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itbkft-my.sharepoint.com/personal/attila_hitbkft_onmicrosoft_com/Documents/2026/TKÖRÖK/"/>
    </mc:Choice>
  </mc:AlternateContent>
  <xr:revisionPtr revIDLastSave="2783" documentId="13_ncr:20001_{735B27D8-C5DC-4412-B173-847EFCF35A7B}" xr6:coauthVersionLast="47" xr6:coauthVersionMax="47" xr10:uidLastSave="{BF95A160-E5B2-4866-B2A2-E7AE0AEF52B1}"/>
  <bookViews>
    <workbookView xWindow="24" yWindow="96" windowWidth="30696" windowHeight="17184" activeTab="9" xr2:uid="{FCE1FCAC-F404-4590-BAF8-2B26559025B6}"/>
  </bookViews>
  <sheets>
    <sheet name="Sheet1" sheetId="1" r:id="rId1"/>
    <sheet name="ÜK_ELSZÁM" sheetId="2" r:id="rId2"/>
    <sheet name="SumElad" sheetId="10" r:id="rId3"/>
    <sheet name="Árrések" sheetId="8" r:id="rId4"/>
    <sheet name="MB-hez Árrés" sheetId="4" r:id="rId5"/>
    <sheet name="KTGC-hez" sheetId="5" r:id="rId6"/>
    <sheet name="KTGC" sheetId="6" r:id="rId7"/>
    <sheet name="Külföld" sheetId="14" r:id="rId8"/>
    <sheet name="Beruházás" sheetId="9" r:id="rId9"/>
    <sheet name="MB" sheetId="7" r:id="rId10"/>
    <sheet name="Bérek" sheetId="15" r:id="rId11"/>
  </sheets>
  <calcPr calcId="191028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0" i="7" l="1"/>
  <c r="D224" i="7"/>
  <c r="E224" i="7"/>
  <c r="F224" i="7"/>
  <c r="G224" i="7"/>
  <c r="H224" i="7"/>
  <c r="H225" i="7" s="1"/>
  <c r="I224" i="7"/>
  <c r="J224" i="7"/>
  <c r="K224" i="7"/>
  <c r="L224" i="7"/>
  <c r="M224" i="7"/>
  <c r="N224" i="7"/>
  <c r="N225" i="7" s="1"/>
  <c r="C224" i="7"/>
  <c r="O234" i="7"/>
  <c r="L225" i="7"/>
  <c r="K225" i="7"/>
  <c r="D225" i="7"/>
  <c r="D206" i="7"/>
  <c r="E206" i="7"/>
  <c r="F206" i="7"/>
  <c r="G206" i="7"/>
  <c r="H206" i="7"/>
  <c r="I206" i="7"/>
  <c r="J206" i="7"/>
  <c r="K206" i="7"/>
  <c r="L206" i="7"/>
  <c r="M206" i="7"/>
  <c r="N206" i="7"/>
  <c r="C206" i="7"/>
  <c r="D187" i="7"/>
  <c r="E187" i="7"/>
  <c r="F187" i="7"/>
  <c r="G187" i="7"/>
  <c r="H187" i="7"/>
  <c r="I187" i="7"/>
  <c r="I225" i="7" s="1"/>
  <c r="J187" i="7"/>
  <c r="J225" i="7" s="1"/>
  <c r="K187" i="7"/>
  <c r="L187" i="7"/>
  <c r="M187" i="7"/>
  <c r="M225" i="7" s="1"/>
  <c r="N187" i="7"/>
  <c r="C187" i="7"/>
  <c r="D169" i="7"/>
  <c r="E169" i="7"/>
  <c r="F169" i="7"/>
  <c r="G169" i="7"/>
  <c r="H169" i="7"/>
  <c r="I169" i="7"/>
  <c r="J169" i="7"/>
  <c r="K169" i="7"/>
  <c r="L169" i="7"/>
  <c r="M169" i="7"/>
  <c r="N169" i="7"/>
  <c r="C169" i="7"/>
  <c r="G225" i="7" l="1"/>
  <c r="F225" i="7"/>
  <c r="E225" i="7"/>
  <c r="C225" i="7"/>
  <c r="O225" i="7" s="1"/>
  <c r="O224" i="7"/>
  <c r="N202" i="7" l="1"/>
  <c r="M202" i="7"/>
  <c r="L202" i="7"/>
  <c r="K202" i="7"/>
  <c r="J202" i="7"/>
  <c r="I202" i="7"/>
  <c r="H202" i="7"/>
  <c r="G202" i="7"/>
  <c r="F202" i="7"/>
  <c r="E202" i="7"/>
  <c r="D202" i="7"/>
  <c r="C202" i="7"/>
  <c r="O201" i="7"/>
  <c r="P201" i="7" s="1"/>
  <c r="O200" i="7"/>
  <c r="P200" i="7" s="1"/>
  <c r="O197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O187" i="7"/>
  <c r="O202" i="7" l="1"/>
  <c r="P202" i="7" s="1"/>
  <c r="O188" i="7"/>
  <c r="N165" i="7" l="1"/>
  <c r="M165" i="7"/>
  <c r="L165" i="7"/>
  <c r="K165" i="7"/>
  <c r="J165" i="7"/>
  <c r="I165" i="7"/>
  <c r="H165" i="7"/>
  <c r="G165" i="7"/>
  <c r="F165" i="7"/>
  <c r="E165" i="7"/>
  <c r="D165" i="7"/>
  <c r="C165" i="7"/>
  <c r="O164" i="7"/>
  <c r="P164" i="7" s="1"/>
  <c r="O163" i="7"/>
  <c r="P163" i="7" s="1"/>
  <c r="O160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O150" i="7"/>
  <c r="I155" i="7" l="1"/>
  <c r="I153" i="7"/>
  <c r="I158" i="7"/>
  <c r="I157" i="7"/>
  <c r="I154" i="7"/>
  <c r="I156" i="7"/>
  <c r="I152" i="7"/>
  <c r="I159" i="7" s="1"/>
  <c r="N154" i="7"/>
  <c r="N153" i="7"/>
  <c r="N156" i="7"/>
  <c r="N152" i="7"/>
  <c r="N155" i="7"/>
  <c r="N157" i="7"/>
  <c r="N158" i="7"/>
  <c r="E154" i="7"/>
  <c r="E155" i="7"/>
  <c r="E152" i="7"/>
  <c r="E157" i="7"/>
  <c r="E158" i="7"/>
  <c r="E156" i="7"/>
  <c r="E153" i="7"/>
  <c r="F158" i="7"/>
  <c r="F152" i="7"/>
  <c r="F157" i="7"/>
  <c r="F155" i="7"/>
  <c r="F153" i="7"/>
  <c r="F156" i="7"/>
  <c r="F154" i="7"/>
  <c r="H153" i="7"/>
  <c r="H155" i="7"/>
  <c r="H158" i="7"/>
  <c r="H152" i="7"/>
  <c r="H154" i="7"/>
  <c r="H156" i="7"/>
  <c r="H157" i="7"/>
  <c r="L156" i="7"/>
  <c r="L153" i="7"/>
  <c r="L158" i="7"/>
  <c r="L152" i="7"/>
  <c r="L157" i="7"/>
  <c r="L154" i="7"/>
  <c r="L155" i="7"/>
  <c r="G152" i="7"/>
  <c r="G158" i="7"/>
  <c r="G155" i="7"/>
  <c r="G154" i="7"/>
  <c r="G156" i="7"/>
  <c r="G153" i="7"/>
  <c r="G157" i="7"/>
  <c r="J156" i="7"/>
  <c r="J158" i="7"/>
  <c r="J153" i="7"/>
  <c r="J155" i="7"/>
  <c r="J157" i="7"/>
  <c r="J154" i="7"/>
  <c r="J152" i="7"/>
  <c r="J159" i="7" s="1"/>
  <c r="K158" i="7"/>
  <c r="K156" i="7"/>
  <c r="K153" i="7"/>
  <c r="K152" i="7"/>
  <c r="K157" i="7"/>
  <c r="K154" i="7"/>
  <c r="K155" i="7"/>
  <c r="M156" i="7"/>
  <c r="M153" i="7"/>
  <c r="M155" i="7"/>
  <c r="M157" i="7"/>
  <c r="M154" i="7"/>
  <c r="M152" i="7"/>
  <c r="M158" i="7"/>
  <c r="C153" i="7"/>
  <c r="C156" i="7"/>
  <c r="C157" i="7"/>
  <c r="C152" i="7"/>
  <c r="C154" i="7"/>
  <c r="C158" i="7"/>
  <c r="C155" i="7"/>
  <c r="D157" i="7"/>
  <c r="D156" i="7"/>
  <c r="D155" i="7"/>
  <c r="D158" i="7"/>
  <c r="D154" i="7"/>
  <c r="D153" i="7"/>
  <c r="D152" i="7"/>
  <c r="O165" i="7"/>
  <c r="P165" i="7" s="1"/>
  <c r="O151" i="7"/>
  <c r="H159" i="7" l="1"/>
  <c r="K159" i="7"/>
  <c r="N159" i="7"/>
  <c r="M159" i="7"/>
  <c r="L159" i="7"/>
  <c r="F159" i="7"/>
  <c r="G159" i="7"/>
  <c r="E159" i="7"/>
  <c r="C159" i="7"/>
  <c r="D159" i="7"/>
  <c r="G9" i="6"/>
  <c r="D9" i="6"/>
  <c r="E46" i="7" l="1"/>
  <c r="F46" i="7"/>
  <c r="G46" i="7"/>
  <c r="H46" i="7"/>
  <c r="I46" i="7"/>
  <c r="J46" i="7"/>
  <c r="K46" i="7"/>
  <c r="L46" i="7"/>
  <c r="M46" i="7"/>
  <c r="N46" i="7"/>
  <c r="U1418" i="1"/>
  <c r="U177" i="1"/>
  <c r="U398" i="1"/>
  <c r="U1309" i="1"/>
  <c r="U113" i="1"/>
  <c r="U114" i="1"/>
  <c r="U115" i="1"/>
  <c r="U116" i="1"/>
  <c r="U117" i="1"/>
  <c r="U11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D3" i="7"/>
  <c r="D2" i="7"/>
  <c r="E112" i="7"/>
  <c r="C113" i="7"/>
  <c r="D63" i="7"/>
  <c r="D113" i="7"/>
  <c r="D111" i="7"/>
  <c r="D102" i="7"/>
  <c r="D83" i="7"/>
  <c r="D65" i="7"/>
  <c r="D64" i="7"/>
  <c r="D45" i="7"/>
  <c r="D43" i="7"/>
  <c r="D44" i="7"/>
  <c r="D4" i="7"/>
  <c r="D46" i="7" l="1"/>
  <c r="E114" i="7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 l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N417" i="7" l="1"/>
  <c r="M417" i="7"/>
  <c r="L417" i="7"/>
  <c r="K417" i="7"/>
  <c r="J417" i="7"/>
  <c r="I417" i="7"/>
  <c r="H417" i="7"/>
  <c r="G417" i="7"/>
  <c r="F417" i="7"/>
  <c r="E417" i="7"/>
  <c r="D417" i="7"/>
  <c r="C417" i="7"/>
  <c r="O416" i="7"/>
  <c r="P416" i="7" s="1"/>
  <c r="O415" i="7"/>
  <c r="P415" i="7" s="1"/>
  <c r="N406" i="7"/>
  <c r="M406" i="7"/>
  <c r="L406" i="7"/>
  <c r="K406" i="7"/>
  <c r="J406" i="7"/>
  <c r="I406" i="7"/>
  <c r="H406" i="7"/>
  <c r="G406" i="7"/>
  <c r="F406" i="7"/>
  <c r="E406" i="7"/>
  <c r="D406" i="7"/>
  <c r="C406" i="7"/>
  <c r="O405" i="7"/>
  <c r="P405" i="7" s="1"/>
  <c r="O404" i="7"/>
  <c r="P404" i="7" s="1"/>
  <c r="N393" i="7"/>
  <c r="M393" i="7"/>
  <c r="L393" i="7"/>
  <c r="K393" i="7"/>
  <c r="J393" i="7"/>
  <c r="I393" i="7"/>
  <c r="H393" i="7"/>
  <c r="G393" i="7"/>
  <c r="F393" i="7"/>
  <c r="E393" i="7"/>
  <c r="D393" i="7"/>
  <c r="C393" i="7"/>
  <c r="O392" i="7"/>
  <c r="P392" i="7" s="1"/>
  <c r="O391" i="7"/>
  <c r="P391" i="7" s="1"/>
  <c r="N373" i="7"/>
  <c r="M373" i="7"/>
  <c r="L373" i="7"/>
  <c r="K373" i="7"/>
  <c r="J373" i="7"/>
  <c r="I373" i="7"/>
  <c r="H373" i="7"/>
  <c r="G373" i="7"/>
  <c r="F373" i="7"/>
  <c r="E373" i="7"/>
  <c r="D373" i="7"/>
  <c r="C373" i="7"/>
  <c r="O372" i="7"/>
  <c r="P372" i="7" s="1"/>
  <c r="O371" i="7"/>
  <c r="P371" i="7" s="1"/>
  <c r="N360" i="7"/>
  <c r="M360" i="7"/>
  <c r="L360" i="7"/>
  <c r="K360" i="7"/>
  <c r="J360" i="7"/>
  <c r="I360" i="7"/>
  <c r="H360" i="7"/>
  <c r="G360" i="7"/>
  <c r="F360" i="7"/>
  <c r="E360" i="7"/>
  <c r="D360" i="7"/>
  <c r="C360" i="7"/>
  <c r="O359" i="7"/>
  <c r="P359" i="7" s="1"/>
  <c r="O358" i="7"/>
  <c r="P358" i="7" s="1"/>
  <c r="N335" i="7"/>
  <c r="M335" i="7"/>
  <c r="L335" i="7"/>
  <c r="K335" i="7"/>
  <c r="J335" i="7"/>
  <c r="I335" i="7"/>
  <c r="H335" i="7"/>
  <c r="G335" i="7"/>
  <c r="F335" i="7"/>
  <c r="E335" i="7"/>
  <c r="D335" i="7"/>
  <c r="C335" i="7"/>
  <c r="O334" i="7"/>
  <c r="P334" i="7" s="1"/>
  <c r="O333" i="7"/>
  <c r="P333" i="7" s="1"/>
  <c r="O332" i="7"/>
  <c r="P332" i="7" s="1"/>
  <c r="N332" i="7"/>
  <c r="M332" i="7"/>
  <c r="L332" i="7"/>
  <c r="K332" i="7"/>
  <c r="J332" i="7"/>
  <c r="I332" i="7"/>
  <c r="H332" i="7"/>
  <c r="G332" i="7"/>
  <c r="F332" i="7"/>
  <c r="E332" i="7"/>
  <c r="D332" i="7"/>
  <c r="C332" i="7"/>
  <c r="N319" i="7"/>
  <c r="M319" i="7"/>
  <c r="L319" i="7"/>
  <c r="K319" i="7"/>
  <c r="J319" i="7"/>
  <c r="I319" i="7"/>
  <c r="H319" i="7"/>
  <c r="G319" i="7"/>
  <c r="F319" i="7"/>
  <c r="E319" i="7"/>
  <c r="D319" i="7"/>
  <c r="C319" i="7"/>
  <c r="O318" i="7"/>
  <c r="P318" i="7" s="1"/>
  <c r="O317" i="7"/>
  <c r="P317" i="7" s="1"/>
  <c r="N303" i="7"/>
  <c r="M303" i="7"/>
  <c r="L303" i="7"/>
  <c r="K303" i="7"/>
  <c r="J303" i="7"/>
  <c r="I303" i="7"/>
  <c r="H303" i="7"/>
  <c r="G303" i="7"/>
  <c r="F303" i="7"/>
  <c r="E303" i="7"/>
  <c r="D303" i="7"/>
  <c r="C303" i="7"/>
  <c r="O302" i="7"/>
  <c r="P302" i="7" s="1"/>
  <c r="O301" i="7"/>
  <c r="P301" i="7" s="1"/>
  <c r="N287" i="7"/>
  <c r="M287" i="7"/>
  <c r="L287" i="7"/>
  <c r="K287" i="7"/>
  <c r="J287" i="7"/>
  <c r="I287" i="7"/>
  <c r="H287" i="7"/>
  <c r="G287" i="7"/>
  <c r="F287" i="7"/>
  <c r="E287" i="7"/>
  <c r="D287" i="7"/>
  <c r="C287" i="7"/>
  <c r="O286" i="7"/>
  <c r="P286" i="7" s="1"/>
  <c r="O285" i="7"/>
  <c r="P285" i="7" s="1"/>
  <c r="N271" i="7"/>
  <c r="M271" i="7"/>
  <c r="L271" i="7"/>
  <c r="K271" i="7"/>
  <c r="J271" i="7"/>
  <c r="I271" i="7"/>
  <c r="H271" i="7"/>
  <c r="G271" i="7"/>
  <c r="F271" i="7"/>
  <c r="E271" i="7"/>
  <c r="D271" i="7"/>
  <c r="C271" i="7"/>
  <c r="O270" i="7"/>
  <c r="P270" i="7" s="1"/>
  <c r="O269" i="7"/>
  <c r="P269" i="7" s="1"/>
  <c r="N255" i="7"/>
  <c r="M255" i="7"/>
  <c r="L255" i="7"/>
  <c r="K255" i="7"/>
  <c r="J255" i="7"/>
  <c r="I255" i="7"/>
  <c r="H255" i="7"/>
  <c r="G255" i="7"/>
  <c r="F255" i="7"/>
  <c r="E255" i="7"/>
  <c r="D255" i="7"/>
  <c r="C255" i="7"/>
  <c r="O254" i="7"/>
  <c r="P254" i="7" s="1"/>
  <c r="O253" i="7"/>
  <c r="P253" i="7" s="1"/>
  <c r="N220" i="7"/>
  <c r="M220" i="7"/>
  <c r="L220" i="7"/>
  <c r="K220" i="7"/>
  <c r="J220" i="7"/>
  <c r="I220" i="7"/>
  <c r="H220" i="7"/>
  <c r="G220" i="7"/>
  <c r="F220" i="7"/>
  <c r="E220" i="7"/>
  <c r="D220" i="7"/>
  <c r="C220" i="7"/>
  <c r="O219" i="7"/>
  <c r="P219" i="7" s="1"/>
  <c r="O218" i="7"/>
  <c r="P218" i="7" s="1"/>
  <c r="N183" i="7"/>
  <c r="M183" i="7"/>
  <c r="L183" i="7"/>
  <c r="K183" i="7"/>
  <c r="J183" i="7"/>
  <c r="I183" i="7"/>
  <c r="H183" i="7"/>
  <c r="G183" i="7"/>
  <c r="F183" i="7"/>
  <c r="E183" i="7"/>
  <c r="D183" i="7"/>
  <c r="C183" i="7"/>
  <c r="O182" i="7"/>
  <c r="P182" i="7" s="1"/>
  <c r="O181" i="7"/>
  <c r="P181" i="7" s="1"/>
  <c r="N146" i="7"/>
  <c r="M146" i="7"/>
  <c r="L146" i="7"/>
  <c r="K146" i="7"/>
  <c r="J146" i="7"/>
  <c r="I146" i="7"/>
  <c r="H146" i="7"/>
  <c r="G146" i="7"/>
  <c r="F146" i="7"/>
  <c r="E146" i="7"/>
  <c r="D146" i="7"/>
  <c r="C146" i="7"/>
  <c r="O145" i="7"/>
  <c r="P145" i="7" s="1"/>
  <c r="O144" i="7"/>
  <c r="P144" i="7" s="1"/>
  <c r="N128" i="7"/>
  <c r="M128" i="7"/>
  <c r="L128" i="7"/>
  <c r="K128" i="7"/>
  <c r="J128" i="7"/>
  <c r="I128" i="7"/>
  <c r="H128" i="7"/>
  <c r="G128" i="7"/>
  <c r="F128" i="7"/>
  <c r="E128" i="7"/>
  <c r="D128" i="7"/>
  <c r="C128" i="7"/>
  <c r="O127" i="7"/>
  <c r="P127" i="7" s="1"/>
  <c r="O126" i="7"/>
  <c r="P126" i="7" s="1"/>
  <c r="N99" i="7"/>
  <c r="M99" i="7"/>
  <c r="L99" i="7"/>
  <c r="K99" i="7"/>
  <c r="J99" i="7"/>
  <c r="I99" i="7"/>
  <c r="H99" i="7"/>
  <c r="G99" i="7"/>
  <c r="F99" i="7"/>
  <c r="E99" i="7"/>
  <c r="D99" i="7"/>
  <c r="C99" i="7"/>
  <c r="O98" i="7"/>
  <c r="P98" i="7" s="1"/>
  <c r="O97" i="7"/>
  <c r="P97" i="7" s="1"/>
  <c r="N79" i="7"/>
  <c r="M79" i="7"/>
  <c r="L79" i="7"/>
  <c r="K79" i="7"/>
  <c r="J79" i="7"/>
  <c r="I79" i="7"/>
  <c r="H79" i="7"/>
  <c r="G79" i="7"/>
  <c r="F79" i="7"/>
  <c r="E79" i="7"/>
  <c r="D79" i="7"/>
  <c r="C79" i="7"/>
  <c r="O78" i="7"/>
  <c r="P78" i="7" s="1"/>
  <c r="O77" i="7"/>
  <c r="P77" i="7" s="1"/>
  <c r="N59" i="7"/>
  <c r="M59" i="7"/>
  <c r="L59" i="7"/>
  <c r="K59" i="7"/>
  <c r="J59" i="7"/>
  <c r="I59" i="7"/>
  <c r="H59" i="7"/>
  <c r="G59" i="7"/>
  <c r="F59" i="7"/>
  <c r="E59" i="7"/>
  <c r="D59" i="7"/>
  <c r="C59" i="7"/>
  <c r="N39" i="7"/>
  <c r="M39" i="7"/>
  <c r="L39" i="7"/>
  <c r="K39" i="7"/>
  <c r="J39" i="7"/>
  <c r="I39" i="7"/>
  <c r="H39" i="7"/>
  <c r="G39" i="7"/>
  <c r="F39" i="7"/>
  <c r="E39" i="7"/>
  <c r="D39" i="7"/>
  <c r="C39" i="7"/>
  <c r="O58" i="7"/>
  <c r="P58" i="7" s="1"/>
  <c r="O57" i="7"/>
  <c r="P57" i="7" s="1"/>
  <c r="O417" i="7" l="1"/>
  <c r="P417" i="7" s="1"/>
  <c r="O406" i="7"/>
  <c r="P406" i="7" s="1"/>
  <c r="O393" i="7"/>
  <c r="P393" i="7" s="1"/>
  <c r="O373" i="7"/>
  <c r="P373" i="7" s="1"/>
  <c r="O360" i="7"/>
  <c r="P360" i="7" s="1"/>
  <c r="O335" i="7"/>
  <c r="P335" i="7" s="1"/>
  <c r="O319" i="7"/>
  <c r="P319" i="7" s="1"/>
  <c r="O303" i="7"/>
  <c r="P303" i="7" s="1"/>
  <c r="O287" i="7"/>
  <c r="P287" i="7" s="1"/>
  <c r="O271" i="7"/>
  <c r="P271" i="7" s="1"/>
  <c r="O255" i="7"/>
  <c r="P255" i="7" s="1"/>
  <c r="O220" i="7"/>
  <c r="P220" i="7" s="1"/>
  <c r="O183" i="7"/>
  <c r="P183" i="7" s="1"/>
  <c r="O146" i="7"/>
  <c r="P146" i="7" s="1"/>
  <c r="O128" i="7"/>
  <c r="P128" i="7" s="1"/>
  <c r="O99" i="7"/>
  <c r="P99" i="7" s="1"/>
  <c r="O79" i="7"/>
  <c r="P79" i="7" s="1"/>
  <c r="O59" i="7"/>
  <c r="P59" i="7" s="1"/>
  <c r="O37" i="7" l="1"/>
  <c r="P37" i="7" s="1"/>
  <c r="O38" i="7"/>
  <c r="P38" i="7" s="1"/>
  <c r="O16" i="7"/>
  <c r="P16" i="7" s="1"/>
  <c r="D18" i="7"/>
  <c r="E18" i="7"/>
  <c r="F18" i="7"/>
  <c r="G18" i="7"/>
  <c r="H18" i="7"/>
  <c r="I18" i="7"/>
  <c r="J18" i="7"/>
  <c r="K18" i="7"/>
  <c r="L18" i="7"/>
  <c r="M18" i="7"/>
  <c r="N18" i="7"/>
  <c r="C18" i="7"/>
  <c r="P412" i="7"/>
  <c r="O412" i="7"/>
  <c r="O401" i="7"/>
  <c r="P401" i="7" s="1"/>
  <c r="O399" i="7"/>
  <c r="N397" i="7"/>
  <c r="M397" i="7"/>
  <c r="M398" i="7" s="1"/>
  <c r="L397" i="7"/>
  <c r="K397" i="7"/>
  <c r="J397" i="7"/>
  <c r="I397" i="7"/>
  <c r="I398" i="7" s="1"/>
  <c r="H397" i="7"/>
  <c r="G397" i="7"/>
  <c r="F397" i="7"/>
  <c r="E397" i="7"/>
  <c r="D397" i="7"/>
  <c r="C397" i="7"/>
  <c r="O396" i="7"/>
  <c r="O388" i="7"/>
  <c r="P388" i="7" s="1"/>
  <c r="O386" i="7"/>
  <c r="N384" i="7"/>
  <c r="M384" i="7"/>
  <c r="L384" i="7"/>
  <c r="K384" i="7"/>
  <c r="J384" i="7"/>
  <c r="I384" i="7"/>
  <c r="H384" i="7"/>
  <c r="G384" i="7"/>
  <c r="F384" i="7"/>
  <c r="E384" i="7"/>
  <c r="D384" i="7"/>
  <c r="C384" i="7"/>
  <c r="O383" i="7"/>
  <c r="N378" i="7"/>
  <c r="N379" i="7" s="1"/>
  <c r="N380" i="7" s="1"/>
  <c r="M378" i="7"/>
  <c r="M379" i="7" s="1"/>
  <c r="M381" i="7" s="1"/>
  <c r="L378" i="7"/>
  <c r="L379" i="7" s="1"/>
  <c r="K378" i="7"/>
  <c r="K379" i="7" s="1"/>
  <c r="J378" i="7"/>
  <c r="J379" i="7" s="1"/>
  <c r="I378" i="7"/>
  <c r="I379" i="7" s="1"/>
  <c r="I381" i="7" s="1"/>
  <c r="H378" i="7"/>
  <c r="H379" i="7" s="1"/>
  <c r="H380" i="7" s="1"/>
  <c r="G378" i="7"/>
  <c r="G379" i="7" s="1"/>
  <c r="F378" i="7"/>
  <c r="F379" i="7" s="1"/>
  <c r="E378" i="7"/>
  <c r="E379" i="7" s="1"/>
  <c r="D378" i="7"/>
  <c r="D379" i="7" s="1"/>
  <c r="C378" i="7"/>
  <c r="N377" i="7"/>
  <c r="M377" i="7"/>
  <c r="L377" i="7"/>
  <c r="K377" i="7"/>
  <c r="J377" i="7"/>
  <c r="I377" i="7"/>
  <c r="H377" i="7"/>
  <c r="G377" i="7"/>
  <c r="F377" i="7"/>
  <c r="E377" i="7"/>
  <c r="D377" i="7"/>
  <c r="C377" i="7"/>
  <c r="P368" i="7"/>
  <c r="O368" i="7"/>
  <c r="O366" i="7"/>
  <c r="N364" i="7"/>
  <c r="M364" i="7"/>
  <c r="L364" i="7"/>
  <c r="K364" i="7"/>
  <c r="J364" i="7"/>
  <c r="I364" i="7"/>
  <c r="H364" i="7"/>
  <c r="G364" i="7"/>
  <c r="F364" i="7"/>
  <c r="E364" i="7"/>
  <c r="D364" i="7"/>
  <c r="C364" i="7"/>
  <c r="O363" i="7"/>
  <c r="P355" i="7"/>
  <c r="O355" i="7"/>
  <c r="O353" i="7"/>
  <c r="N351" i="7"/>
  <c r="M351" i="7"/>
  <c r="L351" i="7"/>
  <c r="K351" i="7"/>
  <c r="J351" i="7"/>
  <c r="I351" i="7"/>
  <c r="H351" i="7"/>
  <c r="G351" i="7"/>
  <c r="F351" i="7"/>
  <c r="E351" i="7"/>
  <c r="D351" i="7"/>
  <c r="C351" i="7"/>
  <c r="O350" i="7"/>
  <c r="N346" i="7"/>
  <c r="N347" i="7" s="1"/>
  <c r="M346" i="7"/>
  <c r="M347" i="7" s="1"/>
  <c r="L346" i="7"/>
  <c r="L347" i="7" s="1"/>
  <c r="K346" i="7"/>
  <c r="K347" i="7" s="1"/>
  <c r="J346" i="7"/>
  <c r="J347" i="7" s="1"/>
  <c r="I346" i="7"/>
  <c r="I347" i="7" s="1"/>
  <c r="H346" i="7"/>
  <c r="H347" i="7" s="1"/>
  <c r="G346" i="7"/>
  <c r="G347" i="7" s="1"/>
  <c r="F346" i="7"/>
  <c r="F347" i="7" s="1"/>
  <c r="E346" i="7"/>
  <c r="E347" i="7" s="1"/>
  <c r="D346" i="7"/>
  <c r="D347" i="7" s="1"/>
  <c r="C346" i="7"/>
  <c r="C347" i="7" s="1"/>
  <c r="N344" i="7"/>
  <c r="N410" i="7" s="1"/>
  <c r="N411" i="7" s="1"/>
  <c r="M344" i="7"/>
  <c r="M410" i="7" s="1"/>
  <c r="M411" i="7" s="1"/>
  <c r="L344" i="7"/>
  <c r="L410" i="7" s="1"/>
  <c r="L411" i="7" s="1"/>
  <c r="K344" i="7"/>
  <c r="K410" i="7" s="1"/>
  <c r="K411" i="7" s="1"/>
  <c r="J344" i="7"/>
  <c r="J410" i="7" s="1"/>
  <c r="J411" i="7" s="1"/>
  <c r="I344" i="7"/>
  <c r="I410" i="7" s="1"/>
  <c r="I411" i="7" s="1"/>
  <c r="H344" i="7"/>
  <c r="H410" i="7" s="1"/>
  <c r="H411" i="7" s="1"/>
  <c r="G344" i="7"/>
  <c r="G410" i="7" s="1"/>
  <c r="G411" i="7" s="1"/>
  <c r="F344" i="7"/>
  <c r="F410" i="7" s="1"/>
  <c r="F411" i="7" s="1"/>
  <c r="E344" i="7"/>
  <c r="E410" i="7" s="1"/>
  <c r="E411" i="7" s="1"/>
  <c r="D344" i="7"/>
  <c r="D410" i="7" s="1"/>
  <c r="D411" i="7" s="1"/>
  <c r="C344" i="7"/>
  <c r="N343" i="7"/>
  <c r="M343" i="7"/>
  <c r="L343" i="7"/>
  <c r="K343" i="7"/>
  <c r="J343" i="7"/>
  <c r="I343" i="7"/>
  <c r="H343" i="7"/>
  <c r="G343" i="7"/>
  <c r="F343" i="7"/>
  <c r="E343" i="7"/>
  <c r="D343" i="7"/>
  <c r="C343" i="7"/>
  <c r="P342" i="7"/>
  <c r="O342" i="7"/>
  <c r="P341" i="7"/>
  <c r="O341" i="7"/>
  <c r="P340" i="7"/>
  <c r="O340" i="7"/>
  <c r="P339" i="7"/>
  <c r="O339" i="7"/>
  <c r="C178" i="6"/>
  <c r="C45" i="7"/>
  <c r="E413" i="7" l="1"/>
  <c r="E414" i="7" s="1"/>
  <c r="D11" i="15"/>
  <c r="J413" i="7"/>
  <c r="J414" i="7" s="1"/>
  <c r="I11" i="15"/>
  <c r="G413" i="7"/>
  <c r="G414" i="7" s="1"/>
  <c r="F11" i="15"/>
  <c r="I413" i="7"/>
  <c r="I414" i="7" s="1"/>
  <c r="H11" i="15"/>
  <c r="K413" i="7"/>
  <c r="K414" i="7" s="1"/>
  <c r="J11" i="15"/>
  <c r="F413" i="7"/>
  <c r="F414" i="7" s="1"/>
  <c r="E11" i="15"/>
  <c r="H413" i="7"/>
  <c r="H414" i="7" s="1"/>
  <c r="G11" i="15"/>
  <c r="N413" i="7"/>
  <c r="N414" i="7" s="1"/>
  <c r="M11" i="15"/>
  <c r="O347" i="7"/>
  <c r="P347" i="7" s="1"/>
  <c r="L413" i="7"/>
  <c r="L414" i="7" s="1"/>
  <c r="K11" i="15"/>
  <c r="M413" i="7"/>
  <c r="M414" i="7" s="1"/>
  <c r="L11" i="15"/>
  <c r="D413" i="7"/>
  <c r="D414" i="7" s="1"/>
  <c r="C11" i="15"/>
  <c r="C348" i="7"/>
  <c r="C365" i="7" s="1"/>
  <c r="C367" i="7" s="1"/>
  <c r="B26" i="15" s="1"/>
  <c r="D348" i="7"/>
  <c r="D365" i="7" s="1"/>
  <c r="D367" i="7" s="1"/>
  <c r="E348" i="7"/>
  <c r="E365" i="7" s="1"/>
  <c r="E367" i="7" s="1"/>
  <c r="L348" i="7"/>
  <c r="L365" i="7" s="1"/>
  <c r="L367" i="7" s="1"/>
  <c r="M348" i="7"/>
  <c r="M365" i="7" s="1"/>
  <c r="M367" i="7" s="1"/>
  <c r="F348" i="7"/>
  <c r="F352" i="7" s="1"/>
  <c r="F354" i="7" s="1"/>
  <c r="G348" i="7"/>
  <c r="G352" i="7" s="1"/>
  <c r="G354" i="7" s="1"/>
  <c r="O39" i="7"/>
  <c r="P39" i="7" s="1"/>
  <c r="I385" i="7"/>
  <c r="I387" i="7" s="1"/>
  <c r="M385" i="7"/>
  <c r="M387" i="7" s="1"/>
  <c r="P378" i="7"/>
  <c r="O344" i="7"/>
  <c r="E381" i="7"/>
  <c r="E385" i="7" s="1"/>
  <c r="E387" i="7" s="1"/>
  <c r="O343" i="7"/>
  <c r="P343" i="7" s="1"/>
  <c r="H348" i="7"/>
  <c r="H352" i="7" s="1"/>
  <c r="H354" i="7" s="1"/>
  <c r="I348" i="7"/>
  <c r="I352" i="7" s="1"/>
  <c r="I354" i="7" s="1"/>
  <c r="I380" i="7"/>
  <c r="J348" i="7"/>
  <c r="J352" i="7" s="1"/>
  <c r="J354" i="7" s="1"/>
  <c r="K348" i="7"/>
  <c r="K352" i="7" s="1"/>
  <c r="K354" i="7" s="1"/>
  <c r="C379" i="7"/>
  <c r="P377" i="7"/>
  <c r="I400" i="7"/>
  <c r="F380" i="7"/>
  <c r="F381" i="7"/>
  <c r="F385" i="7" s="1"/>
  <c r="F387" i="7" s="1"/>
  <c r="D381" i="7"/>
  <c r="D380" i="7"/>
  <c r="D385" i="7" s="1"/>
  <c r="G380" i="7"/>
  <c r="G381" i="7"/>
  <c r="G385" i="7" s="1"/>
  <c r="G387" i="7" s="1"/>
  <c r="J380" i="7"/>
  <c r="J381" i="7"/>
  <c r="J385" i="7" s="1"/>
  <c r="J387" i="7" s="1"/>
  <c r="K380" i="7"/>
  <c r="K381" i="7"/>
  <c r="K385" i="7" s="1"/>
  <c r="K387" i="7" s="1"/>
  <c r="L380" i="7"/>
  <c r="L381" i="7"/>
  <c r="L385" i="7" s="1"/>
  <c r="L387" i="7" s="1"/>
  <c r="O378" i="7"/>
  <c r="N348" i="7"/>
  <c r="N352" i="7" s="1"/>
  <c r="N354" i="7" s="1"/>
  <c r="E380" i="7"/>
  <c r="M400" i="7"/>
  <c r="C410" i="7"/>
  <c r="C411" i="7" s="1"/>
  <c r="B11" i="15" s="1"/>
  <c r="O397" i="7"/>
  <c r="O377" i="7"/>
  <c r="H381" i="7"/>
  <c r="H385" i="7" s="1"/>
  <c r="H387" i="7" s="1"/>
  <c r="O346" i="7"/>
  <c r="O384" i="7"/>
  <c r="P384" i="7" s="1"/>
  <c r="M380" i="7"/>
  <c r="N381" i="7"/>
  <c r="N385" i="7" s="1"/>
  <c r="N387" i="7" s="1"/>
  <c r="C177" i="6"/>
  <c r="D398" i="7" l="1"/>
  <c r="P413" i="7"/>
  <c r="I356" i="7"/>
  <c r="I357" i="7" s="1"/>
  <c r="H27" i="15"/>
  <c r="E369" i="7"/>
  <c r="E370" i="7" s="1"/>
  <c r="D26" i="15"/>
  <c r="H389" i="7"/>
  <c r="H390" i="7" s="1"/>
  <c r="G29" i="15"/>
  <c r="N389" i="7"/>
  <c r="N390" i="7" s="1"/>
  <c r="M29" i="15"/>
  <c r="F389" i="7"/>
  <c r="F390" i="7" s="1"/>
  <c r="E29" i="15"/>
  <c r="H356" i="7"/>
  <c r="H357" i="7" s="1"/>
  <c r="G27" i="15"/>
  <c r="M369" i="7"/>
  <c r="M370" i="7" s="1"/>
  <c r="L26" i="15"/>
  <c r="G389" i="7"/>
  <c r="G390" i="7" s="1"/>
  <c r="F29" i="15"/>
  <c r="M402" i="7"/>
  <c r="M403" i="7" s="1"/>
  <c r="L28" i="15"/>
  <c r="I402" i="7"/>
  <c r="I403" i="7" s="1"/>
  <c r="H28" i="15"/>
  <c r="I389" i="7"/>
  <c r="I390" i="7" s="1"/>
  <c r="H29" i="15"/>
  <c r="K389" i="7"/>
  <c r="K390" i="7" s="1"/>
  <c r="J29" i="15"/>
  <c r="G356" i="7"/>
  <c r="G357" i="7" s="1"/>
  <c r="F27" i="15"/>
  <c r="J389" i="7"/>
  <c r="J390" i="7" s="1"/>
  <c r="I29" i="15"/>
  <c r="L369" i="7"/>
  <c r="L370" i="7" s="1"/>
  <c r="K26" i="15"/>
  <c r="D387" i="7"/>
  <c r="D389" i="7" s="1"/>
  <c r="D390" i="7" s="1"/>
  <c r="E389" i="7"/>
  <c r="E390" i="7" s="1"/>
  <c r="D29" i="15"/>
  <c r="N356" i="7"/>
  <c r="N357" i="7" s="1"/>
  <c r="M27" i="15"/>
  <c r="M389" i="7"/>
  <c r="M390" i="7" s="1"/>
  <c r="L29" i="15"/>
  <c r="K356" i="7"/>
  <c r="K357" i="7" s="1"/>
  <c r="J27" i="15"/>
  <c r="L389" i="7"/>
  <c r="L390" i="7" s="1"/>
  <c r="K29" i="15"/>
  <c r="J356" i="7"/>
  <c r="J357" i="7" s="1"/>
  <c r="I27" i="15"/>
  <c r="F356" i="7"/>
  <c r="F357" i="7" s="1"/>
  <c r="E27" i="15"/>
  <c r="C29" i="15"/>
  <c r="D369" i="7"/>
  <c r="D370" i="7" s="1"/>
  <c r="C26" i="15"/>
  <c r="L352" i="7"/>
  <c r="L354" i="7" s="1"/>
  <c r="G398" i="7"/>
  <c r="G400" i="7" s="1"/>
  <c r="D352" i="7"/>
  <c r="D354" i="7" s="1"/>
  <c r="N398" i="7"/>
  <c r="N400" i="7" s="1"/>
  <c r="P397" i="7"/>
  <c r="L398" i="7"/>
  <c r="L400" i="7" s="1"/>
  <c r="K398" i="7"/>
  <c r="K400" i="7" s="1"/>
  <c r="E398" i="7"/>
  <c r="E400" i="7" s="1"/>
  <c r="H398" i="7"/>
  <c r="H400" i="7" s="1"/>
  <c r="F398" i="7"/>
  <c r="F400" i="7" s="1"/>
  <c r="C352" i="7"/>
  <c r="C354" i="7" s="1"/>
  <c r="B27" i="15" s="1"/>
  <c r="E352" i="7"/>
  <c r="E354" i="7" s="1"/>
  <c r="J398" i="7"/>
  <c r="J400" i="7" s="1"/>
  <c r="J365" i="7"/>
  <c r="J367" i="7" s="1"/>
  <c r="F365" i="7"/>
  <c r="F367" i="7" s="1"/>
  <c r="I365" i="7"/>
  <c r="I367" i="7" s="1"/>
  <c r="G365" i="7"/>
  <c r="G367" i="7" s="1"/>
  <c r="M352" i="7"/>
  <c r="M354" i="7" s="1"/>
  <c r="H365" i="7"/>
  <c r="H367" i="7" s="1"/>
  <c r="N365" i="7"/>
  <c r="N367" i="7" s="1"/>
  <c r="K365" i="7"/>
  <c r="K367" i="7" s="1"/>
  <c r="P344" i="7"/>
  <c r="C380" i="7"/>
  <c r="C381" i="7"/>
  <c r="O379" i="7"/>
  <c r="O380" i="7"/>
  <c r="P380" i="7" s="1"/>
  <c r="O348" i="7"/>
  <c r="P348" i="7" s="1"/>
  <c r="C369" i="7"/>
  <c r="C356" i="7"/>
  <c r="O411" i="7"/>
  <c r="P411" i="7" s="1"/>
  <c r="C413" i="7"/>
  <c r="B14" i="2"/>
  <c r="B49" i="2"/>
  <c r="B52" i="2"/>
  <c r="B128" i="2"/>
  <c r="B177" i="2"/>
  <c r="B178" i="2"/>
  <c r="B179" i="2"/>
  <c r="B180" i="2"/>
  <c r="B284" i="2"/>
  <c r="B399" i="2"/>
  <c r="B439" i="2"/>
  <c r="B526" i="2"/>
  <c r="B527" i="2"/>
  <c r="B528" i="2"/>
  <c r="B529" i="2"/>
  <c r="B530" i="2"/>
  <c r="B531" i="2"/>
  <c r="B532" i="2"/>
  <c r="B533" i="2"/>
  <c r="B558" i="2"/>
  <c r="B559" i="2"/>
  <c r="B560" i="2"/>
  <c r="B561" i="2"/>
  <c r="B562" i="2"/>
  <c r="B594" i="2"/>
  <c r="B595" i="2"/>
  <c r="B596" i="2"/>
  <c r="B597" i="2"/>
  <c r="B598" i="2"/>
  <c r="B599" i="2"/>
  <c r="B632" i="2"/>
  <c r="B633" i="2"/>
  <c r="B634" i="2"/>
  <c r="B646" i="2"/>
  <c r="B647" i="2"/>
  <c r="B648" i="2"/>
  <c r="B742" i="2"/>
  <c r="B774" i="2"/>
  <c r="B775" i="2"/>
  <c r="B776" i="2"/>
  <c r="B867" i="2"/>
  <c r="B937" i="2"/>
  <c r="B965" i="2"/>
  <c r="B966" i="2"/>
  <c r="B1061" i="2"/>
  <c r="B1062" i="2"/>
  <c r="B1063" i="2"/>
  <c r="B1064" i="2"/>
  <c r="B1065" i="2"/>
  <c r="B1078" i="2"/>
  <c r="B1117" i="2"/>
  <c r="B1118" i="2"/>
  <c r="B1120" i="2"/>
  <c r="B1121" i="2"/>
  <c r="B1143" i="2"/>
  <c r="B1144" i="2"/>
  <c r="B1175" i="2"/>
  <c r="B1176" i="2"/>
  <c r="B1177" i="2"/>
  <c r="B1178" i="2"/>
  <c r="B1179" i="2"/>
  <c r="B1180" i="2"/>
  <c r="B1199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50" i="2"/>
  <c r="B1283" i="2"/>
  <c r="B1284" i="2"/>
  <c r="B1288" i="2"/>
  <c r="B1291" i="2"/>
  <c r="B1324" i="2"/>
  <c r="B1327" i="2"/>
  <c r="B1328" i="2"/>
  <c r="B1399" i="2"/>
  <c r="B1401" i="2"/>
  <c r="B1402" i="2"/>
  <c r="B1403" i="2"/>
  <c r="B1419" i="2"/>
  <c r="B1420" i="2"/>
  <c r="B1421" i="2"/>
  <c r="B1422" i="2"/>
  <c r="B1423" i="2"/>
  <c r="B1424" i="2"/>
  <c r="B1425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92" i="2"/>
  <c r="B1493" i="2"/>
  <c r="B1494" i="2"/>
  <c r="B1495" i="2"/>
  <c r="B1496" i="2"/>
  <c r="B1536" i="2"/>
  <c r="B1583" i="2"/>
  <c r="B1584" i="2"/>
  <c r="B1597" i="2"/>
  <c r="B1604" i="2"/>
  <c r="B1605" i="2"/>
  <c r="B1606" i="2"/>
  <c r="B1614" i="2"/>
  <c r="B1615" i="2"/>
  <c r="B1616" i="2"/>
  <c r="B1617" i="2"/>
  <c r="B1618" i="2"/>
  <c r="B1619" i="2"/>
  <c r="B1620" i="2"/>
  <c r="B1621" i="2"/>
  <c r="B1622" i="2"/>
  <c r="B1623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56" i="2"/>
  <c r="B1657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924" i="2"/>
  <c r="B1925" i="2"/>
  <c r="B1926" i="2"/>
  <c r="B1969" i="2"/>
  <c r="B1970" i="2"/>
  <c r="B1971" i="2"/>
  <c r="B1972" i="2"/>
  <c r="B1973" i="2"/>
  <c r="B1974" i="2"/>
  <c r="B1975" i="2"/>
  <c r="B1976" i="2"/>
  <c r="B1977" i="2"/>
  <c r="B2026" i="2"/>
  <c r="B2027" i="2"/>
  <c r="B2028" i="2"/>
  <c r="B2029" i="2"/>
  <c r="B2033" i="2"/>
  <c r="B2070" i="2"/>
  <c r="B2074" i="2"/>
  <c r="B2075" i="2"/>
  <c r="B2227" i="2"/>
  <c r="B2232" i="2"/>
  <c r="B2233" i="2"/>
  <c r="B2234" i="2"/>
  <c r="B2235" i="2"/>
  <c r="B2236" i="2"/>
  <c r="B2237" i="2"/>
  <c r="B2267" i="2"/>
  <c r="B2268" i="2"/>
  <c r="B2269" i="2"/>
  <c r="B2270" i="2"/>
  <c r="B2271" i="2"/>
  <c r="B2278" i="2"/>
  <c r="B2322" i="2"/>
  <c r="B2323" i="2"/>
  <c r="B2324" i="2"/>
  <c r="B2329" i="2"/>
  <c r="B2330" i="2"/>
  <c r="B2331" i="2"/>
  <c r="B2332" i="2"/>
  <c r="B2333" i="2"/>
  <c r="B2363" i="2"/>
  <c r="B2364" i="2"/>
  <c r="B2365" i="2"/>
  <c r="B2367" i="2"/>
  <c r="B2368" i="2"/>
  <c r="B2373" i="2"/>
  <c r="B2374" i="2"/>
  <c r="B2404" i="2"/>
  <c r="B2405" i="2"/>
  <c r="B2415" i="2"/>
  <c r="B2416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90" i="2"/>
  <c r="B2491" i="2"/>
  <c r="B2513" i="2"/>
  <c r="B2514" i="2"/>
  <c r="B2515" i="2"/>
  <c r="B2516" i="2"/>
  <c r="B2517" i="2"/>
  <c r="B2518" i="2"/>
  <c r="B2519" i="2"/>
  <c r="B2520" i="2"/>
  <c r="B2521" i="2"/>
  <c r="B2522" i="2"/>
  <c r="B2523" i="2"/>
  <c r="B2526" i="2"/>
  <c r="B2545" i="2"/>
  <c r="B2546" i="2"/>
  <c r="B2547" i="2"/>
  <c r="B2548" i="2"/>
  <c r="B2592" i="2"/>
  <c r="B2603" i="2"/>
  <c r="B2604" i="2"/>
  <c r="B2605" i="2"/>
  <c r="B2718" i="2"/>
  <c r="B2719" i="2"/>
  <c r="B2722" i="2"/>
  <c r="B2723" i="2"/>
  <c r="B2724" i="2"/>
  <c r="B2725" i="2"/>
  <c r="B2726" i="2"/>
  <c r="B2727" i="2"/>
  <c r="B2731" i="2"/>
  <c r="B2732" i="2"/>
  <c r="B2733" i="2"/>
  <c r="B2734" i="2"/>
  <c r="B2735" i="2"/>
  <c r="B2736" i="2"/>
  <c r="B2737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819" i="2"/>
  <c r="B2868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47" i="2"/>
  <c r="B3030" i="2"/>
  <c r="B3067" i="2"/>
  <c r="B3068" i="2"/>
  <c r="B3069" i="2"/>
  <c r="B3082" i="2"/>
  <c r="B3090" i="2"/>
  <c r="B3091" i="2"/>
  <c r="B3092" i="2"/>
  <c r="B3093" i="2"/>
  <c r="B3095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265" i="2"/>
  <c r="B3266" i="2"/>
  <c r="B3267" i="2"/>
  <c r="B3268" i="2"/>
  <c r="B3269" i="2"/>
  <c r="B3270" i="2"/>
  <c r="B3271" i="2"/>
  <c r="B3272" i="2"/>
  <c r="B3273" i="2"/>
  <c r="B3274" i="2"/>
  <c r="B3406" i="2"/>
  <c r="B3441" i="2"/>
  <c r="B3547" i="2"/>
  <c r="B3548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4715" i="2"/>
  <c r="B4716" i="2"/>
  <c r="B4717" i="2"/>
  <c r="B4718" i="2"/>
  <c r="B4719" i="2"/>
  <c r="B4720" i="2"/>
  <c r="B5437" i="2"/>
  <c r="B5438" i="2"/>
  <c r="B5439" i="2"/>
  <c r="B5440" i="2"/>
  <c r="B5441" i="2"/>
  <c r="B5442" i="2"/>
  <c r="B5443" i="2"/>
  <c r="N177" i="6"/>
  <c r="K32" i="6"/>
  <c r="L93" i="6"/>
  <c r="N11" i="6"/>
  <c r="K178" i="6"/>
  <c r="N10" i="6"/>
  <c r="M178" i="6"/>
  <c r="N114" i="6"/>
  <c r="M10" i="6"/>
  <c r="N115" i="6"/>
  <c r="L156" i="6"/>
  <c r="L94" i="6"/>
  <c r="M156" i="6"/>
  <c r="K53" i="6"/>
  <c r="M32" i="6"/>
  <c r="N31" i="6"/>
  <c r="M177" i="6"/>
  <c r="M73" i="6"/>
  <c r="M93" i="6"/>
  <c r="L53" i="6"/>
  <c r="L10" i="6"/>
  <c r="N73" i="6"/>
  <c r="N157" i="6"/>
  <c r="M157" i="6"/>
  <c r="K10" i="6"/>
  <c r="L52" i="6"/>
  <c r="K156" i="6"/>
  <c r="M31" i="6"/>
  <c r="K177" i="6"/>
  <c r="K115" i="6"/>
  <c r="K157" i="6"/>
  <c r="K114" i="6"/>
  <c r="N93" i="6"/>
  <c r="N156" i="6"/>
  <c r="K136" i="6"/>
  <c r="L11" i="6"/>
  <c r="L178" i="6"/>
  <c r="N136" i="6"/>
  <c r="L157" i="6"/>
  <c r="L177" i="6"/>
  <c r="K31" i="6"/>
  <c r="L135" i="6"/>
  <c r="L136" i="6"/>
  <c r="M53" i="6"/>
  <c r="L72" i="6"/>
  <c r="N72" i="6"/>
  <c r="M11" i="6"/>
  <c r="M94" i="6"/>
  <c r="N52" i="6"/>
  <c r="M72" i="6"/>
  <c r="N32" i="6"/>
  <c r="M115" i="6"/>
  <c r="K72" i="6"/>
  <c r="K73" i="6"/>
  <c r="N178" i="6"/>
  <c r="N135" i="6"/>
  <c r="L114" i="6"/>
  <c r="L115" i="6"/>
  <c r="N94" i="6"/>
  <c r="M114" i="6"/>
  <c r="K52" i="6"/>
  <c r="L31" i="6"/>
  <c r="M135" i="6"/>
  <c r="M136" i="6"/>
  <c r="L32" i="6"/>
  <c r="K135" i="6"/>
  <c r="N53" i="6"/>
  <c r="K11" i="6"/>
  <c r="M52" i="6"/>
  <c r="L73" i="6"/>
  <c r="K94" i="6"/>
  <c r="K93" i="6"/>
  <c r="K112" i="7"/>
  <c r="L112" i="7"/>
  <c r="N112" i="7"/>
  <c r="M112" i="7"/>
  <c r="M114" i="7" l="1"/>
  <c r="K114" i="7"/>
  <c r="N114" i="7"/>
  <c r="L114" i="7"/>
  <c r="F369" i="7"/>
  <c r="F370" i="7" s="1"/>
  <c r="E26" i="15"/>
  <c r="E356" i="7"/>
  <c r="E357" i="7" s="1"/>
  <c r="D27" i="15"/>
  <c r="F402" i="7"/>
  <c r="F403" i="7" s="1"/>
  <c r="E28" i="15"/>
  <c r="H402" i="7"/>
  <c r="H403" i="7" s="1"/>
  <c r="G28" i="15"/>
  <c r="E402" i="7"/>
  <c r="E403" i="7" s="1"/>
  <c r="D28" i="15"/>
  <c r="K402" i="7"/>
  <c r="K403" i="7" s="1"/>
  <c r="J28" i="15"/>
  <c r="L402" i="7"/>
  <c r="L403" i="7" s="1"/>
  <c r="K28" i="15"/>
  <c r="K369" i="7"/>
  <c r="K370" i="7" s="1"/>
  <c r="J26" i="15"/>
  <c r="J369" i="7"/>
  <c r="J370" i="7" s="1"/>
  <c r="I26" i="15"/>
  <c r="N369" i="7"/>
  <c r="N370" i="7" s="1"/>
  <c r="M26" i="15"/>
  <c r="N402" i="7"/>
  <c r="N403" i="7" s="1"/>
  <c r="M28" i="15"/>
  <c r="H369" i="7"/>
  <c r="H370" i="7" s="1"/>
  <c r="G26" i="15"/>
  <c r="M356" i="7"/>
  <c r="M357" i="7" s="1"/>
  <c r="L27" i="15"/>
  <c r="G402" i="7"/>
  <c r="G403" i="7" s="1"/>
  <c r="F28" i="15"/>
  <c r="G369" i="7"/>
  <c r="G370" i="7" s="1"/>
  <c r="F26" i="15"/>
  <c r="L356" i="7"/>
  <c r="L357" i="7" s="1"/>
  <c r="K27" i="15"/>
  <c r="J402" i="7"/>
  <c r="J403" i="7" s="1"/>
  <c r="I28" i="15"/>
  <c r="I369" i="7"/>
  <c r="I370" i="7" s="1"/>
  <c r="H26" i="15"/>
  <c r="D356" i="7"/>
  <c r="D357" i="7" s="1"/>
  <c r="C27" i="15"/>
  <c r="O413" i="7"/>
  <c r="O414" i="7" s="1"/>
  <c r="P414" i="7" s="1"/>
  <c r="C414" i="7"/>
  <c r="O352" i="7"/>
  <c r="P352" i="7" s="1"/>
  <c r="O365" i="7"/>
  <c r="P365" i="7" s="1"/>
  <c r="C385" i="7"/>
  <c r="C387" i="7" s="1"/>
  <c r="C398" i="7"/>
  <c r="C400" i="7" s="1"/>
  <c r="O354" i="7"/>
  <c r="P354" i="7" s="1"/>
  <c r="O367" i="7"/>
  <c r="P367" i="7" s="1"/>
  <c r="C370" i="7"/>
  <c r="C357" i="7"/>
  <c r="O381" i="7"/>
  <c r="D400" i="7"/>
  <c r="C28" i="15" s="1"/>
  <c r="S2747" i="1"/>
  <c r="J115" i="6"/>
  <c r="J94" i="6"/>
  <c r="J53" i="6"/>
  <c r="I32" i="6"/>
  <c r="J157" i="6"/>
  <c r="J136" i="6"/>
  <c r="J177" i="6"/>
  <c r="I73" i="6"/>
  <c r="J11" i="6"/>
  <c r="J178" i="6"/>
  <c r="I52" i="6"/>
  <c r="I114" i="6"/>
  <c r="I11" i="6"/>
  <c r="J93" i="6"/>
  <c r="J114" i="6"/>
  <c r="I10" i="6"/>
  <c r="J52" i="6"/>
  <c r="I177" i="6"/>
  <c r="I178" i="6"/>
  <c r="I93" i="6"/>
  <c r="I157" i="6"/>
  <c r="I135" i="6"/>
  <c r="J156" i="6"/>
  <c r="J135" i="6"/>
  <c r="I94" i="6"/>
  <c r="I31" i="6"/>
  <c r="J73" i="6"/>
  <c r="I53" i="6"/>
  <c r="J72" i="6"/>
  <c r="J10" i="6"/>
  <c r="I136" i="6"/>
  <c r="I156" i="6"/>
  <c r="J32" i="6"/>
  <c r="J31" i="6"/>
  <c r="I115" i="6"/>
  <c r="I72" i="6"/>
  <c r="J112" i="7"/>
  <c r="I112" i="7"/>
  <c r="J114" i="7" l="1"/>
  <c r="I114" i="7"/>
  <c r="C389" i="7"/>
  <c r="B29" i="15"/>
  <c r="O369" i="7"/>
  <c r="C402" i="7"/>
  <c r="C403" i="7" s="1"/>
  <c r="B28" i="15"/>
  <c r="O356" i="7"/>
  <c r="P356" i="7" s="1"/>
  <c r="O385" i="7"/>
  <c r="P385" i="7" s="1"/>
  <c r="O387" i="7"/>
  <c r="P387" i="7" s="1"/>
  <c r="P381" i="7"/>
  <c r="O398" i="7"/>
  <c r="P398" i="7" s="1"/>
  <c r="P369" i="7"/>
  <c r="O370" i="7"/>
  <c r="P370" i="7" s="1"/>
  <c r="D402" i="7"/>
  <c r="O400" i="7"/>
  <c r="P400" i="7" s="1"/>
  <c r="G15" i="6"/>
  <c r="G17" i="6" s="1"/>
  <c r="H52" i="6"/>
  <c r="G157" i="6"/>
  <c r="H156" i="6"/>
  <c r="H135" i="6"/>
  <c r="H136" i="6"/>
  <c r="H93" i="6"/>
  <c r="H31" i="6"/>
  <c r="H94" i="6"/>
  <c r="H178" i="6"/>
  <c r="H177" i="6"/>
  <c r="H10" i="6"/>
  <c r="H53" i="6"/>
  <c r="H73" i="6"/>
  <c r="H157" i="6"/>
  <c r="H11" i="6"/>
  <c r="H72" i="6"/>
  <c r="H32" i="6"/>
  <c r="H114" i="6"/>
  <c r="H115" i="6"/>
  <c r="H112" i="7"/>
  <c r="H114" i="7" l="1"/>
  <c r="O389" i="7"/>
  <c r="C390" i="7"/>
  <c r="O357" i="7"/>
  <c r="P357" i="7" s="1"/>
  <c r="O402" i="7"/>
  <c r="D403" i="7"/>
  <c r="G10" i="6"/>
  <c r="G31" i="6"/>
  <c r="G136" i="6"/>
  <c r="G53" i="6"/>
  <c r="G177" i="6"/>
  <c r="G156" i="6"/>
  <c r="G178" i="6"/>
  <c r="G94" i="6"/>
  <c r="G115" i="6"/>
  <c r="G32" i="6"/>
  <c r="G73" i="6"/>
  <c r="G11" i="6"/>
  <c r="G72" i="6"/>
  <c r="G52" i="6"/>
  <c r="G135" i="6"/>
  <c r="G114" i="6"/>
  <c r="G93" i="6"/>
  <c r="G112" i="7"/>
  <c r="G114" i="7" l="1"/>
  <c r="O390" i="7"/>
  <c r="P390" i="7" s="1"/>
  <c r="P389" i="7"/>
  <c r="P402" i="7"/>
  <c r="O403" i="7"/>
  <c r="P403" i="7" s="1"/>
  <c r="O183" i="6"/>
  <c r="N179" i="6"/>
  <c r="K179" i="6"/>
  <c r="U173" i="6"/>
  <c r="K180" i="6" s="1"/>
  <c r="O172" i="6"/>
  <c r="S171" i="6"/>
  <c r="R171" i="6"/>
  <c r="O171" i="6"/>
  <c r="J171" i="6" s="1"/>
  <c r="N171" i="6"/>
  <c r="M171" i="6"/>
  <c r="L171" i="6"/>
  <c r="K171" i="6"/>
  <c r="I171" i="6"/>
  <c r="E171" i="6"/>
  <c r="N170" i="6"/>
  <c r="N173" i="6" s="1"/>
  <c r="M170" i="6"/>
  <c r="M173" i="6" s="1"/>
  <c r="L170" i="6"/>
  <c r="K170" i="6"/>
  <c r="J170" i="6"/>
  <c r="I170" i="6"/>
  <c r="H170" i="6"/>
  <c r="G170" i="6"/>
  <c r="U6" i="6"/>
  <c r="S4" i="6"/>
  <c r="R4" i="6"/>
  <c r="U152" i="6"/>
  <c r="S150" i="6"/>
  <c r="R150" i="6"/>
  <c r="U131" i="6"/>
  <c r="S129" i="6"/>
  <c r="R129" i="6"/>
  <c r="U110" i="6"/>
  <c r="S108" i="6"/>
  <c r="R108" i="6"/>
  <c r="U89" i="6"/>
  <c r="U68" i="6"/>
  <c r="S66" i="6"/>
  <c r="R66" i="6"/>
  <c r="U48" i="6"/>
  <c r="S46" i="6"/>
  <c r="R46" i="6"/>
  <c r="U27" i="6"/>
  <c r="S25" i="6"/>
  <c r="R25" i="6"/>
  <c r="E73" i="6"/>
  <c r="D32" i="6"/>
  <c r="E53" i="6"/>
  <c r="F156" i="6"/>
  <c r="F157" i="6"/>
  <c r="D157" i="6"/>
  <c r="E157" i="6"/>
  <c r="E177" i="6"/>
  <c r="E52" i="6"/>
  <c r="D31" i="6"/>
  <c r="F31" i="6"/>
  <c r="E31" i="6"/>
  <c r="F94" i="6"/>
  <c r="E10" i="6"/>
  <c r="D135" i="6"/>
  <c r="E32" i="6"/>
  <c r="D52" i="6"/>
  <c r="E94" i="6"/>
  <c r="F53" i="6"/>
  <c r="F72" i="6"/>
  <c r="E156" i="6"/>
  <c r="E114" i="6"/>
  <c r="D10" i="6"/>
  <c r="F11" i="6"/>
  <c r="F135" i="6"/>
  <c r="F178" i="6"/>
  <c r="F10" i="6"/>
  <c r="D156" i="6"/>
  <c r="F52" i="6"/>
  <c r="E72" i="6"/>
  <c r="F136" i="6"/>
  <c r="E135" i="6"/>
  <c r="D11" i="6"/>
  <c r="D115" i="6"/>
  <c r="F114" i="6"/>
  <c r="D73" i="6"/>
  <c r="D136" i="6"/>
  <c r="D177" i="6"/>
  <c r="D72" i="6"/>
  <c r="E178" i="6"/>
  <c r="E115" i="6"/>
  <c r="F93" i="6"/>
  <c r="D53" i="6"/>
  <c r="F177" i="6"/>
  <c r="E11" i="6"/>
  <c r="D94" i="6"/>
  <c r="E93" i="6"/>
  <c r="F32" i="6"/>
  <c r="F115" i="6"/>
  <c r="D93" i="6"/>
  <c r="E136" i="6"/>
  <c r="F73" i="6"/>
  <c r="D114" i="6"/>
  <c r="D112" i="7"/>
  <c r="F112" i="7"/>
  <c r="F114" i="7" l="1"/>
  <c r="D114" i="7"/>
  <c r="N9" i="6"/>
  <c r="M9" i="6"/>
  <c r="I173" i="6"/>
  <c r="I175" i="6" s="1"/>
  <c r="I174" i="6" s="1"/>
  <c r="Q171" i="6"/>
  <c r="C171" i="6"/>
  <c r="D171" i="6"/>
  <c r="G171" i="6"/>
  <c r="G173" i="6" s="1"/>
  <c r="G175" i="6" s="1"/>
  <c r="L173" i="6"/>
  <c r="L175" i="6" s="1"/>
  <c r="L174" i="6" s="1"/>
  <c r="K173" i="6"/>
  <c r="K175" i="6" s="1"/>
  <c r="K174" i="6" s="1"/>
  <c r="J173" i="6"/>
  <c r="J175" i="6" s="1"/>
  <c r="J174" i="6" s="1"/>
  <c r="H176" i="6"/>
  <c r="E9" i="6"/>
  <c r="H179" i="6"/>
  <c r="F170" i="6"/>
  <c r="F173" i="6" s="1"/>
  <c r="F175" i="6" s="1"/>
  <c r="F174" i="6" s="1"/>
  <c r="E170" i="6"/>
  <c r="D170" i="6"/>
  <c r="E179" i="6"/>
  <c r="O178" i="6"/>
  <c r="C170" i="6"/>
  <c r="O177" i="6"/>
  <c r="K181" i="6"/>
  <c r="I176" i="6"/>
  <c r="N180" i="6"/>
  <c r="N181" i="6" s="1"/>
  <c r="J176" i="6"/>
  <c r="K176" i="6"/>
  <c r="M176" i="6"/>
  <c r="L176" i="6"/>
  <c r="F171" i="6"/>
  <c r="G174" i="6"/>
  <c r="N176" i="6"/>
  <c r="H171" i="6"/>
  <c r="H173" i="6" s="1"/>
  <c r="H175" i="6" s="1"/>
  <c r="H174" i="6" s="1"/>
  <c r="M175" i="6"/>
  <c r="M174" i="6" s="1"/>
  <c r="N175" i="6"/>
  <c r="N174" i="6" s="1"/>
  <c r="E176" i="6"/>
  <c r="F176" i="6"/>
  <c r="D176" i="6"/>
  <c r="E180" i="6"/>
  <c r="G176" i="6"/>
  <c r="H180" i="6"/>
  <c r="C176" i="6"/>
  <c r="D173" i="6" l="1"/>
  <c r="D175" i="6" s="1"/>
  <c r="D174" i="6" s="1"/>
  <c r="D182" i="6" s="1"/>
  <c r="D184" i="6" s="1"/>
  <c r="M182" i="6"/>
  <c r="M184" i="6" s="1"/>
  <c r="L182" i="6"/>
  <c r="L184" i="6" s="1"/>
  <c r="J182" i="6"/>
  <c r="J184" i="6" s="1"/>
  <c r="K182" i="6"/>
  <c r="K184" i="6" s="1"/>
  <c r="I182" i="6"/>
  <c r="I184" i="6" s="1"/>
  <c r="H181" i="6"/>
  <c r="H182" i="6" s="1"/>
  <c r="H184" i="6" s="1"/>
  <c r="E173" i="6"/>
  <c r="E175" i="6" s="1"/>
  <c r="E174" i="6" s="1"/>
  <c r="E181" i="6"/>
  <c r="C173" i="6"/>
  <c r="C175" i="6" s="1"/>
  <c r="C174" i="6" s="1"/>
  <c r="O170" i="6"/>
  <c r="O173" i="6" s="1"/>
  <c r="N182" i="6"/>
  <c r="N184" i="6" s="1"/>
  <c r="O176" i="6"/>
  <c r="G182" i="6"/>
  <c r="G184" i="6" s="1"/>
  <c r="F182" i="6"/>
  <c r="F184" i="6" s="1"/>
  <c r="C157" i="6"/>
  <c r="C94" i="6"/>
  <c r="C136" i="6"/>
  <c r="C10" i="6"/>
  <c r="C112" i="7"/>
  <c r="C9" i="6" l="1"/>
  <c r="E182" i="6"/>
  <c r="E184" i="6" s="1"/>
  <c r="C182" i="6"/>
  <c r="C184" i="6" s="1"/>
  <c r="C186" i="6" s="1"/>
  <c r="O174" i="6"/>
  <c r="H154" i="2"/>
  <c r="H155" i="2"/>
  <c r="O182" i="6" l="1"/>
  <c r="O184" i="6" s="1"/>
  <c r="B467" i="2" l="1"/>
  <c r="J207" i="7" l="1"/>
  <c r="J213" i="7" s="1"/>
  <c r="K207" i="7"/>
  <c r="M207" i="7"/>
  <c r="M212" i="7" s="1"/>
  <c r="N207" i="7"/>
  <c r="I207" i="7"/>
  <c r="K170" i="7"/>
  <c r="L170" i="7"/>
  <c r="N170" i="7"/>
  <c r="O215" i="7"/>
  <c r="L207" i="7"/>
  <c r="L209" i="7" s="1"/>
  <c r="H207" i="7"/>
  <c r="H213" i="7" s="1"/>
  <c r="G207" i="7"/>
  <c r="G213" i="7" s="1"/>
  <c r="F207" i="7"/>
  <c r="F211" i="7" s="1"/>
  <c r="E207" i="7"/>
  <c r="E211" i="7" s="1"/>
  <c r="D207" i="7"/>
  <c r="D209" i="7" s="1"/>
  <c r="C207" i="7"/>
  <c r="C209" i="7" s="1"/>
  <c r="O178" i="7"/>
  <c r="M170" i="7"/>
  <c r="J170" i="7"/>
  <c r="H170" i="7"/>
  <c r="G170" i="7"/>
  <c r="F170" i="7"/>
  <c r="E170" i="7"/>
  <c r="D170" i="7"/>
  <c r="C170" i="7"/>
  <c r="O141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O132" i="7"/>
  <c r="N229" i="7" l="1"/>
  <c r="N228" i="7"/>
  <c r="N230" i="7"/>
  <c r="N232" i="7"/>
  <c r="N231" i="7"/>
  <c r="N226" i="7"/>
  <c r="N227" i="7"/>
  <c r="D230" i="7"/>
  <c r="D231" i="7"/>
  <c r="D226" i="7"/>
  <c r="D232" i="7"/>
  <c r="D228" i="7"/>
  <c r="D229" i="7"/>
  <c r="D227" i="7"/>
  <c r="L227" i="7"/>
  <c r="L228" i="7"/>
  <c r="L229" i="7"/>
  <c r="L230" i="7"/>
  <c r="L231" i="7"/>
  <c r="L226" i="7"/>
  <c r="L232" i="7"/>
  <c r="F227" i="7"/>
  <c r="F231" i="7"/>
  <c r="F226" i="7"/>
  <c r="F232" i="7"/>
  <c r="F228" i="7"/>
  <c r="F229" i="7"/>
  <c r="F230" i="7"/>
  <c r="G227" i="7"/>
  <c r="G231" i="7"/>
  <c r="G226" i="7"/>
  <c r="G233" i="7" s="1"/>
  <c r="G235" i="7" s="1"/>
  <c r="G236" i="7" s="1"/>
  <c r="G232" i="7"/>
  <c r="G229" i="7"/>
  <c r="G230" i="7"/>
  <c r="G228" i="7"/>
  <c r="H231" i="7"/>
  <c r="H226" i="7"/>
  <c r="H232" i="7"/>
  <c r="H227" i="7"/>
  <c r="H228" i="7"/>
  <c r="H230" i="7"/>
  <c r="H229" i="7"/>
  <c r="M229" i="7"/>
  <c r="M228" i="7"/>
  <c r="M231" i="7"/>
  <c r="M226" i="7"/>
  <c r="M232" i="7"/>
  <c r="M227" i="7"/>
  <c r="M230" i="7"/>
  <c r="C230" i="7"/>
  <c r="C231" i="7"/>
  <c r="C226" i="7"/>
  <c r="C227" i="7"/>
  <c r="C228" i="7"/>
  <c r="C229" i="7"/>
  <c r="C232" i="7"/>
  <c r="E230" i="7"/>
  <c r="E226" i="7"/>
  <c r="E232" i="7"/>
  <c r="E227" i="7"/>
  <c r="E231" i="7"/>
  <c r="E228" i="7"/>
  <c r="E229" i="7"/>
  <c r="K232" i="7"/>
  <c r="K229" i="7"/>
  <c r="K227" i="7"/>
  <c r="K228" i="7"/>
  <c r="K230" i="7"/>
  <c r="K226" i="7"/>
  <c r="K231" i="7"/>
  <c r="J232" i="7"/>
  <c r="J227" i="7"/>
  <c r="J228" i="7"/>
  <c r="J230" i="7"/>
  <c r="J231" i="7"/>
  <c r="J226" i="7"/>
  <c r="J229" i="7"/>
  <c r="F175" i="7"/>
  <c r="F195" i="7"/>
  <c r="F192" i="7"/>
  <c r="F191" i="7"/>
  <c r="F190" i="7"/>
  <c r="F193" i="7"/>
  <c r="F194" i="7"/>
  <c r="F189" i="7"/>
  <c r="K176" i="7"/>
  <c r="K190" i="7"/>
  <c r="K189" i="7"/>
  <c r="K192" i="7"/>
  <c r="K195" i="7"/>
  <c r="K191" i="7"/>
  <c r="K194" i="7"/>
  <c r="K193" i="7"/>
  <c r="G173" i="7"/>
  <c r="G192" i="7"/>
  <c r="G195" i="7"/>
  <c r="G191" i="7"/>
  <c r="G190" i="7"/>
  <c r="G193" i="7"/>
  <c r="G194" i="7"/>
  <c r="G189" i="7"/>
  <c r="D175" i="7"/>
  <c r="D190" i="7"/>
  <c r="D192" i="7"/>
  <c r="D195" i="7"/>
  <c r="D191" i="7"/>
  <c r="D194" i="7"/>
  <c r="D193" i="7"/>
  <c r="D189" i="7"/>
  <c r="D196" i="7" s="1"/>
  <c r="H173" i="7"/>
  <c r="H189" i="7"/>
  <c r="H196" i="7" s="1"/>
  <c r="H192" i="7"/>
  <c r="H191" i="7"/>
  <c r="H194" i="7"/>
  <c r="H193" i="7"/>
  <c r="H195" i="7"/>
  <c r="H190" i="7"/>
  <c r="N174" i="7"/>
  <c r="N189" i="7"/>
  <c r="N194" i="7"/>
  <c r="N190" i="7"/>
  <c r="N195" i="7"/>
  <c r="N193" i="7"/>
  <c r="N192" i="7"/>
  <c r="N191" i="7"/>
  <c r="L171" i="7"/>
  <c r="L193" i="7"/>
  <c r="L189" i="7"/>
  <c r="L196" i="7" s="1"/>
  <c r="L195" i="7"/>
  <c r="L190" i="7"/>
  <c r="L192" i="7"/>
  <c r="L191" i="7"/>
  <c r="L194" i="7"/>
  <c r="M171" i="7"/>
  <c r="M190" i="7"/>
  <c r="M191" i="7"/>
  <c r="M194" i="7"/>
  <c r="M193" i="7"/>
  <c r="M189" i="7"/>
  <c r="M192" i="7"/>
  <c r="M195" i="7"/>
  <c r="E175" i="7"/>
  <c r="E194" i="7"/>
  <c r="E190" i="7"/>
  <c r="E193" i="7"/>
  <c r="E192" i="7"/>
  <c r="E189" i="7"/>
  <c r="E195" i="7"/>
  <c r="E191" i="7"/>
  <c r="J176" i="7"/>
  <c r="J194" i="7"/>
  <c r="J190" i="7"/>
  <c r="J195" i="7"/>
  <c r="J191" i="7"/>
  <c r="J189" i="7"/>
  <c r="J192" i="7"/>
  <c r="J193" i="7"/>
  <c r="C172" i="7"/>
  <c r="C192" i="7"/>
  <c r="C193" i="7"/>
  <c r="C195" i="7"/>
  <c r="C190" i="7"/>
  <c r="C194" i="7"/>
  <c r="C189" i="7"/>
  <c r="C191" i="7"/>
  <c r="L134" i="7"/>
  <c r="N137" i="7"/>
  <c r="D138" i="7"/>
  <c r="F138" i="7"/>
  <c r="I134" i="7"/>
  <c r="J139" i="7"/>
  <c r="K139" i="7"/>
  <c r="M134" i="7"/>
  <c r="E138" i="7"/>
  <c r="G135" i="7"/>
  <c r="H136" i="7"/>
  <c r="C135" i="7"/>
  <c r="H171" i="7"/>
  <c r="M174" i="7"/>
  <c r="J171" i="7"/>
  <c r="F139" i="7"/>
  <c r="F136" i="7"/>
  <c r="J134" i="7"/>
  <c r="H134" i="7"/>
  <c r="O169" i="7"/>
  <c r="L137" i="7"/>
  <c r="H208" i="7"/>
  <c r="H176" i="7"/>
  <c r="H139" i="7"/>
  <c r="G176" i="7"/>
  <c r="G139" i="7"/>
  <c r="F213" i="7"/>
  <c r="F176" i="7"/>
  <c r="F173" i="7"/>
  <c r="E213" i="7"/>
  <c r="E173" i="7"/>
  <c r="E136" i="7"/>
  <c r="D213" i="7"/>
  <c r="D211" i="7"/>
  <c r="D173" i="7"/>
  <c r="D136" i="7"/>
  <c r="M137" i="7"/>
  <c r="K174" i="7"/>
  <c r="K171" i="7"/>
  <c r="K134" i="7"/>
  <c r="K137" i="7"/>
  <c r="I211" i="7"/>
  <c r="I208" i="7"/>
  <c r="N211" i="7"/>
  <c r="N208" i="7"/>
  <c r="N213" i="7"/>
  <c r="N210" i="7"/>
  <c r="N209" i="7"/>
  <c r="N212" i="7"/>
  <c r="J210" i="7"/>
  <c r="E139" i="7"/>
  <c r="J137" i="7"/>
  <c r="N135" i="7"/>
  <c r="G134" i="7"/>
  <c r="E176" i="7"/>
  <c r="J174" i="7"/>
  <c r="N172" i="7"/>
  <c r="G171" i="7"/>
  <c r="H210" i="7"/>
  <c r="G208" i="7"/>
  <c r="D139" i="7"/>
  <c r="H137" i="7"/>
  <c r="M135" i="7"/>
  <c r="F134" i="7"/>
  <c r="D176" i="7"/>
  <c r="H174" i="7"/>
  <c r="M172" i="7"/>
  <c r="F171" i="7"/>
  <c r="J212" i="7"/>
  <c r="G210" i="7"/>
  <c r="F208" i="7"/>
  <c r="C134" i="7"/>
  <c r="N138" i="7"/>
  <c r="G137" i="7"/>
  <c r="L135" i="7"/>
  <c r="E134" i="7"/>
  <c r="C171" i="7"/>
  <c r="N175" i="7"/>
  <c r="G174" i="7"/>
  <c r="L172" i="7"/>
  <c r="E171" i="7"/>
  <c r="H212" i="7"/>
  <c r="F210" i="7"/>
  <c r="E208" i="7"/>
  <c r="C139" i="7"/>
  <c r="M138" i="7"/>
  <c r="F137" i="7"/>
  <c r="K135" i="7"/>
  <c r="D134" i="7"/>
  <c r="C176" i="7"/>
  <c r="M175" i="7"/>
  <c r="F174" i="7"/>
  <c r="K172" i="7"/>
  <c r="D171" i="7"/>
  <c r="C208" i="7"/>
  <c r="G212" i="7"/>
  <c r="E210" i="7"/>
  <c r="D208" i="7"/>
  <c r="C138" i="7"/>
  <c r="L138" i="7"/>
  <c r="E137" i="7"/>
  <c r="J135" i="7"/>
  <c r="C175" i="7"/>
  <c r="L175" i="7"/>
  <c r="E174" i="7"/>
  <c r="J172" i="7"/>
  <c r="O206" i="7"/>
  <c r="C213" i="7"/>
  <c r="F212" i="7"/>
  <c r="D210" i="7"/>
  <c r="C137" i="7"/>
  <c r="K138" i="7"/>
  <c r="D137" i="7"/>
  <c r="H135" i="7"/>
  <c r="C174" i="7"/>
  <c r="K175" i="7"/>
  <c r="D174" i="7"/>
  <c r="H172" i="7"/>
  <c r="C212" i="7"/>
  <c r="E212" i="7"/>
  <c r="L174" i="7"/>
  <c r="C136" i="7"/>
  <c r="J138" i="7"/>
  <c r="N136" i="7"/>
  <c r="C173" i="7"/>
  <c r="J175" i="7"/>
  <c r="N173" i="7"/>
  <c r="G172" i="7"/>
  <c r="C211" i="7"/>
  <c r="D212" i="7"/>
  <c r="J209" i="7"/>
  <c r="O133" i="7"/>
  <c r="H138" i="7"/>
  <c r="M136" i="7"/>
  <c r="F135" i="7"/>
  <c r="H175" i="7"/>
  <c r="M173" i="7"/>
  <c r="F172" i="7"/>
  <c r="C210" i="7"/>
  <c r="M211" i="7"/>
  <c r="H209" i="7"/>
  <c r="J208" i="7"/>
  <c r="N139" i="7"/>
  <c r="G138" i="7"/>
  <c r="L136" i="7"/>
  <c r="E135" i="7"/>
  <c r="N176" i="7"/>
  <c r="G175" i="7"/>
  <c r="L173" i="7"/>
  <c r="E172" i="7"/>
  <c r="J211" i="7"/>
  <c r="G209" i="7"/>
  <c r="M139" i="7"/>
  <c r="K136" i="7"/>
  <c r="D135" i="7"/>
  <c r="M176" i="7"/>
  <c r="K173" i="7"/>
  <c r="D172" i="7"/>
  <c r="H211" i="7"/>
  <c r="F209" i="7"/>
  <c r="L139" i="7"/>
  <c r="J136" i="7"/>
  <c r="N134" i="7"/>
  <c r="L176" i="7"/>
  <c r="J173" i="7"/>
  <c r="N171" i="7"/>
  <c r="M213" i="7"/>
  <c r="G211" i="7"/>
  <c r="E209" i="7"/>
  <c r="G136" i="7"/>
  <c r="K209" i="7"/>
  <c r="K208" i="7"/>
  <c r="K211" i="7"/>
  <c r="K213" i="7"/>
  <c r="K210" i="7"/>
  <c r="K212" i="7"/>
  <c r="L212" i="7"/>
  <c r="M210" i="7"/>
  <c r="O207" i="7"/>
  <c r="L210" i="7"/>
  <c r="M208" i="7"/>
  <c r="L213" i="7"/>
  <c r="L208" i="7"/>
  <c r="L211" i="7"/>
  <c r="M209" i="7"/>
  <c r="I212" i="7"/>
  <c r="I209" i="7"/>
  <c r="I213" i="7"/>
  <c r="I210" i="7"/>
  <c r="I170" i="7"/>
  <c r="I138" i="7"/>
  <c r="I139" i="7"/>
  <c r="I136" i="7"/>
  <c r="I135" i="7"/>
  <c r="I137" i="7"/>
  <c r="J233" i="7" l="1"/>
  <c r="J235" i="7" s="1"/>
  <c r="J236" i="7" s="1"/>
  <c r="J196" i="7"/>
  <c r="E233" i="7"/>
  <c r="E235" i="7" s="1"/>
  <c r="E236" i="7" s="1"/>
  <c r="D233" i="7"/>
  <c r="D235" i="7" s="1"/>
  <c r="D236" i="7" s="1"/>
  <c r="M233" i="7"/>
  <c r="M235" i="7" s="1"/>
  <c r="M236" i="7" s="1"/>
  <c r="K196" i="7"/>
  <c r="K198" i="7" s="1"/>
  <c r="K199" i="7" s="1"/>
  <c r="F233" i="7"/>
  <c r="F235" i="7" s="1"/>
  <c r="F236" i="7" s="1"/>
  <c r="N196" i="7"/>
  <c r="O229" i="7"/>
  <c r="O228" i="7"/>
  <c r="N233" i="7"/>
  <c r="N235" i="7" s="1"/>
  <c r="N236" i="7" s="1"/>
  <c r="G196" i="7"/>
  <c r="G198" i="7" s="1"/>
  <c r="G199" i="7" s="1"/>
  <c r="F196" i="7"/>
  <c r="F198" i="7" s="1"/>
  <c r="F199" i="7" s="1"/>
  <c r="K233" i="7"/>
  <c r="K235" i="7" s="1"/>
  <c r="K236" i="7" s="1"/>
  <c r="O227" i="7"/>
  <c r="H233" i="7"/>
  <c r="H235" i="7" s="1"/>
  <c r="H236" i="7" s="1"/>
  <c r="I226" i="7"/>
  <c r="I232" i="7"/>
  <c r="I227" i="7"/>
  <c r="I228" i="7"/>
  <c r="I229" i="7"/>
  <c r="I230" i="7"/>
  <c r="I231" i="7"/>
  <c r="C196" i="7"/>
  <c r="C233" i="7"/>
  <c r="O226" i="7"/>
  <c r="L233" i="7"/>
  <c r="L235" i="7" s="1"/>
  <c r="L236" i="7" s="1"/>
  <c r="E196" i="7"/>
  <c r="E198" i="7" s="1"/>
  <c r="E199" i="7" s="1"/>
  <c r="O231" i="7"/>
  <c r="O230" i="7"/>
  <c r="M196" i="7"/>
  <c r="M198" i="7" s="1"/>
  <c r="M199" i="7" s="1"/>
  <c r="O170" i="7"/>
  <c r="I195" i="7"/>
  <c r="I194" i="7"/>
  <c r="I189" i="7"/>
  <c r="I191" i="7"/>
  <c r="I190" i="7"/>
  <c r="O190" i="7" s="1"/>
  <c r="I192" i="7"/>
  <c r="O192" i="7" s="1"/>
  <c r="I193" i="7"/>
  <c r="O193" i="7" s="1"/>
  <c r="D198" i="7"/>
  <c r="D199" i="7" s="1"/>
  <c r="H198" i="7"/>
  <c r="H199" i="7" s="1"/>
  <c r="J198" i="7"/>
  <c r="J199" i="7" s="1"/>
  <c r="C198" i="7"/>
  <c r="C199" i="7" s="1"/>
  <c r="L198" i="7"/>
  <c r="L199" i="7" s="1"/>
  <c r="N198" i="7"/>
  <c r="N199" i="7" s="1"/>
  <c r="O189" i="7"/>
  <c r="O194" i="7"/>
  <c r="O191" i="7"/>
  <c r="G161" i="7"/>
  <c r="G162" i="7" s="1"/>
  <c r="J161" i="7"/>
  <c r="J162" i="7" s="1"/>
  <c r="I161" i="7"/>
  <c r="I162" i="7" s="1"/>
  <c r="O152" i="7"/>
  <c r="N161" i="7"/>
  <c r="N162" i="7" s="1"/>
  <c r="M161" i="7"/>
  <c r="M162" i="7" s="1"/>
  <c r="O157" i="7"/>
  <c r="K161" i="7"/>
  <c r="K162" i="7" s="1"/>
  <c r="D161" i="7"/>
  <c r="D162" i="7" s="1"/>
  <c r="E161" i="7"/>
  <c r="E162" i="7" s="1"/>
  <c r="L161" i="7"/>
  <c r="L162" i="7" s="1"/>
  <c r="O155" i="7"/>
  <c r="H161" i="7"/>
  <c r="H162" i="7" s="1"/>
  <c r="O154" i="7"/>
  <c r="F161" i="7"/>
  <c r="F162" i="7" s="1"/>
  <c r="O156" i="7"/>
  <c r="O153" i="7"/>
  <c r="C140" i="7"/>
  <c r="C142" i="7" s="1"/>
  <c r="C143" i="7" s="1"/>
  <c r="D140" i="7"/>
  <c r="C24" i="15" s="1"/>
  <c r="C214" i="7"/>
  <c r="C216" i="7" s="1"/>
  <c r="C217" i="7" s="1"/>
  <c r="I214" i="7"/>
  <c r="H23" i="15" s="1"/>
  <c r="H214" i="7"/>
  <c r="H177" i="7"/>
  <c r="G22" i="15" s="1"/>
  <c r="H140" i="7"/>
  <c r="G24" i="15" s="1"/>
  <c r="F177" i="7"/>
  <c r="E22" i="15" s="1"/>
  <c r="F140" i="7"/>
  <c r="E24" i="15" s="1"/>
  <c r="O213" i="7"/>
  <c r="N214" i="7"/>
  <c r="M23" i="15" s="1"/>
  <c r="N140" i="7"/>
  <c r="M24" i="15" s="1"/>
  <c r="L177" i="7"/>
  <c r="K22" i="15" s="1"/>
  <c r="O139" i="7"/>
  <c r="O138" i="7"/>
  <c r="L214" i="7"/>
  <c r="K23" i="15" s="1"/>
  <c r="K140" i="7"/>
  <c r="J24" i="15" s="1"/>
  <c r="O137" i="7"/>
  <c r="J214" i="7"/>
  <c r="I23" i="15" s="1"/>
  <c r="O210" i="7"/>
  <c r="O135" i="7"/>
  <c r="O134" i="7"/>
  <c r="J140" i="7"/>
  <c r="I24" i="15" s="1"/>
  <c r="E140" i="7"/>
  <c r="D24" i="15" s="1"/>
  <c r="D214" i="7"/>
  <c r="C23" i="15" s="1"/>
  <c r="L140" i="7"/>
  <c r="K24" i="15" s="1"/>
  <c r="E214" i="7"/>
  <c r="D23" i="15" s="1"/>
  <c r="O212" i="7"/>
  <c r="G214" i="7"/>
  <c r="F23" i="15" s="1"/>
  <c r="O136" i="7"/>
  <c r="K177" i="7"/>
  <c r="J22" i="15" s="1"/>
  <c r="D177" i="7"/>
  <c r="C22" i="15" s="1"/>
  <c r="M177" i="7"/>
  <c r="L22" i="15" s="1"/>
  <c r="O209" i="7"/>
  <c r="G177" i="7"/>
  <c r="F22" i="15" s="1"/>
  <c r="O211" i="7"/>
  <c r="N177" i="7"/>
  <c r="M22" i="15" s="1"/>
  <c r="C177" i="7"/>
  <c r="F214" i="7"/>
  <c r="E23" i="15" s="1"/>
  <c r="I140" i="7"/>
  <c r="H24" i="15" s="1"/>
  <c r="M214" i="7"/>
  <c r="L23" i="15" s="1"/>
  <c r="E177" i="7"/>
  <c r="D22" i="15" s="1"/>
  <c r="M140" i="7"/>
  <c r="L24" i="15" s="1"/>
  <c r="G140" i="7"/>
  <c r="F24" i="15" s="1"/>
  <c r="J177" i="7"/>
  <c r="I22" i="15" s="1"/>
  <c r="O208" i="7"/>
  <c r="K214" i="7"/>
  <c r="J23" i="15" s="1"/>
  <c r="I173" i="7"/>
  <c r="O173" i="7" s="1"/>
  <c r="I176" i="7"/>
  <c r="O176" i="7" s="1"/>
  <c r="I171" i="7"/>
  <c r="I174" i="7"/>
  <c r="O174" i="7" s="1"/>
  <c r="I172" i="7"/>
  <c r="O172" i="7" s="1"/>
  <c r="I175" i="7"/>
  <c r="O175" i="7" s="1"/>
  <c r="C235" i="7" l="1"/>
  <c r="C236" i="7" s="1"/>
  <c r="I196" i="7"/>
  <c r="I198" i="7" s="1"/>
  <c r="I199" i="7" s="1"/>
  <c r="I233" i="7"/>
  <c r="I235" i="7" s="1"/>
  <c r="I236" i="7" s="1"/>
  <c r="B23" i="15"/>
  <c r="O196" i="7"/>
  <c r="B24" i="15"/>
  <c r="C161" i="7"/>
  <c r="C162" i="7" s="1"/>
  <c r="O159" i="7"/>
  <c r="Q163" i="7" s="1"/>
  <c r="H216" i="7"/>
  <c r="H217" i="7" s="1"/>
  <c r="G23" i="15"/>
  <c r="I216" i="7"/>
  <c r="I217" i="7" s="1"/>
  <c r="N179" i="7"/>
  <c r="N180" i="7" s="1"/>
  <c r="M179" i="7"/>
  <c r="M180" i="7" s="1"/>
  <c r="L179" i="7"/>
  <c r="L180" i="7" s="1"/>
  <c r="K179" i="7"/>
  <c r="K180" i="7" s="1"/>
  <c r="K216" i="7"/>
  <c r="K217" i="7" s="1"/>
  <c r="N142" i="7"/>
  <c r="N143" i="7" s="1"/>
  <c r="K142" i="7"/>
  <c r="K143" i="7" s="1"/>
  <c r="L142" i="7"/>
  <c r="L143" i="7" s="1"/>
  <c r="N216" i="7"/>
  <c r="N217" i="7" s="1"/>
  <c r="M216" i="7"/>
  <c r="M217" i="7" s="1"/>
  <c r="M142" i="7"/>
  <c r="M143" i="7" s="1"/>
  <c r="L216" i="7"/>
  <c r="L217" i="7" s="1"/>
  <c r="J216" i="7"/>
  <c r="J217" i="7" s="1"/>
  <c r="H179" i="7"/>
  <c r="H180" i="7" s="1"/>
  <c r="H142" i="7"/>
  <c r="H143" i="7" s="1"/>
  <c r="G216" i="7"/>
  <c r="G217" i="7" s="1"/>
  <c r="G179" i="7"/>
  <c r="G180" i="7" s="1"/>
  <c r="G142" i="7"/>
  <c r="G143" i="7" s="1"/>
  <c r="F216" i="7"/>
  <c r="F217" i="7" s="1"/>
  <c r="F179" i="7"/>
  <c r="F180" i="7" s="1"/>
  <c r="F142" i="7"/>
  <c r="F143" i="7" s="1"/>
  <c r="E216" i="7"/>
  <c r="E217" i="7" s="1"/>
  <c r="E179" i="7"/>
  <c r="E180" i="7" s="1"/>
  <c r="E142" i="7"/>
  <c r="E143" i="7" s="1"/>
  <c r="D216" i="7"/>
  <c r="D217" i="7" s="1"/>
  <c r="D179" i="7"/>
  <c r="D180" i="7" s="1"/>
  <c r="D142" i="7"/>
  <c r="D143" i="7" s="1"/>
  <c r="C179" i="7"/>
  <c r="C180" i="7" s="1"/>
  <c r="B22" i="15"/>
  <c r="J179" i="7"/>
  <c r="J180" i="7" s="1"/>
  <c r="J142" i="7"/>
  <c r="J143" i="7" s="1"/>
  <c r="O140" i="7"/>
  <c r="I142" i="7"/>
  <c r="I143" i="7" s="1"/>
  <c r="O214" i="7"/>
  <c r="P214" i="7" s="1"/>
  <c r="I177" i="7"/>
  <c r="H22" i="15" s="1"/>
  <c r="O171" i="7"/>
  <c r="O233" i="7" l="1"/>
  <c r="Q237" i="7" s="1"/>
  <c r="P196" i="7"/>
  <c r="O198" i="7"/>
  <c r="P159" i="7"/>
  <c r="O161" i="7"/>
  <c r="O216" i="7"/>
  <c r="O217" i="7" s="1"/>
  <c r="P217" i="7" s="1"/>
  <c r="P140" i="7"/>
  <c r="O142" i="7"/>
  <c r="I179" i="7"/>
  <c r="I180" i="7" s="1"/>
  <c r="O177" i="7"/>
  <c r="O235" i="7" l="1"/>
  <c r="P233" i="7"/>
  <c r="P198" i="7"/>
  <c r="O199" i="7"/>
  <c r="P199" i="7" s="1"/>
  <c r="P161" i="7"/>
  <c r="O162" i="7"/>
  <c r="P162" i="7" s="1"/>
  <c r="P216" i="7"/>
  <c r="O143" i="7"/>
  <c r="P143" i="7" s="1"/>
  <c r="P142" i="7"/>
  <c r="P177" i="7"/>
  <c r="O179" i="7"/>
  <c r="P235" i="7" l="1"/>
  <c r="O236" i="7"/>
  <c r="P236" i="7" s="1"/>
  <c r="O180" i="7"/>
  <c r="P180" i="7" s="1"/>
  <c r="P179" i="7"/>
  <c r="J243" i="7"/>
  <c r="J245" i="7" s="1"/>
  <c r="K243" i="7"/>
  <c r="K259" i="7" s="1"/>
  <c r="K260" i="7" s="1"/>
  <c r="L243" i="7"/>
  <c r="L247" i="7" s="1"/>
  <c r="M243" i="7"/>
  <c r="M245" i="7" s="1"/>
  <c r="N243" i="7"/>
  <c r="N259" i="7" s="1"/>
  <c r="O314" i="7"/>
  <c r="O298" i="7"/>
  <c r="O282" i="7"/>
  <c r="O266" i="7"/>
  <c r="O250" i="7"/>
  <c r="J103" i="7"/>
  <c r="K103" i="7"/>
  <c r="L103" i="7"/>
  <c r="M103" i="7"/>
  <c r="N103" i="7"/>
  <c r="J104" i="7"/>
  <c r="K104" i="7"/>
  <c r="L104" i="7"/>
  <c r="M104" i="7"/>
  <c r="N104" i="7"/>
  <c r="J105" i="7"/>
  <c r="K105" i="7"/>
  <c r="L105" i="7"/>
  <c r="M105" i="7"/>
  <c r="N105" i="7"/>
  <c r="J106" i="7"/>
  <c r="K106" i="7"/>
  <c r="L106" i="7"/>
  <c r="M106" i="7"/>
  <c r="N106" i="7"/>
  <c r="J107" i="7"/>
  <c r="K107" i="7"/>
  <c r="L107" i="7"/>
  <c r="M107" i="7"/>
  <c r="N107" i="7"/>
  <c r="J108" i="7"/>
  <c r="K108" i="7"/>
  <c r="L108" i="7"/>
  <c r="M108" i="7"/>
  <c r="N108" i="7"/>
  <c r="O123" i="7"/>
  <c r="C43" i="7"/>
  <c r="C83" i="7"/>
  <c r="C111" i="7"/>
  <c r="C102" i="7"/>
  <c r="C63" i="7"/>
  <c r="C64" i="7"/>
  <c r="C4" i="7"/>
  <c r="C44" i="7"/>
  <c r="C2" i="7"/>
  <c r="C65" i="7"/>
  <c r="C3" i="7"/>
  <c r="L248" i="7" l="1"/>
  <c r="M259" i="7"/>
  <c r="M261" i="7" s="1"/>
  <c r="M247" i="7"/>
  <c r="M244" i="7"/>
  <c r="K245" i="7"/>
  <c r="K248" i="7"/>
  <c r="K247" i="7"/>
  <c r="J248" i="7"/>
  <c r="J247" i="7"/>
  <c r="J244" i="7"/>
  <c r="N248" i="7"/>
  <c r="M248" i="7"/>
  <c r="N247" i="7"/>
  <c r="M246" i="7"/>
  <c r="M249" i="7" s="1"/>
  <c r="L12" i="15" s="1"/>
  <c r="N245" i="7"/>
  <c r="L259" i="7"/>
  <c r="L264" i="7" s="1"/>
  <c r="L246" i="7"/>
  <c r="L245" i="7"/>
  <c r="N244" i="7"/>
  <c r="J259" i="7"/>
  <c r="J260" i="7" s="1"/>
  <c r="N115" i="7"/>
  <c r="J246" i="7"/>
  <c r="N264" i="7"/>
  <c r="N261" i="7"/>
  <c r="L244" i="7"/>
  <c r="K244" i="7"/>
  <c r="N246" i="7"/>
  <c r="K246" i="7"/>
  <c r="C243" i="7"/>
  <c r="D243" i="7"/>
  <c r="D244" i="7" s="1"/>
  <c r="E243" i="7"/>
  <c r="E244" i="7" s="1"/>
  <c r="F243" i="7"/>
  <c r="F247" i="7" s="1"/>
  <c r="G243" i="7"/>
  <c r="H243" i="7"/>
  <c r="H245" i="7" s="1"/>
  <c r="I243" i="7"/>
  <c r="K261" i="7"/>
  <c r="K264" i="7"/>
  <c r="N262" i="7"/>
  <c r="K262" i="7"/>
  <c r="N275" i="7"/>
  <c r="N263" i="7"/>
  <c r="N260" i="7"/>
  <c r="K275" i="7"/>
  <c r="K263" i="7"/>
  <c r="N109" i="7"/>
  <c r="C104" i="7"/>
  <c r="C105" i="7"/>
  <c r="C106" i="7"/>
  <c r="C107" i="7"/>
  <c r="C108" i="7"/>
  <c r="C103" i="7"/>
  <c r="D103" i="7"/>
  <c r="D106" i="7"/>
  <c r="D104" i="7"/>
  <c r="D105" i="7"/>
  <c r="D108" i="7"/>
  <c r="D107" i="7"/>
  <c r="E103" i="7"/>
  <c r="E106" i="7"/>
  <c r="E105" i="7"/>
  <c r="E108" i="7"/>
  <c r="E104" i="7"/>
  <c r="E107" i="7"/>
  <c r="F103" i="7"/>
  <c r="F106" i="7"/>
  <c r="F105" i="7"/>
  <c r="F108" i="7"/>
  <c r="F104" i="7"/>
  <c r="F107" i="7"/>
  <c r="G103" i="7"/>
  <c r="G106" i="7"/>
  <c r="G105" i="7"/>
  <c r="G108" i="7"/>
  <c r="G104" i="7"/>
  <c r="G107" i="7"/>
  <c r="H107" i="7"/>
  <c r="H103" i="7"/>
  <c r="H106" i="7"/>
  <c r="H105" i="7"/>
  <c r="H108" i="7"/>
  <c r="H104" i="7"/>
  <c r="I104" i="7"/>
  <c r="I107" i="7"/>
  <c r="I103" i="7"/>
  <c r="I106" i="7"/>
  <c r="I108" i="7"/>
  <c r="I105" i="7"/>
  <c r="L109" i="7"/>
  <c r="J109" i="7"/>
  <c r="M109" i="7"/>
  <c r="K109" i="7"/>
  <c r="O102" i="7"/>
  <c r="K115" i="7"/>
  <c r="O113" i="7"/>
  <c r="O112" i="7"/>
  <c r="C114" i="7"/>
  <c r="O111" i="7"/>
  <c r="M122" i="7" l="1"/>
  <c r="L8" i="15" s="1"/>
  <c r="J122" i="7"/>
  <c r="I8" i="15" s="1"/>
  <c r="L122" i="7"/>
  <c r="N120" i="7"/>
  <c r="N119" i="7"/>
  <c r="N117" i="7"/>
  <c r="N121" i="7"/>
  <c r="N118" i="7"/>
  <c r="N116" i="7"/>
  <c r="M262" i="7"/>
  <c r="M275" i="7"/>
  <c r="M291" i="7" s="1"/>
  <c r="M264" i="7"/>
  <c r="M260" i="7"/>
  <c r="M263" i="7"/>
  <c r="M124" i="7"/>
  <c r="M125" i="7" s="1"/>
  <c r="M251" i="7"/>
  <c r="M252" i="7" s="1"/>
  <c r="J249" i="7"/>
  <c r="I12" i="15" s="1"/>
  <c r="J275" i="7"/>
  <c r="J278" i="7" s="1"/>
  <c r="J124" i="7"/>
  <c r="J125" i="7" s="1"/>
  <c r="K249" i="7"/>
  <c r="J12" i="15" s="1"/>
  <c r="L249" i="7"/>
  <c r="K12" i="15" s="1"/>
  <c r="J261" i="7"/>
  <c r="L260" i="7"/>
  <c r="J264" i="7"/>
  <c r="L261" i="7"/>
  <c r="L275" i="7"/>
  <c r="L279" i="7" s="1"/>
  <c r="L263" i="7"/>
  <c r="L262" i="7"/>
  <c r="N249" i="7"/>
  <c r="M12" i="15" s="1"/>
  <c r="J262" i="7"/>
  <c r="J263" i="7"/>
  <c r="D247" i="7"/>
  <c r="H247" i="7"/>
  <c r="H244" i="7"/>
  <c r="E246" i="7"/>
  <c r="D246" i="7"/>
  <c r="D248" i="7"/>
  <c r="E248" i="7"/>
  <c r="C259" i="7"/>
  <c r="C245" i="7"/>
  <c r="C246" i="7"/>
  <c r="C247" i="7"/>
  <c r="C248" i="7"/>
  <c r="C244" i="7"/>
  <c r="O243" i="7"/>
  <c r="C109" i="7"/>
  <c r="C122" i="7" s="1"/>
  <c r="B8" i="15" s="1"/>
  <c r="I245" i="7"/>
  <c r="I247" i="7"/>
  <c r="I246" i="7"/>
  <c r="I259" i="7"/>
  <c r="I244" i="7"/>
  <c r="I248" i="7"/>
  <c r="G245" i="7"/>
  <c r="G247" i="7"/>
  <c r="G259" i="7"/>
  <c r="G246" i="7"/>
  <c r="G248" i="7"/>
  <c r="G244" i="7"/>
  <c r="F245" i="7"/>
  <c r="F259" i="7"/>
  <c r="F246" i="7"/>
  <c r="F248" i="7"/>
  <c r="F244" i="7"/>
  <c r="H246" i="7"/>
  <c r="H259" i="7"/>
  <c r="H248" i="7"/>
  <c r="E245" i="7"/>
  <c r="E247" i="7"/>
  <c r="E259" i="7"/>
  <c r="D245" i="7"/>
  <c r="D259" i="7"/>
  <c r="N291" i="7"/>
  <c r="N278" i="7"/>
  <c r="N277" i="7"/>
  <c r="N280" i="7"/>
  <c r="N276" i="7"/>
  <c r="N279" i="7"/>
  <c r="K278" i="7"/>
  <c r="K277" i="7"/>
  <c r="K280" i="7"/>
  <c r="K276" i="7"/>
  <c r="K279" i="7"/>
  <c r="K291" i="7"/>
  <c r="H109" i="7"/>
  <c r="O108" i="7"/>
  <c r="O105" i="7"/>
  <c r="O107" i="7"/>
  <c r="O104" i="7"/>
  <c r="F109" i="7"/>
  <c r="F122" i="7" s="1"/>
  <c r="E8" i="15" s="1"/>
  <c r="G109" i="7"/>
  <c r="G122" i="7" s="1"/>
  <c r="F8" i="15" s="1"/>
  <c r="E109" i="7"/>
  <c r="I109" i="7"/>
  <c r="D109" i="7"/>
  <c r="D122" i="7" s="1"/>
  <c r="C8" i="15" s="1"/>
  <c r="O103" i="7"/>
  <c r="O106" i="7"/>
  <c r="K121" i="7"/>
  <c r="K120" i="7"/>
  <c r="K119" i="7"/>
  <c r="K118" i="7"/>
  <c r="K117" i="7"/>
  <c r="K116" i="7"/>
  <c r="H115" i="7"/>
  <c r="O114" i="7"/>
  <c r="E115" i="7"/>
  <c r="L124" i="7" l="1"/>
  <c r="L125" i="7" s="1"/>
  <c r="K8" i="15"/>
  <c r="N122" i="7"/>
  <c r="M8" i="15" s="1"/>
  <c r="K122" i="7"/>
  <c r="J8" i="15" s="1"/>
  <c r="I122" i="7"/>
  <c r="H8" i="15" s="1"/>
  <c r="J251" i="7"/>
  <c r="J252" i="7" s="1"/>
  <c r="G124" i="7"/>
  <c r="G125" i="7" s="1"/>
  <c r="F124" i="7"/>
  <c r="F125" i="7" s="1"/>
  <c r="D124" i="7"/>
  <c r="D125" i="7" s="1"/>
  <c r="C124" i="7"/>
  <c r="C125" i="7" s="1"/>
  <c r="L278" i="7"/>
  <c r="N251" i="7"/>
  <c r="N252" i="7" s="1"/>
  <c r="L276" i="7"/>
  <c r="L280" i="7"/>
  <c r="L277" i="7"/>
  <c r="M279" i="7"/>
  <c r="M276" i="7"/>
  <c r="M277" i="7"/>
  <c r="M278" i="7"/>
  <c r="M280" i="7"/>
  <c r="L251" i="7"/>
  <c r="L252" i="7" s="1"/>
  <c r="K251" i="7"/>
  <c r="K252" i="7" s="1"/>
  <c r="J291" i="7"/>
  <c r="J294" i="7" s="1"/>
  <c r="J279" i="7"/>
  <c r="J276" i="7"/>
  <c r="J280" i="7"/>
  <c r="J277" i="7"/>
  <c r="L291" i="7"/>
  <c r="L293" i="7" s="1"/>
  <c r="F249" i="7"/>
  <c r="E12" i="15" s="1"/>
  <c r="D249" i="7"/>
  <c r="C12" i="15" s="1"/>
  <c r="N281" i="7"/>
  <c r="O245" i="7"/>
  <c r="O246" i="7"/>
  <c r="G249" i="7"/>
  <c r="F12" i="15" s="1"/>
  <c r="O247" i="7"/>
  <c r="F275" i="7"/>
  <c r="F262" i="7"/>
  <c r="F260" i="7"/>
  <c r="F263" i="7"/>
  <c r="F261" i="7"/>
  <c r="F264" i="7"/>
  <c r="I249" i="7"/>
  <c r="H12" i="15" s="1"/>
  <c r="H249" i="7"/>
  <c r="G12" i="15" s="1"/>
  <c r="I260" i="7"/>
  <c r="I263" i="7"/>
  <c r="I262" i="7"/>
  <c r="I261" i="7"/>
  <c r="I264" i="7"/>
  <c r="I275" i="7"/>
  <c r="H261" i="7"/>
  <c r="H264" i="7"/>
  <c r="H275" i="7"/>
  <c r="H262" i="7"/>
  <c r="H260" i="7"/>
  <c r="H263" i="7"/>
  <c r="E249" i="7"/>
  <c r="D12" i="15" s="1"/>
  <c r="I124" i="7"/>
  <c r="I125" i="7" s="1"/>
  <c r="O248" i="7"/>
  <c r="D262" i="7"/>
  <c r="D260" i="7"/>
  <c r="D263" i="7"/>
  <c r="D261" i="7"/>
  <c r="D264" i="7"/>
  <c r="D275" i="7"/>
  <c r="G264" i="7"/>
  <c r="G275" i="7"/>
  <c r="G262" i="7"/>
  <c r="G260" i="7"/>
  <c r="G263" i="7"/>
  <c r="G261" i="7"/>
  <c r="E275" i="7"/>
  <c r="E262" i="7"/>
  <c r="E260" i="7"/>
  <c r="E263" i="7"/>
  <c r="E261" i="7"/>
  <c r="E264" i="7"/>
  <c r="C261" i="7"/>
  <c r="C262" i="7"/>
  <c r="C275" i="7"/>
  <c r="C263" i="7"/>
  <c r="C264" i="7"/>
  <c r="C260" i="7"/>
  <c r="O259" i="7"/>
  <c r="K292" i="7"/>
  <c r="K295" i="7"/>
  <c r="K307" i="7"/>
  <c r="K294" i="7"/>
  <c r="K293" i="7"/>
  <c r="K296" i="7"/>
  <c r="K281" i="7"/>
  <c r="N296" i="7"/>
  <c r="N292" i="7"/>
  <c r="N295" i="7"/>
  <c r="N293" i="7"/>
  <c r="N307" i="7"/>
  <c r="N294" i="7"/>
  <c r="M292" i="7"/>
  <c r="M295" i="7"/>
  <c r="M296" i="7"/>
  <c r="M307" i="7"/>
  <c r="M294" i="7"/>
  <c r="M293" i="7"/>
  <c r="O109" i="7"/>
  <c r="P109" i="7" s="1"/>
  <c r="E117" i="7"/>
  <c r="E118" i="7"/>
  <c r="E119" i="7"/>
  <c r="E120" i="7"/>
  <c r="E121" i="7"/>
  <c r="E116" i="7"/>
  <c r="H119" i="7"/>
  <c r="H118" i="7"/>
  <c r="H117" i="7"/>
  <c r="H116" i="7"/>
  <c r="H121" i="7"/>
  <c r="H120" i="7"/>
  <c r="M14" i="15" l="1"/>
  <c r="M16" i="15"/>
  <c r="M15" i="15"/>
  <c r="J16" i="15"/>
  <c r="J15" i="15"/>
  <c r="J14" i="15"/>
  <c r="H122" i="7"/>
  <c r="G8" i="15" s="1"/>
  <c r="E122" i="7"/>
  <c r="D8" i="15" s="1"/>
  <c r="L281" i="7"/>
  <c r="H251" i="7"/>
  <c r="H252" i="7" s="1"/>
  <c r="G251" i="7"/>
  <c r="G252" i="7" s="1"/>
  <c r="F251" i="7"/>
  <c r="F252" i="7" s="1"/>
  <c r="E251" i="7"/>
  <c r="E252" i="7" s="1"/>
  <c r="D251" i="7"/>
  <c r="D252" i="7" s="1"/>
  <c r="M281" i="7"/>
  <c r="N283" i="7"/>
  <c r="N284" i="7" s="1"/>
  <c r="N328" i="7"/>
  <c r="N327" i="7"/>
  <c r="N326" i="7"/>
  <c r="N325" i="7"/>
  <c r="N323" i="7"/>
  <c r="N324" i="7"/>
  <c r="N329" i="7" s="1"/>
  <c r="M18" i="15" s="1"/>
  <c r="M328" i="7"/>
  <c r="M327" i="7"/>
  <c r="M326" i="7"/>
  <c r="M325" i="7"/>
  <c r="M324" i="7"/>
  <c r="M323" i="7"/>
  <c r="K124" i="7"/>
  <c r="K125" i="7" s="1"/>
  <c r="K283" i="7"/>
  <c r="K284" i="7" s="1"/>
  <c r="J307" i="7"/>
  <c r="J312" i="7" s="1"/>
  <c r="J292" i="7"/>
  <c r="J296" i="7"/>
  <c r="J295" i="7"/>
  <c r="J293" i="7"/>
  <c r="J281" i="7"/>
  <c r="K325" i="7"/>
  <c r="K328" i="7"/>
  <c r="K327" i="7"/>
  <c r="K323" i="7"/>
  <c r="K326" i="7"/>
  <c r="K324" i="7"/>
  <c r="K329" i="7" s="1"/>
  <c r="J18" i="15" s="1"/>
  <c r="L296" i="7"/>
  <c r="L307" i="7"/>
  <c r="L310" i="7" s="1"/>
  <c r="L294" i="7"/>
  <c r="L295" i="7"/>
  <c r="L292" i="7"/>
  <c r="D279" i="7"/>
  <c r="D276" i="7"/>
  <c r="D280" i="7"/>
  <c r="D277" i="7"/>
  <c r="D291" i="7"/>
  <c r="D278" i="7"/>
  <c r="C277" i="7"/>
  <c r="C278" i="7"/>
  <c r="C279" i="7"/>
  <c r="C280" i="7"/>
  <c r="C276" i="7"/>
  <c r="C291" i="7"/>
  <c r="O275" i="7"/>
  <c r="H279" i="7"/>
  <c r="H276" i="7"/>
  <c r="H280" i="7"/>
  <c r="H277" i="7"/>
  <c r="H291" i="7"/>
  <c r="H278" i="7"/>
  <c r="I277" i="7"/>
  <c r="I280" i="7"/>
  <c r="I276" i="7"/>
  <c r="I279" i="7"/>
  <c r="I291" i="7"/>
  <c r="I278" i="7"/>
  <c r="F279" i="7"/>
  <c r="F276" i="7"/>
  <c r="F280" i="7"/>
  <c r="F277" i="7"/>
  <c r="F291" i="7"/>
  <c r="F278" i="7"/>
  <c r="G279" i="7"/>
  <c r="G276" i="7"/>
  <c r="G280" i="7"/>
  <c r="G277" i="7"/>
  <c r="G291" i="7"/>
  <c r="G278" i="7"/>
  <c r="I251" i="7"/>
  <c r="I252" i="7" s="1"/>
  <c r="E279" i="7"/>
  <c r="E276" i="7"/>
  <c r="E280" i="7"/>
  <c r="E277" i="7"/>
  <c r="E291" i="7"/>
  <c r="E278" i="7"/>
  <c r="N310" i="7"/>
  <c r="N309" i="7"/>
  <c r="N312" i="7"/>
  <c r="N308" i="7"/>
  <c r="N311" i="7"/>
  <c r="M310" i="7"/>
  <c r="M309" i="7"/>
  <c r="M312" i="7"/>
  <c r="M308" i="7"/>
  <c r="M311" i="7"/>
  <c r="K309" i="7"/>
  <c r="K312" i="7"/>
  <c r="K308" i="7"/>
  <c r="K311" i="7"/>
  <c r="K310" i="7"/>
  <c r="O121" i="7"/>
  <c r="O120" i="7"/>
  <c r="O119" i="7"/>
  <c r="O117" i="7"/>
  <c r="O116" i="7"/>
  <c r="O118" i="7"/>
  <c r="M329" i="7" l="1"/>
  <c r="L18" i="15" s="1"/>
  <c r="M283" i="7"/>
  <c r="M284" i="7" s="1"/>
  <c r="L14" i="15"/>
  <c r="L16" i="15"/>
  <c r="L15" i="15"/>
  <c r="I16" i="15"/>
  <c r="I15" i="15"/>
  <c r="I14" i="15"/>
  <c r="K14" i="15"/>
  <c r="K16" i="15"/>
  <c r="K15" i="15"/>
  <c r="L283" i="7"/>
  <c r="L284" i="7" s="1"/>
  <c r="N124" i="7"/>
  <c r="N125" i="7" s="1"/>
  <c r="J283" i="7"/>
  <c r="J284" i="7" s="1"/>
  <c r="H124" i="7"/>
  <c r="H125" i="7" s="1"/>
  <c r="J309" i="7"/>
  <c r="L311" i="7"/>
  <c r="L308" i="7"/>
  <c r="L312" i="7"/>
  <c r="L309" i="7"/>
  <c r="L323" i="7"/>
  <c r="L328" i="7"/>
  <c r="L327" i="7"/>
  <c r="L326" i="7"/>
  <c r="L325" i="7"/>
  <c r="L324" i="7"/>
  <c r="L329" i="7" s="1"/>
  <c r="K18" i="15" s="1"/>
  <c r="J326" i="7"/>
  <c r="J323" i="7"/>
  <c r="J327" i="7"/>
  <c r="J324" i="7"/>
  <c r="J310" i="7"/>
  <c r="J325" i="7"/>
  <c r="J328" i="7"/>
  <c r="J311" i="7"/>
  <c r="J308" i="7"/>
  <c r="F296" i="7"/>
  <c r="F293" i="7"/>
  <c r="F307" i="7"/>
  <c r="F294" i="7"/>
  <c r="F295" i="7"/>
  <c r="F292" i="7"/>
  <c r="E296" i="7"/>
  <c r="E293" i="7"/>
  <c r="E307" i="7"/>
  <c r="E294" i="7"/>
  <c r="E295" i="7"/>
  <c r="E292" i="7"/>
  <c r="I295" i="7"/>
  <c r="I307" i="7"/>
  <c r="I296" i="7"/>
  <c r="I293" i="7"/>
  <c r="I294" i="7"/>
  <c r="I292" i="7"/>
  <c r="D296" i="7"/>
  <c r="D293" i="7"/>
  <c r="D307" i="7"/>
  <c r="D294" i="7"/>
  <c r="D295" i="7"/>
  <c r="D292" i="7"/>
  <c r="C293" i="7"/>
  <c r="C294" i="7"/>
  <c r="C295" i="7"/>
  <c r="C296" i="7"/>
  <c r="C292" i="7"/>
  <c r="C307" i="7"/>
  <c r="O291" i="7"/>
  <c r="G296" i="7"/>
  <c r="G293" i="7"/>
  <c r="G307" i="7"/>
  <c r="G294" i="7"/>
  <c r="G295" i="7"/>
  <c r="G292" i="7"/>
  <c r="H292" i="7"/>
  <c r="H296" i="7"/>
  <c r="H293" i="7"/>
  <c r="H307" i="7"/>
  <c r="H294" i="7"/>
  <c r="H295" i="7"/>
  <c r="O122" i="7"/>
  <c r="P122" i="7" s="1"/>
  <c r="E124" i="7"/>
  <c r="J329" i="7" l="1"/>
  <c r="I18" i="15" s="1"/>
  <c r="I328" i="7"/>
  <c r="I324" i="7"/>
  <c r="I325" i="7"/>
  <c r="I323" i="7"/>
  <c r="I326" i="7"/>
  <c r="I327" i="7"/>
  <c r="H326" i="7"/>
  <c r="H327" i="7"/>
  <c r="H328" i="7"/>
  <c r="H324" i="7"/>
  <c r="H325" i="7"/>
  <c r="H323" i="7"/>
  <c r="G326" i="7"/>
  <c r="G327" i="7"/>
  <c r="G323" i="7"/>
  <c r="G328" i="7"/>
  <c r="G324" i="7"/>
  <c r="G325" i="7"/>
  <c r="C325" i="7"/>
  <c r="C326" i="7"/>
  <c r="C327" i="7"/>
  <c r="C323" i="7"/>
  <c r="C328" i="7"/>
  <c r="C324" i="7"/>
  <c r="C329" i="7" s="1"/>
  <c r="E327" i="7"/>
  <c r="E323" i="7"/>
  <c r="E326" i="7"/>
  <c r="E328" i="7"/>
  <c r="E324" i="7"/>
  <c r="E325" i="7"/>
  <c r="D325" i="7"/>
  <c r="D326" i="7"/>
  <c r="D327" i="7"/>
  <c r="D323" i="7"/>
  <c r="D328" i="7"/>
  <c r="D324" i="7"/>
  <c r="F327" i="7"/>
  <c r="F323" i="7"/>
  <c r="F328" i="7"/>
  <c r="F324" i="7"/>
  <c r="F326" i="7"/>
  <c r="F325" i="7"/>
  <c r="H309" i="7"/>
  <c r="H310" i="7"/>
  <c r="H311" i="7"/>
  <c r="H308" i="7"/>
  <c r="H312" i="7"/>
  <c r="E310" i="7"/>
  <c r="E311" i="7"/>
  <c r="E308" i="7"/>
  <c r="E312" i="7"/>
  <c r="E309" i="7"/>
  <c r="F310" i="7"/>
  <c r="F311" i="7"/>
  <c r="F308" i="7"/>
  <c r="F312" i="7"/>
  <c r="F309" i="7"/>
  <c r="C309" i="7"/>
  <c r="C310" i="7"/>
  <c r="C311" i="7"/>
  <c r="C312" i="7"/>
  <c r="C308" i="7"/>
  <c r="O307" i="7"/>
  <c r="I309" i="7"/>
  <c r="I310" i="7"/>
  <c r="I312" i="7"/>
  <c r="I308" i="7"/>
  <c r="I311" i="7"/>
  <c r="D310" i="7"/>
  <c r="D311" i="7"/>
  <c r="D308" i="7"/>
  <c r="D312" i="7"/>
  <c r="D309" i="7"/>
  <c r="G310" i="7"/>
  <c r="G311" i="7"/>
  <c r="G308" i="7"/>
  <c r="G312" i="7"/>
  <c r="G309" i="7"/>
  <c r="E125" i="7"/>
  <c r="O124" i="7"/>
  <c r="H329" i="7" l="1"/>
  <c r="G18" i="15" s="1"/>
  <c r="E329" i="7"/>
  <c r="D18" i="15" s="1"/>
  <c r="F329" i="7"/>
  <c r="E18" i="15" s="1"/>
  <c r="D329" i="7"/>
  <c r="C18" i="15" s="1"/>
  <c r="I329" i="7"/>
  <c r="H18" i="15" s="1"/>
  <c r="G329" i="7"/>
  <c r="F18" i="15" s="1"/>
  <c r="O323" i="7"/>
  <c r="O327" i="7"/>
  <c r="O324" i="7"/>
  <c r="B18" i="15"/>
  <c r="O326" i="7"/>
  <c r="O328" i="7"/>
  <c r="O325" i="7"/>
  <c r="P124" i="7"/>
  <c r="O125" i="7"/>
  <c r="P125" i="7" s="1"/>
  <c r="O94" i="7" l="1"/>
  <c r="N86" i="7"/>
  <c r="N90" i="7" s="1"/>
  <c r="M86" i="7"/>
  <c r="M90" i="7" s="1"/>
  <c r="L86" i="7"/>
  <c r="L90" i="7" s="1"/>
  <c r="K86" i="7"/>
  <c r="K90" i="7" s="1"/>
  <c r="J86" i="7"/>
  <c r="J87" i="7" s="1"/>
  <c r="O85" i="7"/>
  <c r="O84" i="7"/>
  <c r="O74" i="7"/>
  <c r="N66" i="7"/>
  <c r="N70" i="7" s="1"/>
  <c r="M66" i="7"/>
  <c r="M70" i="7" s="1"/>
  <c r="L66" i="7"/>
  <c r="L70" i="7" s="1"/>
  <c r="K66" i="7"/>
  <c r="K70" i="7" s="1"/>
  <c r="J66" i="7"/>
  <c r="J70" i="7" s="1"/>
  <c r="O54" i="7"/>
  <c r="J22" i="7"/>
  <c r="K22" i="7"/>
  <c r="L22" i="7"/>
  <c r="M22" i="7"/>
  <c r="N22" i="7"/>
  <c r="J23" i="7"/>
  <c r="K23" i="7"/>
  <c r="L23" i="7"/>
  <c r="M23" i="7"/>
  <c r="N23" i="7"/>
  <c r="O34" i="7"/>
  <c r="O18" i="7"/>
  <c r="P18" i="7" s="1"/>
  <c r="O17" i="7"/>
  <c r="P17" i="7" s="1"/>
  <c r="O13" i="7"/>
  <c r="N5" i="7"/>
  <c r="M5" i="7"/>
  <c r="L5" i="7"/>
  <c r="K5" i="7"/>
  <c r="J5" i="7"/>
  <c r="J9" i="7" l="1"/>
  <c r="J11" i="7"/>
  <c r="K8" i="7"/>
  <c r="K11" i="7"/>
  <c r="M8" i="7"/>
  <c r="M11" i="7"/>
  <c r="L10" i="7"/>
  <c r="L11" i="7"/>
  <c r="N8" i="7"/>
  <c r="N11" i="7"/>
  <c r="L8" i="7"/>
  <c r="L9" i="7"/>
  <c r="K88" i="7"/>
  <c r="L92" i="7"/>
  <c r="K92" i="7"/>
  <c r="J92" i="7"/>
  <c r="N91" i="7"/>
  <c r="M69" i="7"/>
  <c r="M91" i="7"/>
  <c r="M25" i="7"/>
  <c r="J69" i="7"/>
  <c r="L91" i="7"/>
  <c r="L25" i="7"/>
  <c r="K91" i="7"/>
  <c r="J90" i="7"/>
  <c r="N89" i="7"/>
  <c r="M89" i="7"/>
  <c r="L89" i="7"/>
  <c r="N7" i="7"/>
  <c r="K89" i="7"/>
  <c r="J89" i="7"/>
  <c r="K25" i="7"/>
  <c r="N88" i="7"/>
  <c r="J25" i="7"/>
  <c r="J32" i="7" s="1"/>
  <c r="N92" i="7"/>
  <c r="M88" i="7"/>
  <c r="M92" i="7"/>
  <c r="L88" i="7"/>
  <c r="L69" i="7"/>
  <c r="J8" i="7"/>
  <c r="N68" i="7"/>
  <c r="K69" i="7"/>
  <c r="L7" i="7"/>
  <c r="L68" i="7"/>
  <c r="M7" i="7"/>
  <c r="J7" i="7"/>
  <c r="N72" i="7"/>
  <c r="K68" i="7"/>
  <c r="N6" i="7"/>
  <c r="M72" i="7"/>
  <c r="N10" i="7"/>
  <c r="M6" i="7"/>
  <c r="N25" i="7"/>
  <c r="N32" i="7" s="1"/>
  <c r="L72" i="7"/>
  <c r="M10" i="7"/>
  <c r="L6" i="7"/>
  <c r="K72" i="7"/>
  <c r="J88" i="7"/>
  <c r="K7" i="7"/>
  <c r="K6" i="7"/>
  <c r="J72" i="7"/>
  <c r="J91" i="7"/>
  <c r="N87" i="7"/>
  <c r="M68" i="7"/>
  <c r="K10" i="7"/>
  <c r="J6" i="7"/>
  <c r="N71" i="7"/>
  <c r="M87" i="7"/>
  <c r="J10" i="7"/>
  <c r="M71" i="7"/>
  <c r="L87" i="7"/>
  <c r="N9" i="7"/>
  <c r="L71" i="7"/>
  <c r="K87" i="7"/>
  <c r="M9" i="7"/>
  <c r="N69" i="7"/>
  <c r="F23" i="7"/>
  <c r="G22" i="7"/>
  <c r="G23" i="7"/>
  <c r="H22" i="7"/>
  <c r="C22" i="7"/>
  <c r="H23" i="7"/>
  <c r="C23" i="7"/>
  <c r="I22" i="7"/>
  <c r="I23" i="7"/>
  <c r="D23" i="7"/>
  <c r="D22" i="7"/>
  <c r="E22" i="7"/>
  <c r="E23" i="7"/>
  <c r="F22" i="7"/>
  <c r="D86" i="7"/>
  <c r="I86" i="7"/>
  <c r="H86" i="7"/>
  <c r="E86" i="7"/>
  <c r="G86" i="7"/>
  <c r="F86" i="7"/>
  <c r="C86" i="7"/>
  <c r="O83" i="7"/>
  <c r="K71" i="7"/>
  <c r="J68" i="7"/>
  <c r="J71" i="7"/>
  <c r="N67" i="7"/>
  <c r="M67" i="7"/>
  <c r="L67" i="7"/>
  <c r="K67" i="7"/>
  <c r="J67" i="7"/>
  <c r="I66" i="7"/>
  <c r="H66" i="7"/>
  <c r="G66" i="7"/>
  <c r="G67" i="7" s="1"/>
  <c r="F66" i="7"/>
  <c r="E66" i="7"/>
  <c r="D66" i="7"/>
  <c r="O65" i="7"/>
  <c r="O64" i="7"/>
  <c r="C66" i="7"/>
  <c r="O63" i="7"/>
  <c r="O45" i="7"/>
  <c r="O44" i="7"/>
  <c r="O43" i="7"/>
  <c r="C46" i="7"/>
  <c r="K9" i="7"/>
  <c r="I5" i="7"/>
  <c r="I11" i="7" s="1"/>
  <c r="H5" i="7"/>
  <c r="H11" i="7" s="1"/>
  <c r="G5" i="7"/>
  <c r="G11" i="7" s="1"/>
  <c r="F5" i="7"/>
  <c r="F11" i="7" s="1"/>
  <c r="E5" i="7"/>
  <c r="E11" i="7" s="1"/>
  <c r="D5" i="7"/>
  <c r="D11" i="7" s="1"/>
  <c r="O4" i="7"/>
  <c r="O3" i="7"/>
  <c r="O2" i="7"/>
  <c r="C5" i="7"/>
  <c r="K27" i="7" l="1"/>
  <c r="K32" i="7"/>
  <c r="M31" i="7"/>
  <c r="M32" i="7"/>
  <c r="L28" i="7"/>
  <c r="L32" i="7"/>
  <c r="C9" i="7"/>
  <c r="C11" i="7"/>
  <c r="L12" i="7"/>
  <c r="K3" i="15" s="1"/>
  <c r="L31" i="7"/>
  <c r="L27" i="7"/>
  <c r="L29" i="7"/>
  <c r="K93" i="7"/>
  <c r="J6" i="15" s="1"/>
  <c r="L30" i="7"/>
  <c r="M30" i="7"/>
  <c r="M26" i="7"/>
  <c r="M33" i="7" s="1"/>
  <c r="M27" i="7"/>
  <c r="K30" i="7"/>
  <c r="L26" i="7"/>
  <c r="M29" i="7"/>
  <c r="M28" i="7"/>
  <c r="N12" i="7"/>
  <c r="M3" i="15" s="1"/>
  <c r="M93" i="7"/>
  <c r="L6" i="15" s="1"/>
  <c r="K28" i="7"/>
  <c r="K31" i="7"/>
  <c r="J29" i="7"/>
  <c r="J31" i="7"/>
  <c r="J27" i="7"/>
  <c r="J28" i="7"/>
  <c r="J26" i="7"/>
  <c r="N93" i="7"/>
  <c r="M6" i="15" s="1"/>
  <c r="J30" i="7"/>
  <c r="M12" i="7"/>
  <c r="L3" i="15" s="1"/>
  <c r="K26" i="7"/>
  <c r="K29" i="7"/>
  <c r="J93" i="7"/>
  <c r="I6" i="15" s="1"/>
  <c r="L93" i="7"/>
  <c r="K6" i="15" s="1"/>
  <c r="J12" i="7"/>
  <c r="I3" i="15" s="1"/>
  <c r="M73" i="7"/>
  <c r="L7" i="15" s="1"/>
  <c r="K73" i="7"/>
  <c r="J7" i="15" s="1"/>
  <c r="J73" i="7"/>
  <c r="I7" i="15" s="1"/>
  <c r="N31" i="7"/>
  <c r="N28" i="7"/>
  <c r="N27" i="7"/>
  <c r="N29" i="7"/>
  <c r="N26" i="7"/>
  <c r="N30" i="7"/>
  <c r="N73" i="7"/>
  <c r="K12" i="7"/>
  <c r="J3" i="15" s="1"/>
  <c r="L73" i="7"/>
  <c r="K7" i="15" s="1"/>
  <c r="D25" i="7"/>
  <c r="C25" i="7"/>
  <c r="C32" i="7" s="1"/>
  <c r="G25" i="7"/>
  <c r="O86" i="7"/>
  <c r="O22" i="7"/>
  <c r="O23" i="7"/>
  <c r="C7" i="7"/>
  <c r="E25" i="7"/>
  <c r="I25" i="7"/>
  <c r="I32" i="7" s="1"/>
  <c r="H25" i="7"/>
  <c r="H32" i="7" s="1"/>
  <c r="C8" i="7"/>
  <c r="F25" i="7"/>
  <c r="F32" i="7" s="1"/>
  <c r="F88" i="7"/>
  <c r="F91" i="7"/>
  <c r="F87" i="7"/>
  <c r="F90" i="7"/>
  <c r="F89" i="7"/>
  <c r="F92" i="7"/>
  <c r="G91" i="7"/>
  <c r="G88" i="7"/>
  <c r="G87" i="7"/>
  <c r="G90" i="7"/>
  <c r="G92" i="7"/>
  <c r="G89" i="7"/>
  <c r="E88" i="7"/>
  <c r="E91" i="7"/>
  <c r="E87" i="7"/>
  <c r="E90" i="7"/>
  <c r="E89" i="7"/>
  <c r="E92" i="7"/>
  <c r="H92" i="7"/>
  <c r="H88" i="7"/>
  <c r="H91" i="7"/>
  <c r="H89" i="7"/>
  <c r="H87" i="7"/>
  <c r="H90" i="7"/>
  <c r="I92" i="7"/>
  <c r="I88" i="7"/>
  <c r="I91" i="7"/>
  <c r="I89" i="7"/>
  <c r="I87" i="7"/>
  <c r="I90" i="7"/>
  <c r="D91" i="7"/>
  <c r="D87" i="7"/>
  <c r="D90" i="7"/>
  <c r="D89" i="7"/>
  <c r="D92" i="7"/>
  <c r="D88" i="7"/>
  <c r="C91" i="7"/>
  <c r="C87" i="7"/>
  <c r="C88" i="7"/>
  <c r="C89" i="7"/>
  <c r="C90" i="7"/>
  <c r="C92" i="7"/>
  <c r="I67" i="7"/>
  <c r="I71" i="7"/>
  <c r="I69" i="7"/>
  <c r="I70" i="7"/>
  <c r="I72" i="7"/>
  <c r="I68" i="7"/>
  <c r="H69" i="7"/>
  <c r="H67" i="7"/>
  <c r="H72" i="7"/>
  <c r="H70" i="7"/>
  <c r="H68" i="7"/>
  <c r="H71" i="7"/>
  <c r="G72" i="7"/>
  <c r="G71" i="7"/>
  <c r="G68" i="7"/>
  <c r="G70" i="7"/>
  <c r="G69" i="7"/>
  <c r="F71" i="7"/>
  <c r="F72" i="7"/>
  <c r="F68" i="7"/>
  <c r="F70" i="7"/>
  <c r="F67" i="7"/>
  <c r="F69" i="7"/>
  <c r="D71" i="7"/>
  <c r="D67" i="7"/>
  <c r="D70" i="7"/>
  <c r="D69" i="7"/>
  <c r="D72" i="7"/>
  <c r="D68" i="7"/>
  <c r="E68" i="7"/>
  <c r="E71" i="7"/>
  <c r="E67" i="7"/>
  <c r="E70" i="7"/>
  <c r="E69" i="7"/>
  <c r="E72" i="7"/>
  <c r="O66" i="7"/>
  <c r="C70" i="7"/>
  <c r="C68" i="7"/>
  <c r="C69" i="7"/>
  <c r="C71" i="7"/>
  <c r="C72" i="7"/>
  <c r="C67" i="7"/>
  <c r="E47" i="7"/>
  <c r="E50" i="7"/>
  <c r="E48" i="7"/>
  <c r="E49" i="7"/>
  <c r="E52" i="7"/>
  <c r="E51" i="7"/>
  <c r="L52" i="7"/>
  <c r="L48" i="7"/>
  <c r="L51" i="7"/>
  <c r="L47" i="7"/>
  <c r="L50" i="7"/>
  <c r="L49" i="7"/>
  <c r="D47" i="7"/>
  <c r="D50" i="7"/>
  <c r="D51" i="7"/>
  <c r="D49" i="7"/>
  <c r="D52" i="7"/>
  <c r="D48" i="7"/>
  <c r="F47" i="7"/>
  <c r="F50" i="7"/>
  <c r="F51" i="7"/>
  <c r="F49" i="7"/>
  <c r="F52" i="7"/>
  <c r="F48" i="7"/>
  <c r="G51" i="7"/>
  <c r="G47" i="7"/>
  <c r="G50" i="7"/>
  <c r="G49" i="7"/>
  <c r="G52" i="7"/>
  <c r="G48" i="7"/>
  <c r="H48" i="7"/>
  <c r="H51" i="7"/>
  <c r="H52" i="7"/>
  <c r="H47" i="7"/>
  <c r="H50" i="7"/>
  <c r="H49" i="7"/>
  <c r="I48" i="7"/>
  <c r="I51" i="7"/>
  <c r="I47" i="7"/>
  <c r="I50" i="7"/>
  <c r="I49" i="7"/>
  <c r="I52" i="7"/>
  <c r="J48" i="7"/>
  <c r="J51" i="7"/>
  <c r="J47" i="7"/>
  <c r="J50" i="7"/>
  <c r="J49" i="7"/>
  <c r="J52" i="7"/>
  <c r="K48" i="7"/>
  <c r="K52" i="7"/>
  <c r="K51" i="7"/>
  <c r="K47" i="7"/>
  <c r="K50" i="7"/>
  <c r="K49" i="7"/>
  <c r="M49" i="7"/>
  <c r="M48" i="7"/>
  <c r="M51" i="7"/>
  <c r="M47" i="7"/>
  <c r="M50" i="7"/>
  <c r="M52" i="7"/>
  <c r="N49" i="7"/>
  <c r="N52" i="7"/>
  <c r="N48" i="7"/>
  <c r="N51" i="7"/>
  <c r="N50" i="7"/>
  <c r="N47" i="7"/>
  <c r="O46" i="7"/>
  <c r="C49" i="7"/>
  <c r="C48" i="7"/>
  <c r="C50" i="7"/>
  <c r="C51" i="7"/>
  <c r="C47" i="7"/>
  <c r="C52" i="7"/>
  <c r="I6" i="7"/>
  <c r="I9" i="7"/>
  <c r="I7" i="7"/>
  <c r="I8" i="7"/>
  <c r="I10" i="7"/>
  <c r="H6" i="7"/>
  <c r="H9" i="7"/>
  <c r="H7" i="7"/>
  <c r="H10" i="7"/>
  <c r="H8" i="7"/>
  <c r="G7" i="7"/>
  <c r="G9" i="7"/>
  <c r="G6" i="7"/>
  <c r="G10" i="7"/>
  <c r="G8" i="7"/>
  <c r="F6" i="7"/>
  <c r="F8" i="7"/>
  <c r="F10" i="7"/>
  <c r="F7" i="7"/>
  <c r="F9" i="7"/>
  <c r="E10" i="7"/>
  <c r="E6" i="7"/>
  <c r="E7" i="7"/>
  <c r="E9" i="7"/>
  <c r="E8" i="7"/>
  <c r="D10" i="7"/>
  <c r="D6" i="7"/>
  <c r="D9" i="7"/>
  <c r="D8" i="7"/>
  <c r="D7" i="7"/>
  <c r="O5" i="7"/>
  <c r="C10" i="7"/>
  <c r="C6" i="7"/>
  <c r="J33" i="7" l="1"/>
  <c r="L33" i="7"/>
  <c r="N33" i="7"/>
  <c r="K33" i="7"/>
  <c r="J5" i="15" s="1"/>
  <c r="N75" i="7"/>
  <c r="N76" i="7" s="1"/>
  <c r="M7" i="15"/>
  <c r="J75" i="7"/>
  <c r="K75" i="7"/>
  <c r="M75" i="7"/>
  <c r="M76" i="7" s="1"/>
  <c r="L75" i="7"/>
  <c r="L76" i="7" s="1"/>
  <c r="E29" i="7"/>
  <c r="E32" i="7"/>
  <c r="G26" i="7"/>
  <c r="G32" i="7"/>
  <c r="D29" i="7"/>
  <c r="D32" i="7"/>
  <c r="C27" i="7"/>
  <c r="N14" i="7"/>
  <c r="N15" i="7" s="1"/>
  <c r="N95" i="7"/>
  <c r="N96" i="7" s="1"/>
  <c r="M14" i="7"/>
  <c r="M15" i="7" s="1"/>
  <c r="M95" i="7"/>
  <c r="M96" i="7" s="1"/>
  <c r="L95" i="7"/>
  <c r="L96" i="7" s="1"/>
  <c r="L14" i="7"/>
  <c r="L15" i="7" s="1"/>
  <c r="K76" i="7"/>
  <c r="K14" i="7"/>
  <c r="K15" i="7" s="1"/>
  <c r="K95" i="7"/>
  <c r="K96" i="7" s="1"/>
  <c r="J95" i="7"/>
  <c r="J96" i="7" s="1"/>
  <c r="J76" i="7"/>
  <c r="J14" i="7"/>
  <c r="J15" i="7" s="1"/>
  <c r="K5" i="15"/>
  <c r="L5" i="15"/>
  <c r="I5" i="15"/>
  <c r="J53" i="7"/>
  <c r="I4" i="15" s="1"/>
  <c r="M5" i="15"/>
  <c r="D26" i="7"/>
  <c r="D27" i="7"/>
  <c r="D30" i="7"/>
  <c r="D31" i="7"/>
  <c r="D28" i="7"/>
  <c r="C26" i="7"/>
  <c r="G30" i="7"/>
  <c r="G27" i="7"/>
  <c r="C29" i="7"/>
  <c r="G31" i="7"/>
  <c r="C28" i="7"/>
  <c r="C31" i="7"/>
  <c r="C30" i="7"/>
  <c r="G28" i="7"/>
  <c r="G29" i="7"/>
  <c r="E30" i="7"/>
  <c r="E27" i="7"/>
  <c r="E31" i="7"/>
  <c r="E28" i="7"/>
  <c r="E26" i="7"/>
  <c r="D93" i="7"/>
  <c r="C6" i="15" s="1"/>
  <c r="F26" i="7"/>
  <c r="F33" i="7" s="1"/>
  <c r="F29" i="7"/>
  <c r="F28" i="7"/>
  <c r="F31" i="7"/>
  <c r="F27" i="7"/>
  <c r="F30" i="7"/>
  <c r="I30" i="7"/>
  <c r="I26" i="7"/>
  <c r="I29" i="7"/>
  <c r="I28" i="7"/>
  <c r="I31" i="7"/>
  <c r="I27" i="7"/>
  <c r="H26" i="7"/>
  <c r="H29" i="7"/>
  <c r="H31" i="7"/>
  <c r="H28" i="7"/>
  <c r="H30" i="7"/>
  <c r="H27" i="7"/>
  <c r="O25" i="7"/>
  <c r="O92" i="7"/>
  <c r="E93" i="7"/>
  <c r="D6" i="15" s="1"/>
  <c r="O90" i="7"/>
  <c r="I93" i="7"/>
  <c r="H6" i="15" s="1"/>
  <c r="O89" i="7"/>
  <c r="H93" i="7"/>
  <c r="G6" i="15" s="1"/>
  <c r="G93" i="7"/>
  <c r="F6" i="15" s="1"/>
  <c r="O87" i="7"/>
  <c r="O91" i="7"/>
  <c r="F93" i="7"/>
  <c r="E6" i="15" s="1"/>
  <c r="C93" i="7"/>
  <c r="B6" i="15" s="1"/>
  <c r="O88" i="7"/>
  <c r="I73" i="7"/>
  <c r="H7" i="15" s="1"/>
  <c r="H73" i="7"/>
  <c r="G73" i="7"/>
  <c r="F73" i="7"/>
  <c r="O69" i="7"/>
  <c r="O70" i="7"/>
  <c r="O72" i="7"/>
  <c r="E73" i="7"/>
  <c r="D73" i="7"/>
  <c r="O71" i="7"/>
  <c r="O67" i="7"/>
  <c r="C73" i="7"/>
  <c r="B7" i="15" s="1"/>
  <c r="O68" i="7"/>
  <c r="F53" i="7"/>
  <c r="E4" i="15" s="1"/>
  <c r="E53" i="7"/>
  <c r="D4" i="15" s="1"/>
  <c r="I53" i="7"/>
  <c r="H4" i="15" s="1"/>
  <c r="H53" i="7"/>
  <c r="G4" i="15" s="1"/>
  <c r="O52" i="7"/>
  <c r="L53" i="7"/>
  <c r="K4" i="15" s="1"/>
  <c r="O51" i="7"/>
  <c r="M53" i="7"/>
  <c r="L4" i="15" s="1"/>
  <c r="O48" i="7"/>
  <c r="G53" i="7"/>
  <c r="F4" i="15" s="1"/>
  <c r="O49" i="7"/>
  <c r="K53" i="7"/>
  <c r="J4" i="15" s="1"/>
  <c r="O50" i="7"/>
  <c r="N53" i="7"/>
  <c r="M4" i="15" s="1"/>
  <c r="D53" i="7"/>
  <c r="C4" i="15" s="1"/>
  <c r="C53" i="7"/>
  <c r="B4" i="15" s="1"/>
  <c r="O47" i="7"/>
  <c r="I12" i="7"/>
  <c r="H3" i="15" s="1"/>
  <c r="H12" i="7"/>
  <c r="G3" i="15" s="1"/>
  <c r="G12" i="7"/>
  <c r="F3" i="15" s="1"/>
  <c r="F12" i="7"/>
  <c r="E3" i="15" s="1"/>
  <c r="O7" i="7"/>
  <c r="E12" i="7"/>
  <c r="D3" i="15" s="1"/>
  <c r="O8" i="7"/>
  <c r="O9" i="7"/>
  <c r="O6" i="7"/>
  <c r="O10" i="7"/>
  <c r="D12" i="7"/>
  <c r="C3" i="15" s="1"/>
  <c r="C12" i="7"/>
  <c r="B3" i="15" s="1"/>
  <c r="G33" i="7" l="1"/>
  <c r="C33" i="7"/>
  <c r="E33" i="7"/>
  <c r="D33" i="7"/>
  <c r="C5" i="15" s="1"/>
  <c r="H33" i="7"/>
  <c r="I33" i="7"/>
  <c r="E75" i="7"/>
  <c r="D7" i="15"/>
  <c r="F75" i="7"/>
  <c r="F76" i="7" s="1"/>
  <c r="E7" i="15"/>
  <c r="G75" i="7"/>
  <c r="G76" i="7" s="1"/>
  <c r="F7" i="15"/>
  <c r="H75" i="7"/>
  <c r="H76" i="7" s="1"/>
  <c r="G7" i="15"/>
  <c r="D75" i="7"/>
  <c r="D76" i="7" s="1"/>
  <c r="C7" i="15"/>
  <c r="O32" i="7"/>
  <c r="I75" i="7"/>
  <c r="I76" i="7" s="1"/>
  <c r="H95" i="7"/>
  <c r="H96" i="7" s="1"/>
  <c r="H55" i="7"/>
  <c r="H56" i="7" s="1"/>
  <c r="H14" i="7"/>
  <c r="H15" i="7" s="1"/>
  <c r="G95" i="7"/>
  <c r="G96" i="7" s="1"/>
  <c r="G55" i="7"/>
  <c r="G56" i="7" s="1"/>
  <c r="G14" i="7"/>
  <c r="G15" i="7" s="1"/>
  <c r="F95" i="7"/>
  <c r="F96" i="7" s="1"/>
  <c r="F55" i="7"/>
  <c r="F56" i="7" s="1"/>
  <c r="F14" i="7"/>
  <c r="F15" i="7" s="1"/>
  <c r="E95" i="7"/>
  <c r="E96" i="7" s="1"/>
  <c r="E76" i="7"/>
  <c r="E55" i="7"/>
  <c r="E56" i="7" s="1"/>
  <c r="E14" i="7"/>
  <c r="E15" i="7" s="1"/>
  <c r="D95" i="7"/>
  <c r="D96" i="7" s="1"/>
  <c r="D55" i="7"/>
  <c r="D56" i="7" s="1"/>
  <c r="D14" i="7"/>
  <c r="D15" i="7" s="1"/>
  <c r="N35" i="7"/>
  <c r="N36" i="7" s="1"/>
  <c r="N55" i="7"/>
  <c r="N56" i="7" s="1"/>
  <c r="M35" i="7"/>
  <c r="M36" i="7" s="1"/>
  <c r="M55" i="7"/>
  <c r="M56" i="7" s="1"/>
  <c r="L55" i="7"/>
  <c r="L56" i="7" s="1"/>
  <c r="L35" i="7"/>
  <c r="L36" i="7" s="1"/>
  <c r="K55" i="7"/>
  <c r="K56" i="7" s="1"/>
  <c r="K35" i="7"/>
  <c r="K36" i="7" s="1"/>
  <c r="J55" i="7"/>
  <c r="J56" i="7" s="1"/>
  <c r="J35" i="7"/>
  <c r="J36" i="7" s="1"/>
  <c r="I14" i="7"/>
  <c r="I15" i="7" s="1"/>
  <c r="I95" i="7"/>
  <c r="I96" i="7" s="1"/>
  <c r="I55" i="7"/>
  <c r="F5" i="15"/>
  <c r="D5" i="15"/>
  <c r="O30" i="7"/>
  <c r="G5" i="15"/>
  <c r="O28" i="7"/>
  <c r="O29" i="7"/>
  <c r="H5" i="15"/>
  <c r="O31" i="7"/>
  <c r="O26" i="7"/>
  <c r="O27" i="7"/>
  <c r="E5" i="15"/>
  <c r="O93" i="7"/>
  <c r="C95" i="7"/>
  <c r="C96" i="7" s="1"/>
  <c r="C75" i="7"/>
  <c r="C76" i="7" s="1"/>
  <c r="O73" i="7"/>
  <c r="O53" i="7"/>
  <c r="C55" i="7"/>
  <c r="O12" i="7"/>
  <c r="C14" i="7"/>
  <c r="C15" i="7" s="1"/>
  <c r="H35" i="7" l="1"/>
  <c r="H36" i="7" s="1"/>
  <c r="G35" i="7"/>
  <c r="G36" i="7" s="1"/>
  <c r="F35" i="7"/>
  <c r="F36" i="7" s="1"/>
  <c r="E35" i="7"/>
  <c r="E36" i="7" s="1"/>
  <c r="D35" i="7"/>
  <c r="D36" i="7" s="1"/>
  <c r="C35" i="7"/>
  <c r="C36" i="7" s="1"/>
  <c r="B5" i="15"/>
  <c r="I35" i="7"/>
  <c r="I36" i="7" s="1"/>
  <c r="I56" i="7"/>
  <c r="O33" i="7"/>
  <c r="C56" i="7"/>
  <c r="O95" i="7"/>
  <c r="P93" i="7"/>
  <c r="P73" i="7"/>
  <c r="O75" i="7"/>
  <c r="P53" i="7"/>
  <c r="O55" i="7"/>
  <c r="P12" i="7"/>
  <c r="O14" i="7"/>
  <c r="O35" i="7" l="1"/>
  <c r="P33" i="7"/>
  <c r="O96" i="7"/>
  <c r="P96" i="7" s="1"/>
  <c r="P95" i="7"/>
  <c r="O76" i="7"/>
  <c r="P76" i="7" s="1"/>
  <c r="P75" i="7"/>
  <c r="P55" i="7"/>
  <c r="O56" i="7"/>
  <c r="P56" i="7" s="1"/>
  <c r="P14" i="7"/>
  <c r="O15" i="7"/>
  <c r="P15" i="7" s="1"/>
  <c r="P35" i="7" l="1"/>
  <c r="O36" i="7"/>
  <c r="P36" i="7" s="1"/>
  <c r="N149" i="6"/>
  <c r="M149" i="6"/>
  <c r="L149" i="6"/>
  <c r="K149" i="6"/>
  <c r="J149" i="6"/>
  <c r="O162" i="6"/>
  <c r="K159" i="6"/>
  <c r="N158" i="6"/>
  <c r="N159" i="6"/>
  <c r="O151" i="6"/>
  <c r="M155" i="6"/>
  <c r="O150" i="6"/>
  <c r="H150" i="6" s="1"/>
  <c r="N128" i="6"/>
  <c r="M128" i="6"/>
  <c r="L128" i="6"/>
  <c r="K128" i="6"/>
  <c r="J128" i="6"/>
  <c r="O141" i="6"/>
  <c r="E138" i="6"/>
  <c r="N137" i="6"/>
  <c r="N134" i="6"/>
  <c r="N138" i="6"/>
  <c r="O130" i="6"/>
  <c r="M134" i="6"/>
  <c r="O129" i="6"/>
  <c r="Q129" i="6" s="1"/>
  <c r="G129" i="6"/>
  <c r="F129" i="6"/>
  <c r="E129" i="6"/>
  <c r="C156" i="6"/>
  <c r="C135" i="6"/>
  <c r="M153" i="6" l="1"/>
  <c r="C129" i="6"/>
  <c r="J153" i="6"/>
  <c r="K155" i="6"/>
  <c r="K153" i="6"/>
  <c r="L153" i="6"/>
  <c r="N154" i="6"/>
  <c r="N153" i="6"/>
  <c r="D129" i="6"/>
  <c r="N160" i="6"/>
  <c r="D150" i="6"/>
  <c r="E150" i="6"/>
  <c r="Q150" i="6"/>
  <c r="C150" i="6"/>
  <c r="L150" i="6"/>
  <c r="L152" i="6" s="1"/>
  <c r="L154" i="6" s="1"/>
  <c r="K129" i="6"/>
  <c r="M129" i="6"/>
  <c r="H129" i="6"/>
  <c r="J129" i="6"/>
  <c r="N129" i="6"/>
  <c r="J131" i="6"/>
  <c r="J133" i="6" s="1"/>
  <c r="J132" i="6" s="1"/>
  <c r="I129" i="6"/>
  <c r="L129" i="6"/>
  <c r="N131" i="6"/>
  <c r="N133" i="6" s="1"/>
  <c r="N132" i="6" s="1"/>
  <c r="M131" i="6"/>
  <c r="M133" i="6" s="1"/>
  <c r="M132" i="6" s="1"/>
  <c r="M140" i="6" s="1"/>
  <c r="M142" i="6" s="1"/>
  <c r="M144" i="6" s="1"/>
  <c r="L131" i="6"/>
  <c r="L133" i="6" s="1"/>
  <c r="L132" i="6" s="1"/>
  <c r="N139" i="6"/>
  <c r="K131" i="6"/>
  <c r="K133" i="6" s="1"/>
  <c r="K132" i="6" s="1"/>
  <c r="K158" i="6"/>
  <c r="K160" i="6" s="1"/>
  <c r="I149" i="6"/>
  <c r="H149" i="6"/>
  <c r="G149" i="6"/>
  <c r="H158" i="6"/>
  <c r="F149" i="6"/>
  <c r="E149" i="6"/>
  <c r="D149" i="6"/>
  <c r="E158" i="6"/>
  <c r="O157" i="6"/>
  <c r="O156" i="6"/>
  <c r="C149" i="6"/>
  <c r="F150" i="6"/>
  <c r="N155" i="6"/>
  <c r="G150" i="6"/>
  <c r="I150" i="6"/>
  <c r="J150" i="6"/>
  <c r="J152" i="6" s="1"/>
  <c r="J154" i="6" s="1"/>
  <c r="K150" i="6"/>
  <c r="K152" i="6" s="1"/>
  <c r="K154" i="6" s="1"/>
  <c r="C155" i="6"/>
  <c r="D155" i="6"/>
  <c r="M150" i="6"/>
  <c r="M152" i="6" s="1"/>
  <c r="M161" i="6" s="1"/>
  <c r="M163" i="6" s="1"/>
  <c r="M165" i="6" s="1"/>
  <c r="E155" i="6"/>
  <c r="N150" i="6"/>
  <c r="N152" i="6" s="1"/>
  <c r="E159" i="6"/>
  <c r="G155" i="6"/>
  <c r="H159" i="6"/>
  <c r="H155" i="6"/>
  <c r="I155" i="6"/>
  <c r="J155" i="6"/>
  <c r="L155" i="6"/>
  <c r="K137" i="6"/>
  <c r="I128" i="6"/>
  <c r="H128" i="6"/>
  <c r="G128" i="6"/>
  <c r="G131" i="6" s="1"/>
  <c r="G133" i="6" s="1"/>
  <c r="G132" i="6" s="1"/>
  <c r="H137" i="6"/>
  <c r="F128" i="6"/>
  <c r="F131" i="6" s="1"/>
  <c r="F133" i="6" s="1"/>
  <c r="F132" i="6" s="1"/>
  <c r="E128" i="6"/>
  <c r="E131" i="6" s="1"/>
  <c r="E133" i="6" s="1"/>
  <c r="E132" i="6" s="1"/>
  <c r="D128" i="6"/>
  <c r="E137" i="6"/>
  <c r="E139" i="6" s="1"/>
  <c r="O136" i="6"/>
  <c r="O135" i="6"/>
  <c r="C128" i="6"/>
  <c r="C134" i="6"/>
  <c r="G134" i="6"/>
  <c r="H138" i="6"/>
  <c r="H134" i="6"/>
  <c r="K138" i="6"/>
  <c r="I134" i="6"/>
  <c r="J134" i="6"/>
  <c r="K134" i="6"/>
  <c r="L134" i="6"/>
  <c r="D131" i="6" l="1"/>
  <c r="D133" i="6" s="1"/>
  <c r="D132" i="6" s="1"/>
  <c r="D152" i="6"/>
  <c r="D154" i="6"/>
  <c r="D153" i="6" s="1"/>
  <c r="D161" i="6" s="1"/>
  <c r="D163" i="6" s="1"/>
  <c r="D165" i="6" s="1"/>
  <c r="E152" i="6"/>
  <c r="E153" i="6"/>
  <c r="E154" i="6"/>
  <c r="I153" i="6"/>
  <c r="F155" i="6"/>
  <c r="F153" i="6"/>
  <c r="G153" i="6"/>
  <c r="H131" i="6"/>
  <c r="H133" i="6" s="1"/>
  <c r="H132" i="6" s="1"/>
  <c r="H152" i="6"/>
  <c r="H154" i="6" s="1"/>
  <c r="H153" i="6"/>
  <c r="M154" i="6"/>
  <c r="C152" i="6"/>
  <c r="N161" i="6"/>
  <c r="N163" i="6" s="1"/>
  <c r="N165" i="6" s="1"/>
  <c r="N140" i="6"/>
  <c r="N142" i="6" s="1"/>
  <c r="N144" i="6" s="1"/>
  <c r="L161" i="6"/>
  <c r="L163" i="6" s="1"/>
  <c r="L165" i="6" s="1"/>
  <c r="L140" i="6"/>
  <c r="L142" i="6" s="1"/>
  <c r="L144" i="6" s="1"/>
  <c r="K161" i="6"/>
  <c r="K163" i="6" s="1"/>
  <c r="K165" i="6" s="1"/>
  <c r="J161" i="6"/>
  <c r="J163" i="6" s="1"/>
  <c r="J165" i="6" s="1"/>
  <c r="K139" i="6"/>
  <c r="K140" i="6" s="1"/>
  <c r="K142" i="6" s="1"/>
  <c r="K144" i="6" s="1"/>
  <c r="J140" i="6"/>
  <c r="J142" i="6" s="1"/>
  <c r="J144" i="6" s="1"/>
  <c r="D134" i="6"/>
  <c r="D140" i="6" s="1"/>
  <c r="D142" i="6" s="1"/>
  <c r="D144" i="6" s="1"/>
  <c r="I152" i="6"/>
  <c r="I154" i="6" s="1"/>
  <c r="H160" i="6"/>
  <c r="G152" i="6"/>
  <c r="G154" i="6" s="1"/>
  <c r="F152" i="6"/>
  <c r="F154" i="6" s="1"/>
  <c r="E160" i="6"/>
  <c r="O149" i="6"/>
  <c r="O152" i="6" s="1"/>
  <c r="O155" i="6"/>
  <c r="I131" i="6"/>
  <c r="I133" i="6" s="1"/>
  <c r="I132" i="6" s="1"/>
  <c r="I140" i="6" s="1"/>
  <c r="I142" i="6" s="1"/>
  <c r="I144" i="6" s="1"/>
  <c r="H139" i="6"/>
  <c r="G140" i="6"/>
  <c r="G142" i="6" s="1"/>
  <c r="G144" i="6" s="1"/>
  <c r="F134" i="6"/>
  <c r="F140" i="6" s="1"/>
  <c r="F142" i="6" s="1"/>
  <c r="F144" i="6" s="1"/>
  <c r="E134" i="6"/>
  <c r="E140" i="6" s="1"/>
  <c r="E142" i="6" s="1"/>
  <c r="E144" i="6" s="1"/>
  <c r="O128" i="6"/>
  <c r="O131" i="6" s="1"/>
  <c r="C131" i="6"/>
  <c r="C133" i="6" s="1"/>
  <c r="C132" i="6" s="1"/>
  <c r="H161" i="6" l="1"/>
  <c r="H163" i="6" s="1"/>
  <c r="H165" i="6" s="1"/>
  <c r="H140" i="6"/>
  <c r="H142" i="6" s="1"/>
  <c r="H144" i="6" s="1"/>
  <c r="E161" i="6"/>
  <c r="E163" i="6" s="1"/>
  <c r="E165" i="6" s="1"/>
  <c r="F161" i="6"/>
  <c r="F163" i="6" s="1"/>
  <c r="F165" i="6" s="1"/>
  <c r="G161" i="6"/>
  <c r="G163" i="6" s="1"/>
  <c r="G165" i="6" s="1"/>
  <c r="I161" i="6"/>
  <c r="I163" i="6" s="1"/>
  <c r="I165" i="6" s="1"/>
  <c r="C154" i="6"/>
  <c r="C153" i="6" s="1"/>
  <c r="C161" i="6" s="1"/>
  <c r="O132" i="6"/>
  <c r="O134" i="6"/>
  <c r="C140" i="6"/>
  <c r="C142" i="6" s="1"/>
  <c r="C144" i="6" s="1"/>
  <c r="C163" i="6" l="1"/>
  <c r="C165" i="6" s="1"/>
  <c r="O161" i="6"/>
  <c r="O163" i="6" s="1"/>
  <c r="O153" i="6"/>
  <c r="O140" i="6"/>
  <c r="O142" i="6" s="1"/>
  <c r="N107" i="6"/>
  <c r="M107" i="6"/>
  <c r="M113" i="6" s="1"/>
  <c r="L107" i="6"/>
  <c r="K107" i="6"/>
  <c r="J107" i="6"/>
  <c r="I107" i="6"/>
  <c r="H107" i="6"/>
  <c r="G107" i="6"/>
  <c r="F107" i="6"/>
  <c r="E107" i="6"/>
  <c r="E110" i="6" s="1"/>
  <c r="E112" i="6" s="1"/>
  <c r="E111" i="6" s="1"/>
  <c r="O120" i="6"/>
  <c r="N116" i="6"/>
  <c r="K116" i="6"/>
  <c r="H116" i="6"/>
  <c r="N117" i="6"/>
  <c r="O109" i="6"/>
  <c r="O108" i="6"/>
  <c r="Q108" i="6" s="1"/>
  <c r="M108" i="6"/>
  <c r="L108" i="6"/>
  <c r="K108" i="6"/>
  <c r="J108" i="6"/>
  <c r="I108" i="6"/>
  <c r="H108" i="6"/>
  <c r="G108" i="6"/>
  <c r="F108" i="6"/>
  <c r="E108" i="6"/>
  <c r="D108" i="6"/>
  <c r="C108" i="6"/>
  <c r="N86" i="6"/>
  <c r="N92" i="6" s="1"/>
  <c r="M86" i="6"/>
  <c r="M92" i="6" s="1"/>
  <c r="L86" i="6"/>
  <c r="L92" i="6" s="1"/>
  <c r="K86" i="6"/>
  <c r="J86" i="6"/>
  <c r="J92" i="6" s="1"/>
  <c r="O99" i="6"/>
  <c r="K96" i="6"/>
  <c r="H96" i="6"/>
  <c r="E96" i="6"/>
  <c r="N95" i="6"/>
  <c r="N96" i="6"/>
  <c r="O88" i="6"/>
  <c r="O87" i="6"/>
  <c r="E87" i="6" s="1"/>
  <c r="H87" i="6"/>
  <c r="C93" i="6"/>
  <c r="C114" i="6"/>
  <c r="C115" i="6"/>
  <c r="H110" i="6" l="1"/>
  <c r="H112" i="6" s="1"/>
  <c r="H111" i="6" s="1"/>
  <c r="N118" i="6"/>
  <c r="I87" i="6"/>
  <c r="C87" i="6"/>
  <c r="D87" i="6"/>
  <c r="N87" i="6"/>
  <c r="Q87" i="6"/>
  <c r="F87" i="6"/>
  <c r="G87" i="6"/>
  <c r="M110" i="6"/>
  <c r="M112" i="6" s="1"/>
  <c r="M111" i="6" s="1"/>
  <c r="M119" i="6" s="1"/>
  <c r="M121" i="6" s="1"/>
  <c r="M123" i="6" s="1"/>
  <c r="K110" i="6"/>
  <c r="K112" i="6" s="1"/>
  <c r="K111" i="6" s="1"/>
  <c r="K92" i="6"/>
  <c r="J110" i="6"/>
  <c r="J112" i="6" s="1"/>
  <c r="J111" i="6" s="1"/>
  <c r="I110" i="6"/>
  <c r="I112" i="6" s="1"/>
  <c r="I111" i="6" s="1"/>
  <c r="F110" i="6"/>
  <c r="F112" i="6" s="1"/>
  <c r="F111" i="6" s="1"/>
  <c r="D107" i="6"/>
  <c r="D110" i="6" s="1"/>
  <c r="D112" i="6" s="1"/>
  <c r="D111" i="6" s="1"/>
  <c r="E116" i="6"/>
  <c r="O115" i="6"/>
  <c r="O114" i="6"/>
  <c r="C107" i="6"/>
  <c r="G110" i="6"/>
  <c r="G112" i="6" s="1"/>
  <c r="G111" i="6" s="1"/>
  <c r="L110" i="6"/>
  <c r="L112" i="6" s="1"/>
  <c r="L111" i="6" s="1"/>
  <c r="K118" i="6"/>
  <c r="C113" i="6"/>
  <c r="E113" i="6"/>
  <c r="N108" i="6"/>
  <c r="N110" i="6" s="1"/>
  <c r="N112" i="6" s="1"/>
  <c r="N111" i="6" s="1"/>
  <c r="F113" i="6"/>
  <c r="E117" i="6"/>
  <c r="G113" i="6"/>
  <c r="H117" i="6"/>
  <c r="H118" i="6" s="1"/>
  <c r="H113" i="6"/>
  <c r="K117" i="6"/>
  <c r="I113" i="6"/>
  <c r="J113" i="6"/>
  <c r="K113" i="6"/>
  <c r="N113" i="6"/>
  <c r="L113" i="6"/>
  <c r="K95" i="6"/>
  <c r="K97" i="6" s="1"/>
  <c r="I86" i="6"/>
  <c r="I92" i="6"/>
  <c r="H92" i="6"/>
  <c r="H86" i="6"/>
  <c r="H89" i="6" s="1"/>
  <c r="H91" i="6" s="1"/>
  <c r="H90" i="6" s="1"/>
  <c r="G92" i="6"/>
  <c r="G86" i="6"/>
  <c r="G89" i="6" s="1"/>
  <c r="G91" i="6" s="1"/>
  <c r="G90" i="6" s="1"/>
  <c r="H95" i="6"/>
  <c r="H97" i="6" s="1"/>
  <c r="F92" i="6"/>
  <c r="F86" i="6"/>
  <c r="E86" i="6"/>
  <c r="E89" i="6" s="1"/>
  <c r="E91" i="6" s="1"/>
  <c r="E90" i="6" s="1"/>
  <c r="D86" i="6"/>
  <c r="O94" i="6"/>
  <c r="E95" i="6"/>
  <c r="E97" i="6" s="1"/>
  <c r="C86" i="6"/>
  <c r="C92" i="6" s="1"/>
  <c r="O93" i="6"/>
  <c r="N89" i="6"/>
  <c r="N91" i="6" s="1"/>
  <c r="N90" i="6" s="1"/>
  <c r="N97" i="6"/>
  <c r="J87" i="6"/>
  <c r="J89" i="6" s="1"/>
  <c r="J91" i="6" s="1"/>
  <c r="J90" i="6" s="1"/>
  <c r="J98" i="6" s="1"/>
  <c r="J100" i="6" s="1"/>
  <c r="J102" i="6" s="1"/>
  <c r="K87" i="6"/>
  <c r="K89" i="6" s="1"/>
  <c r="K91" i="6" s="1"/>
  <c r="K90" i="6" s="1"/>
  <c r="L87" i="6"/>
  <c r="L89" i="6" s="1"/>
  <c r="L91" i="6" s="1"/>
  <c r="L90" i="6" s="1"/>
  <c r="L98" i="6" s="1"/>
  <c r="L100" i="6" s="1"/>
  <c r="L102" i="6" s="1"/>
  <c r="M87" i="6"/>
  <c r="M89" i="6" s="1"/>
  <c r="M91" i="6" s="1"/>
  <c r="M90" i="6" s="1"/>
  <c r="M98" i="6" s="1"/>
  <c r="M100" i="6" s="1"/>
  <c r="M102" i="6" s="1"/>
  <c r="D113" i="6" l="1"/>
  <c r="F89" i="6"/>
  <c r="F91" i="6" s="1"/>
  <c r="F90" i="6" s="1"/>
  <c r="N119" i="6"/>
  <c r="N121" i="6" s="1"/>
  <c r="N123" i="6" s="1"/>
  <c r="E118" i="6"/>
  <c r="D89" i="6"/>
  <c r="D91" i="6" s="1"/>
  <c r="D90" i="6" s="1"/>
  <c r="N98" i="6"/>
  <c r="N100" i="6" s="1"/>
  <c r="N102" i="6" s="1"/>
  <c r="L119" i="6"/>
  <c r="L121" i="6" s="1"/>
  <c r="L123" i="6" s="1"/>
  <c r="K119" i="6"/>
  <c r="K121" i="6" s="1"/>
  <c r="K123" i="6" s="1"/>
  <c r="K98" i="6"/>
  <c r="K100" i="6" s="1"/>
  <c r="K102" i="6" s="1"/>
  <c r="J119" i="6"/>
  <c r="J121" i="6" s="1"/>
  <c r="J123" i="6" s="1"/>
  <c r="I119" i="6"/>
  <c r="I121" i="6" s="1"/>
  <c r="I123" i="6" s="1"/>
  <c r="G119" i="6"/>
  <c r="G121" i="6" s="1"/>
  <c r="G123" i="6" s="1"/>
  <c r="F119" i="6"/>
  <c r="F121" i="6" s="1"/>
  <c r="F123" i="6" s="1"/>
  <c r="H119" i="6"/>
  <c r="H121" i="6" s="1"/>
  <c r="H123" i="6" s="1"/>
  <c r="D119" i="6"/>
  <c r="D121" i="6" s="1"/>
  <c r="D123" i="6" s="1"/>
  <c r="E119" i="6"/>
  <c r="E121" i="6" s="1"/>
  <c r="E123" i="6" s="1"/>
  <c r="C110" i="6"/>
  <c r="C112" i="6" s="1"/>
  <c r="C111" i="6" s="1"/>
  <c r="O111" i="6" s="1"/>
  <c r="O107" i="6"/>
  <c r="O110" i="6" s="1"/>
  <c r="O113" i="6"/>
  <c r="I89" i="6"/>
  <c r="I91" i="6" s="1"/>
  <c r="I90" i="6" s="1"/>
  <c r="I98" i="6" s="1"/>
  <c r="I100" i="6" s="1"/>
  <c r="I102" i="6" s="1"/>
  <c r="H98" i="6"/>
  <c r="H100" i="6" s="1"/>
  <c r="H102" i="6" s="1"/>
  <c r="G98" i="6"/>
  <c r="G100" i="6" s="1"/>
  <c r="G102" i="6" s="1"/>
  <c r="F98" i="6"/>
  <c r="F100" i="6" s="1"/>
  <c r="F102" i="6" s="1"/>
  <c r="E92" i="6"/>
  <c r="E98" i="6" s="1"/>
  <c r="E100" i="6" s="1"/>
  <c r="E102" i="6" s="1"/>
  <c r="D92" i="6"/>
  <c r="O86" i="6"/>
  <c r="O89" i="6" s="1"/>
  <c r="C89" i="6"/>
  <c r="C91" i="6" s="1"/>
  <c r="C90" i="6" s="1"/>
  <c r="C119" i="6" l="1"/>
  <c r="O92" i="6"/>
  <c r="D98" i="6"/>
  <c r="D100" i="6" s="1"/>
  <c r="D102" i="6" s="1"/>
  <c r="O90" i="6"/>
  <c r="C98" i="6"/>
  <c r="C100" i="6" s="1"/>
  <c r="C102" i="6" s="1"/>
  <c r="O119" i="6" l="1"/>
  <c r="O121" i="6" s="1"/>
  <c r="C121" i="6"/>
  <c r="C123" i="6" s="1"/>
  <c r="O98" i="6"/>
  <c r="O100" i="6" s="1"/>
  <c r="N65" i="6" l="1"/>
  <c r="M65" i="6"/>
  <c r="L65" i="6"/>
  <c r="L71" i="6" s="1"/>
  <c r="K65" i="6"/>
  <c r="J65" i="6"/>
  <c r="O78" i="6"/>
  <c r="K75" i="6"/>
  <c r="H75" i="6"/>
  <c r="E75" i="6"/>
  <c r="N74" i="6"/>
  <c r="N71" i="6"/>
  <c r="N75" i="6"/>
  <c r="O67" i="6"/>
  <c r="O66" i="6"/>
  <c r="K66" i="6" s="1"/>
  <c r="N45" i="6"/>
  <c r="M45" i="6"/>
  <c r="L45" i="6"/>
  <c r="K45" i="6"/>
  <c r="J45" i="6"/>
  <c r="O58" i="6"/>
  <c r="O60" i="6" s="1"/>
  <c r="E55" i="6"/>
  <c r="N54" i="6"/>
  <c r="N55" i="6"/>
  <c r="O47" i="6"/>
  <c r="N51" i="6"/>
  <c r="O46" i="6"/>
  <c r="Q46" i="6" s="1"/>
  <c r="C73" i="6"/>
  <c r="C53" i="6"/>
  <c r="C52" i="6"/>
  <c r="C72" i="6"/>
  <c r="G66" i="6" l="1"/>
  <c r="M66" i="6"/>
  <c r="C66" i="6"/>
  <c r="H66" i="6"/>
  <c r="K68" i="6"/>
  <c r="K70" i="6" s="1"/>
  <c r="K69" i="6" s="1"/>
  <c r="F66" i="6"/>
  <c r="N66" i="6"/>
  <c r="N68" i="6" s="1"/>
  <c r="N70" i="6" s="1"/>
  <c r="N69" i="6" s="1"/>
  <c r="D66" i="6"/>
  <c r="I66" i="6"/>
  <c r="M68" i="6"/>
  <c r="M70" i="6" s="1"/>
  <c r="M69" i="6" s="1"/>
  <c r="M77" i="6" s="1"/>
  <c r="M79" i="6" s="1"/>
  <c r="M81" i="6" s="1"/>
  <c r="E66" i="6"/>
  <c r="Q66" i="6"/>
  <c r="J66" i="6"/>
  <c r="J68" i="6" s="1"/>
  <c r="J70" i="6" s="1"/>
  <c r="J69" i="6" s="1"/>
  <c r="L66" i="6"/>
  <c r="L68" i="6" s="1"/>
  <c r="L70" i="6" s="1"/>
  <c r="L69" i="6" s="1"/>
  <c r="L77" i="6" s="1"/>
  <c r="L79" i="6" s="1"/>
  <c r="L81" i="6" s="1"/>
  <c r="H46" i="6"/>
  <c r="J46" i="6"/>
  <c r="J48" i="6" s="1"/>
  <c r="J50" i="6" s="1"/>
  <c r="J49" i="6" s="1"/>
  <c r="N46" i="6"/>
  <c r="E46" i="6"/>
  <c r="C46" i="6"/>
  <c r="M46" i="6"/>
  <c r="L46" i="6"/>
  <c r="M71" i="6"/>
  <c r="M48" i="6"/>
  <c r="M50" i="6" s="1"/>
  <c r="M49" i="6" s="1"/>
  <c r="L48" i="6"/>
  <c r="L50" i="6" s="1"/>
  <c r="L49" i="6" s="1"/>
  <c r="N56" i="6"/>
  <c r="K71" i="6"/>
  <c r="K74" i="6"/>
  <c r="K76" i="6" s="1"/>
  <c r="I65" i="6"/>
  <c r="H65" i="6"/>
  <c r="H68" i="6" s="1"/>
  <c r="H70" i="6" s="1"/>
  <c r="H69" i="6" s="1"/>
  <c r="G65" i="6"/>
  <c r="G68" i="6" s="1"/>
  <c r="G70" i="6" s="1"/>
  <c r="G69" i="6" s="1"/>
  <c r="F65" i="6"/>
  <c r="F71" i="6" s="1"/>
  <c r="H74" i="6"/>
  <c r="H76" i="6" s="1"/>
  <c r="E65" i="6"/>
  <c r="E71" i="6" s="1"/>
  <c r="D65" i="6"/>
  <c r="D71" i="6"/>
  <c r="E74" i="6"/>
  <c r="E76" i="6" s="1"/>
  <c r="O73" i="6"/>
  <c r="C65" i="6"/>
  <c r="C68" i="6" s="1"/>
  <c r="C70" i="6" s="1"/>
  <c r="C69" i="6" s="1"/>
  <c r="O72" i="6"/>
  <c r="N76" i="6"/>
  <c r="G71" i="6"/>
  <c r="J71" i="6"/>
  <c r="K54" i="6"/>
  <c r="I45" i="6"/>
  <c r="H45" i="6"/>
  <c r="G45" i="6"/>
  <c r="H54" i="6"/>
  <c r="F45" i="6"/>
  <c r="E45" i="6"/>
  <c r="D45" i="6"/>
  <c r="O53" i="6"/>
  <c r="E54" i="6"/>
  <c r="E56" i="6" s="1"/>
  <c r="C45" i="6"/>
  <c r="C48" i="6" s="1"/>
  <c r="C50" i="6" s="1"/>
  <c r="C49" i="6" s="1"/>
  <c r="O52" i="6"/>
  <c r="N48" i="6"/>
  <c r="N50" i="6" s="1"/>
  <c r="N49" i="6" s="1"/>
  <c r="I51" i="6"/>
  <c r="D51" i="6"/>
  <c r="F51" i="6"/>
  <c r="D46" i="6"/>
  <c r="K51" i="6"/>
  <c r="M51" i="6"/>
  <c r="F46" i="6"/>
  <c r="G46" i="6"/>
  <c r="I46" i="6"/>
  <c r="K46" i="6"/>
  <c r="K48" i="6" s="1"/>
  <c r="K50" i="6" s="1"/>
  <c r="K49" i="6" s="1"/>
  <c r="G51" i="6"/>
  <c r="H55" i="6"/>
  <c r="H51" i="6"/>
  <c r="K55" i="6"/>
  <c r="J51" i="6"/>
  <c r="L51" i="6"/>
  <c r="H48" i="6" l="1"/>
  <c r="H50" i="6" s="1"/>
  <c r="H49" i="6" s="1"/>
  <c r="E48" i="6"/>
  <c r="E50" i="6" s="1"/>
  <c r="E49" i="6" s="1"/>
  <c r="N77" i="6"/>
  <c r="N79" i="6" s="1"/>
  <c r="N81" i="6" s="1"/>
  <c r="K77" i="6"/>
  <c r="K79" i="6" s="1"/>
  <c r="K81" i="6" s="1"/>
  <c r="E51" i="6"/>
  <c r="C51" i="6"/>
  <c r="D68" i="6"/>
  <c r="D70" i="6" s="1"/>
  <c r="D69" i="6" s="1"/>
  <c r="D77" i="6" s="1"/>
  <c r="D79" i="6" s="1"/>
  <c r="D81" i="6" s="1"/>
  <c r="E68" i="6"/>
  <c r="E70" i="6" s="1"/>
  <c r="E69" i="6" s="1"/>
  <c r="E77" i="6" s="1"/>
  <c r="E79" i="6" s="1"/>
  <c r="E81" i="6" s="1"/>
  <c r="F68" i="6"/>
  <c r="F70" i="6" s="1"/>
  <c r="F69" i="6" s="1"/>
  <c r="F77" i="6" s="1"/>
  <c r="F79" i="6" s="1"/>
  <c r="F81" i="6" s="1"/>
  <c r="N57" i="6"/>
  <c r="N59" i="6" s="1"/>
  <c r="N61" i="6" s="1"/>
  <c r="M57" i="6"/>
  <c r="M59" i="6" s="1"/>
  <c r="M61" i="6" s="1"/>
  <c r="L57" i="6"/>
  <c r="L59" i="6" s="1"/>
  <c r="L61" i="6" s="1"/>
  <c r="H71" i="6"/>
  <c r="H77" i="6" s="1"/>
  <c r="H79" i="6" s="1"/>
  <c r="H81" i="6" s="1"/>
  <c r="J77" i="6"/>
  <c r="J79" i="6" s="1"/>
  <c r="J81" i="6" s="1"/>
  <c r="J57" i="6"/>
  <c r="J59" i="6" s="1"/>
  <c r="J61" i="6" s="1"/>
  <c r="F48" i="6"/>
  <c r="F50" i="6" s="1"/>
  <c r="F49" i="6" s="1"/>
  <c r="F57" i="6" s="1"/>
  <c r="F59" i="6" s="1"/>
  <c r="F61" i="6" s="1"/>
  <c r="K56" i="6"/>
  <c r="K57" i="6" s="1"/>
  <c r="K59" i="6" s="1"/>
  <c r="K61" i="6" s="1"/>
  <c r="I68" i="6"/>
  <c r="I70" i="6" s="1"/>
  <c r="I69" i="6" s="1"/>
  <c r="I71" i="6"/>
  <c r="G77" i="6"/>
  <c r="G79" i="6" s="1"/>
  <c r="G81" i="6" s="1"/>
  <c r="O65" i="6"/>
  <c r="O68" i="6" s="1"/>
  <c r="C71" i="6"/>
  <c r="I48" i="6"/>
  <c r="I50" i="6" s="1"/>
  <c r="I49" i="6" s="1"/>
  <c r="I57" i="6" s="1"/>
  <c r="I59" i="6" s="1"/>
  <c r="I61" i="6" s="1"/>
  <c r="G48" i="6"/>
  <c r="G50" i="6" s="1"/>
  <c r="G49" i="6" s="1"/>
  <c r="G57" i="6" s="1"/>
  <c r="G59" i="6" s="1"/>
  <c r="G61" i="6" s="1"/>
  <c r="H56" i="6"/>
  <c r="H57" i="6" s="1"/>
  <c r="H59" i="6" s="1"/>
  <c r="H61" i="6" s="1"/>
  <c r="D48" i="6"/>
  <c r="D50" i="6" s="1"/>
  <c r="D49" i="6" s="1"/>
  <c r="O45" i="6"/>
  <c r="O48" i="6" s="1"/>
  <c r="C57" i="6"/>
  <c r="C59" i="6" s="1"/>
  <c r="C61" i="6" s="1"/>
  <c r="O51" i="6"/>
  <c r="E57" i="6"/>
  <c r="E59" i="6" s="1"/>
  <c r="E61" i="6" s="1"/>
  <c r="O69" i="6" l="1"/>
  <c r="O71" i="6"/>
  <c r="I77" i="6"/>
  <c r="I79" i="6" s="1"/>
  <c r="I81" i="6" s="1"/>
  <c r="C77" i="6"/>
  <c r="C79" i="6" s="1"/>
  <c r="C81" i="6" s="1"/>
  <c r="O49" i="6"/>
  <c r="D57" i="6"/>
  <c r="D59" i="6" s="1"/>
  <c r="D61" i="6" s="1"/>
  <c r="O77" i="6" l="1"/>
  <c r="O79" i="6" s="1"/>
  <c r="O57" i="6"/>
  <c r="O59" i="6" s="1"/>
  <c r="J24" i="6" l="1"/>
  <c r="K24" i="6"/>
  <c r="L24" i="6"/>
  <c r="M24" i="6"/>
  <c r="N24" i="6"/>
  <c r="C31" i="6"/>
  <c r="C32" i="6"/>
  <c r="C24" i="6" l="1"/>
  <c r="D24" i="6"/>
  <c r="E24" i="6"/>
  <c r="F24" i="6"/>
  <c r="G24" i="6"/>
  <c r="H24" i="6"/>
  <c r="I24" i="6"/>
  <c r="N3" i="6"/>
  <c r="M3" i="6"/>
  <c r="L3" i="6"/>
  <c r="L9" i="6" s="1"/>
  <c r="K3" i="6"/>
  <c r="K9" i="6" s="1"/>
  <c r="J3" i="6"/>
  <c r="J9" i="6" s="1"/>
  <c r="I3" i="6"/>
  <c r="I9" i="6" s="1"/>
  <c r="O37" i="6" l="1"/>
  <c r="N33" i="6"/>
  <c r="K33" i="6"/>
  <c r="H33" i="6"/>
  <c r="E33" i="6"/>
  <c r="O32" i="6"/>
  <c r="O31" i="6"/>
  <c r="N34" i="6"/>
  <c r="O26" i="6"/>
  <c r="M30" i="6"/>
  <c r="O25" i="6"/>
  <c r="O24" i="6"/>
  <c r="O16" i="6"/>
  <c r="N12" i="6"/>
  <c r="K12" i="6"/>
  <c r="M15" i="6"/>
  <c r="M17" i="6" s="1"/>
  <c r="M19" i="6" s="1"/>
  <c r="L15" i="6"/>
  <c r="L17" i="6" s="1"/>
  <c r="L19" i="6" s="1"/>
  <c r="J15" i="6"/>
  <c r="J17" i="6" s="1"/>
  <c r="J19" i="6" s="1"/>
  <c r="I15" i="6"/>
  <c r="I17" i="6" s="1"/>
  <c r="I19" i="6" s="1"/>
  <c r="O7" i="6"/>
  <c r="N13" i="6"/>
  <c r="O5" i="6"/>
  <c r="O4" i="6"/>
  <c r="C11" i="6"/>
  <c r="I4" i="6" l="1"/>
  <c r="I6" i="6" s="1"/>
  <c r="Q4" i="6"/>
  <c r="O27" i="6"/>
  <c r="E25" i="6"/>
  <c r="E27" i="6" s="1"/>
  <c r="E29" i="6" s="1"/>
  <c r="E28" i="6" s="1"/>
  <c r="Q25" i="6"/>
  <c r="H4" i="6"/>
  <c r="J4" i="6"/>
  <c r="J6" i="6" s="1"/>
  <c r="K4" i="6"/>
  <c r="K6" i="6" s="1"/>
  <c r="L4" i="6"/>
  <c r="L6" i="6" s="1"/>
  <c r="N4" i="6"/>
  <c r="N6" i="6" s="1"/>
  <c r="F25" i="6"/>
  <c r="F27" i="6" s="1"/>
  <c r="F29" i="6" s="1"/>
  <c r="F28" i="6" s="1"/>
  <c r="N30" i="6"/>
  <c r="N14" i="6"/>
  <c r="N15" i="6" s="1"/>
  <c r="N17" i="6" s="1"/>
  <c r="N19" i="6" s="1"/>
  <c r="H3" i="6"/>
  <c r="C3" i="6"/>
  <c r="E3" i="6"/>
  <c r="F3" i="6"/>
  <c r="F9" i="6" s="1"/>
  <c r="G3" i="6"/>
  <c r="H12" i="6"/>
  <c r="E12" i="6"/>
  <c r="O11" i="6"/>
  <c r="O188" i="6" s="1"/>
  <c r="N35" i="6"/>
  <c r="G25" i="6"/>
  <c r="G27" i="6" s="1"/>
  <c r="G29" i="6" s="1"/>
  <c r="G28" i="6" s="1"/>
  <c r="H25" i="6"/>
  <c r="H27" i="6" s="1"/>
  <c r="H29" i="6" s="1"/>
  <c r="H28" i="6" s="1"/>
  <c r="I25" i="6"/>
  <c r="I27" i="6" s="1"/>
  <c r="J25" i="6"/>
  <c r="J27" i="6" s="1"/>
  <c r="J29" i="6" s="1"/>
  <c r="J28" i="6" s="1"/>
  <c r="K25" i="6"/>
  <c r="K27" i="6" s="1"/>
  <c r="K29" i="6" s="1"/>
  <c r="K28" i="6" s="1"/>
  <c r="C30" i="6"/>
  <c r="L25" i="6"/>
  <c r="L27" i="6" s="1"/>
  <c r="L29" i="6" s="1"/>
  <c r="L28" i="6" s="1"/>
  <c r="D30" i="6"/>
  <c r="M25" i="6"/>
  <c r="M27" i="6" s="1"/>
  <c r="M29" i="6" s="1"/>
  <c r="M28" i="6" s="1"/>
  <c r="M36" i="6" s="1"/>
  <c r="M38" i="6" s="1"/>
  <c r="M40" i="6" s="1"/>
  <c r="E30" i="6"/>
  <c r="N25" i="6"/>
  <c r="N27" i="6" s="1"/>
  <c r="N29" i="6" s="1"/>
  <c r="N28" i="6" s="1"/>
  <c r="E34" i="6"/>
  <c r="E35" i="6" s="1"/>
  <c r="H34" i="6"/>
  <c r="H35" i="6" s="1"/>
  <c r="H30" i="6"/>
  <c r="K34" i="6"/>
  <c r="K35" i="6" s="1"/>
  <c r="I30" i="6"/>
  <c r="J30" i="6"/>
  <c r="C25" i="6"/>
  <c r="C27" i="6" s="1"/>
  <c r="C29" i="6" s="1"/>
  <c r="C28" i="6" s="1"/>
  <c r="K30" i="6"/>
  <c r="D25" i="6"/>
  <c r="D27" i="6" s="1"/>
  <c r="D29" i="6" s="1"/>
  <c r="D28" i="6" s="1"/>
  <c r="L30" i="6"/>
  <c r="M4" i="6"/>
  <c r="M6" i="6" s="1"/>
  <c r="C4" i="6"/>
  <c r="E13" i="6"/>
  <c r="D4" i="6"/>
  <c r="H13" i="6"/>
  <c r="E4" i="6"/>
  <c r="K13" i="6"/>
  <c r="K14" i="6" s="1"/>
  <c r="K15" i="6" s="1"/>
  <c r="K17" i="6" s="1"/>
  <c r="K19" i="6" s="1"/>
  <c r="F4" i="6"/>
  <c r="G4" i="6"/>
  <c r="H6" i="6" l="1"/>
  <c r="H9" i="6"/>
  <c r="F30" i="6"/>
  <c r="F36" i="6" s="1"/>
  <c r="F38" i="6" s="1"/>
  <c r="F40" i="6" s="1"/>
  <c r="I29" i="6"/>
  <c r="I28" i="6" s="1"/>
  <c r="L36" i="6"/>
  <c r="L38" i="6" s="1"/>
  <c r="L40" i="6" s="1"/>
  <c r="N36" i="6"/>
  <c r="N38" i="6" s="1"/>
  <c r="N40" i="6" s="1"/>
  <c r="J36" i="6"/>
  <c r="J38" i="6" s="1"/>
  <c r="J40" i="6" s="1"/>
  <c r="D36" i="6"/>
  <c r="D38" i="6" s="1"/>
  <c r="D40" i="6" s="1"/>
  <c r="E36" i="6"/>
  <c r="E38" i="6" s="1"/>
  <c r="E40" i="6" s="1"/>
  <c r="E6" i="6"/>
  <c r="H14" i="6"/>
  <c r="E15" i="6"/>
  <c r="E17" i="6" s="1"/>
  <c r="E19" i="6" s="1"/>
  <c r="C36" i="6"/>
  <c r="K36" i="6"/>
  <c r="K38" i="6" s="1"/>
  <c r="K40" i="6" s="1"/>
  <c r="G30" i="6"/>
  <c r="O30" i="6" s="1"/>
  <c r="H36" i="6"/>
  <c r="H38" i="6" s="1"/>
  <c r="H40" i="6" s="1"/>
  <c r="C6" i="6"/>
  <c r="F6" i="6"/>
  <c r="F15" i="6"/>
  <c r="F17" i="6" s="1"/>
  <c r="F19" i="6" s="1"/>
  <c r="G6" i="6"/>
  <c r="G19" i="6"/>
  <c r="H15" i="6" l="1"/>
  <c r="H17" i="6" s="1"/>
  <c r="H19" i="6" s="1"/>
  <c r="O28" i="6"/>
  <c r="I36" i="6"/>
  <c r="I38" i="6" s="1"/>
  <c r="I40" i="6" s="1"/>
  <c r="G36" i="6"/>
  <c r="G38" i="6" s="1"/>
  <c r="G40" i="6" s="1"/>
  <c r="C38" i="6"/>
  <c r="C40" i="6" s="1"/>
  <c r="C15" i="6"/>
  <c r="O36" i="6" l="1"/>
  <c r="O38" i="6" s="1"/>
  <c r="C17" i="6"/>
  <c r="C19" i="6" s="1"/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A8001" i="2"/>
  <c r="B8001" i="2"/>
  <c r="C8001" i="2"/>
  <c r="D8001" i="2"/>
  <c r="E8001" i="2"/>
  <c r="F8001" i="2"/>
  <c r="G8001" i="2"/>
  <c r="H8001" i="2"/>
  <c r="I8001" i="2"/>
  <c r="A8002" i="2"/>
  <c r="B8002" i="2"/>
  <c r="C8002" i="2"/>
  <c r="D8002" i="2"/>
  <c r="E8002" i="2"/>
  <c r="F8002" i="2"/>
  <c r="G8002" i="2"/>
  <c r="H8002" i="2"/>
  <c r="I8002" i="2"/>
  <c r="A8003" i="2"/>
  <c r="B8003" i="2"/>
  <c r="C8003" i="2"/>
  <c r="D8003" i="2"/>
  <c r="E8003" i="2"/>
  <c r="F8003" i="2"/>
  <c r="G8003" i="2"/>
  <c r="H8003" i="2"/>
  <c r="I8003" i="2"/>
  <c r="A8004" i="2"/>
  <c r="B8004" i="2"/>
  <c r="C8004" i="2"/>
  <c r="D8004" i="2"/>
  <c r="E8004" i="2"/>
  <c r="F8004" i="2"/>
  <c r="G8004" i="2"/>
  <c r="H8004" i="2"/>
  <c r="I8004" i="2"/>
  <c r="A8005" i="2"/>
  <c r="B8005" i="2"/>
  <c r="C8005" i="2"/>
  <c r="D8005" i="2"/>
  <c r="E8005" i="2"/>
  <c r="F8005" i="2"/>
  <c r="G8005" i="2"/>
  <c r="H8005" i="2"/>
  <c r="I8005" i="2"/>
  <c r="A8006" i="2"/>
  <c r="B8006" i="2"/>
  <c r="C8006" i="2"/>
  <c r="D8006" i="2"/>
  <c r="E8006" i="2"/>
  <c r="F8006" i="2"/>
  <c r="G8006" i="2"/>
  <c r="H8006" i="2"/>
  <c r="I8006" i="2"/>
  <c r="A8007" i="2"/>
  <c r="B8007" i="2"/>
  <c r="C8007" i="2"/>
  <c r="D8007" i="2"/>
  <c r="E8007" i="2"/>
  <c r="F8007" i="2"/>
  <c r="G8007" i="2"/>
  <c r="H8007" i="2"/>
  <c r="I8007" i="2"/>
  <c r="A8008" i="2"/>
  <c r="B8008" i="2"/>
  <c r="C8008" i="2"/>
  <c r="D8008" i="2"/>
  <c r="E8008" i="2"/>
  <c r="F8008" i="2"/>
  <c r="G8008" i="2"/>
  <c r="H8008" i="2"/>
  <c r="I8008" i="2"/>
  <c r="A8009" i="2"/>
  <c r="B8009" i="2"/>
  <c r="C8009" i="2"/>
  <c r="D8009" i="2"/>
  <c r="E8009" i="2"/>
  <c r="F8009" i="2"/>
  <c r="G8009" i="2"/>
  <c r="H8009" i="2"/>
  <c r="I8009" i="2"/>
  <c r="A8010" i="2"/>
  <c r="B8010" i="2"/>
  <c r="C8010" i="2"/>
  <c r="D8010" i="2"/>
  <c r="E8010" i="2"/>
  <c r="F8010" i="2"/>
  <c r="G8010" i="2"/>
  <c r="H8010" i="2"/>
  <c r="I8010" i="2"/>
  <c r="A8011" i="2"/>
  <c r="B8011" i="2"/>
  <c r="C8011" i="2"/>
  <c r="D8011" i="2"/>
  <c r="E8011" i="2"/>
  <c r="F8011" i="2"/>
  <c r="G8011" i="2"/>
  <c r="H8011" i="2"/>
  <c r="I8011" i="2"/>
  <c r="A8012" i="2"/>
  <c r="B8012" i="2"/>
  <c r="C8012" i="2"/>
  <c r="D8012" i="2"/>
  <c r="E8012" i="2"/>
  <c r="F8012" i="2"/>
  <c r="G8012" i="2"/>
  <c r="H8012" i="2"/>
  <c r="I8012" i="2"/>
  <c r="A8013" i="2"/>
  <c r="B8013" i="2"/>
  <c r="C8013" i="2"/>
  <c r="D8013" i="2"/>
  <c r="E8013" i="2"/>
  <c r="F8013" i="2"/>
  <c r="G8013" i="2"/>
  <c r="H8013" i="2"/>
  <c r="I8013" i="2"/>
  <c r="A8014" i="2"/>
  <c r="B8014" i="2"/>
  <c r="C8014" i="2"/>
  <c r="D8014" i="2"/>
  <c r="E8014" i="2"/>
  <c r="F8014" i="2"/>
  <c r="G8014" i="2"/>
  <c r="H8014" i="2"/>
  <c r="I8014" i="2"/>
  <c r="A8015" i="2"/>
  <c r="B8015" i="2"/>
  <c r="C8015" i="2"/>
  <c r="D8015" i="2"/>
  <c r="E8015" i="2"/>
  <c r="F8015" i="2"/>
  <c r="G8015" i="2"/>
  <c r="H8015" i="2"/>
  <c r="I8015" i="2"/>
  <c r="A8016" i="2"/>
  <c r="B8016" i="2"/>
  <c r="C8016" i="2"/>
  <c r="D8016" i="2"/>
  <c r="E8016" i="2"/>
  <c r="F8016" i="2"/>
  <c r="G8016" i="2"/>
  <c r="H8016" i="2"/>
  <c r="I8016" i="2"/>
  <c r="A8017" i="2"/>
  <c r="B8017" i="2"/>
  <c r="C8017" i="2"/>
  <c r="D8017" i="2"/>
  <c r="E8017" i="2"/>
  <c r="F8017" i="2"/>
  <c r="G8017" i="2"/>
  <c r="H8017" i="2"/>
  <c r="I8017" i="2"/>
  <c r="A8018" i="2"/>
  <c r="B8018" i="2"/>
  <c r="C8018" i="2"/>
  <c r="D8018" i="2"/>
  <c r="E8018" i="2"/>
  <c r="F8018" i="2"/>
  <c r="G8018" i="2"/>
  <c r="H8018" i="2"/>
  <c r="I8018" i="2"/>
  <c r="A8019" i="2"/>
  <c r="B8019" i="2"/>
  <c r="C8019" i="2"/>
  <c r="D8019" i="2"/>
  <c r="E8019" i="2"/>
  <c r="F8019" i="2"/>
  <c r="G8019" i="2"/>
  <c r="H8019" i="2"/>
  <c r="I8019" i="2"/>
  <c r="A8020" i="2"/>
  <c r="B8020" i="2"/>
  <c r="C8020" i="2"/>
  <c r="D8020" i="2"/>
  <c r="E8020" i="2"/>
  <c r="F8020" i="2"/>
  <c r="G8020" i="2"/>
  <c r="H8020" i="2"/>
  <c r="I8020" i="2"/>
  <c r="A8021" i="2"/>
  <c r="B8021" i="2"/>
  <c r="C8021" i="2"/>
  <c r="D8021" i="2"/>
  <c r="E8021" i="2"/>
  <c r="F8021" i="2"/>
  <c r="G8021" i="2"/>
  <c r="H8021" i="2"/>
  <c r="I8021" i="2"/>
  <c r="A8022" i="2"/>
  <c r="B8022" i="2"/>
  <c r="C8022" i="2"/>
  <c r="D8022" i="2"/>
  <c r="E8022" i="2"/>
  <c r="F8022" i="2"/>
  <c r="G8022" i="2"/>
  <c r="H8022" i="2"/>
  <c r="I8022" i="2"/>
  <c r="A8023" i="2"/>
  <c r="B8023" i="2"/>
  <c r="C8023" i="2"/>
  <c r="D8023" i="2"/>
  <c r="E8023" i="2"/>
  <c r="F8023" i="2"/>
  <c r="G8023" i="2"/>
  <c r="H8023" i="2"/>
  <c r="I8023" i="2"/>
  <c r="A8024" i="2"/>
  <c r="B8024" i="2"/>
  <c r="C8024" i="2"/>
  <c r="D8024" i="2"/>
  <c r="E8024" i="2"/>
  <c r="F8024" i="2"/>
  <c r="G8024" i="2"/>
  <c r="H8024" i="2"/>
  <c r="I8024" i="2"/>
  <c r="A8025" i="2"/>
  <c r="B8025" i="2"/>
  <c r="C8025" i="2"/>
  <c r="D8025" i="2"/>
  <c r="E8025" i="2"/>
  <c r="F8025" i="2"/>
  <c r="G8025" i="2"/>
  <c r="H8025" i="2"/>
  <c r="I8025" i="2"/>
  <c r="A8026" i="2"/>
  <c r="B8026" i="2"/>
  <c r="C8026" i="2"/>
  <c r="D8026" i="2"/>
  <c r="E8026" i="2"/>
  <c r="F8026" i="2"/>
  <c r="G8026" i="2"/>
  <c r="H8026" i="2"/>
  <c r="I8026" i="2"/>
  <c r="A8027" i="2"/>
  <c r="B8027" i="2"/>
  <c r="C8027" i="2"/>
  <c r="D8027" i="2"/>
  <c r="E8027" i="2"/>
  <c r="F8027" i="2"/>
  <c r="G8027" i="2"/>
  <c r="H8027" i="2"/>
  <c r="I8027" i="2"/>
  <c r="A8028" i="2"/>
  <c r="B8028" i="2"/>
  <c r="C8028" i="2"/>
  <c r="D8028" i="2"/>
  <c r="E8028" i="2"/>
  <c r="F8028" i="2"/>
  <c r="G8028" i="2"/>
  <c r="H8028" i="2"/>
  <c r="I8028" i="2"/>
  <c r="A8029" i="2"/>
  <c r="B8029" i="2"/>
  <c r="C8029" i="2"/>
  <c r="D8029" i="2"/>
  <c r="E8029" i="2"/>
  <c r="F8029" i="2"/>
  <c r="G8029" i="2"/>
  <c r="H8029" i="2"/>
  <c r="I8029" i="2"/>
  <c r="A8030" i="2"/>
  <c r="B8030" i="2"/>
  <c r="C8030" i="2"/>
  <c r="D8030" i="2"/>
  <c r="E8030" i="2"/>
  <c r="F8030" i="2"/>
  <c r="G8030" i="2"/>
  <c r="H8030" i="2"/>
  <c r="I8030" i="2"/>
  <c r="A8031" i="2"/>
  <c r="B8031" i="2"/>
  <c r="C8031" i="2"/>
  <c r="D8031" i="2"/>
  <c r="E8031" i="2"/>
  <c r="F8031" i="2"/>
  <c r="G8031" i="2"/>
  <c r="H8031" i="2"/>
  <c r="I8031" i="2"/>
  <c r="A8032" i="2"/>
  <c r="B8032" i="2"/>
  <c r="C8032" i="2"/>
  <c r="D8032" i="2"/>
  <c r="E8032" i="2"/>
  <c r="F8032" i="2"/>
  <c r="G8032" i="2"/>
  <c r="H8032" i="2"/>
  <c r="I8032" i="2"/>
  <c r="A8033" i="2"/>
  <c r="B8033" i="2"/>
  <c r="C8033" i="2"/>
  <c r="D8033" i="2"/>
  <c r="E8033" i="2"/>
  <c r="F8033" i="2"/>
  <c r="G8033" i="2"/>
  <c r="H8033" i="2"/>
  <c r="I8033" i="2"/>
  <c r="A8034" i="2"/>
  <c r="B8034" i="2"/>
  <c r="C8034" i="2"/>
  <c r="D8034" i="2"/>
  <c r="E8034" i="2"/>
  <c r="F8034" i="2"/>
  <c r="G8034" i="2"/>
  <c r="H8034" i="2"/>
  <c r="I8034" i="2"/>
  <c r="A8035" i="2"/>
  <c r="B8035" i="2"/>
  <c r="C8035" i="2"/>
  <c r="D8035" i="2"/>
  <c r="E8035" i="2"/>
  <c r="F8035" i="2"/>
  <c r="G8035" i="2"/>
  <c r="H8035" i="2"/>
  <c r="I8035" i="2"/>
  <c r="A8036" i="2"/>
  <c r="B8036" i="2"/>
  <c r="C8036" i="2"/>
  <c r="D8036" i="2"/>
  <c r="E8036" i="2"/>
  <c r="F8036" i="2"/>
  <c r="G8036" i="2"/>
  <c r="H8036" i="2"/>
  <c r="I8036" i="2"/>
  <c r="A8037" i="2"/>
  <c r="B8037" i="2"/>
  <c r="C8037" i="2"/>
  <c r="D8037" i="2"/>
  <c r="E8037" i="2"/>
  <c r="F8037" i="2"/>
  <c r="G8037" i="2"/>
  <c r="H8037" i="2"/>
  <c r="I8037" i="2"/>
  <c r="A8038" i="2"/>
  <c r="B8038" i="2"/>
  <c r="C8038" i="2"/>
  <c r="D8038" i="2"/>
  <c r="E8038" i="2"/>
  <c r="F8038" i="2"/>
  <c r="G8038" i="2"/>
  <c r="H8038" i="2"/>
  <c r="I8038" i="2"/>
  <c r="A8039" i="2"/>
  <c r="B8039" i="2"/>
  <c r="C8039" i="2"/>
  <c r="D8039" i="2"/>
  <c r="E8039" i="2"/>
  <c r="F8039" i="2"/>
  <c r="G8039" i="2"/>
  <c r="H8039" i="2"/>
  <c r="I8039" i="2"/>
  <c r="A8040" i="2"/>
  <c r="B8040" i="2"/>
  <c r="C8040" i="2"/>
  <c r="D8040" i="2"/>
  <c r="E8040" i="2"/>
  <c r="F8040" i="2"/>
  <c r="G8040" i="2"/>
  <c r="H8040" i="2"/>
  <c r="I8040" i="2"/>
  <c r="A8041" i="2"/>
  <c r="B8041" i="2"/>
  <c r="C8041" i="2"/>
  <c r="D8041" i="2"/>
  <c r="E8041" i="2"/>
  <c r="F8041" i="2"/>
  <c r="G8041" i="2"/>
  <c r="H8041" i="2"/>
  <c r="I8041" i="2"/>
  <c r="A8042" i="2"/>
  <c r="B8042" i="2"/>
  <c r="C8042" i="2"/>
  <c r="D8042" i="2"/>
  <c r="E8042" i="2"/>
  <c r="F8042" i="2"/>
  <c r="G8042" i="2"/>
  <c r="H8042" i="2"/>
  <c r="I8042" i="2"/>
  <c r="A8043" i="2"/>
  <c r="B8043" i="2"/>
  <c r="C8043" i="2"/>
  <c r="D8043" i="2"/>
  <c r="E8043" i="2"/>
  <c r="F8043" i="2"/>
  <c r="G8043" i="2"/>
  <c r="H8043" i="2"/>
  <c r="I8043" i="2"/>
  <c r="A8044" i="2"/>
  <c r="B8044" i="2"/>
  <c r="C8044" i="2"/>
  <c r="D8044" i="2"/>
  <c r="E8044" i="2"/>
  <c r="F8044" i="2"/>
  <c r="G8044" i="2"/>
  <c r="H8044" i="2"/>
  <c r="I8044" i="2"/>
  <c r="A8045" i="2"/>
  <c r="B8045" i="2"/>
  <c r="C8045" i="2"/>
  <c r="D8045" i="2"/>
  <c r="E8045" i="2"/>
  <c r="F8045" i="2"/>
  <c r="G8045" i="2"/>
  <c r="H8045" i="2"/>
  <c r="I8045" i="2"/>
  <c r="A8046" i="2"/>
  <c r="B8046" i="2"/>
  <c r="C8046" i="2"/>
  <c r="D8046" i="2"/>
  <c r="E8046" i="2"/>
  <c r="F8046" i="2"/>
  <c r="G8046" i="2"/>
  <c r="H8046" i="2"/>
  <c r="I8046" i="2"/>
  <c r="A8047" i="2"/>
  <c r="B8047" i="2"/>
  <c r="C8047" i="2"/>
  <c r="D8047" i="2"/>
  <c r="E8047" i="2"/>
  <c r="F8047" i="2"/>
  <c r="G8047" i="2"/>
  <c r="H8047" i="2"/>
  <c r="I8047" i="2"/>
  <c r="A8048" i="2"/>
  <c r="B8048" i="2"/>
  <c r="C8048" i="2"/>
  <c r="D8048" i="2"/>
  <c r="E8048" i="2"/>
  <c r="F8048" i="2"/>
  <c r="G8048" i="2"/>
  <c r="H8048" i="2"/>
  <c r="I8048" i="2"/>
  <c r="A8049" i="2"/>
  <c r="B8049" i="2"/>
  <c r="C8049" i="2"/>
  <c r="D8049" i="2"/>
  <c r="E8049" i="2"/>
  <c r="F8049" i="2"/>
  <c r="G8049" i="2"/>
  <c r="H8049" i="2"/>
  <c r="I8049" i="2"/>
  <c r="A8050" i="2"/>
  <c r="B8050" i="2"/>
  <c r="C8050" i="2"/>
  <c r="D8050" i="2"/>
  <c r="E8050" i="2"/>
  <c r="F8050" i="2"/>
  <c r="G8050" i="2"/>
  <c r="H8050" i="2"/>
  <c r="I8050" i="2"/>
  <c r="A8051" i="2"/>
  <c r="B8051" i="2"/>
  <c r="C8051" i="2"/>
  <c r="D8051" i="2"/>
  <c r="E8051" i="2"/>
  <c r="F8051" i="2"/>
  <c r="G8051" i="2"/>
  <c r="H8051" i="2"/>
  <c r="I8051" i="2"/>
  <c r="A8052" i="2"/>
  <c r="B8052" i="2"/>
  <c r="C8052" i="2"/>
  <c r="D8052" i="2"/>
  <c r="E8052" i="2"/>
  <c r="F8052" i="2"/>
  <c r="G8052" i="2"/>
  <c r="H8052" i="2"/>
  <c r="I8052" i="2"/>
  <c r="A8053" i="2"/>
  <c r="B8053" i="2"/>
  <c r="C8053" i="2"/>
  <c r="D8053" i="2"/>
  <c r="E8053" i="2"/>
  <c r="F8053" i="2"/>
  <c r="G8053" i="2"/>
  <c r="H8053" i="2"/>
  <c r="I8053" i="2"/>
  <c r="A8054" i="2"/>
  <c r="B8054" i="2"/>
  <c r="C8054" i="2"/>
  <c r="D8054" i="2"/>
  <c r="E8054" i="2"/>
  <c r="F8054" i="2"/>
  <c r="G8054" i="2"/>
  <c r="H8054" i="2"/>
  <c r="I8054" i="2"/>
  <c r="A8055" i="2"/>
  <c r="B8055" i="2"/>
  <c r="C8055" i="2"/>
  <c r="D8055" i="2"/>
  <c r="E8055" i="2"/>
  <c r="F8055" i="2"/>
  <c r="G8055" i="2"/>
  <c r="H8055" i="2"/>
  <c r="I8055" i="2"/>
  <c r="A8056" i="2"/>
  <c r="B8056" i="2"/>
  <c r="C8056" i="2"/>
  <c r="D8056" i="2"/>
  <c r="E8056" i="2"/>
  <c r="F8056" i="2"/>
  <c r="G8056" i="2"/>
  <c r="H8056" i="2"/>
  <c r="I8056" i="2"/>
  <c r="A8057" i="2"/>
  <c r="B8057" i="2"/>
  <c r="C8057" i="2"/>
  <c r="D8057" i="2"/>
  <c r="E8057" i="2"/>
  <c r="F8057" i="2"/>
  <c r="G8057" i="2"/>
  <c r="H8057" i="2"/>
  <c r="I8057" i="2"/>
  <c r="A8058" i="2"/>
  <c r="B8058" i="2"/>
  <c r="C8058" i="2"/>
  <c r="D8058" i="2"/>
  <c r="E8058" i="2"/>
  <c r="F8058" i="2"/>
  <c r="G8058" i="2"/>
  <c r="H8058" i="2"/>
  <c r="I8058" i="2"/>
  <c r="A8059" i="2"/>
  <c r="B8059" i="2"/>
  <c r="C8059" i="2"/>
  <c r="D8059" i="2"/>
  <c r="E8059" i="2"/>
  <c r="F8059" i="2"/>
  <c r="G8059" i="2"/>
  <c r="H8059" i="2"/>
  <c r="I8059" i="2"/>
  <c r="A8060" i="2"/>
  <c r="B8060" i="2"/>
  <c r="C8060" i="2"/>
  <c r="D8060" i="2"/>
  <c r="E8060" i="2"/>
  <c r="F8060" i="2"/>
  <c r="G8060" i="2"/>
  <c r="H8060" i="2"/>
  <c r="I8060" i="2"/>
  <c r="A8061" i="2"/>
  <c r="B8061" i="2"/>
  <c r="C8061" i="2"/>
  <c r="D8061" i="2"/>
  <c r="E8061" i="2"/>
  <c r="F8061" i="2"/>
  <c r="G8061" i="2"/>
  <c r="H8061" i="2"/>
  <c r="I8061" i="2"/>
  <c r="A8062" i="2"/>
  <c r="B8062" i="2"/>
  <c r="C8062" i="2"/>
  <c r="D8062" i="2"/>
  <c r="E8062" i="2"/>
  <c r="F8062" i="2"/>
  <c r="G8062" i="2"/>
  <c r="H8062" i="2"/>
  <c r="I8062" i="2"/>
  <c r="A8063" i="2"/>
  <c r="B8063" i="2"/>
  <c r="C8063" i="2"/>
  <c r="D8063" i="2"/>
  <c r="E8063" i="2"/>
  <c r="F8063" i="2"/>
  <c r="G8063" i="2"/>
  <c r="H8063" i="2"/>
  <c r="I8063" i="2"/>
  <c r="A8064" i="2"/>
  <c r="B8064" i="2"/>
  <c r="C8064" i="2"/>
  <c r="D8064" i="2"/>
  <c r="E8064" i="2"/>
  <c r="F8064" i="2"/>
  <c r="G8064" i="2"/>
  <c r="H8064" i="2"/>
  <c r="I8064" i="2"/>
  <c r="A8065" i="2"/>
  <c r="B8065" i="2"/>
  <c r="C8065" i="2"/>
  <c r="D8065" i="2"/>
  <c r="E8065" i="2"/>
  <c r="F8065" i="2"/>
  <c r="G8065" i="2"/>
  <c r="H8065" i="2"/>
  <c r="I8065" i="2"/>
  <c r="A8066" i="2"/>
  <c r="B8066" i="2"/>
  <c r="C8066" i="2"/>
  <c r="D8066" i="2"/>
  <c r="E8066" i="2"/>
  <c r="F8066" i="2"/>
  <c r="G8066" i="2"/>
  <c r="H8066" i="2"/>
  <c r="I8066" i="2"/>
  <c r="A8067" i="2"/>
  <c r="B8067" i="2"/>
  <c r="C8067" i="2"/>
  <c r="D8067" i="2"/>
  <c r="E8067" i="2"/>
  <c r="F8067" i="2"/>
  <c r="G8067" i="2"/>
  <c r="H8067" i="2"/>
  <c r="I8067" i="2"/>
  <c r="A8068" i="2"/>
  <c r="B8068" i="2"/>
  <c r="C8068" i="2"/>
  <c r="D8068" i="2"/>
  <c r="E8068" i="2"/>
  <c r="F8068" i="2"/>
  <c r="G8068" i="2"/>
  <c r="H8068" i="2"/>
  <c r="I8068" i="2"/>
  <c r="A8069" i="2"/>
  <c r="B8069" i="2"/>
  <c r="C8069" i="2"/>
  <c r="D8069" i="2"/>
  <c r="E8069" i="2"/>
  <c r="F8069" i="2"/>
  <c r="G8069" i="2"/>
  <c r="H8069" i="2"/>
  <c r="I8069" i="2"/>
  <c r="A8070" i="2"/>
  <c r="B8070" i="2"/>
  <c r="C8070" i="2"/>
  <c r="D8070" i="2"/>
  <c r="E8070" i="2"/>
  <c r="F8070" i="2"/>
  <c r="G8070" i="2"/>
  <c r="H8070" i="2"/>
  <c r="I8070" i="2"/>
  <c r="A8071" i="2"/>
  <c r="B8071" i="2"/>
  <c r="C8071" i="2"/>
  <c r="D8071" i="2"/>
  <c r="E8071" i="2"/>
  <c r="F8071" i="2"/>
  <c r="G8071" i="2"/>
  <c r="H8071" i="2"/>
  <c r="I8071" i="2"/>
  <c r="A8072" i="2"/>
  <c r="B8072" i="2"/>
  <c r="C8072" i="2"/>
  <c r="D8072" i="2"/>
  <c r="E8072" i="2"/>
  <c r="F8072" i="2"/>
  <c r="G8072" i="2"/>
  <c r="H8072" i="2"/>
  <c r="I8072" i="2"/>
  <c r="A8073" i="2"/>
  <c r="B8073" i="2"/>
  <c r="C8073" i="2"/>
  <c r="D8073" i="2"/>
  <c r="E8073" i="2"/>
  <c r="F8073" i="2"/>
  <c r="G8073" i="2"/>
  <c r="H8073" i="2"/>
  <c r="I8073" i="2"/>
  <c r="A8074" i="2"/>
  <c r="B8074" i="2"/>
  <c r="C8074" i="2"/>
  <c r="D8074" i="2"/>
  <c r="E8074" i="2"/>
  <c r="F8074" i="2"/>
  <c r="G8074" i="2"/>
  <c r="H8074" i="2"/>
  <c r="I8074" i="2"/>
  <c r="A8075" i="2"/>
  <c r="B8075" i="2"/>
  <c r="C8075" i="2"/>
  <c r="D8075" i="2"/>
  <c r="E8075" i="2"/>
  <c r="F8075" i="2"/>
  <c r="G8075" i="2"/>
  <c r="H8075" i="2"/>
  <c r="I8075" i="2"/>
  <c r="A8076" i="2"/>
  <c r="B8076" i="2"/>
  <c r="C8076" i="2"/>
  <c r="D8076" i="2"/>
  <c r="E8076" i="2"/>
  <c r="F8076" i="2"/>
  <c r="G8076" i="2"/>
  <c r="H8076" i="2"/>
  <c r="I8076" i="2"/>
  <c r="A8077" i="2"/>
  <c r="B8077" i="2"/>
  <c r="C8077" i="2"/>
  <c r="D8077" i="2"/>
  <c r="E8077" i="2"/>
  <c r="F8077" i="2"/>
  <c r="G8077" i="2"/>
  <c r="H8077" i="2"/>
  <c r="I8077" i="2"/>
  <c r="A8078" i="2"/>
  <c r="B8078" i="2"/>
  <c r="C8078" i="2"/>
  <c r="D8078" i="2"/>
  <c r="E8078" i="2"/>
  <c r="F8078" i="2"/>
  <c r="G8078" i="2"/>
  <c r="H8078" i="2"/>
  <c r="I8078" i="2"/>
  <c r="A8079" i="2"/>
  <c r="B8079" i="2"/>
  <c r="C8079" i="2"/>
  <c r="D8079" i="2"/>
  <c r="E8079" i="2"/>
  <c r="F8079" i="2"/>
  <c r="G8079" i="2"/>
  <c r="H8079" i="2"/>
  <c r="I8079" i="2"/>
  <c r="A8080" i="2"/>
  <c r="B8080" i="2"/>
  <c r="C8080" i="2"/>
  <c r="D8080" i="2"/>
  <c r="E8080" i="2"/>
  <c r="F8080" i="2"/>
  <c r="G8080" i="2"/>
  <c r="H8080" i="2"/>
  <c r="I8080" i="2"/>
  <c r="A8081" i="2"/>
  <c r="B8081" i="2"/>
  <c r="C8081" i="2"/>
  <c r="D8081" i="2"/>
  <c r="E8081" i="2"/>
  <c r="F8081" i="2"/>
  <c r="G8081" i="2"/>
  <c r="H8081" i="2"/>
  <c r="I8081" i="2"/>
  <c r="A8082" i="2"/>
  <c r="B8082" i="2"/>
  <c r="C8082" i="2"/>
  <c r="D8082" i="2"/>
  <c r="E8082" i="2"/>
  <c r="F8082" i="2"/>
  <c r="G8082" i="2"/>
  <c r="H8082" i="2"/>
  <c r="I8082" i="2"/>
  <c r="A8083" i="2"/>
  <c r="B8083" i="2"/>
  <c r="C8083" i="2"/>
  <c r="D8083" i="2"/>
  <c r="E8083" i="2"/>
  <c r="F8083" i="2"/>
  <c r="G8083" i="2"/>
  <c r="H8083" i="2"/>
  <c r="I8083" i="2"/>
  <c r="A8084" i="2"/>
  <c r="B8084" i="2"/>
  <c r="C8084" i="2"/>
  <c r="D8084" i="2"/>
  <c r="E8084" i="2"/>
  <c r="F8084" i="2"/>
  <c r="G8084" i="2"/>
  <c r="H8084" i="2"/>
  <c r="I8084" i="2"/>
  <c r="A8085" i="2"/>
  <c r="B8085" i="2"/>
  <c r="C8085" i="2"/>
  <c r="D8085" i="2"/>
  <c r="E8085" i="2"/>
  <c r="F8085" i="2"/>
  <c r="G8085" i="2"/>
  <c r="H8085" i="2"/>
  <c r="I8085" i="2"/>
  <c r="A8086" i="2"/>
  <c r="B8086" i="2"/>
  <c r="C8086" i="2"/>
  <c r="D8086" i="2"/>
  <c r="E8086" i="2"/>
  <c r="F8086" i="2"/>
  <c r="G8086" i="2"/>
  <c r="H8086" i="2"/>
  <c r="I8086" i="2"/>
  <c r="A8087" i="2"/>
  <c r="B8087" i="2"/>
  <c r="C8087" i="2"/>
  <c r="D8087" i="2"/>
  <c r="E8087" i="2"/>
  <c r="F8087" i="2"/>
  <c r="G8087" i="2"/>
  <c r="H8087" i="2"/>
  <c r="I8087" i="2"/>
  <c r="A8088" i="2"/>
  <c r="B8088" i="2"/>
  <c r="C8088" i="2"/>
  <c r="D8088" i="2"/>
  <c r="E8088" i="2"/>
  <c r="F8088" i="2"/>
  <c r="G8088" i="2"/>
  <c r="H8088" i="2"/>
  <c r="I8088" i="2"/>
  <c r="A8089" i="2"/>
  <c r="B8089" i="2"/>
  <c r="C8089" i="2"/>
  <c r="D8089" i="2"/>
  <c r="E8089" i="2"/>
  <c r="F8089" i="2"/>
  <c r="G8089" i="2"/>
  <c r="H8089" i="2"/>
  <c r="I8089" i="2"/>
  <c r="A8090" i="2"/>
  <c r="B8090" i="2"/>
  <c r="C8090" i="2"/>
  <c r="D8090" i="2"/>
  <c r="E8090" i="2"/>
  <c r="F8090" i="2"/>
  <c r="G8090" i="2"/>
  <c r="H8090" i="2"/>
  <c r="I8090" i="2"/>
  <c r="A8091" i="2"/>
  <c r="B8091" i="2"/>
  <c r="C8091" i="2"/>
  <c r="D8091" i="2"/>
  <c r="E8091" i="2"/>
  <c r="F8091" i="2"/>
  <c r="G8091" i="2"/>
  <c r="H8091" i="2"/>
  <c r="I8091" i="2"/>
  <c r="A8092" i="2"/>
  <c r="B8092" i="2"/>
  <c r="C8092" i="2"/>
  <c r="D8092" i="2"/>
  <c r="E8092" i="2"/>
  <c r="F8092" i="2"/>
  <c r="G8092" i="2"/>
  <c r="H8092" i="2"/>
  <c r="I8092" i="2"/>
  <c r="A8093" i="2"/>
  <c r="B8093" i="2"/>
  <c r="C8093" i="2"/>
  <c r="D8093" i="2"/>
  <c r="E8093" i="2"/>
  <c r="F8093" i="2"/>
  <c r="G8093" i="2"/>
  <c r="H8093" i="2"/>
  <c r="I8093" i="2"/>
  <c r="A8094" i="2"/>
  <c r="B8094" i="2"/>
  <c r="C8094" i="2"/>
  <c r="D8094" i="2"/>
  <c r="E8094" i="2"/>
  <c r="F8094" i="2"/>
  <c r="G8094" i="2"/>
  <c r="H8094" i="2"/>
  <c r="I8094" i="2"/>
  <c r="A8095" i="2"/>
  <c r="B8095" i="2"/>
  <c r="C8095" i="2"/>
  <c r="D8095" i="2"/>
  <c r="E8095" i="2"/>
  <c r="F8095" i="2"/>
  <c r="G8095" i="2"/>
  <c r="H8095" i="2"/>
  <c r="I8095" i="2"/>
  <c r="A8096" i="2"/>
  <c r="B8096" i="2"/>
  <c r="C8096" i="2"/>
  <c r="D8096" i="2"/>
  <c r="E8096" i="2"/>
  <c r="F8096" i="2"/>
  <c r="G8096" i="2"/>
  <c r="H8096" i="2"/>
  <c r="I8096" i="2"/>
  <c r="A8097" i="2"/>
  <c r="B8097" i="2"/>
  <c r="C8097" i="2"/>
  <c r="D8097" i="2"/>
  <c r="E8097" i="2"/>
  <c r="F8097" i="2"/>
  <c r="G8097" i="2"/>
  <c r="H8097" i="2"/>
  <c r="I8097" i="2"/>
  <c r="A8098" i="2"/>
  <c r="B8098" i="2"/>
  <c r="C8098" i="2"/>
  <c r="D8098" i="2"/>
  <c r="E8098" i="2"/>
  <c r="F8098" i="2"/>
  <c r="G8098" i="2"/>
  <c r="H8098" i="2"/>
  <c r="I8098" i="2"/>
  <c r="A8099" i="2"/>
  <c r="B8099" i="2"/>
  <c r="C8099" i="2"/>
  <c r="D8099" i="2"/>
  <c r="E8099" i="2"/>
  <c r="F8099" i="2"/>
  <c r="G8099" i="2"/>
  <c r="H8099" i="2"/>
  <c r="I8099" i="2"/>
  <c r="A8100" i="2"/>
  <c r="B8100" i="2"/>
  <c r="C8100" i="2"/>
  <c r="D8100" i="2"/>
  <c r="E8100" i="2"/>
  <c r="F8100" i="2"/>
  <c r="G8100" i="2"/>
  <c r="H8100" i="2"/>
  <c r="I8100" i="2"/>
  <c r="A8101" i="2"/>
  <c r="B8101" i="2"/>
  <c r="C8101" i="2"/>
  <c r="D8101" i="2"/>
  <c r="E8101" i="2"/>
  <c r="F8101" i="2"/>
  <c r="G8101" i="2"/>
  <c r="H8101" i="2"/>
  <c r="I8101" i="2"/>
  <c r="A8102" i="2"/>
  <c r="B8102" i="2"/>
  <c r="C8102" i="2"/>
  <c r="D8102" i="2"/>
  <c r="E8102" i="2"/>
  <c r="F8102" i="2"/>
  <c r="G8102" i="2"/>
  <c r="H8102" i="2"/>
  <c r="I8102" i="2"/>
  <c r="A8103" i="2"/>
  <c r="B8103" i="2"/>
  <c r="C8103" i="2"/>
  <c r="D8103" i="2"/>
  <c r="E8103" i="2"/>
  <c r="F8103" i="2"/>
  <c r="G8103" i="2"/>
  <c r="H8103" i="2"/>
  <c r="I8103" i="2"/>
  <c r="A8104" i="2"/>
  <c r="B8104" i="2"/>
  <c r="C8104" i="2"/>
  <c r="D8104" i="2"/>
  <c r="E8104" i="2"/>
  <c r="F8104" i="2"/>
  <c r="G8104" i="2"/>
  <c r="H8104" i="2"/>
  <c r="I8104" i="2"/>
  <c r="A8105" i="2"/>
  <c r="B8105" i="2"/>
  <c r="C8105" i="2"/>
  <c r="D8105" i="2"/>
  <c r="E8105" i="2"/>
  <c r="F8105" i="2"/>
  <c r="G8105" i="2"/>
  <c r="H8105" i="2"/>
  <c r="I8105" i="2"/>
  <c r="A8106" i="2"/>
  <c r="B8106" i="2"/>
  <c r="C8106" i="2"/>
  <c r="D8106" i="2"/>
  <c r="E8106" i="2"/>
  <c r="F8106" i="2"/>
  <c r="G8106" i="2"/>
  <c r="H8106" i="2"/>
  <c r="I8106" i="2"/>
  <c r="A8107" i="2"/>
  <c r="B8107" i="2"/>
  <c r="C8107" i="2"/>
  <c r="D8107" i="2"/>
  <c r="E8107" i="2"/>
  <c r="F8107" i="2"/>
  <c r="G8107" i="2"/>
  <c r="H8107" i="2"/>
  <c r="I8107" i="2"/>
  <c r="A8108" i="2"/>
  <c r="B8108" i="2"/>
  <c r="C8108" i="2"/>
  <c r="D8108" i="2"/>
  <c r="E8108" i="2"/>
  <c r="F8108" i="2"/>
  <c r="G8108" i="2"/>
  <c r="H8108" i="2"/>
  <c r="I8108" i="2"/>
  <c r="A8109" i="2"/>
  <c r="B8109" i="2"/>
  <c r="C8109" i="2"/>
  <c r="D8109" i="2"/>
  <c r="E8109" i="2"/>
  <c r="F8109" i="2"/>
  <c r="G8109" i="2"/>
  <c r="H8109" i="2"/>
  <c r="I8109" i="2"/>
  <c r="A8110" i="2"/>
  <c r="B8110" i="2"/>
  <c r="C8110" i="2"/>
  <c r="D8110" i="2"/>
  <c r="E8110" i="2"/>
  <c r="F8110" i="2"/>
  <c r="G8110" i="2"/>
  <c r="H8110" i="2"/>
  <c r="I8110" i="2"/>
  <c r="A8111" i="2"/>
  <c r="B8111" i="2"/>
  <c r="C8111" i="2"/>
  <c r="D8111" i="2"/>
  <c r="E8111" i="2"/>
  <c r="F8111" i="2"/>
  <c r="G8111" i="2"/>
  <c r="H8111" i="2"/>
  <c r="I8111" i="2"/>
  <c r="A8112" i="2"/>
  <c r="B8112" i="2"/>
  <c r="C8112" i="2"/>
  <c r="D8112" i="2"/>
  <c r="E8112" i="2"/>
  <c r="F8112" i="2"/>
  <c r="G8112" i="2"/>
  <c r="H8112" i="2"/>
  <c r="I8112" i="2"/>
  <c r="A8113" i="2"/>
  <c r="B8113" i="2"/>
  <c r="C8113" i="2"/>
  <c r="D8113" i="2"/>
  <c r="E8113" i="2"/>
  <c r="F8113" i="2"/>
  <c r="G8113" i="2"/>
  <c r="H8113" i="2"/>
  <c r="I8113" i="2"/>
  <c r="A8114" i="2"/>
  <c r="B8114" i="2"/>
  <c r="C8114" i="2"/>
  <c r="D8114" i="2"/>
  <c r="E8114" i="2"/>
  <c r="F8114" i="2"/>
  <c r="G8114" i="2"/>
  <c r="H8114" i="2"/>
  <c r="I8114" i="2"/>
  <c r="A8115" i="2"/>
  <c r="B8115" i="2"/>
  <c r="C8115" i="2"/>
  <c r="D8115" i="2"/>
  <c r="E8115" i="2"/>
  <c r="F8115" i="2"/>
  <c r="G8115" i="2"/>
  <c r="H8115" i="2"/>
  <c r="I8115" i="2"/>
  <c r="A8116" i="2"/>
  <c r="B8116" i="2"/>
  <c r="C8116" i="2"/>
  <c r="D8116" i="2"/>
  <c r="E8116" i="2"/>
  <c r="F8116" i="2"/>
  <c r="G8116" i="2"/>
  <c r="H8116" i="2"/>
  <c r="I8116" i="2"/>
  <c r="A8117" i="2"/>
  <c r="B8117" i="2"/>
  <c r="C8117" i="2"/>
  <c r="D8117" i="2"/>
  <c r="E8117" i="2"/>
  <c r="F8117" i="2"/>
  <c r="G8117" i="2"/>
  <c r="H8117" i="2"/>
  <c r="I8117" i="2"/>
  <c r="A8118" i="2"/>
  <c r="B8118" i="2"/>
  <c r="C8118" i="2"/>
  <c r="D8118" i="2"/>
  <c r="E8118" i="2"/>
  <c r="F8118" i="2"/>
  <c r="G8118" i="2"/>
  <c r="H8118" i="2"/>
  <c r="I8118" i="2"/>
  <c r="A8119" i="2"/>
  <c r="B8119" i="2"/>
  <c r="C8119" i="2"/>
  <c r="D8119" i="2"/>
  <c r="E8119" i="2"/>
  <c r="F8119" i="2"/>
  <c r="G8119" i="2"/>
  <c r="H8119" i="2"/>
  <c r="I8119" i="2"/>
  <c r="A8120" i="2"/>
  <c r="B8120" i="2"/>
  <c r="C8120" i="2"/>
  <c r="D8120" i="2"/>
  <c r="E8120" i="2"/>
  <c r="F8120" i="2"/>
  <c r="G8120" i="2"/>
  <c r="H8120" i="2"/>
  <c r="I8120" i="2"/>
  <c r="A8121" i="2"/>
  <c r="B8121" i="2"/>
  <c r="C8121" i="2"/>
  <c r="D8121" i="2"/>
  <c r="E8121" i="2"/>
  <c r="F8121" i="2"/>
  <c r="G8121" i="2"/>
  <c r="H8121" i="2"/>
  <c r="I8121" i="2"/>
  <c r="A8122" i="2"/>
  <c r="B8122" i="2"/>
  <c r="C8122" i="2"/>
  <c r="D8122" i="2"/>
  <c r="E8122" i="2"/>
  <c r="F8122" i="2"/>
  <c r="G8122" i="2"/>
  <c r="H8122" i="2"/>
  <c r="I8122" i="2"/>
  <c r="A8123" i="2"/>
  <c r="B8123" i="2"/>
  <c r="C8123" i="2"/>
  <c r="D8123" i="2"/>
  <c r="E8123" i="2"/>
  <c r="F8123" i="2"/>
  <c r="G8123" i="2"/>
  <c r="H8123" i="2"/>
  <c r="I8123" i="2"/>
  <c r="A8124" i="2"/>
  <c r="B8124" i="2"/>
  <c r="C8124" i="2"/>
  <c r="D8124" i="2"/>
  <c r="E8124" i="2"/>
  <c r="F8124" i="2"/>
  <c r="G8124" i="2"/>
  <c r="H8124" i="2"/>
  <c r="I8124" i="2"/>
  <c r="A8125" i="2"/>
  <c r="B8125" i="2"/>
  <c r="C8125" i="2"/>
  <c r="D8125" i="2"/>
  <c r="E8125" i="2"/>
  <c r="F8125" i="2"/>
  <c r="G8125" i="2"/>
  <c r="H8125" i="2"/>
  <c r="I8125" i="2"/>
  <c r="A8126" i="2"/>
  <c r="B8126" i="2"/>
  <c r="C8126" i="2"/>
  <c r="D8126" i="2"/>
  <c r="E8126" i="2"/>
  <c r="F8126" i="2"/>
  <c r="G8126" i="2"/>
  <c r="H8126" i="2"/>
  <c r="I8126" i="2"/>
  <c r="A8127" i="2"/>
  <c r="B8127" i="2"/>
  <c r="C8127" i="2"/>
  <c r="D8127" i="2"/>
  <c r="E8127" i="2"/>
  <c r="F8127" i="2"/>
  <c r="G8127" i="2"/>
  <c r="H8127" i="2"/>
  <c r="I8127" i="2"/>
  <c r="A8128" i="2"/>
  <c r="B8128" i="2"/>
  <c r="C8128" i="2"/>
  <c r="D8128" i="2"/>
  <c r="E8128" i="2"/>
  <c r="F8128" i="2"/>
  <c r="G8128" i="2"/>
  <c r="H8128" i="2"/>
  <c r="I8128" i="2"/>
  <c r="A8129" i="2"/>
  <c r="B8129" i="2"/>
  <c r="C8129" i="2"/>
  <c r="D8129" i="2"/>
  <c r="E8129" i="2"/>
  <c r="F8129" i="2"/>
  <c r="G8129" i="2"/>
  <c r="H8129" i="2"/>
  <c r="I8129" i="2"/>
  <c r="A8130" i="2"/>
  <c r="B8130" i="2"/>
  <c r="C8130" i="2"/>
  <c r="D8130" i="2"/>
  <c r="E8130" i="2"/>
  <c r="F8130" i="2"/>
  <c r="G8130" i="2"/>
  <c r="H8130" i="2"/>
  <c r="I8130" i="2"/>
  <c r="A8131" i="2"/>
  <c r="B8131" i="2"/>
  <c r="C8131" i="2"/>
  <c r="D8131" i="2"/>
  <c r="E8131" i="2"/>
  <c r="F8131" i="2"/>
  <c r="G8131" i="2"/>
  <c r="H8131" i="2"/>
  <c r="I8131" i="2"/>
  <c r="A8132" i="2"/>
  <c r="B8132" i="2"/>
  <c r="C8132" i="2"/>
  <c r="D8132" i="2"/>
  <c r="E8132" i="2"/>
  <c r="F8132" i="2"/>
  <c r="G8132" i="2"/>
  <c r="H8132" i="2"/>
  <c r="I8132" i="2"/>
  <c r="A8133" i="2"/>
  <c r="B8133" i="2"/>
  <c r="C8133" i="2"/>
  <c r="D8133" i="2"/>
  <c r="E8133" i="2"/>
  <c r="F8133" i="2"/>
  <c r="G8133" i="2"/>
  <c r="H8133" i="2"/>
  <c r="I8133" i="2"/>
  <c r="A8134" i="2"/>
  <c r="B8134" i="2"/>
  <c r="C8134" i="2"/>
  <c r="D8134" i="2"/>
  <c r="E8134" i="2"/>
  <c r="F8134" i="2"/>
  <c r="G8134" i="2"/>
  <c r="H8134" i="2"/>
  <c r="I8134" i="2"/>
  <c r="A8135" i="2"/>
  <c r="B8135" i="2"/>
  <c r="C8135" i="2"/>
  <c r="D8135" i="2"/>
  <c r="E8135" i="2"/>
  <c r="F8135" i="2"/>
  <c r="G8135" i="2"/>
  <c r="H8135" i="2"/>
  <c r="I8135" i="2"/>
  <c r="A8136" i="2"/>
  <c r="B8136" i="2"/>
  <c r="C8136" i="2"/>
  <c r="D8136" i="2"/>
  <c r="E8136" i="2"/>
  <c r="F8136" i="2"/>
  <c r="G8136" i="2"/>
  <c r="H8136" i="2"/>
  <c r="I8136" i="2"/>
  <c r="A8137" i="2"/>
  <c r="B8137" i="2"/>
  <c r="C8137" i="2"/>
  <c r="D8137" i="2"/>
  <c r="E8137" i="2"/>
  <c r="F8137" i="2"/>
  <c r="G8137" i="2"/>
  <c r="H8137" i="2"/>
  <c r="I8137" i="2"/>
  <c r="A8138" i="2"/>
  <c r="B8138" i="2"/>
  <c r="C8138" i="2"/>
  <c r="D8138" i="2"/>
  <c r="E8138" i="2"/>
  <c r="F8138" i="2"/>
  <c r="G8138" i="2"/>
  <c r="H8138" i="2"/>
  <c r="I8138" i="2"/>
  <c r="A8139" i="2"/>
  <c r="B8139" i="2"/>
  <c r="C8139" i="2"/>
  <c r="D8139" i="2"/>
  <c r="E8139" i="2"/>
  <c r="F8139" i="2"/>
  <c r="G8139" i="2"/>
  <c r="H8139" i="2"/>
  <c r="I8139" i="2"/>
  <c r="A8140" i="2"/>
  <c r="B8140" i="2"/>
  <c r="C8140" i="2"/>
  <c r="D8140" i="2"/>
  <c r="E8140" i="2"/>
  <c r="F8140" i="2"/>
  <c r="G8140" i="2"/>
  <c r="H8140" i="2"/>
  <c r="I8140" i="2"/>
  <c r="A8141" i="2"/>
  <c r="B8141" i="2"/>
  <c r="C8141" i="2"/>
  <c r="D8141" i="2"/>
  <c r="E8141" i="2"/>
  <c r="F8141" i="2"/>
  <c r="G8141" i="2"/>
  <c r="H8141" i="2"/>
  <c r="I8141" i="2"/>
  <c r="A8142" i="2"/>
  <c r="B8142" i="2"/>
  <c r="C8142" i="2"/>
  <c r="D8142" i="2"/>
  <c r="E8142" i="2"/>
  <c r="F8142" i="2"/>
  <c r="G8142" i="2"/>
  <c r="H8142" i="2"/>
  <c r="I8142" i="2"/>
  <c r="A8143" i="2"/>
  <c r="B8143" i="2"/>
  <c r="C8143" i="2"/>
  <c r="D8143" i="2"/>
  <c r="E8143" i="2"/>
  <c r="F8143" i="2"/>
  <c r="G8143" i="2"/>
  <c r="H8143" i="2"/>
  <c r="I8143" i="2"/>
  <c r="A8144" i="2"/>
  <c r="B8144" i="2"/>
  <c r="C8144" i="2"/>
  <c r="D8144" i="2"/>
  <c r="E8144" i="2"/>
  <c r="F8144" i="2"/>
  <c r="G8144" i="2"/>
  <c r="H8144" i="2"/>
  <c r="I8144" i="2"/>
  <c r="A8145" i="2"/>
  <c r="B8145" i="2"/>
  <c r="C8145" i="2"/>
  <c r="D8145" i="2"/>
  <c r="E8145" i="2"/>
  <c r="F8145" i="2"/>
  <c r="G8145" i="2"/>
  <c r="H8145" i="2"/>
  <c r="I8145" i="2"/>
  <c r="A8146" i="2"/>
  <c r="B8146" i="2"/>
  <c r="C8146" i="2"/>
  <c r="D8146" i="2"/>
  <c r="E8146" i="2"/>
  <c r="F8146" i="2"/>
  <c r="G8146" i="2"/>
  <c r="H8146" i="2"/>
  <c r="I8146" i="2"/>
  <c r="A8147" i="2"/>
  <c r="B8147" i="2"/>
  <c r="C8147" i="2"/>
  <c r="D8147" i="2"/>
  <c r="E8147" i="2"/>
  <c r="F8147" i="2"/>
  <c r="G8147" i="2"/>
  <c r="H8147" i="2"/>
  <c r="I8147" i="2"/>
  <c r="A8148" i="2"/>
  <c r="B8148" i="2"/>
  <c r="C8148" i="2"/>
  <c r="D8148" i="2"/>
  <c r="E8148" i="2"/>
  <c r="F8148" i="2"/>
  <c r="G8148" i="2"/>
  <c r="H8148" i="2"/>
  <c r="I8148" i="2"/>
  <c r="A8149" i="2"/>
  <c r="B8149" i="2"/>
  <c r="C8149" i="2"/>
  <c r="D8149" i="2"/>
  <c r="E8149" i="2"/>
  <c r="F8149" i="2"/>
  <c r="G8149" i="2"/>
  <c r="H8149" i="2"/>
  <c r="I8149" i="2"/>
  <c r="A8150" i="2"/>
  <c r="B8150" i="2"/>
  <c r="C8150" i="2"/>
  <c r="D8150" i="2"/>
  <c r="E8150" i="2"/>
  <c r="F8150" i="2"/>
  <c r="G8150" i="2"/>
  <c r="H8150" i="2"/>
  <c r="I8150" i="2"/>
  <c r="A8151" i="2"/>
  <c r="B8151" i="2"/>
  <c r="C8151" i="2"/>
  <c r="D8151" i="2"/>
  <c r="E8151" i="2"/>
  <c r="F8151" i="2"/>
  <c r="G8151" i="2"/>
  <c r="H8151" i="2"/>
  <c r="I8151" i="2"/>
  <c r="A8152" i="2"/>
  <c r="B8152" i="2"/>
  <c r="C8152" i="2"/>
  <c r="D8152" i="2"/>
  <c r="E8152" i="2"/>
  <c r="F8152" i="2"/>
  <c r="G8152" i="2"/>
  <c r="H8152" i="2"/>
  <c r="I8152" i="2"/>
  <c r="A8153" i="2"/>
  <c r="B8153" i="2"/>
  <c r="C8153" i="2"/>
  <c r="D8153" i="2"/>
  <c r="E8153" i="2"/>
  <c r="F8153" i="2"/>
  <c r="G8153" i="2"/>
  <c r="H8153" i="2"/>
  <c r="I8153" i="2"/>
  <c r="A8154" i="2"/>
  <c r="B8154" i="2"/>
  <c r="C8154" i="2"/>
  <c r="D8154" i="2"/>
  <c r="E8154" i="2"/>
  <c r="F8154" i="2"/>
  <c r="G8154" i="2"/>
  <c r="H8154" i="2"/>
  <c r="I8154" i="2"/>
  <c r="A8155" i="2"/>
  <c r="B8155" i="2"/>
  <c r="C8155" i="2"/>
  <c r="D8155" i="2"/>
  <c r="E8155" i="2"/>
  <c r="F8155" i="2"/>
  <c r="G8155" i="2"/>
  <c r="H8155" i="2"/>
  <c r="I8155" i="2"/>
  <c r="A8156" i="2"/>
  <c r="B8156" i="2"/>
  <c r="C8156" i="2"/>
  <c r="D8156" i="2"/>
  <c r="E8156" i="2"/>
  <c r="F8156" i="2"/>
  <c r="G8156" i="2"/>
  <c r="H8156" i="2"/>
  <c r="I8156" i="2"/>
  <c r="A8157" i="2"/>
  <c r="B8157" i="2"/>
  <c r="C8157" i="2"/>
  <c r="D8157" i="2"/>
  <c r="E8157" i="2"/>
  <c r="F8157" i="2"/>
  <c r="G8157" i="2"/>
  <c r="H8157" i="2"/>
  <c r="I8157" i="2"/>
  <c r="A8158" i="2"/>
  <c r="B8158" i="2"/>
  <c r="C8158" i="2"/>
  <c r="D8158" i="2"/>
  <c r="E8158" i="2"/>
  <c r="F8158" i="2"/>
  <c r="G8158" i="2"/>
  <c r="H8158" i="2"/>
  <c r="I8158" i="2"/>
  <c r="A8159" i="2"/>
  <c r="B8159" i="2"/>
  <c r="C8159" i="2"/>
  <c r="D8159" i="2"/>
  <c r="E8159" i="2"/>
  <c r="F8159" i="2"/>
  <c r="G8159" i="2"/>
  <c r="H8159" i="2"/>
  <c r="I8159" i="2"/>
  <c r="A8160" i="2"/>
  <c r="B8160" i="2"/>
  <c r="C8160" i="2"/>
  <c r="D8160" i="2"/>
  <c r="E8160" i="2"/>
  <c r="F8160" i="2"/>
  <c r="G8160" i="2"/>
  <c r="H8160" i="2"/>
  <c r="I8160" i="2"/>
  <c r="A8161" i="2"/>
  <c r="B8161" i="2"/>
  <c r="C8161" i="2"/>
  <c r="D8161" i="2"/>
  <c r="E8161" i="2"/>
  <c r="F8161" i="2"/>
  <c r="G8161" i="2"/>
  <c r="H8161" i="2"/>
  <c r="I8161" i="2"/>
  <c r="A8162" i="2"/>
  <c r="B8162" i="2"/>
  <c r="C8162" i="2"/>
  <c r="D8162" i="2"/>
  <c r="E8162" i="2"/>
  <c r="F8162" i="2"/>
  <c r="G8162" i="2"/>
  <c r="H8162" i="2"/>
  <c r="I8162" i="2"/>
  <c r="A8163" i="2"/>
  <c r="B8163" i="2"/>
  <c r="C8163" i="2"/>
  <c r="D8163" i="2"/>
  <c r="E8163" i="2"/>
  <c r="F8163" i="2"/>
  <c r="G8163" i="2"/>
  <c r="H8163" i="2"/>
  <c r="I8163" i="2"/>
  <c r="A8164" i="2"/>
  <c r="B8164" i="2"/>
  <c r="C8164" i="2"/>
  <c r="D8164" i="2"/>
  <c r="E8164" i="2"/>
  <c r="F8164" i="2"/>
  <c r="G8164" i="2"/>
  <c r="H8164" i="2"/>
  <c r="I8164" i="2"/>
  <c r="A8165" i="2"/>
  <c r="B8165" i="2"/>
  <c r="C8165" i="2"/>
  <c r="D8165" i="2"/>
  <c r="E8165" i="2"/>
  <c r="F8165" i="2"/>
  <c r="G8165" i="2"/>
  <c r="H8165" i="2"/>
  <c r="I8165" i="2"/>
  <c r="A8166" i="2"/>
  <c r="B8166" i="2"/>
  <c r="C8166" i="2"/>
  <c r="D8166" i="2"/>
  <c r="E8166" i="2"/>
  <c r="F8166" i="2"/>
  <c r="G8166" i="2"/>
  <c r="H8166" i="2"/>
  <c r="I8166" i="2"/>
  <c r="A8167" i="2"/>
  <c r="B8167" i="2"/>
  <c r="C8167" i="2"/>
  <c r="D8167" i="2"/>
  <c r="E8167" i="2"/>
  <c r="F8167" i="2"/>
  <c r="G8167" i="2"/>
  <c r="H8167" i="2"/>
  <c r="I8167" i="2"/>
  <c r="A8168" i="2"/>
  <c r="B8168" i="2"/>
  <c r="C8168" i="2"/>
  <c r="D8168" i="2"/>
  <c r="E8168" i="2"/>
  <c r="F8168" i="2"/>
  <c r="G8168" i="2"/>
  <c r="H8168" i="2"/>
  <c r="I8168" i="2"/>
  <c r="A8169" i="2"/>
  <c r="B8169" i="2"/>
  <c r="C8169" i="2"/>
  <c r="D8169" i="2"/>
  <c r="E8169" i="2"/>
  <c r="F8169" i="2"/>
  <c r="G8169" i="2"/>
  <c r="H8169" i="2"/>
  <c r="I8169" i="2"/>
  <c r="A8170" i="2"/>
  <c r="B8170" i="2"/>
  <c r="C8170" i="2"/>
  <c r="D8170" i="2"/>
  <c r="E8170" i="2"/>
  <c r="F8170" i="2"/>
  <c r="G8170" i="2"/>
  <c r="H8170" i="2"/>
  <c r="I8170" i="2"/>
  <c r="A8171" i="2"/>
  <c r="B8171" i="2"/>
  <c r="C8171" i="2"/>
  <c r="D8171" i="2"/>
  <c r="E8171" i="2"/>
  <c r="F8171" i="2"/>
  <c r="G8171" i="2"/>
  <c r="H8171" i="2"/>
  <c r="I8171" i="2"/>
  <c r="A8172" i="2"/>
  <c r="B8172" i="2"/>
  <c r="C8172" i="2"/>
  <c r="D8172" i="2"/>
  <c r="E8172" i="2"/>
  <c r="F8172" i="2"/>
  <c r="G8172" i="2"/>
  <c r="H8172" i="2"/>
  <c r="I8172" i="2"/>
  <c r="A8173" i="2"/>
  <c r="B8173" i="2"/>
  <c r="C8173" i="2"/>
  <c r="D8173" i="2"/>
  <c r="E8173" i="2"/>
  <c r="F8173" i="2"/>
  <c r="G8173" i="2"/>
  <c r="H8173" i="2"/>
  <c r="I8173" i="2"/>
  <c r="A8174" i="2"/>
  <c r="B8174" i="2"/>
  <c r="C8174" i="2"/>
  <c r="D8174" i="2"/>
  <c r="E8174" i="2"/>
  <c r="F8174" i="2"/>
  <c r="G8174" i="2"/>
  <c r="H8174" i="2"/>
  <c r="I8174" i="2"/>
  <c r="A8175" i="2"/>
  <c r="B8175" i="2"/>
  <c r="C8175" i="2"/>
  <c r="D8175" i="2"/>
  <c r="E8175" i="2"/>
  <c r="F8175" i="2"/>
  <c r="G8175" i="2"/>
  <c r="H8175" i="2"/>
  <c r="I8175" i="2"/>
  <c r="A8176" i="2"/>
  <c r="B8176" i="2"/>
  <c r="C8176" i="2"/>
  <c r="D8176" i="2"/>
  <c r="E8176" i="2"/>
  <c r="F8176" i="2"/>
  <c r="G8176" i="2"/>
  <c r="H8176" i="2"/>
  <c r="I8176" i="2"/>
  <c r="A8177" i="2"/>
  <c r="B8177" i="2"/>
  <c r="C8177" i="2"/>
  <c r="D8177" i="2"/>
  <c r="E8177" i="2"/>
  <c r="F8177" i="2"/>
  <c r="G8177" i="2"/>
  <c r="H8177" i="2"/>
  <c r="I8177" i="2"/>
  <c r="A8178" i="2"/>
  <c r="B8178" i="2"/>
  <c r="C8178" i="2"/>
  <c r="D8178" i="2"/>
  <c r="E8178" i="2"/>
  <c r="F8178" i="2"/>
  <c r="G8178" i="2"/>
  <c r="H8178" i="2"/>
  <c r="I8178" i="2"/>
  <c r="A8179" i="2"/>
  <c r="B8179" i="2"/>
  <c r="C8179" i="2"/>
  <c r="D8179" i="2"/>
  <c r="E8179" i="2"/>
  <c r="F8179" i="2"/>
  <c r="G8179" i="2"/>
  <c r="H8179" i="2"/>
  <c r="I8179" i="2"/>
  <c r="A8180" i="2"/>
  <c r="B8180" i="2"/>
  <c r="C8180" i="2"/>
  <c r="D8180" i="2"/>
  <c r="E8180" i="2"/>
  <c r="F8180" i="2"/>
  <c r="G8180" i="2"/>
  <c r="H8180" i="2"/>
  <c r="I8180" i="2"/>
  <c r="A8181" i="2"/>
  <c r="B8181" i="2"/>
  <c r="C8181" i="2"/>
  <c r="D8181" i="2"/>
  <c r="E8181" i="2"/>
  <c r="F8181" i="2"/>
  <c r="G8181" i="2"/>
  <c r="H8181" i="2"/>
  <c r="I8181" i="2"/>
  <c r="A8182" i="2"/>
  <c r="B8182" i="2"/>
  <c r="C8182" i="2"/>
  <c r="D8182" i="2"/>
  <c r="E8182" i="2"/>
  <c r="F8182" i="2"/>
  <c r="G8182" i="2"/>
  <c r="H8182" i="2"/>
  <c r="I8182" i="2"/>
  <c r="A8183" i="2"/>
  <c r="B8183" i="2"/>
  <c r="C8183" i="2"/>
  <c r="D8183" i="2"/>
  <c r="E8183" i="2"/>
  <c r="F8183" i="2"/>
  <c r="G8183" i="2"/>
  <c r="H8183" i="2"/>
  <c r="I8183" i="2"/>
  <c r="A8184" i="2"/>
  <c r="B8184" i="2"/>
  <c r="C8184" i="2"/>
  <c r="D8184" i="2"/>
  <c r="E8184" i="2"/>
  <c r="F8184" i="2"/>
  <c r="G8184" i="2"/>
  <c r="H8184" i="2"/>
  <c r="I8184" i="2"/>
  <c r="A8185" i="2"/>
  <c r="B8185" i="2"/>
  <c r="C8185" i="2"/>
  <c r="D8185" i="2"/>
  <c r="E8185" i="2"/>
  <c r="F8185" i="2"/>
  <c r="G8185" i="2"/>
  <c r="H8185" i="2"/>
  <c r="I8185" i="2"/>
  <c r="A8186" i="2"/>
  <c r="B8186" i="2"/>
  <c r="C8186" i="2"/>
  <c r="D8186" i="2"/>
  <c r="E8186" i="2"/>
  <c r="F8186" i="2"/>
  <c r="G8186" i="2"/>
  <c r="H8186" i="2"/>
  <c r="I8186" i="2"/>
  <c r="A8187" i="2"/>
  <c r="B8187" i="2"/>
  <c r="C8187" i="2"/>
  <c r="D8187" i="2"/>
  <c r="E8187" i="2"/>
  <c r="F8187" i="2"/>
  <c r="G8187" i="2"/>
  <c r="H8187" i="2"/>
  <c r="I8187" i="2"/>
  <c r="A8188" i="2"/>
  <c r="B8188" i="2"/>
  <c r="C8188" i="2"/>
  <c r="D8188" i="2"/>
  <c r="E8188" i="2"/>
  <c r="F8188" i="2"/>
  <c r="G8188" i="2"/>
  <c r="H8188" i="2"/>
  <c r="I8188" i="2"/>
  <c r="A8189" i="2"/>
  <c r="B8189" i="2"/>
  <c r="C8189" i="2"/>
  <c r="D8189" i="2"/>
  <c r="E8189" i="2"/>
  <c r="F8189" i="2"/>
  <c r="G8189" i="2"/>
  <c r="H8189" i="2"/>
  <c r="I8189" i="2"/>
  <c r="A8190" i="2"/>
  <c r="B8190" i="2"/>
  <c r="C8190" i="2"/>
  <c r="D8190" i="2"/>
  <c r="E8190" i="2"/>
  <c r="F8190" i="2"/>
  <c r="G8190" i="2"/>
  <c r="H8190" i="2"/>
  <c r="I8190" i="2"/>
  <c r="A8191" i="2"/>
  <c r="B8191" i="2"/>
  <c r="C8191" i="2"/>
  <c r="D8191" i="2"/>
  <c r="E8191" i="2"/>
  <c r="F8191" i="2"/>
  <c r="G8191" i="2"/>
  <c r="H8191" i="2"/>
  <c r="I8191" i="2"/>
  <c r="A8192" i="2"/>
  <c r="B8192" i="2"/>
  <c r="C8192" i="2"/>
  <c r="D8192" i="2"/>
  <c r="E8192" i="2"/>
  <c r="F8192" i="2"/>
  <c r="G8192" i="2"/>
  <c r="H8192" i="2"/>
  <c r="I8192" i="2"/>
  <c r="A8193" i="2"/>
  <c r="B8193" i="2"/>
  <c r="C8193" i="2"/>
  <c r="D8193" i="2"/>
  <c r="E8193" i="2"/>
  <c r="F8193" i="2"/>
  <c r="G8193" i="2"/>
  <c r="H8193" i="2"/>
  <c r="I8193" i="2"/>
  <c r="A8194" i="2"/>
  <c r="B8194" i="2"/>
  <c r="C8194" i="2"/>
  <c r="D8194" i="2"/>
  <c r="E8194" i="2"/>
  <c r="F8194" i="2"/>
  <c r="G8194" i="2"/>
  <c r="H8194" i="2"/>
  <c r="I8194" i="2"/>
  <c r="A8195" i="2"/>
  <c r="B8195" i="2"/>
  <c r="C8195" i="2"/>
  <c r="D8195" i="2"/>
  <c r="E8195" i="2"/>
  <c r="F8195" i="2"/>
  <c r="G8195" i="2"/>
  <c r="H8195" i="2"/>
  <c r="I8195" i="2"/>
  <c r="A8196" i="2"/>
  <c r="B8196" i="2"/>
  <c r="C8196" i="2"/>
  <c r="D8196" i="2"/>
  <c r="E8196" i="2"/>
  <c r="F8196" i="2"/>
  <c r="G8196" i="2"/>
  <c r="H8196" i="2"/>
  <c r="I8196" i="2"/>
  <c r="A8197" i="2"/>
  <c r="B8197" i="2"/>
  <c r="C8197" i="2"/>
  <c r="D8197" i="2"/>
  <c r="E8197" i="2"/>
  <c r="F8197" i="2"/>
  <c r="G8197" i="2"/>
  <c r="H8197" i="2"/>
  <c r="I8197" i="2"/>
  <c r="A8198" i="2"/>
  <c r="B8198" i="2"/>
  <c r="C8198" i="2"/>
  <c r="D8198" i="2"/>
  <c r="E8198" i="2"/>
  <c r="F8198" i="2"/>
  <c r="G8198" i="2"/>
  <c r="H8198" i="2"/>
  <c r="I8198" i="2"/>
  <c r="A8199" i="2"/>
  <c r="B8199" i="2"/>
  <c r="C8199" i="2"/>
  <c r="D8199" i="2"/>
  <c r="E8199" i="2"/>
  <c r="F8199" i="2"/>
  <c r="G8199" i="2"/>
  <c r="H8199" i="2"/>
  <c r="I8199" i="2"/>
  <c r="A8200" i="2"/>
  <c r="B8200" i="2"/>
  <c r="C8200" i="2"/>
  <c r="D8200" i="2"/>
  <c r="E8200" i="2"/>
  <c r="F8200" i="2"/>
  <c r="G8200" i="2"/>
  <c r="H8200" i="2"/>
  <c r="I8200" i="2"/>
  <c r="A8201" i="2"/>
  <c r="B8201" i="2"/>
  <c r="C8201" i="2"/>
  <c r="D8201" i="2"/>
  <c r="E8201" i="2"/>
  <c r="F8201" i="2"/>
  <c r="G8201" i="2"/>
  <c r="H8201" i="2"/>
  <c r="I8201" i="2"/>
  <c r="A8202" i="2"/>
  <c r="B8202" i="2"/>
  <c r="C8202" i="2"/>
  <c r="D8202" i="2"/>
  <c r="E8202" i="2"/>
  <c r="F8202" i="2"/>
  <c r="G8202" i="2"/>
  <c r="H8202" i="2"/>
  <c r="I8202" i="2"/>
  <c r="A8203" i="2"/>
  <c r="B8203" i="2"/>
  <c r="C8203" i="2"/>
  <c r="D8203" i="2"/>
  <c r="E8203" i="2"/>
  <c r="F8203" i="2"/>
  <c r="G8203" i="2"/>
  <c r="H8203" i="2"/>
  <c r="I8203" i="2"/>
  <c r="A8204" i="2"/>
  <c r="B8204" i="2"/>
  <c r="C8204" i="2"/>
  <c r="D8204" i="2"/>
  <c r="E8204" i="2"/>
  <c r="F8204" i="2"/>
  <c r="G8204" i="2"/>
  <c r="H8204" i="2"/>
  <c r="I8204" i="2"/>
  <c r="A8205" i="2"/>
  <c r="B8205" i="2"/>
  <c r="C8205" i="2"/>
  <c r="D8205" i="2"/>
  <c r="E8205" i="2"/>
  <c r="F8205" i="2"/>
  <c r="G8205" i="2"/>
  <c r="H8205" i="2"/>
  <c r="I8205" i="2"/>
  <c r="A8206" i="2"/>
  <c r="B8206" i="2"/>
  <c r="C8206" i="2"/>
  <c r="D8206" i="2"/>
  <c r="E8206" i="2"/>
  <c r="F8206" i="2"/>
  <c r="G8206" i="2"/>
  <c r="H8206" i="2"/>
  <c r="I8206" i="2"/>
  <c r="A8207" i="2"/>
  <c r="B8207" i="2"/>
  <c r="C8207" i="2"/>
  <c r="D8207" i="2"/>
  <c r="E8207" i="2"/>
  <c r="F8207" i="2"/>
  <c r="G8207" i="2"/>
  <c r="H8207" i="2"/>
  <c r="I8207" i="2"/>
  <c r="A8208" i="2"/>
  <c r="B8208" i="2"/>
  <c r="C8208" i="2"/>
  <c r="D8208" i="2"/>
  <c r="E8208" i="2"/>
  <c r="F8208" i="2"/>
  <c r="G8208" i="2"/>
  <c r="H8208" i="2"/>
  <c r="I8208" i="2"/>
  <c r="A8209" i="2"/>
  <c r="B8209" i="2"/>
  <c r="C8209" i="2"/>
  <c r="D8209" i="2"/>
  <c r="E8209" i="2"/>
  <c r="F8209" i="2"/>
  <c r="G8209" i="2"/>
  <c r="H8209" i="2"/>
  <c r="I8209" i="2"/>
  <c r="A8210" i="2"/>
  <c r="B8210" i="2"/>
  <c r="C8210" i="2"/>
  <c r="D8210" i="2"/>
  <c r="E8210" i="2"/>
  <c r="F8210" i="2"/>
  <c r="G8210" i="2"/>
  <c r="H8210" i="2"/>
  <c r="I8210" i="2"/>
  <c r="A8211" i="2"/>
  <c r="B8211" i="2"/>
  <c r="C8211" i="2"/>
  <c r="D8211" i="2"/>
  <c r="E8211" i="2"/>
  <c r="F8211" i="2"/>
  <c r="G8211" i="2"/>
  <c r="H8211" i="2"/>
  <c r="I8211" i="2"/>
  <c r="A8212" i="2"/>
  <c r="B8212" i="2"/>
  <c r="C8212" i="2"/>
  <c r="D8212" i="2"/>
  <c r="E8212" i="2"/>
  <c r="F8212" i="2"/>
  <c r="G8212" i="2"/>
  <c r="H8212" i="2"/>
  <c r="I8212" i="2"/>
  <c r="A8213" i="2"/>
  <c r="B8213" i="2"/>
  <c r="C8213" i="2"/>
  <c r="D8213" i="2"/>
  <c r="E8213" i="2"/>
  <c r="F8213" i="2"/>
  <c r="G8213" i="2"/>
  <c r="H8213" i="2"/>
  <c r="I8213" i="2"/>
  <c r="A8214" i="2"/>
  <c r="B8214" i="2"/>
  <c r="C8214" i="2"/>
  <c r="D8214" i="2"/>
  <c r="E8214" i="2"/>
  <c r="F8214" i="2"/>
  <c r="G8214" i="2"/>
  <c r="H8214" i="2"/>
  <c r="I8214" i="2"/>
  <c r="A8215" i="2"/>
  <c r="B8215" i="2"/>
  <c r="C8215" i="2"/>
  <c r="D8215" i="2"/>
  <c r="E8215" i="2"/>
  <c r="F8215" i="2"/>
  <c r="G8215" i="2"/>
  <c r="H8215" i="2"/>
  <c r="I8215" i="2"/>
  <c r="A8216" i="2"/>
  <c r="B8216" i="2"/>
  <c r="C8216" i="2"/>
  <c r="D8216" i="2"/>
  <c r="E8216" i="2"/>
  <c r="F8216" i="2"/>
  <c r="G8216" i="2"/>
  <c r="H8216" i="2"/>
  <c r="I8216" i="2"/>
  <c r="A8217" i="2"/>
  <c r="B8217" i="2"/>
  <c r="C8217" i="2"/>
  <c r="D8217" i="2"/>
  <c r="E8217" i="2"/>
  <c r="F8217" i="2"/>
  <c r="G8217" i="2"/>
  <c r="H8217" i="2"/>
  <c r="I8217" i="2"/>
  <c r="A8218" i="2"/>
  <c r="B8218" i="2"/>
  <c r="C8218" i="2"/>
  <c r="D8218" i="2"/>
  <c r="E8218" i="2"/>
  <c r="F8218" i="2"/>
  <c r="G8218" i="2"/>
  <c r="H8218" i="2"/>
  <c r="I8218" i="2"/>
  <c r="A8219" i="2"/>
  <c r="B8219" i="2"/>
  <c r="C8219" i="2"/>
  <c r="D8219" i="2"/>
  <c r="E8219" i="2"/>
  <c r="F8219" i="2"/>
  <c r="G8219" i="2"/>
  <c r="H8219" i="2"/>
  <c r="I8219" i="2"/>
  <c r="A8220" i="2"/>
  <c r="B8220" i="2"/>
  <c r="C8220" i="2"/>
  <c r="D8220" i="2"/>
  <c r="E8220" i="2"/>
  <c r="F8220" i="2"/>
  <c r="G8220" i="2"/>
  <c r="H8220" i="2"/>
  <c r="I8220" i="2"/>
  <c r="A8221" i="2"/>
  <c r="B8221" i="2"/>
  <c r="C8221" i="2"/>
  <c r="D8221" i="2"/>
  <c r="E8221" i="2"/>
  <c r="F8221" i="2"/>
  <c r="G8221" i="2"/>
  <c r="H8221" i="2"/>
  <c r="I8221" i="2"/>
  <c r="A8222" i="2"/>
  <c r="B8222" i="2"/>
  <c r="C8222" i="2"/>
  <c r="D8222" i="2"/>
  <c r="E8222" i="2"/>
  <c r="F8222" i="2"/>
  <c r="G8222" i="2"/>
  <c r="H8222" i="2"/>
  <c r="I8222" i="2"/>
  <c r="A8223" i="2"/>
  <c r="B8223" i="2"/>
  <c r="C8223" i="2"/>
  <c r="D8223" i="2"/>
  <c r="E8223" i="2"/>
  <c r="F8223" i="2"/>
  <c r="G8223" i="2"/>
  <c r="H8223" i="2"/>
  <c r="I8223" i="2"/>
  <c r="A8224" i="2"/>
  <c r="B8224" i="2"/>
  <c r="C8224" i="2"/>
  <c r="D8224" i="2"/>
  <c r="E8224" i="2"/>
  <c r="F8224" i="2"/>
  <c r="G8224" i="2"/>
  <c r="H8224" i="2"/>
  <c r="I8224" i="2"/>
  <c r="A8225" i="2"/>
  <c r="B8225" i="2"/>
  <c r="C8225" i="2"/>
  <c r="D8225" i="2"/>
  <c r="E8225" i="2"/>
  <c r="F8225" i="2"/>
  <c r="G8225" i="2"/>
  <c r="H8225" i="2"/>
  <c r="I8225" i="2"/>
  <c r="A8226" i="2"/>
  <c r="B8226" i="2"/>
  <c r="C8226" i="2"/>
  <c r="D8226" i="2"/>
  <c r="E8226" i="2"/>
  <c r="F8226" i="2"/>
  <c r="G8226" i="2"/>
  <c r="H8226" i="2"/>
  <c r="I8226" i="2"/>
  <c r="A8227" i="2"/>
  <c r="B8227" i="2"/>
  <c r="C8227" i="2"/>
  <c r="D8227" i="2"/>
  <c r="E8227" i="2"/>
  <c r="F8227" i="2"/>
  <c r="G8227" i="2"/>
  <c r="H8227" i="2"/>
  <c r="I8227" i="2"/>
  <c r="A8228" i="2"/>
  <c r="B8228" i="2"/>
  <c r="C8228" i="2"/>
  <c r="D8228" i="2"/>
  <c r="E8228" i="2"/>
  <c r="F8228" i="2"/>
  <c r="G8228" i="2"/>
  <c r="H8228" i="2"/>
  <c r="I8228" i="2"/>
  <c r="A8229" i="2"/>
  <c r="B8229" i="2"/>
  <c r="C8229" i="2"/>
  <c r="D8229" i="2"/>
  <c r="E8229" i="2"/>
  <c r="F8229" i="2"/>
  <c r="G8229" i="2"/>
  <c r="H8229" i="2"/>
  <c r="I8229" i="2"/>
  <c r="A8230" i="2"/>
  <c r="B8230" i="2"/>
  <c r="C8230" i="2"/>
  <c r="D8230" i="2"/>
  <c r="E8230" i="2"/>
  <c r="F8230" i="2"/>
  <c r="G8230" i="2"/>
  <c r="H8230" i="2"/>
  <c r="I8230" i="2"/>
  <c r="A8231" i="2"/>
  <c r="B8231" i="2"/>
  <c r="C8231" i="2"/>
  <c r="D8231" i="2"/>
  <c r="E8231" i="2"/>
  <c r="F8231" i="2"/>
  <c r="G8231" i="2"/>
  <c r="H8231" i="2"/>
  <c r="I8231" i="2"/>
  <c r="A8232" i="2"/>
  <c r="B8232" i="2"/>
  <c r="C8232" i="2"/>
  <c r="D8232" i="2"/>
  <c r="E8232" i="2"/>
  <c r="F8232" i="2"/>
  <c r="G8232" i="2"/>
  <c r="H8232" i="2"/>
  <c r="I8232" i="2"/>
  <c r="A8233" i="2"/>
  <c r="B8233" i="2"/>
  <c r="C8233" i="2"/>
  <c r="D8233" i="2"/>
  <c r="E8233" i="2"/>
  <c r="F8233" i="2"/>
  <c r="G8233" i="2"/>
  <c r="H8233" i="2"/>
  <c r="I8233" i="2"/>
  <c r="A8234" i="2"/>
  <c r="B8234" i="2"/>
  <c r="C8234" i="2"/>
  <c r="D8234" i="2"/>
  <c r="E8234" i="2"/>
  <c r="F8234" i="2"/>
  <c r="G8234" i="2"/>
  <c r="H8234" i="2"/>
  <c r="I8234" i="2"/>
  <c r="A8235" i="2"/>
  <c r="B8235" i="2"/>
  <c r="C8235" i="2"/>
  <c r="D8235" i="2"/>
  <c r="E8235" i="2"/>
  <c r="F8235" i="2"/>
  <c r="G8235" i="2"/>
  <c r="H8235" i="2"/>
  <c r="I8235" i="2"/>
  <c r="A8236" i="2"/>
  <c r="B8236" i="2"/>
  <c r="C8236" i="2"/>
  <c r="D8236" i="2"/>
  <c r="E8236" i="2"/>
  <c r="F8236" i="2"/>
  <c r="G8236" i="2"/>
  <c r="H8236" i="2"/>
  <c r="I8236" i="2"/>
  <c r="A8237" i="2"/>
  <c r="B8237" i="2"/>
  <c r="C8237" i="2"/>
  <c r="D8237" i="2"/>
  <c r="E8237" i="2"/>
  <c r="F8237" i="2"/>
  <c r="G8237" i="2"/>
  <c r="H8237" i="2"/>
  <c r="I8237" i="2"/>
  <c r="A8238" i="2"/>
  <c r="B8238" i="2"/>
  <c r="C8238" i="2"/>
  <c r="D8238" i="2"/>
  <c r="E8238" i="2"/>
  <c r="F8238" i="2"/>
  <c r="G8238" i="2"/>
  <c r="H8238" i="2"/>
  <c r="I8238" i="2"/>
  <c r="A8239" i="2"/>
  <c r="B8239" i="2"/>
  <c r="C8239" i="2"/>
  <c r="D8239" i="2"/>
  <c r="E8239" i="2"/>
  <c r="F8239" i="2"/>
  <c r="G8239" i="2"/>
  <c r="H8239" i="2"/>
  <c r="I8239" i="2"/>
  <c r="A8240" i="2"/>
  <c r="B8240" i="2"/>
  <c r="C8240" i="2"/>
  <c r="D8240" i="2"/>
  <c r="E8240" i="2"/>
  <c r="F8240" i="2"/>
  <c r="G8240" i="2"/>
  <c r="H8240" i="2"/>
  <c r="I8240" i="2"/>
  <c r="A8241" i="2"/>
  <c r="B8241" i="2"/>
  <c r="C8241" i="2"/>
  <c r="D8241" i="2"/>
  <c r="E8241" i="2"/>
  <c r="F8241" i="2"/>
  <c r="G8241" i="2"/>
  <c r="H8241" i="2"/>
  <c r="I8241" i="2"/>
  <c r="A8242" i="2"/>
  <c r="B8242" i="2"/>
  <c r="C8242" i="2"/>
  <c r="D8242" i="2"/>
  <c r="E8242" i="2"/>
  <c r="F8242" i="2"/>
  <c r="G8242" i="2"/>
  <c r="H8242" i="2"/>
  <c r="I8242" i="2"/>
  <c r="A8243" i="2"/>
  <c r="B8243" i="2"/>
  <c r="C8243" i="2"/>
  <c r="D8243" i="2"/>
  <c r="E8243" i="2"/>
  <c r="F8243" i="2"/>
  <c r="G8243" i="2"/>
  <c r="H8243" i="2"/>
  <c r="I8243" i="2"/>
  <c r="A8244" i="2"/>
  <c r="B8244" i="2"/>
  <c r="C8244" i="2"/>
  <c r="D8244" i="2"/>
  <c r="E8244" i="2"/>
  <c r="F8244" i="2"/>
  <c r="G8244" i="2"/>
  <c r="H8244" i="2"/>
  <c r="I8244" i="2"/>
  <c r="A8245" i="2"/>
  <c r="B8245" i="2"/>
  <c r="C8245" i="2"/>
  <c r="D8245" i="2"/>
  <c r="E8245" i="2"/>
  <c r="F8245" i="2"/>
  <c r="G8245" i="2"/>
  <c r="H8245" i="2"/>
  <c r="I8245" i="2"/>
  <c r="A8246" i="2"/>
  <c r="B8246" i="2"/>
  <c r="C8246" i="2"/>
  <c r="D8246" i="2"/>
  <c r="E8246" i="2"/>
  <c r="F8246" i="2"/>
  <c r="G8246" i="2"/>
  <c r="H8246" i="2"/>
  <c r="I8246" i="2"/>
  <c r="A8247" i="2"/>
  <c r="B8247" i="2"/>
  <c r="C8247" i="2"/>
  <c r="D8247" i="2"/>
  <c r="E8247" i="2"/>
  <c r="F8247" i="2"/>
  <c r="G8247" i="2"/>
  <c r="H8247" i="2"/>
  <c r="I8247" i="2"/>
  <c r="A8248" i="2"/>
  <c r="B8248" i="2"/>
  <c r="C8248" i="2"/>
  <c r="D8248" i="2"/>
  <c r="E8248" i="2"/>
  <c r="F8248" i="2"/>
  <c r="G8248" i="2"/>
  <c r="H8248" i="2"/>
  <c r="I8248" i="2"/>
  <c r="A8249" i="2"/>
  <c r="B8249" i="2"/>
  <c r="C8249" i="2"/>
  <c r="D8249" i="2"/>
  <c r="E8249" i="2"/>
  <c r="F8249" i="2"/>
  <c r="G8249" i="2"/>
  <c r="H8249" i="2"/>
  <c r="I8249" i="2"/>
  <c r="A8250" i="2"/>
  <c r="B8250" i="2"/>
  <c r="C8250" i="2"/>
  <c r="D8250" i="2"/>
  <c r="E8250" i="2"/>
  <c r="F8250" i="2"/>
  <c r="G8250" i="2"/>
  <c r="H8250" i="2"/>
  <c r="I8250" i="2"/>
  <c r="A8251" i="2"/>
  <c r="B8251" i="2"/>
  <c r="C8251" i="2"/>
  <c r="D8251" i="2"/>
  <c r="E8251" i="2"/>
  <c r="F8251" i="2"/>
  <c r="G8251" i="2"/>
  <c r="H8251" i="2"/>
  <c r="I8251" i="2"/>
  <c r="A8252" i="2"/>
  <c r="B8252" i="2"/>
  <c r="C8252" i="2"/>
  <c r="D8252" i="2"/>
  <c r="E8252" i="2"/>
  <c r="F8252" i="2"/>
  <c r="G8252" i="2"/>
  <c r="H8252" i="2"/>
  <c r="I8252" i="2"/>
  <c r="A8253" i="2"/>
  <c r="B8253" i="2"/>
  <c r="C8253" i="2"/>
  <c r="D8253" i="2"/>
  <c r="E8253" i="2"/>
  <c r="F8253" i="2"/>
  <c r="G8253" i="2"/>
  <c r="H8253" i="2"/>
  <c r="I8253" i="2"/>
  <c r="A8254" i="2"/>
  <c r="B8254" i="2"/>
  <c r="C8254" i="2"/>
  <c r="D8254" i="2"/>
  <c r="E8254" i="2"/>
  <c r="F8254" i="2"/>
  <c r="G8254" i="2"/>
  <c r="H8254" i="2"/>
  <c r="I8254" i="2"/>
  <c r="A8255" i="2"/>
  <c r="B8255" i="2"/>
  <c r="C8255" i="2"/>
  <c r="D8255" i="2"/>
  <c r="E8255" i="2"/>
  <c r="F8255" i="2"/>
  <c r="G8255" i="2"/>
  <c r="H8255" i="2"/>
  <c r="I8255" i="2"/>
  <c r="A8256" i="2"/>
  <c r="B8256" i="2"/>
  <c r="C8256" i="2"/>
  <c r="D8256" i="2"/>
  <c r="E8256" i="2"/>
  <c r="F8256" i="2"/>
  <c r="G8256" i="2"/>
  <c r="H8256" i="2"/>
  <c r="I8256" i="2"/>
  <c r="A8257" i="2"/>
  <c r="B8257" i="2"/>
  <c r="C8257" i="2"/>
  <c r="D8257" i="2"/>
  <c r="E8257" i="2"/>
  <c r="F8257" i="2"/>
  <c r="G8257" i="2"/>
  <c r="H8257" i="2"/>
  <c r="I8257" i="2"/>
  <c r="A8258" i="2"/>
  <c r="B8258" i="2"/>
  <c r="C8258" i="2"/>
  <c r="D8258" i="2"/>
  <c r="E8258" i="2"/>
  <c r="F8258" i="2"/>
  <c r="G8258" i="2"/>
  <c r="H8258" i="2"/>
  <c r="I8258" i="2"/>
  <c r="A8259" i="2"/>
  <c r="B8259" i="2"/>
  <c r="C8259" i="2"/>
  <c r="D8259" i="2"/>
  <c r="E8259" i="2"/>
  <c r="F8259" i="2"/>
  <c r="G8259" i="2"/>
  <c r="H8259" i="2"/>
  <c r="I8259" i="2"/>
  <c r="A8260" i="2"/>
  <c r="B8260" i="2"/>
  <c r="C8260" i="2"/>
  <c r="D8260" i="2"/>
  <c r="E8260" i="2"/>
  <c r="F8260" i="2"/>
  <c r="G8260" i="2"/>
  <c r="H8260" i="2"/>
  <c r="I8260" i="2"/>
  <c r="A8261" i="2"/>
  <c r="B8261" i="2"/>
  <c r="C8261" i="2"/>
  <c r="D8261" i="2"/>
  <c r="E8261" i="2"/>
  <c r="F8261" i="2"/>
  <c r="G8261" i="2"/>
  <c r="H8261" i="2"/>
  <c r="I8261" i="2"/>
  <c r="A8262" i="2"/>
  <c r="B8262" i="2"/>
  <c r="C8262" i="2"/>
  <c r="D8262" i="2"/>
  <c r="E8262" i="2"/>
  <c r="F8262" i="2"/>
  <c r="G8262" i="2"/>
  <c r="H8262" i="2"/>
  <c r="I8262" i="2"/>
  <c r="A8263" i="2"/>
  <c r="B8263" i="2"/>
  <c r="C8263" i="2"/>
  <c r="D8263" i="2"/>
  <c r="E8263" i="2"/>
  <c r="F8263" i="2"/>
  <c r="G8263" i="2"/>
  <c r="H8263" i="2"/>
  <c r="I8263" i="2"/>
  <c r="A8264" i="2"/>
  <c r="B8264" i="2"/>
  <c r="C8264" i="2"/>
  <c r="D8264" i="2"/>
  <c r="E8264" i="2"/>
  <c r="F8264" i="2"/>
  <c r="G8264" i="2"/>
  <c r="H8264" i="2"/>
  <c r="I8264" i="2"/>
  <c r="A8265" i="2"/>
  <c r="B8265" i="2"/>
  <c r="C8265" i="2"/>
  <c r="D8265" i="2"/>
  <c r="E8265" i="2"/>
  <c r="F8265" i="2"/>
  <c r="G8265" i="2"/>
  <c r="H8265" i="2"/>
  <c r="I8265" i="2"/>
  <c r="A8266" i="2"/>
  <c r="B8266" i="2"/>
  <c r="C8266" i="2"/>
  <c r="D8266" i="2"/>
  <c r="E8266" i="2"/>
  <c r="F8266" i="2"/>
  <c r="G8266" i="2"/>
  <c r="H8266" i="2"/>
  <c r="I8266" i="2"/>
  <c r="A8267" i="2"/>
  <c r="B8267" i="2"/>
  <c r="C8267" i="2"/>
  <c r="D8267" i="2"/>
  <c r="E8267" i="2"/>
  <c r="F8267" i="2"/>
  <c r="G8267" i="2"/>
  <c r="H8267" i="2"/>
  <c r="I8267" i="2"/>
  <c r="A8268" i="2"/>
  <c r="B8268" i="2"/>
  <c r="C8268" i="2"/>
  <c r="D8268" i="2"/>
  <c r="E8268" i="2"/>
  <c r="F8268" i="2"/>
  <c r="G8268" i="2"/>
  <c r="H8268" i="2"/>
  <c r="I8268" i="2"/>
  <c r="A8269" i="2"/>
  <c r="B8269" i="2"/>
  <c r="C8269" i="2"/>
  <c r="D8269" i="2"/>
  <c r="E8269" i="2"/>
  <c r="F8269" i="2"/>
  <c r="G8269" i="2"/>
  <c r="H8269" i="2"/>
  <c r="I8269" i="2"/>
  <c r="A8270" i="2"/>
  <c r="B8270" i="2"/>
  <c r="C8270" i="2"/>
  <c r="D8270" i="2"/>
  <c r="E8270" i="2"/>
  <c r="F8270" i="2"/>
  <c r="G8270" i="2"/>
  <c r="H8270" i="2"/>
  <c r="I8270" i="2"/>
  <c r="A8271" i="2"/>
  <c r="B8271" i="2"/>
  <c r="C8271" i="2"/>
  <c r="D8271" i="2"/>
  <c r="E8271" i="2"/>
  <c r="F8271" i="2"/>
  <c r="G8271" i="2"/>
  <c r="H8271" i="2"/>
  <c r="I8271" i="2"/>
  <c r="A8272" i="2"/>
  <c r="B8272" i="2"/>
  <c r="C8272" i="2"/>
  <c r="D8272" i="2"/>
  <c r="E8272" i="2"/>
  <c r="F8272" i="2"/>
  <c r="G8272" i="2"/>
  <c r="H8272" i="2"/>
  <c r="I8272" i="2"/>
  <c r="A8273" i="2"/>
  <c r="B8273" i="2"/>
  <c r="C8273" i="2"/>
  <c r="D8273" i="2"/>
  <c r="E8273" i="2"/>
  <c r="F8273" i="2"/>
  <c r="G8273" i="2"/>
  <c r="H8273" i="2"/>
  <c r="I8273" i="2"/>
  <c r="A8274" i="2"/>
  <c r="B8274" i="2"/>
  <c r="C8274" i="2"/>
  <c r="D8274" i="2"/>
  <c r="E8274" i="2"/>
  <c r="F8274" i="2"/>
  <c r="G8274" i="2"/>
  <c r="H8274" i="2"/>
  <c r="I8274" i="2"/>
  <c r="A8275" i="2"/>
  <c r="B8275" i="2"/>
  <c r="C8275" i="2"/>
  <c r="D8275" i="2"/>
  <c r="E8275" i="2"/>
  <c r="F8275" i="2"/>
  <c r="G8275" i="2"/>
  <c r="H8275" i="2"/>
  <c r="I8275" i="2"/>
  <c r="A8276" i="2"/>
  <c r="B8276" i="2"/>
  <c r="C8276" i="2"/>
  <c r="D8276" i="2"/>
  <c r="E8276" i="2"/>
  <c r="F8276" i="2"/>
  <c r="G8276" i="2"/>
  <c r="H8276" i="2"/>
  <c r="I8276" i="2"/>
  <c r="A8277" i="2"/>
  <c r="B8277" i="2"/>
  <c r="C8277" i="2"/>
  <c r="D8277" i="2"/>
  <c r="E8277" i="2"/>
  <c r="F8277" i="2"/>
  <c r="G8277" i="2"/>
  <c r="H8277" i="2"/>
  <c r="I8277" i="2"/>
  <c r="A8278" i="2"/>
  <c r="B8278" i="2"/>
  <c r="C8278" i="2"/>
  <c r="D8278" i="2"/>
  <c r="E8278" i="2"/>
  <c r="F8278" i="2"/>
  <c r="G8278" i="2"/>
  <c r="H8278" i="2"/>
  <c r="I8278" i="2"/>
  <c r="A8279" i="2"/>
  <c r="B8279" i="2"/>
  <c r="C8279" i="2"/>
  <c r="D8279" i="2"/>
  <c r="E8279" i="2"/>
  <c r="F8279" i="2"/>
  <c r="G8279" i="2"/>
  <c r="H8279" i="2"/>
  <c r="I8279" i="2"/>
  <c r="A8280" i="2"/>
  <c r="B8280" i="2"/>
  <c r="C8280" i="2"/>
  <c r="D8280" i="2"/>
  <c r="E8280" i="2"/>
  <c r="F8280" i="2"/>
  <c r="G8280" i="2"/>
  <c r="H8280" i="2"/>
  <c r="I8280" i="2"/>
  <c r="A8281" i="2"/>
  <c r="B8281" i="2"/>
  <c r="C8281" i="2"/>
  <c r="D8281" i="2"/>
  <c r="E8281" i="2"/>
  <c r="F8281" i="2"/>
  <c r="G8281" i="2"/>
  <c r="H8281" i="2"/>
  <c r="I8281" i="2"/>
  <c r="A8282" i="2"/>
  <c r="B8282" i="2"/>
  <c r="C8282" i="2"/>
  <c r="D8282" i="2"/>
  <c r="E8282" i="2"/>
  <c r="F8282" i="2"/>
  <c r="G8282" i="2"/>
  <c r="H8282" i="2"/>
  <c r="I8282" i="2"/>
  <c r="A8283" i="2"/>
  <c r="B8283" i="2"/>
  <c r="C8283" i="2"/>
  <c r="D8283" i="2"/>
  <c r="E8283" i="2"/>
  <c r="F8283" i="2"/>
  <c r="G8283" i="2"/>
  <c r="H8283" i="2"/>
  <c r="I8283" i="2"/>
  <c r="A8284" i="2"/>
  <c r="B8284" i="2"/>
  <c r="C8284" i="2"/>
  <c r="D8284" i="2"/>
  <c r="E8284" i="2"/>
  <c r="F8284" i="2"/>
  <c r="G8284" i="2"/>
  <c r="H8284" i="2"/>
  <c r="I8284" i="2"/>
  <c r="A8285" i="2"/>
  <c r="B8285" i="2"/>
  <c r="C8285" i="2"/>
  <c r="D8285" i="2"/>
  <c r="E8285" i="2"/>
  <c r="F8285" i="2"/>
  <c r="G8285" i="2"/>
  <c r="H8285" i="2"/>
  <c r="I8285" i="2"/>
  <c r="A8286" i="2"/>
  <c r="B8286" i="2"/>
  <c r="C8286" i="2"/>
  <c r="D8286" i="2"/>
  <c r="E8286" i="2"/>
  <c r="F8286" i="2"/>
  <c r="G8286" i="2"/>
  <c r="H8286" i="2"/>
  <c r="I8286" i="2"/>
  <c r="A8287" i="2"/>
  <c r="B8287" i="2"/>
  <c r="C8287" i="2"/>
  <c r="D8287" i="2"/>
  <c r="E8287" i="2"/>
  <c r="F8287" i="2"/>
  <c r="G8287" i="2"/>
  <c r="H8287" i="2"/>
  <c r="I8287" i="2"/>
  <c r="A8288" i="2"/>
  <c r="B8288" i="2"/>
  <c r="C8288" i="2"/>
  <c r="D8288" i="2"/>
  <c r="E8288" i="2"/>
  <c r="F8288" i="2"/>
  <c r="G8288" i="2"/>
  <c r="H8288" i="2"/>
  <c r="I8288" i="2"/>
  <c r="A8289" i="2"/>
  <c r="B8289" i="2"/>
  <c r="C8289" i="2"/>
  <c r="D8289" i="2"/>
  <c r="E8289" i="2"/>
  <c r="F8289" i="2"/>
  <c r="G8289" i="2"/>
  <c r="H8289" i="2"/>
  <c r="I8289" i="2"/>
  <c r="A8290" i="2"/>
  <c r="B8290" i="2"/>
  <c r="C8290" i="2"/>
  <c r="D8290" i="2"/>
  <c r="E8290" i="2"/>
  <c r="F8290" i="2"/>
  <c r="G8290" i="2"/>
  <c r="H8290" i="2"/>
  <c r="I8290" i="2"/>
  <c r="A8291" i="2"/>
  <c r="B8291" i="2"/>
  <c r="C8291" i="2"/>
  <c r="D8291" i="2"/>
  <c r="E8291" i="2"/>
  <c r="F8291" i="2"/>
  <c r="G8291" i="2"/>
  <c r="H8291" i="2"/>
  <c r="I8291" i="2"/>
  <c r="A8292" i="2"/>
  <c r="B8292" i="2"/>
  <c r="C8292" i="2"/>
  <c r="D8292" i="2"/>
  <c r="E8292" i="2"/>
  <c r="F8292" i="2"/>
  <c r="G8292" i="2"/>
  <c r="H8292" i="2"/>
  <c r="I8292" i="2"/>
  <c r="A8293" i="2"/>
  <c r="B8293" i="2"/>
  <c r="C8293" i="2"/>
  <c r="D8293" i="2"/>
  <c r="E8293" i="2"/>
  <c r="F8293" i="2"/>
  <c r="G8293" i="2"/>
  <c r="H8293" i="2"/>
  <c r="I8293" i="2"/>
  <c r="A8294" i="2"/>
  <c r="B8294" i="2"/>
  <c r="C8294" i="2"/>
  <c r="D8294" i="2"/>
  <c r="E8294" i="2"/>
  <c r="F8294" i="2"/>
  <c r="G8294" i="2"/>
  <c r="H8294" i="2"/>
  <c r="I8294" i="2"/>
  <c r="A8295" i="2"/>
  <c r="B8295" i="2"/>
  <c r="C8295" i="2"/>
  <c r="D8295" i="2"/>
  <c r="E8295" i="2"/>
  <c r="F8295" i="2"/>
  <c r="G8295" i="2"/>
  <c r="H8295" i="2"/>
  <c r="I8295" i="2"/>
  <c r="A8296" i="2"/>
  <c r="B8296" i="2"/>
  <c r="C8296" i="2"/>
  <c r="D8296" i="2"/>
  <c r="E8296" i="2"/>
  <c r="F8296" i="2"/>
  <c r="G8296" i="2"/>
  <c r="H8296" i="2"/>
  <c r="I8296" i="2"/>
  <c r="A8297" i="2"/>
  <c r="B8297" i="2"/>
  <c r="C8297" i="2"/>
  <c r="D8297" i="2"/>
  <c r="E8297" i="2"/>
  <c r="F8297" i="2"/>
  <c r="G8297" i="2"/>
  <c r="H8297" i="2"/>
  <c r="I8297" i="2"/>
  <c r="A8298" i="2"/>
  <c r="B8298" i="2"/>
  <c r="C8298" i="2"/>
  <c r="D8298" i="2"/>
  <c r="E8298" i="2"/>
  <c r="F8298" i="2"/>
  <c r="G8298" i="2"/>
  <c r="H8298" i="2"/>
  <c r="I8298" i="2"/>
  <c r="A8299" i="2"/>
  <c r="B8299" i="2"/>
  <c r="C8299" i="2"/>
  <c r="D8299" i="2"/>
  <c r="E8299" i="2"/>
  <c r="F8299" i="2"/>
  <c r="G8299" i="2"/>
  <c r="H8299" i="2"/>
  <c r="I8299" i="2"/>
  <c r="A8300" i="2"/>
  <c r="B8300" i="2"/>
  <c r="C8300" i="2"/>
  <c r="D8300" i="2"/>
  <c r="E8300" i="2"/>
  <c r="F8300" i="2"/>
  <c r="G8300" i="2"/>
  <c r="H8300" i="2"/>
  <c r="I8300" i="2"/>
  <c r="A8301" i="2"/>
  <c r="B8301" i="2"/>
  <c r="C8301" i="2"/>
  <c r="D8301" i="2"/>
  <c r="E8301" i="2"/>
  <c r="F8301" i="2"/>
  <c r="G8301" i="2"/>
  <c r="H8301" i="2"/>
  <c r="I8301" i="2"/>
  <c r="A8302" i="2"/>
  <c r="B8302" i="2"/>
  <c r="C8302" i="2"/>
  <c r="D8302" i="2"/>
  <c r="E8302" i="2"/>
  <c r="F8302" i="2"/>
  <c r="G8302" i="2"/>
  <c r="H8302" i="2"/>
  <c r="I8302" i="2"/>
  <c r="A8303" i="2"/>
  <c r="B8303" i="2"/>
  <c r="C8303" i="2"/>
  <c r="D8303" i="2"/>
  <c r="E8303" i="2"/>
  <c r="F8303" i="2"/>
  <c r="G8303" i="2"/>
  <c r="H8303" i="2"/>
  <c r="I8303" i="2"/>
  <c r="A8304" i="2"/>
  <c r="B8304" i="2"/>
  <c r="C8304" i="2"/>
  <c r="D8304" i="2"/>
  <c r="E8304" i="2"/>
  <c r="F8304" i="2"/>
  <c r="G8304" i="2"/>
  <c r="H8304" i="2"/>
  <c r="I8304" i="2"/>
  <c r="A8305" i="2"/>
  <c r="B8305" i="2"/>
  <c r="C8305" i="2"/>
  <c r="D8305" i="2"/>
  <c r="E8305" i="2"/>
  <c r="F8305" i="2"/>
  <c r="G8305" i="2"/>
  <c r="H8305" i="2"/>
  <c r="I8305" i="2"/>
  <c r="A8306" i="2"/>
  <c r="B8306" i="2"/>
  <c r="C8306" i="2"/>
  <c r="D8306" i="2"/>
  <c r="E8306" i="2"/>
  <c r="F8306" i="2"/>
  <c r="G8306" i="2"/>
  <c r="H8306" i="2"/>
  <c r="I8306" i="2"/>
  <c r="A8307" i="2"/>
  <c r="B8307" i="2"/>
  <c r="C8307" i="2"/>
  <c r="D8307" i="2"/>
  <c r="E8307" i="2"/>
  <c r="F8307" i="2"/>
  <c r="G8307" i="2"/>
  <c r="H8307" i="2"/>
  <c r="I8307" i="2"/>
  <c r="A8308" i="2"/>
  <c r="B8308" i="2"/>
  <c r="C8308" i="2"/>
  <c r="D8308" i="2"/>
  <c r="E8308" i="2"/>
  <c r="F8308" i="2"/>
  <c r="G8308" i="2"/>
  <c r="H8308" i="2"/>
  <c r="I8308" i="2"/>
  <c r="A8309" i="2"/>
  <c r="B8309" i="2"/>
  <c r="C8309" i="2"/>
  <c r="D8309" i="2"/>
  <c r="E8309" i="2"/>
  <c r="F8309" i="2"/>
  <c r="G8309" i="2"/>
  <c r="H8309" i="2"/>
  <c r="I8309" i="2"/>
  <c r="A8310" i="2"/>
  <c r="B8310" i="2"/>
  <c r="C8310" i="2"/>
  <c r="D8310" i="2"/>
  <c r="E8310" i="2"/>
  <c r="F8310" i="2"/>
  <c r="G8310" i="2"/>
  <c r="H8310" i="2"/>
  <c r="I8310" i="2"/>
  <c r="A8311" i="2"/>
  <c r="B8311" i="2"/>
  <c r="C8311" i="2"/>
  <c r="D8311" i="2"/>
  <c r="E8311" i="2"/>
  <c r="F8311" i="2"/>
  <c r="G8311" i="2"/>
  <c r="H8311" i="2"/>
  <c r="I8311" i="2"/>
  <c r="A8312" i="2"/>
  <c r="B8312" i="2"/>
  <c r="C8312" i="2"/>
  <c r="D8312" i="2"/>
  <c r="E8312" i="2"/>
  <c r="F8312" i="2"/>
  <c r="G8312" i="2"/>
  <c r="H8312" i="2"/>
  <c r="I8312" i="2"/>
  <c r="A8313" i="2"/>
  <c r="B8313" i="2"/>
  <c r="C8313" i="2"/>
  <c r="D8313" i="2"/>
  <c r="E8313" i="2"/>
  <c r="F8313" i="2"/>
  <c r="G8313" i="2"/>
  <c r="H8313" i="2"/>
  <c r="I8313" i="2"/>
  <c r="A8314" i="2"/>
  <c r="B8314" i="2"/>
  <c r="C8314" i="2"/>
  <c r="D8314" i="2"/>
  <c r="E8314" i="2"/>
  <c r="F8314" i="2"/>
  <c r="G8314" i="2"/>
  <c r="H8314" i="2"/>
  <c r="I8314" i="2"/>
  <c r="A8315" i="2"/>
  <c r="B8315" i="2"/>
  <c r="C8315" i="2"/>
  <c r="D8315" i="2"/>
  <c r="E8315" i="2"/>
  <c r="F8315" i="2"/>
  <c r="G8315" i="2"/>
  <c r="H8315" i="2"/>
  <c r="I8315" i="2"/>
  <c r="A8316" i="2"/>
  <c r="B8316" i="2"/>
  <c r="C8316" i="2"/>
  <c r="D8316" i="2"/>
  <c r="E8316" i="2"/>
  <c r="F8316" i="2"/>
  <c r="G8316" i="2"/>
  <c r="H8316" i="2"/>
  <c r="I8316" i="2"/>
  <c r="A8317" i="2"/>
  <c r="B8317" i="2"/>
  <c r="C8317" i="2"/>
  <c r="D8317" i="2"/>
  <c r="E8317" i="2"/>
  <c r="F8317" i="2"/>
  <c r="G8317" i="2"/>
  <c r="H8317" i="2"/>
  <c r="I8317" i="2"/>
  <c r="A8318" i="2"/>
  <c r="B8318" i="2"/>
  <c r="C8318" i="2"/>
  <c r="D8318" i="2"/>
  <c r="E8318" i="2"/>
  <c r="F8318" i="2"/>
  <c r="G8318" i="2"/>
  <c r="H8318" i="2"/>
  <c r="I8318" i="2"/>
  <c r="A8319" i="2"/>
  <c r="B8319" i="2"/>
  <c r="C8319" i="2"/>
  <c r="D8319" i="2"/>
  <c r="E8319" i="2"/>
  <c r="F8319" i="2"/>
  <c r="G8319" i="2"/>
  <c r="H8319" i="2"/>
  <c r="I8319" i="2"/>
  <c r="A8320" i="2"/>
  <c r="B8320" i="2"/>
  <c r="C8320" i="2"/>
  <c r="D8320" i="2"/>
  <c r="E8320" i="2"/>
  <c r="F8320" i="2"/>
  <c r="G8320" i="2"/>
  <c r="H8320" i="2"/>
  <c r="I8320" i="2"/>
  <c r="A8321" i="2"/>
  <c r="B8321" i="2"/>
  <c r="C8321" i="2"/>
  <c r="D8321" i="2"/>
  <c r="E8321" i="2"/>
  <c r="F8321" i="2"/>
  <c r="G8321" i="2"/>
  <c r="H8321" i="2"/>
  <c r="I8321" i="2"/>
  <c r="A8322" i="2"/>
  <c r="B8322" i="2"/>
  <c r="C8322" i="2"/>
  <c r="D8322" i="2"/>
  <c r="E8322" i="2"/>
  <c r="F8322" i="2"/>
  <c r="G8322" i="2"/>
  <c r="H8322" i="2"/>
  <c r="I8322" i="2"/>
  <c r="A8323" i="2"/>
  <c r="B8323" i="2"/>
  <c r="C8323" i="2"/>
  <c r="D8323" i="2"/>
  <c r="E8323" i="2"/>
  <c r="F8323" i="2"/>
  <c r="G8323" i="2"/>
  <c r="H8323" i="2"/>
  <c r="I8323" i="2"/>
  <c r="A8324" i="2"/>
  <c r="B8324" i="2"/>
  <c r="C8324" i="2"/>
  <c r="D8324" i="2"/>
  <c r="E8324" i="2"/>
  <c r="F8324" i="2"/>
  <c r="G8324" i="2"/>
  <c r="H8324" i="2"/>
  <c r="I8324" i="2"/>
  <c r="A8325" i="2"/>
  <c r="B8325" i="2"/>
  <c r="C8325" i="2"/>
  <c r="D8325" i="2"/>
  <c r="E8325" i="2"/>
  <c r="F8325" i="2"/>
  <c r="G8325" i="2"/>
  <c r="H8325" i="2"/>
  <c r="I8325" i="2"/>
  <c r="A8326" i="2"/>
  <c r="B8326" i="2"/>
  <c r="C8326" i="2"/>
  <c r="D8326" i="2"/>
  <c r="E8326" i="2"/>
  <c r="F8326" i="2"/>
  <c r="G8326" i="2"/>
  <c r="H8326" i="2"/>
  <c r="I8326" i="2"/>
  <c r="A8327" i="2"/>
  <c r="B8327" i="2"/>
  <c r="C8327" i="2"/>
  <c r="D8327" i="2"/>
  <c r="E8327" i="2"/>
  <c r="F8327" i="2"/>
  <c r="G8327" i="2"/>
  <c r="H8327" i="2"/>
  <c r="I8327" i="2"/>
  <c r="A8328" i="2"/>
  <c r="B8328" i="2"/>
  <c r="C8328" i="2"/>
  <c r="D8328" i="2"/>
  <c r="E8328" i="2"/>
  <c r="F8328" i="2"/>
  <c r="G8328" i="2"/>
  <c r="H8328" i="2"/>
  <c r="I8328" i="2"/>
  <c r="A8329" i="2"/>
  <c r="B8329" i="2"/>
  <c r="C8329" i="2"/>
  <c r="D8329" i="2"/>
  <c r="E8329" i="2"/>
  <c r="F8329" i="2"/>
  <c r="G8329" i="2"/>
  <c r="H8329" i="2"/>
  <c r="I8329" i="2"/>
  <c r="A8330" i="2"/>
  <c r="B8330" i="2"/>
  <c r="C8330" i="2"/>
  <c r="D8330" i="2"/>
  <c r="E8330" i="2"/>
  <c r="F8330" i="2"/>
  <c r="G8330" i="2"/>
  <c r="H8330" i="2"/>
  <c r="I8330" i="2"/>
  <c r="A8331" i="2"/>
  <c r="B8331" i="2"/>
  <c r="C8331" i="2"/>
  <c r="D8331" i="2"/>
  <c r="E8331" i="2"/>
  <c r="F8331" i="2"/>
  <c r="G8331" i="2"/>
  <c r="H8331" i="2"/>
  <c r="I8331" i="2"/>
  <c r="A8332" i="2"/>
  <c r="B8332" i="2"/>
  <c r="C8332" i="2"/>
  <c r="D8332" i="2"/>
  <c r="E8332" i="2"/>
  <c r="F8332" i="2"/>
  <c r="G8332" i="2"/>
  <c r="H8332" i="2"/>
  <c r="I8332" i="2"/>
  <c r="A8333" i="2"/>
  <c r="B8333" i="2"/>
  <c r="C8333" i="2"/>
  <c r="D8333" i="2"/>
  <c r="E8333" i="2"/>
  <c r="F8333" i="2"/>
  <c r="G8333" i="2"/>
  <c r="H8333" i="2"/>
  <c r="I8333" i="2"/>
  <c r="A8334" i="2"/>
  <c r="B8334" i="2"/>
  <c r="C8334" i="2"/>
  <c r="D8334" i="2"/>
  <c r="E8334" i="2"/>
  <c r="F8334" i="2"/>
  <c r="G8334" i="2"/>
  <c r="H8334" i="2"/>
  <c r="I8334" i="2"/>
  <c r="A8335" i="2"/>
  <c r="B8335" i="2"/>
  <c r="C8335" i="2"/>
  <c r="D8335" i="2"/>
  <c r="E8335" i="2"/>
  <c r="F8335" i="2"/>
  <c r="G8335" i="2"/>
  <c r="H8335" i="2"/>
  <c r="I8335" i="2"/>
  <c r="A8336" i="2"/>
  <c r="B8336" i="2"/>
  <c r="C8336" i="2"/>
  <c r="D8336" i="2"/>
  <c r="E8336" i="2"/>
  <c r="F8336" i="2"/>
  <c r="G8336" i="2"/>
  <c r="H8336" i="2"/>
  <c r="I8336" i="2"/>
  <c r="A8337" i="2"/>
  <c r="B8337" i="2"/>
  <c r="C8337" i="2"/>
  <c r="D8337" i="2"/>
  <c r="E8337" i="2"/>
  <c r="F8337" i="2"/>
  <c r="G8337" i="2"/>
  <c r="H8337" i="2"/>
  <c r="I8337" i="2"/>
  <c r="A8338" i="2"/>
  <c r="B8338" i="2"/>
  <c r="C8338" i="2"/>
  <c r="D8338" i="2"/>
  <c r="E8338" i="2"/>
  <c r="F8338" i="2"/>
  <c r="G8338" i="2"/>
  <c r="H8338" i="2"/>
  <c r="I8338" i="2"/>
  <c r="A8339" i="2"/>
  <c r="B8339" i="2"/>
  <c r="C8339" i="2"/>
  <c r="D8339" i="2"/>
  <c r="E8339" i="2"/>
  <c r="F8339" i="2"/>
  <c r="G8339" i="2"/>
  <c r="H8339" i="2"/>
  <c r="I8339" i="2"/>
  <c r="A8340" i="2"/>
  <c r="B8340" i="2"/>
  <c r="C8340" i="2"/>
  <c r="D8340" i="2"/>
  <c r="E8340" i="2"/>
  <c r="F8340" i="2"/>
  <c r="G8340" i="2"/>
  <c r="H8340" i="2"/>
  <c r="I8340" i="2"/>
  <c r="A8341" i="2"/>
  <c r="B8341" i="2"/>
  <c r="C8341" i="2"/>
  <c r="D8341" i="2"/>
  <c r="E8341" i="2"/>
  <c r="F8341" i="2"/>
  <c r="G8341" i="2"/>
  <c r="H8341" i="2"/>
  <c r="I8341" i="2"/>
  <c r="A8342" i="2"/>
  <c r="B8342" i="2"/>
  <c r="C8342" i="2"/>
  <c r="D8342" i="2"/>
  <c r="E8342" i="2"/>
  <c r="F8342" i="2"/>
  <c r="G8342" i="2"/>
  <c r="H8342" i="2"/>
  <c r="I8342" i="2"/>
  <c r="A8343" i="2"/>
  <c r="B8343" i="2"/>
  <c r="C8343" i="2"/>
  <c r="D8343" i="2"/>
  <c r="E8343" i="2"/>
  <c r="F8343" i="2"/>
  <c r="G8343" i="2"/>
  <c r="H8343" i="2"/>
  <c r="I8343" i="2"/>
  <c r="A8344" i="2"/>
  <c r="B8344" i="2"/>
  <c r="C8344" i="2"/>
  <c r="D8344" i="2"/>
  <c r="E8344" i="2"/>
  <c r="F8344" i="2"/>
  <c r="G8344" i="2"/>
  <c r="H8344" i="2"/>
  <c r="I8344" i="2"/>
  <c r="A8345" i="2"/>
  <c r="B8345" i="2"/>
  <c r="C8345" i="2"/>
  <c r="D8345" i="2"/>
  <c r="E8345" i="2"/>
  <c r="F8345" i="2"/>
  <c r="G8345" i="2"/>
  <c r="H8345" i="2"/>
  <c r="I8345" i="2"/>
  <c r="A8346" i="2"/>
  <c r="B8346" i="2"/>
  <c r="C8346" i="2"/>
  <c r="D8346" i="2"/>
  <c r="E8346" i="2"/>
  <c r="F8346" i="2"/>
  <c r="G8346" i="2"/>
  <c r="H8346" i="2"/>
  <c r="I8346" i="2"/>
  <c r="A8347" i="2"/>
  <c r="B8347" i="2"/>
  <c r="C8347" i="2"/>
  <c r="D8347" i="2"/>
  <c r="E8347" i="2"/>
  <c r="F8347" i="2"/>
  <c r="G8347" i="2"/>
  <c r="H8347" i="2"/>
  <c r="I8347" i="2"/>
  <c r="A8348" i="2"/>
  <c r="B8348" i="2"/>
  <c r="C8348" i="2"/>
  <c r="D8348" i="2"/>
  <c r="E8348" i="2"/>
  <c r="F8348" i="2"/>
  <c r="G8348" i="2"/>
  <c r="H8348" i="2"/>
  <c r="I8348" i="2"/>
  <c r="A8349" i="2"/>
  <c r="B8349" i="2"/>
  <c r="C8349" i="2"/>
  <c r="D8349" i="2"/>
  <c r="E8349" i="2"/>
  <c r="F8349" i="2"/>
  <c r="G8349" i="2"/>
  <c r="H8349" i="2"/>
  <c r="I8349" i="2"/>
  <c r="A8350" i="2"/>
  <c r="B8350" i="2"/>
  <c r="C8350" i="2"/>
  <c r="D8350" i="2"/>
  <c r="E8350" i="2"/>
  <c r="F8350" i="2"/>
  <c r="G8350" i="2"/>
  <c r="H8350" i="2"/>
  <c r="I8350" i="2"/>
  <c r="A8351" i="2"/>
  <c r="B8351" i="2"/>
  <c r="C8351" i="2"/>
  <c r="D8351" i="2"/>
  <c r="E8351" i="2"/>
  <c r="F8351" i="2"/>
  <c r="G8351" i="2"/>
  <c r="H8351" i="2"/>
  <c r="I8351" i="2"/>
  <c r="A8352" i="2"/>
  <c r="B8352" i="2"/>
  <c r="C8352" i="2"/>
  <c r="D8352" i="2"/>
  <c r="E8352" i="2"/>
  <c r="F8352" i="2"/>
  <c r="G8352" i="2"/>
  <c r="H8352" i="2"/>
  <c r="I8352" i="2"/>
  <c r="A8353" i="2"/>
  <c r="B8353" i="2"/>
  <c r="C8353" i="2"/>
  <c r="D8353" i="2"/>
  <c r="E8353" i="2"/>
  <c r="F8353" i="2"/>
  <c r="G8353" i="2"/>
  <c r="H8353" i="2"/>
  <c r="I8353" i="2"/>
  <c r="A8354" i="2"/>
  <c r="B8354" i="2"/>
  <c r="C8354" i="2"/>
  <c r="D8354" i="2"/>
  <c r="E8354" i="2"/>
  <c r="F8354" i="2"/>
  <c r="G8354" i="2"/>
  <c r="H8354" i="2"/>
  <c r="I8354" i="2"/>
  <c r="A8355" i="2"/>
  <c r="B8355" i="2"/>
  <c r="C8355" i="2"/>
  <c r="D8355" i="2"/>
  <c r="E8355" i="2"/>
  <c r="F8355" i="2"/>
  <c r="G8355" i="2"/>
  <c r="H8355" i="2"/>
  <c r="I8355" i="2"/>
  <c r="A8356" i="2"/>
  <c r="B8356" i="2"/>
  <c r="C8356" i="2"/>
  <c r="D8356" i="2"/>
  <c r="E8356" i="2"/>
  <c r="F8356" i="2"/>
  <c r="G8356" i="2"/>
  <c r="H8356" i="2"/>
  <c r="I8356" i="2"/>
  <c r="A8357" i="2"/>
  <c r="B8357" i="2"/>
  <c r="C8357" i="2"/>
  <c r="D8357" i="2"/>
  <c r="E8357" i="2"/>
  <c r="F8357" i="2"/>
  <c r="G8357" i="2"/>
  <c r="H8357" i="2"/>
  <c r="I8357" i="2"/>
  <c r="A8358" i="2"/>
  <c r="B8358" i="2"/>
  <c r="C8358" i="2"/>
  <c r="D8358" i="2"/>
  <c r="E8358" i="2"/>
  <c r="F8358" i="2"/>
  <c r="G8358" i="2"/>
  <c r="H8358" i="2"/>
  <c r="I8358" i="2"/>
  <c r="A8359" i="2"/>
  <c r="B8359" i="2"/>
  <c r="C8359" i="2"/>
  <c r="D8359" i="2"/>
  <c r="E8359" i="2"/>
  <c r="F8359" i="2"/>
  <c r="G8359" i="2"/>
  <c r="H8359" i="2"/>
  <c r="I8359" i="2"/>
  <c r="A8360" i="2"/>
  <c r="B8360" i="2"/>
  <c r="C8360" i="2"/>
  <c r="D8360" i="2"/>
  <c r="E8360" i="2"/>
  <c r="F8360" i="2"/>
  <c r="G8360" i="2"/>
  <c r="H8360" i="2"/>
  <c r="I8360" i="2"/>
  <c r="A8361" i="2"/>
  <c r="B8361" i="2"/>
  <c r="C8361" i="2"/>
  <c r="D8361" i="2"/>
  <c r="E8361" i="2"/>
  <c r="F8361" i="2"/>
  <c r="G8361" i="2"/>
  <c r="H8361" i="2"/>
  <c r="I8361" i="2"/>
  <c r="A8362" i="2"/>
  <c r="B8362" i="2"/>
  <c r="C8362" i="2"/>
  <c r="D8362" i="2"/>
  <c r="E8362" i="2"/>
  <c r="F8362" i="2"/>
  <c r="G8362" i="2"/>
  <c r="H8362" i="2"/>
  <c r="I8362" i="2"/>
  <c r="A8363" i="2"/>
  <c r="B8363" i="2"/>
  <c r="C8363" i="2"/>
  <c r="D8363" i="2"/>
  <c r="E8363" i="2"/>
  <c r="F8363" i="2"/>
  <c r="G8363" i="2"/>
  <c r="H8363" i="2"/>
  <c r="I8363" i="2"/>
  <c r="A8364" i="2"/>
  <c r="B8364" i="2"/>
  <c r="C8364" i="2"/>
  <c r="D8364" i="2"/>
  <c r="E8364" i="2"/>
  <c r="F8364" i="2"/>
  <c r="G8364" i="2"/>
  <c r="H8364" i="2"/>
  <c r="I8364" i="2"/>
  <c r="A8365" i="2"/>
  <c r="B8365" i="2"/>
  <c r="C8365" i="2"/>
  <c r="D8365" i="2"/>
  <c r="E8365" i="2"/>
  <c r="F8365" i="2"/>
  <c r="G8365" i="2"/>
  <c r="H8365" i="2"/>
  <c r="I8365" i="2"/>
  <c r="A8366" i="2"/>
  <c r="B8366" i="2"/>
  <c r="C8366" i="2"/>
  <c r="D8366" i="2"/>
  <c r="E8366" i="2"/>
  <c r="F8366" i="2"/>
  <c r="G8366" i="2"/>
  <c r="H8366" i="2"/>
  <c r="I8366" i="2"/>
  <c r="A8367" i="2"/>
  <c r="B8367" i="2"/>
  <c r="C8367" i="2"/>
  <c r="D8367" i="2"/>
  <c r="E8367" i="2"/>
  <c r="F8367" i="2"/>
  <c r="G8367" i="2"/>
  <c r="H8367" i="2"/>
  <c r="I8367" i="2"/>
  <c r="A8368" i="2"/>
  <c r="B8368" i="2"/>
  <c r="C8368" i="2"/>
  <c r="D8368" i="2"/>
  <c r="E8368" i="2"/>
  <c r="F8368" i="2"/>
  <c r="G8368" i="2"/>
  <c r="H8368" i="2"/>
  <c r="I8368" i="2"/>
  <c r="A8369" i="2"/>
  <c r="B8369" i="2"/>
  <c r="C8369" i="2"/>
  <c r="D8369" i="2"/>
  <c r="E8369" i="2"/>
  <c r="F8369" i="2"/>
  <c r="G8369" i="2"/>
  <c r="H8369" i="2"/>
  <c r="I8369" i="2"/>
  <c r="A8370" i="2"/>
  <c r="B8370" i="2"/>
  <c r="C8370" i="2"/>
  <c r="D8370" i="2"/>
  <c r="E8370" i="2"/>
  <c r="F8370" i="2"/>
  <c r="G8370" i="2"/>
  <c r="H8370" i="2"/>
  <c r="I8370" i="2"/>
  <c r="A8371" i="2"/>
  <c r="B8371" i="2"/>
  <c r="C8371" i="2"/>
  <c r="D8371" i="2"/>
  <c r="E8371" i="2"/>
  <c r="F8371" i="2"/>
  <c r="G8371" i="2"/>
  <c r="H8371" i="2"/>
  <c r="I8371" i="2"/>
  <c r="A8372" i="2"/>
  <c r="B8372" i="2"/>
  <c r="C8372" i="2"/>
  <c r="D8372" i="2"/>
  <c r="E8372" i="2"/>
  <c r="F8372" i="2"/>
  <c r="G8372" i="2"/>
  <c r="H8372" i="2"/>
  <c r="I8372" i="2"/>
  <c r="A8373" i="2"/>
  <c r="B8373" i="2"/>
  <c r="C8373" i="2"/>
  <c r="D8373" i="2"/>
  <c r="E8373" i="2"/>
  <c r="F8373" i="2"/>
  <c r="G8373" i="2"/>
  <c r="H8373" i="2"/>
  <c r="I8373" i="2"/>
  <c r="A8374" i="2"/>
  <c r="B8374" i="2"/>
  <c r="C8374" i="2"/>
  <c r="D8374" i="2"/>
  <c r="E8374" i="2"/>
  <c r="F8374" i="2"/>
  <c r="G8374" i="2"/>
  <c r="H8374" i="2"/>
  <c r="I8374" i="2"/>
  <c r="A8375" i="2"/>
  <c r="B8375" i="2"/>
  <c r="C8375" i="2"/>
  <c r="D8375" i="2"/>
  <c r="E8375" i="2"/>
  <c r="F8375" i="2"/>
  <c r="G8375" i="2"/>
  <c r="H8375" i="2"/>
  <c r="I8375" i="2"/>
  <c r="A8376" i="2"/>
  <c r="B8376" i="2"/>
  <c r="C8376" i="2"/>
  <c r="D8376" i="2"/>
  <c r="E8376" i="2"/>
  <c r="F8376" i="2"/>
  <c r="G8376" i="2"/>
  <c r="H8376" i="2"/>
  <c r="I8376" i="2"/>
  <c r="A8377" i="2"/>
  <c r="B8377" i="2"/>
  <c r="C8377" i="2"/>
  <c r="D8377" i="2"/>
  <c r="E8377" i="2"/>
  <c r="F8377" i="2"/>
  <c r="G8377" i="2"/>
  <c r="H8377" i="2"/>
  <c r="I8377" i="2"/>
  <c r="A8378" i="2"/>
  <c r="B8378" i="2"/>
  <c r="C8378" i="2"/>
  <c r="D8378" i="2"/>
  <c r="E8378" i="2"/>
  <c r="F8378" i="2"/>
  <c r="G8378" i="2"/>
  <c r="H8378" i="2"/>
  <c r="I8378" i="2"/>
  <c r="A8379" i="2"/>
  <c r="B8379" i="2"/>
  <c r="C8379" i="2"/>
  <c r="D8379" i="2"/>
  <c r="E8379" i="2"/>
  <c r="F8379" i="2"/>
  <c r="G8379" i="2"/>
  <c r="H8379" i="2"/>
  <c r="I8379" i="2"/>
  <c r="A8380" i="2"/>
  <c r="B8380" i="2"/>
  <c r="C8380" i="2"/>
  <c r="D8380" i="2"/>
  <c r="E8380" i="2"/>
  <c r="F8380" i="2"/>
  <c r="G8380" i="2"/>
  <c r="H8380" i="2"/>
  <c r="I8380" i="2"/>
  <c r="A8381" i="2"/>
  <c r="B8381" i="2"/>
  <c r="C8381" i="2"/>
  <c r="D8381" i="2"/>
  <c r="E8381" i="2"/>
  <c r="F8381" i="2"/>
  <c r="G8381" i="2"/>
  <c r="H8381" i="2"/>
  <c r="I8381" i="2"/>
  <c r="A8382" i="2"/>
  <c r="B8382" i="2"/>
  <c r="C8382" i="2"/>
  <c r="D8382" i="2"/>
  <c r="E8382" i="2"/>
  <c r="F8382" i="2"/>
  <c r="G8382" i="2"/>
  <c r="H8382" i="2"/>
  <c r="I8382" i="2"/>
  <c r="A8383" i="2"/>
  <c r="B8383" i="2"/>
  <c r="C8383" i="2"/>
  <c r="D8383" i="2"/>
  <c r="E8383" i="2"/>
  <c r="F8383" i="2"/>
  <c r="G8383" i="2"/>
  <c r="H8383" i="2"/>
  <c r="I8383" i="2"/>
  <c r="A8384" i="2"/>
  <c r="B8384" i="2"/>
  <c r="C8384" i="2"/>
  <c r="D8384" i="2"/>
  <c r="E8384" i="2"/>
  <c r="F8384" i="2"/>
  <c r="G8384" i="2"/>
  <c r="H8384" i="2"/>
  <c r="I8384" i="2"/>
  <c r="A8385" i="2"/>
  <c r="B8385" i="2"/>
  <c r="C8385" i="2"/>
  <c r="D8385" i="2"/>
  <c r="E8385" i="2"/>
  <c r="F8385" i="2"/>
  <c r="G8385" i="2"/>
  <c r="H8385" i="2"/>
  <c r="I8385" i="2"/>
  <c r="A8386" i="2"/>
  <c r="B8386" i="2"/>
  <c r="C8386" i="2"/>
  <c r="D8386" i="2"/>
  <c r="E8386" i="2"/>
  <c r="F8386" i="2"/>
  <c r="G8386" i="2"/>
  <c r="H8386" i="2"/>
  <c r="I8386" i="2"/>
  <c r="A8387" i="2"/>
  <c r="B8387" i="2"/>
  <c r="C8387" i="2"/>
  <c r="D8387" i="2"/>
  <c r="E8387" i="2"/>
  <c r="F8387" i="2"/>
  <c r="G8387" i="2"/>
  <c r="H8387" i="2"/>
  <c r="I8387" i="2"/>
  <c r="A8388" i="2"/>
  <c r="B8388" i="2"/>
  <c r="C8388" i="2"/>
  <c r="D8388" i="2"/>
  <c r="E8388" i="2"/>
  <c r="F8388" i="2"/>
  <c r="G8388" i="2"/>
  <c r="H8388" i="2"/>
  <c r="I8388" i="2"/>
  <c r="A8389" i="2"/>
  <c r="B8389" i="2"/>
  <c r="C8389" i="2"/>
  <c r="D8389" i="2"/>
  <c r="E8389" i="2"/>
  <c r="F8389" i="2"/>
  <c r="G8389" i="2"/>
  <c r="H8389" i="2"/>
  <c r="I8389" i="2"/>
  <c r="A8390" i="2"/>
  <c r="B8390" i="2"/>
  <c r="C8390" i="2"/>
  <c r="D8390" i="2"/>
  <c r="E8390" i="2"/>
  <c r="F8390" i="2"/>
  <c r="G8390" i="2"/>
  <c r="H8390" i="2"/>
  <c r="I8390" i="2"/>
  <c r="A8391" i="2"/>
  <c r="B8391" i="2"/>
  <c r="C8391" i="2"/>
  <c r="D8391" i="2"/>
  <c r="E8391" i="2"/>
  <c r="F8391" i="2"/>
  <c r="G8391" i="2"/>
  <c r="H8391" i="2"/>
  <c r="I8391" i="2"/>
  <c r="A8392" i="2"/>
  <c r="B8392" i="2"/>
  <c r="C8392" i="2"/>
  <c r="D8392" i="2"/>
  <c r="E8392" i="2"/>
  <c r="F8392" i="2"/>
  <c r="G8392" i="2"/>
  <c r="H8392" i="2"/>
  <c r="I8392" i="2"/>
  <c r="A8393" i="2"/>
  <c r="B8393" i="2"/>
  <c r="C8393" i="2"/>
  <c r="D8393" i="2"/>
  <c r="E8393" i="2"/>
  <c r="F8393" i="2"/>
  <c r="G8393" i="2"/>
  <c r="H8393" i="2"/>
  <c r="I8393" i="2"/>
  <c r="A8394" i="2"/>
  <c r="B8394" i="2"/>
  <c r="C8394" i="2"/>
  <c r="D8394" i="2"/>
  <c r="E8394" i="2"/>
  <c r="F8394" i="2"/>
  <c r="G8394" i="2"/>
  <c r="H8394" i="2"/>
  <c r="I8394" i="2"/>
  <c r="A8395" i="2"/>
  <c r="B8395" i="2"/>
  <c r="C8395" i="2"/>
  <c r="D8395" i="2"/>
  <c r="E8395" i="2"/>
  <c r="F8395" i="2"/>
  <c r="G8395" i="2"/>
  <c r="H8395" i="2"/>
  <c r="I8395" i="2"/>
  <c r="A8396" i="2"/>
  <c r="B8396" i="2"/>
  <c r="C8396" i="2"/>
  <c r="D8396" i="2"/>
  <c r="E8396" i="2"/>
  <c r="F8396" i="2"/>
  <c r="G8396" i="2"/>
  <c r="H8396" i="2"/>
  <c r="I8396" i="2"/>
  <c r="A8397" i="2"/>
  <c r="B8397" i="2"/>
  <c r="C8397" i="2"/>
  <c r="D8397" i="2"/>
  <c r="E8397" i="2"/>
  <c r="F8397" i="2"/>
  <c r="G8397" i="2"/>
  <c r="H8397" i="2"/>
  <c r="I8397" i="2"/>
  <c r="A8398" i="2"/>
  <c r="B8398" i="2"/>
  <c r="C8398" i="2"/>
  <c r="D8398" i="2"/>
  <c r="E8398" i="2"/>
  <c r="F8398" i="2"/>
  <c r="G8398" i="2"/>
  <c r="H8398" i="2"/>
  <c r="I8398" i="2"/>
  <c r="A8399" i="2"/>
  <c r="B8399" i="2"/>
  <c r="C8399" i="2"/>
  <c r="D8399" i="2"/>
  <c r="E8399" i="2"/>
  <c r="F8399" i="2"/>
  <c r="G8399" i="2"/>
  <c r="H8399" i="2"/>
  <c r="I8399" i="2"/>
  <c r="A8400" i="2"/>
  <c r="B8400" i="2"/>
  <c r="C8400" i="2"/>
  <c r="D8400" i="2"/>
  <c r="E8400" i="2"/>
  <c r="F8400" i="2"/>
  <c r="G8400" i="2"/>
  <c r="H8400" i="2"/>
  <c r="I8400" i="2"/>
  <c r="A8401" i="2"/>
  <c r="B8401" i="2"/>
  <c r="C8401" i="2"/>
  <c r="D8401" i="2"/>
  <c r="E8401" i="2"/>
  <c r="F8401" i="2"/>
  <c r="G8401" i="2"/>
  <c r="H8401" i="2"/>
  <c r="I8401" i="2"/>
  <c r="A8402" i="2"/>
  <c r="B8402" i="2"/>
  <c r="C8402" i="2"/>
  <c r="D8402" i="2"/>
  <c r="E8402" i="2"/>
  <c r="F8402" i="2"/>
  <c r="G8402" i="2"/>
  <c r="H8402" i="2"/>
  <c r="I8402" i="2"/>
  <c r="A8403" i="2"/>
  <c r="B8403" i="2"/>
  <c r="C8403" i="2"/>
  <c r="D8403" i="2"/>
  <c r="E8403" i="2"/>
  <c r="F8403" i="2"/>
  <c r="G8403" i="2"/>
  <c r="H8403" i="2"/>
  <c r="I8403" i="2"/>
  <c r="A8404" i="2"/>
  <c r="B8404" i="2"/>
  <c r="C8404" i="2"/>
  <c r="D8404" i="2"/>
  <c r="E8404" i="2"/>
  <c r="F8404" i="2"/>
  <c r="G8404" i="2"/>
  <c r="H8404" i="2"/>
  <c r="I8404" i="2"/>
  <c r="A8405" i="2"/>
  <c r="B8405" i="2"/>
  <c r="C8405" i="2"/>
  <c r="D8405" i="2"/>
  <c r="E8405" i="2"/>
  <c r="F8405" i="2"/>
  <c r="G8405" i="2"/>
  <c r="H8405" i="2"/>
  <c r="I8405" i="2"/>
  <c r="A8406" i="2"/>
  <c r="B8406" i="2"/>
  <c r="C8406" i="2"/>
  <c r="D8406" i="2"/>
  <c r="E8406" i="2"/>
  <c r="F8406" i="2"/>
  <c r="G8406" i="2"/>
  <c r="H8406" i="2"/>
  <c r="I8406" i="2"/>
  <c r="A8407" i="2"/>
  <c r="B8407" i="2"/>
  <c r="C8407" i="2"/>
  <c r="D8407" i="2"/>
  <c r="E8407" i="2"/>
  <c r="F8407" i="2"/>
  <c r="G8407" i="2"/>
  <c r="H8407" i="2"/>
  <c r="I8407" i="2"/>
  <c r="A8408" i="2"/>
  <c r="B8408" i="2"/>
  <c r="C8408" i="2"/>
  <c r="D8408" i="2"/>
  <c r="E8408" i="2"/>
  <c r="F8408" i="2"/>
  <c r="G8408" i="2"/>
  <c r="H8408" i="2"/>
  <c r="I8408" i="2"/>
  <c r="A8409" i="2"/>
  <c r="B8409" i="2"/>
  <c r="C8409" i="2"/>
  <c r="D8409" i="2"/>
  <c r="E8409" i="2"/>
  <c r="F8409" i="2"/>
  <c r="G8409" i="2"/>
  <c r="H8409" i="2"/>
  <c r="I8409" i="2"/>
  <c r="A8410" i="2"/>
  <c r="B8410" i="2"/>
  <c r="C8410" i="2"/>
  <c r="D8410" i="2"/>
  <c r="E8410" i="2"/>
  <c r="F8410" i="2"/>
  <c r="G8410" i="2"/>
  <c r="H8410" i="2"/>
  <c r="I8410" i="2"/>
  <c r="A8411" i="2"/>
  <c r="B8411" i="2"/>
  <c r="C8411" i="2"/>
  <c r="D8411" i="2"/>
  <c r="E8411" i="2"/>
  <c r="F8411" i="2"/>
  <c r="G8411" i="2"/>
  <c r="H8411" i="2"/>
  <c r="I8411" i="2"/>
  <c r="A8412" i="2"/>
  <c r="B8412" i="2"/>
  <c r="C8412" i="2"/>
  <c r="D8412" i="2"/>
  <c r="E8412" i="2"/>
  <c r="F8412" i="2"/>
  <c r="G8412" i="2"/>
  <c r="H8412" i="2"/>
  <c r="I8412" i="2"/>
  <c r="A8413" i="2"/>
  <c r="B8413" i="2"/>
  <c r="C8413" i="2"/>
  <c r="D8413" i="2"/>
  <c r="E8413" i="2"/>
  <c r="F8413" i="2"/>
  <c r="G8413" i="2"/>
  <c r="H8413" i="2"/>
  <c r="I8413" i="2"/>
  <c r="A8414" i="2"/>
  <c r="B8414" i="2"/>
  <c r="C8414" i="2"/>
  <c r="D8414" i="2"/>
  <c r="E8414" i="2"/>
  <c r="F8414" i="2"/>
  <c r="G8414" i="2"/>
  <c r="H8414" i="2"/>
  <c r="I8414" i="2"/>
  <c r="A8415" i="2"/>
  <c r="B8415" i="2"/>
  <c r="C8415" i="2"/>
  <c r="D8415" i="2"/>
  <c r="E8415" i="2"/>
  <c r="F8415" i="2"/>
  <c r="G8415" i="2"/>
  <c r="H8415" i="2"/>
  <c r="I8415" i="2"/>
  <c r="A8416" i="2"/>
  <c r="B8416" i="2"/>
  <c r="C8416" i="2"/>
  <c r="D8416" i="2"/>
  <c r="E8416" i="2"/>
  <c r="F8416" i="2"/>
  <c r="G8416" i="2"/>
  <c r="H8416" i="2"/>
  <c r="I8416" i="2"/>
  <c r="A8417" i="2"/>
  <c r="B8417" i="2"/>
  <c r="C8417" i="2"/>
  <c r="D8417" i="2"/>
  <c r="E8417" i="2"/>
  <c r="F8417" i="2"/>
  <c r="G8417" i="2"/>
  <c r="H8417" i="2"/>
  <c r="I8417" i="2"/>
  <c r="A8418" i="2"/>
  <c r="B8418" i="2"/>
  <c r="C8418" i="2"/>
  <c r="D8418" i="2"/>
  <c r="E8418" i="2"/>
  <c r="F8418" i="2"/>
  <c r="G8418" i="2"/>
  <c r="H8418" i="2"/>
  <c r="I8418" i="2"/>
  <c r="A8419" i="2"/>
  <c r="B8419" i="2"/>
  <c r="C8419" i="2"/>
  <c r="D8419" i="2"/>
  <c r="E8419" i="2"/>
  <c r="F8419" i="2"/>
  <c r="G8419" i="2"/>
  <c r="H8419" i="2"/>
  <c r="I8419" i="2"/>
  <c r="A8420" i="2"/>
  <c r="B8420" i="2"/>
  <c r="C8420" i="2"/>
  <c r="D8420" i="2"/>
  <c r="E8420" i="2"/>
  <c r="F8420" i="2"/>
  <c r="G8420" i="2"/>
  <c r="H8420" i="2"/>
  <c r="I8420" i="2"/>
  <c r="A8421" i="2"/>
  <c r="B8421" i="2"/>
  <c r="C8421" i="2"/>
  <c r="D8421" i="2"/>
  <c r="E8421" i="2"/>
  <c r="F8421" i="2"/>
  <c r="G8421" i="2"/>
  <c r="H8421" i="2"/>
  <c r="I8421" i="2"/>
  <c r="A8422" i="2"/>
  <c r="B8422" i="2"/>
  <c r="C8422" i="2"/>
  <c r="D8422" i="2"/>
  <c r="E8422" i="2"/>
  <c r="F8422" i="2"/>
  <c r="G8422" i="2"/>
  <c r="H8422" i="2"/>
  <c r="I8422" i="2"/>
  <c r="A8423" i="2"/>
  <c r="B8423" i="2"/>
  <c r="C8423" i="2"/>
  <c r="D8423" i="2"/>
  <c r="E8423" i="2"/>
  <c r="F8423" i="2"/>
  <c r="G8423" i="2"/>
  <c r="H8423" i="2"/>
  <c r="I8423" i="2"/>
  <c r="A8424" i="2"/>
  <c r="B8424" i="2"/>
  <c r="C8424" i="2"/>
  <c r="D8424" i="2"/>
  <c r="E8424" i="2"/>
  <c r="F8424" i="2"/>
  <c r="G8424" i="2"/>
  <c r="H8424" i="2"/>
  <c r="I8424" i="2"/>
  <c r="A8425" i="2"/>
  <c r="B8425" i="2"/>
  <c r="C8425" i="2"/>
  <c r="D8425" i="2"/>
  <c r="E8425" i="2"/>
  <c r="F8425" i="2"/>
  <c r="G8425" i="2"/>
  <c r="H8425" i="2"/>
  <c r="I8425" i="2"/>
  <c r="A8426" i="2"/>
  <c r="B8426" i="2"/>
  <c r="C8426" i="2"/>
  <c r="D8426" i="2"/>
  <c r="E8426" i="2"/>
  <c r="F8426" i="2"/>
  <c r="G8426" i="2"/>
  <c r="H8426" i="2"/>
  <c r="I8426" i="2"/>
  <c r="A8427" i="2"/>
  <c r="B8427" i="2"/>
  <c r="C8427" i="2"/>
  <c r="D8427" i="2"/>
  <c r="E8427" i="2"/>
  <c r="F8427" i="2"/>
  <c r="G8427" i="2"/>
  <c r="H8427" i="2"/>
  <c r="I8427" i="2"/>
  <c r="A8428" i="2"/>
  <c r="B8428" i="2"/>
  <c r="C8428" i="2"/>
  <c r="D8428" i="2"/>
  <c r="E8428" i="2"/>
  <c r="F8428" i="2"/>
  <c r="G8428" i="2"/>
  <c r="H8428" i="2"/>
  <c r="I8428" i="2"/>
  <c r="A8429" i="2"/>
  <c r="B8429" i="2"/>
  <c r="C8429" i="2"/>
  <c r="D8429" i="2"/>
  <c r="E8429" i="2"/>
  <c r="F8429" i="2"/>
  <c r="G8429" i="2"/>
  <c r="H8429" i="2"/>
  <c r="I8429" i="2"/>
  <c r="A8430" i="2"/>
  <c r="B8430" i="2"/>
  <c r="C8430" i="2"/>
  <c r="D8430" i="2"/>
  <c r="E8430" i="2"/>
  <c r="F8430" i="2"/>
  <c r="G8430" i="2"/>
  <c r="H8430" i="2"/>
  <c r="I8430" i="2"/>
  <c r="A8431" i="2"/>
  <c r="B8431" i="2"/>
  <c r="C8431" i="2"/>
  <c r="D8431" i="2"/>
  <c r="E8431" i="2"/>
  <c r="F8431" i="2"/>
  <c r="G8431" i="2"/>
  <c r="H8431" i="2"/>
  <c r="I8431" i="2"/>
  <c r="A8432" i="2"/>
  <c r="B8432" i="2"/>
  <c r="C8432" i="2"/>
  <c r="D8432" i="2"/>
  <c r="E8432" i="2"/>
  <c r="F8432" i="2"/>
  <c r="G8432" i="2"/>
  <c r="H8432" i="2"/>
  <c r="I8432" i="2"/>
  <c r="A8433" i="2"/>
  <c r="B8433" i="2"/>
  <c r="C8433" i="2"/>
  <c r="D8433" i="2"/>
  <c r="E8433" i="2"/>
  <c r="F8433" i="2"/>
  <c r="G8433" i="2"/>
  <c r="H8433" i="2"/>
  <c r="I8433" i="2"/>
  <c r="A8434" i="2"/>
  <c r="B8434" i="2"/>
  <c r="C8434" i="2"/>
  <c r="D8434" i="2"/>
  <c r="E8434" i="2"/>
  <c r="F8434" i="2"/>
  <c r="G8434" i="2"/>
  <c r="H8434" i="2"/>
  <c r="I8434" i="2"/>
  <c r="A8435" i="2"/>
  <c r="B8435" i="2"/>
  <c r="C8435" i="2"/>
  <c r="D8435" i="2"/>
  <c r="E8435" i="2"/>
  <c r="F8435" i="2"/>
  <c r="G8435" i="2"/>
  <c r="H8435" i="2"/>
  <c r="I8435" i="2"/>
  <c r="A8436" i="2"/>
  <c r="B8436" i="2"/>
  <c r="C8436" i="2"/>
  <c r="D8436" i="2"/>
  <c r="E8436" i="2"/>
  <c r="F8436" i="2"/>
  <c r="G8436" i="2"/>
  <c r="H8436" i="2"/>
  <c r="I8436" i="2"/>
  <c r="A8437" i="2"/>
  <c r="B8437" i="2"/>
  <c r="C8437" i="2"/>
  <c r="D8437" i="2"/>
  <c r="E8437" i="2"/>
  <c r="F8437" i="2"/>
  <c r="G8437" i="2"/>
  <c r="H8437" i="2"/>
  <c r="I8437" i="2"/>
  <c r="A8438" i="2"/>
  <c r="B8438" i="2"/>
  <c r="C8438" i="2"/>
  <c r="D8438" i="2"/>
  <c r="E8438" i="2"/>
  <c r="F8438" i="2"/>
  <c r="G8438" i="2"/>
  <c r="H8438" i="2"/>
  <c r="I8438" i="2"/>
  <c r="A8439" i="2"/>
  <c r="B8439" i="2"/>
  <c r="C8439" i="2"/>
  <c r="D8439" i="2"/>
  <c r="E8439" i="2"/>
  <c r="F8439" i="2"/>
  <c r="G8439" i="2"/>
  <c r="H8439" i="2"/>
  <c r="I8439" i="2"/>
  <c r="A8440" i="2"/>
  <c r="B8440" i="2"/>
  <c r="C8440" i="2"/>
  <c r="D8440" i="2"/>
  <c r="E8440" i="2"/>
  <c r="F8440" i="2"/>
  <c r="G8440" i="2"/>
  <c r="H8440" i="2"/>
  <c r="I8440" i="2"/>
  <c r="A8441" i="2"/>
  <c r="B8441" i="2"/>
  <c r="C8441" i="2"/>
  <c r="D8441" i="2"/>
  <c r="E8441" i="2"/>
  <c r="F8441" i="2"/>
  <c r="G8441" i="2"/>
  <c r="H8441" i="2"/>
  <c r="I8441" i="2"/>
  <c r="A8442" i="2"/>
  <c r="B8442" i="2"/>
  <c r="C8442" i="2"/>
  <c r="D8442" i="2"/>
  <c r="E8442" i="2"/>
  <c r="F8442" i="2"/>
  <c r="G8442" i="2"/>
  <c r="H8442" i="2"/>
  <c r="I8442" i="2"/>
  <c r="A8443" i="2"/>
  <c r="B8443" i="2"/>
  <c r="C8443" i="2"/>
  <c r="D8443" i="2"/>
  <c r="E8443" i="2"/>
  <c r="F8443" i="2"/>
  <c r="G8443" i="2"/>
  <c r="H8443" i="2"/>
  <c r="I8443" i="2"/>
  <c r="A8444" i="2"/>
  <c r="B8444" i="2"/>
  <c r="C8444" i="2"/>
  <c r="D8444" i="2"/>
  <c r="E8444" i="2"/>
  <c r="F8444" i="2"/>
  <c r="G8444" i="2"/>
  <c r="H8444" i="2"/>
  <c r="I8444" i="2"/>
  <c r="A8445" i="2"/>
  <c r="B8445" i="2"/>
  <c r="C8445" i="2"/>
  <c r="D8445" i="2"/>
  <c r="E8445" i="2"/>
  <c r="F8445" i="2"/>
  <c r="G8445" i="2"/>
  <c r="H8445" i="2"/>
  <c r="I8445" i="2"/>
  <c r="A8446" i="2"/>
  <c r="B8446" i="2"/>
  <c r="C8446" i="2"/>
  <c r="D8446" i="2"/>
  <c r="E8446" i="2"/>
  <c r="F8446" i="2"/>
  <c r="G8446" i="2"/>
  <c r="H8446" i="2"/>
  <c r="I8446" i="2"/>
  <c r="A8447" i="2"/>
  <c r="B8447" i="2"/>
  <c r="C8447" i="2"/>
  <c r="D8447" i="2"/>
  <c r="E8447" i="2"/>
  <c r="F8447" i="2"/>
  <c r="G8447" i="2"/>
  <c r="H8447" i="2"/>
  <c r="I8447" i="2"/>
  <c r="A8448" i="2"/>
  <c r="B8448" i="2"/>
  <c r="C8448" i="2"/>
  <c r="D8448" i="2"/>
  <c r="E8448" i="2"/>
  <c r="F8448" i="2"/>
  <c r="G8448" i="2"/>
  <c r="H8448" i="2"/>
  <c r="I8448" i="2"/>
  <c r="A8449" i="2"/>
  <c r="B8449" i="2"/>
  <c r="C8449" i="2"/>
  <c r="D8449" i="2"/>
  <c r="E8449" i="2"/>
  <c r="F8449" i="2"/>
  <c r="G8449" i="2"/>
  <c r="H8449" i="2"/>
  <c r="I8449" i="2"/>
  <c r="A8450" i="2"/>
  <c r="B8450" i="2"/>
  <c r="C8450" i="2"/>
  <c r="D8450" i="2"/>
  <c r="E8450" i="2"/>
  <c r="F8450" i="2"/>
  <c r="G8450" i="2"/>
  <c r="H8450" i="2"/>
  <c r="I8450" i="2"/>
  <c r="A8451" i="2"/>
  <c r="B8451" i="2"/>
  <c r="C8451" i="2"/>
  <c r="D8451" i="2"/>
  <c r="E8451" i="2"/>
  <c r="F8451" i="2"/>
  <c r="G8451" i="2"/>
  <c r="H8451" i="2"/>
  <c r="I8451" i="2"/>
  <c r="A8452" i="2"/>
  <c r="B8452" i="2"/>
  <c r="C8452" i="2"/>
  <c r="D8452" i="2"/>
  <c r="E8452" i="2"/>
  <c r="F8452" i="2"/>
  <c r="G8452" i="2"/>
  <c r="H8452" i="2"/>
  <c r="I8452" i="2"/>
  <c r="A8453" i="2"/>
  <c r="B8453" i="2"/>
  <c r="C8453" i="2"/>
  <c r="D8453" i="2"/>
  <c r="E8453" i="2"/>
  <c r="F8453" i="2"/>
  <c r="G8453" i="2"/>
  <c r="H8453" i="2"/>
  <c r="I8453" i="2"/>
  <c r="A8454" i="2"/>
  <c r="B8454" i="2"/>
  <c r="C8454" i="2"/>
  <c r="D8454" i="2"/>
  <c r="E8454" i="2"/>
  <c r="F8454" i="2"/>
  <c r="G8454" i="2"/>
  <c r="H8454" i="2"/>
  <c r="I8454" i="2"/>
  <c r="A8455" i="2"/>
  <c r="B8455" i="2"/>
  <c r="C8455" i="2"/>
  <c r="D8455" i="2"/>
  <c r="E8455" i="2"/>
  <c r="F8455" i="2"/>
  <c r="G8455" i="2"/>
  <c r="H8455" i="2"/>
  <c r="I8455" i="2"/>
  <c r="A8456" i="2"/>
  <c r="B8456" i="2"/>
  <c r="C8456" i="2"/>
  <c r="D8456" i="2"/>
  <c r="E8456" i="2"/>
  <c r="F8456" i="2"/>
  <c r="G8456" i="2"/>
  <c r="H8456" i="2"/>
  <c r="I8456" i="2"/>
  <c r="A8457" i="2"/>
  <c r="B8457" i="2"/>
  <c r="C8457" i="2"/>
  <c r="D8457" i="2"/>
  <c r="E8457" i="2"/>
  <c r="F8457" i="2"/>
  <c r="G8457" i="2"/>
  <c r="H8457" i="2"/>
  <c r="I8457" i="2"/>
  <c r="A8458" i="2"/>
  <c r="B8458" i="2"/>
  <c r="C8458" i="2"/>
  <c r="D8458" i="2"/>
  <c r="E8458" i="2"/>
  <c r="F8458" i="2"/>
  <c r="G8458" i="2"/>
  <c r="H8458" i="2"/>
  <c r="I8458" i="2"/>
  <c r="A8459" i="2"/>
  <c r="B8459" i="2"/>
  <c r="C8459" i="2"/>
  <c r="D8459" i="2"/>
  <c r="E8459" i="2"/>
  <c r="F8459" i="2"/>
  <c r="G8459" i="2"/>
  <c r="H8459" i="2"/>
  <c r="I8459" i="2"/>
  <c r="A8460" i="2"/>
  <c r="B8460" i="2"/>
  <c r="C8460" i="2"/>
  <c r="D8460" i="2"/>
  <c r="E8460" i="2"/>
  <c r="F8460" i="2"/>
  <c r="G8460" i="2"/>
  <c r="H8460" i="2"/>
  <c r="I8460" i="2"/>
  <c r="A8461" i="2"/>
  <c r="B8461" i="2"/>
  <c r="C8461" i="2"/>
  <c r="D8461" i="2"/>
  <c r="E8461" i="2"/>
  <c r="F8461" i="2"/>
  <c r="G8461" i="2"/>
  <c r="H8461" i="2"/>
  <c r="I8461" i="2"/>
  <c r="A8462" i="2"/>
  <c r="B8462" i="2"/>
  <c r="C8462" i="2"/>
  <c r="D8462" i="2"/>
  <c r="E8462" i="2"/>
  <c r="F8462" i="2"/>
  <c r="G8462" i="2"/>
  <c r="H8462" i="2"/>
  <c r="I8462" i="2"/>
  <c r="A8463" i="2"/>
  <c r="B8463" i="2"/>
  <c r="C8463" i="2"/>
  <c r="D8463" i="2"/>
  <c r="E8463" i="2"/>
  <c r="F8463" i="2"/>
  <c r="G8463" i="2"/>
  <c r="H8463" i="2"/>
  <c r="I8463" i="2"/>
  <c r="A8464" i="2"/>
  <c r="B8464" i="2"/>
  <c r="C8464" i="2"/>
  <c r="D8464" i="2"/>
  <c r="E8464" i="2"/>
  <c r="F8464" i="2"/>
  <c r="G8464" i="2"/>
  <c r="H8464" i="2"/>
  <c r="I8464" i="2"/>
  <c r="A8465" i="2"/>
  <c r="B8465" i="2"/>
  <c r="C8465" i="2"/>
  <c r="D8465" i="2"/>
  <c r="E8465" i="2"/>
  <c r="F8465" i="2"/>
  <c r="G8465" i="2"/>
  <c r="H8465" i="2"/>
  <c r="I8465" i="2"/>
  <c r="A8466" i="2"/>
  <c r="B8466" i="2"/>
  <c r="C8466" i="2"/>
  <c r="D8466" i="2"/>
  <c r="E8466" i="2"/>
  <c r="F8466" i="2"/>
  <c r="G8466" i="2"/>
  <c r="H8466" i="2"/>
  <c r="I8466" i="2"/>
  <c r="A8467" i="2"/>
  <c r="B8467" i="2"/>
  <c r="C8467" i="2"/>
  <c r="D8467" i="2"/>
  <c r="E8467" i="2"/>
  <c r="F8467" i="2"/>
  <c r="G8467" i="2"/>
  <c r="H8467" i="2"/>
  <c r="I8467" i="2"/>
  <c r="A8468" i="2"/>
  <c r="B8468" i="2"/>
  <c r="C8468" i="2"/>
  <c r="D8468" i="2"/>
  <c r="E8468" i="2"/>
  <c r="F8468" i="2"/>
  <c r="G8468" i="2"/>
  <c r="H8468" i="2"/>
  <c r="I8468" i="2"/>
  <c r="A8469" i="2"/>
  <c r="B8469" i="2"/>
  <c r="C8469" i="2"/>
  <c r="D8469" i="2"/>
  <c r="E8469" i="2"/>
  <c r="F8469" i="2"/>
  <c r="G8469" i="2"/>
  <c r="H8469" i="2"/>
  <c r="I8469" i="2"/>
  <c r="A8470" i="2"/>
  <c r="B8470" i="2"/>
  <c r="C8470" i="2"/>
  <c r="D8470" i="2"/>
  <c r="E8470" i="2"/>
  <c r="F8470" i="2"/>
  <c r="G8470" i="2"/>
  <c r="H8470" i="2"/>
  <c r="I8470" i="2"/>
  <c r="A8471" i="2"/>
  <c r="B8471" i="2"/>
  <c r="C8471" i="2"/>
  <c r="D8471" i="2"/>
  <c r="E8471" i="2"/>
  <c r="F8471" i="2"/>
  <c r="G8471" i="2"/>
  <c r="H8471" i="2"/>
  <c r="I8471" i="2"/>
  <c r="A8472" i="2"/>
  <c r="B8472" i="2"/>
  <c r="C8472" i="2"/>
  <c r="D8472" i="2"/>
  <c r="E8472" i="2"/>
  <c r="F8472" i="2"/>
  <c r="G8472" i="2"/>
  <c r="H8472" i="2"/>
  <c r="I8472" i="2"/>
  <c r="A8473" i="2"/>
  <c r="B8473" i="2"/>
  <c r="C8473" i="2"/>
  <c r="D8473" i="2"/>
  <c r="E8473" i="2"/>
  <c r="F8473" i="2"/>
  <c r="G8473" i="2"/>
  <c r="H8473" i="2"/>
  <c r="I8473" i="2"/>
  <c r="A8474" i="2"/>
  <c r="B8474" i="2"/>
  <c r="C8474" i="2"/>
  <c r="D8474" i="2"/>
  <c r="E8474" i="2"/>
  <c r="F8474" i="2"/>
  <c r="G8474" i="2"/>
  <c r="H8474" i="2"/>
  <c r="I8474" i="2"/>
  <c r="A8475" i="2"/>
  <c r="B8475" i="2"/>
  <c r="C8475" i="2"/>
  <c r="D8475" i="2"/>
  <c r="E8475" i="2"/>
  <c r="F8475" i="2"/>
  <c r="G8475" i="2"/>
  <c r="H8475" i="2"/>
  <c r="I8475" i="2"/>
  <c r="A8476" i="2"/>
  <c r="B8476" i="2"/>
  <c r="C8476" i="2"/>
  <c r="D8476" i="2"/>
  <c r="E8476" i="2"/>
  <c r="F8476" i="2"/>
  <c r="G8476" i="2"/>
  <c r="H8476" i="2"/>
  <c r="I8476" i="2"/>
  <c r="A8477" i="2"/>
  <c r="B8477" i="2"/>
  <c r="C8477" i="2"/>
  <c r="D8477" i="2"/>
  <c r="E8477" i="2"/>
  <c r="F8477" i="2"/>
  <c r="G8477" i="2"/>
  <c r="H8477" i="2"/>
  <c r="I8477" i="2"/>
  <c r="A8478" i="2"/>
  <c r="B8478" i="2"/>
  <c r="C8478" i="2"/>
  <c r="D8478" i="2"/>
  <c r="E8478" i="2"/>
  <c r="F8478" i="2"/>
  <c r="G8478" i="2"/>
  <c r="H8478" i="2"/>
  <c r="I8478" i="2"/>
  <c r="A8479" i="2"/>
  <c r="B8479" i="2"/>
  <c r="C8479" i="2"/>
  <c r="D8479" i="2"/>
  <c r="E8479" i="2"/>
  <c r="F8479" i="2"/>
  <c r="G8479" i="2"/>
  <c r="H8479" i="2"/>
  <c r="I8479" i="2"/>
  <c r="A8480" i="2"/>
  <c r="B8480" i="2"/>
  <c r="C8480" i="2"/>
  <c r="D8480" i="2"/>
  <c r="E8480" i="2"/>
  <c r="F8480" i="2"/>
  <c r="G8480" i="2"/>
  <c r="H8480" i="2"/>
  <c r="I8480" i="2"/>
  <c r="A8481" i="2"/>
  <c r="B8481" i="2"/>
  <c r="C8481" i="2"/>
  <c r="D8481" i="2"/>
  <c r="E8481" i="2"/>
  <c r="F8481" i="2"/>
  <c r="G8481" i="2"/>
  <c r="H8481" i="2"/>
  <c r="I8481" i="2"/>
  <c r="A8482" i="2"/>
  <c r="B8482" i="2"/>
  <c r="C8482" i="2"/>
  <c r="D8482" i="2"/>
  <c r="E8482" i="2"/>
  <c r="F8482" i="2"/>
  <c r="G8482" i="2"/>
  <c r="H8482" i="2"/>
  <c r="I8482" i="2"/>
  <c r="A8483" i="2"/>
  <c r="B8483" i="2"/>
  <c r="C8483" i="2"/>
  <c r="D8483" i="2"/>
  <c r="E8483" i="2"/>
  <c r="F8483" i="2"/>
  <c r="G8483" i="2"/>
  <c r="H8483" i="2"/>
  <c r="I8483" i="2"/>
  <c r="A8484" i="2"/>
  <c r="B8484" i="2"/>
  <c r="C8484" i="2"/>
  <c r="D8484" i="2"/>
  <c r="E8484" i="2"/>
  <c r="F8484" i="2"/>
  <c r="G8484" i="2"/>
  <c r="H8484" i="2"/>
  <c r="I8484" i="2"/>
  <c r="A8485" i="2"/>
  <c r="B8485" i="2"/>
  <c r="C8485" i="2"/>
  <c r="D8485" i="2"/>
  <c r="E8485" i="2"/>
  <c r="F8485" i="2"/>
  <c r="G8485" i="2"/>
  <c r="H8485" i="2"/>
  <c r="I8485" i="2"/>
  <c r="A8486" i="2"/>
  <c r="B8486" i="2"/>
  <c r="C8486" i="2"/>
  <c r="D8486" i="2"/>
  <c r="E8486" i="2"/>
  <c r="F8486" i="2"/>
  <c r="G8486" i="2"/>
  <c r="H8486" i="2"/>
  <c r="I8486" i="2"/>
  <c r="A8487" i="2"/>
  <c r="B8487" i="2"/>
  <c r="C8487" i="2"/>
  <c r="D8487" i="2"/>
  <c r="E8487" i="2"/>
  <c r="F8487" i="2"/>
  <c r="G8487" i="2"/>
  <c r="H8487" i="2"/>
  <c r="I8487" i="2"/>
  <c r="A8488" i="2"/>
  <c r="B8488" i="2"/>
  <c r="C8488" i="2"/>
  <c r="D8488" i="2"/>
  <c r="E8488" i="2"/>
  <c r="F8488" i="2"/>
  <c r="G8488" i="2"/>
  <c r="H8488" i="2"/>
  <c r="I8488" i="2"/>
  <c r="A8489" i="2"/>
  <c r="B8489" i="2"/>
  <c r="C8489" i="2"/>
  <c r="D8489" i="2"/>
  <c r="E8489" i="2"/>
  <c r="F8489" i="2"/>
  <c r="G8489" i="2"/>
  <c r="H8489" i="2"/>
  <c r="I8489" i="2"/>
  <c r="A8490" i="2"/>
  <c r="B8490" i="2"/>
  <c r="C8490" i="2"/>
  <c r="D8490" i="2"/>
  <c r="E8490" i="2"/>
  <c r="F8490" i="2"/>
  <c r="G8490" i="2"/>
  <c r="H8490" i="2"/>
  <c r="I8490" i="2"/>
  <c r="A8491" i="2"/>
  <c r="B8491" i="2"/>
  <c r="C8491" i="2"/>
  <c r="D8491" i="2"/>
  <c r="E8491" i="2"/>
  <c r="F8491" i="2"/>
  <c r="G8491" i="2"/>
  <c r="H8491" i="2"/>
  <c r="I8491" i="2"/>
  <c r="A8492" i="2"/>
  <c r="B8492" i="2"/>
  <c r="C8492" i="2"/>
  <c r="D8492" i="2"/>
  <c r="E8492" i="2"/>
  <c r="F8492" i="2"/>
  <c r="G8492" i="2"/>
  <c r="H8492" i="2"/>
  <c r="I8492" i="2"/>
  <c r="A8493" i="2"/>
  <c r="B8493" i="2"/>
  <c r="C8493" i="2"/>
  <c r="D8493" i="2"/>
  <c r="E8493" i="2"/>
  <c r="F8493" i="2"/>
  <c r="G8493" i="2"/>
  <c r="H8493" i="2"/>
  <c r="I8493" i="2"/>
  <c r="A8494" i="2"/>
  <c r="B8494" i="2"/>
  <c r="C8494" i="2"/>
  <c r="D8494" i="2"/>
  <c r="E8494" i="2"/>
  <c r="F8494" i="2"/>
  <c r="G8494" i="2"/>
  <c r="H8494" i="2"/>
  <c r="I8494" i="2"/>
  <c r="A8495" i="2"/>
  <c r="B8495" i="2"/>
  <c r="C8495" i="2"/>
  <c r="D8495" i="2"/>
  <c r="E8495" i="2"/>
  <c r="F8495" i="2"/>
  <c r="G8495" i="2"/>
  <c r="H8495" i="2"/>
  <c r="I8495" i="2"/>
  <c r="A8496" i="2"/>
  <c r="B8496" i="2"/>
  <c r="C8496" i="2"/>
  <c r="D8496" i="2"/>
  <c r="E8496" i="2"/>
  <c r="F8496" i="2"/>
  <c r="G8496" i="2"/>
  <c r="H8496" i="2"/>
  <c r="I8496" i="2"/>
  <c r="A8497" i="2"/>
  <c r="B8497" i="2"/>
  <c r="C8497" i="2"/>
  <c r="D8497" i="2"/>
  <c r="E8497" i="2"/>
  <c r="F8497" i="2"/>
  <c r="G8497" i="2"/>
  <c r="H8497" i="2"/>
  <c r="I8497" i="2"/>
  <c r="A8498" i="2"/>
  <c r="B8498" i="2"/>
  <c r="C8498" i="2"/>
  <c r="D8498" i="2"/>
  <c r="E8498" i="2"/>
  <c r="F8498" i="2"/>
  <c r="G8498" i="2"/>
  <c r="H8498" i="2"/>
  <c r="I8498" i="2"/>
  <c r="A8499" i="2"/>
  <c r="B8499" i="2"/>
  <c r="C8499" i="2"/>
  <c r="D8499" i="2"/>
  <c r="E8499" i="2"/>
  <c r="F8499" i="2"/>
  <c r="G8499" i="2"/>
  <c r="H8499" i="2"/>
  <c r="I8499" i="2"/>
  <c r="A8500" i="2"/>
  <c r="B8500" i="2"/>
  <c r="C8500" i="2"/>
  <c r="D8500" i="2"/>
  <c r="E8500" i="2"/>
  <c r="F8500" i="2"/>
  <c r="G8500" i="2"/>
  <c r="H8500" i="2"/>
  <c r="I8500" i="2"/>
  <c r="A8501" i="2"/>
  <c r="B8501" i="2"/>
  <c r="C8501" i="2"/>
  <c r="D8501" i="2"/>
  <c r="E8501" i="2"/>
  <c r="F8501" i="2"/>
  <c r="G8501" i="2"/>
  <c r="H8501" i="2"/>
  <c r="I8501" i="2"/>
  <c r="A8502" i="2"/>
  <c r="B8502" i="2"/>
  <c r="C8502" i="2"/>
  <c r="D8502" i="2"/>
  <c r="E8502" i="2"/>
  <c r="F8502" i="2"/>
  <c r="G8502" i="2"/>
  <c r="H8502" i="2"/>
  <c r="I8502" i="2"/>
  <c r="A8503" i="2"/>
  <c r="B8503" i="2"/>
  <c r="C8503" i="2"/>
  <c r="D8503" i="2"/>
  <c r="E8503" i="2"/>
  <c r="F8503" i="2"/>
  <c r="G8503" i="2"/>
  <c r="H8503" i="2"/>
  <c r="I8503" i="2"/>
  <c r="A8504" i="2"/>
  <c r="B8504" i="2"/>
  <c r="C8504" i="2"/>
  <c r="D8504" i="2"/>
  <c r="E8504" i="2"/>
  <c r="F8504" i="2"/>
  <c r="G8504" i="2"/>
  <c r="H8504" i="2"/>
  <c r="I8504" i="2"/>
  <c r="A8505" i="2"/>
  <c r="B8505" i="2"/>
  <c r="C8505" i="2"/>
  <c r="D8505" i="2"/>
  <c r="E8505" i="2"/>
  <c r="F8505" i="2"/>
  <c r="G8505" i="2"/>
  <c r="H8505" i="2"/>
  <c r="I8505" i="2"/>
  <c r="A8506" i="2"/>
  <c r="B8506" i="2"/>
  <c r="C8506" i="2"/>
  <c r="D8506" i="2"/>
  <c r="E8506" i="2"/>
  <c r="F8506" i="2"/>
  <c r="G8506" i="2"/>
  <c r="H8506" i="2"/>
  <c r="I8506" i="2"/>
  <c r="A8507" i="2"/>
  <c r="B8507" i="2"/>
  <c r="C8507" i="2"/>
  <c r="D8507" i="2"/>
  <c r="E8507" i="2"/>
  <c r="F8507" i="2"/>
  <c r="G8507" i="2"/>
  <c r="H8507" i="2"/>
  <c r="I8507" i="2"/>
  <c r="A8508" i="2"/>
  <c r="B8508" i="2"/>
  <c r="C8508" i="2"/>
  <c r="D8508" i="2"/>
  <c r="E8508" i="2"/>
  <c r="F8508" i="2"/>
  <c r="G8508" i="2"/>
  <c r="H8508" i="2"/>
  <c r="I8508" i="2"/>
  <c r="A8509" i="2"/>
  <c r="B8509" i="2"/>
  <c r="C8509" i="2"/>
  <c r="D8509" i="2"/>
  <c r="E8509" i="2"/>
  <c r="F8509" i="2"/>
  <c r="G8509" i="2"/>
  <c r="H8509" i="2"/>
  <c r="I8509" i="2"/>
  <c r="A8510" i="2"/>
  <c r="B8510" i="2"/>
  <c r="C8510" i="2"/>
  <c r="D8510" i="2"/>
  <c r="E8510" i="2"/>
  <c r="F8510" i="2"/>
  <c r="G8510" i="2"/>
  <c r="H8510" i="2"/>
  <c r="I8510" i="2"/>
  <c r="A8511" i="2"/>
  <c r="B8511" i="2"/>
  <c r="C8511" i="2"/>
  <c r="D8511" i="2"/>
  <c r="E8511" i="2"/>
  <c r="F8511" i="2"/>
  <c r="G8511" i="2"/>
  <c r="H8511" i="2"/>
  <c r="I8511" i="2"/>
  <c r="A8512" i="2"/>
  <c r="B8512" i="2"/>
  <c r="C8512" i="2"/>
  <c r="D8512" i="2"/>
  <c r="E8512" i="2"/>
  <c r="F8512" i="2"/>
  <c r="G8512" i="2"/>
  <c r="H8512" i="2"/>
  <c r="I8512" i="2"/>
  <c r="A8513" i="2"/>
  <c r="B8513" i="2"/>
  <c r="C8513" i="2"/>
  <c r="D8513" i="2"/>
  <c r="E8513" i="2"/>
  <c r="F8513" i="2"/>
  <c r="G8513" i="2"/>
  <c r="H8513" i="2"/>
  <c r="I8513" i="2"/>
  <c r="A8514" i="2"/>
  <c r="B8514" i="2"/>
  <c r="C8514" i="2"/>
  <c r="D8514" i="2"/>
  <c r="E8514" i="2"/>
  <c r="F8514" i="2"/>
  <c r="G8514" i="2"/>
  <c r="H8514" i="2"/>
  <c r="I8514" i="2"/>
  <c r="A8515" i="2"/>
  <c r="B8515" i="2"/>
  <c r="C8515" i="2"/>
  <c r="D8515" i="2"/>
  <c r="E8515" i="2"/>
  <c r="F8515" i="2"/>
  <c r="G8515" i="2"/>
  <c r="H8515" i="2"/>
  <c r="I8515" i="2"/>
  <c r="A8516" i="2"/>
  <c r="B8516" i="2"/>
  <c r="C8516" i="2"/>
  <c r="D8516" i="2"/>
  <c r="E8516" i="2"/>
  <c r="F8516" i="2"/>
  <c r="G8516" i="2"/>
  <c r="H8516" i="2"/>
  <c r="I8516" i="2"/>
  <c r="A8517" i="2"/>
  <c r="B8517" i="2"/>
  <c r="C8517" i="2"/>
  <c r="D8517" i="2"/>
  <c r="E8517" i="2"/>
  <c r="F8517" i="2"/>
  <c r="G8517" i="2"/>
  <c r="H8517" i="2"/>
  <c r="I8517" i="2"/>
  <c r="A8518" i="2"/>
  <c r="B8518" i="2"/>
  <c r="C8518" i="2"/>
  <c r="D8518" i="2"/>
  <c r="E8518" i="2"/>
  <c r="F8518" i="2"/>
  <c r="G8518" i="2"/>
  <c r="H8518" i="2"/>
  <c r="I8518" i="2"/>
  <c r="A8519" i="2"/>
  <c r="B8519" i="2"/>
  <c r="C8519" i="2"/>
  <c r="D8519" i="2"/>
  <c r="E8519" i="2"/>
  <c r="F8519" i="2"/>
  <c r="G8519" i="2"/>
  <c r="H8519" i="2"/>
  <c r="I8519" i="2"/>
  <c r="A8520" i="2"/>
  <c r="B8520" i="2"/>
  <c r="C8520" i="2"/>
  <c r="D8520" i="2"/>
  <c r="E8520" i="2"/>
  <c r="F8520" i="2"/>
  <c r="G8520" i="2"/>
  <c r="H8520" i="2"/>
  <c r="I8520" i="2"/>
  <c r="A8521" i="2"/>
  <c r="B8521" i="2"/>
  <c r="C8521" i="2"/>
  <c r="D8521" i="2"/>
  <c r="E8521" i="2"/>
  <c r="F8521" i="2"/>
  <c r="G8521" i="2"/>
  <c r="H8521" i="2"/>
  <c r="I8521" i="2"/>
  <c r="A8522" i="2"/>
  <c r="B8522" i="2"/>
  <c r="C8522" i="2"/>
  <c r="D8522" i="2"/>
  <c r="E8522" i="2"/>
  <c r="F8522" i="2"/>
  <c r="G8522" i="2"/>
  <c r="H8522" i="2"/>
  <c r="I8522" i="2"/>
  <c r="A8523" i="2"/>
  <c r="B8523" i="2"/>
  <c r="C8523" i="2"/>
  <c r="D8523" i="2"/>
  <c r="E8523" i="2"/>
  <c r="F8523" i="2"/>
  <c r="G8523" i="2"/>
  <c r="H8523" i="2"/>
  <c r="I8523" i="2"/>
  <c r="A8524" i="2"/>
  <c r="B8524" i="2"/>
  <c r="C8524" i="2"/>
  <c r="D8524" i="2"/>
  <c r="E8524" i="2"/>
  <c r="F8524" i="2"/>
  <c r="G8524" i="2"/>
  <c r="H8524" i="2"/>
  <c r="I8524" i="2"/>
  <c r="A8525" i="2"/>
  <c r="B8525" i="2"/>
  <c r="C8525" i="2"/>
  <c r="D8525" i="2"/>
  <c r="E8525" i="2"/>
  <c r="F8525" i="2"/>
  <c r="G8525" i="2"/>
  <c r="H8525" i="2"/>
  <c r="I8525" i="2"/>
  <c r="A8526" i="2"/>
  <c r="B8526" i="2"/>
  <c r="C8526" i="2"/>
  <c r="D8526" i="2"/>
  <c r="E8526" i="2"/>
  <c r="F8526" i="2"/>
  <c r="G8526" i="2"/>
  <c r="H8526" i="2"/>
  <c r="I8526" i="2"/>
  <c r="A8527" i="2"/>
  <c r="B8527" i="2"/>
  <c r="C8527" i="2"/>
  <c r="D8527" i="2"/>
  <c r="E8527" i="2"/>
  <c r="F8527" i="2"/>
  <c r="G8527" i="2"/>
  <c r="H8527" i="2"/>
  <c r="I8527" i="2"/>
  <c r="A8528" i="2"/>
  <c r="B8528" i="2"/>
  <c r="C8528" i="2"/>
  <c r="D8528" i="2"/>
  <c r="E8528" i="2"/>
  <c r="F8528" i="2"/>
  <c r="G8528" i="2"/>
  <c r="H8528" i="2"/>
  <c r="I8528" i="2"/>
  <c r="A8529" i="2"/>
  <c r="B8529" i="2"/>
  <c r="C8529" i="2"/>
  <c r="D8529" i="2"/>
  <c r="E8529" i="2"/>
  <c r="F8529" i="2"/>
  <c r="G8529" i="2"/>
  <c r="H8529" i="2"/>
  <c r="I8529" i="2"/>
  <c r="A8530" i="2"/>
  <c r="B8530" i="2"/>
  <c r="C8530" i="2"/>
  <c r="D8530" i="2"/>
  <c r="E8530" i="2"/>
  <c r="F8530" i="2"/>
  <c r="G8530" i="2"/>
  <c r="H8530" i="2"/>
  <c r="I8530" i="2"/>
  <c r="A8531" i="2"/>
  <c r="B8531" i="2"/>
  <c r="C8531" i="2"/>
  <c r="D8531" i="2"/>
  <c r="E8531" i="2"/>
  <c r="F8531" i="2"/>
  <c r="G8531" i="2"/>
  <c r="H8531" i="2"/>
  <c r="I8531" i="2"/>
  <c r="A8532" i="2"/>
  <c r="B8532" i="2"/>
  <c r="C8532" i="2"/>
  <c r="D8532" i="2"/>
  <c r="E8532" i="2"/>
  <c r="F8532" i="2"/>
  <c r="G8532" i="2"/>
  <c r="H8532" i="2"/>
  <c r="I8532" i="2"/>
  <c r="A8533" i="2"/>
  <c r="B8533" i="2"/>
  <c r="C8533" i="2"/>
  <c r="D8533" i="2"/>
  <c r="E8533" i="2"/>
  <c r="F8533" i="2"/>
  <c r="G8533" i="2"/>
  <c r="H8533" i="2"/>
  <c r="I8533" i="2"/>
  <c r="A8534" i="2"/>
  <c r="B8534" i="2"/>
  <c r="C8534" i="2"/>
  <c r="D8534" i="2"/>
  <c r="E8534" i="2"/>
  <c r="F8534" i="2"/>
  <c r="G8534" i="2"/>
  <c r="H8534" i="2"/>
  <c r="I8534" i="2"/>
  <c r="A8535" i="2"/>
  <c r="B8535" i="2"/>
  <c r="C8535" i="2"/>
  <c r="D8535" i="2"/>
  <c r="E8535" i="2"/>
  <c r="F8535" i="2"/>
  <c r="G8535" i="2"/>
  <c r="H8535" i="2"/>
  <c r="I8535" i="2"/>
  <c r="A8536" i="2"/>
  <c r="B8536" i="2"/>
  <c r="C8536" i="2"/>
  <c r="D8536" i="2"/>
  <c r="E8536" i="2"/>
  <c r="F8536" i="2"/>
  <c r="G8536" i="2"/>
  <c r="H8536" i="2"/>
  <c r="I8536" i="2"/>
  <c r="A8537" i="2"/>
  <c r="B8537" i="2"/>
  <c r="C8537" i="2"/>
  <c r="D8537" i="2"/>
  <c r="E8537" i="2"/>
  <c r="F8537" i="2"/>
  <c r="G8537" i="2"/>
  <c r="H8537" i="2"/>
  <c r="I8537" i="2"/>
  <c r="A8538" i="2"/>
  <c r="B8538" i="2"/>
  <c r="C8538" i="2"/>
  <c r="D8538" i="2"/>
  <c r="E8538" i="2"/>
  <c r="F8538" i="2"/>
  <c r="G8538" i="2"/>
  <c r="H8538" i="2"/>
  <c r="I8538" i="2"/>
  <c r="A8539" i="2"/>
  <c r="B8539" i="2"/>
  <c r="C8539" i="2"/>
  <c r="D8539" i="2"/>
  <c r="E8539" i="2"/>
  <c r="F8539" i="2"/>
  <c r="G8539" i="2"/>
  <c r="H8539" i="2"/>
  <c r="I8539" i="2"/>
  <c r="A8540" i="2"/>
  <c r="B8540" i="2"/>
  <c r="C8540" i="2"/>
  <c r="D8540" i="2"/>
  <c r="E8540" i="2"/>
  <c r="F8540" i="2"/>
  <c r="G8540" i="2"/>
  <c r="H8540" i="2"/>
  <c r="I8540" i="2"/>
  <c r="A8541" i="2"/>
  <c r="B8541" i="2"/>
  <c r="C8541" i="2"/>
  <c r="D8541" i="2"/>
  <c r="E8541" i="2"/>
  <c r="F8541" i="2"/>
  <c r="G8541" i="2"/>
  <c r="H8541" i="2"/>
  <c r="I8541" i="2"/>
  <c r="A8542" i="2"/>
  <c r="B8542" i="2"/>
  <c r="C8542" i="2"/>
  <c r="D8542" i="2"/>
  <c r="E8542" i="2"/>
  <c r="F8542" i="2"/>
  <c r="G8542" i="2"/>
  <c r="H8542" i="2"/>
  <c r="I8542" i="2"/>
  <c r="A8543" i="2"/>
  <c r="B8543" i="2"/>
  <c r="C8543" i="2"/>
  <c r="D8543" i="2"/>
  <c r="E8543" i="2"/>
  <c r="F8543" i="2"/>
  <c r="G8543" i="2"/>
  <c r="H8543" i="2"/>
  <c r="I8543" i="2"/>
  <c r="A8544" i="2"/>
  <c r="B8544" i="2"/>
  <c r="C8544" i="2"/>
  <c r="D8544" i="2"/>
  <c r="E8544" i="2"/>
  <c r="F8544" i="2"/>
  <c r="G8544" i="2"/>
  <c r="H8544" i="2"/>
  <c r="I8544" i="2"/>
  <c r="A8545" i="2"/>
  <c r="B8545" i="2"/>
  <c r="C8545" i="2"/>
  <c r="D8545" i="2"/>
  <c r="E8545" i="2"/>
  <c r="F8545" i="2"/>
  <c r="G8545" i="2"/>
  <c r="H8545" i="2"/>
  <c r="I8545" i="2"/>
  <c r="A8546" i="2"/>
  <c r="B8546" i="2"/>
  <c r="C8546" i="2"/>
  <c r="D8546" i="2"/>
  <c r="E8546" i="2"/>
  <c r="F8546" i="2"/>
  <c r="G8546" i="2"/>
  <c r="H8546" i="2"/>
  <c r="I8546" i="2"/>
  <c r="A8547" i="2"/>
  <c r="B8547" i="2"/>
  <c r="C8547" i="2"/>
  <c r="D8547" i="2"/>
  <c r="E8547" i="2"/>
  <c r="F8547" i="2"/>
  <c r="G8547" i="2"/>
  <c r="H8547" i="2"/>
  <c r="I8547" i="2"/>
  <c r="A8548" i="2"/>
  <c r="B8548" i="2"/>
  <c r="C8548" i="2"/>
  <c r="D8548" i="2"/>
  <c r="E8548" i="2"/>
  <c r="F8548" i="2"/>
  <c r="G8548" i="2"/>
  <c r="H8548" i="2"/>
  <c r="I8548" i="2"/>
  <c r="A8549" i="2"/>
  <c r="B8549" i="2"/>
  <c r="C8549" i="2"/>
  <c r="D8549" i="2"/>
  <c r="E8549" i="2"/>
  <c r="F8549" i="2"/>
  <c r="G8549" i="2"/>
  <c r="H8549" i="2"/>
  <c r="I8549" i="2"/>
  <c r="A8550" i="2"/>
  <c r="B8550" i="2"/>
  <c r="C8550" i="2"/>
  <c r="D8550" i="2"/>
  <c r="E8550" i="2"/>
  <c r="F8550" i="2"/>
  <c r="G8550" i="2"/>
  <c r="H8550" i="2"/>
  <c r="I8550" i="2"/>
  <c r="A8551" i="2"/>
  <c r="B8551" i="2"/>
  <c r="C8551" i="2"/>
  <c r="D8551" i="2"/>
  <c r="E8551" i="2"/>
  <c r="F8551" i="2"/>
  <c r="G8551" i="2"/>
  <c r="H8551" i="2"/>
  <c r="I8551" i="2"/>
  <c r="A8552" i="2"/>
  <c r="B8552" i="2"/>
  <c r="C8552" i="2"/>
  <c r="D8552" i="2"/>
  <c r="E8552" i="2"/>
  <c r="F8552" i="2"/>
  <c r="G8552" i="2"/>
  <c r="H8552" i="2"/>
  <c r="I8552" i="2"/>
  <c r="A8553" i="2"/>
  <c r="B8553" i="2"/>
  <c r="C8553" i="2"/>
  <c r="D8553" i="2"/>
  <c r="E8553" i="2"/>
  <c r="F8553" i="2"/>
  <c r="G8553" i="2"/>
  <c r="H8553" i="2"/>
  <c r="I8553" i="2"/>
  <c r="A8554" i="2"/>
  <c r="B8554" i="2"/>
  <c r="C8554" i="2"/>
  <c r="D8554" i="2"/>
  <c r="E8554" i="2"/>
  <c r="F8554" i="2"/>
  <c r="G8554" i="2"/>
  <c r="H8554" i="2"/>
  <c r="I8554" i="2"/>
  <c r="A8555" i="2"/>
  <c r="B8555" i="2"/>
  <c r="C8555" i="2"/>
  <c r="D8555" i="2"/>
  <c r="E8555" i="2"/>
  <c r="F8555" i="2"/>
  <c r="G8555" i="2"/>
  <c r="H8555" i="2"/>
  <c r="I8555" i="2"/>
  <c r="A8556" i="2"/>
  <c r="B8556" i="2"/>
  <c r="C8556" i="2"/>
  <c r="D8556" i="2"/>
  <c r="E8556" i="2"/>
  <c r="F8556" i="2"/>
  <c r="G8556" i="2"/>
  <c r="H8556" i="2"/>
  <c r="I8556" i="2"/>
  <c r="A8557" i="2"/>
  <c r="B8557" i="2"/>
  <c r="C8557" i="2"/>
  <c r="D8557" i="2"/>
  <c r="E8557" i="2"/>
  <c r="F8557" i="2"/>
  <c r="G8557" i="2"/>
  <c r="H8557" i="2"/>
  <c r="I8557" i="2"/>
  <c r="A8558" i="2"/>
  <c r="B8558" i="2"/>
  <c r="C8558" i="2"/>
  <c r="D8558" i="2"/>
  <c r="E8558" i="2"/>
  <c r="F8558" i="2"/>
  <c r="G8558" i="2"/>
  <c r="H8558" i="2"/>
  <c r="I8558" i="2"/>
  <c r="A8559" i="2"/>
  <c r="B8559" i="2"/>
  <c r="C8559" i="2"/>
  <c r="D8559" i="2"/>
  <c r="E8559" i="2"/>
  <c r="F8559" i="2"/>
  <c r="G8559" i="2"/>
  <c r="H8559" i="2"/>
  <c r="I8559" i="2"/>
  <c r="A8560" i="2"/>
  <c r="B8560" i="2"/>
  <c r="C8560" i="2"/>
  <c r="D8560" i="2"/>
  <c r="E8560" i="2"/>
  <c r="F8560" i="2"/>
  <c r="G8560" i="2"/>
  <c r="H8560" i="2"/>
  <c r="I8560" i="2"/>
  <c r="A8561" i="2"/>
  <c r="B8561" i="2"/>
  <c r="C8561" i="2"/>
  <c r="D8561" i="2"/>
  <c r="E8561" i="2"/>
  <c r="F8561" i="2"/>
  <c r="G8561" i="2"/>
  <c r="H8561" i="2"/>
  <c r="I8561" i="2"/>
  <c r="A8562" i="2"/>
  <c r="B8562" i="2"/>
  <c r="C8562" i="2"/>
  <c r="D8562" i="2"/>
  <c r="E8562" i="2"/>
  <c r="F8562" i="2"/>
  <c r="G8562" i="2"/>
  <c r="H8562" i="2"/>
  <c r="I8562" i="2"/>
  <c r="A8563" i="2"/>
  <c r="B8563" i="2"/>
  <c r="C8563" i="2"/>
  <c r="D8563" i="2"/>
  <c r="E8563" i="2"/>
  <c r="F8563" i="2"/>
  <c r="G8563" i="2"/>
  <c r="H8563" i="2"/>
  <c r="I8563" i="2"/>
  <c r="A8564" i="2"/>
  <c r="B8564" i="2"/>
  <c r="C8564" i="2"/>
  <c r="D8564" i="2"/>
  <c r="E8564" i="2"/>
  <c r="F8564" i="2"/>
  <c r="G8564" i="2"/>
  <c r="H8564" i="2"/>
  <c r="I8564" i="2"/>
  <c r="A8565" i="2"/>
  <c r="B8565" i="2"/>
  <c r="C8565" i="2"/>
  <c r="D8565" i="2"/>
  <c r="E8565" i="2"/>
  <c r="F8565" i="2"/>
  <c r="G8565" i="2"/>
  <c r="H8565" i="2"/>
  <c r="I8565" i="2"/>
  <c r="A8566" i="2"/>
  <c r="B8566" i="2"/>
  <c r="C8566" i="2"/>
  <c r="D8566" i="2"/>
  <c r="E8566" i="2"/>
  <c r="F8566" i="2"/>
  <c r="G8566" i="2"/>
  <c r="H8566" i="2"/>
  <c r="I8566" i="2"/>
  <c r="A8567" i="2"/>
  <c r="B8567" i="2"/>
  <c r="C8567" i="2"/>
  <c r="D8567" i="2"/>
  <c r="E8567" i="2"/>
  <c r="F8567" i="2"/>
  <c r="G8567" i="2"/>
  <c r="H8567" i="2"/>
  <c r="I8567" i="2"/>
  <c r="A8568" i="2"/>
  <c r="B8568" i="2"/>
  <c r="C8568" i="2"/>
  <c r="D8568" i="2"/>
  <c r="E8568" i="2"/>
  <c r="F8568" i="2"/>
  <c r="G8568" i="2"/>
  <c r="H8568" i="2"/>
  <c r="I8568" i="2"/>
  <c r="A8569" i="2"/>
  <c r="B8569" i="2"/>
  <c r="C8569" i="2"/>
  <c r="D8569" i="2"/>
  <c r="E8569" i="2"/>
  <c r="F8569" i="2"/>
  <c r="G8569" i="2"/>
  <c r="H8569" i="2"/>
  <c r="I8569" i="2"/>
  <c r="A8570" i="2"/>
  <c r="B8570" i="2"/>
  <c r="C8570" i="2"/>
  <c r="D8570" i="2"/>
  <c r="E8570" i="2"/>
  <c r="F8570" i="2"/>
  <c r="G8570" i="2"/>
  <c r="H8570" i="2"/>
  <c r="I8570" i="2"/>
  <c r="A8571" i="2"/>
  <c r="B8571" i="2"/>
  <c r="C8571" i="2"/>
  <c r="D8571" i="2"/>
  <c r="E8571" i="2"/>
  <c r="F8571" i="2"/>
  <c r="G8571" i="2"/>
  <c r="H8571" i="2"/>
  <c r="I8571" i="2"/>
  <c r="A8572" i="2"/>
  <c r="B8572" i="2"/>
  <c r="C8572" i="2"/>
  <c r="D8572" i="2"/>
  <c r="E8572" i="2"/>
  <c r="F8572" i="2"/>
  <c r="G8572" i="2"/>
  <c r="H8572" i="2"/>
  <c r="I8572" i="2"/>
  <c r="A8573" i="2"/>
  <c r="B8573" i="2"/>
  <c r="C8573" i="2"/>
  <c r="D8573" i="2"/>
  <c r="E8573" i="2"/>
  <c r="F8573" i="2"/>
  <c r="G8573" i="2"/>
  <c r="H8573" i="2"/>
  <c r="I8573" i="2"/>
  <c r="A8574" i="2"/>
  <c r="B8574" i="2"/>
  <c r="C8574" i="2"/>
  <c r="D8574" i="2"/>
  <c r="E8574" i="2"/>
  <c r="F8574" i="2"/>
  <c r="G8574" i="2"/>
  <c r="H8574" i="2"/>
  <c r="I8574" i="2"/>
  <c r="A8575" i="2"/>
  <c r="B8575" i="2"/>
  <c r="C8575" i="2"/>
  <c r="D8575" i="2"/>
  <c r="E8575" i="2"/>
  <c r="F8575" i="2"/>
  <c r="G8575" i="2"/>
  <c r="H8575" i="2"/>
  <c r="I8575" i="2"/>
  <c r="A8576" i="2"/>
  <c r="B8576" i="2"/>
  <c r="C8576" i="2"/>
  <c r="D8576" i="2"/>
  <c r="E8576" i="2"/>
  <c r="F8576" i="2"/>
  <c r="G8576" i="2"/>
  <c r="H8576" i="2"/>
  <c r="I8576" i="2"/>
  <c r="A8577" i="2"/>
  <c r="B8577" i="2"/>
  <c r="C8577" i="2"/>
  <c r="D8577" i="2"/>
  <c r="E8577" i="2"/>
  <c r="F8577" i="2"/>
  <c r="G8577" i="2"/>
  <c r="H8577" i="2"/>
  <c r="I8577" i="2"/>
  <c r="A8578" i="2"/>
  <c r="B8578" i="2"/>
  <c r="C8578" i="2"/>
  <c r="D8578" i="2"/>
  <c r="E8578" i="2"/>
  <c r="F8578" i="2"/>
  <c r="G8578" i="2"/>
  <c r="H8578" i="2"/>
  <c r="I8578" i="2"/>
  <c r="A8579" i="2"/>
  <c r="B8579" i="2"/>
  <c r="C8579" i="2"/>
  <c r="D8579" i="2"/>
  <c r="E8579" i="2"/>
  <c r="F8579" i="2"/>
  <c r="G8579" i="2"/>
  <c r="H8579" i="2"/>
  <c r="I8579" i="2"/>
  <c r="A8580" i="2"/>
  <c r="B8580" i="2"/>
  <c r="C8580" i="2"/>
  <c r="D8580" i="2"/>
  <c r="E8580" i="2"/>
  <c r="F8580" i="2"/>
  <c r="G8580" i="2"/>
  <c r="H8580" i="2"/>
  <c r="I8580" i="2"/>
  <c r="A8581" i="2"/>
  <c r="B8581" i="2"/>
  <c r="C8581" i="2"/>
  <c r="D8581" i="2"/>
  <c r="E8581" i="2"/>
  <c r="F8581" i="2"/>
  <c r="G8581" i="2"/>
  <c r="H8581" i="2"/>
  <c r="I8581" i="2"/>
  <c r="A8582" i="2"/>
  <c r="B8582" i="2"/>
  <c r="C8582" i="2"/>
  <c r="D8582" i="2"/>
  <c r="E8582" i="2"/>
  <c r="F8582" i="2"/>
  <c r="G8582" i="2"/>
  <c r="H8582" i="2"/>
  <c r="I8582" i="2"/>
  <c r="A8583" i="2"/>
  <c r="B8583" i="2"/>
  <c r="C8583" i="2"/>
  <c r="D8583" i="2"/>
  <c r="E8583" i="2"/>
  <c r="F8583" i="2"/>
  <c r="G8583" i="2"/>
  <c r="H8583" i="2"/>
  <c r="I8583" i="2"/>
  <c r="A8584" i="2"/>
  <c r="B8584" i="2"/>
  <c r="C8584" i="2"/>
  <c r="D8584" i="2"/>
  <c r="E8584" i="2"/>
  <c r="F8584" i="2"/>
  <c r="G8584" i="2"/>
  <c r="H8584" i="2"/>
  <c r="I8584" i="2"/>
  <c r="A8585" i="2"/>
  <c r="B8585" i="2"/>
  <c r="C8585" i="2"/>
  <c r="D8585" i="2"/>
  <c r="E8585" i="2"/>
  <c r="F8585" i="2"/>
  <c r="G8585" i="2"/>
  <c r="H8585" i="2"/>
  <c r="I8585" i="2"/>
  <c r="A8586" i="2"/>
  <c r="B8586" i="2"/>
  <c r="C8586" i="2"/>
  <c r="D8586" i="2"/>
  <c r="E8586" i="2"/>
  <c r="F8586" i="2"/>
  <c r="G8586" i="2"/>
  <c r="H8586" i="2"/>
  <c r="I8586" i="2"/>
  <c r="A8587" i="2"/>
  <c r="B8587" i="2"/>
  <c r="C8587" i="2"/>
  <c r="D8587" i="2"/>
  <c r="E8587" i="2"/>
  <c r="F8587" i="2"/>
  <c r="G8587" i="2"/>
  <c r="H8587" i="2"/>
  <c r="I8587" i="2"/>
  <c r="A8588" i="2"/>
  <c r="B8588" i="2"/>
  <c r="C8588" i="2"/>
  <c r="D8588" i="2"/>
  <c r="E8588" i="2"/>
  <c r="F8588" i="2"/>
  <c r="G8588" i="2"/>
  <c r="H8588" i="2"/>
  <c r="I8588" i="2"/>
  <c r="A8589" i="2"/>
  <c r="B8589" i="2"/>
  <c r="C8589" i="2"/>
  <c r="D8589" i="2"/>
  <c r="E8589" i="2"/>
  <c r="F8589" i="2"/>
  <c r="G8589" i="2"/>
  <c r="H8589" i="2"/>
  <c r="I8589" i="2"/>
  <c r="A8590" i="2"/>
  <c r="B8590" i="2"/>
  <c r="C8590" i="2"/>
  <c r="D8590" i="2"/>
  <c r="E8590" i="2"/>
  <c r="F8590" i="2"/>
  <c r="G8590" i="2"/>
  <c r="H8590" i="2"/>
  <c r="I8590" i="2"/>
  <c r="A8591" i="2"/>
  <c r="B8591" i="2"/>
  <c r="C8591" i="2"/>
  <c r="D8591" i="2"/>
  <c r="E8591" i="2"/>
  <c r="F8591" i="2"/>
  <c r="G8591" i="2"/>
  <c r="H8591" i="2"/>
  <c r="I8591" i="2"/>
  <c r="A8592" i="2"/>
  <c r="B8592" i="2"/>
  <c r="C8592" i="2"/>
  <c r="D8592" i="2"/>
  <c r="E8592" i="2"/>
  <c r="F8592" i="2"/>
  <c r="G8592" i="2"/>
  <c r="H8592" i="2"/>
  <c r="I8592" i="2"/>
  <c r="A8593" i="2"/>
  <c r="B8593" i="2"/>
  <c r="C8593" i="2"/>
  <c r="D8593" i="2"/>
  <c r="E8593" i="2"/>
  <c r="F8593" i="2"/>
  <c r="G8593" i="2"/>
  <c r="H8593" i="2"/>
  <c r="I8593" i="2"/>
  <c r="A8594" i="2"/>
  <c r="B8594" i="2"/>
  <c r="C8594" i="2"/>
  <c r="D8594" i="2"/>
  <c r="E8594" i="2"/>
  <c r="F8594" i="2"/>
  <c r="G8594" i="2"/>
  <c r="H8594" i="2"/>
  <c r="I8594" i="2"/>
  <c r="A8595" i="2"/>
  <c r="B8595" i="2"/>
  <c r="C8595" i="2"/>
  <c r="D8595" i="2"/>
  <c r="E8595" i="2"/>
  <c r="F8595" i="2"/>
  <c r="G8595" i="2"/>
  <c r="H8595" i="2"/>
  <c r="I8595" i="2"/>
  <c r="A8596" i="2"/>
  <c r="B8596" i="2"/>
  <c r="C8596" i="2"/>
  <c r="D8596" i="2"/>
  <c r="E8596" i="2"/>
  <c r="F8596" i="2"/>
  <c r="G8596" i="2"/>
  <c r="H8596" i="2"/>
  <c r="I8596" i="2"/>
  <c r="A8597" i="2"/>
  <c r="B8597" i="2"/>
  <c r="C8597" i="2"/>
  <c r="D8597" i="2"/>
  <c r="E8597" i="2"/>
  <c r="F8597" i="2"/>
  <c r="G8597" i="2"/>
  <c r="H8597" i="2"/>
  <c r="I8597" i="2"/>
  <c r="A8598" i="2"/>
  <c r="B8598" i="2"/>
  <c r="C8598" i="2"/>
  <c r="D8598" i="2"/>
  <c r="E8598" i="2"/>
  <c r="F8598" i="2"/>
  <c r="G8598" i="2"/>
  <c r="H8598" i="2"/>
  <c r="I8598" i="2"/>
  <c r="A8599" i="2"/>
  <c r="B8599" i="2"/>
  <c r="C8599" i="2"/>
  <c r="D8599" i="2"/>
  <c r="E8599" i="2"/>
  <c r="F8599" i="2"/>
  <c r="G8599" i="2"/>
  <c r="H8599" i="2"/>
  <c r="I8599" i="2"/>
  <c r="A8600" i="2"/>
  <c r="B8600" i="2"/>
  <c r="C8600" i="2"/>
  <c r="D8600" i="2"/>
  <c r="E8600" i="2"/>
  <c r="F8600" i="2"/>
  <c r="G8600" i="2"/>
  <c r="H8600" i="2"/>
  <c r="I8600" i="2"/>
  <c r="A8601" i="2"/>
  <c r="B8601" i="2"/>
  <c r="C8601" i="2"/>
  <c r="D8601" i="2"/>
  <c r="E8601" i="2"/>
  <c r="F8601" i="2"/>
  <c r="G8601" i="2"/>
  <c r="H8601" i="2"/>
  <c r="I8601" i="2"/>
  <c r="A8602" i="2"/>
  <c r="B8602" i="2"/>
  <c r="C8602" i="2"/>
  <c r="D8602" i="2"/>
  <c r="E8602" i="2"/>
  <c r="F8602" i="2"/>
  <c r="G8602" i="2"/>
  <c r="H8602" i="2"/>
  <c r="I8602" i="2"/>
  <c r="A8603" i="2"/>
  <c r="B8603" i="2"/>
  <c r="C8603" i="2"/>
  <c r="D8603" i="2"/>
  <c r="E8603" i="2"/>
  <c r="F8603" i="2"/>
  <c r="G8603" i="2"/>
  <c r="H8603" i="2"/>
  <c r="I8603" i="2"/>
  <c r="A8604" i="2"/>
  <c r="B8604" i="2"/>
  <c r="C8604" i="2"/>
  <c r="D8604" i="2"/>
  <c r="E8604" i="2"/>
  <c r="F8604" i="2"/>
  <c r="G8604" i="2"/>
  <c r="H8604" i="2"/>
  <c r="I8604" i="2"/>
  <c r="A8605" i="2"/>
  <c r="B8605" i="2"/>
  <c r="C8605" i="2"/>
  <c r="D8605" i="2"/>
  <c r="E8605" i="2"/>
  <c r="F8605" i="2"/>
  <c r="G8605" i="2"/>
  <c r="H8605" i="2"/>
  <c r="I8605" i="2"/>
  <c r="A8606" i="2"/>
  <c r="B8606" i="2"/>
  <c r="C8606" i="2"/>
  <c r="D8606" i="2"/>
  <c r="E8606" i="2"/>
  <c r="F8606" i="2"/>
  <c r="G8606" i="2"/>
  <c r="H8606" i="2"/>
  <c r="I8606" i="2"/>
  <c r="A8607" i="2"/>
  <c r="B8607" i="2"/>
  <c r="C8607" i="2"/>
  <c r="D8607" i="2"/>
  <c r="E8607" i="2"/>
  <c r="F8607" i="2"/>
  <c r="G8607" i="2"/>
  <c r="H8607" i="2"/>
  <c r="I8607" i="2"/>
  <c r="A8608" i="2"/>
  <c r="B8608" i="2"/>
  <c r="C8608" i="2"/>
  <c r="D8608" i="2"/>
  <c r="E8608" i="2"/>
  <c r="F8608" i="2"/>
  <c r="G8608" i="2"/>
  <c r="H8608" i="2"/>
  <c r="I8608" i="2"/>
  <c r="A8609" i="2"/>
  <c r="B8609" i="2"/>
  <c r="C8609" i="2"/>
  <c r="D8609" i="2"/>
  <c r="E8609" i="2"/>
  <c r="F8609" i="2"/>
  <c r="G8609" i="2"/>
  <c r="H8609" i="2"/>
  <c r="I8609" i="2"/>
  <c r="A8610" i="2"/>
  <c r="B8610" i="2"/>
  <c r="C8610" i="2"/>
  <c r="D8610" i="2"/>
  <c r="E8610" i="2"/>
  <c r="F8610" i="2"/>
  <c r="G8610" i="2"/>
  <c r="H8610" i="2"/>
  <c r="I8610" i="2"/>
  <c r="A8611" i="2"/>
  <c r="B8611" i="2"/>
  <c r="C8611" i="2"/>
  <c r="D8611" i="2"/>
  <c r="E8611" i="2"/>
  <c r="F8611" i="2"/>
  <c r="G8611" i="2"/>
  <c r="H8611" i="2"/>
  <c r="I8611" i="2"/>
  <c r="A8612" i="2"/>
  <c r="B8612" i="2"/>
  <c r="C8612" i="2"/>
  <c r="D8612" i="2"/>
  <c r="E8612" i="2"/>
  <c r="F8612" i="2"/>
  <c r="G8612" i="2"/>
  <c r="H8612" i="2"/>
  <c r="I8612" i="2"/>
  <c r="A8613" i="2"/>
  <c r="B8613" i="2"/>
  <c r="C8613" i="2"/>
  <c r="D8613" i="2"/>
  <c r="E8613" i="2"/>
  <c r="F8613" i="2"/>
  <c r="G8613" i="2"/>
  <c r="H8613" i="2"/>
  <c r="I8613" i="2"/>
  <c r="A8614" i="2"/>
  <c r="B8614" i="2"/>
  <c r="C8614" i="2"/>
  <c r="D8614" i="2"/>
  <c r="E8614" i="2"/>
  <c r="F8614" i="2"/>
  <c r="G8614" i="2"/>
  <c r="H8614" i="2"/>
  <c r="I8614" i="2"/>
  <c r="A8615" i="2"/>
  <c r="B8615" i="2"/>
  <c r="C8615" i="2"/>
  <c r="D8615" i="2"/>
  <c r="E8615" i="2"/>
  <c r="F8615" i="2"/>
  <c r="G8615" i="2"/>
  <c r="H8615" i="2"/>
  <c r="I8615" i="2"/>
  <c r="A8616" i="2"/>
  <c r="B8616" i="2"/>
  <c r="C8616" i="2"/>
  <c r="D8616" i="2"/>
  <c r="E8616" i="2"/>
  <c r="F8616" i="2"/>
  <c r="G8616" i="2"/>
  <c r="H8616" i="2"/>
  <c r="I8616" i="2"/>
  <c r="A8617" i="2"/>
  <c r="B8617" i="2"/>
  <c r="C8617" i="2"/>
  <c r="D8617" i="2"/>
  <c r="E8617" i="2"/>
  <c r="F8617" i="2"/>
  <c r="G8617" i="2"/>
  <c r="H8617" i="2"/>
  <c r="I8617" i="2"/>
  <c r="A8618" i="2"/>
  <c r="B8618" i="2"/>
  <c r="C8618" i="2"/>
  <c r="D8618" i="2"/>
  <c r="E8618" i="2"/>
  <c r="F8618" i="2"/>
  <c r="G8618" i="2"/>
  <c r="H8618" i="2"/>
  <c r="I8618" i="2"/>
  <c r="A8619" i="2"/>
  <c r="B8619" i="2"/>
  <c r="C8619" i="2"/>
  <c r="D8619" i="2"/>
  <c r="E8619" i="2"/>
  <c r="F8619" i="2"/>
  <c r="G8619" i="2"/>
  <c r="H8619" i="2"/>
  <c r="I8619" i="2"/>
  <c r="A8620" i="2"/>
  <c r="B8620" i="2"/>
  <c r="C8620" i="2"/>
  <c r="D8620" i="2"/>
  <c r="E8620" i="2"/>
  <c r="F8620" i="2"/>
  <c r="G8620" i="2"/>
  <c r="H8620" i="2"/>
  <c r="I8620" i="2"/>
  <c r="A8621" i="2"/>
  <c r="B8621" i="2"/>
  <c r="C8621" i="2"/>
  <c r="D8621" i="2"/>
  <c r="E8621" i="2"/>
  <c r="F8621" i="2"/>
  <c r="G8621" i="2"/>
  <c r="H8621" i="2"/>
  <c r="I8621" i="2"/>
  <c r="A8622" i="2"/>
  <c r="B8622" i="2"/>
  <c r="C8622" i="2"/>
  <c r="D8622" i="2"/>
  <c r="E8622" i="2"/>
  <c r="F8622" i="2"/>
  <c r="G8622" i="2"/>
  <c r="H8622" i="2"/>
  <c r="I8622" i="2"/>
  <c r="A8623" i="2"/>
  <c r="B8623" i="2"/>
  <c r="C8623" i="2"/>
  <c r="D8623" i="2"/>
  <c r="E8623" i="2"/>
  <c r="F8623" i="2"/>
  <c r="G8623" i="2"/>
  <c r="H8623" i="2"/>
  <c r="I8623" i="2"/>
  <c r="A8624" i="2"/>
  <c r="B8624" i="2"/>
  <c r="C8624" i="2"/>
  <c r="D8624" i="2"/>
  <c r="E8624" i="2"/>
  <c r="F8624" i="2"/>
  <c r="G8624" i="2"/>
  <c r="H8624" i="2"/>
  <c r="I8624" i="2"/>
  <c r="A8625" i="2"/>
  <c r="B8625" i="2"/>
  <c r="C8625" i="2"/>
  <c r="D8625" i="2"/>
  <c r="E8625" i="2"/>
  <c r="F8625" i="2"/>
  <c r="G8625" i="2"/>
  <c r="H8625" i="2"/>
  <c r="I8625" i="2"/>
  <c r="A8626" i="2"/>
  <c r="B8626" i="2"/>
  <c r="C8626" i="2"/>
  <c r="D8626" i="2"/>
  <c r="E8626" i="2"/>
  <c r="F8626" i="2"/>
  <c r="G8626" i="2"/>
  <c r="H8626" i="2"/>
  <c r="I8626" i="2"/>
  <c r="A8627" i="2"/>
  <c r="B8627" i="2"/>
  <c r="C8627" i="2"/>
  <c r="D8627" i="2"/>
  <c r="E8627" i="2"/>
  <c r="F8627" i="2"/>
  <c r="G8627" i="2"/>
  <c r="H8627" i="2"/>
  <c r="I8627" i="2"/>
  <c r="A8628" i="2"/>
  <c r="B8628" i="2"/>
  <c r="C8628" i="2"/>
  <c r="D8628" i="2"/>
  <c r="E8628" i="2"/>
  <c r="F8628" i="2"/>
  <c r="G8628" i="2"/>
  <c r="H8628" i="2"/>
  <c r="I8628" i="2"/>
  <c r="A8629" i="2"/>
  <c r="B8629" i="2"/>
  <c r="C8629" i="2"/>
  <c r="D8629" i="2"/>
  <c r="E8629" i="2"/>
  <c r="F8629" i="2"/>
  <c r="G8629" i="2"/>
  <c r="H8629" i="2"/>
  <c r="I8629" i="2"/>
  <c r="A8630" i="2"/>
  <c r="B8630" i="2"/>
  <c r="C8630" i="2"/>
  <c r="D8630" i="2"/>
  <c r="E8630" i="2"/>
  <c r="F8630" i="2"/>
  <c r="G8630" i="2"/>
  <c r="H8630" i="2"/>
  <c r="I8630" i="2"/>
  <c r="A8631" i="2"/>
  <c r="B8631" i="2"/>
  <c r="C8631" i="2"/>
  <c r="D8631" i="2"/>
  <c r="E8631" i="2"/>
  <c r="F8631" i="2"/>
  <c r="G8631" i="2"/>
  <c r="H8631" i="2"/>
  <c r="I8631" i="2"/>
  <c r="A8632" i="2"/>
  <c r="B8632" i="2"/>
  <c r="C8632" i="2"/>
  <c r="D8632" i="2"/>
  <c r="E8632" i="2"/>
  <c r="F8632" i="2"/>
  <c r="G8632" i="2"/>
  <c r="H8632" i="2"/>
  <c r="I8632" i="2"/>
  <c r="A8633" i="2"/>
  <c r="B8633" i="2"/>
  <c r="C8633" i="2"/>
  <c r="D8633" i="2"/>
  <c r="E8633" i="2"/>
  <c r="F8633" i="2"/>
  <c r="G8633" i="2"/>
  <c r="H8633" i="2"/>
  <c r="I8633" i="2"/>
  <c r="A8634" i="2"/>
  <c r="B8634" i="2"/>
  <c r="C8634" i="2"/>
  <c r="D8634" i="2"/>
  <c r="E8634" i="2"/>
  <c r="F8634" i="2"/>
  <c r="G8634" i="2"/>
  <c r="H8634" i="2"/>
  <c r="I8634" i="2"/>
  <c r="A8635" i="2"/>
  <c r="B8635" i="2"/>
  <c r="C8635" i="2"/>
  <c r="D8635" i="2"/>
  <c r="E8635" i="2"/>
  <c r="F8635" i="2"/>
  <c r="G8635" i="2"/>
  <c r="H8635" i="2"/>
  <c r="I8635" i="2"/>
  <c r="A8636" i="2"/>
  <c r="B8636" i="2"/>
  <c r="C8636" i="2"/>
  <c r="D8636" i="2"/>
  <c r="E8636" i="2"/>
  <c r="F8636" i="2"/>
  <c r="G8636" i="2"/>
  <c r="H8636" i="2"/>
  <c r="I8636" i="2"/>
  <c r="A8637" i="2"/>
  <c r="B8637" i="2"/>
  <c r="C8637" i="2"/>
  <c r="D8637" i="2"/>
  <c r="E8637" i="2"/>
  <c r="F8637" i="2"/>
  <c r="G8637" i="2"/>
  <c r="H8637" i="2"/>
  <c r="I8637" i="2"/>
  <c r="A8638" i="2"/>
  <c r="B8638" i="2"/>
  <c r="C8638" i="2"/>
  <c r="D8638" i="2"/>
  <c r="E8638" i="2"/>
  <c r="F8638" i="2"/>
  <c r="G8638" i="2"/>
  <c r="H8638" i="2"/>
  <c r="I8638" i="2"/>
  <c r="A8639" i="2"/>
  <c r="B8639" i="2"/>
  <c r="C8639" i="2"/>
  <c r="D8639" i="2"/>
  <c r="E8639" i="2"/>
  <c r="F8639" i="2"/>
  <c r="G8639" i="2"/>
  <c r="H8639" i="2"/>
  <c r="I8639" i="2"/>
  <c r="A8640" i="2"/>
  <c r="B8640" i="2"/>
  <c r="C8640" i="2"/>
  <c r="D8640" i="2"/>
  <c r="E8640" i="2"/>
  <c r="F8640" i="2"/>
  <c r="G8640" i="2"/>
  <c r="H8640" i="2"/>
  <c r="I8640" i="2"/>
  <c r="A8641" i="2"/>
  <c r="B8641" i="2"/>
  <c r="C8641" i="2"/>
  <c r="D8641" i="2"/>
  <c r="E8641" i="2"/>
  <c r="F8641" i="2"/>
  <c r="G8641" i="2"/>
  <c r="H8641" i="2"/>
  <c r="I8641" i="2"/>
  <c r="A8642" i="2"/>
  <c r="B8642" i="2"/>
  <c r="C8642" i="2"/>
  <c r="D8642" i="2"/>
  <c r="E8642" i="2"/>
  <c r="F8642" i="2"/>
  <c r="G8642" i="2"/>
  <c r="H8642" i="2"/>
  <c r="I8642" i="2"/>
  <c r="A8643" i="2"/>
  <c r="B8643" i="2"/>
  <c r="C8643" i="2"/>
  <c r="D8643" i="2"/>
  <c r="E8643" i="2"/>
  <c r="F8643" i="2"/>
  <c r="G8643" i="2"/>
  <c r="H8643" i="2"/>
  <c r="I8643" i="2"/>
  <c r="A8644" i="2"/>
  <c r="B8644" i="2"/>
  <c r="C8644" i="2"/>
  <c r="D8644" i="2"/>
  <c r="E8644" i="2"/>
  <c r="F8644" i="2"/>
  <c r="G8644" i="2"/>
  <c r="H8644" i="2"/>
  <c r="I8644" i="2"/>
  <c r="A8645" i="2"/>
  <c r="B8645" i="2"/>
  <c r="C8645" i="2"/>
  <c r="D8645" i="2"/>
  <c r="E8645" i="2"/>
  <c r="F8645" i="2"/>
  <c r="G8645" i="2"/>
  <c r="H8645" i="2"/>
  <c r="I8645" i="2"/>
  <c r="A8646" i="2"/>
  <c r="B8646" i="2"/>
  <c r="C8646" i="2"/>
  <c r="D8646" i="2"/>
  <c r="E8646" i="2"/>
  <c r="F8646" i="2"/>
  <c r="G8646" i="2"/>
  <c r="H8646" i="2"/>
  <c r="I8646" i="2"/>
  <c r="A8647" i="2"/>
  <c r="B8647" i="2"/>
  <c r="C8647" i="2"/>
  <c r="D8647" i="2"/>
  <c r="E8647" i="2"/>
  <c r="F8647" i="2"/>
  <c r="G8647" i="2"/>
  <c r="H8647" i="2"/>
  <c r="I8647" i="2"/>
  <c r="A8648" i="2"/>
  <c r="B8648" i="2"/>
  <c r="C8648" i="2"/>
  <c r="D8648" i="2"/>
  <c r="E8648" i="2"/>
  <c r="F8648" i="2"/>
  <c r="G8648" i="2"/>
  <c r="H8648" i="2"/>
  <c r="I8648" i="2"/>
  <c r="A8649" i="2"/>
  <c r="B8649" i="2"/>
  <c r="C8649" i="2"/>
  <c r="D8649" i="2"/>
  <c r="E8649" i="2"/>
  <c r="F8649" i="2"/>
  <c r="G8649" i="2"/>
  <c r="H8649" i="2"/>
  <c r="I8649" i="2"/>
  <c r="A8650" i="2"/>
  <c r="B8650" i="2"/>
  <c r="C8650" i="2"/>
  <c r="D8650" i="2"/>
  <c r="E8650" i="2"/>
  <c r="F8650" i="2"/>
  <c r="G8650" i="2"/>
  <c r="H8650" i="2"/>
  <c r="I8650" i="2"/>
  <c r="A8651" i="2"/>
  <c r="B8651" i="2"/>
  <c r="C8651" i="2"/>
  <c r="D8651" i="2"/>
  <c r="E8651" i="2"/>
  <c r="F8651" i="2"/>
  <c r="G8651" i="2"/>
  <c r="H8651" i="2"/>
  <c r="I8651" i="2"/>
  <c r="A8652" i="2"/>
  <c r="B8652" i="2"/>
  <c r="C8652" i="2"/>
  <c r="D8652" i="2"/>
  <c r="E8652" i="2"/>
  <c r="F8652" i="2"/>
  <c r="G8652" i="2"/>
  <c r="H8652" i="2"/>
  <c r="I8652" i="2"/>
  <c r="A8653" i="2"/>
  <c r="B8653" i="2"/>
  <c r="C8653" i="2"/>
  <c r="D8653" i="2"/>
  <c r="E8653" i="2"/>
  <c r="F8653" i="2"/>
  <c r="G8653" i="2"/>
  <c r="H8653" i="2"/>
  <c r="I8653" i="2"/>
  <c r="A8654" i="2"/>
  <c r="B8654" i="2"/>
  <c r="C8654" i="2"/>
  <c r="D8654" i="2"/>
  <c r="E8654" i="2"/>
  <c r="F8654" i="2"/>
  <c r="G8654" i="2"/>
  <c r="H8654" i="2"/>
  <c r="I8654" i="2"/>
  <c r="A8655" i="2"/>
  <c r="B8655" i="2"/>
  <c r="C8655" i="2"/>
  <c r="D8655" i="2"/>
  <c r="E8655" i="2"/>
  <c r="F8655" i="2"/>
  <c r="G8655" i="2"/>
  <c r="H8655" i="2"/>
  <c r="I8655" i="2"/>
  <c r="A8656" i="2"/>
  <c r="B8656" i="2"/>
  <c r="C8656" i="2"/>
  <c r="D8656" i="2"/>
  <c r="E8656" i="2"/>
  <c r="F8656" i="2"/>
  <c r="G8656" i="2"/>
  <c r="H8656" i="2"/>
  <c r="I8656" i="2"/>
  <c r="A8657" i="2"/>
  <c r="B8657" i="2"/>
  <c r="C8657" i="2"/>
  <c r="D8657" i="2"/>
  <c r="E8657" i="2"/>
  <c r="F8657" i="2"/>
  <c r="G8657" i="2"/>
  <c r="H8657" i="2"/>
  <c r="I8657" i="2"/>
  <c r="A8658" i="2"/>
  <c r="B8658" i="2"/>
  <c r="C8658" i="2"/>
  <c r="D8658" i="2"/>
  <c r="E8658" i="2"/>
  <c r="F8658" i="2"/>
  <c r="G8658" i="2"/>
  <c r="H8658" i="2"/>
  <c r="I8658" i="2"/>
  <c r="A8659" i="2"/>
  <c r="B8659" i="2"/>
  <c r="C8659" i="2"/>
  <c r="D8659" i="2"/>
  <c r="E8659" i="2"/>
  <c r="F8659" i="2"/>
  <c r="G8659" i="2"/>
  <c r="H8659" i="2"/>
  <c r="I8659" i="2"/>
  <c r="A8660" i="2"/>
  <c r="B8660" i="2"/>
  <c r="C8660" i="2"/>
  <c r="D8660" i="2"/>
  <c r="E8660" i="2"/>
  <c r="F8660" i="2"/>
  <c r="G8660" i="2"/>
  <c r="H8660" i="2"/>
  <c r="I8660" i="2"/>
  <c r="A8661" i="2"/>
  <c r="B8661" i="2"/>
  <c r="C8661" i="2"/>
  <c r="D8661" i="2"/>
  <c r="E8661" i="2"/>
  <c r="F8661" i="2"/>
  <c r="G8661" i="2"/>
  <c r="H8661" i="2"/>
  <c r="I8661" i="2"/>
  <c r="A8662" i="2"/>
  <c r="B8662" i="2"/>
  <c r="C8662" i="2"/>
  <c r="D8662" i="2"/>
  <c r="E8662" i="2"/>
  <c r="F8662" i="2"/>
  <c r="G8662" i="2"/>
  <c r="H8662" i="2"/>
  <c r="I8662" i="2"/>
  <c r="A8663" i="2"/>
  <c r="B8663" i="2"/>
  <c r="C8663" i="2"/>
  <c r="D8663" i="2"/>
  <c r="E8663" i="2"/>
  <c r="F8663" i="2"/>
  <c r="G8663" i="2"/>
  <c r="H8663" i="2"/>
  <c r="I8663" i="2"/>
  <c r="A8664" i="2"/>
  <c r="B8664" i="2"/>
  <c r="C8664" i="2"/>
  <c r="D8664" i="2"/>
  <c r="E8664" i="2"/>
  <c r="F8664" i="2"/>
  <c r="G8664" i="2"/>
  <c r="H8664" i="2"/>
  <c r="I8664" i="2"/>
  <c r="A8665" i="2"/>
  <c r="B8665" i="2"/>
  <c r="C8665" i="2"/>
  <c r="D8665" i="2"/>
  <c r="E8665" i="2"/>
  <c r="F8665" i="2"/>
  <c r="G8665" i="2"/>
  <c r="H8665" i="2"/>
  <c r="I8665" i="2"/>
  <c r="A8666" i="2"/>
  <c r="B8666" i="2"/>
  <c r="C8666" i="2"/>
  <c r="D8666" i="2"/>
  <c r="E8666" i="2"/>
  <c r="F8666" i="2"/>
  <c r="G8666" i="2"/>
  <c r="H8666" i="2"/>
  <c r="I8666" i="2"/>
  <c r="A8667" i="2"/>
  <c r="B8667" i="2"/>
  <c r="C8667" i="2"/>
  <c r="D8667" i="2"/>
  <c r="E8667" i="2"/>
  <c r="F8667" i="2"/>
  <c r="G8667" i="2"/>
  <c r="H8667" i="2"/>
  <c r="I8667" i="2"/>
  <c r="A8668" i="2"/>
  <c r="B8668" i="2"/>
  <c r="C8668" i="2"/>
  <c r="D8668" i="2"/>
  <c r="E8668" i="2"/>
  <c r="F8668" i="2"/>
  <c r="G8668" i="2"/>
  <c r="H8668" i="2"/>
  <c r="I8668" i="2"/>
  <c r="A8669" i="2"/>
  <c r="B8669" i="2"/>
  <c r="C8669" i="2"/>
  <c r="D8669" i="2"/>
  <c r="E8669" i="2"/>
  <c r="F8669" i="2"/>
  <c r="G8669" i="2"/>
  <c r="H8669" i="2"/>
  <c r="I8669" i="2"/>
  <c r="A8670" i="2"/>
  <c r="B8670" i="2"/>
  <c r="C8670" i="2"/>
  <c r="D8670" i="2"/>
  <c r="E8670" i="2"/>
  <c r="F8670" i="2"/>
  <c r="G8670" i="2"/>
  <c r="H8670" i="2"/>
  <c r="I8670" i="2"/>
  <c r="A8671" i="2"/>
  <c r="B8671" i="2"/>
  <c r="C8671" i="2"/>
  <c r="D8671" i="2"/>
  <c r="E8671" i="2"/>
  <c r="F8671" i="2"/>
  <c r="G8671" i="2"/>
  <c r="H8671" i="2"/>
  <c r="I8671" i="2"/>
  <c r="A8672" i="2"/>
  <c r="B8672" i="2"/>
  <c r="C8672" i="2"/>
  <c r="D8672" i="2"/>
  <c r="E8672" i="2"/>
  <c r="F8672" i="2"/>
  <c r="G8672" i="2"/>
  <c r="H8672" i="2"/>
  <c r="I8672" i="2"/>
  <c r="A8673" i="2"/>
  <c r="B8673" i="2"/>
  <c r="C8673" i="2"/>
  <c r="D8673" i="2"/>
  <c r="E8673" i="2"/>
  <c r="F8673" i="2"/>
  <c r="G8673" i="2"/>
  <c r="H8673" i="2"/>
  <c r="I8673" i="2"/>
  <c r="A8674" i="2"/>
  <c r="B8674" i="2"/>
  <c r="C8674" i="2"/>
  <c r="D8674" i="2"/>
  <c r="E8674" i="2"/>
  <c r="F8674" i="2"/>
  <c r="G8674" i="2"/>
  <c r="H8674" i="2"/>
  <c r="I8674" i="2"/>
  <c r="A8675" i="2"/>
  <c r="B8675" i="2"/>
  <c r="C8675" i="2"/>
  <c r="D8675" i="2"/>
  <c r="E8675" i="2"/>
  <c r="F8675" i="2"/>
  <c r="G8675" i="2"/>
  <c r="H8675" i="2"/>
  <c r="I8675" i="2"/>
  <c r="A8676" i="2"/>
  <c r="B8676" i="2"/>
  <c r="C8676" i="2"/>
  <c r="D8676" i="2"/>
  <c r="E8676" i="2"/>
  <c r="F8676" i="2"/>
  <c r="G8676" i="2"/>
  <c r="H8676" i="2"/>
  <c r="I8676" i="2"/>
  <c r="A8677" i="2"/>
  <c r="B8677" i="2"/>
  <c r="C8677" i="2"/>
  <c r="D8677" i="2"/>
  <c r="E8677" i="2"/>
  <c r="F8677" i="2"/>
  <c r="G8677" i="2"/>
  <c r="H8677" i="2"/>
  <c r="I8677" i="2"/>
  <c r="A8678" i="2"/>
  <c r="B8678" i="2"/>
  <c r="C8678" i="2"/>
  <c r="D8678" i="2"/>
  <c r="E8678" i="2"/>
  <c r="F8678" i="2"/>
  <c r="G8678" i="2"/>
  <c r="H8678" i="2"/>
  <c r="I8678" i="2"/>
  <c r="A8679" i="2"/>
  <c r="B8679" i="2"/>
  <c r="C8679" i="2"/>
  <c r="D8679" i="2"/>
  <c r="E8679" i="2"/>
  <c r="F8679" i="2"/>
  <c r="G8679" i="2"/>
  <c r="H8679" i="2"/>
  <c r="I8679" i="2"/>
  <c r="A8680" i="2"/>
  <c r="B8680" i="2"/>
  <c r="C8680" i="2"/>
  <c r="D8680" i="2"/>
  <c r="E8680" i="2"/>
  <c r="F8680" i="2"/>
  <c r="G8680" i="2"/>
  <c r="H8680" i="2"/>
  <c r="I8680" i="2"/>
  <c r="A8681" i="2"/>
  <c r="B8681" i="2"/>
  <c r="C8681" i="2"/>
  <c r="D8681" i="2"/>
  <c r="E8681" i="2"/>
  <c r="F8681" i="2"/>
  <c r="G8681" i="2"/>
  <c r="H8681" i="2"/>
  <c r="I8681" i="2"/>
  <c r="A8682" i="2"/>
  <c r="B8682" i="2"/>
  <c r="C8682" i="2"/>
  <c r="D8682" i="2"/>
  <c r="E8682" i="2"/>
  <c r="F8682" i="2"/>
  <c r="G8682" i="2"/>
  <c r="H8682" i="2"/>
  <c r="I8682" i="2"/>
  <c r="A8683" i="2"/>
  <c r="B8683" i="2"/>
  <c r="C8683" i="2"/>
  <c r="D8683" i="2"/>
  <c r="E8683" i="2"/>
  <c r="F8683" i="2"/>
  <c r="G8683" i="2"/>
  <c r="H8683" i="2"/>
  <c r="I8683" i="2"/>
  <c r="A8684" i="2"/>
  <c r="B8684" i="2"/>
  <c r="C8684" i="2"/>
  <c r="D8684" i="2"/>
  <c r="E8684" i="2"/>
  <c r="F8684" i="2"/>
  <c r="G8684" i="2"/>
  <c r="H8684" i="2"/>
  <c r="I8684" i="2"/>
  <c r="A8685" i="2"/>
  <c r="B8685" i="2"/>
  <c r="C8685" i="2"/>
  <c r="D8685" i="2"/>
  <c r="E8685" i="2"/>
  <c r="F8685" i="2"/>
  <c r="G8685" i="2"/>
  <c r="H8685" i="2"/>
  <c r="I8685" i="2"/>
  <c r="A8686" i="2"/>
  <c r="B8686" i="2"/>
  <c r="C8686" i="2"/>
  <c r="D8686" i="2"/>
  <c r="E8686" i="2"/>
  <c r="F8686" i="2"/>
  <c r="G8686" i="2"/>
  <c r="H8686" i="2"/>
  <c r="I8686" i="2"/>
  <c r="A8687" i="2"/>
  <c r="B8687" i="2"/>
  <c r="C8687" i="2"/>
  <c r="D8687" i="2"/>
  <c r="E8687" i="2"/>
  <c r="F8687" i="2"/>
  <c r="G8687" i="2"/>
  <c r="H8687" i="2"/>
  <c r="I8687" i="2"/>
  <c r="A8688" i="2"/>
  <c r="B8688" i="2"/>
  <c r="C8688" i="2"/>
  <c r="D8688" i="2"/>
  <c r="E8688" i="2"/>
  <c r="F8688" i="2"/>
  <c r="G8688" i="2"/>
  <c r="H8688" i="2"/>
  <c r="I8688" i="2"/>
  <c r="A8689" i="2"/>
  <c r="B8689" i="2"/>
  <c r="C8689" i="2"/>
  <c r="D8689" i="2"/>
  <c r="E8689" i="2"/>
  <c r="F8689" i="2"/>
  <c r="G8689" i="2"/>
  <c r="H8689" i="2"/>
  <c r="I8689" i="2"/>
  <c r="A8690" i="2"/>
  <c r="B8690" i="2"/>
  <c r="C8690" i="2"/>
  <c r="D8690" i="2"/>
  <c r="E8690" i="2"/>
  <c r="F8690" i="2"/>
  <c r="G8690" i="2"/>
  <c r="H8690" i="2"/>
  <c r="I8690" i="2"/>
  <c r="A8691" i="2"/>
  <c r="B8691" i="2"/>
  <c r="C8691" i="2"/>
  <c r="D8691" i="2"/>
  <c r="E8691" i="2"/>
  <c r="F8691" i="2"/>
  <c r="G8691" i="2"/>
  <c r="H8691" i="2"/>
  <c r="I8691" i="2"/>
  <c r="A8692" i="2"/>
  <c r="B8692" i="2"/>
  <c r="C8692" i="2"/>
  <c r="D8692" i="2"/>
  <c r="E8692" i="2"/>
  <c r="F8692" i="2"/>
  <c r="G8692" i="2"/>
  <c r="H8692" i="2"/>
  <c r="I8692" i="2"/>
  <c r="A8693" i="2"/>
  <c r="B8693" i="2"/>
  <c r="C8693" i="2"/>
  <c r="D8693" i="2"/>
  <c r="E8693" i="2"/>
  <c r="F8693" i="2"/>
  <c r="G8693" i="2"/>
  <c r="H8693" i="2"/>
  <c r="I8693" i="2"/>
  <c r="A8694" i="2"/>
  <c r="B8694" i="2"/>
  <c r="C8694" i="2"/>
  <c r="D8694" i="2"/>
  <c r="E8694" i="2"/>
  <c r="F8694" i="2"/>
  <c r="G8694" i="2"/>
  <c r="H8694" i="2"/>
  <c r="I8694" i="2"/>
  <c r="A8695" i="2"/>
  <c r="B8695" i="2"/>
  <c r="C8695" i="2"/>
  <c r="D8695" i="2"/>
  <c r="E8695" i="2"/>
  <c r="F8695" i="2"/>
  <c r="G8695" i="2"/>
  <c r="H8695" i="2"/>
  <c r="I8695" i="2"/>
  <c r="A8696" i="2"/>
  <c r="B8696" i="2"/>
  <c r="C8696" i="2"/>
  <c r="D8696" i="2"/>
  <c r="E8696" i="2"/>
  <c r="F8696" i="2"/>
  <c r="G8696" i="2"/>
  <c r="H8696" i="2"/>
  <c r="I8696" i="2"/>
  <c r="A8697" i="2"/>
  <c r="B8697" i="2"/>
  <c r="C8697" i="2"/>
  <c r="D8697" i="2"/>
  <c r="E8697" i="2"/>
  <c r="F8697" i="2"/>
  <c r="G8697" i="2"/>
  <c r="H8697" i="2"/>
  <c r="I8697" i="2"/>
  <c r="A8698" i="2"/>
  <c r="B8698" i="2"/>
  <c r="C8698" i="2"/>
  <c r="D8698" i="2"/>
  <c r="E8698" i="2"/>
  <c r="F8698" i="2"/>
  <c r="G8698" i="2"/>
  <c r="H8698" i="2"/>
  <c r="I8698" i="2"/>
  <c r="A8699" i="2"/>
  <c r="B8699" i="2"/>
  <c r="C8699" i="2"/>
  <c r="D8699" i="2"/>
  <c r="E8699" i="2"/>
  <c r="F8699" i="2"/>
  <c r="G8699" i="2"/>
  <c r="H8699" i="2"/>
  <c r="I8699" i="2"/>
  <c r="A8700" i="2"/>
  <c r="B8700" i="2"/>
  <c r="C8700" i="2"/>
  <c r="D8700" i="2"/>
  <c r="E8700" i="2"/>
  <c r="F8700" i="2"/>
  <c r="G8700" i="2"/>
  <c r="H8700" i="2"/>
  <c r="I8700" i="2"/>
  <c r="A8701" i="2"/>
  <c r="B8701" i="2"/>
  <c r="C8701" i="2"/>
  <c r="D8701" i="2"/>
  <c r="E8701" i="2"/>
  <c r="F8701" i="2"/>
  <c r="G8701" i="2"/>
  <c r="H8701" i="2"/>
  <c r="I8701" i="2"/>
  <c r="A8702" i="2"/>
  <c r="B8702" i="2"/>
  <c r="C8702" i="2"/>
  <c r="D8702" i="2"/>
  <c r="E8702" i="2"/>
  <c r="F8702" i="2"/>
  <c r="G8702" i="2"/>
  <c r="H8702" i="2"/>
  <c r="I8702" i="2"/>
  <c r="A8703" i="2"/>
  <c r="B8703" i="2"/>
  <c r="C8703" i="2"/>
  <c r="D8703" i="2"/>
  <c r="E8703" i="2"/>
  <c r="F8703" i="2"/>
  <c r="G8703" i="2"/>
  <c r="H8703" i="2"/>
  <c r="I8703" i="2"/>
  <c r="A8704" i="2"/>
  <c r="B8704" i="2"/>
  <c r="C8704" i="2"/>
  <c r="D8704" i="2"/>
  <c r="E8704" i="2"/>
  <c r="F8704" i="2"/>
  <c r="G8704" i="2"/>
  <c r="H8704" i="2"/>
  <c r="I8704" i="2"/>
  <c r="A8705" i="2"/>
  <c r="B8705" i="2"/>
  <c r="C8705" i="2"/>
  <c r="D8705" i="2"/>
  <c r="E8705" i="2"/>
  <c r="F8705" i="2"/>
  <c r="G8705" i="2"/>
  <c r="H8705" i="2"/>
  <c r="I8705" i="2"/>
  <c r="A8706" i="2"/>
  <c r="B8706" i="2"/>
  <c r="C8706" i="2"/>
  <c r="D8706" i="2"/>
  <c r="E8706" i="2"/>
  <c r="F8706" i="2"/>
  <c r="G8706" i="2"/>
  <c r="H8706" i="2"/>
  <c r="I8706" i="2"/>
  <c r="A8707" i="2"/>
  <c r="B8707" i="2"/>
  <c r="C8707" i="2"/>
  <c r="D8707" i="2"/>
  <c r="E8707" i="2"/>
  <c r="F8707" i="2"/>
  <c r="G8707" i="2"/>
  <c r="H8707" i="2"/>
  <c r="I8707" i="2"/>
  <c r="A8708" i="2"/>
  <c r="B8708" i="2"/>
  <c r="C8708" i="2"/>
  <c r="D8708" i="2"/>
  <c r="E8708" i="2"/>
  <c r="F8708" i="2"/>
  <c r="G8708" i="2"/>
  <c r="H8708" i="2"/>
  <c r="I8708" i="2"/>
  <c r="A8709" i="2"/>
  <c r="B8709" i="2"/>
  <c r="C8709" i="2"/>
  <c r="D8709" i="2"/>
  <c r="E8709" i="2"/>
  <c r="F8709" i="2"/>
  <c r="G8709" i="2"/>
  <c r="H8709" i="2"/>
  <c r="I8709" i="2"/>
  <c r="A8710" i="2"/>
  <c r="B8710" i="2"/>
  <c r="C8710" i="2"/>
  <c r="D8710" i="2"/>
  <c r="E8710" i="2"/>
  <c r="F8710" i="2"/>
  <c r="G8710" i="2"/>
  <c r="H8710" i="2"/>
  <c r="I8710" i="2"/>
  <c r="A8711" i="2"/>
  <c r="B8711" i="2"/>
  <c r="C8711" i="2"/>
  <c r="D8711" i="2"/>
  <c r="E8711" i="2"/>
  <c r="F8711" i="2"/>
  <c r="G8711" i="2"/>
  <c r="H8711" i="2"/>
  <c r="I8711" i="2"/>
  <c r="A8712" i="2"/>
  <c r="B8712" i="2"/>
  <c r="C8712" i="2"/>
  <c r="D8712" i="2"/>
  <c r="E8712" i="2"/>
  <c r="F8712" i="2"/>
  <c r="G8712" i="2"/>
  <c r="H8712" i="2"/>
  <c r="I8712" i="2"/>
  <c r="A8713" i="2"/>
  <c r="B8713" i="2"/>
  <c r="C8713" i="2"/>
  <c r="D8713" i="2"/>
  <c r="E8713" i="2"/>
  <c r="F8713" i="2"/>
  <c r="G8713" i="2"/>
  <c r="H8713" i="2"/>
  <c r="I8713" i="2"/>
  <c r="A8714" i="2"/>
  <c r="B8714" i="2"/>
  <c r="C8714" i="2"/>
  <c r="D8714" i="2"/>
  <c r="E8714" i="2"/>
  <c r="F8714" i="2"/>
  <c r="G8714" i="2"/>
  <c r="H8714" i="2"/>
  <c r="I8714" i="2"/>
  <c r="A8715" i="2"/>
  <c r="B8715" i="2"/>
  <c r="C8715" i="2"/>
  <c r="D8715" i="2"/>
  <c r="E8715" i="2"/>
  <c r="F8715" i="2"/>
  <c r="G8715" i="2"/>
  <c r="H8715" i="2"/>
  <c r="I8715" i="2"/>
  <c r="A8716" i="2"/>
  <c r="B8716" i="2"/>
  <c r="C8716" i="2"/>
  <c r="D8716" i="2"/>
  <c r="E8716" i="2"/>
  <c r="F8716" i="2"/>
  <c r="G8716" i="2"/>
  <c r="H8716" i="2"/>
  <c r="I8716" i="2"/>
  <c r="A8717" i="2"/>
  <c r="B8717" i="2"/>
  <c r="C8717" i="2"/>
  <c r="D8717" i="2"/>
  <c r="E8717" i="2"/>
  <c r="F8717" i="2"/>
  <c r="G8717" i="2"/>
  <c r="H8717" i="2"/>
  <c r="I8717" i="2"/>
  <c r="A8718" i="2"/>
  <c r="B8718" i="2"/>
  <c r="C8718" i="2"/>
  <c r="D8718" i="2"/>
  <c r="E8718" i="2"/>
  <c r="F8718" i="2"/>
  <c r="G8718" i="2"/>
  <c r="H8718" i="2"/>
  <c r="I8718" i="2"/>
  <c r="A8719" i="2"/>
  <c r="B8719" i="2"/>
  <c r="C8719" i="2"/>
  <c r="D8719" i="2"/>
  <c r="E8719" i="2"/>
  <c r="F8719" i="2"/>
  <c r="G8719" i="2"/>
  <c r="H8719" i="2"/>
  <c r="I8719" i="2"/>
  <c r="A8720" i="2"/>
  <c r="B8720" i="2"/>
  <c r="C8720" i="2"/>
  <c r="D8720" i="2"/>
  <c r="E8720" i="2"/>
  <c r="F8720" i="2"/>
  <c r="G8720" i="2"/>
  <c r="H8720" i="2"/>
  <c r="I8720" i="2"/>
  <c r="A8721" i="2"/>
  <c r="B8721" i="2"/>
  <c r="C8721" i="2"/>
  <c r="D8721" i="2"/>
  <c r="E8721" i="2"/>
  <c r="F8721" i="2"/>
  <c r="G8721" i="2"/>
  <c r="H8721" i="2"/>
  <c r="I8721" i="2"/>
  <c r="A8722" i="2"/>
  <c r="B8722" i="2"/>
  <c r="C8722" i="2"/>
  <c r="D8722" i="2"/>
  <c r="E8722" i="2"/>
  <c r="F8722" i="2"/>
  <c r="G8722" i="2"/>
  <c r="H8722" i="2"/>
  <c r="I8722" i="2"/>
  <c r="A8723" i="2"/>
  <c r="B8723" i="2"/>
  <c r="C8723" i="2"/>
  <c r="D8723" i="2"/>
  <c r="E8723" i="2"/>
  <c r="F8723" i="2"/>
  <c r="G8723" i="2"/>
  <c r="H8723" i="2"/>
  <c r="I8723" i="2"/>
  <c r="A8724" i="2"/>
  <c r="B8724" i="2"/>
  <c r="C8724" i="2"/>
  <c r="D8724" i="2"/>
  <c r="E8724" i="2"/>
  <c r="F8724" i="2"/>
  <c r="G8724" i="2"/>
  <c r="H8724" i="2"/>
  <c r="I8724" i="2"/>
  <c r="A8725" i="2"/>
  <c r="B8725" i="2"/>
  <c r="C8725" i="2"/>
  <c r="D8725" i="2"/>
  <c r="E8725" i="2"/>
  <c r="F8725" i="2"/>
  <c r="G8725" i="2"/>
  <c r="H8725" i="2"/>
  <c r="I8725" i="2"/>
  <c r="A8726" i="2"/>
  <c r="B8726" i="2"/>
  <c r="C8726" i="2"/>
  <c r="D8726" i="2"/>
  <c r="E8726" i="2"/>
  <c r="F8726" i="2"/>
  <c r="G8726" i="2"/>
  <c r="H8726" i="2"/>
  <c r="I8726" i="2"/>
  <c r="A8727" i="2"/>
  <c r="B8727" i="2"/>
  <c r="C8727" i="2"/>
  <c r="D8727" i="2"/>
  <c r="E8727" i="2"/>
  <c r="F8727" i="2"/>
  <c r="G8727" i="2"/>
  <c r="H8727" i="2"/>
  <c r="I8727" i="2"/>
  <c r="A8728" i="2"/>
  <c r="B8728" i="2"/>
  <c r="C8728" i="2"/>
  <c r="D8728" i="2"/>
  <c r="E8728" i="2"/>
  <c r="F8728" i="2"/>
  <c r="G8728" i="2"/>
  <c r="H8728" i="2"/>
  <c r="I8728" i="2"/>
  <c r="A8729" i="2"/>
  <c r="B8729" i="2"/>
  <c r="C8729" i="2"/>
  <c r="D8729" i="2"/>
  <c r="E8729" i="2"/>
  <c r="F8729" i="2"/>
  <c r="G8729" i="2"/>
  <c r="H8729" i="2"/>
  <c r="I8729" i="2"/>
  <c r="A8730" i="2"/>
  <c r="B8730" i="2"/>
  <c r="C8730" i="2"/>
  <c r="D8730" i="2"/>
  <c r="E8730" i="2"/>
  <c r="F8730" i="2"/>
  <c r="G8730" i="2"/>
  <c r="H8730" i="2"/>
  <c r="I8730" i="2"/>
  <c r="A8731" i="2"/>
  <c r="B8731" i="2"/>
  <c r="C8731" i="2"/>
  <c r="D8731" i="2"/>
  <c r="E8731" i="2"/>
  <c r="F8731" i="2"/>
  <c r="G8731" i="2"/>
  <c r="H8731" i="2"/>
  <c r="I8731" i="2"/>
  <c r="A8732" i="2"/>
  <c r="B8732" i="2"/>
  <c r="C8732" i="2"/>
  <c r="D8732" i="2"/>
  <c r="E8732" i="2"/>
  <c r="F8732" i="2"/>
  <c r="G8732" i="2"/>
  <c r="H8732" i="2"/>
  <c r="I8732" i="2"/>
  <c r="A8733" i="2"/>
  <c r="B8733" i="2"/>
  <c r="C8733" i="2"/>
  <c r="D8733" i="2"/>
  <c r="E8733" i="2"/>
  <c r="F8733" i="2"/>
  <c r="G8733" i="2"/>
  <c r="H8733" i="2"/>
  <c r="I8733" i="2"/>
  <c r="A8734" i="2"/>
  <c r="B8734" i="2"/>
  <c r="C8734" i="2"/>
  <c r="D8734" i="2"/>
  <c r="E8734" i="2"/>
  <c r="F8734" i="2"/>
  <c r="G8734" i="2"/>
  <c r="H8734" i="2"/>
  <c r="I8734" i="2"/>
  <c r="A8735" i="2"/>
  <c r="B8735" i="2"/>
  <c r="C8735" i="2"/>
  <c r="D8735" i="2"/>
  <c r="E8735" i="2"/>
  <c r="F8735" i="2"/>
  <c r="G8735" i="2"/>
  <c r="H8735" i="2"/>
  <c r="I8735" i="2"/>
  <c r="A8736" i="2"/>
  <c r="B8736" i="2"/>
  <c r="C8736" i="2"/>
  <c r="D8736" i="2"/>
  <c r="E8736" i="2"/>
  <c r="F8736" i="2"/>
  <c r="G8736" i="2"/>
  <c r="H8736" i="2"/>
  <c r="I8736" i="2"/>
  <c r="A8737" i="2"/>
  <c r="B8737" i="2"/>
  <c r="C8737" i="2"/>
  <c r="D8737" i="2"/>
  <c r="E8737" i="2"/>
  <c r="F8737" i="2"/>
  <c r="G8737" i="2"/>
  <c r="H8737" i="2"/>
  <c r="I8737" i="2"/>
  <c r="A8738" i="2"/>
  <c r="B8738" i="2"/>
  <c r="C8738" i="2"/>
  <c r="D8738" i="2"/>
  <c r="E8738" i="2"/>
  <c r="F8738" i="2"/>
  <c r="G8738" i="2"/>
  <c r="H8738" i="2"/>
  <c r="I8738" i="2"/>
  <c r="A8739" i="2"/>
  <c r="B8739" i="2"/>
  <c r="C8739" i="2"/>
  <c r="D8739" i="2"/>
  <c r="E8739" i="2"/>
  <c r="F8739" i="2"/>
  <c r="G8739" i="2"/>
  <c r="H8739" i="2"/>
  <c r="I8739" i="2"/>
  <c r="A8740" i="2"/>
  <c r="B8740" i="2"/>
  <c r="C8740" i="2"/>
  <c r="D8740" i="2"/>
  <c r="E8740" i="2"/>
  <c r="F8740" i="2"/>
  <c r="G8740" i="2"/>
  <c r="H8740" i="2"/>
  <c r="I8740" i="2"/>
  <c r="A8741" i="2"/>
  <c r="B8741" i="2"/>
  <c r="C8741" i="2"/>
  <c r="D8741" i="2"/>
  <c r="E8741" i="2"/>
  <c r="F8741" i="2"/>
  <c r="G8741" i="2"/>
  <c r="H8741" i="2"/>
  <c r="I8741" i="2"/>
  <c r="A8742" i="2"/>
  <c r="B8742" i="2"/>
  <c r="C8742" i="2"/>
  <c r="D8742" i="2"/>
  <c r="E8742" i="2"/>
  <c r="F8742" i="2"/>
  <c r="G8742" i="2"/>
  <c r="H8742" i="2"/>
  <c r="I8742" i="2"/>
  <c r="A8743" i="2"/>
  <c r="B8743" i="2"/>
  <c r="C8743" i="2"/>
  <c r="D8743" i="2"/>
  <c r="E8743" i="2"/>
  <c r="F8743" i="2"/>
  <c r="G8743" i="2"/>
  <c r="H8743" i="2"/>
  <c r="I8743" i="2"/>
  <c r="A8744" i="2"/>
  <c r="B8744" i="2"/>
  <c r="C8744" i="2"/>
  <c r="D8744" i="2"/>
  <c r="E8744" i="2"/>
  <c r="F8744" i="2"/>
  <c r="G8744" i="2"/>
  <c r="H8744" i="2"/>
  <c r="I8744" i="2"/>
  <c r="A8745" i="2"/>
  <c r="B8745" i="2"/>
  <c r="C8745" i="2"/>
  <c r="D8745" i="2"/>
  <c r="E8745" i="2"/>
  <c r="F8745" i="2"/>
  <c r="G8745" i="2"/>
  <c r="H8745" i="2"/>
  <c r="I8745" i="2"/>
  <c r="A8746" i="2"/>
  <c r="B8746" i="2"/>
  <c r="C8746" i="2"/>
  <c r="D8746" i="2"/>
  <c r="E8746" i="2"/>
  <c r="F8746" i="2"/>
  <c r="G8746" i="2"/>
  <c r="H8746" i="2"/>
  <c r="I8746" i="2"/>
  <c r="A8747" i="2"/>
  <c r="B8747" i="2"/>
  <c r="C8747" i="2"/>
  <c r="D8747" i="2"/>
  <c r="E8747" i="2"/>
  <c r="F8747" i="2"/>
  <c r="G8747" i="2"/>
  <c r="H8747" i="2"/>
  <c r="I8747" i="2"/>
  <c r="A8748" i="2"/>
  <c r="B8748" i="2"/>
  <c r="C8748" i="2"/>
  <c r="D8748" i="2"/>
  <c r="E8748" i="2"/>
  <c r="F8748" i="2"/>
  <c r="G8748" i="2"/>
  <c r="H8748" i="2"/>
  <c r="I8748" i="2"/>
  <c r="A8749" i="2"/>
  <c r="B8749" i="2"/>
  <c r="C8749" i="2"/>
  <c r="D8749" i="2"/>
  <c r="E8749" i="2"/>
  <c r="F8749" i="2"/>
  <c r="G8749" i="2"/>
  <c r="H8749" i="2"/>
  <c r="I8749" i="2"/>
  <c r="A8750" i="2"/>
  <c r="B8750" i="2"/>
  <c r="C8750" i="2"/>
  <c r="D8750" i="2"/>
  <c r="E8750" i="2"/>
  <c r="F8750" i="2"/>
  <c r="G8750" i="2"/>
  <c r="H8750" i="2"/>
  <c r="I8750" i="2"/>
  <c r="A8751" i="2"/>
  <c r="B8751" i="2"/>
  <c r="C8751" i="2"/>
  <c r="D8751" i="2"/>
  <c r="E8751" i="2"/>
  <c r="F8751" i="2"/>
  <c r="G8751" i="2"/>
  <c r="H8751" i="2"/>
  <c r="I8751" i="2"/>
  <c r="A8752" i="2"/>
  <c r="B8752" i="2"/>
  <c r="C8752" i="2"/>
  <c r="D8752" i="2"/>
  <c r="E8752" i="2"/>
  <c r="F8752" i="2"/>
  <c r="G8752" i="2"/>
  <c r="H8752" i="2"/>
  <c r="I8752" i="2"/>
  <c r="A8753" i="2"/>
  <c r="B8753" i="2"/>
  <c r="C8753" i="2"/>
  <c r="D8753" i="2"/>
  <c r="E8753" i="2"/>
  <c r="F8753" i="2"/>
  <c r="G8753" i="2"/>
  <c r="H8753" i="2"/>
  <c r="I8753" i="2"/>
  <c r="A8754" i="2"/>
  <c r="B8754" i="2"/>
  <c r="C8754" i="2"/>
  <c r="D8754" i="2"/>
  <c r="E8754" i="2"/>
  <c r="F8754" i="2"/>
  <c r="G8754" i="2"/>
  <c r="H8754" i="2"/>
  <c r="I8754" i="2"/>
  <c r="A8755" i="2"/>
  <c r="B8755" i="2"/>
  <c r="C8755" i="2"/>
  <c r="D8755" i="2"/>
  <c r="E8755" i="2"/>
  <c r="F8755" i="2"/>
  <c r="G8755" i="2"/>
  <c r="H8755" i="2"/>
  <c r="I8755" i="2"/>
  <c r="A8756" i="2"/>
  <c r="B8756" i="2"/>
  <c r="C8756" i="2"/>
  <c r="D8756" i="2"/>
  <c r="E8756" i="2"/>
  <c r="F8756" i="2"/>
  <c r="G8756" i="2"/>
  <c r="H8756" i="2"/>
  <c r="I8756" i="2"/>
  <c r="A8757" i="2"/>
  <c r="B8757" i="2"/>
  <c r="C8757" i="2"/>
  <c r="D8757" i="2"/>
  <c r="E8757" i="2"/>
  <c r="F8757" i="2"/>
  <c r="G8757" i="2"/>
  <c r="H8757" i="2"/>
  <c r="I8757" i="2"/>
  <c r="A8758" i="2"/>
  <c r="B8758" i="2"/>
  <c r="C8758" i="2"/>
  <c r="D8758" i="2"/>
  <c r="E8758" i="2"/>
  <c r="F8758" i="2"/>
  <c r="G8758" i="2"/>
  <c r="H8758" i="2"/>
  <c r="I8758" i="2"/>
  <c r="A8759" i="2"/>
  <c r="B8759" i="2"/>
  <c r="C8759" i="2"/>
  <c r="D8759" i="2"/>
  <c r="E8759" i="2"/>
  <c r="F8759" i="2"/>
  <c r="G8759" i="2"/>
  <c r="H8759" i="2"/>
  <c r="I8759" i="2"/>
  <c r="A8760" i="2"/>
  <c r="B8760" i="2"/>
  <c r="C8760" i="2"/>
  <c r="D8760" i="2"/>
  <c r="E8760" i="2"/>
  <c r="F8760" i="2"/>
  <c r="G8760" i="2"/>
  <c r="H8760" i="2"/>
  <c r="I8760" i="2"/>
  <c r="A8761" i="2"/>
  <c r="B8761" i="2"/>
  <c r="C8761" i="2"/>
  <c r="D8761" i="2"/>
  <c r="E8761" i="2"/>
  <c r="F8761" i="2"/>
  <c r="G8761" i="2"/>
  <c r="H8761" i="2"/>
  <c r="I8761" i="2"/>
  <c r="A8762" i="2"/>
  <c r="B8762" i="2"/>
  <c r="C8762" i="2"/>
  <c r="D8762" i="2"/>
  <c r="E8762" i="2"/>
  <c r="F8762" i="2"/>
  <c r="G8762" i="2"/>
  <c r="H8762" i="2"/>
  <c r="I8762" i="2"/>
  <c r="A8763" i="2"/>
  <c r="B8763" i="2"/>
  <c r="C8763" i="2"/>
  <c r="D8763" i="2"/>
  <c r="E8763" i="2"/>
  <c r="F8763" i="2"/>
  <c r="G8763" i="2"/>
  <c r="H8763" i="2"/>
  <c r="I8763" i="2"/>
  <c r="A8764" i="2"/>
  <c r="B8764" i="2"/>
  <c r="C8764" i="2"/>
  <c r="D8764" i="2"/>
  <c r="E8764" i="2"/>
  <c r="F8764" i="2"/>
  <c r="G8764" i="2"/>
  <c r="H8764" i="2"/>
  <c r="I8764" i="2"/>
  <c r="A8765" i="2"/>
  <c r="B8765" i="2"/>
  <c r="C8765" i="2"/>
  <c r="D8765" i="2"/>
  <c r="E8765" i="2"/>
  <c r="F8765" i="2"/>
  <c r="G8765" i="2"/>
  <c r="H8765" i="2"/>
  <c r="I8765" i="2"/>
  <c r="A8766" i="2"/>
  <c r="B8766" i="2"/>
  <c r="C8766" i="2"/>
  <c r="D8766" i="2"/>
  <c r="E8766" i="2"/>
  <c r="F8766" i="2"/>
  <c r="G8766" i="2"/>
  <c r="H8766" i="2"/>
  <c r="I8766" i="2"/>
  <c r="A8767" i="2"/>
  <c r="B8767" i="2"/>
  <c r="C8767" i="2"/>
  <c r="D8767" i="2"/>
  <c r="E8767" i="2"/>
  <c r="F8767" i="2"/>
  <c r="G8767" i="2"/>
  <c r="H8767" i="2"/>
  <c r="I8767" i="2"/>
  <c r="A8768" i="2"/>
  <c r="B8768" i="2"/>
  <c r="C8768" i="2"/>
  <c r="D8768" i="2"/>
  <c r="E8768" i="2"/>
  <c r="F8768" i="2"/>
  <c r="G8768" i="2"/>
  <c r="H8768" i="2"/>
  <c r="I8768" i="2"/>
  <c r="A8769" i="2"/>
  <c r="B8769" i="2"/>
  <c r="C8769" i="2"/>
  <c r="D8769" i="2"/>
  <c r="E8769" i="2"/>
  <c r="F8769" i="2"/>
  <c r="G8769" i="2"/>
  <c r="H8769" i="2"/>
  <c r="I8769" i="2"/>
  <c r="A8770" i="2"/>
  <c r="B8770" i="2"/>
  <c r="C8770" i="2"/>
  <c r="D8770" i="2"/>
  <c r="E8770" i="2"/>
  <c r="F8770" i="2"/>
  <c r="G8770" i="2"/>
  <c r="H8770" i="2"/>
  <c r="I8770" i="2"/>
  <c r="A8771" i="2"/>
  <c r="B8771" i="2"/>
  <c r="C8771" i="2"/>
  <c r="D8771" i="2"/>
  <c r="E8771" i="2"/>
  <c r="F8771" i="2"/>
  <c r="G8771" i="2"/>
  <c r="H8771" i="2"/>
  <c r="I8771" i="2"/>
  <c r="A8772" i="2"/>
  <c r="B8772" i="2"/>
  <c r="C8772" i="2"/>
  <c r="D8772" i="2"/>
  <c r="E8772" i="2"/>
  <c r="F8772" i="2"/>
  <c r="G8772" i="2"/>
  <c r="H8772" i="2"/>
  <c r="I8772" i="2"/>
  <c r="A8773" i="2"/>
  <c r="B8773" i="2"/>
  <c r="C8773" i="2"/>
  <c r="D8773" i="2"/>
  <c r="E8773" i="2"/>
  <c r="F8773" i="2"/>
  <c r="G8773" i="2"/>
  <c r="H8773" i="2"/>
  <c r="I8773" i="2"/>
  <c r="A8774" i="2"/>
  <c r="B8774" i="2"/>
  <c r="C8774" i="2"/>
  <c r="D8774" i="2"/>
  <c r="E8774" i="2"/>
  <c r="F8774" i="2"/>
  <c r="G8774" i="2"/>
  <c r="H8774" i="2"/>
  <c r="I8774" i="2"/>
  <c r="A8775" i="2"/>
  <c r="B8775" i="2"/>
  <c r="C8775" i="2"/>
  <c r="D8775" i="2"/>
  <c r="E8775" i="2"/>
  <c r="F8775" i="2"/>
  <c r="G8775" i="2"/>
  <c r="H8775" i="2"/>
  <c r="I8775" i="2"/>
  <c r="A8776" i="2"/>
  <c r="B8776" i="2"/>
  <c r="C8776" i="2"/>
  <c r="D8776" i="2"/>
  <c r="E8776" i="2"/>
  <c r="F8776" i="2"/>
  <c r="G8776" i="2"/>
  <c r="H8776" i="2"/>
  <c r="I8776" i="2"/>
  <c r="A8777" i="2"/>
  <c r="B8777" i="2"/>
  <c r="C8777" i="2"/>
  <c r="D8777" i="2"/>
  <c r="E8777" i="2"/>
  <c r="F8777" i="2"/>
  <c r="G8777" i="2"/>
  <c r="H8777" i="2"/>
  <c r="I8777" i="2"/>
  <c r="A8778" i="2"/>
  <c r="B8778" i="2"/>
  <c r="C8778" i="2"/>
  <c r="D8778" i="2"/>
  <c r="E8778" i="2"/>
  <c r="F8778" i="2"/>
  <c r="G8778" i="2"/>
  <c r="H8778" i="2"/>
  <c r="I8778" i="2"/>
  <c r="A8779" i="2"/>
  <c r="B8779" i="2"/>
  <c r="C8779" i="2"/>
  <c r="D8779" i="2"/>
  <c r="E8779" i="2"/>
  <c r="F8779" i="2"/>
  <c r="G8779" i="2"/>
  <c r="H8779" i="2"/>
  <c r="I8779" i="2"/>
  <c r="A8780" i="2"/>
  <c r="B8780" i="2"/>
  <c r="C8780" i="2"/>
  <c r="D8780" i="2"/>
  <c r="E8780" i="2"/>
  <c r="F8780" i="2"/>
  <c r="G8780" i="2"/>
  <c r="H8780" i="2"/>
  <c r="I8780" i="2"/>
  <c r="A8781" i="2"/>
  <c r="B8781" i="2"/>
  <c r="C8781" i="2"/>
  <c r="D8781" i="2"/>
  <c r="E8781" i="2"/>
  <c r="F8781" i="2"/>
  <c r="G8781" i="2"/>
  <c r="H8781" i="2"/>
  <c r="I8781" i="2"/>
  <c r="A8782" i="2"/>
  <c r="B8782" i="2"/>
  <c r="C8782" i="2"/>
  <c r="D8782" i="2"/>
  <c r="E8782" i="2"/>
  <c r="F8782" i="2"/>
  <c r="G8782" i="2"/>
  <c r="H8782" i="2"/>
  <c r="I8782" i="2"/>
  <c r="A8783" i="2"/>
  <c r="B8783" i="2"/>
  <c r="C8783" i="2"/>
  <c r="D8783" i="2"/>
  <c r="E8783" i="2"/>
  <c r="F8783" i="2"/>
  <c r="G8783" i="2"/>
  <c r="H8783" i="2"/>
  <c r="I8783" i="2"/>
  <c r="A8784" i="2"/>
  <c r="B8784" i="2"/>
  <c r="C8784" i="2"/>
  <c r="D8784" i="2"/>
  <c r="E8784" i="2"/>
  <c r="F8784" i="2"/>
  <c r="G8784" i="2"/>
  <c r="H8784" i="2"/>
  <c r="I8784" i="2"/>
  <c r="A8785" i="2"/>
  <c r="B8785" i="2"/>
  <c r="C8785" i="2"/>
  <c r="D8785" i="2"/>
  <c r="E8785" i="2"/>
  <c r="F8785" i="2"/>
  <c r="G8785" i="2"/>
  <c r="H8785" i="2"/>
  <c r="I8785" i="2"/>
  <c r="A8786" i="2"/>
  <c r="B8786" i="2"/>
  <c r="C8786" i="2"/>
  <c r="D8786" i="2"/>
  <c r="E8786" i="2"/>
  <c r="F8786" i="2"/>
  <c r="G8786" i="2"/>
  <c r="H8786" i="2"/>
  <c r="I8786" i="2"/>
  <c r="A8787" i="2"/>
  <c r="B8787" i="2"/>
  <c r="C8787" i="2"/>
  <c r="D8787" i="2"/>
  <c r="E8787" i="2"/>
  <c r="F8787" i="2"/>
  <c r="G8787" i="2"/>
  <c r="H8787" i="2"/>
  <c r="I8787" i="2"/>
  <c r="A8788" i="2"/>
  <c r="B8788" i="2"/>
  <c r="C8788" i="2"/>
  <c r="D8788" i="2"/>
  <c r="E8788" i="2"/>
  <c r="F8788" i="2"/>
  <c r="G8788" i="2"/>
  <c r="H8788" i="2"/>
  <c r="I8788" i="2"/>
  <c r="A8789" i="2"/>
  <c r="B8789" i="2"/>
  <c r="C8789" i="2"/>
  <c r="D8789" i="2"/>
  <c r="E8789" i="2"/>
  <c r="F8789" i="2"/>
  <c r="G8789" i="2"/>
  <c r="H8789" i="2"/>
  <c r="I8789" i="2"/>
  <c r="A8790" i="2"/>
  <c r="B8790" i="2"/>
  <c r="C8790" i="2"/>
  <c r="D8790" i="2"/>
  <c r="E8790" i="2"/>
  <c r="F8790" i="2"/>
  <c r="G8790" i="2"/>
  <c r="H8790" i="2"/>
  <c r="I8790" i="2"/>
  <c r="A8791" i="2"/>
  <c r="B8791" i="2"/>
  <c r="C8791" i="2"/>
  <c r="D8791" i="2"/>
  <c r="E8791" i="2"/>
  <c r="F8791" i="2"/>
  <c r="G8791" i="2"/>
  <c r="H8791" i="2"/>
  <c r="I8791" i="2"/>
  <c r="A8792" i="2"/>
  <c r="B8792" i="2"/>
  <c r="C8792" i="2"/>
  <c r="D8792" i="2"/>
  <c r="E8792" i="2"/>
  <c r="F8792" i="2"/>
  <c r="G8792" i="2"/>
  <c r="H8792" i="2"/>
  <c r="I8792" i="2"/>
  <c r="A8793" i="2"/>
  <c r="B8793" i="2"/>
  <c r="C8793" i="2"/>
  <c r="D8793" i="2"/>
  <c r="E8793" i="2"/>
  <c r="F8793" i="2"/>
  <c r="G8793" i="2"/>
  <c r="H8793" i="2"/>
  <c r="I8793" i="2"/>
  <c r="A8794" i="2"/>
  <c r="B8794" i="2"/>
  <c r="C8794" i="2"/>
  <c r="D8794" i="2"/>
  <c r="E8794" i="2"/>
  <c r="F8794" i="2"/>
  <c r="G8794" i="2"/>
  <c r="H8794" i="2"/>
  <c r="I8794" i="2"/>
  <c r="A8795" i="2"/>
  <c r="B8795" i="2"/>
  <c r="C8795" i="2"/>
  <c r="D8795" i="2"/>
  <c r="E8795" i="2"/>
  <c r="F8795" i="2"/>
  <c r="G8795" i="2"/>
  <c r="H8795" i="2"/>
  <c r="I8795" i="2"/>
  <c r="A8796" i="2"/>
  <c r="B8796" i="2"/>
  <c r="C8796" i="2"/>
  <c r="D8796" i="2"/>
  <c r="E8796" i="2"/>
  <c r="F8796" i="2"/>
  <c r="G8796" i="2"/>
  <c r="H8796" i="2"/>
  <c r="I8796" i="2"/>
  <c r="A8797" i="2"/>
  <c r="B8797" i="2"/>
  <c r="C8797" i="2"/>
  <c r="D8797" i="2"/>
  <c r="E8797" i="2"/>
  <c r="F8797" i="2"/>
  <c r="G8797" i="2"/>
  <c r="H8797" i="2"/>
  <c r="I8797" i="2"/>
  <c r="A8798" i="2"/>
  <c r="B8798" i="2"/>
  <c r="C8798" i="2"/>
  <c r="D8798" i="2"/>
  <c r="E8798" i="2"/>
  <c r="F8798" i="2"/>
  <c r="G8798" i="2"/>
  <c r="H8798" i="2"/>
  <c r="I8798" i="2"/>
  <c r="A8799" i="2"/>
  <c r="B8799" i="2"/>
  <c r="C8799" i="2"/>
  <c r="D8799" i="2"/>
  <c r="E8799" i="2"/>
  <c r="F8799" i="2"/>
  <c r="G8799" i="2"/>
  <c r="H8799" i="2"/>
  <c r="I8799" i="2"/>
  <c r="A8800" i="2"/>
  <c r="B8800" i="2"/>
  <c r="C8800" i="2"/>
  <c r="D8800" i="2"/>
  <c r="E8800" i="2"/>
  <c r="F8800" i="2"/>
  <c r="G8800" i="2"/>
  <c r="H8800" i="2"/>
  <c r="I8800" i="2"/>
  <c r="A8801" i="2"/>
  <c r="B8801" i="2"/>
  <c r="C8801" i="2"/>
  <c r="D8801" i="2"/>
  <c r="E8801" i="2"/>
  <c r="F8801" i="2"/>
  <c r="G8801" i="2"/>
  <c r="H8801" i="2"/>
  <c r="I8801" i="2"/>
  <c r="A8802" i="2"/>
  <c r="B8802" i="2"/>
  <c r="C8802" i="2"/>
  <c r="D8802" i="2"/>
  <c r="E8802" i="2"/>
  <c r="F8802" i="2"/>
  <c r="G8802" i="2"/>
  <c r="H8802" i="2"/>
  <c r="I8802" i="2"/>
  <c r="A8803" i="2"/>
  <c r="B8803" i="2"/>
  <c r="C8803" i="2"/>
  <c r="D8803" i="2"/>
  <c r="E8803" i="2"/>
  <c r="F8803" i="2"/>
  <c r="G8803" i="2"/>
  <c r="H8803" i="2"/>
  <c r="I8803" i="2"/>
  <c r="A8804" i="2"/>
  <c r="B8804" i="2"/>
  <c r="C8804" i="2"/>
  <c r="D8804" i="2"/>
  <c r="E8804" i="2"/>
  <c r="F8804" i="2"/>
  <c r="G8804" i="2"/>
  <c r="H8804" i="2"/>
  <c r="I8804" i="2"/>
  <c r="A8805" i="2"/>
  <c r="B8805" i="2"/>
  <c r="C8805" i="2"/>
  <c r="D8805" i="2"/>
  <c r="E8805" i="2"/>
  <c r="F8805" i="2"/>
  <c r="G8805" i="2"/>
  <c r="H8805" i="2"/>
  <c r="I8805" i="2"/>
  <c r="A8806" i="2"/>
  <c r="B8806" i="2"/>
  <c r="C8806" i="2"/>
  <c r="D8806" i="2"/>
  <c r="E8806" i="2"/>
  <c r="F8806" i="2"/>
  <c r="G8806" i="2"/>
  <c r="H8806" i="2"/>
  <c r="I8806" i="2"/>
  <c r="A8807" i="2"/>
  <c r="B8807" i="2"/>
  <c r="C8807" i="2"/>
  <c r="D8807" i="2"/>
  <c r="E8807" i="2"/>
  <c r="F8807" i="2"/>
  <c r="G8807" i="2"/>
  <c r="H8807" i="2"/>
  <c r="I8807" i="2"/>
  <c r="A8808" i="2"/>
  <c r="B8808" i="2"/>
  <c r="C8808" i="2"/>
  <c r="D8808" i="2"/>
  <c r="E8808" i="2"/>
  <c r="F8808" i="2"/>
  <c r="G8808" i="2"/>
  <c r="H8808" i="2"/>
  <c r="I8808" i="2"/>
  <c r="A8809" i="2"/>
  <c r="B8809" i="2"/>
  <c r="C8809" i="2"/>
  <c r="D8809" i="2"/>
  <c r="E8809" i="2"/>
  <c r="F8809" i="2"/>
  <c r="G8809" i="2"/>
  <c r="H8809" i="2"/>
  <c r="I8809" i="2"/>
  <c r="A8810" i="2"/>
  <c r="B8810" i="2"/>
  <c r="C8810" i="2"/>
  <c r="D8810" i="2"/>
  <c r="E8810" i="2"/>
  <c r="F8810" i="2"/>
  <c r="G8810" i="2"/>
  <c r="H8810" i="2"/>
  <c r="I8810" i="2"/>
  <c r="A8811" i="2"/>
  <c r="B8811" i="2"/>
  <c r="C8811" i="2"/>
  <c r="D8811" i="2"/>
  <c r="E8811" i="2"/>
  <c r="F8811" i="2"/>
  <c r="G8811" i="2"/>
  <c r="H8811" i="2"/>
  <c r="I8811" i="2"/>
  <c r="A8812" i="2"/>
  <c r="B8812" i="2"/>
  <c r="C8812" i="2"/>
  <c r="D8812" i="2"/>
  <c r="E8812" i="2"/>
  <c r="F8812" i="2"/>
  <c r="G8812" i="2"/>
  <c r="H8812" i="2"/>
  <c r="I8812" i="2"/>
  <c r="A8813" i="2"/>
  <c r="B8813" i="2"/>
  <c r="C8813" i="2"/>
  <c r="D8813" i="2"/>
  <c r="E8813" i="2"/>
  <c r="F8813" i="2"/>
  <c r="G8813" i="2"/>
  <c r="H8813" i="2"/>
  <c r="I8813" i="2"/>
  <c r="A8814" i="2"/>
  <c r="B8814" i="2"/>
  <c r="C8814" i="2"/>
  <c r="D8814" i="2"/>
  <c r="E8814" i="2"/>
  <c r="F8814" i="2"/>
  <c r="G8814" i="2"/>
  <c r="H8814" i="2"/>
  <c r="I8814" i="2"/>
  <c r="A8815" i="2"/>
  <c r="B8815" i="2"/>
  <c r="C8815" i="2"/>
  <c r="D8815" i="2"/>
  <c r="E8815" i="2"/>
  <c r="F8815" i="2"/>
  <c r="G8815" i="2"/>
  <c r="H8815" i="2"/>
  <c r="I8815" i="2"/>
  <c r="A8816" i="2"/>
  <c r="B8816" i="2"/>
  <c r="C8816" i="2"/>
  <c r="D8816" i="2"/>
  <c r="E8816" i="2"/>
  <c r="F8816" i="2"/>
  <c r="G8816" i="2"/>
  <c r="H8816" i="2"/>
  <c r="I8816" i="2"/>
  <c r="A8817" i="2"/>
  <c r="B8817" i="2"/>
  <c r="C8817" i="2"/>
  <c r="D8817" i="2"/>
  <c r="E8817" i="2"/>
  <c r="F8817" i="2"/>
  <c r="G8817" i="2"/>
  <c r="H8817" i="2"/>
  <c r="I8817" i="2"/>
  <c r="A8818" i="2"/>
  <c r="B8818" i="2"/>
  <c r="C8818" i="2"/>
  <c r="D8818" i="2"/>
  <c r="E8818" i="2"/>
  <c r="F8818" i="2"/>
  <c r="G8818" i="2"/>
  <c r="H8818" i="2"/>
  <c r="I8818" i="2"/>
  <c r="A8819" i="2"/>
  <c r="B8819" i="2"/>
  <c r="C8819" i="2"/>
  <c r="D8819" i="2"/>
  <c r="E8819" i="2"/>
  <c r="F8819" i="2"/>
  <c r="G8819" i="2"/>
  <c r="H8819" i="2"/>
  <c r="I8819" i="2"/>
  <c r="A8820" i="2"/>
  <c r="B8820" i="2"/>
  <c r="C8820" i="2"/>
  <c r="D8820" i="2"/>
  <c r="E8820" i="2"/>
  <c r="F8820" i="2"/>
  <c r="G8820" i="2"/>
  <c r="H8820" i="2"/>
  <c r="I8820" i="2"/>
  <c r="A8821" i="2"/>
  <c r="B8821" i="2"/>
  <c r="C8821" i="2"/>
  <c r="D8821" i="2"/>
  <c r="E8821" i="2"/>
  <c r="F8821" i="2"/>
  <c r="G8821" i="2"/>
  <c r="H8821" i="2"/>
  <c r="I8821" i="2"/>
  <c r="A8822" i="2"/>
  <c r="B8822" i="2"/>
  <c r="C8822" i="2"/>
  <c r="D8822" i="2"/>
  <c r="E8822" i="2"/>
  <c r="F8822" i="2"/>
  <c r="G8822" i="2"/>
  <c r="H8822" i="2"/>
  <c r="I8822" i="2"/>
  <c r="A8823" i="2"/>
  <c r="B8823" i="2"/>
  <c r="C8823" i="2"/>
  <c r="D8823" i="2"/>
  <c r="E8823" i="2"/>
  <c r="F8823" i="2"/>
  <c r="G8823" i="2"/>
  <c r="H8823" i="2"/>
  <c r="I8823" i="2"/>
  <c r="A8824" i="2"/>
  <c r="B8824" i="2"/>
  <c r="C8824" i="2"/>
  <c r="D8824" i="2"/>
  <c r="E8824" i="2"/>
  <c r="F8824" i="2"/>
  <c r="G8824" i="2"/>
  <c r="H8824" i="2"/>
  <c r="I8824" i="2"/>
  <c r="A8825" i="2"/>
  <c r="B8825" i="2"/>
  <c r="C8825" i="2"/>
  <c r="D8825" i="2"/>
  <c r="E8825" i="2"/>
  <c r="F8825" i="2"/>
  <c r="G8825" i="2"/>
  <c r="H8825" i="2"/>
  <c r="I8825" i="2"/>
  <c r="A8826" i="2"/>
  <c r="B8826" i="2"/>
  <c r="C8826" i="2"/>
  <c r="D8826" i="2"/>
  <c r="E8826" i="2"/>
  <c r="F8826" i="2"/>
  <c r="G8826" i="2"/>
  <c r="H8826" i="2"/>
  <c r="I8826" i="2"/>
  <c r="A8827" i="2"/>
  <c r="B8827" i="2"/>
  <c r="C8827" i="2"/>
  <c r="D8827" i="2"/>
  <c r="E8827" i="2"/>
  <c r="F8827" i="2"/>
  <c r="G8827" i="2"/>
  <c r="H8827" i="2"/>
  <c r="I8827" i="2"/>
  <c r="A8828" i="2"/>
  <c r="B8828" i="2"/>
  <c r="C8828" i="2"/>
  <c r="D8828" i="2"/>
  <c r="E8828" i="2"/>
  <c r="F8828" i="2"/>
  <c r="G8828" i="2"/>
  <c r="H8828" i="2"/>
  <c r="I8828" i="2"/>
  <c r="A8829" i="2"/>
  <c r="B8829" i="2"/>
  <c r="C8829" i="2"/>
  <c r="D8829" i="2"/>
  <c r="E8829" i="2"/>
  <c r="F8829" i="2"/>
  <c r="G8829" i="2"/>
  <c r="H8829" i="2"/>
  <c r="I8829" i="2"/>
  <c r="A8830" i="2"/>
  <c r="B8830" i="2"/>
  <c r="C8830" i="2"/>
  <c r="D8830" i="2"/>
  <c r="E8830" i="2"/>
  <c r="F8830" i="2"/>
  <c r="G8830" i="2"/>
  <c r="H8830" i="2"/>
  <c r="I8830" i="2"/>
  <c r="A8831" i="2"/>
  <c r="B8831" i="2"/>
  <c r="C8831" i="2"/>
  <c r="D8831" i="2"/>
  <c r="E8831" i="2"/>
  <c r="F8831" i="2"/>
  <c r="G8831" i="2"/>
  <c r="H8831" i="2"/>
  <c r="I8831" i="2"/>
  <c r="A8832" i="2"/>
  <c r="B8832" i="2"/>
  <c r="C8832" i="2"/>
  <c r="D8832" i="2"/>
  <c r="E8832" i="2"/>
  <c r="F8832" i="2"/>
  <c r="G8832" i="2"/>
  <c r="H8832" i="2"/>
  <c r="I8832" i="2"/>
  <c r="A8833" i="2"/>
  <c r="B8833" i="2"/>
  <c r="C8833" i="2"/>
  <c r="D8833" i="2"/>
  <c r="E8833" i="2"/>
  <c r="F8833" i="2"/>
  <c r="G8833" i="2"/>
  <c r="H8833" i="2"/>
  <c r="I8833" i="2"/>
  <c r="A8834" i="2"/>
  <c r="B8834" i="2"/>
  <c r="C8834" i="2"/>
  <c r="D8834" i="2"/>
  <c r="E8834" i="2"/>
  <c r="F8834" i="2"/>
  <c r="G8834" i="2"/>
  <c r="H8834" i="2"/>
  <c r="I8834" i="2"/>
  <c r="A8835" i="2"/>
  <c r="B8835" i="2"/>
  <c r="C8835" i="2"/>
  <c r="D8835" i="2"/>
  <c r="E8835" i="2"/>
  <c r="F8835" i="2"/>
  <c r="G8835" i="2"/>
  <c r="H8835" i="2"/>
  <c r="I8835" i="2"/>
  <c r="A8836" i="2"/>
  <c r="B8836" i="2"/>
  <c r="C8836" i="2"/>
  <c r="D8836" i="2"/>
  <c r="E8836" i="2"/>
  <c r="F8836" i="2"/>
  <c r="G8836" i="2"/>
  <c r="H8836" i="2"/>
  <c r="I8836" i="2"/>
  <c r="A8837" i="2"/>
  <c r="B8837" i="2"/>
  <c r="C8837" i="2"/>
  <c r="D8837" i="2"/>
  <c r="E8837" i="2"/>
  <c r="F8837" i="2"/>
  <c r="G8837" i="2"/>
  <c r="H8837" i="2"/>
  <c r="I8837" i="2"/>
  <c r="A8838" i="2"/>
  <c r="B8838" i="2"/>
  <c r="C8838" i="2"/>
  <c r="D8838" i="2"/>
  <c r="E8838" i="2"/>
  <c r="F8838" i="2"/>
  <c r="G8838" i="2"/>
  <c r="H8838" i="2"/>
  <c r="I8838" i="2"/>
  <c r="A8839" i="2"/>
  <c r="B8839" i="2"/>
  <c r="C8839" i="2"/>
  <c r="D8839" i="2"/>
  <c r="E8839" i="2"/>
  <c r="F8839" i="2"/>
  <c r="G8839" i="2"/>
  <c r="H8839" i="2"/>
  <c r="I8839" i="2"/>
  <c r="A8840" i="2"/>
  <c r="B8840" i="2"/>
  <c r="C8840" i="2"/>
  <c r="D8840" i="2"/>
  <c r="E8840" i="2"/>
  <c r="F8840" i="2"/>
  <c r="G8840" i="2"/>
  <c r="H8840" i="2"/>
  <c r="I8840" i="2"/>
  <c r="A8841" i="2"/>
  <c r="B8841" i="2"/>
  <c r="C8841" i="2"/>
  <c r="D8841" i="2"/>
  <c r="E8841" i="2"/>
  <c r="F8841" i="2"/>
  <c r="G8841" i="2"/>
  <c r="H8841" i="2"/>
  <c r="I8841" i="2"/>
  <c r="A8842" i="2"/>
  <c r="B8842" i="2"/>
  <c r="C8842" i="2"/>
  <c r="D8842" i="2"/>
  <c r="E8842" i="2"/>
  <c r="F8842" i="2"/>
  <c r="G8842" i="2"/>
  <c r="H8842" i="2"/>
  <c r="I8842" i="2"/>
  <c r="A8843" i="2"/>
  <c r="B8843" i="2"/>
  <c r="C8843" i="2"/>
  <c r="D8843" i="2"/>
  <c r="E8843" i="2"/>
  <c r="F8843" i="2"/>
  <c r="G8843" i="2"/>
  <c r="H8843" i="2"/>
  <c r="I8843" i="2"/>
  <c r="A8844" i="2"/>
  <c r="B8844" i="2"/>
  <c r="C8844" i="2"/>
  <c r="D8844" i="2"/>
  <c r="E8844" i="2"/>
  <c r="F8844" i="2"/>
  <c r="G8844" i="2"/>
  <c r="H8844" i="2"/>
  <c r="I8844" i="2"/>
  <c r="A8845" i="2"/>
  <c r="B8845" i="2"/>
  <c r="C8845" i="2"/>
  <c r="D8845" i="2"/>
  <c r="E8845" i="2"/>
  <c r="F8845" i="2"/>
  <c r="G8845" i="2"/>
  <c r="H8845" i="2"/>
  <c r="I8845" i="2"/>
  <c r="A8846" i="2"/>
  <c r="B8846" i="2"/>
  <c r="C8846" i="2"/>
  <c r="D8846" i="2"/>
  <c r="E8846" i="2"/>
  <c r="F8846" i="2"/>
  <c r="G8846" i="2"/>
  <c r="H8846" i="2"/>
  <c r="I8846" i="2"/>
  <c r="A8847" i="2"/>
  <c r="B8847" i="2"/>
  <c r="C8847" i="2"/>
  <c r="D8847" i="2"/>
  <c r="E8847" i="2"/>
  <c r="F8847" i="2"/>
  <c r="G8847" i="2"/>
  <c r="H8847" i="2"/>
  <c r="I8847" i="2"/>
  <c r="A8848" i="2"/>
  <c r="B8848" i="2"/>
  <c r="C8848" i="2"/>
  <c r="D8848" i="2"/>
  <c r="E8848" i="2"/>
  <c r="F8848" i="2"/>
  <c r="G8848" i="2"/>
  <c r="H8848" i="2"/>
  <c r="I8848" i="2"/>
  <c r="A8849" i="2"/>
  <c r="B8849" i="2"/>
  <c r="C8849" i="2"/>
  <c r="D8849" i="2"/>
  <c r="E8849" i="2"/>
  <c r="F8849" i="2"/>
  <c r="G8849" i="2"/>
  <c r="H8849" i="2"/>
  <c r="I8849" i="2"/>
  <c r="A8850" i="2"/>
  <c r="B8850" i="2"/>
  <c r="C8850" i="2"/>
  <c r="D8850" i="2"/>
  <c r="E8850" i="2"/>
  <c r="F8850" i="2"/>
  <c r="G8850" i="2"/>
  <c r="H8850" i="2"/>
  <c r="I8850" i="2"/>
  <c r="A8851" i="2"/>
  <c r="B8851" i="2"/>
  <c r="C8851" i="2"/>
  <c r="D8851" i="2"/>
  <c r="E8851" i="2"/>
  <c r="F8851" i="2"/>
  <c r="G8851" i="2"/>
  <c r="H8851" i="2"/>
  <c r="I8851" i="2"/>
  <c r="A8852" i="2"/>
  <c r="B8852" i="2"/>
  <c r="C8852" i="2"/>
  <c r="D8852" i="2"/>
  <c r="E8852" i="2"/>
  <c r="F8852" i="2"/>
  <c r="G8852" i="2"/>
  <c r="H8852" i="2"/>
  <c r="I8852" i="2"/>
  <c r="A8853" i="2"/>
  <c r="B8853" i="2"/>
  <c r="C8853" i="2"/>
  <c r="D8853" i="2"/>
  <c r="E8853" i="2"/>
  <c r="F8853" i="2"/>
  <c r="G8853" i="2"/>
  <c r="H8853" i="2"/>
  <c r="I8853" i="2"/>
  <c r="A8854" i="2"/>
  <c r="B8854" i="2"/>
  <c r="C8854" i="2"/>
  <c r="D8854" i="2"/>
  <c r="E8854" i="2"/>
  <c r="F8854" i="2"/>
  <c r="G8854" i="2"/>
  <c r="H8854" i="2"/>
  <c r="I8854" i="2"/>
  <c r="A8855" i="2"/>
  <c r="B8855" i="2"/>
  <c r="C8855" i="2"/>
  <c r="D8855" i="2"/>
  <c r="E8855" i="2"/>
  <c r="F8855" i="2"/>
  <c r="G8855" i="2"/>
  <c r="H8855" i="2"/>
  <c r="I8855" i="2"/>
  <c r="A8856" i="2"/>
  <c r="B8856" i="2"/>
  <c r="C8856" i="2"/>
  <c r="D8856" i="2"/>
  <c r="E8856" i="2"/>
  <c r="F8856" i="2"/>
  <c r="G8856" i="2"/>
  <c r="H8856" i="2"/>
  <c r="I8856" i="2"/>
  <c r="A8857" i="2"/>
  <c r="B8857" i="2"/>
  <c r="C8857" i="2"/>
  <c r="D8857" i="2"/>
  <c r="E8857" i="2"/>
  <c r="F8857" i="2"/>
  <c r="G8857" i="2"/>
  <c r="H8857" i="2"/>
  <c r="I8857" i="2"/>
  <c r="A8858" i="2"/>
  <c r="B8858" i="2"/>
  <c r="C8858" i="2"/>
  <c r="D8858" i="2"/>
  <c r="E8858" i="2"/>
  <c r="F8858" i="2"/>
  <c r="G8858" i="2"/>
  <c r="H8858" i="2"/>
  <c r="I8858" i="2"/>
  <c r="A8859" i="2"/>
  <c r="B8859" i="2"/>
  <c r="C8859" i="2"/>
  <c r="D8859" i="2"/>
  <c r="E8859" i="2"/>
  <c r="F8859" i="2"/>
  <c r="G8859" i="2"/>
  <c r="H8859" i="2"/>
  <c r="I8859" i="2"/>
  <c r="A8860" i="2"/>
  <c r="B8860" i="2"/>
  <c r="C8860" i="2"/>
  <c r="D8860" i="2"/>
  <c r="E8860" i="2"/>
  <c r="F8860" i="2"/>
  <c r="G8860" i="2"/>
  <c r="H8860" i="2"/>
  <c r="I8860" i="2"/>
  <c r="A8861" i="2"/>
  <c r="B8861" i="2"/>
  <c r="C8861" i="2"/>
  <c r="D8861" i="2"/>
  <c r="E8861" i="2"/>
  <c r="F8861" i="2"/>
  <c r="G8861" i="2"/>
  <c r="H8861" i="2"/>
  <c r="I8861" i="2"/>
  <c r="A8862" i="2"/>
  <c r="B8862" i="2"/>
  <c r="C8862" i="2"/>
  <c r="D8862" i="2"/>
  <c r="E8862" i="2"/>
  <c r="F8862" i="2"/>
  <c r="G8862" i="2"/>
  <c r="H8862" i="2"/>
  <c r="I8862" i="2"/>
  <c r="A8863" i="2"/>
  <c r="B8863" i="2"/>
  <c r="C8863" i="2"/>
  <c r="D8863" i="2"/>
  <c r="E8863" i="2"/>
  <c r="F8863" i="2"/>
  <c r="G8863" i="2"/>
  <c r="H8863" i="2"/>
  <c r="I8863" i="2"/>
  <c r="A8864" i="2"/>
  <c r="B8864" i="2"/>
  <c r="C8864" i="2"/>
  <c r="D8864" i="2"/>
  <c r="E8864" i="2"/>
  <c r="F8864" i="2"/>
  <c r="G8864" i="2"/>
  <c r="H8864" i="2"/>
  <c r="I8864" i="2"/>
  <c r="A8865" i="2"/>
  <c r="B8865" i="2"/>
  <c r="C8865" i="2"/>
  <c r="D8865" i="2"/>
  <c r="E8865" i="2"/>
  <c r="F8865" i="2"/>
  <c r="G8865" i="2"/>
  <c r="H8865" i="2"/>
  <c r="I8865" i="2"/>
  <c r="A8866" i="2"/>
  <c r="B8866" i="2"/>
  <c r="C8866" i="2"/>
  <c r="D8866" i="2"/>
  <c r="E8866" i="2"/>
  <c r="F8866" i="2"/>
  <c r="G8866" i="2"/>
  <c r="H8866" i="2"/>
  <c r="I8866" i="2"/>
  <c r="A8867" i="2"/>
  <c r="B8867" i="2"/>
  <c r="C8867" i="2"/>
  <c r="D8867" i="2"/>
  <c r="E8867" i="2"/>
  <c r="F8867" i="2"/>
  <c r="G8867" i="2"/>
  <c r="H8867" i="2"/>
  <c r="I8867" i="2"/>
  <c r="A8868" i="2"/>
  <c r="B8868" i="2"/>
  <c r="C8868" i="2"/>
  <c r="D8868" i="2"/>
  <c r="E8868" i="2"/>
  <c r="F8868" i="2"/>
  <c r="G8868" i="2"/>
  <c r="H8868" i="2"/>
  <c r="I8868" i="2"/>
  <c r="A8869" i="2"/>
  <c r="B8869" i="2"/>
  <c r="C8869" i="2"/>
  <c r="D8869" i="2"/>
  <c r="E8869" i="2"/>
  <c r="F8869" i="2"/>
  <c r="G8869" i="2"/>
  <c r="H8869" i="2"/>
  <c r="I8869" i="2"/>
  <c r="A8870" i="2"/>
  <c r="B8870" i="2"/>
  <c r="C8870" i="2"/>
  <c r="D8870" i="2"/>
  <c r="E8870" i="2"/>
  <c r="F8870" i="2"/>
  <c r="G8870" i="2"/>
  <c r="H8870" i="2"/>
  <c r="I8870" i="2"/>
  <c r="A8871" i="2"/>
  <c r="B8871" i="2"/>
  <c r="C8871" i="2"/>
  <c r="D8871" i="2"/>
  <c r="E8871" i="2"/>
  <c r="F8871" i="2"/>
  <c r="G8871" i="2"/>
  <c r="H8871" i="2"/>
  <c r="I8871" i="2"/>
  <c r="A8872" i="2"/>
  <c r="B8872" i="2"/>
  <c r="C8872" i="2"/>
  <c r="D8872" i="2"/>
  <c r="E8872" i="2"/>
  <c r="F8872" i="2"/>
  <c r="G8872" i="2"/>
  <c r="H8872" i="2"/>
  <c r="I8872" i="2"/>
  <c r="A8873" i="2"/>
  <c r="B8873" i="2"/>
  <c r="C8873" i="2"/>
  <c r="D8873" i="2"/>
  <c r="E8873" i="2"/>
  <c r="F8873" i="2"/>
  <c r="G8873" i="2"/>
  <c r="H8873" i="2"/>
  <c r="I8873" i="2"/>
  <c r="A8874" i="2"/>
  <c r="B8874" i="2"/>
  <c r="C8874" i="2"/>
  <c r="D8874" i="2"/>
  <c r="E8874" i="2"/>
  <c r="F8874" i="2"/>
  <c r="G8874" i="2"/>
  <c r="H8874" i="2"/>
  <c r="I8874" i="2"/>
  <c r="A8875" i="2"/>
  <c r="B8875" i="2"/>
  <c r="C8875" i="2"/>
  <c r="D8875" i="2"/>
  <c r="E8875" i="2"/>
  <c r="F8875" i="2"/>
  <c r="G8875" i="2"/>
  <c r="H8875" i="2"/>
  <c r="I8875" i="2"/>
  <c r="A8876" i="2"/>
  <c r="B8876" i="2"/>
  <c r="C8876" i="2"/>
  <c r="D8876" i="2"/>
  <c r="E8876" i="2"/>
  <c r="F8876" i="2"/>
  <c r="G8876" i="2"/>
  <c r="H8876" i="2"/>
  <c r="I8876" i="2"/>
  <c r="A8877" i="2"/>
  <c r="B8877" i="2"/>
  <c r="C8877" i="2"/>
  <c r="D8877" i="2"/>
  <c r="E8877" i="2"/>
  <c r="F8877" i="2"/>
  <c r="G8877" i="2"/>
  <c r="H8877" i="2"/>
  <c r="I8877" i="2"/>
  <c r="A8878" i="2"/>
  <c r="B8878" i="2"/>
  <c r="C8878" i="2"/>
  <c r="D8878" i="2"/>
  <c r="E8878" i="2"/>
  <c r="F8878" i="2"/>
  <c r="G8878" i="2"/>
  <c r="H8878" i="2"/>
  <c r="I8878" i="2"/>
  <c r="A8879" i="2"/>
  <c r="B8879" i="2"/>
  <c r="C8879" i="2"/>
  <c r="D8879" i="2"/>
  <c r="E8879" i="2"/>
  <c r="F8879" i="2"/>
  <c r="G8879" i="2"/>
  <c r="H8879" i="2"/>
  <c r="I8879" i="2"/>
  <c r="A8880" i="2"/>
  <c r="B8880" i="2"/>
  <c r="C8880" i="2"/>
  <c r="D8880" i="2"/>
  <c r="E8880" i="2"/>
  <c r="F8880" i="2"/>
  <c r="G8880" i="2"/>
  <c r="H8880" i="2"/>
  <c r="I8880" i="2"/>
  <c r="A8881" i="2"/>
  <c r="B8881" i="2"/>
  <c r="C8881" i="2"/>
  <c r="D8881" i="2"/>
  <c r="E8881" i="2"/>
  <c r="F8881" i="2"/>
  <c r="G8881" i="2"/>
  <c r="H8881" i="2"/>
  <c r="I8881" i="2"/>
  <c r="A8882" i="2"/>
  <c r="B8882" i="2"/>
  <c r="C8882" i="2"/>
  <c r="D8882" i="2"/>
  <c r="E8882" i="2"/>
  <c r="F8882" i="2"/>
  <c r="G8882" i="2"/>
  <c r="H8882" i="2"/>
  <c r="I8882" i="2"/>
  <c r="A8883" i="2"/>
  <c r="B8883" i="2"/>
  <c r="C8883" i="2"/>
  <c r="D8883" i="2"/>
  <c r="E8883" i="2"/>
  <c r="F8883" i="2"/>
  <c r="G8883" i="2"/>
  <c r="H8883" i="2"/>
  <c r="I8883" i="2"/>
  <c r="A8884" i="2"/>
  <c r="B8884" i="2"/>
  <c r="C8884" i="2"/>
  <c r="D8884" i="2"/>
  <c r="E8884" i="2"/>
  <c r="F8884" i="2"/>
  <c r="G8884" i="2"/>
  <c r="H8884" i="2"/>
  <c r="I8884" i="2"/>
  <c r="A8885" i="2"/>
  <c r="B8885" i="2"/>
  <c r="C8885" i="2"/>
  <c r="D8885" i="2"/>
  <c r="E8885" i="2"/>
  <c r="F8885" i="2"/>
  <c r="G8885" i="2"/>
  <c r="H8885" i="2"/>
  <c r="I8885" i="2"/>
  <c r="A8886" i="2"/>
  <c r="B8886" i="2"/>
  <c r="C8886" i="2"/>
  <c r="D8886" i="2"/>
  <c r="E8886" i="2"/>
  <c r="F8886" i="2"/>
  <c r="G8886" i="2"/>
  <c r="H8886" i="2"/>
  <c r="I8886" i="2"/>
  <c r="A8887" i="2"/>
  <c r="B8887" i="2"/>
  <c r="C8887" i="2"/>
  <c r="D8887" i="2"/>
  <c r="E8887" i="2"/>
  <c r="F8887" i="2"/>
  <c r="G8887" i="2"/>
  <c r="H8887" i="2"/>
  <c r="I8887" i="2"/>
  <c r="A8888" i="2"/>
  <c r="B8888" i="2"/>
  <c r="C8888" i="2"/>
  <c r="D8888" i="2"/>
  <c r="E8888" i="2"/>
  <c r="F8888" i="2"/>
  <c r="G8888" i="2"/>
  <c r="H8888" i="2"/>
  <c r="I8888" i="2"/>
  <c r="A8889" i="2"/>
  <c r="B8889" i="2"/>
  <c r="C8889" i="2"/>
  <c r="D8889" i="2"/>
  <c r="E8889" i="2"/>
  <c r="F8889" i="2"/>
  <c r="G8889" i="2"/>
  <c r="H8889" i="2"/>
  <c r="I8889" i="2"/>
  <c r="A8890" i="2"/>
  <c r="B8890" i="2"/>
  <c r="C8890" i="2"/>
  <c r="D8890" i="2"/>
  <c r="E8890" i="2"/>
  <c r="F8890" i="2"/>
  <c r="G8890" i="2"/>
  <c r="H8890" i="2"/>
  <c r="I8890" i="2"/>
  <c r="A8891" i="2"/>
  <c r="B8891" i="2"/>
  <c r="C8891" i="2"/>
  <c r="D8891" i="2"/>
  <c r="E8891" i="2"/>
  <c r="F8891" i="2"/>
  <c r="G8891" i="2"/>
  <c r="H8891" i="2"/>
  <c r="I8891" i="2"/>
  <c r="A8892" i="2"/>
  <c r="B8892" i="2"/>
  <c r="C8892" i="2"/>
  <c r="D8892" i="2"/>
  <c r="E8892" i="2"/>
  <c r="F8892" i="2"/>
  <c r="G8892" i="2"/>
  <c r="H8892" i="2"/>
  <c r="I8892" i="2"/>
  <c r="A8893" i="2"/>
  <c r="B8893" i="2"/>
  <c r="C8893" i="2"/>
  <c r="D8893" i="2"/>
  <c r="E8893" i="2"/>
  <c r="F8893" i="2"/>
  <c r="G8893" i="2"/>
  <c r="H8893" i="2"/>
  <c r="I8893" i="2"/>
  <c r="A8894" i="2"/>
  <c r="B8894" i="2"/>
  <c r="C8894" i="2"/>
  <c r="D8894" i="2"/>
  <c r="E8894" i="2"/>
  <c r="F8894" i="2"/>
  <c r="G8894" i="2"/>
  <c r="H8894" i="2"/>
  <c r="I8894" i="2"/>
  <c r="A8895" i="2"/>
  <c r="B8895" i="2"/>
  <c r="C8895" i="2"/>
  <c r="D8895" i="2"/>
  <c r="E8895" i="2"/>
  <c r="F8895" i="2"/>
  <c r="G8895" i="2"/>
  <c r="H8895" i="2"/>
  <c r="I8895" i="2"/>
  <c r="A8896" i="2"/>
  <c r="B8896" i="2"/>
  <c r="C8896" i="2"/>
  <c r="D8896" i="2"/>
  <c r="E8896" i="2"/>
  <c r="F8896" i="2"/>
  <c r="G8896" i="2"/>
  <c r="H8896" i="2"/>
  <c r="I8896" i="2"/>
  <c r="A8897" i="2"/>
  <c r="B8897" i="2"/>
  <c r="C8897" i="2"/>
  <c r="D8897" i="2"/>
  <c r="E8897" i="2"/>
  <c r="F8897" i="2"/>
  <c r="G8897" i="2"/>
  <c r="H8897" i="2"/>
  <c r="I8897" i="2"/>
  <c r="A8898" i="2"/>
  <c r="B8898" i="2"/>
  <c r="C8898" i="2"/>
  <c r="D8898" i="2"/>
  <c r="E8898" i="2"/>
  <c r="F8898" i="2"/>
  <c r="G8898" i="2"/>
  <c r="H8898" i="2"/>
  <c r="I8898" i="2"/>
  <c r="A8899" i="2"/>
  <c r="B8899" i="2"/>
  <c r="C8899" i="2"/>
  <c r="D8899" i="2"/>
  <c r="E8899" i="2"/>
  <c r="F8899" i="2"/>
  <c r="G8899" i="2"/>
  <c r="H8899" i="2"/>
  <c r="I8899" i="2"/>
  <c r="A8900" i="2"/>
  <c r="B8900" i="2"/>
  <c r="C8900" i="2"/>
  <c r="D8900" i="2"/>
  <c r="E8900" i="2"/>
  <c r="F8900" i="2"/>
  <c r="G8900" i="2"/>
  <c r="H8900" i="2"/>
  <c r="I8900" i="2"/>
  <c r="A8901" i="2"/>
  <c r="B8901" i="2"/>
  <c r="C8901" i="2"/>
  <c r="D8901" i="2"/>
  <c r="E8901" i="2"/>
  <c r="F8901" i="2"/>
  <c r="G8901" i="2"/>
  <c r="H8901" i="2"/>
  <c r="I8901" i="2"/>
  <c r="A8902" i="2"/>
  <c r="B8902" i="2"/>
  <c r="C8902" i="2"/>
  <c r="D8902" i="2"/>
  <c r="E8902" i="2"/>
  <c r="F8902" i="2"/>
  <c r="G8902" i="2"/>
  <c r="H8902" i="2"/>
  <c r="I8902" i="2"/>
  <c r="A8903" i="2"/>
  <c r="B8903" i="2"/>
  <c r="C8903" i="2"/>
  <c r="D8903" i="2"/>
  <c r="E8903" i="2"/>
  <c r="F8903" i="2"/>
  <c r="G8903" i="2"/>
  <c r="H8903" i="2"/>
  <c r="I8903" i="2"/>
  <c r="A8904" i="2"/>
  <c r="B8904" i="2"/>
  <c r="C8904" i="2"/>
  <c r="D8904" i="2"/>
  <c r="E8904" i="2"/>
  <c r="F8904" i="2"/>
  <c r="G8904" i="2"/>
  <c r="H8904" i="2"/>
  <c r="I8904" i="2"/>
  <c r="A8905" i="2"/>
  <c r="B8905" i="2"/>
  <c r="C8905" i="2"/>
  <c r="D8905" i="2"/>
  <c r="E8905" i="2"/>
  <c r="F8905" i="2"/>
  <c r="G8905" i="2"/>
  <c r="H8905" i="2"/>
  <c r="I8905" i="2"/>
  <c r="A8906" i="2"/>
  <c r="B8906" i="2"/>
  <c r="C8906" i="2"/>
  <c r="D8906" i="2"/>
  <c r="E8906" i="2"/>
  <c r="F8906" i="2"/>
  <c r="G8906" i="2"/>
  <c r="H8906" i="2"/>
  <c r="I8906" i="2"/>
  <c r="A8907" i="2"/>
  <c r="B8907" i="2"/>
  <c r="C8907" i="2"/>
  <c r="D8907" i="2"/>
  <c r="E8907" i="2"/>
  <c r="F8907" i="2"/>
  <c r="G8907" i="2"/>
  <c r="H8907" i="2"/>
  <c r="I8907" i="2"/>
  <c r="A8908" i="2"/>
  <c r="B8908" i="2"/>
  <c r="C8908" i="2"/>
  <c r="D8908" i="2"/>
  <c r="E8908" i="2"/>
  <c r="F8908" i="2"/>
  <c r="G8908" i="2"/>
  <c r="H8908" i="2"/>
  <c r="I8908" i="2"/>
  <c r="A8909" i="2"/>
  <c r="B8909" i="2"/>
  <c r="C8909" i="2"/>
  <c r="D8909" i="2"/>
  <c r="E8909" i="2"/>
  <c r="F8909" i="2"/>
  <c r="G8909" i="2"/>
  <c r="H8909" i="2"/>
  <c r="I8909" i="2"/>
  <c r="A8910" i="2"/>
  <c r="B8910" i="2"/>
  <c r="C8910" i="2"/>
  <c r="D8910" i="2"/>
  <c r="E8910" i="2"/>
  <c r="F8910" i="2"/>
  <c r="G8910" i="2"/>
  <c r="H8910" i="2"/>
  <c r="I8910" i="2"/>
  <c r="A8911" i="2"/>
  <c r="B8911" i="2"/>
  <c r="C8911" i="2"/>
  <c r="D8911" i="2"/>
  <c r="E8911" i="2"/>
  <c r="F8911" i="2"/>
  <c r="G8911" i="2"/>
  <c r="H8911" i="2"/>
  <c r="I8911" i="2"/>
  <c r="A8912" i="2"/>
  <c r="B8912" i="2"/>
  <c r="C8912" i="2"/>
  <c r="D8912" i="2"/>
  <c r="E8912" i="2"/>
  <c r="F8912" i="2"/>
  <c r="G8912" i="2"/>
  <c r="H8912" i="2"/>
  <c r="I8912" i="2"/>
  <c r="A8913" i="2"/>
  <c r="B8913" i="2"/>
  <c r="C8913" i="2"/>
  <c r="D8913" i="2"/>
  <c r="E8913" i="2"/>
  <c r="F8913" i="2"/>
  <c r="G8913" i="2"/>
  <c r="H8913" i="2"/>
  <c r="I8913" i="2"/>
  <c r="A8914" i="2"/>
  <c r="B8914" i="2"/>
  <c r="C8914" i="2"/>
  <c r="D8914" i="2"/>
  <c r="E8914" i="2"/>
  <c r="F8914" i="2"/>
  <c r="G8914" i="2"/>
  <c r="H8914" i="2"/>
  <c r="I8914" i="2"/>
  <c r="A8915" i="2"/>
  <c r="B8915" i="2"/>
  <c r="C8915" i="2"/>
  <c r="D8915" i="2"/>
  <c r="E8915" i="2"/>
  <c r="F8915" i="2"/>
  <c r="G8915" i="2"/>
  <c r="H8915" i="2"/>
  <c r="I8915" i="2"/>
  <c r="A8916" i="2"/>
  <c r="B8916" i="2"/>
  <c r="C8916" i="2"/>
  <c r="D8916" i="2"/>
  <c r="E8916" i="2"/>
  <c r="F8916" i="2"/>
  <c r="G8916" i="2"/>
  <c r="H8916" i="2"/>
  <c r="I8916" i="2"/>
  <c r="A8917" i="2"/>
  <c r="B8917" i="2"/>
  <c r="C8917" i="2"/>
  <c r="D8917" i="2"/>
  <c r="E8917" i="2"/>
  <c r="F8917" i="2"/>
  <c r="G8917" i="2"/>
  <c r="H8917" i="2"/>
  <c r="I8917" i="2"/>
  <c r="A8918" i="2"/>
  <c r="B8918" i="2"/>
  <c r="C8918" i="2"/>
  <c r="D8918" i="2"/>
  <c r="E8918" i="2"/>
  <c r="F8918" i="2"/>
  <c r="G8918" i="2"/>
  <c r="H8918" i="2"/>
  <c r="I8918" i="2"/>
  <c r="A8919" i="2"/>
  <c r="B8919" i="2"/>
  <c r="C8919" i="2"/>
  <c r="D8919" i="2"/>
  <c r="E8919" i="2"/>
  <c r="F8919" i="2"/>
  <c r="G8919" i="2"/>
  <c r="H8919" i="2"/>
  <c r="I8919" i="2"/>
  <c r="A8920" i="2"/>
  <c r="B8920" i="2"/>
  <c r="C8920" i="2"/>
  <c r="D8920" i="2"/>
  <c r="E8920" i="2"/>
  <c r="F8920" i="2"/>
  <c r="G8920" i="2"/>
  <c r="H8920" i="2"/>
  <c r="I8920" i="2"/>
  <c r="A8921" i="2"/>
  <c r="B8921" i="2"/>
  <c r="C8921" i="2"/>
  <c r="D8921" i="2"/>
  <c r="E8921" i="2"/>
  <c r="F8921" i="2"/>
  <c r="G8921" i="2"/>
  <c r="H8921" i="2"/>
  <c r="I8921" i="2"/>
  <c r="A8922" i="2"/>
  <c r="B8922" i="2"/>
  <c r="C8922" i="2"/>
  <c r="D8922" i="2"/>
  <c r="E8922" i="2"/>
  <c r="F8922" i="2"/>
  <c r="G8922" i="2"/>
  <c r="H8922" i="2"/>
  <c r="I8922" i="2"/>
  <c r="A8923" i="2"/>
  <c r="B8923" i="2"/>
  <c r="C8923" i="2"/>
  <c r="D8923" i="2"/>
  <c r="E8923" i="2"/>
  <c r="F8923" i="2"/>
  <c r="G8923" i="2"/>
  <c r="H8923" i="2"/>
  <c r="I8923" i="2"/>
  <c r="A8924" i="2"/>
  <c r="B8924" i="2"/>
  <c r="C8924" i="2"/>
  <c r="D8924" i="2"/>
  <c r="E8924" i="2"/>
  <c r="F8924" i="2"/>
  <c r="G8924" i="2"/>
  <c r="H8924" i="2"/>
  <c r="I8924" i="2"/>
  <c r="A8925" i="2"/>
  <c r="B8925" i="2"/>
  <c r="C8925" i="2"/>
  <c r="D8925" i="2"/>
  <c r="E8925" i="2"/>
  <c r="F8925" i="2"/>
  <c r="G8925" i="2"/>
  <c r="H8925" i="2"/>
  <c r="I8925" i="2"/>
  <c r="A8926" i="2"/>
  <c r="B8926" i="2"/>
  <c r="C8926" i="2"/>
  <c r="D8926" i="2"/>
  <c r="E8926" i="2"/>
  <c r="F8926" i="2"/>
  <c r="G8926" i="2"/>
  <c r="H8926" i="2"/>
  <c r="I8926" i="2"/>
  <c r="A8927" i="2"/>
  <c r="B8927" i="2"/>
  <c r="C8927" i="2"/>
  <c r="D8927" i="2"/>
  <c r="E8927" i="2"/>
  <c r="F8927" i="2"/>
  <c r="G8927" i="2"/>
  <c r="H8927" i="2"/>
  <c r="I8927" i="2"/>
  <c r="A8928" i="2"/>
  <c r="B8928" i="2"/>
  <c r="C8928" i="2"/>
  <c r="D8928" i="2"/>
  <c r="E8928" i="2"/>
  <c r="F8928" i="2"/>
  <c r="G8928" i="2"/>
  <c r="H8928" i="2"/>
  <c r="I8928" i="2"/>
  <c r="A8929" i="2"/>
  <c r="B8929" i="2"/>
  <c r="C8929" i="2"/>
  <c r="D8929" i="2"/>
  <c r="E8929" i="2"/>
  <c r="F8929" i="2"/>
  <c r="G8929" i="2"/>
  <c r="H8929" i="2"/>
  <c r="I8929" i="2"/>
  <c r="A8930" i="2"/>
  <c r="B8930" i="2"/>
  <c r="C8930" i="2"/>
  <c r="D8930" i="2"/>
  <c r="E8930" i="2"/>
  <c r="F8930" i="2"/>
  <c r="G8930" i="2"/>
  <c r="H8930" i="2"/>
  <c r="I8930" i="2"/>
  <c r="A8931" i="2"/>
  <c r="B8931" i="2"/>
  <c r="C8931" i="2"/>
  <c r="D8931" i="2"/>
  <c r="E8931" i="2"/>
  <c r="F8931" i="2"/>
  <c r="G8931" i="2"/>
  <c r="H8931" i="2"/>
  <c r="I8931" i="2"/>
  <c r="A8932" i="2"/>
  <c r="B8932" i="2"/>
  <c r="C8932" i="2"/>
  <c r="D8932" i="2"/>
  <c r="E8932" i="2"/>
  <c r="F8932" i="2"/>
  <c r="G8932" i="2"/>
  <c r="H8932" i="2"/>
  <c r="I8932" i="2"/>
  <c r="A8933" i="2"/>
  <c r="B8933" i="2"/>
  <c r="C8933" i="2"/>
  <c r="D8933" i="2"/>
  <c r="E8933" i="2"/>
  <c r="F8933" i="2"/>
  <c r="G8933" i="2"/>
  <c r="H8933" i="2"/>
  <c r="I8933" i="2"/>
  <c r="A8934" i="2"/>
  <c r="B8934" i="2"/>
  <c r="C8934" i="2"/>
  <c r="D8934" i="2"/>
  <c r="E8934" i="2"/>
  <c r="F8934" i="2"/>
  <c r="G8934" i="2"/>
  <c r="H8934" i="2"/>
  <c r="I8934" i="2"/>
  <c r="A8935" i="2"/>
  <c r="B8935" i="2"/>
  <c r="C8935" i="2"/>
  <c r="D8935" i="2"/>
  <c r="E8935" i="2"/>
  <c r="F8935" i="2"/>
  <c r="G8935" i="2"/>
  <c r="H8935" i="2"/>
  <c r="I8935" i="2"/>
  <c r="A8936" i="2"/>
  <c r="B8936" i="2"/>
  <c r="C8936" i="2"/>
  <c r="D8936" i="2"/>
  <c r="E8936" i="2"/>
  <c r="F8936" i="2"/>
  <c r="G8936" i="2"/>
  <c r="H8936" i="2"/>
  <c r="I8936" i="2"/>
  <c r="A8937" i="2"/>
  <c r="B8937" i="2"/>
  <c r="C8937" i="2"/>
  <c r="D8937" i="2"/>
  <c r="E8937" i="2"/>
  <c r="F8937" i="2"/>
  <c r="G8937" i="2"/>
  <c r="H8937" i="2"/>
  <c r="I8937" i="2"/>
  <c r="A8938" i="2"/>
  <c r="B8938" i="2"/>
  <c r="C8938" i="2"/>
  <c r="D8938" i="2"/>
  <c r="E8938" i="2"/>
  <c r="F8938" i="2"/>
  <c r="G8938" i="2"/>
  <c r="H8938" i="2"/>
  <c r="I8938" i="2"/>
  <c r="A8939" i="2"/>
  <c r="B8939" i="2"/>
  <c r="C8939" i="2"/>
  <c r="D8939" i="2"/>
  <c r="E8939" i="2"/>
  <c r="F8939" i="2"/>
  <c r="G8939" i="2"/>
  <c r="H8939" i="2"/>
  <c r="I8939" i="2"/>
  <c r="A8940" i="2"/>
  <c r="B8940" i="2"/>
  <c r="C8940" i="2"/>
  <c r="D8940" i="2"/>
  <c r="E8940" i="2"/>
  <c r="F8940" i="2"/>
  <c r="G8940" i="2"/>
  <c r="H8940" i="2"/>
  <c r="I8940" i="2"/>
  <c r="A8941" i="2"/>
  <c r="B8941" i="2"/>
  <c r="C8941" i="2"/>
  <c r="D8941" i="2"/>
  <c r="E8941" i="2"/>
  <c r="F8941" i="2"/>
  <c r="G8941" i="2"/>
  <c r="H8941" i="2"/>
  <c r="I8941" i="2"/>
  <c r="A8942" i="2"/>
  <c r="B8942" i="2"/>
  <c r="C8942" i="2"/>
  <c r="D8942" i="2"/>
  <c r="E8942" i="2"/>
  <c r="F8942" i="2"/>
  <c r="G8942" i="2"/>
  <c r="H8942" i="2"/>
  <c r="I8942" i="2"/>
  <c r="A8943" i="2"/>
  <c r="B8943" i="2"/>
  <c r="C8943" i="2"/>
  <c r="D8943" i="2"/>
  <c r="E8943" i="2"/>
  <c r="F8943" i="2"/>
  <c r="G8943" i="2"/>
  <c r="H8943" i="2"/>
  <c r="I8943" i="2"/>
  <c r="A8944" i="2"/>
  <c r="B8944" i="2"/>
  <c r="C8944" i="2"/>
  <c r="D8944" i="2"/>
  <c r="E8944" i="2"/>
  <c r="F8944" i="2"/>
  <c r="G8944" i="2"/>
  <c r="H8944" i="2"/>
  <c r="I8944" i="2"/>
  <c r="A8945" i="2"/>
  <c r="B8945" i="2"/>
  <c r="C8945" i="2"/>
  <c r="D8945" i="2"/>
  <c r="E8945" i="2"/>
  <c r="F8945" i="2"/>
  <c r="G8945" i="2"/>
  <c r="H8945" i="2"/>
  <c r="I8945" i="2"/>
  <c r="A8946" i="2"/>
  <c r="B8946" i="2"/>
  <c r="C8946" i="2"/>
  <c r="D8946" i="2"/>
  <c r="E8946" i="2"/>
  <c r="F8946" i="2"/>
  <c r="G8946" i="2"/>
  <c r="H8946" i="2"/>
  <c r="I8946" i="2"/>
  <c r="A8947" i="2"/>
  <c r="B8947" i="2"/>
  <c r="C8947" i="2"/>
  <c r="D8947" i="2"/>
  <c r="E8947" i="2"/>
  <c r="F8947" i="2"/>
  <c r="G8947" i="2"/>
  <c r="H8947" i="2"/>
  <c r="I8947" i="2"/>
  <c r="A8948" i="2"/>
  <c r="B8948" i="2"/>
  <c r="C8948" i="2"/>
  <c r="D8948" i="2"/>
  <c r="E8948" i="2"/>
  <c r="F8948" i="2"/>
  <c r="G8948" i="2"/>
  <c r="H8948" i="2"/>
  <c r="I8948" i="2"/>
  <c r="A8949" i="2"/>
  <c r="B8949" i="2"/>
  <c r="C8949" i="2"/>
  <c r="D8949" i="2"/>
  <c r="E8949" i="2"/>
  <c r="F8949" i="2"/>
  <c r="G8949" i="2"/>
  <c r="H8949" i="2"/>
  <c r="I8949" i="2"/>
  <c r="A8950" i="2"/>
  <c r="B8950" i="2"/>
  <c r="C8950" i="2"/>
  <c r="D8950" i="2"/>
  <c r="E8950" i="2"/>
  <c r="F8950" i="2"/>
  <c r="G8950" i="2"/>
  <c r="H8950" i="2"/>
  <c r="I8950" i="2"/>
  <c r="A8951" i="2"/>
  <c r="B8951" i="2"/>
  <c r="C8951" i="2"/>
  <c r="D8951" i="2"/>
  <c r="E8951" i="2"/>
  <c r="F8951" i="2"/>
  <c r="G8951" i="2"/>
  <c r="H8951" i="2"/>
  <c r="I8951" i="2"/>
  <c r="A8952" i="2"/>
  <c r="B8952" i="2"/>
  <c r="C8952" i="2"/>
  <c r="D8952" i="2"/>
  <c r="E8952" i="2"/>
  <c r="F8952" i="2"/>
  <c r="G8952" i="2"/>
  <c r="H8952" i="2"/>
  <c r="I8952" i="2"/>
  <c r="A8953" i="2"/>
  <c r="B8953" i="2"/>
  <c r="C8953" i="2"/>
  <c r="D8953" i="2"/>
  <c r="E8953" i="2"/>
  <c r="F8953" i="2"/>
  <c r="G8953" i="2"/>
  <c r="H8953" i="2"/>
  <c r="I8953" i="2"/>
  <c r="A8954" i="2"/>
  <c r="B8954" i="2"/>
  <c r="C8954" i="2"/>
  <c r="D8954" i="2"/>
  <c r="E8954" i="2"/>
  <c r="F8954" i="2"/>
  <c r="G8954" i="2"/>
  <c r="H8954" i="2"/>
  <c r="I8954" i="2"/>
  <c r="A8955" i="2"/>
  <c r="B8955" i="2"/>
  <c r="C8955" i="2"/>
  <c r="D8955" i="2"/>
  <c r="E8955" i="2"/>
  <c r="F8955" i="2"/>
  <c r="G8955" i="2"/>
  <c r="H8955" i="2"/>
  <c r="I8955" i="2"/>
  <c r="A8956" i="2"/>
  <c r="B8956" i="2"/>
  <c r="C8956" i="2"/>
  <c r="D8956" i="2"/>
  <c r="E8956" i="2"/>
  <c r="F8956" i="2"/>
  <c r="G8956" i="2"/>
  <c r="H8956" i="2"/>
  <c r="I8956" i="2"/>
  <c r="A8957" i="2"/>
  <c r="B8957" i="2"/>
  <c r="C8957" i="2"/>
  <c r="D8957" i="2"/>
  <c r="E8957" i="2"/>
  <c r="F8957" i="2"/>
  <c r="G8957" i="2"/>
  <c r="H8957" i="2"/>
  <c r="I8957" i="2"/>
  <c r="A8958" i="2"/>
  <c r="B8958" i="2"/>
  <c r="C8958" i="2"/>
  <c r="D8958" i="2"/>
  <c r="E8958" i="2"/>
  <c r="F8958" i="2"/>
  <c r="G8958" i="2"/>
  <c r="H8958" i="2"/>
  <c r="I8958" i="2"/>
  <c r="A8959" i="2"/>
  <c r="B8959" i="2"/>
  <c r="C8959" i="2"/>
  <c r="D8959" i="2"/>
  <c r="E8959" i="2"/>
  <c r="F8959" i="2"/>
  <c r="G8959" i="2"/>
  <c r="H8959" i="2"/>
  <c r="I8959" i="2"/>
  <c r="A8960" i="2"/>
  <c r="B8960" i="2"/>
  <c r="C8960" i="2"/>
  <c r="D8960" i="2"/>
  <c r="E8960" i="2"/>
  <c r="F8960" i="2"/>
  <c r="G8960" i="2"/>
  <c r="H8960" i="2"/>
  <c r="I8960" i="2"/>
  <c r="A8961" i="2"/>
  <c r="B8961" i="2"/>
  <c r="C8961" i="2"/>
  <c r="D8961" i="2"/>
  <c r="E8961" i="2"/>
  <c r="F8961" i="2"/>
  <c r="G8961" i="2"/>
  <c r="H8961" i="2"/>
  <c r="I8961" i="2"/>
  <c r="A8962" i="2"/>
  <c r="B8962" i="2"/>
  <c r="C8962" i="2"/>
  <c r="D8962" i="2"/>
  <c r="E8962" i="2"/>
  <c r="F8962" i="2"/>
  <c r="G8962" i="2"/>
  <c r="H8962" i="2"/>
  <c r="I8962" i="2"/>
  <c r="A8963" i="2"/>
  <c r="B8963" i="2"/>
  <c r="C8963" i="2"/>
  <c r="D8963" i="2"/>
  <c r="E8963" i="2"/>
  <c r="F8963" i="2"/>
  <c r="G8963" i="2"/>
  <c r="H8963" i="2"/>
  <c r="I8963" i="2"/>
  <c r="A8964" i="2"/>
  <c r="B8964" i="2"/>
  <c r="C8964" i="2"/>
  <c r="D8964" i="2"/>
  <c r="E8964" i="2"/>
  <c r="F8964" i="2"/>
  <c r="G8964" i="2"/>
  <c r="H8964" i="2"/>
  <c r="I8964" i="2"/>
  <c r="A8965" i="2"/>
  <c r="B8965" i="2"/>
  <c r="C8965" i="2"/>
  <c r="D8965" i="2"/>
  <c r="E8965" i="2"/>
  <c r="F8965" i="2"/>
  <c r="G8965" i="2"/>
  <c r="H8965" i="2"/>
  <c r="I8965" i="2"/>
  <c r="A8966" i="2"/>
  <c r="B8966" i="2"/>
  <c r="C8966" i="2"/>
  <c r="D8966" i="2"/>
  <c r="E8966" i="2"/>
  <c r="F8966" i="2"/>
  <c r="G8966" i="2"/>
  <c r="H8966" i="2"/>
  <c r="I8966" i="2"/>
  <c r="A8967" i="2"/>
  <c r="B8967" i="2"/>
  <c r="C8967" i="2"/>
  <c r="D8967" i="2"/>
  <c r="E8967" i="2"/>
  <c r="F8967" i="2"/>
  <c r="G8967" i="2"/>
  <c r="H8967" i="2"/>
  <c r="I8967" i="2"/>
  <c r="A8968" i="2"/>
  <c r="B8968" i="2"/>
  <c r="C8968" i="2"/>
  <c r="D8968" i="2"/>
  <c r="E8968" i="2"/>
  <c r="F8968" i="2"/>
  <c r="G8968" i="2"/>
  <c r="H8968" i="2"/>
  <c r="I8968" i="2"/>
  <c r="A8969" i="2"/>
  <c r="B8969" i="2"/>
  <c r="C8969" i="2"/>
  <c r="D8969" i="2"/>
  <c r="E8969" i="2"/>
  <c r="F8969" i="2"/>
  <c r="G8969" i="2"/>
  <c r="H8969" i="2"/>
  <c r="I8969" i="2"/>
  <c r="A8970" i="2"/>
  <c r="B8970" i="2"/>
  <c r="C8970" i="2"/>
  <c r="D8970" i="2"/>
  <c r="E8970" i="2"/>
  <c r="F8970" i="2"/>
  <c r="G8970" i="2"/>
  <c r="H8970" i="2"/>
  <c r="I8970" i="2"/>
  <c r="A8971" i="2"/>
  <c r="B8971" i="2"/>
  <c r="C8971" i="2"/>
  <c r="D8971" i="2"/>
  <c r="E8971" i="2"/>
  <c r="F8971" i="2"/>
  <c r="G8971" i="2"/>
  <c r="H8971" i="2"/>
  <c r="I8971" i="2"/>
  <c r="A8972" i="2"/>
  <c r="B8972" i="2"/>
  <c r="C8972" i="2"/>
  <c r="D8972" i="2"/>
  <c r="E8972" i="2"/>
  <c r="F8972" i="2"/>
  <c r="G8972" i="2"/>
  <c r="H8972" i="2"/>
  <c r="I8972" i="2"/>
  <c r="A8973" i="2"/>
  <c r="B8973" i="2"/>
  <c r="C8973" i="2"/>
  <c r="D8973" i="2"/>
  <c r="E8973" i="2"/>
  <c r="F8973" i="2"/>
  <c r="G8973" i="2"/>
  <c r="H8973" i="2"/>
  <c r="I8973" i="2"/>
  <c r="A8974" i="2"/>
  <c r="B8974" i="2"/>
  <c r="C8974" i="2"/>
  <c r="D8974" i="2"/>
  <c r="E8974" i="2"/>
  <c r="F8974" i="2"/>
  <c r="G8974" i="2"/>
  <c r="H8974" i="2"/>
  <c r="I8974" i="2"/>
  <c r="A8975" i="2"/>
  <c r="B8975" i="2"/>
  <c r="C8975" i="2"/>
  <c r="D8975" i="2"/>
  <c r="E8975" i="2"/>
  <c r="F8975" i="2"/>
  <c r="G8975" i="2"/>
  <c r="H8975" i="2"/>
  <c r="I8975" i="2"/>
  <c r="A8976" i="2"/>
  <c r="B8976" i="2"/>
  <c r="C8976" i="2"/>
  <c r="D8976" i="2"/>
  <c r="E8976" i="2"/>
  <c r="F8976" i="2"/>
  <c r="G8976" i="2"/>
  <c r="H8976" i="2"/>
  <c r="I8976" i="2"/>
  <c r="A8977" i="2"/>
  <c r="B8977" i="2"/>
  <c r="C8977" i="2"/>
  <c r="D8977" i="2"/>
  <c r="E8977" i="2"/>
  <c r="F8977" i="2"/>
  <c r="G8977" i="2"/>
  <c r="H8977" i="2"/>
  <c r="I8977" i="2"/>
  <c r="A8978" i="2"/>
  <c r="B8978" i="2"/>
  <c r="C8978" i="2"/>
  <c r="D8978" i="2"/>
  <c r="E8978" i="2"/>
  <c r="F8978" i="2"/>
  <c r="G8978" i="2"/>
  <c r="H8978" i="2"/>
  <c r="I8978" i="2"/>
  <c r="A8979" i="2"/>
  <c r="B8979" i="2"/>
  <c r="C8979" i="2"/>
  <c r="D8979" i="2"/>
  <c r="E8979" i="2"/>
  <c r="F8979" i="2"/>
  <c r="G8979" i="2"/>
  <c r="H8979" i="2"/>
  <c r="I8979" i="2"/>
  <c r="A8980" i="2"/>
  <c r="B8980" i="2"/>
  <c r="C8980" i="2"/>
  <c r="D8980" i="2"/>
  <c r="E8980" i="2"/>
  <c r="F8980" i="2"/>
  <c r="G8980" i="2"/>
  <c r="H8980" i="2"/>
  <c r="I8980" i="2"/>
  <c r="A8981" i="2"/>
  <c r="B8981" i="2"/>
  <c r="C8981" i="2"/>
  <c r="D8981" i="2"/>
  <c r="E8981" i="2"/>
  <c r="F8981" i="2"/>
  <c r="G8981" i="2"/>
  <c r="H8981" i="2"/>
  <c r="I8981" i="2"/>
  <c r="A8982" i="2"/>
  <c r="B8982" i="2"/>
  <c r="C8982" i="2"/>
  <c r="D8982" i="2"/>
  <c r="E8982" i="2"/>
  <c r="F8982" i="2"/>
  <c r="G8982" i="2"/>
  <c r="H8982" i="2"/>
  <c r="I8982" i="2"/>
  <c r="A8983" i="2"/>
  <c r="B8983" i="2"/>
  <c r="C8983" i="2"/>
  <c r="D8983" i="2"/>
  <c r="E8983" i="2"/>
  <c r="F8983" i="2"/>
  <c r="G8983" i="2"/>
  <c r="H8983" i="2"/>
  <c r="I8983" i="2"/>
  <c r="A8984" i="2"/>
  <c r="B8984" i="2"/>
  <c r="C8984" i="2"/>
  <c r="D8984" i="2"/>
  <c r="E8984" i="2"/>
  <c r="F8984" i="2"/>
  <c r="G8984" i="2"/>
  <c r="H8984" i="2"/>
  <c r="I8984" i="2"/>
  <c r="A8985" i="2"/>
  <c r="B8985" i="2"/>
  <c r="C8985" i="2"/>
  <c r="D8985" i="2"/>
  <c r="E8985" i="2"/>
  <c r="F8985" i="2"/>
  <c r="G8985" i="2"/>
  <c r="H8985" i="2"/>
  <c r="I8985" i="2"/>
  <c r="A8986" i="2"/>
  <c r="B8986" i="2"/>
  <c r="C8986" i="2"/>
  <c r="D8986" i="2"/>
  <c r="E8986" i="2"/>
  <c r="F8986" i="2"/>
  <c r="G8986" i="2"/>
  <c r="H8986" i="2"/>
  <c r="I8986" i="2"/>
  <c r="A8987" i="2"/>
  <c r="B8987" i="2"/>
  <c r="C8987" i="2"/>
  <c r="D8987" i="2"/>
  <c r="E8987" i="2"/>
  <c r="F8987" i="2"/>
  <c r="G8987" i="2"/>
  <c r="H8987" i="2"/>
  <c r="I8987" i="2"/>
  <c r="A8988" i="2"/>
  <c r="B8988" i="2"/>
  <c r="C8988" i="2"/>
  <c r="D8988" i="2"/>
  <c r="E8988" i="2"/>
  <c r="F8988" i="2"/>
  <c r="G8988" i="2"/>
  <c r="H8988" i="2"/>
  <c r="I8988" i="2"/>
  <c r="A8989" i="2"/>
  <c r="B8989" i="2"/>
  <c r="C8989" i="2"/>
  <c r="D8989" i="2"/>
  <c r="E8989" i="2"/>
  <c r="F8989" i="2"/>
  <c r="G8989" i="2"/>
  <c r="H8989" i="2"/>
  <c r="I8989" i="2"/>
  <c r="A8990" i="2"/>
  <c r="B8990" i="2"/>
  <c r="C8990" i="2"/>
  <c r="D8990" i="2"/>
  <c r="E8990" i="2"/>
  <c r="F8990" i="2"/>
  <c r="G8990" i="2"/>
  <c r="H8990" i="2"/>
  <c r="I8990" i="2"/>
  <c r="A8991" i="2"/>
  <c r="B8991" i="2"/>
  <c r="C8991" i="2"/>
  <c r="D8991" i="2"/>
  <c r="E8991" i="2"/>
  <c r="F8991" i="2"/>
  <c r="G8991" i="2"/>
  <c r="H8991" i="2"/>
  <c r="I8991" i="2"/>
  <c r="A8992" i="2"/>
  <c r="B8992" i="2"/>
  <c r="C8992" i="2"/>
  <c r="D8992" i="2"/>
  <c r="E8992" i="2"/>
  <c r="F8992" i="2"/>
  <c r="G8992" i="2"/>
  <c r="H8992" i="2"/>
  <c r="I8992" i="2"/>
  <c r="A8993" i="2"/>
  <c r="B8993" i="2"/>
  <c r="C8993" i="2"/>
  <c r="D8993" i="2"/>
  <c r="E8993" i="2"/>
  <c r="F8993" i="2"/>
  <c r="G8993" i="2"/>
  <c r="H8993" i="2"/>
  <c r="I8993" i="2"/>
  <c r="A8994" i="2"/>
  <c r="B8994" i="2"/>
  <c r="C8994" i="2"/>
  <c r="D8994" i="2"/>
  <c r="E8994" i="2"/>
  <c r="F8994" i="2"/>
  <c r="G8994" i="2"/>
  <c r="H8994" i="2"/>
  <c r="I8994" i="2"/>
  <c r="A8995" i="2"/>
  <c r="B8995" i="2"/>
  <c r="C8995" i="2"/>
  <c r="D8995" i="2"/>
  <c r="E8995" i="2"/>
  <c r="F8995" i="2"/>
  <c r="G8995" i="2"/>
  <c r="H8995" i="2"/>
  <c r="I8995" i="2"/>
  <c r="A8996" i="2"/>
  <c r="B8996" i="2"/>
  <c r="C8996" i="2"/>
  <c r="D8996" i="2"/>
  <c r="E8996" i="2"/>
  <c r="F8996" i="2"/>
  <c r="G8996" i="2"/>
  <c r="H8996" i="2"/>
  <c r="I8996" i="2"/>
  <c r="A8997" i="2"/>
  <c r="B8997" i="2"/>
  <c r="C8997" i="2"/>
  <c r="D8997" i="2"/>
  <c r="E8997" i="2"/>
  <c r="F8997" i="2"/>
  <c r="G8997" i="2"/>
  <c r="H8997" i="2"/>
  <c r="I8997" i="2"/>
  <c r="A8998" i="2"/>
  <c r="B8998" i="2"/>
  <c r="C8998" i="2"/>
  <c r="D8998" i="2"/>
  <c r="E8998" i="2"/>
  <c r="F8998" i="2"/>
  <c r="G8998" i="2"/>
  <c r="H8998" i="2"/>
  <c r="I8998" i="2"/>
  <c r="A8999" i="2"/>
  <c r="B8999" i="2"/>
  <c r="C8999" i="2"/>
  <c r="D8999" i="2"/>
  <c r="E8999" i="2"/>
  <c r="F8999" i="2"/>
  <c r="G8999" i="2"/>
  <c r="H8999" i="2"/>
  <c r="I8999" i="2"/>
  <c r="A9000" i="2"/>
  <c r="B9000" i="2"/>
  <c r="C9000" i="2"/>
  <c r="D9000" i="2"/>
  <c r="E9000" i="2"/>
  <c r="F9000" i="2"/>
  <c r="G9000" i="2"/>
  <c r="H9000" i="2"/>
  <c r="I9000" i="2"/>
  <c r="A9001" i="2"/>
  <c r="B9001" i="2"/>
  <c r="C9001" i="2"/>
  <c r="D9001" i="2"/>
  <c r="E9001" i="2"/>
  <c r="F9001" i="2"/>
  <c r="G9001" i="2"/>
  <c r="H9001" i="2"/>
  <c r="I9001" i="2"/>
  <c r="A9002" i="2"/>
  <c r="B9002" i="2"/>
  <c r="C9002" i="2"/>
  <c r="D9002" i="2"/>
  <c r="E9002" i="2"/>
  <c r="F9002" i="2"/>
  <c r="G9002" i="2"/>
  <c r="H9002" i="2"/>
  <c r="I9002" i="2"/>
  <c r="A9003" i="2"/>
  <c r="B9003" i="2"/>
  <c r="C9003" i="2"/>
  <c r="D9003" i="2"/>
  <c r="E9003" i="2"/>
  <c r="F9003" i="2"/>
  <c r="G9003" i="2"/>
  <c r="H9003" i="2"/>
  <c r="I9003" i="2"/>
  <c r="A9004" i="2"/>
  <c r="B9004" i="2"/>
  <c r="C9004" i="2"/>
  <c r="D9004" i="2"/>
  <c r="E9004" i="2"/>
  <c r="F9004" i="2"/>
  <c r="G9004" i="2"/>
  <c r="H9004" i="2"/>
  <c r="I9004" i="2"/>
  <c r="A9005" i="2"/>
  <c r="B9005" i="2"/>
  <c r="C9005" i="2"/>
  <c r="D9005" i="2"/>
  <c r="E9005" i="2"/>
  <c r="F9005" i="2"/>
  <c r="G9005" i="2"/>
  <c r="H9005" i="2"/>
  <c r="I9005" i="2"/>
  <c r="A9006" i="2"/>
  <c r="B9006" i="2"/>
  <c r="C9006" i="2"/>
  <c r="D9006" i="2"/>
  <c r="E9006" i="2"/>
  <c r="F9006" i="2"/>
  <c r="G9006" i="2"/>
  <c r="H9006" i="2"/>
  <c r="I9006" i="2"/>
  <c r="A9007" i="2"/>
  <c r="B9007" i="2"/>
  <c r="C9007" i="2"/>
  <c r="D9007" i="2"/>
  <c r="E9007" i="2"/>
  <c r="F9007" i="2"/>
  <c r="G9007" i="2"/>
  <c r="H9007" i="2"/>
  <c r="I9007" i="2"/>
  <c r="A9008" i="2"/>
  <c r="B9008" i="2"/>
  <c r="C9008" i="2"/>
  <c r="D9008" i="2"/>
  <c r="E9008" i="2"/>
  <c r="F9008" i="2"/>
  <c r="G9008" i="2"/>
  <c r="H9008" i="2"/>
  <c r="I9008" i="2"/>
  <c r="A9009" i="2"/>
  <c r="B9009" i="2"/>
  <c r="C9009" i="2"/>
  <c r="D9009" i="2"/>
  <c r="E9009" i="2"/>
  <c r="F9009" i="2"/>
  <c r="G9009" i="2"/>
  <c r="H9009" i="2"/>
  <c r="I9009" i="2"/>
  <c r="A9010" i="2"/>
  <c r="B9010" i="2"/>
  <c r="C9010" i="2"/>
  <c r="D9010" i="2"/>
  <c r="E9010" i="2"/>
  <c r="F9010" i="2"/>
  <c r="G9010" i="2"/>
  <c r="H9010" i="2"/>
  <c r="I9010" i="2"/>
  <c r="A9011" i="2"/>
  <c r="B9011" i="2"/>
  <c r="C9011" i="2"/>
  <c r="D9011" i="2"/>
  <c r="E9011" i="2"/>
  <c r="F9011" i="2"/>
  <c r="G9011" i="2"/>
  <c r="H9011" i="2"/>
  <c r="I9011" i="2"/>
  <c r="A9012" i="2"/>
  <c r="B9012" i="2"/>
  <c r="C9012" i="2"/>
  <c r="D9012" i="2"/>
  <c r="E9012" i="2"/>
  <c r="F9012" i="2"/>
  <c r="G9012" i="2"/>
  <c r="H9012" i="2"/>
  <c r="I9012" i="2"/>
  <c r="A9013" i="2"/>
  <c r="B9013" i="2"/>
  <c r="C9013" i="2"/>
  <c r="D9013" i="2"/>
  <c r="E9013" i="2"/>
  <c r="F9013" i="2"/>
  <c r="G9013" i="2"/>
  <c r="H9013" i="2"/>
  <c r="I9013" i="2"/>
  <c r="A9014" i="2"/>
  <c r="B9014" i="2"/>
  <c r="C9014" i="2"/>
  <c r="D9014" i="2"/>
  <c r="E9014" i="2"/>
  <c r="F9014" i="2"/>
  <c r="G9014" i="2"/>
  <c r="H9014" i="2"/>
  <c r="I9014" i="2"/>
  <c r="A9015" i="2"/>
  <c r="B9015" i="2"/>
  <c r="C9015" i="2"/>
  <c r="D9015" i="2"/>
  <c r="E9015" i="2"/>
  <c r="F9015" i="2"/>
  <c r="G9015" i="2"/>
  <c r="H9015" i="2"/>
  <c r="I9015" i="2"/>
  <c r="A9016" i="2"/>
  <c r="B9016" i="2"/>
  <c r="C9016" i="2"/>
  <c r="D9016" i="2"/>
  <c r="E9016" i="2"/>
  <c r="F9016" i="2"/>
  <c r="G9016" i="2"/>
  <c r="H9016" i="2"/>
  <c r="I9016" i="2"/>
  <c r="A9017" i="2"/>
  <c r="B9017" i="2"/>
  <c r="C9017" i="2"/>
  <c r="D9017" i="2"/>
  <c r="E9017" i="2"/>
  <c r="F9017" i="2"/>
  <c r="G9017" i="2"/>
  <c r="H9017" i="2"/>
  <c r="I9017" i="2"/>
  <c r="A9018" i="2"/>
  <c r="B9018" i="2"/>
  <c r="C9018" i="2"/>
  <c r="D9018" i="2"/>
  <c r="E9018" i="2"/>
  <c r="F9018" i="2"/>
  <c r="G9018" i="2"/>
  <c r="H9018" i="2"/>
  <c r="I9018" i="2"/>
  <c r="A9019" i="2"/>
  <c r="B9019" i="2"/>
  <c r="C9019" i="2"/>
  <c r="D9019" i="2"/>
  <c r="E9019" i="2"/>
  <c r="F9019" i="2"/>
  <c r="G9019" i="2"/>
  <c r="H9019" i="2"/>
  <c r="I9019" i="2"/>
  <c r="A9020" i="2"/>
  <c r="B9020" i="2"/>
  <c r="C9020" i="2"/>
  <c r="D9020" i="2"/>
  <c r="E9020" i="2"/>
  <c r="F9020" i="2"/>
  <c r="G9020" i="2"/>
  <c r="H9020" i="2"/>
  <c r="I9020" i="2"/>
  <c r="A9021" i="2"/>
  <c r="B9021" i="2"/>
  <c r="C9021" i="2"/>
  <c r="D9021" i="2"/>
  <c r="E9021" i="2"/>
  <c r="F9021" i="2"/>
  <c r="G9021" i="2"/>
  <c r="H9021" i="2"/>
  <c r="I9021" i="2"/>
  <c r="A9022" i="2"/>
  <c r="B9022" i="2"/>
  <c r="C9022" i="2"/>
  <c r="D9022" i="2"/>
  <c r="E9022" i="2"/>
  <c r="F9022" i="2"/>
  <c r="G9022" i="2"/>
  <c r="H9022" i="2"/>
  <c r="I9022" i="2"/>
  <c r="A9023" i="2"/>
  <c r="B9023" i="2"/>
  <c r="C9023" i="2"/>
  <c r="D9023" i="2"/>
  <c r="E9023" i="2"/>
  <c r="F9023" i="2"/>
  <c r="G9023" i="2"/>
  <c r="H9023" i="2"/>
  <c r="I9023" i="2"/>
  <c r="A9024" i="2"/>
  <c r="B9024" i="2"/>
  <c r="C9024" i="2"/>
  <c r="D9024" i="2"/>
  <c r="E9024" i="2"/>
  <c r="F9024" i="2"/>
  <c r="G9024" i="2"/>
  <c r="H9024" i="2"/>
  <c r="I9024" i="2"/>
  <c r="A9025" i="2"/>
  <c r="B9025" i="2"/>
  <c r="C9025" i="2"/>
  <c r="D9025" i="2"/>
  <c r="E9025" i="2"/>
  <c r="F9025" i="2"/>
  <c r="G9025" i="2"/>
  <c r="H9025" i="2"/>
  <c r="I9025" i="2"/>
  <c r="A9026" i="2"/>
  <c r="B9026" i="2"/>
  <c r="C9026" i="2"/>
  <c r="D9026" i="2"/>
  <c r="E9026" i="2"/>
  <c r="F9026" i="2"/>
  <c r="G9026" i="2"/>
  <c r="H9026" i="2"/>
  <c r="I9026" i="2"/>
  <c r="A9027" i="2"/>
  <c r="B9027" i="2"/>
  <c r="C9027" i="2"/>
  <c r="D9027" i="2"/>
  <c r="E9027" i="2"/>
  <c r="F9027" i="2"/>
  <c r="G9027" i="2"/>
  <c r="H9027" i="2"/>
  <c r="I9027" i="2"/>
  <c r="A9028" i="2"/>
  <c r="B9028" i="2"/>
  <c r="C9028" i="2"/>
  <c r="D9028" i="2"/>
  <c r="E9028" i="2"/>
  <c r="F9028" i="2"/>
  <c r="G9028" i="2"/>
  <c r="H9028" i="2"/>
  <c r="I9028" i="2"/>
  <c r="A9029" i="2"/>
  <c r="B9029" i="2"/>
  <c r="C9029" i="2"/>
  <c r="D9029" i="2"/>
  <c r="E9029" i="2"/>
  <c r="F9029" i="2"/>
  <c r="G9029" i="2"/>
  <c r="H9029" i="2"/>
  <c r="I9029" i="2"/>
  <c r="A9030" i="2"/>
  <c r="B9030" i="2"/>
  <c r="C9030" i="2"/>
  <c r="D9030" i="2"/>
  <c r="E9030" i="2"/>
  <c r="F9030" i="2"/>
  <c r="G9030" i="2"/>
  <c r="H9030" i="2"/>
  <c r="I9030" i="2"/>
  <c r="A9031" i="2"/>
  <c r="B9031" i="2"/>
  <c r="C9031" i="2"/>
  <c r="D9031" i="2"/>
  <c r="E9031" i="2"/>
  <c r="F9031" i="2"/>
  <c r="G9031" i="2"/>
  <c r="H9031" i="2"/>
  <c r="I9031" i="2"/>
  <c r="A9032" i="2"/>
  <c r="B9032" i="2"/>
  <c r="C9032" i="2"/>
  <c r="D9032" i="2"/>
  <c r="E9032" i="2"/>
  <c r="F9032" i="2"/>
  <c r="G9032" i="2"/>
  <c r="H9032" i="2"/>
  <c r="I9032" i="2"/>
  <c r="A9033" i="2"/>
  <c r="B9033" i="2"/>
  <c r="C9033" i="2"/>
  <c r="D9033" i="2"/>
  <c r="E9033" i="2"/>
  <c r="F9033" i="2"/>
  <c r="G9033" i="2"/>
  <c r="H9033" i="2"/>
  <c r="I9033" i="2"/>
  <c r="A9034" i="2"/>
  <c r="B9034" i="2"/>
  <c r="C9034" i="2"/>
  <c r="D9034" i="2"/>
  <c r="E9034" i="2"/>
  <c r="F9034" i="2"/>
  <c r="G9034" i="2"/>
  <c r="H9034" i="2"/>
  <c r="I9034" i="2"/>
  <c r="A9035" i="2"/>
  <c r="B9035" i="2"/>
  <c r="C9035" i="2"/>
  <c r="D9035" i="2"/>
  <c r="E9035" i="2"/>
  <c r="F9035" i="2"/>
  <c r="G9035" i="2"/>
  <c r="H9035" i="2"/>
  <c r="I9035" i="2"/>
  <c r="A9036" i="2"/>
  <c r="B9036" i="2"/>
  <c r="C9036" i="2"/>
  <c r="D9036" i="2"/>
  <c r="E9036" i="2"/>
  <c r="F9036" i="2"/>
  <c r="G9036" i="2"/>
  <c r="H9036" i="2"/>
  <c r="I9036" i="2"/>
  <c r="A9037" i="2"/>
  <c r="B9037" i="2"/>
  <c r="C9037" i="2"/>
  <c r="D9037" i="2"/>
  <c r="E9037" i="2"/>
  <c r="F9037" i="2"/>
  <c r="G9037" i="2"/>
  <c r="H9037" i="2"/>
  <c r="I9037" i="2"/>
  <c r="A9038" i="2"/>
  <c r="B9038" i="2"/>
  <c r="C9038" i="2"/>
  <c r="D9038" i="2"/>
  <c r="E9038" i="2"/>
  <c r="F9038" i="2"/>
  <c r="G9038" i="2"/>
  <c r="H9038" i="2"/>
  <c r="I9038" i="2"/>
  <c r="A9039" i="2"/>
  <c r="B9039" i="2"/>
  <c r="C9039" i="2"/>
  <c r="D9039" i="2"/>
  <c r="E9039" i="2"/>
  <c r="F9039" i="2"/>
  <c r="G9039" i="2"/>
  <c r="H9039" i="2"/>
  <c r="I9039" i="2"/>
  <c r="A9040" i="2"/>
  <c r="B9040" i="2"/>
  <c r="C9040" i="2"/>
  <c r="D9040" i="2"/>
  <c r="E9040" i="2"/>
  <c r="F9040" i="2"/>
  <c r="G9040" i="2"/>
  <c r="H9040" i="2"/>
  <c r="I9040" i="2"/>
  <c r="A9041" i="2"/>
  <c r="B9041" i="2"/>
  <c r="C9041" i="2"/>
  <c r="D9041" i="2"/>
  <c r="E9041" i="2"/>
  <c r="F9041" i="2"/>
  <c r="G9041" i="2"/>
  <c r="H9041" i="2"/>
  <c r="I9041" i="2"/>
  <c r="A9042" i="2"/>
  <c r="B9042" i="2"/>
  <c r="C9042" i="2"/>
  <c r="D9042" i="2"/>
  <c r="E9042" i="2"/>
  <c r="F9042" i="2"/>
  <c r="G9042" i="2"/>
  <c r="H9042" i="2"/>
  <c r="I9042" i="2"/>
  <c r="A9043" i="2"/>
  <c r="B9043" i="2"/>
  <c r="C9043" i="2"/>
  <c r="D9043" i="2"/>
  <c r="E9043" i="2"/>
  <c r="F9043" i="2"/>
  <c r="G9043" i="2"/>
  <c r="H9043" i="2"/>
  <c r="I9043" i="2"/>
  <c r="A9044" i="2"/>
  <c r="B9044" i="2"/>
  <c r="C9044" i="2"/>
  <c r="D9044" i="2"/>
  <c r="E9044" i="2"/>
  <c r="F9044" i="2"/>
  <c r="G9044" i="2"/>
  <c r="H9044" i="2"/>
  <c r="I9044" i="2"/>
  <c r="A9045" i="2"/>
  <c r="B9045" i="2"/>
  <c r="C9045" i="2"/>
  <c r="D9045" i="2"/>
  <c r="E9045" i="2"/>
  <c r="F9045" i="2"/>
  <c r="G9045" i="2"/>
  <c r="H9045" i="2"/>
  <c r="I9045" i="2"/>
  <c r="A9046" i="2"/>
  <c r="B9046" i="2"/>
  <c r="C9046" i="2"/>
  <c r="D9046" i="2"/>
  <c r="E9046" i="2"/>
  <c r="F9046" i="2"/>
  <c r="G9046" i="2"/>
  <c r="H9046" i="2"/>
  <c r="I9046" i="2"/>
  <c r="A9047" i="2"/>
  <c r="B9047" i="2"/>
  <c r="C9047" i="2"/>
  <c r="D9047" i="2"/>
  <c r="E9047" i="2"/>
  <c r="F9047" i="2"/>
  <c r="G9047" i="2"/>
  <c r="H9047" i="2"/>
  <c r="I9047" i="2"/>
  <c r="A9048" i="2"/>
  <c r="B9048" i="2"/>
  <c r="C9048" i="2"/>
  <c r="D9048" i="2"/>
  <c r="E9048" i="2"/>
  <c r="F9048" i="2"/>
  <c r="G9048" i="2"/>
  <c r="H9048" i="2"/>
  <c r="I9048" i="2"/>
  <c r="A9049" i="2"/>
  <c r="B9049" i="2"/>
  <c r="C9049" i="2"/>
  <c r="D9049" i="2"/>
  <c r="E9049" i="2"/>
  <c r="F9049" i="2"/>
  <c r="G9049" i="2"/>
  <c r="H9049" i="2"/>
  <c r="I9049" i="2"/>
  <c r="A9050" i="2"/>
  <c r="B9050" i="2"/>
  <c r="C9050" i="2"/>
  <c r="D9050" i="2"/>
  <c r="E9050" i="2"/>
  <c r="F9050" i="2"/>
  <c r="G9050" i="2"/>
  <c r="H9050" i="2"/>
  <c r="I9050" i="2"/>
  <c r="A9051" i="2"/>
  <c r="B9051" i="2"/>
  <c r="C9051" i="2"/>
  <c r="D9051" i="2"/>
  <c r="E9051" i="2"/>
  <c r="F9051" i="2"/>
  <c r="G9051" i="2"/>
  <c r="H9051" i="2"/>
  <c r="I9051" i="2"/>
  <c r="A9052" i="2"/>
  <c r="B9052" i="2"/>
  <c r="C9052" i="2"/>
  <c r="D9052" i="2"/>
  <c r="E9052" i="2"/>
  <c r="F9052" i="2"/>
  <c r="G9052" i="2"/>
  <c r="H9052" i="2"/>
  <c r="I9052" i="2"/>
  <c r="A9053" i="2"/>
  <c r="B9053" i="2"/>
  <c r="C9053" i="2"/>
  <c r="D9053" i="2"/>
  <c r="E9053" i="2"/>
  <c r="F9053" i="2"/>
  <c r="G9053" i="2"/>
  <c r="H9053" i="2"/>
  <c r="I9053" i="2"/>
  <c r="A9054" i="2"/>
  <c r="B9054" i="2"/>
  <c r="C9054" i="2"/>
  <c r="D9054" i="2"/>
  <c r="E9054" i="2"/>
  <c r="F9054" i="2"/>
  <c r="G9054" i="2"/>
  <c r="H9054" i="2"/>
  <c r="I9054" i="2"/>
  <c r="A9055" i="2"/>
  <c r="B9055" i="2"/>
  <c r="C9055" i="2"/>
  <c r="D9055" i="2"/>
  <c r="E9055" i="2"/>
  <c r="F9055" i="2"/>
  <c r="G9055" i="2"/>
  <c r="H9055" i="2"/>
  <c r="I9055" i="2"/>
  <c r="A9056" i="2"/>
  <c r="B9056" i="2"/>
  <c r="C9056" i="2"/>
  <c r="D9056" i="2"/>
  <c r="E9056" i="2"/>
  <c r="F9056" i="2"/>
  <c r="G9056" i="2"/>
  <c r="H9056" i="2"/>
  <c r="I9056" i="2"/>
  <c r="A9057" i="2"/>
  <c r="B9057" i="2"/>
  <c r="C9057" i="2"/>
  <c r="D9057" i="2"/>
  <c r="E9057" i="2"/>
  <c r="F9057" i="2"/>
  <c r="G9057" i="2"/>
  <c r="H9057" i="2"/>
  <c r="I9057" i="2"/>
  <c r="A9058" i="2"/>
  <c r="B9058" i="2"/>
  <c r="C9058" i="2"/>
  <c r="D9058" i="2"/>
  <c r="E9058" i="2"/>
  <c r="F9058" i="2"/>
  <c r="G9058" i="2"/>
  <c r="H9058" i="2"/>
  <c r="I9058" i="2"/>
  <c r="A9059" i="2"/>
  <c r="B9059" i="2"/>
  <c r="C9059" i="2"/>
  <c r="D9059" i="2"/>
  <c r="E9059" i="2"/>
  <c r="F9059" i="2"/>
  <c r="G9059" i="2"/>
  <c r="H9059" i="2"/>
  <c r="I9059" i="2"/>
  <c r="A9060" i="2"/>
  <c r="B9060" i="2"/>
  <c r="C9060" i="2"/>
  <c r="D9060" i="2"/>
  <c r="E9060" i="2"/>
  <c r="F9060" i="2"/>
  <c r="G9060" i="2"/>
  <c r="H9060" i="2"/>
  <c r="I9060" i="2"/>
  <c r="A9061" i="2"/>
  <c r="B9061" i="2"/>
  <c r="C9061" i="2"/>
  <c r="D9061" i="2"/>
  <c r="E9061" i="2"/>
  <c r="F9061" i="2"/>
  <c r="G9061" i="2"/>
  <c r="H9061" i="2"/>
  <c r="I9061" i="2"/>
  <c r="A9062" i="2"/>
  <c r="B9062" i="2"/>
  <c r="C9062" i="2"/>
  <c r="D9062" i="2"/>
  <c r="E9062" i="2"/>
  <c r="F9062" i="2"/>
  <c r="G9062" i="2"/>
  <c r="H9062" i="2"/>
  <c r="I9062" i="2"/>
  <c r="A9063" i="2"/>
  <c r="B9063" i="2"/>
  <c r="C9063" i="2"/>
  <c r="D9063" i="2"/>
  <c r="E9063" i="2"/>
  <c r="F9063" i="2"/>
  <c r="G9063" i="2"/>
  <c r="H9063" i="2"/>
  <c r="I9063" i="2"/>
  <c r="A9064" i="2"/>
  <c r="B9064" i="2"/>
  <c r="C9064" i="2"/>
  <c r="D9064" i="2"/>
  <c r="E9064" i="2"/>
  <c r="F9064" i="2"/>
  <c r="G9064" i="2"/>
  <c r="H9064" i="2"/>
  <c r="I9064" i="2"/>
  <c r="A9065" i="2"/>
  <c r="B9065" i="2"/>
  <c r="C9065" i="2"/>
  <c r="D9065" i="2"/>
  <c r="E9065" i="2"/>
  <c r="F9065" i="2"/>
  <c r="G9065" i="2"/>
  <c r="H9065" i="2"/>
  <c r="I9065" i="2"/>
  <c r="A9066" i="2"/>
  <c r="B9066" i="2"/>
  <c r="C9066" i="2"/>
  <c r="D9066" i="2"/>
  <c r="E9066" i="2"/>
  <c r="F9066" i="2"/>
  <c r="G9066" i="2"/>
  <c r="H9066" i="2"/>
  <c r="I9066" i="2"/>
  <c r="A9067" i="2"/>
  <c r="B9067" i="2"/>
  <c r="C9067" i="2"/>
  <c r="D9067" i="2"/>
  <c r="E9067" i="2"/>
  <c r="F9067" i="2"/>
  <c r="G9067" i="2"/>
  <c r="H9067" i="2"/>
  <c r="I9067" i="2"/>
  <c r="A9068" i="2"/>
  <c r="B9068" i="2"/>
  <c r="C9068" i="2"/>
  <c r="D9068" i="2"/>
  <c r="E9068" i="2"/>
  <c r="F9068" i="2"/>
  <c r="G9068" i="2"/>
  <c r="H9068" i="2"/>
  <c r="I9068" i="2"/>
  <c r="A9069" i="2"/>
  <c r="B9069" i="2"/>
  <c r="C9069" i="2"/>
  <c r="D9069" i="2"/>
  <c r="E9069" i="2"/>
  <c r="F9069" i="2"/>
  <c r="G9069" i="2"/>
  <c r="H9069" i="2"/>
  <c r="I9069" i="2"/>
  <c r="A9070" i="2"/>
  <c r="B9070" i="2"/>
  <c r="C9070" i="2"/>
  <c r="D9070" i="2"/>
  <c r="E9070" i="2"/>
  <c r="F9070" i="2"/>
  <c r="G9070" i="2"/>
  <c r="H9070" i="2"/>
  <c r="I9070" i="2"/>
  <c r="A9071" i="2"/>
  <c r="B9071" i="2"/>
  <c r="C9071" i="2"/>
  <c r="D9071" i="2"/>
  <c r="E9071" i="2"/>
  <c r="F9071" i="2"/>
  <c r="G9071" i="2"/>
  <c r="H9071" i="2"/>
  <c r="I9071" i="2"/>
  <c r="A9072" i="2"/>
  <c r="B9072" i="2"/>
  <c r="C9072" i="2"/>
  <c r="D9072" i="2"/>
  <c r="E9072" i="2"/>
  <c r="F9072" i="2"/>
  <c r="G9072" i="2"/>
  <c r="H9072" i="2"/>
  <c r="I9072" i="2"/>
  <c r="A9073" i="2"/>
  <c r="B9073" i="2"/>
  <c r="C9073" i="2"/>
  <c r="D9073" i="2"/>
  <c r="E9073" i="2"/>
  <c r="F9073" i="2"/>
  <c r="G9073" i="2"/>
  <c r="H9073" i="2"/>
  <c r="I9073" i="2"/>
  <c r="A9074" i="2"/>
  <c r="B9074" i="2"/>
  <c r="C9074" i="2"/>
  <c r="D9074" i="2"/>
  <c r="E9074" i="2"/>
  <c r="F9074" i="2"/>
  <c r="G9074" i="2"/>
  <c r="H9074" i="2"/>
  <c r="I9074" i="2"/>
  <c r="A9075" i="2"/>
  <c r="B9075" i="2"/>
  <c r="C9075" i="2"/>
  <c r="D9075" i="2"/>
  <c r="E9075" i="2"/>
  <c r="F9075" i="2"/>
  <c r="G9075" i="2"/>
  <c r="H9075" i="2"/>
  <c r="I9075" i="2"/>
  <c r="A9076" i="2"/>
  <c r="B9076" i="2"/>
  <c r="C9076" i="2"/>
  <c r="D9076" i="2"/>
  <c r="E9076" i="2"/>
  <c r="F9076" i="2"/>
  <c r="G9076" i="2"/>
  <c r="H9076" i="2"/>
  <c r="I9076" i="2"/>
  <c r="A9077" i="2"/>
  <c r="B9077" i="2"/>
  <c r="C9077" i="2"/>
  <c r="D9077" i="2"/>
  <c r="E9077" i="2"/>
  <c r="F9077" i="2"/>
  <c r="G9077" i="2"/>
  <c r="H9077" i="2"/>
  <c r="I9077" i="2"/>
  <c r="A9078" i="2"/>
  <c r="B9078" i="2"/>
  <c r="C9078" i="2"/>
  <c r="D9078" i="2"/>
  <c r="E9078" i="2"/>
  <c r="F9078" i="2"/>
  <c r="G9078" i="2"/>
  <c r="H9078" i="2"/>
  <c r="I9078" i="2"/>
  <c r="A9079" i="2"/>
  <c r="B9079" i="2"/>
  <c r="C9079" i="2"/>
  <c r="D9079" i="2"/>
  <c r="E9079" i="2"/>
  <c r="F9079" i="2"/>
  <c r="G9079" i="2"/>
  <c r="H9079" i="2"/>
  <c r="I9079" i="2"/>
  <c r="A9080" i="2"/>
  <c r="B9080" i="2"/>
  <c r="C9080" i="2"/>
  <c r="D9080" i="2"/>
  <c r="E9080" i="2"/>
  <c r="F9080" i="2"/>
  <c r="G9080" i="2"/>
  <c r="H9080" i="2"/>
  <c r="I9080" i="2"/>
  <c r="A9081" i="2"/>
  <c r="B9081" i="2"/>
  <c r="C9081" i="2"/>
  <c r="D9081" i="2"/>
  <c r="E9081" i="2"/>
  <c r="F9081" i="2"/>
  <c r="G9081" i="2"/>
  <c r="H9081" i="2"/>
  <c r="I9081" i="2"/>
  <c r="A9082" i="2"/>
  <c r="B9082" i="2"/>
  <c r="C9082" i="2"/>
  <c r="D9082" i="2"/>
  <c r="E9082" i="2"/>
  <c r="F9082" i="2"/>
  <c r="G9082" i="2"/>
  <c r="H9082" i="2"/>
  <c r="I9082" i="2"/>
  <c r="A9083" i="2"/>
  <c r="B9083" i="2"/>
  <c r="C9083" i="2"/>
  <c r="D9083" i="2"/>
  <c r="E9083" i="2"/>
  <c r="F9083" i="2"/>
  <c r="G9083" i="2"/>
  <c r="H9083" i="2"/>
  <c r="I9083" i="2"/>
  <c r="A9084" i="2"/>
  <c r="B9084" i="2"/>
  <c r="C9084" i="2"/>
  <c r="D9084" i="2"/>
  <c r="E9084" i="2"/>
  <c r="F9084" i="2"/>
  <c r="G9084" i="2"/>
  <c r="H9084" i="2"/>
  <c r="I9084" i="2"/>
  <c r="A9085" i="2"/>
  <c r="B9085" i="2"/>
  <c r="C9085" i="2"/>
  <c r="D9085" i="2"/>
  <c r="E9085" i="2"/>
  <c r="F9085" i="2"/>
  <c r="G9085" i="2"/>
  <c r="H9085" i="2"/>
  <c r="I9085" i="2"/>
  <c r="A9086" i="2"/>
  <c r="B9086" i="2"/>
  <c r="C9086" i="2"/>
  <c r="D9086" i="2"/>
  <c r="E9086" i="2"/>
  <c r="F9086" i="2"/>
  <c r="G9086" i="2"/>
  <c r="H9086" i="2"/>
  <c r="I9086" i="2"/>
  <c r="A9087" i="2"/>
  <c r="B9087" i="2"/>
  <c r="C9087" i="2"/>
  <c r="D9087" i="2"/>
  <c r="E9087" i="2"/>
  <c r="F9087" i="2"/>
  <c r="G9087" i="2"/>
  <c r="H9087" i="2"/>
  <c r="I9087" i="2"/>
  <c r="A9088" i="2"/>
  <c r="B9088" i="2"/>
  <c r="C9088" i="2"/>
  <c r="D9088" i="2"/>
  <c r="E9088" i="2"/>
  <c r="F9088" i="2"/>
  <c r="G9088" i="2"/>
  <c r="H9088" i="2"/>
  <c r="I9088" i="2"/>
  <c r="A9089" i="2"/>
  <c r="B9089" i="2"/>
  <c r="C9089" i="2"/>
  <c r="D9089" i="2"/>
  <c r="E9089" i="2"/>
  <c r="F9089" i="2"/>
  <c r="G9089" i="2"/>
  <c r="H9089" i="2"/>
  <c r="I9089" i="2"/>
  <c r="A9090" i="2"/>
  <c r="B9090" i="2"/>
  <c r="C9090" i="2"/>
  <c r="D9090" i="2"/>
  <c r="E9090" i="2"/>
  <c r="F9090" i="2"/>
  <c r="G9090" i="2"/>
  <c r="H9090" i="2"/>
  <c r="I9090" i="2"/>
  <c r="A9091" i="2"/>
  <c r="B9091" i="2"/>
  <c r="C9091" i="2"/>
  <c r="D9091" i="2"/>
  <c r="E9091" i="2"/>
  <c r="F9091" i="2"/>
  <c r="G9091" i="2"/>
  <c r="H9091" i="2"/>
  <c r="I9091" i="2"/>
  <c r="A9092" i="2"/>
  <c r="B9092" i="2"/>
  <c r="C9092" i="2"/>
  <c r="D9092" i="2"/>
  <c r="E9092" i="2"/>
  <c r="F9092" i="2"/>
  <c r="G9092" i="2"/>
  <c r="H9092" i="2"/>
  <c r="I9092" i="2"/>
  <c r="A9093" i="2"/>
  <c r="B9093" i="2"/>
  <c r="C9093" i="2"/>
  <c r="D9093" i="2"/>
  <c r="E9093" i="2"/>
  <c r="F9093" i="2"/>
  <c r="G9093" i="2"/>
  <c r="H9093" i="2"/>
  <c r="I9093" i="2"/>
  <c r="A9094" i="2"/>
  <c r="B9094" i="2"/>
  <c r="C9094" i="2"/>
  <c r="D9094" i="2"/>
  <c r="E9094" i="2"/>
  <c r="F9094" i="2"/>
  <c r="G9094" i="2"/>
  <c r="H9094" i="2"/>
  <c r="I9094" i="2"/>
  <c r="A9095" i="2"/>
  <c r="B9095" i="2"/>
  <c r="C9095" i="2"/>
  <c r="D9095" i="2"/>
  <c r="E9095" i="2"/>
  <c r="F9095" i="2"/>
  <c r="G9095" i="2"/>
  <c r="H9095" i="2"/>
  <c r="I9095" i="2"/>
  <c r="A9096" i="2"/>
  <c r="B9096" i="2"/>
  <c r="C9096" i="2"/>
  <c r="D9096" i="2"/>
  <c r="E9096" i="2"/>
  <c r="F9096" i="2"/>
  <c r="G9096" i="2"/>
  <c r="H9096" i="2"/>
  <c r="I9096" i="2"/>
  <c r="A9097" i="2"/>
  <c r="B9097" i="2"/>
  <c r="C9097" i="2"/>
  <c r="D9097" i="2"/>
  <c r="E9097" i="2"/>
  <c r="F9097" i="2"/>
  <c r="G9097" i="2"/>
  <c r="H9097" i="2"/>
  <c r="I9097" i="2"/>
  <c r="A9098" i="2"/>
  <c r="B9098" i="2"/>
  <c r="C9098" i="2"/>
  <c r="D9098" i="2"/>
  <c r="E9098" i="2"/>
  <c r="F9098" i="2"/>
  <c r="G9098" i="2"/>
  <c r="H9098" i="2"/>
  <c r="I9098" i="2"/>
  <c r="A9099" i="2"/>
  <c r="B9099" i="2"/>
  <c r="C9099" i="2"/>
  <c r="D9099" i="2"/>
  <c r="E9099" i="2"/>
  <c r="F9099" i="2"/>
  <c r="G9099" i="2"/>
  <c r="H9099" i="2"/>
  <c r="I9099" i="2"/>
  <c r="A9100" i="2"/>
  <c r="B9100" i="2"/>
  <c r="C9100" i="2"/>
  <c r="D9100" i="2"/>
  <c r="E9100" i="2"/>
  <c r="F9100" i="2"/>
  <c r="G9100" i="2"/>
  <c r="H9100" i="2"/>
  <c r="I9100" i="2"/>
  <c r="A9101" i="2"/>
  <c r="B9101" i="2"/>
  <c r="C9101" i="2"/>
  <c r="D9101" i="2"/>
  <c r="E9101" i="2"/>
  <c r="F9101" i="2"/>
  <c r="G9101" i="2"/>
  <c r="H9101" i="2"/>
  <c r="I9101" i="2"/>
  <c r="A9102" i="2"/>
  <c r="B9102" i="2"/>
  <c r="C9102" i="2"/>
  <c r="D9102" i="2"/>
  <c r="E9102" i="2"/>
  <c r="F9102" i="2"/>
  <c r="G9102" i="2"/>
  <c r="H9102" i="2"/>
  <c r="I9102" i="2"/>
  <c r="A9103" i="2"/>
  <c r="B9103" i="2"/>
  <c r="C9103" i="2"/>
  <c r="D9103" i="2"/>
  <c r="E9103" i="2"/>
  <c r="F9103" i="2"/>
  <c r="G9103" i="2"/>
  <c r="H9103" i="2"/>
  <c r="I9103" i="2"/>
  <c r="A9104" i="2"/>
  <c r="B9104" i="2"/>
  <c r="C9104" i="2"/>
  <c r="D9104" i="2"/>
  <c r="E9104" i="2"/>
  <c r="F9104" i="2"/>
  <c r="G9104" i="2"/>
  <c r="H9104" i="2"/>
  <c r="I9104" i="2"/>
  <c r="A9105" i="2"/>
  <c r="B9105" i="2"/>
  <c r="C9105" i="2"/>
  <c r="D9105" i="2"/>
  <c r="E9105" i="2"/>
  <c r="F9105" i="2"/>
  <c r="G9105" i="2"/>
  <c r="H9105" i="2"/>
  <c r="I9105" i="2"/>
  <c r="A9106" i="2"/>
  <c r="B9106" i="2"/>
  <c r="C9106" i="2"/>
  <c r="D9106" i="2"/>
  <c r="E9106" i="2"/>
  <c r="F9106" i="2"/>
  <c r="G9106" i="2"/>
  <c r="H9106" i="2"/>
  <c r="I9106" i="2"/>
  <c r="A9107" i="2"/>
  <c r="B9107" i="2"/>
  <c r="C9107" i="2"/>
  <c r="D9107" i="2"/>
  <c r="E9107" i="2"/>
  <c r="F9107" i="2"/>
  <c r="G9107" i="2"/>
  <c r="H9107" i="2"/>
  <c r="I9107" i="2"/>
  <c r="A9108" i="2"/>
  <c r="B9108" i="2"/>
  <c r="C9108" i="2"/>
  <c r="D9108" i="2"/>
  <c r="E9108" i="2"/>
  <c r="F9108" i="2"/>
  <c r="G9108" i="2"/>
  <c r="H9108" i="2"/>
  <c r="I9108" i="2"/>
  <c r="A9109" i="2"/>
  <c r="B9109" i="2"/>
  <c r="C9109" i="2"/>
  <c r="D9109" i="2"/>
  <c r="E9109" i="2"/>
  <c r="F9109" i="2"/>
  <c r="G9109" i="2"/>
  <c r="H9109" i="2"/>
  <c r="I9109" i="2"/>
  <c r="A9110" i="2"/>
  <c r="B9110" i="2"/>
  <c r="C9110" i="2"/>
  <c r="D9110" i="2"/>
  <c r="E9110" i="2"/>
  <c r="F9110" i="2"/>
  <c r="G9110" i="2"/>
  <c r="H9110" i="2"/>
  <c r="I9110" i="2"/>
  <c r="A9111" i="2"/>
  <c r="B9111" i="2"/>
  <c r="C9111" i="2"/>
  <c r="D9111" i="2"/>
  <c r="E9111" i="2"/>
  <c r="F9111" i="2"/>
  <c r="G9111" i="2"/>
  <c r="H9111" i="2"/>
  <c r="I9111" i="2"/>
  <c r="A9112" i="2"/>
  <c r="B9112" i="2"/>
  <c r="C9112" i="2"/>
  <c r="D9112" i="2"/>
  <c r="E9112" i="2"/>
  <c r="F9112" i="2"/>
  <c r="G9112" i="2"/>
  <c r="H9112" i="2"/>
  <c r="I9112" i="2"/>
  <c r="A9113" i="2"/>
  <c r="B9113" i="2"/>
  <c r="C9113" i="2"/>
  <c r="D9113" i="2"/>
  <c r="E9113" i="2"/>
  <c r="F9113" i="2"/>
  <c r="G9113" i="2"/>
  <c r="H9113" i="2"/>
  <c r="I9113" i="2"/>
  <c r="A9114" i="2"/>
  <c r="B9114" i="2"/>
  <c r="C9114" i="2"/>
  <c r="D9114" i="2"/>
  <c r="E9114" i="2"/>
  <c r="F9114" i="2"/>
  <c r="G9114" i="2"/>
  <c r="H9114" i="2"/>
  <c r="I9114" i="2"/>
  <c r="A9115" i="2"/>
  <c r="B9115" i="2"/>
  <c r="C9115" i="2"/>
  <c r="D9115" i="2"/>
  <c r="E9115" i="2"/>
  <c r="F9115" i="2"/>
  <c r="G9115" i="2"/>
  <c r="H9115" i="2"/>
  <c r="I9115" i="2"/>
  <c r="A9116" i="2"/>
  <c r="B9116" i="2"/>
  <c r="C9116" i="2"/>
  <c r="D9116" i="2"/>
  <c r="E9116" i="2"/>
  <c r="F9116" i="2"/>
  <c r="G9116" i="2"/>
  <c r="H9116" i="2"/>
  <c r="I9116" i="2"/>
  <c r="A9117" i="2"/>
  <c r="B9117" i="2"/>
  <c r="C9117" i="2"/>
  <c r="D9117" i="2"/>
  <c r="E9117" i="2"/>
  <c r="F9117" i="2"/>
  <c r="G9117" i="2"/>
  <c r="H9117" i="2"/>
  <c r="I9117" i="2"/>
  <c r="A9118" i="2"/>
  <c r="B9118" i="2"/>
  <c r="C9118" i="2"/>
  <c r="D9118" i="2"/>
  <c r="E9118" i="2"/>
  <c r="F9118" i="2"/>
  <c r="G9118" i="2"/>
  <c r="H9118" i="2"/>
  <c r="I9118" i="2"/>
  <c r="A9119" i="2"/>
  <c r="B9119" i="2"/>
  <c r="C9119" i="2"/>
  <c r="D9119" i="2"/>
  <c r="E9119" i="2"/>
  <c r="F9119" i="2"/>
  <c r="G9119" i="2"/>
  <c r="H9119" i="2"/>
  <c r="I9119" i="2"/>
  <c r="A9120" i="2"/>
  <c r="B9120" i="2"/>
  <c r="C9120" i="2"/>
  <c r="D9120" i="2"/>
  <c r="E9120" i="2"/>
  <c r="F9120" i="2"/>
  <c r="G9120" i="2"/>
  <c r="H9120" i="2"/>
  <c r="I9120" i="2"/>
  <c r="A9121" i="2"/>
  <c r="B9121" i="2"/>
  <c r="C9121" i="2"/>
  <c r="D9121" i="2"/>
  <c r="E9121" i="2"/>
  <c r="F9121" i="2"/>
  <c r="G9121" i="2"/>
  <c r="H9121" i="2"/>
  <c r="I9121" i="2"/>
  <c r="A9122" i="2"/>
  <c r="B9122" i="2"/>
  <c r="C9122" i="2"/>
  <c r="D9122" i="2"/>
  <c r="E9122" i="2"/>
  <c r="F9122" i="2"/>
  <c r="G9122" i="2"/>
  <c r="H9122" i="2"/>
  <c r="I9122" i="2"/>
  <c r="A9123" i="2"/>
  <c r="B9123" i="2"/>
  <c r="C9123" i="2"/>
  <c r="D9123" i="2"/>
  <c r="E9123" i="2"/>
  <c r="F9123" i="2"/>
  <c r="G9123" i="2"/>
  <c r="H9123" i="2"/>
  <c r="I9123" i="2"/>
  <c r="A9124" i="2"/>
  <c r="B9124" i="2"/>
  <c r="C9124" i="2"/>
  <c r="D9124" i="2"/>
  <c r="E9124" i="2"/>
  <c r="F9124" i="2"/>
  <c r="G9124" i="2"/>
  <c r="H9124" i="2"/>
  <c r="I9124" i="2"/>
  <c r="A9125" i="2"/>
  <c r="B9125" i="2"/>
  <c r="C9125" i="2"/>
  <c r="D9125" i="2"/>
  <c r="E9125" i="2"/>
  <c r="F9125" i="2"/>
  <c r="G9125" i="2"/>
  <c r="H9125" i="2"/>
  <c r="I9125" i="2"/>
  <c r="A9126" i="2"/>
  <c r="B9126" i="2"/>
  <c r="C9126" i="2"/>
  <c r="D9126" i="2"/>
  <c r="E9126" i="2"/>
  <c r="F9126" i="2"/>
  <c r="G9126" i="2"/>
  <c r="H9126" i="2"/>
  <c r="I9126" i="2"/>
  <c r="A9127" i="2"/>
  <c r="B9127" i="2"/>
  <c r="C9127" i="2"/>
  <c r="D9127" i="2"/>
  <c r="E9127" i="2"/>
  <c r="F9127" i="2"/>
  <c r="G9127" i="2"/>
  <c r="H9127" i="2"/>
  <c r="I9127" i="2"/>
  <c r="A9128" i="2"/>
  <c r="B9128" i="2"/>
  <c r="C9128" i="2"/>
  <c r="D9128" i="2"/>
  <c r="E9128" i="2"/>
  <c r="F9128" i="2"/>
  <c r="G9128" i="2"/>
  <c r="H9128" i="2"/>
  <c r="I9128" i="2"/>
  <c r="A9129" i="2"/>
  <c r="B9129" i="2"/>
  <c r="C9129" i="2"/>
  <c r="D9129" i="2"/>
  <c r="E9129" i="2"/>
  <c r="F9129" i="2"/>
  <c r="G9129" i="2"/>
  <c r="H9129" i="2"/>
  <c r="I9129" i="2"/>
  <c r="A9130" i="2"/>
  <c r="B9130" i="2"/>
  <c r="C9130" i="2"/>
  <c r="D9130" i="2"/>
  <c r="E9130" i="2"/>
  <c r="F9130" i="2"/>
  <c r="G9130" i="2"/>
  <c r="H9130" i="2"/>
  <c r="I9130" i="2"/>
  <c r="A9131" i="2"/>
  <c r="B9131" i="2"/>
  <c r="C9131" i="2"/>
  <c r="D9131" i="2"/>
  <c r="E9131" i="2"/>
  <c r="F9131" i="2"/>
  <c r="G9131" i="2"/>
  <c r="H9131" i="2"/>
  <c r="I9131" i="2"/>
  <c r="A9132" i="2"/>
  <c r="B9132" i="2"/>
  <c r="C9132" i="2"/>
  <c r="D9132" i="2"/>
  <c r="E9132" i="2"/>
  <c r="F9132" i="2"/>
  <c r="G9132" i="2"/>
  <c r="H9132" i="2"/>
  <c r="I9132" i="2"/>
  <c r="A9133" i="2"/>
  <c r="B9133" i="2"/>
  <c r="C9133" i="2"/>
  <c r="D9133" i="2"/>
  <c r="E9133" i="2"/>
  <c r="F9133" i="2"/>
  <c r="G9133" i="2"/>
  <c r="H9133" i="2"/>
  <c r="I9133" i="2"/>
  <c r="A9134" i="2"/>
  <c r="B9134" i="2"/>
  <c r="C9134" i="2"/>
  <c r="D9134" i="2"/>
  <c r="E9134" i="2"/>
  <c r="F9134" i="2"/>
  <c r="G9134" i="2"/>
  <c r="H9134" i="2"/>
  <c r="I9134" i="2"/>
  <c r="A9135" i="2"/>
  <c r="B9135" i="2"/>
  <c r="C9135" i="2"/>
  <c r="D9135" i="2"/>
  <c r="E9135" i="2"/>
  <c r="F9135" i="2"/>
  <c r="G9135" i="2"/>
  <c r="H9135" i="2"/>
  <c r="I9135" i="2"/>
  <c r="A9136" i="2"/>
  <c r="B9136" i="2"/>
  <c r="C9136" i="2"/>
  <c r="D9136" i="2"/>
  <c r="E9136" i="2"/>
  <c r="F9136" i="2"/>
  <c r="G9136" i="2"/>
  <c r="H9136" i="2"/>
  <c r="I9136" i="2"/>
  <c r="A9137" i="2"/>
  <c r="B9137" i="2"/>
  <c r="C9137" i="2"/>
  <c r="D9137" i="2"/>
  <c r="E9137" i="2"/>
  <c r="F9137" i="2"/>
  <c r="G9137" i="2"/>
  <c r="H9137" i="2"/>
  <c r="I9137" i="2"/>
  <c r="A9138" i="2"/>
  <c r="B9138" i="2"/>
  <c r="C9138" i="2"/>
  <c r="D9138" i="2"/>
  <c r="E9138" i="2"/>
  <c r="F9138" i="2"/>
  <c r="G9138" i="2"/>
  <c r="H9138" i="2"/>
  <c r="I9138" i="2"/>
  <c r="A9139" i="2"/>
  <c r="B9139" i="2"/>
  <c r="C9139" i="2"/>
  <c r="D9139" i="2"/>
  <c r="E9139" i="2"/>
  <c r="F9139" i="2"/>
  <c r="G9139" i="2"/>
  <c r="H9139" i="2"/>
  <c r="I9139" i="2"/>
  <c r="A9140" i="2"/>
  <c r="B9140" i="2"/>
  <c r="C9140" i="2"/>
  <c r="D9140" i="2"/>
  <c r="E9140" i="2"/>
  <c r="F9140" i="2"/>
  <c r="G9140" i="2"/>
  <c r="H9140" i="2"/>
  <c r="I9140" i="2"/>
  <c r="A9141" i="2"/>
  <c r="B9141" i="2"/>
  <c r="C9141" i="2"/>
  <c r="D9141" i="2"/>
  <c r="E9141" i="2"/>
  <c r="F9141" i="2"/>
  <c r="G9141" i="2"/>
  <c r="H9141" i="2"/>
  <c r="I9141" i="2"/>
  <c r="A9142" i="2"/>
  <c r="B9142" i="2"/>
  <c r="C9142" i="2"/>
  <c r="D9142" i="2"/>
  <c r="E9142" i="2"/>
  <c r="F9142" i="2"/>
  <c r="G9142" i="2"/>
  <c r="H9142" i="2"/>
  <c r="I9142" i="2"/>
  <c r="A9143" i="2"/>
  <c r="B9143" i="2"/>
  <c r="C9143" i="2"/>
  <c r="D9143" i="2"/>
  <c r="E9143" i="2"/>
  <c r="F9143" i="2"/>
  <c r="G9143" i="2"/>
  <c r="H9143" i="2"/>
  <c r="I9143" i="2"/>
  <c r="A9144" i="2"/>
  <c r="B9144" i="2"/>
  <c r="C9144" i="2"/>
  <c r="D9144" i="2"/>
  <c r="E9144" i="2"/>
  <c r="F9144" i="2"/>
  <c r="G9144" i="2"/>
  <c r="H9144" i="2"/>
  <c r="I9144" i="2"/>
  <c r="A9145" i="2"/>
  <c r="B9145" i="2"/>
  <c r="C9145" i="2"/>
  <c r="D9145" i="2"/>
  <c r="E9145" i="2"/>
  <c r="F9145" i="2"/>
  <c r="G9145" i="2"/>
  <c r="H9145" i="2"/>
  <c r="I9145" i="2"/>
  <c r="A9146" i="2"/>
  <c r="B9146" i="2"/>
  <c r="C9146" i="2"/>
  <c r="D9146" i="2"/>
  <c r="E9146" i="2"/>
  <c r="F9146" i="2"/>
  <c r="G9146" i="2"/>
  <c r="H9146" i="2"/>
  <c r="I9146" i="2"/>
  <c r="A9147" i="2"/>
  <c r="B9147" i="2"/>
  <c r="C9147" i="2"/>
  <c r="D9147" i="2"/>
  <c r="E9147" i="2"/>
  <c r="F9147" i="2"/>
  <c r="G9147" i="2"/>
  <c r="H9147" i="2"/>
  <c r="I9147" i="2"/>
  <c r="A9148" i="2"/>
  <c r="B9148" i="2"/>
  <c r="C9148" i="2"/>
  <c r="D9148" i="2"/>
  <c r="E9148" i="2"/>
  <c r="F9148" i="2"/>
  <c r="G9148" i="2"/>
  <c r="H9148" i="2"/>
  <c r="I9148" i="2"/>
  <c r="A9149" i="2"/>
  <c r="B9149" i="2"/>
  <c r="C9149" i="2"/>
  <c r="D9149" i="2"/>
  <c r="E9149" i="2"/>
  <c r="F9149" i="2"/>
  <c r="G9149" i="2"/>
  <c r="H9149" i="2"/>
  <c r="I9149" i="2"/>
  <c r="A9150" i="2"/>
  <c r="B9150" i="2"/>
  <c r="C9150" i="2"/>
  <c r="D9150" i="2"/>
  <c r="E9150" i="2"/>
  <c r="F9150" i="2"/>
  <c r="G9150" i="2"/>
  <c r="H9150" i="2"/>
  <c r="I9150" i="2"/>
  <c r="A9151" i="2"/>
  <c r="B9151" i="2"/>
  <c r="C9151" i="2"/>
  <c r="D9151" i="2"/>
  <c r="E9151" i="2"/>
  <c r="F9151" i="2"/>
  <c r="G9151" i="2"/>
  <c r="H9151" i="2"/>
  <c r="I9151" i="2"/>
  <c r="A9152" i="2"/>
  <c r="B9152" i="2"/>
  <c r="C9152" i="2"/>
  <c r="D9152" i="2"/>
  <c r="E9152" i="2"/>
  <c r="F9152" i="2"/>
  <c r="G9152" i="2"/>
  <c r="H9152" i="2"/>
  <c r="I9152" i="2"/>
  <c r="A9153" i="2"/>
  <c r="B9153" i="2"/>
  <c r="C9153" i="2"/>
  <c r="D9153" i="2"/>
  <c r="E9153" i="2"/>
  <c r="F9153" i="2"/>
  <c r="G9153" i="2"/>
  <c r="H9153" i="2"/>
  <c r="I9153" i="2"/>
  <c r="A9154" i="2"/>
  <c r="B9154" i="2"/>
  <c r="C9154" i="2"/>
  <c r="D9154" i="2"/>
  <c r="E9154" i="2"/>
  <c r="F9154" i="2"/>
  <c r="G9154" i="2"/>
  <c r="H9154" i="2"/>
  <c r="I9154" i="2"/>
  <c r="A9155" i="2"/>
  <c r="B9155" i="2"/>
  <c r="C9155" i="2"/>
  <c r="D9155" i="2"/>
  <c r="E9155" i="2"/>
  <c r="F9155" i="2"/>
  <c r="G9155" i="2"/>
  <c r="H9155" i="2"/>
  <c r="I9155" i="2"/>
  <c r="A9156" i="2"/>
  <c r="B9156" i="2"/>
  <c r="C9156" i="2"/>
  <c r="D9156" i="2"/>
  <c r="E9156" i="2"/>
  <c r="F9156" i="2"/>
  <c r="G9156" i="2"/>
  <c r="H9156" i="2"/>
  <c r="I9156" i="2"/>
  <c r="A9157" i="2"/>
  <c r="B9157" i="2"/>
  <c r="C9157" i="2"/>
  <c r="D9157" i="2"/>
  <c r="E9157" i="2"/>
  <c r="F9157" i="2"/>
  <c r="G9157" i="2"/>
  <c r="H9157" i="2"/>
  <c r="I9157" i="2"/>
  <c r="A9158" i="2"/>
  <c r="B9158" i="2"/>
  <c r="C9158" i="2"/>
  <c r="D9158" i="2"/>
  <c r="E9158" i="2"/>
  <c r="F9158" i="2"/>
  <c r="G9158" i="2"/>
  <c r="H9158" i="2"/>
  <c r="I9158" i="2"/>
  <c r="A9159" i="2"/>
  <c r="B9159" i="2"/>
  <c r="C9159" i="2"/>
  <c r="D9159" i="2"/>
  <c r="E9159" i="2"/>
  <c r="F9159" i="2"/>
  <c r="G9159" i="2"/>
  <c r="H9159" i="2"/>
  <c r="I9159" i="2"/>
  <c r="A9160" i="2"/>
  <c r="B9160" i="2"/>
  <c r="C9160" i="2"/>
  <c r="D9160" i="2"/>
  <c r="E9160" i="2"/>
  <c r="F9160" i="2"/>
  <c r="G9160" i="2"/>
  <c r="H9160" i="2"/>
  <c r="I9160" i="2"/>
  <c r="A9161" i="2"/>
  <c r="B9161" i="2"/>
  <c r="C9161" i="2"/>
  <c r="D9161" i="2"/>
  <c r="E9161" i="2"/>
  <c r="F9161" i="2"/>
  <c r="G9161" i="2"/>
  <c r="H9161" i="2"/>
  <c r="I9161" i="2"/>
  <c r="A9162" i="2"/>
  <c r="B9162" i="2"/>
  <c r="C9162" i="2"/>
  <c r="D9162" i="2"/>
  <c r="E9162" i="2"/>
  <c r="F9162" i="2"/>
  <c r="G9162" i="2"/>
  <c r="H9162" i="2"/>
  <c r="I9162" i="2"/>
  <c r="A9163" i="2"/>
  <c r="B9163" i="2"/>
  <c r="C9163" i="2"/>
  <c r="D9163" i="2"/>
  <c r="E9163" i="2"/>
  <c r="F9163" i="2"/>
  <c r="G9163" i="2"/>
  <c r="H9163" i="2"/>
  <c r="I9163" i="2"/>
  <c r="A9164" i="2"/>
  <c r="B9164" i="2"/>
  <c r="C9164" i="2"/>
  <c r="D9164" i="2"/>
  <c r="E9164" i="2"/>
  <c r="F9164" i="2"/>
  <c r="G9164" i="2"/>
  <c r="H9164" i="2"/>
  <c r="I9164" i="2"/>
  <c r="A9165" i="2"/>
  <c r="B9165" i="2"/>
  <c r="C9165" i="2"/>
  <c r="D9165" i="2"/>
  <c r="E9165" i="2"/>
  <c r="F9165" i="2"/>
  <c r="G9165" i="2"/>
  <c r="H9165" i="2"/>
  <c r="I9165" i="2"/>
  <c r="A9166" i="2"/>
  <c r="B9166" i="2"/>
  <c r="C9166" i="2"/>
  <c r="D9166" i="2"/>
  <c r="E9166" i="2"/>
  <c r="F9166" i="2"/>
  <c r="G9166" i="2"/>
  <c r="H9166" i="2"/>
  <c r="I9166" i="2"/>
  <c r="A9167" i="2"/>
  <c r="B9167" i="2"/>
  <c r="C9167" i="2"/>
  <c r="D9167" i="2"/>
  <c r="E9167" i="2"/>
  <c r="F9167" i="2"/>
  <c r="G9167" i="2"/>
  <c r="H9167" i="2"/>
  <c r="I9167" i="2"/>
  <c r="A9168" i="2"/>
  <c r="B9168" i="2"/>
  <c r="C9168" i="2"/>
  <c r="D9168" i="2"/>
  <c r="E9168" i="2"/>
  <c r="F9168" i="2"/>
  <c r="G9168" i="2"/>
  <c r="H9168" i="2"/>
  <c r="I9168" i="2"/>
  <c r="A9169" i="2"/>
  <c r="B9169" i="2"/>
  <c r="C9169" i="2"/>
  <c r="D9169" i="2"/>
  <c r="E9169" i="2"/>
  <c r="F9169" i="2"/>
  <c r="G9169" i="2"/>
  <c r="H9169" i="2"/>
  <c r="I9169" i="2"/>
  <c r="A9170" i="2"/>
  <c r="B9170" i="2"/>
  <c r="C9170" i="2"/>
  <c r="D9170" i="2"/>
  <c r="E9170" i="2"/>
  <c r="F9170" i="2"/>
  <c r="G9170" i="2"/>
  <c r="H9170" i="2"/>
  <c r="I9170" i="2"/>
  <c r="A9171" i="2"/>
  <c r="B9171" i="2"/>
  <c r="C9171" i="2"/>
  <c r="D9171" i="2"/>
  <c r="E9171" i="2"/>
  <c r="F9171" i="2"/>
  <c r="G9171" i="2"/>
  <c r="H9171" i="2"/>
  <c r="I9171" i="2"/>
  <c r="A9172" i="2"/>
  <c r="B9172" i="2"/>
  <c r="C9172" i="2"/>
  <c r="D9172" i="2"/>
  <c r="E9172" i="2"/>
  <c r="F9172" i="2"/>
  <c r="G9172" i="2"/>
  <c r="H9172" i="2"/>
  <c r="I9172" i="2"/>
  <c r="A9173" i="2"/>
  <c r="B9173" i="2"/>
  <c r="C9173" i="2"/>
  <c r="D9173" i="2"/>
  <c r="E9173" i="2"/>
  <c r="F9173" i="2"/>
  <c r="G9173" i="2"/>
  <c r="H9173" i="2"/>
  <c r="I9173" i="2"/>
  <c r="A9174" i="2"/>
  <c r="B9174" i="2"/>
  <c r="C9174" i="2"/>
  <c r="D9174" i="2"/>
  <c r="E9174" i="2"/>
  <c r="F9174" i="2"/>
  <c r="G9174" i="2"/>
  <c r="H9174" i="2"/>
  <c r="I9174" i="2"/>
  <c r="A9175" i="2"/>
  <c r="B9175" i="2"/>
  <c r="C9175" i="2"/>
  <c r="D9175" i="2"/>
  <c r="E9175" i="2"/>
  <c r="F9175" i="2"/>
  <c r="G9175" i="2"/>
  <c r="H9175" i="2"/>
  <c r="I9175" i="2"/>
  <c r="A9176" i="2"/>
  <c r="B9176" i="2"/>
  <c r="C9176" i="2"/>
  <c r="D9176" i="2"/>
  <c r="E9176" i="2"/>
  <c r="F9176" i="2"/>
  <c r="G9176" i="2"/>
  <c r="H9176" i="2"/>
  <c r="I9176" i="2"/>
  <c r="A9177" i="2"/>
  <c r="B9177" i="2"/>
  <c r="C9177" i="2"/>
  <c r="D9177" i="2"/>
  <c r="E9177" i="2"/>
  <c r="F9177" i="2"/>
  <c r="G9177" i="2"/>
  <c r="H9177" i="2"/>
  <c r="I9177" i="2"/>
  <c r="A9178" i="2"/>
  <c r="B9178" i="2"/>
  <c r="C9178" i="2"/>
  <c r="D9178" i="2"/>
  <c r="E9178" i="2"/>
  <c r="F9178" i="2"/>
  <c r="G9178" i="2"/>
  <c r="H9178" i="2"/>
  <c r="I9178" i="2"/>
  <c r="A9179" i="2"/>
  <c r="B9179" i="2"/>
  <c r="C9179" i="2"/>
  <c r="D9179" i="2"/>
  <c r="E9179" i="2"/>
  <c r="F9179" i="2"/>
  <c r="G9179" i="2"/>
  <c r="H9179" i="2"/>
  <c r="I9179" i="2"/>
  <c r="A9180" i="2"/>
  <c r="B9180" i="2"/>
  <c r="C9180" i="2"/>
  <c r="D9180" i="2"/>
  <c r="E9180" i="2"/>
  <c r="F9180" i="2"/>
  <c r="G9180" i="2"/>
  <c r="H9180" i="2"/>
  <c r="I9180" i="2"/>
  <c r="A9181" i="2"/>
  <c r="B9181" i="2"/>
  <c r="C9181" i="2"/>
  <c r="D9181" i="2"/>
  <c r="E9181" i="2"/>
  <c r="F9181" i="2"/>
  <c r="G9181" i="2"/>
  <c r="H9181" i="2"/>
  <c r="I9181" i="2"/>
  <c r="A9182" i="2"/>
  <c r="B9182" i="2"/>
  <c r="C9182" i="2"/>
  <c r="D9182" i="2"/>
  <c r="E9182" i="2"/>
  <c r="F9182" i="2"/>
  <c r="G9182" i="2"/>
  <c r="H9182" i="2"/>
  <c r="I9182" i="2"/>
  <c r="A9183" i="2"/>
  <c r="B9183" i="2"/>
  <c r="C9183" i="2"/>
  <c r="D9183" i="2"/>
  <c r="E9183" i="2"/>
  <c r="F9183" i="2"/>
  <c r="G9183" i="2"/>
  <c r="H9183" i="2"/>
  <c r="I9183" i="2"/>
  <c r="A9184" i="2"/>
  <c r="B9184" i="2"/>
  <c r="C9184" i="2"/>
  <c r="D9184" i="2"/>
  <c r="E9184" i="2"/>
  <c r="F9184" i="2"/>
  <c r="G9184" i="2"/>
  <c r="H9184" i="2"/>
  <c r="I9184" i="2"/>
  <c r="A9185" i="2"/>
  <c r="B9185" i="2"/>
  <c r="C9185" i="2"/>
  <c r="D9185" i="2"/>
  <c r="E9185" i="2"/>
  <c r="F9185" i="2"/>
  <c r="G9185" i="2"/>
  <c r="H9185" i="2"/>
  <c r="I9185" i="2"/>
  <c r="A9186" i="2"/>
  <c r="B9186" i="2"/>
  <c r="C9186" i="2"/>
  <c r="D9186" i="2"/>
  <c r="E9186" i="2"/>
  <c r="F9186" i="2"/>
  <c r="G9186" i="2"/>
  <c r="H9186" i="2"/>
  <c r="I9186" i="2"/>
  <c r="A9187" i="2"/>
  <c r="B9187" i="2"/>
  <c r="C9187" i="2"/>
  <c r="D9187" i="2"/>
  <c r="E9187" i="2"/>
  <c r="F9187" i="2"/>
  <c r="G9187" i="2"/>
  <c r="H9187" i="2"/>
  <c r="I9187" i="2"/>
  <c r="A9188" i="2"/>
  <c r="B9188" i="2"/>
  <c r="C9188" i="2"/>
  <c r="D9188" i="2"/>
  <c r="E9188" i="2"/>
  <c r="F9188" i="2"/>
  <c r="G9188" i="2"/>
  <c r="H9188" i="2"/>
  <c r="I9188" i="2"/>
  <c r="A9189" i="2"/>
  <c r="B9189" i="2"/>
  <c r="C9189" i="2"/>
  <c r="D9189" i="2"/>
  <c r="E9189" i="2"/>
  <c r="F9189" i="2"/>
  <c r="G9189" i="2"/>
  <c r="H9189" i="2"/>
  <c r="I9189" i="2"/>
  <c r="A9190" i="2"/>
  <c r="B9190" i="2"/>
  <c r="C9190" i="2"/>
  <c r="D9190" i="2"/>
  <c r="E9190" i="2"/>
  <c r="F9190" i="2"/>
  <c r="G9190" i="2"/>
  <c r="H9190" i="2"/>
  <c r="I9190" i="2"/>
  <c r="A9191" i="2"/>
  <c r="B9191" i="2"/>
  <c r="C9191" i="2"/>
  <c r="D9191" i="2"/>
  <c r="E9191" i="2"/>
  <c r="F9191" i="2"/>
  <c r="G9191" i="2"/>
  <c r="H9191" i="2"/>
  <c r="I9191" i="2"/>
  <c r="A9192" i="2"/>
  <c r="B9192" i="2"/>
  <c r="C9192" i="2"/>
  <c r="D9192" i="2"/>
  <c r="E9192" i="2"/>
  <c r="F9192" i="2"/>
  <c r="G9192" i="2"/>
  <c r="H9192" i="2"/>
  <c r="I9192" i="2"/>
  <c r="A9193" i="2"/>
  <c r="B9193" i="2"/>
  <c r="C9193" i="2"/>
  <c r="D9193" i="2"/>
  <c r="E9193" i="2"/>
  <c r="F9193" i="2"/>
  <c r="G9193" i="2"/>
  <c r="H9193" i="2"/>
  <c r="I9193" i="2"/>
  <c r="A9194" i="2"/>
  <c r="B9194" i="2"/>
  <c r="C9194" i="2"/>
  <c r="D9194" i="2"/>
  <c r="E9194" i="2"/>
  <c r="F9194" i="2"/>
  <c r="G9194" i="2"/>
  <c r="H9194" i="2"/>
  <c r="I9194" i="2"/>
  <c r="A9195" i="2"/>
  <c r="B9195" i="2"/>
  <c r="C9195" i="2"/>
  <c r="D9195" i="2"/>
  <c r="E9195" i="2"/>
  <c r="F9195" i="2"/>
  <c r="G9195" i="2"/>
  <c r="H9195" i="2"/>
  <c r="I9195" i="2"/>
  <c r="A9196" i="2"/>
  <c r="B9196" i="2"/>
  <c r="C9196" i="2"/>
  <c r="D9196" i="2"/>
  <c r="E9196" i="2"/>
  <c r="F9196" i="2"/>
  <c r="G9196" i="2"/>
  <c r="H9196" i="2"/>
  <c r="I9196" i="2"/>
  <c r="A9197" i="2"/>
  <c r="B9197" i="2"/>
  <c r="C9197" i="2"/>
  <c r="D9197" i="2"/>
  <c r="E9197" i="2"/>
  <c r="F9197" i="2"/>
  <c r="G9197" i="2"/>
  <c r="H9197" i="2"/>
  <c r="I9197" i="2"/>
  <c r="A9198" i="2"/>
  <c r="B9198" i="2"/>
  <c r="C9198" i="2"/>
  <c r="D9198" i="2"/>
  <c r="E9198" i="2"/>
  <c r="F9198" i="2"/>
  <c r="G9198" i="2"/>
  <c r="H9198" i="2"/>
  <c r="I9198" i="2"/>
  <c r="A9199" i="2"/>
  <c r="B9199" i="2"/>
  <c r="C9199" i="2"/>
  <c r="D9199" i="2"/>
  <c r="E9199" i="2"/>
  <c r="F9199" i="2"/>
  <c r="G9199" i="2"/>
  <c r="H9199" i="2"/>
  <c r="I9199" i="2"/>
  <c r="A9200" i="2"/>
  <c r="B9200" i="2"/>
  <c r="C9200" i="2"/>
  <c r="D9200" i="2"/>
  <c r="E9200" i="2"/>
  <c r="F9200" i="2"/>
  <c r="G9200" i="2"/>
  <c r="H9200" i="2"/>
  <c r="I9200" i="2"/>
  <c r="A9201" i="2"/>
  <c r="B9201" i="2"/>
  <c r="C9201" i="2"/>
  <c r="D9201" i="2"/>
  <c r="E9201" i="2"/>
  <c r="F9201" i="2"/>
  <c r="G9201" i="2"/>
  <c r="H9201" i="2"/>
  <c r="I9201" i="2"/>
  <c r="A9202" i="2"/>
  <c r="B9202" i="2"/>
  <c r="C9202" i="2"/>
  <c r="D9202" i="2"/>
  <c r="E9202" i="2"/>
  <c r="F9202" i="2"/>
  <c r="G9202" i="2"/>
  <c r="H9202" i="2"/>
  <c r="I9202" i="2"/>
  <c r="A9203" i="2"/>
  <c r="B9203" i="2"/>
  <c r="C9203" i="2"/>
  <c r="D9203" i="2"/>
  <c r="E9203" i="2"/>
  <c r="F9203" i="2"/>
  <c r="G9203" i="2"/>
  <c r="H9203" i="2"/>
  <c r="I9203" i="2"/>
  <c r="A9204" i="2"/>
  <c r="B9204" i="2"/>
  <c r="C9204" i="2"/>
  <c r="D9204" i="2"/>
  <c r="E9204" i="2"/>
  <c r="F9204" i="2"/>
  <c r="G9204" i="2"/>
  <c r="H9204" i="2"/>
  <c r="I9204" i="2"/>
  <c r="A9205" i="2"/>
  <c r="B9205" i="2"/>
  <c r="C9205" i="2"/>
  <c r="D9205" i="2"/>
  <c r="E9205" i="2"/>
  <c r="F9205" i="2"/>
  <c r="G9205" i="2"/>
  <c r="H9205" i="2"/>
  <c r="I9205" i="2"/>
  <c r="A9206" i="2"/>
  <c r="B9206" i="2"/>
  <c r="C9206" i="2"/>
  <c r="D9206" i="2"/>
  <c r="E9206" i="2"/>
  <c r="F9206" i="2"/>
  <c r="G9206" i="2"/>
  <c r="H9206" i="2"/>
  <c r="I9206" i="2"/>
  <c r="A9207" i="2"/>
  <c r="B9207" i="2"/>
  <c r="C9207" i="2"/>
  <c r="D9207" i="2"/>
  <c r="E9207" i="2"/>
  <c r="F9207" i="2"/>
  <c r="G9207" i="2"/>
  <c r="H9207" i="2"/>
  <c r="I9207" i="2"/>
  <c r="A9208" i="2"/>
  <c r="B9208" i="2"/>
  <c r="C9208" i="2"/>
  <c r="D9208" i="2"/>
  <c r="E9208" i="2"/>
  <c r="F9208" i="2"/>
  <c r="G9208" i="2"/>
  <c r="H9208" i="2"/>
  <c r="I9208" i="2"/>
  <c r="A9209" i="2"/>
  <c r="B9209" i="2"/>
  <c r="C9209" i="2"/>
  <c r="D9209" i="2"/>
  <c r="E9209" i="2"/>
  <c r="F9209" i="2"/>
  <c r="G9209" i="2"/>
  <c r="H9209" i="2"/>
  <c r="I9209" i="2"/>
  <c r="A9210" i="2"/>
  <c r="B9210" i="2"/>
  <c r="C9210" i="2"/>
  <c r="D9210" i="2"/>
  <c r="E9210" i="2"/>
  <c r="F9210" i="2"/>
  <c r="G9210" i="2"/>
  <c r="H9210" i="2"/>
  <c r="I9210" i="2"/>
  <c r="A9211" i="2"/>
  <c r="B9211" i="2"/>
  <c r="C9211" i="2"/>
  <c r="D9211" i="2"/>
  <c r="E9211" i="2"/>
  <c r="F9211" i="2"/>
  <c r="G9211" i="2"/>
  <c r="H9211" i="2"/>
  <c r="I9211" i="2"/>
  <c r="A9212" i="2"/>
  <c r="B9212" i="2"/>
  <c r="C9212" i="2"/>
  <c r="D9212" i="2"/>
  <c r="E9212" i="2"/>
  <c r="F9212" i="2"/>
  <c r="G9212" i="2"/>
  <c r="H9212" i="2"/>
  <c r="I9212" i="2"/>
  <c r="A9213" i="2"/>
  <c r="B9213" i="2"/>
  <c r="C9213" i="2"/>
  <c r="D9213" i="2"/>
  <c r="E9213" i="2"/>
  <c r="F9213" i="2"/>
  <c r="G9213" i="2"/>
  <c r="H9213" i="2"/>
  <c r="I9213" i="2"/>
  <c r="A9214" i="2"/>
  <c r="B9214" i="2"/>
  <c r="C9214" i="2"/>
  <c r="D9214" i="2"/>
  <c r="E9214" i="2"/>
  <c r="F9214" i="2"/>
  <c r="G9214" i="2"/>
  <c r="H9214" i="2"/>
  <c r="I9214" i="2"/>
  <c r="A9215" i="2"/>
  <c r="B9215" i="2"/>
  <c r="C9215" i="2"/>
  <c r="D9215" i="2"/>
  <c r="E9215" i="2"/>
  <c r="F9215" i="2"/>
  <c r="G9215" i="2"/>
  <c r="H9215" i="2"/>
  <c r="I9215" i="2"/>
  <c r="A9216" i="2"/>
  <c r="B9216" i="2"/>
  <c r="C9216" i="2"/>
  <c r="D9216" i="2"/>
  <c r="E9216" i="2"/>
  <c r="F9216" i="2"/>
  <c r="G9216" i="2"/>
  <c r="H9216" i="2"/>
  <c r="I9216" i="2"/>
  <c r="A9217" i="2"/>
  <c r="B9217" i="2"/>
  <c r="C9217" i="2"/>
  <c r="D9217" i="2"/>
  <c r="E9217" i="2"/>
  <c r="F9217" i="2"/>
  <c r="G9217" i="2"/>
  <c r="H9217" i="2"/>
  <c r="I9217" i="2"/>
  <c r="A9218" i="2"/>
  <c r="B9218" i="2"/>
  <c r="C9218" i="2"/>
  <c r="D9218" i="2"/>
  <c r="E9218" i="2"/>
  <c r="F9218" i="2"/>
  <c r="G9218" i="2"/>
  <c r="H9218" i="2"/>
  <c r="I9218" i="2"/>
  <c r="A9219" i="2"/>
  <c r="B9219" i="2"/>
  <c r="C9219" i="2"/>
  <c r="D9219" i="2"/>
  <c r="E9219" i="2"/>
  <c r="F9219" i="2"/>
  <c r="G9219" i="2"/>
  <c r="H9219" i="2"/>
  <c r="I9219" i="2"/>
  <c r="A9220" i="2"/>
  <c r="B9220" i="2"/>
  <c r="C9220" i="2"/>
  <c r="D9220" i="2"/>
  <c r="E9220" i="2"/>
  <c r="F9220" i="2"/>
  <c r="G9220" i="2"/>
  <c r="H9220" i="2"/>
  <c r="I9220" i="2"/>
  <c r="A9221" i="2"/>
  <c r="B9221" i="2"/>
  <c r="C9221" i="2"/>
  <c r="D9221" i="2"/>
  <c r="E9221" i="2"/>
  <c r="F9221" i="2"/>
  <c r="G9221" i="2"/>
  <c r="H9221" i="2"/>
  <c r="I9221" i="2"/>
  <c r="A9222" i="2"/>
  <c r="B9222" i="2"/>
  <c r="C9222" i="2"/>
  <c r="D9222" i="2"/>
  <c r="E9222" i="2"/>
  <c r="F9222" i="2"/>
  <c r="G9222" i="2"/>
  <c r="H9222" i="2"/>
  <c r="I9222" i="2"/>
  <c r="A9223" i="2"/>
  <c r="B9223" i="2"/>
  <c r="C9223" i="2"/>
  <c r="D9223" i="2"/>
  <c r="E9223" i="2"/>
  <c r="F9223" i="2"/>
  <c r="G9223" i="2"/>
  <c r="H9223" i="2"/>
  <c r="I9223" i="2"/>
  <c r="A9224" i="2"/>
  <c r="B9224" i="2"/>
  <c r="C9224" i="2"/>
  <c r="D9224" i="2"/>
  <c r="E9224" i="2"/>
  <c r="F9224" i="2"/>
  <c r="G9224" i="2"/>
  <c r="H9224" i="2"/>
  <c r="I9224" i="2"/>
  <c r="A9225" i="2"/>
  <c r="B9225" i="2"/>
  <c r="C9225" i="2"/>
  <c r="D9225" i="2"/>
  <c r="E9225" i="2"/>
  <c r="F9225" i="2"/>
  <c r="G9225" i="2"/>
  <c r="H9225" i="2"/>
  <c r="I9225" i="2"/>
  <c r="A9226" i="2"/>
  <c r="B9226" i="2"/>
  <c r="C9226" i="2"/>
  <c r="D9226" i="2"/>
  <c r="E9226" i="2"/>
  <c r="F9226" i="2"/>
  <c r="G9226" i="2"/>
  <c r="H9226" i="2"/>
  <c r="I9226" i="2"/>
  <c r="A9227" i="2"/>
  <c r="B9227" i="2"/>
  <c r="C9227" i="2"/>
  <c r="D9227" i="2"/>
  <c r="E9227" i="2"/>
  <c r="F9227" i="2"/>
  <c r="G9227" i="2"/>
  <c r="H9227" i="2"/>
  <c r="I9227" i="2"/>
  <c r="A9228" i="2"/>
  <c r="B9228" i="2"/>
  <c r="C9228" i="2"/>
  <c r="D9228" i="2"/>
  <c r="E9228" i="2"/>
  <c r="F9228" i="2"/>
  <c r="G9228" i="2"/>
  <c r="H9228" i="2"/>
  <c r="I9228" i="2"/>
  <c r="A9229" i="2"/>
  <c r="B9229" i="2"/>
  <c r="C9229" i="2"/>
  <c r="D9229" i="2"/>
  <c r="E9229" i="2"/>
  <c r="F9229" i="2"/>
  <c r="G9229" i="2"/>
  <c r="H9229" i="2"/>
  <c r="I9229" i="2"/>
  <c r="A9230" i="2"/>
  <c r="B9230" i="2"/>
  <c r="C9230" i="2"/>
  <c r="D9230" i="2"/>
  <c r="E9230" i="2"/>
  <c r="F9230" i="2"/>
  <c r="G9230" i="2"/>
  <c r="H9230" i="2"/>
  <c r="I9230" i="2"/>
  <c r="A9231" i="2"/>
  <c r="B9231" i="2"/>
  <c r="C9231" i="2"/>
  <c r="D9231" i="2"/>
  <c r="E9231" i="2"/>
  <c r="F9231" i="2"/>
  <c r="G9231" i="2"/>
  <c r="H9231" i="2"/>
  <c r="I9231" i="2"/>
  <c r="A9232" i="2"/>
  <c r="B9232" i="2"/>
  <c r="C9232" i="2"/>
  <c r="D9232" i="2"/>
  <c r="E9232" i="2"/>
  <c r="F9232" i="2"/>
  <c r="G9232" i="2"/>
  <c r="H9232" i="2"/>
  <c r="I9232" i="2"/>
  <c r="A9233" i="2"/>
  <c r="B9233" i="2"/>
  <c r="C9233" i="2"/>
  <c r="D9233" i="2"/>
  <c r="E9233" i="2"/>
  <c r="F9233" i="2"/>
  <c r="G9233" i="2"/>
  <c r="H9233" i="2"/>
  <c r="I9233" i="2"/>
  <c r="A9234" i="2"/>
  <c r="B9234" i="2"/>
  <c r="C9234" i="2"/>
  <c r="D9234" i="2"/>
  <c r="E9234" i="2"/>
  <c r="F9234" i="2"/>
  <c r="G9234" i="2"/>
  <c r="H9234" i="2"/>
  <c r="I9234" i="2"/>
  <c r="A9235" i="2"/>
  <c r="B9235" i="2"/>
  <c r="C9235" i="2"/>
  <c r="D9235" i="2"/>
  <c r="E9235" i="2"/>
  <c r="F9235" i="2"/>
  <c r="G9235" i="2"/>
  <c r="H9235" i="2"/>
  <c r="I9235" i="2"/>
  <c r="A9236" i="2"/>
  <c r="B9236" i="2"/>
  <c r="C9236" i="2"/>
  <c r="D9236" i="2"/>
  <c r="E9236" i="2"/>
  <c r="F9236" i="2"/>
  <c r="G9236" i="2"/>
  <c r="H9236" i="2"/>
  <c r="I9236" i="2"/>
  <c r="A9237" i="2"/>
  <c r="B9237" i="2"/>
  <c r="C9237" i="2"/>
  <c r="D9237" i="2"/>
  <c r="E9237" i="2"/>
  <c r="F9237" i="2"/>
  <c r="G9237" i="2"/>
  <c r="H9237" i="2"/>
  <c r="I9237" i="2"/>
  <c r="A9238" i="2"/>
  <c r="B9238" i="2"/>
  <c r="C9238" i="2"/>
  <c r="D9238" i="2"/>
  <c r="E9238" i="2"/>
  <c r="F9238" i="2"/>
  <c r="G9238" i="2"/>
  <c r="H9238" i="2"/>
  <c r="I9238" i="2"/>
  <c r="A9239" i="2"/>
  <c r="B9239" i="2"/>
  <c r="C9239" i="2"/>
  <c r="D9239" i="2"/>
  <c r="E9239" i="2"/>
  <c r="F9239" i="2"/>
  <c r="G9239" i="2"/>
  <c r="H9239" i="2"/>
  <c r="I9239" i="2"/>
  <c r="A9240" i="2"/>
  <c r="B9240" i="2"/>
  <c r="C9240" i="2"/>
  <c r="D9240" i="2"/>
  <c r="E9240" i="2"/>
  <c r="F9240" i="2"/>
  <c r="G9240" i="2"/>
  <c r="H9240" i="2"/>
  <c r="I9240" i="2"/>
  <c r="A9241" i="2"/>
  <c r="B9241" i="2"/>
  <c r="C9241" i="2"/>
  <c r="D9241" i="2"/>
  <c r="E9241" i="2"/>
  <c r="F9241" i="2"/>
  <c r="G9241" i="2"/>
  <c r="H9241" i="2"/>
  <c r="I9241" i="2"/>
  <c r="A9242" i="2"/>
  <c r="B9242" i="2"/>
  <c r="C9242" i="2"/>
  <c r="D9242" i="2"/>
  <c r="E9242" i="2"/>
  <c r="F9242" i="2"/>
  <c r="G9242" i="2"/>
  <c r="H9242" i="2"/>
  <c r="I9242" i="2"/>
  <c r="A9243" i="2"/>
  <c r="B9243" i="2"/>
  <c r="C9243" i="2"/>
  <c r="D9243" i="2"/>
  <c r="E9243" i="2"/>
  <c r="F9243" i="2"/>
  <c r="G9243" i="2"/>
  <c r="H9243" i="2"/>
  <c r="I9243" i="2"/>
  <c r="A9244" i="2"/>
  <c r="B9244" i="2"/>
  <c r="C9244" i="2"/>
  <c r="D9244" i="2"/>
  <c r="E9244" i="2"/>
  <c r="F9244" i="2"/>
  <c r="G9244" i="2"/>
  <c r="H9244" i="2"/>
  <c r="I9244" i="2"/>
  <c r="A9245" i="2"/>
  <c r="B9245" i="2"/>
  <c r="C9245" i="2"/>
  <c r="D9245" i="2"/>
  <c r="E9245" i="2"/>
  <c r="F9245" i="2"/>
  <c r="G9245" i="2"/>
  <c r="H9245" i="2"/>
  <c r="I9245" i="2"/>
  <c r="A9246" i="2"/>
  <c r="B9246" i="2"/>
  <c r="C9246" i="2"/>
  <c r="D9246" i="2"/>
  <c r="E9246" i="2"/>
  <c r="F9246" i="2"/>
  <c r="G9246" i="2"/>
  <c r="H9246" i="2"/>
  <c r="I9246" i="2"/>
  <c r="A9247" i="2"/>
  <c r="B9247" i="2"/>
  <c r="C9247" i="2"/>
  <c r="D9247" i="2"/>
  <c r="E9247" i="2"/>
  <c r="F9247" i="2"/>
  <c r="G9247" i="2"/>
  <c r="H9247" i="2"/>
  <c r="I9247" i="2"/>
  <c r="A9248" i="2"/>
  <c r="B9248" i="2"/>
  <c r="C9248" i="2"/>
  <c r="D9248" i="2"/>
  <c r="E9248" i="2"/>
  <c r="F9248" i="2"/>
  <c r="G9248" i="2"/>
  <c r="H9248" i="2"/>
  <c r="I9248" i="2"/>
  <c r="A9249" i="2"/>
  <c r="B9249" i="2"/>
  <c r="C9249" i="2"/>
  <c r="D9249" i="2"/>
  <c r="E9249" i="2"/>
  <c r="F9249" i="2"/>
  <c r="G9249" i="2"/>
  <c r="H9249" i="2"/>
  <c r="I9249" i="2"/>
  <c r="A9250" i="2"/>
  <c r="B9250" i="2"/>
  <c r="C9250" i="2"/>
  <c r="D9250" i="2"/>
  <c r="E9250" i="2"/>
  <c r="F9250" i="2"/>
  <c r="G9250" i="2"/>
  <c r="H9250" i="2"/>
  <c r="I9250" i="2"/>
  <c r="A9251" i="2"/>
  <c r="B9251" i="2"/>
  <c r="C9251" i="2"/>
  <c r="D9251" i="2"/>
  <c r="E9251" i="2"/>
  <c r="F9251" i="2"/>
  <c r="G9251" i="2"/>
  <c r="H9251" i="2"/>
  <c r="I9251" i="2"/>
  <c r="A9252" i="2"/>
  <c r="B9252" i="2"/>
  <c r="C9252" i="2"/>
  <c r="D9252" i="2"/>
  <c r="E9252" i="2"/>
  <c r="F9252" i="2"/>
  <c r="G9252" i="2"/>
  <c r="H9252" i="2"/>
  <c r="I9252" i="2"/>
  <c r="A9253" i="2"/>
  <c r="B9253" i="2"/>
  <c r="C9253" i="2"/>
  <c r="D9253" i="2"/>
  <c r="E9253" i="2"/>
  <c r="F9253" i="2"/>
  <c r="G9253" i="2"/>
  <c r="H9253" i="2"/>
  <c r="I9253" i="2"/>
  <c r="A9254" i="2"/>
  <c r="B9254" i="2"/>
  <c r="C9254" i="2"/>
  <c r="D9254" i="2"/>
  <c r="E9254" i="2"/>
  <c r="F9254" i="2"/>
  <c r="G9254" i="2"/>
  <c r="H9254" i="2"/>
  <c r="I9254" i="2"/>
  <c r="A9255" i="2"/>
  <c r="B9255" i="2"/>
  <c r="C9255" i="2"/>
  <c r="D9255" i="2"/>
  <c r="E9255" i="2"/>
  <c r="F9255" i="2"/>
  <c r="G9255" i="2"/>
  <c r="H9255" i="2"/>
  <c r="I9255" i="2"/>
  <c r="A9256" i="2"/>
  <c r="B9256" i="2"/>
  <c r="C9256" i="2"/>
  <c r="D9256" i="2"/>
  <c r="E9256" i="2"/>
  <c r="F9256" i="2"/>
  <c r="G9256" i="2"/>
  <c r="H9256" i="2"/>
  <c r="I9256" i="2"/>
  <c r="A9257" i="2"/>
  <c r="B9257" i="2"/>
  <c r="C9257" i="2"/>
  <c r="D9257" i="2"/>
  <c r="E9257" i="2"/>
  <c r="F9257" i="2"/>
  <c r="G9257" i="2"/>
  <c r="H9257" i="2"/>
  <c r="I9257" i="2"/>
  <c r="A9258" i="2"/>
  <c r="B9258" i="2"/>
  <c r="C9258" i="2"/>
  <c r="D9258" i="2"/>
  <c r="E9258" i="2"/>
  <c r="F9258" i="2"/>
  <c r="G9258" i="2"/>
  <c r="H9258" i="2"/>
  <c r="I9258" i="2"/>
  <c r="A9259" i="2"/>
  <c r="B9259" i="2"/>
  <c r="C9259" i="2"/>
  <c r="D9259" i="2"/>
  <c r="E9259" i="2"/>
  <c r="F9259" i="2"/>
  <c r="G9259" i="2"/>
  <c r="H9259" i="2"/>
  <c r="I9259" i="2"/>
  <c r="A9260" i="2"/>
  <c r="B9260" i="2"/>
  <c r="C9260" i="2"/>
  <c r="D9260" i="2"/>
  <c r="E9260" i="2"/>
  <c r="F9260" i="2"/>
  <c r="G9260" i="2"/>
  <c r="H9260" i="2"/>
  <c r="I9260" i="2"/>
  <c r="A9261" i="2"/>
  <c r="B9261" i="2"/>
  <c r="C9261" i="2"/>
  <c r="D9261" i="2"/>
  <c r="E9261" i="2"/>
  <c r="F9261" i="2"/>
  <c r="G9261" i="2"/>
  <c r="H9261" i="2"/>
  <c r="I9261" i="2"/>
  <c r="A9262" i="2"/>
  <c r="B9262" i="2"/>
  <c r="C9262" i="2"/>
  <c r="D9262" i="2"/>
  <c r="E9262" i="2"/>
  <c r="F9262" i="2"/>
  <c r="G9262" i="2"/>
  <c r="H9262" i="2"/>
  <c r="I9262" i="2"/>
  <c r="A9263" i="2"/>
  <c r="B9263" i="2"/>
  <c r="C9263" i="2"/>
  <c r="D9263" i="2"/>
  <c r="E9263" i="2"/>
  <c r="F9263" i="2"/>
  <c r="G9263" i="2"/>
  <c r="H9263" i="2"/>
  <c r="I9263" i="2"/>
  <c r="A9264" i="2"/>
  <c r="B9264" i="2"/>
  <c r="C9264" i="2"/>
  <c r="D9264" i="2"/>
  <c r="E9264" i="2"/>
  <c r="F9264" i="2"/>
  <c r="G9264" i="2"/>
  <c r="H9264" i="2"/>
  <c r="I9264" i="2"/>
  <c r="A9265" i="2"/>
  <c r="B9265" i="2"/>
  <c r="C9265" i="2"/>
  <c r="D9265" i="2"/>
  <c r="E9265" i="2"/>
  <c r="F9265" i="2"/>
  <c r="G9265" i="2"/>
  <c r="H9265" i="2"/>
  <c r="I9265" i="2"/>
  <c r="A9266" i="2"/>
  <c r="B9266" i="2"/>
  <c r="C9266" i="2"/>
  <c r="D9266" i="2"/>
  <c r="E9266" i="2"/>
  <c r="F9266" i="2"/>
  <c r="G9266" i="2"/>
  <c r="H9266" i="2"/>
  <c r="I9266" i="2"/>
  <c r="A9267" i="2"/>
  <c r="B9267" i="2"/>
  <c r="C9267" i="2"/>
  <c r="D9267" i="2"/>
  <c r="E9267" i="2"/>
  <c r="F9267" i="2"/>
  <c r="G9267" i="2"/>
  <c r="H9267" i="2"/>
  <c r="I9267" i="2"/>
  <c r="A9268" i="2"/>
  <c r="B9268" i="2"/>
  <c r="C9268" i="2"/>
  <c r="D9268" i="2"/>
  <c r="E9268" i="2"/>
  <c r="F9268" i="2"/>
  <c r="G9268" i="2"/>
  <c r="H9268" i="2"/>
  <c r="I9268" i="2"/>
  <c r="A9269" i="2"/>
  <c r="B9269" i="2"/>
  <c r="C9269" i="2"/>
  <c r="D9269" i="2"/>
  <c r="E9269" i="2"/>
  <c r="F9269" i="2"/>
  <c r="G9269" i="2"/>
  <c r="H9269" i="2"/>
  <c r="I9269" i="2"/>
  <c r="A9270" i="2"/>
  <c r="B9270" i="2"/>
  <c r="C9270" i="2"/>
  <c r="D9270" i="2"/>
  <c r="E9270" i="2"/>
  <c r="F9270" i="2"/>
  <c r="G9270" i="2"/>
  <c r="H9270" i="2"/>
  <c r="I9270" i="2"/>
  <c r="A9271" i="2"/>
  <c r="B9271" i="2"/>
  <c r="C9271" i="2"/>
  <c r="D9271" i="2"/>
  <c r="E9271" i="2"/>
  <c r="F9271" i="2"/>
  <c r="G9271" i="2"/>
  <c r="H9271" i="2"/>
  <c r="I9271" i="2"/>
  <c r="A9272" i="2"/>
  <c r="B9272" i="2"/>
  <c r="C9272" i="2"/>
  <c r="D9272" i="2"/>
  <c r="E9272" i="2"/>
  <c r="F9272" i="2"/>
  <c r="G9272" i="2"/>
  <c r="H9272" i="2"/>
  <c r="I9272" i="2"/>
  <c r="A9273" i="2"/>
  <c r="B9273" i="2"/>
  <c r="C9273" i="2"/>
  <c r="D9273" i="2"/>
  <c r="E9273" i="2"/>
  <c r="F9273" i="2"/>
  <c r="G9273" i="2"/>
  <c r="H9273" i="2"/>
  <c r="I9273" i="2"/>
  <c r="A9274" i="2"/>
  <c r="B9274" i="2"/>
  <c r="C9274" i="2"/>
  <c r="D9274" i="2"/>
  <c r="E9274" i="2"/>
  <c r="F9274" i="2"/>
  <c r="G9274" i="2"/>
  <c r="H9274" i="2"/>
  <c r="I9274" i="2"/>
  <c r="A9275" i="2"/>
  <c r="B9275" i="2"/>
  <c r="C9275" i="2"/>
  <c r="D9275" i="2"/>
  <c r="E9275" i="2"/>
  <c r="F9275" i="2"/>
  <c r="G9275" i="2"/>
  <c r="H9275" i="2"/>
  <c r="I9275" i="2"/>
  <c r="A9276" i="2"/>
  <c r="B9276" i="2"/>
  <c r="C9276" i="2"/>
  <c r="D9276" i="2"/>
  <c r="E9276" i="2"/>
  <c r="F9276" i="2"/>
  <c r="G9276" i="2"/>
  <c r="H9276" i="2"/>
  <c r="I9276" i="2"/>
  <c r="A9277" i="2"/>
  <c r="B9277" i="2"/>
  <c r="C9277" i="2"/>
  <c r="D9277" i="2"/>
  <c r="E9277" i="2"/>
  <c r="F9277" i="2"/>
  <c r="G9277" i="2"/>
  <c r="H9277" i="2"/>
  <c r="I9277" i="2"/>
  <c r="A9278" i="2"/>
  <c r="B9278" i="2"/>
  <c r="C9278" i="2"/>
  <c r="D9278" i="2"/>
  <c r="E9278" i="2"/>
  <c r="F9278" i="2"/>
  <c r="G9278" i="2"/>
  <c r="H9278" i="2"/>
  <c r="I9278" i="2"/>
  <c r="A9279" i="2"/>
  <c r="B9279" i="2"/>
  <c r="C9279" i="2"/>
  <c r="D9279" i="2"/>
  <c r="E9279" i="2"/>
  <c r="F9279" i="2"/>
  <c r="G9279" i="2"/>
  <c r="H9279" i="2"/>
  <c r="I9279" i="2"/>
  <c r="A9280" i="2"/>
  <c r="B9280" i="2"/>
  <c r="C9280" i="2"/>
  <c r="D9280" i="2"/>
  <c r="E9280" i="2"/>
  <c r="F9280" i="2"/>
  <c r="G9280" i="2"/>
  <c r="H9280" i="2"/>
  <c r="I9280" i="2"/>
  <c r="A9281" i="2"/>
  <c r="B9281" i="2"/>
  <c r="C9281" i="2"/>
  <c r="D9281" i="2"/>
  <c r="E9281" i="2"/>
  <c r="F9281" i="2"/>
  <c r="G9281" i="2"/>
  <c r="H9281" i="2"/>
  <c r="I9281" i="2"/>
  <c r="A9282" i="2"/>
  <c r="B9282" i="2"/>
  <c r="C9282" i="2"/>
  <c r="D9282" i="2"/>
  <c r="E9282" i="2"/>
  <c r="F9282" i="2"/>
  <c r="G9282" i="2"/>
  <c r="H9282" i="2"/>
  <c r="I9282" i="2"/>
  <c r="A9283" i="2"/>
  <c r="B9283" i="2"/>
  <c r="C9283" i="2"/>
  <c r="D9283" i="2"/>
  <c r="E9283" i="2"/>
  <c r="F9283" i="2"/>
  <c r="G9283" i="2"/>
  <c r="H9283" i="2"/>
  <c r="I9283" i="2"/>
  <c r="A9284" i="2"/>
  <c r="B9284" i="2"/>
  <c r="C9284" i="2"/>
  <c r="D9284" i="2"/>
  <c r="E9284" i="2"/>
  <c r="F9284" i="2"/>
  <c r="G9284" i="2"/>
  <c r="H9284" i="2"/>
  <c r="I9284" i="2"/>
  <c r="A9285" i="2"/>
  <c r="B9285" i="2"/>
  <c r="C9285" i="2"/>
  <c r="D9285" i="2"/>
  <c r="E9285" i="2"/>
  <c r="F9285" i="2"/>
  <c r="G9285" i="2"/>
  <c r="H9285" i="2"/>
  <c r="I9285" i="2"/>
  <c r="A9286" i="2"/>
  <c r="B9286" i="2"/>
  <c r="C9286" i="2"/>
  <c r="D9286" i="2"/>
  <c r="E9286" i="2"/>
  <c r="F9286" i="2"/>
  <c r="G9286" i="2"/>
  <c r="H9286" i="2"/>
  <c r="I9286" i="2"/>
  <c r="A9287" i="2"/>
  <c r="B9287" i="2"/>
  <c r="C9287" i="2"/>
  <c r="D9287" i="2"/>
  <c r="E9287" i="2"/>
  <c r="F9287" i="2"/>
  <c r="G9287" i="2"/>
  <c r="H9287" i="2"/>
  <c r="I9287" i="2"/>
  <c r="A9288" i="2"/>
  <c r="B9288" i="2"/>
  <c r="C9288" i="2"/>
  <c r="D9288" i="2"/>
  <c r="E9288" i="2"/>
  <c r="F9288" i="2"/>
  <c r="G9288" i="2"/>
  <c r="H9288" i="2"/>
  <c r="I9288" i="2"/>
  <c r="A9289" i="2"/>
  <c r="B9289" i="2"/>
  <c r="C9289" i="2"/>
  <c r="D9289" i="2"/>
  <c r="E9289" i="2"/>
  <c r="F9289" i="2"/>
  <c r="G9289" i="2"/>
  <c r="H9289" i="2"/>
  <c r="I9289" i="2"/>
  <c r="A9290" i="2"/>
  <c r="B9290" i="2"/>
  <c r="C9290" i="2"/>
  <c r="D9290" i="2"/>
  <c r="E9290" i="2"/>
  <c r="F9290" i="2"/>
  <c r="G9290" i="2"/>
  <c r="H9290" i="2"/>
  <c r="I9290" i="2"/>
  <c r="A9291" i="2"/>
  <c r="B9291" i="2"/>
  <c r="C9291" i="2"/>
  <c r="D9291" i="2"/>
  <c r="E9291" i="2"/>
  <c r="F9291" i="2"/>
  <c r="G9291" i="2"/>
  <c r="H9291" i="2"/>
  <c r="I9291" i="2"/>
  <c r="A9292" i="2"/>
  <c r="B9292" i="2"/>
  <c r="C9292" i="2"/>
  <c r="D9292" i="2"/>
  <c r="E9292" i="2"/>
  <c r="F9292" i="2"/>
  <c r="G9292" i="2"/>
  <c r="H9292" i="2"/>
  <c r="I9292" i="2"/>
  <c r="A9293" i="2"/>
  <c r="B9293" i="2"/>
  <c r="C9293" i="2"/>
  <c r="D9293" i="2"/>
  <c r="E9293" i="2"/>
  <c r="F9293" i="2"/>
  <c r="G9293" i="2"/>
  <c r="H9293" i="2"/>
  <c r="I9293" i="2"/>
  <c r="A9294" i="2"/>
  <c r="B9294" i="2"/>
  <c r="C9294" i="2"/>
  <c r="D9294" i="2"/>
  <c r="E9294" i="2"/>
  <c r="F9294" i="2"/>
  <c r="G9294" i="2"/>
  <c r="H9294" i="2"/>
  <c r="I9294" i="2"/>
  <c r="A9295" i="2"/>
  <c r="B9295" i="2"/>
  <c r="C9295" i="2"/>
  <c r="D9295" i="2"/>
  <c r="E9295" i="2"/>
  <c r="F9295" i="2"/>
  <c r="G9295" i="2"/>
  <c r="H9295" i="2"/>
  <c r="I9295" i="2"/>
  <c r="A9296" i="2"/>
  <c r="B9296" i="2"/>
  <c r="C9296" i="2"/>
  <c r="D9296" i="2"/>
  <c r="E9296" i="2"/>
  <c r="F9296" i="2"/>
  <c r="G9296" i="2"/>
  <c r="H9296" i="2"/>
  <c r="I9296" i="2"/>
  <c r="A9297" i="2"/>
  <c r="B9297" i="2"/>
  <c r="C9297" i="2"/>
  <c r="D9297" i="2"/>
  <c r="E9297" i="2"/>
  <c r="F9297" i="2"/>
  <c r="G9297" i="2"/>
  <c r="H9297" i="2"/>
  <c r="I9297" i="2"/>
  <c r="A9298" i="2"/>
  <c r="B9298" i="2"/>
  <c r="C9298" i="2"/>
  <c r="D9298" i="2"/>
  <c r="E9298" i="2"/>
  <c r="F9298" i="2"/>
  <c r="G9298" i="2"/>
  <c r="H9298" i="2"/>
  <c r="I9298" i="2"/>
  <c r="A9299" i="2"/>
  <c r="B9299" i="2"/>
  <c r="C9299" i="2"/>
  <c r="D9299" i="2"/>
  <c r="E9299" i="2"/>
  <c r="F9299" i="2"/>
  <c r="G9299" i="2"/>
  <c r="H9299" i="2"/>
  <c r="I9299" i="2"/>
  <c r="A9300" i="2"/>
  <c r="B9300" i="2"/>
  <c r="C9300" i="2"/>
  <c r="D9300" i="2"/>
  <c r="E9300" i="2"/>
  <c r="F9300" i="2"/>
  <c r="G9300" i="2"/>
  <c r="H9300" i="2"/>
  <c r="I9300" i="2"/>
  <c r="A9301" i="2"/>
  <c r="B9301" i="2"/>
  <c r="C9301" i="2"/>
  <c r="D9301" i="2"/>
  <c r="E9301" i="2"/>
  <c r="F9301" i="2"/>
  <c r="G9301" i="2"/>
  <c r="H9301" i="2"/>
  <c r="I9301" i="2"/>
  <c r="A9302" i="2"/>
  <c r="B9302" i="2"/>
  <c r="C9302" i="2"/>
  <c r="D9302" i="2"/>
  <c r="E9302" i="2"/>
  <c r="F9302" i="2"/>
  <c r="G9302" i="2"/>
  <c r="H9302" i="2"/>
  <c r="I9302" i="2"/>
  <c r="A9303" i="2"/>
  <c r="B9303" i="2"/>
  <c r="C9303" i="2"/>
  <c r="D9303" i="2"/>
  <c r="E9303" i="2"/>
  <c r="F9303" i="2"/>
  <c r="G9303" i="2"/>
  <c r="H9303" i="2"/>
  <c r="I9303" i="2"/>
  <c r="A9304" i="2"/>
  <c r="B9304" i="2"/>
  <c r="C9304" i="2"/>
  <c r="D9304" i="2"/>
  <c r="E9304" i="2"/>
  <c r="F9304" i="2"/>
  <c r="G9304" i="2"/>
  <c r="H9304" i="2"/>
  <c r="I9304" i="2"/>
  <c r="A9305" i="2"/>
  <c r="B9305" i="2"/>
  <c r="C9305" i="2"/>
  <c r="D9305" i="2"/>
  <c r="E9305" i="2"/>
  <c r="F9305" i="2"/>
  <c r="G9305" i="2"/>
  <c r="H9305" i="2"/>
  <c r="I9305" i="2"/>
  <c r="A9306" i="2"/>
  <c r="B9306" i="2"/>
  <c r="C9306" i="2"/>
  <c r="D9306" i="2"/>
  <c r="E9306" i="2"/>
  <c r="F9306" i="2"/>
  <c r="G9306" i="2"/>
  <c r="H9306" i="2"/>
  <c r="I9306" i="2"/>
  <c r="A9307" i="2"/>
  <c r="B9307" i="2"/>
  <c r="C9307" i="2"/>
  <c r="D9307" i="2"/>
  <c r="E9307" i="2"/>
  <c r="F9307" i="2"/>
  <c r="G9307" i="2"/>
  <c r="H9307" i="2"/>
  <c r="I9307" i="2"/>
  <c r="A9308" i="2"/>
  <c r="B9308" i="2"/>
  <c r="C9308" i="2"/>
  <c r="D9308" i="2"/>
  <c r="E9308" i="2"/>
  <c r="F9308" i="2"/>
  <c r="G9308" i="2"/>
  <c r="H9308" i="2"/>
  <c r="I9308" i="2"/>
  <c r="A9309" i="2"/>
  <c r="B9309" i="2"/>
  <c r="C9309" i="2"/>
  <c r="D9309" i="2"/>
  <c r="E9309" i="2"/>
  <c r="F9309" i="2"/>
  <c r="G9309" i="2"/>
  <c r="H9309" i="2"/>
  <c r="I9309" i="2"/>
  <c r="A9310" i="2"/>
  <c r="B9310" i="2"/>
  <c r="C9310" i="2"/>
  <c r="D9310" i="2"/>
  <c r="E9310" i="2"/>
  <c r="F9310" i="2"/>
  <c r="G9310" i="2"/>
  <c r="H9310" i="2"/>
  <c r="I9310" i="2"/>
  <c r="A9311" i="2"/>
  <c r="B9311" i="2"/>
  <c r="C9311" i="2"/>
  <c r="D9311" i="2"/>
  <c r="E9311" i="2"/>
  <c r="F9311" i="2"/>
  <c r="G9311" i="2"/>
  <c r="H9311" i="2"/>
  <c r="I9311" i="2"/>
  <c r="A9312" i="2"/>
  <c r="B9312" i="2"/>
  <c r="C9312" i="2"/>
  <c r="D9312" i="2"/>
  <c r="E9312" i="2"/>
  <c r="F9312" i="2"/>
  <c r="G9312" i="2"/>
  <c r="H9312" i="2"/>
  <c r="I9312" i="2"/>
  <c r="A9313" i="2"/>
  <c r="B9313" i="2"/>
  <c r="C9313" i="2"/>
  <c r="D9313" i="2"/>
  <c r="E9313" i="2"/>
  <c r="F9313" i="2"/>
  <c r="G9313" i="2"/>
  <c r="H9313" i="2"/>
  <c r="I9313" i="2"/>
  <c r="A9314" i="2"/>
  <c r="B9314" i="2"/>
  <c r="C9314" i="2"/>
  <c r="D9314" i="2"/>
  <c r="E9314" i="2"/>
  <c r="F9314" i="2"/>
  <c r="G9314" i="2"/>
  <c r="H9314" i="2"/>
  <c r="I9314" i="2"/>
  <c r="A9315" i="2"/>
  <c r="B9315" i="2"/>
  <c r="C9315" i="2"/>
  <c r="D9315" i="2"/>
  <c r="E9315" i="2"/>
  <c r="F9315" i="2"/>
  <c r="G9315" i="2"/>
  <c r="H9315" i="2"/>
  <c r="I9315" i="2"/>
  <c r="A9316" i="2"/>
  <c r="B9316" i="2"/>
  <c r="C9316" i="2"/>
  <c r="D9316" i="2"/>
  <c r="E9316" i="2"/>
  <c r="F9316" i="2"/>
  <c r="G9316" i="2"/>
  <c r="H9316" i="2"/>
  <c r="I9316" i="2"/>
  <c r="A9317" i="2"/>
  <c r="B9317" i="2"/>
  <c r="C9317" i="2"/>
  <c r="D9317" i="2"/>
  <c r="E9317" i="2"/>
  <c r="F9317" i="2"/>
  <c r="G9317" i="2"/>
  <c r="H9317" i="2"/>
  <c r="I9317" i="2"/>
  <c r="A9318" i="2"/>
  <c r="B9318" i="2"/>
  <c r="C9318" i="2"/>
  <c r="D9318" i="2"/>
  <c r="E9318" i="2"/>
  <c r="F9318" i="2"/>
  <c r="G9318" i="2"/>
  <c r="H9318" i="2"/>
  <c r="I9318" i="2"/>
  <c r="A9319" i="2"/>
  <c r="B9319" i="2"/>
  <c r="C9319" i="2"/>
  <c r="D9319" i="2"/>
  <c r="E9319" i="2"/>
  <c r="F9319" i="2"/>
  <c r="G9319" i="2"/>
  <c r="H9319" i="2"/>
  <c r="I9319" i="2"/>
  <c r="A9320" i="2"/>
  <c r="B9320" i="2"/>
  <c r="C9320" i="2"/>
  <c r="D9320" i="2"/>
  <c r="E9320" i="2"/>
  <c r="F9320" i="2"/>
  <c r="G9320" i="2"/>
  <c r="H9320" i="2"/>
  <c r="I9320" i="2"/>
  <c r="A9321" i="2"/>
  <c r="B9321" i="2"/>
  <c r="C9321" i="2"/>
  <c r="D9321" i="2"/>
  <c r="E9321" i="2"/>
  <c r="F9321" i="2"/>
  <c r="G9321" i="2"/>
  <c r="H9321" i="2"/>
  <c r="I9321" i="2"/>
  <c r="A9322" i="2"/>
  <c r="B9322" i="2"/>
  <c r="C9322" i="2"/>
  <c r="D9322" i="2"/>
  <c r="E9322" i="2"/>
  <c r="F9322" i="2"/>
  <c r="G9322" i="2"/>
  <c r="H9322" i="2"/>
  <c r="I9322" i="2"/>
  <c r="A9323" i="2"/>
  <c r="B9323" i="2"/>
  <c r="C9323" i="2"/>
  <c r="D9323" i="2"/>
  <c r="E9323" i="2"/>
  <c r="F9323" i="2"/>
  <c r="G9323" i="2"/>
  <c r="H9323" i="2"/>
  <c r="I9323" i="2"/>
  <c r="A9324" i="2"/>
  <c r="B9324" i="2"/>
  <c r="C9324" i="2"/>
  <c r="D9324" i="2"/>
  <c r="E9324" i="2"/>
  <c r="F9324" i="2"/>
  <c r="G9324" i="2"/>
  <c r="H9324" i="2"/>
  <c r="I9324" i="2"/>
  <c r="A9325" i="2"/>
  <c r="B9325" i="2"/>
  <c r="C9325" i="2"/>
  <c r="D9325" i="2"/>
  <c r="E9325" i="2"/>
  <c r="F9325" i="2"/>
  <c r="G9325" i="2"/>
  <c r="H9325" i="2"/>
  <c r="I9325" i="2"/>
  <c r="A9326" i="2"/>
  <c r="B9326" i="2"/>
  <c r="C9326" i="2"/>
  <c r="D9326" i="2"/>
  <c r="E9326" i="2"/>
  <c r="F9326" i="2"/>
  <c r="G9326" i="2"/>
  <c r="H9326" i="2"/>
  <c r="I9326" i="2"/>
  <c r="A9327" i="2"/>
  <c r="B9327" i="2"/>
  <c r="C9327" i="2"/>
  <c r="D9327" i="2"/>
  <c r="E9327" i="2"/>
  <c r="F9327" i="2"/>
  <c r="G9327" i="2"/>
  <c r="H9327" i="2"/>
  <c r="I9327" i="2"/>
  <c r="A9328" i="2"/>
  <c r="B9328" i="2"/>
  <c r="C9328" i="2"/>
  <c r="D9328" i="2"/>
  <c r="E9328" i="2"/>
  <c r="F9328" i="2"/>
  <c r="G9328" i="2"/>
  <c r="H9328" i="2"/>
  <c r="I9328" i="2"/>
  <c r="A9329" i="2"/>
  <c r="B9329" i="2"/>
  <c r="C9329" i="2"/>
  <c r="D9329" i="2"/>
  <c r="E9329" i="2"/>
  <c r="F9329" i="2"/>
  <c r="G9329" i="2"/>
  <c r="H9329" i="2"/>
  <c r="I9329" i="2"/>
  <c r="A9330" i="2"/>
  <c r="B9330" i="2"/>
  <c r="C9330" i="2"/>
  <c r="D9330" i="2"/>
  <c r="E9330" i="2"/>
  <c r="F9330" i="2"/>
  <c r="G9330" i="2"/>
  <c r="H9330" i="2"/>
  <c r="I9330" i="2"/>
  <c r="A9331" i="2"/>
  <c r="B9331" i="2"/>
  <c r="C9331" i="2"/>
  <c r="D9331" i="2"/>
  <c r="E9331" i="2"/>
  <c r="F9331" i="2"/>
  <c r="G9331" i="2"/>
  <c r="H9331" i="2"/>
  <c r="I9331" i="2"/>
  <c r="A9332" i="2"/>
  <c r="B9332" i="2"/>
  <c r="C9332" i="2"/>
  <c r="D9332" i="2"/>
  <c r="E9332" i="2"/>
  <c r="F9332" i="2"/>
  <c r="G9332" i="2"/>
  <c r="H9332" i="2"/>
  <c r="I9332" i="2"/>
  <c r="A9333" i="2"/>
  <c r="B9333" i="2"/>
  <c r="C9333" i="2"/>
  <c r="D9333" i="2"/>
  <c r="E9333" i="2"/>
  <c r="F9333" i="2"/>
  <c r="G9333" i="2"/>
  <c r="H9333" i="2"/>
  <c r="I9333" i="2"/>
  <c r="A9334" i="2"/>
  <c r="B9334" i="2"/>
  <c r="C9334" i="2"/>
  <c r="D9334" i="2"/>
  <c r="E9334" i="2"/>
  <c r="F9334" i="2"/>
  <c r="G9334" i="2"/>
  <c r="H9334" i="2"/>
  <c r="I9334" i="2"/>
  <c r="A9335" i="2"/>
  <c r="B9335" i="2"/>
  <c r="C9335" i="2"/>
  <c r="D9335" i="2"/>
  <c r="E9335" i="2"/>
  <c r="F9335" i="2"/>
  <c r="G9335" i="2"/>
  <c r="H9335" i="2"/>
  <c r="I9335" i="2"/>
  <c r="A9336" i="2"/>
  <c r="B9336" i="2"/>
  <c r="C9336" i="2"/>
  <c r="D9336" i="2"/>
  <c r="E9336" i="2"/>
  <c r="F9336" i="2"/>
  <c r="G9336" i="2"/>
  <c r="H9336" i="2"/>
  <c r="I9336" i="2"/>
  <c r="A9337" i="2"/>
  <c r="B9337" i="2"/>
  <c r="C9337" i="2"/>
  <c r="D9337" i="2"/>
  <c r="E9337" i="2"/>
  <c r="F9337" i="2"/>
  <c r="G9337" i="2"/>
  <c r="H9337" i="2"/>
  <c r="I9337" i="2"/>
  <c r="A9338" i="2"/>
  <c r="B9338" i="2"/>
  <c r="C9338" i="2"/>
  <c r="D9338" i="2"/>
  <c r="E9338" i="2"/>
  <c r="F9338" i="2"/>
  <c r="G9338" i="2"/>
  <c r="H9338" i="2"/>
  <c r="I9338" i="2"/>
  <c r="A9339" i="2"/>
  <c r="B9339" i="2"/>
  <c r="C9339" i="2"/>
  <c r="D9339" i="2"/>
  <c r="E9339" i="2"/>
  <c r="F9339" i="2"/>
  <c r="G9339" i="2"/>
  <c r="H9339" i="2"/>
  <c r="I9339" i="2"/>
  <c r="A9340" i="2"/>
  <c r="B9340" i="2"/>
  <c r="C9340" i="2"/>
  <c r="D9340" i="2"/>
  <c r="E9340" i="2"/>
  <c r="F9340" i="2"/>
  <c r="G9340" i="2"/>
  <c r="H9340" i="2"/>
  <c r="I9340" i="2"/>
  <c r="A9341" i="2"/>
  <c r="B9341" i="2"/>
  <c r="C9341" i="2"/>
  <c r="D9341" i="2"/>
  <c r="E9341" i="2"/>
  <c r="F9341" i="2"/>
  <c r="G9341" i="2"/>
  <c r="H9341" i="2"/>
  <c r="I9341" i="2"/>
  <c r="A9342" i="2"/>
  <c r="B9342" i="2"/>
  <c r="C9342" i="2"/>
  <c r="D9342" i="2"/>
  <c r="E9342" i="2"/>
  <c r="F9342" i="2"/>
  <c r="G9342" i="2"/>
  <c r="H9342" i="2"/>
  <c r="I9342" i="2"/>
  <c r="A9343" i="2"/>
  <c r="B9343" i="2"/>
  <c r="C9343" i="2"/>
  <c r="D9343" i="2"/>
  <c r="E9343" i="2"/>
  <c r="F9343" i="2"/>
  <c r="G9343" i="2"/>
  <c r="H9343" i="2"/>
  <c r="I9343" i="2"/>
  <c r="A9344" i="2"/>
  <c r="B9344" i="2"/>
  <c r="C9344" i="2"/>
  <c r="D9344" i="2"/>
  <c r="E9344" i="2"/>
  <c r="F9344" i="2"/>
  <c r="G9344" i="2"/>
  <c r="H9344" i="2"/>
  <c r="I9344" i="2"/>
  <c r="A9345" i="2"/>
  <c r="B9345" i="2"/>
  <c r="C9345" i="2"/>
  <c r="D9345" i="2"/>
  <c r="E9345" i="2"/>
  <c r="F9345" i="2"/>
  <c r="G9345" i="2"/>
  <c r="H9345" i="2"/>
  <c r="I9345" i="2"/>
  <c r="A9346" i="2"/>
  <c r="B9346" i="2"/>
  <c r="C9346" i="2"/>
  <c r="D9346" i="2"/>
  <c r="E9346" i="2"/>
  <c r="F9346" i="2"/>
  <c r="G9346" i="2"/>
  <c r="H9346" i="2"/>
  <c r="I9346" i="2"/>
  <c r="A9347" i="2"/>
  <c r="B9347" i="2"/>
  <c r="C9347" i="2"/>
  <c r="D9347" i="2"/>
  <c r="E9347" i="2"/>
  <c r="F9347" i="2"/>
  <c r="G9347" i="2"/>
  <c r="H9347" i="2"/>
  <c r="I9347" i="2"/>
  <c r="A9348" i="2"/>
  <c r="B9348" i="2"/>
  <c r="C9348" i="2"/>
  <c r="D9348" i="2"/>
  <c r="E9348" i="2"/>
  <c r="F9348" i="2"/>
  <c r="G9348" i="2"/>
  <c r="H9348" i="2"/>
  <c r="I9348" i="2"/>
  <c r="A9349" i="2"/>
  <c r="B9349" i="2"/>
  <c r="C9349" i="2"/>
  <c r="D9349" i="2"/>
  <c r="E9349" i="2"/>
  <c r="F9349" i="2"/>
  <c r="G9349" i="2"/>
  <c r="H9349" i="2"/>
  <c r="I9349" i="2"/>
  <c r="A9350" i="2"/>
  <c r="B9350" i="2"/>
  <c r="C9350" i="2"/>
  <c r="D9350" i="2"/>
  <c r="E9350" i="2"/>
  <c r="F9350" i="2"/>
  <c r="G9350" i="2"/>
  <c r="H9350" i="2"/>
  <c r="I9350" i="2"/>
  <c r="A9351" i="2"/>
  <c r="B9351" i="2"/>
  <c r="C9351" i="2"/>
  <c r="D9351" i="2"/>
  <c r="E9351" i="2"/>
  <c r="F9351" i="2"/>
  <c r="G9351" i="2"/>
  <c r="H9351" i="2"/>
  <c r="I9351" i="2"/>
  <c r="A9352" i="2"/>
  <c r="B9352" i="2"/>
  <c r="C9352" i="2"/>
  <c r="D9352" i="2"/>
  <c r="E9352" i="2"/>
  <c r="F9352" i="2"/>
  <c r="G9352" i="2"/>
  <c r="H9352" i="2"/>
  <c r="I9352" i="2"/>
  <c r="A9353" i="2"/>
  <c r="B9353" i="2"/>
  <c r="C9353" i="2"/>
  <c r="D9353" i="2"/>
  <c r="E9353" i="2"/>
  <c r="F9353" i="2"/>
  <c r="G9353" i="2"/>
  <c r="H9353" i="2"/>
  <c r="I9353" i="2"/>
  <c r="A9354" i="2"/>
  <c r="B9354" i="2"/>
  <c r="C9354" i="2"/>
  <c r="D9354" i="2"/>
  <c r="E9354" i="2"/>
  <c r="F9354" i="2"/>
  <c r="G9354" i="2"/>
  <c r="H9354" i="2"/>
  <c r="I9354" i="2"/>
  <c r="A9355" i="2"/>
  <c r="B9355" i="2"/>
  <c r="C9355" i="2"/>
  <c r="D9355" i="2"/>
  <c r="E9355" i="2"/>
  <c r="F9355" i="2"/>
  <c r="G9355" i="2"/>
  <c r="H9355" i="2"/>
  <c r="I9355" i="2"/>
  <c r="A9356" i="2"/>
  <c r="B9356" i="2"/>
  <c r="C9356" i="2"/>
  <c r="D9356" i="2"/>
  <c r="E9356" i="2"/>
  <c r="F9356" i="2"/>
  <c r="G9356" i="2"/>
  <c r="H9356" i="2"/>
  <c r="I9356" i="2"/>
  <c r="A9357" i="2"/>
  <c r="B9357" i="2"/>
  <c r="C9357" i="2"/>
  <c r="D9357" i="2"/>
  <c r="E9357" i="2"/>
  <c r="F9357" i="2"/>
  <c r="G9357" i="2"/>
  <c r="H9357" i="2"/>
  <c r="I9357" i="2"/>
  <c r="A9358" i="2"/>
  <c r="B9358" i="2"/>
  <c r="C9358" i="2"/>
  <c r="D9358" i="2"/>
  <c r="E9358" i="2"/>
  <c r="F9358" i="2"/>
  <c r="G9358" i="2"/>
  <c r="H9358" i="2"/>
  <c r="I9358" i="2"/>
  <c r="A9359" i="2"/>
  <c r="B9359" i="2"/>
  <c r="C9359" i="2"/>
  <c r="D9359" i="2"/>
  <c r="E9359" i="2"/>
  <c r="F9359" i="2"/>
  <c r="G9359" i="2"/>
  <c r="H9359" i="2"/>
  <c r="I9359" i="2"/>
  <c r="A9360" i="2"/>
  <c r="B9360" i="2"/>
  <c r="C9360" i="2"/>
  <c r="D9360" i="2"/>
  <c r="E9360" i="2"/>
  <c r="F9360" i="2"/>
  <c r="G9360" i="2"/>
  <c r="H9360" i="2"/>
  <c r="I9360" i="2"/>
  <c r="A9361" i="2"/>
  <c r="B9361" i="2"/>
  <c r="C9361" i="2"/>
  <c r="D9361" i="2"/>
  <c r="E9361" i="2"/>
  <c r="F9361" i="2"/>
  <c r="G9361" i="2"/>
  <c r="H9361" i="2"/>
  <c r="I9361" i="2"/>
  <c r="A9362" i="2"/>
  <c r="B9362" i="2"/>
  <c r="C9362" i="2"/>
  <c r="D9362" i="2"/>
  <c r="E9362" i="2"/>
  <c r="F9362" i="2"/>
  <c r="G9362" i="2"/>
  <c r="H9362" i="2"/>
  <c r="I9362" i="2"/>
  <c r="A9363" i="2"/>
  <c r="B9363" i="2"/>
  <c r="C9363" i="2"/>
  <c r="D9363" i="2"/>
  <c r="E9363" i="2"/>
  <c r="F9363" i="2"/>
  <c r="G9363" i="2"/>
  <c r="H9363" i="2"/>
  <c r="I9363" i="2"/>
  <c r="A9364" i="2"/>
  <c r="B9364" i="2"/>
  <c r="C9364" i="2"/>
  <c r="D9364" i="2"/>
  <c r="E9364" i="2"/>
  <c r="F9364" i="2"/>
  <c r="G9364" i="2"/>
  <c r="H9364" i="2"/>
  <c r="I9364" i="2"/>
  <c r="A9365" i="2"/>
  <c r="B9365" i="2"/>
  <c r="C9365" i="2"/>
  <c r="D9365" i="2"/>
  <c r="E9365" i="2"/>
  <c r="F9365" i="2"/>
  <c r="G9365" i="2"/>
  <c r="H9365" i="2"/>
  <c r="I9365" i="2"/>
  <c r="A9366" i="2"/>
  <c r="B9366" i="2"/>
  <c r="C9366" i="2"/>
  <c r="D9366" i="2"/>
  <c r="E9366" i="2"/>
  <c r="F9366" i="2"/>
  <c r="G9366" i="2"/>
  <c r="H9366" i="2"/>
  <c r="I9366" i="2"/>
  <c r="A9367" i="2"/>
  <c r="B9367" i="2"/>
  <c r="C9367" i="2"/>
  <c r="D9367" i="2"/>
  <c r="E9367" i="2"/>
  <c r="F9367" i="2"/>
  <c r="G9367" i="2"/>
  <c r="H9367" i="2"/>
  <c r="I9367" i="2"/>
  <c r="A9368" i="2"/>
  <c r="B9368" i="2"/>
  <c r="C9368" i="2"/>
  <c r="D9368" i="2"/>
  <c r="E9368" i="2"/>
  <c r="F9368" i="2"/>
  <c r="G9368" i="2"/>
  <c r="H9368" i="2"/>
  <c r="I9368" i="2"/>
  <c r="A9369" i="2"/>
  <c r="B9369" i="2"/>
  <c r="C9369" i="2"/>
  <c r="D9369" i="2"/>
  <c r="E9369" i="2"/>
  <c r="F9369" i="2"/>
  <c r="G9369" i="2"/>
  <c r="H9369" i="2"/>
  <c r="I9369" i="2"/>
  <c r="A9370" i="2"/>
  <c r="B9370" i="2"/>
  <c r="C9370" i="2"/>
  <c r="D9370" i="2"/>
  <c r="E9370" i="2"/>
  <c r="F9370" i="2"/>
  <c r="G9370" i="2"/>
  <c r="H9370" i="2"/>
  <c r="I9370" i="2"/>
  <c r="A9371" i="2"/>
  <c r="B9371" i="2"/>
  <c r="C9371" i="2"/>
  <c r="D9371" i="2"/>
  <c r="E9371" i="2"/>
  <c r="F9371" i="2"/>
  <c r="G9371" i="2"/>
  <c r="H9371" i="2"/>
  <c r="I9371" i="2"/>
  <c r="A9372" i="2"/>
  <c r="B9372" i="2"/>
  <c r="C9372" i="2"/>
  <c r="D9372" i="2"/>
  <c r="E9372" i="2"/>
  <c r="F9372" i="2"/>
  <c r="G9372" i="2"/>
  <c r="H9372" i="2"/>
  <c r="I9372" i="2"/>
  <c r="A9373" i="2"/>
  <c r="B9373" i="2"/>
  <c r="C9373" i="2"/>
  <c r="D9373" i="2"/>
  <c r="E9373" i="2"/>
  <c r="F9373" i="2"/>
  <c r="G9373" i="2"/>
  <c r="H9373" i="2"/>
  <c r="I9373" i="2"/>
  <c r="A9374" i="2"/>
  <c r="B9374" i="2"/>
  <c r="C9374" i="2"/>
  <c r="D9374" i="2"/>
  <c r="E9374" i="2"/>
  <c r="F9374" i="2"/>
  <c r="G9374" i="2"/>
  <c r="H9374" i="2"/>
  <c r="I9374" i="2"/>
  <c r="A9375" i="2"/>
  <c r="B9375" i="2"/>
  <c r="C9375" i="2"/>
  <c r="D9375" i="2"/>
  <c r="E9375" i="2"/>
  <c r="F9375" i="2"/>
  <c r="G9375" i="2"/>
  <c r="H9375" i="2"/>
  <c r="I9375" i="2"/>
  <c r="A9376" i="2"/>
  <c r="B9376" i="2"/>
  <c r="C9376" i="2"/>
  <c r="D9376" i="2"/>
  <c r="E9376" i="2"/>
  <c r="F9376" i="2"/>
  <c r="G9376" i="2"/>
  <c r="H9376" i="2"/>
  <c r="I9376" i="2"/>
  <c r="A9377" i="2"/>
  <c r="B9377" i="2"/>
  <c r="C9377" i="2"/>
  <c r="D9377" i="2"/>
  <c r="E9377" i="2"/>
  <c r="F9377" i="2"/>
  <c r="G9377" i="2"/>
  <c r="H9377" i="2"/>
  <c r="I9377" i="2"/>
  <c r="A9378" i="2"/>
  <c r="B9378" i="2"/>
  <c r="C9378" i="2"/>
  <c r="D9378" i="2"/>
  <c r="E9378" i="2"/>
  <c r="F9378" i="2"/>
  <c r="G9378" i="2"/>
  <c r="H9378" i="2"/>
  <c r="I9378" i="2"/>
  <c r="A9379" i="2"/>
  <c r="B9379" i="2"/>
  <c r="C9379" i="2"/>
  <c r="D9379" i="2"/>
  <c r="E9379" i="2"/>
  <c r="F9379" i="2"/>
  <c r="G9379" i="2"/>
  <c r="H9379" i="2"/>
  <c r="I9379" i="2"/>
  <c r="A9380" i="2"/>
  <c r="B9380" i="2"/>
  <c r="C9380" i="2"/>
  <c r="D9380" i="2"/>
  <c r="E9380" i="2"/>
  <c r="F9380" i="2"/>
  <c r="G9380" i="2"/>
  <c r="H9380" i="2"/>
  <c r="I9380" i="2"/>
  <c r="A9381" i="2"/>
  <c r="B9381" i="2"/>
  <c r="C9381" i="2"/>
  <c r="D9381" i="2"/>
  <c r="E9381" i="2"/>
  <c r="F9381" i="2"/>
  <c r="G9381" i="2"/>
  <c r="H9381" i="2"/>
  <c r="I9381" i="2"/>
  <c r="A9382" i="2"/>
  <c r="B9382" i="2"/>
  <c r="C9382" i="2"/>
  <c r="D9382" i="2"/>
  <c r="E9382" i="2"/>
  <c r="F9382" i="2"/>
  <c r="G9382" i="2"/>
  <c r="H9382" i="2"/>
  <c r="I9382" i="2"/>
  <c r="A9383" i="2"/>
  <c r="B9383" i="2"/>
  <c r="C9383" i="2"/>
  <c r="D9383" i="2"/>
  <c r="E9383" i="2"/>
  <c r="F9383" i="2"/>
  <c r="G9383" i="2"/>
  <c r="H9383" i="2"/>
  <c r="I9383" i="2"/>
  <c r="A9384" i="2"/>
  <c r="B9384" i="2"/>
  <c r="C9384" i="2"/>
  <c r="D9384" i="2"/>
  <c r="E9384" i="2"/>
  <c r="F9384" i="2"/>
  <c r="G9384" i="2"/>
  <c r="H9384" i="2"/>
  <c r="I9384" i="2"/>
  <c r="A9385" i="2"/>
  <c r="B9385" i="2"/>
  <c r="C9385" i="2"/>
  <c r="D9385" i="2"/>
  <c r="E9385" i="2"/>
  <c r="F9385" i="2"/>
  <c r="G9385" i="2"/>
  <c r="H9385" i="2"/>
  <c r="I9385" i="2"/>
  <c r="A9386" i="2"/>
  <c r="B9386" i="2"/>
  <c r="C9386" i="2"/>
  <c r="D9386" i="2"/>
  <c r="E9386" i="2"/>
  <c r="F9386" i="2"/>
  <c r="G9386" i="2"/>
  <c r="H9386" i="2"/>
  <c r="I9386" i="2"/>
  <c r="A9387" i="2"/>
  <c r="B9387" i="2"/>
  <c r="C9387" i="2"/>
  <c r="D9387" i="2"/>
  <c r="E9387" i="2"/>
  <c r="F9387" i="2"/>
  <c r="G9387" i="2"/>
  <c r="H9387" i="2"/>
  <c r="I9387" i="2"/>
  <c r="A9388" i="2"/>
  <c r="B9388" i="2"/>
  <c r="C9388" i="2"/>
  <c r="D9388" i="2"/>
  <c r="E9388" i="2"/>
  <c r="F9388" i="2"/>
  <c r="G9388" i="2"/>
  <c r="H9388" i="2"/>
  <c r="I9388" i="2"/>
  <c r="A9389" i="2"/>
  <c r="B9389" i="2"/>
  <c r="C9389" i="2"/>
  <c r="D9389" i="2"/>
  <c r="E9389" i="2"/>
  <c r="F9389" i="2"/>
  <c r="G9389" i="2"/>
  <c r="H9389" i="2"/>
  <c r="I9389" i="2"/>
  <c r="A9390" i="2"/>
  <c r="B9390" i="2"/>
  <c r="C9390" i="2"/>
  <c r="D9390" i="2"/>
  <c r="E9390" i="2"/>
  <c r="F9390" i="2"/>
  <c r="G9390" i="2"/>
  <c r="H9390" i="2"/>
  <c r="I9390" i="2"/>
  <c r="A9391" i="2"/>
  <c r="B9391" i="2"/>
  <c r="C9391" i="2"/>
  <c r="D9391" i="2"/>
  <c r="E9391" i="2"/>
  <c r="F9391" i="2"/>
  <c r="G9391" i="2"/>
  <c r="H9391" i="2"/>
  <c r="I9391" i="2"/>
  <c r="A9392" i="2"/>
  <c r="B9392" i="2"/>
  <c r="C9392" i="2"/>
  <c r="D9392" i="2"/>
  <c r="E9392" i="2"/>
  <c r="F9392" i="2"/>
  <c r="G9392" i="2"/>
  <c r="H9392" i="2"/>
  <c r="I9392" i="2"/>
  <c r="A9393" i="2"/>
  <c r="B9393" i="2"/>
  <c r="C9393" i="2"/>
  <c r="D9393" i="2"/>
  <c r="E9393" i="2"/>
  <c r="F9393" i="2"/>
  <c r="G9393" i="2"/>
  <c r="H9393" i="2"/>
  <c r="I9393" i="2"/>
  <c r="A9394" i="2"/>
  <c r="B9394" i="2"/>
  <c r="C9394" i="2"/>
  <c r="D9394" i="2"/>
  <c r="E9394" i="2"/>
  <c r="F9394" i="2"/>
  <c r="G9394" i="2"/>
  <c r="H9394" i="2"/>
  <c r="I9394" i="2"/>
  <c r="A9395" i="2"/>
  <c r="B9395" i="2"/>
  <c r="C9395" i="2"/>
  <c r="D9395" i="2"/>
  <c r="E9395" i="2"/>
  <c r="F9395" i="2"/>
  <c r="G9395" i="2"/>
  <c r="H9395" i="2"/>
  <c r="I9395" i="2"/>
  <c r="A9396" i="2"/>
  <c r="B9396" i="2"/>
  <c r="C9396" i="2"/>
  <c r="D9396" i="2"/>
  <c r="E9396" i="2"/>
  <c r="F9396" i="2"/>
  <c r="G9396" i="2"/>
  <c r="H9396" i="2"/>
  <c r="I9396" i="2"/>
  <c r="A9397" i="2"/>
  <c r="B9397" i="2"/>
  <c r="C9397" i="2"/>
  <c r="D9397" i="2"/>
  <c r="E9397" i="2"/>
  <c r="F9397" i="2"/>
  <c r="G9397" i="2"/>
  <c r="H9397" i="2"/>
  <c r="I9397" i="2"/>
  <c r="A9398" i="2"/>
  <c r="B9398" i="2"/>
  <c r="C9398" i="2"/>
  <c r="D9398" i="2"/>
  <c r="E9398" i="2"/>
  <c r="F9398" i="2"/>
  <c r="G9398" i="2"/>
  <c r="H9398" i="2"/>
  <c r="I9398" i="2"/>
  <c r="A9399" i="2"/>
  <c r="B9399" i="2"/>
  <c r="C9399" i="2"/>
  <c r="D9399" i="2"/>
  <c r="E9399" i="2"/>
  <c r="F9399" i="2"/>
  <c r="G9399" i="2"/>
  <c r="H9399" i="2"/>
  <c r="I9399" i="2"/>
  <c r="A9400" i="2"/>
  <c r="B9400" i="2"/>
  <c r="C9400" i="2"/>
  <c r="D9400" i="2"/>
  <c r="E9400" i="2"/>
  <c r="F9400" i="2"/>
  <c r="G9400" i="2"/>
  <c r="H9400" i="2"/>
  <c r="I9400" i="2"/>
  <c r="A9401" i="2"/>
  <c r="B9401" i="2"/>
  <c r="C9401" i="2"/>
  <c r="D9401" i="2"/>
  <c r="E9401" i="2"/>
  <c r="F9401" i="2"/>
  <c r="G9401" i="2"/>
  <c r="H9401" i="2"/>
  <c r="I9401" i="2"/>
  <c r="A9402" i="2"/>
  <c r="B9402" i="2"/>
  <c r="C9402" i="2"/>
  <c r="D9402" i="2"/>
  <c r="E9402" i="2"/>
  <c r="F9402" i="2"/>
  <c r="G9402" i="2"/>
  <c r="H9402" i="2"/>
  <c r="I9402" i="2"/>
  <c r="A9403" i="2"/>
  <c r="B9403" i="2"/>
  <c r="C9403" i="2"/>
  <c r="D9403" i="2"/>
  <c r="E9403" i="2"/>
  <c r="F9403" i="2"/>
  <c r="G9403" i="2"/>
  <c r="H9403" i="2"/>
  <c r="I9403" i="2"/>
  <c r="A9404" i="2"/>
  <c r="B9404" i="2"/>
  <c r="C9404" i="2"/>
  <c r="D9404" i="2"/>
  <c r="E9404" i="2"/>
  <c r="F9404" i="2"/>
  <c r="G9404" i="2"/>
  <c r="H9404" i="2"/>
  <c r="I9404" i="2"/>
  <c r="A9405" i="2"/>
  <c r="B9405" i="2"/>
  <c r="C9405" i="2"/>
  <c r="D9405" i="2"/>
  <c r="E9405" i="2"/>
  <c r="F9405" i="2"/>
  <c r="G9405" i="2"/>
  <c r="H9405" i="2"/>
  <c r="I9405" i="2"/>
  <c r="A9406" i="2"/>
  <c r="B9406" i="2"/>
  <c r="C9406" i="2"/>
  <c r="D9406" i="2"/>
  <c r="E9406" i="2"/>
  <c r="F9406" i="2"/>
  <c r="G9406" i="2"/>
  <c r="H9406" i="2"/>
  <c r="I9406" i="2"/>
  <c r="A9407" i="2"/>
  <c r="B9407" i="2"/>
  <c r="C9407" i="2"/>
  <c r="D9407" i="2"/>
  <c r="E9407" i="2"/>
  <c r="F9407" i="2"/>
  <c r="G9407" i="2"/>
  <c r="H9407" i="2"/>
  <c r="I9407" i="2"/>
  <c r="A9408" i="2"/>
  <c r="B9408" i="2"/>
  <c r="C9408" i="2"/>
  <c r="D9408" i="2"/>
  <c r="E9408" i="2"/>
  <c r="F9408" i="2"/>
  <c r="G9408" i="2"/>
  <c r="H9408" i="2"/>
  <c r="I9408" i="2"/>
  <c r="A9409" i="2"/>
  <c r="B9409" i="2"/>
  <c r="C9409" i="2"/>
  <c r="D9409" i="2"/>
  <c r="E9409" i="2"/>
  <c r="F9409" i="2"/>
  <c r="G9409" i="2"/>
  <c r="H9409" i="2"/>
  <c r="I9409" i="2"/>
  <c r="A9410" i="2"/>
  <c r="B9410" i="2"/>
  <c r="C9410" i="2"/>
  <c r="D9410" i="2"/>
  <c r="E9410" i="2"/>
  <c r="F9410" i="2"/>
  <c r="G9410" i="2"/>
  <c r="H9410" i="2"/>
  <c r="I9410" i="2"/>
  <c r="A9411" i="2"/>
  <c r="B9411" i="2"/>
  <c r="C9411" i="2"/>
  <c r="D9411" i="2"/>
  <c r="E9411" i="2"/>
  <c r="F9411" i="2"/>
  <c r="G9411" i="2"/>
  <c r="H9411" i="2"/>
  <c r="I9411" i="2"/>
  <c r="A9412" i="2"/>
  <c r="B9412" i="2"/>
  <c r="C9412" i="2"/>
  <c r="D9412" i="2"/>
  <c r="E9412" i="2"/>
  <c r="F9412" i="2"/>
  <c r="G9412" i="2"/>
  <c r="H9412" i="2"/>
  <c r="I9412" i="2"/>
  <c r="A9413" i="2"/>
  <c r="B9413" i="2"/>
  <c r="C9413" i="2"/>
  <c r="D9413" i="2"/>
  <c r="E9413" i="2"/>
  <c r="F9413" i="2"/>
  <c r="G9413" i="2"/>
  <c r="H9413" i="2"/>
  <c r="I9413" i="2"/>
  <c r="A9414" i="2"/>
  <c r="B9414" i="2"/>
  <c r="C9414" i="2"/>
  <c r="D9414" i="2"/>
  <c r="E9414" i="2"/>
  <c r="F9414" i="2"/>
  <c r="G9414" i="2"/>
  <c r="H9414" i="2"/>
  <c r="I9414" i="2"/>
  <c r="A9415" i="2"/>
  <c r="B9415" i="2"/>
  <c r="C9415" i="2"/>
  <c r="D9415" i="2"/>
  <c r="E9415" i="2"/>
  <c r="F9415" i="2"/>
  <c r="G9415" i="2"/>
  <c r="H9415" i="2"/>
  <c r="I9415" i="2"/>
  <c r="A9416" i="2"/>
  <c r="B9416" i="2"/>
  <c r="C9416" i="2"/>
  <c r="D9416" i="2"/>
  <c r="E9416" i="2"/>
  <c r="F9416" i="2"/>
  <c r="G9416" i="2"/>
  <c r="H9416" i="2"/>
  <c r="I9416" i="2"/>
  <c r="A9417" i="2"/>
  <c r="B9417" i="2"/>
  <c r="C9417" i="2"/>
  <c r="D9417" i="2"/>
  <c r="E9417" i="2"/>
  <c r="F9417" i="2"/>
  <c r="G9417" i="2"/>
  <c r="H9417" i="2"/>
  <c r="I9417" i="2"/>
  <c r="A9418" i="2"/>
  <c r="B9418" i="2"/>
  <c r="C9418" i="2"/>
  <c r="D9418" i="2"/>
  <c r="E9418" i="2"/>
  <c r="F9418" i="2"/>
  <c r="G9418" i="2"/>
  <c r="H9418" i="2"/>
  <c r="I9418" i="2"/>
  <c r="A9419" i="2"/>
  <c r="B9419" i="2"/>
  <c r="C9419" i="2"/>
  <c r="D9419" i="2"/>
  <c r="E9419" i="2"/>
  <c r="F9419" i="2"/>
  <c r="G9419" i="2"/>
  <c r="H9419" i="2"/>
  <c r="I9419" i="2"/>
  <c r="A9420" i="2"/>
  <c r="B9420" i="2"/>
  <c r="C9420" i="2"/>
  <c r="D9420" i="2"/>
  <c r="E9420" i="2"/>
  <c r="F9420" i="2"/>
  <c r="G9420" i="2"/>
  <c r="H9420" i="2"/>
  <c r="I9420" i="2"/>
  <c r="A9421" i="2"/>
  <c r="B9421" i="2"/>
  <c r="C9421" i="2"/>
  <c r="D9421" i="2"/>
  <c r="E9421" i="2"/>
  <c r="F9421" i="2"/>
  <c r="G9421" i="2"/>
  <c r="H9421" i="2"/>
  <c r="I9421" i="2"/>
  <c r="A9422" i="2"/>
  <c r="B9422" i="2"/>
  <c r="C9422" i="2"/>
  <c r="D9422" i="2"/>
  <c r="E9422" i="2"/>
  <c r="F9422" i="2"/>
  <c r="G9422" i="2"/>
  <c r="H9422" i="2"/>
  <c r="I9422" i="2"/>
  <c r="A9423" i="2"/>
  <c r="B9423" i="2"/>
  <c r="C9423" i="2"/>
  <c r="D9423" i="2"/>
  <c r="E9423" i="2"/>
  <c r="F9423" i="2"/>
  <c r="G9423" i="2"/>
  <c r="H9423" i="2"/>
  <c r="I9423" i="2"/>
  <c r="A9424" i="2"/>
  <c r="B9424" i="2"/>
  <c r="C9424" i="2"/>
  <c r="D9424" i="2"/>
  <c r="E9424" i="2"/>
  <c r="F9424" i="2"/>
  <c r="G9424" i="2"/>
  <c r="H9424" i="2"/>
  <c r="I9424" i="2"/>
  <c r="A9425" i="2"/>
  <c r="B9425" i="2"/>
  <c r="C9425" i="2"/>
  <c r="D9425" i="2"/>
  <c r="E9425" i="2"/>
  <c r="F9425" i="2"/>
  <c r="G9425" i="2"/>
  <c r="H9425" i="2"/>
  <c r="I9425" i="2"/>
  <c r="A9426" i="2"/>
  <c r="B9426" i="2"/>
  <c r="C9426" i="2"/>
  <c r="D9426" i="2"/>
  <c r="E9426" i="2"/>
  <c r="F9426" i="2"/>
  <c r="G9426" i="2"/>
  <c r="H9426" i="2"/>
  <c r="I9426" i="2"/>
  <c r="A9427" i="2"/>
  <c r="B9427" i="2"/>
  <c r="C9427" i="2"/>
  <c r="D9427" i="2"/>
  <c r="E9427" i="2"/>
  <c r="F9427" i="2"/>
  <c r="G9427" i="2"/>
  <c r="H9427" i="2"/>
  <c r="I9427" i="2"/>
  <c r="A9428" i="2"/>
  <c r="B9428" i="2"/>
  <c r="C9428" i="2"/>
  <c r="D9428" i="2"/>
  <c r="E9428" i="2"/>
  <c r="F9428" i="2"/>
  <c r="G9428" i="2"/>
  <c r="H9428" i="2"/>
  <c r="I9428" i="2"/>
  <c r="A9429" i="2"/>
  <c r="B9429" i="2"/>
  <c r="C9429" i="2"/>
  <c r="D9429" i="2"/>
  <c r="E9429" i="2"/>
  <c r="F9429" i="2"/>
  <c r="G9429" i="2"/>
  <c r="H9429" i="2"/>
  <c r="I9429" i="2"/>
  <c r="A9430" i="2"/>
  <c r="B9430" i="2"/>
  <c r="C9430" i="2"/>
  <c r="D9430" i="2"/>
  <c r="E9430" i="2"/>
  <c r="F9430" i="2"/>
  <c r="G9430" i="2"/>
  <c r="H9430" i="2"/>
  <c r="I9430" i="2"/>
  <c r="A9431" i="2"/>
  <c r="B9431" i="2"/>
  <c r="C9431" i="2"/>
  <c r="D9431" i="2"/>
  <c r="E9431" i="2"/>
  <c r="F9431" i="2"/>
  <c r="G9431" i="2"/>
  <c r="H9431" i="2"/>
  <c r="I9431" i="2"/>
  <c r="A9432" i="2"/>
  <c r="B9432" i="2"/>
  <c r="C9432" i="2"/>
  <c r="D9432" i="2"/>
  <c r="E9432" i="2"/>
  <c r="F9432" i="2"/>
  <c r="G9432" i="2"/>
  <c r="H9432" i="2"/>
  <c r="I9432" i="2"/>
  <c r="A9433" i="2"/>
  <c r="B9433" i="2"/>
  <c r="C9433" i="2"/>
  <c r="D9433" i="2"/>
  <c r="E9433" i="2"/>
  <c r="F9433" i="2"/>
  <c r="G9433" i="2"/>
  <c r="H9433" i="2"/>
  <c r="I9433" i="2"/>
  <c r="A9434" i="2"/>
  <c r="B9434" i="2"/>
  <c r="C9434" i="2"/>
  <c r="D9434" i="2"/>
  <c r="E9434" i="2"/>
  <c r="F9434" i="2"/>
  <c r="G9434" i="2"/>
  <c r="H9434" i="2"/>
  <c r="I9434" i="2"/>
  <c r="A9435" i="2"/>
  <c r="B9435" i="2"/>
  <c r="C9435" i="2"/>
  <c r="D9435" i="2"/>
  <c r="E9435" i="2"/>
  <c r="F9435" i="2"/>
  <c r="G9435" i="2"/>
  <c r="H9435" i="2"/>
  <c r="I9435" i="2"/>
  <c r="A9436" i="2"/>
  <c r="B9436" i="2"/>
  <c r="C9436" i="2"/>
  <c r="D9436" i="2"/>
  <c r="E9436" i="2"/>
  <c r="F9436" i="2"/>
  <c r="G9436" i="2"/>
  <c r="H9436" i="2"/>
  <c r="I9436" i="2"/>
  <c r="A9437" i="2"/>
  <c r="B9437" i="2"/>
  <c r="C9437" i="2"/>
  <c r="D9437" i="2"/>
  <c r="E9437" i="2"/>
  <c r="F9437" i="2"/>
  <c r="G9437" i="2"/>
  <c r="H9437" i="2"/>
  <c r="I9437" i="2"/>
  <c r="A9438" i="2"/>
  <c r="B9438" i="2"/>
  <c r="C9438" i="2"/>
  <c r="D9438" i="2"/>
  <c r="E9438" i="2"/>
  <c r="F9438" i="2"/>
  <c r="G9438" i="2"/>
  <c r="H9438" i="2"/>
  <c r="I9438" i="2"/>
  <c r="A9439" i="2"/>
  <c r="B9439" i="2"/>
  <c r="C9439" i="2"/>
  <c r="D9439" i="2"/>
  <c r="E9439" i="2"/>
  <c r="F9439" i="2"/>
  <c r="G9439" i="2"/>
  <c r="H9439" i="2"/>
  <c r="I9439" i="2"/>
  <c r="A9440" i="2"/>
  <c r="B9440" i="2"/>
  <c r="C9440" i="2"/>
  <c r="D9440" i="2"/>
  <c r="E9440" i="2"/>
  <c r="F9440" i="2"/>
  <c r="G9440" i="2"/>
  <c r="H9440" i="2"/>
  <c r="I9440" i="2"/>
  <c r="A9441" i="2"/>
  <c r="B9441" i="2"/>
  <c r="C9441" i="2"/>
  <c r="D9441" i="2"/>
  <c r="E9441" i="2"/>
  <c r="F9441" i="2"/>
  <c r="G9441" i="2"/>
  <c r="H9441" i="2"/>
  <c r="I9441" i="2"/>
  <c r="A9442" i="2"/>
  <c r="B9442" i="2"/>
  <c r="C9442" i="2"/>
  <c r="D9442" i="2"/>
  <c r="E9442" i="2"/>
  <c r="F9442" i="2"/>
  <c r="G9442" i="2"/>
  <c r="H9442" i="2"/>
  <c r="I9442" i="2"/>
  <c r="A9443" i="2"/>
  <c r="B9443" i="2"/>
  <c r="C9443" i="2"/>
  <c r="D9443" i="2"/>
  <c r="E9443" i="2"/>
  <c r="F9443" i="2"/>
  <c r="G9443" i="2"/>
  <c r="H9443" i="2"/>
  <c r="I9443" i="2"/>
  <c r="A9444" i="2"/>
  <c r="B9444" i="2"/>
  <c r="C9444" i="2"/>
  <c r="D9444" i="2"/>
  <c r="E9444" i="2"/>
  <c r="F9444" i="2"/>
  <c r="G9444" i="2"/>
  <c r="H9444" i="2"/>
  <c r="I9444" i="2"/>
  <c r="A9445" i="2"/>
  <c r="B9445" i="2"/>
  <c r="C9445" i="2"/>
  <c r="D9445" i="2"/>
  <c r="E9445" i="2"/>
  <c r="F9445" i="2"/>
  <c r="G9445" i="2"/>
  <c r="H9445" i="2"/>
  <c r="I9445" i="2"/>
  <c r="A9446" i="2"/>
  <c r="B9446" i="2"/>
  <c r="C9446" i="2"/>
  <c r="D9446" i="2"/>
  <c r="E9446" i="2"/>
  <c r="F9446" i="2"/>
  <c r="G9446" i="2"/>
  <c r="H9446" i="2"/>
  <c r="I9446" i="2"/>
  <c r="A9447" i="2"/>
  <c r="B9447" i="2"/>
  <c r="C9447" i="2"/>
  <c r="D9447" i="2"/>
  <c r="E9447" i="2"/>
  <c r="F9447" i="2"/>
  <c r="G9447" i="2"/>
  <c r="H9447" i="2"/>
  <c r="I9447" i="2"/>
  <c r="A9448" i="2"/>
  <c r="B9448" i="2"/>
  <c r="C9448" i="2"/>
  <c r="D9448" i="2"/>
  <c r="E9448" i="2"/>
  <c r="F9448" i="2"/>
  <c r="G9448" i="2"/>
  <c r="H9448" i="2"/>
  <c r="I9448" i="2"/>
  <c r="A9449" i="2"/>
  <c r="B9449" i="2"/>
  <c r="C9449" i="2"/>
  <c r="D9449" i="2"/>
  <c r="E9449" i="2"/>
  <c r="F9449" i="2"/>
  <c r="G9449" i="2"/>
  <c r="H9449" i="2"/>
  <c r="I9449" i="2"/>
  <c r="A9450" i="2"/>
  <c r="B9450" i="2"/>
  <c r="C9450" i="2"/>
  <c r="D9450" i="2"/>
  <c r="E9450" i="2"/>
  <c r="F9450" i="2"/>
  <c r="G9450" i="2"/>
  <c r="H9450" i="2"/>
  <c r="I9450" i="2"/>
  <c r="A9451" i="2"/>
  <c r="B9451" i="2"/>
  <c r="C9451" i="2"/>
  <c r="D9451" i="2"/>
  <c r="E9451" i="2"/>
  <c r="F9451" i="2"/>
  <c r="G9451" i="2"/>
  <c r="H9451" i="2"/>
  <c r="I9451" i="2"/>
  <c r="A9452" i="2"/>
  <c r="B9452" i="2"/>
  <c r="C9452" i="2"/>
  <c r="D9452" i="2"/>
  <c r="E9452" i="2"/>
  <c r="F9452" i="2"/>
  <c r="G9452" i="2"/>
  <c r="H9452" i="2"/>
  <c r="I9452" i="2"/>
  <c r="A9453" i="2"/>
  <c r="B9453" i="2"/>
  <c r="C9453" i="2"/>
  <c r="D9453" i="2"/>
  <c r="E9453" i="2"/>
  <c r="F9453" i="2"/>
  <c r="G9453" i="2"/>
  <c r="H9453" i="2"/>
  <c r="I9453" i="2"/>
  <c r="A9454" i="2"/>
  <c r="B9454" i="2"/>
  <c r="C9454" i="2"/>
  <c r="D9454" i="2"/>
  <c r="E9454" i="2"/>
  <c r="F9454" i="2"/>
  <c r="G9454" i="2"/>
  <c r="H9454" i="2"/>
  <c r="I9454" i="2"/>
  <c r="A9455" i="2"/>
  <c r="B9455" i="2"/>
  <c r="C9455" i="2"/>
  <c r="D9455" i="2"/>
  <c r="E9455" i="2"/>
  <c r="F9455" i="2"/>
  <c r="G9455" i="2"/>
  <c r="H9455" i="2"/>
  <c r="I9455" i="2"/>
  <c r="A9456" i="2"/>
  <c r="B9456" i="2"/>
  <c r="C9456" i="2"/>
  <c r="D9456" i="2"/>
  <c r="E9456" i="2"/>
  <c r="F9456" i="2"/>
  <c r="G9456" i="2"/>
  <c r="H9456" i="2"/>
  <c r="I9456" i="2"/>
  <c r="A9457" i="2"/>
  <c r="B9457" i="2"/>
  <c r="C9457" i="2"/>
  <c r="D9457" i="2"/>
  <c r="E9457" i="2"/>
  <c r="F9457" i="2"/>
  <c r="G9457" i="2"/>
  <c r="H9457" i="2"/>
  <c r="I9457" i="2"/>
  <c r="A9458" i="2"/>
  <c r="B9458" i="2"/>
  <c r="C9458" i="2"/>
  <c r="D9458" i="2"/>
  <c r="E9458" i="2"/>
  <c r="F9458" i="2"/>
  <c r="G9458" i="2"/>
  <c r="H9458" i="2"/>
  <c r="I9458" i="2"/>
  <c r="A9459" i="2"/>
  <c r="B9459" i="2"/>
  <c r="C9459" i="2"/>
  <c r="D9459" i="2"/>
  <c r="E9459" i="2"/>
  <c r="F9459" i="2"/>
  <c r="G9459" i="2"/>
  <c r="H9459" i="2"/>
  <c r="I9459" i="2"/>
  <c r="A9460" i="2"/>
  <c r="B9460" i="2"/>
  <c r="C9460" i="2"/>
  <c r="D9460" i="2"/>
  <c r="E9460" i="2"/>
  <c r="F9460" i="2"/>
  <c r="G9460" i="2"/>
  <c r="H9460" i="2"/>
  <c r="I9460" i="2"/>
  <c r="A9461" i="2"/>
  <c r="B9461" i="2"/>
  <c r="C9461" i="2"/>
  <c r="D9461" i="2"/>
  <c r="E9461" i="2"/>
  <c r="F9461" i="2"/>
  <c r="G9461" i="2"/>
  <c r="H9461" i="2"/>
  <c r="I9461" i="2"/>
  <c r="A9462" i="2"/>
  <c r="B9462" i="2"/>
  <c r="C9462" i="2"/>
  <c r="D9462" i="2"/>
  <c r="E9462" i="2"/>
  <c r="F9462" i="2"/>
  <c r="G9462" i="2"/>
  <c r="H9462" i="2"/>
  <c r="I9462" i="2"/>
  <c r="A9463" i="2"/>
  <c r="B9463" i="2"/>
  <c r="C9463" i="2"/>
  <c r="D9463" i="2"/>
  <c r="E9463" i="2"/>
  <c r="F9463" i="2"/>
  <c r="G9463" i="2"/>
  <c r="H9463" i="2"/>
  <c r="I9463" i="2"/>
  <c r="A9464" i="2"/>
  <c r="B9464" i="2"/>
  <c r="C9464" i="2"/>
  <c r="D9464" i="2"/>
  <c r="E9464" i="2"/>
  <c r="F9464" i="2"/>
  <c r="G9464" i="2"/>
  <c r="H9464" i="2"/>
  <c r="I9464" i="2"/>
  <c r="A9465" i="2"/>
  <c r="B9465" i="2"/>
  <c r="C9465" i="2"/>
  <c r="D9465" i="2"/>
  <c r="E9465" i="2"/>
  <c r="F9465" i="2"/>
  <c r="G9465" i="2"/>
  <c r="H9465" i="2"/>
  <c r="I9465" i="2"/>
  <c r="A9466" i="2"/>
  <c r="B9466" i="2"/>
  <c r="C9466" i="2"/>
  <c r="D9466" i="2"/>
  <c r="E9466" i="2"/>
  <c r="F9466" i="2"/>
  <c r="G9466" i="2"/>
  <c r="H9466" i="2"/>
  <c r="I9466" i="2"/>
  <c r="A9467" i="2"/>
  <c r="B9467" i="2"/>
  <c r="C9467" i="2"/>
  <c r="D9467" i="2"/>
  <c r="E9467" i="2"/>
  <c r="F9467" i="2"/>
  <c r="G9467" i="2"/>
  <c r="H9467" i="2"/>
  <c r="I9467" i="2"/>
  <c r="A9468" i="2"/>
  <c r="B9468" i="2"/>
  <c r="C9468" i="2"/>
  <c r="D9468" i="2"/>
  <c r="E9468" i="2"/>
  <c r="F9468" i="2"/>
  <c r="G9468" i="2"/>
  <c r="H9468" i="2"/>
  <c r="I9468" i="2"/>
  <c r="A9469" i="2"/>
  <c r="B9469" i="2"/>
  <c r="C9469" i="2"/>
  <c r="D9469" i="2"/>
  <c r="E9469" i="2"/>
  <c r="F9469" i="2"/>
  <c r="G9469" i="2"/>
  <c r="H9469" i="2"/>
  <c r="I9469" i="2"/>
  <c r="A9470" i="2"/>
  <c r="B9470" i="2"/>
  <c r="C9470" i="2"/>
  <c r="D9470" i="2"/>
  <c r="E9470" i="2"/>
  <c r="F9470" i="2"/>
  <c r="G9470" i="2"/>
  <c r="H9470" i="2"/>
  <c r="I9470" i="2"/>
  <c r="A9471" i="2"/>
  <c r="B9471" i="2"/>
  <c r="C9471" i="2"/>
  <c r="D9471" i="2"/>
  <c r="E9471" i="2"/>
  <c r="F9471" i="2"/>
  <c r="G9471" i="2"/>
  <c r="H9471" i="2"/>
  <c r="I9471" i="2"/>
  <c r="A9472" i="2"/>
  <c r="B9472" i="2"/>
  <c r="C9472" i="2"/>
  <c r="D9472" i="2"/>
  <c r="E9472" i="2"/>
  <c r="F9472" i="2"/>
  <c r="G9472" i="2"/>
  <c r="H9472" i="2"/>
  <c r="I9472" i="2"/>
  <c r="A9473" i="2"/>
  <c r="B9473" i="2"/>
  <c r="C9473" i="2"/>
  <c r="D9473" i="2"/>
  <c r="E9473" i="2"/>
  <c r="F9473" i="2"/>
  <c r="G9473" i="2"/>
  <c r="H9473" i="2"/>
  <c r="I9473" i="2"/>
  <c r="A9474" i="2"/>
  <c r="B9474" i="2"/>
  <c r="C9474" i="2"/>
  <c r="D9474" i="2"/>
  <c r="E9474" i="2"/>
  <c r="F9474" i="2"/>
  <c r="G9474" i="2"/>
  <c r="H9474" i="2"/>
  <c r="I9474" i="2"/>
  <c r="A9475" i="2"/>
  <c r="B9475" i="2"/>
  <c r="C9475" i="2"/>
  <c r="D9475" i="2"/>
  <c r="E9475" i="2"/>
  <c r="F9475" i="2"/>
  <c r="G9475" i="2"/>
  <c r="H9475" i="2"/>
  <c r="I9475" i="2"/>
  <c r="A9476" i="2"/>
  <c r="B9476" i="2"/>
  <c r="C9476" i="2"/>
  <c r="D9476" i="2"/>
  <c r="E9476" i="2"/>
  <c r="F9476" i="2"/>
  <c r="G9476" i="2"/>
  <c r="H9476" i="2"/>
  <c r="I9476" i="2"/>
  <c r="A9477" i="2"/>
  <c r="B9477" i="2"/>
  <c r="C9477" i="2"/>
  <c r="D9477" i="2"/>
  <c r="E9477" i="2"/>
  <c r="F9477" i="2"/>
  <c r="G9477" i="2"/>
  <c r="H9477" i="2"/>
  <c r="I9477" i="2"/>
  <c r="A9478" i="2"/>
  <c r="B9478" i="2"/>
  <c r="C9478" i="2"/>
  <c r="D9478" i="2"/>
  <c r="E9478" i="2"/>
  <c r="F9478" i="2"/>
  <c r="G9478" i="2"/>
  <c r="H9478" i="2"/>
  <c r="I9478" i="2"/>
  <c r="A9479" i="2"/>
  <c r="B9479" i="2"/>
  <c r="C9479" i="2"/>
  <c r="D9479" i="2"/>
  <c r="E9479" i="2"/>
  <c r="F9479" i="2"/>
  <c r="G9479" i="2"/>
  <c r="H9479" i="2"/>
  <c r="I9479" i="2"/>
  <c r="A9480" i="2"/>
  <c r="B9480" i="2"/>
  <c r="C9480" i="2"/>
  <c r="D9480" i="2"/>
  <c r="E9480" i="2"/>
  <c r="F9480" i="2"/>
  <c r="G9480" i="2"/>
  <c r="H9480" i="2"/>
  <c r="I9480" i="2"/>
  <c r="A9481" i="2"/>
  <c r="B9481" i="2"/>
  <c r="C9481" i="2"/>
  <c r="D9481" i="2"/>
  <c r="E9481" i="2"/>
  <c r="F9481" i="2"/>
  <c r="G9481" i="2"/>
  <c r="H9481" i="2"/>
  <c r="I9481" i="2"/>
  <c r="A9482" i="2"/>
  <c r="B9482" i="2"/>
  <c r="C9482" i="2"/>
  <c r="D9482" i="2"/>
  <c r="E9482" i="2"/>
  <c r="F9482" i="2"/>
  <c r="G9482" i="2"/>
  <c r="H9482" i="2"/>
  <c r="I9482" i="2"/>
  <c r="A9483" i="2"/>
  <c r="B9483" i="2"/>
  <c r="C9483" i="2"/>
  <c r="D9483" i="2"/>
  <c r="E9483" i="2"/>
  <c r="F9483" i="2"/>
  <c r="G9483" i="2"/>
  <c r="H9483" i="2"/>
  <c r="I9483" i="2"/>
  <c r="A9484" i="2"/>
  <c r="B9484" i="2"/>
  <c r="C9484" i="2"/>
  <c r="D9484" i="2"/>
  <c r="E9484" i="2"/>
  <c r="F9484" i="2"/>
  <c r="G9484" i="2"/>
  <c r="H9484" i="2"/>
  <c r="I9484" i="2"/>
  <c r="A9485" i="2"/>
  <c r="B9485" i="2"/>
  <c r="C9485" i="2"/>
  <c r="D9485" i="2"/>
  <c r="E9485" i="2"/>
  <c r="F9485" i="2"/>
  <c r="G9485" i="2"/>
  <c r="H9485" i="2"/>
  <c r="I9485" i="2"/>
  <c r="A9486" i="2"/>
  <c r="B9486" i="2"/>
  <c r="C9486" i="2"/>
  <c r="D9486" i="2"/>
  <c r="E9486" i="2"/>
  <c r="F9486" i="2"/>
  <c r="G9486" i="2"/>
  <c r="H9486" i="2"/>
  <c r="I9486" i="2"/>
  <c r="A9487" i="2"/>
  <c r="B9487" i="2"/>
  <c r="C9487" i="2"/>
  <c r="D9487" i="2"/>
  <c r="E9487" i="2"/>
  <c r="F9487" i="2"/>
  <c r="G9487" i="2"/>
  <c r="H9487" i="2"/>
  <c r="I9487" i="2"/>
  <c r="A9488" i="2"/>
  <c r="B9488" i="2"/>
  <c r="C9488" i="2"/>
  <c r="D9488" i="2"/>
  <c r="E9488" i="2"/>
  <c r="F9488" i="2"/>
  <c r="G9488" i="2"/>
  <c r="H9488" i="2"/>
  <c r="I9488" i="2"/>
  <c r="A9489" i="2"/>
  <c r="B9489" i="2"/>
  <c r="C9489" i="2"/>
  <c r="D9489" i="2"/>
  <c r="E9489" i="2"/>
  <c r="F9489" i="2"/>
  <c r="G9489" i="2"/>
  <c r="H9489" i="2"/>
  <c r="I9489" i="2"/>
  <c r="A9490" i="2"/>
  <c r="B9490" i="2"/>
  <c r="C9490" i="2"/>
  <c r="D9490" i="2"/>
  <c r="E9490" i="2"/>
  <c r="F9490" i="2"/>
  <c r="G9490" i="2"/>
  <c r="H9490" i="2"/>
  <c r="I9490" i="2"/>
  <c r="A9491" i="2"/>
  <c r="B9491" i="2"/>
  <c r="C9491" i="2"/>
  <c r="D9491" i="2"/>
  <c r="E9491" i="2"/>
  <c r="F9491" i="2"/>
  <c r="G9491" i="2"/>
  <c r="H9491" i="2"/>
  <c r="I9491" i="2"/>
  <c r="A9492" i="2"/>
  <c r="B9492" i="2"/>
  <c r="C9492" i="2"/>
  <c r="D9492" i="2"/>
  <c r="E9492" i="2"/>
  <c r="F9492" i="2"/>
  <c r="G9492" i="2"/>
  <c r="H9492" i="2"/>
  <c r="I9492" i="2"/>
  <c r="A9493" i="2"/>
  <c r="B9493" i="2"/>
  <c r="C9493" i="2"/>
  <c r="D9493" i="2"/>
  <c r="E9493" i="2"/>
  <c r="F9493" i="2"/>
  <c r="G9493" i="2"/>
  <c r="H9493" i="2"/>
  <c r="I9493" i="2"/>
  <c r="A9494" i="2"/>
  <c r="B9494" i="2"/>
  <c r="C9494" i="2"/>
  <c r="D9494" i="2"/>
  <c r="E9494" i="2"/>
  <c r="F9494" i="2"/>
  <c r="G9494" i="2"/>
  <c r="H9494" i="2"/>
  <c r="I9494" i="2"/>
  <c r="A9495" i="2"/>
  <c r="B9495" i="2"/>
  <c r="C9495" i="2"/>
  <c r="D9495" i="2"/>
  <c r="E9495" i="2"/>
  <c r="F9495" i="2"/>
  <c r="G9495" i="2"/>
  <c r="H9495" i="2"/>
  <c r="I9495" i="2"/>
  <c r="A9496" i="2"/>
  <c r="B9496" i="2"/>
  <c r="C9496" i="2"/>
  <c r="D9496" i="2"/>
  <c r="E9496" i="2"/>
  <c r="F9496" i="2"/>
  <c r="G9496" i="2"/>
  <c r="H9496" i="2"/>
  <c r="I9496" i="2"/>
  <c r="A9497" i="2"/>
  <c r="B9497" i="2"/>
  <c r="C9497" i="2"/>
  <c r="D9497" i="2"/>
  <c r="E9497" i="2"/>
  <c r="F9497" i="2"/>
  <c r="G9497" i="2"/>
  <c r="H9497" i="2"/>
  <c r="I9497" i="2"/>
  <c r="A9498" i="2"/>
  <c r="B9498" i="2"/>
  <c r="C9498" i="2"/>
  <c r="D9498" i="2"/>
  <c r="E9498" i="2"/>
  <c r="F9498" i="2"/>
  <c r="G9498" i="2"/>
  <c r="H9498" i="2"/>
  <c r="I9498" i="2"/>
  <c r="A9499" i="2"/>
  <c r="B9499" i="2"/>
  <c r="C9499" i="2"/>
  <c r="D9499" i="2"/>
  <c r="E9499" i="2"/>
  <c r="F9499" i="2"/>
  <c r="G9499" i="2"/>
  <c r="H9499" i="2"/>
  <c r="I9499" i="2"/>
  <c r="A9500" i="2"/>
  <c r="B9500" i="2"/>
  <c r="C9500" i="2"/>
  <c r="D9500" i="2"/>
  <c r="E9500" i="2"/>
  <c r="F9500" i="2"/>
  <c r="G9500" i="2"/>
  <c r="H9500" i="2"/>
  <c r="I9500" i="2"/>
  <c r="A9501" i="2"/>
  <c r="B9501" i="2"/>
  <c r="C9501" i="2"/>
  <c r="D9501" i="2"/>
  <c r="E9501" i="2"/>
  <c r="F9501" i="2"/>
  <c r="G9501" i="2"/>
  <c r="H9501" i="2"/>
  <c r="I9501" i="2"/>
  <c r="A9502" i="2"/>
  <c r="B9502" i="2"/>
  <c r="C9502" i="2"/>
  <c r="D9502" i="2"/>
  <c r="E9502" i="2"/>
  <c r="F9502" i="2"/>
  <c r="G9502" i="2"/>
  <c r="H9502" i="2"/>
  <c r="I9502" i="2"/>
  <c r="A9503" i="2"/>
  <c r="B9503" i="2"/>
  <c r="C9503" i="2"/>
  <c r="D9503" i="2"/>
  <c r="E9503" i="2"/>
  <c r="F9503" i="2"/>
  <c r="G9503" i="2"/>
  <c r="H9503" i="2"/>
  <c r="I9503" i="2"/>
  <c r="A9504" i="2"/>
  <c r="B9504" i="2"/>
  <c r="C9504" i="2"/>
  <c r="D9504" i="2"/>
  <c r="E9504" i="2"/>
  <c r="F9504" i="2"/>
  <c r="G9504" i="2"/>
  <c r="H9504" i="2"/>
  <c r="I9504" i="2"/>
  <c r="A9505" i="2"/>
  <c r="B9505" i="2"/>
  <c r="C9505" i="2"/>
  <c r="D9505" i="2"/>
  <c r="E9505" i="2"/>
  <c r="F9505" i="2"/>
  <c r="G9505" i="2"/>
  <c r="H9505" i="2"/>
  <c r="I9505" i="2"/>
  <c r="A9506" i="2"/>
  <c r="B9506" i="2"/>
  <c r="C9506" i="2"/>
  <c r="D9506" i="2"/>
  <c r="E9506" i="2"/>
  <c r="F9506" i="2"/>
  <c r="G9506" i="2"/>
  <c r="H9506" i="2"/>
  <c r="I9506" i="2"/>
  <c r="A9507" i="2"/>
  <c r="B9507" i="2"/>
  <c r="C9507" i="2"/>
  <c r="D9507" i="2"/>
  <c r="E9507" i="2"/>
  <c r="F9507" i="2"/>
  <c r="G9507" i="2"/>
  <c r="H9507" i="2"/>
  <c r="I9507" i="2"/>
  <c r="A9508" i="2"/>
  <c r="B9508" i="2"/>
  <c r="C9508" i="2"/>
  <c r="D9508" i="2"/>
  <c r="E9508" i="2"/>
  <c r="F9508" i="2"/>
  <c r="G9508" i="2"/>
  <c r="H9508" i="2"/>
  <c r="I9508" i="2"/>
  <c r="A9509" i="2"/>
  <c r="B9509" i="2"/>
  <c r="C9509" i="2"/>
  <c r="D9509" i="2"/>
  <c r="E9509" i="2"/>
  <c r="F9509" i="2"/>
  <c r="G9509" i="2"/>
  <c r="H9509" i="2"/>
  <c r="I9509" i="2"/>
  <c r="A9510" i="2"/>
  <c r="B9510" i="2"/>
  <c r="C9510" i="2"/>
  <c r="D9510" i="2"/>
  <c r="E9510" i="2"/>
  <c r="F9510" i="2"/>
  <c r="G9510" i="2"/>
  <c r="H9510" i="2"/>
  <c r="I9510" i="2"/>
  <c r="A9511" i="2"/>
  <c r="B9511" i="2"/>
  <c r="C9511" i="2"/>
  <c r="D9511" i="2"/>
  <c r="E9511" i="2"/>
  <c r="F9511" i="2"/>
  <c r="G9511" i="2"/>
  <c r="H9511" i="2"/>
  <c r="I9511" i="2"/>
  <c r="A9512" i="2"/>
  <c r="B9512" i="2"/>
  <c r="C9512" i="2"/>
  <c r="D9512" i="2"/>
  <c r="E9512" i="2"/>
  <c r="F9512" i="2"/>
  <c r="G9512" i="2"/>
  <c r="H9512" i="2"/>
  <c r="I9512" i="2"/>
  <c r="A9513" i="2"/>
  <c r="B9513" i="2"/>
  <c r="C9513" i="2"/>
  <c r="D9513" i="2"/>
  <c r="E9513" i="2"/>
  <c r="F9513" i="2"/>
  <c r="G9513" i="2"/>
  <c r="H9513" i="2"/>
  <c r="I9513" i="2"/>
  <c r="A9514" i="2"/>
  <c r="B9514" i="2"/>
  <c r="C9514" i="2"/>
  <c r="D9514" i="2"/>
  <c r="E9514" i="2"/>
  <c r="F9514" i="2"/>
  <c r="G9514" i="2"/>
  <c r="H9514" i="2"/>
  <c r="I9514" i="2"/>
  <c r="A9515" i="2"/>
  <c r="B9515" i="2"/>
  <c r="C9515" i="2"/>
  <c r="D9515" i="2"/>
  <c r="E9515" i="2"/>
  <c r="F9515" i="2"/>
  <c r="G9515" i="2"/>
  <c r="H9515" i="2"/>
  <c r="I9515" i="2"/>
  <c r="A9516" i="2"/>
  <c r="B9516" i="2"/>
  <c r="C9516" i="2"/>
  <c r="D9516" i="2"/>
  <c r="E9516" i="2"/>
  <c r="F9516" i="2"/>
  <c r="G9516" i="2"/>
  <c r="H9516" i="2"/>
  <c r="I9516" i="2"/>
  <c r="A9517" i="2"/>
  <c r="B9517" i="2"/>
  <c r="C9517" i="2"/>
  <c r="D9517" i="2"/>
  <c r="E9517" i="2"/>
  <c r="F9517" i="2"/>
  <c r="G9517" i="2"/>
  <c r="H9517" i="2"/>
  <c r="I9517" i="2"/>
  <c r="A9518" i="2"/>
  <c r="B9518" i="2"/>
  <c r="C9518" i="2"/>
  <c r="D9518" i="2"/>
  <c r="E9518" i="2"/>
  <c r="F9518" i="2"/>
  <c r="G9518" i="2"/>
  <c r="H9518" i="2"/>
  <c r="I9518" i="2"/>
  <c r="A9519" i="2"/>
  <c r="B9519" i="2"/>
  <c r="C9519" i="2"/>
  <c r="D9519" i="2"/>
  <c r="E9519" i="2"/>
  <c r="F9519" i="2"/>
  <c r="G9519" i="2"/>
  <c r="H9519" i="2"/>
  <c r="I9519" i="2"/>
  <c r="A9520" i="2"/>
  <c r="B9520" i="2"/>
  <c r="C9520" i="2"/>
  <c r="D9520" i="2"/>
  <c r="E9520" i="2"/>
  <c r="F9520" i="2"/>
  <c r="G9520" i="2"/>
  <c r="H9520" i="2"/>
  <c r="I9520" i="2"/>
  <c r="A9521" i="2"/>
  <c r="B9521" i="2"/>
  <c r="C9521" i="2"/>
  <c r="D9521" i="2"/>
  <c r="E9521" i="2"/>
  <c r="F9521" i="2"/>
  <c r="G9521" i="2"/>
  <c r="H9521" i="2"/>
  <c r="I9521" i="2"/>
  <c r="A9522" i="2"/>
  <c r="B9522" i="2"/>
  <c r="C9522" i="2"/>
  <c r="D9522" i="2"/>
  <c r="E9522" i="2"/>
  <c r="F9522" i="2"/>
  <c r="G9522" i="2"/>
  <c r="H9522" i="2"/>
  <c r="I9522" i="2"/>
  <c r="A9523" i="2"/>
  <c r="B9523" i="2"/>
  <c r="C9523" i="2"/>
  <c r="D9523" i="2"/>
  <c r="E9523" i="2"/>
  <c r="F9523" i="2"/>
  <c r="G9523" i="2"/>
  <c r="H9523" i="2"/>
  <c r="I9523" i="2"/>
  <c r="A9524" i="2"/>
  <c r="B9524" i="2"/>
  <c r="C9524" i="2"/>
  <c r="D9524" i="2"/>
  <c r="E9524" i="2"/>
  <c r="F9524" i="2"/>
  <c r="G9524" i="2"/>
  <c r="H9524" i="2"/>
  <c r="I9524" i="2"/>
  <c r="A9525" i="2"/>
  <c r="B9525" i="2"/>
  <c r="C9525" i="2"/>
  <c r="D9525" i="2"/>
  <c r="E9525" i="2"/>
  <c r="F9525" i="2"/>
  <c r="G9525" i="2"/>
  <c r="H9525" i="2"/>
  <c r="I9525" i="2"/>
  <c r="A9526" i="2"/>
  <c r="B9526" i="2"/>
  <c r="C9526" i="2"/>
  <c r="D9526" i="2"/>
  <c r="E9526" i="2"/>
  <c r="F9526" i="2"/>
  <c r="G9526" i="2"/>
  <c r="H9526" i="2"/>
  <c r="I9526" i="2"/>
  <c r="A9527" i="2"/>
  <c r="B9527" i="2"/>
  <c r="C9527" i="2"/>
  <c r="D9527" i="2"/>
  <c r="E9527" i="2"/>
  <c r="F9527" i="2"/>
  <c r="G9527" i="2"/>
  <c r="H9527" i="2"/>
  <c r="I9527" i="2"/>
  <c r="A9528" i="2"/>
  <c r="B9528" i="2"/>
  <c r="C9528" i="2"/>
  <c r="D9528" i="2"/>
  <c r="E9528" i="2"/>
  <c r="F9528" i="2"/>
  <c r="G9528" i="2"/>
  <c r="H9528" i="2"/>
  <c r="I9528" i="2"/>
  <c r="A9529" i="2"/>
  <c r="B9529" i="2"/>
  <c r="C9529" i="2"/>
  <c r="D9529" i="2"/>
  <c r="E9529" i="2"/>
  <c r="F9529" i="2"/>
  <c r="G9529" i="2"/>
  <c r="H9529" i="2"/>
  <c r="I9529" i="2"/>
  <c r="A9530" i="2"/>
  <c r="B9530" i="2"/>
  <c r="C9530" i="2"/>
  <c r="D9530" i="2"/>
  <c r="E9530" i="2"/>
  <c r="F9530" i="2"/>
  <c r="G9530" i="2"/>
  <c r="H9530" i="2"/>
  <c r="I9530" i="2"/>
  <c r="A9531" i="2"/>
  <c r="B9531" i="2"/>
  <c r="C9531" i="2"/>
  <c r="D9531" i="2"/>
  <c r="E9531" i="2"/>
  <c r="F9531" i="2"/>
  <c r="G9531" i="2"/>
  <c r="H9531" i="2"/>
  <c r="I9531" i="2"/>
  <c r="A9532" i="2"/>
  <c r="B9532" i="2"/>
  <c r="C9532" i="2"/>
  <c r="D9532" i="2"/>
  <c r="E9532" i="2"/>
  <c r="F9532" i="2"/>
  <c r="G9532" i="2"/>
  <c r="H9532" i="2"/>
  <c r="I9532" i="2"/>
  <c r="A9533" i="2"/>
  <c r="B9533" i="2"/>
  <c r="C9533" i="2"/>
  <c r="D9533" i="2"/>
  <c r="E9533" i="2"/>
  <c r="F9533" i="2"/>
  <c r="G9533" i="2"/>
  <c r="H9533" i="2"/>
  <c r="I9533" i="2"/>
  <c r="A9534" i="2"/>
  <c r="B9534" i="2"/>
  <c r="C9534" i="2"/>
  <c r="D9534" i="2"/>
  <c r="E9534" i="2"/>
  <c r="F9534" i="2"/>
  <c r="G9534" i="2"/>
  <c r="H9534" i="2"/>
  <c r="I9534" i="2"/>
  <c r="A9535" i="2"/>
  <c r="B9535" i="2"/>
  <c r="C9535" i="2"/>
  <c r="D9535" i="2"/>
  <c r="E9535" i="2"/>
  <c r="F9535" i="2"/>
  <c r="G9535" i="2"/>
  <c r="H9535" i="2"/>
  <c r="I9535" i="2"/>
  <c r="A9536" i="2"/>
  <c r="B9536" i="2"/>
  <c r="C9536" i="2"/>
  <c r="D9536" i="2"/>
  <c r="E9536" i="2"/>
  <c r="F9536" i="2"/>
  <c r="G9536" i="2"/>
  <c r="H9536" i="2"/>
  <c r="I9536" i="2"/>
  <c r="A9537" i="2"/>
  <c r="B9537" i="2"/>
  <c r="C9537" i="2"/>
  <c r="D9537" i="2"/>
  <c r="E9537" i="2"/>
  <c r="F9537" i="2"/>
  <c r="G9537" i="2"/>
  <c r="H9537" i="2"/>
  <c r="I9537" i="2"/>
  <c r="A9538" i="2"/>
  <c r="B9538" i="2"/>
  <c r="C9538" i="2"/>
  <c r="D9538" i="2"/>
  <c r="E9538" i="2"/>
  <c r="F9538" i="2"/>
  <c r="G9538" i="2"/>
  <c r="H9538" i="2"/>
  <c r="I9538" i="2"/>
  <c r="A9539" i="2"/>
  <c r="B9539" i="2"/>
  <c r="C9539" i="2"/>
  <c r="D9539" i="2"/>
  <c r="E9539" i="2"/>
  <c r="F9539" i="2"/>
  <c r="G9539" i="2"/>
  <c r="H9539" i="2"/>
  <c r="I9539" i="2"/>
  <c r="A9540" i="2"/>
  <c r="B9540" i="2"/>
  <c r="C9540" i="2"/>
  <c r="D9540" i="2"/>
  <c r="E9540" i="2"/>
  <c r="F9540" i="2"/>
  <c r="G9540" i="2"/>
  <c r="H9540" i="2"/>
  <c r="I9540" i="2"/>
  <c r="A9541" i="2"/>
  <c r="B9541" i="2"/>
  <c r="C9541" i="2"/>
  <c r="D9541" i="2"/>
  <c r="E9541" i="2"/>
  <c r="F9541" i="2"/>
  <c r="G9541" i="2"/>
  <c r="H9541" i="2"/>
  <c r="I9541" i="2"/>
  <c r="A9542" i="2"/>
  <c r="B9542" i="2"/>
  <c r="C9542" i="2"/>
  <c r="D9542" i="2"/>
  <c r="E9542" i="2"/>
  <c r="F9542" i="2"/>
  <c r="G9542" i="2"/>
  <c r="H9542" i="2"/>
  <c r="I9542" i="2"/>
  <c r="A9543" i="2"/>
  <c r="B9543" i="2"/>
  <c r="C9543" i="2"/>
  <c r="D9543" i="2"/>
  <c r="E9543" i="2"/>
  <c r="F9543" i="2"/>
  <c r="G9543" i="2"/>
  <c r="H9543" i="2"/>
  <c r="I9543" i="2"/>
  <c r="A9544" i="2"/>
  <c r="B9544" i="2"/>
  <c r="C9544" i="2"/>
  <c r="D9544" i="2"/>
  <c r="E9544" i="2"/>
  <c r="F9544" i="2"/>
  <c r="G9544" i="2"/>
  <c r="H9544" i="2"/>
  <c r="I9544" i="2"/>
  <c r="A9545" i="2"/>
  <c r="B9545" i="2"/>
  <c r="C9545" i="2"/>
  <c r="D9545" i="2"/>
  <c r="E9545" i="2"/>
  <c r="F9545" i="2"/>
  <c r="G9545" i="2"/>
  <c r="H9545" i="2"/>
  <c r="I9545" i="2"/>
  <c r="A9546" i="2"/>
  <c r="B9546" i="2"/>
  <c r="C9546" i="2"/>
  <c r="D9546" i="2"/>
  <c r="E9546" i="2"/>
  <c r="F9546" i="2"/>
  <c r="G9546" i="2"/>
  <c r="H9546" i="2"/>
  <c r="I9546" i="2"/>
  <c r="A9547" i="2"/>
  <c r="B9547" i="2"/>
  <c r="C9547" i="2"/>
  <c r="D9547" i="2"/>
  <c r="E9547" i="2"/>
  <c r="F9547" i="2"/>
  <c r="G9547" i="2"/>
  <c r="H9547" i="2"/>
  <c r="I9547" i="2"/>
  <c r="A9548" i="2"/>
  <c r="B9548" i="2"/>
  <c r="C9548" i="2"/>
  <c r="D9548" i="2"/>
  <c r="E9548" i="2"/>
  <c r="F9548" i="2"/>
  <c r="G9548" i="2"/>
  <c r="H9548" i="2"/>
  <c r="I9548" i="2"/>
  <c r="A9549" i="2"/>
  <c r="B9549" i="2"/>
  <c r="C9549" i="2"/>
  <c r="D9549" i="2"/>
  <c r="E9549" i="2"/>
  <c r="F9549" i="2"/>
  <c r="G9549" i="2"/>
  <c r="H9549" i="2"/>
  <c r="I9549" i="2"/>
  <c r="A9550" i="2"/>
  <c r="B9550" i="2"/>
  <c r="C9550" i="2"/>
  <c r="D9550" i="2"/>
  <c r="E9550" i="2"/>
  <c r="F9550" i="2"/>
  <c r="G9550" i="2"/>
  <c r="H9550" i="2"/>
  <c r="I9550" i="2"/>
  <c r="A9551" i="2"/>
  <c r="B9551" i="2"/>
  <c r="C9551" i="2"/>
  <c r="D9551" i="2"/>
  <c r="E9551" i="2"/>
  <c r="F9551" i="2"/>
  <c r="G9551" i="2"/>
  <c r="H9551" i="2"/>
  <c r="I9551" i="2"/>
  <c r="A9552" i="2"/>
  <c r="B9552" i="2"/>
  <c r="C9552" i="2"/>
  <c r="D9552" i="2"/>
  <c r="E9552" i="2"/>
  <c r="F9552" i="2"/>
  <c r="G9552" i="2"/>
  <c r="H9552" i="2"/>
  <c r="I9552" i="2"/>
  <c r="A9553" i="2"/>
  <c r="B9553" i="2"/>
  <c r="C9553" i="2"/>
  <c r="D9553" i="2"/>
  <c r="E9553" i="2"/>
  <c r="F9553" i="2"/>
  <c r="G9553" i="2"/>
  <c r="H9553" i="2"/>
  <c r="I9553" i="2"/>
  <c r="A9554" i="2"/>
  <c r="B9554" i="2"/>
  <c r="C9554" i="2"/>
  <c r="D9554" i="2"/>
  <c r="E9554" i="2"/>
  <c r="F9554" i="2"/>
  <c r="G9554" i="2"/>
  <c r="H9554" i="2"/>
  <c r="I9554" i="2"/>
  <c r="A9555" i="2"/>
  <c r="B9555" i="2"/>
  <c r="C9555" i="2"/>
  <c r="D9555" i="2"/>
  <c r="E9555" i="2"/>
  <c r="F9555" i="2"/>
  <c r="G9555" i="2"/>
  <c r="H9555" i="2"/>
  <c r="I9555" i="2"/>
  <c r="A9556" i="2"/>
  <c r="B9556" i="2"/>
  <c r="C9556" i="2"/>
  <c r="D9556" i="2"/>
  <c r="E9556" i="2"/>
  <c r="F9556" i="2"/>
  <c r="G9556" i="2"/>
  <c r="H9556" i="2"/>
  <c r="I9556" i="2"/>
  <c r="A9557" i="2"/>
  <c r="B9557" i="2"/>
  <c r="C9557" i="2"/>
  <c r="D9557" i="2"/>
  <c r="E9557" i="2"/>
  <c r="F9557" i="2"/>
  <c r="G9557" i="2"/>
  <c r="H9557" i="2"/>
  <c r="I9557" i="2"/>
  <c r="A9558" i="2"/>
  <c r="B9558" i="2"/>
  <c r="C9558" i="2"/>
  <c r="D9558" i="2"/>
  <c r="E9558" i="2"/>
  <c r="F9558" i="2"/>
  <c r="G9558" i="2"/>
  <c r="H9558" i="2"/>
  <c r="I9558" i="2"/>
  <c r="A9559" i="2"/>
  <c r="B9559" i="2"/>
  <c r="C9559" i="2"/>
  <c r="D9559" i="2"/>
  <c r="E9559" i="2"/>
  <c r="F9559" i="2"/>
  <c r="G9559" i="2"/>
  <c r="H9559" i="2"/>
  <c r="I9559" i="2"/>
  <c r="A9560" i="2"/>
  <c r="B9560" i="2"/>
  <c r="C9560" i="2"/>
  <c r="D9560" i="2"/>
  <c r="E9560" i="2"/>
  <c r="F9560" i="2"/>
  <c r="G9560" i="2"/>
  <c r="H9560" i="2"/>
  <c r="I9560" i="2"/>
  <c r="A9561" i="2"/>
  <c r="B9561" i="2"/>
  <c r="C9561" i="2"/>
  <c r="D9561" i="2"/>
  <c r="E9561" i="2"/>
  <c r="F9561" i="2"/>
  <c r="G9561" i="2"/>
  <c r="H9561" i="2"/>
  <c r="I9561" i="2"/>
  <c r="A9562" i="2"/>
  <c r="B9562" i="2"/>
  <c r="C9562" i="2"/>
  <c r="D9562" i="2"/>
  <c r="E9562" i="2"/>
  <c r="F9562" i="2"/>
  <c r="G9562" i="2"/>
  <c r="H9562" i="2"/>
  <c r="I9562" i="2"/>
  <c r="A9563" i="2"/>
  <c r="B9563" i="2"/>
  <c r="C9563" i="2"/>
  <c r="D9563" i="2"/>
  <c r="E9563" i="2"/>
  <c r="F9563" i="2"/>
  <c r="G9563" i="2"/>
  <c r="H9563" i="2"/>
  <c r="I9563" i="2"/>
  <c r="A9564" i="2"/>
  <c r="B9564" i="2"/>
  <c r="C9564" i="2"/>
  <c r="D9564" i="2"/>
  <c r="E9564" i="2"/>
  <c r="F9564" i="2"/>
  <c r="G9564" i="2"/>
  <c r="H9564" i="2"/>
  <c r="I9564" i="2"/>
  <c r="A9565" i="2"/>
  <c r="B9565" i="2"/>
  <c r="C9565" i="2"/>
  <c r="D9565" i="2"/>
  <c r="E9565" i="2"/>
  <c r="F9565" i="2"/>
  <c r="G9565" i="2"/>
  <c r="H9565" i="2"/>
  <c r="I9565" i="2"/>
  <c r="A9566" i="2"/>
  <c r="B9566" i="2"/>
  <c r="C9566" i="2"/>
  <c r="D9566" i="2"/>
  <c r="E9566" i="2"/>
  <c r="F9566" i="2"/>
  <c r="G9566" i="2"/>
  <c r="H9566" i="2"/>
  <c r="I9566" i="2"/>
  <c r="A9567" i="2"/>
  <c r="B9567" i="2"/>
  <c r="C9567" i="2"/>
  <c r="D9567" i="2"/>
  <c r="E9567" i="2"/>
  <c r="F9567" i="2"/>
  <c r="G9567" i="2"/>
  <c r="H9567" i="2"/>
  <c r="I9567" i="2"/>
  <c r="A9568" i="2"/>
  <c r="B9568" i="2"/>
  <c r="C9568" i="2"/>
  <c r="D9568" i="2"/>
  <c r="E9568" i="2"/>
  <c r="F9568" i="2"/>
  <c r="G9568" i="2"/>
  <c r="H9568" i="2"/>
  <c r="I9568" i="2"/>
  <c r="A9569" i="2"/>
  <c r="B9569" i="2"/>
  <c r="C9569" i="2"/>
  <c r="D9569" i="2"/>
  <c r="E9569" i="2"/>
  <c r="F9569" i="2"/>
  <c r="G9569" i="2"/>
  <c r="H9569" i="2"/>
  <c r="I9569" i="2"/>
  <c r="A9570" i="2"/>
  <c r="B9570" i="2"/>
  <c r="C9570" i="2"/>
  <c r="D9570" i="2"/>
  <c r="E9570" i="2"/>
  <c r="F9570" i="2"/>
  <c r="G9570" i="2"/>
  <c r="H9570" i="2"/>
  <c r="I9570" i="2"/>
  <c r="A9571" i="2"/>
  <c r="B9571" i="2"/>
  <c r="C9571" i="2"/>
  <c r="D9571" i="2"/>
  <c r="E9571" i="2"/>
  <c r="F9571" i="2"/>
  <c r="G9571" i="2"/>
  <c r="H9571" i="2"/>
  <c r="I9571" i="2"/>
  <c r="A9572" i="2"/>
  <c r="B9572" i="2"/>
  <c r="C9572" i="2"/>
  <c r="D9572" i="2"/>
  <c r="E9572" i="2"/>
  <c r="F9572" i="2"/>
  <c r="G9572" i="2"/>
  <c r="H9572" i="2"/>
  <c r="I9572" i="2"/>
  <c r="A9573" i="2"/>
  <c r="B9573" i="2"/>
  <c r="C9573" i="2"/>
  <c r="D9573" i="2"/>
  <c r="E9573" i="2"/>
  <c r="F9573" i="2"/>
  <c r="G9573" i="2"/>
  <c r="H9573" i="2"/>
  <c r="I9573" i="2"/>
  <c r="A9574" i="2"/>
  <c r="B9574" i="2"/>
  <c r="C9574" i="2"/>
  <c r="D9574" i="2"/>
  <c r="E9574" i="2"/>
  <c r="F9574" i="2"/>
  <c r="G9574" i="2"/>
  <c r="H9574" i="2"/>
  <c r="I9574" i="2"/>
  <c r="A9575" i="2"/>
  <c r="B9575" i="2"/>
  <c r="C9575" i="2"/>
  <c r="D9575" i="2"/>
  <c r="E9575" i="2"/>
  <c r="F9575" i="2"/>
  <c r="G9575" i="2"/>
  <c r="H9575" i="2"/>
  <c r="I9575" i="2"/>
  <c r="A9576" i="2"/>
  <c r="B9576" i="2"/>
  <c r="C9576" i="2"/>
  <c r="D9576" i="2"/>
  <c r="E9576" i="2"/>
  <c r="F9576" i="2"/>
  <c r="G9576" i="2"/>
  <c r="H9576" i="2"/>
  <c r="I9576" i="2"/>
  <c r="A9577" i="2"/>
  <c r="B9577" i="2"/>
  <c r="C9577" i="2"/>
  <c r="D9577" i="2"/>
  <c r="E9577" i="2"/>
  <c r="F9577" i="2"/>
  <c r="G9577" i="2"/>
  <c r="H9577" i="2"/>
  <c r="I9577" i="2"/>
  <c r="A9578" i="2"/>
  <c r="B9578" i="2"/>
  <c r="C9578" i="2"/>
  <c r="D9578" i="2"/>
  <c r="E9578" i="2"/>
  <c r="F9578" i="2"/>
  <c r="G9578" i="2"/>
  <c r="H9578" i="2"/>
  <c r="I9578" i="2"/>
  <c r="A9579" i="2"/>
  <c r="B9579" i="2"/>
  <c r="C9579" i="2"/>
  <c r="D9579" i="2"/>
  <c r="E9579" i="2"/>
  <c r="F9579" i="2"/>
  <c r="G9579" i="2"/>
  <c r="H9579" i="2"/>
  <c r="I9579" i="2"/>
  <c r="A9580" i="2"/>
  <c r="B9580" i="2"/>
  <c r="C9580" i="2"/>
  <c r="D9580" i="2"/>
  <c r="E9580" i="2"/>
  <c r="F9580" i="2"/>
  <c r="G9580" i="2"/>
  <c r="H9580" i="2"/>
  <c r="I9580" i="2"/>
  <c r="A9581" i="2"/>
  <c r="B9581" i="2"/>
  <c r="C9581" i="2"/>
  <c r="D9581" i="2"/>
  <c r="E9581" i="2"/>
  <c r="F9581" i="2"/>
  <c r="G9581" i="2"/>
  <c r="H9581" i="2"/>
  <c r="I9581" i="2"/>
  <c r="A9582" i="2"/>
  <c r="B9582" i="2"/>
  <c r="C9582" i="2"/>
  <c r="D9582" i="2"/>
  <c r="E9582" i="2"/>
  <c r="F9582" i="2"/>
  <c r="G9582" i="2"/>
  <c r="H9582" i="2"/>
  <c r="I9582" i="2"/>
  <c r="A9583" i="2"/>
  <c r="B9583" i="2"/>
  <c r="C9583" i="2"/>
  <c r="D9583" i="2"/>
  <c r="E9583" i="2"/>
  <c r="F9583" i="2"/>
  <c r="G9583" i="2"/>
  <c r="H9583" i="2"/>
  <c r="I9583" i="2"/>
  <c r="A9584" i="2"/>
  <c r="B9584" i="2"/>
  <c r="C9584" i="2"/>
  <c r="D9584" i="2"/>
  <c r="E9584" i="2"/>
  <c r="F9584" i="2"/>
  <c r="G9584" i="2"/>
  <c r="H9584" i="2"/>
  <c r="I9584" i="2"/>
  <c r="A9585" i="2"/>
  <c r="B9585" i="2"/>
  <c r="C9585" i="2"/>
  <c r="D9585" i="2"/>
  <c r="E9585" i="2"/>
  <c r="F9585" i="2"/>
  <c r="G9585" i="2"/>
  <c r="H9585" i="2"/>
  <c r="I9585" i="2"/>
  <c r="A9586" i="2"/>
  <c r="B9586" i="2"/>
  <c r="C9586" i="2"/>
  <c r="D9586" i="2"/>
  <c r="E9586" i="2"/>
  <c r="F9586" i="2"/>
  <c r="G9586" i="2"/>
  <c r="H9586" i="2"/>
  <c r="I9586" i="2"/>
  <c r="A9587" i="2"/>
  <c r="B9587" i="2"/>
  <c r="C9587" i="2"/>
  <c r="D9587" i="2"/>
  <c r="E9587" i="2"/>
  <c r="F9587" i="2"/>
  <c r="G9587" i="2"/>
  <c r="H9587" i="2"/>
  <c r="I9587" i="2"/>
  <c r="A9588" i="2"/>
  <c r="B9588" i="2"/>
  <c r="C9588" i="2"/>
  <c r="D9588" i="2"/>
  <c r="E9588" i="2"/>
  <c r="F9588" i="2"/>
  <c r="G9588" i="2"/>
  <c r="H9588" i="2"/>
  <c r="I9588" i="2"/>
  <c r="A9589" i="2"/>
  <c r="B9589" i="2"/>
  <c r="C9589" i="2"/>
  <c r="D9589" i="2"/>
  <c r="E9589" i="2"/>
  <c r="F9589" i="2"/>
  <c r="G9589" i="2"/>
  <c r="H9589" i="2"/>
  <c r="I9589" i="2"/>
  <c r="A9590" i="2"/>
  <c r="B9590" i="2"/>
  <c r="C9590" i="2"/>
  <c r="D9590" i="2"/>
  <c r="E9590" i="2"/>
  <c r="F9590" i="2"/>
  <c r="G9590" i="2"/>
  <c r="H9590" i="2"/>
  <c r="I9590" i="2"/>
  <c r="A9591" i="2"/>
  <c r="B9591" i="2"/>
  <c r="C9591" i="2"/>
  <c r="D9591" i="2"/>
  <c r="E9591" i="2"/>
  <c r="F9591" i="2"/>
  <c r="G9591" i="2"/>
  <c r="H9591" i="2"/>
  <c r="I9591" i="2"/>
  <c r="A9592" i="2"/>
  <c r="B9592" i="2"/>
  <c r="C9592" i="2"/>
  <c r="D9592" i="2"/>
  <c r="E9592" i="2"/>
  <c r="F9592" i="2"/>
  <c r="G9592" i="2"/>
  <c r="H9592" i="2"/>
  <c r="I9592" i="2"/>
  <c r="A9593" i="2"/>
  <c r="B9593" i="2"/>
  <c r="C9593" i="2"/>
  <c r="D9593" i="2"/>
  <c r="E9593" i="2"/>
  <c r="F9593" i="2"/>
  <c r="G9593" i="2"/>
  <c r="H9593" i="2"/>
  <c r="I9593" i="2"/>
  <c r="A9594" i="2"/>
  <c r="B9594" i="2"/>
  <c r="C9594" i="2"/>
  <c r="D9594" i="2"/>
  <c r="E9594" i="2"/>
  <c r="F9594" i="2"/>
  <c r="G9594" i="2"/>
  <c r="H9594" i="2"/>
  <c r="I9594" i="2"/>
  <c r="A9595" i="2"/>
  <c r="B9595" i="2"/>
  <c r="C9595" i="2"/>
  <c r="D9595" i="2"/>
  <c r="E9595" i="2"/>
  <c r="F9595" i="2"/>
  <c r="G9595" i="2"/>
  <c r="H9595" i="2"/>
  <c r="I9595" i="2"/>
  <c r="A9596" i="2"/>
  <c r="B9596" i="2"/>
  <c r="C9596" i="2"/>
  <c r="D9596" i="2"/>
  <c r="E9596" i="2"/>
  <c r="F9596" i="2"/>
  <c r="G9596" i="2"/>
  <c r="H9596" i="2"/>
  <c r="I9596" i="2"/>
  <c r="A9597" i="2"/>
  <c r="B9597" i="2"/>
  <c r="C9597" i="2"/>
  <c r="D9597" i="2"/>
  <c r="E9597" i="2"/>
  <c r="F9597" i="2"/>
  <c r="G9597" i="2"/>
  <c r="H9597" i="2"/>
  <c r="I9597" i="2"/>
  <c r="A9598" i="2"/>
  <c r="B9598" i="2"/>
  <c r="C9598" i="2"/>
  <c r="D9598" i="2"/>
  <c r="E9598" i="2"/>
  <c r="F9598" i="2"/>
  <c r="G9598" i="2"/>
  <c r="H9598" i="2"/>
  <c r="I9598" i="2"/>
  <c r="A9599" i="2"/>
  <c r="B9599" i="2"/>
  <c r="C9599" i="2"/>
  <c r="D9599" i="2"/>
  <c r="E9599" i="2"/>
  <c r="F9599" i="2"/>
  <c r="G9599" i="2"/>
  <c r="H9599" i="2"/>
  <c r="I9599" i="2"/>
  <c r="A9600" i="2"/>
  <c r="B9600" i="2"/>
  <c r="C9600" i="2"/>
  <c r="D9600" i="2"/>
  <c r="E9600" i="2"/>
  <c r="F9600" i="2"/>
  <c r="G9600" i="2"/>
  <c r="H9600" i="2"/>
  <c r="I9600" i="2"/>
  <c r="A9601" i="2"/>
  <c r="B9601" i="2"/>
  <c r="C9601" i="2"/>
  <c r="D9601" i="2"/>
  <c r="E9601" i="2"/>
  <c r="F9601" i="2"/>
  <c r="G9601" i="2"/>
  <c r="H9601" i="2"/>
  <c r="I9601" i="2"/>
  <c r="A9602" i="2"/>
  <c r="B9602" i="2"/>
  <c r="C9602" i="2"/>
  <c r="D9602" i="2"/>
  <c r="E9602" i="2"/>
  <c r="F9602" i="2"/>
  <c r="G9602" i="2"/>
  <c r="H9602" i="2"/>
  <c r="I9602" i="2"/>
  <c r="A9603" i="2"/>
  <c r="B9603" i="2"/>
  <c r="C9603" i="2"/>
  <c r="D9603" i="2"/>
  <c r="E9603" i="2"/>
  <c r="F9603" i="2"/>
  <c r="G9603" i="2"/>
  <c r="H9603" i="2"/>
  <c r="I9603" i="2"/>
  <c r="A9604" i="2"/>
  <c r="B9604" i="2"/>
  <c r="C9604" i="2"/>
  <c r="D9604" i="2"/>
  <c r="E9604" i="2"/>
  <c r="F9604" i="2"/>
  <c r="G9604" i="2"/>
  <c r="H9604" i="2"/>
  <c r="I9604" i="2"/>
  <c r="A9605" i="2"/>
  <c r="B9605" i="2"/>
  <c r="C9605" i="2"/>
  <c r="D9605" i="2"/>
  <c r="E9605" i="2"/>
  <c r="F9605" i="2"/>
  <c r="G9605" i="2"/>
  <c r="H9605" i="2"/>
  <c r="I9605" i="2"/>
  <c r="A9606" i="2"/>
  <c r="B9606" i="2"/>
  <c r="C9606" i="2"/>
  <c r="D9606" i="2"/>
  <c r="E9606" i="2"/>
  <c r="F9606" i="2"/>
  <c r="G9606" i="2"/>
  <c r="H9606" i="2"/>
  <c r="I9606" i="2"/>
  <c r="A9607" i="2"/>
  <c r="B9607" i="2"/>
  <c r="C9607" i="2"/>
  <c r="D9607" i="2"/>
  <c r="E9607" i="2"/>
  <c r="F9607" i="2"/>
  <c r="G9607" i="2"/>
  <c r="H9607" i="2"/>
  <c r="I9607" i="2"/>
  <c r="A9608" i="2"/>
  <c r="B9608" i="2"/>
  <c r="C9608" i="2"/>
  <c r="D9608" i="2"/>
  <c r="E9608" i="2"/>
  <c r="F9608" i="2"/>
  <c r="G9608" i="2"/>
  <c r="H9608" i="2"/>
  <c r="I9608" i="2"/>
  <c r="A9609" i="2"/>
  <c r="B9609" i="2"/>
  <c r="C9609" i="2"/>
  <c r="D9609" i="2"/>
  <c r="E9609" i="2"/>
  <c r="F9609" i="2"/>
  <c r="G9609" i="2"/>
  <c r="H9609" i="2"/>
  <c r="I9609" i="2"/>
  <c r="A9610" i="2"/>
  <c r="B9610" i="2"/>
  <c r="C9610" i="2"/>
  <c r="D9610" i="2"/>
  <c r="E9610" i="2"/>
  <c r="F9610" i="2"/>
  <c r="G9610" i="2"/>
  <c r="H9610" i="2"/>
  <c r="I9610" i="2"/>
  <c r="A9611" i="2"/>
  <c r="B9611" i="2"/>
  <c r="C9611" i="2"/>
  <c r="D9611" i="2"/>
  <c r="E9611" i="2"/>
  <c r="F9611" i="2"/>
  <c r="G9611" i="2"/>
  <c r="H9611" i="2"/>
  <c r="I9611" i="2"/>
  <c r="A9612" i="2"/>
  <c r="B9612" i="2"/>
  <c r="C9612" i="2"/>
  <c r="D9612" i="2"/>
  <c r="E9612" i="2"/>
  <c r="F9612" i="2"/>
  <c r="G9612" i="2"/>
  <c r="H9612" i="2"/>
  <c r="I9612" i="2"/>
  <c r="A9613" i="2"/>
  <c r="B9613" i="2"/>
  <c r="C9613" i="2"/>
  <c r="D9613" i="2"/>
  <c r="E9613" i="2"/>
  <c r="F9613" i="2"/>
  <c r="G9613" i="2"/>
  <c r="H9613" i="2"/>
  <c r="I9613" i="2"/>
  <c r="A9614" i="2"/>
  <c r="B9614" i="2"/>
  <c r="C9614" i="2"/>
  <c r="D9614" i="2"/>
  <c r="E9614" i="2"/>
  <c r="F9614" i="2"/>
  <c r="G9614" i="2"/>
  <c r="H9614" i="2"/>
  <c r="I9614" i="2"/>
  <c r="A9615" i="2"/>
  <c r="B9615" i="2"/>
  <c r="C9615" i="2"/>
  <c r="D9615" i="2"/>
  <c r="E9615" i="2"/>
  <c r="F9615" i="2"/>
  <c r="G9615" i="2"/>
  <c r="H9615" i="2"/>
  <c r="I9615" i="2"/>
  <c r="A9616" i="2"/>
  <c r="B9616" i="2"/>
  <c r="C9616" i="2"/>
  <c r="D9616" i="2"/>
  <c r="E9616" i="2"/>
  <c r="F9616" i="2"/>
  <c r="G9616" i="2"/>
  <c r="H9616" i="2"/>
  <c r="I9616" i="2"/>
  <c r="A9617" i="2"/>
  <c r="B9617" i="2"/>
  <c r="C9617" i="2"/>
  <c r="D9617" i="2"/>
  <c r="E9617" i="2"/>
  <c r="F9617" i="2"/>
  <c r="G9617" i="2"/>
  <c r="H9617" i="2"/>
  <c r="I9617" i="2"/>
  <c r="A9618" i="2"/>
  <c r="B9618" i="2"/>
  <c r="C9618" i="2"/>
  <c r="D9618" i="2"/>
  <c r="E9618" i="2"/>
  <c r="F9618" i="2"/>
  <c r="G9618" i="2"/>
  <c r="H9618" i="2"/>
  <c r="I9618" i="2"/>
  <c r="A9619" i="2"/>
  <c r="B9619" i="2"/>
  <c r="C9619" i="2"/>
  <c r="D9619" i="2"/>
  <c r="E9619" i="2"/>
  <c r="F9619" i="2"/>
  <c r="G9619" i="2"/>
  <c r="H9619" i="2"/>
  <c r="I9619" i="2"/>
  <c r="A9620" i="2"/>
  <c r="B9620" i="2"/>
  <c r="C9620" i="2"/>
  <c r="D9620" i="2"/>
  <c r="E9620" i="2"/>
  <c r="F9620" i="2"/>
  <c r="G9620" i="2"/>
  <c r="H9620" i="2"/>
  <c r="I9620" i="2"/>
  <c r="A9621" i="2"/>
  <c r="B9621" i="2"/>
  <c r="C9621" i="2"/>
  <c r="D9621" i="2"/>
  <c r="E9621" i="2"/>
  <c r="F9621" i="2"/>
  <c r="G9621" i="2"/>
  <c r="H9621" i="2"/>
  <c r="I9621" i="2"/>
  <c r="A9622" i="2"/>
  <c r="B9622" i="2"/>
  <c r="C9622" i="2"/>
  <c r="D9622" i="2"/>
  <c r="E9622" i="2"/>
  <c r="F9622" i="2"/>
  <c r="G9622" i="2"/>
  <c r="H9622" i="2"/>
  <c r="I9622" i="2"/>
  <c r="A9623" i="2"/>
  <c r="B9623" i="2"/>
  <c r="C9623" i="2"/>
  <c r="D9623" i="2"/>
  <c r="E9623" i="2"/>
  <c r="F9623" i="2"/>
  <c r="G9623" i="2"/>
  <c r="H9623" i="2"/>
  <c r="I9623" i="2"/>
  <c r="A9624" i="2"/>
  <c r="B9624" i="2"/>
  <c r="C9624" i="2"/>
  <c r="D9624" i="2"/>
  <c r="E9624" i="2"/>
  <c r="F9624" i="2"/>
  <c r="G9624" i="2"/>
  <c r="H9624" i="2"/>
  <c r="I9624" i="2"/>
  <c r="A9625" i="2"/>
  <c r="B9625" i="2"/>
  <c r="C9625" i="2"/>
  <c r="D9625" i="2"/>
  <c r="E9625" i="2"/>
  <c r="F9625" i="2"/>
  <c r="G9625" i="2"/>
  <c r="H9625" i="2"/>
  <c r="I9625" i="2"/>
  <c r="A9626" i="2"/>
  <c r="B9626" i="2"/>
  <c r="C9626" i="2"/>
  <c r="D9626" i="2"/>
  <c r="E9626" i="2"/>
  <c r="F9626" i="2"/>
  <c r="G9626" i="2"/>
  <c r="H9626" i="2"/>
  <c r="I9626" i="2"/>
  <c r="A9627" i="2"/>
  <c r="B9627" i="2"/>
  <c r="C9627" i="2"/>
  <c r="D9627" i="2"/>
  <c r="E9627" i="2"/>
  <c r="F9627" i="2"/>
  <c r="G9627" i="2"/>
  <c r="H9627" i="2"/>
  <c r="I9627" i="2"/>
  <c r="A9628" i="2"/>
  <c r="B9628" i="2"/>
  <c r="C9628" i="2"/>
  <c r="D9628" i="2"/>
  <c r="E9628" i="2"/>
  <c r="F9628" i="2"/>
  <c r="G9628" i="2"/>
  <c r="H9628" i="2"/>
  <c r="I9628" i="2"/>
  <c r="A9629" i="2"/>
  <c r="B9629" i="2"/>
  <c r="C9629" i="2"/>
  <c r="D9629" i="2"/>
  <c r="E9629" i="2"/>
  <c r="F9629" i="2"/>
  <c r="G9629" i="2"/>
  <c r="H9629" i="2"/>
  <c r="I9629" i="2"/>
  <c r="A9630" i="2"/>
  <c r="B9630" i="2"/>
  <c r="C9630" i="2"/>
  <c r="D9630" i="2"/>
  <c r="E9630" i="2"/>
  <c r="F9630" i="2"/>
  <c r="G9630" i="2"/>
  <c r="H9630" i="2"/>
  <c r="I9630" i="2"/>
  <c r="A9631" i="2"/>
  <c r="B9631" i="2"/>
  <c r="C9631" i="2"/>
  <c r="D9631" i="2"/>
  <c r="E9631" i="2"/>
  <c r="F9631" i="2"/>
  <c r="G9631" i="2"/>
  <c r="H9631" i="2"/>
  <c r="I9631" i="2"/>
  <c r="A9632" i="2"/>
  <c r="B9632" i="2"/>
  <c r="C9632" i="2"/>
  <c r="D9632" i="2"/>
  <c r="E9632" i="2"/>
  <c r="F9632" i="2"/>
  <c r="G9632" i="2"/>
  <c r="H9632" i="2"/>
  <c r="I9632" i="2"/>
  <c r="A9633" i="2"/>
  <c r="B9633" i="2"/>
  <c r="C9633" i="2"/>
  <c r="D9633" i="2"/>
  <c r="E9633" i="2"/>
  <c r="F9633" i="2"/>
  <c r="G9633" i="2"/>
  <c r="H9633" i="2"/>
  <c r="I9633" i="2"/>
  <c r="A9634" i="2"/>
  <c r="B9634" i="2"/>
  <c r="C9634" i="2"/>
  <c r="D9634" i="2"/>
  <c r="E9634" i="2"/>
  <c r="F9634" i="2"/>
  <c r="G9634" i="2"/>
  <c r="H9634" i="2"/>
  <c r="I9634" i="2"/>
  <c r="A9635" i="2"/>
  <c r="B9635" i="2"/>
  <c r="C9635" i="2"/>
  <c r="D9635" i="2"/>
  <c r="E9635" i="2"/>
  <c r="F9635" i="2"/>
  <c r="G9635" i="2"/>
  <c r="H9635" i="2"/>
  <c r="I9635" i="2"/>
  <c r="A9636" i="2"/>
  <c r="B9636" i="2"/>
  <c r="C9636" i="2"/>
  <c r="D9636" i="2"/>
  <c r="E9636" i="2"/>
  <c r="F9636" i="2"/>
  <c r="G9636" i="2"/>
  <c r="H9636" i="2"/>
  <c r="I9636" i="2"/>
  <c r="A9637" i="2"/>
  <c r="B9637" i="2"/>
  <c r="C9637" i="2"/>
  <c r="D9637" i="2"/>
  <c r="E9637" i="2"/>
  <c r="F9637" i="2"/>
  <c r="G9637" i="2"/>
  <c r="H9637" i="2"/>
  <c r="I9637" i="2"/>
  <c r="A9638" i="2"/>
  <c r="B9638" i="2"/>
  <c r="C9638" i="2"/>
  <c r="D9638" i="2"/>
  <c r="E9638" i="2"/>
  <c r="F9638" i="2"/>
  <c r="G9638" i="2"/>
  <c r="H9638" i="2"/>
  <c r="I9638" i="2"/>
  <c r="A9639" i="2"/>
  <c r="B9639" i="2"/>
  <c r="C9639" i="2"/>
  <c r="D9639" i="2"/>
  <c r="E9639" i="2"/>
  <c r="F9639" i="2"/>
  <c r="G9639" i="2"/>
  <c r="H9639" i="2"/>
  <c r="I9639" i="2"/>
  <c r="A9640" i="2"/>
  <c r="B9640" i="2"/>
  <c r="C9640" i="2"/>
  <c r="D9640" i="2"/>
  <c r="E9640" i="2"/>
  <c r="F9640" i="2"/>
  <c r="G9640" i="2"/>
  <c r="H9640" i="2"/>
  <c r="I9640" i="2"/>
  <c r="A9641" i="2"/>
  <c r="B9641" i="2"/>
  <c r="C9641" i="2"/>
  <c r="D9641" i="2"/>
  <c r="E9641" i="2"/>
  <c r="F9641" i="2"/>
  <c r="G9641" i="2"/>
  <c r="H9641" i="2"/>
  <c r="I9641" i="2"/>
  <c r="A9642" i="2"/>
  <c r="B9642" i="2"/>
  <c r="C9642" i="2"/>
  <c r="D9642" i="2"/>
  <c r="E9642" i="2"/>
  <c r="F9642" i="2"/>
  <c r="G9642" i="2"/>
  <c r="H9642" i="2"/>
  <c r="I9642" i="2"/>
  <c r="A9643" i="2"/>
  <c r="B9643" i="2"/>
  <c r="C9643" i="2"/>
  <c r="D9643" i="2"/>
  <c r="E9643" i="2"/>
  <c r="F9643" i="2"/>
  <c r="G9643" i="2"/>
  <c r="H9643" i="2"/>
  <c r="I9643" i="2"/>
  <c r="A9644" i="2"/>
  <c r="B9644" i="2"/>
  <c r="C9644" i="2"/>
  <c r="D9644" i="2"/>
  <c r="E9644" i="2"/>
  <c r="F9644" i="2"/>
  <c r="G9644" i="2"/>
  <c r="H9644" i="2"/>
  <c r="I9644" i="2"/>
  <c r="A9645" i="2"/>
  <c r="B9645" i="2"/>
  <c r="C9645" i="2"/>
  <c r="D9645" i="2"/>
  <c r="E9645" i="2"/>
  <c r="F9645" i="2"/>
  <c r="G9645" i="2"/>
  <c r="H9645" i="2"/>
  <c r="I9645" i="2"/>
  <c r="A9646" i="2"/>
  <c r="B9646" i="2"/>
  <c r="C9646" i="2"/>
  <c r="D9646" i="2"/>
  <c r="E9646" i="2"/>
  <c r="F9646" i="2"/>
  <c r="G9646" i="2"/>
  <c r="H9646" i="2"/>
  <c r="I9646" i="2"/>
  <c r="A9647" i="2"/>
  <c r="B9647" i="2"/>
  <c r="C9647" i="2"/>
  <c r="D9647" i="2"/>
  <c r="E9647" i="2"/>
  <c r="F9647" i="2"/>
  <c r="G9647" i="2"/>
  <c r="H9647" i="2"/>
  <c r="I9647" i="2"/>
  <c r="A9648" i="2"/>
  <c r="B9648" i="2"/>
  <c r="C9648" i="2"/>
  <c r="D9648" i="2"/>
  <c r="E9648" i="2"/>
  <c r="F9648" i="2"/>
  <c r="G9648" i="2"/>
  <c r="H9648" i="2"/>
  <c r="I9648" i="2"/>
  <c r="A9649" i="2"/>
  <c r="B9649" i="2"/>
  <c r="C9649" i="2"/>
  <c r="D9649" i="2"/>
  <c r="E9649" i="2"/>
  <c r="F9649" i="2"/>
  <c r="G9649" i="2"/>
  <c r="H9649" i="2"/>
  <c r="I9649" i="2"/>
  <c r="A9650" i="2"/>
  <c r="B9650" i="2"/>
  <c r="C9650" i="2"/>
  <c r="D9650" i="2"/>
  <c r="E9650" i="2"/>
  <c r="F9650" i="2"/>
  <c r="G9650" i="2"/>
  <c r="H9650" i="2"/>
  <c r="I9650" i="2"/>
  <c r="A9651" i="2"/>
  <c r="B9651" i="2"/>
  <c r="C9651" i="2"/>
  <c r="D9651" i="2"/>
  <c r="E9651" i="2"/>
  <c r="F9651" i="2"/>
  <c r="G9651" i="2"/>
  <c r="H9651" i="2"/>
  <c r="I9651" i="2"/>
  <c r="A9652" i="2"/>
  <c r="B9652" i="2"/>
  <c r="C9652" i="2"/>
  <c r="D9652" i="2"/>
  <c r="E9652" i="2"/>
  <c r="F9652" i="2"/>
  <c r="G9652" i="2"/>
  <c r="H9652" i="2"/>
  <c r="I9652" i="2"/>
  <c r="A9653" i="2"/>
  <c r="B9653" i="2"/>
  <c r="C9653" i="2"/>
  <c r="D9653" i="2"/>
  <c r="E9653" i="2"/>
  <c r="F9653" i="2"/>
  <c r="G9653" i="2"/>
  <c r="H9653" i="2"/>
  <c r="I9653" i="2"/>
  <c r="A9654" i="2"/>
  <c r="B9654" i="2"/>
  <c r="C9654" i="2"/>
  <c r="D9654" i="2"/>
  <c r="E9654" i="2"/>
  <c r="F9654" i="2"/>
  <c r="G9654" i="2"/>
  <c r="H9654" i="2"/>
  <c r="I9654" i="2"/>
  <c r="A9655" i="2"/>
  <c r="B9655" i="2"/>
  <c r="C9655" i="2"/>
  <c r="D9655" i="2"/>
  <c r="E9655" i="2"/>
  <c r="F9655" i="2"/>
  <c r="G9655" i="2"/>
  <c r="H9655" i="2"/>
  <c r="I9655" i="2"/>
  <c r="A9656" i="2"/>
  <c r="B9656" i="2"/>
  <c r="C9656" i="2"/>
  <c r="D9656" i="2"/>
  <c r="E9656" i="2"/>
  <c r="F9656" i="2"/>
  <c r="G9656" i="2"/>
  <c r="H9656" i="2"/>
  <c r="I9656" i="2"/>
  <c r="A9657" i="2"/>
  <c r="B9657" i="2"/>
  <c r="C9657" i="2"/>
  <c r="D9657" i="2"/>
  <c r="E9657" i="2"/>
  <c r="F9657" i="2"/>
  <c r="G9657" i="2"/>
  <c r="H9657" i="2"/>
  <c r="I9657" i="2"/>
  <c r="A9658" i="2"/>
  <c r="B9658" i="2"/>
  <c r="C9658" i="2"/>
  <c r="D9658" i="2"/>
  <c r="E9658" i="2"/>
  <c r="F9658" i="2"/>
  <c r="G9658" i="2"/>
  <c r="H9658" i="2"/>
  <c r="I9658" i="2"/>
  <c r="A9659" i="2"/>
  <c r="B9659" i="2"/>
  <c r="C9659" i="2"/>
  <c r="D9659" i="2"/>
  <c r="E9659" i="2"/>
  <c r="F9659" i="2"/>
  <c r="G9659" i="2"/>
  <c r="H9659" i="2"/>
  <c r="I9659" i="2"/>
  <c r="A9660" i="2"/>
  <c r="B9660" i="2"/>
  <c r="C9660" i="2"/>
  <c r="D9660" i="2"/>
  <c r="E9660" i="2"/>
  <c r="F9660" i="2"/>
  <c r="G9660" i="2"/>
  <c r="H9660" i="2"/>
  <c r="I9660" i="2"/>
  <c r="A9661" i="2"/>
  <c r="B9661" i="2"/>
  <c r="C9661" i="2"/>
  <c r="D9661" i="2"/>
  <c r="E9661" i="2"/>
  <c r="F9661" i="2"/>
  <c r="G9661" i="2"/>
  <c r="H9661" i="2"/>
  <c r="I9661" i="2"/>
  <c r="A9662" i="2"/>
  <c r="B9662" i="2"/>
  <c r="C9662" i="2"/>
  <c r="D9662" i="2"/>
  <c r="E9662" i="2"/>
  <c r="F9662" i="2"/>
  <c r="G9662" i="2"/>
  <c r="H9662" i="2"/>
  <c r="I9662" i="2"/>
  <c r="A9663" i="2"/>
  <c r="B9663" i="2"/>
  <c r="C9663" i="2"/>
  <c r="D9663" i="2"/>
  <c r="E9663" i="2"/>
  <c r="F9663" i="2"/>
  <c r="G9663" i="2"/>
  <c r="H9663" i="2"/>
  <c r="I9663" i="2"/>
  <c r="A9664" i="2"/>
  <c r="B9664" i="2"/>
  <c r="C9664" i="2"/>
  <c r="D9664" i="2"/>
  <c r="E9664" i="2"/>
  <c r="F9664" i="2"/>
  <c r="G9664" i="2"/>
  <c r="H9664" i="2"/>
  <c r="I9664" i="2"/>
  <c r="A9665" i="2"/>
  <c r="B9665" i="2"/>
  <c r="C9665" i="2"/>
  <c r="D9665" i="2"/>
  <c r="E9665" i="2"/>
  <c r="F9665" i="2"/>
  <c r="G9665" i="2"/>
  <c r="H9665" i="2"/>
  <c r="I9665" i="2"/>
  <c r="A9666" i="2"/>
  <c r="B9666" i="2"/>
  <c r="C9666" i="2"/>
  <c r="D9666" i="2"/>
  <c r="E9666" i="2"/>
  <c r="F9666" i="2"/>
  <c r="G9666" i="2"/>
  <c r="H9666" i="2"/>
  <c r="I9666" i="2"/>
  <c r="A9667" i="2"/>
  <c r="B9667" i="2"/>
  <c r="C9667" i="2"/>
  <c r="D9667" i="2"/>
  <c r="E9667" i="2"/>
  <c r="F9667" i="2"/>
  <c r="G9667" i="2"/>
  <c r="H9667" i="2"/>
  <c r="I9667" i="2"/>
  <c r="A9668" i="2"/>
  <c r="B9668" i="2"/>
  <c r="C9668" i="2"/>
  <c r="D9668" i="2"/>
  <c r="E9668" i="2"/>
  <c r="F9668" i="2"/>
  <c r="G9668" i="2"/>
  <c r="H9668" i="2"/>
  <c r="I9668" i="2"/>
  <c r="A9669" i="2"/>
  <c r="B9669" i="2"/>
  <c r="C9669" i="2"/>
  <c r="D9669" i="2"/>
  <c r="E9669" i="2"/>
  <c r="F9669" i="2"/>
  <c r="G9669" i="2"/>
  <c r="H9669" i="2"/>
  <c r="I9669" i="2"/>
  <c r="A9670" i="2"/>
  <c r="B9670" i="2"/>
  <c r="C9670" i="2"/>
  <c r="D9670" i="2"/>
  <c r="E9670" i="2"/>
  <c r="F9670" i="2"/>
  <c r="G9670" i="2"/>
  <c r="H9670" i="2"/>
  <c r="I9670" i="2"/>
  <c r="A9671" i="2"/>
  <c r="B9671" i="2"/>
  <c r="C9671" i="2"/>
  <c r="D9671" i="2"/>
  <c r="E9671" i="2"/>
  <c r="F9671" i="2"/>
  <c r="G9671" i="2"/>
  <c r="H9671" i="2"/>
  <c r="I9671" i="2"/>
  <c r="A9672" i="2"/>
  <c r="B9672" i="2"/>
  <c r="C9672" i="2"/>
  <c r="D9672" i="2"/>
  <c r="E9672" i="2"/>
  <c r="F9672" i="2"/>
  <c r="G9672" i="2"/>
  <c r="H9672" i="2"/>
  <c r="I9672" i="2"/>
  <c r="A9673" i="2"/>
  <c r="B9673" i="2"/>
  <c r="C9673" i="2"/>
  <c r="D9673" i="2"/>
  <c r="E9673" i="2"/>
  <c r="F9673" i="2"/>
  <c r="G9673" i="2"/>
  <c r="H9673" i="2"/>
  <c r="I9673" i="2"/>
  <c r="A9674" i="2"/>
  <c r="B9674" i="2"/>
  <c r="C9674" i="2"/>
  <c r="D9674" i="2"/>
  <c r="E9674" i="2"/>
  <c r="F9674" i="2"/>
  <c r="G9674" i="2"/>
  <c r="H9674" i="2"/>
  <c r="I9674" i="2"/>
  <c r="A9675" i="2"/>
  <c r="B9675" i="2"/>
  <c r="C9675" i="2"/>
  <c r="D9675" i="2"/>
  <c r="E9675" i="2"/>
  <c r="F9675" i="2"/>
  <c r="G9675" i="2"/>
  <c r="H9675" i="2"/>
  <c r="I9675" i="2"/>
  <c r="A9676" i="2"/>
  <c r="B9676" i="2"/>
  <c r="C9676" i="2"/>
  <c r="D9676" i="2"/>
  <c r="E9676" i="2"/>
  <c r="F9676" i="2"/>
  <c r="G9676" i="2"/>
  <c r="H9676" i="2"/>
  <c r="I9676" i="2"/>
  <c r="A9677" i="2"/>
  <c r="B9677" i="2"/>
  <c r="C9677" i="2"/>
  <c r="D9677" i="2"/>
  <c r="E9677" i="2"/>
  <c r="F9677" i="2"/>
  <c r="G9677" i="2"/>
  <c r="H9677" i="2"/>
  <c r="I9677" i="2"/>
  <c r="A9678" i="2"/>
  <c r="B9678" i="2"/>
  <c r="C9678" i="2"/>
  <c r="D9678" i="2"/>
  <c r="E9678" i="2"/>
  <c r="F9678" i="2"/>
  <c r="G9678" i="2"/>
  <c r="H9678" i="2"/>
  <c r="I9678" i="2"/>
  <c r="A9679" i="2"/>
  <c r="B9679" i="2"/>
  <c r="C9679" i="2"/>
  <c r="D9679" i="2"/>
  <c r="E9679" i="2"/>
  <c r="F9679" i="2"/>
  <c r="G9679" i="2"/>
  <c r="H9679" i="2"/>
  <c r="I9679" i="2"/>
  <c r="A9680" i="2"/>
  <c r="B9680" i="2"/>
  <c r="C9680" i="2"/>
  <c r="D9680" i="2"/>
  <c r="E9680" i="2"/>
  <c r="F9680" i="2"/>
  <c r="G9680" i="2"/>
  <c r="H9680" i="2"/>
  <c r="I9680" i="2"/>
  <c r="A9681" i="2"/>
  <c r="B9681" i="2"/>
  <c r="C9681" i="2"/>
  <c r="D9681" i="2"/>
  <c r="E9681" i="2"/>
  <c r="F9681" i="2"/>
  <c r="G9681" i="2"/>
  <c r="H9681" i="2"/>
  <c r="I9681" i="2"/>
  <c r="A9682" i="2"/>
  <c r="B9682" i="2"/>
  <c r="C9682" i="2"/>
  <c r="D9682" i="2"/>
  <c r="E9682" i="2"/>
  <c r="F9682" i="2"/>
  <c r="G9682" i="2"/>
  <c r="H9682" i="2"/>
  <c r="I9682" i="2"/>
  <c r="A9683" i="2"/>
  <c r="B9683" i="2"/>
  <c r="C9683" i="2"/>
  <c r="D9683" i="2"/>
  <c r="E9683" i="2"/>
  <c r="F9683" i="2"/>
  <c r="G9683" i="2"/>
  <c r="H9683" i="2"/>
  <c r="I9683" i="2"/>
  <c r="A9684" i="2"/>
  <c r="B9684" i="2"/>
  <c r="C9684" i="2"/>
  <c r="D9684" i="2"/>
  <c r="E9684" i="2"/>
  <c r="F9684" i="2"/>
  <c r="G9684" i="2"/>
  <c r="H9684" i="2"/>
  <c r="I9684" i="2"/>
  <c r="A9685" i="2"/>
  <c r="B9685" i="2"/>
  <c r="C9685" i="2"/>
  <c r="D9685" i="2"/>
  <c r="E9685" i="2"/>
  <c r="F9685" i="2"/>
  <c r="G9685" i="2"/>
  <c r="H9685" i="2"/>
  <c r="I9685" i="2"/>
  <c r="A9686" i="2"/>
  <c r="B9686" i="2"/>
  <c r="C9686" i="2"/>
  <c r="D9686" i="2"/>
  <c r="E9686" i="2"/>
  <c r="F9686" i="2"/>
  <c r="G9686" i="2"/>
  <c r="H9686" i="2"/>
  <c r="I9686" i="2"/>
  <c r="A9687" i="2"/>
  <c r="B9687" i="2"/>
  <c r="C9687" i="2"/>
  <c r="D9687" i="2"/>
  <c r="E9687" i="2"/>
  <c r="F9687" i="2"/>
  <c r="G9687" i="2"/>
  <c r="H9687" i="2"/>
  <c r="I9687" i="2"/>
  <c r="A9688" i="2"/>
  <c r="B9688" i="2"/>
  <c r="C9688" i="2"/>
  <c r="D9688" i="2"/>
  <c r="E9688" i="2"/>
  <c r="F9688" i="2"/>
  <c r="G9688" i="2"/>
  <c r="H9688" i="2"/>
  <c r="I9688" i="2"/>
  <c r="A9689" i="2"/>
  <c r="B9689" i="2"/>
  <c r="C9689" i="2"/>
  <c r="D9689" i="2"/>
  <c r="E9689" i="2"/>
  <c r="F9689" i="2"/>
  <c r="G9689" i="2"/>
  <c r="H9689" i="2"/>
  <c r="I9689" i="2"/>
  <c r="A9690" i="2"/>
  <c r="B9690" i="2"/>
  <c r="C9690" i="2"/>
  <c r="D9690" i="2"/>
  <c r="E9690" i="2"/>
  <c r="F9690" i="2"/>
  <c r="G9690" i="2"/>
  <c r="H9690" i="2"/>
  <c r="I9690" i="2"/>
  <c r="A9691" i="2"/>
  <c r="B9691" i="2"/>
  <c r="C9691" i="2"/>
  <c r="D9691" i="2"/>
  <c r="E9691" i="2"/>
  <c r="F9691" i="2"/>
  <c r="G9691" i="2"/>
  <c r="H9691" i="2"/>
  <c r="I9691" i="2"/>
  <c r="A9692" i="2"/>
  <c r="B9692" i="2"/>
  <c r="C9692" i="2"/>
  <c r="D9692" i="2"/>
  <c r="E9692" i="2"/>
  <c r="F9692" i="2"/>
  <c r="G9692" i="2"/>
  <c r="H9692" i="2"/>
  <c r="I9692" i="2"/>
  <c r="A9693" i="2"/>
  <c r="B9693" i="2"/>
  <c r="C9693" i="2"/>
  <c r="D9693" i="2"/>
  <c r="E9693" i="2"/>
  <c r="F9693" i="2"/>
  <c r="G9693" i="2"/>
  <c r="H9693" i="2"/>
  <c r="I9693" i="2"/>
  <c r="A9694" i="2"/>
  <c r="B9694" i="2"/>
  <c r="C9694" i="2"/>
  <c r="D9694" i="2"/>
  <c r="E9694" i="2"/>
  <c r="F9694" i="2"/>
  <c r="G9694" i="2"/>
  <c r="H9694" i="2"/>
  <c r="I9694" i="2"/>
  <c r="A9695" i="2"/>
  <c r="B9695" i="2"/>
  <c r="C9695" i="2"/>
  <c r="D9695" i="2"/>
  <c r="E9695" i="2"/>
  <c r="F9695" i="2"/>
  <c r="G9695" i="2"/>
  <c r="H9695" i="2"/>
  <c r="I9695" i="2"/>
  <c r="A9696" i="2"/>
  <c r="B9696" i="2"/>
  <c r="C9696" i="2"/>
  <c r="D9696" i="2"/>
  <c r="E9696" i="2"/>
  <c r="F9696" i="2"/>
  <c r="G9696" i="2"/>
  <c r="H9696" i="2"/>
  <c r="I9696" i="2"/>
  <c r="A9697" i="2"/>
  <c r="B9697" i="2"/>
  <c r="C9697" i="2"/>
  <c r="D9697" i="2"/>
  <c r="E9697" i="2"/>
  <c r="F9697" i="2"/>
  <c r="G9697" i="2"/>
  <c r="H9697" i="2"/>
  <c r="I9697" i="2"/>
  <c r="A9698" i="2"/>
  <c r="B9698" i="2"/>
  <c r="C9698" i="2"/>
  <c r="D9698" i="2"/>
  <c r="E9698" i="2"/>
  <c r="F9698" i="2"/>
  <c r="G9698" i="2"/>
  <c r="H9698" i="2"/>
  <c r="I9698" i="2"/>
  <c r="A9699" i="2"/>
  <c r="B9699" i="2"/>
  <c r="C9699" i="2"/>
  <c r="D9699" i="2"/>
  <c r="E9699" i="2"/>
  <c r="F9699" i="2"/>
  <c r="G9699" i="2"/>
  <c r="H9699" i="2"/>
  <c r="I9699" i="2"/>
  <c r="A9700" i="2"/>
  <c r="B9700" i="2"/>
  <c r="C9700" i="2"/>
  <c r="D9700" i="2"/>
  <c r="E9700" i="2"/>
  <c r="F9700" i="2"/>
  <c r="G9700" i="2"/>
  <c r="H9700" i="2"/>
  <c r="I9700" i="2"/>
  <c r="A9701" i="2"/>
  <c r="B9701" i="2"/>
  <c r="C9701" i="2"/>
  <c r="D9701" i="2"/>
  <c r="E9701" i="2"/>
  <c r="F9701" i="2"/>
  <c r="G9701" i="2"/>
  <c r="H9701" i="2"/>
  <c r="I9701" i="2"/>
  <c r="A9702" i="2"/>
  <c r="B9702" i="2"/>
  <c r="C9702" i="2"/>
  <c r="D9702" i="2"/>
  <c r="E9702" i="2"/>
  <c r="F9702" i="2"/>
  <c r="G9702" i="2"/>
  <c r="H9702" i="2"/>
  <c r="I9702" i="2"/>
  <c r="A9703" i="2"/>
  <c r="B9703" i="2"/>
  <c r="C9703" i="2"/>
  <c r="D9703" i="2"/>
  <c r="E9703" i="2"/>
  <c r="F9703" i="2"/>
  <c r="G9703" i="2"/>
  <c r="H9703" i="2"/>
  <c r="I9703" i="2"/>
  <c r="A9704" i="2"/>
  <c r="B9704" i="2"/>
  <c r="C9704" i="2"/>
  <c r="D9704" i="2"/>
  <c r="E9704" i="2"/>
  <c r="F9704" i="2"/>
  <c r="G9704" i="2"/>
  <c r="H9704" i="2"/>
  <c r="I9704" i="2"/>
  <c r="A9705" i="2"/>
  <c r="B9705" i="2"/>
  <c r="C9705" i="2"/>
  <c r="D9705" i="2"/>
  <c r="E9705" i="2"/>
  <c r="F9705" i="2"/>
  <c r="G9705" i="2"/>
  <c r="H9705" i="2"/>
  <c r="I9705" i="2"/>
  <c r="A9706" i="2"/>
  <c r="B9706" i="2"/>
  <c r="C9706" i="2"/>
  <c r="D9706" i="2"/>
  <c r="E9706" i="2"/>
  <c r="F9706" i="2"/>
  <c r="G9706" i="2"/>
  <c r="H9706" i="2"/>
  <c r="I9706" i="2"/>
  <c r="A9707" i="2"/>
  <c r="B9707" i="2"/>
  <c r="C9707" i="2"/>
  <c r="D9707" i="2"/>
  <c r="E9707" i="2"/>
  <c r="F9707" i="2"/>
  <c r="G9707" i="2"/>
  <c r="H9707" i="2"/>
  <c r="I9707" i="2"/>
  <c r="A9708" i="2"/>
  <c r="B9708" i="2"/>
  <c r="C9708" i="2"/>
  <c r="D9708" i="2"/>
  <c r="E9708" i="2"/>
  <c r="F9708" i="2"/>
  <c r="G9708" i="2"/>
  <c r="H9708" i="2"/>
  <c r="I9708" i="2"/>
  <c r="A9709" i="2"/>
  <c r="B9709" i="2"/>
  <c r="C9709" i="2"/>
  <c r="D9709" i="2"/>
  <c r="E9709" i="2"/>
  <c r="F9709" i="2"/>
  <c r="G9709" i="2"/>
  <c r="H9709" i="2"/>
  <c r="I9709" i="2"/>
  <c r="A9710" i="2"/>
  <c r="B9710" i="2"/>
  <c r="C9710" i="2"/>
  <c r="D9710" i="2"/>
  <c r="E9710" i="2"/>
  <c r="F9710" i="2"/>
  <c r="G9710" i="2"/>
  <c r="H9710" i="2"/>
  <c r="I9710" i="2"/>
  <c r="A9711" i="2"/>
  <c r="B9711" i="2"/>
  <c r="C9711" i="2"/>
  <c r="D9711" i="2"/>
  <c r="E9711" i="2"/>
  <c r="F9711" i="2"/>
  <c r="G9711" i="2"/>
  <c r="H9711" i="2"/>
  <c r="I9711" i="2"/>
  <c r="A9712" i="2"/>
  <c r="B9712" i="2"/>
  <c r="C9712" i="2"/>
  <c r="D9712" i="2"/>
  <c r="E9712" i="2"/>
  <c r="F9712" i="2"/>
  <c r="G9712" i="2"/>
  <c r="H9712" i="2"/>
  <c r="I9712" i="2"/>
  <c r="A9713" i="2"/>
  <c r="B9713" i="2"/>
  <c r="C9713" i="2"/>
  <c r="D9713" i="2"/>
  <c r="E9713" i="2"/>
  <c r="F9713" i="2"/>
  <c r="G9713" i="2"/>
  <c r="H9713" i="2"/>
  <c r="I9713" i="2"/>
  <c r="A9714" i="2"/>
  <c r="B9714" i="2"/>
  <c r="C9714" i="2"/>
  <c r="D9714" i="2"/>
  <c r="E9714" i="2"/>
  <c r="F9714" i="2"/>
  <c r="G9714" i="2"/>
  <c r="H9714" i="2"/>
  <c r="I9714" i="2"/>
  <c r="A9715" i="2"/>
  <c r="B9715" i="2"/>
  <c r="C9715" i="2"/>
  <c r="D9715" i="2"/>
  <c r="E9715" i="2"/>
  <c r="F9715" i="2"/>
  <c r="G9715" i="2"/>
  <c r="H9715" i="2"/>
  <c r="I9715" i="2"/>
  <c r="A9716" i="2"/>
  <c r="B9716" i="2"/>
  <c r="C9716" i="2"/>
  <c r="D9716" i="2"/>
  <c r="E9716" i="2"/>
  <c r="F9716" i="2"/>
  <c r="G9716" i="2"/>
  <c r="H9716" i="2"/>
  <c r="I9716" i="2"/>
  <c r="A9717" i="2"/>
  <c r="B9717" i="2"/>
  <c r="C9717" i="2"/>
  <c r="D9717" i="2"/>
  <c r="E9717" i="2"/>
  <c r="F9717" i="2"/>
  <c r="G9717" i="2"/>
  <c r="H9717" i="2"/>
  <c r="I9717" i="2"/>
  <c r="A9718" i="2"/>
  <c r="B9718" i="2"/>
  <c r="C9718" i="2"/>
  <c r="D9718" i="2"/>
  <c r="E9718" i="2"/>
  <c r="F9718" i="2"/>
  <c r="G9718" i="2"/>
  <c r="H9718" i="2"/>
  <c r="I9718" i="2"/>
  <c r="A9719" i="2"/>
  <c r="B9719" i="2"/>
  <c r="C9719" i="2"/>
  <c r="D9719" i="2"/>
  <c r="E9719" i="2"/>
  <c r="F9719" i="2"/>
  <c r="G9719" i="2"/>
  <c r="H9719" i="2"/>
  <c r="I9719" i="2"/>
  <c r="A9720" i="2"/>
  <c r="B9720" i="2"/>
  <c r="C9720" i="2"/>
  <c r="D9720" i="2"/>
  <c r="E9720" i="2"/>
  <c r="F9720" i="2"/>
  <c r="G9720" i="2"/>
  <c r="H9720" i="2"/>
  <c r="I9720" i="2"/>
  <c r="A9721" i="2"/>
  <c r="B9721" i="2"/>
  <c r="C9721" i="2"/>
  <c r="D9721" i="2"/>
  <c r="E9721" i="2"/>
  <c r="F9721" i="2"/>
  <c r="G9721" i="2"/>
  <c r="H9721" i="2"/>
  <c r="I9721" i="2"/>
  <c r="A9722" i="2"/>
  <c r="B9722" i="2"/>
  <c r="C9722" i="2"/>
  <c r="D9722" i="2"/>
  <c r="E9722" i="2"/>
  <c r="F9722" i="2"/>
  <c r="G9722" i="2"/>
  <c r="H9722" i="2"/>
  <c r="I9722" i="2"/>
  <c r="A9723" i="2"/>
  <c r="B9723" i="2"/>
  <c r="C9723" i="2"/>
  <c r="D9723" i="2"/>
  <c r="E9723" i="2"/>
  <c r="F9723" i="2"/>
  <c r="G9723" i="2"/>
  <c r="H9723" i="2"/>
  <c r="I9723" i="2"/>
  <c r="A9724" i="2"/>
  <c r="B9724" i="2"/>
  <c r="C9724" i="2"/>
  <c r="D9724" i="2"/>
  <c r="E9724" i="2"/>
  <c r="F9724" i="2"/>
  <c r="G9724" i="2"/>
  <c r="H9724" i="2"/>
  <c r="I9724" i="2"/>
  <c r="A9725" i="2"/>
  <c r="B9725" i="2"/>
  <c r="C9725" i="2"/>
  <c r="D9725" i="2"/>
  <c r="E9725" i="2"/>
  <c r="F9725" i="2"/>
  <c r="G9725" i="2"/>
  <c r="H9725" i="2"/>
  <c r="I9725" i="2"/>
  <c r="A9726" i="2"/>
  <c r="B9726" i="2"/>
  <c r="C9726" i="2"/>
  <c r="D9726" i="2"/>
  <c r="E9726" i="2"/>
  <c r="F9726" i="2"/>
  <c r="G9726" i="2"/>
  <c r="H9726" i="2"/>
  <c r="I9726" i="2"/>
  <c r="A9727" i="2"/>
  <c r="B9727" i="2"/>
  <c r="C9727" i="2"/>
  <c r="D9727" i="2"/>
  <c r="E9727" i="2"/>
  <c r="F9727" i="2"/>
  <c r="G9727" i="2"/>
  <c r="H9727" i="2"/>
  <c r="I9727" i="2"/>
  <c r="A9728" i="2"/>
  <c r="B9728" i="2"/>
  <c r="C9728" i="2"/>
  <c r="D9728" i="2"/>
  <c r="E9728" i="2"/>
  <c r="F9728" i="2"/>
  <c r="G9728" i="2"/>
  <c r="H9728" i="2"/>
  <c r="I9728" i="2"/>
  <c r="A9729" i="2"/>
  <c r="B9729" i="2"/>
  <c r="C9729" i="2"/>
  <c r="D9729" i="2"/>
  <c r="E9729" i="2"/>
  <c r="F9729" i="2"/>
  <c r="G9729" i="2"/>
  <c r="H9729" i="2"/>
  <c r="I9729" i="2"/>
  <c r="A9730" i="2"/>
  <c r="B9730" i="2"/>
  <c r="C9730" i="2"/>
  <c r="D9730" i="2"/>
  <c r="E9730" i="2"/>
  <c r="F9730" i="2"/>
  <c r="G9730" i="2"/>
  <c r="H9730" i="2"/>
  <c r="I9730" i="2"/>
  <c r="A9731" i="2"/>
  <c r="B9731" i="2"/>
  <c r="C9731" i="2"/>
  <c r="D9731" i="2"/>
  <c r="E9731" i="2"/>
  <c r="F9731" i="2"/>
  <c r="G9731" i="2"/>
  <c r="H9731" i="2"/>
  <c r="I9731" i="2"/>
  <c r="A9732" i="2"/>
  <c r="B9732" i="2"/>
  <c r="C9732" i="2"/>
  <c r="D9732" i="2"/>
  <c r="E9732" i="2"/>
  <c r="F9732" i="2"/>
  <c r="G9732" i="2"/>
  <c r="H9732" i="2"/>
  <c r="I9732" i="2"/>
  <c r="A9733" i="2"/>
  <c r="B9733" i="2"/>
  <c r="C9733" i="2"/>
  <c r="D9733" i="2"/>
  <c r="E9733" i="2"/>
  <c r="F9733" i="2"/>
  <c r="G9733" i="2"/>
  <c r="H9733" i="2"/>
  <c r="I9733" i="2"/>
  <c r="A9734" i="2"/>
  <c r="B9734" i="2"/>
  <c r="C9734" i="2"/>
  <c r="D9734" i="2"/>
  <c r="E9734" i="2"/>
  <c r="F9734" i="2"/>
  <c r="G9734" i="2"/>
  <c r="H9734" i="2"/>
  <c r="I9734" i="2"/>
  <c r="A9735" i="2"/>
  <c r="B9735" i="2"/>
  <c r="C9735" i="2"/>
  <c r="D9735" i="2"/>
  <c r="E9735" i="2"/>
  <c r="F9735" i="2"/>
  <c r="G9735" i="2"/>
  <c r="H9735" i="2"/>
  <c r="I9735" i="2"/>
  <c r="A9736" i="2"/>
  <c r="B9736" i="2"/>
  <c r="C9736" i="2"/>
  <c r="D9736" i="2"/>
  <c r="E9736" i="2"/>
  <c r="F9736" i="2"/>
  <c r="G9736" i="2"/>
  <c r="H9736" i="2"/>
  <c r="I9736" i="2"/>
  <c r="A9737" i="2"/>
  <c r="B9737" i="2"/>
  <c r="C9737" i="2"/>
  <c r="D9737" i="2"/>
  <c r="E9737" i="2"/>
  <c r="F9737" i="2"/>
  <c r="G9737" i="2"/>
  <c r="H9737" i="2"/>
  <c r="I9737" i="2"/>
  <c r="A9738" i="2"/>
  <c r="B9738" i="2"/>
  <c r="C9738" i="2"/>
  <c r="D9738" i="2"/>
  <c r="E9738" i="2"/>
  <c r="F9738" i="2"/>
  <c r="G9738" i="2"/>
  <c r="H9738" i="2"/>
  <c r="I9738" i="2"/>
  <c r="A9739" i="2"/>
  <c r="B9739" i="2"/>
  <c r="C9739" i="2"/>
  <c r="D9739" i="2"/>
  <c r="E9739" i="2"/>
  <c r="F9739" i="2"/>
  <c r="G9739" i="2"/>
  <c r="H9739" i="2"/>
  <c r="I9739" i="2"/>
  <c r="A9740" i="2"/>
  <c r="B9740" i="2"/>
  <c r="C9740" i="2"/>
  <c r="D9740" i="2"/>
  <c r="E9740" i="2"/>
  <c r="F9740" i="2"/>
  <c r="G9740" i="2"/>
  <c r="H9740" i="2"/>
  <c r="I9740" i="2"/>
  <c r="A9741" i="2"/>
  <c r="B9741" i="2"/>
  <c r="C9741" i="2"/>
  <c r="D9741" i="2"/>
  <c r="E9741" i="2"/>
  <c r="F9741" i="2"/>
  <c r="G9741" i="2"/>
  <c r="H9741" i="2"/>
  <c r="I9741" i="2"/>
  <c r="A9742" i="2"/>
  <c r="B9742" i="2"/>
  <c r="C9742" i="2"/>
  <c r="D9742" i="2"/>
  <c r="E9742" i="2"/>
  <c r="F9742" i="2"/>
  <c r="G9742" i="2"/>
  <c r="H9742" i="2"/>
  <c r="I9742" i="2"/>
  <c r="A9743" i="2"/>
  <c r="B9743" i="2"/>
  <c r="C9743" i="2"/>
  <c r="D9743" i="2"/>
  <c r="E9743" i="2"/>
  <c r="F9743" i="2"/>
  <c r="G9743" i="2"/>
  <c r="H9743" i="2"/>
  <c r="I9743" i="2"/>
  <c r="A9744" i="2"/>
  <c r="B9744" i="2"/>
  <c r="C9744" i="2"/>
  <c r="D9744" i="2"/>
  <c r="E9744" i="2"/>
  <c r="F9744" i="2"/>
  <c r="G9744" i="2"/>
  <c r="H9744" i="2"/>
  <c r="I9744" i="2"/>
  <c r="A9745" i="2"/>
  <c r="B9745" i="2"/>
  <c r="C9745" i="2"/>
  <c r="D9745" i="2"/>
  <c r="E9745" i="2"/>
  <c r="F9745" i="2"/>
  <c r="G9745" i="2"/>
  <c r="H9745" i="2"/>
  <c r="I9745" i="2"/>
  <c r="A9746" i="2"/>
  <c r="B9746" i="2"/>
  <c r="C9746" i="2"/>
  <c r="D9746" i="2"/>
  <c r="E9746" i="2"/>
  <c r="F9746" i="2"/>
  <c r="G9746" i="2"/>
  <c r="H9746" i="2"/>
  <c r="I9746" i="2"/>
  <c r="A9747" i="2"/>
  <c r="B9747" i="2"/>
  <c r="C9747" i="2"/>
  <c r="D9747" i="2"/>
  <c r="E9747" i="2"/>
  <c r="F9747" i="2"/>
  <c r="G9747" i="2"/>
  <c r="H9747" i="2"/>
  <c r="I9747" i="2"/>
  <c r="A9748" i="2"/>
  <c r="B9748" i="2"/>
  <c r="C9748" i="2"/>
  <c r="D9748" i="2"/>
  <c r="E9748" i="2"/>
  <c r="F9748" i="2"/>
  <c r="G9748" i="2"/>
  <c r="H9748" i="2"/>
  <c r="I9748" i="2"/>
  <c r="A9749" i="2"/>
  <c r="B9749" i="2"/>
  <c r="C9749" i="2"/>
  <c r="D9749" i="2"/>
  <c r="E9749" i="2"/>
  <c r="F9749" i="2"/>
  <c r="G9749" i="2"/>
  <c r="H9749" i="2"/>
  <c r="I9749" i="2"/>
  <c r="A9750" i="2"/>
  <c r="B9750" i="2"/>
  <c r="C9750" i="2"/>
  <c r="D9750" i="2"/>
  <c r="E9750" i="2"/>
  <c r="F9750" i="2"/>
  <c r="G9750" i="2"/>
  <c r="H9750" i="2"/>
  <c r="I9750" i="2"/>
  <c r="A9751" i="2"/>
  <c r="B9751" i="2"/>
  <c r="C9751" i="2"/>
  <c r="D9751" i="2"/>
  <c r="E9751" i="2"/>
  <c r="F9751" i="2"/>
  <c r="G9751" i="2"/>
  <c r="H9751" i="2"/>
  <c r="I9751" i="2"/>
  <c r="A9752" i="2"/>
  <c r="B9752" i="2"/>
  <c r="C9752" i="2"/>
  <c r="D9752" i="2"/>
  <c r="E9752" i="2"/>
  <c r="F9752" i="2"/>
  <c r="G9752" i="2"/>
  <c r="H9752" i="2"/>
  <c r="I9752" i="2"/>
  <c r="A9753" i="2"/>
  <c r="B9753" i="2"/>
  <c r="C9753" i="2"/>
  <c r="D9753" i="2"/>
  <c r="E9753" i="2"/>
  <c r="F9753" i="2"/>
  <c r="G9753" i="2"/>
  <c r="H9753" i="2"/>
  <c r="I9753" i="2"/>
  <c r="A9754" i="2"/>
  <c r="B9754" i="2"/>
  <c r="C9754" i="2"/>
  <c r="D9754" i="2"/>
  <c r="E9754" i="2"/>
  <c r="F9754" i="2"/>
  <c r="G9754" i="2"/>
  <c r="H9754" i="2"/>
  <c r="I9754" i="2"/>
  <c r="A9755" i="2"/>
  <c r="B9755" i="2"/>
  <c r="C9755" i="2"/>
  <c r="D9755" i="2"/>
  <c r="E9755" i="2"/>
  <c r="F9755" i="2"/>
  <c r="G9755" i="2"/>
  <c r="H9755" i="2"/>
  <c r="I9755" i="2"/>
  <c r="A9756" i="2"/>
  <c r="B9756" i="2"/>
  <c r="C9756" i="2"/>
  <c r="D9756" i="2"/>
  <c r="E9756" i="2"/>
  <c r="F9756" i="2"/>
  <c r="G9756" i="2"/>
  <c r="H9756" i="2"/>
  <c r="I9756" i="2"/>
  <c r="A9757" i="2"/>
  <c r="B9757" i="2"/>
  <c r="C9757" i="2"/>
  <c r="D9757" i="2"/>
  <c r="E9757" i="2"/>
  <c r="F9757" i="2"/>
  <c r="G9757" i="2"/>
  <c r="H9757" i="2"/>
  <c r="I9757" i="2"/>
  <c r="A9758" i="2"/>
  <c r="B9758" i="2"/>
  <c r="C9758" i="2"/>
  <c r="D9758" i="2"/>
  <c r="E9758" i="2"/>
  <c r="F9758" i="2"/>
  <c r="G9758" i="2"/>
  <c r="H9758" i="2"/>
  <c r="I9758" i="2"/>
  <c r="A9759" i="2"/>
  <c r="B9759" i="2"/>
  <c r="C9759" i="2"/>
  <c r="D9759" i="2"/>
  <c r="E9759" i="2"/>
  <c r="F9759" i="2"/>
  <c r="G9759" i="2"/>
  <c r="H9759" i="2"/>
  <c r="I9759" i="2"/>
  <c r="A9760" i="2"/>
  <c r="B9760" i="2"/>
  <c r="C9760" i="2"/>
  <c r="D9760" i="2"/>
  <c r="E9760" i="2"/>
  <c r="F9760" i="2"/>
  <c r="G9760" i="2"/>
  <c r="H9760" i="2"/>
  <c r="I9760" i="2"/>
  <c r="A9761" i="2"/>
  <c r="B9761" i="2"/>
  <c r="C9761" i="2"/>
  <c r="D9761" i="2"/>
  <c r="E9761" i="2"/>
  <c r="F9761" i="2"/>
  <c r="G9761" i="2"/>
  <c r="H9761" i="2"/>
  <c r="I9761" i="2"/>
  <c r="A9762" i="2"/>
  <c r="B9762" i="2"/>
  <c r="C9762" i="2"/>
  <c r="D9762" i="2"/>
  <c r="E9762" i="2"/>
  <c r="F9762" i="2"/>
  <c r="G9762" i="2"/>
  <c r="H9762" i="2"/>
  <c r="I9762" i="2"/>
  <c r="A9763" i="2"/>
  <c r="B9763" i="2"/>
  <c r="C9763" i="2"/>
  <c r="D9763" i="2"/>
  <c r="E9763" i="2"/>
  <c r="F9763" i="2"/>
  <c r="G9763" i="2"/>
  <c r="H9763" i="2"/>
  <c r="I9763" i="2"/>
  <c r="A9764" i="2"/>
  <c r="B9764" i="2"/>
  <c r="C9764" i="2"/>
  <c r="D9764" i="2"/>
  <c r="E9764" i="2"/>
  <c r="F9764" i="2"/>
  <c r="G9764" i="2"/>
  <c r="H9764" i="2"/>
  <c r="I9764" i="2"/>
  <c r="A9765" i="2"/>
  <c r="B9765" i="2"/>
  <c r="C9765" i="2"/>
  <c r="D9765" i="2"/>
  <c r="E9765" i="2"/>
  <c r="F9765" i="2"/>
  <c r="G9765" i="2"/>
  <c r="H9765" i="2"/>
  <c r="I9765" i="2"/>
  <c r="A9766" i="2"/>
  <c r="B9766" i="2"/>
  <c r="C9766" i="2"/>
  <c r="D9766" i="2"/>
  <c r="E9766" i="2"/>
  <c r="F9766" i="2"/>
  <c r="G9766" i="2"/>
  <c r="H9766" i="2"/>
  <c r="I9766" i="2"/>
  <c r="A9767" i="2"/>
  <c r="B9767" i="2"/>
  <c r="C9767" i="2"/>
  <c r="D9767" i="2"/>
  <c r="E9767" i="2"/>
  <c r="F9767" i="2"/>
  <c r="G9767" i="2"/>
  <c r="H9767" i="2"/>
  <c r="I9767" i="2"/>
  <c r="A9768" i="2"/>
  <c r="B9768" i="2"/>
  <c r="C9768" i="2"/>
  <c r="D9768" i="2"/>
  <c r="E9768" i="2"/>
  <c r="F9768" i="2"/>
  <c r="G9768" i="2"/>
  <c r="H9768" i="2"/>
  <c r="I9768" i="2"/>
  <c r="A9769" i="2"/>
  <c r="B9769" i="2"/>
  <c r="C9769" i="2"/>
  <c r="D9769" i="2"/>
  <c r="E9769" i="2"/>
  <c r="F9769" i="2"/>
  <c r="G9769" i="2"/>
  <c r="H9769" i="2"/>
  <c r="I9769" i="2"/>
  <c r="A9770" i="2"/>
  <c r="B9770" i="2"/>
  <c r="C9770" i="2"/>
  <c r="D9770" i="2"/>
  <c r="E9770" i="2"/>
  <c r="F9770" i="2"/>
  <c r="G9770" i="2"/>
  <c r="H9770" i="2"/>
  <c r="I9770" i="2"/>
  <c r="A9771" i="2"/>
  <c r="B9771" i="2"/>
  <c r="C9771" i="2"/>
  <c r="D9771" i="2"/>
  <c r="E9771" i="2"/>
  <c r="F9771" i="2"/>
  <c r="G9771" i="2"/>
  <c r="H9771" i="2"/>
  <c r="I9771" i="2"/>
  <c r="A9772" i="2"/>
  <c r="B9772" i="2"/>
  <c r="C9772" i="2"/>
  <c r="D9772" i="2"/>
  <c r="E9772" i="2"/>
  <c r="F9772" i="2"/>
  <c r="G9772" i="2"/>
  <c r="H9772" i="2"/>
  <c r="I9772" i="2"/>
  <c r="A9773" i="2"/>
  <c r="B9773" i="2"/>
  <c r="C9773" i="2"/>
  <c r="D9773" i="2"/>
  <c r="E9773" i="2"/>
  <c r="F9773" i="2"/>
  <c r="G9773" i="2"/>
  <c r="H9773" i="2"/>
  <c r="I9773" i="2"/>
  <c r="A9774" i="2"/>
  <c r="B9774" i="2"/>
  <c r="C9774" i="2"/>
  <c r="D9774" i="2"/>
  <c r="E9774" i="2"/>
  <c r="F9774" i="2"/>
  <c r="G9774" i="2"/>
  <c r="H9774" i="2"/>
  <c r="I9774" i="2"/>
  <c r="A9775" i="2"/>
  <c r="B9775" i="2"/>
  <c r="C9775" i="2"/>
  <c r="D9775" i="2"/>
  <c r="E9775" i="2"/>
  <c r="F9775" i="2"/>
  <c r="G9775" i="2"/>
  <c r="H9775" i="2"/>
  <c r="I9775" i="2"/>
  <c r="A9776" i="2"/>
  <c r="B9776" i="2"/>
  <c r="C9776" i="2"/>
  <c r="D9776" i="2"/>
  <c r="E9776" i="2"/>
  <c r="F9776" i="2"/>
  <c r="G9776" i="2"/>
  <c r="H9776" i="2"/>
  <c r="I9776" i="2"/>
  <c r="A9777" i="2"/>
  <c r="B9777" i="2"/>
  <c r="C9777" i="2"/>
  <c r="D9777" i="2"/>
  <c r="E9777" i="2"/>
  <c r="F9777" i="2"/>
  <c r="G9777" i="2"/>
  <c r="H9777" i="2"/>
  <c r="I9777" i="2"/>
  <c r="A9778" i="2"/>
  <c r="B9778" i="2"/>
  <c r="C9778" i="2"/>
  <c r="D9778" i="2"/>
  <c r="E9778" i="2"/>
  <c r="F9778" i="2"/>
  <c r="G9778" i="2"/>
  <c r="H9778" i="2"/>
  <c r="I9778" i="2"/>
  <c r="A9779" i="2"/>
  <c r="B9779" i="2"/>
  <c r="C9779" i="2"/>
  <c r="D9779" i="2"/>
  <c r="E9779" i="2"/>
  <c r="F9779" i="2"/>
  <c r="G9779" i="2"/>
  <c r="H9779" i="2"/>
  <c r="I9779" i="2"/>
  <c r="A9780" i="2"/>
  <c r="B9780" i="2"/>
  <c r="C9780" i="2"/>
  <c r="D9780" i="2"/>
  <c r="E9780" i="2"/>
  <c r="F9780" i="2"/>
  <c r="G9780" i="2"/>
  <c r="H9780" i="2"/>
  <c r="I9780" i="2"/>
  <c r="A9781" i="2"/>
  <c r="B9781" i="2"/>
  <c r="C9781" i="2"/>
  <c r="D9781" i="2"/>
  <c r="E9781" i="2"/>
  <c r="F9781" i="2"/>
  <c r="G9781" i="2"/>
  <c r="H9781" i="2"/>
  <c r="I9781" i="2"/>
  <c r="A9782" i="2"/>
  <c r="B9782" i="2"/>
  <c r="C9782" i="2"/>
  <c r="D9782" i="2"/>
  <c r="E9782" i="2"/>
  <c r="F9782" i="2"/>
  <c r="G9782" i="2"/>
  <c r="H9782" i="2"/>
  <c r="I9782" i="2"/>
  <c r="A9783" i="2"/>
  <c r="B9783" i="2"/>
  <c r="C9783" i="2"/>
  <c r="D9783" i="2"/>
  <c r="E9783" i="2"/>
  <c r="F9783" i="2"/>
  <c r="G9783" i="2"/>
  <c r="H9783" i="2"/>
  <c r="I9783" i="2"/>
  <c r="A9784" i="2"/>
  <c r="B9784" i="2"/>
  <c r="C9784" i="2"/>
  <c r="D9784" i="2"/>
  <c r="E9784" i="2"/>
  <c r="F9784" i="2"/>
  <c r="G9784" i="2"/>
  <c r="H9784" i="2"/>
  <c r="I9784" i="2"/>
  <c r="A9785" i="2"/>
  <c r="B9785" i="2"/>
  <c r="C9785" i="2"/>
  <c r="D9785" i="2"/>
  <c r="E9785" i="2"/>
  <c r="F9785" i="2"/>
  <c r="G9785" i="2"/>
  <c r="H9785" i="2"/>
  <c r="I9785" i="2"/>
  <c r="A9786" i="2"/>
  <c r="B9786" i="2"/>
  <c r="C9786" i="2"/>
  <c r="D9786" i="2"/>
  <c r="E9786" i="2"/>
  <c r="F9786" i="2"/>
  <c r="G9786" i="2"/>
  <c r="H9786" i="2"/>
  <c r="I9786" i="2"/>
  <c r="A9787" i="2"/>
  <c r="B9787" i="2"/>
  <c r="C9787" i="2"/>
  <c r="D9787" i="2"/>
  <c r="E9787" i="2"/>
  <c r="F9787" i="2"/>
  <c r="G9787" i="2"/>
  <c r="H9787" i="2"/>
  <c r="I9787" i="2"/>
  <c r="A9788" i="2"/>
  <c r="B9788" i="2"/>
  <c r="C9788" i="2"/>
  <c r="D9788" i="2"/>
  <c r="E9788" i="2"/>
  <c r="F9788" i="2"/>
  <c r="G9788" i="2"/>
  <c r="H9788" i="2"/>
  <c r="I9788" i="2"/>
  <c r="A9789" i="2"/>
  <c r="B9789" i="2"/>
  <c r="C9789" i="2"/>
  <c r="D9789" i="2"/>
  <c r="E9789" i="2"/>
  <c r="F9789" i="2"/>
  <c r="G9789" i="2"/>
  <c r="H9789" i="2"/>
  <c r="I9789" i="2"/>
  <c r="A9790" i="2"/>
  <c r="B9790" i="2"/>
  <c r="C9790" i="2"/>
  <c r="D9790" i="2"/>
  <c r="E9790" i="2"/>
  <c r="F9790" i="2"/>
  <c r="G9790" i="2"/>
  <c r="H9790" i="2"/>
  <c r="I9790" i="2"/>
  <c r="A9791" i="2"/>
  <c r="B9791" i="2"/>
  <c r="C9791" i="2"/>
  <c r="D9791" i="2"/>
  <c r="E9791" i="2"/>
  <c r="F9791" i="2"/>
  <c r="G9791" i="2"/>
  <c r="H9791" i="2"/>
  <c r="I9791" i="2"/>
  <c r="A9792" i="2"/>
  <c r="B9792" i="2"/>
  <c r="C9792" i="2"/>
  <c r="D9792" i="2"/>
  <c r="E9792" i="2"/>
  <c r="F9792" i="2"/>
  <c r="G9792" i="2"/>
  <c r="H9792" i="2"/>
  <c r="I9792" i="2"/>
  <c r="A9793" i="2"/>
  <c r="B9793" i="2"/>
  <c r="C9793" i="2"/>
  <c r="D9793" i="2"/>
  <c r="E9793" i="2"/>
  <c r="F9793" i="2"/>
  <c r="G9793" i="2"/>
  <c r="H9793" i="2"/>
  <c r="I9793" i="2"/>
  <c r="A9794" i="2"/>
  <c r="B9794" i="2"/>
  <c r="C9794" i="2"/>
  <c r="D9794" i="2"/>
  <c r="E9794" i="2"/>
  <c r="F9794" i="2"/>
  <c r="G9794" i="2"/>
  <c r="H9794" i="2"/>
  <c r="I9794" i="2"/>
  <c r="A9795" i="2"/>
  <c r="B9795" i="2"/>
  <c r="C9795" i="2"/>
  <c r="D9795" i="2"/>
  <c r="E9795" i="2"/>
  <c r="F9795" i="2"/>
  <c r="G9795" i="2"/>
  <c r="H9795" i="2"/>
  <c r="I9795" i="2"/>
  <c r="A9796" i="2"/>
  <c r="B9796" i="2"/>
  <c r="C9796" i="2"/>
  <c r="D9796" i="2"/>
  <c r="E9796" i="2"/>
  <c r="F9796" i="2"/>
  <c r="G9796" i="2"/>
  <c r="H9796" i="2"/>
  <c r="I9796" i="2"/>
  <c r="A9797" i="2"/>
  <c r="B9797" i="2"/>
  <c r="C9797" i="2"/>
  <c r="D9797" i="2"/>
  <c r="E9797" i="2"/>
  <c r="F9797" i="2"/>
  <c r="G9797" i="2"/>
  <c r="H9797" i="2"/>
  <c r="I9797" i="2"/>
  <c r="A9798" i="2"/>
  <c r="B9798" i="2"/>
  <c r="C9798" i="2"/>
  <c r="D9798" i="2"/>
  <c r="E9798" i="2"/>
  <c r="F9798" i="2"/>
  <c r="G9798" i="2"/>
  <c r="H9798" i="2"/>
  <c r="I9798" i="2"/>
  <c r="A9799" i="2"/>
  <c r="B9799" i="2"/>
  <c r="C9799" i="2"/>
  <c r="D9799" i="2"/>
  <c r="E9799" i="2"/>
  <c r="F9799" i="2"/>
  <c r="G9799" i="2"/>
  <c r="H9799" i="2"/>
  <c r="I9799" i="2"/>
  <c r="A9800" i="2"/>
  <c r="B9800" i="2"/>
  <c r="C9800" i="2"/>
  <c r="D9800" i="2"/>
  <c r="E9800" i="2"/>
  <c r="F9800" i="2"/>
  <c r="G9800" i="2"/>
  <c r="H9800" i="2"/>
  <c r="I9800" i="2"/>
  <c r="A9801" i="2"/>
  <c r="B9801" i="2"/>
  <c r="C9801" i="2"/>
  <c r="D9801" i="2"/>
  <c r="E9801" i="2"/>
  <c r="F9801" i="2"/>
  <c r="G9801" i="2"/>
  <c r="H9801" i="2"/>
  <c r="I9801" i="2"/>
  <c r="A9802" i="2"/>
  <c r="B9802" i="2"/>
  <c r="C9802" i="2"/>
  <c r="D9802" i="2"/>
  <c r="E9802" i="2"/>
  <c r="F9802" i="2"/>
  <c r="G9802" i="2"/>
  <c r="H9802" i="2"/>
  <c r="I9802" i="2"/>
  <c r="A9803" i="2"/>
  <c r="B9803" i="2"/>
  <c r="C9803" i="2"/>
  <c r="D9803" i="2"/>
  <c r="E9803" i="2"/>
  <c r="F9803" i="2"/>
  <c r="G9803" i="2"/>
  <c r="H9803" i="2"/>
  <c r="I9803" i="2"/>
  <c r="A9804" i="2"/>
  <c r="B9804" i="2"/>
  <c r="C9804" i="2"/>
  <c r="D9804" i="2"/>
  <c r="E9804" i="2"/>
  <c r="F9804" i="2"/>
  <c r="G9804" i="2"/>
  <c r="H9804" i="2"/>
  <c r="I9804" i="2"/>
  <c r="A9805" i="2"/>
  <c r="B9805" i="2"/>
  <c r="C9805" i="2"/>
  <c r="D9805" i="2"/>
  <c r="E9805" i="2"/>
  <c r="F9805" i="2"/>
  <c r="G9805" i="2"/>
  <c r="H9805" i="2"/>
  <c r="I9805" i="2"/>
  <c r="A9806" i="2"/>
  <c r="B9806" i="2"/>
  <c r="C9806" i="2"/>
  <c r="D9806" i="2"/>
  <c r="E9806" i="2"/>
  <c r="F9806" i="2"/>
  <c r="G9806" i="2"/>
  <c r="H9806" i="2"/>
  <c r="I9806" i="2"/>
  <c r="A9807" i="2"/>
  <c r="B9807" i="2"/>
  <c r="C9807" i="2"/>
  <c r="D9807" i="2"/>
  <c r="E9807" i="2"/>
  <c r="F9807" i="2"/>
  <c r="G9807" i="2"/>
  <c r="H9807" i="2"/>
  <c r="I9807" i="2"/>
  <c r="A9808" i="2"/>
  <c r="B9808" i="2"/>
  <c r="C9808" i="2"/>
  <c r="D9808" i="2"/>
  <c r="E9808" i="2"/>
  <c r="F9808" i="2"/>
  <c r="G9808" i="2"/>
  <c r="H9808" i="2"/>
  <c r="I9808" i="2"/>
  <c r="A9809" i="2"/>
  <c r="B9809" i="2"/>
  <c r="C9809" i="2"/>
  <c r="D9809" i="2"/>
  <c r="E9809" i="2"/>
  <c r="F9809" i="2"/>
  <c r="G9809" i="2"/>
  <c r="H9809" i="2"/>
  <c r="I9809" i="2"/>
  <c r="A9810" i="2"/>
  <c r="B9810" i="2"/>
  <c r="C9810" i="2"/>
  <c r="D9810" i="2"/>
  <c r="E9810" i="2"/>
  <c r="F9810" i="2"/>
  <c r="G9810" i="2"/>
  <c r="H9810" i="2"/>
  <c r="I9810" i="2"/>
  <c r="A9811" i="2"/>
  <c r="B9811" i="2"/>
  <c r="C9811" i="2"/>
  <c r="D9811" i="2"/>
  <c r="E9811" i="2"/>
  <c r="F9811" i="2"/>
  <c r="G9811" i="2"/>
  <c r="H9811" i="2"/>
  <c r="I9811" i="2"/>
  <c r="A9812" i="2"/>
  <c r="B9812" i="2"/>
  <c r="C9812" i="2"/>
  <c r="D9812" i="2"/>
  <c r="E9812" i="2"/>
  <c r="F9812" i="2"/>
  <c r="G9812" i="2"/>
  <c r="H9812" i="2"/>
  <c r="I9812" i="2"/>
  <c r="A9813" i="2"/>
  <c r="B9813" i="2"/>
  <c r="C9813" i="2"/>
  <c r="D9813" i="2"/>
  <c r="E9813" i="2"/>
  <c r="F9813" i="2"/>
  <c r="G9813" i="2"/>
  <c r="H9813" i="2"/>
  <c r="I9813" i="2"/>
  <c r="A9814" i="2"/>
  <c r="B9814" i="2"/>
  <c r="C9814" i="2"/>
  <c r="D9814" i="2"/>
  <c r="E9814" i="2"/>
  <c r="F9814" i="2"/>
  <c r="G9814" i="2"/>
  <c r="H9814" i="2"/>
  <c r="I9814" i="2"/>
  <c r="A9815" i="2"/>
  <c r="B9815" i="2"/>
  <c r="C9815" i="2"/>
  <c r="D9815" i="2"/>
  <c r="E9815" i="2"/>
  <c r="F9815" i="2"/>
  <c r="G9815" i="2"/>
  <c r="H9815" i="2"/>
  <c r="I9815" i="2"/>
  <c r="A9816" i="2"/>
  <c r="B9816" i="2"/>
  <c r="C9816" i="2"/>
  <c r="D9816" i="2"/>
  <c r="E9816" i="2"/>
  <c r="F9816" i="2"/>
  <c r="G9816" i="2"/>
  <c r="H9816" i="2"/>
  <c r="I9816" i="2"/>
  <c r="A9817" i="2"/>
  <c r="B9817" i="2"/>
  <c r="C9817" i="2"/>
  <c r="D9817" i="2"/>
  <c r="E9817" i="2"/>
  <c r="F9817" i="2"/>
  <c r="G9817" i="2"/>
  <c r="H9817" i="2"/>
  <c r="I9817" i="2"/>
  <c r="A9818" i="2"/>
  <c r="B9818" i="2"/>
  <c r="C9818" i="2"/>
  <c r="D9818" i="2"/>
  <c r="E9818" i="2"/>
  <c r="F9818" i="2"/>
  <c r="G9818" i="2"/>
  <c r="H9818" i="2"/>
  <c r="I9818" i="2"/>
  <c r="A9819" i="2"/>
  <c r="B9819" i="2"/>
  <c r="C9819" i="2"/>
  <c r="D9819" i="2"/>
  <c r="E9819" i="2"/>
  <c r="F9819" i="2"/>
  <c r="G9819" i="2"/>
  <c r="H9819" i="2"/>
  <c r="I9819" i="2"/>
  <c r="A9820" i="2"/>
  <c r="B9820" i="2"/>
  <c r="C9820" i="2"/>
  <c r="D9820" i="2"/>
  <c r="E9820" i="2"/>
  <c r="F9820" i="2"/>
  <c r="G9820" i="2"/>
  <c r="H9820" i="2"/>
  <c r="I9820" i="2"/>
  <c r="A9821" i="2"/>
  <c r="B9821" i="2"/>
  <c r="C9821" i="2"/>
  <c r="D9821" i="2"/>
  <c r="E9821" i="2"/>
  <c r="F9821" i="2"/>
  <c r="G9821" i="2"/>
  <c r="H9821" i="2"/>
  <c r="I9821" i="2"/>
  <c r="A9822" i="2"/>
  <c r="B9822" i="2"/>
  <c r="C9822" i="2"/>
  <c r="D9822" i="2"/>
  <c r="E9822" i="2"/>
  <c r="F9822" i="2"/>
  <c r="G9822" i="2"/>
  <c r="H9822" i="2"/>
  <c r="I9822" i="2"/>
  <c r="A9823" i="2"/>
  <c r="B9823" i="2"/>
  <c r="C9823" i="2"/>
  <c r="D9823" i="2"/>
  <c r="E9823" i="2"/>
  <c r="F9823" i="2"/>
  <c r="G9823" i="2"/>
  <c r="H9823" i="2"/>
  <c r="I9823" i="2"/>
  <c r="A9824" i="2"/>
  <c r="B9824" i="2"/>
  <c r="C9824" i="2"/>
  <c r="D9824" i="2"/>
  <c r="E9824" i="2"/>
  <c r="F9824" i="2"/>
  <c r="G9824" i="2"/>
  <c r="H9824" i="2"/>
  <c r="I9824" i="2"/>
  <c r="A9825" i="2"/>
  <c r="B9825" i="2"/>
  <c r="C9825" i="2"/>
  <c r="D9825" i="2"/>
  <c r="E9825" i="2"/>
  <c r="F9825" i="2"/>
  <c r="G9825" i="2"/>
  <c r="H9825" i="2"/>
  <c r="I9825" i="2"/>
  <c r="A9826" i="2"/>
  <c r="B9826" i="2"/>
  <c r="C9826" i="2"/>
  <c r="D9826" i="2"/>
  <c r="E9826" i="2"/>
  <c r="F9826" i="2"/>
  <c r="G9826" i="2"/>
  <c r="H9826" i="2"/>
  <c r="I9826" i="2"/>
  <c r="A9827" i="2"/>
  <c r="B9827" i="2"/>
  <c r="C9827" i="2"/>
  <c r="D9827" i="2"/>
  <c r="E9827" i="2"/>
  <c r="F9827" i="2"/>
  <c r="G9827" i="2"/>
  <c r="H9827" i="2"/>
  <c r="I9827" i="2"/>
  <c r="A9828" i="2"/>
  <c r="B9828" i="2"/>
  <c r="C9828" i="2"/>
  <c r="D9828" i="2"/>
  <c r="E9828" i="2"/>
  <c r="F9828" i="2"/>
  <c r="G9828" i="2"/>
  <c r="H9828" i="2"/>
  <c r="I9828" i="2"/>
  <c r="A9829" i="2"/>
  <c r="B9829" i="2"/>
  <c r="C9829" i="2"/>
  <c r="D9829" i="2"/>
  <c r="E9829" i="2"/>
  <c r="F9829" i="2"/>
  <c r="G9829" i="2"/>
  <c r="H9829" i="2"/>
  <c r="I9829" i="2"/>
  <c r="A9830" i="2"/>
  <c r="B9830" i="2"/>
  <c r="C9830" i="2"/>
  <c r="D9830" i="2"/>
  <c r="E9830" i="2"/>
  <c r="F9830" i="2"/>
  <c r="G9830" i="2"/>
  <c r="H9830" i="2"/>
  <c r="I9830" i="2"/>
  <c r="A9831" i="2"/>
  <c r="B9831" i="2"/>
  <c r="C9831" i="2"/>
  <c r="D9831" i="2"/>
  <c r="E9831" i="2"/>
  <c r="F9831" i="2"/>
  <c r="G9831" i="2"/>
  <c r="H9831" i="2"/>
  <c r="I9831" i="2"/>
  <c r="A9832" i="2"/>
  <c r="B9832" i="2"/>
  <c r="C9832" i="2"/>
  <c r="D9832" i="2"/>
  <c r="E9832" i="2"/>
  <c r="F9832" i="2"/>
  <c r="G9832" i="2"/>
  <c r="H9832" i="2"/>
  <c r="I9832" i="2"/>
  <c r="A9833" i="2"/>
  <c r="B9833" i="2"/>
  <c r="C9833" i="2"/>
  <c r="D9833" i="2"/>
  <c r="E9833" i="2"/>
  <c r="F9833" i="2"/>
  <c r="G9833" i="2"/>
  <c r="H9833" i="2"/>
  <c r="I9833" i="2"/>
  <c r="A9834" i="2"/>
  <c r="B9834" i="2"/>
  <c r="C9834" i="2"/>
  <c r="D9834" i="2"/>
  <c r="E9834" i="2"/>
  <c r="F9834" i="2"/>
  <c r="G9834" i="2"/>
  <c r="H9834" i="2"/>
  <c r="I9834" i="2"/>
  <c r="A9835" i="2"/>
  <c r="B9835" i="2"/>
  <c r="C9835" i="2"/>
  <c r="D9835" i="2"/>
  <c r="E9835" i="2"/>
  <c r="F9835" i="2"/>
  <c r="G9835" i="2"/>
  <c r="H9835" i="2"/>
  <c r="I9835" i="2"/>
  <c r="A9836" i="2"/>
  <c r="B9836" i="2"/>
  <c r="C9836" i="2"/>
  <c r="D9836" i="2"/>
  <c r="E9836" i="2"/>
  <c r="F9836" i="2"/>
  <c r="G9836" i="2"/>
  <c r="H9836" i="2"/>
  <c r="I9836" i="2"/>
  <c r="A9837" i="2"/>
  <c r="B9837" i="2"/>
  <c r="C9837" i="2"/>
  <c r="D9837" i="2"/>
  <c r="E9837" i="2"/>
  <c r="F9837" i="2"/>
  <c r="G9837" i="2"/>
  <c r="H9837" i="2"/>
  <c r="I9837" i="2"/>
  <c r="A9838" i="2"/>
  <c r="B9838" i="2"/>
  <c r="C9838" i="2"/>
  <c r="D9838" i="2"/>
  <c r="E9838" i="2"/>
  <c r="F9838" i="2"/>
  <c r="G9838" i="2"/>
  <c r="H9838" i="2"/>
  <c r="I9838" i="2"/>
  <c r="A9839" i="2"/>
  <c r="B9839" i="2"/>
  <c r="C9839" i="2"/>
  <c r="D9839" i="2"/>
  <c r="E9839" i="2"/>
  <c r="F9839" i="2"/>
  <c r="G9839" i="2"/>
  <c r="H9839" i="2"/>
  <c r="I9839" i="2"/>
  <c r="A9840" i="2"/>
  <c r="B9840" i="2"/>
  <c r="C9840" i="2"/>
  <c r="D9840" i="2"/>
  <c r="E9840" i="2"/>
  <c r="F9840" i="2"/>
  <c r="G9840" i="2"/>
  <c r="H9840" i="2"/>
  <c r="I9840" i="2"/>
  <c r="A9841" i="2"/>
  <c r="B9841" i="2"/>
  <c r="C9841" i="2"/>
  <c r="D9841" i="2"/>
  <c r="E9841" i="2"/>
  <c r="F9841" i="2"/>
  <c r="G9841" i="2"/>
  <c r="H9841" i="2"/>
  <c r="I9841" i="2"/>
  <c r="A9842" i="2"/>
  <c r="B9842" i="2"/>
  <c r="C9842" i="2"/>
  <c r="D9842" i="2"/>
  <c r="E9842" i="2"/>
  <c r="F9842" i="2"/>
  <c r="G9842" i="2"/>
  <c r="H9842" i="2"/>
  <c r="I9842" i="2"/>
  <c r="A9843" i="2"/>
  <c r="B9843" i="2"/>
  <c r="C9843" i="2"/>
  <c r="D9843" i="2"/>
  <c r="E9843" i="2"/>
  <c r="F9843" i="2"/>
  <c r="G9843" i="2"/>
  <c r="H9843" i="2"/>
  <c r="I9843" i="2"/>
  <c r="A9844" i="2"/>
  <c r="B9844" i="2"/>
  <c r="C9844" i="2"/>
  <c r="D9844" i="2"/>
  <c r="E9844" i="2"/>
  <c r="F9844" i="2"/>
  <c r="G9844" i="2"/>
  <c r="H9844" i="2"/>
  <c r="I9844" i="2"/>
  <c r="A9845" i="2"/>
  <c r="B9845" i="2"/>
  <c r="C9845" i="2"/>
  <c r="D9845" i="2"/>
  <c r="E9845" i="2"/>
  <c r="F9845" i="2"/>
  <c r="G9845" i="2"/>
  <c r="H9845" i="2"/>
  <c r="I9845" i="2"/>
  <c r="A9846" i="2"/>
  <c r="B9846" i="2"/>
  <c r="C9846" i="2"/>
  <c r="D9846" i="2"/>
  <c r="E9846" i="2"/>
  <c r="F9846" i="2"/>
  <c r="G9846" i="2"/>
  <c r="H9846" i="2"/>
  <c r="I9846" i="2"/>
  <c r="A9847" i="2"/>
  <c r="B9847" i="2"/>
  <c r="C9847" i="2"/>
  <c r="D9847" i="2"/>
  <c r="E9847" i="2"/>
  <c r="F9847" i="2"/>
  <c r="G9847" i="2"/>
  <c r="H9847" i="2"/>
  <c r="I9847" i="2"/>
  <c r="A9848" i="2"/>
  <c r="B9848" i="2"/>
  <c r="C9848" i="2"/>
  <c r="D9848" i="2"/>
  <c r="E9848" i="2"/>
  <c r="F9848" i="2"/>
  <c r="G9848" i="2"/>
  <c r="H9848" i="2"/>
  <c r="I9848" i="2"/>
  <c r="A9849" i="2"/>
  <c r="B9849" i="2"/>
  <c r="C9849" i="2"/>
  <c r="D9849" i="2"/>
  <c r="E9849" i="2"/>
  <c r="F9849" i="2"/>
  <c r="G9849" i="2"/>
  <c r="H9849" i="2"/>
  <c r="I9849" i="2"/>
  <c r="A9850" i="2"/>
  <c r="B9850" i="2"/>
  <c r="C9850" i="2"/>
  <c r="D9850" i="2"/>
  <c r="E9850" i="2"/>
  <c r="F9850" i="2"/>
  <c r="G9850" i="2"/>
  <c r="H9850" i="2"/>
  <c r="I9850" i="2"/>
  <c r="A9851" i="2"/>
  <c r="B9851" i="2"/>
  <c r="C9851" i="2"/>
  <c r="D9851" i="2"/>
  <c r="E9851" i="2"/>
  <c r="F9851" i="2"/>
  <c r="G9851" i="2"/>
  <c r="H9851" i="2"/>
  <c r="I9851" i="2"/>
  <c r="A9852" i="2"/>
  <c r="B9852" i="2"/>
  <c r="C9852" i="2"/>
  <c r="D9852" i="2"/>
  <c r="E9852" i="2"/>
  <c r="F9852" i="2"/>
  <c r="G9852" i="2"/>
  <c r="H9852" i="2"/>
  <c r="I9852" i="2"/>
  <c r="A9853" i="2"/>
  <c r="B9853" i="2"/>
  <c r="C9853" i="2"/>
  <c r="D9853" i="2"/>
  <c r="E9853" i="2"/>
  <c r="F9853" i="2"/>
  <c r="G9853" i="2"/>
  <c r="H9853" i="2"/>
  <c r="I9853" i="2"/>
  <c r="A9854" i="2"/>
  <c r="B9854" i="2"/>
  <c r="C9854" i="2"/>
  <c r="D9854" i="2"/>
  <c r="E9854" i="2"/>
  <c r="F9854" i="2"/>
  <c r="G9854" i="2"/>
  <c r="H9854" i="2"/>
  <c r="I9854" i="2"/>
  <c r="A9855" i="2"/>
  <c r="B9855" i="2"/>
  <c r="C9855" i="2"/>
  <c r="D9855" i="2"/>
  <c r="E9855" i="2"/>
  <c r="F9855" i="2"/>
  <c r="G9855" i="2"/>
  <c r="H9855" i="2"/>
  <c r="I9855" i="2"/>
  <c r="A9856" i="2"/>
  <c r="B9856" i="2"/>
  <c r="C9856" i="2"/>
  <c r="D9856" i="2"/>
  <c r="E9856" i="2"/>
  <c r="F9856" i="2"/>
  <c r="G9856" i="2"/>
  <c r="H9856" i="2"/>
  <c r="I9856" i="2"/>
  <c r="A9857" i="2"/>
  <c r="B9857" i="2"/>
  <c r="C9857" i="2"/>
  <c r="D9857" i="2"/>
  <c r="E9857" i="2"/>
  <c r="F9857" i="2"/>
  <c r="G9857" i="2"/>
  <c r="H9857" i="2"/>
  <c r="I9857" i="2"/>
  <c r="A9858" i="2"/>
  <c r="B9858" i="2"/>
  <c r="C9858" i="2"/>
  <c r="D9858" i="2"/>
  <c r="E9858" i="2"/>
  <c r="F9858" i="2"/>
  <c r="G9858" i="2"/>
  <c r="H9858" i="2"/>
  <c r="I9858" i="2"/>
  <c r="A9859" i="2"/>
  <c r="B9859" i="2"/>
  <c r="C9859" i="2"/>
  <c r="D9859" i="2"/>
  <c r="E9859" i="2"/>
  <c r="F9859" i="2"/>
  <c r="G9859" i="2"/>
  <c r="H9859" i="2"/>
  <c r="I9859" i="2"/>
  <c r="A9860" i="2"/>
  <c r="B9860" i="2"/>
  <c r="C9860" i="2"/>
  <c r="D9860" i="2"/>
  <c r="E9860" i="2"/>
  <c r="F9860" i="2"/>
  <c r="G9860" i="2"/>
  <c r="H9860" i="2"/>
  <c r="I9860" i="2"/>
  <c r="A9861" i="2"/>
  <c r="B9861" i="2"/>
  <c r="C9861" i="2"/>
  <c r="D9861" i="2"/>
  <c r="E9861" i="2"/>
  <c r="F9861" i="2"/>
  <c r="G9861" i="2"/>
  <c r="H9861" i="2"/>
  <c r="I9861" i="2"/>
  <c r="A9862" i="2"/>
  <c r="B9862" i="2"/>
  <c r="C9862" i="2"/>
  <c r="D9862" i="2"/>
  <c r="E9862" i="2"/>
  <c r="F9862" i="2"/>
  <c r="G9862" i="2"/>
  <c r="H9862" i="2"/>
  <c r="I9862" i="2"/>
  <c r="A9863" i="2"/>
  <c r="B9863" i="2"/>
  <c r="C9863" i="2"/>
  <c r="D9863" i="2"/>
  <c r="E9863" i="2"/>
  <c r="F9863" i="2"/>
  <c r="G9863" i="2"/>
  <c r="H9863" i="2"/>
  <c r="I9863" i="2"/>
  <c r="A9864" i="2"/>
  <c r="B9864" i="2"/>
  <c r="C9864" i="2"/>
  <c r="D9864" i="2"/>
  <c r="E9864" i="2"/>
  <c r="F9864" i="2"/>
  <c r="G9864" i="2"/>
  <c r="H9864" i="2"/>
  <c r="I9864" i="2"/>
  <c r="A9865" i="2"/>
  <c r="B9865" i="2"/>
  <c r="C9865" i="2"/>
  <c r="D9865" i="2"/>
  <c r="E9865" i="2"/>
  <c r="F9865" i="2"/>
  <c r="G9865" i="2"/>
  <c r="H9865" i="2"/>
  <c r="I9865" i="2"/>
  <c r="A9866" i="2"/>
  <c r="B9866" i="2"/>
  <c r="C9866" i="2"/>
  <c r="D9866" i="2"/>
  <c r="E9866" i="2"/>
  <c r="F9866" i="2"/>
  <c r="G9866" i="2"/>
  <c r="H9866" i="2"/>
  <c r="I9866" i="2"/>
  <c r="A9867" i="2"/>
  <c r="B9867" i="2"/>
  <c r="C9867" i="2"/>
  <c r="D9867" i="2"/>
  <c r="E9867" i="2"/>
  <c r="F9867" i="2"/>
  <c r="G9867" i="2"/>
  <c r="H9867" i="2"/>
  <c r="I9867" i="2"/>
  <c r="A9868" i="2"/>
  <c r="B9868" i="2"/>
  <c r="C9868" i="2"/>
  <c r="D9868" i="2"/>
  <c r="E9868" i="2"/>
  <c r="F9868" i="2"/>
  <c r="G9868" i="2"/>
  <c r="H9868" i="2"/>
  <c r="I9868" i="2"/>
  <c r="A9869" i="2"/>
  <c r="B9869" i="2"/>
  <c r="C9869" i="2"/>
  <c r="D9869" i="2"/>
  <c r="E9869" i="2"/>
  <c r="F9869" i="2"/>
  <c r="G9869" i="2"/>
  <c r="H9869" i="2"/>
  <c r="I9869" i="2"/>
  <c r="A9870" i="2"/>
  <c r="B9870" i="2"/>
  <c r="C9870" i="2"/>
  <c r="D9870" i="2"/>
  <c r="E9870" i="2"/>
  <c r="F9870" i="2"/>
  <c r="G9870" i="2"/>
  <c r="H9870" i="2"/>
  <c r="I9870" i="2"/>
  <c r="A9871" i="2"/>
  <c r="B9871" i="2"/>
  <c r="C9871" i="2"/>
  <c r="D9871" i="2"/>
  <c r="E9871" i="2"/>
  <c r="F9871" i="2"/>
  <c r="G9871" i="2"/>
  <c r="H9871" i="2"/>
  <c r="I9871" i="2"/>
  <c r="A9872" i="2"/>
  <c r="B9872" i="2"/>
  <c r="C9872" i="2"/>
  <c r="D9872" i="2"/>
  <c r="E9872" i="2"/>
  <c r="F9872" i="2"/>
  <c r="G9872" i="2"/>
  <c r="H9872" i="2"/>
  <c r="I9872" i="2"/>
  <c r="A9873" i="2"/>
  <c r="B9873" i="2"/>
  <c r="C9873" i="2"/>
  <c r="D9873" i="2"/>
  <c r="E9873" i="2"/>
  <c r="F9873" i="2"/>
  <c r="G9873" i="2"/>
  <c r="H9873" i="2"/>
  <c r="I9873" i="2"/>
  <c r="A9874" i="2"/>
  <c r="B9874" i="2"/>
  <c r="C9874" i="2"/>
  <c r="D9874" i="2"/>
  <c r="E9874" i="2"/>
  <c r="F9874" i="2"/>
  <c r="G9874" i="2"/>
  <c r="H9874" i="2"/>
  <c r="I9874" i="2"/>
  <c r="A9875" i="2"/>
  <c r="B9875" i="2"/>
  <c r="C9875" i="2"/>
  <c r="D9875" i="2"/>
  <c r="E9875" i="2"/>
  <c r="F9875" i="2"/>
  <c r="G9875" i="2"/>
  <c r="H9875" i="2"/>
  <c r="I9875" i="2"/>
  <c r="A9876" i="2"/>
  <c r="B9876" i="2"/>
  <c r="C9876" i="2"/>
  <c r="D9876" i="2"/>
  <c r="E9876" i="2"/>
  <c r="F9876" i="2"/>
  <c r="G9876" i="2"/>
  <c r="H9876" i="2"/>
  <c r="I9876" i="2"/>
  <c r="A9877" i="2"/>
  <c r="B9877" i="2"/>
  <c r="C9877" i="2"/>
  <c r="D9877" i="2"/>
  <c r="E9877" i="2"/>
  <c r="F9877" i="2"/>
  <c r="G9877" i="2"/>
  <c r="H9877" i="2"/>
  <c r="I9877" i="2"/>
  <c r="A9878" i="2"/>
  <c r="B9878" i="2"/>
  <c r="C9878" i="2"/>
  <c r="D9878" i="2"/>
  <c r="E9878" i="2"/>
  <c r="F9878" i="2"/>
  <c r="G9878" i="2"/>
  <c r="H9878" i="2"/>
  <c r="I9878" i="2"/>
  <c r="A9879" i="2"/>
  <c r="B9879" i="2"/>
  <c r="C9879" i="2"/>
  <c r="D9879" i="2"/>
  <c r="E9879" i="2"/>
  <c r="F9879" i="2"/>
  <c r="G9879" i="2"/>
  <c r="H9879" i="2"/>
  <c r="I9879" i="2"/>
  <c r="A9880" i="2"/>
  <c r="B9880" i="2"/>
  <c r="C9880" i="2"/>
  <c r="D9880" i="2"/>
  <c r="E9880" i="2"/>
  <c r="F9880" i="2"/>
  <c r="G9880" i="2"/>
  <c r="H9880" i="2"/>
  <c r="I9880" i="2"/>
  <c r="A9881" i="2"/>
  <c r="B9881" i="2"/>
  <c r="C9881" i="2"/>
  <c r="D9881" i="2"/>
  <c r="E9881" i="2"/>
  <c r="F9881" i="2"/>
  <c r="G9881" i="2"/>
  <c r="H9881" i="2"/>
  <c r="I9881" i="2"/>
  <c r="A9882" i="2"/>
  <c r="B9882" i="2"/>
  <c r="C9882" i="2"/>
  <c r="D9882" i="2"/>
  <c r="E9882" i="2"/>
  <c r="F9882" i="2"/>
  <c r="G9882" i="2"/>
  <c r="H9882" i="2"/>
  <c r="I9882" i="2"/>
  <c r="A9883" i="2"/>
  <c r="B9883" i="2"/>
  <c r="C9883" i="2"/>
  <c r="D9883" i="2"/>
  <c r="E9883" i="2"/>
  <c r="F9883" i="2"/>
  <c r="G9883" i="2"/>
  <c r="H9883" i="2"/>
  <c r="I9883" i="2"/>
  <c r="A9884" i="2"/>
  <c r="B9884" i="2"/>
  <c r="C9884" i="2"/>
  <c r="D9884" i="2"/>
  <c r="E9884" i="2"/>
  <c r="F9884" i="2"/>
  <c r="G9884" i="2"/>
  <c r="H9884" i="2"/>
  <c r="I9884" i="2"/>
  <c r="A9885" i="2"/>
  <c r="B9885" i="2"/>
  <c r="C9885" i="2"/>
  <c r="D9885" i="2"/>
  <c r="E9885" i="2"/>
  <c r="F9885" i="2"/>
  <c r="G9885" i="2"/>
  <c r="H9885" i="2"/>
  <c r="I9885" i="2"/>
  <c r="A9886" i="2"/>
  <c r="B9886" i="2"/>
  <c r="C9886" i="2"/>
  <c r="D9886" i="2"/>
  <c r="E9886" i="2"/>
  <c r="F9886" i="2"/>
  <c r="G9886" i="2"/>
  <c r="H9886" i="2"/>
  <c r="I9886" i="2"/>
  <c r="A9887" i="2"/>
  <c r="B9887" i="2"/>
  <c r="C9887" i="2"/>
  <c r="D9887" i="2"/>
  <c r="E9887" i="2"/>
  <c r="F9887" i="2"/>
  <c r="G9887" i="2"/>
  <c r="H9887" i="2"/>
  <c r="I9887" i="2"/>
  <c r="A9888" i="2"/>
  <c r="B9888" i="2"/>
  <c r="C9888" i="2"/>
  <c r="D9888" i="2"/>
  <c r="E9888" i="2"/>
  <c r="F9888" i="2"/>
  <c r="G9888" i="2"/>
  <c r="H9888" i="2"/>
  <c r="I9888" i="2"/>
  <c r="A9889" i="2"/>
  <c r="B9889" i="2"/>
  <c r="C9889" i="2"/>
  <c r="D9889" i="2"/>
  <c r="E9889" i="2"/>
  <c r="F9889" i="2"/>
  <c r="G9889" i="2"/>
  <c r="H9889" i="2"/>
  <c r="I9889" i="2"/>
  <c r="A9890" i="2"/>
  <c r="B9890" i="2"/>
  <c r="C9890" i="2"/>
  <c r="D9890" i="2"/>
  <c r="E9890" i="2"/>
  <c r="F9890" i="2"/>
  <c r="G9890" i="2"/>
  <c r="H9890" i="2"/>
  <c r="I9890" i="2"/>
  <c r="A9891" i="2"/>
  <c r="B9891" i="2"/>
  <c r="C9891" i="2"/>
  <c r="D9891" i="2"/>
  <c r="E9891" i="2"/>
  <c r="F9891" i="2"/>
  <c r="G9891" i="2"/>
  <c r="H9891" i="2"/>
  <c r="I9891" i="2"/>
  <c r="A9892" i="2"/>
  <c r="B9892" i="2"/>
  <c r="C9892" i="2"/>
  <c r="D9892" i="2"/>
  <c r="E9892" i="2"/>
  <c r="F9892" i="2"/>
  <c r="G9892" i="2"/>
  <c r="H9892" i="2"/>
  <c r="I9892" i="2"/>
  <c r="A9893" i="2"/>
  <c r="B9893" i="2"/>
  <c r="C9893" i="2"/>
  <c r="D9893" i="2"/>
  <c r="E9893" i="2"/>
  <c r="F9893" i="2"/>
  <c r="G9893" i="2"/>
  <c r="H9893" i="2"/>
  <c r="I9893" i="2"/>
  <c r="A9894" i="2"/>
  <c r="B9894" i="2"/>
  <c r="C9894" i="2"/>
  <c r="D9894" i="2"/>
  <c r="E9894" i="2"/>
  <c r="F9894" i="2"/>
  <c r="G9894" i="2"/>
  <c r="H9894" i="2"/>
  <c r="I9894" i="2"/>
  <c r="A9895" i="2"/>
  <c r="B9895" i="2"/>
  <c r="C9895" i="2"/>
  <c r="D9895" i="2"/>
  <c r="E9895" i="2"/>
  <c r="F9895" i="2"/>
  <c r="G9895" i="2"/>
  <c r="H9895" i="2"/>
  <c r="I9895" i="2"/>
  <c r="A9896" i="2"/>
  <c r="B9896" i="2"/>
  <c r="C9896" i="2"/>
  <c r="D9896" i="2"/>
  <c r="E9896" i="2"/>
  <c r="F9896" i="2"/>
  <c r="G9896" i="2"/>
  <c r="H9896" i="2"/>
  <c r="I9896" i="2"/>
  <c r="A9897" i="2"/>
  <c r="B9897" i="2"/>
  <c r="C9897" i="2"/>
  <c r="D9897" i="2"/>
  <c r="E9897" i="2"/>
  <c r="F9897" i="2"/>
  <c r="G9897" i="2"/>
  <c r="H9897" i="2"/>
  <c r="I9897" i="2"/>
  <c r="A9898" i="2"/>
  <c r="B9898" i="2"/>
  <c r="C9898" i="2"/>
  <c r="D9898" i="2"/>
  <c r="E9898" i="2"/>
  <c r="F9898" i="2"/>
  <c r="G9898" i="2"/>
  <c r="H9898" i="2"/>
  <c r="I9898" i="2"/>
  <c r="A9899" i="2"/>
  <c r="B9899" i="2"/>
  <c r="C9899" i="2"/>
  <c r="D9899" i="2"/>
  <c r="E9899" i="2"/>
  <c r="F9899" i="2"/>
  <c r="G9899" i="2"/>
  <c r="H9899" i="2"/>
  <c r="I9899" i="2"/>
  <c r="A9900" i="2"/>
  <c r="B9900" i="2"/>
  <c r="C9900" i="2"/>
  <c r="D9900" i="2"/>
  <c r="E9900" i="2"/>
  <c r="F9900" i="2"/>
  <c r="G9900" i="2"/>
  <c r="H9900" i="2"/>
  <c r="I9900" i="2"/>
  <c r="A9901" i="2"/>
  <c r="B9901" i="2"/>
  <c r="C9901" i="2"/>
  <c r="D9901" i="2"/>
  <c r="E9901" i="2"/>
  <c r="F9901" i="2"/>
  <c r="G9901" i="2"/>
  <c r="H9901" i="2"/>
  <c r="I9901" i="2"/>
  <c r="A9902" i="2"/>
  <c r="B9902" i="2"/>
  <c r="C9902" i="2"/>
  <c r="D9902" i="2"/>
  <c r="E9902" i="2"/>
  <c r="F9902" i="2"/>
  <c r="G9902" i="2"/>
  <c r="H9902" i="2"/>
  <c r="I9902" i="2"/>
  <c r="A9903" i="2"/>
  <c r="B9903" i="2"/>
  <c r="C9903" i="2"/>
  <c r="D9903" i="2"/>
  <c r="E9903" i="2"/>
  <c r="F9903" i="2"/>
  <c r="G9903" i="2"/>
  <c r="H9903" i="2"/>
  <c r="I9903" i="2"/>
  <c r="A9904" i="2"/>
  <c r="B9904" i="2"/>
  <c r="C9904" i="2"/>
  <c r="D9904" i="2"/>
  <c r="E9904" i="2"/>
  <c r="F9904" i="2"/>
  <c r="G9904" i="2"/>
  <c r="H9904" i="2"/>
  <c r="I9904" i="2"/>
  <c r="A9905" i="2"/>
  <c r="B9905" i="2"/>
  <c r="C9905" i="2"/>
  <c r="D9905" i="2"/>
  <c r="E9905" i="2"/>
  <c r="F9905" i="2"/>
  <c r="G9905" i="2"/>
  <c r="H9905" i="2"/>
  <c r="I9905" i="2"/>
  <c r="A9906" i="2"/>
  <c r="B9906" i="2"/>
  <c r="C9906" i="2"/>
  <c r="D9906" i="2"/>
  <c r="E9906" i="2"/>
  <c r="F9906" i="2"/>
  <c r="G9906" i="2"/>
  <c r="H9906" i="2"/>
  <c r="I9906" i="2"/>
  <c r="A9907" i="2"/>
  <c r="B9907" i="2"/>
  <c r="C9907" i="2"/>
  <c r="D9907" i="2"/>
  <c r="E9907" i="2"/>
  <c r="F9907" i="2"/>
  <c r="G9907" i="2"/>
  <c r="H9907" i="2"/>
  <c r="I9907" i="2"/>
  <c r="A9908" i="2"/>
  <c r="B9908" i="2"/>
  <c r="C9908" i="2"/>
  <c r="D9908" i="2"/>
  <c r="E9908" i="2"/>
  <c r="F9908" i="2"/>
  <c r="G9908" i="2"/>
  <c r="H9908" i="2"/>
  <c r="I9908" i="2"/>
  <c r="A9909" i="2"/>
  <c r="B9909" i="2"/>
  <c r="C9909" i="2"/>
  <c r="D9909" i="2"/>
  <c r="E9909" i="2"/>
  <c r="F9909" i="2"/>
  <c r="G9909" i="2"/>
  <c r="H9909" i="2"/>
  <c r="I9909" i="2"/>
  <c r="A9910" i="2"/>
  <c r="B9910" i="2"/>
  <c r="C9910" i="2"/>
  <c r="D9910" i="2"/>
  <c r="E9910" i="2"/>
  <c r="F9910" i="2"/>
  <c r="G9910" i="2"/>
  <c r="H9910" i="2"/>
  <c r="I9910" i="2"/>
  <c r="A9911" i="2"/>
  <c r="B9911" i="2"/>
  <c r="C9911" i="2"/>
  <c r="D9911" i="2"/>
  <c r="E9911" i="2"/>
  <c r="F9911" i="2"/>
  <c r="G9911" i="2"/>
  <c r="H9911" i="2"/>
  <c r="I9911" i="2"/>
  <c r="A9912" i="2"/>
  <c r="B9912" i="2"/>
  <c r="C9912" i="2"/>
  <c r="D9912" i="2"/>
  <c r="E9912" i="2"/>
  <c r="F9912" i="2"/>
  <c r="G9912" i="2"/>
  <c r="H9912" i="2"/>
  <c r="I9912" i="2"/>
  <c r="A9913" i="2"/>
  <c r="B9913" i="2"/>
  <c r="C9913" i="2"/>
  <c r="D9913" i="2"/>
  <c r="E9913" i="2"/>
  <c r="F9913" i="2"/>
  <c r="G9913" i="2"/>
  <c r="H9913" i="2"/>
  <c r="I9913" i="2"/>
  <c r="A9914" i="2"/>
  <c r="B9914" i="2"/>
  <c r="C9914" i="2"/>
  <c r="D9914" i="2"/>
  <c r="E9914" i="2"/>
  <c r="F9914" i="2"/>
  <c r="G9914" i="2"/>
  <c r="H9914" i="2"/>
  <c r="I9914" i="2"/>
  <c r="A9915" i="2"/>
  <c r="B9915" i="2"/>
  <c r="C9915" i="2"/>
  <c r="D9915" i="2"/>
  <c r="E9915" i="2"/>
  <c r="F9915" i="2"/>
  <c r="G9915" i="2"/>
  <c r="H9915" i="2"/>
  <c r="I9915" i="2"/>
  <c r="A9916" i="2"/>
  <c r="B9916" i="2"/>
  <c r="C9916" i="2"/>
  <c r="D9916" i="2"/>
  <c r="E9916" i="2"/>
  <c r="F9916" i="2"/>
  <c r="G9916" i="2"/>
  <c r="H9916" i="2"/>
  <c r="I9916" i="2"/>
  <c r="A9917" i="2"/>
  <c r="B9917" i="2"/>
  <c r="C9917" i="2"/>
  <c r="D9917" i="2"/>
  <c r="E9917" i="2"/>
  <c r="F9917" i="2"/>
  <c r="G9917" i="2"/>
  <c r="H9917" i="2"/>
  <c r="I9917" i="2"/>
  <c r="A9918" i="2"/>
  <c r="B9918" i="2"/>
  <c r="C9918" i="2"/>
  <c r="D9918" i="2"/>
  <c r="E9918" i="2"/>
  <c r="F9918" i="2"/>
  <c r="G9918" i="2"/>
  <c r="H9918" i="2"/>
  <c r="I9918" i="2"/>
  <c r="A9919" i="2"/>
  <c r="B9919" i="2"/>
  <c r="C9919" i="2"/>
  <c r="D9919" i="2"/>
  <c r="E9919" i="2"/>
  <c r="F9919" i="2"/>
  <c r="G9919" i="2"/>
  <c r="H9919" i="2"/>
  <c r="I9919" i="2"/>
  <c r="A9920" i="2"/>
  <c r="B9920" i="2"/>
  <c r="C9920" i="2"/>
  <c r="D9920" i="2"/>
  <c r="E9920" i="2"/>
  <c r="F9920" i="2"/>
  <c r="G9920" i="2"/>
  <c r="H9920" i="2"/>
  <c r="I9920" i="2"/>
  <c r="A9921" i="2"/>
  <c r="B9921" i="2"/>
  <c r="C9921" i="2"/>
  <c r="D9921" i="2"/>
  <c r="E9921" i="2"/>
  <c r="F9921" i="2"/>
  <c r="G9921" i="2"/>
  <c r="H9921" i="2"/>
  <c r="I9921" i="2"/>
  <c r="A9922" i="2"/>
  <c r="B9922" i="2"/>
  <c r="C9922" i="2"/>
  <c r="D9922" i="2"/>
  <c r="E9922" i="2"/>
  <c r="F9922" i="2"/>
  <c r="G9922" i="2"/>
  <c r="H9922" i="2"/>
  <c r="I9922" i="2"/>
  <c r="A9923" i="2"/>
  <c r="B9923" i="2"/>
  <c r="C9923" i="2"/>
  <c r="D9923" i="2"/>
  <c r="E9923" i="2"/>
  <c r="F9923" i="2"/>
  <c r="G9923" i="2"/>
  <c r="H9923" i="2"/>
  <c r="I9923" i="2"/>
  <c r="A9924" i="2"/>
  <c r="B9924" i="2"/>
  <c r="C9924" i="2"/>
  <c r="D9924" i="2"/>
  <c r="E9924" i="2"/>
  <c r="F9924" i="2"/>
  <c r="G9924" i="2"/>
  <c r="H9924" i="2"/>
  <c r="I9924" i="2"/>
  <c r="A9925" i="2"/>
  <c r="B9925" i="2"/>
  <c r="C9925" i="2"/>
  <c r="D9925" i="2"/>
  <c r="E9925" i="2"/>
  <c r="F9925" i="2"/>
  <c r="G9925" i="2"/>
  <c r="H9925" i="2"/>
  <c r="I9925" i="2"/>
  <c r="A9926" i="2"/>
  <c r="B9926" i="2"/>
  <c r="C9926" i="2"/>
  <c r="D9926" i="2"/>
  <c r="E9926" i="2"/>
  <c r="F9926" i="2"/>
  <c r="G9926" i="2"/>
  <c r="H9926" i="2"/>
  <c r="I9926" i="2"/>
  <c r="A9927" i="2"/>
  <c r="B9927" i="2"/>
  <c r="C9927" i="2"/>
  <c r="D9927" i="2"/>
  <c r="E9927" i="2"/>
  <c r="F9927" i="2"/>
  <c r="G9927" i="2"/>
  <c r="H9927" i="2"/>
  <c r="I9927" i="2"/>
  <c r="A9928" i="2"/>
  <c r="B9928" i="2"/>
  <c r="C9928" i="2"/>
  <c r="D9928" i="2"/>
  <c r="E9928" i="2"/>
  <c r="F9928" i="2"/>
  <c r="G9928" i="2"/>
  <c r="H9928" i="2"/>
  <c r="I9928" i="2"/>
  <c r="A9929" i="2"/>
  <c r="B9929" i="2"/>
  <c r="C9929" i="2"/>
  <c r="D9929" i="2"/>
  <c r="E9929" i="2"/>
  <c r="F9929" i="2"/>
  <c r="G9929" i="2"/>
  <c r="H9929" i="2"/>
  <c r="I9929" i="2"/>
  <c r="A9930" i="2"/>
  <c r="B9930" i="2"/>
  <c r="C9930" i="2"/>
  <c r="D9930" i="2"/>
  <c r="E9930" i="2"/>
  <c r="F9930" i="2"/>
  <c r="G9930" i="2"/>
  <c r="H9930" i="2"/>
  <c r="I9930" i="2"/>
  <c r="A9931" i="2"/>
  <c r="B9931" i="2"/>
  <c r="C9931" i="2"/>
  <c r="D9931" i="2"/>
  <c r="E9931" i="2"/>
  <c r="F9931" i="2"/>
  <c r="G9931" i="2"/>
  <c r="H9931" i="2"/>
  <c r="I9931" i="2"/>
  <c r="A9932" i="2"/>
  <c r="B9932" i="2"/>
  <c r="C9932" i="2"/>
  <c r="D9932" i="2"/>
  <c r="E9932" i="2"/>
  <c r="F9932" i="2"/>
  <c r="G9932" i="2"/>
  <c r="H9932" i="2"/>
  <c r="I9932" i="2"/>
  <c r="A9933" i="2"/>
  <c r="B9933" i="2"/>
  <c r="C9933" i="2"/>
  <c r="D9933" i="2"/>
  <c r="E9933" i="2"/>
  <c r="F9933" i="2"/>
  <c r="G9933" i="2"/>
  <c r="H9933" i="2"/>
  <c r="I9933" i="2"/>
  <c r="A9934" i="2"/>
  <c r="B9934" i="2"/>
  <c r="C9934" i="2"/>
  <c r="D9934" i="2"/>
  <c r="E9934" i="2"/>
  <c r="F9934" i="2"/>
  <c r="G9934" i="2"/>
  <c r="H9934" i="2"/>
  <c r="I9934" i="2"/>
  <c r="A9935" i="2"/>
  <c r="B9935" i="2"/>
  <c r="C9935" i="2"/>
  <c r="D9935" i="2"/>
  <c r="E9935" i="2"/>
  <c r="F9935" i="2"/>
  <c r="G9935" i="2"/>
  <c r="H9935" i="2"/>
  <c r="I9935" i="2"/>
  <c r="A9936" i="2"/>
  <c r="B9936" i="2"/>
  <c r="C9936" i="2"/>
  <c r="D9936" i="2"/>
  <c r="E9936" i="2"/>
  <c r="F9936" i="2"/>
  <c r="G9936" i="2"/>
  <c r="H9936" i="2"/>
  <c r="I9936" i="2"/>
  <c r="A9937" i="2"/>
  <c r="B9937" i="2"/>
  <c r="C9937" i="2"/>
  <c r="D9937" i="2"/>
  <c r="E9937" i="2"/>
  <c r="F9937" i="2"/>
  <c r="G9937" i="2"/>
  <c r="H9937" i="2"/>
  <c r="I9937" i="2"/>
  <c r="A9938" i="2"/>
  <c r="B9938" i="2"/>
  <c r="C9938" i="2"/>
  <c r="D9938" i="2"/>
  <c r="E9938" i="2"/>
  <c r="F9938" i="2"/>
  <c r="G9938" i="2"/>
  <c r="H9938" i="2"/>
  <c r="I9938" i="2"/>
  <c r="A9939" i="2"/>
  <c r="B9939" i="2"/>
  <c r="C9939" i="2"/>
  <c r="D9939" i="2"/>
  <c r="E9939" i="2"/>
  <c r="F9939" i="2"/>
  <c r="G9939" i="2"/>
  <c r="H9939" i="2"/>
  <c r="I9939" i="2"/>
  <c r="A9940" i="2"/>
  <c r="B9940" i="2"/>
  <c r="C9940" i="2"/>
  <c r="D9940" i="2"/>
  <c r="E9940" i="2"/>
  <c r="F9940" i="2"/>
  <c r="G9940" i="2"/>
  <c r="H9940" i="2"/>
  <c r="I9940" i="2"/>
  <c r="A9941" i="2"/>
  <c r="B9941" i="2"/>
  <c r="C9941" i="2"/>
  <c r="D9941" i="2"/>
  <c r="E9941" i="2"/>
  <c r="F9941" i="2"/>
  <c r="G9941" i="2"/>
  <c r="H9941" i="2"/>
  <c r="I9941" i="2"/>
  <c r="A9942" i="2"/>
  <c r="B9942" i="2"/>
  <c r="C9942" i="2"/>
  <c r="D9942" i="2"/>
  <c r="E9942" i="2"/>
  <c r="F9942" i="2"/>
  <c r="G9942" i="2"/>
  <c r="H9942" i="2"/>
  <c r="I9942" i="2"/>
  <c r="A9943" i="2"/>
  <c r="B9943" i="2"/>
  <c r="C9943" i="2"/>
  <c r="D9943" i="2"/>
  <c r="E9943" i="2"/>
  <c r="F9943" i="2"/>
  <c r="G9943" i="2"/>
  <c r="H9943" i="2"/>
  <c r="I9943" i="2"/>
  <c r="A9944" i="2"/>
  <c r="B9944" i="2"/>
  <c r="C9944" i="2"/>
  <c r="D9944" i="2"/>
  <c r="E9944" i="2"/>
  <c r="F9944" i="2"/>
  <c r="G9944" i="2"/>
  <c r="H9944" i="2"/>
  <c r="I9944" i="2"/>
  <c r="A9945" i="2"/>
  <c r="B9945" i="2"/>
  <c r="C9945" i="2"/>
  <c r="D9945" i="2"/>
  <c r="E9945" i="2"/>
  <c r="F9945" i="2"/>
  <c r="G9945" i="2"/>
  <c r="H9945" i="2"/>
  <c r="I9945" i="2"/>
  <c r="A9946" i="2"/>
  <c r="B9946" i="2"/>
  <c r="C9946" i="2"/>
  <c r="D9946" i="2"/>
  <c r="E9946" i="2"/>
  <c r="F9946" i="2"/>
  <c r="G9946" i="2"/>
  <c r="H9946" i="2"/>
  <c r="I9946" i="2"/>
  <c r="A9947" i="2"/>
  <c r="B9947" i="2"/>
  <c r="C9947" i="2"/>
  <c r="D9947" i="2"/>
  <c r="E9947" i="2"/>
  <c r="F9947" i="2"/>
  <c r="G9947" i="2"/>
  <c r="H9947" i="2"/>
  <c r="I9947" i="2"/>
  <c r="A9948" i="2"/>
  <c r="B9948" i="2"/>
  <c r="C9948" i="2"/>
  <c r="D9948" i="2"/>
  <c r="E9948" i="2"/>
  <c r="F9948" i="2"/>
  <c r="G9948" i="2"/>
  <c r="H9948" i="2"/>
  <c r="I9948" i="2"/>
  <c r="A9949" i="2"/>
  <c r="B9949" i="2"/>
  <c r="C9949" i="2"/>
  <c r="D9949" i="2"/>
  <c r="E9949" i="2"/>
  <c r="F9949" i="2"/>
  <c r="G9949" i="2"/>
  <c r="H9949" i="2"/>
  <c r="I9949" i="2"/>
  <c r="A9950" i="2"/>
  <c r="B9950" i="2"/>
  <c r="C9950" i="2"/>
  <c r="D9950" i="2"/>
  <c r="E9950" i="2"/>
  <c r="F9950" i="2"/>
  <c r="G9950" i="2"/>
  <c r="H9950" i="2"/>
  <c r="I9950" i="2"/>
  <c r="A9951" i="2"/>
  <c r="B9951" i="2"/>
  <c r="C9951" i="2"/>
  <c r="D9951" i="2"/>
  <c r="E9951" i="2"/>
  <c r="F9951" i="2"/>
  <c r="G9951" i="2"/>
  <c r="H9951" i="2"/>
  <c r="I9951" i="2"/>
  <c r="A9952" i="2"/>
  <c r="B9952" i="2"/>
  <c r="C9952" i="2"/>
  <c r="D9952" i="2"/>
  <c r="E9952" i="2"/>
  <c r="F9952" i="2"/>
  <c r="G9952" i="2"/>
  <c r="H9952" i="2"/>
  <c r="I9952" i="2"/>
  <c r="A9953" i="2"/>
  <c r="B9953" i="2"/>
  <c r="C9953" i="2"/>
  <c r="D9953" i="2"/>
  <c r="E9953" i="2"/>
  <c r="F9953" i="2"/>
  <c r="G9953" i="2"/>
  <c r="H9953" i="2"/>
  <c r="I9953" i="2"/>
  <c r="A9954" i="2"/>
  <c r="B9954" i="2"/>
  <c r="C9954" i="2"/>
  <c r="D9954" i="2"/>
  <c r="E9954" i="2"/>
  <c r="F9954" i="2"/>
  <c r="G9954" i="2"/>
  <c r="H9954" i="2"/>
  <c r="I9954" i="2"/>
  <c r="A9955" i="2"/>
  <c r="B9955" i="2"/>
  <c r="C9955" i="2"/>
  <c r="D9955" i="2"/>
  <c r="E9955" i="2"/>
  <c r="F9955" i="2"/>
  <c r="G9955" i="2"/>
  <c r="H9955" i="2"/>
  <c r="I9955" i="2"/>
  <c r="A9956" i="2"/>
  <c r="B9956" i="2"/>
  <c r="C9956" i="2"/>
  <c r="D9956" i="2"/>
  <c r="E9956" i="2"/>
  <c r="F9956" i="2"/>
  <c r="G9956" i="2"/>
  <c r="H9956" i="2"/>
  <c r="I9956" i="2"/>
  <c r="A9957" i="2"/>
  <c r="B9957" i="2"/>
  <c r="C9957" i="2"/>
  <c r="D9957" i="2"/>
  <c r="E9957" i="2"/>
  <c r="F9957" i="2"/>
  <c r="G9957" i="2"/>
  <c r="H9957" i="2"/>
  <c r="I9957" i="2"/>
  <c r="A9958" i="2"/>
  <c r="B9958" i="2"/>
  <c r="C9958" i="2"/>
  <c r="D9958" i="2"/>
  <c r="E9958" i="2"/>
  <c r="F9958" i="2"/>
  <c r="G9958" i="2"/>
  <c r="H9958" i="2"/>
  <c r="I9958" i="2"/>
  <c r="A9959" i="2"/>
  <c r="B9959" i="2"/>
  <c r="C9959" i="2"/>
  <c r="D9959" i="2"/>
  <c r="E9959" i="2"/>
  <c r="F9959" i="2"/>
  <c r="G9959" i="2"/>
  <c r="H9959" i="2"/>
  <c r="I9959" i="2"/>
  <c r="A9960" i="2"/>
  <c r="B9960" i="2"/>
  <c r="C9960" i="2"/>
  <c r="D9960" i="2"/>
  <c r="E9960" i="2"/>
  <c r="F9960" i="2"/>
  <c r="G9960" i="2"/>
  <c r="H9960" i="2"/>
  <c r="I9960" i="2"/>
  <c r="A9961" i="2"/>
  <c r="B9961" i="2"/>
  <c r="C9961" i="2"/>
  <c r="D9961" i="2"/>
  <c r="E9961" i="2"/>
  <c r="F9961" i="2"/>
  <c r="G9961" i="2"/>
  <c r="H9961" i="2"/>
  <c r="I9961" i="2"/>
  <c r="A9962" i="2"/>
  <c r="B9962" i="2"/>
  <c r="C9962" i="2"/>
  <c r="D9962" i="2"/>
  <c r="E9962" i="2"/>
  <c r="F9962" i="2"/>
  <c r="G9962" i="2"/>
  <c r="H9962" i="2"/>
  <c r="I9962" i="2"/>
  <c r="A9963" i="2"/>
  <c r="B9963" i="2"/>
  <c r="C9963" i="2"/>
  <c r="D9963" i="2"/>
  <c r="E9963" i="2"/>
  <c r="F9963" i="2"/>
  <c r="G9963" i="2"/>
  <c r="H9963" i="2"/>
  <c r="I9963" i="2"/>
  <c r="A9964" i="2"/>
  <c r="B9964" i="2"/>
  <c r="C9964" i="2"/>
  <c r="D9964" i="2"/>
  <c r="E9964" i="2"/>
  <c r="F9964" i="2"/>
  <c r="G9964" i="2"/>
  <c r="H9964" i="2"/>
  <c r="I9964" i="2"/>
  <c r="A9965" i="2"/>
  <c r="B9965" i="2"/>
  <c r="C9965" i="2"/>
  <c r="D9965" i="2"/>
  <c r="E9965" i="2"/>
  <c r="F9965" i="2"/>
  <c r="G9965" i="2"/>
  <c r="H9965" i="2"/>
  <c r="I9965" i="2"/>
  <c r="A9966" i="2"/>
  <c r="B9966" i="2"/>
  <c r="C9966" i="2"/>
  <c r="D9966" i="2"/>
  <c r="E9966" i="2"/>
  <c r="F9966" i="2"/>
  <c r="G9966" i="2"/>
  <c r="H9966" i="2"/>
  <c r="I9966" i="2"/>
  <c r="A9967" i="2"/>
  <c r="B9967" i="2"/>
  <c r="C9967" i="2"/>
  <c r="D9967" i="2"/>
  <c r="E9967" i="2"/>
  <c r="F9967" i="2"/>
  <c r="G9967" i="2"/>
  <c r="H9967" i="2"/>
  <c r="I9967" i="2"/>
  <c r="A9968" i="2"/>
  <c r="B9968" i="2"/>
  <c r="C9968" i="2"/>
  <c r="D9968" i="2"/>
  <c r="E9968" i="2"/>
  <c r="F9968" i="2"/>
  <c r="G9968" i="2"/>
  <c r="H9968" i="2"/>
  <c r="I9968" i="2"/>
  <c r="A9969" i="2"/>
  <c r="B9969" i="2"/>
  <c r="C9969" i="2"/>
  <c r="D9969" i="2"/>
  <c r="E9969" i="2"/>
  <c r="F9969" i="2"/>
  <c r="G9969" i="2"/>
  <c r="H9969" i="2"/>
  <c r="I9969" i="2"/>
  <c r="A9970" i="2"/>
  <c r="B9970" i="2"/>
  <c r="C9970" i="2"/>
  <c r="D9970" i="2"/>
  <c r="E9970" i="2"/>
  <c r="F9970" i="2"/>
  <c r="G9970" i="2"/>
  <c r="H9970" i="2"/>
  <c r="I9970" i="2"/>
  <c r="A9971" i="2"/>
  <c r="B9971" i="2"/>
  <c r="C9971" i="2"/>
  <c r="D9971" i="2"/>
  <c r="E9971" i="2"/>
  <c r="F9971" i="2"/>
  <c r="G9971" i="2"/>
  <c r="H9971" i="2"/>
  <c r="I9971" i="2"/>
  <c r="A9972" i="2"/>
  <c r="B9972" i="2"/>
  <c r="C9972" i="2"/>
  <c r="D9972" i="2"/>
  <c r="E9972" i="2"/>
  <c r="F9972" i="2"/>
  <c r="G9972" i="2"/>
  <c r="H9972" i="2"/>
  <c r="I9972" i="2"/>
  <c r="A9973" i="2"/>
  <c r="B9973" i="2"/>
  <c r="C9973" i="2"/>
  <c r="D9973" i="2"/>
  <c r="E9973" i="2"/>
  <c r="F9973" i="2"/>
  <c r="G9973" i="2"/>
  <c r="H9973" i="2"/>
  <c r="I9973" i="2"/>
  <c r="A9974" i="2"/>
  <c r="B9974" i="2"/>
  <c r="C9974" i="2"/>
  <c r="D9974" i="2"/>
  <c r="E9974" i="2"/>
  <c r="F9974" i="2"/>
  <c r="G9974" i="2"/>
  <c r="H9974" i="2"/>
  <c r="I9974" i="2"/>
  <c r="A9975" i="2"/>
  <c r="B9975" i="2"/>
  <c r="C9975" i="2"/>
  <c r="D9975" i="2"/>
  <c r="E9975" i="2"/>
  <c r="F9975" i="2"/>
  <c r="G9975" i="2"/>
  <c r="H9975" i="2"/>
  <c r="I9975" i="2"/>
  <c r="A9976" i="2"/>
  <c r="B9976" i="2"/>
  <c r="C9976" i="2"/>
  <c r="D9976" i="2"/>
  <c r="E9976" i="2"/>
  <c r="F9976" i="2"/>
  <c r="G9976" i="2"/>
  <c r="H9976" i="2"/>
  <c r="I9976" i="2"/>
  <c r="A9977" i="2"/>
  <c r="B9977" i="2"/>
  <c r="C9977" i="2"/>
  <c r="D9977" i="2"/>
  <c r="E9977" i="2"/>
  <c r="F9977" i="2"/>
  <c r="G9977" i="2"/>
  <c r="H9977" i="2"/>
  <c r="I9977" i="2"/>
  <c r="A9978" i="2"/>
  <c r="B9978" i="2"/>
  <c r="C9978" i="2"/>
  <c r="D9978" i="2"/>
  <c r="E9978" i="2"/>
  <c r="F9978" i="2"/>
  <c r="G9978" i="2"/>
  <c r="H9978" i="2"/>
  <c r="I9978" i="2"/>
  <c r="A9979" i="2"/>
  <c r="B9979" i="2"/>
  <c r="C9979" i="2"/>
  <c r="D9979" i="2"/>
  <c r="E9979" i="2"/>
  <c r="F9979" i="2"/>
  <c r="G9979" i="2"/>
  <c r="H9979" i="2"/>
  <c r="I9979" i="2"/>
  <c r="A9980" i="2"/>
  <c r="B9980" i="2"/>
  <c r="C9980" i="2"/>
  <c r="D9980" i="2"/>
  <c r="E9980" i="2"/>
  <c r="F9980" i="2"/>
  <c r="G9980" i="2"/>
  <c r="H9980" i="2"/>
  <c r="I9980" i="2"/>
  <c r="A9981" i="2"/>
  <c r="B9981" i="2"/>
  <c r="C9981" i="2"/>
  <c r="D9981" i="2"/>
  <c r="E9981" i="2"/>
  <c r="F9981" i="2"/>
  <c r="G9981" i="2"/>
  <c r="H9981" i="2"/>
  <c r="I9981" i="2"/>
  <c r="A9982" i="2"/>
  <c r="B9982" i="2"/>
  <c r="C9982" i="2"/>
  <c r="D9982" i="2"/>
  <c r="E9982" i="2"/>
  <c r="F9982" i="2"/>
  <c r="G9982" i="2"/>
  <c r="H9982" i="2"/>
  <c r="I9982" i="2"/>
  <c r="A9983" i="2"/>
  <c r="B9983" i="2"/>
  <c r="C9983" i="2"/>
  <c r="D9983" i="2"/>
  <c r="E9983" i="2"/>
  <c r="F9983" i="2"/>
  <c r="G9983" i="2"/>
  <c r="H9983" i="2"/>
  <c r="I9983" i="2"/>
  <c r="A9984" i="2"/>
  <c r="B9984" i="2"/>
  <c r="C9984" i="2"/>
  <c r="D9984" i="2"/>
  <c r="E9984" i="2"/>
  <c r="F9984" i="2"/>
  <c r="G9984" i="2"/>
  <c r="H9984" i="2"/>
  <c r="I9984" i="2"/>
  <c r="A9985" i="2"/>
  <c r="B9985" i="2"/>
  <c r="C9985" i="2"/>
  <c r="D9985" i="2"/>
  <c r="E9985" i="2"/>
  <c r="F9985" i="2"/>
  <c r="G9985" i="2"/>
  <c r="H9985" i="2"/>
  <c r="I9985" i="2"/>
  <c r="A9986" i="2"/>
  <c r="B9986" i="2"/>
  <c r="C9986" i="2"/>
  <c r="D9986" i="2"/>
  <c r="E9986" i="2"/>
  <c r="F9986" i="2"/>
  <c r="G9986" i="2"/>
  <c r="H9986" i="2"/>
  <c r="I9986" i="2"/>
  <c r="A9987" i="2"/>
  <c r="B9987" i="2"/>
  <c r="C9987" i="2"/>
  <c r="D9987" i="2"/>
  <c r="E9987" i="2"/>
  <c r="F9987" i="2"/>
  <c r="G9987" i="2"/>
  <c r="H9987" i="2"/>
  <c r="I9987" i="2"/>
  <c r="A9988" i="2"/>
  <c r="B9988" i="2"/>
  <c r="C9988" i="2"/>
  <c r="D9988" i="2"/>
  <c r="E9988" i="2"/>
  <c r="F9988" i="2"/>
  <c r="G9988" i="2"/>
  <c r="H9988" i="2"/>
  <c r="I9988" i="2"/>
  <c r="A9989" i="2"/>
  <c r="B9989" i="2"/>
  <c r="C9989" i="2"/>
  <c r="D9989" i="2"/>
  <c r="E9989" i="2"/>
  <c r="F9989" i="2"/>
  <c r="G9989" i="2"/>
  <c r="H9989" i="2"/>
  <c r="I9989" i="2"/>
  <c r="A9990" i="2"/>
  <c r="B9990" i="2"/>
  <c r="C9990" i="2"/>
  <c r="D9990" i="2"/>
  <c r="E9990" i="2"/>
  <c r="F9990" i="2"/>
  <c r="G9990" i="2"/>
  <c r="H9990" i="2"/>
  <c r="I9990" i="2"/>
  <c r="A9991" i="2"/>
  <c r="B9991" i="2"/>
  <c r="C9991" i="2"/>
  <c r="D9991" i="2"/>
  <c r="E9991" i="2"/>
  <c r="F9991" i="2"/>
  <c r="G9991" i="2"/>
  <c r="H9991" i="2"/>
  <c r="I9991" i="2"/>
  <c r="A9992" i="2"/>
  <c r="B9992" i="2"/>
  <c r="C9992" i="2"/>
  <c r="D9992" i="2"/>
  <c r="E9992" i="2"/>
  <c r="F9992" i="2"/>
  <c r="G9992" i="2"/>
  <c r="H9992" i="2"/>
  <c r="I9992" i="2"/>
  <c r="A9993" i="2"/>
  <c r="B9993" i="2"/>
  <c r="C9993" i="2"/>
  <c r="D9993" i="2"/>
  <c r="E9993" i="2"/>
  <c r="F9993" i="2"/>
  <c r="G9993" i="2"/>
  <c r="H9993" i="2"/>
  <c r="I9993" i="2"/>
  <c r="A9994" i="2"/>
  <c r="B9994" i="2"/>
  <c r="C9994" i="2"/>
  <c r="D9994" i="2"/>
  <c r="E9994" i="2"/>
  <c r="F9994" i="2"/>
  <c r="G9994" i="2"/>
  <c r="H9994" i="2"/>
  <c r="I9994" i="2"/>
  <c r="A9995" i="2"/>
  <c r="B9995" i="2"/>
  <c r="C9995" i="2"/>
  <c r="D9995" i="2"/>
  <c r="E9995" i="2"/>
  <c r="F9995" i="2"/>
  <c r="G9995" i="2"/>
  <c r="H9995" i="2"/>
  <c r="I9995" i="2"/>
  <c r="A9996" i="2"/>
  <c r="B9996" i="2"/>
  <c r="C9996" i="2"/>
  <c r="D9996" i="2"/>
  <c r="E9996" i="2"/>
  <c r="F9996" i="2"/>
  <c r="G9996" i="2"/>
  <c r="H9996" i="2"/>
  <c r="I9996" i="2"/>
  <c r="A9997" i="2"/>
  <c r="B9997" i="2"/>
  <c r="C9997" i="2"/>
  <c r="D9997" i="2"/>
  <c r="E9997" i="2"/>
  <c r="F9997" i="2"/>
  <c r="G9997" i="2"/>
  <c r="H9997" i="2"/>
  <c r="I9997" i="2"/>
  <c r="A9998" i="2"/>
  <c r="B9998" i="2"/>
  <c r="C9998" i="2"/>
  <c r="D9998" i="2"/>
  <c r="E9998" i="2"/>
  <c r="F9998" i="2"/>
  <c r="G9998" i="2"/>
  <c r="H9998" i="2"/>
  <c r="I9998" i="2"/>
  <c r="A9999" i="2"/>
  <c r="B9999" i="2"/>
  <c r="C9999" i="2"/>
  <c r="D9999" i="2"/>
  <c r="E9999" i="2"/>
  <c r="F9999" i="2"/>
  <c r="G9999" i="2"/>
  <c r="H9999" i="2"/>
  <c r="I9999" i="2"/>
  <c r="A10000" i="2"/>
  <c r="B10000" i="2"/>
  <c r="C10000" i="2"/>
  <c r="D10000" i="2"/>
  <c r="E10000" i="2"/>
  <c r="F10000" i="2"/>
  <c r="G10000" i="2"/>
  <c r="H10000" i="2"/>
  <c r="I10000" i="2"/>
  <c r="A36" i="2"/>
  <c r="B36" i="2"/>
  <c r="C36" i="2"/>
  <c r="D36" i="2"/>
  <c r="E36" i="2"/>
  <c r="F36" i="2"/>
  <c r="G36" i="2"/>
  <c r="H36" i="2"/>
  <c r="I36" i="2"/>
  <c r="A37" i="2"/>
  <c r="B37" i="2"/>
  <c r="C37" i="2"/>
  <c r="D37" i="2"/>
  <c r="E37" i="2"/>
  <c r="F37" i="2"/>
  <c r="G37" i="2"/>
  <c r="H37" i="2"/>
  <c r="I37" i="2"/>
  <c r="A38" i="2"/>
  <c r="B38" i="2"/>
  <c r="C38" i="2"/>
  <c r="D38" i="2"/>
  <c r="E38" i="2"/>
  <c r="F38" i="2"/>
  <c r="G38" i="2"/>
  <c r="H38" i="2"/>
  <c r="I38" i="2"/>
  <c r="A39" i="2"/>
  <c r="B39" i="2"/>
  <c r="C39" i="2"/>
  <c r="D39" i="2"/>
  <c r="E39" i="2"/>
  <c r="F39" i="2"/>
  <c r="G39" i="2"/>
  <c r="H39" i="2"/>
  <c r="I39" i="2"/>
  <c r="A40" i="2"/>
  <c r="B40" i="2"/>
  <c r="C40" i="2"/>
  <c r="D40" i="2"/>
  <c r="E40" i="2"/>
  <c r="F40" i="2"/>
  <c r="G40" i="2"/>
  <c r="H40" i="2"/>
  <c r="I40" i="2"/>
  <c r="A41" i="2"/>
  <c r="B41" i="2"/>
  <c r="C41" i="2"/>
  <c r="D41" i="2"/>
  <c r="E41" i="2"/>
  <c r="F41" i="2"/>
  <c r="G41" i="2"/>
  <c r="H41" i="2"/>
  <c r="I41" i="2"/>
  <c r="A42" i="2"/>
  <c r="B42" i="2"/>
  <c r="C42" i="2"/>
  <c r="D42" i="2"/>
  <c r="E42" i="2"/>
  <c r="F42" i="2"/>
  <c r="G42" i="2"/>
  <c r="H42" i="2"/>
  <c r="I42" i="2"/>
  <c r="A43" i="2"/>
  <c r="B43" i="2"/>
  <c r="C43" i="2"/>
  <c r="D43" i="2"/>
  <c r="E43" i="2"/>
  <c r="F43" i="2"/>
  <c r="G43" i="2"/>
  <c r="H43" i="2"/>
  <c r="I43" i="2"/>
  <c r="A44" i="2"/>
  <c r="B44" i="2"/>
  <c r="C44" i="2"/>
  <c r="D44" i="2"/>
  <c r="E44" i="2"/>
  <c r="F44" i="2"/>
  <c r="G44" i="2"/>
  <c r="H44" i="2"/>
  <c r="I44" i="2"/>
  <c r="A45" i="2"/>
  <c r="B45" i="2"/>
  <c r="C45" i="2"/>
  <c r="D45" i="2"/>
  <c r="E45" i="2"/>
  <c r="F45" i="2"/>
  <c r="G45" i="2"/>
  <c r="H45" i="2"/>
  <c r="I45" i="2"/>
  <c r="A46" i="2"/>
  <c r="B46" i="2"/>
  <c r="C46" i="2"/>
  <c r="D46" i="2"/>
  <c r="E46" i="2"/>
  <c r="F46" i="2"/>
  <c r="G46" i="2"/>
  <c r="H46" i="2"/>
  <c r="I46" i="2"/>
  <c r="A47" i="2"/>
  <c r="B47" i="2"/>
  <c r="C47" i="2"/>
  <c r="D47" i="2"/>
  <c r="E47" i="2"/>
  <c r="F47" i="2"/>
  <c r="G47" i="2"/>
  <c r="H47" i="2"/>
  <c r="I47" i="2"/>
  <c r="A48" i="2"/>
  <c r="B48" i="2"/>
  <c r="C48" i="2"/>
  <c r="D48" i="2"/>
  <c r="E48" i="2"/>
  <c r="F48" i="2"/>
  <c r="G48" i="2"/>
  <c r="H48" i="2"/>
  <c r="I48" i="2"/>
  <c r="A49" i="2"/>
  <c r="C49" i="2"/>
  <c r="D49" i="2"/>
  <c r="E49" i="2"/>
  <c r="F49" i="2"/>
  <c r="G49" i="2"/>
  <c r="H49" i="2"/>
  <c r="I49" i="2"/>
  <c r="A50" i="2"/>
  <c r="B50" i="2"/>
  <c r="C50" i="2"/>
  <c r="D50" i="2"/>
  <c r="E50" i="2"/>
  <c r="F50" i="2"/>
  <c r="G50" i="2"/>
  <c r="H50" i="2"/>
  <c r="I50" i="2"/>
  <c r="A51" i="2"/>
  <c r="B51" i="2"/>
  <c r="C51" i="2"/>
  <c r="D51" i="2"/>
  <c r="E51" i="2"/>
  <c r="F51" i="2"/>
  <c r="G51" i="2"/>
  <c r="H51" i="2"/>
  <c r="I51" i="2"/>
  <c r="A52" i="2"/>
  <c r="C52" i="2"/>
  <c r="D52" i="2"/>
  <c r="E52" i="2"/>
  <c r="F52" i="2"/>
  <c r="G52" i="2"/>
  <c r="H52" i="2"/>
  <c r="I52" i="2"/>
  <c r="A53" i="2"/>
  <c r="B53" i="2"/>
  <c r="C53" i="2"/>
  <c r="D53" i="2"/>
  <c r="E53" i="2"/>
  <c r="F53" i="2"/>
  <c r="G53" i="2"/>
  <c r="H53" i="2"/>
  <c r="I53" i="2"/>
  <c r="A54" i="2"/>
  <c r="B54" i="2"/>
  <c r="C54" i="2"/>
  <c r="D54" i="2"/>
  <c r="E54" i="2"/>
  <c r="F54" i="2"/>
  <c r="G54" i="2"/>
  <c r="H54" i="2"/>
  <c r="I54" i="2"/>
  <c r="A55" i="2"/>
  <c r="B55" i="2"/>
  <c r="C55" i="2"/>
  <c r="D55" i="2"/>
  <c r="E55" i="2"/>
  <c r="F55" i="2"/>
  <c r="G55" i="2"/>
  <c r="H55" i="2"/>
  <c r="I55" i="2"/>
  <c r="A56" i="2"/>
  <c r="B56" i="2"/>
  <c r="C56" i="2"/>
  <c r="D56" i="2"/>
  <c r="E56" i="2"/>
  <c r="F56" i="2"/>
  <c r="G56" i="2"/>
  <c r="H56" i="2"/>
  <c r="I56" i="2"/>
  <c r="A57" i="2"/>
  <c r="B57" i="2"/>
  <c r="C57" i="2"/>
  <c r="D57" i="2"/>
  <c r="E57" i="2"/>
  <c r="F57" i="2"/>
  <c r="G57" i="2"/>
  <c r="H57" i="2"/>
  <c r="I57" i="2"/>
  <c r="A58" i="2"/>
  <c r="B58" i="2"/>
  <c r="C58" i="2"/>
  <c r="D58" i="2"/>
  <c r="E58" i="2"/>
  <c r="F58" i="2"/>
  <c r="G58" i="2"/>
  <c r="H58" i="2"/>
  <c r="I58" i="2"/>
  <c r="A59" i="2"/>
  <c r="B59" i="2"/>
  <c r="C59" i="2"/>
  <c r="D59" i="2"/>
  <c r="E59" i="2"/>
  <c r="F59" i="2"/>
  <c r="G59" i="2"/>
  <c r="H59" i="2"/>
  <c r="I59" i="2"/>
  <c r="A60" i="2"/>
  <c r="B60" i="2"/>
  <c r="C60" i="2"/>
  <c r="D60" i="2"/>
  <c r="E60" i="2"/>
  <c r="F60" i="2"/>
  <c r="G60" i="2"/>
  <c r="H60" i="2"/>
  <c r="I60" i="2"/>
  <c r="A61" i="2"/>
  <c r="B61" i="2"/>
  <c r="C61" i="2"/>
  <c r="D61" i="2"/>
  <c r="E61" i="2"/>
  <c r="F61" i="2"/>
  <c r="G61" i="2"/>
  <c r="H61" i="2"/>
  <c r="I61" i="2"/>
  <c r="A62" i="2"/>
  <c r="B62" i="2"/>
  <c r="C62" i="2"/>
  <c r="D62" i="2"/>
  <c r="E62" i="2"/>
  <c r="F62" i="2"/>
  <c r="G62" i="2"/>
  <c r="H62" i="2"/>
  <c r="I62" i="2"/>
  <c r="A63" i="2"/>
  <c r="B63" i="2"/>
  <c r="C63" i="2"/>
  <c r="D63" i="2"/>
  <c r="E63" i="2"/>
  <c r="F63" i="2"/>
  <c r="G63" i="2"/>
  <c r="H63" i="2"/>
  <c r="I63" i="2"/>
  <c r="A64" i="2"/>
  <c r="B64" i="2"/>
  <c r="C64" i="2"/>
  <c r="D64" i="2"/>
  <c r="E64" i="2"/>
  <c r="F64" i="2"/>
  <c r="G64" i="2"/>
  <c r="H64" i="2"/>
  <c r="I64" i="2"/>
  <c r="A65" i="2"/>
  <c r="B65" i="2"/>
  <c r="C65" i="2"/>
  <c r="D65" i="2"/>
  <c r="E65" i="2"/>
  <c r="F65" i="2"/>
  <c r="G65" i="2"/>
  <c r="H65" i="2"/>
  <c r="I65" i="2"/>
  <c r="A66" i="2"/>
  <c r="B66" i="2"/>
  <c r="C66" i="2"/>
  <c r="D66" i="2"/>
  <c r="E66" i="2"/>
  <c r="F66" i="2"/>
  <c r="G66" i="2"/>
  <c r="H66" i="2"/>
  <c r="I66" i="2"/>
  <c r="A67" i="2"/>
  <c r="B67" i="2"/>
  <c r="C67" i="2"/>
  <c r="D67" i="2"/>
  <c r="E67" i="2"/>
  <c r="F67" i="2"/>
  <c r="G67" i="2"/>
  <c r="H67" i="2"/>
  <c r="I67" i="2"/>
  <c r="A68" i="2"/>
  <c r="B68" i="2"/>
  <c r="C68" i="2"/>
  <c r="D68" i="2"/>
  <c r="E68" i="2"/>
  <c r="F68" i="2"/>
  <c r="G68" i="2"/>
  <c r="H68" i="2"/>
  <c r="I68" i="2"/>
  <c r="A69" i="2"/>
  <c r="B69" i="2"/>
  <c r="C69" i="2"/>
  <c r="D69" i="2"/>
  <c r="E69" i="2"/>
  <c r="F69" i="2"/>
  <c r="G69" i="2"/>
  <c r="H69" i="2"/>
  <c r="I69" i="2"/>
  <c r="A70" i="2"/>
  <c r="B70" i="2"/>
  <c r="C70" i="2"/>
  <c r="D70" i="2"/>
  <c r="E70" i="2"/>
  <c r="F70" i="2"/>
  <c r="G70" i="2"/>
  <c r="H70" i="2"/>
  <c r="I70" i="2"/>
  <c r="A71" i="2"/>
  <c r="B71" i="2"/>
  <c r="C71" i="2"/>
  <c r="D71" i="2"/>
  <c r="E71" i="2"/>
  <c r="F71" i="2"/>
  <c r="G71" i="2"/>
  <c r="H71" i="2"/>
  <c r="I71" i="2"/>
  <c r="A72" i="2"/>
  <c r="B72" i="2"/>
  <c r="C72" i="2"/>
  <c r="D72" i="2"/>
  <c r="E72" i="2"/>
  <c r="F72" i="2"/>
  <c r="G72" i="2"/>
  <c r="H72" i="2"/>
  <c r="I72" i="2"/>
  <c r="A73" i="2"/>
  <c r="B73" i="2"/>
  <c r="C73" i="2"/>
  <c r="D73" i="2"/>
  <c r="E73" i="2"/>
  <c r="F73" i="2"/>
  <c r="G73" i="2"/>
  <c r="H73" i="2"/>
  <c r="I73" i="2"/>
  <c r="A74" i="2"/>
  <c r="B74" i="2"/>
  <c r="C74" i="2"/>
  <c r="D74" i="2"/>
  <c r="E74" i="2"/>
  <c r="F74" i="2"/>
  <c r="G74" i="2"/>
  <c r="H74" i="2"/>
  <c r="I74" i="2"/>
  <c r="A75" i="2"/>
  <c r="B75" i="2"/>
  <c r="C75" i="2"/>
  <c r="D75" i="2"/>
  <c r="E75" i="2"/>
  <c r="F75" i="2"/>
  <c r="G75" i="2"/>
  <c r="H75" i="2"/>
  <c r="I75" i="2"/>
  <c r="A76" i="2"/>
  <c r="B76" i="2"/>
  <c r="C76" i="2"/>
  <c r="D76" i="2"/>
  <c r="E76" i="2"/>
  <c r="F76" i="2"/>
  <c r="G76" i="2"/>
  <c r="H76" i="2"/>
  <c r="I76" i="2"/>
  <c r="A77" i="2"/>
  <c r="B77" i="2"/>
  <c r="C77" i="2"/>
  <c r="D77" i="2"/>
  <c r="E77" i="2"/>
  <c r="F77" i="2"/>
  <c r="G77" i="2"/>
  <c r="H77" i="2"/>
  <c r="I77" i="2"/>
  <c r="A78" i="2"/>
  <c r="B78" i="2"/>
  <c r="C78" i="2"/>
  <c r="D78" i="2"/>
  <c r="E78" i="2"/>
  <c r="F78" i="2"/>
  <c r="G78" i="2"/>
  <c r="H78" i="2"/>
  <c r="I78" i="2"/>
  <c r="A79" i="2"/>
  <c r="B79" i="2"/>
  <c r="C79" i="2"/>
  <c r="D79" i="2"/>
  <c r="E79" i="2"/>
  <c r="F79" i="2"/>
  <c r="G79" i="2"/>
  <c r="H79" i="2"/>
  <c r="I79" i="2"/>
  <c r="A80" i="2"/>
  <c r="B80" i="2"/>
  <c r="C80" i="2"/>
  <c r="D80" i="2"/>
  <c r="E80" i="2"/>
  <c r="F80" i="2"/>
  <c r="G80" i="2"/>
  <c r="H80" i="2"/>
  <c r="I80" i="2"/>
  <c r="A81" i="2"/>
  <c r="B81" i="2"/>
  <c r="C81" i="2"/>
  <c r="D81" i="2"/>
  <c r="E81" i="2"/>
  <c r="F81" i="2"/>
  <c r="G81" i="2"/>
  <c r="H81" i="2"/>
  <c r="I81" i="2"/>
  <c r="A82" i="2"/>
  <c r="B82" i="2"/>
  <c r="C82" i="2"/>
  <c r="D82" i="2"/>
  <c r="E82" i="2"/>
  <c r="F82" i="2"/>
  <c r="G82" i="2"/>
  <c r="H82" i="2"/>
  <c r="I82" i="2"/>
  <c r="A83" i="2"/>
  <c r="B83" i="2"/>
  <c r="C83" i="2"/>
  <c r="D83" i="2"/>
  <c r="E83" i="2"/>
  <c r="F83" i="2"/>
  <c r="G83" i="2"/>
  <c r="H83" i="2"/>
  <c r="I83" i="2"/>
  <c r="A84" i="2"/>
  <c r="B84" i="2"/>
  <c r="C84" i="2"/>
  <c r="D84" i="2"/>
  <c r="E84" i="2"/>
  <c r="F84" i="2"/>
  <c r="G84" i="2"/>
  <c r="H84" i="2"/>
  <c r="I84" i="2"/>
  <c r="A85" i="2"/>
  <c r="B85" i="2"/>
  <c r="C85" i="2"/>
  <c r="D85" i="2"/>
  <c r="E85" i="2"/>
  <c r="F85" i="2"/>
  <c r="G85" i="2"/>
  <c r="H85" i="2"/>
  <c r="I85" i="2"/>
  <c r="A86" i="2"/>
  <c r="B86" i="2"/>
  <c r="C86" i="2"/>
  <c r="D86" i="2"/>
  <c r="E86" i="2"/>
  <c r="F86" i="2"/>
  <c r="G86" i="2"/>
  <c r="H86" i="2"/>
  <c r="I86" i="2"/>
  <c r="A87" i="2"/>
  <c r="B87" i="2"/>
  <c r="C87" i="2"/>
  <c r="D87" i="2"/>
  <c r="E87" i="2"/>
  <c r="F87" i="2"/>
  <c r="G87" i="2"/>
  <c r="H87" i="2"/>
  <c r="I87" i="2"/>
  <c r="A88" i="2"/>
  <c r="B88" i="2"/>
  <c r="C88" i="2"/>
  <c r="D88" i="2"/>
  <c r="E88" i="2"/>
  <c r="F88" i="2"/>
  <c r="G88" i="2"/>
  <c r="H88" i="2"/>
  <c r="I88" i="2"/>
  <c r="A89" i="2"/>
  <c r="B89" i="2"/>
  <c r="C89" i="2"/>
  <c r="D89" i="2"/>
  <c r="E89" i="2"/>
  <c r="F89" i="2"/>
  <c r="G89" i="2"/>
  <c r="H89" i="2"/>
  <c r="I89" i="2"/>
  <c r="A90" i="2"/>
  <c r="B90" i="2"/>
  <c r="C90" i="2"/>
  <c r="D90" i="2"/>
  <c r="E90" i="2"/>
  <c r="F90" i="2"/>
  <c r="G90" i="2"/>
  <c r="H90" i="2"/>
  <c r="I90" i="2"/>
  <c r="A91" i="2"/>
  <c r="B91" i="2"/>
  <c r="C91" i="2"/>
  <c r="D91" i="2"/>
  <c r="E91" i="2"/>
  <c r="F91" i="2"/>
  <c r="G91" i="2"/>
  <c r="H91" i="2"/>
  <c r="I91" i="2"/>
  <c r="A92" i="2"/>
  <c r="B92" i="2"/>
  <c r="C92" i="2"/>
  <c r="D92" i="2"/>
  <c r="E92" i="2"/>
  <c r="F92" i="2"/>
  <c r="G92" i="2"/>
  <c r="H92" i="2"/>
  <c r="I92" i="2"/>
  <c r="A93" i="2"/>
  <c r="B93" i="2"/>
  <c r="C93" i="2"/>
  <c r="D93" i="2"/>
  <c r="E93" i="2"/>
  <c r="F93" i="2"/>
  <c r="G93" i="2"/>
  <c r="H93" i="2"/>
  <c r="I93" i="2"/>
  <c r="A94" i="2"/>
  <c r="B94" i="2"/>
  <c r="C94" i="2"/>
  <c r="D94" i="2"/>
  <c r="E94" i="2"/>
  <c r="F94" i="2"/>
  <c r="G94" i="2"/>
  <c r="H94" i="2"/>
  <c r="I94" i="2"/>
  <c r="A95" i="2"/>
  <c r="B95" i="2"/>
  <c r="C95" i="2"/>
  <c r="D95" i="2"/>
  <c r="E95" i="2"/>
  <c r="F95" i="2"/>
  <c r="G95" i="2"/>
  <c r="H95" i="2"/>
  <c r="I95" i="2"/>
  <c r="A96" i="2"/>
  <c r="B96" i="2"/>
  <c r="C96" i="2"/>
  <c r="D96" i="2"/>
  <c r="E96" i="2"/>
  <c r="F96" i="2"/>
  <c r="G96" i="2"/>
  <c r="H96" i="2"/>
  <c r="I96" i="2"/>
  <c r="A97" i="2"/>
  <c r="B97" i="2"/>
  <c r="C97" i="2"/>
  <c r="D97" i="2"/>
  <c r="E97" i="2"/>
  <c r="F97" i="2"/>
  <c r="G97" i="2"/>
  <c r="H97" i="2"/>
  <c r="I97" i="2"/>
  <c r="A98" i="2"/>
  <c r="B98" i="2"/>
  <c r="C98" i="2"/>
  <c r="D98" i="2"/>
  <c r="E98" i="2"/>
  <c r="F98" i="2"/>
  <c r="G98" i="2"/>
  <c r="H98" i="2"/>
  <c r="I98" i="2"/>
  <c r="A99" i="2"/>
  <c r="B99" i="2"/>
  <c r="C99" i="2"/>
  <c r="D99" i="2"/>
  <c r="E99" i="2"/>
  <c r="F99" i="2"/>
  <c r="G99" i="2"/>
  <c r="H99" i="2"/>
  <c r="I99" i="2"/>
  <c r="A100" i="2"/>
  <c r="B100" i="2"/>
  <c r="C100" i="2"/>
  <c r="D100" i="2"/>
  <c r="E100" i="2"/>
  <c r="F100" i="2"/>
  <c r="G100" i="2"/>
  <c r="H100" i="2"/>
  <c r="I100" i="2"/>
  <c r="A101" i="2"/>
  <c r="B101" i="2"/>
  <c r="C101" i="2"/>
  <c r="D101" i="2"/>
  <c r="E101" i="2"/>
  <c r="F101" i="2"/>
  <c r="G101" i="2"/>
  <c r="H101" i="2"/>
  <c r="I101" i="2"/>
  <c r="A102" i="2"/>
  <c r="B102" i="2"/>
  <c r="C102" i="2"/>
  <c r="D102" i="2"/>
  <c r="E102" i="2"/>
  <c r="F102" i="2"/>
  <c r="G102" i="2"/>
  <c r="H102" i="2"/>
  <c r="I102" i="2"/>
  <c r="A103" i="2"/>
  <c r="B103" i="2"/>
  <c r="C103" i="2"/>
  <c r="D103" i="2"/>
  <c r="E103" i="2"/>
  <c r="F103" i="2"/>
  <c r="G103" i="2"/>
  <c r="H103" i="2"/>
  <c r="I103" i="2"/>
  <c r="A104" i="2"/>
  <c r="B104" i="2"/>
  <c r="C104" i="2"/>
  <c r="D104" i="2"/>
  <c r="E104" i="2"/>
  <c r="F104" i="2"/>
  <c r="G104" i="2"/>
  <c r="H104" i="2"/>
  <c r="I104" i="2"/>
  <c r="A105" i="2"/>
  <c r="B105" i="2"/>
  <c r="C105" i="2"/>
  <c r="D105" i="2"/>
  <c r="E105" i="2"/>
  <c r="F105" i="2"/>
  <c r="G105" i="2"/>
  <c r="H105" i="2"/>
  <c r="I105" i="2"/>
  <c r="A106" i="2"/>
  <c r="B106" i="2"/>
  <c r="C106" i="2"/>
  <c r="D106" i="2"/>
  <c r="E106" i="2"/>
  <c r="F106" i="2"/>
  <c r="G106" i="2"/>
  <c r="H106" i="2"/>
  <c r="I106" i="2"/>
  <c r="A107" i="2"/>
  <c r="B107" i="2"/>
  <c r="C107" i="2"/>
  <c r="D107" i="2"/>
  <c r="E107" i="2"/>
  <c r="F107" i="2"/>
  <c r="G107" i="2"/>
  <c r="H107" i="2"/>
  <c r="I107" i="2"/>
  <c r="A108" i="2"/>
  <c r="B108" i="2"/>
  <c r="C108" i="2"/>
  <c r="D108" i="2"/>
  <c r="E108" i="2"/>
  <c r="F108" i="2"/>
  <c r="G108" i="2"/>
  <c r="H108" i="2"/>
  <c r="I108" i="2"/>
  <c r="A109" i="2"/>
  <c r="B109" i="2"/>
  <c r="C109" i="2"/>
  <c r="D109" i="2"/>
  <c r="E109" i="2"/>
  <c r="F109" i="2"/>
  <c r="G109" i="2"/>
  <c r="H109" i="2"/>
  <c r="I109" i="2"/>
  <c r="A110" i="2"/>
  <c r="B110" i="2"/>
  <c r="C110" i="2"/>
  <c r="D110" i="2"/>
  <c r="E110" i="2"/>
  <c r="F110" i="2"/>
  <c r="G110" i="2"/>
  <c r="H110" i="2"/>
  <c r="I110" i="2"/>
  <c r="A111" i="2"/>
  <c r="B111" i="2"/>
  <c r="C111" i="2"/>
  <c r="D111" i="2"/>
  <c r="E111" i="2"/>
  <c r="F111" i="2"/>
  <c r="G111" i="2"/>
  <c r="H111" i="2"/>
  <c r="I111" i="2"/>
  <c r="A112" i="2"/>
  <c r="B112" i="2"/>
  <c r="C112" i="2"/>
  <c r="D112" i="2"/>
  <c r="E112" i="2"/>
  <c r="F112" i="2"/>
  <c r="G112" i="2"/>
  <c r="H112" i="2"/>
  <c r="I112" i="2"/>
  <c r="A113" i="2"/>
  <c r="B113" i="2"/>
  <c r="C113" i="2"/>
  <c r="D113" i="2"/>
  <c r="E113" i="2"/>
  <c r="F113" i="2"/>
  <c r="G113" i="2"/>
  <c r="H113" i="2"/>
  <c r="I113" i="2"/>
  <c r="A114" i="2"/>
  <c r="B114" i="2"/>
  <c r="C114" i="2"/>
  <c r="D114" i="2"/>
  <c r="E114" i="2"/>
  <c r="F114" i="2"/>
  <c r="G114" i="2"/>
  <c r="H114" i="2"/>
  <c r="I114" i="2"/>
  <c r="A115" i="2"/>
  <c r="B115" i="2"/>
  <c r="C115" i="2"/>
  <c r="D115" i="2"/>
  <c r="E115" i="2"/>
  <c r="F115" i="2"/>
  <c r="G115" i="2"/>
  <c r="H115" i="2"/>
  <c r="I115" i="2"/>
  <c r="A116" i="2"/>
  <c r="B116" i="2"/>
  <c r="C116" i="2"/>
  <c r="D116" i="2"/>
  <c r="E116" i="2"/>
  <c r="F116" i="2"/>
  <c r="G116" i="2"/>
  <c r="H116" i="2"/>
  <c r="I116" i="2"/>
  <c r="A117" i="2"/>
  <c r="B117" i="2"/>
  <c r="C117" i="2"/>
  <c r="D117" i="2"/>
  <c r="E117" i="2"/>
  <c r="F117" i="2"/>
  <c r="G117" i="2"/>
  <c r="H117" i="2"/>
  <c r="I117" i="2"/>
  <c r="A118" i="2"/>
  <c r="B118" i="2"/>
  <c r="C118" i="2"/>
  <c r="D118" i="2"/>
  <c r="E118" i="2"/>
  <c r="F118" i="2"/>
  <c r="G118" i="2"/>
  <c r="H118" i="2"/>
  <c r="I118" i="2"/>
  <c r="A119" i="2"/>
  <c r="B119" i="2"/>
  <c r="C119" i="2"/>
  <c r="D119" i="2"/>
  <c r="E119" i="2"/>
  <c r="F119" i="2"/>
  <c r="G119" i="2"/>
  <c r="H119" i="2"/>
  <c r="I119" i="2"/>
  <c r="A120" i="2"/>
  <c r="B120" i="2"/>
  <c r="C120" i="2"/>
  <c r="D120" i="2"/>
  <c r="E120" i="2"/>
  <c r="F120" i="2"/>
  <c r="G120" i="2"/>
  <c r="H120" i="2"/>
  <c r="I120" i="2"/>
  <c r="A121" i="2"/>
  <c r="B121" i="2"/>
  <c r="C121" i="2"/>
  <c r="D121" i="2"/>
  <c r="E121" i="2"/>
  <c r="F121" i="2"/>
  <c r="G121" i="2"/>
  <c r="H121" i="2"/>
  <c r="I121" i="2"/>
  <c r="A122" i="2"/>
  <c r="B122" i="2"/>
  <c r="C122" i="2"/>
  <c r="D122" i="2"/>
  <c r="E122" i="2"/>
  <c r="F122" i="2"/>
  <c r="G122" i="2"/>
  <c r="H122" i="2"/>
  <c r="I122" i="2"/>
  <c r="A123" i="2"/>
  <c r="B123" i="2"/>
  <c r="C123" i="2"/>
  <c r="D123" i="2"/>
  <c r="E123" i="2"/>
  <c r="F123" i="2"/>
  <c r="G123" i="2"/>
  <c r="H123" i="2"/>
  <c r="I123" i="2"/>
  <c r="A124" i="2"/>
  <c r="B124" i="2"/>
  <c r="C124" i="2"/>
  <c r="D124" i="2"/>
  <c r="E124" i="2"/>
  <c r="F124" i="2"/>
  <c r="G124" i="2"/>
  <c r="H124" i="2"/>
  <c r="I124" i="2"/>
  <c r="A125" i="2"/>
  <c r="B125" i="2"/>
  <c r="C125" i="2"/>
  <c r="D125" i="2"/>
  <c r="E125" i="2"/>
  <c r="F125" i="2"/>
  <c r="G125" i="2"/>
  <c r="H125" i="2"/>
  <c r="I125" i="2"/>
  <c r="A126" i="2"/>
  <c r="B126" i="2"/>
  <c r="C126" i="2"/>
  <c r="D126" i="2"/>
  <c r="E126" i="2"/>
  <c r="F126" i="2"/>
  <c r="G126" i="2"/>
  <c r="H126" i="2"/>
  <c r="I126" i="2"/>
  <c r="A127" i="2"/>
  <c r="B127" i="2"/>
  <c r="C127" i="2"/>
  <c r="D127" i="2"/>
  <c r="E127" i="2"/>
  <c r="F127" i="2"/>
  <c r="G127" i="2"/>
  <c r="H127" i="2"/>
  <c r="I127" i="2"/>
  <c r="A128" i="2"/>
  <c r="C128" i="2"/>
  <c r="D128" i="2"/>
  <c r="E128" i="2"/>
  <c r="F128" i="2"/>
  <c r="G128" i="2"/>
  <c r="H128" i="2"/>
  <c r="I128" i="2"/>
  <c r="A129" i="2"/>
  <c r="B129" i="2"/>
  <c r="C129" i="2"/>
  <c r="D129" i="2"/>
  <c r="E129" i="2"/>
  <c r="F129" i="2"/>
  <c r="G129" i="2"/>
  <c r="H129" i="2"/>
  <c r="I129" i="2"/>
  <c r="A130" i="2"/>
  <c r="B130" i="2"/>
  <c r="C130" i="2"/>
  <c r="D130" i="2"/>
  <c r="E130" i="2"/>
  <c r="F130" i="2"/>
  <c r="G130" i="2"/>
  <c r="H130" i="2"/>
  <c r="I130" i="2"/>
  <c r="A131" i="2"/>
  <c r="B131" i="2"/>
  <c r="C131" i="2"/>
  <c r="D131" i="2"/>
  <c r="E131" i="2"/>
  <c r="F131" i="2"/>
  <c r="G131" i="2"/>
  <c r="H131" i="2"/>
  <c r="I131" i="2"/>
  <c r="A132" i="2"/>
  <c r="B132" i="2"/>
  <c r="C132" i="2"/>
  <c r="D132" i="2"/>
  <c r="E132" i="2"/>
  <c r="F132" i="2"/>
  <c r="G132" i="2"/>
  <c r="H132" i="2"/>
  <c r="I132" i="2"/>
  <c r="A133" i="2"/>
  <c r="B133" i="2"/>
  <c r="C133" i="2"/>
  <c r="D133" i="2"/>
  <c r="E133" i="2"/>
  <c r="F133" i="2"/>
  <c r="G133" i="2"/>
  <c r="H133" i="2"/>
  <c r="I133" i="2"/>
  <c r="A134" i="2"/>
  <c r="B134" i="2"/>
  <c r="C134" i="2"/>
  <c r="D134" i="2"/>
  <c r="E134" i="2"/>
  <c r="F134" i="2"/>
  <c r="G134" i="2"/>
  <c r="H134" i="2"/>
  <c r="I134" i="2"/>
  <c r="A135" i="2"/>
  <c r="B135" i="2"/>
  <c r="C135" i="2"/>
  <c r="D135" i="2"/>
  <c r="E135" i="2"/>
  <c r="F135" i="2"/>
  <c r="G135" i="2"/>
  <c r="H135" i="2"/>
  <c r="I135" i="2"/>
  <c r="A136" i="2"/>
  <c r="B136" i="2"/>
  <c r="C136" i="2"/>
  <c r="D136" i="2"/>
  <c r="E136" i="2"/>
  <c r="F136" i="2"/>
  <c r="G136" i="2"/>
  <c r="H136" i="2"/>
  <c r="I136" i="2"/>
  <c r="A137" i="2"/>
  <c r="B137" i="2"/>
  <c r="C137" i="2"/>
  <c r="D137" i="2"/>
  <c r="E137" i="2"/>
  <c r="F137" i="2"/>
  <c r="G137" i="2"/>
  <c r="H137" i="2"/>
  <c r="I137" i="2"/>
  <c r="A138" i="2"/>
  <c r="B138" i="2"/>
  <c r="C138" i="2"/>
  <c r="D138" i="2"/>
  <c r="E138" i="2"/>
  <c r="F138" i="2"/>
  <c r="G138" i="2"/>
  <c r="H138" i="2"/>
  <c r="I138" i="2"/>
  <c r="A139" i="2"/>
  <c r="B139" i="2"/>
  <c r="C139" i="2"/>
  <c r="D139" i="2"/>
  <c r="E139" i="2"/>
  <c r="F139" i="2"/>
  <c r="G139" i="2"/>
  <c r="H139" i="2"/>
  <c r="I139" i="2"/>
  <c r="A140" i="2"/>
  <c r="B140" i="2"/>
  <c r="C140" i="2"/>
  <c r="D140" i="2"/>
  <c r="E140" i="2"/>
  <c r="F140" i="2"/>
  <c r="G140" i="2"/>
  <c r="H140" i="2"/>
  <c r="I140" i="2"/>
  <c r="A141" i="2"/>
  <c r="B141" i="2"/>
  <c r="C141" i="2"/>
  <c r="D141" i="2"/>
  <c r="E141" i="2"/>
  <c r="F141" i="2"/>
  <c r="G141" i="2"/>
  <c r="H141" i="2"/>
  <c r="I141" i="2"/>
  <c r="A142" i="2"/>
  <c r="B142" i="2"/>
  <c r="C142" i="2"/>
  <c r="D142" i="2"/>
  <c r="E142" i="2"/>
  <c r="F142" i="2"/>
  <c r="G142" i="2"/>
  <c r="H142" i="2"/>
  <c r="I142" i="2"/>
  <c r="A143" i="2"/>
  <c r="B143" i="2"/>
  <c r="C143" i="2"/>
  <c r="D143" i="2"/>
  <c r="E143" i="2"/>
  <c r="F143" i="2"/>
  <c r="G143" i="2"/>
  <c r="H143" i="2"/>
  <c r="I143" i="2"/>
  <c r="A144" i="2"/>
  <c r="B144" i="2"/>
  <c r="C144" i="2"/>
  <c r="D144" i="2"/>
  <c r="E144" i="2"/>
  <c r="F144" i="2"/>
  <c r="G144" i="2"/>
  <c r="H144" i="2"/>
  <c r="I144" i="2"/>
  <c r="A145" i="2"/>
  <c r="B145" i="2"/>
  <c r="C145" i="2"/>
  <c r="D145" i="2"/>
  <c r="E145" i="2"/>
  <c r="F145" i="2"/>
  <c r="G145" i="2"/>
  <c r="H145" i="2"/>
  <c r="I145" i="2"/>
  <c r="A146" i="2"/>
  <c r="B146" i="2"/>
  <c r="C146" i="2"/>
  <c r="D146" i="2"/>
  <c r="E146" i="2"/>
  <c r="F146" i="2"/>
  <c r="G146" i="2"/>
  <c r="H146" i="2"/>
  <c r="I146" i="2"/>
  <c r="A147" i="2"/>
  <c r="B147" i="2"/>
  <c r="C147" i="2"/>
  <c r="D147" i="2"/>
  <c r="E147" i="2"/>
  <c r="F147" i="2"/>
  <c r="G147" i="2"/>
  <c r="H147" i="2"/>
  <c r="I147" i="2"/>
  <c r="A148" i="2"/>
  <c r="B148" i="2"/>
  <c r="C148" i="2"/>
  <c r="D148" i="2"/>
  <c r="E148" i="2"/>
  <c r="F148" i="2"/>
  <c r="G148" i="2"/>
  <c r="H148" i="2"/>
  <c r="I148" i="2"/>
  <c r="A149" i="2"/>
  <c r="B149" i="2"/>
  <c r="C149" i="2"/>
  <c r="D149" i="2"/>
  <c r="E149" i="2"/>
  <c r="F149" i="2"/>
  <c r="G149" i="2"/>
  <c r="H149" i="2"/>
  <c r="I149" i="2"/>
  <c r="A150" i="2"/>
  <c r="B150" i="2"/>
  <c r="C150" i="2"/>
  <c r="D150" i="2"/>
  <c r="E150" i="2"/>
  <c r="F150" i="2"/>
  <c r="G150" i="2"/>
  <c r="H150" i="2"/>
  <c r="I150" i="2"/>
  <c r="A151" i="2"/>
  <c r="B151" i="2"/>
  <c r="C151" i="2"/>
  <c r="D151" i="2"/>
  <c r="E151" i="2"/>
  <c r="F151" i="2"/>
  <c r="G151" i="2"/>
  <c r="H151" i="2"/>
  <c r="I151" i="2"/>
  <c r="A152" i="2"/>
  <c r="B152" i="2"/>
  <c r="C152" i="2"/>
  <c r="D152" i="2"/>
  <c r="E152" i="2"/>
  <c r="F152" i="2"/>
  <c r="G152" i="2"/>
  <c r="H152" i="2"/>
  <c r="I152" i="2"/>
  <c r="A153" i="2"/>
  <c r="B153" i="2"/>
  <c r="C153" i="2"/>
  <c r="D153" i="2"/>
  <c r="E153" i="2"/>
  <c r="F153" i="2"/>
  <c r="G153" i="2"/>
  <c r="H153" i="2"/>
  <c r="I153" i="2"/>
  <c r="A154" i="2"/>
  <c r="B154" i="2"/>
  <c r="C154" i="2"/>
  <c r="D154" i="2"/>
  <c r="E154" i="2"/>
  <c r="F154" i="2"/>
  <c r="G154" i="2"/>
  <c r="I154" i="2"/>
  <c r="A155" i="2"/>
  <c r="B155" i="2"/>
  <c r="C155" i="2"/>
  <c r="D155" i="2"/>
  <c r="E155" i="2"/>
  <c r="F155" i="2"/>
  <c r="G155" i="2"/>
  <c r="I155" i="2"/>
  <c r="A156" i="2"/>
  <c r="B156" i="2"/>
  <c r="C156" i="2"/>
  <c r="D156" i="2"/>
  <c r="E156" i="2"/>
  <c r="F156" i="2"/>
  <c r="G156" i="2"/>
  <c r="H156" i="2"/>
  <c r="I156" i="2"/>
  <c r="A157" i="2"/>
  <c r="B157" i="2"/>
  <c r="C157" i="2"/>
  <c r="D157" i="2"/>
  <c r="E157" i="2"/>
  <c r="F157" i="2"/>
  <c r="G157" i="2"/>
  <c r="H157" i="2"/>
  <c r="I157" i="2"/>
  <c r="A158" i="2"/>
  <c r="B158" i="2"/>
  <c r="C158" i="2"/>
  <c r="D158" i="2"/>
  <c r="E158" i="2"/>
  <c r="F158" i="2"/>
  <c r="G158" i="2"/>
  <c r="H158" i="2"/>
  <c r="I158" i="2"/>
  <c r="A159" i="2"/>
  <c r="B159" i="2"/>
  <c r="C159" i="2"/>
  <c r="D159" i="2"/>
  <c r="E159" i="2"/>
  <c r="F159" i="2"/>
  <c r="G159" i="2"/>
  <c r="H159" i="2"/>
  <c r="I159" i="2"/>
  <c r="A160" i="2"/>
  <c r="B160" i="2"/>
  <c r="C160" i="2"/>
  <c r="D160" i="2"/>
  <c r="E160" i="2"/>
  <c r="F160" i="2"/>
  <c r="G160" i="2"/>
  <c r="H160" i="2"/>
  <c r="I160" i="2"/>
  <c r="A161" i="2"/>
  <c r="B161" i="2"/>
  <c r="C161" i="2"/>
  <c r="D161" i="2"/>
  <c r="E161" i="2"/>
  <c r="F161" i="2"/>
  <c r="G161" i="2"/>
  <c r="H161" i="2"/>
  <c r="I161" i="2"/>
  <c r="A162" i="2"/>
  <c r="B162" i="2"/>
  <c r="C162" i="2"/>
  <c r="D162" i="2"/>
  <c r="E162" i="2"/>
  <c r="F162" i="2"/>
  <c r="G162" i="2"/>
  <c r="H162" i="2"/>
  <c r="I162" i="2"/>
  <c r="A163" i="2"/>
  <c r="B163" i="2"/>
  <c r="C163" i="2"/>
  <c r="D163" i="2"/>
  <c r="E163" i="2"/>
  <c r="F163" i="2"/>
  <c r="G163" i="2"/>
  <c r="H163" i="2"/>
  <c r="I163" i="2"/>
  <c r="A164" i="2"/>
  <c r="B164" i="2"/>
  <c r="C164" i="2"/>
  <c r="D164" i="2"/>
  <c r="E164" i="2"/>
  <c r="F164" i="2"/>
  <c r="G164" i="2"/>
  <c r="H164" i="2"/>
  <c r="I164" i="2"/>
  <c r="A165" i="2"/>
  <c r="B165" i="2"/>
  <c r="C165" i="2"/>
  <c r="D165" i="2"/>
  <c r="E165" i="2"/>
  <c r="F165" i="2"/>
  <c r="G165" i="2"/>
  <c r="H165" i="2"/>
  <c r="I165" i="2"/>
  <c r="A166" i="2"/>
  <c r="B166" i="2"/>
  <c r="C166" i="2"/>
  <c r="D166" i="2"/>
  <c r="E166" i="2"/>
  <c r="F166" i="2"/>
  <c r="G166" i="2"/>
  <c r="H166" i="2"/>
  <c r="I166" i="2"/>
  <c r="A167" i="2"/>
  <c r="B167" i="2"/>
  <c r="C167" i="2"/>
  <c r="D167" i="2"/>
  <c r="E167" i="2"/>
  <c r="F167" i="2"/>
  <c r="G167" i="2"/>
  <c r="H167" i="2"/>
  <c r="I167" i="2"/>
  <c r="A168" i="2"/>
  <c r="B168" i="2"/>
  <c r="C168" i="2"/>
  <c r="D168" i="2"/>
  <c r="E168" i="2"/>
  <c r="F168" i="2"/>
  <c r="G168" i="2"/>
  <c r="H168" i="2"/>
  <c r="I168" i="2"/>
  <c r="A169" i="2"/>
  <c r="B169" i="2"/>
  <c r="C169" i="2"/>
  <c r="D169" i="2"/>
  <c r="E169" i="2"/>
  <c r="F169" i="2"/>
  <c r="G169" i="2"/>
  <c r="H169" i="2"/>
  <c r="I169" i="2"/>
  <c r="A170" i="2"/>
  <c r="B170" i="2"/>
  <c r="C170" i="2"/>
  <c r="D170" i="2"/>
  <c r="E170" i="2"/>
  <c r="F170" i="2"/>
  <c r="G170" i="2"/>
  <c r="H170" i="2"/>
  <c r="I170" i="2"/>
  <c r="A171" i="2"/>
  <c r="B171" i="2"/>
  <c r="C171" i="2"/>
  <c r="D171" i="2"/>
  <c r="E171" i="2"/>
  <c r="F171" i="2"/>
  <c r="G171" i="2"/>
  <c r="H171" i="2"/>
  <c r="I171" i="2"/>
  <c r="A172" i="2"/>
  <c r="B172" i="2"/>
  <c r="C172" i="2"/>
  <c r="D172" i="2"/>
  <c r="E172" i="2"/>
  <c r="F172" i="2"/>
  <c r="G172" i="2"/>
  <c r="H172" i="2"/>
  <c r="I172" i="2"/>
  <c r="A173" i="2"/>
  <c r="B173" i="2"/>
  <c r="C173" i="2"/>
  <c r="D173" i="2"/>
  <c r="E173" i="2"/>
  <c r="F173" i="2"/>
  <c r="G173" i="2"/>
  <c r="H173" i="2"/>
  <c r="I173" i="2"/>
  <c r="A174" i="2"/>
  <c r="B174" i="2"/>
  <c r="C174" i="2"/>
  <c r="D174" i="2"/>
  <c r="E174" i="2"/>
  <c r="F174" i="2"/>
  <c r="G174" i="2"/>
  <c r="H174" i="2"/>
  <c r="I174" i="2"/>
  <c r="A175" i="2"/>
  <c r="B175" i="2"/>
  <c r="C175" i="2"/>
  <c r="D175" i="2"/>
  <c r="E175" i="2"/>
  <c r="F175" i="2"/>
  <c r="G175" i="2"/>
  <c r="H175" i="2"/>
  <c r="I175" i="2"/>
  <c r="A176" i="2"/>
  <c r="B176" i="2"/>
  <c r="C176" i="2"/>
  <c r="D176" i="2"/>
  <c r="E176" i="2"/>
  <c r="F176" i="2"/>
  <c r="G176" i="2"/>
  <c r="H176" i="2"/>
  <c r="I176" i="2"/>
  <c r="A177" i="2"/>
  <c r="C177" i="2"/>
  <c r="D177" i="2"/>
  <c r="E177" i="2"/>
  <c r="F177" i="2"/>
  <c r="G177" i="2"/>
  <c r="H177" i="2"/>
  <c r="I177" i="2"/>
  <c r="A178" i="2"/>
  <c r="C178" i="2"/>
  <c r="D178" i="2"/>
  <c r="E178" i="2"/>
  <c r="F178" i="2"/>
  <c r="G178" i="2"/>
  <c r="H178" i="2"/>
  <c r="I178" i="2"/>
  <c r="A179" i="2"/>
  <c r="C179" i="2"/>
  <c r="D179" i="2"/>
  <c r="E179" i="2"/>
  <c r="F179" i="2"/>
  <c r="G179" i="2"/>
  <c r="H179" i="2"/>
  <c r="I179" i="2"/>
  <c r="A180" i="2"/>
  <c r="C180" i="2"/>
  <c r="D180" i="2"/>
  <c r="E180" i="2"/>
  <c r="F180" i="2"/>
  <c r="G180" i="2"/>
  <c r="H180" i="2"/>
  <c r="I180" i="2"/>
  <c r="A181" i="2"/>
  <c r="B181" i="2"/>
  <c r="C181" i="2"/>
  <c r="D181" i="2"/>
  <c r="E181" i="2"/>
  <c r="F181" i="2"/>
  <c r="G181" i="2"/>
  <c r="H181" i="2"/>
  <c r="I181" i="2"/>
  <c r="A182" i="2"/>
  <c r="B182" i="2"/>
  <c r="C182" i="2"/>
  <c r="D182" i="2"/>
  <c r="E182" i="2"/>
  <c r="F182" i="2"/>
  <c r="G182" i="2"/>
  <c r="H182" i="2"/>
  <c r="I182" i="2"/>
  <c r="A183" i="2"/>
  <c r="B183" i="2"/>
  <c r="C183" i="2"/>
  <c r="D183" i="2"/>
  <c r="E183" i="2"/>
  <c r="F183" i="2"/>
  <c r="G183" i="2"/>
  <c r="H183" i="2"/>
  <c r="I183" i="2"/>
  <c r="A184" i="2"/>
  <c r="B184" i="2"/>
  <c r="C184" i="2"/>
  <c r="D184" i="2"/>
  <c r="E184" i="2"/>
  <c r="F184" i="2"/>
  <c r="G184" i="2"/>
  <c r="H184" i="2"/>
  <c r="I184" i="2"/>
  <c r="A185" i="2"/>
  <c r="B185" i="2"/>
  <c r="C185" i="2"/>
  <c r="D185" i="2"/>
  <c r="E185" i="2"/>
  <c r="F185" i="2"/>
  <c r="G185" i="2"/>
  <c r="H185" i="2"/>
  <c r="I185" i="2"/>
  <c r="A186" i="2"/>
  <c r="B186" i="2"/>
  <c r="C186" i="2"/>
  <c r="D186" i="2"/>
  <c r="E186" i="2"/>
  <c r="F186" i="2"/>
  <c r="G186" i="2"/>
  <c r="H186" i="2"/>
  <c r="I186" i="2"/>
  <c r="A187" i="2"/>
  <c r="B187" i="2"/>
  <c r="C187" i="2"/>
  <c r="D187" i="2"/>
  <c r="E187" i="2"/>
  <c r="F187" i="2"/>
  <c r="G187" i="2"/>
  <c r="H187" i="2"/>
  <c r="I187" i="2"/>
  <c r="A188" i="2"/>
  <c r="B188" i="2"/>
  <c r="C188" i="2"/>
  <c r="D188" i="2"/>
  <c r="E188" i="2"/>
  <c r="F188" i="2"/>
  <c r="G188" i="2"/>
  <c r="H188" i="2"/>
  <c r="I188" i="2"/>
  <c r="A189" i="2"/>
  <c r="B189" i="2"/>
  <c r="C189" i="2"/>
  <c r="D189" i="2"/>
  <c r="E189" i="2"/>
  <c r="F189" i="2"/>
  <c r="G189" i="2"/>
  <c r="H189" i="2"/>
  <c r="I189" i="2"/>
  <c r="A190" i="2"/>
  <c r="B190" i="2"/>
  <c r="C190" i="2"/>
  <c r="D190" i="2"/>
  <c r="E190" i="2"/>
  <c r="F190" i="2"/>
  <c r="G190" i="2"/>
  <c r="H190" i="2"/>
  <c r="I190" i="2"/>
  <c r="A191" i="2"/>
  <c r="B191" i="2"/>
  <c r="C191" i="2"/>
  <c r="D191" i="2"/>
  <c r="E191" i="2"/>
  <c r="F191" i="2"/>
  <c r="G191" i="2"/>
  <c r="H191" i="2"/>
  <c r="I191" i="2"/>
  <c r="A192" i="2"/>
  <c r="B192" i="2"/>
  <c r="C192" i="2"/>
  <c r="D192" i="2"/>
  <c r="E192" i="2"/>
  <c r="F192" i="2"/>
  <c r="G192" i="2"/>
  <c r="H192" i="2"/>
  <c r="I192" i="2"/>
  <c r="A193" i="2"/>
  <c r="B193" i="2"/>
  <c r="C193" i="2"/>
  <c r="D193" i="2"/>
  <c r="E193" i="2"/>
  <c r="F193" i="2"/>
  <c r="G193" i="2"/>
  <c r="H193" i="2"/>
  <c r="I193" i="2"/>
  <c r="A194" i="2"/>
  <c r="B194" i="2"/>
  <c r="C194" i="2"/>
  <c r="D194" i="2"/>
  <c r="E194" i="2"/>
  <c r="F194" i="2"/>
  <c r="G194" i="2"/>
  <c r="H194" i="2"/>
  <c r="I194" i="2"/>
  <c r="A195" i="2"/>
  <c r="B195" i="2"/>
  <c r="C195" i="2"/>
  <c r="D195" i="2"/>
  <c r="E195" i="2"/>
  <c r="F195" i="2"/>
  <c r="G195" i="2"/>
  <c r="H195" i="2"/>
  <c r="I195" i="2"/>
  <c r="A196" i="2"/>
  <c r="B196" i="2"/>
  <c r="C196" i="2"/>
  <c r="D196" i="2"/>
  <c r="E196" i="2"/>
  <c r="F196" i="2"/>
  <c r="G196" i="2"/>
  <c r="H196" i="2"/>
  <c r="I196" i="2"/>
  <c r="A197" i="2"/>
  <c r="B197" i="2"/>
  <c r="C197" i="2"/>
  <c r="D197" i="2"/>
  <c r="E197" i="2"/>
  <c r="F197" i="2"/>
  <c r="G197" i="2"/>
  <c r="H197" i="2"/>
  <c r="I197" i="2"/>
  <c r="A198" i="2"/>
  <c r="B198" i="2"/>
  <c r="C198" i="2"/>
  <c r="D198" i="2"/>
  <c r="E198" i="2"/>
  <c r="F198" i="2"/>
  <c r="G198" i="2"/>
  <c r="H198" i="2"/>
  <c r="I198" i="2"/>
  <c r="A199" i="2"/>
  <c r="B199" i="2"/>
  <c r="C199" i="2"/>
  <c r="D199" i="2"/>
  <c r="E199" i="2"/>
  <c r="F199" i="2"/>
  <c r="G199" i="2"/>
  <c r="H199" i="2"/>
  <c r="I199" i="2"/>
  <c r="A200" i="2"/>
  <c r="B200" i="2"/>
  <c r="C200" i="2"/>
  <c r="D200" i="2"/>
  <c r="E200" i="2"/>
  <c r="F200" i="2"/>
  <c r="G200" i="2"/>
  <c r="H200" i="2"/>
  <c r="I200" i="2"/>
  <c r="A201" i="2"/>
  <c r="B201" i="2"/>
  <c r="C201" i="2"/>
  <c r="D201" i="2"/>
  <c r="E201" i="2"/>
  <c r="F201" i="2"/>
  <c r="G201" i="2"/>
  <c r="H201" i="2"/>
  <c r="I201" i="2"/>
  <c r="A202" i="2"/>
  <c r="B202" i="2"/>
  <c r="C202" i="2"/>
  <c r="D202" i="2"/>
  <c r="E202" i="2"/>
  <c r="F202" i="2"/>
  <c r="G202" i="2"/>
  <c r="H202" i="2"/>
  <c r="I202" i="2"/>
  <c r="A203" i="2"/>
  <c r="B203" i="2"/>
  <c r="C203" i="2"/>
  <c r="D203" i="2"/>
  <c r="E203" i="2"/>
  <c r="F203" i="2"/>
  <c r="G203" i="2"/>
  <c r="H203" i="2"/>
  <c r="I203" i="2"/>
  <c r="A204" i="2"/>
  <c r="B204" i="2"/>
  <c r="C204" i="2"/>
  <c r="D204" i="2"/>
  <c r="E204" i="2"/>
  <c r="F204" i="2"/>
  <c r="G204" i="2"/>
  <c r="H204" i="2"/>
  <c r="I204" i="2"/>
  <c r="A205" i="2"/>
  <c r="B205" i="2"/>
  <c r="C205" i="2"/>
  <c r="D205" i="2"/>
  <c r="E205" i="2"/>
  <c r="F205" i="2"/>
  <c r="G205" i="2"/>
  <c r="H205" i="2"/>
  <c r="I205" i="2"/>
  <c r="A206" i="2"/>
  <c r="B206" i="2"/>
  <c r="C206" i="2"/>
  <c r="D206" i="2"/>
  <c r="E206" i="2"/>
  <c r="F206" i="2"/>
  <c r="G206" i="2"/>
  <c r="H206" i="2"/>
  <c r="I206" i="2"/>
  <c r="A207" i="2"/>
  <c r="B207" i="2"/>
  <c r="C207" i="2"/>
  <c r="D207" i="2"/>
  <c r="E207" i="2"/>
  <c r="F207" i="2"/>
  <c r="G207" i="2"/>
  <c r="H207" i="2"/>
  <c r="I207" i="2"/>
  <c r="A208" i="2"/>
  <c r="B208" i="2"/>
  <c r="C208" i="2"/>
  <c r="D208" i="2"/>
  <c r="E208" i="2"/>
  <c r="F208" i="2"/>
  <c r="G208" i="2"/>
  <c r="H208" i="2"/>
  <c r="I208" i="2"/>
  <c r="A209" i="2"/>
  <c r="B209" i="2"/>
  <c r="C209" i="2"/>
  <c r="D209" i="2"/>
  <c r="E209" i="2"/>
  <c r="F209" i="2"/>
  <c r="G209" i="2"/>
  <c r="H209" i="2"/>
  <c r="I209" i="2"/>
  <c r="A210" i="2"/>
  <c r="B210" i="2"/>
  <c r="C210" i="2"/>
  <c r="D210" i="2"/>
  <c r="E210" i="2"/>
  <c r="F210" i="2"/>
  <c r="G210" i="2"/>
  <c r="H210" i="2"/>
  <c r="I210" i="2"/>
  <c r="A211" i="2"/>
  <c r="B211" i="2"/>
  <c r="C211" i="2"/>
  <c r="D211" i="2"/>
  <c r="E211" i="2"/>
  <c r="F211" i="2"/>
  <c r="G211" i="2"/>
  <c r="H211" i="2"/>
  <c r="I211" i="2"/>
  <c r="A212" i="2"/>
  <c r="B212" i="2"/>
  <c r="C212" i="2"/>
  <c r="D212" i="2"/>
  <c r="E212" i="2"/>
  <c r="F212" i="2"/>
  <c r="G212" i="2"/>
  <c r="H212" i="2"/>
  <c r="I212" i="2"/>
  <c r="A213" i="2"/>
  <c r="B213" i="2"/>
  <c r="C213" i="2"/>
  <c r="D213" i="2"/>
  <c r="E213" i="2"/>
  <c r="F213" i="2"/>
  <c r="G213" i="2"/>
  <c r="H213" i="2"/>
  <c r="I213" i="2"/>
  <c r="A214" i="2"/>
  <c r="B214" i="2"/>
  <c r="C214" i="2"/>
  <c r="D214" i="2"/>
  <c r="E214" i="2"/>
  <c r="F214" i="2"/>
  <c r="G214" i="2"/>
  <c r="H214" i="2"/>
  <c r="I214" i="2"/>
  <c r="A215" i="2"/>
  <c r="B215" i="2"/>
  <c r="C215" i="2"/>
  <c r="D215" i="2"/>
  <c r="E215" i="2"/>
  <c r="F215" i="2"/>
  <c r="G215" i="2"/>
  <c r="H215" i="2"/>
  <c r="I215" i="2"/>
  <c r="A216" i="2"/>
  <c r="B216" i="2"/>
  <c r="C216" i="2"/>
  <c r="D216" i="2"/>
  <c r="E216" i="2"/>
  <c r="F216" i="2"/>
  <c r="G216" i="2"/>
  <c r="H216" i="2"/>
  <c r="I216" i="2"/>
  <c r="A217" i="2"/>
  <c r="B217" i="2"/>
  <c r="C217" i="2"/>
  <c r="D217" i="2"/>
  <c r="E217" i="2"/>
  <c r="F217" i="2"/>
  <c r="G217" i="2"/>
  <c r="H217" i="2"/>
  <c r="I217" i="2"/>
  <c r="A218" i="2"/>
  <c r="B218" i="2"/>
  <c r="C218" i="2"/>
  <c r="D218" i="2"/>
  <c r="E218" i="2"/>
  <c r="F218" i="2"/>
  <c r="G218" i="2"/>
  <c r="H218" i="2"/>
  <c r="I218" i="2"/>
  <c r="A219" i="2"/>
  <c r="B219" i="2"/>
  <c r="C219" i="2"/>
  <c r="D219" i="2"/>
  <c r="E219" i="2"/>
  <c r="F219" i="2"/>
  <c r="G219" i="2"/>
  <c r="H219" i="2"/>
  <c r="I219" i="2"/>
  <c r="A220" i="2"/>
  <c r="B220" i="2"/>
  <c r="C220" i="2"/>
  <c r="D220" i="2"/>
  <c r="E220" i="2"/>
  <c r="F220" i="2"/>
  <c r="G220" i="2"/>
  <c r="H220" i="2"/>
  <c r="I220" i="2"/>
  <c r="A221" i="2"/>
  <c r="B221" i="2"/>
  <c r="C221" i="2"/>
  <c r="D221" i="2"/>
  <c r="E221" i="2"/>
  <c r="F221" i="2"/>
  <c r="G221" i="2"/>
  <c r="H221" i="2"/>
  <c r="I221" i="2"/>
  <c r="A222" i="2"/>
  <c r="B222" i="2"/>
  <c r="C222" i="2"/>
  <c r="D222" i="2"/>
  <c r="E222" i="2"/>
  <c r="F222" i="2"/>
  <c r="G222" i="2"/>
  <c r="H222" i="2"/>
  <c r="I222" i="2"/>
  <c r="A223" i="2"/>
  <c r="B223" i="2"/>
  <c r="C223" i="2"/>
  <c r="D223" i="2"/>
  <c r="E223" i="2"/>
  <c r="F223" i="2"/>
  <c r="G223" i="2"/>
  <c r="H223" i="2"/>
  <c r="I223" i="2"/>
  <c r="A224" i="2"/>
  <c r="B224" i="2"/>
  <c r="C224" i="2"/>
  <c r="D224" i="2"/>
  <c r="E224" i="2"/>
  <c r="F224" i="2"/>
  <c r="G224" i="2"/>
  <c r="H224" i="2"/>
  <c r="I224" i="2"/>
  <c r="A225" i="2"/>
  <c r="B225" i="2"/>
  <c r="C225" i="2"/>
  <c r="D225" i="2"/>
  <c r="E225" i="2"/>
  <c r="F225" i="2"/>
  <c r="G225" i="2"/>
  <c r="H225" i="2"/>
  <c r="I225" i="2"/>
  <c r="A226" i="2"/>
  <c r="B226" i="2"/>
  <c r="C226" i="2"/>
  <c r="D226" i="2"/>
  <c r="E226" i="2"/>
  <c r="F226" i="2"/>
  <c r="G226" i="2"/>
  <c r="H226" i="2"/>
  <c r="I226" i="2"/>
  <c r="A227" i="2"/>
  <c r="B227" i="2"/>
  <c r="C227" i="2"/>
  <c r="D227" i="2"/>
  <c r="E227" i="2"/>
  <c r="F227" i="2"/>
  <c r="G227" i="2"/>
  <c r="H227" i="2"/>
  <c r="I227" i="2"/>
  <c r="A228" i="2"/>
  <c r="B228" i="2"/>
  <c r="C228" i="2"/>
  <c r="D228" i="2"/>
  <c r="E228" i="2"/>
  <c r="F228" i="2"/>
  <c r="G228" i="2"/>
  <c r="H228" i="2"/>
  <c r="I228" i="2"/>
  <c r="A229" i="2"/>
  <c r="B229" i="2"/>
  <c r="C229" i="2"/>
  <c r="D229" i="2"/>
  <c r="E229" i="2"/>
  <c r="F229" i="2"/>
  <c r="G229" i="2"/>
  <c r="H229" i="2"/>
  <c r="I229" i="2"/>
  <c r="A230" i="2"/>
  <c r="B230" i="2"/>
  <c r="C230" i="2"/>
  <c r="D230" i="2"/>
  <c r="E230" i="2"/>
  <c r="F230" i="2"/>
  <c r="G230" i="2"/>
  <c r="H230" i="2"/>
  <c r="I230" i="2"/>
  <c r="A231" i="2"/>
  <c r="B231" i="2"/>
  <c r="C231" i="2"/>
  <c r="D231" i="2"/>
  <c r="E231" i="2"/>
  <c r="F231" i="2"/>
  <c r="G231" i="2"/>
  <c r="H231" i="2"/>
  <c r="I231" i="2"/>
  <c r="A232" i="2"/>
  <c r="B232" i="2"/>
  <c r="C232" i="2"/>
  <c r="D232" i="2"/>
  <c r="E232" i="2"/>
  <c r="F232" i="2"/>
  <c r="G232" i="2"/>
  <c r="H232" i="2"/>
  <c r="I232" i="2"/>
  <c r="A233" i="2"/>
  <c r="B233" i="2"/>
  <c r="C233" i="2"/>
  <c r="D233" i="2"/>
  <c r="E233" i="2"/>
  <c r="F233" i="2"/>
  <c r="G233" i="2"/>
  <c r="H233" i="2"/>
  <c r="I233" i="2"/>
  <c r="A234" i="2"/>
  <c r="B234" i="2"/>
  <c r="C234" i="2"/>
  <c r="D234" i="2"/>
  <c r="E234" i="2"/>
  <c r="F234" i="2"/>
  <c r="G234" i="2"/>
  <c r="H234" i="2"/>
  <c r="I234" i="2"/>
  <c r="A235" i="2"/>
  <c r="B235" i="2"/>
  <c r="C235" i="2"/>
  <c r="D235" i="2"/>
  <c r="E235" i="2"/>
  <c r="F235" i="2"/>
  <c r="G235" i="2"/>
  <c r="H235" i="2"/>
  <c r="I235" i="2"/>
  <c r="A236" i="2"/>
  <c r="B236" i="2"/>
  <c r="C236" i="2"/>
  <c r="D236" i="2"/>
  <c r="E236" i="2"/>
  <c r="F236" i="2"/>
  <c r="G236" i="2"/>
  <c r="H236" i="2"/>
  <c r="I236" i="2"/>
  <c r="A237" i="2"/>
  <c r="B237" i="2"/>
  <c r="C237" i="2"/>
  <c r="D237" i="2"/>
  <c r="E237" i="2"/>
  <c r="F237" i="2"/>
  <c r="G237" i="2"/>
  <c r="H237" i="2"/>
  <c r="I237" i="2"/>
  <c r="A238" i="2"/>
  <c r="B238" i="2"/>
  <c r="C238" i="2"/>
  <c r="D238" i="2"/>
  <c r="E238" i="2"/>
  <c r="F238" i="2"/>
  <c r="G238" i="2"/>
  <c r="H238" i="2"/>
  <c r="I238" i="2"/>
  <c r="A239" i="2"/>
  <c r="B239" i="2"/>
  <c r="C239" i="2"/>
  <c r="D239" i="2"/>
  <c r="E239" i="2"/>
  <c r="F239" i="2"/>
  <c r="G239" i="2"/>
  <c r="H239" i="2"/>
  <c r="I239" i="2"/>
  <c r="A240" i="2"/>
  <c r="B240" i="2"/>
  <c r="C240" i="2"/>
  <c r="D240" i="2"/>
  <c r="E240" i="2"/>
  <c r="F240" i="2"/>
  <c r="G240" i="2"/>
  <c r="H240" i="2"/>
  <c r="I240" i="2"/>
  <c r="A241" i="2"/>
  <c r="B241" i="2"/>
  <c r="C241" i="2"/>
  <c r="D241" i="2"/>
  <c r="E241" i="2"/>
  <c r="F241" i="2"/>
  <c r="G241" i="2"/>
  <c r="H241" i="2"/>
  <c r="I241" i="2"/>
  <c r="A242" i="2"/>
  <c r="B242" i="2"/>
  <c r="C242" i="2"/>
  <c r="D242" i="2"/>
  <c r="E242" i="2"/>
  <c r="F242" i="2"/>
  <c r="G242" i="2"/>
  <c r="H242" i="2"/>
  <c r="I242" i="2"/>
  <c r="A243" i="2"/>
  <c r="B243" i="2"/>
  <c r="C243" i="2"/>
  <c r="D243" i="2"/>
  <c r="E243" i="2"/>
  <c r="F243" i="2"/>
  <c r="G243" i="2"/>
  <c r="H243" i="2"/>
  <c r="I243" i="2"/>
  <c r="A244" i="2"/>
  <c r="B244" i="2"/>
  <c r="C244" i="2"/>
  <c r="D244" i="2"/>
  <c r="E244" i="2"/>
  <c r="F244" i="2"/>
  <c r="G244" i="2"/>
  <c r="H244" i="2"/>
  <c r="I244" i="2"/>
  <c r="A245" i="2"/>
  <c r="B245" i="2"/>
  <c r="C245" i="2"/>
  <c r="D245" i="2"/>
  <c r="E245" i="2"/>
  <c r="F245" i="2"/>
  <c r="G245" i="2"/>
  <c r="H245" i="2"/>
  <c r="I245" i="2"/>
  <c r="A246" i="2"/>
  <c r="B246" i="2"/>
  <c r="C246" i="2"/>
  <c r="D246" i="2"/>
  <c r="E246" i="2"/>
  <c r="F246" i="2"/>
  <c r="G246" i="2"/>
  <c r="H246" i="2"/>
  <c r="I246" i="2"/>
  <c r="A247" i="2"/>
  <c r="B247" i="2"/>
  <c r="C247" i="2"/>
  <c r="D247" i="2"/>
  <c r="E247" i="2"/>
  <c r="F247" i="2"/>
  <c r="G247" i="2"/>
  <c r="H247" i="2"/>
  <c r="I247" i="2"/>
  <c r="A248" i="2"/>
  <c r="B248" i="2"/>
  <c r="C248" i="2"/>
  <c r="D248" i="2"/>
  <c r="E248" i="2"/>
  <c r="F248" i="2"/>
  <c r="G248" i="2"/>
  <c r="H248" i="2"/>
  <c r="I248" i="2"/>
  <c r="A249" i="2"/>
  <c r="B249" i="2"/>
  <c r="C249" i="2"/>
  <c r="D249" i="2"/>
  <c r="E249" i="2"/>
  <c r="F249" i="2"/>
  <c r="G249" i="2"/>
  <c r="H249" i="2"/>
  <c r="I249" i="2"/>
  <c r="A250" i="2"/>
  <c r="B250" i="2"/>
  <c r="C250" i="2"/>
  <c r="D250" i="2"/>
  <c r="E250" i="2"/>
  <c r="F250" i="2"/>
  <c r="G250" i="2"/>
  <c r="H250" i="2"/>
  <c r="I250" i="2"/>
  <c r="A251" i="2"/>
  <c r="B251" i="2"/>
  <c r="C251" i="2"/>
  <c r="D251" i="2"/>
  <c r="E251" i="2"/>
  <c r="F251" i="2"/>
  <c r="G251" i="2"/>
  <c r="H251" i="2"/>
  <c r="I251" i="2"/>
  <c r="A252" i="2"/>
  <c r="B252" i="2"/>
  <c r="C252" i="2"/>
  <c r="D252" i="2"/>
  <c r="E252" i="2"/>
  <c r="F252" i="2"/>
  <c r="G252" i="2"/>
  <c r="H252" i="2"/>
  <c r="I252" i="2"/>
  <c r="A253" i="2"/>
  <c r="B253" i="2"/>
  <c r="C253" i="2"/>
  <c r="D253" i="2"/>
  <c r="E253" i="2"/>
  <c r="F253" i="2"/>
  <c r="G253" i="2"/>
  <c r="H253" i="2"/>
  <c r="I253" i="2"/>
  <c r="A254" i="2"/>
  <c r="B254" i="2"/>
  <c r="C254" i="2"/>
  <c r="D254" i="2"/>
  <c r="E254" i="2"/>
  <c r="F254" i="2"/>
  <c r="G254" i="2"/>
  <c r="H254" i="2"/>
  <c r="I254" i="2"/>
  <c r="A255" i="2"/>
  <c r="B255" i="2"/>
  <c r="C255" i="2"/>
  <c r="D255" i="2"/>
  <c r="E255" i="2"/>
  <c r="F255" i="2"/>
  <c r="G255" i="2"/>
  <c r="H255" i="2"/>
  <c r="I255" i="2"/>
  <c r="A256" i="2"/>
  <c r="B256" i="2"/>
  <c r="C256" i="2"/>
  <c r="D256" i="2"/>
  <c r="E256" i="2"/>
  <c r="F256" i="2"/>
  <c r="G256" i="2"/>
  <c r="H256" i="2"/>
  <c r="I256" i="2"/>
  <c r="A257" i="2"/>
  <c r="B257" i="2"/>
  <c r="C257" i="2"/>
  <c r="D257" i="2"/>
  <c r="E257" i="2"/>
  <c r="F257" i="2"/>
  <c r="G257" i="2"/>
  <c r="H257" i="2"/>
  <c r="I257" i="2"/>
  <c r="A258" i="2"/>
  <c r="B258" i="2"/>
  <c r="C258" i="2"/>
  <c r="D258" i="2"/>
  <c r="E258" i="2"/>
  <c r="F258" i="2"/>
  <c r="G258" i="2"/>
  <c r="H258" i="2"/>
  <c r="I258" i="2"/>
  <c r="A259" i="2"/>
  <c r="B259" i="2"/>
  <c r="C259" i="2"/>
  <c r="D259" i="2"/>
  <c r="E259" i="2"/>
  <c r="F259" i="2"/>
  <c r="G259" i="2"/>
  <c r="H259" i="2"/>
  <c r="I259" i="2"/>
  <c r="A260" i="2"/>
  <c r="B260" i="2"/>
  <c r="C260" i="2"/>
  <c r="D260" i="2"/>
  <c r="E260" i="2"/>
  <c r="F260" i="2"/>
  <c r="G260" i="2"/>
  <c r="H260" i="2"/>
  <c r="I260" i="2"/>
  <c r="A261" i="2"/>
  <c r="B261" i="2"/>
  <c r="C261" i="2"/>
  <c r="D261" i="2"/>
  <c r="E261" i="2"/>
  <c r="F261" i="2"/>
  <c r="G261" i="2"/>
  <c r="H261" i="2"/>
  <c r="I261" i="2"/>
  <c r="A262" i="2"/>
  <c r="B262" i="2"/>
  <c r="C262" i="2"/>
  <c r="D262" i="2"/>
  <c r="E262" i="2"/>
  <c r="F262" i="2"/>
  <c r="G262" i="2"/>
  <c r="H262" i="2"/>
  <c r="I262" i="2"/>
  <c r="A263" i="2"/>
  <c r="B263" i="2"/>
  <c r="C263" i="2"/>
  <c r="D263" i="2"/>
  <c r="E263" i="2"/>
  <c r="F263" i="2"/>
  <c r="G263" i="2"/>
  <c r="H263" i="2"/>
  <c r="I263" i="2"/>
  <c r="A264" i="2"/>
  <c r="B264" i="2"/>
  <c r="C264" i="2"/>
  <c r="D264" i="2"/>
  <c r="E264" i="2"/>
  <c r="F264" i="2"/>
  <c r="G264" i="2"/>
  <c r="H264" i="2"/>
  <c r="I264" i="2"/>
  <c r="A265" i="2"/>
  <c r="B265" i="2"/>
  <c r="C265" i="2"/>
  <c r="D265" i="2"/>
  <c r="E265" i="2"/>
  <c r="F265" i="2"/>
  <c r="G265" i="2"/>
  <c r="H265" i="2"/>
  <c r="I265" i="2"/>
  <c r="A266" i="2"/>
  <c r="B266" i="2"/>
  <c r="C266" i="2"/>
  <c r="D266" i="2"/>
  <c r="E266" i="2"/>
  <c r="F266" i="2"/>
  <c r="G266" i="2"/>
  <c r="H266" i="2"/>
  <c r="I266" i="2"/>
  <c r="A267" i="2"/>
  <c r="B267" i="2"/>
  <c r="C267" i="2"/>
  <c r="D267" i="2"/>
  <c r="E267" i="2"/>
  <c r="F267" i="2"/>
  <c r="G267" i="2"/>
  <c r="H267" i="2"/>
  <c r="I267" i="2"/>
  <c r="A268" i="2"/>
  <c r="B268" i="2"/>
  <c r="C268" i="2"/>
  <c r="D268" i="2"/>
  <c r="E268" i="2"/>
  <c r="F268" i="2"/>
  <c r="G268" i="2"/>
  <c r="H268" i="2"/>
  <c r="I268" i="2"/>
  <c r="A269" i="2"/>
  <c r="B269" i="2"/>
  <c r="C269" i="2"/>
  <c r="D269" i="2"/>
  <c r="E269" i="2"/>
  <c r="F269" i="2"/>
  <c r="G269" i="2"/>
  <c r="H269" i="2"/>
  <c r="I269" i="2"/>
  <c r="A270" i="2"/>
  <c r="B270" i="2"/>
  <c r="C270" i="2"/>
  <c r="D270" i="2"/>
  <c r="E270" i="2"/>
  <c r="F270" i="2"/>
  <c r="G270" i="2"/>
  <c r="H270" i="2"/>
  <c r="I270" i="2"/>
  <c r="A271" i="2"/>
  <c r="B271" i="2"/>
  <c r="C271" i="2"/>
  <c r="D271" i="2"/>
  <c r="E271" i="2"/>
  <c r="F271" i="2"/>
  <c r="G271" i="2"/>
  <c r="H271" i="2"/>
  <c r="I271" i="2"/>
  <c r="A272" i="2"/>
  <c r="B272" i="2"/>
  <c r="C272" i="2"/>
  <c r="D272" i="2"/>
  <c r="E272" i="2"/>
  <c r="F272" i="2"/>
  <c r="G272" i="2"/>
  <c r="H272" i="2"/>
  <c r="I272" i="2"/>
  <c r="A273" i="2"/>
  <c r="B273" i="2"/>
  <c r="C273" i="2"/>
  <c r="D273" i="2"/>
  <c r="E273" i="2"/>
  <c r="F273" i="2"/>
  <c r="G273" i="2"/>
  <c r="H273" i="2"/>
  <c r="I273" i="2"/>
  <c r="A274" i="2"/>
  <c r="B274" i="2"/>
  <c r="C274" i="2"/>
  <c r="D274" i="2"/>
  <c r="E274" i="2"/>
  <c r="F274" i="2"/>
  <c r="G274" i="2"/>
  <c r="H274" i="2"/>
  <c r="I274" i="2"/>
  <c r="A275" i="2"/>
  <c r="B275" i="2"/>
  <c r="C275" i="2"/>
  <c r="D275" i="2"/>
  <c r="E275" i="2"/>
  <c r="F275" i="2"/>
  <c r="G275" i="2"/>
  <c r="H275" i="2"/>
  <c r="I275" i="2"/>
  <c r="A276" i="2"/>
  <c r="B276" i="2"/>
  <c r="C276" i="2"/>
  <c r="D276" i="2"/>
  <c r="E276" i="2"/>
  <c r="F276" i="2"/>
  <c r="G276" i="2"/>
  <c r="H276" i="2"/>
  <c r="A277" i="2"/>
  <c r="B277" i="2"/>
  <c r="C277" i="2"/>
  <c r="D277" i="2"/>
  <c r="E277" i="2"/>
  <c r="F277" i="2"/>
  <c r="G277" i="2"/>
  <c r="H277" i="2"/>
  <c r="I277" i="2"/>
  <c r="A278" i="2"/>
  <c r="B278" i="2"/>
  <c r="C278" i="2"/>
  <c r="D278" i="2"/>
  <c r="E278" i="2"/>
  <c r="F278" i="2"/>
  <c r="G278" i="2"/>
  <c r="H278" i="2"/>
  <c r="I278" i="2"/>
  <c r="A279" i="2"/>
  <c r="B279" i="2"/>
  <c r="C279" i="2"/>
  <c r="D279" i="2"/>
  <c r="E279" i="2"/>
  <c r="F279" i="2"/>
  <c r="G279" i="2"/>
  <c r="H279" i="2"/>
  <c r="I279" i="2"/>
  <c r="A280" i="2"/>
  <c r="B280" i="2"/>
  <c r="C280" i="2"/>
  <c r="D280" i="2"/>
  <c r="E280" i="2"/>
  <c r="F280" i="2"/>
  <c r="G280" i="2"/>
  <c r="H280" i="2"/>
  <c r="I280" i="2"/>
  <c r="A281" i="2"/>
  <c r="B281" i="2"/>
  <c r="C281" i="2"/>
  <c r="D281" i="2"/>
  <c r="E281" i="2"/>
  <c r="F281" i="2"/>
  <c r="G281" i="2"/>
  <c r="H281" i="2"/>
  <c r="I281" i="2"/>
  <c r="A282" i="2"/>
  <c r="B282" i="2"/>
  <c r="C282" i="2"/>
  <c r="D282" i="2"/>
  <c r="E282" i="2"/>
  <c r="F282" i="2"/>
  <c r="G282" i="2"/>
  <c r="H282" i="2"/>
  <c r="I282" i="2"/>
  <c r="A283" i="2"/>
  <c r="B283" i="2"/>
  <c r="C283" i="2"/>
  <c r="D283" i="2"/>
  <c r="E283" i="2"/>
  <c r="F283" i="2"/>
  <c r="G283" i="2"/>
  <c r="H283" i="2"/>
  <c r="I283" i="2"/>
  <c r="A284" i="2"/>
  <c r="C284" i="2"/>
  <c r="D284" i="2"/>
  <c r="E284" i="2"/>
  <c r="F284" i="2"/>
  <c r="G284" i="2"/>
  <c r="H284" i="2"/>
  <c r="I284" i="2"/>
  <c r="A285" i="2"/>
  <c r="B285" i="2"/>
  <c r="C285" i="2"/>
  <c r="D285" i="2"/>
  <c r="E285" i="2"/>
  <c r="F285" i="2"/>
  <c r="G285" i="2"/>
  <c r="H285" i="2"/>
  <c r="I285" i="2"/>
  <c r="A286" i="2"/>
  <c r="B286" i="2"/>
  <c r="C286" i="2"/>
  <c r="D286" i="2"/>
  <c r="E286" i="2"/>
  <c r="F286" i="2"/>
  <c r="G286" i="2"/>
  <c r="H286" i="2"/>
  <c r="I286" i="2"/>
  <c r="A287" i="2"/>
  <c r="B287" i="2"/>
  <c r="C287" i="2"/>
  <c r="D287" i="2"/>
  <c r="E287" i="2"/>
  <c r="F287" i="2"/>
  <c r="G287" i="2"/>
  <c r="H287" i="2"/>
  <c r="I287" i="2"/>
  <c r="A288" i="2"/>
  <c r="B288" i="2"/>
  <c r="C288" i="2"/>
  <c r="D288" i="2"/>
  <c r="E288" i="2"/>
  <c r="F288" i="2"/>
  <c r="G288" i="2"/>
  <c r="H288" i="2"/>
  <c r="I288" i="2"/>
  <c r="A289" i="2"/>
  <c r="B289" i="2"/>
  <c r="C289" i="2"/>
  <c r="D289" i="2"/>
  <c r="E289" i="2"/>
  <c r="F289" i="2"/>
  <c r="G289" i="2"/>
  <c r="H289" i="2"/>
  <c r="I289" i="2"/>
  <c r="A290" i="2"/>
  <c r="B290" i="2"/>
  <c r="C290" i="2"/>
  <c r="D290" i="2"/>
  <c r="E290" i="2"/>
  <c r="F290" i="2"/>
  <c r="G290" i="2"/>
  <c r="H290" i="2"/>
  <c r="I290" i="2"/>
  <c r="A291" i="2"/>
  <c r="B291" i="2"/>
  <c r="C291" i="2"/>
  <c r="D291" i="2"/>
  <c r="E291" i="2"/>
  <c r="F291" i="2"/>
  <c r="G291" i="2"/>
  <c r="H291" i="2"/>
  <c r="I291" i="2"/>
  <c r="A292" i="2"/>
  <c r="B292" i="2"/>
  <c r="C292" i="2"/>
  <c r="D292" i="2"/>
  <c r="E292" i="2"/>
  <c r="F292" i="2"/>
  <c r="G292" i="2"/>
  <c r="H292" i="2"/>
  <c r="I292" i="2"/>
  <c r="A293" i="2"/>
  <c r="B293" i="2"/>
  <c r="C293" i="2"/>
  <c r="D293" i="2"/>
  <c r="E293" i="2"/>
  <c r="F293" i="2"/>
  <c r="G293" i="2"/>
  <c r="H293" i="2"/>
  <c r="I293" i="2"/>
  <c r="A294" i="2"/>
  <c r="B294" i="2"/>
  <c r="C294" i="2"/>
  <c r="D294" i="2"/>
  <c r="E294" i="2"/>
  <c r="F294" i="2"/>
  <c r="G294" i="2"/>
  <c r="H294" i="2"/>
  <c r="I294" i="2"/>
  <c r="A295" i="2"/>
  <c r="B295" i="2"/>
  <c r="C295" i="2"/>
  <c r="D295" i="2"/>
  <c r="E295" i="2"/>
  <c r="F295" i="2"/>
  <c r="G295" i="2"/>
  <c r="H295" i="2"/>
  <c r="I295" i="2"/>
  <c r="A296" i="2"/>
  <c r="B296" i="2"/>
  <c r="C296" i="2"/>
  <c r="D296" i="2"/>
  <c r="E296" i="2"/>
  <c r="F296" i="2"/>
  <c r="G296" i="2"/>
  <c r="H296" i="2"/>
  <c r="I296" i="2"/>
  <c r="A297" i="2"/>
  <c r="B297" i="2"/>
  <c r="C297" i="2"/>
  <c r="D297" i="2"/>
  <c r="E297" i="2"/>
  <c r="F297" i="2"/>
  <c r="G297" i="2"/>
  <c r="H297" i="2"/>
  <c r="I297" i="2"/>
  <c r="A298" i="2"/>
  <c r="B298" i="2"/>
  <c r="C298" i="2"/>
  <c r="D298" i="2"/>
  <c r="E298" i="2"/>
  <c r="F298" i="2"/>
  <c r="G298" i="2"/>
  <c r="H298" i="2"/>
  <c r="I298" i="2"/>
  <c r="A299" i="2"/>
  <c r="B299" i="2"/>
  <c r="C299" i="2"/>
  <c r="D299" i="2"/>
  <c r="E299" i="2"/>
  <c r="F299" i="2"/>
  <c r="G299" i="2"/>
  <c r="H299" i="2"/>
  <c r="I299" i="2"/>
  <c r="A300" i="2"/>
  <c r="B300" i="2"/>
  <c r="C300" i="2"/>
  <c r="D300" i="2"/>
  <c r="E300" i="2"/>
  <c r="F300" i="2"/>
  <c r="G300" i="2"/>
  <c r="H300" i="2"/>
  <c r="I300" i="2"/>
  <c r="A301" i="2"/>
  <c r="B301" i="2"/>
  <c r="C301" i="2"/>
  <c r="D301" i="2"/>
  <c r="E301" i="2"/>
  <c r="F301" i="2"/>
  <c r="G301" i="2"/>
  <c r="H301" i="2"/>
  <c r="I301" i="2"/>
  <c r="A302" i="2"/>
  <c r="B302" i="2"/>
  <c r="C302" i="2"/>
  <c r="D302" i="2"/>
  <c r="E302" i="2"/>
  <c r="F302" i="2"/>
  <c r="G302" i="2"/>
  <c r="H302" i="2"/>
  <c r="I302" i="2"/>
  <c r="A303" i="2"/>
  <c r="B303" i="2"/>
  <c r="C303" i="2"/>
  <c r="D303" i="2"/>
  <c r="E303" i="2"/>
  <c r="F303" i="2"/>
  <c r="G303" i="2"/>
  <c r="H303" i="2"/>
  <c r="I303" i="2"/>
  <c r="A304" i="2"/>
  <c r="B304" i="2"/>
  <c r="C304" i="2"/>
  <c r="D304" i="2"/>
  <c r="E304" i="2"/>
  <c r="F304" i="2"/>
  <c r="G304" i="2"/>
  <c r="H304" i="2"/>
  <c r="I304" i="2"/>
  <c r="A305" i="2"/>
  <c r="B305" i="2"/>
  <c r="C305" i="2"/>
  <c r="D305" i="2"/>
  <c r="E305" i="2"/>
  <c r="F305" i="2"/>
  <c r="G305" i="2"/>
  <c r="H305" i="2"/>
  <c r="I305" i="2"/>
  <c r="A306" i="2"/>
  <c r="B306" i="2"/>
  <c r="C306" i="2"/>
  <c r="D306" i="2"/>
  <c r="E306" i="2"/>
  <c r="F306" i="2"/>
  <c r="G306" i="2"/>
  <c r="H306" i="2"/>
  <c r="I306" i="2"/>
  <c r="A307" i="2"/>
  <c r="B307" i="2"/>
  <c r="C307" i="2"/>
  <c r="D307" i="2"/>
  <c r="E307" i="2"/>
  <c r="F307" i="2"/>
  <c r="G307" i="2"/>
  <c r="H307" i="2"/>
  <c r="I307" i="2"/>
  <c r="A308" i="2"/>
  <c r="B308" i="2"/>
  <c r="C308" i="2"/>
  <c r="D308" i="2"/>
  <c r="E308" i="2"/>
  <c r="F308" i="2"/>
  <c r="G308" i="2"/>
  <c r="H308" i="2"/>
  <c r="I308" i="2"/>
  <c r="A309" i="2"/>
  <c r="B309" i="2"/>
  <c r="C309" i="2"/>
  <c r="D309" i="2"/>
  <c r="E309" i="2"/>
  <c r="F309" i="2"/>
  <c r="G309" i="2"/>
  <c r="H309" i="2"/>
  <c r="I309" i="2"/>
  <c r="A310" i="2"/>
  <c r="B310" i="2"/>
  <c r="C310" i="2"/>
  <c r="D310" i="2"/>
  <c r="E310" i="2"/>
  <c r="F310" i="2"/>
  <c r="G310" i="2"/>
  <c r="H310" i="2"/>
  <c r="I310" i="2"/>
  <c r="A311" i="2"/>
  <c r="B311" i="2"/>
  <c r="C311" i="2"/>
  <c r="D311" i="2"/>
  <c r="E311" i="2"/>
  <c r="F311" i="2"/>
  <c r="G311" i="2"/>
  <c r="H311" i="2"/>
  <c r="I311" i="2"/>
  <c r="A312" i="2"/>
  <c r="B312" i="2"/>
  <c r="C312" i="2"/>
  <c r="D312" i="2"/>
  <c r="E312" i="2"/>
  <c r="F312" i="2"/>
  <c r="G312" i="2"/>
  <c r="H312" i="2"/>
  <c r="I312" i="2"/>
  <c r="A313" i="2"/>
  <c r="B313" i="2"/>
  <c r="C313" i="2"/>
  <c r="D313" i="2"/>
  <c r="E313" i="2"/>
  <c r="F313" i="2"/>
  <c r="G313" i="2"/>
  <c r="H313" i="2"/>
  <c r="I313" i="2"/>
  <c r="A314" i="2"/>
  <c r="B314" i="2"/>
  <c r="C314" i="2"/>
  <c r="D314" i="2"/>
  <c r="E314" i="2"/>
  <c r="F314" i="2"/>
  <c r="G314" i="2"/>
  <c r="H314" i="2"/>
  <c r="I314" i="2"/>
  <c r="A315" i="2"/>
  <c r="B315" i="2"/>
  <c r="C315" i="2"/>
  <c r="D315" i="2"/>
  <c r="E315" i="2"/>
  <c r="F315" i="2"/>
  <c r="G315" i="2"/>
  <c r="H315" i="2"/>
  <c r="I315" i="2"/>
  <c r="A316" i="2"/>
  <c r="B316" i="2"/>
  <c r="C316" i="2"/>
  <c r="D316" i="2"/>
  <c r="E316" i="2"/>
  <c r="F316" i="2"/>
  <c r="G316" i="2"/>
  <c r="H316" i="2"/>
  <c r="I316" i="2"/>
  <c r="A317" i="2"/>
  <c r="B317" i="2"/>
  <c r="C317" i="2"/>
  <c r="D317" i="2"/>
  <c r="E317" i="2"/>
  <c r="F317" i="2"/>
  <c r="G317" i="2"/>
  <c r="H317" i="2"/>
  <c r="I317" i="2"/>
  <c r="A318" i="2"/>
  <c r="B318" i="2"/>
  <c r="C318" i="2"/>
  <c r="D318" i="2"/>
  <c r="E318" i="2"/>
  <c r="F318" i="2"/>
  <c r="G318" i="2"/>
  <c r="H318" i="2"/>
  <c r="I318" i="2"/>
  <c r="A319" i="2"/>
  <c r="B319" i="2"/>
  <c r="C319" i="2"/>
  <c r="D319" i="2"/>
  <c r="E319" i="2"/>
  <c r="F319" i="2"/>
  <c r="G319" i="2"/>
  <c r="H319" i="2"/>
  <c r="I319" i="2"/>
  <c r="A320" i="2"/>
  <c r="B320" i="2"/>
  <c r="C320" i="2"/>
  <c r="D320" i="2"/>
  <c r="E320" i="2"/>
  <c r="F320" i="2"/>
  <c r="G320" i="2"/>
  <c r="H320" i="2"/>
  <c r="I320" i="2"/>
  <c r="A321" i="2"/>
  <c r="B321" i="2"/>
  <c r="C321" i="2"/>
  <c r="D321" i="2"/>
  <c r="E321" i="2"/>
  <c r="F321" i="2"/>
  <c r="G321" i="2"/>
  <c r="H321" i="2"/>
  <c r="I321" i="2"/>
  <c r="A322" i="2"/>
  <c r="B322" i="2"/>
  <c r="C322" i="2"/>
  <c r="D322" i="2"/>
  <c r="E322" i="2"/>
  <c r="F322" i="2"/>
  <c r="G322" i="2"/>
  <c r="H322" i="2"/>
  <c r="I322" i="2"/>
  <c r="A323" i="2"/>
  <c r="B323" i="2"/>
  <c r="C323" i="2"/>
  <c r="D323" i="2"/>
  <c r="E323" i="2"/>
  <c r="F323" i="2"/>
  <c r="G323" i="2"/>
  <c r="H323" i="2"/>
  <c r="I323" i="2"/>
  <c r="A324" i="2"/>
  <c r="B324" i="2"/>
  <c r="C324" i="2"/>
  <c r="D324" i="2"/>
  <c r="E324" i="2"/>
  <c r="F324" i="2"/>
  <c r="G324" i="2"/>
  <c r="H324" i="2"/>
  <c r="I324" i="2"/>
  <c r="A325" i="2"/>
  <c r="B325" i="2"/>
  <c r="C325" i="2"/>
  <c r="D325" i="2"/>
  <c r="E325" i="2"/>
  <c r="F325" i="2"/>
  <c r="G325" i="2"/>
  <c r="H325" i="2"/>
  <c r="I325" i="2"/>
  <c r="A326" i="2"/>
  <c r="B326" i="2"/>
  <c r="C326" i="2"/>
  <c r="D326" i="2"/>
  <c r="E326" i="2"/>
  <c r="F326" i="2"/>
  <c r="G326" i="2"/>
  <c r="H326" i="2"/>
  <c r="I326" i="2"/>
  <c r="A327" i="2"/>
  <c r="B327" i="2"/>
  <c r="C327" i="2"/>
  <c r="D327" i="2"/>
  <c r="E327" i="2"/>
  <c r="F327" i="2"/>
  <c r="G327" i="2"/>
  <c r="H327" i="2"/>
  <c r="I327" i="2"/>
  <c r="A328" i="2"/>
  <c r="B328" i="2"/>
  <c r="C328" i="2"/>
  <c r="D328" i="2"/>
  <c r="E328" i="2"/>
  <c r="F328" i="2"/>
  <c r="G328" i="2"/>
  <c r="H328" i="2"/>
  <c r="I328" i="2"/>
  <c r="A329" i="2"/>
  <c r="B329" i="2"/>
  <c r="C329" i="2"/>
  <c r="D329" i="2"/>
  <c r="E329" i="2"/>
  <c r="F329" i="2"/>
  <c r="G329" i="2"/>
  <c r="H329" i="2"/>
  <c r="I329" i="2"/>
  <c r="A330" i="2"/>
  <c r="B330" i="2"/>
  <c r="C330" i="2"/>
  <c r="D330" i="2"/>
  <c r="E330" i="2"/>
  <c r="F330" i="2"/>
  <c r="G330" i="2"/>
  <c r="H330" i="2"/>
  <c r="I330" i="2"/>
  <c r="A331" i="2"/>
  <c r="B331" i="2"/>
  <c r="C331" i="2"/>
  <c r="D331" i="2"/>
  <c r="E331" i="2"/>
  <c r="F331" i="2"/>
  <c r="G331" i="2"/>
  <c r="H331" i="2"/>
  <c r="I331" i="2"/>
  <c r="A332" i="2"/>
  <c r="B332" i="2"/>
  <c r="C332" i="2"/>
  <c r="D332" i="2"/>
  <c r="E332" i="2"/>
  <c r="F332" i="2"/>
  <c r="G332" i="2"/>
  <c r="H332" i="2"/>
  <c r="I332" i="2"/>
  <c r="A333" i="2"/>
  <c r="B333" i="2"/>
  <c r="C333" i="2"/>
  <c r="D333" i="2"/>
  <c r="E333" i="2"/>
  <c r="F333" i="2"/>
  <c r="G333" i="2"/>
  <c r="H333" i="2"/>
  <c r="I333" i="2"/>
  <c r="A334" i="2"/>
  <c r="B334" i="2"/>
  <c r="C334" i="2"/>
  <c r="D334" i="2"/>
  <c r="E334" i="2"/>
  <c r="F334" i="2"/>
  <c r="G334" i="2"/>
  <c r="H334" i="2"/>
  <c r="I334" i="2"/>
  <c r="A335" i="2"/>
  <c r="B335" i="2"/>
  <c r="C335" i="2"/>
  <c r="D335" i="2"/>
  <c r="E335" i="2"/>
  <c r="F335" i="2"/>
  <c r="G335" i="2"/>
  <c r="H335" i="2"/>
  <c r="I335" i="2"/>
  <c r="A336" i="2"/>
  <c r="B336" i="2"/>
  <c r="C336" i="2"/>
  <c r="D336" i="2"/>
  <c r="E336" i="2"/>
  <c r="F336" i="2"/>
  <c r="G336" i="2"/>
  <c r="H336" i="2"/>
  <c r="I336" i="2"/>
  <c r="A337" i="2"/>
  <c r="B337" i="2"/>
  <c r="C337" i="2"/>
  <c r="D337" i="2"/>
  <c r="E337" i="2"/>
  <c r="F337" i="2"/>
  <c r="G337" i="2"/>
  <c r="H337" i="2"/>
  <c r="I337" i="2"/>
  <c r="A338" i="2"/>
  <c r="B338" i="2"/>
  <c r="C338" i="2"/>
  <c r="D338" i="2"/>
  <c r="E338" i="2"/>
  <c r="F338" i="2"/>
  <c r="G338" i="2"/>
  <c r="H338" i="2"/>
  <c r="I338" i="2"/>
  <c r="A339" i="2"/>
  <c r="B339" i="2"/>
  <c r="C339" i="2"/>
  <c r="D339" i="2"/>
  <c r="E339" i="2"/>
  <c r="F339" i="2"/>
  <c r="G339" i="2"/>
  <c r="H339" i="2"/>
  <c r="I339" i="2"/>
  <c r="A340" i="2"/>
  <c r="B340" i="2"/>
  <c r="C340" i="2"/>
  <c r="D340" i="2"/>
  <c r="E340" i="2"/>
  <c r="F340" i="2"/>
  <c r="G340" i="2"/>
  <c r="H340" i="2"/>
  <c r="I340" i="2"/>
  <c r="A341" i="2"/>
  <c r="B341" i="2"/>
  <c r="C341" i="2"/>
  <c r="D341" i="2"/>
  <c r="E341" i="2"/>
  <c r="F341" i="2"/>
  <c r="G341" i="2"/>
  <c r="H341" i="2"/>
  <c r="I341" i="2"/>
  <c r="A342" i="2"/>
  <c r="B342" i="2"/>
  <c r="C342" i="2"/>
  <c r="D342" i="2"/>
  <c r="E342" i="2"/>
  <c r="F342" i="2"/>
  <c r="G342" i="2"/>
  <c r="H342" i="2"/>
  <c r="I342" i="2"/>
  <c r="A343" i="2"/>
  <c r="B343" i="2"/>
  <c r="C343" i="2"/>
  <c r="D343" i="2"/>
  <c r="E343" i="2"/>
  <c r="F343" i="2"/>
  <c r="G343" i="2"/>
  <c r="H343" i="2"/>
  <c r="I343" i="2"/>
  <c r="A344" i="2"/>
  <c r="B344" i="2"/>
  <c r="C344" i="2"/>
  <c r="D344" i="2"/>
  <c r="E344" i="2"/>
  <c r="F344" i="2"/>
  <c r="G344" i="2"/>
  <c r="H344" i="2"/>
  <c r="I344" i="2"/>
  <c r="A345" i="2"/>
  <c r="B345" i="2"/>
  <c r="C345" i="2"/>
  <c r="D345" i="2"/>
  <c r="E345" i="2"/>
  <c r="F345" i="2"/>
  <c r="G345" i="2"/>
  <c r="H345" i="2"/>
  <c r="I345" i="2"/>
  <c r="A346" i="2"/>
  <c r="B346" i="2"/>
  <c r="C346" i="2"/>
  <c r="D346" i="2"/>
  <c r="E346" i="2"/>
  <c r="F346" i="2"/>
  <c r="G346" i="2"/>
  <c r="H346" i="2"/>
  <c r="I346" i="2"/>
  <c r="A347" i="2"/>
  <c r="B347" i="2"/>
  <c r="C347" i="2"/>
  <c r="D347" i="2"/>
  <c r="E347" i="2"/>
  <c r="F347" i="2"/>
  <c r="G347" i="2"/>
  <c r="H347" i="2"/>
  <c r="I347" i="2"/>
  <c r="A348" i="2"/>
  <c r="B348" i="2"/>
  <c r="C348" i="2"/>
  <c r="D348" i="2"/>
  <c r="E348" i="2"/>
  <c r="F348" i="2"/>
  <c r="G348" i="2"/>
  <c r="H348" i="2"/>
  <c r="I348" i="2"/>
  <c r="A349" i="2"/>
  <c r="B349" i="2"/>
  <c r="C349" i="2"/>
  <c r="D349" i="2"/>
  <c r="E349" i="2"/>
  <c r="F349" i="2"/>
  <c r="G349" i="2"/>
  <c r="H349" i="2"/>
  <c r="I349" i="2"/>
  <c r="A350" i="2"/>
  <c r="B350" i="2"/>
  <c r="C350" i="2"/>
  <c r="D350" i="2"/>
  <c r="E350" i="2"/>
  <c r="F350" i="2"/>
  <c r="G350" i="2"/>
  <c r="H350" i="2"/>
  <c r="I350" i="2"/>
  <c r="A351" i="2"/>
  <c r="B351" i="2"/>
  <c r="C351" i="2"/>
  <c r="D351" i="2"/>
  <c r="E351" i="2"/>
  <c r="F351" i="2"/>
  <c r="G351" i="2"/>
  <c r="H351" i="2"/>
  <c r="I351" i="2"/>
  <c r="A352" i="2"/>
  <c r="B352" i="2"/>
  <c r="C352" i="2"/>
  <c r="D352" i="2"/>
  <c r="E352" i="2"/>
  <c r="F352" i="2"/>
  <c r="G352" i="2"/>
  <c r="H352" i="2"/>
  <c r="I352" i="2"/>
  <c r="A353" i="2"/>
  <c r="B353" i="2"/>
  <c r="C353" i="2"/>
  <c r="D353" i="2"/>
  <c r="E353" i="2"/>
  <c r="F353" i="2"/>
  <c r="G353" i="2"/>
  <c r="H353" i="2"/>
  <c r="I353" i="2"/>
  <c r="A354" i="2"/>
  <c r="B354" i="2"/>
  <c r="C354" i="2"/>
  <c r="D354" i="2"/>
  <c r="E354" i="2"/>
  <c r="F354" i="2"/>
  <c r="G354" i="2"/>
  <c r="H354" i="2"/>
  <c r="I354" i="2"/>
  <c r="A355" i="2"/>
  <c r="B355" i="2"/>
  <c r="C355" i="2"/>
  <c r="D355" i="2"/>
  <c r="E355" i="2"/>
  <c r="F355" i="2"/>
  <c r="G355" i="2"/>
  <c r="H355" i="2"/>
  <c r="I355" i="2"/>
  <c r="A356" i="2"/>
  <c r="B356" i="2"/>
  <c r="C356" i="2"/>
  <c r="D356" i="2"/>
  <c r="E356" i="2"/>
  <c r="F356" i="2"/>
  <c r="G356" i="2"/>
  <c r="H356" i="2"/>
  <c r="I356" i="2"/>
  <c r="A357" i="2"/>
  <c r="B357" i="2"/>
  <c r="C357" i="2"/>
  <c r="D357" i="2"/>
  <c r="E357" i="2"/>
  <c r="F357" i="2"/>
  <c r="G357" i="2"/>
  <c r="H357" i="2"/>
  <c r="I357" i="2"/>
  <c r="A358" i="2"/>
  <c r="B358" i="2"/>
  <c r="C358" i="2"/>
  <c r="D358" i="2"/>
  <c r="E358" i="2"/>
  <c r="F358" i="2"/>
  <c r="G358" i="2"/>
  <c r="H358" i="2"/>
  <c r="I358" i="2"/>
  <c r="A359" i="2"/>
  <c r="B359" i="2"/>
  <c r="C359" i="2"/>
  <c r="D359" i="2"/>
  <c r="E359" i="2"/>
  <c r="F359" i="2"/>
  <c r="G359" i="2"/>
  <c r="H359" i="2"/>
  <c r="I359" i="2"/>
  <c r="A360" i="2"/>
  <c r="B360" i="2"/>
  <c r="C360" i="2"/>
  <c r="D360" i="2"/>
  <c r="E360" i="2"/>
  <c r="F360" i="2"/>
  <c r="G360" i="2"/>
  <c r="H360" i="2"/>
  <c r="I360" i="2"/>
  <c r="A361" i="2"/>
  <c r="B361" i="2"/>
  <c r="C361" i="2"/>
  <c r="D361" i="2"/>
  <c r="E361" i="2"/>
  <c r="F361" i="2"/>
  <c r="G361" i="2"/>
  <c r="H361" i="2"/>
  <c r="I361" i="2"/>
  <c r="A362" i="2"/>
  <c r="B362" i="2"/>
  <c r="C362" i="2"/>
  <c r="D362" i="2"/>
  <c r="E362" i="2"/>
  <c r="F362" i="2"/>
  <c r="G362" i="2"/>
  <c r="H362" i="2"/>
  <c r="I362" i="2"/>
  <c r="A363" i="2"/>
  <c r="B363" i="2"/>
  <c r="C363" i="2"/>
  <c r="D363" i="2"/>
  <c r="E363" i="2"/>
  <c r="F363" i="2"/>
  <c r="G363" i="2"/>
  <c r="H363" i="2"/>
  <c r="I363" i="2"/>
  <c r="A364" i="2"/>
  <c r="B364" i="2"/>
  <c r="C364" i="2"/>
  <c r="D364" i="2"/>
  <c r="E364" i="2"/>
  <c r="F364" i="2"/>
  <c r="G364" i="2"/>
  <c r="H364" i="2"/>
  <c r="I364" i="2"/>
  <c r="A365" i="2"/>
  <c r="B365" i="2"/>
  <c r="C365" i="2"/>
  <c r="D365" i="2"/>
  <c r="E365" i="2"/>
  <c r="F365" i="2"/>
  <c r="G365" i="2"/>
  <c r="H365" i="2"/>
  <c r="I365" i="2"/>
  <c r="A366" i="2"/>
  <c r="B366" i="2"/>
  <c r="C366" i="2"/>
  <c r="D366" i="2"/>
  <c r="E366" i="2"/>
  <c r="F366" i="2"/>
  <c r="G366" i="2"/>
  <c r="H366" i="2"/>
  <c r="I366" i="2"/>
  <c r="A367" i="2"/>
  <c r="B367" i="2"/>
  <c r="C367" i="2"/>
  <c r="D367" i="2"/>
  <c r="E367" i="2"/>
  <c r="F367" i="2"/>
  <c r="G367" i="2"/>
  <c r="H367" i="2"/>
  <c r="I367" i="2"/>
  <c r="A368" i="2"/>
  <c r="B368" i="2"/>
  <c r="C368" i="2"/>
  <c r="D368" i="2"/>
  <c r="E368" i="2"/>
  <c r="F368" i="2"/>
  <c r="G368" i="2"/>
  <c r="H368" i="2"/>
  <c r="I368" i="2"/>
  <c r="A369" i="2"/>
  <c r="B369" i="2"/>
  <c r="C369" i="2"/>
  <c r="D369" i="2"/>
  <c r="E369" i="2"/>
  <c r="F369" i="2"/>
  <c r="G369" i="2"/>
  <c r="H369" i="2"/>
  <c r="I369" i="2"/>
  <c r="A370" i="2"/>
  <c r="B370" i="2"/>
  <c r="C370" i="2"/>
  <c r="D370" i="2"/>
  <c r="E370" i="2"/>
  <c r="F370" i="2"/>
  <c r="G370" i="2"/>
  <c r="H370" i="2"/>
  <c r="I370" i="2"/>
  <c r="A371" i="2"/>
  <c r="B371" i="2"/>
  <c r="C371" i="2"/>
  <c r="D371" i="2"/>
  <c r="E371" i="2"/>
  <c r="F371" i="2"/>
  <c r="G371" i="2"/>
  <c r="H371" i="2"/>
  <c r="I371" i="2"/>
  <c r="A372" i="2"/>
  <c r="B372" i="2"/>
  <c r="C372" i="2"/>
  <c r="D372" i="2"/>
  <c r="E372" i="2"/>
  <c r="F372" i="2"/>
  <c r="G372" i="2"/>
  <c r="H372" i="2"/>
  <c r="I372" i="2"/>
  <c r="A373" i="2"/>
  <c r="B373" i="2"/>
  <c r="C373" i="2"/>
  <c r="D373" i="2"/>
  <c r="E373" i="2"/>
  <c r="F373" i="2"/>
  <c r="G373" i="2"/>
  <c r="H373" i="2"/>
  <c r="I373" i="2"/>
  <c r="A374" i="2"/>
  <c r="B374" i="2"/>
  <c r="C374" i="2"/>
  <c r="D374" i="2"/>
  <c r="E374" i="2"/>
  <c r="F374" i="2"/>
  <c r="G374" i="2"/>
  <c r="H374" i="2"/>
  <c r="I374" i="2"/>
  <c r="A375" i="2"/>
  <c r="B375" i="2"/>
  <c r="C375" i="2"/>
  <c r="D375" i="2"/>
  <c r="E375" i="2"/>
  <c r="F375" i="2"/>
  <c r="G375" i="2"/>
  <c r="H375" i="2"/>
  <c r="I375" i="2"/>
  <c r="A376" i="2"/>
  <c r="B376" i="2"/>
  <c r="C376" i="2"/>
  <c r="D376" i="2"/>
  <c r="E376" i="2"/>
  <c r="F376" i="2"/>
  <c r="G376" i="2"/>
  <c r="H376" i="2"/>
  <c r="I376" i="2"/>
  <c r="A377" i="2"/>
  <c r="B377" i="2"/>
  <c r="C377" i="2"/>
  <c r="D377" i="2"/>
  <c r="E377" i="2"/>
  <c r="F377" i="2"/>
  <c r="G377" i="2"/>
  <c r="H377" i="2"/>
  <c r="I377" i="2"/>
  <c r="A378" i="2"/>
  <c r="B378" i="2"/>
  <c r="C378" i="2"/>
  <c r="D378" i="2"/>
  <c r="E378" i="2"/>
  <c r="F378" i="2"/>
  <c r="G378" i="2"/>
  <c r="H378" i="2"/>
  <c r="I378" i="2"/>
  <c r="A379" i="2"/>
  <c r="B379" i="2"/>
  <c r="C379" i="2"/>
  <c r="D379" i="2"/>
  <c r="E379" i="2"/>
  <c r="F379" i="2"/>
  <c r="G379" i="2"/>
  <c r="H379" i="2"/>
  <c r="I379" i="2"/>
  <c r="A380" i="2"/>
  <c r="B380" i="2"/>
  <c r="C380" i="2"/>
  <c r="D380" i="2"/>
  <c r="E380" i="2"/>
  <c r="F380" i="2"/>
  <c r="G380" i="2"/>
  <c r="H380" i="2"/>
  <c r="I380" i="2"/>
  <c r="A381" i="2"/>
  <c r="B381" i="2"/>
  <c r="C381" i="2"/>
  <c r="D381" i="2"/>
  <c r="E381" i="2"/>
  <c r="F381" i="2"/>
  <c r="G381" i="2"/>
  <c r="H381" i="2"/>
  <c r="I381" i="2"/>
  <c r="A382" i="2"/>
  <c r="B382" i="2"/>
  <c r="C382" i="2"/>
  <c r="D382" i="2"/>
  <c r="E382" i="2"/>
  <c r="F382" i="2"/>
  <c r="G382" i="2"/>
  <c r="H382" i="2"/>
  <c r="I382" i="2"/>
  <c r="A383" i="2"/>
  <c r="B383" i="2"/>
  <c r="C383" i="2"/>
  <c r="D383" i="2"/>
  <c r="E383" i="2"/>
  <c r="F383" i="2"/>
  <c r="G383" i="2"/>
  <c r="H383" i="2"/>
  <c r="I383" i="2"/>
  <c r="A384" i="2"/>
  <c r="B384" i="2"/>
  <c r="C384" i="2"/>
  <c r="D384" i="2"/>
  <c r="E384" i="2"/>
  <c r="F384" i="2"/>
  <c r="G384" i="2"/>
  <c r="H384" i="2"/>
  <c r="I384" i="2"/>
  <c r="A385" i="2"/>
  <c r="B385" i="2"/>
  <c r="C385" i="2"/>
  <c r="D385" i="2"/>
  <c r="E385" i="2"/>
  <c r="F385" i="2"/>
  <c r="G385" i="2"/>
  <c r="H385" i="2"/>
  <c r="I385" i="2"/>
  <c r="A386" i="2"/>
  <c r="B386" i="2"/>
  <c r="C386" i="2"/>
  <c r="D386" i="2"/>
  <c r="E386" i="2"/>
  <c r="F386" i="2"/>
  <c r="G386" i="2"/>
  <c r="H386" i="2"/>
  <c r="I386" i="2"/>
  <c r="A387" i="2"/>
  <c r="B387" i="2"/>
  <c r="C387" i="2"/>
  <c r="D387" i="2"/>
  <c r="E387" i="2"/>
  <c r="F387" i="2"/>
  <c r="G387" i="2"/>
  <c r="H387" i="2"/>
  <c r="I387" i="2"/>
  <c r="A388" i="2"/>
  <c r="B388" i="2"/>
  <c r="C388" i="2"/>
  <c r="D388" i="2"/>
  <c r="E388" i="2"/>
  <c r="F388" i="2"/>
  <c r="G388" i="2"/>
  <c r="H388" i="2"/>
  <c r="I388" i="2"/>
  <c r="A389" i="2"/>
  <c r="B389" i="2"/>
  <c r="C389" i="2"/>
  <c r="D389" i="2"/>
  <c r="E389" i="2"/>
  <c r="F389" i="2"/>
  <c r="G389" i="2"/>
  <c r="H389" i="2"/>
  <c r="I389" i="2"/>
  <c r="A390" i="2"/>
  <c r="B390" i="2"/>
  <c r="C390" i="2"/>
  <c r="D390" i="2"/>
  <c r="E390" i="2"/>
  <c r="F390" i="2"/>
  <c r="G390" i="2"/>
  <c r="H390" i="2"/>
  <c r="I390" i="2"/>
  <c r="A391" i="2"/>
  <c r="B391" i="2"/>
  <c r="C391" i="2"/>
  <c r="D391" i="2"/>
  <c r="E391" i="2"/>
  <c r="F391" i="2"/>
  <c r="G391" i="2"/>
  <c r="H391" i="2"/>
  <c r="I391" i="2"/>
  <c r="A392" i="2"/>
  <c r="B392" i="2"/>
  <c r="C392" i="2"/>
  <c r="D392" i="2"/>
  <c r="E392" i="2"/>
  <c r="F392" i="2"/>
  <c r="G392" i="2"/>
  <c r="H392" i="2"/>
  <c r="I392" i="2"/>
  <c r="A393" i="2"/>
  <c r="B393" i="2"/>
  <c r="C393" i="2"/>
  <c r="D393" i="2"/>
  <c r="E393" i="2"/>
  <c r="F393" i="2"/>
  <c r="G393" i="2"/>
  <c r="H393" i="2"/>
  <c r="I393" i="2"/>
  <c r="A394" i="2"/>
  <c r="B394" i="2"/>
  <c r="C394" i="2"/>
  <c r="D394" i="2"/>
  <c r="E394" i="2"/>
  <c r="F394" i="2"/>
  <c r="G394" i="2"/>
  <c r="H394" i="2"/>
  <c r="I394" i="2"/>
  <c r="A395" i="2"/>
  <c r="B395" i="2"/>
  <c r="C395" i="2"/>
  <c r="D395" i="2"/>
  <c r="E395" i="2"/>
  <c r="F395" i="2"/>
  <c r="G395" i="2"/>
  <c r="H395" i="2"/>
  <c r="I395" i="2"/>
  <c r="A396" i="2"/>
  <c r="B396" i="2"/>
  <c r="C396" i="2"/>
  <c r="D396" i="2"/>
  <c r="E396" i="2"/>
  <c r="F396" i="2"/>
  <c r="G396" i="2"/>
  <c r="H396" i="2"/>
  <c r="I396" i="2"/>
  <c r="A397" i="2"/>
  <c r="B397" i="2"/>
  <c r="C397" i="2"/>
  <c r="D397" i="2"/>
  <c r="E397" i="2"/>
  <c r="F397" i="2"/>
  <c r="G397" i="2"/>
  <c r="H397" i="2"/>
  <c r="I397" i="2"/>
  <c r="A398" i="2"/>
  <c r="B398" i="2"/>
  <c r="C398" i="2"/>
  <c r="D398" i="2"/>
  <c r="E398" i="2"/>
  <c r="F398" i="2"/>
  <c r="G398" i="2"/>
  <c r="H398" i="2"/>
  <c r="I398" i="2"/>
  <c r="A399" i="2"/>
  <c r="C399" i="2"/>
  <c r="D399" i="2"/>
  <c r="E399" i="2"/>
  <c r="F399" i="2"/>
  <c r="G399" i="2"/>
  <c r="H399" i="2"/>
  <c r="I399" i="2"/>
  <c r="A400" i="2"/>
  <c r="B400" i="2"/>
  <c r="C400" i="2"/>
  <c r="D400" i="2"/>
  <c r="E400" i="2"/>
  <c r="F400" i="2"/>
  <c r="G400" i="2"/>
  <c r="H400" i="2"/>
  <c r="I400" i="2"/>
  <c r="A401" i="2"/>
  <c r="B401" i="2"/>
  <c r="C401" i="2"/>
  <c r="D401" i="2"/>
  <c r="E401" i="2"/>
  <c r="F401" i="2"/>
  <c r="G401" i="2"/>
  <c r="H401" i="2"/>
  <c r="I401" i="2"/>
  <c r="A402" i="2"/>
  <c r="B402" i="2"/>
  <c r="C402" i="2"/>
  <c r="D402" i="2"/>
  <c r="E402" i="2"/>
  <c r="F402" i="2"/>
  <c r="G402" i="2"/>
  <c r="H402" i="2"/>
  <c r="I402" i="2"/>
  <c r="A403" i="2"/>
  <c r="B403" i="2"/>
  <c r="C403" i="2"/>
  <c r="D403" i="2"/>
  <c r="E403" i="2"/>
  <c r="F403" i="2"/>
  <c r="G403" i="2"/>
  <c r="H403" i="2"/>
  <c r="I403" i="2"/>
  <c r="A404" i="2"/>
  <c r="B404" i="2"/>
  <c r="C404" i="2"/>
  <c r="D404" i="2"/>
  <c r="E404" i="2"/>
  <c r="F404" i="2"/>
  <c r="G404" i="2"/>
  <c r="H404" i="2"/>
  <c r="I404" i="2"/>
  <c r="A405" i="2"/>
  <c r="B405" i="2"/>
  <c r="C405" i="2"/>
  <c r="D405" i="2"/>
  <c r="E405" i="2"/>
  <c r="F405" i="2"/>
  <c r="G405" i="2"/>
  <c r="H405" i="2"/>
  <c r="I405" i="2"/>
  <c r="A406" i="2"/>
  <c r="B406" i="2"/>
  <c r="C406" i="2"/>
  <c r="D406" i="2"/>
  <c r="E406" i="2"/>
  <c r="F406" i="2"/>
  <c r="G406" i="2"/>
  <c r="H406" i="2"/>
  <c r="I406" i="2"/>
  <c r="A407" i="2"/>
  <c r="B407" i="2"/>
  <c r="C407" i="2"/>
  <c r="D407" i="2"/>
  <c r="E407" i="2"/>
  <c r="F407" i="2"/>
  <c r="G407" i="2"/>
  <c r="H407" i="2"/>
  <c r="I407" i="2"/>
  <c r="A408" i="2"/>
  <c r="B408" i="2"/>
  <c r="C408" i="2"/>
  <c r="D408" i="2"/>
  <c r="E408" i="2"/>
  <c r="F408" i="2"/>
  <c r="G408" i="2"/>
  <c r="H408" i="2"/>
  <c r="I408" i="2"/>
  <c r="A409" i="2"/>
  <c r="B409" i="2"/>
  <c r="C409" i="2"/>
  <c r="D409" i="2"/>
  <c r="E409" i="2"/>
  <c r="F409" i="2"/>
  <c r="G409" i="2"/>
  <c r="H409" i="2"/>
  <c r="I409" i="2"/>
  <c r="A410" i="2"/>
  <c r="B410" i="2"/>
  <c r="C410" i="2"/>
  <c r="D410" i="2"/>
  <c r="E410" i="2"/>
  <c r="F410" i="2"/>
  <c r="G410" i="2"/>
  <c r="H410" i="2"/>
  <c r="I410" i="2"/>
  <c r="A411" i="2"/>
  <c r="B411" i="2"/>
  <c r="C411" i="2"/>
  <c r="D411" i="2"/>
  <c r="E411" i="2"/>
  <c r="F411" i="2"/>
  <c r="G411" i="2"/>
  <c r="H411" i="2"/>
  <c r="I411" i="2"/>
  <c r="A412" i="2"/>
  <c r="B412" i="2"/>
  <c r="C412" i="2"/>
  <c r="D412" i="2"/>
  <c r="E412" i="2"/>
  <c r="F412" i="2"/>
  <c r="G412" i="2"/>
  <c r="H412" i="2"/>
  <c r="I412" i="2"/>
  <c r="A413" i="2"/>
  <c r="B413" i="2"/>
  <c r="C413" i="2"/>
  <c r="D413" i="2"/>
  <c r="E413" i="2"/>
  <c r="F413" i="2"/>
  <c r="G413" i="2"/>
  <c r="H413" i="2"/>
  <c r="I413" i="2"/>
  <c r="A414" i="2"/>
  <c r="B414" i="2"/>
  <c r="C414" i="2"/>
  <c r="D414" i="2"/>
  <c r="E414" i="2"/>
  <c r="F414" i="2"/>
  <c r="G414" i="2"/>
  <c r="H414" i="2"/>
  <c r="I414" i="2"/>
  <c r="A415" i="2"/>
  <c r="B415" i="2"/>
  <c r="C415" i="2"/>
  <c r="D415" i="2"/>
  <c r="E415" i="2"/>
  <c r="F415" i="2"/>
  <c r="G415" i="2"/>
  <c r="H415" i="2"/>
  <c r="I415" i="2"/>
  <c r="A416" i="2"/>
  <c r="B416" i="2"/>
  <c r="C416" i="2"/>
  <c r="D416" i="2"/>
  <c r="E416" i="2"/>
  <c r="F416" i="2"/>
  <c r="G416" i="2"/>
  <c r="H416" i="2"/>
  <c r="I416" i="2"/>
  <c r="A417" i="2"/>
  <c r="B417" i="2"/>
  <c r="C417" i="2"/>
  <c r="D417" i="2"/>
  <c r="E417" i="2"/>
  <c r="F417" i="2"/>
  <c r="G417" i="2"/>
  <c r="H417" i="2"/>
  <c r="I417" i="2"/>
  <c r="A418" i="2"/>
  <c r="B418" i="2"/>
  <c r="C418" i="2"/>
  <c r="D418" i="2"/>
  <c r="E418" i="2"/>
  <c r="F418" i="2"/>
  <c r="G418" i="2"/>
  <c r="H418" i="2"/>
  <c r="I418" i="2"/>
  <c r="A419" i="2"/>
  <c r="B419" i="2"/>
  <c r="C419" i="2"/>
  <c r="D419" i="2"/>
  <c r="E419" i="2"/>
  <c r="F419" i="2"/>
  <c r="G419" i="2"/>
  <c r="H419" i="2"/>
  <c r="I419" i="2"/>
  <c r="A420" i="2"/>
  <c r="B420" i="2"/>
  <c r="C420" i="2"/>
  <c r="D420" i="2"/>
  <c r="E420" i="2"/>
  <c r="F420" i="2"/>
  <c r="G420" i="2"/>
  <c r="H420" i="2"/>
  <c r="I420" i="2"/>
  <c r="A421" i="2"/>
  <c r="B421" i="2"/>
  <c r="C421" i="2"/>
  <c r="D421" i="2"/>
  <c r="E421" i="2"/>
  <c r="F421" i="2"/>
  <c r="G421" i="2"/>
  <c r="H421" i="2"/>
  <c r="I421" i="2"/>
  <c r="A422" i="2"/>
  <c r="B422" i="2"/>
  <c r="C422" i="2"/>
  <c r="D422" i="2"/>
  <c r="E422" i="2"/>
  <c r="F422" i="2"/>
  <c r="G422" i="2"/>
  <c r="H422" i="2"/>
  <c r="I422" i="2"/>
  <c r="A423" i="2"/>
  <c r="B423" i="2"/>
  <c r="C423" i="2"/>
  <c r="D423" i="2"/>
  <c r="E423" i="2"/>
  <c r="F423" i="2"/>
  <c r="G423" i="2"/>
  <c r="H423" i="2"/>
  <c r="I423" i="2"/>
  <c r="A424" i="2"/>
  <c r="B424" i="2"/>
  <c r="C424" i="2"/>
  <c r="D424" i="2"/>
  <c r="E424" i="2"/>
  <c r="F424" i="2"/>
  <c r="G424" i="2"/>
  <c r="H424" i="2"/>
  <c r="I424" i="2"/>
  <c r="A425" i="2"/>
  <c r="B425" i="2"/>
  <c r="C425" i="2"/>
  <c r="D425" i="2"/>
  <c r="E425" i="2"/>
  <c r="F425" i="2"/>
  <c r="G425" i="2"/>
  <c r="H425" i="2"/>
  <c r="I425" i="2"/>
  <c r="A426" i="2"/>
  <c r="B426" i="2"/>
  <c r="C426" i="2"/>
  <c r="D426" i="2"/>
  <c r="E426" i="2"/>
  <c r="F426" i="2"/>
  <c r="G426" i="2"/>
  <c r="H426" i="2"/>
  <c r="I426" i="2"/>
  <c r="A427" i="2"/>
  <c r="B427" i="2"/>
  <c r="C427" i="2"/>
  <c r="D427" i="2"/>
  <c r="E427" i="2"/>
  <c r="F427" i="2"/>
  <c r="G427" i="2"/>
  <c r="H427" i="2"/>
  <c r="I427" i="2"/>
  <c r="A428" i="2"/>
  <c r="B428" i="2"/>
  <c r="C428" i="2"/>
  <c r="D428" i="2"/>
  <c r="E428" i="2"/>
  <c r="F428" i="2"/>
  <c r="G428" i="2"/>
  <c r="H428" i="2"/>
  <c r="I428" i="2"/>
  <c r="A429" i="2"/>
  <c r="B429" i="2"/>
  <c r="C429" i="2"/>
  <c r="D429" i="2"/>
  <c r="E429" i="2"/>
  <c r="F429" i="2"/>
  <c r="G429" i="2"/>
  <c r="H429" i="2"/>
  <c r="I429" i="2"/>
  <c r="A430" i="2"/>
  <c r="B430" i="2"/>
  <c r="C430" i="2"/>
  <c r="D430" i="2"/>
  <c r="E430" i="2"/>
  <c r="F430" i="2"/>
  <c r="G430" i="2"/>
  <c r="H430" i="2"/>
  <c r="I430" i="2"/>
  <c r="A431" i="2"/>
  <c r="B431" i="2"/>
  <c r="C431" i="2"/>
  <c r="D431" i="2"/>
  <c r="E431" i="2"/>
  <c r="F431" i="2"/>
  <c r="G431" i="2"/>
  <c r="H431" i="2"/>
  <c r="I431" i="2"/>
  <c r="A432" i="2"/>
  <c r="B432" i="2"/>
  <c r="C432" i="2"/>
  <c r="D432" i="2"/>
  <c r="E432" i="2"/>
  <c r="F432" i="2"/>
  <c r="G432" i="2"/>
  <c r="H432" i="2"/>
  <c r="I432" i="2"/>
  <c r="A433" i="2"/>
  <c r="B433" i="2"/>
  <c r="C433" i="2"/>
  <c r="D433" i="2"/>
  <c r="E433" i="2"/>
  <c r="F433" i="2"/>
  <c r="G433" i="2"/>
  <c r="H433" i="2"/>
  <c r="I433" i="2"/>
  <c r="A434" i="2"/>
  <c r="B434" i="2"/>
  <c r="C434" i="2"/>
  <c r="D434" i="2"/>
  <c r="E434" i="2"/>
  <c r="F434" i="2"/>
  <c r="G434" i="2"/>
  <c r="H434" i="2"/>
  <c r="I434" i="2"/>
  <c r="A435" i="2"/>
  <c r="B435" i="2"/>
  <c r="C435" i="2"/>
  <c r="D435" i="2"/>
  <c r="E435" i="2"/>
  <c r="F435" i="2"/>
  <c r="G435" i="2"/>
  <c r="H435" i="2"/>
  <c r="I435" i="2"/>
  <c r="A436" i="2"/>
  <c r="B436" i="2"/>
  <c r="C436" i="2"/>
  <c r="D436" i="2"/>
  <c r="E436" i="2"/>
  <c r="F436" i="2"/>
  <c r="G436" i="2"/>
  <c r="H436" i="2"/>
  <c r="I436" i="2"/>
  <c r="A437" i="2"/>
  <c r="B437" i="2"/>
  <c r="C437" i="2"/>
  <c r="D437" i="2"/>
  <c r="E437" i="2"/>
  <c r="F437" i="2"/>
  <c r="G437" i="2"/>
  <c r="H437" i="2"/>
  <c r="I437" i="2"/>
  <c r="A438" i="2"/>
  <c r="B438" i="2"/>
  <c r="C438" i="2"/>
  <c r="D438" i="2"/>
  <c r="E438" i="2"/>
  <c r="F438" i="2"/>
  <c r="G438" i="2"/>
  <c r="H438" i="2"/>
  <c r="I438" i="2"/>
  <c r="A439" i="2"/>
  <c r="C439" i="2"/>
  <c r="D439" i="2"/>
  <c r="E439" i="2"/>
  <c r="F439" i="2"/>
  <c r="G439" i="2"/>
  <c r="H439" i="2"/>
  <c r="I439" i="2"/>
  <c r="A440" i="2"/>
  <c r="B440" i="2"/>
  <c r="C440" i="2"/>
  <c r="D440" i="2"/>
  <c r="E440" i="2"/>
  <c r="F440" i="2"/>
  <c r="G440" i="2"/>
  <c r="H440" i="2"/>
  <c r="I440" i="2"/>
  <c r="A441" i="2"/>
  <c r="B441" i="2"/>
  <c r="C441" i="2"/>
  <c r="D441" i="2"/>
  <c r="E441" i="2"/>
  <c r="F441" i="2"/>
  <c r="G441" i="2"/>
  <c r="H441" i="2"/>
  <c r="I441" i="2"/>
  <c r="A442" i="2"/>
  <c r="B442" i="2"/>
  <c r="C442" i="2"/>
  <c r="D442" i="2"/>
  <c r="E442" i="2"/>
  <c r="F442" i="2"/>
  <c r="G442" i="2"/>
  <c r="H442" i="2"/>
  <c r="I442" i="2"/>
  <c r="A443" i="2"/>
  <c r="B443" i="2"/>
  <c r="C443" i="2"/>
  <c r="D443" i="2"/>
  <c r="E443" i="2"/>
  <c r="F443" i="2"/>
  <c r="G443" i="2"/>
  <c r="H443" i="2"/>
  <c r="I443" i="2"/>
  <c r="A444" i="2"/>
  <c r="B444" i="2"/>
  <c r="C444" i="2"/>
  <c r="D444" i="2"/>
  <c r="E444" i="2"/>
  <c r="F444" i="2"/>
  <c r="G444" i="2"/>
  <c r="H444" i="2"/>
  <c r="I444" i="2"/>
  <c r="A445" i="2"/>
  <c r="B445" i="2"/>
  <c r="C445" i="2"/>
  <c r="D445" i="2"/>
  <c r="E445" i="2"/>
  <c r="F445" i="2"/>
  <c r="G445" i="2"/>
  <c r="H445" i="2"/>
  <c r="I445" i="2"/>
  <c r="A446" i="2"/>
  <c r="B446" i="2"/>
  <c r="C446" i="2"/>
  <c r="D446" i="2"/>
  <c r="E446" i="2"/>
  <c r="F446" i="2"/>
  <c r="G446" i="2"/>
  <c r="H446" i="2"/>
  <c r="I446" i="2"/>
  <c r="A447" i="2"/>
  <c r="B447" i="2"/>
  <c r="C447" i="2"/>
  <c r="D447" i="2"/>
  <c r="E447" i="2"/>
  <c r="F447" i="2"/>
  <c r="G447" i="2"/>
  <c r="H447" i="2"/>
  <c r="I447" i="2"/>
  <c r="A448" i="2"/>
  <c r="B448" i="2"/>
  <c r="C448" i="2"/>
  <c r="D448" i="2"/>
  <c r="E448" i="2"/>
  <c r="F448" i="2"/>
  <c r="G448" i="2"/>
  <c r="H448" i="2"/>
  <c r="I448" i="2"/>
  <c r="A449" i="2"/>
  <c r="B449" i="2"/>
  <c r="C449" i="2"/>
  <c r="D449" i="2"/>
  <c r="E449" i="2"/>
  <c r="F449" i="2"/>
  <c r="G449" i="2"/>
  <c r="H449" i="2"/>
  <c r="I449" i="2"/>
  <c r="A450" i="2"/>
  <c r="B450" i="2"/>
  <c r="C450" i="2"/>
  <c r="D450" i="2"/>
  <c r="E450" i="2"/>
  <c r="F450" i="2"/>
  <c r="G450" i="2"/>
  <c r="H450" i="2"/>
  <c r="I450" i="2"/>
  <c r="A451" i="2"/>
  <c r="B451" i="2"/>
  <c r="C451" i="2"/>
  <c r="D451" i="2"/>
  <c r="E451" i="2"/>
  <c r="F451" i="2"/>
  <c r="G451" i="2"/>
  <c r="H451" i="2"/>
  <c r="I451" i="2"/>
  <c r="A452" i="2"/>
  <c r="B452" i="2"/>
  <c r="C452" i="2"/>
  <c r="D452" i="2"/>
  <c r="E452" i="2"/>
  <c r="F452" i="2"/>
  <c r="G452" i="2"/>
  <c r="H452" i="2"/>
  <c r="I452" i="2"/>
  <c r="A453" i="2"/>
  <c r="B453" i="2"/>
  <c r="C453" i="2"/>
  <c r="D453" i="2"/>
  <c r="E453" i="2"/>
  <c r="F453" i="2"/>
  <c r="G453" i="2"/>
  <c r="H453" i="2"/>
  <c r="I453" i="2"/>
  <c r="A454" i="2"/>
  <c r="B454" i="2"/>
  <c r="C454" i="2"/>
  <c r="D454" i="2"/>
  <c r="E454" i="2"/>
  <c r="F454" i="2"/>
  <c r="G454" i="2"/>
  <c r="H454" i="2"/>
  <c r="I454" i="2"/>
  <c r="A455" i="2"/>
  <c r="B455" i="2"/>
  <c r="C455" i="2"/>
  <c r="D455" i="2"/>
  <c r="E455" i="2"/>
  <c r="F455" i="2"/>
  <c r="G455" i="2"/>
  <c r="H455" i="2"/>
  <c r="I455" i="2"/>
  <c r="A456" i="2"/>
  <c r="B456" i="2"/>
  <c r="C456" i="2"/>
  <c r="D456" i="2"/>
  <c r="E456" i="2"/>
  <c r="F456" i="2"/>
  <c r="G456" i="2"/>
  <c r="H456" i="2"/>
  <c r="I456" i="2"/>
  <c r="A457" i="2"/>
  <c r="B457" i="2"/>
  <c r="C457" i="2"/>
  <c r="D457" i="2"/>
  <c r="E457" i="2"/>
  <c r="F457" i="2"/>
  <c r="G457" i="2"/>
  <c r="H457" i="2"/>
  <c r="I457" i="2"/>
  <c r="A458" i="2"/>
  <c r="B458" i="2"/>
  <c r="C458" i="2"/>
  <c r="D458" i="2"/>
  <c r="E458" i="2"/>
  <c r="F458" i="2"/>
  <c r="G458" i="2"/>
  <c r="H458" i="2"/>
  <c r="I458" i="2"/>
  <c r="A459" i="2"/>
  <c r="B459" i="2"/>
  <c r="C459" i="2"/>
  <c r="D459" i="2"/>
  <c r="E459" i="2"/>
  <c r="F459" i="2"/>
  <c r="G459" i="2"/>
  <c r="H459" i="2"/>
  <c r="I459" i="2"/>
  <c r="A460" i="2"/>
  <c r="B460" i="2"/>
  <c r="C460" i="2"/>
  <c r="D460" i="2"/>
  <c r="E460" i="2"/>
  <c r="F460" i="2"/>
  <c r="G460" i="2"/>
  <c r="H460" i="2"/>
  <c r="I460" i="2"/>
  <c r="A461" i="2"/>
  <c r="B461" i="2"/>
  <c r="C461" i="2"/>
  <c r="D461" i="2"/>
  <c r="E461" i="2"/>
  <c r="F461" i="2"/>
  <c r="G461" i="2"/>
  <c r="H461" i="2"/>
  <c r="I461" i="2"/>
  <c r="A462" i="2"/>
  <c r="B462" i="2"/>
  <c r="C462" i="2"/>
  <c r="D462" i="2"/>
  <c r="E462" i="2"/>
  <c r="F462" i="2"/>
  <c r="G462" i="2"/>
  <c r="H462" i="2"/>
  <c r="I462" i="2"/>
  <c r="A463" i="2"/>
  <c r="B463" i="2"/>
  <c r="C463" i="2"/>
  <c r="D463" i="2"/>
  <c r="E463" i="2"/>
  <c r="F463" i="2"/>
  <c r="G463" i="2"/>
  <c r="H463" i="2"/>
  <c r="I463" i="2"/>
  <c r="A464" i="2"/>
  <c r="B464" i="2"/>
  <c r="C464" i="2"/>
  <c r="D464" i="2"/>
  <c r="E464" i="2"/>
  <c r="F464" i="2"/>
  <c r="G464" i="2"/>
  <c r="H464" i="2"/>
  <c r="I464" i="2"/>
  <c r="A465" i="2"/>
  <c r="B465" i="2"/>
  <c r="C465" i="2"/>
  <c r="D465" i="2"/>
  <c r="E465" i="2"/>
  <c r="F465" i="2"/>
  <c r="G465" i="2"/>
  <c r="H465" i="2"/>
  <c r="I465" i="2"/>
  <c r="A466" i="2"/>
  <c r="B466" i="2"/>
  <c r="C466" i="2"/>
  <c r="D466" i="2"/>
  <c r="E466" i="2"/>
  <c r="F466" i="2"/>
  <c r="G466" i="2"/>
  <c r="H466" i="2"/>
  <c r="I466" i="2"/>
  <c r="A467" i="2"/>
  <c r="C467" i="2"/>
  <c r="D467" i="2"/>
  <c r="E467" i="2"/>
  <c r="F467" i="2"/>
  <c r="G467" i="2"/>
  <c r="H467" i="2"/>
  <c r="I467" i="2"/>
  <c r="A468" i="2"/>
  <c r="B468" i="2"/>
  <c r="C468" i="2"/>
  <c r="D468" i="2"/>
  <c r="E468" i="2"/>
  <c r="F468" i="2"/>
  <c r="G468" i="2"/>
  <c r="H468" i="2"/>
  <c r="I468" i="2"/>
  <c r="A469" i="2"/>
  <c r="B469" i="2"/>
  <c r="C469" i="2"/>
  <c r="D469" i="2"/>
  <c r="E469" i="2"/>
  <c r="F469" i="2"/>
  <c r="G469" i="2"/>
  <c r="H469" i="2"/>
  <c r="I469" i="2"/>
  <c r="A470" i="2"/>
  <c r="B470" i="2"/>
  <c r="C470" i="2"/>
  <c r="D470" i="2"/>
  <c r="E470" i="2"/>
  <c r="F470" i="2"/>
  <c r="G470" i="2"/>
  <c r="H470" i="2"/>
  <c r="I470" i="2"/>
  <c r="A471" i="2"/>
  <c r="B471" i="2"/>
  <c r="C471" i="2"/>
  <c r="D471" i="2"/>
  <c r="E471" i="2"/>
  <c r="F471" i="2"/>
  <c r="G471" i="2"/>
  <c r="H471" i="2"/>
  <c r="I471" i="2"/>
  <c r="A472" i="2"/>
  <c r="B472" i="2"/>
  <c r="C472" i="2"/>
  <c r="D472" i="2"/>
  <c r="E472" i="2"/>
  <c r="F472" i="2"/>
  <c r="G472" i="2"/>
  <c r="H472" i="2"/>
  <c r="I472" i="2"/>
  <c r="A473" i="2"/>
  <c r="B473" i="2"/>
  <c r="C473" i="2"/>
  <c r="D473" i="2"/>
  <c r="E473" i="2"/>
  <c r="F473" i="2"/>
  <c r="G473" i="2"/>
  <c r="H473" i="2"/>
  <c r="I473" i="2"/>
  <c r="A474" i="2"/>
  <c r="B474" i="2"/>
  <c r="C474" i="2"/>
  <c r="D474" i="2"/>
  <c r="E474" i="2"/>
  <c r="F474" i="2"/>
  <c r="G474" i="2"/>
  <c r="H474" i="2"/>
  <c r="I474" i="2"/>
  <c r="A475" i="2"/>
  <c r="B475" i="2"/>
  <c r="C475" i="2"/>
  <c r="D475" i="2"/>
  <c r="E475" i="2"/>
  <c r="F475" i="2"/>
  <c r="G475" i="2"/>
  <c r="H475" i="2"/>
  <c r="I475" i="2"/>
  <c r="A476" i="2"/>
  <c r="B476" i="2"/>
  <c r="C476" i="2"/>
  <c r="D476" i="2"/>
  <c r="E476" i="2"/>
  <c r="F476" i="2"/>
  <c r="G476" i="2"/>
  <c r="H476" i="2"/>
  <c r="I476" i="2"/>
  <c r="A477" i="2"/>
  <c r="B477" i="2"/>
  <c r="C477" i="2"/>
  <c r="D477" i="2"/>
  <c r="E477" i="2"/>
  <c r="F477" i="2"/>
  <c r="G477" i="2"/>
  <c r="H477" i="2"/>
  <c r="I477" i="2"/>
  <c r="A478" i="2"/>
  <c r="B478" i="2"/>
  <c r="C478" i="2"/>
  <c r="D478" i="2"/>
  <c r="E478" i="2"/>
  <c r="F478" i="2"/>
  <c r="G478" i="2"/>
  <c r="H478" i="2"/>
  <c r="I478" i="2"/>
  <c r="A479" i="2"/>
  <c r="B479" i="2"/>
  <c r="C479" i="2"/>
  <c r="D479" i="2"/>
  <c r="E479" i="2"/>
  <c r="F479" i="2"/>
  <c r="G479" i="2"/>
  <c r="H479" i="2"/>
  <c r="I479" i="2"/>
  <c r="A480" i="2"/>
  <c r="B480" i="2"/>
  <c r="C480" i="2"/>
  <c r="D480" i="2"/>
  <c r="E480" i="2"/>
  <c r="F480" i="2"/>
  <c r="G480" i="2"/>
  <c r="H480" i="2"/>
  <c r="I480" i="2"/>
  <c r="A481" i="2"/>
  <c r="B481" i="2"/>
  <c r="C481" i="2"/>
  <c r="D481" i="2"/>
  <c r="E481" i="2"/>
  <c r="F481" i="2"/>
  <c r="G481" i="2"/>
  <c r="H481" i="2"/>
  <c r="I481" i="2"/>
  <c r="A482" i="2"/>
  <c r="B482" i="2"/>
  <c r="C482" i="2"/>
  <c r="D482" i="2"/>
  <c r="E482" i="2"/>
  <c r="F482" i="2"/>
  <c r="G482" i="2"/>
  <c r="H482" i="2"/>
  <c r="I482" i="2"/>
  <c r="A483" i="2"/>
  <c r="B483" i="2"/>
  <c r="C483" i="2"/>
  <c r="D483" i="2"/>
  <c r="E483" i="2"/>
  <c r="F483" i="2"/>
  <c r="G483" i="2"/>
  <c r="H483" i="2"/>
  <c r="I483" i="2"/>
  <c r="A484" i="2"/>
  <c r="B484" i="2"/>
  <c r="C484" i="2"/>
  <c r="D484" i="2"/>
  <c r="E484" i="2"/>
  <c r="F484" i="2"/>
  <c r="G484" i="2"/>
  <c r="H484" i="2"/>
  <c r="I484" i="2"/>
  <c r="A485" i="2"/>
  <c r="B485" i="2"/>
  <c r="C485" i="2"/>
  <c r="D485" i="2"/>
  <c r="E485" i="2"/>
  <c r="F485" i="2"/>
  <c r="G485" i="2"/>
  <c r="H485" i="2"/>
  <c r="I485" i="2"/>
  <c r="A486" i="2"/>
  <c r="B486" i="2"/>
  <c r="C486" i="2"/>
  <c r="D486" i="2"/>
  <c r="E486" i="2"/>
  <c r="F486" i="2"/>
  <c r="G486" i="2"/>
  <c r="H486" i="2"/>
  <c r="I486" i="2"/>
  <c r="A487" i="2"/>
  <c r="B487" i="2"/>
  <c r="C487" i="2"/>
  <c r="D487" i="2"/>
  <c r="E487" i="2"/>
  <c r="F487" i="2"/>
  <c r="G487" i="2"/>
  <c r="H487" i="2"/>
  <c r="I487" i="2"/>
  <c r="A488" i="2"/>
  <c r="B488" i="2"/>
  <c r="C488" i="2"/>
  <c r="D488" i="2"/>
  <c r="E488" i="2"/>
  <c r="F488" i="2"/>
  <c r="G488" i="2"/>
  <c r="H488" i="2"/>
  <c r="I488" i="2"/>
  <c r="A489" i="2"/>
  <c r="B489" i="2"/>
  <c r="C489" i="2"/>
  <c r="D489" i="2"/>
  <c r="E489" i="2"/>
  <c r="F489" i="2"/>
  <c r="G489" i="2"/>
  <c r="H489" i="2"/>
  <c r="I489" i="2"/>
  <c r="A490" i="2"/>
  <c r="B490" i="2"/>
  <c r="C490" i="2"/>
  <c r="D490" i="2"/>
  <c r="E490" i="2"/>
  <c r="F490" i="2"/>
  <c r="G490" i="2"/>
  <c r="H490" i="2"/>
  <c r="I490" i="2"/>
  <c r="A491" i="2"/>
  <c r="B491" i="2"/>
  <c r="C491" i="2"/>
  <c r="D491" i="2"/>
  <c r="E491" i="2"/>
  <c r="F491" i="2"/>
  <c r="G491" i="2"/>
  <c r="H491" i="2"/>
  <c r="I491" i="2"/>
  <c r="A492" i="2"/>
  <c r="B492" i="2"/>
  <c r="C492" i="2"/>
  <c r="D492" i="2"/>
  <c r="E492" i="2"/>
  <c r="F492" i="2"/>
  <c r="G492" i="2"/>
  <c r="H492" i="2"/>
  <c r="I492" i="2"/>
  <c r="A493" i="2"/>
  <c r="B493" i="2"/>
  <c r="C493" i="2"/>
  <c r="D493" i="2"/>
  <c r="E493" i="2"/>
  <c r="F493" i="2"/>
  <c r="G493" i="2"/>
  <c r="H493" i="2"/>
  <c r="I493" i="2"/>
  <c r="A494" i="2"/>
  <c r="B494" i="2"/>
  <c r="C494" i="2"/>
  <c r="D494" i="2"/>
  <c r="E494" i="2"/>
  <c r="F494" i="2"/>
  <c r="G494" i="2"/>
  <c r="H494" i="2"/>
  <c r="I494" i="2"/>
  <c r="A495" i="2"/>
  <c r="B495" i="2"/>
  <c r="C495" i="2"/>
  <c r="D495" i="2"/>
  <c r="E495" i="2"/>
  <c r="F495" i="2"/>
  <c r="G495" i="2"/>
  <c r="H495" i="2"/>
  <c r="I495" i="2"/>
  <c r="A496" i="2"/>
  <c r="B496" i="2"/>
  <c r="C496" i="2"/>
  <c r="D496" i="2"/>
  <c r="E496" i="2"/>
  <c r="F496" i="2"/>
  <c r="G496" i="2"/>
  <c r="H496" i="2"/>
  <c r="I496" i="2"/>
  <c r="A497" i="2"/>
  <c r="B497" i="2"/>
  <c r="C497" i="2"/>
  <c r="D497" i="2"/>
  <c r="E497" i="2"/>
  <c r="F497" i="2"/>
  <c r="G497" i="2"/>
  <c r="H497" i="2"/>
  <c r="I497" i="2"/>
  <c r="A498" i="2"/>
  <c r="B498" i="2"/>
  <c r="C498" i="2"/>
  <c r="D498" i="2"/>
  <c r="E498" i="2"/>
  <c r="F498" i="2"/>
  <c r="G498" i="2"/>
  <c r="H498" i="2"/>
  <c r="I498" i="2"/>
  <c r="A499" i="2"/>
  <c r="B499" i="2"/>
  <c r="C499" i="2"/>
  <c r="D499" i="2"/>
  <c r="E499" i="2"/>
  <c r="F499" i="2"/>
  <c r="G499" i="2"/>
  <c r="H499" i="2"/>
  <c r="I499" i="2"/>
  <c r="A500" i="2"/>
  <c r="B500" i="2"/>
  <c r="C500" i="2"/>
  <c r="D500" i="2"/>
  <c r="E500" i="2"/>
  <c r="F500" i="2"/>
  <c r="G500" i="2"/>
  <c r="H500" i="2"/>
  <c r="I500" i="2"/>
  <c r="A501" i="2"/>
  <c r="B501" i="2"/>
  <c r="C501" i="2"/>
  <c r="D501" i="2"/>
  <c r="E501" i="2"/>
  <c r="F501" i="2"/>
  <c r="G501" i="2"/>
  <c r="H501" i="2"/>
  <c r="I501" i="2"/>
  <c r="A502" i="2"/>
  <c r="B502" i="2"/>
  <c r="C502" i="2"/>
  <c r="D502" i="2"/>
  <c r="E502" i="2"/>
  <c r="F502" i="2"/>
  <c r="G502" i="2"/>
  <c r="H502" i="2"/>
  <c r="I502" i="2"/>
  <c r="A503" i="2"/>
  <c r="B503" i="2"/>
  <c r="C503" i="2"/>
  <c r="D503" i="2"/>
  <c r="E503" i="2"/>
  <c r="F503" i="2"/>
  <c r="G503" i="2"/>
  <c r="H503" i="2"/>
  <c r="I503" i="2"/>
  <c r="A504" i="2"/>
  <c r="B504" i="2"/>
  <c r="C504" i="2"/>
  <c r="D504" i="2"/>
  <c r="E504" i="2"/>
  <c r="F504" i="2"/>
  <c r="G504" i="2"/>
  <c r="H504" i="2"/>
  <c r="I504" i="2"/>
  <c r="A505" i="2"/>
  <c r="B505" i="2"/>
  <c r="C505" i="2"/>
  <c r="D505" i="2"/>
  <c r="E505" i="2"/>
  <c r="F505" i="2"/>
  <c r="G505" i="2"/>
  <c r="H505" i="2"/>
  <c r="I505" i="2"/>
  <c r="A506" i="2"/>
  <c r="B506" i="2"/>
  <c r="C506" i="2"/>
  <c r="D506" i="2"/>
  <c r="E506" i="2"/>
  <c r="F506" i="2"/>
  <c r="G506" i="2"/>
  <c r="H506" i="2"/>
  <c r="I506" i="2"/>
  <c r="A507" i="2"/>
  <c r="B507" i="2"/>
  <c r="C507" i="2"/>
  <c r="D507" i="2"/>
  <c r="E507" i="2"/>
  <c r="F507" i="2"/>
  <c r="G507" i="2"/>
  <c r="H507" i="2"/>
  <c r="I507" i="2"/>
  <c r="A508" i="2"/>
  <c r="B508" i="2"/>
  <c r="C508" i="2"/>
  <c r="D508" i="2"/>
  <c r="E508" i="2"/>
  <c r="F508" i="2"/>
  <c r="G508" i="2"/>
  <c r="H508" i="2"/>
  <c r="I508" i="2"/>
  <c r="A509" i="2"/>
  <c r="B509" i="2"/>
  <c r="C509" i="2"/>
  <c r="D509" i="2"/>
  <c r="E509" i="2"/>
  <c r="F509" i="2"/>
  <c r="G509" i="2"/>
  <c r="H509" i="2"/>
  <c r="I509" i="2"/>
  <c r="A510" i="2"/>
  <c r="B510" i="2"/>
  <c r="C510" i="2"/>
  <c r="D510" i="2"/>
  <c r="E510" i="2"/>
  <c r="F510" i="2"/>
  <c r="G510" i="2"/>
  <c r="H510" i="2"/>
  <c r="I510" i="2"/>
  <c r="A511" i="2"/>
  <c r="B511" i="2"/>
  <c r="C511" i="2"/>
  <c r="D511" i="2"/>
  <c r="E511" i="2"/>
  <c r="F511" i="2"/>
  <c r="G511" i="2"/>
  <c r="H511" i="2"/>
  <c r="I511" i="2"/>
  <c r="A512" i="2"/>
  <c r="B512" i="2"/>
  <c r="C512" i="2"/>
  <c r="D512" i="2"/>
  <c r="E512" i="2"/>
  <c r="F512" i="2"/>
  <c r="G512" i="2"/>
  <c r="H512" i="2"/>
  <c r="I512" i="2"/>
  <c r="A513" i="2"/>
  <c r="B513" i="2"/>
  <c r="C513" i="2"/>
  <c r="D513" i="2"/>
  <c r="E513" i="2"/>
  <c r="F513" i="2"/>
  <c r="G513" i="2"/>
  <c r="H513" i="2"/>
  <c r="I513" i="2"/>
  <c r="A514" i="2"/>
  <c r="B514" i="2"/>
  <c r="C514" i="2"/>
  <c r="D514" i="2"/>
  <c r="E514" i="2"/>
  <c r="F514" i="2"/>
  <c r="G514" i="2"/>
  <c r="H514" i="2"/>
  <c r="I514" i="2"/>
  <c r="A515" i="2"/>
  <c r="B515" i="2"/>
  <c r="C515" i="2"/>
  <c r="D515" i="2"/>
  <c r="E515" i="2"/>
  <c r="F515" i="2"/>
  <c r="G515" i="2"/>
  <c r="H515" i="2"/>
  <c r="I515" i="2"/>
  <c r="A516" i="2"/>
  <c r="B516" i="2"/>
  <c r="C516" i="2"/>
  <c r="D516" i="2"/>
  <c r="E516" i="2"/>
  <c r="F516" i="2"/>
  <c r="G516" i="2"/>
  <c r="H516" i="2"/>
  <c r="I516" i="2"/>
  <c r="A517" i="2"/>
  <c r="B517" i="2"/>
  <c r="C517" i="2"/>
  <c r="D517" i="2"/>
  <c r="E517" i="2"/>
  <c r="F517" i="2"/>
  <c r="G517" i="2"/>
  <c r="H517" i="2"/>
  <c r="I517" i="2"/>
  <c r="A518" i="2"/>
  <c r="B518" i="2"/>
  <c r="C518" i="2"/>
  <c r="D518" i="2"/>
  <c r="E518" i="2"/>
  <c r="F518" i="2"/>
  <c r="G518" i="2"/>
  <c r="H518" i="2"/>
  <c r="I518" i="2"/>
  <c r="A519" i="2"/>
  <c r="B519" i="2"/>
  <c r="C519" i="2"/>
  <c r="D519" i="2"/>
  <c r="E519" i="2"/>
  <c r="F519" i="2"/>
  <c r="G519" i="2"/>
  <c r="H519" i="2"/>
  <c r="I519" i="2"/>
  <c r="A520" i="2"/>
  <c r="B520" i="2"/>
  <c r="C520" i="2"/>
  <c r="D520" i="2"/>
  <c r="E520" i="2"/>
  <c r="F520" i="2"/>
  <c r="G520" i="2"/>
  <c r="H520" i="2"/>
  <c r="I520" i="2"/>
  <c r="A521" i="2"/>
  <c r="B521" i="2"/>
  <c r="C521" i="2"/>
  <c r="D521" i="2"/>
  <c r="E521" i="2"/>
  <c r="F521" i="2"/>
  <c r="G521" i="2"/>
  <c r="H521" i="2"/>
  <c r="I521" i="2"/>
  <c r="A522" i="2"/>
  <c r="B522" i="2"/>
  <c r="C522" i="2"/>
  <c r="D522" i="2"/>
  <c r="E522" i="2"/>
  <c r="F522" i="2"/>
  <c r="G522" i="2"/>
  <c r="H522" i="2"/>
  <c r="I522" i="2"/>
  <c r="A523" i="2"/>
  <c r="B523" i="2"/>
  <c r="C523" i="2"/>
  <c r="D523" i="2"/>
  <c r="E523" i="2"/>
  <c r="F523" i="2"/>
  <c r="G523" i="2"/>
  <c r="H523" i="2"/>
  <c r="I523" i="2"/>
  <c r="A524" i="2"/>
  <c r="B524" i="2"/>
  <c r="C524" i="2"/>
  <c r="D524" i="2"/>
  <c r="E524" i="2"/>
  <c r="F524" i="2"/>
  <c r="G524" i="2"/>
  <c r="H524" i="2"/>
  <c r="I524" i="2"/>
  <c r="A525" i="2"/>
  <c r="B525" i="2"/>
  <c r="C525" i="2"/>
  <c r="D525" i="2"/>
  <c r="E525" i="2"/>
  <c r="F525" i="2"/>
  <c r="G525" i="2"/>
  <c r="H525" i="2"/>
  <c r="I525" i="2"/>
  <c r="A526" i="2"/>
  <c r="C526" i="2"/>
  <c r="D526" i="2"/>
  <c r="E526" i="2"/>
  <c r="F526" i="2"/>
  <c r="G526" i="2"/>
  <c r="H526" i="2"/>
  <c r="I526" i="2"/>
  <c r="A527" i="2"/>
  <c r="C527" i="2"/>
  <c r="D527" i="2"/>
  <c r="E527" i="2"/>
  <c r="F527" i="2"/>
  <c r="G527" i="2"/>
  <c r="H527" i="2"/>
  <c r="I527" i="2"/>
  <c r="A528" i="2"/>
  <c r="C528" i="2"/>
  <c r="D528" i="2"/>
  <c r="E528" i="2"/>
  <c r="F528" i="2"/>
  <c r="G528" i="2"/>
  <c r="H528" i="2"/>
  <c r="I528" i="2"/>
  <c r="A529" i="2"/>
  <c r="C529" i="2"/>
  <c r="D529" i="2"/>
  <c r="E529" i="2"/>
  <c r="F529" i="2"/>
  <c r="G529" i="2"/>
  <c r="H529" i="2"/>
  <c r="I529" i="2"/>
  <c r="A530" i="2"/>
  <c r="C530" i="2"/>
  <c r="D530" i="2"/>
  <c r="E530" i="2"/>
  <c r="F530" i="2"/>
  <c r="G530" i="2"/>
  <c r="H530" i="2"/>
  <c r="I530" i="2"/>
  <c r="A531" i="2"/>
  <c r="C531" i="2"/>
  <c r="D531" i="2"/>
  <c r="E531" i="2"/>
  <c r="F531" i="2"/>
  <c r="G531" i="2"/>
  <c r="H531" i="2"/>
  <c r="I531" i="2"/>
  <c r="A532" i="2"/>
  <c r="C532" i="2"/>
  <c r="D532" i="2"/>
  <c r="E532" i="2"/>
  <c r="F532" i="2"/>
  <c r="G532" i="2"/>
  <c r="H532" i="2"/>
  <c r="I532" i="2"/>
  <c r="A533" i="2"/>
  <c r="C533" i="2"/>
  <c r="D533" i="2"/>
  <c r="E533" i="2"/>
  <c r="F533" i="2"/>
  <c r="G533" i="2"/>
  <c r="H533" i="2"/>
  <c r="I533" i="2"/>
  <c r="A534" i="2"/>
  <c r="B534" i="2"/>
  <c r="C534" i="2"/>
  <c r="D534" i="2"/>
  <c r="E534" i="2"/>
  <c r="F534" i="2"/>
  <c r="G534" i="2"/>
  <c r="H534" i="2"/>
  <c r="I534" i="2"/>
  <c r="A535" i="2"/>
  <c r="B535" i="2"/>
  <c r="C535" i="2"/>
  <c r="D535" i="2"/>
  <c r="E535" i="2"/>
  <c r="F535" i="2"/>
  <c r="G535" i="2"/>
  <c r="H535" i="2"/>
  <c r="I535" i="2"/>
  <c r="A536" i="2"/>
  <c r="B536" i="2"/>
  <c r="C536" i="2"/>
  <c r="D536" i="2"/>
  <c r="E536" i="2"/>
  <c r="F536" i="2"/>
  <c r="G536" i="2"/>
  <c r="H536" i="2"/>
  <c r="I536" i="2"/>
  <c r="A537" i="2"/>
  <c r="B537" i="2"/>
  <c r="C537" i="2"/>
  <c r="D537" i="2"/>
  <c r="E537" i="2"/>
  <c r="F537" i="2"/>
  <c r="G537" i="2"/>
  <c r="H537" i="2"/>
  <c r="I537" i="2"/>
  <c r="A538" i="2"/>
  <c r="B538" i="2"/>
  <c r="C538" i="2"/>
  <c r="D538" i="2"/>
  <c r="E538" i="2"/>
  <c r="F538" i="2"/>
  <c r="G538" i="2"/>
  <c r="H538" i="2"/>
  <c r="I538" i="2"/>
  <c r="A539" i="2"/>
  <c r="B539" i="2"/>
  <c r="C539" i="2"/>
  <c r="D539" i="2"/>
  <c r="E539" i="2"/>
  <c r="F539" i="2"/>
  <c r="G539" i="2"/>
  <c r="H539" i="2"/>
  <c r="I539" i="2"/>
  <c r="A540" i="2"/>
  <c r="B540" i="2"/>
  <c r="C540" i="2"/>
  <c r="D540" i="2"/>
  <c r="E540" i="2"/>
  <c r="F540" i="2"/>
  <c r="G540" i="2"/>
  <c r="H540" i="2"/>
  <c r="I540" i="2"/>
  <c r="A541" i="2"/>
  <c r="B541" i="2"/>
  <c r="C541" i="2"/>
  <c r="D541" i="2"/>
  <c r="E541" i="2"/>
  <c r="F541" i="2"/>
  <c r="G541" i="2"/>
  <c r="H541" i="2"/>
  <c r="I541" i="2"/>
  <c r="A542" i="2"/>
  <c r="B542" i="2"/>
  <c r="C542" i="2"/>
  <c r="D542" i="2"/>
  <c r="E542" i="2"/>
  <c r="F542" i="2"/>
  <c r="G542" i="2"/>
  <c r="H542" i="2"/>
  <c r="I542" i="2"/>
  <c r="A543" i="2"/>
  <c r="B543" i="2"/>
  <c r="C543" i="2"/>
  <c r="D543" i="2"/>
  <c r="E543" i="2"/>
  <c r="F543" i="2"/>
  <c r="G543" i="2"/>
  <c r="H543" i="2"/>
  <c r="I543" i="2"/>
  <c r="A544" i="2"/>
  <c r="B544" i="2"/>
  <c r="C544" i="2"/>
  <c r="D544" i="2"/>
  <c r="E544" i="2"/>
  <c r="F544" i="2"/>
  <c r="G544" i="2"/>
  <c r="H544" i="2"/>
  <c r="I544" i="2"/>
  <c r="A545" i="2"/>
  <c r="B545" i="2"/>
  <c r="C545" i="2"/>
  <c r="D545" i="2"/>
  <c r="E545" i="2"/>
  <c r="F545" i="2"/>
  <c r="G545" i="2"/>
  <c r="H545" i="2"/>
  <c r="I545" i="2"/>
  <c r="A546" i="2"/>
  <c r="B546" i="2"/>
  <c r="C546" i="2"/>
  <c r="D546" i="2"/>
  <c r="E546" i="2"/>
  <c r="F546" i="2"/>
  <c r="G546" i="2"/>
  <c r="H546" i="2"/>
  <c r="I546" i="2"/>
  <c r="A547" i="2"/>
  <c r="B547" i="2"/>
  <c r="C547" i="2"/>
  <c r="D547" i="2"/>
  <c r="E547" i="2"/>
  <c r="F547" i="2"/>
  <c r="G547" i="2"/>
  <c r="H547" i="2"/>
  <c r="I547" i="2"/>
  <c r="A548" i="2"/>
  <c r="B548" i="2"/>
  <c r="C548" i="2"/>
  <c r="D548" i="2"/>
  <c r="E548" i="2"/>
  <c r="F548" i="2"/>
  <c r="G548" i="2"/>
  <c r="H548" i="2"/>
  <c r="I548" i="2"/>
  <c r="A549" i="2"/>
  <c r="B549" i="2"/>
  <c r="C549" i="2"/>
  <c r="D549" i="2"/>
  <c r="E549" i="2"/>
  <c r="F549" i="2"/>
  <c r="G549" i="2"/>
  <c r="H549" i="2"/>
  <c r="I549" i="2"/>
  <c r="A550" i="2"/>
  <c r="B550" i="2"/>
  <c r="C550" i="2"/>
  <c r="D550" i="2"/>
  <c r="E550" i="2"/>
  <c r="F550" i="2"/>
  <c r="G550" i="2"/>
  <c r="H550" i="2"/>
  <c r="I550" i="2"/>
  <c r="A551" i="2"/>
  <c r="B551" i="2"/>
  <c r="C551" i="2"/>
  <c r="D551" i="2"/>
  <c r="E551" i="2"/>
  <c r="F551" i="2"/>
  <c r="G551" i="2"/>
  <c r="H551" i="2"/>
  <c r="I551" i="2"/>
  <c r="A552" i="2"/>
  <c r="B552" i="2"/>
  <c r="C552" i="2"/>
  <c r="D552" i="2"/>
  <c r="E552" i="2"/>
  <c r="F552" i="2"/>
  <c r="G552" i="2"/>
  <c r="H552" i="2"/>
  <c r="I552" i="2"/>
  <c r="A553" i="2"/>
  <c r="B553" i="2"/>
  <c r="C553" i="2"/>
  <c r="D553" i="2"/>
  <c r="E553" i="2"/>
  <c r="F553" i="2"/>
  <c r="G553" i="2"/>
  <c r="H553" i="2"/>
  <c r="I553" i="2"/>
  <c r="A554" i="2"/>
  <c r="B554" i="2"/>
  <c r="C554" i="2"/>
  <c r="D554" i="2"/>
  <c r="E554" i="2"/>
  <c r="F554" i="2"/>
  <c r="G554" i="2"/>
  <c r="H554" i="2"/>
  <c r="I554" i="2"/>
  <c r="A555" i="2"/>
  <c r="B555" i="2"/>
  <c r="C555" i="2"/>
  <c r="D555" i="2"/>
  <c r="E555" i="2"/>
  <c r="F555" i="2"/>
  <c r="G555" i="2"/>
  <c r="H555" i="2"/>
  <c r="I555" i="2"/>
  <c r="A556" i="2"/>
  <c r="B556" i="2"/>
  <c r="C556" i="2"/>
  <c r="D556" i="2"/>
  <c r="E556" i="2"/>
  <c r="F556" i="2"/>
  <c r="G556" i="2"/>
  <c r="H556" i="2"/>
  <c r="I556" i="2"/>
  <c r="A557" i="2"/>
  <c r="B557" i="2"/>
  <c r="C557" i="2"/>
  <c r="D557" i="2"/>
  <c r="E557" i="2"/>
  <c r="F557" i="2"/>
  <c r="G557" i="2"/>
  <c r="H557" i="2"/>
  <c r="I557" i="2"/>
  <c r="A558" i="2"/>
  <c r="C558" i="2"/>
  <c r="D558" i="2"/>
  <c r="E558" i="2"/>
  <c r="F558" i="2"/>
  <c r="G558" i="2"/>
  <c r="H558" i="2"/>
  <c r="I558" i="2"/>
  <c r="A559" i="2"/>
  <c r="C559" i="2"/>
  <c r="D559" i="2"/>
  <c r="E559" i="2"/>
  <c r="F559" i="2"/>
  <c r="G559" i="2"/>
  <c r="H559" i="2"/>
  <c r="I559" i="2"/>
  <c r="A560" i="2"/>
  <c r="C560" i="2"/>
  <c r="D560" i="2"/>
  <c r="E560" i="2"/>
  <c r="F560" i="2"/>
  <c r="G560" i="2"/>
  <c r="H560" i="2"/>
  <c r="I560" i="2"/>
  <c r="A561" i="2"/>
  <c r="C561" i="2"/>
  <c r="D561" i="2"/>
  <c r="E561" i="2"/>
  <c r="F561" i="2"/>
  <c r="G561" i="2"/>
  <c r="H561" i="2"/>
  <c r="I561" i="2"/>
  <c r="A562" i="2"/>
  <c r="C562" i="2"/>
  <c r="D562" i="2"/>
  <c r="E562" i="2"/>
  <c r="F562" i="2"/>
  <c r="G562" i="2"/>
  <c r="H562" i="2"/>
  <c r="I562" i="2"/>
  <c r="A563" i="2"/>
  <c r="B563" i="2"/>
  <c r="C563" i="2"/>
  <c r="D563" i="2"/>
  <c r="E563" i="2"/>
  <c r="F563" i="2"/>
  <c r="G563" i="2"/>
  <c r="H563" i="2"/>
  <c r="I563" i="2"/>
  <c r="A564" i="2"/>
  <c r="B564" i="2"/>
  <c r="C564" i="2"/>
  <c r="D564" i="2"/>
  <c r="E564" i="2"/>
  <c r="F564" i="2"/>
  <c r="G564" i="2"/>
  <c r="H564" i="2"/>
  <c r="I564" i="2"/>
  <c r="A565" i="2"/>
  <c r="B565" i="2"/>
  <c r="C565" i="2"/>
  <c r="D565" i="2"/>
  <c r="E565" i="2"/>
  <c r="F565" i="2"/>
  <c r="G565" i="2"/>
  <c r="H565" i="2"/>
  <c r="I565" i="2"/>
  <c r="A566" i="2"/>
  <c r="B566" i="2"/>
  <c r="C566" i="2"/>
  <c r="D566" i="2"/>
  <c r="E566" i="2"/>
  <c r="F566" i="2"/>
  <c r="G566" i="2"/>
  <c r="H566" i="2"/>
  <c r="I566" i="2"/>
  <c r="A567" i="2"/>
  <c r="B567" i="2"/>
  <c r="C567" i="2"/>
  <c r="D567" i="2"/>
  <c r="E567" i="2"/>
  <c r="F567" i="2"/>
  <c r="G567" i="2"/>
  <c r="H567" i="2"/>
  <c r="I567" i="2"/>
  <c r="A568" i="2"/>
  <c r="B568" i="2"/>
  <c r="C568" i="2"/>
  <c r="D568" i="2"/>
  <c r="E568" i="2"/>
  <c r="F568" i="2"/>
  <c r="G568" i="2"/>
  <c r="H568" i="2"/>
  <c r="I568" i="2"/>
  <c r="A569" i="2"/>
  <c r="B569" i="2"/>
  <c r="C569" i="2"/>
  <c r="D569" i="2"/>
  <c r="E569" i="2"/>
  <c r="F569" i="2"/>
  <c r="G569" i="2"/>
  <c r="H569" i="2"/>
  <c r="I569" i="2"/>
  <c r="A570" i="2"/>
  <c r="B570" i="2"/>
  <c r="C570" i="2"/>
  <c r="D570" i="2"/>
  <c r="E570" i="2"/>
  <c r="F570" i="2"/>
  <c r="G570" i="2"/>
  <c r="H570" i="2"/>
  <c r="I570" i="2"/>
  <c r="A571" i="2"/>
  <c r="B571" i="2"/>
  <c r="C571" i="2"/>
  <c r="D571" i="2"/>
  <c r="E571" i="2"/>
  <c r="F571" i="2"/>
  <c r="G571" i="2"/>
  <c r="H571" i="2"/>
  <c r="I571" i="2"/>
  <c r="A572" i="2"/>
  <c r="B572" i="2"/>
  <c r="C572" i="2"/>
  <c r="D572" i="2"/>
  <c r="E572" i="2"/>
  <c r="F572" i="2"/>
  <c r="G572" i="2"/>
  <c r="H572" i="2"/>
  <c r="I572" i="2"/>
  <c r="A573" i="2"/>
  <c r="B573" i="2"/>
  <c r="C573" i="2"/>
  <c r="D573" i="2"/>
  <c r="E573" i="2"/>
  <c r="F573" i="2"/>
  <c r="G573" i="2"/>
  <c r="H573" i="2"/>
  <c r="I573" i="2"/>
  <c r="A574" i="2"/>
  <c r="B574" i="2"/>
  <c r="C574" i="2"/>
  <c r="D574" i="2"/>
  <c r="E574" i="2"/>
  <c r="F574" i="2"/>
  <c r="G574" i="2"/>
  <c r="H574" i="2"/>
  <c r="I574" i="2"/>
  <c r="A575" i="2"/>
  <c r="B575" i="2"/>
  <c r="C575" i="2"/>
  <c r="D575" i="2"/>
  <c r="E575" i="2"/>
  <c r="F575" i="2"/>
  <c r="G575" i="2"/>
  <c r="H575" i="2"/>
  <c r="I575" i="2"/>
  <c r="A576" i="2"/>
  <c r="B576" i="2"/>
  <c r="C576" i="2"/>
  <c r="D576" i="2"/>
  <c r="E576" i="2"/>
  <c r="F576" i="2"/>
  <c r="G576" i="2"/>
  <c r="H576" i="2"/>
  <c r="I576" i="2"/>
  <c r="A577" i="2"/>
  <c r="B577" i="2"/>
  <c r="C577" i="2"/>
  <c r="D577" i="2"/>
  <c r="E577" i="2"/>
  <c r="F577" i="2"/>
  <c r="G577" i="2"/>
  <c r="H577" i="2"/>
  <c r="I577" i="2"/>
  <c r="A578" i="2"/>
  <c r="B578" i="2"/>
  <c r="C578" i="2"/>
  <c r="D578" i="2"/>
  <c r="E578" i="2"/>
  <c r="F578" i="2"/>
  <c r="G578" i="2"/>
  <c r="H578" i="2"/>
  <c r="I578" i="2"/>
  <c r="A579" i="2"/>
  <c r="B579" i="2"/>
  <c r="C579" i="2"/>
  <c r="D579" i="2"/>
  <c r="E579" i="2"/>
  <c r="F579" i="2"/>
  <c r="G579" i="2"/>
  <c r="H579" i="2"/>
  <c r="I579" i="2"/>
  <c r="A580" i="2"/>
  <c r="B580" i="2"/>
  <c r="C580" i="2"/>
  <c r="D580" i="2"/>
  <c r="E580" i="2"/>
  <c r="F580" i="2"/>
  <c r="G580" i="2"/>
  <c r="H580" i="2"/>
  <c r="I580" i="2"/>
  <c r="A581" i="2"/>
  <c r="B581" i="2"/>
  <c r="C581" i="2"/>
  <c r="D581" i="2"/>
  <c r="E581" i="2"/>
  <c r="F581" i="2"/>
  <c r="G581" i="2"/>
  <c r="H581" i="2"/>
  <c r="I581" i="2"/>
  <c r="A582" i="2"/>
  <c r="B582" i="2"/>
  <c r="C582" i="2"/>
  <c r="D582" i="2"/>
  <c r="E582" i="2"/>
  <c r="F582" i="2"/>
  <c r="G582" i="2"/>
  <c r="H582" i="2"/>
  <c r="I582" i="2"/>
  <c r="A583" i="2"/>
  <c r="B583" i="2"/>
  <c r="C583" i="2"/>
  <c r="D583" i="2"/>
  <c r="E583" i="2"/>
  <c r="F583" i="2"/>
  <c r="G583" i="2"/>
  <c r="H583" i="2"/>
  <c r="I583" i="2"/>
  <c r="A584" i="2"/>
  <c r="B584" i="2"/>
  <c r="C584" i="2"/>
  <c r="D584" i="2"/>
  <c r="E584" i="2"/>
  <c r="F584" i="2"/>
  <c r="G584" i="2"/>
  <c r="H584" i="2"/>
  <c r="I584" i="2"/>
  <c r="A585" i="2"/>
  <c r="B585" i="2"/>
  <c r="C585" i="2"/>
  <c r="D585" i="2"/>
  <c r="E585" i="2"/>
  <c r="F585" i="2"/>
  <c r="G585" i="2"/>
  <c r="H585" i="2"/>
  <c r="I585" i="2"/>
  <c r="A586" i="2"/>
  <c r="B586" i="2"/>
  <c r="C586" i="2"/>
  <c r="D586" i="2"/>
  <c r="E586" i="2"/>
  <c r="F586" i="2"/>
  <c r="G586" i="2"/>
  <c r="H586" i="2"/>
  <c r="I586" i="2"/>
  <c r="A587" i="2"/>
  <c r="B587" i="2"/>
  <c r="C587" i="2"/>
  <c r="D587" i="2"/>
  <c r="E587" i="2"/>
  <c r="F587" i="2"/>
  <c r="G587" i="2"/>
  <c r="H587" i="2"/>
  <c r="I587" i="2"/>
  <c r="A588" i="2"/>
  <c r="B588" i="2"/>
  <c r="C588" i="2"/>
  <c r="D588" i="2"/>
  <c r="E588" i="2"/>
  <c r="F588" i="2"/>
  <c r="G588" i="2"/>
  <c r="H588" i="2"/>
  <c r="I588" i="2"/>
  <c r="A589" i="2"/>
  <c r="B589" i="2"/>
  <c r="C589" i="2"/>
  <c r="D589" i="2"/>
  <c r="E589" i="2"/>
  <c r="F589" i="2"/>
  <c r="G589" i="2"/>
  <c r="H589" i="2"/>
  <c r="I589" i="2"/>
  <c r="A590" i="2"/>
  <c r="B590" i="2"/>
  <c r="C590" i="2"/>
  <c r="D590" i="2"/>
  <c r="E590" i="2"/>
  <c r="F590" i="2"/>
  <c r="G590" i="2"/>
  <c r="H590" i="2"/>
  <c r="I590" i="2"/>
  <c r="A591" i="2"/>
  <c r="B591" i="2"/>
  <c r="C591" i="2"/>
  <c r="D591" i="2"/>
  <c r="E591" i="2"/>
  <c r="F591" i="2"/>
  <c r="G591" i="2"/>
  <c r="H591" i="2"/>
  <c r="I591" i="2"/>
  <c r="A592" i="2"/>
  <c r="B592" i="2"/>
  <c r="C592" i="2"/>
  <c r="D592" i="2"/>
  <c r="E592" i="2"/>
  <c r="F592" i="2"/>
  <c r="G592" i="2"/>
  <c r="H592" i="2"/>
  <c r="I592" i="2"/>
  <c r="A593" i="2"/>
  <c r="B593" i="2"/>
  <c r="C593" i="2"/>
  <c r="D593" i="2"/>
  <c r="E593" i="2"/>
  <c r="F593" i="2"/>
  <c r="G593" i="2"/>
  <c r="H593" i="2"/>
  <c r="I593" i="2"/>
  <c r="A594" i="2"/>
  <c r="C594" i="2"/>
  <c r="D594" i="2"/>
  <c r="E594" i="2"/>
  <c r="F594" i="2"/>
  <c r="G594" i="2"/>
  <c r="H594" i="2"/>
  <c r="I594" i="2"/>
  <c r="A595" i="2"/>
  <c r="C595" i="2"/>
  <c r="D595" i="2"/>
  <c r="E595" i="2"/>
  <c r="F595" i="2"/>
  <c r="G595" i="2"/>
  <c r="H595" i="2"/>
  <c r="I595" i="2"/>
  <c r="A596" i="2"/>
  <c r="C596" i="2"/>
  <c r="D596" i="2"/>
  <c r="E596" i="2"/>
  <c r="F596" i="2"/>
  <c r="G596" i="2"/>
  <c r="H596" i="2"/>
  <c r="I596" i="2"/>
  <c r="A597" i="2"/>
  <c r="C597" i="2"/>
  <c r="D597" i="2"/>
  <c r="E597" i="2"/>
  <c r="F597" i="2"/>
  <c r="G597" i="2"/>
  <c r="H597" i="2"/>
  <c r="I597" i="2"/>
  <c r="A598" i="2"/>
  <c r="C598" i="2"/>
  <c r="D598" i="2"/>
  <c r="E598" i="2"/>
  <c r="F598" i="2"/>
  <c r="G598" i="2"/>
  <c r="H598" i="2"/>
  <c r="I598" i="2"/>
  <c r="A599" i="2"/>
  <c r="C599" i="2"/>
  <c r="D599" i="2"/>
  <c r="E599" i="2"/>
  <c r="F599" i="2"/>
  <c r="G599" i="2"/>
  <c r="H599" i="2"/>
  <c r="I599" i="2"/>
  <c r="A600" i="2"/>
  <c r="B600" i="2"/>
  <c r="C600" i="2"/>
  <c r="D600" i="2"/>
  <c r="E600" i="2"/>
  <c r="F600" i="2"/>
  <c r="G600" i="2"/>
  <c r="H600" i="2"/>
  <c r="I600" i="2"/>
  <c r="A601" i="2"/>
  <c r="B601" i="2"/>
  <c r="C601" i="2"/>
  <c r="D601" i="2"/>
  <c r="E601" i="2"/>
  <c r="F601" i="2"/>
  <c r="G601" i="2"/>
  <c r="H601" i="2"/>
  <c r="I601" i="2"/>
  <c r="A602" i="2"/>
  <c r="B602" i="2"/>
  <c r="C602" i="2"/>
  <c r="D602" i="2"/>
  <c r="E602" i="2"/>
  <c r="F602" i="2"/>
  <c r="G602" i="2"/>
  <c r="H602" i="2"/>
  <c r="I602" i="2"/>
  <c r="A603" i="2"/>
  <c r="B603" i="2"/>
  <c r="C603" i="2"/>
  <c r="D603" i="2"/>
  <c r="E603" i="2"/>
  <c r="F603" i="2"/>
  <c r="G603" i="2"/>
  <c r="H603" i="2"/>
  <c r="I603" i="2"/>
  <c r="A604" i="2"/>
  <c r="B604" i="2"/>
  <c r="C604" i="2"/>
  <c r="D604" i="2"/>
  <c r="E604" i="2"/>
  <c r="F604" i="2"/>
  <c r="G604" i="2"/>
  <c r="H604" i="2"/>
  <c r="I604" i="2"/>
  <c r="A605" i="2"/>
  <c r="B605" i="2"/>
  <c r="C605" i="2"/>
  <c r="D605" i="2"/>
  <c r="E605" i="2"/>
  <c r="F605" i="2"/>
  <c r="G605" i="2"/>
  <c r="H605" i="2"/>
  <c r="I605" i="2"/>
  <c r="A606" i="2"/>
  <c r="B606" i="2"/>
  <c r="C606" i="2"/>
  <c r="D606" i="2"/>
  <c r="E606" i="2"/>
  <c r="F606" i="2"/>
  <c r="G606" i="2"/>
  <c r="H606" i="2"/>
  <c r="I606" i="2"/>
  <c r="A607" i="2"/>
  <c r="B607" i="2"/>
  <c r="C607" i="2"/>
  <c r="D607" i="2"/>
  <c r="E607" i="2"/>
  <c r="F607" i="2"/>
  <c r="G607" i="2"/>
  <c r="H607" i="2"/>
  <c r="I607" i="2"/>
  <c r="A608" i="2"/>
  <c r="B608" i="2"/>
  <c r="C608" i="2"/>
  <c r="D608" i="2"/>
  <c r="E608" i="2"/>
  <c r="F608" i="2"/>
  <c r="G608" i="2"/>
  <c r="H608" i="2"/>
  <c r="I608" i="2"/>
  <c r="A609" i="2"/>
  <c r="B609" i="2"/>
  <c r="C609" i="2"/>
  <c r="D609" i="2"/>
  <c r="E609" i="2"/>
  <c r="F609" i="2"/>
  <c r="G609" i="2"/>
  <c r="H609" i="2"/>
  <c r="I609" i="2"/>
  <c r="A610" i="2"/>
  <c r="B610" i="2"/>
  <c r="C610" i="2"/>
  <c r="D610" i="2"/>
  <c r="E610" i="2"/>
  <c r="F610" i="2"/>
  <c r="G610" i="2"/>
  <c r="H610" i="2"/>
  <c r="I610" i="2"/>
  <c r="A611" i="2"/>
  <c r="B611" i="2"/>
  <c r="C611" i="2"/>
  <c r="D611" i="2"/>
  <c r="E611" i="2"/>
  <c r="F611" i="2"/>
  <c r="G611" i="2"/>
  <c r="H611" i="2"/>
  <c r="I611" i="2"/>
  <c r="A612" i="2"/>
  <c r="B612" i="2"/>
  <c r="C612" i="2"/>
  <c r="D612" i="2"/>
  <c r="E612" i="2"/>
  <c r="F612" i="2"/>
  <c r="G612" i="2"/>
  <c r="H612" i="2"/>
  <c r="I612" i="2"/>
  <c r="A613" i="2"/>
  <c r="B613" i="2"/>
  <c r="C613" i="2"/>
  <c r="D613" i="2"/>
  <c r="E613" i="2"/>
  <c r="F613" i="2"/>
  <c r="G613" i="2"/>
  <c r="H613" i="2"/>
  <c r="I613" i="2"/>
  <c r="A614" i="2"/>
  <c r="B614" i="2"/>
  <c r="C614" i="2"/>
  <c r="D614" i="2"/>
  <c r="E614" i="2"/>
  <c r="F614" i="2"/>
  <c r="G614" i="2"/>
  <c r="H614" i="2"/>
  <c r="I614" i="2"/>
  <c r="A615" i="2"/>
  <c r="B615" i="2"/>
  <c r="C615" i="2"/>
  <c r="D615" i="2"/>
  <c r="E615" i="2"/>
  <c r="F615" i="2"/>
  <c r="G615" i="2"/>
  <c r="H615" i="2"/>
  <c r="I615" i="2"/>
  <c r="A616" i="2"/>
  <c r="B616" i="2"/>
  <c r="C616" i="2"/>
  <c r="D616" i="2"/>
  <c r="E616" i="2"/>
  <c r="F616" i="2"/>
  <c r="G616" i="2"/>
  <c r="H616" i="2"/>
  <c r="I616" i="2"/>
  <c r="A617" i="2"/>
  <c r="B617" i="2"/>
  <c r="C617" i="2"/>
  <c r="D617" i="2"/>
  <c r="E617" i="2"/>
  <c r="F617" i="2"/>
  <c r="G617" i="2"/>
  <c r="H617" i="2"/>
  <c r="I617" i="2"/>
  <c r="A618" i="2"/>
  <c r="B618" i="2"/>
  <c r="C618" i="2"/>
  <c r="D618" i="2"/>
  <c r="E618" i="2"/>
  <c r="F618" i="2"/>
  <c r="G618" i="2"/>
  <c r="H618" i="2"/>
  <c r="I618" i="2"/>
  <c r="A619" i="2"/>
  <c r="B619" i="2"/>
  <c r="C619" i="2"/>
  <c r="D619" i="2"/>
  <c r="E619" i="2"/>
  <c r="F619" i="2"/>
  <c r="G619" i="2"/>
  <c r="H619" i="2"/>
  <c r="I619" i="2"/>
  <c r="A620" i="2"/>
  <c r="B620" i="2"/>
  <c r="C620" i="2"/>
  <c r="D620" i="2"/>
  <c r="E620" i="2"/>
  <c r="F620" i="2"/>
  <c r="G620" i="2"/>
  <c r="H620" i="2"/>
  <c r="I620" i="2"/>
  <c r="A621" i="2"/>
  <c r="B621" i="2"/>
  <c r="C621" i="2"/>
  <c r="D621" i="2"/>
  <c r="E621" i="2"/>
  <c r="F621" i="2"/>
  <c r="G621" i="2"/>
  <c r="H621" i="2"/>
  <c r="I621" i="2"/>
  <c r="A622" i="2"/>
  <c r="B622" i="2"/>
  <c r="C622" i="2"/>
  <c r="D622" i="2"/>
  <c r="E622" i="2"/>
  <c r="F622" i="2"/>
  <c r="G622" i="2"/>
  <c r="H622" i="2"/>
  <c r="I622" i="2"/>
  <c r="A623" i="2"/>
  <c r="B623" i="2"/>
  <c r="C623" i="2"/>
  <c r="D623" i="2"/>
  <c r="E623" i="2"/>
  <c r="F623" i="2"/>
  <c r="G623" i="2"/>
  <c r="H623" i="2"/>
  <c r="I623" i="2"/>
  <c r="A624" i="2"/>
  <c r="B624" i="2"/>
  <c r="C624" i="2"/>
  <c r="D624" i="2"/>
  <c r="E624" i="2"/>
  <c r="F624" i="2"/>
  <c r="G624" i="2"/>
  <c r="H624" i="2"/>
  <c r="I624" i="2"/>
  <c r="A625" i="2"/>
  <c r="B625" i="2"/>
  <c r="C625" i="2"/>
  <c r="D625" i="2"/>
  <c r="E625" i="2"/>
  <c r="F625" i="2"/>
  <c r="G625" i="2"/>
  <c r="H625" i="2"/>
  <c r="I625" i="2"/>
  <c r="A626" i="2"/>
  <c r="B626" i="2"/>
  <c r="C626" i="2"/>
  <c r="D626" i="2"/>
  <c r="E626" i="2"/>
  <c r="F626" i="2"/>
  <c r="G626" i="2"/>
  <c r="H626" i="2"/>
  <c r="I626" i="2"/>
  <c r="A627" i="2"/>
  <c r="B627" i="2"/>
  <c r="C627" i="2"/>
  <c r="D627" i="2"/>
  <c r="E627" i="2"/>
  <c r="F627" i="2"/>
  <c r="G627" i="2"/>
  <c r="H627" i="2"/>
  <c r="I627" i="2"/>
  <c r="A628" i="2"/>
  <c r="B628" i="2"/>
  <c r="C628" i="2"/>
  <c r="D628" i="2"/>
  <c r="E628" i="2"/>
  <c r="F628" i="2"/>
  <c r="G628" i="2"/>
  <c r="H628" i="2"/>
  <c r="I628" i="2"/>
  <c r="A629" i="2"/>
  <c r="B629" i="2"/>
  <c r="C629" i="2"/>
  <c r="D629" i="2"/>
  <c r="E629" i="2"/>
  <c r="F629" i="2"/>
  <c r="G629" i="2"/>
  <c r="H629" i="2"/>
  <c r="I629" i="2"/>
  <c r="A630" i="2"/>
  <c r="B630" i="2"/>
  <c r="C630" i="2"/>
  <c r="D630" i="2"/>
  <c r="E630" i="2"/>
  <c r="F630" i="2"/>
  <c r="G630" i="2"/>
  <c r="H630" i="2"/>
  <c r="I630" i="2"/>
  <c r="A631" i="2"/>
  <c r="B631" i="2"/>
  <c r="C631" i="2"/>
  <c r="D631" i="2"/>
  <c r="E631" i="2"/>
  <c r="F631" i="2"/>
  <c r="G631" i="2"/>
  <c r="H631" i="2"/>
  <c r="I631" i="2"/>
  <c r="A632" i="2"/>
  <c r="C632" i="2"/>
  <c r="D632" i="2"/>
  <c r="E632" i="2"/>
  <c r="F632" i="2"/>
  <c r="G632" i="2"/>
  <c r="H632" i="2"/>
  <c r="I632" i="2"/>
  <c r="A633" i="2"/>
  <c r="C633" i="2"/>
  <c r="D633" i="2"/>
  <c r="E633" i="2"/>
  <c r="F633" i="2"/>
  <c r="G633" i="2"/>
  <c r="H633" i="2"/>
  <c r="I633" i="2"/>
  <c r="A634" i="2"/>
  <c r="C634" i="2"/>
  <c r="D634" i="2"/>
  <c r="E634" i="2"/>
  <c r="F634" i="2"/>
  <c r="G634" i="2"/>
  <c r="H634" i="2"/>
  <c r="I634" i="2"/>
  <c r="A635" i="2"/>
  <c r="B635" i="2"/>
  <c r="C635" i="2"/>
  <c r="D635" i="2"/>
  <c r="E635" i="2"/>
  <c r="F635" i="2"/>
  <c r="G635" i="2"/>
  <c r="H635" i="2"/>
  <c r="I635" i="2"/>
  <c r="A636" i="2"/>
  <c r="B636" i="2"/>
  <c r="C636" i="2"/>
  <c r="D636" i="2"/>
  <c r="E636" i="2"/>
  <c r="F636" i="2"/>
  <c r="G636" i="2"/>
  <c r="H636" i="2"/>
  <c r="I636" i="2"/>
  <c r="A637" i="2"/>
  <c r="B637" i="2"/>
  <c r="C637" i="2"/>
  <c r="D637" i="2"/>
  <c r="E637" i="2"/>
  <c r="F637" i="2"/>
  <c r="G637" i="2"/>
  <c r="H637" i="2"/>
  <c r="I637" i="2"/>
  <c r="A638" i="2"/>
  <c r="B638" i="2"/>
  <c r="C638" i="2"/>
  <c r="D638" i="2"/>
  <c r="E638" i="2"/>
  <c r="F638" i="2"/>
  <c r="G638" i="2"/>
  <c r="H638" i="2"/>
  <c r="I638" i="2"/>
  <c r="A639" i="2"/>
  <c r="B639" i="2"/>
  <c r="C639" i="2"/>
  <c r="D639" i="2"/>
  <c r="E639" i="2"/>
  <c r="F639" i="2"/>
  <c r="G639" i="2"/>
  <c r="H639" i="2"/>
  <c r="I639" i="2"/>
  <c r="A640" i="2"/>
  <c r="B640" i="2"/>
  <c r="C640" i="2"/>
  <c r="D640" i="2"/>
  <c r="E640" i="2"/>
  <c r="F640" i="2"/>
  <c r="G640" i="2"/>
  <c r="H640" i="2"/>
  <c r="I640" i="2"/>
  <c r="A641" i="2"/>
  <c r="B641" i="2"/>
  <c r="C641" i="2"/>
  <c r="D641" i="2"/>
  <c r="E641" i="2"/>
  <c r="F641" i="2"/>
  <c r="G641" i="2"/>
  <c r="H641" i="2"/>
  <c r="I641" i="2"/>
  <c r="A642" i="2"/>
  <c r="B642" i="2"/>
  <c r="C642" i="2"/>
  <c r="D642" i="2"/>
  <c r="E642" i="2"/>
  <c r="F642" i="2"/>
  <c r="G642" i="2"/>
  <c r="H642" i="2"/>
  <c r="I642" i="2"/>
  <c r="A643" i="2"/>
  <c r="B643" i="2"/>
  <c r="C643" i="2"/>
  <c r="D643" i="2"/>
  <c r="E643" i="2"/>
  <c r="F643" i="2"/>
  <c r="G643" i="2"/>
  <c r="H643" i="2"/>
  <c r="I643" i="2"/>
  <c r="A644" i="2"/>
  <c r="B644" i="2"/>
  <c r="C644" i="2"/>
  <c r="D644" i="2"/>
  <c r="E644" i="2"/>
  <c r="F644" i="2"/>
  <c r="G644" i="2"/>
  <c r="H644" i="2"/>
  <c r="I644" i="2"/>
  <c r="A645" i="2"/>
  <c r="B645" i="2"/>
  <c r="C645" i="2"/>
  <c r="D645" i="2"/>
  <c r="E645" i="2"/>
  <c r="F645" i="2"/>
  <c r="G645" i="2"/>
  <c r="H645" i="2"/>
  <c r="I645" i="2"/>
  <c r="A646" i="2"/>
  <c r="C646" i="2"/>
  <c r="D646" i="2"/>
  <c r="E646" i="2"/>
  <c r="F646" i="2"/>
  <c r="G646" i="2"/>
  <c r="H646" i="2"/>
  <c r="I646" i="2"/>
  <c r="A647" i="2"/>
  <c r="C647" i="2"/>
  <c r="D647" i="2"/>
  <c r="E647" i="2"/>
  <c r="F647" i="2"/>
  <c r="G647" i="2"/>
  <c r="H647" i="2"/>
  <c r="I647" i="2"/>
  <c r="A648" i="2"/>
  <c r="C648" i="2"/>
  <c r="D648" i="2"/>
  <c r="E648" i="2"/>
  <c r="F648" i="2"/>
  <c r="G648" i="2"/>
  <c r="H648" i="2"/>
  <c r="I648" i="2"/>
  <c r="A649" i="2"/>
  <c r="B649" i="2"/>
  <c r="C649" i="2"/>
  <c r="D649" i="2"/>
  <c r="E649" i="2"/>
  <c r="F649" i="2"/>
  <c r="G649" i="2"/>
  <c r="H649" i="2"/>
  <c r="I649" i="2"/>
  <c r="A650" i="2"/>
  <c r="B650" i="2"/>
  <c r="C650" i="2"/>
  <c r="D650" i="2"/>
  <c r="E650" i="2"/>
  <c r="F650" i="2"/>
  <c r="G650" i="2"/>
  <c r="H650" i="2"/>
  <c r="I650" i="2"/>
  <c r="A651" i="2"/>
  <c r="B651" i="2"/>
  <c r="C651" i="2"/>
  <c r="D651" i="2"/>
  <c r="E651" i="2"/>
  <c r="F651" i="2"/>
  <c r="G651" i="2"/>
  <c r="H651" i="2"/>
  <c r="I651" i="2"/>
  <c r="A652" i="2"/>
  <c r="B652" i="2"/>
  <c r="C652" i="2"/>
  <c r="D652" i="2"/>
  <c r="E652" i="2"/>
  <c r="F652" i="2"/>
  <c r="G652" i="2"/>
  <c r="H652" i="2"/>
  <c r="I652" i="2"/>
  <c r="A653" i="2"/>
  <c r="B653" i="2"/>
  <c r="C653" i="2"/>
  <c r="D653" i="2"/>
  <c r="E653" i="2"/>
  <c r="F653" i="2"/>
  <c r="G653" i="2"/>
  <c r="H653" i="2"/>
  <c r="I653" i="2"/>
  <c r="A654" i="2"/>
  <c r="B654" i="2"/>
  <c r="C654" i="2"/>
  <c r="D654" i="2"/>
  <c r="E654" i="2"/>
  <c r="F654" i="2"/>
  <c r="G654" i="2"/>
  <c r="H654" i="2"/>
  <c r="I654" i="2"/>
  <c r="A655" i="2"/>
  <c r="B655" i="2"/>
  <c r="C655" i="2"/>
  <c r="D655" i="2"/>
  <c r="E655" i="2"/>
  <c r="F655" i="2"/>
  <c r="G655" i="2"/>
  <c r="H655" i="2"/>
  <c r="I655" i="2"/>
  <c r="A656" i="2"/>
  <c r="B656" i="2"/>
  <c r="C656" i="2"/>
  <c r="D656" i="2"/>
  <c r="E656" i="2"/>
  <c r="F656" i="2"/>
  <c r="G656" i="2"/>
  <c r="H656" i="2"/>
  <c r="I656" i="2"/>
  <c r="A657" i="2"/>
  <c r="B657" i="2"/>
  <c r="C657" i="2"/>
  <c r="D657" i="2"/>
  <c r="E657" i="2"/>
  <c r="F657" i="2"/>
  <c r="G657" i="2"/>
  <c r="H657" i="2"/>
  <c r="I657" i="2"/>
  <c r="A658" i="2"/>
  <c r="B658" i="2"/>
  <c r="C658" i="2"/>
  <c r="D658" i="2"/>
  <c r="E658" i="2"/>
  <c r="F658" i="2"/>
  <c r="G658" i="2"/>
  <c r="H658" i="2"/>
  <c r="I658" i="2"/>
  <c r="A659" i="2"/>
  <c r="B659" i="2"/>
  <c r="C659" i="2"/>
  <c r="D659" i="2"/>
  <c r="E659" i="2"/>
  <c r="F659" i="2"/>
  <c r="G659" i="2"/>
  <c r="H659" i="2"/>
  <c r="I659" i="2"/>
  <c r="A660" i="2"/>
  <c r="B660" i="2"/>
  <c r="C660" i="2"/>
  <c r="D660" i="2"/>
  <c r="E660" i="2"/>
  <c r="F660" i="2"/>
  <c r="G660" i="2"/>
  <c r="H660" i="2"/>
  <c r="I660" i="2"/>
  <c r="A661" i="2"/>
  <c r="B661" i="2"/>
  <c r="C661" i="2"/>
  <c r="D661" i="2"/>
  <c r="E661" i="2"/>
  <c r="F661" i="2"/>
  <c r="G661" i="2"/>
  <c r="H661" i="2"/>
  <c r="I661" i="2"/>
  <c r="A662" i="2"/>
  <c r="B662" i="2"/>
  <c r="C662" i="2"/>
  <c r="D662" i="2"/>
  <c r="E662" i="2"/>
  <c r="F662" i="2"/>
  <c r="G662" i="2"/>
  <c r="H662" i="2"/>
  <c r="I662" i="2"/>
  <c r="A663" i="2"/>
  <c r="B663" i="2"/>
  <c r="C663" i="2"/>
  <c r="D663" i="2"/>
  <c r="E663" i="2"/>
  <c r="F663" i="2"/>
  <c r="G663" i="2"/>
  <c r="H663" i="2"/>
  <c r="I663" i="2"/>
  <c r="A664" i="2"/>
  <c r="B664" i="2"/>
  <c r="C664" i="2"/>
  <c r="D664" i="2"/>
  <c r="E664" i="2"/>
  <c r="F664" i="2"/>
  <c r="G664" i="2"/>
  <c r="H664" i="2"/>
  <c r="I664" i="2"/>
  <c r="A665" i="2"/>
  <c r="B665" i="2"/>
  <c r="C665" i="2"/>
  <c r="D665" i="2"/>
  <c r="E665" i="2"/>
  <c r="F665" i="2"/>
  <c r="G665" i="2"/>
  <c r="H665" i="2"/>
  <c r="I665" i="2"/>
  <c r="A666" i="2"/>
  <c r="B666" i="2"/>
  <c r="C666" i="2"/>
  <c r="D666" i="2"/>
  <c r="E666" i="2"/>
  <c r="F666" i="2"/>
  <c r="G666" i="2"/>
  <c r="H666" i="2"/>
  <c r="I666" i="2"/>
  <c r="A667" i="2"/>
  <c r="B667" i="2"/>
  <c r="C667" i="2"/>
  <c r="D667" i="2"/>
  <c r="E667" i="2"/>
  <c r="F667" i="2"/>
  <c r="G667" i="2"/>
  <c r="H667" i="2"/>
  <c r="I667" i="2"/>
  <c r="A668" i="2"/>
  <c r="B668" i="2"/>
  <c r="C668" i="2"/>
  <c r="D668" i="2"/>
  <c r="E668" i="2"/>
  <c r="F668" i="2"/>
  <c r="G668" i="2"/>
  <c r="H668" i="2"/>
  <c r="I668" i="2"/>
  <c r="A669" i="2"/>
  <c r="B669" i="2"/>
  <c r="C669" i="2"/>
  <c r="D669" i="2"/>
  <c r="E669" i="2"/>
  <c r="F669" i="2"/>
  <c r="G669" i="2"/>
  <c r="H669" i="2"/>
  <c r="I669" i="2"/>
  <c r="A670" i="2"/>
  <c r="B670" i="2"/>
  <c r="C670" i="2"/>
  <c r="D670" i="2"/>
  <c r="E670" i="2"/>
  <c r="F670" i="2"/>
  <c r="G670" i="2"/>
  <c r="H670" i="2"/>
  <c r="I670" i="2"/>
  <c r="A671" i="2"/>
  <c r="B671" i="2"/>
  <c r="C671" i="2"/>
  <c r="D671" i="2"/>
  <c r="E671" i="2"/>
  <c r="F671" i="2"/>
  <c r="G671" i="2"/>
  <c r="H671" i="2"/>
  <c r="I671" i="2"/>
  <c r="A672" i="2"/>
  <c r="B672" i="2"/>
  <c r="C672" i="2"/>
  <c r="D672" i="2"/>
  <c r="E672" i="2"/>
  <c r="F672" i="2"/>
  <c r="G672" i="2"/>
  <c r="H672" i="2"/>
  <c r="I672" i="2"/>
  <c r="A673" i="2"/>
  <c r="B673" i="2"/>
  <c r="C673" i="2"/>
  <c r="D673" i="2"/>
  <c r="E673" i="2"/>
  <c r="F673" i="2"/>
  <c r="G673" i="2"/>
  <c r="H673" i="2"/>
  <c r="I673" i="2"/>
  <c r="A674" i="2"/>
  <c r="B674" i="2"/>
  <c r="C674" i="2"/>
  <c r="D674" i="2"/>
  <c r="E674" i="2"/>
  <c r="F674" i="2"/>
  <c r="G674" i="2"/>
  <c r="H674" i="2"/>
  <c r="I674" i="2"/>
  <c r="A675" i="2"/>
  <c r="B675" i="2"/>
  <c r="C675" i="2"/>
  <c r="D675" i="2"/>
  <c r="E675" i="2"/>
  <c r="F675" i="2"/>
  <c r="G675" i="2"/>
  <c r="H675" i="2"/>
  <c r="I675" i="2"/>
  <c r="A676" i="2"/>
  <c r="B676" i="2"/>
  <c r="C676" i="2"/>
  <c r="D676" i="2"/>
  <c r="E676" i="2"/>
  <c r="F676" i="2"/>
  <c r="G676" i="2"/>
  <c r="H676" i="2"/>
  <c r="I676" i="2"/>
  <c r="A677" i="2"/>
  <c r="B677" i="2"/>
  <c r="C677" i="2"/>
  <c r="D677" i="2"/>
  <c r="E677" i="2"/>
  <c r="F677" i="2"/>
  <c r="G677" i="2"/>
  <c r="H677" i="2"/>
  <c r="I677" i="2"/>
  <c r="A678" i="2"/>
  <c r="B678" i="2"/>
  <c r="C678" i="2"/>
  <c r="D678" i="2"/>
  <c r="E678" i="2"/>
  <c r="F678" i="2"/>
  <c r="G678" i="2"/>
  <c r="H678" i="2"/>
  <c r="I678" i="2"/>
  <c r="A679" i="2"/>
  <c r="B679" i="2"/>
  <c r="C679" i="2"/>
  <c r="D679" i="2"/>
  <c r="E679" i="2"/>
  <c r="F679" i="2"/>
  <c r="G679" i="2"/>
  <c r="H679" i="2"/>
  <c r="I679" i="2"/>
  <c r="A680" i="2"/>
  <c r="B680" i="2"/>
  <c r="C680" i="2"/>
  <c r="D680" i="2"/>
  <c r="E680" i="2"/>
  <c r="F680" i="2"/>
  <c r="G680" i="2"/>
  <c r="H680" i="2"/>
  <c r="I680" i="2"/>
  <c r="A681" i="2"/>
  <c r="B681" i="2"/>
  <c r="C681" i="2"/>
  <c r="D681" i="2"/>
  <c r="E681" i="2"/>
  <c r="F681" i="2"/>
  <c r="G681" i="2"/>
  <c r="H681" i="2"/>
  <c r="I681" i="2"/>
  <c r="A682" i="2"/>
  <c r="B682" i="2"/>
  <c r="C682" i="2"/>
  <c r="D682" i="2"/>
  <c r="E682" i="2"/>
  <c r="F682" i="2"/>
  <c r="G682" i="2"/>
  <c r="H682" i="2"/>
  <c r="I682" i="2"/>
  <c r="A683" i="2"/>
  <c r="B683" i="2"/>
  <c r="C683" i="2"/>
  <c r="D683" i="2"/>
  <c r="E683" i="2"/>
  <c r="F683" i="2"/>
  <c r="G683" i="2"/>
  <c r="H683" i="2"/>
  <c r="I683" i="2"/>
  <c r="A684" i="2"/>
  <c r="B684" i="2"/>
  <c r="C684" i="2"/>
  <c r="D684" i="2"/>
  <c r="E684" i="2"/>
  <c r="F684" i="2"/>
  <c r="G684" i="2"/>
  <c r="H684" i="2"/>
  <c r="I684" i="2"/>
  <c r="A685" i="2"/>
  <c r="B685" i="2"/>
  <c r="C685" i="2"/>
  <c r="D685" i="2"/>
  <c r="E685" i="2"/>
  <c r="F685" i="2"/>
  <c r="G685" i="2"/>
  <c r="H685" i="2"/>
  <c r="I685" i="2"/>
  <c r="A686" i="2"/>
  <c r="B686" i="2"/>
  <c r="C686" i="2"/>
  <c r="D686" i="2"/>
  <c r="E686" i="2"/>
  <c r="F686" i="2"/>
  <c r="G686" i="2"/>
  <c r="H686" i="2"/>
  <c r="I686" i="2"/>
  <c r="A687" i="2"/>
  <c r="B687" i="2"/>
  <c r="C687" i="2"/>
  <c r="D687" i="2"/>
  <c r="E687" i="2"/>
  <c r="F687" i="2"/>
  <c r="G687" i="2"/>
  <c r="H687" i="2"/>
  <c r="I687" i="2"/>
  <c r="A688" i="2"/>
  <c r="B688" i="2"/>
  <c r="C688" i="2"/>
  <c r="D688" i="2"/>
  <c r="E688" i="2"/>
  <c r="F688" i="2"/>
  <c r="G688" i="2"/>
  <c r="H688" i="2"/>
  <c r="I688" i="2"/>
  <c r="A689" i="2"/>
  <c r="B689" i="2"/>
  <c r="C689" i="2"/>
  <c r="D689" i="2"/>
  <c r="E689" i="2"/>
  <c r="F689" i="2"/>
  <c r="G689" i="2"/>
  <c r="H689" i="2"/>
  <c r="I689" i="2"/>
  <c r="A690" i="2"/>
  <c r="B690" i="2"/>
  <c r="C690" i="2"/>
  <c r="D690" i="2"/>
  <c r="E690" i="2"/>
  <c r="F690" i="2"/>
  <c r="G690" i="2"/>
  <c r="H690" i="2"/>
  <c r="I690" i="2"/>
  <c r="A691" i="2"/>
  <c r="B691" i="2"/>
  <c r="C691" i="2"/>
  <c r="D691" i="2"/>
  <c r="E691" i="2"/>
  <c r="F691" i="2"/>
  <c r="G691" i="2"/>
  <c r="H691" i="2"/>
  <c r="I691" i="2"/>
  <c r="A692" i="2"/>
  <c r="B692" i="2"/>
  <c r="C692" i="2"/>
  <c r="D692" i="2"/>
  <c r="E692" i="2"/>
  <c r="F692" i="2"/>
  <c r="G692" i="2"/>
  <c r="H692" i="2"/>
  <c r="I692" i="2"/>
  <c r="A693" i="2"/>
  <c r="B693" i="2"/>
  <c r="C693" i="2"/>
  <c r="D693" i="2"/>
  <c r="E693" i="2"/>
  <c r="F693" i="2"/>
  <c r="G693" i="2"/>
  <c r="H693" i="2"/>
  <c r="I693" i="2"/>
  <c r="A694" i="2"/>
  <c r="B694" i="2"/>
  <c r="C694" i="2"/>
  <c r="D694" i="2"/>
  <c r="E694" i="2"/>
  <c r="F694" i="2"/>
  <c r="G694" i="2"/>
  <c r="H694" i="2"/>
  <c r="I694" i="2"/>
  <c r="A695" i="2"/>
  <c r="B695" i="2"/>
  <c r="C695" i="2"/>
  <c r="D695" i="2"/>
  <c r="E695" i="2"/>
  <c r="F695" i="2"/>
  <c r="G695" i="2"/>
  <c r="H695" i="2"/>
  <c r="I695" i="2"/>
  <c r="A696" i="2"/>
  <c r="B696" i="2"/>
  <c r="C696" i="2"/>
  <c r="D696" i="2"/>
  <c r="E696" i="2"/>
  <c r="F696" i="2"/>
  <c r="G696" i="2"/>
  <c r="H696" i="2"/>
  <c r="I696" i="2"/>
  <c r="A697" i="2"/>
  <c r="B697" i="2"/>
  <c r="C697" i="2"/>
  <c r="D697" i="2"/>
  <c r="E697" i="2"/>
  <c r="F697" i="2"/>
  <c r="G697" i="2"/>
  <c r="H697" i="2"/>
  <c r="I697" i="2"/>
  <c r="A698" i="2"/>
  <c r="B698" i="2"/>
  <c r="C698" i="2"/>
  <c r="D698" i="2"/>
  <c r="E698" i="2"/>
  <c r="F698" i="2"/>
  <c r="G698" i="2"/>
  <c r="H698" i="2"/>
  <c r="I698" i="2"/>
  <c r="A699" i="2"/>
  <c r="B699" i="2"/>
  <c r="C699" i="2"/>
  <c r="D699" i="2"/>
  <c r="E699" i="2"/>
  <c r="F699" i="2"/>
  <c r="G699" i="2"/>
  <c r="H699" i="2"/>
  <c r="I699" i="2"/>
  <c r="A700" i="2"/>
  <c r="B700" i="2"/>
  <c r="C700" i="2"/>
  <c r="D700" i="2"/>
  <c r="E700" i="2"/>
  <c r="F700" i="2"/>
  <c r="G700" i="2"/>
  <c r="H700" i="2"/>
  <c r="I700" i="2"/>
  <c r="A701" i="2"/>
  <c r="B701" i="2"/>
  <c r="C701" i="2"/>
  <c r="D701" i="2"/>
  <c r="E701" i="2"/>
  <c r="F701" i="2"/>
  <c r="G701" i="2"/>
  <c r="H701" i="2"/>
  <c r="I701" i="2"/>
  <c r="A702" i="2"/>
  <c r="B702" i="2"/>
  <c r="C702" i="2"/>
  <c r="D702" i="2"/>
  <c r="E702" i="2"/>
  <c r="F702" i="2"/>
  <c r="G702" i="2"/>
  <c r="H702" i="2"/>
  <c r="I702" i="2"/>
  <c r="A703" i="2"/>
  <c r="B703" i="2"/>
  <c r="C703" i="2"/>
  <c r="D703" i="2"/>
  <c r="E703" i="2"/>
  <c r="F703" i="2"/>
  <c r="G703" i="2"/>
  <c r="H703" i="2"/>
  <c r="I703" i="2"/>
  <c r="A704" i="2"/>
  <c r="B704" i="2"/>
  <c r="C704" i="2"/>
  <c r="D704" i="2"/>
  <c r="E704" i="2"/>
  <c r="F704" i="2"/>
  <c r="G704" i="2"/>
  <c r="H704" i="2"/>
  <c r="I704" i="2"/>
  <c r="A705" i="2"/>
  <c r="B705" i="2"/>
  <c r="C705" i="2"/>
  <c r="D705" i="2"/>
  <c r="E705" i="2"/>
  <c r="F705" i="2"/>
  <c r="G705" i="2"/>
  <c r="H705" i="2"/>
  <c r="I705" i="2"/>
  <c r="A706" i="2"/>
  <c r="B706" i="2"/>
  <c r="C706" i="2"/>
  <c r="D706" i="2"/>
  <c r="E706" i="2"/>
  <c r="F706" i="2"/>
  <c r="G706" i="2"/>
  <c r="H706" i="2"/>
  <c r="I706" i="2"/>
  <c r="A707" i="2"/>
  <c r="B707" i="2"/>
  <c r="C707" i="2"/>
  <c r="D707" i="2"/>
  <c r="E707" i="2"/>
  <c r="F707" i="2"/>
  <c r="G707" i="2"/>
  <c r="H707" i="2"/>
  <c r="I707" i="2"/>
  <c r="A708" i="2"/>
  <c r="B708" i="2"/>
  <c r="C708" i="2"/>
  <c r="D708" i="2"/>
  <c r="E708" i="2"/>
  <c r="F708" i="2"/>
  <c r="G708" i="2"/>
  <c r="H708" i="2"/>
  <c r="I708" i="2"/>
  <c r="A709" i="2"/>
  <c r="B709" i="2"/>
  <c r="C709" i="2"/>
  <c r="D709" i="2"/>
  <c r="E709" i="2"/>
  <c r="F709" i="2"/>
  <c r="G709" i="2"/>
  <c r="H709" i="2"/>
  <c r="I709" i="2"/>
  <c r="A710" i="2"/>
  <c r="B710" i="2"/>
  <c r="C710" i="2"/>
  <c r="D710" i="2"/>
  <c r="E710" i="2"/>
  <c r="F710" i="2"/>
  <c r="G710" i="2"/>
  <c r="H710" i="2"/>
  <c r="I710" i="2"/>
  <c r="A711" i="2"/>
  <c r="B711" i="2"/>
  <c r="C711" i="2"/>
  <c r="D711" i="2"/>
  <c r="E711" i="2"/>
  <c r="F711" i="2"/>
  <c r="G711" i="2"/>
  <c r="H711" i="2"/>
  <c r="I711" i="2"/>
  <c r="A712" i="2"/>
  <c r="B712" i="2"/>
  <c r="C712" i="2"/>
  <c r="D712" i="2"/>
  <c r="E712" i="2"/>
  <c r="F712" i="2"/>
  <c r="G712" i="2"/>
  <c r="H712" i="2"/>
  <c r="I712" i="2"/>
  <c r="A713" i="2"/>
  <c r="B713" i="2"/>
  <c r="C713" i="2"/>
  <c r="D713" i="2"/>
  <c r="E713" i="2"/>
  <c r="F713" i="2"/>
  <c r="G713" i="2"/>
  <c r="H713" i="2"/>
  <c r="I713" i="2"/>
  <c r="A714" i="2"/>
  <c r="B714" i="2"/>
  <c r="C714" i="2"/>
  <c r="D714" i="2"/>
  <c r="E714" i="2"/>
  <c r="F714" i="2"/>
  <c r="G714" i="2"/>
  <c r="H714" i="2"/>
  <c r="I714" i="2"/>
  <c r="A715" i="2"/>
  <c r="B715" i="2"/>
  <c r="C715" i="2"/>
  <c r="D715" i="2"/>
  <c r="E715" i="2"/>
  <c r="F715" i="2"/>
  <c r="G715" i="2"/>
  <c r="H715" i="2"/>
  <c r="I715" i="2"/>
  <c r="A716" i="2"/>
  <c r="B716" i="2"/>
  <c r="C716" i="2"/>
  <c r="D716" i="2"/>
  <c r="E716" i="2"/>
  <c r="F716" i="2"/>
  <c r="G716" i="2"/>
  <c r="H716" i="2"/>
  <c r="I716" i="2"/>
  <c r="A717" i="2"/>
  <c r="B717" i="2"/>
  <c r="C717" i="2"/>
  <c r="D717" i="2"/>
  <c r="E717" i="2"/>
  <c r="F717" i="2"/>
  <c r="G717" i="2"/>
  <c r="H717" i="2"/>
  <c r="I717" i="2"/>
  <c r="A718" i="2"/>
  <c r="B718" i="2"/>
  <c r="C718" i="2"/>
  <c r="D718" i="2"/>
  <c r="E718" i="2"/>
  <c r="F718" i="2"/>
  <c r="G718" i="2"/>
  <c r="H718" i="2"/>
  <c r="I718" i="2"/>
  <c r="A719" i="2"/>
  <c r="B719" i="2"/>
  <c r="C719" i="2"/>
  <c r="D719" i="2"/>
  <c r="E719" i="2"/>
  <c r="F719" i="2"/>
  <c r="G719" i="2"/>
  <c r="H719" i="2"/>
  <c r="I719" i="2"/>
  <c r="A720" i="2"/>
  <c r="B720" i="2"/>
  <c r="C720" i="2"/>
  <c r="D720" i="2"/>
  <c r="E720" i="2"/>
  <c r="F720" i="2"/>
  <c r="G720" i="2"/>
  <c r="H720" i="2"/>
  <c r="I720" i="2"/>
  <c r="A721" i="2"/>
  <c r="B721" i="2"/>
  <c r="C721" i="2"/>
  <c r="D721" i="2"/>
  <c r="E721" i="2"/>
  <c r="F721" i="2"/>
  <c r="G721" i="2"/>
  <c r="H721" i="2"/>
  <c r="I721" i="2"/>
  <c r="A722" i="2"/>
  <c r="B722" i="2"/>
  <c r="C722" i="2"/>
  <c r="D722" i="2"/>
  <c r="E722" i="2"/>
  <c r="F722" i="2"/>
  <c r="G722" i="2"/>
  <c r="H722" i="2"/>
  <c r="I722" i="2"/>
  <c r="A723" i="2"/>
  <c r="B723" i="2"/>
  <c r="C723" i="2"/>
  <c r="D723" i="2"/>
  <c r="E723" i="2"/>
  <c r="F723" i="2"/>
  <c r="G723" i="2"/>
  <c r="H723" i="2"/>
  <c r="I723" i="2"/>
  <c r="A724" i="2"/>
  <c r="B724" i="2"/>
  <c r="C724" i="2"/>
  <c r="D724" i="2"/>
  <c r="E724" i="2"/>
  <c r="F724" i="2"/>
  <c r="G724" i="2"/>
  <c r="H724" i="2"/>
  <c r="I724" i="2"/>
  <c r="A725" i="2"/>
  <c r="B725" i="2"/>
  <c r="C725" i="2"/>
  <c r="D725" i="2"/>
  <c r="E725" i="2"/>
  <c r="F725" i="2"/>
  <c r="G725" i="2"/>
  <c r="H725" i="2"/>
  <c r="I725" i="2"/>
  <c r="A726" i="2"/>
  <c r="B726" i="2"/>
  <c r="C726" i="2"/>
  <c r="D726" i="2"/>
  <c r="E726" i="2"/>
  <c r="F726" i="2"/>
  <c r="G726" i="2"/>
  <c r="H726" i="2"/>
  <c r="I726" i="2"/>
  <c r="A727" i="2"/>
  <c r="B727" i="2"/>
  <c r="C727" i="2"/>
  <c r="D727" i="2"/>
  <c r="E727" i="2"/>
  <c r="F727" i="2"/>
  <c r="G727" i="2"/>
  <c r="H727" i="2"/>
  <c r="I727" i="2"/>
  <c r="A728" i="2"/>
  <c r="B728" i="2"/>
  <c r="C728" i="2"/>
  <c r="D728" i="2"/>
  <c r="E728" i="2"/>
  <c r="F728" i="2"/>
  <c r="G728" i="2"/>
  <c r="H728" i="2"/>
  <c r="I728" i="2"/>
  <c r="A729" i="2"/>
  <c r="B729" i="2"/>
  <c r="C729" i="2"/>
  <c r="D729" i="2"/>
  <c r="E729" i="2"/>
  <c r="F729" i="2"/>
  <c r="G729" i="2"/>
  <c r="H729" i="2"/>
  <c r="I729" i="2"/>
  <c r="A730" i="2"/>
  <c r="B730" i="2"/>
  <c r="C730" i="2"/>
  <c r="D730" i="2"/>
  <c r="E730" i="2"/>
  <c r="F730" i="2"/>
  <c r="G730" i="2"/>
  <c r="H730" i="2"/>
  <c r="I730" i="2"/>
  <c r="A731" i="2"/>
  <c r="B731" i="2"/>
  <c r="C731" i="2"/>
  <c r="D731" i="2"/>
  <c r="E731" i="2"/>
  <c r="F731" i="2"/>
  <c r="G731" i="2"/>
  <c r="H731" i="2"/>
  <c r="I731" i="2"/>
  <c r="A732" i="2"/>
  <c r="B732" i="2"/>
  <c r="C732" i="2"/>
  <c r="D732" i="2"/>
  <c r="E732" i="2"/>
  <c r="F732" i="2"/>
  <c r="G732" i="2"/>
  <c r="H732" i="2"/>
  <c r="I732" i="2"/>
  <c r="A733" i="2"/>
  <c r="B733" i="2"/>
  <c r="C733" i="2"/>
  <c r="D733" i="2"/>
  <c r="E733" i="2"/>
  <c r="F733" i="2"/>
  <c r="G733" i="2"/>
  <c r="H733" i="2"/>
  <c r="I733" i="2"/>
  <c r="A734" i="2"/>
  <c r="B734" i="2"/>
  <c r="C734" i="2"/>
  <c r="D734" i="2"/>
  <c r="E734" i="2"/>
  <c r="F734" i="2"/>
  <c r="G734" i="2"/>
  <c r="H734" i="2"/>
  <c r="I734" i="2"/>
  <c r="A735" i="2"/>
  <c r="B735" i="2"/>
  <c r="C735" i="2"/>
  <c r="D735" i="2"/>
  <c r="E735" i="2"/>
  <c r="F735" i="2"/>
  <c r="G735" i="2"/>
  <c r="H735" i="2"/>
  <c r="I735" i="2"/>
  <c r="A736" i="2"/>
  <c r="B736" i="2"/>
  <c r="C736" i="2"/>
  <c r="D736" i="2"/>
  <c r="E736" i="2"/>
  <c r="F736" i="2"/>
  <c r="G736" i="2"/>
  <c r="H736" i="2"/>
  <c r="I736" i="2"/>
  <c r="A737" i="2"/>
  <c r="B737" i="2"/>
  <c r="C737" i="2"/>
  <c r="D737" i="2"/>
  <c r="E737" i="2"/>
  <c r="F737" i="2"/>
  <c r="G737" i="2"/>
  <c r="H737" i="2"/>
  <c r="I737" i="2"/>
  <c r="A738" i="2"/>
  <c r="B738" i="2"/>
  <c r="C738" i="2"/>
  <c r="D738" i="2"/>
  <c r="E738" i="2"/>
  <c r="F738" i="2"/>
  <c r="G738" i="2"/>
  <c r="H738" i="2"/>
  <c r="I738" i="2"/>
  <c r="A739" i="2"/>
  <c r="B739" i="2"/>
  <c r="C739" i="2"/>
  <c r="D739" i="2"/>
  <c r="E739" i="2"/>
  <c r="F739" i="2"/>
  <c r="G739" i="2"/>
  <c r="H739" i="2"/>
  <c r="I739" i="2"/>
  <c r="A740" i="2"/>
  <c r="B740" i="2"/>
  <c r="C740" i="2"/>
  <c r="D740" i="2"/>
  <c r="E740" i="2"/>
  <c r="F740" i="2"/>
  <c r="G740" i="2"/>
  <c r="H740" i="2"/>
  <c r="I740" i="2"/>
  <c r="A741" i="2"/>
  <c r="B741" i="2"/>
  <c r="C741" i="2"/>
  <c r="D741" i="2"/>
  <c r="E741" i="2"/>
  <c r="F741" i="2"/>
  <c r="G741" i="2"/>
  <c r="H741" i="2"/>
  <c r="I741" i="2"/>
  <c r="A742" i="2"/>
  <c r="C742" i="2"/>
  <c r="D742" i="2"/>
  <c r="E742" i="2"/>
  <c r="F742" i="2"/>
  <c r="G742" i="2"/>
  <c r="H742" i="2"/>
  <c r="I742" i="2"/>
  <c r="A743" i="2"/>
  <c r="B743" i="2"/>
  <c r="C743" i="2"/>
  <c r="D743" i="2"/>
  <c r="E743" i="2"/>
  <c r="F743" i="2"/>
  <c r="G743" i="2"/>
  <c r="H743" i="2"/>
  <c r="I743" i="2"/>
  <c r="A744" i="2"/>
  <c r="B744" i="2"/>
  <c r="C744" i="2"/>
  <c r="D744" i="2"/>
  <c r="E744" i="2"/>
  <c r="F744" i="2"/>
  <c r="G744" i="2"/>
  <c r="H744" i="2"/>
  <c r="I744" i="2"/>
  <c r="A745" i="2"/>
  <c r="B745" i="2"/>
  <c r="C745" i="2"/>
  <c r="D745" i="2"/>
  <c r="E745" i="2"/>
  <c r="F745" i="2"/>
  <c r="G745" i="2"/>
  <c r="H745" i="2"/>
  <c r="I745" i="2"/>
  <c r="A746" i="2"/>
  <c r="B746" i="2"/>
  <c r="C746" i="2"/>
  <c r="D746" i="2"/>
  <c r="E746" i="2"/>
  <c r="F746" i="2"/>
  <c r="G746" i="2"/>
  <c r="H746" i="2"/>
  <c r="I746" i="2"/>
  <c r="A747" i="2"/>
  <c r="B747" i="2"/>
  <c r="C747" i="2"/>
  <c r="D747" i="2"/>
  <c r="E747" i="2"/>
  <c r="F747" i="2"/>
  <c r="G747" i="2"/>
  <c r="H747" i="2"/>
  <c r="I747" i="2"/>
  <c r="A748" i="2"/>
  <c r="B748" i="2"/>
  <c r="C748" i="2"/>
  <c r="D748" i="2"/>
  <c r="E748" i="2"/>
  <c r="F748" i="2"/>
  <c r="G748" i="2"/>
  <c r="H748" i="2"/>
  <c r="I748" i="2"/>
  <c r="A749" i="2"/>
  <c r="B749" i="2"/>
  <c r="C749" i="2"/>
  <c r="D749" i="2"/>
  <c r="E749" i="2"/>
  <c r="F749" i="2"/>
  <c r="G749" i="2"/>
  <c r="H749" i="2"/>
  <c r="I749" i="2"/>
  <c r="A750" i="2"/>
  <c r="B750" i="2"/>
  <c r="C750" i="2"/>
  <c r="D750" i="2"/>
  <c r="E750" i="2"/>
  <c r="F750" i="2"/>
  <c r="G750" i="2"/>
  <c r="H750" i="2"/>
  <c r="I750" i="2"/>
  <c r="A751" i="2"/>
  <c r="B751" i="2"/>
  <c r="C751" i="2"/>
  <c r="D751" i="2"/>
  <c r="E751" i="2"/>
  <c r="F751" i="2"/>
  <c r="G751" i="2"/>
  <c r="H751" i="2"/>
  <c r="I751" i="2"/>
  <c r="A752" i="2"/>
  <c r="B752" i="2"/>
  <c r="C752" i="2"/>
  <c r="D752" i="2"/>
  <c r="E752" i="2"/>
  <c r="F752" i="2"/>
  <c r="G752" i="2"/>
  <c r="H752" i="2"/>
  <c r="I752" i="2"/>
  <c r="A753" i="2"/>
  <c r="B753" i="2"/>
  <c r="C753" i="2"/>
  <c r="D753" i="2"/>
  <c r="E753" i="2"/>
  <c r="F753" i="2"/>
  <c r="G753" i="2"/>
  <c r="H753" i="2"/>
  <c r="I753" i="2"/>
  <c r="A754" i="2"/>
  <c r="B754" i="2"/>
  <c r="C754" i="2"/>
  <c r="D754" i="2"/>
  <c r="E754" i="2"/>
  <c r="F754" i="2"/>
  <c r="G754" i="2"/>
  <c r="H754" i="2"/>
  <c r="I754" i="2"/>
  <c r="A755" i="2"/>
  <c r="B755" i="2"/>
  <c r="C755" i="2"/>
  <c r="D755" i="2"/>
  <c r="E755" i="2"/>
  <c r="F755" i="2"/>
  <c r="G755" i="2"/>
  <c r="H755" i="2"/>
  <c r="I755" i="2"/>
  <c r="A756" i="2"/>
  <c r="B756" i="2"/>
  <c r="C756" i="2"/>
  <c r="D756" i="2"/>
  <c r="E756" i="2"/>
  <c r="F756" i="2"/>
  <c r="G756" i="2"/>
  <c r="H756" i="2"/>
  <c r="I756" i="2"/>
  <c r="A757" i="2"/>
  <c r="B757" i="2"/>
  <c r="C757" i="2"/>
  <c r="D757" i="2"/>
  <c r="E757" i="2"/>
  <c r="F757" i="2"/>
  <c r="G757" i="2"/>
  <c r="H757" i="2"/>
  <c r="I757" i="2"/>
  <c r="A758" i="2"/>
  <c r="B758" i="2"/>
  <c r="C758" i="2"/>
  <c r="D758" i="2"/>
  <c r="E758" i="2"/>
  <c r="F758" i="2"/>
  <c r="G758" i="2"/>
  <c r="H758" i="2"/>
  <c r="I758" i="2"/>
  <c r="A759" i="2"/>
  <c r="B759" i="2"/>
  <c r="C759" i="2"/>
  <c r="D759" i="2"/>
  <c r="E759" i="2"/>
  <c r="F759" i="2"/>
  <c r="G759" i="2"/>
  <c r="H759" i="2"/>
  <c r="I759" i="2"/>
  <c r="A760" i="2"/>
  <c r="B760" i="2"/>
  <c r="C760" i="2"/>
  <c r="D760" i="2"/>
  <c r="E760" i="2"/>
  <c r="F760" i="2"/>
  <c r="G760" i="2"/>
  <c r="H760" i="2"/>
  <c r="I760" i="2"/>
  <c r="A761" i="2"/>
  <c r="B761" i="2"/>
  <c r="C761" i="2"/>
  <c r="D761" i="2"/>
  <c r="E761" i="2"/>
  <c r="F761" i="2"/>
  <c r="G761" i="2"/>
  <c r="H761" i="2"/>
  <c r="I761" i="2"/>
  <c r="A762" i="2"/>
  <c r="B762" i="2"/>
  <c r="C762" i="2"/>
  <c r="D762" i="2"/>
  <c r="E762" i="2"/>
  <c r="F762" i="2"/>
  <c r="G762" i="2"/>
  <c r="H762" i="2"/>
  <c r="I762" i="2"/>
  <c r="A763" i="2"/>
  <c r="B763" i="2"/>
  <c r="C763" i="2"/>
  <c r="D763" i="2"/>
  <c r="E763" i="2"/>
  <c r="F763" i="2"/>
  <c r="G763" i="2"/>
  <c r="H763" i="2"/>
  <c r="I763" i="2"/>
  <c r="A764" i="2"/>
  <c r="B764" i="2"/>
  <c r="C764" i="2"/>
  <c r="D764" i="2"/>
  <c r="E764" i="2"/>
  <c r="F764" i="2"/>
  <c r="G764" i="2"/>
  <c r="H764" i="2"/>
  <c r="I764" i="2"/>
  <c r="A765" i="2"/>
  <c r="B765" i="2"/>
  <c r="C765" i="2"/>
  <c r="D765" i="2"/>
  <c r="E765" i="2"/>
  <c r="F765" i="2"/>
  <c r="G765" i="2"/>
  <c r="H765" i="2"/>
  <c r="I765" i="2"/>
  <c r="A766" i="2"/>
  <c r="B766" i="2"/>
  <c r="C766" i="2"/>
  <c r="D766" i="2"/>
  <c r="E766" i="2"/>
  <c r="F766" i="2"/>
  <c r="G766" i="2"/>
  <c r="H766" i="2"/>
  <c r="I766" i="2"/>
  <c r="A767" i="2"/>
  <c r="B767" i="2"/>
  <c r="C767" i="2"/>
  <c r="D767" i="2"/>
  <c r="E767" i="2"/>
  <c r="F767" i="2"/>
  <c r="G767" i="2"/>
  <c r="H767" i="2"/>
  <c r="I767" i="2"/>
  <c r="A768" i="2"/>
  <c r="B768" i="2"/>
  <c r="C768" i="2"/>
  <c r="D768" i="2"/>
  <c r="E768" i="2"/>
  <c r="F768" i="2"/>
  <c r="G768" i="2"/>
  <c r="H768" i="2"/>
  <c r="I768" i="2"/>
  <c r="A769" i="2"/>
  <c r="B769" i="2"/>
  <c r="C769" i="2"/>
  <c r="D769" i="2"/>
  <c r="E769" i="2"/>
  <c r="F769" i="2"/>
  <c r="G769" i="2"/>
  <c r="H769" i="2"/>
  <c r="I769" i="2"/>
  <c r="A770" i="2"/>
  <c r="B770" i="2"/>
  <c r="C770" i="2"/>
  <c r="D770" i="2"/>
  <c r="E770" i="2"/>
  <c r="F770" i="2"/>
  <c r="G770" i="2"/>
  <c r="H770" i="2"/>
  <c r="I770" i="2"/>
  <c r="A771" i="2"/>
  <c r="B771" i="2"/>
  <c r="C771" i="2"/>
  <c r="D771" i="2"/>
  <c r="E771" i="2"/>
  <c r="F771" i="2"/>
  <c r="G771" i="2"/>
  <c r="H771" i="2"/>
  <c r="I771" i="2"/>
  <c r="A772" i="2"/>
  <c r="B772" i="2"/>
  <c r="C772" i="2"/>
  <c r="D772" i="2"/>
  <c r="E772" i="2"/>
  <c r="F772" i="2"/>
  <c r="G772" i="2"/>
  <c r="H772" i="2"/>
  <c r="I772" i="2"/>
  <c r="A773" i="2"/>
  <c r="B773" i="2"/>
  <c r="C773" i="2"/>
  <c r="D773" i="2"/>
  <c r="E773" i="2"/>
  <c r="F773" i="2"/>
  <c r="G773" i="2"/>
  <c r="H773" i="2"/>
  <c r="I773" i="2"/>
  <c r="A774" i="2"/>
  <c r="C774" i="2"/>
  <c r="D774" i="2"/>
  <c r="E774" i="2"/>
  <c r="F774" i="2"/>
  <c r="G774" i="2"/>
  <c r="H774" i="2"/>
  <c r="I774" i="2"/>
  <c r="A775" i="2"/>
  <c r="C775" i="2"/>
  <c r="D775" i="2"/>
  <c r="E775" i="2"/>
  <c r="F775" i="2"/>
  <c r="G775" i="2"/>
  <c r="H775" i="2"/>
  <c r="I775" i="2"/>
  <c r="A776" i="2"/>
  <c r="C776" i="2"/>
  <c r="D776" i="2"/>
  <c r="E776" i="2"/>
  <c r="F776" i="2"/>
  <c r="G776" i="2"/>
  <c r="H776" i="2"/>
  <c r="I776" i="2"/>
  <c r="A777" i="2"/>
  <c r="B777" i="2"/>
  <c r="C777" i="2"/>
  <c r="D777" i="2"/>
  <c r="E777" i="2"/>
  <c r="F777" i="2"/>
  <c r="G777" i="2"/>
  <c r="H777" i="2"/>
  <c r="I777" i="2"/>
  <c r="A778" i="2"/>
  <c r="B778" i="2"/>
  <c r="C778" i="2"/>
  <c r="D778" i="2"/>
  <c r="E778" i="2"/>
  <c r="F778" i="2"/>
  <c r="G778" i="2"/>
  <c r="H778" i="2"/>
  <c r="I778" i="2"/>
  <c r="A779" i="2"/>
  <c r="B779" i="2"/>
  <c r="C779" i="2"/>
  <c r="D779" i="2"/>
  <c r="E779" i="2"/>
  <c r="F779" i="2"/>
  <c r="G779" i="2"/>
  <c r="H779" i="2"/>
  <c r="I779" i="2"/>
  <c r="A780" i="2"/>
  <c r="B780" i="2"/>
  <c r="C780" i="2"/>
  <c r="D780" i="2"/>
  <c r="E780" i="2"/>
  <c r="F780" i="2"/>
  <c r="G780" i="2"/>
  <c r="H780" i="2"/>
  <c r="I780" i="2"/>
  <c r="A781" i="2"/>
  <c r="B781" i="2"/>
  <c r="C781" i="2"/>
  <c r="D781" i="2"/>
  <c r="E781" i="2"/>
  <c r="F781" i="2"/>
  <c r="G781" i="2"/>
  <c r="H781" i="2"/>
  <c r="I781" i="2"/>
  <c r="A782" i="2"/>
  <c r="B782" i="2"/>
  <c r="C782" i="2"/>
  <c r="D782" i="2"/>
  <c r="E782" i="2"/>
  <c r="F782" i="2"/>
  <c r="G782" i="2"/>
  <c r="H782" i="2"/>
  <c r="I782" i="2"/>
  <c r="A783" i="2"/>
  <c r="B783" i="2"/>
  <c r="C783" i="2"/>
  <c r="D783" i="2"/>
  <c r="E783" i="2"/>
  <c r="F783" i="2"/>
  <c r="G783" i="2"/>
  <c r="H783" i="2"/>
  <c r="I783" i="2"/>
  <c r="A784" i="2"/>
  <c r="B784" i="2"/>
  <c r="C784" i="2"/>
  <c r="D784" i="2"/>
  <c r="E784" i="2"/>
  <c r="F784" i="2"/>
  <c r="G784" i="2"/>
  <c r="H784" i="2"/>
  <c r="I784" i="2"/>
  <c r="A785" i="2"/>
  <c r="B785" i="2"/>
  <c r="C785" i="2"/>
  <c r="D785" i="2"/>
  <c r="E785" i="2"/>
  <c r="F785" i="2"/>
  <c r="G785" i="2"/>
  <c r="H785" i="2"/>
  <c r="I785" i="2"/>
  <c r="A786" i="2"/>
  <c r="B786" i="2"/>
  <c r="C786" i="2"/>
  <c r="D786" i="2"/>
  <c r="E786" i="2"/>
  <c r="F786" i="2"/>
  <c r="G786" i="2"/>
  <c r="H786" i="2"/>
  <c r="I786" i="2"/>
  <c r="A787" i="2"/>
  <c r="B787" i="2"/>
  <c r="C787" i="2"/>
  <c r="D787" i="2"/>
  <c r="E787" i="2"/>
  <c r="F787" i="2"/>
  <c r="G787" i="2"/>
  <c r="H787" i="2"/>
  <c r="I787" i="2"/>
  <c r="A788" i="2"/>
  <c r="B788" i="2"/>
  <c r="C788" i="2"/>
  <c r="D788" i="2"/>
  <c r="E788" i="2"/>
  <c r="F788" i="2"/>
  <c r="G788" i="2"/>
  <c r="H788" i="2"/>
  <c r="I788" i="2"/>
  <c r="A789" i="2"/>
  <c r="B789" i="2"/>
  <c r="C789" i="2"/>
  <c r="D789" i="2"/>
  <c r="E789" i="2"/>
  <c r="F789" i="2"/>
  <c r="G789" i="2"/>
  <c r="H789" i="2"/>
  <c r="I789" i="2"/>
  <c r="A790" i="2"/>
  <c r="B790" i="2"/>
  <c r="C790" i="2"/>
  <c r="D790" i="2"/>
  <c r="E790" i="2"/>
  <c r="F790" i="2"/>
  <c r="G790" i="2"/>
  <c r="H790" i="2"/>
  <c r="I790" i="2"/>
  <c r="A791" i="2"/>
  <c r="B791" i="2"/>
  <c r="C791" i="2"/>
  <c r="D791" i="2"/>
  <c r="E791" i="2"/>
  <c r="F791" i="2"/>
  <c r="G791" i="2"/>
  <c r="H791" i="2"/>
  <c r="I791" i="2"/>
  <c r="A792" i="2"/>
  <c r="B792" i="2"/>
  <c r="C792" i="2"/>
  <c r="D792" i="2"/>
  <c r="E792" i="2"/>
  <c r="F792" i="2"/>
  <c r="G792" i="2"/>
  <c r="H792" i="2"/>
  <c r="I792" i="2"/>
  <c r="A793" i="2"/>
  <c r="B793" i="2"/>
  <c r="C793" i="2"/>
  <c r="D793" i="2"/>
  <c r="E793" i="2"/>
  <c r="F793" i="2"/>
  <c r="G793" i="2"/>
  <c r="H793" i="2"/>
  <c r="I793" i="2"/>
  <c r="A794" i="2"/>
  <c r="B794" i="2"/>
  <c r="C794" i="2"/>
  <c r="D794" i="2"/>
  <c r="E794" i="2"/>
  <c r="F794" i="2"/>
  <c r="G794" i="2"/>
  <c r="H794" i="2"/>
  <c r="I794" i="2"/>
  <c r="A795" i="2"/>
  <c r="B795" i="2"/>
  <c r="C795" i="2"/>
  <c r="D795" i="2"/>
  <c r="E795" i="2"/>
  <c r="F795" i="2"/>
  <c r="G795" i="2"/>
  <c r="H795" i="2"/>
  <c r="I795" i="2"/>
  <c r="A796" i="2"/>
  <c r="B796" i="2"/>
  <c r="C796" i="2"/>
  <c r="D796" i="2"/>
  <c r="E796" i="2"/>
  <c r="F796" i="2"/>
  <c r="G796" i="2"/>
  <c r="H796" i="2"/>
  <c r="I796" i="2"/>
  <c r="A797" i="2"/>
  <c r="B797" i="2"/>
  <c r="C797" i="2"/>
  <c r="D797" i="2"/>
  <c r="E797" i="2"/>
  <c r="F797" i="2"/>
  <c r="G797" i="2"/>
  <c r="H797" i="2"/>
  <c r="I797" i="2"/>
  <c r="A798" i="2"/>
  <c r="B798" i="2"/>
  <c r="C798" i="2"/>
  <c r="D798" i="2"/>
  <c r="E798" i="2"/>
  <c r="F798" i="2"/>
  <c r="G798" i="2"/>
  <c r="H798" i="2"/>
  <c r="I798" i="2"/>
  <c r="A799" i="2"/>
  <c r="B799" i="2"/>
  <c r="C799" i="2"/>
  <c r="D799" i="2"/>
  <c r="E799" i="2"/>
  <c r="F799" i="2"/>
  <c r="G799" i="2"/>
  <c r="H799" i="2"/>
  <c r="I799" i="2"/>
  <c r="A800" i="2"/>
  <c r="B800" i="2"/>
  <c r="C800" i="2"/>
  <c r="D800" i="2"/>
  <c r="E800" i="2"/>
  <c r="F800" i="2"/>
  <c r="G800" i="2"/>
  <c r="H800" i="2"/>
  <c r="I800" i="2"/>
  <c r="A801" i="2"/>
  <c r="B801" i="2"/>
  <c r="C801" i="2"/>
  <c r="D801" i="2"/>
  <c r="E801" i="2"/>
  <c r="F801" i="2"/>
  <c r="G801" i="2"/>
  <c r="H801" i="2"/>
  <c r="I801" i="2"/>
  <c r="A802" i="2"/>
  <c r="B802" i="2"/>
  <c r="C802" i="2"/>
  <c r="D802" i="2"/>
  <c r="E802" i="2"/>
  <c r="F802" i="2"/>
  <c r="G802" i="2"/>
  <c r="H802" i="2"/>
  <c r="I802" i="2"/>
  <c r="A803" i="2"/>
  <c r="B803" i="2"/>
  <c r="C803" i="2"/>
  <c r="D803" i="2"/>
  <c r="E803" i="2"/>
  <c r="F803" i="2"/>
  <c r="G803" i="2"/>
  <c r="H803" i="2"/>
  <c r="I803" i="2"/>
  <c r="A804" i="2"/>
  <c r="B804" i="2"/>
  <c r="C804" i="2"/>
  <c r="D804" i="2"/>
  <c r="E804" i="2"/>
  <c r="F804" i="2"/>
  <c r="G804" i="2"/>
  <c r="H804" i="2"/>
  <c r="I804" i="2"/>
  <c r="A805" i="2"/>
  <c r="B805" i="2"/>
  <c r="C805" i="2"/>
  <c r="D805" i="2"/>
  <c r="E805" i="2"/>
  <c r="F805" i="2"/>
  <c r="G805" i="2"/>
  <c r="H805" i="2"/>
  <c r="I805" i="2"/>
  <c r="A806" i="2"/>
  <c r="B806" i="2"/>
  <c r="C806" i="2"/>
  <c r="D806" i="2"/>
  <c r="E806" i="2"/>
  <c r="F806" i="2"/>
  <c r="G806" i="2"/>
  <c r="H806" i="2"/>
  <c r="I806" i="2"/>
  <c r="A807" i="2"/>
  <c r="B807" i="2"/>
  <c r="C807" i="2"/>
  <c r="D807" i="2"/>
  <c r="E807" i="2"/>
  <c r="F807" i="2"/>
  <c r="G807" i="2"/>
  <c r="H807" i="2"/>
  <c r="I807" i="2"/>
  <c r="A808" i="2"/>
  <c r="B808" i="2"/>
  <c r="C808" i="2"/>
  <c r="D808" i="2"/>
  <c r="E808" i="2"/>
  <c r="F808" i="2"/>
  <c r="G808" i="2"/>
  <c r="H808" i="2"/>
  <c r="I808" i="2"/>
  <c r="A809" i="2"/>
  <c r="B809" i="2"/>
  <c r="C809" i="2"/>
  <c r="D809" i="2"/>
  <c r="E809" i="2"/>
  <c r="F809" i="2"/>
  <c r="G809" i="2"/>
  <c r="H809" i="2"/>
  <c r="I809" i="2"/>
  <c r="A810" i="2"/>
  <c r="B810" i="2"/>
  <c r="C810" i="2"/>
  <c r="D810" i="2"/>
  <c r="E810" i="2"/>
  <c r="F810" i="2"/>
  <c r="G810" i="2"/>
  <c r="H810" i="2"/>
  <c r="I810" i="2"/>
  <c r="A811" i="2"/>
  <c r="B811" i="2"/>
  <c r="C811" i="2"/>
  <c r="D811" i="2"/>
  <c r="E811" i="2"/>
  <c r="F811" i="2"/>
  <c r="G811" i="2"/>
  <c r="H811" i="2"/>
  <c r="I811" i="2"/>
  <c r="A812" i="2"/>
  <c r="B812" i="2"/>
  <c r="C812" i="2"/>
  <c r="D812" i="2"/>
  <c r="E812" i="2"/>
  <c r="F812" i="2"/>
  <c r="G812" i="2"/>
  <c r="H812" i="2"/>
  <c r="I812" i="2"/>
  <c r="A813" i="2"/>
  <c r="B813" i="2"/>
  <c r="C813" i="2"/>
  <c r="D813" i="2"/>
  <c r="E813" i="2"/>
  <c r="F813" i="2"/>
  <c r="G813" i="2"/>
  <c r="H813" i="2"/>
  <c r="I813" i="2"/>
  <c r="A814" i="2"/>
  <c r="B814" i="2"/>
  <c r="C814" i="2"/>
  <c r="D814" i="2"/>
  <c r="E814" i="2"/>
  <c r="F814" i="2"/>
  <c r="G814" i="2"/>
  <c r="H814" i="2"/>
  <c r="I814" i="2"/>
  <c r="A815" i="2"/>
  <c r="B815" i="2"/>
  <c r="C815" i="2"/>
  <c r="D815" i="2"/>
  <c r="E815" i="2"/>
  <c r="F815" i="2"/>
  <c r="G815" i="2"/>
  <c r="H815" i="2"/>
  <c r="I815" i="2"/>
  <c r="A816" i="2"/>
  <c r="B816" i="2"/>
  <c r="C816" i="2"/>
  <c r="D816" i="2"/>
  <c r="E816" i="2"/>
  <c r="F816" i="2"/>
  <c r="G816" i="2"/>
  <c r="H816" i="2"/>
  <c r="I816" i="2"/>
  <c r="A817" i="2"/>
  <c r="B817" i="2"/>
  <c r="C817" i="2"/>
  <c r="D817" i="2"/>
  <c r="E817" i="2"/>
  <c r="F817" i="2"/>
  <c r="G817" i="2"/>
  <c r="H817" i="2"/>
  <c r="I817" i="2"/>
  <c r="A818" i="2"/>
  <c r="B818" i="2"/>
  <c r="C818" i="2"/>
  <c r="D818" i="2"/>
  <c r="E818" i="2"/>
  <c r="F818" i="2"/>
  <c r="G818" i="2"/>
  <c r="H818" i="2"/>
  <c r="I818" i="2"/>
  <c r="A819" i="2"/>
  <c r="B819" i="2"/>
  <c r="C819" i="2"/>
  <c r="D819" i="2"/>
  <c r="E819" i="2"/>
  <c r="F819" i="2"/>
  <c r="G819" i="2"/>
  <c r="H819" i="2"/>
  <c r="I819" i="2"/>
  <c r="A820" i="2"/>
  <c r="B820" i="2"/>
  <c r="C820" i="2"/>
  <c r="D820" i="2"/>
  <c r="E820" i="2"/>
  <c r="F820" i="2"/>
  <c r="G820" i="2"/>
  <c r="H820" i="2"/>
  <c r="I820" i="2"/>
  <c r="A821" i="2"/>
  <c r="B821" i="2"/>
  <c r="C821" i="2"/>
  <c r="D821" i="2"/>
  <c r="E821" i="2"/>
  <c r="F821" i="2"/>
  <c r="G821" i="2"/>
  <c r="H821" i="2"/>
  <c r="I821" i="2"/>
  <c r="A822" i="2"/>
  <c r="B822" i="2"/>
  <c r="C822" i="2"/>
  <c r="D822" i="2"/>
  <c r="E822" i="2"/>
  <c r="F822" i="2"/>
  <c r="G822" i="2"/>
  <c r="H822" i="2"/>
  <c r="I822" i="2"/>
  <c r="A823" i="2"/>
  <c r="B823" i="2"/>
  <c r="C823" i="2"/>
  <c r="D823" i="2"/>
  <c r="E823" i="2"/>
  <c r="F823" i="2"/>
  <c r="G823" i="2"/>
  <c r="H823" i="2"/>
  <c r="I823" i="2"/>
  <c r="A824" i="2"/>
  <c r="B824" i="2"/>
  <c r="C824" i="2"/>
  <c r="D824" i="2"/>
  <c r="E824" i="2"/>
  <c r="F824" i="2"/>
  <c r="G824" i="2"/>
  <c r="H824" i="2"/>
  <c r="I824" i="2"/>
  <c r="A825" i="2"/>
  <c r="B825" i="2"/>
  <c r="C825" i="2"/>
  <c r="D825" i="2"/>
  <c r="E825" i="2"/>
  <c r="F825" i="2"/>
  <c r="G825" i="2"/>
  <c r="H825" i="2"/>
  <c r="I825" i="2"/>
  <c r="A826" i="2"/>
  <c r="B826" i="2"/>
  <c r="C826" i="2"/>
  <c r="D826" i="2"/>
  <c r="E826" i="2"/>
  <c r="F826" i="2"/>
  <c r="G826" i="2"/>
  <c r="H826" i="2"/>
  <c r="I826" i="2"/>
  <c r="A827" i="2"/>
  <c r="B827" i="2"/>
  <c r="C827" i="2"/>
  <c r="D827" i="2"/>
  <c r="E827" i="2"/>
  <c r="F827" i="2"/>
  <c r="G827" i="2"/>
  <c r="H827" i="2"/>
  <c r="I827" i="2"/>
  <c r="A828" i="2"/>
  <c r="B828" i="2"/>
  <c r="C828" i="2"/>
  <c r="D828" i="2"/>
  <c r="E828" i="2"/>
  <c r="F828" i="2"/>
  <c r="G828" i="2"/>
  <c r="H828" i="2"/>
  <c r="I828" i="2"/>
  <c r="A829" i="2"/>
  <c r="B829" i="2"/>
  <c r="C829" i="2"/>
  <c r="D829" i="2"/>
  <c r="E829" i="2"/>
  <c r="F829" i="2"/>
  <c r="G829" i="2"/>
  <c r="H829" i="2"/>
  <c r="I829" i="2"/>
  <c r="A830" i="2"/>
  <c r="B830" i="2"/>
  <c r="C830" i="2"/>
  <c r="D830" i="2"/>
  <c r="E830" i="2"/>
  <c r="F830" i="2"/>
  <c r="G830" i="2"/>
  <c r="H830" i="2"/>
  <c r="I830" i="2"/>
  <c r="A831" i="2"/>
  <c r="B831" i="2"/>
  <c r="C831" i="2"/>
  <c r="D831" i="2"/>
  <c r="E831" i="2"/>
  <c r="F831" i="2"/>
  <c r="G831" i="2"/>
  <c r="H831" i="2"/>
  <c r="I831" i="2"/>
  <c r="A832" i="2"/>
  <c r="B832" i="2"/>
  <c r="C832" i="2"/>
  <c r="D832" i="2"/>
  <c r="E832" i="2"/>
  <c r="F832" i="2"/>
  <c r="G832" i="2"/>
  <c r="H832" i="2"/>
  <c r="I832" i="2"/>
  <c r="A833" i="2"/>
  <c r="B833" i="2"/>
  <c r="C833" i="2"/>
  <c r="D833" i="2"/>
  <c r="E833" i="2"/>
  <c r="F833" i="2"/>
  <c r="G833" i="2"/>
  <c r="H833" i="2"/>
  <c r="I833" i="2"/>
  <c r="A834" i="2"/>
  <c r="B834" i="2"/>
  <c r="C834" i="2"/>
  <c r="D834" i="2"/>
  <c r="E834" i="2"/>
  <c r="F834" i="2"/>
  <c r="G834" i="2"/>
  <c r="H834" i="2"/>
  <c r="I834" i="2"/>
  <c r="A835" i="2"/>
  <c r="B835" i="2"/>
  <c r="C835" i="2"/>
  <c r="D835" i="2"/>
  <c r="E835" i="2"/>
  <c r="F835" i="2"/>
  <c r="G835" i="2"/>
  <c r="H835" i="2"/>
  <c r="I835" i="2"/>
  <c r="A836" i="2"/>
  <c r="B836" i="2"/>
  <c r="C836" i="2"/>
  <c r="D836" i="2"/>
  <c r="E836" i="2"/>
  <c r="F836" i="2"/>
  <c r="G836" i="2"/>
  <c r="H836" i="2"/>
  <c r="I836" i="2"/>
  <c r="A837" i="2"/>
  <c r="B837" i="2"/>
  <c r="C837" i="2"/>
  <c r="D837" i="2"/>
  <c r="E837" i="2"/>
  <c r="F837" i="2"/>
  <c r="G837" i="2"/>
  <c r="H837" i="2"/>
  <c r="I837" i="2"/>
  <c r="A838" i="2"/>
  <c r="B838" i="2"/>
  <c r="C838" i="2"/>
  <c r="D838" i="2"/>
  <c r="E838" i="2"/>
  <c r="F838" i="2"/>
  <c r="G838" i="2"/>
  <c r="H838" i="2"/>
  <c r="I838" i="2"/>
  <c r="A839" i="2"/>
  <c r="B839" i="2"/>
  <c r="C839" i="2"/>
  <c r="D839" i="2"/>
  <c r="E839" i="2"/>
  <c r="F839" i="2"/>
  <c r="G839" i="2"/>
  <c r="H839" i="2"/>
  <c r="I839" i="2"/>
  <c r="A840" i="2"/>
  <c r="B840" i="2"/>
  <c r="C840" i="2"/>
  <c r="D840" i="2"/>
  <c r="E840" i="2"/>
  <c r="F840" i="2"/>
  <c r="G840" i="2"/>
  <c r="H840" i="2"/>
  <c r="I840" i="2"/>
  <c r="A841" i="2"/>
  <c r="B841" i="2"/>
  <c r="C841" i="2"/>
  <c r="D841" i="2"/>
  <c r="E841" i="2"/>
  <c r="F841" i="2"/>
  <c r="G841" i="2"/>
  <c r="H841" i="2"/>
  <c r="I841" i="2"/>
  <c r="A842" i="2"/>
  <c r="B842" i="2"/>
  <c r="C842" i="2"/>
  <c r="D842" i="2"/>
  <c r="E842" i="2"/>
  <c r="F842" i="2"/>
  <c r="G842" i="2"/>
  <c r="H842" i="2"/>
  <c r="I842" i="2"/>
  <c r="A843" i="2"/>
  <c r="B843" i="2"/>
  <c r="C843" i="2"/>
  <c r="D843" i="2"/>
  <c r="E843" i="2"/>
  <c r="F843" i="2"/>
  <c r="G843" i="2"/>
  <c r="H843" i="2"/>
  <c r="I843" i="2"/>
  <c r="A844" i="2"/>
  <c r="B844" i="2"/>
  <c r="C844" i="2"/>
  <c r="D844" i="2"/>
  <c r="E844" i="2"/>
  <c r="F844" i="2"/>
  <c r="G844" i="2"/>
  <c r="H844" i="2"/>
  <c r="I844" i="2"/>
  <c r="A845" i="2"/>
  <c r="B845" i="2"/>
  <c r="C845" i="2"/>
  <c r="D845" i="2"/>
  <c r="E845" i="2"/>
  <c r="F845" i="2"/>
  <c r="G845" i="2"/>
  <c r="H845" i="2"/>
  <c r="I845" i="2"/>
  <c r="A846" i="2"/>
  <c r="B846" i="2"/>
  <c r="C846" i="2"/>
  <c r="D846" i="2"/>
  <c r="E846" i="2"/>
  <c r="F846" i="2"/>
  <c r="G846" i="2"/>
  <c r="H846" i="2"/>
  <c r="I846" i="2"/>
  <c r="A847" i="2"/>
  <c r="B847" i="2"/>
  <c r="C847" i="2"/>
  <c r="D847" i="2"/>
  <c r="E847" i="2"/>
  <c r="F847" i="2"/>
  <c r="G847" i="2"/>
  <c r="H847" i="2"/>
  <c r="I847" i="2"/>
  <c r="A848" i="2"/>
  <c r="B848" i="2"/>
  <c r="C848" i="2"/>
  <c r="D848" i="2"/>
  <c r="E848" i="2"/>
  <c r="F848" i="2"/>
  <c r="G848" i="2"/>
  <c r="H848" i="2"/>
  <c r="I848" i="2"/>
  <c r="A849" i="2"/>
  <c r="B849" i="2"/>
  <c r="C849" i="2"/>
  <c r="D849" i="2"/>
  <c r="E849" i="2"/>
  <c r="F849" i="2"/>
  <c r="G849" i="2"/>
  <c r="H849" i="2"/>
  <c r="I849" i="2"/>
  <c r="A850" i="2"/>
  <c r="B850" i="2"/>
  <c r="C850" i="2"/>
  <c r="D850" i="2"/>
  <c r="E850" i="2"/>
  <c r="F850" i="2"/>
  <c r="G850" i="2"/>
  <c r="H850" i="2"/>
  <c r="I850" i="2"/>
  <c r="A851" i="2"/>
  <c r="B851" i="2"/>
  <c r="C851" i="2"/>
  <c r="D851" i="2"/>
  <c r="E851" i="2"/>
  <c r="F851" i="2"/>
  <c r="G851" i="2"/>
  <c r="H851" i="2"/>
  <c r="I851" i="2"/>
  <c r="A852" i="2"/>
  <c r="B852" i="2"/>
  <c r="C852" i="2"/>
  <c r="D852" i="2"/>
  <c r="E852" i="2"/>
  <c r="F852" i="2"/>
  <c r="G852" i="2"/>
  <c r="H852" i="2"/>
  <c r="I852" i="2"/>
  <c r="A853" i="2"/>
  <c r="B853" i="2"/>
  <c r="C853" i="2"/>
  <c r="D853" i="2"/>
  <c r="E853" i="2"/>
  <c r="F853" i="2"/>
  <c r="G853" i="2"/>
  <c r="H853" i="2"/>
  <c r="I853" i="2"/>
  <c r="A854" i="2"/>
  <c r="B854" i="2"/>
  <c r="C854" i="2"/>
  <c r="D854" i="2"/>
  <c r="E854" i="2"/>
  <c r="F854" i="2"/>
  <c r="G854" i="2"/>
  <c r="H854" i="2"/>
  <c r="I854" i="2"/>
  <c r="A855" i="2"/>
  <c r="B855" i="2"/>
  <c r="C855" i="2"/>
  <c r="D855" i="2"/>
  <c r="E855" i="2"/>
  <c r="F855" i="2"/>
  <c r="G855" i="2"/>
  <c r="H855" i="2"/>
  <c r="I855" i="2"/>
  <c r="A856" i="2"/>
  <c r="B856" i="2"/>
  <c r="C856" i="2"/>
  <c r="D856" i="2"/>
  <c r="E856" i="2"/>
  <c r="F856" i="2"/>
  <c r="G856" i="2"/>
  <c r="H856" i="2"/>
  <c r="I856" i="2"/>
  <c r="A857" i="2"/>
  <c r="B857" i="2"/>
  <c r="C857" i="2"/>
  <c r="D857" i="2"/>
  <c r="E857" i="2"/>
  <c r="F857" i="2"/>
  <c r="G857" i="2"/>
  <c r="H857" i="2"/>
  <c r="I857" i="2"/>
  <c r="A858" i="2"/>
  <c r="B858" i="2"/>
  <c r="C858" i="2"/>
  <c r="D858" i="2"/>
  <c r="E858" i="2"/>
  <c r="F858" i="2"/>
  <c r="G858" i="2"/>
  <c r="H858" i="2"/>
  <c r="I858" i="2"/>
  <c r="A859" i="2"/>
  <c r="B859" i="2"/>
  <c r="C859" i="2"/>
  <c r="D859" i="2"/>
  <c r="E859" i="2"/>
  <c r="F859" i="2"/>
  <c r="G859" i="2"/>
  <c r="H859" i="2"/>
  <c r="I859" i="2"/>
  <c r="A860" i="2"/>
  <c r="B860" i="2"/>
  <c r="C860" i="2"/>
  <c r="D860" i="2"/>
  <c r="E860" i="2"/>
  <c r="F860" i="2"/>
  <c r="G860" i="2"/>
  <c r="H860" i="2"/>
  <c r="I860" i="2"/>
  <c r="A861" i="2"/>
  <c r="B861" i="2"/>
  <c r="C861" i="2"/>
  <c r="D861" i="2"/>
  <c r="E861" i="2"/>
  <c r="F861" i="2"/>
  <c r="G861" i="2"/>
  <c r="H861" i="2"/>
  <c r="I861" i="2"/>
  <c r="A862" i="2"/>
  <c r="B862" i="2"/>
  <c r="C862" i="2"/>
  <c r="D862" i="2"/>
  <c r="E862" i="2"/>
  <c r="F862" i="2"/>
  <c r="G862" i="2"/>
  <c r="H862" i="2"/>
  <c r="I862" i="2"/>
  <c r="A863" i="2"/>
  <c r="B863" i="2"/>
  <c r="C863" i="2"/>
  <c r="D863" i="2"/>
  <c r="E863" i="2"/>
  <c r="F863" i="2"/>
  <c r="G863" i="2"/>
  <c r="H863" i="2"/>
  <c r="I863" i="2"/>
  <c r="A864" i="2"/>
  <c r="B864" i="2"/>
  <c r="C864" i="2"/>
  <c r="D864" i="2"/>
  <c r="E864" i="2"/>
  <c r="F864" i="2"/>
  <c r="G864" i="2"/>
  <c r="H864" i="2"/>
  <c r="I864" i="2"/>
  <c r="A865" i="2"/>
  <c r="B865" i="2"/>
  <c r="C865" i="2"/>
  <c r="D865" i="2"/>
  <c r="E865" i="2"/>
  <c r="F865" i="2"/>
  <c r="G865" i="2"/>
  <c r="H865" i="2"/>
  <c r="I865" i="2"/>
  <c r="A866" i="2"/>
  <c r="B866" i="2"/>
  <c r="C866" i="2"/>
  <c r="D866" i="2"/>
  <c r="E866" i="2"/>
  <c r="F866" i="2"/>
  <c r="G866" i="2"/>
  <c r="H866" i="2"/>
  <c r="I866" i="2"/>
  <c r="A867" i="2"/>
  <c r="C867" i="2"/>
  <c r="D867" i="2"/>
  <c r="E867" i="2"/>
  <c r="F867" i="2"/>
  <c r="G867" i="2"/>
  <c r="H867" i="2"/>
  <c r="I867" i="2"/>
  <c r="A868" i="2"/>
  <c r="B868" i="2"/>
  <c r="C868" i="2"/>
  <c r="D868" i="2"/>
  <c r="E868" i="2"/>
  <c r="F868" i="2"/>
  <c r="G868" i="2"/>
  <c r="H868" i="2"/>
  <c r="I868" i="2"/>
  <c r="A869" i="2"/>
  <c r="B869" i="2"/>
  <c r="C869" i="2"/>
  <c r="D869" i="2"/>
  <c r="E869" i="2"/>
  <c r="F869" i="2"/>
  <c r="G869" i="2"/>
  <c r="H869" i="2"/>
  <c r="I869" i="2"/>
  <c r="A870" i="2"/>
  <c r="B870" i="2"/>
  <c r="C870" i="2"/>
  <c r="D870" i="2"/>
  <c r="E870" i="2"/>
  <c r="F870" i="2"/>
  <c r="G870" i="2"/>
  <c r="H870" i="2"/>
  <c r="I870" i="2"/>
  <c r="A871" i="2"/>
  <c r="B871" i="2"/>
  <c r="C871" i="2"/>
  <c r="D871" i="2"/>
  <c r="E871" i="2"/>
  <c r="F871" i="2"/>
  <c r="G871" i="2"/>
  <c r="H871" i="2"/>
  <c r="I871" i="2"/>
  <c r="A872" i="2"/>
  <c r="B872" i="2"/>
  <c r="C872" i="2"/>
  <c r="D872" i="2"/>
  <c r="E872" i="2"/>
  <c r="F872" i="2"/>
  <c r="G872" i="2"/>
  <c r="H872" i="2"/>
  <c r="I872" i="2"/>
  <c r="A873" i="2"/>
  <c r="B873" i="2"/>
  <c r="C873" i="2"/>
  <c r="D873" i="2"/>
  <c r="E873" i="2"/>
  <c r="F873" i="2"/>
  <c r="G873" i="2"/>
  <c r="H873" i="2"/>
  <c r="I873" i="2"/>
  <c r="A874" i="2"/>
  <c r="B874" i="2"/>
  <c r="C874" i="2"/>
  <c r="D874" i="2"/>
  <c r="E874" i="2"/>
  <c r="F874" i="2"/>
  <c r="G874" i="2"/>
  <c r="H874" i="2"/>
  <c r="I874" i="2"/>
  <c r="A875" i="2"/>
  <c r="B875" i="2"/>
  <c r="C875" i="2"/>
  <c r="D875" i="2"/>
  <c r="E875" i="2"/>
  <c r="F875" i="2"/>
  <c r="G875" i="2"/>
  <c r="H875" i="2"/>
  <c r="I875" i="2"/>
  <c r="A876" i="2"/>
  <c r="B876" i="2"/>
  <c r="C876" i="2"/>
  <c r="D876" i="2"/>
  <c r="E876" i="2"/>
  <c r="F876" i="2"/>
  <c r="G876" i="2"/>
  <c r="H876" i="2"/>
  <c r="I876" i="2"/>
  <c r="A877" i="2"/>
  <c r="B877" i="2"/>
  <c r="C877" i="2"/>
  <c r="D877" i="2"/>
  <c r="E877" i="2"/>
  <c r="F877" i="2"/>
  <c r="G877" i="2"/>
  <c r="H877" i="2"/>
  <c r="I877" i="2"/>
  <c r="A878" i="2"/>
  <c r="B878" i="2"/>
  <c r="C878" i="2"/>
  <c r="D878" i="2"/>
  <c r="E878" i="2"/>
  <c r="F878" i="2"/>
  <c r="G878" i="2"/>
  <c r="H878" i="2"/>
  <c r="I878" i="2"/>
  <c r="A879" i="2"/>
  <c r="B879" i="2"/>
  <c r="C879" i="2"/>
  <c r="D879" i="2"/>
  <c r="E879" i="2"/>
  <c r="F879" i="2"/>
  <c r="G879" i="2"/>
  <c r="H879" i="2"/>
  <c r="I879" i="2"/>
  <c r="A880" i="2"/>
  <c r="B880" i="2"/>
  <c r="C880" i="2"/>
  <c r="D880" i="2"/>
  <c r="E880" i="2"/>
  <c r="F880" i="2"/>
  <c r="G880" i="2"/>
  <c r="H880" i="2"/>
  <c r="I880" i="2"/>
  <c r="A881" i="2"/>
  <c r="B881" i="2"/>
  <c r="C881" i="2"/>
  <c r="D881" i="2"/>
  <c r="E881" i="2"/>
  <c r="F881" i="2"/>
  <c r="G881" i="2"/>
  <c r="H881" i="2"/>
  <c r="I881" i="2"/>
  <c r="A882" i="2"/>
  <c r="B882" i="2"/>
  <c r="C882" i="2"/>
  <c r="D882" i="2"/>
  <c r="E882" i="2"/>
  <c r="F882" i="2"/>
  <c r="G882" i="2"/>
  <c r="H882" i="2"/>
  <c r="I882" i="2"/>
  <c r="A883" i="2"/>
  <c r="B883" i="2"/>
  <c r="C883" i="2"/>
  <c r="D883" i="2"/>
  <c r="E883" i="2"/>
  <c r="F883" i="2"/>
  <c r="G883" i="2"/>
  <c r="H883" i="2"/>
  <c r="I883" i="2"/>
  <c r="A884" i="2"/>
  <c r="B884" i="2"/>
  <c r="C884" i="2"/>
  <c r="D884" i="2"/>
  <c r="E884" i="2"/>
  <c r="F884" i="2"/>
  <c r="G884" i="2"/>
  <c r="H884" i="2"/>
  <c r="I884" i="2"/>
  <c r="A885" i="2"/>
  <c r="B885" i="2"/>
  <c r="C885" i="2"/>
  <c r="D885" i="2"/>
  <c r="E885" i="2"/>
  <c r="F885" i="2"/>
  <c r="G885" i="2"/>
  <c r="H885" i="2"/>
  <c r="I885" i="2"/>
  <c r="A886" i="2"/>
  <c r="B886" i="2"/>
  <c r="C886" i="2"/>
  <c r="D886" i="2"/>
  <c r="E886" i="2"/>
  <c r="F886" i="2"/>
  <c r="G886" i="2"/>
  <c r="H886" i="2"/>
  <c r="I886" i="2"/>
  <c r="A887" i="2"/>
  <c r="B887" i="2"/>
  <c r="C887" i="2"/>
  <c r="D887" i="2"/>
  <c r="E887" i="2"/>
  <c r="F887" i="2"/>
  <c r="G887" i="2"/>
  <c r="H887" i="2"/>
  <c r="I887" i="2"/>
  <c r="A888" i="2"/>
  <c r="B888" i="2"/>
  <c r="C888" i="2"/>
  <c r="D888" i="2"/>
  <c r="E888" i="2"/>
  <c r="F888" i="2"/>
  <c r="G888" i="2"/>
  <c r="H888" i="2"/>
  <c r="I888" i="2"/>
  <c r="A889" i="2"/>
  <c r="B889" i="2"/>
  <c r="C889" i="2"/>
  <c r="D889" i="2"/>
  <c r="E889" i="2"/>
  <c r="F889" i="2"/>
  <c r="G889" i="2"/>
  <c r="H889" i="2"/>
  <c r="I889" i="2"/>
  <c r="A890" i="2"/>
  <c r="B890" i="2"/>
  <c r="C890" i="2"/>
  <c r="D890" i="2"/>
  <c r="E890" i="2"/>
  <c r="F890" i="2"/>
  <c r="G890" i="2"/>
  <c r="H890" i="2"/>
  <c r="I890" i="2"/>
  <c r="A891" i="2"/>
  <c r="B891" i="2"/>
  <c r="C891" i="2"/>
  <c r="D891" i="2"/>
  <c r="E891" i="2"/>
  <c r="F891" i="2"/>
  <c r="G891" i="2"/>
  <c r="H891" i="2"/>
  <c r="I891" i="2"/>
  <c r="A892" i="2"/>
  <c r="B892" i="2"/>
  <c r="C892" i="2"/>
  <c r="D892" i="2"/>
  <c r="E892" i="2"/>
  <c r="F892" i="2"/>
  <c r="G892" i="2"/>
  <c r="H892" i="2"/>
  <c r="I892" i="2"/>
  <c r="A893" i="2"/>
  <c r="B893" i="2"/>
  <c r="C893" i="2"/>
  <c r="D893" i="2"/>
  <c r="E893" i="2"/>
  <c r="F893" i="2"/>
  <c r="G893" i="2"/>
  <c r="H893" i="2"/>
  <c r="I893" i="2"/>
  <c r="A894" i="2"/>
  <c r="B894" i="2"/>
  <c r="C894" i="2"/>
  <c r="D894" i="2"/>
  <c r="E894" i="2"/>
  <c r="F894" i="2"/>
  <c r="G894" i="2"/>
  <c r="H894" i="2"/>
  <c r="I894" i="2"/>
  <c r="A895" i="2"/>
  <c r="B895" i="2"/>
  <c r="C895" i="2"/>
  <c r="D895" i="2"/>
  <c r="E895" i="2"/>
  <c r="F895" i="2"/>
  <c r="G895" i="2"/>
  <c r="H895" i="2"/>
  <c r="I895" i="2"/>
  <c r="A896" i="2"/>
  <c r="B896" i="2"/>
  <c r="C896" i="2"/>
  <c r="D896" i="2"/>
  <c r="E896" i="2"/>
  <c r="F896" i="2"/>
  <c r="G896" i="2"/>
  <c r="H896" i="2"/>
  <c r="I896" i="2"/>
  <c r="A897" i="2"/>
  <c r="B897" i="2"/>
  <c r="C897" i="2"/>
  <c r="D897" i="2"/>
  <c r="E897" i="2"/>
  <c r="F897" i="2"/>
  <c r="G897" i="2"/>
  <c r="H897" i="2"/>
  <c r="I897" i="2"/>
  <c r="A898" i="2"/>
  <c r="B898" i="2"/>
  <c r="C898" i="2"/>
  <c r="D898" i="2"/>
  <c r="E898" i="2"/>
  <c r="F898" i="2"/>
  <c r="G898" i="2"/>
  <c r="H898" i="2"/>
  <c r="I898" i="2"/>
  <c r="A899" i="2"/>
  <c r="B899" i="2"/>
  <c r="C899" i="2"/>
  <c r="D899" i="2"/>
  <c r="E899" i="2"/>
  <c r="F899" i="2"/>
  <c r="G899" i="2"/>
  <c r="H899" i="2"/>
  <c r="I899" i="2"/>
  <c r="A900" i="2"/>
  <c r="B900" i="2"/>
  <c r="C900" i="2"/>
  <c r="D900" i="2"/>
  <c r="E900" i="2"/>
  <c r="F900" i="2"/>
  <c r="G900" i="2"/>
  <c r="H900" i="2"/>
  <c r="I900" i="2"/>
  <c r="A901" i="2"/>
  <c r="B901" i="2"/>
  <c r="C901" i="2"/>
  <c r="D901" i="2"/>
  <c r="E901" i="2"/>
  <c r="F901" i="2"/>
  <c r="G901" i="2"/>
  <c r="H901" i="2"/>
  <c r="I901" i="2"/>
  <c r="A902" i="2"/>
  <c r="B902" i="2"/>
  <c r="C902" i="2"/>
  <c r="D902" i="2"/>
  <c r="E902" i="2"/>
  <c r="F902" i="2"/>
  <c r="G902" i="2"/>
  <c r="H902" i="2"/>
  <c r="I902" i="2"/>
  <c r="A903" i="2"/>
  <c r="B903" i="2"/>
  <c r="C903" i="2"/>
  <c r="D903" i="2"/>
  <c r="E903" i="2"/>
  <c r="F903" i="2"/>
  <c r="G903" i="2"/>
  <c r="H903" i="2"/>
  <c r="I903" i="2"/>
  <c r="A904" i="2"/>
  <c r="B904" i="2"/>
  <c r="C904" i="2"/>
  <c r="D904" i="2"/>
  <c r="E904" i="2"/>
  <c r="F904" i="2"/>
  <c r="G904" i="2"/>
  <c r="H904" i="2"/>
  <c r="I904" i="2"/>
  <c r="A905" i="2"/>
  <c r="B905" i="2"/>
  <c r="C905" i="2"/>
  <c r="D905" i="2"/>
  <c r="E905" i="2"/>
  <c r="F905" i="2"/>
  <c r="G905" i="2"/>
  <c r="H905" i="2"/>
  <c r="I905" i="2"/>
  <c r="A906" i="2"/>
  <c r="B906" i="2"/>
  <c r="C906" i="2"/>
  <c r="D906" i="2"/>
  <c r="E906" i="2"/>
  <c r="F906" i="2"/>
  <c r="G906" i="2"/>
  <c r="H906" i="2"/>
  <c r="I906" i="2"/>
  <c r="A907" i="2"/>
  <c r="B907" i="2"/>
  <c r="C907" i="2"/>
  <c r="D907" i="2"/>
  <c r="E907" i="2"/>
  <c r="F907" i="2"/>
  <c r="G907" i="2"/>
  <c r="H907" i="2"/>
  <c r="I907" i="2"/>
  <c r="A908" i="2"/>
  <c r="B908" i="2"/>
  <c r="C908" i="2"/>
  <c r="D908" i="2"/>
  <c r="E908" i="2"/>
  <c r="F908" i="2"/>
  <c r="G908" i="2"/>
  <c r="H908" i="2"/>
  <c r="I908" i="2"/>
  <c r="A909" i="2"/>
  <c r="B909" i="2"/>
  <c r="C909" i="2"/>
  <c r="D909" i="2"/>
  <c r="E909" i="2"/>
  <c r="F909" i="2"/>
  <c r="G909" i="2"/>
  <c r="H909" i="2"/>
  <c r="I909" i="2"/>
  <c r="A910" i="2"/>
  <c r="B910" i="2"/>
  <c r="C910" i="2"/>
  <c r="D910" i="2"/>
  <c r="E910" i="2"/>
  <c r="F910" i="2"/>
  <c r="G910" i="2"/>
  <c r="H910" i="2"/>
  <c r="I910" i="2"/>
  <c r="A911" i="2"/>
  <c r="B911" i="2"/>
  <c r="C911" i="2"/>
  <c r="D911" i="2"/>
  <c r="E911" i="2"/>
  <c r="F911" i="2"/>
  <c r="G911" i="2"/>
  <c r="H911" i="2"/>
  <c r="I911" i="2"/>
  <c r="A912" i="2"/>
  <c r="B912" i="2"/>
  <c r="C912" i="2"/>
  <c r="D912" i="2"/>
  <c r="E912" i="2"/>
  <c r="F912" i="2"/>
  <c r="G912" i="2"/>
  <c r="H912" i="2"/>
  <c r="I912" i="2"/>
  <c r="A913" i="2"/>
  <c r="B913" i="2"/>
  <c r="C913" i="2"/>
  <c r="D913" i="2"/>
  <c r="E913" i="2"/>
  <c r="F913" i="2"/>
  <c r="G913" i="2"/>
  <c r="H913" i="2"/>
  <c r="I913" i="2"/>
  <c r="A914" i="2"/>
  <c r="B914" i="2"/>
  <c r="C914" i="2"/>
  <c r="D914" i="2"/>
  <c r="E914" i="2"/>
  <c r="F914" i="2"/>
  <c r="G914" i="2"/>
  <c r="H914" i="2"/>
  <c r="I914" i="2"/>
  <c r="A915" i="2"/>
  <c r="B915" i="2"/>
  <c r="C915" i="2"/>
  <c r="D915" i="2"/>
  <c r="E915" i="2"/>
  <c r="F915" i="2"/>
  <c r="G915" i="2"/>
  <c r="H915" i="2"/>
  <c r="I915" i="2"/>
  <c r="A916" i="2"/>
  <c r="B916" i="2"/>
  <c r="C916" i="2"/>
  <c r="D916" i="2"/>
  <c r="E916" i="2"/>
  <c r="F916" i="2"/>
  <c r="G916" i="2"/>
  <c r="H916" i="2"/>
  <c r="I916" i="2"/>
  <c r="A917" i="2"/>
  <c r="B917" i="2"/>
  <c r="C917" i="2"/>
  <c r="D917" i="2"/>
  <c r="E917" i="2"/>
  <c r="F917" i="2"/>
  <c r="G917" i="2"/>
  <c r="H917" i="2"/>
  <c r="I917" i="2"/>
  <c r="A918" i="2"/>
  <c r="B918" i="2"/>
  <c r="C918" i="2"/>
  <c r="D918" i="2"/>
  <c r="E918" i="2"/>
  <c r="F918" i="2"/>
  <c r="G918" i="2"/>
  <c r="H918" i="2"/>
  <c r="I918" i="2"/>
  <c r="A919" i="2"/>
  <c r="B919" i="2"/>
  <c r="C919" i="2"/>
  <c r="D919" i="2"/>
  <c r="E919" i="2"/>
  <c r="F919" i="2"/>
  <c r="G919" i="2"/>
  <c r="H919" i="2"/>
  <c r="I919" i="2"/>
  <c r="A920" i="2"/>
  <c r="B920" i="2"/>
  <c r="C920" i="2"/>
  <c r="D920" i="2"/>
  <c r="E920" i="2"/>
  <c r="F920" i="2"/>
  <c r="G920" i="2"/>
  <c r="H920" i="2"/>
  <c r="I920" i="2"/>
  <c r="A921" i="2"/>
  <c r="B921" i="2"/>
  <c r="C921" i="2"/>
  <c r="D921" i="2"/>
  <c r="E921" i="2"/>
  <c r="F921" i="2"/>
  <c r="G921" i="2"/>
  <c r="H921" i="2"/>
  <c r="I921" i="2"/>
  <c r="A922" i="2"/>
  <c r="B922" i="2"/>
  <c r="C922" i="2"/>
  <c r="D922" i="2"/>
  <c r="E922" i="2"/>
  <c r="F922" i="2"/>
  <c r="G922" i="2"/>
  <c r="H922" i="2"/>
  <c r="I922" i="2"/>
  <c r="A923" i="2"/>
  <c r="B923" i="2"/>
  <c r="C923" i="2"/>
  <c r="D923" i="2"/>
  <c r="E923" i="2"/>
  <c r="F923" i="2"/>
  <c r="G923" i="2"/>
  <c r="H923" i="2"/>
  <c r="I923" i="2"/>
  <c r="A924" i="2"/>
  <c r="B924" i="2"/>
  <c r="C924" i="2"/>
  <c r="D924" i="2"/>
  <c r="E924" i="2"/>
  <c r="F924" i="2"/>
  <c r="G924" i="2"/>
  <c r="H924" i="2"/>
  <c r="I924" i="2"/>
  <c r="A925" i="2"/>
  <c r="B925" i="2"/>
  <c r="C925" i="2"/>
  <c r="D925" i="2"/>
  <c r="E925" i="2"/>
  <c r="F925" i="2"/>
  <c r="G925" i="2"/>
  <c r="H925" i="2"/>
  <c r="I925" i="2"/>
  <c r="A926" i="2"/>
  <c r="B926" i="2"/>
  <c r="C926" i="2"/>
  <c r="D926" i="2"/>
  <c r="E926" i="2"/>
  <c r="F926" i="2"/>
  <c r="G926" i="2"/>
  <c r="H926" i="2"/>
  <c r="I926" i="2"/>
  <c r="A927" i="2"/>
  <c r="B927" i="2"/>
  <c r="C927" i="2"/>
  <c r="D927" i="2"/>
  <c r="E927" i="2"/>
  <c r="F927" i="2"/>
  <c r="G927" i="2"/>
  <c r="H927" i="2"/>
  <c r="I927" i="2"/>
  <c r="A928" i="2"/>
  <c r="B928" i="2"/>
  <c r="C928" i="2"/>
  <c r="D928" i="2"/>
  <c r="E928" i="2"/>
  <c r="F928" i="2"/>
  <c r="G928" i="2"/>
  <c r="H928" i="2"/>
  <c r="I928" i="2"/>
  <c r="A929" i="2"/>
  <c r="B929" i="2"/>
  <c r="C929" i="2"/>
  <c r="D929" i="2"/>
  <c r="E929" i="2"/>
  <c r="F929" i="2"/>
  <c r="G929" i="2"/>
  <c r="H929" i="2"/>
  <c r="I929" i="2"/>
  <c r="A930" i="2"/>
  <c r="B930" i="2"/>
  <c r="C930" i="2"/>
  <c r="D930" i="2"/>
  <c r="E930" i="2"/>
  <c r="F930" i="2"/>
  <c r="G930" i="2"/>
  <c r="H930" i="2"/>
  <c r="I930" i="2"/>
  <c r="A931" i="2"/>
  <c r="B931" i="2"/>
  <c r="C931" i="2"/>
  <c r="D931" i="2"/>
  <c r="E931" i="2"/>
  <c r="F931" i="2"/>
  <c r="G931" i="2"/>
  <c r="H931" i="2"/>
  <c r="I931" i="2"/>
  <c r="A932" i="2"/>
  <c r="B932" i="2"/>
  <c r="C932" i="2"/>
  <c r="D932" i="2"/>
  <c r="E932" i="2"/>
  <c r="F932" i="2"/>
  <c r="G932" i="2"/>
  <c r="H932" i="2"/>
  <c r="I932" i="2"/>
  <c r="A933" i="2"/>
  <c r="B933" i="2"/>
  <c r="C933" i="2"/>
  <c r="D933" i="2"/>
  <c r="E933" i="2"/>
  <c r="F933" i="2"/>
  <c r="G933" i="2"/>
  <c r="H933" i="2"/>
  <c r="I933" i="2"/>
  <c r="A934" i="2"/>
  <c r="B934" i="2"/>
  <c r="C934" i="2"/>
  <c r="D934" i="2"/>
  <c r="E934" i="2"/>
  <c r="F934" i="2"/>
  <c r="G934" i="2"/>
  <c r="H934" i="2"/>
  <c r="I934" i="2"/>
  <c r="A935" i="2"/>
  <c r="B935" i="2"/>
  <c r="C935" i="2"/>
  <c r="D935" i="2"/>
  <c r="E935" i="2"/>
  <c r="F935" i="2"/>
  <c r="G935" i="2"/>
  <c r="H935" i="2"/>
  <c r="I935" i="2"/>
  <c r="A936" i="2"/>
  <c r="B936" i="2"/>
  <c r="C936" i="2"/>
  <c r="D936" i="2"/>
  <c r="E936" i="2"/>
  <c r="F936" i="2"/>
  <c r="G936" i="2"/>
  <c r="H936" i="2"/>
  <c r="I936" i="2"/>
  <c r="A937" i="2"/>
  <c r="C937" i="2"/>
  <c r="D937" i="2"/>
  <c r="E937" i="2"/>
  <c r="F937" i="2"/>
  <c r="G937" i="2"/>
  <c r="H937" i="2"/>
  <c r="I937" i="2"/>
  <c r="A938" i="2"/>
  <c r="B938" i="2"/>
  <c r="C938" i="2"/>
  <c r="D938" i="2"/>
  <c r="E938" i="2"/>
  <c r="F938" i="2"/>
  <c r="G938" i="2"/>
  <c r="H938" i="2"/>
  <c r="I938" i="2"/>
  <c r="A939" i="2"/>
  <c r="B939" i="2"/>
  <c r="C939" i="2"/>
  <c r="D939" i="2"/>
  <c r="E939" i="2"/>
  <c r="F939" i="2"/>
  <c r="G939" i="2"/>
  <c r="H939" i="2"/>
  <c r="I939" i="2"/>
  <c r="A940" i="2"/>
  <c r="B940" i="2"/>
  <c r="C940" i="2"/>
  <c r="D940" i="2"/>
  <c r="E940" i="2"/>
  <c r="F940" i="2"/>
  <c r="G940" i="2"/>
  <c r="H940" i="2"/>
  <c r="I940" i="2"/>
  <c r="A941" i="2"/>
  <c r="B941" i="2"/>
  <c r="C941" i="2"/>
  <c r="D941" i="2"/>
  <c r="E941" i="2"/>
  <c r="F941" i="2"/>
  <c r="G941" i="2"/>
  <c r="H941" i="2"/>
  <c r="I941" i="2"/>
  <c r="A942" i="2"/>
  <c r="B942" i="2"/>
  <c r="C942" i="2"/>
  <c r="D942" i="2"/>
  <c r="E942" i="2"/>
  <c r="F942" i="2"/>
  <c r="G942" i="2"/>
  <c r="H942" i="2"/>
  <c r="I942" i="2"/>
  <c r="A943" i="2"/>
  <c r="B943" i="2"/>
  <c r="C943" i="2"/>
  <c r="D943" i="2"/>
  <c r="E943" i="2"/>
  <c r="F943" i="2"/>
  <c r="G943" i="2"/>
  <c r="H943" i="2"/>
  <c r="I943" i="2"/>
  <c r="A944" i="2"/>
  <c r="B944" i="2"/>
  <c r="C944" i="2"/>
  <c r="D944" i="2"/>
  <c r="E944" i="2"/>
  <c r="F944" i="2"/>
  <c r="G944" i="2"/>
  <c r="H944" i="2"/>
  <c r="I944" i="2"/>
  <c r="A945" i="2"/>
  <c r="B945" i="2"/>
  <c r="C945" i="2"/>
  <c r="D945" i="2"/>
  <c r="E945" i="2"/>
  <c r="F945" i="2"/>
  <c r="G945" i="2"/>
  <c r="H945" i="2"/>
  <c r="I945" i="2"/>
  <c r="A946" i="2"/>
  <c r="B946" i="2"/>
  <c r="C946" i="2"/>
  <c r="D946" i="2"/>
  <c r="E946" i="2"/>
  <c r="F946" i="2"/>
  <c r="G946" i="2"/>
  <c r="H946" i="2"/>
  <c r="I946" i="2"/>
  <c r="A947" i="2"/>
  <c r="B947" i="2"/>
  <c r="C947" i="2"/>
  <c r="D947" i="2"/>
  <c r="E947" i="2"/>
  <c r="F947" i="2"/>
  <c r="G947" i="2"/>
  <c r="H947" i="2"/>
  <c r="I947" i="2"/>
  <c r="A948" i="2"/>
  <c r="B948" i="2"/>
  <c r="C948" i="2"/>
  <c r="D948" i="2"/>
  <c r="E948" i="2"/>
  <c r="F948" i="2"/>
  <c r="G948" i="2"/>
  <c r="H948" i="2"/>
  <c r="I948" i="2"/>
  <c r="A949" i="2"/>
  <c r="B949" i="2"/>
  <c r="C949" i="2"/>
  <c r="D949" i="2"/>
  <c r="E949" i="2"/>
  <c r="F949" i="2"/>
  <c r="G949" i="2"/>
  <c r="H949" i="2"/>
  <c r="I949" i="2"/>
  <c r="A950" i="2"/>
  <c r="B950" i="2"/>
  <c r="C950" i="2"/>
  <c r="D950" i="2"/>
  <c r="E950" i="2"/>
  <c r="F950" i="2"/>
  <c r="G950" i="2"/>
  <c r="H950" i="2"/>
  <c r="I950" i="2"/>
  <c r="A951" i="2"/>
  <c r="B951" i="2"/>
  <c r="C951" i="2"/>
  <c r="D951" i="2"/>
  <c r="E951" i="2"/>
  <c r="F951" i="2"/>
  <c r="G951" i="2"/>
  <c r="H951" i="2"/>
  <c r="I951" i="2"/>
  <c r="A952" i="2"/>
  <c r="B952" i="2"/>
  <c r="C952" i="2"/>
  <c r="D952" i="2"/>
  <c r="E952" i="2"/>
  <c r="F952" i="2"/>
  <c r="G952" i="2"/>
  <c r="H952" i="2"/>
  <c r="I952" i="2"/>
  <c r="A953" i="2"/>
  <c r="B953" i="2"/>
  <c r="C953" i="2"/>
  <c r="D953" i="2"/>
  <c r="E953" i="2"/>
  <c r="F953" i="2"/>
  <c r="G953" i="2"/>
  <c r="H953" i="2"/>
  <c r="I953" i="2"/>
  <c r="A954" i="2"/>
  <c r="B954" i="2"/>
  <c r="C954" i="2"/>
  <c r="D954" i="2"/>
  <c r="E954" i="2"/>
  <c r="F954" i="2"/>
  <c r="G954" i="2"/>
  <c r="H954" i="2"/>
  <c r="I954" i="2"/>
  <c r="A955" i="2"/>
  <c r="B955" i="2"/>
  <c r="C955" i="2"/>
  <c r="D955" i="2"/>
  <c r="E955" i="2"/>
  <c r="F955" i="2"/>
  <c r="G955" i="2"/>
  <c r="H955" i="2"/>
  <c r="I955" i="2"/>
  <c r="A956" i="2"/>
  <c r="B956" i="2"/>
  <c r="C956" i="2"/>
  <c r="D956" i="2"/>
  <c r="E956" i="2"/>
  <c r="F956" i="2"/>
  <c r="G956" i="2"/>
  <c r="H956" i="2"/>
  <c r="I956" i="2"/>
  <c r="A957" i="2"/>
  <c r="B957" i="2"/>
  <c r="C957" i="2"/>
  <c r="D957" i="2"/>
  <c r="E957" i="2"/>
  <c r="F957" i="2"/>
  <c r="G957" i="2"/>
  <c r="H957" i="2"/>
  <c r="I957" i="2"/>
  <c r="A958" i="2"/>
  <c r="B958" i="2"/>
  <c r="C958" i="2"/>
  <c r="D958" i="2"/>
  <c r="E958" i="2"/>
  <c r="F958" i="2"/>
  <c r="G958" i="2"/>
  <c r="H958" i="2"/>
  <c r="I958" i="2"/>
  <c r="A959" i="2"/>
  <c r="B959" i="2"/>
  <c r="C959" i="2"/>
  <c r="D959" i="2"/>
  <c r="E959" i="2"/>
  <c r="F959" i="2"/>
  <c r="G959" i="2"/>
  <c r="H959" i="2"/>
  <c r="I959" i="2"/>
  <c r="A960" i="2"/>
  <c r="B960" i="2"/>
  <c r="C960" i="2"/>
  <c r="D960" i="2"/>
  <c r="E960" i="2"/>
  <c r="F960" i="2"/>
  <c r="G960" i="2"/>
  <c r="H960" i="2"/>
  <c r="I960" i="2"/>
  <c r="A961" i="2"/>
  <c r="B961" i="2"/>
  <c r="C961" i="2"/>
  <c r="D961" i="2"/>
  <c r="E961" i="2"/>
  <c r="F961" i="2"/>
  <c r="G961" i="2"/>
  <c r="H961" i="2"/>
  <c r="I961" i="2"/>
  <c r="A962" i="2"/>
  <c r="B962" i="2"/>
  <c r="C962" i="2"/>
  <c r="D962" i="2"/>
  <c r="E962" i="2"/>
  <c r="F962" i="2"/>
  <c r="G962" i="2"/>
  <c r="H962" i="2"/>
  <c r="I962" i="2"/>
  <c r="A963" i="2"/>
  <c r="B963" i="2"/>
  <c r="C963" i="2"/>
  <c r="D963" i="2"/>
  <c r="E963" i="2"/>
  <c r="F963" i="2"/>
  <c r="G963" i="2"/>
  <c r="H963" i="2"/>
  <c r="I963" i="2"/>
  <c r="A964" i="2"/>
  <c r="B964" i="2"/>
  <c r="C964" i="2"/>
  <c r="D964" i="2"/>
  <c r="E964" i="2"/>
  <c r="F964" i="2"/>
  <c r="G964" i="2"/>
  <c r="H964" i="2"/>
  <c r="I964" i="2"/>
  <c r="A965" i="2"/>
  <c r="C965" i="2"/>
  <c r="D965" i="2"/>
  <c r="E965" i="2"/>
  <c r="F965" i="2"/>
  <c r="G965" i="2"/>
  <c r="H965" i="2"/>
  <c r="I965" i="2"/>
  <c r="A966" i="2"/>
  <c r="C966" i="2"/>
  <c r="D966" i="2"/>
  <c r="E966" i="2"/>
  <c r="F966" i="2"/>
  <c r="G966" i="2"/>
  <c r="H966" i="2"/>
  <c r="I966" i="2"/>
  <c r="A967" i="2"/>
  <c r="B967" i="2"/>
  <c r="C967" i="2"/>
  <c r="D967" i="2"/>
  <c r="E967" i="2"/>
  <c r="F967" i="2"/>
  <c r="G967" i="2"/>
  <c r="H967" i="2"/>
  <c r="I967" i="2"/>
  <c r="A968" i="2"/>
  <c r="B968" i="2"/>
  <c r="C968" i="2"/>
  <c r="D968" i="2"/>
  <c r="E968" i="2"/>
  <c r="F968" i="2"/>
  <c r="G968" i="2"/>
  <c r="H968" i="2"/>
  <c r="I968" i="2"/>
  <c r="A969" i="2"/>
  <c r="B969" i="2"/>
  <c r="C969" i="2"/>
  <c r="D969" i="2"/>
  <c r="E969" i="2"/>
  <c r="F969" i="2"/>
  <c r="G969" i="2"/>
  <c r="H969" i="2"/>
  <c r="I969" i="2"/>
  <c r="A970" i="2"/>
  <c r="B970" i="2"/>
  <c r="C970" i="2"/>
  <c r="D970" i="2"/>
  <c r="E970" i="2"/>
  <c r="F970" i="2"/>
  <c r="G970" i="2"/>
  <c r="H970" i="2"/>
  <c r="I970" i="2"/>
  <c r="A971" i="2"/>
  <c r="B971" i="2"/>
  <c r="C971" i="2"/>
  <c r="D971" i="2"/>
  <c r="E971" i="2"/>
  <c r="F971" i="2"/>
  <c r="G971" i="2"/>
  <c r="H971" i="2"/>
  <c r="I971" i="2"/>
  <c r="A972" i="2"/>
  <c r="B972" i="2"/>
  <c r="C972" i="2"/>
  <c r="D972" i="2"/>
  <c r="E972" i="2"/>
  <c r="F972" i="2"/>
  <c r="G972" i="2"/>
  <c r="H972" i="2"/>
  <c r="I972" i="2"/>
  <c r="A973" i="2"/>
  <c r="B973" i="2"/>
  <c r="C973" i="2"/>
  <c r="D973" i="2"/>
  <c r="E973" i="2"/>
  <c r="F973" i="2"/>
  <c r="G973" i="2"/>
  <c r="H973" i="2"/>
  <c r="I973" i="2"/>
  <c r="A974" i="2"/>
  <c r="B974" i="2"/>
  <c r="C974" i="2"/>
  <c r="D974" i="2"/>
  <c r="E974" i="2"/>
  <c r="F974" i="2"/>
  <c r="G974" i="2"/>
  <c r="H974" i="2"/>
  <c r="I974" i="2"/>
  <c r="A975" i="2"/>
  <c r="B975" i="2"/>
  <c r="C975" i="2"/>
  <c r="D975" i="2"/>
  <c r="E975" i="2"/>
  <c r="F975" i="2"/>
  <c r="G975" i="2"/>
  <c r="H975" i="2"/>
  <c r="I975" i="2"/>
  <c r="A976" i="2"/>
  <c r="B976" i="2"/>
  <c r="C976" i="2"/>
  <c r="D976" i="2"/>
  <c r="E976" i="2"/>
  <c r="F976" i="2"/>
  <c r="G976" i="2"/>
  <c r="H976" i="2"/>
  <c r="I976" i="2"/>
  <c r="A977" i="2"/>
  <c r="B977" i="2"/>
  <c r="C977" i="2"/>
  <c r="D977" i="2"/>
  <c r="E977" i="2"/>
  <c r="F977" i="2"/>
  <c r="G977" i="2"/>
  <c r="H977" i="2"/>
  <c r="I977" i="2"/>
  <c r="A978" i="2"/>
  <c r="B978" i="2"/>
  <c r="C978" i="2"/>
  <c r="D978" i="2"/>
  <c r="E978" i="2"/>
  <c r="F978" i="2"/>
  <c r="G978" i="2"/>
  <c r="H978" i="2"/>
  <c r="I978" i="2"/>
  <c r="A979" i="2"/>
  <c r="B979" i="2"/>
  <c r="C979" i="2"/>
  <c r="D979" i="2"/>
  <c r="E979" i="2"/>
  <c r="F979" i="2"/>
  <c r="G979" i="2"/>
  <c r="H979" i="2"/>
  <c r="I979" i="2"/>
  <c r="A980" i="2"/>
  <c r="B980" i="2"/>
  <c r="C980" i="2"/>
  <c r="D980" i="2"/>
  <c r="E980" i="2"/>
  <c r="F980" i="2"/>
  <c r="G980" i="2"/>
  <c r="H980" i="2"/>
  <c r="I980" i="2"/>
  <c r="A981" i="2"/>
  <c r="B981" i="2"/>
  <c r="C981" i="2"/>
  <c r="D981" i="2"/>
  <c r="E981" i="2"/>
  <c r="F981" i="2"/>
  <c r="G981" i="2"/>
  <c r="H981" i="2"/>
  <c r="I981" i="2"/>
  <c r="A982" i="2"/>
  <c r="B982" i="2"/>
  <c r="C982" i="2"/>
  <c r="D982" i="2"/>
  <c r="E982" i="2"/>
  <c r="F982" i="2"/>
  <c r="G982" i="2"/>
  <c r="H982" i="2"/>
  <c r="I982" i="2"/>
  <c r="A983" i="2"/>
  <c r="B983" i="2"/>
  <c r="C983" i="2"/>
  <c r="D983" i="2"/>
  <c r="E983" i="2"/>
  <c r="F983" i="2"/>
  <c r="G983" i="2"/>
  <c r="H983" i="2"/>
  <c r="I983" i="2"/>
  <c r="A984" i="2"/>
  <c r="B984" i="2"/>
  <c r="C984" i="2"/>
  <c r="D984" i="2"/>
  <c r="E984" i="2"/>
  <c r="F984" i="2"/>
  <c r="G984" i="2"/>
  <c r="H984" i="2"/>
  <c r="I984" i="2"/>
  <c r="A985" i="2"/>
  <c r="B985" i="2"/>
  <c r="C985" i="2"/>
  <c r="D985" i="2"/>
  <c r="E985" i="2"/>
  <c r="F985" i="2"/>
  <c r="G985" i="2"/>
  <c r="H985" i="2"/>
  <c r="I985" i="2"/>
  <c r="A986" i="2"/>
  <c r="B986" i="2"/>
  <c r="C986" i="2"/>
  <c r="D986" i="2"/>
  <c r="E986" i="2"/>
  <c r="F986" i="2"/>
  <c r="G986" i="2"/>
  <c r="H986" i="2"/>
  <c r="I986" i="2"/>
  <c r="A987" i="2"/>
  <c r="B987" i="2"/>
  <c r="C987" i="2"/>
  <c r="D987" i="2"/>
  <c r="E987" i="2"/>
  <c r="F987" i="2"/>
  <c r="G987" i="2"/>
  <c r="H987" i="2"/>
  <c r="I987" i="2"/>
  <c r="A988" i="2"/>
  <c r="B988" i="2"/>
  <c r="C988" i="2"/>
  <c r="D988" i="2"/>
  <c r="E988" i="2"/>
  <c r="F988" i="2"/>
  <c r="G988" i="2"/>
  <c r="H988" i="2"/>
  <c r="I988" i="2"/>
  <c r="A989" i="2"/>
  <c r="B989" i="2"/>
  <c r="C989" i="2"/>
  <c r="D989" i="2"/>
  <c r="E989" i="2"/>
  <c r="F989" i="2"/>
  <c r="G989" i="2"/>
  <c r="H989" i="2"/>
  <c r="I989" i="2"/>
  <c r="A990" i="2"/>
  <c r="B990" i="2"/>
  <c r="C990" i="2"/>
  <c r="D990" i="2"/>
  <c r="E990" i="2"/>
  <c r="F990" i="2"/>
  <c r="G990" i="2"/>
  <c r="H990" i="2"/>
  <c r="I990" i="2"/>
  <c r="A991" i="2"/>
  <c r="B991" i="2"/>
  <c r="C991" i="2"/>
  <c r="D991" i="2"/>
  <c r="E991" i="2"/>
  <c r="F991" i="2"/>
  <c r="G991" i="2"/>
  <c r="H991" i="2"/>
  <c r="I991" i="2"/>
  <c r="A992" i="2"/>
  <c r="B992" i="2"/>
  <c r="C992" i="2"/>
  <c r="D992" i="2"/>
  <c r="E992" i="2"/>
  <c r="F992" i="2"/>
  <c r="G992" i="2"/>
  <c r="H992" i="2"/>
  <c r="I992" i="2"/>
  <c r="A993" i="2"/>
  <c r="B993" i="2"/>
  <c r="C993" i="2"/>
  <c r="D993" i="2"/>
  <c r="E993" i="2"/>
  <c r="F993" i="2"/>
  <c r="G993" i="2"/>
  <c r="H993" i="2"/>
  <c r="I993" i="2"/>
  <c r="A994" i="2"/>
  <c r="B994" i="2"/>
  <c r="C994" i="2"/>
  <c r="D994" i="2"/>
  <c r="E994" i="2"/>
  <c r="F994" i="2"/>
  <c r="G994" i="2"/>
  <c r="H994" i="2"/>
  <c r="I994" i="2"/>
  <c r="A995" i="2"/>
  <c r="B995" i="2"/>
  <c r="C995" i="2"/>
  <c r="D995" i="2"/>
  <c r="E995" i="2"/>
  <c r="F995" i="2"/>
  <c r="G995" i="2"/>
  <c r="H995" i="2"/>
  <c r="I995" i="2"/>
  <c r="A996" i="2"/>
  <c r="B996" i="2"/>
  <c r="C996" i="2"/>
  <c r="D996" i="2"/>
  <c r="E996" i="2"/>
  <c r="F996" i="2"/>
  <c r="G996" i="2"/>
  <c r="H996" i="2"/>
  <c r="I996" i="2"/>
  <c r="A997" i="2"/>
  <c r="B997" i="2"/>
  <c r="C997" i="2"/>
  <c r="D997" i="2"/>
  <c r="E997" i="2"/>
  <c r="F997" i="2"/>
  <c r="G997" i="2"/>
  <c r="H997" i="2"/>
  <c r="I997" i="2"/>
  <c r="A998" i="2"/>
  <c r="B998" i="2"/>
  <c r="C998" i="2"/>
  <c r="D998" i="2"/>
  <c r="E998" i="2"/>
  <c r="F998" i="2"/>
  <c r="G998" i="2"/>
  <c r="H998" i="2"/>
  <c r="I998" i="2"/>
  <c r="A999" i="2"/>
  <c r="B999" i="2"/>
  <c r="C999" i="2"/>
  <c r="D999" i="2"/>
  <c r="E999" i="2"/>
  <c r="F999" i="2"/>
  <c r="G999" i="2"/>
  <c r="H999" i="2"/>
  <c r="I999" i="2"/>
  <c r="A1000" i="2"/>
  <c r="B1000" i="2"/>
  <c r="C1000" i="2"/>
  <c r="D1000" i="2"/>
  <c r="E1000" i="2"/>
  <c r="F1000" i="2"/>
  <c r="G1000" i="2"/>
  <c r="H1000" i="2"/>
  <c r="I1000" i="2"/>
  <c r="A1001" i="2"/>
  <c r="B1001" i="2"/>
  <c r="C1001" i="2"/>
  <c r="D1001" i="2"/>
  <c r="E1001" i="2"/>
  <c r="F1001" i="2"/>
  <c r="G1001" i="2"/>
  <c r="H1001" i="2"/>
  <c r="I1001" i="2"/>
  <c r="A1002" i="2"/>
  <c r="B1002" i="2"/>
  <c r="C1002" i="2"/>
  <c r="D1002" i="2"/>
  <c r="E1002" i="2"/>
  <c r="F1002" i="2"/>
  <c r="G1002" i="2"/>
  <c r="H1002" i="2"/>
  <c r="I1002" i="2"/>
  <c r="A1003" i="2"/>
  <c r="B1003" i="2"/>
  <c r="C1003" i="2"/>
  <c r="D1003" i="2"/>
  <c r="E1003" i="2"/>
  <c r="F1003" i="2"/>
  <c r="G1003" i="2"/>
  <c r="H1003" i="2"/>
  <c r="I1003" i="2"/>
  <c r="A1004" i="2"/>
  <c r="B1004" i="2"/>
  <c r="C1004" i="2"/>
  <c r="D1004" i="2"/>
  <c r="E1004" i="2"/>
  <c r="F1004" i="2"/>
  <c r="G1004" i="2"/>
  <c r="H1004" i="2"/>
  <c r="I1004" i="2"/>
  <c r="A1005" i="2"/>
  <c r="B1005" i="2"/>
  <c r="C1005" i="2"/>
  <c r="D1005" i="2"/>
  <c r="E1005" i="2"/>
  <c r="F1005" i="2"/>
  <c r="G1005" i="2"/>
  <c r="H1005" i="2"/>
  <c r="I1005" i="2"/>
  <c r="A1006" i="2"/>
  <c r="B1006" i="2"/>
  <c r="C1006" i="2"/>
  <c r="D1006" i="2"/>
  <c r="E1006" i="2"/>
  <c r="F1006" i="2"/>
  <c r="G1006" i="2"/>
  <c r="H1006" i="2"/>
  <c r="I1006" i="2"/>
  <c r="A1007" i="2"/>
  <c r="B1007" i="2"/>
  <c r="C1007" i="2"/>
  <c r="D1007" i="2"/>
  <c r="E1007" i="2"/>
  <c r="F1007" i="2"/>
  <c r="G1007" i="2"/>
  <c r="H1007" i="2"/>
  <c r="I1007" i="2"/>
  <c r="A1008" i="2"/>
  <c r="B1008" i="2"/>
  <c r="C1008" i="2"/>
  <c r="D1008" i="2"/>
  <c r="E1008" i="2"/>
  <c r="F1008" i="2"/>
  <c r="G1008" i="2"/>
  <c r="H1008" i="2"/>
  <c r="I1008" i="2"/>
  <c r="A1009" i="2"/>
  <c r="B1009" i="2"/>
  <c r="C1009" i="2"/>
  <c r="D1009" i="2"/>
  <c r="E1009" i="2"/>
  <c r="F1009" i="2"/>
  <c r="G1009" i="2"/>
  <c r="H1009" i="2"/>
  <c r="I1009" i="2"/>
  <c r="A1010" i="2"/>
  <c r="B1010" i="2"/>
  <c r="C1010" i="2"/>
  <c r="D1010" i="2"/>
  <c r="E1010" i="2"/>
  <c r="F1010" i="2"/>
  <c r="G1010" i="2"/>
  <c r="H1010" i="2"/>
  <c r="I1010" i="2"/>
  <c r="A1011" i="2"/>
  <c r="B1011" i="2"/>
  <c r="C1011" i="2"/>
  <c r="D1011" i="2"/>
  <c r="E1011" i="2"/>
  <c r="F1011" i="2"/>
  <c r="G1011" i="2"/>
  <c r="H1011" i="2"/>
  <c r="I1011" i="2"/>
  <c r="A1012" i="2"/>
  <c r="B1012" i="2"/>
  <c r="C1012" i="2"/>
  <c r="D1012" i="2"/>
  <c r="E1012" i="2"/>
  <c r="F1012" i="2"/>
  <c r="G1012" i="2"/>
  <c r="H1012" i="2"/>
  <c r="I1012" i="2"/>
  <c r="A1013" i="2"/>
  <c r="B1013" i="2"/>
  <c r="C1013" i="2"/>
  <c r="D1013" i="2"/>
  <c r="E1013" i="2"/>
  <c r="F1013" i="2"/>
  <c r="G1013" i="2"/>
  <c r="H1013" i="2"/>
  <c r="I1013" i="2"/>
  <c r="A1014" i="2"/>
  <c r="B1014" i="2"/>
  <c r="C1014" i="2"/>
  <c r="D1014" i="2"/>
  <c r="E1014" i="2"/>
  <c r="F1014" i="2"/>
  <c r="G1014" i="2"/>
  <c r="H1014" i="2"/>
  <c r="I1014" i="2"/>
  <c r="A1015" i="2"/>
  <c r="B1015" i="2"/>
  <c r="C1015" i="2"/>
  <c r="D1015" i="2"/>
  <c r="E1015" i="2"/>
  <c r="F1015" i="2"/>
  <c r="G1015" i="2"/>
  <c r="H1015" i="2"/>
  <c r="I1015" i="2"/>
  <c r="A1016" i="2"/>
  <c r="B1016" i="2"/>
  <c r="C1016" i="2"/>
  <c r="D1016" i="2"/>
  <c r="E1016" i="2"/>
  <c r="F1016" i="2"/>
  <c r="G1016" i="2"/>
  <c r="H1016" i="2"/>
  <c r="I1016" i="2"/>
  <c r="A1017" i="2"/>
  <c r="B1017" i="2"/>
  <c r="C1017" i="2"/>
  <c r="D1017" i="2"/>
  <c r="E1017" i="2"/>
  <c r="F1017" i="2"/>
  <c r="G1017" i="2"/>
  <c r="H1017" i="2"/>
  <c r="I1017" i="2"/>
  <c r="A1018" i="2"/>
  <c r="B1018" i="2"/>
  <c r="C1018" i="2"/>
  <c r="D1018" i="2"/>
  <c r="E1018" i="2"/>
  <c r="F1018" i="2"/>
  <c r="G1018" i="2"/>
  <c r="H1018" i="2"/>
  <c r="I1018" i="2"/>
  <c r="A1019" i="2"/>
  <c r="B1019" i="2"/>
  <c r="C1019" i="2"/>
  <c r="D1019" i="2"/>
  <c r="E1019" i="2"/>
  <c r="F1019" i="2"/>
  <c r="G1019" i="2"/>
  <c r="H1019" i="2"/>
  <c r="I1019" i="2"/>
  <c r="A1020" i="2"/>
  <c r="B1020" i="2"/>
  <c r="C1020" i="2"/>
  <c r="D1020" i="2"/>
  <c r="E1020" i="2"/>
  <c r="F1020" i="2"/>
  <c r="G1020" i="2"/>
  <c r="H1020" i="2"/>
  <c r="I1020" i="2"/>
  <c r="A1021" i="2"/>
  <c r="B1021" i="2"/>
  <c r="C1021" i="2"/>
  <c r="D1021" i="2"/>
  <c r="E1021" i="2"/>
  <c r="F1021" i="2"/>
  <c r="G1021" i="2"/>
  <c r="H1021" i="2"/>
  <c r="I1021" i="2"/>
  <c r="A1022" i="2"/>
  <c r="B1022" i="2"/>
  <c r="C1022" i="2"/>
  <c r="D1022" i="2"/>
  <c r="E1022" i="2"/>
  <c r="F1022" i="2"/>
  <c r="G1022" i="2"/>
  <c r="H1022" i="2"/>
  <c r="I1022" i="2"/>
  <c r="A1023" i="2"/>
  <c r="B1023" i="2"/>
  <c r="C1023" i="2"/>
  <c r="D1023" i="2"/>
  <c r="E1023" i="2"/>
  <c r="F1023" i="2"/>
  <c r="G1023" i="2"/>
  <c r="H1023" i="2"/>
  <c r="I1023" i="2"/>
  <c r="A1024" i="2"/>
  <c r="B1024" i="2"/>
  <c r="C1024" i="2"/>
  <c r="D1024" i="2"/>
  <c r="E1024" i="2"/>
  <c r="F1024" i="2"/>
  <c r="G1024" i="2"/>
  <c r="H1024" i="2"/>
  <c r="I1024" i="2"/>
  <c r="A1025" i="2"/>
  <c r="B1025" i="2"/>
  <c r="C1025" i="2"/>
  <c r="D1025" i="2"/>
  <c r="E1025" i="2"/>
  <c r="F1025" i="2"/>
  <c r="G1025" i="2"/>
  <c r="H1025" i="2"/>
  <c r="I1025" i="2"/>
  <c r="A1026" i="2"/>
  <c r="B1026" i="2"/>
  <c r="C1026" i="2"/>
  <c r="D1026" i="2"/>
  <c r="E1026" i="2"/>
  <c r="F1026" i="2"/>
  <c r="G1026" i="2"/>
  <c r="H1026" i="2"/>
  <c r="I1026" i="2"/>
  <c r="A1027" i="2"/>
  <c r="B1027" i="2"/>
  <c r="C1027" i="2"/>
  <c r="D1027" i="2"/>
  <c r="E1027" i="2"/>
  <c r="F1027" i="2"/>
  <c r="G1027" i="2"/>
  <c r="H1027" i="2"/>
  <c r="I1027" i="2"/>
  <c r="A1028" i="2"/>
  <c r="B1028" i="2"/>
  <c r="C1028" i="2"/>
  <c r="D1028" i="2"/>
  <c r="E1028" i="2"/>
  <c r="F1028" i="2"/>
  <c r="G1028" i="2"/>
  <c r="H1028" i="2"/>
  <c r="I1028" i="2"/>
  <c r="A1029" i="2"/>
  <c r="B1029" i="2"/>
  <c r="C1029" i="2"/>
  <c r="D1029" i="2"/>
  <c r="E1029" i="2"/>
  <c r="F1029" i="2"/>
  <c r="G1029" i="2"/>
  <c r="H1029" i="2"/>
  <c r="I1029" i="2"/>
  <c r="A1030" i="2"/>
  <c r="B1030" i="2"/>
  <c r="C1030" i="2"/>
  <c r="D1030" i="2"/>
  <c r="E1030" i="2"/>
  <c r="F1030" i="2"/>
  <c r="G1030" i="2"/>
  <c r="H1030" i="2"/>
  <c r="I1030" i="2"/>
  <c r="A1031" i="2"/>
  <c r="B1031" i="2"/>
  <c r="C1031" i="2"/>
  <c r="D1031" i="2"/>
  <c r="E1031" i="2"/>
  <c r="F1031" i="2"/>
  <c r="G1031" i="2"/>
  <c r="H1031" i="2"/>
  <c r="I1031" i="2"/>
  <c r="A1032" i="2"/>
  <c r="B1032" i="2"/>
  <c r="C1032" i="2"/>
  <c r="D1032" i="2"/>
  <c r="E1032" i="2"/>
  <c r="F1032" i="2"/>
  <c r="G1032" i="2"/>
  <c r="H1032" i="2"/>
  <c r="I1032" i="2"/>
  <c r="A1033" i="2"/>
  <c r="B1033" i="2"/>
  <c r="C1033" i="2"/>
  <c r="D1033" i="2"/>
  <c r="E1033" i="2"/>
  <c r="F1033" i="2"/>
  <c r="G1033" i="2"/>
  <c r="H1033" i="2"/>
  <c r="I1033" i="2"/>
  <c r="A1034" i="2"/>
  <c r="B1034" i="2"/>
  <c r="C1034" i="2"/>
  <c r="D1034" i="2"/>
  <c r="E1034" i="2"/>
  <c r="F1034" i="2"/>
  <c r="G1034" i="2"/>
  <c r="H1034" i="2"/>
  <c r="I1034" i="2"/>
  <c r="A1035" i="2"/>
  <c r="B1035" i="2"/>
  <c r="C1035" i="2"/>
  <c r="D1035" i="2"/>
  <c r="E1035" i="2"/>
  <c r="F1035" i="2"/>
  <c r="G1035" i="2"/>
  <c r="H1035" i="2"/>
  <c r="I1035" i="2"/>
  <c r="A1036" i="2"/>
  <c r="B1036" i="2"/>
  <c r="C1036" i="2"/>
  <c r="D1036" i="2"/>
  <c r="E1036" i="2"/>
  <c r="F1036" i="2"/>
  <c r="G1036" i="2"/>
  <c r="H1036" i="2"/>
  <c r="I1036" i="2"/>
  <c r="A1037" i="2"/>
  <c r="B1037" i="2"/>
  <c r="C1037" i="2"/>
  <c r="D1037" i="2"/>
  <c r="E1037" i="2"/>
  <c r="F1037" i="2"/>
  <c r="G1037" i="2"/>
  <c r="H1037" i="2"/>
  <c r="I1037" i="2"/>
  <c r="A1038" i="2"/>
  <c r="B1038" i="2"/>
  <c r="C1038" i="2"/>
  <c r="D1038" i="2"/>
  <c r="E1038" i="2"/>
  <c r="F1038" i="2"/>
  <c r="G1038" i="2"/>
  <c r="H1038" i="2"/>
  <c r="I1038" i="2"/>
  <c r="A1039" i="2"/>
  <c r="B1039" i="2"/>
  <c r="C1039" i="2"/>
  <c r="D1039" i="2"/>
  <c r="E1039" i="2"/>
  <c r="F1039" i="2"/>
  <c r="G1039" i="2"/>
  <c r="H1039" i="2"/>
  <c r="I1039" i="2"/>
  <c r="A1040" i="2"/>
  <c r="B1040" i="2"/>
  <c r="C1040" i="2"/>
  <c r="D1040" i="2"/>
  <c r="E1040" i="2"/>
  <c r="F1040" i="2"/>
  <c r="G1040" i="2"/>
  <c r="H1040" i="2"/>
  <c r="I1040" i="2"/>
  <c r="A1041" i="2"/>
  <c r="B1041" i="2"/>
  <c r="C1041" i="2"/>
  <c r="D1041" i="2"/>
  <c r="E1041" i="2"/>
  <c r="F1041" i="2"/>
  <c r="G1041" i="2"/>
  <c r="H1041" i="2"/>
  <c r="I1041" i="2"/>
  <c r="A1042" i="2"/>
  <c r="B1042" i="2"/>
  <c r="C1042" i="2"/>
  <c r="D1042" i="2"/>
  <c r="E1042" i="2"/>
  <c r="F1042" i="2"/>
  <c r="G1042" i="2"/>
  <c r="H1042" i="2"/>
  <c r="I1042" i="2"/>
  <c r="A1043" i="2"/>
  <c r="B1043" i="2"/>
  <c r="C1043" i="2"/>
  <c r="D1043" i="2"/>
  <c r="E1043" i="2"/>
  <c r="F1043" i="2"/>
  <c r="G1043" i="2"/>
  <c r="H1043" i="2"/>
  <c r="I1043" i="2"/>
  <c r="A1044" i="2"/>
  <c r="B1044" i="2"/>
  <c r="C1044" i="2"/>
  <c r="D1044" i="2"/>
  <c r="E1044" i="2"/>
  <c r="F1044" i="2"/>
  <c r="G1044" i="2"/>
  <c r="H1044" i="2"/>
  <c r="I1044" i="2"/>
  <c r="A1045" i="2"/>
  <c r="B1045" i="2"/>
  <c r="C1045" i="2"/>
  <c r="D1045" i="2"/>
  <c r="E1045" i="2"/>
  <c r="F1045" i="2"/>
  <c r="G1045" i="2"/>
  <c r="H1045" i="2"/>
  <c r="I1045" i="2"/>
  <c r="A1046" i="2"/>
  <c r="B1046" i="2"/>
  <c r="C1046" i="2"/>
  <c r="D1046" i="2"/>
  <c r="E1046" i="2"/>
  <c r="F1046" i="2"/>
  <c r="G1046" i="2"/>
  <c r="H1046" i="2"/>
  <c r="I1046" i="2"/>
  <c r="A1047" i="2"/>
  <c r="B1047" i="2"/>
  <c r="C1047" i="2"/>
  <c r="D1047" i="2"/>
  <c r="E1047" i="2"/>
  <c r="F1047" i="2"/>
  <c r="G1047" i="2"/>
  <c r="H1047" i="2"/>
  <c r="I1047" i="2"/>
  <c r="A1048" i="2"/>
  <c r="B1048" i="2"/>
  <c r="C1048" i="2"/>
  <c r="D1048" i="2"/>
  <c r="E1048" i="2"/>
  <c r="F1048" i="2"/>
  <c r="G1048" i="2"/>
  <c r="H1048" i="2"/>
  <c r="I1048" i="2"/>
  <c r="A1049" i="2"/>
  <c r="B1049" i="2"/>
  <c r="C1049" i="2"/>
  <c r="D1049" i="2"/>
  <c r="E1049" i="2"/>
  <c r="F1049" i="2"/>
  <c r="G1049" i="2"/>
  <c r="H1049" i="2"/>
  <c r="I1049" i="2"/>
  <c r="A1050" i="2"/>
  <c r="B1050" i="2"/>
  <c r="C1050" i="2"/>
  <c r="D1050" i="2"/>
  <c r="E1050" i="2"/>
  <c r="F1050" i="2"/>
  <c r="G1050" i="2"/>
  <c r="H1050" i="2"/>
  <c r="I1050" i="2"/>
  <c r="A1051" i="2"/>
  <c r="B1051" i="2"/>
  <c r="C1051" i="2"/>
  <c r="D1051" i="2"/>
  <c r="E1051" i="2"/>
  <c r="F1051" i="2"/>
  <c r="G1051" i="2"/>
  <c r="H1051" i="2"/>
  <c r="I1051" i="2"/>
  <c r="A1052" i="2"/>
  <c r="B1052" i="2"/>
  <c r="C1052" i="2"/>
  <c r="D1052" i="2"/>
  <c r="E1052" i="2"/>
  <c r="F1052" i="2"/>
  <c r="G1052" i="2"/>
  <c r="H1052" i="2"/>
  <c r="I1052" i="2"/>
  <c r="A1053" i="2"/>
  <c r="B1053" i="2"/>
  <c r="C1053" i="2"/>
  <c r="D1053" i="2"/>
  <c r="E1053" i="2"/>
  <c r="F1053" i="2"/>
  <c r="G1053" i="2"/>
  <c r="H1053" i="2"/>
  <c r="I1053" i="2"/>
  <c r="A1054" i="2"/>
  <c r="B1054" i="2"/>
  <c r="C1054" i="2"/>
  <c r="D1054" i="2"/>
  <c r="E1054" i="2"/>
  <c r="F1054" i="2"/>
  <c r="G1054" i="2"/>
  <c r="H1054" i="2"/>
  <c r="I1054" i="2"/>
  <c r="A1055" i="2"/>
  <c r="B1055" i="2"/>
  <c r="C1055" i="2"/>
  <c r="D1055" i="2"/>
  <c r="E1055" i="2"/>
  <c r="F1055" i="2"/>
  <c r="G1055" i="2"/>
  <c r="H1055" i="2"/>
  <c r="I1055" i="2"/>
  <c r="A1056" i="2"/>
  <c r="B1056" i="2"/>
  <c r="C1056" i="2"/>
  <c r="D1056" i="2"/>
  <c r="E1056" i="2"/>
  <c r="F1056" i="2"/>
  <c r="G1056" i="2"/>
  <c r="H1056" i="2"/>
  <c r="I1056" i="2"/>
  <c r="A1057" i="2"/>
  <c r="B1057" i="2"/>
  <c r="C1057" i="2"/>
  <c r="D1057" i="2"/>
  <c r="E1057" i="2"/>
  <c r="F1057" i="2"/>
  <c r="G1057" i="2"/>
  <c r="H1057" i="2"/>
  <c r="I1057" i="2"/>
  <c r="A1058" i="2"/>
  <c r="B1058" i="2"/>
  <c r="C1058" i="2"/>
  <c r="D1058" i="2"/>
  <c r="E1058" i="2"/>
  <c r="F1058" i="2"/>
  <c r="G1058" i="2"/>
  <c r="H1058" i="2"/>
  <c r="I1058" i="2"/>
  <c r="A1059" i="2"/>
  <c r="B1059" i="2"/>
  <c r="C1059" i="2"/>
  <c r="D1059" i="2"/>
  <c r="E1059" i="2"/>
  <c r="F1059" i="2"/>
  <c r="G1059" i="2"/>
  <c r="H1059" i="2"/>
  <c r="I1059" i="2"/>
  <c r="A1060" i="2"/>
  <c r="B1060" i="2"/>
  <c r="C1060" i="2"/>
  <c r="D1060" i="2"/>
  <c r="E1060" i="2"/>
  <c r="F1060" i="2"/>
  <c r="G1060" i="2"/>
  <c r="H1060" i="2"/>
  <c r="I1060" i="2"/>
  <c r="A1061" i="2"/>
  <c r="C1061" i="2"/>
  <c r="D1061" i="2"/>
  <c r="E1061" i="2"/>
  <c r="F1061" i="2"/>
  <c r="G1061" i="2"/>
  <c r="H1061" i="2"/>
  <c r="I1061" i="2"/>
  <c r="A1062" i="2"/>
  <c r="C1062" i="2"/>
  <c r="D1062" i="2"/>
  <c r="E1062" i="2"/>
  <c r="F1062" i="2"/>
  <c r="G1062" i="2"/>
  <c r="H1062" i="2"/>
  <c r="I1062" i="2"/>
  <c r="A1063" i="2"/>
  <c r="C1063" i="2"/>
  <c r="D1063" i="2"/>
  <c r="E1063" i="2"/>
  <c r="F1063" i="2"/>
  <c r="G1063" i="2"/>
  <c r="H1063" i="2"/>
  <c r="I1063" i="2"/>
  <c r="A1064" i="2"/>
  <c r="C1064" i="2"/>
  <c r="D1064" i="2"/>
  <c r="E1064" i="2"/>
  <c r="F1064" i="2"/>
  <c r="G1064" i="2"/>
  <c r="H1064" i="2"/>
  <c r="I1064" i="2"/>
  <c r="A1065" i="2"/>
  <c r="C1065" i="2"/>
  <c r="D1065" i="2"/>
  <c r="E1065" i="2"/>
  <c r="F1065" i="2"/>
  <c r="G1065" i="2"/>
  <c r="H1065" i="2"/>
  <c r="I1065" i="2"/>
  <c r="A1066" i="2"/>
  <c r="B1066" i="2"/>
  <c r="C1066" i="2"/>
  <c r="D1066" i="2"/>
  <c r="E1066" i="2"/>
  <c r="F1066" i="2"/>
  <c r="G1066" i="2"/>
  <c r="H1066" i="2"/>
  <c r="I1066" i="2"/>
  <c r="A1067" i="2"/>
  <c r="B1067" i="2"/>
  <c r="C1067" i="2"/>
  <c r="D1067" i="2"/>
  <c r="E1067" i="2"/>
  <c r="F1067" i="2"/>
  <c r="G1067" i="2"/>
  <c r="H1067" i="2"/>
  <c r="I1067" i="2"/>
  <c r="A1068" i="2"/>
  <c r="B1068" i="2"/>
  <c r="C1068" i="2"/>
  <c r="D1068" i="2"/>
  <c r="E1068" i="2"/>
  <c r="F1068" i="2"/>
  <c r="G1068" i="2"/>
  <c r="H1068" i="2"/>
  <c r="I1068" i="2"/>
  <c r="A1069" i="2"/>
  <c r="B1069" i="2"/>
  <c r="C1069" i="2"/>
  <c r="D1069" i="2"/>
  <c r="E1069" i="2"/>
  <c r="F1069" i="2"/>
  <c r="G1069" i="2"/>
  <c r="H1069" i="2"/>
  <c r="I1069" i="2"/>
  <c r="A1070" i="2"/>
  <c r="B1070" i="2"/>
  <c r="C1070" i="2"/>
  <c r="D1070" i="2"/>
  <c r="E1070" i="2"/>
  <c r="F1070" i="2"/>
  <c r="G1070" i="2"/>
  <c r="H1070" i="2"/>
  <c r="I1070" i="2"/>
  <c r="A1071" i="2"/>
  <c r="B1071" i="2"/>
  <c r="C1071" i="2"/>
  <c r="D1071" i="2"/>
  <c r="E1071" i="2"/>
  <c r="F1071" i="2"/>
  <c r="G1071" i="2"/>
  <c r="H1071" i="2"/>
  <c r="I1071" i="2"/>
  <c r="A1072" i="2"/>
  <c r="B1072" i="2"/>
  <c r="C1072" i="2"/>
  <c r="D1072" i="2"/>
  <c r="E1072" i="2"/>
  <c r="F1072" i="2"/>
  <c r="G1072" i="2"/>
  <c r="H1072" i="2"/>
  <c r="I1072" i="2"/>
  <c r="A1073" i="2"/>
  <c r="B1073" i="2"/>
  <c r="C1073" i="2"/>
  <c r="D1073" i="2"/>
  <c r="E1073" i="2"/>
  <c r="F1073" i="2"/>
  <c r="G1073" i="2"/>
  <c r="H1073" i="2"/>
  <c r="I1073" i="2"/>
  <c r="A1074" i="2"/>
  <c r="B1074" i="2"/>
  <c r="C1074" i="2"/>
  <c r="D1074" i="2"/>
  <c r="E1074" i="2"/>
  <c r="F1074" i="2"/>
  <c r="G1074" i="2"/>
  <c r="H1074" i="2"/>
  <c r="I1074" i="2"/>
  <c r="A1075" i="2"/>
  <c r="B1075" i="2"/>
  <c r="C1075" i="2"/>
  <c r="D1075" i="2"/>
  <c r="E1075" i="2"/>
  <c r="F1075" i="2"/>
  <c r="G1075" i="2"/>
  <c r="H1075" i="2"/>
  <c r="I1075" i="2"/>
  <c r="A1076" i="2"/>
  <c r="B1076" i="2"/>
  <c r="C1076" i="2"/>
  <c r="D1076" i="2"/>
  <c r="E1076" i="2"/>
  <c r="F1076" i="2"/>
  <c r="G1076" i="2"/>
  <c r="H1076" i="2"/>
  <c r="I1076" i="2"/>
  <c r="A1077" i="2"/>
  <c r="B1077" i="2"/>
  <c r="C1077" i="2"/>
  <c r="D1077" i="2"/>
  <c r="E1077" i="2"/>
  <c r="F1077" i="2"/>
  <c r="G1077" i="2"/>
  <c r="H1077" i="2"/>
  <c r="I1077" i="2"/>
  <c r="A1078" i="2"/>
  <c r="C1078" i="2"/>
  <c r="D1078" i="2"/>
  <c r="E1078" i="2"/>
  <c r="F1078" i="2"/>
  <c r="G1078" i="2"/>
  <c r="H1078" i="2"/>
  <c r="I1078" i="2"/>
  <c r="A1079" i="2"/>
  <c r="B1079" i="2"/>
  <c r="C1079" i="2"/>
  <c r="D1079" i="2"/>
  <c r="E1079" i="2"/>
  <c r="F1079" i="2"/>
  <c r="G1079" i="2"/>
  <c r="H1079" i="2"/>
  <c r="I1079" i="2"/>
  <c r="A1080" i="2"/>
  <c r="B1080" i="2"/>
  <c r="C1080" i="2"/>
  <c r="D1080" i="2"/>
  <c r="E1080" i="2"/>
  <c r="F1080" i="2"/>
  <c r="G1080" i="2"/>
  <c r="H1080" i="2"/>
  <c r="I1080" i="2"/>
  <c r="A1081" i="2"/>
  <c r="B1081" i="2"/>
  <c r="C1081" i="2"/>
  <c r="D1081" i="2"/>
  <c r="E1081" i="2"/>
  <c r="F1081" i="2"/>
  <c r="G1081" i="2"/>
  <c r="H1081" i="2"/>
  <c r="I1081" i="2"/>
  <c r="A1082" i="2"/>
  <c r="B1082" i="2"/>
  <c r="C1082" i="2"/>
  <c r="D1082" i="2"/>
  <c r="E1082" i="2"/>
  <c r="F1082" i="2"/>
  <c r="G1082" i="2"/>
  <c r="H1082" i="2"/>
  <c r="I1082" i="2"/>
  <c r="A1083" i="2"/>
  <c r="B1083" i="2"/>
  <c r="C1083" i="2"/>
  <c r="D1083" i="2"/>
  <c r="E1083" i="2"/>
  <c r="F1083" i="2"/>
  <c r="G1083" i="2"/>
  <c r="H1083" i="2"/>
  <c r="I1083" i="2"/>
  <c r="A1084" i="2"/>
  <c r="B1084" i="2"/>
  <c r="C1084" i="2"/>
  <c r="D1084" i="2"/>
  <c r="E1084" i="2"/>
  <c r="F1084" i="2"/>
  <c r="G1084" i="2"/>
  <c r="H1084" i="2"/>
  <c r="I1084" i="2"/>
  <c r="A1085" i="2"/>
  <c r="B1085" i="2"/>
  <c r="C1085" i="2"/>
  <c r="D1085" i="2"/>
  <c r="E1085" i="2"/>
  <c r="F1085" i="2"/>
  <c r="G1085" i="2"/>
  <c r="H1085" i="2"/>
  <c r="I1085" i="2"/>
  <c r="A1086" i="2"/>
  <c r="B1086" i="2"/>
  <c r="C1086" i="2"/>
  <c r="D1086" i="2"/>
  <c r="E1086" i="2"/>
  <c r="F1086" i="2"/>
  <c r="G1086" i="2"/>
  <c r="H1086" i="2"/>
  <c r="I1086" i="2"/>
  <c r="A1087" i="2"/>
  <c r="B1087" i="2"/>
  <c r="C1087" i="2"/>
  <c r="D1087" i="2"/>
  <c r="E1087" i="2"/>
  <c r="F1087" i="2"/>
  <c r="G1087" i="2"/>
  <c r="H1087" i="2"/>
  <c r="I1087" i="2"/>
  <c r="A1088" i="2"/>
  <c r="B1088" i="2"/>
  <c r="C1088" i="2"/>
  <c r="D1088" i="2"/>
  <c r="E1088" i="2"/>
  <c r="F1088" i="2"/>
  <c r="G1088" i="2"/>
  <c r="H1088" i="2"/>
  <c r="I1088" i="2"/>
  <c r="A1089" i="2"/>
  <c r="B1089" i="2"/>
  <c r="C1089" i="2"/>
  <c r="D1089" i="2"/>
  <c r="E1089" i="2"/>
  <c r="F1089" i="2"/>
  <c r="G1089" i="2"/>
  <c r="H1089" i="2"/>
  <c r="I1089" i="2"/>
  <c r="A1090" i="2"/>
  <c r="B1090" i="2"/>
  <c r="C1090" i="2"/>
  <c r="D1090" i="2"/>
  <c r="E1090" i="2"/>
  <c r="F1090" i="2"/>
  <c r="G1090" i="2"/>
  <c r="H1090" i="2"/>
  <c r="I1090" i="2"/>
  <c r="A1091" i="2"/>
  <c r="B1091" i="2"/>
  <c r="C1091" i="2"/>
  <c r="D1091" i="2"/>
  <c r="E1091" i="2"/>
  <c r="F1091" i="2"/>
  <c r="G1091" i="2"/>
  <c r="H1091" i="2"/>
  <c r="I1091" i="2"/>
  <c r="A1092" i="2"/>
  <c r="B1092" i="2"/>
  <c r="C1092" i="2"/>
  <c r="D1092" i="2"/>
  <c r="E1092" i="2"/>
  <c r="F1092" i="2"/>
  <c r="G1092" i="2"/>
  <c r="H1092" i="2"/>
  <c r="I1092" i="2"/>
  <c r="A1093" i="2"/>
  <c r="B1093" i="2"/>
  <c r="C1093" i="2"/>
  <c r="D1093" i="2"/>
  <c r="E1093" i="2"/>
  <c r="F1093" i="2"/>
  <c r="G1093" i="2"/>
  <c r="H1093" i="2"/>
  <c r="I1093" i="2"/>
  <c r="A1094" i="2"/>
  <c r="B1094" i="2"/>
  <c r="C1094" i="2"/>
  <c r="D1094" i="2"/>
  <c r="E1094" i="2"/>
  <c r="F1094" i="2"/>
  <c r="G1094" i="2"/>
  <c r="H1094" i="2"/>
  <c r="I1094" i="2"/>
  <c r="A1095" i="2"/>
  <c r="B1095" i="2"/>
  <c r="C1095" i="2"/>
  <c r="D1095" i="2"/>
  <c r="E1095" i="2"/>
  <c r="F1095" i="2"/>
  <c r="G1095" i="2"/>
  <c r="H1095" i="2"/>
  <c r="I1095" i="2"/>
  <c r="A1096" i="2"/>
  <c r="B1096" i="2"/>
  <c r="C1096" i="2"/>
  <c r="D1096" i="2"/>
  <c r="E1096" i="2"/>
  <c r="F1096" i="2"/>
  <c r="G1096" i="2"/>
  <c r="H1096" i="2"/>
  <c r="I1096" i="2"/>
  <c r="A1097" i="2"/>
  <c r="B1097" i="2"/>
  <c r="C1097" i="2"/>
  <c r="D1097" i="2"/>
  <c r="E1097" i="2"/>
  <c r="F1097" i="2"/>
  <c r="G1097" i="2"/>
  <c r="H1097" i="2"/>
  <c r="I1097" i="2"/>
  <c r="A1098" i="2"/>
  <c r="B1098" i="2"/>
  <c r="C1098" i="2"/>
  <c r="D1098" i="2"/>
  <c r="E1098" i="2"/>
  <c r="F1098" i="2"/>
  <c r="G1098" i="2"/>
  <c r="H1098" i="2"/>
  <c r="I1098" i="2"/>
  <c r="A1099" i="2"/>
  <c r="B1099" i="2"/>
  <c r="C1099" i="2"/>
  <c r="D1099" i="2"/>
  <c r="E1099" i="2"/>
  <c r="F1099" i="2"/>
  <c r="G1099" i="2"/>
  <c r="H1099" i="2"/>
  <c r="I1099" i="2"/>
  <c r="A1100" i="2"/>
  <c r="B1100" i="2"/>
  <c r="C1100" i="2"/>
  <c r="D1100" i="2"/>
  <c r="E1100" i="2"/>
  <c r="F1100" i="2"/>
  <c r="G1100" i="2"/>
  <c r="H1100" i="2"/>
  <c r="I1100" i="2"/>
  <c r="A1101" i="2"/>
  <c r="B1101" i="2"/>
  <c r="C1101" i="2"/>
  <c r="D1101" i="2"/>
  <c r="E1101" i="2"/>
  <c r="F1101" i="2"/>
  <c r="G1101" i="2"/>
  <c r="H1101" i="2"/>
  <c r="I1101" i="2"/>
  <c r="A1102" i="2"/>
  <c r="B1102" i="2"/>
  <c r="C1102" i="2"/>
  <c r="D1102" i="2"/>
  <c r="E1102" i="2"/>
  <c r="F1102" i="2"/>
  <c r="G1102" i="2"/>
  <c r="H1102" i="2"/>
  <c r="I1102" i="2"/>
  <c r="A1103" i="2"/>
  <c r="B1103" i="2"/>
  <c r="C1103" i="2"/>
  <c r="D1103" i="2"/>
  <c r="E1103" i="2"/>
  <c r="F1103" i="2"/>
  <c r="G1103" i="2"/>
  <c r="H1103" i="2"/>
  <c r="I1103" i="2"/>
  <c r="A1104" i="2"/>
  <c r="B1104" i="2"/>
  <c r="C1104" i="2"/>
  <c r="D1104" i="2"/>
  <c r="E1104" i="2"/>
  <c r="F1104" i="2"/>
  <c r="G1104" i="2"/>
  <c r="H1104" i="2"/>
  <c r="I1104" i="2"/>
  <c r="A1105" i="2"/>
  <c r="B1105" i="2"/>
  <c r="C1105" i="2"/>
  <c r="D1105" i="2"/>
  <c r="E1105" i="2"/>
  <c r="F1105" i="2"/>
  <c r="G1105" i="2"/>
  <c r="H1105" i="2"/>
  <c r="I1105" i="2"/>
  <c r="A1106" i="2"/>
  <c r="B1106" i="2"/>
  <c r="C1106" i="2"/>
  <c r="D1106" i="2"/>
  <c r="E1106" i="2"/>
  <c r="F1106" i="2"/>
  <c r="G1106" i="2"/>
  <c r="H1106" i="2"/>
  <c r="I1106" i="2"/>
  <c r="A1107" i="2"/>
  <c r="B1107" i="2"/>
  <c r="C1107" i="2"/>
  <c r="D1107" i="2"/>
  <c r="E1107" i="2"/>
  <c r="F1107" i="2"/>
  <c r="G1107" i="2"/>
  <c r="H1107" i="2"/>
  <c r="I1107" i="2"/>
  <c r="A1108" i="2"/>
  <c r="B1108" i="2"/>
  <c r="C1108" i="2"/>
  <c r="D1108" i="2"/>
  <c r="E1108" i="2"/>
  <c r="F1108" i="2"/>
  <c r="G1108" i="2"/>
  <c r="H1108" i="2"/>
  <c r="I1108" i="2"/>
  <c r="A1109" i="2"/>
  <c r="B1109" i="2"/>
  <c r="C1109" i="2"/>
  <c r="D1109" i="2"/>
  <c r="E1109" i="2"/>
  <c r="F1109" i="2"/>
  <c r="G1109" i="2"/>
  <c r="H1109" i="2"/>
  <c r="I1109" i="2"/>
  <c r="A1110" i="2"/>
  <c r="B1110" i="2"/>
  <c r="C1110" i="2"/>
  <c r="D1110" i="2"/>
  <c r="E1110" i="2"/>
  <c r="F1110" i="2"/>
  <c r="G1110" i="2"/>
  <c r="H1110" i="2"/>
  <c r="I1110" i="2"/>
  <c r="A1111" i="2"/>
  <c r="B1111" i="2"/>
  <c r="C1111" i="2"/>
  <c r="D1111" i="2"/>
  <c r="E1111" i="2"/>
  <c r="F1111" i="2"/>
  <c r="G1111" i="2"/>
  <c r="H1111" i="2"/>
  <c r="I1111" i="2"/>
  <c r="A1112" i="2"/>
  <c r="B1112" i="2"/>
  <c r="C1112" i="2"/>
  <c r="D1112" i="2"/>
  <c r="E1112" i="2"/>
  <c r="F1112" i="2"/>
  <c r="G1112" i="2"/>
  <c r="H1112" i="2"/>
  <c r="I1112" i="2"/>
  <c r="A1113" i="2"/>
  <c r="B1113" i="2"/>
  <c r="C1113" i="2"/>
  <c r="D1113" i="2"/>
  <c r="E1113" i="2"/>
  <c r="F1113" i="2"/>
  <c r="G1113" i="2"/>
  <c r="H1113" i="2"/>
  <c r="I1113" i="2"/>
  <c r="A1114" i="2"/>
  <c r="B1114" i="2"/>
  <c r="C1114" i="2"/>
  <c r="D1114" i="2"/>
  <c r="E1114" i="2"/>
  <c r="F1114" i="2"/>
  <c r="G1114" i="2"/>
  <c r="H1114" i="2"/>
  <c r="I1114" i="2"/>
  <c r="A1115" i="2"/>
  <c r="B1115" i="2"/>
  <c r="C1115" i="2"/>
  <c r="D1115" i="2"/>
  <c r="E1115" i="2"/>
  <c r="F1115" i="2"/>
  <c r="G1115" i="2"/>
  <c r="H1115" i="2"/>
  <c r="I1115" i="2"/>
  <c r="A1116" i="2"/>
  <c r="B1116" i="2"/>
  <c r="C1116" i="2"/>
  <c r="D1116" i="2"/>
  <c r="E1116" i="2"/>
  <c r="F1116" i="2"/>
  <c r="G1116" i="2"/>
  <c r="H1116" i="2"/>
  <c r="I1116" i="2"/>
  <c r="A1117" i="2"/>
  <c r="C1117" i="2"/>
  <c r="D1117" i="2"/>
  <c r="E1117" i="2"/>
  <c r="F1117" i="2"/>
  <c r="G1117" i="2"/>
  <c r="H1117" i="2"/>
  <c r="I1117" i="2"/>
  <c r="A1118" i="2"/>
  <c r="C1118" i="2"/>
  <c r="D1118" i="2"/>
  <c r="E1118" i="2"/>
  <c r="F1118" i="2"/>
  <c r="G1118" i="2"/>
  <c r="H1118" i="2"/>
  <c r="I1118" i="2"/>
  <c r="A1119" i="2"/>
  <c r="B1119" i="2"/>
  <c r="C1119" i="2"/>
  <c r="D1119" i="2"/>
  <c r="E1119" i="2"/>
  <c r="F1119" i="2"/>
  <c r="G1119" i="2"/>
  <c r="H1119" i="2"/>
  <c r="I1119" i="2"/>
  <c r="A1120" i="2"/>
  <c r="C1120" i="2"/>
  <c r="D1120" i="2"/>
  <c r="E1120" i="2"/>
  <c r="F1120" i="2"/>
  <c r="G1120" i="2"/>
  <c r="H1120" i="2"/>
  <c r="I1120" i="2"/>
  <c r="A1121" i="2"/>
  <c r="C1121" i="2"/>
  <c r="D1121" i="2"/>
  <c r="E1121" i="2"/>
  <c r="F1121" i="2"/>
  <c r="G1121" i="2"/>
  <c r="H1121" i="2"/>
  <c r="I1121" i="2"/>
  <c r="A1122" i="2"/>
  <c r="B1122" i="2"/>
  <c r="C1122" i="2"/>
  <c r="D1122" i="2"/>
  <c r="E1122" i="2"/>
  <c r="F1122" i="2"/>
  <c r="G1122" i="2"/>
  <c r="H1122" i="2"/>
  <c r="I1122" i="2"/>
  <c r="A1123" i="2"/>
  <c r="B1123" i="2"/>
  <c r="C1123" i="2"/>
  <c r="D1123" i="2"/>
  <c r="E1123" i="2"/>
  <c r="F1123" i="2"/>
  <c r="G1123" i="2"/>
  <c r="H1123" i="2"/>
  <c r="I1123" i="2"/>
  <c r="A1124" i="2"/>
  <c r="B1124" i="2"/>
  <c r="C1124" i="2"/>
  <c r="D1124" i="2"/>
  <c r="E1124" i="2"/>
  <c r="F1124" i="2"/>
  <c r="G1124" i="2"/>
  <c r="H1124" i="2"/>
  <c r="I1124" i="2"/>
  <c r="A1125" i="2"/>
  <c r="B1125" i="2"/>
  <c r="C1125" i="2"/>
  <c r="D1125" i="2"/>
  <c r="E1125" i="2"/>
  <c r="F1125" i="2"/>
  <c r="G1125" i="2"/>
  <c r="H1125" i="2"/>
  <c r="I1125" i="2"/>
  <c r="A1126" i="2"/>
  <c r="B1126" i="2"/>
  <c r="C1126" i="2"/>
  <c r="D1126" i="2"/>
  <c r="E1126" i="2"/>
  <c r="F1126" i="2"/>
  <c r="G1126" i="2"/>
  <c r="H1126" i="2"/>
  <c r="I1126" i="2"/>
  <c r="A1127" i="2"/>
  <c r="B1127" i="2"/>
  <c r="C1127" i="2"/>
  <c r="D1127" i="2"/>
  <c r="E1127" i="2"/>
  <c r="F1127" i="2"/>
  <c r="G1127" i="2"/>
  <c r="H1127" i="2"/>
  <c r="I1127" i="2"/>
  <c r="A1128" i="2"/>
  <c r="B1128" i="2"/>
  <c r="C1128" i="2"/>
  <c r="D1128" i="2"/>
  <c r="E1128" i="2"/>
  <c r="F1128" i="2"/>
  <c r="G1128" i="2"/>
  <c r="H1128" i="2"/>
  <c r="I1128" i="2"/>
  <c r="A1129" i="2"/>
  <c r="B1129" i="2"/>
  <c r="C1129" i="2"/>
  <c r="D1129" i="2"/>
  <c r="E1129" i="2"/>
  <c r="F1129" i="2"/>
  <c r="G1129" i="2"/>
  <c r="H1129" i="2"/>
  <c r="I1129" i="2"/>
  <c r="A1130" i="2"/>
  <c r="B1130" i="2"/>
  <c r="C1130" i="2"/>
  <c r="D1130" i="2"/>
  <c r="E1130" i="2"/>
  <c r="F1130" i="2"/>
  <c r="G1130" i="2"/>
  <c r="H1130" i="2"/>
  <c r="I1130" i="2"/>
  <c r="A1131" i="2"/>
  <c r="B1131" i="2"/>
  <c r="C1131" i="2"/>
  <c r="D1131" i="2"/>
  <c r="E1131" i="2"/>
  <c r="F1131" i="2"/>
  <c r="G1131" i="2"/>
  <c r="H1131" i="2"/>
  <c r="I1131" i="2"/>
  <c r="A1132" i="2"/>
  <c r="B1132" i="2"/>
  <c r="C1132" i="2"/>
  <c r="D1132" i="2"/>
  <c r="E1132" i="2"/>
  <c r="F1132" i="2"/>
  <c r="G1132" i="2"/>
  <c r="H1132" i="2"/>
  <c r="I1132" i="2"/>
  <c r="A1133" i="2"/>
  <c r="B1133" i="2"/>
  <c r="C1133" i="2"/>
  <c r="D1133" i="2"/>
  <c r="E1133" i="2"/>
  <c r="F1133" i="2"/>
  <c r="G1133" i="2"/>
  <c r="H1133" i="2"/>
  <c r="I1133" i="2"/>
  <c r="A1134" i="2"/>
  <c r="B1134" i="2"/>
  <c r="C1134" i="2"/>
  <c r="D1134" i="2"/>
  <c r="E1134" i="2"/>
  <c r="F1134" i="2"/>
  <c r="G1134" i="2"/>
  <c r="H1134" i="2"/>
  <c r="I1134" i="2"/>
  <c r="A1135" i="2"/>
  <c r="B1135" i="2"/>
  <c r="C1135" i="2"/>
  <c r="D1135" i="2"/>
  <c r="E1135" i="2"/>
  <c r="F1135" i="2"/>
  <c r="G1135" i="2"/>
  <c r="H1135" i="2"/>
  <c r="I1135" i="2"/>
  <c r="A1136" i="2"/>
  <c r="B1136" i="2"/>
  <c r="C1136" i="2"/>
  <c r="D1136" i="2"/>
  <c r="E1136" i="2"/>
  <c r="F1136" i="2"/>
  <c r="G1136" i="2"/>
  <c r="H1136" i="2"/>
  <c r="I1136" i="2"/>
  <c r="A1137" i="2"/>
  <c r="B1137" i="2"/>
  <c r="C1137" i="2"/>
  <c r="D1137" i="2"/>
  <c r="E1137" i="2"/>
  <c r="F1137" i="2"/>
  <c r="G1137" i="2"/>
  <c r="H1137" i="2"/>
  <c r="I1137" i="2"/>
  <c r="A1138" i="2"/>
  <c r="B1138" i="2"/>
  <c r="C1138" i="2"/>
  <c r="D1138" i="2"/>
  <c r="E1138" i="2"/>
  <c r="F1138" i="2"/>
  <c r="G1138" i="2"/>
  <c r="H1138" i="2"/>
  <c r="I1138" i="2"/>
  <c r="A1139" i="2"/>
  <c r="B1139" i="2"/>
  <c r="C1139" i="2"/>
  <c r="D1139" i="2"/>
  <c r="E1139" i="2"/>
  <c r="F1139" i="2"/>
  <c r="G1139" i="2"/>
  <c r="H1139" i="2"/>
  <c r="I1139" i="2"/>
  <c r="A1140" i="2"/>
  <c r="B1140" i="2"/>
  <c r="C1140" i="2"/>
  <c r="D1140" i="2"/>
  <c r="E1140" i="2"/>
  <c r="F1140" i="2"/>
  <c r="G1140" i="2"/>
  <c r="H1140" i="2"/>
  <c r="I1140" i="2"/>
  <c r="A1141" i="2"/>
  <c r="B1141" i="2"/>
  <c r="C1141" i="2"/>
  <c r="D1141" i="2"/>
  <c r="E1141" i="2"/>
  <c r="F1141" i="2"/>
  <c r="G1141" i="2"/>
  <c r="H1141" i="2"/>
  <c r="I1141" i="2"/>
  <c r="A1142" i="2"/>
  <c r="B1142" i="2"/>
  <c r="C1142" i="2"/>
  <c r="D1142" i="2"/>
  <c r="E1142" i="2"/>
  <c r="F1142" i="2"/>
  <c r="G1142" i="2"/>
  <c r="H1142" i="2"/>
  <c r="I1142" i="2"/>
  <c r="A1143" i="2"/>
  <c r="C1143" i="2"/>
  <c r="D1143" i="2"/>
  <c r="E1143" i="2"/>
  <c r="F1143" i="2"/>
  <c r="G1143" i="2"/>
  <c r="H1143" i="2"/>
  <c r="I1143" i="2"/>
  <c r="A1144" i="2"/>
  <c r="C1144" i="2"/>
  <c r="D1144" i="2"/>
  <c r="E1144" i="2"/>
  <c r="F1144" i="2"/>
  <c r="G1144" i="2"/>
  <c r="H1144" i="2"/>
  <c r="I1144" i="2"/>
  <c r="A1145" i="2"/>
  <c r="B1145" i="2"/>
  <c r="C1145" i="2"/>
  <c r="D1145" i="2"/>
  <c r="E1145" i="2"/>
  <c r="F1145" i="2"/>
  <c r="G1145" i="2"/>
  <c r="H1145" i="2"/>
  <c r="I1145" i="2"/>
  <c r="A1146" i="2"/>
  <c r="B1146" i="2"/>
  <c r="C1146" i="2"/>
  <c r="D1146" i="2"/>
  <c r="E1146" i="2"/>
  <c r="F1146" i="2"/>
  <c r="G1146" i="2"/>
  <c r="H1146" i="2"/>
  <c r="I1146" i="2"/>
  <c r="A1147" i="2"/>
  <c r="B1147" i="2"/>
  <c r="C1147" i="2"/>
  <c r="D1147" i="2"/>
  <c r="E1147" i="2"/>
  <c r="F1147" i="2"/>
  <c r="G1147" i="2"/>
  <c r="H1147" i="2"/>
  <c r="I1147" i="2"/>
  <c r="A1148" i="2"/>
  <c r="B1148" i="2"/>
  <c r="C1148" i="2"/>
  <c r="D1148" i="2"/>
  <c r="E1148" i="2"/>
  <c r="F1148" i="2"/>
  <c r="G1148" i="2"/>
  <c r="H1148" i="2"/>
  <c r="I1148" i="2"/>
  <c r="A1149" i="2"/>
  <c r="B1149" i="2"/>
  <c r="C1149" i="2"/>
  <c r="D1149" i="2"/>
  <c r="E1149" i="2"/>
  <c r="F1149" i="2"/>
  <c r="G1149" i="2"/>
  <c r="H1149" i="2"/>
  <c r="I1149" i="2"/>
  <c r="A1150" i="2"/>
  <c r="B1150" i="2"/>
  <c r="C1150" i="2"/>
  <c r="D1150" i="2"/>
  <c r="E1150" i="2"/>
  <c r="F1150" i="2"/>
  <c r="G1150" i="2"/>
  <c r="H1150" i="2"/>
  <c r="I1150" i="2"/>
  <c r="A1151" i="2"/>
  <c r="B1151" i="2"/>
  <c r="C1151" i="2"/>
  <c r="D1151" i="2"/>
  <c r="E1151" i="2"/>
  <c r="F1151" i="2"/>
  <c r="G1151" i="2"/>
  <c r="H1151" i="2"/>
  <c r="I1151" i="2"/>
  <c r="A1152" i="2"/>
  <c r="B1152" i="2"/>
  <c r="C1152" i="2"/>
  <c r="D1152" i="2"/>
  <c r="E1152" i="2"/>
  <c r="F1152" i="2"/>
  <c r="G1152" i="2"/>
  <c r="H1152" i="2"/>
  <c r="I1152" i="2"/>
  <c r="A1153" i="2"/>
  <c r="B1153" i="2"/>
  <c r="C1153" i="2"/>
  <c r="D1153" i="2"/>
  <c r="E1153" i="2"/>
  <c r="F1153" i="2"/>
  <c r="G1153" i="2"/>
  <c r="H1153" i="2"/>
  <c r="I1153" i="2"/>
  <c r="A1154" i="2"/>
  <c r="B1154" i="2"/>
  <c r="C1154" i="2"/>
  <c r="D1154" i="2"/>
  <c r="E1154" i="2"/>
  <c r="F1154" i="2"/>
  <c r="G1154" i="2"/>
  <c r="H1154" i="2"/>
  <c r="I1154" i="2"/>
  <c r="A1155" i="2"/>
  <c r="B1155" i="2"/>
  <c r="C1155" i="2"/>
  <c r="D1155" i="2"/>
  <c r="E1155" i="2"/>
  <c r="F1155" i="2"/>
  <c r="G1155" i="2"/>
  <c r="H1155" i="2"/>
  <c r="I1155" i="2"/>
  <c r="A1156" i="2"/>
  <c r="B1156" i="2"/>
  <c r="C1156" i="2"/>
  <c r="D1156" i="2"/>
  <c r="E1156" i="2"/>
  <c r="F1156" i="2"/>
  <c r="G1156" i="2"/>
  <c r="H1156" i="2"/>
  <c r="I1156" i="2"/>
  <c r="A1157" i="2"/>
  <c r="B1157" i="2"/>
  <c r="C1157" i="2"/>
  <c r="D1157" i="2"/>
  <c r="E1157" i="2"/>
  <c r="F1157" i="2"/>
  <c r="G1157" i="2"/>
  <c r="H1157" i="2"/>
  <c r="I1157" i="2"/>
  <c r="A1158" i="2"/>
  <c r="B1158" i="2"/>
  <c r="C1158" i="2"/>
  <c r="D1158" i="2"/>
  <c r="E1158" i="2"/>
  <c r="F1158" i="2"/>
  <c r="G1158" i="2"/>
  <c r="H1158" i="2"/>
  <c r="I1158" i="2"/>
  <c r="A1159" i="2"/>
  <c r="B1159" i="2"/>
  <c r="C1159" i="2"/>
  <c r="D1159" i="2"/>
  <c r="E1159" i="2"/>
  <c r="F1159" i="2"/>
  <c r="G1159" i="2"/>
  <c r="H1159" i="2"/>
  <c r="I1159" i="2"/>
  <c r="A1160" i="2"/>
  <c r="B1160" i="2"/>
  <c r="C1160" i="2"/>
  <c r="D1160" i="2"/>
  <c r="E1160" i="2"/>
  <c r="F1160" i="2"/>
  <c r="G1160" i="2"/>
  <c r="H1160" i="2"/>
  <c r="I1160" i="2"/>
  <c r="A1161" i="2"/>
  <c r="B1161" i="2"/>
  <c r="C1161" i="2"/>
  <c r="D1161" i="2"/>
  <c r="E1161" i="2"/>
  <c r="F1161" i="2"/>
  <c r="G1161" i="2"/>
  <c r="H1161" i="2"/>
  <c r="I1161" i="2"/>
  <c r="A1162" i="2"/>
  <c r="B1162" i="2"/>
  <c r="C1162" i="2"/>
  <c r="D1162" i="2"/>
  <c r="E1162" i="2"/>
  <c r="F1162" i="2"/>
  <c r="G1162" i="2"/>
  <c r="H1162" i="2"/>
  <c r="I1162" i="2"/>
  <c r="A1163" i="2"/>
  <c r="B1163" i="2"/>
  <c r="C1163" i="2"/>
  <c r="D1163" i="2"/>
  <c r="E1163" i="2"/>
  <c r="F1163" i="2"/>
  <c r="G1163" i="2"/>
  <c r="H1163" i="2"/>
  <c r="I1163" i="2"/>
  <c r="A1164" i="2"/>
  <c r="B1164" i="2"/>
  <c r="C1164" i="2"/>
  <c r="D1164" i="2"/>
  <c r="E1164" i="2"/>
  <c r="F1164" i="2"/>
  <c r="G1164" i="2"/>
  <c r="H1164" i="2"/>
  <c r="I1164" i="2"/>
  <c r="A1165" i="2"/>
  <c r="B1165" i="2"/>
  <c r="C1165" i="2"/>
  <c r="D1165" i="2"/>
  <c r="E1165" i="2"/>
  <c r="F1165" i="2"/>
  <c r="G1165" i="2"/>
  <c r="H1165" i="2"/>
  <c r="I1165" i="2"/>
  <c r="A1166" i="2"/>
  <c r="B1166" i="2"/>
  <c r="C1166" i="2"/>
  <c r="D1166" i="2"/>
  <c r="E1166" i="2"/>
  <c r="F1166" i="2"/>
  <c r="G1166" i="2"/>
  <c r="H1166" i="2"/>
  <c r="I1166" i="2"/>
  <c r="A1167" i="2"/>
  <c r="B1167" i="2"/>
  <c r="C1167" i="2"/>
  <c r="D1167" i="2"/>
  <c r="E1167" i="2"/>
  <c r="F1167" i="2"/>
  <c r="G1167" i="2"/>
  <c r="H1167" i="2"/>
  <c r="I1167" i="2"/>
  <c r="A1168" i="2"/>
  <c r="B1168" i="2"/>
  <c r="C1168" i="2"/>
  <c r="D1168" i="2"/>
  <c r="E1168" i="2"/>
  <c r="F1168" i="2"/>
  <c r="G1168" i="2"/>
  <c r="H1168" i="2"/>
  <c r="I1168" i="2"/>
  <c r="A1169" i="2"/>
  <c r="B1169" i="2"/>
  <c r="C1169" i="2"/>
  <c r="D1169" i="2"/>
  <c r="E1169" i="2"/>
  <c r="F1169" i="2"/>
  <c r="G1169" i="2"/>
  <c r="H1169" i="2"/>
  <c r="I1169" i="2"/>
  <c r="A1170" i="2"/>
  <c r="B1170" i="2"/>
  <c r="C1170" i="2"/>
  <c r="D1170" i="2"/>
  <c r="E1170" i="2"/>
  <c r="F1170" i="2"/>
  <c r="G1170" i="2"/>
  <c r="H1170" i="2"/>
  <c r="I1170" i="2"/>
  <c r="A1171" i="2"/>
  <c r="B1171" i="2"/>
  <c r="C1171" i="2"/>
  <c r="D1171" i="2"/>
  <c r="E1171" i="2"/>
  <c r="F1171" i="2"/>
  <c r="G1171" i="2"/>
  <c r="H1171" i="2"/>
  <c r="I1171" i="2"/>
  <c r="A1172" i="2"/>
  <c r="B1172" i="2"/>
  <c r="C1172" i="2"/>
  <c r="D1172" i="2"/>
  <c r="E1172" i="2"/>
  <c r="F1172" i="2"/>
  <c r="G1172" i="2"/>
  <c r="H1172" i="2"/>
  <c r="I1172" i="2"/>
  <c r="A1173" i="2"/>
  <c r="B1173" i="2"/>
  <c r="C1173" i="2"/>
  <c r="D1173" i="2"/>
  <c r="E1173" i="2"/>
  <c r="F1173" i="2"/>
  <c r="G1173" i="2"/>
  <c r="H1173" i="2"/>
  <c r="I1173" i="2"/>
  <c r="A1174" i="2"/>
  <c r="B1174" i="2"/>
  <c r="C1174" i="2"/>
  <c r="D1174" i="2"/>
  <c r="E1174" i="2"/>
  <c r="F1174" i="2"/>
  <c r="G1174" i="2"/>
  <c r="H1174" i="2"/>
  <c r="I1174" i="2"/>
  <c r="A1175" i="2"/>
  <c r="C1175" i="2"/>
  <c r="D1175" i="2"/>
  <c r="E1175" i="2"/>
  <c r="F1175" i="2"/>
  <c r="G1175" i="2"/>
  <c r="H1175" i="2"/>
  <c r="I1175" i="2"/>
  <c r="A1176" i="2"/>
  <c r="C1176" i="2"/>
  <c r="D1176" i="2"/>
  <c r="E1176" i="2"/>
  <c r="F1176" i="2"/>
  <c r="G1176" i="2"/>
  <c r="H1176" i="2"/>
  <c r="I1176" i="2"/>
  <c r="A1177" i="2"/>
  <c r="C1177" i="2"/>
  <c r="D1177" i="2"/>
  <c r="E1177" i="2"/>
  <c r="F1177" i="2"/>
  <c r="G1177" i="2"/>
  <c r="H1177" i="2"/>
  <c r="I1177" i="2"/>
  <c r="A1178" i="2"/>
  <c r="C1178" i="2"/>
  <c r="D1178" i="2"/>
  <c r="E1178" i="2"/>
  <c r="F1178" i="2"/>
  <c r="G1178" i="2"/>
  <c r="H1178" i="2"/>
  <c r="I1178" i="2"/>
  <c r="A1179" i="2"/>
  <c r="C1179" i="2"/>
  <c r="D1179" i="2"/>
  <c r="E1179" i="2"/>
  <c r="F1179" i="2"/>
  <c r="G1179" i="2"/>
  <c r="H1179" i="2"/>
  <c r="I1179" i="2"/>
  <c r="A1180" i="2"/>
  <c r="C1180" i="2"/>
  <c r="D1180" i="2"/>
  <c r="E1180" i="2"/>
  <c r="F1180" i="2"/>
  <c r="G1180" i="2"/>
  <c r="H1180" i="2"/>
  <c r="I1180" i="2"/>
  <c r="A1181" i="2"/>
  <c r="B1181" i="2"/>
  <c r="C1181" i="2"/>
  <c r="D1181" i="2"/>
  <c r="E1181" i="2"/>
  <c r="F1181" i="2"/>
  <c r="G1181" i="2"/>
  <c r="H1181" i="2"/>
  <c r="I1181" i="2"/>
  <c r="A1182" i="2"/>
  <c r="B1182" i="2"/>
  <c r="C1182" i="2"/>
  <c r="D1182" i="2"/>
  <c r="E1182" i="2"/>
  <c r="F1182" i="2"/>
  <c r="G1182" i="2"/>
  <c r="H1182" i="2"/>
  <c r="I1182" i="2"/>
  <c r="A1183" i="2"/>
  <c r="B1183" i="2"/>
  <c r="C1183" i="2"/>
  <c r="D1183" i="2"/>
  <c r="E1183" i="2"/>
  <c r="F1183" i="2"/>
  <c r="G1183" i="2"/>
  <c r="H1183" i="2"/>
  <c r="I1183" i="2"/>
  <c r="A1184" i="2"/>
  <c r="B1184" i="2"/>
  <c r="C1184" i="2"/>
  <c r="D1184" i="2"/>
  <c r="E1184" i="2"/>
  <c r="F1184" i="2"/>
  <c r="G1184" i="2"/>
  <c r="H1184" i="2"/>
  <c r="I1184" i="2"/>
  <c r="A1185" i="2"/>
  <c r="B1185" i="2"/>
  <c r="C1185" i="2"/>
  <c r="D1185" i="2"/>
  <c r="E1185" i="2"/>
  <c r="F1185" i="2"/>
  <c r="G1185" i="2"/>
  <c r="H1185" i="2"/>
  <c r="I1185" i="2"/>
  <c r="A1186" i="2"/>
  <c r="B1186" i="2"/>
  <c r="C1186" i="2"/>
  <c r="D1186" i="2"/>
  <c r="E1186" i="2"/>
  <c r="F1186" i="2"/>
  <c r="G1186" i="2"/>
  <c r="H1186" i="2"/>
  <c r="I1186" i="2"/>
  <c r="A1187" i="2"/>
  <c r="B1187" i="2"/>
  <c r="C1187" i="2"/>
  <c r="D1187" i="2"/>
  <c r="E1187" i="2"/>
  <c r="F1187" i="2"/>
  <c r="G1187" i="2"/>
  <c r="H1187" i="2"/>
  <c r="I1187" i="2"/>
  <c r="A1188" i="2"/>
  <c r="B1188" i="2"/>
  <c r="C1188" i="2"/>
  <c r="D1188" i="2"/>
  <c r="E1188" i="2"/>
  <c r="F1188" i="2"/>
  <c r="G1188" i="2"/>
  <c r="H1188" i="2"/>
  <c r="I1188" i="2"/>
  <c r="A1189" i="2"/>
  <c r="B1189" i="2"/>
  <c r="C1189" i="2"/>
  <c r="D1189" i="2"/>
  <c r="E1189" i="2"/>
  <c r="F1189" i="2"/>
  <c r="G1189" i="2"/>
  <c r="H1189" i="2"/>
  <c r="I1189" i="2"/>
  <c r="A1190" i="2"/>
  <c r="B1190" i="2"/>
  <c r="C1190" i="2"/>
  <c r="D1190" i="2"/>
  <c r="E1190" i="2"/>
  <c r="F1190" i="2"/>
  <c r="G1190" i="2"/>
  <c r="H1190" i="2"/>
  <c r="I1190" i="2"/>
  <c r="A1191" i="2"/>
  <c r="B1191" i="2"/>
  <c r="C1191" i="2"/>
  <c r="D1191" i="2"/>
  <c r="E1191" i="2"/>
  <c r="F1191" i="2"/>
  <c r="G1191" i="2"/>
  <c r="H1191" i="2"/>
  <c r="I1191" i="2"/>
  <c r="A1192" i="2"/>
  <c r="B1192" i="2"/>
  <c r="C1192" i="2"/>
  <c r="D1192" i="2"/>
  <c r="E1192" i="2"/>
  <c r="F1192" i="2"/>
  <c r="G1192" i="2"/>
  <c r="H1192" i="2"/>
  <c r="I1192" i="2"/>
  <c r="A1193" i="2"/>
  <c r="B1193" i="2"/>
  <c r="C1193" i="2"/>
  <c r="D1193" i="2"/>
  <c r="E1193" i="2"/>
  <c r="F1193" i="2"/>
  <c r="G1193" i="2"/>
  <c r="H1193" i="2"/>
  <c r="I1193" i="2"/>
  <c r="A1194" i="2"/>
  <c r="B1194" i="2"/>
  <c r="C1194" i="2"/>
  <c r="D1194" i="2"/>
  <c r="E1194" i="2"/>
  <c r="F1194" i="2"/>
  <c r="G1194" i="2"/>
  <c r="H1194" i="2"/>
  <c r="I1194" i="2"/>
  <c r="A1195" i="2"/>
  <c r="B1195" i="2"/>
  <c r="C1195" i="2"/>
  <c r="D1195" i="2"/>
  <c r="E1195" i="2"/>
  <c r="F1195" i="2"/>
  <c r="G1195" i="2"/>
  <c r="H1195" i="2"/>
  <c r="I1195" i="2"/>
  <c r="A1196" i="2"/>
  <c r="B1196" i="2"/>
  <c r="C1196" i="2"/>
  <c r="D1196" i="2"/>
  <c r="E1196" i="2"/>
  <c r="F1196" i="2"/>
  <c r="G1196" i="2"/>
  <c r="H1196" i="2"/>
  <c r="I1196" i="2"/>
  <c r="A1197" i="2"/>
  <c r="B1197" i="2"/>
  <c r="C1197" i="2"/>
  <c r="D1197" i="2"/>
  <c r="E1197" i="2"/>
  <c r="F1197" i="2"/>
  <c r="G1197" i="2"/>
  <c r="H1197" i="2"/>
  <c r="I1197" i="2"/>
  <c r="A1198" i="2"/>
  <c r="B1198" i="2"/>
  <c r="C1198" i="2"/>
  <c r="D1198" i="2"/>
  <c r="E1198" i="2"/>
  <c r="F1198" i="2"/>
  <c r="G1198" i="2"/>
  <c r="H1198" i="2"/>
  <c r="I1198" i="2"/>
  <c r="A1199" i="2"/>
  <c r="C1199" i="2"/>
  <c r="D1199" i="2"/>
  <c r="E1199" i="2"/>
  <c r="F1199" i="2"/>
  <c r="G1199" i="2"/>
  <c r="H1199" i="2"/>
  <c r="I1199" i="2"/>
  <c r="A1200" i="2"/>
  <c r="B1200" i="2"/>
  <c r="C1200" i="2"/>
  <c r="D1200" i="2"/>
  <c r="E1200" i="2"/>
  <c r="F1200" i="2"/>
  <c r="G1200" i="2"/>
  <c r="H1200" i="2"/>
  <c r="I1200" i="2"/>
  <c r="A1201" i="2"/>
  <c r="B1201" i="2"/>
  <c r="C1201" i="2"/>
  <c r="D1201" i="2"/>
  <c r="E1201" i="2"/>
  <c r="F1201" i="2"/>
  <c r="G1201" i="2"/>
  <c r="H1201" i="2"/>
  <c r="I1201" i="2"/>
  <c r="A1202" i="2"/>
  <c r="B1202" i="2"/>
  <c r="C1202" i="2"/>
  <c r="D1202" i="2"/>
  <c r="E1202" i="2"/>
  <c r="F1202" i="2"/>
  <c r="G1202" i="2"/>
  <c r="H1202" i="2"/>
  <c r="I1202" i="2"/>
  <c r="A1203" i="2"/>
  <c r="B1203" i="2"/>
  <c r="C1203" i="2"/>
  <c r="D1203" i="2"/>
  <c r="E1203" i="2"/>
  <c r="F1203" i="2"/>
  <c r="G1203" i="2"/>
  <c r="H1203" i="2"/>
  <c r="I1203" i="2"/>
  <c r="A1204" i="2"/>
  <c r="B1204" i="2"/>
  <c r="C1204" i="2"/>
  <c r="D1204" i="2"/>
  <c r="E1204" i="2"/>
  <c r="F1204" i="2"/>
  <c r="G1204" i="2"/>
  <c r="H1204" i="2"/>
  <c r="I1204" i="2"/>
  <c r="A1205" i="2"/>
  <c r="B1205" i="2"/>
  <c r="C1205" i="2"/>
  <c r="D1205" i="2"/>
  <c r="E1205" i="2"/>
  <c r="F1205" i="2"/>
  <c r="G1205" i="2"/>
  <c r="H1205" i="2"/>
  <c r="I1205" i="2"/>
  <c r="A1206" i="2"/>
  <c r="B1206" i="2"/>
  <c r="C1206" i="2"/>
  <c r="D1206" i="2"/>
  <c r="E1206" i="2"/>
  <c r="F1206" i="2"/>
  <c r="G1206" i="2"/>
  <c r="H1206" i="2"/>
  <c r="I1206" i="2"/>
  <c r="A1207" i="2"/>
  <c r="B1207" i="2"/>
  <c r="C1207" i="2"/>
  <c r="D1207" i="2"/>
  <c r="E1207" i="2"/>
  <c r="F1207" i="2"/>
  <c r="G1207" i="2"/>
  <c r="H1207" i="2"/>
  <c r="I1207" i="2"/>
  <c r="A1208" i="2"/>
  <c r="B1208" i="2"/>
  <c r="C1208" i="2"/>
  <c r="D1208" i="2"/>
  <c r="E1208" i="2"/>
  <c r="F1208" i="2"/>
  <c r="G1208" i="2"/>
  <c r="H1208" i="2"/>
  <c r="I1208" i="2"/>
  <c r="A1209" i="2"/>
  <c r="B1209" i="2"/>
  <c r="C1209" i="2"/>
  <c r="D1209" i="2"/>
  <c r="E1209" i="2"/>
  <c r="F1209" i="2"/>
  <c r="G1209" i="2"/>
  <c r="H1209" i="2"/>
  <c r="I1209" i="2"/>
  <c r="A1210" i="2"/>
  <c r="B1210" i="2"/>
  <c r="C1210" i="2"/>
  <c r="D1210" i="2"/>
  <c r="E1210" i="2"/>
  <c r="F1210" i="2"/>
  <c r="G1210" i="2"/>
  <c r="H1210" i="2"/>
  <c r="I1210" i="2"/>
  <c r="A1211" i="2"/>
  <c r="B1211" i="2"/>
  <c r="C1211" i="2"/>
  <c r="D1211" i="2"/>
  <c r="E1211" i="2"/>
  <c r="F1211" i="2"/>
  <c r="G1211" i="2"/>
  <c r="H1211" i="2"/>
  <c r="I1211" i="2"/>
  <c r="A1212" i="2"/>
  <c r="B1212" i="2"/>
  <c r="C1212" i="2"/>
  <c r="D1212" i="2"/>
  <c r="E1212" i="2"/>
  <c r="F1212" i="2"/>
  <c r="G1212" i="2"/>
  <c r="H1212" i="2"/>
  <c r="I1212" i="2"/>
  <c r="A1213" i="2"/>
  <c r="B1213" i="2"/>
  <c r="C1213" i="2"/>
  <c r="D1213" i="2"/>
  <c r="E1213" i="2"/>
  <c r="F1213" i="2"/>
  <c r="G1213" i="2"/>
  <c r="H1213" i="2"/>
  <c r="I1213" i="2"/>
  <c r="A1214" i="2"/>
  <c r="B1214" i="2"/>
  <c r="C1214" i="2"/>
  <c r="D1214" i="2"/>
  <c r="E1214" i="2"/>
  <c r="F1214" i="2"/>
  <c r="G1214" i="2"/>
  <c r="H1214" i="2"/>
  <c r="I1214" i="2"/>
  <c r="A1215" i="2"/>
  <c r="B1215" i="2"/>
  <c r="C1215" i="2"/>
  <c r="D1215" i="2"/>
  <c r="E1215" i="2"/>
  <c r="F1215" i="2"/>
  <c r="G1215" i="2"/>
  <c r="H1215" i="2"/>
  <c r="I1215" i="2"/>
  <c r="A1216" i="2"/>
  <c r="B1216" i="2"/>
  <c r="C1216" i="2"/>
  <c r="D1216" i="2"/>
  <c r="E1216" i="2"/>
  <c r="F1216" i="2"/>
  <c r="G1216" i="2"/>
  <c r="H1216" i="2"/>
  <c r="I1216" i="2"/>
  <c r="A1217" i="2"/>
  <c r="B1217" i="2"/>
  <c r="C1217" i="2"/>
  <c r="D1217" i="2"/>
  <c r="E1217" i="2"/>
  <c r="F1217" i="2"/>
  <c r="G1217" i="2"/>
  <c r="H1217" i="2"/>
  <c r="I1217" i="2"/>
  <c r="A1218" i="2"/>
  <c r="B1218" i="2"/>
  <c r="C1218" i="2"/>
  <c r="D1218" i="2"/>
  <c r="E1218" i="2"/>
  <c r="F1218" i="2"/>
  <c r="G1218" i="2"/>
  <c r="H1218" i="2"/>
  <c r="I1218" i="2"/>
  <c r="A1219" i="2"/>
  <c r="B1219" i="2"/>
  <c r="C1219" i="2"/>
  <c r="D1219" i="2"/>
  <c r="E1219" i="2"/>
  <c r="F1219" i="2"/>
  <c r="G1219" i="2"/>
  <c r="H1219" i="2"/>
  <c r="I1219" i="2"/>
  <c r="A1220" i="2"/>
  <c r="B1220" i="2"/>
  <c r="C1220" i="2"/>
  <c r="D1220" i="2"/>
  <c r="E1220" i="2"/>
  <c r="F1220" i="2"/>
  <c r="G1220" i="2"/>
  <c r="H1220" i="2"/>
  <c r="I1220" i="2"/>
  <c r="A1221" i="2"/>
  <c r="B1221" i="2"/>
  <c r="C1221" i="2"/>
  <c r="D1221" i="2"/>
  <c r="E1221" i="2"/>
  <c r="F1221" i="2"/>
  <c r="G1221" i="2"/>
  <c r="H1221" i="2"/>
  <c r="I1221" i="2"/>
  <c r="A1222" i="2"/>
  <c r="B1222" i="2"/>
  <c r="C1222" i="2"/>
  <c r="D1222" i="2"/>
  <c r="E1222" i="2"/>
  <c r="F1222" i="2"/>
  <c r="G1222" i="2"/>
  <c r="H1222" i="2"/>
  <c r="I1222" i="2"/>
  <c r="A1223" i="2"/>
  <c r="B1223" i="2"/>
  <c r="C1223" i="2"/>
  <c r="D1223" i="2"/>
  <c r="E1223" i="2"/>
  <c r="F1223" i="2"/>
  <c r="G1223" i="2"/>
  <c r="H1223" i="2"/>
  <c r="I1223" i="2"/>
  <c r="A1224" i="2"/>
  <c r="B1224" i="2"/>
  <c r="C1224" i="2"/>
  <c r="D1224" i="2"/>
  <c r="E1224" i="2"/>
  <c r="F1224" i="2"/>
  <c r="G1224" i="2"/>
  <c r="H1224" i="2"/>
  <c r="I1224" i="2"/>
  <c r="A1225" i="2"/>
  <c r="B1225" i="2"/>
  <c r="C1225" i="2"/>
  <c r="D1225" i="2"/>
  <c r="E1225" i="2"/>
  <c r="F1225" i="2"/>
  <c r="G1225" i="2"/>
  <c r="H1225" i="2"/>
  <c r="I1225" i="2"/>
  <c r="A1226" i="2"/>
  <c r="B1226" i="2"/>
  <c r="C1226" i="2"/>
  <c r="D1226" i="2"/>
  <c r="E1226" i="2"/>
  <c r="F1226" i="2"/>
  <c r="G1226" i="2"/>
  <c r="H1226" i="2"/>
  <c r="I1226" i="2"/>
  <c r="A1227" i="2"/>
  <c r="B1227" i="2"/>
  <c r="C1227" i="2"/>
  <c r="D1227" i="2"/>
  <c r="E1227" i="2"/>
  <c r="F1227" i="2"/>
  <c r="G1227" i="2"/>
  <c r="H1227" i="2"/>
  <c r="I1227" i="2"/>
  <c r="A1228" i="2"/>
  <c r="B1228" i="2"/>
  <c r="C1228" i="2"/>
  <c r="D1228" i="2"/>
  <c r="E1228" i="2"/>
  <c r="F1228" i="2"/>
  <c r="G1228" i="2"/>
  <c r="H1228" i="2"/>
  <c r="I1228" i="2"/>
  <c r="A1229" i="2"/>
  <c r="B1229" i="2"/>
  <c r="C1229" i="2"/>
  <c r="D1229" i="2"/>
  <c r="E1229" i="2"/>
  <c r="F1229" i="2"/>
  <c r="G1229" i="2"/>
  <c r="H1229" i="2"/>
  <c r="I1229" i="2"/>
  <c r="A1230" i="2"/>
  <c r="B1230" i="2"/>
  <c r="C1230" i="2"/>
  <c r="D1230" i="2"/>
  <c r="E1230" i="2"/>
  <c r="F1230" i="2"/>
  <c r="G1230" i="2"/>
  <c r="H1230" i="2"/>
  <c r="I1230" i="2"/>
  <c r="A1231" i="2"/>
  <c r="B1231" i="2"/>
  <c r="C1231" i="2"/>
  <c r="D1231" i="2"/>
  <c r="E1231" i="2"/>
  <c r="F1231" i="2"/>
  <c r="G1231" i="2"/>
  <c r="H1231" i="2"/>
  <c r="I1231" i="2"/>
  <c r="A1232" i="2"/>
  <c r="C1232" i="2"/>
  <c r="D1232" i="2"/>
  <c r="E1232" i="2"/>
  <c r="F1232" i="2"/>
  <c r="G1232" i="2"/>
  <c r="H1232" i="2"/>
  <c r="I1232" i="2"/>
  <c r="A1233" i="2"/>
  <c r="C1233" i="2"/>
  <c r="D1233" i="2"/>
  <c r="E1233" i="2"/>
  <c r="F1233" i="2"/>
  <c r="G1233" i="2"/>
  <c r="H1233" i="2"/>
  <c r="I1233" i="2"/>
  <c r="A1234" i="2"/>
  <c r="C1234" i="2"/>
  <c r="D1234" i="2"/>
  <c r="E1234" i="2"/>
  <c r="F1234" i="2"/>
  <c r="G1234" i="2"/>
  <c r="H1234" i="2"/>
  <c r="I1234" i="2"/>
  <c r="A1235" i="2"/>
  <c r="C1235" i="2"/>
  <c r="D1235" i="2"/>
  <c r="E1235" i="2"/>
  <c r="F1235" i="2"/>
  <c r="G1235" i="2"/>
  <c r="H1235" i="2"/>
  <c r="I1235" i="2"/>
  <c r="A1236" i="2"/>
  <c r="C1236" i="2"/>
  <c r="D1236" i="2"/>
  <c r="E1236" i="2"/>
  <c r="F1236" i="2"/>
  <c r="G1236" i="2"/>
  <c r="H1236" i="2"/>
  <c r="I1236" i="2"/>
  <c r="A1237" i="2"/>
  <c r="C1237" i="2"/>
  <c r="D1237" i="2"/>
  <c r="E1237" i="2"/>
  <c r="F1237" i="2"/>
  <c r="G1237" i="2"/>
  <c r="H1237" i="2"/>
  <c r="I1237" i="2"/>
  <c r="A1238" i="2"/>
  <c r="C1238" i="2"/>
  <c r="D1238" i="2"/>
  <c r="E1238" i="2"/>
  <c r="F1238" i="2"/>
  <c r="G1238" i="2"/>
  <c r="H1238" i="2"/>
  <c r="I1238" i="2"/>
  <c r="A1239" i="2"/>
  <c r="C1239" i="2"/>
  <c r="D1239" i="2"/>
  <c r="E1239" i="2"/>
  <c r="F1239" i="2"/>
  <c r="G1239" i="2"/>
  <c r="H1239" i="2"/>
  <c r="I1239" i="2"/>
  <c r="A1240" i="2"/>
  <c r="C1240" i="2"/>
  <c r="D1240" i="2"/>
  <c r="E1240" i="2"/>
  <c r="F1240" i="2"/>
  <c r="G1240" i="2"/>
  <c r="H1240" i="2"/>
  <c r="I1240" i="2"/>
  <c r="A1241" i="2"/>
  <c r="C1241" i="2"/>
  <c r="D1241" i="2"/>
  <c r="E1241" i="2"/>
  <c r="F1241" i="2"/>
  <c r="G1241" i="2"/>
  <c r="H1241" i="2"/>
  <c r="I1241" i="2"/>
  <c r="A1242" i="2"/>
  <c r="C1242" i="2"/>
  <c r="D1242" i="2"/>
  <c r="E1242" i="2"/>
  <c r="F1242" i="2"/>
  <c r="G1242" i="2"/>
  <c r="H1242" i="2"/>
  <c r="I1242" i="2"/>
  <c r="A1243" i="2"/>
  <c r="C1243" i="2"/>
  <c r="D1243" i="2"/>
  <c r="E1243" i="2"/>
  <c r="F1243" i="2"/>
  <c r="G1243" i="2"/>
  <c r="H1243" i="2"/>
  <c r="I1243" i="2"/>
  <c r="A1244" i="2"/>
  <c r="C1244" i="2"/>
  <c r="D1244" i="2"/>
  <c r="E1244" i="2"/>
  <c r="F1244" i="2"/>
  <c r="G1244" i="2"/>
  <c r="H1244" i="2"/>
  <c r="I1244" i="2"/>
  <c r="A1245" i="2"/>
  <c r="C1245" i="2"/>
  <c r="D1245" i="2"/>
  <c r="E1245" i="2"/>
  <c r="F1245" i="2"/>
  <c r="G1245" i="2"/>
  <c r="H1245" i="2"/>
  <c r="I1245" i="2"/>
  <c r="A1246" i="2"/>
  <c r="C1246" i="2"/>
  <c r="D1246" i="2"/>
  <c r="E1246" i="2"/>
  <c r="F1246" i="2"/>
  <c r="G1246" i="2"/>
  <c r="H1246" i="2"/>
  <c r="I1246" i="2"/>
  <c r="A1247" i="2"/>
  <c r="B1247" i="2"/>
  <c r="C1247" i="2"/>
  <c r="D1247" i="2"/>
  <c r="E1247" i="2"/>
  <c r="F1247" i="2"/>
  <c r="G1247" i="2"/>
  <c r="H1247" i="2"/>
  <c r="I1247" i="2"/>
  <c r="A1248" i="2"/>
  <c r="B1248" i="2"/>
  <c r="C1248" i="2"/>
  <c r="D1248" i="2"/>
  <c r="E1248" i="2"/>
  <c r="F1248" i="2"/>
  <c r="G1248" i="2"/>
  <c r="H1248" i="2"/>
  <c r="I1248" i="2"/>
  <c r="A1249" i="2"/>
  <c r="B1249" i="2"/>
  <c r="C1249" i="2"/>
  <c r="D1249" i="2"/>
  <c r="E1249" i="2"/>
  <c r="F1249" i="2"/>
  <c r="G1249" i="2"/>
  <c r="H1249" i="2"/>
  <c r="I1249" i="2"/>
  <c r="A1250" i="2"/>
  <c r="C1250" i="2"/>
  <c r="D1250" i="2"/>
  <c r="E1250" i="2"/>
  <c r="F1250" i="2"/>
  <c r="G1250" i="2"/>
  <c r="H1250" i="2"/>
  <c r="I1250" i="2"/>
  <c r="A1251" i="2"/>
  <c r="B1251" i="2"/>
  <c r="C1251" i="2"/>
  <c r="D1251" i="2"/>
  <c r="E1251" i="2"/>
  <c r="F1251" i="2"/>
  <c r="G1251" i="2"/>
  <c r="H1251" i="2"/>
  <c r="I1251" i="2"/>
  <c r="A1252" i="2"/>
  <c r="B1252" i="2"/>
  <c r="C1252" i="2"/>
  <c r="D1252" i="2"/>
  <c r="E1252" i="2"/>
  <c r="F1252" i="2"/>
  <c r="G1252" i="2"/>
  <c r="H1252" i="2"/>
  <c r="I1252" i="2"/>
  <c r="A1253" i="2"/>
  <c r="B1253" i="2"/>
  <c r="C1253" i="2"/>
  <c r="D1253" i="2"/>
  <c r="E1253" i="2"/>
  <c r="F1253" i="2"/>
  <c r="G1253" i="2"/>
  <c r="H1253" i="2"/>
  <c r="I1253" i="2"/>
  <c r="A1254" i="2"/>
  <c r="B1254" i="2"/>
  <c r="C1254" i="2"/>
  <c r="D1254" i="2"/>
  <c r="E1254" i="2"/>
  <c r="F1254" i="2"/>
  <c r="G1254" i="2"/>
  <c r="H1254" i="2"/>
  <c r="I1254" i="2"/>
  <c r="A1255" i="2"/>
  <c r="B1255" i="2"/>
  <c r="C1255" i="2"/>
  <c r="D1255" i="2"/>
  <c r="E1255" i="2"/>
  <c r="F1255" i="2"/>
  <c r="G1255" i="2"/>
  <c r="H1255" i="2"/>
  <c r="I1255" i="2"/>
  <c r="A1256" i="2"/>
  <c r="B1256" i="2"/>
  <c r="C1256" i="2"/>
  <c r="D1256" i="2"/>
  <c r="E1256" i="2"/>
  <c r="F1256" i="2"/>
  <c r="G1256" i="2"/>
  <c r="H1256" i="2"/>
  <c r="I1256" i="2"/>
  <c r="A1257" i="2"/>
  <c r="B1257" i="2"/>
  <c r="C1257" i="2"/>
  <c r="D1257" i="2"/>
  <c r="E1257" i="2"/>
  <c r="F1257" i="2"/>
  <c r="G1257" i="2"/>
  <c r="H1257" i="2"/>
  <c r="I1257" i="2"/>
  <c r="A1258" i="2"/>
  <c r="B1258" i="2"/>
  <c r="C1258" i="2"/>
  <c r="D1258" i="2"/>
  <c r="E1258" i="2"/>
  <c r="F1258" i="2"/>
  <c r="G1258" i="2"/>
  <c r="H1258" i="2"/>
  <c r="I1258" i="2"/>
  <c r="A1259" i="2"/>
  <c r="B1259" i="2"/>
  <c r="C1259" i="2"/>
  <c r="D1259" i="2"/>
  <c r="E1259" i="2"/>
  <c r="F1259" i="2"/>
  <c r="G1259" i="2"/>
  <c r="H1259" i="2"/>
  <c r="I1259" i="2"/>
  <c r="A1260" i="2"/>
  <c r="B1260" i="2"/>
  <c r="C1260" i="2"/>
  <c r="D1260" i="2"/>
  <c r="E1260" i="2"/>
  <c r="F1260" i="2"/>
  <c r="G1260" i="2"/>
  <c r="H1260" i="2"/>
  <c r="I1260" i="2"/>
  <c r="A1261" i="2"/>
  <c r="B1261" i="2"/>
  <c r="C1261" i="2"/>
  <c r="D1261" i="2"/>
  <c r="E1261" i="2"/>
  <c r="F1261" i="2"/>
  <c r="G1261" i="2"/>
  <c r="H1261" i="2"/>
  <c r="I1261" i="2"/>
  <c r="A1262" i="2"/>
  <c r="B1262" i="2"/>
  <c r="C1262" i="2"/>
  <c r="D1262" i="2"/>
  <c r="E1262" i="2"/>
  <c r="F1262" i="2"/>
  <c r="G1262" i="2"/>
  <c r="H1262" i="2"/>
  <c r="I1262" i="2"/>
  <c r="A1263" i="2"/>
  <c r="B1263" i="2"/>
  <c r="C1263" i="2"/>
  <c r="D1263" i="2"/>
  <c r="E1263" i="2"/>
  <c r="F1263" i="2"/>
  <c r="G1263" i="2"/>
  <c r="H1263" i="2"/>
  <c r="I1263" i="2"/>
  <c r="A1264" i="2"/>
  <c r="B1264" i="2"/>
  <c r="C1264" i="2"/>
  <c r="D1264" i="2"/>
  <c r="E1264" i="2"/>
  <c r="F1264" i="2"/>
  <c r="G1264" i="2"/>
  <c r="H1264" i="2"/>
  <c r="I1264" i="2"/>
  <c r="A1265" i="2"/>
  <c r="B1265" i="2"/>
  <c r="C1265" i="2"/>
  <c r="D1265" i="2"/>
  <c r="E1265" i="2"/>
  <c r="F1265" i="2"/>
  <c r="G1265" i="2"/>
  <c r="H1265" i="2"/>
  <c r="I1265" i="2"/>
  <c r="A1266" i="2"/>
  <c r="B1266" i="2"/>
  <c r="C1266" i="2"/>
  <c r="D1266" i="2"/>
  <c r="E1266" i="2"/>
  <c r="F1266" i="2"/>
  <c r="G1266" i="2"/>
  <c r="H1266" i="2"/>
  <c r="I1266" i="2"/>
  <c r="A1267" i="2"/>
  <c r="B1267" i="2"/>
  <c r="C1267" i="2"/>
  <c r="D1267" i="2"/>
  <c r="E1267" i="2"/>
  <c r="F1267" i="2"/>
  <c r="G1267" i="2"/>
  <c r="H1267" i="2"/>
  <c r="I1267" i="2"/>
  <c r="A1268" i="2"/>
  <c r="B1268" i="2"/>
  <c r="C1268" i="2"/>
  <c r="D1268" i="2"/>
  <c r="E1268" i="2"/>
  <c r="F1268" i="2"/>
  <c r="G1268" i="2"/>
  <c r="H1268" i="2"/>
  <c r="I1268" i="2"/>
  <c r="A1269" i="2"/>
  <c r="B1269" i="2"/>
  <c r="C1269" i="2"/>
  <c r="D1269" i="2"/>
  <c r="E1269" i="2"/>
  <c r="F1269" i="2"/>
  <c r="G1269" i="2"/>
  <c r="H1269" i="2"/>
  <c r="I1269" i="2"/>
  <c r="A1270" i="2"/>
  <c r="B1270" i="2"/>
  <c r="C1270" i="2"/>
  <c r="D1270" i="2"/>
  <c r="E1270" i="2"/>
  <c r="F1270" i="2"/>
  <c r="G1270" i="2"/>
  <c r="H1270" i="2"/>
  <c r="I1270" i="2"/>
  <c r="A1271" i="2"/>
  <c r="B1271" i="2"/>
  <c r="C1271" i="2"/>
  <c r="D1271" i="2"/>
  <c r="E1271" i="2"/>
  <c r="F1271" i="2"/>
  <c r="G1271" i="2"/>
  <c r="H1271" i="2"/>
  <c r="I1271" i="2"/>
  <c r="A1272" i="2"/>
  <c r="B1272" i="2"/>
  <c r="C1272" i="2"/>
  <c r="D1272" i="2"/>
  <c r="E1272" i="2"/>
  <c r="F1272" i="2"/>
  <c r="G1272" i="2"/>
  <c r="H1272" i="2"/>
  <c r="I1272" i="2"/>
  <c r="A1273" i="2"/>
  <c r="B1273" i="2"/>
  <c r="C1273" i="2"/>
  <c r="D1273" i="2"/>
  <c r="E1273" i="2"/>
  <c r="F1273" i="2"/>
  <c r="G1273" i="2"/>
  <c r="H1273" i="2"/>
  <c r="I1273" i="2"/>
  <c r="A1274" i="2"/>
  <c r="B1274" i="2"/>
  <c r="C1274" i="2"/>
  <c r="D1274" i="2"/>
  <c r="E1274" i="2"/>
  <c r="F1274" i="2"/>
  <c r="G1274" i="2"/>
  <c r="H1274" i="2"/>
  <c r="I1274" i="2"/>
  <c r="A1275" i="2"/>
  <c r="B1275" i="2"/>
  <c r="C1275" i="2"/>
  <c r="D1275" i="2"/>
  <c r="E1275" i="2"/>
  <c r="F1275" i="2"/>
  <c r="G1275" i="2"/>
  <c r="H1275" i="2"/>
  <c r="I1275" i="2"/>
  <c r="A1276" i="2"/>
  <c r="B1276" i="2"/>
  <c r="C1276" i="2"/>
  <c r="D1276" i="2"/>
  <c r="E1276" i="2"/>
  <c r="F1276" i="2"/>
  <c r="G1276" i="2"/>
  <c r="H1276" i="2"/>
  <c r="I1276" i="2"/>
  <c r="A1277" i="2"/>
  <c r="B1277" i="2"/>
  <c r="C1277" i="2"/>
  <c r="D1277" i="2"/>
  <c r="E1277" i="2"/>
  <c r="F1277" i="2"/>
  <c r="G1277" i="2"/>
  <c r="H1277" i="2"/>
  <c r="I1277" i="2"/>
  <c r="A1278" i="2"/>
  <c r="B1278" i="2"/>
  <c r="C1278" i="2"/>
  <c r="D1278" i="2"/>
  <c r="E1278" i="2"/>
  <c r="F1278" i="2"/>
  <c r="G1278" i="2"/>
  <c r="H1278" i="2"/>
  <c r="I1278" i="2"/>
  <c r="A1279" i="2"/>
  <c r="B1279" i="2"/>
  <c r="C1279" i="2"/>
  <c r="D1279" i="2"/>
  <c r="E1279" i="2"/>
  <c r="F1279" i="2"/>
  <c r="G1279" i="2"/>
  <c r="H1279" i="2"/>
  <c r="I1279" i="2"/>
  <c r="A1280" i="2"/>
  <c r="B1280" i="2"/>
  <c r="C1280" i="2"/>
  <c r="D1280" i="2"/>
  <c r="E1280" i="2"/>
  <c r="F1280" i="2"/>
  <c r="G1280" i="2"/>
  <c r="H1280" i="2"/>
  <c r="I1280" i="2"/>
  <c r="A1281" i="2"/>
  <c r="B1281" i="2"/>
  <c r="C1281" i="2"/>
  <c r="D1281" i="2"/>
  <c r="E1281" i="2"/>
  <c r="F1281" i="2"/>
  <c r="G1281" i="2"/>
  <c r="H1281" i="2"/>
  <c r="I1281" i="2"/>
  <c r="A1282" i="2"/>
  <c r="B1282" i="2"/>
  <c r="C1282" i="2"/>
  <c r="D1282" i="2"/>
  <c r="E1282" i="2"/>
  <c r="F1282" i="2"/>
  <c r="G1282" i="2"/>
  <c r="H1282" i="2"/>
  <c r="I1282" i="2"/>
  <c r="A1283" i="2"/>
  <c r="C1283" i="2"/>
  <c r="D1283" i="2"/>
  <c r="E1283" i="2"/>
  <c r="F1283" i="2"/>
  <c r="G1283" i="2"/>
  <c r="H1283" i="2"/>
  <c r="I1283" i="2"/>
  <c r="A1284" i="2"/>
  <c r="C1284" i="2"/>
  <c r="D1284" i="2"/>
  <c r="E1284" i="2"/>
  <c r="F1284" i="2"/>
  <c r="G1284" i="2"/>
  <c r="H1284" i="2"/>
  <c r="I1284" i="2"/>
  <c r="A1285" i="2"/>
  <c r="B1285" i="2"/>
  <c r="C1285" i="2"/>
  <c r="D1285" i="2"/>
  <c r="E1285" i="2"/>
  <c r="F1285" i="2"/>
  <c r="G1285" i="2"/>
  <c r="H1285" i="2"/>
  <c r="I1285" i="2"/>
  <c r="A1286" i="2"/>
  <c r="B1286" i="2"/>
  <c r="C1286" i="2"/>
  <c r="D1286" i="2"/>
  <c r="E1286" i="2"/>
  <c r="F1286" i="2"/>
  <c r="G1286" i="2"/>
  <c r="H1286" i="2"/>
  <c r="I1286" i="2"/>
  <c r="A1287" i="2"/>
  <c r="B1287" i="2"/>
  <c r="C1287" i="2"/>
  <c r="D1287" i="2"/>
  <c r="E1287" i="2"/>
  <c r="F1287" i="2"/>
  <c r="G1287" i="2"/>
  <c r="H1287" i="2"/>
  <c r="I1287" i="2"/>
  <c r="A1288" i="2"/>
  <c r="C1288" i="2"/>
  <c r="D1288" i="2"/>
  <c r="E1288" i="2"/>
  <c r="F1288" i="2"/>
  <c r="G1288" i="2"/>
  <c r="H1288" i="2"/>
  <c r="I1288" i="2"/>
  <c r="A1289" i="2"/>
  <c r="B1289" i="2"/>
  <c r="C1289" i="2"/>
  <c r="D1289" i="2"/>
  <c r="E1289" i="2"/>
  <c r="F1289" i="2"/>
  <c r="G1289" i="2"/>
  <c r="H1289" i="2"/>
  <c r="I1289" i="2"/>
  <c r="A1290" i="2"/>
  <c r="B1290" i="2"/>
  <c r="C1290" i="2"/>
  <c r="D1290" i="2"/>
  <c r="E1290" i="2"/>
  <c r="F1290" i="2"/>
  <c r="G1290" i="2"/>
  <c r="H1290" i="2"/>
  <c r="I1290" i="2"/>
  <c r="A1291" i="2"/>
  <c r="C1291" i="2"/>
  <c r="D1291" i="2"/>
  <c r="E1291" i="2"/>
  <c r="F1291" i="2"/>
  <c r="G1291" i="2"/>
  <c r="H1291" i="2"/>
  <c r="I1291" i="2"/>
  <c r="A1292" i="2"/>
  <c r="B1292" i="2"/>
  <c r="C1292" i="2"/>
  <c r="D1292" i="2"/>
  <c r="E1292" i="2"/>
  <c r="F1292" i="2"/>
  <c r="G1292" i="2"/>
  <c r="H1292" i="2"/>
  <c r="I1292" i="2"/>
  <c r="A1293" i="2"/>
  <c r="B1293" i="2"/>
  <c r="C1293" i="2"/>
  <c r="D1293" i="2"/>
  <c r="E1293" i="2"/>
  <c r="F1293" i="2"/>
  <c r="G1293" i="2"/>
  <c r="H1293" i="2"/>
  <c r="I1293" i="2"/>
  <c r="A1294" i="2"/>
  <c r="B1294" i="2"/>
  <c r="C1294" i="2"/>
  <c r="D1294" i="2"/>
  <c r="E1294" i="2"/>
  <c r="F1294" i="2"/>
  <c r="G1294" i="2"/>
  <c r="H1294" i="2"/>
  <c r="I1294" i="2"/>
  <c r="A1295" i="2"/>
  <c r="B1295" i="2"/>
  <c r="C1295" i="2"/>
  <c r="D1295" i="2"/>
  <c r="E1295" i="2"/>
  <c r="F1295" i="2"/>
  <c r="G1295" i="2"/>
  <c r="H1295" i="2"/>
  <c r="I1295" i="2"/>
  <c r="A1296" i="2"/>
  <c r="B1296" i="2"/>
  <c r="C1296" i="2"/>
  <c r="D1296" i="2"/>
  <c r="E1296" i="2"/>
  <c r="F1296" i="2"/>
  <c r="G1296" i="2"/>
  <c r="H1296" i="2"/>
  <c r="I1296" i="2"/>
  <c r="A1297" i="2"/>
  <c r="B1297" i="2"/>
  <c r="C1297" i="2"/>
  <c r="D1297" i="2"/>
  <c r="E1297" i="2"/>
  <c r="F1297" i="2"/>
  <c r="G1297" i="2"/>
  <c r="H1297" i="2"/>
  <c r="I1297" i="2"/>
  <c r="A1298" i="2"/>
  <c r="B1298" i="2"/>
  <c r="C1298" i="2"/>
  <c r="D1298" i="2"/>
  <c r="E1298" i="2"/>
  <c r="F1298" i="2"/>
  <c r="G1298" i="2"/>
  <c r="H1298" i="2"/>
  <c r="I1298" i="2"/>
  <c r="A1299" i="2"/>
  <c r="B1299" i="2"/>
  <c r="C1299" i="2"/>
  <c r="D1299" i="2"/>
  <c r="E1299" i="2"/>
  <c r="F1299" i="2"/>
  <c r="G1299" i="2"/>
  <c r="H1299" i="2"/>
  <c r="I1299" i="2"/>
  <c r="A1300" i="2"/>
  <c r="B1300" i="2"/>
  <c r="C1300" i="2"/>
  <c r="D1300" i="2"/>
  <c r="E1300" i="2"/>
  <c r="F1300" i="2"/>
  <c r="G1300" i="2"/>
  <c r="H1300" i="2"/>
  <c r="I1300" i="2"/>
  <c r="A1301" i="2"/>
  <c r="B1301" i="2"/>
  <c r="C1301" i="2"/>
  <c r="D1301" i="2"/>
  <c r="E1301" i="2"/>
  <c r="F1301" i="2"/>
  <c r="G1301" i="2"/>
  <c r="H1301" i="2"/>
  <c r="I1301" i="2"/>
  <c r="A1302" i="2"/>
  <c r="B1302" i="2"/>
  <c r="C1302" i="2"/>
  <c r="D1302" i="2"/>
  <c r="E1302" i="2"/>
  <c r="F1302" i="2"/>
  <c r="G1302" i="2"/>
  <c r="H1302" i="2"/>
  <c r="I1302" i="2"/>
  <c r="A1303" i="2"/>
  <c r="B1303" i="2"/>
  <c r="C1303" i="2"/>
  <c r="D1303" i="2"/>
  <c r="E1303" i="2"/>
  <c r="F1303" i="2"/>
  <c r="G1303" i="2"/>
  <c r="H1303" i="2"/>
  <c r="I1303" i="2"/>
  <c r="A1304" i="2"/>
  <c r="B1304" i="2"/>
  <c r="C1304" i="2"/>
  <c r="D1304" i="2"/>
  <c r="E1304" i="2"/>
  <c r="F1304" i="2"/>
  <c r="G1304" i="2"/>
  <c r="H1304" i="2"/>
  <c r="I1304" i="2"/>
  <c r="A1305" i="2"/>
  <c r="B1305" i="2"/>
  <c r="C1305" i="2"/>
  <c r="D1305" i="2"/>
  <c r="E1305" i="2"/>
  <c r="F1305" i="2"/>
  <c r="G1305" i="2"/>
  <c r="H1305" i="2"/>
  <c r="I1305" i="2"/>
  <c r="A1306" i="2"/>
  <c r="B1306" i="2"/>
  <c r="C1306" i="2"/>
  <c r="D1306" i="2"/>
  <c r="E1306" i="2"/>
  <c r="F1306" i="2"/>
  <c r="G1306" i="2"/>
  <c r="H1306" i="2"/>
  <c r="I1306" i="2"/>
  <c r="A1307" i="2"/>
  <c r="B1307" i="2"/>
  <c r="C1307" i="2"/>
  <c r="D1307" i="2"/>
  <c r="E1307" i="2"/>
  <c r="F1307" i="2"/>
  <c r="G1307" i="2"/>
  <c r="H1307" i="2"/>
  <c r="I1307" i="2"/>
  <c r="A1308" i="2"/>
  <c r="B1308" i="2"/>
  <c r="C1308" i="2"/>
  <c r="D1308" i="2"/>
  <c r="E1308" i="2"/>
  <c r="F1308" i="2"/>
  <c r="G1308" i="2"/>
  <c r="H1308" i="2"/>
  <c r="I1308" i="2"/>
  <c r="A1309" i="2"/>
  <c r="B1309" i="2"/>
  <c r="C1309" i="2"/>
  <c r="D1309" i="2"/>
  <c r="E1309" i="2"/>
  <c r="F1309" i="2"/>
  <c r="G1309" i="2"/>
  <c r="H1309" i="2"/>
  <c r="I1309" i="2"/>
  <c r="A1310" i="2"/>
  <c r="B1310" i="2"/>
  <c r="C1310" i="2"/>
  <c r="D1310" i="2"/>
  <c r="E1310" i="2"/>
  <c r="F1310" i="2"/>
  <c r="G1310" i="2"/>
  <c r="H1310" i="2"/>
  <c r="I1310" i="2"/>
  <c r="A1311" i="2"/>
  <c r="B1311" i="2"/>
  <c r="C1311" i="2"/>
  <c r="D1311" i="2"/>
  <c r="E1311" i="2"/>
  <c r="F1311" i="2"/>
  <c r="G1311" i="2"/>
  <c r="H1311" i="2"/>
  <c r="I1311" i="2"/>
  <c r="A1312" i="2"/>
  <c r="B1312" i="2"/>
  <c r="C1312" i="2"/>
  <c r="D1312" i="2"/>
  <c r="E1312" i="2"/>
  <c r="F1312" i="2"/>
  <c r="G1312" i="2"/>
  <c r="H1312" i="2"/>
  <c r="I1312" i="2"/>
  <c r="A1313" i="2"/>
  <c r="B1313" i="2"/>
  <c r="C1313" i="2"/>
  <c r="D1313" i="2"/>
  <c r="E1313" i="2"/>
  <c r="F1313" i="2"/>
  <c r="G1313" i="2"/>
  <c r="H1313" i="2"/>
  <c r="I1313" i="2"/>
  <c r="A1314" i="2"/>
  <c r="B1314" i="2"/>
  <c r="C1314" i="2"/>
  <c r="D1314" i="2"/>
  <c r="E1314" i="2"/>
  <c r="F1314" i="2"/>
  <c r="G1314" i="2"/>
  <c r="H1314" i="2"/>
  <c r="I1314" i="2"/>
  <c r="A1315" i="2"/>
  <c r="B1315" i="2"/>
  <c r="C1315" i="2"/>
  <c r="D1315" i="2"/>
  <c r="E1315" i="2"/>
  <c r="F1315" i="2"/>
  <c r="G1315" i="2"/>
  <c r="H1315" i="2"/>
  <c r="I1315" i="2"/>
  <c r="A1316" i="2"/>
  <c r="B1316" i="2"/>
  <c r="C1316" i="2"/>
  <c r="D1316" i="2"/>
  <c r="E1316" i="2"/>
  <c r="F1316" i="2"/>
  <c r="G1316" i="2"/>
  <c r="H1316" i="2"/>
  <c r="I1316" i="2"/>
  <c r="A1317" i="2"/>
  <c r="B1317" i="2"/>
  <c r="C1317" i="2"/>
  <c r="D1317" i="2"/>
  <c r="E1317" i="2"/>
  <c r="F1317" i="2"/>
  <c r="G1317" i="2"/>
  <c r="H1317" i="2"/>
  <c r="I1317" i="2"/>
  <c r="A1318" i="2"/>
  <c r="B1318" i="2"/>
  <c r="C1318" i="2"/>
  <c r="D1318" i="2"/>
  <c r="E1318" i="2"/>
  <c r="F1318" i="2"/>
  <c r="G1318" i="2"/>
  <c r="H1318" i="2"/>
  <c r="I1318" i="2"/>
  <c r="A1319" i="2"/>
  <c r="B1319" i="2"/>
  <c r="C1319" i="2"/>
  <c r="D1319" i="2"/>
  <c r="E1319" i="2"/>
  <c r="F1319" i="2"/>
  <c r="G1319" i="2"/>
  <c r="H1319" i="2"/>
  <c r="I1319" i="2"/>
  <c r="A1320" i="2"/>
  <c r="B1320" i="2"/>
  <c r="C1320" i="2"/>
  <c r="D1320" i="2"/>
  <c r="E1320" i="2"/>
  <c r="F1320" i="2"/>
  <c r="G1320" i="2"/>
  <c r="H1320" i="2"/>
  <c r="I1320" i="2"/>
  <c r="A1321" i="2"/>
  <c r="B1321" i="2"/>
  <c r="C1321" i="2"/>
  <c r="D1321" i="2"/>
  <c r="E1321" i="2"/>
  <c r="F1321" i="2"/>
  <c r="G1321" i="2"/>
  <c r="H1321" i="2"/>
  <c r="I1321" i="2"/>
  <c r="A1322" i="2"/>
  <c r="B1322" i="2"/>
  <c r="C1322" i="2"/>
  <c r="D1322" i="2"/>
  <c r="E1322" i="2"/>
  <c r="F1322" i="2"/>
  <c r="G1322" i="2"/>
  <c r="H1322" i="2"/>
  <c r="I1322" i="2"/>
  <c r="A1323" i="2"/>
  <c r="B1323" i="2"/>
  <c r="C1323" i="2"/>
  <c r="D1323" i="2"/>
  <c r="E1323" i="2"/>
  <c r="F1323" i="2"/>
  <c r="G1323" i="2"/>
  <c r="H1323" i="2"/>
  <c r="I1323" i="2"/>
  <c r="A1324" i="2"/>
  <c r="C1324" i="2"/>
  <c r="D1324" i="2"/>
  <c r="E1324" i="2"/>
  <c r="F1324" i="2"/>
  <c r="G1324" i="2"/>
  <c r="H1324" i="2"/>
  <c r="I1324" i="2"/>
  <c r="A1325" i="2"/>
  <c r="B1325" i="2"/>
  <c r="C1325" i="2"/>
  <c r="D1325" i="2"/>
  <c r="E1325" i="2"/>
  <c r="F1325" i="2"/>
  <c r="G1325" i="2"/>
  <c r="H1325" i="2"/>
  <c r="I1325" i="2"/>
  <c r="A1326" i="2"/>
  <c r="B1326" i="2"/>
  <c r="C1326" i="2"/>
  <c r="D1326" i="2"/>
  <c r="E1326" i="2"/>
  <c r="F1326" i="2"/>
  <c r="G1326" i="2"/>
  <c r="H1326" i="2"/>
  <c r="I1326" i="2"/>
  <c r="A1327" i="2"/>
  <c r="C1327" i="2"/>
  <c r="D1327" i="2"/>
  <c r="E1327" i="2"/>
  <c r="F1327" i="2"/>
  <c r="G1327" i="2"/>
  <c r="H1327" i="2"/>
  <c r="I1327" i="2"/>
  <c r="A1328" i="2"/>
  <c r="C1328" i="2"/>
  <c r="D1328" i="2"/>
  <c r="E1328" i="2"/>
  <c r="F1328" i="2"/>
  <c r="G1328" i="2"/>
  <c r="H1328" i="2"/>
  <c r="I1328" i="2"/>
  <c r="A1329" i="2"/>
  <c r="B1329" i="2"/>
  <c r="C1329" i="2"/>
  <c r="D1329" i="2"/>
  <c r="E1329" i="2"/>
  <c r="F1329" i="2"/>
  <c r="G1329" i="2"/>
  <c r="H1329" i="2"/>
  <c r="I1329" i="2"/>
  <c r="A1330" i="2"/>
  <c r="B1330" i="2"/>
  <c r="C1330" i="2"/>
  <c r="D1330" i="2"/>
  <c r="E1330" i="2"/>
  <c r="F1330" i="2"/>
  <c r="G1330" i="2"/>
  <c r="H1330" i="2"/>
  <c r="I1330" i="2"/>
  <c r="A1331" i="2"/>
  <c r="B1331" i="2"/>
  <c r="C1331" i="2"/>
  <c r="D1331" i="2"/>
  <c r="E1331" i="2"/>
  <c r="F1331" i="2"/>
  <c r="G1331" i="2"/>
  <c r="H1331" i="2"/>
  <c r="I1331" i="2"/>
  <c r="A1332" i="2"/>
  <c r="B1332" i="2"/>
  <c r="C1332" i="2"/>
  <c r="D1332" i="2"/>
  <c r="E1332" i="2"/>
  <c r="F1332" i="2"/>
  <c r="G1332" i="2"/>
  <c r="H1332" i="2"/>
  <c r="I1332" i="2"/>
  <c r="A1333" i="2"/>
  <c r="B1333" i="2"/>
  <c r="C1333" i="2"/>
  <c r="D1333" i="2"/>
  <c r="E1333" i="2"/>
  <c r="F1333" i="2"/>
  <c r="G1333" i="2"/>
  <c r="H1333" i="2"/>
  <c r="I1333" i="2"/>
  <c r="A1334" i="2"/>
  <c r="B1334" i="2"/>
  <c r="C1334" i="2"/>
  <c r="D1334" i="2"/>
  <c r="E1334" i="2"/>
  <c r="F1334" i="2"/>
  <c r="G1334" i="2"/>
  <c r="H1334" i="2"/>
  <c r="I1334" i="2"/>
  <c r="A1335" i="2"/>
  <c r="B1335" i="2"/>
  <c r="C1335" i="2"/>
  <c r="D1335" i="2"/>
  <c r="E1335" i="2"/>
  <c r="F1335" i="2"/>
  <c r="G1335" i="2"/>
  <c r="H1335" i="2"/>
  <c r="I1335" i="2"/>
  <c r="A1336" i="2"/>
  <c r="B1336" i="2"/>
  <c r="C1336" i="2"/>
  <c r="D1336" i="2"/>
  <c r="E1336" i="2"/>
  <c r="F1336" i="2"/>
  <c r="G1336" i="2"/>
  <c r="H1336" i="2"/>
  <c r="I1336" i="2"/>
  <c r="A1337" i="2"/>
  <c r="B1337" i="2"/>
  <c r="C1337" i="2"/>
  <c r="D1337" i="2"/>
  <c r="E1337" i="2"/>
  <c r="F1337" i="2"/>
  <c r="G1337" i="2"/>
  <c r="H1337" i="2"/>
  <c r="I1337" i="2"/>
  <c r="A1338" i="2"/>
  <c r="B1338" i="2"/>
  <c r="C1338" i="2"/>
  <c r="D1338" i="2"/>
  <c r="E1338" i="2"/>
  <c r="F1338" i="2"/>
  <c r="G1338" i="2"/>
  <c r="H1338" i="2"/>
  <c r="I1338" i="2"/>
  <c r="A1339" i="2"/>
  <c r="B1339" i="2"/>
  <c r="C1339" i="2"/>
  <c r="D1339" i="2"/>
  <c r="E1339" i="2"/>
  <c r="F1339" i="2"/>
  <c r="G1339" i="2"/>
  <c r="H1339" i="2"/>
  <c r="I1339" i="2"/>
  <c r="A1340" i="2"/>
  <c r="B1340" i="2"/>
  <c r="C1340" i="2"/>
  <c r="D1340" i="2"/>
  <c r="E1340" i="2"/>
  <c r="F1340" i="2"/>
  <c r="G1340" i="2"/>
  <c r="H1340" i="2"/>
  <c r="I1340" i="2"/>
  <c r="A1341" i="2"/>
  <c r="B1341" i="2"/>
  <c r="C1341" i="2"/>
  <c r="D1341" i="2"/>
  <c r="E1341" i="2"/>
  <c r="F1341" i="2"/>
  <c r="G1341" i="2"/>
  <c r="H1341" i="2"/>
  <c r="I1341" i="2"/>
  <c r="A1342" i="2"/>
  <c r="B1342" i="2"/>
  <c r="C1342" i="2"/>
  <c r="D1342" i="2"/>
  <c r="E1342" i="2"/>
  <c r="F1342" i="2"/>
  <c r="G1342" i="2"/>
  <c r="H1342" i="2"/>
  <c r="I1342" i="2"/>
  <c r="A1343" i="2"/>
  <c r="B1343" i="2"/>
  <c r="C1343" i="2"/>
  <c r="D1343" i="2"/>
  <c r="E1343" i="2"/>
  <c r="F1343" i="2"/>
  <c r="G1343" i="2"/>
  <c r="H1343" i="2"/>
  <c r="I1343" i="2"/>
  <c r="A1344" i="2"/>
  <c r="B1344" i="2"/>
  <c r="C1344" i="2"/>
  <c r="D1344" i="2"/>
  <c r="E1344" i="2"/>
  <c r="F1344" i="2"/>
  <c r="G1344" i="2"/>
  <c r="H1344" i="2"/>
  <c r="I1344" i="2"/>
  <c r="A1345" i="2"/>
  <c r="B1345" i="2"/>
  <c r="C1345" i="2"/>
  <c r="D1345" i="2"/>
  <c r="E1345" i="2"/>
  <c r="F1345" i="2"/>
  <c r="G1345" i="2"/>
  <c r="H1345" i="2"/>
  <c r="I1345" i="2"/>
  <c r="A1346" i="2"/>
  <c r="B1346" i="2"/>
  <c r="C1346" i="2"/>
  <c r="D1346" i="2"/>
  <c r="E1346" i="2"/>
  <c r="F1346" i="2"/>
  <c r="G1346" i="2"/>
  <c r="H1346" i="2"/>
  <c r="I1346" i="2"/>
  <c r="A1347" i="2"/>
  <c r="B1347" i="2"/>
  <c r="C1347" i="2"/>
  <c r="D1347" i="2"/>
  <c r="E1347" i="2"/>
  <c r="F1347" i="2"/>
  <c r="G1347" i="2"/>
  <c r="H1347" i="2"/>
  <c r="I1347" i="2"/>
  <c r="A1348" i="2"/>
  <c r="B1348" i="2"/>
  <c r="C1348" i="2"/>
  <c r="D1348" i="2"/>
  <c r="E1348" i="2"/>
  <c r="F1348" i="2"/>
  <c r="G1348" i="2"/>
  <c r="H1348" i="2"/>
  <c r="I1348" i="2"/>
  <c r="A1349" i="2"/>
  <c r="B1349" i="2"/>
  <c r="C1349" i="2"/>
  <c r="D1349" i="2"/>
  <c r="E1349" i="2"/>
  <c r="F1349" i="2"/>
  <c r="G1349" i="2"/>
  <c r="H1349" i="2"/>
  <c r="I1349" i="2"/>
  <c r="A1350" i="2"/>
  <c r="B1350" i="2"/>
  <c r="C1350" i="2"/>
  <c r="D1350" i="2"/>
  <c r="E1350" i="2"/>
  <c r="F1350" i="2"/>
  <c r="G1350" i="2"/>
  <c r="H1350" i="2"/>
  <c r="I1350" i="2"/>
  <c r="A1351" i="2"/>
  <c r="B1351" i="2"/>
  <c r="C1351" i="2"/>
  <c r="D1351" i="2"/>
  <c r="E1351" i="2"/>
  <c r="F1351" i="2"/>
  <c r="G1351" i="2"/>
  <c r="H1351" i="2"/>
  <c r="I1351" i="2"/>
  <c r="A1352" i="2"/>
  <c r="B1352" i="2"/>
  <c r="C1352" i="2"/>
  <c r="D1352" i="2"/>
  <c r="E1352" i="2"/>
  <c r="F1352" i="2"/>
  <c r="G1352" i="2"/>
  <c r="H1352" i="2"/>
  <c r="I1352" i="2"/>
  <c r="A1353" i="2"/>
  <c r="B1353" i="2"/>
  <c r="C1353" i="2"/>
  <c r="D1353" i="2"/>
  <c r="E1353" i="2"/>
  <c r="F1353" i="2"/>
  <c r="G1353" i="2"/>
  <c r="H1353" i="2"/>
  <c r="I1353" i="2"/>
  <c r="A1354" i="2"/>
  <c r="B1354" i="2"/>
  <c r="C1354" i="2"/>
  <c r="D1354" i="2"/>
  <c r="E1354" i="2"/>
  <c r="F1354" i="2"/>
  <c r="G1354" i="2"/>
  <c r="H1354" i="2"/>
  <c r="I1354" i="2"/>
  <c r="A1355" i="2"/>
  <c r="B1355" i="2"/>
  <c r="C1355" i="2"/>
  <c r="D1355" i="2"/>
  <c r="E1355" i="2"/>
  <c r="F1355" i="2"/>
  <c r="G1355" i="2"/>
  <c r="H1355" i="2"/>
  <c r="I1355" i="2"/>
  <c r="A1356" i="2"/>
  <c r="B1356" i="2"/>
  <c r="C1356" i="2"/>
  <c r="D1356" i="2"/>
  <c r="E1356" i="2"/>
  <c r="F1356" i="2"/>
  <c r="G1356" i="2"/>
  <c r="H1356" i="2"/>
  <c r="I1356" i="2"/>
  <c r="A1357" i="2"/>
  <c r="B1357" i="2"/>
  <c r="C1357" i="2"/>
  <c r="D1357" i="2"/>
  <c r="E1357" i="2"/>
  <c r="F1357" i="2"/>
  <c r="G1357" i="2"/>
  <c r="H1357" i="2"/>
  <c r="I1357" i="2"/>
  <c r="A1358" i="2"/>
  <c r="B1358" i="2"/>
  <c r="C1358" i="2"/>
  <c r="D1358" i="2"/>
  <c r="E1358" i="2"/>
  <c r="F1358" i="2"/>
  <c r="G1358" i="2"/>
  <c r="H1358" i="2"/>
  <c r="I1358" i="2"/>
  <c r="A1359" i="2"/>
  <c r="B1359" i="2"/>
  <c r="C1359" i="2"/>
  <c r="D1359" i="2"/>
  <c r="E1359" i="2"/>
  <c r="F1359" i="2"/>
  <c r="G1359" i="2"/>
  <c r="H1359" i="2"/>
  <c r="I1359" i="2"/>
  <c r="A1360" i="2"/>
  <c r="B1360" i="2"/>
  <c r="C1360" i="2"/>
  <c r="D1360" i="2"/>
  <c r="E1360" i="2"/>
  <c r="F1360" i="2"/>
  <c r="G1360" i="2"/>
  <c r="H1360" i="2"/>
  <c r="I1360" i="2"/>
  <c r="A1361" i="2"/>
  <c r="B1361" i="2"/>
  <c r="C1361" i="2"/>
  <c r="D1361" i="2"/>
  <c r="E1361" i="2"/>
  <c r="F1361" i="2"/>
  <c r="G1361" i="2"/>
  <c r="H1361" i="2"/>
  <c r="I1361" i="2"/>
  <c r="A1362" i="2"/>
  <c r="B1362" i="2"/>
  <c r="C1362" i="2"/>
  <c r="D1362" i="2"/>
  <c r="E1362" i="2"/>
  <c r="F1362" i="2"/>
  <c r="G1362" i="2"/>
  <c r="H1362" i="2"/>
  <c r="I1362" i="2"/>
  <c r="A1363" i="2"/>
  <c r="B1363" i="2"/>
  <c r="C1363" i="2"/>
  <c r="D1363" i="2"/>
  <c r="E1363" i="2"/>
  <c r="F1363" i="2"/>
  <c r="G1363" i="2"/>
  <c r="H1363" i="2"/>
  <c r="I1363" i="2"/>
  <c r="A1364" i="2"/>
  <c r="B1364" i="2"/>
  <c r="C1364" i="2"/>
  <c r="D1364" i="2"/>
  <c r="E1364" i="2"/>
  <c r="F1364" i="2"/>
  <c r="G1364" i="2"/>
  <c r="H1364" i="2"/>
  <c r="I1364" i="2"/>
  <c r="A1365" i="2"/>
  <c r="B1365" i="2"/>
  <c r="C1365" i="2"/>
  <c r="D1365" i="2"/>
  <c r="E1365" i="2"/>
  <c r="F1365" i="2"/>
  <c r="G1365" i="2"/>
  <c r="H1365" i="2"/>
  <c r="I1365" i="2"/>
  <c r="A1366" i="2"/>
  <c r="B1366" i="2"/>
  <c r="C1366" i="2"/>
  <c r="D1366" i="2"/>
  <c r="E1366" i="2"/>
  <c r="F1366" i="2"/>
  <c r="G1366" i="2"/>
  <c r="H1366" i="2"/>
  <c r="I1366" i="2"/>
  <c r="A1367" i="2"/>
  <c r="B1367" i="2"/>
  <c r="C1367" i="2"/>
  <c r="D1367" i="2"/>
  <c r="E1367" i="2"/>
  <c r="F1367" i="2"/>
  <c r="G1367" i="2"/>
  <c r="H1367" i="2"/>
  <c r="I1367" i="2"/>
  <c r="A1368" i="2"/>
  <c r="B1368" i="2"/>
  <c r="C1368" i="2"/>
  <c r="D1368" i="2"/>
  <c r="E1368" i="2"/>
  <c r="F1368" i="2"/>
  <c r="G1368" i="2"/>
  <c r="H1368" i="2"/>
  <c r="I1368" i="2"/>
  <c r="A1369" i="2"/>
  <c r="B1369" i="2"/>
  <c r="C1369" i="2"/>
  <c r="D1369" i="2"/>
  <c r="E1369" i="2"/>
  <c r="F1369" i="2"/>
  <c r="G1369" i="2"/>
  <c r="H1369" i="2"/>
  <c r="I1369" i="2"/>
  <c r="A1370" i="2"/>
  <c r="B1370" i="2"/>
  <c r="C1370" i="2"/>
  <c r="D1370" i="2"/>
  <c r="E1370" i="2"/>
  <c r="F1370" i="2"/>
  <c r="G1370" i="2"/>
  <c r="H1370" i="2"/>
  <c r="I1370" i="2"/>
  <c r="A1371" i="2"/>
  <c r="B1371" i="2"/>
  <c r="C1371" i="2"/>
  <c r="D1371" i="2"/>
  <c r="E1371" i="2"/>
  <c r="F1371" i="2"/>
  <c r="G1371" i="2"/>
  <c r="H1371" i="2"/>
  <c r="I1371" i="2"/>
  <c r="A1372" i="2"/>
  <c r="B1372" i="2"/>
  <c r="C1372" i="2"/>
  <c r="D1372" i="2"/>
  <c r="E1372" i="2"/>
  <c r="F1372" i="2"/>
  <c r="G1372" i="2"/>
  <c r="H1372" i="2"/>
  <c r="I1372" i="2"/>
  <c r="A1373" i="2"/>
  <c r="B1373" i="2"/>
  <c r="C1373" i="2"/>
  <c r="D1373" i="2"/>
  <c r="E1373" i="2"/>
  <c r="F1373" i="2"/>
  <c r="G1373" i="2"/>
  <c r="H1373" i="2"/>
  <c r="I1373" i="2"/>
  <c r="A1374" i="2"/>
  <c r="B1374" i="2"/>
  <c r="C1374" i="2"/>
  <c r="D1374" i="2"/>
  <c r="E1374" i="2"/>
  <c r="F1374" i="2"/>
  <c r="G1374" i="2"/>
  <c r="H1374" i="2"/>
  <c r="I1374" i="2"/>
  <c r="A1375" i="2"/>
  <c r="B1375" i="2"/>
  <c r="C1375" i="2"/>
  <c r="D1375" i="2"/>
  <c r="E1375" i="2"/>
  <c r="F1375" i="2"/>
  <c r="G1375" i="2"/>
  <c r="H1375" i="2"/>
  <c r="I1375" i="2"/>
  <c r="A1376" i="2"/>
  <c r="B1376" i="2"/>
  <c r="C1376" i="2"/>
  <c r="D1376" i="2"/>
  <c r="E1376" i="2"/>
  <c r="F1376" i="2"/>
  <c r="G1376" i="2"/>
  <c r="H1376" i="2"/>
  <c r="I1376" i="2"/>
  <c r="A1377" i="2"/>
  <c r="B1377" i="2"/>
  <c r="C1377" i="2"/>
  <c r="D1377" i="2"/>
  <c r="E1377" i="2"/>
  <c r="F1377" i="2"/>
  <c r="G1377" i="2"/>
  <c r="H1377" i="2"/>
  <c r="I1377" i="2"/>
  <c r="A1378" i="2"/>
  <c r="B1378" i="2"/>
  <c r="C1378" i="2"/>
  <c r="D1378" i="2"/>
  <c r="E1378" i="2"/>
  <c r="F1378" i="2"/>
  <c r="G1378" i="2"/>
  <c r="H1378" i="2"/>
  <c r="I1378" i="2"/>
  <c r="A1379" i="2"/>
  <c r="B1379" i="2"/>
  <c r="C1379" i="2"/>
  <c r="D1379" i="2"/>
  <c r="E1379" i="2"/>
  <c r="F1379" i="2"/>
  <c r="G1379" i="2"/>
  <c r="H1379" i="2"/>
  <c r="I1379" i="2"/>
  <c r="A1380" i="2"/>
  <c r="B1380" i="2"/>
  <c r="C1380" i="2"/>
  <c r="D1380" i="2"/>
  <c r="E1380" i="2"/>
  <c r="F1380" i="2"/>
  <c r="G1380" i="2"/>
  <c r="H1380" i="2"/>
  <c r="I1380" i="2"/>
  <c r="A1381" i="2"/>
  <c r="B1381" i="2"/>
  <c r="C1381" i="2"/>
  <c r="D1381" i="2"/>
  <c r="E1381" i="2"/>
  <c r="F1381" i="2"/>
  <c r="G1381" i="2"/>
  <c r="H1381" i="2"/>
  <c r="I1381" i="2"/>
  <c r="A1382" i="2"/>
  <c r="B1382" i="2"/>
  <c r="C1382" i="2"/>
  <c r="D1382" i="2"/>
  <c r="E1382" i="2"/>
  <c r="F1382" i="2"/>
  <c r="G1382" i="2"/>
  <c r="H1382" i="2"/>
  <c r="I1382" i="2"/>
  <c r="A1383" i="2"/>
  <c r="B1383" i="2"/>
  <c r="C1383" i="2"/>
  <c r="D1383" i="2"/>
  <c r="E1383" i="2"/>
  <c r="F1383" i="2"/>
  <c r="G1383" i="2"/>
  <c r="H1383" i="2"/>
  <c r="I1383" i="2"/>
  <c r="A1384" i="2"/>
  <c r="B1384" i="2"/>
  <c r="C1384" i="2"/>
  <c r="D1384" i="2"/>
  <c r="E1384" i="2"/>
  <c r="F1384" i="2"/>
  <c r="G1384" i="2"/>
  <c r="H1384" i="2"/>
  <c r="I1384" i="2"/>
  <c r="A1385" i="2"/>
  <c r="B1385" i="2"/>
  <c r="C1385" i="2"/>
  <c r="D1385" i="2"/>
  <c r="E1385" i="2"/>
  <c r="F1385" i="2"/>
  <c r="G1385" i="2"/>
  <c r="H1385" i="2"/>
  <c r="I1385" i="2"/>
  <c r="A1386" i="2"/>
  <c r="B1386" i="2"/>
  <c r="C1386" i="2"/>
  <c r="D1386" i="2"/>
  <c r="E1386" i="2"/>
  <c r="F1386" i="2"/>
  <c r="G1386" i="2"/>
  <c r="H1386" i="2"/>
  <c r="I1386" i="2"/>
  <c r="A1387" i="2"/>
  <c r="B1387" i="2"/>
  <c r="C1387" i="2"/>
  <c r="D1387" i="2"/>
  <c r="E1387" i="2"/>
  <c r="F1387" i="2"/>
  <c r="G1387" i="2"/>
  <c r="H1387" i="2"/>
  <c r="I1387" i="2"/>
  <c r="A1388" i="2"/>
  <c r="B1388" i="2"/>
  <c r="C1388" i="2"/>
  <c r="D1388" i="2"/>
  <c r="E1388" i="2"/>
  <c r="F1388" i="2"/>
  <c r="G1388" i="2"/>
  <c r="H1388" i="2"/>
  <c r="I1388" i="2"/>
  <c r="A1389" i="2"/>
  <c r="B1389" i="2"/>
  <c r="C1389" i="2"/>
  <c r="D1389" i="2"/>
  <c r="E1389" i="2"/>
  <c r="F1389" i="2"/>
  <c r="G1389" i="2"/>
  <c r="H1389" i="2"/>
  <c r="I1389" i="2"/>
  <c r="A1390" i="2"/>
  <c r="B1390" i="2"/>
  <c r="C1390" i="2"/>
  <c r="D1390" i="2"/>
  <c r="E1390" i="2"/>
  <c r="F1390" i="2"/>
  <c r="G1390" i="2"/>
  <c r="H1390" i="2"/>
  <c r="I1390" i="2"/>
  <c r="A1391" i="2"/>
  <c r="B1391" i="2"/>
  <c r="C1391" i="2"/>
  <c r="D1391" i="2"/>
  <c r="E1391" i="2"/>
  <c r="F1391" i="2"/>
  <c r="G1391" i="2"/>
  <c r="H1391" i="2"/>
  <c r="I1391" i="2"/>
  <c r="A1392" i="2"/>
  <c r="B1392" i="2"/>
  <c r="C1392" i="2"/>
  <c r="D1392" i="2"/>
  <c r="E1392" i="2"/>
  <c r="F1392" i="2"/>
  <c r="G1392" i="2"/>
  <c r="H1392" i="2"/>
  <c r="I1392" i="2"/>
  <c r="A1393" i="2"/>
  <c r="B1393" i="2"/>
  <c r="C1393" i="2"/>
  <c r="D1393" i="2"/>
  <c r="E1393" i="2"/>
  <c r="F1393" i="2"/>
  <c r="G1393" i="2"/>
  <c r="H1393" i="2"/>
  <c r="I1393" i="2"/>
  <c r="A1394" i="2"/>
  <c r="B1394" i="2"/>
  <c r="C1394" i="2"/>
  <c r="D1394" i="2"/>
  <c r="E1394" i="2"/>
  <c r="F1394" i="2"/>
  <c r="G1394" i="2"/>
  <c r="H1394" i="2"/>
  <c r="I1394" i="2"/>
  <c r="A1395" i="2"/>
  <c r="B1395" i="2"/>
  <c r="C1395" i="2"/>
  <c r="D1395" i="2"/>
  <c r="E1395" i="2"/>
  <c r="F1395" i="2"/>
  <c r="G1395" i="2"/>
  <c r="H1395" i="2"/>
  <c r="I1395" i="2"/>
  <c r="A1396" i="2"/>
  <c r="B1396" i="2"/>
  <c r="C1396" i="2"/>
  <c r="D1396" i="2"/>
  <c r="E1396" i="2"/>
  <c r="F1396" i="2"/>
  <c r="G1396" i="2"/>
  <c r="H1396" i="2"/>
  <c r="I1396" i="2"/>
  <c r="A1397" i="2"/>
  <c r="B1397" i="2"/>
  <c r="C1397" i="2"/>
  <c r="D1397" i="2"/>
  <c r="E1397" i="2"/>
  <c r="F1397" i="2"/>
  <c r="G1397" i="2"/>
  <c r="H1397" i="2"/>
  <c r="I1397" i="2"/>
  <c r="A1398" i="2"/>
  <c r="B1398" i="2"/>
  <c r="C1398" i="2"/>
  <c r="D1398" i="2"/>
  <c r="E1398" i="2"/>
  <c r="F1398" i="2"/>
  <c r="G1398" i="2"/>
  <c r="H1398" i="2"/>
  <c r="I1398" i="2"/>
  <c r="A1399" i="2"/>
  <c r="C1399" i="2"/>
  <c r="D1399" i="2"/>
  <c r="E1399" i="2"/>
  <c r="F1399" i="2"/>
  <c r="G1399" i="2"/>
  <c r="H1399" i="2"/>
  <c r="I1399" i="2"/>
  <c r="A1400" i="2"/>
  <c r="B1400" i="2"/>
  <c r="C1400" i="2"/>
  <c r="D1400" i="2"/>
  <c r="E1400" i="2"/>
  <c r="F1400" i="2"/>
  <c r="G1400" i="2"/>
  <c r="H1400" i="2"/>
  <c r="I1400" i="2"/>
  <c r="A1401" i="2"/>
  <c r="C1401" i="2"/>
  <c r="D1401" i="2"/>
  <c r="E1401" i="2"/>
  <c r="F1401" i="2"/>
  <c r="G1401" i="2"/>
  <c r="H1401" i="2"/>
  <c r="I1401" i="2"/>
  <c r="A1402" i="2"/>
  <c r="C1402" i="2"/>
  <c r="D1402" i="2"/>
  <c r="E1402" i="2"/>
  <c r="F1402" i="2"/>
  <c r="G1402" i="2"/>
  <c r="H1402" i="2"/>
  <c r="I1402" i="2"/>
  <c r="A1403" i="2"/>
  <c r="C1403" i="2"/>
  <c r="D1403" i="2"/>
  <c r="E1403" i="2"/>
  <c r="F1403" i="2"/>
  <c r="G1403" i="2"/>
  <c r="H1403" i="2"/>
  <c r="I1403" i="2"/>
  <c r="A1404" i="2"/>
  <c r="B1404" i="2"/>
  <c r="C1404" i="2"/>
  <c r="D1404" i="2"/>
  <c r="E1404" i="2"/>
  <c r="F1404" i="2"/>
  <c r="G1404" i="2"/>
  <c r="H1404" i="2"/>
  <c r="I1404" i="2"/>
  <c r="A1405" i="2"/>
  <c r="B1405" i="2"/>
  <c r="C1405" i="2"/>
  <c r="D1405" i="2"/>
  <c r="E1405" i="2"/>
  <c r="F1405" i="2"/>
  <c r="G1405" i="2"/>
  <c r="H1405" i="2"/>
  <c r="I1405" i="2"/>
  <c r="A1406" i="2"/>
  <c r="B1406" i="2"/>
  <c r="C1406" i="2"/>
  <c r="D1406" i="2"/>
  <c r="E1406" i="2"/>
  <c r="F1406" i="2"/>
  <c r="G1406" i="2"/>
  <c r="H1406" i="2"/>
  <c r="I1406" i="2"/>
  <c r="A1407" i="2"/>
  <c r="B1407" i="2"/>
  <c r="C1407" i="2"/>
  <c r="D1407" i="2"/>
  <c r="E1407" i="2"/>
  <c r="F1407" i="2"/>
  <c r="G1407" i="2"/>
  <c r="H1407" i="2"/>
  <c r="I1407" i="2"/>
  <c r="A1408" i="2"/>
  <c r="B1408" i="2"/>
  <c r="C1408" i="2"/>
  <c r="D1408" i="2"/>
  <c r="E1408" i="2"/>
  <c r="F1408" i="2"/>
  <c r="G1408" i="2"/>
  <c r="H1408" i="2"/>
  <c r="I1408" i="2"/>
  <c r="A1409" i="2"/>
  <c r="B1409" i="2"/>
  <c r="C1409" i="2"/>
  <c r="D1409" i="2"/>
  <c r="E1409" i="2"/>
  <c r="F1409" i="2"/>
  <c r="G1409" i="2"/>
  <c r="H1409" i="2"/>
  <c r="I1409" i="2"/>
  <c r="A1410" i="2"/>
  <c r="B1410" i="2"/>
  <c r="C1410" i="2"/>
  <c r="D1410" i="2"/>
  <c r="E1410" i="2"/>
  <c r="F1410" i="2"/>
  <c r="G1410" i="2"/>
  <c r="H1410" i="2"/>
  <c r="I1410" i="2"/>
  <c r="A1411" i="2"/>
  <c r="B1411" i="2"/>
  <c r="C1411" i="2"/>
  <c r="D1411" i="2"/>
  <c r="E1411" i="2"/>
  <c r="F1411" i="2"/>
  <c r="G1411" i="2"/>
  <c r="H1411" i="2"/>
  <c r="I1411" i="2"/>
  <c r="A1412" i="2"/>
  <c r="B1412" i="2"/>
  <c r="C1412" i="2"/>
  <c r="D1412" i="2"/>
  <c r="E1412" i="2"/>
  <c r="F1412" i="2"/>
  <c r="G1412" i="2"/>
  <c r="H1412" i="2"/>
  <c r="I1412" i="2"/>
  <c r="A1413" i="2"/>
  <c r="B1413" i="2"/>
  <c r="C1413" i="2"/>
  <c r="D1413" i="2"/>
  <c r="E1413" i="2"/>
  <c r="F1413" i="2"/>
  <c r="G1413" i="2"/>
  <c r="H1413" i="2"/>
  <c r="I1413" i="2"/>
  <c r="A1414" i="2"/>
  <c r="B1414" i="2"/>
  <c r="C1414" i="2"/>
  <c r="D1414" i="2"/>
  <c r="E1414" i="2"/>
  <c r="F1414" i="2"/>
  <c r="G1414" i="2"/>
  <c r="H1414" i="2"/>
  <c r="I1414" i="2"/>
  <c r="A1415" i="2"/>
  <c r="B1415" i="2"/>
  <c r="C1415" i="2"/>
  <c r="D1415" i="2"/>
  <c r="E1415" i="2"/>
  <c r="F1415" i="2"/>
  <c r="G1415" i="2"/>
  <c r="H1415" i="2"/>
  <c r="I1415" i="2"/>
  <c r="A1416" i="2"/>
  <c r="B1416" i="2"/>
  <c r="C1416" i="2"/>
  <c r="D1416" i="2"/>
  <c r="E1416" i="2"/>
  <c r="F1416" i="2"/>
  <c r="G1416" i="2"/>
  <c r="H1416" i="2"/>
  <c r="I1416" i="2"/>
  <c r="A1417" i="2"/>
  <c r="B1417" i="2"/>
  <c r="C1417" i="2"/>
  <c r="D1417" i="2"/>
  <c r="E1417" i="2"/>
  <c r="F1417" i="2"/>
  <c r="G1417" i="2"/>
  <c r="H1417" i="2"/>
  <c r="I1417" i="2"/>
  <c r="A1418" i="2"/>
  <c r="B1418" i="2"/>
  <c r="C1418" i="2"/>
  <c r="D1418" i="2"/>
  <c r="E1418" i="2"/>
  <c r="F1418" i="2"/>
  <c r="G1418" i="2"/>
  <c r="H1418" i="2"/>
  <c r="I1418" i="2"/>
  <c r="A1419" i="2"/>
  <c r="C1419" i="2"/>
  <c r="D1419" i="2"/>
  <c r="E1419" i="2"/>
  <c r="F1419" i="2"/>
  <c r="G1419" i="2"/>
  <c r="H1419" i="2"/>
  <c r="I1419" i="2"/>
  <c r="A1420" i="2"/>
  <c r="C1420" i="2"/>
  <c r="D1420" i="2"/>
  <c r="E1420" i="2"/>
  <c r="F1420" i="2"/>
  <c r="G1420" i="2"/>
  <c r="H1420" i="2"/>
  <c r="I1420" i="2"/>
  <c r="A1421" i="2"/>
  <c r="C1421" i="2"/>
  <c r="D1421" i="2"/>
  <c r="E1421" i="2"/>
  <c r="F1421" i="2"/>
  <c r="G1421" i="2"/>
  <c r="H1421" i="2"/>
  <c r="I1421" i="2"/>
  <c r="A1422" i="2"/>
  <c r="C1422" i="2"/>
  <c r="D1422" i="2"/>
  <c r="E1422" i="2"/>
  <c r="F1422" i="2"/>
  <c r="G1422" i="2"/>
  <c r="H1422" i="2"/>
  <c r="I1422" i="2"/>
  <c r="A1423" i="2"/>
  <c r="C1423" i="2"/>
  <c r="D1423" i="2"/>
  <c r="E1423" i="2"/>
  <c r="F1423" i="2"/>
  <c r="G1423" i="2"/>
  <c r="H1423" i="2"/>
  <c r="I1423" i="2"/>
  <c r="A1424" i="2"/>
  <c r="C1424" i="2"/>
  <c r="D1424" i="2"/>
  <c r="E1424" i="2"/>
  <c r="F1424" i="2"/>
  <c r="G1424" i="2"/>
  <c r="H1424" i="2"/>
  <c r="I1424" i="2"/>
  <c r="A1425" i="2"/>
  <c r="C1425" i="2"/>
  <c r="D1425" i="2"/>
  <c r="E1425" i="2"/>
  <c r="F1425" i="2"/>
  <c r="G1425" i="2"/>
  <c r="H1425" i="2"/>
  <c r="I1425" i="2"/>
  <c r="A1426" i="2"/>
  <c r="B1426" i="2"/>
  <c r="C1426" i="2"/>
  <c r="D1426" i="2"/>
  <c r="E1426" i="2"/>
  <c r="F1426" i="2"/>
  <c r="G1426" i="2"/>
  <c r="H1426" i="2"/>
  <c r="I1426" i="2"/>
  <c r="A1427" i="2"/>
  <c r="B1427" i="2"/>
  <c r="C1427" i="2"/>
  <c r="D1427" i="2"/>
  <c r="E1427" i="2"/>
  <c r="F1427" i="2"/>
  <c r="G1427" i="2"/>
  <c r="H1427" i="2"/>
  <c r="I1427" i="2"/>
  <c r="A1428" i="2"/>
  <c r="B1428" i="2"/>
  <c r="C1428" i="2"/>
  <c r="D1428" i="2"/>
  <c r="E1428" i="2"/>
  <c r="F1428" i="2"/>
  <c r="G1428" i="2"/>
  <c r="H1428" i="2"/>
  <c r="I1428" i="2"/>
  <c r="A1429" i="2"/>
  <c r="B1429" i="2"/>
  <c r="C1429" i="2"/>
  <c r="D1429" i="2"/>
  <c r="E1429" i="2"/>
  <c r="F1429" i="2"/>
  <c r="G1429" i="2"/>
  <c r="H1429" i="2"/>
  <c r="I1429" i="2"/>
  <c r="A1430" i="2"/>
  <c r="B1430" i="2"/>
  <c r="C1430" i="2"/>
  <c r="D1430" i="2"/>
  <c r="E1430" i="2"/>
  <c r="F1430" i="2"/>
  <c r="G1430" i="2"/>
  <c r="H1430" i="2"/>
  <c r="I1430" i="2"/>
  <c r="A1431" i="2"/>
  <c r="B1431" i="2"/>
  <c r="C1431" i="2"/>
  <c r="D1431" i="2"/>
  <c r="E1431" i="2"/>
  <c r="F1431" i="2"/>
  <c r="G1431" i="2"/>
  <c r="H1431" i="2"/>
  <c r="I1431" i="2"/>
  <c r="A1432" i="2"/>
  <c r="B1432" i="2"/>
  <c r="C1432" i="2"/>
  <c r="D1432" i="2"/>
  <c r="E1432" i="2"/>
  <c r="F1432" i="2"/>
  <c r="G1432" i="2"/>
  <c r="H1432" i="2"/>
  <c r="I1432" i="2"/>
  <c r="A1433" i="2"/>
  <c r="B1433" i="2"/>
  <c r="C1433" i="2"/>
  <c r="D1433" i="2"/>
  <c r="E1433" i="2"/>
  <c r="F1433" i="2"/>
  <c r="G1433" i="2"/>
  <c r="H1433" i="2"/>
  <c r="I1433" i="2"/>
  <c r="A1434" i="2"/>
  <c r="B1434" i="2"/>
  <c r="C1434" i="2"/>
  <c r="D1434" i="2"/>
  <c r="E1434" i="2"/>
  <c r="F1434" i="2"/>
  <c r="G1434" i="2"/>
  <c r="H1434" i="2"/>
  <c r="I1434" i="2"/>
  <c r="A1435" i="2"/>
  <c r="B1435" i="2"/>
  <c r="C1435" i="2"/>
  <c r="D1435" i="2"/>
  <c r="E1435" i="2"/>
  <c r="F1435" i="2"/>
  <c r="G1435" i="2"/>
  <c r="H1435" i="2"/>
  <c r="I1435" i="2"/>
  <c r="A1436" i="2"/>
  <c r="B1436" i="2"/>
  <c r="C1436" i="2"/>
  <c r="D1436" i="2"/>
  <c r="E1436" i="2"/>
  <c r="F1436" i="2"/>
  <c r="G1436" i="2"/>
  <c r="H1436" i="2"/>
  <c r="I1436" i="2"/>
  <c r="A1437" i="2"/>
  <c r="B1437" i="2"/>
  <c r="C1437" i="2"/>
  <c r="D1437" i="2"/>
  <c r="E1437" i="2"/>
  <c r="F1437" i="2"/>
  <c r="G1437" i="2"/>
  <c r="H1437" i="2"/>
  <c r="I1437" i="2"/>
  <c r="A1438" i="2"/>
  <c r="B1438" i="2"/>
  <c r="C1438" i="2"/>
  <c r="D1438" i="2"/>
  <c r="E1438" i="2"/>
  <c r="F1438" i="2"/>
  <c r="G1438" i="2"/>
  <c r="H1438" i="2"/>
  <c r="I1438" i="2"/>
  <c r="A1439" i="2"/>
  <c r="B1439" i="2"/>
  <c r="C1439" i="2"/>
  <c r="D1439" i="2"/>
  <c r="E1439" i="2"/>
  <c r="F1439" i="2"/>
  <c r="G1439" i="2"/>
  <c r="H1439" i="2"/>
  <c r="I1439" i="2"/>
  <c r="A1440" i="2"/>
  <c r="B1440" i="2"/>
  <c r="C1440" i="2"/>
  <c r="D1440" i="2"/>
  <c r="E1440" i="2"/>
  <c r="F1440" i="2"/>
  <c r="G1440" i="2"/>
  <c r="H1440" i="2"/>
  <c r="I1440" i="2"/>
  <c r="A1441" i="2"/>
  <c r="B1441" i="2"/>
  <c r="C1441" i="2"/>
  <c r="D1441" i="2"/>
  <c r="E1441" i="2"/>
  <c r="F1441" i="2"/>
  <c r="G1441" i="2"/>
  <c r="H1441" i="2"/>
  <c r="I1441" i="2"/>
  <c r="A1442" i="2"/>
  <c r="B1442" i="2"/>
  <c r="C1442" i="2"/>
  <c r="D1442" i="2"/>
  <c r="E1442" i="2"/>
  <c r="F1442" i="2"/>
  <c r="G1442" i="2"/>
  <c r="H1442" i="2"/>
  <c r="I1442" i="2"/>
  <c r="A1443" i="2"/>
  <c r="B1443" i="2"/>
  <c r="C1443" i="2"/>
  <c r="D1443" i="2"/>
  <c r="E1443" i="2"/>
  <c r="F1443" i="2"/>
  <c r="G1443" i="2"/>
  <c r="H1443" i="2"/>
  <c r="I1443" i="2"/>
  <c r="A1444" i="2"/>
  <c r="B1444" i="2"/>
  <c r="C1444" i="2"/>
  <c r="D1444" i="2"/>
  <c r="E1444" i="2"/>
  <c r="F1444" i="2"/>
  <c r="G1444" i="2"/>
  <c r="H1444" i="2"/>
  <c r="I1444" i="2"/>
  <c r="A1445" i="2"/>
  <c r="B1445" i="2"/>
  <c r="C1445" i="2"/>
  <c r="D1445" i="2"/>
  <c r="E1445" i="2"/>
  <c r="F1445" i="2"/>
  <c r="G1445" i="2"/>
  <c r="H1445" i="2"/>
  <c r="I1445" i="2"/>
  <c r="A1446" i="2"/>
  <c r="B1446" i="2"/>
  <c r="C1446" i="2"/>
  <c r="D1446" i="2"/>
  <c r="E1446" i="2"/>
  <c r="F1446" i="2"/>
  <c r="G1446" i="2"/>
  <c r="H1446" i="2"/>
  <c r="I1446" i="2"/>
  <c r="A1447" i="2"/>
  <c r="B1447" i="2"/>
  <c r="C1447" i="2"/>
  <c r="D1447" i="2"/>
  <c r="E1447" i="2"/>
  <c r="F1447" i="2"/>
  <c r="G1447" i="2"/>
  <c r="H1447" i="2"/>
  <c r="I1447" i="2"/>
  <c r="A1448" i="2"/>
  <c r="B1448" i="2"/>
  <c r="C1448" i="2"/>
  <c r="D1448" i="2"/>
  <c r="E1448" i="2"/>
  <c r="F1448" i="2"/>
  <c r="G1448" i="2"/>
  <c r="H1448" i="2"/>
  <c r="I1448" i="2"/>
  <c r="A1449" i="2"/>
  <c r="B1449" i="2"/>
  <c r="C1449" i="2"/>
  <c r="D1449" i="2"/>
  <c r="E1449" i="2"/>
  <c r="F1449" i="2"/>
  <c r="G1449" i="2"/>
  <c r="H1449" i="2"/>
  <c r="I1449" i="2"/>
  <c r="A1450" i="2"/>
  <c r="B1450" i="2"/>
  <c r="C1450" i="2"/>
  <c r="D1450" i="2"/>
  <c r="E1450" i="2"/>
  <c r="F1450" i="2"/>
  <c r="G1450" i="2"/>
  <c r="H1450" i="2"/>
  <c r="I1450" i="2"/>
  <c r="A1451" i="2"/>
  <c r="B1451" i="2"/>
  <c r="C1451" i="2"/>
  <c r="D1451" i="2"/>
  <c r="E1451" i="2"/>
  <c r="F1451" i="2"/>
  <c r="G1451" i="2"/>
  <c r="H1451" i="2"/>
  <c r="I1451" i="2"/>
  <c r="A1452" i="2"/>
  <c r="B1452" i="2"/>
  <c r="C1452" i="2"/>
  <c r="D1452" i="2"/>
  <c r="E1452" i="2"/>
  <c r="F1452" i="2"/>
  <c r="G1452" i="2"/>
  <c r="H1452" i="2"/>
  <c r="I1452" i="2"/>
  <c r="A1453" i="2"/>
  <c r="B1453" i="2"/>
  <c r="C1453" i="2"/>
  <c r="D1453" i="2"/>
  <c r="E1453" i="2"/>
  <c r="F1453" i="2"/>
  <c r="G1453" i="2"/>
  <c r="H1453" i="2"/>
  <c r="I1453" i="2"/>
  <c r="A1454" i="2"/>
  <c r="B1454" i="2"/>
  <c r="C1454" i="2"/>
  <c r="D1454" i="2"/>
  <c r="E1454" i="2"/>
  <c r="F1454" i="2"/>
  <c r="G1454" i="2"/>
  <c r="H1454" i="2"/>
  <c r="I1454" i="2"/>
  <c r="A1455" i="2"/>
  <c r="B1455" i="2"/>
  <c r="C1455" i="2"/>
  <c r="D1455" i="2"/>
  <c r="E1455" i="2"/>
  <c r="F1455" i="2"/>
  <c r="G1455" i="2"/>
  <c r="H1455" i="2"/>
  <c r="I1455" i="2"/>
  <c r="A1456" i="2"/>
  <c r="B1456" i="2"/>
  <c r="C1456" i="2"/>
  <c r="D1456" i="2"/>
  <c r="E1456" i="2"/>
  <c r="F1456" i="2"/>
  <c r="G1456" i="2"/>
  <c r="H1456" i="2"/>
  <c r="I1456" i="2"/>
  <c r="A1457" i="2"/>
  <c r="C1457" i="2"/>
  <c r="D1457" i="2"/>
  <c r="E1457" i="2"/>
  <c r="F1457" i="2"/>
  <c r="G1457" i="2"/>
  <c r="H1457" i="2"/>
  <c r="I1457" i="2"/>
  <c r="A1458" i="2"/>
  <c r="C1458" i="2"/>
  <c r="D1458" i="2"/>
  <c r="E1458" i="2"/>
  <c r="F1458" i="2"/>
  <c r="G1458" i="2"/>
  <c r="H1458" i="2"/>
  <c r="I1458" i="2"/>
  <c r="A1459" i="2"/>
  <c r="C1459" i="2"/>
  <c r="D1459" i="2"/>
  <c r="E1459" i="2"/>
  <c r="F1459" i="2"/>
  <c r="G1459" i="2"/>
  <c r="H1459" i="2"/>
  <c r="I1459" i="2"/>
  <c r="A1460" i="2"/>
  <c r="C1460" i="2"/>
  <c r="D1460" i="2"/>
  <c r="E1460" i="2"/>
  <c r="F1460" i="2"/>
  <c r="G1460" i="2"/>
  <c r="H1460" i="2"/>
  <c r="I1460" i="2"/>
  <c r="A1461" i="2"/>
  <c r="C1461" i="2"/>
  <c r="D1461" i="2"/>
  <c r="E1461" i="2"/>
  <c r="F1461" i="2"/>
  <c r="G1461" i="2"/>
  <c r="H1461" i="2"/>
  <c r="I1461" i="2"/>
  <c r="A1462" i="2"/>
  <c r="C1462" i="2"/>
  <c r="D1462" i="2"/>
  <c r="E1462" i="2"/>
  <c r="F1462" i="2"/>
  <c r="G1462" i="2"/>
  <c r="H1462" i="2"/>
  <c r="I1462" i="2"/>
  <c r="A1463" i="2"/>
  <c r="C1463" i="2"/>
  <c r="D1463" i="2"/>
  <c r="E1463" i="2"/>
  <c r="F1463" i="2"/>
  <c r="G1463" i="2"/>
  <c r="H1463" i="2"/>
  <c r="I1463" i="2"/>
  <c r="A1464" i="2"/>
  <c r="C1464" i="2"/>
  <c r="D1464" i="2"/>
  <c r="E1464" i="2"/>
  <c r="F1464" i="2"/>
  <c r="G1464" i="2"/>
  <c r="H1464" i="2"/>
  <c r="I1464" i="2"/>
  <c r="A1465" i="2"/>
  <c r="C1465" i="2"/>
  <c r="D1465" i="2"/>
  <c r="E1465" i="2"/>
  <c r="F1465" i="2"/>
  <c r="G1465" i="2"/>
  <c r="H1465" i="2"/>
  <c r="I1465" i="2"/>
  <c r="A1466" i="2"/>
  <c r="C1466" i="2"/>
  <c r="D1466" i="2"/>
  <c r="E1466" i="2"/>
  <c r="F1466" i="2"/>
  <c r="G1466" i="2"/>
  <c r="H1466" i="2"/>
  <c r="I1466" i="2"/>
  <c r="A1467" i="2"/>
  <c r="C1467" i="2"/>
  <c r="D1467" i="2"/>
  <c r="E1467" i="2"/>
  <c r="F1467" i="2"/>
  <c r="G1467" i="2"/>
  <c r="H1467" i="2"/>
  <c r="I1467" i="2"/>
  <c r="A1468" i="2"/>
  <c r="C1468" i="2"/>
  <c r="D1468" i="2"/>
  <c r="E1468" i="2"/>
  <c r="F1468" i="2"/>
  <c r="G1468" i="2"/>
  <c r="H1468" i="2"/>
  <c r="I1468" i="2"/>
  <c r="A1469" i="2"/>
  <c r="C1469" i="2"/>
  <c r="D1469" i="2"/>
  <c r="E1469" i="2"/>
  <c r="F1469" i="2"/>
  <c r="G1469" i="2"/>
  <c r="H1469" i="2"/>
  <c r="I1469" i="2"/>
  <c r="A1470" i="2"/>
  <c r="C1470" i="2"/>
  <c r="D1470" i="2"/>
  <c r="E1470" i="2"/>
  <c r="F1470" i="2"/>
  <c r="G1470" i="2"/>
  <c r="H1470" i="2"/>
  <c r="I1470" i="2"/>
  <c r="A1471" i="2"/>
  <c r="C1471" i="2"/>
  <c r="D1471" i="2"/>
  <c r="E1471" i="2"/>
  <c r="F1471" i="2"/>
  <c r="G1471" i="2"/>
  <c r="H1471" i="2"/>
  <c r="I1471" i="2"/>
  <c r="A1472" i="2"/>
  <c r="C1472" i="2"/>
  <c r="D1472" i="2"/>
  <c r="E1472" i="2"/>
  <c r="F1472" i="2"/>
  <c r="G1472" i="2"/>
  <c r="H1472" i="2"/>
  <c r="I1472" i="2"/>
  <c r="A1473" i="2"/>
  <c r="C1473" i="2"/>
  <c r="D1473" i="2"/>
  <c r="E1473" i="2"/>
  <c r="F1473" i="2"/>
  <c r="G1473" i="2"/>
  <c r="H1473" i="2"/>
  <c r="I1473" i="2"/>
  <c r="A1474" i="2"/>
  <c r="C1474" i="2"/>
  <c r="D1474" i="2"/>
  <c r="E1474" i="2"/>
  <c r="F1474" i="2"/>
  <c r="G1474" i="2"/>
  <c r="H1474" i="2"/>
  <c r="I1474" i="2"/>
  <c r="A1475" i="2"/>
  <c r="C1475" i="2"/>
  <c r="D1475" i="2"/>
  <c r="E1475" i="2"/>
  <c r="F1475" i="2"/>
  <c r="G1475" i="2"/>
  <c r="H1475" i="2"/>
  <c r="I1475" i="2"/>
  <c r="A1476" i="2"/>
  <c r="C1476" i="2"/>
  <c r="D1476" i="2"/>
  <c r="E1476" i="2"/>
  <c r="F1476" i="2"/>
  <c r="G1476" i="2"/>
  <c r="H1476" i="2"/>
  <c r="I1476" i="2"/>
  <c r="A1477" i="2"/>
  <c r="C1477" i="2"/>
  <c r="D1477" i="2"/>
  <c r="E1477" i="2"/>
  <c r="F1477" i="2"/>
  <c r="G1477" i="2"/>
  <c r="H1477" i="2"/>
  <c r="I1477" i="2"/>
  <c r="A1478" i="2"/>
  <c r="C1478" i="2"/>
  <c r="D1478" i="2"/>
  <c r="E1478" i="2"/>
  <c r="F1478" i="2"/>
  <c r="G1478" i="2"/>
  <c r="H1478" i="2"/>
  <c r="I1478" i="2"/>
  <c r="A1479" i="2"/>
  <c r="C1479" i="2"/>
  <c r="D1479" i="2"/>
  <c r="E1479" i="2"/>
  <c r="F1479" i="2"/>
  <c r="G1479" i="2"/>
  <c r="H1479" i="2"/>
  <c r="I1479" i="2"/>
  <c r="A1480" i="2"/>
  <c r="C1480" i="2"/>
  <c r="D1480" i="2"/>
  <c r="E1480" i="2"/>
  <c r="F1480" i="2"/>
  <c r="G1480" i="2"/>
  <c r="H1480" i="2"/>
  <c r="I1480" i="2"/>
  <c r="A1481" i="2"/>
  <c r="B1481" i="2"/>
  <c r="C1481" i="2"/>
  <c r="D1481" i="2"/>
  <c r="E1481" i="2"/>
  <c r="F1481" i="2"/>
  <c r="G1481" i="2"/>
  <c r="H1481" i="2"/>
  <c r="I1481" i="2"/>
  <c r="A1482" i="2"/>
  <c r="B1482" i="2"/>
  <c r="C1482" i="2"/>
  <c r="D1482" i="2"/>
  <c r="E1482" i="2"/>
  <c r="F1482" i="2"/>
  <c r="G1482" i="2"/>
  <c r="H1482" i="2"/>
  <c r="I1482" i="2"/>
  <c r="A1483" i="2"/>
  <c r="B1483" i="2"/>
  <c r="C1483" i="2"/>
  <c r="D1483" i="2"/>
  <c r="E1483" i="2"/>
  <c r="F1483" i="2"/>
  <c r="G1483" i="2"/>
  <c r="H1483" i="2"/>
  <c r="I1483" i="2"/>
  <c r="A1484" i="2"/>
  <c r="B1484" i="2"/>
  <c r="C1484" i="2"/>
  <c r="D1484" i="2"/>
  <c r="E1484" i="2"/>
  <c r="F1484" i="2"/>
  <c r="G1484" i="2"/>
  <c r="H1484" i="2"/>
  <c r="I1484" i="2"/>
  <c r="A1485" i="2"/>
  <c r="B1485" i="2"/>
  <c r="C1485" i="2"/>
  <c r="D1485" i="2"/>
  <c r="E1485" i="2"/>
  <c r="F1485" i="2"/>
  <c r="G1485" i="2"/>
  <c r="H1485" i="2"/>
  <c r="I1485" i="2"/>
  <c r="A1486" i="2"/>
  <c r="B1486" i="2"/>
  <c r="C1486" i="2"/>
  <c r="D1486" i="2"/>
  <c r="E1486" i="2"/>
  <c r="F1486" i="2"/>
  <c r="G1486" i="2"/>
  <c r="H1486" i="2"/>
  <c r="I1486" i="2"/>
  <c r="A1487" i="2"/>
  <c r="B1487" i="2"/>
  <c r="C1487" i="2"/>
  <c r="D1487" i="2"/>
  <c r="E1487" i="2"/>
  <c r="F1487" i="2"/>
  <c r="G1487" i="2"/>
  <c r="H1487" i="2"/>
  <c r="I1487" i="2"/>
  <c r="A1488" i="2"/>
  <c r="B1488" i="2"/>
  <c r="C1488" i="2"/>
  <c r="D1488" i="2"/>
  <c r="E1488" i="2"/>
  <c r="F1488" i="2"/>
  <c r="G1488" i="2"/>
  <c r="H1488" i="2"/>
  <c r="I1488" i="2"/>
  <c r="A1489" i="2"/>
  <c r="B1489" i="2"/>
  <c r="C1489" i="2"/>
  <c r="D1489" i="2"/>
  <c r="E1489" i="2"/>
  <c r="F1489" i="2"/>
  <c r="G1489" i="2"/>
  <c r="H1489" i="2"/>
  <c r="I1489" i="2"/>
  <c r="A1490" i="2"/>
  <c r="B1490" i="2"/>
  <c r="C1490" i="2"/>
  <c r="D1490" i="2"/>
  <c r="E1490" i="2"/>
  <c r="F1490" i="2"/>
  <c r="G1490" i="2"/>
  <c r="H1490" i="2"/>
  <c r="I1490" i="2"/>
  <c r="A1491" i="2"/>
  <c r="B1491" i="2"/>
  <c r="C1491" i="2"/>
  <c r="D1491" i="2"/>
  <c r="E1491" i="2"/>
  <c r="F1491" i="2"/>
  <c r="G1491" i="2"/>
  <c r="H1491" i="2"/>
  <c r="I1491" i="2"/>
  <c r="A1492" i="2"/>
  <c r="C1492" i="2"/>
  <c r="D1492" i="2"/>
  <c r="E1492" i="2"/>
  <c r="F1492" i="2"/>
  <c r="G1492" i="2"/>
  <c r="H1492" i="2"/>
  <c r="I1492" i="2"/>
  <c r="A1493" i="2"/>
  <c r="C1493" i="2"/>
  <c r="D1493" i="2"/>
  <c r="E1493" i="2"/>
  <c r="F1493" i="2"/>
  <c r="G1493" i="2"/>
  <c r="H1493" i="2"/>
  <c r="I1493" i="2"/>
  <c r="A1494" i="2"/>
  <c r="C1494" i="2"/>
  <c r="D1494" i="2"/>
  <c r="E1494" i="2"/>
  <c r="F1494" i="2"/>
  <c r="G1494" i="2"/>
  <c r="H1494" i="2"/>
  <c r="I1494" i="2"/>
  <c r="A1495" i="2"/>
  <c r="C1495" i="2"/>
  <c r="D1495" i="2"/>
  <c r="E1495" i="2"/>
  <c r="F1495" i="2"/>
  <c r="G1495" i="2"/>
  <c r="H1495" i="2"/>
  <c r="I1495" i="2"/>
  <c r="A1496" i="2"/>
  <c r="C1496" i="2"/>
  <c r="D1496" i="2"/>
  <c r="E1496" i="2"/>
  <c r="F1496" i="2"/>
  <c r="G1496" i="2"/>
  <c r="H1496" i="2"/>
  <c r="I1496" i="2"/>
  <c r="A1497" i="2"/>
  <c r="B1497" i="2"/>
  <c r="C1497" i="2"/>
  <c r="D1497" i="2"/>
  <c r="E1497" i="2"/>
  <c r="F1497" i="2"/>
  <c r="G1497" i="2"/>
  <c r="H1497" i="2"/>
  <c r="I1497" i="2"/>
  <c r="A1498" i="2"/>
  <c r="B1498" i="2"/>
  <c r="C1498" i="2"/>
  <c r="D1498" i="2"/>
  <c r="E1498" i="2"/>
  <c r="F1498" i="2"/>
  <c r="G1498" i="2"/>
  <c r="H1498" i="2"/>
  <c r="I1498" i="2"/>
  <c r="A1499" i="2"/>
  <c r="B1499" i="2"/>
  <c r="C1499" i="2"/>
  <c r="D1499" i="2"/>
  <c r="E1499" i="2"/>
  <c r="F1499" i="2"/>
  <c r="G1499" i="2"/>
  <c r="H1499" i="2"/>
  <c r="I1499" i="2"/>
  <c r="A1500" i="2"/>
  <c r="B1500" i="2"/>
  <c r="C1500" i="2"/>
  <c r="D1500" i="2"/>
  <c r="E1500" i="2"/>
  <c r="F1500" i="2"/>
  <c r="G1500" i="2"/>
  <c r="H1500" i="2"/>
  <c r="I1500" i="2"/>
  <c r="A1501" i="2"/>
  <c r="B1501" i="2"/>
  <c r="C1501" i="2"/>
  <c r="D1501" i="2"/>
  <c r="E1501" i="2"/>
  <c r="F1501" i="2"/>
  <c r="G1501" i="2"/>
  <c r="H1501" i="2"/>
  <c r="I1501" i="2"/>
  <c r="A1502" i="2"/>
  <c r="B1502" i="2"/>
  <c r="C1502" i="2"/>
  <c r="D1502" i="2"/>
  <c r="E1502" i="2"/>
  <c r="F1502" i="2"/>
  <c r="G1502" i="2"/>
  <c r="H1502" i="2"/>
  <c r="I1502" i="2"/>
  <c r="A1503" i="2"/>
  <c r="B1503" i="2"/>
  <c r="C1503" i="2"/>
  <c r="D1503" i="2"/>
  <c r="E1503" i="2"/>
  <c r="F1503" i="2"/>
  <c r="G1503" i="2"/>
  <c r="H1503" i="2"/>
  <c r="I1503" i="2"/>
  <c r="A1504" i="2"/>
  <c r="B1504" i="2"/>
  <c r="C1504" i="2"/>
  <c r="D1504" i="2"/>
  <c r="E1504" i="2"/>
  <c r="F1504" i="2"/>
  <c r="G1504" i="2"/>
  <c r="H1504" i="2"/>
  <c r="I1504" i="2"/>
  <c r="A1505" i="2"/>
  <c r="B1505" i="2"/>
  <c r="C1505" i="2"/>
  <c r="D1505" i="2"/>
  <c r="E1505" i="2"/>
  <c r="F1505" i="2"/>
  <c r="G1505" i="2"/>
  <c r="H1505" i="2"/>
  <c r="I1505" i="2"/>
  <c r="A1506" i="2"/>
  <c r="B1506" i="2"/>
  <c r="C1506" i="2"/>
  <c r="D1506" i="2"/>
  <c r="E1506" i="2"/>
  <c r="F1506" i="2"/>
  <c r="G1506" i="2"/>
  <c r="H1506" i="2"/>
  <c r="I1506" i="2"/>
  <c r="A1507" i="2"/>
  <c r="B1507" i="2"/>
  <c r="C1507" i="2"/>
  <c r="D1507" i="2"/>
  <c r="E1507" i="2"/>
  <c r="F1507" i="2"/>
  <c r="G1507" i="2"/>
  <c r="H1507" i="2"/>
  <c r="I1507" i="2"/>
  <c r="A1508" i="2"/>
  <c r="B1508" i="2"/>
  <c r="C1508" i="2"/>
  <c r="D1508" i="2"/>
  <c r="E1508" i="2"/>
  <c r="F1508" i="2"/>
  <c r="G1508" i="2"/>
  <c r="H1508" i="2"/>
  <c r="I1508" i="2"/>
  <c r="A1509" i="2"/>
  <c r="B1509" i="2"/>
  <c r="C1509" i="2"/>
  <c r="D1509" i="2"/>
  <c r="E1509" i="2"/>
  <c r="F1509" i="2"/>
  <c r="G1509" i="2"/>
  <c r="H1509" i="2"/>
  <c r="I1509" i="2"/>
  <c r="A1510" i="2"/>
  <c r="B1510" i="2"/>
  <c r="C1510" i="2"/>
  <c r="D1510" i="2"/>
  <c r="E1510" i="2"/>
  <c r="F1510" i="2"/>
  <c r="G1510" i="2"/>
  <c r="H1510" i="2"/>
  <c r="I1510" i="2"/>
  <c r="A1511" i="2"/>
  <c r="B1511" i="2"/>
  <c r="C1511" i="2"/>
  <c r="D1511" i="2"/>
  <c r="E1511" i="2"/>
  <c r="F1511" i="2"/>
  <c r="G1511" i="2"/>
  <c r="H1511" i="2"/>
  <c r="I1511" i="2"/>
  <c r="A1512" i="2"/>
  <c r="B1512" i="2"/>
  <c r="C1512" i="2"/>
  <c r="D1512" i="2"/>
  <c r="E1512" i="2"/>
  <c r="F1512" i="2"/>
  <c r="G1512" i="2"/>
  <c r="H1512" i="2"/>
  <c r="I1512" i="2"/>
  <c r="A1513" i="2"/>
  <c r="B1513" i="2"/>
  <c r="C1513" i="2"/>
  <c r="D1513" i="2"/>
  <c r="E1513" i="2"/>
  <c r="F1513" i="2"/>
  <c r="G1513" i="2"/>
  <c r="H1513" i="2"/>
  <c r="I1513" i="2"/>
  <c r="A1514" i="2"/>
  <c r="B1514" i="2"/>
  <c r="C1514" i="2"/>
  <c r="D1514" i="2"/>
  <c r="E1514" i="2"/>
  <c r="F1514" i="2"/>
  <c r="G1514" i="2"/>
  <c r="H1514" i="2"/>
  <c r="I1514" i="2"/>
  <c r="A1515" i="2"/>
  <c r="B1515" i="2"/>
  <c r="C1515" i="2"/>
  <c r="D1515" i="2"/>
  <c r="E1515" i="2"/>
  <c r="F1515" i="2"/>
  <c r="G1515" i="2"/>
  <c r="H1515" i="2"/>
  <c r="I1515" i="2"/>
  <c r="A1516" i="2"/>
  <c r="B1516" i="2"/>
  <c r="C1516" i="2"/>
  <c r="D1516" i="2"/>
  <c r="E1516" i="2"/>
  <c r="F1516" i="2"/>
  <c r="G1516" i="2"/>
  <c r="H1516" i="2"/>
  <c r="I1516" i="2"/>
  <c r="A1517" i="2"/>
  <c r="B1517" i="2"/>
  <c r="C1517" i="2"/>
  <c r="D1517" i="2"/>
  <c r="E1517" i="2"/>
  <c r="F1517" i="2"/>
  <c r="G1517" i="2"/>
  <c r="H1517" i="2"/>
  <c r="I1517" i="2"/>
  <c r="A1518" i="2"/>
  <c r="B1518" i="2"/>
  <c r="C1518" i="2"/>
  <c r="D1518" i="2"/>
  <c r="E1518" i="2"/>
  <c r="F1518" i="2"/>
  <c r="G1518" i="2"/>
  <c r="H1518" i="2"/>
  <c r="I1518" i="2"/>
  <c r="A1519" i="2"/>
  <c r="B1519" i="2"/>
  <c r="C1519" i="2"/>
  <c r="D1519" i="2"/>
  <c r="E1519" i="2"/>
  <c r="F1519" i="2"/>
  <c r="G1519" i="2"/>
  <c r="H1519" i="2"/>
  <c r="I1519" i="2"/>
  <c r="A1520" i="2"/>
  <c r="B1520" i="2"/>
  <c r="C1520" i="2"/>
  <c r="D1520" i="2"/>
  <c r="E1520" i="2"/>
  <c r="F1520" i="2"/>
  <c r="G1520" i="2"/>
  <c r="H1520" i="2"/>
  <c r="I1520" i="2"/>
  <c r="A1521" i="2"/>
  <c r="B1521" i="2"/>
  <c r="C1521" i="2"/>
  <c r="D1521" i="2"/>
  <c r="E1521" i="2"/>
  <c r="F1521" i="2"/>
  <c r="G1521" i="2"/>
  <c r="H1521" i="2"/>
  <c r="I1521" i="2"/>
  <c r="A1522" i="2"/>
  <c r="B1522" i="2"/>
  <c r="C1522" i="2"/>
  <c r="D1522" i="2"/>
  <c r="E1522" i="2"/>
  <c r="F1522" i="2"/>
  <c r="G1522" i="2"/>
  <c r="H1522" i="2"/>
  <c r="I1522" i="2"/>
  <c r="A1523" i="2"/>
  <c r="B1523" i="2"/>
  <c r="C1523" i="2"/>
  <c r="D1523" i="2"/>
  <c r="E1523" i="2"/>
  <c r="F1523" i="2"/>
  <c r="G1523" i="2"/>
  <c r="H1523" i="2"/>
  <c r="I1523" i="2"/>
  <c r="A1524" i="2"/>
  <c r="B1524" i="2"/>
  <c r="C1524" i="2"/>
  <c r="D1524" i="2"/>
  <c r="E1524" i="2"/>
  <c r="F1524" i="2"/>
  <c r="G1524" i="2"/>
  <c r="H1524" i="2"/>
  <c r="I1524" i="2"/>
  <c r="A1525" i="2"/>
  <c r="B1525" i="2"/>
  <c r="C1525" i="2"/>
  <c r="D1525" i="2"/>
  <c r="E1525" i="2"/>
  <c r="F1525" i="2"/>
  <c r="G1525" i="2"/>
  <c r="H1525" i="2"/>
  <c r="I1525" i="2"/>
  <c r="A1526" i="2"/>
  <c r="B1526" i="2"/>
  <c r="C1526" i="2"/>
  <c r="D1526" i="2"/>
  <c r="E1526" i="2"/>
  <c r="F1526" i="2"/>
  <c r="G1526" i="2"/>
  <c r="H1526" i="2"/>
  <c r="I1526" i="2"/>
  <c r="A1527" i="2"/>
  <c r="B1527" i="2"/>
  <c r="C1527" i="2"/>
  <c r="D1527" i="2"/>
  <c r="E1527" i="2"/>
  <c r="F1527" i="2"/>
  <c r="G1527" i="2"/>
  <c r="H1527" i="2"/>
  <c r="I1527" i="2"/>
  <c r="A1528" i="2"/>
  <c r="B1528" i="2"/>
  <c r="C1528" i="2"/>
  <c r="D1528" i="2"/>
  <c r="E1528" i="2"/>
  <c r="F1528" i="2"/>
  <c r="G1528" i="2"/>
  <c r="H1528" i="2"/>
  <c r="I1528" i="2"/>
  <c r="A1529" i="2"/>
  <c r="B1529" i="2"/>
  <c r="C1529" i="2"/>
  <c r="D1529" i="2"/>
  <c r="E1529" i="2"/>
  <c r="F1529" i="2"/>
  <c r="G1529" i="2"/>
  <c r="H1529" i="2"/>
  <c r="I1529" i="2"/>
  <c r="A1530" i="2"/>
  <c r="B1530" i="2"/>
  <c r="C1530" i="2"/>
  <c r="D1530" i="2"/>
  <c r="E1530" i="2"/>
  <c r="F1530" i="2"/>
  <c r="G1530" i="2"/>
  <c r="H1530" i="2"/>
  <c r="I1530" i="2"/>
  <c r="A1531" i="2"/>
  <c r="B1531" i="2"/>
  <c r="C1531" i="2"/>
  <c r="D1531" i="2"/>
  <c r="E1531" i="2"/>
  <c r="F1531" i="2"/>
  <c r="G1531" i="2"/>
  <c r="H1531" i="2"/>
  <c r="I1531" i="2"/>
  <c r="A1532" i="2"/>
  <c r="B1532" i="2"/>
  <c r="C1532" i="2"/>
  <c r="D1532" i="2"/>
  <c r="E1532" i="2"/>
  <c r="F1532" i="2"/>
  <c r="G1532" i="2"/>
  <c r="H1532" i="2"/>
  <c r="I1532" i="2"/>
  <c r="A1533" i="2"/>
  <c r="B1533" i="2"/>
  <c r="C1533" i="2"/>
  <c r="D1533" i="2"/>
  <c r="E1533" i="2"/>
  <c r="F1533" i="2"/>
  <c r="G1533" i="2"/>
  <c r="H1533" i="2"/>
  <c r="I1533" i="2"/>
  <c r="A1534" i="2"/>
  <c r="B1534" i="2"/>
  <c r="C1534" i="2"/>
  <c r="D1534" i="2"/>
  <c r="E1534" i="2"/>
  <c r="F1534" i="2"/>
  <c r="G1534" i="2"/>
  <c r="H1534" i="2"/>
  <c r="I1534" i="2"/>
  <c r="A1535" i="2"/>
  <c r="B1535" i="2"/>
  <c r="C1535" i="2"/>
  <c r="D1535" i="2"/>
  <c r="E1535" i="2"/>
  <c r="F1535" i="2"/>
  <c r="G1535" i="2"/>
  <c r="H1535" i="2"/>
  <c r="I1535" i="2"/>
  <c r="A1536" i="2"/>
  <c r="C1536" i="2"/>
  <c r="D1536" i="2"/>
  <c r="E1536" i="2"/>
  <c r="F1536" i="2"/>
  <c r="G1536" i="2"/>
  <c r="H1536" i="2"/>
  <c r="I1536" i="2"/>
  <c r="A1537" i="2"/>
  <c r="B1537" i="2"/>
  <c r="C1537" i="2"/>
  <c r="D1537" i="2"/>
  <c r="E1537" i="2"/>
  <c r="F1537" i="2"/>
  <c r="G1537" i="2"/>
  <c r="H1537" i="2"/>
  <c r="I1537" i="2"/>
  <c r="A1538" i="2"/>
  <c r="B1538" i="2"/>
  <c r="C1538" i="2"/>
  <c r="D1538" i="2"/>
  <c r="E1538" i="2"/>
  <c r="F1538" i="2"/>
  <c r="G1538" i="2"/>
  <c r="H1538" i="2"/>
  <c r="I1538" i="2"/>
  <c r="A1539" i="2"/>
  <c r="B1539" i="2"/>
  <c r="C1539" i="2"/>
  <c r="D1539" i="2"/>
  <c r="E1539" i="2"/>
  <c r="F1539" i="2"/>
  <c r="G1539" i="2"/>
  <c r="H1539" i="2"/>
  <c r="I1539" i="2"/>
  <c r="A1540" i="2"/>
  <c r="B1540" i="2"/>
  <c r="C1540" i="2"/>
  <c r="D1540" i="2"/>
  <c r="E1540" i="2"/>
  <c r="F1540" i="2"/>
  <c r="G1540" i="2"/>
  <c r="H1540" i="2"/>
  <c r="I1540" i="2"/>
  <c r="A1541" i="2"/>
  <c r="B1541" i="2"/>
  <c r="C1541" i="2"/>
  <c r="D1541" i="2"/>
  <c r="E1541" i="2"/>
  <c r="F1541" i="2"/>
  <c r="G1541" i="2"/>
  <c r="H1541" i="2"/>
  <c r="I1541" i="2"/>
  <c r="A1542" i="2"/>
  <c r="B1542" i="2"/>
  <c r="C1542" i="2"/>
  <c r="D1542" i="2"/>
  <c r="E1542" i="2"/>
  <c r="F1542" i="2"/>
  <c r="G1542" i="2"/>
  <c r="H1542" i="2"/>
  <c r="I1542" i="2"/>
  <c r="A1543" i="2"/>
  <c r="B1543" i="2"/>
  <c r="C1543" i="2"/>
  <c r="D1543" i="2"/>
  <c r="E1543" i="2"/>
  <c r="F1543" i="2"/>
  <c r="G1543" i="2"/>
  <c r="H1543" i="2"/>
  <c r="I1543" i="2"/>
  <c r="A1544" i="2"/>
  <c r="B1544" i="2"/>
  <c r="C1544" i="2"/>
  <c r="D1544" i="2"/>
  <c r="E1544" i="2"/>
  <c r="F1544" i="2"/>
  <c r="G1544" i="2"/>
  <c r="H1544" i="2"/>
  <c r="I1544" i="2"/>
  <c r="A1545" i="2"/>
  <c r="B1545" i="2"/>
  <c r="C1545" i="2"/>
  <c r="D1545" i="2"/>
  <c r="E1545" i="2"/>
  <c r="F1545" i="2"/>
  <c r="G1545" i="2"/>
  <c r="H1545" i="2"/>
  <c r="I1545" i="2"/>
  <c r="A1546" i="2"/>
  <c r="B1546" i="2"/>
  <c r="C1546" i="2"/>
  <c r="D1546" i="2"/>
  <c r="E1546" i="2"/>
  <c r="F1546" i="2"/>
  <c r="G1546" i="2"/>
  <c r="H1546" i="2"/>
  <c r="I1546" i="2"/>
  <c r="A1547" i="2"/>
  <c r="B1547" i="2"/>
  <c r="C1547" i="2"/>
  <c r="D1547" i="2"/>
  <c r="E1547" i="2"/>
  <c r="F1547" i="2"/>
  <c r="G1547" i="2"/>
  <c r="H1547" i="2"/>
  <c r="I1547" i="2"/>
  <c r="A1548" i="2"/>
  <c r="B1548" i="2"/>
  <c r="C1548" i="2"/>
  <c r="D1548" i="2"/>
  <c r="E1548" i="2"/>
  <c r="F1548" i="2"/>
  <c r="G1548" i="2"/>
  <c r="H1548" i="2"/>
  <c r="I1548" i="2"/>
  <c r="A1549" i="2"/>
  <c r="B1549" i="2"/>
  <c r="C1549" i="2"/>
  <c r="D1549" i="2"/>
  <c r="E1549" i="2"/>
  <c r="F1549" i="2"/>
  <c r="G1549" i="2"/>
  <c r="H1549" i="2"/>
  <c r="I1549" i="2"/>
  <c r="A1550" i="2"/>
  <c r="B1550" i="2"/>
  <c r="C1550" i="2"/>
  <c r="D1550" i="2"/>
  <c r="E1550" i="2"/>
  <c r="F1550" i="2"/>
  <c r="G1550" i="2"/>
  <c r="H1550" i="2"/>
  <c r="I1550" i="2"/>
  <c r="A1551" i="2"/>
  <c r="B1551" i="2"/>
  <c r="C1551" i="2"/>
  <c r="D1551" i="2"/>
  <c r="E1551" i="2"/>
  <c r="F1551" i="2"/>
  <c r="G1551" i="2"/>
  <c r="H1551" i="2"/>
  <c r="I1551" i="2"/>
  <c r="A1552" i="2"/>
  <c r="B1552" i="2"/>
  <c r="C1552" i="2"/>
  <c r="D1552" i="2"/>
  <c r="E1552" i="2"/>
  <c r="F1552" i="2"/>
  <c r="G1552" i="2"/>
  <c r="H1552" i="2"/>
  <c r="I1552" i="2"/>
  <c r="A1553" i="2"/>
  <c r="B1553" i="2"/>
  <c r="C1553" i="2"/>
  <c r="D1553" i="2"/>
  <c r="E1553" i="2"/>
  <c r="F1553" i="2"/>
  <c r="G1553" i="2"/>
  <c r="H1553" i="2"/>
  <c r="I1553" i="2"/>
  <c r="A1554" i="2"/>
  <c r="B1554" i="2"/>
  <c r="C1554" i="2"/>
  <c r="D1554" i="2"/>
  <c r="E1554" i="2"/>
  <c r="F1554" i="2"/>
  <c r="G1554" i="2"/>
  <c r="H1554" i="2"/>
  <c r="I1554" i="2"/>
  <c r="A1555" i="2"/>
  <c r="B1555" i="2"/>
  <c r="C1555" i="2"/>
  <c r="D1555" i="2"/>
  <c r="E1555" i="2"/>
  <c r="F1555" i="2"/>
  <c r="G1555" i="2"/>
  <c r="H1555" i="2"/>
  <c r="I1555" i="2"/>
  <c r="A1556" i="2"/>
  <c r="B1556" i="2"/>
  <c r="C1556" i="2"/>
  <c r="D1556" i="2"/>
  <c r="E1556" i="2"/>
  <c r="F1556" i="2"/>
  <c r="G1556" i="2"/>
  <c r="H1556" i="2"/>
  <c r="I1556" i="2"/>
  <c r="A1557" i="2"/>
  <c r="B1557" i="2"/>
  <c r="C1557" i="2"/>
  <c r="D1557" i="2"/>
  <c r="E1557" i="2"/>
  <c r="F1557" i="2"/>
  <c r="G1557" i="2"/>
  <c r="H1557" i="2"/>
  <c r="I1557" i="2"/>
  <c r="A1558" i="2"/>
  <c r="B1558" i="2"/>
  <c r="C1558" i="2"/>
  <c r="D1558" i="2"/>
  <c r="E1558" i="2"/>
  <c r="F1558" i="2"/>
  <c r="G1558" i="2"/>
  <c r="H1558" i="2"/>
  <c r="I1558" i="2"/>
  <c r="A1559" i="2"/>
  <c r="B1559" i="2"/>
  <c r="C1559" i="2"/>
  <c r="D1559" i="2"/>
  <c r="E1559" i="2"/>
  <c r="F1559" i="2"/>
  <c r="G1559" i="2"/>
  <c r="H1559" i="2"/>
  <c r="I1559" i="2"/>
  <c r="A1560" i="2"/>
  <c r="B1560" i="2"/>
  <c r="C1560" i="2"/>
  <c r="D1560" i="2"/>
  <c r="E1560" i="2"/>
  <c r="F1560" i="2"/>
  <c r="G1560" i="2"/>
  <c r="H1560" i="2"/>
  <c r="I1560" i="2"/>
  <c r="A1561" i="2"/>
  <c r="B1561" i="2"/>
  <c r="C1561" i="2"/>
  <c r="D1561" i="2"/>
  <c r="E1561" i="2"/>
  <c r="F1561" i="2"/>
  <c r="G1561" i="2"/>
  <c r="H1561" i="2"/>
  <c r="I1561" i="2"/>
  <c r="A1562" i="2"/>
  <c r="B1562" i="2"/>
  <c r="C1562" i="2"/>
  <c r="D1562" i="2"/>
  <c r="E1562" i="2"/>
  <c r="F1562" i="2"/>
  <c r="G1562" i="2"/>
  <c r="H1562" i="2"/>
  <c r="I1562" i="2"/>
  <c r="A1563" i="2"/>
  <c r="B1563" i="2"/>
  <c r="C1563" i="2"/>
  <c r="D1563" i="2"/>
  <c r="E1563" i="2"/>
  <c r="F1563" i="2"/>
  <c r="G1563" i="2"/>
  <c r="H1563" i="2"/>
  <c r="I1563" i="2"/>
  <c r="A1564" i="2"/>
  <c r="B1564" i="2"/>
  <c r="C1564" i="2"/>
  <c r="D1564" i="2"/>
  <c r="E1564" i="2"/>
  <c r="F1564" i="2"/>
  <c r="G1564" i="2"/>
  <c r="H1564" i="2"/>
  <c r="I1564" i="2"/>
  <c r="A1565" i="2"/>
  <c r="B1565" i="2"/>
  <c r="C1565" i="2"/>
  <c r="D1565" i="2"/>
  <c r="E1565" i="2"/>
  <c r="F1565" i="2"/>
  <c r="G1565" i="2"/>
  <c r="H1565" i="2"/>
  <c r="I1565" i="2"/>
  <c r="A1566" i="2"/>
  <c r="B1566" i="2"/>
  <c r="C1566" i="2"/>
  <c r="D1566" i="2"/>
  <c r="E1566" i="2"/>
  <c r="F1566" i="2"/>
  <c r="G1566" i="2"/>
  <c r="H1566" i="2"/>
  <c r="I1566" i="2"/>
  <c r="A1567" i="2"/>
  <c r="B1567" i="2"/>
  <c r="C1567" i="2"/>
  <c r="D1567" i="2"/>
  <c r="E1567" i="2"/>
  <c r="F1567" i="2"/>
  <c r="G1567" i="2"/>
  <c r="H1567" i="2"/>
  <c r="I1567" i="2"/>
  <c r="A1568" i="2"/>
  <c r="B1568" i="2"/>
  <c r="C1568" i="2"/>
  <c r="D1568" i="2"/>
  <c r="E1568" i="2"/>
  <c r="F1568" i="2"/>
  <c r="G1568" i="2"/>
  <c r="H1568" i="2"/>
  <c r="I1568" i="2"/>
  <c r="A1569" i="2"/>
  <c r="B1569" i="2"/>
  <c r="C1569" i="2"/>
  <c r="D1569" i="2"/>
  <c r="E1569" i="2"/>
  <c r="F1569" i="2"/>
  <c r="G1569" i="2"/>
  <c r="H1569" i="2"/>
  <c r="I1569" i="2"/>
  <c r="A1570" i="2"/>
  <c r="B1570" i="2"/>
  <c r="C1570" i="2"/>
  <c r="D1570" i="2"/>
  <c r="E1570" i="2"/>
  <c r="F1570" i="2"/>
  <c r="G1570" i="2"/>
  <c r="H1570" i="2"/>
  <c r="I1570" i="2"/>
  <c r="A1571" i="2"/>
  <c r="B1571" i="2"/>
  <c r="C1571" i="2"/>
  <c r="D1571" i="2"/>
  <c r="E1571" i="2"/>
  <c r="F1571" i="2"/>
  <c r="G1571" i="2"/>
  <c r="H1571" i="2"/>
  <c r="I1571" i="2"/>
  <c r="A1572" i="2"/>
  <c r="B1572" i="2"/>
  <c r="C1572" i="2"/>
  <c r="D1572" i="2"/>
  <c r="E1572" i="2"/>
  <c r="F1572" i="2"/>
  <c r="G1572" i="2"/>
  <c r="H1572" i="2"/>
  <c r="I1572" i="2"/>
  <c r="A1573" i="2"/>
  <c r="B1573" i="2"/>
  <c r="C1573" i="2"/>
  <c r="D1573" i="2"/>
  <c r="E1573" i="2"/>
  <c r="F1573" i="2"/>
  <c r="G1573" i="2"/>
  <c r="H1573" i="2"/>
  <c r="I1573" i="2"/>
  <c r="A1574" i="2"/>
  <c r="B1574" i="2"/>
  <c r="C1574" i="2"/>
  <c r="D1574" i="2"/>
  <c r="E1574" i="2"/>
  <c r="F1574" i="2"/>
  <c r="G1574" i="2"/>
  <c r="H1574" i="2"/>
  <c r="I1574" i="2"/>
  <c r="A1575" i="2"/>
  <c r="B1575" i="2"/>
  <c r="C1575" i="2"/>
  <c r="D1575" i="2"/>
  <c r="E1575" i="2"/>
  <c r="F1575" i="2"/>
  <c r="G1575" i="2"/>
  <c r="H1575" i="2"/>
  <c r="I1575" i="2"/>
  <c r="A1576" i="2"/>
  <c r="B1576" i="2"/>
  <c r="C1576" i="2"/>
  <c r="D1576" i="2"/>
  <c r="E1576" i="2"/>
  <c r="F1576" i="2"/>
  <c r="G1576" i="2"/>
  <c r="H1576" i="2"/>
  <c r="I1576" i="2"/>
  <c r="A1577" i="2"/>
  <c r="B1577" i="2"/>
  <c r="C1577" i="2"/>
  <c r="D1577" i="2"/>
  <c r="E1577" i="2"/>
  <c r="F1577" i="2"/>
  <c r="G1577" i="2"/>
  <c r="H1577" i="2"/>
  <c r="I1577" i="2"/>
  <c r="A1578" i="2"/>
  <c r="B1578" i="2"/>
  <c r="C1578" i="2"/>
  <c r="D1578" i="2"/>
  <c r="E1578" i="2"/>
  <c r="F1578" i="2"/>
  <c r="G1578" i="2"/>
  <c r="H1578" i="2"/>
  <c r="I1578" i="2"/>
  <c r="A1579" i="2"/>
  <c r="B1579" i="2"/>
  <c r="C1579" i="2"/>
  <c r="D1579" i="2"/>
  <c r="E1579" i="2"/>
  <c r="F1579" i="2"/>
  <c r="G1579" i="2"/>
  <c r="H1579" i="2"/>
  <c r="I1579" i="2"/>
  <c r="A1580" i="2"/>
  <c r="B1580" i="2"/>
  <c r="C1580" i="2"/>
  <c r="D1580" i="2"/>
  <c r="E1580" i="2"/>
  <c r="F1580" i="2"/>
  <c r="G1580" i="2"/>
  <c r="H1580" i="2"/>
  <c r="I1580" i="2"/>
  <c r="A1581" i="2"/>
  <c r="B1581" i="2"/>
  <c r="C1581" i="2"/>
  <c r="D1581" i="2"/>
  <c r="E1581" i="2"/>
  <c r="F1581" i="2"/>
  <c r="G1581" i="2"/>
  <c r="H1581" i="2"/>
  <c r="I1581" i="2"/>
  <c r="A1582" i="2"/>
  <c r="B1582" i="2"/>
  <c r="C1582" i="2"/>
  <c r="D1582" i="2"/>
  <c r="E1582" i="2"/>
  <c r="F1582" i="2"/>
  <c r="G1582" i="2"/>
  <c r="H1582" i="2"/>
  <c r="I1582" i="2"/>
  <c r="A1583" i="2"/>
  <c r="C1583" i="2"/>
  <c r="D1583" i="2"/>
  <c r="E1583" i="2"/>
  <c r="F1583" i="2"/>
  <c r="G1583" i="2"/>
  <c r="H1583" i="2"/>
  <c r="I1583" i="2"/>
  <c r="A1584" i="2"/>
  <c r="C1584" i="2"/>
  <c r="D1584" i="2"/>
  <c r="E1584" i="2"/>
  <c r="F1584" i="2"/>
  <c r="G1584" i="2"/>
  <c r="H1584" i="2"/>
  <c r="I1584" i="2"/>
  <c r="A1585" i="2"/>
  <c r="B1585" i="2"/>
  <c r="C1585" i="2"/>
  <c r="D1585" i="2"/>
  <c r="E1585" i="2"/>
  <c r="F1585" i="2"/>
  <c r="G1585" i="2"/>
  <c r="H1585" i="2"/>
  <c r="I1585" i="2"/>
  <c r="A1586" i="2"/>
  <c r="B1586" i="2"/>
  <c r="C1586" i="2"/>
  <c r="D1586" i="2"/>
  <c r="E1586" i="2"/>
  <c r="F1586" i="2"/>
  <c r="G1586" i="2"/>
  <c r="H1586" i="2"/>
  <c r="I1586" i="2"/>
  <c r="A1587" i="2"/>
  <c r="B1587" i="2"/>
  <c r="C1587" i="2"/>
  <c r="D1587" i="2"/>
  <c r="E1587" i="2"/>
  <c r="F1587" i="2"/>
  <c r="G1587" i="2"/>
  <c r="H1587" i="2"/>
  <c r="I1587" i="2"/>
  <c r="A1588" i="2"/>
  <c r="B1588" i="2"/>
  <c r="C1588" i="2"/>
  <c r="D1588" i="2"/>
  <c r="E1588" i="2"/>
  <c r="F1588" i="2"/>
  <c r="G1588" i="2"/>
  <c r="H1588" i="2"/>
  <c r="I1588" i="2"/>
  <c r="A1589" i="2"/>
  <c r="B1589" i="2"/>
  <c r="C1589" i="2"/>
  <c r="D1589" i="2"/>
  <c r="E1589" i="2"/>
  <c r="F1589" i="2"/>
  <c r="G1589" i="2"/>
  <c r="H1589" i="2"/>
  <c r="I1589" i="2"/>
  <c r="A1590" i="2"/>
  <c r="B1590" i="2"/>
  <c r="C1590" i="2"/>
  <c r="D1590" i="2"/>
  <c r="E1590" i="2"/>
  <c r="F1590" i="2"/>
  <c r="G1590" i="2"/>
  <c r="H1590" i="2"/>
  <c r="I1590" i="2"/>
  <c r="A1591" i="2"/>
  <c r="B1591" i="2"/>
  <c r="C1591" i="2"/>
  <c r="D1591" i="2"/>
  <c r="E1591" i="2"/>
  <c r="F1591" i="2"/>
  <c r="G1591" i="2"/>
  <c r="H1591" i="2"/>
  <c r="I1591" i="2"/>
  <c r="A1592" i="2"/>
  <c r="B1592" i="2"/>
  <c r="C1592" i="2"/>
  <c r="D1592" i="2"/>
  <c r="E1592" i="2"/>
  <c r="F1592" i="2"/>
  <c r="G1592" i="2"/>
  <c r="H1592" i="2"/>
  <c r="I1592" i="2"/>
  <c r="A1593" i="2"/>
  <c r="B1593" i="2"/>
  <c r="C1593" i="2"/>
  <c r="D1593" i="2"/>
  <c r="E1593" i="2"/>
  <c r="F1593" i="2"/>
  <c r="G1593" i="2"/>
  <c r="H1593" i="2"/>
  <c r="I1593" i="2"/>
  <c r="A1594" i="2"/>
  <c r="B1594" i="2"/>
  <c r="C1594" i="2"/>
  <c r="D1594" i="2"/>
  <c r="E1594" i="2"/>
  <c r="F1594" i="2"/>
  <c r="G1594" i="2"/>
  <c r="H1594" i="2"/>
  <c r="I1594" i="2"/>
  <c r="A1595" i="2"/>
  <c r="B1595" i="2"/>
  <c r="C1595" i="2"/>
  <c r="D1595" i="2"/>
  <c r="E1595" i="2"/>
  <c r="F1595" i="2"/>
  <c r="G1595" i="2"/>
  <c r="H1595" i="2"/>
  <c r="I1595" i="2"/>
  <c r="A1596" i="2"/>
  <c r="B1596" i="2"/>
  <c r="C1596" i="2"/>
  <c r="D1596" i="2"/>
  <c r="E1596" i="2"/>
  <c r="F1596" i="2"/>
  <c r="G1596" i="2"/>
  <c r="H1596" i="2"/>
  <c r="I1596" i="2"/>
  <c r="A1597" i="2"/>
  <c r="C1597" i="2"/>
  <c r="D1597" i="2"/>
  <c r="E1597" i="2"/>
  <c r="F1597" i="2"/>
  <c r="G1597" i="2"/>
  <c r="H1597" i="2"/>
  <c r="I1597" i="2"/>
  <c r="A1598" i="2"/>
  <c r="B1598" i="2"/>
  <c r="C1598" i="2"/>
  <c r="D1598" i="2"/>
  <c r="E1598" i="2"/>
  <c r="F1598" i="2"/>
  <c r="G1598" i="2"/>
  <c r="H1598" i="2"/>
  <c r="I1598" i="2"/>
  <c r="A1599" i="2"/>
  <c r="B1599" i="2"/>
  <c r="C1599" i="2"/>
  <c r="D1599" i="2"/>
  <c r="E1599" i="2"/>
  <c r="F1599" i="2"/>
  <c r="G1599" i="2"/>
  <c r="H1599" i="2"/>
  <c r="I1599" i="2"/>
  <c r="A1600" i="2"/>
  <c r="B1600" i="2"/>
  <c r="C1600" i="2"/>
  <c r="D1600" i="2"/>
  <c r="E1600" i="2"/>
  <c r="F1600" i="2"/>
  <c r="G1600" i="2"/>
  <c r="H1600" i="2"/>
  <c r="I1600" i="2"/>
  <c r="A1601" i="2"/>
  <c r="B1601" i="2"/>
  <c r="C1601" i="2"/>
  <c r="D1601" i="2"/>
  <c r="E1601" i="2"/>
  <c r="F1601" i="2"/>
  <c r="G1601" i="2"/>
  <c r="H1601" i="2"/>
  <c r="I1601" i="2"/>
  <c r="A1602" i="2"/>
  <c r="B1602" i="2"/>
  <c r="C1602" i="2"/>
  <c r="D1602" i="2"/>
  <c r="E1602" i="2"/>
  <c r="F1602" i="2"/>
  <c r="G1602" i="2"/>
  <c r="H1602" i="2"/>
  <c r="I1602" i="2"/>
  <c r="A1603" i="2"/>
  <c r="B1603" i="2"/>
  <c r="C1603" i="2"/>
  <c r="D1603" i="2"/>
  <c r="E1603" i="2"/>
  <c r="F1603" i="2"/>
  <c r="G1603" i="2"/>
  <c r="H1603" i="2"/>
  <c r="I1603" i="2"/>
  <c r="A1604" i="2"/>
  <c r="C1604" i="2"/>
  <c r="D1604" i="2"/>
  <c r="E1604" i="2"/>
  <c r="F1604" i="2"/>
  <c r="G1604" i="2"/>
  <c r="H1604" i="2"/>
  <c r="I1604" i="2"/>
  <c r="A1605" i="2"/>
  <c r="C1605" i="2"/>
  <c r="D1605" i="2"/>
  <c r="E1605" i="2"/>
  <c r="F1605" i="2"/>
  <c r="G1605" i="2"/>
  <c r="H1605" i="2"/>
  <c r="I1605" i="2"/>
  <c r="A1606" i="2"/>
  <c r="C1606" i="2"/>
  <c r="D1606" i="2"/>
  <c r="E1606" i="2"/>
  <c r="F1606" i="2"/>
  <c r="G1606" i="2"/>
  <c r="H1606" i="2"/>
  <c r="I1606" i="2"/>
  <c r="A1607" i="2"/>
  <c r="B1607" i="2"/>
  <c r="C1607" i="2"/>
  <c r="D1607" i="2"/>
  <c r="E1607" i="2"/>
  <c r="F1607" i="2"/>
  <c r="G1607" i="2"/>
  <c r="H1607" i="2"/>
  <c r="I1607" i="2"/>
  <c r="A1608" i="2"/>
  <c r="B1608" i="2"/>
  <c r="C1608" i="2"/>
  <c r="D1608" i="2"/>
  <c r="E1608" i="2"/>
  <c r="F1608" i="2"/>
  <c r="G1608" i="2"/>
  <c r="H1608" i="2"/>
  <c r="I1608" i="2"/>
  <c r="A1609" i="2"/>
  <c r="B1609" i="2"/>
  <c r="C1609" i="2"/>
  <c r="D1609" i="2"/>
  <c r="E1609" i="2"/>
  <c r="F1609" i="2"/>
  <c r="G1609" i="2"/>
  <c r="H1609" i="2"/>
  <c r="I1609" i="2"/>
  <c r="A1610" i="2"/>
  <c r="B1610" i="2"/>
  <c r="C1610" i="2"/>
  <c r="D1610" i="2"/>
  <c r="E1610" i="2"/>
  <c r="F1610" i="2"/>
  <c r="G1610" i="2"/>
  <c r="H1610" i="2"/>
  <c r="I1610" i="2"/>
  <c r="A1611" i="2"/>
  <c r="B1611" i="2"/>
  <c r="C1611" i="2"/>
  <c r="D1611" i="2"/>
  <c r="E1611" i="2"/>
  <c r="F1611" i="2"/>
  <c r="G1611" i="2"/>
  <c r="H1611" i="2"/>
  <c r="I1611" i="2"/>
  <c r="A1612" i="2"/>
  <c r="B1612" i="2"/>
  <c r="C1612" i="2"/>
  <c r="D1612" i="2"/>
  <c r="E1612" i="2"/>
  <c r="F1612" i="2"/>
  <c r="G1612" i="2"/>
  <c r="H1612" i="2"/>
  <c r="I1612" i="2"/>
  <c r="A1613" i="2"/>
  <c r="B1613" i="2"/>
  <c r="C1613" i="2"/>
  <c r="D1613" i="2"/>
  <c r="E1613" i="2"/>
  <c r="F1613" i="2"/>
  <c r="G1613" i="2"/>
  <c r="H1613" i="2"/>
  <c r="I1613" i="2"/>
  <c r="A1614" i="2"/>
  <c r="C1614" i="2"/>
  <c r="D1614" i="2"/>
  <c r="E1614" i="2"/>
  <c r="F1614" i="2"/>
  <c r="G1614" i="2"/>
  <c r="H1614" i="2"/>
  <c r="I1614" i="2"/>
  <c r="A1615" i="2"/>
  <c r="C1615" i="2"/>
  <c r="D1615" i="2"/>
  <c r="E1615" i="2"/>
  <c r="F1615" i="2"/>
  <c r="G1615" i="2"/>
  <c r="H1615" i="2"/>
  <c r="I1615" i="2"/>
  <c r="A1616" i="2"/>
  <c r="C1616" i="2"/>
  <c r="D1616" i="2"/>
  <c r="E1616" i="2"/>
  <c r="F1616" i="2"/>
  <c r="G1616" i="2"/>
  <c r="H1616" i="2"/>
  <c r="I1616" i="2"/>
  <c r="A1617" i="2"/>
  <c r="C1617" i="2"/>
  <c r="D1617" i="2"/>
  <c r="E1617" i="2"/>
  <c r="F1617" i="2"/>
  <c r="G1617" i="2"/>
  <c r="H1617" i="2"/>
  <c r="I1617" i="2"/>
  <c r="A1618" i="2"/>
  <c r="C1618" i="2"/>
  <c r="D1618" i="2"/>
  <c r="E1618" i="2"/>
  <c r="F1618" i="2"/>
  <c r="G1618" i="2"/>
  <c r="H1618" i="2"/>
  <c r="I1618" i="2"/>
  <c r="A1619" i="2"/>
  <c r="C1619" i="2"/>
  <c r="D1619" i="2"/>
  <c r="E1619" i="2"/>
  <c r="F1619" i="2"/>
  <c r="G1619" i="2"/>
  <c r="H1619" i="2"/>
  <c r="I1619" i="2"/>
  <c r="A1620" i="2"/>
  <c r="C1620" i="2"/>
  <c r="D1620" i="2"/>
  <c r="E1620" i="2"/>
  <c r="F1620" i="2"/>
  <c r="G1620" i="2"/>
  <c r="H1620" i="2"/>
  <c r="I1620" i="2"/>
  <c r="A1621" i="2"/>
  <c r="C1621" i="2"/>
  <c r="D1621" i="2"/>
  <c r="E1621" i="2"/>
  <c r="F1621" i="2"/>
  <c r="G1621" i="2"/>
  <c r="H1621" i="2"/>
  <c r="I1621" i="2"/>
  <c r="A1622" i="2"/>
  <c r="C1622" i="2"/>
  <c r="D1622" i="2"/>
  <c r="E1622" i="2"/>
  <c r="F1622" i="2"/>
  <c r="G1622" i="2"/>
  <c r="H1622" i="2"/>
  <c r="I1622" i="2"/>
  <c r="A1623" i="2"/>
  <c r="C1623" i="2"/>
  <c r="D1623" i="2"/>
  <c r="E1623" i="2"/>
  <c r="F1623" i="2"/>
  <c r="G1623" i="2"/>
  <c r="H1623" i="2"/>
  <c r="I1623" i="2"/>
  <c r="A1624" i="2"/>
  <c r="B1624" i="2"/>
  <c r="C1624" i="2"/>
  <c r="D1624" i="2"/>
  <c r="E1624" i="2"/>
  <c r="F1624" i="2"/>
  <c r="G1624" i="2"/>
  <c r="H1624" i="2"/>
  <c r="I1624" i="2"/>
  <c r="A1625" i="2"/>
  <c r="C1625" i="2"/>
  <c r="D1625" i="2"/>
  <c r="E1625" i="2"/>
  <c r="F1625" i="2"/>
  <c r="G1625" i="2"/>
  <c r="H1625" i="2"/>
  <c r="I1625" i="2"/>
  <c r="A1626" i="2"/>
  <c r="C1626" i="2"/>
  <c r="D1626" i="2"/>
  <c r="E1626" i="2"/>
  <c r="F1626" i="2"/>
  <c r="G1626" i="2"/>
  <c r="H1626" i="2"/>
  <c r="I1626" i="2"/>
  <c r="A1627" i="2"/>
  <c r="C1627" i="2"/>
  <c r="D1627" i="2"/>
  <c r="E1627" i="2"/>
  <c r="F1627" i="2"/>
  <c r="G1627" i="2"/>
  <c r="H1627" i="2"/>
  <c r="I1627" i="2"/>
  <c r="A1628" i="2"/>
  <c r="C1628" i="2"/>
  <c r="D1628" i="2"/>
  <c r="E1628" i="2"/>
  <c r="F1628" i="2"/>
  <c r="G1628" i="2"/>
  <c r="H1628" i="2"/>
  <c r="I1628" i="2"/>
  <c r="A1629" i="2"/>
  <c r="C1629" i="2"/>
  <c r="D1629" i="2"/>
  <c r="E1629" i="2"/>
  <c r="F1629" i="2"/>
  <c r="G1629" i="2"/>
  <c r="H1629" i="2"/>
  <c r="I1629" i="2"/>
  <c r="A1630" i="2"/>
  <c r="C1630" i="2"/>
  <c r="D1630" i="2"/>
  <c r="E1630" i="2"/>
  <c r="F1630" i="2"/>
  <c r="G1630" i="2"/>
  <c r="H1630" i="2"/>
  <c r="I1630" i="2"/>
  <c r="A1631" i="2"/>
  <c r="C1631" i="2"/>
  <c r="D1631" i="2"/>
  <c r="E1631" i="2"/>
  <c r="F1631" i="2"/>
  <c r="G1631" i="2"/>
  <c r="H1631" i="2"/>
  <c r="I1631" i="2"/>
  <c r="A1632" i="2"/>
  <c r="C1632" i="2"/>
  <c r="D1632" i="2"/>
  <c r="E1632" i="2"/>
  <c r="F1632" i="2"/>
  <c r="G1632" i="2"/>
  <c r="H1632" i="2"/>
  <c r="I1632" i="2"/>
  <c r="A1633" i="2"/>
  <c r="C1633" i="2"/>
  <c r="D1633" i="2"/>
  <c r="E1633" i="2"/>
  <c r="F1633" i="2"/>
  <c r="G1633" i="2"/>
  <c r="H1633" i="2"/>
  <c r="I1633" i="2"/>
  <c r="A1634" i="2"/>
  <c r="C1634" i="2"/>
  <c r="D1634" i="2"/>
  <c r="E1634" i="2"/>
  <c r="F1634" i="2"/>
  <c r="G1634" i="2"/>
  <c r="H1634" i="2"/>
  <c r="I1634" i="2"/>
  <c r="A1635" i="2"/>
  <c r="C1635" i="2"/>
  <c r="D1635" i="2"/>
  <c r="E1635" i="2"/>
  <c r="F1635" i="2"/>
  <c r="G1635" i="2"/>
  <c r="H1635" i="2"/>
  <c r="I1635" i="2"/>
  <c r="A1636" i="2"/>
  <c r="C1636" i="2"/>
  <c r="D1636" i="2"/>
  <c r="E1636" i="2"/>
  <c r="F1636" i="2"/>
  <c r="G1636" i="2"/>
  <c r="H1636" i="2"/>
  <c r="I1636" i="2"/>
  <c r="A1637" i="2"/>
  <c r="C1637" i="2"/>
  <c r="D1637" i="2"/>
  <c r="E1637" i="2"/>
  <c r="F1637" i="2"/>
  <c r="G1637" i="2"/>
  <c r="H1637" i="2"/>
  <c r="I1637" i="2"/>
  <c r="A1638" i="2"/>
  <c r="C1638" i="2"/>
  <c r="D1638" i="2"/>
  <c r="E1638" i="2"/>
  <c r="F1638" i="2"/>
  <c r="G1638" i="2"/>
  <c r="H1638" i="2"/>
  <c r="I1638" i="2"/>
  <c r="A1639" i="2"/>
  <c r="C1639" i="2"/>
  <c r="D1639" i="2"/>
  <c r="E1639" i="2"/>
  <c r="F1639" i="2"/>
  <c r="G1639" i="2"/>
  <c r="H1639" i="2"/>
  <c r="I1639" i="2"/>
  <c r="A1640" i="2"/>
  <c r="C1640" i="2"/>
  <c r="D1640" i="2"/>
  <c r="E1640" i="2"/>
  <c r="F1640" i="2"/>
  <c r="G1640" i="2"/>
  <c r="H1640" i="2"/>
  <c r="I1640" i="2"/>
  <c r="A1641" i="2"/>
  <c r="C1641" i="2"/>
  <c r="D1641" i="2"/>
  <c r="E1641" i="2"/>
  <c r="F1641" i="2"/>
  <c r="G1641" i="2"/>
  <c r="H1641" i="2"/>
  <c r="I1641" i="2"/>
  <c r="A1642" i="2"/>
  <c r="C1642" i="2"/>
  <c r="D1642" i="2"/>
  <c r="E1642" i="2"/>
  <c r="F1642" i="2"/>
  <c r="G1642" i="2"/>
  <c r="H1642" i="2"/>
  <c r="I1642" i="2"/>
  <c r="A1643" i="2"/>
  <c r="C1643" i="2"/>
  <c r="D1643" i="2"/>
  <c r="E1643" i="2"/>
  <c r="F1643" i="2"/>
  <c r="G1643" i="2"/>
  <c r="H1643" i="2"/>
  <c r="I1643" i="2"/>
  <c r="A1644" i="2"/>
  <c r="C1644" i="2"/>
  <c r="D1644" i="2"/>
  <c r="E1644" i="2"/>
  <c r="F1644" i="2"/>
  <c r="G1644" i="2"/>
  <c r="H1644" i="2"/>
  <c r="I1644" i="2"/>
  <c r="A1645" i="2"/>
  <c r="C1645" i="2"/>
  <c r="D1645" i="2"/>
  <c r="E1645" i="2"/>
  <c r="F1645" i="2"/>
  <c r="G1645" i="2"/>
  <c r="H1645" i="2"/>
  <c r="I1645" i="2"/>
  <c r="A1646" i="2"/>
  <c r="B1646" i="2"/>
  <c r="C1646" i="2"/>
  <c r="D1646" i="2"/>
  <c r="E1646" i="2"/>
  <c r="F1646" i="2"/>
  <c r="G1646" i="2"/>
  <c r="H1646" i="2"/>
  <c r="I1646" i="2"/>
  <c r="A1647" i="2"/>
  <c r="B1647" i="2"/>
  <c r="C1647" i="2"/>
  <c r="D1647" i="2"/>
  <c r="E1647" i="2"/>
  <c r="F1647" i="2"/>
  <c r="G1647" i="2"/>
  <c r="H1647" i="2"/>
  <c r="I1647" i="2"/>
  <c r="A1648" i="2"/>
  <c r="B1648" i="2"/>
  <c r="C1648" i="2"/>
  <c r="D1648" i="2"/>
  <c r="E1648" i="2"/>
  <c r="F1648" i="2"/>
  <c r="G1648" i="2"/>
  <c r="H1648" i="2"/>
  <c r="I1648" i="2"/>
  <c r="A1649" i="2"/>
  <c r="B1649" i="2"/>
  <c r="C1649" i="2"/>
  <c r="D1649" i="2"/>
  <c r="E1649" i="2"/>
  <c r="F1649" i="2"/>
  <c r="G1649" i="2"/>
  <c r="H1649" i="2"/>
  <c r="I1649" i="2"/>
  <c r="A1650" i="2"/>
  <c r="B1650" i="2"/>
  <c r="C1650" i="2"/>
  <c r="D1650" i="2"/>
  <c r="E1650" i="2"/>
  <c r="F1650" i="2"/>
  <c r="G1650" i="2"/>
  <c r="H1650" i="2"/>
  <c r="I1650" i="2"/>
  <c r="A1651" i="2"/>
  <c r="B1651" i="2"/>
  <c r="C1651" i="2"/>
  <c r="D1651" i="2"/>
  <c r="E1651" i="2"/>
  <c r="F1651" i="2"/>
  <c r="G1651" i="2"/>
  <c r="H1651" i="2"/>
  <c r="I1651" i="2"/>
  <c r="A1652" i="2"/>
  <c r="B1652" i="2"/>
  <c r="C1652" i="2"/>
  <c r="D1652" i="2"/>
  <c r="E1652" i="2"/>
  <c r="F1652" i="2"/>
  <c r="G1652" i="2"/>
  <c r="H1652" i="2"/>
  <c r="I1652" i="2"/>
  <c r="A1653" i="2"/>
  <c r="B1653" i="2"/>
  <c r="C1653" i="2"/>
  <c r="D1653" i="2"/>
  <c r="E1653" i="2"/>
  <c r="F1653" i="2"/>
  <c r="G1653" i="2"/>
  <c r="H1653" i="2"/>
  <c r="I1653" i="2"/>
  <c r="A1654" i="2"/>
  <c r="B1654" i="2"/>
  <c r="C1654" i="2"/>
  <c r="D1654" i="2"/>
  <c r="E1654" i="2"/>
  <c r="F1654" i="2"/>
  <c r="G1654" i="2"/>
  <c r="H1654" i="2"/>
  <c r="I1654" i="2"/>
  <c r="A1655" i="2"/>
  <c r="B1655" i="2"/>
  <c r="C1655" i="2"/>
  <c r="D1655" i="2"/>
  <c r="E1655" i="2"/>
  <c r="F1655" i="2"/>
  <c r="G1655" i="2"/>
  <c r="H1655" i="2"/>
  <c r="I1655" i="2"/>
  <c r="A1656" i="2"/>
  <c r="C1656" i="2"/>
  <c r="D1656" i="2"/>
  <c r="E1656" i="2"/>
  <c r="F1656" i="2"/>
  <c r="G1656" i="2"/>
  <c r="H1656" i="2"/>
  <c r="I1656" i="2"/>
  <c r="A1657" i="2"/>
  <c r="C1657" i="2"/>
  <c r="D1657" i="2"/>
  <c r="E1657" i="2"/>
  <c r="F1657" i="2"/>
  <c r="G1657" i="2"/>
  <c r="H1657" i="2"/>
  <c r="I1657" i="2"/>
  <c r="A1658" i="2"/>
  <c r="B1658" i="2"/>
  <c r="C1658" i="2"/>
  <c r="D1658" i="2"/>
  <c r="E1658" i="2"/>
  <c r="F1658" i="2"/>
  <c r="G1658" i="2"/>
  <c r="H1658" i="2"/>
  <c r="I1658" i="2"/>
  <c r="A1659" i="2"/>
  <c r="B1659" i="2"/>
  <c r="C1659" i="2"/>
  <c r="D1659" i="2"/>
  <c r="E1659" i="2"/>
  <c r="F1659" i="2"/>
  <c r="G1659" i="2"/>
  <c r="H1659" i="2"/>
  <c r="I1659" i="2"/>
  <c r="A1660" i="2"/>
  <c r="B1660" i="2"/>
  <c r="C1660" i="2"/>
  <c r="D1660" i="2"/>
  <c r="E1660" i="2"/>
  <c r="F1660" i="2"/>
  <c r="G1660" i="2"/>
  <c r="H1660" i="2"/>
  <c r="I1660" i="2"/>
  <c r="A1661" i="2"/>
  <c r="B1661" i="2"/>
  <c r="C1661" i="2"/>
  <c r="D1661" i="2"/>
  <c r="E1661" i="2"/>
  <c r="F1661" i="2"/>
  <c r="G1661" i="2"/>
  <c r="H1661" i="2"/>
  <c r="I1661" i="2"/>
  <c r="A1662" i="2"/>
  <c r="B1662" i="2"/>
  <c r="C1662" i="2"/>
  <c r="D1662" i="2"/>
  <c r="E1662" i="2"/>
  <c r="F1662" i="2"/>
  <c r="G1662" i="2"/>
  <c r="H1662" i="2"/>
  <c r="I1662" i="2"/>
  <c r="A1663" i="2"/>
  <c r="B1663" i="2"/>
  <c r="C1663" i="2"/>
  <c r="D1663" i="2"/>
  <c r="E1663" i="2"/>
  <c r="F1663" i="2"/>
  <c r="G1663" i="2"/>
  <c r="H1663" i="2"/>
  <c r="I1663" i="2"/>
  <c r="A1664" i="2"/>
  <c r="B1664" i="2"/>
  <c r="C1664" i="2"/>
  <c r="D1664" i="2"/>
  <c r="E1664" i="2"/>
  <c r="F1664" i="2"/>
  <c r="G1664" i="2"/>
  <c r="H1664" i="2"/>
  <c r="I1664" i="2"/>
  <c r="A1665" i="2"/>
  <c r="B1665" i="2"/>
  <c r="C1665" i="2"/>
  <c r="D1665" i="2"/>
  <c r="E1665" i="2"/>
  <c r="F1665" i="2"/>
  <c r="G1665" i="2"/>
  <c r="H1665" i="2"/>
  <c r="I1665" i="2"/>
  <c r="A1666" i="2"/>
  <c r="B1666" i="2"/>
  <c r="C1666" i="2"/>
  <c r="D1666" i="2"/>
  <c r="E1666" i="2"/>
  <c r="F1666" i="2"/>
  <c r="G1666" i="2"/>
  <c r="H1666" i="2"/>
  <c r="I1666" i="2"/>
  <c r="A1667" i="2"/>
  <c r="B1667" i="2"/>
  <c r="C1667" i="2"/>
  <c r="D1667" i="2"/>
  <c r="E1667" i="2"/>
  <c r="F1667" i="2"/>
  <c r="G1667" i="2"/>
  <c r="H1667" i="2"/>
  <c r="I1667" i="2"/>
  <c r="A1668" i="2"/>
  <c r="B1668" i="2"/>
  <c r="C1668" i="2"/>
  <c r="D1668" i="2"/>
  <c r="E1668" i="2"/>
  <c r="F1668" i="2"/>
  <c r="G1668" i="2"/>
  <c r="H1668" i="2"/>
  <c r="I1668" i="2"/>
  <c r="A1669" i="2"/>
  <c r="B1669" i="2"/>
  <c r="C1669" i="2"/>
  <c r="D1669" i="2"/>
  <c r="E1669" i="2"/>
  <c r="F1669" i="2"/>
  <c r="G1669" i="2"/>
  <c r="H1669" i="2"/>
  <c r="I1669" i="2"/>
  <c r="A1670" i="2"/>
  <c r="B1670" i="2"/>
  <c r="C1670" i="2"/>
  <c r="D1670" i="2"/>
  <c r="E1670" i="2"/>
  <c r="F1670" i="2"/>
  <c r="G1670" i="2"/>
  <c r="H1670" i="2"/>
  <c r="I1670" i="2"/>
  <c r="A1671" i="2"/>
  <c r="B1671" i="2"/>
  <c r="C1671" i="2"/>
  <c r="D1671" i="2"/>
  <c r="E1671" i="2"/>
  <c r="F1671" i="2"/>
  <c r="G1671" i="2"/>
  <c r="H1671" i="2"/>
  <c r="I1671" i="2"/>
  <c r="A1672" i="2"/>
  <c r="B1672" i="2"/>
  <c r="C1672" i="2"/>
  <c r="D1672" i="2"/>
  <c r="E1672" i="2"/>
  <c r="F1672" i="2"/>
  <c r="G1672" i="2"/>
  <c r="H1672" i="2"/>
  <c r="I1672" i="2"/>
  <c r="A1673" i="2"/>
  <c r="B1673" i="2"/>
  <c r="C1673" i="2"/>
  <c r="D1673" i="2"/>
  <c r="E1673" i="2"/>
  <c r="F1673" i="2"/>
  <c r="G1673" i="2"/>
  <c r="H1673" i="2"/>
  <c r="I1673" i="2"/>
  <c r="A1674" i="2"/>
  <c r="B1674" i="2"/>
  <c r="C1674" i="2"/>
  <c r="D1674" i="2"/>
  <c r="E1674" i="2"/>
  <c r="F1674" i="2"/>
  <c r="G1674" i="2"/>
  <c r="H1674" i="2"/>
  <c r="I1674" i="2"/>
  <c r="A1675" i="2"/>
  <c r="B1675" i="2"/>
  <c r="C1675" i="2"/>
  <c r="D1675" i="2"/>
  <c r="E1675" i="2"/>
  <c r="F1675" i="2"/>
  <c r="G1675" i="2"/>
  <c r="H1675" i="2"/>
  <c r="I1675" i="2"/>
  <c r="A1676" i="2"/>
  <c r="B1676" i="2"/>
  <c r="C1676" i="2"/>
  <c r="D1676" i="2"/>
  <c r="E1676" i="2"/>
  <c r="F1676" i="2"/>
  <c r="G1676" i="2"/>
  <c r="H1676" i="2"/>
  <c r="I1676" i="2"/>
  <c r="A1677" i="2"/>
  <c r="B1677" i="2"/>
  <c r="C1677" i="2"/>
  <c r="D1677" i="2"/>
  <c r="E1677" i="2"/>
  <c r="F1677" i="2"/>
  <c r="G1677" i="2"/>
  <c r="H1677" i="2"/>
  <c r="I1677" i="2"/>
  <c r="A1678" i="2"/>
  <c r="B1678" i="2"/>
  <c r="C1678" i="2"/>
  <c r="D1678" i="2"/>
  <c r="E1678" i="2"/>
  <c r="F1678" i="2"/>
  <c r="G1678" i="2"/>
  <c r="H1678" i="2"/>
  <c r="I1678" i="2"/>
  <c r="A1679" i="2"/>
  <c r="B1679" i="2"/>
  <c r="C1679" i="2"/>
  <c r="D1679" i="2"/>
  <c r="E1679" i="2"/>
  <c r="F1679" i="2"/>
  <c r="G1679" i="2"/>
  <c r="H1679" i="2"/>
  <c r="I1679" i="2"/>
  <c r="A1680" i="2"/>
  <c r="B1680" i="2"/>
  <c r="C1680" i="2"/>
  <c r="D1680" i="2"/>
  <c r="E1680" i="2"/>
  <c r="F1680" i="2"/>
  <c r="G1680" i="2"/>
  <c r="H1680" i="2"/>
  <c r="I1680" i="2"/>
  <c r="A1681" i="2"/>
  <c r="B1681" i="2"/>
  <c r="C1681" i="2"/>
  <c r="D1681" i="2"/>
  <c r="E1681" i="2"/>
  <c r="F1681" i="2"/>
  <c r="G1681" i="2"/>
  <c r="H1681" i="2"/>
  <c r="I1681" i="2"/>
  <c r="A1682" i="2"/>
  <c r="B1682" i="2"/>
  <c r="C1682" i="2"/>
  <c r="D1682" i="2"/>
  <c r="E1682" i="2"/>
  <c r="F1682" i="2"/>
  <c r="G1682" i="2"/>
  <c r="H1682" i="2"/>
  <c r="I1682" i="2"/>
  <c r="A1683" i="2"/>
  <c r="B1683" i="2"/>
  <c r="C1683" i="2"/>
  <c r="D1683" i="2"/>
  <c r="E1683" i="2"/>
  <c r="F1683" i="2"/>
  <c r="G1683" i="2"/>
  <c r="H1683" i="2"/>
  <c r="I1683" i="2"/>
  <c r="A1684" i="2"/>
  <c r="B1684" i="2"/>
  <c r="C1684" i="2"/>
  <c r="D1684" i="2"/>
  <c r="E1684" i="2"/>
  <c r="F1684" i="2"/>
  <c r="G1684" i="2"/>
  <c r="H1684" i="2"/>
  <c r="I1684" i="2"/>
  <c r="A1685" i="2"/>
  <c r="B1685" i="2"/>
  <c r="C1685" i="2"/>
  <c r="D1685" i="2"/>
  <c r="E1685" i="2"/>
  <c r="F1685" i="2"/>
  <c r="G1685" i="2"/>
  <c r="H1685" i="2"/>
  <c r="I1685" i="2"/>
  <c r="A1686" i="2"/>
  <c r="B1686" i="2"/>
  <c r="C1686" i="2"/>
  <c r="D1686" i="2"/>
  <c r="E1686" i="2"/>
  <c r="F1686" i="2"/>
  <c r="G1686" i="2"/>
  <c r="H1686" i="2"/>
  <c r="I1686" i="2"/>
  <c r="A1687" i="2"/>
  <c r="B1687" i="2"/>
  <c r="C1687" i="2"/>
  <c r="D1687" i="2"/>
  <c r="E1687" i="2"/>
  <c r="F1687" i="2"/>
  <c r="G1687" i="2"/>
  <c r="H1687" i="2"/>
  <c r="I1687" i="2"/>
  <c r="A1688" i="2"/>
  <c r="B1688" i="2"/>
  <c r="C1688" i="2"/>
  <c r="D1688" i="2"/>
  <c r="E1688" i="2"/>
  <c r="F1688" i="2"/>
  <c r="G1688" i="2"/>
  <c r="H1688" i="2"/>
  <c r="I1688" i="2"/>
  <c r="A1689" i="2"/>
  <c r="B1689" i="2"/>
  <c r="C1689" i="2"/>
  <c r="D1689" i="2"/>
  <c r="E1689" i="2"/>
  <c r="F1689" i="2"/>
  <c r="G1689" i="2"/>
  <c r="H1689" i="2"/>
  <c r="I1689" i="2"/>
  <c r="A1690" i="2"/>
  <c r="B1690" i="2"/>
  <c r="C1690" i="2"/>
  <c r="D1690" i="2"/>
  <c r="E1690" i="2"/>
  <c r="F1690" i="2"/>
  <c r="G1690" i="2"/>
  <c r="H1690" i="2"/>
  <c r="I1690" i="2"/>
  <c r="A1691" i="2"/>
  <c r="B1691" i="2"/>
  <c r="C1691" i="2"/>
  <c r="D1691" i="2"/>
  <c r="E1691" i="2"/>
  <c r="F1691" i="2"/>
  <c r="G1691" i="2"/>
  <c r="H1691" i="2"/>
  <c r="I1691" i="2"/>
  <c r="A1692" i="2"/>
  <c r="B1692" i="2"/>
  <c r="C1692" i="2"/>
  <c r="D1692" i="2"/>
  <c r="E1692" i="2"/>
  <c r="F1692" i="2"/>
  <c r="G1692" i="2"/>
  <c r="H1692" i="2"/>
  <c r="I1692" i="2"/>
  <c r="A1693" i="2"/>
  <c r="B1693" i="2"/>
  <c r="C1693" i="2"/>
  <c r="D1693" i="2"/>
  <c r="E1693" i="2"/>
  <c r="F1693" i="2"/>
  <c r="G1693" i="2"/>
  <c r="H1693" i="2"/>
  <c r="I1693" i="2"/>
  <c r="A1694" i="2"/>
  <c r="B1694" i="2"/>
  <c r="C1694" i="2"/>
  <c r="D1694" i="2"/>
  <c r="E1694" i="2"/>
  <c r="F1694" i="2"/>
  <c r="G1694" i="2"/>
  <c r="H1694" i="2"/>
  <c r="I1694" i="2"/>
  <c r="A1695" i="2"/>
  <c r="B1695" i="2"/>
  <c r="C1695" i="2"/>
  <c r="D1695" i="2"/>
  <c r="E1695" i="2"/>
  <c r="F1695" i="2"/>
  <c r="G1695" i="2"/>
  <c r="H1695" i="2"/>
  <c r="I1695" i="2"/>
  <c r="A1696" i="2"/>
  <c r="B1696" i="2"/>
  <c r="C1696" i="2"/>
  <c r="D1696" i="2"/>
  <c r="E1696" i="2"/>
  <c r="F1696" i="2"/>
  <c r="G1696" i="2"/>
  <c r="H1696" i="2"/>
  <c r="I1696" i="2"/>
  <c r="A1697" i="2"/>
  <c r="B1697" i="2"/>
  <c r="C1697" i="2"/>
  <c r="D1697" i="2"/>
  <c r="E1697" i="2"/>
  <c r="F1697" i="2"/>
  <c r="G1697" i="2"/>
  <c r="H1697" i="2"/>
  <c r="I1697" i="2"/>
  <c r="A1698" i="2"/>
  <c r="B1698" i="2"/>
  <c r="C1698" i="2"/>
  <c r="D1698" i="2"/>
  <c r="E1698" i="2"/>
  <c r="F1698" i="2"/>
  <c r="G1698" i="2"/>
  <c r="H1698" i="2"/>
  <c r="I1698" i="2"/>
  <c r="A1699" i="2"/>
  <c r="B1699" i="2"/>
  <c r="C1699" i="2"/>
  <c r="D1699" i="2"/>
  <c r="E1699" i="2"/>
  <c r="F1699" i="2"/>
  <c r="G1699" i="2"/>
  <c r="H1699" i="2"/>
  <c r="I1699" i="2"/>
  <c r="A1700" i="2"/>
  <c r="B1700" i="2"/>
  <c r="C1700" i="2"/>
  <c r="D1700" i="2"/>
  <c r="E1700" i="2"/>
  <c r="F1700" i="2"/>
  <c r="G1700" i="2"/>
  <c r="H1700" i="2"/>
  <c r="I1700" i="2"/>
  <c r="A1701" i="2"/>
  <c r="B1701" i="2"/>
  <c r="C1701" i="2"/>
  <c r="D1701" i="2"/>
  <c r="E1701" i="2"/>
  <c r="F1701" i="2"/>
  <c r="G1701" i="2"/>
  <c r="H1701" i="2"/>
  <c r="I1701" i="2"/>
  <c r="A1702" i="2"/>
  <c r="B1702" i="2"/>
  <c r="C1702" i="2"/>
  <c r="D1702" i="2"/>
  <c r="E1702" i="2"/>
  <c r="F1702" i="2"/>
  <c r="G1702" i="2"/>
  <c r="H1702" i="2"/>
  <c r="I1702" i="2"/>
  <c r="A1703" i="2"/>
  <c r="B1703" i="2"/>
  <c r="C1703" i="2"/>
  <c r="D1703" i="2"/>
  <c r="E1703" i="2"/>
  <c r="F1703" i="2"/>
  <c r="G1703" i="2"/>
  <c r="H1703" i="2"/>
  <c r="I1703" i="2"/>
  <c r="A1704" i="2"/>
  <c r="B1704" i="2"/>
  <c r="C1704" i="2"/>
  <c r="D1704" i="2"/>
  <c r="E1704" i="2"/>
  <c r="F1704" i="2"/>
  <c r="G1704" i="2"/>
  <c r="H1704" i="2"/>
  <c r="I1704" i="2"/>
  <c r="A1705" i="2"/>
  <c r="B1705" i="2"/>
  <c r="C1705" i="2"/>
  <c r="D1705" i="2"/>
  <c r="E1705" i="2"/>
  <c r="F1705" i="2"/>
  <c r="G1705" i="2"/>
  <c r="H1705" i="2"/>
  <c r="I1705" i="2"/>
  <c r="A1706" i="2"/>
  <c r="B1706" i="2"/>
  <c r="C1706" i="2"/>
  <c r="D1706" i="2"/>
  <c r="E1706" i="2"/>
  <c r="F1706" i="2"/>
  <c r="G1706" i="2"/>
  <c r="H1706" i="2"/>
  <c r="I1706" i="2"/>
  <c r="A1707" i="2"/>
  <c r="B1707" i="2"/>
  <c r="C1707" i="2"/>
  <c r="D1707" i="2"/>
  <c r="E1707" i="2"/>
  <c r="F1707" i="2"/>
  <c r="G1707" i="2"/>
  <c r="H1707" i="2"/>
  <c r="I1707" i="2"/>
  <c r="A1708" i="2"/>
  <c r="B1708" i="2"/>
  <c r="C1708" i="2"/>
  <c r="D1708" i="2"/>
  <c r="E1708" i="2"/>
  <c r="F1708" i="2"/>
  <c r="G1708" i="2"/>
  <c r="H1708" i="2"/>
  <c r="I1708" i="2"/>
  <c r="A1709" i="2"/>
  <c r="B1709" i="2"/>
  <c r="C1709" i="2"/>
  <c r="D1709" i="2"/>
  <c r="E1709" i="2"/>
  <c r="F1709" i="2"/>
  <c r="G1709" i="2"/>
  <c r="H1709" i="2"/>
  <c r="I1709" i="2"/>
  <c r="A1710" i="2"/>
  <c r="B1710" i="2"/>
  <c r="C1710" i="2"/>
  <c r="D1710" i="2"/>
  <c r="E1710" i="2"/>
  <c r="F1710" i="2"/>
  <c r="G1710" i="2"/>
  <c r="H1710" i="2"/>
  <c r="I1710" i="2"/>
  <c r="A1711" i="2"/>
  <c r="B1711" i="2"/>
  <c r="C1711" i="2"/>
  <c r="D1711" i="2"/>
  <c r="E1711" i="2"/>
  <c r="F1711" i="2"/>
  <c r="G1711" i="2"/>
  <c r="H1711" i="2"/>
  <c r="I1711" i="2"/>
  <c r="A1712" i="2"/>
  <c r="B1712" i="2"/>
  <c r="C1712" i="2"/>
  <c r="D1712" i="2"/>
  <c r="E1712" i="2"/>
  <c r="F1712" i="2"/>
  <c r="G1712" i="2"/>
  <c r="H1712" i="2"/>
  <c r="I1712" i="2"/>
  <c r="A1713" i="2"/>
  <c r="B1713" i="2"/>
  <c r="C1713" i="2"/>
  <c r="D1713" i="2"/>
  <c r="E1713" i="2"/>
  <c r="F1713" i="2"/>
  <c r="G1713" i="2"/>
  <c r="H1713" i="2"/>
  <c r="I1713" i="2"/>
  <c r="A1714" i="2"/>
  <c r="B1714" i="2"/>
  <c r="C1714" i="2"/>
  <c r="D1714" i="2"/>
  <c r="E1714" i="2"/>
  <c r="F1714" i="2"/>
  <c r="G1714" i="2"/>
  <c r="H1714" i="2"/>
  <c r="I1714" i="2"/>
  <c r="A1715" i="2"/>
  <c r="B1715" i="2"/>
  <c r="C1715" i="2"/>
  <c r="D1715" i="2"/>
  <c r="E1715" i="2"/>
  <c r="F1715" i="2"/>
  <c r="G1715" i="2"/>
  <c r="H1715" i="2"/>
  <c r="I1715" i="2"/>
  <c r="A1716" i="2"/>
  <c r="B1716" i="2"/>
  <c r="C1716" i="2"/>
  <c r="D1716" i="2"/>
  <c r="E1716" i="2"/>
  <c r="F1716" i="2"/>
  <c r="G1716" i="2"/>
  <c r="H1716" i="2"/>
  <c r="I1716" i="2"/>
  <c r="A1717" i="2"/>
  <c r="B1717" i="2"/>
  <c r="C1717" i="2"/>
  <c r="D1717" i="2"/>
  <c r="E1717" i="2"/>
  <c r="F1717" i="2"/>
  <c r="G1717" i="2"/>
  <c r="H1717" i="2"/>
  <c r="I1717" i="2"/>
  <c r="A1718" i="2"/>
  <c r="B1718" i="2"/>
  <c r="C1718" i="2"/>
  <c r="D1718" i="2"/>
  <c r="E1718" i="2"/>
  <c r="F1718" i="2"/>
  <c r="G1718" i="2"/>
  <c r="H1718" i="2"/>
  <c r="I1718" i="2"/>
  <c r="A1719" i="2"/>
  <c r="B1719" i="2"/>
  <c r="C1719" i="2"/>
  <c r="D1719" i="2"/>
  <c r="E1719" i="2"/>
  <c r="F1719" i="2"/>
  <c r="G1719" i="2"/>
  <c r="H1719" i="2"/>
  <c r="I1719" i="2"/>
  <c r="A1720" i="2"/>
  <c r="B1720" i="2"/>
  <c r="C1720" i="2"/>
  <c r="D1720" i="2"/>
  <c r="E1720" i="2"/>
  <c r="F1720" i="2"/>
  <c r="G1720" i="2"/>
  <c r="H1720" i="2"/>
  <c r="I1720" i="2"/>
  <c r="A1721" i="2"/>
  <c r="B1721" i="2"/>
  <c r="C1721" i="2"/>
  <c r="D1721" i="2"/>
  <c r="E1721" i="2"/>
  <c r="F1721" i="2"/>
  <c r="G1721" i="2"/>
  <c r="H1721" i="2"/>
  <c r="I1721" i="2"/>
  <c r="A1722" i="2"/>
  <c r="B1722" i="2"/>
  <c r="C1722" i="2"/>
  <c r="D1722" i="2"/>
  <c r="E1722" i="2"/>
  <c r="F1722" i="2"/>
  <c r="G1722" i="2"/>
  <c r="H1722" i="2"/>
  <c r="I1722" i="2"/>
  <c r="A1723" i="2"/>
  <c r="B1723" i="2"/>
  <c r="C1723" i="2"/>
  <c r="D1723" i="2"/>
  <c r="E1723" i="2"/>
  <c r="F1723" i="2"/>
  <c r="G1723" i="2"/>
  <c r="H1723" i="2"/>
  <c r="I1723" i="2"/>
  <c r="A1724" i="2"/>
  <c r="B1724" i="2"/>
  <c r="C1724" i="2"/>
  <c r="D1724" i="2"/>
  <c r="E1724" i="2"/>
  <c r="F1724" i="2"/>
  <c r="G1724" i="2"/>
  <c r="H1724" i="2"/>
  <c r="I1724" i="2"/>
  <c r="A1725" i="2"/>
  <c r="B1725" i="2"/>
  <c r="C1725" i="2"/>
  <c r="D1725" i="2"/>
  <c r="E1725" i="2"/>
  <c r="F1725" i="2"/>
  <c r="G1725" i="2"/>
  <c r="H1725" i="2"/>
  <c r="I1725" i="2"/>
  <c r="A1726" i="2"/>
  <c r="B1726" i="2"/>
  <c r="C1726" i="2"/>
  <c r="D1726" i="2"/>
  <c r="E1726" i="2"/>
  <c r="F1726" i="2"/>
  <c r="G1726" i="2"/>
  <c r="H1726" i="2"/>
  <c r="I1726" i="2"/>
  <c r="A1727" i="2"/>
  <c r="B1727" i="2"/>
  <c r="C1727" i="2"/>
  <c r="D1727" i="2"/>
  <c r="E1727" i="2"/>
  <c r="F1727" i="2"/>
  <c r="G1727" i="2"/>
  <c r="H1727" i="2"/>
  <c r="I1727" i="2"/>
  <c r="A1728" i="2"/>
  <c r="B1728" i="2"/>
  <c r="C1728" i="2"/>
  <c r="D1728" i="2"/>
  <c r="E1728" i="2"/>
  <c r="F1728" i="2"/>
  <c r="G1728" i="2"/>
  <c r="H1728" i="2"/>
  <c r="I1728" i="2"/>
  <c r="A1729" i="2"/>
  <c r="B1729" i="2"/>
  <c r="C1729" i="2"/>
  <c r="D1729" i="2"/>
  <c r="E1729" i="2"/>
  <c r="F1729" i="2"/>
  <c r="G1729" i="2"/>
  <c r="H1729" i="2"/>
  <c r="I1729" i="2"/>
  <c r="A1730" i="2"/>
  <c r="B1730" i="2"/>
  <c r="C1730" i="2"/>
  <c r="D1730" i="2"/>
  <c r="E1730" i="2"/>
  <c r="F1730" i="2"/>
  <c r="G1730" i="2"/>
  <c r="H1730" i="2"/>
  <c r="I1730" i="2"/>
  <c r="A1731" i="2"/>
  <c r="B1731" i="2"/>
  <c r="C1731" i="2"/>
  <c r="D1731" i="2"/>
  <c r="E1731" i="2"/>
  <c r="F1731" i="2"/>
  <c r="G1731" i="2"/>
  <c r="H1731" i="2"/>
  <c r="I1731" i="2"/>
  <c r="A1732" i="2"/>
  <c r="B1732" i="2"/>
  <c r="C1732" i="2"/>
  <c r="D1732" i="2"/>
  <c r="E1732" i="2"/>
  <c r="F1732" i="2"/>
  <c r="G1732" i="2"/>
  <c r="H1732" i="2"/>
  <c r="I1732" i="2"/>
  <c r="A1733" i="2"/>
  <c r="B1733" i="2"/>
  <c r="C1733" i="2"/>
  <c r="D1733" i="2"/>
  <c r="E1733" i="2"/>
  <c r="F1733" i="2"/>
  <c r="G1733" i="2"/>
  <c r="H1733" i="2"/>
  <c r="I1733" i="2"/>
  <c r="A1734" i="2"/>
  <c r="B1734" i="2"/>
  <c r="C1734" i="2"/>
  <c r="D1734" i="2"/>
  <c r="E1734" i="2"/>
  <c r="F1734" i="2"/>
  <c r="G1734" i="2"/>
  <c r="H1734" i="2"/>
  <c r="I1734" i="2"/>
  <c r="A1735" i="2"/>
  <c r="B1735" i="2"/>
  <c r="C1735" i="2"/>
  <c r="D1735" i="2"/>
  <c r="E1735" i="2"/>
  <c r="F1735" i="2"/>
  <c r="G1735" i="2"/>
  <c r="H1735" i="2"/>
  <c r="I1735" i="2"/>
  <c r="A1736" i="2"/>
  <c r="B1736" i="2"/>
  <c r="C1736" i="2"/>
  <c r="D1736" i="2"/>
  <c r="E1736" i="2"/>
  <c r="F1736" i="2"/>
  <c r="G1736" i="2"/>
  <c r="H1736" i="2"/>
  <c r="I1736" i="2"/>
  <c r="A1737" i="2"/>
  <c r="B1737" i="2"/>
  <c r="C1737" i="2"/>
  <c r="D1737" i="2"/>
  <c r="E1737" i="2"/>
  <c r="F1737" i="2"/>
  <c r="G1737" i="2"/>
  <c r="H1737" i="2"/>
  <c r="I1737" i="2"/>
  <c r="A1738" i="2"/>
  <c r="B1738" i="2"/>
  <c r="C1738" i="2"/>
  <c r="D1738" i="2"/>
  <c r="E1738" i="2"/>
  <c r="F1738" i="2"/>
  <c r="G1738" i="2"/>
  <c r="H1738" i="2"/>
  <c r="I1738" i="2"/>
  <c r="A1739" i="2"/>
  <c r="B1739" i="2"/>
  <c r="C1739" i="2"/>
  <c r="D1739" i="2"/>
  <c r="E1739" i="2"/>
  <c r="F1739" i="2"/>
  <c r="G1739" i="2"/>
  <c r="H1739" i="2"/>
  <c r="I1739" i="2"/>
  <c r="A1740" i="2"/>
  <c r="B1740" i="2"/>
  <c r="C1740" i="2"/>
  <c r="D1740" i="2"/>
  <c r="E1740" i="2"/>
  <c r="F1740" i="2"/>
  <c r="G1740" i="2"/>
  <c r="H1740" i="2"/>
  <c r="I1740" i="2"/>
  <c r="A1741" i="2"/>
  <c r="B1741" i="2"/>
  <c r="C1741" i="2"/>
  <c r="D1741" i="2"/>
  <c r="E1741" i="2"/>
  <c r="F1741" i="2"/>
  <c r="G1741" i="2"/>
  <c r="H1741" i="2"/>
  <c r="I1741" i="2"/>
  <c r="A1742" i="2"/>
  <c r="B1742" i="2"/>
  <c r="C1742" i="2"/>
  <c r="D1742" i="2"/>
  <c r="E1742" i="2"/>
  <c r="F1742" i="2"/>
  <c r="G1742" i="2"/>
  <c r="H1742" i="2"/>
  <c r="I1742" i="2"/>
  <c r="A1743" i="2"/>
  <c r="B1743" i="2"/>
  <c r="C1743" i="2"/>
  <c r="D1743" i="2"/>
  <c r="E1743" i="2"/>
  <c r="F1743" i="2"/>
  <c r="G1743" i="2"/>
  <c r="H1743" i="2"/>
  <c r="I1743" i="2"/>
  <c r="A1744" i="2"/>
  <c r="B1744" i="2"/>
  <c r="C1744" i="2"/>
  <c r="D1744" i="2"/>
  <c r="E1744" i="2"/>
  <c r="F1744" i="2"/>
  <c r="G1744" i="2"/>
  <c r="H1744" i="2"/>
  <c r="I1744" i="2"/>
  <c r="A1745" i="2"/>
  <c r="B1745" i="2"/>
  <c r="C1745" i="2"/>
  <c r="D1745" i="2"/>
  <c r="E1745" i="2"/>
  <c r="F1745" i="2"/>
  <c r="G1745" i="2"/>
  <c r="H1745" i="2"/>
  <c r="I1745" i="2"/>
  <c r="A1746" i="2"/>
  <c r="B1746" i="2"/>
  <c r="C1746" i="2"/>
  <c r="D1746" i="2"/>
  <c r="E1746" i="2"/>
  <c r="F1746" i="2"/>
  <c r="G1746" i="2"/>
  <c r="H1746" i="2"/>
  <c r="I1746" i="2"/>
  <c r="A1747" i="2"/>
  <c r="B1747" i="2"/>
  <c r="C1747" i="2"/>
  <c r="D1747" i="2"/>
  <c r="E1747" i="2"/>
  <c r="F1747" i="2"/>
  <c r="G1747" i="2"/>
  <c r="H1747" i="2"/>
  <c r="I1747" i="2"/>
  <c r="A1748" i="2"/>
  <c r="B1748" i="2"/>
  <c r="C1748" i="2"/>
  <c r="D1748" i="2"/>
  <c r="E1748" i="2"/>
  <c r="F1748" i="2"/>
  <c r="G1748" i="2"/>
  <c r="H1748" i="2"/>
  <c r="I1748" i="2"/>
  <c r="A1749" i="2"/>
  <c r="B1749" i="2"/>
  <c r="C1749" i="2"/>
  <c r="D1749" i="2"/>
  <c r="E1749" i="2"/>
  <c r="F1749" i="2"/>
  <c r="G1749" i="2"/>
  <c r="H1749" i="2"/>
  <c r="I1749" i="2"/>
  <c r="A1750" i="2"/>
  <c r="B1750" i="2"/>
  <c r="C1750" i="2"/>
  <c r="D1750" i="2"/>
  <c r="E1750" i="2"/>
  <c r="F1750" i="2"/>
  <c r="G1750" i="2"/>
  <c r="H1750" i="2"/>
  <c r="I1750" i="2"/>
  <c r="A1751" i="2"/>
  <c r="B1751" i="2"/>
  <c r="C1751" i="2"/>
  <c r="D1751" i="2"/>
  <c r="E1751" i="2"/>
  <c r="F1751" i="2"/>
  <c r="G1751" i="2"/>
  <c r="H1751" i="2"/>
  <c r="I1751" i="2"/>
  <c r="A1752" i="2"/>
  <c r="B1752" i="2"/>
  <c r="C1752" i="2"/>
  <c r="D1752" i="2"/>
  <c r="E1752" i="2"/>
  <c r="F1752" i="2"/>
  <c r="G1752" i="2"/>
  <c r="H1752" i="2"/>
  <c r="I1752" i="2"/>
  <c r="A1753" i="2"/>
  <c r="B1753" i="2"/>
  <c r="C1753" i="2"/>
  <c r="D1753" i="2"/>
  <c r="E1753" i="2"/>
  <c r="F1753" i="2"/>
  <c r="G1753" i="2"/>
  <c r="H1753" i="2"/>
  <c r="I1753" i="2"/>
  <c r="A1754" i="2"/>
  <c r="B1754" i="2"/>
  <c r="C1754" i="2"/>
  <c r="D1754" i="2"/>
  <c r="E1754" i="2"/>
  <c r="F1754" i="2"/>
  <c r="G1754" i="2"/>
  <c r="H1754" i="2"/>
  <c r="I1754" i="2"/>
  <c r="A1755" i="2"/>
  <c r="B1755" i="2"/>
  <c r="C1755" i="2"/>
  <c r="D1755" i="2"/>
  <c r="E1755" i="2"/>
  <c r="F1755" i="2"/>
  <c r="G1755" i="2"/>
  <c r="H1755" i="2"/>
  <c r="I1755" i="2"/>
  <c r="A1756" i="2"/>
  <c r="B1756" i="2"/>
  <c r="C1756" i="2"/>
  <c r="D1756" i="2"/>
  <c r="E1756" i="2"/>
  <c r="F1756" i="2"/>
  <c r="G1756" i="2"/>
  <c r="H1756" i="2"/>
  <c r="I1756" i="2"/>
  <c r="A1757" i="2"/>
  <c r="B1757" i="2"/>
  <c r="C1757" i="2"/>
  <c r="D1757" i="2"/>
  <c r="E1757" i="2"/>
  <c r="F1757" i="2"/>
  <c r="G1757" i="2"/>
  <c r="H1757" i="2"/>
  <c r="I1757" i="2"/>
  <c r="A1758" i="2"/>
  <c r="B1758" i="2"/>
  <c r="C1758" i="2"/>
  <c r="D1758" i="2"/>
  <c r="E1758" i="2"/>
  <c r="F1758" i="2"/>
  <c r="G1758" i="2"/>
  <c r="H1758" i="2"/>
  <c r="I1758" i="2"/>
  <c r="A1759" i="2"/>
  <c r="B1759" i="2"/>
  <c r="C1759" i="2"/>
  <c r="D1759" i="2"/>
  <c r="E1759" i="2"/>
  <c r="F1759" i="2"/>
  <c r="G1759" i="2"/>
  <c r="H1759" i="2"/>
  <c r="I1759" i="2"/>
  <c r="A1760" i="2"/>
  <c r="B1760" i="2"/>
  <c r="C1760" i="2"/>
  <c r="D1760" i="2"/>
  <c r="E1760" i="2"/>
  <c r="F1760" i="2"/>
  <c r="G1760" i="2"/>
  <c r="H1760" i="2"/>
  <c r="I1760" i="2"/>
  <c r="A1761" i="2"/>
  <c r="B1761" i="2"/>
  <c r="C1761" i="2"/>
  <c r="D1761" i="2"/>
  <c r="E1761" i="2"/>
  <c r="F1761" i="2"/>
  <c r="G1761" i="2"/>
  <c r="H1761" i="2"/>
  <c r="I1761" i="2"/>
  <c r="A1762" i="2"/>
  <c r="B1762" i="2"/>
  <c r="C1762" i="2"/>
  <c r="D1762" i="2"/>
  <c r="E1762" i="2"/>
  <c r="F1762" i="2"/>
  <c r="G1762" i="2"/>
  <c r="H1762" i="2"/>
  <c r="I1762" i="2"/>
  <c r="A1763" i="2"/>
  <c r="B1763" i="2"/>
  <c r="C1763" i="2"/>
  <c r="D1763" i="2"/>
  <c r="E1763" i="2"/>
  <c r="F1763" i="2"/>
  <c r="G1763" i="2"/>
  <c r="H1763" i="2"/>
  <c r="I1763" i="2"/>
  <c r="A1764" i="2"/>
  <c r="B1764" i="2"/>
  <c r="C1764" i="2"/>
  <c r="D1764" i="2"/>
  <c r="E1764" i="2"/>
  <c r="F1764" i="2"/>
  <c r="G1764" i="2"/>
  <c r="H1764" i="2"/>
  <c r="I1764" i="2"/>
  <c r="A1765" i="2"/>
  <c r="B1765" i="2"/>
  <c r="C1765" i="2"/>
  <c r="D1765" i="2"/>
  <c r="E1765" i="2"/>
  <c r="F1765" i="2"/>
  <c r="G1765" i="2"/>
  <c r="H1765" i="2"/>
  <c r="I1765" i="2"/>
  <c r="A1766" i="2"/>
  <c r="B1766" i="2"/>
  <c r="C1766" i="2"/>
  <c r="D1766" i="2"/>
  <c r="E1766" i="2"/>
  <c r="F1766" i="2"/>
  <c r="G1766" i="2"/>
  <c r="H1766" i="2"/>
  <c r="I1766" i="2"/>
  <c r="A1767" i="2"/>
  <c r="B1767" i="2"/>
  <c r="C1767" i="2"/>
  <c r="D1767" i="2"/>
  <c r="E1767" i="2"/>
  <c r="F1767" i="2"/>
  <c r="G1767" i="2"/>
  <c r="H1767" i="2"/>
  <c r="I1767" i="2"/>
  <c r="A1768" i="2"/>
  <c r="B1768" i="2"/>
  <c r="C1768" i="2"/>
  <c r="D1768" i="2"/>
  <c r="E1768" i="2"/>
  <c r="F1768" i="2"/>
  <c r="G1768" i="2"/>
  <c r="H1768" i="2"/>
  <c r="I1768" i="2"/>
  <c r="A1769" i="2"/>
  <c r="B1769" i="2"/>
  <c r="C1769" i="2"/>
  <c r="D1769" i="2"/>
  <c r="E1769" i="2"/>
  <c r="F1769" i="2"/>
  <c r="G1769" i="2"/>
  <c r="H1769" i="2"/>
  <c r="I1769" i="2"/>
  <c r="A1770" i="2"/>
  <c r="B1770" i="2"/>
  <c r="C1770" i="2"/>
  <c r="D1770" i="2"/>
  <c r="E1770" i="2"/>
  <c r="F1770" i="2"/>
  <c r="G1770" i="2"/>
  <c r="H1770" i="2"/>
  <c r="I1770" i="2"/>
  <c r="A1771" i="2"/>
  <c r="B1771" i="2"/>
  <c r="C1771" i="2"/>
  <c r="D1771" i="2"/>
  <c r="E1771" i="2"/>
  <c r="F1771" i="2"/>
  <c r="G1771" i="2"/>
  <c r="H1771" i="2"/>
  <c r="I1771" i="2"/>
  <c r="A1772" i="2"/>
  <c r="B1772" i="2"/>
  <c r="C1772" i="2"/>
  <c r="D1772" i="2"/>
  <c r="E1772" i="2"/>
  <c r="F1772" i="2"/>
  <c r="G1772" i="2"/>
  <c r="H1772" i="2"/>
  <c r="I1772" i="2"/>
  <c r="A1773" i="2"/>
  <c r="B1773" i="2"/>
  <c r="C1773" i="2"/>
  <c r="D1773" i="2"/>
  <c r="E1773" i="2"/>
  <c r="F1773" i="2"/>
  <c r="G1773" i="2"/>
  <c r="H1773" i="2"/>
  <c r="I1773" i="2"/>
  <c r="A1774" i="2"/>
  <c r="B1774" i="2"/>
  <c r="C1774" i="2"/>
  <c r="D1774" i="2"/>
  <c r="E1774" i="2"/>
  <c r="F1774" i="2"/>
  <c r="G1774" i="2"/>
  <c r="H1774" i="2"/>
  <c r="I1774" i="2"/>
  <c r="A1775" i="2"/>
  <c r="C1775" i="2"/>
  <c r="D1775" i="2"/>
  <c r="E1775" i="2"/>
  <c r="F1775" i="2"/>
  <c r="G1775" i="2"/>
  <c r="H1775" i="2"/>
  <c r="I1775" i="2"/>
  <c r="A1776" i="2"/>
  <c r="C1776" i="2"/>
  <c r="D1776" i="2"/>
  <c r="E1776" i="2"/>
  <c r="F1776" i="2"/>
  <c r="G1776" i="2"/>
  <c r="H1776" i="2"/>
  <c r="I1776" i="2"/>
  <c r="A1777" i="2"/>
  <c r="C1777" i="2"/>
  <c r="D1777" i="2"/>
  <c r="E1777" i="2"/>
  <c r="F1777" i="2"/>
  <c r="G1777" i="2"/>
  <c r="H1777" i="2"/>
  <c r="I1777" i="2"/>
  <c r="A1778" i="2"/>
  <c r="C1778" i="2"/>
  <c r="D1778" i="2"/>
  <c r="E1778" i="2"/>
  <c r="F1778" i="2"/>
  <c r="G1778" i="2"/>
  <c r="H1778" i="2"/>
  <c r="I1778" i="2"/>
  <c r="A1779" i="2"/>
  <c r="C1779" i="2"/>
  <c r="D1779" i="2"/>
  <c r="E1779" i="2"/>
  <c r="F1779" i="2"/>
  <c r="G1779" i="2"/>
  <c r="H1779" i="2"/>
  <c r="I1779" i="2"/>
  <c r="A1780" i="2"/>
  <c r="C1780" i="2"/>
  <c r="D1780" i="2"/>
  <c r="E1780" i="2"/>
  <c r="F1780" i="2"/>
  <c r="G1780" i="2"/>
  <c r="H1780" i="2"/>
  <c r="I1780" i="2"/>
  <c r="A1781" i="2"/>
  <c r="C1781" i="2"/>
  <c r="D1781" i="2"/>
  <c r="E1781" i="2"/>
  <c r="F1781" i="2"/>
  <c r="G1781" i="2"/>
  <c r="H1781" i="2"/>
  <c r="I1781" i="2"/>
  <c r="A1782" i="2"/>
  <c r="C1782" i="2"/>
  <c r="D1782" i="2"/>
  <c r="E1782" i="2"/>
  <c r="F1782" i="2"/>
  <c r="G1782" i="2"/>
  <c r="H1782" i="2"/>
  <c r="I1782" i="2"/>
  <c r="A1783" i="2"/>
  <c r="C1783" i="2"/>
  <c r="D1783" i="2"/>
  <c r="E1783" i="2"/>
  <c r="F1783" i="2"/>
  <c r="G1783" i="2"/>
  <c r="H1783" i="2"/>
  <c r="I1783" i="2"/>
  <c r="A1784" i="2"/>
  <c r="C1784" i="2"/>
  <c r="D1784" i="2"/>
  <c r="E1784" i="2"/>
  <c r="F1784" i="2"/>
  <c r="G1784" i="2"/>
  <c r="H1784" i="2"/>
  <c r="I1784" i="2"/>
  <c r="A1785" i="2"/>
  <c r="C1785" i="2"/>
  <c r="D1785" i="2"/>
  <c r="E1785" i="2"/>
  <c r="F1785" i="2"/>
  <c r="G1785" i="2"/>
  <c r="H1785" i="2"/>
  <c r="I1785" i="2"/>
  <c r="A1786" i="2"/>
  <c r="C1786" i="2"/>
  <c r="D1786" i="2"/>
  <c r="E1786" i="2"/>
  <c r="F1786" i="2"/>
  <c r="G1786" i="2"/>
  <c r="H1786" i="2"/>
  <c r="I1786" i="2"/>
  <c r="A1787" i="2"/>
  <c r="C1787" i="2"/>
  <c r="D1787" i="2"/>
  <c r="E1787" i="2"/>
  <c r="F1787" i="2"/>
  <c r="G1787" i="2"/>
  <c r="H1787" i="2"/>
  <c r="I1787" i="2"/>
  <c r="A1788" i="2"/>
  <c r="C1788" i="2"/>
  <c r="D1788" i="2"/>
  <c r="E1788" i="2"/>
  <c r="F1788" i="2"/>
  <c r="G1788" i="2"/>
  <c r="H1788" i="2"/>
  <c r="I1788" i="2"/>
  <c r="A1789" i="2"/>
  <c r="C1789" i="2"/>
  <c r="D1789" i="2"/>
  <c r="E1789" i="2"/>
  <c r="F1789" i="2"/>
  <c r="G1789" i="2"/>
  <c r="H1789" i="2"/>
  <c r="I1789" i="2"/>
  <c r="A1790" i="2"/>
  <c r="C1790" i="2"/>
  <c r="D1790" i="2"/>
  <c r="E1790" i="2"/>
  <c r="F1790" i="2"/>
  <c r="G1790" i="2"/>
  <c r="H1790" i="2"/>
  <c r="I1790" i="2"/>
  <c r="A1791" i="2"/>
  <c r="C1791" i="2"/>
  <c r="D1791" i="2"/>
  <c r="E1791" i="2"/>
  <c r="F1791" i="2"/>
  <c r="G1791" i="2"/>
  <c r="H1791" i="2"/>
  <c r="I1791" i="2"/>
  <c r="A1792" i="2"/>
  <c r="C1792" i="2"/>
  <c r="D1792" i="2"/>
  <c r="E1792" i="2"/>
  <c r="F1792" i="2"/>
  <c r="G1792" i="2"/>
  <c r="H1792" i="2"/>
  <c r="I1792" i="2"/>
  <c r="A1793" i="2"/>
  <c r="C1793" i="2"/>
  <c r="D1793" i="2"/>
  <c r="E1793" i="2"/>
  <c r="F1793" i="2"/>
  <c r="G1793" i="2"/>
  <c r="H1793" i="2"/>
  <c r="I1793" i="2"/>
  <c r="A1794" i="2"/>
  <c r="C1794" i="2"/>
  <c r="D1794" i="2"/>
  <c r="E1794" i="2"/>
  <c r="F1794" i="2"/>
  <c r="G1794" i="2"/>
  <c r="H1794" i="2"/>
  <c r="I1794" i="2"/>
  <c r="A1795" i="2"/>
  <c r="C1795" i="2"/>
  <c r="D1795" i="2"/>
  <c r="E1795" i="2"/>
  <c r="F1795" i="2"/>
  <c r="G1795" i="2"/>
  <c r="H1795" i="2"/>
  <c r="I1795" i="2"/>
  <c r="A1796" i="2"/>
  <c r="C1796" i="2"/>
  <c r="D1796" i="2"/>
  <c r="E1796" i="2"/>
  <c r="F1796" i="2"/>
  <c r="G1796" i="2"/>
  <c r="H1796" i="2"/>
  <c r="I1796" i="2"/>
  <c r="A1797" i="2"/>
  <c r="C1797" i="2"/>
  <c r="D1797" i="2"/>
  <c r="E1797" i="2"/>
  <c r="F1797" i="2"/>
  <c r="G1797" i="2"/>
  <c r="H1797" i="2"/>
  <c r="I1797" i="2"/>
  <c r="A1798" i="2"/>
  <c r="C1798" i="2"/>
  <c r="D1798" i="2"/>
  <c r="E1798" i="2"/>
  <c r="F1798" i="2"/>
  <c r="G1798" i="2"/>
  <c r="H1798" i="2"/>
  <c r="I1798" i="2"/>
  <c r="A1799" i="2"/>
  <c r="C1799" i="2"/>
  <c r="D1799" i="2"/>
  <c r="E1799" i="2"/>
  <c r="F1799" i="2"/>
  <c r="G1799" i="2"/>
  <c r="H1799" i="2"/>
  <c r="I1799" i="2"/>
  <c r="A1800" i="2"/>
  <c r="C1800" i="2"/>
  <c r="D1800" i="2"/>
  <c r="E1800" i="2"/>
  <c r="F1800" i="2"/>
  <c r="G1800" i="2"/>
  <c r="H1800" i="2"/>
  <c r="I1800" i="2"/>
  <c r="A1801" i="2"/>
  <c r="C1801" i="2"/>
  <c r="D1801" i="2"/>
  <c r="E1801" i="2"/>
  <c r="F1801" i="2"/>
  <c r="G1801" i="2"/>
  <c r="H1801" i="2"/>
  <c r="I1801" i="2"/>
  <c r="A1802" i="2"/>
  <c r="C1802" i="2"/>
  <c r="D1802" i="2"/>
  <c r="E1802" i="2"/>
  <c r="F1802" i="2"/>
  <c r="G1802" i="2"/>
  <c r="H1802" i="2"/>
  <c r="I1802" i="2"/>
  <c r="A1803" i="2"/>
  <c r="C1803" i="2"/>
  <c r="D1803" i="2"/>
  <c r="E1803" i="2"/>
  <c r="F1803" i="2"/>
  <c r="G1803" i="2"/>
  <c r="H1803" i="2"/>
  <c r="I1803" i="2"/>
  <c r="A1804" i="2"/>
  <c r="C1804" i="2"/>
  <c r="D1804" i="2"/>
  <c r="E1804" i="2"/>
  <c r="F1804" i="2"/>
  <c r="G1804" i="2"/>
  <c r="H1804" i="2"/>
  <c r="I1804" i="2"/>
  <c r="A1805" i="2"/>
  <c r="C1805" i="2"/>
  <c r="D1805" i="2"/>
  <c r="E1805" i="2"/>
  <c r="F1805" i="2"/>
  <c r="G1805" i="2"/>
  <c r="H1805" i="2"/>
  <c r="I1805" i="2"/>
  <c r="A1806" i="2"/>
  <c r="C1806" i="2"/>
  <c r="D1806" i="2"/>
  <c r="E1806" i="2"/>
  <c r="F1806" i="2"/>
  <c r="G1806" i="2"/>
  <c r="H1806" i="2"/>
  <c r="I1806" i="2"/>
  <c r="A1807" i="2"/>
  <c r="C1807" i="2"/>
  <c r="D1807" i="2"/>
  <c r="E1807" i="2"/>
  <c r="F1807" i="2"/>
  <c r="G1807" i="2"/>
  <c r="H1807" i="2"/>
  <c r="I1807" i="2"/>
  <c r="A1808" i="2"/>
  <c r="C1808" i="2"/>
  <c r="D1808" i="2"/>
  <c r="E1808" i="2"/>
  <c r="F1808" i="2"/>
  <c r="G1808" i="2"/>
  <c r="H1808" i="2"/>
  <c r="I1808" i="2"/>
  <c r="A1809" i="2"/>
  <c r="C1809" i="2"/>
  <c r="D1809" i="2"/>
  <c r="E1809" i="2"/>
  <c r="F1809" i="2"/>
  <c r="G1809" i="2"/>
  <c r="H1809" i="2"/>
  <c r="I1809" i="2"/>
  <c r="A1810" i="2"/>
  <c r="C1810" i="2"/>
  <c r="D1810" i="2"/>
  <c r="E1810" i="2"/>
  <c r="F1810" i="2"/>
  <c r="G1810" i="2"/>
  <c r="H1810" i="2"/>
  <c r="I1810" i="2"/>
  <c r="A1811" i="2"/>
  <c r="C1811" i="2"/>
  <c r="D1811" i="2"/>
  <c r="E1811" i="2"/>
  <c r="F1811" i="2"/>
  <c r="G1811" i="2"/>
  <c r="H1811" i="2"/>
  <c r="I1811" i="2"/>
  <c r="A1812" i="2"/>
  <c r="C1812" i="2"/>
  <c r="D1812" i="2"/>
  <c r="E1812" i="2"/>
  <c r="F1812" i="2"/>
  <c r="G1812" i="2"/>
  <c r="H1812" i="2"/>
  <c r="I1812" i="2"/>
  <c r="A1813" i="2"/>
  <c r="C1813" i="2"/>
  <c r="D1813" i="2"/>
  <c r="E1813" i="2"/>
  <c r="F1813" i="2"/>
  <c r="G1813" i="2"/>
  <c r="H1813" i="2"/>
  <c r="I1813" i="2"/>
  <c r="A1814" i="2"/>
  <c r="C1814" i="2"/>
  <c r="D1814" i="2"/>
  <c r="E1814" i="2"/>
  <c r="F1814" i="2"/>
  <c r="G1814" i="2"/>
  <c r="H1814" i="2"/>
  <c r="I1814" i="2"/>
  <c r="A1815" i="2"/>
  <c r="C1815" i="2"/>
  <c r="D1815" i="2"/>
  <c r="E1815" i="2"/>
  <c r="F1815" i="2"/>
  <c r="G1815" i="2"/>
  <c r="H1815" i="2"/>
  <c r="I1815" i="2"/>
  <c r="A1816" i="2"/>
  <c r="C1816" i="2"/>
  <c r="D1816" i="2"/>
  <c r="E1816" i="2"/>
  <c r="F1816" i="2"/>
  <c r="G1816" i="2"/>
  <c r="H1816" i="2"/>
  <c r="I1816" i="2"/>
  <c r="A1817" i="2"/>
  <c r="C1817" i="2"/>
  <c r="D1817" i="2"/>
  <c r="E1817" i="2"/>
  <c r="F1817" i="2"/>
  <c r="G1817" i="2"/>
  <c r="H1817" i="2"/>
  <c r="I1817" i="2"/>
  <c r="A1818" i="2"/>
  <c r="C1818" i="2"/>
  <c r="D1818" i="2"/>
  <c r="E1818" i="2"/>
  <c r="F1818" i="2"/>
  <c r="G1818" i="2"/>
  <c r="H1818" i="2"/>
  <c r="I1818" i="2"/>
  <c r="A1819" i="2"/>
  <c r="C1819" i="2"/>
  <c r="D1819" i="2"/>
  <c r="E1819" i="2"/>
  <c r="F1819" i="2"/>
  <c r="G1819" i="2"/>
  <c r="H1819" i="2"/>
  <c r="I1819" i="2"/>
  <c r="A1820" i="2"/>
  <c r="C1820" i="2"/>
  <c r="D1820" i="2"/>
  <c r="E1820" i="2"/>
  <c r="F1820" i="2"/>
  <c r="G1820" i="2"/>
  <c r="H1820" i="2"/>
  <c r="I1820" i="2"/>
  <c r="A1821" i="2"/>
  <c r="C1821" i="2"/>
  <c r="D1821" i="2"/>
  <c r="E1821" i="2"/>
  <c r="F1821" i="2"/>
  <c r="G1821" i="2"/>
  <c r="H1821" i="2"/>
  <c r="I1821" i="2"/>
  <c r="A1822" i="2"/>
  <c r="C1822" i="2"/>
  <c r="D1822" i="2"/>
  <c r="E1822" i="2"/>
  <c r="F1822" i="2"/>
  <c r="G1822" i="2"/>
  <c r="H1822" i="2"/>
  <c r="I1822" i="2"/>
  <c r="A1823" i="2"/>
  <c r="C1823" i="2"/>
  <c r="D1823" i="2"/>
  <c r="E1823" i="2"/>
  <c r="F1823" i="2"/>
  <c r="G1823" i="2"/>
  <c r="H1823" i="2"/>
  <c r="I1823" i="2"/>
  <c r="A1824" i="2"/>
  <c r="C1824" i="2"/>
  <c r="D1824" i="2"/>
  <c r="E1824" i="2"/>
  <c r="F1824" i="2"/>
  <c r="G1824" i="2"/>
  <c r="H1824" i="2"/>
  <c r="I1824" i="2"/>
  <c r="A1825" i="2"/>
  <c r="C1825" i="2"/>
  <c r="D1825" i="2"/>
  <c r="E1825" i="2"/>
  <c r="F1825" i="2"/>
  <c r="G1825" i="2"/>
  <c r="H1825" i="2"/>
  <c r="I1825" i="2"/>
  <c r="A1826" i="2"/>
  <c r="C1826" i="2"/>
  <c r="D1826" i="2"/>
  <c r="E1826" i="2"/>
  <c r="F1826" i="2"/>
  <c r="G1826" i="2"/>
  <c r="H1826" i="2"/>
  <c r="I1826" i="2"/>
  <c r="A1827" i="2"/>
  <c r="C1827" i="2"/>
  <c r="D1827" i="2"/>
  <c r="E1827" i="2"/>
  <c r="F1827" i="2"/>
  <c r="G1827" i="2"/>
  <c r="H1827" i="2"/>
  <c r="I1827" i="2"/>
  <c r="A1828" i="2"/>
  <c r="C1828" i="2"/>
  <c r="D1828" i="2"/>
  <c r="E1828" i="2"/>
  <c r="F1828" i="2"/>
  <c r="G1828" i="2"/>
  <c r="H1828" i="2"/>
  <c r="I1828" i="2"/>
  <c r="A1829" i="2"/>
  <c r="C1829" i="2"/>
  <c r="D1829" i="2"/>
  <c r="E1829" i="2"/>
  <c r="F1829" i="2"/>
  <c r="G1829" i="2"/>
  <c r="H1829" i="2"/>
  <c r="I1829" i="2"/>
  <c r="A1830" i="2"/>
  <c r="C1830" i="2"/>
  <c r="D1830" i="2"/>
  <c r="E1830" i="2"/>
  <c r="F1830" i="2"/>
  <c r="G1830" i="2"/>
  <c r="H1830" i="2"/>
  <c r="I1830" i="2"/>
  <c r="A1831" i="2"/>
  <c r="C1831" i="2"/>
  <c r="D1831" i="2"/>
  <c r="E1831" i="2"/>
  <c r="F1831" i="2"/>
  <c r="G1831" i="2"/>
  <c r="H1831" i="2"/>
  <c r="I1831" i="2"/>
  <c r="A1832" i="2"/>
  <c r="C1832" i="2"/>
  <c r="D1832" i="2"/>
  <c r="E1832" i="2"/>
  <c r="F1832" i="2"/>
  <c r="G1832" i="2"/>
  <c r="H1832" i="2"/>
  <c r="I1832" i="2"/>
  <c r="A1833" i="2"/>
  <c r="C1833" i="2"/>
  <c r="D1833" i="2"/>
  <c r="E1833" i="2"/>
  <c r="F1833" i="2"/>
  <c r="G1833" i="2"/>
  <c r="H1833" i="2"/>
  <c r="I1833" i="2"/>
  <c r="A1834" i="2"/>
  <c r="C1834" i="2"/>
  <c r="D1834" i="2"/>
  <c r="E1834" i="2"/>
  <c r="F1834" i="2"/>
  <c r="G1834" i="2"/>
  <c r="H1834" i="2"/>
  <c r="I1834" i="2"/>
  <c r="A1835" i="2"/>
  <c r="C1835" i="2"/>
  <c r="D1835" i="2"/>
  <c r="E1835" i="2"/>
  <c r="F1835" i="2"/>
  <c r="G1835" i="2"/>
  <c r="H1835" i="2"/>
  <c r="I1835" i="2"/>
  <c r="A1836" i="2"/>
  <c r="C1836" i="2"/>
  <c r="D1836" i="2"/>
  <c r="E1836" i="2"/>
  <c r="F1836" i="2"/>
  <c r="G1836" i="2"/>
  <c r="H1836" i="2"/>
  <c r="I1836" i="2"/>
  <c r="A1837" i="2"/>
  <c r="C1837" i="2"/>
  <c r="D1837" i="2"/>
  <c r="E1837" i="2"/>
  <c r="F1837" i="2"/>
  <c r="G1837" i="2"/>
  <c r="H1837" i="2"/>
  <c r="I1837" i="2"/>
  <c r="A1838" i="2"/>
  <c r="C1838" i="2"/>
  <c r="D1838" i="2"/>
  <c r="E1838" i="2"/>
  <c r="F1838" i="2"/>
  <c r="G1838" i="2"/>
  <c r="H1838" i="2"/>
  <c r="I1838" i="2"/>
  <c r="A1839" i="2"/>
  <c r="C1839" i="2"/>
  <c r="D1839" i="2"/>
  <c r="E1839" i="2"/>
  <c r="F1839" i="2"/>
  <c r="G1839" i="2"/>
  <c r="H1839" i="2"/>
  <c r="I1839" i="2"/>
  <c r="A1840" i="2"/>
  <c r="C1840" i="2"/>
  <c r="D1840" i="2"/>
  <c r="E1840" i="2"/>
  <c r="F1840" i="2"/>
  <c r="G1840" i="2"/>
  <c r="H1840" i="2"/>
  <c r="I1840" i="2"/>
  <c r="A1841" i="2"/>
  <c r="C1841" i="2"/>
  <c r="D1841" i="2"/>
  <c r="E1841" i="2"/>
  <c r="F1841" i="2"/>
  <c r="G1841" i="2"/>
  <c r="H1841" i="2"/>
  <c r="I1841" i="2"/>
  <c r="A1842" i="2"/>
  <c r="C1842" i="2"/>
  <c r="D1842" i="2"/>
  <c r="E1842" i="2"/>
  <c r="F1842" i="2"/>
  <c r="G1842" i="2"/>
  <c r="H1842" i="2"/>
  <c r="I1842" i="2"/>
  <c r="A1843" i="2"/>
  <c r="C1843" i="2"/>
  <c r="D1843" i="2"/>
  <c r="E1843" i="2"/>
  <c r="F1843" i="2"/>
  <c r="G1843" i="2"/>
  <c r="H1843" i="2"/>
  <c r="I1843" i="2"/>
  <c r="A1844" i="2"/>
  <c r="C1844" i="2"/>
  <c r="D1844" i="2"/>
  <c r="E1844" i="2"/>
  <c r="F1844" i="2"/>
  <c r="G1844" i="2"/>
  <c r="H1844" i="2"/>
  <c r="I1844" i="2"/>
  <c r="A1845" i="2"/>
  <c r="C1845" i="2"/>
  <c r="D1845" i="2"/>
  <c r="E1845" i="2"/>
  <c r="F1845" i="2"/>
  <c r="G1845" i="2"/>
  <c r="H1845" i="2"/>
  <c r="I1845" i="2"/>
  <c r="A1846" i="2"/>
  <c r="C1846" i="2"/>
  <c r="D1846" i="2"/>
  <c r="E1846" i="2"/>
  <c r="F1846" i="2"/>
  <c r="G1846" i="2"/>
  <c r="H1846" i="2"/>
  <c r="I1846" i="2"/>
  <c r="A1847" i="2"/>
  <c r="C1847" i="2"/>
  <c r="D1847" i="2"/>
  <c r="E1847" i="2"/>
  <c r="F1847" i="2"/>
  <c r="G1847" i="2"/>
  <c r="H1847" i="2"/>
  <c r="I1847" i="2"/>
  <c r="A1848" i="2"/>
  <c r="C1848" i="2"/>
  <c r="D1848" i="2"/>
  <c r="E1848" i="2"/>
  <c r="F1848" i="2"/>
  <c r="G1848" i="2"/>
  <c r="H1848" i="2"/>
  <c r="I1848" i="2"/>
  <c r="A1849" i="2"/>
  <c r="C1849" i="2"/>
  <c r="D1849" i="2"/>
  <c r="E1849" i="2"/>
  <c r="F1849" i="2"/>
  <c r="G1849" i="2"/>
  <c r="H1849" i="2"/>
  <c r="I1849" i="2"/>
  <c r="A1850" i="2"/>
  <c r="C1850" i="2"/>
  <c r="D1850" i="2"/>
  <c r="E1850" i="2"/>
  <c r="F1850" i="2"/>
  <c r="G1850" i="2"/>
  <c r="H1850" i="2"/>
  <c r="I1850" i="2"/>
  <c r="A1851" i="2"/>
  <c r="C1851" i="2"/>
  <c r="D1851" i="2"/>
  <c r="E1851" i="2"/>
  <c r="F1851" i="2"/>
  <c r="G1851" i="2"/>
  <c r="H1851" i="2"/>
  <c r="I1851" i="2"/>
  <c r="A1852" i="2"/>
  <c r="C1852" i="2"/>
  <c r="D1852" i="2"/>
  <c r="E1852" i="2"/>
  <c r="F1852" i="2"/>
  <c r="G1852" i="2"/>
  <c r="H1852" i="2"/>
  <c r="I1852" i="2"/>
  <c r="A1853" i="2"/>
  <c r="C1853" i="2"/>
  <c r="D1853" i="2"/>
  <c r="E1853" i="2"/>
  <c r="F1853" i="2"/>
  <c r="G1853" i="2"/>
  <c r="H1853" i="2"/>
  <c r="I1853" i="2"/>
  <c r="A1854" i="2"/>
  <c r="C1854" i="2"/>
  <c r="D1854" i="2"/>
  <c r="E1854" i="2"/>
  <c r="F1854" i="2"/>
  <c r="G1854" i="2"/>
  <c r="H1854" i="2"/>
  <c r="I1854" i="2"/>
  <c r="A1855" i="2"/>
  <c r="C1855" i="2"/>
  <c r="D1855" i="2"/>
  <c r="E1855" i="2"/>
  <c r="F1855" i="2"/>
  <c r="G1855" i="2"/>
  <c r="H1855" i="2"/>
  <c r="I1855" i="2"/>
  <c r="A1856" i="2"/>
  <c r="C1856" i="2"/>
  <c r="D1856" i="2"/>
  <c r="E1856" i="2"/>
  <c r="F1856" i="2"/>
  <c r="G1856" i="2"/>
  <c r="H1856" i="2"/>
  <c r="I1856" i="2"/>
  <c r="A1857" i="2"/>
  <c r="C1857" i="2"/>
  <c r="D1857" i="2"/>
  <c r="E1857" i="2"/>
  <c r="F1857" i="2"/>
  <c r="G1857" i="2"/>
  <c r="H1857" i="2"/>
  <c r="I1857" i="2"/>
  <c r="A1858" i="2"/>
  <c r="C1858" i="2"/>
  <c r="D1858" i="2"/>
  <c r="E1858" i="2"/>
  <c r="F1858" i="2"/>
  <c r="G1858" i="2"/>
  <c r="H1858" i="2"/>
  <c r="I1858" i="2"/>
  <c r="A1859" i="2"/>
  <c r="C1859" i="2"/>
  <c r="D1859" i="2"/>
  <c r="E1859" i="2"/>
  <c r="F1859" i="2"/>
  <c r="G1859" i="2"/>
  <c r="H1859" i="2"/>
  <c r="I1859" i="2"/>
  <c r="A1860" i="2"/>
  <c r="B1860" i="2"/>
  <c r="C1860" i="2"/>
  <c r="D1860" i="2"/>
  <c r="E1860" i="2"/>
  <c r="F1860" i="2"/>
  <c r="G1860" i="2"/>
  <c r="H1860" i="2"/>
  <c r="I1860" i="2"/>
  <c r="A1861" i="2"/>
  <c r="B1861" i="2"/>
  <c r="C1861" i="2"/>
  <c r="D1861" i="2"/>
  <c r="E1861" i="2"/>
  <c r="F1861" i="2"/>
  <c r="G1861" i="2"/>
  <c r="H1861" i="2"/>
  <c r="I1861" i="2"/>
  <c r="A1862" i="2"/>
  <c r="B1862" i="2"/>
  <c r="C1862" i="2"/>
  <c r="D1862" i="2"/>
  <c r="E1862" i="2"/>
  <c r="F1862" i="2"/>
  <c r="G1862" i="2"/>
  <c r="H1862" i="2"/>
  <c r="I1862" i="2"/>
  <c r="A1863" i="2"/>
  <c r="B1863" i="2"/>
  <c r="C1863" i="2"/>
  <c r="D1863" i="2"/>
  <c r="E1863" i="2"/>
  <c r="F1863" i="2"/>
  <c r="G1863" i="2"/>
  <c r="H1863" i="2"/>
  <c r="I1863" i="2"/>
  <c r="A1864" i="2"/>
  <c r="B1864" i="2"/>
  <c r="C1864" i="2"/>
  <c r="D1864" i="2"/>
  <c r="E1864" i="2"/>
  <c r="F1864" i="2"/>
  <c r="G1864" i="2"/>
  <c r="H1864" i="2"/>
  <c r="I1864" i="2"/>
  <c r="A1865" i="2"/>
  <c r="B1865" i="2"/>
  <c r="C1865" i="2"/>
  <c r="D1865" i="2"/>
  <c r="E1865" i="2"/>
  <c r="F1865" i="2"/>
  <c r="G1865" i="2"/>
  <c r="H1865" i="2"/>
  <c r="I1865" i="2"/>
  <c r="A1866" i="2"/>
  <c r="B1866" i="2"/>
  <c r="C1866" i="2"/>
  <c r="D1866" i="2"/>
  <c r="E1866" i="2"/>
  <c r="F1866" i="2"/>
  <c r="G1866" i="2"/>
  <c r="H1866" i="2"/>
  <c r="I1866" i="2"/>
  <c r="A1867" i="2"/>
  <c r="B1867" i="2"/>
  <c r="C1867" i="2"/>
  <c r="D1867" i="2"/>
  <c r="E1867" i="2"/>
  <c r="F1867" i="2"/>
  <c r="G1867" i="2"/>
  <c r="H1867" i="2"/>
  <c r="I1867" i="2"/>
  <c r="A1868" i="2"/>
  <c r="B1868" i="2"/>
  <c r="C1868" i="2"/>
  <c r="D1868" i="2"/>
  <c r="E1868" i="2"/>
  <c r="F1868" i="2"/>
  <c r="G1868" i="2"/>
  <c r="H1868" i="2"/>
  <c r="I1868" i="2"/>
  <c r="A1869" i="2"/>
  <c r="B1869" i="2"/>
  <c r="C1869" i="2"/>
  <c r="D1869" i="2"/>
  <c r="E1869" i="2"/>
  <c r="F1869" i="2"/>
  <c r="G1869" i="2"/>
  <c r="H1869" i="2"/>
  <c r="I1869" i="2"/>
  <c r="A1870" i="2"/>
  <c r="B1870" i="2"/>
  <c r="C1870" i="2"/>
  <c r="D1870" i="2"/>
  <c r="E1870" i="2"/>
  <c r="F1870" i="2"/>
  <c r="G1870" i="2"/>
  <c r="H1870" i="2"/>
  <c r="I1870" i="2"/>
  <c r="A1871" i="2"/>
  <c r="B1871" i="2"/>
  <c r="C1871" i="2"/>
  <c r="D1871" i="2"/>
  <c r="E1871" i="2"/>
  <c r="F1871" i="2"/>
  <c r="G1871" i="2"/>
  <c r="H1871" i="2"/>
  <c r="I1871" i="2"/>
  <c r="A1872" i="2"/>
  <c r="B1872" i="2"/>
  <c r="C1872" i="2"/>
  <c r="D1872" i="2"/>
  <c r="E1872" i="2"/>
  <c r="F1872" i="2"/>
  <c r="G1872" i="2"/>
  <c r="H1872" i="2"/>
  <c r="I1872" i="2"/>
  <c r="A1873" i="2"/>
  <c r="B1873" i="2"/>
  <c r="C1873" i="2"/>
  <c r="D1873" i="2"/>
  <c r="E1873" i="2"/>
  <c r="F1873" i="2"/>
  <c r="G1873" i="2"/>
  <c r="H1873" i="2"/>
  <c r="I1873" i="2"/>
  <c r="A1874" i="2"/>
  <c r="B1874" i="2"/>
  <c r="C1874" i="2"/>
  <c r="D1874" i="2"/>
  <c r="E1874" i="2"/>
  <c r="F1874" i="2"/>
  <c r="G1874" i="2"/>
  <c r="H1874" i="2"/>
  <c r="I1874" i="2"/>
  <c r="A1875" i="2"/>
  <c r="B1875" i="2"/>
  <c r="C1875" i="2"/>
  <c r="D1875" i="2"/>
  <c r="E1875" i="2"/>
  <c r="F1875" i="2"/>
  <c r="G1875" i="2"/>
  <c r="H1875" i="2"/>
  <c r="I1875" i="2"/>
  <c r="A1876" i="2"/>
  <c r="B1876" i="2"/>
  <c r="C1876" i="2"/>
  <c r="D1876" i="2"/>
  <c r="E1876" i="2"/>
  <c r="F1876" i="2"/>
  <c r="G1876" i="2"/>
  <c r="H1876" i="2"/>
  <c r="I1876" i="2"/>
  <c r="A1877" i="2"/>
  <c r="B1877" i="2"/>
  <c r="C1877" i="2"/>
  <c r="D1877" i="2"/>
  <c r="E1877" i="2"/>
  <c r="F1877" i="2"/>
  <c r="G1877" i="2"/>
  <c r="H1877" i="2"/>
  <c r="I1877" i="2"/>
  <c r="A1878" i="2"/>
  <c r="B1878" i="2"/>
  <c r="C1878" i="2"/>
  <c r="D1878" i="2"/>
  <c r="E1878" i="2"/>
  <c r="F1878" i="2"/>
  <c r="G1878" i="2"/>
  <c r="H1878" i="2"/>
  <c r="I1878" i="2"/>
  <c r="A1879" i="2"/>
  <c r="B1879" i="2"/>
  <c r="C1879" i="2"/>
  <c r="D1879" i="2"/>
  <c r="E1879" i="2"/>
  <c r="F1879" i="2"/>
  <c r="G1879" i="2"/>
  <c r="H1879" i="2"/>
  <c r="I1879" i="2"/>
  <c r="A1880" i="2"/>
  <c r="B1880" i="2"/>
  <c r="C1880" i="2"/>
  <c r="D1880" i="2"/>
  <c r="E1880" i="2"/>
  <c r="F1880" i="2"/>
  <c r="G1880" i="2"/>
  <c r="H1880" i="2"/>
  <c r="I1880" i="2"/>
  <c r="A1881" i="2"/>
  <c r="B1881" i="2"/>
  <c r="C1881" i="2"/>
  <c r="D1881" i="2"/>
  <c r="E1881" i="2"/>
  <c r="F1881" i="2"/>
  <c r="G1881" i="2"/>
  <c r="H1881" i="2"/>
  <c r="I1881" i="2"/>
  <c r="A1882" i="2"/>
  <c r="B1882" i="2"/>
  <c r="C1882" i="2"/>
  <c r="D1882" i="2"/>
  <c r="E1882" i="2"/>
  <c r="F1882" i="2"/>
  <c r="G1882" i="2"/>
  <c r="H1882" i="2"/>
  <c r="I1882" i="2"/>
  <c r="A1883" i="2"/>
  <c r="B1883" i="2"/>
  <c r="C1883" i="2"/>
  <c r="D1883" i="2"/>
  <c r="E1883" i="2"/>
  <c r="F1883" i="2"/>
  <c r="G1883" i="2"/>
  <c r="H1883" i="2"/>
  <c r="I1883" i="2"/>
  <c r="A1884" i="2"/>
  <c r="B1884" i="2"/>
  <c r="C1884" i="2"/>
  <c r="D1884" i="2"/>
  <c r="E1884" i="2"/>
  <c r="F1884" i="2"/>
  <c r="G1884" i="2"/>
  <c r="H1884" i="2"/>
  <c r="I1884" i="2"/>
  <c r="A1885" i="2"/>
  <c r="B1885" i="2"/>
  <c r="C1885" i="2"/>
  <c r="D1885" i="2"/>
  <c r="E1885" i="2"/>
  <c r="F1885" i="2"/>
  <c r="G1885" i="2"/>
  <c r="H1885" i="2"/>
  <c r="I1885" i="2"/>
  <c r="A1886" i="2"/>
  <c r="B1886" i="2"/>
  <c r="C1886" i="2"/>
  <c r="D1886" i="2"/>
  <c r="E1886" i="2"/>
  <c r="F1886" i="2"/>
  <c r="G1886" i="2"/>
  <c r="H1886" i="2"/>
  <c r="I1886" i="2"/>
  <c r="A1887" i="2"/>
  <c r="B1887" i="2"/>
  <c r="C1887" i="2"/>
  <c r="D1887" i="2"/>
  <c r="E1887" i="2"/>
  <c r="F1887" i="2"/>
  <c r="G1887" i="2"/>
  <c r="H1887" i="2"/>
  <c r="I1887" i="2"/>
  <c r="A1888" i="2"/>
  <c r="B1888" i="2"/>
  <c r="C1888" i="2"/>
  <c r="D1888" i="2"/>
  <c r="E1888" i="2"/>
  <c r="F1888" i="2"/>
  <c r="G1888" i="2"/>
  <c r="H1888" i="2"/>
  <c r="I1888" i="2"/>
  <c r="A1889" i="2"/>
  <c r="B1889" i="2"/>
  <c r="C1889" i="2"/>
  <c r="D1889" i="2"/>
  <c r="E1889" i="2"/>
  <c r="F1889" i="2"/>
  <c r="G1889" i="2"/>
  <c r="H1889" i="2"/>
  <c r="I1889" i="2"/>
  <c r="A1890" i="2"/>
  <c r="B1890" i="2"/>
  <c r="C1890" i="2"/>
  <c r="D1890" i="2"/>
  <c r="E1890" i="2"/>
  <c r="F1890" i="2"/>
  <c r="G1890" i="2"/>
  <c r="H1890" i="2"/>
  <c r="I1890" i="2"/>
  <c r="A1891" i="2"/>
  <c r="B1891" i="2"/>
  <c r="C1891" i="2"/>
  <c r="D1891" i="2"/>
  <c r="E1891" i="2"/>
  <c r="F1891" i="2"/>
  <c r="G1891" i="2"/>
  <c r="H1891" i="2"/>
  <c r="I1891" i="2"/>
  <c r="A1892" i="2"/>
  <c r="B1892" i="2"/>
  <c r="C1892" i="2"/>
  <c r="D1892" i="2"/>
  <c r="E1892" i="2"/>
  <c r="F1892" i="2"/>
  <c r="G1892" i="2"/>
  <c r="H1892" i="2"/>
  <c r="I1892" i="2"/>
  <c r="A1893" i="2"/>
  <c r="B1893" i="2"/>
  <c r="C1893" i="2"/>
  <c r="D1893" i="2"/>
  <c r="E1893" i="2"/>
  <c r="F1893" i="2"/>
  <c r="G1893" i="2"/>
  <c r="H1893" i="2"/>
  <c r="I1893" i="2"/>
  <c r="A1894" i="2"/>
  <c r="B1894" i="2"/>
  <c r="C1894" i="2"/>
  <c r="D1894" i="2"/>
  <c r="E1894" i="2"/>
  <c r="F1894" i="2"/>
  <c r="G1894" i="2"/>
  <c r="H1894" i="2"/>
  <c r="I1894" i="2"/>
  <c r="A1895" i="2"/>
  <c r="B1895" i="2"/>
  <c r="C1895" i="2"/>
  <c r="D1895" i="2"/>
  <c r="E1895" i="2"/>
  <c r="F1895" i="2"/>
  <c r="G1895" i="2"/>
  <c r="H1895" i="2"/>
  <c r="I1895" i="2"/>
  <c r="A1896" i="2"/>
  <c r="B1896" i="2"/>
  <c r="C1896" i="2"/>
  <c r="D1896" i="2"/>
  <c r="E1896" i="2"/>
  <c r="F1896" i="2"/>
  <c r="G1896" i="2"/>
  <c r="H1896" i="2"/>
  <c r="I1896" i="2"/>
  <c r="A1897" i="2"/>
  <c r="B1897" i="2"/>
  <c r="C1897" i="2"/>
  <c r="D1897" i="2"/>
  <c r="E1897" i="2"/>
  <c r="F1897" i="2"/>
  <c r="G1897" i="2"/>
  <c r="H1897" i="2"/>
  <c r="I1897" i="2"/>
  <c r="A1898" i="2"/>
  <c r="B1898" i="2"/>
  <c r="C1898" i="2"/>
  <c r="D1898" i="2"/>
  <c r="E1898" i="2"/>
  <c r="F1898" i="2"/>
  <c r="G1898" i="2"/>
  <c r="H1898" i="2"/>
  <c r="I1898" i="2"/>
  <c r="A1899" i="2"/>
  <c r="B1899" i="2"/>
  <c r="C1899" i="2"/>
  <c r="D1899" i="2"/>
  <c r="E1899" i="2"/>
  <c r="F1899" i="2"/>
  <c r="G1899" i="2"/>
  <c r="H1899" i="2"/>
  <c r="I1899" i="2"/>
  <c r="A1900" i="2"/>
  <c r="B1900" i="2"/>
  <c r="C1900" i="2"/>
  <c r="D1900" i="2"/>
  <c r="E1900" i="2"/>
  <c r="F1900" i="2"/>
  <c r="G1900" i="2"/>
  <c r="H1900" i="2"/>
  <c r="I1900" i="2"/>
  <c r="A1901" i="2"/>
  <c r="B1901" i="2"/>
  <c r="C1901" i="2"/>
  <c r="D1901" i="2"/>
  <c r="E1901" i="2"/>
  <c r="F1901" i="2"/>
  <c r="G1901" i="2"/>
  <c r="H1901" i="2"/>
  <c r="I1901" i="2"/>
  <c r="A1902" i="2"/>
  <c r="B1902" i="2"/>
  <c r="C1902" i="2"/>
  <c r="D1902" i="2"/>
  <c r="E1902" i="2"/>
  <c r="F1902" i="2"/>
  <c r="G1902" i="2"/>
  <c r="H1902" i="2"/>
  <c r="I1902" i="2"/>
  <c r="A1903" i="2"/>
  <c r="B1903" i="2"/>
  <c r="C1903" i="2"/>
  <c r="D1903" i="2"/>
  <c r="E1903" i="2"/>
  <c r="F1903" i="2"/>
  <c r="G1903" i="2"/>
  <c r="H1903" i="2"/>
  <c r="I1903" i="2"/>
  <c r="A1904" i="2"/>
  <c r="B1904" i="2"/>
  <c r="C1904" i="2"/>
  <c r="D1904" i="2"/>
  <c r="E1904" i="2"/>
  <c r="F1904" i="2"/>
  <c r="G1904" i="2"/>
  <c r="H1904" i="2"/>
  <c r="I1904" i="2"/>
  <c r="A1905" i="2"/>
  <c r="B1905" i="2"/>
  <c r="C1905" i="2"/>
  <c r="D1905" i="2"/>
  <c r="E1905" i="2"/>
  <c r="F1905" i="2"/>
  <c r="G1905" i="2"/>
  <c r="H1905" i="2"/>
  <c r="I1905" i="2"/>
  <c r="A1906" i="2"/>
  <c r="B1906" i="2"/>
  <c r="C1906" i="2"/>
  <c r="D1906" i="2"/>
  <c r="E1906" i="2"/>
  <c r="F1906" i="2"/>
  <c r="G1906" i="2"/>
  <c r="H1906" i="2"/>
  <c r="I1906" i="2"/>
  <c r="A1907" i="2"/>
  <c r="B1907" i="2"/>
  <c r="C1907" i="2"/>
  <c r="D1907" i="2"/>
  <c r="E1907" i="2"/>
  <c r="F1907" i="2"/>
  <c r="G1907" i="2"/>
  <c r="H1907" i="2"/>
  <c r="I1907" i="2"/>
  <c r="A1908" i="2"/>
  <c r="B1908" i="2"/>
  <c r="C1908" i="2"/>
  <c r="D1908" i="2"/>
  <c r="E1908" i="2"/>
  <c r="F1908" i="2"/>
  <c r="G1908" i="2"/>
  <c r="H1908" i="2"/>
  <c r="I1908" i="2"/>
  <c r="A1909" i="2"/>
  <c r="B1909" i="2"/>
  <c r="C1909" i="2"/>
  <c r="D1909" i="2"/>
  <c r="E1909" i="2"/>
  <c r="F1909" i="2"/>
  <c r="G1909" i="2"/>
  <c r="H1909" i="2"/>
  <c r="I1909" i="2"/>
  <c r="A1910" i="2"/>
  <c r="B1910" i="2"/>
  <c r="C1910" i="2"/>
  <c r="D1910" i="2"/>
  <c r="E1910" i="2"/>
  <c r="F1910" i="2"/>
  <c r="G1910" i="2"/>
  <c r="H1910" i="2"/>
  <c r="I1910" i="2"/>
  <c r="A1911" i="2"/>
  <c r="B1911" i="2"/>
  <c r="C1911" i="2"/>
  <c r="D1911" i="2"/>
  <c r="E1911" i="2"/>
  <c r="F1911" i="2"/>
  <c r="G1911" i="2"/>
  <c r="H1911" i="2"/>
  <c r="I1911" i="2"/>
  <c r="A1912" i="2"/>
  <c r="B1912" i="2"/>
  <c r="C1912" i="2"/>
  <c r="D1912" i="2"/>
  <c r="E1912" i="2"/>
  <c r="F1912" i="2"/>
  <c r="G1912" i="2"/>
  <c r="H1912" i="2"/>
  <c r="I1912" i="2"/>
  <c r="A1913" i="2"/>
  <c r="B1913" i="2"/>
  <c r="C1913" i="2"/>
  <c r="D1913" i="2"/>
  <c r="E1913" i="2"/>
  <c r="F1913" i="2"/>
  <c r="G1913" i="2"/>
  <c r="H1913" i="2"/>
  <c r="I1913" i="2"/>
  <c r="A1914" i="2"/>
  <c r="B1914" i="2"/>
  <c r="C1914" i="2"/>
  <c r="D1914" i="2"/>
  <c r="E1914" i="2"/>
  <c r="F1914" i="2"/>
  <c r="G1914" i="2"/>
  <c r="H1914" i="2"/>
  <c r="I1914" i="2"/>
  <c r="A1915" i="2"/>
  <c r="B1915" i="2"/>
  <c r="C1915" i="2"/>
  <c r="D1915" i="2"/>
  <c r="E1915" i="2"/>
  <c r="F1915" i="2"/>
  <c r="G1915" i="2"/>
  <c r="H1915" i="2"/>
  <c r="I1915" i="2"/>
  <c r="A1916" i="2"/>
  <c r="B1916" i="2"/>
  <c r="C1916" i="2"/>
  <c r="D1916" i="2"/>
  <c r="E1916" i="2"/>
  <c r="F1916" i="2"/>
  <c r="G1916" i="2"/>
  <c r="H1916" i="2"/>
  <c r="I1916" i="2"/>
  <c r="A1917" i="2"/>
  <c r="B1917" i="2"/>
  <c r="C1917" i="2"/>
  <c r="D1917" i="2"/>
  <c r="E1917" i="2"/>
  <c r="F1917" i="2"/>
  <c r="G1917" i="2"/>
  <c r="H1917" i="2"/>
  <c r="I1917" i="2"/>
  <c r="A1918" i="2"/>
  <c r="B1918" i="2"/>
  <c r="C1918" i="2"/>
  <c r="D1918" i="2"/>
  <c r="E1918" i="2"/>
  <c r="F1918" i="2"/>
  <c r="G1918" i="2"/>
  <c r="H1918" i="2"/>
  <c r="I1918" i="2"/>
  <c r="A1919" i="2"/>
  <c r="B1919" i="2"/>
  <c r="C1919" i="2"/>
  <c r="D1919" i="2"/>
  <c r="E1919" i="2"/>
  <c r="F1919" i="2"/>
  <c r="G1919" i="2"/>
  <c r="H1919" i="2"/>
  <c r="I1919" i="2"/>
  <c r="A1920" i="2"/>
  <c r="B1920" i="2"/>
  <c r="C1920" i="2"/>
  <c r="D1920" i="2"/>
  <c r="E1920" i="2"/>
  <c r="F1920" i="2"/>
  <c r="G1920" i="2"/>
  <c r="H1920" i="2"/>
  <c r="I1920" i="2"/>
  <c r="A1921" i="2"/>
  <c r="B1921" i="2"/>
  <c r="C1921" i="2"/>
  <c r="D1921" i="2"/>
  <c r="E1921" i="2"/>
  <c r="F1921" i="2"/>
  <c r="G1921" i="2"/>
  <c r="H1921" i="2"/>
  <c r="I1921" i="2"/>
  <c r="A1922" i="2"/>
  <c r="B1922" i="2"/>
  <c r="C1922" i="2"/>
  <c r="D1922" i="2"/>
  <c r="E1922" i="2"/>
  <c r="F1922" i="2"/>
  <c r="G1922" i="2"/>
  <c r="H1922" i="2"/>
  <c r="I1922" i="2"/>
  <c r="A1923" i="2"/>
  <c r="B1923" i="2"/>
  <c r="C1923" i="2"/>
  <c r="D1923" i="2"/>
  <c r="E1923" i="2"/>
  <c r="F1923" i="2"/>
  <c r="G1923" i="2"/>
  <c r="H1923" i="2"/>
  <c r="I1923" i="2"/>
  <c r="A1924" i="2"/>
  <c r="C1924" i="2"/>
  <c r="D1924" i="2"/>
  <c r="E1924" i="2"/>
  <c r="F1924" i="2"/>
  <c r="G1924" i="2"/>
  <c r="H1924" i="2"/>
  <c r="I1924" i="2"/>
  <c r="A1925" i="2"/>
  <c r="C1925" i="2"/>
  <c r="D1925" i="2"/>
  <c r="E1925" i="2"/>
  <c r="F1925" i="2"/>
  <c r="G1925" i="2"/>
  <c r="H1925" i="2"/>
  <c r="I1925" i="2"/>
  <c r="A1926" i="2"/>
  <c r="C1926" i="2"/>
  <c r="D1926" i="2"/>
  <c r="E1926" i="2"/>
  <c r="F1926" i="2"/>
  <c r="G1926" i="2"/>
  <c r="H1926" i="2"/>
  <c r="I1926" i="2"/>
  <c r="A1927" i="2"/>
  <c r="B1927" i="2"/>
  <c r="C1927" i="2"/>
  <c r="D1927" i="2"/>
  <c r="E1927" i="2"/>
  <c r="F1927" i="2"/>
  <c r="G1927" i="2"/>
  <c r="H1927" i="2"/>
  <c r="I1927" i="2"/>
  <c r="A1928" i="2"/>
  <c r="B1928" i="2"/>
  <c r="C1928" i="2"/>
  <c r="D1928" i="2"/>
  <c r="E1928" i="2"/>
  <c r="F1928" i="2"/>
  <c r="G1928" i="2"/>
  <c r="H1928" i="2"/>
  <c r="I1928" i="2"/>
  <c r="A1929" i="2"/>
  <c r="B1929" i="2"/>
  <c r="C1929" i="2"/>
  <c r="D1929" i="2"/>
  <c r="E1929" i="2"/>
  <c r="F1929" i="2"/>
  <c r="G1929" i="2"/>
  <c r="H1929" i="2"/>
  <c r="I1929" i="2"/>
  <c r="A1930" i="2"/>
  <c r="B1930" i="2"/>
  <c r="C1930" i="2"/>
  <c r="D1930" i="2"/>
  <c r="E1930" i="2"/>
  <c r="F1930" i="2"/>
  <c r="G1930" i="2"/>
  <c r="H1930" i="2"/>
  <c r="I1930" i="2"/>
  <c r="A1931" i="2"/>
  <c r="B1931" i="2"/>
  <c r="C1931" i="2"/>
  <c r="D1931" i="2"/>
  <c r="E1931" i="2"/>
  <c r="F1931" i="2"/>
  <c r="G1931" i="2"/>
  <c r="H1931" i="2"/>
  <c r="I1931" i="2"/>
  <c r="A1932" i="2"/>
  <c r="B1932" i="2"/>
  <c r="C1932" i="2"/>
  <c r="D1932" i="2"/>
  <c r="E1932" i="2"/>
  <c r="F1932" i="2"/>
  <c r="G1932" i="2"/>
  <c r="H1932" i="2"/>
  <c r="I1932" i="2"/>
  <c r="A1933" i="2"/>
  <c r="B1933" i="2"/>
  <c r="C1933" i="2"/>
  <c r="D1933" i="2"/>
  <c r="E1933" i="2"/>
  <c r="F1933" i="2"/>
  <c r="G1933" i="2"/>
  <c r="H1933" i="2"/>
  <c r="I1933" i="2"/>
  <c r="A1934" i="2"/>
  <c r="B1934" i="2"/>
  <c r="C1934" i="2"/>
  <c r="D1934" i="2"/>
  <c r="E1934" i="2"/>
  <c r="F1934" i="2"/>
  <c r="G1934" i="2"/>
  <c r="H1934" i="2"/>
  <c r="I1934" i="2"/>
  <c r="A1935" i="2"/>
  <c r="B1935" i="2"/>
  <c r="C1935" i="2"/>
  <c r="D1935" i="2"/>
  <c r="E1935" i="2"/>
  <c r="F1935" i="2"/>
  <c r="G1935" i="2"/>
  <c r="H1935" i="2"/>
  <c r="I1935" i="2"/>
  <c r="A1936" i="2"/>
  <c r="B1936" i="2"/>
  <c r="C1936" i="2"/>
  <c r="D1936" i="2"/>
  <c r="E1936" i="2"/>
  <c r="F1936" i="2"/>
  <c r="G1936" i="2"/>
  <c r="H1936" i="2"/>
  <c r="I1936" i="2"/>
  <c r="A1937" i="2"/>
  <c r="B1937" i="2"/>
  <c r="C1937" i="2"/>
  <c r="D1937" i="2"/>
  <c r="E1937" i="2"/>
  <c r="F1937" i="2"/>
  <c r="G1937" i="2"/>
  <c r="H1937" i="2"/>
  <c r="I1937" i="2"/>
  <c r="A1938" i="2"/>
  <c r="B1938" i="2"/>
  <c r="C1938" i="2"/>
  <c r="D1938" i="2"/>
  <c r="E1938" i="2"/>
  <c r="F1938" i="2"/>
  <c r="G1938" i="2"/>
  <c r="H1938" i="2"/>
  <c r="I1938" i="2"/>
  <c r="A1939" i="2"/>
  <c r="B1939" i="2"/>
  <c r="C1939" i="2"/>
  <c r="D1939" i="2"/>
  <c r="E1939" i="2"/>
  <c r="F1939" i="2"/>
  <c r="G1939" i="2"/>
  <c r="H1939" i="2"/>
  <c r="I1939" i="2"/>
  <c r="A1940" i="2"/>
  <c r="B1940" i="2"/>
  <c r="C1940" i="2"/>
  <c r="D1940" i="2"/>
  <c r="E1940" i="2"/>
  <c r="F1940" i="2"/>
  <c r="G1940" i="2"/>
  <c r="H1940" i="2"/>
  <c r="I1940" i="2"/>
  <c r="A1941" i="2"/>
  <c r="B1941" i="2"/>
  <c r="C1941" i="2"/>
  <c r="D1941" i="2"/>
  <c r="E1941" i="2"/>
  <c r="F1941" i="2"/>
  <c r="G1941" i="2"/>
  <c r="H1941" i="2"/>
  <c r="I1941" i="2"/>
  <c r="A1942" i="2"/>
  <c r="B1942" i="2"/>
  <c r="C1942" i="2"/>
  <c r="D1942" i="2"/>
  <c r="E1942" i="2"/>
  <c r="F1942" i="2"/>
  <c r="G1942" i="2"/>
  <c r="H1942" i="2"/>
  <c r="I1942" i="2"/>
  <c r="A1943" i="2"/>
  <c r="B1943" i="2"/>
  <c r="C1943" i="2"/>
  <c r="D1943" i="2"/>
  <c r="E1943" i="2"/>
  <c r="F1943" i="2"/>
  <c r="G1943" i="2"/>
  <c r="H1943" i="2"/>
  <c r="I1943" i="2"/>
  <c r="A1944" i="2"/>
  <c r="B1944" i="2"/>
  <c r="C1944" i="2"/>
  <c r="D1944" i="2"/>
  <c r="E1944" i="2"/>
  <c r="F1944" i="2"/>
  <c r="G1944" i="2"/>
  <c r="H1944" i="2"/>
  <c r="I1944" i="2"/>
  <c r="A1945" i="2"/>
  <c r="B1945" i="2"/>
  <c r="C1945" i="2"/>
  <c r="D1945" i="2"/>
  <c r="E1945" i="2"/>
  <c r="F1945" i="2"/>
  <c r="G1945" i="2"/>
  <c r="H1945" i="2"/>
  <c r="I1945" i="2"/>
  <c r="A1946" i="2"/>
  <c r="B1946" i="2"/>
  <c r="C1946" i="2"/>
  <c r="D1946" i="2"/>
  <c r="E1946" i="2"/>
  <c r="F1946" i="2"/>
  <c r="G1946" i="2"/>
  <c r="H1946" i="2"/>
  <c r="I1946" i="2"/>
  <c r="A1947" i="2"/>
  <c r="B1947" i="2"/>
  <c r="C1947" i="2"/>
  <c r="D1947" i="2"/>
  <c r="E1947" i="2"/>
  <c r="F1947" i="2"/>
  <c r="G1947" i="2"/>
  <c r="H1947" i="2"/>
  <c r="I1947" i="2"/>
  <c r="A1948" i="2"/>
  <c r="B1948" i="2"/>
  <c r="C1948" i="2"/>
  <c r="D1948" i="2"/>
  <c r="E1948" i="2"/>
  <c r="F1948" i="2"/>
  <c r="G1948" i="2"/>
  <c r="H1948" i="2"/>
  <c r="I1948" i="2"/>
  <c r="A1949" i="2"/>
  <c r="B1949" i="2"/>
  <c r="C1949" i="2"/>
  <c r="D1949" i="2"/>
  <c r="E1949" i="2"/>
  <c r="F1949" i="2"/>
  <c r="G1949" i="2"/>
  <c r="H1949" i="2"/>
  <c r="I1949" i="2"/>
  <c r="A1950" i="2"/>
  <c r="B1950" i="2"/>
  <c r="C1950" i="2"/>
  <c r="D1950" i="2"/>
  <c r="E1950" i="2"/>
  <c r="F1950" i="2"/>
  <c r="G1950" i="2"/>
  <c r="H1950" i="2"/>
  <c r="I1950" i="2"/>
  <c r="A1951" i="2"/>
  <c r="B1951" i="2"/>
  <c r="C1951" i="2"/>
  <c r="D1951" i="2"/>
  <c r="E1951" i="2"/>
  <c r="F1951" i="2"/>
  <c r="G1951" i="2"/>
  <c r="H1951" i="2"/>
  <c r="I1951" i="2"/>
  <c r="A1952" i="2"/>
  <c r="B1952" i="2"/>
  <c r="C1952" i="2"/>
  <c r="D1952" i="2"/>
  <c r="E1952" i="2"/>
  <c r="F1952" i="2"/>
  <c r="G1952" i="2"/>
  <c r="H1952" i="2"/>
  <c r="I1952" i="2"/>
  <c r="A1953" i="2"/>
  <c r="B1953" i="2"/>
  <c r="C1953" i="2"/>
  <c r="D1953" i="2"/>
  <c r="E1953" i="2"/>
  <c r="F1953" i="2"/>
  <c r="G1953" i="2"/>
  <c r="H1953" i="2"/>
  <c r="I1953" i="2"/>
  <c r="A1954" i="2"/>
  <c r="B1954" i="2"/>
  <c r="C1954" i="2"/>
  <c r="D1954" i="2"/>
  <c r="E1954" i="2"/>
  <c r="F1954" i="2"/>
  <c r="G1954" i="2"/>
  <c r="H1954" i="2"/>
  <c r="I1954" i="2"/>
  <c r="A1955" i="2"/>
  <c r="B1955" i="2"/>
  <c r="C1955" i="2"/>
  <c r="D1955" i="2"/>
  <c r="E1955" i="2"/>
  <c r="F1955" i="2"/>
  <c r="G1955" i="2"/>
  <c r="H1955" i="2"/>
  <c r="I1955" i="2"/>
  <c r="A1956" i="2"/>
  <c r="B1956" i="2"/>
  <c r="C1956" i="2"/>
  <c r="D1956" i="2"/>
  <c r="E1956" i="2"/>
  <c r="F1956" i="2"/>
  <c r="G1956" i="2"/>
  <c r="H1956" i="2"/>
  <c r="I1956" i="2"/>
  <c r="A1957" i="2"/>
  <c r="B1957" i="2"/>
  <c r="C1957" i="2"/>
  <c r="D1957" i="2"/>
  <c r="E1957" i="2"/>
  <c r="F1957" i="2"/>
  <c r="G1957" i="2"/>
  <c r="H1957" i="2"/>
  <c r="I1957" i="2"/>
  <c r="A1958" i="2"/>
  <c r="B1958" i="2"/>
  <c r="C1958" i="2"/>
  <c r="D1958" i="2"/>
  <c r="E1958" i="2"/>
  <c r="F1958" i="2"/>
  <c r="G1958" i="2"/>
  <c r="H1958" i="2"/>
  <c r="I1958" i="2"/>
  <c r="A1959" i="2"/>
  <c r="B1959" i="2"/>
  <c r="C1959" i="2"/>
  <c r="D1959" i="2"/>
  <c r="E1959" i="2"/>
  <c r="F1959" i="2"/>
  <c r="G1959" i="2"/>
  <c r="H1959" i="2"/>
  <c r="I1959" i="2"/>
  <c r="A1960" i="2"/>
  <c r="B1960" i="2"/>
  <c r="C1960" i="2"/>
  <c r="D1960" i="2"/>
  <c r="E1960" i="2"/>
  <c r="F1960" i="2"/>
  <c r="G1960" i="2"/>
  <c r="H1960" i="2"/>
  <c r="I1960" i="2"/>
  <c r="A1961" i="2"/>
  <c r="B1961" i="2"/>
  <c r="C1961" i="2"/>
  <c r="D1961" i="2"/>
  <c r="E1961" i="2"/>
  <c r="F1961" i="2"/>
  <c r="G1961" i="2"/>
  <c r="H1961" i="2"/>
  <c r="I1961" i="2"/>
  <c r="A1962" i="2"/>
  <c r="B1962" i="2"/>
  <c r="C1962" i="2"/>
  <c r="D1962" i="2"/>
  <c r="E1962" i="2"/>
  <c r="F1962" i="2"/>
  <c r="G1962" i="2"/>
  <c r="H1962" i="2"/>
  <c r="I1962" i="2"/>
  <c r="A1963" i="2"/>
  <c r="B1963" i="2"/>
  <c r="C1963" i="2"/>
  <c r="D1963" i="2"/>
  <c r="E1963" i="2"/>
  <c r="F1963" i="2"/>
  <c r="G1963" i="2"/>
  <c r="H1963" i="2"/>
  <c r="I1963" i="2"/>
  <c r="A1964" i="2"/>
  <c r="B1964" i="2"/>
  <c r="C1964" i="2"/>
  <c r="D1964" i="2"/>
  <c r="E1964" i="2"/>
  <c r="F1964" i="2"/>
  <c r="G1964" i="2"/>
  <c r="H1964" i="2"/>
  <c r="I1964" i="2"/>
  <c r="A1965" i="2"/>
  <c r="B1965" i="2"/>
  <c r="C1965" i="2"/>
  <c r="D1965" i="2"/>
  <c r="E1965" i="2"/>
  <c r="F1965" i="2"/>
  <c r="G1965" i="2"/>
  <c r="H1965" i="2"/>
  <c r="I1965" i="2"/>
  <c r="A1966" i="2"/>
  <c r="B1966" i="2"/>
  <c r="C1966" i="2"/>
  <c r="D1966" i="2"/>
  <c r="E1966" i="2"/>
  <c r="F1966" i="2"/>
  <c r="G1966" i="2"/>
  <c r="H1966" i="2"/>
  <c r="I1966" i="2"/>
  <c r="A1967" i="2"/>
  <c r="B1967" i="2"/>
  <c r="C1967" i="2"/>
  <c r="D1967" i="2"/>
  <c r="E1967" i="2"/>
  <c r="F1967" i="2"/>
  <c r="G1967" i="2"/>
  <c r="H1967" i="2"/>
  <c r="I1967" i="2"/>
  <c r="A1968" i="2"/>
  <c r="B1968" i="2"/>
  <c r="C1968" i="2"/>
  <c r="D1968" i="2"/>
  <c r="E1968" i="2"/>
  <c r="F1968" i="2"/>
  <c r="G1968" i="2"/>
  <c r="H1968" i="2"/>
  <c r="I1968" i="2"/>
  <c r="A1969" i="2"/>
  <c r="C1969" i="2"/>
  <c r="D1969" i="2"/>
  <c r="E1969" i="2"/>
  <c r="F1969" i="2"/>
  <c r="G1969" i="2"/>
  <c r="H1969" i="2"/>
  <c r="I1969" i="2"/>
  <c r="A1970" i="2"/>
  <c r="C1970" i="2"/>
  <c r="D1970" i="2"/>
  <c r="E1970" i="2"/>
  <c r="F1970" i="2"/>
  <c r="G1970" i="2"/>
  <c r="H1970" i="2"/>
  <c r="I1970" i="2"/>
  <c r="A1971" i="2"/>
  <c r="C1971" i="2"/>
  <c r="D1971" i="2"/>
  <c r="E1971" i="2"/>
  <c r="F1971" i="2"/>
  <c r="G1971" i="2"/>
  <c r="H1971" i="2"/>
  <c r="I1971" i="2"/>
  <c r="A1972" i="2"/>
  <c r="C1972" i="2"/>
  <c r="D1972" i="2"/>
  <c r="E1972" i="2"/>
  <c r="F1972" i="2"/>
  <c r="G1972" i="2"/>
  <c r="H1972" i="2"/>
  <c r="I1972" i="2"/>
  <c r="A1973" i="2"/>
  <c r="C1973" i="2"/>
  <c r="D1973" i="2"/>
  <c r="E1973" i="2"/>
  <c r="F1973" i="2"/>
  <c r="G1973" i="2"/>
  <c r="H1973" i="2"/>
  <c r="I1973" i="2"/>
  <c r="A1974" i="2"/>
  <c r="C1974" i="2"/>
  <c r="D1974" i="2"/>
  <c r="E1974" i="2"/>
  <c r="F1974" i="2"/>
  <c r="G1974" i="2"/>
  <c r="H1974" i="2"/>
  <c r="I1974" i="2"/>
  <c r="A1975" i="2"/>
  <c r="C1975" i="2"/>
  <c r="D1975" i="2"/>
  <c r="E1975" i="2"/>
  <c r="F1975" i="2"/>
  <c r="G1975" i="2"/>
  <c r="H1975" i="2"/>
  <c r="I1975" i="2"/>
  <c r="A1976" i="2"/>
  <c r="C1976" i="2"/>
  <c r="D1976" i="2"/>
  <c r="E1976" i="2"/>
  <c r="F1976" i="2"/>
  <c r="G1976" i="2"/>
  <c r="H1976" i="2"/>
  <c r="I1976" i="2"/>
  <c r="A1977" i="2"/>
  <c r="C1977" i="2"/>
  <c r="D1977" i="2"/>
  <c r="E1977" i="2"/>
  <c r="F1977" i="2"/>
  <c r="G1977" i="2"/>
  <c r="H1977" i="2"/>
  <c r="I1977" i="2"/>
  <c r="A1978" i="2"/>
  <c r="B1978" i="2"/>
  <c r="C1978" i="2"/>
  <c r="D1978" i="2"/>
  <c r="E1978" i="2"/>
  <c r="F1978" i="2"/>
  <c r="G1978" i="2"/>
  <c r="H1978" i="2"/>
  <c r="I1978" i="2"/>
  <c r="A1979" i="2"/>
  <c r="B1979" i="2"/>
  <c r="C1979" i="2"/>
  <c r="D1979" i="2"/>
  <c r="E1979" i="2"/>
  <c r="F1979" i="2"/>
  <c r="G1979" i="2"/>
  <c r="H1979" i="2"/>
  <c r="I1979" i="2"/>
  <c r="A1980" i="2"/>
  <c r="B1980" i="2"/>
  <c r="C1980" i="2"/>
  <c r="D1980" i="2"/>
  <c r="E1980" i="2"/>
  <c r="F1980" i="2"/>
  <c r="G1980" i="2"/>
  <c r="H1980" i="2"/>
  <c r="I1980" i="2"/>
  <c r="A1981" i="2"/>
  <c r="B1981" i="2"/>
  <c r="C1981" i="2"/>
  <c r="D1981" i="2"/>
  <c r="E1981" i="2"/>
  <c r="F1981" i="2"/>
  <c r="G1981" i="2"/>
  <c r="H1981" i="2"/>
  <c r="I1981" i="2"/>
  <c r="A1982" i="2"/>
  <c r="B1982" i="2"/>
  <c r="C1982" i="2"/>
  <c r="D1982" i="2"/>
  <c r="E1982" i="2"/>
  <c r="F1982" i="2"/>
  <c r="G1982" i="2"/>
  <c r="H1982" i="2"/>
  <c r="I1982" i="2"/>
  <c r="A1983" i="2"/>
  <c r="B1983" i="2"/>
  <c r="C1983" i="2"/>
  <c r="D1983" i="2"/>
  <c r="E1983" i="2"/>
  <c r="F1983" i="2"/>
  <c r="G1983" i="2"/>
  <c r="H1983" i="2"/>
  <c r="I1983" i="2"/>
  <c r="A1984" i="2"/>
  <c r="B1984" i="2"/>
  <c r="C1984" i="2"/>
  <c r="D1984" i="2"/>
  <c r="E1984" i="2"/>
  <c r="F1984" i="2"/>
  <c r="G1984" i="2"/>
  <c r="H1984" i="2"/>
  <c r="I1984" i="2"/>
  <c r="A1985" i="2"/>
  <c r="B1985" i="2"/>
  <c r="C1985" i="2"/>
  <c r="D1985" i="2"/>
  <c r="E1985" i="2"/>
  <c r="F1985" i="2"/>
  <c r="G1985" i="2"/>
  <c r="H1985" i="2"/>
  <c r="I1985" i="2"/>
  <c r="A1986" i="2"/>
  <c r="B1986" i="2"/>
  <c r="C1986" i="2"/>
  <c r="D1986" i="2"/>
  <c r="E1986" i="2"/>
  <c r="F1986" i="2"/>
  <c r="G1986" i="2"/>
  <c r="H1986" i="2"/>
  <c r="I1986" i="2"/>
  <c r="A1987" i="2"/>
  <c r="B1987" i="2"/>
  <c r="C1987" i="2"/>
  <c r="D1987" i="2"/>
  <c r="E1987" i="2"/>
  <c r="F1987" i="2"/>
  <c r="G1987" i="2"/>
  <c r="H1987" i="2"/>
  <c r="I1987" i="2"/>
  <c r="A1988" i="2"/>
  <c r="B1988" i="2"/>
  <c r="C1988" i="2"/>
  <c r="D1988" i="2"/>
  <c r="E1988" i="2"/>
  <c r="F1988" i="2"/>
  <c r="G1988" i="2"/>
  <c r="H1988" i="2"/>
  <c r="I1988" i="2"/>
  <c r="A1989" i="2"/>
  <c r="B1989" i="2"/>
  <c r="C1989" i="2"/>
  <c r="D1989" i="2"/>
  <c r="E1989" i="2"/>
  <c r="F1989" i="2"/>
  <c r="G1989" i="2"/>
  <c r="H1989" i="2"/>
  <c r="I1989" i="2"/>
  <c r="A1990" i="2"/>
  <c r="B1990" i="2"/>
  <c r="C1990" i="2"/>
  <c r="D1990" i="2"/>
  <c r="E1990" i="2"/>
  <c r="F1990" i="2"/>
  <c r="G1990" i="2"/>
  <c r="H1990" i="2"/>
  <c r="I1990" i="2"/>
  <c r="A1991" i="2"/>
  <c r="B1991" i="2"/>
  <c r="C1991" i="2"/>
  <c r="D1991" i="2"/>
  <c r="E1991" i="2"/>
  <c r="F1991" i="2"/>
  <c r="G1991" i="2"/>
  <c r="H1991" i="2"/>
  <c r="I1991" i="2"/>
  <c r="A1992" i="2"/>
  <c r="B1992" i="2"/>
  <c r="C1992" i="2"/>
  <c r="D1992" i="2"/>
  <c r="E1992" i="2"/>
  <c r="F1992" i="2"/>
  <c r="G1992" i="2"/>
  <c r="H1992" i="2"/>
  <c r="I1992" i="2"/>
  <c r="A1993" i="2"/>
  <c r="B1993" i="2"/>
  <c r="C1993" i="2"/>
  <c r="D1993" i="2"/>
  <c r="E1993" i="2"/>
  <c r="F1993" i="2"/>
  <c r="G1993" i="2"/>
  <c r="H1993" i="2"/>
  <c r="I1993" i="2"/>
  <c r="A1994" i="2"/>
  <c r="B1994" i="2"/>
  <c r="C1994" i="2"/>
  <c r="D1994" i="2"/>
  <c r="E1994" i="2"/>
  <c r="F1994" i="2"/>
  <c r="G1994" i="2"/>
  <c r="H1994" i="2"/>
  <c r="I1994" i="2"/>
  <c r="A1995" i="2"/>
  <c r="B1995" i="2"/>
  <c r="C1995" i="2"/>
  <c r="D1995" i="2"/>
  <c r="E1995" i="2"/>
  <c r="F1995" i="2"/>
  <c r="G1995" i="2"/>
  <c r="H1995" i="2"/>
  <c r="I1995" i="2"/>
  <c r="A1996" i="2"/>
  <c r="B1996" i="2"/>
  <c r="C1996" i="2"/>
  <c r="D1996" i="2"/>
  <c r="E1996" i="2"/>
  <c r="F1996" i="2"/>
  <c r="G1996" i="2"/>
  <c r="H1996" i="2"/>
  <c r="I1996" i="2"/>
  <c r="A1997" i="2"/>
  <c r="B1997" i="2"/>
  <c r="C1997" i="2"/>
  <c r="D1997" i="2"/>
  <c r="E1997" i="2"/>
  <c r="F1997" i="2"/>
  <c r="G1997" i="2"/>
  <c r="H1997" i="2"/>
  <c r="I1997" i="2"/>
  <c r="A1998" i="2"/>
  <c r="B1998" i="2"/>
  <c r="C1998" i="2"/>
  <c r="D1998" i="2"/>
  <c r="E1998" i="2"/>
  <c r="F1998" i="2"/>
  <c r="G1998" i="2"/>
  <c r="H1998" i="2"/>
  <c r="I1998" i="2"/>
  <c r="A1999" i="2"/>
  <c r="B1999" i="2"/>
  <c r="C1999" i="2"/>
  <c r="D1999" i="2"/>
  <c r="E1999" i="2"/>
  <c r="F1999" i="2"/>
  <c r="G1999" i="2"/>
  <c r="H1999" i="2"/>
  <c r="I1999" i="2"/>
  <c r="A2000" i="2"/>
  <c r="B2000" i="2"/>
  <c r="C2000" i="2"/>
  <c r="D2000" i="2"/>
  <c r="E2000" i="2"/>
  <c r="F2000" i="2"/>
  <c r="G2000" i="2"/>
  <c r="H2000" i="2"/>
  <c r="I2000" i="2"/>
  <c r="A2001" i="2"/>
  <c r="B2001" i="2"/>
  <c r="C2001" i="2"/>
  <c r="D2001" i="2"/>
  <c r="E2001" i="2"/>
  <c r="F2001" i="2"/>
  <c r="G2001" i="2"/>
  <c r="H2001" i="2"/>
  <c r="I2001" i="2"/>
  <c r="A2002" i="2"/>
  <c r="B2002" i="2"/>
  <c r="C2002" i="2"/>
  <c r="D2002" i="2"/>
  <c r="E2002" i="2"/>
  <c r="F2002" i="2"/>
  <c r="G2002" i="2"/>
  <c r="H2002" i="2"/>
  <c r="I2002" i="2"/>
  <c r="A2003" i="2"/>
  <c r="B2003" i="2"/>
  <c r="C2003" i="2"/>
  <c r="D2003" i="2"/>
  <c r="E2003" i="2"/>
  <c r="F2003" i="2"/>
  <c r="G2003" i="2"/>
  <c r="H2003" i="2"/>
  <c r="I2003" i="2"/>
  <c r="A2004" i="2"/>
  <c r="B2004" i="2"/>
  <c r="C2004" i="2"/>
  <c r="D2004" i="2"/>
  <c r="E2004" i="2"/>
  <c r="F2004" i="2"/>
  <c r="G2004" i="2"/>
  <c r="H2004" i="2"/>
  <c r="I2004" i="2"/>
  <c r="A2005" i="2"/>
  <c r="B2005" i="2"/>
  <c r="C2005" i="2"/>
  <c r="D2005" i="2"/>
  <c r="E2005" i="2"/>
  <c r="F2005" i="2"/>
  <c r="G2005" i="2"/>
  <c r="H2005" i="2"/>
  <c r="I2005" i="2"/>
  <c r="A2006" i="2"/>
  <c r="B2006" i="2"/>
  <c r="C2006" i="2"/>
  <c r="D2006" i="2"/>
  <c r="E2006" i="2"/>
  <c r="F2006" i="2"/>
  <c r="G2006" i="2"/>
  <c r="H2006" i="2"/>
  <c r="I2006" i="2"/>
  <c r="A2007" i="2"/>
  <c r="B2007" i="2"/>
  <c r="C2007" i="2"/>
  <c r="D2007" i="2"/>
  <c r="E2007" i="2"/>
  <c r="F2007" i="2"/>
  <c r="G2007" i="2"/>
  <c r="H2007" i="2"/>
  <c r="I2007" i="2"/>
  <c r="A2008" i="2"/>
  <c r="B2008" i="2"/>
  <c r="C2008" i="2"/>
  <c r="D2008" i="2"/>
  <c r="E2008" i="2"/>
  <c r="F2008" i="2"/>
  <c r="G2008" i="2"/>
  <c r="H2008" i="2"/>
  <c r="I2008" i="2"/>
  <c r="A2009" i="2"/>
  <c r="B2009" i="2"/>
  <c r="C2009" i="2"/>
  <c r="D2009" i="2"/>
  <c r="E2009" i="2"/>
  <c r="F2009" i="2"/>
  <c r="G2009" i="2"/>
  <c r="H2009" i="2"/>
  <c r="I2009" i="2"/>
  <c r="A2010" i="2"/>
  <c r="B2010" i="2"/>
  <c r="C2010" i="2"/>
  <c r="D2010" i="2"/>
  <c r="E2010" i="2"/>
  <c r="F2010" i="2"/>
  <c r="G2010" i="2"/>
  <c r="H2010" i="2"/>
  <c r="I2010" i="2"/>
  <c r="A2011" i="2"/>
  <c r="B2011" i="2"/>
  <c r="C2011" i="2"/>
  <c r="D2011" i="2"/>
  <c r="E2011" i="2"/>
  <c r="F2011" i="2"/>
  <c r="G2011" i="2"/>
  <c r="H2011" i="2"/>
  <c r="I2011" i="2"/>
  <c r="A2012" i="2"/>
  <c r="B2012" i="2"/>
  <c r="C2012" i="2"/>
  <c r="D2012" i="2"/>
  <c r="E2012" i="2"/>
  <c r="F2012" i="2"/>
  <c r="G2012" i="2"/>
  <c r="H2012" i="2"/>
  <c r="I2012" i="2"/>
  <c r="A2013" i="2"/>
  <c r="B2013" i="2"/>
  <c r="C2013" i="2"/>
  <c r="D2013" i="2"/>
  <c r="E2013" i="2"/>
  <c r="F2013" i="2"/>
  <c r="G2013" i="2"/>
  <c r="H2013" i="2"/>
  <c r="I2013" i="2"/>
  <c r="A2014" i="2"/>
  <c r="B2014" i="2"/>
  <c r="C2014" i="2"/>
  <c r="D2014" i="2"/>
  <c r="E2014" i="2"/>
  <c r="F2014" i="2"/>
  <c r="G2014" i="2"/>
  <c r="H2014" i="2"/>
  <c r="I2014" i="2"/>
  <c r="A2015" i="2"/>
  <c r="B2015" i="2"/>
  <c r="C2015" i="2"/>
  <c r="D2015" i="2"/>
  <c r="E2015" i="2"/>
  <c r="F2015" i="2"/>
  <c r="G2015" i="2"/>
  <c r="H2015" i="2"/>
  <c r="I2015" i="2"/>
  <c r="A2016" i="2"/>
  <c r="B2016" i="2"/>
  <c r="C2016" i="2"/>
  <c r="D2016" i="2"/>
  <c r="E2016" i="2"/>
  <c r="F2016" i="2"/>
  <c r="G2016" i="2"/>
  <c r="H2016" i="2"/>
  <c r="I2016" i="2"/>
  <c r="A2017" i="2"/>
  <c r="B2017" i="2"/>
  <c r="C2017" i="2"/>
  <c r="D2017" i="2"/>
  <c r="E2017" i="2"/>
  <c r="F2017" i="2"/>
  <c r="G2017" i="2"/>
  <c r="H2017" i="2"/>
  <c r="I2017" i="2"/>
  <c r="A2018" i="2"/>
  <c r="B2018" i="2"/>
  <c r="C2018" i="2"/>
  <c r="D2018" i="2"/>
  <c r="E2018" i="2"/>
  <c r="F2018" i="2"/>
  <c r="G2018" i="2"/>
  <c r="H2018" i="2"/>
  <c r="I2018" i="2"/>
  <c r="A2019" i="2"/>
  <c r="B2019" i="2"/>
  <c r="C2019" i="2"/>
  <c r="D2019" i="2"/>
  <c r="E2019" i="2"/>
  <c r="F2019" i="2"/>
  <c r="G2019" i="2"/>
  <c r="H2019" i="2"/>
  <c r="I2019" i="2"/>
  <c r="A2020" i="2"/>
  <c r="B2020" i="2"/>
  <c r="C2020" i="2"/>
  <c r="D2020" i="2"/>
  <c r="E2020" i="2"/>
  <c r="F2020" i="2"/>
  <c r="G2020" i="2"/>
  <c r="H2020" i="2"/>
  <c r="I2020" i="2"/>
  <c r="A2021" i="2"/>
  <c r="B2021" i="2"/>
  <c r="C2021" i="2"/>
  <c r="D2021" i="2"/>
  <c r="E2021" i="2"/>
  <c r="F2021" i="2"/>
  <c r="G2021" i="2"/>
  <c r="H2021" i="2"/>
  <c r="I2021" i="2"/>
  <c r="A2022" i="2"/>
  <c r="B2022" i="2"/>
  <c r="C2022" i="2"/>
  <c r="D2022" i="2"/>
  <c r="E2022" i="2"/>
  <c r="F2022" i="2"/>
  <c r="G2022" i="2"/>
  <c r="H2022" i="2"/>
  <c r="I2022" i="2"/>
  <c r="A2023" i="2"/>
  <c r="B2023" i="2"/>
  <c r="C2023" i="2"/>
  <c r="D2023" i="2"/>
  <c r="E2023" i="2"/>
  <c r="F2023" i="2"/>
  <c r="G2023" i="2"/>
  <c r="H2023" i="2"/>
  <c r="I2023" i="2"/>
  <c r="A2024" i="2"/>
  <c r="B2024" i="2"/>
  <c r="C2024" i="2"/>
  <c r="D2024" i="2"/>
  <c r="E2024" i="2"/>
  <c r="F2024" i="2"/>
  <c r="G2024" i="2"/>
  <c r="H2024" i="2"/>
  <c r="I2024" i="2"/>
  <c r="A2025" i="2"/>
  <c r="B2025" i="2"/>
  <c r="C2025" i="2"/>
  <c r="D2025" i="2"/>
  <c r="E2025" i="2"/>
  <c r="F2025" i="2"/>
  <c r="G2025" i="2"/>
  <c r="H2025" i="2"/>
  <c r="I2025" i="2"/>
  <c r="A2026" i="2"/>
  <c r="C2026" i="2"/>
  <c r="D2026" i="2"/>
  <c r="E2026" i="2"/>
  <c r="F2026" i="2"/>
  <c r="G2026" i="2"/>
  <c r="H2026" i="2"/>
  <c r="I2026" i="2"/>
  <c r="A2027" i="2"/>
  <c r="C2027" i="2"/>
  <c r="D2027" i="2"/>
  <c r="E2027" i="2"/>
  <c r="F2027" i="2"/>
  <c r="G2027" i="2"/>
  <c r="H2027" i="2"/>
  <c r="I2027" i="2"/>
  <c r="A2028" i="2"/>
  <c r="C2028" i="2"/>
  <c r="D2028" i="2"/>
  <c r="E2028" i="2"/>
  <c r="F2028" i="2"/>
  <c r="G2028" i="2"/>
  <c r="H2028" i="2"/>
  <c r="I2028" i="2"/>
  <c r="A2029" i="2"/>
  <c r="C2029" i="2"/>
  <c r="D2029" i="2"/>
  <c r="E2029" i="2"/>
  <c r="F2029" i="2"/>
  <c r="G2029" i="2"/>
  <c r="H2029" i="2"/>
  <c r="I2029" i="2"/>
  <c r="A2030" i="2"/>
  <c r="B2030" i="2"/>
  <c r="C2030" i="2"/>
  <c r="D2030" i="2"/>
  <c r="E2030" i="2"/>
  <c r="F2030" i="2"/>
  <c r="G2030" i="2"/>
  <c r="H2030" i="2"/>
  <c r="I2030" i="2"/>
  <c r="A2031" i="2"/>
  <c r="B2031" i="2"/>
  <c r="C2031" i="2"/>
  <c r="D2031" i="2"/>
  <c r="E2031" i="2"/>
  <c r="F2031" i="2"/>
  <c r="G2031" i="2"/>
  <c r="H2031" i="2"/>
  <c r="I2031" i="2"/>
  <c r="A2032" i="2"/>
  <c r="B2032" i="2"/>
  <c r="C2032" i="2"/>
  <c r="D2032" i="2"/>
  <c r="E2032" i="2"/>
  <c r="F2032" i="2"/>
  <c r="G2032" i="2"/>
  <c r="H2032" i="2"/>
  <c r="I2032" i="2"/>
  <c r="A2033" i="2"/>
  <c r="C2033" i="2"/>
  <c r="D2033" i="2"/>
  <c r="E2033" i="2"/>
  <c r="F2033" i="2"/>
  <c r="G2033" i="2"/>
  <c r="H2033" i="2"/>
  <c r="I2033" i="2"/>
  <c r="A2034" i="2"/>
  <c r="B2034" i="2"/>
  <c r="C2034" i="2"/>
  <c r="D2034" i="2"/>
  <c r="E2034" i="2"/>
  <c r="F2034" i="2"/>
  <c r="G2034" i="2"/>
  <c r="H2034" i="2"/>
  <c r="I2034" i="2"/>
  <c r="A2035" i="2"/>
  <c r="B2035" i="2"/>
  <c r="C2035" i="2"/>
  <c r="D2035" i="2"/>
  <c r="E2035" i="2"/>
  <c r="F2035" i="2"/>
  <c r="G2035" i="2"/>
  <c r="H2035" i="2"/>
  <c r="I2035" i="2"/>
  <c r="A2036" i="2"/>
  <c r="B2036" i="2"/>
  <c r="C2036" i="2"/>
  <c r="D2036" i="2"/>
  <c r="E2036" i="2"/>
  <c r="F2036" i="2"/>
  <c r="G2036" i="2"/>
  <c r="H2036" i="2"/>
  <c r="I2036" i="2"/>
  <c r="A2037" i="2"/>
  <c r="B2037" i="2"/>
  <c r="C2037" i="2"/>
  <c r="D2037" i="2"/>
  <c r="E2037" i="2"/>
  <c r="F2037" i="2"/>
  <c r="G2037" i="2"/>
  <c r="H2037" i="2"/>
  <c r="I2037" i="2"/>
  <c r="A2038" i="2"/>
  <c r="B2038" i="2"/>
  <c r="C2038" i="2"/>
  <c r="D2038" i="2"/>
  <c r="E2038" i="2"/>
  <c r="F2038" i="2"/>
  <c r="G2038" i="2"/>
  <c r="H2038" i="2"/>
  <c r="I2038" i="2"/>
  <c r="A2039" i="2"/>
  <c r="B2039" i="2"/>
  <c r="C2039" i="2"/>
  <c r="D2039" i="2"/>
  <c r="E2039" i="2"/>
  <c r="F2039" i="2"/>
  <c r="G2039" i="2"/>
  <c r="H2039" i="2"/>
  <c r="I2039" i="2"/>
  <c r="A2040" i="2"/>
  <c r="B2040" i="2"/>
  <c r="C2040" i="2"/>
  <c r="D2040" i="2"/>
  <c r="E2040" i="2"/>
  <c r="F2040" i="2"/>
  <c r="G2040" i="2"/>
  <c r="H2040" i="2"/>
  <c r="I2040" i="2"/>
  <c r="A2041" i="2"/>
  <c r="B2041" i="2"/>
  <c r="C2041" i="2"/>
  <c r="D2041" i="2"/>
  <c r="E2041" i="2"/>
  <c r="F2041" i="2"/>
  <c r="G2041" i="2"/>
  <c r="H2041" i="2"/>
  <c r="I2041" i="2"/>
  <c r="A2042" i="2"/>
  <c r="B2042" i="2"/>
  <c r="C2042" i="2"/>
  <c r="D2042" i="2"/>
  <c r="E2042" i="2"/>
  <c r="F2042" i="2"/>
  <c r="G2042" i="2"/>
  <c r="H2042" i="2"/>
  <c r="I2042" i="2"/>
  <c r="A2043" i="2"/>
  <c r="B2043" i="2"/>
  <c r="C2043" i="2"/>
  <c r="D2043" i="2"/>
  <c r="E2043" i="2"/>
  <c r="F2043" i="2"/>
  <c r="G2043" i="2"/>
  <c r="H2043" i="2"/>
  <c r="I2043" i="2"/>
  <c r="A2044" i="2"/>
  <c r="B2044" i="2"/>
  <c r="C2044" i="2"/>
  <c r="D2044" i="2"/>
  <c r="E2044" i="2"/>
  <c r="F2044" i="2"/>
  <c r="G2044" i="2"/>
  <c r="H2044" i="2"/>
  <c r="I2044" i="2"/>
  <c r="A2045" i="2"/>
  <c r="B2045" i="2"/>
  <c r="C2045" i="2"/>
  <c r="D2045" i="2"/>
  <c r="E2045" i="2"/>
  <c r="F2045" i="2"/>
  <c r="G2045" i="2"/>
  <c r="H2045" i="2"/>
  <c r="I2045" i="2"/>
  <c r="A2046" i="2"/>
  <c r="B2046" i="2"/>
  <c r="C2046" i="2"/>
  <c r="D2046" i="2"/>
  <c r="E2046" i="2"/>
  <c r="F2046" i="2"/>
  <c r="G2046" i="2"/>
  <c r="H2046" i="2"/>
  <c r="I2046" i="2"/>
  <c r="A2047" i="2"/>
  <c r="B2047" i="2"/>
  <c r="C2047" i="2"/>
  <c r="D2047" i="2"/>
  <c r="E2047" i="2"/>
  <c r="F2047" i="2"/>
  <c r="G2047" i="2"/>
  <c r="H2047" i="2"/>
  <c r="I2047" i="2"/>
  <c r="A2048" i="2"/>
  <c r="B2048" i="2"/>
  <c r="C2048" i="2"/>
  <c r="D2048" i="2"/>
  <c r="E2048" i="2"/>
  <c r="F2048" i="2"/>
  <c r="G2048" i="2"/>
  <c r="H2048" i="2"/>
  <c r="I2048" i="2"/>
  <c r="A2049" i="2"/>
  <c r="B2049" i="2"/>
  <c r="C2049" i="2"/>
  <c r="D2049" i="2"/>
  <c r="E2049" i="2"/>
  <c r="F2049" i="2"/>
  <c r="G2049" i="2"/>
  <c r="H2049" i="2"/>
  <c r="I2049" i="2"/>
  <c r="A2050" i="2"/>
  <c r="B2050" i="2"/>
  <c r="C2050" i="2"/>
  <c r="D2050" i="2"/>
  <c r="E2050" i="2"/>
  <c r="F2050" i="2"/>
  <c r="G2050" i="2"/>
  <c r="H2050" i="2"/>
  <c r="I2050" i="2"/>
  <c r="A2051" i="2"/>
  <c r="B2051" i="2"/>
  <c r="C2051" i="2"/>
  <c r="D2051" i="2"/>
  <c r="E2051" i="2"/>
  <c r="F2051" i="2"/>
  <c r="G2051" i="2"/>
  <c r="H2051" i="2"/>
  <c r="I2051" i="2"/>
  <c r="A2052" i="2"/>
  <c r="B2052" i="2"/>
  <c r="C2052" i="2"/>
  <c r="D2052" i="2"/>
  <c r="E2052" i="2"/>
  <c r="F2052" i="2"/>
  <c r="G2052" i="2"/>
  <c r="H2052" i="2"/>
  <c r="I2052" i="2"/>
  <c r="A2053" i="2"/>
  <c r="B2053" i="2"/>
  <c r="C2053" i="2"/>
  <c r="D2053" i="2"/>
  <c r="E2053" i="2"/>
  <c r="F2053" i="2"/>
  <c r="G2053" i="2"/>
  <c r="H2053" i="2"/>
  <c r="I2053" i="2"/>
  <c r="A2054" i="2"/>
  <c r="B2054" i="2"/>
  <c r="C2054" i="2"/>
  <c r="D2054" i="2"/>
  <c r="E2054" i="2"/>
  <c r="F2054" i="2"/>
  <c r="G2054" i="2"/>
  <c r="H2054" i="2"/>
  <c r="I2054" i="2"/>
  <c r="A2055" i="2"/>
  <c r="B2055" i="2"/>
  <c r="C2055" i="2"/>
  <c r="D2055" i="2"/>
  <c r="E2055" i="2"/>
  <c r="F2055" i="2"/>
  <c r="G2055" i="2"/>
  <c r="H2055" i="2"/>
  <c r="I2055" i="2"/>
  <c r="A2056" i="2"/>
  <c r="B2056" i="2"/>
  <c r="C2056" i="2"/>
  <c r="D2056" i="2"/>
  <c r="E2056" i="2"/>
  <c r="F2056" i="2"/>
  <c r="G2056" i="2"/>
  <c r="H2056" i="2"/>
  <c r="I2056" i="2"/>
  <c r="A2057" i="2"/>
  <c r="B2057" i="2"/>
  <c r="C2057" i="2"/>
  <c r="D2057" i="2"/>
  <c r="E2057" i="2"/>
  <c r="F2057" i="2"/>
  <c r="G2057" i="2"/>
  <c r="H2057" i="2"/>
  <c r="I2057" i="2"/>
  <c r="A2058" i="2"/>
  <c r="B2058" i="2"/>
  <c r="C2058" i="2"/>
  <c r="D2058" i="2"/>
  <c r="E2058" i="2"/>
  <c r="F2058" i="2"/>
  <c r="G2058" i="2"/>
  <c r="H2058" i="2"/>
  <c r="I2058" i="2"/>
  <c r="A2059" i="2"/>
  <c r="B2059" i="2"/>
  <c r="C2059" i="2"/>
  <c r="D2059" i="2"/>
  <c r="E2059" i="2"/>
  <c r="F2059" i="2"/>
  <c r="G2059" i="2"/>
  <c r="H2059" i="2"/>
  <c r="I2059" i="2"/>
  <c r="A2060" i="2"/>
  <c r="B2060" i="2"/>
  <c r="C2060" i="2"/>
  <c r="D2060" i="2"/>
  <c r="E2060" i="2"/>
  <c r="F2060" i="2"/>
  <c r="G2060" i="2"/>
  <c r="H2060" i="2"/>
  <c r="I2060" i="2"/>
  <c r="A2061" i="2"/>
  <c r="B2061" i="2"/>
  <c r="C2061" i="2"/>
  <c r="D2061" i="2"/>
  <c r="E2061" i="2"/>
  <c r="F2061" i="2"/>
  <c r="G2061" i="2"/>
  <c r="H2061" i="2"/>
  <c r="I2061" i="2"/>
  <c r="A2062" i="2"/>
  <c r="B2062" i="2"/>
  <c r="C2062" i="2"/>
  <c r="D2062" i="2"/>
  <c r="E2062" i="2"/>
  <c r="F2062" i="2"/>
  <c r="G2062" i="2"/>
  <c r="H2062" i="2"/>
  <c r="I2062" i="2"/>
  <c r="A2063" i="2"/>
  <c r="B2063" i="2"/>
  <c r="C2063" i="2"/>
  <c r="D2063" i="2"/>
  <c r="E2063" i="2"/>
  <c r="F2063" i="2"/>
  <c r="G2063" i="2"/>
  <c r="H2063" i="2"/>
  <c r="I2063" i="2"/>
  <c r="A2064" i="2"/>
  <c r="B2064" i="2"/>
  <c r="C2064" i="2"/>
  <c r="D2064" i="2"/>
  <c r="E2064" i="2"/>
  <c r="F2064" i="2"/>
  <c r="G2064" i="2"/>
  <c r="H2064" i="2"/>
  <c r="I2064" i="2"/>
  <c r="A2065" i="2"/>
  <c r="B2065" i="2"/>
  <c r="C2065" i="2"/>
  <c r="D2065" i="2"/>
  <c r="E2065" i="2"/>
  <c r="F2065" i="2"/>
  <c r="G2065" i="2"/>
  <c r="H2065" i="2"/>
  <c r="I2065" i="2"/>
  <c r="A2066" i="2"/>
  <c r="B2066" i="2"/>
  <c r="C2066" i="2"/>
  <c r="D2066" i="2"/>
  <c r="E2066" i="2"/>
  <c r="F2066" i="2"/>
  <c r="G2066" i="2"/>
  <c r="H2066" i="2"/>
  <c r="I2066" i="2"/>
  <c r="A2067" i="2"/>
  <c r="B2067" i="2"/>
  <c r="C2067" i="2"/>
  <c r="D2067" i="2"/>
  <c r="E2067" i="2"/>
  <c r="F2067" i="2"/>
  <c r="G2067" i="2"/>
  <c r="H2067" i="2"/>
  <c r="I2067" i="2"/>
  <c r="A2068" i="2"/>
  <c r="B2068" i="2"/>
  <c r="C2068" i="2"/>
  <c r="D2068" i="2"/>
  <c r="E2068" i="2"/>
  <c r="F2068" i="2"/>
  <c r="G2068" i="2"/>
  <c r="H2068" i="2"/>
  <c r="I2068" i="2"/>
  <c r="A2069" i="2"/>
  <c r="B2069" i="2"/>
  <c r="C2069" i="2"/>
  <c r="D2069" i="2"/>
  <c r="E2069" i="2"/>
  <c r="F2069" i="2"/>
  <c r="G2069" i="2"/>
  <c r="H2069" i="2"/>
  <c r="I2069" i="2"/>
  <c r="A2070" i="2"/>
  <c r="C2070" i="2"/>
  <c r="D2070" i="2"/>
  <c r="E2070" i="2"/>
  <c r="F2070" i="2"/>
  <c r="G2070" i="2"/>
  <c r="H2070" i="2"/>
  <c r="I2070" i="2"/>
  <c r="A2071" i="2"/>
  <c r="B2071" i="2"/>
  <c r="C2071" i="2"/>
  <c r="D2071" i="2"/>
  <c r="E2071" i="2"/>
  <c r="F2071" i="2"/>
  <c r="G2071" i="2"/>
  <c r="H2071" i="2"/>
  <c r="I2071" i="2"/>
  <c r="A2072" i="2"/>
  <c r="B2072" i="2"/>
  <c r="C2072" i="2"/>
  <c r="D2072" i="2"/>
  <c r="E2072" i="2"/>
  <c r="F2072" i="2"/>
  <c r="G2072" i="2"/>
  <c r="H2072" i="2"/>
  <c r="I2072" i="2"/>
  <c r="A2073" i="2"/>
  <c r="B2073" i="2"/>
  <c r="C2073" i="2"/>
  <c r="D2073" i="2"/>
  <c r="E2073" i="2"/>
  <c r="F2073" i="2"/>
  <c r="G2073" i="2"/>
  <c r="H2073" i="2"/>
  <c r="I2073" i="2"/>
  <c r="A2074" i="2"/>
  <c r="C2074" i="2"/>
  <c r="D2074" i="2"/>
  <c r="E2074" i="2"/>
  <c r="F2074" i="2"/>
  <c r="G2074" i="2"/>
  <c r="H2074" i="2"/>
  <c r="I2074" i="2"/>
  <c r="A2075" i="2"/>
  <c r="C2075" i="2"/>
  <c r="D2075" i="2"/>
  <c r="E2075" i="2"/>
  <c r="F2075" i="2"/>
  <c r="G2075" i="2"/>
  <c r="H2075" i="2"/>
  <c r="I2075" i="2"/>
  <c r="A2076" i="2"/>
  <c r="B2076" i="2"/>
  <c r="C2076" i="2"/>
  <c r="D2076" i="2"/>
  <c r="E2076" i="2"/>
  <c r="F2076" i="2"/>
  <c r="G2076" i="2"/>
  <c r="H2076" i="2"/>
  <c r="I2076" i="2"/>
  <c r="A2077" i="2"/>
  <c r="B2077" i="2"/>
  <c r="C2077" i="2"/>
  <c r="D2077" i="2"/>
  <c r="E2077" i="2"/>
  <c r="F2077" i="2"/>
  <c r="G2077" i="2"/>
  <c r="H2077" i="2"/>
  <c r="I2077" i="2"/>
  <c r="A2078" i="2"/>
  <c r="B2078" i="2"/>
  <c r="C2078" i="2"/>
  <c r="D2078" i="2"/>
  <c r="E2078" i="2"/>
  <c r="F2078" i="2"/>
  <c r="G2078" i="2"/>
  <c r="H2078" i="2"/>
  <c r="I2078" i="2"/>
  <c r="A2079" i="2"/>
  <c r="B2079" i="2"/>
  <c r="C2079" i="2"/>
  <c r="D2079" i="2"/>
  <c r="E2079" i="2"/>
  <c r="F2079" i="2"/>
  <c r="G2079" i="2"/>
  <c r="H2079" i="2"/>
  <c r="I2079" i="2"/>
  <c r="A2080" i="2"/>
  <c r="B2080" i="2"/>
  <c r="C2080" i="2"/>
  <c r="D2080" i="2"/>
  <c r="E2080" i="2"/>
  <c r="F2080" i="2"/>
  <c r="G2080" i="2"/>
  <c r="H2080" i="2"/>
  <c r="I2080" i="2"/>
  <c r="A2081" i="2"/>
  <c r="B2081" i="2"/>
  <c r="C2081" i="2"/>
  <c r="D2081" i="2"/>
  <c r="E2081" i="2"/>
  <c r="F2081" i="2"/>
  <c r="G2081" i="2"/>
  <c r="H2081" i="2"/>
  <c r="I2081" i="2"/>
  <c r="A2082" i="2"/>
  <c r="B2082" i="2"/>
  <c r="C2082" i="2"/>
  <c r="D2082" i="2"/>
  <c r="E2082" i="2"/>
  <c r="F2082" i="2"/>
  <c r="G2082" i="2"/>
  <c r="H2082" i="2"/>
  <c r="I2082" i="2"/>
  <c r="A2083" i="2"/>
  <c r="B2083" i="2"/>
  <c r="C2083" i="2"/>
  <c r="D2083" i="2"/>
  <c r="E2083" i="2"/>
  <c r="F2083" i="2"/>
  <c r="G2083" i="2"/>
  <c r="H2083" i="2"/>
  <c r="I2083" i="2"/>
  <c r="A2084" i="2"/>
  <c r="B2084" i="2"/>
  <c r="C2084" i="2"/>
  <c r="D2084" i="2"/>
  <c r="E2084" i="2"/>
  <c r="F2084" i="2"/>
  <c r="G2084" i="2"/>
  <c r="H2084" i="2"/>
  <c r="I2084" i="2"/>
  <c r="A2085" i="2"/>
  <c r="B2085" i="2"/>
  <c r="C2085" i="2"/>
  <c r="D2085" i="2"/>
  <c r="E2085" i="2"/>
  <c r="F2085" i="2"/>
  <c r="G2085" i="2"/>
  <c r="H2085" i="2"/>
  <c r="I2085" i="2"/>
  <c r="A2086" i="2"/>
  <c r="B2086" i="2"/>
  <c r="C2086" i="2"/>
  <c r="D2086" i="2"/>
  <c r="E2086" i="2"/>
  <c r="F2086" i="2"/>
  <c r="G2086" i="2"/>
  <c r="H2086" i="2"/>
  <c r="I2086" i="2"/>
  <c r="A2087" i="2"/>
  <c r="B2087" i="2"/>
  <c r="C2087" i="2"/>
  <c r="D2087" i="2"/>
  <c r="E2087" i="2"/>
  <c r="F2087" i="2"/>
  <c r="G2087" i="2"/>
  <c r="H2087" i="2"/>
  <c r="I2087" i="2"/>
  <c r="A2088" i="2"/>
  <c r="B2088" i="2"/>
  <c r="C2088" i="2"/>
  <c r="D2088" i="2"/>
  <c r="E2088" i="2"/>
  <c r="F2088" i="2"/>
  <c r="G2088" i="2"/>
  <c r="H2088" i="2"/>
  <c r="I2088" i="2"/>
  <c r="A2089" i="2"/>
  <c r="B2089" i="2"/>
  <c r="C2089" i="2"/>
  <c r="D2089" i="2"/>
  <c r="E2089" i="2"/>
  <c r="F2089" i="2"/>
  <c r="G2089" i="2"/>
  <c r="H2089" i="2"/>
  <c r="I2089" i="2"/>
  <c r="A2090" i="2"/>
  <c r="B2090" i="2"/>
  <c r="C2090" i="2"/>
  <c r="D2090" i="2"/>
  <c r="E2090" i="2"/>
  <c r="F2090" i="2"/>
  <c r="G2090" i="2"/>
  <c r="H2090" i="2"/>
  <c r="I2090" i="2"/>
  <c r="A2091" i="2"/>
  <c r="B2091" i="2"/>
  <c r="C2091" i="2"/>
  <c r="D2091" i="2"/>
  <c r="E2091" i="2"/>
  <c r="F2091" i="2"/>
  <c r="G2091" i="2"/>
  <c r="H2091" i="2"/>
  <c r="I2091" i="2"/>
  <c r="A2092" i="2"/>
  <c r="B2092" i="2"/>
  <c r="C2092" i="2"/>
  <c r="D2092" i="2"/>
  <c r="E2092" i="2"/>
  <c r="F2092" i="2"/>
  <c r="G2092" i="2"/>
  <c r="H2092" i="2"/>
  <c r="I2092" i="2"/>
  <c r="A2093" i="2"/>
  <c r="B2093" i="2"/>
  <c r="C2093" i="2"/>
  <c r="D2093" i="2"/>
  <c r="E2093" i="2"/>
  <c r="F2093" i="2"/>
  <c r="G2093" i="2"/>
  <c r="H2093" i="2"/>
  <c r="I2093" i="2"/>
  <c r="A2094" i="2"/>
  <c r="B2094" i="2"/>
  <c r="C2094" i="2"/>
  <c r="D2094" i="2"/>
  <c r="E2094" i="2"/>
  <c r="F2094" i="2"/>
  <c r="G2094" i="2"/>
  <c r="H2094" i="2"/>
  <c r="I2094" i="2"/>
  <c r="A2095" i="2"/>
  <c r="B2095" i="2"/>
  <c r="C2095" i="2"/>
  <c r="D2095" i="2"/>
  <c r="E2095" i="2"/>
  <c r="F2095" i="2"/>
  <c r="G2095" i="2"/>
  <c r="H2095" i="2"/>
  <c r="I2095" i="2"/>
  <c r="A2096" i="2"/>
  <c r="B2096" i="2"/>
  <c r="C2096" i="2"/>
  <c r="D2096" i="2"/>
  <c r="E2096" i="2"/>
  <c r="F2096" i="2"/>
  <c r="G2096" i="2"/>
  <c r="H2096" i="2"/>
  <c r="I2096" i="2"/>
  <c r="A2097" i="2"/>
  <c r="B2097" i="2"/>
  <c r="C2097" i="2"/>
  <c r="D2097" i="2"/>
  <c r="E2097" i="2"/>
  <c r="F2097" i="2"/>
  <c r="G2097" i="2"/>
  <c r="H2097" i="2"/>
  <c r="I2097" i="2"/>
  <c r="A2098" i="2"/>
  <c r="B2098" i="2"/>
  <c r="C2098" i="2"/>
  <c r="D2098" i="2"/>
  <c r="E2098" i="2"/>
  <c r="F2098" i="2"/>
  <c r="G2098" i="2"/>
  <c r="H2098" i="2"/>
  <c r="I2098" i="2"/>
  <c r="A2099" i="2"/>
  <c r="B2099" i="2"/>
  <c r="C2099" i="2"/>
  <c r="D2099" i="2"/>
  <c r="E2099" i="2"/>
  <c r="F2099" i="2"/>
  <c r="G2099" i="2"/>
  <c r="H2099" i="2"/>
  <c r="I2099" i="2"/>
  <c r="A2100" i="2"/>
  <c r="B2100" i="2"/>
  <c r="C2100" i="2"/>
  <c r="D2100" i="2"/>
  <c r="E2100" i="2"/>
  <c r="F2100" i="2"/>
  <c r="G2100" i="2"/>
  <c r="H2100" i="2"/>
  <c r="I2100" i="2"/>
  <c r="A2101" i="2"/>
  <c r="B2101" i="2"/>
  <c r="C2101" i="2"/>
  <c r="D2101" i="2"/>
  <c r="E2101" i="2"/>
  <c r="F2101" i="2"/>
  <c r="G2101" i="2"/>
  <c r="H2101" i="2"/>
  <c r="I2101" i="2"/>
  <c r="A2102" i="2"/>
  <c r="B2102" i="2"/>
  <c r="C2102" i="2"/>
  <c r="D2102" i="2"/>
  <c r="E2102" i="2"/>
  <c r="F2102" i="2"/>
  <c r="G2102" i="2"/>
  <c r="H2102" i="2"/>
  <c r="I2102" i="2"/>
  <c r="A2103" i="2"/>
  <c r="B2103" i="2"/>
  <c r="C2103" i="2"/>
  <c r="D2103" i="2"/>
  <c r="E2103" i="2"/>
  <c r="F2103" i="2"/>
  <c r="G2103" i="2"/>
  <c r="H2103" i="2"/>
  <c r="I2103" i="2"/>
  <c r="A2104" i="2"/>
  <c r="B2104" i="2"/>
  <c r="C2104" i="2"/>
  <c r="D2104" i="2"/>
  <c r="E2104" i="2"/>
  <c r="F2104" i="2"/>
  <c r="G2104" i="2"/>
  <c r="H2104" i="2"/>
  <c r="I2104" i="2"/>
  <c r="A2105" i="2"/>
  <c r="B2105" i="2"/>
  <c r="C2105" i="2"/>
  <c r="D2105" i="2"/>
  <c r="E2105" i="2"/>
  <c r="F2105" i="2"/>
  <c r="G2105" i="2"/>
  <c r="H2105" i="2"/>
  <c r="I2105" i="2"/>
  <c r="A2106" i="2"/>
  <c r="B2106" i="2"/>
  <c r="C2106" i="2"/>
  <c r="D2106" i="2"/>
  <c r="E2106" i="2"/>
  <c r="F2106" i="2"/>
  <c r="G2106" i="2"/>
  <c r="H2106" i="2"/>
  <c r="I2106" i="2"/>
  <c r="A2107" i="2"/>
  <c r="B2107" i="2"/>
  <c r="C2107" i="2"/>
  <c r="D2107" i="2"/>
  <c r="E2107" i="2"/>
  <c r="F2107" i="2"/>
  <c r="G2107" i="2"/>
  <c r="H2107" i="2"/>
  <c r="I2107" i="2"/>
  <c r="A2108" i="2"/>
  <c r="B2108" i="2"/>
  <c r="C2108" i="2"/>
  <c r="D2108" i="2"/>
  <c r="E2108" i="2"/>
  <c r="F2108" i="2"/>
  <c r="G2108" i="2"/>
  <c r="H2108" i="2"/>
  <c r="I2108" i="2"/>
  <c r="A2109" i="2"/>
  <c r="B2109" i="2"/>
  <c r="C2109" i="2"/>
  <c r="D2109" i="2"/>
  <c r="E2109" i="2"/>
  <c r="F2109" i="2"/>
  <c r="G2109" i="2"/>
  <c r="H2109" i="2"/>
  <c r="I2109" i="2"/>
  <c r="A2110" i="2"/>
  <c r="B2110" i="2"/>
  <c r="C2110" i="2"/>
  <c r="D2110" i="2"/>
  <c r="E2110" i="2"/>
  <c r="F2110" i="2"/>
  <c r="G2110" i="2"/>
  <c r="H2110" i="2"/>
  <c r="I2110" i="2"/>
  <c r="A2111" i="2"/>
  <c r="B2111" i="2"/>
  <c r="C2111" i="2"/>
  <c r="D2111" i="2"/>
  <c r="E2111" i="2"/>
  <c r="F2111" i="2"/>
  <c r="G2111" i="2"/>
  <c r="H2111" i="2"/>
  <c r="I2111" i="2"/>
  <c r="A2112" i="2"/>
  <c r="B2112" i="2"/>
  <c r="C2112" i="2"/>
  <c r="D2112" i="2"/>
  <c r="E2112" i="2"/>
  <c r="F2112" i="2"/>
  <c r="G2112" i="2"/>
  <c r="H2112" i="2"/>
  <c r="I2112" i="2"/>
  <c r="A2113" i="2"/>
  <c r="B2113" i="2"/>
  <c r="C2113" i="2"/>
  <c r="D2113" i="2"/>
  <c r="E2113" i="2"/>
  <c r="F2113" i="2"/>
  <c r="G2113" i="2"/>
  <c r="H2113" i="2"/>
  <c r="I2113" i="2"/>
  <c r="A2114" i="2"/>
  <c r="B2114" i="2"/>
  <c r="C2114" i="2"/>
  <c r="D2114" i="2"/>
  <c r="E2114" i="2"/>
  <c r="F2114" i="2"/>
  <c r="G2114" i="2"/>
  <c r="H2114" i="2"/>
  <c r="I2114" i="2"/>
  <c r="A2115" i="2"/>
  <c r="B2115" i="2"/>
  <c r="C2115" i="2"/>
  <c r="D2115" i="2"/>
  <c r="E2115" i="2"/>
  <c r="F2115" i="2"/>
  <c r="G2115" i="2"/>
  <c r="H2115" i="2"/>
  <c r="I2115" i="2"/>
  <c r="A2116" i="2"/>
  <c r="B2116" i="2"/>
  <c r="C2116" i="2"/>
  <c r="D2116" i="2"/>
  <c r="E2116" i="2"/>
  <c r="F2116" i="2"/>
  <c r="G2116" i="2"/>
  <c r="H2116" i="2"/>
  <c r="I2116" i="2"/>
  <c r="A2117" i="2"/>
  <c r="B2117" i="2"/>
  <c r="C2117" i="2"/>
  <c r="D2117" i="2"/>
  <c r="E2117" i="2"/>
  <c r="F2117" i="2"/>
  <c r="G2117" i="2"/>
  <c r="H2117" i="2"/>
  <c r="I2117" i="2"/>
  <c r="A2118" i="2"/>
  <c r="B2118" i="2"/>
  <c r="C2118" i="2"/>
  <c r="D2118" i="2"/>
  <c r="E2118" i="2"/>
  <c r="F2118" i="2"/>
  <c r="G2118" i="2"/>
  <c r="H2118" i="2"/>
  <c r="I2118" i="2"/>
  <c r="A2119" i="2"/>
  <c r="B2119" i="2"/>
  <c r="C2119" i="2"/>
  <c r="D2119" i="2"/>
  <c r="E2119" i="2"/>
  <c r="F2119" i="2"/>
  <c r="G2119" i="2"/>
  <c r="H2119" i="2"/>
  <c r="I2119" i="2"/>
  <c r="A2120" i="2"/>
  <c r="B2120" i="2"/>
  <c r="C2120" i="2"/>
  <c r="D2120" i="2"/>
  <c r="E2120" i="2"/>
  <c r="F2120" i="2"/>
  <c r="G2120" i="2"/>
  <c r="H2120" i="2"/>
  <c r="I2120" i="2"/>
  <c r="A2121" i="2"/>
  <c r="B2121" i="2"/>
  <c r="C2121" i="2"/>
  <c r="D2121" i="2"/>
  <c r="E2121" i="2"/>
  <c r="F2121" i="2"/>
  <c r="G2121" i="2"/>
  <c r="H2121" i="2"/>
  <c r="I2121" i="2"/>
  <c r="A2122" i="2"/>
  <c r="B2122" i="2"/>
  <c r="C2122" i="2"/>
  <c r="D2122" i="2"/>
  <c r="E2122" i="2"/>
  <c r="F2122" i="2"/>
  <c r="G2122" i="2"/>
  <c r="H2122" i="2"/>
  <c r="I2122" i="2"/>
  <c r="A2123" i="2"/>
  <c r="B2123" i="2"/>
  <c r="C2123" i="2"/>
  <c r="D2123" i="2"/>
  <c r="E2123" i="2"/>
  <c r="F2123" i="2"/>
  <c r="G2123" i="2"/>
  <c r="H2123" i="2"/>
  <c r="I2123" i="2"/>
  <c r="A2124" i="2"/>
  <c r="B2124" i="2"/>
  <c r="C2124" i="2"/>
  <c r="D2124" i="2"/>
  <c r="E2124" i="2"/>
  <c r="F2124" i="2"/>
  <c r="G2124" i="2"/>
  <c r="H2124" i="2"/>
  <c r="I2124" i="2"/>
  <c r="A2125" i="2"/>
  <c r="B2125" i="2"/>
  <c r="C2125" i="2"/>
  <c r="D2125" i="2"/>
  <c r="E2125" i="2"/>
  <c r="F2125" i="2"/>
  <c r="G2125" i="2"/>
  <c r="H2125" i="2"/>
  <c r="I2125" i="2"/>
  <c r="A2126" i="2"/>
  <c r="B2126" i="2"/>
  <c r="C2126" i="2"/>
  <c r="D2126" i="2"/>
  <c r="E2126" i="2"/>
  <c r="F2126" i="2"/>
  <c r="G2126" i="2"/>
  <c r="H2126" i="2"/>
  <c r="I2126" i="2"/>
  <c r="A2127" i="2"/>
  <c r="B2127" i="2"/>
  <c r="C2127" i="2"/>
  <c r="D2127" i="2"/>
  <c r="E2127" i="2"/>
  <c r="F2127" i="2"/>
  <c r="G2127" i="2"/>
  <c r="H2127" i="2"/>
  <c r="I2127" i="2"/>
  <c r="A2128" i="2"/>
  <c r="B2128" i="2"/>
  <c r="C2128" i="2"/>
  <c r="D2128" i="2"/>
  <c r="E2128" i="2"/>
  <c r="F2128" i="2"/>
  <c r="G2128" i="2"/>
  <c r="H2128" i="2"/>
  <c r="I2128" i="2"/>
  <c r="A2129" i="2"/>
  <c r="B2129" i="2"/>
  <c r="C2129" i="2"/>
  <c r="D2129" i="2"/>
  <c r="E2129" i="2"/>
  <c r="F2129" i="2"/>
  <c r="G2129" i="2"/>
  <c r="H2129" i="2"/>
  <c r="I2129" i="2"/>
  <c r="A2130" i="2"/>
  <c r="B2130" i="2"/>
  <c r="C2130" i="2"/>
  <c r="D2130" i="2"/>
  <c r="E2130" i="2"/>
  <c r="F2130" i="2"/>
  <c r="G2130" i="2"/>
  <c r="H2130" i="2"/>
  <c r="I2130" i="2"/>
  <c r="A2131" i="2"/>
  <c r="B2131" i="2"/>
  <c r="C2131" i="2"/>
  <c r="D2131" i="2"/>
  <c r="E2131" i="2"/>
  <c r="F2131" i="2"/>
  <c r="G2131" i="2"/>
  <c r="H2131" i="2"/>
  <c r="I2131" i="2"/>
  <c r="A2132" i="2"/>
  <c r="B2132" i="2"/>
  <c r="C2132" i="2"/>
  <c r="D2132" i="2"/>
  <c r="E2132" i="2"/>
  <c r="F2132" i="2"/>
  <c r="G2132" i="2"/>
  <c r="H2132" i="2"/>
  <c r="I2132" i="2"/>
  <c r="A2133" i="2"/>
  <c r="B2133" i="2"/>
  <c r="C2133" i="2"/>
  <c r="D2133" i="2"/>
  <c r="E2133" i="2"/>
  <c r="F2133" i="2"/>
  <c r="G2133" i="2"/>
  <c r="H2133" i="2"/>
  <c r="I2133" i="2"/>
  <c r="A2134" i="2"/>
  <c r="B2134" i="2"/>
  <c r="C2134" i="2"/>
  <c r="D2134" i="2"/>
  <c r="E2134" i="2"/>
  <c r="F2134" i="2"/>
  <c r="G2134" i="2"/>
  <c r="H2134" i="2"/>
  <c r="I2134" i="2"/>
  <c r="A2135" i="2"/>
  <c r="B2135" i="2"/>
  <c r="C2135" i="2"/>
  <c r="D2135" i="2"/>
  <c r="E2135" i="2"/>
  <c r="F2135" i="2"/>
  <c r="G2135" i="2"/>
  <c r="H2135" i="2"/>
  <c r="I2135" i="2"/>
  <c r="A2136" i="2"/>
  <c r="B2136" i="2"/>
  <c r="C2136" i="2"/>
  <c r="D2136" i="2"/>
  <c r="E2136" i="2"/>
  <c r="F2136" i="2"/>
  <c r="G2136" i="2"/>
  <c r="H2136" i="2"/>
  <c r="I2136" i="2"/>
  <c r="A2137" i="2"/>
  <c r="B2137" i="2"/>
  <c r="C2137" i="2"/>
  <c r="D2137" i="2"/>
  <c r="E2137" i="2"/>
  <c r="F2137" i="2"/>
  <c r="G2137" i="2"/>
  <c r="H2137" i="2"/>
  <c r="I2137" i="2"/>
  <c r="A2138" i="2"/>
  <c r="B2138" i="2"/>
  <c r="C2138" i="2"/>
  <c r="D2138" i="2"/>
  <c r="E2138" i="2"/>
  <c r="F2138" i="2"/>
  <c r="G2138" i="2"/>
  <c r="H2138" i="2"/>
  <c r="I2138" i="2"/>
  <c r="A2139" i="2"/>
  <c r="B2139" i="2"/>
  <c r="C2139" i="2"/>
  <c r="D2139" i="2"/>
  <c r="E2139" i="2"/>
  <c r="F2139" i="2"/>
  <c r="G2139" i="2"/>
  <c r="H2139" i="2"/>
  <c r="I2139" i="2"/>
  <c r="A2140" i="2"/>
  <c r="B2140" i="2"/>
  <c r="C2140" i="2"/>
  <c r="D2140" i="2"/>
  <c r="E2140" i="2"/>
  <c r="F2140" i="2"/>
  <c r="G2140" i="2"/>
  <c r="H2140" i="2"/>
  <c r="I2140" i="2"/>
  <c r="A2141" i="2"/>
  <c r="B2141" i="2"/>
  <c r="C2141" i="2"/>
  <c r="D2141" i="2"/>
  <c r="E2141" i="2"/>
  <c r="F2141" i="2"/>
  <c r="G2141" i="2"/>
  <c r="H2141" i="2"/>
  <c r="I2141" i="2"/>
  <c r="A2142" i="2"/>
  <c r="B2142" i="2"/>
  <c r="C2142" i="2"/>
  <c r="D2142" i="2"/>
  <c r="E2142" i="2"/>
  <c r="F2142" i="2"/>
  <c r="G2142" i="2"/>
  <c r="H2142" i="2"/>
  <c r="I2142" i="2"/>
  <c r="A2143" i="2"/>
  <c r="B2143" i="2"/>
  <c r="C2143" i="2"/>
  <c r="D2143" i="2"/>
  <c r="E2143" i="2"/>
  <c r="F2143" i="2"/>
  <c r="G2143" i="2"/>
  <c r="H2143" i="2"/>
  <c r="I2143" i="2"/>
  <c r="A2144" i="2"/>
  <c r="B2144" i="2"/>
  <c r="C2144" i="2"/>
  <c r="D2144" i="2"/>
  <c r="E2144" i="2"/>
  <c r="F2144" i="2"/>
  <c r="G2144" i="2"/>
  <c r="H2144" i="2"/>
  <c r="I2144" i="2"/>
  <c r="A2145" i="2"/>
  <c r="B2145" i="2"/>
  <c r="C2145" i="2"/>
  <c r="D2145" i="2"/>
  <c r="E2145" i="2"/>
  <c r="F2145" i="2"/>
  <c r="G2145" i="2"/>
  <c r="H2145" i="2"/>
  <c r="I2145" i="2"/>
  <c r="A2146" i="2"/>
  <c r="B2146" i="2"/>
  <c r="C2146" i="2"/>
  <c r="D2146" i="2"/>
  <c r="E2146" i="2"/>
  <c r="F2146" i="2"/>
  <c r="G2146" i="2"/>
  <c r="H2146" i="2"/>
  <c r="I2146" i="2"/>
  <c r="A2147" i="2"/>
  <c r="B2147" i="2"/>
  <c r="C2147" i="2"/>
  <c r="D2147" i="2"/>
  <c r="E2147" i="2"/>
  <c r="F2147" i="2"/>
  <c r="G2147" i="2"/>
  <c r="H2147" i="2"/>
  <c r="I2147" i="2"/>
  <c r="A2148" i="2"/>
  <c r="B2148" i="2"/>
  <c r="C2148" i="2"/>
  <c r="D2148" i="2"/>
  <c r="E2148" i="2"/>
  <c r="F2148" i="2"/>
  <c r="G2148" i="2"/>
  <c r="H2148" i="2"/>
  <c r="I2148" i="2"/>
  <c r="A2149" i="2"/>
  <c r="B2149" i="2"/>
  <c r="C2149" i="2"/>
  <c r="D2149" i="2"/>
  <c r="E2149" i="2"/>
  <c r="F2149" i="2"/>
  <c r="G2149" i="2"/>
  <c r="H2149" i="2"/>
  <c r="I2149" i="2"/>
  <c r="A2150" i="2"/>
  <c r="B2150" i="2"/>
  <c r="C2150" i="2"/>
  <c r="D2150" i="2"/>
  <c r="E2150" i="2"/>
  <c r="F2150" i="2"/>
  <c r="G2150" i="2"/>
  <c r="H2150" i="2"/>
  <c r="I2150" i="2"/>
  <c r="A2151" i="2"/>
  <c r="B2151" i="2"/>
  <c r="C2151" i="2"/>
  <c r="D2151" i="2"/>
  <c r="E2151" i="2"/>
  <c r="F2151" i="2"/>
  <c r="G2151" i="2"/>
  <c r="H2151" i="2"/>
  <c r="I2151" i="2"/>
  <c r="A2152" i="2"/>
  <c r="B2152" i="2"/>
  <c r="C2152" i="2"/>
  <c r="D2152" i="2"/>
  <c r="E2152" i="2"/>
  <c r="F2152" i="2"/>
  <c r="G2152" i="2"/>
  <c r="H2152" i="2"/>
  <c r="I2152" i="2"/>
  <c r="A2153" i="2"/>
  <c r="B2153" i="2"/>
  <c r="C2153" i="2"/>
  <c r="D2153" i="2"/>
  <c r="E2153" i="2"/>
  <c r="F2153" i="2"/>
  <c r="G2153" i="2"/>
  <c r="H2153" i="2"/>
  <c r="I2153" i="2"/>
  <c r="A2154" i="2"/>
  <c r="B2154" i="2"/>
  <c r="C2154" i="2"/>
  <c r="D2154" i="2"/>
  <c r="E2154" i="2"/>
  <c r="F2154" i="2"/>
  <c r="G2154" i="2"/>
  <c r="H2154" i="2"/>
  <c r="I2154" i="2"/>
  <c r="A2155" i="2"/>
  <c r="B2155" i="2"/>
  <c r="C2155" i="2"/>
  <c r="D2155" i="2"/>
  <c r="E2155" i="2"/>
  <c r="F2155" i="2"/>
  <c r="G2155" i="2"/>
  <c r="H2155" i="2"/>
  <c r="I2155" i="2"/>
  <c r="A2156" i="2"/>
  <c r="B2156" i="2"/>
  <c r="C2156" i="2"/>
  <c r="D2156" i="2"/>
  <c r="E2156" i="2"/>
  <c r="F2156" i="2"/>
  <c r="G2156" i="2"/>
  <c r="H2156" i="2"/>
  <c r="I2156" i="2"/>
  <c r="A2157" i="2"/>
  <c r="B2157" i="2"/>
  <c r="C2157" i="2"/>
  <c r="D2157" i="2"/>
  <c r="E2157" i="2"/>
  <c r="F2157" i="2"/>
  <c r="G2157" i="2"/>
  <c r="H2157" i="2"/>
  <c r="I2157" i="2"/>
  <c r="A2158" i="2"/>
  <c r="B2158" i="2"/>
  <c r="C2158" i="2"/>
  <c r="D2158" i="2"/>
  <c r="E2158" i="2"/>
  <c r="F2158" i="2"/>
  <c r="G2158" i="2"/>
  <c r="H2158" i="2"/>
  <c r="I2158" i="2"/>
  <c r="A2159" i="2"/>
  <c r="B2159" i="2"/>
  <c r="C2159" i="2"/>
  <c r="D2159" i="2"/>
  <c r="E2159" i="2"/>
  <c r="F2159" i="2"/>
  <c r="G2159" i="2"/>
  <c r="H2159" i="2"/>
  <c r="I2159" i="2"/>
  <c r="A2160" i="2"/>
  <c r="B2160" i="2"/>
  <c r="C2160" i="2"/>
  <c r="D2160" i="2"/>
  <c r="E2160" i="2"/>
  <c r="F2160" i="2"/>
  <c r="G2160" i="2"/>
  <c r="H2160" i="2"/>
  <c r="I2160" i="2"/>
  <c r="A2161" i="2"/>
  <c r="B2161" i="2"/>
  <c r="C2161" i="2"/>
  <c r="D2161" i="2"/>
  <c r="E2161" i="2"/>
  <c r="F2161" i="2"/>
  <c r="G2161" i="2"/>
  <c r="H2161" i="2"/>
  <c r="I2161" i="2"/>
  <c r="A2162" i="2"/>
  <c r="B2162" i="2"/>
  <c r="C2162" i="2"/>
  <c r="D2162" i="2"/>
  <c r="E2162" i="2"/>
  <c r="F2162" i="2"/>
  <c r="G2162" i="2"/>
  <c r="H2162" i="2"/>
  <c r="I2162" i="2"/>
  <c r="A2163" i="2"/>
  <c r="B2163" i="2"/>
  <c r="C2163" i="2"/>
  <c r="D2163" i="2"/>
  <c r="E2163" i="2"/>
  <c r="F2163" i="2"/>
  <c r="G2163" i="2"/>
  <c r="H2163" i="2"/>
  <c r="I2163" i="2"/>
  <c r="A2164" i="2"/>
  <c r="B2164" i="2"/>
  <c r="C2164" i="2"/>
  <c r="D2164" i="2"/>
  <c r="E2164" i="2"/>
  <c r="F2164" i="2"/>
  <c r="G2164" i="2"/>
  <c r="H2164" i="2"/>
  <c r="I2164" i="2"/>
  <c r="A2165" i="2"/>
  <c r="B2165" i="2"/>
  <c r="C2165" i="2"/>
  <c r="D2165" i="2"/>
  <c r="E2165" i="2"/>
  <c r="F2165" i="2"/>
  <c r="G2165" i="2"/>
  <c r="H2165" i="2"/>
  <c r="I2165" i="2"/>
  <c r="A2166" i="2"/>
  <c r="B2166" i="2"/>
  <c r="C2166" i="2"/>
  <c r="D2166" i="2"/>
  <c r="E2166" i="2"/>
  <c r="F2166" i="2"/>
  <c r="G2166" i="2"/>
  <c r="H2166" i="2"/>
  <c r="I2166" i="2"/>
  <c r="A2167" i="2"/>
  <c r="B2167" i="2"/>
  <c r="C2167" i="2"/>
  <c r="D2167" i="2"/>
  <c r="E2167" i="2"/>
  <c r="F2167" i="2"/>
  <c r="G2167" i="2"/>
  <c r="H2167" i="2"/>
  <c r="I2167" i="2"/>
  <c r="A2168" i="2"/>
  <c r="B2168" i="2"/>
  <c r="C2168" i="2"/>
  <c r="D2168" i="2"/>
  <c r="E2168" i="2"/>
  <c r="F2168" i="2"/>
  <c r="G2168" i="2"/>
  <c r="H2168" i="2"/>
  <c r="I2168" i="2"/>
  <c r="A2169" i="2"/>
  <c r="B2169" i="2"/>
  <c r="C2169" i="2"/>
  <c r="D2169" i="2"/>
  <c r="E2169" i="2"/>
  <c r="F2169" i="2"/>
  <c r="G2169" i="2"/>
  <c r="H2169" i="2"/>
  <c r="I2169" i="2"/>
  <c r="A2170" i="2"/>
  <c r="B2170" i="2"/>
  <c r="C2170" i="2"/>
  <c r="D2170" i="2"/>
  <c r="E2170" i="2"/>
  <c r="F2170" i="2"/>
  <c r="G2170" i="2"/>
  <c r="H2170" i="2"/>
  <c r="I2170" i="2"/>
  <c r="A2171" i="2"/>
  <c r="B2171" i="2"/>
  <c r="C2171" i="2"/>
  <c r="D2171" i="2"/>
  <c r="E2171" i="2"/>
  <c r="F2171" i="2"/>
  <c r="G2171" i="2"/>
  <c r="H2171" i="2"/>
  <c r="I2171" i="2"/>
  <c r="A2172" i="2"/>
  <c r="B2172" i="2"/>
  <c r="C2172" i="2"/>
  <c r="D2172" i="2"/>
  <c r="E2172" i="2"/>
  <c r="F2172" i="2"/>
  <c r="G2172" i="2"/>
  <c r="H2172" i="2"/>
  <c r="I2172" i="2"/>
  <c r="A2173" i="2"/>
  <c r="B2173" i="2"/>
  <c r="C2173" i="2"/>
  <c r="D2173" i="2"/>
  <c r="E2173" i="2"/>
  <c r="F2173" i="2"/>
  <c r="G2173" i="2"/>
  <c r="H2173" i="2"/>
  <c r="I2173" i="2"/>
  <c r="A2174" i="2"/>
  <c r="B2174" i="2"/>
  <c r="C2174" i="2"/>
  <c r="D2174" i="2"/>
  <c r="E2174" i="2"/>
  <c r="F2174" i="2"/>
  <c r="G2174" i="2"/>
  <c r="H2174" i="2"/>
  <c r="I2174" i="2"/>
  <c r="A2175" i="2"/>
  <c r="B2175" i="2"/>
  <c r="C2175" i="2"/>
  <c r="D2175" i="2"/>
  <c r="E2175" i="2"/>
  <c r="F2175" i="2"/>
  <c r="G2175" i="2"/>
  <c r="H2175" i="2"/>
  <c r="I2175" i="2"/>
  <c r="A2176" i="2"/>
  <c r="B2176" i="2"/>
  <c r="C2176" i="2"/>
  <c r="D2176" i="2"/>
  <c r="E2176" i="2"/>
  <c r="F2176" i="2"/>
  <c r="G2176" i="2"/>
  <c r="H2176" i="2"/>
  <c r="I2176" i="2"/>
  <c r="A2177" i="2"/>
  <c r="B2177" i="2"/>
  <c r="C2177" i="2"/>
  <c r="D2177" i="2"/>
  <c r="E2177" i="2"/>
  <c r="F2177" i="2"/>
  <c r="G2177" i="2"/>
  <c r="H2177" i="2"/>
  <c r="I2177" i="2"/>
  <c r="A2178" i="2"/>
  <c r="B2178" i="2"/>
  <c r="C2178" i="2"/>
  <c r="D2178" i="2"/>
  <c r="E2178" i="2"/>
  <c r="F2178" i="2"/>
  <c r="G2178" i="2"/>
  <c r="H2178" i="2"/>
  <c r="I2178" i="2"/>
  <c r="A2179" i="2"/>
  <c r="B2179" i="2"/>
  <c r="C2179" i="2"/>
  <c r="D2179" i="2"/>
  <c r="E2179" i="2"/>
  <c r="F2179" i="2"/>
  <c r="G2179" i="2"/>
  <c r="H2179" i="2"/>
  <c r="I2179" i="2"/>
  <c r="A2180" i="2"/>
  <c r="B2180" i="2"/>
  <c r="C2180" i="2"/>
  <c r="D2180" i="2"/>
  <c r="E2180" i="2"/>
  <c r="F2180" i="2"/>
  <c r="G2180" i="2"/>
  <c r="H2180" i="2"/>
  <c r="I2180" i="2"/>
  <c r="A2181" i="2"/>
  <c r="B2181" i="2"/>
  <c r="C2181" i="2"/>
  <c r="D2181" i="2"/>
  <c r="E2181" i="2"/>
  <c r="F2181" i="2"/>
  <c r="G2181" i="2"/>
  <c r="H2181" i="2"/>
  <c r="I2181" i="2"/>
  <c r="A2182" i="2"/>
  <c r="B2182" i="2"/>
  <c r="C2182" i="2"/>
  <c r="D2182" i="2"/>
  <c r="E2182" i="2"/>
  <c r="F2182" i="2"/>
  <c r="G2182" i="2"/>
  <c r="H2182" i="2"/>
  <c r="I2182" i="2"/>
  <c r="A2183" i="2"/>
  <c r="B2183" i="2"/>
  <c r="C2183" i="2"/>
  <c r="D2183" i="2"/>
  <c r="E2183" i="2"/>
  <c r="F2183" i="2"/>
  <c r="G2183" i="2"/>
  <c r="H2183" i="2"/>
  <c r="I2183" i="2"/>
  <c r="A2184" i="2"/>
  <c r="B2184" i="2"/>
  <c r="C2184" i="2"/>
  <c r="D2184" i="2"/>
  <c r="E2184" i="2"/>
  <c r="F2184" i="2"/>
  <c r="G2184" i="2"/>
  <c r="H2184" i="2"/>
  <c r="I2184" i="2"/>
  <c r="A2185" i="2"/>
  <c r="B2185" i="2"/>
  <c r="C2185" i="2"/>
  <c r="D2185" i="2"/>
  <c r="E2185" i="2"/>
  <c r="F2185" i="2"/>
  <c r="G2185" i="2"/>
  <c r="H2185" i="2"/>
  <c r="I2185" i="2"/>
  <c r="A2186" i="2"/>
  <c r="B2186" i="2"/>
  <c r="C2186" i="2"/>
  <c r="D2186" i="2"/>
  <c r="E2186" i="2"/>
  <c r="F2186" i="2"/>
  <c r="G2186" i="2"/>
  <c r="H2186" i="2"/>
  <c r="I2186" i="2"/>
  <c r="A2187" i="2"/>
  <c r="B2187" i="2"/>
  <c r="C2187" i="2"/>
  <c r="D2187" i="2"/>
  <c r="E2187" i="2"/>
  <c r="F2187" i="2"/>
  <c r="G2187" i="2"/>
  <c r="H2187" i="2"/>
  <c r="I2187" i="2"/>
  <c r="A2188" i="2"/>
  <c r="B2188" i="2"/>
  <c r="C2188" i="2"/>
  <c r="D2188" i="2"/>
  <c r="E2188" i="2"/>
  <c r="F2188" i="2"/>
  <c r="G2188" i="2"/>
  <c r="H2188" i="2"/>
  <c r="I2188" i="2"/>
  <c r="A2189" i="2"/>
  <c r="B2189" i="2"/>
  <c r="C2189" i="2"/>
  <c r="D2189" i="2"/>
  <c r="E2189" i="2"/>
  <c r="F2189" i="2"/>
  <c r="G2189" i="2"/>
  <c r="H2189" i="2"/>
  <c r="I2189" i="2"/>
  <c r="A2190" i="2"/>
  <c r="B2190" i="2"/>
  <c r="C2190" i="2"/>
  <c r="D2190" i="2"/>
  <c r="E2190" i="2"/>
  <c r="F2190" i="2"/>
  <c r="G2190" i="2"/>
  <c r="H2190" i="2"/>
  <c r="I2190" i="2"/>
  <c r="A2191" i="2"/>
  <c r="B2191" i="2"/>
  <c r="C2191" i="2"/>
  <c r="D2191" i="2"/>
  <c r="E2191" i="2"/>
  <c r="F2191" i="2"/>
  <c r="G2191" i="2"/>
  <c r="H2191" i="2"/>
  <c r="I2191" i="2"/>
  <c r="A2192" i="2"/>
  <c r="B2192" i="2"/>
  <c r="C2192" i="2"/>
  <c r="D2192" i="2"/>
  <c r="E2192" i="2"/>
  <c r="F2192" i="2"/>
  <c r="G2192" i="2"/>
  <c r="H2192" i="2"/>
  <c r="I2192" i="2"/>
  <c r="A2193" i="2"/>
  <c r="B2193" i="2"/>
  <c r="C2193" i="2"/>
  <c r="D2193" i="2"/>
  <c r="E2193" i="2"/>
  <c r="F2193" i="2"/>
  <c r="G2193" i="2"/>
  <c r="H2193" i="2"/>
  <c r="I2193" i="2"/>
  <c r="A2194" i="2"/>
  <c r="B2194" i="2"/>
  <c r="C2194" i="2"/>
  <c r="D2194" i="2"/>
  <c r="E2194" i="2"/>
  <c r="F2194" i="2"/>
  <c r="G2194" i="2"/>
  <c r="H2194" i="2"/>
  <c r="I2194" i="2"/>
  <c r="A2195" i="2"/>
  <c r="B2195" i="2"/>
  <c r="C2195" i="2"/>
  <c r="D2195" i="2"/>
  <c r="E2195" i="2"/>
  <c r="F2195" i="2"/>
  <c r="G2195" i="2"/>
  <c r="H2195" i="2"/>
  <c r="I2195" i="2"/>
  <c r="A2196" i="2"/>
  <c r="B2196" i="2"/>
  <c r="C2196" i="2"/>
  <c r="D2196" i="2"/>
  <c r="E2196" i="2"/>
  <c r="F2196" i="2"/>
  <c r="G2196" i="2"/>
  <c r="H2196" i="2"/>
  <c r="I2196" i="2"/>
  <c r="A2197" i="2"/>
  <c r="B2197" i="2"/>
  <c r="C2197" i="2"/>
  <c r="D2197" i="2"/>
  <c r="E2197" i="2"/>
  <c r="F2197" i="2"/>
  <c r="G2197" i="2"/>
  <c r="H2197" i="2"/>
  <c r="I2197" i="2"/>
  <c r="A2198" i="2"/>
  <c r="B2198" i="2"/>
  <c r="C2198" i="2"/>
  <c r="D2198" i="2"/>
  <c r="E2198" i="2"/>
  <c r="F2198" i="2"/>
  <c r="G2198" i="2"/>
  <c r="H2198" i="2"/>
  <c r="I2198" i="2"/>
  <c r="A2199" i="2"/>
  <c r="B2199" i="2"/>
  <c r="C2199" i="2"/>
  <c r="D2199" i="2"/>
  <c r="E2199" i="2"/>
  <c r="F2199" i="2"/>
  <c r="G2199" i="2"/>
  <c r="H2199" i="2"/>
  <c r="I2199" i="2"/>
  <c r="A2200" i="2"/>
  <c r="B2200" i="2"/>
  <c r="C2200" i="2"/>
  <c r="D2200" i="2"/>
  <c r="E2200" i="2"/>
  <c r="F2200" i="2"/>
  <c r="G2200" i="2"/>
  <c r="H2200" i="2"/>
  <c r="I2200" i="2"/>
  <c r="A2201" i="2"/>
  <c r="B2201" i="2"/>
  <c r="C2201" i="2"/>
  <c r="D2201" i="2"/>
  <c r="E2201" i="2"/>
  <c r="F2201" i="2"/>
  <c r="G2201" i="2"/>
  <c r="H2201" i="2"/>
  <c r="I2201" i="2"/>
  <c r="A2202" i="2"/>
  <c r="B2202" i="2"/>
  <c r="C2202" i="2"/>
  <c r="D2202" i="2"/>
  <c r="E2202" i="2"/>
  <c r="F2202" i="2"/>
  <c r="G2202" i="2"/>
  <c r="H2202" i="2"/>
  <c r="I2202" i="2"/>
  <c r="A2203" i="2"/>
  <c r="B2203" i="2"/>
  <c r="C2203" i="2"/>
  <c r="D2203" i="2"/>
  <c r="E2203" i="2"/>
  <c r="F2203" i="2"/>
  <c r="G2203" i="2"/>
  <c r="H2203" i="2"/>
  <c r="I2203" i="2"/>
  <c r="A2204" i="2"/>
  <c r="B2204" i="2"/>
  <c r="C2204" i="2"/>
  <c r="D2204" i="2"/>
  <c r="E2204" i="2"/>
  <c r="F2204" i="2"/>
  <c r="G2204" i="2"/>
  <c r="H2204" i="2"/>
  <c r="I2204" i="2"/>
  <c r="A2205" i="2"/>
  <c r="B2205" i="2"/>
  <c r="C2205" i="2"/>
  <c r="D2205" i="2"/>
  <c r="E2205" i="2"/>
  <c r="F2205" i="2"/>
  <c r="G2205" i="2"/>
  <c r="H2205" i="2"/>
  <c r="I2205" i="2"/>
  <c r="A2206" i="2"/>
  <c r="B2206" i="2"/>
  <c r="C2206" i="2"/>
  <c r="D2206" i="2"/>
  <c r="E2206" i="2"/>
  <c r="F2206" i="2"/>
  <c r="G2206" i="2"/>
  <c r="H2206" i="2"/>
  <c r="I2206" i="2"/>
  <c r="A2207" i="2"/>
  <c r="B2207" i="2"/>
  <c r="C2207" i="2"/>
  <c r="D2207" i="2"/>
  <c r="E2207" i="2"/>
  <c r="F2207" i="2"/>
  <c r="G2207" i="2"/>
  <c r="H2207" i="2"/>
  <c r="I2207" i="2"/>
  <c r="A2208" i="2"/>
  <c r="B2208" i="2"/>
  <c r="C2208" i="2"/>
  <c r="D2208" i="2"/>
  <c r="E2208" i="2"/>
  <c r="F2208" i="2"/>
  <c r="G2208" i="2"/>
  <c r="H2208" i="2"/>
  <c r="I2208" i="2"/>
  <c r="A2209" i="2"/>
  <c r="B2209" i="2"/>
  <c r="C2209" i="2"/>
  <c r="D2209" i="2"/>
  <c r="E2209" i="2"/>
  <c r="F2209" i="2"/>
  <c r="G2209" i="2"/>
  <c r="H2209" i="2"/>
  <c r="I2209" i="2"/>
  <c r="A2210" i="2"/>
  <c r="B2210" i="2"/>
  <c r="C2210" i="2"/>
  <c r="D2210" i="2"/>
  <c r="E2210" i="2"/>
  <c r="F2210" i="2"/>
  <c r="G2210" i="2"/>
  <c r="H2210" i="2"/>
  <c r="I2210" i="2"/>
  <c r="A2211" i="2"/>
  <c r="B2211" i="2"/>
  <c r="C2211" i="2"/>
  <c r="D2211" i="2"/>
  <c r="E2211" i="2"/>
  <c r="F2211" i="2"/>
  <c r="G2211" i="2"/>
  <c r="H2211" i="2"/>
  <c r="I2211" i="2"/>
  <c r="A2212" i="2"/>
  <c r="B2212" i="2"/>
  <c r="C2212" i="2"/>
  <c r="D2212" i="2"/>
  <c r="E2212" i="2"/>
  <c r="F2212" i="2"/>
  <c r="G2212" i="2"/>
  <c r="H2212" i="2"/>
  <c r="I2212" i="2"/>
  <c r="A2213" i="2"/>
  <c r="B2213" i="2"/>
  <c r="C2213" i="2"/>
  <c r="D2213" i="2"/>
  <c r="E2213" i="2"/>
  <c r="F2213" i="2"/>
  <c r="G2213" i="2"/>
  <c r="H2213" i="2"/>
  <c r="I2213" i="2"/>
  <c r="A2214" i="2"/>
  <c r="B2214" i="2"/>
  <c r="C2214" i="2"/>
  <c r="D2214" i="2"/>
  <c r="E2214" i="2"/>
  <c r="F2214" i="2"/>
  <c r="G2214" i="2"/>
  <c r="H2214" i="2"/>
  <c r="I2214" i="2"/>
  <c r="A2215" i="2"/>
  <c r="B2215" i="2"/>
  <c r="C2215" i="2"/>
  <c r="D2215" i="2"/>
  <c r="E2215" i="2"/>
  <c r="F2215" i="2"/>
  <c r="G2215" i="2"/>
  <c r="H2215" i="2"/>
  <c r="I2215" i="2"/>
  <c r="A2216" i="2"/>
  <c r="B2216" i="2"/>
  <c r="C2216" i="2"/>
  <c r="D2216" i="2"/>
  <c r="E2216" i="2"/>
  <c r="F2216" i="2"/>
  <c r="G2216" i="2"/>
  <c r="H2216" i="2"/>
  <c r="I2216" i="2"/>
  <c r="A2217" i="2"/>
  <c r="B2217" i="2"/>
  <c r="C2217" i="2"/>
  <c r="D2217" i="2"/>
  <c r="E2217" i="2"/>
  <c r="F2217" i="2"/>
  <c r="G2217" i="2"/>
  <c r="H2217" i="2"/>
  <c r="I2217" i="2"/>
  <c r="A2218" i="2"/>
  <c r="B2218" i="2"/>
  <c r="C2218" i="2"/>
  <c r="D2218" i="2"/>
  <c r="E2218" i="2"/>
  <c r="F2218" i="2"/>
  <c r="G2218" i="2"/>
  <c r="H2218" i="2"/>
  <c r="I2218" i="2"/>
  <c r="A2219" i="2"/>
  <c r="B2219" i="2"/>
  <c r="C2219" i="2"/>
  <c r="D2219" i="2"/>
  <c r="E2219" i="2"/>
  <c r="F2219" i="2"/>
  <c r="G2219" i="2"/>
  <c r="H2219" i="2"/>
  <c r="I2219" i="2"/>
  <c r="A2220" i="2"/>
  <c r="B2220" i="2"/>
  <c r="C2220" i="2"/>
  <c r="D2220" i="2"/>
  <c r="E2220" i="2"/>
  <c r="F2220" i="2"/>
  <c r="G2220" i="2"/>
  <c r="H2220" i="2"/>
  <c r="I2220" i="2"/>
  <c r="A2221" i="2"/>
  <c r="B2221" i="2"/>
  <c r="C2221" i="2"/>
  <c r="D2221" i="2"/>
  <c r="E2221" i="2"/>
  <c r="F2221" i="2"/>
  <c r="G2221" i="2"/>
  <c r="H2221" i="2"/>
  <c r="I2221" i="2"/>
  <c r="A2222" i="2"/>
  <c r="B2222" i="2"/>
  <c r="C2222" i="2"/>
  <c r="D2222" i="2"/>
  <c r="E2222" i="2"/>
  <c r="F2222" i="2"/>
  <c r="G2222" i="2"/>
  <c r="H2222" i="2"/>
  <c r="I2222" i="2"/>
  <c r="A2223" i="2"/>
  <c r="B2223" i="2"/>
  <c r="C2223" i="2"/>
  <c r="D2223" i="2"/>
  <c r="E2223" i="2"/>
  <c r="F2223" i="2"/>
  <c r="G2223" i="2"/>
  <c r="H2223" i="2"/>
  <c r="I2223" i="2"/>
  <c r="A2224" i="2"/>
  <c r="B2224" i="2"/>
  <c r="C2224" i="2"/>
  <c r="D2224" i="2"/>
  <c r="E2224" i="2"/>
  <c r="F2224" i="2"/>
  <c r="G2224" i="2"/>
  <c r="H2224" i="2"/>
  <c r="I2224" i="2"/>
  <c r="A2225" i="2"/>
  <c r="B2225" i="2"/>
  <c r="C2225" i="2"/>
  <c r="D2225" i="2"/>
  <c r="E2225" i="2"/>
  <c r="F2225" i="2"/>
  <c r="G2225" i="2"/>
  <c r="H2225" i="2"/>
  <c r="I2225" i="2"/>
  <c r="A2226" i="2"/>
  <c r="B2226" i="2"/>
  <c r="C2226" i="2"/>
  <c r="D2226" i="2"/>
  <c r="E2226" i="2"/>
  <c r="F2226" i="2"/>
  <c r="G2226" i="2"/>
  <c r="H2226" i="2"/>
  <c r="I2226" i="2"/>
  <c r="A2227" i="2"/>
  <c r="C2227" i="2"/>
  <c r="D2227" i="2"/>
  <c r="E2227" i="2"/>
  <c r="F2227" i="2"/>
  <c r="G2227" i="2"/>
  <c r="H2227" i="2"/>
  <c r="I2227" i="2"/>
  <c r="A2228" i="2"/>
  <c r="B2228" i="2"/>
  <c r="C2228" i="2"/>
  <c r="D2228" i="2"/>
  <c r="E2228" i="2"/>
  <c r="F2228" i="2"/>
  <c r="G2228" i="2"/>
  <c r="H2228" i="2"/>
  <c r="I2228" i="2"/>
  <c r="A2229" i="2"/>
  <c r="B2229" i="2"/>
  <c r="C2229" i="2"/>
  <c r="D2229" i="2"/>
  <c r="E2229" i="2"/>
  <c r="F2229" i="2"/>
  <c r="G2229" i="2"/>
  <c r="H2229" i="2"/>
  <c r="I2229" i="2"/>
  <c r="A2230" i="2"/>
  <c r="B2230" i="2"/>
  <c r="C2230" i="2"/>
  <c r="D2230" i="2"/>
  <c r="E2230" i="2"/>
  <c r="F2230" i="2"/>
  <c r="G2230" i="2"/>
  <c r="H2230" i="2"/>
  <c r="I2230" i="2"/>
  <c r="A2231" i="2"/>
  <c r="B2231" i="2"/>
  <c r="C2231" i="2"/>
  <c r="D2231" i="2"/>
  <c r="E2231" i="2"/>
  <c r="F2231" i="2"/>
  <c r="G2231" i="2"/>
  <c r="H2231" i="2"/>
  <c r="I2231" i="2"/>
  <c r="A2232" i="2"/>
  <c r="C2232" i="2"/>
  <c r="D2232" i="2"/>
  <c r="E2232" i="2"/>
  <c r="F2232" i="2"/>
  <c r="G2232" i="2"/>
  <c r="H2232" i="2"/>
  <c r="I2232" i="2"/>
  <c r="A2233" i="2"/>
  <c r="C2233" i="2"/>
  <c r="D2233" i="2"/>
  <c r="E2233" i="2"/>
  <c r="F2233" i="2"/>
  <c r="G2233" i="2"/>
  <c r="H2233" i="2"/>
  <c r="I2233" i="2"/>
  <c r="A2234" i="2"/>
  <c r="C2234" i="2"/>
  <c r="D2234" i="2"/>
  <c r="E2234" i="2"/>
  <c r="F2234" i="2"/>
  <c r="G2234" i="2"/>
  <c r="H2234" i="2"/>
  <c r="I2234" i="2"/>
  <c r="A2235" i="2"/>
  <c r="C2235" i="2"/>
  <c r="D2235" i="2"/>
  <c r="E2235" i="2"/>
  <c r="F2235" i="2"/>
  <c r="G2235" i="2"/>
  <c r="H2235" i="2"/>
  <c r="I2235" i="2"/>
  <c r="A2236" i="2"/>
  <c r="C2236" i="2"/>
  <c r="D2236" i="2"/>
  <c r="E2236" i="2"/>
  <c r="F2236" i="2"/>
  <c r="G2236" i="2"/>
  <c r="H2236" i="2"/>
  <c r="I2236" i="2"/>
  <c r="A2237" i="2"/>
  <c r="C2237" i="2"/>
  <c r="D2237" i="2"/>
  <c r="E2237" i="2"/>
  <c r="F2237" i="2"/>
  <c r="G2237" i="2"/>
  <c r="H2237" i="2"/>
  <c r="I2237" i="2"/>
  <c r="A2238" i="2"/>
  <c r="B2238" i="2"/>
  <c r="C2238" i="2"/>
  <c r="D2238" i="2"/>
  <c r="E2238" i="2"/>
  <c r="F2238" i="2"/>
  <c r="G2238" i="2"/>
  <c r="H2238" i="2"/>
  <c r="I2238" i="2"/>
  <c r="A2239" i="2"/>
  <c r="B2239" i="2"/>
  <c r="C2239" i="2"/>
  <c r="D2239" i="2"/>
  <c r="E2239" i="2"/>
  <c r="F2239" i="2"/>
  <c r="G2239" i="2"/>
  <c r="H2239" i="2"/>
  <c r="I2239" i="2"/>
  <c r="A2240" i="2"/>
  <c r="B2240" i="2"/>
  <c r="C2240" i="2"/>
  <c r="D2240" i="2"/>
  <c r="E2240" i="2"/>
  <c r="F2240" i="2"/>
  <c r="G2240" i="2"/>
  <c r="H2240" i="2"/>
  <c r="I2240" i="2"/>
  <c r="A2241" i="2"/>
  <c r="B2241" i="2"/>
  <c r="C2241" i="2"/>
  <c r="D2241" i="2"/>
  <c r="E2241" i="2"/>
  <c r="F2241" i="2"/>
  <c r="G2241" i="2"/>
  <c r="H2241" i="2"/>
  <c r="I2241" i="2"/>
  <c r="A2242" i="2"/>
  <c r="B2242" i="2"/>
  <c r="C2242" i="2"/>
  <c r="D2242" i="2"/>
  <c r="E2242" i="2"/>
  <c r="F2242" i="2"/>
  <c r="G2242" i="2"/>
  <c r="H2242" i="2"/>
  <c r="I2242" i="2"/>
  <c r="A2243" i="2"/>
  <c r="B2243" i="2"/>
  <c r="C2243" i="2"/>
  <c r="D2243" i="2"/>
  <c r="E2243" i="2"/>
  <c r="F2243" i="2"/>
  <c r="G2243" i="2"/>
  <c r="H2243" i="2"/>
  <c r="I2243" i="2"/>
  <c r="A2244" i="2"/>
  <c r="B2244" i="2"/>
  <c r="C2244" i="2"/>
  <c r="D2244" i="2"/>
  <c r="E2244" i="2"/>
  <c r="F2244" i="2"/>
  <c r="G2244" i="2"/>
  <c r="H2244" i="2"/>
  <c r="I2244" i="2"/>
  <c r="A2245" i="2"/>
  <c r="B2245" i="2"/>
  <c r="C2245" i="2"/>
  <c r="D2245" i="2"/>
  <c r="E2245" i="2"/>
  <c r="F2245" i="2"/>
  <c r="G2245" i="2"/>
  <c r="H2245" i="2"/>
  <c r="I2245" i="2"/>
  <c r="A2246" i="2"/>
  <c r="B2246" i="2"/>
  <c r="C2246" i="2"/>
  <c r="D2246" i="2"/>
  <c r="E2246" i="2"/>
  <c r="F2246" i="2"/>
  <c r="G2246" i="2"/>
  <c r="H2246" i="2"/>
  <c r="I2246" i="2"/>
  <c r="A2247" i="2"/>
  <c r="B2247" i="2"/>
  <c r="C2247" i="2"/>
  <c r="D2247" i="2"/>
  <c r="E2247" i="2"/>
  <c r="F2247" i="2"/>
  <c r="G2247" i="2"/>
  <c r="H2247" i="2"/>
  <c r="I2247" i="2"/>
  <c r="A2248" i="2"/>
  <c r="B2248" i="2"/>
  <c r="C2248" i="2"/>
  <c r="D2248" i="2"/>
  <c r="E2248" i="2"/>
  <c r="F2248" i="2"/>
  <c r="G2248" i="2"/>
  <c r="H2248" i="2"/>
  <c r="I2248" i="2"/>
  <c r="A2249" i="2"/>
  <c r="B2249" i="2"/>
  <c r="C2249" i="2"/>
  <c r="D2249" i="2"/>
  <c r="E2249" i="2"/>
  <c r="F2249" i="2"/>
  <c r="G2249" i="2"/>
  <c r="H2249" i="2"/>
  <c r="I2249" i="2"/>
  <c r="A2250" i="2"/>
  <c r="B2250" i="2"/>
  <c r="C2250" i="2"/>
  <c r="D2250" i="2"/>
  <c r="E2250" i="2"/>
  <c r="F2250" i="2"/>
  <c r="G2250" i="2"/>
  <c r="H2250" i="2"/>
  <c r="I2250" i="2"/>
  <c r="A2251" i="2"/>
  <c r="B2251" i="2"/>
  <c r="C2251" i="2"/>
  <c r="D2251" i="2"/>
  <c r="E2251" i="2"/>
  <c r="F2251" i="2"/>
  <c r="G2251" i="2"/>
  <c r="H2251" i="2"/>
  <c r="I2251" i="2"/>
  <c r="A2252" i="2"/>
  <c r="B2252" i="2"/>
  <c r="C2252" i="2"/>
  <c r="D2252" i="2"/>
  <c r="E2252" i="2"/>
  <c r="F2252" i="2"/>
  <c r="G2252" i="2"/>
  <c r="H2252" i="2"/>
  <c r="I2252" i="2"/>
  <c r="A2253" i="2"/>
  <c r="B2253" i="2"/>
  <c r="C2253" i="2"/>
  <c r="D2253" i="2"/>
  <c r="E2253" i="2"/>
  <c r="F2253" i="2"/>
  <c r="G2253" i="2"/>
  <c r="H2253" i="2"/>
  <c r="I2253" i="2"/>
  <c r="A2254" i="2"/>
  <c r="B2254" i="2"/>
  <c r="C2254" i="2"/>
  <c r="D2254" i="2"/>
  <c r="E2254" i="2"/>
  <c r="F2254" i="2"/>
  <c r="G2254" i="2"/>
  <c r="H2254" i="2"/>
  <c r="I2254" i="2"/>
  <c r="A2255" i="2"/>
  <c r="B2255" i="2"/>
  <c r="C2255" i="2"/>
  <c r="D2255" i="2"/>
  <c r="E2255" i="2"/>
  <c r="F2255" i="2"/>
  <c r="G2255" i="2"/>
  <c r="H2255" i="2"/>
  <c r="I2255" i="2"/>
  <c r="A2256" i="2"/>
  <c r="B2256" i="2"/>
  <c r="C2256" i="2"/>
  <c r="D2256" i="2"/>
  <c r="E2256" i="2"/>
  <c r="F2256" i="2"/>
  <c r="G2256" i="2"/>
  <c r="H2256" i="2"/>
  <c r="I2256" i="2"/>
  <c r="A2257" i="2"/>
  <c r="B2257" i="2"/>
  <c r="C2257" i="2"/>
  <c r="D2257" i="2"/>
  <c r="E2257" i="2"/>
  <c r="F2257" i="2"/>
  <c r="G2257" i="2"/>
  <c r="H2257" i="2"/>
  <c r="I2257" i="2"/>
  <c r="A2258" i="2"/>
  <c r="B2258" i="2"/>
  <c r="C2258" i="2"/>
  <c r="D2258" i="2"/>
  <c r="E2258" i="2"/>
  <c r="F2258" i="2"/>
  <c r="G2258" i="2"/>
  <c r="H2258" i="2"/>
  <c r="I2258" i="2"/>
  <c r="A2259" i="2"/>
  <c r="B2259" i="2"/>
  <c r="C2259" i="2"/>
  <c r="D2259" i="2"/>
  <c r="E2259" i="2"/>
  <c r="F2259" i="2"/>
  <c r="G2259" i="2"/>
  <c r="H2259" i="2"/>
  <c r="I2259" i="2"/>
  <c r="A2260" i="2"/>
  <c r="B2260" i="2"/>
  <c r="C2260" i="2"/>
  <c r="D2260" i="2"/>
  <c r="E2260" i="2"/>
  <c r="F2260" i="2"/>
  <c r="G2260" i="2"/>
  <c r="H2260" i="2"/>
  <c r="I2260" i="2"/>
  <c r="A2261" i="2"/>
  <c r="B2261" i="2"/>
  <c r="C2261" i="2"/>
  <c r="D2261" i="2"/>
  <c r="E2261" i="2"/>
  <c r="F2261" i="2"/>
  <c r="G2261" i="2"/>
  <c r="H2261" i="2"/>
  <c r="I2261" i="2"/>
  <c r="A2262" i="2"/>
  <c r="B2262" i="2"/>
  <c r="C2262" i="2"/>
  <c r="D2262" i="2"/>
  <c r="E2262" i="2"/>
  <c r="F2262" i="2"/>
  <c r="G2262" i="2"/>
  <c r="H2262" i="2"/>
  <c r="I2262" i="2"/>
  <c r="A2263" i="2"/>
  <c r="B2263" i="2"/>
  <c r="C2263" i="2"/>
  <c r="D2263" i="2"/>
  <c r="E2263" i="2"/>
  <c r="F2263" i="2"/>
  <c r="G2263" i="2"/>
  <c r="H2263" i="2"/>
  <c r="I2263" i="2"/>
  <c r="A2264" i="2"/>
  <c r="B2264" i="2"/>
  <c r="C2264" i="2"/>
  <c r="D2264" i="2"/>
  <c r="E2264" i="2"/>
  <c r="F2264" i="2"/>
  <c r="G2264" i="2"/>
  <c r="H2264" i="2"/>
  <c r="I2264" i="2"/>
  <c r="A2265" i="2"/>
  <c r="B2265" i="2"/>
  <c r="C2265" i="2"/>
  <c r="D2265" i="2"/>
  <c r="E2265" i="2"/>
  <c r="F2265" i="2"/>
  <c r="G2265" i="2"/>
  <c r="H2265" i="2"/>
  <c r="I2265" i="2"/>
  <c r="A2266" i="2"/>
  <c r="B2266" i="2"/>
  <c r="C2266" i="2"/>
  <c r="D2266" i="2"/>
  <c r="E2266" i="2"/>
  <c r="F2266" i="2"/>
  <c r="G2266" i="2"/>
  <c r="H2266" i="2"/>
  <c r="I2266" i="2"/>
  <c r="A2267" i="2"/>
  <c r="C2267" i="2"/>
  <c r="D2267" i="2"/>
  <c r="E2267" i="2"/>
  <c r="F2267" i="2"/>
  <c r="G2267" i="2"/>
  <c r="H2267" i="2"/>
  <c r="I2267" i="2"/>
  <c r="A2268" i="2"/>
  <c r="C2268" i="2"/>
  <c r="D2268" i="2"/>
  <c r="E2268" i="2"/>
  <c r="F2268" i="2"/>
  <c r="G2268" i="2"/>
  <c r="H2268" i="2"/>
  <c r="I2268" i="2"/>
  <c r="A2269" i="2"/>
  <c r="C2269" i="2"/>
  <c r="D2269" i="2"/>
  <c r="E2269" i="2"/>
  <c r="F2269" i="2"/>
  <c r="G2269" i="2"/>
  <c r="H2269" i="2"/>
  <c r="I2269" i="2"/>
  <c r="A2270" i="2"/>
  <c r="C2270" i="2"/>
  <c r="D2270" i="2"/>
  <c r="E2270" i="2"/>
  <c r="F2270" i="2"/>
  <c r="G2270" i="2"/>
  <c r="H2270" i="2"/>
  <c r="I2270" i="2"/>
  <c r="A2271" i="2"/>
  <c r="C2271" i="2"/>
  <c r="D2271" i="2"/>
  <c r="E2271" i="2"/>
  <c r="F2271" i="2"/>
  <c r="G2271" i="2"/>
  <c r="H2271" i="2"/>
  <c r="I2271" i="2"/>
  <c r="A2272" i="2"/>
  <c r="B2272" i="2"/>
  <c r="C2272" i="2"/>
  <c r="D2272" i="2"/>
  <c r="E2272" i="2"/>
  <c r="F2272" i="2"/>
  <c r="G2272" i="2"/>
  <c r="H2272" i="2"/>
  <c r="I2272" i="2"/>
  <c r="A2273" i="2"/>
  <c r="B2273" i="2"/>
  <c r="C2273" i="2"/>
  <c r="D2273" i="2"/>
  <c r="E2273" i="2"/>
  <c r="F2273" i="2"/>
  <c r="G2273" i="2"/>
  <c r="H2273" i="2"/>
  <c r="I2273" i="2"/>
  <c r="A2274" i="2"/>
  <c r="B2274" i="2"/>
  <c r="C2274" i="2"/>
  <c r="D2274" i="2"/>
  <c r="E2274" i="2"/>
  <c r="F2274" i="2"/>
  <c r="G2274" i="2"/>
  <c r="H2274" i="2"/>
  <c r="I2274" i="2"/>
  <c r="A2275" i="2"/>
  <c r="B2275" i="2"/>
  <c r="C2275" i="2"/>
  <c r="D2275" i="2"/>
  <c r="E2275" i="2"/>
  <c r="F2275" i="2"/>
  <c r="G2275" i="2"/>
  <c r="H2275" i="2"/>
  <c r="I2275" i="2"/>
  <c r="A2276" i="2"/>
  <c r="B2276" i="2"/>
  <c r="C2276" i="2"/>
  <c r="D2276" i="2"/>
  <c r="E2276" i="2"/>
  <c r="F2276" i="2"/>
  <c r="G2276" i="2"/>
  <c r="H2276" i="2"/>
  <c r="I2276" i="2"/>
  <c r="A2277" i="2"/>
  <c r="B2277" i="2"/>
  <c r="C2277" i="2"/>
  <c r="D2277" i="2"/>
  <c r="E2277" i="2"/>
  <c r="F2277" i="2"/>
  <c r="G2277" i="2"/>
  <c r="H2277" i="2"/>
  <c r="I2277" i="2"/>
  <c r="A2278" i="2"/>
  <c r="C2278" i="2"/>
  <c r="D2278" i="2"/>
  <c r="E2278" i="2"/>
  <c r="F2278" i="2"/>
  <c r="G2278" i="2"/>
  <c r="H2278" i="2"/>
  <c r="I2278" i="2"/>
  <c r="A2279" i="2"/>
  <c r="B2279" i="2"/>
  <c r="C2279" i="2"/>
  <c r="D2279" i="2"/>
  <c r="E2279" i="2"/>
  <c r="F2279" i="2"/>
  <c r="G2279" i="2"/>
  <c r="H2279" i="2"/>
  <c r="I2279" i="2"/>
  <c r="A2280" i="2"/>
  <c r="B2280" i="2"/>
  <c r="C2280" i="2"/>
  <c r="D2280" i="2"/>
  <c r="E2280" i="2"/>
  <c r="F2280" i="2"/>
  <c r="G2280" i="2"/>
  <c r="H2280" i="2"/>
  <c r="I2280" i="2"/>
  <c r="A2281" i="2"/>
  <c r="B2281" i="2"/>
  <c r="C2281" i="2"/>
  <c r="D2281" i="2"/>
  <c r="E2281" i="2"/>
  <c r="F2281" i="2"/>
  <c r="G2281" i="2"/>
  <c r="H2281" i="2"/>
  <c r="I2281" i="2"/>
  <c r="A2282" i="2"/>
  <c r="B2282" i="2"/>
  <c r="C2282" i="2"/>
  <c r="D2282" i="2"/>
  <c r="E2282" i="2"/>
  <c r="F2282" i="2"/>
  <c r="G2282" i="2"/>
  <c r="H2282" i="2"/>
  <c r="I2282" i="2"/>
  <c r="A2283" i="2"/>
  <c r="B2283" i="2"/>
  <c r="C2283" i="2"/>
  <c r="D2283" i="2"/>
  <c r="E2283" i="2"/>
  <c r="F2283" i="2"/>
  <c r="G2283" i="2"/>
  <c r="H2283" i="2"/>
  <c r="I2283" i="2"/>
  <c r="A2284" i="2"/>
  <c r="B2284" i="2"/>
  <c r="C2284" i="2"/>
  <c r="D2284" i="2"/>
  <c r="E2284" i="2"/>
  <c r="F2284" i="2"/>
  <c r="G2284" i="2"/>
  <c r="H2284" i="2"/>
  <c r="I2284" i="2"/>
  <c r="A2285" i="2"/>
  <c r="B2285" i="2"/>
  <c r="C2285" i="2"/>
  <c r="D2285" i="2"/>
  <c r="E2285" i="2"/>
  <c r="F2285" i="2"/>
  <c r="G2285" i="2"/>
  <c r="H2285" i="2"/>
  <c r="I2285" i="2"/>
  <c r="A2286" i="2"/>
  <c r="B2286" i="2"/>
  <c r="C2286" i="2"/>
  <c r="D2286" i="2"/>
  <c r="E2286" i="2"/>
  <c r="F2286" i="2"/>
  <c r="G2286" i="2"/>
  <c r="H2286" i="2"/>
  <c r="I2286" i="2"/>
  <c r="A2287" i="2"/>
  <c r="B2287" i="2"/>
  <c r="C2287" i="2"/>
  <c r="D2287" i="2"/>
  <c r="E2287" i="2"/>
  <c r="F2287" i="2"/>
  <c r="G2287" i="2"/>
  <c r="H2287" i="2"/>
  <c r="I2287" i="2"/>
  <c r="A2288" i="2"/>
  <c r="B2288" i="2"/>
  <c r="C2288" i="2"/>
  <c r="D2288" i="2"/>
  <c r="E2288" i="2"/>
  <c r="F2288" i="2"/>
  <c r="G2288" i="2"/>
  <c r="H2288" i="2"/>
  <c r="I2288" i="2"/>
  <c r="A2289" i="2"/>
  <c r="B2289" i="2"/>
  <c r="C2289" i="2"/>
  <c r="D2289" i="2"/>
  <c r="E2289" i="2"/>
  <c r="F2289" i="2"/>
  <c r="G2289" i="2"/>
  <c r="H2289" i="2"/>
  <c r="I2289" i="2"/>
  <c r="A2290" i="2"/>
  <c r="B2290" i="2"/>
  <c r="C2290" i="2"/>
  <c r="D2290" i="2"/>
  <c r="E2290" i="2"/>
  <c r="F2290" i="2"/>
  <c r="G2290" i="2"/>
  <c r="H2290" i="2"/>
  <c r="I2290" i="2"/>
  <c r="A2291" i="2"/>
  <c r="B2291" i="2"/>
  <c r="C2291" i="2"/>
  <c r="D2291" i="2"/>
  <c r="E2291" i="2"/>
  <c r="F2291" i="2"/>
  <c r="G2291" i="2"/>
  <c r="H2291" i="2"/>
  <c r="I2291" i="2"/>
  <c r="A2292" i="2"/>
  <c r="B2292" i="2"/>
  <c r="C2292" i="2"/>
  <c r="D2292" i="2"/>
  <c r="E2292" i="2"/>
  <c r="F2292" i="2"/>
  <c r="G2292" i="2"/>
  <c r="H2292" i="2"/>
  <c r="I2292" i="2"/>
  <c r="A2293" i="2"/>
  <c r="B2293" i="2"/>
  <c r="C2293" i="2"/>
  <c r="D2293" i="2"/>
  <c r="E2293" i="2"/>
  <c r="F2293" i="2"/>
  <c r="G2293" i="2"/>
  <c r="H2293" i="2"/>
  <c r="I2293" i="2"/>
  <c r="A2294" i="2"/>
  <c r="B2294" i="2"/>
  <c r="C2294" i="2"/>
  <c r="D2294" i="2"/>
  <c r="E2294" i="2"/>
  <c r="F2294" i="2"/>
  <c r="G2294" i="2"/>
  <c r="H2294" i="2"/>
  <c r="I2294" i="2"/>
  <c r="A2295" i="2"/>
  <c r="B2295" i="2"/>
  <c r="C2295" i="2"/>
  <c r="D2295" i="2"/>
  <c r="E2295" i="2"/>
  <c r="F2295" i="2"/>
  <c r="G2295" i="2"/>
  <c r="H2295" i="2"/>
  <c r="I2295" i="2"/>
  <c r="A2296" i="2"/>
  <c r="B2296" i="2"/>
  <c r="C2296" i="2"/>
  <c r="D2296" i="2"/>
  <c r="E2296" i="2"/>
  <c r="F2296" i="2"/>
  <c r="G2296" i="2"/>
  <c r="H2296" i="2"/>
  <c r="I2296" i="2"/>
  <c r="A2297" i="2"/>
  <c r="B2297" i="2"/>
  <c r="C2297" i="2"/>
  <c r="D2297" i="2"/>
  <c r="E2297" i="2"/>
  <c r="F2297" i="2"/>
  <c r="G2297" i="2"/>
  <c r="H2297" i="2"/>
  <c r="I2297" i="2"/>
  <c r="A2298" i="2"/>
  <c r="B2298" i="2"/>
  <c r="C2298" i="2"/>
  <c r="D2298" i="2"/>
  <c r="E2298" i="2"/>
  <c r="F2298" i="2"/>
  <c r="G2298" i="2"/>
  <c r="H2298" i="2"/>
  <c r="I2298" i="2"/>
  <c r="A2299" i="2"/>
  <c r="B2299" i="2"/>
  <c r="C2299" i="2"/>
  <c r="D2299" i="2"/>
  <c r="E2299" i="2"/>
  <c r="F2299" i="2"/>
  <c r="G2299" i="2"/>
  <c r="H2299" i="2"/>
  <c r="I2299" i="2"/>
  <c r="A2300" i="2"/>
  <c r="B2300" i="2"/>
  <c r="C2300" i="2"/>
  <c r="D2300" i="2"/>
  <c r="E2300" i="2"/>
  <c r="F2300" i="2"/>
  <c r="G2300" i="2"/>
  <c r="H2300" i="2"/>
  <c r="I2300" i="2"/>
  <c r="A2301" i="2"/>
  <c r="B2301" i="2"/>
  <c r="C2301" i="2"/>
  <c r="D2301" i="2"/>
  <c r="E2301" i="2"/>
  <c r="F2301" i="2"/>
  <c r="G2301" i="2"/>
  <c r="H2301" i="2"/>
  <c r="I2301" i="2"/>
  <c r="A2302" i="2"/>
  <c r="B2302" i="2"/>
  <c r="C2302" i="2"/>
  <c r="D2302" i="2"/>
  <c r="E2302" i="2"/>
  <c r="F2302" i="2"/>
  <c r="G2302" i="2"/>
  <c r="H2302" i="2"/>
  <c r="I2302" i="2"/>
  <c r="A2303" i="2"/>
  <c r="B2303" i="2"/>
  <c r="C2303" i="2"/>
  <c r="D2303" i="2"/>
  <c r="E2303" i="2"/>
  <c r="F2303" i="2"/>
  <c r="G2303" i="2"/>
  <c r="H2303" i="2"/>
  <c r="I2303" i="2"/>
  <c r="A2304" i="2"/>
  <c r="B2304" i="2"/>
  <c r="C2304" i="2"/>
  <c r="D2304" i="2"/>
  <c r="E2304" i="2"/>
  <c r="F2304" i="2"/>
  <c r="G2304" i="2"/>
  <c r="H2304" i="2"/>
  <c r="I2304" i="2"/>
  <c r="A2305" i="2"/>
  <c r="B2305" i="2"/>
  <c r="C2305" i="2"/>
  <c r="D2305" i="2"/>
  <c r="E2305" i="2"/>
  <c r="F2305" i="2"/>
  <c r="G2305" i="2"/>
  <c r="H2305" i="2"/>
  <c r="I2305" i="2"/>
  <c r="A2306" i="2"/>
  <c r="B2306" i="2"/>
  <c r="C2306" i="2"/>
  <c r="D2306" i="2"/>
  <c r="E2306" i="2"/>
  <c r="F2306" i="2"/>
  <c r="G2306" i="2"/>
  <c r="H2306" i="2"/>
  <c r="I2306" i="2"/>
  <c r="A2307" i="2"/>
  <c r="B2307" i="2"/>
  <c r="C2307" i="2"/>
  <c r="D2307" i="2"/>
  <c r="E2307" i="2"/>
  <c r="F2307" i="2"/>
  <c r="G2307" i="2"/>
  <c r="H2307" i="2"/>
  <c r="I2307" i="2"/>
  <c r="A2308" i="2"/>
  <c r="B2308" i="2"/>
  <c r="C2308" i="2"/>
  <c r="D2308" i="2"/>
  <c r="E2308" i="2"/>
  <c r="F2308" i="2"/>
  <c r="G2308" i="2"/>
  <c r="H2308" i="2"/>
  <c r="I2308" i="2"/>
  <c r="A2309" i="2"/>
  <c r="B2309" i="2"/>
  <c r="C2309" i="2"/>
  <c r="D2309" i="2"/>
  <c r="E2309" i="2"/>
  <c r="F2309" i="2"/>
  <c r="G2309" i="2"/>
  <c r="H2309" i="2"/>
  <c r="I2309" i="2"/>
  <c r="A2310" i="2"/>
  <c r="B2310" i="2"/>
  <c r="C2310" i="2"/>
  <c r="D2310" i="2"/>
  <c r="E2310" i="2"/>
  <c r="F2310" i="2"/>
  <c r="G2310" i="2"/>
  <c r="H2310" i="2"/>
  <c r="I2310" i="2"/>
  <c r="A2311" i="2"/>
  <c r="B2311" i="2"/>
  <c r="C2311" i="2"/>
  <c r="D2311" i="2"/>
  <c r="E2311" i="2"/>
  <c r="F2311" i="2"/>
  <c r="G2311" i="2"/>
  <c r="H2311" i="2"/>
  <c r="I2311" i="2"/>
  <c r="A2312" i="2"/>
  <c r="B2312" i="2"/>
  <c r="C2312" i="2"/>
  <c r="D2312" i="2"/>
  <c r="E2312" i="2"/>
  <c r="F2312" i="2"/>
  <c r="G2312" i="2"/>
  <c r="H2312" i="2"/>
  <c r="I2312" i="2"/>
  <c r="A2313" i="2"/>
  <c r="B2313" i="2"/>
  <c r="C2313" i="2"/>
  <c r="D2313" i="2"/>
  <c r="E2313" i="2"/>
  <c r="F2313" i="2"/>
  <c r="G2313" i="2"/>
  <c r="H2313" i="2"/>
  <c r="I2313" i="2"/>
  <c r="A2314" i="2"/>
  <c r="B2314" i="2"/>
  <c r="C2314" i="2"/>
  <c r="D2314" i="2"/>
  <c r="E2314" i="2"/>
  <c r="F2314" i="2"/>
  <c r="G2314" i="2"/>
  <c r="H2314" i="2"/>
  <c r="I2314" i="2"/>
  <c r="A2315" i="2"/>
  <c r="B2315" i="2"/>
  <c r="C2315" i="2"/>
  <c r="D2315" i="2"/>
  <c r="E2315" i="2"/>
  <c r="F2315" i="2"/>
  <c r="G2315" i="2"/>
  <c r="H2315" i="2"/>
  <c r="I2315" i="2"/>
  <c r="A2316" i="2"/>
  <c r="B2316" i="2"/>
  <c r="C2316" i="2"/>
  <c r="D2316" i="2"/>
  <c r="E2316" i="2"/>
  <c r="F2316" i="2"/>
  <c r="G2316" i="2"/>
  <c r="H2316" i="2"/>
  <c r="I2316" i="2"/>
  <c r="A2317" i="2"/>
  <c r="B2317" i="2"/>
  <c r="C2317" i="2"/>
  <c r="D2317" i="2"/>
  <c r="E2317" i="2"/>
  <c r="F2317" i="2"/>
  <c r="G2317" i="2"/>
  <c r="H2317" i="2"/>
  <c r="I2317" i="2"/>
  <c r="A2318" i="2"/>
  <c r="B2318" i="2"/>
  <c r="C2318" i="2"/>
  <c r="D2318" i="2"/>
  <c r="E2318" i="2"/>
  <c r="F2318" i="2"/>
  <c r="G2318" i="2"/>
  <c r="H2318" i="2"/>
  <c r="I2318" i="2"/>
  <c r="A2319" i="2"/>
  <c r="B2319" i="2"/>
  <c r="C2319" i="2"/>
  <c r="D2319" i="2"/>
  <c r="E2319" i="2"/>
  <c r="F2319" i="2"/>
  <c r="G2319" i="2"/>
  <c r="H2319" i="2"/>
  <c r="I2319" i="2"/>
  <c r="A2320" i="2"/>
  <c r="B2320" i="2"/>
  <c r="C2320" i="2"/>
  <c r="D2320" i="2"/>
  <c r="E2320" i="2"/>
  <c r="F2320" i="2"/>
  <c r="G2320" i="2"/>
  <c r="H2320" i="2"/>
  <c r="I2320" i="2"/>
  <c r="A2321" i="2"/>
  <c r="B2321" i="2"/>
  <c r="C2321" i="2"/>
  <c r="D2321" i="2"/>
  <c r="E2321" i="2"/>
  <c r="F2321" i="2"/>
  <c r="G2321" i="2"/>
  <c r="H2321" i="2"/>
  <c r="I2321" i="2"/>
  <c r="A2322" i="2"/>
  <c r="C2322" i="2"/>
  <c r="D2322" i="2"/>
  <c r="E2322" i="2"/>
  <c r="F2322" i="2"/>
  <c r="G2322" i="2"/>
  <c r="H2322" i="2"/>
  <c r="I2322" i="2"/>
  <c r="A2323" i="2"/>
  <c r="C2323" i="2"/>
  <c r="D2323" i="2"/>
  <c r="E2323" i="2"/>
  <c r="F2323" i="2"/>
  <c r="G2323" i="2"/>
  <c r="H2323" i="2"/>
  <c r="I2323" i="2"/>
  <c r="A2324" i="2"/>
  <c r="C2324" i="2"/>
  <c r="D2324" i="2"/>
  <c r="E2324" i="2"/>
  <c r="F2324" i="2"/>
  <c r="G2324" i="2"/>
  <c r="H2324" i="2"/>
  <c r="I2324" i="2"/>
  <c r="A2325" i="2"/>
  <c r="B2325" i="2"/>
  <c r="C2325" i="2"/>
  <c r="D2325" i="2"/>
  <c r="E2325" i="2"/>
  <c r="F2325" i="2"/>
  <c r="G2325" i="2"/>
  <c r="H2325" i="2"/>
  <c r="I2325" i="2"/>
  <c r="A2326" i="2"/>
  <c r="B2326" i="2"/>
  <c r="C2326" i="2"/>
  <c r="D2326" i="2"/>
  <c r="E2326" i="2"/>
  <c r="F2326" i="2"/>
  <c r="G2326" i="2"/>
  <c r="H2326" i="2"/>
  <c r="I2326" i="2"/>
  <c r="A2327" i="2"/>
  <c r="B2327" i="2"/>
  <c r="C2327" i="2"/>
  <c r="D2327" i="2"/>
  <c r="E2327" i="2"/>
  <c r="F2327" i="2"/>
  <c r="G2327" i="2"/>
  <c r="H2327" i="2"/>
  <c r="I2327" i="2"/>
  <c r="A2328" i="2"/>
  <c r="B2328" i="2"/>
  <c r="C2328" i="2"/>
  <c r="D2328" i="2"/>
  <c r="E2328" i="2"/>
  <c r="F2328" i="2"/>
  <c r="G2328" i="2"/>
  <c r="H2328" i="2"/>
  <c r="I2328" i="2"/>
  <c r="A2329" i="2"/>
  <c r="C2329" i="2"/>
  <c r="D2329" i="2"/>
  <c r="E2329" i="2"/>
  <c r="F2329" i="2"/>
  <c r="G2329" i="2"/>
  <c r="H2329" i="2"/>
  <c r="I2329" i="2"/>
  <c r="A2330" i="2"/>
  <c r="C2330" i="2"/>
  <c r="D2330" i="2"/>
  <c r="E2330" i="2"/>
  <c r="F2330" i="2"/>
  <c r="G2330" i="2"/>
  <c r="H2330" i="2"/>
  <c r="I2330" i="2"/>
  <c r="A2331" i="2"/>
  <c r="C2331" i="2"/>
  <c r="D2331" i="2"/>
  <c r="E2331" i="2"/>
  <c r="F2331" i="2"/>
  <c r="G2331" i="2"/>
  <c r="H2331" i="2"/>
  <c r="I2331" i="2"/>
  <c r="A2332" i="2"/>
  <c r="C2332" i="2"/>
  <c r="D2332" i="2"/>
  <c r="E2332" i="2"/>
  <c r="F2332" i="2"/>
  <c r="G2332" i="2"/>
  <c r="H2332" i="2"/>
  <c r="I2332" i="2"/>
  <c r="A2333" i="2"/>
  <c r="C2333" i="2"/>
  <c r="D2333" i="2"/>
  <c r="E2333" i="2"/>
  <c r="F2333" i="2"/>
  <c r="G2333" i="2"/>
  <c r="H2333" i="2"/>
  <c r="I2333" i="2"/>
  <c r="A2334" i="2"/>
  <c r="B2334" i="2"/>
  <c r="C2334" i="2"/>
  <c r="D2334" i="2"/>
  <c r="E2334" i="2"/>
  <c r="F2334" i="2"/>
  <c r="G2334" i="2"/>
  <c r="H2334" i="2"/>
  <c r="I2334" i="2"/>
  <c r="A2335" i="2"/>
  <c r="B2335" i="2"/>
  <c r="C2335" i="2"/>
  <c r="D2335" i="2"/>
  <c r="E2335" i="2"/>
  <c r="F2335" i="2"/>
  <c r="G2335" i="2"/>
  <c r="H2335" i="2"/>
  <c r="I2335" i="2"/>
  <c r="A2336" i="2"/>
  <c r="B2336" i="2"/>
  <c r="C2336" i="2"/>
  <c r="D2336" i="2"/>
  <c r="E2336" i="2"/>
  <c r="F2336" i="2"/>
  <c r="G2336" i="2"/>
  <c r="H2336" i="2"/>
  <c r="I2336" i="2"/>
  <c r="A2337" i="2"/>
  <c r="B2337" i="2"/>
  <c r="C2337" i="2"/>
  <c r="D2337" i="2"/>
  <c r="E2337" i="2"/>
  <c r="F2337" i="2"/>
  <c r="G2337" i="2"/>
  <c r="H2337" i="2"/>
  <c r="I2337" i="2"/>
  <c r="A2338" i="2"/>
  <c r="B2338" i="2"/>
  <c r="C2338" i="2"/>
  <c r="D2338" i="2"/>
  <c r="E2338" i="2"/>
  <c r="F2338" i="2"/>
  <c r="G2338" i="2"/>
  <c r="H2338" i="2"/>
  <c r="I2338" i="2"/>
  <c r="A2339" i="2"/>
  <c r="B2339" i="2"/>
  <c r="C2339" i="2"/>
  <c r="D2339" i="2"/>
  <c r="E2339" i="2"/>
  <c r="F2339" i="2"/>
  <c r="G2339" i="2"/>
  <c r="H2339" i="2"/>
  <c r="I2339" i="2"/>
  <c r="A2340" i="2"/>
  <c r="B2340" i="2"/>
  <c r="C2340" i="2"/>
  <c r="D2340" i="2"/>
  <c r="E2340" i="2"/>
  <c r="F2340" i="2"/>
  <c r="G2340" i="2"/>
  <c r="H2340" i="2"/>
  <c r="I2340" i="2"/>
  <c r="A2341" i="2"/>
  <c r="B2341" i="2"/>
  <c r="C2341" i="2"/>
  <c r="D2341" i="2"/>
  <c r="E2341" i="2"/>
  <c r="F2341" i="2"/>
  <c r="G2341" i="2"/>
  <c r="H2341" i="2"/>
  <c r="I2341" i="2"/>
  <c r="A2342" i="2"/>
  <c r="B2342" i="2"/>
  <c r="C2342" i="2"/>
  <c r="D2342" i="2"/>
  <c r="E2342" i="2"/>
  <c r="F2342" i="2"/>
  <c r="G2342" i="2"/>
  <c r="H2342" i="2"/>
  <c r="I2342" i="2"/>
  <c r="A2343" i="2"/>
  <c r="B2343" i="2"/>
  <c r="C2343" i="2"/>
  <c r="D2343" i="2"/>
  <c r="E2343" i="2"/>
  <c r="F2343" i="2"/>
  <c r="G2343" i="2"/>
  <c r="H2343" i="2"/>
  <c r="I2343" i="2"/>
  <c r="A2344" i="2"/>
  <c r="B2344" i="2"/>
  <c r="C2344" i="2"/>
  <c r="D2344" i="2"/>
  <c r="E2344" i="2"/>
  <c r="F2344" i="2"/>
  <c r="G2344" i="2"/>
  <c r="H2344" i="2"/>
  <c r="I2344" i="2"/>
  <c r="A2345" i="2"/>
  <c r="B2345" i="2"/>
  <c r="C2345" i="2"/>
  <c r="D2345" i="2"/>
  <c r="E2345" i="2"/>
  <c r="F2345" i="2"/>
  <c r="G2345" i="2"/>
  <c r="H2345" i="2"/>
  <c r="I2345" i="2"/>
  <c r="A2346" i="2"/>
  <c r="B2346" i="2"/>
  <c r="C2346" i="2"/>
  <c r="D2346" i="2"/>
  <c r="E2346" i="2"/>
  <c r="F2346" i="2"/>
  <c r="G2346" i="2"/>
  <c r="H2346" i="2"/>
  <c r="I2346" i="2"/>
  <c r="A2347" i="2"/>
  <c r="B2347" i="2"/>
  <c r="C2347" i="2"/>
  <c r="D2347" i="2"/>
  <c r="E2347" i="2"/>
  <c r="F2347" i="2"/>
  <c r="G2347" i="2"/>
  <c r="H2347" i="2"/>
  <c r="I2347" i="2"/>
  <c r="A2348" i="2"/>
  <c r="B2348" i="2"/>
  <c r="C2348" i="2"/>
  <c r="D2348" i="2"/>
  <c r="E2348" i="2"/>
  <c r="F2348" i="2"/>
  <c r="G2348" i="2"/>
  <c r="H2348" i="2"/>
  <c r="I2348" i="2"/>
  <c r="A2349" i="2"/>
  <c r="B2349" i="2"/>
  <c r="C2349" i="2"/>
  <c r="D2349" i="2"/>
  <c r="E2349" i="2"/>
  <c r="F2349" i="2"/>
  <c r="G2349" i="2"/>
  <c r="H2349" i="2"/>
  <c r="I2349" i="2"/>
  <c r="A2350" i="2"/>
  <c r="B2350" i="2"/>
  <c r="C2350" i="2"/>
  <c r="D2350" i="2"/>
  <c r="E2350" i="2"/>
  <c r="F2350" i="2"/>
  <c r="G2350" i="2"/>
  <c r="H2350" i="2"/>
  <c r="I2350" i="2"/>
  <c r="A2351" i="2"/>
  <c r="B2351" i="2"/>
  <c r="C2351" i="2"/>
  <c r="D2351" i="2"/>
  <c r="E2351" i="2"/>
  <c r="F2351" i="2"/>
  <c r="G2351" i="2"/>
  <c r="H2351" i="2"/>
  <c r="I2351" i="2"/>
  <c r="A2352" i="2"/>
  <c r="B2352" i="2"/>
  <c r="C2352" i="2"/>
  <c r="D2352" i="2"/>
  <c r="E2352" i="2"/>
  <c r="F2352" i="2"/>
  <c r="G2352" i="2"/>
  <c r="H2352" i="2"/>
  <c r="I2352" i="2"/>
  <c r="A2353" i="2"/>
  <c r="B2353" i="2"/>
  <c r="C2353" i="2"/>
  <c r="D2353" i="2"/>
  <c r="E2353" i="2"/>
  <c r="F2353" i="2"/>
  <c r="G2353" i="2"/>
  <c r="H2353" i="2"/>
  <c r="I2353" i="2"/>
  <c r="A2354" i="2"/>
  <c r="B2354" i="2"/>
  <c r="C2354" i="2"/>
  <c r="D2354" i="2"/>
  <c r="E2354" i="2"/>
  <c r="F2354" i="2"/>
  <c r="G2354" i="2"/>
  <c r="H2354" i="2"/>
  <c r="I2354" i="2"/>
  <c r="A2355" i="2"/>
  <c r="B2355" i="2"/>
  <c r="C2355" i="2"/>
  <c r="D2355" i="2"/>
  <c r="E2355" i="2"/>
  <c r="F2355" i="2"/>
  <c r="G2355" i="2"/>
  <c r="H2355" i="2"/>
  <c r="I2355" i="2"/>
  <c r="A2356" i="2"/>
  <c r="B2356" i="2"/>
  <c r="C2356" i="2"/>
  <c r="D2356" i="2"/>
  <c r="E2356" i="2"/>
  <c r="F2356" i="2"/>
  <c r="G2356" i="2"/>
  <c r="H2356" i="2"/>
  <c r="I2356" i="2"/>
  <c r="A2357" i="2"/>
  <c r="B2357" i="2"/>
  <c r="C2357" i="2"/>
  <c r="D2357" i="2"/>
  <c r="E2357" i="2"/>
  <c r="F2357" i="2"/>
  <c r="G2357" i="2"/>
  <c r="H2357" i="2"/>
  <c r="I2357" i="2"/>
  <c r="A2358" i="2"/>
  <c r="B2358" i="2"/>
  <c r="C2358" i="2"/>
  <c r="D2358" i="2"/>
  <c r="E2358" i="2"/>
  <c r="F2358" i="2"/>
  <c r="G2358" i="2"/>
  <c r="H2358" i="2"/>
  <c r="I2358" i="2"/>
  <c r="A2359" i="2"/>
  <c r="B2359" i="2"/>
  <c r="C2359" i="2"/>
  <c r="D2359" i="2"/>
  <c r="E2359" i="2"/>
  <c r="F2359" i="2"/>
  <c r="G2359" i="2"/>
  <c r="H2359" i="2"/>
  <c r="I2359" i="2"/>
  <c r="A2360" i="2"/>
  <c r="B2360" i="2"/>
  <c r="C2360" i="2"/>
  <c r="D2360" i="2"/>
  <c r="E2360" i="2"/>
  <c r="F2360" i="2"/>
  <c r="G2360" i="2"/>
  <c r="H2360" i="2"/>
  <c r="I2360" i="2"/>
  <c r="A2361" i="2"/>
  <c r="B2361" i="2"/>
  <c r="C2361" i="2"/>
  <c r="D2361" i="2"/>
  <c r="E2361" i="2"/>
  <c r="F2361" i="2"/>
  <c r="G2361" i="2"/>
  <c r="H2361" i="2"/>
  <c r="I2361" i="2"/>
  <c r="A2362" i="2"/>
  <c r="B2362" i="2"/>
  <c r="C2362" i="2"/>
  <c r="D2362" i="2"/>
  <c r="E2362" i="2"/>
  <c r="F2362" i="2"/>
  <c r="G2362" i="2"/>
  <c r="H2362" i="2"/>
  <c r="I2362" i="2"/>
  <c r="A2363" i="2"/>
  <c r="C2363" i="2"/>
  <c r="D2363" i="2"/>
  <c r="E2363" i="2"/>
  <c r="F2363" i="2"/>
  <c r="G2363" i="2"/>
  <c r="H2363" i="2"/>
  <c r="I2363" i="2"/>
  <c r="A2364" i="2"/>
  <c r="C2364" i="2"/>
  <c r="D2364" i="2"/>
  <c r="E2364" i="2"/>
  <c r="F2364" i="2"/>
  <c r="G2364" i="2"/>
  <c r="H2364" i="2"/>
  <c r="I2364" i="2"/>
  <c r="A2365" i="2"/>
  <c r="C2365" i="2"/>
  <c r="D2365" i="2"/>
  <c r="E2365" i="2"/>
  <c r="F2365" i="2"/>
  <c r="G2365" i="2"/>
  <c r="H2365" i="2"/>
  <c r="I2365" i="2"/>
  <c r="A2366" i="2"/>
  <c r="B2366" i="2"/>
  <c r="C2366" i="2"/>
  <c r="D2366" i="2"/>
  <c r="E2366" i="2"/>
  <c r="F2366" i="2"/>
  <c r="G2366" i="2"/>
  <c r="H2366" i="2"/>
  <c r="I2366" i="2"/>
  <c r="A2367" i="2"/>
  <c r="C2367" i="2"/>
  <c r="D2367" i="2"/>
  <c r="E2367" i="2"/>
  <c r="F2367" i="2"/>
  <c r="G2367" i="2"/>
  <c r="H2367" i="2"/>
  <c r="I2367" i="2"/>
  <c r="A2368" i="2"/>
  <c r="C2368" i="2"/>
  <c r="D2368" i="2"/>
  <c r="E2368" i="2"/>
  <c r="F2368" i="2"/>
  <c r="G2368" i="2"/>
  <c r="H2368" i="2"/>
  <c r="I2368" i="2"/>
  <c r="A2369" i="2"/>
  <c r="B2369" i="2"/>
  <c r="C2369" i="2"/>
  <c r="D2369" i="2"/>
  <c r="E2369" i="2"/>
  <c r="F2369" i="2"/>
  <c r="G2369" i="2"/>
  <c r="H2369" i="2"/>
  <c r="I2369" i="2"/>
  <c r="A2370" i="2"/>
  <c r="B2370" i="2"/>
  <c r="C2370" i="2"/>
  <c r="D2370" i="2"/>
  <c r="E2370" i="2"/>
  <c r="F2370" i="2"/>
  <c r="G2370" i="2"/>
  <c r="H2370" i="2"/>
  <c r="I2370" i="2"/>
  <c r="A2371" i="2"/>
  <c r="B2371" i="2"/>
  <c r="C2371" i="2"/>
  <c r="D2371" i="2"/>
  <c r="E2371" i="2"/>
  <c r="F2371" i="2"/>
  <c r="G2371" i="2"/>
  <c r="H2371" i="2"/>
  <c r="I2371" i="2"/>
  <c r="A2372" i="2"/>
  <c r="B2372" i="2"/>
  <c r="C2372" i="2"/>
  <c r="D2372" i="2"/>
  <c r="E2372" i="2"/>
  <c r="F2372" i="2"/>
  <c r="G2372" i="2"/>
  <c r="H2372" i="2"/>
  <c r="I2372" i="2"/>
  <c r="A2373" i="2"/>
  <c r="C2373" i="2"/>
  <c r="D2373" i="2"/>
  <c r="E2373" i="2"/>
  <c r="F2373" i="2"/>
  <c r="G2373" i="2"/>
  <c r="H2373" i="2"/>
  <c r="I2373" i="2"/>
  <c r="A2374" i="2"/>
  <c r="C2374" i="2"/>
  <c r="D2374" i="2"/>
  <c r="E2374" i="2"/>
  <c r="F2374" i="2"/>
  <c r="G2374" i="2"/>
  <c r="H2374" i="2"/>
  <c r="I2374" i="2"/>
  <c r="A2375" i="2"/>
  <c r="B2375" i="2"/>
  <c r="C2375" i="2"/>
  <c r="D2375" i="2"/>
  <c r="E2375" i="2"/>
  <c r="F2375" i="2"/>
  <c r="G2375" i="2"/>
  <c r="H2375" i="2"/>
  <c r="I2375" i="2"/>
  <c r="A2376" i="2"/>
  <c r="B2376" i="2"/>
  <c r="C2376" i="2"/>
  <c r="D2376" i="2"/>
  <c r="E2376" i="2"/>
  <c r="F2376" i="2"/>
  <c r="G2376" i="2"/>
  <c r="H2376" i="2"/>
  <c r="I2376" i="2"/>
  <c r="A2377" i="2"/>
  <c r="B2377" i="2"/>
  <c r="C2377" i="2"/>
  <c r="D2377" i="2"/>
  <c r="E2377" i="2"/>
  <c r="F2377" i="2"/>
  <c r="G2377" i="2"/>
  <c r="H2377" i="2"/>
  <c r="I2377" i="2"/>
  <c r="A2378" i="2"/>
  <c r="B2378" i="2"/>
  <c r="C2378" i="2"/>
  <c r="D2378" i="2"/>
  <c r="E2378" i="2"/>
  <c r="F2378" i="2"/>
  <c r="G2378" i="2"/>
  <c r="H2378" i="2"/>
  <c r="I2378" i="2"/>
  <c r="A2379" i="2"/>
  <c r="B2379" i="2"/>
  <c r="C2379" i="2"/>
  <c r="D2379" i="2"/>
  <c r="E2379" i="2"/>
  <c r="F2379" i="2"/>
  <c r="G2379" i="2"/>
  <c r="H2379" i="2"/>
  <c r="I2379" i="2"/>
  <c r="A2380" i="2"/>
  <c r="B2380" i="2"/>
  <c r="C2380" i="2"/>
  <c r="D2380" i="2"/>
  <c r="E2380" i="2"/>
  <c r="F2380" i="2"/>
  <c r="G2380" i="2"/>
  <c r="H2380" i="2"/>
  <c r="I2380" i="2"/>
  <c r="A2381" i="2"/>
  <c r="B2381" i="2"/>
  <c r="C2381" i="2"/>
  <c r="D2381" i="2"/>
  <c r="E2381" i="2"/>
  <c r="F2381" i="2"/>
  <c r="G2381" i="2"/>
  <c r="H2381" i="2"/>
  <c r="I2381" i="2"/>
  <c r="A2382" i="2"/>
  <c r="B2382" i="2"/>
  <c r="C2382" i="2"/>
  <c r="D2382" i="2"/>
  <c r="E2382" i="2"/>
  <c r="F2382" i="2"/>
  <c r="G2382" i="2"/>
  <c r="H2382" i="2"/>
  <c r="I2382" i="2"/>
  <c r="A2383" i="2"/>
  <c r="B2383" i="2"/>
  <c r="C2383" i="2"/>
  <c r="D2383" i="2"/>
  <c r="E2383" i="2"/>
  <c r="F2383" i="2"/>
  <c r="G2383" i="2"/>
  <c r="H2383" i="2"/>
  <c r="I2383" i="2"/>
  <c r="A2384" i="2"/>
  <c r="B2384" i="2"/>
  <c r="C2384" i="2"/>
  <c r="D2384" i="2"/>
  <c r="E2384" i="2"/>
  <c r="F2384" i="2"/>
  <c r="G2384" i="2"/>
  <c r="H2384" i="2"/>
  <c r="I2384" i="2"/>
  <c r="A2385" i="2"/>
  <c r="B2385" i="2"/>
  <c r="C2385" i="2"/>
  <c r="D2385" i="2"/>
  <c r="E2385" i="2"/>
  <c r="F2385" i="2"/>
  <c r="G2385" i="2"/>
  <c r="H2385" i="2"/>
  <c r="I2385" i="2"/>
  <c r="A2386" i="2"/>
  <c r="B2386" i="2"/>
  <c r="C2386" i="2"/>
  <c r="D2386" i="2"/>
  <c r="E2386" i="2"/>
  <c r="F2386" i="2"/>
  <c r="G2386" i="2"/>
  <c r="H2386" i="2"/>
  <c r="I2386" i="2"/>
  <c r="A2387" i="2"/>
  <c r="B2387" i="2"/>
  <c r="C2387" i="2"/>
  <c r="D2387" i="2"/>
  <c r="E2387" i="2"/>
  <c r="F2387" i="2"/>
  <c r="G2387" i="2"/>
  <c r="H2387" i="2"/>
  <c r="I2387" i="2"/>
  <c r="A2388" i="2"/>
  <c r="B2388" i="2"/>
  <c r="C2388" i="2"/>
  <c r="D2388" i="2"/>
  <c r="E2388" i="2"/>
  <c r="F2388" i="2"/>
  <c r="G2388" i="2"/>
  <c r="H2388" i="2"/>
  <c r="I2388" i="2"/>
  <c r="A2389" i="2"/>
  <c r="B2389" i="2"/>
  <c r="C2389" i="2"/>
  <c r="D2389" i="2"/>
  <c r="E2389" i="2"/>
  <c r="F2389" i="2"/>
  <c r="G2389" i="2"/>
  <c r="H2389" i="2"/>
  <c r="I2389" i="2"/>
  <c r="A2390" i="2"/>
  <c r="B2390" i="2"/>
  <c r="C2390" i="2"/>
  <c r="D2390" i="2"/>
  <c r="E2390" i="2"/>
  <c r="F2390" i="2"/>
  <c r="G2390" i="2"/>
  <c r="H2390" i="2"/>
  <c r="I2390" i="2"/>
  <c r="A2391" i="2"/>
  <c r="B2391" i="2"/>
  <c r="C2391" i="2"/>
  <c r="D2391" i="2"/>
  <c r="E2391" i="2"/>
  <c r="F2391" i="2"/>
  <c r="G2391" i="2"/>
  <c r="H2391" i="2"/>
  <c r="I2391" i="2"/>
  <c r="A2392" i="2"/>
  <c r="B2392" i="2"/>
  <c r="C2392" i="2"/>
  <c r="D2392" i="2"/>
  <c r="E2392" i="2"/>
  <c r="F2392" i="2"/>
  <c r="G2392" i="2"/>
  <c r="H2392" i="2"/>
  <c r="I2392" i="2"/>
  <c r="A2393" i="2"/>
  <c r="B2393" i="2"/>
  <c r="C2393" i="2"/>
  <c r="D2393" i="2"/>
  <c r="E2393" i="2"/>
  <c r="F2393" i="2"/>
  <c r="G2393" i="2"/>
  <c r="H2393" i="2"/>
  <c r="I2393" i="2"/>
  <c r="A2394" i="2"/>
  <c r="B2394" i="2"/>
  <c r="C2394" i="2"/>
  <c r="D2394" i="2"/>
  <c r="E2394" i="2"/>
  <c r="F2394" i="2"/>
  <c r="G2394" i="2"/>
  <c r="H2394" i="2"/>
  <c r="I2394" i="2"/>
  <c r="A2395" i="2"/>
  <c r="B2395" i="2"/>
  <c r="C2395" i="2"/>
  <c r="D2395" i="2"/>
  <c r="E2395" i="2"/>
  <c r="F2395" i="2"/>
  <c r="G2395" i="2"/>
  <c r="H2395" i="2"/>
  <c r="I2395" i="2"/>
  <c r="A2396" i="2"/>
  <c r="B2396" i="2"/>
  <c r="C2396" i="2"/>
  <c r="D2396" i="2"/>
  <c r="E2396" i="2"/>
  <c r="F2396" i="2"/>
  <c r="G2396" i="2"/>
  <c r="H2396" i="2"/>
  <c r="I2396" i="2"/>
  <c r="A2397" i="2"/>
  <c r="B2397" i="2"/>
  <c r="C2397" i="2"/>
  <c r="D2397" i="2"/>
  <c r="E2397" i="2"/>
  <c r="F2397" i="2"/>
  <c r="G2397" i="2"/>
  <c r="H2397" i="2"/>
  <c r="I2397" i="2"/>
  <c r="A2398" i="2"/>
  <c r="B2398" i="2"/>
  <c r="C2398" i="2"/>
  <c r="D2398" i="2"/>
  <c r="E2398" i="2"/>
  <c r="F2398" i="2"/>
  <c r="G2398" i="2"/>
  <c r="H2398" i="2"/>
  <c r="I2398" i="2"/>
  <c r="A2399" i="2"/>
  <c r="B2399" i="2"/>
  <c r="C2399" i="2"/>
  <c r="D2399" i="2"/>
  <c r="E2399" i="2"/>
  <c r="F2399" i="2"/>
  <c r="G2399" i="2"/>
  <c r="H2399" i="2"/>
  <c r="I2399" i="2"/>
  <c r="A2400" i="2"/>
  <c r="B2400" i="2"/>
  <c r="C2400" i="2"/>
  <c r="D2400" i="2"/>
  <c r="E2400" i="2"/>
  <c r="F2400" i="2"/>
  <c r="G2400" i="2"/>
  <c r="H2400" i="2"/>
  <c r="I2400" i="2"/>
  <c r="A2401" i="2"/>
  <c r="B2401" i="2"/>
  <c r="C2401" i="2"/>
  <c r="D2401" i="2"/>
  <c r="E2401" i="2"/>
  <c r="F2401" i="2"/>
  <c r="G2401" i="2"/>
  <c r="H2401" i="2"/>
  <c r="I2401" i="2"/>
  <c r="A2402" i="2"/>
  <c r="B2402" i="2"/>
  <c r="C2402" i="2"/>
  <c r="D2402" i="2"/>
  <c r="E2402" i="2"/>
  <c r="F2402" i="2"/>
  <c r="G2402" i="2"/>
  <c r="H2402" i="2"/>
  <c r="I2402" i="2"/>
  <c r="A2403" i="2"/>
  <c r="B2403" i="2"/>
  <c r="C2403" i="2"/>
  <c r="D2403" i="2"/>
  <c r="E2403" i="2"/>
  <c r="F2403" i="2"/>
  <c r="G2403" i="2"/>
  <c r="H2403" i="2"/>
  <c r="I2403" i="2"/>
  <c r="A2404" i="2"/>
  <c r="C2404" i="2"/>
  <c r="D2404" i="2"/>
  <c r="E2404" i="2"/>
  <c r="F2404" i="2"/>
  <c r="G2404" i="2"/>
  <c r="H2404" i="2"/>
  <c r="I2404" i="2"/>
  <c r="A2405" i="2"/>
  <c r="C2405" i="2"/>
  <c r="D2405" i="2"/>
  <c r="E2405" i="2"/>
  <c r="F2405" i="2"/>
  <c r="G2405" i="2"/>
  <c r="H2405" i="2"/>
  <c r="I2405" i="2"/>
  <c r="A2406" i="2"/>
  <c r="B2406" i="2"/>
  <c r="C2406" i="2"/>
  <c r="D2406" i="2"/>
  <c r="E2406" i="2"/>
  <c r="F2406" i="2"/>
  <c r="G2406" i="2"/>
  <c r="H2406" i="2"/>
  <c r="I2406" i="2"/>
  <c r="A2407" i="2"/>
  <c r="B2407" i="2"/>
  <c r="C2407" i="2"/>
  <c r="D2407" i="2"/>
  <c r="E2407" i="2"/>
  <c r="F2407" i="2"/>
  <c r="G2407" i="2"/>
  <c r="H2407" i="2"/>
  <c r="I2407" i="2"/>
  <c r="A2408" i="2"/>
  <c r="B2408" i="2"/>
  <c r="C2408" i="2"/>
  <c r="D2408" i="2"/>
  <c r="E2408" i="2"/>
  <c r="F2408" i="2"/>
  <c r="G2408" i="2"/>
  <c r="H2408" i="2"/>
  <c r="I2408" i="2"/>
  <c r="A2409" i="2"/>
  <c r="B2409" i="2"/>
  <c r="C2409" i="2"/>
  <c r="D2409" i="2"/>
  <c r="E2409" i="2"/>
  <c r="F2409" i="2"/>
  <c r="G2409" i="2"/>
  <c r="H2409" i="2"/>
  <c r="I2409" i="2"/>
  <c r="A2410" i="2"/>
  <c r="B2410" i="2"/>
  <c r="C2410" i="2"/>
  <c r="D2410" i="2"/>
  <c r="E2410" i="2"/>
  <c r="F2410" i="2"/>
  <c r="G2410" i="2"/>
  <c r="H2410" i="2"/>
  <c r="I2410" i="2"/>
  <c r="A2411" i="2"/>
  <c r="B2411" i="2"/>
  <c r="C2411" i="2"/>
  <c r="D2411" i="2"/>
  <c r="E2411" i="2"/>
  <c r="F2411" i="2"/>
  <c r="G2411" i="2"/>
  <c r="H2411" i="2"/>
  <c r="I2411" i="2"/>
  <c r="A2412" i="2"/>
  <c r="B2412" i="2"/>
  <c r="C2412" i="2"/>
  <c r="D2412" i="2"/>
  <c r="E2412" i="2"/>
  <c r="F2412" i="2"/>
  <c r="G2412" i="2"/>
  <c r="H2412" i="2"/>
  <c r="I2412" i="2"/>
  <c r="A2413" i="2"/>
  <c r="B2413" i="2"/>
  <c r="C2413" i="2"/>
  <c r="D2413" i="2"/>
  <c r="E2413" i="2"/>
  <c r="F2413" i="2"/>
  <c r="G2413" i="2"/>
  <c r="H2413" i="2"/>
  <c r="I2413" i="2"/>
  <c r="A2414" i="2"/>
  <c r="B2414" i="2"/>
  <c r="C2414" i="2"/>
  <c r="D2414" i="2"/>
  <c r="E2414" i="2"/>
  <c r="F2414" i="2"/>
  <c r="G2414" i="2"/>
  <c r="H2414" i="2"/>
  <c r="I2414" i="2"/>
  <c r="A2415" i="2"/>
  <c r="C2415" i="2"/>
  <c r="D2415" i="2"/>
  <c r="E2415" i="2"/>
  <c r="F2415" i="2"/>
  <c r="G2415" i="2"/>
  <c r="H2415" i="2"/>
  <c r="I2415" i="2"/>
  <c r="A2416" i="2"/>
  <c r="C2416" i="2"/>
  <c r="D2416" i="2"/>
  <c r="E2416" i="2"/>
  <c r="F2416" i="2"/>
  <c r="G2416" i="2"/>
  <c r="H2416" i="2"/>
  <c r="I2416" i="2"/>
  <c r="A2417" i="2"/>
  <c r="B2417" i="2"/>
  <c r="C2417" i="2"/>
  <c r="D2417" i="2"/>
  <c r="E2417" i="2"/>
  <c r="F2417" i="2"/>
  <c r="G2417" i="2"/>
  <c r="H2417" i="2"/>
  <c r="I2417" i="2"/>
  <c r="A2418" i="2"/>
  <c r="B2418" i="2"/>
  <c r="C2418" i="2"/>
  <c r="D2418" i="2"/>
  <c r="E2418" i="2"/>
  <c r="F2418" i="2"/>
  <c r="G2418" i="2"/>
  <c r="H2418" i="2"/>
  <c r="I2418" i="2"/>
  <c r="A2419" i="2"/>
  <c r="B2419" i="2"/>
  <c r="C2419" i="2"/>
  <c r="D2419" i="2"/>
  <c r="E2419" i="2"/>
  <c r="F2419" i="2"/>
  <c r="G2419" i="2"/>
  <c r="H2419" i="2"/>
  <c r="I2419" i="2"/>
  <c r="A2420" i="2"/>
  <c r="B2420" i="2"/>
  <c r="C2420" i="2"/>
  <c r="D2420" i="2"/>
  <c r="E2420" i="2"/>
  <c r="F2420" i="2"/>
  <c r="G2420" i="2"/>
  <c r="H2420" i="2"/>
  <c r="I2420" i="2"/>
  <c r="A2421" i="2"/>
  <c r="B2421" i="2"/>
  <c r="C2421" i="2"/>
  <c r="D2421" i="2"/>
  <c r="E2421" i="2"/>
  <c r="F2421" i="2"/>
  <c r="G2421" i="2"/>
  <c r="H2421" i="2"/>
  <c r="I2421" i="2"/>
  <c r="A2422" i="2"/>
  <c r="C2422" i="2"/>
  <c r="D2422" i="2"/>
  <c r="E2422" i="2"/>
  <c r="F2422" i="2"/>
  <c r="G2422" i="2"/>
  <c r="H2422" i="2"/>
  <c r="I2422" i="2"/>
  <c r="A2423" i="2"/>
  <c r="C2423" i="2"/>
  <c r="D2423" i="2"/>
  <c r="E2423" i="2"/>
  <c r="F2423" i="2"/>
  <c r="G2423" i="2"/>
  <c r="H2423" i="2"/>
  <c r="I2423" i="2"/>
  <c r="A2424" i="2"/>
  <c r="C2424" i="2"/>
  <c r="D2424" i="2"/>
  <c r="E2424" i="2"/>
  <c r="F2424" i="2"/>
  <c r="G2424" i="2"/>
  <c r="H2424" i="2"/>
  <c r="I2424" i="2"/>
  <c r="A2425" i="2"/>
  <c r="C2425" i="2"/>
  <c r="D2425" i="2"/>
  <c r="E2425" i="2"/>
  <c r="F2425" i="2"/>
  <c r="G2425" i="2"/>
  <c r="H2425" i="2"/>
  <c r="I2425" i="2"/>
  <c r="A2426" i="2"/>
  <c r="C2426" i="2"/>
  <c r="D2426" i="2"/>
  <c r="E2426" i="2"/>
  <c r="F2426" i="2"/>
  <c r="G2426" i="2"/>
  <c r="H2426" i="2"/>
  <c r="I2426" i="2"/>
  <c r="A2427" i="2"/>
  <c r="C2427" i="2"/>
  <c r="D2427" i="2"/>
  <c r="E2427" i="2"/>
  <c r="F2427" i="2"/>
  <c r="G2427" i="2"/>
  <c r="H2427" i="2"/>
  <c r="I2427" i="2"/>
  <c r="A2428" i="2"/>
  <c r="C2428" i="2"/>
  <c r="D2428" i="2"/>
  <c r="E2428" i="2"/>
  <c r="F2428" i="2"/>
  <c r="G2428" i="2"/>
  <c r="H2428" i="2"/>
  <c r="I2428" i="2"/>
  <c r="A2429" i="2"/>
  <c r="C2429" i="2"/>
  <c r="D2429" i="2"/>
  <c r="E2429" i="2"/>
  <c r="F2429" i="2"/>
  <c r="G2429" i="2"/>
  <c r="H2429" i="2"/>
  <c r="I2429" i="2"/>
  <c r="A2430" i="2"/>
  <c r="C2430" i="2"/>
  <c r="D2430" i="2"/>
  <c r="E2430" i="2"/>
  <c r="F2430" i="2"/>
  <c r="G2430" i="2"/>
  <c r="H2430" i="2"/>
  <c r="I2430" i="2"/>
  <c r="A2431" i="2"/>
  <c r="C2431" i="2"/>
  <c r="D2431" i="2"/>
  <c r="E2431" i="2"/>
  <c r="F2431" i="2"/>
  <c r="G2431" i="2"/>
  <c r="H2431" i="2"/>
  <c r="I2431" i="2"/>
  <c r="A2432" i="2"/>
  <c r="C2432" i="2"/>
  <c r="D2432" i="2"/>
  <c r="E2432" i="2"/>
  <c r="F2432" i="2"/>
  <c r="G2432" i="2"/>
  <c r="H2432" i="2"/>
  <c r="I2432" i="2"/>
  <c r="A2433" i="2"/>
  <c r="C2433" i="2"/>
  <c r="D2433" i="2"/>
  <c r="E2433" i="2"/>
  <c r="F2433" i="2"/>
  <c r="G2433" i="2"/>
  <c r="H2433" i="2"/>
  <c r="I2433" i="2"/>
  <c r="A2434" i="2"/>
  <c r="C2434" i="2"/>
  <c r="D2434" i="2"/>
  <c r="E2434" i="2"/>
  <c r="F2434" i="2"/>
  <c r="G2434" i="2"/>
  <c r="H2434" i="2"/>
  <c r="I2434" i="2"/>
  <c r="A2435" i="2"/>
  <c r="C2435" i="2"/>
  <c r="D2435" i="2"/>
  <c r="E2435" i="2"/>
  <c r="F2435" i="2"/>
  <c r="G2435" i="2"/>
  <c r="H2435" i="2"/>
  <c r="I2435" i="2"/>
  <c r="A2436" i="2"/>
  <c r="C2436" i="2"/>
  <c r="D2436" i="2"/>
  <c r="E2436" i="2"/>
  <c r="F2436" i="2"/>
  <c r="G2436" i="2"/>
  <c r="H2436" i="2"/>
  <c r="I2436" i="2"/>
  <c r="A2437" i="2"/>
  <c r="C2437" i="2"/>
  <c r="D2437" i="2"/>
  <c r="E2437" i="2"/>
  <c r="F2437" i="2"/>
  <c r="G2437" i="2"/>
  <c r="H2437" i="2"/>
  <c r="I2437" i="2"/>
  <c r="A2438" i="2"/>
  <c r="C2438" i="2"/>
  <c r="D2438" i="2"/>
  <c r="E2438" i="2"/>
  <c r="F2438" i="2"/>
  <c r="G2438" i="2"/>
  <c r="H2438" i="2"/>
  <c r="I2438" i="2"/>
  <c r="A2439" i="2"/>
  <c r="C2439" i="2"/>
  <c r="D2439" i="2"/>
  <c r="E2439" i="2"/>
  <c r="F2439" i="2"/>
  <c r="G2439" i="2"/>
  <c r="H2439" i="2"/>
  <c r="I2439" i="2"/>
  <c r="A2440" i="2"/>
  <c r="C2440" i="2"/>
  <c r="D2440" i="2"/>
  <c r="E2440" i="2"/>
  <c r="F2440" i="2"/>
  <c r="G2440" i="2"/>
  <c r="H2440" i="2"/>
  <c r="I2440" i="2"/>
  <c r="A2441" i="2"/>
  <c r="C2441" i="2"/>
  <c r="D2441" i="2"/>
  <c r="E2441" i="2"/>
  <c r="F2441" i="2"/>
  <c r="G2441" i="2"/>
  <c r="H2441" i="2"/>
  <c r="I2441" i="2"/>
  <c r="A2442" i="2"/>
  <c r="C2442" i="2"/>
  <c r="D2442" i="2"/>
  <c r="E2442" i="2"/>
  <c r="F2442" i="2"/>
  <c r="G2442" i="2"/>
  <c r="H2442" i="2"/>
  <c r="I2442" i="2"/>
  <c r="A2443" i="2"/>
  <c r="B2443" i="2"/>
  <c r="C2443" i="2"/>
  <c r="D2443" i="2"/>
  <c r="E2443" i="2"/>
  <c r="F2443" i="2"/>
  <c r="G2443" i="2"/>
  <c r="H2443" i="2"/>
  <c r="I2443" i="2"/>
  <c r="A2444" i="2"/>
  <c r="B2444" i="2"/>
  <c r="C2444" i="2"/>
  <c r="D2444" i="2"/>
  <c r="E2444" i="2"/>
  <c r="F2444" i="2"/>
  <c r="G2444" i="2"/>
  <c r="H2444" i="2"/>
  <c r="I2444" i="2"/>
  <c r="A2445" i="2"/>
  <c r="B2445" i="2"/>
  <c r="C2445" i="2"/>
  <c r="D2445" i="2"/>
  <c r="E2445" i="2"/>
  <c r="F2445" i="2"/>
  <c r="G2445" i="2"/>
  <c r="H2445" i="2"/>
  <c r="I2445" i="2"/>
  <c r="A2446" i="2"/>
  <c r="B2446" i="2"/>
  <c r="C2446" i="2"/>
  <c r="D2446" i="2"/>
  <c r="E2446" i="2"/>
  <c r="F2446" i="2"/>
  <c r="G2446" i="2"/>
  <c r="H2446" i="2"/>
  <c r="I2446" i="2"/>
  <c r="A2447" i="2"/>
  <c r="B2447" i="2"/>
  <c r="C2447" i="2"/>
  <c r="D2447" i="2"/>
  <c r="E2447" i="2"/>
  <c r="F2447" i="2"/>
  <c r="G2447" i="2"/>
  <c r="H2447" i="2"/>
  <c r="I2447" i="2"/>
  <c r="A2448" i="2"/>
  <c r="B2448" i="2"/>
  <c r="C2448" i="2"/>
  <c r="D2448" i="2"/>
  <c r="E2448" i="2"/>
  <c r="F2448" i="2"/>
  <c r="G2448" i="2"/>
  <c r="H2448" i="2"/>
  <c r="I2448" i="2"/>
  <c r="A2449" i="2"/>
  <c r="B2449" i="2"/>
  <c r="C2449" i="2"/>
  <c r="D2449" i="2"/>
  <c r="E2449" i="2"/>
  <c r="F2449" i="2"/>
  <c r="G2449" i="2"/>
  <c r="H2449" i="2"/>
  <c r="I2449" i="2"/>
  <c r="A2450" i="2"/>
  <c r="B2450" i="2"/>
  <c r="C2450" i="2"/>
  <c r="D2450" i="2"/>
  <c r="E2450" i="2"/>
  <c r="F2450" i="2"/>
  <c r="G2450" i="2"/>
  <c r="H2450" i="2"/>
  <c r="I2450" i="2"/>
  <c r="A2451" i="2"/>
  <c r="B2451" i="2"/>
  <c r="C2451" i="2"/>
  <c r="D2451" i="2"/>
  <c r="E2451" i="2"/>
  <c r="F2451" i="2"/>
  <c r="G2451" i="2"/>
  <c r="H2451" i="2"/>
  <c r="I2451" i="2"/>
  <c r="A2452" i="2"/>
  <c r="B2452" i="2"/>
  <c r="C2452" i="2"/>
  <c r="D2452" i="2"/>
  <c r="E2452" i="2"/>
  <c r="F2452" i="2"/>
  <c r="G2452" i="2"/>
  <c r="H2452" i="2"/>
  <c r="I2452" i="2"/>
  <c r="A2453" i="2"/>
  <c r="B2453" i="2"/>
  <c r="C2453" i="2"/>
  <c r="D2453" i="2"/>
  <c r="E2453" i="2"/>
  <c r="F2453" i="2"/>
  <c r="G2453" i="2"/>
  <c r="H2453" i="2"/>
  <c r="I2453" i="2"/>
  <c r="A2454" i="2"/>
  <c r="B2454" i="2"/>
  <c r="C2454" i="2"/>
  <c r="D2454" i="2"/>
  <c r="E2454" i="2"/>
  <c r="F2454" i="2"/>
  <c r="G2454" i="2"/>
  <c r="H2454" i="2"/>
  <c r="I2454" i="2"/>
  <c r="A2455" i="2"/>
  <c r="B2455" i="2"/>
  <c r="C2455" i="2"/>
  <c r="D2455" i="2"/>
  <c r="E2455" i="2"/>
  <c r="F2455" i="2"/>
  <c r="G2455" i="2"/>
  <c r="H2455" i="2"/>
  <c r="I2455" i="2"/>
  <c r="A2456" i="2"/>
  <c r="B2456" i="2"/>
  <c r="C2456" i="2"/>
  <c r="D2456" i="2"/>
  <c r="E2456" i="2"/>
  <c r="F2456" i="2"/>
  <c r="G2456" i="2"/>
  <c r="H2456" i="2"/>
  <c r="I2456" i="2"/>
  <c r="A2457" i="2"/>
  <c r="B2457" i="2"/>
  <c r="C2457" i="2"/>
  <c r="D2457" i="2"/>
  <c r="E2457" i="2"/>
  <c r="F2457" i="2"/>
  <c r="G2457" i="2"/>
  <c r="H2457" i="2"/>
  <c r="I2457" i="2"/>
  <c r="A2458" i="2"/>
  <c r="B2458" i="2"/>
  <c r="C2458" i="2"/>
  <c r="D2458" i="2"/>
  <c r="E2458" i="2"/>
  <c r="F2458" i="2"/>
  <c r="G2458" i="2"/>
  <c r="H2458" i="2"/>
  <c r="I2458" i="2"/>
  <c r="A2459" i="2"/>
  <c r="B2459" i="2"/>
  <c r="C2459" i="2"/>
  <c r="D2459" i="2"/>
  <c r="E2459" i="2"/>
  <c r="F2459" i="2"/>
  <c r="G2459" i="2"/>
  <c r="H2459" i="2"/>
  <c r="I2459" i="2"/>
  <c r="A2460" i="2"/>
  <c r="B2460" i="2"/>
  <c r="C2460" i="2"/>
  <c r="D2460" i="2"/>
  <c r="E2460" i="2"/>
  <c r="F2460" i="2"/>
  <c r="G2460" i="2"/>
  <c r="H2460" i="2"/>
  <c r="I2460" i="2"/>
  <c r="A2461" i="2"/>
  <c r="B2461" i="2"/>
  <c r="C2461" i="2"/>
  <c r="D2461" i="2"/>
  <c r="E2461" i="2"/>
  <c r="F2461" i="2"/>
  <c r="G2461" i="2"/>
  <c r="H2461" i="2"/>
  <c r="I2461" i="2"/>
  <c r="A2462" i="2"/>
  <c r="B2462" i="2"/>
  <c r="C2462" i="2"/>
  <c r="D2462" i="2"/>
  <c r="E2462" i="2"/>
  <c r="F2462" i="2"/>
  <c r="G2462" i="2"/>
  <c r="H2462" i="2"/>
  <c r="I2462" i="2"/>
  <c r="A2463" i="2"/>
  <c r="B2463" i="2"/>
  <c r="C2463" i="2"/>
  <c r="D2463" i="2"/>
  <c r="E2463" i="2"/>
  <c r="F2463" i="2"/>
  <c r="G2463" i="2"/>
  <c r="H2463" i="2"/>
  <c r="I2463" i="2"/>
  <c r="A2464" i="2"/>
  <c r="B2464" i="2"/>
  <c r="C2464" i="2"/>
  <c r="D2464" i="2"/>
  <c r="E2464" i="2"/>
  <c r="F2464" i="2"/>
  <c r="G2464" i="2"/>
  <c r="H2464" i="2"/>
  <c r="I2464" i="2"/>
  <c r="A2465" i="2"/>
  <c r="B2465" i="2"/>
  <c r="C2465" i="2"/>
  <c r="D2465" i="2"/>
  <c r="E2465" i="2"/>
  <c r="F2465" i="2"/>
  <c r="G2465" i="2"/>
  <c r="H2465" i="2"/>
  <c r="I2465" i="2"/>
  <c r="A2466" i="2"/>
  <c r="B2466" i="2"/>
  <c r="C2466" i="2"/>
  <c r="D2466" i="2"/>
  <c r="E2466" i="2"/>
  <c r="F2466" i="2"/>
  <c r="G2466" i="2"/>
  <c r="H2466" i="2"/>
  <c r="I2466" i="2"/>
  <c r="A2467" i="2"/>
  <c r="B2467" i="2"/>
  <c r="C2467" i="2"/>
  <c r="D2467" i="2"/>
  <c r="E2467" i="2"/>
  <c r="F2467" i="2"/>
  <c r="G2467" i="2"/>
  <c r="H2467" i="2"/>
  <c r="I2467" i="2"/>
  <c r="A2468" i="2"/>
  <c r="B2468" i="2"/>
  <c r="C2468" i="2"/>
  <c r="D2468" i="2"/>
  <c r="E2468" i="2"/>
  <c r="F2468" i="2"/>
  <c r="G2468" i="2"/>
  <c r="H2468" i="2"/>
  <c r="I2468" i="2"/>
  <c r="A2469" i="2"/>
  <c r="B2469" i="2"/>
  <c r="C2469" i="2"/>
  <c r="D2469" i="2"/>
  <c r="E2469" i="2"/>
  <c r="F2469" i="2"/>
  <c r="G2469" i="2"/>
  <c r="H2469" i="2"/>
  <c r="I2469" i="2"/>
  <c r="A2470" i="2"/>
  <c r="B2470" i="2"/>
  <c r="C2470" i="2"/>
  <c r="D2470" i="2"/>
  <c r="E2470" i="2"/>
  <c r="F2470" i="2"/>
  <c r="G2470" i="2"/>
  <c r="H2470" i="2"/>
  <c r="I2470" i="2"/>
  <c r="A2471" i="2"/>
  <c r="B2471" i="2"/>
  <c r="C2471" i="2"/>
  <c r="D2471" i="2"/>
  <c r="E2471" i="2"/>
  <c r="F2471" i="2"/>
  <c r="G2471" i="2"/>
  <c r="H2471" i="2"/>
  <c r="I2471" i="2"/>
  <c r="A2472" i="2"/>
  <c r="B2472" i="2"/>
  <c r="C2472" i="2"/>
  <c r="D2472" i="2"/>
  <c r="E2472" i="2"/>
  <c r="F2472" i="2"/>
  <c r="G2472" i="2"/>
  <c r="H2472" i="2"/>
  <c r="I2472" i="2"/>
  <c r="A2473" i="2"/>
  <c r="B2473" i="2"/>
  <c r="C2473" i="2"/>
  <c r="D2473" i="2"/>
  <c r="E2473" i="2"/>
  <c r="F2473" i="2"/>
  <c r="G2473" i="2"/>
  <c r="H2473" i="2"/>
  <c r="I2473" i="2"/>
  <c r="A2474" i="2"/>
  <c r="B2474" i="2"/>
  <c r="C2474" i="2"/>
  <c r="D2474" i="2"/>
  <c r="E2474" i="2"/>
  <c r="F2474" i="2"/>
  <c r="G2474" i="2"/>
  <c r="H2474" i="2"/>
  <c r="I2474" i="2"/>
  <c r="A2475" i="2"/>
  <c r="B2475" i="2"/>
  <c r="C2475" i="2"/>
  <c r="D2475" i="2"/>
  <c r="E2475" i="2"/>
  <c r="F2475" i="2"/>
  <c r="G2475" i="2"/>
  <c r="H2475" i="2"/>
  <c r="I2475" i="2"/>
  <c r="A2476" i="2"/>
  <c r="B2476" i="2"/>
  <c r="C2476" i="2"/>
  <c r="D2476" i="2"/>
  <c r="E2476" i="2"/>
  <c r="F2476" i="2"/>
  <c r="G2476" i="2"/>
  <c r="H2476" i="2"/>
  <c r="I2476" i="2"/>
  <c r="A2477" i="2"/>
  <c r="B2477" i="2"/>
  <c r="C2477" i="2"/>
  <c r="D2477" i="2"/>
  <c r="E2477" i="2"/>
  <c r="F2477" i="2"/>
  <c r="G2477" i="2"/>
  <c r="H2477" i="2"/>
  <c r="I2477" i="2"/>
  <c r="A2478" i="2"/>
  <c r="B2478" i="2"/>
  <c r="C2478" i="2"/>
  <c r="D2478" i="2"/>
  <c r="E2478" i="2"/>
  <c r="F2478" i="2"/>
  <c r="G2478" i="2"/>
  <c r="H2478" i="2"/>
  <c r="I2478" i="2"/>
  <c r="A2479" i="2"/>
  <c r="B2479" i="2"/>
  <c r="C2479" i="2"/>
  <c r="D2479" i="2"/>
  <c r="E2479" i="2"/>
  <c r="F2479" i="2"/>
  <c r="G2479" i="2"/>
  <c r="H2479" i="2"/>
  <c r="I2479" i="2"/>
  <c r="A2480" i="2"/>
  <c r="B2480" i="2"/>
  <c r="C2480" i="2"/>
  <c r="D2480" i="2"/>
  <c r="E2480" i="2"/>
  <c r="F2480" i="2"/>
  <c r="G2480" i="2"/>
  <c r="H2480" i="2"/>
  <c r="I2480" i="2"/>
  <c r="A2481" i="2"/>
  <c r="B2481" i="2"/>
  <c r="C2481" i="2"/>
  <c r="D2481" i="2"/>
  <c r="E2481" i="2"/>
  <c r="F2481" i="2"/>
  <c r="G2481" i="2"/>
  <c r="H2481" i="2"/>
  <c r="I2481" i="2"/>
  <c r="A2482" i="2"/>
  <c r="B2482" i="2"/>
  <c r="C2482" i="2"/>
  <c r="D2482" i="2"/>
  <c r="E2482" i="2"/>
  <c r="F2482" i="2"/>
  <c r="G2482" i="2"/>
  <c r="H2482" i="2"/>
  <c r="I2482" i="2"/>
  <c r="A2483" i="2"/>
  <c r="B2483" i="2"/>
  <c r="C2483" i="2"/>
  <c r="D2483" i="2"/>
  <c r="E2483" i="2"/>
  <c r="F2483" i="2"/>
  <c r="G2483" i="2"/>
  <c r="H2483" i="2"/>
  <c r="I2483" i="2"/>
  <c r="A2484" i="2"/>
  <c r="B2484" i="2"/>
  <c r="C2484" i="2"/>
  <c r="D2484" i="2"/>
  <c r="E2484" i="2"/>
  <c r="F2484" i="2"/>
  <c r="G2484" i="2"/>
  <c r="H2484" i="2"/>
  <c r="I2484" i="2"/>
  <c r="A2485" i="2"/>
  <c r="B2485" i="2"/>
  <c r="C2485" i="2"/>
  <c r="D2485" i="2"/>
  <c r="E2485" i="2"/>
  <c r="F2485" i="2"/>
  <c r="G2485" i="2"/>
  <c r="H2485" i="2"/>
  <c r="I2485" i="2"/>
  <c r="A2486" i="2"/>
  <c r="B2486" i="2"/>
  <c r="C2486" i="2"/>
  <c r="D2486" i="2"/>
  <c r="E2486" i="2"/>
  <c r="F2486" i="2"/>
  <c r="G2486" i="2"/>
  <c r="H2486" i="2"/>
  <c r="I2486" i="2"/>
  <c r="A2487" i="2"/>
  <c r="B2487" i="2"/>
  <c r="C2487" i="2"/>
  <c r="D2487" i="2"/>
  <c r="E2487" i="2"/>
  <c r="F2487" i="2"/>
  <c r="G2487" i="2"/>
  <c r="H2487" i="2"/>
  <c r="I2487" i="2"/>
  <c r="A2488" i="2"/>
  <c r="B2488" i="2"/>
  <c r="C2488" i="2"/>
  <c r="D2488" i="2"/>
  <c r="E2488" i="2"/>
  <c r="F2488" i="2"/>
  <c r="G2488" i="2"/>
  <c r="H2488" i="2"/>
  <c r="I2488" i="2"/>
  <c r="A2489" i="2"/>
  <c r="B2489" i="2"/>
  <c r="C2489" i="2"/>
  <c r="D2489" i="2"/>
  <c r="E2489" i="2"/>
  <c r="F2489" i="2"/>
  <c r="G2489" i="2"/>
  <c r="H2489" i="2"/>
  <c r="I2489" i="2"/>
  <c r="A2490" i="2"/>
  <c r="C2490" i="2"/>
  <c r="D2490" i="2"/>
  <c r="E2490" i="2"/>
  <c r="F2490" i="2"/>
  <c r="G2490" i="2"/>
  <c r="H2490" i="2"/>
  <c r="I2490" i="2"/>
  <c r="A2491" i="2"/>
  <c r="C2491" i="2"/>
  <c r="D2491" i="2"/>
  <c r="E2491" i="2"/>
  <c r="F2491" i="2"/>
  <c r="G2491" i="2"/>
  <c r="H2491" i="2"/>
  <c r="I2491" i="2"/>
  <c r="A2492" i="2"/>
  <c r="B2492" i="2"/>
  <c r="C2492" i="2"/>
  <c r="D2492" i="2"/>
  <c r="E2492" i="2"/>
  <c r="F2492" i="2"/>
  <c r="G2492" i="2"/>
  <c r="H2492" i="2"/>
  <c r="I2492" i="2"/>
  <c r="A2493" i="2"/>
  <c r="B2493" i="2"/>
  <c r="C2493" i="2"/>
  <c r="D2493" i="2"/>
  <c r="E2493" i="2"/>
  <c r="F2493" i="2"/>
  <c r="G2493" i="2"/>
  <c r="H2493" i="2"/>
  <c r="I2493" i="2"/>
  <c r="A2494" i="2"/>
  <c r="B2494" i="2"/>
  <c r="C2494" i="2"/>
  <c r="D2494" i="2"/>
  <c r="E2494" i="2"/>
  <c r="F2494" i="2"/>
  <c r="G2494" i="2"/>
  <c r="H2494" i="2"/>
  <c r="I2494" i="2"/>
  <c r="A2495" i="2"/>
  <c r="B2495" i="2"/>
  <c r="C2495" i="2"/>
  <c r="D2495" i="2"/>
  <c r="E2495" i="2"/>
  <c r="F2495" i="2"/>
  <c r="G2495" i="2"/>
  <c r="H2495" i="2"/>
  <c r="I2495" i="2"/>
  <c r="A2496" i="2"/>
  <c r="B2496" i="2"/>
  <c r="C2496" i="2"/>
  <c r="D2496" i="2"/>
  <c r="E2496" i="2"/>
  <c r="F2496" i="2"/>
  <c r="G2496" i="2"/>
  <c r="H2496" i="2"/>
  <c r="I2496" i="2"/>
  <c r="A2497" i="2"/>
  <c r="B2497" i="2"/>
  <c r="C2497" i="2"/>
  <c r="D2497" i="2"/>
  <c r="E2497" i="2"/>
  <c r="F2497" i="2"/>
  <c r="G2497" i="2"/>
  <c r="H2497" i="2"/>
  <c r="I2497" i="2"/>
  <c r="A2498" i="2"/>
  <c r="B2498" i="2"/>
  <c r="C2498" i="2"/>
  <c r="D2498" i="2"/>
  <c r="E2498" i="2"/>
  <c r="F2498" i="2"/>
  <c r="G2498" i="2"/>
  <c r="H2498" i="2"/>
  <c r="I2498" i="2"/>
  <c r="A2499" i="2"/>
  <c r="B2499" i="2"/>
  <c r="C2499" i="2"/>
  <c r="D2499" i="2"/>
  <c r="E2499" i="2"/>
  <c r="F2499" i="2"/>
  <c r="G2499" i="2"/>
  <c r="H2499" i="2"/>
  <c r="I2499" i="2"/>
  <c r="A2500" i="2"/>
  <c r="B2500" i="2"/>
  <c r="C2500" i="2"/>
  <c r="D2500" i="2"/>
  <c r="E2500" i="2"/>
  <c r="F2500" i="2"/>
  <c r="G2500" i="2"/>
  <c r="H2500" i="2"/>
  <c r="I2500" i="2"/>
  <c r="A2501" i="2"/>
  <c r="B2501" i="2"/>
  <c r="C2501" i="2"/>
  <c r="D2501" i="2"/>
  <c r="E2501" i="2"/>
  <c r="F2501" i="2"/>
  <c r="G2501" i="2"/>
  <c r="H2501" i="2"/>
  <c r="I2501" i="2"/>
  <c r="A2502" i="2"/>
  <c r="B2502" i="2"/>
  <c r="C2502" i="2"/>
  <c r="D2502" i="2"/>
  <c r="E2502" i="2"/>
  <c r="F2502" i="2"/>
  <c r="G2502" i="2"/>
  <c r="H2502" i="2"/>
  <c r="I2502" i="2"/>
  <c r="A2503" i="2"/>
  <c r="B2503" i="2"/>
  <c r="C2503" i="2"/>
  <c r="D2503" i="2"/>
  <c r="E2503" i="2"/>
  <c r="F2503" i="2"/>
  <c r="G2503" i="2"/>
  <c r="H2503" i="2"/>
  <c r="I2503" i="2"/>
  <c r="A2504" i="2"/>
  <c r="B2504" i="2"/>
  <c r="C2504" i="2"/>
  <c r="D2504" i="2"/>
  <c r="E2504" i="2"/>
  <c r="F2504" i="2"/>
  <c r="G2504" i="2"/>
  <c r="H2504" i="2"/>
  <c r="I2504" i="2"/>
  <c r="A2505" i="2"/>
  <c r="B2505" i="2"/>
  <c r="C2505" i="2"/>
  <c r="D2505" i="2"/>
  <c r="E2505" i="2"/>
  <c r="F2505" i="2"/>
  <c r="G2505" i="2"/>
  <c r="H2505" i="2"/>
  <c r="I2505" i="2"/>
  <c r="A2506" i="2"/>
  <c r="B2506" i="2"/>
  <c r="C2506" i="2"/>
  <c r="D2506" i="2"/>
  <c r="E2506" i="2"/>
  <c r="F2506" i="2"/>
  <c r="G2506" i="2"/>
  <c r="H2506" i="2"/>
  <c r="I2506" i="2"/>
  <c r="A2507" i="2"/>
  <c r="B2507" i="2"/>
  <c r="C2507" i="2"/>
  <c r="D2507" i="2"/>
  <c r="E2507" i="2"/>
  <c r="F2507" i="2"/>
  <c r="G2507" i="2"/>
  <c r="H2507" i="2"/>
  <c r="I2507" i="2"/>
  <c r="A2508" i="2"/>
  <c r="B2508" i="2"/>
  <c r="C2508" i="2"/>
  <c r="D2508" i="2"/>
  <c r="E2508" i="2"/>
  <c r="F2508" i="2"/>
  <c r="G2508" i="2"/>
  <c r="H2508" i="2"/>
  <c r="I2508" i="2"/>
  <c r="A2509" i="2"/>
  <c r="B2509" i="2"/>
  <c r="C2509" i="2"/>
  <c r="D2509" i="2"/>
  <c r="E2509" i="2"/>
  <c r="F2509" i="2"/>
  <c r="G2509" i="2"/>
  <c r="H2509" i="2"/>
  <c r="I2509" i="2"/>
  <c r="A2510" i="2"/>
  <c r="B2510" i="2"/>
  <c r="C2510" i="2"/>
  <c r="D2510" i="2"/>
  <c r="E2510" i="2"/>
  <c r="F2510" i="2"/>
  <c r="G2510" i="2"/>
  <c r="H2510" i="2"/>
  <c r="I2510" i="2"/>
  <c r="A2511" i="2"/>
  <c r="B2511" i="2"/>
  <c r="C2511" i="2"/>
  <c r="D2511" i="2"/>
  <c r="E2511" i="2"/>
  <c r="F2511" i="2"/>
  <c r="G2511" i="2"/>
  <c r="H2511" i="2"/>
  <c r="I2511" i="2"/>
  <c r="A2512" i="2"/>
  <c r="B2512" i="2"/>
  <c r="C2512" i="2"/>
  <c r="D2512" i="2"/>
  <c r="E2512" i="2"/>
  <c r="F2512" i="2"/>
  <c r="G2512" i="2"/>
  <c r="H2512" i="2"/>
  <c r="I2512" i="2"/>
  <c r="A2513" i="2"/>
  <c r="C2513" i="2"/>
  <c r="D2513" i="2"/>
  <c r="E2513" i="2"/>
  <c r="F2513" i="2"/>
  <c r="G2513" i="2"/>
  <c r="H2513" i="2"/>
  <c r="I2513" i="2"/>
  <c r="A2514" i="2"/>
  <c r="C2514" i="2"/>
  <c r="D2514" i="2"/>
  <c r="E2514" i="2"/>
  <c r="F2514" i="2"/>
  <c r="G2514" i="2"/>
  <c r="H2514" i="2"/>
  <c r="I2514" i="2"/>
  <c r="A2515" i="2"/>
  <c r="C2515" i="2"/>
  <c r="D2515" i="2"/>
  <c r="E2515" i="2"/>
  <c r="F2515" i="2"/>
  <c r="G2515" i="2"/>
  <c r="H2515" i="2"/>
  <c r="I2515" i="2"/>
  <c r="A2516" i="2"/>
  <c r="C2516" i="2"/>
  <c r="D2516" i="2"/>
  <c r="E2516" i="2"/>
  <c r="F2516" i="2"/>
  <c r="G2516" i="2"/>
  <c r="H2516" i="2"/>
  <c r="I2516" i="2"/>
  <c r="A2517" i="2"/>
  <c r="C2517" i="2"/>
  <c r="D2517" i="2"/>
  <c r="E2517" i="2"/>
  <c r="F2517" i="2"/>
  <c r="G2517" i="2"/>
  <c r="H2517" i="2"/>
  <c r="I2517" i="2"/>
  <c r="A2518" i="2"/>
  <c r="C2518" i="2"/>
  <c r="D2518" i="2"/>
  <c r="E2518" i="2"/>
  <c r="F2518" i="2"/>
  <c r="G2518" i="2"/>
  <c r="H2518" i="2"/>
  <c r="I2518" i="2"/>
  <c r="A2519" i="2"/>
  <c r="C2519" i="2"/>
  <c r="D2519" i="2"/>
  <c r="E2519" i="2"/>
  <c r="F2519" i="2"/>
  <c r="G2519" i="2"/>
  <c r="H2519" i="2"/>
  <c r="I2519" i="2"/>
  <c r="A2520" i="2"/>
  <c r="C2520" i="2"/>
  <c r="D2520" i="2"/>
  <c r="E2520" i="2"/>
  <c r="F2520" i="2"/>
  <c r="G2520" i="2"/>
  <c r="H2520" i="2"/>
  <c r="I2520" i="2"/>
  <c r="A2521" i="2"/>
  <c r="C2521" i="2"/>
  <c r="D2521" i="2"/>
  <c r="E2521" i="2"/>
  <c r="F2521" i="2"/>
  <c r="G2521" i="2"/>
  <c r="H2521" i="2"/>
  <c r="I2521" i="2"/>
  <c r="A2522" i="2"/>
  <c r="C2522" i="2"/>
  <c r="D2522" i="2"/>
  <c r="E2522" i="2"/>
  <c r="F2522" i="2"/>
  <c r="G2522" i="2"/>
  <c r="H2522" i="2"/>
  <c r="I2522" i="2"/>
  <c r="A2523" i="2"/>
  <c r="C2523" i="2"/>
  <c r="D2523" i="2"/>
  <c r="E2523" i="2"/>
  <c r="F2523" i="2"/>
  <c r="G2523" i="2"/>
  <c r="H2523" i="2"/>
  <c r="I2523" i="2"/>
  <c r="A2524" i="2"/>
  <c r="B2524" i="2"/>
  <c r="C2524" i="2"/>
  <c r="D2524" i="2"/>
  <c r="E2524" i="2"/>
  <c r="F2524" i="2"/>
  <c r="G2524" i="2"/>
  <c r="H2524" i="2"/>
  <c r="I2524" i="2"/>
  <c r="A2525" i="2"/>
  <c r="B2525" i="2"/>
  <c r="C2525" i="2"/>
  <c r="D2525" i="2"/>
  <c r="E2525" i="2"/>
  <c r="F2525" i="2"/>
  <c r="G2525" i="2"/>
  <c r="H2525" i="2"/>
  <c r="I2525" i="2"/>
  <c r="A2526" i="2"/>
  <c r="C2526" i="2"/>
  <c r="D2526" i="2"/>
  <c r="E2526" i="2"/>
  <c r="F2526" i="2"/>
  <c r="G2526" i="2"/>
  <c r="H2526" i="2"/>
  <c r="I2526" i="2"/>
  <c r="A2527" i="2"/>
  <c r="B2527" i="2"/>
  <c r="C2527" i="2"/>
  <c r="D2527" i="2"/>
  <c r="E2527" i="2"/>
  <c r="F2527" i="2"/>
  <c r="G2527" i="2"/>
  <c r="H2527" i="2"/>
  <c r="I2527" i="2"/>
  <c r="A2528" i="2"/>
  <c r="B2528" i="2"/>
  <c r="C2528" i="2"/>
  <c r="D2528" i="2"/>
  <c r="E2528" i="2"/>
  <c r="F2528" i="2"/>
  <c r="G2528" i="2"/>
  <c r="H2528" i="2"/>
  <c r="I2528" i="2"/>
  <c r="A2529" i="2"/>
  <c r="B2529" i="2"/>
  <c r="C2529" i="2"/>
  <c r="D2529" i="2"/>
  <c r="E2529" i="2"/>
  <c r="F2529" i="2"/>
  <c r="G2529" i="2"/>
  <c r="H2529" i="2"/>
  <c r="I2529" i="2"/>
  <c r="A2530" i="2"/>
  <c r="B2530" i="2"/>
  <c r="C2530" i="2"/>
  <c r="D2530" i="2"/>
  <c r="E2530" i="2"/>
  <c r="F2530" i="2"/>
  <c r="G2530" i="2"/>
  <c r="H2530" i="2"/>
  <c r="I2530" i="2"/>
  <c r="A2531" i="2"/>
  <c r="B2531" i="2"/>
  <c r="C2531" i="2"/>
  <c r="D2531" i="2"/>
  <c r="E2531" i="2"/>
  <c r="F2531" i="2"/>
  <c r="G2531" i="2"/>
  <c r="H2531" i="2"/>
  <c r="I2531" i="2"/>
  <c r="A2532" i="2"/>
  <c r="B2532" i="2"/>
  <c r="C2532" i="2"/>
  <c r="D2532" i="2"/>
  <c r="E2532" i="2"/>
  <c r="F2532" i="2"/>
  <c r="G2532" i="2"/>
  <c r="H2532" i="2"/>
  <c r="I2532" i="2"/>
  <c r="A2533" i="2"/>
  <c r="B2533" i="2"/>
  <c r="C2533" i="2"/>
  <c r="D2533" i="2"/>
  <c r="E2533" i="2"/>
  <c r="F2533" i="2"/>
  <c r="G2533" i="2"/>
  <c r="H2533" i="2"/>
  <c r="I2533" i="2"/>
  <c r="A2534" i="2"/>
  <c r="B2534" i="2"/>
  <c r="C2534" i="2"/>
  <c r="D2534" i="2"/>
  <c r="E2534" i="2"/>
  <c r="F2534" i="2"/>
  <c r="G2534" i="2"/>
  <c r="H2534" i="2"/>
  <c r="I2534" i="2"/>
  <c r="A2535" i="2"/>
  <c r="B2535" i="2"/>
  <c r="C2535" i="2"/>
  <c r="D2535" i="2"/>
  <c r="E2535" i="2"/>
  <c r="F2535" i="2"/>
  <c r="G2535" i="2"/>
  <c r="H2535" i="2"/>
  <c r="I2535" i="2"/>
  <c r="A2536" i="2"/>
  <c r="B2536" i="2"/>
  <c r="C2536" i="2"/>
  <c r="D2536" i="2"/>
  <c r="E2536" i="2"/>
  <c r="F2536" i="2"/>
  <c r="G2536" i="2"/>
  <c r="H2536" i="2"/>
  <c r="I2536" i="2"/>
  <c r="A2537" i="2"/>
  <c r="B2537" i="2"/>
  <c r="C2537" i="2"/>
  <c r="D2537" i="2"/>
  <c r="E2537" i="2"/>
  <c r="F2537" i="2"/>
  <c r="G2537" i="2"/>
  <c r="H2537" i="2"/>
  <c r="I2537" i="2"/>
  <c r="A2538" i="2"/>
  <c r="B2538" i="2"/>
  <c r="C2538" i="2"/>
  <c r="D2538" i="2"/>
  <c r="E2538" i="2"/>
  <c r="F2538" i="2"/>
  <c r="G2538" i="2"/>
  <c r="H2538" i="2"/>
  <c r="I2538" i="2"/>
  <c r="A2539" i="2"/>
  <c r="B2539" i="2"/>
  <c r="C2539" i="2"/>
  <c r="D2539" i="2"/>
  <c r="E2539" i="2"/>
  <c r="F2539" i="2"/>
  <c r="G2539" i="2"/>
  <c r="H2539" i="2"/>
  <c r="I2539" i="2"/>
  <c r="A2540" i="2"/>
  <c r="B2540" i="2"/>
  <c r="C2540" i="2"/>
  <c r="D2540" i="2"/>
  <c r="E2540" i="2"/>
  <c r="F2540" i="2"/>
  <c r="G2540" i="2"/>
  <c r="H2540" i="2"/>
  <c r="I2540" i="2"/>
  <c r="A2541" i="2"/>
  <c r="B2541" i="2"/>
  <c r="C2541" i="2"/>
  <c r="D2541" i="2"/>
  <c r="E2541" i="2"/>
  <c r="F2541" i="2"/>
  <c r="G2541" i="2"/>
  <c r="H2541" i="2"/>
  <c r="I2541" i="2"/>
  <c r="A2542" i="2"/>
  <c r="B2542" i="2"/>
  <c r="C2542" i="2"/>
  <c r="D2542" i="2"/>
  <c r="E2542" i="2"/>
  <c r="F2542" i="2"/>
  <c r="G2542" i="2"/>
  <c r="H2542" i="2"/>
  <c r="I2542" i="2"/>
  <c r="A2543" i="2"/>
  <c r="B2543" i="2"/>
  <c r="C2543" i="2"/>
  <c r="D2543" i="2"/>
  <c r="E2543" i="2"/>
  <c r="F2543" i="2"/>
  <c r="G2543" i="2"/>
  <c r="H2543" i="2"/>
  <c r="I2543" i="2"/>
  <c r="A2544" i="2"/>
  <c r="B2544" i="2"/>
  <c r="C2544" i="2"/>
  <c r="D2544" i="2"/>
  <c r="E2544" i="2"/>
  <c r="F2544" i="2"/>
  <c r="G2544" i="2"/>
  <c r="H2544" i="2"/>
  <c r="I2544" i="2"/>
  <c r="A2545" i="2"/>
  <c r="C2545" i="2"/>
  <c r="D2545" i="2"/>
  <c r="E2545" i="2"/>
  <c r="F2545" i="2"/>
  <c r="G2545" i="2"/>
  <c r="H2545" i="2"/>
  <c r="I2545" i="2"/>
  <c r="A2546" i="2"/>
  <c r="C2546" i="2"/>
  <c r="D2546" i="2"/>
  <c r="E2546" i="2"/>
  <c r="F2546" i="2"/>
  <c r="G2546" i="2"/>
  <c r="H2546" i="2"/>
  <c r="I2546" i="2"/>
  <c r="A2547" i="2"/>
  <c r="C2547" i="2"/>
  <c r="D2547" i="2"/>
  <c r="E2547" i="2"/>
  <c r="F2547" i="2"/>
  <c r="G2547" i="2"/>
  <c r="H2547" i="2"/>
  <c r="I2547" i="2"/>
  <c r="A2548" i="2"/>
  <c r="C2548" i="2"/>
  <c r="D2548" i="2"/>
  <c r="E2548" i="2"/>
  <c r="F2548" i="2"/>
  <c r="G2548" i="2"/>
  <c r="H2548" i="2"/>
  <c r="I2548" i="2"/>
  <c r="A2549" i="2"/>
  <c r="B2549" i="2"/>
  <c r="C2549" i="2"/>
  <c r="D2549" i="2"/>
  <c r="E2549" i="2"/>
  <c r="F2549" i="2"/>
  <c r="G2549" i="2"/>
  <c r="H2549" i="2"/>
  <c r="I2549" i="2"/>
  <c r="A2550" i="2"/>
  <c r="B2550" i="2"/>
  <c r="C2550" i="2"/>
  <c r="D2550" i="2"/>
  <c r="E2550" i="2"/>
  <c r="F2550" i="2"/>
  <c r="G2550" i="2"/>
  <c r="H2550" i="2"/>
  <c r="I2550" i="2"/>
  <c r="A2551" i="2"/>
  <c r="B2551" i="2"/>
  <c r="C2551" i="2"/>
  <c r="D2551" i="2"/>
  <c r="E2551" i="2"/>
  <c r="F2551" i="2"/>
  <c r="G2551" i="2"/>
  <c r="H2551" i="2"/>
  <c r="I2551" i="2"/>
  <c r="A2552" i="2"/>
  <c r="B2552" i="2"/>
  <c r="C2552" i="2"/>
  <c r="D2552" i="2"/>
  <c r="E2552" i="2"/>
  <c r="F2552" i="2"/>
  <c r="G2552" i="2"/>
  <c r="H2552" i="2"/>
  <c r="I2552" i="2"/>
  <c r="A2553" i="2"/>
  <c r="B2553" i="2"/>
  <c r="C2553" i="2"/>
  <c r="D2553" i="2"/>
  <c r="E2553" i="2"/>
  <c r="F2553" i="2"/>
  <c r="G2553" i="2"/>
  <c r="H2553" i="2"/>
  <c r="I2553" i="2"/>
  <c r="A2554" i="2"/>
  <c r="B2554" i="2"/>
  <c r="C2554" i="2"/>
  <c r="D2554" i="2"/>
  <c r="E2554" i="2"/>
  <c r="F2554" i="2"/>
  <c r="G2554" i="2"/>
  <c r="H2554" i="2"/>
  <c r="I2554" i="2"/>
  <c r="A2555" i="2"/>
  <c r="B2555" i="2"/>
  <c r="C2555" i="2"/>
  <c r="D2555" i="2"/>
  <c r="E2555" i="2"/>
  <c r="F2555" i="2"/>
  <c r="G2555" i="2"/>
  <c r="H2555" i="2"/>
  <c r="I2555" i="2"/>
  <c r="A2556" i="2"/>
  <c r="B2556" i="2"/>
  <c r="C2556" i="2"/>
  <c r="D2556" i="2"/>
  <c r="E2556" i="2"/>
  <c r="F2556" i="2"/>
  <c r="G2556" i="2"/>
  <c r="H2556" i="2"/>
  <c r="I2556" i="2"/>
  <c r="A2557" i="2"/>
  <c r="B2557" i="2"/>
  <c r="C2557" i="2"/>
  <c r="D2557" i="2"/>
  <c r="E2557" i="2"/>
  <c r="F2557" i="2"/>
  <c r="G2557" i="2"/>
  <c r="H2557" i="2"/>
  <c r="I2557" i="2"/>
  <c r="A2558" i="2"/>
  <c r="B2558" i="2"/>
  <c r="C2558" i="2"/>
  <c r="D2558" i="2"/>
  <c r="E2558" i="2"/>
  <c r="F2558" i="2"/>
  <c r="G2558" i="2"/>
  <c r="H2558" i="2"/>
  <c r="I2558" i="2"/>
  <c r="A2559" i="2"/>
  <c r="B2559" i="2"/>
  <c r="C2559" i="2"/>
  <c r="D2559" i="2"/>
  <c r="E2559" i="2"/>
  <c r="F2559" i="2"/>
  <c r="G2559" i="2"/>
  <c r="H2559" i="2"/>
  <c r="I2559" i="2"/>
  <c r="A2560" i="2"/>
  <c r="B2560" i="2"/>
  <c r="C2560" i="2"/>
  <c r="D2560" i="2"/>
  <c r="E2560" i="2"/>
  <c r="F2560" i="2"/>
  <c r="G2560" i="2"/>
  <c r="H2560" i="2"/>
  <c r="I2560" i="2"/>
  <c r="A2561" i="2"/>
  <c r="B2561" i="2"/>
  <c r="C2561" i="2"/>
  <c r="D2561" i="2"/>
  <c r="E2561" i="2"/>
  <c r="F2561" i="2"/>
  <c r="G2561" i="2"/>
  <c r="H2561" i="2"/>
  <c r="I2561" i="2"/>
  <c r="A2562" i="2"/>
  <c r="B2562" i="2"/>
  <c r="C2562" i="2"/>
  <c r="D2562" i="2"/>
  <c r="E2562" i="2"/>
  <c r="F2562" i="2"/>
  <c r="G2562" i="2"/>
  <c r="H2562" i="2"/>
  <c r="I2562" i="2"/>
  <c r="A2563" i="2"/>
  <c r="B2563" i="2"/>
  <c r="C2563" i="2"/>
  <c r="D2563" i="2"/>
  <c r="E2563" i="2"/>
  <c r="F2563" i="2"/>
  <c r="G2563" i="2"/>
  <c r="H2563" i="2"/>
  <c r="I2563" i="2"/>
  <c r="A2564" i="2"/>
  <c r="B2564" i="2"/>
  <c r="C2564" i="2"/>
  <c r="D2564" i="2"/>
  <c r="E2564" i="2"/>
  <c r="F2564" i="2"/>
  <c r="G2564" i="2"/>
  <c r="H2564" i="2"/>
  <c r="I2564" i="2"/>
  <c r="A2565" i="2"/>
  <c r="B2565" i="2"/>
  <c r="C2565" i="2"/>
  <c r="D2565" i="2"/>
  <c r="E2565" i="2"/>
  <c r="F2565" i="2"/>
  <c r="G2565" i="2"/>
  <c r="H2565" i="2"/>
  <c r="I2565" i="2"/>
  <c r="A2566" i="2"/>
  <c r="B2566" i="2"/>
  <c r="C2566" i="2"/>
  <c r="D2566" i="2"/>
  <c r="E2566" i="2"/>
  <c r="F2566" i="2"/>
  <c r="G2566" i="2"/>
  <c r="H2566" i="2"/>
  <c r="I2566" i="2"/>
  <c r="A2567" i="2"/>
  <c r="B2567" i="2"/>
  <c r="C2567" i="2"/>
  <c r="D2567" i="2"/>
  <c r="E2567" i="2"/>
  <c r="F2567" i="2"/>
  <c r="G2567" i="2"/>
  <c r="H2567" i="2"/>
  <c r="I2567" i="2"/>
  <c r="A2568" i="2"/>
  <c r="B2568" i="2"/>
  <c r="C2568" i="2"/>
  <c r="D2568" i="2"/>
  <c r="E2568" i="2"/>
  <c r="F2568" i="2"/>
  <c r="G2568" i="2"/>
  <c r="H2568" i="2"/>
  <c r="I2568" i="2"/>
  <c r="A2569" i="2"/>
  <c r="B2569" i="2"/>
  <c r="C2569" i="2"/>
  <c r="D2569" i="2"/>
  <c r="E2569" i="2"/>
  <c r="F2569" i="2"/>
  <c r="G2569" i="2"/>
  <c r="H2569" i="2"/>
  <c r="I2569" i="2"/>
  <c r="A2570" i="2"/>
  <c r="B2570" i="2"/>
  <c r="C2570" i="2"/>
  <c r="D2570" i="2"/>
  <c r="E2570" i="2"/>
  <c r="F2570" i="2"/>
  <c r="G2570" i="2"/>
  <c r="H2570" i="2"/>
  <c r="I2570" i="2"/>
  <c r="A2571" i="2"/>
  <c r="B2571" i="2"/>
  <c r="C2571" i="2"/>
  <c r="D2571" i="2"/>
  <c r="E2571" i="2"/>
  <c r="F2571" i="2"/>
  <c r="G2571" i="2"/>
  <c r="H2571" i="2"/>
  <c r="I2571" i="2"/>
  <c r="A2572" i="2"/>
  <c r="B2572" i="2"/>
  <c r="C2572" i="2"/>
  <c r="D2572" i="2"/>
  <c r="E2572" i="2"/>
  <c r="F2572" i="2"/>
  <c r="G2572" i="2"/>
  <c r="H2572" i="2"/>
  <c r="I2572" i="2"/>
  <c r="A2573" i="2"/>
  <c r="B2573" i="2"/>
  <c r="C2573" i="2"/>
  <c r="D2573" i="2"/>
  <c r="E2573" i="2"/>
  <c r="F2573" i="2"/>
  <c r="G2573" i="2"/>
  <c r="H2573" i="2"/>
  <c r="I2573" i="2"/>
  <c r="A2574" i="2"/>
  <c r="B2574" i="2"/>
  <c r="C2574" i="2"/>
  <c r="D2574" i="2"/>
  <c r="E2574" i="2"/>
  <c r="F2574" i="2"/>
  <c r="G2574" i="2"/>
  <c r="H2574" i="2"/>
  <c r="I2574" i="2"/>
  <c r="A2575" i="2"/>
  <c r="B2575" i="2"/>
  <c r="C2575" i="2"/>
  <c r="D2575" i="2"/>
  <c r="E2575" i="2"/>
  <c r="F2575" i="2"/>
  <c r="G2575" i="2"/>
  <c r="H2575" i="2"/>
  <c r="I2575" i="2"/>
  <c r="A2576" i="2"/>
  <c r="B2576" i="2"/>
  <c r="C2576" i="2"/>
  <c r="D2576" i="2"/>
  <c r="E2576" i="2"/>
  <c r="F2576" i="2"/>
  <c r="G2576" i="2"/>
  <c r="H2576" i="2"/>
  <c r="I2576" i="2"/>
  <c r="A2577" i="2"/>
  <c r="B2577" i="2"/>
  <c r="C2577" i="2"/>
  <c r="D2577" i="2"/>
  <c r="E2577" i="2"/>
  <c r="F2577" i="2"/>
  <c r="G2577" i="2"/>
  <c r="H2577" i="2"/>
  <c r="I2577" i="2"/>
  <c r="A2578" i="2"/>
  <c r="B2578" i="2"/>
  <c r="C2578" i="2"/>
  <c r="D2578" i="2"/>
  <c r="E2578" i="2"/>
  <c r="F2578" i="2"/>
  <c r="G2578" i="2"/>
  <c r="H2578" i="2"/>
  <c r="I2578" i="2"/>
  <c r="A2579" i="2"/>
  <c r="B2579" i="2"/>
  <c r="C2579" i="2"/>
  <c r="D2579" i="2"/>
  <c r="E2579" i="2"/>
  <c r="F2579" i="2"/>
  <c r="G2579" i="2"/>
  <c r="H2579" i="2"/>
  <c r="I2579" i="2"/>
  <c r="A2580" i="2"/>
  <c r="B2580" i="2"/>
  <c r="C2580" i="2"/>
  <c r="D2580" i="2"/>
  <c r="E2580" i="2"/>
  <c r="F2580" i="2"/>
  <c r="G2580" i="2"/>
  <c r="H2580" i="2"/>
  <c r="I2580" i="2"/>
  <c r="A2581" i="2"/>
  <c r="B2581" i="2"/>
  <c r="C2581" i="2"/>
  <c r="D2581" i="2"/>
  <c r="E2581" i="2"/>
  <c r="F2581" i="2"/>
  <c r="G2581" i="2"/>
  <c r="H2581" i="2"/>
  <c r="I2581" i="2"/>
  <c r="A2582" i="2"/>
  <c r="B2582" i="2"/>
  <c r="C2582" i="2"/>
  <c r="D2582" i="2"/>
  <c r="E2582" i="2"/>
  <c r="F2582" i="2"/>
  <c r="G2582" i="2"/>
  <c r="H2582" i="2"/>
  <c r="I2582" i="2"/>
  <c r="A2583" i="2"/>
  <c r="B2583" i="2"/>
  <c r="C2583" i="2"/>
  <c r="D2583" i="2"/>
  <c r="E2583" i="2"/>
  <c r="F2583" i="2"/>
  <c r="G2583" i="2"/>
  <c r="H2583" i="2"/>
  <c r="I2583" i="2"/>
  <c r="A2584" i="2"/>
  <c r="B2584" i="2"/>
  <c r="C2584" i="2"/>
  <c r="D2584" i="2"/>
  <c r="E2584" i="2"/>
  <c r="F2584" i="2"/>
  <c r="G2584" i="2"/>
  <c r="H2584" i="2"/>
  <c r="I2584" i="2"/>
  <c r="A2585" i="2"/>
  <c r="B2585" i="2"/>
  <c r="C2585" i="2"/>
  <c r="D2585" i="2"/>
  <c r="E2585" i="2"/>
  <c r="F2585" i="2"/>
  <c r="G2585" i="2"/>
  <c r="H2585" i="2"/>
  <c r="I2585" i="2"/>
  <c r="A2586" i="2"/>
  <c r="B2586" i="2"/>
  <c r="C2586" i="2"/>
  <c r="D2586" i="2"/>
  <c r="E2586" i="2"/>
  <c r="F2586" i="2"/>
  <c r="G2586" i="2"/>
  <c r="H2586" i="2"/>
  <c r="I2586" i="2"/>
  <c r="A2587" i="2"/>
  <c r="B2587" i="2"/>
  <c r="C2587" i="2"/>
  <c r="D2587" i="2"/>
  <c r="E2587" i="2"/>
  <c r="F2587" i="2"/>
  <c r="G2587" i="2"/>
  <c r="H2587" i="2"/>
  <c r="I2587" i="2"/>
  <c r="A2588" i="2"/>
  <c r="B2588" i="2"/>
  <c r="C2588" i="2"/>
  <c r="D2588" i="2"/>
  <c r="E2588" i="2"/>
  <c r="F2588" i="2"/>
  <c r="G2588" i="2"/>
  <c r="H2588" i="2"/>
  <c r="I2588" i="2"/>
  <c r="A2589" i="2"/>
  <c r="B2589" i="2"/>
  <c r="C2589" i="2"/>
  <c r="D2589" i="2"/>
  <c r="E2589" i="2"/>
  <c r="F2589" i="2"/>
  <c r="G2589" i="2"/>
  <c r="H2589" i="2"/>
  <c r="I2589" i="2"/>
  <c r="A2590" i="2"/>
  <c r="B2590" i="2"/>
  <c r="C2590" i="2"/>
  <c r="D2590" i="2"/>
  <c r="E2590" i="2"/>
  <c r="F2590" i="2"/>
  <c r="G2590" i="2"/>
  <c r="H2590" i="2"/>
  <c r="I2590" i="2"/>
  <c r="A2591" i="2"/>
  <c r="B2591" i="2"/>
  <c r="C2591" i="2"/>
  <c r="D2591" i="2"/>
  <c r="E2591" i="2"/>
  <c r="F2591" i="2"/>
  <c r="G2591" i="2"/>
  <c r="H2591" i="2"/>
  <c r="I2591" i="2"/>
  <c r="A2592" i="2"/>
  <c r="C2592" i="2"/>
  <c r="D2592" i="2"/>
  <c r="E2592" i="2"/>
  <c r="F2592" i="2"/>
  <c r="G2592" i="2"/>
  <c r="H2592" i="2"/>
  <c r="I2592" i="2"/>
  <c r="A2593" i="2"/>
  <c r="B2593" i="2"/>
  <c r="C2593" i="2"/>
  <c r="D2593" i="2"/>
  <c r="E2593" i="2"/>
  <c r="F2593" i="2"/>
  <c r="G2593" i="2"/>
  <c r="H2593" i="2"/>
  <c r="I2593" i="2"/>
  <c r="A2594" i="2"/>
  <c r="B2594" i="2"/>
  <c r="C2594" i="2"/>
  <c r="D2594" i="2"/>
  <c r="E2594" i="2"/>
  <c r="F2594" i="2"/>
  <c r="G2594" i="2"/>
  <c r="H2594" i="2"/>
  <c r="I2594" i="2"/>
  <c r="A2595" i="2"/>
  <c r="B2595" i="2"/>
  <c r="C2595" i="2"/>
  <c r="D2595" i="2"/>
  <c r="E2595" i="2"/>
  <c r="F2595" i="2"/>
  <c r="G2595" i="2"/>
  <c r="H2595" i="2"/>
  <c r="I2595" i="2"/>
  <c r="A2596" i="2"/>
  <c r="B2596" i="2"/>
  <c r="C2596" i="2"/>
  <c r="D2596" i="2"/>
  <c r="E2596" i="2"/>
  <c r="F2596" i="2"/>
  <c r="G2596" i="2"/>
  <c r="H2596" i="2"/>
  <c r="I2596" i="2"/>
  <c r="A2597" i="2"/>
  <c r="B2597" i="2"/>
  <c r="C2597" i="2"/>
  <c r="D2597" i="2"/>
  <c r="E2597" i="2"/>
  <c r="F2597" i="2"/>
  <c r="G2597" i="2"/>
  <c r="H2597" i="2"/>
  <c r="I2597" i="2"/>
  <c r="A2598" i="2"/>
  <c r="B2598" i="2"/>
  <c r="C2598" i="2"/>
  <c r="D2598" i="2"/>
  <c r="E2598" i="2"/>
  <c r="F2598" i="2"/>
  <c r="G2598" i="2"/>
  <c r="H2598" i="2"/>
  <c r="I2598" i="2"/>
  <c r="A2599" i="2"/>
  <c r="B2599" i="2"/>
  <c r="C2599" i="2"/>
  <c r="D2599" i="2"/>
  <c r="E2599" i="2"/>
  <c r="F2599" i="2"/>
  <c r="G2599" i="2"/>
  <c r="H2599" i="2"/>
  <c r="I2599" i="2"/>
  <c r="A2600" i="2"/>
  <c r="B2600" i="2"/>
  <c r="C2600" i="2"/>
  <c r="D2600" i="2"/>
  <c r="E2600" i="2"/>
  <c r="F2600" i="2"/>
  <c r="G2600" i="2"/>
  <c r="H2600" i="2"/>
  <c r="I2600" i="2"/>
  <c r="A2601" i="2"/>
  <c r="B2601" i="2"/>
  <c r="C2601" i="2"/>
  <c r="D2601" i="2"/>
  <c r="E2601" i="2"/>
  <c r="F2601" i="2"/>
  <c r="G2601" i="2"/>
  <c r="H2601" i="2"/>
  <c r="I2601" i="2"/>
  <c r="A2602" i="2"/>
  <c r="B2602" i="2"/>
  <c r="C2602" i="2"/>
  <c r="D2602" i="2"/>
  <c r="E2602" i="2"/>
  <c r="F2602" i="2"/>
  <c r="G2602" i="2"/>
  <c r="H2602" i="2"/>
  <c r="I2602" i="2"/>
  <c r="A2603" i="2"/>
  <c r="C2603" i="2"/>
  <c r="D2603" i="2"/>
  <c r="E2603" i="2"/>
  <c r="F2603" i="2"/>
  <c r="G2603" i="2"/>
  <c r="H2603" i="2"/>
  <c r="I2603" i="2"/>
  <c r="A2604" i="2"/>
  <c r="C2604" i="2"/>
  <c r="D2604" i="2"/>
  <c r="E2604" i="2"/>
  <c r="F2604" i="2"/>
  <c r="G2604" i="2"/>
  <c r="H2604" i="2"/>
  <c r="I2604" i="2"/>
  <c r="A2605" i="2"/>
  <c r="C2605" i="2"/>
  <c r="D2605" i="2"/>
  <c r="E2605" i="2"/>
  <c r="F2605" i="2"/>
  <c r="G2605" i="2"/>
  <c r="H2605" i="2"/>
  <c r="I2605" i="2"/>
  <c r="A2606" i="2"/>
  <c r="B2606" i="2"/>
  <c r="C2606" i="2"/>
  <c r="D2606" i="2"/>
  <c r="E2606" i="2"/>
  <c r="F2606" i="2"/>
  <c r="G2606" i="2"/>
  <c r="H2606" i="2"/>
  <c r="I2606" i="2"/>
  <c r="A2607" i="2"/>
  <c r="B2607" i="2"/>
  <c r="C2607" i="2"/>
  <c r="D2607" i="2"/>
  <c r="E2607" i="2"/>
  <c r="F2607" i="2"/>
  <c r="G2607" i="2"/>
  <c r="H2607" i="2"/>
  <c r="I2607" i="2"/>
  <c r="A2608" i="2"/>
  <c r="B2608" i="2"/>
  <c r="C2608" i="2"/>
  <c r="D2608" i="2"/>
  <c r="E2608" i="2"/>
  <c r="F2608" i="2"/>
  <c r="G2608" i="2"/>
  <c r="H2608" i="2"/>
  <c r="I2608" i="2"/>
  <c r="A2609" i="2"/>
  <c r="B2609" i="2"/>
  <c r="C2609" i="2"/>
  <c r="D2609" i="2"/>
  <c r="E2609" i="2"/>
  <c r="F2609" i="2"/>
  <c r="G2609" i="2"/>
  <c r="H2609" i="2"/>
  <c r="I2609" i="2"/>
  <c r="A2610" i="2"/>
  <c r="B2610" i="2"/>
  <c r="C2610" i="2"/>
  <c r="D2610" i="2"/>
  <c r="E2610" i="2"/>
  <c r="F2610" i="2"/>
  <c r="G2610" i="2"/>
  <c r="H2610" i="2"/>
  <c r="I2610" i="2"/>
  <c r="A2611" i="2"/>
  <c r="B2611" i="2"/>
  <c r="C2611" i="2"/>
  <c r="D2611" i="2"/>
  <c r="E2611" i="2"/>
  <c r="F2611" i="2"/>
  <c r="G2611" i="2"/>
  <c r="H2611" i="2"/>
  <c r="I2611" i="2"/>
  <c r="A2612" i="2"/>
  <c r="B2612" i="2"/>
  <c r="C2612" i="2"/>
  <c r="D2612" i="2"/>
  <c r="E2612" i="2"/>
  <c r="F2612" i="2"/>
  <c r="G2612" i="2"/>
  <c r="H2612" i="2"/>
  <c r="I2612" i="2"/>
  <c r="A2613" i="2"/>
  <c r="B2613" i="2"/>
  <c r="C2613" i="2"/>
  <c r="D2613" i="2"/>
  <c r="E2613" i="2"/>
  <c r="F2613" i="2"/>
  <c r="G2613" i="2"/>
  <c r="H2613" i="2"/>
  <c r="I2613" i="2"/>
  <c r="A2614" i="2"/>
  <c r="B2614" i="2"/>
  <c r="C2614" i="2"/>
  <c r="D2614" i="2"/>
  <c r="E2614" i="2"/>
  <c r="F2614" i="2"/>
  <c r="G2614" i="2"/>
  <c r="H2614" i="2"/>
  <c r="I2614" i="2"/>
  <c r="A2615" i="2"/>
  <c r="B2615" i="2"/>
  <c r="C2615" i="2"/>
  <c r="D2615" i="2"/>
  <c r="E2615" i="2"/>
  <c r="F2615" i="2"/>
  <c r="G2615" i="2"/>
  <c r="H2615" i="2"/>
  <c r="I2615" i="2"/>
  <c r="A2616" i="2"/>
  <c r="B2616" i="2"/>
  <c r="C2616" i="2"/>
  <c r="D2616" i="2"/>
  <c r="E2616" i="2"/>
  <c r="F2616" i="2"/>
  <c r="G2616" i="2"/>
  <c r="H2616" i="2"/>
  <c r="I2616" i="2"/>
  <c r="A2617" i="2"/>
  <c r="B2617" i="2"/>
  <c r="C2617" i="2"/>
  <c r="D2617" i="2"/>
  <c r="E2617" i="2"/>
  <c r="F2617" i="2"/>
  <c r="G2617" i="2"/>
  <c r="H2617" i="2"/>
  <c r="I2617" i="2"/>
  <c r="A2618" i="2"/>
  <c r="B2618" i="2"/>
  <c r="C2618" i="2"/>
  <c r="D2618" i="2"/>
  <c r="E2618" i="2"/>
  <c r="F2618" i="2"/>
  <c r="G2618" i="2"/>
  <c r="H2618" i="2"/>
  <c r="I2618" i="2"/>
  <c r="A2619" i="2"/>
  <c r="B2619" i="2"/>
  <c r="C2619" i="2"/>
  <c r="D2619" i="2"/>
  <c r="E2619" i="2"/>
  <c r="F2619" i="2"/>
  <c r="G2619" i="2"/>
  <c r="H2619" i="2"/>
  <c r="I2619" i="2"/>
  <c r="A2620" i="2"/>
  <c r="B2620" i="2"/>
  <c r="C2620" i="2"/>
  <c r="D2620" i="2"/>
  <c r="E2620" i="2"/>
  <c r="F2620" i="2"/>
  <c r="G2620" i="2"/>
  <c r="H2620" i="2"/>
  <c r="I2620" i="2"/>
  <c r="A2621" i="2"/>
  <c r="B2621" i="2"/>
  <c r="C2621" i="2"/>
  <c r="D2621" i="2"/>
  <c r="E2621" i="2"/>
  <c r="F2621" i="2"/>
  <c r="G2621" i="2"/>
  <c r="H2621" i="2"/>
  <c r="I2621" i="2"/>
  <c r="A2622" i="2"/>
  <c r="B2622" i="2"/>
  <c r="C2622" i="2"/>
  <c r="D2622" i="2"/>
  <c r="E2622" i="2"/>
  <c r="F2622" i="2"/>
  <c r="G2622" i="2"/>
  <c r="H2622" i="2"/>
  <c r="I2622" i="2"/>
  <c r="A2623" i="2"/>
  <c r="B2623" i="2"/>
  <c r="C2623" i="2"/>
  <c r="D2623" i="2"/>
  <c r="E2623" i="2"/>
  <c r="F2623" i="2"/>
  <c r="G2623" i="2"/>
  <c r="H2623" i="2"/>
  <c r="I2623" i="2"/>
  <c r="A2624" i="2"/>
  <c r="B2624" i="2"/>
  <c r="C2624" i="2"/>
  <c r="D2624" i="2"/>
  <c r="E2624" i="2"/>
  <c r="F2624" i="2"/>
  <c r="G2624" i="2"/>
  <c r="H2624" i="2"/>
  <c r="I2624" i="2"/>
  <c r="A2625" i="2"/>
  <c r="B2625" i="2"/>
  <c r="C2625" i="2"/>
  <c r="D2625" i="2"/>
  <c r="E2625" i="2"/>
  <c r="F2625" i="2"/>
  <c r="G2625" i="2"/>
  <c r="H2625" i="2"/>
  <c r="I2625" i="2"/>
  <c r="A2626" i="2"/>
  <c r="B2626" i="2"/>
  <c r="C2626" i="2"/>
  <c r="D2626" i="2"/>
  <c r="E2626" i="2"/>
  <c r="F2626" i="2"/>
  <c r="G2626" i="2"/>
  <c r="H2626" i="2"/>
  <c r="I2626" i="2"/>
  <c r="A2627" i="2"/>
  <c r="B2627" i="2"/>
  <c r="C2627" i="2"/>
  <c r="D2627" i="2"/>
  <c r="E2627" i="2"/>
  <c r="F2627" i="2"/>
  <c r="G2627" i="2"/>
  <c r="H2627" i="2"/>
  <c r="I2627" i="2"/>
  <c r="A2628" i="2"/>
  <c r="B2628" i="2"/>
  <c r="C2628" i="2"/>
  <c r="D2628" i="2"/>
  <c r="E2628" i="2"/>
  <c r="F2628" i="2"/>
  <c r="G2628" i="2"/>
  <c r="H2628" i="2"/>
  <c r="I2628" i="2"/>
  <c r="A2629" i="2"/>
  <c r="B2629" i="2"/>
  <c r="C2629" i="2"/>
  <c r="D2629" i="2"/>
  <c r="E2629" i="2"/>
  <c r="F2629" i="2"/>
  <c r="G2629" i="2"/>
  <c r="H2629" i="2"/>
  <c r="I2629" i="2"/>
  <c r="A2630" i="2"/>
  <c r="B2630" i="2"/>
  <c r="C2630" i="2"/>
  <c r="D2630" i="2"/>
  <c r="E2630" i="2"/>
  <c r="F2630" i="2"/>
  <c r="G2630" i="2"/>
  <c r="H2630" i="2"/>
  <c r="I2630" i="2"/>
  <c r="A2631" i="2"/>
  <c r="B2631" i="2"/>
  <c r="C2631" i="2"/>
  <c r="D2631" i="2"/>
  <c r="E2631" i="2"/>
  <c r="F2631" i="2"/>
  <c r="G2631" i="2"/>
  <c r="H2631" i="2"/>
  <c r="I2631" i="2"/>
  <c r="A2632" i="2"/>
  <c r="B2632" i="2"/>
  <c r="C2632" i="2"/>
  <c r="D2632" i="2"/>
  <c r="E2632" i="2"/>
  <c r="F2632" i="2"/>
  <c r="G2632" i="2"/>
  <c r="H2632" i="2"/>
  <c r="I2632" i="2"/>
  <c r="A2633" i="2"/>
  <c r="B2633" i="2"/>
  <c r="C2633" i="2"/>
  <c r="D2633" i="2"/>
  <c r="E2633" i="2"/>
  <c r="F2633" i="2"/>
  <c r="G2633" i="2"/>
  <c r="H2633" i="2"/>
  <c r="I2633" i="2"/>
  <c r="A2634" i="2"/>
  <c r="B2634" i="2"/>
  <c r="C2634" i="2"/>
  <c r="D2634" i="2"/>
  <c r="E2634" i="2"/>
  <c r="F2634" i="2"/>
  <c r="G2634" i="2"/>
  <c r="H2634" i="2"/>
  <c r="I2634" i="2"/>
  <c r="A2635" i="2"/>
  <c r="B2635" i="2"/>
  <c r="C2635" i="2"/>
  <c r="D2635" i="2"/>
  <c r="E2635" i="2"/>
  <c r="F2635" i="2"/>
  <c r="G2635" i="2"/>
  <c r="H2635" i="2"/>
  <c r="I2635" i="2"/>
  <c r="A2636" i="2"/>
  <c r="B2636" i="2"/>
  <c r="C2636" i="2"/>
  <c r="D2636" i="2"/>
  <c r="E2636" i="2"/>
  <c r="F2636" i="2"/>
  <c r="G2636" i="2"/>
  <c r="H2636" i="2"/>
  <c r="I2636" i="2"/>
  <c r="A2637" i="2"/>
  <c r="B2637" i="2"/>
  <c r="C2637" i="2"/>
  <c r="D2637" i="2"/>
  <c r="E2637" i="2"/>
  <c r="F2637" i="2"/>
  <c r="G2637" i="2"/>
  <c r="H2637" i="2"/>
  <c r="I2637" i="2"/>
  <c r="A2638" i="2"/>
  <c r="B2638" i="2"/>
  <c r="C2638" i="2"/>
  <c r="D2638" i="2"/>
  <c r="E2638" i="2"/>
  <c r="F2638" i="2"/>
  <c r="G2638" i="2"/>
  <c r="H2638" i="2"/>
  <c r="I2638" i="2"/>
  <c r="A2639" i="2"/>
  <c r="B2639" i="2"/>
  <c r="C2639" i="2"/>
  <c r="D2639" i="2"/>
  <c r="E2639" i="2"/>
  <c r="F2639" i="2"/>
  <c r="G2639" i="2"/>
  <c r="H2639" i="2"/>
  <c r="I2639" i="2"/>
  <c r="A2640" i="2"/>
  <c r="B2640" i="2"/>
  <c r="C2640" i="2"/>
  <c r="D2640" i="2"/>
  <c r="E2640" i="2"/>
  <c r="F2640" i="2"/>
  <c r="G2640" i="2"/>
  <c r="H2640" i="2"/>
  <c r="I2640" i="2"/>
  <c r="A2641" i="2"/>
  <c r="B2641" i="2"/>
  <c r="C2641" i="2"/>
  <c r="D2641" i="2"/>
  <c r="E2641" i="2"/>
  <c r="F2641" i="2"/>
  <c r="G2641" i="2"/>
  <c r="H2641" i="2"/>
  <c r="I2641" i="2"/>
  <c r="A2642" i="2"/>
  <c r="B2642" i="2"/>
  <c r="C2642" i="2"/>
  <c r="D2642" i="2"/>
  <c r="E2642" i="2"/>
  <c r="F2642" i="2"/>
  <c r="G2642" i="2"/>
  <c r="H2642" i="2"/>
  <c r="I2642" i="2"/>
  <c r="A2643" i="2"/>
  <c r="B2643" i="2"/>
  <c r="C2643" i="2"/>
  <c r="D2643" i="2"/>
  <c r="E2643" i="2"/>
  <c r="F2643" i="2"/>
  <c r="G2643" i="2"/>
  <c r="H2643" i="2"/>
  <c r="I2643" i="2"/>
  <c r="A2644" i="2"/>
  <c r="B2644" i="2"/>
  <c r="C2644" i="2"/>
  <c r="D2644" i="2"/>
  <c r="E2644" i="2"/>
  <c r="F2644" i="2"/>
  <c r="G2644" i="2"/>
  <c r="H2644" i="2"/>
  <c r="I2644" i="2"/>
  <c r="A2645" i="2"/>
  <c r="B2645" i="2"/>
  <c r="C2645" i="2"/>
  <c r="D2645" i="2"/>
  <c r="E2645" i="2"/>
  <c r="F2645" i="2"/>
  <c r="G2645" i="2"/>
  <c r="H2645" i="2"/>
  <c r="I2645" i="2"/>
  <c r="A2646" i="2"/>
  <c r="B2646" i="2"/>
  <c r="C2646" i="2"/>
  <c r="D2646" i="2"/>
  <c r="E2646" i="2"/>
  <c r="F2646" i="2"/>
  <c r="G2646" i="2"/>
  <c r="H2646" i="2"/>
  <c r="I2646" i="2"/>
  <c r="A2647" i="2"/>
  <c r="B2647" i="2"/>
  <c r="C2647" i="2"/>
  <c r="D2647" i="2"/>
  <c r="E2647" i="2"/>
  <c r="F2647" i="2"/>
  <c r="G2647" i="2"/>
  <c r="H2647" i="2"/>
  <c r="I2647" i="2"/>
  <c r="A2648" i="2"/>
  <c r="B2648" i="2"/>
  <c r="C2648" i="2"/>
  <c r="D2648" i="2"/>
  <c r="E2648" i="2"/>
  <c r="F2648" i="2"/>
  <c r="G2648" i="2"/>
  <c r="H2648" i="2"/>
  <c r="I2648" i="2"/>
  <c r="A2649" i="2"/>
  <c r="B2649" i="2"/>
  <c r="C2649" i="2"/>
  <c r="D2649" i="2"/>
  <c r="E2649" i="2"/>
  <c r="F2649" i="2"/>
  <c r="G2649" i="2"/>
  <c r="H2649" i="2"/>
  <c r="I2649" i="2"/>
  <c r="A2650" i="2"/>
  <c r="B2650" i="2"/>
  <c r="C2650" i="2"/>
  <c r="D2650" i="2"/>
  <c r="E2650" i="2"/>
  <c r="F2650" i="2"/>
  <c r="G2650" i="2"/>
  <c r="H2650" i="2"/>
  <c r="I2650" i="2"/>
  <c r="A2651" i="2"/>
  <c r="B2651" i="2"/>
  <c r="C2651" i="2"/>
  <c r="D2651" i="2"/>
  <c r="E2651" i="2"/>
  <c r="F2651" i="2"/>
  <c r="G2651" i="2"/>
  <c r="H2651" i="2"/>
  <c r="I2651" i="2"/>
  <c r="A2652" i="2"/>
  <c r="B2652" i="2"/>
  <c r="C2652" i="2"/>
  <c r="D2652" i="2"/>
  <c r="E2652" i="2"/>
  <c r="F2652" i="2"/>
  <c r="G2652" i="2"/>
  <c r="H2652" i="2"/>
  <c r="I2652" i="2"/>
  <c r="A2653" i="2"/>
  <c r="B2653" i="2"/>
  <c r="C2653" i="2"/>
  <c r="D2653" i="2"/>
  <c r="E2653" i="2"/>
  <c r="F2653" i="2"/>
  <c r="G2653" i="2"/>
  <c r="H2653" i="2"/>
  <c r="I2653" i="2"/>
  <c r="A2654" i="2"/>
  <c r="B2654" i="2"/>
  <c r="C2654" i="2"/>
  <c r="D2654" i="2"/>
  <c r="E2654" i="2"/>
  <c r="F2654" i="2"/>
  <c r="G2654" i="2"/>
  <c r="H2654" i="2"/>
  <c r="I2654" i="2"/>
  <c r="A2655" i="2"/>
  <c r="B2655" i="2"/>
  <c r="C2655" i="2"/>
  <c r="D2655" i="2"/>
  <c r="E2655" i="2"/>
  <c r="F2655" i="2"/>
  <c r="G2655" i="2"/>
  <c r="H2655" i="2"/>
  <c r="I2655" i="2"/>
  <c r="A2656" i="2"/>
  <c r="B2656" i="2"/>
  <c r="C2656" i="2"/>
  <c r="D2656" i="2"/>
  <c r="E2656" i="2"/>
  <c r="F2656" i="2"/>
  <c r="G2656" i="2"/>
  <c r="H2656" i="2"/>
  <c r="I2656" i="2"/>
  <c r="A2657" i="2"/>
  <c r="B2657" i="2"/>
  <c r="C2657" i="2"/>
  <c r="D2657" i="2"/>
  <c r="E2657" i="2"/>
  <c r="F2657" i="2"/>
  <c r="G2657" i="2"/>
  <c r="H2657" i="2"/>
  <c r="I2657" i="2"/>
  <c r="A2658" i="2"/>
  <c r="B2658" i="2"/>
  <c r="C2658" i="2"/>
  <c r="D2658" i="2"/>
  <c r="E2658" i="2"/>
  <c r="F2658" i="2"/>
  <c r="G2658" i="2"/>
  <c r="H2658" i="2"/>
  <c r="I2658" i="2"/>
  <c r="A2659" i="2"/>
  <c r="B2659" i="2"/>
  <c r="C2659" i="2"/>
  <c r="D2659" i="2"/>
  <c r="E2659" i="2"/>
  <c r="F2659" i="2"/>
  <c r="G2659" i="2"/>
  <c r="H2659" i="2"/>
  <c r="I2659" i="2"/>
  <c r="A2660" i="2"/>
  <c r="B2660" i="2"/>
  <c r="C2660" i="2"/>
  <c r="D2660" i="2"/>
  <c r="E2660" i="2"/>
  <c r="F2660" i="2"/>
  <c r="G2660" i="2"/>
  <c r="H2660" i="2"/>
  <c r="I2660" i="2"/>
  <c r="A2661" i="2"/>
  <c r="B2661" i="2"/>
  <c r="C2661" i="2"/>
  <c r="D2661" i="2"/>
  <c r="E2661" i="2"/>
  <c r="F2661" i="2"/>
  <c r="G2661" i="2"/>
  <c r="H2661" i="2"/>
  <c r="I2661" i="2"/>
  <c r="A2662" i="2"/>
  <c r="B2662" i="2"/>
  <c r="C2662" i="2"/>
  <c r="D2662" i="2"/>
  <c r="E2662" i="2"/>
  <c r="F2662" i="2"/>
  <c r="G2662" i="2"/>
  <c r="H2662" i="2"/>
  <c r="I2662" i="2"/>
  <c r="A2663" i="2"/>
  <c r="B2663" i="2"/>
  <c r="C2663" i="2"/>
  <c r="D2663" i="2"/>
  <c r="E2663" i="2"/>
  <c r="F2663" i="2"/>
  <c r="G2663" i="2"/>
  <c r="H2663" i="2"/>
  <c r="I2663" i="2"/>
  <c r="A2664" i="2"/>
  <c r="B2664" i="2"/>
  <c r="C2664" i="2"/>
  <c r="D2664" i="2"/>
  <c r="E2664" i="2"/>
  <c r="F2664" i="2"/>
  <c r="G2664" i="2"/>
  <c r="H2664" i="2"/>
  <c r="I2664" i="2"/>
  <c r="A2665" i="2"/>
  <c r="B2665" i="2"/>
  <c r="C2665" i="2"/>
  <c r="D2665" i="2"/>
  <c r="E2665" i="2"/>
  <c r="F2665" i="2"/>
  <c r="G2665" i="2"/>
  <c r="H2665" i="2"/>
  <c r="I2665" i="2"/>
  <c r="A2666" i="2"/>
  <c r="B2666" i="2"/>
  <c r="C2666" i="2"/>
  <c r="D2666" i="2"/>
  <c r="E2666" i="2"/>
  <c r="F2666" i="2"/>
  <c r="G2666" i="2"/>
  <c r="H2666" i="2"/>
  <c r="I2666" i="2"/>
  <c r="A2667" i="2"/>
  <c r="B2667" i="2"/>
  <c r="C2667" i="2"/>
  <c r="D2667" i="2"/>
  <c r="E2667" i="2"/>
  <c r="F2667" i="2"/>
  <c r="G2667" i="2"/>
  <c r="H2667" i="2"/>
  <c r="I2667" i="2"/>
  <c r="A2668" i="2"/>
  <c r="B2668" i="2"/>
  <c r="C2668" i="2"/>
  <c r="D2668" i="2"/>
  <c r="E2668" i="2"/>
  <c r="F2668" i="2"/>
  <c r="G2668" i="2"/>
  <c r="H2668" i="2"/>
  <c r="I2668" i="2"/>
  <c r="A2669" i="2"/>
  <c r="B2669" i="2"/>
  <c r="C2669" i="2"/>
  <c r="D2669" i="2"/>
  <c r="E2669" i="2"/>
  <c r="F2669" i="2"/>
  <c r="G2669" i="2"/>
  <c r="H2669" i="2"/>
  <c r="I2669" i="2"/>
  <c r="A2670" i="2"/>
  <c r="B2670" i="2"/>
  <c r="C2670" i="2"/>
  <c r="D2670" i="2"/>
  <c r="E2670" i="2"/>
  <c r="F2670" i="2"/>
  <c r="G2670" i="2"/>
  <c r="H2670" i="2"/>
  <c r="I2670" i="2"/>
  <c r="A2671" i="2"/>
  <c r="B2671" i="2"/>
  <c r="C2671" i="2"/>
  <c r="D2671" i="2"/>
  <c r="E2671" i="2"/>
  <c r="F2671" i="2"/>
  <c r="G2671" i="2"/>
  <c r="H2671" i="2"/>
  <c r="I2671" i="2"/>
  <c r="A2672" i="2"/>
  <c r="B2672" i="2"/>
  <c r="C2672" i="2"/>
  <c r="D2672" i="2"/>
  <c r="E2672" i="2"/>
  <c r="F2672" i="2"/>
  <c r="G2672" i="2"/>
  <c r="H2672" i="2"/>
  <c r="I2672" i="2"/>
  <c r="A2673" i="2"/>
  <c r="B2673" i="2"/>
  <c r="C2673" i="2"/>
  <c r="D2673" i="2"/>
  <c r="E2673" i="2"/>
  <c r="F2673" i="2"/>
  <c r="G2673" i="2"/>
  <c r="H2673" i="2"/>
  <c r="I2673" i="2"/>
  <c r="A2674" i="2"/>
  <c r="B2674" i="2"/>
  <c r="C2674" i="2"/>
  <c r="D2674" i="2"/>
  <c r="E2674" i="2"/>
  <c r="F2674" i="2"/>
  <c r="G2674" i="2"/>
  <c r="H2674" i="2"/>
  <c r="I2674" i="2"/>
  <c r="A2675" i="2"/>
  <c r="B2675" i="2"/>
  <c r="C2675" i="2"/>
  <c r="D2675" i="2"/>
  <c r="E2675" i="2"/>
  <c r="F2675" i="2"/>
  <c r="G2675" i="2"/>
  <c r="H2675" i="2"/>
  <c r="I2675" i="2"/>
  <c r="A2676" i="2"/>
  <c r="B2676" i="2"/>
  <c r="C2676" i="2"/>
  <c r="D2676" i="2"/>
  <c r="E2676" i="2"/>
  <c r="F2676" i="2"/>
  <c r="G2676" i="2"/>
  <c r="H2676" i="2"/>
  <c r="I2676" i="2"/>
  <c r="A2677" i="2"/>
  <c r="B2677" i="2"/>
  <c r="C2677" i="2"/>
  <c r="D2677" i="2"/>
  <c r="E2677" i="2"/>
  <c r="F2677" i="2"/>
  <c r="G2677" i="2"/>
  <c r="H2677" i="2"/>
  <c r="I2677" i="2"/>
  <c r="A2678" i="2"/>
  <c r="B2678" i="2"/>
  <c r="C2678" i="2"/>
  <c r="D2678" i="2"/>
  <c r="E2678" i="2"/>
  <c r="F2678" i="2"/>
  <c r="G2678" i="2"/>
  <c r="H2678" i="2"/>
  <c r="I2678" i="2"/>
  <c r="A2679" i="2"/>
  <c r="B2679" i="2"/>
  <c r="C2679" i="2"/>
  <c r="D2679" i="2"/>
  <c r="E2679" i="2"/>
  <c r="F2679" i="2"/>
  <c r="G2679" i="2"/>
  <c r="H2679" i="2"/>
  <c r="I2679" i="2"/>
  <c r="A2680" i="2"/>
  <c r="B2680" i="2"/>
  <c r="C2680" i="2"/>
  <c r="D2680" i="2"/>
  <c r="E2680" i="2"/>
  <c r="F2680" i="2"/>
  <c r="G2680" i="2"/>
  <c r="H2680" i="2"/>
  <c r="I2680" i="2"/>
  <c r="A2681" i="2"/>
  <c r="B2681" i="2"/>
  <c r="C2681" i="2"/>
  <c r="D2681" i="2"/>
  <c r="E2681" i="2"/>
  <c r="F2681" i="2"/>
  <c r="G2681" i="2"/>
  <c r="H2681" i="2"/>
  <c r="I2681" i="2"/>
  <c r="A2682" i="2"/>
  <c r="B2682" i="2"/>
  <c r="C2682" i="2"/>
  <c r="D2682" i="2"/>
  <c r="E2682" i="2"/>
  <c r="F2682" i="2"/>
  <c r="G2682" i="2"/>
  <c r="H2682" i="2"/>
  <c r="I2682" i="2"/>
  <c r="A2683" i="2"/>
  <c r="B2683" i="2"/>
  <c r="C2683" i="2"/>
  <c r="D2683" i="2"/>
  <c r="E2683" i="2"/>
  <c r="F2683" i="2"/>
  <c r="G2683" i="2"/>
  <c r="H2683" i="2"/>
  <c r="I2683" i="2"/>
  <c r="A2684" i="2"/>
  <c r="B2684" i="2"/>
  <c r="C2684" i="2"/>
  <c r="D2684" i="2"/>
  <c r="E2684" i="2"/>
  <c r="F2684" i="2"/>
  <c r="G2684" i="2"/>
  <c r="H2684" i="2"/>
  <c r="I2684" i="2"/>
  <c r="A2685" i="2"/>
  <c r="B2685" i="2"/>
  <c r="C2685" i="2"/>
  <c r="D2685" i="2"/>
  <c r="E2685" i="2"/>
  <c r="F2685" i="2"/>
  <c r="G2685" i="2"/>
  <c r="H2685" i="2"/>
  <c r="I2685" i="2"/>
  <c r="A2686" i="2"/>
  <c r="B2686" i="2"/>
  <c r="C2686" i="2"/>
  <c r="D2686" i="2"/>
  <c r="E2686" i="2"/>
  <c r="F2686" i="2"/>
  <c r="G2686" i="2"/>
  <c r="H2686" i="2"/>
  <c r="I2686" i="2"/>
  <c r="A2687" i="2"/>
  <c r="B2687" i="2"/>
  <c r="C2687" i="2"/>
  <c r="D2687" i="2"/>
  <c r="E2687" i="2"/>
  <c r="F2687" i="2"/>
  <c r="G2687" i="2"/>
  <c r="H2687" i="2"/>
  <c r="I2687" i="2"/>
  <c r="A2688" i="2"/>
  <c r="B2688" i="2"/>
  <c r="C2688" i="2"/>
  <c r="D2688" i="2"/>
  <c r="E2688" i="2"/>
  <c r="F2688" i="2"/>
  <c r="G2688" i="2"/>
  <c r="H2688" i="2"/>
  <c r="I2688" i="2"/>
  <c r="A2689" i="2"/>
  <c r="B2689" i="2"/>
  <c r="C2689" i="2"/>
  <c r="D2689" i="2"/>
  <c r="E2689" i="2"/>
  <c r="F2689" i="2"/>
  <c r="G2689" i="2"/>
  <c r="H2689" i="2"/>
  <c r="I2689" i="2"/>
  <c r="A2690" i="2"/>
  <c r="B2690" i="2"/>
  <c r="C2690" i="2"/>
  <c r="D2690" i="2"/>
  <c r="E2690" i="2"/>
  <c r="F2690" i="2"/>
  <c r="G2690" i="2"/>
  <c r="H2690" i="2"/>
  <c r="I2690" i="2"/>
  <c r="A2691" i="2"/>
  <c r="B2691" i="2"/>
  <c r="C2691" i="2"/>
  <c r="D2691" i="2"/>
  <c r="E2691" i="2"/>
  <c r="F2691" i="2"/>
  <c r="G2691" i="2"/>
  <c r="H2691" i="2"/>
  <c r="I2691" i="2"/>
  <c r="A2692" i="2"/>
  <c r="B2692" i="2"/>
  <c r="C2692" i="2"/>
  <c r="D2692" i="2"/>
  <c r="E2692" i="2"/>
  <c r="F2692" i="2"/>
  <c r="G2692" i="2"/>
  <c r="H2692" i="2"/>
  <c r="I2692" i="2"/>
  <c r="A2693" i="2"/>
  <c r="B2693" i="2"/>
  <c r="C2693" i="2"/>
  <c r="D2693" i="2"/>
  <c r="E2693" i="2"/>
  <c r="F2693" i="2"/>
  <c r="G2693" i="2"/>
  <c r="H2693" i="2"/>
  <c r="I2693" i="2"/>
  <c r="A2694" i="2"/>
  <c r="B2694" i="2"/>
  <c r="C2694" i="2"/>
  <c r="D2694" i="2"/>
  <c r="E2694" i="2"/>
  <c r="F2694" i="2"/>
  <c r="G2694" i="2"/>
  <c r="H2694" i="2"/>
  <c r="I2694" i="2"/>
  <c r="A2695" i="2"/>
  <c r="B2695" i="2"/>
  <c r="C2695" i="2"/>
  <c r="D2695" i="2"/>
  <c r="E2695" i="2"/>
  <c r="F2695" i="2"/>
  <c r="G2695" i="2"/>
  <c r="H2695" i="2"/>
  <c r="I2695" i="2"/>
  <c r="A2696" i="2"/>
  <c r="B2696" i="2"/>
  <c r="C2696" i="2"/>
  <c r="D2696" i="2"/>
  <c r="E2696" i="2"/>
  <c r="F2696" i="2"/>
  <c r="G2696" i="2"/>
  <c r="H2696" i="2"/>
  <c r="I2696" i="2"/>
  <c r="A2697" i="2"/>
  <c r="B2697" i="2"/>
  <c r="C2697" i="2"/>
  <c r="D2697" i="2"/>
  <c r="E2697" i="2"/>
  <c r="F2697" i="2"/>
  <c r="G2697" i="2"/>
  <c r="H2697" i="2"/>
  <c r="I2697" i="2"/>
  <c r="A2698" i="2"/>
  <c r="B2698" i="2"/>
  <c r="C2698" i="2"/>
  <c r="D2698" i="2"/>
  <c r="E2698" i="2"/>
  <c r="F2698" i="2"/>
  <c r="G2698" i="2"/>
  <c r="H2698" i="2"/>
  <c r="I2698" i="2"/>
  <c r="A2699" i="2"/>
  <c r="B2699" i="2"/>
  <c r="C2699" i="2"/>
  <c r="D2699" i="2"/>
  <c r="E2699" i="2"/>
  <c r="F2699" i="2"/>
  <c r="G2699" i="2"/>
  <c r="H2699" i="2"/>
  <c r="I2699" i="2"/>
  <c r="A2700" i="2"/>
  <c r="B2700" i="2"/>
  <c r="C2700" i="2"/>
  <c r="D2700" i="2"/>
  <c r="E2700" i="2"/>
  <c r="F2700" i="2"/>
  <c r="G2700" i="2"/>
  <c r="H2700" i="2"/>
  <c r="I2700" i="2"/>
  <c r="A2701" i="2"/>
  <c r="B2701" i="2"/>
  <c r="C2701" i="2"/>
  <c r="D2701" i="2"/>
  <c r="E2701" i="2"/>
  <c r="F2701" i="2"/>
  <c r="G2701" i="2"/>
  <c r="H2701" i="2"/>
  <c r="I2701" i="2"/>
  <c r="A2702" i="2"/>
  <c r="B2702" i="2"/>
  <c r="C2702" i="2"/>
  <c r="D2702" i="2"/>
  <c r="E2702" i="2"/>
  <c r="F2702" i="2"/>
  <c r="G2702" i="2"/>
  <c r="H2702" i="2"/>
  <c r="I2702" i="2"/>
  <c r="A2703" i="2"/>
  <c r="B2703" i="2"/>
  <c r="C2703" i="2"/>
  <c r="D2703" i="2"/>
  <c r="E2703" i="2"/>
  <c r="F2703" i="2"/>
  <c r="G2703" i="2"/>
  <c r="H2703" i="2"/>
  <c r="I2703" i="2"/>
  <c r="A2704" i="2"/>
  <c r="B2704" i="2"/>
  <c r="C2704" i="2"/>
  <c r="D2704" i="2"/>
  <c r="E2704" i="2"/>
  <c r="F2704" i="2"/>
  <c r="G2704" i="2"/>
  <c r="H2704" i="2"/>
  <c r="I2704" i="2"/>
  <c r="A2705" i="2"/>
  <c r="B2705" i="2"/>
  <c r="C2705" i="2"/>
  <c r="D2705" i="2"/>
  <c r="E2705" i="2"/>
  <c r="F2705" i="2"/>
  <c r="G2705" i="2"/>
  <c r="H2705" i="2"/>
  <c r="I2705" i="2"/>
  <c r="A2706" i="2"/>
  <c r="B2706" i="2"/>
  <c r="C2706" i="2"/>
  <c r="D2706" i="2"/>
  <c r="E2706" i="2"/>
  <c r="F2706" i="2"/>
  <c r="G2706" i="2"/>
  <c r="H2706" i="2"/>
  <c r="I2706" i="2"/>
  <c r="A2707" i="2"/>
  <c r="B2707" i="2"/>
  <c r="C2707" i="2"/>
  <c r="D2707" i="2"/>
  <c r="E2707" i="2"/>
  <c r="F2707" i="2"/>
  <c r="G2707" i="2"/>
  <c r="H2707" i="2"/>
  <c r="I2707" i="2"/>
  <c r="A2708" i="2"/>
  <c r="B2708" i="2"/>
  <c r="C2708" i="2"/>
  <c r="D2708" i="2"/>
  <c r="E2708" i="2"/>
  <c r="F2708" i="2"/>
  <c r="G2708" i="2"/>
  <c r="H2708" i="2"/>
  <c r="I2708" i="2"/>
  <c r="A2709" i="2"/>
  <c r="B2709" i="2"/>
  <c r="C2709" i="2"/>
  <c r="D2709" i="2"/>
  <c r="E2709" i="2"/>
  <c r="F2709" i="2"/>
  <c r="G2709" i="2"/>
  <c r="H2709" i="2"/>
  <c r="I2709" i="2"/>
  <c r="A2710" i="2"/>
  <c r="B2710" i="2"/>
  <c r="C2710" i="2"/>
  <c r="D2710" i="2"/>
  <c r="E2710" i="2"/>
  <c r="F2710" i="2"/>
  <c r="G2710" i="2"/>
  <c r="H2710" i="2"/>
  <c r="I2710" i="2"/>
  <c r="A2711" i="2"/>
  <c r="B2711" i="2"/>
  <c r="C2711" i="2"/>
  <c r="D2711" i="2"/>
  <c r="E2711" i="2"/>
  <c r="F2711" i="2"/>
  <c r="G2711" i="2"/>
  <c r="H2711" i="2"/>
  <c r="I2711" i="2"/>
  <c r="A2712" i="2"/>
  <c r="B2712" i="2"/>
  <c r="C2712" i="2"/>
  <c r="D2712" i="2"/>
  <c r="E2712" i="2"/>
  <c r="F2712" i="2"/>
  <c r="G2712" i="2"/>
  <c r="H2712" i="2"/>
  <c r="I2712" i="2"/>
  <c r="A2713" i="2"/>
  <c r="B2713" i="2"/>
  <c r="C2713" i="2"/>
  <c r="D2713" i="2"/>
  <c r="E2713" i="2"/>
  <c r="F2713" i="2"/>
  <c r="G2713" i="2"/>
  <c r="H2713" i="2"/>
  <c r="I2713" i="2"/>
  <c r="A2714" i="2"/>
  <c r="B2714" i="2"/>
  <c r="C2714" i="2"/>
  <c r="D2714" i="2"/>
  <c r="E2714" i="2"/>
  <c r="F2714" i="2"/>
  <c r="G2714" i="2"/>
  <c r="H2714" i="2"/>
  <c r="I2714" i="2"/>
  <c r="A2715" i="2"/>
  <c r="B2715" i="2"/>
  <c r="C2715" i="2"/>
  <c r="D2715" i="2"/>
  <c r="E2715" i="2"/>
  <c r="F2715" i="2"/>
  <c r="G2715" i="2"/>
  <c r="H2715" i="2"/>
  <c r="I2715" i="2"/>
  <c r="A2716" i="2"/>
  <c r="B2716" i="2"/>
  <c r="C2716" i="2"/>
  <c r="D2716" i="2"/>
  <c r="E2716" i="2"/>
  <c r="F2716" i="2"/>
  <c r="G2716" i="2"/>
  <c r="H2716" i="2"/>
  <c r="I2716" i="2"/>
  <c r="A2717" i="2"/>
  <c r="B2717" i="2"/>
  <c r="C2717" i="2"/>
  <c r="D2717" i="2"/>
  <c r="E2717" i="2"/>
  <c r="F2717" i="2"/>
  <c r="G2717" i="2"/>
  <c r="H2717" i="2"/>
  <c r="I2717" i="2"/>
  <c r="A2718" i="2"/>
  <c r="C2718" i="2"/>
  <c r="D2718" i="2"/>
  <c r="E2718" i="2"/>
  <c r="F2718" i="2"/>
  <c r="G2718" i="2"/>
  <c r="H2718" i="2"/>
  <c r="I2718" i="2"/>
  <c r="A2719" i="2"/>
  <c r="C2719" i="2"/>
  <c r="D2719" i="2"/>
  <c r="E2719" i="2"/>
  <c r="F2719" i="2"/>
  <c r="G2719" i="2"/>
  <c r="H2719" i="2"/>
  <c r="I2719" i="2"/>
  <c r="A2720" i="2"/>
  <c r="B2720" i="2"/>
  <c r="C2720" i="2"/>
  <c r="D2720" i="2"/>
  <c r="E2720" i="2"/>
  <c r="F2720" i="2"/>
  <c r="G2720" i="2"/>
  <c r="H2720" i="2"/>
  <c r="I2720" i="2"/>
  <c r="A2721" i="2"/>
  <c r="B2721" i="2"/>
  <c r="C2721" i="2"/>
  <c r="D2721" i="2"/>
  <c r="E2721" i="2"/>
  <c r="F2721" i="2"/>
  <c r="G2721" i="2"/>
  <c r="H2721" i="2"/>
  <c r="I2721" i="2"/>
  <c r="A2722" i="2"/>
  <c r="C2722" i="2"/>
  <c r="D2722" i="2"/>
  <c r="E2722" i="2"/>
  <c r="F2722" i="2"/>
  <c r="G2722" i="2"/>
  <c r="H2722" i="2"/>
  <c r="I2722" i="2"/>
  <c r="A2723" i="2"/>
  <c r="C2723" i="2"/>
  <c r="D2723" i="2"/>
  <c r="E2723" i="2"/>
  <c r="F2723" i="2"/>
  <c r="G2723" i="2"/>
  <c r="H2723" i="2"/>
  <c r="I2723" i="2"/>
  <c r="A2724" i="2"/>
  <c r="C2724" i="2"/>
  <c r="D2724" i="2"/>
  <c r="E2724" i="2"/>
  <c r="F2724" i="2"/>
  <c r="G2724" i="2"/>
  <c r="H2724" i="2"/>
  <c r="I2724" i="2"/>
  <c r="A2725" i="2"/>
  <c r="C2725" i="2"/>
  <c r="D2725" i="2"/>
  <c r="E2725" i="2"/>
  <c r="F2725" i="2"/>
  <c r="G2725" i="2"/>
  <c r="H2725" i="2"/>
  <c r="I2725" i="2"/>
  <c r="A2726" i="2"/>
  <c r="C2726" i="2"/>
  <c r="D2726" i="2"/>
  <c r="E2726" i="2"/>
  <c r="F2726" i="2"/>
  <c r="G2726" i="2"/>
  <c r="H2726" i="2"/>
  <c r="I2726" i="2"/>
  <c r="A2727" i="2"/>
  <c r="C2727" i="2"/>
  <c r="D2727" i="2"/>
  <c r="E2727" i="2"/>
  <c r="F2727" i="2"/>
  <c r="G2727" i="2"/>
  <c r="H2727" i="2"/>
  <c r="I2727" i="2"/>
  <c r="A2728" i="2"/>
  <c r="B2728" i="2"/>
  <c r="C2728" i="2"/>
  <c r="D2728" i="2"/>
  <c r="E2728" i="2"/>
  <c r="F2728" i="2"/>
  <c r="G2728" i="2"/>
  <c r="H2728" i="2"/>
  <c r="I2728" i="2"/>
  <c r="A2729" i="2"/>
  <c r="B2729" i="2"/>
  <c r="C2729" i="2"/>
  <c r="D2729" i="2"/>
  <c r="E2729" i="2"/>
  <c r="F2729" i="2"/>
  <c r="G2729" i="2"/>
  <c r="H2729" i="2"/>
  <c r="I2729" i="2"/>
  <c r="A2730" i="2"/>
  <c r="B2730" i="2"/>
  <c r="C2730" i="2"/>
  <c r="D2730" i="2"/>
  <c r="E2730" i="2"/>
  <c r="F2730" i="2"/>
  <c r="G2730" i="2"/>
  <c r="H2730" i="2"/>
  <c r="I2730" i="2"/>
  <c r="A2731" i="2"/>
  <c r="C2731" i="2"/>
  <c r="D2731" i="2"/>
  <c r="E2731" i="2"/>
  <c r="F2731" i="2"/>
  <c r="G2731" i="2"/>
  <c r="H2731" i="2"/>
  <c r="I2731" i="2"/>
  <c r="A2732" i="2"/>
  <c r="C2732" i="2"/>
  <c r="D2732" i="2"/>
  <c r="E2732" i="2"/>
  <c r="F2732" i="2"/>
  <c r="G2732" i="2"/>
  <c r="H2732" i="2"/>
  <c r="I2732" i="2"/>
  <c r="A2733" i="2"/>
  <c r="C2733" i="2"/>
  <c r="D2733" i="2"/>
  <c r="E2733" i="2"/>
  <c r="F2733" i="2"/>
  <c r="G2733" i="2"/>
  <c r="H2733" i="2"/>
  <c r="I2733" i="2"/>
  <c r="A2734" i="2"/>
  <c r="C2734" i="2"/>
  <c r="D2734" i="2"/>
  <c r="E2734" i="2"/>
  <c r="F2734" i="2"/>
  <c r="G2734" i="2"/>
  <c r="H2734" i="2"/>
  <c r="I2734" i="2"/>
  <c r="A2735" i="2"/>
  <c r="C2735" i="2"/>
  <c r="D2735" i="2"/>
  <c r="E2735" i="2"/>
  <c r="F2735" i="2"/>
  <c r="G2735" i="2"/>
  <c r="H2735" i="2"/>
  <c r="I2735" i="2"/>
  <c r="A2736" i="2"/>
  <c r="C2736" i="2"/>
  <c r="D2736" i="2"/>
  <c r="E2736" i="2"/>
  <c r="F2736" i="2"/>
  <c r="G2736" i="2"/>
  <c r="H2736" i="2"/>
  <c r="I2736" i="2"/>
  <c r="A2737" i="2"/>
  <c r="C2737" i="2"/>
  <c r="D2737" i="2"/>
  <c r="E2737" i="2"/>
  <c r="F2737" i="2"/>
  <c r="G2737" i="2"/>
  <c r="H2737" i="2"/>
  <c r="I2737" i="2"/>
  <c r="A2738" i="2"/>
  <c r="B2738" i="2"/>
  <c r="C2738" i="2"/>
  <c r="D2738" i="2"/>
  <c r="E2738" i="2"/>
  <c r="F2738" i="2"/>
  <c r="G2738" i="2"/>
  <c r="H2738" i="2"/>
  <c r="I2738" i="2"/>
  <c r="A2739" i="2"/>
  <c r="B2739" i="2"/>
  <c r="C2739" i="2"/>
  <c r="D2739" i="2"/>
  <c r="E2739" i="2"/>
  <c r="F2739" i="2"/>
  <c r="G2739" i="2"/>
  <c r="H2739" i="2"/>
  <c r="I2739" i="2"/>
  <c r="A2740" i="2"/>
  <c r="B2740" i="2"/>
  <c r="C2740" i="2"/>
  <c r="D2740" i="2"/>
  <c r="E2740" i="2"/>
  <c r="F2740" i="2"/>
  <c r="G2740" i="2"/>
  <c r="H2740" i="2"/>
  <c r="I2740" i="2"/>
  <c r="A2741" i="2"/>
  <c r="B2741" i="2"/>
  <c r="C2741" i="2"/>
  <c r="D2741" i="2"/>
  <c r="E2741" i="2"/>
  <c r="F2741" i="2"/>
  <c r="G2741" i="2"/>
  <c r="H2741" i="2"/>
  <c r="I2741" i="2"/>
  <c r="A2742" i="2"/>
  <c r="B2742" i="2"/>
  <c r="C2742" i="2"/>
  <c r="D2742" i="2"/>
  <c r="E2742" i="2"/>
  <c r="F2742" i="2"/>
  <c r="G2742" i="2"/>
  <c r="H2742" i="2"/>
  <c r="I2742" i="2"/>
  <c r="A2743" i="2"/>
  <c r="B2743" i="2"/>
  <c r="C2743" i="2"/>
  <c r="D2743" i="2"/>
  <c r="E2743" i="2"/>
  <c r="F2743" i="2"/>
  <c r="G2743" i="2"/>
  <c r="H2743" i="2"/>
  <c r="I2743" i="2"/>
  <c r="A2744" i="2"/>
  <c r="B2744" i="2"/>
  <c r="C2744" i="2"/>
  <c r="D2744" i="2"/>
  <c r="E2744" i="2"/>
  <c r="F2744" i="2"/>
  <c r="G2744" i="2"/>
  <c r="H2744" i="2"/>
  <c r="I2744" i="2"/>
  <c r="A2745" i="2"/>
  <c r="B2745" i="2"/>
  <c r="C2745" i="2"/>
  <c r="D2745" i="2"/>
  <c r="E2745" i="2"/>
  <c r="F2745" i="2"/>
  <c r="G2745" i="2"/>
  <c r="H2745" i="2"/>
  <c r="I2745" i="2"/>
  <c r="A2746" i="2"/>
  <c r="B2746" i="2"/>
  <c r="C2746" i="2"/>
  <c r="D2746" i="2"/>
  <c r="E2746" i="2"/>
  <c r="F2746" i="2"/>
  <c r="G2746" i="2"/>
  <c r="H2746" i="2"/>
  <c r="I2746" i="2"/>
  <c r="A2747" i="2"/>
  <c r="B2747" i="2"/>
  <c r="C2747" i="2"/>
  <c r="D2747" i="2"/>
  <c r="E2747" i="2"/>
  <c r="F2747" i="2"/>
  <c r="G2747" i="2"/>
  <c r="H2747" i="2"/>
  <c r="I2747" i="2"/>
  <c r="A2748" i="2"/>
  <c r="B2748" i="2"/>
  <c r="C2748" i="2"/>
  <c r="D2748" i="2"/>
  <c r="E2748" i="2"/>
  <c r="F2748" i="2"/>
  <c r="G2748" i="2"/>
  <c r="H2748" i="2"/>
  <c r="I2748" i="2"/>
  <c r="A2749" i="2"/>
  <c r="C2749" i="2"/>
  <c r="D2749" i="2"/>
  <c r="E2749" i="2"/>
  <c r="F2749" i="2"/>
  <c r="G2749" i="2"/>
  <c r="H2749" i="2"/>
  <c r="I2749" i="2"/>
  <c r="A2750" i="2"/>
  <c r="C2750" i="2"/>
  <c r="D2750" i="2"/>
  <c r="E2750" i="2"/>
  <c r="F2750" i="2"/>
  <c r="G2750" i="2"/>
  <c r="H2750" i="2"/>
  <c r="I2750" i="2"/>
  <c r="A2751" i="2"/>
  <c r="C2751" i="2"/>
  <c r="D2751" i="2"/>
  <c r="E2751" i="2"/>
  <c r="F2751" i="2"/>
  <c r="G2751" i="2"/>
  <c r="H2751" i="2"/>
  <c r="I2751" i="2"/>
  <c r="A2752" i="2"/>
  <c r="C2752" i="2"/>
  <c r="D2752" i="2"/>
  <c r="E2752" i="2"/>
  <c r="F2752" i="2"/>
  <c r="G2752" i="2"/>
  <c r="H2752" i="2"/>
  <c r="I2752" i="2"/>
  <c r="A2753" i="2"/>
  <c r="C2753" i="2"/>
  <c r="D2753" i="2"/>
  <c r="E2753" i="2"/>
  <c r="F2753" i="2"/>
  <c r="G2753" i="2"/>
  <c r="H2753" i="2"/>
  <c r="I2753" i="2"/>
  <c r="A2754" i="2"/>
  <c r="C2754" i="2"/>
  <c r="D2754" i="2"/>
  <c r="E2754" i="2"/>
  <c r="F2754" i="2"/>
  <c r="G2754" i="2"/>
  <c r="H2754" i="2"/>
  <c r="I2754" i="2"/>
  <c r="A2755" i="2"/>
  <c r="C2755" i="2"/>
  <c r="D2755" i="2"/>
  <c r="E2755" i="2"/>
  <c r="F2755" i="2"/>
  <c r="G2755" i="2"/>
  <c r="H2755" i="2"/>
  <c r="I2755" i="2"/>
  <c r="A2756" i="2"/>
  <c r="C2756" i="2"/>
  <c r="D2756" i="2"/>
  <c r="E2756" i="2"/>
  <c r="F2756" i="2"/>
  <c r="G2756" i="2"/>
  <c r="H2756" i="2"/>
  <c r="I2756" i="2"/>
  <c r="A2757" i="2"/>
  <c r="C2757" i="2"/>
  <c r="D2757" i="2"/>
  <c r="E2757" i="2"/>
  <c r="F2757" i="2"/>
  <c r="G2757" i="2"/>
  <c r="H2757" i="2"/>
  <c r="I2757" i="2"/>
  <c r="A2758" i="2"/>
  <c r="C2758" i="2"/>
  <c r="D2758" i="2"/>
  <c r="E2758" i="2"/>
  <c r="F2758" i="2"/>
  <c r="G2758" i="2"/>
  <c r="H2758" i="2"/>
  <c r="I2758" i="2"/>
  <c r="A2759" i="2"/>
  <c r="C2759" i="2"/>
  <c r="D2759" i="2"/>
  <c r="E2759" i="2"/>
  <c r="F2759" i="2"/>
  <c r="G2759" i="2"/>
  <c r="H2759" i="2"/>
  <c r="I2759" i="2"/>
  <c r="A2760" i="2"/>
  <c r="C2760" i="2"/>
  <c r="D2760" i="2"/>
  <c r="E2760" i="2"/>
  <c r="F2760" i="2"/>
  <c r="G2760" i="2"/>
  <c r="H2760" i="2"/>
  <c r="I2760" i="2"/>
  <c r="A2761" i="2"/>
  <c r="B2761" i="2"/>
  <c r="C2761" i="2"/>
  <c r="D2761" i="2"/>
  <c r="E2761" i="2"/>
  <c r="F2761" i="2"/>
  <c r="G2761" i="2"/>
  <c r="H2761" i="2"/>
  <c r="I2761" i="2"/>
  <c r="A2762" i="2"/>
  <c r="B2762" i="2"/>
  <c r="C2762" i="2"/>
  <c r="D2762" i="2"/>
  <c r="E2762" i="2"/>
  <c r="F2762" i="2"/>
  <c r="G2762" i="2"/>
  <c r="H2762" i="2"/>
  <c r="I2762" i="2"/>
  <c r="A2763" i="2"/>
  <c r="B2763" i="2"/>
  <c r="C2763" i="2"/>
  <c r="D2763" i="2"/>
  <c r="E2763" i="2"/>
  <c r="F2763" i="2"/>
  <c r="G2763" i="2"/>
  <c r="H2763" i="2"/>
  <c r="I2763" i="2"/>
  <c r="A2764" i="2"/>
  <c r="B2764" i="2"/>
  <c r="C2764" i="2"/>
  <c r="D2764" i="2"/>
  <c r="E2764" i="2"/>
  <c r="F2764" i="2"/>
  <c r="G2764" i="2"/>
  <c r="H2764" i="2"/>
  <c r="I2764" i="2"/>
  <c r="A2765" i="2"/>
  <c r="B2765" i="2"/>
  <c r="C2765" i="2"/>
  <c r="D2765" i="2"/>
  <c r="E2765" i="2"/>
  <c r="F2765" i="2"/>
  <c r="G2765" i="2"/>
  <c r="H2765" i="2"/>
  <c r="I2765" i="2"/>
  <c r="A2766" i="2"/>
  <c r="B2766" i="2"/>
  <c r="C2766" i="2"/>
  <c r="D2766" i="2"/>
  <c r="E2766" i="2"/>
  <c r="F2766" i="2"/>
  <c r="G2766" i="2"/>
  <c r="H2766" i="2"/>
  <c r="I2766" i="2"/>
  <c r="A2767" i="2"/>
  <c r="B2767" i="2"/>
  <c r="C2767" i="2"/>
  <c r="D2767" i="2"/>
  <c r="E2767" i="2"/>
  <c r="F2767" i="2"/>
  <c r="G2767" i="2"/>
  <c r="H2767" i="2"/>
  <c r="I2767" i="2"/>
  <c r="A2768" i="2"/>
  <c r="B2768" i="2"/>
  <c r="C2768" i="2"/>
  <c r="D2768" i="2"/>
  <c r="E2768" i="2"/>
  <c r="F2768" i="2"/>
  <c r="G2768" i="2"/>
  <c r="H2768" i="2"/>
  <c r="I2768" i="2"/>
  <c r="A2769" i="2"/>
  <c r="B2769" i="2"/>
  <c r="C2769" i="2"/>
  <c r="D2769" i="2"/>
  <c r="E2769" i="2"/>
  <c r="F2769" i="2"/>
  <c r="G2769" i="2"/>
  <c r="H2769" i="2"/>
  <c r="I2769" i="2"/>
  <c r="A2770" i="2"/>
  <c r="B2770" i="2"/>
  <c r="C2770" i="2"/>
  <c r="D2770" i="2"/>
  <c r="E2770" i="2"/>
  <c r="F2770" i="2"/>
  <c r="G2770" i="2"/>
  <c r="H2770" i="2"/>
  <c r="I2770" i="2"/>
  <c r="A2771" i="2"/>
  <c r="B2771" i="2"/>
  <c r="C2771" i="2"/>
  <c r="D2771" i="2"/>
  <c r="E2771" i="2"/>
  <c r="F2771" i="2"/>
  <c r="G2771" i="2"/>
  <c r="H2771" i="2"/>
  <c r="I2771" i="2"/>
  <c r="A2772" i="2"/>
  <c r="B2772" i="2"/>
  <c r="C2772" i="2"/>
  <c r="D2772" i="2"/>
  <c r="E2772" i="2"/>
  <c r="F2772" i="2"/>
  <c r="G2772" i="2"/>
  <c r="H2772" i="2"/>
  <c r="I2772" i="2"/>
  <c r="A2773" i="2"/>
  <c r="B2773" i="2"/>
  <c r="C2773" i="2"/>
  <c r="D2773" i="2"/>
  <c r="E2773" i="2"/>
  <c r="F2773" i="2"/>
  <c r="G2773" i="2"/>
  <c r="H2773" i="2"/>
  <c r="I2773" i="2"/>
  <c r="A2774" i="2"/>
  <c r="B2774" i="2"/>
  <c r="C2774" i="2"/>
  <c r="D2774" i="2"/>
  <c r="E2774" i="2"/>
  <c r="F2774" i="2"/>
  <c r="G2774" i="2"/>
  <c r="H2774" i="2"/>
  <c r="I2774" i="2"/>
  <c r="A2775" i="2"/>
  <c r="B2775" i="2"/>
  <c r="C2775" i="2"/>
  <c r="D2775" i="2"/>
  <c r="E2775" i="2"/>
  <c r="F2775" i="2"/>
  <c r="G2775" i="2"/>
  <c r="H2775" i="2"/>
  <c r="I2775" i="2"/>
  <c r="A2776" i="2"/>
  <c r="B2776" i="2"/>
  <c r="C2776" i="2"/>
  <c r="D2776" i="2"/>
  <c r="E2776" i="2"/>
  <c r="F2776" i="2"/>
  <c r="G2776" i="2"/>
  <c r="H2776" i="2"/>
  <c r="I2776" i="2"/>
  <c r="A2777" i="2"/>
  <c r="B2777" i="2"/>
  <c r="C2777" i="2"/>
  <c r="D2777" i="2"/>
  <c r="E2777" i="2"/>
  <c r="F2777" i="2"/>
  <c r="G2777" i="2"/>
  <c r="H2777" i="2"/>
  <c r="I2777" i="2"/>
  <c r="A2778" i="2"/>
  <c r="B2778" i="2"/>
  <c r="C2778" i="2"/>
  <c r="D2778" i="2"/>
  <c r="E2778" i="2"/>
  <c r="F2778" i="2"/>
  <c r="G2778" i="2"/>
  <c r="H2778" i="2"/>
  <c r="I2778" i="2"/>
  <c r="A2779" i="2"/>
  <c r="B2779" i="2"/>
  <c r="C2779" i="2"/>
  <c r="D2779" i="2"/>
  <c r="E2779" i="2"/>
  <c r="F2779" i="2"/>
  <c r="G2779" i="2"/>
  <c r="H2779" i="2"/>
  <c r="I2779" i="2"/>
  <c r="A2780" i="2"/>
  <c r="B2780" i="2"/>
  <c r="C2780" i="2"/>
  <c r="D2780" i="2"/>
  <c r="E2780" i="2"/>
  <c r="F2780" i="2"/>
  <c r="G2780" i="2"/>
  <c r="H2780" i="2"/>
  <c r="I2780" i="2"/>
  <c r="A2781" i="2"/>
  <c r="B2781" i="2"/>
  <c r="C2781" i="2"/>
  <c r="D2781" i="2"/>
  <c r="E2781" i="2"/>
  <c r="F2781" i="2"/>
  <c r="G2781" i="2"/>
  <c r="H2781" i="2"/>
  <c r="I2781" i="2"/>
  <c r="A2782" i="2"/>
  <c r="B2782" i="2"/>
  <c r="C2782" i="2"/>
  <c r="D2782" i="2"/>
  <c r="E2782" i="2"/>
  <c r="F2782" i="2"/>
  <c r="G2782" i="2"/>
  <c r="H2782" i="2"/>
  <c r="I2782" i="2"/>
  <c r="A2783" i="2"/>
  <c r="B2783" i="2"/>
  <c r="C2783" i="2"/>
  <c r="D2783" i="2"/>
  <c r="E2783" i="2"/>
  <c r="F2783" i="2"/>
  <c r="G2783" i="2"/>
  <c r="H2783" i="2"/>
  <c r="I2783" i="2"/>
  <c r="A2784" i="2"/>
  <c r="B2784" i="2"/>
  <c r="C2784" i="2"/>
  <c r="D2784" i="2"/>
  <c r="E2784" i="2"/>
  <c r="F2784" i="2"/>
  <c r="G2784" i="2"/>
  <c r="H2784" i="2"/>
  <c r="I2784" i="2"/>
  <c r="A2785" i="2"/>
  <c r="B2785" i="2"/>
  <c r="C2785" i="2"/>
  <c r="D2785" i="2"/>
  <c r="E2785" i="2"/>
  <c r="F2785" i="2"/>
  <c r="G2785" i="2"/>
  <c r="H2785" i="2"/>
  <c r="I2785" i="2"/>
  <c r="A2786" i="2"/>
  <c r="B2786" i="2"/>
  <c r="C2786" i="2"/>
  <c r="D2786" i="2"/>
  <c r="E2786" i="2"/>
  <c r="F2786" i="2"/>
  <c r="G2786" i="2"/>
  <c r="H2786" i="2"/>
  <c r="I2786" i="2"/>
  <c r="A2787" i="2"/>
  <c r="B2787" i="2"/>
  <c r="C2787" i="2"/>
  <c r="D2787" i="2"/>
  <c r="E2787" i="2"/>
  <c r="F2787" i="2"/>
  <c r="G2787" i="2"/>
  <c r="H2787" i="2"/>
  <c r="I2787" i="2"/>
  <c r="A2788" i="2"/>
  <c r="B2788" i="2"/>
  <c r="C2788" i="2"/>
  <c r="D2788" i="2"/>
  <c r="E2788" i="2"/>
  <c r="F2788" i="2"/>
  <c r="G2788" i="2"/>
  <c r="H2788" i="2"/>
  <c r="I2788" i="2"/>
  <c r="A2789" i="2"/>
  <c r="B2789" i="2"/>
  <c r="C2789" i="2"/>
  <c r="D2789" i="2"/>
  <c r="E2789" i="2"/>
  <c r="F2789" i="2"/>
  <c r="G2789" i="2"/>
  <c r="H2789" i="2"/>
  <c r="I2789" i="2"/>
  <c r="A2790" i="2"/>
  <c r="B2790" i="2"/>
  <c r="C2790" i="2"/>
  <c r="D2790" i="2"/>
  <c r="E2790" i="2"/>
  <c r="F2790" i="2"/>
  <c r="G2790" i="2"/>
  <c r="H2790" i="2"/>
  <c r="I2790" i="2"/>
  <c r="A2791" i="2"/>
  <c r="B2791" i="2"/>
  <c r="C2791" i="2"/>
  <c r="D2791" i="2"/>
  <c r="E2791" i="2"/>
  <c r="F2791" i="2"/>
  <c r="G2791" i="2"/>
  <c r="H2791" i="2"/>
  <c r="I2791" i="2"/>
  <c r="A2792" i="2"/>
  <c r="B2792" i="2"/>
  <c r="C2792" i="2"/>
  <c r="D2792" i="2"/>
  <c r="E2792" i="2"/>
  <c r="F2792" i="2"/>
  <c r="G2792" i="2"/>
  <c r="H2792" i="2"/>
  <c r="I2792" i="2"/>
  <c r="A2793" i="2"/>
  <c r="B2793" i="2"/>
  <c r="C2793" i="2"/>
  <c r="D2793" i="2"/>
  <c r="E2793" i="2"/>
  <c r="F2793" i="2"/>
  <c r="G2793" i="2"/>
  <c r="H2793" i="2"/>
  <c r="I2793" i="2"/>
  <c r="A2794" i="2"/>
  <c r="B2794" i="2"/>
  <c r="C2794" i="2"/>
  <c r="D2794" i="2"/>
  <c r="E2794" i="2"/>
  <c r="F2794" i="2"/>
  <c r="G2794" i="2"/>
  <c r="H2794" i="2"/>
  <c r="I2794" i="2"/>
  <c r="A2795" i="2"/>
  <c r="B2795" i="2"/>
  <c r="C2795" i="2"/>
  <c r="D2795" i="2"/>
  <c r="E2795" i="2"/>
  <c r="F2795" i="2"/>
  <c r="G2795" i="2"/>
  <c r="H2795" i="2"/>
  <c r="I2795" i="2"/>
  <c r="A2796" i="2"/>
  <c r="B2796" i="2"/>
  <c r="C2796" i="2"/>
  <c r="D2796" i="2"/>
  <c r="E2796" i="2"/>
  <c r="F2796" i="2"/>
  <c r="G2796" i="2"/>
  <c r="H2796" i="2"/>
  <c r="I2796" i="2"/>
  <c r="A2797" i="2"/>
  <c r="B2797" i="2"/>
  <c r="C2797" i="2"/>
  <c r="D2797" i="2"/>
  <c r="E2797" i="2"/>
  <c r="F2797" i="2"/>
  <c r="G2797" i="2"/>
  <c r="H2797" i="2"/>
  <c r="I2797" i="2"/>
  <c r="A2798" i="2"/>
  <c r="B2798" i="2"/>
  <c r="C2798" i="2"/>
  <c r="D2798" i="2"/>
  <c r="E2798" i="2"/>
  <c r="F2798" i="2"/>
  <c r="G2798" i="2"/>
  <c r="H2798" i="2"/>
  <c r="I2798" i="2"/>
  <c r="A2799" i="2"/>
  <c r="B2799" i="2"/>
  <c r="C2799" i="2"/>
  <c r="D2799" i="2"/>
  <c r="E2799" i="2"/>
  <c r="F2799" i="2"/>
  <c r="G2799" i="2"/>
  <c r="H2799" i="2"/>
  <c r="I2799" i="2"/>
  <c r="A2800" i="2"/>
  <c r="B2800" i="2"/>
  <c r="C2800" i="2"/>
  <c r="D2800" i="2"/>
  <c r="E2800" i="2"/>
  <c r="F2800" i="2"/>
  <c r="G2800" i="2"/>
  <c r="H2800" i="2"/>
  <c r="I2800" i="2"/>
  <c r="A2801" i="2"/>
  <c r="B2801" i="2"/>
  <c r="C2801" i="2"/>
  <c r="D2801" i="2"/>
  <c r="E2801" i="2"/>
  <c r="F2801" i="2"/>
  <c r="G2801" i="2"/>
  <c r="H2801" i="2"/>
  <c r="I2801" i="2"/>
  <c r="A2802" i="2"/>
  <c r="B2802" i="2"/>
  <c r="C2802" i="2"/>
  <c r="D2802" i="2"/>
  <c r="E2802" i="2"/>
  <c r="F2802" i="2"/>
  <c r="G2802" i="2"/>
  <c r="H2802" i="2"/>
  <c r="I2802" i="2"/>
  <c r="A2803" i="2"/>
  <c r="B2803" i="2"/>
  <c r="C2803" i="2"/>
  <c r="D2803" i="2"/>
  <c r="E2803" i="2"/>
  <c r="F2803" i="2"/>
  <c r="G2803" i="2"/>
  <c r="H2803" i="2"/>
  <c r="I2803" i="2"/>
  <c r="A2804" i="2"/>
  <c r="B2804" i="2"/>
  <c r="C2804" i="2"/>
  <c r="D2804" i="2"/>
  <c r="E2804" i="2"/>
  <c r="F2804" i="2"/>
  <c r="G2804" i="2"/>
  <c r="H2804" i="2"/>
  <c r="I2804" i="2"/>
  <c r="A2805" i="2"/>
  <c r="B2805" i="2"/>
  <c r="C2805" i="2"/>
  <c r="D2805" i="2"/>
  <c r="E2805" i="2"/>
  <c r="F2805" i="2"/>
  <c r="G2805" i="2"/>
  <c r="H2805" i="2"/>
  <c r="I2805" i="2"/>
  <c r="A2806" i="2"/>
  <c r="B2806" i="2"/>
  <c r="C2806" i="2"/>
  <c r="D2806" i="2"/>
  <c r="E2806" i="2"/>
  <c r="F2806" i="2"/>
  <c r="G2806" i="2"/>
  <c r="H2806" i="2"/>
  <c r="I2806" i="2"/>
  <c r="A2807" i="2"/>
  <c r="B2807" i="2"/>
  <c r="C2807" i="2"/>
  <c r="D2807" i="2"/>
  <c r="E2807" i="2"/>
  <c r="F2807" i="2"/>
  <c r="G2807" i="2"/>
  <c r="H2807" i="2"/>
  <c r="I2807" i="2"/>
  <c r="A2808" i="2"/>
  <c r="B2808" i="2"/>
  <c r="C2808" i="2"/>
  <c r="D2808" i="2"/>
  <c r="E2808" i="2"/>
  <c r="F2808" i="2"/>
  <c r="G2808" i="2"/>
  <c r="H2808" i="2"/>
  <c r="I2808" i="2"/>
  <c r="A2809" i="2"/>
  <c r="B2809" i="2"/>
  <c r="C2809" i="2"/>
  <c r="D2809" i="2"/>
  <c r="E2809" i="2"/>
  <c r="F2809" i="2"/>
  <c r="G2809" i="2"/>
  <c r="H2809" i="2"/>
  <c r="I2809" i="2"/>
  <c r="A2810" i="2"/>
  <c r="B2810" i="2"/>
  <c r="C2810" i="2"/>
  <c r="D2810" i="2"/>
  <c r="E2810" i="2"/>
  <c r="F2810" i="2"/>
  <c r="G2810" i="2"/>
  <c r="H2810" i="2"/>
  <c r="I2810" i="2"/>
  <c r="A2811" i="2"/>
  <c r="B2811" i="2"/>
  <c r="C2811" i="2"/>
  <c r="D2811" i="2"/>
  <c r="E2811" i="2"/>
  <c r="F2811" i="2"/>
  <c r="G2811" i="2"/>
  <c r="H2811" i="2"/>
  <c r="I2811" i="2"/>
  <c r="A2812" i="2"/>
  <c r="B2812" i="2"/>
  <c r="C2812" i="2"/>
  <c r="D2812" i="2"/>
  <c r="E2812" i="2"/>
  <c r="F2812" i="2"/>
  <c r="G2812" i="2"/>
  <c r="H2812" i="2"/>
  <c r="I2812" i="2"/>
  <c r="A2813" i="2"/>
  <c r="B2813" i="2"/>
  <c r="C2813" i="2"/>
  <c r="D2813" i="2"/>
  <c r="E2813" i="2"/>
  <c r="F2813" i="2"/>
  <c r="G2813" i="2"/>
  <c r="H2813" i="2"/>
  <c r="I2813" i="2"/>
  <c r="A2814" i="2"/>
  <c r="B2814" i="2"/>
  <c r="C2814" i="2"/>
  <c r="D2814" i="2"/>
  <c r="E2814" i="2"/>
  <c r="F2814" i="2"/>
  <c r="G2814" i="2"/>
  <c r="H2814" i="2"/>
  <c r="I2814" i="2"/>
  <c r="A2815" i="2"/>
  <c r="B2815" i="2"/>
  <c r="C2815" i="2"/>
  <c r="D2815" i="2"/>
  <c r="E2815" i="2"/>
  <c r="F2815" i="2"/>
  <c r="G2815" i="2"/>
  <c r="H2815" i="2"/>
  <c r="I2815" i="2"/>
  <c r="A2816" i="2"/>
  <c r="B2816" i="2"/>
  <c r="C2816" i="2"/>
  <c r="D2816" i="2"/>
  <c r="E2816" i="2"/>
  <c r="F2816" i="2"/>
  <c r="G2816" i="2"/>
  <c r="H2816" i="2"/>
  <c r="I2816" i="2"/>
  <c r="A2817" i="2"/>
  <c r="B2817" i="2"/>
  <c r="C2817" i="2"/>
  <c r="D2817" i="2"/>
  <c r="E2817" i="2"/>
  <c r="F2817" i="2"/>
  <c r="G2817" i="2"/>
  <c r="H2817" i="2"/>
  <c r="I2817" i="2"/>
  <c r="A2818" i="2"/>
  <c r="B2818" i="2"/>
  <c r="C2818" i="2"/>
  <c r="D2818" i="2"/>
  <c r="E2818" i="2"/>
  <c r="F2818" i="2"/>
  <c r="G2818" i="2"/>
  <c r="H2818" i="2"/>
  <c r="I2818" i="2"/>
  <c r="A2819" i="2"/>
  <c r="C2819" i="2"/>
  <c r="D2819" i="2"/>
  <c r="E2819" i="2"/>
  <c r="F2819" i="2"/>
  <c r="G2819" i="2"/>
  <c r="H2819" i="2"/>
  <c r="I2819" i="2"/>
  <c r="A2820" i="2"/>
  <c r="B2820" i="2"/>
  <c r="C2820" i="2"/>
  <c r="D2820" i="2"/>
  <c r="E2820" i="2"/>
  <c r="F2820" i="2"/>
  <c r="G2820" i="2"/>
  <c r="H2820" i="2"/>
  <c r="I2820" i="2"/>
  <c r="A2821" i="2"/>
  <c r="B2821" i="2"/>
  <c r="C2821" i="2"/>
  <c r="D2821" i="2"/>
  <c r="E2821" i="2"/>
  <c r="F2821" i="2"/>
  <c r="G2821" i="2"/>
  <c r="H2821" i="2"/>
  <c r="I2821" i="2"/>
  <c r="A2822" i="2"/>
  <c r="B2822" i="2"/>
  <c r="C2822" i="2"/>
  <c r="D2822" i="2"/>
  <c r="E2822" i="2"/>
  <c r="F2822" i="2"/>
  <c r="G2822" i="2"/>
  <c r="H2822" i="2"/>
  <c r="I2822" i="2"/>
  <c r="A2823" i="2"/>
  <c r="B2823" i="2"/>
  <c r="C2823" i="2"/>
  <c r="D2823" i="2"/>
  <c r="E2823" i="2"/>
  <c r="F2823" i="2"/>
  <c r="G2823" i="2"/>
  <c r="H2823" i="2"/>
  <c r="I2823" i="2"/>
  <c r="A2824" i="2"/>
  <c r="B2824" i="2"/>
  <c r="C2824" i="2"/>
  <c r="D2824" i="2"/>
  <c r="E2824" i="2"/>
  <c r="F2824" i="2"/>
  <c r="G2824" i="2"/>
  <c r="H2824" i="2"/>
  <c r="I2824" i="2"/>
  <c r="A2825" i="2"/>
  <c r="B2825" i="2"/>
  <c r="C2825" i="2"/>
  <c r="D2825" i="2"/>
  <c r="E2825" i="2"/>
  <c r="F2825" i="2"/>
  <c r="G2825" i="2"/>
  <c r="H2825" i="2"/>
  <c r="I2825" i="2"/>
  <c r="A2826" i="2"/>
  <c r="B2826" i="2"/>
  <c r="C2826" i="2"/>
  <c r="D2826" i="2"/>
  <c r="E2826" i="2"/>
  <c r="F2826" i="2"/>
  <c r="G2826" i="2"/>
  <c r="H2826" i="2"/>
  <c r="I2826" i="2"/>
  <c r="A2827" i="2"/>
  <c r="B2827" i="2"/>
  <c r="C2827" i="2"/>
  <c r="D2827" i="2"/>
  <c r="E2827" i="2"/>
  <c r="F2827" i="2"/>
  <c r="G2827" i="2"/>
  <c r="H2827" i="2"/>
  <c r="I2827" i="2"/>
  <c r="A2828" i="2"/>
  <c r="B2828" i="2"/>
  <c r="C2828" i="2"/>
  <c r="D2828" i="2"/>
  <c r="E2828" i="2"/>
  <c r="F2828" i="2"/>
  <c r="G2828" i="2"/>
  <c r="H2828" i="2"/>
  <c r="I2828" i="2"/>
  <c r="A2829" i="2"/>
  <c r="B2829" i="2"/>
  <c r="C2829" i="2"/>
  <c r="D2829" i="2"/>
  <c r="E2829" i="2"/>
  <c r="F2829" i="2"/>
  <c r="G2829" i="2"/>
  <c r="H2829" i="2"/>
  <c r="I2829" i="2"/>
  <c r="A2830" i="2"/>
  <c r="B2830" i="2"/>
  <c r="C2830" i="2"/>
  <c r="D2830" i="2"/>
  <c r="E2830" i="2"/>
  <c r="F2830" i="2"/>
  <c r="G2830" i="2"/>
  <c r="H2830" i="2"/>
  <c r="I2830" i="2"/>
  <c r="A2831" i="2"/>
  <c r="B2831" i="2"/>
  <c r="C2831" i="2"/>
  <c r="D2831" i="2"/>
  <c r="E2831" i="2"/>
  <c r="F2831" i="2"/>
  <c r="G2831" i="2"/>
  <c r="H2831" i="2"/>
  <c r="I2831" i="2"/>
  <c r="A2832" i="2"/>
  <c r="B2832" i="2"/>
  <c r="C2832" i="2"/>
  <c r="D2832" i="2"/>
  <c r="E2832" i="2"/>
  <c r="F2832" i="2"/>
  <c r="G2832" i="2"/>
  <c r="H2832" i="2"/>
  <c r="I2832" i="2"/>
  <c r="A2833" i="2"/>
  <c r="B2833" i="2"/>
  <c r="C2833" i="2"/>
  <c r="D2833" i="2"/>
  <c r="E2833" i="2"/>
  <c r="F2833" i="2"/>
  <c r="G2833" i="2"/>
  <c r="H2833" i="2"/>
  <c r="I2833" i="2"/>
  <c r="A2834" i="2"/>
  <c r="B2834" i="2"/>
  <c r="C2834" i="2"/>
  <c r="D2834" i="2"/>
  <c r="E2834" i="2"/>
  <c r="F2834" i="2"/>
  <c r="G2834" i="2"/>
  <c r="H2834" i="2"/>
  <c r="I2834" i="2"/>
  <c r="A2835" i="2"/>
  <c r="B2835" i="2"/>
  <c r="C2835" i="2"/>
  <c r="D2835" i="2"/>
  <c r="E2835" i="2"/>
  <c r="F2835" i="2"/>
  <c r="G2835" i="2"/>
  <c r="H2835" i="2"/>
  <c r="I2835" i="2"/>
  <c r="A2836" i="2"/>
  <c r="B2836" i="2"/>
  <c r="C2836" i="2"/>
  <c r="D2836" i="2"/>
  <c r="E2836" i="2"/>
  <c r="F2836" i="2"/>
  <c r="G2836" i="2"/>
  <c r="H2836" i="2"/>
  <c r="I2836" i="2"/>
  <c r="A2837" i="2"/>
  <c r="B2837" i="2"/>
  <c r="C2837" i="2"/>
  <c r="D2837" i="2"/>
  <c r="E2837" i="2"/>
  <c r="F2837" i="2"/>
  <c r="G2837" i="2"/>
  <c r="H2837" i="2"/>
  <c r="I2837" i="2"/>
  <c r="A2838" i="2"/>
  <c r="B2838" i="2"/>
  <c r="C2838" i="2"/>
  <c r="D2838" i="2"/>
  <c r="E2838" i="2"/>
  <c r="F2838" i="2"/>
  <c r="G2838" i="2"/>
  <c r="H2838" i="2"/>
  <c r="I2838" i="2"/>
  <c r="A2839" i="2"/>
  <c r="B2839" i="2"/>
  <c r="C2839" i="2"/>
  <c r="D2839" i="2"/>
  <c r="E2839" i="2"/>
  <c r="F2839" i="2"/>
  <c r="G2839" i="2"/>
  <c r="H2839" i="2"/>
  <c r="I2839" i="2"/>
  <c r="A2840" i="2"/>
  <c r="B2840" i="2"/>
  <c r="C2840" i="2"/>
  <c r="D2840" i="2"/>
  <c r="E2840" i="2"/>
  <c r="F2840" i="2"/>
  <c r="G2840" i="2"/>
  <c r="H2840" i="2"/>
  <c r="I2840" i="2"/>
  <c r="A2841" i="2"/>
  <c r="B2841" i="2"/>
  <c r="C2841" i="2"/>
  <c r="D2841" i="2"/>
  <c r="E2841" i="2"/>
  <c r="F2841" i="2"/>
  <c r="G2841" i="2"/>
  <c r="H2841" i="2"/>
  <c r="I2841" i="2"/>
  <c r="A2842" i="2"/>
  <c r="B2842" i="2"/>
  <c r="C2842" i="2"/>
  <c r="D2842" i="2"/>
  <c r="E2842" i="2"/>
  <c r="F2842" i="2"/>
  <c r="G2842" i="2"/>
  <c r="H2842" i="2"/>
  <c r="I2842" i="2"/>
  <c r="A2843" i="2"/>
  <c r="B2843" i="2"/>
  <c r="C2843" i="2"/>
  <c r="D2843" i="2"/>
  <c r="E2843" i="2"/>
  <c r="F2843" i="2"/>
  <c r="G2843" i="2"/>
  <c r="H2843" i="2"/>
  <c r="I2843" i="2"/>
  <c r="A2844" i="2"/>
  <c r="B2844" i="2"/>
  <c r="C2844" i="2"/>
  <c r="D2844" i="2"/>
  <c r="E2844" i="2"/>
  <c r="F2844" i="2"/>
  <c r="G2844" i="2"/>
  <c r="H2844" i="2"/>
  <c r="I2844" i="2"/>
  <c r="A2845" i="2"/>
  <c r="B2845" i="2"/>
  <c r="C2845" i="2"/>
  <c r="D2845" i="2"/>
  <c r="E2845" i="2"/>
  <c r="F2845" i="2"/>
  <c r="G2845" i="2"/>
  <c r="H2845" i="2"/>
  <c r="I2845" i="2"/>
  <c r="A2846" i="2"/>
  <c r="B2846" i="2"/>
  <c r="C2846" i="2"/>
  <c r="D2846" i="2"/>
  <c r="E2846" i="2"/>
  <c r="F2846" i="2"/>
  <c r="G2846" i="2"/>
  <c r="H2846" i="2"/>
  <c r="I2846" i="2"/>
  <c r="A2847" i="2"/>
  <c r="B2847" i="2"/>
  <c r="C2847" i="2"/>
  <c r="D2847" i="2"/>
  <c r="E2847" i="2"/>
  <c r="F2847" i="2"/>
  <c r="G2847" i="2"/>
  <c r="H2847" i="2"/>
  <c r="I2847" i="2"/>
  <c r="A2848" i="2"/>
  <c r="B2848" i="2"/>
  <c r="C2848" i="2"/>
  <c r="D2848" i="2"/>
  <c r="E2848" i="2"/>
  <c r="F2848" i="2"/>
  <c r="G2848" i="2"/>
  <c r="H2848" i="2"/>
  <c r="I2848" i="2"/>
  <c r="A2849" i="2"/>
  <c r="B2849" i="2"/>
  <c r="C2849" i="2"/>
  <c r="D2849" i="2"/>
  <c r="E2849" i="2"/>
  <c r="F2849" i="2"/>
  <c r="G2849" i="2"/>
  <c r="H2849" i="2"/>
  <c r="I2849" i="2"/>
  <c r="A2850" i="2"/>
  <c r="B2850" i="2"/>
  <c r="C2850" i="2"/>
  <c r="D2850" i="2"/>
  <c r="E2850" i="2"/>
  <c r="F2850" i="2"/>
  <c r="G2850" i="2"/>
  <c r="H2850" i="2"/>
  <c r="I2850" i="2"/>
  <c r="A2851" i="2"/>
  <c r="B2851" i="2"/>
  <c r="C2851" i="2"/>
  <c r="D2851" i="2"/>
  <c r="E2851" i="2"/>
  <c r="F2851" i="2"/>
  <c r="G2851" i="2"/>
  <c r="H2851" i="2"/>
  <c r="I2851" i="2"/>
  <c r="A2852" i="2"/>
  <c r="B2852" i="2"/>
  <c r="C2852" i="2"/>
  <c r="D2852" i="2"/>
  <c r="E2852" i="2"/>
  <c r="F2852" i="2"/>
  <c r="G2852" i="2"/>
  <c r="H2852" i="2"/>
  <c r="I2852" i="2"/>
  <c r="A2853" i="2"/>
  <c r="B2853" i="2"/>
  <c r="C2853" i="2"/>
  <c r="D2853" i="2"/>
  <c r="E2853" i="2"/>
  <c r="F2853" i="2"/>
  <c r="G2853" i="2"/>
  <c r="H2853" i="2"/>
  <c r="I2853" i="2"/>
  <c r="A2854" i="2"/>
  <c r="B2854" i="2"/>
  <c r="C2854" i="2"/>
  <c r="D2854" i="2"/>
  <c r="E2854" i="2"/>
  <c r="F2854" i="2"/>
  <c r="G2854" i="2"/>
  <c r="H2854" i="2"/>
  <c r="I2854" i="2"/>
  <c r="A2855" i="2"/>
  <c r="B2855" i="2"/>
  <c r="C2855" i="2"/>
  <c r="D2855" i="2"/>
  <c r="E2855" i="2"/>
  <c r="F2855" i="2"/>
  <c r="G2855" i="2"/>
  <c r="H2855" i="2"/>
  <c r="I2855" i="2"/>
  <c r="A2856" i="2"/>
  <c r="B2856" i="2"/>
  <c r="C2856" i="2"/>
  <c r="D2856" i="2"/>
  <c r="E2856" i="2"/>
  <c r="F2856" i="2"/>
  <c r="G2856" i="2"/>
  <c r="H2856" i="2"/>
  <c r="I2856" i="2"/>
  <c r="A2857" i="2"/>
  <c r="B2857" i="2"/>
  <c r="C2857" i="2"/>
  <c r="D2857" i="2"/>
  <c r="E2857" i="2"/>
  <c r="F2857" i="2"/>
  <c r="G2857" i="2"/>
  <c r="H2857" i="2"/>
  <c r="I2857" i="2"/>
  <c r="A2858" i="2"/>
  <c r="B2858" i="2"/>
  <c r="C2858" i="2"/>
  <c r="D2858" i="2"/>
  <c r="E2858" i="2"/>
  <c r="F2858" i="2"/>
  <c r="G2858" i="2"/>
  <c r="H2858" i="2"/>
  <c r="I2858" i="2"/>
  <c r="A2859" i="2"/>
  <c r="B2859" i="2"/>
  <c r="C2859" i="2"/>
  <c r="D2859" i="2"/>
  <c r="E2859" i="2"/>
  <c r="F2859" i="2"/>
  <c r="G2859" i="2"/>
  <c r="H2859" i="2"/>
  <c r="I2859" i="2"/>
  <c r="A2860" i="2"/>
  <c r="B2860" i="2"/>
  <c r="C2860" i="2"/>
  <c r="D2860" i="2"/>
  <c r="E2860" i="2"/>
  <c r="F2860" i="2"/>
  <c r="G2860" i="2"/>
  <c r="H2860" i="2"/>
  <c r="I2860" i="2"/>
  <c r="A2861" i="2"/>
  <c r="B2861" i="2"/>
  <c r="C2861" i="2"/>
  <c r="D2861" i="2"/>
  <c r="E2861" i="2"/>
  <c r="F2861" i="2"/>
  <c r="G2861" i="2"/>
  <c r="H2861" i="2"/>
  <c r="I2861" i="2"/>
  <c r="A2862" i="2"/>
  <c r="B2862" i="2"/>
  <c r="C2862" i="2"/>
  <c r="D2862" i="2"/>
  <c r="E2862" i="2"/>
  <c r="F2862" i="2"/>
  <c r="G2862" i="2"/>
  <c r="H2862" i="2"/>
  <c r="I2862" i="2"/>
  <c r="A2863" i="2"/>
  <c r="B2863" i="2"/>
  <c r="C2863" i="2"/>
  <c r="D2863" i="2"/>
  <c r="E2863" i="2"/>
  <c r="F2863" i="2"/>
  <c r="G2863" i="2"/>
  <c r="H2863" i="2"/>
  <c r="I2863" i="2"/>
  <c r="A2864" i="2"/>
  <c r="B2864" i="2"/>
  <c r="C2864" i="2"/>
  <c r="D2864" i="2"/>
  <c r="E2864" i="2"/>
  <c r="F2864" i="2"/>
  <c r="G2864" i="2"/>
  <c r="H2864" i="2"/>
  <c r="I2864" i="2"/>
  <c r="A2865" i="2"/>
  <c r="B2865" i="2"/>
  <c r="C2865" i="2"/>
  <c r="D2865" i="2"/>
  <c r="E2865" i="2"/>
  <c r="F2865" i="2"/>
  <c r="G2865" i="2"/>
  <c r="H2865" i="2"/>
  <c r="I2865" i="2"/>
  <c r="A2866" i="2"/>
  <c r="B2866" i="2"/>
  <c r="C2866" i="2"/>
  <c r="D2866" i="2"/>
  <c r="E2866" i="2"/>
  <c r="F2866" i="2"/>
  <c r="G2866" i="2"/>
  <c r="H2866" i="2"/>
  <c r="I2866" i="2"/>
  <c r="A2867" i="2"/>
  <c r="B2867" i="2"/>
  <c r="C2867" i="2"/>
  <c r="D2867" i="2"/>
  <c r="E2867" i="2"/>
  <c r="F2867" i="2"/>
  <c r="G2867" i="2"/>
  <c r="H2867" i="2"/>
  <c r="I2867" i="2"/>
  <c r="A2868" i="2"/>
  <c r="C2868" i="2"/>
  <c r="D2868" i="2"/>
  <c r="E2868" i="2"/>
  <c r="F2868" i="2"/>
  <c r="G2868" i="2"/>
  <c r="H2868" i="2"/>
  <c r="I2868" i="2"/>
  <c r="A2869" i="2"/>
  <c r="B2869" i="2"/>
  <c r="C2869" i="2"/>
  <c r="D2869" i="2"/>
  <c r="E2869" i="2"/>
  <c r="F2869" i="2"/>
  <c r="G2869" i="2"/>
  <c r="H2869" i="2"/>
  <c r="I2869" i="2"/>
  <c r="A2870" i="2"/>
  <c r="B2870" i="2"/>
  <c r="C2870" i="2"/>
  <c r="D2870" i="2"/>
  <c r="E2870" i="2"/>
  <c r="F2870" i="2"/>
  <c r="G2870" i="2"/>
  <c r="H2870" i="2"/>
  <c r="I2870" i="2"/>
  <c r="A2871" i="2"/>
  <c r="B2871" i="2"/>
  <c r="C2871" i="2"/>
  <c r="D2871" i="2"/>
  <c r="E2871" i="2"/>
  <c r="F2871" i="2"/>
  <c r="G2871" i="2"/>
  <c r="H2871" i="2"/>
  <c r="I2871" i="2"/>
  <c r="A2872" i="2"/>
  <c r="B2872" i="2"/>
  <c r="C2872" i="2"/>
  <c r="D2872" i="2"/>
  <c r="E2872" i="2"/>
  <c r="F2872" i="2"/>
  <c r="G2872" i="2"/>
  <c r="H2872" i="2"/>
  <c r="I2872" i="2"/>
  <c r="A2873" i="2"/>
  <c r="B2873" i="2"/>
  <c r="C2873" i="2"/>
  <c r="D2873" i="2"/>
  <c r="E2873" i="2"/>
  <c r="F2873" i="2"/>
  <c r="G2873" i="2"/>
  <c r="H2873" i="2"/>
  <c r="I2873" i="2"/>
  <c r="A2874" i="2"/>
  <c r="B2874" i="2"/>
  <c r="C2874" i="2"/>
  <c r="D2874" i="2"/>
  <c r="E2874" i="2"/>
  <c r="F2874" i="2"/>
  <c r="G2874" i="2"/>
  <c r="H2874" i="2"/>
  <c r="I2874" i="2"/>
  <c r="A2875" i="2"/>
  <c r="B2875" i="2"/>
  <c r="C2875" i="2"/>
  <c r="D2875" i="2"/>
  <c r="E2875" i="2"/>
  <c r="F2875" i="2"/>
  <c r="G2875" i="2"/>
  <c r="H2875" i="2"/>
  <c r="I2875" i="2"/>
  <c r="A2876" i="2"/>
  <c r="B2876" i="2"/>
  <c r="C2876" i="2"/>
  <c r="D2876" i="2"/>
  <c r="E2876" i="2"/>
  <c r="F2876" i="2"/>
  <c r="G2876" i="2"/>
  <c r="H2876" i="2"/>
  <c r="I2876" i="2"/>
  <c r="A2877" i="2"/>
  <c r="B2877" i="2"/>
  <c r="C2877" i="2"/>
  <c r="D2877" i="2"/>
  <c r="E2877" i="2"/>
  <c r="F2877" i="2"/>
  <c r="G2877" i="2"/>
  <c r="H2877" i="2"/>
  <c r="I2877" i="2"/>
  <c r="A2878" i="2"/>
  <c r="B2878" i="2"/>
  <c r="C2878" i="2"/>
  <c r="D2878" i="2"/>
  <c r="E2878" i="2"/>
  <c r="F2878" i="2"/>
  <c r="G2878" i="2"/>
  <c r="H2878" i="2"/>
  <c r="I2878" i="2"/>
  <c r="A2879" i="2"/>
  <c r="B2879" i="2"/>
  <c r="C2879" i="2"/>
  <c r="D2879" i="2"/>
  <c r="E2879" i="2"/>
  <c r="F2879" i="2"/>
  <c r="G2879" i="2"/>
  <c r="H2879" i="2"/>
  <c r="I2879" i="2"/>
  <c r="A2880" i="2"/>
  <c r="B2880" i="2"/>
  <c r="C2880" i="2"/>
  <c r="D2880" i="2"/>
  <c r="E2880" i="2"/>
  <c r="F2880" i="2"/>
  <c r="G2880" i="2"/>
  <c r="H2880" i="2"/>
  <c r="I2880" i="2"/>
  <c r="A2881" i="2"/>
  <c r="B2881" i="2"/>
  <c r="C2881" i="2"/>
  <c r="D2881" i="2"/>
  <c r="E2881" i="2"/>
  <c r="F2881" i="2"/>
  <c r="G2881" i="2"/>
  <c r="H2881" i="2"/>
  <c r="I2881" i="2"/>
  <c r="A2882" i="2"/>
  <c r="B2882" i="2"/>
  <c r="C2882" i="2"/>
  <c r="D2882" i="2"/>
  <c r="E2882" i="2"/>
  <c r="F2882" i="2"/>
  <c r="G2882" i="2"/>
  <c r="H2882" i="2"/>
  <c r="I2882" i="2"/>
  <c r="A2883" i="2"/>
  <c r="B2883" i="2"/>
  <c r="C2883" i="2"/>
  <c r="D2883" i="2"/>
  <c r="E2883" i="2"/>
  <c r="F2883" i="2"/>
  <c r="G2883" i="2"/>
  <c r="H2883" i="2"/>
  <c r="I2883" i="2"/>
  <c r="A2884" i="2"/>
  <c r="B2884" i="2"/>
  <c r="C2884" i="2"/>
  <c r="D2884" i="2"/>
  <c r="E2884" i="2"/>
  <c r="F2884" i="2"/>
  <c r="G2884" i="2"/>
  <c r="H2884" i="2"/>
  <c r="I2884" i="2"/>
  <c r="A2885" i="2"/>
  <c r="B2885" i="2"/>
  <c r="C2885" i="2"/>
  <c r="D2885" i="2"/>
  <c r="E2885" i="2"/>
  <c r="F2885" i="2"/>
  <c r="G2885" i="2"/>
  <c r="H2885" i="2"/>
  <c r="I2885" i="2"/>
  <c r="A2886" i="2"/>
  <c r="B2886" i="2"/>
  <c r="C2886" i="2"/>
  <c r="D2886" i="2"/>
  <c r="E2886" i="2"/>
  <c r="F2886" i="2"/>
  <c r="G2886" i="2"/>
  <c r="H2886" i="2"/>
  <c r="I2886" i="2"/>
  <c r="A2887" i="2"/>
  <c r="B2887" i="2"/>
  <c r="C2887" i="2"/>
  <c r="D2887" i="2"/>
  <c r="E2887" i="2"/>
  <c r="F2887" i="2"/>
  <c r="G2887" i="2"/>
  <c r="H2887" i="2"/>
  <c r="I2887" i="2"/>
  <c r="A2888" i="2"/>
  <c r="B2888" i="2"/>
  <c r="C2888" i="2"/>
  <c r="D2888" i="2"/>
  <c r="E2888" i="2"/>
  <c r="F2888" i="2"/>
  <c r="G2888" i="2"/>
  <c r="H2888" i="2"/>
  <c r="I2888" i="2"/>
  <c r="A2889" i="2"/>
  <c r="B2889" i="2"/>
  <c r="C2889" i="2"/>
  <c r="D2889" i="2"/>
  <c r="E2889" i="2"/>
  <c r="F2889" i="2"/>
  <c r="G2889" i="2"/>
  <c r="H2889" i="2"/>
  <c r="I2889" i="2"/>
  <c r="A2890" i="2"/>
  <c r="B2890" i="2"/>
  <c r="C2890" i="2"/>
  <c r="D2890" i="2"/>
  <c r="E2890" i="2"/>
  <c r="F2890" i="2"/>
  <c r="G2890" i="2"/>
  <c r="H2890" i="2"/>
  <c r="I2890" i="2"/>
  <c r="A2891" i="2"/>
  <c r="B2891" i="2"/>
  <c r="C2891" i="2"/>
  <c r="D2891" i="2"/>
  <c r="E2891" i="2"/>
  <c r="F2891" i="2"/>
  <c r="G2891" i="2"/>
  <c r="H2891" i="2"/>
  <c r="I2891" i="2"/>
  <c r="A2892" i="2"/>
  <c r="B2892" i="2"/>
  <c r="C2892" i="2"/>
  <c r="D2892" i="2"/>
  <c r="E2892" i="2"/>
  <c r="F2892" i="2"/>
  <c r="G2892" i="2"/>
  <c r="H2892" i="2"/>
  <c r="I2892" i="2"/>
  <c r="A2893" i="2"/>
  <c r="B2893" i="2"/>
  <c r="C2893" i="2"/>
  <c r="D2893" i="2"/>
  <c r="E2893" i="2"/>
  <c r="F2893" i="2"/>
  <c r="G2893" i="2"/>
  <c r="H2893" i="2"/>
  <c r="I2893" i="2"/>
  <c r="A2894" i="2"/>
  <c r="B2894" i="2"/>
  <c r="C2894" i="2"/>
  <c r="D2894" i="2"/>
  <c r="E2894" i="2"/>
  <c r="F2894" i="2"/>
  <c r="G2894" i="2"/>
  <c r="H2894" i="2"/>
  <c r="I2894" i="2"/>
  <c r="A2895" i="2"/>
  <c r="B2895" i="2"/>
  <c r="C2895" i="2"/>
  <c r="D2895" i="2"/>
  <c r="E2895" i="2"/>
  <c r="F2895" i="2"/>
  <c r="G2895" i="2"/>
  <c r="H2895" i="2"/>
  <c r="I2895" i="2"/>
  <c r="A2896" i="2"/>
  <c r="B2896" i="2"/>
  <c r="C2896" i="2"/>
  <c r="D2896" i="2"/>
  <c r="E2896" i="2"/>
  <c r="F2896" i="2"/>
  <c r="G2896" i="2"/>
  <c r="H2896" i="2"/>
  <c r="I2896" i="2"/>
  <c r="A2897" i="2"/>
  <c r="B2897" i="2"/>
  <c r="C2897" i="2"/>
  <c r="D2897" i="2"/>
  <c r="E2897" i="2"/>
  <c r="F2897" i="2"/>
  <c r="G2897" i="2"/>
  <c r="H2897" i="2"/>
  <c r="I2897" i="2"/>
  <c r="A2898" i="2"/>
  <c r="B2898" i="2"/>
  <c r="C2898" i="2"/>
  <c r="D2898" i="2"/>
  <c r="E2898" i="2"/>
  <c r="F2898" i="2"/>
  <c r="G2898" i="2"/>
  <c r="H2898" i="2"/>
  <c r="I2898" i="2"/>
  <c r="A2899" i="2"/>
  <c r="B2899" i="2"/>
  <c r="C2899" i="2"/>
  <c r="D2899" i="2"/>
  <c r="E2899" i="2"/>
  <c r="F2899" i="2"/>
  <c r="G2899" i="2"/>
  <c r="H2899" i="2"/>
  <c r="I2899" i="2"/>
  <c r="A2900" i="2"/>
  <c r="B2900" i="2"/>
  <c r="C2900" i="2"/>
  <c r="D2900" i="2"/>
  <c r="E2900" i="2"/>
  <c r="F2900" i="2"/>
  <c r="G2900" i="2"/>
  <c r="H2900" i="2"/>
  <c r="I2900" i="2"/>
  <c r="A2901" i="2"/>
  <c r="B2901" i="2"/>
  <c r="C2901" i="2"/>
  <c r="D2901" i="2"/>
  <c r="E2901" i="2"/>
  <c r="F2901" i="2"/>
  <c r="G2901" i="2"/>
  <c r="H2901" i="2"/>
  <c r="I2901" i="2"/>
  <c r="A2902" i="2"/>
  <c r="B2902" i="2"/>
  <c r="C2902" i="2"/>
  <c r="D2902" i="2"/>
  <c r="E2902" i="2"/>
  <c r="F2902" i="2"/>
  <c r="G2902" i="2"/>
  <c r="H2902" i="2"/>
  <c r="I2902" i="2"/>
  <c r="A2903" i="2"/>
  <c r="B2903" i="2"/>
  <c r="C2903" i="2"/>
  <c r="D2903" i="2"/>
  <c r="E2903" i="2"/>
  <c r="F2903" i="2"/>
  <c r="G2903" i="2"/>
  <c r="H2903" i="2"/>
  <c r="I2903" i="2"/>
  <c r="A2904" i="2"/>
  <c r="B2904" i="2"/>
  <c r="C2904" i="2"/>
  <c r="D2904" i="2"/>
  <c r="E2904" i="2"/>
  <c r="F2904" i="2"/>
  <c r="G2904" i="2"/>
  <c r="H2904" i="2"/>
  <c r="I2904" i="2"/>
  <c r="A2905" i="2"/>
  <c r="B2905" i="2"/>
  <c r="C2905" i="2"/>
  <c r="D2905" i="2"/>
  <c r="E2905" i="2"/>
  <c r="F2905" i="2"/>
  <c r="G2905" i="2"/>
  <c r="H2905" i="2"/>
  <c r="I2905" i="2"/>
  <c r="A2906" i="2"/>
  <c r="B2906" i="2"/>
  <c r="C2906" i="2"/>
  <c r="D2906" i="2"/>
  <c r="E2906" i="2"/>
  <c r="F2906" i="2"/>
  <c r="G2906" i="2"/>
  <c r="H2906" i="2"/>
  <c r="I2906" i="2"/>
  <c r="A2907" i="2"/>
  <c r="B2907" i="2"/>
  <c r="C2907" i="2"/>
  <c r="D2907" i="2"/>
  <c r="E2907" i="2"/>
  <c r="F2907" i="2"/>
  <c r="G2907" i="2"/>
  <c r="H2907" i="2"/>
  <c r="I2907" i="2"/>
  <c r="A2908" i="2"/>
  <c r="B2908" i="2"/>
  <c r="C2908" i="2"/>
  <c r="D2908" i="2"/>
  <c r="E2908" i="2"/>
  <c r="F2908" i="2"/>
  <c r="G2908" i="2"/>
  <c r="H2908" i="2"/>
  <c r="I2908" i="2"/>
  <c r="A2909" i="2"/>
  <c r="B2909" i="2"/>
  <c r="C2909" i="2"/>
  <c r="D2909" i="2"/>
  <c r="E2909" i="2"/>
  <c r="F2909" i="2"/>
  <c r="G2909" i="2"/>
  <c r="H2909" i="2"/>
  <c r="I2909" i="2"/>
  <c r="A2910" i="2"/>
  <c r="B2910" i="2"/>
  <c r="C2910" i="2"/>
  <c r="D2910" i="2"/>
  <c r="E2910" i="2"/>
  <c r="F2910" i="2"/>
  <c r="G2910" i="2"/>
  <c r="H2910" i="2"/>
  <c r="I2910" i="2"/>
  <c r="A2911" i="2"/>
  <c r="B2911" i="2"/>
  <c r="C2911" i="2"/>
  <c r="D2911" i="2"/>
  <c r="E2911" i="2"/>
  <c r="F2911" i="2"/>
  <c r="G2911" i="2"/>
  <c r="H2911" i="2"/>
  <c r="I2911" i="2"/>
  <c r="A2912" i="2"/>
  <c r="B2912" i="2"/>
  <c r="C2912" i="2"/>
  <c r="D2912" i="2"/>
  <c r="E2912" i="2"/>
  <c r="F2912" i="2"/>
  <c r="G2912" i="2"/>
  <c r="H2912" i="2"/>
  <c r="I2912" i="2"/>
  <c r="A2913" i="2"/>
  <c r="B2913" i="2"/>
  <c r="C2913" i="2"/>
  <c r="D2913" i="2"/>
  <c r="E2913" i="2"/>
  <c r="F2913" i="2"/>
  <c r="G2913" i="2"/>
  <c r="H2913" i="2"/>
  <c r="I2913" i="2"/>
  <c r="A2914" i="2"/>
  <c r="B2914" i="2"/>
  <c r="C2914" i="2"/>
  <c r="D2914" i="2"/>
  <c r="E2914" i="2"/>
  <c r="F2914" i="2"/>
  <c r="G2914" i="2"/>
  <c r="H2914" i="2"/>
  <c r="I2914" i="2"/>
  <c r="A2915" i="2"/>
  <c r="B2915" i="2"/>
  <c r="C2915" i="2"/>
  <c r="D2915" i="2"/>
  <c r="E2915" i="2"/>
  <c r="F2915" i="2"/>
  <c r="G2915" i="2"/>
  <c r="H2915" i="2"/>
  <c r="I2915" i="2"/>
  <c r="A2916" i="2"/>
  <c r="B2916" i="2"/>
  <c r="C2916" i="2"/>
  <c r="D2916" i="2"/>
  <c r="E2916" i="2"/>
  <c r="F2916" i="2"/>
  <c r="G2916" i="2"/>
  <c r="H2916" i="2"/>
  <c r="I2916" i="2"/>
  <c r="A2917" i="2"/>
  <c r="B2917" i="2"/>
  <c r="C2917" i="2"/>
  <c r="D2917" i="2"/>
  <c r="E2917" i="2"/>
  <c r="F2917" i="2"/>
  <c r="G2917" i="2"/>
  <c r="H2917" i="2"/>
  <c r="I2917" i="2"/>
  <c r="A2918" i="2"/>
  <c r="B2918" i="2"/>
  <c r="C2918" i="2"/>
  <c r="D2918" i="2"/>
  <c r="E2918" i="2"/>
  <c r="F2918" i="2"/>
  <c r="G2918" i="2"/>
  <c r="H2918" i="2"/>
  <c r="I2918" i="2"/>
  <c r="A2919" i="2"/>
  <c r="B2919" i="2"/>
  <c r="C2919" i="2"/>
  <c r="D2919" i="2"/>
  <c r="E2919" i="2"/>
  <c r="F2919" i="2"/>
  <c r="G2919" i="2"/>
  <c r="H2919" i="2"/>
  <c r="I2919" i="2"/>
  <c r="A2920" i="2"/>
  <c r="B2920" i="2"/>
  <c r="C2920" i="2"/>
  <c r="D2920" i="2"/>
  <c r="E2920" i="2"/>
  <c r="F2920" i="2"/>
  <c r="G2920" i="2"/>
  <c r="H2920" i="2"/>
  <c r="I2920" i="2"/>
  <c r="A2921" i="2"/>
  <c r="B2921" i="2"/>
  <c r="C2921" i="2"/>
  <c r="D2921" i="2"/>
  <c r="E2921" i="2"/>
  <c r="F2921" i="2"/>
  <c r="G2921" i="2"/>
  <c r="H2921" i="2"/>
  <c r="I2921" i="2"/>
  <c r="A2922" i="2"/>
  <c r="B2922" i="2"/>
  <c r="C2922" i="2"/>
  <c r="D2922" i="2"/>
  <c r="E2922" i="2"/>
  <c r="F2922" i="2"/>
  <c r="G2922" i="2"/>
  <c r="H2922" i="2"/>
  <c r="I2922" i="2"/>
  <c r="A2923" i="2"/>
  <c r="B2923" i="2"/>
  <c r="C2923" i="2"/>
  <c r="D2923" i="2"/>
  <c r="E2923" i="2"/>
  <c r="F2923" i="2"/>
  <c r="G2923" i="2"/>
  <c r="H2923" i="2"/>
  <c r="I2923" i="2"/>
  <c r="A2924" i="2"/>
  <c r="B2924" i="2"/>
  <c r="C2924" i="2"/>
  <c r="D2924" i="2"/>
  <c r="E2924" i="2"/>
  <c r="F2924" i="2"/>
  <c r="G2924" i="2"/>
  <c r="H2924" i="2"/>
  <c r="I2924" i="2"/>
  <c r="A2925" i="2"/>
  <c r="C2925" i="2"/>
  <c r="D2925" i="2"/>
  <c r="E2925" i="2"/>
  <c r="F2925" i="2"/>
  <c r="G2925" i="2"/>
  <c r="H2925" i="2"/>
  <c r="I2925" i="2"/>
  <c r="A2926" i="2"/>
  <c r="C2926" i="2"/>
  <c r="D2926" i="2"/>
  <c r="E2926" i="2"/>
  <c r="F2926" i="2"/>
  <c r="G2926" i="2"/>
  <c r="H2926" i="2"/>
  <c r="I2926" i="2"/>
  <c r="A2927" i="2"/>
  <c r="C2927" i="2"/>
  <c r="D2927" i="2"/>
  <c r="E2927" i="2"/>
  <c r="F2927" i="2"/>
  <c r="G2927" i="2"/>
  <c r="H2927" i="2"/>
  <c r="I2927" i="2"/>
  <c r="A2928" i="2"/>
  <c r="C2928" i="2"/>
  <c r="D2928" i="2"/>
  <c r="E2928" i="2"/>
  <c r="F2928" i="2"/>
  <c r="G2928" i="2"/>
  <c r="H2928" i="2"/>
  <c r="I2928" i="2"/>
  <c r="A2929" i="2"/>
  <c r="C2929" i="2"/>
  <c r="D2929" i="2"/>
  <c r="E2929" i="2"/>
  <c r="F2929" i="2"/>
  <c r="G2929" i="2"/>
  <c r="H2929" i="2"/>
  <c r="I2929" i="2"/>
  <c r="A2930" i="2"/>
  <c r="C2930" i="2"/>
  <c r="D2930" i="2"/>
  <c r="E2930" i="2"/>
  <c r="F2930" i="2"/>
  <c r="G2930" i="2"/>
  <c r="H2930" i="2"/>
  <c r="I2930" i="2"/>
  <c r="A2931" i="2"/>
  <c r="C2931" i="2"/>
  <c r="D2931" i="2"/>
  <c r="E2931" i="2"/>
  <c r="F2931" i="2"/>
  <c r="G2931" i="2"/>
  <c r="H2931" i="2"/>
  <c r="I2931" i="2"/>
  <c r="A2932" i="2"/>
  <c r="C2932" i="2"/>
  <c r="D2932" i="2"/>
  <c r="E2932" i="2"/>
  <c r="F2932" i="2"/>
  <c r="G2932" i="2"/>
  <c r="H2932" i="2"/>
  <c r="I2932" i="2"/>
  <c r="A2933" i="2"/>
  <c r="C2933" i="2"/>
  <c r="D2933" i="2"/>
  <c r="E2933" i="2"/>
  <c r="F2933" i="2"/>
  <c r="G2933" i="2"/>
  <c r="H2933" i="2"/>
  <c r="I2933" i="2"/>
  <c r="A2934" i="2"/>
  <c r="C2934" i="2"/>
  <c r="D2934" i="2"/>
  <c r="E2934" i="2"/>
  <c r="F2934" i="2"/>
  <c r="G2934" i="2"/>
  <c r="H2934" i="2"/>
  <c r="I2934" i="2"/>
  <c r="A2935" i="2"/>
  <c r="C2935" i="2"/>
  <c r="D2935" i="2"/>
  <c r="E2935" i="2"/>
  <c r="F2935" i="2"/>
  <c r="G2935" i="2"/>
  <c r="H2935" i="2"/>
  <c r="I2935" i="2"/>
  <c r="A2936" i="2"/>
  <c r="C2936" i="2"/>
  <c r="D2936" i="2"/>
  <c r="E2936" i="2"/>
  <c r="F2936" i="2"/>
  <c r="G2936" i="2"/>
  <c r="H2936" i="2"/>
  <c r="I2936" i="2"/>
  <c r="A2937" i="2"/>
  <c r="C2937" i="2"/>
  <c r="D2937" i="2"/>
  <c r="E2937" i="2"/>
  <c r="F2937" i="2"/>
  <c r="G2937" i="2"/>
  <c r="H2937" i="2"/>
  <c r="I2937" i="2"/>
  <c r="A2938" i="2"/>
  <c r="C2938" i="2"/>
  <c r="D2938" i="2"/>
  <c r="E2938" i="2"/>
  <c r="F2938" i="2"/>
  <c r="G2938" i="2"/>
  <c r="H2938" i="2"/>
  <c r="I2938" i="2"/>
  <c r="A2939" i="2"/>
  <c r="B2939" i="2"/>
  <c r="C2939" i="2"/>
  <c r="D2939" i="2"/>
  <c r="E2939" i="2"/>
  <c r="F2939" i="2"/>
  <c r="G2939" i="2"/>
  <c r="H2939" i="2"/>
  <c r="I2939" i="2"/>
  <c r="A2940" i="2"/>
  <c r="B2940" i="2"/>
  <c r="C2940" i="2"/>
  <c r="D2940" i="2"/>
  <c r="E2940" i="2"/>
  <c r="F2940" i="2"/>
  <c r="G2940" i="2"/>
  <c r="H2940" i="2"/>
  <c r="I2940" i="2"/>
  <c r="A2941" i="2"/>
  <c r="B2941" i="2"/>
  <c r="C2941" i="2"/>
  <c r="D2941" i="2"/>
  <c r="E2941" i="2"/>
  <c r="F2941" i="2"/>
  <c r="G2941" i="2"/>
  <c r="H2941" i="2"/>
  <c r="I2941" i="2"/>
  <c r="A2942" i="2"/>
  <c r="B2942" i="2"/>
  <c r="C2942" i="2"/>
  <c r="D2942" i="2"/>
  <c r="E2942" i="2"/>
  <c r="F2942" i="2"/>
  <c r="G2942" i="2"/>
  <c r="H2942" i="2"/>
  <c r="I2942" i="2"/>
  <c r="A2943" i="2"/>
  <c r="B2943" i="2"/>
  <c r="C2943" i="2"/>
  <c r="D2943" i="2"/>
  <c r="E2943" i="2"/>
  <c r="F2943" i="2"/>
  <c r="G2943" i="2"/>
  <c r="H2943" i="2"/>
  <c r="I2943" i="2"/>
  <c r="A2944" i="2"/>
  <c r="B2944" i="2"/>
  <c r="C2944" i="2"/>
  <c r="D2944" i="2"/>
  <c r="E2944" i="2"/>
  <c r="F2944" i="2"/>
  <c r="G2944" i="2"/>
  <c r="H2944" i="2"/>
  <c r="I2944" i="2"/>
  <c r="A2945" i="2"/>
  <c r="B2945" i="2"/>
  <c r="C2945" i="2"/>
  <c r="D2945" i="2"/>
  <c r="E2945" i="2"/>
  <c r="F2945" i="2"/>
  <c r="G2945" i="2"/>
  <c r="H2945" i="2"/>
  <c r="I2945" i="2"/>
  <c r="A2946" i="2"/>
  <c r="B2946" i="2"/>
  <c r="C2946" i="2"/>
  <c r="D2946" i="2"/>
  <c r="E2946" i="2"/>
  <c r="F2946" i="2"/>
  <c r="G2946" i="2"/>
  <c r="H2946" i="2"/>
  <c r="I2946" i="2"/>
  <c r="A2947" i="2"/>
  <c r="C2947" i="2"/>
  <c r="D2947" i="2"/>
  <c r="E2947" i="2"/>
  <c r="F2947" i="2"/>
  <c r="G2947" i="2"/>
  <c r="H2947" i="2"/>
  <c r="I2947" i="2"/>
  <c r="A2948" i="2"/>
  <c r="B2948" i="2"/>
  <c r="C2948" i="2"/>
  <c r="D2948" i="2"/>
  <c r="E2948" i="2"/>
  <c r="F2948" i="2"/>
  <c r="G2948" i="2"/>
  <c r="H2948" i="2"/>
  <c r="I2948" i="2"/>
  <c r="A2949" i="2"/>
  <c r="B2949" i="2"/>
  <c r="C2949" i="2"/>
  <c r="D2949" i="2"/>
  <c r="E2949" i="2"/>
  <c r="F2949" i="2"/>
  <c r="G2949" i="2"/>
  <c r="H2949" i="2"/>
  <c r="I2949" i="2"/>
  <c r="A2950" i="2"/>
  <c r="B2950" i="2"/>
  <c r="C2950" i="2"/>
  <c r="D2950" i="2"/>
  <c r="E2950" i="2"/>
  <c r="F2950" i="2"/>
  <c r="G2950" i="2"/>
  <c r="H2950" i="2"/>
  <c r="I2950" i="2"/>
  <c r="A2951" i="2"/>
  <c r="B2951" i="2"/>
  <c r="C2951" i="2"/>
  <c r="D2951" i="2"/>
  <c r="E2951" i="2"/>
  <c r="F2951" i="2"/>
  <c r="G2951" i="2"/>
  <c r="H2951" i="2"/>
  <c r="I2951" i="2"/>
  <c r="A2952" i="2"/>
  <c r="B2952" i="2"/>
  <c r="C2952" i="2"/>
  <c r="D2952" i="2"/>
  <c r="E2952" i="2"/>
  <c r="F2952" i="2"/>
  <c r="G2952" i="2"/>
  <c r="H2952" i="2"/>
  <c r="I2952" i="2"/>
  <c r="A2953" i="2"/>
  <c r="B2953" i="2"/>
  <c r="C2953" i="2"/>
  <c r="D2953" i="2"/>
  <c r="E2953" i="2"/>
  <c r="F2953" i="2"/>
  <c r="G2953" i="2"/>
  <c r="H2953" i="2"/>
  <c r="I2953" i="2"/>
  <c r="A2954" i="2"/>
  <c r="B2954" i="2"/>
  <c r="C2954" i="2"/>
  <c r="D2954" i="2"/>
  <c r="E2954" i="2"/>
  <c r="F2954" i="2"/>
  <c r="G2954" i="2"/>
  <c r="H2954" i="2"/>
  <c r="I2954" i="2"/>
  <c r="A2955" i="2"/>
  <c r="B2955" i="2"/>
  <c r="C2955" i="2"/>
  <c r="D2955" i="2"/>
  <c r="E2955" i="2"/>
  <c r="F2955" i="2"/>
  <c r="G2955" i="2"/>
  <c r="H2955" i="2"/>
  <c r="I2955" i="2"/>
  <c r="A2956" i="2"/>
  <c r="B2956" i="2"/>
  <c r="C2956" i="2"/>
  <c r="D2956" i="2"/>
  <c r="E2956" i="2"/>
  <c r="F2956" i="2"/>
  <c r="G2956" i="2"/>
  <c r="H2956" i="2"/>
  <c r="I2956" i="2"/>
  <c r="A2957" i="2"/>
  <c r="B2957" i="2"/>
  <c r="C2957" i="2"/>
  <c r="D2957" i="2"/>
  <c r="E2957" i="2"/>
  <c r="F2957" i="2"/>
  <c r="G2957" i="2"/>
  <c r="H2957" i="2"/>
  <c r="I2957" i="2"/>
  <c r="A2958" i="2"/>
  <c r="B2958" i="2"/>
  <c r="C2958" i="2"/>
  <c r="D2958" i="2"/>
  <c r="E2958" i="2"/>
  <c r="F2958" i="2"/>
  <c r="G2958" i="2"/>
  <c r="H2958" i="2"/>
  <c r="I2958" i="2"/>
  <c r="A2959" i="2"/>
  <c r="B2959" i="2"/>
  <c r="C2959" i="2"/>
  <c r="D2959" i="2"/>
  <c r="E2959" i="2"/>
  <c r="F2959" i="2"/>
  <c r="G2959" i="2"/>
  <c r="H2959" i="2"/>
  <c r="I2959" i="2"/>
  <c r="A2960" i="2"/>
  <c r="B2960" i="2"/>
  <c r="C2960" i="2"/>
  <c r="D2960" i="2"/>
  <c r="E2960" i="2"/>
  <c r="F2960" i="2"/>
  <c r="G2960" i="2"/>
  <c r="H2960" i="2"/>
  <c r="I2960" i="2"/>
  <c r="A2961" i="2"/>
  <c r="B2961" i="2"/>
  <c r="C2961" i="2"/>
  <c r="D2961" i="2"/>
  <c r="E2961" i="2"/>
  <c r="F2961" i="2"/>
  <c r="G2961" i="2"/>
  <c r="H2961" i="2"/>
  <c r="I2961" i="2"/>
  <c r="A2962" i="2"/>
  <c r="B2962" i="2"/>
  <c r="C2962" i="2"/>
  <c r="D2962" i="2"/>
  <c r="E2962" i="2"/>
  <c r="F2962" i="2"/>
  <c r="G2962" i="2"/>
  <c r="H2962" i="2"/>
  <c r="I2962" i="2"/>
  <c r="A2963" i="2"/>
  <c r="B2963" i="2"/>
  <c r="C2963" i="2"/>
  <c r="D2963" i="2"/>
  <c r="E2963" i="2"/>
  <c r="F2963" i="2"/>
  <c r="G2963" i="2"/>
  <c r="H2963" i="2"/>
  <c r="I2963" i="2"/>
  <c r="A2964" i="2"/>
  <c r="B2964" i="2"/>
  <c r="C2964" i="2"/>
  <c r="D2964" i="2"/>
  <c r="E2964" i="2"/>
  <c r="F2964" i="2"/>
  <c r="G2964" i="2"/>
  <c r="H2964" i="2"/>
  <c r="I2964" i="2"/>
  <c r="A2965" i="2"/>
  <c r="B2965" i="2"/>
  <c r="C2965" i="2"/>
  <c r="D2965" i="2"/>
  <c r="E2965" i="2"/>
  <c r="F2965" i="2"/>
  <c r="G2965" i="2"/>
  <c r="H2965" i="2"/>
  <c r="I2965" i="2"/>
  <c r="A2966" i="2"/>
  <c r="B2966" i="2"/>
  <c r="C2966" i="2"/>
  <c r="D2966" i="2"/>
  <c r="E2966" i="2"/>
  <c r="F2966" i="2"/>
  <c r="G2966" i="2"/>
  <c r="H2966" i="2"/>
  <c r="I2966" i="2"/>
  <c r="A2967" i="2"/>
  <c r="B2967" i="2"/>
  <c r="C2967" i="2"/>
  <c r="D2967" i="2"/>
  <c r="E2967" i="2"/>
  <c r="F2967" i="2"/>
  <c r="G2967" i="2"/>
  <c r="H2967" i="2"/>
  <c r="I2967" i="2"/>
  <c r="A2968" i="2"/>
  <c r="B2968" i="2"/>
  <c r="C2968" i="2"/>
  <c r="D2968" i="2"/>
  <c r="E2968" i="2"/>
  <c r="F2968" i="2"/>
  <c r="G2968" i="2"/>
  <c r="H2968" i="2"/>
  <c r="I2968" i="2"/>
  <c r="A2969" i="2"/>
  <c r="B2969" i="2"/>
  <c r="C2969" i="2"/>
  <c r="D2969" i="2"/>
  <c r="E2969" i="2"/>
  <c r="F2969" i="2"/>
  <c r="G2969" i="2"/>
  <c r="H2969" i="2"/>
  <c r="I2969" i="2"/>
  <c r="A2970" i="2"/>
  <c r="B2970" i="2"/>
  <c r="C2970" i="2"/>
  <c r="D2970" i="2"/>
  <c r="E2970" i="2"/>
  <c r="F2970" i="2"/>
  <c r="G2970" i="2"/>
  <c r="H2970" i="2"/>
  <c r="I2970" i="2"/>
  <c r="A2971" i="2"/>
  <c r="B2971" i="2"/>
  <c r="C2971" i="2"/>
  <c r="D2971" i="2"/>
  <c r="E2971" i="2"/>
  <c r="F2971" i="2"/>
  <c r="G2971" i="2"/>
  <c r="H2971" i="2"/>
  <c r="I2971" i="2"/>
  <c r="A2972" i="2"/>
  <c r="B2972" i="2"/>
  <c r="C2972" i="2"/>
  <c r="D2972" i="2"/>
  <c r="E2972" i="2"/>
  <c r="F2972" i="2"/>
  <c r="G2972" i="2"/>
  <c r="H2972" i="2"/>
  <c r="I2972" i="2"/>
  <c r="A2973" i="2"/>
  <c r="B2973" i="2"/>
  <c r="C2973" i="2"/>
  <c r="D2973" i="2"/>
  <c r="E2973" i="2"/>
  <c r="F2973" i="2"/>
  <c r="G2973" i="2"/>
  <c r="H2973" i="2"/>
  <c r="I2973" i="2"/>
  <c r="A2974" i="2"/>
  <c r="B2974" i="2"/>
  <c r="C2974" i="2"/>
  <c r="D2974" i="2"/>
  <c r="E2974" i="2"/>
  <c r="F2974" i="2"/>
  <c r="G2974" i="2"/>
  <c r="H2974" i="2"/>
  <c r="I2974" i="2"/>
  <c r="A2975" i="2"/>
  <c r="B2975" i="2"/>
  <c r="C2975" i="2"/>
  <c r="D2975" i="2"/>
  <c r="E2975" i="2"/>
  <c r="F2975" i="2"/>
  <c r="G2975" i="2"/>
  <c r="H2975" i="2"/>
  <c r="I2975" i="2"/>
  <c r="A2976" i="2"/>
  <c r="B2976" i="2"/>
  <c r="C2976" i="2"/>
  <c r="D2976" i="2"/>
  <c r="E2976" i="2"/>
  <c r="F2976" i="2"/>
  <c r="G2976" i="2"/>
  <c r="H2976" i="2"/>
  <c r="I2976" i="2"/>
  <c r="A2977" i="2"/>
  <c r="B2977" i="2"/>
  <c r="C2977" i="2"/>
  <c r="D2977" i="2"/>
  <c r="E2977" i="2"/>
  <c r="F2977" i="2"/>
  <c r="G2977" i="2"/>
  <c r="H2977" i="2"/>
  <c r="I2977" i="2"/>
  <c r="A2978" i="2"/>
  <c r="B2978" i="2"/>
  <c r="C2978" i="2"/>
  <c r="D2978" i="2"/>
  <c r="E2978" i="2"/>
  <c r="F2978" i="2"/>
  <c r="G2978" i="2"/>
  <c r="H2978" i="2"/>
  <c r="I2978" i="2"/>
  <c r="A2979" i="2"/>
  <c r="B2979" i="2"/>
  <c r="C2979" i="2"/>
  <c r="D2979" i="2"/>
  <c r="E2979" i="2"/>
  <c r="F2979" i="2"/>
  <c r="G2979" i="2"/>
  <c r="H2979" i="2"/>
  <c r="I2979" i="2"/>
  <c r="A2980" i="2"/>
  <c r="B2980" i="2"/>
  <c r="C2980" i="2"/>
  <c r="D2980" i="2"/>
  <c r="E2980" i="2"/>
  <c r="F2980" i="2"/>
  <c r="G2980" i="2"/>
  <c r="H2980" i="2"/>
  <c r="I2980" i="2"/>
  <c r="A2981" i="2"/>
  <c r="B2981" i="2"/>
  <c r="C2981" i="2"/>
  <c r="D2981" i="2"/>
  <c r="E2981" i="2"/>
  <c r="F2981" i="2"/>
  <c r="G2981" i="2"/>
  <c r="H2981" i="2"/>
  <c r="I2981" i="2"/>
  <c r="A2982" i="2"/>
  <c r="B2982" i="2"/>
  <c r="C2982" i="2"/>
  <c r="D2982" i="2"/>
  <c r="E2982" i="2"/>
  <c r="F2982" i="2"/>
  <c r="G2982" i="2"/>
  <c r="H2982" i="2"/>
  <c r="I2982" i="2"/>
  <c r="A2983" i="2"/>
  <c r="B2983" i="2"/>
  <c r="C2983" i="2"/>
  <c r="D2983" i="2"/>
  <c r="E2983" i="2"/>
  <c r="F2983" i="2"/>
  <c r="G2983" i="2"/>
  <c r="H2983" i="2"/>
  <c r="I2983" i="2"/>
  <c r="A2984" i="2"/>
  <c r="B2984" i="2"/>
  <c r="C2984" i="2"/>
  <c r="D2984" i="2"/>
  <c r="E2984" i="2"/>
  <c r="F2984" i="2"/>
  <c r="G2984" i="2"/>
  <c r="H2984" i="2"/>
  <c r="I2984" i="2"/>
  <c r="A2985" i="2"/>
  <c r="B2985" i="2"/>
  <c r="C2985" i="2"/>
  <c r="D2985" i="2"/>
  <c r="E2985" i="2"/>
  <c r="F2985" i="2"/>
  <c r="G2985" i="2"/>
  <c r="H2985" i="2"/>
  <c r="I2985" i="2"/>
  <c r="A2986" i="2"/>
  <c r="B2986" i="2"/>
  <c r="C2986" i="2"/>
  <c r="D2986" i="2"/>
  <c r="E2986" i="2"/>
  <c r="F2986" i="2"/>
  <c r="G2986" i="2"/>
  <c r="H2986" i="2"/>
  <c r="I2986" i="2"/>
  <c r="A2987" i="2"/>
  <c r="B2987" i="2"/>
  <c r="C2987" i="2"/>
  <c r="D2987" i="2"/>
  <c r="E2987" i="2"/>
  <c r="F2987" i="2"/>
  <c r="G2987" i="2"/>
  <c r="H2987" i="2"/>
  <c r="I2987" i="2"/>
  <c r="A2988" i="2"/>
  <c r="B2988" i="2"/>
  <c r="C2988" i="2"/>
  <c r="D2988" i="2"/>
  <c r="E2988" i="2"/>
  <c r="F2988" i="2"/>
  <c r="G2988" i="2"/>
  <c r="H2988" i="2"/>
  <c r="I2988" i="2"/>
  <c r="A2989" i="2"/>
  <c r="B2989" i="2"/>
  <c r="C2989" i="2"/>
  <c r="D2989" i="2"/>
  <c r="E2989" i="2"/>
  <c r="F2989" i="2"/>
  <c r="G2989" i="2"/>
  <c r="H2989" i="2"/>
  <c r="I2989" i="2"/>
  <c r="A2990" i="2"/>
  <c r="B2990" i="2"/>
  <c r="C2990" i="2"/>
  <c r="D2990" i="2"/>
  <c r="E2990" i="2"/>
  <c r="F2990" i="2"/>
  <c r="G2990" i="2"/>
  <c r="H2990" i="2"/>
  <c r="I2990" i="2"/>
  <c r="A2991" i="2"/>
  <c r="B2991" i="2"/>
  <c r="C2991" i="2"/>
  <c r="D2991" i="2"/>
  <c r="E2991" i="2"/>
  <c r="F2991" i="2"/>
  <c r="G2991" i="2"/>
  <c r="H2991" i="2"/>
  <c r="I2991" i="2"/>
  <c r="A2992" i="2"/>
  <c r="B2992" i="2"/>
  <c r="C2992" i="2"/>
  <c r="D2992" i="2"/>
  <c r="E2992" i="2"/>
  <c r="F2992" i="2"/>
  <c r="G2992" i="2"/>
  <c r="H2992" i="2"/>
  <c r="I2992" i="2"/>
  <c r="A2993" i="2"/>
  <c r="B2993" i="2"/>
  <c r="C2993" i="2"/>
  <c r="D2993" i="2"/>
  <c r="E2993" i="2"/>
  <c r="F2993" i="2"/>
  <c r="G2993" i="2"/>
  <c r="H2993" i="2"/>
  <c r="I2993" i="2"/>
  <c r="A2994" i="2"/>
  <c r="B2994" i="2"/>
  <c r="C2994" i="2"/>
  <c r="D2994" i="2"/>
  <c r="E2994" i="2"/>
  <c r="F2994" i="2"/>
  <c r="G2994" i="2"/>
  <c r="H2994" i="2"/>
  <c r="I2994" i="2"/>
  <c r="A2995" i="2"/>
  <c r="B2995" i="2"/>
  <c r="C2995" i="2"/>
  <c r="D2995" i="2"/>
  <c r="E2995" i="2"/>
  <c r="F2995" i="2"/>
  <c r="G2995" i="2"/>
  <c r="H2995" i="2"/>
  <c r="I2995" i="2"/>
  <c r="A2996" i="2"/>
  <c r="B2996" i="2"/>
  <c r="C2996" i="2"/>
  <c r="D2996" i="2"/>
  <c r="E2996" i="2"/>
  <c r="F2996" i="2"/>
  <c r="G2996" i="2"/>
  <c r="H2996" i="2"/>
  <c r="I2996" i="2"/>
  <c r="A2997" i="2"/>
  <c r="B2997" i="2"/>
  <c r="C2997" i="2"/>
  <c r="D2997" i="2"/>
  <c r="E2997" i="2"/>
  <c r="F2997" i="2"/>
  <c r="G2997" i="2"/>
  <c r="H2997" i="2"/>
  <c r="I2997" i="2"/>
  <c r="A2998" i="2"/>
  <c r="B2998" i="2"/>
  <c r="C2998" i="2"/>
  <c r="D2998" i="2"/>
  <c r="E2998" i="2"/>
  <c r="F2998" i="2"/>
  <c r="G2998" i="2"/>
  <c r="H2998" i="2"/>
  <c r="I2998" i="2"/>
  <c r="A2999" i="2"/>
  <c r="B2999" i="2"/>
  <c r="C2999" i="2"/>
  <c r="D2999" i="2"/>
  <c r="E2999" i="2"/>
  <c r="F2999" i="2"/>
  <c r="G2999" i="2"/>
  <c r="H2999" i="2"/>
  <c r="I2999" i="2"/>
  <c r="A3000" i="2"/>
  <c r="B3000" i="2"/>
  <c r="C3000" i="2"/>
  <c r="D3000" i="2"/>
  <c r="E3000" i="2"/>
  <c r="F3000" i="2"/>
  <c r="G3000" i="2"/>
  <c r="H3000" i="2"/>
  <c r="I3000" i="2"/>
  <c r="A3001" i="2"/>
  <c r="B3001" i="2"/>
  <c r="C3001" i="2"/>
  <c r="D3001" i="2"/>
  <c r="E3001" i="2"/>
  <c r="F3001" i="2"/>
  <c r="G3001" i="2"/>
  <c r="H3001" i="2"/>
  <c r="I3001" i="2"/>
  <c r="A3002" i="2"/>
  <c r="B3002" i="2"/>
  <c r="C3002" i="2"/>
  <c r="D3002" i="2"/>
  <c r="E3002" i="2"/>
  <c r="F3002" i="2"/>
  <c r="G3002" i="2"/>
  <c r="H3002" i="2"/>
  <c r="I3002" i="2"/>
  <c r="A3003" i="2"/>
  <c r="B3003" i="2"/>
  <c r="C3003" i="2"/>
  <c r="D3003" i="2"/>
  <c r="E3003" i="2"/>
  <c r="F3003" i="2"/>
  <c r="G3003" i="2"/>
  <c r="H3003" i="2"/>
  <c r="I3003" i="2"/>
  <c r="A3004" i="2"/>
  <c r="B3004" i="2"/>
  <c r="C3004" i="2"/>
  <c r="D3004" i="2"/>
  <c r="E3004" i="2"/>
  <c r="F3004" i="2"/>
  <c r="G3004" i="2"/>
  <c r="H3004" i="2"/>
  <c r="I3004" i="2"/>
  <c r="A3005" i="2"/>
  <c r="B3005" i="2"/>
  <c r="C3005" i="2"/>
  <c r="D3005" i="2"/>
  <c r="E3005" i="2"/>
  <c r="F3005" i="2"/>
  <c r="G3005" i="2"/>
  <c r="H3005" i="2"/>
  <c r="I3005" i="2"/>
  <c r="A3006" i="2"/>
  <c r="B3006" i="2"/>
  <c r="C3006" i="2"/>
  <c r="D3006" i="2"/>
  <c r="E3006" i="2"/>
  <c r="F3006" i="2"/>
  <c r="G3006" i="2"/>
  <c r="H3006" i="2"/>
  <c r="I3006" i="2"/>
  <c r="A3007" i="2"/>
  <c r="B3007" i="2"/>
  <c r="C3007" i="2"/>
  <c r="D3007" i="2"/>
  <c r="E3007" i="2"/>
  <c r="F3007" i="2"/>
  <c r="G3007" i="2"/>
  <c r="H3007" i="2"/>
  <c r="I3007" i="2"/>
  <c r="A3008" i="2"/>
  <c r="B3008" i="2"/>
  <c r="C3008" i="2"/>
  <c r="D3008" i="2"/>
  <c r="E3008" i="2"/>
  <c r="F3008" i="2"/>
  <c r="G3008" i="2"/>
  <c r="H3008" i="2"/>
  <c r="I3008" i="2"/>
  <c r="A3009" i="2"/>
  <c r="B3009" i="2"/>
  <c r="C3009" i="2"/>
  <c r="D3009" i="2"/>
  <c r="E3009" i="2"/>
  <c r="F3009" i="2"/>
  <c r="G3009" i="2"/>
  <c r="H3009" i="2"/>
  <c r="I3009" i="2"/>
  <c r="A3010" i="2"/>
  <c r="B3010" i="2"/>
  <c r="C3010" i="2"/>
  <c r="D3010" i="2"/>
  <c r="E3010" i="2"/>
  <c r="F3010" i="2"/>
  <c r="G3010" i="2"/>
  <c r="H3010" i="2"/>
  <c r="I3010" i="2"/>
  <c r="A3011" i="2"/>
  <c r="B3011" i="2"/>
  <c r="C3011" i="2"/>
  <c r="D3011" i="2"/>
  <c r="E3011" i="2"/>
  <c r="F3011" i="2"/>
  <c r="G3011" i="2"/>
  <c r="H3011" i="2"/>
  <c r="I3011" i="2"/>
  <c r="A3012" i="2"/>
  <c r="B3012" i="2"/>
  <c r="C3012" i="2"/>
  <c r="D3012" i="2"/>
  <c r="E3012" i="2"/>
  <c r="F3012" i="2"/>
  <c r="G3012" i="2"/>
  <c r="H3012" i="2"/>
  <c r="I3012" i="2"/>
  <c r="A3013" i="2"/>
  <c r="B3013" i="2"/>
  <c r="C3013" i="2"/>
  <c r="D3013" i="2"/>
  <c r="E3013" i="2"/>
  <c r="F3013" i="2"/>
  <c r="G3013" i="2"/>
  <c r="H3013" i="2"/>
  <c r="I3013" i="2"/>
  <c r="A3014" i="2"/>
  <c r="B3014" i="2"/>
  <c r="C3014" i="2"/>
  <c r="D3014" i="2"/>
  <c r="E3014" i="2"/>
  <c r="F3014" i="2"/>
  <c r="G3014" i="2"/>
  <c r="H3014" i="2"/>
  <c r="I3014" i="2"/>
  <c r="A3015" i="2"/>
  <c r="B3015" i="2"/>
  <c r="C3015" i="2"/>
  <c r="D3015" i="2"/>
  <c r="E3015" i="2"/>
  <c r="F3015" i="2"/>
  <c r="G3015" i="2"/>
  <c r="H3015" i="2"/>
  <c r="I3015" i="2"/>
  <c r="A3016" i="2"/>
  <c r="B3016" i="2"/>
  <c r="C3016" i="2"/>
  <c r="D3016" i="2"/>
  <c r="E3016" i="2"/>
  <c r="F3016" i="2"/>
  <c r="G3016" i="2"/>
  <c r="H3016" i="2"/>
  <c r="I3016" i="2"/>
  <c r="A3017" i="2"/>
  <c r="B3017" i="2"/>
  <c r="C3017" i="2"/>
  <c r="D3017" i="2"/>
  <c r="E3017" i="2"/>
  <c r="F3017" i="2"/>
  <c r="G3017" i="2"/>
  <c r="H3017" i="2"/>
  <c r="I3017" i="2"/>
  <c r="A3018" i="2"/>
  <c r="B3018" i="2"/>
  <c r="C3018" i="2"/>
  <c r="D3018" i="2"/>
  <c r="E3018" i="2"/>
  <c r="F3018" i="2"/>
  <c r="G3018" i="2"/>
  <c r="H3018" i="2"/>
  <c r="I3018" i="2"/>
  <c r="A3019" i="2"/>
  <c r="B3019" i="2"/>
  <c r="C3019" i="2"/>
  <c r="D3019" i="2"/>
  <c r="E3019" i="2"/>
  <c r="F3019" i="2"/>
  <c r="G3019" i="2"/>
  <c r="H3019" i="2"/>
  <c r="I3019" i="2"/>
  <c r="A3020" i="2"/>
  <c r="B3020" i="2"/>
  <c r="C3020" i="2"/>
  <c r="D3020" i="2"/>
  <c r="E3020" i="2"/>
  <c r="F3020" i="2"/>
  <c r="G3020" i="2"/>
  <c r="H3020" i="2"/>
  <c r="I3020" i="2"/>
  <c r="A3021" i="2"/>
  <c r="B3021" i="2"/>
  <c r="C3021" i="2"/>
  <c r="D3021" i="2"/>
  <c r="E3021" i="2"/>
  <c r="F3021" i="2"/>
  <c r="G3021" i="2"/>
  <c r="H3021" i="2"/>
  <c r="I3021" i="2"/>
  <c r="A3022" i="2"/>
  <c r="B3022" i="2"/>
  <c r="C3022" i="2"/>
  <c r="D3022" i="2"/>
  <c r="E3022" i="2"/>
  <c r="F3022" i="2"/>
  <c r="G3022" i="2"/>
  <c r="H3022" i="2"/>
  <c r="I3022" i="2"/>
  <c r="A3023" i="2"/>
  <c r="B3023" i="2"/>
  <c r="C3023" i="2"/>
  <c r="D3023" i="2"/>
  <c r="E3023" i="2"/>
  <c r="F3023" i="2"/>
  <c r="G3023" i="2"/>
  <c r="H3023" i="2"/>
  <c r="I3023" i="2"/>
  <c r="A3024" i="2"/>
  <c r="B3024" i="2"/>
  <c r="C3024" i="2"/>
  <c r="D3024" i="2"/>
  <c r="E3024" i="2"/>
  <c r="F3024" i="2"/>
  <c r="G3024" i="2"/>
  <c r="H3024" i="2"/>
  <c r="I3024" i="2"/>
  <c r="A3025" i="2"/>
  <c r="B3025" i="2"/>
  <c r="C3025" i="2"/>
  <c r="D3025" i="2"/>
  <c r="E3025" i="2"/>
  <c r="F3025" i="2"/>
  <c r="G3025" i="2"/>
  <c r="H3025" i="2"/>
  <c r="I3025" i="2"/>
  <c r="A3026" i="2"/>
  <c r="B3026" i="2"/>
  <c r="C3026" i="2"/>
  <c r="D3026" i="2"/>
  <c r="E3026" i="2"/>
  <c r="F3026" i="2"/>
  <c r="G3026" i="2"/>
  <c r="H3026" i="2"/>
  <c r="I3026" i="2"/>
  <c r="A3027" i="2"/>
  <c r="B3027" i="2"/>
  <c r="C3027" i="2"/>
  <c r="D3027" i="2"/>
  <c r="E3027" i="2"/>
  <c r="F3027" i="2"/>
  <c r="G3027" i="2"/>
  <c r="H3027" i="2"/>
  <c r="I3027" i="2"/>
  <c r="A3028" i="2"/>
  <c r="B3028" i="2"/>
  <c r="C3028" i="2"/>
  <c r="D3028" i="2"/>
  <c r="E3028" i="2"/>
  <c r="F3028" i="2"/>
  <c r="G3028" i="2"/>
  <c r="H3028" i="2"/>
  <c r="I3028" i="2"/>
  <c r="A3029" i="2"/>
  <c r="B3029" i="2"/>
  <c r="C3029" i="2"/>
  <c r="D3029" i="2"/>
  <c r="E3029" i="2"/>
  <c r="F3029" i="2"/>
  <c r="G3029" i="2"/>
  <c r="H3029" i="2"/>
  <c r="I3029" i="2"/>
  <c r="A3030" i="2"/>
  <c r="C3030" i="2"/>
  <c r="D3030" i="2"/>
  <c r="E3030" i="2"/>
  <c r="F3030" i="2"/>
  <c r="G3030" i="2"/>
  <c r="H3030" i="2"/>
  <c r="I3030" i="2"/>
  <c r="A3031" i="2"/>
  <c r="B3031" i="2"/>
  <c r="C3031" i="2"/>
  <c r="D3031" i="2"/>
  <c r="E3031" i="2"/>
  <c r="F3031" i="2"/>
  <c r="G3031" i="2"/>
  <c r="H3031" i="2"/>
  <c r="I3031" i="2"/>
  <c r="A3032" i="2"/>
  <c r="B3032" i="2"/>
  <c r="C3032" i="2"/>
  <c r="D3032" i="2"/>
  <c r="E3032" i="2"/>
  <c r="F3032" i="2"/>
  <c r="G3032" i="2"/>
  <c r="H3032" i="2"/>
  <c r="I3032" i="2"/>
  <c r="A3033" i="2"/>
  <c r="B3033" i="2"/>
  <c r="C3033" i="2"/>
  <c r="D3033" i="2"/>
  <c r="E3033" i="2"/>
  <c r="F3033" i="2"/>
  <c r="G3033" i="2"/>
  <c r="H3033" i="2"/>
  <c r="I3033" i="2"/>
  <c r="A3034" i="2"/>
  <c r="B3034" i="2"/>
  <c r="C3034" i="2"/>
  <c r="D3034" i="2"/>
  <c r="E3034" i="2"/>
  <c r="F3034" i="2"/>
  <c r="G3034" i="2"/>
  <c r="H3034" i="2"/>
  <c r="I3034" i="2"/>
  <c r="A3035" i="2"/>
  <c r="B3035" i="2"/>
  <c r="C3035" i="2"/>
  <c r="D3035" i="2"/>
  <c r="E3035" i="2"/>
  <c r="F3035" i="2"/>
  <c r="G3035" i="2"/>
  <c r="H3035" i="2"/>
  <c r="I3035" i="2"/>
  <c r="A3036" i="2"/>
  <c r="B3036" i="2"/>
  <c r="C3036" i="2"/>
  <c r="D3036" i="2"/>
  <c r="E3036" i="2"/>
  <c r="F3036" i="2"/>
  <c r="G3036" i="2"/>
  <c r="H3036" i="2"/>
  <c r="I3036" i="2"/>
  <c r="A3037" i="2"/>
  <c r="B3037" i="2"/>
  <c r="C3037" i="2"/>
  <c r="D3037" i="2"/>
  <c r="E3037" i="2"/>
  <c r="F3037" i="2"/>
  <c r="G3037" i="2"/>
  <c r="H3037" i="2"/>
  <c r="I3037" i="2"/>
  <c r="A3038" i="2"/>
  <c r="B3038" i="2"/>
  <c r="C3038" i="2"/>
  <c r="D3038" i="2"/>
  <c r="E3038" i="2"/>
  <c r="F3038" i="2"/>
  <c r="G3038" i="2"/>
  <c r="H3038" i="2"/>
  <c r="I3038" i="2"/>
  <c r="A3039" i="2"/>
  <c r="B3039" i="2"/>
  <c r="C3039" i="2"/>
  <c r="D3039" i="2"/>
  <c r="E3039" i="2"/>
  <c r="F3039" i="2"/>
  <c r="G3039" i="2"/>
  <c r="H3039" i="2"/>
  <c r="I3039" i="2"/>
  <c r="A3040" i="2"/>
  <c r="B3040" i="2"/>
  <c r="C3040" i="2"/>
  <c r="D3040" i="2"/>
  <c r="E3040" i="2"/>
  <c r="F3040" i="2"/>
  <c r="G3040" i="2"/>
  <c r="H3040" i="2"/>
  <c r="I3040" i="2"/>
  <c r="A3041" i="2"/>
  <c r="B3041" i="2"/>
  <c r="C3041" i="2"/>
  <c r="D3041" i="2"/>
  <c r="E3041" i="2"/>
  <c r="F3041" i="2"/>
  <c r="G3041" i="2"/>
  <c r="H3041" i="2"/>
  <c r="I3041" i="2"/>
  <c r="A3042" i="2"/>
  <c r="B3042" i="2"/>
  <c r="C3042" i="2"/>
  <c r="D3042" i="2"/>
  <c r="E3042" i="2"/>
  <c r="F3042" i="2"/>
  <c r="G3042" i="2"/>
  <c r="H3042" i="2"/>
  <c r="I3042" i="2"/>
  <c r="A3043" i="2"/>
  <c r="B3043" i="2"/>
  <c r="C3043" i="2"/>
  <c r="D3043" i="2"/>
  <c r="E3043" i="2"/>
  <c r="F3043" i="2"/>
  <c r="G3043" i="2"/>
  <c r="H3043" i="2"/>
  <c r="I3043" i="2"/>
  <c r="A3044" i="2"/>
  <c r="B3044" i="2"/>
  <c r="C3044" i="2"/>
  <c r="D3044" i="2"/>
  <c r="E3044" i="2"/>
  <c r="F3044" i="2"/>
  <c r="G3044" i="2"/>
  <c r="H3044" i="2"/>
  <c r="I3044" i="2"/>
  <c r="A3045" i="2"/>
  <c r="B3045" i="2"/>
  <c r="C3045" i="2"/>
  <c r="D3045" i="2"/>
  <c r="E3045" i="2"/>
  <c r="F3045" i="2"/>
  <c r="G3045" i="2"/>
  <c r="H3045" i="2"/>
  <c r="I3045" i="2"/>
  <c r="A3046" i="2"/>
  <c r="B3046" i="2"/>
  <c r="C3046" i="2"/>
  <c r="D3046" i="2"/>
  <c r="E3046" i="2"/>
  <c r="F3046" i="2"/>
  <c r="G3046" i="2"/>
  <c r="H3046" i="2"/>
  <c r="I3046" i="2"/>
  <c r="A3047" i="2"/>
  <c r="B3047" i="2"/>
  <c r="C3047" i="2"/>
  <c r="D3047" i="2"/>
  <c r="E3047" i="2"/>
  <c r="F3047" i="2"/>
  <c r="G3047" i="2"/>
  <c r="H3047" i="2"/>
  <c r="I3047" i="2"/>
  <c r="A3048" i="2"/>
  <c r="B3048" i="2"/>
  <c r="C3048" i="2"/>
  <c r="D3048" i="2"/>
  <c r="E3048" i="2"/>
  <c r="F3048" i="2"/>
  <c r="G3048" i="2"/>
  <c r="H3048" i="2"/>
  <c r="I3048" i="2"/>
  <c r="A3049" i="2"/>
  <c r="B3049" i="2"/>
  <c r="C3049" i="2"/>
  <c r="D3049" i="2"/>
  <c r="E3049" i="2"/>
  <c r="F3049" i="2"/>
  <c r="G3049" i="2"/>
  <c r="H3049" i="2"/>
  <c r="I3049" i="2"/>
  <c r="A3050" i="2"/>
  <c r="B3050" i="2"/>
  <c r="C3050" i="2"/>
  <c r="D3050" i="2"/>
  <c r="E3050" i="2"/>
  <c r="F3050" i="2"/>
  <c r="G3050" i="2"/>
  <c r="H3050" i="2"/>
  <c r="I3050" i="2"/>
  <c r="A3051" i="2"/>
  <c r="B3051" i="2"/>
  <c r="C3051" i="2"/>
  <c r="D3051" i="2"/>
  <c r="E3051" i="2"/>
  <c r="F3051" i="2"/>
  <c r="G3051" i="2"/>
  <c r="H3051" i="2"/>
  <c r="I3051" i="2"/>
  <c r="A3052" i="2"/>
  <c r="B3052" i="2"/>
  <c r="C3052" i="2"/>
  <c r="D3052" i="2"/>
  <c r="E3052" i="2"/>
  <c r="F3052" i="2"/>
  <c r="G3052" i="2"/>
  <c r="H3052" i="2"/>
  <c r="I3052" i="2"/>
  <c r="A3053" i="2"/>
  <c r="B3053" i="2"/>
  <c r="C3053" i="2"/>
  <c r="D3053" i="2"/>
  <c r="E3053" i="2"/>
  <c r="F3053" i="2"/>
  <c r="G3053" i="2"/>
  <c r="H3053" i="2"/>
  <c r="I3053" i="2"/>
  <c r="A3054" i="2"/>
  <c r="B3054" i="2"/>
  <c r="C3054" i="2"/>
  <c r="D3054" i="2"/>
  <c r="E3054" i="2"/>
  <c r="F3054" i="2"/>
  <c r="G3054" i="2"/>
  <c r="H3054" i="2"/>
  <c r="I3054" i="2"/>
  <c r="A3055" i="2"/>
  <c r="B3055" i="2"/>
  <c r="C3055" i="2"/>
  <c r="D3055" i="2"/>
  <c r="E3055" i="2"/>
  <c r="F3055" i="2"/>
  <c r="G3055" i="2"/>
  <c r="H3055" i="2"/>
  <c r="I3055" i="2"/>
  <c r="A3056" i="2"/>
  <c r="B3056" i="2"/>
  <c r="C3056" i="2"/>
  <c r="D3056" i="2"/>
  <c r="E3056" i="2"/>
  <c r="F3056" i="2"/>
  <c r="G3056" i="2"/>
  <c r="H3056" i="2"/>
  <c r="I3056" i="2"/>
  <c r="A3057" i="2"/>
  <c r="B3057" i="2"/>
  <c r="C3057" i="2"/>
  <c r="D3057" i="2"/>
  <c r="E3057" i="2"/>
  <c r="F3057" i="2"/>
  <c r="G3057" i="2"/>
  <c r="H3057" i="2"/>
  <c r="I3057" i="2"/>
  <c r="A3058" i="2"/>
  <c r="B3058" i="2"/>
  <c r="C3058" i="2"/>
  <c r="D3058" i="2"/>
  <c r="E3058" i="2"/>
  <c r="F3058" i="2"/>
  <c r="G3058" i="2"/>
  <c r="H3058" i="2"/>
  <c r="I3058" i="2"/>
  <c r="A3059" i="2"/>
  <c r="B3059" i="2"/>
  <c r="C3059" i="2"/>
  <c r="D3059" i="2"/>
  <c r="E3059" i="2"/>
  <c r="F3059" i="2"/>
  <c r="G3059" i="2"/>
  <c r="H3059" i="2"/>
  <c r="I3059" i="2"/>
  <c r="A3060" i="2"/>
  <c r="B3060" i="2"/>
  <c r="C3060" i="2"/>
  <c r="D3060" i="2"/>
  <c r="E3060" i="2"/>
  <c r="F3060" i="2"/>
  <c r="G3060" i="2"/>
  <c r="H3060" i="2"/>
  <c r="I3060" i="2"/>
  <c r="A3061" i="2"/>
  <c r="B3061" i="2"/>
  <c r="C3061" i="2"/>
  <c r="D3061" i="2"/>
  <c r="E3061" i="2"/>
  <c r="F3061" i="2"/>
  <c r="G3061" i="2"/>
  <c r="H3061" i="2"/>
  <c r="I3061" i="2"/>
  <c r="A3062" i="2"/>
  <c r="B3062" i="2"/>
  <c r="C3062" i="2"/>
  <c r="D3062" i="2"/>
  <c r="E3062" i="2"/>
  <c r="F3062" i="2"/>
  <c r="G3062" i="2"/>
  <c r="H3062" i="2"/>
  <c r="I3062" i="2"/>
  <c r="A3063" i="2"/>
  <c r="B3063" i="2"/>
  <c r="C3063" i="2"/>
  <c r="D3063" i="2"/>
  <c r="E3063" i="2"/>
  <c r="F3063" i="2"/>
  <c r="G3063" i="2"/>
  <c r="H3063" i="2"/>
  <c r="I3063" i="2"/>
  <c r="A3064" i="2"/>
  <c r="B3064" i="2"/>
  <c r="C3064" i="2"/>
  <c r="D3064" i="2"/>
  <c r="E3064" i="2"/>
  <c r="F3064" i="2"/>
  <c r="G3064" i="2"/>
  <c r="H3064" i="2"/>
  <c r="I3064" i="2"/>
  <c r="A3065" i="2"/>
  <c r="B3065" i="2"/>
  <c r="C3065" i="2"/>
  <c r="D3065" i="2"/>
  <c r="E3065" i="2"/>
  <c r="F3065" i="2"/>
  <c r="G3065" i="2"/>
  <c r="H3065" i="2"/>
  <c r="I3065" i="2"/>
  <c r="A3066" i="2"/>
  <c r="B3066" i="2"/>
  <c r="C3066" i="2"/>
  <c r="D3066" i="2"/>
  <c r="E3066" i="2"/>
  <c r="F3066" i="2"/>
  <c r="G3066" i="2"/>
  <c r="H3066" i="2"/>
  <c r="I3066" i="2"/>
  <c r="A3067" i="2"/>
  <c r="C3067" i="2"/>
  <c r="D3067" i="2"/>
  <c r="E3067" i="2"/>
  <c r="F3067" i="2"/>
  <c r="G3067" i="2"/>
  <c r="H3067" i="2"/>
  <c r="I3067" i="2"/>
  <c r="A3068" i="2"/>
  <c r="C3068" i="2"/>
  <c r="D3068" i="2"/>
  <c r="E3068" i="2"/>
  <c r="F3068" i="2"/>
  <c r="G3068" i="2"/>
  <c r="H3068" i="2"/>
  <c r="I3068" i="2"/>
  <c r="A3069" i="2"/>
  <c r="C3069" i="2"/>
  <c r="D3069" i="2"/>
  <c r="E3069" i="2"/>
  <c r="F3069" i="2"/>
  <c r="G3069" i="2"/>
  <c r="H3069" i="2"/>
  <c r="I3069" i="2"/>
  <c r="A3070" i="2"/>
  <c r="B3070" i="2"/>
  <c r="C3070" i="2"/>
  <c r="D3070" i="2"/>
  <c r="E3070" i="2"/>
  <c r="F3070" i="2"/>
  <c r="G3070" i="2"/>
  <c r="H3070" i="2"/>
  <c r="I3070" i="2"/>
  <c r="A3071" i="2"/>
  <c r="B3071" i="2"/>
  <c r="C3071" i="2"/>
  <c r="D3071" i="2"/>
  <c r="E3071" i="2"/>
  <c r="F3071" i="2"/>
  <c r="G3071" i="2"/>
  <c r="H3071" i="2"/>
  <c r="I3071" i="2"/>
  <c r="A3072" i="2"/>
  <c r="B3072" i="2"/>
  <c r="C3072" i="2"/>
  <c r="D3072" i="2"/>
  <c r="E3072" i="2"/>
  <c r="F3072" i="2"/>
  <c r="G3072" i="2"/>
  <c r="H3072" i="2"/>
  <c r="I3072" i="2"/>
  <c r="A3073" i="2"/>
  <c r="B3073" i="2"/>
  <c r="C3073" i="2"/>
  <c r="D3073" i="2"/>
  <c r="E3073" i="2"/>
  <c r="F3073" i="2"/>
  <c r="G3073" i="2"/>
  <c r="H3073" i="2"/>
  <c r="I3073" i="2"/>
  <c r="A3074" i="2"/>
  <c r="B3074" i="2"/>
  <c r="C3074" i="2"/>
  <c r="D3074" i="2"/>
  <c r="E3074" i="2"/>
  <c r="F3074" i="2"/>
  <c r="G3074" i="2"/>
  <c r="H3074" i="2"/>
  <c r="I3074" i="2"/>
  <c r="A3075" i="2"/>
  <c r="B3075" i="2"/>
  <c r="C3075" i="2"/>
  <c r="D3075" i="2"/>
  <c r="E3075" i="2"/>
  <c r="F3075" i="2"/>
  <c r="G3075" i="2"/>
  <c r="H3075" i="2"/>
  <c r="I3075" i="2"/>
  <c r="A3076" i="2"/>
  <c r="B3076" i="2"/>
  <c r="C3076" i="2"/>
  <c r="D3076" i="2"/>
  <c r="E3076" i="2"/>
  <c r="F3076" i="2"/>
  <c r="G3076" i="2"/>
  <c r="H3076" i="2"/>
  <c r="I3076" i="2"/>
  <c r="A3077" i="2"/>
  <c r="B3077" i="2"/>
  <c r="C3077" i="2"/>
  <c r="D3077" i="2"/>
  <c r="E3077" i="2"/>
  <c r="F3077" i="2"/>
  <c r="G3077" i="2"/>
  <c r="H3077" i="2"/>
  <c r="I3077" i="2"/>
  <c r="A3078" i="2"/>
  <c r="B3078" i="2"/>
  <c r="C3078" i="2"/>
  <c r="D3078" i="2"/>
  <c r="E3078" i="2"/>
  <c r="F3078" i="2"/>
  <c r="G3078" i="2"/>
  <c r="H3078" i="2"/>
  <c r="I3078" i="2"/>
  <c r="A3079" i="2"/>
  <c r="B3079" i="2"/>
  <c r="C3079" i="2"/>
  <c r="D3079" i="2"/>
  <c r="E3079" i="2"/>
  <c r="F3079" i="2"/>
  <c r="G3079" i="2"/>
  <c r="H3079" i="2"/>
  <c r="I3079" i="2"/>
  <c r="A3080" i="2"/>
  <c r="B3080" i="2"/>
  <c r="C3080" i="2"/>
  <c r="D3080" i="2"/>
  <c r="E3080" i="2"/>
  <c r="F3080" i="2"/>
  <c r="G3080" i="2"/>
  <c r="H3080" i="2"/>
  <c r="I3080" i="2"/>
  <c r="A3081" i="2"/>
  <c r="B3081" i="2"/>
  <c r="C3081" i="2"/>
  <c r="D3081" i="2"/>
  <c r="E3081" i="2"/>
  <c r="F3081" i="2"/>
  <c r="G3081" i="2"/>
  <c r="H3081" i="2"/>
  <c r="I3081" i="2"/>
  <c r="A3082" i="2"/>
  <c r="C3082" i="2"/>
  <c r="D3082" i="2"/>
  <c r="E3082" i="2"/>
  <c r="F3082" i="2"/>
  <c r="G3082" i="2"/>
  <c r="H3082" i="2"/>
  <c r="I3082" i="2"/>
  <c r="A3083" i="2"/>
  <c r="B3083" i="2"/>
  <c r="C3083" i="2"/>
  <c r="D3083" i="2"/>
  <c r="E3083" i="2"/>
  <c r="F3083" i="2"/>
  <c r="G3083" i="2"/>
  <c r="H3083" i="2"/>
  <c r="I3083" i="2"/>
  <c r="A3084" i="2"/>
  <c r="B3084" i="2"/>
  <c r="C3084" i="2"/>
  <c r="D3084" i="2"/>
  <c r="E3084" i="2"/>
  <c r="F3084" i="2"/>
  <c r="G3084" i="2"/>
  <c r="H3084" i="2"/>
  <c r="I3084" i="2"/>
  <c r="A3085" i="2"/>
  <c r="B3085" i="2"/>
  <c r="C3085" i="2"/>
  <c r="D3085" i="2"/>
  <c r="E3085" i="2"/>
  <c r="F3085" i="2"/>
  <c r="G3085" i="2"/>
  <c r="H3085" i="2"/>
  <c r="I3085" i="2"/>
  <c r="A3086" i="2"/>
  <c r="B3086" i="2"/>
  <c r="C3086" i="2"/>
  <c r="D3086" i="2"/>
  <c r="E3086" i="2"/>
  <c r="F3086" i="2"/>
  <c r="G3086" i="2"/>
  <c r="H3086" i="2"/>
  <c r="I3086" i="2"/>
  <c r="A3087" i="2"/>
  <c r="B3087" i="2"/>
  <c r="C3087" i="2"/>
  <c r="D3087" i="2"/>
  <c r="E3087" i="2"/>
  <c r="F3087" i="2"/>
  <c r="G3087" i="2"/>
  <c r="H3087" i="2"/>
  <c r="I3087" i="2"/>
  <c r="A3088" i="2"/>
  <c r="B3088" i="2"/>
  <c r="C3088" i="2"/>
  <c r="D3088" i="2"/>
  <c r="E3088" i="2"/>
  <c r="F3088" i="2"/>
  <c r="G3088" i="2"/>
  <c r="H3088" i="2"/>
  <c r="I3088" i="2"/>
  <c r="A3089" i="2"/>
  <c r="B3089" i="2"/>
  <c r="C3089" i="2"/>
  <c r="D3089" i="2"/>
  <c r="E3089" i="2"/>
  <c r="F3089" i="2"/>
  <c r="G3089" i="2"/>
  <c r="H3089" i="2"/>
  <c r="I3089" i="2"/>
  <c r="A3090" i="2"/>
  <c r="C3090" i="2"/>
  <c r="D3090" i="2"/>
  <c r="E3090" i="2"/>
  <c r="F3090" i="2"/>
  <c r="G3090" i="2"/>
  <c r="H3090" i="2"/>
  <c r="I3090" i="2"/>
  <c r="A3091" i="2"/>
  <c r="C3091" i="2"/>
  <c r="D3091" i="2"/>
  <c r="E3091" i="2"/>
  <c r="F3091" i="2"/>
  <c r="G3091" i="2"/>
  <c r="H3091" i="2"/>
  <c r="I3091" i="2"/>
  <c r="A3092" i="2"/>
  <c r="C3092" i="2"/>
  <c r="D3092" i="2"/>
  <c r="E3092" i="2"/>
  <c r="F3092" i="2"/>
  <c r="G3092" i="2"/>
  <c r="H3092" i="2"/>
  <c r="I3092" i="2"/>
  <c r="A3093" i="2"/>
  <c r="C3093" i="2"/>
  <c r="D3093" i="2"/>
  <c r="E3093" i="2"/>
  <c r="F3093" i="2"/>
  <c r="G3093" i="2"/>
  <c r="H3093" i="2"/>
  <c r="I3093" i="2"/>
  <c r="A3094" i="2"/>
  <c r="B3094" i="2"/>
  <c r="C3094" i="2"/>
  <c r="D3094" i="2"/>
  <c r="E3094" i="2"/>
  <c r="F3094" i="2"/>
  <c r="G3094" i="2"/>
  <c r="H3094" i="2"/>
  <c r="I3094" i="2"/>
  <c r="A3095" i="2"/>
  <c r="C3095" i="2"/>
  <c r="D3095" i="2"/>
  <c r="E3095" i="2"/>
  <c r="F3095" i="2"/>
  <c r="G3095" i="2"/>
  <c r="H3095" i="2"/>
  <c r="I3095" i="2"/>
  <c r="A3096" i="2"/>
  <c r="B3096" i="2"/>
  <c r="C3096" i="2"/>
  <c r="D3096" i="2"/>
  <c r="E3096" i="2"/>
  <c r="F3096" i="2"/>
  <c r="G3096" i="2"/>
  <c r="H3096" i="2"/>
  <c r="I3096" i="2"/>
  <c r="A3097" i="2"/>
  <c r="C3097" i="2"/>
  <c r="D3097" i="2"/>
  <c r="E3097" i="2"/>
  <c r="F3097" i="2"/>
  <c r="G3097" i="2"/>
  <c r="H3097" i="2"/>
  <c r="I3097" i="2"/>
  <c r="A3098" i="2"/>
  <c r="C3098" i="2"/>
  <c r="D3098" i="2"/>
  <c r="E3098" i="2"/>
  <c r="F3098" i="2"/>
  <c r="G3098" i="2"/>
  <c r="H3098" i="2"/>
  <c r="I3098" i="2"/>
  <c r="A3099" i="2"/>
  <c r="C3099" i="2"/>
  <c r="D3099" i="2"/>
  <c r="E3099" i="2"/>
  <c r="F3099" i="2"/>
  <c r="G3099" i="2"/>
  <c r="H3099" i="2"/>
  <c r="I3099" i="2"/>
  <c r="A3100" i="2"/>
  <c r="C3100" i="2"/>
  <c r="D3100" i="2"/>
  <c r="E3100" i="2"/>
  <c r="F3100" i="2"/>
  <c r="G3100" i="2"/>
  <c r="H3100" i="2"/>
  <c r="I3100" i="2"/>
  <c r="A3101" i="2"/>
  <c r="C3101" i="2"/>
  <c r="D3101" i="2"/>
  <c r="E3101" i="2"/>
  <c r="F3101" i="2"/>
  <c r="G3101" i="2"/>
  <c r="H3101" i="2"/>
  <c r="I3101" i="2"/>
  <c r="A3102" i="2"/>
  <c r="C3102" i="2"/>
  <c r="D3102" i="2"/>
  <c r="E3102" i="2"/>
  <c r="F3102" i="2"/>
  <c r="G3102" i="2"/>
  <c r="H3102" i="2"/>
  <c r="I3102" i="2"/>
  <c r="A3103" i="2"/>
  <c r="C3103" i="2"/>
  <c r="D3103" i="2"/>
  <c r="E3103" i="2"/>
  <c r="F3103" i="2"/>
  <c r="G3103" i="2"/>
  <c r="H3103" i="2"/>
  <c r="I3103" i="2"/>
  <c r="A3104" i="2"/>
  <c r="C3104" i="2"/>
  <c r="D3104" i="2"/>
  <c r="E3104" i="2"/>
  <c r="F3104" i="2"/>
  <c r="G3104" i="2"/>
  <c r="H3104" i="2"/>
  <c r="I3104" i="2"/>
  <c r="A3105" i="2"/>
  <c r="C3105" i="2"/>
  <c r="D3105" i="2"/>
  <c r="E3105" i="2"/>
  <c r="F3105" i="2"/>
  <c r="G3105" i="2"/>
  <c r="H3105" i="2"/>
  <c r="I3105" i="2"/>
  <c r="A3106" i="2"/>
  <c r="C3106" i="2"/>
  <c r="D3106" i="2"/>
  <c r="E3106" i="2"/>
  <c r="F3106" i="2"/>
  <c r="G3106" i="2"/>
  <c r="H3106" i="2"/>
  <c r="I3106" i="2"/>
  <c r="A3107" i="2"/>
  <c r="C3107" i="2"/>
  <c r="D3107" i="2"/>
  <c r="E3107" i="2"/>
  <c r="F3107" i="2"/>
  <c r="G3107" i="2"/>
  <c r="H3107" i="2"/>
  <c r="I3107" i="2"/>
  <c r="A3108" i="2"/>
  <c r="C3108" i="2"/>
  <c r="D3108" i="2"/>
  <c r="E3108" i="2"/>
  <c r="F3108" i="2"/>
  <c r="G3108" i="2"/>
  <c r="H3108" i="2"/>
  <c r="I3108" i="2"/>
  <c r="A3109" i="2"/>
  <c r="C3109" i="2"/>
  <c r="D3109" i="2"/>
  <c r="E3109" i="2"/>
  <c r="F3109" i="2"/>
  <c r="G3109" i="2"/>
  <c r="H3109" i="2"/>
  <c r="I3109" i="2"/>
  <c r="A3110" i="2"/>
  <c r="C3110" i="2"/>
  <c r="D3110" i="2"/>
  <c r="E3110" i="2"/>
  <c r="F3110" i="2"/>
  <c r="G3110" i="2"/>
  <c r="H3110" i="2"/>
  <c r="I3110" i="2"/>
  <c r="A3111" i="2"/>
  <c r="C3111" i="2"/>
  <c r="D3111" i="2"/>
  <c r="E3111" i="2"/>
  <c r="F3111" i="2"/>
  <c r="G3111" i="2"/>
  <c r="H3111" i="2"/>
  <c r="I3111" i="2"/>
  <c r="A3112" i="2"/>
  <c r="C3112" i="2"/>
  <c r="D3112" i="2"/>
  <c r="E3112" i="2"/>
  <c r="F3112" i="2"/>
  <c r="G3112" i="2"/>
  <c r="H3112" i="2"/>
  <c r="I3112" i="2"/>
  <c r="A3113" i="2"/>
  <c r="C3113" i="2"/>
  <c r="D3113" i="2"/>
  <c r="E3113" i="2"/>
  <c r="F3113" i="2"/>
  <c r="G3113" i="2"/>
  <c r="H3113" i="2"/>
  <c r="I3113" i="2"/>
  <c r="A3114" i="2"/>
  <c r="C3114" i="2"/>
  <c r="D3114" i="2"/>
  <c r="E3114" i="2"/>
  <c r="F3114" i="2"/>
  <c r="G3114" i="2"/>
  <c r="H3114" i="2"/>
  <c r="I3114" i="2"/>
  <c r="A3115" i="2"/>
  <c r="C3115" i="2"/>
  <c r="D3115" i="2"/>
  <c r="E3115" i="2"/>
  <c r="F3115" i="2"/>
  <c r="G3115" i="2"/>
  <c r="H3115" i="2"/>
  <c r="I3115" i="2"/>
  <c r="A3116" i="2"/>
  <c r="C3116" i="2"/>
  <c r="D3116" i="2"/>
  <c r="E3116" i="2"/>
  <c r="F3116" i="2"/>
  <c r="G3116" i="2"/>
  <c r="H3116" i="2"/>
  <c r="I3116" i="2"/>
  <c r="A3117" i="2"/>
  <c r="C3117" i="2"/>
  <c r="D3117" i="2"/>
  <c r="E3117" i="2"/>
  <c r="F3117" i="2"/>
  <c r="G3117" i="2"/>
  <c r="H3117" i="2"/>
  <c r="I3117" i="2"/>
  <c r="A3118" i="2"/>
  <c r="C3118" i="2"/>
  <c r="D3118" i="2"/>
  <c r="E3118" i="2"/>
  <c r="F3118" i="2"/>
  <c r="G3118" i="2"/>
  <c r="H3118" i="2"/>
  <c r="I3118" i="2"/>
  <c r="A3119" i="2"/>
  <c r="C3119" i="2"/>
  <c r="D3119" i="2"/>
  <c r="E3119" i="2"/>
  <c r="F3119" i="2"/>
  <c r="G3119" i="2"/>
  <c r="H3119" i="2"/>
  <c r="I3119" i="2"/>
  <c r="A3120" i="2"/>
  <c r="C3120" i="2"/>
  <c r="D3120" i="2"/>
  <c r="E3120" i="2"/>
  <c r="F3120" i="2"/>
  <c r="G3120" i="2"/>
  <c r="H3120" i="2"/>
  <c r="I3120" i="2"/>
  <c r="A3121" i="2"/>
  <c r="C3121" i="2"/>
  <c r="D3121" i="2"/>
  <c r="E3121" i="2"/>
  <c r="F3121" i="2"/>
  <c r="G3121" i="2"/>
  <c r="H3121" i="2"/>
  <c r="I3121" i="2"/>
  <c r="A3122" i="2"/>
  <c r="C3122" i="2"/>
  <c r="D3122" i="2"/>
  <c r="E3122" i="2"/>
  <c r="F3122" i="2"/>
  <c r="G3122" i="2"/>
  <c r="H3122" i="2"/>
  <c r="I3122" i="2"/>
  <c r="A3123" i="2"/>
  <c r="C3123" i="2"/>
  <c r="D3123" i="2"/>
  <c r="E3123" i="2"/>
  <c r="F3123" i="2"/>
  <c r="G3123" i="2"/>
  <c r="H3123" i="2"/>
  <c r="I3123" i="2"/>
  <c r="A3124" i="2"/>
  <c r="C3124" i="2"/>
  <c r="D3124" i="2"/>
  <c r="E3124" i="2"/>
  <c r="F3124" i="2"/>
  <c r="G3124" i="2"/>
  <c r="H3124" i="2"/>
  <c r="I3124" i="2"/>
  <c r="A3125" i="2"/>
  <c r="C3125" i="2"/>
  <c r="D3125" i="2"/>
  <c r="E3125" i="2"/>
  <c r="F3125" i="2"/>
  <c r="G3125" i="2"/>
  <c r="H3125" i="2"/>
  <c r="I3125" i="2"/>
  <c r="A3126" i="2"/>
  <c r="C3126" i="2"/>
  <c r="D3126" i="2"/>
  <c r="E3126" i="2"/>
  <c r="F3126" i="2"/>
  <c r="G3126" i="2"/>
  <c r="H3126" i="2"/>
  <c r="I3126" i="2"/>
  <c r="A3127" i="2"/>
  <c r="C3127" i="2"/>
  <c r="D3127" i="2"/>
  <c r="E3127" i="2"/>
  <c r="F3127" i="2"/>
  <c r="G3127" i="2"/>
  <c r="H3127" i="2"/>
  <c r="I3127" i="2"/>
  <c r="A3128" i="2"/>
  <c r="B3128" i="2"/>
  <c r="C3128" i="2"/>
  <c r="D3128" i="2"/>
  <c r="E3128" i="2"/>
  <c r="F3128" i="2"/>
  <c r="G3128" i="2"/>
  <c r="H3128" i="2"/>
  <c r="I3128" i="2"/>
  <c r="A3129" i="2"/>
  <c r="B3129" i="2"/>
  <c r="C3129" i="2"/>
  <c r="D3129" i="2"/>
  <c r="E3129" i="2"/>
  <c r="F3129" i="2"/>
  <c r="G3129" i="2"/>
  <c r="H3129" i="2"/>
  <c r="I3129" i="2"/>
  <c r="A3130" i="2"/>
  <c r="B3130" i="2"/>
  <c r="C3130" i="2"/>
  <c r="D3130" i="2"/>
  <c r="E3130" i="2"/>
  <c r="F3130" i="2"/>
  <c r="G3130" i="2"/>
  <c r="H3130" i="2"/>
  <c r="I3130" i="2"/>
  <c r="A3131" i="2"/>
  <c r="B3131" i="2"/>
  <c r="C3131" i="2"/>
  <c r="D3131" i="2"/>
  <c r="E3131" i="2"/>
  <c r="F3131" i="2"/>
  <c r="G3131" i="2"/>
  <c r="H3131" i="2"/>
  <c r="I3131" i="2"/>
  <c r="A3132" i="2"/>
  <c r="B3132" i="2"/>
  <c r="C3132" i="2"/>
  <c r="D3132" i="2"/>
  <c r="E3132" i="2"/>
  <c r="F3132" i="2"/>
  <c r="G3132" i="2"/>
  <c r="H3132" i="2"/>
  <c r="I3132" i="2"/>
  <c r="A3133" i="2"/>
  <c r="B3133" i="2"/>
  <c r="C3133" i="2"/>
  <c r="D3133" i="2"/>
  <c r="E3133" i="2"/>
  <c r="F3133" i="2"/>
  <c r="G3133" i="2"/>
  <c r="H3133" i="2"/>
  <c r="I3133" i="2"/>
  <c r="A3134" i="2"/>
  <c r="B3134" i="2"/>
  <c r="C3134" i="2"/>
  <c r="D3134" i="2"/>
  <c r="E3134" i="2"/>
  <c r="F3134" i="2"/>
  <c r="G3134" i="2"/>
  <c r="H3134" i="2"/>
  <c r="I3134" i="2"/>
  <c r="A3135" i="2"/>
  <c r="B3135" i="2"/>
  <c r="C3135" i="2"/>
  <c r="D3135" i="2"/>
  <c r="E3135" i="2"/>
  <c r="F3135" i="2"/>
  <c r="G3135" i="2"/>
  <c r="H3135" i="2"/>
  <c r="I3135" i="2"/>
  <c r="A3136" i="2"/>
  <c r="B3136" i="2"/>
  <c r="C3136" i="2"/>
  <c r="D3136" i="2"/>
  <c r="E3136" i="2"/>
  <c r="F3136" i="2"/>
  <c r="G3136" i="2"/>
  <c r="H3136" i="2"/>
  <c r="I3136" i="2"/>
  <c r="A3137" i="2"/>
  <c r="B3137" i="2"/>
  <c r="C3137" i="2"/>
  <c r="D3137" i="2"/>
  <c r="E3137" i="2"/>
  <c r="F3137" i="2"/>
  <c r="G3137" i="2"/>
  <c r="H3137" i="2"/>
  <c r="I3137" i="2"/>
  <c r="A3138" i="2"/>
  <c r="B3138" i="2"/>
  <c r="C3138" i="2"/>
  <c r="D3138" i="2"/>
  <c r="E3138" i="2"/>
  <c r="F3138" i="2"/>
  <c r="G3138" i="2"/>
  <c r="H3138" i="2"/>
  <c r="I3138" i="2"/>
  <c r="A3139" i="2"/>
  <c r="B3139" i="2"/>
  <c r="C3139" i="2"/>
  <c r="D3139" i="2"/>
  <c r="E3139" i="2"/>
  <c r="F3139" i="2"/>
  <c r="G3139" i="2"/>
  <c r="H3139" i="2"/>
  <c r="I3139" i="2"/>
  <c r="A3140" i="2"/>
  <c r="B3140" i="2"/>
  <c r="C3140" i="2"/>
  <c r="D3140" i="2"/>
  <c r="E3140" i="2"/>
  <c r="F3140" i="2"/>
  <c r="G3140" i="2"/>
  <c r="H3140" i="2"/>
  <c r="I3140" i="2"/>
  <c r="A3141" i="2"/>
  <c r="B3141" i="2"/>
  <c r="C3141" i="2"/>
  <c r="D3141" i="2"/>
  <c r="E3141" i="2"/>
  <c r="F3141" i="2"/>
  <c r="G3141" i="2"/>
  <c r="H3141" i="2"/>
  <c r="I3141" i="2"/>
  <c r="A3142" i="2"/>
  <c r="B3142" i="2"/>
  <c r="C3142" i="2"/>
  <c r="D3142" i="2"/>
  <c r="E3142" i="2"/>
  <c r="F3142" i="2"/>
  <c r="G3142" i="2"/>
  <c r="H3142" i="2"/>
  <c r="I3142" i="2"/>
  <c r="A3143" i="2"/>
  <c r="B3143" i="2"/>
  <c r="C3143" i="2"/>
  <c r="D3143" i="2"/>
  <c r="E3143" i="2"/>
  <c r="F3143" i="2"/>
  <c r="G3143" i="2"/>
  <c r="H3143" i="2"/>
  <c r="I3143" i="2"/>
  <c r="A3144" i="2"/>
  <c r="B3144" i="2"/>
  <c r="C3144" i="2"/>
  <c r="D3144" i="2"/>
  <c r="E3144" i="2"/>
  <c r="F3144" i="2"/>
  <c r="G3144" i="2"/>
  <c r="H3144" i="2"/>
  <c r="I3144" i="2"/>
  <c r="A3145" i="2"/>
  <c r="B3145" i="2"/>
  <c r="C3145" i="2"/>
  <c r="D3145" i="2"/>
  <c r="E3145" i="2"/>
  <c r="F3145" i="2"/>
  <c r="G3145" i="2"/>
  <c r="H3145" i="2"/>
  <c r="I3145" i="2"/>
  <c r="A3146" i="2"/>
  <c r="B3146" i="2"/>
  <c r="C3146" i="2"/>
  <c r="D3146" i="2"/>
  <c r="E3146" i="2"/>
  <c r="F3146" i="2"/>
  <c r="G3146" i="2"/>
  <c r="H3146" i="2"/>
  <c r="I3146" i="2"/>
  <c r="A3147" i="2"/>
  <c r="B3147" i="2"/>
  <c r="C3147" i="2"/>
  <c r="D3147" i="2"/>
  <c r="E3147" i="2"/>
  <c r="F3147" i="2"/>
  <c r="G3147" i="2"/>
  <c r="H3147" i="2"/>
  <c r="I3147" i="2"/>
  <c r="A3148" i="2"/>
  <c r="B3148" i="2"/>
  <c r="C3148" i="2"/>
  <c r="D3148" i="2"/>
  <c r="E3148" i="2"/>
  <c r="F3148" i="2"/>
  <c r="G3148" i="2"/>
  <c r="H3148" i="2"/>
  <c r="I3148" i="2"/>
  <c r="A3149" i="2"/>
  <c r="B3149" i="2"/>
  <c r="C3149" i="2"/>
  <c r="D3149" i="2"/>
  <c r="E3149" i="2"/>
  <c r="F3149" i="2"/>
  <c r="G3149" i="2"/>
  <c r="H3149" i="2"/>
  <c r="I3149" i="2"/>
  <c r="A3150" i="2"/>
  <c r="B3150" i="2"/>
  <c r="C3150" i="2"/>
  <c r="D3150" i="2"/>
  <c r="E3150" i="2"/>
  <c r="F3150" i="2"/>
  <c r="G3150" i="2"/>
  <c r="H3150" i="2"/>
  <c r="I3150" i="2"/>
  <c r="A3151" i="2"/>
  <c r="B3151" i="2"/>
  <c r="C3151" i="2"/>
  <c r="D3151" i="2"/>
  <c r="E3151" i="2"/>
  <c r="F3151" i="2"/>
  <c r="G3151" i="2"/>
  <c r="H3151" i="2"/>
  <c r="I3151" i="2"/>
  <c r="A3152" i="2"/>
  <c r="B3152" i="2"/>
  <c r="C3152" i="2"/>
  <c r="D3152" i="2"/>
  <c r="E3152" i="2"/>
  <c r="F3152" i="2"/>
  <c r="G3152" i="2"/>
  <c r="H3152" i="2"/>
  <c r="I3152" i="2"/>
  <c r="A3153" i="2"/>
  <c r="B3153" i="2"/>
  <c r="C3153" i="2"/>
  <c r="D3153" i="2"/>
  <c r="E3153" i="2"/>
  <c r="F3153" i="2"/>
  <c r="G3153" i="2"/>
  <c r="H3153" i="2"/>
  <c r="I3153" i="2"/>
  <c r="A3154" i="2"/>
  <c r="B3154" i="2"/>
  <c r="C3154" i="2"/>
  <c r="D3154" i="2"/>
  <c r="E3154" i="2"/>
  <c r="F3154" i="2"/>
  <c r="G3154" i="2"/>
  <c r="H3154" i="2"/>
  <c r="I3154" i="2"/>
  <c r="A3155" i="2"/>
  <c r="B3155" i="2"/>
  <c r="C3155" i="2"/>
  <c r="D3155" i="2"/>
  <c r="E3155" i="2"/>
  <c r="F3155" i="2"/>
  <c r="G3155" i="2"/>
  <c r="H3155" i="2"/>
  <c r="I3155" i="2"/>
  <c r="A3156" i="2"/>
  <c r="B3156" i="2"/>
  <c r="C3156" i="2"/>
  <c r="D3156" i="2"/>
  <c r="E3156" i="2"/>
  <c r="F3156" i="2"/>
  <c r="G3156" i="2"/>
  <c r="H3156" i="2"/>
  <c r="I3156" i="2"/>
  <c r="A3157" i="2"/>
  <c r="B3157" i="2"/>
  <c r="C3157" i="2"/>
  <c r="D3157" i="2"/>
  <c r="E3157" i="2"/>
  <c r="F3157" i="2"/>
  <c r="G3157" i="2"/>
  <c r="H3157" i="2"/>
  <c r="I3157" i="2"/>
  <c r="A3158" i="2"/>
  <c r="B3158" i="2"/>
  <c r="C3158" i="2"/>
  <c r="D3158" i="2"/>
  <c r="E3158" i="2"/>
  <c r="F3158" i="2"/>
  <c r="G3158" i="2"/>
  <c r="H3158" i="2"/>
  <c r="I3158" i="2"/>
  <c r="A3159" i="2"/>
  <c r="B3159" i="2"/>
  <c r="C3159" i="2"/>
  <c r="D3159" i="2"/>
  <c r="E3159" i="2"/>
  <c r="F3159" i="2"/>
  <c r="G3159" i="2"/>
  <c r="H3159" i="2"/>
  <c r="I3159" i="2"/>
  <c r="A3160" i="2"/>
  <c r="B3160" i="2"/>
  <c r="C3160" i="2"/>
  <c r="D3160" i="2"/>
  <c r="E3160" i="2"/>
  <c r="F3160" i="2"/>
  <c r="G3160" i="2"/>
  <c r="H3160" i="2"/>
  <c r="I3160" i="2"/>
  <c r="A3161" i="2"/>
  <c r="B3161" i="2"/>
  <c r="C3161" i="2"/>
  <c r="D3161" i="2"/>
  <c r="E3161" i="2"/>
  <c r="F3161" i="2"/>
  <c r="G3161" i="2"/>
  <c r="H3161" i="2"/>
  <c r="I3161" i="2"/>
  <c r="A3162" i="2"/>
  <c r="B3162" i="2"/>
  <c r="C3162" i="2"/>
  <c r="D3162" i="2"/>
  <c r="E3162" i="2"/>
  <c r="F3162" i="2"/>
  <c r="G3162" i="2"/>
  <c r="H3162" i="2"/>
  <c r="I3162" i="2"/>
  <c r="A3163" i="2"/>
  <c r="B3163" i="2"/>
  <c r="C3163" i="2"/>
  <c r="D3163" i="2"/>
  <c r="E3163" i="2"/>
  <c r="F3163" i="2"/>
  <c r="G3163" i="2"/>
  <c r="H3163" i="2"/>
  <c r="I3163" i="2"/>
  <c r="A3164" i="2"/>
  <c r="B3164" i="2"/>
  <c r="C3164" i="2"/>
  <c r="D3164" i="2"/>
  <c r="E3164" i="2"/>
  <c r="F3164" i="2"/>
  <c r="G3164" i="2"/>
  <c r="H3164" i="2"/>
  <c r="I3164" i="2"/>
  <c r="A3165" i="2"/>
  <c r="B3165" i="2"/>
  <c r="C3165" i="2"/>
  <c r="D3165" i="2"/>
  <c r="E3165" i="2"/>
  <c r="F3165" i="2"/>
  <c r="G3165" i="2"/>
  <c r="H3165" i="2"/>
  <c r="I3165" i="2"/>
  <c r="A3166" i="2"/>
  <c r="B3166" i="2"/>
  <c r="C3166" i="2"/>
  <c r="D3166" i="2"/>
  <c r="E3166" i="2"/>
  <c r="F3166" i="2"/>
  <c r="G3166" i="2"/>
  <c r="H3166" i="2"/>
  <c r="I3166" i="2"/>
  <c r="A3167" i="2"/>
  <c r="B3167" i="2"/>
  <c r="C3167" i="2"/>
  <c r="D3167" i="2"/>
  <c r="E3167" i="2"/>
  <c r="F3167" i="2"/>
  <c r="G3167" i="2"/>
  <c r="H3167" i="2"/>
  <c r="I3167" i="2"/>
  <c r="A3168" i="2"/>
  <c r="B3168" i="2"/>
  <c r="C3168" i="2"/>
  <c r="D3168" i="2"/>
  <c r="E3168" i="2"/>
  <c r="F3168" i="2"/>
  <c r="G3168" i="2"/>
  <c r="H3168" i="2"/>
  <c r="I3168" i="2"/>
  <c r="A3169" i="2"/>
  <c r="B3169" i="2"/>
  <c r="C3169" i="2"/>
  <c r="D3169" i="2"/>
  <c r="E3169" i="2"/>
  <c r="F3169" i="2"/>
  <c r="G3169" i="2"/>
  <c r="H3169" i="2"/>
  <c r="I3169" i="2"/>
  <c r="A3170" i="2"/>
  <c r="B3170" i="2"/>
  <c r="C3170" i="2"/>
  <c r="D3170" i="2"/>
  <c r="E3170" i="2"/>
  <c r="F3170" i="2"/>
  <c r="G3170" i="2"/>
  <c r="H3170" i="2"/>
  <c r="I3170" i="2"/>
  <c r="A3171" i="2"/>
  <c r="B3171" i="2"/>
  <c r="C3171" i="2"/>
  <c r="D3171" i="2"/>
  <c r="E3171" i="2"/>
  <c r="F3171" i="2"/>
  <c r="G3171" i="2"/>
  <c r="H3171" i="2"/>
  <c r="I3171" i="2"/>
  <c r="A3172" i="2"/>
  <c r="B3172" i="2"/>
  <c r="C3172" i="2"/>
  <c r="D3172" i="2"/>
  <c r="E3172" i="2"/>
  <c r="F3172" i="2"/>
  <c r="G3172" i="2"/>
  <c r="H3172" i="2"/>
  <c r="I3172" i="2"/>
  <c r="A3173" i="2"/>
  <c r="B3173" i="2"/>
  <c r="C3173" i="2"/>
  <c r="D3173" i="2"/>
  <c r="E3173" i="2"/>
  <c r="F3173" i="2"/>
  <c r="G3173" i="2"/>
  <c r="H3173" i="2"/>
  <c r="I3173" i="2"/>
  <c r="A3174" i="2"/>
  <c r="B3174" i="2"/>
  <c r="C3174" i="2"/>
  <c r="D3174" i="2"/>
  <c r="E3174" i="2"/>
  <c r="F3174" i="2"/>
  <c r="G3174" i="2"/>
  <c r="H3174" i="2"/>
  <c r="I3174" i="2"/>
  <c r="A3175" i="2"/>
  <c r="B3175" i="2"/>
  <c r="C3175" i="2"/>
  <c r="D3175" i="2"/>
  <c r="E3175" i="2"/>
  <c r="F3175" i="2"/>
  <c r="G3175" i="2"/>
  <c r="H3175" i="2"/>
  <c r="I3175" i="2"/>
  <c r="A3176" i="2"/>
  <c r="B3176" i="2"/>
  <c r="C3176" i="2"/>
  <c r="D3176" i="2"/>
  <c r="E3176" i="2"/>
  <c r="F3176" i="2"/>
  <c r="G3176" i="2"/>
  <c r="H3176" i="2"/>
  <c r="I3176" i="2"/>
  <c r="A3177" i="2"/>
  <c r="B3177" i="2"/>
  <c r="C3177" i="2"/>
  <c r="D3177" i="2"/>
  <c r="E3177" i="2"/>
  <c r="F3177" i="2"/>
  <c r="G3177" i="2"/>
  <c r="H3177" i="2"/>
  <c r="I3177" i="2"/>
  <c r="A3178" i="2"/>
  <c r="B3178" i="2"/>
  <c r="C3178" i="2"/>
  <c r="D3178" i="2"/>
  <c r="E3178" i="2"/>
  <c r="F3178" i="2"/>
  <c r="G3178" i="2"/>
  <c r="H3178" i="2"/>
  <c r="I3178" i="2"/>
  <c r="A3179" i="2"/>
  <c r="B3179" i="2"/>
  <c r="C3179" i="2"/>
  <c r="D3179" i="2"/>
  <c r="E3179" i="2"/>
  <c r="F3179" i="2"/>
  <c r="G3179" i="2"/>
  <c r="H3179" i="2"/>
  <c r="I3179" i="2"/>
  <c r="A3180" i="2"/>
  <c r="B3180" i="2"/>
  <c r="C3180" i="2"/>
  <c r="D3180" i="2"/>
  <c r="E3180" i="2"/>
  <c r="F3180" i="2"/>
  <c r="G3180" i="2"/>
  <c r="H3180" i="2"/>
  <c r="I3180" i="2"/>
  <c r="A3181" i="2"/>
  <c r="B3181" i="2"/>
  <c r="C3181" i="2"/>
  <c r="D3181" i="2"/>
  <c r="E3181" i="2"/>
  <c r="F3181" i="2"/>
  <c r="G3181" i="2"/>
  <c r="H3181" i="2"/>
  <c r="I3181" i="2"/>
  <c r="A3182" i="2"/>
  <c r="B3182" i="2"/>
  <c r="C3182" i="2"/>
  <c r="D3182" i="2"/>
  <c r="E3182" i="2"/>
  <c r="F3182" i="2"/>
  <c r="G3182" i="2"/>
  <c r="H3182" i="2"/>
  <c r="I3182" i="2"/>
  <c r="A3183" i="2"/>
  <c r="B3183" i="2"/>
  <c r="C3183" i="2"/>
  <c r="D3183" i="2"/>
  <c r="E3183" i="2"/>
  <c r="F3183" i="2"/>
  <c r="G3183" i="2"/>
  <c r="H3183" i="2"/>
  <c r="I3183" i="2"/>
  <c r="A3184" i="2"/>
  <c r="B3184" i="2"/>
  <c r="C3184" i="2"/>
  <c r="D3184" i="2"/>
  <c r="E3184" i="2"/>
  <c r="F3184" i="2"/>
  <c r="G3184" i="2"/>
  <c r="H3184" i="2"/>
  <c r="I3184" i="2"/>
  <c r="A3185" i="2"/>
  <c r="B3185" i="2"/>
  <c r="C3185" i="2"/>
  <c r="D3185" i="2"/>
  <c r="E3185" i="2"/>
  <c r="F3185" i="2"/>
  <c r="G3185" i="2"/>
  <c r="H3185" i="2"/>
  <c r="I3185" i="2"/>
  <c r="A3186" i="2"/>
  <c r="B3186" i="2"/>
  <c r="C3186" i="2"/>
  <c r="D3186" i="2"/>
  <c r="E3186" i="2"/>
  <c r="F3186" i="2"/>
  <c r="G3186" i="2"/>
  <c r="H3186" i="2"/>
  <c r="I3186" i="2"/>
  <c r="A3187" i="2"/>
  <c r="B3187" i="2"/>
  <c r="C3187" i="2"/>
  <c r="D3187" i="2"/>
  <c r="E3187" i="2"/>
  <c r="F3187" i="2"/>
  <c r="G3187" i="2"/>
  <c r="H3187" i="2"/>
  <c r="I3187" i="2"/>
  <c r="A3188" i="2"/>
  <c r="B3188" i="2"/>
  <c r="C3188" i="2"/>
  <c r="D3188" i="2"/>
  <c r="E3188" i="2"/>
  <c r="F3188" i="2"/>
  <c r="G3188" i="2"/>
  <c r="H3188" i="2"/>
  <c r="I3188" i="2"/>
  <c r="A3189" i="2"/>
  <c r="B3189" i="2"/>
  <c r="C3189" i="2"/>
  <c r="D3189" i="2"/>
  <c r="E3189" i="2"/>
  <c r="F3189" i="2"/>
  <c r="G3189" i="2"/>
  <c r="H3189" i="2"/>
  <c r="I3189" i="2"/>
  <c r="A3190" i="2"/>
  <c r="B3190" i="2"/>
  <c r="C3190" i="2"/>
  <c r="D3190" i="2"/>
  <c r="E3190" i="2"/>
  <c r="F3190" i="2"/>
  <c r="G3190" i="2"/>
  <c r="H3190" i="2"/>
  <c r="I3190" i="2"/>
  <c r="A3191" i="2"/>
  <c r="B3191" i="2"/>
  <c r="C3191" i="2"/>
  <c r="D3191" i="2"/>
  <c r="E3191" i="2"/>
  <c r="F3191" i="2"/>
  <c r="G3191" i="2"/>
  <c r="H3191" i="2"/>
  <c r="I3191" i="2"/>
  <c r="A3192" i="2"/>
  <c r="B3192" i="2"/>
  <c r="C3192" i="2"/>
  <c r="D3192" i="2"/>
  <c r="E3192" i="2"/>
  <c r="F3192" i="2"/>
  <c r="G3192" i="2"/>
  <c r="H3192" i="2"/>
  <c r="I3192" i="2"/>
  <c r="A3193" i="2"/>
  <c r="B3193" i="2"/>
  <c r="C3193" i="2"/>
  <c r="D3193" i="2"/>
  <c r="E3193" i="2"/>
  <c r="F3193" i="2"/>
  <c r="G3193" i="2"/>
  <c r="H3193" i="2"/>
  <c r="I3193" i="2"/>
  <c r="A3194" i="2"/>
  <c r="B3194" i="2"/>
  <c r="C3194" i="2"/>
  <c r="D3194" i="2"/>
  <c r="E3194" i="2"/>
  <c r="F3194" i="2"/>
  <c r="G3194" i="2"/>
  <c r="H3194" i="2"/>
  <c r="I3194" i="2"/>
  <c r="A3195" i="2"/>
  <c r="B3195" i="2"/>
  <c r="C3195" i="2"/>
  <c r="D3195" i="2"/>
  <c r="E3195" i="2"/>
  <c r="F3195" i="2"/>
  <c r="G3195" i="2"/>
  <c r="H3195" i="2"/>
  <c r="I3195" i="2"/>
  <c r="A3196" i="2"/>
  <c r="B3196" i="2"/>
  <c r="C3196" i="2"/>
  <c r="D3196" i="2"/>
  <c r="E3196" i="2"/>
  <c r="F3196" i="2"/>
  <c r="G3196" i="2"/>
  <c r="H3196" i="2"/>
  <c r="I3196" i="2"/>
  <c r="A3197" i="2"/>
  <c r="B3197" i="2"/>
  <c r="C3197" i="2"/>
  <c r="D3197" i="2"/>
  <c r="E3197" i="2"/>
  <c r="F3197" i="2"/>
  <c r="G3197" i="2"/>
  <c r="H3197" i="2"/>
  <c r="I3197" i="2"/>
  <c r="A3198" i="2"/>
  <c r="B3198" i="2"/>
  <c r="C3198" i="2"/>
  <c r="D3198" i="2"/>
  <c r="E3198" i="2"/>
  <c r="F3198" i="2"/>
  <c r="G3198" i="2"/>
  <c r="H3198" i="2"/>
  <c r="I3198" i="2"/>
  <c r="A3199" i="2"/>
  <c r="B3199" i="2"/>
  <c r="C3199" i="2"/>
  <c r="D3199" i="2"/>
  <c r="E3199" i="2"/>
  <c r="F3199" i="2"/>
  <c r="G3199" i="2"/>
  <c r="H3199" i="2"/>
  <c r="I3199" i="2"/>
  <c r="A3200" i="2"/>
  <c r="B3200" i="2"/>
  <c r="C3200" i="2"/>
  <c r="D3200" i="2"/>
  <c r="E3200" i="2"/>
  <c r="F3200" i="2"/>
  <c r="G3200" i="2"/>
  <c r="H3200" i="2"/>
  <c r="I3200" i="2"/>
  <c r="A3201" i="2"/>
  <c r="B3201" i="2"/>
  <c r="C3201" i="2"/>
  <c r="D3201" i="2"/>
  <c r="E3201" i="2"/>
  <c r="F3201" i="2"/>
  <c r="G3201" i="2"/>
  <c r="H3201" i="2"/>
  <c r="I3201" i="2"/>
  <c r="A3202" i="2"/>
  <c r="B3202" i="2"/>
  <c r="C3202" i="2"/>
  <c r="D3202" i="2"/>
  <c r="E3202" i="2"/>
  <c r="F3202" i="2"/>
  <c r="G3202" i="2"/>
  <c r="H3202" i="2"/>
  <c r="I3202" i="2"/>
  <c r="A3203" i="2"/>
  <c r="B3203" i="2"/>
  <c r="C3203" i="2"/>
  <c r="D3203" i="2"/>
  <c r="E3203" i="2"/>
  <c r="F3203" i="2"/>
  <c r="G3203" i="2"/>
  <c r="H3203" i="2"/>
  <c r="I3203" i="2"/>
  <c r="A3204" i="2"/>
  <c r="B3204" i="2"/>
  <c r="C3204" i="2"/>
  <c r="D3204" i="2"/>
  <c r="E3204" i="2"/>
  <c r="F3204" i="2"/>
  <c r="G3204" i="2"/>
  <c r="H3204" i="2"/>
  <c r="I3204" i="2"/>
  <c r="A3205" i="2"/>
  <c r="B3205" i="2"/>
  <c r="C3205" i="2"/>
  <c r="D3205" i="2"/>
  <c r="E3205" i="2"/>
  <c r="F3205" i="2"/>
  <c r="G3205" i="2"/>
  <c r="H3205" i="2"/>
  <c r="I3205" i="2"/>
  <c r="A3206" i="2"/>
  <c r="B3206" i="2"/>
  <c r="C3206" i="2"/>
  <c r="D3206" i="2"/>
  <c r="E3206" i="2"/>
  <c r="F3206" i="2"/>
  <c r="G3206" i="2"/>
  <c r="H3206" i="2"/>
  <c r="I3206" i="2"/>
  <c r="A3207" i="2"/>
  <c r="B3207" i="2"/>
  <c r="C3207" i="2"/>
  <c r="D3207" i="2"/>
  <c r="E3207" i="2"/>
  <c r="F3207" i="2"/>
  <c r="G3207" i="2"/>
  <c r="H3207" i="2"/>
  <c r="I3207" i="2"/>
  <c r="A3208" i="2"/>
  <c r="B3208" i="2"/>
  <c r="C3208" i="2"/>
  <c r="D3208" i="2"/>
  <c r="E3208" i="2"/>
  <c r="F3208" i="2"/>
  <c r="G3208" i="2"/>
  <c r="H3208" i="2"/>
  <c r="I3208" i="2"/>
  <c r="A3209" i="2"/>
  <c r="B3209" i="2"/>
  <c r="C3209" i="2"/>
  <c r="D3209" i="2"/>
  <c r="E3209" i="2"/>
  <c r="F3209" i="2"/>
  <c r="G3209" i="2"/>
  <c r="H3209" i="2"/>
  <c r="I3209" i="2"/>
  <c r="A3210" i="2"/>
  <c r="B3210" i="2"/>
  <c r="C3210" i="2"/>
  <c r="D3210" i="2"/>
  <c r="E3210" i="2"/>
  <c r="F3210" i="2"/>
  <c r="G3210" i="2"/>
  <c r="H3210" i="2"/>
  <c r="I3210" i="2"/>
  <c r="A3211" i="2"/>
  <c r="B3211" i="2"/>
  <c r="C3211" i="2"/>
  <c r="D3211" i="2"/>
  <c r="E3211" i="2"/>
  <c r="F3211" i="2"/>
  <c r="G3211" i="2"/>
  <c r="H3211" i="2"/>
  <c r="I3211" i="2"/>
  <c r="A3212" i="2"/>
  <c r="B3212" i="2"/>
  <c r="C3212" i="2"/>
  <c r="D3212" i="2"/>
  <c r="E3212" i="2"/>
  <c r="F3212" i="2"/>
  <c r="G3212" i="2"/>
  <c r="H3212" i="2"/>
  <c r="I3212" i="2"/>
  <c r="A3213" i="2"/>
  <c r="B3213" i="2"/>
  <c r="C3213" i="2"/>
  <c r="D3213" i="2"/>
  <c r="E3213" i="2"/>
  <c r="F3213" i="2"/>
  <c r="G3213" i="2"/>
  <c r="H3213" i="2"/>
  <c r="I3213" i="2"/>
  <c r="A3214" i="2"/>
  <c r="B3214" i="2"/>
  <c r="C3214" i="2"/>
  <c r="D3214" i="2"/>
  <c r="E3214" i="2"/>
  <c r="F3214" i="2"/>
  <c r="G3214" i="2"/>
  <c r="H3214" i="2"/>
  <c r="I3214" i="2"/>
  <c r="A3215" i="2"/>
  <c r="B3215" i="2"/>
  <c r="C3215" i="2"/>
  <c r="D3215" i="2"/>
  <c r="E3215" i="2"/>
  <c r="F3215" i="2"/>
  <c r="G3215" i="2"/>
  <c r="H3215" i="2"/>
  <c r="I3215" i="2"/>
  <c r="A3216" i="2"/>
  <c r="B3216" i="2"/>
  <c r="C3216" i="2"/>
  <c r="D3216" i="2"/>
  <c r="E3216" i="2"/>
  <c r="F3216" i="2"/>
  <c r="G3216" i="2"/>
  <c r="H3216" i="2"/>
  <c r="I3216" i="2"/>
  <c r="A3217" i="2"/>
  <c r="B3217" i="2"/>
  <c r="C3217" i="2"/>
  <c r="D3217" i="2"/>
  <c r="E3217" i="2"/>
  <c r="F3217" i="2"/>
  <c r="G3217" i="2"/>
  <c r="H3217" i="2"/>
  <c r="I3217" i="2"/>
  <c r="A3218" i="2"/>
  <c r="B3218" i="2"/>
  <c r="C3218" i="2"/>
  <c r="D3218" i="2"/>
  <c r="E3218" i="2"/>
  <c r="F3218" i="2"/>
  <c r="G3218" i="2"/>
  <c r="H3218" i="2"/>
  <c r="I3218" i="2"/>
  <c r="A3219" i="2"/>
  <c r="B3219" i="2"/>
  <c r="C3219" i="2"/>
  <c r="D3219" i="2"/>
  <c r="E3219" i="2"/>
  <c r="F3219" i="2"/>
  <c r="G3219" i="2"/>
  <c r="H3219" i="2"/>
  <c r="I3219" i="2"/>
  <c r="A3220" i="2"/>
  <c r="B3220" i="2"/>
  <c r="C3220" i="2"/>
  <c r="D3220" i="2"/>
  <c r="E3220" i="2"/>
  <c r="F3220" i="2"/>
  <c r="G3220" i="2"/>
  <c r="H3220" i="2"/>
  <c r="I3220" i="2"/>
  <c r="A3221" i="2"/>
  <c r="B3221" i="2"/>
  <c r="C3221" i="2"/>
  <c r="D3221" i="2"/>
  <c r="E3221" i="2"/>
  <c r="F3221" i="2"/>
  <c r="G3221" i="2"/>
  <c r="H3221" i="2"/>
  <c r="I3221" i="2"/>
  <c r="A3222" i="2"/>
  <c r="B3222" i="2"/>
  <c r="C3222" i="2"/>
  <c r="D3222" i="2"/>
  <c r="E3222" i="2"/>
  <c r="F3222" i="2"/>
  <c r="G3222" i="2"/>
  <c r="H3222" i="2"/>
  <c r="I3222" i="2"/>
  <c r="A3223" i="2"/>
  <c r="B3223" i="2"/>
  <c r="C3223" i="2"/>
  <c r="D3223" i="2"/>
  <c r="E3223" i="2"/>
  <c r="F3223" i="2"/>
  <c r="G3223" i="2"/>
  <c r="H3223" i="2"/>
  <c r="I3223" i="2"/>
  <c r="A3224" i="2"/>
  <c r="B3224" i="2"/>
  <c r="C3224" i="2"/>
  <c r="D3224" i="2"/>
  <c r="E3224" i="2"/>
  <c r="F3224" i="2"/>
  <c r="G3224" i="2"/>
  <c r="H3224" i="2"/>
  <c r="I3224" i="2"/>
  <c r="A3225" i="2"/>
  <c r="B3225" i="2"/>
  <c r="C3225" i="2"/>
  <c r="D3225" i="2"/>
  <c r="E3225" i="2"/>
  <c r="F3225" i="2"/>
  <c r="G3225" i="2"/>
  <c r="H3225" i="2"/>
  <c r="I3225" i="2"/>
  <c r="A3226" i="2"/>
  <c r="B3226" i="2"/>
  <c r="C3226" i="2"/>
  <c r="D3226" i="2"/>
  <c r="E3226" i="2"/>
  <c r="F3226" i="2"/>
  <c r="G3226" i="2"/>
  <c r="H3226" i="2"/>
  <c r="I3226" i="2"/>
  <c r="A3227" i="2"/>
  <c r="B3227" i="2"/>
  <c r="C3227" i="2"/>
  <c r="D3227" i="2"/>
  <c r="E3227" i="2"/>
  <c r="F3227" i="2"/>
  <c r="G3227" i="2"/>
  <c r="H3227" i="2"/>
  <c r="I3227" i="2"/>
  <c r="A3228" i="2"/>
  <c r="B3228" i="2"/>
  <c r="C3228" i="2"/>
  <c r="D3228" i="2"/>
  <c r="E3228" i="2"/>
  <c r="F3228" i="2"/>
  <c r="G3228" i="2"/>
  <c r="H3228" i="2"/>
  <c r="I3228" i="2"/>
  <c r="A3229" i="2"/>
  <c r="B3229" i="2"/>
  <c r="C3229" i="2"/>
  <c r="D3229" i="2"/>
  <c r="E3229" i="2"/>
  <c r="F3229" i="2"/>
  <c r="G3229" i="2"/>
  <c r="H3229" i="2"/>
  <c r="I3229" i="2"/>
  <c r="A3230" i="2"/>
  <c r="B3230" i="2"/>
  <c r="C3230" i="2"/>
  <c r="D3230" i="2"/>
  <c r="E3230" i="2"/>
  <c r="F3230" i="2"/>
  <c r="G3230" i="2"/>
  <c r="H3230" i="2"/>
  <c r="I3230" i="2"/>
  <c r="A3231" i="2"/>
  <c r="B3231" i="2"/>
  <c r="C3231" i="2"/>
  <c r="D3231" i="2"/>
  <c r="E3231" i="2"/>
  <c r="F3231" i="2"/>
  <c r="G3231" i="2"/>
  <c r="H3231" i="2"/>
  <c r="I3231" i="2"/>
  <c r="A3232" i="2"/>
  <c r="B3232" i="2"/>
  <c r="C3232" i="2"/>
  <c r="D3232" i="2"/>
  <c r="E3232" i="2"/>
  <c r="F3232" i="2"/>
  <c r="G3232" i="2"/>
  <c r="H3232" i="2"/>
  <c r="I3232" i="2"/>
  <c r="A3233" i="2"/>
  <c r="B3233" i="2"/>
  <c r="C3233" i="2"/>
  <c r="D3233" i="2"/>
  <c r="E3233" i="2"/>
  <c r="F3233" i="2"/>
  <c r="G3233" i="2"/>
  <c r="H3233" i="2"/>
  <c r="I3233" i="2"/>
  <c r="A3234" i="2"/>
  <c r="B3234" i="2"/>
  <c r="C3234" i="2"/>
  <c r="D3234" i="2"/>
  <c r="E3234" i="2"/>
  <c r="F3234" i="2"/>
  <c r="G3234" i="2"/>
  <c r="H3234" i="2"/>
  <c r="I3234" i="2"/>
  <c r="A3235" i="2"/>
  <c r="B3235" i="2"/>
  <c r="C3235" i="2"/>
  <c r="D3235" i="2"/>
  <c r="E3235" i="2"/>
  <c r="F3235" i="2"/>
  <c r="G3235" i="2"/>
  <c r="H3235" i="2"/>
  <c r="I3235" i="2"/>
  <c r="A3236" i="2"/>
  <c r="B3236" i="2"/>
  <c r="C3236" i="2"/>
  <c r="D3236" i="2"/>
  <c r="E3236" i="2"/>
  <c r="F3236" i="2"/>
  <c r="G3236" i="2"/>
  <c r="H3236" i="2"/>
  <c r="I3236" i="2"/>
  <c r="A3237" i="2"/>
  <c r="B3237" i="2"/>
  <c r="C3237" i="2"/>
  <c r="D3237" i="2"/>
  <c r="E3237" i="2"/>
  <c r="F3237" i="2"/>
  <c r="G3237" i="2"/>
  <c r="H3237" i="2"/>
  <c r="I3237" i="2"/>
  <c r="A3238" i="2"/>
  <c r="B3238" i="2"/>
  <c r="C3238" i="2"/>
  <c r="D3238" i="2"/>
  <c r="E3238" i="2"/>
  <c r="F3238" i="2"/>
  <c r="G3238" i="2"/>
  <c r="H3238" i="2"/>
  <c r="I3238" i="2"/>
  <c r="A3239" i="2"/>
  <c r="B3239" i="2"/>
  <c r="C3239" i="2"/>
  <c r="D3239" i="2"/>
  <c r="E3239" i="2"/>
  <c r="F3239" i="2"/>
  <c r="G3239" i="2"/>
  <c r="H3239" i="2"/>
  <c r="I3239" i="2"/>
  <c r="A3240" i="2"/>
  <c r="B3240" i="2"/>
  <c r="C3240" i="2"/>
  <c r="D3240" i="2"/>
  <c r="E3240" i="2"/>
  <c r="F3240" i="2"/>
  <c r="G3240" i="2"/>
  <c r="H3240" i="2"/>
  <c r="I3240" i="2"/>
  <c r="A3241" i="2"/>
  <c r="B3241" i="2"/>
  <c r="C3241" i="2"/>
  <c r="D3241" i="2"/>
  <c r="E3241" i="2"/>
  <c r="F3241" i="2"/>
  <c r="G3241" i="2"/>
  <c r="H3241" i="2"/>
  <c r="I3241" i="2"/>
  <c r="A3242" i="2"/>
  <c r="B3242" i="2"/>
  <c r="C3242" i="2"/>
  <c r="D3242" i="2"/>
  <c r="E3242" i="2"/>
  <c r="F3242" i="2"/>
  <c r="G3242" i="2"/>
  <c r="H3242" i="2"/>
  <c r="I3242" i="2"/>
  <c r="A3243" i="2"/>
  <c r="B3243" i="2"/>
  <c r="C3243" i="2"/>
  <c r="D3243" i="2"/>
  <c r="E3243" i="2"/>
  <c r="F3243" i="2"/>
  <c r="G3243" i="2"/>
  <c r="H3243" i="2"/>
  <c r="I3243" i="2"/>
  <c r="A3244" i="2"/>
  <c r="B3244" i="2"/>
  <c r="C3244" i="2"/>
  <c r="D3244" i="2"/>
  <c r="E3244" i="2"/>
  <c r="F3244" i="2"/>
  <c r="G3244" i="2"/>
  <c r="H3244" i="2"/>
  <c r="I3244" i="2"/>
  <c r="A3245" i="2"/>
  <c r="B3245" i="2"/>
  <c r="C3245" i="2"/>
  <c r="D3245" i="2"/>
  <c r="E3245" i="2"/>
  <c r="F3245" i="2"/>
  <c r="G3245" i="2"/>
  <c r="H3245" i="2"/>
  <c r="I3245" i="2"/>
  <c r="A3246" i="2"/>
  <c r="B3246" i="2"/>
  <c r="C3246" i="2"/>
  <c r="D3246" i="2"/>
  <c r="E3246" i="2"/>
  <c r="F3246" i="2"/>
  <c r="G3246" i="2"/>
  <c r="H3246" i="2"/>
  <c r="I3246" i="2"/>
  <c r="A3247" i="2"/>
  <c r="B3247" i="2"/>
  <c r="C3247" i="2"/>
  <c r="D3247" i="2"/>
  <c r="E3247" i="2"/>
  <c r="F3247" i="2"/>
  <c r="G3247" i="2"/>
  <c r="H3247" i="2"/>
  <c r="I3247" i="2"/>
  <c r="A3248" i="2"/>
  <c r="B3248" i="2"/>
  <c r="C3248" i="2"/>
  <c r="D3248" i="2"/>
  <c r="E3248" i="2"/>
  <c r="F3248" i="2"/>
  <c r="G3248" i="2"/>
  <c r="H3248" i="2"/>
  <c r="I3248" i="2"/>
  <c r="A3249" i="2"/>
  <c r="B3249" i="2"/>
  <c r="C3249" i="2"/>
  <c r="D3249" i="2"/>
  <c r="E3249" i="2"/>
  <c r="F3249" i="2"/>
  <c r="G3249" i="2"/>
  <c r="H3249" i="2"/>
  <c r="I3249" i="2"/>
  <c r="A3250" i="2"/>
  <c r="B3250" i="2"/>
  <c r="C3250" i="2"/>
  <c r="D3250" i="2"/>
  <c r="E3250" i="2"/>
  <c r="F3250" i="2"/>
  <c r="G3250" i="2"/>
  <c r="H3250" i="2"/>
  <c r="I3250" i="2"/>
  <c r="A3251" i="2"/>
  <c r="B3251" i="2"/>
  <c r="C3251" i="2"/>
  <c r="D3251" i="2"/>
  <c r="E3251" i="2"/>
  <c r="F3251" i="2"/>
  <c r="G3251" i="2"/>
  <c r="H3251" i="2"/>
  <c r="I3251" i="2"/>
  <c r="A3252" i="2"/>
  <c r="B3252" i="2"/>
  <c r="C3252" i="2"/>
  <c r="D3252" i="2"/>
  <c r="E3252" i="2"/>
  <c r="F3252" i="2"/>
  <c r="G3252" i="2"/>
  <c r="H3252" i="2"/>
  <c r="I3252" i="2"/>
  <c r="A3253" i="2"/>
  <c r="B3253" i="2"/>
  <c r="C3253" i="2"/>
  <c r="D3253" i="2"/>
  <c r="E3253" i="2"/>
  <c r="F3253" i="2"/>
  <c r="G3253" i="2"/>
  <c r="H3253" i="2"/>
  <c r="I3253" i="2"/>
  <c r="A3254" i="2"/>
  <c r="B3254" i="2"/>
  <c r="C3254" i="2"/>
  <c r="D3254" i="2"/>
  <c r="E3254" i="2"/>
  <c r="F3254" i="2"/>
  <c r="G3254" i="2"/>
  <c r="H3254" i="2"/>
  <c r="I3254" i="2"/>
  <c r="A3255" i="2"/>
  <c r="B3255" i="2"/>
  <c r="C3255" i="2"/>
  <c r="D3255" i="2"/>
  <c r="E3255" i="2"/>
  <c r="F3255" i="2"/>
  <c r="G3255" i="2"/>
  <c r="H3255" i="2"/>
  <c r="I3255" i="2"/>
  <c r="A3256" i="2"/>
  <c r="B3256" i="2"/>
  <c r="C3256" i="2"/>
  <c r="D3256" i="2"/>
  <c r="E3256" i="2"/>
  <c r="F3256" i="2"/>
  <c r="G3256" i="2"/>
  <c r="H3256" i="2"/>
  <c r="I3256" i="2"/>
  <c r="A3257" i="2"/>
  <c r="B3257" i="2"/>
  <c r="C3257" i="2"/>
  <c r="D3257" i="2"/>
  <c r="E3257" i="2"/>
  <c r="F3257" i="2"/>
  <c r="G3257" i="2"/>
  <c r="H3257" i="2"/>
  <c r="I3257" i="2"/>
  <c r="A3258" i="2"/>
  <c r="B3258" i="2"/>
  <c r="C3258" i="2"/>
  <c r="D3258" i="2"/>
  <c r="E3258" i="2"/>
  <c r="F3258" i="2"/>
  <c r="G3258" i="2"/>
  <c r="H3258" i="2"/>
  <c r="I3258" i="2"/>
  <c r="A3259" i="2"/>
  <c r="B3259" i="2"/>
  <c r="C3259" i="2"/>
  <c r="D3259" i="2"/>
  <c r="E3259" i="2"/>
  <c r="F3259" i="2"/>
  <c r="G3259" i="2"/>
  <c r="H3259" i="2"/>
  <c r="I3259" i="2"/>
  <c r="A3260" i="2"/>
  <c r="B3260" i="2"/>
  <c r="C3260" i="2"/>
  <c r="D3260" i="2"/>
  <c r="E3260" i="2"/>
  <c r="F3260" i="2"/>
  <c r="G3260" i="2"/>
  <c r="H3260" i="2"/>
  <c r="I3260" i="2"/>
  <c r="A3261" i="2"/>
  <c r="B3261" i="2"/>
  <c r="C3261" i="2"/>
  <c r="D3261" i="2"/>
  <c r="E3261" i="2"/>
  <c r="F3261" i="2"/>
  <c r="G3261" i="2"/>
  <c r="H3261" i="2"/>
  <c r="I3261" i="2"/>
  <c r="A3262" i="2"/>
  <c r="B3262" i="2"/>
  <c r="C3262" i="2"/>
  <c r="D3262" i="2"/>
  <c r="E3262" i="2"/>
  <c r="F3262" i="2"/>
  <c r="G3262" i="2"/>
  <c r="H3262" i="2"/>
  <c r="I3262" i="2"/>
  <c r="A3263" i="2"/>
  <c r="B3263" i="2"/>
  <c r="C3263" i="2"/>
  <c r="D3263" i="2"/>
  <c r="E3263" i="2"/>
  <c r="F3263" i="2"/>
  <c r="G3263" i="2"/>
  <c r="H3263" i="2"/>
  <c r="I3263" i="2"/>
  <c r="A3264" i="2"/>
  <c r="B3264" i="2"/>
  <c r="C3264" i="2"/>
  <c r="D3264" i="2"/>
  <c r="E3264" i="2"/>
  <c r="F3264" i="2"/>
  <c r="G3264" i="2"/>
  <c r="H3264" i="2"/>
  <c r="I3264" i="2"/>
  <c r="A3265" i="2"/>
  <c r="C3265" i="2"/>
  <c r="D3265" i="2"/>
  <c r="E3265" i="2"/>
  <c r="F3265" i="2"/>
  <c r="G3265" i="2"/>
  <c r="H3265" i="2"/>
  <c r="I3265" i="2"/>
  <c r="A3266" i="2"/>
  <c r="C3266" i="2"/>
  <c r="D3266" i="2"/>
  <c r="E3266" i="2"/>
  <c r="F3266" i="2"/>
  <c r="G3266" i="2"/>
  <c r="H3266" i="2"/>
  <c r="I3266" i="2"/>
  <c r="A3267" i="2"/>
  <c r="C3267" i="2"/>
  <c r="D3267" i="2"/>
  <c r="E3267" i="2"/>
  <c r="F3267" i="2"/>
  <c r="G3267" i="2"/>
  <c r="H3267" i="2"/>
  <c r="I3267" i="2"/>
  <c r="A3268" i="2"/>
  <c r="C3268" i="2"/>
  <c r="D3268" i="2"/>
  <c r="E3268" i="2"/>
  <c r="F3268" i="2"/>
  <c r="G3268" i="2"/>
  <c r="H3268" i="2"/>
  <c r="I3268" i="2"/>
  <c r="A3269" i="2"/>
  <c r="C3269" i="2"/>
  <c r="D3269" i="2"/>
  <c r="E3269" i="2"/>
  <c r="F3269" i="2"/>
  <c r="G3269" i="2"/>
  <c r="H3269" i="2"/>
  <c r="I3269" i="2"/>
  <c r="A3270" i="2"/>
  <c r="C3270" i="2"/>
  <c r="D3270" i="2"/>
  <c r="E3270" i="2"/>
  <c r="F3270" i="2"/>
  <c r="G3270" i="2"/>
  <c r="H3270" i="2"/>
  <c r="I3270" i="2"/>
  <c r="A3271" i="2"/>
  <c r="C3271" i="2"/>
  <c r="D3271" i="2"/>
  <c r="E3271" i="2"/>
  <c r="F3271" i="2"/>
  <c r="G3271" i="2"/>
  <c r="H3271" i="2"/>
  <c r="I3271" i="2"/>
  <c r="A3272" i="2"/>
  <c r="C3272" i="2"/>
  <c r="D3272" i="2"/>
  <c r="E3272" i="2"/>
  <c r="F3272" i="2"/>
  <c r="G3272" i="2"/>
  <c r="H3272" i="2"/>
  <c r="I3272" i="2"/>
  <c r="A3273" i="2"/>
  <c r="C3273" i="2"/>
  <c r="D3273" i="2"/>
  <c r="E3273" i="2"/>
  <c r="F3273" i="2"/>
  <c r="G3273" i="2"/>
  <c r="H3273" i="2"/>
  <c r="I3273" i="2"/>
  <c r="A3274" i="2"/>
  <c r="C3274" i="2"/>
  <c r="D3274" i="2"/>
  <c r="E3274" i="2"/>
  <c r="F3274" i="2"/>
  <c r="G3274" i="2"/>
  <c r="H3274" i="2"/>
  <c r="I3274" i="2"/>
  <c r="A3275" i="2"/>
  <c r="B3275" i="2"/>
  <c r="C3275" i="2"/>
  <c r="D3275" i="2"/>
  <c r="E3275" i="2"/>
  <c r="F3275" i="2"/>
  <c r="G3275" i="2"/>
  <c r="H3275" i="2"/>
  <c r="I3275" i="2"/>
  <c r="A3276" i="2"/>
  <c r="B3276" i="2"/>
  <c r="C3276" i="2"/>
  <c r="D3276" i="2"/>
  <c r="E3276" i="2"/>
  <c r="F3276" i="2"/>
  <c r="G3276" i="2"/>
  <c r="H3276" i="2"/>
  <c r="I3276" i="2"/>
  <c r="A3277" i="2"/>
  <c r="B3277" i="2"/>
  <c r="C3277" i="2"/>
  <c r="D3277" i="2"/>
  <c r="E3277" i="2"/>
  <c r="F3277" i="2"/>
  <c r="G3277" i="2"/>
  <c r="H3277" i="2"/>
  <c r="I3277" i="2"/>
  <c r="A3278" i="2"/>
  <c r="B3278" i="2"/>
  <c r="C3278" i="2"/>
  <c r="D3278" i="2"/>
  <c r="E3278" i="2"/>
  <c r="F3278" i="2"/>
  <c r="G3278" i="2"/>
  <c r="H3278" i="2"/>
  <c r="I3278" i="2"/>
  <c r="A3279" i="2"/>
  <c r="B3279" i="2"/>
  <c r="C3279" i="2"/>
  <c r="D3279" i="2"/>
  <c r="E3279" i="2"/>
  <c r="F3279" i="2"/>
  <c r="G3279" i="2"/>
  <c r="H3279" i="2"/>
  <c r="I3279" i="2"/>
  <c r="A3280" i="2"/>
  <c r="B3280" i="2"/>
  <c r="C3280" i="2"/>
  <c r="D3280" i="2"/>
  <c r="E3280" i="2"/>
  <c r="F3280" i="2"/>
  <c r="G3280" i="2"/>
  <c r="H3280" i="2"/>
  <c r="I3280" i="2"/>
  <c r="A3281" i="2"/>
  <c r="B3281" i="2"/>
  <c r="C3281" i="2"/>
  <c r="D3281" i="2"/>
  <c r="E3281" i="2"/>
  <c r="F3281" i="2"/>
  <c r="G3281" i="2"/>
  <c r="H3281" i="2"/>
  <c r="I3281" i="2"/>
  <c r="A3282" i="2"/>
  <c r="B3282" i="2"/>
  <c r="C3282" i="2"/>
  <c r="D3282" i="2"/>
  <c r="E3282" i="2"/>
  <c r="F3282" i="2"/>
  <c r="G3282" i="2"/>
  <c r="H3282" i="2"/>
  <c r="I3282" i="2"/>
  <c r="A3283" i="2"/>
  <c r="B3283" i="2"/>
  <c r="C3283" i="2"/>
  <c r="D3283" i="2"/>
  <c r="E3283" i="2"/>
  <c r="F3283" i="2"/>
  <c r="G3283" i="2"/>
  <c r="H3283" i="2"/>
  <c r="I3283" i="2"/>
  <c r="A3284" i="2"/>
  <c r="B3284" i="2"/>
  <c r="C3284" i="2"/>
  <c r="D3284" i="2"/>
  <c r="E3284" i="2"/>
  <c r="F3284" i="2"/>
  <c r="G3284" i="2"/>
  <c r="H3284" i="2"/>
  <c r="I3284" i="2"/>
  <c r="A3285" i="2"/>
  <c r="B3285" i="2"/>
  <c r="C3285" i="2"/>
  <c r="D3285" i="2"/>
  <c r="E3285" i="2"/>
  <c r="F3285" i="2"/>
  <c r="G3285" i="2"/>
  <c r="H3285" i="2"/>
  <c r="I3285" i="2"/>
  <c r="A3286" i="2"/>
  <c r="B3286" i="2"/>
  <c r="C3286" i="2"/>
  <c r="D3286" i="2"/>
  <c r="E3286" i="2"/>
  <c r="F3286" i="2"/>
  <c r="G3286" i="2"/>
  <c r="H3286" i="2"/>
  <c r="I3286" i="2"/>
  <c r="A3287" i="2"/>
  <c r="B3287" i="2"/>
  <c r="C3287" i="2"/>
  <c r="D3287" i="2"/>
  <c r="E3287" i="2"/>
  <c r="F3287" i="2"/>
  <c r="G3287" i="2"/>
  <c r="H3287" i="2"/>
  <c r="I3287" i="2"/>
  <c r="A3288" i="2"/>
  <c r="B3288" i="2"/>
  <c r="C3288" i="2"/>
  <c r="D3288" i="2"/>
  <c r="E3288" i="2"/>
  <c r="F3288" i="2"/>
  <c r="G3288" i="2"/>
  <c r="H3288" i="2"/>
  <c r="I3288" i="2"/>
  <c r="A3289" i="2"/>
  <c r="B3289" i="2"/>
  <c r="C3289" i="2"/>
  <c r="D3289" i="2"/>
  <c r="E3289" i="2"/>
  <c r="F3289" i="2"/>
  <c r="G3289" i="2"/>
  <c r="H3289" i="2"/>
  <c r="I3289" i="2"/>
  <c r="A3290" i="2"/>
  <c r="B3290" i="2"/>
  <c r="C3290" i="2"/>
  <c r="D3290" i="2"/>
  <c r="E3290" i="2"/>
  <c r="F3290" i="2"/>
  <c r="G3290" i="2"/>
  <c r="H3290" i="2"/>
  <c r="I3290" i="2"/>
  <c r="A3291" i="2"/>
  <c r="B3291" i="2"/>
  <c r="C3291" i="2"/>
  <c r="D3291" i="2"/>
  <c r="E3291" i="2"/>
  <c r="F3291" i="2"/>
  <c r="G3291" i="2"/>
  <c r="H3291" i="2"/>
  <c r="I3291" i="2"/>
  <c r="A3292" i="2"/>
  <c r="B3292" i="2"/>
  <c r="C3292" i="2"/>
  <c r="D3292" i="2"/>
  <c r="E3292" i="2"/>
  <c r="F3292" i="2"/>
  <c r="G3292" i="2"/>
  <c r="H3292" i="2"/>
  <c r="I3292" i="2"/>
  <c r="A3293" i="2"/>
  <c r="B3293" i="2"/>
  <c r="C3293" i="2"/>
  <c r="D3293" i="2"/>
  <c r="E3293" i="2"/>
  <c r="F3293" i="2"/>
  <c r="G3293" i="2"/>
  <c r="H3293" i="2"/>
  <c r="I3293" i="2"/>
  <c r="A3294" i="2"/>
  <c r="B3294" i="2"/>
  <c r="C3294" i="2"/>
  <c r="D3294" i="2"/>
  <c r="E3294" i="2"/>
  <c r="F3294" i="2"/>
  <c r="G3294" i="2"/>
  <c r="H3294" i="2"/>
  <c r="I3294" i="2"/>
  <c r="A3295" i="2"/>
  <c r="B3295" i="2"/>
  <c r="C3295" i="2"/>
  <c r="D3295" i="2"/>
  <c r="E3295" i="2"/>
  <c r="F3295" i="2"/>
  <c r="G3295" i="2"/>
  <c r="H3295" i="2"/>
  <c r="I3295" i="2"/>
  <c r="A3296" i="2"/>
  <c r="B3296" i="2"/>
  <c r="C3296" i="2"/>
  <c r="D3296" i="2"/>
  <c r="E3296" i="2"/>
  <c r="F3296" i="2"/>
  <c r="G3296" i="2"/>
  <c r="H3296" i="2"/>
  <c r="I3296" i="2"/>
  <c r="A3297" i="2"/>
  <c r="B3297" i="2"/>
  <c r="C3297" i="2"/>
  <c r="D3297" i="2"/>
  <c r="E3297" i="2"/>
  <c r="F3297" i="2"/>
  <c r="G3297" i="2"/>
  <c r="H3297" i="2"/>
  <c r="I3297" i="2"/>
  <c r="A3298" i="2"/>
  <c r="B3298" i="2"/>
  <c r="C3298" i="2"/>
  <c r="D3298" i="2"/>
  <c r="E3298" i="2"/>
  <c r="F3298" i="2"/>
  <c r="G3298" i="2"/>
  <c r="H3298" i="2"/>
  <c r="I3298" i="2"/>
  <c r="A3299" i="2"/>
  <c r="B3299" i="2"/>
  <c r="C3299" i="2"/>
  <c r="D3299" i="2"/>
  <c r="E3299" i="2"/>
  <c r="F3299" i="2"/>
  <c r="G3299" i="2"/>
  <c r="H3299" i="2"/>
  <c r="I3299" i="2"/>
  <c r="A3300" i="2"/>
  <c r="B3300" i="2"/>
  <c r="C3300" i="2"/>
  <c r="D3300" i="2"/>
  <c r="E3300" i="2"/>
  <c r="F3300" i="2"/>
  <c r="G3300" i="2"/>
  <c r="H3300" i="2"/>
  <c r="I3300" i="2"/>
  <c r="A3301" i="2"/>
  <c r="B3301" i="2"/>
  <c r="C3301" i="2"/>
  <c r="D3301" i="2"/>
  <c r="E3301" i="2"/>
  <c r="F3301" i="2"/>
  <c r="G3301" i="2"/>
  <c r="H3301" i="2"/>
  <c r="I3301" i="2"/>
  <c r="A3302" i="2"/>
  <c r="B3302" i="2"/>
  <c r="C3302" i="2"/>
  <c r="D3302" i="2"/>
  <c r="E3302" i="2"/>
  <c r="F3302" i="2"/>
  <c r="G3302" i="2"/>
  <c r="H3302" i="2"/>
  <c r="I3302" i="2"/>
  <c r="A3303" i="2"/>
  <c r="B3303" i="2"/>
  <c r="C3303" i="2"/>
  <c r="D3303" i="2"/>
  <c r="E3303" i="2"/>
  <c r="F3303" i="2"/>
  <c r="G3303" i="2"/>
  <c r="H3303" i="2"/>
  <c r="I3303" i="2"/>
  <c r="A3304" i="2"/>
  <c r="B3304" i="2"/>
  <c r="C3304" i="2"/>
  <c r="D3304" i="2"/>
  <c r="E3304" i="2"/>
  <c r="F3304" i="2"/>
  <c r="G3304" i="2"/>
  <c r="H3304" i="2"/>
  <c r="I3304" i="2"/>
  <c r="A3305" i="2"/>
  <c r="B3305" i="2"/>
  <c r="C3305" i="2"/>
  <c r="D3305" i="2"/>
  <c r="E3305" i="2"/>
  <c r="F3305" i="2"/>
  <c r="G3305" i="2"/>
  <c r="H3305" i="2"/>
  <c r="I3305" i="2"/>
  <c r="A3306" i="2"/>
  <c r="B3306" i="2"/>
  <c r="C3306" i="2"/>
  <c r="D3306" i="2"/>
  <c r="E3306" i="2"/>
  <c r="F3306" i="2"/>
  <c r="G3306" i="2"/>
  <c r="H3306" i="2"/>
  <c r="I3306" i="2"/>
  <c r="A3307" i="2"/>
  <c r="B3307" i="2"/>
  <c r="C3307" i="2"/>
  <c r="D3307" i="2"/>
  <c r="E3307" i="2"/>
  <c r="F3307" i="2"/>
  <c r="G3307" i="2"/>
  <c r="H3307" i="2"/>
  <c r="I3307" i="2"/>
  <c r="A3308" i="2"/>
  <c r="B3308" i="2"/>
  <c r="C3308" i="2"/>
  <c r="D3308" i="2"/>
  <c r="E3308" i="2"/>
  <c r="F3308" i="2"/>
  <c r="G3308" i="2"/>
  <c r="H3308" i="2"/>
  <c r="I3308" i="2"/>
  <c r="A3309" i="2"/>
  <c r="B3309" i="2"/>
  <c r="C3309" i="2"/>
  <c r="D3309" i="2"/>
  <c r="E3309" i="2"/>
  <c r="F3309" i="2"/>
  <c r="G3309" i="2"/>
  <c r="H3309" i="2"/>
  <c r="I3309" i="2"/>
  <c r="A3310" i="2"/>
  <c r="B3310" i="2"/>
  <c r="C3310" i="2"/>
  <c r="D3310" i="2"/>
  <c r="E3310" i="2"/>
  <c r="F3310" i="2"/>
  <c r="G3310" i="2"/>
  <c r="H3310" i="2"/>
  <c r="I3310" i="2"/>
  <c r="A3311" i="2"/>
  <c r="B3311" i="2"/>
  <c r="C3311" i="2"/>
  <c r="D3311" i="2"/>
  <c r="E3311" i="2"/>
  <c r="F3311" i="2"/>
  <c r="G3311" i="2"/>
  <c r="H3311" i="2"/>
  <c r="I3311" i="2"/>
  <c r="A3312" i="2"/>
  <c r="B3312" i="2"/>
  <c r="C3312" i="2"/>
  <c r="D3312" i="2"/>
  <c r="E3312" i="2"/>
  <c r="F3312" i="2"/>
  <c r="G3312" i="2"/>
  <c r="H3312" i="2"/>
  <c r="I3312" i="2"/>
  <c r="A3313" i="2"/>
  <c r="B3313" i="2"/>
  <c r="C3313" i="2"/>
  <c r="D3313" i="2"/>
  <c r="E3313" i="2"/>
  <c r="F3313" i="2"/>
  <c r="G3313" i="2"/>
  <c r="H3313" i="2"/>
  <c r="I3313" i="2"/>
  <c r="A3314" i="2"/>
  <c r="B3314" i="2"/>
  <c r="C3314" i="2"/>
  <c r="D3314" i="2"/>
  <c r="E3314" i="2"/>
  <c r="F3314" i="2"/>
  <c r="G3314" i="2"/>
  <c r="H3314" i="2"/>
  <c r="I3314" i="2"/>
  <c r="A3315" i="2"/>
  <c r="B3315" i="2"/>
  <c r="C3315" i="2"/>
  <c r="D3315" i="2"/>
  <c r="E3315" i="2"/>
  <c r="F3315" i="2"/>
  <c r="G3315" i="2"/>
  <c r="H3315" i="2"/>
  <c r="I3315" i="2"/>
  <c r="A3316" i="2"/>
  <c r="B3316" i="2"/>
  <c r="C3316" i="2"/>
  <c r="D3316" i="2"/>
  <c r="E3316" i="2"/>
  <c r="F3316" i="2"/>
  <c r="G3316" i="2"/>
  <c r="H3316" i="2"/>
  <c r="I3316" i="2"/>
  <c r="A3317" i="2"/>
  <c r="B3317" i="2"/>
  <c r="C3317" i="2"/>
  <c r="D3317" i="2"/>
  <c r="E3317" i="2"/>
  <c r="F3317" i="2"/>
  <c r="G3317" i="2"/>
  <c r="H3317" i="2"/>
  <c r="I3317" i="2"/>
  <c r="A3318" i="2"/>
  <c r="B3318" i="2"/>
  <c r="C3318" i="2"/>
  <c r="D3318" i="2"/>
  <c r="E3318" i="2"/>
  <c r="F3318" i="2"/>
  <c r="G3318" i="2"/>
  <c r="H3318" i="2"/>
  <c r="I3318" i="2"/>
  <c r="A3319" i="2"/>
  <c r="B3319" i="2"/>
  <c r="C3319" i="2"/>
  <c r="D3319" i="2"/>
  <c r="E3319" i="2"/>
  <c r="F3319" i="2"/>
  <c r="G3319" i="2"/>
  <c r="H3319" i="2"/>
  <c r="I3319" i="2"/>
  <c r="A3320" i="2"/>
  <c r="B3320" i="2"/>
  <c r="C3320" i="2"/>
  <c r="D3320" i="2"/>
  <c r="E3320" i="2"/>
  <c r="F3320" i="2"/>
  <c r="G3320" i="2"/>
  <c r="H3320" i="2"/>
  <c r="I3320" i="2"/>
  <c r="A3321" i="2"/>
  <c r="B3321" i="2"/>
  <c r="C3321" i="2"/>
  <c r="D3321" i="2"/>
  <c r="E3321" i="2"/>
  <c r="F3321" i="2"/>
  <c r="G3321" i="2"/>
  <c r="H3321" i="2"/>
  <c r="I3321" i="2"/>
  <c r="A3322" i="2"/>
  <c r="B3322" i="2"/>
  <c r="C3322" i="2"/>
  <c r="D3322" i="2"/>
  <c r="E3322" i="2"/>
  <c r="F3322" i="2"/>
  <c r="G3322" i="2"/>
  <c r="H3322" i="2"/>
  <c r="I3322" i="2"/>
  <c r="A3323" i="2"/>
  <c r="B3323" i="2"/>
  <c r="C3323" i="2"/>
  <c r="D3323" i="2"/>
  <c r="E3323" i="2"/>
  <c r="F3323" i="2"/>
  <c r="G3323" i="2"/>
  <c r="H3323" i="2"/>
  <c r="I3323" i="2"/>
  <c r="A3324" i="2"/>
  <c r="B3324" i="2"/>
  <c r="C3324" i="2"/>
  <c r="D3324" i="2"/>
  <c r="E3324" i="2"/>
  <c r="F3324" i="2"/>
  <c r="G3324" i="2"/>
  <c r="H3324" i="2"/>
  <c r="I3324" i="2"/>
  <c r="A3325" i="2"/>
  <c r="B3325" i="2"/>
  <c r="C3325" i="2"/>
  <c r="D3325" i="2"/>
  <c r="E3325" i="2"/>
  <c r="F3325" i="2"/>
  <c r="G3325" i="2"/>
  <c r="H3325" i="2"/>
  <c r="I3325" i="2"/>
  <c r="A3326" i="2"/>
  <c r="B3326" i="2"/>
  <c r="C3326" i="2"/>
  <c r="D3326" i="2"/>
  <c r="E3326" i="2"/>
  <c r="F3326" i="2"/>
  <c r="G3326" i="2"/>
  <c r="H3326" i="2"/>
  <c r="I3326" i="2"/>
  <c r="A3327" i="2"/>
  <c r="B3327" i="2"/>
  <c r="C3327" i="2"/>
  <c r="D3327" i="2"/>
  <c r="E3327" i="2"/>
  <c r="F3327" i="2"/>
  <c r="G3327" i="2"/>
  <c r="H3327" i="2"/>
  <c r="I3327" i="2"/>
  <c r="A3328" i="2"/>
  <c r="B3328" i="2"/>
  <c r="C3328" i="2"/>
  <c r="D3328" i="2"/>
  <c r="E3328" i="2"/>
  <c r="F3328" i="2"/>
  <c r="G3328" i="2"/>
  <c r="H3328" i="2"/>
  <c r="I3328" i="2"/>
  <c r="A3329" i="2"/>
  <c r="B3329" i="2"/>
  <c r="C3329" i="2"/>
  <c r="D3329" i="2"/>
  <c r="E3329" i="2"/>
  <c r="F3329" i="2"/>
  <c r="G3329" i="2"/>
  <c r="H3329" i="2"/>
  <c r="I3329" i="2"/>
  <c r="A3330" i="2"/>
  <c r="B3330" i="2"/>
  <c r="C3330" i="2"/>
  <c r="D3330" i="2"/>
  <c r="E3330" i="2"/>
  <c r="F3330" i="2"/>
  <c r="G3330" i="2"/>
  <c r="H3330" i="2"/>
  <c r="I3330" i="2"/>
  <c r="A3331" i="2"/>
  <c r="B3331" i="2"/>
  <c r="C3331" i="2"/>
  <c r="D3331" i="2"/>
  <c r="E3331" i="2"/>
  <c r="F3331" i="2"/>
  <c r="G3331" i="2"/>
  <c r="H3331" i="2"/>
  <c r="I3331" i="2"/>
  <c r="A3332" i="2"/>
  <c r="B3332" i="2"/>
  <c r="C3332" i="2"/>
  <c r="D3332" i="2"/>
  <c r="E3332" i="2"/>
  <c r="F3332" i="2"/>
  <c r="G3332" i="2"/>
  <c r="H3332" i="2"/>
  <c r="I3332" i="2"/>
  <c r="A3333" i="2"/>
  <c r="B3333" i="2"/>
  <c r="C3333" i="2"/>
  <c r="D3333" i="2"/>
  <c r="E3333" i="2"/>
  <c r="F3333" i="2"/>
  <c r="G3333" i="2"/>
  <c r="H3333" i="2"/>
  <c r="I3333" i="2"/>
  <c r="A3334" i="2"/>
  <c r="B3334" i="2"/>
  <c r="C3334" i="2"/>
  <c r="D3334" i="2"/>
  <c r="E3334" i="2"/>
  <c r="F3334" i="2"/>
  <c r="G3334" i="2"/>
  <c r="H3334" i="2"/>
  <c r="I3334" i="2"/>
  <c r="A3335" i="2"/>
  <c r="B3335" i="2"/>
  <c r="C3335" i="2"/>
  <c r="D3335" i="2"/>
  <c r="E3335" i="2"/>
  <c r="F3335" i="2"/>
  <c r="G3335" i="2"/>
  <c r="H3335" i="2"/>
  <c r="I3335" i="2"/>
  <c r="A3336" i="2"/>
  <c r="B3336" i="2"/>
  <c r="C3336" i="2"/>
  <c r="D3336" i="2"/>
  <c r="E3336" i="2"/>
  <c r="F3336" i="2"/>
  <c r="G3336" i="2"/>
  <c r="H3336" i="2"/>
  <c r="I3336" i="2"/>
  <c r="A3337" i="2"/>
  <c r="B3337" i="2"/>
  <c r="C3337" i="2"/>
  <c r="D3337" i="2"/>
  <c r="E3337" i="2"/>
  <c r="F3337" i="2"/>
  <c r="G3337" i="2"/>
  <c r="H3337" i="2"/>
  <c r="I3337" i="2"/>
  <c r="A3338" i="2"/>
  <c r="B3338" i="2"/>
  <c r="C3338" i="2"/>
  <c r="D3338" i="2"/>
  <c r="E3338" i="2"/>
  <c r="F3338" i="2"/>
  <c r="G3338" i="2"/>
  <c r="H3338" i="2"/>
  <c r="I3338" i="2"/>
  <c r="A3339" i="2"/>
  <c r="B3339" i="2"/>
  <c r="C3339" i="2"/>
  <c r="D3339" i="2"/>
  <c r="E3339" i="2"/>
  <c r="F3339" i="2"/>
  <c r="G3339" i="2"/>
  <c r="H3339" i="2"/>
  <c r="I3339" i="2"/>
  <c r="A3340" i="2"/>
  <c r="B3340" i="2"/>
  <c r="C3340" i="2"/>
  <c r="D3340" i="2"/>
  <c r="E3340" i="2"/>
  <c r="F3340" i="2"/>
  <c r="G3340" i="2"/>
  <c r="H3340" i="2"/>
  <c r="I3340" i="2"/>
  <c r="A3341" i="2"/>
  <c r="B3341" i="2"/>
  <c r="C3341" i="2"/>
  <c r="D3341" i="2"/>
  <c r="E3341" i="2"/>
  <c r="F3341" i="2"/>
  <c r="G3341" i="2"/>
  <c r="H3341" i="2"/>
  <c r="I3341" i="2"/>
  <c r="A3342" i="2"/>
  <c r="B3342" i="2"/>
  <c r="C3342" i="2"/>
  <c r="D3342" i="2"/>
  <c r="E3342" i="2"/>
  <c r="F3342" i="2"/>
  <c r="G3342" i="2"/>
  <c r="H3342" i="2"/>
  <c r="I3342" i="2"/>
  <c r="A3343" i="2"/>
  <c r="B3343" i="2"/>
  <c r="C3343" i="2"/>
  <c r="D3343" i="2"/>
  <c r="E3343" i="2"/>
  <c r="F3343" i="2"/>
  <c r="G3343" i="2"/>
  <c r="H3343" i="2"/>
  <c r="I3343" i="2"/>
  <c r="A3344" i="2"/>
  <c r="B3344" i="2"/>
  <c r="C3344" i="2"/>
  <c r="D3344" i="2"/>
  <c r="E3344" i="2"/>
  <c r="F3344" i="2"/>
  <c r="G3344" i="2"/>
  <c r="H3344" i="2"/>
  <c r="I3344" i="2"/>
  <c r="A3345" i="2"/>
  <c r="B3345" i="2"/>
  <c r="C3345" i="2"/>
  <c r="D3345" i="2"/>
  <c r="E3345" i="2"/>
  <c r="F3345" i="2"/>
  <c r="G3345" i="2"/>
  <c r="H3345" i="2"/>
  <c r="I3345" i="2"/>
  <c r="A3346" i="2"/>
  <c r="B3346" i="2"/>
  <c r="C3346" i="2"/>
  <c r="D3346" i="2"/>
  <c r="E3346" i="2"/>
  <c r="F3346" i="2"/>
  <c r="G3346" i="2"/>
  <c r="H3346" i="2"/>
  <c r="I3346" i="2"/>
  <c r="A3347" i="2"/>
  <c r="B3347" i="2"/>
  <c r="C3347" i="2"/>
  <c r="D3347" i="2"/>
  <c r="E3347" i="2"/>
  <c r="F3347" i="2"/>
  <c r="G3347" i="2"/>
  <c r="H3347" i="2"/>
  <c r="I3347" i="2"/>
  <c r="A3348" i="2"/>
  <c r="B3348" i="2"/>
  <c r="C3348" i="2"/>
  <c r="D3348" i="2"/>
  <c r="E3348" i="2"/>
  <c r="F3348" i="2"/>
  <c r="G3348" i="2"/>
  <c r="H3348" i="2"/>
  <c r="I3348" i="2"/>
  <c r="A3349" i="2"/>
  <c r="B3349" i="2"/>
  <c r="C3349" i="2"/>
  <c r="D3349" i="2"/>
  <c r="E3349" i="2"/>
  <c r="F3349" i="2"/>
  <c r="G3349" i="2"/>
  <c r="H3349" i="2"/>
  <c r="I3349" i="2"/>
  <c r="A3350" i="2"/>
  <c r="B3350" i="2"/>
  <c r="C3350" i="2"/>
  <c r="D3350" i="2"/>
  <c r="E3350" i="2"/>
  <c r="F3350" i="2"/>
  <c r="G3350" i="2"/>
  <c r="H3350" i="2"/>
  <c r="I3350" i="2"/>
  <c r="A3351" i="2"/>
  <c r="B3351" i="2"/>
  <c r="C3351" i="2"/>
  <c r="D3351" i="2"/>
  <c r="E3351" i="2"/>
  <c r="F3351" i="2"/>
  <c r="G3351" i="2"/>
  <c r="H3351" i="2"/>
  <c r="I3351" i="2"/>
  <c r="A3352" i="2"/>
  <c r="B3352" i="2"/>
  <c r="C3352" i="2"/>
  <c r="D3352" i="2"/>
  <c r="E3352" i="2"/>
  <c r="F3352" i="2"/>
  <c r="G3352" i="2"/>
  <c r="H3352" i="2"/>
  <c r="I3352" i="2"/>
  <c r="A3353" i="2"/>
  <c r="B3353" i="2"/>
  <c r="C3353" i="2"/>
  <c r="D3353" i="2"/>
  <c r="E3353" i="2"/>
  <c r="F3353" i="2"/>
  <c r="G3353" i="2"/>
  <c r="H3353" i="2"/>
  <c r="I3353" i="2"/>
  <c r="A3354" i="2"/>
  <c r="B3354" i="2"/>
  <c r="C3354" i="2"/>
  <c r="D3354" i="2"/>
  <c r="E3354" i="2"/>
  <c r="F3354" i="2"/>
  <c r="G3354" i="2"/>
  <c r="H3354" i="2"/>
  <c r="I3354" i="2"/>
  <c r="A3355" i="2"/>
  <c r="B3355" i="2"/>
  <c r="C3355" i="2"/>
  <c r="D3355" i="2"/>
  <c r="E3355" i="2"/>
  <c r="F3355" i="2"/>
  <c r="G3355" i="2"/>
  <c r="H3355" i="2"/>
  <c r="I3355" i="2"/>
  <c r="A3356" i="2"/>
  <c r="B3356" i="2"/>
  <c r="C3356" i="2"/>
  <c r="D3356" i="2"/>
  <c r="E3356" i="2"/>
  <c r="F3356" i="2"/>
  <c r="G3356" i="2"/>
  <c r="H3356" i="2"/>
  <c r="I3356" i="2"/>
  <c r="A3357" i="2"/>
  <c r="B3357" i="2"/>
  <c r="C3357" i="2"/>
  <c r="D3357" i="2"/>
  <c r="E3357" i="2"/>
  <c r="F3357" i="2"/>
  <c r="G3357" i="2"/>
  <c r="H3357" i="2"/>
  <c r="I3357" i="2"/>
  <c r="A3358" i="2"/>
  <c r="B3358" i="2"/>
  <c r="C3358" i="2"/>
  <c r="D3358" i="2"/>
  <c r="E3358" i="2"/>
  <c r="F3358" i="2"/>
  <c r="G3358" i="2"/>
  <c r="H3358" i="2"/>
  <c r="I3358" i="2"/>
  <c r="A3359" i="2"/>
  <c r="B3359" i="2"/>
  <c r="C3359" i="2"/>
  <c r="D3359" i="2"/>
  <c r="E3359" i="2"/>
  <c r="F3359" i="2"/>
  <c r="G3359" i="2"/>
  <c r="H3359" i="2"/>
  <c r="I3359" i="2"/>
  <c r="A3360" i="2"/>
  <c r="B3360" i="2"/>
  <c r="C3360" i="2"/>
  <c r="D3360" i="2"/>
  <c r="E3360" i="2"/>
  <c r="F3360" i="2"/>
  <c r="G3360" i="2"/>
  <c r="H3360" i="2"/>
  <c r="I3360" i="2"/>
  <c r="A3361" i="2"/>
  <c r="B3361" i="2"/>
  <c r="C3361" i="2"/>
  <c r="D3361" i="2"/>
  <c r="E3361" i="2"/>
  <c r="F3361" i="2"/>
  <c r="G3361" i="2"/>
  <c r="H3361" i="2"/>
  <c r="I3361" i="2"/>
  <c r="A3362" i="2"/>
  <c r="B3362" i="2"/>
  <c r="C3362" i="2"/>
  <c r="D3362" i="2"/>
  <c r="E3362" i="2"/>
  <c r="F3362" i="2"/>
  <c r="G3362" i="2"/>
  <c r="H3362" i="2"/>
  <c r="I3362" i="2"/>
  <c r="A3363" i="2"/>
  <c r="B3363" i="2"/>
  <c r="C3363" i="2"/>
  <c r="D3363" i="2"/>
  <c r="E3363" i="2"/>
  <c r="F3363" i="2"/>
  <c r="G3363" i="2"/>
  <c r="H3363" i="2"/>
  <c r="I3363" i="2"/>
  <c r="A3364" i="2"/>
  <c r="B3364" i="2"/>
  <c r="C3364" i="2"/>
  <c r="D3364" i="2"/>
  <c r="E3364" i="2"/>
  <c r="F3364" i="2"/>
  <c r="G3364" i="2"/>
  <c r="H3364" i="2"/>
  <c r="I3364" i="2"/>
  <c r="A3365" i="2"/>
  <c r="B3365" i="2"/>
  <c r="C3365" i="2"/>
  <c r="D3365" i="2"/>
  <c r="E3365" i="2"/>
  <c r="F3365" i="2"/>
  <c r="G3365" i="2"/>
  <c r="H3365" i="2"/>
  <c r="I3365" i="2"/>
  <c r="A3366" i="2"/>
  <c r="B3366" i="2"/>
  <c r="C3366" i="2"/>
  <c r="D3366" i="2"/>
  <c r="E3366" i="2"/>
  <c r="F3366" i="2"/>
  <c r="G3366" i="2"/>
  <c r="H3366" i="2"/>
  <c r="I3366" i="2"/>
  <c r="A3367" i="2"/>
  <c r="B3367" i="2"/>
  <c r="C3367" i="2"/>
  <c r="D3367" i="2"/>
  <c r="E3367" i="2"/>
  <c r="F3367" i="2"/>
  <c r="G3367" i="2"/>
  <c r="H3367" i="2"/>
  <c r="I3367" i="2"/>
  <c r="A3368" i="2"/>
  <c r="B3368" i="2"/>
  <c r="C3368" i="2"/>
  <c r="D3368" i="2"/>
  <c r="E3368" i="2"/>
  <c r="F3368" i="2"/>
  <c r="G3368" i="2"/>
  <c r="H3368" i="2"/>
  <c r="I3368" i="2"/>
  <c r="A3369" i="2"/>
  <c r="B3369" i="2"/>
  <c r="C3369" i="2"/>
  <c r="D3369" i="2"/>
  <c r="E3369" i="2"/>
  <c r="F3369" i="2"/>
  <c r="G3369" i="2"/>
  <c r="H3369" i="2"/>
  <c r="I3369" i="2"/>
  <c r="A3370" i="2"/>
  <c r="B3370" i="2"/>
  <c r="C3370" i="2"/>
  <c r="D3370" i="2"/>
  <c r="E3370" i="2"/>
  <c r="F3370" i="2"/>
  <c r="G3370" i="2"/>
  <c r="H3370" i="2"/>
  <c r="I3370" i="2"/>
  <c r="A3371" i="2"/>
  <c r="B3371" i="2"/>
  <c r="C3371" i="2"/>
  <c r="D3371" i="2"/>
  <c r="E3371" i="2"/>
  <c r="F3371" i="2"/>
  <c r="G3371" i="2"/>
  <c r="H3371" i="2"/>
  <c r="I3371" i="2"/>
  <c r="A3372" i="2"/>
  <c r="B3372" i="2"/>
  <c r="C3372" i="2"/>
  <c r="D3372" i="2"/>
  <c r="E3372" i="2"/>
  <c r="F3372" i="2"/>
  <c r="G3372" i="2"/>
  <c r="H3372" i="2"/>
  <c r="I3372" i="2"/>
  <c r="A3373" i="2"/>
  <c r="B3373" i="2"/>
  <c r="C3373" i="2"/>
  <c r="D3373" i="2"/>
  <c r="E3373" i="2"/>
  <c r="F3373" i="2"/>
  <c r="G3373" i="2"/>
  <c r="H3373" i="2"/>
  <c r="I3373" i="2"/>
  <c r="A3374" i="2"/>
  <c r="B3374" i="2"/>
  <c r="C3374" i="2"/>
  <c r="D3374" i="2"/>
  <c r="E3374" i="2"/>
  <c r="F3374" i="2"/>
  <c r="G3374" i="2"/>
  <c r="H3374" i="2"/>
  <c r="I3374" i="2"/>
  <c r="A3375" i="2"/>
  <c r="B3375" i="2"/>
  <c r="C3375" i="2"/>
  <c r="D3375" i="2"/>
  <c r="E3375" i="2"/>
  <c r="F3375" i="2"/>
  <c r="G3375" i="2"/>
  <c r="H3375" i="2"/>
  <c r="I3375" i="2"/>
  <c r="A3376" i="2"/>
  <c r="B3376" i="2"/>
  <c r="C3376" i="2"/>
  <c r="D3376" i="2"/>
  <c r="E3376" i="2"/>
  <c r="F3376" i="2"/>
  <c r="G3376" i="2"/>
  <c r="H3376" i="2"/>
  <c r="I3376" i="2"/>
  <c r="A3377" i="2"/>
  <c r="B3377" i="2"/>
  <c r="C3377" i="2"/>
  <c r="D3377" i="2"/>
  <c r="E3377" i="2"/>
  <c r="F3377" i="2"/>
  <c r="G3377" i="2"/>
  <c r="H3377" i="2"/>
  <c r="I3377" i="2"/>
  <c r="A3378" i="2"/>
  <c r="B3378" i="2"/>
  <c r="C3378" i="2"/>
  <c r="D3378" i="2"/>
  <c r="E3378" i="2"/>
  <c r="F3378" i="2"/>
  <c r="G3378" i="2"/>
  <c r="H3378" i="2"/>
  <c r="I3378" i="2"/>
  <c r="A3379" i="2"/>
  <c r="B3379" i="2"/>
  <c r="C3379" i="2"/>
  <c r="D3379" i="2"/>
  <c r="E3379" i="2"/>
  <c r="F3379" i="2"/>
  <c r="G3379" i="2"/>
  <c r="H3379" i="2"/>
  <c r="I3379" i="2"/>
  <c r="A3380" i="2"/>
  <c r="B3380" i="2"/>
  <c r="C3380" i="2"/>
  <c r="D3380" i="2"/>
  <c r="E3380" i="2"/>
  <c r="F3380" i="2"/>
  <c r="G3380" i="2"/>
  <c r="H3380" i="2"/>
  <c r="I3380" i="2"/>
  <c r="A3381" i="2"/>
  <c r="B3381" i="2"/>
  <c r="C3381" i="2"/>
  <c r="D3381" i="2"/>
  <c r="E3381" i="2"/>
  <c r="F3381" i="2"/>
  <c r="G3381" i="2"/>
  <c r="H3381" i="2"/>
  <c r="I3381" i="2"/>
  <c r="A3382" i="2"/>
  <c r="B3382" i="2"/>
  <c r="C3382" i="2"/>
  <c r="D3382" i="2"/>
  <c r="E3382" i="2"/>
  <c r="F3382" i="2"/>
  <c r="G3382" i="2"/>
  <c r="H3382" i="2"/>
  <c r="I3382" i="2"/>
  <c r="A3383" i="2"/>
  <c r="B3383" i="2"/>
  <c r="C3383" i="2"/>
  <c r="D3383" i="2"/>
  <c r="E3383" i="2"/>
  <c r="F3383" i="2"/>
  <c r="G3383" i="2"/>
  <c r="H3383" i="2"/>
  <c r="I3383" i="2"/>
  <c r="A3384" i="2"/>
  <c r="B3384" i="2"/>
  <c r="C3384" i="2"/>
  <c r="D3384" i="2"/>
  <c r="E3384" i="2"/>
  <c r="F3384" i="2"/>
  <c r="G3384" i="2"/>
  <c r="H3384" i="2"/>
  <c r="I3384" i="2"/>
  <c r="A3385" i="2"/>
  <c r="B3385" i="2"/>
  <c r="C3385" i="2"/>
  <c r="D3385" i="2"/>
  <c r="E3385" i="2"/>
  <c r="F3385" i="2"/>
  <c r="G3385" i="2"/>
  <c r="H3385" i="2"/>
  <c r="I3385" i="2"/>
  <c r="A3386" i="2"/>
  <c r="B3386" i="2"/>
  <c r="C3386" i="2"/>
  <c r="D3386" i="2"/>
  <c r="E3386" i="2"/>
  <c r="F3386" i="2"/>
  <c r="G3386" i="2"/>
  <c r="H3386" i="2"/>
  <c r="I3386" i="2"/>
  <c r="A3387" i="2"/>
  <c r="B3387" i="2"/>
  <c r="C3387" i="2"/>
  <c r="D3387" i="2"/>
  <c r="E3387" i="2"/>
  <c r="F3387" i="2"/>
  <c r="G3387" i="2"/>
  <c r="H3387" i="2"/>
  <c r="I3387" i="2"/>
  <c r="A3388" i="2"/>
  <c r="B3388" i="2"/>
  <c r="C3388" i="2"/>
  <c r="D3388" i="2"/>
  <c r="E3388" i="2"/>
  <c r="F3388" i="2"/>
  <c r="G3388" i="2"/>
  <c r="H3388" i="2"/>
  <c r="I3388" i="2"/>
  <c r="A3389" i="2"/>
  <c r="B3389" i="2"/>
  <c r="C3389" i="2"/>
  <c r="D3389" i="2"/>
  <c r="E3389" i="2"/>
  <c r="F3389" i="2"/>
  <c r="G3389" i="2"/>
  <c r="H3389" i="2"/>
  <c r="I3389" i="2"/>
  <c r="A3390" i="2"/>
  <c r="B3390" i="2"/>
  <c r="C3390" i="2"/>
  <c r="D3390" i="2"/>
  <c r="E3390" i="2"/>
  <c r="F3390" i="2"/>
  <c r="G3390" i="2"/>
  <c r="H3390" i="2"/>
  <c r="I3390" i="2"/>
  <c r="A3391" i="2"/>
  <c r="B3391" i="2"/>
  <c r="C3391" i="2"/>
  <c r="D3391" i="2"/>
  <c r="E3391" i="2"/>
  <c r="F3391" i="2"/>
  <c r="G3391" i="2"/>
  <c r="H3391" i="2"/>
  <c r="I3391" i="2"/>
  <c r="A3392" i="2"/>
  <c r="B3392" i="2"/>
  <c r="C3392" i="2"/>
  <c r="D3392" i="2"/>
  <c r="E3392" i="2"/>
  <c r="F3392" i="2"/>
  <c r="G3392" i="2"/>
  <c r="H3392" i="2"/>
  <c r="I3392" i="2"/>
  <c r="A3393" i="2"/>
  <c r="B3393" i="2"/>
  <c r="C3393" i="2"/>
  <c r="D3393" i="2"/>
  <c r="E3393" i="2"/>
  <c r="F3393" i="2"/>
  <c r="G3393" i="2"/>
  <c r="H3393" i="2"/>
  <c r="I3393" i="2"/>
  <c r="A3394" i="2"/>
  <c r="B3394" i="2"/>
  <c r="C3394" i="2"/>
  <c r="D3394" i="2"/>
  <c r="E3394" i="2"/>
  <c r="F3394" i="2"/>
  <c r="G3394" i="2"/>
  <c r="H3394" i="2"/>
  <c r="I3394" i="2"/>
  <c r="A3395" i="2"/>
  <c r="B3395" i="2"/>
  <c r="C3395" i="2"/>
  <c r="D3395" i="2"/>
  <c r="E3395" i="2"/>
  <c r="F3395" i="2"/>
  <c r="G3395" i="2"/>
  <c r="H3395" i="2"/>
  <c r="I3395" i="2"/>
  <c r="A3396" i="2"/>
  <c r="B3396" i="2"/>
  <c r="C3396" i="2"/>
  <c r="D3396" i="2"/>
  <c r="E3396" i="2"/>
  <c r="F3396" i="2"/>
  <c r="G3396" i="2"/>
  <c r="H3396" i="2"/>
  <c r="I3396" i="2"/>
  <c r="A3397" i="2"/>
  <c r="B3397" i="2"/>
  <c r="C3397" i="2"/>
  <c r="D3397" i="2"/>
  <c r="E3397" i="2"/>
  <c r="F3397" i="2"/>
  <c r="G3397" i="2"/>
  <c r="H3397" i="2"/>
  <c r="I3397" i="2"/>
  <c r="A3398" i="2"/>
  <c r="B3398" i="2"/>
  <c r="C3398" i="2"/>
  <c r="D3398" i="2"/>
  <c r="E3398" i="2"/>
  <c r="F3398" i="2"/>
  <c r="G3398" i="2"/>
  <c r="H3398" i="2"/>
  <c r="I3398" i="2"/>
  <c r="A3399" i="2"/>
  <c r="B3399" i="2"/>
  <c r="C3399" i="2"/>
  <c r="D3399" i="2"/>
  <c r="E3399" i="2"/>
  <c r="F3399" i="2"/>
  <c r="G3399" i="2"/>
  <c r="H3399" i="2"/>
  <c r="I3399" i="2"/>
  <c r="A3400" i="2"/>
  <c r="B3400" i="2"/>
  <c r="C3400" i="2"/>
  <c r="D3400" i="2"/>
  <c r="E3400" i="2"/>
  <c r="F3400" i="2"/>
  <c r="G3400" i="2"/>
  <c r="H3400" i="2"/>
  <c r="I3400" i="2"/>
  <c r="A3401" i="2"/>
  <c r="B3401" i="2"/>
  <c r="C3401" i="2"/>
  <c r="D3401" i="2"/>
  <c r="E3401" i="2"/>
  <c r="F3401" i="2"/>
  <c r="G3401" i="2"/>
  <c r="H3401" i="2"/>
  <c r="I3401" i="2"/>
  <c r="A3402" i="2"/>
  <c r="B3402" i="2"/>
  <c r="C3402" i="2"/>
  <c r="D3402" i="2"/>
  <c r="E3402" i="2"/>
  <c r="F3402" i="2"/>
  <c r="G3402" i="2"/>
  <c r="H3402" i="2"/>
  <c r="I3402" i="2"/>
  <c r="A3403" i="2"/>
  <c r="B3403" i="2"/>
  <c r="C3403" i="2"/>
  <c r="D3403" i="2"/>
  <c r="E3403" i="2"/>
  <c r="F3403" i="2"/>
  <c r="G3403" i="2"/>
  <c r="H3403" i="2"/>
  <c r="I3403" i="2"/>
  <c r="A3404" i="2"/>
  <c r="B3404" i="2"/>
  <c r="C3404" i="2"/>
  <c r="D3404" i="2"/>
  <c r="E3404" i="2"/>
  <c r="F3404" i="2"/>
  <c r="G3404" i="2"/>
  <c r="H3404" i="2"/>
  <c r="I3404" i="2"/>
  <c r="A3405" i="2"/>
  <c r="B3405" i="2"/>
  <c r="C3405" i="2"/>
  <c r="D3405" i="2"/>
  <c r="E3405" i="2"/>
  <c r="F3405" i="2"/>
  <c r="G3405" i="2"/>
  <c r="H3405" i="2"/>
  <c r="I3405" i="2"/>
  <c r="A3406" i="2"/>
  <c r="C3406" i="2"/>
  <c r="D3406" i="2"/>
  <c r="E3406" i="2"/>
  <c r="F3406" i="2"/>
  <c r="G3406" i="2"/>
  <c r="H3406" i="2"/>
  <c r="I3406" i="2"/>
  <c r="A3407" i="2"/>
  <c r="B3407" i="2"/>
  <c r="C3407" i="2"/>
  <c r="D3407" i="2"/>
  <c r="E3407" i="2"/>
  <c r="F3407" i="2"/>
  <c r="G3407" i="2"/>
  <c r="H3407" i="2"/>
  <c r="I3407" i="2"/>
  <c r="A3408" i="2"/>
  <c r="B3408" i="2"/>
  <c r="C3408" i="2"/>
  <c r="D3408" i="2"/>
  <c r="E3408" i="2"/>
  <c r="F3408" i="2"/>
  <c r="G3408" i="2"/>
  <c r="H3408" i="2"/>
  <c r="I3408" i="2"/>
  <c r="A3409" i="2"/>
  <c r="B3409" i="2"/>
  <c r="C3409" i="2"/>
  <c r="D3409" i="2"/>
  <c r="E3409" i="2"/>
  <c r="F3409" i="2"/>
  <c r="G3409" i="2"/>
  <c r="H3409" i="2"/>
  <c r="I3409" i="2"/>
  <c r="A3410" i="2"/>
  <c r="B3410" i="2"/>
  <c r="C3410" i="2"/>
  <c r="D3410" i="2"/>
  <c r="E3410" i="2"/>
  <c r="F3410" i="2"/>
  <c r="G3410" i="2"/>
  <c r="H3410" i="2"/>
  <c r="I3410" i="2"/>
  <c r="A3411" i="2"/>
  <c r="B3411" i="2"/>
  <c r="C3411" i="2"/>
  <c r="D3411" i="2"/>
  <c r="E3411" i="2"/>
  <c r="F3411" i="2"/>
  <c r="G3411" i="2"/>
  <c r="H3411" i="2"/>
  <c r="I3411" i="2"/>
  <c r="A3412" i="2"/>
  <c r="B3412" i="2"/>
  <c r="C3412" i="2"/>
  <c r="D3412" i="2"/>
  <c r="E3412" i="2"/>
  <c r="F3412" i="2"/>
  <c r="G3412" i="2"/>
  <c r="H3412" i="2"/>
  <c r="I3412" i="2"/>
  <c r="A3413" i="2"/>
  <c r="B3413" i="2"/>
  <c r="C3413" i="2"/>
  <c r="D3413" i="2"/>
  <c r="E3413" i="2"/>
  <c r="F3413" i="2"/>
  <c r="G3413" i="2"/>
  <c r="H3413" i="2"/>
  <c r="I3413" i="2"/>
  <c r="A3414" i="2"/>
  <c r="B3414" i="2"/>
  <c r="C3414" i="2"/>
  <c r="D3414" i="2"/>
  <c r="E3414" i="2"/>
  <c r="F3414" i="2"/>
  <c r="G3414" i="2"/>
  <c r="H3414" i="2"/>
  <c r="I3414" i="2"/>
  <c r="A3415" i="2"/>
  <c r="B3415" i="2"/>
  <c r="C3415" i="2"/>
  <c r="D3415" i="2"/>
  <c r="E3415" i="2"/>
  <c r="F3415" i="2"/>
  <c r="G3415" i="2"/>
  <c r="H3415" i="2"/>
  <c r="I3415" i="2"/>
  <c r="A3416" i="2"/>
  <c r="B3416" i="2"/>
  <c r="C3416" i="2"/>
  <c r="D3416" i="2"/>
  <c r="E3416" i="2"/>
  <c r="F3416" i="2"/>
  <c r="G3416" i="2"/>
  <c r="H3416" i="2"/>
  <c r="I3416" i="2"/>
  <c r="A3417" i="2"/>
  <c r="B3417" i="2"/>
  <c r="C3417" i="2"/>
  <c r="D3417" i="2"/>
  <c r="E3417" i="2"/>
  <c r="F3417" i="2"/>
  <c r="G3417" i="2"/>
  <c r="H3417" i="2"/>
  <c r="I3417" i="2"/>
  <c r="A3418" i="2"/>
  <c r="B3418" i="2"/>
  <c r="C3418" i="2"/>
  <c r="D3418" i="2"/>
  <c r="E3418" i="2"/>
  <c r="F3418" i="2"/>
  <c r="G3418" i="2"/>
  <c r="H3418" i="2"/>
  <c r="I3418" i="2"/>
  <c r="A3419" i="2"/>
  <c r="B3419" i="2"/>
  <c r="C3419" i="2"/>
  <c r="D3419" i="2"/>
  <c r="E3419" i="2"/>
  <c r="F3419" i="2"/>
  <c r="G3419" i="2"/>
  <c r="H3419" i="2"/>
  <c r="I3419" i="2"/>
  <c r="A3420" i="2"/>
  <c r="B3420" i="2"/>
  <c r="C3420" i="2"/>
  <c r="D3420" i="2"/>
  <c r="E3420" i="2"/>
  <c r="F3420" i="2"/>
  <c r="G3420" i="2"/>
  <c r="H3420" i="2"/>
  <c r="I3420" i="2"/>
  <c r="A3421" i="2"/>
  <c r="B3421" i="2"/>
  <c r="C3421" i="2"/>
  <c r="D3421" i="2"/>
  <c r="E3421" i="2"/>
  <c r="F3421" i="2"/>
  <c r="G3421" i="2"/>
  <c r="H3421" i="2"/>
  <c r="I3421" i="2"/>
  <c r="A3422" i="2"/>
  <c r="B3422" i="2"/>
  <c r="C3422" i="2"/>
  <c r="D3422" i="2"/>
  <c r="E3422" i="2"/>
  <c r="F3422" i="2"/>
  <c r="G3422" i="2"/>
  <c r="H3422" i="2"/>
  <c r="I3422" i="2"/>
  <c r="A3423" i="2"/>
  <c r="B3423" i="2"/>
  <c r="C3423" i="2"/>
  <c r="D3423" i="2"/>
  <c r="E3423" i="2"/>
  <c r="F3423" i="2"/>
  <c r="G3423" i="2"/>
  <c r="H3423" i="2"/>
  <c r="I3423" i="2"/>
  <c r="A3424" i="2"/>
  <c r="B3424" i="2"/>
  <c r="C3424" i="2"/>
  <c r="D3424" i="2"/>
  <c r="E3424" i="2"/>
  <c r="F3424" i="2"/>
  <c r="G3424" i="2"/>
  <c r="H3424" i="2"/>
  <c r="I3424" i="2"/>
  <c r="A3425" i="2"/>
  <c r="B3425" i="2"/>
  <c r="C3425" i="2"/>
  <c r="D3425" i="2"/>
  <c r="E3425" i="2"/>
  <c r="F3425" i="2"/>
  <c r="G3425" i="2"/>
  <c r="H3425" i="2"/>
  <c r="I3425" i="2"/>
  <c r="A3426" i="2"/>
  <c r="B3426" i="2"/>
  <c r="C3426" i="2"/>
  <c r="D3426" i="2"/>
  <c r="E3426" i="2"/>
  <c r="F3426" i="2"/>
  <c r="G3426" i="2"/>
  <c r="H3426" i="2"/>
  <c r="I3426" i="2"/>
  <c r="A3427" i="2"/>
  <c r="B3427" i="2"/>
  <c r="C3427" i="2"/>
  <c r="D3427" i="2"/>
  <c r="E3427" i="2"/>
  <c r="F3427" i="2"/>
  <c r="G3427" i="2"/>
  <c r="H3427" i="2"/>
  <c r="I3427" i="2"/>
  <c r="A3428" i="2"/>
  <c r="B3428" i="2"/>
  <c r="C3428" i="2"/>
  <c r="D3428" i="2"/>
  <c r="E3428" i="2"/>
  <c r="F3428" i="2"/>
  <c r="G3428" i="2"/>
  <c r="H3428" i="2"/>
  <c r="I3428" i="2"/>
  <c r="A3429" i="2"/>
  <c r="B3429" i="2"/>
  <c r="C3429" i="2"/>
  <c r="D3429" i="2"/>
  <c r="E3429" i="2"/>
  <c r="F3429" i="2"/>
  <c r="G3429" i="2"/>
  <c r="H3429" i="2"/>
  <c r="I3429" i="2"/>
  <c r="A3430" i="2"/>
  <c r="B3430" i="2"/>
  <c r="C3430" i="2"/>
  <c r="D3430" i="2"/>
  <c r="E3430" i="2"/>
  <c r="F3430" i="2"/>
  <c r="G3430" i="2"/>
  <c r="H3430" i="2"/>
  <c r="I3430" i="2"/>
  <c r="A3431" i="2"/>
  <c r="B3431" i="2"/>
  <c r="C3431" i="2"/>
  <c r="D3431" i="2"/>
  <c r="E3431" i="2"/>
  <c r="F3431" i="2"/>
  <c r="G3431" i="2"/>
  <c r="H3431" i="2"/>
  <c r="I3431" i="2"/>
  <c r="A3432" i="2"/>
  <c r="B3432" i="2"/>
  <c r="C3432" i="2"/>
  <c r="D3432" i="2"/>
  <c r="E3432" i="2"/>
  <c r="F3432" i="2"/>
  <c r="G3432" i="2"/>
  <c r="H3432" i="2"/>
  <c r="I3432" i="2"/>
  <c r="A3433" i="2"/>
  <c r="B3433" i="2"/>
  <c r="C3433" i="2"/>
  <c r="D3433" i="2"/>
  <c r="E3433" i="2"/>
  <c r="F3433" i="2"/>
  <c r="G3433" i="2"/>
  <c r="H3433" i="2"/>
  <c r="I3433" i="2"/>
  <c r="A3434" i="2"/>
  <c r="B3434" i="2"/>
  <c r="C3434" i="2"/>
  <c r="D3434" i="2"/>
  <c r="E3434" i="2"/>
  <c r="F3434" i="2"/>
  <c r="G3434" i="2"/>
  <c r="H3434" i="2"/>
  <c r="I3434" i="2"/>
  <c r="A3435" i="2"/>
  <c r="B3435" i="2"/>
  <c r="C3435" i="2"/>
  <c r="D3435" i="2"/>
  <c r="E3435" i="2"/>
  <c r="F3435" i="2"/>
  <c r="G3435" i="2"/>
  <c r="H3435" i="2"/>
  <c r="I3435" i="2"/>
  <c r="A3436" i="2"/>
  <c r="B3436" i="2"/>
  <c r="C3436" i="2"/>
  <c r="D3436" i="2"/>
  <c r="E3436" i="2"/>
  <c r="F3436" i="2"/>
  <c r="G3436" i="2"/>
  <c r="H3436" i="2"/>
  <c r="I3436" i="2"/>
  <c r="A3437" i="2"/>
  <c r="B3437" i="2"/>
  <c r="C3437" i="2"/>
  <c r="D3437" i="2"/>
  <c r="E3437" i="2"/>
  <c r="F3437" i="2"/>
  <c r="G3437" i="2"/>
  <c r="H3437" i="2"/>
  <c r="I3437" i="2"/>
  <c r="A3438" i="2"/>
  <c r="B3438" i="2"/>
  <c r="C3438" i="2"/>
  <c r="D3438" i="2"/>
  <c r="E3438" i="2"/>
  <c r="F3438" i="2"/>
  <c r="G3438" i="2"/>
  <c r="H3438" i="2"/>
  <c r="I3438" i="2"/>
  <c r="A3439" i="2"/>
  <c r="B3439" i="2"/>
  <c r="C3439" i="2"/>
  <c r="D3439" i="2"/>
  <c r="E3439" i="2"/>
  <c r="F3439" i="2"/>
  <c r="G3439" i="2"/>
  <c r="H3439" i="2"/>
  <c r="I3439" i="2"/>
  <c r="A3440" i="2"/>
  <c r="B3440" i="2"/>
  <c r="C3440" i="2"/>
  <c r="D3440" i="2"/>
  <c r="E3440" i="2"/>
  <c r="F3440" i="2"/>
  <c r="G3440" i="2"/>
  <c r="H3440" i="2"/>
  <c r="I3440" i="2"/>
  <c r="A3441" i="2"/>
  <c r="C3441" i="2"/>
  <c r="D3441" i="2"/>
  <c r="E3441" i="2"/>
  <c r="F3441" i="2"/>
  <c r="G3441" i="2"/>
  <c r="H3441" i="2"/>
  <c r="I3441" i="2"/>
  <c r="A3442" i="2"/>
  <c r="B3442" i="2"/>
  <c r="C3442" i="2"/>
  <c r="D3442" i="2"/>
  <c r="E3442" i="2"/>
  <c r="F3442" i="2"/>
  <c r="G3442" i="2"/>
  <c r="H3442" i="2"/>
  <c r="I3442" i="2"/>
  <c r="A3443" i="2"/>
  <c r="B3443" i="2"/>
  <c r="C3443" i="2"/>
  <c r="D3443" i="2"/>
  <c r="E3443" i="2"/>
  <c r="F3443" i="2"/>
  <c r="G3443" i="2"/>
  <c r="H3443" i="2"/>
  <c r="I3443" i="2"/>
  <c r="A3444" i="2"/>
  <c r="B3444" i="2"/>
  <c r="C3444" i="2"/>
  <c r="D3444" i="2"/>
  <c r="E3444" i="2"/>
  <c r="F3444" i="2"/>
  <c r="G3444" i="2"/>
  <c r="H3444" i="2"/>
  <c r="I3444" i="2"/>
  <c r="A3445" i="2"/>
  <c r="B3445" i="2"/>
  <c r="C3445" i="2"/>
  <c r="D3445" i="2"/>
  <c r="E3445" i="2"/>
  <c r="F3445" i="2"/>
  <c r="G3445" i="2"/>
  <c r="H3445" i="2"/>
  <c r="I3445" i="2"/>
  <c r="A3446" i="2"/>
  <c r="B3446" i="2"/>
  <c r="C3446" i="2"/>
  <c r="D3446" i="2"/>
  <c r="E3446" i="2"/>
  <c r="F3446" i="2"/>
  <c r="G3446" i="2"/>
  <c r="H3446" i="2"/>
  <c r="I3446" i="2"/>
  <c r="A3447" i="2"/>
  <c r="B3447" i="2"/>
  <c r="C3447" i="2"/>
  <c r="D3447" i="2"/>
  <c r="E3447" i="2"/>
  <c r="F3447" i="2"/>
  <c r="G3447" i="2"/>
  <c r="H3447" i="2"/>
  <c r="I3447" i="2"/>
  <c r="A3448" i="2"/>
  <c r="B3448" i="2"/>
  <c r="C3448" i="2"/>
  <c r="D3448" i="2"/>
  <c r="E3448" i="2"/>
  <c r="F3448" i="2"/>
  <c r="G3448" i="2"/>
  <c r="H3448" i="2"/>
  <c r="I3448" i="2"/>
  <c r="A3449" i="2"/>
  <c r="B3449" i="2"/>
  <c r="C3449" i="2"/>
  <c r="D3449" i="2"/>
  <c r="E3449" i="2"/>
  <c r="F3449" i="2"/>
  <c r="G3449" i="2"/>
  <c r="H3449" i="2"/>
  <c r="I3449" i="2"/>
  <c r="A3450" i="2"/>
  <c r="B3450" i="2"/>
  <c r="C3450" i="2"/>
  <c r="D3450" i="2"/>
  <c r="E3450" i="2"/>
  <c r="F3450" i="2"/>
  <c r="G3450" i="2"/>
  <c r="H3450" i="2"/>
  <c r="I3450" i="2"/>
  <c r="A3451" i="2"/>
  <c r="B3451" i="2"/>
  <c r="C3451" i="2"/>
  <c r="D3451" i="2"/>
  <c r="E3451" i="2"/>
  <c r="F3451" i="2"/>
  <c r="G3451" i="2"/>
  <c r="H3451" i="2"/>
  <c r="I3451" i="2"/>
  <c r="A3452" i="2"/>
  <c r="B3452" i="2"/>
  <c r="C3452" i="2"/>
  <c r="D3452" i="2"/>
  <c r="E3452" i="2"/>
  <c r="F3452" i="2"/>
  <c r="G3452" i="2"/>
  <c r="H3452" i="2"/>
  <c r="I3452" i="2"/>
  <c r="A3453" i="2"/>
  <c r="B3453" i="2"/>
  <c r="C3453" i="2"/>
  <c r="D3453" i="2"/>
  <c r="E3453" i="2"/>
  <c r="F3453" i="2"/>
  <c r="G3453" i="2"/>
  <c r="H3453" i="2"/>
  <c r="I3453" i="2"/>
  <c r="A3454" i="2"/>
  <c r="B3454" i="2"/>
  <c r="C3454" i="2"/>
  <c r="D3454" i="2"/>
  <c r="E3454" i="2"/>
  <c r="F3454" i="2"/>
  <c r="G3454" i="2"/>
  <c r="H3454" i="2"/>
  <c r="I3454" i="2"/>
  <c r="A3455" i="2"/>
  <c r="B3455" i="2"/>
  <c r="C3455" i="2"/>
  <c r="D3455" i="2"/>
  <c r="E3455" i="2"/>
  <c r="F3455" i="2"/>
  <c r="G3455" i="2"/>
  <c r="H3455" i="2"/>
  <c r="I3455" i="2"/>
  <c r="A3456" i="2"/>
  <c r="B3456" i="2"/>
  <c r="C3456" i="2"/>
  <c r="D3456" i="2"/>
  <c r="E3456" i="2"/>
  <c r="F3456" i="2"/>
  <c r="G3456" i="2"/>
  <c r="H3456" i="2"/>
  <c r="I3456" i="2"/>
  <c r="A3457" i="2"/>
  <c r="B3457" i="2"/>
  <c r="C3457" i="2"/>
  <c r="D3457" i="2"/>
  <c r="E3457" i="2"/>
  <c r="F3457" i="2"/>
  <c r="G3457" i="2"/>
  <c r="H3457" i="2"/>
  <c r="I3457" i="2"/>
  <c r="A3458" i="2"/>
  <c r="B3458" i="2"/>
  <c r="C3458" i="2"/>
  <c r="D3458" i="2"/>
  <c r="E3458" i="2"/>
  <c r="F3458" i="2"/>
  <c r="G3458" i="2"/>
  <c r="H3458" i="2"/>
  <c r="I3458" i="2"/>
  <c r="A3459" i="2"/>
  <c r="B3459" i="2"/>
  <c r="C3459" i="2"/>
  <c r="D3459" i="2"/>
  <c r="E3459" i="2"/>
  <c r="F3459" i="2"/>
  <c r="G3459" i="2"/>
  <c r="H3459" i="2"/>
  <c r="I3459" i="2"/>
  <c r="A3460" i="2"/>
  <c r="B3460" i="2"/>
  <c r="C3460" i="2"/>
  <c r="D3460" i="2"/>
  <c r="E3460" i="2"/>
  <c r="F3460" i="2"/>
  <c r="G3460" i="2"/>
  <c r="H3460" i="2"/>
  <c r="I3460" i="2"/>
  <c r="A3461" i="2"/>
  <c r="B3461" i="2"/>
  <c r="C3461" i="2"/>
  <c r="D3461" i="2"/>
  <c r="E3461" i="2"/>
  <c r="F3461" i="2"/>
  <c r="G3461" i="2"/>
  <c r="H3461" i="2"/>
  <c r="I3461" i="2"/>
  <c r="A3462" i="2"/>
  <c r="B3462" i="2"/>
  <c r="C3462" i="2"/>
  <c r="D3462" i="2"/>
  <c r="E3462" i="2"/>
  <c r="F3462" i="2"/>
  <c r="G3462" i="2"/>
  <c r="H3462" i="2"/>
  <c r="I3462" i="2"/>
  <c r="A3463" i="2"/>
  <c r="B3463" i="2"/>
  <c r="C3463" i="2"/>
  <c r="D3463" i="2"/>
  <c r="E3463" i="2"/>
  <c r="F3463" i="2"/>
  <c r="G3463" i="2"/>
  <c r="H3463" i="2"/>
  <c r="I3463" i="2"/>
  <c r="A3464" i="2"/>
  <c r="B3464" i="2"/>
  <c r="C3464" i="2"/>
  <c r="D3464" i="2"/>
  <c r="E3464" i="2"/>
  <c r="F3464" i="2"/>
  <c r="G3464" i="2"/>
  <c r="H3464" i="2"/>
  <c r="I3464" i="2"/>
  <c r="A3465" i="2"/>
  <c r="B3465" i="2"/>
  <c r="C3465" i="2"/>
  <c r="D3465" i="2"/>
  <c r="E3465" i="2"/>
  <c r="F3465" i="2"/>
  <c r="G3465" i="2"/>
  <c r="H3465" i="2"/>
  <c r="I3465" i="2"/>
  <c r="A3466" i="2"/>
  <c r="B3466" i="2"/>
  <c r="C3466" i="2"/>
  <c r="D3466" i="2"/>
  <c r="E3466" i="2"/>
  <c r="F3466" i="2"/>
  <c r="G3466" i="2"/>
  <c r="H3466" i="2"/>
  <c r="I3466" i="2"/>
  <c r="A3467" i="2"/>
  <c r="B3467" i="2"/>
  <c r="C3467" i="2"/>
  <c r="D3467" i="2"/>
  <c r="E3467" i="2"/>
  <c r="F3467" i="2"/>
  <c r="G3467" i="2"/>
  <c r="H3467" i="2"/>
  <c r="I3467" i="2"/>
  <c r="A3468" i="2"/>
  <c r="B3468" i="2"/>
  <c r="C3468" i="2"/>
  <c r="D3468" i="2"/>
  <c r="E3468" i="2"/>
  <c r="F3468" i="2"/>
  <c r="G3468" i="2"/>
  <c r="H3468" i="2"/>
  <c r="I3468" i="2"/>
  <c r="A3469" i="2"/>
  <c r="B3469" i="2"/>
  <c r="C3469" i="2"/>
  <c r="D3469" i="2"/>
  <c r="E3469" i="2"/>
  <c r="F3469" i="2"/>
  <c r="G3469" i="2"/>
  <c r="H3469" i="2"/>
  <c r="I3469" i="2"/>
  <c r="A3470" i="2"/>
  <c r="B3470" i="2"/>
  <c r="C3470" i="2"/>
  <c r="D3470" i="2"/>
  <c r="E3470" i="2"/>
  <c r="F3470" i="2"/>
  <c r="G3470" i="2"/>
  <c r="H3470" i="2"/>
  <c r="I3470" i="2"/>
  <c r="A3471" i="2"/>
  <c r="B3471" i="2"/>
  <c r="C3471" i="2"/>
  <c r="D3471" i="2"/>
  <c r="E3471" i="2"/>
  <c r="F3471" i="2"/>
  <c r="G3471" i="2"/>
  <c r="H3471" i="2"/>
  <c r="I3471" i="2"/>
  <c r="A3472" i="2"/>
  <c r="B3472" i="2"/>
  <c r="C3472" i="2"/>
  <c r="D3472" i="2"/>
  <c r="E3472" i="2"/>
  <c r="F3472" i="2"/>
  <c r="G3472" i="2"/>
  <c r="H3472" i="2"/>
  <c r="I3472" i="2"/>
  <c r="A3473" i="2"/>
  <c r="B3473" i="2"/>
  <c r="C3473" i="2"/>
  <c r="D3473" i="2"/>
  <c r="E3473" i="2"/>
  <c r="F3473" i="2"/>
  <c r="G3473" i="2"/>
  <c r="H3473" i="2"/>
  <c r="I3473" i="2"/>
  <c r="A3474" i="2"/>
  <c r="B3474" i="2"/>
  <c r="C3474" i="2"/>
  <c r="D3474" i="2"/>
  <c r="E3474" i="2"/>
  <c r="F3474" i="2"/>
  <c r="G3474" i="2"/>
  <c r="H3474" i="2"/>
  <c r="I3474" i="2"/>
  <c r="A3475" i="2"/>
  <c r="B3475" i="2"/>
  <c r="C3475" i="2"/>
  <c r="D3475" i="2"/>
  <c r="E3475" i="2"/>
  <c r="F3475" i="2"/>
  <c r="G3475" i="2"/>
  <c r="H3475" i="2"/>
  <c r="I3475" i="2"/>
  <c r="A3476" i="2"/>
  <c r="B3476" i="2"/>
  <c r="C3476" i="2"/>
  <c r="D3476" i="2"/>
  <c r="E3476" i="2"/>
  <c r="F3476" i="2"/>
  <c r="G3476" i="2"/>
  <c r="H3476" i="2"/>
  <c r="I3476" i="2"/>
  <c r="A3477" i="2"/>
  <c r="B3477" i="2"/>
  <c r="C3477" i="2"/>
  <c r="D3477" i="2"/>
  <c r="E3477" i="2"/>
  <c r="F3477" i="2"/>
  <c r="G3477" i="2"/>
  <c r="H3477" i="2"/>
  <c r="I3477" i="2"/>
  <c r="A3478" i="2"/>
  <c r="B3478" i="2"/>
  <c r="C3478" i="2"/>
  <c r="D3478" i="2"/>
  <c r="E3478" i="2"/>
  <c r="F3478" i="2"/>
  <c r="G3478" i="2"/>
  <c r="H3478" i="2"/>
  <c r="I3478" i="2"/>
  <c r="A3479" i="2"/>
  <c r="B3479" i="2"/>
  <c r="C3479" i="2"/>
  <c r="D3479" i="2"/>
  <c r="E3479" i="2"/>
  <c r="F3479" i="2"/>
  <c r="G3479" i="2"/>
  <c r="H3479" i="2"/>
  <c r="I3479" i="2"/>
  <c r="A3480" i="2"/>
  <c r="B3480" i="2"/>
  <c r="C3480" i="2"/>
  <c r="D3480" i="2"/>
  <c r="E3480" i="2"/>
  <c r="F3480" i="2"/>
  <c r="G3480" i="2"/>
  <c r="H3480" i="2"/>
  <c r="I3480" i="2"/>
  <c r="A3481" i="2"/>
  <c r="B3481" i="2"/>
  <c r="C3481" i="2"/>
  <c r="D3481" i="2"/>
  <c r="E3481" i="2"/>
  <c r="F3481" i="2"/>
  <c r="G3481" i="2"/>
  <c r="H3481" i="2"/>
  <c r="I3481" i="2"/>
  <c r="A3482" i="2"/>
  <c r="B3482" i="2"/>
  <c r="C3482" i="2"/>
  <c r="D3482" i="2"/>
  <c r="E3482" i="2"/>
  <c r="F3482" i="2"/>
  <c r="G3482" i="2"/>
  <c r="H3482" i="2"/>
  <c r="I3482" i="2"/>
  <c r="A3483" i="2"/>
  <c r="B3483" i="2"/>
  <c r="C3483" i="2"/>
  <c r="D3483" i="2"/>
  <c r="E3483" i="2"/>
  <c r="F3483" i="2"/>
  <c r="G3483" i="2"/>
  <c r="H3483" i="2"/>
  <c r="I3483" i="2"/>
  <c r="A3484" i="2"/>
  <c r="B3484" i="2"/>
  <c r="C3484" i="2"/>
  <c r="D3484" i="2"/>
  <c r="E3484" i="2"/>
  <c r="F3484" i="2"/>
  <c r="G3484" i="2"/>
  <c r="H3484" i="2"/>
  <c r="I3484" i="2"/>
  <c r="A3485" i="2"/>
  <c r="B3485" i="2"/>
  <c r="C3485" i="2"/>
  <c r="D3485" i="2"/>
  <c r="E3485" i="2"/>
  <c r="F3485" i="2"/>
  <c r="G3485" i="2"/>
  <c r="H3485" i="2"/>
  <c r="I3485" i="2"/>
  <c r="A3486" i="2"/>
  <c r="B3486" i="2"/>
  <c r="C3486" i="2"/>
  <c r="D3486" i="2"/>
  <c r="E3486" i="2"/>
  <c r="F3486" i="2"/>
  <c r="G3486" i="2"/>
  <c r="H3486" i="2"/>
  <c r="I3486" i="2"/>
  <c r="A3487" i="2"/>
  <c r="B3487" i="2"/>
  <c r="C3487" i="2"/>
  <c r="D3487" i="2"/>
  <c r="E3487" i="2"/>
  <c r="F3487" i="2"/>
  <c r="G3487" i="2"/>
  <c r="H3487" i="2"/>
  <c r="I3487" i="2"/>
  <c r="A3488" i="2"/>
  <c r="B3488" i="2"/>
  <c r="C3488" i="2"/>
  <c r="D3488" i="2"/>
  <c r="E3488" i="2"/>
  <c r="F3488" i="2"/>
  <c r="G3488" i="2"/>
  <c r="H3488" i="2"/>
  <c r="I3488" i="2"/>
  <c r="A3489" i="2"/>
  <c r="B3489" i="2"/>
  <c r="C3489" i="2"/>
  <c r="D3489" i="2"/>
  <c r="E3489" i="2"/>
  <c r="F3489" i="2"/>
  <c r="G3489" i="2"/>
  <c r="H3489" i="2"/>
  <c r="I3489" i="2"/>
  <c r="A3490" i="2"/>
  <c r="B3490" i="2"/>
  <c r="C3490" i="2"/>
  <c r="D3490" i="2"/>
  <c r="E3490" i="2"/>
  <c r="F3490" i="2"/>
  <c r="G3490" i="2"/>
  <c r="H3490" i="2"/>
  <c r="I3490" i="2"/>
  <c r="A3491" i="2"/>
  <c r="B3491" i="2"/>
  <c r="C3491" i="2"/>
  <c r="D3491" i="2"/>
  <c r="E3491" i="2"/>
  <c r="F3491" i="2"/>
  <c r="G3491" i="2"/>
  <c r="H3491" i="2"/>
  <c r="I3491" i="2"/>
  <c r="A3492" i="2"/>
  <c r="B3492" i="2"/>
  <c r="C3492" i="2"/>
  <c r="D3492" i="2"/>
  <c r="E3492" i="2"/>
  <c r="F3492" i="2"/>
  <c r="G3492" i="2"/>
  <c r="H3492" i="2"/>
  <c r="I3492" i="2"/>
  <c r="A3493" i="2"/>
  <c r="B3493" i="2"/>
  <c r="C3493" i="2"/>
  <c r="D3493" i="2"/>
  <c r="E3493" i="2"/>
  <c r="F3493" i="2"/>
  <c r="G3493" i="2"/>
  <c r="H3493" i="2"/>
  <c r="I3493" i="2"/>
  <c r="A3494" i="2"/>
  <c r="B3494" i="2"/>
  <c r="C3494" i="2"/>
  <c r="D3494" i="2"/>
  <c r="E3494" i="2"/>
  <c r="F3494" i="2"/>
  <c r="G3494" i="2"/>
  <c r="H3494" i="2"/>
  <c r="I3494" i="2"/>
  <c r="A3495" i="2"/>
  <c r="B3495" i="2"/>
  <c r="C3495" i="2"/>
  <c r="D3495" i="2"/>
  <c r="E3495" i="2"/>
  <c r="F3495" i="2"/>
  <c r="G3495" i="2"/>
  <c r="H3495" i="2"/>
  <c r="I3495" i="2"/>
  <c r="A3496" i="2"/>
  <c r="B3496" i="2"/>
  <c r="C3496" i="2"/>
  <c r="D3496" i="2"/>
  <c r="E3496" i="2"/>
  <c r="F3496" i="2"/>
  <c r="G3496" i="2"/>
  <c r="H3496" i="2"/>
  <c r="I3496" i="2"/>
  <c r="A3497" i="2"/>
  <c r="B3497" i="2"/>
  <c r="C3497" i="2"/>
  <c r="D3497" i="2"/>
  <c r="E3497" i="2"/>
  <c r="F3497" i="2"/>
  <c r="G3497" i="2"/>
  <c r="H3497" i="2"/>
  <c r="I3497" i="2"/>
  <c r="A3498" i="2"/>
  <c r="B3498" i="2"/>
  <c r="C3498" i="2"/>
  <c r="D3498" i="2"/>
  <c r="E3498" i="2"/>
  <c r="F3498" i="2"/>
  <c r="G3498" i="2"/>
  <c r="H3498" i="2"/>
  <c r="I3498" i="2"/>
  <c r="A3499" i="2"/>
  <c r="B3499" i="2"/>
  <c r="C3499" i="2"/>
  <c r="D3499" i="2"/>
  <c r="E3499" i="2"/>
  <c r="F3499" i="2"/>
  <c r="G3499" i="2"/>
  <c r="H3499" i="2"/>
  <c r="I3499" i="2"/>
  <c r="A3500" i="2"/>
  <c r="B3500" i="2"/>
  <c r="C3500" i="2"/>
  <c r="D3500" i="2"/>
  <c r="E3500" i="2"/>
  <c r="F3500" i="2"/>
  <c r="G3500" i="2"/>
  <c r="H3500" i="2"/>
  <c r="I3500" i="2"/>
  <c r="A3501" i="2"/>
  <c r="B3501" i="2"/>
  <c r="C3501" i="2"/>
  <c r="D3501" i="2"/>
  <c r="E3501" i="2"/>
  <c r="F3501" i="2"/>
  <c r="G3501" i="2"/>
  <c r="H3501" i="2"/>
  <c r="I3501" i="2"/>
  <c r="A3502" i="2"/>
  <c r="B3502" i="2"/>
  <c r="C3502" i="2"/>
  <c r="D3502" i="2"/>
  <c r="E3502" i="2"/>
  <c r="F3502" i="2"/>
  <c r="G3502" i="2"/>
  <c r="H3502" i="2"/>
  <c r="I3502" i="2"/>
  <c r="A3503" i="2"/>
  <c r="B3503" i="2"/>
  <c r="C3503" i="2"/>
  <c r="D3503" i="2"/>
  <c r="E3503" i="2"/>
  <c r="F3503" i="2"/>
  <c r="G3503" i="2"/>
  <c r="H3503" i="2"/>
  <c r="I3503" i="2"/>
  <c r="A3504" i="2"/>
  <c r="B3504" i="2"/>
  <c r="C3504" i="2"/>
  <c r="D3504" i="2"/>
  <c r="E3504" i="2"/>
  <c r="F3504" i="2"/>
  <c r="G3504" i="2"/>
  <c r="H3504" i="2"/>
  <c r="I3504" i="2"/>
  <c r="A3505" i="2"/>
  <c r="B3505" i="2"/>
  <c r="C3505" i="2"/>
  <c r="D3505" i="2"/>
  <c r="E3505" i="2"/>
  <c r="F3505" i="2"/>
  <c r="G3505" i="2"/>
  <c r="H3505" i="2"/>
  <c r="I3505" i="2"/>
  <c r="A3506" i="2"/>
  <c r="B3506" i="2"/>
  <c r="C3506" i="2"/>
  <c r="D3506" i="2"/>
  <c r="E3506" i="2"/>
  <c r="F3506" i="2"/>
  <c r="G3506" i="2"/>
  <c r="H3506" i="2"/>
  <c r="I3506" i="2"/>
  <c r="A3507" i="2"/>
  <c r="B3507" i="2"/>
  <c r="C3507" i="2"/>
  <c r="D3507" i="2"/>
  <c r="E3507" i="2"/>
  <c r="F3507" i="2"/>
  <c r="G3507" i="2"/>
  <c r="H3507" i="2"/>
  <c r="I3507" i="2"/>
  <c r="A3508" i="2"/>
  <c r="B3508" i="2"/>
  <c r="C3508" i="2"/>
  <c r="D3508" i="2"/>
  <c r="E3508" i="2"/>
  <c r="F3508" i="2"/>
  <c r="G3508" i="2"/>
  <c r="H3508" i="2"/>
  <c r="I3508" i="2"/>
  <c r="A3509" i="2"/>
  <c r="B3509" i="2"/>
  <c r="C3509" i="2"/>
  <c r="D3509" i="2"/>
  <c r="E3509" i="2"/>
  <c r="F3509" i="2"/>
  <c r="G3509" i="2"/>
  <c r="H3509" i="2"/>
  <c r="I3509" i="2"/>
  <c r="A3510" i="2"/>
  <c r="B3510" i="2"/>
  <c r="C3510" i="2"/>
  <c r="D3510" i="2"/>
  <c r="E3510" i="2"/>
  <c r="F3510" i="2"/>
  <c r="G3510" i="2"/>
  <c r="H3510" i="2"/>
  <c r="I3510" i="2"/>
  <c r="A3511" i="2"/>
  <c r="B3511" i="2"/>
  <c r="C3511" i="2"/>
  <c r="D3511" i="2"/>
  <c r="E3511" i="2"/>
  <c r="F3511" i="2"/>
  <c r="G3511" i="2"/>
  <c r="H3511" i="2"/>
  <c r="I3511" i="2"/>
  <c r="A3512" i="2"/>
  <c r="B3512" i="2"/>
  <c r="C3512" i="2"/>
  <c r="D3512" i="2"/>
  <c r="E3512" i="2"/>
  <c r="F3512" i="2"/>
  <c r="G3512" i="2"/>
  <c r="H3512" i="2"/>
  <c r="I3512" i="2"/>
  <c r="A3513" i="2"/>
  <c r="B3513" i="2"/>
  <c r="C3513" i="2"/>
  <c r="D3513" i="2"/>
  <c r="E3513" i="2"/>
  <c r="F3513" i="2"/>
  <c r="G3513" i="2"/>
  <c r="H3513" i="2"/>
  <c r="I3513" i="2"/>
  <c r="A3514" i="2"/>
  <c r="B3514" i="2"/>
  <c r="C3514" i="2"/>
  <c r="D3514" i="2"/>
  <c r="E3514" i="2"/>
  <c r="F3514" i="2"/>
  <c r="G3514" i="2"/>
  <c r="H3514" i="2"/>
  <c r="I3514" i="2"/>
  <c r="A3515" i="2"/>
  <c r="B3515" i="2"/>
  <c r="C3515" i="2"/>
  <c r="D3515" i="2"/>
  <c r="E3515" i="2"/>
  <c r="F3515" i="2"/>
  <c r="G3515" i="2"/>
  <c r="H3515" i="2"/>
  <c r="I3515" i="2"/>
  <c r="A3516" i="2"/>
  <c r="B3516" i="2"/>
  <c r="C3516" i="2"/>
  <c r="D3516" i="2"/>
  <c r="E3516" i="2"/>
  <c r="F3516" i="2"/>
  <c r="G3516" i="2"/>
  <c r="H3516" i="2"/>
  <c r="I3516" i="2"/>
  <c r="A3517" i="2"/>
  <c r="B3517" i="2"/>
  <c r="C3517" i="2"/>
  <c r="D3517" i="2"/>
  <c r="E3517" i="2"/>
  <c r="F3517" i="2"/>
  <c r="G3517" i="2"/>
  <c r="H3517" i="2"/>
  <c r="I3517" i="2"/>
  <c r="A3518" i="2"/>
  <c r="B3518" i="2"/>
  <c r="C3518" i="2"/>
  <c r="D3518" i="2"/>
  <c r="E3518" i="2"/>
  <c r="F3518" i="2"/>
  <c r="G3518" i="2"/>
  <c r="H3518" i="2"/>
  <c r="I3518" i="2"/>
  <c r="A3519" i="2"/>
  <c r="B3519" i="2"/>
  <c r="C3519" i="2"/>
  <c r="D3519" i="2"/>
  <c r="E3519" i="2"/>
  <c r="F3519" i="2"/>
  <c r="G3519" i="2"/>
  <c r="H3519" i="2"/>
  <c r="I3519" i="2"/>
  <c r="A3520" i="2"/>
  <c r="B3520" i="2"/>
  <c r="C3520" i="2"/>
  <c r="D3520" i="2"/>
  <c r="E3520" i="2"/>
  <c r="F3520" i="2"/>
  <c r="G3520" i="2"/>
  <c r="H3520" i="2"/>
  <c r="I3520" i="2"/>
  <c r="A3521" i="2"/>
  <c r="B3521" i="2"/>
  <c r="C3521" i="2"/>
  <c r="D3521" i="2"/>
  <c r="E3521" i="2"/>
  <c r="F3521" i="2"/>
  <c r="G3521" i="2"/>
  <c r="H3521" i="2"/>
  <c r="I3521" i="2"/>
  <c r="A3522" i="2"/>
  <c r="B3522" i="2"/>
  <c r="C3522" i="2"/>
  <c r="D3522" i="2"/>
  <c r="E3522" i="2"/>
  <c r="F3522" i="2"/>
  <c r="G3522" i="2"/>
  <c r="H3522" i="2"/>
  <c r="I3522" i="2"/>
  <c r="A3523" i="2"/>
  <c r="B3523" i="2"/>
  <c r="C3523" i="2"/>
  <c r="D3523" i="2"/>
  <c r="E3523" i="2"/>
  <c r="F3523" i="2"/>
  <c r="G3523" i="2"/>
  <c r="H3523" i="2"/>
  <c r="I3523" i="2"/>
  <c r="A3524" i="2"/>
  <c r="B3524" i="2"/>
  <c r="C3524" i="2"/>
  <c r="D3524" i="2"/>
  <c r="E3524" i="2"/>
  <c r="F3524" i="2"/>
  <c r="G3524" i="2"/>
  <c r="H3524" i="2"/>
  <c r="I3524" i="2"/>
  <c r="A3525" i="2"/>
  <c r="B3525" i="2"/>
  <c r="C3525" i="2"/>
  <c r="D3525" i="2"/>
  <c r="E3525" i="2"/>
  <c r="F3525" i="2"/>
  <c r="G3525" i="2"/>
  <c r="H3525" i="2"/>
  <c r="I3525" i="2"/>
  <c r="A3526" i="2"/>
  <c r="B3526" i="2"/>
  <c r="C3526" i="2"/>
  <c r="D3526" i="2"/>
  <c r="E3526" i="2"/>
  <c r="F3526" i="2"/>
  <c r="G3526" i="2"/>
  <c r="H3526" i="2"/>
  <c r="I3526" i="2"/>
  <c r="A3527" i="2"/>
  <c r="B3527" i="2"/>
  <c r="C3527" i="2"/>
  <c r="D3527" i="2"/>
  <c r="E3527" i="2"/>
  <c r="F3527" i="2"/>
  <c r="G3527" i="2"/>
  <c r="H3527" i="2"/>
  <c r="I3527" i="2"/>
  <c r="A3528" i="2"/>
  <c r="B3528" i="2"/>
  <c r="C3528" i="2"/>
  <c r="D3528" i="2"/>
  <c r="E3528" i="2"/>
  <c r="F3528" i="2"/>
  <c r="G3528" i="2"/>
  <c r="H3528" i="2"/>
  <c r="I3528" i="2"/>
  <c r="A3529" i="2"/>
  <c r="B3529" i="2"/>
  <c r="C3529" i="2"/>
  <c r="D3529" i="2"/>
  <c r="E3529" i="2"/>
  <c r="F3529" i="2"/>
  <c r="G3529" i="2"/>
  <c r="H3529" i="2"/>
  <c r="I3529" i="2"/>
  <c r="A3530" i="2"/>
  <c r="B3530" i="2"/>
  <c r="C3530" i="2"/>
  <c r="D3530" i="2"/>
  <c r="E3530" i="2"/>
  <c r="F3530" i="2"/>
  <c r="G3530" i="2"/>
  <c r="H3530" i="2"/>
  <c r="I3530" i="2"/>
  <c r="A3531" i="2"/>
  <c r="B3531" i="2"/>
  <c r="C3531" i="2"/>
  <c r="D3531" i="2"/>
  <c r="E3531" i="2"/>
  <c r="F3531" i="2"/>
  <c r="G3531" i="2"/>
  <c r="H3531" i="2"/>
  <c r="I3531" i="2"/>
  <c r="A3532" i="2"/>
  <c r="B3532" i="2"/>
  <c r="C3532" i="2"/>
  <c r="D3532" i="2"/>
  <c r="E3532" i="2"/>
  <c r="F3532" i="2"/>
  <c r="G3532" i="2"/>
  <c r="H3532" i="2"/>
  <c r="I3532" i="2"/>
  <c r="A3533" i="2"/>
  <c r="B3533" i="2"/>
  <c r="C3533" i="2"/>
  <c r="D3533" i="2"/>
  <c r="E3533" i="2"/>
  <c r="F3533" i="2"/>
  <c r="G3533" i="2"/>
  <c r="H3533" i="2"/>
  <c r="I3533" i="2"/>
  <c r="A3534" i="2"/>
  <c r="B3534" i="2"/>
  <c r="C3534" i="2"/>
  <c r="D3534" i="2"/>
  <c r="E3534" i="2"/>
  <c r="F3534" i="2"/>
  <c r="G3534" i="2"/>
  <c r="H3534" i="2"/>
  <c r="I3534" i="2"/>
  <c r="A3535" i="2"/>
  <c r="B3535" i="2"/>
  <c r="C3535" i="2"/>
  <c r="D3535" i="2"/>
  <c r="E3535" i="2"/>
  <c r="F3535" i="2"/>
  <c r="G3535" i="2"/>
  <c r="H3535" i="2"/>
  <c r="I3535" i="2"/>
  <c r="A3536" i="2"/>
  <c r="B3536" i="2"/>
  <c r="C3536" i="2"/>
  <c r="D3536" i="2"/>
  <c r="E3536" i="2"/>
  <c r="F3536" i="2"/>
  <c r="G3536" i="2"/>
  <c r="H3536" i="2"/>
  <c r="I3536" i="2"/>
  <c r="A3537" i="2"/>
  <c r="B3537" i="2"/>
  <c r="C3537" i="2"/>
  <c r="D3537" i="2"/>
  <c r="E3537" i="2"/>
  <c r="F3537" i="2"/>
  <c r="G3537" i="2"/>
  <c r="H3537" i="2"/>
  <c r="I3537" i="2"/>
  <c r="A3538" i="2"/>
  <c r="B3538" i="2"/>
  <c r="C3538" i="2"/>
  <c r="D3538" i="2"/>
  <c r="E3538" i="2"/>
  <c r="F3538" i="2"/>
  <c r="G3538" i="2"/>
  <c r="H3538" i="2"/>
  <c r="I3538" i="2"/>
  <c r="A3539" i="2"/>
  <c r="B3539" i="2"/>
  <c r="C3539" i="2"/>
  <c r="D3539" i="2"/>
  <c r="E3539" i="2"/>
  <c r="F3539" i="2"/>
  <c r="G3539" i="2"/>
  <c r="H3539" i="2"/>
  <c r="I3539" i="2"/>
  <c r="A3540" i="2"/>
  <c r="B3540" i="2"/>
  <c r="C3540" i="2"/>
  <c r="D3540" i="2"/>
  <c r="E3540" i="2"/>
  <c r="F3540" i="2"/>
  <c r="G3540" i="2"/>
  <c r="H3540" i="2"/>
  <c r="I3540" i="2"/>
  <c r="A3541" i="2"/>
  <c r="B3541" i="2"/>
  <c r="C3541" i="2"/>
  <c r="D3541" i="2"/>
  <c r="E3541" i="2"/>
  <c r="F3541" i="2"/>
  <c r="G3541" i="2"/>
  <c r="H3541" i="2"/>
  <c r="I3541" i="2"/>
  <c r="A3542" i="2"/>
  <c r="B3542" i="2"/>
  <c r="C3542" i="2"/>
  <c r="D3542" i="2"/>
  <c r="E3542" i="2"/>
  <c r="F3542" i="2"/>
  <c r="G3542" i="2"/>
  <c r="H3542" i="2"/>
  <c r="I3542" i="2"/>
  <c r="A3543" i="2"/>
  <c r="B3543" i="2"/>
  <c r="C3543" i="2"/>
  <c r="D3543" i="2"/>
  <c r="E3543" i="2"/>
  <c r="F3543" i="2"/>
  <c r="G3543" i="2"/>
  <c r="H3543" i="2"/>
  <c r="I3543" i="2"/>
  <c r="A3544" i="2"/>
  <c r="B3544" i="2"/>
  <c r="C3544" i="2"/>
  <c r="D3544" i="2"/>
  <c r="E3544" i="2"/>
  <c r="F3544" i="2"/>
  <c r="G3544" i="2"/>
  <c r="H3544" i="2"/>
  <c r="I3544" i="2"/>
  <c r="A3545" i="2"/>
  <c r="B3545" i="2"/>
  <c r="C3545" i="2"/>
  <c r="D3545" i="2"/>
  <c r="E3545" i="2"/>
  <c r="F3545" i="2"/>
  <c r="G3545" i="2"/>
  <c r="H3545" i="2"/>
  <c r="I3545" i="2"/>
  <c r="A3546" i="2"/>
  <c r="B3546" i="2"/>
  <c r="C3546" i="2"/>
  <c r="D3546" i="2"/>
  <c r="E3546" i="2"/>
  <c r="F3546" i="2"/>
  <c r="G3546" i="2"/>
  <c r="H3546" i="2"/>
  <c r="I3546" i="2"/>
  <c r="A3547" i="2"/>
  <c r="C3547" i="2"/>
  <c r="D3547" i="2"/>
  <c r="E3547" i="2"/>
  <c r="F3547" i="2"/>
  <c r="G3547" i="2"/>
  <c r="H3547" i="2"/>
  <c r="I3547" i="2"/>
  <c r="A3548" i="2"/>
  <c r="C3548" i="2"/>
  <c r="D3548" i="2"/>
  <c r="E3548" i="2"/>
  <c r="F3548" i="2"/>
  <c r="G3548" i="2"/>
  <c r="H3548" i="2"/>
  <c r="I3548" i="2"/>
  <c r="A3549" i="2"/>
  <c r="B3549" i="2"/>
  <c r="C3549" i="2"/>
  <c r="D3549" i="2"/>
  <c r="E3549" i="2"/>
  <c r="F3549" i="2"/>
  <c r="G3549" i="2"/>
  <c r="H3549" i="2"/>
  <c r="I3549" i="2"/>
  <c r="A3550" i="2"/>
  <c r="B3550" i="2"/>
  <c r="C3550" i="2"/>
  <c r="D3550" i="2"/>
  <c r="E3550" i="2"/>
  <c r="F3550" i="2"/>
  <c r="G3550" i="2"/>
  <c r="H3550" i="2"/>
  <c r="I3550" i="2"/>
  <c r="A3551" i="2"/>
  <c r="B3551" i="2"/>
  <c r="C3551" i="2"/>
  <c r="D3551" i="2"/>
  <c r="E3551" i="2"/>
  <c r="F3551" i="2"/>
  <c r="G3551" i="2"/>
  <c r="H3551" i="2"/>
  <c r="I3551" i="2"/>
  <c r="A3552" i="2"/>
  <c r="B3552" i="2"/>
  <c r="C3552" i="2"/>
  <c r="D3552" i="2"/>
  <c r="E3552" i="2"/>
  <c r="F3552" i="2"/>
  <c r="G3552" i="2"/>
  <c r="H3552" i="2"/>
  <c r="I3552" i="2"/>
  <c r="A3553" i="2"/>
  <c r="B3553" i="2"/>
  <c r="C3553" i="2"/>
  <c r="D3553" i="2"/>
  <c r="E3553" i="2"/>
  <c r="F3553" i="2"/>
  <c r="G3553" i="2"/>
  <c r="H3553" i="2"/>
  <c r="I3553" i="2"/>
  <c r="A3554" i="2"/>
  <c r="B3554" i="2"/>
  <c r="C3554" i="2"/>
  <c r="D3554" i="2"/>
  <c r="E3554" i="2"/>
  <c r="F3554" i="2"/>
  <c r="G3554" i="2"/>
  <c r="H3554" i="2"/>
  <c r="I3554" i="2"/>
  <c r="A3555" i="2"/>
  <c r="B3555" i="2"/>
  <c r="C3555" i="2"/>
  <c r="D3555" i="2"/>
  <c r="E3555" i="2"/>
  <c r="F3555" i="2"/>
  <c r="G3555" i="2"/>
  <c r="H3555" i="2"/>
  <c r="I3555" i="2"/>
  <c r="A3556" i="2"/>
  <c r="B3556" i="2"/>
  <c r="C3556" i="2"/>
  <c r="D3556" i="2"/>
  <c r="E3556" i="2"/>
  <c r="F3556" i="2"/>
  <c r="G3556" i="2"/>
  <c r="H3556" i="2"/>
  <c r="I3556" i="2"/>
  <c r="A3557" i="2"/>
  <c r="B3557" i="2"/>
  <c r="C3557" i="2"/>
  <c r="D3557" i="2"/>
  <c r="E3557" i="2"/>
  <c r="F3557" i="2"/>
  <c r="G3557" i="2"/>
  <c r="H3557" i="2"/>
  <c r="I3557" i="2"/>
  <c r="A3558" i="2"/>
  <c r="B3558" i="2"/>
  <c r="C3558" i="2"/>
  <c r="D3558" i="2"/>
  <c r="E3558" i="2"/>
  <c r="F3558" i="2"/>
  <c r="G3558" i="2"/>
  <c r="H3558" i="2"/>
  <c r="I3558" i="2"/>
  <c r="A3559" i="2"/>
  <c r="B3559" i="2"/>
  <c r="C3559" i="2"/>
  <c r="D3559" i="2"/>
  <c r="E3559" i="2"/>
  <c r="F3559" i="2"/>
  <c r="G3559" i="2"/>
  <c r="H3559" i="2"/>
  <c r="I3559" i="2"/>
  <c r="A3560" i="2"/>
  <c r="B3560" i="2"/>
  <c r="C3560" i="2"/>
  <c r="D3560" i="2"/>
  <c r="E3560" i="2"/>
  <c r="F3560" i="2"/>
  <c r="G3560" i="2"/>
  <c r="H3560" i="2"/>
  <c r="I3560" i="2"/>
  <c r="A3561" i="2"/>
  <c r="B3561" i="2"/>
  <c r="C3561" i="2"/>
  <c r="D3561" i="2"/>
  <c r="E3561" i="2"/>
  <c r="F3561" i="2"/>
  <c r="G3561" i="2"/>
  <c r="H3561" i="2"/>
  <c r="I3561" i="2"/>
  <c r="A3562" i="2"/>
  <c r="B3562" i="2"/>
  <c r="C3562" i="2"/>
  <c r="D3562" i="2"/>
  <c r="E3562" i="2"/>
  <c r="F3562" i="2"/>
  <c r="G3562" i="2"/>
  <c r="H3562" i="2"/>
  <c r="I3562" i="2"/>
  <c r="A3563" i="2"/>
  <c r="B3563" i="2"/>
  <c r="C3563" i="2"/>
  <c r="D3563" i="2"/>
  <c r="E3563" i="2"/>
  <c r="F3563" i="2"/>
  <c r="G3563" i="2"/>
  <c r="H3563" i="2"/>
  <c r="I3563" i="2"/>
  <c r="A3564" i="2"/>
  <c r="B3564" i="2"/>
  <c r="C3564" i="2"/>
  <c r="D3564" i="2"/>
  <c r="E3564" i="2"/>
  <c r="F3564" i="2"/>
  <c r="G3564" i="2"/>
  <c r="H3564" i="2"/>
  <c r="I3564" i="2"/>
  <c r="A3565" i="2"/>
  <c r="B3565" i="2"/>
  <c r="C3565" i="2"/>
  <c r="D3565" i="2"/>
  <c r="E3565" i="2"/>
  <c r="F3565" i="2"/>
  <c r="G3565" i="2"/>
  <c r="H3565" i="2"/>
  <c r="I3565" i="2"/>
  <c r="A3566" i="2"/>
  <c r="B3566" i="2"/>
  <c r="C3566" i="2"/>
  <c r="D3566" i="2"/>
  <c r="E3566" i="2"/>
  <c r="F3566" i="2"/>
  <c r="G3566" i="2"/>
  <c r="H3566" i="2"/>
  <c r="I3566" i="2"/>
  <c r="A3567" i="2"/>
  <c r="B3567" i="2"/>
  <c r="C3567" i="2"/>
  <c r="D3567" i="2"/>
  <c r="E3567" i="2"/>
  <c r="F3567" i="2"/>
  <c r="G3567" i="2"/>
  <c r="H3567" i="2"/>
  <c r="I3567" i="2"/>
  <c r="A3568" i="2"/>
  <c r="B3568" i="2"/>
  <c r="C3568" i="2"/>
  <c r="D3568" i="2"/>
  <c r="E3568" i="2"/>
  <c r="F3568" i="2"/>
  <c r="G3568" i="2"/>
  <c r="H3568" i="2"/>
  <c r="I3568" i="2"/>
  <c r="A3569" i="2"/>
  <c r="B3569" i="2"/>
  <c r="C3569" i="2"/>
  <c r="D3569" i="2"/>
  <c r="E3569" i="2"/>
  <c r="F3569" i="2"/>
  <c r="G3569" i="2"/>
  <c r="H3569" i="2"/>
  <c r="I3569" i="2"/>
  <c r="A3570" i="2"/>
  <c r="B3570" i="2"/>
  <c r="C3570" i="2"/>
  <c r="D3570" i="2"/>
  <c r="E3570" i="2"/>
  <c r="F3570" i="2"/>
  <c r="G3570" i="2"/>
  <c r="H3570" i="2"/>
  <c r="I3570" i="2"/>
  <c r="A3571" i="2"/>
  <c r="B3571" i="2"/>
  <c r="C3571" i="2"/>
  <c r="D3571" i="2"/>
  <c r="E3571" i="2"/>
  <c r="F3571" i="2"/>
  <c r="G3571" i="2"/>
  <c r="H3571" i="2"/>
  <c r="I3571" i="2"/>
  <c r="A3572" i="2"/>
  <c r="B3572" i="2"/>
  <c r="C3572" i="2"/>
  <c r="D3572" i="2"/>
  <c r="E3572" i="2"/>
  <c r="F3572" i="2"/>
  <c r="G3572" i="2"/>
  <c r="H3572" i="2"/>
  <c r="I3572" i="2"/>
  <c r="A3573" i="2"/>
  <c r="B3573" i="2"/>
  <c r="C3573" i="2"/>
  <c r="D3573" i="2"/>
  <c r="E3573" i="2"/>
  <c r="F3573" i="2"/>
  <c r="G3573" i="2"/>
  <c r="H3573" i="2"/>
  <c r="I3573" i="2"/>
  <c r="A3574" i="2"/>
  <c r="B3574" i="2"/>
  <c r="C3574" i="2"/>
  <c r="D3574" i="2"/>
  <c r="E3574" i="2"/>
  <c r="F3574" i="2"/>
  <c r="G3574" i="2"/>
  <c r="H3574" i="2"/>
  <c r="I3574" i="2"/>
  <c r="A3575" i="2"/>
  <c r="B3575" i="2"/>
  <c r="C3575" i="2"/>
  <c r="D3575" i="2"/>
  <c r="E3575" i="2"/>
  <c r="F3575" i="2"/>
  <c r="G3575" i="2"/>
  <c r="H3575" i="2"/>
  <c r="I3575" i="2"/>
  <c r="A3576" i="2"/>
  <c r="B3576" i="2"/>
  <c r="C3576" i="2"/>
  <c r="D3576" i="2"/>
  <c r="E3576" i="2"/>
  <c r="F3576" i="2"/>
  <c r="G3576" i="2"/>
  <c r="H3576" i="2"/>
  <c r="I3576" i="2"/>
  <c r="A3577" i="2"/>
  <c r="B3577" i="2"/>
  <c r="C3577" i="2"/>
  <c r="D3577" i="2"/>
  <c r="E3577" i="2"/>
  <c r="F3577" i="2"/>
  <c r="G3577" i="2"/>
  <c r="H3577" i="2"/>
  <c r="I3577" i="2"/>
  <c r="A3578" i="2"/>
  <c r="B3578" i="2"/>
  <c r="C3578" i="2"/>
  <c r="D3578" i="2"/>
  <c r="E3578" i="2"/>
  <c r="F3578" i="2"/>
  <c r="G3578" i="2"/>
  <c r="H3578" i="2"/>
  <c r="I3578" i="2"/>
  <c r="A3579" i="2"/>
  <c r="B3579" i="2"/>
  <c r="C3579" i="2"/>
  <c r="D3579" i="2"/>
  <c r="E3579" i="2"/>
  <c r="F3579" i="2"/>
  <c r="G3579" i="2"/>
  <c r="H3579" i="2"/>
  <c r="I3579" i="2"/>
  <c r="A3580" i="2"/>
  <c r="B3580" i="2"/>
  <c r="C3580" i="2"/>
  <c r="D3580" i="2"/>
  <c r="E3580" i="2"/>
  <c r="F3580" i="2"/>
  <c r="G3580" i="2"/>
  <c r="H3580" i="2"/>
  <c r="I3580" i="2"/>
  <c r="A3581" i="2"/>
  <c r="B3581" i="2"/>
  <c r="C3581" i="2"/>
  <c r="D3581" i="2"/>
  <c r="E3581" i="2"/>
  <c r="F3581" i="2"/>
  <c r="G3581" i="2"/>
  <c r="H3581" i="2"/>
  <c r="I3581" i="2"/>
  <c r="A3582" i="2"/>
  <c r="B3582" i="2"/>
  <c r="C3582" i="2"/>
  <c r="D3582" i="2"/>
  <c r="E3582" i="2"/>
  <c r="F3582" i="2"/>
  <c r="G3582" i="2"/>
  <c r="H3582" i="2"/>
  <c r="I3582" i="2"/>
  <c r="A3583" i="2"/>
  <c r="B3583" i="2"/>
  <c r="C3583" i="2"/>
  <c r="D3583" i="2"/>
  <c r="E3583" i="2"/>
  <c r="F3583" i="2"/>
  <c r="G3583" i="2"/>
  <c r="H3583" i="2"/>
  <c r="I3583" i="2"/>
  <c r="A3584" i="2"/>
  <c r="B3584" i="2"/>
  <c r="C3584" i="2"/>
  <c r="D3584" i="2"/>
  <c r="E3584" i="2"/>
  <c r="F3584" i="2"/>
  <c r="G3584" i="2"/>
  <c r="H3584" i="2"/>
  <c r="I3584" i="2"/>
  <c r="A3585" i="2"/>
  <c r="B3585" i="2"/>
  <c r="C3585" i="2"/>
  <c r="D3585" i="2"/>
  <c r="E3585" i="2"/>
  <c r="F3585" i="2"/>
  <c r="G3585" i="2"/>
  <c r="H3585" i="2"/>
  <c r="I3585" i="2"/>
  <c r="A3586" i="2"/>
  <c r="B3586" i="2"/>
  <c r="C3586" i="2"/>
  <c r="D3586" i="2"/>
  <c r="E3586" i="2"/>
  <c r="F3586" i="2"/>
  <c r="G3586" i="2"/>
  <c r="H3586" i="2"/>
  <c r="I3586" i="2"/>
  <c r="A3587" i="2"/>
  <c r="B3587" i="2"/>
  <c r="C3587" i="2"/>
  <c r="D3587" i="2"/>
  <c r="E3587" i="2"/>
  <c r="F3587" i="2"/>
  <c r="G3587" i="2"/>
  <c r="H3587" i="2"/>
  <c r="I3587" i="2"/>
  <c r="A3588" i="2"/>
  <c r="B3588" i="2"/>
  <c r="C3588" i="2"/>
  <c r="D3588" i="2"/>
  <c r="E3588" i="2"/>
  <c r="F3588" i="2"/>
  <c r="G3588" i="2"/>
  <c r="H3588" i="2"/>
  <c r="I3588" i="2"/>
  <c r="A3589" i="2"/>
  <c r="B3589" i="2"/>
  <c r="C3589" i="2"/>
  <c r="D3589" i="2"/>
  <c r="E3589" i="2"/>
  <c r="F3589" i="2"/>
  <c r="G3589" i="2"/>
  <c r="H3589" i="2"/>
  <c r="I3589" i="2"/>
  <c r="A3590" i="2"/>
  <c r="B3590" i="2"/>
  <c r="C3590" i="2"/>
  <c r="D3590" i="2"/>
  <c r="E3590" i="2"/>
  <c r="F3590" i="2"/>
  <c r="G3590" i="2"/>
  <c r="H3590" i="2"/>
  <c r="I3590" i="2"/>
  <c r="A3591" i="2"/>
  <c r="B3591" i="2"/>
  <c r="C3591" i="2"/>
  <c r="D3591" i="2"/>
  <c r="E3591" i="2"/>
  <c r="F3591" i="2"/>
  <c r="G3591" i="2"/>
  <c r="H3591" i="2"/>
  <c r="I3591" i="2"/>
  <c r="A3592" i="2"/>
  <c r="B3592" i="2"/>
  <c r="C3592" i="2"/>
  <c r="D3592" i="2"/>
  <c r="E3592" i="2"/>
  <c r="F3592" i="2"/>
  <c r="G3592" i="2"/>
  <c r="H3592" i="2"/>
  <c r="I3592" i="2"/>
  <c r="A3593" i="2"/>
  <c r="B3593" i="2"/>
  <c r="C3593" i="2"/>
  <c r="D3593" i="2"/>
  <c r="E3593" i="2"/>
  <c r="F3593" i="2"/>
  <c r="G3593" i="2"/>
  <c r="H3593" i="2"/>
  <c r="I3593" i="2"/>
  <c r="A3594" i="2"/>
  <c r="B3594" i="2"/>
  <c r="C3594" i="2"/>
  <c r="D3594" i="2"/>
  <c r="E3594" i="2"/>
  <c r="F3594" i="2"/>
  <c r="G3594" i="2"/>
  <c r="H3594" i="2"/>
  <c r="I3594" i="2"/>
  <c r="A3595" i="2"/>
  <c r="B3595" i="2"/>
  <c r="C3595" i="2"/>
  <c r="D3595" i="2"/>
  <c r="E3595" i="2"/>
  <c r="F3595" i="2"/>
  <c r="G3595" i="2"/>
  <c r="H3595" i="2"/>
  <c r="I3595" i="2"/>
  <c r="A3596" i="2"/>
  <c r="B3596" i="2"/>
  <c r="C3596" i="2"/>
  <c r="D3596" i="2"/>
  <c r="E3596" i="2"/>
  <c r="F3596" i="2"/>
  <c r="G3596" i="2"/>
  <c r="H3596" i="2"/>
  <c r="I3596" i="2"/>
  <c r="A3597" i="2"/>
  <c r="B3597" i="2"/>
  <c r="C3597" i="2"/>
  <c r="D3597" i="2"/>
  <c r="E3597" i="2"/>
  <c r="F3597" i="2"/>
  <c r="G3597" i="2"/>
  <c r="H3597" i="2"/>
  <c r="I3597" i="2"/>
  <c r="A3598" i="2"/>
  <c r="B3598" i="2"/>
  <c r="C3598" i="2"/>
  <c r="D3598" i="2"/>
  <c r="E3598" i="2"/>
  <c r="F3598" i="2"/>
  <c r="G3598" i="2"/>
  <c r="H3598" i="2"/>
  <c r="I3598" i="2"/>
  <c r="A3599" i="2"/>
  <c r="B3599" i="2"/>
  <c r="C3599" i="2"/>
  <c r="D3599" i="2"/>
  <c r="E3599" i="2"/>
  <c r="F3599" i="2"/>
  <c r="G3599" i="2"/>
  <c r="H3599" i="2"/>
  <c r="I3599" i="2"/>
  <c r="A3600" i="2"/>
  <c r="B3600" i="2"/>
  <c r="C3600" i="2"/>
  <c r="D3600" i="2"/>
  <c r="E3600" i="2"/>
  <c r="F3600" i="2"/>
  <c r="G3600" i="2"/>
  <c r="H3600" i="2"/>
  <c r="I3600" i="2"/>
  <c r="A3601" i="2"/>
  <c r="B3601" i="2"/>
  <c r="C3601" i="2"/>
  <c r="D3601" i="2"/>
  <c r="E3601" i="2"/>
  <c r="F3601" i="2"/>
  <c r="G3601" i="2"/>
  <c r="H3601" i="2"/>
  <c r="I3601" i="2"/>
  <c r="A3602" i="2"/>
  <c r="B3602" i="2"/>
  <c r="C3602" i="2"/>
  <c r="D3602" i="2"/>
  <c r="E3602" i="2"/>
  <c r="F3602" i="2"/>
  <c r="G3602" i="2"/>
  <c r="H3602" i="2"/>
  <c r="I3602" i="2"/>
  <c r="A3603" i="2"/>
  <c r="B3603" i="2"/>
  <c r="C3603" i="2"/>
  <c r="D3603" i="2"/>
  <c r="E3603" i="2"/>
  <c r="F3603" i="2"/>
  <c r="G3603" i="2"/>
  <c r="H3603" i="2"/>
  <c r="I3603" i="2"/>
  <c r="A3604" i="2"/>
  <c r="B3604" i="2"/>
  <c r="C3604" i="2"/>
  <c r="D3604" i="2"/>
  <c r="E3604" i="2"/>
  <c r="F3604" i="2"/>
  <c r="G3604" i="2"/>
  <c r="H3604" i="2"/>
  <c r="I3604" i="2"/>
  <c r="A3605" i="2"/>
  <c r="B3605" i="2"/>
  <c r="C3605" i="2"/>
  <c r="D3605" i="2"/>
  <c r="E3605" i="2"/>
  <c r="F3605" i="2"/>
  <c r="G3605" i="2"/>
  <c r="H3605" i="2"/>
  <c r="I3605" i="2"/>
  <c r="A3606" i="2"/>
  <c r="B3606" i="2"/>
  <c r="C3606" i="2"/>
  <c r="D3606" i="2"/>
  <c r="E3606" i="2"/>
  <c r="F3606" i="2"/>
  <c r="G3606" i="2"/>
  <c r="H3606" i="2"/>
  <c r="I3606" i="2"/>
  <c r="A3607" i="2"/>
  <c r="B3607" i="2"/>
  <c r="C3607" i="2"/>
  <c r="D3607" i="2"/>
  <c r="E3607" i="2"/>
  <c r="F3607" i="2"/>
  <c r="G3607" i="2"/>
  <c r="H3607" i="2"/>
  <c r="I3607" i="2"/>
  <c r="A3608" i="2"/>
  <c r="B3608" i="2"/>
  <c r="C3608" i="2"/>
  <c r="D3608" i="2"/>
  <c r="E3608" i="2"/>
  <c r="F3608" i="2"/>
  <c r="G3608" i="2"/>
  <c r="H3608" i="2"/>
  <c r="I3608" i="2"/>
  <c r="A3609" i="2"/>
  <c r="B3609" i="2"/>
  <c r="C3609" i="2"/>
  <c r="D3609" i="2"/>
  <c r="E3609" i="2"/>
  <c r="F3609" i="2"/>
  <c r="G3609" i="2"/>
  <c r="H3609" i="2"/>
  <c r="I3609" i="2"/>
  <c r="A3610" i="2"/>
  <c r="B3610" i="2"/>
  <c r="C3610" i="2"/>
  <c r="D3610" i="2"/>
  <c r="E3610" i="2"/>
  <c r="F3610" i="2"/>
  <c r="G3610" i="2"/>
  <c r="H3610" i="2"/>
  <c r="I3610" i="2"/>
  <c r="A3611" i="2"/>
  <c r="B3611" i="2"/>
  <c r="C3611" i="2"/>
  <c r="D3611" i="2"/>
  <c r="E3611" i="2"/>
  <c r="F3611" i="2"/>
  <c r="G3611" i="2"/>
  <c r="H3611" i="2"/>
  <c r="I3611" i="2"/>
  <c r="A3612" i="2"/>
  <c r="B3612" i="2"/>
  <c r="C3612" i="2"/>
  <c r="D3612" i="2"/>
  <c r="E3612" i="2"/>
  <c r="F3612" i="2"/>
  <c r="G3612" i="2"/>
  <c r="H3612" i="2"/>
  <c r="I3612" i="2"/>
  <c r="A3613" i="2"/>
  <c r="B3613" i="2"/>
  <c r="C3613" i="2"/>
  <c r="D3613" i="2"/>
  <c r="E3613" i="2"/>
  <c r="F3613" i="2"/>
  <c r="G3613" i="2"/>
  <c r="H3613" i="2"/>
  <c r="I3613" i="2"/>
  <c r="A3614" i="2"/>
  <c r="B3614" i="2"/>
  <c r="C3614" i="2"/>
  <c r="D3614" i="2"/>
  <c r="E3614" i="2"/>
  <c r="F3614" i="2"/>
  <c r="G3614" i="2"/>
  <c r="H3614" i="2"/>
  <c r="I3614" i="2"/>
  <c r="A3615" i="2"/>
  <c r="B3615" i="2"/>
  <c r="C3615" i="2"/>
  <c r="D3615" i="2"/>
  <c r="E3615" i="2"/>
  <c r="F3615" i="2"/>
  <c r="G3615" i="2"/>
  <c r="H3615" i="2"/>
  <c r="I3615" i="2"/>
  <c r="A3616" i="2"/>
  <c r="B3616" i="2"/>
  <c r="C3616" i="2"/>
  <c r="D3616" i="2"/>
  <c r="E3616" i="2"/>
  <c r="F3616" i="2"/>
  <c r="G3616" i="2"/>
  <c r="H3616" i="2"/>
  <c r="I3616" i="2"/>
  <c r="A3617" i="2"/>
  <c r="B3617" i="2"/>
  <c r="C3617" i="2"/>
  <c r="D3617" i="2"/>
  <c r="E3617" i="2"/>
  <c r="F3617" i="2"/>
  <c r="G3617" i="2"/>
  <c r="H3617" i="2"/>
  <c r="I3617" i="2"/>
  <c r="A3618" i="2"/>
  <c r="B3618" i="2"/>
  <c r="C3618" i="2"/>
  <c r="D3618" i="2"/>
  <c r="E3618" i="2"/>
  <c r="F3618" i="2"/>
  <c r="G3618" i="2"/>
  <c r="H3618" i="2"/>
  <c r="I3618" i="2"/>
  <c r="A3619" i="2"/>
  <c r="B3619" i="2"/>
  <c r="C3619" i="2"/>
  <c r="D3619" i="2"/>
  <c r="E3619" i="2"/>
  <c r="F3619" i="2"/>
  <c r="G3619" i="2"/>
  <c r="H3619" i="2"/>
  <c r="I3619" i="2"/>
  <c r="A3620" i="2"/>
  <c r="B3620" i="2"/>
  <c r="C3620" i="2"/>
  <c r="D3620" i="2"/>
  <c r="E3620" i="2"/>
  <c r="F3620" i="2"/>
  <c r="G3620" i="2"/>
  <c r="H3620" i="2"/>
  <c r="I3620" i="2"/>
  <c r="A3621" i="2"/>
  <c r="B3621" i="2"/>
  <c r="C3621" i="2"/>
  <c r="D3621" i="2"/>
  <c r="E3621" i="2"/>
  <c r="F3621" i="2"/>
  <c r="G3621" i="2"/>
  <c r="H3621" i="2"/>
  <c r="I3621" i="2"/>
  <c r="A3622" i="2"/>
  <c r="B3622" i="2"/>
  <c r="C3622" i="2"/>
  <c r="D3622" i="2"/>
  <c r="E3622" i="2"/>
  <c r="F3622" i="2"/>
  <c r="G3622" i="2"/>
  <c r="H3622" i="2"/>
  <c r="I3622" i="2"/>
  <c r="A3623" i="2"/>
  <c r="B3623" i="2"/>
  <c r="C3623" i="2"/>
  <c r="D3623" i="2"/>
  <c r="E3623" i="2"/>
  <c r="F3623" i="2"/>
  <c r="G3623" i="2"/>
  <c r="H3623" i="2"/>
  <c r="I3623" i="2"/>
  <c r="A3624" i="2"/>
  <c r="B3624" i="2"/>
  <c r="C3624" i="2"/>
  <c r="D3624" i="2"/>
  <c r="E3624" i="2"/>
  <c r="F3624" i="2"/>
  <c r="G3624" i="2"/>
  <c r="H3624" i="2"/>
  <c r="I3624" i="2"/>
  <c r="A3625" i="2"/>
  <c r="B3625" i="2"/>
  <c r="C3625" i="2"/>
  <c r="D3625" i="2"/>
  <c r="E3625" i="2"/>
  <c r="F3625" i="2"/>
  <c r="G3625" i="2"/>
  <c r="H3625" i="2"/>
  <c r="I3625" i="2"/>
  <c r="A3626" i="2"/>
  <c r="B3626" i="2"/>
  <c r="C3626" i="2"/>
  <c r="D3626" i="2"/>
  <c r="E3626" i="2"/>
  <c r="F3626" i="2"/>
  <c r="G3626" i="2"/>
  <c r="H3626" i="2"/>
  <c r="I3626" i="2"/>
  <c r="A3627" i="2"/>
  <c r="B3627" i="2"/>
  <c r="C3627" i="2"/>
  <c r="D3627" i="2"/>
  <c r="E3627" i="2"/>
  <c r="F3627" i="2"/>
  <c r="G3627" i="2"/>
  <c r="H3627" i="2"/>
  <c r="I3627" i="2"/>
  <c r="A3628" i="2"/>
  <c r="B3628" i="2"/>
  <c r="C3628" i="2"/>
  <c r="D3628" i="2"/>
  <c r="E3628" i="2"/>
  <c r="F3628" i="2"/>
  <c r="G3628" i="2"/>
  <c r="H3628" i="2"/>
  <c r="I3628" i="2"/>
  <c r="A3629" i="2"/>
  <c r="B3629" i="2"/>
  <c r="C3629" i="2"/>
  <c r="D3629" i="2"/>
  <c r="E3629" i="2"/>
  <c r="F3629" i="2"/>
  <c r="G3629" i="2"/>
  <c r="H3629" i="2"/>
  <c r="I3629" i="2"/>
  <c r="A3630" i="2"/>
  <c r="B3630" i="2"/>
  <c r="C3630" i="2"/>
  <c r="D3630" i="2"/>
  <c r="E3630" i="2"/>
  <c r="F3630" i="2"/>
  <c r="G3630" i="2"/>
  <c r="H3630" i="2"/>
  <c r="I3630" i="2"/>
  <c r="A3631" i="2"/>
  <c r="B3631" i="2"/>
  <c r="C3631" i="2"/>
  <c r="D3631" i="2"/>
  <c r="E3631" i="2"/>
  <c r="F3631" i="2"/>
  <c r="G3631" i="2"/>
  <c r="H3631" i="2"/>
  <c r="I3631" i="2"/>
  <c r="A3632" i="2"/>
  <c r="B3632" i="2"/>
  <c r="C3632" i="2"/>
  <c r="D3632" i="2"/>
  <c r="E3632" i="2"/>
  <c r="F3632" i="2"/>
  <c r="G3632" i="2"/>
  <c r="H3632" i="2"/>
  <c r="I3632" i="2"/>
  <c r="A3633" i="2"/>
  <c r="B3633" i="2"/>
  <c r="C3633" i="2"/>
  <c r="D3633" i="2"/>
  <c r="E3633" i="2"/>
  <c r="F3633" i="2"/>
  <c r="G3633" i="2"/>
  <c r="H3633" i="2"/>
  <c r="I3633" i="2"/>
  <c r="A3634" i="2"/>
  <c r="B3634" i="2"/>
  <c r="C3634" i="2"/>
  <c r="D3634" i="2"/>
  <c r="E3634" i="2"/>
  <c r="F3634" i="2"/>
  <c r="G3634" i="2"/>
  <c r="H3634" i="2"/>
  <c r="I3634" i="2"/>
  <c r="A3635" i="2"/>
  <c r="B3635" i="2"/>
  <c r="C3635" i="2"/>
  <c r="D3635" i="2"/>
  <c r="E3635" i="2"/>
  <c r="F3635" i="2"/>
  <c r="G3635" i="2"/>
  <c r="H3635" i="2"/>
  <c r="I3635" i="2"/>
  <c r="A3636" i="2"/>
  <c r="B3636" i="2"/>
  <c r="C3636" i="2"/>
  <c r="D3636" i="2"/>
  <c r="E3636" i="2"/>
  <c r="F3636" i="2"/>
  <c r="G3636" i="2"/>
  <c r="H3636" i="2"/>
  <c r="I3636" i="2"/>
  <c r="A3637" i="2"/>
  <c r="B3637" i="2"/>
  <c r="C3637" i="2"/>
  <c r="D3637" i="2"/>
  <c r="E3637" i="2"/>
  <c r="F3637" i="2"/>
  <c r="G3637" i="2"/>
  <c r="H3637" i="2"/>
  <c r="I3637" i="2"/>
  <c r="A3638" i="2"/>
  <c r="B3638" i="2"/>
  <c r="C3638" i="2"/>
  <c r="D3638" i="2"/>
  <c r="E3638" i="2"/>
  <c r="F3638" i="2"/>
  <c r="G3638" i="2"/>
  <c r="H3638" i="2"/>
  <c r="I3638" i="2"/>
  <c r="A3639" i="2"/>
  <c r="B3639" i="2"/>
  <c r="C3639" i="2"/>
  <c r="D3639" i="2"/>
  <c r="E3639" i="2"/>
  <c r="F3639" i="2"/>
  <c r="G3639" i="2"/>
  <c r="H3639" i="2"/>
  <c r="I3639" i="2"/>
  <c r="A3640" i="2"/>
  <c r="B3640" i="2"/>
  <c r="C3640" i="2"/>
  <c r="D3640" i="2"/>
  <c r="E3640" i="2"/>
  <c r="F3640" i="2"/>
  <c r="G3640" i="2"/>
  <c r="H3640" i="2"/>
  <c r="I3640" i="2"/>
  <c r="A3641" i="2"/>
  <c r="B3641" i="2"/>
  <c r="C3641" i="2"/>
  <c r="D3641" i="2"/>
  <c r="E3641" i="2"/>
  <c r="F3641" i="2"/>
  <c r="G3641" i="2"/>
  <c r="H3641" i="2"/>
  <c r="I3641" i="2"/>
  <c r="A3642" i="2"/>
  <c r="B3642" i="2"/>
  <c r="C3642" i="2"/>
  <c r="D3642" i="2"/>
  <c r="E3642" i="2"/>
  <c r="F3642" i="2"/>
  <c r="G3642" i="2"/>
  <c r="H3642" i="2"/>
  <c r="I3642" i="2"/>
  <c r="A3643" i="2"/>
  <c r="B3643" i="2"/>
  <c r="C3643" i="2"/>
  <c r="D3643" i="2"/>
  <c r="E3643" i="2"/>
  <c r="F3643" i="2"/>
  <c r="G3643" i="2"/>
  <c r="H3643" i="2"/>
  <c r="I3643" i="2"/>
  <c r="A3644" i="2"/>
  <c r="B3644" i="2"/>
  <c r="C3644" i="2"/>
  <c r="D3644" i="2"/>
  <c r="E3644" i="2"/>
  <c r="F3644" i="2"/>
  <c r="G3644" i="2"/>
  <c r="H3644" i="2"/>
  <c r="I3644" i="2"/>
  <c r="A3645" i="2"/>
  <c r="B3645" i="2"/>
  <c r="C3645" i="2"/>
  <c r="D3645" i="2"/>
  <c r="E3645" i="2"/>
  <c r="F3645" i="2"/>
  <c r="G3645" i="2"/>
  <c r="H3645" i="2"/>
  <c r="I3645" i="2"/>
  <c r="A3646" i="2"/>
  <c r="B3646" i="2"/>
  <c r="C3646" i="2"/>
  <c r="D3646" i="2"/>
  <c r="E3646" i="2"/>
  <c r="F3646" i="2"/>
  <c r="G3646" i="2"/>
  <c r="H3646" i="2"/>
  <c r="I3646" i="2"/>
  <c r="A3647" i="2"/>
  <c r="B3647" i="2"/>
  <c r="C3647" i="2"/>
  <c r="D3647" i="2"/>
  <c r="E3647" i="2"/>
  <c r="F3647" i="2"/>
  <c r="G3647" i="2"/>
  <c r="H3647" i="2"/>
  <c r="I3647" i="2"/>
  <c r="A3648" i="2"/>
  <c r="B3648" i="2"/>
  <c r="C3648" i="2"/>
  <c r="D3648" i="2"/>
  <c r="E3648" i="2"/>
  <c r="F3648" i="2"/>
  <c r="G3648" i="2"/>
  <c r="H3648" i="2"/>
  <c r="I3648" i="2"/>
  <c r="A3649" i="2"/>
  <c r="B3649" i="2"/>
  <c r="C3649" i="2"/>
  <c r="D3649" i="2"/>
  <c r="E3649" i="2"/>
  <c r="F3649" i="2"/>
  <c r="G3649" i="2"/>
  <c r="H3649" i="2"/>
  <c r="I3649" i="2"/>
  <c r="A3650" i="2"/>
  <c r="B3650" i="2"/>
  <c r="C3650" i="2"/>
  <c r="D3650" i="2"/>
  <c r="E3650" i="2"/>
  <c r="F3650" i="2"/>
  <c r="G3650" i="2"/>
  <c r="H3650" i="2"/>
  <c r="I3650" i="2"/>
  <c r="A3651" i="2"/>
  <c r="B3651" i="2"/>
  <c r="C3651" i="2"/>
  <c r="D3651" i="2"/>
  <c r="E3651" i="2"/>
  <c r="F3651" i="2"/>
  <c r="G3651" i="2"/>
  <c r="H3651" i="2"/>
  <c r="I3651" i="2"/>
  <c r="A3652" i="2"/>
  <c r="B3652" i="2"/>
  <c r="C3652" i="2"/>
  <c r="D3652" i="2"/>
  <c r="E3652" i="2"/>
  <c r="F3652" i="2"/>
  <c r="G3652" i="2"/>
  <c r="H3652" i="2"/>
  <c r="I3652" i="2"/>
  <c r="A3653" i="2"/>
  <c r="B3653" i="2"/>
  <c r="C3653" i="2"/>
  <c r="D3653" i="2"/>
  <c r="E3653" i="2"/>
  <c r="F3653" i="2"/>
  <c r="G3653" i="2"/>
  <c r="H3653" i="2"/>
  <c r="I3653" i="2"/>
  <c r="A3654" i="2"/>
  <c r="B3654" i="2"/>
  <c r="C3654" i="2"/>
  <c r="D3654" i="2"/>
  <c r="E3654" i="2"/>
  <c r="F3654" i="2"/>
  <c r="G3654" i="2"/>
  <c r="H3654" i="2"/>
  <c r="I3654" i="2"/>
  <c r="A3655" i="2"/>
  <c r="B3655" i="2"/>
  <c r="C3655" i="2"/>
  <c r="D3655" i="2"/>
  <c r="E3655" i="2"/>
  <c r="F3655" i="2"/>
  <c r="G3655" i="2"/>
  <c r="H3655" i="2"/>
  <c r="I3655" i="2"/>
  <c r="A3656" i="2"/>
  <c r="B3656" i="2"/>
  <c r="C3656" i="2"/>
  <c r="D3656" i="2"/>
  <c r="E3656" i="2"/>
  <c r="F3656" i="2"/>
  <c r="G3656" i="2"/>
  <c r="H3656" i="2"/>
  <c r="I3656" i="2"/>
  <c r="A3657" i="2"/>
  <c r="B3657" i="2"/>
  <c r="C3657" i="2"/>
  <c r="D3657" i="2"/>
  <c r="E3657" i="2"/>
  <c r="F3657" i="2"/>
  <c r="G3657" i="2"/>
  <c r="H3657" i="2"/>
  <c r="I3657" i="2"/>
  <c r="A3658" i="2"/>
  <c r="B3658" i="2"/>
  <c r="C3658" i="2"/>
  <c r="D3658" i="2"/>
  <c r="E3658" i="2"/>
  <c r="F3658" i="2"/>
  <c r="G3658" i="2"/>
  <c r="H3658" i="2"/>
  <c r="I3658" i="2"/>
  <c r="A3659" i="2"/>
  <c r="B3659" i="2"/>
  <c r="C3659" i="2"/>
  <c r="D3659" i="2"/>
  <c r="E3659" i="2"/>
  <c r="F3659" i="2"/>
  <c r="G3659" i="2"/>
  <c r="H3659" i="2"/>
  <c r="I3659" i="2"/>
  <c r="A3660" i="2"/>
  <c r="B3660" i="2"/>
  <c r="C3660" i="2"/>
  <c r="D3660" i="2"/>
  <c r="E3660" i="2"/>
  <c r="F3660" i="2"/>
  <c r="G3660" i="2"/>
  <c r="H3660" i="2"/>
  <c r="I3660" i="2"/>
  <c r="A3661" i="2"/>
  <c r="B3661" i="2"/>
  <c r="C3661" i="2"/>
  <c r="D3661" i="2"/>
  <c r="E3661" i="2"/>
  <c r="F3661" i="2"/>
  <c r="G3661" i="2"/>
  <c r="H3661" i="2"/>
  <c r="I3661" i="2"/>
  <c r="A3662" i="2"/>
  <c r="B3662" i="2"/>
  <c r="C3662" i="2"/>
  <c r="D3662" i="2"/>
  <c r="E3662" i="2"/>
  <c r="F3662" i="2"/>
  <c r="G3662" i="2"/>
  <c r="H3662" i="2"/>
  <c r="I3662" i="2"/>
  <c r="A3663" i="2"/>
  <c r="B3663" i="2"/>
  <c r="C3663" i="2"/>
  <c r="D3663" i="2"/>
  <c r="E3663" i="2"/>
  <c r="F3663" i="2"/>
  <c r="G3663" i="2"/>
  <c r="H3663" i="2"/>
  <c r="I3663" i="2"/>
  <c r="A3664" i="2"/>
  <c r="B3664" i="2"/>
  <c r="C3664" i="2"/>
  <c r="D3664" i="2"/>
  <c r="E3664" i="2"/>
  <c r="F3664" i="2"/>
  <c r="G3664" i="2"/>
  <c r="H3664" i="2"/>
  <c r="I3664" i="2"/>
  <c r="A3665" i="2"/>
  <c r="B3665" i="2"/>
  <c r="C3665" i="2"/>
  <c r="D3665" i="2"/>
  <c r="E3665" i="2"/>
  <c r="F3665" i="2"/>
  <c r="G3665" i="2"/>
  <c r="H3665" i="2"/>
  <c r="I3665" i="2"/>
  <c r="A3666" i="2"/>
  <c r="B3666" i="2"/>
  <c r="C3666" i="2"/>
  <c r="D3666" i="2"/>
  <c r="E3666" i="2"/>
  <c r="F3666" i="2"/>
  <c r="G3666" i="2"/>
  <c r="H3666" i="2"/>
  <c r="I3666" i="2"/>
  <c r="A3667" i="2"/>
  <c r="B3667" i="2"/>
  <c r="C3667" i="2"/>
  <c r="D3667" i="2"/>
  <c r="E3667" i="2"/>
  <c r="F3667" i="2"/>
  <c r="G3667" i="2"/>
  <c r="H3667" i="2"/>
  <c r="I3667" i="2"/>
  <c r="A3668" i="2"/>
  <c r="B3668" i="2"/>
  <c r="C3668" i="2"/>
  <c r="D3668" i="2"/>
  <c r="E3668" i="2"/>
  <c r="F3668" i="2"/>
  <c r="G3668" i="2"/>
  <c r="H3668" i="2"/>
  <c r="I3668" i="2"/>
  <c r="A3669" i="2"/>
  <c r="B3669" i="2"/>
  <c r="C3669" i="2"/>
  <c r="D3669" i="2"/>
  <c r="E3669" i="2"/>
  <c r="F3669" i="2"/>
  <c r="G3669" i="2"/>
  <c r="H3669" i="2"/>
  <c r="I3669" i="2"/>
  <c r="A3670" i="2"/>
  <c r="B3670" i="2"/>
  <c r="C3670" i="2"/>
  <c r="D3670" i="2"/>
  <c r="E3670" i="2"/>
  <c r="F3670" i="2"/>
  <c r="G3670" i="2"/>
  <c r="H3670" i="2"/>
  <c r="I3670" i="2"/>
  <c r="A3671" i="2"/>
  <c r="B3671" i="2"/>
  <c r="C3671" i="2"/>
  <c r="D3671" i="2"/>
  <c r="E3671" i="2"/>
  <c r="F3671" i="2"/>
  <c r="G3671" i="2"/>
  <c r="H3671" i="2"/>
  <c r="I3671" i="2"/>
  <c r="A3672" i="2"/>
  <c r="B3672" i="2"/>
  <c r="C3672" i="2"/>
  <c r="D3672" i="2"/>
  <c r="E3672" i="2"/>
  <c r="F3672" i="2"/>
  <c r="G3672" i="2"/>
  <c r="H3672" i="2"/>
  <c r="I3672" i="2"/>
  <c r="A3673" i="2"/>
  <c r="B3673" i="2"/>
  <c r="C3673" i="2"/>
  <c r="D3673" i="2"/>
  <c r="E3673" i="2"/>
  <c r="F3673" i="2"/>
  <c r="G3673" i="2"/>
  <c r="H3673" i="2"/>
  <c r="I3673" i="2"/>
  <c r="A3674" i="2"/>
  <c r="B3674" i="2"/>
  <c r="C3674" i="2"/>
  <c r="D3674" i="2"/>
  <c r="E3674" i="2"/>
  <c r="F3674" i="2"/>
  <c r="G3674" i="2"/>
  <c r="H3674" i="2"/>
  <c r="I3674" i="2"/>
  <c r="A3675" i="2"/>
  <c r="B3675" i="2"/>
  <c r="C3675" i="2"/>
  <c r="D3675" i="2"/>
  <c r="E3675" i="2"/>
  <c r="F3675" i="2"/>
  <c r="G3675" i="2"/>
  <c r="H3675" i="2"/>
  <c r="I3675" i="2"/>
  <c r="A3676" i="2"/>
  <c r="B3676" i="2"/>
  <c r="C3676" i="2"/>
  <c r="D3676" i="2"/>
  <c r="E3676" i="2"/>
  <c r="F3676" i="2"/>
  <c r="G3676" i="2"/>
  <c r="H3676" i="2"/>
  <c r="I3676" i="2"/>
  <c r="A3677" i="2"/>
  <c r="B3677" i="2"/>
  <c r="C3677" i="2"/>
  <c r="D3677" i="2"/>
  <c r="E3677" i="2"/>
  <c r="F3677" i="2"/>
  <c r="G3677" i="2"/>
  <c r="H3677" i="2"/>
  <c r="I3677" i="2"/>
  <c r="A3678" i="2"/>
  <c r="B3678" i="2"/>
  <c r="C3678" i="2"/>
  <c r="D3678" i="2"/>
  <c r="E3678" i="2"/>
  <c r="F3678" i="2"/>
  <c r="G3678" i="2"/>
  <c r="H3678" i="2"/>
  <c r="I3678" i="2"/>
  <c r="A3679" i="2"/>
  <c r="B3679" i="2"/>
  <c r="C3679" i="2"/>
  <c r="D3679" i="2"/>
  <c r="E3679" i="2"/>
  <c r="F3679" i="2"/>
  <c r="G3679" i="2"/>
  <c r="H3679" i="2"/>
  <c r="I3679" i="2"/>
  <c r="A3680" i="2"/>
  <c r="B3680" i="2"/>
  <c r="C3680" i="2"/>
  <c r="D3680" i="2"/>
  <c r="E3680" i="2"/>
  <c r="F3680" i="2"/>
  <c r="G3680" i="2"/>
  <c r="H3680" i="2"/>
  <c r="I3680" i="2"/>
  <c r="A3681" i="2"/>
  <c r="B3681" i="2"/>
  <c r="C3681" i="2"/>
  <c r="D3681" i="2"/>
  <c r="E3681" i="2"/>
  <c r="F3681" i="2"/>
  <c r="G3681" i="2"/>
  <c r="H3681" i="2"/>
  <c r="I3681" i="2"/>
  <c r="A3682" i="2"/>
  <c r="B3682" i="2"/>
  <c r="C3682" i="2"/>
  <c r="D3682" i="2"/>
  <c r="E3682" i="2"/>
  <c r="F3682" i="2"/>
  <c r="G3682" i="2"/>
  <c r="H3682" i="2"/>
  <c r="I3682" i="2"/>
  <c r="A3683" i="2"/>
  <c r="B3683" i="2"/>
  <c r="C3683" i="2"/>
  <c r="D3683" i="2"/>
  <c r="E3683" i="2"/>
  <c r="F3683" i="2"/>
  <c r="G3683" i="2"/>
  <c r="H3683" i="2"/>
  <c r="I3683" i="2"/>
  <c r="A3684" i="2"/>
  <c r="B3684" i="2"/>
  <c r="C3684" i="2"/>
  <c r="D3684" i="2"/>
  <c r="E3684" i="2"/>
  <c r="F3684" i="2"/>
  <c r="G3684" i="2"/>
  <c r="H3684" i="2"/>
  <c r="I3684" i="2"/>
  <c r="A3685" i="2"/>
  <c r="B3685" i="2"/>
  <c r="C3685" i="2"/>
  <c r="D3685" i="2"/>
  <c r="E3685" i="2"/>
  <c r="F3685" i="2"/>
  <c r="G3685" i="2"/>
  <c r="H3685" i="2"/>
  <c r="I3685" i="2"/>
  <c r="A3686" i="2"/>
  <c r="B3686" i="2"/>
  <c r="C3686" i="2"/>
  <c r="D3686" i="2"/>
  <c r="E3686" i="2"/>
  <c r="F3686" i="2"/>
  <c r="G3686" i="2"/>
  <c r="H3686" i="2"/>
  <c r="I3686" i="2"/>
  <c r="A3687" i="2"/>
  <c r="B3687" i="2"/>
  <c r="C3687" i="2"/>
  <c r="D3687" i="2"/>
  <c r="E3687" i="2"/>
  <c r="F3687" i="2"/>
  <c r="G3687" i="2"/>
  <c r="H3687" i="2"/>
  <c r="I3687" i="2"/>
  <c r="A3688" i="2"/>
  <c r="B3688" i="2"/>
  <c r="C3688" i="2"/>
  <c r="D3688" i="2"/>
  <c r="E3688" i="2"/>
  <c r="F3688" i="2"/>
  <c r="G3688" i="2"/>
  <c r="H3688" i="2"/>
  <c r="I3688" i="2"/>
  <c r="A3689" i="2"/>
  <c r="B3689" i="2"/>
  <c r="C3689" i="2"/>
  <c r="D3689" i="2"/>
  <c r="E3689" i="2"/>
  <c r="F3689" i="2"/>
  <c r="G3689" i="2"/>
  <c r="H3689" i="2"/>
  <c r="I3689" i="2"/>
  <c r="A3690" i="2"/>
  <c r="B3690" i="2"/>
  <c r="C3690" i="2"/>
  <c r="D3690" i="2"/>
  <c r="E3690" i="2"/>
  <c r="F3690" i="2"/>
  <c r="G3690" i="2"/>
  <c r="H3690" i="2"/>
  <c r="I3690" i="2"/>
  <c r="A3691" i="2"/>
  <c r="B3691" i="2"/>
  <c r="C3691" i="2"/>
  <c r="D3691" i="2"/>
  <c r="E3691" i="2"/>
  <c r="F3691" i="2"/>
  <c r="G3691" i="2"/>
  <c r="H3691" i="2"/>
  <c r="I3691" i="2"/>
  <c r="A3692" i="2"/>
  <c r="B3692" i="2"/>
  <c r="C3692" i="2"/>
  <c r="D3692" i="2"/>
  <c r="E3692" i="2"/>
  <c r="F3692" i="2"/>
  <c r="G3692" i="2"/>
  <c r="H3692" i="2"/>
  <c r="I3692" i="2"/>
  <c r="A3693" i="2"/>
  <c r="B3693" i="2"/>
  <c r="C3693" i="2"/>
  <c r="D3693" i="2"/>
  <c r="E3693" i="2"/>
  <c r="F3693" i="2"/>
  <c r="G3693" i="2"/>
  <c r="H3693" i="2"/>
  <c r="I3693" i="2"/>
  <c r="A3694" i="2"/>
  <c r="B3694" i="2"/>
  <c r="C3694" i="2"/>
  <c r="D3694" i="2"/>
  <c r="E3694" i="2"/>
  <c r="F3694" i="2"/>
  <c r="G3694" i="2"/>
  <c r="H3694" i="2"/>
  <c r="I3694" i="2"/>
  <c r="A3695" i="2"/>
  <c r="B3695" i="2"/>
  <c r="C3695" i="2"/>
  <c r="D3695" i="2"/>
  <c r="E3695" i="2"/>
  <c r="F3695" i="2"/>
  <c r="G3695" i="2"/>
  <c r="H3695" i="2"/>
  <c r="I3695" i="2"/>
  <c r="A3696" i="2"/>
  <c r="B3696" i="2"/>
  <c r="C3696" i="2"/>
  <c r="D3696" i="2"/>
  <c r="E3696" i="2"/>
  <c r="F3696" i="2"/>
  <c r="G3696" i="2"/>
  <c r="H3696" i="2"/>
  <c r="I3696" i="2"/>
  <c r="A3697" i="2"/>
  <c r="B3697" i="2"/>
  <c r="C3697" i="2"/>
  <c r="D3697" i="2"/>
  <c r="E3697" i="2"/>
  <c r="F3697" i="2"/>
  <c r="G3697" i="2"/>
  <c r="H3697" i="2"/>
  <c r="I3697" i="2"/>
  <c r="A3698" i="2"/>
  <c r="B3698" i="2"/>
  <c r="C3698" i="2"/>
  <c r="D3698" i="2"/>
  <c r="E3698" i="2"/>
  <c r="F3698" i="2"/>
  <c r="G3698" i="2"/>
  <c r="H3698" i="2"/>
  <c r="I3698" i="2"/>
  <c r="A3699" i="2"/>
  <c r="B3699" i="2"/>
  <c r="C3699" i="2"/>
  <c r="D3699" i="2"/>
  <c r="E3699" i="2"/>
  <c r="F3699" i="2"/>
  <c r="G3699" i="2"/>
  <c r="H3699" i="2"/>
  <c r="I3699" i="2"/>
  <c r="A3700" i="2"/>
  <c r="B3700" i="2"/>
  <c r="C3700" i="2"/>
  <c r="D3700" i="2"/>
  <c r="E3700" i="2"/>
  <c r="F3700" i="2"/>
  <c r="G3700" i="2"/>
  <c r="H3700" i="2"/>
  <c r="I3700" i="2"/>
  <c r="A3701" i="2"/>
  <c r="B3701" i="2"/>
  <c r="C3701" i="2"/>
  <c r="D3701" i="2"/>
  <c r="E3701" i="2"/>
  <c r="F3701" i="2"/>
  <c r="G3701" i="2"/>
  <c r="H3701" i="2"/>
  <c r="I3701" i="2"/>
  <c r="A3702" i="2"/>
  <c r="B3702" i="2"/>
  <c r="C3702" i="2"/>
  <c r="D3702" i="2"/>
  <c r="E3702" i="2"/>
  <c r="F3702" i="2"/>
  <c r="G3702" i="2"/>
  <c r="H3702" i="2"/>
  <c r="I3702" i="2"/>
  <c r="A3703" i="2"/>
  <c r="B3703" i="2"/>
  <c r="C3703" i="2"/>
  <c r="D3703" i="2"/>
  <c r="E3703" i="2"/>
  <c r="F3703" i="2"/>
  <c r="G3703" i="2"/>
  <c r="H3703" i="2"/>
  <c r="I3703" i="2"/>
  <c r="A3704" i="2"/>
  <c r="B3704" i="2"/>
  <c r="C3704" i="2"/>
  <c r="D3704" i="2"/>
  <c r="E3704" i="2"/>
  <c r="F3704" i="2"/>
  <c r="G3704" i="2"/>
  <c r="H3704" i="2"/>
  <c r="I3704" i="2"/>
  <c r="A3705" i="2"/>
  <c r="B3705" i="2"/>
  <c r="C3705" i="2"/>
  <c r="D3705" i="2"/>
  <c r="E3705" i="2"/>
  <c r="F3705" i="2"/>
  <c r="G3705" i="2"/>
  <c r="H3705" i="2"/>
  <c r="I3705" i="2"/>
  <c r="A3706" i="2"/>
  <c r="B3706" i="2"/>
  <c r="C3706" i="2"/>
  <c r="D3706" i="2"/>
  <c r="E3706" i="2"/>
  <c r="F3706" i="2"/>
  <c r="G3706" i="2"/>
  <c r="H3706" i="2"/>
  <c r="I3706" i="2"/>
  <c r="A3707" i="2"/>
  <c r="B3707" i="2"/>
  <c r="C3707" i="2"/>
  <c r="D3707" i="2"/>
  <c r="E3707" i="2"/>
  <c r="F3707" i="2"/>
  <c r="G3707" i="2"/>
  <c r="H3707" i="2"/>
  <c r="I3707" i="2"/>
  <c r="A3708" i="2"/>
  <c r="B3708" i="2"/>
  <c r="C3708" i="2"/>
  <c r="D3708" i="2"/>
  <c r="E3708" i="2"/>
  <c r="F3708" i="2"/>
  <c r="G3708" i="2"/>
  <c r="H3708" i="2"/>
  <c r="I3708" i="2"/>
  <c r="A3709" i="2"/>
  <c r="B3709" i="2"/>
  <c r="C3709" i="2"/>
  <c r="D3709" i="2"/>
  <c r="E3709" i="2"/>
  <c r="F3709" i="2"/>
  <c r="G3709" i="2"/>
  <c r="H3709" i="2"/>
  <c r="I3709" i="2"/>
  <c r="A3710" i="2"/>
  <c r="B3710" i="2"/>
  <c r="C3710" i="2"/>
  <c r="D3710" i="2"/>
  <c r="E3710" i="2"/>
  <c r="F3710" i="2"/>
  <c r="G3710" i="2"/>
  <c r="H3710" i="2"/>
  <c r="I3710" i="2"/>
  <c r="A3711" i="2"/>
  <c r="B3711" i="2"/>
  <c r="C3711" i="2"/>
  <c r="D3711" i="2"/>
  <c r="E3711" i="2"/>
  <c r="F3711" i="2"/>
  <c r="G3711" i="2"/>
  <c r="H3711" i="2"/>
  <c r="I3711" i="2"/>
  <c r="A3712" i="2"/>
  <c r="B3712" i="2"/>
  <c r="C3712" i="2"/>
  <c r="D3712" i="2"/>
  <c r="E3712" i="2"/>
  <c r="F3712" i="2"/>
  <c r="G3712" i="2"/>
  <c r="H3712" i="2"/>
  <c r="I3712" i="2"/>
  <c r="A3713" i="2"/>
  <c r="B3713" i="2"/>
  <c r="C3713" i="2"/>
  <c r="D3713" i="2"/>
  <c r="E3713" i="2"/>
  <c r="F3713" i="2"/>
  <c r="G3713" i="2"/>
  <c r="H3713" i="2"/>
  <c r="I3713" i="2"/>
  <c r="A3714" i="2"/>
  <c r="B3714" i="2"/>
  <c r="C3714" i="2"/>
  <c r="D3714" i="2"/>
  <c r="E3714" i="2"/>
  <c r="F3714" i="2"/>
  <c r="G3714" i="2"/>
  <c r="H3714" i="2"/>
  <c r="I3714" i="2"/>
  <c r="A3715" i="2"/>
  <c r="B3715" i="2"/>
  <c r="C3715" i="2"/>
  <c r="D3715" i="2"/>
  <c r="E3715" i="2"/>
  <c r="F3715" i="2"/>
  <c r="G3715" i="2"/>
  <c r="H3715" i="2"/>
  <c r="I3715" i="2"/>
  <c r="A3716" i="2"/>
  <c r="B3716" i="2"/>
  <c r="C3716" i="2"/>
  <c r="D3716" i="2"/>
  <c r="E3716" i="2"/>
  <c r="F3716" i="2"/>
  <c r="G3716" i="2"/>
  <c r="H3716" i="2"/>
  <c r="I3716" i="2"/>
  <c r="A3717" i="2"/>
  <c r="B3717" i="2"/>
  <c r="C3717" i="2"/>
  <c r="D3717" i="2"/>
  <c r="E3717" i="2"/>
  <c r="F3717" i="2"/>
  <c r="G3717" i="2"/>
  <c r="H3717" i="2"/>
  <c r="I3717" i="2"/>
  <c r="A3718" i="2"/>
  <c r="B3718" i="2"/>
  <c r="C3718" i="2"/>
  <c r="D3718" i="2"/>
  <c r="E3718" i="2"/>
  <c r="F3718" i="2"/>
  <c r="G3718" i="2"/>
  <c r="H3718" i="2"/>
  <c r="I3718" i="2"/>
  <c r="A3719" i="2"/>
  <c r="B3719" i="2"/>
  <c r="C3719" i="2"/>
  <c r="D3719" i="2"/>
  <c r="E3719" i="2"/>
  <c r="F3719" i="2"/>
  <c r="G3719" i="2"/>
  <c r="H3719" i="2"/>
  <c r="I3719" i="2"/>
  <c r="A3720" i="2"/>
  <c r="B3720" i="2"/>
  <c r="C3720" i="2"/>
  <c r="D3720" i="2"/>
  <c r="E3720" i="2"/>
  <c r="F3720" i="2"/>
  <c r="G3720" i="2"/>
  <c r="H3720" i="2"/>
  <c r="I3720" i="2"/>
  <c r="A3721" i="2"/>
  <c r="B3721" i="2"/>
  <c r="C3721" i="2"/>
  <c r="D3721" i="2"/>
  <c r="E3721" i="2"/>
  <c r="F3721" i="2"/>
  <c r="G3721" i="2"/>
  <c r="H3721" i="2"/>
  <c r="I3721" i="2"/>
  <c r="A3722" i="2"/>
  <c r="B3722" i="2"/>
  <c r="C3722" i="2"/>
  <c r="D3722" i="2"/>
  <c r="E3722" i="2"/>
  <c r="F3722" i="2"/>
  <c r="G3722" i="2"/>
  <c r="H3722" i="2"/>
  <c r="I3722" i="2"/>
  <c r="A3723" i="2"/>
  <c r="B3723" i="2"/>
  <c r="C3723" i="2"/>
  <c r="D3723" i="2"/>
  <c r="E3723" i="2"/>
  <c r="F3723" i="2"/>
  <c r="G3723" i="2"/>
  <c r="H3723" i="2"/>
  <c r="I3723" i="2"/>
  <c r="A3724" i="2"/>
  <c r="B3724" i="2"/>
  <c r="C3724" i="2"/>
  <c r="D3724" i="2"/>
  <c r="E3724" i="2"/>
  <c r="F3724" i="2"/>
  <c r="G3724" i="2"/>
  <c r="H3724" i="2"/>
  <c r="I3724" i="2"/>
  <c r="A3725" i="2"/>
  <c r="B3725" i="2"/>
  <c r="C3725" i="2"/>
  <c r="D3725" i="2"/>
  <c r="E3725" i="2"/>
  <c r="F3725" i="2"/>
  <c r="G3725" i="2"/>
  <c r="H3725" i="2"/>
  <c r="I3725" i="2"/>
  <c r="A3726" i="2"/>
  <c r="B3726" i="2"/>
  <c r="C3726" i="2"/>
  <c r="D3726" i="2"/>
  <c r="E3726" i="2"/>
  <c r="F3726" i="2"/>
  <c r="G3726" i="2"/>
  <c r="H3726" i="2"/>
  <c r="I3726" i="2"/>
  <c r="A3727" i="2"/>
  <c r="B3727" i="2"/>
  <c r="C3727" i="2"/>
  <c r="D3727" i="2"/>
  <c r="E3727" i="2"/>
  <c r="F3727" i="2"/>
  <c r="G3727" i="2"/>
  <c r="H3727" i="2"/>
  <c r="I3727" i="2"/>
  <c r="A3728" i="2"/>
  <c r="B3728" i="2"/>
  <c r="C3728" i="2"/>
  <c r="D3728" i="2"/>
  <c r="E3728" i="2"/>
  <c r="F3728" i="2"/>
  <c r="G3728" i="2"/>
  <c r="H3728" i="2"/>
  <c r="I3728" i="2"/>
  <c r="A3729" i="2"/>
  <c r="B3729" i="2"/>
  <c r="C3729" i="2"/>
  <c r="D3729" i="2"/>
  <c r="E3729" i="2"/>
  <c r="F3729" i="2"/>
  <c r="G3729" i="2"/>
  <c r="H3729" i="2"/>
  <c r="I3729" i="2"/>
  <c r="A3730" i="2"/>
  <c r="B3730" i="2"/>
  <c r="C3730" i="2"/>
  <c r="D3730" i="2"/>
  <c r="E3730" i="2"/>
  <c r="F3730" i="2"/>
  <c r="G3730" i="2"/>
  <c r="H3730" i="2"/>
  <c r="I3730" i="2"/>
  <c r="A3731" i="2"/>
  <c r="B3731" i="2"/>
  <c r="C3731" i="2"/>
  <c r="D3731" i="2"/>
  <c r="E3731" i="2"/>
  <c r="F3731" i="2"/>
  <c r="G3731" i="2"/>
  <c r="H3731" i="2"/>
  <c r="I3731" i="2"/>
  <c r="A3732" i="2"/>
  <c r="B3732" i="2"/>
  <c r="C3732" i="2"/>
  <c r="D3732" i="2"/>
  <c r="E3732" i="2"/>
  <c r="F3732" i="2"/>
  <c r="G3732" i="2"/>
  <c r="H3732" i="2"/>
  <c r="I3732" i="2"/>
  <c r="A3733" i="2"/>
  <c r="B3733" i="2"/>
  <c r="C3733" i="2"/>
  <c r="D3733" i="2"/>
  <c r="E3733" i="2"/>
  <c r="F3733" i="2"/>
  <c r="G3733" i="2"/>
  <c r="H3733" i="2"/>
  <c r="I3733" i="2"/>
  <c r="A3734" i="2"/>
  <c r="B3734" i="2"/>
  <c r="C3734" i="2"/>
  <c r="D3734" i="2"/>
  <c r="E3734" i="2"/>
  <c r="F3734" i="2"/>
  <c r="G3734" i="2"/>
  <c r="H3734" i="2"/>
  <c r="I3734" i="2"/>
  <c r="A3735" i="2"/>
  <c r="B3735" i="2"/>
  <c r="C3735" i="2"/>
  <c r="D3735" i="2"/>
  <c r="E3735" i="2"/>
  <c r="F3735" i="2"/>
  <c r="G3735" i="2"/>
  <c r="H3735" i="2"/>
  <c r="I3735" i="2"/>
  <c r="A3736" i="2"/>
  <c r="B3736" i="2"/>
  <c r="C3736" i="2"/>
  <c r="D3736" i="2"/>
  <c r="E3736" i="2"/>
  <c r="F3736" i="2"/>
  <c r="G3736" i="2"/>
  <c r="H3736" i="2"/>
  <c r="I3736" i="2"/>
  <c r="A3737" i="2"/>
  <c r="B3737" i="2"/>
  <c r="C3737" i="2"/>
  <c r="D3737" i="2"/>
  <c r="E3737" i="2"/>
  <c r="F3737" i="2"/>
  <c r="G3737" i="2"/>
  <c r="H3737" i="2"/>
  <c r="I3737" i="2"/>
  <c r="A3738" i="2"/>
  <c r="B3738" i="2"/>
  <c r="C3738" i="2"/>
  <c r="D3738" i="2"/>
  <c r="E3738" i="2"/>
  <c r="F3738" i="2"/>
  <c r="G3738" i="2"/>
  <c r="H3738" i="2"/>
  <c r="I3738" i="2"/>
  <c r="A3739" i="2"/>
  <c r="B3739" i="2"/>
  <c r="C3739" i="2"/>
  <c r="D3739" i="2"/>
  <c r="E3739" i="2"/>
  <c r="F3739" i="2"/>
  <c r="G3739" i="2"/>
  <c r="H3739" i="2"/>
  <c r="I3739" i="2"/>
  <c r="A3740" i="2"/>
  <c r="B3740" i="2"/>
  <c r="C3740" i="2"/>
  <c r="D3740" i="2"/>
  <c r="E3740" i="2"/>
  <c r="F3740" i="2"/>
  <c r="G3740" i="2"/>
  <c r="H3740" i="2"/>
  <c r="I3740" i="2"/>
  <c r="A3741" i="2"/>
  <c r="B3741" i="2"/>
  <c r="C3741" i="2"/>
  <c r="D3741" i="2"/>
  <c r="E3741" i="2"/>
  <c r="F3741" i="2"/>
  <c r="G3741" i="2"/>
  <c r="H3741" i="2"/>
  <c r="I3741" i="2"/>
  <c r="A3742" i="2"/>
  <c r="B3742" i="2"/>
  <c r="C3742" i="2"/>
  <c r="D3742" i="2"/>
  <c r="E3742" i="2"/>
  <c r="F3742" i="2"/>
  <c r="G3742" i="2"/>
  <c r="H3742" i="2"/>
  <c r="I3742" i="2"/>
  <c r="A3743" i="2"/>
  <c r="B3743" i="2"/>
  <c r="C3743" i="2"/>
  <c r="D3743" i="2"/>
  <c r="E3743" i="2"/>
  <c r="F3743" i="2"/>
  <c r="G3743" i="2"/>
  <c r="H3743" i="2"/>
  <c r="I3743" i="2"/>
  <c r="A3744" i="2"/>
  <c r="B3744" i="2"/>
  <c r="C3744" i="2"/>
  <c r="D3744" i="2"/>
  <c r="E3744" i="2"/>
  <c r="F3744" i="2"/>
  <c r="G3744" i="2"/>
  <c r="H3744" i="2"/>
  <c r="I3744" i="2"/>
  <c r="A3745" i="2"/>
  <c r="B3745" i="2"/>
  <c r="C3745" i="2"/>
  <c r="D3745" i="2"/>
  <c r="E3745" i="2"/>
  <c r="F3745" i="2"/>
  <c r="G3745" i="2"/>
  <c r="H3745" i="2"/>
  <c r="I3745" i="2"/>
  <c r="A3746" i="2"/>
  <c r="B3746" i="2"/>
  <c r="C3746" i="2"/>
  <c r="D3746" i="2"/>
  <c r="E3746" i="2"/>
  <c r="F3746" i="2"/>
  <c r="G3746" i="2"/>
  <c r="H3746" i="2"/>
  <c r="I3746" i="2"/>
  <c r="A3747" i="2"/>
  <c r="B3747" i="2"/>
  <c r="C3747" i="2"/>
  <c r="D3747" i="2"/>
  <c r="E3747" i="2"/>
  <c r="F3747" i="2"/>
  <c r="G3747" i="2"/>
  <c r="H3747" i="2"/>
  <c r="I3747" i="2"/>
  <c r="A3748" i="2"/>
  <c r="B3748" i="2"/>
  <c r="C3748" i="2"/>
  <c r="D3748" i="2"/>
  <c r="E3748" i="2"/>
  <c r="F3748" i="2"/>
  <c r="G3748" i="2"/>
  <c r="H3748" i="2"/>
  <c r="I3748" i="2"/>
  <c r="A3749" i="2"/>
  <c r="B3749" i="2"/>
  <c r="C3749" i="2"/>
  <c r="D3749" i="2"/>
  <c r="E3749" i="2"/>
  <c r="F3749" i="2"/>
  <c r="G3749" i="2"/>
  <c r="H3749" i="2"/>
  <c r="I3749" i="2"/>
  <c r="A3750" i="2"/>
  <c r="B3750" i="2"/>
  <c r="C3750" i="2"/>
  <c r="D3750" i="2"/>
  <c r="E3750" i="2"/>
  <c r="F3750" i="2"/>
  <c r="G3750" i="2"/>
  <c r="H3750" i="2"/>
  <c r="I3750" i="2"/>
  <c r="A3751" i="2"/>
  <c r="B3751" i="2"/>
  <c r="C3751" i="2"/>
  <c r="D3751" i="2"/>
  <c r="E3751" i="2"/>
  <c r="F3751" i="2"/>
  <c r="G3751" i="2"/>
  <c r="H3751" i="2"/>
  <c r="I3751" i="2"/>
  <c r="A3752" i="2"/>
  <c r="B3752" i="2"/>
  <c r="C3752" i="2"/>
  <c r="D3752" i="2"/>
  <c r="E3752" i="2"/>
  <c r="F3752" i="2"/>
  <c r="G3752" i="2"/>
  <c r="H3752" i="2"/>
  <c r="I3752" i="2"/>
  <c r="A3753" i="2"/>
  <c r="B3753" i="2"/>
  <c r="C3753" i="2"/>
  <c r="D3753" i="2"/>
  <c r="E3753" i="2"/>
  <c r="F3753" i="2"/>
  <c r="G3753" i="2"/>
  <c r="H3753" i="2"/>
  <c r="I3753" i="2"/>
  <c r="A3754" i="2"/>
  <c r="B3754" i="2"/>
  <c r="C3754" i="2"/>
  <c r="D3754" i="2"/>
  <c r="E3754" i="2"/>
  <c r="F3754" i="2"/>
  <c r="G3754" i="2"/>
  <c r="H3754" i="2"/>
  <c r="I3754" i="2"/>
  <c r="A3755" i="2"/>
  <c r="B3755" i="2"/>
  <c r="C3755" i="2"/>
  <c r="D3755" i="2"/>
  <c r="E3755" i="2"/>
  <c r="F3755" i="2"/>
  <c r="G3755" i="2"/>
  <c r="H3755" i="2"/>
  <c r="I3755" i="2"/>
  <c r="A3756" i="2"/>
  <c r="B3756" i="2"/>
  <c r="C3756" i="2"/>
  <c r="D3756" i="2"/>
  <c r="E3756" i="2"/>
  <c r="F3756" i="2"/>
  <c r="G3756" i="2"/>
  <c r="H3756" i="2"/>
  <c r="I3756" i="2"/>
  <c r="A3757" i="2"/>
  <c r="B3757" i="2"/>
  <c r="C3757" i="2"/>
  <c r="D3757" i="2"/>
  <c r="E3757" i="2"/>
  <c r="F3757" i="2"/>
  <c r="G3757" i="2"/>
  <c r="H3757" i="2"/>
  <c r="I3757" i="2"/>
  <c r="A3758" i="2"/>
  <c r="B3758" i="2"/>
  <c r="C3758" i="2"/>
  <c r="D3758" i="2"/>
  <c r="E3758" i="2"/>
  <c r="F3758" i="2"/>
  <c r="G3758" i="2"/>
  <c r="H3758" i="2"/>
  <c r="I3758" i="2"/>
  <c r="A3759" i="2"/>
  <c r="B3759" i="2"/>
  <c r="C3759" i="2"/>
  <c r="D3759" i="2"/>
  <c r="E3759" i="2"/>
  <c r="F3759" i="2"/>
  <c r="G3759" i="2"/>
  <c r="H3759" i="2"/>
  <c r="I3759" i="2"/>
  <c r="A3760" i="2"/>
  <c r="B3760" i="2"/>
  <c r="C3760" i="2"/>
  <c r="D3760" i="2"/>
  <c r="E3760" i="2"/>
  <c r="F3760" i="2"/>
  <c r="G3760" i="2"/>
  <c r="H3760" i="2"/>
  <c r="I3760" i="2"/>
  <c r="A3761" i="2"/>
  <c r="B3761" i="2"/>
  <c r="C3761" i="2"/>
  <c r="D3761" i="2"/>
  <c r="E3761" i="2"/>
  <c r="F3761" i="2"/>
  <c r="G3761" i="2"/>
  <c r="H3761" i="2"/>
  <c r="I3761" i="2"/>
  <c r="A3762" i="2"/>
  <c r="B3762" i="2"/>
  <c r="C3762" i="2"/>
  <c r="D3762" i="2"/>
  <c r="E3762" i="2"/>
  <c r="F3762" i="2"/>
  <c r="G3762" i="2"/>
  <c r="H3762" i="2"/>
  <c r="I3762" i="2"/>
  <c r="A3763" i="2"/>
  <c r="B3763" i="2"/>
  <c r="C3763" i="2"/>
  <c r="D3763" i="2"/>
  <c r="E3763" i="2"/>
  <c r="F3763" i="2"/>
  <c r="G3763" i="2"/>
  <c r="H3763" i="2"/>
  <c r="I3763" i="2"/>
  <c r="A3764" i="2"/>
  <c r="B3764" i="2"/>
  <c r="C3764" i="2"/>
  <c r="D3764" i="2"/>
  <c r="E3764" i="2"/>
  <c r="F3764" i="2"/>
  <c r="G3764" i="2"/>
  <c r="H3764" i="2"/>
  <c r="I3764" i="2"/>
  <c r="A3765" i="2"/>
  <c r="B3765" i="2"/>
  <c r="C3765" i="2"/>
  <c r="D3765" i="2"/>
  <c r="E3765" i="2"/>
  <c r="F3765" i="2"/>
  <c r="G3765" i="2"/>
  <c r="H3765" i="2"/>
  <c r="I3765" i="2"/>
  <c r="A3766" i="2"/>
  <c r="B3766" i="2"/>
  <c r="C3766" i="2"/>
  <c r="D3766" i="2"/>
  <c r="E3766" i="2"/>
  <c r="F3766" i="2"/>
  <c r="G3766" i="2"/>
  <c r="H3766" i="2"/>
  <c r="I3766" i="2"/>
  <c r="A3767" i="2"/>
  <c r="B3767" i="2"/>
  <c r="C3767" i="2"/>
  <c r="D3767" i="2"/>
  <c r="E3767" i="2"/>
  <c r="F3767" i="2"/>
  <c r="G3767" i="2"/>
  <c r="H3767" i="2"/>
  <c r="I3767" i="2"/>
  <c r="A3768" i="2"/>
  <c r="B3768" i="2"/>
  <c r="C3768" i="2"/>
  <c r="D3768" i="2"/>
  <c r="E3768" i="2"/>
  <c r="F3768" i="2"/>
  <c r="G3768" i="2"/>
  <c r="H3768" i="2"/>
  <c r="I3768" i="2"/>
  <c r="A3769" i="2"/>
  <c r="B3769" i="2"/>
  <c r="C3769" i="2"/>
  <c r="D3769" i="2"/>
  <c r="E3769" i="2"/>
  <c r="F3769" i="2"/>
  <c r="G3769" i="2"/>
  <c r="H3769" i="2"/>
  <c r="I3769" i="2"/>
  <c r="A3770" i="2"/>
  <c r="B3770" i="2"/>
  <c r="C3770" i="2"/>
  <c r="D3770" i="2"/>
  <c r="E3770" i="2"/>
  <c r="F3770" i="2"/>
  <c r="G3770" i="2"/>
  <c r="H3770" i="2"/>
  <c r="I3770" i="2"/>
  <c r="A3771" i="2"/>
  <c r="B3771" i="2"/>
  <c r="C3771" i="2"/>
  <c r="D3771" i="2"/>
  <c r="E3771" i="2"/>
  <c r="F3771" i="2"/>
  <c r="G3771" i="2"/>
  <c r="H3771" i="2"/>
  <c r="I3771" i="2"/>
  <c r="A3772" i="2"/>
  <c r="B3772" i="2"/>
  <c r="C3772" i="2"/>
  <c r="D3772" i="2"/>
  <c r="E3772" i="2"/>
  <c r="F3772" i="2"/>
  <c r="G3772" i="2"/>
  <c r="H3772" i="2"/>
  <c r="I3772" i="2"/>
  <c r="A3773" i="2"/>
  <c r="B3773" i="2"/>
  <c r="C3773" i="2"/>
  <c r="D3773" i="2"/>
  <c r="E3773" i="2"/>
  <c r="F3773" i="2"/>
  <c r="G3773" i="2"/>
  <c r="H3773" i="2"/>
  <c r="I3773" i="2"/>
  <c r="A3774" i="2"/>
  <c r="B3774" i="2"/>
  <c r="C3774" i="2"/>
  <c r="D3774" i="2"/>
  <c r="E3774" i="2"/>
  <c r="F3774" i="2"/>
  <c r="G3774" i="2"/>
  <c r="H3774" i="2"/>
  <c r="I3774" i="2"/>
  <c r="A3775" i="2"/>
  <c r="B3775" i="2"/>
  <c r="C3775" i="2"/>
  <c r="D3775" i="2"/>
  <c r="E3775" i="2"/>
  <c r="F3775" i="2"/>
  <c r="G3775" i="2"/>
  <c r="H3775" i="2"/>
  <c r="I3775" i="2"/>
  <c r="A3776" i="2"/>
  <c r="B3776" i="2"/>
  <c r="C3776" i="2"/>
  <c r="D3776" i="2"/>
  <c r="E3776" i="2"/>
  <c r="F3776" i="2"/>
  <c r="G3776" i="2"/>
  <c r="H3776" i="2"/>
  <c r="I3776" i="2"/>
  <c r="A3777" i="2"/>
  <c r="B3777" i="2"/>
  <c r="C3777" i="2"/>
  <c r="D3777" i="2"/>
  <c r="E3777" i="2"/>
  <c r="F3777" i="2"/>
  <c r="G3777" i="2"/>
  <c r="H3777" i="2"/>
  <c r="I3777" i="2"/>
  <c r="A3778" i="2"/>
  <c r="B3778" i="2"/>
  <c r="C3778" i="2"/>
  <c r="D3778" i="2"/>
  <c r="E3778" i="2"/>
  <c r="F3778" i="2"/>
  <c r="G3778" i="2"/>
  <c r="H3778" i="2"/>
  <c r="I3778" i="2"/>
  <c r="A3779" i="2"/>
  <c r="B3779" i="2"/>
  <c r="C3779" i="2"/>
  <c r="D3779" i="2"/>
  <c r="E3779" i="2"/>
  <c r="F3779" i="2"/>
  <c r="G3779" i="2"/>
  <c r="H3779" i="2"/>
  <c r="I3779" i="2"/>
  <c r="A3780" i="2"/>
  <c r="B3780" i="2"/>
  <c r="C3780" i="2"/>
  <c r="D3780" i="2"/>
  <c r="E3780" i="2"/>
  <c r="F3780" i="2"/>
  <c r="G3780" i="2"/>
  <c r="H3780" i="2"/>
  <c r="I3780" i="2"/>
  <c r="A3781" i="2"/>
  <c r="B3781" i="2"/>
  <c r="C3781" i="2"/>
  <c r="D3781" i="2"/>
  <c r="E3781" i="2"/>
  <c r="F3781" i="2"/>
  <c r="G3781" i="2"/>
  <c r="H3781" i="2"/>
  <c r="I3781" i="2"/>
  <c r="A3782" i="2"/>
  <c r="B3782" i="2"/>
  <c r="C3782" i="2"/>
  <c r="D3782" i="2"/>
  <c r="E3782" i="2"/>
  <c r="F3782" i="2"/>
  <c r="G3782" i="2"/>
  <c r="H3782" i="2"/>
  <c r="I3782" i="2"/>
  <c r="A3783" i="2"/>
  <c r="B3783" i="2"/>
  <c r="C3783" i="2"/>
  <c r="D3783" i="2"/>
  <c r="E3783" i="2"/>
  <c r="F3783" i="2"/>
  <c r="G3783" i="2"/>
  <c r="H3783" i="2"/>
  <c r="I3783" i="2"/>
  <c r="A3784" i="2"/>
  <c r="B3784" i="2"/>
  <c r="C3784" i="2"/>
  <c r="D3784" i="2"/>
  <c r="E3784" i="2"/>
  <c r="F3784" i="2"/>
  <c r="G3784" i="2"/>
  <c r="H3784" i="2"/>
  <c r="I3784" i="2"/>
  <c r="A3785" i="2"/>
  <c r="B3785" i="2"/>
  <c r="C3785" i="2"/>
  <c r="D3785" i="2"/>
  <c r="E3785" i="2"/>
  <c r="F3785" i="2"/>
  <c r="G3785" i="2"/>
  <c r="H3785" i="2"/>
  <c r="I3785" i="2"/>
  <c r="A3786" i="2"/>
  <c r="B3786" i="2"/>
  <c r="C3786" i="2"/>
  <c r="D3786" i="2"/>
  <c r="E3786" i="2"/>
  <c r="F3786" i="2"/>
  <c r="G3786" i="2"/>
  <c r="H3786" i="2"/>
  <c r="I3786" i="2"/>
  <c r="A3787" i="2"/>
  <c r="B3787" i="2"/>
  <c r="C3787" i="2"/>
  <c r="D3787" i="2"/>
  <c r="E3787" i="2"/>
  <c r="F3787" i="2"/>
  <c r="G3787" i="2"/>
  <c r="H3787" i="2"/>
  <c r="I3787" i="2"/>
  <c r="A3788" i="2"/>
  <c r="B3788" i="2"/>
  <c r="C3788" i="2"/>
  <c r="D3788" i="2"/>
  <c r="E3788" i="2"/>
  <c r="F3788" i="2"/>
  <c r="G3788" i="2"/>
  <c r="H3788" i="2"/>
  <c r="I3788" i="2"/>
  <c r="A3789" i="2"/>
  <c r="B3789" i="2"/>
  <c r="C3789" i="2"/>
  <c r="D3789" i="2"/>
  <c r="E3789" i="2"/>
  <c r="F3789" i="2"/>
  <c r="G3789" i="2"/>
  <c r="H3789" i="2"/>
  <c r="I3789" i="2"/>
  <c r="A3790" i="2"/>
  <c r="B3790" i="2"/>
  <c r="C3790" i="2"/>
  <c r="D3790" i="2"/>
  <c r="E3790" i="2"/>
  <c r="F3790" i="2"/>
  <c r="G3790" i="2"/>
  <c r="H3790" i="2"/>
  <c r="I3790" i="2"/>
  <c r="A3791" i="2"/>
  <c r="B3791" i="2"/>
  <c r="C3791" i="2"/>
  <c r="D3791" i="2"/>
  <c r="E3791" i="2"/>
  <c r="F3791" i="2"/>
  <c r="G3791" i="2"/>
  <c r="H3791" i="2"/>
  <c r="I3791" i="2"/>
  <c r="A3792" i="2"/>
  <c r="B3792" i="2"/>
  <c r="C3792" i="2"/>
  <c r="D3792" i="2"/>
  <c r="E3792" i="2"/>
  <c r="F3792" i="2"/>
  <c r="G3792" i="2"/>
  <c r="H3792" i="2"/>
  <c r="I3792" i="2"/>
  <c r="A3793" i="2"/>
  <c r="B3793" i="2"/>
  <c r="C3793" i="2"/>
  <c r="D3793" i="2"/>
  <c r="E3793" i="2"/>
  <c r="F3793" i="2"/>
  <c r="G3793" i="2"/>
  <c r="H3793" i="2"/>
  <c r="I3793" i="2"/>
  <c r="A3794" i="2"/>
  <c r="B3794" i="2"/>
  <c r="C3794" i="2"/>
  <c r="D3794" i="2"/>
  <c r="E3794" i="2"/>
  <c r="F3794" i="2"/>
  <c r="G3794" i="2"/>
  <c r="H3794" i="2"/>
  <c r="I3794" i="2"/>
  <c r="A3795" i="2"/>
  <c r="B3795" i="2"/>
  <c r="C3795" i="2"/>
  <c r="D3795" i="2"/>
  <c r="E3795" i="2"/>
  <c r="F3795" i="2"/>
  <c r="G3795" i="2"/>
  <c r="H3795" i="2"/>
  <c r="I3795" i="2"/>
  <c r="A3796" i="2"/>
  <c r="B3796" i="2"/>
  <c r="C3796" i="2"/>
  <c r="D3796" i="2"/>
  <c r="E3796" i="2"/>
  <c r="F3796" i="2"/>
  <c r="G3796" i="2"/>
  <c r="H3796" i="2"/>
  <c r="I3796" i="2"/>
  <c r="A3797" i="2"/>
  <c r="B3797" i="2"/>
  <c r="C3797" i="2"/>
  <c r="D3797" i="2"/>
  <c r="E3797" i="2"/>
  <c r="F3797" i="2"/>
  <c r="G3797" i="2"/>
  <c r="H3797" i="2"/>
  <c r="I3797" i="2"/>
  <c r="A3798" i="2"/>
  <c r="B3798" i="2"/>
  <c r="C3798" i="2"/>
  <c r="D3798" i="2"/>
  <c r="E3798" i="2"/>
  <c r="F3798" i="2"/>
  <c r="G3798" i="2"/>
  <c r="H3798" i="2"/>
  <c r="I3798" i="2"/>
  <c r="A3799" i="2"/>
  <c r="B3799" i="2"/>
  <c r="C3799" i="2"/>
  <c r="D3799" i="2"/>
  <c r="E3799" i="2"/>
  <c r="F3799" i="2"/>
  <c r="G3799" i="2"/>
  <c r="H3799" i="2"/>
  <c r="I3799" i="2"/>
  <c r="A3800" i="2"/>
  <c r="B3800" i="2"/>
  <c r="C3800" i="2"/>
  <c r="D3800" i="2"/>
  <c r="E3800" i="2"/>
  <c r="F3800" i="2"/>
  <c r="G3800" i="2"/>
  <c r="H3800" i="2"/>
  <c r="I3800" i="2"/>
  <c r="A3801" i="2"/>
  <c r="B3801" i="2"/>
  <c r="C3801" i="2"/>
  <c r="D3801" i="2"/>
  <c r="E3801" i="2"/>
  <c r="F3801" i="2"/>
  <c r="G3801" i="2"/>
  <c r="H3801" i="2"/>
  <c r="I3801" i="2"/>
  <c r="A3802" i="2"/>
  <c r="B3802" i="2"/>
  <c r="C3802" i="2"/>
  <c r="D3802" i="2"/>
  <c r="E3802" i="2"/>
  <c r="F3802" i="2"/>
  <c r="G3802" i="2"/>
  <c r="H3802" i="2"/>
  <c r="I3802" i="2"/>
  <c r="A3803" i="2"/>
  <c r="B3803" i="2"/>
  <c r="C3803" i="2"/>
  <c r="D3803" i="2"/>
  <c r="E3803" i="2"/>
  <c r="F3803" i="2"/>
  <c r="G3803" i="2"/>
  <c r="H3803" i="2"/>
  <c r="I3803" i="2"/>
  <c r="A3804" i="2"/>
  <c r="B3804" i="2"/>
  <c r="C3804" i="2"/>
  <c r="D3804" i="2"/>
  <c r="E3804" i="2"/>
  <c r="F3804" i="2"/>
  <c r="G3804" i="2"/>
  <c r="H3804" i="2"/>
  <c r="I3804" i="2"/>
  <c r="A3805" i="2"/>
  <c r="B3805" i="2"/>
  <c r="C3805" i="2"/>
  <c r="D3805" i="2"/>
  <c r="E3805" i="2"/>
  <c r="F3805" i="2"/>
  <c r="G3805" i="2"/>
  <c r="H3805" i="2"/>
  <c r="I3805" i="2"/>
  <c r="A3806" i="2"/>
  <c r="B3806" i="2"/>
  <c r="C3806" i="2"/>
  <c r="D3806" i="2"/>
  <c r="E3806" i="2"/>
  <c r="F3806" i="2"/>
  <c r="G3806" i="2"/>
  <c r="H3806" i="2"/>
  <c r="I3806" i="2"/>
  <c r="A3807" i="2"/>
  <c r="B3807" i="2"/>
  <c r="C3807" i="2"/>
  <c r="D3807" i="2"/>
  <c r="E3807" i="2"/>
  <c r="F3807" i="2"/>
  <c r="G3807" i="2"/>
  <c r="H3807" i="2"/>
  <c r="I3807" i="2"/>
  <c r="A3808" i="2"/>
  <c r="B3808" i="2"/>
  <c r="C3808" i="2"/>
  <c r="D3808" i="2"/>
  <c r="E3808" i="2"/>
  <c r="F3808" i="2"/>
  <c r="G3808" i="2"/>
  <c r="H3808" i="2"/>
  <c r="I3808" i="2"/>
  <c r="A3809" i="2"/>
  <c r="B3809" i="2"/>
  <c r="C3809" i="2"/>
  <c r="D3809" i="2"/>
  <c r="E3809" i="2"/>
  <c r="F3809" i="2"/>
  <c r="G3809" i="2"/>
  <c r="H3809" i="2"/>
  <c r="I3809" i="2"/>
  <c r="A3810" i="2"/>
  <c r="B3810" i="2"/>
  <c r="C3810" i="2"/>
  <c r="D3810" i="2"/>
  <c r="E3810" i="2"/>
  <c r="F3810" i="2"/>
  <c r="G3810" i="2"/>
  <c r="H3810" i="2"/>
  <c r="I3810" i="2"/>
  <c r="A3811" i="2"/>
  <c r="B3811" i="2"/>
  <c r="C3811" i="2"/>
  <c r="D3811" i="2"/>
  <c r="E3811" i="2"/>
  <c r="F3811" i="2"/>
  <c r="G3811" i="2"/>
  <c r="H3811" i="2"/>
  <c r="I3811" i="2"/>
  <c r="A3812" i="2"/>
  <c r="B3812" i="2"/>
  <c r="C3812" i="2"/>
  <c r="D3812" i="2"/>
  <c r="E3812" i="2"/>
  <c r="F3812" i="2"/>
  <c r="G3812" i="2"/>
  <c r="H3812" i="2"/>
  <c r="I3812" i="2"/>
  <c r="A3813" i="2"/>
  <c r="B3813" i="2"/>
  <c r="C3813" i="2"/>
  <c r="D3813" i="2"/>
  <c r="E3813" i="2"/>
  <c r="F3813" i="2"/>
  <c r="G3813" i="2"/>
  <c r="H3813" i="2"/>
  <c r="I3813" i="2"/>
  <c r="A3814" i="2"/>
  <c r="B3814" i="2"/>
  <c r="C3814" i="2"/>
  <c r="D3814" i="2"/>
  <c r="E3814" i="2"/>
  <c r="F3814" i="2"/>
  <c r="G3814" i="2"/>
  <c r="H3814" i="2"/>
  <c r="I3814" i="2"/>
  <c r="A3815" i="2"/>
  <c r="B3815" i="2"/>
  <c r="C3815" i="2"/>
  <c r="D3815" i="2"/>
  <c r="E3815" i="2"/>
  <c r="F3815" i="2"/>
  <c r="G3815" i="2"/>
  <c r="H3815" i="2"/>
  <c r="I3815" i="2"/>
  <c r="A3816" i="2"/>
  <c r="B3816" i="2"/>
  <c r="C3816" i="2"/>
  <c r="D3816" i="2"/>
  <c r="E3816" i="2"/>
  <c r="F3816" i="2"/>
  <c r="G3816" i="2"/>
  <c r="H3816" i="2"/>
  <c r="I3816" i="2"/>
  <c r="A3817" i="2"/>
  <c r="B3817" i="2"/>
  <c r="C3817" i="2"/>
  <c r="D3817" i="2"/>
  <c r="E3817" i="2"/>
  <c r="F3817" i="2"/>
  <c r="G3817" i="2"/>
  <c r="H3817" i="2"/>
  <c r="I3817" i="2"/>
  <c r="A3818" i="2"/>
  <c r="B3818" i="2"/>
  <c r="C3818" i="2"/>
  <c r="D3818" i="2"/>
  <c r="E3818" i="2"/>
  <c r="F3818" i="2"/>
  <c r="G3818" i="2"/>
  <c r="H3818" i="2"/>
  <c r="I3818" i="2"/>
  <c r="A3819" i="2"/>
  <c r="B3819" i="2"/>
  <c r="C3819" i="2"/>
  <c r="D3819" i="2"/>
  <c r="E3819" i="2"/>
  <c r="F3819" i="2"/>
  <c r="G3819" i="2"/>
  <c r="H3819" i="2"/>
  <c r="I3819" i="2"/>
  <c r="A3820" i="2"/>
  <c r="B3820" i="2"/>
  <c r="C3820" i="2"/>
  <c r="D3820" i="2"/>
  <c r="E3820" i="2"/>
  <c r="F3820" i="2"/>
  <c r="G3820" i="2"/>
  <c r="H3820" i="2"/>
  <c r="I3820" i="2"/>
  <c r="A3821" i="2"/>
  <c r="B3821" i="2"/>
  <c r="C3821" i="2"/>
  <c r="D3821" i="2"/>
  <c r="E3821" i="2"/>
  <c r="F3821" i="2"/>
  <c r="G3821" i="2"/>
  <c r="H3821" i="2"/>
  <c r="I3821" i="2"/>
  <c r="A3822" i="2"/>
  <c r="B3822" i="2"/>
  <c r="C3822" i="2"/>
  <c r="D3822" i="2"/>
  <c r="E3822" i="2"/>
  <c r="F3822" i="2"/>
  <c r="G3822" i="2"/>
  <c r="H3822" i="2"/>
  <c r="I3822" i="2"/>
  <c r="A3823" i="2"/>
  <c r="B3823" i="2"/>
  <c r="C3823" i="2"/>
  <c r="D3823" i="2"/>
  <c r="E3823" i="2"/>
  <c r="F3823" i="2"/>
  <c r="G3823" i="2"/>
  <c r="H3823" i="2"/>
  <c r="I3823" i="2"/>
  <c r="A3824" i="2"/>
  <c r="B3824" i="2"/>
  <c r="C3824" i="2"/>
  <c r="D3824" i="2"/>
  <c r="E3824" i="2"/>
  <c r="F3824" i="2"/>
  <c r="G3824" i="2"/>
  <c r="H3824" i="2"/>
  <c r="I3824" i="2"/>
  <c r="A3825" i="2"/>
  <c r="B3825" i="2"/>
  <c r="C3825" i="2"/>
  <c r="D3825" i="2"/>
  <c r="E3825" i="2"/>
  <c r="F3825" i="2"/>
  <c r="G3825" i="2"/>
  <c r="H3825" i="2"/>
  <c r="I3825" i="2"/>
  <c r="A3826" i="2"/>
  <c r="B3826" i="2"/>
  <c r="C3826" i="2"/>
  <c r="D3826" i="2"/>
  <c r="E3826" i="2"/>
  <c r="F3826" i="2"/>
  <c r="G3826" i="2"/>
  <c r="H3826" i="2"/>
  <c r="I3826" i="2"/>
  <c r="A3827" i="2"/>
  <c r="B3827" i="2"/>
  <c r="C3827" i="2"/>
  <c r="D3827" i="2"/>
  <c r="E3827" i="2"/>
  <c r="F3827" i="2"/>
  <c r="G3827" i="2"/>
  <c r="H3827" i="2"/>
  <c r="I3827" i="2"/>
  <c r="A3828" i="2"/>
  <c r="B3828" i="2"/>
  <c r="C3828" i="2"/>
  <c r="D3828" i="2"/>
  <c r="E3828" i="2"/>
  <c r="F3828" i="2"/>
  <c r="G3828" i="2"/>
  <c r="H3828" i="2"/>
  <c r="I3828" i="2"/>
  <c r="A3829" i="2"/>
  <c r="B3829" i="2"/>
  <c r="C3829" i="2"/>
  <c r="D3829" i="2"/>
  <c r="E3829" i="2"/>
  <c r="F3829" i="2"/>
  <c r="G3829" i="2"/>
  <c r="H3829" i="2"/>
  <c r="I3829" i="2"/>
  <c r="A3830" i="2"/>
  <c r="B3830" i="2"/>
  <c r="C3830" i="2"/>
  <c r="D3830" i="2"/>
  <c r="E3830" i="2"/>
  <c r="F3830" i="2"/>
  <c r="G3830" i="2"/>
  <c r="H3830" i="2"/>
  <c r="I3830" i="2"/>
  <c r="A3831" i="2"/>
  <c r="B3831" i="2"/>
  <c r="C3831" i="2"/>
  <c r="D3831" i="2"/>
  <c r="E3831" i="2"/>
  <c r="F3831" i="2"/>
  <c r="G3831" i="2"/>
  <c r="H3831" i="2"/>
  <c r="I3831" i="2"/>
  <c r="A3832" i="2"/>
  <c r="B3832" i="2"/>
  <c r="C3832" i="2"/>
  <c r="D3832" i="2"/>
  <c r="E3832" i="2"/>
  <c r="F3832" i="2"/>
  <c r="G3832" i="2"/>
  <c r="H3832" i="2"/>
  <c r="I3832" i="2"/>
  <c r="A3833" i="2"/>
  <c r="B3833" i="2"/>
  <c r="C3833" i="2"/>
  <c r="D3833" i="2"/>
  <c r="E3833" i="2"/>
  <c r="F3833" i="2"/>
  <c r="G3833" i="2"/>
  <c r="H3833" i="2"/>
  <c r="I3833" i="2"/>
  <c r="A3834" i="2"/>
  <c r="B3834" i="2"/>
  <c r="C3834" i="2"/>
  <c r="D3834" i="2"/>
  <c r="E3834" i="2"/>
  <c r="F3834" i="2"/>
  <c r="G3834" i="2"/>
  <c r="H3834" i="2"/>
  <c r="I3834" i="2"/>
  <c r="A3835" i="2"/>
  <c r="B3835" i="2"/>
  <c r="C3835" i="2"/>
  <c r="D3835" i="2"/>
  <c r="E3835" i="2"/>
  <c r="F3835" i="2"/>
  <c r="G3835" i="2"/>
  <c r="H3835" i="2"/>
  <c r="I3835" i="2"/>
  <c r="A3836" i="2"/>
  <c r="B3836" i="2"/>
  <c r="C3836" i="2"/>
  <c r="D3836" i="2"/>
  <c r="E3836" i="2"/>
  <c r="F3836" i="2"/>
  <c r="G3836" i="2"/>
  <c r="H3836" i="2"/>
  <c r="I3836" i="2"/>
  <c r="A3837" i="2"/>
  <c r="B3837" i="2"/>
  <c r="C3837" i="2"/>
  <c r="D3837" i="2"/>
  <c r="E3837" i="2"/>
  <c r="F3837" i="2"/>
  <c r="G3837" i="2"/>
  <c r="H3837" i="2"/>
  <c r="I3837" i="2"/>
  <c r="A3838" i="2"/>
  <c r="B3838" i="2"/>
  <c r="C3838" i="2"/>
  <c r="D3838" i="2"/>
  <c r="E3838" i="2"/>
  <c r="F3838" i="2"/>
  <c r="G3838" i="2"/>
  <c r="H3838" i="2"/>
  <c r="I3838" i="2"/>
  <c r="A3839" i="2"/>
  <c r="B3839" i="2"/>
  <c r="C3839" i="2"/>
  <c r="D3839" i="2"/>
  <c r="E3839" i="2"/>
  <c r="F3839" i="2"/>
  <c r="G3839" i="2"/>
  <c r="H3839" i="2"/>
  <c r="I3839" i="2"/>
  <c r="A3840" i="2"/>
  <c r="B3840" i="2"/>
  <c r="C3840" i="2"/>
  <c r="D3840" i="2"/>
  <c r="E3840" i="2"/>
  <c r="F3840" i="2"/>
  <c r="G3840" i="2"/>
  <c r="H3840" i="2"/>
  <c r="I3840" i="2"/>
  <c r="A3841" i="2"/>
  <c r="B3841" i="2"/>
  <c r="C3841" i="2"/>
  <c r="D3841" i="2"/>
  <c r="E3841" i="2"/>
  <c r="F3841" i="2"/>
  <c r="G3841" i="2"/>
  <c r="H3841" i="2"/>
  <c r="I3841" i="2"/>
  <c r="A3842" i="2"/>
  <c r="B3842" i="2"/>
  <c r="C3842" i="2"/>
  <c r="D3842" i="2"/>
  <c r="E3842" i="2"/>
  <c r="F3842" i="2"/>
  <c r="G3842" i="2"/>
  <c r="H3842" i="2"/>
  <c r="I3842" i="2"/>
  <c r="A3843" i="2"/>
  <c r="B3843" i="2"/>
  <c r="C3843" i="2"/>
  <c r="D3843" i="2"/>
  <c r="E3843" i="2"/>
  <c r="F3843" i="2"/>
  <c r="G3843" i="2"/>
  <c r="H3843" i="2"/>
  <c r="I3843" i="2"/>
  <c r="A3844" i="2"/>
  <c r="B3844" i="2"/>
  <c r="C3844" i="2"/>
  <c r="D3844" i="2"/>
  <c r="E3844" i="2"/>
  <c r="F3844" i="2"/>
  <c r="G3844" i="2"/>
  <c r="H3844" i="2"/>
  <c r="I3844" i="2"/>
  <c r="A3845" i="2"/>
  <c r="B3845" i="2"/>
  <c r="C3845" i="2"/>
  <c r="D3845" i="2"/>
  <c r="E3845" i="2"/>
  <c r="F3845" i="2"/>
  <c r="G3845" i="2"/>
  <c r="H3845" i="2"/>
  <c r="I3845" i="2"/>
  <c r="A3846" i="2"/>
  <c r="B3846" i="2"/>
  <c r="C3846" i="2"/>
  <c r="D3846" i="2"/>
  <c r="E3846" i="2"/>
  <c r="F3846" i="2"/>
  <c r="G3846" i="2"/>
  <c r="H3846" i="2"/>
  <c r="I3846" i="2"/>
  <c r="A3847" i="2"/>
  <c r="B3847" i="2"/>
  <c r="C3847" i="2"/>
  <c r="D3847" i="2"/>
  <c r="E3847" i="2"/>
  <c r="F3847" i="2"/>
  <c r="G3847" i="2"/>
  <c r="H3847" i="2"/>
  <c r="I3847" i="2"/>
  <c r="A3848" i="2"/>
  <c r="B3848" i="2"/>
  <c r="C3848" i="2"/>
  <c r="D3848" i="2"/>
  <c r="E3848" i="2"/>
  <c r="F3848" i="2"/>
  <c r="G3848" i="2"/>
  <c r="H3848" i="2"/>
  <c r="I3848" i="2"/>
  <c r="A3849" i="2"/>
  <c r="B3849" i="2"/>
  <c r="C3849" i="2"/>
  <c r="D3849" i="2"/>
  <c r="E3849" i="2"/>
  <c r="F3849" i="2"/>
  <c r="G3849" i="2"/>
  <c r="H3849" i="2"/>
  <c r="I3849" i="2"/>
  <c r="A3850" i="2"/>
  <c r="B3850" i="2"/>
  <c r="C3850" i="2"/>
  <c r="D3850" i="2"/>
  <c r="E3850" i="2"/>
  <c r="F3850" i="2"/>
  <c r="G3850" i="2"/>
  <c r="H3850" i="2"/>
  <c r="I3850" i="2"/>
  <c r="A3851" i="2"/>
  <c r="B3851" i="2"/>
  <c r="C3851" i="2"/>
  <c r="D3851" i="2"/>
  <c r="E3851" i="2"/>
  <c r="F3851" i="2"/>
  <c r="G3851" i="2"/>
  <c r="H3851" i="2"/>
  <c r="I3851" i="2"/>
  <c r="A3852" i="2"/>
  <c r="B3852" i="2"/>
  <c r="C3852" i="2"/>
  <c r="D3852" i="2"/>
  <c r="E3852" i="2"/>
  <c r="F3852" i="2"/>
  <c r="G3852" i="2"/>
  <c r="H3852" i="2"/>
  <c r="I3852" i="2"/>
  <c r="A3853" i="2"/>
  <c r="B3853" i="2"/>
  <c r="C3853" i="2"/>
  <c r="D3853" i="2"/>
  <c r="E3853" i="2"/>
  <c r="F3853" i="2"/>
  <c r="G3853" i="2"/>
  <c r="H3853" i="2"/>
  <c r="I3853" i="2"/>
  <c r="A3854" i="2"/>
  <c r="B3854" i="2"/>
  <c r="C3854" i="2"/>
  <c r="D3854" i="2"/>
  <c r="E3854" i="2"/>
  <c r="F3854" i="2"/>
  <c r="G3854" i="2"/>
  <c r="H3854" i="2"/>
  <c r="I3854" i="2"/>
  <c r="A3855" i="2"/>
  <c r="B3855" i="2"/>
  <c r="C3855" i="2"/>
  <c r="D3855" i="2"/>
  <c r="E3855" i="2"/>
  <c r="F3855" i="2"/>
  <c r="G3855" i="2"/>
  <c r="H3855" i="2"/>
  <c r="I3855" i="2"/>
  <c r="A3856" i="2"/>
  <c r="B3856" i="2"/>
  <c r="C3856" i="2"/>
  <c r="D3856" i="2"/>
  <c r="E3856" i="2"/>
  <c r="F3856" i="2"/>
  <c r="G3856" i="2"/>
  <c r="H3856" i="2"/>
  <c r="I3856" i="2"/>
  <c r="A3857" i="2"/>
  <c r="B3857" i="2"/>
  <c r="C3857" i="2"/>
  <c r="D3857" i="2"/>
  <c r="E3857" i="2"/>
  <c r="F3857" i="2"/>
  <c r="G3857" i="2"/>
  <c r="H3857" i="2"/>
  <c r="I3857" i="2"/>
  <c r="A3858" i="2"/>
  <c r="B3858" i="2"/>
  <c r="C3858" i="2"/>
  <c r="D3858" i="2"/>
  <c r="E3858" i="2"/>
  <c r="F3858" i="2"/>
  <c r="G3858" i="2"/>
  <c r="H3858" i="2"/>
  <c r="I3858" i="2"/>
  <c r="A3859" i="2"/>
  <c r="B3859" i="2"/>
  <c r="C3859" i="2"/>
  <c r="D3859" i="2"/>
  <c r="E3859" i="2"/>
  <c r="F3859" i="2"/>
  <c r="G3859" i="2"/>
  <c r="H3859" i="2"/>
  <c r="I3859" i="2"/>
  <c r="A3860" i="2"/>
  <c r="B3860" i="2"/>
  <c r="C3860" i="2"/>
  <c r="D3860" i="2"/>
  <c r="E3860" i="2"/>
  <c r="F3860" i="2"/>
  <c r="G3860" i="2"/>
  <c r="H3860" i="2"/>
  <c r="I3860" i="2"/>
  <c r="A3861" i="2"/>
  <c r="B3861" i="2"/>
  <c r="C3861" i="2"/>
  <c r="D3861" i="2"/>
  <c r="E3861" i="2"/>
  <c r="F3861" i="2"/>
  <c r="G3861" i="2"/>
  <c r="H3861" i="2"/>
  <c r="I3861" i="2"/>
  <c r="A3862" i="2"/>
  <c r="B3862" i="2"/>
  <c r="C3862" i="2"/>
  <c r="D3862" i="2"/>
  <c r="E3862" i="2"/>
  <c r="F3862" i="2"/>
  <c r="G3862" i="2"/>
  <c r="H3862" i="2"/>
  <c r="I3862" i="2"/>
  <c r="A3863" i="2"/>
  <c r="B3863" i="2"/>
  <c r="C3863" i="2"/>
  <c r="D3863" i="2"/>
  <c r="E3863" i="2"/>
  <c r="F3863" i="2"/>
  <c r="G3863" i="2"/>
  <c r="H3863" i="2"/>
  <c r="I3863" i="2"/>
  <c r="A3864" i="2"/>
  <c r="B3864" i="2"/>
  <c r="C3864" i="2"/>
  <c r="D3864" i="2"/>
  <c r="E3864" i="2"/>
  <c r="F3864" i="2"/>
  <c r="G3864" i="2"/>
  <c r="H3864" i="2"/>
  <c r="I3864" i="2"/>
  <c r="A3865" i="2"/>
  <c r="B3865" i="2"/>
  <c r="C3865" i="2"/>
  <c r="D3865" i="2"/>
  <c r="E3865" i="2"/>
  <c r="F3865" i="2"/>
  <c r="G3865" i="2"/>
  <c r="H3865" i="2"/>
  <c r="I3865" i="2"/>
  <c r="A3866" i="2"/>
  <c r="B3866" i="2"/>
  <c r="C3866" i="2"/>
  <c r="D3866" i="2"/>
  <c r="E3866" i="2"/>
  <c r="F3866" i="2"/>
  <c r="G3866" i="2"/>
  <c r="H3866" i="2"/>
  <c r="I3866" i="2"/>
  <c r="A3867" i="2"/>
  <c r="B3867" i="2"/>
  <c r="C3867" i="2"/>
  <c r="D3867" i="2"/>
  <c r="E3867" i="2"/>
  <c r="F3867" i="2"/>
  <c r="G3867" i="2"/>
  <c r="H3867" i="2"/>
  <c r="I3867" i="2"/>
  <c r="A3868" i="2"/>
  <c r="B3868" i="2"/>
  <c r="C3868" i="2"/>
  <c r="D3868" i="2"/>
  <c r="E3868" i="2"/>
  <c r="F3868" i="2"/>
  <c r="G3868" i="2"/>
  <c r="H3868" i="2"/>
  <c r="I3868" i="2"/>
  <c r="A3869" i="2"/>
  <c r="B3869" i="2"/>
  <c r="C3869" i="2"/>
  <c r="D3869" i="2"/>
  <c r="E3869" i="2"/>
  <c r="F3869" i="2"/>
  <c r="G3869" i="2"/>
  <c r="H3869" i="2"/>
  <c r="I3869" i="2"/>
  <c r="A3870" i="2"/>
  <c r="B3870" i="2"/>
  <c r="C3870" i="2"/>
  <c r="D3870" i="2"/>
  <c r="E3870" i="2"/>
  <c r="F3870" i="2"/>
  <c r="G3870" i="2"/>
  <c r="H3870" i="2"/>
  <c r="I3870" i="2"/>
  <c r="A3871" i="2"/>
  <c r="B3871" i="2"/>
  <c r="C3871" i="2"/>
  <c r="D3871" i="2"/>
  <c r="E3871" i="2"/>
  <c r="F3871" i="2"/>
  <c r="G3871" i="2"/>
  <c r="H3871" i="2"/>
  <c r="I3871" i="2"/>
  <c r="A3872" i="2"/>
  <c r="B3872" i="2"/>
  <c r="C3872" i="2"/>
  <c r="D3872" i="2"/>
  <c r="E3872" i="2"/>
  <c r="F3872" i="2"/>
  <c r="G3872" i="2"/>
  <c r="H3872" i="2"/>
  <c r="I3872" i="2"/>
  <c r="A3873" i="2"/>
  <c r="B3873" i="2"/>
  <c r="C3873" i="2"/>
  <c r="D3873" i="2"/>
  <c r="E3873" i="2"/>
  <c r="F3873" i="2"/>
  <c r="G3873" i="2"/>
  <c r="H3873" i="2"/>
  <c r="I3873" i="2"/>
  <c r="A3874" i="2"/>
  <c r="B3874" i="2"/>
  <c r="C3874" i="2"/>
  <c r="D3874" i="2"/>
  <c r="E3874" i="2"/>
  <c r="F3874" i="2"/>
  <c r="G3874" i="2"/>
  <c r="H3874" i="2"/>
  <c r="I3874" i="2"/>
  <c r="A3875" i="2"/>
  <c r="B3875" i="2"/>
  <c r="C3875" i="2"/>
  <c r="D3875" i="2"/>
  <c r="E3875" i="2"/>
  <c r="F3875" i="2"/>
  <c r="G3875" i="2"/>
  <c r="H3875" i="2"/>
  <c r="I3875" i="2"/>
  <c r="A3876" i="2"/>
  <c r="B3876" i="2"/>
  <c r="C3876" i="2"/>
  <c r="D3876" i="2"/>
  <c r="E3876" i="2"/>
  <c r="F3876" i="2"/>
  <c r="G3876" i="2"/>
  <c r="H3876" i="2"/>
  <c r="I3876" i="2"/>
  <c r="A3877" i="2"/>
  <c r="B3877" i="2"/>
  <c r="C3877" i="2"/>
  <c r="D3877" i="2"/>
  <c r="E3877" i="2"/>
  <c r="F3877" i="2"/>
  <c r="G3877" i="2"/>
  <c r="H3877" i="2"/>
  <c r="I3877" i="2"/>
  <c r="A3878" i="2"/>
  <c r="B3878" i="2"/>
  <c r="C3878" i="2"/>
  <c r="D3878" i="2"/>
  <c r="E3878" i="2"/>
  <c r="F3878" i="2"/>
  <c r="G3878" i="2"/>
  <c r="H3878" i="2"/>
  <c r="I3878" i="2"/>
  <c r="A3879" i="2"/>
  <c r="B3879" i="2"/>
  <c r="C3879" i="2"/>
  <c r="D3879" i="2"/>
  <c r="E3879" i="2"/>
  <c r="F3879" i="2"/>
  <c r="G3879" i="2"/>
  <c r="H3879" i="2"/>
  <c r="I3879" i="2"/>
  <c r="A3880" i="2"/>
  <c r="B3880" i="2"/>
  <c r="C3880" i="2"/>
  <c r="D3880" i="2"/>
  <c r="E3880" i="2"/>
  <c r="F3880" i="2"/>
  <c r="G3880" i="2"/>
  <c r="H3880" i="2"/>
  <c r="I3880" i="2"/>
  <c r="A3881" i="2"/>
  <c r="B3881" i="2"/>
  <c r="C3881" i="2"/>
  <c r="D3881" i="2"/>
  <c r="E3881" i="2"/>
  <c r="F3881" i="2"/>
  <c r="G3881" i="2"/>
  <c r="H3881" i="2"/>
  <c r="I3881" i="2"/>
  <c r="A3882" i="2"/>
  <c r="B3882" i="2"/>
  <c r="C3882" i="2"/>
  <c r="D3882" i="2"/>
  <c r="E3882" i="2"/>
  <c r="F3882" i="2"/>
  <c r="G3882" i="2"/>
  <c r="H3882" i="2"/>
  <c r="I3882" i="2"/>
  <c r="A3883" i="2"/>
  <c r="B3883" i="2"/>
  <c r="C3883" i="2"/>
  <c r="D3883" i="2"/>
  <c r="E3883" i="2"/>
  <c r="F3883" i="2"/>
  <c r="G3883" i="2"/>
  <c r="H3883" i="2"/>
  <c r="I3883" i="2"/>
  <c r="A3884" i="2"/>
  <c r="B3884" i="2"/>
  <c r="C3884" i="2"/>
  <c r="D3884" i="2"/>
  <c r="E3884" i="2"/>
  <c r="F3884" i="2"/>
  <c r="G3884" i="2"/>
  <c r="H3884" i="2"/>
  <c r="I3884" i="2"/>
  <c r="A3885" i="2"/>
  <c r="B3885" i="2"/>
  <c r="C3885" i="2"/>
  <c r="D3885" i="2"/>
  <c r="E3885" i="2"/>
  <c r="F3885" i="2"/>
  <c r="G3885" i="2"/>
  <c r="H3885" i="2"/>
  <c r="I3885" i="2"/>
  <c r="A3886" i="2"/>
  <c r="B3886" i="2"/>
  <c r="C3886" i="2"/>
  <c r="D3886" i="2"/>
  <c r="E3886" i="2"/>
  <c r="F3886" i="2"/>
  <c r="G3886" i="2"/>
  <c r="H3886" i="2"/>
  <c r="I3886" i="2"/>
  <c r="A3887" i="2"/>
  <c r="B3887" i="2"/>
  <c r="C3887" i="2"/>
  <c r="D3887" i="2"/>
  <c r="E3887" i="2"/>
  <c r="F3887" i="2"/>
  <c r="G3887" i="2"/>
  <c r="H3887" i="2"/>
  <c r="I3887" i="2"/>
  <c r="A3888" i="2"/>
  <c r="B3888" i="2"/>
  <c r="C3888" i="2"/>
  <c r="D3888" i="2"/>
  <c r="E3888" i="2"/>
  <c r="F3888" i="2"/>
  <c r="G3888" i="2"/>
  <c r="H3888" i="2"/>
  <c r="I3888" i="2"/>
  <c r="A3889" i="2"/>
  <c r="B3889" i="2"/>
  <c r="C3889" i="2"/>
  <c r="D3889" i="2"/>
  <c r="E3889" i="2"/>
  <c r="F3889" i="2"/>
  <c r="G3889" i="2"/>
  <c r="H3889" i="2"/>
  <c r="I3889" i="2"/>
  <c r="A3890" i="2"/>
  <c r="B3890" i="2"/>
  <c r="C3890" i="2"/>
  <c r="D3890" i="2"/>
  <c r="E3890" i="2"/>
  <c r="F3890" i="2"/>
  <c r="G3890" i="2"/>
  <c r="H3890" i="2"/>
  <c r="I3890" i="2"/>
  <c r="A3891" i="2"/>
  <c r="B3891" i="2"/>
  <c r="C3891" i="2"/>
  <c r="D3891" i="2"/>
  <c r="E3891" i="2"/>
  <c r="F3891" i="2"/>
  <c r="G3891" i="2"/>
  <c r="H3891" i="2"/>
  <c r="I3891" i="2"/>
  <c r="A3892" i="2"/>
  <c r="B3892" i="2"/>
  <c r="C3892" i="2"/>
  <c r="D3892" i="2"/>
  <c r="E3892" i="2"/>
  <c r="F3892" i="2"/>
  <c r="G3892" i="2"/>
  <c r="H3892" i="2"/>
  <c r="I3892" i="2"/>
  <c r="A3893" i="2"/>
  <c r="B3893" i="2"/>
  <c r="C3893" i="2"/>
  <c r="D3893" i="2"/>
  <c r="E3893" i="2"/>
  <c r="F3893" i="2"/>
  <c r="G3893" i="2"/>
  <c r="H3893" i="2"/>
  <c r="I3893" i="2"/>
  <c r="A3894" i="2"/>
  <c r="B3894" i="2"/>
  <c r="C3894" i="2"/>
  <c r="D3894" i="2"/>
  <c r="E3894" i="2"/>
  <c r="F3894" i="2"/>
  <c r="G3894" i="2"/>
  <c r="H3894" i="2"/>
  <c r="I3894" i="2"/>
  <c r="A3895" i="2"/>
  <c r="B3895" i="2"/>
  <c r="C3895" i="2"/>
  <c r="D3895" i="2"/>
  <c r="E3895" i="2"/>
  <c r="F3895" i="2"/>
  <c r="G3895" i="2"/>
  <c r="H3895" i="2"/>
  <c r="I3895" i="2"/>
  <c r="A3896" i="2"/>
  <c r="B3896" i="2"/>
  <c r="C3896" i="2"/>
  <c r="D3896" i="2"/>
  <c r="E3896" i="2"/>
  <c r="F3896" i="2"/>
  <c r="G3896" i="2"/>
  <c r="H3896" i="2"/>
  <c r="I3896" i="2"/>
  <c r="A3897" i="2"/>
  <c r="B3897" i="2"/>
  <c r="C3897" i="2"/>
  <c r="D3897" i="2"/>
  <c r="E3897" i="2"/>
  <c r="F3897" i="2"/>
  <c r="G3897" i="2"/>
  <c r="H3897" i="2"/>
  <c r="I3897" i="2"/>
  <c r="A3898" i="2"/>
  <c r="B3898" i="2"/>
  <c r="C3898" i="2"/>
  <c r="D3898" i="2"/>
  <c r="E3898" i="2"/>
  <c r="F3898" i="2"/>
  <c r="G3898" i="2"/>
  <c r="H3898" i="2"/>
  <c r="I3898" i="2"/>
  <c r="A3899" i="2"/>
  <c r="B3899" i="2"/>
  <c r="C3899" i="2"/>
  <c r="D3899" i="2"/>
  <c r="E3899" i="2"/>
  <c r="F3899" i="2"/>
  <c r="G3899" i="2"/>
  <c r="H3899" i="2"/>
  <c r="I3899" i="2"/>
  <c r="A3900" i="2"/>
  <c r="B3900" i="2"/>
  <c r="C3900" i="2"/>
  <c r="D3900" i="2"/>
  <c r="E3900" i="2"/>
  <c r="F3900" i="2"/>
  <c r="G3900" i="2"/>
  <c r="H3900" i="2"/>
  <c r="I3900" i="2"/>
  <c r="A3901" i="2"/>
  <c r="B3901" i="2"/>
  <c r="C3901" i="2"/>
  <c r="D3901" i="2"/>
  <c r="E3901" i="2"/>
  <c r="F3901" i="2"/>
  <c r="G3901" i="2"/>
  <c r="H3901" i="2"/>
  <c r="I3901" i="2"/>
  <c r="A3902" i="2"/>
  <c r="B3902" i="2"/>
  <c r="C3902" i="2"/>
  <c r="D3902" i="2"/>
  <c r="E3902" i="2"/>
  <c r="F3902" i="2"/>
  <c r="G3902" i="2"/>
  <c r="H3902" i="2"/>
  <c r="I3902" i="2"/>
  <c r="A3903" i="2"/>
  <c r="B3903" i="2"/>
  <c r="C3903" i="2"/>
  <c r="D3903" i="2"/>
  <c r="E3903" i="2"/>
  <c r="F3903" i="2"/>
  <c r="G3903" i="2"/>
  <c r="H3903" i="2"/>
  <c r="I3903" i="2"/>
  <c r="A3904" i="2"/>
  <c r="B3904" i="2"/>
  <c r="C3904" i="2"/>
  <c r="D3904" i="2"/>
  <c r="E3904" i="2"/>
  <c r="F3904" i="2"/>
  <c r="G3904" i="2"/>
  <c r="H3904" i="2"/>
  <c r="I3904" i="2"/>
  <c r="A3905" i="2"/>
  <c r="B3905" i="2"/>
  <c r="C3905" i="2"/>
  <c r="D3905" i="2"/>
  <c r="E3905" i="2"/>
  <c r="F3905" i="2"/>
  <c r="G3905" i="2"/>
  <c r="H3905" i="2"/>
  <c r="I3905" i="2"/>
  <c r="A3906" i="2"/>
  <c r="B3906" i="2"/>
  <c r="C3906" i="2"/>
  <c r="D3906" i="2"/>
  <c r="E3906" i="2"/>
  <c r="F3906" i="2"/>
  <c r="G3906" i="2"/>
  <c r="H3906" i="2"/>
  <c r="I3906" i="2"/>
  <c r="A3907" i="2"/>
  <c r="B3907" i="2"/>
  <c r="C3907" i="2"/>
  <c r="D3907" i="2"/>
  <c r="E3907" i="2"/>
  <c r="F3907" i="2"/>
  <c r="G3907" i="2"/>
  <c r="H3907" i="2"/>
  <c r="I3907" i="2"/>
  <c r="A3908" i="2"/>
  <c r="B3908" i="2"/>
  <c r="C3908" i="2"/>
  <c r="D3908" i="2"/>
  <c r="E3908" i="2"/>
  <c r="F3908" i="2"/>
  <c r="G3908" i="2"/>
  <c r="H3908" i="2"/>
  <c r="I3908" i="2"/>
  <c r="A3909" i="2"/>
  <c r="B3909" i="2"/>
  <c r="C3909" i="2"/>
  <c r="D3909" i="2"/>
  <c r="E3909" i="2"/>
  <c r="F3909" i="2"/>
  <c r="G3909" i="2"/>
  <c r="H3909" i="2"/>
  <c r="I3909" i="2"/>
  <c r="A3910" i="2"/>
  <c r="B3910" i="2"/>
  <c r="C3910" i="2"/>
  <c r="D3910" i="2"/>
  <c r="E3910" i="2"/>
  <c r="F3910" i="2"/>
  <c r="G3910" i="2"/>
  <c r="H3910" i="2"/>
  <c r="I3910" i="2"/>
  <c r="A3911" i="2"/>
  <c r="B3911" i="2"/>
  <c r="C3911" i="2"/>
  <c r="D3911" i="2"/>
  <c r="E3911" i="2"/>
  <c r="F3911" i="2"/>
  <c r="G3911" i="2"/>
  <c r="H3911" i="2"/>
  <c r="I3911" i="2"/>
  <c r="A3912" i="2"/>
  <c r="B3912" i="2"/>
  <c r="C3912" i="2"/>
  <c r="D3912" i="2"/>
  <c r="E3912" i="2"/>
  <c r="F3912" i="2"/>
  <c r="G3912" i="2"/>
  <c r="H3912" i="2"/>
  <c r="I3912" i="2"/>
  <c r="A3913" i="2"/>
  <c r="B3913" i="2"/>
  <c r="C3913" i="2"/>
  <c r="D3913" i="2"/>
  <c r="E3913" i="2"/>
  <c r="F3913" i="2"/>
  <c r="G3913" i="2"/>
  <c r="H3913" i="2"/>
  <c r="I3913" i="2"/>
  <c r="A3914" i="2"/>
  <c r="B3914" i="2"/>
  <c r="C3914" i="2"/>
  <c r="D3914" i="2"/>
  <c r="E3914" i="2"/>
  <c r="F3914" i="2"/>
  <c r="G3914" i="2"/>
  <c r="H3914" i="2"/>
  <c r="I3914" i="2"/>
  <c r="A3915" i="2"/>
  <c r="B3915" i="2"/>
  <c r="C3915" i="2"/>
  <c r="D3915" i="2"/>
  <c r="E3915" i="2"/>
  <c r="F3915" i="2"/>
  <c r="G3915" i="2"/>
  <c r="H3915" i="2"/>
  <c r="I3915" i="2"/>
  <c r="A3916" i="2"/>
  <c r="B3916" i="2"/>
  <c r="C3916" i="2"/>
  <c r="D3916" i="2"/>
  <c r="E3916" i="2"/>
  <c r="F3916" i="2"/>
  <c r="G3916" i="2"/>
  <c r="H3916" i="2"/>
  <c r="I3916" i="2"/>
  <c r="A3917" i="2"/>
  <c r="B3917" i="2"/>
  <c r="C3917" i="2"/>
  <c r="D3917" i="2"/>
  <c r="E3917" i="2"/>
  <c r="F3917" i="2"/>
  <c r="G3917" i="2"/>
  <c r="H3917" i="2"/>
  <c r="I3917" i="2"/>
  <c r="A3918" i="2"/>
  <c r="B3918" i="2"/>
  <c r="C3918" i="2"/>
  <c r="D3918" i="2"/>
  <c r="E3918" i="2"/>
  <c r="F3918" i="2"/>
  <c r="G3918" i="2"/>
  <c r="H3918" i="2"/>
  <c r="I3918" i="2"/>
  <c r="A3919" i="2"/>
  <c r="B3919" i="2"/>
  <c r="C3919" i="2"/>
  <c r="D3919" i="2"/>
  <c r="E3919" i="2"/>
  <c r="F3919" i="2"/>
  <c r="G3919" i="2"/>
  <c r="H3919" i="2"/>
  <c r="I3919" i="2"/>
  <c r="A3920" i="2"/>
  <c r="B3920" i="2"/>
  <c r="C3920" i="2"/>
  <c r="D3920" i="2"/>
  <c r="E3920" i="2"/>
  <c r="F3920" i="2"/>
  <c r="G3920" i="2"/>
  <c r="H3920" i="2"/>
  <c r="I3920" i="2"/>
  <c r="A3921" i="2"/>
  <c r="B3921" i="2"/>
  <c r="C3921" i="2"/>
  <c r="D3921" i="2"/>
  <c r="E3921" i="2"/>
  <c r="F3921" i="2"/>
  <c r="G3921" i="2"/>
  <c r="H3921" i="2"/>
  <c r="I3921" i="2"/>
  <c r="A3922" i="2"/>
  <c r="B3922" i="2"/>
  <c r="C3922" i="2"/>
  <c r="D3922" i="2"/>
  <c r="E3922" i="2"/>
  <c r="F3922" i="2"/>
  <c r="G3922" i="2"/>
  <c r="H3922" i="2"/>
  <c r="I3922" i="2"/>
  <c r="A3923" i="2"/>
  <c r="B3923" i="2"/>
  <c r="C3923" i="2"/>
  <c r="D3923" i="2"/>
  <c r="E3923" i="2"/>
  <c r="F3923" i="2"/>
  <c r="G3923" i="2"/>
  <c r="H3923" i="2"/>
  <c r="I3923" i="2"/>
  <c r="A3924" i="2"/>
  <c r="B3924" i="2"/>
  <c r="C3924" i="2"/>
  <c r="D3924" i="2"/>
  <c r="E3924" i="2"/>
  <c r="F3924" i="2"/>
  <c r="G3924" i="2"/>
  <c r="H3924" i="2"/>
  <c r="I3924" i="2"/>
  <c r="A3925" i="2"/>
  <c r="B3925" i="2"/>
  <c r="C3925" i="2"/>
  <c r="D3925" i="2"/>
  <c r="E3925" i="2"/>
  <c r="F3925" i="2"/>
  <c r="G3925" i="2"/>
  <c r="H3925" i="2"/>
  <c r="I3925" i="2"/>
  <c r="A3926" i="2"/>
  <c r="B3926" i="2"/>
  <c r="C3926" i="2"/>
  <c r="D3926" i="2"/>
  <c r="E3926" i="2"/>
  <c r="F3926" i="2"/>
  <c r="G3926" i="2"/>
  <c r="H3926" i="2"/>
  <c r="I3926" i="2"/>
  <c r="A3927" i="2"/>
  <c r="B3927" i="2"/>
  <c r="C3927" i="2"/>
  <c r="D3927" i="2"/>
  <c r="E3927" i="2"/>
  <c r="F3927" i="2"/>
  <c r="G3927" i="2"/>
  <c r="H3927" i="2"/>
  <c r="I3927" i="2"/>
  <c r="A3928" i="2"/>
  <c r="B3928" i="2"/>
  <c r="C3928" i="2"/>
  <c r="D3928" i="2"/>
  <c r="E3928" i="2"/>
  <c r="F3928" i="2"/>
  <c r="G3928" i="2"/>
  <c r="H3928" i="2"/>
  <c r="I3928" i="2"/>
  <c r="A3929" i="2"/>
  <c r="B3929" i="2"/>
  <c r="C3929" i="2"/>
  <c r="D3929" i="2"/>
  <c r="E3929" i="2"/>
  <c r="F3929" i="2"/>
  <c r="G3929" i="2"/>
  <c r="H3929" i="2"/>
  <c r="I3929" i="2"/>
  <c r="A3930" i="2"/>
  <c r="B3930" i="2"/>
  <c r="C3930" i="2"/>
  <c r="D3930" i="2"/>
  <c r="E3930" i="2"/>
  <c r="F3930" i="2"/>
  <c r="G3930" i="2"/>
  <c r="H3930" i="2"/>
  <c r="I3930" i="2"/>
  <c r="A3931" i="2"/>
  <c r="B3931" i="2"/>
  <c r="C3931" i="2"/>
  <c r="D3931" i="2"/>
  <c r="E3931" i="2"/>
  <c r="F3931" i="2"/>
  <c r="G3931" i="2"/>
  <c r="H3931" i="2"/>
  <c r="I3931" i="2"/>
  <c r="A3932" i="2"/>
  <c r="B3932" i="2"/>
  <c r="C3932" i="2"/>
  <c r="D3932" i="2"/>
  <c r="E3932" i="2"/>
  <c r="F3932" i="2"/>
  <c r="G3932" i="2"/>
  <c r="H3932" i="2"/>
  <c r="I3932" i="2"/>
  <c r="A3933" i="2"/>
  <c r="B3933" i="2"/>
  <c r="C3933" i="2"/>
  <c r="D3933" i="2"/>
  <c r="E3933" i="2"/>
  <c r="F3933" i="2"/>
  <c r="G3933" i="2"/>
  <c r="H3933" i="2"/>
  <c r="I3933" i="2"/>
  <c r="A3934" i="2"/>
  <c r="B3934" i="2"/>
  <c r="C3934" i="2"/>
  <c r="D3934" i="2"/>
  <c r="E3934" i="2"/>
  <c r="F3934" i="2"/>
  <c r="G3934" i="2"/>
  <c r="H3934" i="2"/>
  <c r="I3934" i="2"/>
  <c r="A3935" i="2"/>
  <c r="B3935" i="2"/>
  <c r="C3935" i="2"/>
  <c r="D3935" i="2"/>
  <c r="E3935" i="2"/>
  <c r="F3935" i="2"/>
  <c r="G3935" i="2"/>
  <c r="H3935" i="2"/>
  <c r="I3935" i="2"/>
  <c r="A3936" i="2"/>
  <c r="B3936" i="2"/>
  <c r="C3936" i="2"/>
  <c r="D3936" i="2"/>
  <c r="E3936" i="2"/>
  <c r="F3936" i="2"/>
  <c r="G3936" i="2"/>
  <c r="H3936" i="2"/>
  <c r="I3936" i="2"/>
  <c r="A3937" i="2"/>
  <c r="B3937" i="2"/>
  <c r="C3937" i="2"/>
  <c r="D3937" i="2"/>
  <c r="E3937" i="2"/>
  <c r="F3937" i="2"/>
  <c r="G3937" i="2"/>
  <c r="H3937" i="2"/>
  <c r="I3937" i="2"/>
  <c r="A3938" i="2"/>
  <c r="B3938" i="2"/>
  <c r="C3938" i="2"/>
  <c r="D3938" i="2"/>
  <c r="E3938" i="2"/>
  <c r="F3938" i="2"/>
  <c r="G3938" i="2"/>
  <c r="H3938" i="2"/>
  <c r="I3938" i="2"/>
  <c r="A3939" i="2"/>
  <c r="B3939" i="2"/>
  <c r="C3939" i="2"/>
  <c r="D3939" i="2"/>
  <c r="E3939" i="2"/>
  <c r="F3939" i="2"/>
  <c r="G3939" i="2"/>
  <c r="H3939" i="2"/>
  <c r="I3939" i="2"/>
  <c r="A3940" i="2"/>
  <c r="B3940" i="2"/>
  <c r="C3940" i="2"/>
  <c r="D3940" i="2"/>
  <c r="E3940" i="2"/>
  <c r="F3940" i="2"/>
  <c r="G3940" i="2"/>
  <c r="H3940" i="2"/>
  <c r="I3940" i="2"/>
  <c r="A3941" i="2"/>
  <c r="B3941" i="2"/>
  <c r="C3941" i="2"/>
  <c r="D3941" i="2"/>
  <c r="E3941" i="2"/>
  <c r="F3941" i="2"/>
  <c r="G3941" i="2"/>
  <c r="H3941" i="2"/>
  <c r="I3941" i="2"/>
  <c r="A3942" i="2"/>
  <c r="B3942" i="2"/>
  <c r="C3942" i="2"/>
  <c r="D3942" i="2"/>
  <c r="E3942" i="2"/>
  <c r="F3942" i="2"/>
  <c r="G3942" i="2"/>
  <c r="H3942" i="2"/>
  <c r="I3942" i="2"/>
  <c r="A3943" i="2"/>
  <c r="B3943" i="2"/>
  <c r="C3943" i="2"/>
  <c r="D3943" i="2"/>
  <c r="E3943" i="2"/>
  <c r="F3943" i="2"/>
  <c r="G3943" i="2"/>
  <c r="H3943" i="2"/>
  <c r="I3943" i="2"/>
  <c r="A3944" i="2"/>
  <c r="B3944" i="2"/>
  <c r="C3944" i="2"/>
  <c r="D3944" i="2"/>
  <c r="E3944" i="2"/>
  <c r="F3944" i="2"/>
  <c r="G3944" i="2"/>
  <c r="H3944" i="2"/>
  <c r="I3944" i="2"/>
  <c r="A3945" i="2"/>
  <c r="B3945" i="2"/>
  <c r="C3945" i="2"/>
  <c r="D3945" i="2"/>
  <c r="E3945" i="2"/>
  <c r="F3945" i="2"/>
  <c r="G3945" i="2"/>
  <c r="H3945" i="2"/>
  <c r="I3945" i="2"/>
  <c r="A3946" i="2"/>
  <c r="B3946" i="2"/>
  <c r="C3946" i="2"/>
  <c r="D3946" i="2"/>
  <c r="E3946" i="2"/>
  <c r="F3946" i="2"/>
  <c r="G3946" i="2"/>
  <c r="H3946" i="2"/>
  <c r="I3946" i="2"/>
  <c r="A3947" i="2"/>
  <c r="B3947" i="2"/>
  <c r="C3947" i="2"/>
  <c r="D3947" i="2"/>
  <c r="E3947" i="2"/>
  <c r="F3947" i="2"/>
  <c r="G3947" i="2"/>
  <c r="H3947" i="2"/>
  <c r="I3947" i="2"/>
  <c r="A3948" i="2"/>
  <c r="C3948" i="2"/>
  <c r="D3948" i="2"/>
  <c r="E3948" i="2"/>
  <c r="F3948" i="2"/>
  <c r="G3948" i="2"/>
  <c r="H3948" i="2"/>
  <c r="I3948" i="2"/>
  <c r="A3949" i="2"/>
  <c r="C3949" i="2"/>
  <c r="D3949" i="2"/>
  <c r="E3949" i="2"/>
  <c r="F3949" i="2"/>
  <c r="G3949" i="2"/>
  <c r="H3949" i="2"/>
  <c r="I3949" i="2"/>
  <c r="A3950" i="2"/>
  <c r="C3950" i="2"/>
  <c r="D3950" i="2"/>
  <c r="E3950" i="2"/>
  <c r="F3950" i="2"/>
  <c r="G3950" i="2"/>
  <c r="H3950" i="2"/>
  <c r="I3950" i="2"/>
  <c r="A3951" i="2"/>
  <c r="C3951" i="2"/>
  <c r="D3951" i="2"/>
  <c r="E3951" i="2"/>
  <c r="F3951" i="2"/>
  <c r="G3951" i="2"/>
  <c r="H3951" i="2"/>
  <c r="I3951" i="2"/>
  <c r="A3952" i="2"/>
  <c r="C3952" i="2"/>
  <c r="D3952" i="2"/>
  <c r="E3952" i="2"/>
  <c r="F3952" i="2"/>
  <c r="G3952" i="2"/>
  <c r="H3952" i="2"/>
  <c r="I3952" i="2"/>
  <c r="A3953" i="2"/>
  <c r="C3953" i="2"/>
  <c r="D3953" i="2"/>
  <c r="E3953" i="2"/>
  <c r="F3953" i="2"/>
  <c r="G3953" i="2"/>
  <c r="H3953" i="2"/>
  <c r="I3953" i="2"/>
  <c r="A3954" i="2"/>
  <c r="C3954" i="2"/>
  <c r="D3954" i="2"/>
  <c r="E3954" i="2"/>
  <c r="F3954" i="2"/>
  <c r="G3954" i="2"/>
  <c r="H3954" i="2"/>
  <c r="I3954" i="2"/>
  <c r="A3955" i="2"/>
  <c r="C3955" i="2"/>
  <c r="D3955" i="2"/>
  <c r="E3955" i="2"/>
  <c r="F3955" i="2"/>
  <c r="G3955" i="2"/>
  <c r="H3955" i="2"/>
  <c r="I3955" i="2"/>
  <c r="A3956" i="2"/>
  <c r="C3956" i="2"/>
  <c r="D3956" i="2"/>
  <c r="E3956" i="2"/>
  <c r="F3956" i="2"/>
  <c r="G3956" i="2"/>
  <c r="H3956" i="2"/>
  <c r="I3956" i="2"/>
  <c r="A3957" i="2"/>
  <c r="C3957" i="2"/>
  <c r="D3957" i="2"/>
  <c r="E3957" i="2"/>
  <c r="F3957" i="2"/>
  <c r="G3957" i="2"/>
  <c r="H3957" i="2"/>
  <c r="I3957" i="2"/>
  <c r="A3958" i="2"/>
  <c r="C3958" i="2"/>
  <c r="D3958" i="2"/>
  <c r="E3958" i="2"/>
  <c r="F3958" i="2"/>
  <c r="G3958" i="2"/>
  <c r="H3958" i="2"/>
  <c r="I3958" i="2"/>
  <c r="A3959" i="2"/>
  <c r="C3959" i="2"/>
  <c r="D3959" i="2"/>
  <c r="E3959" i="2"/>
  <c r="F3959" i="2"/>
  <c r="G3959" i="2"/>
  <c r="H3959" i="2"/>
  <c r="I3959" i="2"/>
  <c r="A3960" i="2"/>
  <c r="C3960" i="2"/>
  <c r="D3960" i="2"/>
  <c r="E3960" i="2"/>
  <c r="F3960" i="2"/>
  <c r="G3960" i="2"/>
  <c r="H3960" i="2"/>
  <c r="I3960" i="2"/>
  <c r="A3961" i="2"/>
  <c r="C3961" i="2"/>
  <c r="D3961" i="2"/>
  <c r="E3961" i="2"/>
  <c r="F3961" i="2"/>
  <c r="G3961" i="2"/>
  <c r="H3961" i="2"/>
  <c r="I3961" i="2"/>
  <c r="A3962" i="2"/>
  <c r="C3962" i="2"/>
  <c r="D3962" i="2"/>
  <c r="E3962" i="2"/>
  <c r="F3962" i="2"/>
  <c r="G3962" i="2"/>
  <c r="H3962" i="2"/>
  <c r="I3962" i="2"/>
  <c r="A3963" i="2"/>
  <c r="C3963" i="2"/>
  <c r="D3963" i="2"/>
  <c r="E3963" i="2"/>
  <c r="F3963" i="2"/>
  <c r="G3963" i="2"/>
  <c r="H3963" i="2"/>
  <c r="I3963" i="2"/>
  <c r="A3964" i="2"/>
  <c r="C3964" i="2"/>
  <c r="D3964" i="2"/>
  <c r="E3964" i="2"/>
  <c r="F3964" i="2"/>
  <c r="G3964" i="2"/>
  <c r="H3964" i="2"/>
  <c r="I3964" i="2"/>
  <c r="A3965" i="2"/>
  <c r="C3965" i="2"/>
  <c r="D3965" i="2"/>
  <c r="E3965" i="2"/>
  <c r="F3965" i="2"/>
  <c r="G3965" i="2"/>
  <c r="H3965" i="2"/>
  <c r="I3965" i="2"/>
  <c r="A3966" i="2"/>
  <c r="C3966" i="2"/>
  <c r="D3966" i="2"/>
  <c r="E3966" i="2"/>
  <c r="F3966" i="2"/>
  <c r="G3966" i="2"/>
  <c r="H3966" i="2"/>
  <c r="I3966" i="2"/>
  <c r="A3967" i="2"/>
  <c r="C3967" i="2"/>
  <c r="D3967" i="2"/>
  <c r="E3967" i="2"/>
  <c r="F3967" i="2"/>
  <c r="G3967" i="2"/>
  <c r="H3967" i="2"/>
  <c r="I3967" i="2"/>
  <c r="A3968" i="2"/>
  <c r="C3968" i="2"/>
  <c r="D3968" i="2"/>
  <c r="E3968" i="2"/>
  <c r="F3968" i="2"/>
  <c r="G3968" i="2"/>
  <c r="H3968" i="2"/>
  <c r="I3968" i="2"/>
  <c r="A3969" i="2"/>
  <c r="C3969" i="2"/>
  <c r="D3969" i="2"/>
  <c r="E3969" i="2"/>
  <c r="F3969" i="2"/>
  <c r="G3969" i="2"/>
  <c r="H3969" i="2"/>
  <c r="I3969" i="2"/>
  <c r="A3970" i="2"/>
  <c r="C3970" i="2"/>
  <c r="D3970" i="2"/>
  <c r="E3970" i="2"/>
  <c r="F3970" i="2"/>
  <c r="G3970" i="2"/>
  <c r="H3970" i="2"/>
  <c r="I3970" i="2"/>
  <c r="A3971" i="2"/>
  <c r="C3971" i="2"/>
  <c r="D3971" i="2"/>
  <c r="E3971" i="2"/>
  <c r="F3971" i="2"/>
  <c r="G3971" i="2"/>
  <c r="H3971" i="2"/>
  <c r="I3971" i="2"/>
  <c r="A3972" i="2"/>
  <c r="C3972" i="2"/>
  <c r="D3972" i="2"/>
  <c r="E3972" i="2"/>
  <c r="F3972" i="2"/>
  <c r="G3972" i="2"/>
  <c r="H3972" i="2"/>
  <c r="I3972" i="2"/>
  <c r="A3973" i="2"/>
  <c r="C3973" i="2"/>
  <c r="D3973" i="2"/>
  <c r="E3973" i="2"/>
  <c r="F3973" i="2"/>
  <c r="G3973" i="2"/>
  <c r="H3973" i="2"/>
  <c r="I3973" i="2"/>
  <c r="A3974" i="2"/>
  <c r="C3974" i="2"/>
  <c r="D3974" i="2"/>
  <c r="E3974" i="2"/>
  <c r="F3974" i="2"/>
  <c r="G3974" i="2"/>
  <c r="H3974" i="2"/>
  <c r="I3974" i="2"/>
  <c r="A3975" i="2"/>
  <c r="C3975" i="2"/>
  <c r="D3975" i="2"/>
  <c r="E3975" i="2"/>
  <c r="F3975" i="2"/>
  <c r="G3975" i="2"/>
  <c r="H3975" i="2"/>
  <c r="I3975" i="2"/>
  <c r="A3976" i="2"/>
  <c r="C3976" i="2"/>
  <c r="D3976" i="2"/>
  <c r="E3976" i="2"/>
  <c r="F3976" i="2"/>
  <c r="G3976" i="2"/>
  <c r="H3976" i="2"/>
  <c r="I3976" i="2"/>
  <c r="A3977" i="2"/>
  <c r="C3977" i="2"/>
  <c r="D3977" i="2"/>
  <c r="E3977" i="2"/>
  <c r="F3977" i="2"/>
  <c r="G3977" i="2"/>
  <c r="H3977" i="2"/>
  <c r="I3977" i="2"/>
  <c r="A3978" i="2"/>
  <c r="C3978" i="2"/>
  <c r="D3978" i="2"/>
  <c r="E3978" i="2"/>
  <c r="F3978" i="2"/>
  <c r="G3978" i="2"/>
  <c r="H3978" i="2"/>
  <c r="I3978" i="2"/>
  <c r="A3979" i="2"/>
  <c r="C3979" i="2"/>
  <c r="D3979" i="2"/>
  <c r="E3979" i="2"/>
  <c r="F3979" i="2"/>
  <c r="G3979" i="2"/>
  <c r="H3979" i="2"/>
  <c r="I3979" i="2"/>
  <c r="A3980" i="2"/>
  <c r="C3980" i="2"/>
  <c r="D3980" i="2"/>
  <c r="E3980" i="2"/>
  <c r="F3980" i="2"/>
  <c r="G3980" i="2"/>
  <c r="H3980" i="2"/>
  <c r="I3980" i="2"/>
  <c r="A3981" i="2"/>
  <c r="C3981" i="2"/>
  <c r="D3981" i="2"/>
  <c r="E3981" i="2"/>
  <c r="F3981" i="2"/>
  <c r="G3981" i="2"/>
  <c r="H3981" i="2"/>
  <c r="I3981" i="2"/>
  <c r="A3982" i="2"/>
  <c r="C3982" i="2"/>
  <c r="D3982" i="2"/>
  <c r="E3982" i="2"/>
  <c r="F3982" i="2"/>
  <c r="G3982" i="2"/>
  <c r="H3982" i="2"/>
  <c r="I3982" i="2"/>
  <c r="A3983" i="2"/>
  <c r="C3983" i="2"/>
  <c r="D3983" i="2"/>
  <c r="E3983" i="2"/>
  <c r="F3983" i="2"/>
  <c r="G3983" i="2"/>
  <c r="H3983" i="2"/>
  <c r="I3983" i="2"/>
  <c r="A3984" i="2"/>
  <c r="C3984" i="2"/>
  <c r="D3984" i="2"/>
  <c r="E3984" i="2"/>
  <c r="F3984" i="2"/>
  <c r="G3984" i="2"/>
  <c r="H3984" i="2"/>
  <c r="I3984" i="2"/>
  <c r="A3985" i="2"/>
  <c r="C3985" i="2"/>
  <c r="D3985" i="2"/>
  <c r="E3985" i="2"/>
  <c r="F3985" i="2"/>
  <c r="G3985" i="2"/>
  <c r="H3985" i="2"/>
  <c r="I3985" i="2"/>
  <c r="A3986" i="2"/>
  <c r="C3986" i="2"/>
  <c r="D3986" i="2"/>
  <c r="E3986" i="2"/>
  <c r="F3986" i="2"/>
  <c r="G3986" i="2"/>
  <c r="H3986" i="2"/>
  <c r="I3986" i="2"/>
  <c r="A3987" i="2"/>
  <c r="C3987" i="2"/>
  <c r="D3987" i="2"/>
  <c r="E3987" i="2"/>
  <c r="F3987" i="2"/>
  <c r="G3987" i="2"/>
  <c r="H3987" i="2"/>
  <c r="I3987" i="2"/>
  <c r="A3988" i="2"/>
  <c r="C3988" i="2"/>
  <c r="D3988" i="2"/>
  <c r="E3988" i="2"/>
  <c r="F3988" i="2"/>
  <c r="G3988" i="2"/>
  <c r="H3988" i="2"/>
  <c r="I3988" i="2"/>
  <c r="A3989" i="2"/>
  <c r="B3989" i="2"/>
  <c r="C3989" i="2"/>
  <c r="D3989" i="2"/>
  <c r="E3989" i="2"/>
  <c r="F3989" i="2"/>
  <c r="G3989" i="2"/>
  <c r="H3989" i="2"/>
  <c r="I3989" i="2"/>
  <c r="A3990" i="2"/>
  <c r="B3990" i="2"/>
  <c r="C3990" i="2"/>
  <c r="D3990" i="2"/>
  <c r="E3990" i="2"/>
  <c r="F3990" i="2"/>
  <c r="G3990" i="2"/>
  <c r="H3990" i="2"/>
  <c r="I3990" i="2"/>
  <c r="A3991" i="2"/>
  <c r="B3991" i="2"/>
  <c r="C3991" i="2"/>
  <c r="D3991" i="2"/>
  <c r="E3991" i="2"/>
  <c r="F3991" i="2"/>
  <c r="G3991" i="2"/>
  <c r="H3991" i="2"/>
  <c r="I3991" i="2"/>
  <c r="A3992" i="2"/>
  <c r="B3992" i="2"/>
  <c r="C3992" i="2"/>
  <c r="D3992" i="2"/>
  <c r="E3992" i="2"/>
  <c r="F3992" i="2"/>
  <c r="G3992" i="2"/>
  <c r="H3992" i="2"/>
  <c r="I3992" i="2"/>
  <c r="A3993" i="2"/>
  <c r="B3993" i="2"/>
  <c r="C3993" i="2"/>
  <c r="D3993" i="2"/>
  <c r="E3993" i="2"/>
  <c r="F3993" i="2"/>
  <c r="G3993" i="2"/>
  <c r="H3993" i="2"/>
  <c r="I3993" i="2"/>
  <c r="A3994" i="2"/>
  <c r="B3994" i="2"/>
  <c r="C3994" i="2"/>
  <c r="D3994" i="2"/>
  <c r="E3994" i="2"/>
  <c r="F3994" i="2"/>
  <c r="G3994" i="2"/>
  <c r="H3994" i="2"/>
  <c r="I3994" i="2"/>
  <c r="A3995" i="2"/>
  <c r="B3995" i="2"/>
  <c r="C3995" i="2"/>
  <c r="D3995" i="2"/>
  <c r="E3995" i="2"/>
  <c r="F3995" i="2"/>
  <c r="G3995" i="2"/>
  <c r="H3995" i="2"/>
  <c r="I3995" i="2"/>
  <c r="A3996" i="2"/>
  <c r="B3996" i="2"/>
  <c r="C3996" i="2"/>
  <c r="D3996" i="2"/>
  <c r="E3996" i="2"/>
  <c r="F3996" i="2"/>
  <c r="G3996" i="2"/>
  <c r="H3996" i="2"/>
  <c r="I3996" i="2"/>
  <c r="A3997" i="2"/>
  <c r="B3997" i="2"/>
  <c r="C3997" i="2"/>
  <c r="D3997" i="2"/>
  <c r="E3997" i="2"/>
  <c r="F3997" i="2"/>
  <c r="G3997" i="2"/>
  <c r="H3997" i="2"/>
  <c r="I3997" i="2"/>
  <c r="A3998" i="2"/>
  <c r="B3998" i="2"/>
  <c r="C3998" i="2"/>
  <c r="D3998" i="2"/>
  <c r="E3998" i="2"/>
  <c r="F3998" i="2"/>
  <c r="G3998" i="2"/>
  <c r="H3998" i="2"/>
  <c r="I3998" i="2"/>
  <c r="A3999" i="2"/>
  <c r="B3999" i="2"/>
  <c r="C3999" i="2"/>
  <c r="D3999" i="2"/>
  <c r="E3999" i="2"/>
  <c r="F3999" i="2"/>
  <c r="G3999" i="2"/>
  <c r="H3999" i="2"/>
  <c r="I3999" i="2"/>
  <c r="A4000" i="2"/>
  <c r="B4000" i="2"/>
  <c r="C4000" i="2"/>
  <c r="D4000" i="2"/>
  <c r="E4000" i="2"/>
  <c r="F4000" i="2"/>
  <c r="G4000" i="2"/>
  <c r="H4000" i="2"/>
  <c r="I4000" i="2"/>
  <c r="A4001" i="2"/>
  <c r="B4001" i="2"/>
  <c r="C4001" i="2"/>
  <c r="D4001" i="2"/>
  <c r="E4001" i="2"/>
  <c r="F4001" i="2"/>
  <c r="G4001" i="2"/>
  <c r="H4001" i="2"/>
  <c r="I4001" i="2"/>
  <c r="A4002" i="2"/>
  <c r="B4002" i="2"/>
  <c r="C4002" i="2"/>
  <c r="D4002" i="2"/>
  <c r="E4002" i="2"/>
  <c r="F4002" i="2"/>
  <c r="G4002" i="2"/>
  <c r="H4002" i="2"/>
  <c r="I4002" i="2"/>
  <c r="A4003" i="2"/>
  <c r="B4003" i="2"/>
  <c r="C4003" i="2"/>
  <c r="D4003" i="2"/>
  <c r="E4003" i="2"/>
  <c r="F4003" i="2"/>
  <c r="G4003" i="2"/>
  <c r="H4003" i="2"/>
  <c r="I4003" i="2"/>
  <c r="A4004" i="2"/>
  <c r="B4004" i="2"/>
  <c r="C4004" i="2"/>
  <c r="D4004" i="2"/>
  <c r="E4004" i="2"/>
  <c r="F4004" i="2"/>
  <c r="G4004" i="2"/>
  <c r="H4004" i="2"/>
  <c r="I4004" i="2"/>
  <c r="A4005" i="2"/>
  <c r="B4005" i="2"/>
  <c r="C4005" i="2"/>
  <c r="D4005" i="2"/>
  <c r="E4005" i="2"/>
  <c r="F4005" i="2"/>
  <c r="G4005" i="2"/>
  <c r="H4005" i="2"/>
  <c r="I4005" i="2"/>
  <c r="A4006" i="2"/>
  <c r="B4006" i="2"/>
  <c r="C4006" i="2"/>
  <c r="D4006" i="2"/>
  <c r="E4006" i="2"/>
  <c r="F4006" i="2"/>
  <c r="G4006" i="2"/>
  <c r="H4006" i="2"/>
  <c r="I4006" i="2"/>
  <c r="A4007" i="2"/>
  <c r="B4007" i="2"/>
  <c r="C4007" i="2"/>
  <c r="D4007" i="2"/>
  <c r="E4007" i="2"/>
  <c r="F4007" i="2"/>
  <c r="G4007" i="2"/>
  <c r="H4007" i="2"/>
  <c r="I4007" i="2"/>
  <c r="A4008" i="2"/>
  <c r="B4008" i="2"/>
  <c r="C4008" i="2"/>
  <c r="D4008" i="2"/>
  <c r="E4008" i="2"/>
  <c r="F4008" i="2"/>
  <c r="G4008" i="2"/>
  <c r="H4008" i="2"/>
  <c r="I4008" i="2"/>
  <c r="A4009" i="2"/>
  <c r="B4009" i="2"/>
  <c r="C4009" i="2"/>
  <c r="D4009" i="2"/>
  <c r="E4009" i="2"/>
  <c r="F4009" i="2"/>
  <c r="G4009" i="2"/>
  <c r="H4009" i="2"/>
  <c r="I4009" i="2"/>
  <c r="A4010" i="2"/>
  <c r="B4010" i="2"/>
  <c r="C4010" i="2"/>
  <c r="D4010" i="2"/>
  <c r="E4010" i="2"/>
  <c r="F4010" i="2"/>
  <c r="G4010" i="2"/>
  <c r="H4010" i="2"/>
  <c r="I4010" i="2"/>
  <c r="A4011" i="2"/>
  <c r="B4011" i="2"/>
  <c r="C4011" i="2"/>
  <c r="D4011" i="2"/>
  <c r="E4011" i="2"/>
  <c r="F4011" i="2"/>
  <c r="G4011" i="2"/>
  <c r="H4011" i="2"/>
  <c r="I4011" i="2"/>
  <c r="A4012" i="2"/>
  <c r="B4012" i="2"/>
  <c r="C4012" i="2"/>
  <c r="D4012" i="2"/>
  <c r="E4012" i="2"/>
  <c r="F4012" i="2"/>
  <c r="G4012" i="2"/>
  <c r="H4012" i="2"/>
  <c r="I4012" i="2"/>
  <c r="A4013" i="2"/>
  <c r="B4013" i="2"/>
  <c r="C4013" i="2"/>
  <c r="D4013" i="2"/>
  <c r="E4013" i="2"/>
  <c r="F4013" i="2"/>
  <c r="G4013" i="2"/>
  <c r="H4013" i="2"/>
  <c r="I4013" i="2"/>
  <c r="A4014" i="2"/>
  <c r="B4014" i="2"/>
  <c r="C4014" i="2"/>
  <c r="D4014" i="2"/>
  <c r="E4014" i="2"/>
  <c r="F4014" i="2"/>
  <c r="G4014" i="2"/>
  <c r="H4014" i="2"/>
  <c r="I4014" i="2"/>
  <c r="A4015" i="2"/>
  <c r="B4015" i="2"/>
  <c r="C4015" i="2"/>
  <c r="D4015" i="2"/>
  <c r="E4015" i="2"/>
  <c r="F4015" i="2"/>
  <c r="G4015" i="2"/>
  <c r="H4015" i="2"/>
  <c r="I4015" i="2"/>
  <c r="A4016" i="2"/>
  <c r="B4016" i="2"/>
  <c r="C4016" i="2"/>
  <c r="D4016" i="2"/>
  <c r="E4016" i="2"/>
  <c r="F4016" i="2"/>
  <c r="G4016" i="2"/>
  <c r="H4016" i="2"/>
  <c r="I4016" i="2"/>
  <c r="A4017" i="2"/>
  <c r="B4017" i="2"/>
  <c r="C4017" i="2"/>
  <c r="D4017" i="2"/>
  <c r="E4017" i="2"/>
  <c r="F4017" i="2"/>
  <c r="G4017" i="2"/>
  <c r="H4017" i="2"/>
  <c r="I4017" i="2"/>
  <c r="A4018" i="2"/>
  <c r="B4018" i="2"/>
  <c r="C4018" i="2"/>
  <c r="D4018" i="2"/>
  <c r="E4018" i="2"/>
  <c r="F4018" i="2"/>
  <c r="G4018" i="2"/>
  <c r="H4018" i="2"/>
  <c r="I4018" i="2"/>
  <c r="A4019" i="2"/>
  <c r="B4019" i="2"/>
  <c r="C4019" i="2"/>
  <c r="D4019" i="2"/>
  <c r="E4019" i="2"/>
  <c r="F4019" i="2"/>
  <c r="G4019" i="2"/>
  <c r="H4019" i="2"/>
  <c r="I4019" i="2"/>
  <c r="A4020" i="2"/>
  <c r="B4020" i="2"/>
  <c r="C4020" i="2"/>
  <c r="D4020" i="2"/>
  <c r="E4020" i="2"/>
  <c r="F4020" i="2"/>
  <c r="G4020" i="2"/>
  <c r="H4020" i="2"/>
  <c r="I4020" i="2"/>
  <c r="A4021" i="2"/>
  <c r="B4021" i="2"/>
  <c r="C4021" i="2"/>
  <c r="D4021" i="2"/>
  <c r="E4021" i="2"/>
  <c r="F4021" i="2"/>
  <c r="G4021" i="2"/>
  <c r="H4021" i="2"/>
  <c r="I4021" i="2"/>
  <c r="A4022" i="2"/>
  <c r="B4022" i="2"/>
  <c r="C4022" i="2"/>
  <c r="D4022" i="2"/>
  <c r="E4022" i="2"/>
  <c r="F4022" i="2"/>
  <c r="G4022" i="2"/>
  <c r="H4022" i="2"/>
  <c r="I4022" i="2"/>
  <c r="A4023" i="2"/>
  <c r="B4023" i="2"/>
  <c r="C4023" i="2"/>
  <c r="D4023" i="2"/>
  <c r="E4023" i="2"/>
  <c r="F4023" i="2"/>
  <c r="G4023" i="2"/>
  <c r="H4023" i="2"/>
  <c r="I4023" i="2"/>
  <c r="A4024" i="2"/>
  <c r="B4024" i="2"/>
  <c r="C4024" i="2"/>
  <c r="D4024" i="2"/>
  <c r="E4024" i="2"/>
  <c r="F4024" i="2"/>
  <c r="G4024" i="2"/>
  <c r="H4024" i="2"/>
  <c r="I4024" i="2"/>
  <c r="A4025" i="2"/>
  <c r="B4025" i="2"/>
  <c r="C4025" i="2"/>
  <c r="D4025" i="2"/>
  <c r="E4025" i="2"/>
  <c r="F4025" i="2"/>
  <c r="G4025" i="2"/>
  <c r="H4025" i="2"/>
  <c r="I4025" i="2"/>
  <c r="A4026" i="2"/>
  <c r="B4026" i="2"/>
  <c r="C4026" i="2"/>
  <c r="D4026" i="2"/>
  <c r="E4026" i="2"/>
  <c r="F4026" i="2"/>
  <c r="G4026" i="2"/>
  <c r="H4026" i="2"/>
  <c r="I4026" i="2"/>
  <c r="A4027" i="2"/>
  <c r="B4027" i="2"/>
  <c r="C4027" i="2"/>
  <c r="D4027" i="2"/>
  <c r="E4027" i="2"/>
  <c r="F4027" i="2"/>
  <c r="G4027" i="2"/>
  <c r="H4027" i="2"/>
  <c r="I4027" i="2"/>
  <c r="A4028" i="2"/>
  <c r="B4028" i="2"/>
  <c r="C4028" i="2"/>
  <c r="D4028" i="2"/>
  <c r="E4028" i="2"/>
  <c r="F4028" i="2"/>
  <c r="G4028" i="2"/>
  <c r="H4028" i="2"/>
  <c r="I4028" i="2"/>
  <c r="A4029" i="2"/>
  <c r="B4029" i="2"/>
  <c r="C4029" i="2"/>
  <c r="D4029" i="2"/>
  <c r="E4029" i="2"/>
  <c r="F4029" i="2"/>
  <c r="G4029" i="2"/>
  <c r="H4029" i="2"/>
  <c r="I4029" i="2"/>
  <c r="A4030" i="2"/>
  <c r="B4030" i="2"/>
  <c r="C4030" i="2"/>
  <c r="D4030" i="2"/>
  <c r="E4030" i="2"/>
  <c r="F4030" i="2"/>
  <c r="G4030" i="2"/>
  <c r="H4030" i="2"/>
  <c r="I4030" i="2"/>
  <c r="A4031" i="2"/>
  <c r="B4031" i="2"/>
  <c r="C4031" i="2"/>
  <c r="D4031" i="2"/>
  <c r="E4031" i="2"/>
  <c r="F4031" i="2"/>
  <c r="G4031" i="2"/>
  <c r="H4031" i="2"/>
  <c r="I4031" i="2"/>
  <c r="A4032" i="2"/>
  <c r="B4032" i="2"/>
  <c r="C4032" i="2"/>
  <c r="D4032" i="2"/>
  <c r="E4032" i="2"/>
  <c r="F4032" i="2"/>
  <c r="G4032" i="2"/>
  <c r="H4032" i="2"/>
  <c r="I4032" i="2"/>
  <c r="A4033" i="2"/>
  <c r="B4033" i="2"/>
  <c r="C4033" i="2"/>
  <c r="D4033" i="2"/>
  <c r="E4033" i="2"/>
  <c r="F4033" i="2"/>
  <c r="G4033" i="2"/>
  <c r="H4033" i="2"/>
  <c r="I4033" i="2"/>
  <c r="A4034" i="2"/>
  <c r="B4034" i="2"/>
  <c r="C4034" i="2"/>
  <c r="D4034" i="2"/>
  <c r="E4034" i="2"/>
  <c r="F4034" i="2"/>
  <c r="G4034" i="2"/>
  <c r="H4034" i="2"/>
  <c r="I4034" i="2"/>
  <c r="A4035" i="2"/>
  <c r="B4035" i="2"/>
  <c r="C4035" i="2"/>
  <c r="D4035" i="2"/>
  <c r="E4035" i="2"/>
  <c r="F4035" i="2"/>
  <c r="G4035" i="2"/>
  <c r="H4035" i="2"/>
  <c r="I4035" i="2"/>
  <c r="A4036" i="2"/>
  <c r="B4036" i="2"/>
  <c r="C4036" i="2"/>
  <c r="D4036" i="2"/>
  <c r="E4036" i="2"/>
  <c r="F4036" i="2"/>
  <c r="G4036" i="2"/>
  <c r="H4036" i="2"/>
  <c r="I4036" i="2"/>
  <c r="A4037" i="2"/>
  <c r="B4037" i="2"/>
  <c r="C4037" i="2"/>
  <c r="D4037" i="2"/>
  <c r="E4037" i="2"/>
  <c r="F4037" i="2"/>
  <c r="G4037" i="2"/>
  <c r="H4037" i="2"/>
  <c r="I4037" i="2"/>
  <c r="A4038" i="2"/>
  <c r="B4038" i="2"/>
  <c r="C4038" i="2"/>
  <c r="D4038" i="2"/>
  <c r="E4038" i="2"/>
  <c r="F4038" i="2"/>
  <c r="G4038" i="2"/>
  <c r="H4038" i="2"/>
  <c r="I4038" i="2"/>
  <c r="A4039" i="2"/>
  <c r="B4039" i="2"/>
  <c r="C4039" i="2"/>
  <c r="D4039" i="2"/>
  <c r="E4039" i="2"/>
  <c r="F4039" i="2"/>
  <c r="G4039" i="2"/>
  <c r="H4039" i="2"/>
  <c r="I4039" i="2"/>
  <c r="A4040" i="2"/>
  <c r="B4040" i="2"/>
  <c r="C4040" i="2"/>
  <c r="D4040" i="2"/>
  <c r="E4040" i="2"/>
  <c r="F4040" i="2"/>
  <c r="G4040" i="2"/>
  <c r="H4040" i="2"/>
  <c r="I4040" i="2"/>
  <c r="A4041" i="2"/>
  <c r="B4041" i="2"/>
  <c r="C4041" i="2"/>
  <c r="D4041" i="2"/>
  <c r="E4041" i="2"/>
  <c r="F4041" i="2"/>
  <c r="G4041" i="2"/>
  <c r="H4041" i="2"/>
  <c r="I4041" i="2"/>
  <c r="A4042" i="2"/>
  <c r="B4042" i="2"/>
  <c r="C4042" i="2"/>
  <c r="D4042" i="2"/>
  <c r="E4042" i="2"/>
  <c r="F4042" i="2"/>
  <c r="G4042" i="2"/>
  <c r="H4042" i="2"/>
  <c r="I4042" i="2"/>
  <c r="A4043" i="2"/>
  <c r="B4043" i="2"/>
  <c r="C4043" i="2"/>
  <c r="D4043" i="2"/>
  <c r="E4043" i="2"/>
  <c r="F4043" i="2"/>
  <c r="G4043" i="2"/>
  <c r="H4043" i="2"/>
  <c r="I4043" i="2"/>
  <c r="A4044" i="2"/>
  <c r="B4044" i="2"/>
  <c r="C4044" i="2"/>
  <c r="D4044" i="2"/>
  <c r="E4044" i="2"/>
  <c r="F4044" i="2"/>
  <c r="G4044" i="2"/>
  <c r="H4044" i="2"/>
  <c r="I4044" i="2"/>
  <c r="A4045" i="2"/>
  <c r="B4045" i="2"/>
  <c r="C4045" i="2"/>
  <c r="D4045" i="2"/>
  <c r="E4045" i="2"/>
  <c r="F4045" i="2"/>
  <c r="G4045" i="2"/>
  <c r="H4045" i="2"/>
  <c r="I4045" i="2"/>
  <c r="A4046" i="2"/>
  <c r="B4046" i="2"/>
  <c r="C4046" i="2"/>
  <c r="D4046" i="2"/>
  <c r="E4046" i="2"/>
  <c r="F4046" i="2"/>
  <c r="G4046" i="2"/>
  <c r="H4046" i="2"/>
  <c r="I4046" i="2"/>
  <c r="A4047" i="2"/>
  <c r="B4047" i="2"/>
  <c r="C4047" i="2"/>
  <c r="D4047" i="2"/>
  <c r="E4047" i="2"/>
  <c r="F4047" i="2"/>
  <c r="G4047" i="2"/>
  <c r="H4047" i="2"/>
  <c r="I4047" i="2"/>
  <c r="A4048" i="2"/>
  <c r="B4048" i="2"/>
  <c r="C4048" i="2"/>
  <c r="D4048" i="2"/>
  <c r="E4048" i="2"/>
  <c r="F4048" i="2"/>
  <c r="G4048" i="2"/>
  <c r="H4048" i="2"/>
  <c r="I4048" i="2"/>
  <c r="A4049" i="2"/>
  <c r="B4049" i="2"/>
  <c r="C4049" i="2"/>
  <c r="D4049" i="2"/>
  <c r="E4049" i="2"/>
  <c r="F4049" i="2"/>
  <c r="G4049" i="2"/>
  <c r="H4049" i="2"/>
  <c r="I4049" i="2"/>
  <c r="A4050" i="2"/>
  <c r="B4050" i="2"/>
  <c r="C4050" i="2"/>
  <c r="D4050" i="2"/>
  <c r="E4050" i="2"/>
  <c r="F4050" i="2"/>
  <c r="G4050" i="2"/>
  <c r="H4050" i="2"/>
  <c r="I4050" i="2"/>
  <c r="A4051" i="2"/>
  <c r="B4051" i="2"/>
  <c r="C4051" i="2"/>
  <c r="D4051" i="2"/>
  <c r="E4051" i="2"/>
  <c r="F4051" i="2"/>
  <c r="G4051" i="2"/>
  <c r="H4051" i="2"/>
  <c r="I4051" i="2"/>
  <c r="A4052" i="2"/>
  <c r="B4052" i="2"/>
  <c r="C4052" i="2"/>
  <c r="D4052" i="2"/>
  <c r="E4052" i="2"/>
  <c r="F4052" i="2"/>
  <c r="G4052" i="2"/>
  <c r="H4052" i="2"/>
  <c r="I4052" i="2"/>
  <c r="A4053" i="2"/>
  <c r="B4053" i="2"/>
  <c r="C4053" i="2"/>
  <c r="D4053" i="2"/>
  <c r="E4053" i="2"/>
  <c r="F4053" i="2"/>
  <c r="G4053" i="2"/>
  <c r="H4053" i="2"/>
  <c r="I4053" i="2"/>
  <c r="A4054" i="2"/>
  <c r="B4054" i="2"/>
  <c r="C4054" i="2"/>
  <c r="D4054" i="2"/>
  <c r="E4054" i="2"/>
  <c r="F4054" i="2"/>
  <c r="G4054" i="2"/>
  <c r="H4054" i="2"/>
  <c r="I4054" i="2"/>
  <c r="A4055" i="2"/>
  <c r="B4055" i="2"/>
  <c r="C4055" i="2"/>
  <c r="D4055" i="2"/>
  <c r="E4055" i="2"/>
  <c r="F4055" i="2"/>
  <c r="G4055" i="2"/>
  <c r="H4055" i="2"/>
  <c r="I4055" i="2"/>
  <c r="A4056" i="2"/>
  <c r="B4056" i="2"/>
  <c r="C4056" i="2"/>
  <c r="D4056" i="2"/>
  <c r="E4056" i="2"/>
  <c r="F4056" i="2"/>
  <c r="G4056" i="2"/>
  <c r="H4056" i="2"/>
  <c r="I4056" i="2"/>
  <c r="A4057" i="2"/>
  <c r="B4057" i="2"/>
  <c r="C4057" i="2"/>
  <c r="D4057" i="2"/>
  <c r="E4057" i="2"/>
  <c r="F4057" i="2"/>
  <c r="G4057" i="2"/>
  <c r="H4057" i="2"/>
  <c r="I4057" i="2"/>
  <c r="A4058" i="2"/>
  <c r="B4058" i="2"/>
  <c r="C4058" i="2"/>
  <c r="D4058" i="2"/>
  <c r="E4058" i="2"/>
  <c r="F4058" i="2"/>
  <c r="G4058" i="2"/>
  <c r="H4058" i="2"/>
  <c r="I4058" i="2"/>
  <c r="A4059" i="2"/>
  <c r="B4059" i="2"/>
  <c r="C4059" i="2"/>
  <c r="D4059" i="2"/>
  <c r="E4059" i="2"/>
  <c r="F4059" i="2"/>
  <c r="G4059" i="2"/>
  <c r="H4059" i="2"/>
  <c r="I4059" i="2"/>
  <c r="A4060" i="2"/>
  <c r="B4060" i="2"/>
  <c r="C4060" i="2"/>
  <c r="D4060" i="2"/>
  <c r="E4060" i="2"/>
  <c r="F4060" i="2"/>
  <c r="G4060" i="2"/>
  <c r="H4060" i="2"/>
  <c r="I4060" i="2"/>
  <c r="A4061" i="2"/>
  <c r="B4061" i="2"/>
  <c r="C4061" i="2"/>
  <c r="D4061" i="2"/>
  <c r="E4061" i="2"/>
  <c r="F4061" i="2"/>
  <c r="G4061" i="2"/>
  <c r="H4061" i="2"/>
  <c r="I4061" i="2"/>
  <c r="A4062" i="2"/>
  <c r="B4062" i="2"/>
  <c r="C4062" i="2"/>
  <c r="D4062" i="2"/>
  <c r="E4062" i="2"/>
  <c r="F4062" i="2"/>
  <c r="G4062" i="2"/>
  <c r="H4062" i="2"/>
  <c r="I4062" i="2"/>
  <c r="A4063" i="2"/>
  <c r="B4063" i="2"/>
  <c r="C4063" i="2"/>
  <c r="D4063" i="2"/>
  <c r="E4063" i="2"/>
  <c r="F4063" i="2"/>
  <c r="G4063" i="2"/>
  <c r="H4063" i="2"/>
  <c r="I4063" i="2"/>
  <c r="A4064" i="2"/>
  <c r="B4064" i="2"/>
  <c r="C4064" i="2"/>
  <c r="D4064" i="2"/>
  <c r="E4064" i="2"/>
  <c r="F4064" i="2"/>
  <c r="G4064" i="2"/>
  <c r="H4064" i="2"/>
  <c r="I4064" i="2"/>
  <c r="A4065" i="2"/>
  <c r="B4065" i="2"/>
  <c r="C4065" i="2"/>
  <c r="D4065" i="2"/>
  <c r="E4065" i="2"/>
  <c r="F4065" i="2"/>
  <c r="G4065" i="2"/>
  <c r="H4065" i="2"/>
  <c r="I4065" i="2"/>
  <c r="A4066" i="2"/>
  <c r="B4066" i="2"/>
  <c r="C4066" i="2"/>
  <c r="D4066" i="2"/>
  <c r="E4066" i="2"/>
  <c r="F4066" i="2"/>
  <c r="G4066" i="2"/>
  <c r="H4066" i="2"/>
  <c r="I4066" i="2"/>
  <c r="A4067" i="2"/>
  <c r="B4067" i="2"/>
  <c r="C4067" i="2"/>
  <c r="D4067" i="2"/>
  <c r="E4067" i="2"/>
  <c r="F4067" i="2"/>
  <c r="G4067" i="2"/>
  <c r="H4067" i="2"/>
  <c r="I4067" i="2"/>
  <c r="A4068" i="2"/>
  <c r="B4068" i="2"/>
  <c r="C4068" i="2"/>
  <c r="D4068" i="2"/>
  <c r="E4068" i="2"/>
  <c r="F4068" i="2"/>
  <c r="G4068" i="2"/>
  <c r="H4068" i="2"/>
  <c r="I4068" i="2"/>
  <c r="A4069" i="2"/>
  <c r="B4069" i="2"/>
  <c r="C4069" i="2"/>
  <c r="D4069" i="2"/>
  <c r="E4069" i="2"/>
  <c r="F4069" i="2"/>
  <c r="G4069" i="2"/>
  <c r="H4069" i="2"/>
  <c r="I4069" i="2"/>
  <c r="A4070" i="2"/>
  <c r="B4070" i="2"/>
  <c r="C4070" i="2"/>
  <c r="D4070" i="2"/>
  <c r="E4070" i="2"/>
  <c r="F4070" i="2"/>
  <c r="G4070" i="2"/>
  <c r="H4070" i="2"/>
  <c r="I4070" i="2"/>
  <c r="A4071" i="2"/>
  <c r="B4071" i="2"/>
  <c r="C4071" i="2"/>
  <c r="D4071" i="2"/>
  <c r="E4071" i="2"/>
  <c r="F4071" i="2"/>
  <c r="G4071" i="2"/>
  <c r="H4071" i="2"/>
  <c r="I4071" i="2"/>
  <c r="A4072" i="2"/>
  <c r="B4072" i="2"/>
  <c r="C4072" i="2"/>
  <c r="D4072" i="2"/>
  <c r="E4072" i="2"/>
  <c r="F4072" i="2"/>
  <c r="G4072" i="2"/>
  <c r="H4072" i="2"/>
  <c r="I4072" i="2"/>
  <c r="A4073" i="2"/>
  <c r="B4073" i="2"/>
  <c r="C4073" i="2"/>
  <c r="D4073" i="2"/>
  <c r="E4073" i="2"/>
  <c r="F4073" i="2"/>
  <c r="G4073" i="2"/>
  <c r="H4073" i="2"/>
  <c r="I4073" i="2"/>
  <c r="A4074" i="2"/>
  <c r="B4074" i="2"/>
  <c r="C4074" i="2"/>
  <c r="D4074" i="2"/>
  <c r="E4074" i="2"/>
  <c r="F4074" i="2"/>
  <c r="G4074" i="2"/>
  <c r="H4074" i="2"/>
  <c r="I4074" i="2"/>
  <c r="A4075" i="2"/>
  <c r="B4075" i="2"/>
  <c r="C4075" i="2"/>
  <c r="D4075" i="2"/>
  <c r="E4075" i="2"/>
  <c r="F4075" i="2"/>
  <c r="G4075" i="2"/>
  <c r="H4075" i="2"/>
  <c r="I4075" i="2"/>
  <c r="A4076" i="2"/>
  <c r="B4076" i="2"/>
  <c r="C4076" i="2"/>
  <c r="D4076" i="2"/>
  <c r="E4076" i="2"/>
  <c r="F4076" i="2"/>
  <c r="G4076" i="2"/>
  <c r="H4076" i="2"/>
  <c r="I4076" i="2"/>
  <c r="A4077" i="2"/>
  <c r="B4077" i="2"/>
  <c r="C4077" i="2"/>
  <c r="D4077" i="2"/>
  <c r="E4077" i="2"/>
  <c r="F4077" i="2"/>
  <c r="G4077" i="2"/>
  <c r="H4077" i="2"/>
  <c r="I4077" i="2"/>
  <c r="A4078" i="2"/>
  <c r="B4078" i="2"/>
  <c r="C4078" i="2"/>
  <c r="D4078" i="2"/>
  <c r="E4078" i="2"/>
  <c r="F4078" i="2"/>
  <c r="G4078" i="2"/>
  <c r="H4078" i="2"/>
  <c r="I4078" i="2"/>
  <c r="A4079" i="2"/>
  <c r="B4079" i="2"/>
  <c r="C4079" i="2"/>
  <c r="D4079" i="2"/>
  <c r="E4079" i="2"/>
  <c r="F4079" i="2"/>
  <c r="G4079" i="2"/>
  <c r="H4079" i="2"/>
  <c r="I4079" i="2"/>
  <c r="A4080" i="2"/>
  <c r="B4080" i="2"/>
  <c r="C4080" i="2"/>
  <c r="D4080" i="2"/>
  <c r="E4080" i="2"/>
  <c r="F4080" i="2"/>
  <c r="G4080" i="2"/>
  <c r="H4080" i="2"/>
  <c r="I4080" i="2"/>
  <c r="A4081" i="2"/>
  <c r="B4081" i="2"/>
  <c r="C4081" i="2"/>
  <c r="D4081" i="2"/>
  <c r="E4081" i="2"/>
  <c r="F4081" i="2"/>
  <c r="G4081" i="2"/>
  <c r="H4081" i="2"/>
  <c r="I4081" i="2"/>
  <c r="A4082" i="2"/>
  <c r="B4082" i="2"/>
  <c r="C4082" i="2"/>
  <c r="D4082" i="2"/>
  <c r="E4082" i="2"/>
  <c r="F4082" i="2"/>
  <c r="G4082" i="2"/>
  <c r="H4082" i="2"/>
  <c r="I4082" i="2"/>
  <c r="A4083" i="2"/>
  <c r="B4083" i="2"/>
  <c r="C4083" i="2"/>
  <c r="D4083" i="2"/>
  <c r="E4083" i="2"/>
  <c r="F4083" i="2"/>
  <c r="G4083" i="2"/>
  <c r="H4083" i="2"/>
  <c r="I4083" i="2"/>
  <c r="A4084" i="2"/>
  <c r="B4084" i="2"/>
  <c r="C4084" i="2"/>
  <c r="D4084" i="2"/>
  <c r="E4084" i="2"/>
  <c r="F4084" i="2"/>
  <c r="G4084" i="2"/>
  <c r="H4084" i="2"/>
  <c r="I4084" i="2"/>
  <c r="A4085" i="2"/>
  <c r="B4085" i="2"/>
  <c r="C4085" i="2"/>
  <c r="D4085" i="2"/>
  <c r="E4085" i="2"/>
  <c r="F4085" i="2"/>
  <c r="G4085" i="2"/>
  <c r="H4085" i="2"/>
  <c r="I4085" i="2"/>
  <c r="A4086" i="2"/>
  <c r="B4086" i="2"/>
  <c r="C4086" i="2"/>
  <c r="D4086" i="2"/>
  <c r="E4086" i="2"/>
  <c r="F4086" i="2"/>
  <c r="G4086" i="2"/>
  <c r="H4086" i="2"/>
  <c r="I4086" i="2"/>
  <c r="A4087" i="2"/>
  <c r="B4087" i="2"/>
  <c r="C4087" i="2"/>
  <c r="D4087" i="2"/>
  <c r="E4087" i="2"/>
  <c r="F4087" i="2"/>
  <c r="G4087" i="2"/>
  <c r="H4087" i="2"/>
  <c r="I4087" i="2"/>
  <c r="A4088" i="2"/>
  <c r="B4088" i="2"/>
  <c r="C4088" i="2"/>
  <c r="D4088" i="2"/>
  <c r="E4088" i="2"/>
  <c r="F4088" i="2"/>
  <c r="G4088" i="2"/>
  <c r="H4088" i="2"/>
  <c r="I4088" i="2"/>
  <c r="A4089" i="2"/>
  <c r="B4089" i="2"/>
  <c r="C4089" i="2"/>
  <c r="D4089" i="2"/>
  <c r="E4089" i="2"/>
  <c r="F4089" i="2"/>
  <c r="G4089" i="2"/>
  <c r="H4089" i="2"/>
  <c r="I4089" i="2"/>
  <c r="A4090" i="2"/>
  <c r="B4090" i="2"/>
  <c r="C4090" i="2"/>
  <c r="D4090" i="2"/>
  <c r="E4090" i="2"/>
  <c r="F4090" i="2"/>
  <c r="G4090" i="2"/>
  <c r="H4090" i="2"/>
  <c r="I4090" i="2"/>
  <c r="A4091" i="2"/>
  <c r="B4091" i="2"/>
  <c r="C4091" i="2"/>
  <c r="D4091" i="2"/>
  <c r="E4091" i="2"/>
  <c r="F4091" i="2"/>
  <c r="G4091" i="2"/>
  <c r="H4091" i="2"/>
  <c r="I4091" i="2"/>
  <c r="A4092" i="2"/>
  <c r="B4092" i="2"/>
  <c r="C4092" i="2"/>
  <c r="D4092" i="2"/>
  <c r="E4092" i="2"/>
  <c r="F4092" i="2"/>
  <c r="G4092" i="2"/>
  <c r="H4092" i="2"/>
  <c r="I4092" i="2"/>
  <c r="A4093" i="2"/>
  <c r="B4093" i="2"/>
  <c r="C4093" i="2"/>
  <c r="D4093" i="2"/>
  <c r="E4093" i="2"/>
  <c r="F4093" i="2"/>
  <c r="G4093" i="2"/>
  <c r="H4093" i="2"/>
  <c r="I4093" i="2"/>
  <c r="A4094" i="2"/>
  <c r="B4094" i="2"/>
  <c r="C4094" i="2"/>
  <c r="D4094" i="2"/>
  <c r="E4094" i="2"/>
  <c r="F4094" i="2"/>
  <c r="G4094" i="2"/>
  <c r="H4094" i="2"/>
  <c r="I4094" i="2"/>
  <c r="A4095" i="2"/>
  <c r="B4095" i="2"/>
  <c r="C4095" i="2"/>
  <c r="D4095" i="2"/>
  <c r="E4095" i="2"/>
  <c r="F4095" i="2"/>
  <c r="G4095" i="2"/>
  <c r="H4095" i="2"/>
  <c r="I4095" i="2"/>
  <c r="A4096" i="2"/>
  <c r="B4096" i="2"/>
  <c r="C4096" i="2"/>
  <c r="D4096" i="2"/>
  <c r="E4096" i="2"/>
  <c r="F4096" i="2"/>
  <c r="G4096" i="2"/>
  <c r="H4096" i="2"/>
  <c r="I4096" i="2"/>
  <c r="A4097" i="2"/>
  <c r="B4097" i="2"/>
  <c r="C4097" i="2"/>
  <c r="D4097" i="2"/>
  <c r="E4097" i="2"/>
  <c r="F4097" i="2"/>
  <c r="G4097" i="2"/>
  <c r="H4097" i="2"/>
  <c r="I4097" i="2"/>
  <c r="A4098" i="2"/>
  <c r="B4098" i="2"/>
  <c r="C4098" i="2"/>
  <c r="D4098" i="2"/>
  <c r="E4098" i="2"/>
  <c r="F4098" i="2"/>
  <c r="G4098" i="2"/>
  <c r="H4098" i="2"/>
  <c r="I4098" i="2"/>
  <c r="A4099" i="2"/>
  <c r="B4099" i="2"/>
  <c r="C4099" i="2"/>
  <c r="D4099" i="2"/>
  <c r="E4099" i="2"/>
  <c r="F4099" i="2"/>
  <c r="G4099" i="2"/>
  <c r="H4099" i="2"/>
  <c r="I4099" i="2"/>
  <c r="A4100" i="2"/>
  <c r="B4100" i="2"/>
  <c r="C4100" i="2"/>
  <c r="D4100" i="2"/>
  <c r="E4100" i="2"/>
  <c r="F4100" i="2"/>
  <c r="G4100" i="2"/>
  <c r="H4100" i="2"/>
  <c r="I4100" i="2"/>
  <c r="A4101" i="2"/>
  <c r="B4101" i="2"/>
  <c r="C4101" i="2"/>
  <c r="D4101" i="2"/>
  <c r="E4101" i="2"/>
  <c r="F4101" i="2"/>
  <c r="G4101" i="2"/>
  <c r="H4101" i="2"/>
  <c r="I4101" i="2"/>
  <c r="A4102" i="2"/>
  <c r="B4102" i="2"/>
  <c r="C4102" i="2"/>
  <c r="D4102" i="2"/>
  <c r="E4102" i="2"/>
  <c r="F4102" i="2"/>
  <c r="G4102" i="2"/>
  <c r="H4102" i="2"/>
  <c r="I4102" i="2"/>
  <c r="A4103" i="2"/>
  <c r="B4103" i="2"/>
  <c r="C4103" i="2"/>
  <c r="D4103" i="2"/>
  <c r="E4103" i="2"/>
  <c r="F4103" i="2"/>
  <c r="G4103" i="2"/>
  <c r="H4103" i="2"/>
  <c r="I4103" i="2"/>
  <c r="A4104" i="2"/>
  <c r="B4104" i="2"/>
  <c r="C4104" i="2"/>
  <c r="D4104" i="2"/>
  <c r="E4104" i="2"/>
  <c r="F4104" i="2"/>
  <c r="G4104" i="2"/>
  <c r="H4104" i="2"/>
  <c r="I4104" i="2"/>
  <c r="A4105" i="2"/>
  <c r="B4105" i="2"/>
  <c r="C4105" i="2"/>
  <c r="D4105" i="2"/>
  <c r="E4105" i="2"/>
  <c r="F4105" i="2"/>
  <c r="G4105" i="2"/>
  <c r="H4105" i="2"/>
  <c r="I4105" i="2"/>
  <c r="A4106" i="2"/>
  <c r="B4106" i="2"/>
  <c r="C4106" i="2"/>
  <c r="D4106" i="2"/>
  <c r="E4106" i="2"/>
  <c r="F4106" i="2"/>
  <c r="G4106" i="2"/>
  <c r="H4106" i="2"/>
  <c r="I4106" i="2"/>
  <c r="A4107" i="2"/>
  <c r="B4107" i="2"/>
  <c r="C4107" i="2"/>
  <c r="D4107" i="2"/>
  <c r="E4107" i="2"/>
  <c r="F4107" i="2"/>
  <c r="G4107" i="2"/>
  <c r="H4107" i="2"/>
  <c r="I4107" i="2"/>
  <c r="A4108" i="2"/>
  <c r="B4108" i="2"/>
  <c r="C4108" i="2"/>
  <c r="D4108" i="2"/>
  <c r="E4108" i="2"/>
  <c r="F4108" i="2"/>
  <c r="G4108" i="2"/>
  <c r="H4108" i="2"/>
  <c r="I4108" i="2"/>
  <c r="A4109" i="2"/>
  <c r="B4109" i="2"/>
  <c r="C4109" i="2"/>
  <c r="D4109" i="2"/>
  <c r="E4109" i="2"/>
  <c r="F4109" i="2"/>
  <c r="G4109" i="2"/>
  <c r="H4109" i="2"/>
  <c r="I4109" i="2"/>
  <c r="A4110" i="2"/>
  <c r="B4110" i="2"/>
  <c r="C4110" i="2"/>
  <c r="D4110" i="2"/>
  <c r="E4110" i="2"/>
  <c r="F4110" i="2"/>
  <c r="G4110" i="2"/>
  <c r="H4110" i="2"/>
  <c r="I4110" i="2"/>
  <c r="A4111" i="2"/>
  <c r="B4111" i="2"/>
  <c r="C4111" i="2"/>
  <c r="D4111" i="2"/>
  <c r="E4111" i="2"/>
  <c r="F4111" i="2"/>
  <c r="G4111" i="2"/>
  <c r="H4111" i="2"/>
  <c r="I4111" i="2"/>
  <c r="A4112" i="2"/>
  <c r="B4112" i="2"/>
  <c r="C4112" i="2"/>
  <c r="D4112" i="2"/>
  <c r="E4112" i="2"/>
  <c r="F4112" i="2"/>
  <c r="G4112" i="2"/>
  <c r="H4112" i="2"/>
  <c r="I4112" i="2"/>
  <c r="A4113" i="2"/>
  <c r="B4113" i="2"/>
  <c r="C4113" i="2"/>
  <c r="D4113" i="2"/>
  <c r="E4113" i="2"/>
  <c r="F4113" i="2"/>
  <c r="G4113" i="2"/>
  <c r="H4113" i="2"/>
  <c r="I4113" i="2"/>
  <c r="A4114" i="2"/>
  <c r="B4114" i="2"/>
  <c r="C4114" i="2"/>
  <c r="D4114" i="2"/>
  <c r="E4114" i="2"/>
  <c r="F4114" i="2"/>
  <c r="G4114" i="2"/>
  <c r="H4114" i="2"/>
  <c r="I4114" i="2"/>
  <c r="A4115" i="2"/>
  <c r="B4115" i="2"/>
  <c r="C4115" i="2"/>
  <c r="D4115" i="2"/>
  <c r="E4115" i="2"/>
  <c r="F4115" i="2"/>
  <c r="G4115" i="2"/>
  <c r="H4115" i="2"/>
  <c r="I4115" i="2"/>
  <c r="A4116" i="2"/>
  <c r="B4116" i="2"/>
  <c r="C4116" i="2"/>
  <c r="D4116" i="2"/>
  <c r="E4116" i="2"/>
  <c r="F4116" i="2"/>
  <c r="G4116" i="2"/>
  <c r="H4116" i="2"/>
  <c r="I4116" i="2"/>
  <c r="A4117" i="2"/>
  <c r="B4117" i="2"/>
  <c r="C4117" i="2"/>
  <c r="D4117" i="2"/>
  <c r="E4117" i="2"/>
  <c r="F4117" i="2"/>
  <c r="G4117" i="2"/>
  <c r="H4117" i="2"/>
  <c r="I4117" i="2"/>
  <c r="A4118" i="2"/>
  <c r="B4118" i="2"/>
  <c r="C4118" i="2"/>
  <c r="D4118" i="2"/>
  <c r="E4118" i="2"/>
  <c r="F4118" i="2"/>
  <c r="G4118" i="2"/>
  <c r="H4118" i="2"/>
  <c r="I4118" i="2"/>
  <c r="A4119" i="2"/>
  <c r="B4119" i="2"/>
  <c r="C4119" i="2"/>
  <c r="D4119" i="2"/>
  <c r="E4119" i="2"/>
  <c r="F4119" i="2"/>
  <c r="G4119" i="2"/>
  <c r="H4119" i="2"/>
  <c r="I4119" i="2"/>
  <c r="A4120" i="2"/>
  <c r="B4120" i="2"/>
  <c r="C4120" i="2"/>
  <c r="D4120" i="2"/>
  <c r="E4120" i="2"/>
  <c r="F4120" i="2"/>
  <c r="G4120" i="2"/>
  <c r="H4120" i="2"/>
  <c r="I4120" i="2"/>
  <c r="A4121" i="2"/>
  <c r="B4121" i="2"/>
  <c r="C4121" i="2"/>
  <c r="D4121" i="2"/>
  <c r="E4121" i="2"/>
  <c r="F4121" i="2"/>
  <c r="G4121" i="2"/>
  <c r="H4121" i="2"/>
  <c r="I4121" i="2"/>
  <c r="A4122" i="2"/>
  <c r="B4122" i="2"/>
  <c r="C4122" i="2"/>
  <c r="D4122" i="2"/>
  <c r="E4122" i="2"/>
  <c r="F4122" i="2"/>
  <c r="G4122" i="2"/>
  <c r="H4122" i="2"/>
  <c r="I4122" i="2"/>
  <c r="A4123" i="2"/>
  <c r="B4123" i="2"/>
  <c r="C4123" i="2"/>
  <c r="D4123" i="2"/>
  <c r="E4123" i="2"/>
  <c r="F4123" i="2"/>
  <c r="G4123" i="2"/>
  <c r="H4123" i="2"/>
  <c r="I4123" i="2"/>
  <c r="A4124" i="2"/>
  <c r="B4124" i="2"/>
  <c r="C4124" i="2"/>
  <c r="D4124" i="2"/>
  <c r="E4124" i="2"/>
  <c r="F4124" i="2"/>
  <c r="G4124" i="2"/>
  <c r="H4124" i="2"/>
  <c r="I4124" i="2"/>
  <c r="A4125" i="2"/>
  <c r="B4125" i="2"/>
  <c r="C4125" i="2"/>
  <c r="D4125" i="2"/>
  <c r="E4125" i="2"/>
  <c r="F4125" i="2"/>
  <c r="G4125" i="2"/>
  <c r="H4125" i="2"/>
  <c r="I4125" i="2"/>
  <c r="A4126" i="2"/>
  <c r="B4126" i="2"/>
  <c r="C4126" i="2"/>
  <c r="D4126" i="2"/>
  <c r="E4126" i="2"/>
  <c r="F4126" i="2"/>
  <c r="G4126" i="2"/>
  <c r="H4126" i="2"/>
  <c r="I4126" i="2"/>
  <c r="A4127" i="2"/>
  <c r="B4127" i="2"/>
  <c r="C4127" i="2"/>
  <c r="D4127" i="2"/>
  <c r="E4127" i="2"/>
  <c r="F4127" i="2"/>
  <c r="G4127" i="2"/>
  <c r="H4127" i="2"/>
  <c r="I4127" i="2"/>
  <c r="A4128" i="2"/>
  <c r="B4128" i="2"/>
  <c r="C4128" i="2"/>
  <c r="D4128" i="2"/>
  <c r="E4128" i="2"/>
  <c r="F4128" i="2"/>
  <c r="G4128" i="2"/>
  <c r="H4128" i="2"/>
  <c r="I4128" i="2"/>
  <c r="A4129" i="2"/>
  <c r="B4129" i="2"/>
  <c r="C4129" i="2"/>
  <c r="D4129" i="2"/>
  <c r="E4129" i="2"/>
  <c r="F4129" i="2"/>
  <c r="G4129" i="2"/>
  <c r="H4129" i="2"/>
  <c r="I4129" i="2"/>
  <c r="A4130" i="2"/>
  <c r="B4130" i="2"/>
  <c r="C4130" i="2"/>
  <c r="D4130" i="2"/>
  <c r="E4130" i="2"/>
  <c r="F4130" i="2"/>
  <c r="G4130" i="2"/>
  <c r="H4130" i="2"/>
  <c r="I4130" i="2"/>
  <c r="A4131" i="2"/>
  <c r="B4131" i="2"/>
  <c r="C4131" i="2"/>
  <c r="D4131" i="2"/>
  <c r="E4131" i="2"/>
  <c r="F4131" i="2"/>
  <c r="G4131" i="2"/>
  <c r="H4131" i="2"/>
  <c r="I4131" i="2"/>
  <c r="A4132" i="2"/>
  <c r="B4132" i="2"/>
  <c r="C4132" i="2"/>
  <c r="D4132" i="2"/>
  <c r="E4132" i="2"/>
  <c r="F4132" i="2"/>
  <c r="G4132" i="2"/>
  <c r="H4132" i="2"/>
  <c r="I4132" i="2"/>
  <c r="A4133" i="2"/>
  <c r="B4133" i="2"/>
  <c r="C4133" i="2"/>
  <c r="D4133" i="2"/>
  <c r="E4133" i="2"/>
  <c r="F4133" i="2"/>
  <c r="G4133" i="2"/>
  <c r="H4133" i="2"/>
  <c r="I4133" i="2"/>
  <c r="A4134" i="2"/>
  <c r="B4134" i="2"/>
  <c r="C4134" i="2"/>
  <c r="D4134" i="2"/>
  <c r="E4134" i="2"/>
  <c r="F4134" i="2"/>
  <c r="G4134" i="2"/>
  <c r="H4134" i="2"/>
  <c r="I4134" i="2"/>
  <c r="A4135" i="2"/>
  <c r="B4135" i="2"/>
  <c r="C4135" i="2"/>
  <c r="D4135" i="2"/>
  <c r="E4135" i="2"/>
  <c r="F4135" i="2"/>
  <c r="G4135" i="2"/>
  <c r="H4135" i="2"/>
  <c r="I4135" i="2"/>
  <c r="A4136" i="2"/>
  <c r="B4136" i="2"/>
  <c r="C4136" i="2"/>
  <c r="D4136" i="2"/>
  <c r="E4136" i="2"/>
  <c r="F4136" i="2"/>
  <c r="G4136" i="2"/>
  <c r="H4136" i="2"/>
  <c r="I4136" i="2"/>
  <c r="A4137" i="2"/>
  <c r="B4137" i="2"/>
  <c r="C4137" i="2"/>
  <c r="D4137" i="2"/>
  <c r="E4137" i="2"/>
  <c r="F4137" i="2"/>
  <c r="G4137" i="2"/>
  <c r="H4137" i="2"/>
  <c r="I4137" i="2"/>
  <c r="A4138" i="2"/>
  <c r="B4138" i="2"/>
  <c r="C4138" i="2"/>
  <c r="D4138" i="2"/>
  <c r="E4138" i="2"/>
  <c r="F4138" i="2"/>
  <c r="G4138" i="2"/>
  <c r="H4138" i="2"/>
  <c r="I4138" i="2"/>
  <c r="A4139" i="2"/>
  <c r="B4139" i="2"/>
  <c r="C4139" i="2"/>
  <c r="D4139" i="2"/>
  <c r="E4139" i="2"/>
  <c r="F4139" i="2"/>
  <c r="G4139" i="2"/>
  <c r="H4139" i="2"/>
  <c r="I4139" i="2"/>
  <c r="A4140" i="2"/>
  <c r="B4140" i="2"/>
  <c r="C4140" i="2"/>
  <c r="D4140" i="2"/>
  <c r="E4140" i="2"/>
  <c r="F4140" i="2"/>
  <c r="G4140" i="2"/>
  <c r="H4140" i="2"/>
  <c r="I4140" i="2"/>
  <c r="A4141" i="2"/>
  <c r="B4141" i="2"/>
  <c r="C4141" i="2"/>
  <c r="D4141" i="2"/>
  <c r="E4141" i="2"/>
  <c r="F4141" i="2"/>
  <c r="G4141" i="2"/>
  <c r="H4141" i="2"/>
  <c r="I4141" i="2"/>
  <c r="A4142" i="2"/>
  <c r="B4142" i="2"/>
  <c r="C4142" i="2"/>
  <c r="D4142" i="2"/>
  <c r="E4142" i="2"/>
  <c r="F4142" i="2"/>
  <c r="G4142" i="2"/>
  <c r="H4142" i="2"/>
  <c r="I4142" i="2"/>
  <c r="A4143" i="2"/>
  <c r="B4143" i="2"/>
  <c r="C4143" i="2"/>
  <c r="D4143" i="2"/>
  <c r="E4143" i="2"/>
  <c r="F4143" i="2"/>
  <c r="G4143" i="2"/>
  <c r="H4143" i="2"/>
  <c r="I4143" i="2"/>
  <c r="A4144" i="2"/>
  <c r="B4144" i="2"/>
  <c r="C4144" i="2"/>
  <c r="D4144" i="2"/>
  <c r="E4144" i="2"/>
  <c r="F4144" i="2"/>
  <c r="G4144" i="2"/>
  <c r="H4144" i="2"/>
  <c r="I4144" i="2"/>
  <c r="A4145" i="2"/>
  <c r="B4145" i="2"/>
  <c r="C4145" i="2"/>
  <c r="D4145" i="2"/>
  <c r="E4145" i="2"/>
  <c r="F4145" i="2"/>
  <c r="G4145" i="2"/>
  <c r="H4145" i="2"/>
  <c r="I4145" i="2"/>
  <c r="A4146" i="2"/>
  <c r="B4146" i="2"/>
  <c r="C4146" i="2"/>
  <c r="D4146" i="2"/>
  <c r="E4146" i="2"/>
  <c r="F4146" i="2"/>
  <c r="G4146" i="2"/>
  <c r="H4146" i="2"/>
  <c r="I4146" i="2"/>
  <c r="A4147" i="2"/>
  <c r="B4147" i="2"/>
  <c r="C4147" i="2"/>
  <c r="D4147" i="2"/>
  <c r="E4147" i="2"/>
  <c r="F4147" i="2"/>
  <c r="G4147" i="2"/>
  <c r="H4147" i="2"/>
  <c r="I4147" i="2"/>
  <c r="A4148" i="2"/>
  <c r="B4148" i="2"/>
  <c r="C4148" i="2"/>
  <c r="D4148" i="2"/>
  <c r="E4148" i="2"/>
  <c r="F4148" i="2"/>
  <c r="G4148" i="2"/>
  <c r="H4148" i="2"/>
  <c r="I4148" i="2"/>
  <c r="A4149" i="2"/>
  <c r="B4149" i="2"/>
  <c r="C4149" i="2"/>
  <c r="D4149" i="2"/>
  <c r="E4149" i="2"/>
  <c r="F4149" i="2"/>
  <c r="G4149" i="2"/>
  <c r="H4149" i="2"/>
  <c r="I4149" i="2"/>
  <c r="A4150" i="2"/>
  <c r="B4150" i="2"/>
  <c r="C4150" i="2"/>
  <c r="D4150" i="2"/>
  <c r="E4150" i="2"/>
  <c r="F4150" i="2"/>
  <c r="G4150" i="2"/>
  <c r="H4150" i="2"/>
  <c r="I4150" i="2"/>
  <c r="A4151" i="2"/>
  <c r="B4151" i="2"/>
  <c r="C4151" i="2"/>
  <c r="D4151" i="2"/>
  <c r="E4151" i="2"/>
  <c r="F4151" i="2"/>
  <c r="G4151" i="2"/>
  <c r="H4151" i="2"/>
  <c r="I4151" i="2"/>
  <c r="A4152" i="2"/>
  <c r="B4152" i="2"/>
  <c r="C4152" i="2"/>
  <c r="D4152" i="2"/>
  <c r="E4152" i="2"/>
  <c r="F4152" i="2"/>
  <c r="G4152" i="2"/>
  <c r="H4152" i="2"/>
  <c r="I4152" i="2"/>
  <c r="A4153" i="2"/>
  <c r="B4153" i="2"/>
  <c r="C4153" i="2"/>
  <c r="D4153" i="2"/>
  <c r="E4153" i="2"/>
  <c r="F4153" i="2"/>
  <c r="G4153" i="2"/>
  <c r="H4153" i="2"/>
  <c r="I4153" i="2"/>
  <c r="A4154" i="2"/>
  <c r="B4154" i="2"/>
  <c r="C4154" i="2"/>
  <c r="D4154" i="2"/>
  <c r="E4154" i="2"/>
  <c r="F4154" i="2"/>
  <c r="G4154" i="2"/>
  <c r="H4154" i="2"/>
  <c r="I4154" i="2"/>
  <c r="A4155" i="2"/>
  <c r="B4155" i="2"/>
  <c r="C4155" i="2"/>
  <c r="D4155" i="2"/>
  <c r="E4155" i="2"/>
  <c r="F4155" i="2"/>
  <c r="G4155" i="2"/>
  <c r="H4155" i="2"/>
  <c r="I4155" i="2"/>
  <c r="A4156" i="2"/>
  <c r="B4156" i="2"/>
  <c r="C4156" i="2"/>
  <c r="D4156" i="2"/>
  <c r="E4156" i="2"/>
  <c r="F4156" i="2"/>
  <c r="G4156" i="2"/>
  <c r="H4156" i="2"/>
  <c r="I4156" i="2"/>
  <c r="A4157" i="2"/>
  <c r="B4157" i="2"/>
  <c r="C4157" i="2"/>
  <c r="D4157" i="2"/>
  <c r="E4157" i="2"/>
  <c r="F4157" i="2"/>
  <c r="G4157" i="2"/>
  <c r="H4157" i="2"/>
  <c r="I4157" i="2"/>
  <c r="A4158" i="2"/>
  <c r="B4158" i="2"/>
  <c r="C4158" i="2"/>
  <c r="D4158" i="2"/>
  <c r="E4158" i="2"/>
  <c r="F4158" i="2"/>
  <c r="G4158" i="2"/>
  <c r="H4158" i="2"/>
  <c r="I4158" i="2"/>
  <c r="A4159" i="2"/>
  <c r="B4159" i="2"/>
  <c r="C4159" i="2"/>
  <c r="D4159" i="2"/>
  <c r="E4159" i="2"/>
  <c r="F4159" i="2"/>
  <c r="G4159" i="2"/>
  <c r="H4159" i="2"/>
  <c r="I4159" i="2"/>
  <c r="A4160" i="2"/>
  <c r="B4160" i="2"/>
  <c r="C4160" i="2"/>
  <c r="D4160" i="2"/>
  <c r="E4160" i="2"/>
  <c r="F4160" i="2"/>
  <c r="G4160" i="2"/>
  <c r="H4160" i="2"/>
  <c r="I4160" i="2"/>
  <c r="A4161" i="2"/>
  <c r="B4161" i="2"/>
  <c r="C4161" i="2"/>
  <c r="D4161" i="2"/>
  <c r="E4161" i="2"/>
  <c r="F4161" i="2"/>
  <c r="G4161" i="2"/>
  <c r="H4161" i="2"/>
  <c r="I4161" i="2"/>
  <c r="A4162" i="2"/>
  <c r="B4162" i="2"/>
  <c r="C4162" i="2"/>
  <c r="D4162" i="2"/>
  <c r="E4162" i="2"/>
  <c r="F4162" i="2"/>
  <c r="G4162" i="2"/>
  <c r="H4162" i="2"/>
  <c r="I4162" i="2"/>
  <c r="A4163" i="2"/>
  <c r="B4163" i="2"/>
  <c r="C4163" i="2"/>
  <c r="D4163" i="2"/>
  <c r="E4163" i="2"/>
  <c r="F4163" i="2"/>
  <c r="G4163" i="2"/>
  <c r="H4163" i="2"/>
  <c r="I4163" i="2"/>
  <c r="A4164" i="2"/>
  <c r="B4164" i="2"/>
  <c r="C4164" i="2"/>
  <c r="D4164" i="2"/>
  <c r="E4164" i="2"/>
  <c r="F4164" i="2"/>
  <c r="G4164" i="2"/>
  <c r="H4164" i="2"/>
  <c r="I4164" i="2"/>
  <c r="A4165" i="2"/>
  <c r="B4165" i="2"/>
  <c r="C4165" i="2"/>
  <c r="D4165" i="2"/>
  <c r="E4165" i="2"/>
  <c r="F4165" i="2"/>
  <c r="G4165" i="2"/>
  <c r="H4165" i="2"/>
  <c r="I4165" i="2"/>
  <c r="A4166" i="2"/>
  <c r="B4166" i="2"/>
  <c r="C4166" i="2"/>
  <c r="D4166" i="2"/>
  <c r="E4166" i="2"/>
  <c r="F4166" i="2"/>
  <c r="G4166" i="2"/>
  <c r="H4166" i="2"/>
  <c r="I4166" i="2"/>
  <c r="A4167" i="2"/>
  <c r="B4167" i="2"/>
  <c r="C4167" i="2"/>
  <c r="D4167" i="2"/>
  <c r="E4167" i="2"/>
  <c r="F4167" i="2"/>
  <c r="G4167" i="2"/>
  <c r="H4167" i="2"/>
  <c r="I4167" i="2"/>
  <c r="A4168" i="2"/>
  <c r="B4168" i="2"/>
  <c r="C4168" i="2"/>
  <c r="D4168" i="2"/>
  <c r="E4168" i="2"/>
  <c r="F4168" i="2"/>
  <c r="G4168" i="2"/>
  <c r="H4168" i="2"/>
  <c r="I4168" i="2"/>
  <c r="A4169" i="2"/>
  <c r="B4169" i="2"/>
  <c r="C4169" i="2"/>
  <c r="D4169" i="2"/>
  <c r="E4169" i="2"/>
  <c r="F4169" i="2"/>
  <c r="G4169" i="2"/>
  <c r="H4169" i="2"/>
  <c r="I4169" i="2"/>
  <c r="A4170" i="2"/>
  <c r="B4170" i="2"/>
  <c r="C4170" i="2"/>
  <c r="D4170" i="2"/>
  <c r="E4170" i="2"/>
  <c r="F4170" i="2"/>
  <c r="G4170" i="2"/>
  <c r="H4170" i="2"/>
  <c r="I4170" i="2"/>
  <c r="A4171" i="2"/>
  <c r="B4171" i="2"/>
  <c r="C4171" i="2"/>
  <c r="D4171" i="2"/>
  <c r="E4171" i="2"/>
  <c r="F4171" i="2"/>
  <c r="G4171" i="2"/>
  <c r="H4171" i="2"/>
  <c r="I4171" i="2"/>
  <c r="A4172" i="2"/>
  <c r="B4172" i="2"/>
  <c r="C4172" i="2"/>
  <c r="D4172" i="2"/>
  <c r="E4172" i="2"/>
  <c r="F4172" i="2"/>
  <c r="G4172" i="2"/>
  <c r="H4172" i="2"/>
  <c r="I4172" i="2"/>
  <c r="A4173" i="2"/>
  <c r="B4173" i="2"/>
  <c r="C4173" i="2"/>
  <c r="D4173" i="2"/>
  <c r="E4173" i="2"/>
  <c r="F4173" i="2"/>
  <c r="G4173" i="2"/>
  <c r="H4173" i="2"/>
  <c r="I4173" i="2"/>
  <c r="A4174" i="2"/>
  <c r="B4174" i="2"/>
  <c r="C4174" i="2"/>
  <c r="D4174" i="2"/>
  <c r="E4174" i="2"/>
  <c r="F4174" i="2"/>
  <c r="G4174" i="2"/>
  <c r="H4174" i="2"/>
  <c r="I4174" i="2"/>
  <c r="A4175" i="2"/>
  <c r="B4175" i="2"/>
  <c r="C4175" i="2"/>
  <c r="D4175" i="2"/>
  <c r="E4175" i="2"/>
  <c r="F4175" i="2"/>
  <c r="G4175" i="2"/>
  <c r="H4175" i="2"/>
  <c r="I4175" i="2"/>
  <c r="A4176" i="2"/>
  <c r="B4176" i="2"/>
  <c r="C4176" i="2"/>
  <c r="D4176" i="2"/>
  <c r="E4176" i="2"/>
  <c r="F4176" i="2"/>
  <c r="G4176" i="2"/>
  <c r="H4176" i="2"/>
  <c r="I4176" i="2"/>
  <c r="A4177" i="2"/>
  <c r="B4177" i="2"/>
  <c r="C4177" i="2"/>
  <c r="D4177" i="2"/>
  <c r="E4177" i="2"/>
  <c r="F4177" i="2"/>
  <c r="G4177" i="2"/>
  <c r="H4177" i="2"/>
  <c r="I4177" i="2"/>
  <c r="A4178" i="2"/>
  <c r="B4178" i="2"/>
  <c r="C4178" i="2"/>
  <c r="D4178" i="2"/>
  <c r="E4178" i="2"/>
  <c r="F4178" i="2"/>
  <c r="G4178" i="2"/>
  <c r="H4178" i="2"/>
  <c r="I4178" i="2"/>
  <c r="A4179" i="2"/>
  <c r="B4179" i="2"/>
  <c r="C4179" i="2"/>
  <c r="D4179" i="2"/>
  <c r="E4179" i="2"/>
  <c r="F4179" i="2"/>
  <c r="G4179" i="2"/>
  <c r="H4179" i="2"/>
  <c r="I4179" i="2"/>
  <c r="A4180" i="2"/>
  <c r="B4180" i="2"/>
  <c r="C4180" i="2"/>
  <c r="D4180" i="2"/>
  <c r="E4180" i="2"/>
  <c r="F4180" i="2"/>
  <c r="G4180" i="2"/>
  <c r="H4180" i="2"/>
  <c r="I4180" i="2"/>
  <c r="A4181" i="2"/>
  <c r="B4181" i="2"/>
  <c r="C4181" i="2"/>
  <c r="D4181" i="2"/>
  <c r="E4181" i="2"/>
  <c r="F4181" i="2"/>
  <c r="G4181" i="2"/>
  <c r="H4181" i="2"/>
  <c r="I4181" i="2"/>
  <c r="A4182" i="2"/>
  <c r="B4182" i="2"/>
  <c r="C4182" i="2"/>
  <c r="D4182" i="2"/>
  <c r="E4182" i="2"/>
  <c r="F4182" i="2"/>
  <c r="G4182" i="2"/>
  <c r="H4182" i="2"/>
  <c r="I4182" i="2"/>
  <c r="A4183" i="2"/>
  <c r="B4183" i="2"/>
  <c r="C4183" i="2"/>
  <c r="D4183" i="2"/>
  <c r="E4183" i="2"/>
  <c r="F4183" i="2"/>
  <c r="G4183" i="2"/>
  <c r="H4183" i="2"/>
  <c r="I4183" i="2"/>
  <c r="A4184" i="2"/>
  <c r="B4184" i="2"/>
  <c r="C4184" i="2"/>
  <c r="D4184" i="2"/>
  <c r="E4184" i="2"/>
  <c r="F4184" i="2"/>
  <c r="G4184" i="2"/>
  <c r="H4184" i="2"/>
  <c r="I4184" i="2"/>
  <c r="A4185" i="2"/>
  <c r="B4185" i="2"/>
  <c r="C4185" i="2"/>
  <c r="D4185" i="2"/>
  <c r="E4185" i="2"/>
  <c r="F4185" i="2"/>
  <c r="G4185" i="2"/>
  <c r="H4185" i="2"/>
  <c r="I4185" i="2"/>
  <c r="A4186" i="2"/>
  <c r="B4186" i="2"/>
  <c r="C4186" i="2"/>
  <c r="D4186" i="2"/>
  <c r="E4186" i="2"/>
  <c r="F4186" i="2"/>
  <c r="G4186" i="2"/>
  <c r="H4186" i="2"/>
  <c r="I4186" i="2"/>
  <c r="A4187" i="2"/>
  <c r="B4187" i="2"/>
  <c r="C4187" i="2"/>
  <c r="D4187" i="2"/>
  <c r="E4187" i="2"/>
  <c r="F4187" i="2"/>
  <c r="G4187" i="2"/>
  <c r="H4187" i="2"/>
  <c r="I4187" i="2"/>
  <c r="A4188" i="2"/>
  <c r="B4188" i="2"/>
  <c r="C4188" i="2"/>
  <c r="D4188" i="2"/>
  <c r="E4188" i="2"/>
  <c r="F4188" i="2"/>
  <c r="G4188" i="2"/>
  <c r="H4188" i="2"/>
  <c r="I4188" i="2"/>
  <c r="A4189" i="2"/>
  <c r="B4189" i="2"/>
  <c r="C4189" i="2"/>
  <c r="D4189" i="2"/>
  <c r="E4189" i="2"/>
  <c r="F4189" i="2"/>
  <c r="G4189" i="2"/>
  <c r="H4189" i="2"/>
  <c r="I4189" i="2"/>
  <c r="A4190" i="2"/>
  <c r="B4190" i="2"/>
  <c r="C4190" i="2"/>
  <c r="D4190" i="2"/>
  <c r="E4190" i="2"/>
  <c r="F4190" i="2"/>
  <c r="G4190" i="2"/>
  <c r="H4190" i="2"/>
  <c r="I4190" i="2"/>
  <c r="A4191" i="2"/>
  <c r="B4191" i="2"/>
  <c r="C4191" i="2"/>
  <c r="D4191" i="2"/>
  <c r="E4191" i="2"/>
  <c r="F4191" i="2"/>
  <c r="G4191" i="2"/>
  <c r="H4191" i="2"/>
  <c r="I4191" i="2"/>
  <c r="A4192" i="2"/>
  <c r="B4192" i="2"/>
  <c r="C4192" i="2"/>
  <c r="D4192" i="2"/>
  <c r="E4192" i="2"/>
  <c r="F4192" i="2"/>
  <c r="G4192" i="2"/>
  <c r="H4192" i="2"/>
  <c r="I4192" i="2"/>
  <c r="A4193" i="2"/>
  <c r="B4193" i="2"/>
  <c r="C4193" i="2"/>
  <c r="D4193" i="2"/>
  <c r="E4193" i="2"/>
  <c r="F4193" i="2"/>
  <c r="G4193" i="2"/>
  <c r="H4193" i="2"/>
  <c r="I4193" i="2"/>
  <c r="A4194" i="2"/>
  <c r="B4194" i="2"/>
  <c r="C4194" i="2"/>
  <c r="D4194" i="2"/>
  <c r="E4194" i="2"/>
  <c r="F4194" i="2"/>
  <c r="G4194" i="2"/>
  <c r="H4194" i="2"/>
  <c r="I4194" i="2"/>
  <c r="A4195" i="2"/>
  <c r="B4195" i="2"/>
  <c r="C4195" i="2"/>
  <c r="D4195" i="2"/>
  <c r="E4195" i="2"/>
  <c r="F4195" i="2"/>
  <c r="G4195" i="2"/>
  <c r="H4195" i="2"/>
  <c r="I4195" i="2"/>
  <c r="A4196" i="2"/>
  <c r="B4196" i="2"/>
  <c r="C4196" i="2"/>
  <c r="D4196" i="2"/>
  <c r="E4196" i="2"/>
  <c r="F4196" i="2"/>
  <c r="G4196" i="2"/>
  <c r="H4196" i="2"/>
  <c r="I4196" i="2"/>
  <c r="A4197" i="2"/>
  <c r="B4197" i="2"/>
  <c r="C4197" i="2"/>
  <c r="D4197" i="2"/>
  <c r="E4197" i="2"/>
  <c r="F4197" i="2"/>
  <c r="G4197" i="2"/>
  <c r="H4197" i="2"/>
  <c r="I4197" i="2"/>
  <c r="A4198" i="2"/>
  <c r="B4198" i="2"/>
  <c r="C4198" i="2"/>
  <c r="D4198" i="2"/>
  <c r="E4198" i="2"/>
  <c r="F4198" i="2"/>
  <c r="G4198" i="2"/>
  <c r="H4198" i="2"/>
  <c r="I4198" i="2"/>
  <c r="A4199" i="2"/>
  <c r="B4199" i="2"/>
  <c r="C4199" i="2"/>
  <c r="D4199" i="2"/>
  <c r="E4199" i="2"/>
  <c r="F4199" i="2"/>
  <c r="G4199" i="2"/>
  <c r="H4199" i="2"/>
  <c r="I4199" i="2"/>
  <c r="A4200" i="2"/>
  <c r="B4200" i="2"/>
  <c r="C4200" i="2"/>
  <c r="D4200" i="2"/>
  <c r="E4200" i="2"/>
  <c r="F4200" i="2"/>
  <c r="G4200" i="2"/>
  <c r="H4200" i="2"/>
  <c r="I4200" i="2"/>
  <c r="A4201" i="2"/>
  <c r="B4201" i="2"/>
  <c r="C4201" i="2"/>
  <c r="D4201" i="2"/>
  <c r="E4201" i="2"/>
  <c r="F4201" i="2"/>
  <c r="G4201" i="2"/>
  <c r="H4201" i="2"/>
  <c r="I4201" i="2"/>
  <c r="A4202" i="2"/>
  <c r="B4202" i="2"/>
  <c r="C4202" i="2"/>
  <c r="D4202" i="2"/>
  <c r="E4202" i="2"/>
  <c r="F4202" i="2"/>
  <c r="G4202" i="2"/>
  <c r="H4202" i="2"/>
  <c r="I4202" i="2"/>
  <c r="A4203" i="2"/>
  <c r="B4203" i="2"/>
  <c r="C4203" i="2"/>
  <c r="D4203" i="2"/>
  <c r="E4203" i="2"/>
  <c r="F4203" i="2"/>
  <c r="G4203" i="2"/>
  <c r="H4203" i="2"/>
  <c r="I4203" i="2"/>
  <c r="A4204" i="2"/>
  <c r="B4204" i="2"/>
  <c r="C4204" i="2"/>
  <c r="D4204" i="2"/>
  <c r="E4204" i="2"/>
  <c r="F4204" i="2"/>
  <c r="G4204" i="2"/>
  <c r="H4204" i="2"/>
  <c r="I4204" i="2"/>
  <c r="A4205" i="2"/>
  <c r="B4205" i="2"/>
  <c r="C4205" i="2"/>
  <c r="D4205" i="2"/>
  <c r="E4205" i="2"/>
  <c r="F4205" i="2"/>
  <c r="G4205" i="2"/>
  <c r="H4205" i="2"/>
  <c r="I4205" i="2"/>
  <c r="A4206" i="2"/>
  <c r="B4206" i="2"/>
  <c r="C4206" i="2"/>
  <c r="D4206" i="2"/>
  <c r="E4206" i="2"/>
  <c r="F4206" i="2"/>
  <c r="G4206" i="2"/>
  <c r="H4206" i="2"/>
  <c r="I4206" i="2"/>
  <c r="A4207" i="2"/>
  <c r="B4207" i="2"/>
  <c r="C4207" i="2"/>
  <c r="D4207" i="2"/>
  <c r="E4207" i="2"/>
  <c r="F4207" i="2"/>
  <c r="G4207" i="2"/>
  <c r="H4207" i="2"/>
  <c r="I4207" i="2"/>
  <c r="A4208" i="2"/>
  <c r="B4208" i="2"/>
  <c r="C4208" i="2"/>
  <c r="D4208" i="2"/>
  <c r="E4208" i="2"/>
  <c r="F4208" i="2"/>
  <c r="G4208" i="2"/>
  <c r="H4208" i="2"/>
  <c r="I4208" i="2"/>
  <c r="A4209" i="2"/>
  <c r="B4209" i="2"/>
  <c r="C4209" i="2"/>
  <c r="D4209" i="2"/>
  <c r="E4209" i="2"/>
  <c r="F4209" i="2"/>
  <c r="G4209" i="2"/>
  <c r="H4209" i="2"/>
  <c r="I4209" i="2"/>
  <c r="A4210" i="2"/>
  <c r="B4210" i="2"/>
  <c r="C4210" i="2"/>
  <c r="D4210" i="2"/>
  <c r="E4210" i="2"/>
  <c r="F4210" i="2"/>
  <c r="G4210" i="2"/>
  <c r="H4210" i="2"/>
  <c r="I4210" i="2"/>
  <c r="A4211" i="2"/>
  <c r="B4211" i="2"/>
  <c r="C4211" i="2"/>
  <c r="D4211" i="2"/>
  <c r="E4211" i="2"/>
  <c r="F4211" i="2"/>
  <c r="G4211" i="2"/>
  <c r="H4211" i="2"/>
  <c r="I4211" i="2"/>
  <c r="A4212" i="2"/>
  <c r="B4212" i="2"/>
  <c r="C4212" i="2"/>
  <c r="D4212" i="2"/>
  <c r="E4212" i="2"/>
  <c r="F4212" i="2"/>
  <c r="G4212" i="2"/>
  <c r="H4212" i="2"/>
  <c r="I4212" i="2"/>
  <c r="A4213" i="2"/>
  <c r="B4213" i="2"/>
  <c r="C4213" i="2"/>
  <c r="D4213" i="2"/>
  <c r="E4213" i="2"/>
  <c r="F4213" i="2"/>
  <c r="G4213" i="2"/>
  <c r="H4213" i="2"/>
  <c r="I4213" i="2"/>
  <c r="A4214" i="2"/>
  <c r="B4214" i="2"/>
  <c r="C4214" i="2"/>
  <c r="D4214" i="2"/>
  <c r="E4214" i="2"/>
  <c r="F4214" i="2"/>
  <c r="G4214" i="2"/>
  <c r="H4214" i="2"/>
  <c r="I4214" i="2"/>
  <c r="A4215" i="2"/>
  <c r="B4215" i="2"/>
  <c r="C4215" i="2"/>
  <c r="D4215" i="2"/>
  <c r="E4215" i="2"/>
  <c r="F4215" i="2"/>
  <c r="G4215" i="2"/>
  <c r="H4215" i="2"/>
  <c r="I4215" i="2"/>
  <c r="A4216" i="2"/>
  <c r="B4216" i="2"/>
  <c r="C4216" i="2"/>
  <c r="D4216" i="2"/>
  <c r="E4216" i="2"/>
  <c r="F4216" i="2"/>
  <c r="G4216" i="2"/>
  <c r="H4216" i="2"/>
  <c r="I4216" i="2"/>
  <c r="A4217" i="2"/>
  <c r="B4217" i="2"/>
  <c r="C4217" i="2"/>
  <c r="D4217" i="2"/>
  <c r="E4217" i="2"/>
  <c r="F4217" i="2"/>
  <c r="G4217" i="2"/>
  <c r="H4217" i="2"/>
  <c r="I4217" i="2"/>
  <c r="A4218" i="2"/>
  <c r="B4218" i="2"/>
  <c r="C4218" i="2"/>
  <c r="D4218" i="2"/>
  <c r="E4218" i="2"/>
  <c r="F4218" i="2"/>
  <c r="G4218" i="2"/>
  <c r="H4218" i="2"/>
  <c r="I4218" i="2"/>
  <c r="A4219" i="2"/>
  <c r="B4219" i="2"/>
  <c r="C4219" i="2"/>
  <c r="D4219" i="2"/>
  <c r="E4219" i="2"/>
  <c r="F4219" i="2"/>
  <c r="G4219" i="2"/>
  <c r="H4219" i="2"/>
  <c r="I4219" i="2"/>
  <c r="A4220" i="2"/>
  <c r="B4220" i="2"/>
  <c r="C4220" i="2"/>
  <c r="D4220" i="2"/>
  <c r="E4220" i="2"/>
  <c r="F4220" i="2"/>
  <c r="G4220" i="2"/>
  <c r="H4220" i="2"/>
  <c r="I4220" i="2"/>
  <c r="A4221" i="2"/>
  <c r="B4221" i="2"/>
  <c r="C4221" i="2"/>
  <c r="D4221" i="2"/>
  <c r="E4221" i="2"/>
  <c r="F4221" i="2"/>
  <c r="G4221" i="2"/>
  <c r="H4221" i="2"/>
  <c r="I4221" i="2"/>
  <c r="A4222" i="2"/>
  <c r="B4222" i="2"/>
  <c r="C4222" i="2"/>
  <c r="D4222" i="2"/>
  <c r="E4222" i="2"/>
  <c r="F4222" i="2"/>
  <c r="G4222" i="2"/>
  <c r="H4222" i="2"/>
  <c r="I4222" i="2"/>
  <c r="A4223" i="2"/>
  <c r="B4223" i="2"/>
  <c r="C4223" i="2"/>
  <c r="D4223" i="2"/>
  <c r="E4223" i="2"/>
  <c r="F4223" i="2"/>
  <c r="G4223" i="2"/>
  <c r="H4223" i="2"/>
  <c r="I4223" i="2"/>
  <c r="A4224" i="2"/>
  <c r="B4224" i="2"/>
  <c r="C4224" i="2"/>
  <c r="D4224" i="2"/>
  <c r="E4224" i="2"/>
  <c r="F4224" i="2"/>
  <c r="G4224" i="2"/>
  <c r="H4224" i="2"/>
  <c r="I4224" i="2"/>
  <c r="A4225" i="2"/>
  <c r="B4225" i="2"/>
  <c r="C4225" i="2"/>
  <c r="D4225" i="2"/>
  <c r="E4225" i="2"/>
  <c r="F4225" i="2"/>
  <c r="G4225" i="2"/>
  <c r="H4225" i="2"/>
  <c r="I4225" i="2"/>
  <c r="A4226" i="2"/>
  <c r="B4226" i="2"/>
  <c r="C4226" i="2"/>
  <c r="D4226" i="2"/>
  <c r="E4226" i="2"/>
  <c r="F4226" i="2"/>
  <c r="G4226" i="2"/>
  <c r="H4226" i="2"/>
  <c r="I4226" i="2"/>
  <c r="A4227" i="2"/>
  <c r="B4227" i="2"/>
  <c r="C4227" i="2"/>
  <c r="D4227" i="2"/>
  <c r="E4227" i="2"/>
  <c r="F4227" i="2"/>
  <c r="G4227" i="2"/>
  <c r="H4227" i="2"/>
  <c r="I4227" i="2"/>
  <c r="A4228" i="2"/>
  <c r="B4228" i="2"/>
  <c r="C4228" i="2"/>
  <c r="D4228" i="2"/>
  <c r="E4228" i="2"/>
  <c r="F4228" i="2"/>
  <c r="G4228" i="2"/>
  <c r="H4228" i="2"/>
  <c r="I4228" i="2"/>
  <c r="A4229" i="2"/>
  <c r="B4229" i="2"/>
  <c r="C4229" i="2"/>
  <c r="D4229" i="2"/>
  <c r="E4229" i="2"/>
  <c r="F4229" i="2"/>
  <c r="G4229" i="2"/>
  <c r="H4229" i="2"/>
  <c r="I4229" i="2"/>
  <c r="A4230" i="2"/>
  <c r="B4230" i="2"/>
  <c r="C4230" i="2"/>
  <c r="D4230" i="2"/>
  <c r="E4230" i="2"/>
  <c r="F4230" i="2"/>
  <c r="G4230" i="2"/>
  <c r="H4230" i="2"/>
  <c r="I4230" i="2"/>
  <c r="A4231" i="2"/>
  <c r="B4231" i="2"/>
  <c r="C4231" i="2"/>
  <c r="D4231" i="2"/>
  <c r="E4231" i="2"/>
  <c r="F4231" i="2"/>
  <c r="G4231" i="2"/>
  <c r="H4231" i="2"/>
  <c r="I4231" i="2"/>
  <c r="A4232" i="2"/>
  <c r="B4232" i="2"/>
  <c r="C4232" i="2"/>
  <c r="D4232" i="2"/>
  <c r="E4232" i="2"/>
  <c r="F4232" i="2"/>
  <c r="G4232" i="2"/>
  <c r="H4232" i="2"/>
  <c r="I4232" i="2"/>
  <c r="A4233" i="2"/>
  <c r="B4233" i="2"/>
  <c r="C4233" i="2"/>
  <c r="D4233" i="2"/>
  <c r="E4233" i="2"/>
  <c r="F4233" i="2"/>
  <c r="G4233" i="2"/>
  <c r="H4233" i="2"/>
  <c r="I4233" i="2"/>
  <c r="A4234" i="2"/>
  <c r="B4234" i="2"/>
  <c r="C4234" i="2"/>
  <c r="D4234" i="2"/>
  <c r="E4234" i="2"/>
  <c r="F4234" i="2"/>
  <c r="G4234" i="2"/>
  <c r="H4234" i="2"/>
  <c r="I4234" i="2"/>
  <c r="A4235" i="2"/>
  <c r="B4235" i="2"/>
  <c r="C4235" i="2"/>
  <c r="D4235" i="2"/>
  <c r="E4235" i="2"/>
  <c r="F4235" i="2"/>
  <c r="G4235" i="2"/>
  <c r="H4235" i="2"/>
  <c r="I4235" i="2"/>
  <c r="A4236" i="2"/>
  <c r="B4236" i="2"/>
  <c r="C4236" i="2"/>
  <c r="D4236" i="2"/>
  <c r="E4236" i="2"/>
  <c r="F4236" i="2"/>
  <c r="G4236" i="2"/>
  <c r="H4236" i="2"/>
  <c r="I4236" i="2"/>
  <c r="A4237" i="2"/>
  <c r="B4237" i="2"/>
  <c r="C4237" i="2"/>
  <c r="D4237" i="2"/>
  <c r="E4237" i="2"/>
  <c r="F4237" i="2"/>
  <c r="G4237" i="2"/>
  <c r="H4237" i="2"/>
  <c r="I4237" i="2"/>
  <c r="A4238" i="2"/>
  <c r="B4238" i="2"/>
  <c r="C4238" i="2"/>
  <c r="D4238" i="2"/>
  <c r="E4238" i="2"/>
  <c r="F4238" i="2"/>
  <c r="G4238" i="2"/>
  <c r="H4238" i="2"/>
  <c r="I4238" i="2"/>
  <c r="A4239" i="2"/>
  <c r="B4239" i="2"/>
  <c r="C4239" i="2"/>
  <c r="D4239" i="2"/>
  <c r="E4239" i="2"/>
  <c r="F4239" i="2"/>
  <c r="G4239" i="2"/>
  <c r="H4239" i="2"/>
  <c r="I4239" i="2"/>
  <c r="A4240" i="2"/>
  <c r="B4240" i="2"/>
  <c r="C4240" i="2"/>
  <c r="D4240" i="2"/>
  <c r="E4240" i="2"/>
  <c r="F4240" i="2"/>
  <c r="G4240" i="2"/>
  <c r="H4240" i="2"/>
  <c r="I4240" i="2"/>
  <c r="A4241" i="2"/>
  <c r="B4241" i="2"/>
  <c r="C4241" i="2"/>
  <c r="D4241" i="2"/>
  <c r="E4241" i="2"/>
  <c r="F4241" i="2"/>
  <c r="G4241" i="2"/>
  <c r="H4241" i="2"/>
  <c r="I4241" i="2"/>
  <c r="A4242" i="2"/>
  <c r="B4242" i="2"/>
  <c r="C4242" i="2"/>
  <c r="D4242" i="2"/>
  <c r="E4242" i="2"/>
  <c r="F4242" i="2"/>
  <c r="G4242" i="2"/>
  <c r="H4242" i="2"/>
  <c r="I4242" i="2"/>
  <c r="A4243" i="2"/>
  <c r="B4243" i="2"/>
  <c r="C4243" i="2"/>
  <c r="D4243" i="2"/>
  <c r="E4243" i="2"/>
  <c r="F4243" i="2"/>
  <c r="G4243" i="2"/>
  <c r="H4243" i="2"/>
  <c r="I4243" i="2"/>
  <c r="A4244" i="2"/>
  <c r="B4244" i="2"/>
  <c r="C4244" i="2"/>
  <c r="D4244" i="2"/>
  <c r="E4244" i="2"/>
  <c r="F4244" i="2"/>
  <c r="G4244" i="2"/>
  <c r="H4244" i="2"/>
  <c r="I4244" i="2"/>
  <c r="A4245" i="2"/>
  <c r="B4245" i="2"/>
  <c r="C4245" i="2"/>
  <c r="D4245" i="2"/>
  <c r="E4245" i="2"/>
  <c r="F4245" i="2"/>
  <c r="G4245" i="2"/>
  <c r="H4245" i="2"/>
  <c r="I4245" i="2"/>
  <c r="A4246" i="2"/>
  <c r="B4246" i="2"/>
  <c r="C4246" i="2"/>
  <c r="D4246" i="2"/>
  <c r="E4246" i="2"/>
  <c r="F4246" i="2"/>
  <c r="G4246" i="2"/>
  <c r="H4246" i="2"/>
  <c r="I4246" i="2"/>
  <c r="A4247" i="2"/>
  <c r="B4247" i="2"/>
  <c r="C4247" i="2"/>
  <c r="D4247" i="2"/>
  <c r="E4247" i="2"/>
  <c r="F4247" i="2"/>
  <c r="G4247" i="2"/>
  <c r="H4247" i="2"/>
  <c r="I4247" i="2"/>
  <c r="A4248" i="2"/>
  <c r="B4248" i="2"/>
  <c r="C4248" i="2"/>
  <c r="D4248" i="2"/>
  <c r="E4248" i="2"/>
  <c r="F4248" i="2"/>
  <c r="G4248" i="2"/>
  <c r="H4248" i="2"/>
  <c r="I4248" i="2"/>
  <c r="A4249" i="2"/>
  <c r="B4249" i="2"/>
  <c r="C4249" i="2"/>
  <c r="D4249" i="2"/>
  <c r="E4249" i="2"/>
  <c r="F4249" i="2"/>
  <c r="G4249" i="2"/>
  <c r="H4249" i="2"/>
  <c r="I4249" i="2"/>
  <c r="A4250" i="2"/>
  <c r="B4250" i="2"/>
  <c r="C4250" i="2"/>
  <c r="D4250" i="2"/>
  <c r="E4250" i="2"/>
  <c r="F4250" i="2"/>
  <c r="G4250" i="2"/>
  <c r="H4250" i="2"/>
  <c r="I4250" i="2"/>
  <c r="A4251" i="2"/>
  <c r="B4251" i="2"/>
  <c r="C4251" i="2"/>
  <c r="D4251" i="2"/>
  <c r="E4251" i="2"/>
  <c r="F4251" i="2"/>
  <c r="G4251" i="2"/>
  <c r="H4251" i="2"/>
  <c r="I4251" i="2"/>
  <c r="A4252" i="2"/>
  <c r="B4252" i="2"/>
  <c r="C4252" i="2"/>
  <c r="D4252" i="2"/>
  <c r="E4252" i="2"/>
  <c r="F4252" i="2"/>
  <c r="G4252" i="2"/>
  <c r="H4252" i="2"/>
  <c r="I4252" i="2"/>
  <c r="A4253" i="2"/>
  <c r="B4253" i="2"/>
  <c r="C4253" i="2"/>
  <c r="D4253" i="2"/>
  <c r="E4253" i="2"/>
  <c r="F4253" i="2"/>
  <c r="G4253" i="2"/>
  <c r="H4253" i="2"/>
  <c r="I4253" i="2"/>
  <c r="A4254" i="2"/>
  <c r="B4254" i="2"/>
  <c r="C4254" i="2"/>
  <c r="D4254" i="2"/>
  <c r="E4254" i="2"/>
  <c r="F4254" i="2"/>
  <c r="G4254" i="2"/>
  <c r="H4254" i="2"/>
  <c r="I4254" i="2"/>
  <c r="A4255" i="2"/>
  <c r="B4255" i="2"/>
  <c r="C4255" i="2"/>
  <c r="D4255" i="2"/>
  <c r="E4255" i="2"/>
  <c r="F4255" i="2"/>
  <c r="G4255" i="2"/>
  <c r="H4255" i="2"/>
  <c r="I4255" i="2"/>
  <c r="A4256" i="2"/>
  <c r="B4256" i="2"/>
  <c r="C4256" i="2"/>
  <c r="D4256" i="2"/>
  <c r="E4256" i="2"/>
  <c r="F4256" i="2"/>
  <c r="G4256" i="2"/>
  <c r="H4256" i="2"/>
  <c r="I4256" i="2"/>
  <c r="A4257" i="2"/>
  <c r="B4257" i="2"/>
  <c r="C4257" i="2"/>
  <c r="D4257" i="2"/>
  <c r="E4257" i="2"/>
  <c r="F4257" i="2"/>
  <c r="G4257" i="2"/>
  <c r="H4257" i="2"/>
  <c r="I4257" i="2"/>
  <c r="A4258" i="2"/>
  <c r="B4258" i="2"/>
  <c r="C4258" i="2"/>
  <c r="D4258" i="2"/>
  <c r="E4258" i="2"/>
  <c r="F4258" i="2"/>
  <c r="G4258" i="2"/>
  <c r="H4258" i="2"/>
  <c r="I4258" i="2"/>
  <c r="A4259" i="2"/>
  <c r="B4259" i="2"/>
  <c r="C4259" i="2"/>
  <c r="D4259" i="2"/>
  <c r="E4259" i="2"/>
  <c r="F4259" i="2"/>
  <c r="G4259" i="2"/>
  <c r="H4259" i="2"/>
  <c r="I4259" i="2"/>
  <c r="A4260" i="2"/>
  <c r="B4260" i="2"/>
  <c r="C4260" i="2"/>
  <c r="D4260" i="2"/>
  <c r="E4260" i="2"/>
  <c r="F4260" i="2"/>
  <c r="G4260" i="2"/>
  <c r="H4260" i="2"/>
  <c r="I4260" i="2"/>
  <c r="A4261" i="2"/>
  <c r="B4261" i="2"/>
  <c r="C4261" i="2"/>
  <c r="D4261" i="2"/>
  <c r="E4261" i="2"/>
  <c r="F4261" i="2"/>
  <c r="G4261" i="2"/>
  <c r="H4261" i="2"/>
  <c r="I4261" i="2"/>
  <c r="A4262" i="2"/>
  <c r="B4262" i="2"/>
  <c r="C4262" i="2"/>
  <c r="D4262" i="2"/>
  <c r="E4262" i="2"/>
  <c r="F4262" i="2"/>
  <c r="G4262" i="2"/>
  <c r="H4262" i="2"/>
  <c r="I4262" i="2"/>
  <c r="A4263" i="2"/>
  <c r="B4263" i="2"/>
  <c r="C4263" i="2"/>
  <c r="D4263" i="2"/>
  <c r="E4263" i="2"/>
  <c r="F4263" i="2"/>
  <c r="G4263" i="2"/>
  <c r="H4263" i="2"/>
  <c r="I4263" i="2"/>
  <c r="A4264" i="2"/>
  <c r="B4264" i="2"/>
  <c r="C4264" i="2"/>
  <c r="D4264" i="2"/>
  <c r="E4264" i="2"/>
  <c r="F4264" i="2"/>
  <c r="G4264" i="2"/>
  <c r="H4264" i="2"/>
  <c r="I4264" i="2"/>
  <c r="A4265" i="2"/>
  <c r="B4265" i="2"/>
  <c r="C4265" i="2"/>
  <c r="D4265" i="2"/>
  <c r="E4265" i="2"/>
  <c r="F4265" i="2"/>
  <c r="G4265" i="2"/>
  <c r="H4265" i="2"/>
  <c r="I4265" i="2"/>
  <c r="A4266" i="2"/>
  <c r="B4266" i="2"/>
  <c r="C4266" i="2"/>
  <c r="D4266" i="2"/>
  <c r="E4266" i="2"/>
  <c r="F4266" i="2"/>
  <c r="G4266" i="2"/>
  <c r="H4266" i="2"/>
  <c r="I4266" i="2"/>
  <c r="A4267" i="2"/>
  <c r="B4267" i="2"/>
  <c r="C4267" i="2"/>
  <c r="D4267" i="2"/>
  <c r="E4267" i="2"/>
  <c r="F4267" i="2"/>
  <c r="G4267" i="2"/>
  <c r="H4267" i="2"/>
  <c r="I4267" i="2"/>
  <c r="A4268" i="2"/>
  <c r="B4268" i="2"/>
  <c r="C4268" i="2"/>
  <c r="D4268" i="2"/>
  <c r="E4268" i="2"/>
  <c r="F4268" i="2"/>
  <c r="G4268" i="2"/>
  <c r="H4268" i="2"/>
  <c r="I4268" i="2"/>
  <c r="A4269" i="2"/>
  <c r="B4269" i="2"/>
  <c r="C4269" i="2"/>
  <c r="D4269" i="2"/>
  <c r="E4269" i="2"/>
  <c r="F4269" i="2"/>
  <c r="G4269" i="2"/>
  <c r="H4269" i="2"/>
  <c r="I4269" i="2"/>
  <c r="A4270" i="2"/>
  <c r="B4270" i="2"/>
  <c r="C4270" i="2"/>
  <c r="D4270" i="2"/>
  <c r="E4270" i="2"/>
  <c r="F4270" i="2"/>
  <c r="G4270" i="2"/>
  <c r="H4270" i="2"/>
  <c r="I4270" i="2"/>
  <c r="A4271" i="2"/>
  <c r="B4271" i="2"/>
  <c r="C4271" i="2"/>
  <c r="D4271" i="2"/>
  <c r="E4271" i="2"/>
  <c r="F4271" i="2"/>
  <c r="G4271" i="2"/>
  <c r="H4271" i="2"/>
  <c r="I4271" i="2"/>
  <c r="A4272" i="2"/>
  <c r="B4272" i="2"/>
  <c r="C4272" i="2"/>
  <c r="D4272" i="2"/>
  <c r="E4272" i="2"/>
  <c r="F4272" i="2"/>
  <c r="G4272" i="2"/>
  <c r="H4272" i="2"/>
  <c r="I4272" i="2"/>
  <c r="A4273" i="2"/>
  <c r="B4273" i="2"/>
  <c r="C4273" i="2"/>
  <c r="D4273" i="2"/>
  <c r="E4273" i="2"/>
  <c r="F4273" i="2"/>
  <c r="G4273" i="2"/>
  <c r="H4273" i="2"/>
  <c r="I4273" i="2"/>
  <c r="A4274" i="2"/>
  <c r="B4274" i="2"/>
  <c r="C4274" i="2"/>
  <c r="D4274" i="2"/>
  <c r="E4274" i="2"/>
  <c r="F4274" i="2"/>
  <c r="G4274" i="2"/>
  <c r="H4274" i="2"/>
  <c r="I4274" i="2"/>
  <c r="A4275" i="2"/>
  <c r="B4275" i="2"/>
  <c r="C4275" i="2"/>
  <c r="D4275" i="2"/>
  <c r="E4275" i="2"/>
  <c r="F4275" i="2"/>
  <c r="G4275" i="2"/>
  <c r="H4275" i="2"/>
  <c r="I4275" i="2"/>
  <c r="A4276" i="2"/>
  <c r="B4276" i="2"/>
  <c r="C4276" i="2"/>
  <c r="D4276" i="2"/>
  <c r="E4276" i="2"/>
  <c r="F4276" i="2"/>
  <c r="G4276" i="2"/>
  <c r="H4276" i="2"/>
  <c r="I4276" i="2"/>
  <c r="A4277" i="2"/>
  <c r="B4277" i="2"/>
  <c r="C4277" i="2"/>
  <c r="D4277" i="2"/>
  <c r="E4277" i="2"/>
  <c r="F4277" i="2"/>
  <c r="G4277" i="2"/>
  <c r="H4277" i="2"/>
  <c r="I4277" i="2"/>
  <c r="A4278" i="2"/>
  <c r="B4278" i="2"/>
  <c r="C4278" i="2"/>
  <c r="D4278" i="2"/>
  <c r="E4278" i="2"/>
  <c r="F4278" i="2"/>
  <c r="G4278" i="2"/>
  <c r="H4278" i="2"/>
  <c r="I4278" i="2"/>
  <c r="A4279" i="2"/>
  <c r="B4279" i="2"/>
  <c r="C4279" i="2"/>
  <c r="D4279" i="2"/>
  <c r="E4279" i="2"/>
  <c r="F4279" i="2"/>
  <c r="G4279" i="2"/>
  <c r="H4279" i="2"/>
  <c r="I4279" i="2"/>
  <c r="A4280" i="2"/>
  <c r="B4280" i="2"/>
  <c r="C4280" i="2"/>
  <c r="D4280" i="2"/>
  <c r="E4280" i="2"/>
  <c r="F4280" i="2"/>
  <c r="G4280" i="2"/>
  <c r="H4280" i="2"/>
  <c r="I4280" i="2"/>
  <c r="A4281" i="2"/>
  <c r="B4281" i="2"/>
  <c r="C4281" i="2"/>
  <c r="D4281" i="2"/>
  <c r="E4281" i="2"/>
  <c r="F4281" i="2"/>
  <c r="G4281" i="2"/>
  <c r="H4281" i="2"/>
  <c r="I4281" i="2"/>
  <c r="A4282" i="2"/>
  <c r="B4282" i="2"/>
  <c r="C4282" i="2"/>
  <c r="D4282" i="2"/>
  <c r="E4282" i="2"/>
  <c r="F4282" i="2"/>
  <c r="G4282" i="2"/>
  <c r="H4282" i="2"/>
  <c r="I4282" i="2"/>
  <c r="A4283" i="2"/>
  <c r="B4283" i="2"/>
  <c r="C4283" i="2"/>
  <c r="D4283" i="2"/>
  <c r="E4283" i="2"/>
  <c r="F4283" i="2"/>
  <c r="G4283" i="2"/>
  <c r="H4283" i="2"/>
  <c r="I4283" i="2"/>
  <c r="A4284" i="2"/>
  <c r="B4284" i="2"/>
  <c r="C4284" i="2"/>
  <c r="D4284" i="2"/>
  <c r="E4284" i="2"/>
  <c r="F4284" i="2"/>
  <c r="G4284" i="2"/>
  <c r="H4284" i="2"/>
  <c r="I4284" i="2"/>
  <c r="A4285" i="2"/>
  <c r="B4285" i="2"/>
  <c r="C4285" i="2"/>
  <c r="D4285" i="2"/>
  <c r="E4285" i="2"/>
  <c r="F4285" i="2"/>
  <c r="G4285" i="2"/>
  <c r="H4285" i="2"/>
  <c r="I4285" i="2"/>
  <c r="A4286" i="2"/>
  <c r="B4286" i="2"/>
  <c r="C4286" i="2"/>
  <c r="D4286" i="2"/>
  <c r="E4286" i="2"/>
  <c r="F4286" i="2"/>
  <c r="G4286" i="2"/>
  <c r="H4286" i="2"/>
  <c r="I4286" i="2"/>
  <c r="A4287" i="2"/>
  <c r="B4287" i="2"/>
  <c r="C4287" i="2"/>
  <c r="D4287" i="2"/>
  <c r="E4287" i="2"/>
  <c r="F4287" i="2"/>
  <c r="G4287" i="2"/>
  <c r="H4287" i="2"/>
  <c r="I4287" i="2"/>
  <c r="A4288" i="2"/>
  <c r="B4288" i="2"/>
  <c r="C4288" i="2"/>
  <c r="D4288" i="2"/>
  <c r="E4288" i="2"/>
  <c r="F4288" i="2"/>
  <c r="G4288" i="2"/>
  <c r="H4288" i="2"/>
  <c r="I4288" i="2"/>
  <c r="A4289" i="2"/>
  <c r="B4289" i="2"/>
  <c r="C4289" i="2"/>
  <c r="D4289" i="2"/>
  <c r="E4289" i="2"/>
  <c r="F4289" i="2"/>
  <c r="G4289" i="2"/>
  <c r="H4289" i="2"/>
  <c r="I4289" i="2"/>
  <c r="A4290" i="2"/>
  <c r="B4290" i="2"/>
  <c r="C4290" i="2"/>
  <c r="D4290" i="2"/>
  <c r="E4290" i="2"/>
  <c r="F4290" i="2"/>
  <c r="G4290" i="2"/>
  <c r="H4290" i="2"/>
  <c r="I4290" i="2"/>
  <c r="A4291" i="2"/>
  <c r="B4291" i="2"/>
  <c r="C4291" i="2"/>
  <c r="D4291" i="2"/>
  <c r="E4291" i="2"/>
  <c r="F4291" i="2"/>
  <c r="G4291" i="2"/>
  <c r="H4291" i="2"/>
  <c r="I4291" i="2"/>
  <c r="A4292" i="2"/>
  <c r="B4292" i="2"/>
  <c r="C4292" i="2"/>
  <c r="D4292" i="2"/>
  <c r="E4292" i="2"/>
  <c r="F4292" i="2"/>
  <c r="G4292" i="2"/>
  <c r="H4292" i="2"/>
  <c r="I4292" i="2"/>
  <c r="A4293" i="2"/>
  <c r="B4293" i="2"/>
  <c r="C4293" i="2"/>
  <c r="D4293" i="2"/>
  <c r="E4293" i="2"/>
  <c r="F4293" i="2"/>
  <c r="G4293" i="2"/>
  <c r="H4293" i="2"/>
  <c r="I4293" i="2"/>
  <c r="A4294" i="2"/>
  <c r="B4294" i="2"/>
  <c r="C4294" i="2"/>
  <c r="D4294" i="2"/>
  <c r="E4294" i="2"/>
  <c r="F4294" i="2"/>
  <c r="G4294" i="2"/>
  <c r="H4294" i="2"/>
  <c r="I4294" i="2"/>
  <c r="A4295" i="2"/>
  <c r="B4295" i="2"/>
  <c r="C4295" i="2"/>
  <c r="D4295" i="2"/>
  <c r="E4295" i="2"/>
  <c r="F4295" i="2"/>
  <c r="G4295" i="2"/>
  <c r="H4295" i="2"/>
  <c r="I4295" i="2"/>
  <c r="A4296" i="2"/>
  <c r="B4296" i="2"/>
  <c r="C4296" i="2"/>
  <c r="D4296" i="2"/>
  <c r="E4296" i="2"/>
  <c r="F4296" i="2"/>
  <c r="G4296" i="2"/>
  <c r="H4296" i="2"/>
  <c r="I4296" i="2"/>
  <c r="A4297" i="2"/>
  <c r="B4297" i="2"/>
  <c r="C4297" i="2"/>
  <c r="D4297" i="2"/>
  <c r="E4297" i="2"/>
  <c r="F4297" i="2"/>
  <c r="G4297" i="2"/>
  <c r="H4297" i="2"/>
  <c r="I4297" i="2"/>
  <c r="A4298" i="2"/>
  <c r="B4298" i="2"/>
  <c r="C4298" i="2"/>
  <c r="D4298" i="2"/>
  <c r="E4298" i="2"/>
  <c r="F4298" i="2"/>
  <c r="G4298" i="2"/>
  <c r="H4298" i="2"/>
  <c r="I4298" i="2"/>
  <c r="A4299" i="2"/>
  <c r="B4299" i="2"/>
  <c r="C4299" i="2"/>
  <c r="D4299" i="2"/>
  <c r="E4299" i="2"/>
  <c r="F4299" i="2"/>
  <c r="G4299" i="2"/>
  <c r="H4299" i="2"/>
  <c r="I4299" i="2"/>
  <c r="A4300" i="2"/>
  <c r="B4300" i="2"/>
  <c r="C4300" i="2"/>
  <c r="D4300" i="2"/>
  <c r="E4300" i="2"/>
  <c r="F4300" i="2"/>
  <c r="G4300" i="2"/>
  <c r="H4300" i="2"/>
  <c r="I4300" i="2"/>
  <c r="A4301" i="2"/>
  <c r="B4301" i="2"/>
  <c r="C4301" i="2"/>
  <c r="D4301" i="2"/>
  <c r="E4301" i="2"/>
  <c r="F4301" i="2"/>
  <c r="G4301" i="2"/>
  <c r="H4301" i="2"/>
  <c r="I4301" i="2"/>
  <c r="A4302" i="2"/>
  <c r="B4302" i="2"/>
  <c r="C4302" i="2"/>
  <c r="D4302" i="2"/>
  <c r="E4302" i="2"/>
  <c r="F4302" i="2"/>
  <c r="G4302" i="2"/>
  <c r="H4302" i="2"/>
  <c r="I4302" i="2"/>
  <c r="A4303" i="2"/>
  <c r="B4303" i="2"/>
  <c r="C4303" i="2"/>
  <c r="D4303" i="2"/>
  <c r="E4303" i="2"/>
  <c r="F4303" i="2"/>
  <c r="G4303" i="2"/>
  <c r="H4303" i="2"/>
  <c r="I4303" i="2"/>
  <c r="A4304" i="2"/>
  <c r="B4304" i="2"/>
  <c r="C4304" i="2"/>
  <c r="D4304" i="2"/>
  <c r="E4304" i="2"/>
  <c r="F4304" i="2"/>
  <c r="G4304" i="2"/>
  <c r="H4304" i="2"/>
  <c r="I4304" i="2"/>
  <c r="A4305" i="2"/>
  <c r="B4305" i="2"/>
  <c r="C4305" i="2"/>
  <c r="D4305" i="2"/>
  <c r="E4305" i="2"/>
  <c r="F4305" i="2"/>
  <c r="G4305" i="2"/>
  <c r="H4305" i="2"/>
  <c r="I4305" i="2"/>
  <c r="A4306" i="2"/>
  <c r="B4306" i="2"/>
  <c r="C4306" i="2"/>
  <c r="D4306" i="2"/>
  <c r="E4306" i="2"/>
  <c r="F4306" i="2"/>
  <c r="G4306" i="2"/>
  <c r="H4306" i="2"/>
  <c r="I4306" i="2"/>
  <c r="A4307" i="2"/>
  <c r="B4307" i="2"/>
  <c r="C4307" i="2"/>
  <c r="D4307" i="2"/>
  <c r="E4307" i="2"/>
  <c r="F4307" i="2"/>
  <c r="G4307" i="2"/>
  <c r="H4307" i="2"/>
  <c r="I4307" i="2"/>
  <c r="A4308" i="2"/>
  <c r="B4308" i="2"/>
  <c r="C4308" i="2"/>
  <c r="D4308" i="2"/>
  <c r="E4308" i="2"/>
  <c r="F4308" i="2"/>
  <c r="G4308" i="2"/>
  <c r="H4308" i="2"/>
  <c r="I4308" i="2"/>
  <c r="A4309" i="2"/>
  <c r="B4309" i="2"/>
  <c r="C4309" i="2"/>
  <c r="D4309" i="2"/>
  <c r="E4309" i="2"/>
  <c r="F4309" i="2"/>
  <c r="G4309" i="2"/>
  <c r="H4309" i="2"/>
  <c r="I4309" i="2"/>
  <c r="A4310" i="2"/>
  <c r="B4310" i="2"/>
  <c r="C4310" i="2"/>
  <c r="D4310" i="2"/>
  <c r="E4310" i="2"/>
  <c r="F4310" i="2"/>
  <c r="G4310" i="2"/>
  <c r="H4310" i="2"/>
  <c r="I4310" i="2"/>
  <c r="A4311" i="2"/>
  <c r="B4311" i="2"/>
  <c r="C4311" i="2"/>
  <c r="D4311" i="2"/>
  <c r="E4311" i="2"/>
  <c r="F4311" i="2"/>
  <c r="G4311" i="2"/>
  <c r="H4311" i="2"/>
  <c r="I4311" i="2"/>
  <c r="A4312" i="2"/>
  <c r="B4312" i="2"/>
  <c r="C4312" i="2"/>
  <c r="D4312" i="2"/>
  <c r="E4312" i="2"/>
  <c r="F4312" i="2"/>
  <c r="G4312" i="2"/>
  <c r="H4312" i="2"/>
  <c r="I4312" i="2"/>
  <c r="A4313" i="2"/>
  <c r="B4313" i="2"/>
  <c r="C4313" i="2"/>
  <c r="D4313" i="2"/>
  <c r="E4313" i="2"/>
  <c r="F4313" i="2"/>
  <c r="G4313" i="2"/>
  <c r="H4313" i="2"/>
  <c r="I4313" i="2"/>
  <c r="A4314" i="2"/>
  <c r="B4314" i="2"/>
  <c r="C4314" i="2"/>
  <c r="D4314" i="2"/>
  <c r="E4314" i="2"/>
  <c r="F4314" i="2"/>
  <c r="G4314" i="2"/>
  <c r="H4314" i="2"/>
  <c r="I4314" i="2"/>
  <c r="A4315" i="2"/>
  <c r="B4315" i="2"/>
  <c r="C4315" i="2"/>
  <c r="D4315" i="2"/>
  <c r="E4315" i="2"/>
  <c r="F4315" i="2"/>
  <c r="G4315" i="2"/>
  <c r="H4315" i="2"/>
  <c r="I4315" i="2"/>
  <c r="A4316" i="2"/>
  <c r="B4316" i="2"/>
  <c r="C4316" i="2"/>
  <c r="D4316" i="2"/>
  <c r="E4316" i="2"/>
  <c r="F4316" i="2"/>
  <c r="G4316" i="2"/>
  <c r="H4316" i="2"/>
  <c r="I4316" i="2"/>
  <c r="A4317" i="2"/>
  <c r="B4317" i="2"/>
  <c r="C4317" i="2"/>
  <c r="D4317" i="2"/>
  <c r="E4317" i="2"/>
  <c r="F4317" i="2"/>
  <c r="G4317" i="2"/>
  <c r="H4317" i="2"/>
  <c r="I4317" i="2"/>
  <c r="A4318" i="2"/>
  <c r="B4318" i="2"/>
  <c r="C4318" i="2"/>
  <c r="D4318" i="2"/>
  <c r="E4318" i="2"/>
  <c r="F4318" i="2"/>
  <c r="G4318" i="2"/>
  <c r="H4318" i="2"/>
  <c r="I4318" i="2"/>
  <c r="A4319" i="2"/>
  <c r="B4319" i="2"/>
  <c r="C4319" i="2"/>
  <c r="D4319" i="2"/>
  <c r="E4319" i="2"/>
  <c r="F4319" i="2"/>
  <c r="G4319" i="2"/>
  <c r="H4319" i="2"/>
  <c r="I4319" i="2"/>
  <c r="A4320" i="2"/>
  <c r="B4320" i="2"/>
  <c r="C4320" i="2"/>
  <c r="D4320" i="2"/>
  <c r="E4320" i="2"/>
  <c r="F4320" i="2"/>
  <c r="G4320" i="2"/>
  <c r="H4320" i="2"/>
  <c r="I4320" i="2"/>
  <c r="A4321" i="2"/>
  <c r="B4321" i="2"/>
  <c r="C4321" i="2"/>
  <c r="D4321" i="2"/>
  <c r="E4321" i="2"/>
  <c r="F4321" i="2"/>
  <c r="G4321" i="2"/>
  <c r="H4321" i="2"/>
  <c r="I4321" i="2"/>
  <c r="A4322" i="2"/>
  <c r="B4322" i="2"/>
  <c r="C4322" i="2"/>
  <c r="D4322" i="2"/>
  <c r="E4322" i="2"/>
  <c r="F4322" i="2"/>
  <c r="G4322" i="2"/>
  <c r="H4322" i="2"/>
  <c r="I4322" i="2"/>
  <c r="A4323" i="2"/>
  <c r="B4323" i="2"/>
  <c r="C4323" i="2"/>
  <c r="D4323" i="2"/>
  <c r="E4323" i="2"/>
  <c r="F4323" i="2"/>
  <c r="G4323" i="2"/>
  <c r="H4323" i="2"/>
  <c r="I4323" i="2"/>
  <c r="A4324" i="2"/>
  <c r="B4324" i="2"/>
  <c r="C4324" i="2"/>
  <c r="D4324" i="2"/>
  <c r="E4324" i="2"/>
  <c r="F4324" i="2"/>
  <c r="G4324" i="2"/>
  <c r="H4324" i="2"/>
  <c r="I4324" i="2"/>
  <c r="A4325" i="2"/>
  <c r="B4325" i="2"/>
  <c r="C4325" i="2"/>
  <c r="D4325" i="2"/>
  <c r="E4325" i="2"/>
  <c r="F4325" i="2"/>
  <c r="G4325" i="2"/>
  <c r="H4325" i="2"/>
  <c r="I4325" i="2"/>
  <c r="A4326" i="2"/>
  <c r="B4326" i="2"/>
  <c r="C4326" i="2"/>
  <c r="D4326" i="2"/>
  <c r="E4326" i="2"/>
  <c r="F4326" i="2"/>
  <c r="G4326" i="2"/>
  <c r="H4326" i="2"/>
  <c r="I4326" i="2"/>
  <c r="A4327" i="2"/>
  <c r="B4327" i="2"/>
  <c r="C4327" i="2"/>
  <c r="D4327" i="2"/>
  <c r="E4327" i="2"/>
  <c r="F4327" i="2"/>
  <c r="G4327" i="2"/>
  <c r="H4327" i="2"/>
  <c r="I4327" i="2"/>
  <c r="A4328" i="2"/>
  <c r="B4328" i="2"/>
  <c r="C4328" i="2"/>
  <c r="D4328" i="2"/>
  <c r="E4328" i="2"/>
  <c r="F4328" i="2"/>
  <c r="G4328" i="2"/>
  <c r="H4328" i="2"/>
  <c r="I4328" i="2"/>
  <c r="A4329" i="2"/>
  <c r="B4329" i="2"/>
  <c r="C4329" i="2"/>
  <c r="D4329" i="2"/>
  <c r="E4329" i="2"/>
  <c r="F4329" i="2"/>
  <c r="G4329" i="2"/>
  <c r="H4329" i="2"/>
  <c r="I4329" i="2"/>
  <c r="A4330" i="2"/>
  <c r="B4330" i="2"/>
  <c r="C4330" i="2"/>
  <c r="D4330" i="2"/>
  <c r="E4330" i="2"/>
  <c r="F4330" i="2"/>
  <c r="G4330" i="2"/>
  <c r="H4330" i="2"/>
  <c r="I4330" i="2"/>
  <c r="A4331" i="2"/>
  <c r="B4331" i="2"/>
  <c r="C4331" i="2"/>
  <c r="D4331" i="2"/>
  <c r="E4331" i="2"/>
  <c r="F4331" i="2"/>
  <c r="G4331" i="2"/>
  <c r="H4331" i="2"/>
  <c r="I4331" i="2"/>
  <c r="A4332" i="2"/>
  <c r="B4332" i="2"/>
  <c r="C4332" i="2"/>
  <c r="D4332" i="2"/>
  <c r="E4332" i="2"/>
  <c r="F4332" i="2"/>
  <c r="G4332" i="2"/>
  <c r="H4332" i="2"/>
  <c r="I4332" i="2"/>
  <c r="A4333" i="2"/>
  <c r="B4333" i="2"/>
  <c r="C4333" i="2"/>
  <c r="D4333" i="2"/>
  <c r="E4333" i="2"/>
  <c r="F4333" i="2"/>
  <c r="G4333" i="2"/>
  <c r="H4333" i="2"/>
  <c r="I4333" i="2"/>
  <c r="A4334" i="2"/>
  <c r="B4334" i="2"/>
  <c r="C4334" i="2"/>
  <c r="D4334" i="2"/>
  <c r="E4334" i="2"/>
  <c r="F4334" i="2"/>
  <c r="G4334" i="2"/>
  <c r="H4334" i="2"/>
  <c r="I4334" i="2"/>
  <c r="A4335" i="2"/>
  <c r="B4335" i="2"/>
  <c r="C4335" i="2"/>
  <c r="D4335" i="2"/>
  <c r="E4335" i="2"/>
  <c r="F4335" i="2"/>
  <c r="G4335" i="2"/>
  <c r="H4335" i="2"/>
  <c r="I4335" i="2"/>
  <c r="A4336" i="2"/>
  <c r="B4336" i="2"/>
  <c r="C4336" i="2"/>
  <c r="D4336" i="2"/>
  <c r="E4336" i="2"/>
  <c r="F4336" i="2"/>
  <c r="G4336" i="2"/>
  <c r="H4336" i="2"/>
  <c r="I4336" i="2"/>
  <c r="A4337" i="2"/>
  <c r="B4337" i="2"/>
  <c r="C4337" i="2"/>
  <c r="D4337" i="2"/>
  <c r="E4337" i="2"/>
  <c r="F4337" i="2"/>
  <c r="G4337" i="2"/>
  <c r="H4337" i="2"/>
  <c r="I4337" i="2"/>
  <c r="A4338" i="2"/>
  <c r="B4338" i="2"/>
  <c r="C4338" i="2"/>
  <c r="D4338" i="2"/>
  <c r="E4338" i="2"/>
  <c r="F4338" i="2"/>
  <c r="G4338" i="2"/>
  <c r="H4338" i="2"/>
  <c r="I4338" i="2"/>
  <c r="A4339" i="2"/>
  <c r="B4339" i="2"/>
  <c r="C4339" i="2"/>
  <c r="D4339" i="2"/>
  <c r="E4339" i="2"/>
  <c r="F4339" i="2"/>
  <c r="G4339" i="2"/>
  <c r="H4339" i="2"/>
  <c r="I4339" i="2"/>
  <c r="A4340" i="2"/>
  <c r="B4340" i="2"/>
  <c r="C4340" i="2"/>
  <c r="D4340" i="2"/>
  <c r="E4340" i="2"/>
  <c r="F4340" i="2"/>
  <c r="G4340" i="2"/>
  <c r="H4340" i="2"/>
  <c r="I4340" i="2"/>
  <c r="A4341" i="2"/>
  <c r="B4341" i="2"/>
  <c r="C4341" i="2"/>
  <c r="D4341" i="2"/>
  <c r="E4341" i="2"/>
  <c r="F4341" i="2"/>
  <c r="G4341" i="2"/>
  <c r="H4341" i="2"/>
  <c r="I4341" i="2"/>
  <c r="A4342" i="2"/>
  <c r="B4342" i="2"/>
  <c r="C4342" i="2"/>
  <c r="D4342" i="2"/>
  <c r="E4342" i="2"/>
  <c r="F4342" i="2"/>
  <c r="G4342" i="2"/>
  <c r="H4342" i="2"/>
  <c r="I4342" i="2"/>
  <c r="A4343" i="2"/>
  <c r="B4343" i="2"/>
  <c r="C4343" i="2"/>
  <c r="D4343" i="2"/>
  <c r="E4343" i="2"/>
  <c r="F4343" i="2"/>
  <c r="G4343" i="2"/>
  <c r="H4343" i="2"/>
  <c r="I4343" i="2"/>
  <c r="A4344" i="2"/>
  <c r="B4344" i="2"/>
  <c r="C4344" i="2"/>
  <c r="D4344" i="2"/>
  <c r="E4344" i="2"/>
  <c r="F4344" i="2"/>
  <c r="G4344" i="2"/>
  <c r="H4344" i="2"/>
  <c r="I4344" i="2"/>
  <c r="A4345" i="2"/>
  <c r="B4345" i="2"/>
  <c r="C4345" i="2"/>
  <c r="D4345" i="2"/>
  <c r="E4345" i="2"/>
  <c r="F4345" i="2"/>
  <c r="G4345" i="2"/>
  <c r="H4345" i="2"/>
  <c r="I4345" i="2"/>
  <c r="A4346" i="2"/>
  <c r="B4346" i="2"/>
  <c r="C4346" i="2"/>
  <c r="D4346" i="2"/>
  <c r="E4346" i="2"/>
  <c r="F4346" i="2"/>
  <c r="G4346" i="2"/>
  <c r="H4346" i="2"/>
  <c r="I4346" i="2"/>
  <c r="A4347" i="2"/>
  <c r="B4347" i="2"/>
  <c r="C4347" i="2"/>
  <c r="D4347" i="2"/>
  <c r="E4347" i="2"/>
  <c r="F4347" i="2"/>
  <c r="G4347" i="2"/>
  <c r="H4347" i="2"/>
  <c r="I4347" i="2"/>
  <c r="A4348" i="2"/>
  <c r="B4348" i="2"/>
  <c r="C4348" i="2"/>
  <c r="D4348" i="2"/>
  <c r="E4348" i="2"/>
  <c r="F4348" i="2"/>
  <c r="G4348" i="2"/>
  <c r="H4348" i="2"/>
  <c r="I4348" i="2"/>
  <c r="A4349" i="2"/>
  <c r="B4349" i="2"/>
  <c r="C4349" i="2"/>
  <c r="D4349" i="2"/>
  <c r="E4349" i="2"/>
  <c r="F4349" i="2"/>
  <c r="G4349" i="2"/>
  <c r="H4349" i="2"/>
  <c r="I4349" i="2"/>
  <c r="A4350" i="2"/>
  <c r="B4350" i="2"/>
  <c r="C4350" i="2"/>
  <c r="D4350" i="2"/>
  <c r="E4350" i="2"/>
  <c r="F4350" i="2"/>
  <c r="G4350" i="2"/>
  <c r="H4350" i="2"/>
  <c r="I4350" i="2"/>
  <c r="A4351" i="2"/>
  <c r="B4351" i="2"/>
  <c r="C4351" i="2"/>
  <c r="D4351" i="2"/>
  <c r="E4351" i="2"/>
  <c r="F4351" i="2"/>
  <c r="G4351" i="2"/>
  <c r="H4351" i="2"/>
  <c r="I4351" i="2"/>
  <c r="A4352" i="2"/>
  <c r="B4352" i="2"/>
  <c r="C4352" i="2"/>
  <c r="D4352" i="2"/>
  <c r="E4352" i="2"/>
  <c r="F4352" i="2"/>
  <c r="G4352" i="2"/>
  <c r="H4352" i="2"/>
  <c r="I4352" i="2"/>
  <c r="A4353" i="2"/>
  <c r="B4353" i="2"/>
  <c r="C4353" i="2"/>
  <c r="D4353" i="2"/>
  <c r="E4353" i="2"/>
  <c r="F4353" i="2"/>
  <c r="G4353" i="2"/>
  <c r="H4353" i="2"/>
  <c r="I4353" i="2"/>
  <c r="A4354" i="2"/>
  <c r="B4354" i="2"/>
  <c r="C4354" i="2"/>
  <c r="D4354" i="2"/>
  <c r="E4354" i="2"/>
  <c r="F4354" i="2"/>
  <c r="G4354" i="2"/>
  <c r="H4354" i="2"/>
  <c r="I4354" i="2"/>
  <c r="A4355" i="2"/>
  <c r="B4355" i="2"/>
  <c r="C4355" i="2"/>
  <c r="D4355" i="2"/>
  <c r="E4355" i="2"/>
  <c r="F4355" i="2"/>
  <c r="G4355" i="2"/>
  <c r="H4355" i="2"/>
  <c r="I4355" i="2"/>
  <c r="A4356" i="2"/>
  <c r="B4356" i="2"/>
  <c r="C4356" i="2"/>
  <c r="D4356" i="2"/>
  <c r="E4356" i="2"/>
  <c r="F4356" i="2"/>
  <c r="G4356" i="2"/>
  <c r="H4356" i="2"/>
  <c r="I4356" i="2"/>
  <c r="A4357" i="2"/>
  <c r="B4357" i="2"/>
  <c r="C4357" i="2"/>
  <c r="D4357" i="2"/>
  <c r="E4357" i="2"/>
  <c r="F4357" i="2"/>
  <c r="G4357" i="2"/>
  <c r="H4357" i="2"/>
  <c r="I4357" i="2"/>
  <c r="A4358" i="2"/>
  <c r="B4358" i="2"/>
  <c r="C4358" i="2"/>
  <c r="D4358" i="2"/>
  <c r="E4358" i="2"/>
  <c r="F4358" i="2"/>
  <c r="G4358" i="2"/>
  <c r="H4358" i="2"/>
  <c r="I4358" i="2"/>
  <c r="A4359" i="2"/>
  <c r="B4359" i="2"/>
  <c r="C4359" i="2"/>
  <c r="D4359" i="2"/>
  <c r="E4359" i="2"/>
  <c r="F4359" i="2"/>
  <c r="G4359" i="2"/>
  <c r="H4359" i="2"/>
  <c r="I4359" i="2"/>
  <c r="A4360" i="2"/>
  <c r="B4360" i="2"/>
  <c r="C4360" i="2"/>
  <c r="D4360" i="2"/>
  <c r="E4360" i="2"/>
  <c r="F4360" i="2"/>
  <c r="G4360" i="2"/>
  <c r="H4360" i="2"/>
  <c r="I4360" i="2"/>
  <c r="A4361" i="2"/>
  <c r="B4361" i="2"/>
  <c r="C4361" i="2"/>
  <c r="D4361" i="2"/>
  <c r="E4361" i="2"/>
  <c r="F4361" i="2"/>
  <c r="G4361" i="2"/>
  <c r="H4361" i="2"/>
  <c r="I4361" i="2"/>
  <c r="A4362" i="2"/>
  <c r="B4362" i="2"/>
  <c r="C4362" i="2"/>
  <c r="D4362" i="2"/>
  <c r="E4362" i="2"/>
  <c r="F4362" i="2"/>
  <c r="G4362" i="2"/>
  <c r="H4362" i="2"/>
  <c r="I4362" i="2"/>
  <c r="A4363" i="2"/>
  <c r="B4363" i="2"/>
  <c r="C4363" i="2"/>
  <c r="D4363" i="2"/>
  <c r="E4363" i="2"/>
  <c r="F4363" i="2"/>
  <c r="G4363" i="2"/>
  <c r="H4363" i="2"/>
  <c r="I4363" i="2"/>
  <c r="A4364" i="2"/>
  <c r="B4364" i="2"/>
  <c r="C4364" i="2"/>
  <c r="D4364" i="2"/>
  <c r="E4364" i="2"/>
  <c r="F4364" i="2"/>
  <c r="G4364" i="2"/>
  <c r="H4364" i="2"/>
  <c r="I4364" i="2"/>
  <c r="A4365" i="2"/>
  <c r="B4365" i="2"/>
  <c r="C4365" i="2"/>
  <c r="D4365" i="2"/>
  <c r="E4365" i="2"/>
  <c r="F4365" i="2"/>
  <c r="G4365" i="2"/>
  <c r="H4365" i="2"/>
  <c r="I4365" i="2"/>
  <c r="A4366" i="2"/>
  <c r="B4366" i="2"/>
  <c r="C4366" i="2"/>
  <c r="D4366" i="2"/>
  <c r="E4366" i="2"/>
  <c r="F4366" i="2"/>
  <c r="G4366" i="2"/>
  <c r="H4366" i="2"/>
  <c r="I4366" i="2"/>
  <c r="A4367" i="2"/>
  <c r="B4367" i="2"/>
  <c r="C4367" i="2"/>
  <c r="D4367" i="2"/>
  <c r="E4367" i="2"/>
  <c r="F4367" i="2"/>
  <c r="G4367" i="2"/>
  <c r="H4367" i="2"/>
  <c r="I4367" i="2"/>
  <c r="A4368" i="2"/>
  <c r="B4368" i="2"/>
  <c r="C4368" i="2"/>
  <c r="D4368" i="2"/>
  <c r="E4368" i="2"/>
  <c r="F4368" i="2"/>
  <c r="G4368" i="2"/>
  <c r="H4368" i="2"/>
  <c r="I4368" i="2"/>
  <c r="A4369" i="2"/>
  <c r="B4369" i="2"/>
  <c r="C4369" i="2"/>
  <c r="D4369" i="2"/>
  <c r="E4369" i="2"/>
  <c r="F4369" i="2"/>
  <c r="G4369" i="2"/>
  <c r="H4369" i="2"/>
  <c r="I4369" i="2"/>
  <c r="A4370" i="2"/>
  <c r="B4370" i="2"/>
  <c r="C4370" i="2"/>
  <c r="D4370" i="2"/>
  <c r="E4370" i="2"/>
  <c r="F4370" i="2"/>
  <c r="G4370" i="2"/>
  <c r="H4370" i="2"/>
  <c r="I4370" i="2"/>
  <c r="A4371" i="2"/>
  <c r="B4371" i="2"/>
  <c r="C4371" i="2"/>
  <c r="D4371" i="2"/>
  <c r="E4371" i="2"/>
  <c r="F4371" i="2"/>
  <c r="G4371" i="2"/>
  <c r="H4371" i="2"/>
  <c r="I4371" i="2"/>
  <c r="A4372" i="2"/>
  <c r="B4372" i="2"/>
  <c r="C4372" i="2"/>
  <c r="D4372" i="2"/>
  <c r="E4372" i="2"/>
  <c r="F4372" i="2"/>
  <c r="G4372" i="2"/>
  <c r="H4372" i="2"/>
  <c r="I4372" i="2"/>
  <c r="A4373" i="2"/>
  <c r="B4373" i="2"/>
  <c r="C4373" i="2"/>
  <c r="D4373" i="2"/>
  <c r="E4373" i="2"/>
  <c r="F4373" i="2"/>
  <c r="G4373" i="2"/>
  <c r="H4373" i="2"/>
  <c r="I4373" i="2"/>
  <c r="A4374" i="2"/>
  <c r="B4374" i="2"/>
  <c r="C4374" i="2"/>
  <c r="D4374" i="2"/>
  <c r="E4374" i="2"/>
  <c r="F4374" i="2"/>
  <c r="G4374" i="2"/>
  <c r="H4374" i="2"/>
  <c r="I4374" i="2"/>
  <c r="A4375" i="2"/>
  <c r="B4375" i="2"/>
  <c r="C4375" i="2"/>
  <c r="D4375" i="2"/>
  <c r="E4375" i="2"/>
  <c r="F4375" i="2"/>
  <c r="G4375" i="2"/>
  <c r="H4375" i="2"/>
  <c r="I4375" i="2"/>
  <c r="A4376" i="2"/>
  <c r="B4376" i="2"/>
  <c r="C4376" i="2"/>
  <c r="D4376" i="2"/>
  <c r="E4376" i="2"/>
  <c r="F4376" i="2"/>
  <c r="G4376" i="2"/>
  <c r="H4376" i="2"/>
  <c r="I4376" i="2"/>
  <c r="A4377" i="2"/>
  <c r="B4377" i="2"/>
  <c r="C4377" i="2"/>
  <c r="D4377" i="2"/>
  <c r="E4377" i="2"/>
  <c r="F4377" i="2"/>
  <c r="G4377" i="2"/>
  <c r="H4377" i="2"/>
  <c r="I4377" i="2"/>
  <c r="A4378" i="2"/>
  <c r="B4378" i="2"/>
  <c r="C4378" i="2"/>
  <c r="D4378" i="2"/>
  <c r="E4378" i="2"/>
  <c r="F4378" i="2"/>
  <c r="G4378" i="2"/>
  <c r="H4378" i="2"/>
  <c r="I4378" i="2"/>
  <c r="A4379" i="2"/>
  <c r="B4379" i="2"/>
  <c r="C4379" i="2"/>
  <c r="D4379" i="2"/>
  <c r="E4379" i="2"/>
  <c r="F4379" i="2"/>
  <c r="G4379" i="2"/>
  <c r="H4379" i="2"/>
  <c r="I4379" i="2"/>
  <c r="A4380" i="2"/>
  <c r="B4380" i="2"/>
  <c r="C4380" i="2"/>
  <c r="D4380" i="2"/>
  <c r="E4380" i="2"/>
  <c r="F4380" i="2"/>
  <c r="G4380" i="2"/>
  <c r="H4380" i="2"/>
  <c r="I4380" i="2"/>
  <c r="A4381" i="2"/>
  <c r="B4381" i="2"/>
  <c r="C4381" i="2"/>
  <c r="D4381" i="2"/>
  <c r="E4381" i="2"/>
  <c r="F4381" i="2"/>
  <c r="G4381" i="2"/>
  <c r="H4381" i="2"/>
  <c r="I4381" i="2"/>
  <c r="A4382" i="2"/>
  <c r="B4382" i="2"/>
  <c r="C4382" i="2"/>
  <c r="D4382" i="2"/>
  <c r="E4382" i="2"/>
  <c r="F4382" i="2"/>
  <c r="G4382" i="2"/>
  <c r="H4382" i="2"/>
  <c r="I4382" i="2"/>
  <c r="A4383" i="2"/>
  <c r="B4383" i="2"/>
  <c r="C4383" i="2"/>
  <c r="D4383" i="2"/>
  <c r="E4383" i="2"/>
  <c r="F4383" i="2"/>
  <c r="G4383" i="2"/>
  <c r="H4383" i="2"/>
  <c r="I4383" i="2"/>
  <c r="A4384" i="2"/>
  <c r="B4384" i="2"/>
  <c r="C4384" i="2"/>
  <c r="D4384" i="2"/>
  <c r="E4384" i="2"/>
  <c r="F4384" i="2"/>
  <c r="G4384" i="2"/>
  <c r="H4384" i="2"/>
  <c r="I4384" i="2"/>
  <c r="A4385" i="2"/>
  <c r="B4385" i="2"/>
  <c r="C4385" i="2"/>
  <c r="D4385" i="2"/>
  <c r="E4385" i="2"/>
  <c r="F4385" i="2"/>
  <c r="G4385" i="2"/>
  <c r="H4385" i="2"/>
  <c r="I4385" i="2"/>
  <c r="A4386" i="2"/>
  <c r="B4386" i="2"/>
  <c r="C4386" i="2"/>
  <c r="D4386" i="2"/>
  <c r="E4386" i="2"/>
  <c r="F4386" i="2"/>
  <c r="G4386" i="2"/>
  <c r="H4386" i="2"/>
  <c r="I4386" i="2"/>
  <c r="A4387" i="2"/>
  <c r="B4387" i="2"/>
  <c r="C4387" i="2"/>
  <c r="D4387" i="2"/>
  <c r="E4387" i="2"/>
  <c r="F4387" i="2"/>
  <c r="G4387" i="2"/>
  <c r="H4387" i="2"/>
  <c r="I4387" i="2"/>
  <c r="A4388" i="2"/>
  <c r="B4388" i="2"/>
  <c r="C4388" i="2"/>
  <c r="D4388" i="2"/>
  <c r="E4388" i="2"/>
  <c r="F4388" i="2"/>
  <c r="G4388" i="2"/>
  <c r="H4388" i="2"/>
  <c r="I4388" i="2"/>
  <c r="A4389" i="2"/>
  <c r="B4389" i="2"/>
  <c r="C4389" i="2"/>
  <c r="D4389" i="2"/>
  <c r="E4389" i="2"/>
  <c r="F4389" i="2"/>
  <c r="G4389" i="2"/>
  <c r="H4389" i="2"/>
  <c r="I4389" i="2"/>
  <c r="A4390" i="2"/>
  <c r="B4390" i="2"/>
  <c r="C4390" i="2"/>
  <c r="D4390" i="2"/>
  <c r="E4390" i="2"/>
  <c r="F4390" i="2"/>
  <c r="G4390" i="2"/>
  <c r="H4390" i="2"/>
  <c r="I4390" i="2"/>
  <c r="A4391" i="2"/>
  <c r="B4391" i="2"/>
  <c r="C4391" i="2"/>
  <c r="D4391" i="2"/>
  <c r="E4391" i="2"/>
  <c r="F4391" i="2"/>
  <c r="G4391" i="2"/>
  <c r="H4391" i="2"/>
  <c r="I4391" i="2"/>
  <c r="A4392" i="2"/>
  <c r="B4392" i="2"/>
  <c r="C4392" i="2"/>
  <c r="D4392" i="2"/>
  <c r="E4392" i="2"/>
  <c r="F4392" i="2"/>
  <c r="G4392" i="2"/>
  <c r="H4392" i="2"/>
  <c r="I4392" i="2"/>
  <c r="A4393" i="2"/>
  <c r="B4393" i="2"/>
  <c r="C4393" i="2"/>
  <c r="D4393" i="2"/>
  <c r="E4393" i="2"/>
  <c r="F4393" i="2"/>
  <c r="G4393" i="2"/>
  <c r="H4393" i="2"/>
  <c r="I4393" i="2"/>
  <c r="A4394" i="2"/>
  <c r="B4394" i="2"/>
  <c r="C4394" i="2"/>
  <c r="D4394" i="2"/>
  <c r="E4394" i="2"/>
  <c r="F4394" i="2"/>
  <c r="G4394" i="2"/>
  <c r="H4394" i="2"/>
  <c r="I4394" i="2"/>
  <c r="A4395" i="2"/>
  <c r="B4395" i="2"/>
  <c r="C4395" i="2"/>
  <c r="D4395" i="2"/>
  <c r="E4395" i="2"/>
  <c r="F4395" i="2"/>
  <c r="G4395" i="2"/>
  <c r="H4395" i="2"/>
  <c r="I4395" i="2"/>
  <c r="A4396" i="2"/>
  <c r="B4396" i="2"/>
  <c r="C4396" i="2"/>
  <c r="D4396" i="2"/>
  <c r="E4396" i="2"/>
  <c r="F4396" i="2"/>
  <c r="G4396" i="2"/>
  <c r="H4396" i="2"/>
  <c r="I4396" i="2"/>
  <c r="A4397" i="2"/>
  <c r="B4397" i="2"/>
  <c r="C4397" i="2"/>
  <c r="D4397" i="2"/>
  <c r="E4397" i="2"/>
  <c r="F4397" i="2"/>
  <c r="G4397" i="2"/>
  <c r="H4397" i="2"/>
  <c r="I4397" i="2"/>
  <c r="A4398" i="2"/>
  <c r="B4398" i="2"/>
  <c r="C4398" i="2"/>
  <c r="D4398" i="2"/>
  <c r="E4398" i="2"/>
  <c r="F4398" i="2"/>
  <c r="G4398" i="2"/>
  <c r="H4398" i="2"/>
  <c r="I4398" i="2"/>
  <c r="A4399" i="2"/>
  <c r="B4399" i="2"/>
  <c r="C4399" i="2"/>
  <c r="D4399" i="2"/>
  <c r="E4399" i="2"/>
  <c r="F4399" i="2"/>
  <c r="G4399" i="2"/>
  <c r="H4399" i="2"/>
  <c r="I4399" i="2"/>
  <c r="A4400" i="2"/>
  <c r="B4400" i="2"/>
  <c r="C4400" i="2"/>
  <c r="D4400" i="2"/>
  <c r="E4400" i="2"/>
  <c r="F4400" i="2"/>
  <c r="G4400" i="2"/>
  <c r="H4400" i="2"/>
  <c r="I4400" i="2"/>
  <c r="A4401" i="2"/>
  <c r="B4401" i="2"/>
  <c r="C4401" i="2"/>
  <c r="D4401" i="2"/>
  <c r="E4401" i="2"/>
  <c r="F4401" i="2"/>
  <c r="G4401" i="2"/>
  <c r="H4401" i="2"/>
  <c r="I4401" i="2"/>
  <c r="A4402" i="2"/>
  <c r="B4402" i="2"/>
  <c r="C4402" i="2"/>
  <c r="D4402" i="2"/>
  <c r="E4402" i="2"/>
  <c r="F4402" i="2"/>
  <c r="G4402" i="2"/>
  <c r="H4402" i="2"/>
  <c r="I4402" i="2"/>
  <c r="A4403" i="2"/>
  <c r="B4403" i="2"/>
  <c r="C4403" i="2"/>
  <c r="D4403" i="2"/>
  <c r="E4403" i="2"/>
  <c r="F4403" i="2"/>
  <c r="G4403" i="2"/>
  <c r="H4403" i="2"/>
  <c r="I4403" i="2"/>
  <c r="A4404" i="2"/>
  <c r="B4404" i="2"/>
  <c r="C4404" i="2"/>
  <c r="D4404" i="2"/>
  <c r="E4404" i="2"/>
  <c r="F4404" i="2"/>
  <c r="G4404" i="2"/>
  <c r="H4404" i="2"/>
  <c r="I4404" i="2"/>
  <c r="A4405" i="2"/>
  <c r="B4405" i="2"/>
  <c r="C4405" i="2"/>
  <c r="D4405" i="2"/>
  <c r="E4405" i="2"/>
  <c r="F4405" i="2"/>
  <c r="G4405" i="2"/>
  <c r="H4405" i="2"/>
  <c r="I4405" i="2"/>
  <c r="A4406" i="2"/>
  <c r="B4406" i="2"/>
  <c r="C4406" i="2"/>
  <c r="D4406" i="2"/>
  <c r="E4406" i="2"/>
  <c r="F4406" i="2"/>
  <c r="G4406" i="2"/>
  <c r="H4406" i="2"/>
  <c r="I4406" i="2"/>
  <c r="A4407" i="2"/>
  <c r="B4407" i="2"/>
  <c r="C4407" i="2"/>
  <c r="D4407" i="2"/>
  <c r="E4407" i="2"/>
  <c r="F4407" i="2"/>
  <c r="G4407" i="2"/>
  <c r="H4407" i="2"/>
  <c r="I4407" i="2"/>
  <c r="A4408" i="2"/>
  <c r="B4408" i="2"/>
  <c r="C4408" i="2"/>
  <c r="D4408" i="2"/>
  <c r="E4408" i="2"/>
  <c r="F4408" i="2"/>
  <c r="G4408" i="2"/>
  <c r="H4408" i="2"/>
  <c r="I4408" i="2"/>
  <c r="A4409" i="2"/>
  <c r="B4409" i="2"/>
  <c r="C4409" i="2"/>
  <c r="D4409" i="2"/>
  <c r="E4409" i="2"/>
  <c r="F4409" i="2"/>
  <c r="G4409" i="2"/>
  <c r="H4409" i="2"/>
  <c r="I4409" i="2"/>
  <c r="A4410" i="2"/>
  <c r="B4410" i="2"/>
  <c r="C4410" i="2"/>
  <c r="D4410" i="2"/>
  <c r="E4410" i="2"/>
  <c r="F4410" i="2"/>
  <c r="G4410" i="2"/>
  <c r="H4410" i="2"/>
  <c r="I4410" i="2"/>
  <c r="A4411" i="2"/>
  <c r="B4411" i="2"/>
  <c r="C4411" i="2"/>
  <c r="D4411" i="2"/>
  <c r="E4411" i="2"/>
  <c r="F4411" i="2"/>
  <c r="G4411" i="2"/>
  <c r="H4411" i="2"/>
  <c r="I4411" i="2"/>
  <c r="A4412" i="2"/>
  <c r="B4412" i="2"/>
  <c r="C4412" i="2"/>
  <c r="D4412" i="2"/>
  <c r="E4412" i="2"/>
  <c r="F4412" i="2"/>
  <c r="G4412" i="2"/>
  <c r="H4412" i="2"/>
  <c r="I4412" i="2"/>
  <c r="A4413" i="2"/>
  <c r="B4413" i="2"/>
  <c r="C4413" i="2"/>
  <c r="D4413" i="2"/>
  <c r="E4413" i="2"/>
  <c r="F4413" i="2"/>
  <c r="G4413" i="2"/>
  <c r="H4413" i="2"/>
  <c r="I4413" i="2"/>
  <c r="A4414" i="2"/>
  <c r="B4414" i="2"/>
  <c r="C4414" i="2"/>
  <c r="D4414" i="2"/>
  <c r="E4414" i="2"/>
  <c r="F4414" i="2"/>
  <c r="G4414" i="2"/>
  <c r="H4414" i="2"/>
  <c r="I4414" i="2"/>
  <c r="A4415" i="2"/>
  <c r="B4415" i="2"/>
  <c r="C4415" i="2"/>
  <c r="D4415" i="2"/>
  <c r="E4415" i="2"/>
  <c r="F4415" i="2"/>
  <c r="G4415" i="2"/>
  <c r="H4415" i="2"/>
  <c r="I4415" i="2"/>
  <c r="A4416" i="2"/>
  <c r="B4416" i="2"/>
  <c r="C4416" i="2"/>
  <c r="D4416" i="2"/>
  <c r="E4416" i="2"/>
  <c r="F4416" i="2"/>
  <c r="G4416" i="2"/>
  <c r="H4416" i="2"/>
  <c r="I4416" i="2"/>
  <c r="A4417" i="2"/>
  <c r="B4417" i="2"/>
  <c r="C4417" i="2"/>
  <c r="D4417" i="2"/>
  <c r="E4417" i="2"/>
  <c r="F4417" i="2"/>
  <c r="G4417" i="2"/>
  <c r="H4417" i="2"/>
  <c r="I4417" i="2"/>
  <c r="A4418" i="2"/>
  <c r="B4418" i="2"/>
  <c r="C4418" i="2"/>
  <c r="D4418" i="2"/>
  <c r="E4418" i="2"/>
  <c r="F4418" i="2"/>
  <c r="G4418" i="2"/>
  <c r="H4418" i="2"/>
  <c r="I4418" i="2"/>
  <c r="A4419" i="2"/>
  <c r="B4419" i="2"/>
  <c r="C4419" i="2"/>
  <c r="D4419" i="2"/>
  <c r="E4419" i="2"/>
  <c r="F4419" i="2"/>
  <c r="G4419" i="2"/>
  <c r="H4419" i="2"/>
  <c r="I4419" i="2"/>
  <c r="A4420" i="2"/>
  <c r="B4420" i="2"/>
  <c r="C4420" i="2"/>
  <c r="D4420" i="2"/>
  <c r="E4420" i="2"/>
  <c r="F4420" i="2"/>
  <c r="G4420" i="2"/>
  <c r="H4420" i="2"/>
  <c r="I4420" i="2"/>
  <c r="A4421" i="2"/>
  <c r="B4421" i="2"/>
  <c r="C4421" i="2"/>
  <c r="D4421" i="2"/>
  <c r="E4421" i="2"/>
  <c r="F4421" i="2"/>
  <c r="G4421" i="2"/>
  <c r="H4421" i="2"/>
  <c r="I4421" i="2"/>
  <c r="A4422" i="2"/>
  <c r="B4422" i="2"/>
  <c r="C4422" i="2"/>
  <c r="D4422" i="2"/>
  <c r="E4422" i="2"/>
  <c r="F4422" i="2"/>
  <c r="G4422" i="2"/>
  <c r="H4422" i="2"/>
  <c r="I4422" i="2"/>
  <c r="A4423" i="2"/>
  <c r="B4423" i="2"/>
  <c r="C4423" i="2"/>
  <c r="D4423" i="2"/>
  <c r="E4423" i="2"/>
  <c r="F4423" i="2"/>
  <c r="G4423" i="2"/>
  <c r="H4423" i="2"/>
  <c r="I4423" i="2"/>
  <c r="A4424" i="2"/>
  <c r="B4424" i="2"/>
  <c r="C4424" i="2"/>
  <c r="D4424" i="2"/>
  <c r="E4424" i="2"/>
  <c r="F4424" i="2"/>
  <c r="G4424" i="2"/>
  <c r="H4424" i="2"/>
  <c r="I4424" i="2"/>
  <c r="A4425" i="2"/>
  <c r="B4425" i="2"/>
  <c r="C4425" i="2"/>
  <c r="D4425" i="2"/>
  <c r="E4425" i="2"/>
  <c r="F4425" i="2"/>
  <c r="G4425" i="2"/>
  <c r="H4425" i="2"/>
  <c r="I4425" i="2"/>
  <c r="A4426" i="2"/>
  <c r="B4426" i="2"/>
  <c r="C4426" i="2"/>
  <c r="D4426" i="2"/>
  <c r="E4426" i="2"/>
  <c r="F4426" i="2"/>
  <c r="G4426" i="2"/>
  <c r="H4426" i="2"/>
  <c r="I4426" i="2"/>
  <c r="A4427" i="2"/>
  <c r="B4427" i="2"/>
  <c r="C4427" i="2"/>
  <c r="D4427" i="2"/>
  <c r="E4427" i="2"/>
  <c r="F4427" i="2"/>
  <c r="G4427" i="2"/>
  <c r="H4427" i="2"/>
  <c r="I4427" i="2"/>
  <c r="A4428" i="2"/>
  <c r="B4428" i="2"/>
  <c r="C4428" i="2"/>
  <c r="D4428" i="2"/>
  <c r="E4428" i="2"/>
  <c r="F4428" i="2"/>
  <c r="G4428" i="2"/>
  <c r="H4428" i="2"/>
  <c r="I4428" i="2"/>
  <c r="A4429" i="2"/>
  <c r="B4429" i="2"/>
  <c r="C4429" i="2"/>
  <c r="D4429" i="2"/>
  <c r="E4429" i="2"/>
  <c r="F4429" i="2"/>
  <c r="G4429" i="2"/>
  <c r="H4429" i="2"/>
  <c r="I4429" i="2"/>
  <c r="A4430" i="2"/>
  <c r="B4430" i="2"/>
  <c r="C4430" i="2"/>
  <c r="D4430" i="2"/>
  <c r="E4430" i="2"/>
  <c r="F4430" i="2"/>
  <c r="G4430" i="2"/>
  <c r="H4430" i="2"/>
  <c r="I4430" i="2"/>
  <c r="A4431" i="2"/>
  <c r="B4431" i="2"/>
  <c r="C4431" i="2"/>
  <c r="D4431" i="2"/>
  <c r="E4431" i="2"/>
  <c r="F4431" i="2"/>
  <c r="G4431" i="2"/>
  <c r="H4431" i="2"/>
  <c r="I4431" i="2"/>
  <c r="A4432" i="2"/>
  <c r="B4432" i="2"/>
  <c r="C4432" i="2"/>
  <c r="D4432" i="2"/>
  <c r="E4432" i="2"/>
  <c r="F4432" i="2"/>
  <c r="G4432" i="2"/>
  <c r="H4432" i="2"/>
  <c r="I4432" i="2"/>
  <c r="A4433" i="2"/>
  <c r="B4433" i="2"/>
  <c r="C4433" i="2"/>
  <c r="D4433" i="2"/>
  <c r="E4433" i="2"/>
  <c r="F4433" i="2"/>
  <c r="G4433" i="2"/>
  <c r="H4433" i="2"/>
  <c r="I4433" i="2"/>
  <c r="A4434" i="2"/>
  <c r="B4434" i="2"/>
  <c r="C4434" i="2"/>
  <c r="D4434" i="2"/>
  <c r="E4434" i="2"/>
  <c r="F4434" i="2"/>
  <c r="G4434" i="2"/>
  <c r="H4434" i="2"/>
  <c r="I4434" i="2"/>
  <c r="A4435" i="2"/>
  <c r="B4435" i="2"/>
  <c r="C4435" i="2"/>
  <c r="D4435" i="2"/>
  <c r="E4435" i="2"/>
  <c r="F4435" i="2"/>
  <c r="G4435" i="2"/>
  <c r="H4435" i="2"/>
  <c r="I4435" i="2"/>
  <c r="A4436" i="2"/>
  <c r="B4436" i="2"/>
  <c r="C4436" i="2"/>
  <c r="D4436" i="2"/>
  <c r="E4436" i="2"/>
  <c r="F4436" i="2"/>
  <c r="G4436" i="2"/>
  <c r="H4436" i="2"/>
  <c r="I4436" i="2"/>
  <c r="A4437" i="2"/>
  <c r="B4437" i="2"/>
  <c r="C4437" i="2"/>
  <c r="D4437" i="2"/>
  <c r="E4437" i="2"/>
  <c r="F4437" i="2"/>
  <c r="G4437" i="2"/>
  <c r="H4437" i="2"/>
  <c r="I4437" i="2"/>
  <c r="A4438" i="2"/>
  <c r="B4438" i="2"/>
  <c r="C4438" i="2"/>
  <c r="D4438" i="2"/>
  <c r="E4438" i="2"/>
  <c r="F4438" i="2"/>
  <c r="G4438" i="2"/>
  <c r="H4438" i="2"/>
  <c r="I4438" i="2"/>
  <c r="A4439" i="2"/>
  <c r="B4439" i="2"/>
  <c r="C4439" i="2"/>
  <c r="D4439" i="2"/>
  <c r="E4439" i="2"/>
  <c r="F4439" i="2"/>
  <c r="G4439" i="2"/>
  <c r="H4439" i="2"/>
  <c r="I4439" i="2"/>
  <c r="A4440" i="2"/>
  <c r="B4440" i="2"/>
  <c r="C4440" i="2"/>
  <c r="D4440" i="2"/>
  <c r="E4440" i="2"/>
  <c r="F4440" i="2"/>
  <c r="G4440" i="2"/>
  <c r="H4440" i="2"/>
  <c r="I4440" i="2"/>
  <c r="A4441" i="2"/>
  <c r="B4441" i="2"/>
  <c r="C4441" i="2"/>
  <c r="D4441" i="2"/>
  <c r="E4441" i="2"/>
  <c r="F4441" i="2"/>
  <c r="G4441" i="2"/>
  <c r="H4441" i="2"/>
  <c r="I4441" i="2"/>
  <c r="A4442" i="2"/>
  <c r="B4442" i="2"/>
  <c r="C4442" i="2"/>
  <c r="D4442" i="2"/>
  <c r="E4442" i="2"/>
  <c r="F4442" i="2"/>
  <c r="G4442" i="2"/>
  <c r="H4442" i="2"/>
  <c r="I4442" i="2"/>
  <c r="A4443" i="2"/>
  <c r="B4443" i="2"/>
  <c r="C4443" i="2"/>
  <c r="D4443" i="2"/>
  <c r="E4443" i="2"/>
  <c r="F4443" i="2"/>
  <c r="G4443" i="2"/>
  <c r="H4443" i="2"/>
  <c r="I4443" i="2"/>
  <c r="A4444" i="2"/>
  <c r="B4444" i="2"/>
  <c r="C4444" i="2"/>
  <c r="D4444" i="2"/>
  <c r="E4444" i="2"/>
  <c r="F4444" i="2"/>
  <c r="G4444" i="2"/>
  <c r="H4444" i="2"/>
  <c r="I4444" i="2"/>
  <c r="A4445" i="2"/>
  <c r="B4445" i="2"/>
  <c r="C4445" i="2"/>
  <c r="D4445" i="2"/>
  <c r="E4445" i="2"/>
  <c r="F4445" i="2"/>
  <c r="G4445" i="2"/>
  <c r="H4445" i="2"/>
  <c r="I4445" i="2"/>
  <c r="A4446" i="2"/>
  <c r="B4446" i="2"/>
  <c r="C4446" i="2"/>
  <c r="D4446" i="2"/>
  <c r="E4446" i="2"/>
  <c r="F4446" i="2"/>
  <c r="G4446" i="2"/>
  <c r="H4446" i="2"/>
  <c r="I4446" i="2"/>
  <c r="A4447" i="2"/>
  <c r="B4447" i="2"/>
  <c r="C4447" i="2"/>
  <c r="D4447" i="2"/>
  <c r="E4447" i="2"/>
  <c r="F4447" i="2"/>
  <c r="G4447" i="2"/>
  <c r="H4447" i="2"/>
  <c r="I4447" i="2"/>
  <c r="A4448" i="2"/>
  <c r="B4448" i="2"/>
  <c r="C4448" i="2"/>
  <c r="D4448" i="2"/>
  <c r="E4448" i="2"/>
  <c r="F4448" i="2"/>
  <c r="G4448" i="2"/>
  <c r="H4448" i="2"/>
  <c r="I4448" i="2"/>
  <c r="A4449" i="2"/>
  <c r="B4449" i="2"/>
  <c r="C4449" i="2"/>
  <c r="D4449" i="2"/>
  <c r="E4449" i="2"/>
  <c r="F4449" i="2"/>
  <c r="G4449" i="2"/>
  <c r="H4449" i="2"/>
  <c r="I4449" i="2"/>
  <c r="A4450" i="2"/>
  <c r="B4450" i="2"/>
  <c r="C4450" i="2"/>
  <c r="D4450" i="2"/>
  <c r="E4450" i="2"/>
  <c r="F4450" i="2"/>
  <c r="G4450" i="2"/>
  <c r="H4450" i="2"/>
  <c r="I4450" i="2"/>
  <c r="A4451" i="2"/>
  <c r="B4451" i="2"/>
  <c r="C4451" i="2"/>
  <c r="D4451" i="2"/>
  <c r="E4451" i="2"/>
  <c r="F4451" i="2"/>
  <c r="G4451" i="2"/>
  <c r="H4451" i="2"/>
  <c r="I4451" i="2"/>
  <c r="A4452" i="2"/>
  <c r="B4452" i="2"/>
  <c r="C4452" i="2"/>
  <c r="D4452" i="2"/>
  <c r="E4452" i="2"/>
  <c r="F4452" i="2"/>
  <c r="G4452" i="2"/>
  <c r="H4452" i="2"/>
  <c r="I4452" i="2"/>
  <c r="A4453" i="2"/>
  <c r="B4453" i="2"/>
  <c r="C4453" i="2"/>
  <c r="D4453" i="2"/>
  <c r="E4453" i="2"/>
  <c r="F4453" i="2"/>
  <c r="G4453" i="2"/>
  <c r="H4453" i="2"/>
  <c r="I4453" i="2"/>
  <c r="A4454" i="2"/>
  <c r="B4454" i="2"/>
  <c r="C4454" i="2"/>
  <c r="D4454" i="2"/>
  <c r="E4454" i="2"/>
  <c r="F4454" i="2"/>
  <c r="G4454" i="2"/>
  <c r="H4454" i="2"/>
  <c r="I4454" i="2"/>
  <c r="A4455" i="2"/>
  <c r="B4455" i="2"/>
  <c r="C4455" i="2"/>
  <c r="D4455" i="2"/>
  <c r="E4455" i="2"/>
  <c r="F4455" i="2"/>
  <c r="G4455" i="2"/>
  <c r="H4455" i="2"/>
  <c r="I4455" i="2"/>
  <c r="A4456" i="2"/>
  <c r="B4456" i="2"/>
  <c r="C4456" i="2"/>
  <c r="D4456" i="2"/>
  <c r="E4456" i="2"/>
  <c r="F4456" i="2"/>
  <c r="G4456" i="2"/>
  <c r="H4456" i="2"/>
  <c r="I4456" i="2"/>
  <c r="A4457" i="2"/>
  <c r="B4457" i="2"/>
  <c r="C4457" i="2"/>
  <c r="D4457" i="2"/>
  <c r="E4457" i="2"/>
  <c r="F4457" i="2"/>
  <c r="G4457" i="2"/>
  <c r="H4457" i="2"/>
  <c r="I4457" i="2"/>
  <c r="A4458" i="2"/>
  <c r="B4458" i="2"/>
  <c r="C4458" i="2"/>
  <c r="D4458" i="2"/>
  <c r="E4458" i="2"/>
  <c r="F4458" i="2"/>
  <c r="G4458" i="2"/>
  <c r="H4458" i="2"/>
  <c r="I4458" i="2"/>
  <c r="A4459" i="2"/>
  <c r="B4459" i="2"/>
  <c r="C4459" i="2"/>
  <c r="D4459" i="2"/>
  <c r="E4459" i="2"/>
  <c r="F4459" i="2"/>
  <c r="G4459" i="2"/>
  <c r="H4459" i="2"/>
  <c r="I4459" i="2"/>
  <c r="A4460" i="2"/>
  <c r="B4460" i="2"/>
  <c r="C4460" i="2"/>
  <c r="D4460" i="2"/>
  <c r="E4460" i="2"/>
  <c r="F4460" i="2"/>
  <c r="G4460" i="2"/>
  <c r="H4460" i="2"/>
  <c r="I4460" i="2"/>
  <c r="A4461" i="2"/>
  <c r="B4461" i="2"/>
  <c r="C4461" i="2"/>
  <c r="D4461" i="2"/>
  <c r="E4461" i="2"/>
  <c r="F4461" i="2"/>
  <c r="G4461" i="2"/>
  <c r="H4461" i="2"/>
  <c r="I4461" i="2"/>
  <c r="A4462" i="2"/>
  <c r="B4462" i="2"/>
  <c r="C4462" i="2"/>
  <c r="D4462" i="2"/>
  <c r="E4462" i="2"/>
  <c r="F4462" i="2"/>
  <c r="G4462" i="2"/>
  <c r="H4462" i="2"/>
  <c r="I4462" i="2"/>
  <c r="A4463" i="2"/>
  <c r="B4463" i="2"/>
  <c r="C4463" i="2"/>
  <c r="D4463" i="2"/>
  <c r="E4463" i="2"/>
  <c r="F4463" i="2"/>
  <c r="G4463" i="2"/>
  <c r="H4463" i="2"/>
  <c r="I4463" i="2"/>
  <c r="A4464" i="2"/>
  <c r="B4464" i="2"/>
  <c r="C4464" i="2"/>
  <c r="D4464" i="2"/>
  <c r="E4464" i="2"/>
  <c r="F4464" i="2"/>
  <c r="G4464" i="2"/>
  <c r="H4464" i="2"/>
  <c r="I4464" i="2"/>
  <c r="A4465" i="2"/>
  <c r="B4465" i="2"/>
  <c r="C4465" i="2"/>
  <c r="D4465" i="2"/>
  <c r="E4465" i="2"/>
  <c r="F4465" i="2"/>
  <c r="G4465" i="2"/>
  <c r="H4465" i="2"/>
  <c r="I4465" i="2"/>
  <c r="A4466" i="2"/>
  <c r="B4466" i="2"/>
  <c r="C4466" i="2"/>
  <c r="D4466" i="2"/>
  <c r="E4466" i="2"/>
  <c r="F4466" i="2"/>
  <c r="G4466" i="2"/>
  <c r="H4466" i="2"/>
  <c r="I4466" i="2"/>
  <c r="A4467" i="2"/>
  <c r="B4467" i="2"/>
  <c r="C4467" i="2"/>
  <c r="D4467" i="2"/>
  <c r="E4467" i="2"/>
  <c r="F4467" i="2"/>
  <c r="G4467" i="2"/>
  <c r="H4467" i="2"/>
  <c r="I4467" i="2"/>
  <c r="A4468" i="2"/>
  <c r="B4468" i="2"/>
  <c r="C4468" i="2"/>
  <c r="D4468" i="2"/>
  <c r="E4468" i="2"/>
  <c r="F4468" i="2"/>
  <c r="G4468" i="2"/>
  <c r="H4468" i="2"/>
  <c r="I4468" i="2"/>
  <c r="A4469" i="2"/>
  <c r="B4469" i="2"/>
  <c r="C4469" i="2"/>
  <c r="D4469" i="2"/>
  <c r="E4469" i="2"/>
  <c r="F4469" i="2"/>
  <c r="G4469" i="2"/>
  <c r="H4469" i="2"/>
  <c r="I4469" i="2"/>
  <c r="A4470" i="2"/>
  <c r="B4470" i="2"/>
  <c r="C4470" i="2"/>
  <c r="D4470" i="2"/>
  <c r="E4470" i="2"/>
  <c r="F4470" i="2"/>
  <c r="G4470" i="2"/>
  <c r="H4470" i="2"/>
  <c r="I4470" i="2"/>
  <c r="A4471" i="2"/>
  <c r="B4471" i="2"/>
  <c r="C4471" i="2"/>
  <c r="D4471" i="2"/>
  <c r="E4471" i="2"/>
  <c r="F4471" i="2"/>
  <c r="G4471" i="2"/>
  <c r="H4471" i="2"/>
  <c r="I4471" i="2"/>
  <c r="A4472" i="2"/>
  <c r="B4472" i="2"/>
  <c r="C4472" i="2"/>
  <c r="D4472" i="2"/>
  <c r="E4472" i="2"/>
  <c r="F4472" i="2"/>
  <c r="G4472" i="2"/>
  <c r="H4472" i="2"/>
  <c r="I4472" i="2"/>
  <c r="A4473" i="2"/>
  <c r="B4473" i="2"/>
  <c r="C4473" i="2"/>
  <c r="D4473" i="2"/>
  <c r="E4473" i="2"/>
  <c r="F4473" i="2"/>
  <c r="G4473" i="2"/>
  <c r="H4473" i="2"/>
  <c r="I4473" i="2"/>
  <c r="A4474" i="2"/>
  <c r="B4474" i="2"/>
  <c r="C4474" i="2"/>
  <c r="D4474" i="2"/>
  <c r="E4474" i="2"/>
  <c r="F4474" i="2"/>
  <c r="G4474" i="2"/>
  <c r="H4474" i="2"/>
  <c r="I4474" i="2"/>
  <c r="A4475" i="2"/>
  <c r="B4475" i="2"/>
  <c r="C4475" i="2"/>
  <c r="D4475" i="2"/>
  <c r="E4475" i="2"/>
  <c r="F4475" i="2"/>
  <c r="G4475" i="2"/>
  <c r="H4475" i="2"/>
  <c r="I4475" i="2"/>
  <c r="A4476" i="2"/>
  <c r="B4476" i="2"/>
  <c r="C4476" i="2"/>
  <c r="D4476" i="2"/>
  <c r="E4476" i="2"/>
  <c r="F4476" i="2"/>
  <c r="G4476" i="2"/>
  <c r="H4476" i="2"/>
  <c r="I4476" i="2"/>
  <c r="A4477" i="2"/>
  <c r="B4477" i="2"/>
  <c r="C4477" i="2"/>
  <c r="D4477" i="2"/>
  <c r="E4477" i="2"/>
  <c r="F4477" i="2"/>
  <c r="G4477" i="2"/>
  <c r="H4477" i="2"/>
  <c r="I4477" i="2"/>
  <c r="A4478" i="2"/>
  <c r="B4478" i="2"/>
  <c r="C4478" i="2"/>
  <c r="D4478" i="2"/>
  <c r="E4478" i="2"/>
  <c r="F4478" i="2"/>
  <c r="G4478" i="2"/>
  <c r="H4478" i="2"/>
  <c r="I4478" i="2"/>
  <c r="A4479" i="2"/>
  <c r="B4479" i="2"/>
  <c r="C4479" i="2"/>
  <c r="D4479" i="2"/>
  <c r="E4479" i="2"/>
  <c r="F4479" i="2"/>
  <c r="G4479" i="2"/>
  <c r="H4479" i="2"/>
  <c r="I4479" i="2"/>
  <c r="A4480" i="2"/>
  <c r="B4480" i="2"/>
  <c r="C4480" i="2"/>
  <c r="D4480" i="2"/>
  <c r="E4480" i="2"/>
  <c r="F4480" i="2"/>
  <c r="G4480" i="2"/>
  <c r="H4480" i="2"/>
  <c r="I4480" i="2"/>
  <c r="A4481" i="2"/>
  <c r="B4481" i="2"/>
  <c r="C4481" i="2"/>
  <c r="D4481" i="2"/>
  <c r="E4481" i="2"/>
  <c r="F4481" i="2"/>
  <c r="G4481" i="2"/>
  <c r="H4481" i="2"/>
  <c r="I4481" i="2"/>
  <c r="A4482" i="2"/>
  <c r="B4482" i="2"/>
  <c r="C4482" i="2"/>
  <c r="D4482" i="2"/>
  <c r="E4482" i="2"/>
  <c r="F4482" i="2"/>
  <c r="G4482" i="2"/>
  <c r="H4482" i="2"/>
  <c r="I4482" i="2"/>
  <c r="A4483" i="2"/>
  <c r="B4483" i="2"/>
  <c r="C4483" i="2"/>
  <c r="D4483" i="2"/>
  <c r="E4483" i="2"/>
  <c r="F4483" i="2"/>
  <c r="G4483" i="2"/>
  <c r="H4483" i="2"/>
  <c r="I4483" i="2"/>
  <c r="A4484" i="2"/>
  <c r="B4484" i="2"/>
  <c r="C4484" i="2"/>
  <c r="D4484" i="2"/>
  <c r="E4484" i="2"/>
  <c r="F4484" i="2"/>
  <c r="G4484" i="2"/>
  <c r="H4484" i="2"/>
  <c r="I4484" i="2"/>
  <c r="A4485" i="2"/>
  <c r="B4485" i="2"/>
  <c r="C4485" i="2"/>
  <c r="D4485" i="2"/>
  <c r="E4485" i="2"/>
  <c r="F4485" i="2"/>
  <c r="G4485" i="2"/>
  <c r="H4485" i="2"/>
  <c r="I4485" i="2"/>
  <c r="A4486" i="2"/>
  <c r="B4486" i="2"/>
  <c r="C4486" i="2"/>
  <c r="D4486" i="2"/>
  <c r="E4486" i="2"/>
  <c r="F4486" i="2"/>
  <c r="G4486" i="2"/>
  <c r="H4486" i="2"/>
  <c r="I4486" i="2"/>
  <c r="A4487" i="2"/>
  <c r="B4487" i="2"/>
  <c r="C4487" i="2"/>
  <c r="D4487" i="2"/>
  <c r="E4487" i="2"/>
  <c r="F4487" i="2"/>
  <c r="G4487" i="2"/>
  <c r="H4487" i="2"/>
  <c r="I4487" i="2"/>
  <c r="A4488" i="2"/>
  <c r="B4488" i="2"/>
  <c r="C4488" i="2"/>
  <c r="D4488" i="2"/>
  <c r="E4488" i="2"/>
  <c r="F4488" i="2"/>
  <c r="G4488" i="2"/>
  <c r="H4488" i="2"/>
  <c r="I4488" i="2"/>
  <c r="A4489" i="2"/>
  <c r="B4489" i="2"/>
  <c r="C4489" i="2"/>
  <c r="D4489" i="2"/>
  <c r="E4489" i="2"/>
  <c r="F4489" i="2"/>
  <c r="G4489" i="2"/>
  <c r="H4489" i="2"/>
  <c r="I4489" i="2"/>
  <c r="A4490" i="2"/>
  <c r="B4490" i="2"/>
  <c r="C4490" i="2"/>
  <c r="D4490" i="2"/>
  <c r="E4490" i="2"/>
  <c r="F4490" i="2"/>
  <c r="G4490" i="2"/>
  <c r="H4490" i="2"/>
  <c r="I4490" i="2"/>
  <c r="A4491" i="2"/>
  <c r="B4491" i="2"/>
  <c r="C4491" i="2"/>
  <c r="D4491" i="2"/>
  <c r="E4491" i="2"/>
  <c r="F4491" i="2"/>
  <c r="G4491" i="2"/>
  <c r="H4491" i="2"/>
  <c r="I4491" i="2"/>
  <c r="A4492" i="2"/>
  <c r="B4492" i="2"/>
  <c r="C4492" i="2"/>
  <c r="D4492" i="2"/>
  <c r="E4492" i="2"/>
  <c r="F4492" i="2"/>
  <c r="G4492" i="2"/>
  <c r="H4492" i="2"/>
  <c r="I4492" i="2"/>
  <c r="A4493" i="2"/>
  <c r="B4493" i="2"/>
  <c r="C4493" i="2"/>
  <c r="D4493" i="2"/>
  <c r="E4493" i="2"/>
  <c r="F4493" i="2"/>
  <c r="G4493" i="2"/>
  <c r="H4493" i="2"/>
  <c r="I4493" i="2"/>
  <c r="A4494" i="2"/>
  <c r="B4494" i="2"/>
  <c r="C4494" i="2"/>
  <c r="D4494" i="2"/>
  <c r="E4494" i="2"/>
  <c r="F4494" i="2"/>
  <c r="G4494" i="2"/>
  <c r="H4494" i="2"/>
  <c r="I4494" i="2"/>
  <c r="A4495" i="2"/>
  <c r="B4495" i="2"/>
  <c r="C4495" i="2"/>
  <c r="D4495" i="2"/>
  <c r="E4495" i="2"/>
  <c r="F4495" i="2"/>
  <c r="G4495" i="2"/>
  <c r="H4495" i="2"/>
  <c r="I4495" i="2"/>
  <c r="A4496" i="2"/>
  <c r="B4496" i="2"/>
  <c r="C4496" i="2"/>
  <c r="D4496" i="2"/>
  <c r="E4496" i="2"/>
  <c r="F4496" i="2"/>
  <c r="G4496" i="2"/>
  <c r="H4496" i="2"/>
  <c r="I4496" i="2"/>
  <c r="A4497" i="2"/>
  <c r="B4497" i="2"/>
  <c r="C4497" i="2"/>
  <c r="D4497" i="2"/>
  <c r="E4497" i="2"/>
  <c r="F4497" i="2"/>
  <c r="G4497" i="2"/>
  <c r="H4497" i="2"/>
  <c r="I4497" i="2"/>
  <c r="A4498" i="2"/>
  <c r="B4498" i="2"/>
  <c r="C4498" i="2"/>
  <c r="D4498" i="2"/>
  <c r="E4498" i="2"/>
  <c r="F4498" i="2"/>
  <c r="G4498" i="2"/>
  <c r="H4498" i="2"/>
  <c r="I4498" i="2"/>
  <c r="A4499" i="2"/>
  <c r="B4499" i="2"/>
  <c r="C4499" i="2"/>
  <c r="D4499" i="2"/>
  <c r="E4499" i="2"/>
  <c r="F4499" i="2"/>
  <c r="G4499" i="2"/>
  <c r="H4499" i="2"/>
  <c r="I4499" i="2"/>
  <c r="A4500" i="2"/>
  <c r="B4500" i="2"/>
  <c r="C4500" i="2"/>
  <c r="D4500" i="2"/>
  <c r="E4500" i="2"/>
  <c r="F4500" i="2"/>
  <c r="G4500" i="2"/>
  <c r="H4500" i="2"/>
  <c r="I4500" i="2"/>
  <c r="A4501" i="2"/>
  <c r="B4501" i="2"/>
  <c r="C4501" i="2"/>
  <c r="D4501" i="2"/>
  <c r="E4501" i="2"/>
  <c r="F4501" i="2"/>
  <c r="G4501" i="2"/>
  <c r="H4501" i="2"/>
  <c r="I4501" i="2"/>
  <c r="A4502" i="2"/>
  <c r="B4502" i="2"/>
  <c r="C4502" i="2"/>
  <c r="D4502" i="2"/>
  <c r="E4502" i="2"/>
  <c r="F4502" i="2"/>
  <c r="G4502" i="2"/>
  <c r="H4502" i="2"/>
  <c r="I4502" i="2"/>
  <c r="A4503" i="2"/>
  <c r="B4503" i="2"/>
  <c r="C4503" i="2"/>
  <c r="D4503" i="2"/>
  <c r="E4503" i="2"/>
  <c r="F4503" i="2"/>
  <c r="G4503" i="2"/>
  <c r="H4503" i="2"/>
  <c r="I4503" i="2"/>
  <c r="A4504" i="2"/>
  <c r="B4504" i="2"/>
  <c r="C4504" i="2"/>
  <c r="D4504" i="2"/>
  <c r="E4504" i="2"/>
  <c r="F4504" i="2"/>
  <c r="G4504" i="2"/>
  <c r="H4504" i="2"/>
  <c r="I4504" i="2"/>
  <c r="A4505" i="2"/>
  <c r="B4505" i="2"/>
  <c r="C4505" i="2"/>
  <c r="D4505" i="2"/>
  <c r="E4505" i="2"/>
  <c r="F4505" i="2"/>
  <c r="G4505" i="2"/>
  <c r="H4505" i="2"/>
  <c r="I4505" i="2"/>
  <c r="A4506" i="2"/>
  <c r="B4506" i="2"/>
  <c r="C4506" i="2"/>
  <c r="D4506" i="2"/>
  <c r="E4506" i="2"/>
  <c r="F4506" i="2"/>
  <c r="G4506" i="2"/>
  <c r="H4506" i="2"/>
  <c r="I4506" i="2"/>
  <c r="A4507" i="2"/>
  <c r="B4507" i="2"/>
  <c r="C4507" i="2"/>
  <c r="D4507" i="2"/>
  <c r="E4507" i="2"/>
  <c r="F4507" i="2"/>
  <c r="G4507" i="2"/>
  <c r="H4507" i="2"/>
  <c r="I4507" i="2"/>
  <c r="A4508" i="2"/>
  <c r="B4508" i="2"/>
  <c r="C4508" i="2"/>
  <c r="D4508" i="2"/>
  <c r="E4508" i="2"/>
  <c r="F4508" i="2"/>
  <c r="G4508" i="2"/>
  <c r="H4508" i="2"/>
  <c r="I4508" i="2"/>
  <c r="A4509" i="2"/>
  <c r="B4509" i="2"/>
  <c r="C4509" i="2"/>
  <c r="D4509" i="2"/>
  <c r="E4509" i="2"/>
  <c r="F4509" i="2"/>
  <c r="G4509" i="2"/>
  <c r="H4509" i="2"/>
  <c r="I4509" i="2"/>
  <c r="A4510" i="2"/>
  <c r="B4510" i="2"/>
  <c r="C4510" i="2"/>
  <c r="D4510" i="2"/>
  <c r="E4510" i="2"/>
  <c r="F4510" i="2"/>
  <c r="G4510" i="2"/>
  <c r="H4510" i="2"/>
  <c r="I4510" i="2"/>
  <c r="A4511" i="2"/>
  <c r="B4511" i="2"/>
  <c r="C4511" i="2"/>
  <c r="D4511" i="2"/>
  <c r="E4511" i="2"/>
  <c r="F4511" i="2"/>
  <c r="G4511" i="2"/>
  <c r="H4511" i="2"/>
  <c r="I4511" i="2"/>
  <c r="A4512" i="2"/>
  <c r="B4512" i="2"/>
  <c r="C4512" i="2"/>
  <c r="D4512" i="2"/>
  <c r="E4512" i="2"/>
  <c r="F4512" i="2"/>
  <c r="G4512" i="2"/>
  <c r="H4512" i="2"/>
  <c r="I4512" i="2"/>
  <c r="A4513" i="2"/>
  <c r="B4513" i="2"/>
  <c r="C4513" i="2"/>
  <c r="D4513" i="2"/>
  <c r="E4513" i="2"/>
  <c r="F4513" i="2"/>
  <c r="G4513" i="2"/>
  <c r="H4513" i="2"/>
  <c r="I4513" i="2"/>
  <c r="A4514" i="2"/>
  <c r="B4514" i="2"/>
  <c r="C4514" i="2"/>
  <c r="D4514" i="2"/>
  <c r="E4514" i="2"/>
  <c r="F4514" i="2"/>
  <c r="G4514" i="2"/>
  <c r="H4514" i="2"/>
  <c r="I4514" i="2"/>
  <c r="A4515" i="2"/>
  <c r="B4515" i="2"/>
  <c r="C4515" i="2"/>
  <c r="D4515" i="2"/>
  <c r="E4515" i="2"/>
  <c r="F4515" i="2"/>
  <c r="G4515" i="2"/>
  <c r="H4515" i="2"/>
  <c r="I4515" i="2"/>
  <c r="A4516" i="2"/>
  <c r="B4516" i="2"/>
  <c r="C4516" i="2"/>
  <c r="D4516" i="2"/>
  <c r="E4516" i="2"/>
  <c r="F4516" i="2"/>
  <c r="G4516" i="2"/>
  <c r="H4516" i="2"/>
  <c r="I4516" i="2"/>
  <c r="A4517" i="2"/>
  <c r="B4517" i="2"/>
  <c r="C4517" i="2"/>
  <c r="D4517" i="2"/>
  <c r="E4517" i="2"/>
  <c r="F4517" i="2"/>
  <c r="G4517" i="2"/>
  <c r="H4517" i="2"/>
  <c r="I4517" i="2"/>
  <c r="A4518" i="2"/>
  <c r="B4518" i="2"/>
  <c r="C4518" i="2"/>
  <c r="D4518" i="2"/>
  <c r="E4518" i="2"/>
  <c r="F4518" i="2"/>
  <c r="G4518" i="2"/>
  <c r="H4518" i="2"/>
  <c r="I4518" i="2"/>
  <c r="A4519" i="2"/>
  <c r="B4519" i="2"/>
  <c r="C4519" i="2"/>
  <c r="D4519" i="2"/>
  <c r="E4519" i="2"/>
  <c r="F4519" i="2"/>
  <c r="G4519" i="2"/>
  <c r="H4519" i="2"/>
  <c r="I4519" i="2"/>
  <c r="A4520" i="2"/>
  <c r="B4520" i="2"/>
  <c r="C4520" i="2"/>
  <c r="D4520" i="2"/>
  <c r="E4520" i="2"/>
  <c r="F4520" i="2"/>
  <c r="G4520" i="2"/>
  <c r="H4520" i="2"/>
  <c r="I4520" i="2"/>
  <c r="A4521" i="2"/>
  <c r="B4521" i="2"/>
  <c r="C4521" i="2"/>
  <c r="D4521" i="2"/>
  <c r="E4521" i="2"/>
  <c r="F4521" i="2"/>
  <c r="G4521" i="2"/>
  <c r="H4521" i="2"/>
  <c r="I4521" i="2"/>
  <c r="A4522" i="2"/>
  <c r="B4522" i="2"/>
  <c r="C4522" i="2"/>
  <c r="D4522" i="2"/>
  <c r="E4522" i="2"/>
  <c r="F4522" i="2"/>
  <c r="G4522" i="2"/>
  <c r="H4522" i="2"/>
  <c r="I4522" i="2"/>
  <c r="A4523" i="2"/>
  <c r="B4523" i="2"/>
  <c r="C4523" i="2"/>
  <c r="D4523" i="2"/>
  <c r="E4523" i="2"/>
  <c r="F4523" i="2"/>
  <c r="G4523" i="2"/>
  <c r="H4523" i="2"/>
  <c r="I4523" i="2"/>
  <c r="A4524" i="2"/>
  <c r="B4524" i="2"/>
  <c r="C4524" i="2"/>
  <c r="D4524" i="2"/>
  <c r="E4524" i="2"/>
  <c r="F4524" i="2"/>
  <c r="G4524" i="2"/>
  <c r="H4524" i="2"/>
  <c r="I4524" i="2"/>
  <c r="A4525" i="2"/>
  <c r="B4525" i="2"/>
  <c r="C4525" i="2"/>
  <c r="D4525" i="2"/>
  <c r="E4525" i="2"/>
  <c r="F4525" i="2"/>
  <c r="G4525" i="2"/>
  <c r="H4525" i="2"/>
  <c r="I4525" i="2"/>
  <c r="A4526" i="2"/>
  <c r="B4526" i="2"/>
  <c r="C4526" i="2"/>
  <c r="D4526" i="2"/>
  <c r="E4526" i="2"/>
  <c r="F4526" i="2"/>
  <c r="G4526" i="2"/>
  <c r="H4526" i="2"/>
  <c r="I4526" i="2"/>
  <c r="A4527" i="2"/>
  <c r="B4527" i="2"/>
  <c r="C4527" i="2"/>
  <c r="D4527" i="2"/>
  <c r="E4527" i="2"/>
  <c r="F4527" i="2"/>
  <c r="G4527" i="2"/>
  <c r="H4527" i="2"/>
  <c r="I4527" i="2"/>
  <c r="A4528" i="2"/>
  <c r="B4528" i="2"/>
  <c r="C4528" i="2"/>
  <c r="D4528" i="2"/>
  <c r="E4528" i="2"/>
  <c r="F4528" i="2"/>
  <c r="G4528" i="2"/>
  <c r="H4528" i="2"/>
  <c r="I4528" i="2"/>
  <c r="A4529" i="2"/>
  <c r="B4529" i="2"/>
  <c r="C4529" i="2"/>
  <c r="D4529" i="2"/>
  <c r="E4529" i="2"/>
  <c r="F4529" i="2"/>
  <c r="G4529" i="2"/>
  <c r="H4529" i="2"/>
  <c r="I4529" i="2"/>
  <c r="A4530" i="2"/>
  <c r="B4530" i="2"/>
  <c r="C4530" i="2"/>
  <c r="D4530" i="2"/>
  <c r="E4530" i="2"/>
  <c r="F4530" i="2"/>
  <c r="G4530" i="2"/>
  <c r="H4530" i="2"/>
  <c r="I4530" i="2"/>
  <c r="A4531" i="2"/>
  <c r="B4531" i="2"/>
  <c r="C4531" i="2"/>
  <c r="D4531" i="2"/>
  <c r="E4531" i="2"/>
  <c r="F4531" i="2"/>
  <c r="G4531" i="2"/>
  <c r="H4531" i="2"/>
  <c r="I4531" i="2"/>
  <c r="A4532" i="2"/>
  <c r="B4532" i="2"/>
  <c r="C4532" i="2"/>
  <c r="D4532" i="2"/>
  <c r="E4532" i="2"/>
  <c r="F4532" i="2"/>
  <c r="G4532" i="2"/>
  <c r="H4532" i="2"/>
  <c r="I4532" i="2"/>
  <c r="A4533" i="2"/>
  <c r="B4533" i="2"/>
  <c r="C4533" i="2"/>
  <c r="D4533" i="2"/>
  <c r="E4533" i="2"/>
  <c r="F4533" i="2"/>
  <c r="G4533" i="2"/>
  <c r="H4533" i="2"/>
  <c r="I4533" i="2"/>
  <c r="A4534" i="2"/>
  <c r="B4534" i="2"/>
  <c r="C4534" i="2"/>
  <c r="D4534" i="2"/>
  <c r="E4534" i="2"/>
  <c r="F4534" i="2"/>
  <c r="G4534" i="2"/>
  <c r="H4534" i="2"/>
  <c r="I4534" i="2"/>
  <c r="A4535" i="2"/>
  <c r="B4535" i="2"/>
  <c r="C4535" i="2"/>
  <c r="D4535" i="2"/>
  <c r="E4535" i="2"/>
  <c r="F4535" i="2"/>
  <c r="G4535" i="2"/>
  <c r="H4535" i="2"/>
  <c r="I4535" i="2"/>
  <c r="A4536" i="2"/>
  <c r="B4536" i="2"/>
  <c r="C4536" i="2"/>
  <c r="D4536" i="2"/>
  <c r="E4536" i="2"/>
  <c r="F4536" i="2"/>
  <c r="G4536" i="2"/>
  <c r="H4536" i="2"/>
  <c r="I4536" i="2"/>
  <c r="A4537" i="2"/>
  <c r="B4537" i="2"/>
  <c r="C4537" i="2"/>
  <c r="D4537" i="2"/>
  <c r="E4537" i="2"/>
  <c r="F4537" i="2"/>
  <c r="G4537" i="2"/>
  <c r="H4537" i="2"/>
  <c r="I4537" i="2"/>
  <c r="A4538" i="2"/>
  <c r="B4538" i="2"/>
  <c r="C4538" i="2"/>
  <c r="D4538" i="2"/>
  <c r="E4538" i="2"/>
  <c r="F4538" i="2"/>
  <c r="G4538" i="2"/>
  <c r="H4538" i="2"/>
  <c r="I4538" i="2"/>
  <c r="A4539" i="2"/>
  <c r="B4539" i="2"/>
  <c r="C4539" i="2"/>
  <c r="D4539" i="2"/>
  <c r="E4539" i="2"/>
  <c r="F4539" i="2"/>
  <c r="G4539" i="2"/>
  <c r="H4539" i="2"/>
  <c r="I4539" i="2"/>
  <c r="A4540" i="2"/>
  <c r="B4540" i="2"/>
  <c r="C4540" i="2"/>
  <c r="D4540" i="2"/>
  <c r="E4540" i="2"/>
  <c r="F4540" i="2"/>
  <c r="G4540" i="2"/>
  <c r="H4540" i="2"/>
  <c r="I4540" i="2"/>
  <c r="A4541" i="2"/>
  <c r="B4541" i="2"/>
  <c r="C4541" i="2"/>
  <c r="D4541" i="2"/>
  <c r="E4541" i="2"/>
  <c r="F4541" i="2"/>
  <c r="G4541" i="2"/>
  <c r="H4541" i="2"/>
  <c r="I4541" i="2"/>
  <c r="A4542" i="2"/>
  <c r="B4542" i="2"/>
  <c r="C4542" i="2"/>
  <c r="D4542" i="2"/>
  <c r="E4542" i="2"/>
  <c r="F4542" i="2"/>
  <c r="G4542" i="2"/>
  <c r="H4542" i="2"/>
  <c r="I4542" i="2"/>
  <c r="A4543" i="2"/>
  <c r="B4543" i="2"/>
  <c r="C4543" i="2"/>
  <c r="D4543" i="2"/>
  <c r="E4543" i="2"/>
  <c r="F4543" i="2"/>
  <c r="G4543" i="2"/>
  <c r="H4543" i="2"/>
  <c r="I4543" i="2"/>
  <c r="A4544" i="2"/>
  <c r="B4544" i="2"/>
  <c r="C4544" i="2"/>
  <c r="D4544" i="2"/>
  <c r="E4544" i="2"/>
  <c r="F4544" i="2"/>
  <c r="G4544" i="2"/>
  <c r="H4544" i="2"/>
  <c r="I4544" i="2"/>
  <c r="A4545" i="2"/>
  <c r="B4545" i="2"/>
  <c r="C4545" i="2"/>
  <c r="D4545" i="2"/>
  <c r="E4545" i="2"/>
  <c r="F4545" i="2"/>
  <c r="G4545" i="2"/>
  <c r="H4545" i="2"/>
  <c r="I4545" i="2"/>
  <c r="A4546" i="2"/>
  <c r="B4546" i="2"/>
  <c r="C4546" i="2"/>
  <c r="D4546" i="2"/>
  <c r="E4546" i="2"/>
  <c r="F4546" i="2"/>
  <c r="G4546" i="2"/>
  <c r="H4546" i="2"/>
  <c r="I4546" i="2"/>
  <c r="A4547" i="2"/>
  <c r="B4547" i="2"/>
  <c r="C4547" i="2"/>
  <c r="D4547" i="2"/>
  <c r="E4547" i="2"/>
  <c r="F4547" i="2"/>
  <c r="G4547" i="2"/>
  <c r="H4547" i="2"/>
  <c r="I4547" i="2"/>
  <c r="A4548" i="2"/>
  <c r="B4548" i="2"/>
  <c r="C4548" i="2"/>
  <c r="D4548" i="2"/>
  <c r="E4548" i="2"/>
  <c r="F4548" i="2"/>
  <c r="G4548" i="2"/>
  <c r="H4548" i="2"/>
  <c r="I4548" i="2"/>
  <c r="A4549" i="2"/>
  <c r="B4549" i="2"/>
  <c r="C4549" i="2"/>
  <c r="D4549" i="2"/>
  <c r="E4549" i="2"/>
  <c r="F4549" i="2"/>
  <c r="G4549" i="2"/>
  <c r="H4549" i="2"/>
  <c r="I4549" i="2"/>
  <c r="A4550" i="2"/>
  <c r="B4550" i="2"/>
  <c r="C4550" i="2"/>
  <c r="D4550" i="2"/>
  <c r="E4550" i="2"/>
  <c r="F4550" i="2"/>
  <c r="G4550" i="2"/>
  <c r="H4550" i="2"/>
  <c r="I4550" i="2"/>
  <c r="A4551" i="2"/>
  <c r="B4551" i="2"/>
  <c r="C4551" i="2"/>
  <c r="D4551" i="2"/>
  <c r="E4551" i="2"/>
  <c r="F4551" i="2"/>
  <c r="G4551" i="2"/>
  <c r="H4551" i="2"/>
  <c r="I4551" i="2"/>
  <c r="A4552" i="2"/>
  <c r="B4552" i="2"/>
  <c r="C4552" i="2"/>
  <c r="D4552" i="2"/>
  <c r="E4552" i="2"/>
  <c r="F4552" i="2"/>
  <c r="G4552" i="2"/>
  <c r="H4552" i="2"/>
  <c r="I4552" i="2"/>
  <c r="A4553" i="2"/>
  <c r="B4553" i="2"/>
  <c r="C4553" i="2"/>
  <c r="D4553" i="2"/>
  <c r="E4553" i="2"/>
  <c r="F4553" i="2"/>
  <c r="G4553" i="2"/>
  <c r="H4553" i="2"/>
  <c r="I4553" i="2"/>
  <c r="A4554" i="2"/>
  <c r="B4554" i="2"/>
  <c r="C4554" i="2"/>
  <c r="D4554" i="2"/>
  <c r="E4554" i="2"/>
  <c r="F4554" i="2"/>
  <c r="G4554" i="2"/>
  <c r="H4554" i="2"/>
  <c r="I4554" i="2"/>
  <c r="A4555" i="2"/>
  <c r="B4555" i="2"/>
  <c r="C4555" i="2"/>
  <c r="D4555" i="2"/>
  <c r="E4555" i="2"/>
  <c r="F4555" i="2"/>
  <c r="G4555" i="2"/>
  <c r="H4555" i="2"/>
  <c r="I4555" i="2"/>
  <c r="A4556" i="2"/>
  <c r="B4556" i="2"/>
  <c r="C4556" i="2"/>
  <c r="D4556" i="2"/>
  <c r="E4556" i="2"/>
  <c r="F4556" i="2"/>
  <c r="G4556" i="2"/>
  <c r="H4556" i="2"/>
  <c r="I4556" i="2"/>
  <c r="A4557" i="2"/>
  <c r="B4557" i="2"/>
  <c r="C4557" i="2"/>
  <c r="D4557" i="2"/>
  <c r="E4557" i="2"/>
  <c r="F4557" i="2"/>
  <c r="G4557" i="2"/>
  <c r="H4557" i="2"/>
  <c r="I4557" i="2"/>
  <c r="A4558" i="2"/>
  <c r="B4558" i="2"/>
  <c r="C4558" i="2"/>
  <c r="D4558" i="2"/>
  <c r="E4558" i="2"/>
  <c r="F4558" i="2"/>
  <c r="G4558" i="2"/>
  <c r="H4558" i="2"/>
  <c r="I4558" i="2"/>
  <c r="A4559" i="2"/>
  <c r="B4559" i="2"/>
  <c r="C4559" i="2"/>
  <c r="D4559" i="2"/>
  <c r="E4559" i="2"/>
  <c r="F4559" i="2"/>
  <c r="G4559" i="2"/>
  <c r="H4559" i="2"/>
  <c r="I4559" i="2"/>
  <c r="A4560" i="2"/>
  <c r="B4560" i="2"/>
  <c r="C4560" i="2"/>
  <c r="D4560" i="2"/>
  <c r="E4560" i="2"/>
  <c r="F4560" i="2"/>
  <c r="G4560" i="2"/>
  <c r="H4560" i="2"/>
  <c r="I4560" i="2"/>
  <c r="A4561" i="2"/>
  <c r="B4561" i="2"/>
  <c r="C4561" i="2"/>
  <c r="D4561" i="2"/>
  <c r="E4561" i="2"/>
  <c r="F4561" i="2"/>
  <c r="G4561" i="2"/>
  <c r="H4561" i="2"/>
  <c r="I4561" i="2"/>
  <c r="A4562" i="2"/>
  <c r="B4562" i="2"/>
  <c r="C4562" i="2"/>
  <c r="D4562" i="2"/>
  <c r="E4562" i="2"/>
  <c r="F4562" i="2"/>
  <c r="G4562" i="2"/>
  <c r="H4562" i="2"/>
  <c r="I4562" i="2"/>
  <c r="A4563" i="2"/>
  <c r="B4563" i="2"/>
  <c r="C4563" i="2"/>
  <c r="D4563" i="2"/>
  <c r="E4563" i="2"/>
  <c r="F4563" i="2"/>
  <c r="G4563" i="2"/>
  <c r="H4563" i="2"/>
  <c r="I4563" i="2"/>
  <c r="A4564" i="2"/>
  <c r="B4564" i="2"/>
  <c r="C4564" i="2"/>
  <c r="D4564" i="2"/>
  <c r="E4564" i="2"/>
  <c r="F4564" i="2"/>
  <c r="G4564" i="2"/>
  <c r="H4564" i="2"/>
  <c r="I4564" i="2"/>
  <c r="A4565" i="2"/>
  <c r="B4565" i="2"/>
  <c r="C4565" i="2"/>
  <c r="D4565" i="2"/>
  <c r="E4565" i="2"/>
  <c r="F4565" i="2"/>
  <c r="G4565" i="2"/>
  <c r="H4565" i="2"/>
  <c r="I4565" i="2"/>
  <c r="A4566" i="2"/>
  <c r="B4566" i="2"/>
  <c r="C4566" i="2"/>
  <c r="D4566" i="2"/>
  <c r="E4566" i="2"/>
  <c r="F4566" i="2"/>
  <c r="G4566" i="2"/>
  <c r="H4566" i="2"/>
  <c r="I4566" i="2"/>
  <c r="A4567" i="2"/>
  <c r="B4567" i="2"/>
  <c r="C4567" i="2"/>
  <c r="D4567" i="2"/>
  <c r="E4567" i="2"/>
  <c r="F4567" i="2"/>
  <c r="G4567" i="2"/>
  <c r="H4567" i="2"/>
  <c r="I4567" i="2"/>
  <c r="A4568" i="2"/>
  <c r="B4568" i="2"/>
  <c r="C4568" i="2"/>
  <c r="D4568" i="2"/>
  <c r="E4568" i="2"/>
  <c r="F4568" i="2"/>
  <c r="G4568" i="2"/>
  <c r="H4568" i="2"/>
  <c r="I4568" i="2"/>
  <c r="A4569" i="2"/>
  <c r="B4569" i="2"/>
  <c r="C4569" i="2"/>
  <c r="D4569" i="2"/>
  <c r="E4569" i="2"/>
  <c r="F4569" i="2"/>
  <c r="G4569" i="2"/>
  <c r="H4569" i="2"/>
  <c r="I4569" i="2"/>
  <c r="A4570" i="2"/>
  <c r="B4570" i="2"/>
  <c r="C4570" i="2"/>
  <c r="D4570" i="2"/>
  <c r="E4570" i="2"/>
  <c r="F4570" i="2"/>
  <c r="G4570" i="2"/>
  <c r="H4570" i="2"/>
  <c r="I4570" i="2"/>
  <c r="A4571" i="2"/>
  <c r="B4571" i="2"/>
  <c r="C4571" i="2"/>
  <c r="D4571" i="2"/>
  <c r="E4571" i="2"/>
  <c r="F4571" i="2"/>
  <c r="G4571" i="2"/>
  <c r="H4571" i="2"/>
  <c r="I4571" i="2"/>
  <c r="A4572" i="2"/>
  <c r="B4572" i="2"/>
  <c r="C4572" i="2"/>
  <c r="D4572" i="2"/>
  <c r="E4572" i="2"/>
  <c r="F4572" i="2"/>
  <c r="G4572" i="2"/>
  <c r="H4572" i="2"/>
  <c r="I4572" i="2"/>
  <c r="A4573" i="2"/>
  <c r="B4573" i="2"/>
  <c r="C4573" i="2"/>
  <c r="D4573" i="2"/>
  <c r="E4573" i="2"/>
  <c r="F4573" i="2"/>
  <c r="G4573" i="2"/>
  <c r="H4573" i="2"/>
  <c r="I4573" i="2"/>
  <c r="A4574" i="2"/>
  <c r="B4574" i="2"/>
  <c r="C4574" i="2"/>
  <c r="D4574" i="2"/>
  <c r="E4574" i="2"/>
  <c r="F4574" i="2"/>
  <c r="G4574" i="2"/>
  <c r="H4574" i="2"/>
  <c r="I4574" i="2"/>
  <c r="A4575" i="2"/>
  <c r="B4575" i="2"/>
  <c r="C4575" i="2"/>
  <c r="D4575" i="2"/>
  <c r="E4575" i="2"/>
  <c r="F4575" i="2"/>
  <c r="G4575" i="2"/>
  <c r="H4575" i="2"/>
  <c r="I4575" i="2"/>
  <c r="A4576" i="2"/>
  <c r="B4576" i="2"/>
  <c r="C4576" i="2"/>
  <c r="D4576" i="2"/>
  <c r="E4576" i="2"/>
  <c r="F4576" i="2"/>
  <c r="G4576" i="2"/>
  <c r="H4576" i="2"/>
  <c r="I4576" i="2"/>
  <c r="A4577" i="2"/>
  <c r="B4577" i="2"/>
  <c r="C4577" i="2"/>
  <c r="D4577" i="2"/>
  <c r="E4577" i="2"/>
  <c r="F4577" i="2"/>
  <c r="G4577" i="2"/>
  <c r="H4577" i="2"/>
  <c r="I4577" i="2"/>
  <c r="A4578" i="2"/>
  <c r="B4578" i="2"/>
  <c r="C4578" i="2"/>
  <c r="D4578" i="2"/>
  <c r="E4578" i="2"/>
  <c r="F4578" i="2"/>
  <c r="G4578" i="2"/>
  <c r="H4578" i="2"/>
  <c r="I4578" i="2"/>
  <c r="A4579" i="2"/>
  <c r="B4579" i="2"/>
  <c r="C4579" i="2"/>
  <c r="D4579" i="2"/>
  <c r="E4579" i="2"/>
  <c r="F4579" i="2"/>
  <c r="G4579" i="2"/>
  <c r="H4579" i="2"/>
  <c r="I4579" i="2"/>
  <c r="A4580" i="2"/>
  <c r="B4580" i="2"/>
  <c r="C4580" i="2"/>
  <c r="D4580" i="2"/>
  <c r="E4580" i="2"/>
  <c r="F4580" i="2"/>
  <c r="G4580" i="2"/>
  <c r="H4580" i="2"/>
  <c r="I4580" i="2"/>
  <c r="A4581" i="2"/>
  <c r="B4581" i="2"/>
  <c r="C4581" i="2"/>
  <c r="D4581" i="2"/>
  <c r="E4581" i="2"/>
  <c r="F4581" i="2"/>
  <c r="G4581" i="2"/>
  <c r="H4581" i="2"/>
  <c r="I4581" i="2"/>
  <c r="A4582" i="2"/>
  <c r="B4582" i="2"/>
  <c r="C4582" i="2"/>
  <c r="D4582" i="2"/>
  <c r="E4582" i="2"/>
  <c r="F4582" i="2"/>
  <c r="G4582" i="2"/>
  <c r="H4582" i="2"/>
  <c r="I4582" i="2"/>
  <c r="A4583" i="2"/>
  <c r="B4583" i="2"/>
  <c r="C4583" i="2"/>
  <c r="D4583" i="2"/>
  <c r="E4583" i="2"/>
  <c r="F4583" i="2"/>
  <c r="G4583" i="2"/>
  <c r="H4583" i="2"/>
  <c r="I4583" i="2"/>
  <c r="A4584" i="2"/>
  <c r="B4584" i="2"/>
  <c r="C4584" i="2"/>
  <c r="D4584" i="2"/>
  <c r="E4584" i="2"/>
  <c r="F4584" i="2"/>
  <c r="G4584" i="2"/>
  <c r="H4584" i="2"/>
  <c r="I4584" i="2"/>
  <c r="A4585" i="2"/>
  <c r="B4585" i="2"/>
  <c r="C4585" i="2"/>
  <c r="D4585" i="2"/>
  <c r="E4585" i="2"/>
  <c r="F4585" i="2"/>
  <c r="G4585" i="2"/>
  <c r="H4585" i="2"/>
  <c r="I4585" i="2"/>
  <c r="A4586" i="2"/>
  <c r="B4586" i="2"/>
  <c r="C4586" i="2"/>
  <c r="D4586" i="2"/>
  <c r="E4586" i="2"/>
  <c r="F4586" i="2"/>
  <c r="G4586" i="2"/>
  <c r="H4586" i="2"/>
  <c r="I4586" i="2"/>
  <c r="A4587" i="2"/>
  <c r="B4587" i="2"/>
  <c r="C4587" i="2"/>
  <c r="D4587" i="2"/>
  <c r="E4587" i="2"/>
  <c r="F4587" i="2"/>
  <c r="G4587" i="2"/>
  <c r="H4587" i="2"/>
  <c r="I4587" i="2"/>
  <c r="A4588" i="2"/>
  <c r="B4588" i="2"/>
  <c r="C4588" i="2"/>
  <c r="D4588" i="2"/>
  <c r="E4588" i="2"/>
  <c r="F4588" i="2"/>
  <c r="G4588" i="2"/>
  <c r="H4588" i="2"/>
  <c r="I4588" i="2"/>
  <c r="A4589" i="2"/>
  <c r="B4589" i="2"/>
  <c r="C4589" i="2"/>
  <c r="D4589" i="2"/>
  <c r="E4589" i="2"/>
  <c r="F4589" i="2"/>
  <c r="G4589" i="2"/>
  <c r="H4589" i="2"/>
  <c r="I4589" i="2"/>
  <c r="A4590" i="2"/>
  <c r="B4590" i="2"/>
  <c r="C4590" i="2"/>
  <c r="D4590" i="2"/>
  <c r="E4590" i="2"/>
  <c r="F4590" i="2"/>
  <c r="G4590" i="2"/>
  <c r="H4590" i="2"/>
  <c r="I4590" i="2"/>
  <c r="A4591" i="2"/>
  <c r="B4591" i="2"/>
  <c r="C4591" i="2"/>
  <c r="D4591" i="2"/>
  <c r="E4591" i="2"/>
  <c r="F4591" i="2"/>
  <c r="G4591" i="2"/>
  <c r="H4591" i="2"/>
  <c r="I4591" i="2"/>
  <c r="A4592" i="2"/>
  <c r="B4592" i="2"/>
  <c r="C4592" i="2"/>
  <c r="D4592" i="2"/>
  <c r="E4592" i="2"/>
  <c r="F4592" i="2"/>
  <c r="G4592" i="2"/>
  <c r="H4592" i="2"/>
  <c r="I4592" i="2"/>
  <c r="A4593" i="2"/>
  <c r="B4593" i="2"/>
  <c r="C4593" i="2"/>
  <c r="D4593" i="2"/>
  <c r="E4593" i="2"/>
  <c r="F4593" i="2"/>
  <c r="G4593" i="2"/>
  <c r="H4593" i="2"/>
  <c r="I4593" i="2"/>
  <c r="A4594" i="2"/>
  <c r="B4594" i="2"/>
  <c r="C4594" i="2"/>
  <c r="D4594" i="2"/>
  <c r="E4594" i="2"/>
  <c r="F4594" i="2"/>
  <c r="G4594" i="2"/>
  <c r="H4594" i="2"/>
  <c r="I4594" i="2"/>
  <c r="A4595" i="2"/>
  <c r="B4595" i="2"/>
  <c r="C4595" i="2"/>
  <c r="D4595" i="2"/>
  <c r="E4595" i="2"/>
  <c r="F4595" i="2"/>
  <c r="G4595" i="2"/>
  <c r="H4595" i="2"/>
  <c r="I4595" i="2"/>
  <c r="A4596" i="2"/>
  <c r="B4596" i="2"/>
  <c r="C4596" i="2"/>
  <c r="D4596" i="2"/>
  <c r="E4596" i="2"/>
  <c r="F4596" i="2"/>
  <c r="G4596" i="2"/>
  <c r="H4596" i="2"/>
  <c r="I4596" i="2"/>
  <c r="A4597" i="2"/>
  <c r="B4597" i="2"/>
  <c r="C4597" i="2"/>
  <c r="D4597" i="2"/>
  <c r="E4597" i="2"/>
  <c r="F4597" i="2"/>
  <c r="G4597" i="2"/>
  <c r="H4597" i="2"/>
  <c r="I4597" i="2"/>
  <c r="A4598" i="2"/>
  <c r="B4598" i="2"/>
  <c r="C4598" i="2"/>
  <c r="D4598" i="2"/>
  <c r="E4598" i="2"/>
  <c r="F4598" i="2"/>
  <c r="G4598" i="2"/>
  <c r="H4598" i="2"/>
  <c r="I4598" i="2"/>
  <c r="A4599" i="2"/>
  <c r="B4599" i="2"/>
  <c r="C4599" i="2"/>
  <c r="D4599" i="2"/>
  <c r="E4599" i="2"/>
  <c r="F4599" i="2"/>
  <c r="G4599" i="2"/>
  <c r="H4599" i="2"/>
  <c r="I4599" i="2"/>
  <c r="A4600" i="2"/>
  <c r="B4600" i="2"/>
  <c r="C4600" i="2"/>
  <c r="D4600" i="2"/>
  <c r="E4600" i="2"/>
  <c r="F4600" i="2"/>
  <c r="G4600" i="2"/>
  <c r="H4600" i="2"/>
  <c r="I4600" i="2"/>
  <c r="A4601" i="2"/>
  <c r="B4601" i="2"/>
  <c r="C4601" i="2"/>
  <c r="D4601" i="2"/>
  <c r="E4601" i="2"/>
  <c r="F4601" i="2"/>
  <c r="G4601" i="2"/>
  <c r="H4601" i="2"/>
  <c r="I4601" i="2"/>
  <c r="A4602" i="2"/>
  <c r="B4602" i="2"/>
  <c r="C4602" i="2"/>
  <c r="D4602" i="2"/>
  <c r="E4602" i="2"/>
  <c r="F4602" i="2"/>
  <c r="G4602" i="2"/>
  <c r="H4602" i="2"/>
  <c r="I4602" i="2"/>
  <c r="A4603" i="2"/>
  <c r="B4603" i="2"/>
  <c r="C4603" i="2"/>
  <c r="D4603" i="2"/>
  <c r="E4603" i="2"/>
  <c r="F4603" i="2"/>
  <c r="G4603" i="2"/>
  <c r="H4603" i="2"/>
  <c r="I4603" i="2"/>
  <c r="A4604" i="2"/>
  <c r="B4604" i="2"/>
  <c r="C4604" i="2"/>
  <c r="D4604" i="2"/>
  <c r="E4604" i="2"/>
  <c r="F4604" i="2"/>
  <c r="G4604" i="2"/>
  <c r="H4604" i="2"/>
  <c r="I4604" i="2"/>
  <c r="A4605" i="2"/>
  <c r="B4605" i="2"/>
  <c r="C4605" i="2"/>
  <c r="D4605" i="2"/>
  <c r="E4605" i="2"/>
  <c r="F4605" i="2"/>
  <c r="G4605" i="2"/>
  <c r="H4605" i="2"/>
  <c r="I4605" i="2"/>
  <c r="A4606" i="2"/>
  <c r="B4606" i="2"/>
  <c r="C4606" i="2"/>
  <c r="D4606" i="2"/>
  <c r="E4606" i="2"/>
  <c r="F4606" i="2"/>
  <c r="G4606" i="2"/>
  <c r="H4606" i="2"/>
  <c r="I4606" i="2"/>
  <c r="A4607" i="2"/>
  <c r="B4607" i="2"/>
  <c r="C4607" i="2"/>
  <c r="D4607" i="2"/>
  <c r="E4607" i="2"/>
  <c r="F4607" i="2"/>
  <c r="G4607" i="2"/>
  <c r="H4607" i="2"/>
  <c r="I4607" i="2"/>
  <c r="A4608" i="2"/>
  <c r="B4608" i="2"/>
  <c r="C4608" i="2"/>
  <c r="D4608" i="2"/>
  <c r="E4608" i="2"/>
  <c r="F4608" i="2"/>
  <c r="G4608" i="2"/>
  <c r="H4608" i="2"/>
  <c r="I4608" i="2"/>
  <c r="A4609" i="2"/>
  <c r="B4609" i="2"/>
  <c r="C4609" i="2"/>
  <c r="D4609" i="2"/>
  <c r="E4609" i="2"/>
  <c r="F4609" i="2"/>
  <c r="G4609" i="2"/>
  <c r="H4609" i="2"/>
  <c r="I4609" i="2"/>
  <c r="A4610" i="2"/>
  <c r="B4610" i="2"/>
  <c r="C4610" i="2"/>
  <c r="D4610" i="2"/>
  <c r="E4610" i="2"/>
  <c r="F4610" i="2"/>
  <c r="G4610" i="2"/>
  <c r="H4610" i="2"/>
  <c r="I4610" i="2"/>
  <c r="A4611" i="2"/>
  <c r="B4611" i="2"/>
  <c r="C4611" i="2"/>
  <c r="D4611" i="2"/>
  <c r="E4611" i="2"/>
  <c r="F4611" i="2"/>
  <c r="G4611" i="2"/>
  <c r="H4611" i="2"/>
  <c r="I4611" i="2"/>
  <c r="A4612" i="2"/>
  <c r="B4612" i="2"/>
  <c r="C4612" i="2"/>
  <c r="D4612" i="2"/>
  <c r="E4612" i="2"/>
  <c r="F4612" i="2"/>
  <c r="G4612" i="2"/>
  <c r="H4612" i="2"/>
  <c r="I4612" i="2"/>
  <c r="A4613" i="2"/>
  <c r="B4613" i="2"/>
  <c r="C4613" i="2"/>
  <c r="D4613" i="2"/>
  <c r="E4613" i="2"/>
  <c r="F4613" i="2"/>
  <c r="G4613" i="2"/>
  <c r="H4613" i="2"/>
  <c r="I4613" i="2"/>
  <c r="A4614" i="2"/>
  <c r="B4614" i="2"/>
  <c r="C4614" i="2"/>
  <c r="D4614" i="2"/>
  <c r="E4614" i="2"/>
  <c r="F4614" i="2"/>
  <c r="G4614" i="2"/>
  <c r="H4614" i="2"/>
  <c r="I4614" i="2"/>
  <c r="A4615" i="2"/>
  <c r="B4615" i="2"/>
  <c r="C4615" i="2"/>
  <c r="D4615" i="2"/>
  <c r="E4615" i="2"/>
  <c r="F4615" i="2"/>
  <c r="G4615" i="2"/>
  <c r="H4615" i="2"/>
  <c r="I4615" i="2"/>
  <c r="A4616" i="2"/>
  <c r="B4616" i="2"/>
  <c r="C4616" i="2"/>
  <c r="D4616" i="2"/>
  <c r="E4616" i="2"/>
  <c r="F4616" i="2"/>
  <c r="G4616" i="2"/>
  <c r="H4616" i="2"/>
  <c r="I4616" i="2"/>
  <c r="A4617" i="2"/>
  <c r="B4617" i="2"/>
  <c r="C4617" i="2"/>
  <c r="D4617" i="2"/>
  <c r="E4617" i="2"/>
  <c r="F4617" i="2"/>
  <c r="G4617" i="2"/>
  <c r="H4617" i="2"/>
  <c r="I4617" i="2"/>
  <c r="A4618" i="2"/>
  <c r="B4618" i="2"/>
  <c r="C4618" i="2"/>
  <c r="D4618" i="2"/>
  <c r="E4618" i="2"/>
  <c r="F4618" i="2"/>
  <c r="G4618" i="2"/>
  <c r="H4618" i="2"/>
  <c r="I4618" i="2"/>
  <c r="A4619" i="2"/>
  <c r="B4619" i="2"/>
  <c r="C4619" i="2"/>
  <c r="D4619" i="2"/>
  <c r="E4619" i="2"/>
  <c r="F4619" i="2"/>
  <c r="G4619" i="2"/>
  <c r="H4619" i="2"/>
  <c r="I4619" i="2"/>
  <c r="A4620" i="2"/>
  <c r="B4620" i="2"/>
  <c r="C4620" i="2"/>
  <c r="D4620" i="2"/>
  <c r="E4620" i="2"/>
  <c r="F4620" i="2"/>
  <c r="G4620" i="2"/>
  <c r="H4620" i="2"/>
  <c r="I4620" i="2"/>
  <c r="A4621" i="2"/>
  <c r="B4621" i="2"/>
  <c r="C4621" i="2"/>
  <c r="D4621" i="2"/>
  <c r="E4621" i="2"/>
  <c r="F4621" i="2"/>
  <c r="G4621" i="2"/>
  <c r="H4621" i="2"/>
  <c r="I4621" i="2"/>
  <c r="A4622" i="2"/>
  <c r="B4622" i="2"/>
  <c r="C4622" i="2"/>
  <c r="D4622" i="2"/>
  <c r="E4622" i="2"/>
  <c r="F4622" i="2"/>
  <c r="G4622" i="2"/>
  <c r="H4622" i="2"/>
  <c r="I4622" i="2"/>
  <c r="A4623" i="2"/>
  <c r="B4623" i="2"/>
  <c r="C4623" i="2"/>
  <c r="D4623" i="2"/>
  <c r="E4623" i="2"/>
  <c r="F4623" i="2"/>
  <c r="G4623" i="2"/>
  <c r="H4623" i="2"/>
  <c r="I4623" i="2"/>
  <c r="A4624" i="2"/>
  <c r="B4624" i="2"/>
  <c r="C4624" i="2"/>
  <c r="D4624" i="2"/>
  <c r="E4624" i="2"/>
  <c r="F4624" i="2"/>
  <c r="G4624" i="2"/>
  <c r="H4624" i="2"/>
  <c r="I4624" i="2"/>
  <c r="A4625" i="2"/>
  <c r="B4625" i="2"/>
  <c r="C4625" i="2"/>
  <c r="D4625" i="2"/>
  <c r="E4625" i="2"/>
  <c r="F4625" i="2"/>
  <c r="G4625" i="2"/>
  <c r="H4625" i="2"/>
  <c r="I4625" i="2"/>
  <c r="A4626" i="2"/>
  <c r="B4626" i="2"/>
  <c r="C4626" i="2"/>
  <c r="D4626" i="2"/>
  <c r="E4626" i="2"/>
  <c r="F4626" i="2"/>
  <c r="G4626" i="2"/>
  <c r="H4626" i="2"/>
  <c r="I4626" i="2"/>
  <c r="A4627" i="2"/>
  <c r="B4627" i="2"/>
  <c r="C4627" i="2"/>
  <c r="D4627" i="2"/>
  <c r="E4627" i="2"/>
  <c r="F4627" i="2"/>
  <c r="G4627" i="2"/>
  <c r="H4627" i="2"/>
  <c r="I4627" i="2"/>
  <c r="A4628" i="2"/>
  <c r="B4628" i="2"/>
  <c r="C4628" i="2"/>
  <c r="D4628" i="2"/>
  <c r="E4628" i="2"/>
  <c r="F4628" i="2"/>
  <c r="G4628" i="2"/>
  <c r="H4628" i="2"/>
  <c r="I4628" i="2"/>
  <c r="A4629" i="2"/>
  <c r="B4629" i="2"/>
  <c r="C4629" i="2"/>
  <c r="D4629" i="2"/>
  <c r="E4629" i="2"/>
  <c r="F4629" i="2"/>
  <c r="G4629" i="2"/>
  <c r="H4629" i="2"/>
  <c r="I4629" i="2"/>
  <c r="A4630" i="2"/>
  <c r="B4630" i="2"/>
  <c r="C4630" i="2"/>
  <c r="D4630" i="2"/>
  <c r="E4630" i="2"/>
  <c r="F4630" i="2"/>
  <c r="G4630" i="2"/>
  <c r="H4630" i="2"/>
  <c r="I4630" i="2"/>
  <c r="A4631" i="2"/>
  <c r="B4631" i="2"/>
  <c r="C4631" i="2"/>
  <c r="D4631" i="2"/>
  <c r="E4631" i="2"/>
  <c r="F4631" i="2"/>
  <c r="G4631" i="2"/>
  <c r="H4631" i="2"/>
  <c r="I4631" i="2"/>
  <c r="A4632" i="2"/>
  <c r="B4632" i="2"/>
  <c r="C4632" i="2"/>
  <c r="D4632" i="2"/>
  <c r="E4632" i="2"/>
  <c r="F4632" i="2"/>
  <c r="G4632" i="2"/>
  <c r="H4632" i="2"/>
  <c r="I4632" i="2"/>
  <c r="A4633" i="2"/>
  <c r="B4633" i="2"/>
  <c r="C4633" i="2"/>
  <c r="D4633" i="2"/>
  <c r="E4633" i="2"/>
  <c r="F4633" i="2"/>
  <c r="G4633" i="2"/>
  <c r="H4633" i="2"/>
  <c r="I4633" i="2"/>
  <c r="A4634" i="2"/>
  <c r="B4634" i="2"/>
  <c r="C4634" i="2"/>
  <c r="D4634" i="2"/>
  <c r="E4634" i="2"/>
  <c r="F4634" i="2"/>
  <c r="G4634" i="2"/>
  <c r="H4634" i="2"/>
  <c r="I4634" i="2"/>
  <c r="A4635" i="2"/>
  <c r="B4635" i="2"/>
  <c r="C4635" i="2"/>
  <c r="D4635" i="2"/>
  <c r="E4635" i="2"/>
  <c r="F4635" i="2"/>
  <c r="G4635" i="2"/>
  <c r="H4635" i="2"/>
  <c r="I4635" i="2"/>
  <c r="A4636" i="2"/>
  <c r="B4636" i="2"/>
  <c r="C4636" i="2"/>
  <c r="D4636" i="2"/>
  <c r="E4636" i="2"/>
  <c r="F4636" i="2"/>
  <c r="G4636" i="2"/>
  <c r="H4636" i="2"/>
  <c r="I4636" i="2"/>
  <c r="A4637" i="2"/>
  <c r="B4637" i="2"/>
  <c r="C4637" i="2"/>
  <c r="D4637" i="2"/>
  <c r="E4637" i="2"/>
  <c r="F4637" i="2"/>
  <c r="G4637" i="2"/>
  <c r="H4637" i="2"/>
  <c r="I4637" i="2"/>
  <c r="A4638" i="2"/>
  <c r="B4638" i="2"/>
  <c r="C4638" i="2"/>
  <c r="D4638" i="2"/>
  <c r="E4638" i="2"/>
  <c r="F4638" i="2"/>
  <c r="G4638" i="2"/>
  <c r="H4638" i="2"/>
  <c r="I4638" i="2"/>
  <c r="A4639" i="2"/>
  <c r="B4639" i="2"/>
  <c r="C4639" i="2"/>
  <c r="D4639" i="2"/>
  <c r="E4639" i="2"/>
  <c r="F4639" i="2"/>
  <c r="G4639" i="2"/>
  <c r="H4639" i="2"/>
  <c r="I4639" i="2"/>
  <c r="A4640" i="2"/>
  <c r="B4640" i="2"/>
  <c r="C4640" i="2"/>
  <c r="D4640" i="2"/>
  <c r="E4640" i="2"/>
  <c r="F4640" i="2"/>
  <c r="G4640" i="2"/>
  <c r="H4640" i="2"/>
  <c r="I4640" i="2"/>
  <c r="A4641" i="2"/>
  <c r="B4641" i="2"/>
  <c r="C4641" i="2"/>
  <c r="D4641" i="2"/>
  <c r="E4641" i="2"/>
  <c r="F4641" i="2"/>
  <c r="G4641" i="2"/>
  <c r="H4641" i="2"/>
  <c r="I4641" i="2"/>
  <c r="A4642" i="2"/>
  <c r="B4642" i="2"/>
  <c r="C4642" i="2"/>
  <c r="D4642" i="2"/>
  <c r="E4642" i="2"/>
  <c r="F4642" i="2"/>
  <c r="G4642" i="2"/>
  <c r="H4642" i="2"/>
  <c r="I4642" i="2"/>
  <c r="A4643" i="2"/>
  <c r="B4643" i="2"/>
  <c r="C4643" i="2"/>
  <c r="D4643" i="2"/>
  <c r="E4643" i="2"/>
  <c r="F4643" i="2"/>
  <c r="G4643" i="2"/>
  <c r="H4643" i="2"/>
  <c r="I4643" i="2"/>
  <c r="A4644" i="2"/>
  <c r="B4644" i="2"/>
  <c r="C4644" i="2"/>
  <c r="D4644" i="2"/>
  <c r="E4644" i="2"/>
  <c r="F4644" i="2"/>
  <c r="G4644" i="2"/>
  <c r="H4644" i="2"/>
  <c r="I4644" i="2"/>
  <c r="A4645" i="2"/>
  <c r="B4645" i="2"/>
  <c r="C4645" i="2"/>
  <c r="D4645" i="2"/>
  <c r="E4645" i="2"/>
  <c r="F4645" i="2"/>
  <c r="G4645" i="2"/>
  <c r="H4645" i="2"/>
  <c r="I4645" i="2"/>
  <c r="A4646" i="2"/>
  <c r="B4646" i="2"/>
  <c r="C4646" i="2"/>
  <c r="D4646" i="2"/>
  <c r="E4646" i="2"/>
  <c r="F4646" i="2"/>
  <c r="G4646" i="2"/>
  <c r="H4646" i="2"/>
  <c r="I4646" i="2"/>
  <c r="A4647" i="2"/>
  <c r="B4647" i="2"/>
  <c r="C4647" i="2"/>
  <c r="D4647" i="2"/>
  <c r="E4647" i="2"/>
  <c r="F4647" i="2"/>
  <c r="G4647" i="2"/>
  <c r="H4647" i="2"/>
  <c r="I4647" i="2"/>
  <c r="A4648" i="2"/>
  <c r="B4648" i="2"/>
  <c r="C4648" i="2"/>
  <c r="D4648" i="2"/>
  <c r="E4648" i="2"/>
  <c r="F4648" i="2"/>
  <c r="G4648" i="2"/>
  <c r="H4648" i="2"/>
  <c r="I4648" i="2"/>
  <c r="A4649" i="2"/>
  <c r="B4649" i="2"/>
  <c r="C4649" i="2"/>
  <c r="D4649" i="2"/>
  <c r="E4649" i="2"/>
  <c r="F4649" i="2"/>
  <c r="G4649" i="2"/>
  <c r="H4649" i="2"/>
  <c r="I4649" i="2"/>
  <c r="A4650" i="2"/>
  <c r="B4650" i="2"/>
  <c r="C4650" i="2"/>
  <c r="D4650" i="2"/>
  <c r="E4650" i="2"/>
  <c r="F4650" i="2"/>
  <c r="G4650" i="2"/>
  <c r="H4650" i="2"/>
  <c r="I4650" i="2"/>
  <c r="A4651" i="2"/>
  <c r="B4651" i="2"/>
  <c r="C4651" i="2"/>
  <c r="D4651" i="2"/>
  <c r="E4651" i="2"/>
  <c r="F4651" i="2"/>
  <c r="G4651" i="2"/>
  <c r="H4651" i="2"/>
  <c r="I4651" i="2"/>
  <c r="A4652" i="2"/>
  <c r="B4652" i="2"/>
  <c r="C4652" i="2"/>
  <c r="D4652" i="2"/>
  <c r="E4652" i="2"/>
  <c r="F4652" i="2"/>
  <c r="G4652" i="2"/>
  <c r="H4652" i="2"/>
  <c r="I4652" i="2"/>
  <c r="A4653" i="2"/>
  <c r="B4653" i="2"/>
  <c r="C4653" i="2"/>
  <c r="D4653" i="2"/>
  <c r="E4653" i="2"/>
  <c r="F4653" i="2"/>
  <c r="G4653" i="2"/>
  <c r="H4653" i="2"/>
  <c r="I4653" i="2"/>
  <c r="A4654" i="2"/>
  <c r="B4654" i="2"/>
  <c r="C4654" i="2"/>
  <c r="D4654" i="2"/>
  <c r="E4654" i="2"/>
  <c r="F4654" i="2"/>
  <c r="G4654" i="2"/>
  <c r="H4654" i="2"/>
  <c r="I4654" i="2"/>
  <c r="A4655" i="2"/>
  <c r="B4655" i="2"/>
  <c r="C4655" i="2"/>
  <c r="D4655" i="2"/>
  <c r="E4655" i="2"/>
  <c r="F4655" i="2"/>
  <c r="G4655" i="2"/>
  <c r="H4655" i="2"/>
  <c r="I4655" i="2"/>
  <c r="A4656" i="2"/>
  <c r="B4656" i="2"/>
  <c r="C4656" i="2"/>
  <c r="D4656" i="2"/>
  <c r="E4656" i="2"/>
  <c r="F4656" i="2"/>
  <c r="G4656" i="2"/>
  <c r="H4656" i="2"/>
  <c r="I4656" i="2"/>
  <c r="A4657" i="2"/>
  <c r="B4657" i="2"/>
  <c r="C4657" i="2"/>
  <c r="D4657" i="2"/>
  <c r="E4657" i="2"/>
  <c r="F4657" i="2"/>
  <c r="G4657" i="2"/>
  <c r="H4657" i="2"/>
  <c r="I4657" i="2"/>
  <c r="A4658" i="2"/>
  <c r="B4658" i="2"/>
  <c r="C4658" i="2"/>
  <c r="D4658" i="2"/>
  <c r="E4658" i="2"/>
  <c r="F4658" i="2"/>
  <c r="G4658" i="2"/>
  <c r="H4658" i="2"/>
  <c r="I4658" i="2"/>
  <c r="A4659" i="2"/>
  <c r="B4659" i="2"/>
  <c r="C4659" i="2"/>
  <c r="D4659" i="2"/>
  <c r="E4659" i="2"/>
  <c r="F4659" i="2"/>
  <c r="G4659" i="2"/>
  <c r="H4659" i="2"/>
  <c r="I4659" i="2"/>
  <c r="A4660" i="2"/>
  <c r="B4660" i="2"/>
  <c r="C4660" i="2"/>
  <c r="D4660" i="2"/>
  <c r="E4660" i="2"/>
  <c r="F4660" i="2"/>
  <c r="G4660" i="2"/>
  <c r="H4660" i="2"/>
  <c r="I4660" i="2"/>
  <c r="A4661" i="2"/>
  <c r="B4661" i="2"/>
  <c r="C4661" i="2"/>
  <c r="D4661" i="2"/>
  <c r="E4661" i="2"/>
  <c r="F4661" i="2"/>
  <c r="G4661" i="2"/>
  <c r="H4661" i="2"/>
  <c r="I4661" i="2"/>
  <c r="A4662" i="2"/>
  <c r="B4662" i="2"/>
  <c r="C4662" i="2"/>
  <c r="D4662" i="2"/>
  <c r="E4662" i="2"/>
  <c r="F4662" i="2"/>
  <c r="G4662" i="2"/>
  <c r="H4662" i="2"/>
  <c r="I4662" i="2"/>
  <c r="A4663" i="2"/>
  <c r="B4663" i="2"/>
  <c r="C4663" i="2"/>
  <c r="D4663" i="2"/>
  <c r="E4663" i="2"/>
  <c r="F4663" i="2"/>
  <c r="G4663" i="2"/>
  <c r="H4663" i="2"/>
  <c r="I4663" i="2"/>
  <c r="A4664" i="2"/>
  <c r="B4664" i="2"/>
  <c r="C4664" i="2"/>
  <c r="D4664" i="2"/>
  <c r="E4664" i="2"/>
  <c r="F4664" i="2"/>
  <c r="G4664" i="2"/>
  <c r="H4664" i="2"/>
  <c r="I4664" i="2"/>
  <c r="A4665" i="2"/>
  <c r="B4665" i="2"/>
  <c r="C4665" i="2"/>
  <c r="D4665" i="2"/>
  <c r="E4665" i="2"/>
  <c r="F4665" i="2"/>
  <c r="G4665" i="2"/>
  <c r="H4665" i="2"/>
  <c r="I4665" i="2"/>
  <c r="A4666" i="2"/>
  <c r="B4666" i="2"/>
  <c r="C4666" i="2"/>
  <c r="D4666" i="2"/>
  <c r="E4666" i="2"/>
  <c r="F4666" i="2"/>
  <c r="G4666" i="2"/>
  <c r="H4666" i="2"/>
  <c r="I4666" i="2"/>
  <c r="A4667" i="2"/>
  <c r="B4667" i="2"/>
  <c r="C4667" i="2"/>
  <c r="D4667" i="2"/>
  <c r="E4667" i="2"/>
  <c r="F4667" i="2"/>
  <c r="G4667" i="2"/>
  <c r="H4667" i="2"/>
  <c r="I4667" i="2"/>
  <c r="A4668" i="2"/>
  <c r="B4668" i="2"/>
  <c r="C4668" i="2"/>
  <c r="D4668" i="2"/>
  <c r="E4668" i="2"/>
  <c r="F4668" i="2"/>
  <c r="G4668" i="2"/>
  <c r="H4668" i="2"/>
  <c r="I4668" i="2"/>
  <c r="A4669" i="2"/>
  <c r="B4669" i="2"/>
  <c r="C4669" i="2"/>
  <c r="D4669" i="2"/>
  <c r="E4669" i="2"/>
  <c r="F4669" i="2"/>
  <c r="G4669" i="2"/>
  <c r="H4669" i="2"/>
  <c r="I4669" i="2"/>
  <c r="A4670" i="2"/>
  <c r="B4670" i="2"/>
  <c r="C4670" i="2"/>
  <c r="D4670" i="2"/>
  <c r="E4670" i="2"/>
  <c r="F4670" i="2"/>
  <c r="G4670" i="2"/>
  <c r="H4670" i="2"/>
  <c r="I4670" i="2"/>
  <c r="A4671" i="2"/>
  <c r="B4671" i="2"/>
  <c r="C4671" i="2"/>
  <c r="D4671" i="2"/>
  <c r="E4671" i="2"/>
  <c r="F4671" i="2"/>
  <c r="G4671" i="2"/>
  <c r="H4671" i="2"/>
  <c r="I4671" i="2"/>
  <c r="A4672" i="2"/>
  <c r="B4672" i="2"/>
  <c r="C4672" i="2"/>
  <c r="D4672" i="2"/>
  <c r="E4672" i="2"/>
  <c r="F4672" i="2"/>
  <c r="G4672" i="2"/>
  <c r="H4672" i="2"/>
  <c r="I4672" i="2"/>
  <c r="A4673" i="2"/>
  <c r="B4673" i="2"/>
  <c r="C4673" i="2"/>
  <c r="D4673" i="2"/>
  <c r="E4673" i="2"/>
  <c r="F4673" i="2"/>
  <c r="G4673" i="2"/>
  <c r="H4673" i="2"/>
  <c r="I4673" i="2"/>
  <c r="A4674" i="2"/>
  <c r="B4674" i="2"/>
  <c r="C4674" i="2"/>
  <c r="D4674" i="2"/>
  <c r="E4674" i="2"/>
  <c r="F4674" i="2"/>
  <c r="G4674" i="2"/>
  <c r="H4674" i="2"/>
  <c r="I4674" i="2"/>
  <c r="A4675" i="2"/>
  <c r="B4675" i="2"/>
  <c r="C4675" i="2"/>
  <c r="D4675" i="2"/>
  <c r="E4675" i="2"/>
  <c r="F4675" i="2"/>
  <c r="G4675" i="2"/>
  <c r="H4675" i="2"/>
  <c r="I4675" i="2"/>
  <c r="A4676" i="2"/>
  <c r="B4676" i="2"/>
  <c r="C4676" i="2"/>
  <c r="D4676" i="2"/>
  <c r="E4676" i="2"/>
  <c r="F4676" i="2"/>
  <c r="G4676" i="2"/>
  <c r="H4676" i="2"/>
  <c r="I4676" i="2"/>
  <c r="A4677" i="2"/>
  <c r="B4677" i="2"/>
  <c r="C4677" i="2"/>
  <c r="D4677" i="2"/>
  <c r="E4677" i="2"/>
  <c r="F4677" i="2"/>
  <c r="G4677" i="2"/>
  <c r="H4677" i="2"/>
  <c r="I4677" i="2"/>
  <c r="A4678" i="2"/>
  <c r="B4678" i="2"/>
  <c r="C4678" i="2"/>
  <c r="D4678" i="2"/>
  <c r="E4678" i="2"/>
  <c r="F4678" i="2"/>
  <c r="G4678" i="2"/>
  <c r="H4678" i="2"/>
  <c r="I4678" i="2"/>
  <c r="A4679" i="2"/>
  <c r="B4679" i="2"/>
  <c r="C4679" i="2"/>
  <c r="D4679" i="2"/>
  <c r="E4679" i="2"/>
  <c r="F4679" i="2"/>
  <c r="G4679" i="2"/>
  <c r="H4679" i="2"/>
  <c r="I4679" i="2"/>
  <c r="A4680" i="2"/>
  <c r="B4680" i="2"/>
  <c r="C4680" i="2"/>
  <c r="D4680" i="2"/>
  <c r="E4680" i="2"/>
  <c r="F4680" i="2"/>
  <c r="G4680" i="2"/>
  <c r="H4680" i="2"/>
  <c r="I4680" i="2"/>
  <c r="A4681" i="2"/>
  <c r="B4681" i="2"/>
  <c r="C4681" i="2"/>
  <c r="D4681" i="2"/>
  <c r="E4681" i="2"/>
  <c r="F4681" i="2"/>
  <c r="G4681" i="2"/>
  <c r="H4681" i="2"/>
  <c r="I4681" i="2"/>
  <c r="A4682" i="2"/>
  <c r="B4682" i="2"/>
  <c r="C4682" i="2"/>
  <c r="D4682" i="2"/>
  <c r="E4682" i="2"/>
  <c r="F4682" i="2"/>
  <c r="G4682" i="2"/>
  <c r="H4682" i="2"/>
  <c r="I4682" i="2"/>
  <c r="A4683" i="2"/>
  <c r="B4683" i="2"/>
  <c r="C4683" i="2"/>
  <c r="D4683" i="2"/>
  <c r="E4683" i="2"/>
  <c r="F4683" i="2"/>
  <c r="G4683" i="2"/>
  <c r="H4683" i="2"/>
  <c r="I4683" i="2"/>
  <c r="A4684" i="2"/>
  <c r="B4684" i="2"/>
  <c r="C4684" i="2"/>
  <c r="D4684" i="2"/>
  <c r="E4684" i="2"/>
  <c r="F4684" i="2"/>
  <c r="G4684" i="2"/>
  <c r="H4684" i="2"/>
  <c r="I4684" i="2"/>
  <c r="A4685" i="2"/>
  <c r="B4685" i="2"/>
  <c r="C4685" i="2"/>
  <c r="D4685" i="2"/>
  <c r="E4685" i="2"/>
  <c r="F4685" i="2"/>
  <c r="G4685" i="2"/>
  <c r="H4685" i="2"/>
  <c r="I4685" i="2"/>
  <c r="A4686" i="2"/>
  <c r="B4686" i="2"/>
  <c r="C4686" i="2"/>
  <c r="D4686" i="2"/>
  <c r="E4686" i="2"/>
  <c r="F4686" i="2"/>
  <c r="G4686" i="2"/>
  <c r="H4686" i="2"/>
  <c r="I4686" i="2"/>
  <c r="A4687" i="2"/>
  <c r="B4687" i="2"/>
  <c r="C4687" i="2"/>
  <c r="D4687" i="2"/>
  <c r="E4687" i="2"/>
  <c r="F4687" i="2"/>
  <c r="G4687" i="2"/>
  <c r="H4687" i="2"/>
  <c r="I4687" i="2"/>
  <c r="A4688" i="2"/>
  <c r="B4688" i="2"/>
  <c r="C4688" i="2"/>
  <c r="D4688" i="2"/>
  <c r="E4688" i="2"/>
  <c r="F4688" i="2"/>
  <c r="G4688" i="2"/>
  <c r="H4688" i="2"/>
  <c r="I4688" i="2"/>
  <c r="A4689" i="2"/>
  <c r="B4689" i="2"/>
  <c r="C4689" i="2"/>
  <c r="D4689" i="2"/>
  <c r="E4689" i="2"/>
  <c r="F4689" i="2"/>
  <c r="G4689" i="2"/>
  <c r="H4689" i="2"/>
  <c r="I4689" i="2"/>
  <c r="A4690" i="2"/>
  <c r="B4690" i="2"/>
  <c r="C4690" i="2"/>
  <c r="D4690" i="2"/>
  <c r="E4690" i="2"/>
  <c r="F4690" i="2"/>
  <c r="G4690" i="2"/>
  <c r="H4690" i="2"/>
  <c r="I4690" i="2"/>
  <c r="A4691" i="2"/>
  <c r="B4691" i="2"/>
  <c r="C4691" i="2"/>
  <c r="D4691" i="2"/>
  <c r="E4691" i="2"/>
  <c r="F4691" i="2"/>
  <c r="G4691" i="2"/>
  <c r="H4691" i="2"/>
  <c r="I4691" i="2"/>
  <c r="A4692" i="2"/>
  <c r="B4692" i="2"/>
  <c r="C4692" i="2"/>
  <c r="D4692" i="2"/>
  <c r="E4692" i="2"/>
  <c r="F4692" i="2"/>
  <c r="G4692" i="2"/>
  <c r="H4692" i="2"/>
  <c r="I4692" i="2"/>
  <c r="A4693" i="2"/>
  <c r="B4693" i="2"/>
  <c r="C4693" i="2"/>
  <c r="D4693" i="2"/>
  <c r="E4693" i="2"/>
  <c r="F4693" i="2"/>
  <c r="G4693" i="2"/>
  <c r="H4693" i="2"/>
  <c r="I4693" i="2"/>
  <c r="A4694" i="2"/>
  <c r="B4694" i="2"/>
  <c r="C4694" i="2"/>
  <c r="D4694" i="2"/>
  <c r="E4694" i="2"/>
  <c r="F4694" i="2"/>
  <c r="G4694" i="2"/>
  <c r="H4694" i="2"/>
  <c r="I4694" i="2"/>
  <c r="A4695" i="2"/>
  <c r="B4695" i="2"/>
  <c r="C4695" i="2"/>
  <c r="D4695" i="2"/>
  <c r="E4695" i="2"/>
  <c r="F4695" i="2"/>
  <c r="G4695" i="2"/>
  <c r="H4695" i="2"/>
  <c r="I4695" i="2"/>
  <c r="A4696" i="2"/>
  <c r="B4696" i="2"/>
  <c r="C4696" i="2"/>
  <c r="D4696" i="2"/>
  <c r="E4696" i="2"/>
  <c r="F4696" i="2"/>
  <c r="G4696" i="2"/>
  <c r="H4696" i="2"/>
  <c r="I4696" i="2"/>
  <c r="A4697" i="2"/>
  <c r="B4697" i="2"/>
  <c r="C4697" i="2"/>
  <c r="D4697" i="2"/>
  <c r="E4697" i="2"/>
  <c r="F4697" i="2"/>
  <c r="G4697" i="2"/>
  <c r="H4697" i="2"/>
  <c r="I4697" i="2"/>
  <c r="A4698" i="2"/>
  <c r="B4698" i="2"/>
  <c r="C4698" i="2"/>
  <c r="D4698" i="2"/>
  <c r="E4698" i="2"/>
  <c r="F4698" i="2"/>
  <c r="G4698" i="2"/>
  <c r="H4698" i="2"/>
  <c r="I4698" i="2"/>
  <c r="A4699" i="2"/>
  <c r="B4699" i="2"/>
  <c r="C4699" i="2"/>
  <c r="D4699" i="2"/>
  <c r="E4699" i="2"/>
  <c r="F4699" i="2"/>
  <c r="G4699" i="2"/>
  <c r="H4699" i="2"/>
  <c r="I4699" i="2"/>
  <c r="A4700" i="2"/>
  <c r="B4700" i="2"/>
  <c r="C4700" i="2"/>
  <c r="D4700" i="2"/>
  <c r="E4700" i="2"/>
  <c r="F4700" i="2"/>
  <c r="G4700" i="2"/>
  <c r="H4700" i="2"/>
  <c r="I4700" i="2"/>
  <c r="A4701" i="2"/>
  <c r="B4701" i="2"/>
  <c r="C4701" i="2"/>
  <c r="D4701" i="2"/>
  <c r="E4701" i="2"/>
  <c r="F4701" i="2"/>
  <c r="G4701" i="2"/>
  <c r="H4701" i="2"/>
  <c r="I4701" i="2"/>
  <c r="A4702" i="2"/>
  <c r="B4702" i="2"/>
  <c r="C4702" i="2"/>
  <c r="D4702" i="2"/>
  <c r="E4702" i="2"/>
  <c r="F4702" i="2"/>
  <c r="G4702" i="2"/>
  <c r="H4702" i="2"/>
  <c r="I4702" i="2"/>
  <c r="A4703" i="2"/>
  <c r="B4703" i="2"/>
  <c r="C4703" i="2"/>
  <c r="D4703" i="2"/>
  <c r="E4703" i="2"/>
  <c r="F4703" i="2"/>
  <c r="G4703" i="2"/>
  <c r="H4703" i="2"/>
  <c r="I4703" i="2"/>
  <c r="A4704" i="2"/>
  <c r="B4704" i="2"/>
  <c r="C4704" i="2"/>
  <c r="D4704" i="2"/>
  <c r="E4704" i="2"/>
  <c r="F4704" i="2"/>
  <c r="G4704" i="2"/>
  <c r="H4704" i="2"/>
  <c r="I4704" i="2"/>
  <c r="A4705" i="2"/>
  <c r="B4705" i="2"/>
  <c r="C4705" i="2"/>
  <c r="D4705" i="2"/>
  <c r="E4705" i="2"/>
  <c r="F4705" i="2"/>
  <c r="G4705" i="2"/>
  <c r="H4705" i="2"/>
  <c r="I4705" i="2"/>
  <c r="A4706" i="2"/>
  <c r="B4706" i="2"/>
  <c r="C4706" i="2"/>
  <c r="D4706" i="2"/>
  <c r="E4706" i="2"/>
  <c r="F4706" i="2"/>
  <c r="G4706" i="2"/>
  <c r="H4706" i="2"/>
  <c r="I4706" i="2"/>
  <c r="A4707" i="2"/>
  <c r="B4707" i="2"/>
  <c r="C4707" i="2"/>
  <c r="D4707" i="2"/>
  <c r="E4707" i="2"/>
  <c r="F4707" i="2"/>
  <c r="G4707" i="2"/>
  <c r="H4707" i="2"/>
  <c r="I4707" i="2"/>
  <c r="A4708" i="2"/>
  <c r="B4708" i="2"/>
  <c r="C4708" i="2"/>
  <c r="D4708" i="2"/>
  <c r="E4708" i="2"/>
  <c r="F4708" i="2"/>
  <c r="G4708" i="2"/>
  <c r="H4708" i="2"/>
  <c r="I4708" i="2"/>
  <c r="A4709" i="2"/>
  <c r="B4709" i="2"/>
  <c r="C4709" i="2"/>
  <c r="D4709" i="2"/>
  <c r="E4709" i="2"/>
  <c r="F4709" i="2"/>
  <c r="G4709" i="2"/>
  <c r="H4709" i="2"/>
  <c r="I4709" i="2"/>
  <c r="A4710" i="2"/>
  <c r="B4710" i="2"/>
  <c r="C4710" i="2"/>
  <c r="D4710" i="2"/>
  <c r="E4710" i="2"/>
  <c r="F4710" i="2"/>
  <c r="G4710" i="2"/>
  <c r="H4710" i="2"/>
  <c r="I4710" i="2"/>
  <c r="A4711" i="2"/>
  <c r="B4711" i="2"/>
  <c r="C4711" i="2"/>
  <c r="D4711" i="2"/>
  <c r="E4711" i="2"/>
  <c r="F4711" i="2"/>
  <c r="G4711" i="2"/>
  <c r="H4711" i="2"/>
  <c r="I4711" i="2"/>
  <c r="A4712" i="2"/>
  <c r="B4712" i="2"/>
  <c r="C4712" i="2"/>
  <c r="D4712" i="2"/>
  <c r="E4712" i="2"/>
  <c r="F4712" i="2"/>
  <c r="G4712" i="2"/>
  <c r="H4712" i="2"/>
  <c r="I4712" i="2"/>
  <c r="A4713" i="2"/>
  <c r="B4713" i="2"/>
  <c r="C4713" i="2"/>
  <c r="D4713" i="2"/>
  <c r="E4713" i="2"/>
  <c r="F4713" i="2"/>
  <c r="G4713" i="2"/>
  <c r="H4713" i="2"/>
  <c r="I4713" i="2"/>
  <c r="A4714" i="2"/>
  <c r="B4714" i="2"/>
  <c r="C4714" i="2"/>
  <c r="D4714" i="2"/>
  <c r="E4714" i="2"/>
  <c r="F4714" i="2"/>
  <c r="G4714" i="2"/>
  <c r="H4714" i="2"/>
  <c r="I4714" i="2"/>
  <c r="A4715" i="2"/>
  <c r="C4715" i="2"/>
  <c r="D4715" i="2"/>
  <c r="E4715" i="2"/>
  <c r="F4715" i="2"/>
  <c r="G4715" i="2"/>
  <c r="H4715" i="2"/>
  <c r="I4715" i="2"/>
  <c r="A4716" i="2"/>
  <c r="C4716" i="2"/>
  <c r="D4716" i="2"/>
  <c r="E4716" i="2"/>
  <c r="F4716" i="2"/>
  <c r="G4716" i="2"/>
  <c r="H4716" i="2"/>
  <c r="I4716" i="2"/>
  <c r="A4717" i="2"/>
  <c r="C4717" i="2"/>
  <c r="D4717" i="2"/>
  <c r="E4717" i="2"/>
  <c r="F4717" i="2"/>
  <c r="G4717" i="2"/>
  <c r="H4717" i="2"/>
  <c r="I4717" i="2"/>
  <c r="A4718" i="2"/>
  <c r="C4718" i="2"/>
  <c r="D4718" i="2"/>
  <c r="E4718" i="2"/>
  <c r="F4718" i="2"/>
  <c r="G4718" i="2"/>
  <c r="H4718" i="2"/>
  <c r="I4718" i="2"/>
  <c r="A4719" i="2"/>
  <c r="C4719" i="2"/>
  <c r="D4719" i="2"/>
  <c r="E4719" i="2"/>
  <c r="F4719" i="2"/>
  <c r="G4719" i="2"/>
  <c r="H4719" i="2"/>
  <c r="I4719" i="2"/>
  <c r="A4720" i="2"/>
  <c r="C4720" i="2"/>
  <c r="D4720" i="2"/>
  <c r="E4720" i="2"/>
  <c r="F4720" i="2"/>
  <c r="G4720" i="2"/>
  <c r="H4720" i="2"/>
  <c r="I4720" i="2"/>
  <c r="A4721" i="2"/>
  <c r="B4721" i="2"/>
  <c r="C4721" i="2"/>
  <c r="D4721" i="2"/>
  <c r="E4721" i="2"/>
  <c r="F4721" i="2"/>
  <c r="G4721" i="2"/>
  <c r="H4721" i="2"/>
  <c r="I4721" i="2"/>
  <c r="A4722" i="2"/>
  <c r="B4722" i="2"/>
  <c r="C4722" i="2"/>
  <c r="D4722" i="2"/>
  <c r="E4722" i="2"/>
  <c r="F4722" i="2"/>
  <c r="G4722" i="2"/>
  <c r="H4722" i="2"/>
  <c r="I4722" i="2"/>
  <c r="A4723" i="2"/>
  <c r="B4723" i="2"/>
  <c r="C4723" i="2"/>
  <c r="D4723" i="2"/>
  <c r="E4723" i="2"/>
  <c r="F4723" i="2"/>
  <c r="G4723" i="2"/>
  <c r="H4723" i="2"/>
  <c r="I4723" i="2"/>
  <c r="A4724" i="2"/>
  <c r="B4724" i="2"/>
  <c r="C4724" i="2"/>
  <c r="D4724" i="2"/>
  <c r="E4724" i="2"/>
  <c r="F4724" i="2"/>
  <c r="G4724" i="2"/>
  <c r="H4724" i="2"/>
  <c r="I4724" i="2"/>
  <c r="A4725" i="2"/>
  <c r="B4725" i="2"/>
  <c r="C4725" i="2"/>
  <c r="D4725" i="2"/>
  <c r="E4725" i="2"/>
  <c r="F4725" i="2"/>
  <c r="G4725" i="2"/>
  <c r="H4725" i="2"/>
  <c r="I4725" i="2"/>
  <c r="A4726" i="2"/>
  <c r="B4726" i="2"/>
  <c r="C4726" i="2"/>
  <c r="D4726" i="2"/>
  <c r="E4726" i="2"/>
  <c r="F4726" i="2"/>
  <c r="G4726" i="2"/>
  <c r="H4726" i="2"/>
  <c r="I4726" i="2"/>
  <c r="A4727" i="2"/>
  <c r="B4727" i="2"/>
  <c r="C4727" i="2"/>
  <c r="D4727" i="2"/>
  <c r="E4727" i="2"/>
  <c r="F4727" i="2"/>
  <c r="G4727" i="2"/>
  <c r="H4727" i="2"/>
  <c r="I4727" i="2"/>
  <c r="A4728" i="2"/>
  <c r="B4728" i="2"/>
  <c r="C4728" i="2"/>
  <c r="D4728" i="2"/>
  <c r="E4728" i="2"/>
  <c r="F4728" i="2"/>
  <c r="G4728" i="2"/>
  <c r="H4728" i="2"/>
  <c r="I4728" i="2"/>
  <c r="A4729" i="2"/>
  <c r="B4729" i="2"/>
  <c r="C4729" i="2"/>
  <c r="D4729" i="2"/>
  <c r="E4729" i="2"/>
  <c r="F4729" i="2"/>
  <c r="G4729" i="2"/>
  <c r="H4729" i="2"/>
  <c r="I4729" i="2"/>
  <c r="A4730" i="2"/>
  <c r="B4730" i="2"/>
  <c r="C4730" i="2"/>
  <c r="D4730" i="2"/>
  <c r="E4730" i="2"/>
  <c r="F4730" i="2"/>
  <c r="G4730" i="2"/>
  <c r="H4730" i="2"/>
  <c r="I4730" i="2"/>
  <c r="A4731" i="2"/>
  <c r="B4731" i="2"/>
  <c r="C4731" i="2"/>
  <c r="D4731" i="2"/>
  <c r="E4731" i="2"/>
  <c r="F4731" i="2"/>
  <c r="G4731" i="2"/>
  <c r="H4731" i="2"/>
  <c r="I4731" i="2"/>
  <c r="A4732" i="2"/>
  <c r="B4732" i="2"/>
  <c r="C4732" i="2"/>
  <c r="D4732" i="2"/>
  <c r="E4732" i="2"/>
  <c r="F4732" i="2"/>
  <c r="G4732" i="2"/>
  <c r="H4732" i="2"/>
  <c r="I4732" i="2"/>
  <c r="A4733" i="2"/>
  <c r="B4733" i="2"/>
  <c r="C4733" i="2"/>
  <c r="D4733" i="2"/>
  <c r="E4733" i="2"/>
  <c r="F4733" i="2"/>
  <c r="G4733" i="2"/>
  <c r="H4733" i="2"/>
  <c r="I4733" i="2"/>
  <c r="A4734" i="2"/>
  <c r="B4734" i="2"/>
  <c r="C4734" i="2"/>
  <c r="D4734" i="2"/>
  <c r="E4734" i="2"/>
  <c r="F4734" i="2"/>
  <c r="G4734" i="2"/>
  <c r="H4734" i="2"/>
  <c r="I4734" i="2"/>
  <c r="A4735" i="2"/>
  <c r="B4735" i="2"/>
  <c r="C4735" i="2"/>
  <c r="D4735" i="2"/>
  <c r="E4735" i="2"/>
  <c r="F4735" i="2"/>
  <c r="G4735" i="2"/>
  <c r="H4735" i="2"/>
  <c r="I4735" i="2"/>
  <c r="A4736" i="2"/>
  <c r="B4736" i="2"/>
  <c r="C4736" i="2"/>
  <c r="D4736" i="2"/>
  <c r="E4736" i="2"/>
  <c r="F4736" i="2"/>
  <c r="G4736" i="2"/>
  <c r="H4736" i="2"/>
  <c r="I4736" i="2"/>
  <c r="A4737" i="2"/>
  <c r="B4737" i="2"/>
  <c r="C4737" i="2"/>
  <c r="D4737" i="2"/>
  <c r="E4737" i="2"/>
  <c r="F4737" i="2"/>
  <c r="G4737" i="2"/>
  <c r="H4737" i="2"/>
  <c r="I4737" i="2"/>
  <c r="A4738" i="2"/>
  <c r="B4738" i="2"/>
  <c r="C4738" i="2"/>
  <c r="D4738" i="2"/>
  <c r="E4738" i="2"/>
  <c r="F4738" i="2"/>
  <c r="G4738" i="2"/>
  <c r="H4738" i="2"/>
  <c r="I4738" i="2"/>
  <c r="A4739" i="2"/>
  <c r="B4739" i="2"/>
  <c r="C4739" i="2"/>
  <c r="D4739" i="2"/>
  <c r="E4739" i="2"/>
  <c r="F4739" i="2"/>
  <c r="G4739" i="2"/>
  <c r="H4739" i="2"/>
  <c r="I4739" i="2"/>
  <c r="A4740" i="2"/>
  <c r="B4740" i="2"/>
  <c r="C4740" i="2"/>
  <c r="D4740" i="2"/>
  <c r="E4740" i="2"/>
  <c r="F4740" i="2"/>
  <c r="G4740" i="2"/>
  <c r="H4740" i="2"/>
  <c r="I4740" i="2"/>
  <c r="A4741" i="2"/>
  <c r="B4741" i="2"/>
  <c r="C4741" i="2"/>
  <c r="D4741" i="2"/>
  <c r="E4741" i="2"/>
  <c r="F4741" i="2"/>
  <c r="G4741" i="2"/>
  <c r="H4741" i="2"/>
  <c r="I4741" i="2"/>
  <c r="A4742" i="2"/>
  <c r="B4742" i="2"/>
  <c r="C4742" i="2"/>
  <c r="D4742" i="2"/>
  <c r="E4742" i="2"/>
  <c r="F4742" i="2"/>
  <c r="G4742" i="2"/>
  <c r="H4742" i="2"/>
  <c r="I4742" i="2"/>
  <c r="A4743" i="2"/>
  <c r="B4743" i="2"/>
  <c r="C4743" i="2"/>
  <c r="D4743" i="2"/>
  <c r="E4743" i="2"/>
  <c r="F4743" i="2"/>
  <c r="G4743" i="2"/>
  <c r="H4743" i="2"/>
  <c r="I4743" i="2"/>
  <c r="A4744" i="2"/>
  <c r="B4744" i="2"/>
  <c r="C4744" i="2"/>
  <c r="D4744" i="2"/>
  <c r="E4744" i="2"/>
  <c r="F4744" i="2"/>
  <c r="G4744" i="2"/>
  <c r="H4744" i="2"/>
  <c r="I4744" i="2"/>
  <c r="A4745" i="2"/>
  <c r="B4745" i="2"/>
  <c r="C4745" i="2"/>
  <c r="D4745" i="2"/>
  <c r="E4745" i="2"/>
  <c r="F4745" i="2"/>
  <c r="G4745" i="2"/>
  <c r="H4745" i="2"/>
  <c r="I4745" i="2"/>
  <c r="A4746" i="2"/>
  <c r="B4746" i="2"/>
  <c r="C4746" i="2"/>
  <c r="D4746" i="2"/>
  <c r="E4746" i="2"/>
  <c r="F4746" i="2"/>
  <c r="G4746" i="2"/>
  <c r="H4746" i="2"/>
  <c r="I4746" i="2"/>
  <c r="A4747" i="2"/>
  <c r="B4747" i="2"/>
  <c r="C4747" i="2"/>
  <c r="D4747" i="2"/>
  <c r="E4747" i="2"/>
  <c r="F4747" i="2"/>
  <c r="G4747" i="2"/>
  <c r="H4747" i="2"/>
  <c r="I4747" i="2"/>
  <c r="A4748" i="2"/>
  <c r="B4748" i="2"/>
  <c r="C4748" i="2"/>
  <c r="D4748" i="2"/>
  <c r="E4748" i="2"/>
  <c r="F4748" i="2"/>
  <c r="G4748" i="2"/>
  <c r="H4748" i="2"/>
  <c r="I4748" i="2"/>
  <c r="A4749" i="2"/>
  <c r="B4749" i="2"/>
  <c r="C4749" i="2"/>
  <c r="D4749" i="2"/>
  <c r="E4749" i="2"/>
  <c r="F4749" i="2"/>
  <c r="G4749" i="2"/>
  <c r="H4749" i="2"/>
  <c r="I4749" i="2"/>
  <c r="A4750" i="2"/>
  <c r="B4750" i="2"/>
  <c r="C4750" i="2"/>
  <c r="D4750" i="2"/>
  <c r="E4750" i="2"/>
  <c r="F4750" i="2"/>
  <c r="G4750" i="2"/>
  <c r="H4750" i="2"/>
  <c r="I4750" i="2"/>
  <c r="A4751" i="2"/>
  <c r="B4751" i="2"/>
  <c r="C4751" i="2"/>
  <c r="D4751" i="2"/>
  <c r="E4751" i="2"/>
  <c r="F4751" i="2"/>
  <c r="G4751" i="2"/>
  <c r="H4751" i="2"/>
  <c r="I4751" i="2"/>
  <c r="A4752" i="2"/>
  <c r="B4752" i="2"/>
  <c r="C4752" i="2"/>
  <c r="D4752" i="2"/>
  <c r="E4752" i="2"/>
  <c r="F4752" i="2"/>
  <c r="G4752" i="2"/>
  <c r="H4752" i="2"/>
  <c r="I4752" i="2"/>
  <c r="A4753" i="2"/>
  <c r="B4753" i="2"/>
  <c r="C4753" i="2"/>
  <c r="D4753" i="2"/>
  <c r="E4753" i="2"/>
  <c r="F4753" i="2"/>
  <c r="G4753" i="2"/>
  <c r="H4753" i="2"/>
  <c r="I4753" i="2"/>
  <c r="A4754" i="2"/>
  <c r="B4754" i="2"/>
  <c r="C4754" i="2"/>
  <c r="D4754" i="2"/>
  <c r="E4754" i="2"/>
  <c r="F4754" i="2"/>
  <c r="G4754" i="2"/>
  <c r="H4754" i="2"/>
  <c r="I4754" i="2"/>
  <c r="A4755" i="2"/>
  <c r="B4755" i="2"/>
  <c r="C4755" i="2"/>
  <c r="D4755" i="2"/>
  <c r="E4755" i="2"/>
  <c r="F4755" i="2"/>
  <c r="G4755" i="2"/>
  <c r="H4755" i="2"/>
  <c r="I4755" i="2"/>
  <c r="A4756" i="2"/>
  <c r="B4756" i="2"/>
  <c r="C4756" i="2"/>
  <c r="D4756" i="2"/>
  <c r="E4756" i="2"/>
  <c r="F4756" i="2"/>
  <c r="G4756" i="2"/>
  <c r="H4756" i="2"/>
  <c r="I4756" i="2"/>
  <c r="A4757" i="2"/>
  <c r="B4757" i="2"/>
  <c r="C4757" i="2"/>
  <c r="D4757" i="2"/>
  <c r="E4757" i="2"/>
  <c r="F4757" i="2"/>
  <c r="G4757" i="2"/>
  <c r="H4757" i="2"/>
  <c r="I4757" i="2"/>
  <c r="A4758" i="2"/>
  <c r="B4758" i="2"/>
  <c r="C4758" i="2"/>
  <c r="D4758" i="2"/>
  <c r="E4758" i="2"/>
  <c r="F4758" i="2"/>
  <c r="G4758" i="2"/>
  <c r="H4758" i="2"/>
  <c r="I4758" i="2"/>
  <c r="A4759" i="2"/>
  <c r="B4759" i="2"/>
  <c r="C4759" i="2"/>
  <c r="D4759" i="2"/>
  <c r="E4759" i="2"/>
  <c r="F4759" i="2"/>
  <c r="G4759" i="2"/>
  <c r="H4759" i="2"/>
  <c r="I4759" i="2"/>
  <c r="A4760" i="2"/>
  <c r="B4760" i="2"/>
  <c r="C4760" i="2"/>
  <c r="D4760" i="2"/>
  <c r="E4760" i="2"/>
  <c r="F4760" i="2"/>
  <c r="G4760" i="2"/>
  <c r="H4760" i="2"/>
  <c r="I4760" i="2"/>
  <c r="A4761" i="2"/>
  <c r="B4761" i="2"/>
  <c r="C4761" i="2"/>
  <c r="D4761" i="2"/>
  <c r="E4761" i="2"/>
  <c r="F4761" i="2"/>
  <c r="G4761" i="2"/>
  <c r="H4761" i="2"/>
  <c r="I4761" i="2"/>
  <c r="A4762" i="2"/>
  <c r="B4762" i="2"/>
  <c r="C4762" i="2"/>
  <c r="D4762" i="2"/>
  <c r="E4762" i="2"/>
  <c r="F4762" i="2"/>
  <c r="G4762" i="2"/>
  <c r="H4762" i="2"/>
  <c r="I4762" i="2"/>
  <c r="A4763" i="2"/>
  <c r="B4763" i="2"/>
  <c r="C4763" i="2"/>
  <c r="D4763" i="2"/>
  <c r="E4763" i="2"/>
  <c r="F4763" i="2"/>
  <c r="G4763" i="2"/>
  <c r="H4763" i="2"/>
  <c r="I4763" i="2"/>
  <c r="A4764" i="2"/>
  <c r="B4764" i="2"/>
  <c r="C4764" i="2"/>
  <c r="D4764" i="2"/>
  <c r="E4764" i="2"/>
  <c r="F4764" i="2"/>
  <c r="G4764" i="2"/>
  <c r="H4764" i="2"/>
  <c r="I4764" i="2"/>
  <c r="A4765" i="2"/>
  <c r="B4765" i="2"/>
  <c r="C4765" i="2"/>
  <c r="D4765" i="2"/>
  <c r="E4765" i="2"/>
  <c r="F4765" i="2"/>
  <c r="G4765" i="2"/>
  <c r="H4765" i="2"/>
  <c r="I4765" i="2"/>
  <c r="A4766" i="2"/>
  <c r="B4766" i="2"/>
  <c r="C4766" i="2"/>
  <c r="D4766" i="2"/>
  <c r="E4766" i="2"/>
  <c r="F4766" i="2"/>
  <c r="G4766" i="2"/>
  <c r="H4766" i="2"/>
  <c r="I4766" i="2"/>
  <c r="A4767" i="2"/>
  <c r="B4767" i="2"/>
  <c r="C4767" i="2"/>
  <c r="D4767" i="2"/>
  <c r="E4767" i="2"/>
  <c r="F4767" i="2"/>
  <c r="G4767" i="2"/>
  <c r="H4767" i="2"/>
  <c r="I4767" i="2"/>
  <c r="A4768" i="2"/>
  <c r="B4768" i="2"/>
  <c r="C4768" i="2"/>
  <c r="D4768" i="2"/>
  <c r="E4768" i="2"/>
  <c r="F4768" i="2"/>
  <c r="G4768" i="2"/>
  <c r="H4768" i="2"/>
  <c r="I4768" i="2"/>
  <c r="A4769" i="2"/>
  <c r="B4769" i="2"/>
  <c r="C4769" i="2"/>
  <c r="D4769" i="2"/>
  <c r="E4769" i="2"/>
  <c r="F4769" i="2"/>
  <c r="G4769" i="2"/>
  <c r="H4769" i="2"/>
  <c r="I4769" i="2"/>
  <c r="A4770" i="2"/>
  <c r="B4770" i="2"/>
  <c r="C4770" i="2"/>
  <c r="D4770" i="2"/>
  <c r="E4770" i="2"/>
  <c r="F4770" i="2"/>
  <c r="G4770" i="2"/>
  <c r="H4770" i="2"/>
  <c r="I4770" i="2"/>
  <c r="A4771" i="2"/>
  <c r="B4771" i="2"/>
  <c r="C4771" i="2"/>
  <c r="D4771" i="2"/>
  <c r="E4771" i="2"/>
  <c r="F4771" i="2"/>
  <c r="G4771" i="2"/>
  <c r="H4771" i="2"/>
  <c r="I4771" i="2"/>
  <c r="A4772" i="2"/>
  <c r="B4772" i="2"/>
  <c r="C4772" i="2"/>
  <c r="D4772" i="2"/>
  <c r="E4772" i="2"/>
  <c r="F4772" i="2"/>
  <c r="G4772" i="2"/>
  <c r="H4772" i="2"/>
  <c r="I4772" i="2"/>
  <c r="A4773" i="2"/>
  <c r="B4773" i="2"/>
  <c r="C4773" i="2"/>
  <c r="D4773" i="2"/>
  <c r="E4773" i="2"/>
  <c r="F4773" i="2"/>
  <c r="G4773" i="2"/>
  <c r="H4773" i="2"/>
  <c r="I4773" i="2"/>
  <c r="A4774" i="2"/>
  <c r="B4774" i="2"/>
  <c r="C4774" i="2"/>
  <c r="D4774" i="2"/>
  <c r="E4774" i="2"/>
  <c r="F4774" i="2"/>
  <c r="G4774" i="2"/>
  <c r="H4774" i="2"/>
  <c r="I4774" i="2"/>
  <c r="A4775" i="2"/>
  <c r="B4775" i="2"/>
  <c r="C4775" i="2"/>
  <c r="D4775" i="2"/>
  <c r="E4775" i="2"/>
  <c r="F4775" i="2"/>
  <c r="G4775" i="2"/>
  <c r="H4775" i="2"/>
  <c r="I4775" i="2"/>
  <c r="A4776" i="2"/>
  <c r="B4776" i="2"/>
  <c r="C4776" i="2"/>
  <c r="D4776" i="2"/>
  <c r="E4776" i="2"/>
  <c r="F4776" i="2"/>
  <c r="G4776" i="2"/>
  <c r="H4776" i="2"/>
  <c r="I4776" i="2"/>
  <c r="A4777" i="2"/>
  <c r="B4777" i="2"/>
  <c r="C4777" i="2"/>
  <c r="D4777" i="2"/>
  <c r="E4777" i="2"/>
  <c r="F4777" i="2"/>
  <c r="G4777" i="2"/>
  <c r="H4777" i="2"/>
  <c r="I4777" i="2"/>
  <c r="A4778" i="2"/>
  <c r="B4778" i="2"/>
  <c r="C4778" i="2"/>
  <c r="D4778" i="2"/>
  <c r="E4778" i="2"/>
  <c r="F4778" i="2"/>
  <c r="G4778" i="2"/>
  <c r="H4778" i="2"/>
  <c r="I4778" i="2"/>
  <c r="A4779" i="2"/>
  <c r="B4779" i="2"/>
  <c r="C4779" i="2"/>
  <c r="D4779" i="2"/>
  <c r="E4779" i="2"/>
  <c r="F4779" i="2"/>
  <c r="G4779" i="2"/>
  <c r="H4779" i="2"/>
  <c r="I4779" i="2"/>
  <c r="A4780" i="2"/>
  <c r="B4780" i="2"/>
  <c r="C4780" i="2"/>
  <c r="D4780" i="2"/>
  <c r="E4780" i="2"/>
  <c r="F4780" i="2"/>
  <c r="G4780" i="2"/>
  <c r="H4780" i="2"/>
  <c r="I4780" i="2"/>
  <c r="A4781" i="2"/>
  <c r="B4781" i="2"/>
  <c r="C4781" i="2"/>
  <c r="D4781" i="2"/>
  <c r="E4781" i="2"/>
  <c r="F4781" i="2"/>
  <c r="G4781" i="2"/>
  <c r="H4781" i="2"/>
  <c r="I4781" i="2"/>
  <c r="A4782" i="2"/>
  <c r="B4782" i="2"/>
  <c r="C4782" i="2"/>
  <c r="D4782" i="2"/>
  <c r="E4782" i="2"/>
  <c r="F4782" i="2"/>
  <c r="G4782" i="2"/>
  <c r="H4782" i="2"/>
  <c r="I4782" i="2"/>
  <c r="A4783" i="2"/>
  <c r="B4783" i="2"/>
  <c r="C4783" i="2"/>
  <c r="D4783" i="2"/>
  <c r="E4783" i="2"/>
  <c r="F4783" i="2"/>
  <c r="G4783" i="2"/>
  <c r="H4783" i="2"/>
  <c r="I4783" i="2"/>
  <c r="A4784" i="2"/>
  <c r="B4784" i="2"/>
  <c r="C4784" i="2"/>
  <c r="D4784" i="2"/>
  <c r="E4784" i="2"/>
  <c r="F4784" i="2"/>
  <c r="G4784" i="2"/>
  <c r="H4784" i="2"/>
  <c r="I4784" i="2"/>
  <c r="A4785" i="2"/>
  <c r="B4785" i="2"/>
  <c r="C4785" i="2"/>
  <c r="D4785" i="2"/>
  <c r="E4785" i="2"/>
  <c r="F4785" i="2"/>
  <c r="G4785" i="2"/>
  <c r="H4785" i="2"/>
  <c r="I4785" i="2"/>
  <c r="A4786" i="2"/>
  <c r="B4786" i="2"/>
  <c r="C4786" i="2"/>
  <c r="D4786" i="2"/>
  <c r="E4786" i="2"/>
  <c r="F4786" i="2"/>
  <c r="G4786" i="2"/>
  <c r="H4786" i="2"/>
  <c r="I4786" i="2"/>
  <c r="A4787" i="2"/>
  <c r="B4787" i="2"/>
  <c r="C4787" i="2"/>
  <c r="D4787" i="2"/>
  <c r="E4787" i="2"/>
  <c r="F4787" i="2"/>
  <c r="G4787" i="2"/>
  <c r="H4787" i="2"/>
  <c r="I4787" i="2"/>
  <c r="A4788" i="2"/>
  <c r="B4788" i="2"/>
  <c r="C4788" i="2"/>
  <c r="D4788" i="2"/>
  <c r="E4788" i="2"/>
  <c r="F4788" i="2"/>
  <c r="G4788" i="2"/>
  <c r="H4788" i="2"/>
  <c r="I4788" i="2"/>
  <c r="A4789" i="2"/>
  <c r="B4789" i="2"/>
  <c r="C4789" i="2"/>
  <c r="D4789" i="2"/>
  <c r="E4789" i="2"/>
  <c r="F4789" i="2"/>
  <c r="G4789" i="2"/>
  <c r="H4789" i="2"/>
  <c r="I4789" i="2"/>
  <c r="A4790" i="2"/>
  <c r="B4790" i="2"/>
  <c r="C4790" i="2"/>
  <c r="D4790" i="2"/>
  <c r="E4790" i="2"/>
  <c r="F4790" i="2"/>
  <c r="G4790" i="2"/>
  <c r="H4790" i="2"/>
  <c r="I4790" i="2"/>
  <c r="A4791" i="2"/>
  <c r="B4791" i="2"/>
  <c r="C4791" i="2"/>
  <c r="D4791" i="2"/>
  <c r="E4791" i="2"/>
  <c r="F4791" i="2"/>
  <c r="G4791" i="2"/>
  <c r="H4791" i="2"/>
  <c r="I4791" i="2"/>
  <c r="A4792" i="2"/>
  <c r="B4792" i="2"/>
  <c r="C4792" i="2"/>
  <c r="D4792" i="2"/>
  <c r="E4792" i="2"/>
  <c r="F4792" i="2"/>
  <c r="G4792" i="2"/>
  <c r="H4792" i="2"/>
  <c r="I4792" i="2"/>
  <c r="A4793" i="2"/>
  <c r="B4793" i="2"/>
  <c r="C4793" i="2"/>
  <c r="D4793" i="2"/>
  <c r="E4793" i="2"/>
  <c r="F4793" i="2"/>
  <c r="G4793" i="2"/>
  <c r="H4793" i="2"/>
  <c r="I4793" i="2"/>
  <c r="A4794" i="2"/>
  <c r="B4794" i="2"/>
  <c r="C4794" i="2"/>
  <c r="D4794" i="2"/>
  <c r="E4794" i="2"/>
  <c r="F4794" i="2"/>
  <c r="G4794" i="2"/>
  <c r="H4794" i="2"/>
  <c r="I4794" i="2"/>
  <c r="A4795" i="2"/>
  <c r="B4795" i="2"/>
  <c r="C4795" i="2"/>
  <c r="D4795" i="2"/>
  <c r="E4795" i="2"/>
  <c r="F4795" i="2"/>
  <c r="G4795" i="2"/>
  <c r="H4795" i="2"/>
  <c r="I4795" i="2"/>
  <c r="A4796" i="2"/>
  <c r="B4796" i="2"/>
  <c r="C4796" i="2"/>
  <c r="D4796" i="2"/>
  <c r="E4796" i="2"/>
  <c r="F4796" i="2"/>
  <c r="G4796" i="2"/>
  <c r="H4796" i="2"/>
  <c r="I4796" i="2"/>
  <c r="A4797" i="2"/>
  <c r="B4797" i="2"/>
  <c r="C4797" i="2"/>
  <c r="D4797" i="2"/>
  <c r="E4797" i="2"/>
  <c r="F4797" i="2"/>
  <c r="G4797" i="2"/>
  <c r="H4797" i="2"/>
  <c r="I4797" i="2"/>
  <c r="A4798" i="2"/>
  <c r="B4798" i="2"/>
  <c r="C4798" i="2"/>
  <c r="D4798" i="2"/>
  <c r="E4798" i="2"/>
  <c r="F4798" i="2"/>
  <c r="G4798" i="2"/>
  <c r="H4798" i="2"/>
  <c r="I4798" i="2"/>
  <c r="A4799" i="2"/>
  <c r="B4799" i="2"/>
  <c r="C4799" i="2"/>
  <c r="D4799" i="2"/>
  <c r="E4799" i="2"/>
  <c r="F4799" i="2"/>
  <c r="G4799" i="2"/>
  <c r="H4799" i="2"/>
  <c r="I4799" i="2"/>
  <c r="A4800" i="2"/>
  <c r="B4800" i="2"/>
  <c r="C4800" i="2"/>
  <c r="D4800" i="2"/>
  <c r="E4800" i="2"/>
  <c r="F4800" i="2"/>
  <c r="G4800" i="2"/>
  <c r="H4800" i="2"/>
  <c r="I4800" i="2"/>
  <c r="A4801" i="2"/>
  <c r="B4801" i="2"/>
  <c r="C4801" i="2"/>
  <c r="D4801" i="2"/>
  <c r="E4801" i="2"/>
  <c r="F4801" i="2"/>
  <c r="G4801" i="2"/>
  <c r="H4801" i="2"/>
  <c r="I4801" i="2"/>
  <c r="A4802" i="2"/>
  <c r="B4802" i="2"/>
  <c r="C4802" i="2"/>
  <c r="D4802" i="2"/>
  <c r="E4802" i="2"/>
  <c r="F4802" i="2"/>
  <c r="G4802" i="2"/>
  <c r="H4802" i="2"/>
  <c r="I4802" i="2"/>
  <c r="A4803" i="2"/>
  <c r="B4803" i="2"/>
  <c r="C4803" i="2"/>
  <c r="D4803" i="2"/>
  <c r="E4803" i="2"/>
  <c r="F4803" i="2"/>
  <c r="G4803" i="2"/>
  <c r="H4803" i="2"/>
  <c r="I4803" i="2"/>
  <c r="A4804" i="2"/>
  <c r="B4804" i="2"/>
  <c r="C4804" i="2"/>
  <c r="D4804" i="2"/>
  <c r="E4804" i="2"/>
  <c r="F4804" i="2"/>
  <c r="G4804" i="2"/>
  <c r="H4804" i="2"/>
  <c r="I4804" i="2"/>
  <c r="A4805" i="2"/>
  <c r="B4805" i="2"/>
  <c r="C4805" i="2"/>
  <c r="D4805" i="2"/>
  <c r="E4805" i="2"/>
  <c r="F4805" i="2"/>
  <c r="G4805" i="2"/>
  <c r="H4805" i="2"/>
  <c r="I4805" i="2"/>
  <c r="A4806" i="2"/>
  <c r="B4806" i="2"/>
  <c r="C4806" i="2"/>
  <c r="D4806" i="2"/>
  <c r="E4806" i="2"/>
  <c r="F4806" i="2"/>
  <c r="G4806" i="2"/>
  <c r="H4806" i="2"/>
  <c r="I4806" i="2"/>
  <c r="A4807" i="2"/>
  <c r="B4807" i="2"/>
  <c r="C4807" i="2"/>
  <c r="D4807" i="2"/>
  <c r="E4807" i="2"/>
  <c r="F4807" i="2"/>
  <c r="G4807" i="2"/>
  <c r="H4807" i="2"/>
  <c r="I4807" i="2"/>
  <c r="A4808" i="2"/>
  <c r="B4808" i="2"/>
  <c r="C4808" i="2"/>
  <c r="D4808" i="2"/>
  <c r="E4808" i="2"/>
  <c r="F4808" i="2"/>
  <c r="G4808" i="2"/>
  <c r="H4808" i="2"/>
  <c r="I4808" i="2"/>
  <c r="A4809" i="2"/>
  <c r="B4809" i="2"/>
  <c r="C4809" i="2"/>
  <c r="D4809" i="2"/>
  <c r="E4809" i="2"/>
  <c r="F4809" i="2"/>
  <c r="G4809" i="2"/>
  <c r="H4809" i="2"/>
  <c r="I4809" i="2"/>
  <c r="A4810" i="2"/>
  <c r="B4810" i="2"/>
  <c r="C4810" i="2"/>
  <c r="D4810" i="2"/>
  <c r="E4810" i="2"/>
  <c r="F4810" i="2"/>
  <c r="G4810" i="2"/>
  <c r="H4810" i="2"/>
  <c r="I4810" i="2"/>
  <c r="A4811" i="2"/>
  <c r="B4811" i="2"/>
  <c r="C4811" i="2"/>
  <c r="D4811" i="2"/>
  <c r="E4811" i="2"/>
  <c r="F4811" i="2"/>
  <c r="G4811" i="2"/>
  <c r="H4811" i="2"/>
  <c r="I4811" i="2"/>
  <c r="A4812" i="2"/>
  <c r="B4812" i="2"/>
  <c r="C4812" i="2"/>
  <c r="D4812" i="2"/>
  <c r="E4812" i="2"/>
  <c r="F4812" i="2"/>
  <c r="G4812" i="2"/>
  <c r="H4812" i="2"/>
  <c r="I4812" i="2"/>
  <c r="A4813" i="2"/>
  <c r="B4813" i="2"/>
  <c r="C4813" i="2"/>
  <c r="D4813" i="2"/>
  <c r="E4813" i="2"/>
  <c r="F4813" i="2"/>
  <c r="G4813" i="2"/>
  <c r="H4813" i="2"/>
  <c r="I4813" i="2"/>
  <c r="A4814" i="2"/>
  <c r="B4814" i="2"/>
  <c r="C4814" i="2"/>
  <c r="D4814" i="2"/>
  <c r="E4814" i="2"/>
  <c r="F4814" i="2"/>
  <c r="G4814" i="2"/>
  <c r="H4814" i="2"/>
  <c r="I4814" i="2"/>
  <c r="A4815" i="2"/>
  <c r="B4815" i="2"/>
  <c r="C4815" i="2"/>
  <c r="D4815" i="2"/>
  <c r="E4815" i="2"/>
  <c r="F4815" i="2"/>
  <c r="G4815" i="2"/>
  <c r="H4815" i="2"/>
  <c r="I4815" i="2"/>
  <c r="A4816" i="2"/>
  <c r="B4816" i="2"/>
  <c r="C4816" i="2"/>
  <c r="D4816" i="2"/>
  <c r="E4816" i="2"/>
  <c r="F4816" i="2"/>
  <c r="G4816" i="2"/>
  <c r="H4816" i="2"/>
  <c r="I4816" i="2"/>
  <c r="A4817" i="2"/>
  <c r="B4817" i="2"/>
  <c r="C4817" i="2"/>
  <c r="D4817" i="2"/>
  <c r="E4817" i="2"/>
  <c r="F4817" i="2"/>
  <c r="G4817" i="2"/>
  <c r="H4817" i="2"/>
  <c r="I4817" i="2"/>
  <c r="A4818" i="2"/>
  <c r="B4818" i="2"/>
  <c r="C4818" i="2"/>
  <c r="D4818" i="2"/>
  <c r="E4818" i="2"/>
  <c r="F4818" i="2"/>
  <c r="G4818" i="2"/>
  <c r="H4818" i="2"/>
  <c r="I4818" i="2"/>
  <c r="A4819" i="2"/>
  <c r="B4819" i="2"/>
  <c r="C4819" i="2"/>
  <c r="D4819" i="2"/>
  <c r="E4819" i="2"/>
  <c r="F4819" i="2"/>
  <c r="G4819" i="2"/>
  <c r="H4819" i="2"/>
  <c r="I4819" i="2"/>
  <c r="A4820" i="2"/>
  <c r="B4820" i="2"/>
  <c r="C4820" i="2"/>
  <c r="D4820" i="2"/>
  <c r="E4820" i="2"/>
  <c r="F4820" i="2"/>
  <c r="G4820" i="2"/>
  <c r="H4820" i="2"/>
  <c r="I4820" i="2"/>
  <c r="A4821" i="2"/>
  <c r="B4821" i="2"/>
  <c r="C4821" i="2"/>
  <c r="D4821" i="2"/>
  <c r="E4821" i="2"/>
  <c r="F4821" i="2"/>
  <c r="G4821" i="2"/>
  <c r="H4821" i="2"/>
  <c r="I4821" i="2"/>
  <c r="A4822" i="2"/>
  <c r="B4822" i="2"/>
  <c r="C4822" i="2"/>
  <c r="D4822" i="2"/>
  <c r="E4822" i="2"/>
  <c r="F4822" i="2"/>
  <c r="G4822" i="2"/>
  <c r="H4822" i="2"/>
  <c r="I4822" i="2"/>
  <c r="A4823" i="2"/>
  <c r="B4823" i="2"/>
  <c r="C4823" i="2"/>
  <c r="D4823" i="2"/>
  <c r="E4823" i="2"/>
  <c r="F4823" i="2"/>
  <c r="G4823" i="2"/>
  <c r="H4823" i="2"/>
  <c r="I4823" i="2"/>
  <c r="A4824" i="2"/>
  <c r="B4824" i="2"/>
  <c r="C4824" i="2"/>
  <c r="D4824" i="2"/>
  <c r="E4824" i="2"/>
  <c r="F4824" i="2"/>
  <c r="G4824" i="2"/>
  <c r="H4824" i="2"/>
  <c r="I4824" i="2"/>
  <c r="A4825" i="2"/>
  <c r="B4825" i="2"/>
  <c r="C4825" i="2"/>
  <c r="D4825" i="2"/>
  <c r="E4825" i="2"/>
  <c r="F4825" i="2"/>
  <c r="G4825" i="2"/>
  <c r="H4825" i="2"/>
  <c r="I4825" i="2"/>
  <c r="A4826" i="2"/>
  <c r="B4826" i="2"/>
  <c r="C4826" i="2"/>
  <c r="D4826" i="2"/>
  <c r="E4826" i="2"/>
  <c r="F4826" i="2"/>
  <c r="G4826" i="2"/>
  <c r="H4826" i="2"/>
  <c r="I4826" i="2"/>
  <c r="A4827" i="2"/>
  <c r="B4827" i="2"/>
  <c r="C4827" i="2"/>
  <c r="D4827" i="2"/>
  <c r="E4827" i="2"/>
  <c r="F4827" i="2"/>
  <c r="G4827" i="2"/>
  <c r="H4827" i="2"/>
  <c r="I4827" i="2"/>
  <c r="A4828" i="2"/>
  <c r="B4828" i="2"/>
  <c r="C4828" i="2"/>
  <c r="D4828" i="2"/>
  <c r="E4828" i="2"/>
  <c r="F4828" i="2"/>
  <c r="G4828" i="2"/>
  <c r="H4828" i="2"/>
  <c r="I4828" i="2"/>
  <c r="A4829" i="2"/>
  <c r="B4829" i="2"/>
  <c r="C4829" i="2"/>
  <c r="D4829" i="2"/>
  <c r="E4829" i="2"/>
  <c r="F4829" i="2"/>
  <c r="G4829" i="2"/>
  <c r="H4829" i="2"/>
  <c r="I4829" i="2"/>
  <c r="A4830" i="2"/>
  <c r="B4830" i="2"/>
  <c r="C4830" i="2"/>
  <c r="D4830" i="2"/>
  <c r="E4830" i="2"/>
  <c r="F4830" i="2"/>
  <c r="G4830" i="2"/>
  <c r="H4830" i="2"/>
  <c r="I4830" i="2"/>
  <c r="A4831" i="2"/>
  <c r="B4831" i="2"/>
  <c r="C4831" i="2"/>
  <c r="D4831" i="2"/>
  <c r="E4831" i="2"/>
  <c r="F4831" i="2"/>
  <c r="G4831" i="2"/>
  <c r="H4831" i="2"/>
  <c r="I4831" i="2"/>
  <c r="A4832" i="2"/>
  <c r="B4832" i="2"/>
  <c r="C4832" i="2"/>
  <c r="D4832" i="2"/>
  <c r="E4832" i="2"/>
  <c r="F4832" i="2"/>
  <c r="G4832" i="2"/>
  <c r="H4832" i="2"/>
  <c r="I4832" i="2"/>
  <c r="A4833" i="2"/>
  <c r="B4833" i="2"/>
  <c r="C4833" i="2"/>
  <c r="D4833" i="2"/>
  <c r="E4833" i="2"/>
  <c r="F4833" i="2"/>
  <c r="G4833" i="2"/>
  <c r="H4833" i="2"/>
  <c r="I4833" i="2"/>
  <c r="A4834" i="2"/>
  <c r="B4834" i="2"/>
  <c r="C4834" i="2"/>
  <c r="D4834" i="2"/>
  <c r="E4834" i="2"/>
  <c r="F4834" i="2"/>
  <c r="G4834" i="2"/>
  <c r="H4834" i="2"/>
  <c r="I4834" i="2"/>
  <c r="A4835" i="2"/>
  <c r="B4835" i="2"/>
  <c r="C4835" i="2"/>
  <c r="D4835" i="2"/>
  <c r="E4835" i="2"/>
  <c r="F4835" i="2"/>
  <c r="G4835" i="2"/>
  <c r="H4835" i="2"/>
  <c r="I4835" i="2"/>
  <c r="A4836" i="2"/>
  <c r="B4836" i="2"/>
  <c r="C4836" i="2"/>
  <c r="D4836" i="2"/>
  <c r="E4836" i="2"/>
  <c r="F4836" i="2"/>
  <c r="G4836" i="2"/>
  <c r="H4836" i="2"/>
  <c r="I4836" i="2"/>
  <c r="A4837" i="2"/>
  <c r="B4837" i="2"/>
  <c r="C4837" i="2"/>
  <c r="D4837" i="2"/>
  <c r="E4837" i="2"/>
  <c r="F4837" i="2"/>
  <c r="G4837" i="2"/>
  <c r="H4837" i="2"/>
  <c r="I4837" i="2"/>
  <c r="A4838" i="2"/>
  <c r="B4838" i="2"/>
  <c r="C4838" i="2"/>
  <c r="D4838" i="2"/>
  <c r="E4838" i="2"/>
  <c r="F4838" i="2"/>
  <c r="G4838" i="2"/>
  <c r="H4838" i="2"/>
  <c r="I4838" i="2"/>
  <c r="A4839" i="2"/>
  <c r="B4839" i="2"/>
  <c r="C4839" i="2"/>
  <c r="D4839" i="2"/>
  <c r="E4839" i="2"/>
  <c r="F4839" i="2"/>
  <c r="G4839" i="2"/>
  <c r="H4839" i="2"/>
  <c r="I4839" i="2"/>
  <c r="A4840" i="2"/>
  <c r="B4840" i="2"/>
  <c r="C4840" i="2"/>
  <c r="D4840" i="2"/>
  <c r="E4840" i="2"/>
  <c r="F4840" i="2"/>
  <c r="G4840" i="2"/>
  <c r="H4840" i="2"/>
  <c r="I4840" i="2"/>
  <c r="A4841" i="2"/>
  <c r="B4841" i="2"/>
  <c r="C4841" i="2"/>
  <c r="D4841" i="2"/>
  <c r="E4841" i="2"/>
  <c r="F4841" i="2"/>
  <c r="G4841" i="2"/>
  <c r="H4841" i="2"/>
  <c r="I4841" i="2"/>
  <c r="A4842" i="2"/>
  <c r="B4842" i="2"/>
  <c r="C4842" i="2"/>
  <c r="D4842" i="2"/>
  <c r="E4842" i="2"/>
  <c r="F4842" i="2"/>
  <c r="G4842" i="2"/>
  <c r="H4842" i="2"/>
  <c r="I4842" i="2"/>
  <c r="A4843" i="2"/>
  <c r="B4843" i="2"/>
  <c r="C4843" i="2"/>
  <c r="D4843" i="2"/>
  <c r="E4843" i="2"/>
  <c r="F4843" i="2"/>
  <c r="G4843" i="2"/>
  <c r="H4843" i="2"/>
  <c r="I4843" i="2"/>
  <c r="A4844" i="2"/>
  <c r="B4844" i="2"/>
  <c r="C4844" i="2"/>
  <c r="D4844" i="2"/>
  <c r="E4844" i="2"/>
  <c r="F4844" i="2"/>
  <c r="G4844" i="2"/>
  <c r="H4844" i="2"/>
  <c r="I4844" i="2"/>
  <c r="A4845" i="2"/>
  <c r="B4845" i="2"/>
  <c r="C4845" i="2"/>
  <c r="D4845" i="2"/>
  <c r="E4845" i="2"/>
  <c r="F4845" i="2"/>
  <c r="G4845" i="2"/>
  <c r="H4845" i="2"/>
  <c r="I4845" i="2"/>
  <c r="A4846" i="2"/>
  <c r="B4846" i="2"/>
  <c r="C4846" i="2"/>
  <c r="D4846" i="2"/>
  <c r="E4846" i="2"/>
  <c r="F4846" i="2"/>
  <c r="G4846" i="2"/>
  <c r="H4846" i="2"/>
  <c r="I4846" i="2"/>
  <c r="A4847" i="2"/>
  <c r="B4847" i="2"/>
  <c r="C4847" i="2"/>
  <c r="D4847" i="2"/>
  <c r="E4847" i="2"/>
  <c r="F4847" i="2"/>
  <c r="G4847" i="2"/>
  <c r="H4847" i="2"/>
  <c r="I4847" i="2"/>
  <c r="A4848" i="2"/>
  <c r="B4848" i="2"/>
  <c r="C4848" i="2"/>
  <c r="D4848" i="2"/>
  <c r="E4848" i="2"/>
  <c r="F4848" i="2"/>
  <c r="G4848" i="2"/>
  <c r="H4848" i="2"/>
  <c r="I4848" i="2"/>
  <c r="A4849" i="2"/>
  <c r="B4849" i="2"/>
  <c r="C4849" i="2"/>
  <c r="D4849" i="2"/>
  <c r="E4849" i="2"/>
  <c r="F4849" i="2"/>
  <c r="G4849" i="2"/>
  <c r="H4849" i="2"/>
  <c r="I4849" i="2"/>
  <c r="A4850" i="2"/>
  <c r="B4850" i="2"/>
  <c r="C4850" i="2"/>
  <c r="D4850" i="2"/>
  <c r="E4850" i="2"/>
  <c r="F4850" i="2"/>
  <c r="G4850" i="2"/>
  <c r="H4850" i="2"/>
  <c r="I4850" i="2"/>
  <c r="A4851" i="2"/>
  <c r="B4851" i="2"/>
  <c r="C4851" i="2"/>
  <c r="D4851" i="2"/>
  <c r="E4851" i="2"/>
  <c r="F4851" i="2"/>
  <c r="G4851" i="2"/>
  <c r="H4851" i="2"/>
  <c r="I4851" i="2"/>
  <c r="A4852" i="2"/>
  <c r="B4852" i="2"/>
  <c r="C4852" i="2"/>
  <c r="D4852" i="2"/>
  <c r="E4852" i="2"/>
  <c r="F4852" i="2"/>
  <c r="G4852" i="2"/>
  <c r="H4852" i="2"/>
  <c r="I4852" i="2"/>
  <c r="A4853" i="2"/>
  <c r="B4853" i="2"/>
  <c r="C4853" i="2"/>
  <c r="D4853" i="2"/>
  <c r="E4853" i="2"/>
  <c r="F4853" i="2"/>
  <c r="G4853" i="2"/>
  <c r="H4853" i="2"/>
  <c r="I4853" i="2"/>
  <c r="A4854" i="2"/>
  <c r="B4854" i="2"/>
  <c r="C4854" i="2"/>
  <c r="D4854" i="2"/>
  <c r="E4854" i="2"/>
  <c r="F4854" i="2"/>
  <c r="G4854" i="2"/>
  <c r="H4854" i="2"/>
  <c r="I4854" i="2"/>
  <c r="A4855" i="2"/>
  <c r="B4855" i="2"/>
  <c r="C4855" i="2"/>
  <c r="D4855" i="2"/>
  <c r="E4855" i="2"/>
  <c r="F4855" i="2"/>
  <c r="G4855" i="2"/>
  <c r="H4855" i="2"/>
  <c r="I4855" i="2"/>
  <c r="A4856" i="2"/>
  <c r="B4856" i="2"/>
  <c r="C4856" i="2"/>
  <c r="D4856" i="2"/>
  <c r="E4856" i="2"/>
  <c r="F4856" i="2"/>
  <c r="G4856" i="2"/>
  <c r="H4856" i="2"/>
  <c r="I4856" i="2"/>
  <c r="A4857" i="2"/>
  <c r="B4857" i="2"/>
  <c r="C4857" i="2"/>
  <c r="D4857" i="2"/>
  <c r="E4857" i="2"/>
  <c r="F4857" i="2"/>
  <c r="G4857" i="2"/>
  <c r="H4857" i="2"/>
  <c r="I4857" i="2"/>
  <c r="A4858" i="2"/>
  <c r="B4858" i="2"/>
  <c r="C4858" i="2"/>
  <c r="D4858" i="2"/>
  <c r="E4858" i="2"/>
  <c r="F4858" i="2"/>
  <c r="G4858" i="2"/>
  <c r="H4858" i="2"/>
  <c r="I4858" i="2"/>
  <c r="A4859" i="2"/>
  <c r="B4859" i="2"/>
  <c r="C4859" i="2"/>
  <c r="D4859" i="2"/>
  <c r="E4859" i="2"/>
  <c r="F4859" i="2"/>
  <c r="G4859" i="2"/>
  <c r="H4859" i="2"/>
  <c r="I4859" i="2"/>
  <c r="A4860" i="2"/>
  <c r="B4860" i="2"/>
  <c r="C4860" i="2"/>
  <c r="D4860" i="2"/>
  <c r="E4860" i="2"/>
  <c r="F4860" i="2"/>
  <c r="G4860" i="2"/>
  <c r="H4860" i="2"/>
  <c r="I4860" i="2"/>
  <c r="A4861" i="2"/>
  <c r="B4861" i="2"/>
  <c r="C4861" i="2"/>
  <c r="D4861" i="2"/>
  <c r="E4861" i="2"/>
  <c r="F4861" i="2"/>
  <c r="G4861" i="2"/>
  <c r="H4861" i="2"/>
  <c r="I4861" i="2"/>
  <c r="A4862" i="2"/>
  <c r="B4862" i="2"/>
  <c r="C4862" i="2"/>
  <c r="D4862" i="2"/>
  <c r="E4862" i="2"/>
  <c r="F4862" i="2"/>
  <c r="G4862" i="2"/>
  <c r="H4862" i="2"/>
  <c r="I4862" i="2"/>
  <c r="A4863" i="2"/>
  <c r="B4863" i="2"/>
  <c r="C4863" i="2"/>
  <c r="D4863" i="2"/>
  <c r="E4863" i="2"/>
  <c r="F4863" i="2"/>
  <c r="G4863" i="2"/>
  <c r="H4863" i="2"/>
  <c r="I4863" i="2"/>
  <c r="A4864" i="2"/>
  <c r="B4864" i="2"/>
  <c r="C4864" i="2"/>
  <c r="D4864" i="2"/>
  <c r="E4864" i="2"/>
  <c r="F4864" i="2"/>
  <c r="G4864" i="2"/>
  <c r="H4864" i="2"/>
  <c r="I4864" i="2"/>
  <c r="A4865" i="2"/>
  <c r="B4865" i="2"/>
  <c r="C4865" i="2"/>
  <c r="D4865" i="2"/>
  <c r="E4865" i="2"/>
  <c r="F4865" i="2"/>
  <c r="G4865" i="2"/>
  <c r="H4865" i="2"/>
  <c r="I4865" i="2"/>
  <c r="A4866" i="2"/>
  <c r="B4866" i="2"/>
  <c r="C4866" i="2"/>
  <c r="D4866" i="2"/>
  <c r="E4866" i="2"/>
  <c r="F4866" i="2"/>
  <c r="G4866" i="2"/>
  <c r="H4866" i="2"/>
  <c r="I4866" i="2"/>
  <c r="A4867" i="2"/>
  <c r="B4867" i="2"/>
  <c r="C4867" i="2"/>
  <c r="D4867" i="2"/>
  <c r="E4867" i="2"/>
  <c r="F4867" i="2"/>
  <c r="G4867" i="2"/>
  <c r="H4867" i="2"/>
  <c r="I4867" i="2"/>
  <c r="A4868" i="2"/>
  <c r="B4868" i="2"/>
  <c r="C4868" i="2"/>
  <c r="D4868" i="2"/>
  <c r="E4868" i="2"/>
  <c r="F4868" i="2"/>
  <c r="G4868" i="2"/>
  <c r="H4868" i="2"/>
  <c r="I4868" i="2"/>
  <c r="A4869" i="2"/>
  <c r="B4869" i="2"/>
  <c r="C4869" i="2"/>
  <c r="D4869" i="2"/>
  <c r="E4869" i="2"/>
  <c r="F4869" i="2"/>
  <c r="G4869" i="2"/>
  <c r="H4869" i="2"/>
  <c r="I4869" i="2"/>
  <c r="A4870" i="2"/>
  <c r="B4870" i="2"/>
  <c r="C4870" i="2"/>
  <c r="D4870" i="2"/>
  <c r="E4870" i="2"/>
  <c r="F4870" i="2"/>
  <c r="G4870" i="2"/>
  <c r="H4870" i="2"/>
  <c r="I4870" i="2"/>
  <c r="A4871" i="2"/>
  <c r="B4871" i="2"/>
  <c r="C4871" i="2"/>
  <c r="D4871" i="2"/>
  <c r="E4871" i="2"/>
  <c r="F4871" i="2"/>
  <c r="G4871" i="2"/>
  <c r="H4871" i="2"/>
  <c r="I4871" i="2"/>
  <c r="A4872" i="2"/>
  <c r="B4872" i="2"/>
  <c r="C4872" i="2"/>
  <c r="D4872" i="2"/>
  <c r="E4872" i="2"/>
  <c r="F4872" i="2"/>
  <c r="G4872" i="2"/>
  <c r="H4872" i="2"/>
  <c r="I4872" i="2"/>
  <c r="A4873" i="2"/>
  <c r="B4873" i="2"/>
  <c r="C4873" i="2"/>
  <c r="D4873" i="2"/>
  <c r="E4873" i="2"/>
  <c r="F4873" i="2"/>
  <c r="G4873" i="2"/>
  <c r="H4873" i="2"/>
  <c r="I4873" i="2"/>
  <c r="A4874" i="2"/>
  <c r="B4874" i="2"/>
  <c r="C4874" i="2"/>
  <c r="D4874" i="2"/>
  <c r="E4874" i="2"/>
  <c r="F4874" i="2"/>
  <c r="G4874" i="2"/>
  <c r="H4874" i="2"/>
  <c r="I4874" i="2"/>
  <c r="A4875" i="2"/>
  <c r="B4875" i="2"/>
  <c r="C4875" i="2"/>
  <c r="D4875" i="2"/>
  <c r="E4875" i="2"/>
  <c r="F4875" i="2"/>
  <c r="G4875" i="2"/>
  <c r="H4875" i="2"/>
  <c r="I4875" i="2"/>
  <c r="A4876" i="2"/>
  <c r="B4876" i="2"/>
  <c r="C4876" i="2"/>
  <c r="D4876" i="2"/>
  <c r="E4876" i="2"/>
  <c r="F4876" i="2"/>
  <c r="G4876" i="2"/>
  <c r="H4876" i="2"/>
  <c r="I4876" i="2"/>
  <c r="A4877" i="2"/>
  <c r="B4877" i="2"/>
  <c r="C4877" i="2"/>
  <c r="D4877" i="2"/>
  <c r="E4877" i="2"/>
  <c r="F4877" i="2"/>
  <c r="G4877" i="2"/>
  <c r="H4877" i="2"/>
  <c r="I4877" i="2"/>
  <c r="A4878" i="2"/>
  <c r="B4878" i="2"/>
  <c r="C4878" i="2"/>
  <c r="D4878" i="2"/>
  <c r="E4878" i="2"/>
  <c r="F4878" i="2"/>
  <c r="G4878" i="2"/>
  <c r="H4878" i="2"/>
  <c r="I4878" i="2"/>
  <c r="A4879" i="2"/>
  <c r="B4879" i="2"/>
  <c r="C4879" i="2"/>
  <c r="D4879" i="2"/>
  <c r="E4879" i="2"/>
  <c r="F4879" i="2"/>
  <c r="G4879" i="2"/>
  <c r="H4879" i="2"/>
  <c r="I4879" i="2"/>
  <c r="A4880" i="2"/>
  <c r="B4880" i="2"/>
  <c r="C4880" i="2"/>
  <c r="D4880" i="2"/>
  <c r="E4880" i="2"/>
  <c r="F4880" i="2"/>
  <c r="G4880" i="2"/>
  <c r="H4880" i="2"/>
  <c r="I4880" i="2"/>
  <c r="A4881" i="2"/>
  <c r="B4881" i="2"/>
  <c r="C4881" i="2"/>
  <c r="D4881" i="2"/>
  <c r="E4881" i="2"/>
  <c r="F4881" i="2"/>
  <c r="G4881" i="2"/>
  <c r="H4881" i="2"/>
  <c r="I4881" i="2"/>
  <c r="A4882" i="2"/>
  <c r="B4882" i="2"/>
  <c r="C4882" i="2"/>
  <c r="D4882" i="2"/>
  <c r="E4882" i="2"/>
  <c r="F4882" i="2"/>
  <c r="G4882" i="2"/>
  <c r="H4882" i="2"/>
  <c r="I4882" i="2"/>
  <c r="A4883" i="2"/>
  <c r="B4883" i="2"/>
  <c r="C4883" i="2"/>
  <c r="D4883" i="2"/>
  <c r="E4883" i="2"/>
  <c r="F4883" i="2"/>
  <c r="G4883" i="2"/>
  <c r="H4883" i="2"/>
  <c r="I4883" i="2"/>
  <c r="A4884" i="2"/>
  <c r="B4884" i="2"/>
  <c r="C4884" i="2"/>
  <c r="D4884" i="2"/>
  <c r="E4884" i="2"/>
  <c r="F4884" i="2"/>
  <c r="G4884" i="2"/>
  <c r="H4884" i="2"/>
  <c r="I4884" i="2"/>
  <c r="A4885" i="2"/>
  <c r="B4885" i="2"/>
  <c r="C4885" i="2"/>
  <c r="D4885" i="2"/>
  <c r="E4885" i="2"/>
  <c r="F4885" i="2"/>
  <c r="G4885" i="2"/>
  <c r="H4885" i="2"/>
  <c r="I4885" i="2"/>
  <c r="A4886" i="2"/>
  <c r="B4886" i="2"/>
  <c r="C4886" i="2"/>
  <c r="D4886" i="2"/>
  <c r="E4886" i="2"/>
  <c r="F4886" i="2"/>
  <c r="G4886" i="2"/>
  <c r="H4886" i="2"/>
  <c r="I4886" i="2"/>
  <c r="A4887" i="2"/>
  <c r="B4887" i="2"/>
  <c r="C4887" i="2"/>
  <c r="D4887" i="2"/>
  <c r="E4887" i="2"/>
  <c r="F4887" i="2"/>
  <c r="G4887" i="2"/>
  <c r="H4887" i="2"/>
  <c r="I4887" i="2"/>
  <c r="A4888" i="2"/>
  <c r="B4888" i="2"/>
  <c r="C4888" i="2"/>
  <c r="D4888" i="2"/>
  <c r="E4888" i="2"/>
  <c r="F4888" i="2"/>
  <c r="G4888" i="2"/>
  <c r="H4888" i="2"/>
  <c r="I4888" i="2"/>
  <c r="A4889" i="2"/>
  <c r="B4889" i="2"/>
  <c r="C4889" i="2"/>
  <c r="D4889" i="2"/>
  <c r="E4889" i="2"/>
  <c r="F4889" i="2"/>
  <c r="G4889" i="2"/>
  <c r="H4889" i="2"/>
  <c r="I4889" i="2"/>
  <c r="A4890" i="2"/>
  <c r="B4890" i="2"/>
  <c r="C4890" i="2"/>
  <c r="D4890" i="2"/>
  <c r="E4890" i="2"/>
  <c r="F4890" i="2"/>
  <c r="G4890" i="2"/>
  <c r="H4890" i="2"/>
  <c r="I4890" i="2"/>
  <c r="A4891" i="2"/>
  <c r="B4891" i="2"/>
  <c r="C4891" i="2"/>
  <c r="D4891" i="2"/>
  <c r="E4891" i="2"/>
  <c r="F4891" i="2"/>
  <c r="G4891" i="2"/>
  <c r="H4891" i="2"/>
  <c r="I4891" i="2"/>
  <c r="A4892" i="2"/>
  <c r="B4892" i="2"/>
  <c r="C4892" i="2"/>
  <c r="D4892" i="2"/>
  <c r="E4892" i="2"/>
  <c r="F4892" i="2"/>
  <c r="G4892" i="2"/>
  <c r="H4892" i="2"/>
  <c r="I4892" i="2"/>
  <c r="A4893" i="2"/>
  <c r="B4893" i="2"/>
  <c r="C4893" i="2"/>
  <c r="D4893" i="2"/>
  <c r="E4893" i="2"/>
  <c r="F4893" i="2"/>
  <c r="G4893" i="2"/>
  <c r="H4893" i="2"/>
  <c r="I4893" i="2"/>
  <c r="A4894" i="2"/>
  <c r="B4894" i="2"/>
  <c r="C4894" i="2"/>
  <c r="D4894" i="2"/>
  <c r="E4894" i="2"/>
  <c r="F4894" i="2"/>
  <c r="G4894" i="2"/>
  <c r="H4894" i="2"/>
  <c r="I4894" i="2"/>
  <c r="A4895" i="2"/>
  <c r="B4895" i="2"/>
  <c r="C4895" i="2"/>
  <c r="D4895" i="2"/>
  <c r="E4895" i="2"/>
  <c r="F4895" i="2"/>
  <c r="G4895" i="2"/>
  <c r="H4895" i="2"/>
  <c r="I4895" i="2"/>
  <c r="A4896" i="2"/>
  <c r="B4896" i="2"/>
  <c r="C4896" i="2"/>
  <c r="D4896" i="2"/>
  <c r="E4896" i="2"/>
  <c r="F4896" i="2"/>
  <c r="G4896" i="2"/>
  <c r="H4896" i="2"/>
  <c r="I4896" i="2"/>
  <c r="A4897" i="2"/>
  <c r="B4897" i="2"/>
  <c r="C4897" i="2"/>
  <c r="D4897" i="2"/>
  <c r="E4897" i="2"/>
  <c r="F4897" i="2"/>
  <c r="G4897" i="2"/>
  <c r="H4897" i="2"/>
  <c r="I4897" i="2"/>
  <c r="A4898" i="2"/>
  <c r="B4898" i="2"/>
  <c r="C4898" i="2"/>
  <c r="D4898" i="2"/>
  <c r="E4898" i="2"/>
  <c r="F4898" i="2"/>
  <c r="G4898" i="2"/>
  <c r="H4898" i="2"/>
  <c r="I4898" i="2"/>
  <c r="A4899" i="2"/>
  <c r="B4899" i="2"/>
  <c r="C4899" i="2"/>
  <c r="D4899" i="2"/>
  <c r="E4899" i="2"/>
  <c r="F4899" i="2"/>
  <c r="G4899" i="2"/>
  <c r="H4899" i="2"/>
  <c r="I4899" i="2"/>
  <c r="A4900" i="2"/>
  <c r="B4900" i="2"/>
  <c r="C4900" i="2"/>
  <c r="D4900" i="2"/>
  <c r="E4900" i="2"/>
  <c r="F4900" i="2"/>
  <c r="G4900" i="2"/>
  <c r="H4900" i="2"/>
  <c r="I4900" i="2"/>
  <c r="A4901" i="2"/>
  <c r="B4901" i="2"/>
  <c r="C4901" i="2"/>
  <c r="D4901" i="2"/>
  <c r="E4901" i="2"/>
  <c r="F4901" i="2"/>
  <c r="G4901" i="2"/>
  <c r="H4901" i="2"/>
  <c r="I4901" i="2"/>
  <c r="A4902" i="2"/>
  <c r="B4902" i="2"/>
  <c r="C4902" i="2"/>
  <c r="D4902" i="2"/>
  <c r="E4902" i="2"/>
  <c r="F4902" i="2"/>
  <c r="G4902" i="2"/>
  <c r="H4902" i="2"/>
  <c r="I4902" i="2"/>
  <c r="A4903" i="2"/>
  <c r="B4903" i="2"/>
  <c r="C4903" i="2"/>
  <c r="D4903" i="2"/>
  <c r="E4903" i="2"/>
  <c r="F4903" i="2"/>
  <c r="G4903" i="2"/>
  <c r="H4903" i="2"/>
  <c r="I4903" i="2"/>
  <c r="A4904" i="2"/>
  <c r="B4904" i="2"/>
  <c r="C4904" i="2"/>
  <c r="D4904" i="2"/>
  <c r="E4904" i="2"/>
  <c r="F4904" i="2"/>
  <c r="G4904" i="2"/>
  <c r="H4904" i="2"/>
  <c r="I4904" i="2"/>
  <c r="A4905" i="2"/>
  <c r="B4905" i="2"/>
  <c r="C4905" i="2"/>
  <c r="D4905" i="2"/>
  <c r="E4905" i="2"/>
  <c r="F4905" i="2"/>
  <c r="G4905" i="2"/>
  <c r="H4905" i="2"/>
  <c r="I4905" i="2"/>
  <c r="A4906" i="2"/>
  <c r="B4906" i="2"/>
  <c r="C4906" i="2"/>
  <c r="D4906" i="2"/>
  <c r="E4906" i="2"/>
  <c r="F4906" i="2"/>
  <c r="G4906" i="2"/>
  <c r="H4906" i="2"/>
  <c r="I4906" i="2"/>
  <c r="A4907" i="2"/>
  <c r="B4907" i="2"/>
  <c r="C4907" i="2"/>
  <c r="D4907" i="2"/>
  <c r="E4907" i="2"/>
  <c r="F4907" i="2"/>
  <c r="G4907" i="2"/>
  <c r="H4907" i="2"/>
  <c r="I4907" i="2"/>
  <c r="A4908" i="2"/>
  <c r="B4908" i="2"/>
  <c r="C4908" i="2"/>
  <c r="D4908" i="2"/>
  <c r="E4908" i="2"/>
  <c r="F4908" i="2"/>
  <c r="G4908" i="2"/>
  <c r="H4908" i="2"/>
  <c r="I4908" i="2"/>
  <c r="A4909" i="2"/>
  <c r="B4909" i="2"/>
  <c r="C4909" i="2"/>
  <c r="D4909" i="2"/>
  <c r="E4909" i="2"/>
  <c r="F4909" i="2"/>
  <c r="G4909" i="2"/>
  <c r="H4909" i="2"/>
  <c r="I4909" i="2"/>
  <c r="A4910" i="2"/>
  <c r="B4910" i="2"/>
  <c r="C4910" i="2"/>
  <c r="D4910" i="2"/>
  <c r="E4910" i="2"/>
  <c r="F4910" i="2"/>
  <c r="G4910" i="2"/>
  <c r="H4910" i="2"/>
  <c r="I4910" i="2"/>
  <c r="A4911" i="2"/>
  <c r="B4911" i="2"/>
  <c r="C4911" i="2"/>
  <c r="D4911" i="2"/>
  <c r="E4911" i="2"/>
  <c r="F4911" i="2"/>
  <c r="G4911" i="2"/>
  <c r="H4911" i="2"/>
  <c r="I4911" i="2"/>
  <c r="A4912" i="2"/>
  <c r="B4912" i="2"/>
  <c r="C4912" i="2"/>
  <c r="D4912" i="2"/>
  <c r="E4912" i="2"/>
  <c r="F4912" i="2"/>
  <c r="G4912" i="2"/>
  <c r="H4912" i="2"/>
  <c r="I4912" i="2"/>
  <c r="A4913" i="2"/>
  <c r="B4913" i="2"/>
  <c r="C4913" i="2"/>
  <c r="D4913" i="2"/>
  <c r="E4913" i="2"/>
  <c r="F4913" i="2"/>
  <c r="G4913" i="2"/>
  <c r="H4913" i="2"/>
  <c r="I4913" i="2"/>
  <c r="A4914" i="2"/>
  <c r="B4914" i="2"/>
  <c r="C4914" i="2"/>
  <c r="D4914" i="2"/>
  <c r="E4914" i="2"/>
  <c r="F4914" i="2"/>
  <c r="G4914" i="2"/>
  <c r="H4914" i="2"/>
  <c r="I4914" i="2"/>
  <c r="A4915" i="2"/>
  <c r="B4915" i="2"/>
  <c r="C4915" i="2"/>
  <c r="D4915" i="2"/>
  <c r="E4915" i="2"/>
  <c r="F4915" i="2"/>
  <c r="G4915" i="2"/>
  <c r="H4915" i="2"/>
  <c r="I4915" i="2"/>
  <c r="A4916" i="2"/>
  <c r="B4916" i="2"/>
  <c r="C4916" i="2"/>
  <c r="D4916" i="2"/>
  <c r="E4916" i="2"/>
  <c r="F4916" i="2"/>
  <c r="G4916" i="2"/>
  <c r="H4916" i="2"/>
  <c r="I4916" i="2"/>
  <c r="A4917" i="2"/>
  <c r="B4917" i="2"/>
  <c r="C4917" i="2"/>
  <c r="D4917" i="2"/>
  <c r="E4917" i="2"/>
  <c r="F4917" i="2"/>
  <c r="G4917" i="2"/>
  <c r="H4917" i="2"/>
  <c r="I4917" i="2"/>
  <c r="A4918" i="2"/>
  <c r="B4918" i="2"/>
  <c r="C4918" i="2"/>
  <c r="D4918" i="2"/>
  <c r="E4918" i="2"/>
  <c r="F4918" i="2"/>
  <c r="G4918" i="2"/>
  <c r="H4918" i="2"/>
  <c r="I4918" i="2"/>
  <c r="A4919" i="2"/>
  <c r="B4919" i="2"/>
  <c r="C4919" i="2"/>
  <c r="D4919" i="2"/>
  <c r="E4919" i="2"/>
  <c r="F4919" i="2"/>
  <c r="G4919" i="2"/>
  <c r="H4919" i="2"/>
  <c r="I4919" i="2"/>
  <c r="A4920" i="2"/>
  <c r="B4920" i="2"/>
  <c r="C4920" i="2"/>
  <c r="D4920" i="2"/>
  <c r="E4920" i="2"/>
  <c r="F4920" i="2"/>
  <c r="G4920" i="2"/>
  <c r="H4920" i="2"/>
  <c r="I4920" i="2"/>
  <c r="A4921" i="2"/>
  <c r="B4921" i="2"/>
  <c r="C4921" i="2"/>
  <c r="D4921" i="2"/>
  <c r="E4921" i="2"/>
  <c r="F4921" i="2"/>
  <c r="G4921" i="2"/>
  <c r="H4921" i="2"/>
  <c r="I4921" i="2"/>
  <c r="A4922" i="2"/>
  <c r="B4922" i="2"/>
  <c r="C4922" i="2"/>
  <c r="D4922" i="2"/>
  <c r="E4922" i="2"/>
  <c r="F4922" i="2"/>
  <c r="G4922" i="2"/>
  <c r="H4922" i="2"/>
  <c r="I4922" i="2"/>
  <c r="A4923" i="2"/>
  <c r="B4923" i="2"/>
  <c r="C4923" i="2"/>
  <c r="D4923" i="2"/>
  <c r="E4923" i="2"/>
  <c r="F4923" i="2"/>
  <c r="G4923" i="2"/>
  <c r="H4923" i="2"/>
  <c r="I4923" i="2"/>
  <c r="A4924" i="2"/>
  <c r="B4924" i="2"/>
  <c r="C4924" i="2"/>
  <c r="D4924" i="2"/>
  <c r="E4924" i="2"/>
  <c r="F4924" i="2"/>
  <c r="G4924" i="2"/>
  <c r="H4924" i="2"/>
  <c r="I4924" i="2"/>
  <c r="A4925" i="2"/>
  <c r="B4925" i="2"/>
  <c r="C4925" i="2"/>
  <c r="D4925" i="2"/>
  <c r="E4925" i="2"/>
  <c r="F4925" i="2"/>
  <c r="G4925" i="2"/>
  <c r="H4925" i="2"/>
  <c r="I4925" i="2"/>
  <c r="A4926" i="2"/>
  <c r="B4926" i="2"/>
  <c r="C4926" i="2"/>
  <c r="D4926" i="2"/>
  <c r="E4926" i="2"/>
  <c r="F4926" i="2"/>
  <c r="G4926" i="2"/>
  <c r="H4926" i="2"/>
  <c r="I4926" i="2"/>
  <c r="A4927" i="2"/>
  <c r="B4927" i="2"/>
  <c r="C4927" i="2"/>
  <c r="D4927" i="2"/>
  <c r="E4927" i="2"/>
  <c r="F4927" i="2"/>
  <c r="G4927" i="2"/>
  <c r="H4927" i="2"/>
  <c r="I4927" i="2"/>
  <c r="A4928" i="2"/>
  <c r="B4928" i="2"/>
  <c r="C4928" i="2"/>
  <c r="D4928" i="2"/>
  <c r="E4928" i="2"/>
  <c r="F4928" i="2"/>
  <c r="G4928" i="2"/>
  <c r="H4928" i="2"/>
  <c r="I4928" i="2"/>
  <c r="A4929" i="2"/>
  <c r="B4929" i="2"/>
  <c r="C4929" i="2"/>
  <c r="D4929" i="2"/>
  <c r="E4929" i="2"/>
  <c r="F4929" i="2"/>
  <c r="G4929" i="2"/>
  <c r="H4929" i="2"/>
  <c r="I4929" i="2"/>
  <c r="A4930" i="2"/>
  <c r="B4930" i="2"/>
  <c r="C4930" i="2"/>
  <c r="D4930" i="2"/>
  <c r="E4930" i="2"/>
  <c r="F4930" i="2"/>
  <c r="G4930" i="2"/>
  <c r="H4930" i="2"/>
  <c r="I4930" i="2"/>
  <c r="A4931" i="2"/>
  <c r="B4931" i="2"/>
  <c r="C4931" i="2"/>
  <c r="D4931" i="2"/>
  <c r="E4931" i="2"/>
  <c r="F4931" i="2"/>
  <c r="G4931" i="2"/>
  <c r="H4931" i="2"/>
  <c r="I4931" i="2"/>
  <c r="A4932" i="2"/>
  <c r="B4932" i="2"/>
  <c r="C4932" i="2"/>
  <c r="D4932" i="2"/>
  <c r="E4932" i="2"/>
  <c r="F4932" i="2"/>
  <c r="G4932" i="2"/>
  <c r="H4932" i="2"/>
  <c r="I4932" i="2"/>
  <c r="A4933" i="2"/>
  <c r="B4933" i="2"/>
  <c r="C4933" i="2"/>
  <c r="D4933" i="2"/>
  <c r="E4933" i="2"/>
  <c r="F4933" i="2"/>
  <c r="G4933" i="2"/>
  <c r="H4933" i="2"/>
  <c r="I4933" i="2"/>
  <c r="A4934" i="2"/>
  <c r="B4934" i="2"/>
  <c r="C4934" i="2"/>
  <c r="D4934" i="2"/>
  <c r="E4934" i="2"/>
  <c r="F4934" i="2"/>
  <c r="G4934" i="2"/>
  <c r="H4934" i="2"/>
  <c r="I4934" i="2"/>
  <c r="A4935" i="2"/>
  <c r="B4935" i="2"/>
  <c r="C4935" i="2"/>
  <c r="D4935" i="2"/>
  <c r="E4935" i="2"/>
  <c r="F4935" i="2"/>
  <c r="G4935" i="2"/>
  <c r="H4935" i="2"/>
  <c r="I4935" i="2"/>
  <c r="A4936" i="2"/>
  <c r="B4936" i="2"/>
  <c r="C4936" i="2"/>
  <c r="D4936" i="2"/>
  <c r="E4936" i="2"/>
  <c r="F4936" i="2"/>
  <c r="G4936" i="2"/>
  <c r="H4936" i="2"/>
  <c r="I4936" i="2"/>
  <c r="A4937" i="2"/>
  <c r="B4937" i="2"/>
  <c r="C4937" i="2"/>
  <c r="D4937" i="2"/>
  <c r="E4937" i="2"/>
  <c r="F4937" i="2"/>
  <c r="G4937" i="2"/>
  <c r="H4937" i="2"/>
  <c r="I4937" i="2"/>
  <c r="A4938" i="2"/>
  <c r="B4938" i="2"/>
  <c r="C4938" i="2"/>
  <c r="D4938" i="2"/>
  <c r="E4938" i="2"/>
  <c r="F4938" i="2"/>
  <c r="G4938" i="2"/>
  <c r="H4938" i="2"/>
  <c r="I4938" i="2"/>
  <c r="A4939" i="2"/>
  <c r="B4939" i="2"/>
  <c r="C4939" i="2"/>
  <c r="D4939" i="2"/>
  <c r="E4939" i="2"/>
  <c r="F4939" i="2"/>
  <c r="G4939" i="2"/>
  <c r="H4939" i="2"/>
  <c r="I4939" i="2"/>
  <c r="A4940" i="2"/>
  <c r="B4940" i="2"/>
  <c r="C4940" i="2"/>
  <c r="D4940" i="2"/>
  <c r="E4940" i="2"/>
  <c r="F4940" i="2"/>
  <c r="G4940" i="2"/>
  <c r="H4940" i="2"/>
  <c r="I4940" i="2"/>
  <c r="A4941" i="2"/>
  <c r="B4941" i="2"/>
  <c r="C4941" i="2"/>
  <c r="D4941" i="2"/>
  <c r="E4941" i="2"/>
  <c r="F4941" i="2"/>
  <c r="G4941" i="2"/>
  <c r="H4941" i="2"/>
  <c r="I4941" i="2"/>
  <c r="A4942" i="2"/>
  <c r="B4942" i="2"/>
  <c r="C4942" i="2"/>
  <c r="D4942" i="2"/>
  <c r="E4942" i="2"/>
  <c r="F4942" i="2"/>
  <c r="G4942" i="2"/>
  <c r="H4942" i="2"/>
  <c r="I4942" i="2"/>
  <c r="A4943" i="2"/>
  <c r="B4943" i="2"/>
  <c r="C4943" i="2"/>
  <c r="D4943" i="2"/>
  <c r="E4943" i="2"/>
  <c r="F4943" i="2"/>
  <c r="G4943" i="2"/>
  <c r="H4943" i="2"/>
  <c r="I4943" i="2"/>
  <c r="A4944" i="2"/>
  <c r="B4944" i="2"/>
  <c r="C4944" i="2"/>
  <c r="D4944" i="2"/>
  <c r="E4944" i="2"/>
  <c r="F4944" i="2"/>
  <c r="G4944" i="2"/>
  <c r="H4944" i="2"/>
  <c r="I4944" i="2"/>
  <c r="A4945" i="2"/>
  <c r="B4945" i="2"/>
  <c r="C4945" i="2"/>
  <c r="D4945" i="2"/>
  <c r="E4945" i="2"/>
  <c r="F4945" i="2"/>
  <c r="G4945" i="2"/>
  <c r="H4945" i="2"/>
  <c r="I4945" i="2"/>
  <c r="A4946" i="2"/>
  <c r="B4946" i="2"/>
  <c r="C4946" i="2"/>
  <c r="D4946" i="2"/>
  <c r="E4946" i="2"/>
  <c r="F4946" i="2"/>
  <c r="G4946" i="2"/>
  <c r="H4946" i="2"/>
  <c r="I4946" i="2"/>
  <c r="A4947" i="2"/>
  <c r="B4947" i="2"/>
  <c r="C4947" i="2"/>
  <c r="D4947" i="2"/>
  <c r="E4947" i="2"/>
  <c r="F4947" i="2"/>
  <c r="G4947" i="2"/>
  <c r="H4947" i="2"/>
  <c r="I4947" i="2"/>
  <c r="A4948" i="2"/>
  <c r="B4948" i="2"/>
  <c r="C4948" i="2"/>
  <c r="D4948" i="2"/>
  <c r="E4948" i="2"/>
  <c r="F4948" i="2"/>
  <c r="G4948" i="2"/>
  <c r="H4948" i="2"/>
  <c r="I4948" i="2"/>
  <c r="A4949" i="2"/>
  <c r="B4949" i="2"/>
  <c r="C4949" i="2"/>
  <c r="D4949" i="2"/>
  <c r="E4949" i="2"/>
  <c r="F4949" i="2"/>
  <c r="G4949" i="2"/>
  <c r="H4949" i="2"/>
  <c r="I4949" i="2"/>
  <c r="A4950" i="2"/>
  <c r="B4950" i="2"/>
  <c r="C4950" i="2"/>
  <c r="D4950" i="2"/>
  <c r="E4950" i="2"/>
  <c r="F4950" i="2"/>
  <c r="G4950" i="2"/>
  <c r="H4950" i="2"/>
  <c r="I4950" i="2"/>
  <c r="A4951" i="2"/>
  <c r="B4951" i="2"/>
  <c r="C4951" i="2"/>
  <c r="D4951" i="2"/>
  <c r="E4951" i="2"/>
  <c r="F4951" i="2"/>
  <c r="G4951" i="2"/>
  <c r="H4951" i="2"/>
  <c r="I4951" i="2"/>
  <c r="A4952" i="2"/>
  <c r="B4952" i="2"/>
  <c r="C4952" i="2"/>
  <c r="D4952" i="2"/>
  <c r="E4952" i="2"/>
  <c r="F4952" i="2"/>
  <c r="G4952" i="2"/>
  <c r="H4952" i="2"/>
  <c r="I4952" i="2"/>
  <c r="A4953" i="2"/>
  <c r="B4953" i="2"/>
  <c r="C4953" i="2"/>
  <c r="D4953" i="2"/>
  <c r="E4953" i="2"/>
  <c r="F4953" i="2"/>
  <c r="G4953" i="2"/>
  <c r="H4953" i="2"/>
  <c r="I4953" i="2"/>
  <c r="A4954" i="2"/>
  <c r="B4954" i="2"/>
  <c r="C4954" i="2"/>
  <c r="D4954" i="2"/>
  <c r="E4954" i="2"/>
  <c r="F4954" i="2"/>
  <c r="G4954" i="2"/>
  <c r="H4954" i="2"/>
  <c r="I4954" i="2"/>
  <c r="A4955" i="2"/>
  <c r="B4955" i="2"/>
  <c r="C4955" i="2"/>
  <c r="D4955" i="2"/>
  <c r="E4955" i="2"/>
  <c r="F4955" i="2"/>
  <c r="G4955" i="2"/>
  <c r="H4955" i="2"/>
  <c r="I4955" i="2"/>
  <c r="A4956" i="2"/>
  <c r="B4956" i="2"/>
  <c r="C4956" i="2"/>
  <c r="D4956" i="2"/>
  <c r="E4956" i="2"/>
  <c r="F4956" i="2"/>
  <c r="G4956" i="2"/>
  <c r="H4956" i="2"/>
  <c r="I4956" i="2"/>
  <c r="A4957" i="2"/>
  <c r="B4957" i="2"/>
  <c r="C4957" i="2"/>
  <c r="D4957" i="2"/>
  <c r="E4957" i="2"/>
  <c r="F4957" i="2"/>
  <c r="G4957" i="2"/>
  <c r="H4957" i="2"/>
  <c r="I4957" i="2"/>
  <c r="A4958" i="2"/>
  <c r="B4958" i="2"/>
  <c r="C4958" i="2"/>
  <c r="D4958" i="2"/>
  <c r="E4958" i="2"/>
  <c r="F4958" i="2"/>
  <c r="G4958" i="2"/>
  <c r="H4958" i="2"/>
  <c r="I4958" i="2"/>
  <c r="A4959" i="2"/>
  <c r="B4959" i="2"/>
  <c r="C4959" i="2"/>
  <c r="D4959" i="2"/>
  <c r="E4959" i="2"/>
  <c r="F4959" i="2"/>
  <c r="G4959" i="2"/>
  <c r="H4959" i="2"/>
  <c r="I4959" i="2"/>
  <c r="A4960" i="2"/>
  <c r="B4960" i="2"/>
  <c r="C4960" i="2"/>
  <c r="D4960" i="2"/>
  <c r="E4960" i="2"/>
  <c r="F4960" i="2"/>
  <c r="G4960" i="2"/>
  <c r="H4960" i="2"/>
  <c r="I4960" i="2"/>
  <c r="A4961" i="2"/>
  <c r="B4961" i="2"/>
  <c r="C4961" i="2"/>
  <c r="D4961" i="2"/>
  <c r="E4961" i="2"/>
  <c r="F4961" i="2"/>
  <c r="G4961" i="2"/>
  <c r="H4961" i="2"/>
  <c r="I4961" i="2"/>
  <c r="A4962" i="2"/>
  <c r="B4962" i="2"/>
  <c r="C4962" i="2"/>
  <c r="D4962" i="2"/>
  <c r="E4962" i="2"/>
  <c r="F4962" i="2"/>
  <c r="G4962" i="2"/>
  <c r="H4962" i="2"/>
  <c r="I4962" i="2"/>
  <c r="A4963" i="2"/>
  <c r="B4963" i="2"/>
  <c r="C4963" i="2"/>
  <c r="D4963" i="2"/>
  <c r="E4963" i="2"/>
  <c r="F4963" i="2"/>
  <c r="G4963" i="2"/>
  <c r="H4963" i="2"/>
  <c r="I4963" i="2"/>
  <c r="A4964" i="2"/>
  <c r="B4964" i="2"/>
  <c r="C4964" i="2"/>
  <c r="D4964" i="2"/>
  <c r="E4964" i="2"/>
  <c r="F4964" i="2"/>
  <c r="G4964" i="2"/>
  <c r="H4964" i="2"/>
  <c r="I4964" i="2"/>
  <c r="A4965" i="2"/>
  <c r="B4965" i="2"/>
  <c r="C4965" i="2"/>
  <c r="D4965" i="2"/>
  <c r="E4965" i="2"/>
  <c r="F4965" i="2"/>
  <c r="G4965" i="2"/>
  <c r="H4965" i="2"/>
  <c r="I4965" i="2"/>
  <c r="A4966" i="2"/>
  <c r="B4966" i="2"/>
  <c r="C4966" i="2"/>
  <c r="D4966" i="2"/>
  <c r="E4966" i="2"/>
  <c r="F4966" i="2"/>
  <c r="G4966" i="2"/>
  <c r="H4966" i="2"/>
  <c r="I4966" i="2"/>
  <c r="A4967" i="2"/>
  <c r="B4967" i="2"/>
  <c r="C4967" i="2"/>
  <c r="D4967" i="2"/>
  <c r="E4967" i="2"/>
  <c r="F4967" i="2"/>
  <c r="G4967" i="2"/>
  <c r="H4967" i="2"/>
  <c r="I4967" i="2"/>
  <c r="A4968" i="2"/>
  <c r="B4968" i="2"/>
  <c r="C4968" i="2"/>
  <c r="D4968" i="2"/>
  <c r="E4968" i="2"/>
  <c r="F4968" i="2"/>
  <c r="G4968" i="2"/>
  <c r="H4968" i="2"/>
  <c r="I4968" i="2"/>
  <c r="A4969" i="2"/>
  <c r="B4969" i="2"/>
  <c r="C4969" i="2"/>
  <c r="D4969" i="2"/>
  <c r="E4969" i="2"/>
  <c r="F4969" i="2"/>
  <c r="G4969" i="2"/>
  <c r="H4969" i="2"/>
  <c r="I4969" i="2"/>
  <c r="A4970" i="2"/>
  <c r="B4970" i="2"/>
  <c r="C4970" i="2"/>
  <c r="D4970" i="2"/>
  <c r="E4970" i="2"/>
  <c r="F4970" i="2"/>
  <c r="G4970" i="2"/>
  <c r="H4970" i="2"/>
  <c r="I4970" i="2"/>
  <c r="A4971" i="2"/>
  <c r="B4971" i="2"/>
  <c r="C4971" i="2"/>
  <c r="D4971" i="2"/>
  <c r="E4971" i="2"/>
  <c r="F4971" i="2"/>
  <c r="G4971" i="2"/>
  <c r="H4971" i="2"/>
  <c r="I4971" i="2"/>
  <c r="A4972" i="2"/>
  <c r="B4972" i="2"/>
  <c r="C4972" i="2"/>
  <c r="D4972" i="2"/>
  <c r="E4972" i="2"/>
  <c r="F4972" i="2"/>
  <c r="G4972" i="2"/>
  <c r="H4972" i="2"/>
  <c r="I4972" i="2"/>
  <c r="A4973" i="2"/>
  <c r="B4973" i="2"/>
  <c r="C4973" i="2"/>
  <c r="D4973" i="2"/>
  <c r="E4973" i="2"/>
  <c r="F4973" i="2"/>
  <c r="G4973" i="2"/>
  <c r="H4973" i="2"/>
  <c r="I4973" i="2"/>
  <c r="A4974" i="2"/>
  <c r="B4974" i="2"/>
  <c r="C4974" i="2"/>
  <c r="D4974" i="2"/>
  <c r="E4974" i="2"/>
  <c r="F4974" i="2"/>
  <c r="G4974" i="2"/>
  <c r="H4974" i="2"/>
  <c r="I4974" i="2"/>
  <c r="A4975" i="2"/>
  <c r="B4975" i="2"/>
  <c r="C4975" i="2"/>
  <c r="D4975" i="2"/>
  <c r="E4975" i="2"/>
  <c r="F4975" i="2"/>
  <c r="G4975" i="2"/>
  <c r="H4975" i="2"/>
  <c r="I4975" i="2"/>
  <c r="A4976" i="2"/>
  <c r="B4976" i="2"/>
  <c r="C4976" i="2"/>
  <c r="D4976" i="2"/>
  <c r="E4976" i="2"/>
  <c r="F4976" i="2"/>
  <c r="G4976" i="2"/>
  <c r="H4976" i="2"/>
  <c r="I4976" i="2"/>
  <c r="A4977" i="2"/>
  <c r="B4977" i="2"/>
  <c r="C4977" i="2"/>
  <c r="D4977" i="2"/>
  <c r="E4977" i="2"/>
  <c r="F4977" i="2"/>
  <c r="G4977" i="2"/>
  <c r="H4977" i="2"/>
  <c r="I4977" i="2"/>
  <c r="A4978" i="2"/>
  <c r="B4978" i="2"/>
  <c r="C4978" i="2"/>
  <c r="D4978" i="2"/>
  <c r="E4978" i="2"/>
  <c r="F4978" i="2"/>
  <c r="G4978" i="2"/>
  <c r="H4978" i="2"/>
  <c r="I4978" i="2"/>
  <c r="A4979" i="2"/>
  <c r="B4979" i="2"/>
  <c r="C4979" i="2"/>
  <c r="D4979" i="2"/>
  <c r="E4979" i="2"/>
  <c r="F4979" i="2"/>
  <c r="G4979" i="2"/>
  <c r="H4979" i="2"/>
  <c r="I4979" i="2"/>
  <c r="A4980" i="2"/>
  <c r="B4980" i="2"/>
  <c r="C4980" i="2"/>
  <c r="D4980" i="2"/>
  <c r="E4980" i="2"/>
  <c r="F4980" i="2"/>
  <c r="G4980" i="2"/>
  <c r="H4980" i="2"/>
  <c r="I4980" i="2"/>
  <c r="A4981" i="2"/>
  <c r="B4981" i="2"/>
  <c r="C4981" i="2"/>
  <c r="D4981" i="2"/>
  <c r="E4981" i="2"/>
  <c r="F4981" i="2"/>
  <c r="G4981" i="2"/>
  <c r="H4981" i="2"/>
  <c r="I4981" i="2"/>
  <c r="A4982" i="2"/>
  <c r="B4982" i="2"/>
  <c r="C4982" i="2"/>
  <c r="D4982" i="2"/>
  <c r="E4982" i="2"/>
  <c r="F4982" i="2"/>
  <c r="G4982" i="2"/>
  <c r="H4982" i="2"/>
  <c r="I4982" i="2"/>
  <c r="A4983" i="2"/>
  <c r="B4983" i="2"/>
  <c r="C4983" i="2"/>
  <c r="D4983" i="2"/>
  <c r="E4983" i="2"/>
  <c r="F4983" i="2"/>
  <c r="G4983" i="2"/>
  <c r="H4983" i="2"/>
  <c r="I4983" i="2"/>
  <c r="A4984" i="2"/>
  <c r="B4984" i="2"/>
  <c r="C4984" i="2"/>
  <c r="D4984" i="2"/>
  <c r="E4984" i="2"/>
  <c r="F4984" i="2"/>
  <c r="G4984" i="2"/>
  <c r="H4984" i="2"/>
  <c r="I4984" i="2"/>
  <c r="A4985" i="2"/>
  <c r="B4985" i="2"/>
  <c r="C4985" i="2"/>
  <c r="D4985" i="2"/>
  <c r="E4985" i="2"/>
  <c r="F4985" i="2"/>
  <c r="G4985" i="2"/>
  <c r="H4985" i="2"/>
  <c r="I4985" i="2"/>
  <c r="A4986" i="2"/>
  <c r="B4986" i="2"/>
  <c r="C4986" i="2"/>
  <c r="D4986" i="2"/>
  <c r="E4986" i="2"/>
  <c r="F4986" i="2"/>
  <c r="G4986" i="2"/>
  <c r="H4986" i="2"/>
  <c r="I4986" i="2"/>
  <c r="A4987" i="2"/>
  <c r="B4987" i="2"/>
  <c r="C4987" i="2"/>
  <c r="D4987" i="2"/>
  <c r="E4987" i="2"/>
  <c r="F4987" i="2"/>
  <c r="G4987" i="2"/>
  <c r="H4987" i="2"/>
  <c r="I4987" i="2"/>
  <c r="A4988" i="2"/>
  <c r="B4988" i="2"/>
  <c r="C4988" i="2"/>
  <c r="D4988" i="2"/>
  <c r="E4988" i="2"/>
  <c r="F4988" i="2"/>
  <c r="G4988" i="2"/>
  <c r="H4988" i="2"/>
  <c r="I4988" i="2"/>
  <c r="A4989" i="2"/>
  <c r="B4989" i="2"/>
  <c r="C4989" i="2"/>
  <c r="D4989" i="2"/>
  <c r="E4989" i="2"/>
  <c r="F4989" i="2"/>
  <c r="G4989" i="2"/>
  <c r="H4989" i="2"/>
  <c r="I4989" i="2"/>
  <c r="A4990" i="2"/>
  <c r="B4990" i="2"/>
  <c r="C4990" i="2"/>
  <c r="D4990" i="2"/>
  <c r="E4990" i="2"/>
  <c r="F4990" i="2"/>
  <c r="G4990" i="2"/>
  <c r="H4990" i="2"/>
  <c r="I4990" i="2"/>
  <c r="A4991" i="2"/>
  <c r="B4991" i="2"/>
  <c r="C4991" i="2"/>
  <c r="D4991" i="2"/>
  <c r="E4991" i="2"/>
  <c r="F4991" i="2"/>
  <c r="G4991" i="2"/>
  <c r="H4991" i="2"/>
  <c r="I4991" i="2"/>
  <c r="A4992" i="2"/>
  <c r="B4992" i="2"/>
  <c r="C4992" i="2"/>
  <c r="D4992" i="2"/>
  <c r="E4992" i="2"/>
  <c r="F4992" i="2"/>
  <c r="G4992" i="2"/>
  <c r="H4992" i="2"/>
  <c r="I4992" i="2"/>
  <c r="A4993" i="2"/>
  <c r="B4993" i="2"/>
  <c r="C4993" i="2"/>
  <c r="D4993" i="2"/>
  <c r="E4993" i="2"/>
  <c r="F4993" i="2"/>
  <c r="G4993" i="2"/>
  <c r="H4993" i="2"/>
  <c r="I4993" i="2"/>
  <c r="A4994" i="2"/>
  <c r="B4994" i="2"/>
  <c r="C4994" i="2"/>
  <c r="D4994" i="2"/>
  <c r="E4994" i="2"/>
  <c r="F4994" i="2"/>
  <c r="G4994" i="2"/>
  <c r="H4994" i="2"/>
  <c r="I4994" i="2"/>
  <c r="A4995" i="2"/>
  <c r="B4995" i="2"/>
  <c r="C4995" i="2"/>
  <c r="D4995" i="2"/>
  <c r="E4995" i="2"/>
  <c r="F4995" i="2"/>
  <c r="G4995" i="2"/>
  <c r="H4995" i="2"/>
  <c r="I4995" i="2"/>
  <c r="A4996" i="2"/>
  <c r="B4996" i="2"/>
  <c r="C4996" i="2"/>
  <c r="D4996" i="2"/>
  <c r="E4996" i="2"/>
  <c r="F4996" i="2"/>
  <c r="G4996" i="2"/>
  <c r="H4996" i="2"/>
  <c r="I4996" i="2"/>
  <c r="A4997" i="2"/>
  <c r="B4997" i="2"/>
  <c r="C4997" i="2"/>
  <c r="D4997" i="2"/>
  <c r="E4997" i="2"/>
  <c r="F4997" i="2"/>
  <c r="G4997" i="2"/>
  <c r="H4997" i="2"/>
  <c r="I4997" i="2"/>
  <c r="A4998" i="2"/>
  <c r="B4998" i="2"/>
  <c r="C4998" i="2"/>
  <c r="D4998" i="2"/>
  <c r="E4998" i="2"/>
  <c r="F4998" i="2"/>
  <c r="G4998" i="2"/>
  <c r="H4998" i="2"/>
  <c r="I4998" i="2"/>
  <c r="A4999" i="2"/>
  <c r="B4999" i="2"/>
  <c r="C4999" i="2"/>
  <c r="D4999" i="2"/>
  <c r="E4999" i="2"/>
  <c r="F4999" i="2"/>
  <c r="G4999" i="2"/>
  <c r="H4999" i="2"/>
  <c r="I4999" i="2"/>
  <c r="A5000" i="2"/>
  <c r="B5000" i="2"/>
  <c r="C5000" i="2"/>
  <c r="D5000" i="2"/>
  <c r="E5000" i="2"/>
  <c r="F5000" i="2"/>
  <c r="G5000" i="2"/>
  <c r="H5000" i="2"/>
  <c r="I5000" i="2"/>
  <c r="A5001" i="2"/>
  <c r="B5001" i="2"/>
  <c r="C5001" i="2"/>
  <c r="D5001" i="2"/>
  <c r="E5001" i="2"/>
  <c r="F5001" i="2"/>
  <c r="G5001" i="2"/>
  <c r="H5001" i="2"/>
  <c r="I5001" i="2"/>
  <c r="A5002" i="2"/>
  <c r="B5002" i="2"/>
  <c r="C5002" i="2"/>
  <c r="D5002" i="2"/>
  <c r="E5002" i="2"/>
  <c r="F5002" i="2"/>
  <c r="G5002" i="2"/>
  <c r="H5002" i="2"/>
  <c r="I5002" i="2"/>
  <c r="A5003" i="2"/>
  <c r="B5003" i="2"/>
  <c r="C5003" i="2"/>
  <c r="D5003" i="2"/>
  <c r="E5003" i="2"/>
  <c r="F5003" i="2"/>
  <c r="G5003" i="2"/>
  <c r="H5003" i="2"/>
  <c r="I5003" i="2"/>
  <c r="A5004" i="2"/>
  <c r="B5004" i="2"/>
  <c r="C5004" i="2"/>
  <c r="D5004" i="2"/>
  <c r="E5004" i="2"/>
  <c r="F5004" i="2"/>
  <c r="G5004" i="2"/>
  <c r="H5004" i="2"/>
  <c r="I5004" i="2"/>
  <c r="A5005" i="2"/>
  <c r="B5005" i="2"/>
  <c r="C5005" i="2"/>
  <c r="D5005" i="2"/>
  <c r="E5005" i="2"/>
  <c r="F5005" i="2"/>
  <c r="G5005" i="2"/>
  <c r="H5005" i="2"/>
  <c r="I5005" i="2"/>
  <c r="A5006" i="2"/>
  <c r="B5006" i="2"/>
  <c r="C5006" i="2"/>
  <c r="D5006" i="2"/>
  <c r="E5006" i="2"/>
  <c r="F5006" i="2"/>
  <c r="G5006" i="2"/>
  <c r="H5006" i="2"/>
  <c r="I5006" i="2"/>
  <c r="A5007" i="2"/>
  <c r="B5007" i="2"/>
  <c r="C5007" i="2"/>
  <c r="D5007" i="2"/>
  <c r="E5007" i="2"/>
  <c r="F5007" i="2"/>
  <c r="G5007" i="2"/>
  <c r="H5007" i="2"/>
  <c r="I5007" i="2"/>
  <c r="A5008" i="2"/>
  <c r="B5008" i="2"/>
  <c r="C5008" i="2"/>
  <c r="D5008" i="2"/>
  <c r="E5008" i="2"/>
  <c r="F5008" i="2"/>
  <c r="G5008" i="2"/>
  <c r="H5008" i="2"/>
  <c r="I5008" i="2"/>
  <c r="A5009" i="2"/>
  <c r="B5009" i="2"/>
  <c r="C5009" i="2"/>
  <c r="D5009" i="2"/>
  <c r="E5009" i="2"/>
  <c r="F5009" i="2"/>
  <c r="G5009" i="2"/>
  <c r="H5009" i="2"/>
  <c r="I5009" i="2"/>
  <c r="A5010" i="2"/>
  <c r="B5010" i="2"/>
  <c r="C5010" i="2"/>
  <c r="D5010" i="2"/>
  <c r="E5010" i="2"/>
  <c r="F5010" i="2"/>
  <c r="G5010" i="2"/>
  <c r="H5010" i="2"/>
  <c r="I5010" i="2"/>
  <c r="A5011" i="2"/>
  <c r="B5011" i="2"/>
  <c r="C5011" i="2"/>
  <c r="D5011" i="2"/>
  <c r="E5011" i="2"/>
  <c r="F5011" i="2"/>
  <c r="G5011" i="2"/>
  <c r="H5011" i="2"/>
  <c r="I5011" i="2"/>
  <c r="A5012" i="2"/>
  <c r="B5012" i="2"/>
  <c r="C5012" i="2"/>
  <c r="D5012" i="2"/>
  <c r="E5012" i="2"/>
  <c r="F5012" i="2"/>
  <c r="G5012" i="2"/>
  <c r="H5012" i="2"/>
  <c r="I5012" i="2"/>
  <c r="A5013" i="2"/>
  <c r="B5013" i="2"/>
  <c r="C5013" i="2"/>
  <c r="D5013" i="2"/>
  <c r="E5013" i="2"/>
  <c r="F5013" i="2"/>
  <c r="G5013" i="2"/>
  <c r="H5013" i="2"/>
  <c r="I5013" i="2"/>
  <c r="A5014" i="2"/>
  <c r="B5014" i="2"/>
  <c r="C5014" i="2"/>
  <c r="D5014" i="2"/>
  <c r="E5014" i="2"/>
  <c r="F5014" i="2"/>
  <c r="G5014" i="2"/>
  <c r="H5014" i="2"/>
  <c r="I5014" i="2"/>
  <c r="A5015" i="2"/>
  <c r="B5015" i="2"/>
  <c r="C5015" i="2"/>
  <c r="D5015" i="2"/>
  <c r="E5015" i="2"/>
  <c r="F5015" i="2"/>
  <c r="G5015" i="2"/>
  <c r="H5015" i="2"/>
  <c r="I5015" i="2"/>
  <c r="A5016" i="2"/>
  <c r="B5016" i="2"/>
  <c r="C5016" i="2"/>
  <c r="D5016" i="2"/>
  <c r="E5016" i="2"/>
  <c r="F5016" i="2"/>
  <c r="G5016" i="2"/>
  <c r="H5016" i="2"/>
  <c r="I5016" i="2"/>
  <c r="A5017" i="2"/>
  <c r="B5017" i="2"/>
  <c r="C5017" i="2"/>
  <c r="D5017" i="2"/>
  <c r="E5017" i="2"/>
  <c r="F5017" i="2"/>
  <c r="G5017" i="2"/>
  <c r="H5017" i="2"/>
  <c r="I5017" i="2"/>
  <c r="A5018" i="2"/>
  <c r="B5018" i="2"/>
  <c r="C5018" i="2"/>
  <c r="D5018" i="2"/>
  <c r="E5018" i="2"/>
  <c r="F5018" i="2"/>
  <c r="G5018" i="2"/>
  <c r="H5018" i="2"/>
  <c r="I5018" i="2"/>
  <c r="A5019" i="2"/>
  <c r="B5019" i="2"/>
  <c r="C5019" i="2"/>
  <c r="D5019" i="2"/>
  <c r="E5019" i="2"/>
  <c r="F5019" i="2"/>
  <c r="G5019" i="2"/>
  <c r="H5019" i="2"/>
  <c r="I5019" i="2"/>
  <c r="A5020" i="2"/>
  <c r="B5020" i="2"/>
  <c r="C5020" i="2"/>
  <c r="D5020" i="2"/>
  <c r="E5020" i="2"/>
  <c r="F5020" i="2"/>
  <c r="G5020" i="2"/>
  <c r="H5020" i="2"/>
  <c r="I5020" i="2"/>
  <c r="A5021" i="2"/>
  <c r="B5021" i="2"/>
  <c r="C5021" i="2"/>
  <c r="D5021" i="2"/>
  <c r="E5021" i="2"/>
  <c r="F5021" i="2"/>
  <c r="G5021" i="2"/>
  <c r="H5021" i="2"/>
  <c r="I5021" i="2"/>
  <c r="A5022" i="2"/>
  <c r="B5022" i="2"/>
  <c r="C5022" i="2"/>
  <c r="D5022" i="2"/>
  <c r="E5022" i="2"/>
  <c r="F5022" i="2"/>
  <c r="G5022" i="2"/>
  <c r="H5022" i="2"/>
  <c r="I5022" i="2"/>
  <c r="A5023" i="2"/>
  <c r="B5023" i="2"/>
  <c r="C5023" i="2"/>
  <c r="D5023" i="2"/>
  <c r="E5023" i="2"/>
  <c r="F5023" i="2"/>
  <c r="G5023" i="2"/>
  <c r="H5023" i="2"/>
  <c r="I5023" i="2"/>
  <c r="A5024" i="2"/>
  <c r="B5024" i="2"/>
  <c r="C5024" i="2"/>
  <c r="D5024" i="2"/>
  <c r="E5024" i="2"/>
  <c r="F5024" i="2"/>
  <c r="G5024" i="2"/>
  <c r="H5024" i="2"/>
  <c r="I5024" i="2"/>
  <c r="A5025" i="2"/>
  <c r="B5025" i="2"/>
  <c r="C5025" i="2"/>
  <c r="D5025" i="2"/>
  <c r="E5025" i="2"/>
  <c r="F5025" i="2"/>
  <c r="G5025" i="2"/>
  <c r="H5025" i="2"/>
  <c r="I5025" i="2"/>
  <c r="A5026" i="2"/>
  <c r="B5026" i="2"/>
  <c r="C5026" i="2"/>
  <c r="D5026" i="2"/>
  <c r="E5026" i="2"/>
  <c r="F5026" i="2"/>
  <c r="G5026" i="2"/>
  <c r="H5026" i="2"/>
  <c r="I5026" i="2"/>
  <c r="A5027" i="2"/>
  <c r="B5027" i="2"/>
  <c r="C5027" i="2"/>
  <c r="D5027" i="2"/>
  <c r="E5027" i="2"/>
  <c r="F5027" i="2"/>
  <c r="G5027" i="2"/>
  <c r="H5027" i="2"/>
  <c r="I5027" i="2"/>
  <c r="A5028" i="2"/>
  <c r="B5028" i="2"/>
  <c r="C5028" i="2"/>
  <c r="D5028" i="2"/>
  <c r="E5028" i="2"/>
  <c r="F5028" i="2"/>
  <c r="G5028" i="2"/>
  <c r="H5028" i="2"/>
  <c r="I5028" i="2"/>
  <c r="A5029" i="2"/>
  <c r="B5029" i="2"/>
  <c r="C5029" i="2"/>
  <c r="D5029" i="2"/>
  <c r="E5029" i="2"/>
  <c r="F5029" i="2"/>
  <c r="G5029" i="2"/>
  <c r="H5029" i="2"/>
  <c r="I5029" i="2"/>
  <c r="A5030" i="2"/>
  <c r="B5030" i="2"/>
  <c r="C5030" i="2"/>
  <c r="D5030" i="2"/>
  <c r="E5030" i="2"/>
  <c r="F5030" i="2"/>
  <c r="G5030" i="2"/>
  <c r="H5030" i="2"/>
  <c r="I5030" i="2"/>
  <c r="A5031" i="2"/>
  <c r="B5031" i="2"/>
  <c r="C5031" i="2"/>
  <c r="D5031" i="2"/>
  <c r="E5031" i="2"/>
  <c r="F5031" i="2"/>
  <c r="G5031" i="2"/>
  <c r="H5031" i="2"/>
  <c r="I5031" i="2"/>
  <c r="A5032" i="2"/>
  <c r="B5032" i="2"/>
  <c r="C5032" i="2"/>
  <c r="D5032" i="2"/>
  <c r="E5032" i="2"/>
  <c r="F5032" i="2"/>
  <c r="G5032" i="2"/>
  <c r="H5032" i="2"/>
  <c r="I5032" i="2"/>
  <c r="A5033" i="2"/>
  <c r="B5033" i="2"/>
  <c r="C5033" i="2"/>
  <c r="D5033" i="2"/>
  <c r="E5033" i="2"/>
  <c r="F5033" i="2"/>
  <c r="G5033" i="2"/>
  <c r="H5033" i="2"/>
  <c r="I5033" i="2"/>
  <c r="A5034" i="2"/>
  <c r="B5034" i="2"/>
  <c r="C5034" i="2"/>
  <c r="D5034" i="2"/>
  <c r="E5034" i="2"/>
  <c r="F5034" i="2"/>
  <c r="G5034" i="2"/>
  <c r="H5034" i="2"/>
  <c r="I5034" i="2"/>
  <c r="A5035" i="2"/>
  <c r="B5035" i="2"/>
  <c r="C5035" i="2"/>
  <c r="D5035" i="2"/>
  <c r="E5035" i="2"/>
  <c r="F5035" i="2"/>
  <c r="G5035" i="2"/>
  <c r="H5035" i="2"/>
  <c r="I5035" i="2"/>
  <c r="A5036" i="2"/>
  <c r="B5036" i="2"/>
  <c r="C5036" i="2"/>
  <c r="D5036" i="2"/>
  <c r="E5036" i="2"/>
  <c r="F5036" i="2"/>
  <c r="G5036" i="2"/>
  <c r="H5036" i="2"/>
  <c r="I5036" i="2"/>
  <c r="A5037" i="2"/>
  <c r="B5037" i="2"/>
  <c r="C5037" i="2"/>
  <c r="D5037" i="2"/>
  <c r="E5037" i="2"/>
  <c r="F5037" i="2"/>
  <c r="G5037" i="2"/>
  <c r="H5037" i="2"/>
  <c r="I5037" i="2"/>
  <c r="A5038" i="2"/>
  <c r="B5038" i="2"/>
  <c r="C5038" i="2"/>
  <c r="D5038" i="2"/>
  <c r="E5038" i="2"/>
  <c r="F5038" i="2"/>
  <c r="G5038" i="2"/>
  <c r="H5038" i="2"/>
  <c r="I5038" i="2"/>
  <c r="A5039" i="2"/>
  <c r="B5039" i="2"/>
  <c r="C5039" i="2"/>
  <c r="D5039" i="2"/>
  <c r="E5039" i="2"/>
  <c r="F5039" i="2"/>
  <c r="G5039" i="2"/>
  <c r="H5039" i="2"/>
  <c r="I5039" i="2"/>
  <c r="A5040" i="2"/>
  <c r="B5040" i="2"/>
  <c r="C5040" i="2"/>
  <c r="D5040" i="2"/>
  <c r="E5040" i="2"/>
  <c r="F5040" i="2"/>
  <c r="G5040" i="2"/>
  <c r="H5040" i="2"/>
  <c r="I5040" i="2"/>
  <c r="A5041" i="2"/>
  <c r="B5041" i="2"/>
  <c r="C5041" i="2"/>
  <c r="D5041" i="2"/>
  <c r="E5041" i="2"/>
  <c r="F5041" i="2"/>
  <c r="G5041" i="2"/>
  <c r="H5041" i="2"/>
  <c r="I5041" i="2"/>
  <c r="A5042" i="2"/>
  <c r="B5042" i="2"/>
  <c r="C5042" i="2"/>
  <c r="D5042" i="2"/>
  <c r="E5042" i="2"/>
  <c r="F5042" i="2"/>
  <c r="G5042" i="2"/>
  <c r="H5042" i="2"/>
  <c r="I5042" i="2"/>
  <c r="A5043" i="2"/>
  <c r="B5043" i="2"/>
  <c r="C5043" i="2"/>
  <c r="D5043" i="2"/>
  <c r="E5043" i="2"/>
  <c r="F5043" i="2"/>
  <c r="G5043" i="2"/>
  <c r="H5043" i="2"/>
  <c r="I5043" i="2"/>
  <c r="A5044" i="2"/>
  <c r="B5044" i="2"/>
  <c r="C5044" i="2"/>
  <c r="D5044" i="2"/>
  <c r="E5044" i="2"/>
  <c r="F5044" i="2"/>
  <c r="G5044" i="2"/>
  <c r="H5044" i="2"/>
  <c r="I5044" i="2"/>
  <c r="A5045" i="2"/>
  <c r="B5045" i="2"/>
  <c r="C5045" i="2"/>
  <c r="D5045" i="2"/>
  <c r="E5045" i="2"/>
  <c r="F5045" i="2"/>
  <c r="G5045" i="2"/>
  <c r="H5045" i="2"/>
  <c r="I5045" i="2"/>
  <c r="A5046" i="2"/>
  <c r="B5046" i="2"/>
  <c r="C5046" i="2"/>
  <c r="D5046" i="2"/>
  <c r="E5046" i="2"/>
  <c r="F5046" i="2"/>
  <c r="G5046" i="2"/>
  <c r="H5046" i="2"/>
  <c r="I5046" i="2"/>
  <c r="A5047" i="2"/>
  <c r="B5047" i="2"/>
  <c r="C5047" i="2"/>
  <c r="D5047" i="2"/>
  <c r="E5047" i="2"/>
  <c r="F5047" i="2"/>
  <c r="G5047" i="2"/>
  <c r="H5047" i="2"/>
  <c r="I5047" i="2"/>
  <c r="A5048" i="2"/>
  <c r="B5048" i="2"/>
  <c r="C5048" i="2"/>
  <c r="D5048" i="2"/>
  <c r="E5048" i="2"/>
  <c r="F5048" i="2"/>
  <c r="G5048" i="2"/>
  <c r="H5048" i="2"/>
  <c r="I5048" i="2"/>
  <c r="A5049" i="2"/>
  <c r="B5049" i="2"/>
  <c r="C5049" i="2"/>
  <c r="D5049" i="2"/>
  <c r="E5049" i="2"/>
  <c r="F5049" i="2"/>
  <c r="G5049" i="2"/>
  <c r="H5049" i="2"/>
  <c r="I5049" i="2"/>
  <c r="A5050" i="2"/>
  <c r="B5050" i="2"/>
  <c r="C5050" i="2"/>
  <c r="D5050" i="2"/>
  <c r="E5050" i="2"/>
  <c r="F5050" i="2"/>
  <c r="G5050" i="2"/>
  <c r="H5050" i="2"/>
  <c r="I5050" i="2"/>
  <c r="A5051" i="2"/>
  <c r="B5051" i="2"/>
  <c r="C5051" i="2"/>
  <c r="D5051" i="2"/>
  <c r="E5051" i="2"/>
  <c r="F5051" i="2"/>
  <c r="G5051" i="2"/>
  <c r="H5051" i="2"/>
  <c r="I5051" i="2"/>
  <c r="A5052" i="2"/>
  <c r="B5052" i="2"/>
  <c r="C5052" i="2"/>
  <c r="D5052" i="2"/>
  <c r="E5052" i="2"/>
  <c r="F5052" i="2"/>
  <c r="G5052" i="2"/>
  <c r="H5052" i="2"/>
  <c r="I5052" i="2"/>
  <c r="A5053" i="2"/>
  <c r="B5053" i="2"/>
  <c r="C5053" i="2"/>
  <c r="D5053" i="2"/>
  <c r="E5053" i="2"/>
  <c r="F5053" i="2"/>
  <c r="G5053" i="2"/>
  <c r="H5053" i="2"/>
  <c r="I5053" i="2"/>
  <c r="A5054" i="2"/>
  <c r="B5054" i="2"/>
  <c r="C5054" i="2"/>
  <c r="D5054" i="2"/>
  <c r="E5054" i="2"/>
  <c r="F5054" i="2"/>
  <c r="G5054" i="2"/>
  <c r="H5054" i="2"/>
  <c r="I5054" i="2"/>
  <c r="A5055" i="2"/>
  <c r="B5055" i="2"/>
  <c r="C5055" i="2"/>
  <c r="D5055" i="2"/>
  <c r="E5055" i="2"/>
  <c r="F5055" i="2"/>
  <c r="G5055" i="2"/>
  <c r="H5055" i="2"/>
  <c r="I5055" i="2"/>
  <c r="A5056" i="2"/>
  <c r="B5056" i="2"/>
  <c r="C5056" i="2"/>
  <c r="D5056" i="2"/>
  <c r="E5056" i="2"/>
  <c r="F5056" i="2"/>
  <c r="G5056" i="2"/>
  <c r="H5056" i="2"/>
  <c r="I5056" i="2"/>
  <c r="A5057" i="2"/>
  <c r="B5057" i="2"/>
  <c r="C5057" i="2"/>
  <c r="D5057" i="2"/>
  <c r="E5057" i="2"/>
  <c r="F5057" i="2"/>
  <c r="G5057" i="2"/>
  <c r="H5057" i="2"/>
  <c r="I5057" i="2"/>
  <c r="A5058" i="2"/>
  <c r="B5058" i="2"/>
  <c r="C5058" i="2"/>
  <c r="D5058" i="2"/>
  <c r="E5058" i="2"/>
  <c r="F5058" i="2"/>
  <c r="G5058" i="2"/>
  <c r="H5058" i="2"/>
  <c r="I5058" i="2"/>
  <c r="A5059" i="2"/>
  <c r="B5059" i="2"/>
  <c r="C5059" i="2"/>
  <c r="D5059" i="2"/>
  <c r="E5059" i="2"/>
  <c r="F5059" i="2"/>
  <c r="G5059" i="2"/>
  <c r="H5059" i="2"/>
  <c r="I5059" i="2"/>
  <c r="A5060" i="2"/>
  <c r="B5060" i="2"/>
  <c r="C5060" i="2"/>
  <c r="D5060" i="2"/>
  <c r="E5060" i="2"/>
  <c r="F5060" i="2"/>
  <c r="G5060" i="2"/>
  <c r="H5060" i="2"/>
  <c r="I5060" i="2"/>
  <c r="A5061" i="2"/>
  <c r="B5061" i="2"/>
  <c r="C5061" i="2"/>
  <c r="D5061" i="2"/>
  <c r="E5061" i="2"/>
  <c r="F5061" i="2"/>
  <c r="G5061" i="2"/>
  <c r="H5061" i="2"/>
  <c r="I5061" i="2"/>
  <c r="A5062" i="2"/>
  <c r="B5062" i="2"/>
  <c r="C5062" i="2"/>
  <c r="D5062" i="2"/>
  <c r="E5062" i="2"/>
  <c r="F5062" i="2"/>
  <c r="G5062" i="2"/>
  <c r="H5062" i="2"/>
  <c r="I5062" i="2"/>
  <c r="A5063" i="2"/>
  <c r="B5063" i="2"/>
  <c r="C5063" i="2"/>
  <c r="D5063" i="2"/>
  <c r="E5063" i="2"/>
  <c r="F5063" i="2"/>
  <c r="G5063" i="2"/>
  <c r="H5063" i="2"/>
  <c r="I5063" i="2"/>
  <c r="A5064" i="2"/>
  <c r="B5064" i="2"/>
  <c r="C5064" i="2"/>
  <c r="D5064" i="2"/>
  <c r="E5064" i="2"/>
  <c r="F5064" i="2"/>
  <c r="G5064" i="2"/>
  <c r="H5064" i="2"/>
  <c r="I5064" i="2"/>
  <c r="A5065" i="2"/>
  <c r="B5065" i="2"/>
  <c r="C5065" i="2"/>
  <c r="D5065" i="2"/>
  <c r="E5065" i="2"/>
  <c r="F5065" i="2"/>
  <c r="G5065" i="2"/>
  <c r="H5065" i="2"/>
  <c r="I5065" i="2"/>
  <c r="A5066" i="2"/>
  <c r="B5066" i="2"/>
  <c r="C5066" i="2"/>
  <c r="D5066" i="2"/>
  <c r="E5066" i="2"/>
  <c r="F5066" i="2"/>
  <c r="G5066" i="2"/>
  <c r="H5066" i="2"/>
  <c r="I5066" i="2"/>
  <c r="A5067" i="2"/>
  <c r="B5067" i="2"/>
  <c r="C5067" i="2"/>
  <c r="D5067" i="2"/>
  <c r="E5067" i="2"/>
  <c r="F5067" i="2"/>
  <c r="G5067" i="2"/>
  <c r="H5067" i="2"/>
  <c r="I5067" i="2"/>
  <c r="A5068" i="2"/>
  <c r="B5068" i="2"/>
  <c r="C5068" i="2"/>
  <c r="D5068" i="2"/>
  <c r="E5068" i="2"/>
  <c r="F5068" i="2"/>
  <c r="G5068" i="2"/>
  <c r="H5068" i="2"/>
  <c r="I5068" i="2"/>
  <c r="A5069" i="2"/>
  <c r="B5069" i="2"/>
  <c r="C5069" i="2"/>
  <c r="D5069" i="2"/>
  <c r="E5069" i="2"/>
  <c r="F5069" i="2"/>
  <c r="G5069" i="2"/>
  <c r="H5069" i="2"/>
  <c r="I5069" i="2"/>
  <c r="A5070" i="2"/>
  <c r="B5070" i="2"/>
  <c r="C5070" i="2"/>
  <c r="D5070" i="2"/>
  <c r="E5070" i="2"/>
  <c r="F5070" i="2"/>
  <c r="G5070" i="2"/>
  <c r="H5070" i="2"/>
  <c r="I5070" i="2"/>
  <c r="A5071" i="2"/>
  <c r="B5071" i="2"/>
  <c r="C5071" i="2"/>
  <c r="D5071" i="2"/>
  <c r="E5071" i="2"/>
  <c r="F5071" i="2"/>
  <c r="G5071" i="2"/>
  <c r="H5071" i="2"/>
  <c r="I5071" i="2"/>
  <c r="A5072" i="2"/>
  <c r="B5072" i="2"/>
  <c r="C5072" i="2"/>
  <c r="D5072" i="2"/>
  <c r="E5072" i="2"/>
  <c r="F5072" i="2"/>
  <c r="G5072" i="2"/>
  <c r="H5072" i="2"/>
  <c r="I5072" i="2"/>
  <c r="A5073" i="2"/>
  <c r="B5073" i="2"/>
  <c r="C5073" i="2"/>
  <c r="D5073" i="2"/>
  <c r="E5073" i="2"/>
  <c r="F5073" i="2"/>
  <c r="G5073" i="2"/>
  <c r="H5073" i="2"/>
  <c r="I5073" i="2"/>
  <c r="A5074" i="2"/>
  <c r="B5074" i="2"/>
  <c r="C5074" i="2"/>
  <c r="D5074" i="2"/>
  <c r="E5074" i="2"/>
  <c r="F5074" i="2"/>
  <c r="G5074" i="2"/>
  <c r="H5074" i="2"/>
  <c r="I5074" i="2"/>
  <c r="A5075" i="2"/>
  <c r="B5075" i="2"/>
  <c r="C5075" i="2"/>
  <c r="D5075" i="2"/>
  <c r="E5075" i="2"/>
  <c r="F5075" i="2"/>
  <c r="G5075" i="2"/>
  <c r="H5075" i="2"/>
  <c r="I5075" i="2"/>
  <c r="A5076" i="2"/>
  <c r="B5076" i="2"/>
  <c r="C5076" i="2"/>
  <c r="D5076" i="2"/>
  <c r="E5076" i="2"/>
  <c r="F5076" i="2"/>
  <c r="G5076" i="2"/>
  <c r="H5076" i="2"/>
  <c r="I5076" i="2"/>
  <c r="A5077" i="2"/>
  <c r="B5077" i="2"/>
  <c r="C5077" i="2"/>
  <c r="D5077" i="2"/>
  <c r="E5077" i="2"/>
  <c r="F5077" i="2"/>
  <c r="G5077" i="2"/>
  <c r="H5077" i="2"/>
  <c r="I5077" i="2"/>
  <c r="A5078" i="2"/>
  <c r="B5078" i="2"/>
  <c r="C5078" i="2"/>
  <c r="D5078" i="2"/>
  <c r="E5078" i="2"/>
  <c r="F5078" i="2"/>
  <c r="G5078" i="2"/>
  <c r="H5078" i="2"/>
  <c r="I5078" i="2"/>
  <c r="A5079" i="2"/>
  <c r="B5079" i="2"/>
  <c r="C5079" i="2"/>
  <c r="D5079" i="2"/>
  <c r="E5079" i="2"/>
  <c r="F5079" i="2"/>
  <c r="G5079" i="2"/>
  <c r="H5079" i="2"/>
  <c r="I5079" i="2"/>
  <c r="A5080" i="2"/>
  <c r="B5080" i="2"/>
  <c r="C5080" i="2"/>
  <c r="D5080" i="2"/>
  <c r="E5080" i="2"/>
  <c r="F5080" i="2"/>
  <c r="G5080" i="2"/>
  <c r="H5080" i="2"/>
  <c r="I5080" i="2"/>
  <c r="A5081" i="2"/>
  <c r="B5081" i="2"/>
  <c r="C5081" i="2"/>
  <c r="D5081" i="2"/>
  <c r="E5081" i="2"/>
  <c r="F5081" i="2"/>
  <c r="G5081" i="2"/>
  <c r="H5081" i="2"/>
  <c r="I5081" i="2"/>
  <c r="A5082" i="2"/>
  <c r="B5082" i="2"/>
  <c r="C5082" i="2"/>
  <c r="D5082" i="2"/>
  <c r="E5082" i="2"/>
  <c r="F5082" i="2"/>
  <c r="G5082" i="2"/>
  <c r="H5082" i="2"/>
  <c r="I5082" i="2"/>
  <c r="A5083" i="2"/>
  <c r="B5083" i="2"/>
  <c r="C5083" i="2"/>
  <c r="D5083" i="2"/>
  <c r="E5083" i="2"/>
  <c r="F5083" i="2"/>
  <c r="G5083" i="2"/>
  <c r="H5083" i="2"/>
  <c r="I5083" i="2"/>
  <c r="A5084" i="2"/>
  <c r="B5084" i="2"/>
  <c r="C5084" i="2"/>
  <c r="D5084" i="2"/>
  <c r="E5084" i="2"/>
  <c r="F5084" i="2"/>
  <c r="G5084" i="2"/>
  <c r="H5084" i="2"/>
  <c r="I5084" i="2"/>
  <c r="A5085" i="2"/>
  <c r="B5085" i="2"/>
  <c r="C5085" i="2"/>
  <c r="D5085" i="2"/>
  <c r="E5085" i="2"/>
  <c r="F5085" i="2"/>
  <c r="G5085" i="2"/>
  <c r="H5085" i="2"/>
  <c r="I5085" i="2"/>
  <c r="A5086" i="2"/>
  <c r="B5086" i="2"/>
  <c r="C5086" i="2"/>
  <c r="D5086" i="2"/>
  <c r="E5086" i="2"/>
  <c r="F5086" i="2"/>
  <c r="G5086" i="2"/>
  <c r="H5086" i="2"/>
  <c r="I5086" i="2"/>
  <c r="A5087" i="2"/>
  <c r="B5087" i="2"/>
  <c r="C5087" i="2"/>
  <c r="D5087" i="2"/>
  <c r="E5087" i="2"/>
  <c r="F5087" i="2"/>
  <c r="G5087" i="2"/>
  <c r="H5087" i="2"/>
  <c r="I5087" i="2"/>
  <c r="A5088" i="2"/>
  <c r="B5088" i="2"/>
  <c r="C5088" i="2"/>
  <c r="D5088" i="2"/>
  <c r="E5088" i="2"/>
  <c r="F5088" i="2"/>
  <c r="G5088" i="2"/>
  <c r="H5088" i="2"/>
  <c r="I5088" i="2"/>
  <c r="A5089" i="2"/>
  <c r="B5089" i="2"/>
  <c r="C5089" i="2"/>
  <c r="D5089" i="2"/>
  <c r="E5089" i="2"/>
  <c r="F5089" i="2"/>
  <c r="G5089" i="2"/>
  <c r="H5089" i="2"/>
  <c r="I5089" i="2"/>
  <c r="A5090" i="2"/>
  <c r="B5090" i="2"/>
  <c r="C5090" i="2"/>
  <c r="D5090" i="2"/>
  <c r="E5090" i="2"/>
  <c r="F5090" i="2"/>
  <c r="G5090" i="2"/>
  <c r="H5090" i="2"/>
  <c r="I5090" i="2"/>
  <c r="A5091" i="2"/>
  <c r="B5091" i="2"/>
  <c r="C5091" i="2"/>
  <c r="D5091" i="2"/>
  <c r="E5091" i="2"/>
  <c r="F5091" i="2"/>
  <c r="G5091" i="2"/>
  <c r="H5091" i="2"/>
  <c r="I5091" i="2"/>
  <c r="A5092" i="2"/>
  <c r="B5092" i="2"/>
  <c r="C5092" i="2"/>
  <c r="D5092" i="2"/>
  <c r="E5092" i="2"/>
  <c r="F5092" i="2"/>
  <c r="G5092" i="2"/>
  <c r="H5092" i="2"/>
  <c r="I5092" i="2"/>
  <c r="A5093" i="2"/>
  <c r="B5093" i="2"/>
  <c r="C5093" i="2"/>
  <c r="D5093" i="2"/>
  <c r="E5093" i="2"/>
  <c r="F5093" i="2"/>
  <c r="G5093" i="2"/>
  <c r="H5093" i="2"/>
  <c r="I5093" i="2"/>
  <c r="A5094" i="2"/>
  <c r="B5094" i="2"/>
  <c r="C5094" i="2"/>
  <c r="D5094" i="2"/>
  <c r="E5094" i="2"/>
  <c r="F5094" i="2"/>
  <c r="G5094" i="2"/>
  <c r="H5094" i="2"/>
  <c r="I5094" i="2"/>
  <c r="A5095" i="2"/>
  <c r="B5095" i="2"/>
  <c r="C5095" i="2"/>
  <c r="D5095" i="2"/>
  <c r="E5095" i="2"/>
  <c r="F5095" i="2"/>
  <c r="G5095" i="2"/>
  <c r="H5095" i="2"/>
  <c r="I5095" i="2"/>
  <c r="A5096" i="2"/>
  <c r="B5096" i="2"/>
  <c r="C5096" i="2"/>
  <c r="D5096" i="2"/>
  <c r="E5096" i="2"/>
  <c r="F5096" i="2"/>
  <c r="G5096" i="2"/>
  <c r="H5096" i="2"/>
  <c r="I5096" i="2"/>
  <c r="A5097" i="2"/>
  <c r="B5097" i="2"/>
  <c r="C5097" i="2"/>
  <c r="D5097" i="2"/>
  <c r="E5097" i="2"/>
  <c r="F5097" i="2"/>
  <c r="G5097" i="2"/>
  <c r="H5097" i="2"/>
  <c r="I5097" i="2"/>
  <c r="A5098" i="2"/>
  <c r="B5098" i="2"/>
  <c r="C5098" i="2"/>
  <c r="D5098" i="2"/>
  <c r="E5098" i="2"/>
  <c r="F5098" i="2"/>
  <c r="G5098" i="2"/>
  <c r="H5098" i="2"/>
  <c r="I5098" i="2"/>
  <c r="A5099" i="2"/>
  <c r="B5099" i="2"/>
  <c r="C5099" i="2"/>
  <c r="D5099" i="2"/>
  <c r="E5099" i="2"/>
  <c r="F5099" i="2"/>
  <c r="G5099" i="2"/>
  <c r="H5099" i="2"/>
  <c r="I5099" i="2"/>
  <c r="A5100" i="2"/>
  <c r="B5100" i="2"/>
  <c r="C5100" i="2"/>
  <c r="D5100" i="2"/>
  <c r="E5100" i="2"/>
  <c r="F5100" i="2"/>
  <c r="G5100" i="2"/>
  <c r="H5100" i="2"/>
  <c r="I5100" i="2"/>
  <c r="A5101" i="2"/>
  <c r="B5101" i="2"/>
  <c r="C5101" i="2"/>
  <c r="D5101" i="2"/>
  <c r="E5101" i="2"/>
  <c r="F5101" i="2"/>
  <c r="G5101" i="2"/>
  <c r="H5101" i="2"/>
  <c r="I5101" i="2"/>
  <c r="A5102" i="2"/>
  <c r="B5102" i="2"/>
  <c r="C5102" i="2"/>
  <c r="D5102" i="2"/>
  <c r="E5102" i="2"/>
  <c r="F5102" i="2"/>
  <c r="G5102" i="2"/>
  <c r="H5102" i="2"/>
  <c r="I5102" i="2"/>
  <c r="A5103" i="2"/>
  <c r="B5103" i="2"/>
  <c r="C5103" i="2"/>
  <c r="D5103" i="2"/>
  <c r="E5103" i="2"/>
  <c r="F5103" i="2"/>
  <c r="G5103" i="2"/>
  <c r="H5103" i="2"/>
  <c r="I5103" i="2"/>
  <c r="A5104" i="2"/>
  <c r="B5104" i="2"/>
  <c r="C5104" i="2"/>
  <c r="D5104" i="2"/>
  <c r="E5104" i="2"/>
  <c r="F5104" i="2"/>
  <c r="G5104" i="2"/>
  <c r="H5104" i="2"/>
  <c r="I5104" i="2"/>
  <c r="A5105" i="2"/>
  <c r="B5105" i="2"/>
  <c r="C5105" i="2"/>
  <c r="D5105" i="2"/>
  <c r="E5105" i="2"/>
  <c r="F5105" i="2"/>
  <c r="G5105" i="2"/>
  <c r="H5105" i="2"/>
  <c r="I5105" i="2"/>
  <c r="A5106" i="2"/>
  <c r="B5106" i="2"/>
  <c r="C5106" i="2"/>
  <c r="D5106" i="2"/>
  <c r="E5106" i="2"/>
  <c r="F5106" i="2"/>
  <c r="G5106" i="2"/>
  <c r="H5106" i="2"/>
  <c r="I5106" i="2"/>
  <c r="A5107" i="2"/>
  <c r="B5107" i="2"/>
  <c r="C5107" i="2"/>
  <c r="D5107" i="2"/>
  <c r="E5107" i="2"/>
  <c r="F5107" i="2"/>
  <c r="G5107" i="2"/>
  <c r="H5107" i="2"/>
  <c r="I5107" i="2"/>
  <c r="A5108" i="2"/>
  <c r="B5108" i="2"/>
  <c r="C5108" i="2"/>
  <c r="D5108" i="2"/>
  <c r="E5108" i="2"/>
  <c r="F5108" i="2"/>
  <c r="G5108" i="2"/>
  <c r="H5108" i="2"/>
  <c r="I5108" i="2"/>
  <c r="A5109" i="2"/>
  <c r="B5109" i="2"/>
  <c r="C5109" i="2"/>
  <c r="D5109" i="2"/>
  <c r="E5109" i="2"/>
  <c r="F5109" i="2"/>
  <c r="G5109" i="2"/>
  <c r="H5109" i="2"/>
  <c r="I5109" i="2"/>
  <c r="A5110" i="2"/>
  <c r="B5110" i="2"/>
  <c r="C5110" i="2"/>
  <c r="D5110" i="2"/>
  <c r="E5110" i="2"/>
  <c r="F5110" i="2"/>
  <c r="G5110" i="2"/>
  <c r="H5110" i="2"/>
  <c r="I5110" i="2"/>
  <c r="A5111" i="2"/>
  <c r="B5111" i="2"/>
  <c r="C5111" i="2"/>
  <c r="D5111" i="2"/>
  <c r="E5111" i="2"/>
  <c r="F5111" i="2"/>
  <c r="G5111" i="2"/>
  <c r="H5111" i="2"/>
  <c r="I5111" i="2"/>
  <c r="A5112" i="2"/>
  <c r="B5112" i="2"/>
  <c r="C5112" i="2"/>
  <c r="D5112" i="2"/>
  <c r="E5112" i="2"/>
  <c r="F5112" i="2"/>
  <c r="G5112" i="2"/>
  <c r="H5112" i="2"/>
  <c r="I5112" i="2"/>
  <c r="A5113" i="2"/>
  <c r="B5113" i="2"/>
  <c r="C5113" i="2"/>
  <c r="D5113" i="2"/>
  <c r="E5113" i="2"/>
  <c r="F5113" i="2"/>
  <c r="G5113" i="2"/>
  <c r="H5113" i="2"/>
  <c r="I5113" i="2"/>
  <c r="A5114" i="2"/>
  <c r="B5114" i="2"/>
  <c r="C5114" i="2"/>
  <c r="D5114" i="2"/>
  <c r="E5114" i="2"/>
  <c r="F5114" i="2"/>
  <c r="G5114" i="2"/>
  <c r="H5114" i="2"/>
  <c r="I5114" i="2"/>
  <c r="A5115" i="2"/>
  <c r="B5115" i="2"/>
  <c r="C5115" i="2"/>
  <c r="D5115" i="2"/>
  <c r="E5115" i="2"/>
  <c r="F5115" i="2"/>
  <c r="G5115" i="2"/>
  <c r="H5115" i="2"/>
  <c r="I5115" i="2"/>
  <c r="A5116" i="2"/>
  <c r="B5116" i="2"/>
  <c r="C5116" i="2"/>
  <c r="D5116" i="2"/>
  <c r="E5116" i="2"/>
  <c r="F5116" i="2"/>
  <c r="G5116" i="2"/>
  <c r="H5116" i="2"/>
  <c r="I5116" i="2"/>
  <c r="A5117" i="2"/>
  <c r="B5117" i="2"/>
  <c r="C5117" i="2"/>
  <c r="D5117" i="2"/>
  <c r="E5117" i="2"/>
  <c r="F5117" i="2"/>
  <c r="G5117" i="2"/>
  <c r="H5117" i="2"/>
  <c r="I5117" i="2"/>
  <c r="A5118" i="2"/>
  <c r="B5118" i="2"/>
  <c r="C5118" i="2"/>
  <c r="D5118" i="2"/>
  <c r="E5118" i="2"/>
  <c r="F5118" i="2"/>
  <c r="G5118" i="2"/>
  <c r="H5118" i="2"/>
  <c r="I5118" i="2"/>
  <c r="A5119" i="2"/>
  <c r="B5119" i="2"/>
  <c r="C5119" i="2"/>
  <c r="D5119" i="2"/>
  <c r="E5119" i="2"/>
  <c r="F5119" i="2"/>
  <c r="G5119" i="2"/>
  <c r="H5119" i="2"/>
  <c r="I5119" i="2"/>
  <c r="A5120" i="2"/>
  <c r="B5120" i="2"/>
  <c r="C5120" i="2"/>
  <c r="D5120" i="2"/>
  <c r="E5120" i="2"/>
  <c r="F5120" i="2"/>
  <c r="G5120" i="2"/>
  <c r="H5120" i="2"/>
  <c r="I5120" i="2"/>
  <c r="A5121" i="2"/>
  <c r="B5121" i="2"/>
  <c r="C5121" i="2"/>
  <c r="D5121" i="2"/>
  <c r="E5121" i="2"/>
  <c r="F5121" i="2"/>
  <c r="G5121" i="2"/>
  <c r="H5121" i="2"/>
  <c r="I5121" i="2"/>
  <c r="A5122" i="2"/>
  <c r="B5122" i="2"/>
  <c r="C5122" i="2"/>
  <c r="D5122" i="2"/>
  <c r="E5122" i="2"/>
  <c r="F5122" i="2"/>
  <c r="G5122" i="2"/>
  <c r="H5122" i="2"/>
  <c r="I5122" i="2"/>
  <c r="A5123" i="2"/>
  <c r="B5123" i="2"/>
  <c r="C5123" i="2"/>
  <c r="D5123" i="2"/>
  <c r="E5123" i="2"/>
  <c r="F5123" i="2"/>
  <c r="G5123" i="2"/>
  <c r="H5123" i="2"/>
  <c r="I5123" i="2"/>
  <c r="A5124" i="2"/>
  <c r="B5124" i="2"/>
  <c r="C5124" i="2"/>
  <c r="D5124" i="2"/>
  <c r="E5124" i="2"/>
  <c r="F5124" i="2"/>
  <c r="G5124" i="2"/>
  <c r="H5124" i="2"/>
  <c r="I5124" i="2"/>
  <c r="A5125" i="2"/>
  <c r="B5125" i="2"/>
  <c r="C5125" i="2"/>
  <c r="D5125" i="2"/>
  <c r="E5125" i="2"/>
  <c r="F5125" i="2"/>
  <c r="G5125" i="2"/>
  <c r="H5125" i="2"/>
  <c r="I5125" i="2"/>
  <c r="A5126" i="2"/>
  <c r="B5126" i="2"/>
  <c r="C5126" i="2"/>
  <c r="D5126" i="2"/>
  <c r="E5126" i="2"/>
  <c r="F5126" i="2"/>
  <c r="G5126" i="2"/>
  <c r="H5126" i="2"/>
  <c r="I5126" i="2"/>
  <c r="A5127" i="2"/>
  <c r="B5127" i="2"/>
  <c r="C5127" i="2"/>
  <c r="D5127" i="2"/>
  <c r="E5127" i="2"/>
  <c r="F5127" i="2"/>
  <c r="G5127" i="2"/>
  <c r="H5127" i="2"/>
  <c r="I5127" i="2"/>
  <c r="A5128" i="2"/>
  <c r="B5128" i="2"/>
  <c r="C5128" i="2"/>
  <c r="D5128" i="2"/>
  <c r="E5128" i="2"/>
  <c r="F5128" i="2"/>
  <c r="G5128" i="2"/>
  <c r="H5128" i="2"/>
  <c r="I5128" i="2"/>
  <c r="A5129" i="2"/>
  <c r="B5129" i="2"/>
  <c r="C5129" i="2"/>
  <c r="D5129" i="2"/>
  <c r="E5129" i="2"/>
  <c r="F5129" i="2"/>
  <c r="G5129" i="2"/>
  <c r="H5129" i="2"/>
  <c r="I5129" i="2"/>
  <c r="A5130" i="2"/>
  <c r="B5130" i="2"/>
  <c r="C5130" i="2"/>
  <c r="D5130" i="2"/>
  <c r="E5130" i="2"/>
  <c r="F5130" i="2"/>
  <c r="G5130" i="2"/>
  <c r="H5130" i="2"/>
  <c r="I5130" i="2"/>
  <c r="A5131" i="2"/>
  <c r="B5131" i="2"/>
  <c r="C5131" i="2"/>
  <c r="D5131" i="2"/>
  <c r="E5131" i="2"/>
  <c r="F5131" i="2"/>
  <c r="G5131" i="2"/>
  <c r="H5131" i="2"/>
  <c r="I5131" i="2"/>
  <c r="A5132" i="2"/>
  <c r="B5132" i="2"/>
  <c r="C5132" i="2"/>
  <c r="D5132" i="2"/>
  <c r="E5132" i="2"/>
  <c r="F5132" i="2"/>
  <c r="G5132" i="2"/>
  <c r="H5132" i="2"/>
  <c r="I5132" i="2"/>
  <c r="A5133" i="2"/>
  <c r="B5133" i="2"/>
  <c r="C5133" i="2"/>
  <c r="D5133" i="2"/>
  <c r="E5133" i="2"/>
  <c r="F5133" i="2"/>
  <c r="G5133" i="2"/>
  <c r="H5133" i="2"/>
  <c r="I5133" i="2"/>
  <c r="A5134" i="2"/>
  <c r="B5134" i="2"/>
  <c r="C5134" i="2"/>
  <c r="D5134" i="2"/>
  <c r="E5134" i="2"/>
  <c r="F5134" i="2"/>
  <c r="G5134" i="2"/>
  <c r="H5134" i="2"/>
  <c r="I5134" i="2"/>
  <c r="A5135" i="2"/>
  <c r="B5135" i="2"/>
  <c r="C5135" i="2"/>
  <c r="D5135" i="2"/>
  <c r="E5135" i="2"/>
  <c r="F5135" i="2"/>
  <c r="G5135" i="2"/>
  <c r="H5135" i="2"/>
  <c r="I5135" i="2"/>
  <c r="A5136" i="2"/>
  <c r="B5136" i="2"/>
  <c r="C5136" i="2"/>
  <c r="D5136" i="2"/>
  <c r="E5136" i="2"/>
  <c r="F5136" i="2"/>
  <c r="G5136" i="2"/>
  <c r="H5136" i="2"/>
  <c r="I5136" i="2"/>
  <c r="A5137" i="2"/>
  <c r="B5137" i="2"/>
  <c r="C5137" i="2"/>
  <c r="D5137" i="2"/>
  <c r="E5137" i="2"/>
  <c r="F5137" i="2"/>
  <c r="G5137" i="2"/>
  <c r="H5137" i="2"/>
  <c r="I5137" i="2"/>
  <c r="A5138" i="2"/>
  <c r="B5138" i="2"/>
  <c r="C5138" i="2"/>
  <c r="D5138" i="2"/>
  <c r="E5138" i="2"/>
  <c r="F5138" i="2"/>
  <c r="G5138" i="2"/>
  <c r="H5138" i="2"/>
  <c r="I5138" i="2"/>
  <c r="A5139" i="2"/>
  <c r="B5139" i="2"/>
  <c r="C5139" i="2"/>
  <c r="D5139" i="2"/>
  <c r="E5139" i="2"/>
  <c r="F5139" i="2"/>
  <c r="G5139" i="2"/>
  <c r="H5139" i="2"/>
  <c r="I5139" i="2"/>
  <c r="A5140" i="2"/>
  <c r="B5140" i="2"/>
  <c r="C5140" i="2"/>
  <c r="D5140" i="2"/>
  <c r="E5140" i="2"/>
  <c r="F5140" i="2"/>
  <c r="G5140" i="2"/>
  <c r="H5140" i="2"/>
  <c r="I5140" i="2"/>
  <c r="A5141" i="2"/>
  <c r="B5141" i="2"/>
  <c r="C5141" i="2"/>
  <c r="D5141" i="2"/>
  <c r="E5141" i="2"/>
  <c r="F5141" i="2"/>
  <c r="G5141" i="2"/>
  <c r="H5141" i="2"/>
  <c r="I5141" i="2"/>
  <c r="A5142" i="2"/>
  <c r="B5142" i="2"/>
  <c r="C5142" i="2"/>
  <c r="D5142" i="2"/>
  <c r="E5142" i="2"/>
  <c r="F5142" i="2"/>
  <c r="G5142" i="2"/>
  <c r="H5142" i="2"/>
  <c r="I5142" i="2"/>
  <c r="A5143" i="2"/>
  <c r="B5143" i="2"/>
  <c r="C5143" i="2"/>
  <c r="D5143" i="2"/>
  <c r="E5143" i="2"/>
  <c r="F5143" i="2"/>
  <c r="G5143" i="2"/>
  <c r="H5143" i="2"/>
  <c r="I5143" i="2"/>
  <c r="A5144" i="2"/>
  <c r="B5144" i="2"/>
  <c r="C5144" i="2"/>
  <c r="D5144" i="2"/>
  <c r="E5144" i="2"/>
  <c r="F5144" i="2"/>
  <c r="G5144" i="2"/>
  <c r="H5144" i="2"/>
  <c r="I5144" i="2"/>
  <c r="A5145" i="2"/>
  <c r="B5145" i="2"/>
  <c r="C5145" i="2"/>
  <c r="D5145" i="2"/>
  <c r="E5145" i="2"/>
  <c r="F5145" i="2"/>
  <c r="G5145" i="2"/>
  <c r="H5145" i="2"/>
  <c r="I5145" i="2"/>
  <c r="A5146" i="2"/>
  <c r="B5146" i="2"/>
  <c r="C5146" i="2"/>
  <c r="D5146" i="2"/>
  <c r="E5146" i="2"/>
  <c r="F5146" i="2"/>
  <c r="G5146" i="2"/>
  <c r="H5146" i="2"/>
  <c r="I5146" i="2"/>
  <c r="A5147" i="2"/>
  <c r="B5147" i="2"/>
  <c r="C5147" i="2"/>
  <c r="D5147" i="2"/>
  <c r="E5147" i="2"/>
  <c r="F5147" i="2"/>
  <c r="G5147" i="2"/>
  <c r="H5147" i="2"/>
  <c r="I5147" i="2"/>
  <c r="A5148" i="2"/>
  <c r="B5148" i="2"/>
  <c r="C5148" i="2"/>
  <c r="D5148" i="2"/>
  <c r="E5148" i="2"/>
  <c r="F5148" i="2"/>
  <c r="G5148" i="2"/>
  <c r="H5148" i="2"/>
  <c r="I5148" i="2"/>
  <c r="A5149" i="2"/>
  <c r="B5149" i="2"/>
  <c r="C5149" i="2"/>
  <c r="D5149" i="2"/>
  <c r="E5149" i="2"/>
  <c r="F5149" i="2"/>
  <c r="G5149" i="2"/>
  <c r="H5149" i="2"/>
  <c r="I5149" i="2"/>
  <c r="A5150" i="2"/>
  <c r="B5150" i="2"/>
  <c r="C5150" i="2"/>
  <c r="D5150" i="2"/>
  <c r="E5150" i="2"/>
  <c r="F5150" i="2"/>
  <c r="G5150" i="2"/>
  <c r="H5150" i="2"/>
  <c r="I5150" i="2"/>
  <c r="A5151" i="2"/>
  <c r="B5151" i="2"/>
  <c r="C5151" i="2"/>
  <c r="D5151" i="2"/>
  <c r="E5151" i="2"/>
  <c r="F5151" i="2"/>
  <c r="G5151" i="2"/>
  <c r="H5151" i="2"/>
  <c r="I5151" i="2"/>
  <c r="A5152" i="2"/>
  <c r="B5152" i="2"/>
  <c r="C5152" i="2"/>
  <c r="D5152" i="2"/>
  <c r="E5152" i="2"/>
  <c r="F5152" i="2"/>
  <c r="G5152" i="2"/>
  <c r="H5152" i="2"/>
  <c r="I5152" i="2"/>
  <c r="A5153" i="2"/>
  <c r="B5153" i="2"/>
  <c r="C5153" i="2"/>
  <c r="D5153" i="2"/>
  <c r="E5153" i="2"/>
  <c r="F5153" i="2"/>
  <c r="G5153" i="2"/>
  <c r="H5153" i="2"/>
  <c r="I5153" i="2"/>
  <c r="A5154" i="2"/>
  <c r="B5154" i="2"/>
  <c r="C5154" i="2"/>
  <c r="D5154" i="2"/>
  <c r="E5154" i="2"/>
  <c r="F5154" i="2"/>
  <c r="G5154" i="2"/>
  <c r="H5154" i="2"/>
  <c r="I5154" i="2"/>
  <c r="A5155" i="2"/>
  <c r="B5155" i="2"/>
  <c r="C5155" i="2"/>
  <c r="D5155" i="2"/>
  <c r="E5155" i="2"/>
  <c r="F5155" i="2"/>
  <c r="G5155" i="2"/>
  <c r="H5155" i="2"/>
  <c r="I5155" i="2"/>
  <c r="A5156" i="2"/>
  <c r="B5156" i="2"/>
  <c r="C5156" i="2"/>
  <c r="D5156" i="2"/>
  <c r="E5156" i="2"/>
  <c r="F5156" i="2"/>
  <c r="G5156" i="2"/>
  <c r="H5156" i="2"/>
  <c r="I5156" i="2"/>
  <c r="A5157" i="2"/>
  <c r="B5157" i="2"/>
  <c r="C5157" i="2"/>
  <c r="D5157" i="2"/>
  <c r="E5157" i="2"/>
  <c r="F5157" i="2"/>
  <c r="G5157" i="2"/>
  <c r="H5157" i="2"/>
  <c r="I5157" i="2"/>
  <c r="A5158" i="2"/>
  <c r="B5158" i="2"/>
  <c r="C5158" i="2"/>
  <c r="D5158" i="2"/>
  <c r="E5158" i="2"/>
  <c r="F5158" i="2"/>
  <c r="G5158" i="2"/>
  <c r="H5158" i="2"/>
  <c r="I5158" i="2"/>
  <c r="A5159" i="2"/>
  <c r="B5159" i="2"/>
  <c r="C5159" i="2"/>
  <c r="D5159" i="2"/>
  <c r="E5159" i="2"/>
  <c r="F5159" i="2"/>
  <c r="G5159" i="2"/>
  <c r="H5159" i="2"/>
  <c r="I5159" i="2"/>
  <c r="A5160" i="2"/>
  <c r="B5160" i="2"/>
  <c r="C5160" i="2"/>
  <c r="D5160" i="2"/>
  <c r="E5160" i="2"/>
  <c r="F5160" i="2"/>
  <c r="G5160" i="2"/>
  <c r="H5160" i="2"/>
  <c r="I5160" i="2"/>
  <c r="A5161" i="2"/>
  <c r="B5161" i="2"/>
  <c r="C5161" i="2"/>
  <c r="D5161" i="2"/>
  <c r="E5161" i="2"/>
  <c r="F5161" i="2"/>
  <c r="G5161" i="2"/>
  <c r="H5161" i="2"/>
  <c r="I5161" i="2"/>
  <c r="A5162" i="2"/>
  <c r="B5162" i="2"/>
  <c r="C5162" i="2"/>
  <c r="D5162" i="2"/>
  <c r="E5162" i="2"/>
  <c r="F5162" i="2"/>
  <c r="G5162" i="2"/>
  <c r="H5162" i="2"/>
  <c r="I5162" i="2"/>
  <c r="A5163" i="2"/>
  <c r="B5163" i="2"/>
  <c r="C5163" i="2"/>
  <c r="D5163" i="2"/>
  <c r="E5163" i="2"/>
  <c r="F5163" i="2"/>
  <c r="G5163" i="2"/>
  <c r="H5163" i="2"/>
  <c r="I5163" i="2"/>
  <c r="A5164" i="2"/>
  <c r="B5164" i="2"/>
  <c r="C5164" i="2"/>
  <c r="D5164" i="2"/>
  <c r="E5164" i="2"/>
  <c r="F5164" i="2"/>
  <c r="G5164" i="2"/>
  <c r="H5164" i="2"/>
  <c r="I5164" i="2"/>
  <c r="A5165" i="2"/>
  <c r="B5165" i="2"/>
  <c r="C5165" i="2"/>
  <c r="D5165" i="2"/>
  <c r="E5165" i="2"/>
  <c r="F5165" i="2"/>
  <c r="G5165" i="2"/>
  <c r="H5165" i="2"/>
  <c r="I5165" i="2"/>
  <c r="A5166" i="2"/>
  <c r="B5166" i="2"/>
  <c r="C5166" i="2"/>
  <c r="D5166" i="2"/>
  <c r="E5166" i="2"/>
  <c r="F5166" i="2"/>
  <c r="G5166" i="2"/>
  <c r="H5166" i="2"/>
  <c r="I5166" i="2"/>
  <c r="A5167" i="2"/>
  <c r="B5167" i="2"/>
  <c r="C5167" i="2"/>
  <c r="D5167" i="2"/>
  <c r="E5167" i="2"/>
  <c r="F5167" i="2"/>
  <c r="G5167" i="2"/>
  <c r="H5167" i="2"/>
  <c r="I5167" i="2"/>
  <c r="A5168" i="2"/>
  <c r="B5168" i="2"/>
  <c r="C5168" i="2"/>
  <c r="D5168" i="2"/>
  <c r="E5168" i="2"/>
  <c r="F5168" i="2"/>
  <c r="G5168" i="2"/>
  <c r="H5168" i="2"/>
  <c r="I5168" i="2"/>
  <c r="A5169" i="2"/>
  <c r="B5169" i="2"/>
  <c r="C5169" i="2"/>
  <c r="D5169" i="2"/>
  <c r="E5169" i="2"/>
  <c r="F5169" i="2"/>
  <c r="G5169" i="2"/>
  <c r="H5169" i="2"/>
  <c r="I5169" i="2"/>
  <c r="A5170" i="2"/>
  <c r="B5170" i="2"/>
  <c r="C5170" i="2"/>
  <c r="D5170" i="2"/>
  <c r="E5170" i="2"/>
  <c r="F5170" i="2"/>
  <c r="G5170" i="2"/>
  <c r="H5170" i="2"/>
  <c r="I5170" i="2"/>
  <c r="A5171" i="2"/>
  <c r="B5171" i="2"/>
  <c r="C5171" i="2"/>
  <c r="D5171" i="2"/>
  <c r="E5171" i="2"/>
  <c r="F5171" i="2"/>
  <c r="G5171" i="2"/>
  <c r="H5171" i="2"/>
  <c r="I5171" i="2"/>
  <c r="A5172" i="2"/>
  <c r="B5172" i="2"/>
  <c r="C5172" i="2"/>
  <c r="D5172" i="2"/>
  <c r="E5172" i="2"/>
  <c r="F5172" i="2"/>
  <c r="G5172" i="2"/>
  <c r="H5172" i="2"/>
  <c r="I5172" i="2"/>
  <c r="A5173" i="2"/>
  <c r="B5173" i="2"/>
  <c r="C5173" i="2"/>
  <c r="D5173" i="2"/>
  <c r="E5173" i="2"/>
  <c r="F5173" i="2"/>
  <c r="G5173" i="2"/>
  <c r="H5173" i="2"/>
  <c r="I5173" i="2"/>
  <c r="A5174" i="2"/>
  <c r="B5174" i="2"/>
  <c r="C5174" i="2"/>
  <c r="D5174" i="2"/>
  <c r="E5174" i="2"/>
  <c r="F5174" i="2"/>
  <c r="G5174" i="2"/>
  <c r="H5174" i="2"/>
  <c r="I5174" i="2"/>
  <c r="A5175" i="2"/>
  <c r="B5175" i="2"/>
  <c r="C5175" i="2"/>
  <c r="D5175" i="2"/>
  <c r="E5175" i="2"/>
  <c r="F5175" i="2"/>
  <c r="G5175" i="2"/>
  <c r="H5175" i="2"/>
  <c r="I5175" i="2"/>
  <c r="A5176" i="2"/>
  <c r="B5176" i="2"/>
  <c r="C5176" i="2"/>
  <c r="D5176" i="2"/>
  <c r="E5176" i="2"/>
  <c r="F5176" i="2"/>
  <c r="G5176" i="2"/>
  <c r="H5176" i="2"/>
  <c r="I5176" i="2"/>
  <c r="A5177" i="2"/>
  <c r="B5177" i="2"/>
  <c r="C5177" i="2"/>
  <c r="D5177" i="2"/>
  <c r="E5177" i="2"/>
  <c r="F5177" i="2"/>
  <c r="G5177" i="2"/>
  <c r="H5177" i="2"/>
  <c r="I5177" i="2"/>
  <c r="A5178" i="2"/>
  <c r="B5178" i="2"/>
  <c r="C5178" i="2"/>
  <c r="D5178" i="2"/>
  <c r="E5178" i="2"/>
  <c r="F5178" i="2"/>
  <c r="G5178" i="2"/>
  <c r="H5178" i="2"/>
  <c r="I5178" i="2"/>
  <c r="A5179" i="2"/>
  <c r="B5179" i="2"/>
  <c r="C5179" i="2"/>
  <c r="D5179" i="2"/>
  <c r="E5179" i="2"/>
  <c r="F5179" i="2"/>
  <c r="G5179" i="2"/>
  <c r="H5179" i="2"/>
  <c r="I5179" i="2"/>
  <c r="A5180" i="2"/>
  <c r="B5180" i="2"/>
  <c r="C5180" i="2"/>
  <c r="D5180" i="2"/>
  <c r="E5180" i="2"/>
  <c r="F5180" i="2"/>
  <c r="G5180" i="2"/>
  <c r="H5180" i="2"/>
  <c r="I5180" i="2"/>
  <c r="A5181" i="2"/>
  <c r="B5181" i="2"/>
  <c r="C5181" i="2"/>
  <c r="D5181" i="2"/>
  <c r="E5181" i="2"/>
  <c r="F5181" i="2"/>
  <c r="G5181" i="2"/>
  <c r="H5181" i="2"/>
  <c r="I5181" i="2"/>
  <c r="A5182" i="2"/>
  <c r="B5182" i="2"/>
  <c r="C5182" i="2"/>
  <c r="D5182" i="2"/>
  <c r="E5182" i="2"/>
  <c r="F5182" i="2"/>
  <c r="G5182" i="2"/>
  <c r="H5182" i="2"/>
  <c r="I5182" i="2"/>
  <c r="A5183" i="2"/>
  <c r="B5183" i="2"/>
  <c r="C5183" i="2"/>
  <c r="D5183" i="2"/>
  <c r="E5183" i="2"/>
  <c r="F5183" i="2"/>
  <c r="G5183" i="2"/>
  <c r="H5183" i="2"/>
  <c r="I5183" i="2"/>
  <c r="A5184" i="2"/>
  <c r="B5184" i="2"/>
  <c r="C5184" i="2"/>
  <c r="D5184" i="2"/>
  <c r="E5184" i="2"/>
  <c r="F5184" i="2"/>
  <c r="G5184" i="2"/>
  <c r="H5184" i="2"/>
  <c r="I5184" i="2"/>
  <c r="A5185" i="2"/>
  <c r="B5185" i="2"/>
  <c r="C5185" i="2"/>
  <c r="D5185" i="2"/>
  <c r="E5185" i="2"/>
  <c r="F5185" i="2"/>
  <c r="G5185" i="2"/>
  <c r="H5185" i="2"/>
  <c r="I5185" i="2"/>
  <c r="A5186" i="2"/>
  <c r="B5186" i="2"/>
  <c r="C5186" i="2"/>
  <c r="D5186" i="2"/>
  <c r="E5186" i="2"/>
  <c r="F5186" i="2"/>
  <c r="G5186" i="2"/>
  <c r="H5186" i="2"/>
  <c r="I5186" i="2"/>
  <c r="A5187" i="2"/>
  <c r="B5187" i="2"/>
  <c r="C5187" i="2"/>
  <c r="D5187" i="2"/>
  <c r="E5187" i="2"/>
  <c r="F5187" i="2"/>
  <c r="G5187" i="2"/>
  <c r="H5187" i="2"/>
  <c r="I5187" i="2"/>
  <c r="A5188" i="2"/>
  <c r="B5188" i="2"/>
  <c r="C5188" i="2"/>
  <c r="D5188" i="2"/>
  <c r="E5188" i="2"/>
  <c r="F5188" i="2"/>
  <c r="G5188" i="2"/>
  <c r="H5188" i="2"/>
  <c r="I5188" i="2"/>
  <c r="A5189" i="2"/>
  <c r="B5189" i="2"/>
  <c r="C5189" i="2"/>
  <c r="D5189" i="2"/>
  <c r="E5189" i="2"/>
  <c r="F5189" i="2"/>
  <c r="G5189" i="2"/>
  <c r="H5189" i="2"/>
  <c r="I5189" i="2"/>
  <c r="A5190" i="2"/>
  <c r="B5190" i="2"/>
  <c r="C5190" i="2"/>
  <c r="D5190" i="2"/>
  <c r="E5190" i="2"/>
  <c r="F5190" i="2"/>
  <c r="G5190" i="2"/>
  <c r="H5190" i="2"/>
  <c r="I5190" i="2"/>
  <c r="A5191" i="2"/>
  <c r="B5191" i="2"/>
  <c r="C5191" i="2"/>
  <c r="D5191" i="2"/>
  <c r="E5191" i="2"/>
  <c r="F5191" i="2"/>
  <c r="G5191" i="2"/>
  <c r="H5191" i="2"/>
  <c r="I5191" i="2"/>
  <c r="A5192" i="2"/>
  <c r="B5192" i="2"/>
  <c r="C5192" i="2"/>
  <c r="D5192" i="2"/>
  <c r="E5192" i="2"/>
  <c r="F5192" i="2"/>
  <c r="G5192" i="2"/>
  <c r="H5192" i="2"/>
  <c r="I5192" i="2"/>
  <c r="A5193" i="2"/>
  <c r="B5193" i="2"/>
  <c r="C5193" i="2"/>
  <c r="D5193" i="2"/>
  <c r="E5193" i="2"/>
  <c r="F5193" i="2"/>
  <c r="G5193" i="2"/>
  <c r="H5193" i="2"/>
  <c r="I5193" i="2"/>
  <c r="A5194" i="2"/>
  <c r="B5194" i="2"/>
  <c r="C5194" i="2"/>
  <c r="D5194" i="2"/>
  <c r="E5194" i="2"/>
  <c r="F5194" i="2"/>
  <c r="G5194" i="2"/>
  <c r="H5194" i="2"/>
  <c r="I5194" i="2"/>
  <c r="A5195" i="2"/>
  <c r="B5195" i="2"/>
  <c r="C5195" i="2"/>
  <c r="D5195" i="2"/>
  <c r="E5195" i="2"/>
  <c r="F5195" i="2"/>
  <c r="G5195" i="2"/>
  <c r="H5195" i="2"/>
  <c r="I5195" i="2"/>
  <c r="A5196" i="2"/>
  <c r="B5196" i="2"/>
  <c r="C5196" i="2"/>
  <c r="D5196" i="2"/>
  <c r="E5196" i="2"/>
  <c r="F5196" i="2"/>
  <c r="G5196" i="2"/>
  <c r="H5196" i="2"/>
  <c r="I5196" i="2"/>
  <c r="A5197" i="2"/>
  <c r="B5197" i="2"/>
  <c r="C5197" i="2"/>
  <c r="D5197" i="2"/>
  <c r="E5197" i="2"/>
  <c r="F5197" i="2"/>
  <c r="G5197" i="2"/>
  <c r="H5197" i="2"/>
  <c r="I5197" i="2"/>
  <c r="A5198" i="2"/>
  <c r="B5198" i="2"/>
  <c r="C5198" i="2"/>
  <c r="D5198" i="2"/>
  <c r="E5198" i="2"/>
  <c r="F5198" i="2"/>
  <c r="G5198" i="2"/>
  <c r="H5198" i="2"/>
  <c r="I5198" i="2"/>
  <c r="A5199" i="2"/>
  <c r="B5199" i="2"/>
  <c r="C5199" i="2"/>
  <c r="D5199" i="2"/>
  <c r="E5199" i="2"/>
  <c r="F5199" i="2"/>
  <c r="G5199" i="2"/>
  <c r="H5199" i="2"/>
  <c r="I5199" i="2"/>
  <c r="A5200" i="2"/>
  <c r="B5200" i="2"/>
  <c r="C5200" i="2"/>
  <c r="D5200" i="2"/>
  <c r="E5200" i="2"/>
  <c r="F5200" i="2"/>
  <c r="G5200" i="2"/>
  <c r="H5200" i="2"/>
  <c r="I5200" i="2"/>
  <c r="A5201" i="2"/>
  <c r="B5201" i="2"/>
  <c r="C5201" i="2"/>
  <c r="D5201" i="2"/>
  <c r="E5201" i="2"/>
  <c r="F5201" i="2"/>
  <c r="G5201" i="2"/>
  <c r="H5201" i="2"/>
  <c r="I5201" i="2"/>
  <c r="A5202" i="2"/>
  <c r="B5202" i="2"/>
  <c r="C5202" i="2"/>
  <c r="D5202" i="2"/>
  <c r="E5202" i="2"/>
  <c r="F5202" i="2"/>
  <c r="G5202" i="2"/>
  <c r="H5202" i="2"/>
  <c r="I5202" i="2"/>
  <c r="A5203" i="2"/>
  <c r="B5203" i="2"/>
  <c r="C5203" i="2"/>
  <c r="D5203" i="2"/>
  <c r="E5203" i="2"/>
  <c r="F5203" i="2"/>
  <c r="G5203" i="2"/>
  <c r="H5203" i="2"/>
  <c r="I5203" i="2"/>
  <c r="A5204" i="2"/>
  <c r="B5204" i="2"/>
  <c r="C5204" i="2"/>
  <c r="D5204" i="2"/>
  <c r="E5204" i="2"/>
  <c r="F5204" i="2"/>
  <c r="G5204" i="2"/>
  <c r="H5204" i="2"/>
  <c r="I5204" i="2"/>
  <c r="A5205" i="2"/>
  <c r="B5205" i="2"/>
  <c r="C5205" i="2"/>
  <c r="D5205" i="2"/>
  <c r="E5205" i="2"/>
  <c r="F5205" i="2"/>
  <c r="G5205" i="2"/>
  <c r="H5205" i="2"/>
  <c r="I5205" i="2"/>
  <c r="A5206" i="2"/>
  <c r="B5206" i="2"/>
  <c r="C5206" i="2"/>
  <c r="D5206" i="2"/>
  <c r="E5206" i="2"/>
  <c r="F5206" i="2"/>
  <c r="G5206" i="2"/>
  <c r="H5206" i="2"/>
  <c r="I5206" i="2"/>
  <c r="A5207" i="2"/>
  <c r="B5207" i="2"/>
  <c r="C5207" i="2"/>
  <c r="D5207" i="2"/>
  <c r="E5207" i="2"/>
  <c r="F5207" i="2"/>
  <c r="G5207" i="2"/>
  <c r="H5207" i="2"/>
  <c r="I5207" i="2"/>
  <c r="A5208" i="2"/>
  <c r="B5208" i="2"/>
  <c r="C5208" i="2"/>
  <c r="D5208" i="2"/>
  <c r="E5208" i="2"/>
  <c r="F5208" i="2"/>
  <c r="G5208" i="2"/>
  <c r="H5208" i="2"/>
  <c r="I5208" i="2"/>
  <c r="A5209" i="2"/>
  <c r="B5209" i="2"/>
  <c r="C5209" i="2"/>
  <c r="D5209" i="2"/>
  <c r="E5209" i="2"/>
  <c r="F5209" i="2"/>
  <c r="G5209" i="2"/>
  <c r="H5209" i="2"/>
  <c r="I5209" i="2"/>
  <c r="A5210" i="2"/>
  <c r="B5210" i="2"/>
  <c r="C5210" i="2"/>
  <c r="D5210" i="2"/>
  <c r="E5210" i="2"/>
  <c r="F5210" i="2"/>
  <c r="G5210" i="2"/>
  <c r="H5210" i="2"/>
  <c r="I5210" i="2"/>
  <c r="A5211" i="2"/>
  <c r="B5211" i="2"/>
  <c r="C5211" i="2"/>
  <c r="D5211" i="2"/>
  <c r="E5211" i="2"/>
  <c r="F5211" i="2"/>
  <c r="G5211" i="2"/>
  <c r="H5211" i="2"/>
  <c r="I5211" i="2"/>
  <c r="A5212" i="2"/>
  <c r="B5212" i="2"/>
  <c r="C5212" i="2"/>
  <c r="D5212" i="2"/>
  <c r="E5212" i="2"/>
  <c r="F5212" i="2"/>
  <c r="G5212" i="2"/>
  <c r="H5212" i="2"/>
  <c r="I5212" i="2"/>
  <c r="A5213" i="2"/>
  <c r="B5213" i="2"/>
  <c r="C5213" i="2"/>
  <c r="D5213" i="2"/>
  <c r="E5213" i="2"/>
  <c r="F5213" i="2"/>
  <c r="G5213" i="2"/>
  <c r="H5213" i="2"/>
  <c r="I5213" i="2"/>
  <c r="A5214" i="2"/>
  <c r="B5214" i="2"/>
  <c r="C5214" i="2"/>
  <c r="D5214" i="2"/>
  <c r="E5214" i="2"/>
  <c r="F5214" i="2"/>
  <c r="G5214" i="2"/>
  <c r="H5214" i="2"/>
  <c r="I5214" i="2"/>
  <c r="A5215" i="2"/>
  <c r="B5215" i="2"/>
  <c r="C5215" i="2"/>
  <c r="D5215" i="2"/>
  <c r="E5215" i="2"/>
  <c r="F5215" i="2"/>
  <c r="G5215" i="2"/>
  <c r="H5215" i="2"/>
  <c r="I5215" i="2"/>
  <c r="A5216" i="2"/>
  <c r="B5216" i="2"/>
  <c r="C5216" i="2"/>
  <c r="D5216" i="2"/>
  <c r="E5216" i="2"/>
  <c r="F5216" i="2"/>
  <c r="G5216" i="2"/>
  <c r="H5216" i="2"/>
  <c r="I5216" i="2"/>
  <c r="A5217" i="2"/>
  <c r="B5217" i="2"/>
  <c r="C5217" i="2"/>
  <c r="D5217" i="2"/>
  <c r="E5217" i="2"/>
  <c r="F5217" i="2"/>
  <c r="G5217" i="2"/>
  <c r="H5217" i="2"/>
  <c r="I5217" i="2"/>
  <c r="A5218" i="2"/>
  <c r="B5218" i="2"/>
  <c r="C5218" i="2"/>
  <c r="D5218" i="2"/>
  <c r="E5218" i="2"/>
  <c r="F5218" i="2"/>
  <c r="G5218" i="2"/>
  <c r="H5218" i="2"/>
  <c r="I5218" i="2"/>
  <c r="A5219" i="2"/>
  <c r="B5219" i="2"/>
  <c r="C5219" i="2"/>
  <c r="D5219" i="2"/>
  <c r="E5219" i="2"/>
  <c r="F5219" i="2"/>
  <c r="G5219" i="2"/>
  <c r="H5219" i="2"/>
  <c r="I5219" i="2"/>
  <c r="A5220" i="2"/>
  <c r="B5220" i="2"/>
  <c r="C5220" i="2"/>
  <c r="D5220" i="2"/>
  <c r="E5220" i="2"/>
  <c r="F5220" i="2"/>
  <c r="G5220" i="2"/>
  <c r="H5220" i="2"/>
  <c r="I5220" i="2"/>
  <c r="A5221" i="2"/>
  <c r="B5221" i="2"/>
  <c r="C5221" i="2"/>
  <c r="D5221" i="2"/>
  <c r="E5221" i="2"/>
  <c r="F5221" i="2"/>
  <c r="G5221" i="2"/>
  <c r="H5221" i="2"/>
  <c r="I5221" i="2"/>
  <c r="A5222" i="2"/>
  <c r="B5222" i="2"/>
  <c r="C5222" i="2"/>
  <c r="D5222" i="2"/>
  <c r="E5222" i="2"/>
  <c r="F5222" i="2"/>
  <c r="G5222" i="2"/>
  <c r="H5222" i="2"/>
  <c r="I5222" i="2"/>
  <c r="A5223" i="2"/>
  <c r="B5223" i="2"/>
  <c r="C5223" i="2"/>
  <c r="D5223" i="2"/>
  <c r="E5223" i="2"/>
  <c r="F5223" i="2"/>
  <c r="G5223" i="2"/>
  <c r="H5223" i="2"/>
  <c r="I5223" i="2"/>
  <c r="A5224" i="2"/>
  <c r="B5224" i="2"/>
  <c r="C5224" i="2"/>
  <c r="D5224" i="2"/>
  <c r="E5224" i="2"/>
  <c r="F5224" i="2"/>
  <c r="G5224" i="2"/>
  <c r="H5224" i="2"/>
  <c r="I5224" i="2"/>
  <c r="A5225" i="2"/>
  <c r="B5225" i="2"/>
  <c r="C5225" i="2"/>
  <c r="D5225" i="2"/>
  <c r="E5225" i="2"/>
  <c r="F5225" i="2"/>
  <c r="G5225" i="2"/>
  <c r="H5225" i="2"/>
  <c r="I5225" i="2"/>
  <c r="A5226" i="2"/>
  <c r="B5226" i="2"/>
  <c r="C5226" i="2"/>
  <c r="D5226" i="2"/>
  <c r="E5226" i="2"/>
  <c r="F5226" i="2"/>
  <c r="G5226" i="2"/>
  <c r="H5226" i="2"/>
  <c r="I5226" i="2"/>
  <c r="A5227" i="2"/>
  <c r="B5227" i="2"/>
  <c r="C5227" i="2"/>
  <c r="D5227" i="2"/>
  <c r="E5227" i="2"/>
  <c r="F5227" i="2"/>
  <c r="G5227" i="2"/>
  <c r="H5227" i="2"/>
  <c r="I5227" i="2"/>
  <c r="A5228" i="2"/>
  <c r="B5228" i="2"/>
  <c r="C5228" i="2"/>
  <c r="D5228" i="2"/>
  <c r="E5228" i="2"/>
  <c r="F5228" i="2"/>
  <c r="G5228" i="2"/>
  <c r="H5228" i="2"/>
  <c r="I5228" i="2"/>
  <c r="A5229" i="2"/>
  <c r="B5229" i="2"/>
  <c r="C5229" i="2"/>
  <c r="D5229" i="2"/>
  <c r="E5229" i="2"/>
  <c r="F5229" i="2"/>
  <c r="G5229" i="2"/>
  <c r="H5229" i="2"/>
  <c r="I5229" i="2"/>
  <c r="A5230" i="2"/>
  <c r="B5230" i="2"/>
  <c r="C5230" i="2"/>
  <c r="D5230" i="2"/>
  <c r="E5230" i="2"/>
  <c r="F5230" i="2"/>
  <c r="G5230" i="2"/>
  <c r="H5230" i="2"/>
  <c r="I5230" i="2"/>
  <c r="A5231" i="2"/>
  <c r="B5231" i="2"/>
  <c r="C5231" i="2"/>
  <c r="D5231" i="2"/>
  <c r="E5231" i="2"/>
  <c r="F5231" i="2"/>
  <c r="G5231" i="2"/>
  <c r="H5231" i="2"/>
  <c r="I5231" i="2"/>
  <c r="A5232" i="2"/>
  <c r="B5232" i="2"/>
  <c r="C5232" i="2"/>
  <c r="D5232" i="2"/>
  <c r="E5232" i="2"/>
  <c r="F5232" i="2"/>
  <c r="G5232" i="2"/>
  <c r="H5232" i="2"/>
  <c r="I5232" i="2"/>
  <c r="A5233" i="2"/>
  <c r="B5233" i="2"/>
  <c r="C5233" i="2"/>
  <c r="D5233" i="2"/>
  <c r="E5233" i="2"/>
  <c r="F5233" i="2"/>
  <c r="G5233" i="2"/>
  <c r="H5233" i="2"/>
  <c r="I5233" i="2"/>
  <c r="A5234" i="2"/>
  <c r="B5234" i="2"/>
  <c r="C5234" i="2"/>
  <c r="D5234" i="2"/>
  <c r="E5234" i="2"/>
  <c r="F5234" i="2"/>
  <c r="G5234" i="2"/>
  <c r="H5234" i="2"/>
  <c r="I5234" i="2"/>
  <c r="A5235" i="2"/>
  <c r="B5235" i="2"/>
  <c r="C5235" i="2"/>
  <c r="D5235" i="2"/>
  <c r="E5235" i="2"/>
  <c r="F5235" i="2"/>
  <c r="G5235" i="2"/>
  <c r="H5235" i="2"/>
  <c r="I5235" i="2"/>
  <c r="A5236" i="2"/>
  <c r="B5236" i="2"/>
  <c r="C5236" i="2"/>
  <c r="D5236" i="2"/>
  <c r="E5236" i="2"/>
  <c r="F5236" i="2"/>
  <c r="G5236" i="2"/>
  <c r="H5236" i="2"/>
  <c r="I5236" i="2"/>
  <c r="A5237" i="2"/>
  <c r="B5237" i="2"/>
  <c r="C5237" i="2"/>
  <c r="D5237" i="2"/>
  <c r="E5237" i="2"/>
  <c r="F5237" i="2"/>
  <c r="G5237" i="2"/>
  <c r="H5237" i="2"/>
  <c r="I5237" i="2"/>
  <c r="A5238" i="2"/>
  <c r="B5238" i="2"/>
  <c r="C5238" i="2"/>
  <c r="D5238" i="2"/>
  <c r="E5238" i="2"/>
  <c r="F5238" i="2"/>
  <c r="G5238" i="2"/>
  <c r="H5238" i="2"/>
  <c r="I5238" i="2"/>
  <c r="A5239" i="2"/>
  <c r="B5239" i="2"/>
  <c r="C5239" i="2"/>
  <c r="D5239" i="2"/>
  <c r="E5239" i="2"/>
  <c r="F5239" i="2"/>
  <c r="G5239" i="2"/>
  <c r="H5239" i="2"/>
  <c r="I5239" i="2"/>
  <c r="A5240" i="2"/>
  <c r="B5240" i="2"/>
  <c r="C5240" i="2"/>
  <c r="D5240" i="2"/>
  <c r="E5240" i="2"/>
  <c r="F5240" i="2"/>
  <c r="G5240" i="2"/>
  <c r="H5240" i="2"/>
  <c r="I5240" i="2"/>
  <c r="A5241" i="2"/>
  <c r="B5241" i="2"/>
  <c r="C5241" i="2"/>
  <c r="D5241" i="2"/>
  <c r="E5241" i="2"/>
  <c r="F5241" i="2"/>
  <c r="G5241" i="2"/>
  <c r="H5241" i="2"/>
  <c r="I5241" i="2"/>
  <c r="A5242" i="2"/>
  <c r="B5242" i="2"/>
  <c r="C5242" i="2"/>
  <c r="D5242" i="2"/>
  <c r="E5242" i="2"/>
  <c r="F5242" i="2"/>
  <c r="G5242" i="2"/>
  <c r="H5242" i="2"/>
  <c r="I5242" i="2"/>
  <c r="A5243" i="2"/>
  <c r="B5243" i="2"/>
  <c r="C5243" i="2"/>
  <c r="D5243" i="2"/>
  <c r="E5243" i="2"/>
  <c r="F5243" i="2"/>
  <c r="G5243" i="2"/>
  <c r="H5243" i="2"/>
  <c r="I5243" i="2"/>
  <c r="A5244" i="2"/>
  <c r="B5244" i="2"/>
  <c r="C5244" i="2"/>
  <c r="D5244" i="2"/>
  <c r="E5244" i="2"/>
  <c r="F5244" i="2"/>
  <c r="G5244" i="2"/>
  <c r="H5244" i="2"/>
  <c r="I5244" i="2"/>
  <c r="A5245" i="2"/>
  <c r="B5245" i="2"/>
  <c r="C5245" i="2"/>
  <c r="D5245" i="2"/>
  <c r="E5245" i="2"/>
  <c r="F5245" i="2"/>
  <c r="G5245" i="2"/>
  <c r="H5245" i="2"/>
  <c r="I5245" i="2"/>
  <c r="A5246" i="2"/>
  <c r="B5246" i="2"/>
  <c r="C5246" i="2"/>
  <c r="D5246" i="2"/>
  <c r="E5246" i="2"/>
  <c r="F5246" i="2"/>
  <c r="G5246" i="2"/>
  <c r="H5246" i="2"/>
  <c r="I5246" i="2"/>
  <c r="A5247" i="2"/>
  <c r="B5247" i="2"/>
  <c r="C5247" i="2"/>
  <c r="D5247" i="2"/>
  <c r="E5247" i="2"/>
  <c r="F5247" i="2"/>
  <c r="G5247" i="2"/>
  <c r="H5247" i="2"/>
  <c r="I5247" i="2"/>
  <c r="A5248" i="2"/>
  <c r="B5248" i="2"/>
  <c r="C5248" i="2"/>
  <c r="D5248" i="2"/>
  <c r="E5248" i="2"/>
  <c r="F5248" i="2"/>
  <c r="G5248" i="2"/>
  <c r="H5248" i="2"/>
  <c r="I5248" i="2"/>
  <c r="A5249" i="2"/>
  <c r="B5249" i="2"/>
  <c r="C5249" i="2"/>
  <c r="D5249" i="2"/>
  <c r="E5249" i="2"/>
  <c r="F5249" i="2"/>
  <c r="G5249" i="2"/>
  <c r="H5249" i="2"/>
  <c r="I5249" i="2"/>
  <c r="A5250" i="2"/>
  <c r="B5250" i="2"/>
  <c r="C5250" i="2"/>
  <c r="D5250" i="2"/>
  <c r="E5250" i="2"/>
  <c r="F5250" i="2"/>
  <c r="G5250" i="2"/>
  <c r="H5250" i="2"/>
  <c r="I5250" i="2"/>
  <c r="A5251" i="2"/>
  <c r="B5251" i="2"/>
  <c r="C5251" i="2"/>
  <c r="D5251" i="2"/>
  <c r="E5251" i="2"/>
  <c r="F5251" i="2"/>
  <c r="G5251" i="2"/>
  <c r="H5251" i="2"/>
  <c r="I5251" i="2"/>
  <c r="A5252" i="2"/>
  <c r="B5252" i="2"/>
  <c r="C5252" i="2"/>
  <c r="D5252" i="2"/>
  <c r="E5252" i="2"/>
  <c r="F5252" i="2"/>
  <c r="G5252" i="2"/>
  <c r="H5252" i="2"/>
  <c r="I5252" i="2"/>
  <c r="A5253" i="2"/>
  <c r="B5253" i="2"/>
  <c r="C5253" i="2"/>
  <c r="D5253" i="2"/>
  <c r="E5253" i="2"/>
  <c r="F5253" i="2"/>
  <c r="G5253" i="2"/>
  <c r="H5253" i="2"/>
  <c r="I5253" i="2"/>
  <c r="A5254" i="2"/>
  <c r="B5254" i="2"/>
  <c r="C5254" i="2"/>
  <c r="D5254" i="2"/>
  <c r="E5254" i="2"/>
  <c r="F5254" i="2"/>
  <c r="G5254" i="2"/>
  <c r="H5254" i="2"/>
  <c r="I5254" i="2"/>
  <c r="A5255" i="2"/>
  <c r="B5255" i="2"/>
  <c r="C5255" i="2"/>
  <c r="D5255" i="2"/>
  <c r="E5255" i="2"/>
  <c r="F5255" i="2"/>
  <c r="G5255" i="2"/>
  <c r="H5255" i="2"/>
  <c r="I5255" i="2"/>
  <c r="A5256" i="2"/>
  <c r="B5256" i="2"/>
  <c r="C5256" i="2"/>
  <c r="D5256" i="2"/>
  <c r="E5256" i="2"/>
  <c r="F5256" i="2"/>
  <c r="G5256" i="2"/>
  <c r="H5256" i="2"/>
  <c r="I5256" i="2"/>
  <c r="A5257" i="2"/>
  <c r="B5257" i="2"/>
  <c r="C5257" i="2"/>
  <c r="D5257" i="2"/>
  <c r="E5257" i="2"/>
  <c r="F5257" i="2"/>
  <c r="G5257" i="2"/>
  <c r="H5257" i="2"/>
  <c r="I5257" i="2"/>
  <c r="A5258" i="2"/>
  <c r="B5258" i="2"/>
  <c r="C5258" i="2"/>
  <c r="D5258" i="2"/>
  <c r="E5258" i="2"/>
  <c r="F5258" i="2"/>
  <c r="G5258" i="2"/>
  <c r="H5258" i="2"/>
  <c r="I5258" i="2"/>
  <c r="A5259" i="2"/>
  <c r="B5259" i="2"/>
  <c r="C5259" i="2"/>
  <c r="D5259" i="2"/>
  <c r="E5259" i="2"/>
  <c r="F5259" i="2"/>
  <c r="G5259" i="2"/>
  <c r="H5259" i="2"/>
  <c r="I5259" i="2"/>
  <c r="A5260" i="2"/>
  <c r="B5260" i="2"/>
  <c r="C5260" i="2"/>
  <c r="D5260" i="2"/>
  <c r="E5260" i="2"/>
  <c r="F5260" i="2"/>
  <c r="G5260" i="2"/>
  <c r="H5260" i="2"/>
  <c r="I5260" i="2"/>
  <c r="A5261" i="2"/>
  <c r="B5261" i="2"/>
  <c r="C5261" i="2"/>
  <c r="D5261" i="2"/>
  <c r="E5261" i="2"/>
  <c r="F5261" i="2"/>
  <c r="G5261" i="2"/>
  <c r="H5261" i="2"/>
  <c r="I5261" i="2"/>
  <c r="A5262" i="2"/>
  <c r="B5262" i="2"/>
  <c r="C5262" i="2"/>
  <c r="D5262" i="2"/>
  <c r="E5262" i="2"/>
  <c r="F5262" i="2"/>
  <c r="G5262" i="2"/>
  <c r="H5262" i="2"/>
  <c r="I5262" i="2"/>
  <c r="A5263" i="2"/>
  <c r="B5263" i="2"/>
  <c r="C5263" i="2"/>
  <c r="D5263" i="2"/>
  <c r="E5263" i="2"/>
  <c r="F5263" i="2"/>
  <c r="G5263" i="2"/>
  <c r="H5263" i="2"/>
  <c r="I5263" i="2"/>
  <c r="A5264" i="2"/>
  <c r="B5264" i="2"/>
  <c r="C5264" i="2"/>
  <c r="D5264" i="2"/>
  <c r="E5264" i="2"/>
  <c r="F5264" i="2"/>
  <c r="G5264" i="2"/>
  <c r="H5264" i="2"/>
  <c r="I5264" i="2"/>
  <c r="A5265" i="2"/>
  <c r="B5265" i="2"/>
  <c r="C5265" i="2"/>
  <c r="D5265" i="2"/>
  <c r="E5265" i="2"/>
  <c r="F5265" i="2"/>
  <c r="G5265" i="2"/>
  <c r="H5265" i="2"/>
  <c r="I5265" i="2"/>
  <c r="A5266" i="2"/>
  <c r="B5266" i="2"/>
  <c r="C5266" i="2"/>
  <c r="D5266" i="2"/>
  <c r="E5266" i="2"/>
  <c r="F5266" i="2"/>
  <c r="G5266" i="2"/>
  <c r="H5266" i="2"/>
  <c r="I5266" i="2"/>
  <c r="A5267" i="2"/>
  <c r="B5267" i="2"/>
  <c r="C5267" i="2"/>
  <c r="D5267" i="2"/>
  <c r="E5267" i="2"/>
  <c r="F5267" i="2"/>
  <c r="G5267" i="2"/>
  <c r="H5267" i="2"/>
  <c r="I5267" i="2"/>
  <c r="A5268" i="2"/>
  <c r="B5268" i="2"/>
  <c r="C5268" i="2"/>
  <c r="D5268" i="2"/>
  <c r="E5268" i="2"/>
  <c r="F5268" i="2"/>
  <c r="G5268" i="2"/>
  <c r="H5268" i="2"/>
  <c r="I5268" i="2"/>
  <c r="A5269" i="2"/>
  <c r="B5269" i="2"/>
  <c r="C5269" i="2"/>
  <c r="D5269" i="2"/>
  <c r="E5269" i="2"/>
  <c r="F5269" i="2"/>
  <c r="G5269" i="2"/>
  <c r="H5269" i="2"/>
  <c r="I5269" i="2"/>
  <c r="A5270" i="2"/>
  <c r="B5270" i="2"/>
  <c r="C5270" i="2"/>
  <c r="D5270" i="2"/>
  <c r="E5270" i="2"/>
  <c r="F5270" i="2"/>
  <c r="G5270" i="2"/>
  <c r="H5270" i="2"/>
  <c r="I5270" i="2"/>
  <c r="A5271" i="2"/>
  <c r="B5271" i="2"/>
  <c r="C5271" i="2"/>
  <c r="D5271" i="2"/>
  <c r="E5271" i="2"/>
  <c r="F5271" i="2"/>
  <c r="G5271" i="2"/>
  <c r="H5271" i="2"/>
  <c r="I5271" i="2"/>
  <c r="A5272" i="2"/>
  <c r="B5272" i="2"/>
  <c r="C5272" i="2"/>
  <c r="D5272" i="2"/>
  <c r="E5272" i="2"/>
  <c r="F5272" i="2"/>
  <c r="G5272" i="2"/>
  <c r="H5272" i="2"/>
  <c r="I5272" i="2"/>
  <c r="A5273" i="2"/>
  <c r="B5273" i="2"/>
  <c r="C5273" i="2"/>
  <c r="D5273" i="2"/>
  <c r="E5273" i="2"/>
  <c r="F5273" i="2"/>
  <c r="G5273" i="2"/>
  <c r="H5273" i="2"/>
  <c r="I5273" i="2"/>
  <c r="A5274" i="2"/>
  <c r="B5274" i="2"/>
  <c r="C5274" i="2"/>
  <c r="D5274" i="2"/>
  <c r="E5274" i="2"/>
  <c r="F5274" i="2"/>
  <c r="G5274" i="2"/>
  <c r="H5274" i="2"/>
  <c r="I5274" i="2"/>
  <c r="A5275" i="2"/>
  <c r="B5275" i="2"/>
  <c r="C5275" i="2"/>
  <c r="D5275" i="2"/>
  <c r="E5275" i="2"/>
  <c r="F5275" i="2"/>
  <c r="G5275" i="2"/>
  <c r="H5275" i="2"/>
  <c r="I5275" i="2"/>
  <c r="A5276" i="2"/>
  <c r="B5276" i="2"/>
  <c r="C5276" i="2"/>
  <c r="D5276" i="2"/>
  <c r="E5276" i="2"/>
  <c r="F5276" i="2"/>
  <c r="G5276" i="2"/>
  <c r="H5276" i="2"/>
  <c r="I5276" i="2"/>
  <c r="A5277" i="2"/>
  <c r="B5277" i="2"/>
  <c r="C5277" i="2"/>
  <c r="D5277" i="2"/>
  <c r="E5277" i="2"/>
  <c r="F5277" i="2"/>
  <c r="G5277" i="2"/>
  <c r="H5277" i="2"/>
  <c r="I5277" i="2"/>
  <c r="A5278" i="2"/>
  <c r="B5278" i="2"/>
  <c r="C5278" i="2"/>
  <c r="D5278" i="2"/>
  <c r="E5278" i="2"/>
  <c r="F5278" i="2"/>
  <c r="G5278" i="2"/>
  <c r="H5278" i="2"/>
  <c r="I5278" i="2"/>
  <c r="A5279" i="2"/>
  <c r="B5279" i="2"/>
  <c r="C5279" i="2"/>
  <c r="D5279" i="2"/>
  <c r="E5279" i="2"/>
  <c r="F5279" i="2"/>
  <c r="G5279" i="2"/>
  <c r="H5279" i="2"/>
  <c r="I5279" i="2"/>
  <c r="A5280" i="2"/>
  <c r="B5280" i="2"/>
  <c r="C5280" i="2"/>
  <c r="D5280" i="2"/>
  <c r="E5280" i="2"/>
  <c r="F5280" i="2"/>
  <c r="G5280" i="2"/>
  <c r="H5280" i="2"/>
  <c r="I5280" i="2"/>
  <c r="A5281" i="2"/>
  <c r="B5281" i="2"/>
  <c r="C5281" i="2"/>
  <c r="D5281" i="2"/>
  <c r="E5281" i="2"/>
  <c r="F5281" i="2"/>
  <c r="G5281" i="2"/>
  <c r="H5281" i="2"/>
  <c r="I5281" i="2"/>
  <c r="A5282" i="2"/>
  <c r="B5282" i="2"/>
  <c r="C5282" i="2"/>
  <c r="D5282" i="2"/>
  <c r="E5282" i="2"/>
  <c r="F5282" i="2"/>
  <c r="G5282" i="2"/>
  <c r="H5282" i="2"/>
  <c r="I5282" i="2"/>
  <c r="A5283" i="2"/>
  <c r="B5283" i="2"/>
  <c r="C5283" i="2"/>
  <c r="D5283" i="2"/>
  <c r="E5283" i="2"/>
  <c r="F5283" i="2"/>
  <c r="G5283" i="2"/>
  <c r="H5283" i="2"/>
  <c r="I5283" i="2"/>
  <c r="A5284" i="2"/>
  <c r="B5284" i="2"/>
  <c r="C5284" i="2"/>
  <c r="D5284" i="2"/>
  <c r="E5284" i="2"/>
  <c r="F5284" i="2"/>
  <c r="G5284" i="2"/>
  <c r="H5284" i="2"/>
  <c r="I5284" i="2"/>
  <c r="A5285" i="2"/>
  <c r="B5285" i="2"/>
  <c r="C5285" i="2"/>
  <c r="D5285" i="2"/>
  <c r="E5285" i="2"/>
  <c r="F5285" i="2"/>
  <c r="G5285" i="2"/>
  <c r="H5285" i="2"/>
  <c r="I5285" i="2"/>
  <c r="A5286" i="2"/>
  <c r="B5286" i="2"/>
  <c r="C5286" i="2"/>
  <c r="D5286" i="2"/>
  <c r="E5286" i="2"/>
  <c r="F5286" i="2"/>
  <c r="G5286" i="2"/>
  <c r="H5286" i="2"/>
  <c r="I5286" i="2"/>
  <c r="A5287" i="2"/>
  <c r="B5287" i="2"/>
  <c r="C5287" i="2"/>
  <c r="D5287" i="2"/>
  <c r="E5287" i="2"/>
  <c r="F5287" i="2"/>
  <c r="G5287" i="2"/>
  <c r="H5287" i="2"/>
  <c r="I5287" i="2"/>
  <c r="A5288" i="2"/>
  <c r="B5288" i="2"/>
  <c r="C5288" i="2"/>
  <c r="D5288" i="2"/>
  <c r="E5288" i="2"/>
  <c r="F5288" i="2"/>
  <c r="G5288" i="2"/>
  <c r="H5288" i="2"/>
  <c r="I5288" i="2"/>
  <c r="A5289" i="2"/>
  <c r="B5289" i="2"/>
  <c r="C5289" i="2"/>
  <c r="D5289" i="2"/>
  <c r="E5289" i="2"/>
  <c r="F5289" i="2"/>
  <c r="G5289" i="2"/>
  <c r="H5289" i="2"/>
  <c r="I5289" i="2"/>
  <c r="A5290" i="2"/>
  <c r="B5290" i="2"/>
  <c r="C5290" i="2"/>
  <c r="D5290" i="2"/>
  <c r="E5290" i="2"/>
  <c r="F5290" i="2"/>
  <c r="G5290" i="2"/>
  <c r="H5290" i="2"/>
  <c r="I5290" i="2"/>
  <c r="A5291" i="2"/>
  <c r="B5291" i="2"/>
  <c r="C5291" i="2"/>
  <c r="D5291" i="2"/>
  <c r="E5291" i="2"/>
  <c r="F5291" i="2"/>
  <c r="G5291" i="2"/>
  <c r="H5291" i="2"/>
  <c r="I5291" i="2"/>
  <c r="A5292" i="2"/>
  <c r="B5292" i="2"/>
  <c r="C5292" i="2"/>
  <c r="D5292" i="2"/>
  <c r="E5292" i="2"/>
  <c r="F5292" i="2"/>
  <c r="G5292" i="2"/>
  <c r="H5292" i="2"/>
  <c r="I5292" i="2"/>
  <c r="A5293" i="2"/>
  <c r="B5293" i="2"/>
  <c r="C5293" i="2"/>
  <c r="D5293" i="2"/>
  <c r="E5293" i="2"/>
  <c r="F5293" i="2"/>
  <c r="G5293" i="2"/>
  <c r="H5293" i="2"/>
  <c r="I5293" i="2"/>
  <c r="A5294" i="2"/>
  <c r="B5294" i="2"/>
  <c r="C5294" i="2"/>
  <c r="D5294" i="2"/>
  <c r="E5294" i="2"/>
  <c r="F5294" i="2"/>
  <c r="G5294" i="2"/>
  <c r="H5294" i="2"/>
  <c r="I5294" i="2"/>
  <c r="A5295" i="2"/>
  <c r="B5295" i="2"/>
  <c r="C5295" i="2"/>
  <c r="D5295" i="2"/>
  <c r="E5295" i="2"/>
  <c r="F5295" i="2"/>
  <c r="G5295" i="2"/>
  <c r="H5295" i="2"/>
  <c r="I5295" i="2"/>
  <c r="A5296" i="2"/>
  <c r="B5296" i="2"/>
  <c r="C5296" i="2"/>
  <c r="D5296" i="2"/>
  <c r="E5296" i="2"/>
  <c r="F5296" i="2"/>
  <c r="G5296" i="2"/>
  <c r="H5296" i="2"/>
  <c r="I5296" i="2"/>
  <c r="A5297" i="2"/>
  <c r="B5297" i="2"/>
  <c r="C5297" i="2"/>
  <c r="D5297" i="2"/>
  <c r="E5297" i="2"/>
  <c r="F5297" i="2"/>
  <c r="G5297" i="2"/>
  <c r="H5297" i="2"/>
  <c r="I5297" i="2"/>
  <c r="A5298" i="2"/>
  <c r="B5298" i="2"/>
  <c r="C5298" i="2"/>
  <c r="D5298" i="2"/>
  <c r="E5298" i="2"/>
  <c r="F5298" i="2"/>
  <c r="G5298" i="2"/>
  <c r="H5298" i="2"/>
  <c r="I5298" i="2"/>
  <c r="A5299" i="2"/>
  <c r="B5299" i="2"/>
  <c r="C5299" i="2"/>
  <c r="D5299" i="2"/>
  <c r="E5299" i="2"/>
  <c r="F5299" i="2"/>
  <c r="G5299" i="2"/>
  <c r="H5299" i="2"/>
  <c r="I5299" i="2"/>
  <c r="A5300" i="2"/>
  <c r="B5300" i="2"/>
  <c r="C5300" i="2"/>
  <c r="D5300" i="2"/>
  <c r="E5300" i="2"/>
  <c r="F5300" i="2"/>
  <c r="G5300" i="2"/>
  <c r="H5300" i="2"/>
  <c r="I5300" i="2"/>
  <c r="A5301" i="2"/>
  <c r="B5301" i="2"/>
  <c r="C5301" i="2"/>
  <c r="D5301" i="2"/>
  <c r="E5301" i="2"/>
  <c r="F5301" i="2"/>
  <c r="G5301" i="2"/>
  <c r="H5301" i="2"/>
  <c r="I5301" i="2"/>
  <c r="A5302" i="2"/>
  <c r="B5302" i="2"/>
  <c r="C5302" i="2"/>
  <c r="D5302" i="2"/>
  <c r="E5302" i="2"/>
  <c r="F5302" i="2"/>
  <c r="G5302" i="2"/>
  <c r="H5302" i="2"/>
  <c r="I5302" i="2"/>
  <c r="A5303" i="2"/>
  <c r="B5303" i="2"/>
  <c r="C5303" i="2"/>
  <c r="D5303" i="2"/>
  <c r="E5303" i="2"/>
  <c r="F5303" i="2"/>
  <c r="G5303" i="2"/>
  <c r="H5303" i="2"/>
  <c r="I5303" i="2"/>
  <c r="A5304" i="2"/>
  <c r="B5304" i="2"/>
  <c r="C5304" i="2"/>
  <c r="D5304" i="2"/>
  <c r="E5304" i="2"/>
  <c r="F5304" i="2"/>
  <c r="G5304" i="2"/>
  <c r="H5304" i="2"/>
  <c r="I5304" i="2"/>
  <c r="A5305" i="2"/>
  <c r="B5305" i="2"/>
  <c r="C5305" i="2"/>
  <c r="D5305" i="2"/>
  <c r="E5305" i="2"/>
  <c r="F5305" i="2"/>
  <c r="G5305" i="2"/>
  <c r="H5305" i="2"/>
  <c r="I5305" i="2"/>
  <c r="A5306" i="2"/>
  <c r="B5306" i="2"/>
  <c r="C5306" i="2"/>
  <c r="D5306" i="2"/>
  <c r="E5306" i="2"/>
  <c r="F5306" i="2"/>
  <c r="G5306" i="2"/>
  <c r="H5306" i="2"/>
  <c r="I5306" i="2"/>
  <c r="A5307" i="2"/>
  <c r="B5307" i="2"/>
  <c r="C5307" i="2"/>
  <c r="D5307" i="2"/>
  <c r="E5307" i="2"/>
  <c r="F5307" i="2"/>
  <c r="G5307" i="2"/>
  <c r="H5307" i="2"/>
  <c r="I5307" i="2"/>
  <c r="A5308" i="2"/>
  <c r="B5308" i="2"/>
  <c r="C5308" i="2"/>
  <c r="D5308" i="2"/>
  <c r="E5308" i="2"/>
  <c r="F5308" i="2"/>
  <c r="G5308" i="2"/>
  <c r="H5308" i="2"/>
  <c r="I5308" i="2"/>
  <c r="A5309" i="2"/>
  <c r="B5309" i="2"/>
  <c r="C5309" i="2"/>
  <c r="D5309" i="2"/>
  <c r="E5309" i="2"/>
  <c r="F5309" i="2"/>
  <c r="G5309" i="2"/>
  <c r="H5309" i="2"/>
  <c r="I5309" i="2"/>
  <c r="A5310" i="2"/>
  <c r="B5310" i="2"/>
  <c r="C5310" i="2"/>
  <c r="D5310" i="2"/>
  <c r="E5310" i="2"/>
  <c r="F5310" i="2"/>
  <c r="G5310" i="2"/>
  <c r="H5310" i="2"/>
  <c r="I5310" i="2"/>
  <c r="A5311" i="2"/>
  <c r="B5311" i="2"/>
  <c r="C5311" i="2"/>
  <c r="D5311" i="2"/>
  <c r="E5311" i="2"/>
  <c r="F5311" i="2"/>
  <c r="G5311" i="2"/>
  <c r="H5311" i="2"/>
  <c r="I5311" i="2"/>
  <c r="A5312" i="2"/>
  <c r="B5312" i="2"/>
  <c r="C5312" i="2"/>
  <c r="D5312" i="2"/>
  <c r="E5312" i="2"/>
  <c r="F5312" i="2"/>
  <c r="G5312" i="2"/>
  <c r="H5312" i="2"/>
  <c r="I5312" i="2"/>
  <c r="A5313" i="2"/>
  <c r="B5313" i="2"/>
  <c r="C5313" i="2"/>
  <c r="D5313" i="2"/>
  <c r="E5313" i="2"/>
  <c r="F5313" i="2"/>
  <c r="G5313" i="2"/>
  <c r="H5313" i="2"/>
  <c r="I5313" i="2"/>
  <c r="A5314" i="2"/>
  <c r="B5314" i="2"/>
  <c r="C5314" i="2"/>
  <c r="D5314" i="2"/>
  <c r="E5314" i="2"/>
  <c r="F5314" i="2"/>
  <c r="G5314" i="2"/>
  <c r="H5314" i="2"/>
  <c r="I5314" i="2"/>
  <c r="A5315" i="2"/>
  <c r="B5315" i="2"/>
  <c r="C5315" i="2"/>
  <c r="D5315" i="2"/>
  <c r="E5315" i="2"/>
  <c r="F5315" i="2"/>
  <c r="G5315" i="2"/>
  <c r="H5315" i="2"/>
  <c r="I5315" i="2"/>
  <c r="A5316" i="2"/>
  <c r="B5316" i="2"/>
  <c r="C5316" i="2"/>
  <c r="D5316" i="2"/>
  <c r="E5316" i="2"/>
  <c r="F5316" i="2"/>
  <c r="G5316" i="2"/>
  <c r="H5316" i="2"/>
  <c r="I5316" i="2"/>
  <c r="A5317" i="2"/>
  <c r="B5317" i="2"/>
  <c r="C5317" i="2"/>
  <c r="D5317" i="2"/>
  <c r="E5317" i="2"/>
  <c r="F5317" i="2"/>
  <c r="G5317" i="2"/>
  <c r="H5317" i="2"/>
  <c r="I5317" i="2"/>
  <c r="A5318" i="2"/>
  <c r="B5318" i="2"/>
  <c r="C5318" i="2"/>
  <c r="D5318" i="2"/>
  <c r="E5318" i="2"/>
  <c r="F5318" i="2"/>
  <c r="G5318" i="2"/>
  <c r="H5318" i="2"/>
  <c r="I5318" i="2"/>
  <c r="A5319" i="2"/>
  <c r="B5319" i="2"/>
  <c r="C5319" i="2"/>
  <c r="D5319" i="2"/>
  <c r="E5319" i="2"/>
  <c r="F5319" i="2"/>
  <c r="G5319" i="2"/>
  <c r="H5319" i="2"/>
  <c r="I5319" i="2"/>
  <c r="A5320" i="2"/>
  <c r="B5320" i="2"/>
  <c r="C5320" i="2"/>
  <c r="D5320" i="2"/>
  <c r="E5320" i="2"/>
  <c r="F5320" i="2"/>
  <c r="G5320" i="2"/>
  <c r="H5320" i="2"/>
  <c r="I5320" i="2"/>
  <c r="A5321" i="2"/>
  <c r="B5321" i="2"/>
  <c r="C5321" i="2"/>
  <c r="D5321" i="2"/>
  <c r="E5321" i="2"/>
  <c r="F5321" i="2"/>
  <c r="G5321" i="2"/>
  <c r="H5321" i="2"/>
  <c r="I5321" i="2"/>
  <c r="A5322" i="2"/>
  <c r="B5322" i="2"/>
  <c r="C5322" i="2"/>
  <c r="D5322" i="2"/>
  <c r="E5322" i="2"/>
  <c r="F5322" i="2"/>
  <c r="G5322" i="2"/>
  <c r="H5322" i="2"/>
  <c r="I5322" i="2"/>
  <c r="A5323" i="2"/>
  <c r="B5323" i="2"/>
  <c r="C5323" i="2"/>
  <c r="D5323" i="2"/>
  <c r="E5323" i="2"/>
  <c r="F5323" i="2"/>
  <c r="G5323" i="2"/>
  <c r="H5323" i="2"/>
  <c r="I5323" i="2"/>
  <c r="A5324" i="2"/>
  <c r="B5324" i="2"/>
  <c r="C5324" i="2"/>
  <c r="D5324" i="2"/>
  <c r="E5324" i="2"/>
  <c r="F5324" i="2"/>
  <c r="G5324" i="2"/>
  <c r="H5324" i="2"/>
  <c r="I5324" i="2"/>
  <c r="A5325" i="2"/>
  <c r="B5325" i="2"/>
  <c r="C5325" i="2"/>
  <c r="D5325" i="2"/>
  <c r="E5325" i="2"/>
  <c r="F5325" i="2"/>
  <c r="G5325" i="2"/>
  <c r="H5325" i="2"/>
  <c r="I5325" i="2"/>
  <c r="A5326" i="2"/>
  <c r="B5326" i="2"/>
  <c r="C5326" i="2"/>
  <c r="D5326" i="2"/>
  <c r="E5326" i="2"/>
  <c r="F5326" i="2"/>
  <c r="G5326" i="2"/>
  <c r="H5326" i="2"/>
  <c r="I5326" i="2"/>
  <c r="A5327" i="2"/>
  <c r="B5327" i="2"/>
  <c r="C5327" i="2"/>
  <c r="D5327" i="2"/>
  <c r="E5327" i="2"/>
  <c r="F5327" i="2"/>
  <c r="G5327" i="2"/>
  <c r="H5327" i="2"/>
  <c r="I5327" i="2"/>
  <c r="A5328" i="2"/>
  <c r="B5328" i="2"/>
  <c r="C5328" i="2"/>
  <c r="D5328" i="2"/>
  <c r="E5328" i="2"/>
  <c r="F5328" i="2"/>
  <c r="G5328" i="2"/>
  <c r="H5328" i="2"/>
  <c r="I5328" i="2"/>
  <c r="A5329" i="2"/>
  <c r="B5329" i="2"/>
  <c r="C5329" i="2"/>
  <c r="D5329" i="2"/>
  <c r="E5329" i="2"/>
  <c r="F5329" i="2"/>
  <c r="G5329" i="2"/>
  <c r="H5329" i="2"/>
  <c r="I5329" i="2"/>
  <c r="A5330" i="2"/>
  <c r="B5330" i="2"/>
  <c r="C5330" i="2"/>
  <c r="D5330" i="2"/>
  <c r="E5330" i="2"/>
  <c r="F5330" i="2"/>
  <c r="G5330" i="2"/>
  <c r="H5330" i="2"/>
  <c r="I5330" i="2"/>
  <c r="A5331" i="2"/>
  <c r="B5331" i="2"/>
  <c r="C5331" i="2"/>
  <c r="D5331" i="2"/>
  <c r="E5331" i="2"/>
  <c r="F5331" i="2"/>
  <c r="G5331" i="2"/>
  <c r="H5331" i="2"/>
  <c r="I5331" i="2"/>
  <c r="A5332" i="2"/>
  <c r="B5332" i="2"/>
  <c r="C5332" i="2"/>
  <c r="D5332" i="2"/>
  <c r="E5332" i="2"/>
  <c r="F5332" i="2"/>
  <c r="G5332" i="2"/>
  <c r="H5332" i="2"/>
  <c r="I5332" i="2"/>
  <c r="A5333" i="2"/>
  <c r="B5333" i="2"/>
  <c r="C5333" i="2"/>
  <c r="D5333" i="2"/>
  <c r="E5333" i="2"/>
  <c r="F5333" i="2"/>
  <c r="G5333" i="2"/>
  <c r="H5333" i="2"/>
  <c r="I5333" i="2"/>
  <c r="A5334" i="2"/>
  <c r="B5334" i="2"/>
  <c r="C5334" i="2"/>
  <c r="D5334" i="2"/>
  <c r="E5334" i="2"/>
  <c r="F5334" i="2"/>
  <c r="G5334" i="2"/>
  <c r="H5334" i="2"/>
  <c r="I5334" i="2"/>
  <c r="A5335" i="2"/>
  <c r="B5335" i="2"/>
  <c r="C5335" i="2"/>
  <c r="D5335" i="2"/>
  <c r="E5335" i="2"/>
  <c r="F5335" i="2"/>
  <c r="G5335" i="2"/>
  <c r="H5335" i="2"/>
  <c r="I5335" i="2"/>
  <c r="A5336" i="2"/>
  <c r="B5336" i="2"/>
  <c r="C5336" i="2"/>
  <c r="D5336" i="2"/>
  <c r="E5336" i="2"/>
  <c r="F5336" i="2"/>
  <c r="G5336" i="2"/>
  <c r="H5336" i="2"/>
  <c r="I5336" i="2"/>
  <c r="A5337" i="2"/>
  <c r="B5337" i="2"/>
  <c r="C5337" i="2"/>
  <c r="D5337" i="2"/>
  <c r="E5337" i="2"/>
  <c r="F5337" i="2"/>
  <c r="G5337" i="2"/>
  <c r="H5337" i="2"/>
  <c r="I5337" i="2"/>
  <c r="A5338" i="2"/>
  <c r="B5338" i="2"/>
  <c r="C5338" i="2"/>
  <c r="D5338" i="2"/>
  <c r="E5338" i="2"/>
  <c r="F5338" i="2"/>
  <c r="G5338" i="2"/>
  <c r="H5338" i="2"/>
  <c r="I5338" i="2"/>
  <c r="A5339" i="2"/>
  <c r="B5339" i="2"/>
  <c r="C5339" i="2"/>
  <c r="D5339" i="2"/>
  <c r="E5339" i="2"/>
  <c r="F5339" i="2"/>
  <c r="G5339" i="2"/>
  <c r="H5339" i="2"/>
  <c r="I5339" i="2"/>
  <c r="A5340" i="2"/>
  <c r="B5340" i="2"/>
  <c r="C5340" i="2"/>
  <c r="D5340" i="2"/>
  <c r="E5340" i="2"/>
  <c r="F5340" i="2"/>
  <c r="G5340" i="2"/>
  <c r="H5340" i="2"/>
  <c r="I5340" i="2"/>
  <c r="A5341" i="2"/>
  <c r="B5341" i="2"/>
  <c r="C5341" i="2"/>
  <c r="D5341" i="2"/>
  <c r="E5341" i="2"/>
  <c r="F5341" i="2"/>
  <c r="G5341" i="2"/>
  <c r="H5341" i="2"/>
  <c r="I5341" i="2"/>
  <c r="A5342" i="2"/>
  <c r="B5342" i="2"/>
  <c r="C5342" i="2"/>
  <c r="D5342" i="2"/>
  <c r="E5342" i="2"/>
  <c r="F5342" i="2"/>
  <c r="G5342" i="2"/>
  <c r="H5342" i="2"/>
  <c r="I5342" i="2"/>
  <c r="A5343" i="2"/>
  <c r="B5343" i="2"/>
  <c r="C5343" i="2"/>
  <c r="D5343" i="2"/>
  <c r="E5343" i="2"/>
  <c r="F5343" i="2"/>
  <c r="G5343" i="2"/>
  <c r="H5343" i="2"/>
  <c r="I5343" i="2"/>
  <c r="A5344" i="2"/>
  <c r="B5344" i="2"/>
  <c r="C5344" i="2"/>
  <c r="D5344" i="2"/>
  <c r="E5344" i="2"/>
  <c r="F5344" i="2"/>
  <c r="G5344" i="2"/>
  <c r="H5344" i="2"/>
  <c r="I5344" i="2"/>
  <c r="A5345" i="2"/>
  <c r="B5345" i="2"/>
  <c r="C5345" i="2"/>
  <c r="D5345" i="2"/>
  <c r="E5345" i="2"/>
  <c r="F5345" i="2"/>
  <c r="G5345" i="2"/>
  <c r="H5345" i="2"/>
  <c r="I5345" i="2"/>
  <c r="A5346" i="2"/>
  <c r="B5346" i="2"/>
  <c r="C5346" i="2"/>
  <c r="D5346" i="2"/>
  <c r="E5346" i="2"/>
  <c r="F5346" i="2"/>
  <c r="G5346" i="2"/>
  <c r="H5346" i="2"/>
  <c r="I5346" i="2"/>
  <c r="A5347" i="2"/>
  <c r="B5347" i="2"/>
  <c r="C5347" i="2"/>
  <c r="D5347" i="2"/>
  <c r="E5347" i="2"/>
  <c r="F5347" i="2"/>
  <c r="G5347" i="2"/>
  <c r="H5347" i="2"/>
  <c r="I5347" i="2"/>
  <c r="A5348" i="2"/>
  <c r="B5348" i="2"/>
  <c r="C5348" i="2"/>
  <c r="D5348" i="2"/>
  <c r="E5348" i="2"/>
  <c r="F5348" i="2"/>
  <c r="G5348" i="2"/>
  <c r="H5348" i="2"/>
  <c r="I5348" i="2"/>
  <c r="A5349" i="2"/>
  <c r="B5349" i="2"/>
  <c r="C5349" i="2"/>
  <c r="D5349" i="2"/>
  <c r="E5349" i="2"/>
  <c r="F5349" i="2"/>
  <c r="G5349" i="2"/>
  <c r="H5349" i="2"/>
  <c r="I5349" i="2"/>
  <c r="A5350" i="2"/>
  <c r="B5350" i="2"/>
  <c r="C5350" i="2"/>
  <c r="D5350" i="2"/>
  <c r="E5350" i="2"/>
  <c r="F5350" i="2"/>
  <c r="G5350" i="2"/>
  <c r="H5350" i="2"/>
  <c r="I5350" i="2"/>
  <c r="A5351" i="2"/>
  <c r="B5351" i="2"/>
  <c r="C5351" i="2"/>
  <c r="D5351" i="2"/>
  <c r="E5351" i="2"/>
  <c r="F5351" i="2"/>
  <c r="G5351" i="2"/>
  <c r="H5351" i="2"/>
  <c r="I5351" i="2"/>
  <c r="A5352" i="2"/>
  <c r="B5352" i="2"/>
  <c r="C5352" i="2"/>
  <c r="D5352" i="2"/>
  <c r="E5352" i="2"/>
  <c r="F5352" i="2"/>
  <c r="G5352" i="2"/>
  <c r="H5352" i="2"/>
  <c r="I5352" i="2"/>
  <c r="A5353" i="2"/>
  <c r="B5353" i="2"/>
  <c r="C5353" i="2"/>
  <c r="D5353" i="2"/>
  <c r="E5353" i="2"/>
  <c r="F5353" i="2"/>
  <c r="G5353" i="2"/>
  <c r="H5353" i="2"/>
  <c r="I5353" i="2"/>
  <c r="A5354" i="2"/>
  <c r="B5354" i="2"/>
  <c r="C5354" i="2"/>
  <c r="D5354" i="2"/>
  <c r="E5354" i="2"/>
  <c r="F5354" i="2"/>
  <c r="G5354" i="2"/>
  <c r="H5354" i="2"/>
  <c r="I5354" i="2"/>
  <c r="A5355" i="2"/>
  <c r="B5355" i="2"/>
  <c r="C5355" i="2"/>
  <c r="D5355" i="2"/>
  <c r="E5355" i="2"/>
  <c r="F5355" i="2"/>
  <c r="G5355" i="2"/>
  <c r="H5355" i="2"/>
  <c r="I5355" i="2"/>
  <c r="A5356" i="2"/>
  <c r="B5356" i="2"/>
  <c r="C5356" i="2"/>
  <c r="D5356" i="2"/>
  <c r="E5356" i="2"/>
  <c r="F5356" i="2"/>
  <c r="G5356" i="2"/>
  <c r="H5356" i="2"/>
  <c r="I5356" i="2"/>
  <c r="A5357" i="2"/>
  <c r="B5357" i="2"/>
  <c r="C5357" i="2"/>
  <c r="D5357" i="2"/>
  <c r="E5357" i="2"/>
  <c r="F5357" i="2"/>
  <c r="G5357" i="2"/>
  <c r="H5357" i="2"/>
  <c r="I5357" i="2"/>
  <c r="A5358" i="2"/>
  <c r="B5358" i="2"/>
  <c r="C5358" i="2"/>
  <c r="D5358" i="2"/>
  <c r="E5358" i="2"/>
  <c r="F5358" i="2"/>
  <c r="G5358" i="2"/>
  <c r="H5358" i="2"/>
  <c r="I5358" i="2"/>
  <c r="A5359" i="2"/>
  <c r="B5359" i="2"/>
  <c r="C5359" i="2"/>
  <c r="D5359" i="2"/>
  <c r="E5359" i="2"/>
  <c r="F5359" i="2"/>
  <c r="G5359" i="2"/>
  <c r="H5359" i="2"/>
  <c r="I5359" i="2"/>
  <c r="A5360" i="2"/>
  <c r="B5360" i="2"/>
  <c r="C5360" i="2"/>
  <c r="D5360" i="2"/>
  <c r="E5360" i="2"/>
  <c r="F5360" i="2"/>
  <c r="G5360" i="2"/>
  <c r="H5360" i="2"/>
  <c r="I5360" i="2"/>
  <c r="A5361" i="2"/>
  <c r="B5361" i="2"/>
  <c r="C5361" i="2"/>
  <c r="D5361" i="2"/>
  <c r="E5361" i="2"/>
  <c r="F5361" i="2"/>
  <c r="G5361" i="2"/>
  <c r="H5361" i="2"/>
  <c r="I5361" i="2"/>
  <c r="A5362" i="2"/>
  <c r="B5362" i="2"/>
  <c r="C5362" i="2"/>
  <c r="D5362" i="2"/>
  <c r="E5362" i="2"/>
  <c r="F5362" i="2"/>
  <c r="G5362" i="2"/>
  <c r="H5362" i="2"/>
  <c r="I5362" i="2"/>
  <c r="A5363" i="2"/>
  <c r="B5363" i="2"/>
  <c r="C5363" i="2"/>
  <c r="D5363" i="2"/>
  <c r="E5363" i="2"/>
  <c r="F5363" i="2"/>
  <c r="G5363" i="2"/>
  <c r="H5363" i="2"/>
  <c r="I5363" i="2"/>
  <c r="A5364" i="2"/>
  <c r="B5364" i="2"/>
  <c r="C5364" i="2"/>
  <c r="D5364" i="2"/>
  <c r="E5364" i="2"/>
  <c r="F5364" i="2"/>
  <c r="G5364" i="2"/>
  <c r="H5364" i="2"/>
  <c r="I5364" i="2"/>
  <c r="A5365" i="2"/>
  <c r="B5365" i="2"/>
  <c r="C5365" i="2"/>
  <c r="D5365" i="2"/>
  <c r="E5365" i="2"/>
  <c r="F5365" i="2"/>
  <c r="G5365" i="2"/>
  <c r="H5365" i="2"/>
  <c r="I5365" i="2"/>
  <c r="A5366" i="2"/>
  <c r="B5366" i="2"/>
  <c r="C5366" i="2"/>
  <c r="D5366" i="2"/>
  <c r="E5366" i="2"/>
  <c r="F5366" i="2"/>
  <c r="G5366" i="2"/>
  <c r="H5366" i="2"/>
  <c r="I5366" i="2"/>
  <c r="A5367" i="2"/>
  <c r="B5367" i="2"/>
  <c r="C5367" i="2"/>
  <c r="D5367" i="2"/>
  <c r="E5367" i="2"/>
  <c r="F5367" i="2"/>
  <c r="G5367" i="2"/>
  <c r="H5367" i="2"/>
  <c r="I5367" i="2"/>
  <c r="A5368" i="2"/>
  <c r="B5368" i="2"/>
  <c r="C5368" i="2"/>
  <c r="D5368" i="2"/>
  <c r="E5368" i="2"/>
  <c r="F5368" i="2"/>
  <c r="G5368" i="2"/>
  <c r="H5368" i="2"/>
  <c r="I5368" i="2"/>
  <c r="A5369" i="2"/>
  <c r="B5369" i="2"/>
  <c r="C5369" i="2"/>
  <c r="D5369" i="2"/>
  <c r="E5369" i="2"/>
  <c r="F5369" i="2"/>
  <c r="G5369" i="2"/>
  <c r="H5369" i="2"/>
  <c r="I5369" i="2"/>
  <c r="A5370" i="2"/>
  <c r="B5370" i="2"/>
  <c r="C5370" i="2"/>
  <c r="D5370" i="2"/>
  <c r="E5370" i="2"/>
  <c r="F5370" i="2"/>
  <c r="G5370" i="2"/>
  <c r="H5370" i="2"/>
  <c r="I5370" i="2"/>
  <c r="A5371" i="2"/>
  <c r="B5371" i="2"/>
  <c r="C5371" i="2"/>
  <c r="D5371" i="2"/>
  <c r="E5371" i="2"/>
  <c r="F5371" i="2"/>
  <c r="G5371" i="2"/>
  <c r="H5371" i="2"/>
  <c r="I5371" i="2"/>
  <c r="A5372" i="2"/>
  <c r="B5372" i="2"/>
  <c r="C5372" i="2"/>
  <c r="D5372" i="2"/>
  <c r="E5372" i="2"/>
  <c r="F5372" i="2"/>
  <c r="G5372" i="2"/>
  <c r="H5372" i="2"/>
  <c r="I5372" i="2"/>
  <c r="A5373" i="2"/>
  <c r="B5373" i="2"/>
  <c r="C5373" i="2"/>
  <c r="D5373" i="2"/>
  <c r="E5373" i="2"/>
  <c r="F5373" i="2"/>
  <c r="G5373" i="2"/>
  <c r="H5373" i="2"/>
  <c r="I5373" i="2"/>
  <c r="A5374" i="2"/>
  <c r="B5374" i="2"/>
  <c r="C5374" i="2"/>
  <c r="D5374" i="2"/>
  <c r="E5374" i="2"/>
  <c r="F5374" i="2"/>
  <c r="G5374" i="2"/>
  <c r="H5374" i="2"/>
  <c r="I5374" i="2"/>
  <c r="A5375" i="2"/>
  <c r="B5375" i="2"/>
  <c r="C5375" i="2"/>
  <c r="D5375" i="2"/>
  <c r="E5375" i="2"/>
  <c r="F5375" i="2"/>
  <c r="G5375" i="2"/>
  <c r="H5375" i="2"/>
  <c r="I5375" i="2"/>
  <c r="A5376" i="2"/>
  <c r="B5376" i="2"/>
  <c r="C5376" i="2"/>
  <c r="D5376" i="2"/>
  <c r="E5376" i="2"/>
  <c r="F5376" i="2"/>
  <c r="G5376" i="2"/>
  <c r="H5376" i="2"/>
  <c r="I5376" i="2"/>
  <c r="A5377" i="2"/>
  <c r="B5377" i="2"/>
  <c r="C5377" i="2"/>
  <c r="D5377" i="2"/>
  <c r="E5377" i="2"/>
  <c r="F5377" i="2"/>
  <c r="G5377" i="2"/>
  <c r="H5377" i="2"/>
  <c r="I5377" i="2"/>
  <c r="A5378" i="2"/>
  <c r="B5378" i="2"/>
  <c r="C5378" i="2"/>
  <c r="D5378" i="2"/>
  <c r="E5378" i="2"/>
  <c r="F5378" i="2"/>
  <c r="G5378" i="2"/>
  <c r="H5378" i="2"/>
  <c r="I5378" i="2"/>
  <c r="A5379" i="2"/>
  <c r="B5379" i="2"/>
  <c r="C5379" i="2"/>
  <c r="D5379" i="2"/>
  <c r="E5379" i="2"/>
  <c r="F5379" i="2"/>
  <c r="G5379" i="2"/>
  <c r="H5379" i="2"/>
  <c r="I5379" i="2"/>
  <c r="A5380" i="2"/>
  <c r="B5380" i="2"/>
  <c r="C5380" i="2"/>
  <c r="D5380" i="2"/>
  <c r="E5380" i="2"/>
  <c r="F5380" i="2"/>
  <c r="G5380" i="2"/>
  <c r="H5380" i="2"/>
  <c r="I5380" i="2"/>
  <c r="A5381" i="2"/>
  <c r="B5381" i="2"/>
  <c r="C5381" i="2"/>
  <c r="D5381" i="2"/>
  <c r="E5381" i="2"/>
  <c r="F5381" i="2"/>
  <c r="G5381" i="2"/>
  <c r="H5381" i="2"/>
  <c r="I5381" i="2"/>
  <c r="A5382" i="2"/>
  <c r="B5382" i="2"/>
  <c r="C5382" i="2"/>
  <c r="D5382" i="2"/>
  <c r="E5382" i="2"/>
  <c r="F5382" i="2"/>
  <c r="G5382" i="2"/>
  <c r="H5382" i="2"/>
  <c r="I5382" i="2"/>
  <c r="A5383" i="2"/>
  <c r="B5383" i="2"/>
  <c r="C5383" i="2"/>
  <c r="D5383" i="2"/>
  <c r="E5383" i="2"/>
  <c r="F5383" i="2"/>
  <c r="G5383" i="2"/>
  <c r="H5383" i="2"/>
  <c r="I5383" i="2"/>
  <c r="A5384" i="2"/>
  <c r="B5384" i="2"/>
  <c r="C5384" i="2"/>
  <c r="D5384" i="2"/>
  <c r="E5384" i="2"/>
  <c r="F5384" i="2"/>
  <c r="G5384" i="2"/>
  <c r="H5384" i="2"/>
  <c r="I5384" i="2"/>
  <c r="A5385" i="2"/>
  <c r="B5385" i="2"/>
  <c r="C5385" i="2"/>
  <c r="D5385" i="2"/>
  <c r="E5385" i="2"/>
  <c r="F5385" i="2"/>
  <c r="G5385" i="2"/>
  <c r="H5385" i="2"/>
  <c r="I5385" i="2"/>
  <c r="A5386" i="2"/>
  <c r="B5386" i="2"/>
  <c r="C5386" i="2"/>
  <c r="D5386" i="2"/>
  <c r="E5386" i="2"/>
  <c r="F5386" i="2"/>
  <c r="G5386" i="2"/>
  <c r="H5386" i="2"/>
  <c r="I5386" i="2"/>
  <c r="A5387" i="2"/>
  <c r="B5387" i="2"/>
  <c r="C5387" i="2"/>
  <c r="D5387" i="2"/>
  <c r="E5387" i="2"/>
  <c r="F5387" i="2"/>
  <c r="G5387" i="2"/>
  <c r="H5387" i="2"/>
  <c r="I5387" i="2"/>
  <c r="A5388" i="2"/>
  <c r="B5388" i="2"/>
  <c r="C5388" i="2"/>
  <c r="D5388" i="2"/>
  <c r="E5388" i="2"/>
  <c r="F5388" i="2"/>
  <c r="G5388" i="2"/>
  <c r="H5388" i="2"/>
  <c r="I5388" i="2"/>
  <c r="A5389" i="2"/>
  <c r="B5389" i="2"/>
  <c r="C5389" i="2"/>
  <c r="D5389" i="2"/>
  <c r="E5389" i="2"/>
  <c r="F5389" i="2"/>
  <c r="G5389" i="2"/>
  <c r="H5389" i="2"/>
  <c r="I5389" i="2"/>
  <c r="A5390" i="2"/>
  <c r="B5390" i="2"/>
  <c r="C5390" i="2"/>
  <c r="D5390" i="2"/>
  <c r="E5390" i="2"/>
  <c r="F5390" i="2"/>
  <c r="G5390" i="2"/>
  <c r="H5390" i="2"/>
  <c r="I5390" i="2"/>
  <c r="A5391" i="2"/>
  <c r="B5391" i="2"/>
  <c r="C5391" i="2"/>
  <c r="D5391" i="2"/>
  <c r="E5391" i="2"/>
  <c r="F5391" i="2"/>
  <c r="G5391" i="2"/>
  <c r="H5391" i="2"/>
  <c r="I5391" i="2"/>
  <c r="A5392" i="2"/>
  <c r="B5392" i="2"/>
  <c r="C5392" i="2"/>
  <c r="D5392" i="2"/>
  <c r="E5392" i="2"/>
  <c r="F5392" i="2"/>
  <c r="G5392" i="2"/>
  <c r="H5392" i="2"/>
  <c r="I5392" i="2"/>
  <c r="A5393" i="2"/>
  <c r="B5393" i="2"/>
  <c r="C5393" i="2"/>
  <c r="D5393" i="2"/>
  <c r="E5393" i="2"/>
  <c r="F5393" i="2"/>
  <c r="G5393" i="2"/>
  <c r="H5393" i="2"/>
  <c r="I5393" i="2"/>
  <c r="A5394" i="2"/>
  <c r="B5394" i="2"/>
  <c r="C5394" i="2"/>
  <c r="D5394" i="2"/>
  <c r="E5394" i="2"/>
  <c r="F5394" i="2"/>
  <c r="G5394" i="2"/>
  <c r="H5394" i="2"/>
  <c r="I5394" i="2"/>
  <c r="A5395" i="2"/>
  <c r="B5395" i="2"/>
  <c r="C5395" i="2"/>
  <c r="D5395" i="2"/>
  <c r="E5395" i="2"/>
  <c r="F5395" i="2"/>
  <c r="G5395" i="2"/>
  <c r="H5395" i="2"/>
  <c r="I5395" i="2"/>
  <c r="A5396" i="2"/>
  <c r="B5396" i="2"/>
  <c r="C5396" i="2"/>
  <c r="D5396" i="2"/>
  <c r="E5396" i="2"/>
  <c r="F5396" i="2"/>
  <c r="G5396" i="2"/>
  <c r="H5396" i="2"/>
  <c r="I5396" i="2"/>
  <c r="A5397" i="2"/>
  <c r="B5397" i="2"/>
  <c r="C5397" i="2"/>
  <c r="D5397" i="2"/>
  <c r="E5397" i="2"/>
  <c r="F5397" i="2"/>
  <c r="G5397" i="2"/>
  <c r="H5397" i="2"/>
  <c r="I5397" i="2"/>
  <c r="A5398" i="2"/>
  <c r="B5398" i="2"/>
  <c r="C5398" i="2"/>
  <c r="D5398" i="2"/>
  <c r="E5398" i="2"/>
  <c r="F5398" i="2"/>
  <c r="G5398" i="2"/>
  <c r="H5398" i="2"/>
  <c r="I5398" i="2"/>
  <c r="A5399" i="2"/>
  <c r="B5399" i="2"/>
  <c r="C5399" i="2"/>
  <c r="D5399" i="2"/>
  <c r="E5399" i="2"/>
  <c r="F5399" i="2"/>
  <c r="G5399" i="2"/>
  <c r="H5399" i="2"/>
  <c r="I5399" i="2"/>
  <c r="A5400" i="2"/>
  <c r="B5400" i="2"/>
  <c r="C5400" i="2"/>
  <c r="D5400" i="2"/>
  <c r="E5400" i="2"/>
  <c r="F5400" i="2"/>
  <c r="G5400" i="2"/>
  <c r="H5400" i="2"/>
  <c r="I5400" i="2"/>
  <c r="A5401" i="2"/>
  <c r="B5401" i="2"/>
  <c r="C5401" i="2"/>
  <c r="D5401" i="2"/>
  <c r="E5401" i="2"/>
  <c r="F5401" i="2"/>
  <c r="G5401" i="2"/>
  <c r="H5401" i="2"/>
  <c r="I5401" i="2"/>
  <c r="A5402" i="2"/>
  <c r="B5402" i="2"/>
  <c r="C5402" i="2"/>
  <c r="D5402" i="2"/>
  <c r="E5402" i="2"/>
  <c r="F5402" i="2"/>
  <c r="G5402" i="2"/>
  <c r="H5402" i="2"/>
  <c r="I5402" i="2"/>
  <c r="A5403" i="2"/>
  <c r="B5403" i="2"/>
  <c r="C5403" i="2"/>
  <c r="D5403" i="2"/>
  <c r="E5403" i="2"/>
  <c r="F5403" i="2"/>
  <c r="G5403" i="2"/>
  <c r="H5403" i="2"/>
  <c r="I5403" i="2"/>
  <c r="A5404" i="2"/>
  <c r="B5404" i="2"/>
  <c r="C5404" i="2"/>
  <c r="D5404" i="2"/>
  <c r="E5404" i="2"/>
  <c r="F5404" i="2"/>
  <c r="G5404" i="2"/>
  <c r="H5404" i="2"/>
  <c r="I5404" i="2"/>
  <c r="A5405" i="2"/>
  <c r="B5405" i="2"/>
  <c r="C5405" i="2"/>
  <c r="D5405" i="2"/>
  <c r="E5405" i="2"/>
  <c r="F5405" i="2"/>
  <c r="G5405" i="2"/>
  <c r="H5405" i="2"/>
  <c r="I5405" i="2"/>
  <c r="A5406" i="2"/>
  <c r="B5406" i="2"/>
  <c r="C5406" i="2"/>
  <c r="D5406" i="2"/>
  <c r="E5406" i="2"/>
  <c r="F5406" i="2"/>
  <c r="G5406" i="2"/>
  <c r="H5406" i="2"/>
  <c r="I5406" i="2"/>
  <c r="A5407" i="2"/>
  <c r="B5407" i="2"/>
  <c r="C5407" i="2"/>
  <c r="D5407" i="2"/>
  <c r="E5407" i="2"/>
  <c r="F5407" i="2"/>
  <c r="G5407" i="2"/>
  <c r="H5407" i="2"/>
  <c r="I5407" i="2"/>
  <c r="A5408" i="2"/>
  <c r="B5408" i="2"/>
  <c r="C5408" i="2"/>
  <c r="D5408" i="2"/>
  <c r="E5408" i="2"/>
  <c r="F5408" i="2"/>
  <c r="G5408" i="2"/>
  <c r="H5408" i="2"/>
  <c r="I5408" i="2"/>
  <c r="A5409" i="2"/>
  <c r="B5409" i="2"/>
  <c r="C5409" i="2"/>
  <c r="D5409" i="2"/>
  <c r="E5409" i="2"/>
  <c r="F5409" i="2"/>
  <c r="G5409" i="2"/>
  <c r="H5409" i="2"/>
  <c r="I5409" i="2"/>
  <c r="A5410" i="2"/>
  <c r="B5410" i="2"/>
  <c r="C5410" i="2"/>
  <c r="D5410" i="2"/>
  <c r="E5410" i="2"/>
  <c r="F5410" i="2"/>
  <c r="G5410" i="2"/>
  <c r="H5410" i="2"/>
  <c r="I5410" i="2"/>
  <c r="A5411" i="2"/>
  <c r="B5411" i="2"/>
  <c r="C5411" i="2"/>
  <c r="D5411" i="2"/>
  <c r="E5411" i="2"/>
  <c r="F5411" i="2"/>
  <c r="G5411" i="2"/>
  <c r="H5411" i="2"/>
  <c r="I5411" i="2"/>
  <c r="A5412" i="2"/>
  <c r="B5412" i="2"/>
  <c r="C5412" i="2"/>
  <c r="D5412" i="2"/>
  <c r="E5412" i="2"/>
  <c r="F5412" i="2"/>
  <c r="G5412" i="2"/>
  <c r="H5412" i="2"/>
  <c r="I5412" i="2"/>
  <c r="A5413" i="2"/>
  <c r="B5413" i="2"/>
  <c r="C5413" i="2"/>
  <c r="D5413" i="2"/>
  <c r="E5413" i="2"/>
  <c r="F5413" i="2"/>
  <c r="G5413" i="2"/>
  <c r="H5413" i="2"/>
  <c r="I5413" i="2"/>
  <c r="A5414" i="2"/>
  <c r="B5414" i="2"/>
  <c r="C5414" i="2"/>
  <c r="D5414" i="2"/>
  <c r="E5414" i="2"/>
  <c r="F5414" i="2"/>
  <c r="G5414" i="2"/>
  <c r="H5414" i="2"/>
  <c r="I5414" i="2"/>
  <c r="A5415" i="2"/>
  <c r="B5415" i="2"/>
  <c r="C5415" i="2"/>
  <c r="D5415" i="2"/>
  <c r="E5415" i="2"/>
  <c r="F5415" i="2"/>
  <c r="G5415" i="2"/>
  <c r="H5415" i="2"/>
  <c r="I5415" i="2"/>
  <c r="A5416" i="2"/>
  <c r="B5416" i="2"/>
  <c r="C5416" i="2"/>
  <c r="D5416" i="2"/>
  <c r="E5416" i="2"/>
  <c r="F5416" i="2"/>
  <c r="G5416" i="2"/>
  <c r="H5416" i="2"/>
  <c r="I5416" i="2"/>
  <c r="A5417" i="2"/>
  <c r="B5417" i="2"/>
  <c r="C5417" i="2"/>
  <c r="D5417" i="2"/>
  <c r="E5417" i="2"/>
  <c r="F5417" i="2"/>
  <c r="G5417" i="2"/>
  <c r="H5417" i="2"/>
  <c r="I5417" i="2"/>
  <c r="A5418" i="2"/>
  <c r="B5418" i="2"/>
  <c r="C5418" i="2"/>
  <c r="D5418" i="2"/>
  <c r="E5418" i="2"/>
  <c r="F5418" i="2"/>
  <c r="G5418" i="2"/>
  <c r="H5418" i="2"/>
  <c r="I5418" i="2"/>
  <c r="A5419" i="2"/>
  <c r="B5419" i="2"/>
  <c r="C5419" i="2"/>
  <c r="D5419" i="2"/>
  <c r="E5419" i="2"/>
  <c r="F5419" i="2"/>
  <c r="G5419" i="2"/>
  <c r="H5419" i="2"/>
  <c r="I5419" i="2"/>
  <c r="A5420" i="2"/>
  <c r="B5420" i="2"/>
  <c r="C5420" i="2"/>
  <c r="D5420" i="2"/>
  <c r="E5420" i="2"/>
  <c r="F5420" i="2"/>
  <c r="G5420" i="2"/>
  <c r="H5420" i="2"/>
  <c r="I5420" i="2"/>
  <c r="A5421" i="2"/>
  <c r="B5421" i="2"/>
  <c r="C5421" i="2"/>
  <c r="D5421" i="2"/>
  <c r="E5421" i="2"/>
  <c r="F5421" i="2"/>
  <c r="G5421" i="2"/>
  <c r="H5421" i="2"/>
  <c r="I5421" i="2"/>
  <c r="A5422" i="2"/>
  <c r="B5422" i="2"/>
  <c r="C5422" i="2"/>
  <c r="D5422" i="2"/>
  <c r="E5422" i="2"/>
  <c r="F5422" i="2"/>
  <c r="G5422" i="2"/>
  <c r="H5422" i="2"/>
  <c r="I5422" i="2"/>
  <c r="A5423" i="2"/>
  <c r="B5423" i="2"/>
  <c r="C5423" i="2"/>
  <c r="D5423" i="2"/>
  <c r="E5423" i="2"/>
  <c r="F5423" i="2"/>
  <c r="G5423" i="2"/>
  <c r="H5423" i="2"/>
  <c r="I5423" i="2"/>
  <c r="A5424" i="2"/>
  <c r="B5424" i="2"/>
  <c r="C5424" i="2"/>
  <c r="D5424" i="2"/>
  <c r="E5424" i="2"/>
  <c r="F5424" i="2"/>
  <c r="G5424" i="2"/>
  <c r="H5424" i="2"/>
  <c r="I5424" i="2"/>
  <c r="A5425" i="2"/>
  <c r="B5425" i="2"/>
  <c r="C5425" i="2"/>
  <c r="D5425" i="2"/>
  <c r="E5425" i="2"/>
  <c r="F5425" i="2"/>
  <c r="G5425" i="2"/>
  <c r="H5425" i="2"/>
  <c r="I5425" i="2"/>
  <c r="A5426" i="2"/>
  <c r="B5426" i="2"/>
  <c r="C5426" i="2"/>
  <c r="D5426" i="2"/>
  <c r="E5426" i="2"/>
  <c r="F5426" i="2"/>
  <c r="G5426" i="2"/>
  <c r="H5426" i="2"/>
  <c r="I5426" i="2"/>
  <c r="A5427" i="2"/>
  <c r="B5427" i="2"/>
  <c r="C5427" i="2"/>
  <c r="D5427" i="2"/>
  <c r="E5427" i="2"/>
  <c r="F5427" i="2"/>
  <c r="G5427" i="2"/>
  <c r="H5427" i="2"/>
  <c r="I5427" i="2"/>
  <c r="A5428" i="2"/>
  <c r="B5428" i="2"/>
  <c r="C5428" i="2"/>
  <c r="D5428" i="2"/>
  <c r="E5428" i="2"/>
  <c r="F5428" i="2"/>
  <c r="G5428" i="2"/>
  <c r="H5428" i="2"/>
  <c r="I5428" i="2"/>
  <c r="A5429" i="2"/>
  <c r="B5429" i="2"/>
  <c r="C5429" i="2"/>
  <c r="D5429" i="2"/>
  <c r="E5429" i="2"/>
  <c r="F5429" i="2"/>
  <c r="G5429" i="2"/>
  <c r="H5429" i="2"/>
  <c r="I5429" i="2"/>
  <c r="A5430" i="2"/>
  <c r="B5430" i="2"/>
  <c r="C5430" i="2"/>
  <c r="D5430" i="2"/>
  <c r="E5430" i="2"/>
  <c r="F5430" i="2"/>
  <c r="G5430" i="2"/>
  <c r="H5430" i="2"/>
  <c r="I5430" i="2"/>
  <c r="A5431" i="2"/>
  <c r="B5431" i="2"/>
  <c r="C5431" i="2"/>
  <c r="D5431" i="2"/>
  <c r="E5431" i="2"/>
  <c r="F5431" i="2"/>
  <c r="G5431" i="2"/>
  <c r="H5431" i="2"/>
  <c r="I5431" i="2"/>
  <c r="A5432" i="2"/>
  <c r="B5432" i="2"/>
  <c r="C5432" i="2"/>
  <c r="D5432" i="2"/>
  <c r="E5432" i="2"/>
  <c r="F5432" i="2"/>
  <c r="G5432" i="2"/>
  <c r="H5432" i="2"/>
  <c r="I5432" i="2"/>
  <c r="A5433" i="2"/>
  <c r="B5433" i="2"/>
  <c r="C5433" i="2"/>
  <c r="D5433" i="2"/>
  <c r="E5433" i="2"/>
  <c r="F5433" i="2"/>
  <c r="G5433" i="2"/>
  <c r="H5433" i="2"/>
  <c r="I5433" i="2"/>
  <c r="A5434" i="2"/>
  <c r="B5434" i="2"/>
  <c r="C5434" i="2"/>
  <c r="D5434" i="2"/>
  <c r="E5434" i="2"/>
  <c r="F5434" i="2"/>
  <c r="G5434" i="2"/>
  <c r="H5434" i="2"/>
  <c r="I5434" i="2"/>
  <c r="A5435" i="2"/>
  <c r="B5435" i="2"/>
  <c r="C5435" i="2"/>
  <c r="D5435" i="2"/>
  <c r="E5435" i="2"/>
  <c r="F5435" i="2"/>
  <c r="G5435" i="2"/>
  <c r="H5435" i="2"/>
  <c r="I5435" i="2"/>
  <c r="A5436" i="2"/>
  <c r="B5436" i="2"/>
  <c r="C5436" i="2"/>
  <c r="D5436" i="2"/>
  <c r="E5436" i="2"/>
  <c r="F5436" i="2"/>
  <c r="G5436" i="2"/>
  <c r="H5436" i="2"/>
  <c r="I5436" i="2"/>
  <c r="A5437" i="2"/>
  <c r="C5437" i="2"/>
  <c r="D5437" i="2"/>
  <c r="E5437" i="2"/>
  <c r="F5437" i="2"/>
  <c r="G5437" i="2"/>
  <c r="H5437" i="2"/>
  <c r="I5437" i="2"/>
  <c r="A5438" i="2"/>
  <c r="C5438" i="2"/>
  <c r="D5438" i="2"/>
  <c r="E5438" i="2"/>
  <c r="F5438" i="2"/>
  <c r="G5438" i="2"/>
  <c r="H5438" i="2"/>
  <c r="I5438" i="2"/>
  <c r="A5439" i="2"/>
  <c r="C5439" i="2"/>
  <c r="D5439" i="2"/>
  <c r="E5439" i="2"/>
  <c r="F5439" i="2"/>
  <c r="G5439" i="2"/>
  <c r="H5439" i="2"/>
  <c r="I5439" i="2"/>
  <c r="A5440" i="2"/>
  <c r="C5440" i="2"/>
  <c r="D5440" i="2"/>
  <c r="E5440" i="2"/>
  <c r="F5440" i="2"/>
  <c r="G5440" i="2"/>
  <c r="H5440" i="2"/>
  <c r="I5440" i="2"/>
  <c r="A5441" i="2"/>
  <c r="C5441" i="2"/>
  <c r="D5441" i="2"/>
  <c r="E5441" i="2"/>
  <c r="F5441" i="2"/>
  <c r="G5441" i="2"/>
  <c r="H5441" i="2"/>
  <c r="I5441" i="2"/>
  <c r="A5442" i="2"/>
  <c r="C5442" i="2"/>
  <c r="D5442" i="2"/>
  <c r="E5442" i="2"/>
  <c r="F5442" i="2"/>
  <c r="G5442" i="2"/>
  <c r="H5442" i="2"/>
  <c r="I5442" i="2"/>
  <c r="A5443" i="2"/>
  <c r="C5443" i="2"/>
  <c r="D5443" i="2"/>
  <c r="E5443" i="2"/>
  <c r="F5443" i="2"/>
  <c r="G5443" i="2"/>
  <c r="H5443" i="2"/>
  <c r="I5443" i="2"/>
  <c r="A5444" i="2"/>
  <c r="B5444" i="2"/>
  <c r="C5444" i="2"/>
  <c r="D5444" i="2"/>
  <c r="E5444" i="2"/>
  <c r="F5444" i="2"/>
  <c r="G5444" i="2"/>
  <c r="H5444" i="2"/>
  <c r="I5444" i="2"/>
  <c r="A5445" i="2"/>
  <c r="B5445" i="2"/>
  <c r="C5445" i="2"/>
  <c r="D5445" i="2"/>
  <c r="E5445" i="2"/>
  <c r="F5445" i="2"/>
  <c r="G5445" i="2"/>
  <c r="H5445" i="2"/>
  <c r="I5445" i="2"/>
  <c r="A5446" i="2"/>
  <c r="B5446" i="2"/>
  <c r="C5446" i="2"/>
  <c r="D5446" i="2"/>
  <c r="E5446" i="2"/>
  <c r="F5446" i="2"/>
  <c r="G5446" i="2"/>
  <c r="H5446" i="2"/>
  <c r="I5446" i="2"/>
  <c r="A5447" i="2"/>
  <c r="B5447" i="2"/>
  <c r="C5447" i="2"/>
  <c r="D5447" i="2"/>
  <c r="E5447" i="2"/>
  <c r="F5447" i="2"/>
  <c r="G5447" i="2"/>
  <c r="H5447" i="2"/>
  <c r="I5447" i="2"/>
  <c r="A5448" i="2"/>
  <c r="B5448" i="2"/>
  <c r="C5448" i="2"/>
  <c r="D5448" i="2"/>
  <c r="E5448" i="2"/>
  <c r="F5448" i="2"/>
  <c r="G5448" i="2"/>
  <c r="H5448" i="2"/>
  <c r="I5448" i="2"/>
  <c r="A5449" i="2"/>
  <c r="B5449" i="2"/>
  <c r="C5449" i="2"/>
  <c r="D5449" i="2"/>
  <c r="E5449" i="2"/>
  <c r="F5449" i="2"/>
  <c r="G5449" i="2"/>
  <c r="H5449" i="2"/>
  <c r="I5449" i="2"/>
  <c r="A5450" i="2"/>
  <c r="B5450" i="2"/>
  <c r="C5450" i="2"/>
  <c r="D5450" i="2"/>
  <c r="E5450" i="2"/>
  <c r="F5450" i="2"/>
  <c r="G5450" i="2"/>
  <c r="H5450" i="2"/>
  <c r="I5450" i="2"/>
  <c r="A5451" i="2"/>
  <c r="B5451" i="2"/>
  <c r="C5451" i="2"/>
  <c r="D5451" i="2"/>
  <c r="E5451" i="2"/>
  <c r="F5451" i="2"/>
  <c r="G5451" i="2"/>
  <c r="H5451" i="2"/>
  <c r="I5451" i="2"/>
  <c r="A5452" i="2"/>
  <c r="B5452" i="2"/>
  <c r="C5452" i="2"/>
  <c r="D5452" i="2"/>
  <c r="E5452" i="2"/>
  <c r="F5452" i="2"/>
  <c r="G5452" i="2"/>
  <c r="H5452" i="2"/>
  <c r="I5452" i="2"/>
  <c r="A5453" i="2"/>
  <c r="B5453" i="2"/>
  <c r="C5453" i="2"/>
  <c r="D5453" i="2"/>
  <c r="E5453" i="2"/>
  <c r="F5453" i="2"/>
  <c r="G5453" i="2"/>
  <c r="H5453" i="2"/>
  <c r="I5453" i="2"/>
  <c r="A5454" i="2"/>
  <c r="B5454" i="2"/>
  <c r="C5454" i="2"/>
  <c r="D5454" i="2"/>
  <c r="E5454" i="2"/>
  <c r="F5454" i="2"/>
  <c r="G5454" i="2"/>
  <c r="H5454" i="2"/>
  <c r="I5454" i="2"/>
  <c r="A5455" i="2"/>
  <c r="B5455" i="2"/>
  <c r="C5455" i="2"/>
  <c r="D5455" i="2"/>
  <c r="E5455" i="2"/>
  <c r="F5455" i="2"/>
  <c r="G5455" i="2"/>
  <c r="H5455" i="2"/>
  <c r="I5455" i="2"/>
  <c r="A5456" i="2"/>
  <c r="B5456" i="2"/>
  <c r="C5456" i="2"/>
  <c r="D5456" i="2"/>
  <c r="E5456" i="2"/>
  <c r="F5456" i="2"/>
  <c r="G5456" i="2"/>
  <c r="H5456" i="2"/>
  <c r="I5456" i="2"/>
  <c r="A5457" i="2"/>
  <c r="B5457" i="2"/>
  <c r="C5457" i="2"/>
  <c r="D5457" i="2"/>
  <c r="E5457" i="2"/>
  <c r="F5457" i="2"/>
  <c r="G5457" i="2"/>
  <c r="H5457" i="2"/>
  <c r="I5457" i="2"/>
  <c r="A5458" i="2"/>
  <c r="B5458" i="2"/>
  <c r="C5458" i="2"/>
  <c r="D5458" i="2"/>
  <c r="E5458" i="2"/>
  <c r="F5458" i="2"/>
  <c r="G5458" i="2"/>
  <c r="H5458" i="2"/>
  <c r="I5458" i="2"/>
  <c r="A5459" i="2"/>
  <c r="B5459" i="2"/>
  <c r="C5459" i="2"/>
  <c r="D5459" i="2"/>
  <c r="E5459" i="2"/>
  <c r="F5459" i="2"/>
  <c r="G5459" i="2"/>
  <c r="H5459" i="2"/>
  <c r="I5459" i="2"/>
  <c r="A5460" i="2"/>
  <c r="B5460" i="2"/>
  <c r="C5460" i="2"/>
  <c r="D5460" i="2"/>
  <c r="E5460" i="2"/>
  <c r="F5460" i="2"/>
  <c r="G5460" i="2"/>
  <c r="H5460" i="2"/>
  <c r="I5460" i="2"/>
  <c r="A5461" i="2"/>
  <c r="B5461" i="2"/>
  <c r="C5461" i="2"/>
  <c r="D5461" i="2"/>
  <c r="E5461" i="2"/>
  <c r="F5461" i="2"/>
  <c r="G5461" i="2"/>
  <c r="H5461" i="2"/>
  <c r="I5461" i="2"/>
  <c r="A5462" i="2"/>
  <c r="B5462" i="2"/>
  <c r="C5462" i="2"/>
  <c r="D5462" i="2"/>
  <c r="E5462" i="2"/>
  <c r="F5462" i="2"/>
  <c r="G5462" i="2"/>
  <c r="H5462" i="2"/>
  <c r="I5462" i="2"/>
  <c r="A5463" i="2"/>
  <c r="B5463" i="2"/>
  <c r="C5463" i="2"/>
  <c r="D5463" i="2"/>
  <c r="E5463" i="2"/>
  <c r="F5463" i="2"/>
  <c r="G5463" i="2"/>
  <c r="H5463" i="2"/>
  <c r="I5463" i="2"/>
  <c r="A5464" i="2"/>
  <c r="B5464" i="2"/>
  <c r="C5464" i="2"/>
  <c r="D5464" i="2"/>
  <c r="E5464" i="2"/>
  <c r="F5464" i="2"/>
  <c r="G5464" i="2"/>
  <c r="H5464" i="2"/>
  <c r="I5464" i="2"/>
  <c r="A5465" i="2"/>
  <c r="B5465" i="2"/>
  <c r="C5465" i="2"/>
  <c r="D5465" i="2"/>
  <c r="E5465" i="2"/>
  <c r="F5465" i="2"/>
  <c r="G5465" i="2"/>
  <c r="H5465" i="2"/>
  <c r="I5465" i="2"/>
  <c r="A5466" i="2"/>
  <c r="B5466" i="2"/>
  <c r="C5466" i="2"/>
  <c r="D5466" i="2"/>
  <c r="E5466" i="2"/>
  <c r="F5466" i="2"/>
  <c r="G5466" i="2"/>
  <c r="H5466" i="2"/>
  <c r="I5466" i="2"/>
  <c r="A5467" i="2"/>
  <c r="B5467" i="2"/>
  <c r="C5467" i="2"/>
  <c r="D5467" i="2"/>
  <c r="E5467" i="2"/>
  <c r="F5467" i="2"/>
  <c r="G5467" i="2"/>
  <c r="H5467" i="2"/>
  <c r="I5467" i="2"/>
  <c r="A5468" i="2"/>
  <c r="B5468" i="2"/>
  <c r="C5468" i="2"/>
  <c r="D5468" i="2"/>
  <c r="E5468" i="2"/>
  <c r="F5468" i="2"/>
  <c r="G5468" i="2"/>
  <c r="H5468" i="2"/>
  <c r="I5468" i="2"/>
  <c r="A5469" i="2"/>
  <c r="B5469" i="2"/>
  <c r="C5469" i="2"/>
  <c r="D5469" i="2"/>
  <c r="E5469" i="2"/>
  <c r="F5469" i="2"/>
  <c r="G5469" i="2"/>
  <c r="H5469" i="2"/>
  <c r="I5469" i="2"/>
  <c r="A5470" i="2"/>
  <c r="B5470" i="2"/>
  <c r="C5470" i="2"/>
  <c r="D5470" i="2"/>
  <c r="E5470" i="2"/>
  <c r="F5470" i="2"/>
  <c r="G5470" i="2"/>
  <c r="H5470" i="2"/>
  <c r="I5470" i="2"/>
  <c r="A5471" i="2"/>
  <c r="B5471" i="2"/>
  <c r="C5471" i="2"/>
  <c r="D5471" i="2"/>
  <c r="E5471" i="2"/>
  <c r="F5471" i="2"/>
  <c r="G5471" i="2"/>
  <c r="H5471" i="2"/>
  <c r="I5471" i="2"/>
  <c r="A5472" i="2"/>
  <c r="B5472" i="2"/>
  <c r="C5472" i="2"/>
  <c r="D5472" i="2"/>
  <c r="E5472" i="2"/>
  <c r="F5472" i="2"/>
  <c r="G5472" i="2"/>
  <c r="H5472" i="2"/>
  <c r="I5472" i="2"/>
  <c r="A5473" i="2"/>
  <c r="B5473" i="2"/>
  <c r="C5473" i="2"/>
  <c r="D5473" i="2"/>
  <c r="E5473" i="2"/>
  <c r="F5473" i="2"/>
  <c r="G5473" i="2"/>
  <c r="H5473" i="2"/>
  <c r="I5473" i="2"/>
  <c r="A5474" i="2"/>
  <c r="B5474" i="2"/>
  <c r="C5474" i="2"/>
  <c r="D5474" i="2"/>
  <c r="E5474" i="2"/>
  <c r="F5474" i="2"/>
  <c r="G5474" i="2"/>
  <c r="H5474" i="2"/>
  <c r="I5474" i="2"/>
  <c r="A5475" i="2"/>
  <c r="B5475" i="2"/>
  <c r="C5475" i="2"/>
  <c r="D5475" i="2"/>
  <c r="E5475" i="2"/>
  <c r="F5475" i="2"/>
  <c r="G5475" i="2"/>
  <c r="H5475" i="2"/>
  <c r="I5475" i="2"/>
  <c r="A5476" i="2"/>
  <c r="B5476" i="2"/>
  <c r="C5476" i="2"/>
  <c r="D5476" i="2"/>
  <c r="E5476" i="2"/>
  <c r="F5476" i="2"/>
  <c r="G5476" i="2"/>
  <c r="H5476" i="2"/>
  <c r="I5476" i="2"/>
  <c r="A5477" i="2"/>
  <c r="B5477" i="2"/>
  <c r="C5477" i="2"/>
  <c r="D5477" i="2"/>
  <c r="E5477" i="2"/>
  <c r="F5477" i="2"/>
  <c r="G5477" i="2"/>
  <c r="H5477" i="2"/>
  <c r="I5477" i="2"/>
  <c r="A5478" i="2"/>
  <c r="B5478" i="2"/>
  <c r="C5478" i="2"/>
  <c r="D5478" i="2"/>
  <c r="E5478" i="2"/>
  <c r="F5478" i="2"/>
  <c r="G5478" i="2"/>
  <c r="H5478" i="2"/>
  <c r="I5478" i="2"/>
  <c r="A5479" i="2"/>
  <c r="B5479" i="2"/>
  <c r="C5479" i="2"/>
  <c r="D5479" i="2"/>
  <c r="E5479" i="2"/>
  <c r="F5479" i="2"/>
  <c r="G5479" i="2"/>
  <c r="H5479" i="2"/>
  <c r="I5479" i="2"/>
  <c r="A5480" i="2"/>
  <c r="B5480" i="2"/>
  <c r="C5480" i="2"/>
  <c r="D5480" i="2"/>
  <c r="E5480" i="2"/>
  <c r="F5480" i="2"/>
  <c r="G5480" i="2"/>
  <c r="H5480" i="2"/>
  <c r="I5480" i="2"/>
  <c r="A5481" i="2"/>
  <c r="B5481" i="2"/>
  <c r="C5481" i="2"/>
  <c r="D5481" i="2"/>
  <c r="E5481" i="2"/>
  <c r="F5481" i="2"/>
  <c r="G5481" i="2"/>
  <c r="H5481" i="2"/>
  <c r="I5481" i="2"/>
  <c r="A5482" i="2"/>
  <c r="B5482" i="2"/>
  <c r="C5482" i="2"/>
  <c r="D5482" i="2"/>
  <c r="E5482" i="2"/>
  <c r="F5482" i="2"/>
  <c r="G5482" i="2"/>
  <c r="H5482" i="2"/>
  <c r="I5482" i="2"/>
  <c r="A5483" i="2"/>
  <c r="B5483" i="2"/>
  <c r="C5483" i="2"/>
  <c r="D5483" i="2"/>
  <c r="E5483" i="2"/>
  <c r="F5483" i="2"/>
  <c r="G5483" i="2"/>
  <c r="H5483" i="2"/>
  <c r="I5483" i="2"/>
  <c r="A5484" i="2"/>
  <c r="B5484" i="2"/>
  <c r="C5484" i="2"/>
  <c r="D5484" i="2"/>
  <c r="E5484" i="2"/>
  <c r="F5484" i="2"/>
  <c r="G5484" i="2"/>
  <c r="H5484" i="2"/>
  <c r="I5484" i="2"/>
  <c r="A5485" i="2"/>
  <c r="B5485" i="2"/>
  <c r="C5485" i="2"/>
  <c r="D5485" i="2"/>
  <c r="E5485" i="2"/>
  <c r="F5485" i="2"/>
  <c r="G5485" i="2"/>
  <c r="H5485" i="2"/>
  <c r="I5485" i="2"/>
  <c r="A5486" i="2"/>
  <c r="B5486" i="2"/>
  <c r="C5486" i="2"/>
  <c r="D5486" i="2"/>
  <c r="E5486" i="2"/>
  <c r="F5486" i="2"/>
  <c r="G5486" i="2"/>
  <c r="H5486" i="2"/>
  <c r="I5486" i="2"/>
  <c r="A5487" i="2"/>
  <c r="B5487" i="2"/>
  <c r="C5487" i="2"/>
  <c r="D5487" i="2"/>
  <c r="E5487" i="2"/>
  <c r="F5487" i="2"/>
  <c r="G5487" i="2"/>
  <c r="H5487" i="2"/>
  <c r="I5487" i="2"/>
  <c r="A5488" i="2"/>
  <c r="B5488" i="2"/>
  <c r="C5488" i="2"/>
  <c r="D5488" i="2"/>
  <c r="E5488" i="2"/>
  <c r="F5488" i="2"/>
  <c r="G5488" i="2"/>
  <c r="H5488" i="2"/>
  <c r="I5488" i="2"/>
  <c r="A5489" i="2"/>
  <c r="B5489" i="2"/>
  <c r="C5489" i="2"/>
  <c r="D5489" i="2"/>
  <c r="E5489" i="2"/>
  <c r="F5489" i="2"/>
  <c r="G5489" i="2"/>
  <c r="H5489" i="2"/>
  <c r="I5489" i="2"/>
  <c r="A5490" i="2"/>
  <c r="B5490" i="2"/>
  <c r="C5490" i="2"/>
  <c r="D5490" i="2"/>
  <c r="E5490" i="2"/>
  <c r="F5490" i="2"/>
  <c r="G5490" i="2"/>
  <c r="H5490" i="2"/>
  <c r="I5490" i="2"/>
  <c r="A5491" i="2"/>
  <c r="B5491" i="2"/>
  <c r="C5491" i="2"/>
  <c r="D5491" i="2"/>
  <c r="E5491" i="2"/>
  <c r="F5491" i="2"/>
  <c r="G5491" i="2"/>
  <c r="H5491" i="2"/>
  <c r="I5491" i="2"/>
  <c r="A5492" i="2"/>
  <c r="B5492" i="2"/>
  <c r="C5492" i="2"/>
  <c r="D5492" i="2"/>
  <c r="E5492" i="2"/>
  <c r="F5492" i="2"/>
  <c r="G5492" i="2"/>
  <c r="H5492" i="2"/>
  <c r="I5492" i="2"/>
  <c r="A5493" i="2"/>
  <c r="B5493" i="2"/>
  <c r="C5493" i="2"/>
  <c r="D5493" i="2"/>
  <c r="E5493" i="2"/>
  <c r="F5493" i="2"/>
  <c r="G5493" i="2"/>
  <c r="H5493" i="2"/>
  <c r="I5493" i="2"/>
  <c r="A5494" i="2"/>
  <c r="B5494" i="2"/>
  <c r="C5494" i="2"/>
  <c r="D5494" i="2"/>
  <c r="E5494" i="2"/>
  <c r="F5494" i="2"/>
  <c r="G5494" i="2"/>
  <c r="H5494" i="2"/>
  <c r="I5494" i="2"/>
  <c r="A5495" i="2"/>
  <c r="B5495" i="2"/>
  <c r="C5495" i="2"/>
  <c r="D5495" i="2"/>
  <c r="E5495" i="2"/>
  <c r="F5495" i="2"/>
  <c r="G5495" i="2"/>
  <c r="H5495" i="2"/>
  <c r="I5495" i="2"/>
  <c r="A5496" i="2"/>
  <c r="B5496" i="2"/>
  <c r="C5496" i="2"/>
  <c r="D5496" i="2"/>
  <c r="E5496" i="2"/>
  <c r="F5496" i="2"/>
  <c r="G5496" i="2"/>
  <c r="H5496" i="2"/>
  <c r="I5496" i="2"/>
  <c r="A5497" i="2"/>
  <c r="B5497" i="2"/>
  <c r="C5497" i="2"/>
  <c r="D5497" i="2"/>
  <c r="E5497" i="2"/>
  <c r="F5497" i="2"/>
  <c r="G5497" i="2"/>
  <c r="H5497" i="2"/>
  <c r="I5497" i="2"/>
  <c r="A5498" i="2"/>
  <c r="B5498" i="2"/>
  <c r="C5498" i="2"/>
  <c r="D5498" i="2"/>
  <c r="E5498" i="2"/>
  <c r="F5498" i="2"/>
  <c r="G5498" i="2"/>
  <c r="H5498" i="2"/>
  <c r="I5498" i="2"/>
  <c r="A5499" i="2"/>
  <c r="B5499" i="2"/>
  <c r="C5499" i="2"/>
  <c r="D5499" i="2"/>
  <c r="E5499" i="2"/>
  <c r="F5499" i="2"/>
  <c r="G5499" i="2"/>
  <c r="H5499" i="2"/>
  <c r="I5499" i="2"/>
  <c r="A5500" i="2"/>
  <c r="B5500" i="2"/>
  <c r="C5500" i="2"/>
  <c r="D5500" i="2"/>
  <c r="E5500" i="2"/>
  <c r="F5500" i="2"/>
  <c r="G5500" i="2"/>
  <c r="H5500" i="2"/>
  <c r="I5500" i="2"/>
  <c r="A5501" i="2"/>
  <c r="B5501" i="2"/>
  <c r="C5501" i="2"/>
  <c r="D5501" i="2"/>
  <c r="E5501" i="2"/>
  <c r="F5501" i="2"/>
  <c r="G5501" i="2"/>
  <c r="H5501" i="2"/>
  <c r="I5501" i="2"/>
  <c r="A5502" i="2"/>
  <c r="B5502" i="2"/>
  <c r="C5502" i="2"/>
  <c r="D5502" i="2"/>
  <c r="E5502" i="2"/>
  <c r="F5502" i="2"/>
  <c r="G5502" i="2"/>
  <c r="H5502" i="2"/>
  <c r="I5502" i="2"/>
  <c r="A5503" i="2"/>
  <c r="B5503" i="2"/>
  <c r="C5503" i="2"/>
  <c r="D5503" i="2"/>
  <c r="E5503" i="2"/>
  <c r="F5503" i="2"/>
  <c r="G5503" i="2"/>
  <c r="H5503" i="2"/>
  <c r="I5503" i="2"/>
  <c r="A5504" i="2"/>
  <c r="B5504" i="2"/>
  <c r="C5504" i="2"/>
  <c r="D5504" i="2"/>
  <c r="E5504" i="2"/>
  <c r="F5504" i="2"/>
  <c r="G5504" i="2"/>
  <c r="H5504" i="2"/>
  <c r="I5504" i="2"/>
  <c r="A5505" i="2"/>
  <c r="B5505" i="2"/>
  <c r="C5505" i="2"/>
  <c r="D5505" i="2"/>
  <c r="E5505" i="2"/>
  <c r="F5505" i="2"/>
  <c r="G5505" i="2"/>
  <c r="H5505" i="2"/>
  <c r="I5505" i="2"/>
  <c r="A5506" i="2"/>
  <c r="B5506" i="2"/>
  <c r="C5506" i="2"/>
  <c r="D5506" i="2"/>
  <c r="E5506" i="2"/>
  <c r="F5506" i="2"/>
  <c r="G5506" i="2"/>
  <c r="H5506" i="2"/>
  <c r="I5506" i="2"/>
  <c r="A5507" i="2"/>
  <c r="B5507" i="2"/>
  <c r="C5507" i="2"/>
  <c r="D5507" i="2"/>
  <c r="E5507" i="2"/>
  <c r="F5507" i="2"/>
  <c r="G5507" i="2"/>
  <c r="H5507" i="2"/>
  <c r="I5507" i="2"/>
  <c r="A5508" i="2"/>
  <c r="B5508" i="2"/>
  <c r="C5508" i="2"/>
  <c r="D5508" i="2"/>
  <c r="E5508" i="2"/>
  <c r="F5508" i="2"/>
  <c r="G5508" i="2"/>
  <c r="H5508" i="2"/>
  <c r="I5508" i="2"/>
  <c r="A5509" i="2"/>
  <c r="B5509" i="2"/>
  <c r="C5509" i="2"/>
  <c r="D5509" i="2"/>
  <c r="E5509" i="2"/>
  <c r="F5509" i="2"/>
  <c r="G5509" i="2"/>
  <c r="H5509" i="2"/>
  <c r="I5509" i="2"/>
  <c r="A5510" i="2"/>
  <c r="B5510" i="2"/>
  <c r="C5510" i="2"/>
  <c r="D5510" i="2"/>
  <c r="E5510" i="2"/>
  <c r="F5510" i="2"/>
  <c r="G5510" i="2"/>
  <c r="H5510" i="2"/>
  <c r="I5510" i="2"/>
  <c r="A5511" i="2"/>
  <c r="B5511" i="2"/>
  <c r="C5511" i="2"/>
  <c r="D5511" i="2"/>
  <c r="E5511" i="2"/>
  <c r="F5511" i="2"/>
  <c r="G5511" i="2"/>
  <c r="H5511" i="2"/>
  <c r="I5511" i="2"/>
  <c r="A5512" i="2"/>
  <c r="B5512" i="2"/>
  <c r="C5512" i="2"/>
  <c r="D5512" i="2"/>
  <c r="E5512" i="2"/>
  <c r="F5512" i="2"/>
  <c r="G5512" i="2"/>
  <c r="H5512" i="2"/>
  <c r="I5512" i="2"/>
  <c r="A5513" i="2"/>
  <c r="B5513" i="2"/>
  <c r="C5513" i="2"/>
  <c r="D5513" i="2"/>
  <c r="E5513" i="2"/>
  <c r="F5513" i="2"/>
  <c r="G5513" i="2"/>
  <c r="H5513" i="2"/>
  <c r="I5513" i="2"/>
  <c r="A5514" i="2"/>
  <c r="B5514" i="2"/>
  <c r="C5514" i="2"/>
  <c r="D5514" i="2"/>
  <c r="E5514" i="2"/>
  <c r="F5514" i="2"/>
  <c r="G5514" i="2"/>
  <c r="H5514" i="2"/>
  <c r="I5514" i="2"/>
  <c r="A5515" i="2"/>
  <c r="B5515" i="2"/>
  <c r="C5515" i="2"/>
  <c r="D5515" i="2"/>
  <c r="E5515" i="2"/>
  <c r="F5515" i="2"/>
  <c r="G5515" i="2"/>
  <c r="H5515" i="2"/>
  <c r="I5515" i="2"/>
  <c r="A5516" i="2"/>
  <c r="B5516" i="2"/>
  <c r="C5516" i="2"/>
  <c r="D5516" i="2"/>
  <c r="E5516" i="2"/>
  <c r="F5516" i="2"/>
  <c r="G5516" i="2"/>
  <c r="H5516" i="2"/>
  <c r="I5516" i="2"/>
  <c r="A5517" i="2"/>
  <c r="B5517" i="2"/>
  <c r="C5517" i="2"/>
  <c r="D5517" i="2"/>
  <c r="E5517" i="2"/>
  <c r="F5517" i="2"/>
  <c r="G5517" i="2"/>
  <c r="H5517" i="2"/>
  <c r="I5517" i="2"/>
  <c r="A5518" i="2"/>
  <c r="B5518" i="2"/>
  <c r="C5518" i="2"/>
  <c r="D5518" i="2"/>
  <c r="E5518" i="2"/>
  <c r="F5518" i="2"/>
  <c r="G5518" i="2"/>
  <c r="H5518" i="2"/>
  <c r="I5518" i="2"/>
  <c r="A5519" i="2"/>
  <c r="B5519" i="2"/>
  <c r="C5519" i="2"/>
  <c r="D5519" i="2"/>
  <c r="E5519" i="2"/>
  <c r="F5519" i="2"/>
  <c r="G5519" i="2"/>
  <c r="H5519" i="2"/>
  <c r="I5519" i="2"/>
  <c r="A5520" i="2"/>
  <c r="B5520" i="2"/>
  <c r="C5520" i="2"/>
  <c r="D5520" i="2"/>
  <c r="E5520" i="2"/>
  <c r="F5520" i="2"/>
  <c r="G5520" i="2"/>
  <c r="H5520" i="2"/>
  <c r="I5520" i="2"/>
  <c r="A5521" i="2"/>
  <c r="B5521" i="2"/>
  <c r="C5521" i="2"/>
  <c r="D5521" i="2"/>
  <c r="E5521" i="2"/>
  <c r="F5521" i="2"/>
  <c r="G5521" i="2"/>
  <c r="H5521" i="2"/>
  <c r="I5521" i="2"/>
  <c r="A5522" i="2"/>
  <c r="B5522" i="2"/>
  <c r="C5522" i="2"/>
  <c r="D5522" i="2"/>
  <c r="E5522" i="2"/>
  <c r="F5522" i="2"/>
  <c r="G5522" i="2"/>
  <c r="H5522" i="2"/>
  <c r="I5522" i="2"/>
  <c r="A5523" i="2"/>
  <c r="B5523" i="2"/>
  <c r="C5523" i="2"/>
  <c r="D5523" i="2"/>
  <c r="E5523" i="2"/>
  <c r="F5523" i="2"/>
  <c r="G5523" i="2"/>
  <c r="H5523" i="2"/>
  <c r="I5523" i="2"/>
  <c r="A5524" i="2"/>
  <c r="B5524" i="2"/>
  <c r="C5524" i="2"/>
  <c r="D5524" i="2"/>
  <c r="E5524" i="2"/>
  <c r="F5524" i="2"/>
  <c r="G5524" i="2"/>
  <c r="H5524" i="2"/>
  <c r="I5524" i="2"/>
  <c r="A5525" i="2"/>
  <c r="B5525" i="2"/>
  <c r="C5525" i="2"/>
  <c r="D5525" i="2"/>
  <c r="E5525" i="2"/>
  <c r="F5525" i="2"/>
  <c r="G5525" i="2"/>
  <c r="H5525" i="2"/>
  <c r="I5525" i="2"/>
  <c r="A5526" i="2"/>
  <c r="B5526" i="2"/>
  <c r="C5526" i="2"/>
  <c r="D5526" i="2"/>
  <c r="E5526" i="2"/>
  <c r="F5526" i="2"/>
  <c r="G5526" i="2"/>
  <c r="H5526" i="2"/>
  <c r="I5526" i="2"/>
  <c r="A5527" i="2"/>
  <c r="B5527" i="2"/>
  <c r="C5527" i="2"/>
  <c r="D5527" i="2"/>
  <c r="E5527" i="2"/>
  <c r="F5527" i="2"/>
  <c r="G5527" i="2"/>
  <c r="H5527" i="2"/>
  <c r="I5527" i="2"/>
  <c r="A5528" i="2"/>
  <c r="B5528" i="2"/>
  <c r="C5528" i="2"/>
  <c r="D5528" i="2"/>
  <c r="E5528" i="2"/>
  <c r="F5528" i="2"/>
  <c r="G5528" i="2"/>
  <c r="H5528" i="2"/>
  <c r="I5528" i="2"/>
  <c r="A5529" i="2"/>
  <c r="B5529" i="2"/>
  <c r="C5529" i="2"/>
  <c r="D5529" i="2"/>
  <c r="E5529" i="2"/>
  <c r="F5529" i="2"/>
  <c r="G5529" i="2"/>
  <c r="H5529" i="2"/>
  <c r="I5529" i="2"/>
  <c r="A5530" i="2"/>
  <c r="B5530" i="2"/>
  <c r="C5530" i="2"/>
  <c r="D5530" i="2"/>
  <c r="E5530" i="2"/>
  <c r="F5530" i="2"/>
  <c r="G5530" i="2"/>
  <c r="H5530" i="2"/>
  <c r="I5530" i="2"/>
  <c r="A5531" i="2"/>
  <c r="B5531" i="2"/>
  <c r="C5531" i="2"/>
  <c r="D5531" i="2"/>
  <c r="E5531" i="2"/>
  <c r="F5531" i="2"/>
  <c r="G5531" i="2"/>
  <c r="H5531" i="2"/>
  <c r="I5531" i="2"/>
  <c r="A5532" i="2"/>
  <c r="B5532" i="2"/>
  <c r="C5532" i="2"/>
  <c r="D5532" i="2"/>
  <c r="E5532" i="2"/>
  <c r="F5532" i="2"/>
  <c r="G5532" i="2"/>
  <c r="H5532" i="2"/>
  <c r="I5532" i="2"/>
  <c r="A5533" i="2"/>
  <c r="B5533" i="2"/>
  <c r="C5533" i="2"/>
  <c r="D5533" i="2"/>
  <c r="E5533" i="2"/>
  <c r="F5533" i="2"/>
  <c r="G5533" i="2"/>
  <c r="H5533" i="2"/>
  <c r="I5533" i="2"/>
  <c r="A5534" i="2"/>
  <c r="B5534" i="2"/>
  <c r="C5534" i="2"/>
  <c r="D5534" i="2"/>
  <c r="E5534" i="2"/>
  <c r="F5534" i="2"/>
  <c r="G5534" i="2"/>
  <c r="H5534" i="2"/>
  <c r="I5534" i="2"/>
  <c r="A5535" i="2"/>
  <c r="B5535" i="2"/>
  <c r="C5535" i="2"/>
  <c r="D5535" i="2"/>
  <c r="E5535" i="2"/>
  <c r="F5535" i="2"/>
  <c r="G5535" i="2"/>
  <c r="H5535" i="2"/>
  <c r="I5535" i="2"/>
  <c r="A5536" i="2"/>
  <c r="B5536" i="2"/>
  <c r="C5536" i="2"/>
  <c r="D5536" i="2"/>
  <c r="E5536" i="2"/>
  <c r="F5536" i="2"/>
  <c r="G5536" i="2"/>
  <c r="H5536" i="2"/>
  <c r="I5536" i="2"/>
  <c r="A5537" i="2"/>
  <c r="B5537" i="2"/>
  <c r="C5537" i="2"/>
  <c r="D5537" i="2"/>
  <c r="E5537" i="2"/>
  <c r="F5537" i="2"/>
  <c r="G5537" i="2"/>
  <c r="H5537" i="2"/>
  <c r="I5537" i="2"/>
  <c r="A5538" i="2"/>
  <c r="B5538" i="2"/>
  <c r="C5538" i="2"/>
  <c r="D5538" i="2"/>
  <c r="E5538" i="2"/>
  <c r="F5538" i="2"/>
  <c r="G5538" i="2"/>
  <c r="H5538" i="2"/>
  <c r="I5538" i="2"/>
  <c r="A5539" i="2"/>
  <c r="B5539" i="2"/>
  <c r="C5539" i="2"/>
  <c r="D5539" i="2"/>
  <c r="E5539" i="2"/>
  <c r="F5539" i="2"/>
  <c r="G5539" i="2"/>
  <c r="H5539" i="2"/>
  <c r="I5539" i="2"/>
  <c r="A5540" i="2"/>
  <c r="B5540" i="2"/>
  <c r="C5540" i="2"/>
  <c r="D5540" i="2"/>
  <c r="E5540" i="2"/>
  <c r="F5540" i="2"/>
  <c r="G5540" i="2"/>
  <c r="H5540" i="2"/>
  <c r="I5540" i="2"/>
  <c r="A5541" i="2"/>
  <c r="B5541" i="2"/>
  <c r="C5541" i="2"/>
  <c r="D5541" i="2"/>
  <c r="E5541" i="2"/>
  <c r="F5541" i="2"/>
  <c r="G5541" i="2"/>
  <c r="H5541" i="2"/>
  <c r="I5541" i="2"/>
  <c r="A5542" i="2"/>
  <c r="B5542" i="2"/>
  <c r="C5542" i="2"/>
  <c r="D5542" i="2"/>
  <c r="E5542" i="2"/>
  <c r="F5542" i="2"/>
  <c r="G5542" i="2"/>
  <c r="H5542" i="2"/>
  <c r="I5542" i="2"/>
  <c r="A5543" i="2"/>
  <c r="B5543" i="2"/>
  <c r="C5543" i="2"/>
  <c r="D5543" i="2"/>
  <c r="E5543" i="2"/>
  <c r="F5543" i="2"/>
  <c r="G5543" i="2"/>
  <c r="H5543" i="2"/>
  <c r="I5543" i="2"/>
  <c r="A5544" i="2"/>
  <c r="B5544" i="2"/>
  <c r="C5544" i="2"/>
  <c r="D5544" i="2"/>
  <c r="E5544" i="2"/>
  <c r="F5544" i="2"/>
  <c r="G5544" i="2"/>
  <c r="H5544" i="2"/>
  <c r="I5544" i="2"/>
  <c r="A5545" i="2"/>
  <c r="B5545" i="2"/>
  <c r="C5545" i="2"/>
  <c r="D5545" i="2"/>
  <c r="E5545" i="2"/>
  <c r="F5545" i="2"/>
  <c r="G5545" i="2"/>
  <c r="H5545" i="2"/>
  <c r="I5545" i="2"/>
  <c r="A5546" i="2"/>
  <c r="B5546" i="2"/>
  <c r="C5546" i="2"/>
  <c r="D5546" i="2"/>
  <c r="E5546" i="2"/>
  <c r="F5546" i="2"/>
  <c r="G5546" i="2"/>
  <c r="H5546" i="2"/>
  <c r="I5546" i="2"/>
  <c r="A5547" i="2"/>
  <c r="B5547" i="2"/>
  <c r="C5547" i="2"/>
  <c r="D5547" i="2"/>
  <c r="E5547" i="2"/>
  <c r="F5547" i="2"/>
  <c r="G5547" i="2"/>
  <c r="H5547" i="2"/>
  <c r="I5547" i="2"/>
  <c r="A5548" i="2"/>
  <c r="B5548" i="2"/>
  <c r="C5548" i="2"/>
  <c r="D5548" i="2"/>
  <c r="E5548" i="2"/>
  <c r="F5548" i="2"/>
  <c r="G5548" i="2"/>
  <c r="H5548" i="2"/>
  <c r="I5548" i="2"/>
  <c r="A5549" i="2"/>
  <c r="B5549" i="2"/>
  <c r="C5549" i="2"/>
  <c r="D5549" i="2"/>
  <c r="E5549" i="2"/>
  <c r="F5549" i="2"/>
  <c r="G5549" i="2"/>
  <c r="H5549" i="2"/>
  <c r="I5549" i="2"/>
  <c r="A5550" i="2"/>
  <c r="B5550" i="2"/>
  <c r="C5550" i="2"/>
  <c r="D5550" i="2"/>
  <c r="E5550" i="2"/>
  <c r="F5550" i="2"/>
  <c r="G5550" i="2"/>
  <c r="H5550" i="2"/>
  <c r="I5550" i="2"/>
  <c r="A5551" i="2"/>
  <c r="B5551" i="2"/>
  <c r="C5551" i="2"/>
  <c r="D5551" i="2"/>
  <c r="E5551" i="2"/>
  <c r="F5551" i="2"/>
  <c r="G5551" i="2"/>
  <c r="H5551" i="2"/>
  <c r="I5551" i="2"/>
  <c r="A5552" i="2"/>
  <c r="B5552" i="2"/>
  <c r="C5552" i="2"/>
  <c r="D5552" i="2"/>
  <c r="E5552" i="2"/>
  <c r="F5552" i="2"/>
  <c r="G5552" i="2"/>
  <c r="H5552" i="2"/>
  <c r="I5552" i="2"/>
  <c r="A5553" i="2"/>
  <c r="B5553" i="2"/>
  <c r="C5553" i="2"/>
  <c r="D5553" i="2"/>
  <c r="E5553" i="2"/>
  <c r="F5553" i="2"/>
  <c r="G5553" i="2"/>
  <c r="H5553" i="2"/>
  <c r="I5553" i="2"/>
  <c r="A5554" i="2"/>
  <c r="B5554" i="2"/>
  <c r="C5554" i="2"/>
  <c r="D5554" i="2"/>
  <c r="E5554" i="2"/>
  <c r="F5554" i="2"/>
  <c r="G5554" i="2"/>
  <c r="H5554" i="2"/>
  <c r="I5554" i="2"/>
  <c r="A5555" i="2"/>
  <c r="B5555" i="2"/>
  <c r="C5555" i="2"/>
  <c r="D5555" i="2"/>
  <c r="E5555" i="2"/>
  <c r="F5555" i="2"/>
  <c r="G5555" i="2"/>
  <c r="H5555" i="2"/>
  <c r="I5555" i="2"/>
  <c r="A5556" i="2"/>
  <c r="B5556" i="2"/>
  <c r="C5556" i="2"/>
  <c r="D5556" i="2"/>
  <c r="E5556" i="2"/>
  <c r="F5556" i="2"/>
  <c r="G5556" i="2"/>
  <c r="H5556" i="2"/>
  <c r="I5556" i="2"/>
  <c r="A5557" i="2"/>
  <c r="B5557" i="2"/>
  <c r="C5557" i="2"/>
  <c r="D5557" i="2"/>
  <c r="E5557" i="2"/>
  <c r="F5557" i="2"/>
  <c r="G5557" i="2"/>
  <c r="H5557" i="2"/>
  <c r="I5557" i="2"/>
  <c r="A5558" i="2"/>
  <c r="B5558" i="2"/>
  <c r="C5558" i="2"/>
  <c r="D5558" i="2"/>
  <c r="E5558" i="2"/>
  <c r="F5558" i="2"/>
  <c r="G5558" i="2"/>
  <c r="H5558" i="2"/>
  <c r="I5558" i="2"/>
  <c r="A5559" i="2"/>
  <c r="B5559" i="2"/>
  <c r="C5559" i="2"/>
  <c r="D5559" i="2"/>
  <c r="E5559" i="2"/>
  <c r="F5559" i="2"/>
  <c r="G5559" i="2"/>
  <c r="H5559" i="2"/>
  <c r="I5559" i="2"/>
  <c r="A5560" i="2"/>
  <c r="B5560" i="2"/>
  <c r="C5560" i="2"/>
  <c r="D5560" i="2"/>
  <c r="E5560" i="2"/>
  <c r="F5560" i="2"/>
  <c r="G5560" i="2"/>
  <c r="H5560" i="2"/>
  <c r="I5560" i="2"/>
  <c r="A5561" i="2"/>
  <c r="B5561" i="2"/>
  <c r="C5561" i="2"/>
  <c r="D5561" i="2"/>
  <c r="E5561" i="2"/>
  <c r="F5561" i="2"/>
  <c r="G5561" i="2"/>
  <c r="H5561" i="2"/>
  <c r="I5561" i="2"/>
  <c r="A5562" i="2"/>
  <c r="B5562" i="2"/>
  <c r="C5562" i="2"/>
  <c r="D5562" i="2"/>
  <c r="E5562" i="2"/>
  <c r="F5562" i="2"/>
  <c r="G5562" i="2"/>
  <c r="H5562" i="2"/>
  <c r="I5562" i="2"/>
  <c r="A5563" i="2"/>
  <c r="B5563" i="2"/>
  <c r="C5563" i="2"/>
  <c r="D5563" i="2"/>
  <c r="E5563" i="2"/>
  <c r="F5563" i="2"/>
  <c r="G5563" i="2"/>
  <c r="H5563" i="2"/>
  <c r="I5563" i="2"/>
  <c r="A5564" i="2"/>
  <c r="B5564" i="2"/>
  <c r="C5564" i="2"/>
  <c r="D5564" i="2"/>
  <c r="E5564" i="2"/>
  <c r="F5564" i="2"/>
  <c r="G5564" i="2"/>
  <c r="H5564" i="2"/>
  <c r="I5564" i="2"/>
  <c r="A5565" i="2"/>
  <c r="B5565" i="2"/>
  <c r="C5565" i="2"/>
  <c r="D5565" i="2"/>
  <c r="E5565" i="2"/>
  <c r="F5565" i="2"/>
  <c r="G5565" i="2"/>
  <c r="H5565" i="2"/>
  <c r="I5565" i="2"/>
  <c r="A5566" i="2"/>
  <c r="B5566" i="2"/>
  <c r="C5566" i="2"/>
  <c r="D5566" i="2"/>
  <c r="E5566" i="2"/>
  <c r="F5566" i="2"/>
  <c r="G5566" i="2"/>
  <c r="H5566" i="2"/>
  <c r="I5566" i="2"/>
  <c r="A5567" i="2"/>
  <c r="B5567" i="2"/>
  <c r="C5567" i="2"/>
  <c r="D5567" i="2"/>
  <c r="E5567" i="2"/>
  <c r="F5567" i="2"/>
  <c r="G5567" i="2"/>
  <c r="H5567" i="2"/>
  <c r="I5567" i="2"/>
  <c r="A5568" i="2"/>
  <c r="B5568" i="2"/>
  <c r="C5568" i="2"/>
  <c r="D5568" i="2"/>
  <c r="E5568" i="2"/>
  <c r="F5568" i="2"/>
  <c r="G5568" i="2"/>
  <c r="H5568" i="2"/>
  <c r="I5568" i="2"/>
  <c r="A5569" i="2"/>
  <c r="B5569" i="2"/>
  <c r="C5569" i="2"/>
  <c r="D5569" i="2"/>
  <c r="E5569" i="2"/>
  <c r="F5569" i="2"/>
  <c r="G5569" i="2"/>
  <c r="H5569" i="2"/>
  <c r="I5569" i="2"/>
  <c r="A5570" i="2"/>
  <c r="B5570" i="2"/>
  <c r="C5570" i="2"/>
  <c r="D5570" i="2"/>
  <c r="E5570" i="2"/>
  <c r="F5570" i="2"/>
  <c r="G5570" i="2"/>
  <c r="H5570" i="2"/>
  <c r="I5570" i="2"/>
  <c r="A5571" i="2"/>
  <c r="B5571" i="2"/>
  <c r="C5571" i="2"/>
  <c r="D5571" i="2"/>
  <c r="E5571" i="2"/>
  <c r="F5571" i="2"/>
  <c r="G5571" i="2"/>
  <c r="H5571" i="2"/>
  <c r="I5571" i="2"/>
  <c r="A5572" i="2"/>
  <c r="B5572" i="2"/>
  <c r="C5572" i="2"/>
  <c r="D5572" i="2"/>
  <c r="E5572" i="2"/>
  <c r="F5572" i="2"/>
  <c r="G5572" i="2"/>
  <c r="H5572" i="2"/>
  <c r="I5572" i="2"/>
  <c r="A5573" i="2"/>
  <c r="B5573" i="2"/>
  <c r="C5573" i="2"/>
  <c r="D5573" i="2"/>
  <c r="E5573" i="2"/>
  <c r="F5573" i="2"/>
  <c r="G5573" i="2"/>
  <c r="H5573" i="2"/>
  <c r="I5573" i="2"/>
  <c r="A5574" i="2"/>
  <c r="B5574" i="2"/>
  <c r="C5574" i="2"/>
  <c r="D5574" i="2"/>
  <c r="E5574" i="2"/>
  <c r="F5574" i="2"/>
  <c r="G5574" i="2"/>
  <c r="H5574" i="2"/>
  <c r="I5574" i="2"/>
  <c r="A5575" i="2"/>
  <c r="B5575" i="2"/>
  <c r="C5575" i="2"/>
  <c r="D5575" i="2"/>
  <c r="E5575" i="2"/>
  <c r="F5575" i="2"/>
  <c r="G5575" i="2"/>
  <c r="H5575" i="2"/>
  <c r="I5575" i="2"/>
  <c r="A5576" i="2"/>
  <c r="B5576" i="2"/>
  <c r="C5576" i="2"/>
  <c r="D5576" i="2"/>
  <c r="E5576" i="2"/>
  <c r="F5576" i="2"/>
  <c r="G5576" i="2"/>
  <c r="H5576" i="2"/>
  <c r="I5576" i="2"/>
  <c r="A5577" i="2"/>
  <c r="B5577" i="2"/>
  <c r="C5577" i="2"/>
  <c r="D5577" i="2"/>
  <c r="E5577" i="2"/>
  <c r="F5577" i="2"/>
  <c r="G5577" i="2"/>
  <c r="H5577" i="2"/>
  <c r="I5577" i="2"/>
  <c r="A5578" i="2"/>
  <c r="B5578" i="2"/>
  <c r="C5578" i="2"/>
  <c r="D5578" i="2"/>
  <c r="E5578" i="2"/>
  <c r="F5578" i="2"/>
  <c r="G5578" i="2"/>
  <c r="H5578" i="2"/>
  <c r="I5578" i="2"/>
  <c r="A5579" i="2"/>
  <c r="B5579" i="2"/>
  <c r="C5579" i="2"/>
  <c r="D5579" i="2"/>
  <c r="E5579" i="2"/>
  <c r="F5579" i="2"/>
  <c r="G5579" i="2"/>
  <c r="H5579" i="2"/>
  <c r="I5579" i="2"/>
  <c r="A5580" i="2"/>
  <c r="B5580" i="2"/>
  <c r="C5580" i="2"/>
  <c r="D5580" i="2"/>
  <c r="E5580" i="2"/>
  <c r="F5580" i="2"/>
  <c r="G5580" i="2"/>
  <c r="H5580" i="2"/>
  <c r="I5580" i="2"/>
  <c r="A5581" i="2"/>
  <c r="B5581" i="2"/>
  <c r="C5581" i="2"/>
  <c r="D5581" i="2"/>
  <c r="E5581" i="2"/>
  <c r="F5581" i="2"/>
  <c r="G5581" i="2"/>
  <c r="H5581" i="2"/>
  <c r="I5581" i="2"/>
  <c r="A5582" i="2"/>
  <c r="B5582" i="2"/>
  <c r="C5582" i="2"/>
  <c r="D5582" i="2"/>
  <c r="E5582" i="2"/>
  <c r="F5582" i="2"/>
  <c r="G5582" i="2"/>
  <c r="H5582" i="2"/>
  <c r="I5582" i="2"/>
  <c r="A5583" i="2"/>
  <c r="B5583" i="2"/>
  <c r="C5583" i="2"/>
  <c r="D5583" i="2"/>
  <c r="E5583" i="2"/>
  <c r="F5583" i="2"/>
  <c r="G5583" i="2"/>
  <c r="H5583" i="2"/>
  <c r="I5583" i="2"/>
  <c r="A5584" i="2"/>
  <c r="B5584" i="2"/>
  <c r="C5584" i="2"/>
  <c r="D5584" i="2"/>
  <c r="E5584" i="2"/>
  <c r="F5584" i="2"/>
  <c r="G5584" i="2"/>
  <c r="H5584" i="2"/>
  <c r="I5584" i="2"/>
  <c r="A5585" i="2"/>
  <c r="B5585" i="2"/>
  <c r="C5585" i="2"/>
  <c r="D5585" i="2"/>
  <c r="E5585" i="2"/>
  <c r="F5585" i="2"/>
  <c r="G5585" i="2"/>
  <c r="H5585" i="2"/>
  <c r="I5585" i="2"/>
  <c r="A5586" i="2"/>
  <c r="B5586" i="2"/>
  <c r="C5586" i="2"/>
  <c r="D5586" i="2"/>
  <c r="E5586" i="2"/>
  <c r="F5586" i="2"/>
  <c r="G5586" i="2"/>
  <c r="H5586" i="2"/>
  <c r="I5586" i="2"/>
  <c r="A5587" i="2"/>
  <c r="B5587" i="2"/>
  <c r="C5587" i="2"/>
  <c r="D5587" i="2"/>
  <c r="E5587" i="2"/>
  <c r="F5587" i="2"/>
  <c r="G5587" i="2"/>
  <c r="H5587" i="2"/>
  <c r="I5587" i="2"/>
  <c r="A5588" i="2"/>
  <c r="B5588" i="2"/>
  <c r="C5588" i="2"/>
  <c r="D5588" i="2"/>
  <c r="E5588" i="2"/>
  <c r="F5588" i="2"/>
  <c r="G5588" i="2"/>
  <c r="H5588" i="2"/>
  <c r="I5588" i="2"/>
  <c r="A5589" i="2"/>
  <c r="B5589" i="2"/>
  <c r="C5589" i="2"/>
  <c r="D5589" i="2"/>
  <c r="E5589" i="2"/>
  <c r="F5589" i="2"/>
  <c r="G5589" i="2"/>
  <c r="H5589" i="2"/>
  <c r="I5589" i="2"/>
  <c r="A5590" i="2"/>
  <c r="B5590" i="2"/>
  <c r="C5590" i="2"/>
  <c r="D5590" i="2"/>
  <c r="E5590" i="2"/>
  <c r="F5590" i="2"/>
  <c r="G5590" i="2"/>
  <c r="H5590" i="2"/>
  <c r="I5590" i="2"/>
  <c r="A5591" i="2"/>
  <c r="B5591" i="2"/>
  <c r="C5591" i="2"/>
  <c r="D5591" i="2"/>
  <c r="E5591" i="2"/>
  <c r="F5591" i="2"/>
  <c r="G5591" i="2"/>
  <c r="H5591" i="2"/>
  <c r="I5591" i="2"/>
  <c r="A5592" i="2"/>
  <c r="B5592" i="2"/>
  <c r="C5592" i="2"/>
  <c r="D5592" i="2"/>
  <c r="E5592" i="2"/>
  <c r="F5592" i="2"/>
  <c r="G5592" i="2"/>
  <c r="H5592" i="2"/>
  <c r="I5592" i="2"/>
  <c r="A5593" i="2"/>
  <c r="B5593" i="2"/>
  <c r="C5593" i="2"/>
  <c r="D5593" i="2"/>
  <c r="E5593" i="2"/>
  <c r="F5593" i="2"/>
  <c r="G5593" i="2"/>
  <c r="H5593" i="2"/>
  <c r="I5593" i="2"/>
  <c r="A5594" i="2"/>
  <c r="B5594" i="2"/>
  <c r="C5594" i="2"/>
  <c r="D5594" i="2"/>
  <c r="E5594" i="2"/>
  <c r="F5594" i="2"/>
  <c r="G5594" i="2"/>
  <c r="H5594" i="2"/>
  <c r="I5594" i="2"/>
  <c r="A5595" i="2"/>
  <c r="B5595" i="2"/>
  <c r="C5595" i="2"/>
  <c r="D5595" i="2"/>
  <c r="E5595" i="2"/>
  <c r="F5595" i="2"/>
  <c r="G5595" i="2"/>
  <c r="H5595" i="2"/>
  <c r="I5595" i="2"/>
  <c r="A5596" i="2"/>
  <c r="B5596" i="2"/>
  <c r="C5596" i="2"/>
  <c r="D5596" i="2"/>
  <c r="E5596" i="2"/>
  <c r="F5596" i="2"/>
  <c r="G5596" i="2"/>
  <c r="H5596" i="2"/>
  <c r="I5596" i="2"/>
  <c r="A5597" i="2"/>
  <c r="B5597" i="2"/>
  <c r="C5597" i="2"/>
  <c r="D5597" i="2"/>
  <c r="E5597" i="2"/>
  <c r="F5597" i="2"/>
  <c r="G5597" i="2"/>
  <c r="H5597" i="2"/>
  <c r="I5597" i="2"/>
  <c r="A5598" i="2"/>
  <c r="B5598" i="2"/>
  <c r="C5598" i="2"/>
  <c r="D5598" i="2"/>
  <c r="E5598" i="2"/>
  <c r="F5598" i="2"/>
  <c r="G5598" i="2"/>
  <c r="H5598" i="2"/>
  <c r="I5598" i="2"/>
  <c r="A5599" i="2"/>
  <c r="B5599" i="2"/>
  <c r="C5599" i="2"/>
  <c r="D5599" i="2"/>
  <c r="E5599" i="2"/>
  <c r="F5599" i="2"/>
  <c r="G5599" i="2"/>
  <c r="H5599" i="2"/>
  <c r="I5599" i="2"/>
  <c r="A5600" i="2"/>
  <c r="B5600" i="2"/>
  <c r="C5600" i="2"/>
  <c r="D5600" i="2"/>
  <c r="E5600" i="2"/>
  <c r="F5600" i="2"/>
  <c r="G5600" i="2"/>
  <c r="H5600" i="2"/>
  <c r="I5600" i="2"/>
  <c r="A5601" i="2"/>
  <c r="B5601" i="2"/>
  <c r="C5601" i="2"/>
  <c r="D5601" i="2"/>
  <c r="E5601" i="2"/>
  <c r="F5601" i="2"/>
  <c r="G5601" i="2"/>
  <c r="H5601" i="2"/>
  <c r="I5601" i="2"/>
  <c r="A5602" i="2"/>
  <c r="B5602" i="2"/>
  <c r="C5602" i="2"/>
  <c r="D5602" i="2"/>
  <c r="E5602" i="2"/>
  <c r="F5602" i="2"/>
  <c r="G5602" i="2"/>
  <c r="H5602" i="2"/>
  <c r="I5602" i="2"/>
  <c r="A5603" i="2"/>
  <c r="B5603" i="2"/>
  <c r="C5603" i="2"/>
  <c r="D5603" i="2"/>
  <c r="E5603" i="2"/>
  <c r="F5603" i="2"/>
  <c r="G5603" i="2"/>
  <c r="H5603" i="2"/>
  <c r="I5603" i="2"/>
  <c r="A5604" i="2"/>
  <c r="B5604" i="2"/>
  <c r="C5604" i="2"/>
  <c r="D5604" i="2"/>
  <c r="E5604" i="2"/>
  <c r="F5604" i="2"/>
  <c r="G5604" i="2"/>
  <c r="H5604" i="2"/>
  <c r="I5604" i="2"/>
  <c r="A5605" i="2"/>
  <c r="B5605" i="2"/>
  <c r="C5605" i="2"/>
  <c r="D5605" i="2"/>
  <c r="E5605" i="2"/>
  <c r="F5605" i="2"/>
  <c r="G5605" i="2"/>
  <c r="H5605" i="2"/>
  <c r="I5605" i="2"/>
  <c r="A5606" i="2"/>
  <c r="B5606" i="2"/>
  <c r="C5606" i="2"/>
  <c r="D5606" i="2"/>
  <c r="E5606" i="2"/>
  <c r="F5606" i="2"/>
  <c r="G5606" i="2"/>
  <c r="H5606" i="2"/>
  <c r="I5606" i="2"/>
  <c r="A5607" i="2"/>
  <c r="B5607" i="2"/>
  <c r="C5607" i="2"/>
  <c r="D5607" i="2"/>
  <c r="E5607" i="2"/>
  <c r="F5607" i="2"/>
  <c r="G5607" i="2"/>
  <c r="H5607" i="2"/>
  <c r="I5607" i="2"/>
  <c r="A5608" i="2"/>
  <c r="B5608" i="2"/>
  <c r="C5608" i="2"/>
  <c r="D5608" i="2"/>
  <c r="E5608" i="2"/>
  <c r="F5608" i="2"/>
  <c r="G5608" i="2"/>
  <c r="H5608" i="2"/>
  <c r="I5608" i="2"/>
  <c r="A5609" i="2"/>
  <c r="B5609" i="2"/>
  <c r="C5609" i="2"/>
  <c r="D5609" i="2"/>
  <c r="E5609" i="2"/>
  <c r="F5609" i="2"/>
  <c r="G5609" i="2"/>
  <c r="H5609" i="2"/>
  <c r="I5609" i="2"/>
  <c r="A5610" i="2"/>
  <c r="B5610" i="2"/>
  <c r="C5610" i="2"/>
  <c r="D5610" i="2"/>
  <c r="E5610" i="2"/>
  <c r="F5610" i="2"/>
  <c r="G5610" i="2"/>
  <c r="H5610" i="2"/>
  <c r="I5610" i="2"/>
  <c r="A5611" i="2"/>
  <c r="B5611" i="2"/>
  <c r="C5611" i="2"/>
  <c r="D5611" i="2"/>
  <c r="E5611" i="2"/>
  <c r="F5611" i="2"/>
  <c r="G5611" i="2"/>
  <c r="H5611" i="2"/>
  <c r="I5611" i="2"/>
  <c r="A5612" i="2"/>
  <c r="B5612" i="2"/>
  <c r="C5612" i="2"/>
  <c r="D5612" i="2"/>
  <c r="E5612" i="2"/>
  <c r="F5612" i="2"/>
  <c r="G5612" i="2"/>
  <c r="H5612" i="2"/>
  <c r="I5612" i="2"/>
  <c r="A5613" i="2"/>
  <c r="B5613" i="2"/>
  <c r="C5613" i="2"/>
  <c r="D5613" i="2"/>
  <c r="E5613" i="2"/>
  <c r="F5613" i="2"/>
  <c r="G5613" i="2"/>
  <c r="H5613" i="2"/>
  <c r="I5613" i="2"/>
  <c r="A5614" i="2"/>
  <c r="B5614" i="2"/>
  <c r="C5614" i="2"/>
  <c r="D5614" i="2"/>
  <c r="E5614" i="2"/>
  <c r="F5614" i="2"/>
  <c r="G5614" i="2"/>
  <c r="H5614" i="2"/>
  <c r="I5614" i="2"/>
  <c r="A5615" i="2"/>
  <c r="B5615" i="2"/>
  <c r="C5615" i="2"/>
  <c r="D5615" i="2"/>
  <c r="E5615" i="2"/>
  <c r="F5615" i="2"/>
  <c r="G5615" i="2"/>
  <c r="H5615" i="2"/>
  <c r="I5615" i="2"/>
  <c r="A5616" i="2"/>
  <c r="B5616" i="2"/>
  <c r="C5616" i="2"/>
  <c r="D5616" i="2"/>
  <c r="E5616" i="2"/>
  <c r="F5616" i="2"/>
  <c r="G5616" i="2"/>
  <c r="H5616" i="2"/>
  <c r="I5616" i="2"/>
  <c r="A5617" i="2"/>
  <c r="B5617" i="2"/>
  <c r="C5617" i="2"/>
  <c r="D5617" i="2"/>
  <c r="E5617" i="2"/>
  <c r="F5617" i="2"/>
  <c r="G5617" i="2"/>
  <c r="H5617" i="2"/>
  <c r="I5617" i="2"/>
  <c r="A5618" i="2"/>
  <c r="B5618" i="2"/>
  <c r="C5618" i="2"/>
  <c r="D5618" i="2"/>
  <c r="E5618" i="2"/>
  <c r="F5618" i="2"/>
  <c r="G5618" i="2"/>
  <c r="H5618" i="2"/>
  <c r="I5618" i="2"/>
  <c r="A5619" i="2"/>
  <c r="B5619" i="2"/>
  <c r="C5619" i="2"/>
  <c r="D5619" i="2"/>
  <c r="E5619" i="2"/>
  <c r="F5619" i="2"/>
  <c r="G5619" i="2"/>
  <c r="H5619" i="2"/>
  <c r="I5619" i="2"/>
  <c r="A5620" i="2"/>
  <c r="B5620" i="2"/>
  <c r="C5620" i="2"/>
  <c r="D5620" i="2"/>
  <c r="E5620" i="2"/>
  <c r="F5620" i="2"/>
  <c r="G5620" i="2"/>
  <c r="H5620" i="2"/>
  <c r="I5620" i="2"/>
  <c r="A5621" i="2"/>
  <c r="B5621" i="2"/>
  <c r="C5621" i="2"/>
  <c r="D5621" i="2"/>
  <c r="E5621" i="2"/>
  <c r="F5621" i="2"/>
  <c r="G5621" i="2"/>
  <c r="H5621" i="2"/>
  <c r="I5621" i="2"/>
  <c r="A5622" i="2"/>
  <c r="B5622" i="2"/>
  <c r="C5622" i="2"/>
  <c r="D5622" i="2"/>
  <c r="E5622" i="2"/>
  <c r="F5622" i="2"/>
  <c r="G5622" i="2"/>
  <c r="H5622" i="2"/>
  <c r="I5622" i="2"/>
  <c r="A5623" i="2"/>
  <c r="B5623" i="2"/>
  <c r="C5623" i="2"/>
  <c r="D5623" i="2"/>
  <c r="E5623" i="2"/>
  <c r="F5623" i="2"/>
  <c r="G5623" i="2"/>
  <c r="H5623" i="2"/>
  <c r="I5623" i="2"/>
  <c r="A5624" i="2"/>
  <c r="B5624" i="2"/>
  <c r="C5624" i="2"/>
  <c r="D5624" i="2"/>
  <c r="E5624" i="2"/>
  <c r="F5624" i="2"/>
  <c r="G5624" i="2"/>
  <c r="H5624" i="2"/>
  <c r="I5624" i="2"/>
  <c r="A5625" i="2"/>
  <c r="B5625" i="2"/>
  <c r="C5625" i="2"/>
  <c r="D5625" i="2"/>
  <c r="E5625" i="2"/>
  <c r="F5625" i="2"/>
  <c r="G5625" i="2"/>
  <c r="H5625" i="2"/>
  <c r="I5625" i="2"/>
  <c r="A5626" i="2"/>
  <c r="B5626" i="2"/>
  <c r="C5626" i="2"/>
  <c r="D5626" i="2"/>
  <c r="E5626" i="2"/>
  <c r="F5626" i="2"/>
  <c r="G5626" i="2"/>
  <c r="H5626" i="2"/>
  <c r="I5626" i="2"/>
  <c r="A5627" i="2"/>
  <c r="B5627" i="2"/>
  <c r="C5627" i="2"/>
  <c r="D5627" i="2"/>
  <c r="E5627" i="2"/>
  <c r="F5627" i="2"/>
  <c r="G5627" i="2"/>
  <c r="H5627" i="2"/>
  <c r="I5627" i="2"/>
  <c r="A5628" i="2"/>
  <c r="B5628" i="2"/>
  <c r="C5628" i="2"/>
  <c r="D5628" i="2"/>
  <c r="E5628" i="2"/>
  <c r="F5628" i="2"/>
  <c r="G5628" i="2"/>
  <c r="H5628" i="2"/>
  <c r="I5628" i="2"/>
  <c r="A5629" i="2"/>
  <c r="B5629" i="2"/>
  <c r="C5629" i="2"/>
  <c r="D5629" i="2"/>
  <c r="E5629" i="2"/>
  <c r="F5629" i="2"/>
  <c r="G5629" i="2"/>
  <c r="H5629" i="2"/>
  <c r="I5629" i="2"/>
  <c r="A5630" i="2"/>
  <c r="B5630" i="2"/>
  <c r="C5630" i="2"/>
  <c r="D5630" i="2"/>
  <c r="E5630" i="2"/>
  <c r="F5630" i="2"/>
  <c r="G5630" i="2"/>
  <c r="H5630" i="2"/>
  <c r="I5630" i="2"/>
  <c r="A5631" i="2"/>
  <c r="B5631" i="2"/>
  <c r="C5631" i="2"/>
  <c r="D5631" i="2"/>
  <c r="E5631" i="2"/>
  <c r="F5631" i="2"/>
  <c r="G5631" i="2"/>
  <c r="H5631" i="2"/>
  <c r="I5631" i="2"/>
  <c r="A5632" i="2"/>
  <c r="B5632" i="2"/>
  <c r="C5632" i="2"/>
  <c r="D5632" i="2"/>
  <c r="E5632" i="2"/>
  <c r="F5632" i="2"/>
  <c r="G5632" i="2"/>
  <c r="H5632" i="2"/>
  <c r="I5632" i="2"/>
  <c r="A5633" i="2"/>
  <c r="B5633" i="2"/>
  <c r="C5633" i="2"/>
  <c r="D5633" i="2"/>
  <c r="E5633" i="2"/>
  <c r="F5633" i="2"/>
  <c r="G5633" i="2"/>
  <c r="H5633" i="2"/>
  <c r="I5633" i="2"/>
  <c r="A5634" i="2"/>
  <c r="B5634" i="2"/>
  <c r="C5634" i="2"/>
  <c r="D5634" i="2"/>
  <c r="E5634" i="2"/>
  <c r="F5634" i="2"/>
  <c r="G5634" i="2"/>
  <c r="H5634" i="2"/>
  <c r="I5634" i="2"/>
  <c r="A5635" i="2"/>
  <c r="B5635" i="2"/>
  <c r="C5635" i="2"/>
  <c r="D5635" i="2"/>
  <c r="E5635" i="2"/>
  <c r="F5635" i="2"/>
  <c r="G5635" i="2"/>
  <c r="H5635" i="2"/>
  <c r="I5635" i="2"/>
  <c r="A5636" i="2"/>
  <c r="B5636" i="2"/>
  <c r="C5636" i="2"/>
  <c r="D5636" i="2"/>
  <c r="E5636" i="2"/>
  <c r="F5636" i="2"/>
  <c r="G5636" i="2"/>
  <c r="H5636" i="2"/>
  <c r="I5636" i="2"/>
  <c r="A5637" i="2"/>
  <c r="B5637" i="2"/>
  <c r="C5637" i="2"/>
  <c r="D5637" i="2"/>
  <c r="E5637" i="2"/>
  <c r="F5637" i="2"/>
  <c r="G5637" i="2"/>
  <c r="H5637" i="2"/>
  <c r="I5637" i="2"/>
  <c r="A5638" i="2"/>
  <c r="B5638" i="2"/>
  <c r="C5638" i="2"/>
  <c r="D5638" i="2"/>
  <c r="E5638" i="2"/>
  <c r="F5638" i="2"/>
  <c r="G5638" i="2"/>
  <c r="H5638" i="2"/>
  <c r="I5638" i="2"/>
  <c r="A5639" i="2"/>
  <c r="B5639" i="2"/>
  <c r="C5639" i="2"/>
  <c r="D5639" i="2"/>
  <c r="E5639" i="2"/>
  <c r="F5639" i="2"/>
  <c r="G5639" i="2"/>
  <c r="H5639" i="2"/>
  <c r="I5639" i="2"/>
  <c r="A5640" i="2"/>
  <c r="B5640" i="2"/>
  <c r="C5640" i="2"/>
  <c r="D5640" i="2"/>
  <c r="E5640" i="2"/>
  <c r="F5640" i="2"/>
  <c r="G5640" i="2"/>
  <c r="H5640" i="2"/>
  <c r="I5640" i="2"/>
  <c r="A5641" i="2"/>
  <c r="B5641" i="2"/>
  <c r="C5641" i="2"/>
  <c r="D5641" i="2"/>
  <c r="E5641" i="2"/>
  <c r="F5641" i="2"/>
  <c r="G5641" i="2"/>
  <c r="H5641" i="2"/>
  <c r="I5641" i="2"/>
  <c r="A5642" i="2"/>
  <c r="B5642" i="2"/>
  <c r="C5642" i="2"/>
  <c r="D5642" i="2"/>
  <c r="E5642" i="2"/>
  <c r="F5642" i="2"/>
  <c r="G5642" i="2"/>
  <c r="H5642" i="2"/>
  <c r="I5642" i="2"/>
  <c r="A5643" i="2"/>
  <c r="B5643" i="2"/>
  <c r="C5643" i="2"/>
  <c r="D5643" i="2"/>
  <c r="E5643" i="2"/>
  <c r="F5643" i="2"/>
  <c r="G5643" i="2"/>
  <c r="H5643" i="2"/>
  <c r="I5643" i="2"/>
  <c r="A5644" i="2"/>
  <c r="B5644" i="2"/>
  <c r="C5644" i="2"/>
  <c r="D5644" i="2"/>
  <c r="E5644" i="2"/>
  <c r="F5644" i="2"/>
  <c r="G5644" i="2"/>
  <c r="H5644" i="2"/>
  <c r="I5644" i="2"/>
  <c r="A5645" i="2"/>
  <c r="B5645" i="2"/>
  <c r="C5645" i="2"/>
  <c r="D5645" i="2"/>
  <c r="E5645" i="2"/>
  <c r="F5645" i="2"/>
  <c r="G5645" i="2"/>
  <c r="H5645" i="2"/>
  <c r="I5645" i="2"/>
  <c r="A5646" i="2"/>
  <c r="B5646" i="2"/>
  <c r="C5646" i="2"/>
  <c r="D5646" i="2"/>
  <c r="E5646" i="2"/>
  <c r="F5646" i="2"/>
  <c r="G5646" i="2"/>
  <c r="H5646" i="2"/>
  <c r="I5646" i="2"/>
  <c r="A5647" i="2"/>
  <c r="B5647" i="2"/>
  <c r="C5647" i="2"/>
  <c r="D5647" i="2"/>
  <c r="E5647" i="2"/>
  <c r="F5647" i="2"/>
  <c r="G5647" i="2"/>
  <c r="H5647" i="2"/>
  <c r="I5647" i="2"/>
  <c r="A5648" i="2"/>
  <c r="B5648" i="2"/>
  <c r="C5648" i="2"/>
  <c r="D5648" i="2"/>
  <c r="E5648" i="2"/>
  <c r="F5648" i="2"/>
  <c r="G5648" i="2"/>
  <c r="H5648" i="2"/>
  <c r="I5648" i="2"/>
  <c r="A5649" i="2"/>
  <c r="B5649" i="2"/>
  <c r="C5649" i="2"/>
  <c r="D5649" i="2"/>
  <c r="E5649" i="2"/>
  <c r="F5649" i="2"/>
  <c r="G5649" i="2"/>
  <c r="H5649" i="2"/>
  <c r="I5649" i="2"/>
  <c r="A5650" i="2"/>
  <c r="B5650" i="2"/>
  <c r="C5650" i="2"/>
  <c r="D5650" i="2"/>
  <c r="E5650" i="2"/>
  <c r="F5650" i="2"/>
  <c r="G5650" i="2"/>
  <c r="H5650" i="2"/>
  <c r="I5650" i="2"/>
  <c r="A5651" i="2"/>
  <c r="B5651" i="2"/>
  <c r="C5651" i="2"/>
  <c r="D5651" i="2"/>
  <c r="E5651" i="2"/>
  <c r="F5651" i="2"/>
  <c r="G5651" i="2"/>
  <c r="H5651" i="2"/>
  <c r="I5651" i="2"/>
  <c r="A5652" i="2"/>
  <c r="B5652" i="2"/>
  <c r="C5652" i="2"/>
  <c r="D5652" i="2"/>
  <c r="E5652" i="2"/>
  <c r="F5652" i="2"/>
  <c r="G5652" i="2"/>
  <c r="H5652" i="2"/>
  <c r="I5652" i="2"/>
  <c r="A5653" i="2"/>
  <c r="B5653" i="2"/>
  <c r="C5653" i="2"/>
  <c r="D5653" i="2"/>
  <c r="E5653" i="2"/>
  <c r="F5653" i="2"/>
  <c r="G5653" i="2"/>
  <c r="H5653" i="2"/>
  <c r="I5653" i="2"/>
  <c r="A5654" i="2"/>
  <c r="B5654" i="2"/>
  <c r="C5654" i="2"/>
  <c r="D5654" i="2"/>
  <c r="E5654" i="2"/>
  <c r="F5654" i="2"/>
  <c r="G5654" i="2"/>
  <c r="H5654" i="2"/>
  <c r="I5654" i="2"/>
  <c r="A5655" i="2"/>
  <c r="B5655" i="2"/>
  <c r="C5655" i="2"/>
  <c r="D5655" i="2"/>
  <c r="E5655" i="2"/>
  <c r="F5655" i="2"/>
  <c r="G5655" i="2"/>
  <c r="H5655" i="2"/>
  <c r="I5655" i="2"/>
  <c r="A5656" i="2"/>
  <c r="B5656" i="2"/>
  <c r="C5656" i="2"/>
  <c r="D5656" i="2"/>
  <c r="E5656" i="2"/>
  <c r="F5656" i="2"/>
  <c r="G5656" i="2"/>
  <c r="H5656" i="2"/>
  <c r="I5656" i="2"/>
  <c r="A5657" i="2"/>
  <c r="B5657" i="2"/>
  <c r="C5657" i="2"/>
  <c r="D5657" i="2"/>
  <c r="E5657" i="2"/>
  <c r="F5657" i="2"/>
  <c r="G5657" i="2"/>
  <c r="H5657" i="2"/>
  <c r="I5657" i="2"/>
  <c r="A5658" i="2"/>
  <c r="B5658" i="2"/>
  <c r="C5658" i="2"/>
  <c r="D5658" i="2"/>
  <c r="E5658" i="2"/>
  <c r="F5658" i="2"/>
  <c r="G5658" i="2"/>
  <c r="H5658" i="2"/>
  <c r="I5658" i="2"/>
  <c r="A5659" i="2"/>
  <c r="B5659" i="2"/>
  <c r="C5659" i="2"/>
  <c r="D5659" i="2"/>
  <c r="E5659" i="2"/>
  <c r="F5659" i="2"/>
  <c r="G5659" i="2"/>
  <c r="H5659" i="2"/>
  <c r="I5659" i="2"/>
  <c r="A5660" i="2"/>
  <c r="B5660" i="2"/>
  <c r="C5660" i="2"/>
  <c r="D5660" i="2"/>
  <c r="E5660" i="2"/>
  <c r="F5660" i="2"/>
  <c r="G5660" i="2"/>
  <c r="H5660" i="2"/>
  <c r="I5660" i="2"/>
  <c r="A5661" i="2"/>
  <c r="B5661" i="2"/>
  <c r="C5661" i="2"/>
  <c r="D5661" i="2"/>
  <c r="E5661" i="2"/>
  <c r="F5661" i="2"/>
  <c r="G5661" i="2"/>
  <c r="H5661" i="2"/>
  <c r="I5661" i="2"/>
  <c r="A5662" i="2"/>
  <c r="B5662" i="2"/>
  <c r="C5662" i="2"/>
  <c r="D5662" i="2"/>
  <c r="E5662" i="2"/>
  <c r="F5662" i="2"/>
  <c r="G5662" i="2"/>
  <c r="H5662" i="2"/>
  <c r="I5662" i="2"/>
  <c r="A5663" i="2"/>
  <c r="B5663" i="2"/>
  <c r="C5663" i="2"/>
  <c r="D5663" i="2"/>
  <c r="E5663" i="2"/>
  <c r="F5663" i="2"/>
  <c r="G5663" i="2"/>
  <c r="H5663" i="2"/>
  <c r="I5663" i="2"/>
  <c r="A5664" i="2"/>
  <c r="B5664" i="2"/>
  <c r="C5664" i="2"/>
  <c r="D5664" i="2"/>
  <c r="E5664" i="2"/>
  <c r="F5664" i="2"/>
  <c r="G5664" i="2"/>
  <c r="H5664" i="2"/>
  <c r="I5664" i="2"/>
  <c r="A5665" i="2"/>
  <c r="B5665" i="2"/>
  <c r="C5665" i="2"/>
  <c r="D5665" i="2"/>
  <c r="E5665" i="2"/>
  <c r="F5665" i="2"/>
  <c r="G5665" i="2"/>
  <c r="H5665" i="2"/>
  <c r="I5665" i="2"/>
  <c r="A5666" i="2"/>
  <c r="B5666" i="2"/>
  <c r="C5666" i="2"/>
  <c r="D5666" i="2"/>
  <c r="E5666" i="2"/>
  <c r="F5666" i="2"/>
  <c r="G5666" i="2"/>
  <c r="H5666" i="2"/>
  <c r="I5666" i="2"/>
  <c r="A5667" i="2"/>
  <c r="B5667" i="2"/>
  <c r="C5667" i="2"/>
  <c r="D5667" i="2"/>
  <c r="E5667" i="2"/>
  <c r="F5667" i="2"/>
  <c r="G5667" i="2"/>
  <c r="H5667" i="2"/>
  <c r="I5667" i="2"/>
  <c r="A5668" i="2"/>
  <c r="B5668" i="2"/>
  <c r="C5668" i="2"/>
  <c r="D5668" i="2"/>
  <c r="E5668" i="2"/>
  <c r="F5668" i="2"/>
  <c r="G5668" i="2"/>
  <c r="H5668" i="2"/>
  <c r="I5668" i="2"/>
  <c r="A5669" i="2"/>
  <c r="B5669" i="2"/>
  <c r="C5669" i="2"/>
  <c r="D5669" i="2"/>
  <c r="E5669" i="2"/>
  <c r="F5669" i="2"/>
  <c r="G5669" i="2"/>
  <c r="H5669" i="2"/>
  <c r="I5669" i="2"/>
  <c r="A5670" i="2"/>
  <c r="B5670" i="2"/>
  <c r="C5670" i="2"/>
  <c r="D5670" i="2"/>
  <c r="E5670" i="2"/>
  <c r="F5670" i="2"/>
  <c r="G5670" i="2"/>
  <c r="H5670" i="2"/>
  <c r="I5670" i="2"/>
  <c r="A5671" i="2"/>
  <c r="B5671" i="2"/>
  <c r="C5671" i="2"/>
  <c r="D5671" i="2"/>
  <c r="E5671" i="2"/>
  <c r="F5671" i="2"/>
  <c r="G5671" i="2"/>
  <c r="H5671" i="2"/>
  <c r="I5671" i="2"/>
  <c r="A5672" i="2"/>
  <c r="B5672" i="2"/>
  <c r="C5672" i="2"/>
  <c r="D5672" i="2"/>
  <c r="E5672" i="2"/>
  <c r="F5672" i="2"/>
  <c r="G5672" i="2"/>
  <c r="H5672" i="2"/>
  <c r="I5672" i="2"/>
  <c r="A5673" i="2"/>
  <c r="B5673" i="2"/>
  <c r="C5673" i="2"/>
  <c r="D5673" i="2"/>
  <c r="E5673" i="2"/>
  <c r="F5673" i="2"/>
  <c r="G5673" i="2"/>
  <c r="H5673" i="2"/>
  <c r="I5673" i="2"/>
  <c r="A5674" i="2"/>
  <c r="B5674" i="2"/>
  <c r="C5674" i="2"/>
  <c r="D5674" i="2"/>
  <c r="E5674" i="2"/>
  <c r="F5674" i="2"/>
  <c r="G5674" i="2"/>
  <c r="H5674" i="2"/>
  <c r="I5674" i="2"/>
  <c r="A5675" i="2"/>
  <c r="B5675" i="2"/>
  <c r="C5675" i="2"/>
  <c r="D5675" i="2"/>
  <c r="E5675" i="2"/>
  <c r="F5675" i="2"/>
  <c r="G5675" i="2"/>
  <c r="H5675" i="2"/>
  <c r="I5675" i="2"/>
  <c r="A5676" i="2"/>
  <c r="B5676" i="2"/>
  <c r="C5676" i="2"/>
  <c r="D5676" i="2"/>
  <c r="E5676" i="2"/>
  <c r="F5676" i="2"/>
  <c r="G5676" i="2"/>
  <c r="H5676" i="2"/>
  <c r="I5676" i="2"/>
  <c r="A5677" i="2"/>
  <c r="B5677" i="2"/>
  <c r="C5677" i="2"/>
  <c r="D5677" i="2"/>
  <c r="E5677" i="2"/>
  <c r="F5677" i="2"/>
  <c r="G5677" i="2"/>
  <c r="H5677" i="2"/>
  <c r="I5677" i="2"/>
  <c r="A5678" i="2"/>
  <c r="B5678" i="2"/>
  <c r="C5678" i="2"/>
  <c r="D5678" i="2"/>
  <c r="E5678" i="2"/>
  <c r="F5678" i="2"/>
  <c r="G5678" i="2"/>
  <c r="H5678" i="2"/>
  <c r="I5678" i="2"/>
  <c r="A5679" i="2"/>
  <c r="B5679" i="2"/>
  <c r="C5679" i="2"/>
  <c r="D5679" i="2"/>
  <c r="E5679" i="2"/>
  <c r="F5679" i="2"/>
  <c r="G5679" i="2"/>
  <c r="H5679" i="2"/>
  <c r="I5679" i="2"/>
  <c r="A5680" i="2"/>
  <c r="B5680" i="2"/>
  <c r="C5680" i="2"/>
  <c r="D5680" i="2"/>
  <c r="E5680" i="2"/>
  <c r="F5680" i="2"/>
  <c r="G5680" i="2"/>
  <c r="H5680" i="2"/>
  <c r="I5680" i="2"/>
  <c r="A5681" i="2"/>
  <c r="B5681" i="2"/>
  <c r="C5681" i="2"/>
  <c r="D5681" i="2"/>
  <c r="E5681" i="2"/>
  <c r="F5681" i="2"/>
  <c r="G5681" i="2"/>
  <c r="H5681" i="2"/>
  <c r="I5681" i="2"/>
  <c r="A5682" i="2"/>
  <c r="B5682" i="2"/>
  <c r="C5682" i="2"/>
  <c r="D5682" i="2"/>
  <c r="E5682" i="2"/>
  <c r="F5682" i="2"/>
  <c r="G5682" i="2"/>
  <c r="H5682" i="2"/>
  <c r="I5682" i="2"/>
  <c r="A5683" i="2"/>
  <c r="B5683" i="2"/>
  <c r="C5683" i="2"/>
  <c r="D5683" i="2"/>
  <c r="E5683" i="2"/>
  <c r="F5683" i="2"/>
  <c r="G5683" i="2"/>
  <c r="H5683" i="2"/>
  <c r="I5683" i="2"/>
  <c r="A5684" i="2"/>
  <c r="B5684" i="2"/>
  <c r="C5684" i="2"/>
  <c r="D5684" i="2"/>
  <c r="E5684" i="2"/>
  <c r="F5684" i="2"/>
  <c r="G5684" i="2"/>
  <c r="H5684" i="2"/>
  <c r="I5684" i="2"/>
  <c r="A5685" i="2"/>
  <c r="B5685" i="2"/>
  <c r="C5685" i="2"/>
  <c r="D5685" i="2"/>
  <c r="E5685" i="2"/>
  <c r="F5685" i="2"/>
  <c r="G5685" i="2"/>
  <c r="H5685" i="2"/>
  <c r="I5685" i="2"/>
  <c r="A5686" i="2"/>
  <c r="B5686" i="2"/>
  <c r="C5686" i="2"/>
  <c r="D5686" i="2"/>
  <c r="E5686" i="2"/>
  <c r="F5686" i="2"/>
  <c r="G5686" i="2"/>
  <c r="H5686" i="2"/>
  <c r="I5686" i="2"/>
  <c r="A5687" i="2"/>
  <c r="B5687" i="2"/>
  <c r="C5687" i="2"/>
  <c r="D5687" i="2"/>
  <c r="E5687" i="2"/>
  <c r="F5687" i="2"/>
  <c r="G5687" i="2"/>
  <c r="H5687" i="2"/>
  <c r="I5687" i="2"/>
  <c r="A5688" i="2"/>
  <c r="B5688" i="2"/>
  <c r="C5688" i="2"/>
  <c r="D5688" i="2"/>
  <c r="E5688" i="2"/>
  <c r="F5688" i="2"/>
  <c r="G5688" i="2"/>
  <c r="H5688" i="2"/>
  <c r="I5688" i="2"/>
  <c r="A5689" i="2"/>
  <c r="B5689" i="2"/>
  <c r="C5689" i="2"/>
  <c r="D5689" i="2"/>
  <c r="E5689" i="2"/>
  <c r="F5689" i="2"/>
  <c r="G5689" i="2"/>
  <c r="H5689" i="2"/>
  <c r="I5689" i="2"/>
  <c r="A5690" i="2"/>
  <c r="B5690" i="2"/>
  <c r="C5690" i="2"/>
  <c r="D5690" i="2"/>
  <c r="E5690" i="2"/>
  <c r="F5690" i="2"/>
  <c r="G5690" i="2"/>
  <c r="H5690" i="2"/>
  <c r="I5690" i="2"/>
  <c r="A5691" i="2"/>
  <c r="B5691" i="2"/>
  <c r="C5691" i="2"/>
  <c r="D5691" i="2"/>
  <c r="E5691" i="2"/>
  <c r="F5691" i="2"/>
  <c r="G5691" i="2"/>
  <c r="H5691" i="2"/>
  <c r="I5691" i="2"/>
  <c r="A5692" i="2"/>
  <c r="B5692" i="2"/>
  <c r="C5692" i="2"/>
  <c r="D5692" i="2"/>
  <c r="E5692" i="2"/>
  <c r="F5692" i="2"/>
  <c r="G5692" i="2"/>
  <c r="H5692" i="2"/>
  <c r="I5692" i="2"/>
  <c r="A5693" i="2"/>
  <c r="B5693" i="2"/>
  <c r="C5693" i="2"/>
  <c r="D5693" i="2"/>
  <c r="E5693" i="2"/>
  <c r="F5693" i="2"/>
  <c r="G5693" i="2"/>
  <c r="H5693" i="2"/>
  <c r="I5693" i="2"/>
  <c r="A5694" i="2"/>
  <c r="B5694" i="2"/>
  <c r="C5694" i="2"/>
  <c r="D5694" i="2"/>
  <c r="E5694" i="2"/>
  <c r="F5694" i="2"/>
  <c r="G5694" i="2"/>
  <c r="H5694" i="2"/>
  <c r="I5694" i="2"/>
  <c r="A5695" i="2"/>
  <c r="B5695" i="2"/>
  <c r="C5695" i="2"/>
  <c r="D5695" i="2"/>
  <c r="E5695" i="2"/>
  <c r="F5695" i="2"/>
  <c r="G5695" i="2"/>
  <c r="H5695" i="2"/>
  <c r="I5695" i="2"/>
  <c r="A5696" i="2"/>
  <c r="B5696" i="2"/>
  <c r="C5696" i="2"/>
  <c r="D5696" i="2"/>
  <c r="E5696" i="2"/>
  <c r="F5696" i="2"/>
  <c r="G5696" i="2"/>
  <c r="H5696" i="2"/>
  <c r="I5696" i="2"/>
  <c r="A5697" i="2"/>
  <c r="B5697" i="2"/>
  <c r="C5697" i="2"/>
  <c r="D5697" i="2"/>
  <c r="E5697" i="2"/>
  <c r="F5697" i="2"/>
  <c r="G5697" i="2"/>
  <c r="H5697" i="2"/>
  <c r="I5697" i="2"/>
  <c r="A5698" i="2"/>
  <c r="B5698" i="2"/>
  <c r="C5698" i="2"/>
  <c r="D5698" i="2"/>
  <c r="E5698" i="2"/>
  <c r="F5698" i="2"/>
  <c r="G5698" i="2"/>
  <c r="H5698" i="2"/>
  <c r="I5698" i="2"/>
  <c r="A5699" i="2"/>
  <c r="B5699" i="2"/>
  <c r="C5699" i="2"/>
  <c r="D5699" i="2"/>
  <c r="E5699" i="2"/>
  <c r="F5699" i="2"/>
  <c r="G5699" i="2"/>
  <c r="H5699" i="2"/>
  <c r="I5699" i="2"/>
  <c r="A5700" i="2"/>
  <c r="B5700" i="2"/>
  <c r="C5700" i="2"/>
  <c r="D5700" i="2"/>
  <c r="E5700" i="2"/>
  <c r="F5700" i="2"/>
  <c r="G5700" i="2"/>
  <c r="H5700" i="2"/>
  <c r="I5700" i="2"/>
  <c r="A5701" i="2"/>
  <c r="B5701" i="2"/>
  <c r="C5701" i="2"/>
  <c r="D5701" i="2"/>
  <c r="E5701" i="2"/>
  <c r="F5701" i="2"/>
  <c r="G5701" i="2"/>
  <c r="H5701" i="2"/>
  <c r="I5701" i="2"/>
  <c r="A5702" i="2"/>
  <c r="B5702" i="2"/>
  <c r="C5702" i="2"/>
  <c r="D5702" i="2"/>
  <c r="E5702" i="2"/>
  <c r="F5702" i="2"/>
  <c r="G5702" i="2"/>
  <c r="H5702" i="2"/>
  <c r="I5702" i="2"/>
  <c r="A5703" i="2"/>
  <c r="B5703" i="2"/>
  <c r="C5703" i="2"/>
  <c r="D5703" i="2"/>
  <c r="E5703" i="2"/>
  <c r="F5703" i="2"/>
  <c r="G5703" i="2"/>
  <c r="H5703" i="2"/>
  <c r="I5703" i="2"/>
  <c r="A5704" i="2"/>
  <c r="B5704" i="2"/>
  <c r="C5704" i="2"/>
  <c r="D5704" i="2"/>
  <c r="E5704" i="2"/>
  <c r="F5704" i="2"/>
  <c r="G5704" i="2"/>
  <c r="H5704" i="2"/>
  <c r="I5704" i="2"/>
  <c r="A5705" i="2"/>
  <c r="B5705" i="2"/>
  <c r="C5705" i="2"/>
  <c r="D5705" i="2"/>
  <c r="E5705" i="2"/>
  <c r="F5705" i="2"/>
  <c r="G5705" i="2"/>
  <c r="H5705" i="2"/>
  <c r="I5705" i="2"/>
  <c r="A5706" i="2"/>
  <c r="B5706" i="2"/>
  <c r="C5706" i="2"/>
  <c r="D5706" i="2"/>
  <c r="E5706" i="2"/>
  <c r="F5706" i="2"/>
  <c r="G5706" i="2"/>
  <c r="H5706" i="2"/>
  <c r="I5706" i="2"/>
  <c r="A5707" i="2"/>
  <c r="B5707" i="2"/>
  <c r="C5707" i="2"/>
  <c r="D5707" i="2"/>
  <c r="E5707" i="2"/>
  <c r="F5707" i="2"/>
  <c r="G5707" i="2"/>
  <c r="H5707" i="2"/>
  <c r="I5707" i="2"/>
  <c r="A5708" i="2"/>
  <c r="B5708" i="2"/>
  <c r="C5708" i="2"/>
  <c r="D5708" i="2"/>
  <c r="E5708" i="2"/>
  <c r="F5708" i="2"/>
  <c r="G5708" i="2"/>
  <c r="H5708" i="2"/>
  <c r="I5708" i="2"/>
  <c r="A5709" i="2"/>
  <c r="B5709" i="2"/>
  <c r="C5709" i="2"/>
  <c r="D5709" i="2"/>
  <c r="E5709" i="2"/>
  <c r="F5709" i="2"/>
  <c r="G5709" i="2"/>
  <c r="H5709" i="2"/>
  <c r="I5709" i="2"/>
  <c r="A5710" i="2"/>
  <c r="B5710" i="2"/>
  <c r="C5710" i="2"/>
  <c r="D5710" i="2"/>
  <c r="E5710" i="2"/>
  <c r="F5710" i="2"/>
  <c r="G5710" i="2"/>
  <c r="H5710" i="2"/>
  <c r="I5710" i="2"/>
  <c r="A5711" i="2"/>
  <c r="B5711" i="2"/>
  <c r="C5711" i="2"/>
  <c r="D5711" i="2"/>
  <c r="E5711" i="2"/>
  <c r="F5711" i="2"/>
  <c r="G5711" i="2"/>
  <c r="H5711" i="2"/>
  <c r="I5711" i="2"/>
  <c r="A5712" i="2"/>
  <c r="B5712" i="2"/>
  <c r="C5712" i="2"/>
  <c r="D5712" i="2"/>
  <c r="E5712" i="2"/>
  <c r="F5712" i="2"/>
  <c r="G5712" i="2"/>
  <c r="H5712" i="2"/>
  <c r="I5712" i="2"/>
  <c r="A5713" i="2"/>
  <c r="B5713" i="2"/>
  <c r="C5713" i="2"/>
  <c r="D5713" i="2"/>
  <c r="E5713" i="2"/>
  <c r="F5713" i="2"/>
  <c r="G5713" i="2"/>
  <c r="H5713" i="2"/>
  <c r="I5713" i="2"/>
  <c r="A5714" i="2"/>
  <c r="B5714" i="2"/>
  <c r="C5714" i="2"/>
  <c r="D5714" i="2"/>
  <c r="E5714" i="2"/>
  <c r="F5714" i="2"/>
  <c r="G5714" i="2"/>
  <c r="H5714" i="2"/>
  <c r="I5714" i="2"/>
  <c r="A5715" i="2"/>
  <c r="B5715" i="2"/>
  <c r="C5715" i="2"/>
  <c r="D5715" i="2"/>
  <c r="E5715" i="2"/>
  <c r="F5715" i="2"/>
  <c r="G5715" i="2"/>
  <c r="H5715" i="2"/>
  <c r="I5715" i="2"/>
  <c r="A5716" i="2"/>
  <c r="B5716" i="2"/>
  <c r="C5716" i="2"/>
  <c r="D5716" i="2"/>
  <c r="E5716" i="2"/>
  <c r="F5716" i="2"/>
  <c r="G5716" i="2"/>
  <c r="H5716" i="2"/>
  <c r="I5716" i="2"/>
  <c r="A5717" i="2"/>
  <c r="B5717" i="2"/>
  <c r="C5717" i="2"/>
  <c r="D5717" i="2"/>
  <c r="E5717" i="2"/>
  <c r="F5717" i="2"/>
  <c r="G5717" i="2"/>
  <c r="H5717" i="2"/>
  <c r="I5717" i="2"/>
  <c r="A5718" i="2"/>
  <c r="B5718" i="2"/>
  <c r="C5718" i="2"/>
  <c r="D5718" i="2"/>
  <c r="E5718" i="2"/>
  <c r="F5718" i="2"/>
  <c r="G5718" i="2"/>
  <c r="H5718" i="2"/>
  <c r="I5718" i="2"/>
  <c r="A5719" i="2"/>
  <c r="B5719" i="2"/>
  <c r="C5719" i="2"/>
  <c r="D5719" i="2"/>
  <c r="E5719" i="2"/>
  <c r="F5719" i="2"/>
  <c r="G5719" i="2"/>
  <c r="H5719" i="2"/>
  <c r="I5719" i="2"/>
  <c r="A5720" i="2"/>
  <c r="B5720" i="2"/>
  <c r="C5720" i="2"/>
  <c r="D5720" i="2"/>
  <c r="E5720" i="2"/>
  <c r="F5720" i="2"/>
  <c r="G5720" i="2"/>
  <c r="H5720" i="2"/>
  <c r="I5720" i="2"/>
  <c r="A5721" i="2"/>
  <c r="B5721" i="2"/>
  <c r="C5721" i="2"/>
  <c r="D5721" i="2"/>
  <c r="E5721" i="2"/>
  <c r="F5721" i="2"/>
  <c r="G5721" i="2"/>
  <c r="H5721" i="2"/>
  <c r="I5721" i="2"/>
  <c r="A5722" i="2"/>
  <c r="B5722" i="2"/>
  <c r="C5722" i="2"/>
  <c r="D5722" i="2"/>
  <c r="E5722" i="2"/>
  <c r="F5722" i="2"/>
  <c r="G5722" i="2"/>
  <c r="H5722" i="2"/>
  <c r="I5722" i="2"/>
  <c r="A5723" i="2"/>
  <c r="B5723" i="2"/>
  <c r="C5723" i="2"/>
  <c r="D5723" i="2"/>
  <c r="E5723" i="2"/>
  <c r="F5723" i="2"/>
  <c r="G5723" i="2"/>
  <c r="H5723" i="2"/>
  <c r="I5723" i="2"/>
  <c r="A5724" i="2"/>
  <c r="B5724" i="2"/>
  <c r="C5724" i="2"/>
  <c r="D5724" i="2"/>
  <c r="E5724" i="2"/>
  <c r="F5724" i="2"/>
  <c r="G5724" i="2"/>
  <c r="H5724" i="2"/>
  <c r="I5724" i="2"/>
  <c r="A5725" i="2"/>
  <c r="B5725" i="2"/>
  <c r="C5725" i="2"/>
  <c r="D5725" i="2"/>
  <c r="E5725" i="2"/>
  <c r="F5725" i="2"/>
  <c r="G5725" i="2"/>
  <c r="H5725" i="2"/>
  <c r="I5725" i="2"/>
  <c r="A5726" i="2"/>
  <c r="B5726" i="2"/>
  <c r="C5726" i="2"/>
  <c r="D5726" i="2"/>
  <c r="E5726" i="2"/>
  <c r="F5726" i="2"/>
  <c r="G5726" i="2"/>
  <c r="H5726" i="2"/>
  <c r="I5726" i="2"/>
  <c r="A5727" i="2"/>
  <c r="B5727" i="2"/>
  <c r="C5727" i="2"/>
  <c r="D5727" i="2"/>
  <c r="E5727" i="2"/>
  <c r="F5727" i="2"/>
  <c r="G5727" i="2"/>
  <c r="H5727" i="2"/>
  <c r="I5727" i="2"/>
  <c r="A5728" i="2"/>
  <c r="B5728" i="2"/>
  <c r="C5728" i="2"/>
  <c r="D5728" i="2"/>
  <c r="E5728" i="2"/>
  <c r="F5728" i="2"/>
  <c r="G5728" i="2"/>
  <c r="H5728" i="2"/>
  <c r="I5728" i="2"/>
  <c r="A5729" i="2"/>
  <c r="B5729" i="2"/>
  <c r="C5729" i="2"/>
  <c r="D5729" i="2"/>
  <c r="E5729" i="2"/>
  <c r="F5729" i="2"/>
  <c r="G5729" i="2"/>
  <c r="H5729" i="2"/>
  <c r="I5729" i="2"/>
  <c r="A5730" i="2"/>
  <c r="B5730" i="2"/>
  <c r="C5730" i="2"/>
  <c r="D5730" i="2"/>
  <c r="E5730" i="2"/>
  <c r="F5730" i="2"/>
  <c r="G5730" i="2"/>
  <c r="H5730" i="2"/>
  <c r="I5730" i="2"/>
  <c r="A5731" i="2"/>
  <c r="B5731" i="2"/>
  <c r="C5731" i="2"/>
  <c r="D5731" i="2"/>
  <c r="E5731" i="2"/>
  <c r="F5731" i="2"/>
  <c r="G5731" i="2"/>
  <c r="H5731" i="2"/>
  <c r="I5731" i="2"/>
  <c r="A5732" i="2"/>
  <c r="B5732" i="2"/>
  <c r="C5732" i="2"/>
  <c r="D5732" i="2"/>
  <c r="E5732" i="2"/>
  <c r="F5732" i="2"/>
  <c r="G5732" i="2"/>
  <c r="H5732" i="2"/>
  <c r="I5732" i="2"/>
  <c r="A5733" i="2"/>
  <c r="B5733" i="2"/>
  <c r="C5733" i="2"/>
  <c r="D5733" i="2"/>
  <c r="E5733" i="2"/>
  <c r="F5733" i="2"/>
  <c r="G5733" i="2"/>
  <c r="H5733" i="2"/>
  <c r="I5733" i="2"/>
  <c r="A5734" i="2"/>
  <c r="B5734" i="2"/>
  <c r="C5734" i="2"/>
  <c r="D5734" i="2"/>
  <c r="E5734" i="2"/>
  <c r="F5734" i="2"/>
  <c r="G5734" i="2"/>
  <c r="H5734" i="2"/>
  <c r="I5734" i="2"/>
  <c r="A5735" i="2"/>
  <c r="B5735" i="2"/>
  <c r="C5735" i="2"/>
  <c r="D5735" i="2"/>
  <c r="E5735" i="2"/>
  <c r="F5735" i="2"/>
  <c r="G5735" i="2"/>
  <c r="H5735" i="2"/>
  <c r="I5735" i="2"/>
  <c r="A5736" i="2"/>
  <c r="B5736" i="2"/>
  <c r="C5736" i="2"/>
  <c r="D5736" i="2"/>
  <c r="E5736" i="2"/>
  <c r="F5736" i="2"/>
  <c r="G5736" i="2"/>
  <c r="H5736" i="2"/>
  <c r="I5736" i="2"/>
  <c r="A5737" i="2"/>
  <c r="B5737" i="2"/>
  <c r="C5737" i="2"/>
  <c r="D5737" i="2"/>
  <c r="E5737" i="2"/>
  <c r="F5737" i="2"/>
  <c r="G5737" i="2"/>
  <c r="H5737" i="2"/>
  <c r="I5737" i="2"/>
  <c r="A5738" i="2"/>
  <c r="B5738" i="2"/>
  <c r="C5738" i="2"/>
  <c r="D5738" i="2"/>
  <c r="E5738" i="2"/>
  <c r="F5738" i="2"/>
  <c r="G5738" i="2"/>
  <c r="H5738" i="2"/>
  <c r="I5738" i="2"/>
  <c r="A5739" i="2"/>
  <c r="B5739" i="2"/>
  <c r="C5739" i="2"/>
  <c r="D5739" i="2"/>
  <c r="E5739" i="2"/>
  <c r="F5739" i="2"/>
  <c r="G5739" i="2"/>
  <c r="H5739" i="2"/>
  <c r="I5739" i="2"/>
  <c r="A5740" i="2"/>
  <c r="B5740" i="2"/>
  <c r="C5740" i="2"/>
  <c r="D5740" i="2"/>
  <c r="E5740" i="2"/>
  <c r="F5740" i="2"/>
  <c r="G5740" i="2"/>
  <c r="H5740" i="2"/>
  <c r="I5740" i="2"/>
  <c r="A5741" i="2"/>
  <c r="B5741" i="2"/>
  <c r="C5741" i="2"/>
  <c r="D5741" i="2"/>
  <c r="E5741" i="2"/>
  <c r="F5741" i="2"/>
  <c r="G5741" i="2"/>
  <c r="H5741" i="2"/>
  <c r="I5741" i="2"/>
  <c r="A5742" i="2"/>
  <c r="B5742" i="2"/>
  <c r="C5742" i="2"/>
  <c r="D5742" i="2"/>
  <c r="E5742" i="2"/>
  <c r="F5742" i="2"/>
  <c r="G5742" i="2"/>
  <c r="H5742" i="2"/>
  <c r="I5742" i="2"/>
  <c r="A5743" i="2"/>
  <c r="B5743" i="2"/>
  <c r="C5743" i="2"/>
  <c r="D5743" i="2"/>
  <c r="E5743" i="2"/>
  <c r="F5743" i="2"/>
  <c r="G5743" i="2"/>
  <c r="H5743" i="2"/>
  <c r="I5743" i="2"/>
  <c r="A5744" i="2"/>
  <c r="B5744" i="2"/>
  <c r="C5744" i="2"/>
  <c r="D5744" i="2"/>
  <c r="E5744" i="2"/>
  <c r="F5744" i="2"/>
  <c r="G5744" i="2"/>
  <c r="H5744" i="2"/>
  <c r="I5744" i="2"/>
  <c r="A5745" i="2"/>
  <c r="B5745" i="2"/>
  <c r="C5745" i="2"/>
  <c r="D5745" i="2"/>
  <c r="E5745" i="2"/>
  <c r="F5745" i="2"/>
  <c r="G5745" i="2"/>
  <c r="H5745" i="2"/>
  <c r="I5745" i="2"/>
  <c r="A5746" i="2"/>
  <c r="B5746" i="2"/>
  <c r="C5746" i="2"/>
  <c r="D5746" i="2"/>
  <c r="E5746" i="2"/>
  <c r="F5746" i="2"/>
  <c r="G5746" i="2"/>
  <c r="H5746" i="2"/>
  <c r="I5746" i="2"/>
  <c r="A5747" i="2"/>
  <c r="B5747" i="2"/>
  <c r="C5747" i="2"/>
  <c r="D5747" i="2"/>
  <c r="E5747" i="2"/>
  <c r="F5747" i="2"/>
  <c r="G5747" i="2"/>
  <c r="H5747" i="2"/>
  <c r="I5747" i="2"/>
  <c r="A5748" i="2"/>
  <c r="B5748" i="2"/>
  <c r="C5748" i="2"/>
  <c r="D5748" i="2"/>
  <c r="E5748" i="2"/>
  <c r="F5748" i="2"/>
  <c r="G5748" i="2"/>
  <c r="H5748" i="2"/>
  <c r="I5748" i="2"/>
  <c r="A5749" i="2"/>
  <c r="B5749" i="2"/>
  <c r="C5749" i="2"/>
  <c r="D5749" i="2"/>
  <c r="E5749" i="2"/>
  <c r="F5749" i="2"/>
  <c r="G5749" i="2"/>
  <c r="H5749" i="2"/>
  <c r="I5749" i="2"/>
  <c r="A5750" i="2"/>
  <c r="B5750" i="2"/>
  <c r="C5750" i="2"/>
  <c r="D5750" i="2"/>
  <c r="E5750" i="2"/>
  <c r="F5750" i="2"/>
  <c r="G5750" i="2"/>
  <c r="H5750" i="2"/>
  <c r="I5750" i="2"/>
  <c r="A5751" i="2"/>
  <c r="B5751" i="2"/>
  <c r="C5751" i="2"/>
  <c r="D5751" i="2"/>
  <c r="E5751" i="2"/>
  <c r="F5751" i="2"/>
  <c r="G5751" i="2"/>
  <c r="H5751" i="2"/>
  <c r="I5751" i="2"/>
  <c r="A5752" i="2"/>
  <c r="B5752" i="2"/>
  <c r="C5752" i="2"/>
  <c r="D5752" i="2"/>
  <c r="E5752" i="2"/>
  <c r="F5752" i="2"/>
  <c r="G5752" i="2"/>
  <c r="H5752" i="2"/>
  <c r="I5752" i="2"/>
  <c r="A5753" i="2"/>
  <c r="B5753" i="2"/>
  <c r="C5753" i="2"/>
  <c r="D5753" i="2"/>
  <c r="E5753" i="2"/>
  <c r="F5753" i="2"/>
  <c r="G5753" i="2"/>
  <c r="H5753" i="2"/>
  <c r="I5753" i="2"/>
  <c r="A5754" i="2"/>
  <c r="B5754" i="2"/>
  <c r="C5754" i="2"/>
  <c r="D5754" i="2"/>
  <c r="E5754" i="2"/>
  <c r="F5754" i="2"/>
  <c r="G5754" i="2"/>
  <c r="H5754" i="2"/>
  <c r="I5754" i="2"/>
  <c r="A5755" i="2"/>
  <c r="B5755" i="2"/>
  <c r="C5755" i="2"/>
  <c r="D5755" i="2"/>
  <c r="E5755" i="2"/>
  <c r="F5755" i="2"/>
  <c r="G5755" i="2"/>
  <c r="H5755" i="2"/>
  <c r="I5755" i="2"/>
  <c r="A5756" i="2"/>
  <c r="B5756" i="2"/>
  <c r="C5756" i="2"/>
  <c r="D5756" i="2"/>
  <c r="E5756" i="2"/>
  <c r="F5756" i="2"/>
  <c r="G5756" i="2"/>
  <c r="H5756" i="2"/>
  <c r="I5756" i="2"/>
  <c r="A5757" i="2"/>
  <c r="B5757" i="2"/>
  <c r="C5757" i="2"/>
  <c r="D5757" i="2"/>
  <c r="E5757" i="2"/>
  <c r="F5757" i="2"/>
  <c r="G5757" i="2"/>
  <c r="H5757" i="2"/>
  <c r="I5757" i="2"/>
  <c r="A5758" i="2"/>
  <c r="B5758" i="2"/>
  <c r="C5758" i="2"/>
  <c r="D5758" i="2"/>
  <c r="E5758" i="2"/>
  <c r="F5758" i="2"/>
  <c r="G5758" i="2"/>
  <c r="H5758" i="2"/>
  <c r="I5758" i="2"/>
  <c r="A5759" i="2"/>
  <c r="B5759" i="2"/>
  <c r="C5759" i="2"/>
  <c r="D5759" i="2"/>
  <c r="E5759" i="2"/>
  <c r="F5759" i="2"/>
  <c r="G5759" i="2"/>
  <c r="H5759" i="2"/>
  <c r="I5759" i="2"/>
  <c r="A5760" i="2"/>
  <c r="B5760" i="2"/>
  <c r="C5760" i="2"/>
  <c r="D5760" i="2"/>
  <c r="E5760" i="2"/>
  <c r="F5760" i="2"/>
  <c r="G5760" i="2"/>
  <c r="H5760" i="2"/>
  <c r="I5760" i="2"/>
  <c r="A5761" i="2"/>
  <c r="B5761" i="2"/>
  <c r="C5761" i="2"/>
  <c r="D5761" i="2"/>
  <c r="E5761" i="2"/>
  <c r="F5761" i="2"/>
  <c r="G5761" i="2"/>
  <c r="H5761" i="2"/>
  <c r="I5761" i="2"/>
  <c r="A5762" i="2"/>
  <c r="B5762" i="2"/>
  <c r="C5762" i="2"/>
  <c r="D5762" i="2"/>
  <c r="E5762" i="2"/>
  <c r="F5762" i="2"/>
  <c r="G5762" i="2"/>
  <c r="H5762" i="2"/>
  <c r="I5762" i="2"/>
  <c r="A5763" i="2"/>
  <c r="B5763" i="2"/>
  <c r="C5763" i="2"/>
  <c r="D5763" i="2"/>
  <c r="E5763" i="2"/>
  <c r="F5763" i="2"/>
  <c r="G5763" i="2"/>
  <c r="H5763" i="2"/>
  <c r="I5763" i="2"/>
  <c r="A5764" i="2"/>
  <c r="B5764" i="2"/>
  <c r="C5764" i="2"/>
  <c r="D5764" i="2"/>
  <c r="E5764" i="2"/>
  <c r="F5764" i="2"/>
  <c r="G5764" i="2"/>
  <c r="H5764" i="2"/>
  <c r="I5764" i="2"/>
  <c r="A5765" i="2"/>
  <c r="B5765" i="2"/>
  <c r="C5765" i="2"/>
  <c r="D5765" i="2"/>
  <c r="E5765" i="2"/>
  <c r="F5765" i="2"/>
  <c r="G5765" i="2"/>
  <c r="H5765" i="2"/>
  <c r="I5765" i="2"/>
  <c r="A5766" i="2"/>
  <c r="B5766" i="2"/>
  <c r="C5766" i="2"/>
  <c r="D5766" i="2"/>
  <c r="E5766" i="2"/>
  <c r="F5766" i="2"/>
  <c r="G5766" i="2"/>
  <c r="H5766" i="2"/>
  <c r="I5766" i="2"/>
  <c r="A5767" i="2"/>
  <c r="B5767" i="2"/>
  <c r="C5767" i="2"/>
  <c r="D5767" i="2"/>
  <c r="E5767" i="2"/>
  <c r="F5767" i="2"/>
  <c r="G5767" i="2"/>
  <c r="H5767" i="2"/>
  <c r="I5767" i="2"/>
  <c r="A5768" i="2"/>
  <c r="B5768" i="2"/>
  <c r="C5768" i="2"/>
  <c r="D5768" i="2"/>
  <c r="E5768" i="2"/>
  <c r="F5768" i="2"/>
  <c r="G5768" i="2"/>
  <c r="H5768" i="2"/>
  <c r="I5768" i="2"/>
  <c r="A5769" i="2"/>
  <c r="B5769" i="2"/>
  <c r="C5769" i="2"/>
  <c r="D5769" i="2"/>
  <c r="E5769" i="2"/>
  <c r="F5769" i="2"/>
  <c r="G5769" i="2"/>
  <c r="H5769" i="2"/>
  <c r="I5769" i="2"/>
  <c r="A5770" i="2"/>
  <c r="B5770" i="2"/>
  <c r="C5770" i="2"/>
  <c r="D5770" i="2"/>
  <c r="E5770" i="2"/>
  <c r="F5770" i="2"/>
  <c r="G5770" i="2"/>
  <c r="H5770" i="2"/>
  <c r="I5770" i="2"/>
  <c r="A5771" i="2"/>
  <c r="B5771" i="2"/>
  <c r="C5771" i="2"/>
  <c r="D5771" i="2"/>
  <c r="E5771" i="2"/>
  <c r="F5771" i="2"/>
  <c r="G5771" i="2"/>
  <c r="H5771" i="2"/>
  <c r="I5771" i="2"/>
  <c r="A5772" i="2"/>
  <c r="B5772" i="2"/>
  <c r="C5772" i="2"/>
  <c r="D5772" i="2"/>
  <c r="E5772" i="2"/>
  <c r="F5772" i="2"/>
  <c r="G5772" i="2"/>
  <c r="H5772" i="2"/>
  <c r="I5772" i="2"/>
  <c r="A5773" i="2"/>
  <c r="B5773" i="2"/>
  <c r="C5773" i="2"/>
  <c r="D5773" i="2"/>
  <c r="E5773" i="2"/>
  <c r="F5773" i="2"/>
  <c r="G5773" i="2"/>
  <c r="H5773" i="2"/>
  <c r="I5773" i="2"/>
  <c r="A5774" i="2"/>
  <c r="B5774" i="2"/>
  <c r="C5774" i="2"/>
  <c r="D5774" i="2"/>
  <c r="E5774" i="2"/>
  <c r="F5774" i="2"/>
  <c r="G5774" i="2"/>
  <c r="H5774" i="2"/>
  <c r="I5774" i="2"/>
  <c r="A5775" i="2"/>
  <c r="B5775" i="2"/>
  <c r="C5775" i="2"/>
  <c r="D5775" i="2"/>
  <c r="E5775" i="2"/>
  <c r="F5775" i="2"/>
  <c r="G5775" i="2"/>
  <c r="H5775" i="2"/>
  <c r="I5775" i="2"/>
  <c r="A5776" i="2"/>
  <c r="B5776" i="2"/>
  <c r="C5776" i="2"/>
  <c r="D5776" i="2"/>
  <c r="E5776" i="2"/>
  <c r="F5776" i="2"/>
  <c r="G5776" i="2"/>
  <c r="H5776" i="2"/>
  <c r="I5776" i="2"/>
  <c r="A5777" i="2"/>
  <c r="B5777" i="2"/>
  <c r="C5777" i="2"/>
  <c r="D5777" i="2"/>
  <c r="E5777" i="2"/>
  <c r="F5777" i="2"/>
  <c r="G5777" i="2"/>
  <c r="H5777" i="2"/>
  <c r="I5777" i="2"/>
  <c r="A5778" i="2"/>
  <c r="B5778" i="2"/>
  <c r="C5778" i="2"/>
  <c r="D5778" i="2"/>
  <c r="E5778" i="2"/>
  <c r="F5778" i="2"/>
  <c r="G5778" i="2"/>
  <c r="H5778" i="2"/>
  <c r="I5778" i="2"/>
  <c r="A5779" i="2"/>
  <c r="B5779" i="2"/>
  <c r="C5779" i="2"/>
  <c r="D5779" i="2"/>
  <c r="E5779" i="2"/>
  <c r="F5779" i="2"/>
  <c r="G5779" i="2"/>
  <c r="H5779" i="2"/>
  <c r="I5779" i="2"/>
  <c r="A5780" i="2"/>
  <c r="B5780" i="2"/>
  <c r="C5780" i="2"/>
  <c r="D5780" i="2"/>
  <c r="E5780" i="2"/>
  <c r="F5780" i="2"/>
  <c r="G5780" i="2"/>
  <c r="H5780" i="2"/>
  <c r="I5780" i="2"/>
  <c r="A5781" i="2"/>
  <c r="B5781" i="2"/>
  <c r="C5781" i="2"/>
  <c r="D5781" i="2"/>
  <c r="E5781" i="2"/>
  <c r="F5781" i="2"/>
  <c r="G5781" i="2"/>
  <c r="H5781" i="2"/>
  <c r="I5781" i="2"/>
  <c r="A5782" i="2"/>
  <c r="B5782" i="2"/>
  <c r="C5782" i="2"/>
  <c r="D5782" i="2"/>
  <c r="E5782" i="2"/>
  <c r="F5782" i="2"/>
  <c r="G5782" i="2"/>
  <c r="H5782" i="2"/>
  <c r="I5782" i="2"/>
  <c r="A5783" i="2"/>
  <c r="B5783" i="2"/>
  <c r="C5783" i="2"/>
  <c r="D5783" i="2"/>
  <c r="E5783" i="2"/>
  <c r="F5783" i="2"/>
  <c r="G5783" i="2"/>
  <c r="H5783" i="2"/>
  <c r="I5783" i="2"/>
  <c r="A5784" i="2"/>
  <c r="B5784" i="2"/>
  <c r="C5784" i="2"/>
  <c r="D5784" i="2"/>
  <c r="E5784" i="2"/>
  <c r="F5784" i="2"/>
  <c r="G5784" i="2"/>
  <c r="H5784" i="2"/>
  <c r="I5784" i="2"/>
  <c r="A5785" i="2"/>
  <c r="B5785" i="2"/>
  <c r="C5785" i="2"/>
  <c r="D5785" i="2"/>
  <c r="E5785" i="2"/>
  <c r="F5785" i="2"/>
  <c r="G5785" i="2"/>
  <c r="H5785" i="2"/>
  <c r="I5785" i="2"/>
  <c r="A5786" i="2"/>
  <c r="B5786" i="2"/>
  <c r="C5786" i="2"/>
  <c r="D5786" i="2"/>
  <c r="E5786" i="2"/>
  <c r="F5786" i="2"/>
  <c r="G5786" i="2"/>
  <c r="H5786" i="2"/>
  <c r="I5786" i="2"/>
  <c r="A5787" i="2"/>
  <c r="B5787" i="2"/>
  <c r="C5787" i="2"/>
  <c r="D5787" i="2"/>
  <c r="E5787" i="2"/>
  <c r="F5787" i="2"/>
  <c r="G5787" i="2"/>
  <c r="H5787" i="2"/>
  <c r="I5787" i="2"/>
  <c r="A5788" i="2"/>
  <c r="B5788" i="2"/>
  <c r="C5788" i="2"/>
  <c r="D5788" i="2"/>
  <c r="E5788" i="2"/>
  <c r="F5788" i="2"/>
  <c r="G5788" i="2"/>
  <c r="H5788" i="2"/>
  <c r="I5788" i="2"/>
  <c r="A5789" i="2"/>
  <c r="B5789" i="2"/>
  <c r="C5789" i="2"/>
  <c r="D5789" i="2"/>
  <c r="E5789" i="2"/>
  <c r="F5789" i="2"/>
  <c r="G5789" i="2"/>
  <c r="H5789" i="2"/>
  <c r="I5789" i="2"/>
  <c r="A5790" i="2"/>
  <c r="B5790" i="2"/>
  <c r="C5790" i="2"/>
  <c r="D5790" i="2"/>
  <c r="E5790" i="2"/>
  <c r="F5790" i="2"/>
  <c r="G5790" i="2"/>
  <c r="H5790" i="2"/>
  <c r="I5790" i="2"/>
  <c r="A5791" i="2"/>
  <c r="B5791" i="2"/>
  <c r="C5791" i="2"/>
  <c r="D5791" i="2"/>
  <c r="E5791" i="2"/>
  <c r="F5791" i="2"/>
  <c r="G5791" i="2"/>
  <c r="H5791" i="2"/>
  <c r="I5791" i="2"/>
  <c r="A5792" i="2"/>
  <c r="B5792" i="2"/>
  <c r="C5792" i="2"/>
  <c r="D5792" i="2"/>
  <c r="E5792" i="2"/>
  <c r="F5792" i="2"/>
  <c r="G5792" i="2"/>
  <c r="H5792" i="2"/>
  <c r="I5792" i="2"/>
  <c r="A5793" i="2"/>
  <c r="B5793" i="2"/>
  <c r="C5793" i="2"/>
  <c r="D5793" i="2"/>
  <c r="E5793" i="2"/>
  <c r="F5793" i="2"/>
  <c r="G5793" i="2"/>
  <c r="H5793" i="2"/>
  <c r="I5793" i="2"/>
  <c r="A5794" i="2"/>
  <c r="B5794" i="2"/>
  <c r="C5794" i="2"/>
  <c r="D5794" i="2"/>
  <c r="E5794" i="2"/>
  <c r="F5794" i="2"/>
  <c r="G5794" i="2"/>
  <c r="H5794" i="2"/>
  <c r="I5794" i="2"/>
  <c r="A5795" i="2"/>
  <c r="B5795" i="2"/>
  <c r="C5795" i="2"/>
  <c r="D5795" i="2"/>
  <c r="E5795" i="2"/>
  <c r="F5795" i="2"/>
  <c r="G5795" i="2"/>
  <c r="H5795" i="2"/>
  <c r="I5795" i="2"/>
  <c r="A5796" i="2"/>
  <c r="B5796" i="2"/>
  <c r="C5796" i="2"/>
  <c r="D5796" i="2"/>
  <c r="E5796" i="2"/>
  <c r="F5796" i="2"/>
  <c r="G5796" i="2"/>
  <c r="H5796" i="2"/>
  <c r="I5796" i="2"/>
  <c r="A5797" i="2"/>
  <c r="B5797" i="2"/>
  <c r="C5797" i="2"/>
  <c r="D5797" i="2"/>
  <c r="E5797" i="2"/>
  <c r="F5797" i="2"/>
  <c r="G5797" i="2"/>
  <c r="H5797" i="2"/>
  <c r="I5797" i="2"/>
  <c r="A5798" i="2"/>
  <c r="B5798" i="2"/>
  <c r="C5798" i="2"/>
  <c r="D5798" i="2"/>
  <c r="E5798" i="2"/>
  <c r="F5798" i="2"/>
  <c r="G5798" i="2"/>
  <c r="H5798" i="2"/>
  <c r="I5798" i="2"/>
  <c r="A5799" i="2"/>
  <c r="B5799" i="2"/>
  <c r="C5799" i="2"/>
  <c r="D5799" i="2"/>
  <c r="E5799" i="2"/>
  <c r="F5799" i="2"/>
  <c r="G5799" i="2"/>
  <c r="H5799" i="2"/>
  <c r="I5799" i="2"/>
  <c r="A5800" i="2"/>
  <c r="B5800" i="2"/>
  <c r="C5800" i="2"/>
  <c r="D5800" i="2"/>
  <c r="E5800" i="2"/>
  <c r="F5800" i="2"/>
  <c r="G5800" i="2"/>
  <c r="H5800" i="2"/>
  <c r="I5800" i="2"/>
  <c r="A5801" i="2"/>
  <c r="B5801" i="2"/>
  <c r="C5801" i="2"/>
  <c r="D5801" i="2"/>
  <c r="E5801" i="2"/>
  <c r="F5801" i="2"/>
  <c r="G5801" i="2"/>
  <c r="H5801" i="2"/>
  <c r="I5801" i="2"/>
  <c r="A5802" i="2"/>
  <c r="B5802" i="2"/>
  <c r="C5802" i="2"/>
  <c r="D5802" i="2"/>
  <c r="E5802" i="2"/>
  <c r="F5802" i="2"/>
  <c r="G5802" i="2"/>
  <c r="H5802" i="2"/>
  <c r="I5802" i="2"/>
  <c r="A5803" i="2"/>
  <c r="B5803" i="2"/>
  <c r="C5803" i="2"/>
  <c r="D5803" i="2"/>
  <c r="E5803" i="2"/>
  <c r="F5803" i="2"/>
  <c r="G5803" i="2"/>
  <c r="H5803" i="2"/>
  <c r="I5803" i="2"/>
  <c r="A5804" i="2"/>
  <c r="B5804" i="2"/>
  <c r="C5804" i="2"/>
  <c r="D5804" i="2"/>
  <c r="E5804" i="2"/>
  <c r="F5804" i="2"/>
  <c r="G5804" i="2"/>
  <c r="H5804" i="2"/>
  <c r="I5804" i="2"/>
  <c r="A5805" i="2"/>
  <c r="B5805" i="2"/>
  <c r="C5805" i="2"/>
  <c r="D5805" i="2"/>
  <c r="E5805" i="2"/>
  <c r="F5805" i="2"/>
  <c r="G5805" i="2"/>
  <c r="H5805" i="2"/>
  <c r="I5805" i="2"/>
  <c r="A5806" i="2"/>
  <c r="B5806" i="2"/>
  <c r="C5806" i="2"/>
  <c r="D5806" i="2"/>
  <c r="E5806" i="2"/>
  <c r="F5806" i="2"/>
  <c r="G5806" i="2"/>
  <c r="H5806" i="2"/>
  <c r="I5806" i="2"/>
  <c r="A5807" i="2"/>
  <c r="B5807" i="2"/>
  <c r="C5807" i="2"/>
  <c r="D5807" i="2"/>
  <c r="E5807" i="2"/>
  <c r="F5807" i="2"/>
  <c r="G5807" i="2"/>
  <c r="H5807" i="2"/>
  <c r="I5807" i="2"/>
  <c r="A5808" i="2"/>
  <c r="B5808" i="2"/>
  <c r="C5808" i="2"/>
  <c r="D5808" i="2"/>
  <c r="E5808" i="2"/>
  <c r="F5808" i="2"/>
  <c r="G5808" i="2"/>
  <c r="H5808" i="2"/>
  <c r="I5808" i="2"/>
  <c r="A5809" i="2"/>
  <c r="B5809" i="2"/>
  <c r="C5809" i="2"/>
  <c r="D5809" i="2"/>
  <c r="E5809" i="2"/>
  <c r="F5809" i="2"/>
  <c r="G5809" i="2"/>
  <c r="H5809" i="2"/>
  <c r="I5809" i="2"/>
  <c r="A5810" i="2"/>
  <c r="B5810" i="2"/>
  <c r="C5810" i="2"/>
  <c r="D5810" i="2"/>
  <c r="E5810" i="2"/>
  <c r="F5810" i="2"/>
  <c r="G5810" i="2"/>
  <c r="H5810" i="2"/>
  <c r="I5810" i="2"/>
  <c r="A5811" i="2"/>
  <c r="B5811" i="2"/>
  <c r="C5811" i="2"/>
  <c r="D5811" i="2"/>
  <c r="E5811" i="2"/>
  <c r="F5811" i="2"/>
  <c r="G5811" i="2"/>
  <c r="H5811" i="2"/>
  <c r="I5811" i="2"/>
  <c r="A5812" i="2"/>
  <c r="B5812" i="2"/>
  <c r="C5812" i="2"/>
  <c r="D5812" i="2"/>
  <c r="E5812" i="2"/>
  <c r="F5812" i="2"/>
  <c r="G5812" i="2"/>
  <c r="H5812" i="2"/>
  <c r="I5812" i="2"/>
  <c r="A5813" i="2"/>
  <c r="B5813" i="2"/>
  <c r="C5813" i="2"/>
  <c r="D5813" i="2"/>
  <c r="E5813" i="2"/>
  <c r="F5813" i="2"/>
  <c r="G5813" i="2"/>
  <c r="H5813" i="2"/>
  <c r="I5813" i="2"/>
  <c r="A5814" i="2"/>
  <c r="B5814" i="2"/>
  <c r="C5814" i="2"/>
  <c r="D5814" i="2"/>
  <c r="E5814" i="2"/>
  <c r="F5814" i="2"/>
  <c r="G5814" i="2"/>
  <c r="H5814" i="2"/>
  <c r="I5814" i="2"/>
  <c r="A5815" i="2"/>
  <c r="B5815" i="2"/>
  <c r="C5815" i="2"/>
  <c r="D5815" i="2"/>
  <c r="E5815" i="2"/>
  <c r="F5815" i="2"/>
  <c r="G5815" i="2"/>
  <c r="H5815" i="2"/>
  <c r="I5815" i="2"/>
  <c r="A5816" i="2"/>
  <c r="B5816" i="2"/>
  <c r="C5816" i="2"/>
  <c r="D5816" i="2"/>
  <c r="E5816" i="2"/>
  <c r="F5816" i="2"/>
  <c r="G5816" i="2"/>
  <c r="H5816" i="2"/>
  <c r="I5816" i="2"/>
  <c r="A5817" i="2"/>
  <c r="B5817" i="2"/>
  <c r="C5817" i="2"/>
  <c r="D5817" i="2"/>
  <c r="E5817" i="2"/>
  <c r="F5817" i="2"/>
  <c r="G5817" i="2"/>
  <c r="H5817" i="2"/>
  <c r="I5817" i="2"/>
  <c r="A5818" i="2"/>
  <c r="B5818" i="2"/>
  <c r="C5818" i="2"/>
  <c r="D5818" i="2"/>
  <c r="E5818" i="2"/>
  <c r="F5818" i="2"/>
  <c r="G5818" i="2"/>
  <c r="H5818" i="2"/>
  <c r="I5818" i="2"/>
  <c r="A5819" i="2"/>
  <c r="B5819" i="2"/>
  <c r="C5819" i="2"/>
  <c r="D5819" i="2"/>
  <c r="E5819" i="2"/>
  <c r="F5819" i="2"/>
  <c r="G5819" i="2"/>
  <c r="H5819" i="2"/>
  <c r="I5819" i="2"/>
  <c r="A5820" i="2"/>
  <c r="B5820" i="2"/>
  <c r="C5820" i="2"/>
  <c r="D5820" i="2"/>
  <c r="E5820" i="2"/>
  <c r="F5820" i="2"/>
  <c r="G5820" i="2"/>
  <c r="H5820" i="2"/>
  <c r="I5820" i="2"/>
  <c r="A5821" i="2"/>
  <c r="B5821" i="2"/>
  <c r="C5821" i="2"/>
  <c r="D5821" i="2"/>
  <c r="E5821" i="2"/>
  <c r="F5821" i="2"/>
  <c r="G5821" i="2"/>
  <c r="H5821" i="2"/>
  <c r="I5821" i="2"/>
  <c r="A5822" i="2"/>
  <c r="B5822" i="2"/>
  <c r="C5822" i="2"/>
  <c r="D5822" i="2"/>
  <c r="E5822" i="2"/>
  <c r="F5822" i="2"/>
  <c r="G5822" i="2"/>
  <c r="H5822" i="2"/>
  <c r="I5822" i="2"/>
  <c r="A5823" i="2"/>
  <c r="B5823" i="2"/>
  <c r="C5823" i="2"/>
  <c r="D5823" i="2"/>
  <c r="E5823" i="2"/>
  <c r="F5823" i="2"/>
  <c r="G5823" i="2"/>
  <c r="H5823" i="2"/>
  <c r="I5823" i="2"/>
  <c r="A5824" i="2"/>
  <c r="B5824" i="2"/>
  <c r="C5824" i="2"/>
  <c r="D5824" i="2"/>
  <c r="E5824" i="2"/>
  <c r="F5824" i="2"/>
  <c r="G5824" i="2"/>
  <c r="H5824" i="2"/>
  <c r="I5824" i="2"/>
  <c r="A5825" i="2"/>
  <c r="B5825" i="2"/>
  <c r="C5825" i="2"/>
  <c r="D5825" i="2"/>
  <c r="E5825" i="2"/>
  <c r="F5825" i="2"/>
  <c r="G5825" i="2"/>
  <c r="H5825" i="2"/>
  <c r="I5825" i="2"/>
  <c r="A5826" i="2"/>
  <c r="B5826" i="2"/>
  <c r="C5826" i="2"/>
  <c r="D5826" i="2"/>
  <c r="E5826" i="2"/>
  <c r="F5826" i="2"/>
  <c r="G5826" i="2"/>
  <c r="H5826" i="2"/>
  <c r="I5826" i="2"/>
  <c r="A5827" i="2"/>
  <c r="B5827" i="2"/>
  <c r="C5827" i="2"/>
  <c r="D5827" i="2"/>
  <c r="E5827" i="2"/>
  <c r="F5827" i="2"/>
  <c r="G5827" i="2"/>
  <c r="H5827" i="2"/>
  <c r="I5827" i="2"/>
  <c r="A5828" i="2"/>
  <c r="B5828" i="2"/>
  <c r="C5828" i="2"/>
  <c r="D5828" i="2"/>
  <c r="E5828" i="2"/>
  <c r="F5828" i="2"/>
  <c r="G5828" i="2"/>
  <c r="H5828" i="2"/>
  <c r="I5828" i="2"/>
  <c r="A5829" i="2"/>
  <c r="B5829" i="2"/>
  <c r="C5829" i="2"/>
  <c r="D5829" i="2"/>
  <c r="E5829" i="2"/>
  <c r="F5829" i="2"/>
  <c r="G5829" i="2"/>
  <c r="H5829" i="2"/>
  <c r="I5829" i="2"/>
  <c r="A5830" i="2"/>
  <c r="B5830" i="2"/>
  <c r="C5830" i="2"/>
  <c r="D5830" i="2"/>
  <c r="E5830" i="2"/>
  <c r="F5830" i="2"/>
  <c r="G5830" i="2"/>
  <c r="H5830" i="2"/>
  <c r="I5830" i="2"/>
  <c r="A5831" i="2"/>
  <c r="B5831" i="2"/>
  <c r="C5831" i="2"/>
  <c r="D5831" i="2"/>
  <c r="E5831" i="2"/>
  <c r="F5831" i="2"/>
  <c r="G5831" i="2"/>
  <c r="H5831" i="2"/>
  <c r="I5831" i="2"/>
  <c r="A5832" i="2"/>
  <c r="B5832" i="2"/>
  <c r="C5832" i="2"/>
  <c r="D5832" i="2"/>
  <c r="E5832" i="2"/>
  <c r="F5832" i="2"/>
  <c r="G5832" i="2"/>
  <c r="H5832" i="2"/>
  <c r="I5832" i="2"/>
  <c r="A5833" i="2"/>
  <c r="B5833" i="2"/>
  <c r="C5833" i="2"/>
  <c r="D5833" i="2"/>
  <c r="E5833" i="2"/>
  <c r="F5833" i="2"/>
  <c r="G5833" i="2"/>
  <c r="H5833" i="2"/>
  <c r="I5833" i="2"/>
  <c r="A5834" i="2"/>
  <c r="B5834" i="2"/>
  <c r="C5834" i="2"/>
  <c r="D5834" i="2"/>
  <c r="E5834" i="2"/>
  <c r="F5834" i="2"/>
  <c r="G5834" i="2"/>
  <c r="H5834" i="2"/>
  <c r="I5834" i="2"/>
  <c r="A5835" i="2"/>
  <c r="B5835" i="2"/>
  <c r="C5835" i="2"/>
  <c r="D5835" i="2"/>
  <c r="E5835" i="2"/>
  <c r="F5835" i="2"/>
  <c r="G5835" i="2"/>
  <c r="H5835" i="2"/>
  <c r="I5835" i="2"/>
  <c r="A5836" i="2"/>
  <c r="B5836" i="2"/>
  <c r="C5836" i="2"/>
  <c r="D5836" i="2"/>
  <c r="E5836" i="2"/>
  <c r="F5836" i="2"/>
  <c r="G5836" i="2"/>
  <c r="H5836" i="2"/>
  <c r="I5836" i="2"/>
  <c r="A5837" i="2"/>
  <c r="B5837" i="2"/>
  <c r="C5837" i="2"/>
  <c r="D5837" i="2"/>
  <c r="E5837" i="2"/>
  <c r="F5837" i="2"/>
  <c r="G5837" i="2"/>
  <c r="H5837" i="2"/>
  <c r="I5837" i="2"/>
  <c r="A5838" i="2"/>
  <c r="B5838" i="2"/>
  <c r="C5838" i="2"/>
  <c r="D5838" i="2"/>
  <c r="E5838" i="2"/>
  <c r="F5838" i="2"/>
  <c r="G5838" i="2"/>
  <c r="H5838" i="2"/>
  <c r="I5838" i="2"/>
  <c r="A5839" i="2"/>
  <c r="B5839" i="2"/>
  <c r="C5839" i="2"/>
  <c r="D5839" i="2"/>
  <c r="E5839" i="2"/>
  <c r="F5839" i="2"/>
  <c r="G5839" i="2"/>
  <c r="H5839" i="2"/>
  <c r="I5839" i="2"/>
  <c r="A5840" i="2"/>
  <c r="B5840" i="2"/>
  <c r="C5840" i="2"/>
  <c r="D5840" i="2"/>
  <c r="E5840" i="2"/>
  <c r="F5840" i="2"/>
  <c r="G5840" i="2"/>
  <c r="H5840" i="2"/>
  <c r="I5840" i="2"/>
  <c r="A5841" i="2"/>
  <c r="B5841" i="2"/>
  <c r="C5841" i="2"/>
  <c r="D5841" i="2"/>
  <c r="E5841" i="2"/>
  <c r="F5841" i="2"/>
  <c r="G5841" i="2"/>
  <c r="H5841" i="2"/>
  <c r="I5841" i="2"/>
  <c r="A5842" i="2"/>
  <c r="B5842" i="2"/>
  <c r="C5842" i="2"/>
  <c r="D5842" i="2"/>
  <c r="E5842" i="2"/>
  <c r="F5842" i="2"/>
  <c r="G5842" i="2"/>
  <c r="H5842" i="2"/>
  <c r="I5842" i="2"/>
  <c r="A5843" i="2"/>
  <c r="B5843" i="2"/>
  <c r="C5843" i="2"/>
  <c r="D5843" i="2"/>
  <c r="E5843" i="2"/>
  <c r="F5843" i="2"/>
  <c r="G5843" i="2"/>
  <c r="H5843" i="2"/>
  <c r="I5843" i="2"/>
  <c r="A5844" i="2"/>
  <c r="B5844" i="2"/>
  <c r="C5844" i="2"/>
  <c r="D5844" i="2"/>
  <c r="E5844" i="2"/>
  <c r="F5844" i="2"/>
  <c r="G5844" i="2"/>
  <c r="H5844" i="2"/>
  <c r="I5844" i="2"/>
  <c r="A5845" i="2"/>
  <c r="B5845" i="2"/>
  <c r="C5845" i="2"/>
  <c r="D5845" i="2"/>
  <c r="E5845" i="2"/>
  <c r="F5845" i="2"/>
  <c r="G5845" i="2"/>
  <c r="H5845" i="2"/>
  <c r="I5845" i="2"/>
  <c r="A5846" i="2"/>
  <c r="B5846" i="2"/>
  <c r="C5846" i="2"/>
  <c r="D5846" i="2"/>
  <c r="E5846" i="2"/>
  <c r="F5846" i="2"/>
  <c r="G5846" i="2"/>
  <c r="H5846" i="2"/>
  <c r="I5846" i="2"/>
  <c r="A5847" i="2"/>
  <c r="B5847" i="2"/>
  <c r="C5847" i="2"/>
  <c r="D5847" i="2"/>
  <c r="E5847" i="2"/>
  <c r="F5847" i="2"/>
  <c r="G5847" i="2"/>
  <c r="H5847" i="2"/>
  <c r="I5847" i="2"/>
  <c r="A5848" i="2"/>
  <c r="B5848" i="2"/>
  <c r="C5848" i="2"/>
  <c r="D5848" i="2"/>
  <c r="E5848" i="2"/>
  <c r="F5848" i="2"/>
  <c r="G5848" i="2"/>
  <c r="H5848" i="2"/>
  <c r="I5848" i="2"/>
  <c r="A5849" i="2"/>
  <c r="B5849" i="2"/>
  <c r="C5849" i="2"/>
  <c r="D5849" i="2"/>
  <c r="E5849" i="2"/>
  <c r="F5849" i="2"/>
  <c r="G5849" i="2"/>
  <c r="H5849" i="2"/>
  <c r="I5849" i="2"/>
  <c r="A5850" i="2"/>
  <c r="B5850" i="2"/>
  <c r="C5850" i="2"/>
  <c r="D5850" i="2"/>
  <c r="E5850" i="2"/>
  <c r="F5850" i="2"/>
  <c r="G5850" i="2"/>
  <c r="H5850" i="2"/>
  <c r="I5850" i="2"/>
  <c r="A5851" i="2"/>
  <c r="B5851" i="2"/>
  <c r="C5851" i="2"/>
  <c r="D5851" i="2"/>
  <c r="E5851" i="2"/>
  <c r="F5851" i="2"/>
  <c r="G5851" i="2"/>
  <c r="H5851" i="2"/>
  <c r="I5851" i="2"/>
  <c r="A5852" i="2"/>
  <c r="B5852" i="2"/>
  <c r="C5852" i="2"/>
  <c r="D5852" i="2"/>
  <c r="E5852" i="2"/>
  <c r="F5852" i="2"/>
  <c r="G5852" i="2"/>
  <c r="H5852" i="2"/>
  <c r="I5852" i="2"/>
  <c r="A5853" i="2"/>
  <c r="B5853" i="2"/>
  <c r="C5853" i="2"/>
  <c r="D5853" i="2"/>
  <c r="E5853" i="2"/>
  <c r="F5853" i="2"/>
  <c r="G5853" i="2"/>
  <c r="H5853" i="2"/>
  <c r="I5853" i="2"/>
  <c r="A5854" i="2"/>
  <c r="B5854" i="2"/>
  <c r="C5854" i="2"/>
  <c r="D5854" i="2"/>
  <c r="E5854" i="2"/>
  <c r="F5854" i="2"/>
  <c r="G5854" i="2"/>
  <c r="H5854" i="2"/>
  <c r="I5854" i="2"/>
  <c r="A5855" i="2"/>
  <c r="B5855" i="2"/>
  <c r="C5855" i="2"/>
  <c r="D5855" i="2"/>
  <c r="E5855" i="2"/>
  <c r="F5855" i="2"/>
  <c r="G5855" i="2"/>
  <c r="H5855" i="2"/>
  <c r="I5855" i="2"/>
  <c r="A5856" i="2"/>
  <c r="B5856" i="2"/>
  <c r="C5856" i="2"/>
  <c r="D5856" i="2"/>
  <c r="E5856" i="2"/>
  <c r="F5856" i="2"/>
  <c r="G5856" i="2"/>
  <c r="H5856" i="2"/>
  <c r="I5856" i="2"/>
  <c r="A5857" i="2"/>
  <c r="B5857" i="2"/>
  <c r="C5857" i="2"/>
  <c r="D5857" i="2"/>
  <c r="E5857" i="2"/>
  <c r="F5857" i="2"/>
  <c r="G5857" i="2"/>
  <c r="H5857" i="2"/>
  <c r="I5857" i="2"/>
  <c r="A5858" i="2"/>
  <c r="B5858" i="2"/>
  <c r="C5858" i="2"/>
  <c r="D5858" i="2"/>
  <c r="E5858" i="2"/>
  <c r="F5858" i="2"/>
  <c r="G5858" i="2"/>
  <c r="H5858" i="2"/>
  <c r="I5858" i="2"/>
  <c r="A5859" i="2"/>
  <c r="B5859" i="2"/>
  <c r="C5859" i="2"/>
  <c r="D5859" i="2"/>
  <c r="E5859" i="2"/>
  <c r="F5859" i="2"/>
  <c r="G5859" i="2"/>
  <c r="H5859" i="2"/>
  <c r="I5859" i="2"/>
  <c r="A5860" i="2"/>
  <c r="B5860" i="2"/>
  <c r="C5860" i="2"/>
  <c r="D5860" i="2"/>
  <c r="E5860" i="2"/>
  <c r="F5860" i="2"/>
  <c r="G5860" i="2"/>
  <c r="H5860" i="2"/>
  <c r="I5860" i="2"/>
  <c r="A5861" i="2"/>
  <c r="B5861" i="2"/>
  <c r="C5861" i="2"/>
  <c r="D5861" i="2"/>
  <c r="E5861" i="2"/>
  <c r="F5861" i="2"/>
  <c r="G5861" i="2"/>
  <c r="H5861" i="2"/>
  <c r="I5861" i="2"/>
  <c r="A5862" i="2"/>
  <c r="B5862" i="2"/>
  <c r="C5862" i="2"/>
  <c r="D5862" i="2"/>
  <c r="E5862" i="2"/>
  <c r="F5862" i="2"/>
  <c r="G5862" i="2"/>
  <c r="H5862" i="2"/>
  <c r="I5862" i="2"/>
  <c r="A5863" i="2"/>
  <c r="B5863" i="2"/>
  <c r="C5863" i="2"/>
  <c r="D5863" i="2"/>
  <c r="E5863" i="2"/>
  <c r="F5863" i="2"/>
  <c r="G5863" i="2"/>
  <c r="H5863" i="2"/>
  <c r="I5863" i="2"/>
  <c r="A5864" i="2"/>
  <c r="B5864" i="2"/>
  <c r="C5864" i="2"/>
  <c r="D5864" i="2"/>
  <c r="E5864" i="2"/>
  <c r="F5864" i="2"/>
  <c r="G5864" i="2"/>
  <c r="H5864" i="2"/>
  <c r="I5864" i="2"/>
  <c r="A5865" i="2"/>
  <c r="B5865" i="2"/>
  <c r="C5865" i="2"/>
  <c r="D5865" i="2"/>
  <c r="E5865" i="2"/>
  <c r="F5865" i="2"/>
  <c r="G5865" i="2"/>
  <c r="H5865" i="2"/>
  <c r="I5865" i="2"/>
  <c r="A5866" i="2"/>
  <c r="B5866" i="2"/>
  <c r="C5866" i="2"/>
  <c r="D5866" i="2"/>
  <c r="E5866" i="2"/>
  <c r="F5866" i="2"/>
  <c r="G5866" i="2"/>
  <c r="H5866" i="2"/>
  <c r="I5866" i="2"/>
  <c r="A5867" i="2"/>
  <c r="B5867" i="2"/>
  <c r="C5867" i="2"/>
  <c r="D5867" i="2"/>
  <c r="E5867" i="2"/>
  <c r="F5867" i="2"/>
  <c r="G5867" i="2"/>
  <c r="H5867" i="2"/>
  <c r="I5867" i="2"/>
  <c r="A5868" i="2"/>
  <c r="B5868" i="2"/>
  <c r="C5868" i="2"/>
  <c r="D5868" i="2"/>
  <c r="E5868" i="2"/>
  <c r="F5868" i="2"/>
  <c r="G5868" i="2"/>
  <c r="H5868" i="2"/>
  <c r="I5868" i="2"/>
  <c r="A5869" i="2"/>
  <c r="B5869" i="2"/>
  <c r="C5869" i="2"/>
  <c r="D5869" i="2"/>
  <c r="E5869" i="2"/>
  <c r="F5869" i="2"/>
  <c r="G5869" i="2"/>
  <c r="H5869" i="2"/>
  <c r="I5869" i="2"/>
  <c r="A5870" i="2"/>
  <c r="B5870" i="2"/>
  <c r="C5870" i="2"/>
  <c r="D5870" i="2"/>
  <c r="E5870" i="2"/>
  <c r="F5870" i="2"/>
  <c r="G5870" i="2"/>
  <c r="H5870" i="2"/>
  <c r="I5870" i="2"/>
  <c r="A5871" i="2"/>
  <c r="B5871" i="2"/>
  <c r="C5871" i="2"/>
  <c r="D5871" i="2"/>
  <c r="E5871" i="2"/>
  <c r="F5871" i="2"/>
  <c r="G5871" i="2"/>
  <c r="H5871" i="2"/>
  <c r="I5871" i="2"/>
  <c r="A5872" i="2"/>
  <c r="B5872" i="2"/>
  <c r="C5872" i="2"/>
  <c r="D5872" i="2"/>
  <c r="E5872" i="2"/>
  <c r="F5872" i="2"/>
  <c r="G5872" i="2"/>
  <c r="H5872" i="2"/>
  <c r="I5872" i="2"/>
  <c r="A5873" i="2"/>
  <c r="B5873" i="2"/>
  <c r="C5873" i="2"/>
  <c r="D5873" i="2"/>
  <c r="E5873" i="2"/>
  <c r="F5873" i="2"/>
  <c r="G5873" i="2"/>
  <c r="H5873" i="2"/>
  <c r="I5873" i="2"/>
  <c r="A5874" i="2"/>
  <c r="B5874" i="2"/>
  <c r="C5874" i="2"/>
  <c r="D5874" i="2"/>
  <c r="E5874" i="2"/>
  <c r="F5874" i="2"/>
  <c r="G5874" i="2"/>
  <c r="H5874" i="2"/>
  <c r="I5874" i="2"/>
  <c r="A5875" i="2"/>
  <c r="B5875" i="2"/>
  <c r="C5875" i="2"/>
  <c r="D5875" i="2"/>
  <c r="E5875" i="2"/>
  <c r="F5875" i="2"/>
  <c r="G5875" i="2"/>
  <c r="H5875" i="2"/>
  <c r="I5875" i="2"/>
  <c r="A5876" i="2"/>
  <c r="B5876" i="2"/>
  <c r="C5876" i="2"/>
  <c r="D5876" i="2"/>
  <c r="E5876" i="2"/>
  <c r="F5876" i="2"/>
  <c r="G5876" i="2"/>
  <c r="H5876" i="2"/>
  <c r="I5876" i="2"/>
  <c r="A5877" i="2"/>
  <c r="B5877" i="2"/>
  <c r="C5877" i="2"/>
  <c r="D5877" i="2"/>
  <c r="E5877" i="2"/>
  <c r="F5877" i="2"/>
  <c r="G5877" i="2"/>
  <c r="H5877" i="2"/>
  <c r="I5877" i="2"/>
  <c r="A5878" i="2"/>
  <c r="B5878" i="2"/>
  <c r="C5878" i="2"/>
  <c r="D5878" i="2"/>
  <c r="E5878" i="2"/>
  <c r="F5878" i="2"/>
  <c r="G5878" i="2"/>
  <c r="H5878" i="2"/>
  <c r="I5878" i="2"/>
  <c r="A5879" i="2"/>
  <c r="B5879" i="2"/>
  <c r="C5879" i="2"/>
  <c r="D5879" i="2"/>
  <c r="E5879" i="2"/>
  <c r="F5879" i="2"/>
  <c r="G5879" i="2"/>
  <c r="H5879" i="2"/>
  <c r="I5879" i="2"/>
  <c r="A5880" i="2"/>
  <c r="B5880" i="2"/>
  <c r="C5880" i="2"/>
  <c r="D5880" i="2"/>
  <c r="E5880" i="2"/>
  <c r="F5880" i="2"/>
  <c r="G5880" i="2"/>
  <c r="H5880" i="2"/>
  <c r="I5880" i="2"/>
  <c r="A5881" i="2"/>
  <c r="B5881" i="2"/>
  <c r="C5881" i="2"/>
  <c r="D5881" i="2"/>
  <c r="E5881" i="2"/>
  <c r="F5881" i="2"/>
  <c r="G5881" i="2"/>
  <c r="H5881" i="2"/>
  <c r="I5881" i="2"/>
  <c r="A5882" i="2"/>
  <c r="B5882" i="2"/>
  <c r="C5882" i="2"/>
  <c r="D5882" i="2"/>
  <c r="E5882" i="2"/>
  <c r="F5882" i="2"/>
  <c r="G5882" i="2"/>
  <c r="H5882" i="2"/>
  <c r="I5882" i="2"/>
  <c r="A5883" i="2"/>
  <c r="B5883" i="2"/>
  <c r="C5883" i="2"/>
  <c r="D5883" i="2"/>
  <c r="E5883" i="2"/>
  <c r="F5883" i="2"/>
  <c r="G5883" i="2"/>
  <c r="H5883" i="2"/>
  <c r="I5883" i="2"/>
  <c r="A5884" i="2"/>
  <c r="B5884" i="2"/>
  <c r="C5884" i="2"/>
  <c r="D5884" i="2"/>
  <c r="E5884" i="2"/>
  <c r="F5884" i="2"/>
  <c r="G5884" i="2"/>
  <c r="H5884" i="2"/>
  <c r="I5884" i="2"/>
  <c r="A5885" i="2"/>
  <c r="B5885" i="2"/>
  <c r="C5885" i="2"/>
  <c r="D5885" i="2"/>
  <c r="E5885" i="2"/>
  <c r="F5885" i="2"/>
  <c r="G5885" i="2"/>
  <c r="H5885" i="2"/>
  <c r="I5885" i="2"/>
  <c r="A5886" i="2"/>
  <c r="B5886" i="2"/>
  <c r="C5886" i="2"/>
  <c r="D5886" i="2"/>
  <c r="E5886" i="2"/>
  <c r="F5886" i="2"/>
  <c r="G5886" i="2"/>
  <c r="H5886" i="2"/>
  <c r="I5886" i="2"/>
  <c r="A5887" i="2"/>
  <c r="B5887" i="2"/>
  <c r="C5887" i="2"/>
  <c r="D5887" i="2"/>
  <c r="E5887" i="2"/>
  <c r="F5887" i="2"/>
  <c r="G5887" i="2"/>
  <c r="H5887" i="2"/>
  <c r="I5887" i="2"/>
  <c r="A5888" i="2"/>
  <c r="B5888" i="2"/>
  <c r="C5888" i="2"/>
  <c r="D5888" i="2"/>
  <c r="E5888" i="2"/>
  <c r="F5888" i="2"/>
  <c r="G5888" i="2"/>
  <c r="H5888" i="2"/>
  <c r="I5888" i="2"/>
  <c r="A5889" i="2"/>
  <c r="B5889" i="2"/>
  <c r="C5889" i="2"/>
  <c r="D5889" i="2"/>
  <c r="E5889" i="2"/>
  <c r="F5889" i="2"/>
  <c r="G5889" i="2"/>
  <c r="H5889" i="2"/>
  <c r="I5889" i="2"/>
  <c r="A5890" i="2"/>
  <c r="B5890" i="2"/>
  <c r="C5890" i="2"/>
  <c r="D5890" i="2"/>
  <c r="E5890" i="2"/>
  <c r="F5890" i="2"/>
  <c r="G5890" i="2"/>
  <c r="H5890" i="2"/>
  <c r="I5890" i="2"/>
  <c r="A5891" i="2"/>
  <c r="B5891" i="2"/>
  <c r="C5891" i="2"/>
  <c r="D5891" i="2"/>
  <c r="E5891" i="2"/>
  <c r="F5891" i="2"/>
  <c r="G5891" i="2"/>
  <c r="H5891" i="2"/>
  <c r="I5891" i="2"/>
  <c r="A5892" i="2"/>
  <c r="B5892" i="2"/>
  <c r="C5892" i="2"/>
  <c r="D5892" i="2"/>
  <c r="E5892" i="2"/>
  <c r="F5892" i="2"/>
  <c r="G5892" i="2"/>
  <c r="H5892" i="2"/>
  <c r="I5892" i="2"/>
  <c r="A5893" i="2"/>
  <c r="B5893" i="2"/>
  <c r="C5893" i="2"/>
  <c r="D5893" i="2"/>
  <c r="E5893" i="2"/>
  <c r="F5893" i="2"/>
  <c r="G5893" i="2"/>
  <c r="H5893" i="2"/>
  <c r="I5893" i="2"/>
  <c r="A5894" i="2"/>
  <c r="B5894" i="2"/>
  <c r="C5894" i="2"/>
  <c r="D5894" i="2"/>
  <c r="E5894" i="2"/>
  <c r="F5894" i="2"/>
  <c r="G5894" i="2"/>
  <c r="H5894" i="2"/>
  <c r="I5894" i="2"/>
  <c r="A5895" i="2"/>
  <c r="B5895" i="2"/>
  <c r="C5895" i="2"/>
  <c r="D5895" i="2"/>
  <c r="E5895" i="2"/>
  <c r="F5895" i="2"/>
  <c r="G5895" i="2"/>
  <c r="H5895" i="2"/>
  <c r="I5895" i="2"/>
  <c r="A5896" i="2"/>
  <c r="B5896" i="2"/>
  <c r="C5896" i="2"/>
  <c r="D5896" i="2"/>
  <c r="E5896" i="2"/>
  <c r="F5896" i="2"/>
  <c r="G5896" i="2"/>
  <c r="H5896" i="2"/>
  <c r="I5896" i="2"/>
  <c r="A5897" i="2"/>
  <c r="B5897" i="2"/>
  <c r="C5897" i="2"/>
  <c r="D5897" i="2"/>
  <c r="E5897" i="2"/>
  <c r="F5897" i="2"/>
  <c r="G5897" i="2"/>
  <c r="H5897" i="2"/>
  <c r="I5897" i="2"/>
  <c r="A5898" i="2"/>
  <c r="B5898" i="2"/>
  <c r="C5898" i="2"/>
  <c r="D5898" i="2"/>
  <c r="E5898" i="2"/>
  <c r="F5898" i="2"/>
  <c r="G5898" i="2"/>
  <c r="H5898" i="2"/>
  <c r="I5898" i="2"/>
  <c r="A5899" i="2"/>
  <c r="B5899" i="2"/>
  <c r="C5899" i="2"/>
  <c r="D5899" i="2"/>
  <c r="E5899" i="2"/>
  <c r="F5899" i="2"/>
  <c r="G5899" i="2"/>
  <c r="H5899" i="2"/>
  <c r="I5899" i="2"/>
  <c r="A5900" i="2"/>
  <c r="B5900" i="2"/>
  <c r="C5900" i="2"/>
  <c r="D5900" i="2"/>
  <c r="E5900" i="2"/>
  <c r="F5900" i="2"/>
  <c r="G5900" i="2"/>
  <c r="H5900" i="2"/>
  <c r="I5900" i="2"/>
  <c r="A5901" i="2"/>
  <c r="B5901" i="2"/>
  <c r="C5901" i="2"/>
  <c r="D5901" i="2"/>
  <c r="E5901" i="2"/>
  <c r="F5901" i="2"/>
  <c r="G5901" i="2"/>
  <c r="H5901" i="2"/>
  <c r="I5901" i="2"/>
  <c r="A5902" i="2"/>
  <c r="B5902" i="2"/>
  <c r="C5902" i="2"/>
  <c r="D5902" i="2"/>
  <c r="E5902" i="2"/>
  <c r="F5902" i="2"/>
  <c r="G5902" i="2"/>
  <c r="H5902" i="2"/>
  <c r="I5902" i="2"/>
  <c r="A5903" i="2"/>
  <c r="B5903" i="2"/>
  <c r="C5903" i="2"/>
  <c r="D5903" i="2"/>
  <c r="E5903" i="2"/>
  <c r="F5903" i="2"/>
  <c r="G5903" i="2"/>
  <c r="H5903" i="2"/>
  <c r="I5903" i="2"/>
  <c r="A5904" i="2"/>
  <c r="B5904" i="2"/>
  <c r="C5904" i="2"/>
  <c r="D5904" i="2"/>
  <c r="E5904" i="2"/>
  <c r="F5904" i="2"/>
  <c r="G5904" i="2"/>
  <c r="H5904" i="2"/>
  <c r="I5904" i="2"/>
  <c r="A5905" i="2"/>
  <c r="B5905" i="2"/>
  <c r="C5905" i="2"/>
  <c r="D5905" i="2"/>
  <c r="E5905" i="2"/>
  <c r="F5905" i="2"/>
  <c r="G5905" i="2"/>
  <c r="H5905" i="2"/>
  <c r="I5905" i="2"/>
  <c r="A5906" i="2"/>
  <c r="B5906" i="2"/>
  <c r="C5906" i="2"/>
  <c r="D5906" i="2"/>
  <c r="E5906" i="2"/>
  <c r="F5906" i="2"/>
  <c r="G5906" i="2"/>
  <c r="H5906" i="2"/>
  <c r="I5906" i="2"/>
  <c r="A5907" i="2"/>
  <c r="B5907" i="2"/>
  <c r="C5907" i="2"/>
  <c r="D5907" i="2"/>
  <c r="E5907" i="2"/>
  <c r="F5907" i="2"/>
  <c r="G5907" i="2"/>
  <c r="H5907" i="2"/>
  <c r="I5907" i="2"/>
  <c r="A5908" i="2"/>
  <c r="B5908" i="2"/>
  <c r="C5908" i="2"/>
  <c r="D5908" i="2"/>
  <c r="E5908" i="2"/>
  <c r="F5908" i="2"/>
  <c r="G5908" i="2"/>
  <c r="H5908" i="2"/>
  <c r="I5908" i="2"/>
  <c r="A5909" i="2"/>
  <c r="B5909" i="2"/>
  <c r="C5909" i="2"/>
  <c r="D5909" i="2"/>
  <c r="E5909" i="2"/>
  <c r="F5909" i="2"/>
  <c r="G5909" i="2"/>
  <c r="H5909" i="2"/>
  <c r="I5909" i="2"/>
  <c r="A5910" i="2"/>
  <c r="B5910" i="2"/>
  <c r="C5910" i="2"/>
  <c r="D5910" i="2"/>
  <c r="E5910" i="2"/>
  <c r="F5910" i="2"/>
  <c r="G5910" i="2"/>
  <c r="H5910" i="2"/>
  <c r="I5910" i="2"/>
  <c r="A5911" i="2"/>
  <c r="B5911" i="2"/>
  <c r="C5911" i="2"/>
  <c r="D5911" i="2"/>
  <c r="E5911" i="2"/>
  <c r="F5911" i="2"/>
  <c r="G5911" i="2"/>
  <c r="H5911" i="2"/>
  <c r="I5911" i="2"/>
  <c r="A5912" i="2"/>
  <c r="B5912" i="2"/>
  <c r="C5912" i="2"/>
  <c r="D5912" i="2"/>
  <c r="E5912" i="2"/>
  <c r="F5912" i="2"/>
  <c r="G5912" i="2"/>
  <c r="H5912" i="2"/>
  <c r="I5912" i="2"/>
  <c r="A5913" i="2"/>
  <c r="B5913" i="2"/>
  <c r="C5913" i="2"/>
  <c r="D5913" i="2"/>
  <c r="E5913" i="2"/>
  <c r="F5913" i="2"/>
  <c r="G5913" i="2"/>
  <c r="H5913" i="2"/>
  <c r="I5913" i="2"/>
  <c r="A5914" i="2"/>
  <c r="B5914" i="2"/>
  <c r="C5914" i="2"/>
  <c r="D5914" i="2"/>
  <c r="E5914" i="2"/>
  <c r="F5914" i="2"/>
  <c r="G5914" i="2"/>
  <c r="H5914" i="2"/>
  <c r="I5914" i="2"/>
  <c r="A5915" i="2"/>
  <c r="B5915" i="2"/>
  <c r="C5915" i="2"/>
  <c r="D5915" i="2"/>
  <c r="E5915" i="2"/>
  <c r="F5915" i="2"/>
  <c r="G5915" i="2"/>
  <c r="H5915" i="2"/>
  <c r="I5915" i="2"/>
  <c r="A5916" i="2"/>
  <c r="B5916" i="2"/>
  <c r="C5916" i="2"/>
  <c r="D5916" i="2"/>
  <c r="E5916" i="2"/>
  <c r="F5916" i="2"/>
  <c r="G5916" i="2"/>
  <c r="H5916" i="2"/>
  <c r="I5916" i="2"/>
  <c r="A5917" i="2"/>
  <c r="B5917" i="2"/>
  <c r="C5917" i="2"/>
  <c r="D5917" i="2"/>
  <c r="E5917" i="2"/>
  <c r="F5917" i="2"/>
  <c r="G5917" i="2"/>
  <c r="H5917" i="2"/>
  <c r="I5917" i="2"/>
  <c r="A5918" i="2"/>
  <c r="B5918" i="2"/>
  <c r="C5918" i="2"/>
  <c r="D5918" i="2"/>
  <c r="E5918" i="2"/>
  <c r="F5918" i="2"/>
  <c r="G5918" i="2"/>
  <c r="H5918" i="2"/>
  <c r="I5918" i="2"/>
  <c r="A5919" i="2"/>
  <c r="B5919" i="2"/>
  <c r="C5919" i="2"/>
  <c r="D5919" i="2"/>
  <c r="E5919" i="2"/>
  <c r="F5919" i="2"/>
  <c r="G5919" i="2"/>
  <c r="H5919" i="2"/>
  <c r="I5919" i="2"/>
  <c r="A5920" i="2"/>
  <c r="B5920" i="2"/>
  <c r="C5920" i="2"/>
  <c r="D5920" i="2"/>
  <c r="E5920" i="2"/>
  <c r="F5920" i="2"/>
  <c r="G5920" i="2"/>
  <c r="H5920" i="2"/>
  <c r="I5920" i="2"/>
  <c r="A5921" i="2"/>
  <c r="B5921" i="2"/>
  <c r="C5921" i="2"/>
  <c r="D5921" i="2"/>
  <c r="E5921" i="2"/>
  <c r="F5921" i="2"/>
  <c r="G5921" i="2"/>
  <c r="H5921" i="2"/>
  <c r="I5921" i="2"/>
  <c r="A5922" i="2"/>
  <c r="B5922" i="2"/>
  <c r="C5922" i="2"/>
  <c r="D5922" i="2"/>
  <c r="E5922" i="2"/>
  <c r="F5922" i="2"/>
  <c r="G5922" i="2"/>
  <c r="H5922" i="2"/>
  <c r="I5922" i="2"/>
  <c r="A5923" i="2"/>
  <c r="B5923" i="2"/>
  <c r="C5923" i="2"/>
  <c r="D5923" i="2"/>
  <c r="E5923" i="2"/>
  <c r="F5923" i="2"/>
  <c r="G5923" i="2"/>
  <c r="H5923" i="2"/>
  <c r="I5923" i="2"/>
  <c r="A5924" i="2"/>
  <c r="B5924" i="2"/>
  <c r="C5924" i="2"/>
  <c r="D5924" i="2"/>
  <c r="E5924" i="2"/>
  <c r="F5924" i="2"/>
  <c r="G5924" i="2"/>
  <c r="H5924" i="2"/>
  <c r="I5924" i="2"/>
  <c r="A5925" i="2"/>
  <c r="B5925" i="2"/>
  <c r="C5925" i="2"/>
  <c r="D5925" i="2"/>
  <c r="E5925" i="2"/>
  <c r="F5925" i="2"/>
  <c r="G5925" i="2"/>
  <c r="H5925" i="2"/>
  <c r="I5925" i="2"/>
  <c r="A5926" i="2"/>
  <c r="B5926" i="2"/>
  <c r="C5926" i="2"/>
  <c r="D5926" i="2"/>
  <c r="E5926" i="2"/>
  <c r="F5926" i="2"/>
  <c r="G5926" i="2"/>
  <c r="H5926" i="2"/>
  <c r="I5926" i="2"/>
  <c r="A5927" i="2"/>
  <c r="B5927" i="2"/>
  <c r="C5927" i="2"/>
  <c r="D5927" i="2"/>
  <c r="E5927" i="2"/>
  <c r="F5927" i="2"/>
  <c r="G5927" i="2"/>
  <c r="H5927" i="2"/>
  <c r="I5927" i="2"/>
  <c r="A5928" i="2"/>
  <c r="B5928" i="2"/>
  <c r="C5928" i="2"/>
  <c r="D5928" i="2"/>
  <c r="E5928" i="2"/>
  <c r="F5928" i="2"/>
  <c r="G5928" i="2"/>
  <c r="H5928" i="2"/>
  <c r="I5928" i="2"/>
  <c r="A5929" i="2"/>
  <c r="B5929" i="2"/>
  <c r="C5929" i="2"/>
  <c r="D5929" i="2"/>
  <c r="E5929" i="2"/>
  <c r="F5929" i="2"/>
  <c r="G5929" i="2"/>
  <c r="H5929" i="2"/>
  <c r="I5929" i="2"/>
  <c r="A5930" i="2"/>
  <c r="B5930" i="2"/>
  <c r="C5930" i="2"/>
  <c r="D5930" i="2"/>
  <c r="E5930" i="2"/>
  <c r="F5930" i="2"/>
  <c r="G5930" i="2"/>
  <c r="H5930" i="2"/>
  <c r="I5930" i="2"/>
  <c r="A5931" i="2"/>
  <c r="B5931" i="2"/>
  <c r="C5931" i="2"/>
  <c r="D5931" i="2"/>
  <c r="E5931" i="2"/>
  <c r="F5931" i="2"/>
  <c r="G5931" i="2"/>
  <c r="H5931" i="2"/>
  <c r="I5931" i="2"/>
  <c r="A5932" i="2"/>
  <c r="B5932" i="2"/>
  <c r="C5932" i="2"/>
  <c r="D5932" i="2"/>
  <c r="E5932" i="2"/>
  <c r="F5932" i="2"/>
  <c r="G5932" i="2"/>
  <c r="H5932" i="2"/>
  <c r="I5932" i="2"/>
  <c r="A5933" i="2"/>
  <c r="B5933" i="2"/>
  <c r="C5933" i="2"/>
  <c r="D5933" i="2"/>
  <c r="E5933" i="2"/>
  <c r="F5933" i="2"/>
  <c r="G5933" i="2"/>
  <c r="H5933" i="2"/>
  <c r="I5933" i="2"/>
  <c r="A5934" i="2"/>
  <c r="B5934" i="2"/>
  <c r="C5934" i="2"/>
  <c r="D5934" i="2"/>
  <c r="E5934" i="2"/>
  <c r="F5934" i="2"/>
  <c r="G5934" i="2"/>
  <c r="H5934" i="2"/>
  <c r="I5934" i="2"/>
  <c r="A5935" i="2"/>
  <c r="B5935" i="2"/>
  <c r="C5935" i="2"/>
  <c r="D5935" i="2"/>
  <c r="E5935" i="2"/>
  <c r="F5935" i="2"/>
  <c r="G5935" i="2"/>
  <c r="H5935" i="2"/>
  <c r="I5935" i="2"/>
  <c r="A5936" i="2"/>
  <c r="B5936" i="2"/>
  <c r="C5936" i="2"/>
  <c r="D5936" i="2"/>
  <c r="E5936" i="2"/>
  <c r="F5936" i="2"/>
  <c r="G5936" i="2"/>
  <c r="H5936" i="2"/>
  <c r="I5936" i="2"/>
  <c r="A5937" i="2"/>
  <c r="B5937" i="2"/>
  <c r="C5937" i="2"/>
  <c r="D5937" i="2"/>
  <c r="E5937" i="2"/>
  <c r="F5937" i="2"/>
  <c r="G5937" i="2"/>
  <c r="H5937" i="2"/>
  <c r="I5937" i="2"/>
  <c r="A5938" i="2"/>
  <c r="B5938" i="2"/>
  <c r="C5938" i="2"/>
  <c r="D5938" i="2"/>
  <c r="E5938" i="2"/>
  <c r="F5938" i="2"/>
  <c r="G5938" i="2"/>
  <c r="H5938" i="2"/>
  <c r="I5938" i="2"/>
  <c r="A5939" i="2"/>
  <c r="B5939" i="2"/>
  <c r="C5939" i="2"/>
  <c r="D5939" i="2"/>
  <c r="E5939" i="2"/>
  <c r="F5939" i="2"/>
  <c r="G5939" i="2"/>
  <c r="H5939" i="2"/>
  <c r="I5939" i="2"/>
  <c r="A5940" i="2"/>
  <c r="B5940" i="2"/>
  <c r="C5940" i="2"/>
  <c r="D5940" i="2"/>
  <c r="E5940" i="2"/>
  <c r="F5940" i="2"/>
  <c r="G5940" i="2"/>
  <c r="H5940" i="2"/>
  <c r="I5940" i="2"/>
  <c r="A5941" i="2"/>
  <c r="B5941" i="2"/>
  <c r="C5941" i="2"/>
  <c r="D5941" i="2"/>
  <c r="E5941" i="2"/>
  <c r="F5941" i="2"/>
  <c r="G5941" i="2"/>
  <c r="H5941" i="2"/>
  <c r="I5941" i="2"/>
  <c r="A5942" i="2"/>
  <c r="B5942" i="2"/>
  <c r="C5942" i="2"/>
  <c r="D5942" i="2"/>
  <c r="E5942" i="2"/>
  <c r="F5942" i="2"/>
  <c r="G5942" i="2"/>
  <c r="H5942" i="2"/>
  <c r="I5942" i="2"/>
  <c r="A5943" i="2"/>
  <c r="B5943" i="2"/>
  <c r="C5943" i="2"/>
  <c r="D5943" i="2"/>
  <c r="E5943" i="2"/>
  <c r="F5943" i="2"/>
  <c r="G5943" i="2"/>
  <c r="H5943" i="2"/>
  <c r="I5943" i="2"/>
  <c r="A5944" i="2"/>
  <c r="B5944" i="2"/>
  <c r="C5944" i="2"/>
  <c r="D5944" i="2"/>
  <c r="E5944" i="2"/>
  <c r="F5944" i="2"/>
  <c r="G5944" i="2"/>
  <c r="H5944" i="2"/>
  <c r="I5944" i="2"/>
  <c r="A5945" i="2"/>
  <c r="B5945" i="2"/>
  <c r="C5945" i="2"/>
  <c r="D5945" i="2"/>
  <c r="E5945" i="2"/>
  <c r="F5945" i="2"/>
  <c r="G5945" i="2"/>
  <c r="H5945" i="2"/>
  <c r="I5945" i="2"/>
  <c r="A5946" i="2"/>
  <c r="B5946" i="2"/>
  <c r="C5946" i="2"/>
  <c r="D5946" i="2"/>
  <c r="E5946" i="2"/>
  <c r="F5946" i="2"/>
  <c r="G5946" i="2"/>
  <c r="H5946" i="2"/>
  <c r="I5946" i="2"/>
  <c r="A5947" i="2"/>
  <c r="B5947" i="2"/>
  <c r="C5947" i="2"/>
  <c r="D5947" i="2"/>
  <c r="E5947" i="2"/>
  <c r="F5947" i="2"/>
  <c r="G5947" i="2"/>
  <c r="H5947" i="2"/>
  <c r="I5947" i="2"/>
  <c r="A5948" i="2"/>
  <c r="B5948" i="2"/>
  <c r="C5948" i="2"/>
  <c r="D5948" i="2"/>
  <c r="E5948" i="2"/>
  <c r="F5948" i="2"/>
  <c r="G5948" i="2"/>
  <c r="H5948" i="2"/>
  <c r="I5948" i="2"/>
  <c r="A5949" i="2"/>
  <c r="B5949" i="2"/>
  <c r="C5949" i="2"/>
  <c r="D5949" i="2"/>
  <c r="E5949" i="2"/>
  <c r="F5949" i="2"/>
  <c r="G5949" i="2"/>
  <c r="H5949" i="2"/>
  <c r="I5949" i="2"/>
  <c r="A5950" i="2"/>
  <c r="B5950" i="2"/>
  <c r="C5950" i="2"/>
  <c r="D5950" i="2"/>
  <c r="E5950" i="2"/>
  <c r="F5950" i="2"/>
  <c r="G5950" i="2"/>
  <c r="H5950" i="2"/>
  <c r="I5950" i="2"/>
  <c r="A5951" i="2"/>
  <c r="B5951" i="2"/>
  <c r="C5951" i="2"/>
  <c r="D5951" i="2"/>
  <c r="E5951" i="2"/>
  <c r="F5951" i="2"/>
  <c r="G5951" i="2"/>
  <c r="H5951" i="2"/>
  <c r="I5951" i="2"/>
  <c r="A5952" i="2"/>
  <c r="B5952" i="2"/>
  <c r="C5952" i="2"/>
  <c r="D5952" i="2"/>
  <c r="E5952" i="2"/>
  <c r="F5952" i="2"/>
  <c r="G5952" i="2"/>
  <c r="H5952" i="2"/>
  <c r="I5952" i="2"/>
  <c r="A5953" i="2"/>
  <c r="B5953" i="2"/>
  <c r="C5953" i="2"/>
  <c r="D5953" i="2"/>
  <c r="E5953" i="2"/>
  <c r="F5953" i="2"/>
  <c r="G5953" i="2"/>
  <c r="H5953" i="2"/>
  <c r="I5953" i="2"/>
  <c r="A5954" i="2"/>
  <c r="B5954" i="2"/>
  <c r="C5954" i="2"/>
  <c r="D5954" i="2"/>
  <c r="E5954" i="2"/>
  <c r="F5954" i="2"/>
  <c r="G5954" i="2"/>
  <c r="H5954" i="2"/>
  <c r="I5954" i="2"/>
  <c r="A5955" i="2"/>
  <c r="B5955" i="2"/>
  <c r="C5955" i="2"/>
  <c r="D5955" i="2"/>
  <c r="E5955" i="2"/>
  <c r="F5955" i="2"/>
  <c r="G5955" i="2"/>
  <c r="H5955" i="2"/>
  <c r="I5955" i="2"/>
  <c r="A5956" i="2"/>
  <c r="B5956" i="2"/>
  <c r="C5956" i="2"/>
  <c r="D5956" i="2"/>
  <c r="E5956" i="2"/>
  <c r="F5956" i="2"/>
  <c r="G5956" i="2"/>
  <c r="H5956" i="2"/>
  <c r="I5956" i="2"/>
  <c r="A5957" i="2"/>
  <c r="B5957" i="2"/>
  <c r="C5957" i="2"/>
  <c r="D5957" i="2"/>
  <c r="E5957" i="2"/>
  <c r="F5957" i="2"/>
  <c r="G5957" i="2"/>
  <c r="H5957" i="2"/>
  <c r="I5957" i="2"/>
  <c r="A5958" i="2"/>
  <c r="B5958" i="2"/>
  <c r="C5958" i="2"/>
  <c r="D5958" i="2"/>
  <c r="E5958" i="2"/>
  <c r="F5958" i="2"/>
  <c r="G5958" i="2"/>
  <c r="H5958" i="2"/>
  <c r="I5958" i="2"/>
  <c r="A5959" i="2"/>
  <c r="B5959" i="2"/>
  <c r="C5959" i="2"/>
  <c r="D5959" i="2"/>
  <c r="E5959" i="2"/>
  <c r="F5959" i="2"/>
  <c r="G5959" i="2"/>
  <c r="H5959" i="2"/>
  <c r="I5959" i="2"/>
  <c r="A5960" i="2"/>
  <c r="B5960" i="2"/>
  <c r="C5960" i="2"/>
  <c r="D5960" i="2"/>
  <c r="E5960" i="2"/>
  <c r="F5960" i="2"/>
  <c r="G5960" i="2"/>
  <c r="H5960" i="2"/>
  <c r="I5960" i="2"/>
  <c r="A5961" i="2"/>
  <c r="B5961" i="2"/>
  <c r="C5961" i="2"/>
  <c r="D5961" i="2"/>
  <c r="E5961" i="2"/>
  <c r="F5961" i="2"/>
  <c r="G5961" i="2"/>
  <c r="H5961" i="2"/>
  <c r="I5961" i="2"/>
  <c r="A5962" i="2"/>
  <c r="B5962" i="2"/>
  <c r="C5962" i="2"/>
  <c r="D5962" i="2"/>
  <c r="E5962" i="2"/>
  <c r="F5962" i="2"/>
  <c r="G5962" i="2"/>
  <c r="H5962" i="2"/>
  <c r="I5962" i="2"/>
  <c r="A5963" i="2"/>
  <c r="B5963" i="2"/>
  <c r="C5963" i="2"/>
  <c r="D5963" i="2"/>
  <c r="E5963" i="2"/>
  <c r="F5963" i="2"/>
  <c r="G5963" i="2"/>
  <c r="H5963" i="2"/>
  <c r="I5963" i="2"/>
  <c r="A5964" i="2"/>
  <c r="B5964" i="2"/>
  <c r="C5964" i="2"/>
  <c r="D5964" i="2"/>
  <c r="E5964" i="2"/>
  <c r="F5964" i="2"/>
  <c r="G5964" i="2"/>
  <c r="H5964" i="2"/>
  <c r="I5964" i="2"/>
  <c r="A5965" i="2"/>
  <c r="B5965" i="2"/>
  <c r="C5965" i="2"/>
  <c r="D5965" i="2"/>
  <c r="E5965" i="2"/>
  <c r="F5965" i="2"/>
  <c r="G5965" i="2"/>
  <c r="H5965" i="2"/>
  <c r="I5965" i="2"/>
  <c r="A5966" i="2"/>
  <c r="B5966" i="2"/>
  <c r="C5966" i="2"/>
  <c r="D5966" i="2"/>
  <c r="E5966" i="2"/>
  <c r="F5966" i="2"/>
  <c r="G5966" i="2"/>
  <c r="H5966" i="2"/>
  <c r="I5966" i="2"/>
  <c r="A5967" i="2"/>
  <c r="B5967" i="2"/>
  <c r="C5967" i="2"/>
  <c r="D5967" i="2"/>
  <c r="E5967" i="2"/>
  <c r="F5967" i="2"/>
  <c r="G5967" i="2"/>
  <c r="H5967" i="2"/>
  <c r="I5967" i="2"/>
  <c r="A5968" i="2"/>
  <c r="B5968" i="2"/>
  <c r="C5968" i="2"/>
  <c r="D5968" i="2"/>
  <c r="E5968" i="2"/>
  <c r="F5968" i="2"/>
  <c r="G5968" i="2"/>
  <c r="H5968" i="2"/>
  <c r="I5968" i="2"/>
  <c r="A5969" i="2"/>
  <c r="B5969" i="2"/>
  <c r="C5969" i="2"/>
  <c r="D5969" i="2"/>
  <c r="E5969" i="2"/>
  <c r="F5969" i="2"/>
  <c r="G5969" i="2"/>
  <c r="H5969" i="2"/>
  <c r="I5969" i="2"/>
  <c r="A5970" i="2"/>
  <c r="B5970" i="2"/>
  <c r="C5970" i="2"/>
  <c r="D5970" i="2"/>
  <c r="E5970" i="2"/>
  <c r="F5970" i="2"/>
  <c r="G5970" i="2"/>
  <c r="H5970" i="2"/>
  <c r="I5970" i="2"/>
  <c r="A5971" i="2"/>
  <c r="B5971" i="2"/>
  <c r="C5971" i="2"/>
  <c r="D5971" i="2"/>
  <c r="E5971" i="2"/>
  <c r="F5971" i="2"/>
  <c r="G5971" i="2"/>
  <c r="H5971" i="2"/>
  <c r="I5971" i="2"/>
  <c r="A5972" i="2"/>
  <c r="B5972" i="2"/>
  <c r="C5972" i="2"/>
  <c r="D5972" i="2"/>
  <c r="E5972" i="2"/>
  <c r="F5972" i="2"/>
  <c r="G5972" i="2"/>
  <c r="H5972" i="2"/>
  <c r="I5972" i="2"/>
  <c r="A5973" i="2"/>
  <c r="B5973" i="2"/>
  <c r="C5973" i="2"/>
  <c r="D5973" i="2"/>
  <c r="E5973" i="2"/>
  <c r="F5973" i="2"/>
  <c r="G5973" i="2"/>
  <c r="H5973" i="2"/>
  <c r="I5973" i="2"/>
  <c r="A5974" i="2"/>
  <c r="B5974" i="2"/>
  <c r="C5974" i="2"/>
  <c r="D5974" i="2"/>
  <c r="E5974" i="2"/>
  <c r="F5974" i="2"/>
  <c r="G5974" i="2"/>
  <c r="H5974" i="2"/>
  <c r="I5974" i="2"/>
  <c r="A5975" i="2"/>
  <c r="B5975" i="2"/>
  <c r="C5975" i="2"/>
  <c r="D5975" i="2"/>
  <c r="E5975" i="2"/>
  <c r="F5975" i="2"/>
  <c r="G5975" i="2"/>
  <c r="H5975" i="2"/>
  <c r="I5975" i="2"/>
  <c r="A5976" i="2"/>
  <c r="B5976" i="2"/>
  <c r="C5976" i="2"/>
  <c r="D5976" i="2"/>
  <c r="E5976" i="2"/>
  <c r="F5976" i="2"/>
  <c r="G5976" i="2"/>
  <c r="H5976" i="2"/>
  <c r="I5976" i="2"/>
  <c r="A5977" i="2"/>
  <c r="B5977" i="2"/>
  <c r="C5977" i="2"/>
  <c r="D5977" i="2"/>
  <c r="E5977" i="2"/>
  <c r="F5977" i="2"/>
  <c r="G5977" i="2"/>
  <c r="H5977" i="2"/>
  <c r="I5977" i="2"/>
  <c r="A5978" i="2"/>
  <c r="B5978" i="2"/>
  <c r="C5978" i="2"/>
  <c r="D5978" i="2"/>
  <c r="E5978" i="2"/>
  <c r="F5978" i="2"/>
  <c r="G5978" i="2"/>
  <c r="H5978" i="2"/>
  <c r="I5978" i="2"/>
  <c r="A5979" i="2"/>
  <c r="B5979" i="2"/>
  <c r="C5979" i="2"/>
  <c r="D5979" i="2"/>
  <c r="E5979" i="2"/>
  <c r="F5979" i="2"/>
  <c r="G5979" i="2"/>
  <c r="H5979" i="2"/>
  <c r="I5979" i="2"/>
  <c r="A5980" i="2"/>
  <c r="B5980" i="2"/>
  <c r="C5980" i="2"/>
  <c r="D5980" i="2"/>
  <c r="E5980" i="2"/>
  <c r="F5980" i="2"/>
  <c r="G5980" i="2"/>
  <c r="H5980" i="2"/>
  <c r="I5980" i="2"/>
  <c r="A5981" i="2"/>
  <c r="B5981" i="2"/>
  <c r="C5981" i="2"/>
  <c r="D5981" i="2"/>
  <c r="E5981" i="2"/>
  <c r="F5981" i="2"/>
  <c r="G5981" i="2"/>
  <c r="H5981" i="2"/>
  <c r="I5981" i="2"/>
  <c r="A5982" i="2"/>
  <c r="B5982" i="2"/>
  <c r="C5982" i="2"/>
  <c r="D5982" i="2"/>
  <c r="E5982" i="2"/>
  <c r="F5982" i="2"/>
  <c r="G5982" i="2"/>
  <c r="H5982" i="2"/>
  <c r="I5982" i="2"/>
  <c r="A5983" i="2"/>
  <c r="B5983" i="2"/>
  <c r="C5983" i="2"/>
  <c r="D5983" i="2"/>
  <c r="E5983" i="2"/>
  <c r="F5983" i="2"/>
  <c r="G5983" i="2"/>
  <c r="H5983" i="2"/>
  <c r="I5983" i="2"/>
  <c r="A5984" i="2"/>
  <c r="B5984" i="2"/>
  <c r="C5984" i="2"/>
  <c r="D5984" i="2"/>
  <c r="E5984" i="2"/>
  <c r="F5984" i="2"/>
  <c r="G5984" i="2"/>
  <c r="H5984" i="2"/>
  <c r="I5984" i="2"/>
  <c r="A5985" i="2"/>
  <c r="B5985" i="2"/>
  <c r="C5985" i="2"/>
  <c r="D5985" i="2"/>
  <c r="E5985" i="2"/>
  <c r="F5985" i="2"/>
  <c r="G5985" i="2"/>
  <c r="H5985" i="2"/>
  <c r="I5985" i="2"/>
  <c r="A5986" i="2"/>
  <c r="B5986" i="2"/>
  <c r="C5986" i="2"/>
  <c r="D5986" i="2"/>
  <c r="E5986" i="2"/>
  <c r="F5986" i="2"/>
  <c r="G5986" i="2"/>
  <c r="H5986" i="2"/>
  <c r="I5986" i="2"/>
  <c r="A5987" i="2"/>
  <c r="B5987" i="2"/>
  <c r="C5987" i="2"/>
  <c r="D5987" i="2"/>
  <c r="E5987" i="2"/>
  <c r="F5987" i="2"/>
  <c r="G5987" i="2"/>
  <c r="H5987" i="2"/>
  <c r="I5987" i="2"/>
  <c r="A5988" i="2"/>
  <c r="B5988" i="2"/>
  <c r="C5988" i="2"/>
  <c r="D5988" i="2"/>
  <c r="E5988" i="2"/>
  <c r="F5988" i="2"/>
  <c r="G5988" i="2"/>
  <c r="H5988" i="2"/>
  <c r="I5988" i="2"/>
  <c r="A5989" i="2"/>
  <c r="B5989" i="2"/>
  <c r="C5989" i="2"/>
  <c r="D5989" i="2"/>
  <c r="E5989" i="2"/>
  <c r="F5989" i="2"/>
  <c r="G5989" i="2"/>
  <c r="H5989" i="2"/>
  <c r="I5989" i="2"/>
  <c r="A5990" i="2"/>
  <c r="B5990" i="2"/>
  <c r="C5990" i="2"/>
  <c r="D5990" i="2"/>
  <c r="E5990" i="2"/>
  <c r="F5990" i="2"/>
  <c r="G5990" i="2"/>
  <c r="H5990" i="2"/>
  <c r="I5990" i="2"/>
  <c r="A5991" i="2"/>
  <c r="B5991" i="2"/>
  <c r="C5991" i="2"/>
  <c r="D5991" i="2"/>
  <c r="E5991" i="2"/>
  <c r="F5991" i="2"/>
  <c r="G5991" i="2"/>
  <c r="H5991" i="2"/>
  <c r="I5991" i="2"/>
  <c r="A5992" i="2"/>
  <c r="B5992" i="2"/>
  <c r="C5992" i="2"/>
  <c r="D5992" i="2"/>
  <c r="E5992" i="2"/>
  <c r="F5992" i="2"/>
  <c r="G5992" i="2"/>
  <c r="H5992" i="2"/>
  <c r="I5992" i="2"/>
  <c r="A5993" i="2"/>
  <c r="B5993" i="2"/>
  <c r="C5993" i="2"/>
  <c r="D5993" i="2"/>
  <c r="E5993" i="2"/>
  <c r="F5993" i="2"/>
  <c r="G5993" i="2"/>
  <c r="H5993" i="2"/>
  <c r="I5993" i="2"/>
  <c r="A5994" i="2"/>
  <c r="B5994" i="2"/>
  <c r="C5994" i="2"/>
  <c r="D5994" i="2"/>
  <c r="E5994" i="2"/>
  <c r="F5994" i="2"/>
  <c r="G5994" i="2"/>
  <c r="H5994" i="2"/>
  <c r="I5994" i="2"/>
  <c r="A5995" i="2"/>
  <c r="B5995" i="2"/>
  <c r="C5995" i="2"/>
  <c r="D5995" i="2"/>
  <c r="E5995" i="2"/>
  <c r="F5995" i="2"/>
  <c r="G5995" i="2"/>
  <c r="H5995" i="2"/>
  <c r="I5995" i="2"/>
  <c r="A5996" i="2"/>
  <c r="B5996" i="2"/>
  <c r="C5996" i="2"/>
  <c r="D5996" i="2"/>
  <c r="E5996" i="2"/>
  <c r="F5996" i="2"/>
  <c r="G5996" i="2"/>
  <c r="H5996" i="2"/>
  <c r="I5996" i="2"/>
  <c r="A5997" i="2"/>
  <c r="B5997" i="2"/>
  <c r="C5997" i="2"/>
  <c r="D5997" i="2"/>
  <c r="E5997" i="2"/>
  <c r="F5997" i="2"/>
  <c r="G5997" i="2"/>
  <c r="H5997" i="2"/>
  <c r="I5997" i="2"/>
  <c r="A5998" i="2"/>
  <c r="B5998" i="2"/>
  <c r="C5998" i="2"/>
  <c r="D5998" i="2"/>
  <c r="E5998" i="2"/>
  <c r="F5998" i="2"/>
  <c r="G5998" i="2"/>
  <c r="H5998" i="2"/>
  <c r="I5998" i="2"/>
  <c r="A5999" i="2"/>
  <c r="B5999" i="2"/>
  <c r="C5999" i="2"/>
  <c r="D5999" i="2"/>
  <c r="E5999" i="2"/>
  <c r="F5999" i="2"/>
  <c r="G5999" i="2"/>
  <c r="H5999" i="2"/>
  <c r="I5999" i="2"/>
  <c r="A6000" i="2"/>
  <c r="B6000" i="2"/>
  <c r="C6000" i="2"/>
  <c r="D6000" i="2"/>
  <c r="E6000" i="2"/>
  <c r="F6000" i="2"/>
  <c r="G6000" i="2"/>
  <c r="H6000" i="2"/>
  <c r="I6000" i="2"/>
  <c r="A6001" i="2"/>
  <c r="B6001" i="2"/>
  <c r="C6001" i="2"/>
  <c r="D6001" i="2"/>
  <c r="E6001" i="2"/>
  <c r="F6001" i="2"/>
  <c r="G6001" i="2"/>
  <c r="H6001" i="2"/>
  <c r="I6001" i="2"/>
  <c r="A6002" i="2"/>
  <c r="B6002" i="2"/>
  <c r="C6002" i="2"/>
  <c r="D6002" i="2"/>
  <c r="E6002" i="2"/>
  <c r="F6002" i="2"/>
  <c r="G6002" i="2"/>
  <c r="H6002" i="2"/>
  <c r="I6002" i="2"/>
  <c r="A6003" i="2"/>
  <c r="B6003" i="2"/>
  <c r="C6003" i="2"/>
  <c r="D6003" i="2"/>
  <c r="E6003" i="2"/>
  <c r="F6003" i="2"/>
  <c r="G6003" i="2"/>
  <c r="H6003" i="2"/>
  <c r="I6003" i="2"/>
  <c r="A6004" i="2"/>
  <c r="B6004" i="2"/>
  <c r="C6004" i="2"/>
  <c r="D6004" i="2"/>
  <c r="E6004" i="2"/>
  <c r="F6004" i="2"/>
  <c r="G6004" i="2"/>
  <c r="H6004" i="2"/>
  <c r="I6004" i="2"/>
  <c r="A6005" i="2"/>
  <c r="B6005" i="2"/>
  <c r="C6005" i="2"/>
  <c r="D6005" i="2"/>
  <c r="E6005" i="2"/>
  <c r="F6005" i="2"/>
  <c r="G6005" i="2"/>
  <c r="H6005" i="2"/>
  <c r="I6005" i="2"/>
  <c r="A6006" i="2"/>
  <c r="B6006" i="2"/>
  <c r="C6006" i="2"/>
  <c r="D6006" i="2"/>
  <c r="E6006" i="2"/>
  <c r="F6006" i="2"/>
  <c r="G6006" i="2"/>
  <c r="H6006" i="2"/>
  <c r="I6006" i="2"/>
  <c r="A6007" i="2"/>
  <c r="B6007" i="2"/>
  <c r="C6007" i="2"/>
  <c r="D6007" i="2"/>
  <c r="E6007" i="2"/>
  <c r="F6007" i="2"/>
  <c r="G6007" i="2"/>
  <c r="H6007" i="2"/>
  <c r="I6007" i="2"/>
  <c r="A6008" i="2"/>
  <c r="B6008" i="2"/>
  <c r="C6008" i="2"/>
  <c r="D6008" i="2"/>
  <c r="E6008" i="2"/>
  <c r="F6008" i="2"/>
  <c r="G6008" i="2"/>
  <c r="H6008" i="2"/>
  <c r="I6008" i="2"/>
  <c r="A6009" i="2"/>
  <c r="B6009" i="2"/>
  <c r="C6009" i="2"/>
  <c r="D6009" i="2"/>
  <c r="E6009" i="2"/>
  <c r="F6009" i="2"/>
  <c r="G6009" i="2"/>
  <c r="H6009" i="2"/>
  <c r="I6009" i="2"/>
  <c r="A6010" i="2"/>
  <c r="B6010" i="2"/>
  <c r="C6010" i="2"/>
  <c r="D6010" i="2"/>
  <c r="E6010" i="2"/>
  <c r="F6010" i="2"/>
  <c r="G6010" i="2"/>
  <c r="H6010" i="2"/>
  <c r="I6010" i="2"/>
  <c r="A6011" i="2"/>
  <c r="B6011" i="2"/>
  <c r="C6011" i="2"/>
  <c r="D6011" i="2"/>
  <c r="E6011" i="2"/>
  <c r="F6011" i="2"/>
  <c r="G6011" i="2"/>
  <c r="H6011" i="2"/>
  <c r="I6011" i="2"/>
  <c r="A6012" i="2"/>
  <c r="B6012" i="2"/>
  <c r="C6012" i="2"/>
  <c r="D6012" i="2"/>
  <c r="E6012" i="2"/>
  <c r="F6012" i="2"/>
  <c r="G6012" i="2"/>
  <c r="H6012" i="2"/>
  <c r="I6012" i="2"/>
  <c r="A6013" i="2"/>
  <c r="B6013" i="2"/>
  <c r="C6013" i="2"/>
  <c r="D6013" i="2"/>
  <c r="E6013" i="2"/>
  <c r="F6013" i="2"/>
  <c r="G6013" i="2"/>
  <c r="H6013" i="2"/>
  <c r="I6013" i="2"/>
  <c r="A6014" i="2"/>
  <c r="B6014" i="2"/>
  <c r="C6014" i="2"/>
  <c r="D6014" i="2"/>
  <c r="E6014" i="2"/>
  <c r="F6014" i="2"/>
  <c r="G6014" i="2"/>
  <c r="H6014" i="2"/>
  <c r="I6014" i="2"/>
  <c r="A6015" i="2"/>
  <c r="B6015" i="2"/>
  <c r="C6015" i="2"/>
  <c r="D6015" i="2"/>
  <c r="E6015" i="2"/>
  <c r="F6015" i="2"/>
  <c r="G6015" i="2"/>
  <c r="H6015" i="2"/>
  <c r="I6015" i="2"/>
  <c r="A6016" i="2"/>
  <c r="B6016" i="2"/>
  <c r="C6016" i="2"/>
  <c r="D6016" i="2"/>
  <c r="E6016" i="2"/>
  <c r="F6016" i="2"/>
  <c r="G6016" i="2"/>
  <c r="H6016" i="2"/>
  <c r="I6016" i="2"/>
  <c r="A6017" i="2"/>
  <c r="B6017" i="2"/>
  <c r="C6017" i="2"/>
  <c r="D6017" i="2"/>
  <c r="E6017" i="2"/>
  <c r="F6017" i="2"/>
  <c r="G6017" i="2"/>
  <c r="H6017" i="2"/>
  <c r="I6017" i="2"/>
  <c r="A6018" i="2"/>
  <c r="B6018" i="2"/>
  <c r="C6018" i="2"/>
  <c r="D6018" i="2"/>
  <c r="E6018" i="2"/>
  <c r="F6018" i="2"/>
  <c r="G6018" i="2"/>
  <c r="H6018" i="2"/>
  <c r="I6018" i="2"/>
  <c r="A6019" i="2"/>
  <c r="B6019" i="2"/>
  <c r="C6019" i="2"/>
  <c r="D6019" i="2"/>
  <c r="E6019" i="2"/>
  <c r="F6019" i="2"/>
  <c r="G6019" i="2"/>
  <c r="H6019" i="2"/>
  <c r="I6019" i="2"/>
  <c r="A6020" i="2"/>
  <c r="B6020" i="2"/>
  <c r="C6020" i="2"/>
  <c r="D6020" i="2"/>
  <c r="E6020" i="2"/>
  <c r="F6020" i="2"/>
  <c r="G6020" i="2"/>
  <c r="H6020" i="2"/>
  <c r="I6020" i="2"/>
  <c r="A6021" i="2"/>
  <c r="B6021" i="2"/>
  <c r="C6021" i="2"/>
  <c r="D6021" i="2"/>
  <c r="E6021" i="2"/>
  <c r="F6021" i="2"/>
  <c r="G6021" i="2"/>
  <c r="H6021" i="2"/>
  <c r="I6021" i="2"/>
  <c r="A6022" i="2"/>
  <c r="B6022" i="2"/>
  <c r="C6022" i="2"/>
  <c r="D6022" i="2"/>
  <c r="E6022" i="2"/>
  <c r="F6022" i="2"/>
  <c r="G6022" i="2"/>
  <c r="H6022" i="2"/>
  <c r="I6022" i="2"/>
  <c r="A6023" i="2"/>
  <c r="B6023" i="2"/>
  <c r="C6023" i="2"/>
  <c r="D6023" i="2"/>
  <c r="E6023" i="2"/>
  <c r="F6023" i="2"/>
  <c r="G6023" i="2"/>
  <c r="H6023" i="2"/>
  <c r="I6023" i="2"/>
  <c r="A6024" i="2"/>
  <c r="B6024" i="2"/>
  <c r="C6024" i="2"/>
  <c r="D6024" i="2"/>
  <c r="E6024" i="2"/>
  <c r="F6024" i="2"/>
  <c r="G6024" i="2"/>
  <c r="H6024" i="2"/>
  <c r="I6024" i="2"/>
  <c r="A6025" i="2"/>
  <c r="B6025" i="2"/>
  <c r="C6025" i="2"/>
  <c r="D6025" i="2"/>
  <c r="E6025" i="2"/>
  <c r="F6025" i="2"/>
  <c r="G6025" i="2"/>
  <c r="H6025" i="2"/>
  <c r="I6025" i="2"/>
  <c r="A6026" i="2"/>
  <c r="B6026" i="2"/>
  <c r="C6026" i="2"/>
  <c r="D6026" i="2"/>
  <c r="E6026" i="2"/>
  <c r="F6026" i="2"/>
  <c r="G6026" i="2"/>
  <c r="H6026" i="2"/>
  <c r="I6026" i="2"/>
  <c r="A6027" i="2"/>
  <c r="B6027" i="2"/>
  <c r="C6027" i="2"/>
  <c r="D6027" i="2"/>
  <c r="E6027" i="2"/>
  <c r="F6027" i="2"/>
  <c r="G6027" i="2"/>
  <c r="H6027" i="2"/>
  <c r="I6027" i="2"/>
  <c r="A6028" i="2"/>
  <c r="B6028" i="2"/>
  <c r="C6028" i="2"/>
  <c r="D6028" i="2"/>
  <c r="E6028" i="2"/>
  <c r="F6028" i="2"/>
  <c r="G6028" i="2"/>
  <c r="H6028" i="2"/>
  <c r="I6028" i="2"/>
  <c r="A6029" i="2"/>
  <c r="B6029" i="2"/>
  <c r="C6029" i="2"/>
  <c r="D6029" i="2"/>
  <c r="E6029" i="2"/>
  <c r="F6029" i="2"/>
  <c r="G6029" i="2"/>
  <c r="H6029" i="2"/>
  <c r="I6029" i="2"/>
  <c r="A6030" i="2"/>
  <c r="B6030" i="2"/>
  <c r="C6030" i="2"/>
  <c r="D6030" i="2"/>
  <c r="E6030" i="2"/>
  <c r="F6030" i="2"/>
  <c r="G6030" i="2"/>
  <c r="H6030" i="2"/>
  <c r="I6030" i="2"/>
  <c r="A6031" i="2"/>
  <c r="B6031" i="2"/>
  <c r="C6031" i="2"/>
  <c r="D6031" i="2"/>
  <c r="E6031" i="2"/>
  <c r="F6031" i="2"/>
  <c r="G6031" i="2"/>
  <c r="H6031" i="2"/>
  <c r="I6031" i="2"/>
  <c r="A6032" i="2"/>
  <c r="B6032" i="2"/>
  <c r="C6032" i="2"/>
  <c r="D6032" i="2"/>
  <c r="E6032" i="2"/>
  <c r="F6032" i="2"/>
  <c r="G6032" i="2"/>
  <c r="H6032" i="2"/>
  <c r="I6032" i="2"/>
  <c r="A6033" i="2"/>
  <c r="B6033" i="2"/>
  <c r="C6033" i="2"/>
  <c r="D6033" i="2"/>
  <c r="E6033" i="2"/>
  <c r="F6033" i="2"/>
  <c r="G6033" i="2"/>
  <c r="H6033" i="2"/>
  <c r="I6033" i="2"/>
  <c r="A6034" i="2"/>
  <c r="B6034" i="2"/>
  <c r="C6034" i="2"/>
  <c r="D6034" i="2"/>
  <c r="E6034" i="2"/>
  <c r="F6034" i="2"/>
  <c r="G6034" i="2"/>
  <c r="H6034" i="2"/>
  <c r="I6034" i="2"/>
  <c r="A6035" i="2"/>
  <c r="B6035" i="2"/>
  <c r="C6035" i="2"/>
  <c r="D6035" i="2"/>
  <c r="E6035" i="2"/>
  <c r="F6035" i="2"/>
  <c r="G6035" i="2"/>
  <c r="H6035" i="2"/>
  <c r="I6035" i="2"/>
  <c r="A6036" i="2"/>
  <c r="B6036" i="2"/>
  <c r="C6036" i="2"/>
  <c r="D6036" i="2"/>
  <c r="E6036" i="2"/>
  <c r="F6036" i="2"/>
  <c r="G6036" i="2"/>
  <c r="H6036" i="2"/>
  <c r="I6036" i="2"/>
  <c r="A6037" i="2"/>
  <c r="B6037" i="2"/>
  <c r="C6037" i="2"/>
  <c r="D6037" i="2"/>
  <c r="E6037" i="2"/>
  <c r="F6037" i="2"/>
  <c r="G6037" i="2"/>
  <c r="H6037" i="2"/>
  <c r="I6037" i="2"/>
  <c r="A6038" i="2"/>
  <c r="B6038" i="2"/>
  <c r="C6038" i="2"/>
  <c r="D6038" i="2"/>
  <c r="E6038" i="2"/>
  <c r="F6038" i="2"/>
  <c r="G6038" i="2"/>
  <c r="H6038" i="2"/>
  <c r="I6038" i="2"/>
  <c r="A6039" i="2"/>
  <c r="B6039" i="2"/>
  <c r="C6039" i="2"/>
  <c r="D6039" i="2"/>
  <c r="E6039" i="2"/>
  <c r="F6039" i="2"/>
  <c r="G6039" i="2"/>
  <c r="H6039" i="2"/>
  <c r="I6039" i="2"/>
  <c r="A6040" i="2"/>
  <c r="B6040" i="2"/>
  <c r="C6040" i="2"/>
  <c r="D6040" i="2"/>
  <c r="E6040" i="2"/>
  <c r="F6040" i="2"/>
  <c r="G6040" i="2"/>
  <c r="H6040" i="2"/>
  <c r="I6040" i="2"/>
  <c r="A6041" i="2"/>
  <c r="B6041" i="2"/>
  <c r="C6041" i="2"/>
  <c r="D6041" i="2"/>
  <c r="E6041" i="2"/>
  <c r="F6041" i="2"/>
  <c r="G6041" i="2"/>
  <c r="H6041" i="2"/>
  <c r="I6041" i="2"/>
  <c r="A6042" i="2"/>
  <c r="B6042" i="2"/>
  <c r="C6042" i="2"/>
  <c r="D6042" i="2"/>
  <c r="E6042" i="2"/>
  <c r="F6042" i="2"/>
  <c r="G6042" i="2"/>
  <c r="H6042" i="2"/>
  <c r="I6042" i="2"/>
  <c r="A6043" i="2"/>
  <c r="B6043" i="2"/>
  <c r="C6043" i="2"/>
  <c r="D6043" i="2"/>
  <c r="E6043" i="2"/>
  <c r="F6043" i="2"/>
  <c r="G6043" i="2"/>
  <c r="H6043" i="2"/>
  <c r="I6043" i="2"/>
  <c r="A6044" i="2"/>
  <c r="B6044" i="2"/>
  <c r="C6044" i="2"/>
  <c r="D6044" i="2"/>
  <c r="E6044" i="2"/>
  <c r="F6044" i="2"/>
  <c r="G6044" i="2"/>
  <c r="H6044" i="2"/>
  <c r="I6044" i="2"/>
  <c r="A6045" i="2"/>
  <c r="B6045" i="2"/>
  <c r="C6045" i="2"/>
  <c r="D6045" i="2"/>
  <c r="E6045" i="2"/>
  <c r="F6045" i="2"/>
  <c r="G6045" i="2"/>
  <c r="H6045" i="2"/>
  <c r="I6045" i="2"/>
  <c r="A6046" i="2"/>
  <c r="B6046" i="2"/>
  <c r="C6046" i="2"/>
  <c r="D6046" i="2"/>
  <c r="E6046" i="2"/>
  <c r="F6046" i="2"/>
  <c r="G6046" i="2"/>
  <c r="H6046" i="2"/>
  <c r="I6046" i="2"/>
  <c r="A6047" i="2"/>
  <c r="B6047" i="2"/>
  <c r="C6047" i="2"/>
  <c r="D6047" i="2"/>
  <c r="E6047" i="2"/>
  <c r="F6047" i="2"/>
  <c r="G6047" i="2"/>
  <c r="H6047" i="2"/>
  <c r="I6047" i="2"/>
  <c r="A6048" i="2"/>
  <c r="B6048" i="2"/>
  <c r="C6048" i="2"/>
  <c r="D6048" i="2"/>
  <c r="E6048" i="2"/>
  <c r="F6048" i="2"/>
  <c r="G6048" i="2"/>
  <c r="H6048" i="2"/>
  <c r="I6048" i="2"/>
  <c r="A6049" i="2"/>
  <c r="B6049" i="2"/>
  <c r="C6049" i="2"/>
  <c r="D6049" i="2"/>
  <c r="E6049" i="2"/>
  <c r="F6049" i="2"/>
  <c r="G6049" i="2"/>
  <c r="H6049" i="2"/>
  <c r="I6049" i="2"/>
  <c r="A6050" i="2"/>
  <c r="B6050" i="2"/>
  <c r="C6050" i="2"/>
  <c r="D6050" i="2"/>
  <c r="E6050" i="2"/>
  <c r="F6050" i="2"/>
  <c r="G6050" i="2"/>
  <c r="H6050" i="2"/>
  <c r="I6050" i="2"/>
  <c r="A6051" i="2"/>
  <c r="B6051" i="2"/>
  <c r="C6051" i="2"/>
  <c r="D6051" i="2"/>
  <c r="E6051" i="2"/>
  <c r="F6051" i="2"/>
  <c r="G6051" i="2"/>
  <c r="H6051" i="2"/>
  <c r="I6051" i="2"/>
  <c r="A6052" i="2"/>
  <c r="B6052" i="2"/>
  <c r="C6052" i="2"/>
  <c r="D6052" i="2"/>
  <c r="E6052" i="2"/>
  <c r="F6052" i="2"/>
  <c r="G6052" i="2"/>
  <c r="H6052" i="2"/>
  <c r="I6052" i="2"/>
  <c r="A6053" i="2"/>
  <c r="B6053" i="2"/>
  <c r="C6053" i="2"/>
  <c r="D6053" i="2"/>
  <c r="E6053" i="2"/>
  <c r="F6053" i="2"/>
  <c r="G6053" i="2"/>
  <c r="H6053" i="2"/>
  <c r="I6053" i="2"/>
  <c r="A6054" i="2"/>
  <c r="B6054" i="2"/>
  <c r="C6054" i="2"/>
  <c r="D6054" i="2"/>
  <c r="E6054" i="2"/>
  <c r="F6054" i="2"/>
  <c r="G6054" i="2"/>
  <c r="H6054" i="2"/>
  <c r="I6054" i="2"/>
  <c r="A6055" i="2"/>
  <c r="B6055" i="2"/>
  <c r="C6055" i="2"/>
  <c r="D6055" i="2"/>
  <c r="E6055" i="2"/>
  <c r="F6055" i="2"/>
  <c r="G6055" i="2"/>
  <c r="H6055" i="2"/>
  <c r="I6055" i="2"/>
  <c r="A6056" i="2"/>
  <c r="B6056" i="2"/>
  <c r="C6056" i="2"/>
  <c r="D6056" i="2"/>
  <c r="E6056" i="2"/>
  <c r="F6056" i="2"/>
  <c r="G6056" i="2"/>
  <c r="H6056" i="2"/>
  <c r="I6056" i="2"/>
  <c r="A6057" i="2"/>
  <c r="B6057" i="2"/>
  <c r="C6057" i="2"/>
  <c r="D6057" i="2"/>
  <c r="E6057" i="2"/>
  <c r="F6057" i="2"/>
  <c r="G6057" i="2"/>
  <c r="H6057" i="2"/>
  <c r="I6057" i="2"/>
  <c r="A6058" i="2"/>
  <c r="B6058" i="2"/>
  <c r="C6058" i="2"/>
  <c r="D6058" i="2"/>
  <c r="E6058" i="2"/>
  <c r="F6058" i="2"/>
  <c r="G6058" i="2"/>
  <c r="H6058" i="2"/>
  <c r="I6058" i="2"/>
  <c r="A6059" i="2"/>
  <c r="B6059" i="2"/>
  <c r="C6059" i="2"/>
  <c r="D6059" i="2"/>
  <c r="E6059" i="2"/>
  <c r="F6059" i="2"/>
  <c r="G6059" i="2"/>
  <c r="H6059" i="2"/>
  <c r="I6059" i="2"/>
  <c r="A6060" i="2"/>
  <c r="B6060" i="2"/>
  <c r="C6060" i="2"/>
  <c r="D6060" i="2"/>
  <c r="E6060" i="2"/>
  <c r="F6060" i="2"/>
  <c r="G6060" i="2"/>
  <c r="H6060" i="2"/>
  <c r="I6060" i="2"/>
  <c r="A6061" i="2"/>
  <c r="B6061" i="2"/>
  <c r="C6061" i="2"/>
  <c r="D6061" i="2"/>
  <c r="E6061" i="2"/>
  <c r="F6061" i="2"/>
  <c r="G6061" i="2"/>
  <c r="H6061" i="2"/>
  <c r="I6061" i="2"/>
  <c r="A6062" i="2"/>
  <c r="B6062" i="2"/>
  <c r="C6062" i="2"/>
  <c r="D6062" i="2"/>
  <c r="E6062" i="2"/>
  <c r="F6062" i="2"/>
  <c r="G6062" i="2"/>
  <c r="H6062" i="2"/>
  <c r="I6062" i="2"/>
  <c r="A6063" i="2"/>
  <c r="B6063" i="2"/>
  <c r="C6063" i="2"/>
  <c r="D6063" i="2"/>
  <c r="E6063" i="2"/>
  <c r="F6063" i="2"/>
  <c r="G6063" i="2"/>
  <c r="H6063" i="2"/>
  <c r="I6063" i="2"/>
  <c r="A6064" i="2"/>
  <c r="B6064" i="2"/>
  <c r="C6064" i="2"/>
  <c r="D6064" i="2"/>
  <c r="E6064" i="2"/>
  <c r="F6064" i="2"/>
  <c r="G6064" i="2"/>
  <c r="H6064" i="2"/>
  <c r="I6064" i="2"/>
  <c r="A6065" i="2"/>
  <c r="B6065" i="2"/>
  <c r="C6065" i="2"/>
  <c r="D6065" i="2"/>
  <c r="E6065" i="2"/>
  <c r="F6065" i="2"/>
  <c r="G6065" i="2"/>
  <c r="H6065" i="2"/>
  <c r="I6065" i="2"/>
  <c r="A6066" i="2"/>
  <c r="B6066" i="2"/>
  <c r="C6066" i="2"/>
  <c r="D6066" i="2"/>
  <c r="E6066" i="2"/>
  <c r="F6066" i="2"/>
  <c r="G6066" i="2"/>
  <c r="H6066" i="2"/>
  <c r="I6066" i="2"/>
  <c r="A6067" i="2"/>
  <c r="B6067" i="2"/>
  <c r="C6067" i="2"/>
  <c r="D6067" i="2"/>
  <c r="E6067" i="2"/>
  <c r="F6067" i="2"/>
  <c r="G6067" i="2"/>
  <c r="H6067" i="2"/>
  <c r="I6067" i="2"/>
  <c r="A6068" i="2"/>
  <c r="B6068" i="2"/>
  <c r="C6068" i="2"/>
  <c r="D6068" i="2"/>
  <c r="E6068" i="2"/>
  <c r="F6068" i="2"/>
  <c r="G6068" i="2"/>
  <c r="H6068" i="2"/>
  <c r="I6068" i="2"/>
  <c r="A6069" i="2"/>
  <c r="B6069" i="2"/>
  <c r="C6069" i="2"/>
  <c r="D6069" i="2"/>
  <c r="E6069" i="2"/>
  <c r="F6069" i="2"/>
  <c r="G6069" i="2"/>
  <c r="H6069" i="2"/>
  <c r="I6069" i="2"/>
  <c r="A6070" i="2"/>
  <c r="B6070" i="2"/>
  <c r="C6070" i="2"/>
  <c r="D6070" i="2"/>
  <c r="E6070" i="2"/>
  <c r="F6070" i="2"/>
  <c r="G6070" i="2"/>
  <c r="H6070" i="2"/>
  <c r="I6070" i="2"/>
  <c r="A6071" i="2"/>
  <c r="B6071" i="2"/>
  <c r="C6071" i="2"/>
  <c r="D6071" i="2"/>
  <c r="E6071" i="2"/>
  <c r="F6071" i="2"/>
  <c r="G6071" i="2"/>
  <c r="H6071" i="2"/>
  <c r="I6071" i="2"/>
  <c r="A6072" i="2"/>
  <c r="B6072" i="2"/>
  <c r="C6072" i="2"/>
  <c r="D6072" i="2"/>
  <c r="E6072" i="2"/>
  <c r="F6072" i="2"/>
  <c r="G6072" i="2"/>
  <c r="H6072" i="2"/>
  <c r="I6072" i="2"/>
  <c r="A6073" i="2"/>
  <c r="B6073" i="2"/>
  <c r="C6073" i="2"/>
  <c r="D6073" i="2"/>
  <c r="E6073" i="2"/>
  <c r="F6073" i="2"/>
  <c r="G6073" i="2"/>
  <c r="H6073" i="2"/>
  <c r="I6073" i="2"/>
  <c r="A6074" i="2"/>
  <c r="B6074" i="2"/>
  <c r="C6074" i="2"/>
  <c r="D6074" i="2"/>
  <c r="E6074" i="2"/>
  <c r="F6074" i="2"/>
  <c r="G6074" i="2"/>
  <c r="H6074" i="2"/>
  <c r="I6074" i="2"/>
  <c r="A6075" i="2"/>
  <c r="B6075" i="2"/>
  <c r="C6075" i="2"/>
  <c r="D6075" i="2"/>
  <c r="E6075" i="2"/>
  <c r="F6075" i="2"/>
  <c r="G6075" i="2"/>
  <c r="H6075" i="2"/>
  <c r="I6075" i="2"/>
  <c r="A6076" i="2"/>
  <c r="B6076" i="2"/>
  <c r="C6076" i="2"/>
  <c r="D6076" i="2"/>
  <c r="E6076" i="2"/>
  <c r="F6076" i="2"/>
  <c r="G6076" i="2"/>
  <c r="H6076" i="2"/>
  <c r="I6076" i="2"/>
  <c r="A6077" i="2"/>
  <c r="B6077" i="2"/>
  <c r="C6077" i="2"/>
  <c r="D6077" i="2"/>
  <c r="E6077" i="2"/>
  <c r="F6077" i="2"/>
  <c r="G6077" i="2"/>
  <c r="H6077" i="2"/>
  <c r="I6077" i="2"/>
  <c r="A6078" i="2"/>
  <c r="B6078" i="2"/>
  <c r="C6078" i="2"/>
  <c r="D6078" i="2"/>
  <c r="E6078" i="2"/>
  <c r="F6078" i="2"/>
  <c r="G6078" i="2"/>
  <c r="H6078" i="2"/>
  <c r="I6078" i="2"/>
  <c r="A6079" i="2"/>
  <c r="B6079" i="2"/>
  <c r="C6079" i="2"/>
  <c r="D6079" i="2"/>
  <c r="E6079" i="2"/>
  <c r="F6079" i="2"/>
  <c r="G6079" i="2"/>
  <c r="H6079" i="2"/>
  <c r="I6079" i="2"/>
  <c r="A6080" i="2"/>
  <c r="B6080" i="2"/>
  <c r="C6080" i="2"/>
  <c r="D6080" i="2"/>
  <c r="E6080" i="2"/>
  <c r="F6080" i="2"/>
  <c r="G6080" i="2"/>
  <c r="H6080" i="2"/>
  <c r="I6080" i="2"/>
  <c r="A6081" i="2"/>
  <c r="B6081" i="2"/>
  <c r="C6081" i="2"/>
  <c r="D6081" i="2"/>
  <c r="E6081" i="2"/>
  <c r="F6081" i="2"/>
  <c r="G6081" i="2"/>
  <c r="H6081" i="2"/>
  <c r="I6081" i="2"/>
  <c r="A6082" i="2"/>
  <c r="B6082" i="2"/>
  <c r="C6082" i="2"/>
  <c r="D6082" i="2"/>
  <c r="E6082" i="2"/>
  <c r="F6082" i="2"/>
  <c r="G6082" i="2"/>
  <c r="H6082" i="2"/>
  <c r="I6082" i="2"/>
  <c r="A6083" i="2"/>
  <c r="B6083" i="2"/>
  <c r="C6083" i="2"/>
  <c r="D6083" i="2"/>
  <c r="E6083" i="2"/>
  <c r="F6083" i="2"/>
  <c r="G6083" i="2"/>
  <c r="H6083" i="2"/>
  <c r="I6083" i="2"/>
  <c r="A6084" i="2"/>
  <c r="B6084" i="2"/>
  <c r="C6084" i="2"/>
  <c r="D6084" i="2"/>
  <c r="E6084" i="2"/>
  <c r="F6084" i="2"/>
  <c r="G6084" i="2"/>
  <c r="H6084" i="2"/>
  <c r="I6084" i="2"/>
  <c r="A6085" i="2"/>
  <c r="B6085" i="2"/>
  <c r="C6085" i="2"/>
  <c r="D6085" i="2"/>
  <c r="E6085" i="2"/>
  <c r="F6085" i="2"/>
  <c r="G6085" i="2"/>
  <c r="H6085" i="2"/>
  <c r="I6085" i="2"/>
  <c r="A6086" i="2"/>
  <c r="B6086" i="2"/>
  <c r="C6086" i="2"/>
  <c r="D6086" i="2"/>
  <c r="E6086" i="2"/>
  <c r="F6086" i="2"/>
  <c r="G6086" i="2"/>
  <c r="H6086" i="2"/>
  <c r="I6086" i="2"/>
  <c r="A6087" i="2"/>
  <c r="B6087" i="2"/>
  <c r="C6087" i="2"/>
  <c r="D6087" i="2"/>
  <c r="E6087" i="2"/>
  <c r="F6087" i="2"/>
  <c r="G6087" i="2"/>
  <c r="H6087" i="2"/>
  <c r="I6087" i="2"/>
  <c r="A6088" i="2"/>
  <c r="B6088" i="2"/>
  <c r="C6088" i="2"/>
  <c r="D6088" i="2"/>
  <c r="E6088" i="2"/>
  <c r="F6088" i="2"/>
  <c r="G6088" i="2"/>
  <c r="H6088" i="2"/>
  <c r="I6088" i="2"/>
  <c r="A6089" i="2"/>
  <c r="B6089" i="2"/>
  <c r="C6089" i="2"/>
  <c r="D6089" i="2"/>
  <c r="E6089" i="2"/>
  <c r="F6089" i="2"/>
  <c r="G6089" i="2"/>
  <c r="H6089" i="2"/>
  <c r="I6089" i="2"/>
  <c r="A6090" i="2"/>
  <c r="B6090" i="2"/>
  <c r="C6090" i="2"/>
  <c r="D6090" i="2"/>
  <c r="E6090" i="2"/>
  <c r="F6090" i="2"/>
  <c r="G6090" i="2"/>
  <c r="H6090" i="2"/>
  <c r="I6090" i="2"/>
  <c r="A6091" i="2"/>
  <c r="B6091" i="2"/>
  <c r="C6091" i="2"/>
  <c r="D6091" i="2"/>
  <c r="E6091" i="2"/>
  <c r="F6091" i="2"/>
  <c r="G6091" i="2"/>
  <c r="H6091" i="2"/>
  <c r="I6091" i="2"/>
  <c r="A6092" i="2"/>
  <c r="B6092" i="2"/>
  <c r="C6092" i="2"/>
  <c r="D6092" i="2"/>
  <c r="E6092" i="2"/>
  <c r="F6092" i="2"/>
  <c r="G6092" i="2"/>
  <c r="H6092" i="2"/>
  <c r="I6092" i="2"/>
  <c r="A6093" i="2"/>
  <c r="B6093" i="2"/>
  <c r="C6093" i="2"/>
  <c r="D6093" i="2"/>
  <c r="E6093" i="2"/>
  <c r="F6093" i="2"/>
  <c r="G6093" i="2"/>
  <c r="H6093" i="2"/>
  <c r="I6093" i="2"/>
  <c r="A6094" i="2"/>
  <c r="B6094" i="2"/>
  <c r="C6094" i="2"/>
  <c r="D6094" i="2"/>
  <c r="E6094" i="2"/>
  <c r="F6094" i="2"/>
  <c r="G6094" i="2"/>
  <c r="H6094" i="2"/>
  <c r="I6094" i="2"/>
  <c r="A6095" i="2"/>
  <c r="B6095" i="2"/>
  <c r="C6095" i="2"/>
  <c r="D6095" i="2"/>
  <c r="E6095" i="2"/>
  <c r="F6095" i="2"/>
  <c r="G6095" i="2"/>
  <c r="H6095" i="2"/>
  <c r="I6095" i="2"/>
  <c r="A6096" i="2"/>
  <c r="B6096" i="2"/>
  <c r="C6096" i="2"/>
  <c r="D6096" i="2"/>
  <c r="E6096" i="2"/>
  <c r="F6096" i="2"/>
  <c r="G6096" i="2"/>
  <c r="H6096" i="2"/>
  <c r="I6096" i="2"/>
  <c r="A6097" i="2"/>
  <c r="B6097" i="2"/>
  <c r="C6097" i="2"/>
  <c r="D6097" i="2"/>
  <c r="E6097" i="2"/>
  <c r="F6097" i="2"/>
  <c r="G6097" i="2"/>
  <c r="H6097" i="2"/>
  <c r="I6097" i="2"/>
  <c r="A6098" i="2"/>
  <c r="B6098" i="2"/>
  <c r="C6098" i="2"/>
  <c r="D6098" i="2"/>
  <c r="E6098" i="2"/>
  <c r="F6098" i="2"/>
  <c r="G6098" i="2"/>
  <c r="H6098" i="2"/>
  <c r="I6098" i="2"/>
  <c r="A6099" i="2"/>
  <c r="B6099" i="2"/>
  <c r="C6099" i="2"/>
  <c r="D6099" i="2"/>
  <c r="E6099" i="2"/>
  <c r="F6099" i="2"/>
  <c r="G6099" i="2"/>
  <c r="H6099" i="2"/>
  <c r="I6099" i="2"/>
  <c r="A6100" i="2"/>
  <c r="B6100" i="2"/>
  <c r="C6100" i="2"/>
  <c r="D6100" i="2"/>
  <c r="E6100" i="2"/>
  <c r="F6100" i="2"/>
  <c r="G6100" i="2"/>
  <c r="H6100" i="2"/>
  <c r="I6100" i="2"/>
  <c r="A6101" i="2"/>
  <c r="B6101" i="2"/>
  <c r="C6101" i="2"/>
  <c r="D6101" i="2"/>
  <c r="E6101" i="2"/>
  <c r="F6101" i="2"/>
  <c r="G6101" i="2"/>
  <c r="H6101" i="2"/>
  <c r="I6101" i="2"/>
  <c r="A6102" i="2"/>
  <c r="B6102" i="2"/>
  <c r="C6102" i="2"/>
  <c r="D6102" i="2"/>
  <c r="E6102" i="2"/>
  <c r="F6102" i="2"/>
  <c r="G6102" i="2"/>
  <c r="H6102" i="2"/>
  <c r="I6102" i="2"/>
  <c r="A6103" i="2"/>
  <c r="B6103" i="2"/>
  <c r="C6103" i="2"/>
  <c r="D6103" i="2"/>
  <c r="E6103" i="2"/>
  <c r="F6103" i="2"/>
  <c r="G6103" i="2"/>
  <c r="H6103" i="2"/>
  <c r="I6103" i="2"/>
  <c r="A6104" i="2"/>
  <c r="B6104" i="2"/>
  <c r="C6104" i="2"/>
  <c r="D6104" i="2"/>
  <c r="E6104" i="2"/>
  <c r="F6104" i="2"/>
  <c r="G6104" i="2"/>
  <c r="H6104" i="2"/>
  <c r="I6104" i="2"/>
  <c r="A6105" i="2"/>
  <c r="B6105" i="2"/>
  <c r="C6105" i="2"/>
  <c r="D6105" i="2"/>
  <c r="E6105" i="2"/>
  <c r="F6105" i="2"/>
  <c r="G6105" i="2"/>
  <c r="H6105" i="2"/>
  <c r="I6105" i="2"/>
  <c r="A6106" i="2"/>
  <c r="B6106" i="2"/>
  <c r="C6106" i="2"/>
  <c r="D6106" i="2"/>
  <c r="E6106" i="2"/>
  <c r="F6106" i="2"/>
  <c r="G6106" i="2"/>
  <c r="H6106" i="2"/>
  <c r="I6106" i="2"/>
  <c r="A6107" i="2"/>
  <c r="B6107" i="2"/>
  <c r="C6107" i="2"/>
  <c r="D6107" i="2"/>
  <c r="E6107" i="2"/>
  <c r="F6107" i="2"/>
  <c r="G6107" i="2"/>
  <c r="H6107" i="2"/>
  <c r="I6107" i="2"/>
  <c r="A6108" i="2"/>
  <c r="B6108" i="2"/>
  <c r="C6108" i="2"/>
  <c r="D6108" i="2"/>
  <c r="E6108" i="2"/>
  <c r="F6108" i="2"/>
  <c r="G6108" i="2"/>
  <c r="H6108" i="2"/>
  <c r="I6108" i="2"/>
  <c r="A6109" i="2"/>
  <c r="B6109" i="2"/>
  <c r="C6109" i="2"/>
  <c r="D6109" i="2"/>
  <c r="E6109" i="2"/>
  <c r="F6109" i="2"/>
  <c r="G6109" i="2"/>
  <c r="H6109" i="2"/>
  <c r="I6109" i="2"/>
  <c r="A6110" i="2"/>
  <c r="B6110" i="2"/>
  <c r="C6110" i="2"/>
  <c r="D6110" i="2"/>
  <c r="E6110" i="2"/>
  <c r="F6110" i="2"/>
  <c r="G6110" i="2"/>
  <c r="H6110" i="2"/>
  <c r="I6110" i="2"/>
  <c r="A6111" i="2"/>
  <c r="B6111" i="2"/>
  <c r="C6111" i="2"/>
  <c r="D6111" i="2"/>
  <c r="E6111" i="2"/>
  <c r="F6111" i="2"/>
  <c r="G6111" i="2"/>
  <c r="H6111" i="2"/>
  <c r="I6111" i="2"/>
  <c r="A6112" i="2"/>
  <c r="B6112" i="2"/>
  <c r="C6112" i="2"/>
  <c r="D6112" i="2"/>
  <c r="E6112" i="2"/>
  <c r="F6112" i="2"/>
  <c r="G6112" i="2"/>
  <c r="H6112" i="2"/>
  <c r="I6112" i="2"/>
  <c r="A6113" i="2"/>
  <c r="B6113" i="2"/>
  <c r="C6113" i="2"/>
  <c r="D6113" i="2"/>
  <c r="E6113" i="2"/>
  <c r="F6113" i="2"/>
  <c r="G6113" i="2"/>
  <c r="H6113" i="2"/>
  <c r="I6113" i="2"/>
  <c r="A6114" i="2"/>
  <c r="B6114" i="2"/>
  <c r="C6114" i="2"/>
  <c r="D6114" i="2"/>
  <c r="E6114" i="2"/>
  <c r="F6114" i="2"/>
  <c r="G6114" i="2"/>
  <c r="H6114" i="2"/>
  <c r="I6114" i="2"/>
  <c r="A6115" i="2"/>
  <c r="B6115" i="2"/>
  <c r="C6115" i="2"/>
  <c r="D6115" i="2"/>
  <c r="E6115" i="2"/>
  <c r="F6115" i="2"/>
  <c r="G6115" i="2"/>
  <c r="H6115" i="2"/>
  <c r="I6115" i="2"/>
  <c r="A6116" i="2"/>
  <c r="B6116" i="2"/>
  <c r="C6116" i="2"/>
  <c r="D6116" i="2"/>
  <c r="E6116" i="2"/>
  <c r="F6116" i="2"/>
  <c r="G6116" i="2"/>
  <c r="H6116" i="2"/>
  <c r="I6116" i="2"/>
  <c r="A6117" i="2"/>
  <c r="B6117" i="2"/>
  <c r="C6117" i="2"/>
  <c r="D6117" i="2"/>
  <c r="E6117" i="2"/>
  <c r="F6117" i="2"/>
  <c r="G6117" i="2"/>
  <c r="H6117" i="2"/>
  <c r="I6117" i="2"/>
  <c r="A6118" i="2"/>
  <c r="B6118" i="2"/>
  <c r="C6118" i="2"/>
  <c r="D6118" i="2"/>
  <c r="E6118" i="2"/>
  <c r="F6118" i="2"/>
  <c r="G6118" i="2"/>
  <c r="H6118" i="2"/>
  <c r="I6118" i="2"/>
  <c r="A6119" i="2"/>
  <c r="B6119" i="2"/>
  <c r="C6119" i="2"/>
  <c r="D6119" i="2"/>
  <c r="E6119" i="2"/>
  <c r="F6119" i="2"/>
  <c r="G6119" i="2"/>
  <c r="H6119" i="2"/>
  <c r="I6119" i="2"/>
  <c r="A6120" i="2"/>
  <c r="B6120" i="2"/>
  <c r="C6120" i="2"/>
  <c r="D6120" i="2"/>
  <c r="E6120" i="2"/>
  <c r="F6120" i="2"/>
  <c r="G6120" i="2"/>
  <c r="H6120" i="2"/>
  <c r="I6120" i="2"/>
  <c r="A6121" i="2"/>
  <c r="B6121" i="2"/>
  <c r="C6121" i="2"/>
  <c r="D6121" i="2"/>
  <c r="E6121" i="2"/>
  <c r="F6121" i="2"/>
  <c r="G6121" i="2"/>
  <c r="H6121" i="2"/>
  <c r="I6121" i="2"/>
  <c r="A6122" i="2"/>
  <c r="B6122" i="2"/>
  <c r="C6122" i="2"/>
  <c r="D6122" i="2"/>
  <c r="E6122" i="2"/>
  <c r="F6122" i="2"/>
  <c r="G6122" i="2"/>
  <c r="H6122" i="2"/>
  <c r="I6122" i="2"/>
  <c r="A6123" i="2"/>
  <c r="B6123" i="2"/>
  <c r="C6123" i="2"/>
  <c r="D6123" i="2"/>
  <c r="E6123" i="2"/>
  <c r="F6123" i="2"/>
  <c r="G6123" i="2"/>
  <c r="H6123" i="2"/>
  <c r="I6123" i="2"/>
  <c r="A6124" i="2"/>
  <c r="B6124" i="2"/>
  <c r="C6124" i="2"/>
  <c r="D6124" i="2"/>
  <c r="E6124" i="2"/>
  <c r="F6124" i="2"/>
  <c r="G6124" i="2"/>
  <c r="H6124" i="2"/>
  <c r="I6124" i="2"/>
  <c r="A6125" i="2"/>
  <c r="B6125" i="2"/>
  <c r="C6125" i="2"/>
  <c r="D6125" i="2"/>
  <c r="E6125" i="2"/>
  <c r="F6125" i="2"/>
  <c r="G6125" i="2"/>
  <c r="H6125" i="2"/>
  <c r="I6125" i="2"/>
  <c r="A6126" i="2"/>
  <c r="B6126" i="2"/>
  <c r="C6126" i="2"/>
  <c r="D6126" i="2"/>
  <c r="E6126" i="2"/>
  <c r="F6126" i="2"/>
  <c r="G6126" i="2"/>
  <c r="H6126" i="2"/>
  <c r="I6126" i="2"/>
  <c r="A6127" i="2"/>
  <c r="B6127" i="2"/>
  <c r="C6127" i="2"/>
  <c r="D6127" i="2"/>
  <c r="E6127" i="2"/>
  <c r="F6127" i="2"/>
  <c r="G6127" i="2"/>
  <c r="H6127" i="2"/>
  <c r="I6127" i="2"/>
  <c r="A6128" i="2"/>
  <c r="B6128" i="2"/>
  <c r="C6128" i="2"/>
  <c r="D6128" i="2"/>
  <c r="E6128" i="2"/>
  <c r="F6128" i="2"/>
  <c r="G6128" i="2"/>
  <c r="H6128" i="2"/>
  <c r="I6128" i="2"/>
  <c r="A6129" i="2"/>
  <c r="B6129" i="2"/>
  <c r="C6129" i="2"/>
  <c r="D6129" i="2"/>
  <c r="E6129" i="2"/>
  <c r="F6129" i="2"/>
  <c r="G6129" i="2"/>
  <c r="H6129" i="2"/>
  <c r="I6129" i="2"/>
  <c r="A6130" i="2"/>
  <c r="B6130" i="2"/>
  <c r="C6130" i="2"/>
  <c r="D6130" i="2"/>
  <c r="E6130" i="2"/>
  <c r="F6130" i="2"/>
  <c r="G6130" i="2"/>
  <c r="H6130" i="2"/>
  <c r="I6130" i="2"/>
  <c r="A6131" i="2"/>
  <c r="B6131" i="2"/>
  <c r="C6131" i="2"/>
  <c r="D6131" i="2"/>
  <c r="E6131" i="2"/>
  <c r="F6131" i="2"/>
  <c r="G6131" i="2"/>
  <c r="H6131" i="2"/>
  <c r="I6131" i="2"/>
  <c r="A6132" i="2"/>
  <c r="B6132" i="2"/>
  <c r="C6132" i="2"/>
  <c r="D6132" i="2"/>
  <c r="E6132" i="2"/>
  <c r="F6132" i="2"/>
  <c r="G6132" i="2"/>
  <c r="H6132" i="2"/>
  <c r="I6132" i="2"/>
  <c r="A6133" i="2"/>
  <c r="B6133" i="2"/>
  <c r="C6133" i="2"/>
  <c r="D6133" i="2"/>
  <c r="E6133" i="2"/>
  <c r="F6133" i="2"/>
  <c r="G6133" i="2"/>
  <c r="H6133" i="2"/>
  <c r="I6133" i="2"/>
  <c r="A6134" i="2"/>
  <c r="B6134" i="2"/>
  <c r="C6134" i="2"/>
  <c r="D6134" i="2"/>
  <c r="E6134" i="2"/>
  <c r="F6134" i="2"/>
  <c r="G6134" i="2"/>
  <c r="H6134" i="2"/>
  <c r="I6134" i="2"/>
  <c r="A6135" i="2"/>
  <c r="B6135" i="2"/>
  <c r="C6135" i="2"/>
  <c r="D6135" i="2"/>
  <c r="E6135" i="2"/>
  <c r="F6135" i="2"/>
  <c r="G6135" i="2"/>
  <c r="H6135" i="2"/>
  <c r="I6135" i="2"/>
  <c r="A6136" i="2"/>
  <c r="B6136" i="2"/>
  <c r="C6136" i="2"/>
  <c r="D6136" i="2"/>
  <c r="E6136" i="2"/>
  <c r="F6136" i="2"/>
  <c r="G6136" i="2"/>
  <c r="H6136" i="2"/>
  <c r="I6136" i="2"/>
  <c r="A6137" i="2"/>
  <c r="B6137" i="2"/>
  <c r="C6137" i="2"/>
  <c r="D6137" i="2"/>
  <c r="E6137" i="2"/>
  <c r="F6137" i="2"/>
  <c r="G6137" i="2"/>
  <c r="H6137" i="2"/>
  <c r="I6137" i="2"/>
  <c r="A6138" i="2"/>
  <c r="B6138" i="2"/>
  <c r="C6138" i="2"/>
  <c r="D6138" i="2"/>
  <c r="E6138" i="2"/>
  <c r="F6138" i="2"/>
  <c r="G6138" i="2"/>
  <c r="H6138" i="2"/>
  <c r="I6138" i="2"/>
  <c r="A6139" i="2"/>
  <c r="B6139" i="2"/>
  <c r="C6139" i="2"/>
  <c r="D6139" i="2"/>
  <c r="E6139" i="2"/>
  <c r="F6139" i="2"/>
  <c r="G6139" i="2"/>
  <c r="H6139" i="2"/>
  <c r="I6139" i="2"/>
  <c r="A6140" i="2"/>
  <c r="B6140" i="2"/>
  <c r="C6140" i="2"/>
  <c r="D6140" i="2"/>
  <c r="E6140" i="2"/>
  <c r="F6140" i="2"/>
  <c r="G6140" i="2"/>
  <c r="H6140" i="2"/>
  <c r="I6140" i="2"/>
  <c r="A6141" i="2"/>
  <c r="B6141" i="2"/>
  <c r="C6141" i="2"/>
  <c r="D6141" i="2"/>
  <c r="E6141" i="2"/>
  <c r="F6141" i="2"/>
  <c r="G6141" i="2"/>
  <c r="H6141" i="2"/>
  <c r="I6141" i="2"/>
  <c r="A6142" i="2"/>
  <c r="B6142" i="2"/>
  <c r="C6142" i="2"/>
  <c r="D6142" i="2"/>
  <c r="E6142" i="2"/>
  <c r="F6142" i="2"/>
  <c r="G6142" i="2"/>
  <c r="H6142" i="2"/>
  <c r="I6142" i="2"/>
  <c r="A6143" i="2"/>
  <c r="B6143" i="2"/>
  <c r="C6143" i="2"/>
  <c r="D6143" i="2"/>
  <c r="E6143" i="2"/>
  <c r="F6143" i="2"/>
  <c r="G6143" i="2"/>
  <c r="H6143" i="2"/>
  <c r="I6143" i="2"/>
  <c r="A6144" i="2"/>
  <c r="B6144" i="2"/>
  <c r="C6144" i="2"/>
  <c r="D6144" i="2"/>
  <c r="E6144" i="2"/>
  <c r="F6144" i="2"/>
  <c r="G6144" i="2"/>
  <c r="H6144" i="2"/>
  <c r="I6144" i="2"/>
  <c r="A6145" i="2"/>
  <c r="B6145" i="2"/>
  <c r="C6145" i="2"/>
  <c r="D6145" i="2"/>
  <c r="E6145" i="2"/>
  <c r="F6145" i="2"/>
  <c r="G6145" i="2"/>
  <c r="H6145" i="2"/>
  <c r="I6145" i="2"/>
  <c r="A6146" i="2"/>
  <c r="B6146" i="2"/>
  <c r="C6146" i="2"/>
  <c r="D6146" i="2"/>
  <c r="E6146" i="2"/>
  <c r="F6146" i="2"/>
  <c r="G6146" i="2"/>
  <c r="H6146" i="2"/>
  <c r="I6146" i="2"/>
  <c r="A6147" i="2"/>
  <c r="B6147" i="2"/>
  <c r="C6147" i="2"/>
  <c r="D6147" i="2"/>
  <c r="E6147" i="2"/>
  <c r="F6147" i="2"/>
  <c r="G6147" i="2"/>
  <c r="H6147" i="2"/>
  <c r="I6147" i="2"/>
  <c r="A6148" i="2"/>
  <c r="B6148" i="2"/>
  <c r="C6148" i="2"/>
  <c r="D6148" i="2"/>
  <c r="E6148" i="2"/>
  <c r="F6148" i="2"/>
  <c r="G6148" i="2"/>
  <c r="H6148" i="2"/>
  <c r="I6148" i="2"/>
  <c r="A6149" i="2"/>
  <c r="B6149" i="2"/>
  <c r="C6149" i="2"/>
  <c r="D6149" i="2"/>
  <c r="E6149" i="2"/>
  <c r="F6149" i="2"/>
  <c r="G6149" i="2"/>
  <c r="H6149" i="2"/>
  <c r="I6149" i="2"/>
  <c r="A6150" i="2"/>
  <c r="B6150" i="2"/>
  <c r="C6150" i="2"/>
  <c r="D6150" i="2"/>
  <c r="E6150" i="2"/>
  <c r="F6150" i="2"/>
  <c r="G6150" i="2"/>
  <c r="H6150" i="2"/>
  <c r="I6150" i="2"/>
  <c r="A6151" i="2"/>
  <c r="B6151" i="2"/>
  <c r="C6151" i="2"/>
  <c r="D6151" i="2"/>
  <c r="E6151" i="2"/>
  <c r="F6151" i="2"/>
  <c r="G6151" i="2"/>
  <c r="H6151" i="2"/>
  <c r="I6151" i="2"/>
  <c r="A6152" i="2"/>
  <c r="B6152" i="2"/>
  <c r="C6152" i="2"/>
  <c r="D6152" i="2"/>
  <c r="E6152" i="2"/>
  <c r="F6152" i="2"/>
  <c r="G6152" i="2"/>
  <c r="H6152" i="2"/>
  <c r="I6152" i="2"/>
  <c r="A6153" i="2"/>
  <c r="B6153" i="2"/>
  <c r="C6153" i="2"/>
  <c r="D6153" i="2"/>
  <c r="E6153" i="2"/>
  <c r="F6153" i="2"/>
  <c r="G6153" i="2"/>
  <c r="H6153" i="2"/>
  <c r="I6153" i="2"/>
  <c r="A6154" i="2"/>
  <c r="B6154" i="2"/>
  <c r="C6154" i="2"/>
  <c r="D6154" i="2"/>
  <c r="E6154" i="2"/>
  <c r="F6154" i="2"/>
  <c r="G6154" i="2"/>
  <c r="H6154" i="2"/>
  <c r="I6154" i="2"/>
  <c r="A6155" i="2"/>
  <c r="B6155" i="2"/>
  <c r="C6155" i="2"/>
  <c r="D6155" i="2"/>
  <c r="E6155" i="2"/>
  <c r="F6155" i="2"/>
  <c r="G6155" i="2"/>
  <c r="H6155" i="2"/>
  <c r="I6155" i="2"/>
  <c r="A6156" i="2"/>
  <c r="B6156" i="2"/>
  <c r="C6156" i="2"/>
  <c r="D6156" i="2"/>
  <c r="E6156" i="2"/>
  <c r="F6156" i="2"/>
  <c r="G6156" i="2"/>
  <c r="H6156" i="2"/>
  <c r="I6156" i="2"/>
  <c r="A6157" i="2"/>
  <c r="B6157" i="2"/>
  <c r="C6157" i="2"/>
  <c r="D6157" i="2"/>
  <c r="E6157" i="2"/>
  <c r="F6157" i="2"/>
  <c r="G6157" i="2"/>
  <c r="H6157" i="2"/>
  <c r="I6157" i="2"/>
  <c r="A6158" i="2"/>
  <c r="B6158" i="2"/>
  <c r="C6158" i="2"/>
  <c r="D6158" i="2"/>
  <c r="E6158" i="2"/>
  <c r="F6158" i="2"/>
  <c r="G6158" i="2"/>
  <c r="H6158" i="2"/>
  <c r="I6158" i="2"/>
  <c r="A6159" i="2"/>
  <c r="B6159" i="2"/>
  <c r="C6159" i="2"/>
  <c r="D6159" i="2"/>
  <c r="E6159" i="2"/>
  <c r="F6159" i="2"/>
  <c r="G6159" i="2"/>
  <c r="H6159" i="2"/>
  <c r="I6159" i="2"/>
  <c r="A6160" i="2"/>
  <c r="B6160" i="2"/>
  <c r="C6160" i="2"/>
  <c r="D6160" i="2"/>
  <c r="E6160" i="2"/>
  <c r="F6160" i="2"/>
  <c r="G6160" i="2"/>
  <c r="H6160" i="2"/>
  <c r="I6160" i="2"/>
  <c r="A6161" i="2"/>
  <c r="B6161" i="2"/>
  <c r="C6161" i="2"/>
  <c r="D6161" i="2"/>
  <c r="E6161" i="2"/>
  <c r="F6161" i="2"/>
  <c r="G6161" i="2"/>
  <c r="H6161" i="2"/>
  <c r="I6161" i="2"/>
  <c r="A6162" i="2"/>
  <c r="B6162" i="2"/>
  <c r="C6162" i="2"/>
  <c r="D6162" i="2"/>
  <c r="E6162" i="2"/>
  <c r="F6162" i="2"/>
  <c r="G6162" i="2"/>
  <c r="H6162" i="2"/>
  <c r="I6162" i="2"/>
  <c r="A6163" i="2"/>
  <c r="B6163" i="2"/>
  <c r="C6163" i="2"/>
  <c r="D6163" i="2"/>
  <c r="E6163" i="2"/>
  <c r="F6163" i="2"/>
  <c r="G6163" i="2"/>
  <c r="H6163" i="2"/>
  <c r="I6163" i="2"/>
  <c r="A6164" i="2"/>
  <c r="B6164" i="2"/>
  <c r="C6164" i="2"/>
  <c r="D6164" i="2"/>
  <c r="E6164" i="2"/>
  <c r="F6164" i="2"/>
  <c r="G6164" i="2"/>
  <c r="H6164" i="2"/>
  <c r="I6164" i="2"/>
  <c r="A6165" i="2"/>
  <c r="B6165" i="2"/>
  <c r="C6165" i="2"/>
  <c r="D6165" i="2"/>
  <c r="E6165" i="2"/>
  <c r="F6165" i="2"/>
  <c r="G6165" i="2"/>
  <c r="H6165" i="2"/>
  <c r="I6165" i="2"/>
  <c r="A6166" i="2"/>
  <c r="B6166" i="2"/>
  <c r="C6166" i="2"/>
  <c r="D6166" i="2"/>
  <c r="E6166" i="2"/>
  <c r="F6166" i="2"/>
  <c r="G6166" i="2"/>
  <c r="H6166" i="2"/>
  <c r="I6166" i="2"/>
  <c r="A6167" i="2"/>
  <c r="B6167" i="2"/>
  <c r="C6167" i="2"/>
  <c r="D6167" i="2"/>
  <c r="E6167" i="2"/>
  <c r="F6167" i="2"/>
  <c r="G6167" i="2"/>
  <c r="H6167" i="2"/>
  <c r="I6167" i="2"/>
  <c r="A6168" i="2"/>
  <c r="B6168" i="2"/>
  <c r="C6168" i="2"/>
  <c r="D6168" i="2"/>
  <c r="E6168" i="2"/>
  <c r="F6168" i="2"/>
  <c r="G6168" i="2"/>
  <c r="H6168" i="2"/>
  <c r="I6168" i="2"/>
  <c r="A6169" i="2"/>
  <c r="B6169" i="2"/>
  <c r="C6169" i="2"/>
  <c r="D6169" i="2"/>
  <c r="E6169" i="2"/>
  <c r="F6169" i="2"/>
  <c r="G6169" i="2"/>
  <c r="H6169" i="2"/>
  <c r="I6169" i="2"/>
  <c r="A6170" i="2"/>
  <c r="B6170" i="2"/>
  <c r="C6170" i="2"/>
  <c r="D6170" i="2"/>
  <c r="E6170" i="2"/>
  <c r="F6170" i="2"/>
  <c r="G6170" i="2"/>
  <c r="H6170" i="2"/>
  <c r="I6170" i="2"/>
  <c r="A6171" i="2"/>
  <c r="B6171" i="2"/>
  <c r="C6171" i="2"/>
  <c r="D6171" i="2"/>
  <c r="E6171" i="2"/>
  <c r="F6171" i="2"/>
  <c r="G6171" i="2"/>
  <c r="H6171" i="2"/>
  <c r="I6171" i="2"/>
  <c r="A6172" i="2"/>
  <c r="B6172" i="2"/>
  <c r="C6172" i="2"/>
  <c r="D6172" i="2"/>
  <c r="E6172" i="2"/>
  <c r="F6172" i="2"/>
  <c r="G6172" i="2"/>
  <c r="H6172" i="2"/>
  <c r="I6172" i="2"/>
  <c r="A6173" i="2"/>
  <c r="B6173" i="2"/>
  <c r="C6173" i="2"/>
  <c r="D6173" i="2"/>
  <c r="E6173" i="2"/>
  <c r="F6173" i="2"/>
  <c r="G6173" i="2"/>
  <c r="H6173" i="2"/>
  <c r="I6173" i="2"/>
  <c r="A6174" i="2"/>
  <c r="B6174" i="2"/>
  <c r="C6174" i="2"/>
  <c r="D6174" i="2"/>
  <c r="E6174" i="2"/>
  <c r="F6174" i="2"/>
  <c r="G6174" i="2"/>
  <c r="H6174" i="2"/>
  <c r="I6174" i="2"/>
  <c r="A6175" i="2"/>
  <c r="B6175" i="2"/>
  <c r="C6175" i="2"/>
  <c r="D6175" i="2"/>
  <c r="E6175" i="2"/>
  <c r="F6175" i="2"/>
  <c r="G6175" i="2"/>
  <c r="H6175" i="2"/>
  <c r="I6175" i="2"/>
  <c r="A6176" i="2"/>
  <c r="B6176" i="2"/>
  <c r="C6176" i="2"/>
  <c r="D6176" i="2"/>
  <c r="E6176" i="2"/>
  <c r="F6176" i="2"/>
  <c r="G6176" i="2"/>
  <c r="H6176" i="2"/>
  <c r="I6176" i="2"/>
  <c r="A6177" i="2"/>
  <c r="B6177" i="2"/>
  <c r="C6177" i="2"/>
  <c r="D6177" i="2"/>
  <c r="E6177" i="2"/>
  <c r="F6177" i="2"/>
  <c r="G6177" i="2"/>
  <c r="H6177" i="2"/>
  <c r="I6177" i="2"/>
  <c r="A6178" i="2"/>
  <c r="B6178" i="2"/>
  <c r="C6178" i="2"/>
  <c r="D6178" i="2"/>
  <c r="E6178" i="2"/>
  <c r="F6178" i="2"/>
  <c r="G6178" i="2"/>
  <c r="H6178" i="2"/>
  <c r="I6178" i="2"/>
  <c r="A6179" i="2"/>
  <c r="B6179" i="2"/>
  <c r="C6179" i="2"/>
  <c r="D6179" i="2"/>
  <c r="E6179" i="2"/>
  <c r="F6179" i="2"/>
  <c r="G6179" i="2"/>
  <c r="H6179" i="2"/>
  <c r="I6179" i="2"/>
  <c r="A6180" i="2"/>
  <c r="B6180" i="2"/>
  <c r="C6180" i="2"/>
  <c r="D6180" i="2"/>
  <c r="E6180" i="2"/>
  <c r="F6180" i="2"/>
  <c r="G6180" i="2"/>
  <c r="H6180" i="2"/>
  <c r="I6180" i="2"/>
  <c r="A6181" i="2"/>
  <c r="B6181" i="2"/>
  <c r="C6181" i="2"/>
  <c r="D6181" i="2"/>
  <c r="E6181" i="2"/>
  <c r="F6181" i="2"/>
  <c r="G6181" i="2"/>
  <c r="H6181" i="2"/>
  <c r="I6181" i="2"/>
  <c r="A6182" i="2"/>
  <c r="B6182" i="2"/>
  <c r="C6182" i="2"/>
  <c r="D6182" i="2"/>
  <c r="E6182" i="2"/>
  <c r="F6182" i="2"/>
  <c r="G6182" i="2"/>
  <c r="H6182" i="2"/>
  <c r="I6182" i="2"/>
  <c r="A6183" i="2"/>
  <c r="B6183" i="2"/>
  <c r="C6183" i="2"/>
  <c r="D6183" i="2"/>
  <c r="E6183" i="2"/>
  <c r="F6183" i="2"/>
  <c r="G6183" i="2"/>
  <c r="H6183" i="2"/>
  <c r="I6183" i="2"/>
  <c r="A6184" i="2"/>
  <c r="B6184" i="2"/>
  <c r="C6184" i="2"/>
  <c r="D6184" i="2"/>
  <c r="E6184" i="2"/>
  <c r="F6184" i="2"/>
  <c r="G6184" i="2"/>
  <c r="H6184" i="2"/>
  <c r="I6184" i="2"/>
  <c r="A6185" i="2"/>
  <c r="B6185" i="2"/>
  <c r="C6185" i="2"/>
  <c r="D6185" i="2"/>
  <c r="E6185" i="2"/>
  <c r="F6185" i="2"/>
  <c r="G6185" i="2"/>
  <c r="H6185" i="2"/>
  <c r="I6185" i="2"/>
  <c r="A6186" i="2"/>
  <c r="B6186" i="2"/>
  <c r="C6186" i="2"/>
  <c r="D6186" i="2"/>
  <c r="E6186" i="2"/>
  <c r="F6186" i="2"/>
  <c r="G6186" i="2"/>
  <c r="H6186" i="2"/>
  <c r="I6186" i="2"/>
  <c r="A6187" i="2"/>
  <c r="B6187" i="2"/>
  <c r="C6187" i="2"/>
  <c r="D6187" i="2"/>
  <c r="E6187" i="2"/>
  <c r="F6187" i="2"/>
  <c r="G6187" i="2"/>
  <c r="H6187" i="2"/>
  <c r="I6187" i="2"/>
  <c r="A6188" i="2"/>
  <c r="B6188" i="2"/>
  <c r="C6188" i="2"/>
  <c r="D6188" i="2"/>
  <c r="E6188" i="2"/>
  <c r="F6188" i="2"/>
  <c r="G6188" i="2"/>
  <c r="H6188" i="2"/>
  <c r="I6188" i="2"/>
  <c r="A6189" i="2"/>
  <c r="B6189" i="2"/>
  <c r="C6189" i="2"/>
  <c r="D6189" i="2"/>
  <c r="E6189" i="2"/>
  <c r="F6189" i="2"/>
  <c r="G6189" i="2"/>
  <c r="H6189" i="2"/>
  <c r="I6189" i="2"/>
  <c r="A6190" i="2"/>
  <c r="B6190" i="2"/>
  <c r="C6190" i="2"/>
  <c r="D6190" i="2"/>
  <c r="E6190" i="2"/>
  <c r="F6190" i="2"/>
  <c r="G6190" i="2"/>
  <c r="H6190" i="2"/>
  <c r="I6190" i="2"/>
  <c r="A6191" i="2"/>
  <c r="B6191" i="2"/>
  <c r="C6191" i="2"/>
  <c r="D6191" i="2"/>
  <c r="E6191" i="2"/>
  <c r="F6191" i="2"/>
  <c r="G6191" i="2"/>
  <c r="H6191" i="2"/>
  <c r="I6191" i="2"/>
  <c r="A6192" i="2"/>
  <c r="B6192" i="2"/>
  <c r="C6192" i="2"/>
  <c r="D6192" i="2"/>
  <c r="E6192" i="2"/>
  <c r="F6192" i="2"/>
  <c r="G6192" i="2"/>
  <c r="H6192" i="2"/>
  <c r="I6192" i="2"/>
  <c r="A6193" i="2"/>
  <c r="B6193" i="2"/>
  <c r="C6193" i="2"/>
  <c r="D6193" i="2"/>
  <c r="E6193" i="2"/>
  <c r="F6193" i="2"/>
  <c r="G6193" i="2"/>
  <c r="H6193" i="2"/>
  <c r="I6193" i="2"/>
  <c r="A6194" i="2"/>
  <c r="B6194" i="2"/>
  <c r="C6194" i="2"/>
  <c r="D6194" i="2"/>
  <c r="E6194" i="2"/>
  <c r="F6194" i="2"/>
  <c r="G6194" i="2"/>
  <c r="H6194" i="2"/>
  <c r="I6194" i="2"/>
  <c r="A6195" i="2"/>
  <c r="B6195" i="2"/>
  <c r="C6195" i="2"/>
  <c r="D6195" i="2"/>
  <c r="E6195" i="2"/>
  <c r="F6195" i="2"/>
  <c r="G6195" i="2"/>
  <c r="H6195" i="2"/>
  <c r="I6195" i="2"/>
  <c r="A6196" i="2"/>
  <c r="B6196" i="2"/>
  <c r="C6196" i="2"/>
  <c r="D6196" i="2"/>
  <c r="E6196" i="2"/>
  <c r="F6196" i="2"/>
  <c r="G6196" i="2"/>
  <c r="H6196" i="2"/>
  <c r="I6196" i="2"/>
  <c r="A6197" i="2"/>
  <c r="B6197" i="2"/>
  <c r="C6197" i="2"/>
  <c r="D6197" i="2"/>
  <c r="E6197" i="2"/>
  <c r="F6197" i="2"/>
  <c r="G6197" i="2"/>
  <c r="H6197" i="2"/>
  <c r="I6197" i="2"/>
  <c r="A6198" i="2"/>
  <c r="B6198" i="2"/>
  <c r="C6198" i="2"/>
  <c r="D6198" i="2"/>
  <c r="E6198" i="2"/>
  <c r="F6198" i="2"/>
  <c r="G6198" i="2"/>
  <c r="H6198" i="2"/>
  <c r="I6198" i="2"/>
  <c r="A6199" i="2"/>
  <c r="B6199" i="2"/>
  <c r="C6199" i="2"/>
  <c r="D6199" i="2"/>
  <c r="E6199" i="2"/>
  <c r="F6199" i="2"/>
  <c r="G6199" i="2"/>
  <c r="H6199" i="2"/>
  <c r="I6199" i="2"/>
  <c r="A6200" i="2"/>
  <c r="B6200" i="2"/>
  <c r="C6200" i="2"/>
  <c r="D6200" i="2"/>
  <c r="E6200" i="2"/>
  <c r="F6200" i="2"/>
  <c r="G6200" i="2"/>
  <c r="H6200" i="2"/>
  <c r="I6200" i="2"/>
  <c r="A6201" i="2"/>
  <c r="B6201" i="2"/>
  <c r="C6201" i="2"/>
  <c r="D6201" i="2"/>
  <c r="E6201" i="2"/>
  <c r="F6201" i="2"/>
  <c r="G6201" i="2"/>
  <c r="H6201" i="2"/>
  <c r="I6201" i="2"/>
  <c r="A6202" i="2"/>
  <c r="B6202" i="2"/>
  <c r="C6202" i="2"/>
  <c r="D6202" i="2"/>
  <c r="E6202" i="2"/>
  <c r="F6202" i="2"/>
  <c r="G6202" i="2"/>
  <c r="H6202" i="2"/>
  <c r="I6202" i="2"/>
  <c r="A6203" i="2"/>
  <c r="B6203" i="2"/>
  <c r="C6203" i="2"/>
  <c r="D6203" i="2"/>
  <c r="E6203" i="2"/>
  <c r="F6203" i="2"/>
  <c r="G6203" i="2"/>
  <c r="H6203" i="2"/>
  <c r="I6203" i="2"/>
  <c r="A6204" i="2"/>
  <c r="B6204" i="2"/>
  <c r="C6204" i="2"/>
  <c r="D6204" i="2"/>
  <c r="E6204" i="2"/>
  <c r="F6204" i="2"/>
  <c r="G6204" i="2"/>
  <c r="H6204" i="2"/>
  <c r="I6204" i="2"/>
  <c r="A6205" i="2"/>
  <c r="B6205" i="2"/>
  <c r="C6205" i="2"/>
  <c r="D6205" i="2"/>
  <c r="E6205" i="2"/>
  <c r="F6205" i="2"/>
  <c r="G6205" i="2"/>
  <c r="H6205" i="2"/>
  <c r="I6205" i="2"/>
  <c r="A6206" i="2"/>
  <c r="B6206" i="2"/>
  <c r="C6206" i="2"/>
  <c r="D6206" i="2"/>
  <c r="E6206" i="2"/>
  <c r="F6206" i="2"/>
  <c r="G6206" i="2"/>
  <c r="H6206" i="2"/>
  <c r="I6206" i="2"/>
  <c r="A6207" i="2"/>
  <c r="B6207" i="2"/>
  <c r="C6207" i="2"/>
  <c r="D6207" i="2"/>
  <c r="E6207" i="2"/>
  <c r="F6207" i="2"/>
  <c r="G6207" i="2"/>
  <c r="H6207" i="2"/>
  <c r="I6207" i="2"/>
  <c r="A6208" i="2"/>
  <c r="B6208" i="2"/>
  <c r="C6208" i="2"/>
  <c r="D6208" i="2"/>
  <c r="E6208" i="2"/>
  <c r="F6208" i="2"/>
  <c r="G6208" i="2"/>
  <c r="H6208" i="2"/>
  <c r="I6208" i="2"/>
  <c r="A6209" i="2"/>
  <c r="B6209" i="2"/>
  <c r="C6209" i="2"/>
  <c r="D6209" i="2"/>
  <c r="E6209" i="2"/>
  <c r="F6209" i="2"/>
  <c r="G6209" i="2"/>
  <c r="H6209" i="2"/>
  <c r="I6209" i="2"/>
  <c r="A6210" i="2"/>
  <c r="B6210" i="2"/>
  <c r="C6210" i="2"/>
  <c r="D6210" i="2"/>
  <c r="E6210" i="2"/>
  <c r="F6210" i="2"/>
  <c r="G6210" i="2"/>
  <c r="H6210" i="2"/>
  <c r="I6210" i="2"/>
  <c r="A6211" i="2"/>
  <c r="B6211" i="2"/>
  <c r="C6211" i="2"/>
  <c r="D6211" i="2"/>
  <c r="E6211" i="2"/>
  <c r="F6211" i="2"/>
  <c r="G6211" i="2"/>
  <c r="H6211" i="2"/>
  <c r="I6211" i="2"/>
  <c r="A6212" i="2"/>
  <c r="B6212" i="2"/>
  <c r="C6212" i="2"/>
  <c r="D6212" i="2"/>
  <c r="E6212" i="2"/>
  <c r="F6212" i="2"/>
  <c r="G6212" i="2"/>
  <c r="H6212" i="2"/>
  <c r="I6212" i="2"/>
  <c r="A6213" i="2"/>
  <c r="B6213" i="2"/>
  <c r="C6213" i="2"/>
  <c r="D6213" i="2"/>
  <c r="E6213" i="2"/>
  <c r="F6213" i="2"/>
  <c r="G6213" i="2"/>
  <c r="H6213" i="2"/>
  <c r="I6213" i="2"/>
  <c r="A6214" i="2"/>
  <c r="B6214" i="2"/>
  <c r="C6214" i="2"/>
  <c r="D6214" i="2"/>
  <c r="E6214" i="2"/>
  <c r="F6214" i="2"/>
  <c r="G6214" i="2"/>
  <c r="H6214" i="2"/>
  <c r="I6214" i="2"/>
  <c r="A6215" i="2"/>
  <c r="B6215" i="2"/>
  <c r="C6215" i="2"/>
  <c r="D6215" i="2"/>
  <c r="E6215" i="2"/>
  <c r="F6215" i="2"/>
  <c r="G6215" i="2"/>
  <c r="H6215" i="2"/>
  <c r="I6215" i="2"/>
  <c r="A6216" i="2"/>
  <c r="B6216" i="2"/>
  <c r="C6216" i="2"/>
  <c r="D6216" i="2"/>
  <c r="E6216" i="2"/>
  <c r="F6216" i="2"/>
  <c r="G6216" i="2"/>
  <c r="H6216" i="2"/>
  <c r="I6216" i="2"/>
  <c r="A6217" i="2"/>
  <c r="B6217" i="2"/>
  <c r="C6217" i="2"/>
  <c r="D6217" i="2"/>
  <c r="E6217" i="2"/>
  <c r="F6217" i="2"/>
  <c r="G6217" i="2"/>
  <c r="H6217" i="2"/>
  <c r="I6217" i="2"/>
  <c r="A6218" i="2"/>
  <c r="B6218" i="2"/>
  <c r="C6218" i="2"/>
  <c r="D6218" i="2"/>
  <c r="E6218" i="2"/>
  <c r="F6218" i="2"/>
  <c r="G6218" i="2"/>
  <c r="H6218" i="2"/>
  <c r="I6218" i="2"/>
  <c r="A6219" i="2"/>
  <c r="B6219" i="2"/>
  <c r="C6219" i="2"/>
  <c r="D6219" i="2"/>
  <c r="E6219" i="2"/>
  <c r="F6219" i="2"/>
  <c r="G6219" i="2"/>
  <c r="H6219" i="2"/>
  <c r="I6219" i="2"/>
  <c r="A6220" i="2"/>
  <c r="B6220" i="2"/>
  <c r="C6220" i="2"/>
  <c r="D6220" i="2"/>
  <c r="E6220" i="2"/>
  <c r="F6220" i="2"/>
  <c r="G6220" i="2"/>
  <c r="H6220" i="2"/>
  <c r="I6220" i="2"/>
  <c r="A6221" i="2"/>
  <c r="B6221" i="2"/>
  <c r="C6221" i="2"/>
  <c r="D6221" i="2"/>
  <c r="E6221" i="2"/>
  <c r="F6221" i="2"/>
  <c r="G6221" i="2"/>
  <c r="H6221" i="2"/>
  <c r="I6221" i="2"/>
  <c r="A6222" i="2"/>
  <c r="B6222" i="2"/>
  <c r="C6222" i="2"/>
  <c r="D6222" i="2"/>
  <c r="E6222" i="2"/>
  <c r="F6222" i="2"/>
  <c r="G6222" i="2"/>
  <c r="H6222" i="2"/>
  <c r="I6222" i="2"/>
  <c r="A6223" i="2"/>
  <c r="B6223" i="2"/>
  <c r="C6223" i="2"/>
  <c r="D6223" i="2"/>
  <c r="E6223" i="2"/>
  <c r="F6223" i="2"/>
  <c r="G6223" i="2"/>
  <c r="H6223" i="2"/>
  <c r="I6223" i="2"/>
  <c r="A6224" i="2"/>
  <c r="B6224" i="2"/>
  <c r="C6224" i="2"/>
  <c r="D6224" i="2"/>
  <c r="E6224" i="2"/>
  <c r="F6224" i="2"/>
  <c r="G6224" i="2"/>
  <c r="H6224" i="2"/>
  <c r="I6224" i="2"/>
  <c r="A6225" i="2"/>
  <c r="B6225" i="2"/>
  <c r="C6225" i="2"/>
  <c r="D6225" i="2"/>
  <c r="E6225" i="2"/>
  <c r="F6225" i="2"/>
  <c r="G6225" i="2"/>
  <c r="H6225" i="2"/>
  <c r="I6225" i="2"/>
  <c r="A6226" i="2"/>
  <c r="B6226" i="2"/>
  <c r="C6226" i="2"/>
  <c r="D6226" i="2"/>
  <c r="E6226" i="2"/>
  <c r="F6226" i="2"/>
  <c r="G6226" i="2"/>
  <c r="H6226" i="2"/>
  <c r="I6226" i="2"/>
  <c r="A6227" i="2"/>
  <c r="B6227" i="2"/>
  <c r="C6227" i="2"/>
  <c r="D6227" i="2"/>
  <c r="E6227" i="2"/>
  <c r="F6227" i="2"/>
  <c r="G6227" i="2"/>
  <c r="H6227" i="2"/>
  <c r="I6227" i="2"/>
  <c r="A6228" i="2"/>
  <c r="B6228" i="2"/>
  <c r="C6228" i="2"/>
  <c r="D6228" i="2"/>
  <c r="E6228" i="2"/>
  <c r="F6228" i="2"/>
  <c r="G6228" i="2"/>
  <c r="H6228" i="2"/>
  <c r="I6228" i="2"/>
  <c r="A6229" i="2"/>
  <c r="B6229" i="2"/>
  <c r="C6229" i="2"/>
  <c r="D6229" i="2"/>
  <c r="E6229" i="2"/>
  <c r="F6229" i="2"/>
  <c r="G6229" i="2"/>
  <c r="H6229" i="2"/>
  <c r="I6229" i="2"/>
  <c r="A6230" i="2"/>
  <c r="B6230" i="2"/>
  <c r="C6230" i="2"/>
  <c r="D6230" i="2"/>
  <c r="E6230" i="2"/>
  <c r="F6230" i="2"/>
  <c r="G6230" i="2"/>
  <c r="H6230" i="2"/>
  <c r="I6230" i="2"/>
  <c r="A6231" i="2"/>
  <c r="B6231" i="2"/>
  <c r="C6231" i="2"/>
  <c r="D6231" i="2"/>
  <c r="E6231" i="2"/>
  <c r="F6231" i="2"/>
  <c r="G6231" i="2"/>
  <c r="H6231" i="2"/>
  <c r="I6231" i="2"/>
  <c r="A6232" i="2"/>
  <c r="B6232" i="2"/>
  <c r="C6232" i="2"/>
  <c r="D6232" i="2"/>
  <c r="E6232" i="2"/>
  <c r="F6232" i="2"/>
  <c r="G6232" i="2"/>
  <c r="H6232" i="2"/>
  <c r="I6232" i="2"/>
  <c r="A6233" i="2"/>
  <c r="B6233" i="2"/>
  <c r="C6233" i="2"/>
  <c r="D6233" i="2"/>
  <c r="E6233" i="2"/>
  <c r="F6233" i="2"/>
  <c r="G6233" i="2"/>
  <c r="H6233" i="2"/>
  <c r="I6233" i="2"/>
  <c r="A6234" i="2"/>
  <c r="B6234" i="2"/>
  <c r="C6234" i="2"/>
  <c r="D6234" i="2"/>
  <c r="E6234" i="2"/>
  <c r="F6234" i="2"/>
  <c r="G6234" i="2"/>
  <c r="H6234" i="2"/>
  <c r="I6234" i="2"/>
  <c r="A6235" i="2"/>
  <c r="B6235" i="2"/>
  <c r="C6235" i="2"/>
  <c r="D6235" i="2"/>
  <c r="E6235" i="2"/>
  <c r="F6235" i="2"/>
  <c r="G6235" i="2"/>
  <c r="H6235" i="2"/>
  <c r="I6235" i="2"/>
  <c r="A6236" i="2"/>
  <c r="B6236" i="2"/>
  <c r="C6236" i="2"/>
  <c r="D6236" i="2"/>
  <c r="E6236" i="2"/>
  <c r="F6236" i="2"/>
  <c r="G6236" i="2"/>
  <c r="H6236" i="2"/>
  <c r="I6236" i="2"/>
  <c r="A6237" i="2"/>
  <c r="B6237" i="2"/>
  <c r="C6237" i="2"/>
  <c r="D6237" i="2"/>
  <c r="E6237" i="2"/>
  <c r="F6237" i="2"/>
  <c r="G6237" i="2"/>
  <c r="H6237" i="2"/>
  <c r="I6237" i="2"/>
  <c r="A6238" i="2"/>
  <c r="B6238" i="2"/>
  <c r="C6238" i="2"/>
  <c r="D6238" i="2"/>
  <c r="E6238" i="2"/>
  <c r="F6238" i="2"/>
  <c r="G6238" i="2"/>
  <c r="H6238" i="2"/>
  <c r="I6238" i="2"/>
  <c r="A6239" i="2"/>
  <c r="B6239" i="2"/>
  <c r="C6239" i="2"/>
  <c r="D6239" i="2"/>
  <c r="E6239" i="2"/>
  <c r="F6239" i="2"/>
  <c r="G6239" i="2"/>
  <c r="H6239" i="2"/>
  <c r="I6239" i="2"/>
  <c r="A6240" i="2"/>
  <c r="B6240" i="2"/>
  <c r="C6240" i="2"/>
  <c r="D6240" i="2"/>
  <c r="E6240" i="2"/>
  <c r="F6240" i="2"/>
  <c r="G6240" i="2"/>
  <c r="H6240" i="2"/>
  <c r="I6240" i="2"/>
  <c r="A6241" i="2"/>
  <c r="B6241" i="2"/>
  <c r="C6241" i="2"/>
  <c r="D6241" i="2"/>
  <c r="E6241" i="2"/>
  <c r="F6241" i="2"/>
  <c r="G6241" i="2"/>
  <c r="H6241" i="2"/>
  <c r="I6241" i="2"/>
  <c r="A6242" i="2"/>
  <c r="B6242" i="2"/>
  <c r="C6242" i="2"/>
  <c r="D6242" i="2"/>
  <c r="E6242" i="2"/>
  <c r="F6242" i="2"/>
  <c r="G6242" i="2"/>
  <c r="H6242" i="2"/>
  <c r="I6242" i="2"/>
  <c r="A6243" i="2"/>
  <c r="B6243" i="2"/>
  <c r="C6243" i="2"/>
  <c r="D6243" i="2"/>
  <c r="E6243" i="2"/>
  <c r="F6243" i="2"/>
  <c r="G6243" i="2"/>
  <c r="H6243" i="2"/>
  <c r="I6243" i="2"/>
  <c r="A6244" i="2"/>
  <c r="B6244" i="2"/>
  <c r="C6244" i="2"/>
  <c r="D6244" i="2"/>
  <c r="E6244" i="2"/>
  <c r="F6244" i="2"/>
  <c r="G6244" i="2"/>
  <c r="H6244" i="2"/>
  <c r="I6244" i="2"/>
  <c r="A6245" i="2"/>
  <c r="B6245" i="2"/>
  <c r="C6245" i="2"/>
  <c r="D6245" i="2"/>
  <c r="E6245" i="2"/>
  <c r="F6245" i="2"/>
  <c r="G6245" i="2"/>
  <c r="H6245" i="2"/>
  <c r="I6245" i="2"/>
  <c r="A6246" i="2"/>
  <c r="B6246" i="2"/>
  <c r="C6246" i="2"/>
  <c r="D6246" i="2"/>
  <c r="E6246" i="2"/>
  <c r="F6246" i="2"/>
  <c r="G6246" i="2"/>
  <c r="H6246" i="2"/>
  <c r="I6246" i="2"/>
  <c r="A6247" i="2"/>
  <c r="B6247" i="2"/>
  <c r="C6247" i="2"/>
  <c r="D6247" i="2"/>
  <c r="E6247" i="2"/>
  <c r="F6247" i="2"/>
  <c r="G6247" i="2"/>
  <c r="H6247" i="2"/>
  <c r="I6247" i="2"/>
  <c r="A6248" i="2"/>
  <c r="B6248" i="2"/>
  <c r="C6248" i="2"/>
  <c r="D6248" i="2"/>
  <c r="E6248" i="2"/>
  <c r="F6248" i="2"/>
  <c r="G6248" i="2"/>
  <c r="H6248" i="2"/>
  <c r="I6248" i="2"/>
  <c r="A6249" i="2"/>
  <c r="B6249" i="2"/>
  <c r="C6249" i="2"/>
  <c r="D6249" i="2"/>
  <c r="E6249" i="2"/>
  <c r="F6249" i="2"/>
  <c r="G6249" i="2"/>
  <c r="H6249" i="2"/>
  <c r="I6249" i="2"/>
  <c r="A6250" i="2"/>
  <c r="B6250" i="2"/>
  <c r="C6250" i="2"/>
  <c r="D6250" i="2"/>
  <c r="E6250" i="2"/>
  <c r="F6250" i="2"/>
  <c r="G6250" i="2"/>
  <c r="H6250" i="2"/>
  <c r="I6250" i="2"/>
  <c r="A6251" i="2"/>
  <c r="B6251" i="2"/>
  <c r="C6251" i="2"/>
  <c r="D6251" i="2"/>
  <c r="E6251" i="2"/>
  <c r="F6251" i="2"/>
  <c r="G6251" i="2"/>
  <c r="H6251" i="2"/>
  <c r="I6251" i="2"/>
  <c r="A6252" i="2"/>
  <c r="B6252" i="2"/>
  <c r="C6252" i="2"/>
  <c r="D6252" i="2"/>
  <c r="E6252" i="2"/>
  <c r="F6252" i="2"/>
  <c r="G6252" i="2"/>
  <c r="H6252" i="2"/>
  <c r="I6252" i="2"/>
  <c r="A6253" i="2"/>
  <c r="B6253" i="2"/>
  <c r="C6253" i="2"/>
  <c r="D6253" i="2"/>
  <c r="E6253" i="2"/>
  <c r="F6253" i="2"/>
  <c r="G6253" i="2"/>
  <c r="H6253" i="2"/>
  <c r="I6253" i="2"/>
  <c r="A6254" i="2"/>
  <c r="B6254" i="2"/>
  <c r="C6254" i="2"/>
  <c r="D6254" i="2"/>
  <c r="E6254" i="2"/>
  <c r="F6254" i="2"/>
  <c r="G6254" i="2"/>
  <c r="H6254" i="2"/>
  <c r="I6254" i="2"/>
  <c r="A6255" i="2"/>
  <c r="B6255" i="2"/>
  <c r="C6255" i="2"/>
  <c r="D6255" i="2"/>
  <c r="E6255" i="2"/>
  <c r="F6255" i="2"/>
  <c r="G6255" i="2"/>
  <c r="H6255" i="2"/>
  <c r="I6255" i="2"/>
  <c r="A6256" i="2"/>
  <c r="B6256" i="2"/>
  <c r="C6256" i="2"/>
  <c r="D6256" i="2"/>
  <c r="E6256" i="2"/>
  <c r="F6256" i="2"/>
  <c r="G6256" i="2"/>
  <c r="H6256" i="2"/>
  <c r="I6256" i="2"/>
  <c r="A6257" i="2"/>
  <c r="B6257" i="2"/>
  <c r="C6257" i="2"/>
  <c r="D6257" i="2"/>
  <c r="E6257" i="2"/>
  <c r="F6257" i="2"/>
  <c r="G6257" i="2"/>
  <c r="H6257" i="2"/>
  <c r="I6257" i="2"/>
  <c r="A6258" i="2"/>
  <c r="B6258" i="2"/>
  <c r="C6258" i="2"/>
  <c r="D6258" i="2"/>
  <c r="E6258" i="2"/>
  <c r="F6258" i="2"/>
  <c r="G6258" i="2"/>
  <c r="H6258" i="2"/>
  <c r="I6258" i="2"/>
  <c r="A6259" i="2"/>
  <c r="B6259" i="2"/>
  <c r="C6259" i="2"/>
  <c r="D6259" i="2"/>
  <c r="E6259" i="2"/>
  <c r="F6259" i="2"/>
  <c r="G6259" i="2"/>
  <c r="H6259" i="2"/>
  <c r="I6259" i="2"/>
  <c r="A6260" i="2"/>
  <c r="B6260" i="2"/>
  <c r="C6260" i="2"/>
  <c r="D6260" i="2"/>
  <c r="E6260" i="2"/>
  <c r="F6260" i="2"/>
  <c r="G6260" i="2"/>
  <c r="H6260" i="2"/>
  <c r="I6260" i="2"/>
  <c r="A6261" i="2"/>
  <c r="B6261" i="2"/>
  <c r="C6261" i="2"/>
  <c r="D6261" i="2"/>
  <c r="E6261" i="2"/>
  <c r="F6261" i="2"/>
  <c r="G6261" i="2"/>
  <c r="H6261" i="2"/>
  <c r="I6261" i="2"/>
  <c r="A6262" i="2"/>
  <c r="B6262" i="2"/>
  <c r="C6262" i="2"/>
  <c r="D6262" i="2"/>
  <c r="E6262" i="2"/>
  <c r="F6262" i="2"/>
  <c r="G6262" i="2"/>
  <c r="H6262" i="2"/>
  <c r="I6262" i="2"/>
  <c r="A6263" i="2"/>
  <c r="B6263" i="2"/>
  <c r="C6263" i="2"/>
  <c r="D6263" i="2"/>
  <c r="E6263" i="2"/>
  <c r="F6263" i="2"/>
  <c r="G6263" i="2"/>
  <c r="H6263" i="2"/>
  <c r="I6263" i="2"/>
  <c r="A6264" i="2"/>
  <c r="B6264" i="2"/>
  <c r="C6264" i="2"/>
  <c r="D6264" i="2"/>
  <c r="E6264" i="2"/>
  <c r="F6264" i="2"/>
  <c r="G6264" i="2"/>
  <c r="H6264" i="2"/>
  <c r="I6264" i="2"/>
  <c r="A6265" i="2"/>
  <c r="B6265" i="2"/>
  <c r="C6265" i="2"/>
  <c r="D6265" i="2"/>
  <c r="E6265" i="2"/>
  <c r="F6265" i="2"/>
  <c r="G6265" i="2"/>
  <c r="H6265" i="2"/>
  <c r="I6265" i="2"/>
  <c r="A6266" i="2"/>
  <c r="B6266" i="2"/>
  <c r="C6266" i="2"/>
  <c r="D6266" i="2"/>
  <c r="E6266" i="2"/>
  <c r="F6266" i="2"/>
  <c r="G6266" i="2"/>
  <c r="H6266" i="2"/>
  <c r="I6266" i="2"/>
  <c r="A6267" i="2"/>
  <c r="B6267" i="2"/>
  <c r="C6267" i="2"/>
  <c r="D6267" i="2"/>
  <c r="E6267" i="2"/>
  <c r="F6267" i="2"/>
  <c r="G6267" i="2"/>
  <c r="H6267" i="2"/>
  <c r="I6267" i="2"/>
  <c r="A6268" i="2"/>
  <c r="B6268" i="2"/>
  <c r="C6268" i="2"/>
  <c r="D6268" i="2"/>
  <c r="E6268" i="2"/>
  <c r="F6268" i="2"/>
  <c r="G6268" i="2"/>
  <c r="H6268" i="2"/>
  <c r="I6268" i="2"/>
  <c r="A6269" i="2"/>
  <c r="B6269" i="2"/>
  <c r="C6269" i="2"/>
  <c r="D6269" i="2"/>
  <c r="E6269" i="2"/>
  <c r="F6269" i="2"/>
  <c r="G6269" i="2"/>
  <c r="H6269" i="2"/>
  <c r="I6269" i="2"/>
  <c r="A6270" i="2"/>
  <c r="B6270" i="2"/>
  <c r="C6270" i="2"/>
  <c r="D6270" i="2"/>
  <c r="E6270" i="2"/>
  <c r="F6270" i="2"/>
  <c r="G6270" i="2"/>
  <c r="H6270" i="2"/>
  <c r="I6270" i="2"/>
  <c r="A6271" i="2"/>
  <c r="B6271" i="2"/>
  <c r="C6271" i="2"/>
  <c r="D6271" i="2"/>
  <c r="E6271" i="2"/>
  <c r="F6271" i="2"/>
  <c r="G6271" i="2"/>
  <c r="H6271" i="2"/>
  <c r="I6271" i="2"/>
  <c r="A6272" i="2"/>
  <c r="B6272" i="2"/>
  <c r="C6272" i="2"/>
  <c r="D6272" i="2"/>
  <c r="E6272" i="2"/>
  <c r="F6272" i="2"/>
  <c r="G6272" i="2"/>
  <c r="H6272" i="2"/>
  <c r="I6272" i="2"/>
  <c r="A6273" i="2"/>
  <c r="B6273" i="2"/>
  <c r="C6273" i="2"/>
  <c r="D6273" i="2"/>
  <c r="E6273" i="2"/>
  <c r="F6273" i="2"/>
  <c r="G6273" i="2"/>
  <c r="H6273" i="2"/>
  <c r="I6273" i="2"/>
  <c r="A6274" i="2"/>
  <c r="B6274" i="2"/>
  <c r="C6274" i="2"/>
  <c r="D6274" i="2"/>
  <c r="E6274" i="2"/>
  <c r="F6274" i="2"/>
  <c r="G6274" i="2"/>
  <c r="H6274" i="2"/>
  <c r="I6274" i="2"/>
  <c r="A6275" i="2"/>
  <c r="B6275" i="2"/>
  <c r="C6275" i="2"/>
  <c r="D6275" i="2"/>
  <c r="E6275" i="2"/>
  <c r="F6275" i="2"/>
  <c r="G6275" i="2"/>
  <c r="H6275" i="2"/>
  <c r="I6275" i="2"/>
  <c r="A6276" i="2"/>
  <c r="B6276" i="2"/>
  <c r="C6276" i="2"/>
  <c r="D6276" i="2"/>
  <c r="E6276" i="2"/>
  <c r="F6276" i="2"/>
  <c r="G6276" i="2"/>
  <c r="H6276" i="2"/>
  <c r="I6276" i="2"/>
  <c r="A6277" i="2"/>
  <c r="B6277" i="2"/>
  <c r="C6277" i="2"/>
  <c r="D6277" i="2"/>
  <c r="E6277" i="2"/>
  <c r="F6277" i="2"/>
  <c r="G6277" i="2"/>
  <c r="H6277" i="2"/>
  <c r="I6277" i="2"/>
  <c r="A6278" i="2"/>
  <c r="B6278" i="2"/>
  <c r="C6278" i="2"/>
  <c r="D6278" i="2"/>
  <c r="E6278" i="2"/>
  <c r="F6278" i="2"/>
  <c r="G6278" i="2"/>
  <c r="H6278" i="2"/>
  <c r="I6278" i="2"/>
  <c r="A6279" i="2"/>
  <c r="B6279" i="2"/>
  <c r="C6279" i="2"/>
  <c r="D6279" i="2"/>
  <c r="E6279" i="2"/>
  <c r="F6279" i="2"/>
  <c r="G6279" i="2"/>
  <c r="H6279" i="2"/>
  <c r="I6279" i="2"/>
  <c r="A6280" i="2"/>
  <c r="B6280" i="2"/>
  <c r="C6280" i="2"/>
  <c r="D6280" i="2"/>
  <c r="E6280" i="2"/>
  <c r="F6280" i="2"/>
  <c r="G6280" i="2"/>
  <c r="H6280" i="2"/>
  <c r="I6280" i="2"/>
  <c r="A6281" i="2"/>
  <c r="B6281" i="2"/>
  <c r="C6281" i="2"/>
  <c r="D6281" i="2"/>
  <c r="E6281" i="2"/>
  <c r="F6281" i="2"/>
  <c r="G6281" i="2"/>
  <c r="H6281" i="2"/>
  <c r="I6281" i="2"/>
  <c r="A6282" i="2"/>
  <c r="B6282" i="2"/>
  <c r="C6282" i="2"/>
  <c r="D6282" i="2"/>
  <c r="E6282" i="2"/>
  <c r="F6282" i="2"/>
  <c r="G6282" i="2"/>
  <c r="H6282" i="2"/>
  <c r="I6282" i="2"/>
  <c r="A6283" i="2"/>
  <c r="B6283" i="2"/>
  <c r="C6283" i="2"/>
  <c r="D6283" i="2"/>
  <c r="E6283" i="2"/>
  <c r="F6283" i="2"/>
  <c r="G6283" i="2"/>
  <c r="H6283" i="2"/>
  <c r="I6283" i="2"/>
  <c r="A6284" i="2"/>
  <c r="B6284" i="2"/>
  <c r="C6284" i="2"/>
  <c r="D6284" i="2"/>
  <c r="E6284" i="2"/>
  <c r="F6284" i="2"/>
  <c r="G6284" i="2"/>
  <c r="H6284" i="2"/>
  <c r="I6284" i="2"/>
  <c r="A6285" i="2"/>
  <c r="B6285" i="2"/>
  <c r="C6285" i="2"/>
  <c r="D6285" i="2"/>
  <c r="E6285" i="2"/>
  <c r="F6285" i="2"/>
  <c r="G6285" i="2"/>
  <c r="H6285" i="2"/>
  <c r="I6285" i="2"/>
  <c r="A6286" i="2"/>
  <c r="B6286" i="2"/>
  <c r="C6286" i="2"/>
  <c r="D6286" i="2"/>
  <c r="E6286" i="2"/>
  <c r="F6286" i="2"/>
  <c r="G6286" i="2"/>
  <c r="H6286" i="2"/>
  <c r="I6286" i="2"/>
  <c r="A6287" i="2"/>
  <c r="B6287" i="2"/>
  <c r="C6287" i="2"/>
  <c r="D6287" i="2"/>
  <c r="E6287" i="2"/>
  <c r="F6287" i="2"/>
  <c r="G6287" i="2"/>
  <c r="H6287" i="2"/>
  <c r="I6287" i="2"/>
  <c r="A6288" i="2"/>
  <c r="B6288" i="2"/>
  <c r="C6288" i="2"/>
  <c r="D6288" i="2"/>
  <c r="E6288" i="2"/>
  <c r="F6288" i="2"/>
  <c r="G6288" i="2"/>
  <c r="H6288" i="2"/>
  <c r="I6288" i="2"/>
  <c r="A6289" i="2"/>
  <c r="B6289" i="2"/>
  <c r="C6289" i="2"/>
  <c r="D6289" i="2"/>
  <c r="E6289" i="2"/>
  <c r="F6289" i="2"/>
  <c r="G6289" i="2"/>
  <c r="H6289" i="2"/>
  <c r="I6289" i="2"/>
  <c r="A6290" i="2"/>
  <c r="B6290" i="2"/>
  <c r="C6290" i="2"/>
  <c r="D6290" i="2"/>
  <c r="E6290" i="2"/>
  <c r="F6290" i="2"/>
  <c r="G6290" i="2"/>
  <c r="H6290" i="2"/>
  <c r="I6290" i="2"/>
  <c r="A6291" i="2"/>
  <c r="B6291" i="2"/>
  <c r="C6291" i="2"/>
  <c r="D6291" i="2"/>
  <c r="E6291" i="2"/>
  <c r="F6291" i="2"/>
  <c r="G6291" i="2"/>
  <c r="H6291" i="2"/>
  <c r="I6291" i="2"/>
  <c r="A6292" i="2"/>
  <c r="B6292" i="2"/>
  <c r="C6292" i="2"/>
  <c r="D6292" i="2"/>
  <c r="E6292" i="2"/>
  <c r="F6292" i="2"/>
  <c r="G6292" i="2"/>
  <c r="H6292" i="2"/>
  <c r="I6292" i="2"/>
  <c r="A6293" i="2"/>
  <c r="B6293" i="2"/>
  <c r="C6293" i="2"/>
  <c r="D6293" i="2"/>
  <c r="E6293" i="2"/>
  <c r="F6293" i="2"/>
  <c r="G6293" i="2"/>
  <c r="H6293" i="2"/>
  <c r="I6293" i="2"/>
  <c r="A6294" i="2"/>
  <c r="B6294" i="2"/>
  <c r="C6294" i="2"/>
  <c r="D6294" i="2"/>
  <c r="E6294" i="2"/>
  <c r="F6294" i="2"/>
  <c r="G6294" i="2"/>
  <c r="H6294" i="2"/>
  <c r="I6294" i="2"/>
  <c r="A6295" i="2"/>
  <c r="B6295" i="2"/>
  <c r="C6295" i="2"/>
  <c r="D6295" i="2"/>
  <c r="E6295" i="2"/>
  <c r="F6295" i="2"/>
  <c r="G6295" i="2"/>
  <c r="H6295" i="2"/>
  <c r="I6295" i="2"/>
  <c r="A6296" i="2"/>
  <c r="B6296" i="2"/>
  <c r="C6296" i="2"/>
  <c r="D6296" i="2"/>
  <c r="E6296" i="2"/>
  <c r="F6296" i="2"/>
  <c r="G6296" i="2"/>
  <c r="H6296" i="2"/>
  <c r="I6296" i="2"/>
  <c r="A6297" i="2"/>
  <c r="B6297" i="2"/>
  <c r="C6297" i="2"/>
  <c r="D6297" i="2"/>
  <c r="E6297" i="2"/>
  <c r="F6297" i="2"/>
  <c r="G6297" i="2"/>
  <c r="H6297" i="2"/>
  <c r="I6297" i="2"/>
  <c r="A6298" i="2"/>
  <c r="B6298" i="2"/>
  <c r="C6298" i="2"/>
  <c r="D6298" i="2"/>
  <c r="E6298" i="2"/>
  <c r="F6298" i="2"/>
  <c r="G6298" i="2"/>
  <c r="H6298" i="2"/>
  <c r="I6298" i="2"/>
  <c r="A6299" i="2"/>
  <c r="B6299" i="2"/>
  <c r="C6299" i="2"/>
  <c r="D6299" i="2"/>
  <c r="E6299" i="2"/>
  <c r="F6299" i="2"/>
  <c r="G6299" i="2"/>
  <c r="H6299" i="2"/>
  <c r="I6299" i="2"/>
  <c r="A6300" i="2"/>
  <c r="B6300" i="2"/>
  <c r="C6300" i="2"/>
  <c r="D6300" i="2"/>
  <c r="E6300" i="2"/>
  <c r="F6300" i="2"/>
  <c r="G6300" i="2"/>
  <c r="H6300" i="2"/>
  <c r="I6300" i="2"/>
  <c r="A6301" i="2"/>
  <c r="B6301" i="2"/>
  <c r="C6301" i="2"/>
  <c r="D6301" i="2"/>
  <c r="E6301" i="2"/>
  <c r="F6301" i="2"/>
  <c r="G6301" i="2"/>
  <c r="H6301" i="2"/>
  <c r="I6301" i="2"/>
  <c r="A6302" i="2"/>
  <c r="B6302" i="2"/>
  <c r="C6302" i="2"/>
  <c r="D6302" i="2"/>
  <c r="E6302" i="2"/>
  <c r="F6302" i="2"/>
  <c r="G6302" i="2"/>
  <c r="H6302" i="2"/>
  <c r="I6302" i="2"/>
  <c r="A6303" i="2"/>
  <c r="B6303" i="2"/>
  <c r="C6303" i="2"/>
  <c r="D6303" i="2"/>
  <c r="E6303" i="2"/>
  <c r="F6303" i="2"/>
  <c r="G6303" i="2"/>
  <c r="H6303" i="2"/>
  <c r="I6303" i="2"/>
  <c r="A6304" i="2"/>
  <c r="B6304" i="2"/>
  <c r="C6304" i="2"/>
  <c r="D6304" i="2"/>
  <c r="E6304" i="2"/>
  <c r="F6304" i="2"/>
  <c r="G6304" i="2"/>
  <c r="H6304" i="2"/>
  <c r="I6304" i="2"/>
  <c r="A6305" i="2"/>
  <c r="B6305" i="2"/>
  <c r="C6305" i="2"/>
  <c r="D6305" i="2"/>
  <c r="E6305" i="2"/>
  <c r="F6305" i="2"/>
  <c r="G6305" i="2"/>
  <c r="H6305" i="2"/>
  <c r="I6305" i="2"/>
  <c r="A6306" i="2"/>
  <c r="B6306" i="2"/>
  <c r="C6306" i="2"/>
  <c r="D6306" i="2"/>
  <c r="E6306" i="2"/>
  <c r="F6306" i="2"/>
  <c r="G6306" i="2"/>
  <c r="H6306" i="2"/>
  <c r="I6306" i="2"/>
  <c r="A6307" i="2"/>
  <c r="B6307" i="2"/>
  <c r="C6307" i="2"/>
  <c r="D6307" i="2"/>
  <c r="E6307" i="2"/>
  <c r="F6307" i="2"/>
  <c r="G6307" i="2"/>
  <c r="H6307" i="2"/>
  <c r="I6307" i="2"/>
  <c r="A6308" i="2"/>
  <c r="B6308" i="2"/>
  <c r="C6308" i="2"/>
  <c r="D6308" i="2"/>
  <c r="E6308" i="2"/>
  <c r="F6308" i="2"/>
  <c r="G6308" i="2"/>
  <c r="H6308" i="2"/>
  <c r="I6308" i="2"/>
  <c r="A6309" i="2"/>
  <c r="B6309" i="2"/>
  <c r="C6309" i="2"/>
  <c r="D6309" i="2"/>
  <c r="E6309" i="2"/>
  <c r="F6309" i="2"/>
  <c r="G6309" i="2"/>
  <c r="H6309" i="2"/>
  <c r="I6309" i="2"/>
  <c r="A6310" i="2"/>
  <c r="B6310" i="2"/>
  <c r="C6310" i="2"/>
  <c r="D6310" i="2"/>
  <c r="E6310" i="2"/>
  <c r="F6310" i="2"/>
  <c r="G6310" i="2"/>
  <c r="H6310" i="2"/>
  <c r="I6310" i="2"/>
  <c r="A6311" i="2"/>
  <c r="B6311" i="2"/>
  <c r="C6311" i="2"/>
  <c r="D6311" i="2"/>
  <c r="E6311" i="2"/>
  <c r="F6311" i="2"/>
  <c r="G6311" i="2"/>
  <c r="H6311" i="2"/>
  <c r="I6311" i="2"/>
  <c r="A6312" i="2"/>
  <c r="B6312" i="2"/>
  <c r="C6312" i="2"/>
  <c r="D6312" i="2"/>
  <c r="E6312" i="2"/>
  <c r="F6312" i="2"/>
  <c r="G6312" i="2"/>
  <c r="H6312" i="2"/>
  <c r="I6312" i="2"/>
  <c r="A6313" i="2"/>
  <c r="B6313" i="2"/>
  <c r="C6313" i="2"/>
  <c r="D6313" i="2"/>
  <c r="E6313" i="2"/>
  <c r="F6313" i="2"/>
  <c r="G6313" i="2"/>
  <c r="H6313" i="2"/>
  <c r="I6313" i="2"/>
  <c r="A6314" i="2"/>
  <c r="B6314" i="2"/>
  <c r="C6314" i="2"/>
  <c r="D6314" i="2"/>
  <c r="E6314" i="2"/>
  <c r="F6314" i="2"/>
  <c r="G6314" i="2"/>
  <c r="H6314" i="2"/>
  <c r="I6314" i="2"/>
  <c r="A6315" i="2"/>
  <c r="B6315" i="2"/>
  <c r="C6315" i="2"/>
  <c r="D6315" i="2"/>
  <c r="E6315" i="2"/>
  <c r="F6315" i="2"/>
  <c r="G6315" i="2"/>
  <c r="H6315" i="2"/>
  <c r="I6315" i="2"/>
  <c r="A6316" i="2"/>
  <c r="B6316" i="2"/>
  <c r="C6316" i="2"/>
  <c r="D6316" i="2"/>
  <c r="E6316" i="2"/>
  <c r="F6316" i="2"/>
  <c r="G6316" i="2"/>
  <c r="H6316" i="2"/>
  <c r="I6316" i="2"/>
  <c r="A6317" i="2"/>
  <c r="B6317" i="2"/>
  <c r="C6317" i="2"/>
  <c r="D6317" i="2"/>
  <c r="E6317" i="2"/>
  <c r="F6317" i="2"/>
  <c r="G6317" i="2"/>
  <c r="H6317" i="2"/>
  <c r="I6317" i="2"/>
  <c r="A6318" i="2"/>
  <c r="B6318" i="2"/>
  <c r="C6318" i="2"/>
  <c r="D6318" i="2"/>
  <c r="E6318" i="2"/>
  <c r="F6318" i="2"/>
  <c r="G6318" i="2"/>
  <c r="H6318" i="2"/>
  <c r="I6318" i="2"/>
  <c r="A6319" i="2"/>
  <c r="B6319" i="2"/>
  <c r="C6319" i="2"/>
  <c r="D6319" i="2"/>
  <c r="E6319" i="2"/>
  <c r="F6319" i="2"/>
  <c r="G6319" i="2"/>
  <c r="H6319" i="2"/>
  <c r="I6319" i="2"/>
  <c r="A6320" i="2"/>
  <c r="B6320" i="2"/>
  <c r="C6320" i="2"/>
  <c r="D6320" i="2"/>
  <c r="E6320" i="2"/>
  <c r="F6320" i="2"/>
  <c r="G6320" i="2"/>
  <c r="H6320" i="2"/>
  <c r="I6320" i="2"/>
  <c r="A6321" i="2"/>
  <c r="B6321" i="2"/>
  <c r="C6321" i="2"/>
  <c r="D6321" i="2"/>
  <c r="E6321" i="2"/>
  <c r="F6321" i="2"/>
  <c r="G6321" i="2"/>
  <c r="H6321" i="2"/>
  <c r="I6321" i="2"/>
  <c r="A6322" i="2"/>
  <c r="B6322" i="2"/>
  <c r="C6322" i="2"/>
  <c r="D6322" i="2"/>
  <c r="E6322" i="2"/>
  <c r="F6322" i="2"/>
  <c r="G6322" i="2"/>
  <c r="H6322" i="2"/>
  <c r="I6322" i="2"/>
  <c r="A6323" i="2"/>
  <c r="B6323" i="2"/>
  <c r="C6323" i="2"/>
  <c r="D6323" i="2"/>
  <c r="E6323" i="2"/>
  <c r="F6323" i="2"/>
  <c r="G6323" i="2"/>
  <c r="H6323" i="2"/>
  <c r="I6323" i="2"/>
  <c r="A6324" i="2"/>
  <c r="B6324" i="2"/>
  <c r="C6324" i="2"/>
  <c r="D6324" i="2"/>
  <c r="E6324" i="2"/>
  <c r="F6324" i="2"/>
  <c r="G6324" i="2"/>
  <c r="H6324" i="2"/>
  <c r="I6324" i="2"/>
  <c r="A6325" i="2"/>
  <c r="B6325" i="2"/>
  <c r="C6325" i="2"/>
  <c r="D6325" i="2"/>
  <c r="E6325" i="2"/>
  <c r="F6325" i="2"/>
  <c r="G6325" i="2"/>
  <c r="H6325" i="2"/>
  <c r="I6325" i="2"/>
  <c r="A6326" i="2"/>
  <c r="B6326" i="2"/>
  <c r="C6326" i="2"/>
  <c r="D6326" i="2"/>
  <c r="E6326" i="2"/>
  <c r="F6326" i="2"/>
  <c r="G6326" i="2"/>
  <c r="H6326" i="2"/>
  <c r="I6326" i="2"/>
  <c r="A6327" i="2"/>
  <c r="B6327" i="2"/>
  <c r="C6327" i="2"/>
  <c r="D6327" i="2"/>
  <c r="E6327" i="2"/>
  <c r="F6327" i="2"/>
  <c r="G6327" i="2"/>
  <c r="H6327" i="2"/>
  <c r="I6327" i="2"/>
  <c r="A6328" i="2"/>
  <c r="B6328" i="2"/>
  <c r="C6328" i="2"/>
  <c r="D6328" i="2"/>
  <c r="E6328" i="2"/>
  <c r="F6328" i="2"/>
  <c r="G6328" i="2"/>
  <c r="H6328" i="2"/>
  <c r="I6328" i="2"/>
  <c r="A6329" i="2"/>
  <c r="B6329" i="2"/>
  <c r="C6329" i="2"/>
  <c r="D6329" i="2"/>
  <c r="E6329" i="2"/>
  <c r="F6329" i="2"/>
  <c r="G6329" i="2"/>
  <c r="H6329" i="2"/>
  <c r="I6329" i="2"/>
  <c r="A6330" i="2"/>
  <c r="B6330" i="2"/>
  <c r="C6330" i="2"/>
  <c r="D6330" i="2"/>
  <c r="E6330" i="2"/>
  <c r="F6330" i="2"/>
  <c r="G6330" i="2"/>
  <c r="H6330" i="2"/>
  <c r="I6330" i="2"/>
  <c r="A6331" i="2"/>
  <c r="B6331" i="2"/>
  <c r="C6331" i="2"/>
  <c r="D6331" i="2"/>
  <c r="E6331" i="2"/>
  <c r="F6331" i="2"/>
  <c r="G6331" i="2"/>
  <c r="H6331" i="2"/>
  <c r="I6331" i="2"/>
  <c r="A6332" i="2"/>
  <c r="B6332" i="2"/>
  <c r="C6332" i="2"/>
  <c r="D6332" i="2"/>
  <c r="E6332" i="2"/>
  <c r="F6332" i="2"/>
  <c r="G6332" i="2"/>
  <c r="H6332" i="2"/>
  <c r="I6332" i="2"/>
  <c r="A6333" i="2"/>
  <c r="B6333" i="2"/>
  <c r="C6333" i="2"/>
  <c r="D6333" i="2"/>
  <c r="E6333" i="2"/>
  <c r="F6333" i="2"/>
  <c r="G6333" i="2"/>
  <c r="H6333" i="2"/>
  <c r="I6333" i="2"/>
  <c r="A6334" i="2"/>
  <c r="B6334" i="2"/>
  <c r="C6334" i="2"/>
  <c r="D6334" i="2"/>
  <c r="E6334" i="2"/>
  <c r="F6334" i="2"/>
  <c r="G6334" i="2"/>
  <c r="H6334" i="2"/>
  <c r="I6334" i="2"/>
  <c r="A6335" i="2"/>
  <c r="B6335" i="2"/>
  <c r="C6335" i="2"/>
  <c r="D6335" i="2"/>
  <c r="E6335" i="2"/>
  <c r="F6335" i="2"/>
  <c r="G6335" i="2"/>
  <c r="H6335" i="2"/>
  <c r="I6335" i="2"/>
  <c r="A6336" i="2"/>
  <c r="B6336" i="2"/>
  <c r="C6336" i="2"/>
  <c r="D6336" i="2"/>
  <c r="E6336" i="2"/>
  <c r="F6336" i="2"/>
  <c r="G6336" i="2"/>
  <c r="H6336" i="2"/>
  <c r="I6336" i="2"/>
  <c r="A6337" i="2"/>
  <c r="B6337" i="2"/>
  <c r="C6337" i="2"/>
  <c r="D6337" i="2"/>
  <c r="E6337" i="2"/>
  <c r="F6337" i="2"/>
  <c r="G6337" i="2"/>
  <c r="H6337" i="2"/>
  <c r="I6337" i="2"/>
  <c r="A6338" i="2"/>
  <c r="B6338" i="2"/>
  <c r="C6338" i="2"/>
  <c r="D6338" i="2"/>
  <c r="E6338" i="2"/>
  <c r="F6338" i="2"/>
  <c r="G6338" i="2"/>
  <c r="H6338" i="2"/>
  <c r="I6338" i="2"/>
  <c r="A6339" i="2"/>
  <c r="B6339" i="2"/>
  <c r="C6339" i="2"/>
  <c r="D6339" i="2"/>
  <c r="E6339" i="2"/>
  <c r="F6339" i="2"/>
  <c r="G6339" i="2"/>
  <c r="H6339" i="2"/>
  <c r="I6339" i="2"/>
  <c r="A6340" i="2"/>
  <c r="B6340" i="2"/>
  <c r="C6340" i="2"/>
  <c r="D6340" i="2"/>
  <c r="E6340" i="2"/>
  <c r="F6340" i="2"/>
  <c r="G6340" i="2"/>
  <c r="H6340" i="2"/>
  <c r="I6340" i="2"/>
  <c r="A6341" i="2"/>
  <c r="B6341" i="2"/>
  <c r="C6341" i="2"/>
  <c r="D6341" i="2"/>
  <c r="E6341" i="2"/>
  <c r="F6341" i="2"/>
  <c r="G6341" i="2"/>
  <c r="H6341" i="2"/>
  <c r="I6341" i="2"/>
  <c r="A6342" i="2"/>
  <c r="B6342" i="2"/>
  <c r="C6342" i="2"/>
  <c r="D6342" i="2"/>
  <c r="E6342" i="2"/>
  <c r="F6342" i="2"/>
  <c r="G6342" i="2"/>
  <c r="H6342" i="2"/>
  <c r="I6342" i="2"/>
  <c r="A6343" i="2"/>
  <c r="B6343" i="2"/>
  <c r="C6343" i="2"/>
  <c r="D6343" i="2"/>
  <c r="E6343" i="2"/>
  <c r="F6343" i="2"/>
  <c r="G6343" i="2"/>
  <c r="H6343" i="2"/>
  <c r="I6343" i="2"/>
  <c r="A6344" i="2"/>
  <c r="B6344" i="2"/>
  <c r="C6344" i="2"/>
  <c r="D6344" i="2"/>
  <c r="E6344" i="2"/>
  <c r="F6344" i="2"/>
  <c r="G6344" i="2"/>
  <c r="H6344" i="2"/>
  <c r="I6344" i="2"/>
  <c r="A6345" i="2"/>
  <c r="B6345" i="2"/>
  <c r="C6345" i="2"/>
  <c r="D6345" i="2"/>
  <c r="E6345" i="2"/>
  <c r="F6345" i="2"/>
  <c r="G6345" i="2"/>
  <c r="H6345" i="2"/>
  <c r="I6345" i="2"/>
  <c r="A6346" i="2"/>
  <c r="B6346" i="2"/>
  <c r="C6346" i="2"/>
  <c r="D6346" i="2"/>
  <c r="E6346" i="2"/>
  <c r="F6346" i="2"/>
  <c r="G6346" i="2"/>
  <c r="H6346" i="2"/>
  <c r="I6346" i="2"/>
  <c r="A6347" i="2"/>
  <c r="B6347" i="2"/>
  <c r="C6347" i="2"/>
  <c r="D6347" i="2"/>
  <c r="E6347" i="2"/>
  <c r="F6347" i="2"/>
  <c r="G6347" i="2"/>
  <c r="H6347" i="2"/>
  <c r="I6347" i="2"/>
  <c r="A6348" i="2"/>
  <c r="B6348" i="2"/>
  <c r="C6348" i="2"/>
  <c r="D6348" i="2"/>
  <c r="E6348" i="2"/>
  <c r="F6348" i="2"/>
  <c r="G6348" i="2"/>
  <c r="H6348" i="2"/>
  <c r="I6348" i="2"/>
  <c r="A6349" i="2"/>
  <c r="B6349" i="2"/>
  <c r="C6349" i="2"/>
  <c r="D6349" i="2"/>
  <c r="E6349" i="2"/>
  <c r="F6349" i="2"/>
  <c r="G6349" i="2"/>
  <c r="H6349" i="2"/>
  <c r="I6349" i="2"/>
  <c r="A6350" i="2"/>
  <c r="B6350" i="2"/>
  <c r="C6350" i="2"/>
  <c r="D6350" i="2"/>
  <c r="E6350" i="2"/>
  <c r="F6350" i="2"/>
  <c r="G6350" i="2"/>
  <c r="H6350" i="2"/>
  <c r="I6350" i="2"/>
  <c r="A6351" i="2"/>
  <c r="B6351" i="2"/>
  <c r="C6351" i="2"/>
  <c r="D6351" i="2"/>
  <c r="E6351" i="2"/>
  <c r="F6351" i="2"/>
  <c r="G6351" i="2"/>
  <c r="H6351" i="2"/>
  <c r="I6351" i="2"/>
  <c r="A6352" i="2"/>
  <c r="B6352" i="2"/>
  <c r="C6352" i="2"/>
  <c r="D6352" i="2"/>
  <c r="E6352" i="2"/>
  <c r="F6352" i="2"/>
  <c r="G6352" i="2"/>
  <c r="H6352" i="2"/>
  <c r="I6352" i="2"/>
  <c r="A6353" i="2"/>
  <c r="B6353" i="2"/>
  <c r="C6353" i="2"/>
  <c r="D6353" i="2"/>
  <c r="E6353" i="2"/>
  <c r="F6353" i="2"/>
  <c r="G6353" i="2"/>
  <c r="H6353" i="2"/>
  <c r="I6353" i="2"/>
  <c r="A6354" i="2"/>
  <c r="B6354" i="2"/>
  <c r="C6354" i="2"/>
  <c r="D6354" i="2"/>
  <c r="E6354" i="2"/>
  <c r="F6354" i="2"/>
  <c r="G6354" i="2"/>
  <c r="H6354" i="2"/>
  <c r="I6354" i="2"/>
  <c r="A6355" i="2"/>
  <c r="B6355" i="2"/>
  <c r="C6355" i="2"/>
  <c r="D6355" i="2"/>
  <c r="E6355" i="2"/>
  <c r="F6355" i="2"/>
  <c r="G6355" i="2"/>
  <c r="H6355" i="2"/>
  <c r="I6355" i="2"/>
  <c r="A6356" i="2"/>
  <c r="B6356" i="2"/>
  <c r="C6356" i="2"/>
  <c r="D6356" i="2"/>
  <c r="E6356" i="2"/>
  <c r="F6356" i="2"/>
  <c r="G6356" i="2"/>
  <c r="H6356" i="2"/>
  <c r="I6356" i="2"/>
  <c r="A6357" i="2"/>
  <c r="B6357" i="2"/>
  <c r="C6357" i="2"/>
  <c r="D6357" i="2"/>
  <c r="E6357" i="2"/>
  <c r="F6357" i="2"/>
  <c r="G6357" i="2"/>
  <c r="H6357" i="2"/>
  <c r="I6357" i="2"/>
  <c r="A6358" i="2"/>
  <c r="B6358" i="2"/>
  <c r="C6358" i="2"/>
  <c r="D6358" i="2"/>
  <c r="E6358" i="2"/>
  <c r="F6358" i="2"/>
  <c r="G6358" i="2"/>
  <c r="H6358" i="2"/>
  <c r="I6358" i="2"/>
  <c r="A6359" i="2"/>
  <c r="B6359" i="2"/>
  <c r="C6359" i="2"/>
  <c r="D6359" i="2"/>
  <c r="E6359" i="2"/>
  <c r="F6359" i="2"/>
  <c r="G6359" i="2"/>
  <c r="H6359" i="2"/>
  <c r="I6359" i="2"/>
  <c r="A6360" i="2"/>
  <c r="B6360" i="2"/>
  <c r="C6360" i="2"/>
  <c r="D6360" i="2"/>
  <c r="E6360" i="2"/>
  <c r="F6360" i="2"/>
  <c r="G6360" i="2"/>
  <c r="H6360" i="2"/>
  <c r="I6360" i="2"/>
  <c r="A6361" i="2"/>
  <c r="B6361" i="2"/>
  <c r="C6361" i="2"/>
  <c r="D6361" i="2"/>
  <c r="E6361" i="2"/>
  <c r="F6361" i="2"/>
  <c r="G6361" i="2"/>
  <c r="H6361" i="2"/>
  <c r="I6361" i="2"/>
  <c r="A6362" i="2"/>
  <c r="B6362" i="2"/>
  <c r="C6362" i="2"/>
  <c r="D6362" i="2"/>
  <c r="E6362" i="2"/>
  <c r="F6362" i="2"/>
  <c r="G6362" i="2"/>
  <c r="H6362" i="2"/>
  <c r="I6362" i="2"/>
  <c r="A6363" i="2"/>
  <c r="B6363" i="2"/>
  <c r="C6363" i="2"/>
  <c r="D6363" i="2"/>
  <c r="E6363" i="2"/>
  <c r="F6363" i="2"/>
  <c r="G6363" i="2"/>
  <c r="H6363" i="2"/>
  <c r="I6363" i="2"/>
  <c r="A6364" i="2"/>
  <c r="B6364" i="2"/>
  <c r="C6364" i="2"/>
  <c r="D6364" i="2"/>
  <c r="E6364" i="2"/>
  <c r="F6364" i="2"/>
  <c r="G6364" i="2"/>
  <c r="H6364" i="2"/>
  <c r="I6364" i="2"/>
  <c r="A6365" i="2"/>
  <c r="B6365" i="2"/>
  <c r="C6365" i="2"/>
  <c r="D6365" i="2"/>
  <c r="E6365" i="2"/>
  <c r="F6365" i="2"/>
  <c r="G6365" i="2"/>
  <c r="H6365" i="2"/>
  <c r="I6365" i="2"/>
  <c r="A6366" i="2"/>
  <c r="B6366" i="2"/>
  <c r="C6366" i="2"/>
  <c r="D6366" i="2"/>
  <c r="E6366" i="2"/>
  <c r="F6366" i="2"/>
  <c r="G6366" i="2"/>
  <c r="H6366" i="2"/>
  <c r="I6366" i="2"/>
  <c r="A6367" i="2"/>
  <c r="B6367" i="2"/>
  <c r="C6367" i="2"/>
  <c r="D6367" i="2"/>
  <c r="E6367" i="2"/>
  <c r="F6367" i="2"/>
  <c r="G6367" i="2"/>
  <c r="H6367" i="2"/>
  <c r="I6367" i="2"/>
  <c r="A6368" i="2"/>
  <c r="B6368" i="2"/>
  <c r="C6368" i="2"/>
  <c r="D6368" i="2"/>
  <c r="E6368" i="2"/>
  <c r="F6368" i="2"/>
  <c r="G6368" i="2"/>
  <c r="H6368" i="2"/>
  <c r="I6368" i="2"/>
  <c r="A6369" i="2"/>
  <c r="B6369" i="2"/>
  <c r="C6369" i="2"/>
  <c r="D6369" i="2"/>
  <c r="E6369" i="2"/>
  <c r="F6369" i="2"/>
  <c r="G6369" i="2"/>
  <c r="H6369" i="2"/>
  <c r="I6369" i="2"/>
  <c r="A6370" i="2"/>
  <c r="B6370" i="2"/>
  <c r="C6370" i="2"/>
  <c r="D6370" i="2"/>
  <c r="E6370" i="2"/>
  <c r="F6370" i="2"/>
  <c r="G6370" i="2"/>
  <c r="H6370" i="2"/>
  <c r="I6370" i="2"/>
  <c r="A6371" i="2"/>
  <c r="B6371" i="2"/>
  <c r="C6371" i="2"/>
  <c r="D6371" i="2"/>
  <c r="E6371" i="2"/>
  <c r="F6371" i="2"/>
  <c r="G6371" i="2"/>
  <c r="H6371" i="2"/>
  <c r="I6371" i="2"/>
  <c r="A6372" i="2"/>
  <c r="B6372" i="2"/>
  <c r="C6372" i="2"/>
  <c r="D6372" i="2"/>
  <c r="E6372" i="2"/>
  <c r="F6372" i="2"/>
  <c r="G6372" i="2"/>
  <c r="H6372" i="2"/>
  <c r="I6372" i="2"/>
  <c r="A6373" i="2"/>
  <c r="B6373" i="2"/>
  <c r="C6373" i="2"/>
  <c r="D6373" i="2"/>
  <c r="E6373" i="2"/>
  <c r="F6373" i="2"/>
  <c r="G6373" i="2"/>
  <c r="H6373" i="2"/>
  <c r="I6373" i="2"/>
  <c r="A6374" i="2"/>
  <c r="B6374" i="2"/>
  <c r="C6374" i="2"/>
  <c r="D6374" i="2"/>
  <c r="E6374" i="2"/>
  <c r="F6374" i="2"/>
  <c r="G6374" i="2"/>
  <c r="H6374" i="2"/>
  <c r="I6374" i="2"/>
  <c r="A6375" i="2"/>
  <c r="B6375" i="2"/>
  <c r="C6375" i="2"/>
  <c r="D6375" i="2"/>
  <c r="E6375" i="2"/>
  <c r="F6375" i="2"/>
  <c r="G6375" i="2"/>
  <c r="H6375" i="2"/>
  <c r="I6375" i="2"/>
  <c r="A6376" i="2"/>
  <c r="B6376" i="2"/>
  <c r="C6376" i="2"/>
  <c r="D6376" i="2"/>
  <c r="E6376" i="2"/>
  <c r="F6376" i="2"/>
  <c r="G6376" i="2"/>
  <c r="H6376" i="2"/>
  <c r="I6376" i="2"/>
  <c r="A6377" i="2"/>
  <c r="B6377" i="2"/>
  <c r="C6377" i="2"/>
  <c r="D6377" i="2"/>
  <c r="E6377" i="2"/>
  <c r="F6377" i="2"/>
  <c r="G6377" i="2"/>
  <c r="H6377" i="2"/>
  <c r="I6377" i="2"/>
  <c r="A6378" i="2"/>
  <c r="B6378" i="2"/>
  <c r="C6378" i="2"/>
  <c r="D6378" i="2"/>
  <c r="E6378" i="2"/>
  <c r="F6378" i="2"/>
  <c r="G6378" i="2"/>
  <c r="H6378" i="2"/>
  <c r="I6378" i="2"/>
  <c r="A6379" i="2"/>
  <c r="B6379" i="2"/>
  <c r="C6379" i="2"/>
  <c r="D6379" i="2"/>
  <c r="E6379" i="2"/>
  <c r="F6379" i="2"/>
  <c r="G6379" i="2"/>
  <c r="H6379" i="2"/>
  <c r="I6379" i="2"/>
  <c r="A6380" i="2"/>
  <c r="B6380" i="2"/>
  <c r="C6380" i="2"/>
  <c r="D6380" i="2"/>
  <c r="E6380" i="2"/>
  <c r="F6380" i="2"/>
  <c r="G6380" i="2"/>
  <c r="H6380" i="2"/>
  <c r="I6380" i="2"/>
  <c r="A6381" i="2"/>
  <c r="B6381" i="2"/>
  <c r="C6381" i="2"/>
  <c r="D6381" i="2"/>
  <c r="E6381" i="2"/>
  <c r="F6381" i="2"/>
  <c r="G6381" i="2"/>
  <c r="H6381" i="2"/>
  <c r="I6381" i="2"/>
  <c r="A6382" i="2"/>
  <c r="B6382" i="2"/>
  <c r="C6382" i="2"/>
  <c r="D6382" i="2"/>
  <c r="E6382" i="2"/>
  <c r="F6382" i="2"/>
  <c r="G6382" i="2"/>
  <c r="H6382" i="2"/>
  <c r="I6382" i="2"/>
  <c r="A6383" i="2"/>
  <c r="B6383" i="2"/>
  <c r="C6383" i="2"/>
  <c r="D6383" i="2"/>
  <c r="E6383" i="2"/>
  <c r="F6383" i="2"/>
  <c r="G6383" i="2"/>
  <c r="H6383" i="2"/>
  <c r="I6383" i="2"/>
  <c r="A6384" i="2"/>
  <c r="B6384" i="2"/>
  <c r="C6384" i="2"/>
  <c r="D6384" i="2"/>
  <c r="E6384" i="2"/>
  <c r="F6384" i="2"/>
  <c r="G6384" i="2"/>
  <c r="H6384" i="2"/>
  <c r="I6384" i="2"/>
  <c r="A6385" i="2"/>
  <c r="B6385" i="2"/>
  <c r="C6385" i="2"/>
  <c r="D6385" i="2"/>
  <c r="E6385" i="2"/>
  <c r="F6385" i="2"/>
  <c r="G6385" i="2"/>
  <c r="H6385" i="2"/>
  <c r="I6385" i="2"/>
  <c r="A6386" i="2"/>
  <c r="B6386" i="2"/>
  <c r="C6386" i="2"/>
  <c r="D6386" i="2"/>
  <c r="E6386" i="2"/>
  <c r="F6386" i="2"/>
  <c r="G6386" i="2"/>
  <c r="H6386" i="2"/>
  <c r="I6386" i="2"/>
  <c r="A6387" i="2"/>
  <c r="B6387" i="2"/>
  <c r="C6387" i="2"/>
  <c r="D6387" i="2"/>
  <c r="E6387" i="2"/>
  <c r="F6387" i="2"/>
  <c r="G6387" i="2"/>
  <c r="H6387" i="2"/>
  <c r="I6387" i="2"/>
  <c r="A6388" i="2"/>
  <c r="B6388" i="2"/>
  <c r="C6388" i="2"/>
  <c r="D6388" i="2"/>
  <c r="E6388" i="2"/>
  <c r="F6388" i="2"/>
  <c r="G6388" i="2"/>
  <c r="H6388" i="2"/>
  <c r="I6388" i="2"/>
  <c r="A6389" i="2"/>
  <c r="B6389" i="2"/>
  <c r="C6389" i="2"/>
  <c r="D6389" i="2"/>
  <c r="E6389" i="2"/>
  <c r="F6389" i="2"/>
  <c r="G6389" i="2"/>
  <c r="H6389" i="2"/>
  <c r="I6389" i="2"/>
  <c r="A6390" i="2"/>
  <c r="B6390" i="2"/>
  <c r="C6390" i="2"/>
  <c r="D6390" i="2"/>
  <c r="E6390" i="2"/>
  <c r="F6390" i="2"/>
  <c r="G6390" i="2"/>
  <c r="H6390" i="2"/>
  <c r="I6390" i="2"/>
  <c r="A6391" i="2"/>
  <c r="B6391" i="2"/>
  <c r="C6391" i="2"/>
  <c r="D6391" i="2"/>
  <c r="E6391" i="2"/>
  <c r="F6391" i="2"/>
  <c r="G6391" i="2"/>
  <c r="H6391" i="2"/>
  <c r="I6391" i="2"/>
  <c r="A6392" i="2"/>
  <c r="B6392" i="2"/>
  <c r="C6392" i="2"/>
  <c r="D6392" i="2"/>
  <c r="E6392" i="2"/>
  <c r="F6392" i="2"/>
  <c r="G6392" i="2"/>
  <c r="H6392" i="2"/>
  <c r="I6392" i="2"/>
  <c r="A6393" i="2"/>
  <c r="B6393" i="2"/>
  <c r="C6393" i="2"/>
  <c r="D6393" i="2"/>
  <c r="E6393" i="2"/>
  <c r="F6393" i="2"/>
  <c r="G6393" i="2"/>
  <c r="H6393" i="2"/>
  <c r="I6393" i="2"/>
  <c r="A6394" i="2"/>
  <c r="B6394" i="2"/>
  <c r="C6394" i="2"/>
  <c r="D6394" i="2"/>
  <c r="E6394" i="2"/>
  <c r="F6394" i="2"/>
  <c r="G6394" i="2"/>
  <c r="H6394" i="2"/>
  <c r="I6394" i="2"/>
  <c r="A6395" i="2"/>
  <c r="B6395" i="2"/>
  <c r="C6395" i="2"/>
  <c r="D6395" i="2"/>
  <c r="E6395" i="2"/>
  <c r="F6395" i="2"/>
  <c r="G6395" i="2"/>
  <c r="H6395" i="2"/>
  <c r="I6395" i="2"/>
  <c r="A6396" i="2"/>
  <c r="B6396" i="2"/>
  <c r="C6396" i="2"/>
  <c r="D6396" i="2"/>
  <c r="E6396" i="2"/>
  <c r="F6396" i="2"/>
  <c r="G6396" i="2"/>
  <c r="H6396" i="2"/>
  <c r="I6396" i="2"/>
  <c r="A6397" i="2"/>
  <c r="B6397" i="2"/>
  <c r="C6397" i="2"/>
  <c r="D6397" i="2"/>
  <c r="E6397" i="2"/>
  <c r="F6397" i="2"/>
  <c r="G6397" i="2"/>
  <c r="H6397" i="2"/>
  <c r="I6397" i="2"/>
  <c r="A6398" i="2"/>
  <c r="B6398" i="2"/>
  <c r="C6398" i="2"/>
  <c r="D6398" i="2"/>
  <c r="E6398" i="2"/>
  <c r="F6398" i="2"/>
  <c r="G6398" i="2"/>
  <c r="H6398" i="2"/>
  <c r="I6398" i="2"/>
  <c r="A6399" i="2"/>
  <c r="B6399" i="2"/>
  <c r="C6399" i="2"/>
  <c r="D6399" i="2"/>
  <c r="E6399" i="2"/>
  <c r="F6399" i="2"/>
  <c r="G6399" i="2"/>
  <c r="H6399" i="2"/>
  <c r="I6399" i="2"/>
  <c r="A6400" i="2"/>
  <c r="B6400" i="2"/>
  <c r="C6400" i="2"/>
  <c r="D6400" i="2"/>
  <c r="E6400" i="2"/>
  <c r="F6400" i="2"/>
  <c r="G6400" i="2"/>
  <c r="H6400" i="2"/>
  <c r="I6400" i="2"/>
  <c r="A6401" i="2"/>
  <c r="B6401" i="2"/>
  <c r="C6401" i="2"/>
  <c r="D6401" i="2"/>
  <c r="E6401" i="2"/>
  <c r="F6401" i="2"/>
  <c r="G6401" i="2"/>
  <c r="H6401" i="2"/>
  <c r="I6401" i="2"/>
  <c r="A6402" i="2"/>
  <c r="B6402" i="2"/>
  <c r="C6402" i="2"/>
  <c r="D6402" i="2"/>
  <c r="E6402" i="2"/>
  <c r="F6402" i="2"/>
  <c r="G6402" i="2"/>
  <c r="H6402" i="2"/>
  <c r="I6402" i="2"/>
  <c r="A6403" i="2"/>
  <c r="B6403" i="2"/>
  <c r="C6403" i="2"/>
  <c r="D6403" i="2"/>
  <c r="E6403" i="2"/>
  <c r="F6403" i="2"/>
  <c r="G6403" i="2"/>
  <c r="H6403" i="2"/>
  <c r="I6403" i="2"/>
  <c r="A6404" i="2"/>
  <c r="B6404" i="2"/>
  <c r="C6404" i="2"/>
  <c r="D6404" i="2"/>
  <c r="E6404" i="2"/>
  <c r="F6404" i="2"/>
  <c r="G6404" i="2"/>
  <c r="H6404" i="2"/>
  <c r="I6404" i="2"/>
  <c r="A6405" i="2"/>
  <c r="B6405" i="2"/>
  <c r="C6405" i="2"/>
  <c r="D6405" i="2"/>
  <c r="E6405" i="2"/>
  <c r="F6405" i="2"/>
  <c r="G6405" i="2"/>
  <c r="H6405" i="2"/>
  <c r="I6405" i="2"/>
  <c r="A6406" i="2"/>
  <c r="B6406" i="2"/>
  <c r="C6406" i="2"/>
  <c r="D6406" i="2"/>
  <c r="E6406" i="2"/>
  <c r="F6406" i="2"/>
  <c r="G6406" i="2"/>
  <c r="H6406" i="2"/>
  <c r="I6406" i="2"/>
  <c r="A6407" i="2"/>
  <c r="B6407" i="2"/>
  <c r="C6407" i="2"/>
  <c r="D6407" i="2"/>
  <c r="E6407" i="2"/>
  <c r="F6407" i="2"/>
  <c r="G6407" i="2"/>
  <c r="H6407" i="2"/>
  <c r="I6407" i="2"/>
  <c r="A6408" i="2"/>
  <c r="B6408" i="2"/>
  <c r="C6408" i="2"/>
  <c r="D6408" i="2"/>
  <c r="E6408" i="2"/>
  <c r="F6408" i="2"/>
  <c r="G6408" i="2"/>
  <c r="H6408" i="2"/>
  <c r="I6408" i="2"/>
  <c r="A6409" i="2"/>
  <c r="B6409" i="2"/>
  <c r="C6409" i="2"/>
  <c r="D6409" i="2"/>
  <c r="E6409" i="2"/>
  <c r="F6409" i="2"/>
  <c r="G6409" i="2"/>
  <c r="H6409" i="2"/>
  <c r="I6409" i="2"/>
  <c r="A6410" i="2"/>
  <c r="B6410" i="2"/>
  <c r="C6410" i="2"/>
  <c r="D6410" i="2"/>
  <c r="E6410" i="2"/>
  <c r="F6410" i="2"/>
  <c r="G6410" i="2"/>
  <c r="H6410" i="2"/>
  <c r="I6410" i="2"/>
  <c r="A6411" i="2"/>
  <c r="B6411" i="2"/>
  <c r="C6411" i="2"/>
  <c r="D6411" i="2"/>
  <c r="E6411" i="2"/>
  <c r="F6411" i="2"/>
  <c r="G6411" i="2"/>
  <c r="H6411" i="2"/>
  <c r="I6411" i="2"/>
  <c r="A6412" i="2"/>
  <c r="B6412" i="2"/>
  <c r="C6412" i="2"/>
  <c r="D6412" i="2"/>
  <c r="E6412" i="2"/>
  <c r="F6412" i="2"/>
  <c r="G6412" i="2"/>
  <c r="H6412" i="2"/>
  <c r="I6412" i="2"/>
  <c r="A6413" i="2"/>
  <c r="B6413" i="2"/>
  <c r="C6413" i="2"/>
  <c r="D6413" i="2"/>
  <c r="E6413" i="2"/>
  <c r="F6413" i="2"/>
  <c r="G6413" i="2"/>
  <c r="H6413" i="2"/>
  <c r="I6413" i="2"/>
  <c r="A6414" i="2"/>
  <c r="B6414" i="2"/>
  <c r="C6414" i="2"/>
  <c r="D6414" i="2"/>
  <c r="E6414" i="2"/>
  <c r="F6414" i="2"/>
  <c r="G6414" i="2"/>
  <c r="H6414" i="2"/>
  <c r="I6414" i="2"/>
  <c r="A6415" i="2"/>
  <c r="B6415" i="2"/>
  <c r="C6415" i="2"/>
  <c r="D6415" i="2"/>
  <c r="E6415" i="2"/>
  <c r="F6415" i="2"/>
  <c r="G6415" i="2"/>
  <c r="H6415" i="2"/>
  <c r="I6415" i="2"/>
  <c r="A6416" i="2"/>
  <c r="B6416" i="2"/>
  <c r="C6416" i="2"/>
  <c r="D6416" i="2"/>
  <c r="E6416" i="2"/>
  <c r="F6416" i="2"/>
  <c r="G6416" i="2"/>
  <c r="H6416" i="2"/>
  <c r="I6416" i="2"/>
  <c r="A6417" i="2"/>
  <c r="B6417" i="2"/>
  <c r="C6417" i="2"/>
  <c r="D6417" i="2"/>
  <c r="E6417" i="2"/>
  <c r="F6417" i="2"/>
  <c r="G6417" i="2"/>
  <c r="H6417" i="2"/>
  <c r="I6417" i="2"/>
  <c r="A6418" i="2"/>
  <c r="B6418" i="2"/>
  <c r="C6418" i="2"/>
  <c r="D6418" i="2"/>
  <c r="E6418" i="2"/>
  <c r="F6418" i="2"/>
  <c r="G6418" i="2"/>
  <c r="H6418" i="2"/>
  <c r="I6418" i="2"/>
  <c r="A6419" i="2"/>
  <c r="B6419" i="2"/>
  <c r="C6419" i="2"/>
  <c r="D6419" i="2"/>
  <c r="E6419" i="2"/>
  <c r="F6419" i="2"/>
  <c r="G6419" i="2"/>
  <c r="H6419" i="2"/>
  <c r="I6419" i="2"/>
  <c r="A6420" i="2"/>
  <c r="B6420" i="2"/>
  <c r="C6420" i="2"/>
  <c r="D6420" i="2"/>
  <c r="E6420" i="2"/>
  <c r="F6420" i="2"/>
  <c r="G6420" i="2"/>
  <c r="H6420" i="2"/>
  <c r="I6420" i="2"/>
  <c r="A6421" i="2"/>
  <c r="B6421" i="2"/>
  <c r="C6421" i="2"/>
  <c r="D6421" i="2"/>
  <c r="E6421" i="2"/>
  <c r="F6421" i="2"/>
  <c r="G6421" i="2"/>
  <c r="H6421" i="2"/>
  <c r="I6421" i="2"/>
  <c r="A6422" i="2"/>
  <c r="B6422" i="2"/>
  <c r="C6422" i="2"/>
  <c r="D6422" i="2"/>
  <c r="E6422" i="2"/>
  <c r="F6422" i="2"/>
  <c r="G6422" i="2"/>
  <c r="H6422" i="2"/>
  <c r="I6422" i="2"/>
  <c r="A6423" i="2"/>
  <c r="B6423" i="2"/>
  <c r="C6423" i="2"/>
  <c r="D6423" i="2"/>
  <c r="E6423" i="2"/>
  <c r="F6423" i="2"/>
  <c r="G6423" i="2"/>
  <c r="H6423" i="2"/>
  <c r="I6423" i="2"/>
  <c r="A6424" i="2"/>
  <c r="B6424" i="2"/>
  <c r="C6424" i="2"/>
  <c r="D6424" i="2"/>
  <c r="E6424" i="2"/>
  <c r="F6424" i="2"/>
  <c r="G6424" i="2"/>
  <c r="H6424" i="2"/>
  <c r="I6424" i="2"/>
  <c r="A6425" i="2"/>
  <c r="B6425" i="2"/>
  <c r="C6425" i="2"/>
  <c r="D6425" i="2"/>
  <c r="E6425" i="2"/>
  <c r="F6425" i="2"/>
  <c r="G6425" i="2"/>
  <c r="H6425" i="2"/>
  <c r="I6425" i="2"/>
  <c r="A6426" i="2"/>
  <c r="B6426" i="2"/>
  <c r="C6426" i="2"/>
  <c r="D6426" i="2"/>
  <c r="E6426" i="2"/>
  <c r="F6426" i="2"/>
  <c r="G6426" i="2"/>
  <c r="H6426" i="2"/>
  <c r="I6426" i="2"/>
  <c r="A6427" i="2"/>
  <c r="B6427" i="2"/>
  <c r="C6427" i="2"/>
  <c r="D6427" i="2"/>
  <c r="E6427" i="2"/>
  <c r="F6427" i="2"/>
  <c r="G6427" i="2"/>
  <c r="H6427" i="2"/>
  <c r="I6427" i="2"/>
  <c r="A6428" i="2"/>
  <c r="B6428" i="2"/>
  <c r="C6428" i="2"/>
  <c r="D6428" i="2"/>
  <c r="E6428" i="2"/>
  <c r="F6428" i="2"/>
  <c r="G6428" i="2"/>
  <c r="H6428" i="2"/>
  <c r="I6428" i="2"/>
  <c r="A6429" i="2"/>
  <c r="B6429" i="2"/>
  <c r="C6429" i="2"/>
  <c r="D6429" i="2"/>
  <c r="E6429" i="2"/>
  <c r="F6429" i="2"/>
  <c r="G6429" i="2"/>
  <c r="H6429" i="2"/>
  <c r="I6429" i="2"/>
  <c r="A6430" i="2"/>
  <c r="B6430" i="2"/>
  <c r="C6430" i="2"/>
  <c r="D6430" i="2"/>
  <c r="E6430" i="2"/>
  <c r="F6430" i="2"/>
  <c r="G6430" i="2"/>
  <c r="H6430" i="2"/>
  <c r="I6430" i="2"/>
  <c r="A6431" i="2"/>
  <c r="B6431" i="2"/>
  <c r="C6431" i="2"/>
  <c r="D6431" i="2"/>
  <c r="E6431" i="2"/>
  <c r="F6431" i="2"/>
  <c r="G6431" i="2"/>
  <c r="H6431" i="2"/>
  <c r="I6431" i="2"/>
  <c r="A6432" i="2"/>
  <c r="B6432" i="2"/>
  <c r="C6432" i="2"/>
  <c r="D6432" i="2"/>
  <c r="E6432" i="2"/>
  <c r="F6432" i="2"/>
  <c r="G6432" i="2"/>
  <c r="H6432" i="2"/>
  <c r="I6432" i="2"/>
  <c r="A6433" i="2"/>
  <c r="B6433" i="2"/>
  <c r="C6433" i="2"/>
  <c r="D6433" i="2"/>
  <c r="E6433" i="2"/>
  <c r="F6433" i="2"/>
  <c r="G6433" i="2"/>
  <c r="H6433" i="2"/>
  <c r="I6433" i="2"/>
  <c r="A6434" i="2"/>
  <c r="B6434" i="2"/>
  <c r="C6434" i="2"/>
  <c r="D6434" i="2"/>
  <c r="E6434" i="2"/>
  <c r="F6434" i="2"/>
  <c r="G6434" i="2"/>
  <c r="H6434" i="2"/>
  <c r="I6434" i="2"/>
  <c r="A6435" i="2"/>
  <c r="B6435" i="2"/>
  <c r="C6435" i="2"/>
  <c r="D6435" i="2"/>
  <c r="E6435" i="2"/>
  <c r="F6435" i="2"/>
  <c r="G6435" i="2"/>
  <c r="H6435" i="2"/>
  <c r="I6435" i="2"/>
  <c r="A6436" i="2"/>
  <c r="B6436" i="2"/>
  <c r="C6436" i="2"/>
  <c r="D6436" i="2"/>
  <c r="E6436" i="2"/>
  <c r="F6436" i="2"/>
  <c r="G6436" i="2"/>
  <c r="H6436" i="2"/>
  <c r="I6436" i="2"/>
  <c r="A6437" i="2"/>
  <c r="B6437" i="2"/>
  <c r="C6437" i="2"/>
  <c r="D6437" i="2"/>
  <c r="E6437" i="2"/>
  <c r="F6437" i="2"/>
  <c r="G6437" i="2"/>
  <c r="H6437" i="2"/>
  <c r="I6437" i="2"/>
  <c r="A6438" i="2"/>
  <c r="B6438" i="2"/>
  <c r="C6438" i="2"/>
  <c r="D6438" i="2"/>
  <c r="E6438" i="2"/>
  <c r="F6438" i="2"/>
  <c r="G6438" i="2"/>
  <c r="H6438" i="2"/>
  <c r="I6438" i="2"/>
  <c r="A6439" i="2"/>
  <c r="B6439" i="2"/>
  <c r="C6439" i="2"/>
  <c r="D6439" i="2"/>
  <c r="E6439" i="2"/>
  <c r="F6439" i="2"/>
  <c r="G6439" i="2"/>
  <c r="H6439" i="2"/>
  <c r="I6439" i="2"/>
  <c r="A6440" i="2"/>
  <c r="B6440" i="2"/>
  <c r="C6440" i="2"/>
  <c r="D6440" i="2"/>
  <c r="E6440" i="2"/>
  <c r="F6440" i="2"/>
  <c r="G6440" i="2"/>
  <c r="H6440" i="2"/>
  <c r="I6440" i="2"/>
  <c r="A6441" i="2"/>
  <c r="B6441" i="2"/>
  <c r="C6441" i="2"/>
  <c r="D6441" i="2"/>
  <c r="E6441" i="2"/>
  <c r="F6441" i="2"/>
  <c r="G6441" i="2"/>
  <c r="H6441" i="2"/>
  <c r="I6441" i="2"/>
  <c r="A6442" i="2"/>
  <c r="B6442" i="2"/>
  <c r="C6442" i="2"/>
  <c r="D6442" i="2"/>
  <c r="E6442" i="2"/>
  <c r="F6442" i="2"/>
  <c r="G6442" i="2"/>
  <c r="H6442" i="2"/>
  <c r="I6442" i="2"/>
  <c r="A6443" i="2"/>
  <c r="B6443" i="2"/>
  <c r="C6443" i="2"/>
  <c r="D6443" i="2"/>
  <c r="E6443" i="2"/>
  <c r="F6443" i="2"/>
  <c r="G6443" i="2"/>
  <c r="H6443" i="2"/>
  <c r="I6443" i="2"/>
  <c r="A6444" i="2"/>
  <c r="B6444" i="2"/>
  <c r="C6444" i="2"/>
  <c r="D6444" i="2"/>
  <c r="E6444" i="2"/>
  <c r="F6444" i="2"/>
  <c r="G6444" i="2"/>
  <c r="H6444" i="2"/>
  <c r="I6444" i="2"/>
  <c r="A6445" i="2"/>
  <c r="B6445" i="2"/>
  <c r="C6445" i="2"/>
  <c r="D6445" i="2"/>
  <c r="E6445" i="2"/>
  <c r="F6445" i="2"/>
  <c r="G6445" i="2"/>
  <c r="H6445" i="2"/>
  <c r="I6445" i="2"/>
  <c r="A6446" i="2"/>
  <c r="B6446" i="2"/>
  <c r="C6446" i="2"/>
  <c r="D6446" i="2"/>
  <c r="E6446" i="2"/>
  <c r="F6446" i="2"/>
  <c r="G6446" i="2"/>
  <c r="H6446" i="2"/>
  <c r="I6446" i="2"/>
  <c r="A6447" i="2"/>
  <c r="B6447" i="2"/>
  <c r="C6447" i="2"/>
  <c r="D6447" i="2"/>
  <c r="E6447" i="2"/>
  <c r="F6447" i="2"/>
  <c r="G6447" i="2"/>
  <c r="H6447" i="2"/>
  <c r="I6447" i="2"/>
  <c r="A6448" i="2"/>
  <c r="B6448" i="2"/>
  <c r="C6448" i="2"/>
  <c r="D6448" i="2"/>
  <c r="E6448" i="2"/>
  <c r="F6448" i="2"/>
  <c r="G6448" i="2"/>
  <c r="H6448" i="2"/>
  <c r="I6448" i="2"/>
  <c r="A6449" i="2"/>
  <c r="B6449" i="2"/>
  <c r="C6449" i="2"/>
  <c r="D6449" i="2"/>
  <c r="E6449" i="2"/>
  <c r="F6449" i="2"/>
  <c r="G6449" i="2"/>
  <c r="H6449" i="2"/>
  <c r="I6449" i="2"/>
  <c r="A6450" i="2"/>
  <c r="B6450" i="2"/>
  <c r="C6450" i="2"/>
  <c r="D6450" i="2"/>
  <c r="E6450" i="2"/>
  <c r="F6450" i="2"/>
  <c r="G6450" i="2"/>
  <c r="H6450" i="2"/>
  <c r="I6450" i="2"/>
  <c r="A6451" i="2"/>
  <c r="B6451" i="2"/>
  <c r="C6451" i="2"/>
  <c r="D6451" i="2"/>
  <c r="E6451" i="2"/>
  <c r="F6451" i="2"/>
  <c r="G6451" i="2"/>
  <c r="H6451" i="2"/>
  <c r="I6451" i="2"/>
  <c r="A6452" i="2"/>
  <c r="B6452" i="2"/>
  <c r="C6452" i="2"/>
  <c r="D6452" i="2"/>
  <c r="E6452" i="2"/>
  <c r="F6452" i="2"/>
  <c r="G6452" i="2"/>
  <c r="H6452" i="2"/>
  <c r="I6452" i="2"/>
  <c r="A6453" i="2"/>
  <c r="B6453" i="2"/>
  <c r="C6453" i="2"/>
  <c r="D6453" i="2"/>
  <c r="E6453" i="2"/>
  <c r="F6453" i="2"/>
  <c r="G6453" i="2"/>
  <c r="H6453" i="2"/>
  <c r="I6453" i="2"/>
  <c r="A6454" i="2"/>
  <c r="B6454" i="2"/>
  <c r="C6454" i="2"/>
  <c r="D6454" i="2"/>
  <c r="E6454" i="2"/>
  <c r="F6454" i="2"/>
  <c r="G6454" i="2"/>
  <c r="H6454" i="2"/>
  <c r="I6454" i="2"/>
  <c r="A6455" i="2"/>
  <c r="B6455" i="2"/>
  <c r="C6455" i="2"/>
  <c r="D6455" i="2"/>
  <c r="E6455" i="2"/>
  <c r="F6455" i="2"/>
  <c r="G6455" i="2"/>
  <c r="H6455" i="2"/>
  <c r="I6455" i="2"/>
  <c r="A6456" i="2"/>
  <c r="B6456" i="2"/>
  <c r="C6456" i="2"/>
  <c r="D6456" i="2"/>
  <c r="E6456" i="2"/>
  <c r="F6456" i="2"/>
  <c r="G6456" i="2"/>
  <c r="H6456" i="2"/>
  <c r="I6456" i="2"/>
  <c r="A6457" i="2"/>
  <c r="B6457" i="2"/>
  <c r="C6457" i="2"/>
  <c r="D6457" i="2"/>
  <c r="E6457" i="2"/>
  <c r="F6457" i="2"/>
  <c r="G6457" i="2"/>
  <c r="H6457" i="2"/>
  <c r="I6457" i="2"/>
  <c r="A6458" i="2"/>
  <c r="B6458" i="2"/>
  <c r="C6458" i="2"/>
  <c r="D6458" i="2"/>
  <c r="E6458" i="2"/>
  <c r="F6458" i="2"/>
  <c r="G6458" i="2"/>
  <c r="H6458" i="2"/>
  <c r="I6458" i="2"/>
  <c r="A6459" i="2"/>
  <c r="B6459" i="2"/>
  <c r="C6459" i="2"/>
  <c r="D6459" i="2"/>
  <c r="E6459" i="2"/>
  <c r="F6459" i="2"/>
  <c r="G6459" i="2"/>
  <c r="H6459" i="2"/>
  <c r="I6459" i="2"/>
  <c r="A6460" i="2"/>
  <c r="B6460" i="2"/>
  <c r="C6460" i="2"/>
  <c r="D6460" i="2"/>
  <c r="E6460" i="2"/>
  <c r="F6460" i="2"/>
  <c r="G6460" i="2"/>
  <c r="H6460" i="2"/>
  <c r="I6460" i="2"/>
  <c r="A6461" i="2"/>
  <c r="B6461" i="2"/>
  <c r="C6461" i="2"/>
  <c r="D6461" i="2"/>
  <c r="E6461" i="2"/>
  <c r="F6461" i="2"/>
  <c r="G6461" i="2"/>
  <c r="H6461" i="2"/>
  <c r="I6461" i="2"/>
  <c r="A6462" i="2"/>
  <c r="B6462" i="2"/>
  <c r="C6462" i="2"/>
  <c r="D6462" i="2"/>
  <c r="E6462" i="2"/>
  <c r="F6462" i="2"/>
  <c r="G6462" i="2"/>
  <c r="H6462" i="2"/>
  <c r="I6462" i="2"/>
  <c r="A6463" i="2"/>
  <c r="B6463" i="2"/>
  <c r="C6463" i="2"/>
  <c r="D6463" i="2"/>
  <c r="E6463" i="2"/>
  <c r="F6463" i="2"/>
  <c r="G6463" i="2"/>
  <c r="H6463" i="2"/>
  <c r="I6463" i="2"/>
  <c r="A6464" i="2"/>
  <c r="B6464" i="2"/>
  <c r="C6464" i="2"/>
  <c r="D6464" i="2"/>
  <c r="E6464" i="2"/>
  <c r="F6464" i="2"/>
  <c r="G6464" i="2"/>
  <c r="H6464" i="2"/>
  <c r="I6464" i="2"/>
  <c r="A6465" i="2"/>
  <c r="B6465" i="2"/>
  <c r="C6465" i="2"/>
  <c r="D6465" i="2"/>
  <c r="E6465" i="2"/>
  <c r="F6465" i="2"/>
  <c r="G6465" i="2"/>
  <c r="H6465" i="2"/>
  <c r="I6465" i="2"/>
  <c r="A6466" i="2"/>
  <c r="B6466" i="2"/>
  <c r="C6466" i="2"/>
  <c r="D6466" i="2"/>
  <c r="E6466" i="2"/>
  <c r="F6466" i="2"/>
  <c r="G6466" i="2"/>
  <c r="H6466" i="2"/>
  <c r="I6466" i="2"/>
  <c r="A6467" i="2"/>
  <c r="B6467" i="2"/>
  <c r="C6467" i="2"/>
  <c r="D6467" i="2"/>
  <c r="E6467" i="2"/>
  <c r="F6467" i="2"/>
  <c r="G6467" i="2"/>
  <c r="H6467" i="2"/>
  <c r="I6467" i="2"/>
  <c r="A6468" i="2"/>
  <c r="B6468" i="2"/>
  <c r="C6468" i="2"/>
  <c r="D6468" i="2"/>
  <c r="E6468" i="2"/>
  <c r="F6468" i="2"/>
  <c r="G6468" i="2"/>
  <c r="H6468" i="2"/>
  <c r="I6468" i="2"/>
  <c r="A6469" i="2"/>
  <c r="B6469" i="2"/>
  <c r="C6469" i="2"/>
  <c r="D6469" i="2"/>
  <c r="E6469" i="2"/>
  <c r="F6469" i="2"/>
  <c r="G6469" i="2"/>
  <c r="H6469" i="2"/>
  <c r="I6469" i="2"/>
  <c r="A6470" i="2"/>
  <c r="B6470" i="2"/>
  <c r="C6470" i="2"/>
  <c r="D6470" i="2"/>
  <c r="E6470" i="2"/>
  <c r="F6470" i="2"/>
  <c r="G6470" i="2"/>
  <c r="H6470" i="2"/>
  <c r="I6470" i="2"/>
  <c r="A6471" i="2"/>
  <c r="B6471" i="2"/>
  <c r="C6471" i="2"/>
  <c r="D6471" i="2"/>
  <c r="E6471" i="2"/>
  <c r="F6471" i="2"/>
  <c r="G6471" i="2"/>
  <c r="H6471" i="2"/>
  <c r="I6471" i="2"/>
  <c r="A6472" i="2"/>
  <c r="B6472" i="2"/>
  <c r="C6472" i="2"/>
  <c r="D6472" i="2"/>
  <c r="E6472" i="2"/>
  <c r="F6472" i="2"/>
  <c r="G6472" i="2"/>
  <c r="H6472" i="2"/>
  <c r="I6472" i="2"/>
  <c r="A6473" i="2"/>
  <c r="B6473" i="2"/>
  <c r="C6473" i="2"/>
  <c r="D6473" i="2"/>
  <c r="E6473" i="2"/>
  <c r="F6473" i="2"/>
  <c r="G6473" i="2"/>
  <c r="H6473" i="2"/>
  <c r="I6473" i="2"/>
  <c r="A6474" i="2"/>
  <c r="B6474" i="2"/>
  <c r="C6474" i="2"/>
  <c r="D6474" i="2"/>
  <c r="E6474" i="2"/>
  <c r="F6474" i="2"/>
  <c r="G6474" i="2"/>
  <c r="H6474" i="2"/>
  <c r="I6474" i="2"/>
  <c r="A6475" i="2"/>
  <c r="B6475" i="2"/>
  <c r="C6475" i="2"/>
  <c r="D6475" i="2"/>
  <c r="E6475" i="2"/>
  <c r="F6475" i="2"/>
  <c r="G6475" i="2"/>
  <c r="H6475" i="2"/>
  <c r="I6475" i="2"/>
  <c r="A6476" i="2"/>
  <c r="B6476" i="2"/>
  <c r="C6476" i="2"/>
  <c r="D6476" i="2"/>
  <c r="E6476" i="2"/>
  <c r="F6476" i="2"/>
  <c r="G6476" i="2"/>
  <c r="H6476" i="2"/>
  <c r="I6476" i="2"/>
  <c r="A6477" i="2"/>
  <c r="B6477" i="2"/>
  <c r="C6477" i="2"/>
  <c r="D6477" i="2"/>
  <c r="E6477" i="2"/>
  <c r="F6477" i="2"/>
  <c r="G6477" i="2"/>
  <c r="H6477" i="2"/>
  <c r="I6477" i="2"/>
  <c r="A6478" i="2"/>
  <c r="B6478" i="2"/>
  <c r="C6478" i="2"/>
  <c r="D6478" i="2"/>
  <c r="E6478" i="2"/>
  <c r="F6478" i="2"/>
  <c r="G6478" i="2"/>
  <c r="H6478" i="2"/>
  <c r="I6478" i="2"/>
  <c r="A6479" i="2"/>
  <c r="B6479" i="2"/>
  <c r="C6479" i="2"/>
  <c r="D6479" i="2"/>
  <c r="E6479" i="2"/>
  <c r="F6479" i="2"/>
  <c r="G6479" i="2"/>
  <c r="H6479" i="2"/>
  <c r="I6479" i="2"/>
  <c r="A6480" i="2"/>
  <c r="B6480" i="2"/>
  <c r="C6480" i="2"/>
  <c r="D6480" i="2"/>
  <c r="E6480" i="2"/>
  <c r="F6480" i="2"/>
  <c r="G6480" i="2"/>
  <c r="H6480" i="2"/>
  <c r="I6480" i="2"/>
  <c r="A6481" i="2"/>
  <c r="B6481" i="2"/>
  <c r="C6481" i="2"/>
  <c r="D6481" i="2"/>
  <c r="E6481" i="2"/>
  <c r="F6481" i="2"/>
  <c r="G6481" i="2"/>
  <c r="H6481" i="2"/>
  <c r="I6481" i="2"/>
  <c r="A6482" i="2"/>
  <c r="B6482" i="2"/>
  <c r="C6482" i="2"/>
  <c r="D6482" i="2"/>
  <c r="E6482" i="2"/>
  <c r="F6482" i="2"/>
  <c r="G6482" i="2"/>
  <c r="H6482" i="2"/>
  <c r="I6482" i="2"/>
  <c r="A6483" i="2"/>
  <c r="B6483" i="2"/>
  <c r="C6483" i="2"/>
  <c r="D6483" i="2"/>
  <c r="E6483" i="2"/>
  <c r="F6483" i="2"/>
  <c r="G6483" i="2"/>
  <c r="H6483" i="2"/>
  <c r="I6483" i="2"/>
  <c r="A6484" i="2"/>
  <c r="B6484" i="2"/>
  <c r="C6484" i="2"/>
  <c r="D6484" i="2"/>
  <c r="E6484" i="2"/>
  <c r="F6484" i="2"/>
  <c r="G6484" i="2"/>
  <c r="H6484" i="2"/>
  <c r="I6484" i="2"/>
  <c r="A6485" i="2"/>
  <c r="B6485" i="2"/>
  <c r="C6485" i="2"/>
  <c r="D6485" i="2"/>
  <c r="E6485" i="2"/>
  <c r="F6485" i="2"/>
  <c r="G6485" i="2"/>
  <c r="H6485" i="2"/>
  <c r="I6485" i="2"/>
  <c r="A6486" i="2"/>
  <c r="B6486" i="2"/>
  <c r="C6486" i="2"/>
  <c r="D6486" i="2"/>
  <c r="E6486" i="2"/>
  <c r="F6486" i="2"/>
  <c r="G6486" i="2"/>
  <c r="H6486" i="2"/>
  <c r="I6486" i="2"/>
  <c r="A6487" i="2"/>
  <c r="B6487" i="2"/>
  <c r="C6487" i="2"/>
  <c r="D6487" i="2"/>
  <c r="E6487" i="2"/>
  <c r="F6487" i="2"/>
  <c r="G6487" i="2"/>
  <c r="H6487" i="2"/>
  <c r="I6487" i="2"/>
  <c r="A6488" i="2"/>
  <c r="B6488" i="2"/>
  <c r="C6488" i="2"/>
  <c r="D6488" i="2"/>
  <c r="E6488" i="2"/>
  <c r="F6488" i="2"/>
  <c r="G6488" i="2"/>
  <c r="H6488" i="2"/>
  <c r="I6488" i="2"/>
  <c r="A6489" i="2"/>
  <c r="B6489" i="2"/>
  <c r="C6489" i="2"/>
  <c r="D6489" i="2"/>
  <c r="E6489" i="2"/>
  <c r="F6489" i="2"/>
  <c r="G6489" i="2"/>
  <c r="H6489" i="2"/>
  <c r="I6489" i="2"/>
  <c r="A6490" i="2"/>
  <c r="B6490" i="2"/>
  <c r="C6490" i="2"/>
  <c r="D6490" i="2"/>
  <c r="E6490" i="2"/>
  <c r="F6490" i="2"/>
  <c r="G6490" i="2"/>
  <c r="H6490" i="2"/>
  <c r="I6490" i="2"/>
  <c r="A6491" i="2"/>
  <c r="B6491" i="2"/>
  <c r="C6491" i="2"/>
  <c r="D6491" i="2"/>
  <c r="E6491" i="2"/>
  <c r="F6491" i="2"/>
  <c r="G6491" i="2"/>
  <c r="H6491" i="2"/>
  <c r="I6491" i="2"/>
  <c r="A6492" i="2"/>
  <c r="B6492" i="2"/>
  <c r="C6492" i="2"/>
  <c r="D6492" i="2"/>
  <c r="E6492" i="2"/>
  <c r="F6492" i="2"/>
  <c r="G6492" i="2"/>
  <c r="H6492" i="2"/>
  <c r="I6492" i="2"/>
  <c r="A6493" i="2"/>
  <c r="B6493" i="2"/>
  <c r="C6493" i="2"/>
  <c r="D6493" i="2"/>
  <c r="E6493" i="2"/>
  <c r="F6493" i="2"/>
  <c r="G6493" i="2"/>
  <c r="H6493" i="2"/>
  <c r="I6493" i="2"/>
  <c r="A6494" i="2"/>
  <c r="B6494" i="2"/>
  <c r="C6494" i="2"/>
  <c r="D6494" i="2"/>
  <c r="E6494" i="2"/>
  <c r="F6494" i="2"/>
  <c r="G6494" i="2"/>
  <c r="H6494" i="2"/>
  <c r="I6494" i="2"/>
  <c r="A6495" i="2"/>
  <c r="B6495" i="2"/>
  <c r="C6495" i="2"/>
  <c r="D6495" i="2"/>
  <c r="E6495" i="2"/>
  <c r="F6495" i="2"/>
  <c r="G6495" i="2"/>
  <c r="H6495" i="2"/>
  <c r="I6495" i="2"/>
  <c r="A6496" i="2"/>
  <c r="B6496" i="2"/>
  <c r="C6496" i="2"/>
  <c r="D6496" i="2"/>
  <c r="E6496" i="2"/>
  <c r="F6496" i="2"/>
  <c r="G6496" i="2"/>
  <c r="H6496" i="2"/>
  <c r="I6496" i="2"/>
  <c r="A6497" i="2"/>
  <c r="B6497" i="2"/>
  <c r="C6497" i="2"/>
  <c r="D6497" i="2"/>
  <c r="E6497" i="2"/>
  <c r="F6497" i="2"/>
  <c r="G6497" i="2"/>
  <c r="H6497" i="2"/>
  <c r="I6497" i="2"/>
  <c r="A6498" i="2"/>
  <c r="B6498" i="2"/>
  <c r="C6498" i="2"/>
  <c r="D6498" i="2"/>
  <c r="E6498" i="2"/>
  <c r="F6498" i="2"/>
  <c r="G6498" i="2"/>
  <c r="H6498" i="2"/>
  <c r="I6498" i="2"/>
  <c r="A6499" i="2"/>
  <c r="B6499" i="2"/>
  <c r="C6499" i="2"/>
  <c r="D6499" i="2"/>
  <c r="E6499" i="2"/>
  <c r="F6499" i="2"/>
  <c r="G6499" i="2"/>
  <c r="H6499" i="2"/>
  <c r="I6499" i="2"/>
  <c r="A6500" i="2"/>
  <c r="B6500" i="2"/>
  <c r="C6500" i="2"/>
  <c r="D6500" i="2"/>
  <c r="E6500" i="2"/>
  <c r="F6500" i="2"/>
  <c r="G6500" i="2"/>
  <c r="H6500" i="2"/>
  <c r="I6500" i="2"/>
  <c r="A6501" i="2"/>
  <c r="B6501" i="2"/>
  <c r="C6501" i="2"/>
  <c r="D6501" i="2"/>
  <c r="E6501" i="2"/>
  <c r="F6501" i="2"/>
  <c r="G6501" i="2"/>
  <c r="H6501" i="2"/>
  <c r="I6501" i="2"/>
  <c r="A6502" i="2"/>
  <c r="B6502" i="2"/>
  <c r="C6502" i="2"/>
  <c r="D6502" i="2"/>
  <c r="E6502" i="2"/>
  <c r="F6502" i="2"/>
  <c r="G6502" i="2"/>
  <c r="H6502" i="2"/>
  <c r="I6502" i="2"/>
  <c r="A6503" i="2"/>
  <c r="B6503" i="2"/>
  <c r="C6503" i="2"/>
  <c r="D6503" i="2"/>
  <c r="E6503" i="2"/>
  <c r="F6503" i="2"/>
  <c r="G6503" i="2"/>
  <c r="H6503" i="2"/>
  <c r="I6503" i="2"/>
  <c r="A6504" i="2"/>
  <c r="B6504" i="2"/>
  <c r="C6504" i="2"/>
  <c r="D6504" i="2"/>
  <c r="E6504" i="2"/>
  <c r="F6504" i="2"/>
  <c r="G6504" i="2"/>
  <c r="H6504" i="2"/>
  <c r="I6504" i="2"/>
  <c r="A6505" i="2"/>
  <c r="B6505" i="2"/>
  <c r="C6505" i="2"/>
  <c r="D6505" i="2"/>
  <c r="E6505" i="2"/>
  <c r="F6505" i="2"/>
  <c r="G6505" i="2"/>
  <c r="H6505" i="2"/>
  <c r="I6505" i="2"/>
  <c r="A6506" i="2"/>
  <c r="B6506" i="2"/>
  <c r="C6506" i="2"/>
  <c r="D6506" i="2"/>
  <c r="E6506" i="2"/>
  <c r="F6506" i="2"/>
  <c r="G6506" i="2"/>
  <c r="H6506" i="2"/>
  <c r="I6506" i="2"/>
  <c r="A6507" i="2"/>
  <c r="B6507" i="2"/>
  <c r="C6507" i="2"/>
  <c r="D6507" i="2"/>
  <c r="E6507" i="2"/>
  <c r="F6507" i="2"/>
  <c r="G6507" i="2"/>
  <c r="H6507" i="2"/>
  <c r="I6507" i="2"/>
  <c r="A6508" i="2"/>
  <c r="B6508" i="2"/>
  <c r="C6508" i="2"/>
  <c r="D6508" i="2"/>
  <c r="E6508" i="2"/>
  <c r="F6508" i="2"/>
  <c r="G6508" i="2"/>
  <c r="H6508" i="2"/>
  <c r="I6508" i="2"/>
  <c r="A6509" i="2"/>
  <c r="B6509" i="2"/>
  <c r="C6509" i="2"/>
  <c r="D6509" i="2"/>
  <c r="E6509" i="2"/>
  <c r="F6509" i="2"/>
  <c r="G6509" i="2"/>
  <c r="H6509" i="2"/>
  <c r="I6509" i="2"/>
  <c r="A6510" i="2"/>
  <c r="B6510" i="2"/>
  <c r="C6510" i="2"/>
  <c r="D6510" i="2"/>
  <c r="E6510" i="2"/>
  <c r="F6510" i="2"/>
  <c r="G6510" i="2"/>
  <c r="H6510" i="2"/>
  <c r="I6510" i="2"/>
  <c r="A6511" i="2"/>
  <c r="B6511" i="2"/>
  <c r="C6511" i="2"/>
  <c r="D6511" i="2"/>
  <c r="E6511" i="2"/>
  <c r="F6511" i="2"/>
  <c r="G6511" i="2"/>
  <c r="H6511" i="2"/>
  <c r="I6511" i="2"/>
  <c r="A6512" i="2"/>
  <c r="B6512" i="2"/>
  <c r="C6512" i="2"/>
  <c r="D6512" i="2"/>
  <c r="E6512" i="2"/>
  <c r="F6512" i="2"/>
  <c r="G6512" i="2"/>
  <c r="H6512" i="2"/>
  <c r="I6512" i="2"/>
  <c r="A6513" i="2"/>
  <c r="B6513" i="2"/>
  <c r="C6513" i="2"/>
  <c r="D6513" i="2"/>
  <c r="E6513" i="2"/>
  <c r="F6513" i="2"/>
  <c r="G6513" i="2"/>
  <c r="H6513" i="2"/>
  <c r="I6513" i="2"/>
  <c r="A6514" i="2"/>
  <c r="B6514" i="2"/>
  <c r="C6514" i="2"/>
  <c r="D6514" i="2"/>
  <c r="E6514" i="2"/>
  <c r="F6514" i="2"/>
  <c r="G6514" i="2"/>
  <c r="H6514" i="2"/>
  <c r="I6514" i="2"/>
  <c r="A6515" i="2"/>
  <c r="B6515" i="2"/>
  <c r="C6515" i="2"/>
  <c r="D6515" i="2"/>
  <c r="E6515" i="2"/>
  <c r="F6515" i="2"/>
  <c r="G6515" i="2"/>
  <c r="H6515" i="2"/>
  <c r="I6515" i="2"/>
  <c r="A6516" i="2"/>
  <c r="B6516" i="2"/>
  <c r="C6516" i="2"/>
  <c r="D6516" i="2"/>
  <c r="E6516" i="2"/>
  <c r="F6516" i="2"/>
  <c r="G6516" i="2"/>
  <c r="H6516" i="2"/>
  <c r="I6516" i="2"/>
  <c r="A6517" i="2"/>
  <c r="B6517" i="2"/>
  <c r="C6517" i="2"/>
  <c r="D6517" i="2"/>
  <c r="E6517" i="2"/>
  <c r="F6517" i="2"/>
  <c r="G6517" i="2"/>
  <c r="H6517" i="2"/>
  <c r="I6517" i="2"/>
  <c r="A6518" i="2"/>
  <c r="B6518" i="2"/>
  <c r="C6518" i="2"/>
  <c r="D6518" i="2"/>
  <c r="E6518" i="2"/>
  <c r="F6518" i="2"/>
  <c r="G6518" i="2"/>
  <c r="H6518" i="2"/>
  <c r="I6518" i="2"/>
  <c r="A6519" i="2"/>
  <c r="B6519" i="2"/>
  <c r="C6519" i="2"/>
  <c r="D6519" i="2"/>
  <c r="E6519" i="2"/>
  <c r="F6519" i="2"/>
  <c r="G6519" i="2"/>
  <c r="H6519" i="2"/>
  <c r="I6519" i="2"/>
  <c r="A6520" i="2"/>
  <c r="B6520" i="2"/>
  <c r="C6520" i="2"/>
  <c r="D6520" i="2"/>
  <c r="E6520" i="2"/>
  <c r="F6520" i="2"/>
  <c r="G6520" i="2"/>
  <c r="H6520" i="2"/>
  <c r="I6520" i="2"/>
  <c r="A6521" i="2"/>
  <c r="B6521" i="2"/>
  <c r="C6521" i="2"/>
  <c r="D6521" i="2"/>
  <c r="E6521" i="2"/>
  <c r="F6521" i="2"/>
  <c r="G6521" i="2"/>
  <c r="H6521" i="2"/>
  <c r="I6521" i="2"/>
  <c r="A6522" i="2"/>
  <c r="B6522" i="2"/>
  <c r="C6522" i="2"/>
  <c r="D6522" i="2"/>
  <c r="E6522" i="2"/>
  <c r="F6522" i="2"/>
  <c r="G6522" i="2"/>
  <c r="H6522" i="2"/>
  <c r="I6522" i="2"/>
  <c r="A6523" i="2"/>
  <c r="B6523" i="2"/>
  <c r="C6523" i="2"/>
  <c r="D6523" i="2"/>
  <c r="E6523" i="2"/>
  <c r="F6523" i="2"/>
  <c r="G6523" i="2"/>
  <c r="H6523" i="2"/>
  <c r="I6523" i="2"/>
  <c r="A6524" i="2"/>
  <c r="B6524" i="2"/>
  <c r="C6524" i="2"/>
  <c r="D6524" i="2"/>
  <c r="E6524" i="2"/>
  <c r="F6524" i="2"/>
  <c r="G6524" i="2"/>
  <c r="H6524" i="2"/>
  <c r="I6524" i="2"/>
  <c r="A6525" i="2"/>
  <c r="B6525" i="2"/>
  <c r="C6525" i="2"/>
  <c r="D6525" i="2"/>
  <c r="E6525" i="2"/>
  <c r="F6525" i="2"/>
  <c r="G6525" i="2"/>
  <c r="H6525" i="2"/>
  <c r="I6525" i="2"/>
  <c r="A6526" i="2"/>
  <c r="B6526" i="2"/>
  <c r="C6526" i="2"/>
  <c r="D6526" i="2"/>
  <c r="E6526" i="2"/>
  <c r="F6526" i="2"/>
  <c r="G6526" i="2"/>
  <c r="H6526" i="2"/>
  <c r="I6526" i="2"/>
  <c r="A6527" i="2"/>
  <c r="B6527" i="2"/>
  <c r="C6527" i="2"/>
  <c r="D6527" i="2"/>
  <c r="E6527" i="2"/>
  <c r="F6527" i="2"/>
  <c r="G6527" i="2"/>
  <c r="H6527" i="2"/>
  <c r="I6527" i="2"/>
  <c r="A6528" i="2"/>
  <c r="B6528" i="2"/>
  <c r="C6528" i="2"/>
  <c r="D6528" i="2"/>
  <c r="E6528" i="2"/>
  <c r="F6528" i="2"/>
  <c r="G6528" i="2"/>
  <c r="H6528" i="2"/>
  <c r="I6528" i="2"/>
  <c r="A6529" i="2"/>
  <c r="B6529" i="2"/>
  <c r="C6529" i="2"/>
  <c r="D6529" i="2"/>
  <c r="E6529" i="2"/>
  <c r="F6529" i="2"/>
  <c r="G6529" i="2"/>
  <c r="H6529" i="2"/>
  <c r="I6529" i="2"/>
  <c r="A6530" i="2"/>
  <c r="B6530" i="2"/>
  <c r="C6530" i="2"/>
  <c r="D6530" i="2"/>
  <c r="E6530" i="2"/>
  <c r="F6530" i="2"/>
  <c r="G6530" i="2"/>
  <c r="H6530" i="2"/>
  <c r="I6530" i="2"/>
  <c r="A6531" i="2"/>
  <c r="B6531" i="2"/>
  <c r="C6531" i="2"/>
  <c r="D6531" i="2"/>
  <c r="E6531" i="2"/>
  <c r="F6531" i="2"/>
  <c r="G6531" i="2"/>
  <c r="H6531" i="2"/>
  <c r="I6531" i="2"/>
  <c r="A6532" i="2"/>
  <c r="B6532" i="2"/>
  <c r="C6532" i="2"/>
  <c r="D6532" i="2"/>
  <c r="E6532" i="2"/>
  <c r="F6532" i="2"/>
  <c r="G6532" i="2"/>
  <c r="H6532" i="2"/>
  <c r="I6532" i="2"/>
  <c r="A6533" i="2"/>
  <c r="B6533" i="2"/>
  <c r="C6533" i="2"/>
  <c r="D6533" i="2"/>
  <c r="E6533" i="2"/>
  <c r="F6533" i="2"/>
  <c r="G6533" i="2"/>
  <c r="H6533" i="2"/>
  <c r="I6533" i="2"/>
  <c r="A6534" i="2"/>
  <c r="B6534" i="2"/>
  <c r="C6534" i="2"/>
  <c r="D6534" i="2"/>
  <c r="E6534" i="2"/>
  <c r="F6534" i="2"/>
  <c r="G6534" i="2"/>
  <c r="H6534" i="2"/>
  <c r="I6534" i="2"/>
  <c r="A6535" i="2"/>
  <c r="B6535" i="2"/>
  <c r="C6535" i="2"/>
  <c r="D6535" i="2"/>
  <c r="E6535" i="2"/>
  <c r="F6535" i="2"/>
  <c r="G6535" i="2"/>
  <c r="H6535" i="2"/>
  <c r="I6535" i="2"/>
  <c r="A6536" i="2"/>
  <c r="B6536" i="2"/>
  <c r="C6536" i="2"/>
  <c r="D6536" i="2"/>
  <c r="E6536" i="2"/>
  <c r="F6536" i="2"/>
  <c r="G6536" i="2"/>
  <c r="H6536" i="2"/>
  <c r="I6536" i="2"/>
  <c r="A6537" i="2"/>
  <c r="B6537" i="2"/>
  <c r="C6537" i="2"/>
  <c r="D6537" i="2"/>
  <c r="E6537" i="2"/>
  <c r="F6537" i="2"/>
  <c r="G6537" i="2"/>
  <c r="H6537" i="2"/>
  <c r="I6537" i="2"/>
  <c r="A6538" i="2"/>
  <c r="B6538" i="2"/>
  <c r="C6538" i="2"/>
  <c r="D6538" i="2"/>
  <c r="E6538" i="2"/>
  <c r="F6538" i="2"/>
  <c r="G6538" i="2"/>
  <c r="H6538" i="2"/>
  <c r="I6538" i="2"/>
  <c r="A6539" i="2"/>
  <c r="B6539" i="2"/>
  <c r="C6539" i="2"/>
  <c r="D6539" i="2"/>
  <c r="E6539" i="2"/>
  <c r="F6539" i="2"/>
  <c r="G6539" i="2"/>
  <c r="H6539" i="2"/>
  <c r="I6539" i="2"/>
  <c r="A6540" i="2"/>
  <c r="B6540" i="2"/>
  <c r="C6540" i="2"/>
  <c r="D6540" i="2"/>
  <c r="E6540" i="2"/>
  <c r="F6540" i="2"/>
  <c r="G6540" i="2"/>
  <c r="H6540" i="2"/>
  <c r="I6540" i="2"/>
  <c r="A6541" i="2"/>
  <c r="B6541" i="2"/>
  <c r="C6541" i="2"/>
  <c r="D6541" i="2"/>
  <c r="E6541" i="2"/>
  <c r="F6541" i="2"/>
  <c r="G6541" i="2"/>
  <c r="H6541" i="2"/>
  <c r="I6541" i="2"/>
  <c r="A6542" i="2"/>
  <c r="B6542" i="2"/>
  <c r="C6542" i="2"/>
  <c r="D6542" i="2"/>
  <c r="E6542" i="2"/>
  <c r="F6542" i="2"/>
  <c r="G6542" i="2"/>
  <c r="H6542" i="2"/>
  <c r="I6542" i="2"/>
  <c r="A6543" i="2"/>
  <c r="B6543" i="2"/>
  <c r="C6543" i="2"/>
  <c r="D6543" i="2"/>
  <c r="E6543" i="2"/>
  <c r="F6543" i="2"/>
  <c r="G6543" i="2"/>
  <c r="H6543" i="2"/>
  <c r="I6543" i="2"/>
  <c r="A6544" i="2"/>
  <c r="B6544" i="2"/>
  <c r="C6544" i="2"/>
  <c r="D6544" i="2"/>
  <c r="E6544" i="2"/>
  <c r="F6544" i="2"/>
  <c r="G6544" i="2"/>
  <c r="H6544" i="2"/>
  <c r="I6544" i="2"/>
  <c r="A6545" i="2"/>
  <c r="B6545" i="2"/>
  <c r="C6545" i="2"/>
  <c r="D6545" i="2"/>
  <c r="E6545" i="2"/>
  <c r="F6545" i="2"/>
  <c r="G6545" i="2"/>
  <c r="H6545" i="2"/>
  <c r="I6545" i="2"/>
  <c r="A6546" i="2"/>
  <c r="B6546" i="2"/>
  <c r="C6546" i="2"/>
  <c r="D6546" i="2"/>
  <c r="E6546" i="2"/>
  <c r="F6546" i="2"/>
  <c r="G6546" i="2"/>
  <c r="H6546" i="2"/>
  <c r="I6546" i="2"/>
  <c r="A6547" i="2"/>
  <c r="B6547" i="2"/>
  <c r="C6547" i="2"/>
  <c r="D6547" i="2"/>
  <c r="E6547" i="2"/>
  <c r="F6547" i="2"/>
  <c r="G6547" i="2"/>
  <c r="H6547" i="2"/>
  <c r="I6547" i="2"/>
  <c r="A6548" i="2"/>
  <c r="B6548" i="2"/>
  <c r="C6548" i="2"/>
  <c r="D6548" i="2"/>
  <c r="E6548" i="2"/>
  <c r="F6548" i="2"/>
  <c r="G6548" i="2"/>
  <c r="H6548" i="2"/>
  <c r="I6548" i="2"/>
  <c r="A6549" i="2"/>
  <c r="B6549" i="2"/>
  <c r="C6549" i="2"/>
  <c r="D6549" i="2"/>
  <c r="E6549" i="2"/>
  <c r="F6549" i="2"/>
  <c r="G6549" i="2"/>
  <c r="H6549" i="2"/>
  <c r="I6549" i="2"/>
  <c r="A6550" i="2"/>
  <c r="B6550" i="2"/>
  <c r="C6550" i="2"/>
  <c r="D6550" i="2"/>
  <c r="E6550" i="2"/>
  <c r="F6550" i="2"/>
  <c r="G6550" i="2"/>
  <c r="H6550" i="2"/>
  <c r="I6550" i="2"/>
  <c r="A6551" i="2"/>
  <c r="B6551" i="2"/>
  <c r="C6551" i="2"/>
  <c r="D6551" i="2"/>
  <c r="E6551" i="2"/>
  <c r="F6551" i="2"/>
  <c r="G6551" i="2"/>
  <c r="H6551" i="2"/>
  <c r="I6551" i="2"/>
  <c r="A6552" i="2"/>
  <c r="B6552" i="2"/>
  <c r="C6552" i="2"/>
  <c r="D6552" i="2"/>
  <c r="E6552" i="2"/>
  <c r="F6552" i="2"/>
  <c r="G6552" i="2"/>
  <c r="H6552" i="2"/>
  <c r="I6552" i="2"/>
  <c r="A6553" i="2"/>
  <c r="B6553" i="2"/>
  <c r="C6553" i="2"/>
  <c r="D6553" i="2"/>
  <c r="E6553" i="2"/>
  <c r="F6553" i="2"/>
  <c r="G6553" i="2"/>
  <c r="H6553" i="2"/>
  <c r="I6553" i="2"/>
  <c r="A6554" i="2"/>
  <c r="B6554" i="2"/>
  <c r="C6554" i="2"/>
  <c r="D6554" i="2"/>
  <c r="E6554" i="2"/>
  <c r="F6554" i="2"/>
  <c r="G6554" i="2"/>
  <c r="H6554" i="2"/>
  <c r="I6554" i="2"/>
  <c r="A6555" i="2"/>
  <c r="B6555" i="2"/>
  <c r="C6555" i="2"/>
  <c r="D6555" i="2"/>
  <c r="E6555" i="2"/>
  <c r="F6555" i="2"/>
  <c r="G6555" i="2"/>
  <c r="H6555" i="2"/>
  <c r="I6555" i="2"/>
  <c r="A6556" i="2"/>
  <c r="B6556" i="2"/>
  <c r="C6556" i="2"/>
  <c r="D6556" i="2"/>
  <c r="E6556" i="2"/>
  <c r="F6556" i="2"/>
  <c r="G6556" i="2"/>
  <c r="H6556" i="2"/>
  <c r="I6556" i="2"/>
  <c r="A6557" i="2"/>
  <c r="B6557" i="2"/>
  <c r="C6557" i="2"/>
  <c r="D6557" i="2"/>
  <c r="E6557" i="2"/>
  <c r="F6557" i="2"/>
  <c r="G6557" i="2"/>
  <c r="H6557" i="2"/>
  <c r="I6557" i="2"/>
  <c r="A6558" i="2"/>
  <c r="B6558" i="2"/>
  <c r="C6558" i="2"/>
  <c r="D6558" i="2"/>
  <c r="E6558" i="2"/>
  <c r="F6558" i="2"/>
  <c r="G6558" i="2"/>
  <c r="H6558" i="2"/>
  <c r="I6558" i="2"/>
  <c r="A6559" i="2"/>
  <c r="B6559" i="2"/>
  <c r="C6559" i="2"/>
  <c r="D6559" i="2"/>
  <c r="E6559" i="2"/>
  <c r="F6559" i="2"/>
  <c r="G6559" i="2"/>
  <c r="H6559" i="2"/>
  <c r="I6559" i="2"/>
  <c r="A6560" i="2"/>
  <c r="B6560" i="2"/>
  <c r="C6560" i="2"/>
  <c r="D6560" i="2"/>
  <c r="E6560" i="2"/>
  <c r="F6560" i="2"/>
  <c r="G6560" i="2"/>
  <c r="H6560" i="2"/>
  <c r="I6560" i="2"/>
  <c r="A6561" i="2"/>
  <c r="B6561" i="2"/>
  <c r="C6561" i="2"/>
  <c r="D6561" i="2"/>
  <c r="E6561" i="2"/>
  <c r="F6561" i="2"/>
  <c r="G6561" i="2"/>
  <c r="H6561" i="2"/>
  <c r="I6561" i="2"/>
  <c r="A6562" i="2"/>
  <c r="B6562" i="2"/>
  <c r="C6562" i="2"/>
  <c r="D6562" i="2"/>
  <c r="E6562" i="2"/>
  <c r="F6562" i="2"/>
  <c r="G6562" i="2"/>
  <c r="H6562" i="2"/>
  <c r="I6562" i="2"/>
  <c r="A6563" i="2"/>
  <c r="B6563" i="2"/>
  <c r="C6563" i="2"/>
  <c r="D6563" i="2"/>
  <c r="E6563" i="2"/>
  <c r="F6563" i="2"/>
  <c r="G6563" i="2"/>
  <c r="H6563" i="2"/>
  <c r="I6563" i="2"/>
  <c r="A6564" i="2"/>
  <c r="B6564" i="2"/>
  <c r="C6564" i="2"/>
  <c r="D6564" i="2"/>
  <c r="E6564" i="2"/>
  <c r="F6564" i="2"/>
  <c r="G6564" i="2"/>
  <c r="H6564" i="2"/>
  <c r="I6564" i="2"/>
  <c r="A6565" i="2"/>
  <c r="B6565" i="2"/>
  <c r="C6565" i="2"/>
  <c r="D6565" i="2"/>
  <c r="E6565" i="2"/>
  <c r="F6565" i="2"/>
  <c r="G6565" i="2"/>
  <c r="H6565" i="2"/>
  <c r="I6565" i="2"/>
  <c r="A6566" i="2"/>
  <c r="B6566" i="2"/>
  <c r="C6566" i="2"/>
  <c r="D6566" i="2"/>
  <c r="E6566" i="2"/>
  <c r="F6566" i="2"/>
  <c r="G6566" i="2"/>
  <c r="H6566" i="2"/>
  <c r="I6566" i="2"/>
  <c r="A6567" i="2"/>
  <c r="B6567" i="2"/>
  <c r="C6567" i="2"/>
  <c r="D6567" i="2"/>
  <c r="E6567" i="2"/>
  <c r="F6567" i="2"/>
  <c r="G6567" i="2"/>
  <c r="H6567" i="2"/>
  <c r="I6567" i="2"/>
  <c r="A6568" i="2"/>
  <c r="B6568" i="2"/>
  <c r="C6568" i="2"/>
  <c r="D6568" i="2"/>
  <c r="E6568" i="2"/>
  <c r="F6568" i="2"/>
  <c r="G6568" i="2"/>
  <c r="H6568" i="2"/>
  <c r="I6568" i="2"/>
  <c r="A6569" i="2"/>
  <c r="B6569" i="2"/>
  <c r="C6569" i="2"/>
  <c r="D6569" i="2"/>
  <c r="E6569" i="2"/>
  <c r="F6569" i="2"/>
  <c r="G6569" i="2"/>
  <c r="H6569" i="2"/>
  <c r="I6569" i="2"/>
  <c r="A6570" i="2"/>
  <c r="B6570" i="2"/>
  <c r="C6570" i="2"/>
  <c r="D6570" i="2"/>
  <c r="E6570" i="2"/>
  <c r="F6570" i="2"/>
  <c r="G6570" i="2"/>
  <c r="H6570" i="2"/>
  <c r="I6570" i="2"/>
  <c r="A6571" i="2"/>
  <c r="B6571" i="2"/>
  <c r="C6571" i="2"/>
  <c r="D6571" i="2"/>
  <c r="E6571" i="2"/>
  <c r="F6571" i="2"/>
  <c r="G6571" i="2"/>
  <c r="H6571" i="2"/>
  <c r="I6571" i="2"/>
  <c r="A6572" i="2"/>
  <c r="B6572" i="2"/>
  <c r="C6572" i="2"/>
  <c r="D6572" i="2"/>
  <c r="E6572" i="2"/>
  <c r="F6572" i="2"/>
  <c r="G6572" i="2"/>
  <c r="H6572" i="2"/>
  <c r="I6572" i="2"/>
  <c r="A6573" i="2"/>
  <c r="B6573" i="2"/>
  <c r="C6573" i="2"/>
  <c r="D6573" i="2"/>
  <c r="E6573" i="2"/>
  <c r="F6573" i="2"/>
  <c r="G6573" i="2"/>
  <c r="H6573" i="2"/>
  <c r="I6573" i="2"/>
  <c r="A6574" i="2"/>
  <c r="B6574" i="2"/>
  <c r="C6574" i="2"/>
  <c r="D6574" i="2"/>
  <c r="E6574" i="2"/>
  <c r="F6574" i="2"/>
  <c r="G6574" i="2"/>
  <c r="H6574" i="2"/>
  <c r="I6574" i="2"/>
  <c r="A6575" i="2"/>
  <c r="B6575" i="2"/>
  <c r="C6575" i="2"/>
  <c r="D6575" i="2"/>
  <c r="E6575" i="2"/>
  <c r="F6575" i="2"/>
  <c r="G6575" i="2"/>
  <c r="H6575" i="2"/>
  <c r="I6575" i="2"/>
  <c r="A6576" i="2"/>
  <c r="B6576" i="2"/>
  <c r="C6576" i="2"/>
  <c r="D6576" i="2"/>
  <c r="E6576" i="2"/>
  <c r="F6576" i="2"/>
  <c r="G6576" i="2"/>
  <c r="H6576" i="2"/>
  <c r="I6576" i="2"/>
  <c r="A6577" i="2"/>
  <c r="B6577" i="2"/>
  <c r="C6577" i="2"/>
  <c r="D6577" i="2"/>
  <c r="E6577" i="2"/>
  <c r="F6577" i="2"/>
  <c r="G6577" i="2"/>
  <c r="H6577" i="2"/>
  <c r="I6577" i="2"/>
  <c r="A6578" i="2"/>
  <c r="B6578" i="2"/>
  <c r="C6578" i="2"/>
  <c r="D6578" i="2"/>
  <c r="E6578" i="2"/>
  <c r="F6578" i="2"/>
  <c r="G6578" i="2"/>
  <c r="H6578" i="2"/>
  <c r="I6578" i="2"/>
  <c r="A6579" i="2"/>
  <c r="B6579" i="2"/>
  <c r="C6579" i="2"/>
  <c r="D6579" i="2"/>
  <c r="E6579" i="2"/>
  <c r="F6579" i="2"/>
  <c r="G6579" i="2"/>
  <c r="H6579" i="2"/>
  <c r="I6579" i="2"/>
  <c r="A6580" i="2"/>
  <c r="B6580" i="2"/>
  <c r="C6580" i="2"/>
  <c r="D6580" i="2"/>
  <c r="E6580" i="2"/>
  <c r="F6580" i="2"/>
  <c r="G6580" i="2"/>
  <c r="H6580" i="2"/>
  <c r="I6580" i="2"/>
  <c r="A6581" i="2"/>
  <c r="B6581" i="2"/>
  <c r="C6581" i="2"/>
  <c r="D6581" i="2"/>
  <c r="E6581" i="2"/>
  <c r="F6581" i="2"/>
  <c r="G6581" i="2"/>
  <c r="H6581" i="2"/>
  <c r="I6581" i="2"/>
  <c r="A6582" i="2"/>
  <c r="B6582" i="2"/>
  <c r="C6582" i="2"/>
  <c r="D6582" i="2"/>
  <c r="E6582" i="2"/>
  <c r="F6582" i="2"/>
  <c r="G6582" i="2"/>
  <c r="H6582" i="2"/>
  <c r="I6582" i="2"/>
  <c r="A6583" i="2"/>
  <c r="B6583" i="2"/>
  <c r="C6583" i="2"/>
  <c r="D6583" i="2"/>
  <c r="E6583" i="2"/>
  <c r="F6583" i="2"/>
  <c r="G6583" i="2"/>
  <c r="H6583" i="2"/>
  <c r="I6583" i="2"/>
  <c r="A6584" i="2"/>
  <c r="B6584" i="2"/>
  <c r="C6584" i="2"/>
  <c r="D6584" i="2"/>
  <c r="E6584" i="2"/>
  <c r="F6584" i="2"/>
  <c r="G6584" i="2"/>
  <c r="H6584" i="2"/>
  <c r="I6584" i="2"/>
  <c r="A6585" i="2"/>
  <c r="B6585" i="2"/>
  <c r="C6585" i="2"/>
  <c r="D6585" i="2"/>
  <c r="E6585" i="2"/>
  <c r="F6585" i="2"/>
  <c r="G6585" i="2"/>
  <c r="H6585" i="2"/>
  <c r="I6585" i="2"/>
  <c r="A6586" i="2"/>
  <c r="B6586" i="2"/>
  <c r="C6586" i="2"/>
  <c r="D6586" i="2"/>
  <c r="E6586" i="2"/>
  <c r="F6586" i="2"/>
  <c r="G6586" i="2"/>
  <c r="H6586" i="2"/>
  <c r="I6586" i="2"/>
  <c r="A6587" i="2"/>
  <c r="B6587" i="2"/>
  <c r="C6587" i="2"/>
  <c r="D6587" i="2"/>
  <c r="E6587" i="2"/>
  <c r="F6587" i="2"/>
  <c r="G6587" i="2"/>
  <c r="H6587" i="2"/>
  <c r="I6587" i="2"/>
  <c r="A6588" i="2"/>
  <c r="B6588" i="2"/>
  <c r="C6588" i="2"/>
  <c r="D6588" i="2"/>
  <c r="E6588" i="2"/>
  <c r="F6588" i="2"/>
  <c r="G6588" i="2"/>
  <c r="H6588" i="2"/>
  <c r="I6588" i="2"/>
  <c r="A6589" i="2"/>
  <c r="B6589" i="2"/>
  <c r="C6589" i="2"/>
  <c r="D6589" i="2"/>
  <c r="E6589" i="2"/>
  <c r="F6589" i="2"/>
  <c r="G6589" i="2"/>
  <c r="H6589" i="2"/>
  <c r="I6589" i="2"/>
  <c r="A6590" i="2"/>
  <c r="B6590" i="2"/>
  <c r="C6590" i="2"/>
  <c r="D6590" i="2"/>
  <c r="E6590" i="2"/>
  <c r="F6590" i="2"/>
  <c r="G6590" i="2"/>
  <c r="H6590" i="2"/>
  <c r="I6590" i="2"/>
  <c r="A6591" i="2"/>
  <c r="B6591" i="2"/>
  <c r="C6591" i="2"/>
  <c r="D6591" i="2"/>
  <c r="E6591" i="2"/>
  <c r="F6591" i="2"/>
  <c r="G6591" i="2"/>
  <c r="H6591" i="2"/>
  <c r="I6591" i="2"/>
  <c r="A6592" i="2"/>
  <c r="B6592" i="2"/>
  <c r="C6592" i="2"/>
  <c r="D6592" i="2"/>
  <c r="E6592" i="2"/>
  <c r="F6592" i="2"/>
  <c r="G6592" i="2"/>
  <c r="H6592" i="2"/>
  <c r="I6592" i="2"/>
  <c r="A6593" i="2"/>
  <c r="B6593" i="2"/>
  <c r="C6593" i="2"/>
  <c r="D6593" i="2"/>
  <c r="E6593" i="2"/>
  <c r="F6593" i="2"/>
  <c r="G6593" i="2"/>
  <c r="H6593" i="2"/>
  <c r="I6593" i="2"/>
  <c r="A6594" i="2"/>
  <c r="B6594" i="2"/>
  <c r="C6594" i="2"/>
  <c r="D6594" i="2"/>
  <c r="E6594" i="2"/>
  <c r="F6594" i="2"/>
  <c r="G6594" i="2"/>
  <c r="H6594" i="2"/>
  <c r="I6594" i="2"/>
  <c r="A6595" i="2"/>
  <c r="B6595" i="2"/>
  <c r="C6595" i="2"/>
  <c r="D6595" i="2"/>
  <c r="E6595" i="2"/>
  <c r="F6595" i="2"/>
  <c r="G6595" i="2"/>
  <c r="H6595" i="2"/>
  <c r="I6595" i="2"/>
  <c r="A6596" i="2"/>
  <c r="B6596" i="2"/>
  <c r="C6596" i="2"/>
  <c r="D6596" i="2"/>
  <c r="E6596" i="2"/>
  <c r="F6596" i="2"/>
  <c r="G6596" i="2"/>
  <c r="H6596" i="2"/>
  <c r="I6596" i="2"/>
  <c r="A6597" i="2"/>
  <c r="B6597" i="2"/>
  <c r="C6597" i="2"/>
  <c r="D6597" i="2"/>
  <c r="E6597" i="2"/>
  <c r="F6597" i="2"/>
  <c r="G6597" i="2"/>
  <c r="H6597" i="2"/>
  <c r="I6597" i="2"/>
  <c r="A6598" i="2"/>
  <c r="B6598" i="2"/>
  <c r="C6598" i="2"/>
  <c r="D6598" i="2"/>
  <c r="E6598" i="2"/>
  <c r="F6598" i="2"/>
  <c r="G6598" i="2"/>
  <c r="H6598" i="2"/>
  <c r="I6598" i="2"/>
  <c r="A6599" i="2"/>
  <c r="B6599" i="2"/>
  <c r="C6599" i="2"/>
  <c r="D6599" i="2"/>
  <c r="E6599" i="2"/>
  <c r="F6599" i="2"/>
  <c r="G6599" i="2"/>
  <c r="H6599" i="2"/>
  <c r="I6599" i="2"/>
  <c r="A6600" i="2"/>
  <c r="B6600" i="2"/>
  <c r="C6600" i="2"/>
  <c r="D6600" i="2"/>
  <c r="E6600" i="2"/>
  <c r="F6600" i="2"/>
  <c r="G6600" i="2"/>
  <c r="H6600" i="2"/>
  <c r="I6600" i="2"/>
  <c r="A6601" i="2"/>
  <c r="B6601" i="2"/>
  <c r="C6601" i="2"/>
  <c r="D6601" i="2"/>
  <c r="E6601" i="2"/>
  <c r="F6601" i="2"/>
  <c r="G6601" i="2"/>
  <c r="H6601" i="2"/>
  <c r="I6601" i="2"/>
  <c r="A6602" i="2"/>
  <c r="B6602" i="2"/>
  <c r="C6602" i="2"/>
  <c r="D6602" i="2"/>
  <c r="E6602" i="2"/>
  <c r="F6602" i="2"/>
  <c r="G6602" i="2"/>
  <c r="H6602" i="2"/>
  <c r="I6602" i="2"/>
  <c r="A6603" i="2"/>
  <c r="B6603" i="2"/>
  <c r="C6603" i="2"/>
  <c r="D6603" i="2"/>
  <c r="E6603" i="2"/>
  <c r="F6603" i="2"/>
  <c r="G6603" i="2"/>
  <c r="H6603" i="2"/>
  <c r="I6603" i="2"/>
  <c r="A6604" i="2"/>
  <c r="B6604" i="2"/>
  <c r="C6604" i="2"/>
  <c r="D6604" i="2"/>
  <c r="E6604" i="2"/>
  <c r="F6604" i="2"/>
  <c r="G6604" i="2"/>
  <c r="H6604" i="2"/>
  <c r="I6604" i="2"/>
  <c r="A6605" i="2"/>
  <c r="B6605" i="2"/>
  <c r="C6605" i="2"/>
  <c r="D6605" i="2"/>
  <c r="E6605" i="2"/>
  <c r="F6605" i="2"/>
  <c r="G6605" i="2"/>
  <c r="H6605" i="2"/>
  <c r="I6605" i="2"/>
  <c r="A6606" i="2"/>
  <c r="B6606" i="2"/>
  <c r="C6606" i="2"/>
  <c r="D6606" i="2"/>
  <c r="E6606" i="2"/>
  <c r="F6606" i="2"/>
  <c r="G6606" i="2"/>
  <c r="H6606" i="2"/>
  <c r="I6606" i="2"/>
  <c r="A6607" i="2"/>
  <c r="B6607" i="2"/>
  <c r="C6607" i="2"/>
  <c r="D6607" i="2"/>
  <c r="E6607" i="2"/>
  <c r="F6607" i="2"/>
  <c r="G6607" i="2"/>
  <c r="H6607" i="2"/>
  <c r="I6607" i="2"/>
  <c r="A6608" i="2"/>
  <c r="B6608" i="2"/>
  <c r="C6608" i="2"/>
  <c r="D6608" i="2"/>
  <c r="E6608" i="2"/>
  <c r="F6608" i="2"/>
  <c r="G6608" i="2"/>
  <c r="H6608" i="2"/>
  <c r="I6608" i="2"/>
  <c r="A6609" i="2"/>
  <c r="B6609" i="2"/>
  <c r="C6609" i="2"/>
  <c r="D6609" i="2"/>
  <c r="E6609" i="2"/>
  <c r="F6609" i="2"/>
  <c r="G6609" i="2"/>
  <c r="H6609" i="2"/>
  <c r="I6609" i="2"/>
  <c r="A6610" i="2"/>
  <c r="B6610" i="2"/>
  <c r="C6610" i="2"/>
  <c r="D6610" i="2"/>
  <c r="E6610" i="2"/>
  <c r="F6610" i="2"/>
  <c r="G6610" i="2"/>
  <c r="H6610" i="2"/>
  <c r="I6610" i="2"/>
  <c r="A6611" i="2"/>
  <c r="B6611" i="2"/>
  <c r="C6611" i="2"/>
  <c r="D6611" i="2"/>
  <c r="E6611" i="2"/>
  <c r="F6611" i="2"/>
  <c r="G6611" i="2"/>
  <c r="H6611" i="2"/>
  <c r="I6611" i="2"/>
  <c r="A6612" i="2"/>
  <c r="B6612" i="2"/>
  <c r="C6612" i="2"/>
  <c r="D6612" i="2"/>
  <c r="E6612" i="2"/>
  <c r="F6612" i="2"/>
  <c r="G6612" i="2"/>
  <c r="H6612" i="2"/>
  <c r="I6612" i="2"/>
  <c r="A6613" i="2"/>
  <c r="B6613" i="2"/>
  <c r="C6613" i="2"/>
  <c r="D6613" i="2"/>
  <c r="E6613" i="2"/>
  <c r="F6613" i="2"/>
  <c r="G6613" i="2"/>
  <c r="H6613" i="2"/>
  <c r="I6613" i="2"/>
  <c r="A6614" i="2"/>
  <c r="B6614" i="2"/>
  <c r="C6614" i="2"/>
  <c r="D6614" i="2"/>
  <c r="E6614" i="2"/>
  <c r="F6614" i="2"/>
  <c r="G6614" i="2"/>
  <c r="H6614" i="2"/>
  <c r="I6614" i="2"/>
  <c r="A6615" i="2"/>
  <c r="B6615" i="2"/>
  <c r="C6615" i="2"/>
  <c r="D6615" i="2"/>
  <c r="E6615" i="2"/>
  <c r="F6615" i="2"/>
  <c r="G6615" i="2"/>
  <c r="H6615" i="2"/>
  <c r="I6615" i="2"/>
  <c r="A6616" i="2"/>
  <c r="B6616" i="2"/>
  <c r="C6616" i="2"/>
  <c r="D6616" i="2"/>
  <c r="E6616" i="2"/>
  <c r="F6616" i="2"/>
  <c r="G6616" i="2"/>
  <c r="H6616" i="2"/>
  <c r="I6616" i="2"/>
  <c r="A6617" i="2"/>
  <c r="B6617" i="2"/>
  <c r="C6617" i="2"/>
  <c r="D6617" i="2"/>
  <c r="E6617" i="2"/>
  <c r="F6617" i="2"/>
  <c r="G6617" i="2"/>
  <c r="H6617" i="2"/>
  <c r="I6617" i="2"/>
  <c r="A6618" i="2"/>
  <c r="B6618" i="2"/>
  <c r="C6618" i="2"/>
  <c r="D6618" i="2"/>
  <c r="E6618" i="2"/>
  <c r="F6618" i="2"/>
  <c r="G6618" i="2"/>
  <c r="H6618" i="2"/>
  <c r="I6618" i="2"/>
  <c r="A6619" i="2"/>
  <c r="B6619" i="2"/>
  <c r="C6619" i="2"/>
  <c r="D6619" i="2"/>
  <c r="E6619" i="2"/>
  <c r="F6619" i="2"/>
  <c r="G6619" i="2"/>
  <c r="H6619" i="2"/>
  <c r="I6619" i="2"/>
  <c r="A6620" i="2"/>
  <c r="B6620" i="2"/>
  <c r="C6620" i="2"/>
  <c r="D6620" i="2"/>
  <c r="E6620" i="2"/>
  <c r="F6620" i="2"/>
  <c r="G6620" i="2"/>
  <c r="H6620" i="2"/>
  <c r="I6620" i="2"/>
  <c r="A6621" i="2"/>
  <c r="B6621" i="2"/>
  <c r="C6621" i="2"/>
  <c r="D6621" i="2"/>
  <c r="E6621" i="2"/>
  <c r="F6621" i="2"/>
  <c r="G6621" i="2"/>
  <c r="H6621" i="2"/>
  <c r="I6621" i="2"/>
  <c r="A6622" i="2"/>
  <c r="B6622" i="2"/>
  <c r="C6622" i="2"/>
  <c r="D6622" i="2"/>
  <c r="E6622" i="2"/>
  <c r="F6622" i="2"/>
  <c r="G6622" i="2"/>
  <c r="H6622" i="2"/>
  <c r="I6622" i="2"/>
  <c r="A6623" i="2"/>
  <c r="B6623" i="2"/>
  <c r="C6623" i="2"/>
  <c r="D6623" i="2"/>
  <c r="E6623" i="2"/>
  <c r="F6623" i="2"/>
  <c r="G6623" i="2"/>
  <c r="H6623" i="2"/>
  <c r="I6623" i="2"/>
  <c r="A6624" i="2"/>
  <c r="B6624" i="2"/>
  <c r="C6624" i="2"/>
  <c r="D6624" i="2"/>
  <c r="E6624" i="2"/>
  <c r="F6624" i="2"/>
  <c r="G6624" i="2"/>
  <c r="H6624" i="2"/>
  <c r="I6624" i="2"/>
  <c r="A6625" i="2"/>
  <c r="B6625" i="2"/>
  <c r="C6625" i="2"/>
  <c r="D6625" i="2"/>
  <c r="E6625" i="2"/>
  <c r="F6625" i="2"/>
  <c r="G6625" i="2"/>
  <c r="H6625" i="2"/>
  <c r="I6625" i="2"/>
  <c r="A6626" i="2"/>
  <c r="B6626" i="2"/>
  <c r="C6626" i="2"/>
  <c r="D6626" i="2"/>
  <c r="E6626" i="2"/>
  <c r="F6626" i="2"/>
  <c r="G6626" i="2"/>
  <c r="H6626" i="2"/>
  <c r="I6626" i="2"/>
  <c r="A6627" i="2"/>
  <c r="B6627" i="2"/>
  <c r="C6627" i="2"/>
  <c r="D6627" i="2"/>
  <c r="E6627" i="2"/>
  <c r="F6627" i="2"/>
  <c r="G6627" i="2"/>
  <c r="H6627" i="2"/>
  <c r="I6627" i="2"/>
  <c r="A6628" i="2"/>
  <c r="B6628" i="2"/>
  <c r="C6628" i="2"/>
  <c r="D6628" i="2"/>
  <c r="E6628" i="2"/>
  <c r="F6628" i="2"/>
  <c r="G6628" i="2"/>
  <c r="H6628" i="2"/>
  <c r="I6628" i="2"/>
  <c r="A6629" i="2"/>
  <c r="B6629" i="2"/>
  <c r="C6629" i="2"/>
  <c r="D6629" i="2"/>
  <c r="E6629" i="2"/>
  <c r="F6629" i="2"/>
  <c r="G6629" i="2"/>
  <c r="H6629" i="2"/>
  <c r="I6629" i="2"/>
  <c r="A6630" i="2"/>
  <c r="B6630" i="2"/>
  <c r="C6630" i="2"/>
  <c r="D6630" i="2"/>
  <c r="E6630" i="2"/>
  <c r="F6630" i="2"/>
  <c r="G6630" i="2"/>
  <c r="H6630" i="2"/>
  <c r="I6630" i="2"/>
  <c r="A6631" i="2"/>
  <c r="B6631" i="2"/>
  <c r="C6631" i="2"/>
  <c r="D6631" i="2"/>
  <c r="E6631" i="2"/>
  <c r="F6631" i="2"/>
  <c r="G6631" i="2"/>
  <c r="H6631" i="2"/>
  <c r="I6631" i="2"/>
  <c r="A6632" i="2"/>
  <c r="B6632" i="2"/>
  <c r="C6632" i="2"/>
  <c r="D6632" i="2"/>
  <c r="E6632" i="2"/>
  <c r="F6632" i="2"/>
  <c r="G6632" i="2"/>
  <c r="H6632" i="2"/>
  <c r="I6632" i="2"/>
  <c r="A6633" i="2"/>
  <c r="B6633" i="2"/>
  <c r="C6633" i="2"/>
  <c r="D6633" i="2"/>
  <c r="E6633" i="2"/>
  <c r="F6633" i="2"/>
  <c r="G6633" i="2"/>
  <c r="H6633" i="2"/>
  <c r="I6633" i="2"/>
  <c r="A6634" i="2"/>
  <c r="B6634" i="2"/>
  <c r="C6634" i="2"/>
  <c r="D6634" i="2"/>
  <c r="E6634" i="2"/>
  <c r="F6634" i="2"/>
  <c r="G6634" i="2"/>
  <c r="H6634" i="2"/>
  <c r="I6634" i="2"/>
  <c r="A6635" i="2"/>
  <c r="B6635" i="2"/>
  <c r="C6635" i="2"/>
  <c r="D6635" i="2"/>
  <c r="E6635" i="2"/>
  <c r="F6635" i="2"/>
  <c r="G6635" i="2"/>
  <c r="H6635" i="2"/>
  <c r="I6635" i="2"/>
  <c r="A6636" i="2"/>
  <c r="B6636" i="2"/>
  <c r="C6636" i="2"/>
  <c r="D6636" i="2"/>
  <c r="E6636" i="2"/>
  <c r="F6636" i="2"/>
  <c r="G6636" i="2"/>
  <c r="H6636" i="2"/>
  <c r="I6636" i="2"/>
  <c r="A6637" i="2"/>
  <c r="B6637" i="2"/>
  <c r="C6637" i="2"/>
  <c r="D6637" i="2"/>
  <c r="E6637" i="2"/>
  <c r="F6637" i="2"/>
  <c r="G6637" i="2"/>
  <c r="H6637" i="2"/>
  <c r="I6637" i="2"/>
  <c r="A6638" i="2"/>
  <c r="B6638" i="2"/>
  <c r="C6638" i="2"/>
  <c r="D6638" i="2"/>
  <c r="E6638" i="2"/>
  <c r="F6638" i="2"/>
  <c r="G6638" i="2"/>
  <c r="H6638" i="2"/>
  <c r="I6638" i="2"/>
  <c r="A6639" i="2"/>
  <c r="B6639" i="2"/>
  <c r="C6639" i="2"/>
  <c r="D6639" i="2"/>
  <c r="E6639" i="2"/>
  <c r="F6639" i="2"/>
  <c r="G6639" i="2"/>
  <c r="H6639" i="2"/>
  <c r="I6639" i="2"/>
  <c r="A6640" i="2"/>
  <c r="B6640" i="2"/>
  <c r="C6640" i="2"/>
  <c r="D6640" i="2"/>
  <c r="E6640" i="2"/>
  <c r="F6640" i="2"/>
  <c r="G6640" i="2"/>
  <c r="H6640" i="2"/>
  <c r="I6640" i="2"/>
  <c r="A6641" i="2"/>
  <c r="B6641" i="2"/>
  <c r="C6641" i="2"/>
  <c r="D6641" i="2"/>
  <c r="E6641" i="2"/>
  <c r="F6641" i="2"/>
  <c r="G6641" i="2"/>
  <c r="H6641" i="2"/>
  <c r="I6641" i="2"/>
  <c r="A6642" i="2"/>
  <c r="B6642" i="2"/>
  <c r="C6642" i="2"/>
  <c r="D6642" i="2"/>
  <c r="E6642" i="2"/>
  <c r="F6642" i="2"/>
  <c r="G6642" i="2"/>
  <c r="H6642" i="2"/>
  <c r="I6642" i="2"/>
  <c r="A6643" i="2"/>
  <c r="B6643" i="2"/>
  <c r="C6643" i="2"/>
  <c r="D6643" i="2"/>
  <c r="E6643" i="2"/>
  <c r="F6643" i="2"/>
  <c r="G6643" i="2"/>
  <c r="H6643" i="2"/>
  <c r="I6643" i="2"/>
  <c r="A6644" i="2"/>
  <c r="B6644" i="2"/>
  <c r="C6644" i="2"/>
  <c r="D6644" i="2"/>
  <c r="E6644" i="2"/>
  <c r="F6644" i="2"/>
  <c r="G6644" i="2"/>
  <c r="H6644" i="2"/>
  <c r="I6644" i="2"/>
  <c r="A6645" i="2"/>
  <c r="B6645" i="2"/>
  <c r="C6645" i="2"/>
  <c r="D6645" i="2"/>
  <c r="E6645" i="2"/>
  <c r="F6645" i="2"/>
  <c r="G6645" i="2"/>
  <c r="H6645" i="2"/>
  <c r="I6645" i="2"/>
  <c r="A6646" i="2"/>
  <c r="B6646" i="2"/>
  <c r="C6646" i="2"/>
  <c r="D6646" i="2"/>
  <c r="E6646" i="2"/>
  <c r="F6646" i="2"/>
  <c r="G6646" i="2"/>
  <c r="H6646" i="2"/>
  <c r="I6646" i="2"/>
  <c r="A6647" i="2"/>
  <c r="B6647" i="2"/>
  <c r="C6647" i="2"/>
  <c r="D6647" i="2"/>
  <c r="E6647" i="2"/>
  <c r="F6647" i="2"/>
  <c r="G6647" i="2"/>
  <c r="H6647" i="2"/>
  <c r="I6647" i="2"/>
  <c r="A6648" i="2"/>
  <c r="B6648" i="2"/>
  <c r="C6648" i="2"/>
  <c r="D6648" i="2"/>
  <c r="E6648" i="2"/>
  <c r="F6648" i="2"/>
  <c r="G6648" i="2"/>
  <c r="H6648" i="2"/>
  <c r="I6648" i="2"/>
  <c r="A6649" i="2"/>
  <c r="B6649" i="2"/>
  <c r="C6649" i="2"/>
  <c r="D6649" i="2"/>
  <c r="E6649" i="2"/>
  <c r="F6649" i="2"/>
  <c r="G6649" i="2"/>
  <c r="H6649" i="2"/>
  <c r="I6649" i="2"/>
  <c r="A6650" i="2"/>
  <c r="B6650" i="2"/>
  <c r="C6650" i="2"/>
  <c r="D6650" i="2"/>
  <c r="E6650" i="2"/>
  <c r="F6650" i="2"/>
  <c r="G6650" i="2"/>
  <c r="H6650" i="2"/>
  <c r="I6650" i="2"/>
  <c r="A6651" i="2"/>
  <c r="B6651" i="2"/>
  <c r="C6651" i="2"/>
  <c r="D6651" i="2"/>
  <c r="E6651" i="2"/>
  <c r="F6651" i="2"/>
  <c r="G6651" i="2"/>
  <c r="H6651" i="2"/>
  <c r="I6651" i="2"/>
  <c r="A6652" i="2"/>
  <c r="B6652" i="2"/>
  <c r="C6652" i="2"/>
  <c r="D6652" i="2"/>
  <c r="E6652" i="2"/>
  <c r="F6652" i="2"/>
  <c r="G6652" i="2"/>
  <c r="H6652" i="2"/>
  <c r="I6652" i="2"/>
  <c r="A6653" i="2"/>
  <c r="B6653" i="2"/>
  <c r="C6653" i="2"/>
  <c r="D6653" i="2"/>
  <c r="E6653" i="2"/>
  <c r="F6653" i="2"/>
  <c r="G6653" i="2"/>
  <c r="H6653" i="2"/>
  <c r="I6653" i="2"/>
  <c r="A6654" i="2"/>
  <c r="B6654" i="2"/>
  <c r="C6654" i="2"/>
  <c r="D6654" i="2"/>
  <c r="E6654" i="2"/>
  <c r="F6654" i="2"/>
  <c r="G6654" i="2"/>
  <c r="H6654" i="2"/>
  <c r="I6654" i="2"/>
  <c r="A6655" i="2"/>
  <c r="B6655" i="2"/>
  <c r="C6655" i="2"/>
  <c r="D6655" i="2"/>
  <c r="E6655" i="2"/>
  <c r="F6655" i="2"/>
  <c r="G6655" i="2"/>
  <c r="H6655" i="2"/>
  <c r="I6655" i="2"/>
  <c r="A6656" i="2"/>
  <c r="B6656" i="2"/>
  <c r="C6656" i="2"/>
  <c r="D6656" i="2"/>
  <c r="E6656" i="2"/>
  <c r="F6656" i="2"/>
  <c r="G6656" i="2"/>
  <c r="H6656" i="2"/>
  <c r="I6656" i="2"/>
  <c r="A6657" i="2"/>
  <c r="B6657" i="2"/>
  <c r="C6657" i="2"/>
  <c r="D6657" i="2"/>
  <c r="E6657" i="2"/>
  <c r="F6657" i="2"/>
  <c r="G6657" i="2"/>
  <c r="H6657" i="2"/>
  <c r="I6657" i="2"/>
  <c r="A6658" i="2"/>
  <c r="B6658" i="2"/>
  <c r="C6658" i="2"/>
  <c r="D6658" i="2"/>
  <c r="E6658" i="2"/>
  <c r="F6658" i="2"/>
  <c r="G6658" i="2"/>
  <c r="H6658" i="2"/>
  <c r="I6658" i="2"/>
  <c r="A6659" i="2"/>
  <c r="B6659" i="2"/>
  <c r="C6659" i="2"/>
  <c r="D6659" i="2"/>
  <c r="E6659" i="2"/>
  <c r="F6659" i="2"/>
  <c r="G6659" i="2"/>
  <c r="H6659" i="2"/>
  <c r="I6659" i="2"/>
  <c r="A6660" i="2"/>
  <c r="B6660" i="2"/>
  <c r="C6660" i="2"/>
  <c r="D6660" i="2"/>
  <c r="E6660" i="2"/>
  <c r="F6660" i="2"/>
  <c r="G6660" i="2"/>
  <c r="H6660" i="2"/>
  <c r="I6660" i="2"/>
  <c r="A6661" i="2"/>
  <c r="B6661" i="2"/>
  <c r="C6661" i="2"/>
  <c r="D6661" i="2"/>
  <c r="E6661" i="2"/>
  <c r="F6661" i="2"/>
  <c r="G6661" i="2"/>
  <c r="H6661" i="2"/>
  <c r="I6661" i="2"/>
  <c r="A6662" i="2"/>
  <c r="B6662" i="2"/>
  <c r="C6662" i="2"/>
  <c r="D6662" i="2"/>
  <c r="E6662" i="2"/>
  <c r="F6662" i="2"/>
  <c r="G6662" i="2"/>
  <c r="H6662" i="2"/>
  <c r="I6662" i="2"/>
  <c r="A6663" i="2"/>
  <c r="B6663" i="2"/>
  <c r="C6663" i="2"/>
  <c r="D6663" i="2"/>
  <c r="E6663" i="2"/>
  <c r="F6663" i="2"/>
  <c r="G6663" i="2"/>
  <c r="H6663" i="2"/>
  <c r="I6663" i="2"/>
  <c r="A6664" i="2"/>
  <c r="B6664" i="2"/>
  <c r="C6664" i="2"/>
  <c r="D6664" i="2"/>
  <c r="E6664" i="2"/>
  <c r="F6664" i="2"/>
  <c r="G6664" i="2"/>
  <c r="H6664" i="2"/>
  <c r="I6664" i="2"/>
  <c r="A6665" i="2"/>
  <c r="B6665" i="2"/>
  <c r="C6665" i="2"/>
  <c r="D6665" i="2"/>
  <c r="E6665" i="2"/>
  <c r="F6665" i="2"/>
  <c r="G6665" i="2"/>
  <c r="H6665" i="2"/>
  <c r="I6665" i="2"/>
  <c r="A6666" i="2"/>
  <c r="B6666" i="2"/>
  <c r="C6666" i="2"/>
  <c r="D6666" i="2"/>
  <c r="E6666" i="2"/>
  <c r="F6666" i="2"/>
  <c r="G6666" i="2"/>
  <c r="H6666" i="2"/>
  <c r="I6666" i="2"/>
  <c r="A6667" i="2"/>
  <c r="B6667" i="2"/>
  <c r="C6667" i="2"/>
  <c r="D6667" i="2"/>
  <c r="E6667" i="2"/>
  <c r="F6667" i="2"/>
  <c r="G6667" i="2"/>
  <c r="H6667" i="2"/>
  <c r="I6667" i="2"/>
  <c r="A6668" i="2"/>
  <c r="B6668" i="2"/>
  <c r="C6668" i="2"/>
  <c r="D6668" i="2"/>
  <c r="E6668" i="2"/>
  <c r="F6668" i="2"/>
  <c r="G6668" i="2"/>
  <c r="H6668" i="2"/>
  <c r="I6668" i="2"/>
  <c r="A6669" i="2"/>
  <c r="B6669" i="2"/>
  <c r="C6669" i="2"/>
  <c r="D6669" i="2"/>
  <c r="E6669" i="2"/>
  <c r="F6669" i="2"/>
  <c r="G6669" i="2"/>
  <c r="H6669" i="2"/>
  <c r="I6669" i="2"/>
  <c r="A6670" i="2"/>
  <c r="B6670" i="2"/>
  <c r="C6670" i="2"/>
  <c r="D6670" i="2"/>
  <c r="E6670" i="2"/>
  <c r="F6670" i="2"/>
  <c r="G6670" i="2"/>
  <c r="H6670" i="2"/>
  <c r="I6670" i="2"/>
  <c r="A6671" i="2"/>
  <c r="B6671" i="2"/>
  <c r="C6671" i="2"/>
  <c r="D6671" i="2"/>
  <c r="E6671" i="2"/>
  <c r="F6671" i="2"/>
  <c r="G6671" i="2"/>
  <c r="H6671" i="2"/>
  <c r="I6671" i="2"/>
  <c r="A6672" i="2"/>
  <c r="B6672" i="2"/>
  <c r="C6672" i="2"/>
  <c r="D6672" i="2"/>
  <c r="E6672" i="2"/>
  <c r="F6672" i="2"/>
  <c r="G6672" i="2"/>
  <c r="H6672" i="2"/>
  <c r="I6672" i="2"/>
  <c r="A6673" i="2"/>
  <c r="B6673" i="2"/>
  <c r="C6673" i="2"/>
  <c r="D6673" i="2"/>
  <c r="E6673" i="2"/>
  <c r="F6673" i="2"/>
  <c r="G6673" i="2"/>
  <c r="H6673" i="2"/>
  <c r="I6673" i="2"/>
  <c r="A6674" i="2"/>
  <c r="B6674" i="2"/>
  <c r="C6674" i="2"/>
  <c r="D6674" i="2"/>
  <c r="E6674" i="2"/>
  <c r="F6674" i="2"/>
  <c r="G6674" i="2"/>
  <c r="H6674" i="2"/>
  <c r="I6674" i="2"/>
  <c r="A6675" i="2"/>
  <c r="B6675" i="2"/>
  <c r="C6675" i="2"/>
  <c r="D6675" i="2"/>
  <c r="E6675" i="2"/>
  <c r="F6675" i="2"/>
  <c r="G6675" i="2"/>
  <c r="H6675" i="2"/>
  <c r="I6675" i="2"/>
  <c r="A6676" i="2"/>
  <c r="B6676" i="2"/>
  <c r="C6676" i="2"/>
  <c r="D6676" i="2"/>
  <c r="E6676" i="2"/>
  <c r="F6676" i="2"/>
  <c r="G6676" i="2"/>
  <c r="H6676" i="2"/>
  <c r="I6676" i="2"/>
  <c r="A6677" i="2"/>
  <c r="B6677" i="2"/>
  <c r="C6677" i="2"/>
  <c r="D6677" i="2"/>
  <c r="E6677" i="2"/>
  <c r="F6677" i="2"/>
  <c r="G6677" i="2"/>
  <c r="H6677" i="2"/>
  <c r="I6677" i="2"/>
  <c r="A6678" i="2"/>
  <c r="B6678" i="2"/>
  <c r="C6678" i="2"/>
  <c r="D6678" i="2"/>
  <c r="E6678" i="2"/>
  <c r="F6678" i="2"/>
  <c r="G6678" i="2"/>
  <c r="H6678" i="2"/>
  <c r="I6678" i="2"/>
  <c r="A6679" i="2"/>
  <c r="B6679" i="2"/>
  <c r="C6679" i="2"/>
  <c r="D6679" i="2"/>
  <c r="E6679" i="2"/>
  <c r="F6679" i="2"/>
  <c r="G6679" i="2"/>
  <c r="H6679" i="2"/>
  <c r="I6679" i="2"/>
  <c r="A6680" i="2"/>
  <c r="B6680" i="2"/>
  <c r="C6680" i="2"/>
  <c r="D6680" i="2"/>
  <c r="E6680" i="2"/>
  <c r="F6680" i="2"/>
  <c r="G6680" i="2"/>
  <c r="H6680" i="2"/>
  <c r="I6680" i="2"/>
  <c r="A6681" i="2"/>
  <c r="B6681" i="2"/>
  <c r="C6681" i="2"/>
  <c r="D6681" i="2"/>
  <c r="E6681" i="2"/>
  <c r="F6681" i="2"/>
  <c r="G6681" i="2"/>
  <c r="H6681" i="2"/>
  <c r="I6681" i="2"/>
  <c r="A6682" i="2"/>
  <c r="B6682" i="2"/>
  <c r="C6682" i="2"/>
  <c r="D6682" i="2"/>
  <c r="E6682" i="2"/>
  <c r="F6682" i="2"/>
  <c r="G6682" i="2"/>
  <c r="H6682" i="2"/>
  <c r="I6682" i="2"/>
  <c r="A6683" i="2"/>
  <c r="B6683" i="2"/>
  <c r="C6683" i="2"/>
  <c r="D6683" i="2"/>
  <c r="E6683" i="2"/>
  <c r="F6683" i="2"/>
  <c r="G6683" i="2"/>
  <c r="H6683" i="2"/>
  <c r="I6683" i="2"/>
  <c r="A6684" i="2"/>
  <c r="B6684" i="2"/>
  <c r="C6684" i="2"/>
  <c r="D6684" i="2"/>
  <c r="E6684" i="2"/>
  <c r="F6684" i="2"/>
  <c r="G6684" i="2"/>
  <c r="H6684" i="2"/>
  <c r="I6684" i="2"/>
  <c r="A6685" i="2"/>
  <c r="B6685" i="2"/>
  <c r="C6685" i="2"/>
  <c r="D6685" i="2"/>
  <c r="E6685" i="2"/>
  <c r="F6685" i="2"/>
  <c r="G6685" i="2"/>
  <c r="H6685" i="2"/>
  <c r="I6685" i="2"/>
  <c r="A6686" i="2"/>
  <c r="B6686" i="2"/>
  <c r="C6686" i="2"/>
  <c r="D6686" i="2"/>
  <c r="E6686" i="2"/>
  <c r="F6686" i="2"/>
  <c r="G6686" i="2"/>
  <c r="H6686" i="2"/>
  <c r="I6686" i="2"/>
  <c r="A6687" i="2"/>
  <c r="B6687" i="2"/>
  <c r="C6687" i="2"/>
  <c r="D6687" i="2"/>
  <c r="E6687" i="2"/>
  <c r="F6687" i="2"/>
  <c r="G6687" i="2"/>
  <c r="H6687" i="2"/>
  <c r="I6687" i="2"/>
  <c r="A6688" i="2"/>
  <c r="B6688" i="2"/>
  <c r="C6688" i="2"/>
  <c r="D6688" i="2"/>
  <c r="E6688" i="2"/>
  <c r="F6688" i="2"/>
  <c r="G6688" i="2"/>
  <c r="H6688" i="2"/>
  <c r="I6688" i="2"/>
  <c r="A6689" i="2"/>
  <c r="B6689" i="2"/>
  <c r="C6689" i="2"/>
  <c r="D6689" i="2"/>
  <c r="E6689" i="2"/>
  <c r="F6689" i="2"/>
  <c r="G6689" i="2"/>
  <c r="H6689" i="2"/>
  <c r="I6689" i="2"/>
  <c r="A6690" i="2"/>
  <c r="B6690" i="2"/>
  <c r="C6690" i="2"/>
  <c r="D6690" i="2"/>
  <c r="E6690" i="2"/>
  <c r="F6690" i="2"/>
  <c r="G6690" i="2"/>
  <c r="H6690" i="2"/>
  <c r="I6690" i="2"/>
  <c r="A6691" i="2"/>
  <c r="B6691" i="2"/>
  <c r="C6691" i="2"/>
  <c r="D6691" i="2"/>
  <c r="E6691" i="2"/>
  <c r="F6691" i="2"/>
  <c r="G6691" i="2"/>
  <c r="H6691" i="2"/>
  <c r="I6691" i="2"/>
  <c r="A6692" i="2"/>
  <c r="B6692" i="2"/>
  <c r="C6692" i="2"/>
  <c r="D6692" i="2"/>
  <c r="E6692" i="2"/>
  <c r="F6692" i="2"/>
  <c r="G6692" i="2"/>
  <c r="H6692" i="2"/>
  <c r="I6692" i="2"/>
  <c r="A6693" i="2"/>
  <c r="B6693" i="2"/>
  <c r="C6693" i="2"/>
  <c r="D6693" i="2"/>
  <c r="E6693" i="2"/>
  <c r="F6693" i="2"/>
  <c r="G6693" i="2"/>
  <c r="H6693" i="2"/>
  <c r="I6693" i="2"/>
  <c r="A6694" i="2"/>
  <c r="B6694" i="2"/>
  <c r="C6694" i="2"/>
  <c r="D6694" i="2"/>
  <c r="E6694" i="2"/>
  <c r="F6694" i="2"/>
  <c r="G6694" i="2"/>
  <c r="H6694" i="2"/>
  <c r="I6694" i="2"/>
  <c r="A6695" i="2"/>
  <c r="B6695" i="2"/>
  <c r="C6695" i="2"/>
  <c r="D6695" i="2"/>
  <c r="E6695" i="2"/>
  <c r="F6695" i="2"/>
  <c r="G6695" i="2"/>
  <c r="H6695" i="2"/>
  <c r="I6695" i="2"/>
  <c r="A6696" i="2"/>
  <c r="B6696" i="2"/>
  <c r="C6696" i="2"/>
  <c r="D6696" i="2"/>
  <c r="E6696" i="2"/>
  <c r="F6696" i="2"/>
  <c r="G6696" i="2"/>
  <c r="H6696" i="2"/>
  <c r="I6696" i="2"/>
  <c r="A6697" i="2"/>
  <c r="B6697" i="2"/>
  <c r="C6697" i="2"/>
  <c r="D6697" i="2"/>
  <c r="E6697" i="2"/>
  <c r="F6697" i="2"/>
  <c r="G6697" i="2"/>
  <c r="H6697" i="2"/>
  <c r="I6697" i="2"/>
  <c r="A6698" i="2"/>
  <c r="B6698" i="2"/>
  <c r="C6698" i="2"/>
  <c r="D6698" i="2"/>
  <c r="E6698" i="2"/>
  <c r="F6698" i="2"/>
  <c r="G6698" i="2"/>
  <c r="H6698" i="2"/>
  <c r="I6698" i="2"/>
  <c r="A6699" i="2"/>
  <c r="B6699" i="2"/>
  <c r="C6699" i="2"/>
  <c r="D6699" i="2"/>
  <c r="E6699" i="2"/>
  <c r="F6699" i="2"/>
  <c r="G6699" i="2"/>
  <c r="H6699" i="2"/>
  <c r="I6699" i="2"/>
  <c r="A6700" i="2"/>
  <c r="B6700" i="2"/>
  <c r="C6700" i="2"/>
  <c r="D6700" i="2"/>
  <c r="E6700" i="2"/>
  <c r="F6700" i="2"/>
  <c r="G6700" i="2"/>
  <c r="H6700" i="2"/>
  <c r="I6700" i="2"/>
  <c r="A6701" i="2"/>
  <c r="B6701" i="2"/>
  <c r="C6701" i="2"/>
  <c r="D6701" i="2"/>
  <c r="E6701" i="2"/>
  <c r="F6701" i="2"/>
  <c r="G6701" i="2"/>
  <c r="H6701" i="2"/>
  <c r="I6701" i="2"/>
  <c r="A6702" i="2"/>
  <c r="B6702" i="2"/>
  <c r="C6702" i="2"/>
  <c r="D6702" i="2"/>
  <c r="E6702" i="2"/>
  <c r="F6702" i="2"/>
  <c r="G6702" i="2"/>
  <c r="H6702" i="2"/>
  <c r="I6702" i="2"/>
  <c r="A6703" i="2"/>
  <c r="B6703" i="2"/>
  <c r="C6703" i="2"/>
  <c r="D6703" i="2"/>
  <c r="E6703" i="2"/>
  <c r="F6703" i="2"/>
  <c r="G6703" i="2"/>
  <c r="H6703" i="2"/>
  <c r="I6703" i="2"/>
  <c r="A6704" i="2"/>
  <c r="B6704" i="2"/>
  <c r="C6704" i="2"/>
  <c r="D6704" i="2"/>
  <c r="E6704" i="2"/>
  <c r="F6704" i="2"/>
  <c r="G6704" i="2"/>
  <c r="H6704" i="2"/>
  <c r="I6704" i="2"/>
  <c r="A6705" i="2"/>
  <c r="B6705" i="2"/>
  <c r="C6705" i="2"/>
  <c r="D6705" i="2"/>
  <c r="E6705" i="2"/>
  <c r="F6705" i="2"/>
  <c r="G6705" i="2"/>
  <c r="H6705" i="2"/>
  <c r="I6705" i="2"/>
  <c r="A6706" i="2"/>
  <c r="B6706" i="2"/>
  <c r="C6706" i="2"/>
  <c r="D6706" i="2"/>
  <c r="E6706" i="2"/>
  <c r="F6706" i="2"/>
  <c r="G6706" i="2"/>
  <c r="H6706" i="2"/>
  <c r="I6706" i="2"/>
  <c r="A6707" i="2"/>
  <c r="B6707" i="2"/>
  <c r="C6707" i="2"/>
  <c r="D6707" i="2"/>
  <c r="E6707" i="2"/>
  <c r="F6707" i="2"/>
  <c r="G6707" i="2"/>
  <c r="H6707" i="2"/>
  <c r="I6707" i="2"/>
  <c r="A6708" i="2"/>
  <c r="B6708" i="2"/>
  <c r="C6708" i="2"/>
  <c r="D6708" i="2"/>
  <c r="E6708" i="2"/>
  <c r="F6708" i="2"/>
  <c r="G6708" i="2"/>
  <c r="H6708" i="2"/>
  <c r="I6708" i="2"/>
  <c r="A6709" i="2"/>
  <c r="B6709" i="2"/>
  <c r="C6709" i="2"/>
  <c r="D6709" i="2"/>
  <c r="E6709" i="2"/>
  <c r="F6709" i="2"/>
  <c r="G6709" i="2"/>
  <c r="H6709" i="2"/>
  <c r="I6709" i="2"/>
  <c r="A6710" i="2"/>
  <c r="B6710" i="2"/>
  <c r="C6710" i="2"/>
  <c r="D6710" i="2"/>
  <c r="E6710" i="2"/>
  <c r="F6710" i="2"/>
  <c r="G6710" i="2"/>
  <c r="H6710" i="2"/>
  <c r="I6710" i="2"/>
  <c r="A6711" i="2"/>
  <c r="B6711" i="2"/>
  <c r="C6711" i="2"/>
  <c r="D6711" i="2"/>
  <c r="E6711" i="2"/>
  <c r="F6711" i="2"/>
  <c r="G6711" i="2"/>
  <c r="H6711" i="2"/>
  <c r="I6711" i="2"/>
  <c r="A6712" i="2"/>
  <c r="B6712" i="2"/>
  <c r="C6712" i="2"/>
  <c r="D6712" i="2"/>
  <c r="E6712" i="2"/>
  <c r="F6712" i="2"/>
  <c r="G6712" i="2"/>
  <c r="H6712" i="2"/>
  <c r="I6712" i="2"/>
  <c r="A6713" i="2"/>
  <c r="B6713" i="2"/>
  <c r="C6713" i="2"/>
  <c r="D6713" i="2"/>
  <c r="E6713" i="2"/>
  <c r="F6713" i="2"/>
  <c r="G6713" i="2"/>
  <c r="H6713" i="2"/>
  <c r="I6713" i="2"/>
  <c r="A6714" i="2"/>
  <c r="B6714" i="2"/>
  <c r="C6714" i="2"/>
  <c r="D6714" i="2"/>
  <c r="E6714" i="2"/>
  <c r="F6714" i="2"/>
  <c r="G6714" i="2"/>
  <c r="H6714" i="2"/>
  <c r="I6714" i="2"/>
  <c r="A6715" i="2"/>
  <c r="B6715" i="2"/>
  <c r="C6715" i="2"/>
  <c r="D6715" i="2"/>
  <c r="E6715" i="2"/>
  <c r="F6715" i="2"/>
  <c r="G6715" i="2"/>
  <c r="H6715" i="2"/>
  <c r="I6715" i="2"/>
  <c r="A6716" i="2"/>
  <c r="B6716" i="2"/>
  <c r="C6716" i="2"/>
  <c r="D6716" i="2"/>
  <c r="E6716" i="2"/>
  <c r="F6716" i="2"/>
  <c r="G6716" i="2"/>
  <c r="H6716" i="2"/>
  <c r="I6716" i="2"/>
  <c r="A6717" i="2"/>
  <c r="B6717" i="2"/>
  <c r="C6717" i="2"/>
  <c r="D6717" i="2"/>
  <c r="E6717" i="2"/>
  <c r="F6717" i="2"/>
  <c r="G6717" i="2"/>
  <c r="H6717" i="2"/>
  <c r="I6717" i="2"/>
  <c r="A6718" i="2"/>
  <c r="B6718" i="2"/>
  <c r="C6718" i="2"/>
  <c r="D6718" i="2"/>
  <c r="E6718" i="2"/>
  <c r="F6718" i="2"/>
  <c r="G6718" i="2"/>
  <c r="H6718" i="2"/>
  <c r="I6718" i="2"/>
  <c r="A6719" i="2"/>
  <c r="B6719" i="2"/>
  <c r="C6719" i="2"/>
  <c r="D6719" i="2"/>
  <c r="E6719" i="2"/>
  <c r="F6719" i="2"/>
  <c r="G6719" i="2"/>
  <c r="H6719" i="2"/>
  <c r="I6719" i="2"/>
  <c r="A6720" i="2"/>
  <c r="B6720" i="2"/>
  <c r="C6720" i="2"/>
  <c r="D6720" i="2"/>
  <c r="E6720" i="2"/>
  <c r="F6720" i="2"/>
  <c r="G6720" i="2"/>
  <c r="H6720" i="2"/>
  <c r="I6720" i="2"/>
  <c r="A6721" i="2"/>
  <c r="B6721" i="2"/>
  <c r="C6721" i="2"/>
  <c r="D6721" i="2"/>
  <c r="E6721" i="2"/>
  <c r="F6721" i="2"/>
  <c r="G6721" i="2"/>
  <c r="H6721" i="2"/>
  <c r="I6721" i="2"/>
  <c r="A6722" i="2"/>
  <c r="B6722" i="2"/>
  <c r="C6722" i="2"/>
  <c r="D6722" i="2"/>
  <c r="E6722" i="2"/>
  <c r="F6722" i="2"/>
  <c r="G6722" i="2"/>
  <c r="H6722" i="2"/>
  <c r="I6722" i="2"/>
  <c r="A6723" i="2"/>
  <c r="B6723" i="2"/>
  <c r="C6723" i="2"/>
  <c r="D6723" i="2"/>
  <c r="E6723" i="2"/>
  <c r="F6723" i="2"/>
  <c r="G6723" i="2"/>
  <c r="H6723" i="2"/>
  <c r="I6723" i="2"/>
  <c r="A6724" i="2"/>
  <c r="B6724" i="2"/>
  <c r="C6724" i="2"/>
  <c r="D6724" i="2"/>
  <c r="E6724" i="2"/>
  <c r="F6724" i="2"/>
  <c r="G6724" i="2"/>
  <c r="H6724" i="2"/>
  <c r="I6724" i="2"/>
  <c r="A6725" i="2"/>
  <c r="B6725" i="2"/>
  <c r="C6725" i="2"/>
  <c r="D6725" i="2"/>
  <c r="E6725" i="2"/>
  <c r="F6725" i="2"/>
  <c r="G6725" i="2"/>
  <c r="H6725" i="2"/>
  <c r="I6725" i="2"/>
  <c r="A6726" i="2"/>
  <c r="B6726" i="2"/>
  <c r="C6726" i="2"/>
  <c r="D6726" i="2"/>
  <c r="E6726" i="2"/>
  <c r="F6726" i="2"/>
  <c r="G6726" i="2"/>
  <c r="H6726" i="2"/>
  <c r="I6726" i="2"/>
  <c r="A6727" i="2"/>
  <c r="B6727" i="2"/>
  <c r="C6727" i="2"/>
  <c r="D6727" i="2"/>
  <c r="E6727" i="2"/>
  <c r="F6727" i="2"/>
  <c r="G6727" i="2"/>
  <c r="H6727" i="2"/>
  <c r="I6727" i="2"/>
  <c r="A6728" i="2"/>
  <c r="B6728" i="2"/>
  <c r="C6728" i="2"/>
  <c r="D6728" i="2"/>
  <c r="E6728" i="2"/>
  <c r="F6728" i="2"/>
  <c r="G6728" i="2"/>
  <c r="H6728" i="2"/>
  <c r="I6728" i="2"/>
  <c r="A6729" i="2"/>
  <c r="B6729" i="2"/>
  <c r="C6729" i="2"/>
  <c r="D6729" i="2"/>
  <c r="E6729" i="2"/>
  <c r="F6729" i="2"/>
  <c r="G6729" i="2"/>
  <c r="H6729" i="2"/>
  <c r="I6729" i="2"/>
  <c r="A6730" i="2"/>
  <c r="B6730" i="2"/>
  <c r="C6730" i="2"/>
  <c r="D6730" i="2"/>
  <c r="E6730" i="2"/>
  <c r="F6730" i="2"/>
  <c r="G6730" i="2"/>
  <c r="H6730" i="2"/>
  <c r="I6730" i="2"/>
  <c r="A6731" i="2"/>
  <c r="B6731" i="2"/>
  <c r="C6731" i="2"/>
  <c r="D6731" i="2"/>
  <c r="E6731" i="2"/>
  <c r="F6731" i="2"/>
  <c r="G6731" i="2"/>
  <c r="H6731" i="2"/>
  <c r="I6731" i="2"/>
  <c r="A6732" i="2"/>
  <c r="B6732" i="2"/>
  <c r="C6732" i="2"/>
  <c r="D6732" i="2"/>
  <c r="E6732" i="2"/>
  <c r="F6732" i="2"/>
  <c r="G6732" i="2"/>
  <c r="H6732" i="2"/>
  <c r="I6732" i="2"/>
  <c r="A6733" i="2"/>
  <c r="B6733" i="2"/>
  <c r="C6733" i="2"/>
  <c r="D6733" i="2"/>
  <c r="E6733" i="2"/>
  <c r="F6733" i="2"/>
  <c r="G6733" i="2"/>
  <c r="H6733" i="2"/>
  <c r="I6733" i="2"/>
  <c r="A6734" i="2"/>
  <c r="B6734" i="2"/>
  <c r="C6734" i="2"/>
  <c r="D6734" i="2"/>
  <c r="E6734" i="2"/>
  <c r="F6734" i="2"/>
  <c r="G6734" i="2"/>
  <c r="H6734" i="2"/>
  <c r="I6734" i="2"/>
  <c r="A6735" i="2"/>
  <c r="B6735" i="2"/>
  <c r="C6735" i="2"/>
  <c r="D6735" i="2"/>
  <c r="E6735" i="2"/>
  <c r="F6735" i="2"/>
  <c r="G6735" i="2"/>
  <c r="H6735" i="2"/>
  <c r="I6735" i="2"/>
  <c r="A6736" i="2"/>
  <c r="B6736" i="2"/>
  <c r="C6736" i="2"/>
  <c r="D6736" i="2"/>
  <c r="E6736" i="2"/>
  <c r="F6736" i="2"/>
  <c r="G6736" i="2"/>
  <c r="H6736" i="2"/>
  <c r="I6736" i="2"/>
  <c r="A6737" i="2"/>
  <c r="B6737" i="2"/>
  <c r="C6737" i="2"/>
  <c r="D6737" i="2"/>
  <c r="E6737" i="2"/>
  <c r="F6737" i="2"/>
  <c r="G6737" i="2"/>
  <c r="H6737" i="2"/>
  <c r="I6737" i="2"/>
  <c r="A6738" i="2"/>
  <c r="B6738" i="2"/>
  <c r="C6738" i="2"/>
  <c r="D6738" i="2"/>
  <c r="E6738" i="2"/>
  <c r="F6738" i="2"/>
  <c r="G6738" i="2"/>
  <c r="H6738" i="2"/>
  <c r="I6738" i="2"/>
  <c r="A6739" i="2"/>
  <c r="B6739" i="2"/>
  <c r="C6739" i="2"/>
  <c r="D6739" i="2"/>
  <c r="E6739" i="2"/>
  <c r="F6739" i="2"/>
  <c r="G6739" i="2"/>
  <c r="H6739" i="2"/>
  <c r="I6739" i="2"/>
  <c r="A6740" i="2"/>
  <c r="B6740" i="2"/>
  <c r="C6740" i="2"/>
  <c r="D6740" i="2"/>
  <c r="E6740" i="2"/>
  <c r="F6740" i="2"/>
  <c r="G6740" i="2"/>
  <c r="H6740" i="2"/>
  <c r="I6740" i="2"/>
  <c r="A6741" i="2"/>
  <c r="B6741" i="2"/>
  <c r="C6741" i="2"/>
  <c r="D6741" i="2"/>
  <c r="E6741" i="2"/>
  <c r="F6741" i="2"/>
  <c r="G6741" i="2"/>
  <c r="H6741" i="2"/>
  <c r="I6741" i="2"/>
  <c r="A6742" i="2"/>
  <c r="B6742" i="2"/>
  <c r="C6742" i="2"/>
  <c r="D6742" i="2"/>
  <c r="E6742" i="2"/>
  <c r="F6742" i="2"/>
  <c r="G6742" i="2"/>
  <c r="H6742" i="2"/>
  <c r="I6742" i="2"/>
  <c r="A6743" i="2"/>
  <c r="B6743" i="2"/>
  <c r="C6743" i="2"/>
  <c r="D6743" i="2"/>
  <c r="E6743" i="2"/>
  <c r="F6743" i="2"/>
  <c r="G6743" i="2"/>
  <c r="H6743" i="2"/>
  <c r="I6743" i="2"/>
  <c r="A6744" i="2"/>
  <c r="B6744" i="2"/>
  <c r="C6744" i="2"/>
  <c r="D6744" i="2"/>
  <c r="E6744" i="2"/>
  <c r="F6744" i="2"/>
  <c r="G6744" i="2"/>
  <c r="H6744" i="2"/>
  <c r="I6744" i="2"/>
  <c r="A6745" i="2"/>
  <c r="B6745" i="2"/>
  <c r="C6745" i="2"/>
  <c r="D6745" i="2"/>
  <c r="E6745" i="2"/>
  <c r="F6745" i="2"/>
  <c r="G6745" i="2"/>
  <c r="H6745" i="2"/>
  <c r="I6745" i="2"/>
  <c r="A6746" i="2"/>
  <c r="B6746" i="2"/>
  <c r="C6746" i="2"/>
  <c r="D6746" i="2"/>
  <c r="E6746" i="2"/>
  <c r="F6746" i="2"/>
  <c r="G6746" i="2"/>
  <c r="H6746" i="2"/>
  <c r="I6746" i="2"/>
  <c r="A6747" i="2"/>
  <c r="B6747" i="2"/>
  <c r="C6747" i="2"/>
  <c r="D6747" i="2"/>
  <c r="E6747" i="2"/>
  <c r="F6747" i="2"/>
  <c r="G6747" i="2"/>
  <c r="H6747" i="2"/>
  <c r="I6747" i="2"/>
  <c r="A6748" i="2"/>
  <c r="B6748" i="2"/>
  <c r="C6748" i="2"/>
  <c r="D6748" i="2"/>
  <c r="E6748" i="2"/>
  <c r="F6748" i="2"/>
  <c r="G6748" i="2"/>
  <c r="H6748" i="2"/>
  <c r="I6748" i="2"/>
  <c r="A6749" i="2"/>
  <c r="B6749" i="2"/>
  <c r="C6749" i="2"/>
  <c r="D6749" i="2"/>
  <c r="E6749" i="2"/>
  <c r="F6749" i="2"/>
  <c r="G6749" i="2"/>
  <c r="H6749" i="2"/>
  <c r="I6749" i="2"/>
  <c r="A6750" i="2"/>
  <c r="B6750" i="2"/>
  <c r="C6750" i="2"/>
  <c r="D6750" i="2"/>
  <c r="E6750" i="2"/>
  <c r="F6750" i="2"/>
  <c r="G6750" i="2"/>
  <c r="H6750" i="2"/>
  <c r="I6750" i="2"/>
  <c r="A6751" i="2"/>
  <c r="B6751" i="2"/>
  <c r="C6751" i="2"/>
  <c r="D6751" i="2"/>
  <c r="E6751" i="2"/>
  <c r="F6751" i="2"/>
  <c r="G6751" i="2"/>
  <c r="H6751" i="2"/>
  <c r="I6751" i="2"/>
  <c r="A6752" i="2"/>
  <c r="B6752" i="2"/>
  <c r="C6752" i="2"/>
  <c r="D6752" i="2"/>
  <c r="E6752" i="2"/>
  <c r="F6752" i="2"/>
  <c r="G6752" i="2"/>
  <c r="H6752" i="2"/>
  <c r="I6752" i="2"/>
  <c r="A6753" i="2"/>
  <c r="B6753" i="2"/>
  <c r="C6753" i="2"/>
  <c r="D6753" i="2"/>
  <c r="E6753" i="2"/>
  <c r="F6753" i="2"/>
  <c r="G6753" i="2"/>
  <c r="H6753" i="2"/>
  <c r="I6753" i="2"/>
  <c r="A6754" i="2"/>
  <c r="B6754" i="2"/>
  <c r="C6754" i="2"/>
  <c r="D6754" i="2"/>
  <c r="E6754" i="2"/>
  <c r="F6754" i="2"/>
  <c r="G6754" i="2"/>
  <c r="H6754" i="2"/>
  <c r="I6754" i="2"/>
  <c r="A6755" i="2"/>
  <c r="B6755" i="2"/>
  <c r="C6755" i="2"/>
  <c r="D6755" i="2"/>
  <c r="E6755" i="2"/>
  <c r="F6755" i="2"/>
  <c r="G6755" i="2"/>
  <c r="H6755" i="2"/>
  <c r="I6755" i="2"/>
  <c r="A6756" i="2"/>
  <c r="B6756" i="2"/>
  <c r="C6756" i="2"/>
  <c r="D6756" i="2"/>
  <c r="E6756" i="2"/>
  <c r="F6756" i="2"/>
  <c r="G6756" i="2"/>
  <c r="H6756" i="2"/>
  <c r="I6756" i="2"/>
  <c r="A6757" i="2"/>
  <c r="B6757" i="2"/>
  <c r="C6757" i="2"/>
  <c r="D6757" i="2"/>
  <c r="E6757" i="2"/>
  <c r="F6757" i="2"/>
  <c r="G6757" i="2"/>
  <c r="H6757" i="2"/>
  <c r="I6757" i="2"/>
  <c r="A6758" i="2"/>
  <c r="B6758" i="2"/>
  <c r="C6758" i="2"/>
  <c r="D6758" i="2"/>
  <c r="E6758" i="2"/>
  <c r="F6758" i="2"/>
  <c r="G6758" i="2"/>
  <c r="H6758" i="2"/>
  <c r="I6758" i="2"/>
  <c r="A6759" i="2"/>
  <c r="B6759" i="2"/>
  <c r="C6759" i="2"/>
  <c r="D6759" i="2"/>
  <c r="E6759" i="2"/>
  <c r="F6759" i="2"/>
  <c r="G6759" i="2"/>
  <c r="H6759" i="2"/>
  <c r="I6759" i="2"/>
  <c r="A6760" i="2"/>
  <c r="B6760" i="2"/>
  <c r="C6760" i="2"/>
  <c r="D6760" i="2"/>
  <c r="E6760" i="2"/>
  <c r="F6760" i="2"/>
  <c r="G6760" i="2"/>
  <c r="H6760" i="2"/>
  <c r="I6760" i="2"/>
  <c r="A6761" i="2"/>
  <c r="B6761" i="2"/>
  <c r="C6761" i="2"/>
  <c r="D6761" i="2"/>
  <c r="E6761" i="2"/>
  <c r="F6761" i="2"/>
  <c r="G6761" i="2"/>
  <c r="H6761" i="2"/>
  <c r="I6761" i="2"/>
  <c r="A6762" i="2"/>
  <c r="B6762" i="2"/>
  <c r="C6762" i="2"/>
  <c r="D6762" i="2"/>
  <c r="E6762" i="2"/>
  <c r="F6762" i="2"/>
  <c r="G6762" i="2"/>
  <c r="H6762" i="2"/>
  <c r="I6762" i="2"/>
  <c r="A6763" i="2"/>
  <c r="B6763" i="2"/>
  <c r="C6763" i="2"/>
  <c r="D6763" i="2"/>
  <c r="E6763" i="2"/>
  <c r="F6763" i="2"/>
  <c r="G6763" i="2"/>
  <c r="H6763" i="2"/>
  <c r="I6763" i="2"/>
  <c r="A6764" i="2"/>
  <c r="B6764" i="2"/>
  <c r="C6764" i="2"/>
  <c r="D6764" i="2"/>
  <c r="E6764" i="2"/>
  <c r="F6764" i="2"/>
  <c r="G6764" i="2"/>
  <c r="H6764" i="2"/>
  <c r="I6764" i="2"/>
  <c r="A6765" i="2"/>
  <c r="B6765" i="2"/>
  <c r="C6765" i="2"/>
  <c r="D6765" i="2"/>
  <c r="E6765" i="2"/>
  <c r="F6765" i="2"/>
  <c r="G6765" i="2"/>
  <c r="H6765" i="2"/>
  <c r="I6765" i="2"/>
  <c r="A6766" i="2"/>
  <c r="B6766" i="2"/>
  <c r="C6766" i="2"/>
  <c r="D6766" i="2"/>
  <c r="E6766" i="2"/>
  <c r="F6766" i="2"/>
  <c r="G6766" i="2"/>
  <c r="H6766" i="2"/>
  <c r="I6766" i="2"/>
  <c r="A6767" i="2"/>
  <c r="B6767" i="2"/>
  <c r="C6767" i="2"/>
  <c r="D6767" i="2"/>
  <c r="E6767" i="2"/>
  <c r="F6767" i="2"/>
  <c r="G6767" i="2"/>
  <c r="H6767" i="2"/>
  <c r="I6767" i="2"/>
  <c r="A6768" i="2"/>
  <c r="B6768" i="2"/>
  <c r="C6768" i="2"/>
  <c r="D6768" i="2"/>
  <c r="E6768" i="2"/>
  <c r="F6768" i="2"/>
  <c r="G6768" i="2"/>
  <c r="H6768" i="2"/>
  <c r="I6768" i="2"/>
  <c r="A6769" i="2"/>
  <c r="B6769" i="2"/>
  <c r="C6769" i="2"/>
  <c r="D6769" i="2"/>
  <c r="E6769" i="2"/>
  <c r="F6769" i="2"/>
  <c r="G6769" i="2"/>
  <c r="H6769" i="2"/>
  <c r="I6769" i="2"/>
  <c r="A6770" i="2"/>
  <c r="B6770" i="2"/>
  <c r="C6770" i="2"/>
  <c r="D6770" i="2"/>
  <c r="E6770" i="2"/>
  <c r="F6770" i="2"/>
  <c r="G6770" i="2"/>
  <c r="H6770" i="2"/>
  <c r="I6770" i="2"/>
  <c r="A6771" i="2"/>
  <c r="B6771" i="2"/>
  <c r="C6771" i="2"/>
  <c r="D6771" i="2"/>
  <c r="E6771" i="2"/>
  <c r="F6771" i="2"/>
  <c r="G6771" i="2"/>
  <c r="H6771" i="2"/>
  <c r="I6771" i="2"/>
  <c r="A6772" i="2"/>
  <c r="B6772" i="2"/>
  <c r="C6772" i="2"/>
  <c r="D6772" i="2"/>
  <c r="E6772" i="2"/>
  <c r="F6772" i="2"/>
  <c r="G6772" i="2"/>
  <c r="H6772" i="2"/>
  <c r="I6772" i="2"/>
  <c r="A6773" i="2"/>
  <c r="B6773" i="2"/>
  <c r="C6773" i="2"/>
  <c r="D6773" i="2"/>
  <c r="E6773" i="2"/>
  <c r="F6773" i="2"/>
  <c r="G6773" i="2"/>
  <c r="H6773" i="2"/>
  <c r="I6773" i="2"/>
  <c r="A6774" i="2"/>
  <c r="B6774" i="2"/>
  <c r="C6774" i="2"/>
  <c r="D6774" i="2"/>
  <c r="E6774" i="2"/>
  <c r="F6774" i="2"/>
  <c r="G6774" i="2"/>
  <c r="H6774" i="2"/>
  <c r="I6774" i="2"/>
  <c r="A6775" i="2"/>
  <c r="B6775" i="2"/>
  <c r="C6775" i="2"/>
  <c r="D6775" i="2"/>
  <c r="E6775" i="2"/>
  <c r="F6775" i="2"/>
  <c r="G6775" i="2"/>
  <c r="H6775" i="2"/>
  <c r="I6775" i="2"/>
  <c r="A6776" i="2"/>
  <c r="B6776" i="2"/>
  <c r="C6776" i="2"/>
  <c r="D6776" i="2"/>
  <c r="E6776" i="2"/>
  <c r="F6776" i="2"/>
  <c r="G6776" i="2"/>
  <c r="H6776" i="2"/>
  <c r="I6776" i="2"/>
  <c r="A6777" i="2"/>
  <c r="B6777" i="2"/>
  <c r="C6777" i="2"/>
  <c r="D6777" i="2"/>
  <c r="E6777" i="2"/>
  <c r="F6777" i="2"/>
  <c r="G6777" i="2"/>
  <c r="H6777" i="2"/>
  <c r="I6777" i="2"/>
  <c r="A6778" i="2"/>
  <c r="B6778" i="2"/>
  <c r="C6778" i="2"/>
  <c r="D6778" i="2"/>
  <c r="E6778" i="2"/>
  <c r="F6778" i="2"/>
  <c r="G6778" i="2"/>
  <c r="H6778" i="2"/>
  <c r="I6778" i="2"/>
  <c r="A6779" i="2"/>
  <c r="B6779" i="2"/>
  <c r="C6779" i="2"/>
  <c r="D6779" i="2"/>
  <c r="E6779" i="2"/>
  <c r="F6779" i="2"/>
  <c r="G6779" i="2"/>
  <c r="H6779" i="2"/>
  <c r="I6779" i="2"/>
  <c r="A6780" i="2"/>
  <c r="B6780" i="2"/>
  <c r="C6780" i="2"/>
  <c r="D6780" i="2"/>
  <c r="E6780" i="2"/>
  <c r="F6780" i="2"/>
  <c r="G6780" i="2"/>
  <c r="H6780" i="2"/>
  <c r="I6780" i="2"/>
  <c r="A6781" i="2"/>
  <c r="B6781" i="2"/>
  <c r="C6781" i="2"/>
  <c r="D6781" i="2"/>
  <c r="E6781" i="2"/>
  <c r="F6781" i="2"/>
  <c r="G6781" i="2"/>
  <c r="H6781" i="2"/>
  <c r="I6781" i="2"/>
  <c r="A6782" i="2"/>
  <c r="B6782" i="2"/>
  <c r="C6782" i="2"/>
  <c r="D6782" i="2"/>
  <c r="E6782" i="2"/>
  <c r="F6782" i="2"/>
  <c r="G6782" i="2"/>
  <c r="H6782" i="2"/>
  <c r="I6782" i="2"/>
  <c r="A6783" i="2"/>
  <c r="B6783" i="2"/>
  <c r="C6783" i="2"/>
  <c r="D6783" i="2"/>
  <c r="E6783" i="2"/>
  <c r="F6783" i="2"/>
  <c r="G6783" i="2"/>
  <c r="H6783" i="2"/>
  <c r="I6783" i="2"/>
  <c r="A6784" i="2"/>
  <c r="B6784" i="2"/>
  <c r="C6784" i="2"/>
  <c r="D6784" i="2"/>
  <c r="E6784" i="2"/>
  <c r="F6784" i="2"/>
  <c r="G6784" i="2"/>
  <c r="H6784" i="2"/>
  <c r="I6784" i="2"/>
  <c r="A6785" i="2"/>
  <c r="B6785" i="2"/>
  <c r="C6785" i="2"/>
  <c r="D6785" i="2"/>
  <c r="E6785" i="2"/>
  <c r="F6785" i="2"/>
  <c r="G6785" i="2"/>
  <c r="H6785" i="2"/>
  <c r="I6785" i="2"/>
  <c r="A6786" i="2"/>
  <c r="B6786" i="2"/>
  <c r="C6786" i="2"/>
  <c r="D6786" i="2"/>
  <c r="E6786" i="2"/>
  <c r="F6786" i="2"/>
  <c r="G6786" i="2"/>
  <c r="H6786" i="2"/>
  <c r="I6786" i="2"/>
  <c r="A6787" i="2"/>
  <c r="B6787" i="2"/>
  <c r="C6787" i="2"/>
  <c r="D6787" i="2"/>
  <c r="E6787" i="2"/>
  <c r="F6787" i="2"/>
  <c r="G6787" i="2"/>
  <c r="H6787" i="2"/>
  <c r="I6787" i="2"/>
  <c r="A6788" i="2"/>
  <c r="B6788" i="2"/>
  <c r="C6788" i="2"/>
  <c r="D6788" i="2"/>
  <c r="E6788" i="2"/>
  <c r="F6788" i="2"/>
  <c r="G6788" i="2"/>
  <c r="H6788" i="2"/>
  <c r="I6788" i="2"/>
  <c r="A6789" i="2"/>
  <c r="B6789" i="2"/>
  <c r="C6789" i="2"/>
  <c r="D6789" i="2"/>
  <c r="E6789" i="2"/>
  <c r="F6789" i="2"/>
  <c r="G6789" i="2"/>
  <c r="H6789" i="2"/>
  <c r="I6789" i="2"/>
  <c r="A6790" i="2"/>
  <c r="B6790" i="2"/>
  <c r="C6790" i="2"/>
  <c r="D6790" i="2"/>
  <c r="E6790" i="2"/>
  <c r="F6790" i="2"/>
  <c r="G6790" i="2"/>
  <c r="H6790" i="2"/>
  <c r="I6790" i="2"/>
  <c r="A6791" i="2"/>
  <c r="B6791" i="2"/>
  <c r="C6791" i="2"/>
  <c r="D6791" i="2"/>
  <c r="E6791" i="2"/>
  <c r="F6791" i="2"/>
  <c r="G6791" i="2"/>
  <c r="H6791" i="2"/>
  <c r="I6791" i="2"/>
  <c r="A6792" i="2"/>
  <c r="B6792" i="2"/>
  <c r="C6792" i="2"/>
  <c r="D6792" i="2"/>
  <c r="E6792" i="2"/>
  <c r="F6792" i="2"/>
  <c r="G6792" i="2"/>
  <c r="H6792" i="2"/>
  <c r="I6792" i="2"/>
  <c r="A6793" i="2"/>
  <c r="B6793" i="2"/>
  <c r="C6793" i="2"/>
  <c r="D6793" i="2"/>
  <c r="E6793" i="2"/>
  <c r="F6793" i="2"/>
  <c r="G6793" i="2"/>
  <c r="H6793" i="2"/>
  <c r="I6793" i="2"/>
  <c r="A6794" i="2"/>
  <c r="B6794" i="2"/>
  <c r="C6794" i="2"/>
  <c r="D6794" i="2"/>
  <c r="E6794" i="2"/>
  <c r="F6794" i="2"/>
  <c r="G6794" i="2"/>
  <c r="H6794" i="2"/>
  <c r="I6794" i="2"/>
  <c r="A6795" i="2"/>
  <c r="B6795" i="2"/>
  <c r="C6795" i="2"/>
  <c r="D6795" i="2"/>
  <c r="E6795" i="2"/>
  <c r="F6795" i="2"/>
  <c r="G6795" i="2"/>
  <c r="H6795" i="2"/>
  <c r="I6795" i="2"/>
  <c r="A6796" i="2"/>
  <c r="B6796" i="2"/>
  <c r="C6796" i="2"/>
  <c r="D6796" i="2"/>
  <c r="E6796" i="2"/>
  <c r="F6796" i="2"/>
  <c r="G6796" i="2"/>
  <c r="H6796" i="2"/>
  <c r="I6796" i="2"/>
  <c r="A6797" i="2"/>
  <c r="B6797" i="2"/>
  <c r="C6797" i="2"/>
  <c r="D6797" i="2"/>
  <c r="E6797" i="2"/>
  <c r="F6797" i="2"/>
  <c r="G6797" i="2"/>
  <c r="H6797" i="2"/>
  <c r="I6797" i="2"/>
  <c r="A6798" i="2"/>
  <c r="B6798" i="2"/>
  <c r="C6798" i="2"/>
  <c r="D6798" i="2"/>
  <c r="E6798" i="2"/>
  <c r="F6798" i="2"/>
  <c r="G6798" i="2"/>
  <c r="H6798" i="2"/>
  <c r="I6798" i="2"/>
  <c r="A6799" i="2"/>
  <c r="B6799" i="2"/>
  <c r="C6799" i="2"/>
  <c r="D6799" i="2"/>
  <c r="E6799" i="2"/>
  <c r="F6799" i="2"/>
  <c r="G6799" i="2"/>
  <c r="H6799" i="2"/>
  <c r="I6799" i="2"/>
  <c r="A6800" i="2"/>
  <c r="B6800" i="2"/>
  <c r="C6800" i="2"/>
  <c r="D6800" i="2"/>
  <c r="E6800" i="2"/>
  <c r="F6800" i="2"/>
  <c r="G6800" i="2"/>
  <c r="H6800" i="2"/>
  <c r="I6800" i="2"/>
  <c r="A6801" i="2"/>
  <c r="B6801" i="2"/>
  <c r="C6801" i="2"/>
  <c r="D6801" i="2"/>
  <c r="E6801" i="2"/>
  <c r="F6801" i="2"/>
  <c r="G6801" i="2"/>
  <c r="H6801" i="2"/>
  <c r="I6801" i="2"/>
  <c r="A6802" i="2"/>
  <c r="B6802" i="2"/>
  <c r="C6802" i="2"/>
  <c r="D6802" i="2"/>
  <c r="E6802" i="2"/>
  <c r="F6802" i="2"/>
  <c r="G6802" i="2"/>
  <c r="H6802" i="2"/>
  <c r="I6802" i="2"/>
  <c r="A6803" i="2"/>
  <c r="B6803" i="2"/>
  <c r="C6803" i="2"/>
  <c r="D6803" i="2"/>
  <c r="E6803" i="2"/>
  <c r="F6803" i="2"/>
  <c r="G6803" i="2"/>
  <c r="H6803" i="2"/>
  <c r="I6803" i="2"/>
  <c r="A6804" i="2"/>
  <c r="B6804" i="2"/>
  <c r="C6804" i="2"/>
  <c r="D6804" i="2"/>
  <c r="E6804" i="2"/>
  <c r="F6804" i="2"/>
  <c r="G6804" i="2"/>
  <c r="H6804" i="2"/>
  <c r="I6804" i="2"/>
  <c r="A6805" i="2"/>
  <c r="B6805" i="2"/>
  <c r="C6805" i="2"/>
  <c r="D6805" i="2"/>
  <c r="E6805" i="2"/>
  <c r="F6805" i="2"/>
  <c r="G6805" i="2"/>
  <c r="H6805" i="2"/>
  <c r="I6805" i="2"/>
  <c r="A6806" i="2"/>
  <c r="B6806" i="2"/>
  <c r="C6806" i="2"/>
  <c r="D6806" i="2"/>
  <c r="E6806" i="2"/>
  <c r="F6806" i="2"/>
  <c r="G6806" i="2"/>
  <c r="H6806" i="2"/>
  <c r="I6806" i="2"/>
  <c r="A6807" i="2"/>
  <c r="B6807" i="2"/>
  <c r="C6807" i="2"/>
  <c r="D6807" i="2"/>
  <c r="E6807" i="2"/>
  <c r="F6807" i="2"/>
  <c r="G6807" i="2"/>
  <c r="H6807" i="2"/>
  <c r="I6807" i="2"/>
  <c r="A6808" i="2"/>
  <c r="B6808" i="2"/>
  <c r="C6808" i="2"/>
  <c r="D6808" i="2"/>
  <c r="E6808" i="2"/>
  <c r="F6808" i="2"/>
  <c r="G6808" i="2"/>
  <c r="H6808" i="2"/>
  <c r="I6808" i="2"/>
  <c r="A6809" i="2"/>
  <c r="B6809" i="2"/>
  <c r="C6809" i="2"/>
  <c r="D6809" i="2"/>
  <c r="E6809" i="2"/>
  <c r="F6809" i="2"/>
  <c r="G6809" i="2"/>
  <c r="H6809" i="2"/>
  <c r="I6809" i="2"/>
  <c r="A6810" i="2"/>
  <c r="B6810" i="2"/>
  <c r="C6810" i="2"/>
  <c r="D6810" i="2"/>
  <c r="E6810" i="2"/>
  <c r="F6810" i="2"/>
  <c r="G6810" i="2"/>
  <c r="H6810" i="2"/>
  <c r="I6810" i="2"/>
  <c r="A6811" i="2"/>
  <c r="B6811" i="2"/>
  <c r="C6811" i="2"/>
  <c r="D6811" i="2"/>
  <c r="E6811" i="2"/>
  <c r="F6811" i="2"/>
  <c r="G6811" i="2"/>
  <c r="H6811" i="2"/>
  <c r="I6811" i="2"/>
  <c r="A6812" i="2"/>
  <c r="B6812" i="2"/>
  <c r="C6812" i="2"/>
  <c r="D6812" i="2"/>
  <c r="E6812" i="2"/>
  <c r="F6812" i="2"/>
  <c r="G6812" i="2"/>
  <c r="H6812" i="2"/>
  <c r="I6812" i="2"/>
  <c r="A6813" i="2"/>
  <c r="B6813" i="2"/>
  <c r="C6813" i="2"/>
  <c r="D6813" i="2"/>
  <c r="E6813" i="2"/>
  <c r="F6813" i="2"/>
  <c r="G6813" i="2"/>
  <c r="H6813" i="2"/>
  <c r="I6813" i="2"/>
  <c r="A6814" i="2"/>
  <c r="B6814" i="2"/>
  <c r="C6814" i="2"/>
  <c r="D6814" i="2"/>
  <c r="E6814" i="2"/>
  <c r="F6814" i="2"/>
  <c r="G6814" i="2"/>
  <c r="H6814" i="2"/>
  <c r="I6814" i="2"/>
  <c r="A6815" i="2"/>
  <c r="B6815" i="2"/>
  <c r="C6815" i="2"/>
  <c r="D6815" i="2"/>
  <c r="E6815" i="2"/>
  <c r="F6815" i="2"/>
  <c r="G6815" i="2"/>
  <c r="H6815" i="2"/>
  <c r="I6815" i="2"/>
  <c r="A6816" i="2"/>
  <c r="B6816" i="2"/>
  <c r="C6816" i="2"/>
  <c r="D6816" i="2"/>
  <c r="E6816" i="2"/>
  <c r="F6816" i="2"/>
  <c r="G6816" i="2"/>
  <c r="H6816" i="2"/>
  <c r="I6816" i="2"/>
  <c r="A6817" i="2"/>
  <c r="B6817" i="2"/>
  <c r="C6817" i="2"/>
  <c r="D6817" i="2"/>
  <c r="E6817" i="2"/>
  <c r="F6817" i="2"/>
  <c r="G6817" i="2"/>
  <c r="H6817" i="2"/>
  <c r="I6817" i="2"/>
  <c r="A6818" i="2"/>
  <c r="B6818" i="2"/>
  <c r="C6818" i="2"/>
  <c r="D6818" i="2"/>
  <c r="E6818" i="2"/>
  <c r="F6818" i="2"/>
  <c r="G6818" i="2"/>
  <c r="H6818" i="2"/>
  <c r="I6818" i="2"/>
  <c r="A6819" i="2"/>
  <c r="B6819" i="2"/>
  <c r="C6819" i="2"/>
  <c r="D6819" i="2"/>
  <c r="E6819" i="2"/>
  <c r="F6819" i="2"/>
  <c r="G6819" i="2"/>
  <c r="H6819" i="2"/>
  <c r="I6819" i="2"/>
  <c r="A6820" i="2"/>
  <c r="B6820" i="2"/>
  <c r="C6820" i="2"/>
  <c r="D6820" i="2"/>
  <c r="E6820" i="2"/>
  <c r="F6820" i="2"/>
  <c r="G6820" i="2"/>
  <c r="H6820" i="2"/>
  <c r="I6820" i="2"/>
  <c r="A6821" i="2"/>
  <c r="B6821" i="2"/>
  <c r="C6821" i="2"/>
  <c r="D6821" i="2"/>
  <c r="E6821" i="2"/>
  <c r="F6821" i="2"/>
  <c r="G6821" i="2"/>
  <c r="H6821" i="2"/>
  <c r="I6821" i="2"/>
  <c r="A6822" i="2"/>
  <c r="B6822" i="2"/>
  <c r="C6822" i="2"/>
  <c r="D6822" i="2"/>
  <c r="E6822" i="2"/>
  <c r="F6822" i="2"/>
  <c r="G6822" i="2"/>
  <c r="H6822" i="2"/>
  <c r="I6822" i="2"/>
  <c r="A6823" i="2"/>
  <c r="B6823" i="2"/>
  <c r="C6823" i="2"/>
  <c r="D6823" i="2"/>
  <c r="E6823" i="2"/>
  <c r="F6823" i="2"/>
  <c r="G6823" i="2"/>
  <c r="H6823" i="2"/>
  <c r="I6823" i="2"/>
  <c r="A6824" i="2"/>
  <c r="B6824" i="2"/>
  <c r="C6824" i="2"/>
  <c r="D6824" i="2"/>
  <c r="E6824" i="2"/>
  <c r="F6824" i="2"/>
  <c r="G6824" i="2"/>
  <c r="H6824" i="2"/>
  <c r="I6824" i="2"/>
  <c r="A6825" i="2"/>
  <c r="B6825" i="2"/>
  <c r="C6825" i="2"/>
  <c r="D6825" i="2"/>
  <c r="E6825" i="2"/>
  <c r="F6825" i="2"/>
  <c r="G6825" i="2"/>
  <c r="H6825" i="2"/>
  <c r="I6825" i="2"/>
  <c r="A6826" i="2"/>
  <c r="B6826" i="2"/>
  <c r="C6826" i="2"/>
  <c r="D6826" i="2"/>
  <c r="E6826" i="2"/>
  <c r="F6826" i="2"/>
  <c r="G6826" i="2"/>
  <c r="H6826" i="2"/>
  <c r="I6826" i="2"/>
  <c r="A6827" i="2"/>
  <c r="B6827" i="2"/>
  <c r="C6827" i="2"/>
  <c r="D6827" i="2"/>
  <c r="E6827" i="2"/>
  <c r="F6827" i="2"/>
  <c r="G6827" i="2"/>
  <c r="H6827" i="2"/>
  <c r="I6827" i="2"/>
  <c r="A6828" i="2"/>
  <c r="B6828" i="2"/>
  <c r="C6828" i="2"/>
  <c r="D6828" i="2"/>
  <c r="E6828" i="2"/>
  <c r="F6828" i="2"/>
  <c r="G6828" i="2"/>
  <c r="H6828" i="2"/>
  <c r="I6828" i="2"/>
  <c r="A6829" i="2"/>
  <c r="B6829" i="2"/>
  <c r="C6829" i="2"/>
  <c r="D6829" i="2"/>
  <c r="E6829" i="2"/>
  <c r="F6829" i="2"/>
  <c r="G6829" i="2"/>
  <c r="H6829" i="2"/>
  <c r="I6829" i="2"/>
  <c r="A6830" i="2"/>
  <c r="B6830" i="2"/>
  <c r="C6830" i="2"/>
  <c r="D6830" i="2"/>
  <c r="E6830" i="2"/>
  <c r="F6830" i="2"/>
  <c r="G6830" i="2"/>
  <c r="H6830" i="2"/>
  <c r="I6830" i="2"/>
  <c r="A6831" i="2"/>
  <c r="B6831" i="2"/>
  <c r="C6831" i="2"/>
  <c r="D6831" i="2"/>
  <c r="E6831" i="2"/>
  <c r="F6831" i="2"/>
  <c r="G6831" i="2"/>
  <c r="H6831" i="2"/>
  <c r="I6831" i="2"/>
  <c r="A6832" i="2"/>
  <c r="B6832" i="2"/>
  <c r="C6832" i="2"/>
  <c r="D6832" i="2"/>
  <c r="E6832" i="2"/>
  <c r="F6832" i="2"/>
  <c r="G6832" i="2"/>
  <c r="H6832" i="2"/>
  <c r="I6832" i="2"/>
  <c r="A6833" i="2"/>
  <c r="B6833" i="2"/>
  <c r="C6833" i="2"/>
  <c r="D6833" i="2"/>
  <c r="E6833" i="2"/>
  <c r="F6833" i="2"/>
  <c r="G6833" i="2"/>
  <c r="H6833" i="2"/>
  <c r="I6833" i="2"/>
  <c r="A6834" i="2"/>
  <c r="B6834" i="2"/>
  <c r="C6834" i="2"/>
  <c r="D6834" i="2"/>
  <c r="E6834" i="2"/>
  <c r="F6834" i="2"/>
  <c r="G6834" i="2"/>
  <c r="H6834" i="2"/>
  <c r="I6834" i="2"/>
  <c r="A6835" i="2"/>
  <c r="B6835" i="2"/>
  <c r="C6835" i="2"/>
  <c r="D6835" i="2"/>
  <c r="E6835" i="2"/>
  <c r="F6835" i="2"/>
  <c r="G6835" i="2"/>
  <c r="H6835" i="2"/>
  <c r="I6835" i="2"/>
  <c r="A6836" i="2"/>
  <c r="B6836" i="2"/>
  <c r="C6836" i="2"/>
  <c r="D6836" i="2"/>
  <c r="E6836" i="2"/>
  <c r="F6836" i="2"/>
  <c r="G6836" i="2"/>
  <c r="H6836" i="2"/>
  <c r="I6836" i="2"/>
  <c r="A6837" i="2"/>
  <c r="B6837" i="2"/>
  <c r="C6837" i="2"/>
  <c r="D6837" i="2"/>
  <c r="E6837" i="2"/>
  <c r="F6837" i="2"/>
  <c r="G6837" i="2"/>
  <c r="H6837" i="2"/>
  <c r="I6837" i="2"/>
  <c r="A6838" i="2"/>
  <c r="B6838" i="2"/>
  <c r="C6838" i="2"/>
  <c r="D6838" i="2"/>
  <c r="E6838" i="2"/>
  <c r="F6838" i="2"/>
  <c r="G6838" i="2"/>
  <c r="H6838" i="2"/>
  <c r="I6838" i="2"/>
  <c r="A6839" i="2"/>
  <c r="B6839" i="2"/>
  <c r="C6839" i="2"/>
  <c r="D6839" i="2"/>
  <c r="E6839" i="2"/>
  <c r="F6839" i="2"/>
  <c r="G6839" i="2"/>
  <c r="H6839" i="2"/>
  <c r="I6839" i="2"/>
  <c r="A6840" i="2"/>
  <c r="B6840" i="2"/>
  <c r="C6840" i="2"/>
  <c r="D6840" i="2"/>
  <c r="E6840" i="2"/>
  <c r="F6840" i="2"/>
  <c r="G6840" i="2"/>
  <c r="H6840" i="2"/>
  <c r="I6840" i="2"/>
  <c r="A6841" i="2"/>
  <c r="B6841" i="2"/>
  <c r="C6841" i="2"/>
  <c r="D6841" i="2"/>
  <c r="E6841" i="2"/>
  <c r="F6841" i="2"/>
  <c r="G6841" i="2"/>
  <c r="H6841" i="2"/>
  <c r="I6841" i="2"/>
  <c r="A6842" i="2"/>
  <c r="B6842" i="2"/>
  <c r="C6842" i="2"/>
  <c r="D6842" i="2"/>
  <c r="E6842" i="2"/>
  <c r="F6842" i="2"/>
  <c r="G6842" i="2"/>
  <c r="H6842" i="2"/>
  <c r="I6842" i="2"/>
  <c r="A6843" i="2"/>
  <c r="B6843" i="2"/>
  <c r="C6843" i="2"/>
  <c r="D6843" i="2"/>
  <c r="E6843" i="2"/>
  <c r="F6843" i="2"/>
  <c r="G6843" i="2"/>
  <c r="H6843" i="2"/>
  <c r="I6843" i="2"/>
  <c r="A6844" i="2"/>
  <c r="B6844" i="2"/>
  <c r="C6844" i="2"/>
  <c r="D6844" i="2"/>
  <c r="E6844" i="2"/>
  <c r="F6844" i="2"/>
  <c r="G6844" i="2"/>
  <c r="H6844" i="2"/>
  <c r="I6844" i="2"/>
  <c r="A6845" i="2"/>
  <c r="B6845" i="2"/>
  <c r="C6845" i="2"/>
  <c r="D6845" i="2"/>
  <c r="E6845" i="2"/>
  <c r="F6845" i="2"/>
  <c r="G6845" i="2"/>
  <c r="H6845" i="2"/>
  <c r="I6845" i="2"/>
  <c r="A6846" i="2"/>
  <c r="B6846" i="2"/>
  <c r="C6846" i="2"/>
  <c r="D6846" i="2"/>
  <c r="E6846" i="2"/>
  <c r="F6846" i="2"/>
  <c r="G6846" i="2"/>
  <c r="H6846" i="2"/>
  <c r="I6846" i="2"/>
  <c r="A6847" i="2"/>
  <c r="B6847" i="2"/>
  <c r="C6847" i="2"/>
  <c r="D6847" i="2"/>
  <c r="E6847" i="2"/>
  <c r="F6847" i="2"/>
  <c r="G6847" i="2"/>
  <c r="H6847" i="2"/>
  <c r="I6847" i="2"/>
  <c r="A6848" i="2"/>
  <c r="B6848" i="2"/>
  <c r="C6848" i="2"/>
  <c r="D6848" i="2"/>
  <c r="E6848" i="2"/>
  <c r="F6848" i="2"/>
  <c r="G6848" i="2"/>
  <c r="H6848" i="2"/>
  <c r="I6848" i="2"/>
  <c r="A6849" i="2"/>
  <c r="B6849" i="2"/>
  <c r="C6849" i="2"/>
  <c r="D6849" i="2"/>
  <c r="E6849" i="2"/>
  <c r="F6849" i="2"/>
  <c r="G6849" i="2"/>
  <c r="H6849" i="2"/>
  <c r="I6849" i="2"/>
  <c r="A6850" i="2"/>
  <c r="B6850" i="2"/>
  <c r="C6850" i="2"/>
  <c r="D6850" i="2"/>
  <c r="E6850" i="2"/>
  <c r="F6850" i="2"/>
  <c r="G6850" i="2"/>
  <c r="H6850" i="2"/>
  <c r="I6850" i="2"/>
  <c r="A6851" i="2"/>
  <c r="B6851" i="2"/>
  <c r="C6851" i="2"/>
  <c r="D6851" i="2"/>
  <c r="E6851" i="2"/>
  <c r="F6851" i="2"/>
  <c r="G6851" i="2"/>
  <c r="H6851" i="2"/>
  <c r="I6851" i="2"/>
  <c r="A6852" i="2"/>
  <c r="B6852" i="2"/>
  <c r="C6852" i="2"/>
  <c r="D6852" i="2"/>
  <c r="E6852" i="2"/>
  <c r="F6852" i="2"/>
  <c r="G6852" i="2"/>
  <c r="H6852" i="2"/>
  <c r="I6852" i="2"/>
  <c r="A6853" i="2"/>
  <c r="B6853" i="2"/>
  <c r="C6853" i="2"/>
  <c r="D6853" i="2"/>
  <c r="E6853" i="2"/>
  <c r="F6853" i="2"/>
  <c r="G6853" i="2"/>
  <c r="H6853" i="2"/>
  <c r="I6853" i="2"/>
  <c r="A6854" i="2"/>
  <c r="B6854" i="2"/>
  <c r="C6854" i="2"/>
  <c r="D6854" i="2"/>
  <c r="E6854" i="2"/>
  <c r="F6854" i="2"/>
  <c r="G6854" i="2"/>
  <c r="H6854" i="2"/>
  <c r="I6854" i="2"/>
  <c r="A6855" i="2"/>
  <c r="B6855" i="2"/>
  <c r="C6855" i="2"/>
  <c r="D6855" i="2"/>
  <c r="E6855" i="2"/>
  <c r="F6855" i="2"/>
  <c r="G6855" i="2"/>
  <c r="H6855" i="2"/>
  <c r="I6855" i="2"/>
  <c r="A6856" i="2"/>
  <c r="B6856" i="2"/>
  <c r="C6856" i="2"/>
  <c r="D6856" i="2"/>
  <c r="E6856" i="2"/>
  <c r="F6856" i="2"/>
  <c r="G6856" i="2"/>
  <c r="H6856" i="2"/>
  <c r="I6856" i="2"/>
  <c r="A6857" i="2"/>
  <c r="B6857" i="2"/>
  <c r="C6857" i="2"/>
  <c r="D6857" i="2"/>
  <c r="E6857" i="2"/>
  <c r="F6857" i="2"/>
  <c r="G6857" i="2"/>
  <c r="H6857" i="2"/>
  <c r="I6857" i="2"/>
  <c r="A6858" i="2"/>
  <c r="B6858" i="2"/>
  <c r="C6858" i="2"/>
  <c r="D6858" i="2"/>
  <c r="E6858" i="2"/>
  <c r="F6858" i="2"/>
  <c r="G6858" i="2"/>
  <c r="H6858" i="2"/>
  <c r="I6858" i="2"/>
  <c r="A6859" i="2"/>
  <c r="B6859" i="2"/>
  <c r="C6859" i="2"/>
  <c r="D6859" i="2"/>
  <c r="E6859" i="2"/>
  <c r="F6859" i="2"/>
  <c r="G6859" i="2"/>
  <c r="H6859" i="2"/>
  <c r="I6859" i="2"/>
  <c r="A6860" i="2"/>
  <c r="B6860" i="2"/>
  <c r="C6860" i="2"/>
  <c r="D6860" i="2"/>
  <c r="E6860" i="2"/>
  <c r="F6860" i="2"/>
  <c r="G6860" i="2"/>
  <c r="H6860" i="2"/>
  <c r="I6860" i="2"/>
  <c r="A6861" i="2"/>
  <c r="B6861" i="2"/>
  <c r="C6861" i="2"/>
  <c r="D6861" i="2"/>
  <c r="E6861" i="2"/>
  <c r="F6861" i="2"/>
  <c r="G6861" i="2"/>
  <c r="H6861" i="2"/>
  <c r="I6861" i="2"/>
  <c r="A6862" i="2"/>
  <c r="B6862" i="2"/>
  <c r="C6862" i="2"/>
  <c r="D6862" i="2"/>
  <c r="E6862" i="2"/>
  <c r="F6862" i="2"/>
  <c r="G6862" i="2"/>
  <c r="H6862" i="2"/>
  <c r="I6862" i="2"/>
  <c r="A6863" i="2"/>
  <c r="B6863" i="2"/>
  <c r="C6863" i="2"/>
  <c r="D6863" i="2"/>
  <c r="E6863" i="2"/>
  <c r="F6863" i="2"/>
  <c r="G6863" i="2"/>
  <c r="H6863" i="2"/>
  <c r="I6863" i="2"/>
  <c r="A6864" i="2"/>
  <c r="B6864" i="2"/>
  <c r="C6864" i="2"/>
  <c r="D6864" i="2"/>
  <c r="E6864" i="2"/>
  <c r="F6864" i="2"/>
  <c r="G6864" i="2"/>
  <c r="H6864" i="2"/>
  <c r="I6864" i="2"/>
  <c r="A6865" i="2"/>
  <c r="B6865" i="2"/>
  <c r="C6865" i="2"/>
  <c r="D6865" i="2"/>
  <c r="E6865" i="2"/>
  <c r="F6865" i="2"/>
  <c r="G6865" i="2"/>
  <c r="H6865" i="2"/>
  <c r="I6865" i="2"/>
  <c r="A6866" i="2"/>
  <c r="B6866" i="2"/>
  <c r="C6866" i="2"/>
  <c r="D6866" i="2"/>
  <c r="E6866" i="2"/>
  <c r="F6866" i="2"/>
  <c r="G6866" i="2"/>
  <c r="H6866" i="2"/>
  <c r="I6866" i="2"/>
  <c r="A6867" i="2"/>
  <c r="B6867" i="2"/>
  <c r="C6867" i="2"/>
  <c r="D6867" i="2"/>
  <c r="E6867" i="2"/>
  <c r="F6867" i="2"/>
  <c r="G6867" i="2"/>
  <c r="H6867" i="2"/>
  <c r="I6867" i="2"/>
  <c r="A6868" i="2"/>
  <c r="B6868" i="2"/>
  <c r="C6868" i="2"/>
  <c r="D6868" i="2"/>
  <c r="E6868" i="2"/>
  <c r="F6868" i="2"/>
  <c r="G6868" i="2"/>
  <c r="H6868" i="2"/>
  <c r="I6868" i="2"/>
  <c r="A6869" i="2"/>
  <c r="B6869" i="2"/>
  <c r="C6869" i="2"/>
  <c r="D6869" i="2"/>
  <c r="E6869" i="2"/>
  <c r="F6869" i="2"/>
  <c r="G6869" i="2"/>
  <c r="H6869" i="2"/>
  <c r="I6869" i="2"/>
  <c r="A6870" i="2"/>
  <c r="B6870" i="2"/>
  <c r="C6870" i="2"/>
  <c r="D6870" i="2"/>
  <c r="E6870" i="2"/>
  <c r="F6870" i="2"/>
  <c r="G6870" i="2"/>
  <c r="H6870" i="2"/>
  <c r="I6870" i="2"/>
  <c r="A6871" i="2"/>
  <c r="B6871" i="2"/>
  <c r="C6871" i="2"/>
  <c r="D6871" i="2"/>
  <c r="E6871" i="2"/>
  <c r="F6871" i="2"/>
  <c r="G6871" i="2"/>
  <c r="H6871" i="2"/>
  <c r="I6871" i="2"/>
  <c r="A6872" i="2"/>
  <c r="B6872" i="2"/>
  <c r="C6872" i="2"/>
  <c r="D6872" i="2"/>
  <c r="E6872" i="2"/>
  <c r="F6872" i="2"/>
  <c r="G6872" i="2"/>
  <c r="H6872" i="2"/>
  <c r="I6872" i="2"/>
  <c r="A6873" i="2"/>
  <c r="B6873" i="2"/>
  <c r="C6873" i="2"/>
  <c r="D6873" i="2"/>
  <c r="E6873" i="2"/>
  <c r="F6873" i="2"/>
  <c r="G6873" i="2"/>
  <c r="H6873" i="2"/>
  <c r="I6873" i="2"/>
  <c r="A6874" i="2"/>
  <c r="B6874" i="2"/>
  <c r="C6874" i="2"/>
  <c r="D6874" i="2"/>
  <c r="E6874" i="2"/>
  <c r="F6874" i="2"/>
  <c r="G6874" i="2"/>
  <c r="H6874" i="2"/>
  <c r="I6874" i="2"/>
  <c r="A6875" i="2"/>
  <c r="B6875" i="2"/>
  <c r="C6875" i="2"/>
  <c r="D6875" i="2"/>
  <c r="E6875" i="2"/>
  <c r="F6875" i="2"/>
  <c r="G6875" i="2"/>
  <c r="H6875" i="2"/>
  <c r="I6875" i="2"/>
  <c r="A6876" i="2"/>
  <c r="B6876" i="2"/>
  <c r="C6876" i="2"/>
  <c r="D6876" i="2"/>
  <c r="E6876" i="2"/>
  <c r="F6876" i="2"/>
  <c r="G6876" i="2"/>
  <c r="H6876" i="2"/>
  <c r="I6876" i="2"/>
  <c r="A6877" i="2"/>
  <c r="B6877" i="2"/>
  <c r="C6877" i="2"/>
  <c r="D6877" i="2"/>
  <c r="E6877" i="2"/>
  <c r="F6877" i="2"/>
  <c r="G6877" i="2"/>
  <c r="H6877" i="2"/>
  <c r="I6877" i="2"/>
  <c r="A6878" i="2"/>
  <c r="B6878" i="2"/>
  <c r="C6878" i="2"/>
  <c r="D6878" i="2"/>
  <c r="E6878" i="2"/>
  <c r="F6878" i="2"/>
  <c r="G6878" i="2"/>
  <c r="H6878" i="2"/>
  <c r="I6878" i="2"/>
  <c r="A6879" i="2"/>
  <c r="B6879" i="2"/>
  <c r="C6879" i="2"/>
  <c r="D6879" i="2"/>
  <c r="E6879" i="2"/>
  <c r="F6879" i="2"/>
  <c r="G6879" i="2"/>
  <c r="H6879" i="2"/>
  <c r="I6879" i="2"/>
  <c r="A6880" i="2"/>
  <c r="B6880" i="2"/>
  <c r="C6880" i="2"/>
  <c r="D6880" i="2"/>
  <c r="E6880" i="2"/>
  <c r="F6880" i="2"/>
  <c r="G6880" i="2"/>
  <c r="H6880" i="2"/>
  <c r="I6880" i="2"/>
  <c r="A6881" i="2"/>
  <c r="B6881" i="2"/>
  <c r="C6881" i="2"/>
  <c r="D6881" i="2"/>
  <c r="E6881" i="2"/>
  <c r="F6881" i="2"/>
  <c r="G6881" i="2"/>
  <c r="H6881" i="2"/>
  <c r="I6881" i="2"/>
  <c r="A6882" i="2"/>
  <c r="B6882" i="2"/>
  <c r="C6882" i="2"/>
  <c r="D6882" i="2"/>
  <c r="E6882" i="2"/>
  <c r="F6882" i="2"/>
  <c r="G6882" i="2"/>
  <c r="H6882" i="2"/>
  <c r="I6882" i="2"/>
  <c r="A6883" i="2"/>
  <c r="B6883" i="2"/>
  <c r="C6883" i="2"/>
  <c r="D6883" i="2"/>
  <c r="E6883" i="2"/>
  <c r="F6883" i="2"/>
  <c r="G6883" i="2"/>
  <c r="H6883" i="2"/>
  <c r="I6883" i="2"/>
  <c r="A6884" i="2"/>
  <c r="B6884" i="2"/>
  <c r="C6884" i="2"/>
  <c r="D6884" i="2"/>
  <c r="E6884" i="2"/>
  <c r="F6884" i="2"/>
  <c r="G6884" i="2"/>
  <c r="H6884" i="2"/>
  <c r="I6884" i="2"/>
  <c r="A6885" i="2"/>
  <c r="B6885" i="2"/>
  <c r="C6885" i="2"/>
  <c r="D6885" i="2"/>
  <c r="E6885" i="2"/>
  <c r="F6885" i="2"/>
  <c r="G6885" i="2"/>
  <c r="H6885" i="2"/>
  <c r="I6885" i="2"/>
  <c r="A6886" i="2"/>
  <c r="B6886" i="2"/>
  <c r="C6886" i="2"/>
  <c r="D6886" i="2"/>
  <c r="E6886" i="2"/>
  <c r="F6886" i="2"/>
  <c r="G6886" i="2"/>
  <c r="H6886" i="2"/>
  <c r="I6886" i="2"/>
  <c r="A6887" i="2"/>
  <c r="B6887" i="2"/>
  <c r="C6887" i="2"/>
  <c r="D6887" i="2"/>
  <c r="E6887" i="2"/>
  <c r="F6887" i="2"/>
  <c r="G6887" i="2"/>
  <c r="H6887" i="2"/>
  <c r="I6887" i="2"/>
  <c r="A6888" i="2"/>
  <c r="B6888" i="2"/>
  <c r="C6888" i="2"/>
  <c r="D6888" i="2"/>
  <c r="E6888" i="2"/>
  <c r="F6888" i="2"/>
  <c r="G6888" i="2"/>
  <c r="H6888" i="2"/>
  <c r="I6888" i="2"/>
  <c r="A6889" i="2"/>
  <c r="B6889" i="2"/>
  <c r="C6889" i="2"/>
  <c r="D6889" i="2"/>
  <c r="E6889" i="2"/>
  <c r="F6889" i="2"/>
  <c r="G6889" i="2"/>
  <c r="H6889" i="2"/>
  <c r="I6889" i="2"/>
  <c r="A6890" i="2"/>
  <c r="B6890" i="2"/>
  <c r="C6890" i="2"/>
  <c r="D6890" i="2"/>
  <c r="E6890" i="2"/>
  <c r="F6890" i="2"/>
  <c r="G6890" i="2"/>
  <c r="H6890" i="2"/>
  <c r="I6890" i="2"/>
  <c r="A6891" i="2"/>
  <c r="B6891" i="2"/>
  <c r="C6891" i="2"/>
  <c r="D6891" i="2"/>
  <c r="E6891" i="2"/>
  <c r="F6891" i="2"/>
  <c r="G6891" i="2"/>
  <c r="H6891" i="2"/>
  <c r="I6891" i="2"/>
  <c r="A6892" i="2"/>
  <c r="B6892" i="2"/>
  <c r="C6892" i="2"/>
  <c r="D6892" i="2"/>
  <c r="E6892" i="2"/>
  <c r="F6892" i="2"/>
  <c r="G6892" i="2"/>
  <c r="H6892" i="2"/>
  <c r="I6892" i="2"/>
  <c r="A6893" i="2"/>
  <c r="B6893" i="2"/>
  <c r="C6893" i="2"/>
  <c r="D6893" i="2"/>
  <c r="E6893" i="2"/>
  <c r="F6893" i="2"/>
  <c r="G6893" i="2"/>
  <c r="H6893" i="2"/>
  <c r="I6893" i="2"/>
  <c r="A6894" i="2"/>
  <c r="B6894" i="2"/>
  <c r="C6894" i="2"/>
  <c r="D6894" i="2"/>
  <c r="E6894" i="2"/>
  <c r="F6894" i="2"/>
  <c r="G6894" i="2"/>
  <c r="H6894" i="2"/>
  <c r="I6894" i="2"/>
  <c r="A6895" i="2"/>
  <c r="B6895" i="2"/>
  <c r="C6895" i="2"/>
  <c r="D6895" i="2"/>
  <c r="E6895" i="2"/>
  <c r="F6895" i="2"/>
  <c r="G6895" i="2"/>
  <c r="H6895" i="2"/>
  <c r="I6895" i="2"/>
  <c r="A6896" i="2"/>
  <c r="B6896" i="2"/>
  <c r="C6896" i="2"/>
  <c r="D6896" i="2"/>
  <c r="E6896" i="2"/>
  <c r="F6896" i="2"/>
  <c r="G6896" i="2"/>
  <c r="H6896" i="2"/>
  <c r="I6896" i="2"/>
  <c r="A6897" i="2"/>
  <c r="B6897" i="2"/>
  <c r="C6897" i="2"/>
  <c r="D6897" i="2"/>
  <c r="E6897" i="2"/>
  <c r="F6897" i="2"/>
  <c r="G6897" i="2"/>
  <c r="H6897" i="2"/>
  <c r="I6897" i="2"/>
  <c r="A6898" i="2"/>
  <c r="B6898" i="2"/>
  <c r="C6898" i="2"/>
  <c r="D6898" i="2"/>
  <c r="E6898" i="2"/>
  <c r="F6898" i="2"/>
  <c r="G6898" i="2"/>
  <c r="H6898" i="2"/>
  <c r="I6898" i="2"/>
  <c r="A6899" i="2"/>
  <c r="B6899" i="2"/>
  <c r="C6899" i="2"/>
  <c r="D6899" i="2"/>
  <c r="E6899" i="2"/>
  <c r="F6899" i="2"/>
  <c r="G6899" i="2"/>
  <c r="H6899" i="2"/>
  <c r="I6899" i="2"/>
  <c r="A6900" i="2"/>
  <c r="B6900" i="2"/>
  <c r="C6900" i="2"/>
  <c r="D6900" i="2"/>
  <c r="E6900" i="2"/>
  <c r="F6900" i="2"/>
  <c r="G6900" i="2"/>
  <c r="H6900" i="2"/>
  <c r="I6900" i="2"/>
  <c r="A6901" i="2"/>
  <c r="B6901" i="2"/>
  <c r="C6901" i="2"/>
  <c r="D6901" i="2"/>
  <c r="E6901" i="2"/>
  <c r="F6901" i="2"/>
  <c r="G6901" i="2"/>
  <c r="H6901" i="2"/>
  <c r="I6901" i="2"/>
  <c r="A6902" i="2"/>
  <c r="B6902" i="2"/>
  <c r="C6902" i="2"/>
  <c r="D6902" i="2"/>
  <c r="E6902" i="2"/>
  <c r="F6902" i="2"/>
  <c r="G6902" i="2"/>
  <c r="H6902" i="2"/>
  <c r="I6902" i="2"/>
  <c r="A6903" i="2"/>
  <c r="B6903" i="2"/>
  <c r="C6903" i="2"/>
  <c r="D6903" i="2"/>
  <c r="E6903" i="2"/>
  <c r="F6903" i="2"/>
  <c r="G6903" i="2"/>
  <c r="H6903" i="2"/>
  <c r="I6903" i="2"/>
  <c r="A6904" i="2"/>
  <c r="B6904" i="2"/>
  <c r="C6904" i="2"/>
  <c r="D6904" i="2"/>
  <c r="E6904" i="2"/>
  <c r="F6904" i="2"/>
  <c r="G6904" i="2"/>
  <c r="H6904" i="2"/>
  <c r="I6904" i="2"/>
  <c r="A6905" i="2"/>
  <c r="B6905" i="2"/>
  <c r="C6905" i="2"/>
  <c r="D6905" i="2"/>
  <c r="E6905" i="2"/>
  <c r="F6905" i="2"/>
  <c r="G6905" i="2"/>
  <c r="H6905" i="2"/>
  <c r="I6905" i="2"/>
  <c r="A6906" i="2"/>
  <c r="B6906" i="2"/>
  <c r="C6906" i="2"/>
  <c r="D6906" i="2"/>
  <c r="E6906" i="2"/>
  <c r="F6906" i="2"/>
  <c r="G6906" i="2"/>
  <c r="H6906" i="2"/>
  <c r="I6906" i="2"/>
  <c r="A6907" i="2"/>
  <c r="B6907" i="2"/>
  <c r="C6907" i="2"/>
  <c r="D6907" i="2"/>
  <c r="E6907" i="2"/>
  <c r="F6907" i="2"/>
  <c r="G6907" i="2"/>
  <c r="H6907" i="2"/>
  <c r="I6907" i="2"/>
  <c r="A6908" i="2"/>
  <c r="B6908" i="2"/>
  <c r="C6908" i="2"/>
  <c r="D6908" i="2"/>
  <c r="E6908" i="2"/>
  <c r="F6908" i="2"/>
  <c r="G6908" i="2"/>
  <c r="H6908" i="2"/>
  <c r="I6908" i="2"/>
  <c r="A6909" i="2"/>
  <c r="B6909" i="2"/>
  <c r="C6909" i="2"/>
  <c r="D6909" i="2"/>
  <c r="E6909" i="2"/>
  <c r="F6909" i="2"/>
  <c r="G6909" i="2"/>
  <c r="H6909" i="2"/>
  <c r="I6909" i="2"/>
  <c r="A6910" i="2"/>
  <c r="B6910" i="2"/>
  <c r="C6910" i="2"/>
  <c r="D6910" i="2"/>
  <c r="E6910" i="2"/>
  <c r="F6910" i="2"/>
  <c r="G6910" i="2"/>
  <c r="H6910" i="2"/>
  <c r="I6910" i="2"/>
  <c r="A6911" i="2"/>
  <c r="B6911" i="2"/>
  <c r="C6911" i="2"/>
  <c r="D6911" i="2"/>
  <c r="E6911" i="2"/>
  <c r="F6911" i="2"/>
  <c r="G6911" i="2"/>
  <c r="H6911" i="2"/>
  <c r="I6911" i="2"/>
  <c r="A6912" i="2"/>
  <c r="B6912" i="2"/>
  <c r="C6912" i="2"/>
  <c r="D6912" i="2"/>
  <c r="E6912" i="2"/>
  <c r="F6912" i="2"/>
  <c r="G6912" i="2"/>
  <c r="H6912" i="2"/>
  <c r="I6912" i="2"/>
  <c r="A6913" i="2"/>
  <c r="B6913" i="2"/>
  <c r="C6913" i="2"/>
  <c r="D6913" i="2"/>
  <c r="E6913" i="2"/>
  <c r="F6913" i="2"/>
  <c r="G6913" i="2"/>
  <c r="H6913" i="2"/>
  <c r="I6913" i="2"/>
  <c r="A6914" i="2"/>
  <c r="B6914" i="2"/>
  <c r="C6914" i="2"/>
  <c r="D6914" i="2"/>
  <c r="E6914" i="2"/>
  <c r="F6914" i="2"/>
  <c r="G6914" i="2"/>
  <c r="H6914" i="2"/>
  <c r="I6914" i="2"/>
  <c r="A6915" i="2"/>
  <c r="B6915" i="2"/>
  <c r="C6915" i="2"/>
  <c r="D6915" i="2"/>
  <c r="E6915" i="2"/>
  <c r="F6915" i="2"/>
  <c r="G6915" i="2"/>
  <c r="H6915" i="2"/>
  <c r="I6915" i="2"/>
  <c r="A6916" i="2"/>
  <c r="B6916" i="2"/>
  <c r="C6916" i="2"/>
  <c r="D6916" i="2"/>
  <c r="E6916" i="2"/>
  <c r="F6916" i="2"/>
  <c r="G6916" i="2"/>
  <c r="H6916" i="2"/>
  <c r="I6916" i="2"/>
  <c r="A6917" i="2"/>
  <c r="B6917" i="2"/>
  <c r="C6917" i="2"/>
  <c r="D6917" i="2"/>
  <c r="E6917" i="2"/>
  <c r="F6917" i="2"/>
  <c r="G6917" i="2"/>
  <c r="H6917" i="2"/>
  <c r="I6917" i="2"/>
  <c r="A6918" i="2"/>
  <c r="B6918" i="2"/>
  <c r="C6918" i="2"/>
  <c r="D6918" i="2"/>
  <c r="E6918" i="2"/>
  <c r="F6918" i="2"/>
  <c r="G6918" i="2"/>
  <c r="H6918" i="2"/>
  <c r="I6918" i="2"/>
  <c r="A6919" i="2"/>
  <c r="B6919" i="2"/>
  <c r="C6919" i="2"/>
  <c r="D6919" i="2"/>
  <c r="E6919" i="2"/>
  <c r="F6919" i="2"/>
  <c r="G6919" i="2"/>
  <c r="H6919" i="2"/>
  <c r="I6919" i="2"/>
  <c r="A6920" i="2"/>
  <c r="B6920" i="2"/>
  <c r="C6920" i="2"/>
  <c r="D6920" i="2"/>
  <c r="E6920" i="2"/>
  <c r="F6920" i="2"/>
  <c r="G6920" i="2"/>
  <c r="H6920" i="2"/>
  <c r="I6920" i="2"/>
  <c r="A6921" i="2"/>
  <c r="B6921" i="2"/>
  <c r="C6921" i="2"/>
  <c r="D6921" i="2"/>
  <c r="E6921" i="2"/>
  <c r="F6921" i="2"/>
  <c r="G6921" i="2"/>
  <c r="H6921" i="2"/>
  <c r="I6921" i="2"/>
  <c r="A6922" i="2"/>
  <c r="B6922" i="2"/>
  <c r="C6922" i="2"/>
  <c r="D6922" i="2"/>
  <c r="E6922" i="2"/>
  <c r="F6922" i="2"/>
  <c r="G6922" i="2"/>
  <c r="H6922" i="2"/>
  <c r="I6922" i="2"/>
  <c r="A6923" i="2"/>
  <c r="B6923" i="2"/>
  <c r="C6923" i="2"/>
  <c r="D6923" i="2"/>
  <c r="E6923" i="2"/>
  <c r="F6923" i="2"/>
  <c r="G6923" i="2"/>
  <c r="H6923" i="2"/>
  <c r="I6923" i="2"/>
  <c r="A6924" i="2"/>
  <c r="B6924" i="2"/>
  <c r="C6924" i="2"/>
  <c r="D6924" i="2"/>
  <c r="E6924" i="2"/>
  <c r="F6924" i="2"/>
  <c r="G6924" i="2"/>
  <c r="H6924" i="2"/>
  <c r="I6924" i="2"/>
  <c r="A6925" i="2"/>
  <c r="B6925" i="2"/>
  <c r="C6925" i="2"/>
  <c r="D6925" i="2"/>
  <c r="E6925" i="2"/>
  <c r="F6925" i="2"/>
  <c r="G6925" i="2"/>
  <c r="H6925" i="2"/>
  <c r="I6925" i="2"/>
  <c r="A6926" i="2"/>
  <c r="B6926" i="2"/>
  <c r="C6926" i="2"/>
  <c r="D6926" i="2"/>
  <c r="E6926" i="2"/>
  <c r="F6926" i="2"/>
  <c r="G6926" i="2"/>
  <c r="H6926" i="2"/>
  <c r="I6926" i="2"/>
  <c r="A6927" i="2"/>
  <c r="B6927" i="2"/>
  <c r="C6927" i="2"/>
  <c r="D6927" i="2"/>
  <c r="E6927" i="2"/>
  <c r="F6927" i="2"/>
  <c r="G6927" i="2"/>
  <c r="H6927" i="2"/>
  <c r="I6927" i="2"/>
  <c r="A6928" i="2"/>
  <c r="B6928" i="2"/>
  <c r="C6928" i="2"/>
  <c r="D6928" i="2"/>
  <c r="E6928" i="2"/>
  <c r="F6928" i="2"/>
  <c r="G6928" i="2"/>
  <c r="H6928" i="2"/>
  <c r="I6928" i="2"/>
  <c r="A6929" i="2"/>
  <c r="B6929" i="2"/>
  <c r="C6929" i="2"/>
  <c r="D6929" i="2"/>
  <c r="E6929" i="2"/>
  <c r="F6929" i="2"/>
  <c r="G6929" i="2"/>
  <c r="H6929" i="2"/>
  <c r="I6929" i="2"/>
  <c r="A6930" i="2"/>
  <c r="B6930" i="2"/>
  <c r="C6930" i="2"/>
  <c r="D6930" i="2"/>
  <c r="E6930" i="2"/>
  <c r="F6930" i="2"/>
  <c r="G6930" i="2"/>
  <c r="H6930" i="2"/>
  <c r="I6930" i="2"/>
  <c r="A6931" i="2"/>
  <c r="B6931" i="2"/>
  <c r="C6931" i="2"/>
  <c r="D6931" i="2"/>
  <c r="E6931" i="2"/>
  <c r="F6931" i="2"/>
  <c r="G6931" i="2"/>
  <c r="H6931" i="2"/>
  <c r="I6931" i="2"/>
  <c r="A6932" i="2"/>
  <c r="B6932" i="2"/>
  <c r="C6932" i="2"/>
  <c r="D6932" i="2"/>
  <c r="E6932" i="2"/>
  <c r="F6932" i="2"/>
  <c r="G6932" i="2"/>
  <c r="H6932" i="2"/>
  <c r="I6932" i="2"/>
  <c r="A6933" i="2"/>
  <c r="B6933" i="2"/>
  <c r="C6933" i="2"/>
  <c r="D6933" i="2"/>
  <c r="E6933" i="2"/>
  <c r="F6933" i="2"/>
  <c r="G6933" i="2"/>
  <c r="H6933" i="2"/>
  <c r="I6933" i="2"/>
  <c r="A6934" i="2"/>
  <c r="B6934" i="2"/>
  <c r="C6934" i="2"/>
  <c r="D6934" i="2"/>
  <c r="E6934" i="2"/>
  <c r="F6934" i="2"/>
  <c r="G6934" i="2"/>
  <c r="H6934" i="2"/>
  <c r="I6934" i="2"/>
  <c r="A6935" i="2"/>
  <c r="B6935" i="2"/>
  <c r="C6935" i="2"/>
  <c r="D6935" i="2"/>
  <c r="E6935" i="2"/>
  <c r="F6935" i="2"/>
  <c r="G6935" i="2"/>
  <c r="H6935" i="2"/>
  <c r="I6935" i="2"/>
  <c r="A6936" i="2"/>
  <c r="B6936" i="2"/>
  <c r="C6936" i="2"/>
  <c r="D6936" i="2"/>
  <c r="E6936" i="2"/>
  <c r="F6936" i="2"/>
  <c r="G6936" i="2"/>
  <c r="H6936" i="2"/>
  <c r="I6936" i="2"/>
  <c r="A6937" i="2"/>
  <c r="B6937" i="2"/>
  <c r="C6937" i="2"/>
  <c r="D6937" i="2"/>
  <c r="E6937" i="2"/>
  <c r="F6937" i="2"/>
  <c r="G6937" i="2"/>
  <c r="H6937" i="2"/>
  <c r="I6937" i="2"/>
  <c r="A6938" i="2"/>
  <c r="B6938" i="2"/>
  <c r="C6938" i="2"/>
  <c r="D6938" i="2"/>
  <c r="E6938" i="2"/>
  <c r="F6938" i="2"/>
  <c r="G6938" i="2"/>
  <c r="H6938" i="2"/>
  <c r="I6938" i="2"/>
  <c r="A6939" i="2"/>
  <c r="B6939" i="2"/>
  <c r="C6939" i="2"/>
  <c r="D6939" i="2"/>
  <c r="E6939" i="2"/>
  <c r="F6939" i="2"/>
  <c r="G6939" i="2"/>
  <c r="H6939" i="2"/>
  <c r="I6939" i="2"/>
  <c r="A6940" i="2"/>
  <c r="B6940" i="2"/>
  <c r="C6940" i="2"/>
  <c r="D6940" i="2"/>
  <c r="E6940" i="2"/>
  <c r="F6940" i="2"/>
  <c r="G6940" i="2"/>
  <c r="H6940" i="2"/>
  <c r="I6940" i="2"/>
  <c r="A6941" i="2"/>
  <c r="B6941" i="2"/>
  <c r="C6941" i="2"/>
  <c r="D6941" i="2"/>
  <c r="E6941" i="2"/>
  <c r="F6941" i="2"/>
  <c r="G6941" i="2"/>
  <c r="H6941" i="2"/>
  <c r="I6941" i="2"/>
  <c r="A6942" i="2"/>
  <c r="B6942" i="2"/>
  <c r="C6942" i="2"/>
  <c r="D6942" i="2"/>
  <c r="E6942" i="2"/>
  <c r="F6942" i="2"/>
  <c r="G6942" i="2"/>
  <c r="H6942" i="2"/>
  <c r="I6942" i="2"/>
  <c r="A6943" i="2"/>
  <c r="B6943" i="2"/>
  <c r="C6943" i="2"/>
  <c r="D6943" i="2"/>
  <c r="E6943" i="2"/>
  <c r="F6943" i="2"/>
  <c r="G6943" i="2"/>
  <c r="H6943" i="2"/>
  <c r="I6943" i="2"/>
  <c r="A6944" i="2"/>
  <c r="B6944" i="2"/>
  <c r="C6944" i="2"/>
  <c r="D6944" i="2"/>
  <c r="E6944" i="2"/>
  <c r="F6944" i="2"/>
  <c r="G6944" i="2"/>
  <c r="H6944" i="2"/>
  <c r="I6944" i="2"/>
  <c r="A6945" i="2"/>
  <c r="B6945" i="2"/>
  <c r="C6945" i="2"/>
  <c r="D6945" i="2"/>
  <c r="E6945" i="2"/>
  <c r="F6945" i="2"/>
  <c r="G6945" i="2"/>
  <c r="H6945" i="2"/>
  <c r="I6945" i="2"/>
  <c r="A6946" i="2"/>
  <c r="B6946" i="2"/>
  <c r="C6946" i="2"/>
  <c r="D6946" i="2"/>
  <c r="E6946" i="2"/>
  <c r="F6946" i="2"/>
  <c r="G6946" i="2"/>
  <c r="H6946" i="2"/>
  <c r="I6946" i="2"/>
  <c r="A6947" i="2"/>
  <c r="B6947" i="2"/>
  <c r="C6947" i="2"/>
  <c r="D6947" i="2"/>
  <c r="E6947" i="2"/>
  <c r="F6947" i="2"/>
  <c r="G6947" i="2"/>
  <c r="H6947" i="2"/>
  <c r="I6947" i="2"/>
  <c r="A6948" i="2"/>
  <c r="B6948" i="2"/>
  <c r="C6948" i="2"/>
  <c r="D6948" i="2"/>
  <c r="E6948" i="2"/>
  <c r="F6948" i="2"/>
  <c r="G6948" i="2"/>
  <c r="H6948" i="2"/>
  <c r="I6948" i="2"/>
  <c r="A6949" i="2"/>
  <c r="B6949" i="2"/>
  <c r="C6949" i="2"/>
  <c r="D6949" i="2"/>
  <c r="E6949" i="2"/>
  <c r="F6949" i="2"/>
  <c r="G6949" i="2"/>
  <c r="H6949" i="2"/>
  <c r="I6949" i="2"/>
  <c r="A6950" i="2"/>
  <c r="B6950" i="2"/>
  <c r="C6950" i="2"/>
  <c r="D6950" i="2"/>
  <c r="E6950" i="2"/>
  <c r="F6950" i="2"/>
  <c r="G6950" i="2"/>
  <c r="H6950" i="2"/>
  <c r="I6950" i="2"/>
  <c r="A6951" i="2"/>
  <c r="B6951" i="2"/>
  <c r="C6951" i="2"/>
  <c r="D6951" i="2"/>
  <c r="E6951" i="2"/>
  <c r="F6951" i="2"/>
  <c r="G6951" i="2"/>
  <c r="H6951" i="2"/>
  <c r="I6951" i="2"/>
  <c r="A6952" i="2"/>
  <c r="B6952" i="2"/>
  <c r="C6952" i="2"/>
  <c r="D6952" i="2"/>
  <c r="E6952" i="2"/>
  <c r="F6952" i="2"/>
  <c r="G6952" i="2"/>
  <c r="H6952" i="2"/>
  <c r="I6952" i="2"/>
  <c r="A6953" i="2"/>
  <c r="B6953" i="2"/>
  <c r="C6953" i="2"/>
  <c r="D6953" i="2"/>
  <c r="E6953" i="2"/>
  <c r="F6953" i="2"/>
  <c r="G6953" i="2"/>
  <c r="H6953" i="2"/>
  <c r="I6953" i="2"/>
  <c r="A6954" i="2"/>
  <c r="B6954" i="2"/>
  <c r="C6954" i="2"/>
  <c r="D6954" i="2"/>
  <c r="E6954" i="2"/>
  <c r="F6954" i="2"/>
  <c r="G6954" i="2"/>
  <c r="H6954" i="2"/>
  <c r="I6954" i="2"/>
  <c r="A6955" i="2"/>
  <c r="B6955" i="2"/>
  <c r="C6955" i="2"/>
  <c r="D6955" i="2"/>
  <c r="E6955" i="2"/>
  <c r="F6955" i="2"/>
  <c r="G6955" i="2"/>
  <c r="H6955" i="2"/>
  <c r="I6955" i="2"/>
  <c r="A6956" i="2"/>
  <c r="B6956" i="2"/>
  <c r="C6956" i="2"/>
  <c r="D6956" i="2"/>
  <c r="E6956" i="2"/>
  <c r="F6956" i="2"/>
  <c r="G6956" i="2"/>
  <c r="H6956" i="2"/>
  <c r="I6956" i="2"/>
  <c r="A6957" i="2"/>
  <c r="B6957" i="2"/>
  <c r="C6957" i="2"/>
  <c r="D6957" i="2"/>
  <c r="E6957" i="2"/>
  <c r="F6957" i="2"/>
  <c r="G6957" i="2"/>
  <c r="H6957" i="2"/>
  <c r="I6957" i="2"/>
  <c r="A6958" i="2"/>
  <c r="B6958" i="2"/>
  <c r="C6958" i="2"/>
  <c r="D6958" i="2"/>
  <c r="E6958" i="2"/>
  <c r="F6958" i="2"/>
  <c r="G6958" i="2"/>
  <c r="H6958" i="2"/>
  <c r="I6958" i="2"/>
  <c r="A6959" i="2"/>
  <c r="B6959" i="2"/>
  <c r="C6959" i="2"/>
  <c r="D6959" i="2"/>
  <c r="E6959" i="2"/>
  <c r="F6959" i="2"/>
  <c r="G6959" i="2"/>
  <c r="H6959" i="2"/>
  <c r="I6959" i="2"/>
  <c r="A6960" i="2"/>
  <c r="B6960" i="2"/>
  <c r="C6960" i="2"/>
  <c r="D6960" i="2"/>
  <c r="E6960" i="2"/>
  <c r="F6960" i="2"/>
  <c r="G6960" i="2"/>
  <c r="H6960" i="2"/>
  <c r="I6960" i="2"/>
  <c r="A6961" i="2"/>
  <c r="B6961" i="2"/>
  <c r="C6961" i="2"/>
  <c r="D6961" i="2"/>
  <c r="E6961" i="2"/>
  <c r="F6961" i="2"/>
  <c r="G6961" i="2"/>
  <c r="H6961" i="2"/>
  <c r="I6961" i="2"/>
  <c r="A6962" i="2"/>
  <c r="B6962" i="2"/>
  <c r="C6962" i="2"/>
  <c r="D6962" i="2"/>
  <c r="E6962" i="2"/>
  <c r="F6962" i="2"/>
  <c r="G6962" i="2"/>
  <c r="H6962" i="2"/>
  <c r="I6962" i="2"/>
  <c r="A6963" i="2"/>
  <c r="B6963" i="2"/>
  <c r="C6963" i="2"/>
  <c r="D6963" i="2"/>
  <c r="E6963" i="2"/>
  <c r="F6963" i="2"/>
  <c r="G6963" i="2"/>
  <c r="H6963" i="2"/>
  <c r="I6963" i="2"/>
  <c r="A6964" i="2"/>
  <c r="B6964" i="2"/>
  <c r="C6964" i="2"/>
  <c r="D6964" i="2"/>
  <c r="E6964" i="2"/>
  <c r="F6964" i="2"/>
  <c r="G6964" i="2"/>
  <c r="H6964" i="2"/>
  <c r="I6964" i="2"/>
  <c r="A6965" i="2"/>
  <c r="B6965" i="2"/>
  <c r="C6965" i="2"/>
  <c r="D6965" i="2"/>
  <c r="E6965" i="2"/>
  <c r="F6965" i="2"/>
  <c r="G6965" i="2"/>
  <c r="H6965" i="2"/>
  <c r="I6965" i="2"/>
  <c r="A6966" i="2"/>
  <c r="B6966" i="2"/>
  <c r="C6966" i="2"/>
  <c r="D6966" i="2"/>
  <c r="E6966" i="2"/>
  <c r="F6966" i="2"/>
  <c r="G6966" i="2"/>
  <c r="H6966" i="2"/>
  <c r="I6966" i="2"/>
  <c r="A6967" i="2"/>
  <c r="B6967" i="2"/>
  <c r="C6967" i="2"/>
  <c r="D6967" i="2"/>
  <c r="E6967" i="2"/>
  <c r="F6967" i="2"/>
  <c r="G6967" i="2"/>
  <c r="H6967" i="2"/>
  <c r="I6967" i="2"/>
  <c r="A6968" i="2"/>
  <c r="B6968" i="2"/>
  <c r="C6968" i="2"/>
  <c r="D6968" i="2"/>
  <c r="E6968" i="2"/>
  <c r="F6968" i="2"/>
  <c r="G6968" i="2"/>
  <c r="H6968" i="2"/>
  <c r="I6968" i="2"/>
  <c r="A6969" i="2"/>
  <c r="B6969" i="2"/>
  <c r="C6969" i="2"/>
  <c r="D6969" i="2"/>
  <c r="E6969" i="2"/>
  <c r="F6969" i="2"/>
  <c r="G6969" i="2"/>
  <c r="H6969" i="2"/>
  <c r="I6969" i="2"/>
  <c r="A6970" i="2"/>
  <c r="B6970" i="2"/>
  <c r="C6970" i="2"/>
  <c r="D6970" i="2"/>
  <c r="E6970" i="2"/>
  <c r="F6970" i="2"/>
  <c r="G6970" i="2"/>
  <c r="H6970" i="2"/>
  <c r="I6970" i="2"/>
  <c r="A6971" i="2"/>
  <c r="B6971" i="2"/>
  <c r="C6971" i="2"/>
  <c r="D6971" i="2"/>
  <c r="E6971" i="2"/>
  <c r="F6971" i="2"/>
  <c r="G6971" i="2"/>
  <c r="H6971" i="2"/>
  <c r="I6971" i="2"/>
  <c r="A6972" i="2"/>
  <c r="B6972" i="2"/>
  <c r="C6972" i="2"/>
  <c r="D6972" i="2"/>
  <c r="E6972" i="2"/>
  <c r="F6972" i="2"/>
  <c r="G6972" i="2"/>
  <c r="H6972" i="2"/>
  <c r="I6972" i="2"/>
  <c r="A6973" i="2"/>
  <c r="B6973" i="2"/>
  <c r="C6973" i="2"/>
  <c r="D6973" i="2"/>
  <c r="E6973" i="2"/>
  <c r="F6973" i="2"/>
  <c r="G6973" i="2"/>
  <c r="H6973" i="2"/>
  <c r="I6973" i="2"/>
  <c r="A6974" i="2"/>
  <c r="B6974" i="2"/>
  <c r="C6974" i="2"/>
  <c r="D6974" i="2"/>
  <c r="E6974" i="2"/>
  <c r="F6974" i="2"/>
  <c r="G6974" i="2"/>
  <c r="H6974" i="2"/>
  <c r="I6974" i="2"/>
  <c r="A6975" i="2"/>
  <c r="B6975" i="2"/>
  <c r="C6975" i="2"/>
  <c r="D6975" i="2"/>
  <c r="E6975" i="2"/>
  <c r="F6975" i="2"/>
  <c r="G6975" i="2"/>
  <c r="H6975" i="2"/>
  <c r="I6975" i="2"/>
  <c r="A6976" i="2"/>
  <c r="B6976" i="2"/>
  <c r="C6976" i="2"/>
  <c r="D6976" i="2"/>
  <c r="E6976" i="2"/>
  <c r="F6976" i="2"/>
  <c r="G6976" i="2"/>
  <c r="H6976" i="2"/>
  <c r="I6976" i="2"/>
  <c r="A6977" i="2"/>
  <c r="B6977" i="2"/>
  <c r="C6977" i="2"/>
  <c r="D6977" i="2"/>
  <c r="E6977" i="2"/>
  <c r="F6977" i="2"/>
  <c r="G6977" i="2"/>
  <c r="H6977" i="2"/>
  <c r="I6977" i="2"/>
  <c r="A6978" i="2"/>
  <c r="B6978" i="2"/>
  <c r="C6978" i="2"/>
  <c r="D6978" i="2"/>
  <c r="E6978" i="2"/>
  <c r="F6978" i="2"/>
  <c r="G6978" i="2"/>
  <c r="H6978" i="2"/>
  <c r="I6978" i="2"/>
  <c r="A6979" i="2"/>
  <c r="B6979" i="2"/>
  <c r="C6979" i="2"/>
  <c r="D6979" i="2"/>
  <c r="E6979" i="2"/>
  <c r="F6979" i="2"/>
  <c r="G6979" i="2"/>
  <c r="H6979" i="2"/>
  <c r="I6979" i="2"/>
  <c r="A6980" i="2"/>
  <c r="B6980" i="2"/>
  <c r="C6980" i="2"/>
  <c r="D6980" i="2"/>
  <c r="E6980" i="2"/>
  <c r="F6980" i="2"/>
  <c r="G6980" i="2"/>
  <c r="H6980" i="2"/>
  <c r="I6980" i="2"/>
  <c r="A6981" i="2"/>
  <c r="B6981" i="2"/>
  <c r="C6981" i="2"/>
  <c r="D6981" i="2"/>
  <c r="E6981" i="2"/>
  <c r="F6981" i="2"/>
  <c r="G6981" i="2"/>
  <c r="H6981" i="2"/>
  <c r="I6981" i="2"/>
  <c r="A6982" i="2"/>
  <c r="B6982" i="2"/>
  <c r="C6982" i="2"/>
  <c r="D6982" i="2"/>
  <c r="E6982" i="2"/>
  <c r="F6982" i="2"/>
  <c r="G6982" i="2"/>
  <c r="H6982" i="2"/>
  <c r="I6982" i="2"/>
  <c r="A6983" i="2"/>
  <c r="B6983" i="2"/>
  <c r="C6983" i="2"/>
  <c r="D6983" i="2"/>
  <c r="E6983" i="2"/>
  <c r="F6983" i="2"/>
  <c r="G6983" i="2"/>
  <c r="H6983" i="2"/>
  <c r="I6983" i="2"/>
  <c r="A6984" i="2"/>
  <c r="B6984" i="2"/>
  <c r="C6984" i="2"/>
  <c r="D6984" i="2"/>
  <c r="E6984" i="2"/>
  <c r="F6984" i="2"/>
  <c r="G6984" i="2"/>
  <c r="H6984" i="2"/>
  <c r="I6984" i="2"/>
  <c r="A6985" i="2"/>
  <c r="B6985" i="2"/>
  <c r="C6985" i="2"/>
  <c r="D6985" i="2"/>
  <c r="E6985" i="2"/>
  <c r="F6985" i="2"/>
  <c r="G6985" i="2"/>
  <c r="H6985" i="2"/>
  <c r="I6985" i="2"/>
  <c r="A6986" i="2"/>
  <c r="B6986" i="2"/>
  <c r="C6986" i="2"/>
  <c r="D6986" i="2"/>
  <c r="E6986" i="2"/>
  <c r="F6986" i="2"/>
  <c r="G6986" i="2"/>
  <c r="H6986" i="2"/>
  <c r="I6986" i="2"/>
  <c r="A6987" i="2"/>
  <c r="B6987" i="2"/>
  <c r="C6987" i="2"/>
  <c r="D6987" i="2"/>
  <c r="E6987" i="2"/>
  <c r="F6987" i="2"/>
  <c r="G6987" i="2"/>
  <c r="H6987" i="2"/>
  <c r="I6987" i="2"/>
  <c r="A6988" i="2"/>
  <c r="B6988" i="2"/>
  <c r="C6988" i="2"/>
  <c r="D6988" i="2"/>
  <c r="E6988" i="2"/>
  <c r="F6988" i="2"/>
  <c r="G6988" i="2"/>
  <c r="H6988" i="2"/>
  <c r="I6988" i="2"/>
  <c r="A6989" i="2"/>
  <c r="B6989" i="2"/>
  <c r="C6989" i="2"/>
  <c r="D6989" i="2"/>
  <c r="E6989" i="2"/>
  <c r="F6989" i="2"/>
  <c r="G6989" i="2"/>
  <c r="H6989" i="2"/>
  <c r="I6989" i="2"/>
  <c r="A6990" i="2"/>
  <c r="B6990" i="2"/>
  <c r="C6990" i="2"/>
  <c r="D6990" i="2"/>
  <c r="E6990" i="2"/>
  <c r="F6990" i="2"/>
  <c r="G6990" i="2"/>
  <c r="H6990" i="2"/>
  <c r="I6990" i="2"/>
  <c r="A6991" i="2"/>
  <c r="B6991" i="2"/>
  <c r="C6991" i="2"/>
  <c r="D6991" i="2"/>
  <c r="E6991" i="2"/>
  <c r="F6991" i="2"/>
  <c r="G6991" i="2"/>
  <c r="H6991" i="2"/>
  <c r="I6991" i="2"/>
  <c r="A6992" i="2"/>
  <c r="B6992" i="2"/>
  <c r="C6992" i="2"/>
  <c r="D6992" i="2"/>
  <c r="E6992" i="2"/>
  <c r="F6992" i="2"/>
  <c r="G6992" i="2"/>
  <c r="H6992" i="2"/>
  <c r="I6992" i="2"/>
  <c r="A6993" i="2"/>
  <c r="B6993" i="2"/>
  <c r="C6993" i="2"/>
  <c r="D6993" i="2"/>
  <c r="E6993" i="2"/>
  <c r="F6993" i="2"/>
  <c r="G6993" i="2"/>
  <c r="H6993" i="2"/>
  <c r="I6993" i="2"/>
  <c r="A6994" i="2"/>
  <c r="B6994" i="2"/>
  <c r="C6994" i="2"/>
  <c r="D6994" i="2"/>
  <c r="E6994" i="2"/>
  <c r="F6994" i="2"/>
  <c r="G6994" i="2"/>
  <c r="H6994" i="2"/>
  <c r="I6994" i="2"/>
  <c r="A6995" i="2"/>
  <c r="B6995" i="2"/>
  <c r="C6995" i="2"/>
  <c r="D6995" i="2"/>
  <c r="E6995" i="2"/>
  <c r="F6995" i="2"/>
  <c r="G6995" i="2"/>
  <c r="H6995" i="2"/>
  <c r="I6995" i="2"/>
  <c r="A6996" i="2"/>
  <c r="B6996" i="2"/>
  <c r="C6996" i="2"/>
  <c r="D6996" i="2"/>
  <c r="E6996" i="2"/>
  <c r="F6996" i="2"/>
  <c r="G6996" i="2"/>
  <c r="H6996" i="2"/>
  <c r="I6996" i="2"/>
  <c r="A6997" i="2"/>
  <c r="B6997" i="2"/>
  <c r="C6997" i="2"/>
  <c r="D6997" i="2"/>
  <c r="E6997" i="2"/>
  <c r="F6997" i="2"/>
  <c r="G6997" i="2"/>
  <c r="H6997" i="2"/>
  <c r="I6997" i="2"/>
  <c r="A6998" i="2"/>
  <c r="B6998" i="2"/>
  <c r="C6998" i="2"/>
  <c r="D6998" i="2"/>
  <c r="E6998" i="2"/>
  <c r="F6998" i="2"/>
  <c r="G6998" i="2"/>
  <c r="H6998" i="2"/>
  <c r="I6998" i="2"/>
  <c r="A6999" i="2"/>
  <c r="B6999" i="2"/>
  <c r="C6999" i="2"/>
  <c r="D6999" i="2"/>
  <c r="E6999" i="2"/>
  <c r="F6999" i="2"/>
  <c r="G6999" i="2"/>
  <c r="H6999" i="2"/>
  <c r="I6999" i="2"/>
  <c r="A7000" i="2"/>
  <c r="B7000" i="2"/>
  <c r="C7000" i="2"/>
  <c r="D7000" i="2"/>
  <c r="E7000" i="2"/>
  <c r="F7000" i="2"/>
  <c r="G7000" i="2"/>
  <c r="H7000" i="2"/>
  <c r="I7000" i="2"/>
  <c r="A7001" i="2"/>
  <c r="B7001" i="2"/>
  <c r="C7001" i="2"/>
  <c r="D7001" i="2"/>
  <c r="E7001" i="2"/>
  <c r="F7001" i="2"/>
  <c r="G7001" i="2"/>
  <c r="H7001" i="2"/>
  <c r="I7001" i="2"/>
  <c r="A7002" i="2"/>
  <c r="B7002" i="2"/>
  <c r="C7002" i="2"/>
  <c r="D7002" i="2"/>
  <c r="E7002" i="2"/>
  <c r="F7002" i="2"/>
  <c r="G7002" i="2"/>
  <c r="H7002" i="2"/>
  <c r="I7002" i="2"/>
  <c r="A7003" i="2"/>
  <c r="B7003" i="2"/>
  <c r="C7003" i="2"/>
  <c r="D7003" i="2"/>
  <c r="E7003" i="2"/>
  <c r="F7003" i="2"/>
  <c r="G7003" i="2"/>
  <c r="H7003" i="2"/>
  <c r="I7003" i="2"/>
  <c r="A7004" i="2"/>
  <c r="B7004" i="2"/>
  <c r="C7004" i="2"/>
  <c r="D7004" i="2"/>
  <c r="E7004" i="2"/>
  <c r="F7004" i="2"/>
  <c r="G7004" i="2"/>
  <c r="H7004" i="2"/>
  <c r="I7004" i="2"/>
  <c r="A7005" i="2"/>
  <c r="B7005" i="2"/>
  <c r="C7005" i="2"/>
  <c r="D7005" i="2"/>
  <c r="E7005" i="2"/>
  <c r="F7005" i="2"/>
  <c r="G7005" i="2"/>
  <c r="H7005" i="2"/>
  <c r="I7005" i="2"/>
  <c r="A7006" i="2"/>
  <c r="B7006" i="2"/>
  <c r="C7006" i="2"/>
  <c r="D7006" i="2"/>
  <c r="E7006" i="2"/>
  <c r="F7006" i="2"/>
  <c r="G7006" i="2"/>
  <c r="H7006" i="2"/>
  <c r="I7006" i="2"/>
  <c r="A7007" i="2"/>
  <c r="B7007" i="2"/>
  <c r="C7007" i="2"/>
  <c r="D7007" i="2"/>
  <c r="E7007" i="2"/>
  <c r="F7007" i="2"/>
  <c r="G7007" i="2"/>
  <c r="H7007" i="2"/>
  <c r="I7007" i="2"/>
  <c r="A7008" i="2"/>
  <c r="B7008" i="2"/>
  <c r="C7008" i="2"/>
  <c r="D7008" i="2"/>
  <c r="E7008" i="2"/>
  <c r="F7008" i="2"/>
  <c r="G7008" i="2"/>
  <c r="H7008" i="2"/>
  <c r="I7008" i="2"/>
  <c r="A7009" i="2"/>
  <c r="B7009" i="2"/>
  <c r="C7009" i="2"/>
  <c r="D7009" i="2"/>
  <c r="E7009" i="2"/>
  <c r="F7009" i="2"/>
  <c r="G7009" i="2"/>
  <c r="H7009" i="2"/>
  <c r="I7009" i="2"/>
  <c r="A7010" i="2"/>
  <c r="B7010" i="2"/>
  <c r="C7010" i="2"/>
  <c r="D7010" i="2"/>
  <c r="E7010" i="2"/>
  <c r="F7010" i="2"/>
  <c r="G7010" i="2"/>
  <c r="H7010" i="2"/>
  <c r="I7010" i="2"/>
  <c r="A7011" i="2"/>
  <c r="B7011" i="2"/>
  <c r="C7011" i="2"/>
  <c r="D7011" i="2"/>
  <c r="E7011" i="2"/>
  <c r="F7011" i="2"/>
  <c r="G7011" i="2"/>
  <c r="H7011" i="2"/>
  <c r="I7011" i="2"/>
  <c r="A7012" i="2"/>
  <c r="B7012" i="2"/>
  <c r="C7012" i="2"/>
  <c r="D7012" i="2"/>
  <c r="E7012" i="2"/>
  <c r="F7012" i="2"/>
  <c r="G7012" i="2"/>
  <c r="H7012" i="2"/>
  <c r="I7012" i="2"/>
  <c r="A7013" i="2"/>
  <c r="B7013" i="2"/>
  <c r="C7013" i="2"/>
  <c r="D7013" i="2"/>
  <c r="E7013" i="2"/>
  <c r="F7013" i="2"/>
  <c r="G7013" i="2"/>
  <c r="H7013" i="2"/>
  <c r="I7013" i="2"/>
  <c r="A7014" i="2"/>
  <c r="B7014" i="2"/>
  <c r="C7014" i="2"/>
  <c r="D7014" i="2"/>
  <c r="E7014" i="2"/>
  <c r="F7014" i="2"/>
  <c r="G7014" i="2"/>
  <c r="H7014" i="2"/>
  <c r="I7014" i="2"/>
  <c r="A7015" i="2"/>
  <c r="B7015" i="2"/>
  <c r="C7015" i="2"/>
  <c r="D7015" i="2"/>
  <c r="E7015" i="2"/>
  <c r="F7015" i="2"/>
  <c r="G7015" i="2"/>
  <c r="H7015" i="2"/>
  <c r="I7015" i="2"/>
  <c r="A7016" i="2"/>
  <c r="B7016" i="2"/>
  <c r="C7016" i="2"/>
  <c r="D7016" i="2"/>
  <c r="E7016" i="2"/>
  <c r="F7016" i="2"/>
  <c r="G7016" i="2"/>
  <c r="H7016" i="2"/>
  <c r="I7016" i="2"/>
  <c r="A7017" i="2"/>
  <c r="B7017" i="2"/>
  <c r="C7017" i="2"/>
  <c r="D7017" i="2"/>
  <c r="E7017" i="2"/>
  <c r="F7017" i="2"/>
  <c r="G7017" i="2"/>
  <c r="H7017" i="2"/>
  <c r="I7017" i="2"/>
  <c r="A7018" i="2"/>
  <c r="B7018" i="2"/>
  <c r="C7018" i="2"/>
  <c r="D7018" i="2"/>
  <c r="E7018" i="2"/>
  <c r="F7018" i="2"/>
  <c r="G7018" i="2"/>
  <c r="H7018" i="2"/>
  <c r="I7018" i="2"/>
  <c r="A7019" i="2"/>
  <c r="B7019" i="2"/>
  <c r="C7019" i="2"/>
  <c r="D7019" i="2"/>
  <c r="E7019" i="2"/>
  <c r="F7019" i="2"/>
  <c r="G7019" i="2"/>
  <c r="H7019" i="2"/>
  <c r="I7019" i="2"/>
  <c r="A7020" i="2"/>
  <c r="B7020" i="2"/>
  <c r="C7020" i="2"/>
  <c r="D7020" i="2"/>
  <c r="E7020" i="2"/>
  <c r="F7020" i="2"/>
  <c r="G7020" i="2"/>
  <c r="H7020" i="2"/>
  <c r="I7020" i="2"/>
  <c r="A7021" i="2"/>
  <c r="B7021" i="2"/>
  <c r="C7021" i="2"/>
  <c r="D7021" i="2"/>
  <c r="E7021" i="2"/>
  <c r="F7021" i="2"/>
  <c r="G7021" i="2"/>
  <c r="H7021" i="2"/>
  <c r="I7021" i="2"/>
  <c r="A7022" i="2"/>
  <c r="B7022" i="2"/>
  <c r="C7022" i="2"/>
  <c r="D7022" i="2"/>
  <c r="E7022" i="2"/>
  <c r="F7022" i="2"/>
  <c r="G7022" i="2"/>
  <c r="H7022" i="2"/>
  <c r="I7022" i="2"/>
  <c r="A7023" i="2"/>
  <c r="B7023" i="2"/>
  <c r="C7023" i="2"/>
  <c r="D7023" i="2"/>
  <c r="E7023" i="2"/>
  <c r="F7023" i="2"/>
  <c r="G7023" i="2"/>
  <c r="H7023" i="2"/>
  <c r="I7023" i="2"/>
  <c r="A7024" i="2"/>
  <c r="B7024" i="2"/>
  <c r="C7024" i="2"/>
  <c r="D7024" i="2"/>
  <c r="E7024" i="2"/>
  <c r="F7024" i="2"/>
  <c r="G7024" i="2"/>
  <c r="H7024" i="2"/>
  <c r="I7024" i="2"/>
  <c r="A7025" i="2"/>
  <c r="B7025" i="2"/>
  <c r="C7025" i="2"/>
  <c r="D7025" i="2"/>
  <c r="E7025" i="2"/>
  <c r="F7025" i="2"/>
  <c r="G7025" i="2"/>
  <c r="H7025" i="2"/>
  <c r="I7025" i="2"/>
  <c r="A7026" i="2"/>
  <c r="B7026" i="2"/>
  <c r="C7026" i="2"/>
  <c r="D7026" i="2"/>
  <c r="E7026" i="2"/>
  <c r="F7026" i="2"/>
  <c r="G7026" i="2"/>
  <c r="H7026" i="2"/>
  <c r="I7026" i="2"/>
  <c r="A7027" i="2"/>
  <c r="B7027" i="2"/>
  <c r="C7027" i="2"/>
  <c r="D7027" i="2"/>
  <c r="E7027" i="2"/>
  <c r="F7027" i="2"/>
  <c r="G7027" i="2"/>
  <c r="H7027" i="2"/>
  <c r="I7027" i="2"/>
  <c r="A7028" i="2"/>
  <c r="B7028" i="2"/>
  <c r="C7028" i="2"/>
  <c r="D7028" i="2"/>
  <c r="E7028" i="2"/>
  <c r="F7028" i="2"/>
  <c r="G7028" i="2"/>
  <c r="H7028" i="2"/>
  <c r="I7028" i="2"/>
  <c r="A7029" i="2"/>
  <c r="B7029" i="2"/>
  <c r="C7029" i="2"/>
  <c r="D7029" i="2"/>
  <c r="E7029" i="2"/>
  <c r="F7029" i="2"/>
  <c r="G7029" i="2"/>
  <c r="H7029" i="2"/>
  <c r="I7029" i="2"/>
  <c r="A7030" i="2"/>
  <c r="B7030" i="2"/>
  <c r="C7030" i="2"/>
  <c r="D7030" i="2"/>
  <c r="E7030" i="2"/>
  <c r="F7030" i="2"/>
  <c r="G7030" i="2"/>
  <c r="H7030" i="2"/>
  <c r="I7030" i="2"/>
  <c r="A7031" i="2"/>
  <c r="B7031" i="2"/>
  <c r="C7031" i="2"/>
  <c r="D7031" i="2"/>
  <c r="E7031" i="2"/>
  <c r="F7031" i="2"/>
  <c r="G7031" i="2"/>
  <c r="H7031" i="2"/>
  <c r="I7031" i="2"/>
  <c r="A7032" i="2"/>
  <c r="B7032" i="2"/>
  <c r="C7032" i="2"/>
  <c r="D7032" i="2"/>
  <c r="E7032" i="2"/>
  <c r="F7032" i="2"/>
  <c r="G7032" i="2"/>
  <c r="H7032" i="2"/>
  <c r="I7032" i="2"/>
  <c r="A7033" i="2"/>
  <c r="B7033" i="2"/>
  <c r="C7033" i="2"/>
  <c r="D7033" i="2"/>
  <c r="E7033" i="2"/>
  <c r="F7033" i="2"/>
  <c r="G7033" i="2"/>
  <c r="H7033" i="2"/>
  <c r="I7033" i="2"/>
  <c r="A7034" i="2"/>
  <c r="B7034" i="2"/>
  <c r="C7034" i="2"/>
  <c r="D7034" i="2"/>
  <c r="E7034" i="2"/>
  <c r="F7034" i="2"/>
  <c r="G7034" i="2"/>
  <c r="H7034" i="2"/>
  <c r="I7034" i="2"/>
  <c r="A7035" i="2"/>
  <c r="B7035" i="2"/>
  <c r="C7035" i="2"/>
  <c r="D7035" i="2"/>
  <c r="E7035" i="2"/>
  <c r="F7035" i="2"/>
  <c r="G7035" i="2"/>
  <c r="H7035" i="2"/>
  <c r="I7035" i="2"/>
  <c r="A7036" i="2"/>
  <c r="B7036" i="2"/>
  <c r="C7036" i="2"/>
  <c r="D7036" i="2"/>
  <c r="E7036" i="2"/>
  <c r="F7036" i="2"/>
  <c r="G7036" i="2"/>
  <c r="H7036" i="2"/>
  <c r="I7036" i="2"/>
  <c r="A7037" i="2"/>
  <c r="B7037" i="2"/>
  <c r="C7037" i="2"/>
  <c r="D7037" i="2"/>
  <c r="E7037" i="2"/>
  <c r="F7037" i="2"/>
  <c r="G7037" i="2"/>
  <c r="H7037" i="2"/>
  <c r="I7037" i="2"/>
  <c r="A7038" i="2"/>
  <c r="B7038" i="2"/>
  <c r="C7038" i="2"/>
  <c r="D7038" i="2"/>
  <c r="E7038" i="2"/>
  <c r="F7038" i="2"/>
  <c r="G7038" i="2"/>
  <c r="H7038" i="2"/>
  <c r="I7038" i="2"/>
  <c r="A7039" i="2"/>
  <c r="B7039" i="2"/>
  <c r="C7039" i="2"/>
  <c r="D7039" i="2"/>
  <c r="E7039" i="2"/>
  <c r="F7039" i="2"/>
  <c r="G7039" i="2"/>
  <c r="H7039" i="2"/>
  <c r="I7039" i="2"/>
  <c r="A7040" i="2"/>
  <c r="B7040" i="2"/>
  <c r="C7040" i="2"/>
  <c r="D7040" i="2"/>
  <c r="E7040" i="2"/>
  <c r="F7040" i="2"/>
  <c r="G7040" i="2"/>
  <c r="H7040" i="2"/>
  <c r="I7040" i="2"/>
  <c r="A7041" i="2"/>
  <c r="B7041" i="2"/>
  <c r="C7041" i="2"/>
  <c r="D7041" i="2"/>
  <c r="E7041" i="2"/>
  <c r="F7041" i="2"/>
  <c r="G7041" i="2"/>
  <c r="H7041" i="2"/>
  <c r="I7041" i="2"/>
  <c r="A7042" i="2"/>
  <c r="B7042" i="2"/>
  <c r="C7042" i="2"/>
  <c r="D7042" i="2"/>
  <c r="E7042" i="2"/>
  <c r="F7042" i="2"/>
  <c r="G7042" i="2"/>
  <c r="H7042" i="2"/>
  <c r="I7042" i="2"/>
  <c r="A7043" i="2"/>
  <c r="B7043" i="2"/>
  <c r="C7043" i="2"/>
  <c r="D7043" i="2"/>
  <c r="E7043" i="2"/>
  <c r="F7043" i="2"/>
  <c r="G7043" i="2"/>
  <c r="H7043" i="2"/>
  <c r="I7043" i="2"/>
  <c r="A7044" i="2"/>
  <c r="B7044" i="2"/>
  <c r="C7044" i="2"/>
  <c r="D7044" i="2"/>
  <c r="E7044" i="2"/>
  <c r="F7044" i="2"/>
  <c r="G7044" i="2"/>
  <c r="H7044" i="2"/>
  <c r="I7044" i="2"/>
  <c r="A7045" i="2"/>
  <c r="B7045" i="2"/>
  <c r="C7045" i="2"/>
  <c r="D7045" i="2"/>
  <c r="E7045" i="2"/>
  <c r="F7045" i="2"/>
  <c r="G7045" i="2"/>
  <c r="H7045" i="2"/>
  <c r="I7045" i="2"/>
  <c r="A7046" i="2"/>
  <c r="B7046" i="2"/>
  <c r="C7046" i="2"/>
  <c r="D7046" i="2"/>
  <c r="E7046" i="2"/>
  <c r="F7046" i="2"/>
  <c r="G7046" i="2"/>
  <c r="H7046" i="2"/>
  <c r="I7046" i="2"/>
  <c r="A7047" i="2"/>
  <c r="B7047" i="2"/>
  <c r="C7047" i="2"/>
  <c r="D7047" i="2"/>
  <c r="E7047" i="2"/>
  <c r="F7047" i="2"/>
  <c r="G7047" i="2"/>
  <c r="H7047" i="2"/>
  <c r="I7047" i="2"/>
  <c r="A7048" i="2"/>
  <c r="B7048" i="2"/>
  <c r="C7048" i="2"/>
  <c r="D7048" i="2"/>
  <c r="E7048" i="2"/>
  <c r="F7048" i="2"/>
  <c r="G7048" i="2"/>
  <c r="H7048" i="2"/>
  <c r="I7048" i="2"/>
  <c r="A7049" i="2"/>
  <c r="B7049" i="2"/>
  <c r="C7049" i="2"/>
  <c r="D7049" i="2"/>
  <c r="E7049" i="2"/>
  <c r="F7049" i="2"/>
  <c r="G7049" i="2"/>
  <c r="H7049" i="2"/>
  <c r="I7049" i="2"/>
  <c r="A7050" i="2"/>
  <c r="B7050" i="2"/>
  <c r="C7050" i="2"/>
  <c r="D7050" i="2"/>
  <c r="E7050" i="2"/>
  <c r="F7050" i="2"/>
  <c r="G7050" i="2"/>
  <c r="H7050" i="2"/>
  <c r="I7050" i="2"/>
  <c r="A7051" i="2"/>
  <c r="B7051" i="2"/>
  <c r="C7051" i="2"/>
  <c r="D7051" i="2"/>
  <c r="E7051" i="2"/>
  <c r="F7051" i="2"/>
  <c r="G7051" i="2"/>
  <c r="H7051" i="2"/>
  <c r="I7051" i="2"/>
  <c r="A7052" i="2"/>
  <c r="B7052" i="2"/>
  <c r="C7052" i="2"/>
  <c r="D7052" i="2"/>
  <c r="E7052" i="2"/>
  <c r="F7052" i="2"/>
  <c r="G7052" i="2"/>
  <c r="H7052" i="2"/>
  <c r="I7052" i="2"/>
  <c r="A7053" i="2"/>
  <c r="B7053" i="2"/>
  <c r="C7053" i="2"/>
  <c r="D7053" i="2"/>
  <c r="E7053" i="2"/>
  <c r="F7053" i="2"/>
  <c r="G7053" i="2"/>
  <c r="H7053" i="2"/>
  <c r="I7053" i="2"/>
  <c r="A7054" i="2"/>
  <c r="B7054" i="2"/>
  <c r="C7054" i="2"/>
  <c r="D7054" i="2"/>
  <c r="E7054" i="2"/>
  <c r="F7054" i="2"/>
  <c r="G7054" i="2"/>
  <c r="H7054" i="2"/>
  <c r="I7054" i="2"/>
  <c r="A7055" i="2"/>
  <c r="B7055" i="2"/>
  <c r="C7055" i="2"/>
  <c r="D7055" i="2"/>
  <c r="E7055" i="2"/>
  <c r="F7055" i="2"/>
  <c r="G7055" i="2"/>
  <c r="H7055" i="2"/>
  <c r="I7055" i="2"/>
  <c r="A7056" i="2"/>
  <c r="B7056" i="2"/>
  <c r="C7056" i="2"/>
  <c r="D7056" i="2"/>
  <c r="E7056" i="2"/>
  <c r="F7056" i="2"/>
  <c r="G7056" i="2"/>
  <c r="H7056" i="2"/>
  <c r="I7056" i="2"/>
  <c r="A7057" i="2"/>
  <c r="B7057" i="2"/>
  <c r="C7057" i="2"/>
  <c r="D7057" i="2"/>
  <c r="E7057" i="2"/>
  <c r="F7057" i="2"/>
  <c r="G7057" i="2"/>
  <c r="H7057" i="2"/>
  <c r="I7057" i="2"/>
  <c r="A7058" i="2"/>
  <c r="B7058" i="2"/>
  <c r="C7058" i="2"/>
  <c r="D7058" i="2"/>
  <c r="E7058" i="2"/>
  <c r="F7058" i="2"/>
  <c r="G7058" i="2"/>
  <c r="H7058" i="2"/>
  <c r="I7058" i="2"/>
  <c r="A7059" i="2"/>
  <c r="B7059" i="2"/>
  <c r="C7059" i="2"/>
  <c r="D7059" i="2"/>
  <c r="E7059" i="2"/>
  <c r="F7059" i="2"/>
  <c r="G7059" i="2"/>
  <c r="H7059" i="2"/>
  <c r="I7059" i="2"/>
  <c r="A7060" i="2"/>
  <c r="B7060" i="2"/>
  <c r="C7060" i="2"/>
  <c r="D7060" i="2"/>
  <c r="E7060" i="2"/>
  <c r="F7060" i="2"/>
  <c r="G7060" i="2"/>
  <c r="H7060" i="2"/>
  <c r="I7060" i="2"/>
  <c r="A7061" i="2"/>
  <c r="B7061" i="2"/>
  <c r="C7061" i="2"/>
  <c r="D7061" i="2"/>
  <c r="E7061" i="2"/>
  <c r="F7061" i="2"/>
  <c r="G7061" i="2"/>
  <c r="H7061" i="2"/>
  <c r="I7061" i="2"/>
  <c r="A7062" i="2"/>
  <c r="B7062" i="2"/>
  <c r="C7062" i="2"/>
  <c r="D7062" i="2"/>
  <c r="E7062" i="2"/>
  <c r="F7062" i="2"/>
  <c r="G7062" i="2"/>
  <c r="H7062" i="2"/>
  <c r="I7062" i="2"/>
  <c r="A7063" i="2"/>
  <c r="B7063" i="2"/>
  <c r="C7063" i="2"/>
  <c r="D7063" i="2"/>
  <c r="E7063" i="2"/>
  <c r="F7063" i="2"/>
  <c r="G7063" i="2"/>
  <c r="H7063" i="2"/>
  <c r="I7063" i="2"/>
  <c r="A7064" i="2"/>
  <c r="B7064" i="2"/>
  <c r="C7064" i="2"/>
  <c r="D7064" i="2"/>
  <c r="E7064" i="2"/>
  <c r="F7064" i="2"/>
  <c r="G7064" i="2"/>
  <c r="H7064" i="2"/>
  <c r="I7064" i="2"/>
  <c r="A7065" i="2"/>
  <c r="B7065" i="2"/>
  <c r="C7065" i="2"/>
  <c r="D7065" i="2"/>
  <c r="E7065" i="2"/>
  <c r="F7065" i="2"/>
  <c r="G7065" i="2"/>
  <c r="H7065" i="2"/>
  <c r="I7065" i="2"/>
  <c r="A7066" i="2"/>
  <c r="B7066" i="2"/>
  <c r="C7066" i="2"/>
  <c r="D7066" i="2"/>
  <c r="E7066" i="2"/>
  <c r="F7066" i="2"/>
  <c r="G7066" i="2"/>
  <c r="H7066" i="2"/>
  <c r="I7066" i="2"/>
  <c r="A7067" i="2"/>
  <c r="B7067" i="2"/>
  <c r="C7067" i="2"/>
  <c r="D7067" i="2"/>
  <c r="E7067" i="2"/>
  <c r="F7067" i="2"/>
  <c r="G7067" i="2"/>
  <c r="H7067" i="2"/>
  <c r="I7067" i="2"/>
  <c r="A7068" i="2"/>
  <c r="B7068" i="2"/>
  <c r="C7068" i="2"/>
  <c r="D7068" i="2"/>
  <c r="E7068" i="2"/>
  <c r="F7068" i="2"/>
  <c r="G7068" i="2"/>
  <c r="H7068" i="2"/>
  <c r="I7068" i="2"/>
  <c r="A7069" i="2"/>
  <c r="B7069" i="2"/>
  <c r="C7069" i="2"/>
  <c r="D7069" i="2"/>
  <c r="E7069" i="2"/>
  <c r="F7069" i="2"/>
  <c r="G7069" i="2"/>
  <c r="H7069" i="2"/>
  <c r="I7069" i="2"/>
  <c r="A7070" i="2"/>
  <c r="B7070" i="2"/>
  <c r="C7070" i="2"/>
  <c r="D7070" i="2"/>
  <c r="E7070" i="2"/>
  <c r="F7070" i="2"/>
  <c r="G7070" i="2"/>
  <c r="H7070" i="2"/>
  <c r="I7070" i="2"/>
  <c r="A7071" i="2"/>
  <c r="B7071" i="2"/>
  <c r="C7071" i="2"/>
  <c r="D7071" i="2"/>
  <c r="E7071" i="2"/>
  <c r="F7071" i="2"/>
  <c r="G7071" i="2"/>
  <c r="H7071" i="2"/>
  <c r="I7071" i="2"/>
  <c r="A7072" i="2"/>
  <c r="B7072" i="2"/>
  <c r="C7072" i="2"/>
  <c r="D7072" i="2"/>
  <c r="E7072" i="2"/>
  <c r="F7072" i="2"/>
  <c r="G7072" i="2"/>
  <c r="H7072" i="2"/>
  <c r="I7072" i="2"/>
  <c r="A7073" i="2"/>
  <c r="B7073" i="2"/>
  <c r="C7073" i="2"/>
  <c r="D7073" i="2"/>
  <c r="E7073" i="2"/>
  <c r="F7073" i="2"/>
  <c r="G7073" i="2"/>
  <c r="H7073" i="2"/>
  <c r="I7073" i="2"/>
  <c r="A7074" i="2"/>
  <c r="B7074" i="2"/>
  <c r="C7074" i="2"/>
  <c r="D7074" i="2"/>
  <c r="E7074" i="2"/>
  <c r="F7074" i="2"/>
  <c r="G7074" i="2"/>
  <c r="H7074" i="2"/>
  <c r="I7074" i="2"/>
  <c r="A7075" i="2"/>
  <c r="B7075" i="2"/>
  <c r="C7075" i="2"/>
  <c r="D7075" i="2"/>
  <c r="E7075" i="2"/>
  <c r="F7075" i="2"/>
  <c r="G7075" i="2"/>
  <c r="H7075" i="2"/>
  <c r="I7075" i="2"/>
  <c r="A7076" i="2"/>
  <c r="B7076" i="2"/>
  <c r="C7076" i="2"/>
  <c r="D7076" i="2"/>
  <c r="E7076" i="2"/>
  <c r="F7076" i="2"/>
  <c r="G7076" i="2"/>
  <c r="H7076" i="2"/>
  <c r="I7076" i="2"/>
  <c r="A7077" i="2"/>
  <c r="B7077" i="2"/>
  <c r="C7077" i="2"/>
  <c r="D7077" i="2"/>
  <c r="E7077" i="2"/>
  <c r="F7077" i="2"/>
  <c r="G7077" i="2"/>
  <c r="H7077" i="2"/>
  <c r="I7077" i="2"/>
  <c r="A7078" i="2"/>
  <c r="B7078" i="2"/>
  <c r="C7078" i="2"/>
  <c r="D7078" i="2"/>
  <c r="E7078" i="2"/>
  <c r="F7078" i="2"/>
  <c r="G7078" i="2"/>
  <c r="H7078" i="2"/>
  <c r="I7078" i="2"/>
  <c r="A7079" i="2"/>
  <c r="B7079" i="2"/>
  <c r="C7079" i="2"/>
  <c r="D7079" i="2"/>
  <c r="E7079" i="2"/>
  <c r="F7079" i="2"/>
  <c r="G7079" i="2"/>
  <c r="H7079" i="2"/>
  <c r="I7079" i="2"/>
  <c r="A7080" i="2"/>
  <c r="B7080" i="2"/>
  <c r="C7080" i="2"/>
  <c r="D7080" i="2"/>
  <c r="E7080" i="2"/>
  <c r="F7080" i="2"/>
  <c r="G7080" i="2"/>
  <c r="H7080" i="2"/>
  <c r="I7080" i="2"/>
  <c r="A7081" i="2"/>
  <c r="B7081" i="2"/>
  <c r="C7081" i="2"/>
  <c r="D7081" i="2"/>
  <c r="E7081" i="2"/>
  <c r="F7081" i="2"/>
  <c r="G7081" i="2"/>
  <c r="H7081" i="2"/>
  <c r="I7081" i="2"/>
  <c r="A7082" i="2"/>
  <c r="B7082" i="2"/>
  <c r="C7082" i="2"/>
  <c r="D7082" i="2"/>
  <c r="E7082" i="2"/>
  <c r="F7082" i="2"/>
  <c r="G7082" i="2"/>
  <c r="H7082" i="2"/>
  <c r="I7082" i="2"/>
  <c r="A7083" i="2"/>
  <c r="B7083" i="2"/>
  <c r="C7083" i="2"/>
  <c r="D7083" i="2"/>
  <c r="E7083" i="2"/>
  <c r="F7083" i="2"/>
  <c r="G7083" i="2"/>
  <c r="H7083" i="2"/>
  <c r="I7083" i="2"/>
  <c r="A7084" i="2"/>
  <c r="B7084" i="2"/>
  <c r="C7084" i="2"/>
  <c r="D7084" i="2"/>
  <c r="E7084" i="2"/>
  <c r="F7084" i="2"/>
  <c r="G7084" i="2"/>
  <c r="H7084" i="2"/>
  <c r="I7084" i="2"/>
  <c r="A7085" i="2"/>
  <c r="B7085" i="2"/>
  <c r="C7085" i="2"/>
  <c r="D7085" i="2"/>
  <c r="E7085" i="2"/>
  <c r="F7085" i="2"/>
  <c r="G7085" i="2"/>
  <c r="H7085" i="2"/>
  <c r="I7085" i="2"/>
  <c r="A7086" i="2"/>
  <c r="B7086" i="2"/>
  <c r="C7086" i="2"/>
  <c r="D7086" i="2"/>
  <c r="E7086" i="2"/>
  <c r="F7086" i="2"/>
  <c r="G7086" i="2"/>
  <c r="H7086" i="2"/>
  <c r="I7086" i="2"/>
  <c r="A7087" i="2"/>
  <c r="B7087" i="2"/>
  <c r="C7087" i="2"/>
  <c r="D7087" i="2"/>
  <c r="E7087" i="2"/>
  <c r="F7087" i="2"/>
  <c r="G7087" i="2"/>
  <c r="H7087" i="2"/>
  <c r="I7087" i="2"/>
  <c r="A7088" i="2"/>
  <c r="B7088" i="2"/>
  <c r="C7088" i="2"/>
  <c r="D7088" i="2"/>
  <c r="E7088" i="2"/>
  <c r="F7088" i="2"/>
  <c r="G7088" i="2"/>
  <c r="H7088" i="2"/>
  <c r="I7088" i="2"/>
  <c r="A7089" i="2"/>
  <c r="B7089" i="2"/>
  <c r="C7089" i="2"/>
  <c r="D7089" i="2"/>
  <c r="E7089" i="2"/>
  <c r="F7089" i="2"/>
  <c r="G7089" i="2"/>
  <c r="H7089" i="2"/>
  <c r="I7089" i="2"/>
  <c r="A7090" i="2"/>
  <c r="B7090" i="2"/>
  <c r="C7090" i="2"/>
  <c r="D7090" i="2"/>
  <c r="E7090" i="2"/>
  <c r="F7090" i="2"/>
  <c r="G7090" i="2"/>
  <c r="H7090" i="2"/>
  <c r="I7090" i="2"/>
  <c r="A7091" i="2"/>
  <c r="B7091" i="2"/>
  <c r="C7091" i="2"/>
  <c r="D7091" i="2"/>
  <c r="E7091" i="2"/>
  <c r="F7091" i="2"/>
  <c r="G7091" i="2"/>
  <c r="H7091" i="2"/>
  <c r="I7091" i="2"/>
  <c r="A7092" i="2"/>
  <c r="B7092" i="2"/>
  <c r="C7092" i="2"/>
  <c r="D7092" i="2"/>
  <c r="E7092" i="2"/>
  <c r="F7092" i="2"/>
  <c r="G7092" i="2"/>
  <c r="H7092" i="2"/>
  <c r="I7092" i="2"/>
  <c r="A7093" i="2"/>
  <c r="B7093" i="2"/>
  <c r="C7093" i="2"/>
  <c r="D7093" i="2"/>
  <c r="E7093" i="2"/>
  <c r="F7093" i="2"/>
  <c r="G7093" i="2"/>
  <c r="H7093" i="2"/>
  <c r="I7093" i="2"/>
  <c r="A7094" i="2"/>
  <c r="B7094" i="2"/>
  <c r="C7094" i="2"/>
  <c r="D7094" i="2"/>
  <c r="E7094" i="2"/>
  <c r="F7094" i="2"/>
  <c r="G7094" i="2"/>
  <c r="H7094" i="2"/>
  <c r="I7094" i="2"/>
  <c r="A7095" i="2"/>
  <c r="B7095" i="2"/>
  <c r="C7095" i="2"/>
  <c r="D7095" i="2"/>
  <c r="E7095" i="2"/>
  <c r="F7095" i="2"/>
  <c r="G7095" i="2"/>
  <c r="H7095" i="2"/>
  <c r="I7095" i="2"/>
  <c r="A7096" i="2"/>
  <c r="B7096" i="2"/>
  <c r="C7096" i="2"/>
  <c r="D7096" i="2"/>
  <c r="E7096" i="2"/>
  <c r="F7096" i="2"/>
  <c r="G7096" i="2"/>
  <c r="H7096" i="2"/>
  <c r="I7096" i="2"/>
  <c r="A7097" i="2"/>
  <c r="B7097" i="2"/>
  <c r="C7097" i="2"/>
  <c r="D7097" i="2"/>
  <c r="E7097" i="2"/>
  <c r="F7097" i="2"/>
  <c r="G7097" i="2"/>
  <c r="H7097" i="2"/>
  <c r="I7097" i="2"/>
  <c r="A7098" i="2"/>
  <c r="B7098" i="2"/>
  <c r="C7098" i="2"/>
  <c r="D7098" i="2"/>
  <c r="E7098" i="2"/>
  <c r="F7098" i="2"/>
  <c r="G7098" i="2"/>
  <c r="H7098" i="2"/>
  <c r="I7098" i="2"/>
  <c r="A7099" i="2"/>
  <c r="B7099" i="2"/>
  <c r="C7099" i="2"/>
  <c r="D7099" i="2"/>
  <c r="E7099" i="2"/>
  <c r="F7099" i="2"/>
  <c r="G7099" i="2"/>
  <c r="H7099" i="2"/>
  <c r="I7099" i="2"/>
  <c r="A7100" i="2"/>
  <c r="B7100" i="2"/>
  <c r="C7100" i="2"/>
  <c r="D7100" i="2"/>
  <c r="E7100" i="2"/>
  <c r="F7100" i="2"/>
  <c r="G7100" i="2"/>
  <c r="H7100" i="2"/>
  <c r="I7100" i="2"/>
  <c r="A7101" i="2"/>
  <c r="B7101" i="2"/>
  <c r="C7101" i="2"/>
  <c r="D7101" i="2"/>
  <c r="E7101" i="2"/>
  <c r="F7101" i="2"/>
  <c r="G7101" i="2"/>
  <c r="H7101" i="2"/>
  <c r="I7101" i="2"/>
  <c r="A7102" i="2"/>
  <c r="B7102" i="2"/>
  <c r="C7102" i="2"/>
  <c r="D7102" i="2"/>
  <c r="E7102" i="2"/>
  <c r="F7102" i="2"/>
  <c r="G7102" i="2"/>
  <c r="H7102" i="2"/>
  <c r="I7102" i="2"/>
  <c r="A7103" i="2"/>
  <c r="B7103" i="2"/>
  <c r="C7103" i="2"/>
  <c r="D7103" i="2"/>
  <c r="E7103" i="2"/>
  <c r="F7103" i="2"/>
  <c r="G7103" i="2"/>
  <c r="H7103" i="2"/>
  <c r="I7103" i="2"/>
  <c r="A7104" i="2"/>
  <c r="B7104" i="2"/>
  <c r="C7104" i="2"/>
  <c r="D7104" i="2"/>
  <c r="E7104" i="2"/>
  <c r="F7104" i="2"/>
  <c r="G7104" i="2"/>
  <c r="H7104" i="2"/>
  <c r="I7104" i="2"/>
  <c r="A7105" i="2"/>
  <c r="B7105" i="2"/>
  <c r="C7105" i="2"/>
  <c r="D7105" i="2"/>
  <c r="E7105" i="2"/>
  <c r="F7105" i="2"/>
  <c r="G7105" i="2"/>
  <c r="H7105" i="2"/>
  <c r="I7105" i="2"/>
  <c r="A7106" i="2"/>
  <c r="B7106" i="2"/>
  <c r="C7106" i="2"/>
  <c r="D7106" i="2"/>
  <c r="E7106" i="2"/>
  <c r="F7106" i="2"/>
  <c r="G7106" i="2"/>
  <c r="H7106" i="2"/>
  <c r="I7106" i="2"/>
  <c r="A7107" i="2"/>
  <c r="B7107" i="2"/>
  <c r="C7107" i="2"/>
  <c r="D7107" i="2"/>
  <c r="E7107" i="2"/>
  <c r="F7107" i="2"/>
  <c r="G7107" i="2"/>
  <c r="H7107" i="2"/>
  <c r="I7107" i="2"/>
  <c r="A7108" i="2"/>
  <c r="B7108" i="2"/>
  <c r="C7108" i="2"/>
  <c r="D7108" i="2"/>
  <c r="E7108" i="2"/>
  <c r="F7108" i="2"/>
  <c r="G7108" i="2"/>
  <c r="H7108" i="2"/>
  <c r="I7108" i="2"/>
  <c r="A7109" i="2"/>
  <c r="B7109" i="2"/>
  <c r="C7109" i="2"/>
  <c r="D7109" i="2"/>
  <c r="E7109" i="2"/>
  <c r="F7109" i="2"/>
  <c r="G7109" i="2"/>
  <c r="H7109" i="2"/>
  <c r="I7109" i="2"/>
  <c r="A7110" i="2"/>
  <c r="B7110" i="2"/>
  <c r="C7110" i="2"/>
  <c r="D7110" i="2"/>
  <c r="E7110" i="2"/>
  <c r="F7110" i="2"/>
  <c r="G7110" i="2"/>
  <c r="H7110" i="2"/>
  <c r="I7110" i="2"/>
  <c r="A7111" i="2"/>
  <c r="B7111" i="2"/>
  <c r="C7111" i="2"/>
  <c r="D7111" i="2"/>
  <c r="E7111" i="2"/>
  <c r="F7111" i="2"/>
  <c r="G7111" i="2"/>
  <c r="H7111" i="2"/>
  <c r="I7111" i="2"/>
  <c r="A7112" i="2"/>
  <c r="B7112" i="2"/>
  <c r="C7112" i="2"/>
  <c r="D7112" i="2"/>
  <c r="E7112" i="2"/>
  <c r="F7112" i="2"/>
  <c r="G7112" i="2"/>
  <c r="H7112" i="2"/>
  <c r="I7112" i="2"/>
  <c r="A7113" i="2"/>
  <c r="B7113" i="2"/>
  <c r="C7113" i="2"/>
  <c r="D7113" i="2"/>
  <c r="E7113" i="2"/>
  <c r="F7113" i="2"/>
  <c r="G7113" i="2"/>
  <c r="H7113" i="2"/>
  <c r="I7113" i="2"/>
  <c r="A7114" i="2"/>
  <c r="B7114" i="2"/>
  <c r="C7114" i="2"/>
  <c r="D7114" i="2"/>
  <c r="E7114" i="2"/>
  <c r="F7114" i="2"/>
  <c r="G7114" i="2"/>
  <c r="H7114" i="2"/>
  <c r="I7114" i="2"/>
  <c r="A7115" i="2"/>
  <c r="B7115" i="2"/>
  <c r="C7115" i="2"/>
  <c r="D7115" i="2"/>
  <c r="E7115" i="2"/>
  <c r="F7115" i="2"/>
  <c r="G7115" i="2"/>
  <c r="H7115" i="2"/>
  <c r="I7115" i="2"/>
  <c r="A7116" i="2"/>
  <c r="B7116" i="2"/>
  <c r="C7116" i="2"/>
  <c r="D7116" i="2"/>
  <c r="E7116" i="2"/>
  <c r="F7116" i="2"/>
  <c r="G7116" i="2"/>
  <c r="H7116" i="2"/>
  <c r="I7116" i="2"/>
  <c r="A7117" i="2"/>
  <c r="B7117" i="2"/>
  <c r="C7117" i="2"/>
  <c r="D7117" i="2"/>
  <c r="E7117" i="2"/>
  <c r="F7117" i="2"/>
  <c r="G7117" i="2"/>
  <c r="H7117" i="2"/>
  <c r="I7117" i="2"/>
  <c r="A7118" i="2"/>
  <c r="B7118" i="2"/>
  <c r="C7118" i="2"/>
  <c r="D7118" i="2"/>
  <c r="E7118" i="2"/>
  <c r="F7118" i="2"/>
  <c r="G7118" i="2"/>
  <c r="H7118" i="2"/>
  <c r="I7118" i="2"/>
  <c r="A7119" i="2"/>
  <c r="B7119" i="2"/>
  <c r="C7119" i="2"/>
  <c r="D7119" i="2"/>
  <c r="E7119" i="2"/>
  <c r="F7119" i="2"/>
  <c r="G7119" i="2"/>
  <c r="H7119" i="2"/>
  <c r="I7119" i="2"/>
  <c r="A7120" i="2"/>
  <c r="B7120" i="2"/>
  <c r="C7120" i="2"/>
  <c r="D7120" i="2"/>
  <c r="E7120" i="2"/>
  <c r="F7120" i="2"/>
  <c r="G7120" i="2"/>
  <c r="H7120" i="2"/>
  <c r="I7120" i="2"/>
  <c r="A7121" i="2"/>
  <c r="B7121" i="2"/>
  <c r="C7121" i="2"/>
  <c r="D7121" i="2"/>
  <c r="E7121" i="2"/>
  <c r="F7121" i="2"/>
  <c r="G7121" i="2"/>
  <c r="H7121" i="2"/>
  <c r="I7121" i="2"/>
  <c r="A7122" i="2"/>
  <c r="B7122" i="2"/>
  <c r="C7122" i="2"/>
  <c r="D7122" i="2"/>
  <c r="E7122" i="2"/>
  <c r="F7122" i="2"/>
  <c r="G7122" i="2"/>
  <c r="H7122" i="2"/>
  <c r="I7122" i="2"/>
  <c r="A7123" i="2"/>
  <c r="B7123" i="2"/>
  <c r="C7123" i="2"/>
  <c r="D7123" i="2"/>
  <c r="E7123" i="2"/>
  <c r="F7123" i="2"/>
  <c r="G7123" i="2"/>
  <c r="H7123" i="2"/>
  <c r="I7123" i="2"/>
  <c r="A7124" i="2"/>
  <c r="B7124" i="2"/>
  <c r="C7124" i="2"/>
  <c r="D7124" i="2"/>
  <c r="E7124" i="2"/>
  <c r="F7124" i="2"/>
  <c r="G7124" i="2"/>
  <c r="H7124" i="2"/>
  <c r="I7124" i="2"/>
  <c r="A7125" i="2"/>
  <c r="B7125" i="2"/>
  <c r="C7125" i="2"/>
  <c r="D7125" i="2"/>
  <c r="E7125" i="2"/>
  <c r="F7125" i="2"/>
  <c r="G7125" i="2"/>
  <c r="H7125" i="2"/>
  <c r="I7125" i="2"/>
  <c r="A7126" i="2"/>
  <c r="B7126" i="2"/>
  <c r="C7126" i="2"/>
  <c r="D7126" i="2"/>
  <c r="E7126" i="2"/>
  <c r="F7126" i="2"/>
  <c r="G7126" i="2"/>
  <c r="H7126" i="2"/>
  <c r="I7126" i="2"/>
  <c r="A7127" i="2"/>
  <c r="B7127" i="2"/>
  <c r="C7127" i="2"/>
  <c r="D7127" i="2"/>
  <c r="E7127" i="2"/>
  <c r="F7127" i="2"/>
  <c r="G7127" i="2"/>
  <c r="H7127" i="2"/>
  <c r="I7127" i="2"/>
  <c r="A7128" i="2"/>
  <c r="B7128" i="2"/>
  <c r="C7128" i="2"/>
  <c r="D7128" i="2"/>
  <c r="E7128" i="2"/>
  <c r="F7128" i="2"/>
  <c r="G7128" i="2"/>
  <c r="H7128" i="2"/>
  <c r="I7128" i="2"/>
  <c r="A7129" i="2"/>
  <c r="B7129" i="2"/>
  <c r="C7129" i="2"/>
  <c r="D7129" i="2"/>
  <c r="E7129" i="2"/>
  <c r="F7129" i="2"/>
  <c r="G7129" i="2"/>
  <c r="H7129" i="2"/>
  <c r="I7129" i="2"/>
  <c r="A7130" i="2"/>
  <c r="B7130" i="2"/>
  <c r="C7130" i="2"/>
  <c r="D7130" i="2"/>
  <c r="E7130" i="2"/>
  <c r="F7130" i="2"/>
  <c r="G7130" i="2"/>
  <c r="H7130" i="2"/>
  <c r="I7130" i="2"/>
  <c r="A7131" i="2"/>
  <c r="B7131" i="2"/>
  <c r="C7131" i="2"/>
  <c r="D7131" i="2"/>
  <c r="E7131" i="2"/>
  <c r="F7131" i="2"/>
  <c r="G7131" i="2"/>
  <c r="H7131" i="2"/>
  <c r="I7131" i="2"/>
  <c r="A7132" i="2"/>
  <c r="B7132" i="2"/>
  <c r="C7132" i="2"/>
  <c r="D7132" i="2"/>
  <c r="E7132" i="2"/>
  <c r="F7132" i="2"/>
  <c r="G7132" i="2"/>
  <c r="H7132" i="2"/>
  <c r="I7132" i="2"/>
  <c r="A7133" i="2"/>
  <c r="B7133" i="2"/>
  <c r="C7133" i="2"/>
  <c r="D7133" i="2"/>
  <c r="E7133" i="2"/>
  <c r="F7133" i="2"/>
  <c r="G7133" i="2"/>
  <c r="H7133" i="2"/>
  <c r="I7133" i="2"/>
  <c r="A7134" i="2"/>
  <c r="B7134" i="2"/>
  <c r="C7134" i="2"/>
  <c r="D7134" i="2"/>
  <c r="E7134" i="2"/>
  <c r="F7134" i="2"/>
  <c r="G7134" i="2"/>
  <c r="H7134" i="2"/>
  <c r="I7134" i="2"/>
  <c r="A7135" i="2"/>
  <c r="B7135" i="2"/>
  <c r="C7135" i="2"/>
  <c r="D7135" i="2"/>
  <c r="E7135" i="2"/>
  <c r="F7135" i="2"/>
  <c r="G7135" i="2"/>
  <c r="H7135" i="2"/>
  <c r="I7135" i="2"/>
  <c r="A7136" i="2"/>
  <c r="B7136" i="2"/>
  <c r="C7136" i="2"/>
  <c r="D7136" i="2"/>
  <c r="E7136" i="2"/>
  <c r="F7136" i="2"/>
  <c r="G7136" i="2"/>
  <c r="H7136" i="2"/>
  <c r="I7136" i="2"/>
  <c r="A7137" i="2"/>
  <c r="B7137" i="2"/>
  <c r="C7137" i="2"/>
  <c r="D7137" i="2"/>
  <c r="E7137" i="2"/>
  <c r="F7137" i="2"/>
  <c r="G7137" i="2"/>
  <c r="H7137" i="2"/>
  <c r="I7137" i="2"/>
  <c r="A7138" i="2"/>
  <c r="B7138" i="2"/>
  <c r="C7138" i="2"/>
  <c r="D7138" i="2"/>
  <c r="E7138" i="2"/>
  <c r="F7138" i="2"/>
  <c r="G7138" i="2"/>
  <c r="H7138" i="2"/>
  <c r="I7138" i="2"/>
  <c r="A7139" i="2"/>
  <c r="B7139" i="2"/>
  <c r="C7139" i="2"/>
  <c r="D7139" i="2"/>
  <c r="E7139" i="2"/>
  <c r="F7139" i="2"/>
  <c r="G7139" i="2"/>
  <c r="H7139" i="2"/>
  <c r="I7139" i="2"/>
  <c r="A7140" i="2"/>
  <c r="B7140" i="2"/>
  <c r="C7140" i="2"/>
  <c r="D7140" i="2"/>
  <c r="E7140" i="2"/>
  <c r="F7140" i="2"/>
  <c r="G7140" i="2"/>
  <c r="H7140" i="2"/>
  <c r="I7140" i="2"/>
  <c r="A7141" i="2"/>
  <c r="B7141" i="2"/>
  <c r="C7141" i="2"/>
  <c r="D7141" i="2"/>
  <c r="E7141" i="2"/>
  <c r="F7141" i="2"/>
  <c r="G7141" i="2"/>
  <c r="H7141" i="2"/>
  <c r="I7141" i="2"/>
  <c r="A7142" i="2"/>
  <c r="B7142" i="2"/>
  <c r="C7142" i="2"/>
  <c r="D7142" i="2"/>
  <c r="E7142" i="2"/>
  <c r="F7142" i="2"/>
  <c r="G7142" i="2"/>
  <c r="H7142" i="2"/>
  <c r="I7142" i="2"/>
  <c r="A7143" i="2"/>
  <c r="B7143" i="2"/>
  <c r="C7143" i="2"/>
  <c r="D7143" i="2"/>
  <c r="E7143" i="2"/>
  <c r="F7143" i="2"/>
  <c r="G7143" i="2"/>
  <c r="H7143" i="2"/>
  <c r="I7143" i="2"/>
  <c r="A7144" i="2"/>
  <c r="B7144" i="2"/>
  <c r="C7144" i="2"/>
  <c r="D7144" i="2"/>
  <c r="E7144" i="2"/>
  <c r="F7144" i="2"/>
  <c r="G7144" i="2"/>
  <c r="H7144" i="2"/>
  <c r="I7144" i="2"/>
  <c r="A7145" i="2"/>
  <c r="B7145" i="2"/>
  <c r="C7145" i="2"/>
  <c r="D7145" i="2"/>
  <c r="E7145" i="2"/>
  <c r="F7145" i="2"/>
  <c r="G7145" i="2"/>
  <c r="H7145" i="2"/>
  <c r="I7145" i="2"/>
  <c r="A7146" i="2"/>
  <c r="B7146" i="2"/>
  <c r="C7146" i="2"/>
  <c r="D7146" i="2"/>
  <c r="E7146" i="2"/>
  <c r="F7146" i="2"/>
  <c r="G7146" i="2"/>
  <c r="H7146" i="2"/>
  <c r="I7146" i="2"/>
  <c r="A7147" i="2"/>
  <c r="B7147" i="2"/>
  <c r="C7147" i="2"/>
  <c r="D7147" i="2"/>
  <c r="E7147" i="2"/>
  <c r="F7147" i="2"/>
  <c r="G7147" i="2"/>
  <c r="H7147" i="2"/>
  <c r="I7147" i="2"/>
  <c r="A7148" i="2"/>
  <c r="B7148" i="2"/>
  <c r="C7148" i="2"/>
  <c r="D7148" i="2"/>
  <c r="E7148" i="2"/>
  <c r="F7148" i="2"/>
  <c r="G7148" i="2"/>
  <c r="H7148" i="2"/>
  <c r="I7148" i="2"/>
  <c r="A7149" i="2"/>
  <c r="B7149" i="2"/>
  <c r="C7149" i="2"/>
  <c r="D7149" i="2"/>
  <c r="E7149" i="2"/>
  <c r="F7149" i="2"/>
  <c r="G7149" i="2"/>
  <c r="H7149" i="2"/>
  <c r="I7149" i="2"/>
  <c r="A7150" i="2"/>
  <c r="B7150" i="2"/>
  <c r="C7150" i="2"/>
  <c r="D7150" i="2"/>
  <c r="E7150" i="2"/>
  <c r="F7150" i="2"/>
  <c r="G7150" i="2"/>
  <c r="H7150" i="2"/>
  <c r="I7150" i="2"/>
  <c r="A7151" i="2"/>
  <c r="B7151" i="2"/>
  <c r="C7151" i="2"/>
  <c r="D7151" i="2"/>
  <c r="E7151" i="2"/>
  <c r="F7151" i="2"/>
  <c r="G7151" i="2"/>
  <c r="H7151" i="2"/>
  <c r="I7151" i="2"/>
  <c r="A7152" i="2"/>
  <c r="B7152" i="2"/>
  <c r="C7152" i="2"/>
  <c r="D7152" i="2"/>
  <c r="E7152" i="2"/>
  <c r="F7152" i="2"/>
  <c r="G7152" i="2"/>
  <c r="H7152" i="2"/>
  <c r="I7152" i="2"/>
  <c r="A7153" i="2"/>
  <c r="B7153" i="2"/>
  <c r="C7153" i="2"/>
  <c r="D7153" i="2"/>
  <c r="E7153" i="2"/>
  <c r="F7153" i="2"/>
  <c r="G7153" i="2"/>
  <c r="H7153" i="2"/>
  <c r="I7153" i="2"/>
  <c r="A7154" i="2"/>
  <c r="B7154" i="2"/>
  <c r="C7154" i="2"/>
  <c r="D7154" i="2"/>
  <c r="E7154" i="2"/>
  <c r="F7154" i="2"/>
  <c r="G7154" i="2"/>
  <c r="H7154" i="2"/>
  <c r="I7154" i="2"/>
  <c r="A7155" i="2"/>
  <c r="B7155" i="2"/>
  <c r="C7155" i="2"/>
  <c r="D7155" i="2"/>
  <c r="E7155" i="2"/>
  <c r="F7155" i="2"/>
  <c r="G7155" i="2"/>
  <c r="H7155" i="2"/>
  <c r="I7155" i="2"/>
  <c r="A7156" i="2"/>
  <c r="B7156" i="2"/>
  <c r="C7156" i="2"/>
  <c r="D7156" i="2"/>
  <c r="E7156" i="2"/>
  <c r="F7156" i="2"/>
  <c r="G7156" i="2"/>
  <c r="H7156" i="2"/>
  <c r="I7156" i="2"/>
  <c r="A7157" i="2"/>
  <c r="B7157" i="2"/>
  <c r="C7157" i="2"/>
  <c r="D7157" i="2"/>
  <c r="E7157" i="2"/>
  <c r="F7157" i="2"/>
  <c r="G7157" i="2"/>
  <c r="H7157" i="2"/>
  <c r="I7157" i="2"/>
  <c r="A7158" i="2"/>
  <c r="B7158" i="2"/>
  <c r="C7158" i="2"/>
  <c r="D7158" i="2"/>
  <c r="E7158" i="2"/>
  <c r="F7158" i="2"/>
  <c r="G7158" i="2"/>
  <c r="H7158" i="2"/>
  <c r="I7158" i="2"/>
  <c r="A7159" i="2"/>
  <c r="B7159" i="2"/>
  <c r="C7159" i="2"/>
  <c r="D7159" i="2"/>
  <c r="E7159" i="2"/>
  <c r="F7159" i="2"/>
  <c r="G7159" i="2"/>
  <c r="H7159" i="2"/>
  <c r="I7159" i="2"/>
  <c r="A7160" i="2"/>
  <c r="B7160" i="2"/>
  <c r="C7160" i="2"/>
  <c r="D7160" i="2"/>
  <c r="E7160" i="2"/>
  <c r="F7160" i="2"/>
  <c r="G7160" i="2"/>
  <c r="H7160" i="2"/>
  <c r="I7160" i="2"/>
  <c r="A7161" i="2"/>
  <c r="B7161" i="2"/>
  <c r="C7161" i="2"/>
  <c r="D7161" i="2"/>
  <c r="E7161" i="2"/>
  <c r="F7161" i="2"/>
  <c r="G7161" i="2"/>
  <c r="H7161" i="2"/>
  <c r="I7161" i="2"/>
  <c r="A7162" i="2"/>
  <c r="B7162" i="2"/>
  <c r="C7162" i="2"/>
  <c r="D7162" i="2"/>
  <c r="E7162" i="2"/>
  <c r="F7162" i="2"/>
  <c r="G7162" i="2"/>
  <c r="H7162" i="2"/>
  <c r="I7162" i="2"/>
  <c r="A7163" i="2"/>
  <c r="B7163" i="2"/>
  <c r="C7163" i="2"/>
  <c r="D7163" i="2"/>
  <c r="E7163" i="2"/>
  <c r="F7163" i="2"/>
  <c r="G7163" i="2"/>
  <c r="H7163" i="2"/>
  <c r="I7163" i="2"/>
  <c r="A7164" i="2"/>
  <c r="B7164" i="2"/>
  <c r="C7164" i="2"/>
  <c r="D7164" i="2"/>
  <c r="E7164" i="2"/>
  <c r="F7164" i="2"/>
  <c r="G7164" i="2"/>
  <c r="H7164" i="2"/>
  <c r="I7164" i="2"/>
  <c r="A7165" i="2"/>
  <c r="B7165" i="2"/>
  <c r="C7165" i="2"/>
  <c r="D7165" i="2"/>
  <c r="E7165" i="2"/>
  <c r="F7165" i="2"/>
  <c r="G7165" i="2"/>
  <c r="H7165" i="2"/>
  <c r="I7165" i="2"/>
  <c r="A7166" i="2"/>
  <c r="B7166" i="2"/>
  <c r="C7166" i="2"/>
  <c r="D7166" i="2"/>
  <c r="E7166" i="2"/>
  <c r="F7166" i="2"/>
  <c r="G7166" i="2"/>
  <c r="H7166" i="2"/>
  <c r="I7166" i="2"/>
  <c r="A7167" i="2"/>
  <c r="B7167" i="2"/>
  <c r="C7167" i="2"/>
  <c r="D7167" i="2"/>
  <c r="E7167" i="2"/>
  <c r="F7167" i="2"/>
  <c r="G7167" i="2"/>
  <c r="H7167" i="2"/>
  <c r="I7167" i="2"/>
  <c r="A7168" i="2"/>
  <c r="B7168" i="2"/>
  <c r="C7168" i="2"/>
  <c r="D7168" i="2"/>
  <c r="E7168" i="2"/>
  <c r="F7168" i="2"/>
  <c r="G7168" i="2"/>
  <c r="H7168" i="2"/>
  <c r="I7168" i="2"/>
  <c r="A7169" i="2"/>
  <c r="B7169" i="2"/>
  <c r="C7169" i="2"/>
  <c r="D7169" i="2"/>
  <c r="E7169" i="2"/>
  <c r="F7169" i="2"/>
  <c r="G7169" i="2"/>
  <c r="H7169" i="2"/>
  <c r="I7169" i="2"/>
  <c r="A7170" i="2"/>
  <c r="B7170" i="2"/>
  <c r="C7170" i="2"/>
  <c r="D7170" i="2"/>
  <c r="E7170" i="2"/>
  <c r="F7170" i="2"/>
  <c r="G7170" i="2"/>
  <c r="H7170" i="2"/>
  <c r="I7170" i="2"/>
  <c r="A7171" i="2"/>
  <c r="B7171" i="2"/>
  <c r="C7171" i="2"/>
  <c r="D7171" i="2"/>
  <c r="E7171" i="2"/>
  <c r="F7171" i="2"/>
  <c r="G7171" i="2"/>
  <c r="H7171" i="2"/>
  <c r="I7171" i="2"/>
  <c r="A7172" i="2"/>
  <c r="B7172" i="2"/>
  <c r="C7172" i="2"/>
  <c r="D7172" i="2"/>
  <c r="E7172" i="2"/>
  <c r="F7172" i="2"/>
  <c r="G7172" i="2"/>
  <c r="H7172" i="2"/>
  <c r="I7172" i="2"/>
  <c r="A7173" i="2"/>
  <c r="B7173" i="2"/>
  <c r="C7173" i="2"/>
  <c r="D7173" i="2"/>
  <c r="E7173" i="2"/>
  <c r="F7173" i="2"/>
  <c r="G7173" i="2"/>
  <c r="H7173" i="2"/>
  <c r="I7173" i="2"/>
  <c r="A7174" i="2"/>
  <c r="B7174" i="2"/>
  <c r="C7174" i="2"/>
  <c r="D7174" i="2"/>
  <c r="E7174" i="2"/>
  <c r="F7174" i="2"/>
  <c r="G7174" i="2"/>
  <c r="H7174" i="2"/>
  <c r="I7174" i="2"/>
  <c r="A7175" i="2"/>
  <c r="B7175" i="2"/>
  <c r="C7175" i="2"/>
  <c r="D7175" i="2"/>
  <c r="E7175" i="2"/>
  <c r="F7175" i="2"/>
  <c r="G7175" i="2"/>
  <c r="H7175" i="2"/>
  <c r="I7175" i="2"/>
  <c r="A7176" i="2"/>
  <c r="B7176" i="2"/>
  <c r="C7176" i="2"/>
  <c r="D7176" i="2"/>
  <c r="E7176" i="2"/>
  <c r="F7176" i="2"/>
  <c r="G7176" i="2"/>
  <c r="H7176" i="2"/>
  <c r="I7176" i="2"/>
  <c r="A7177" i="2"/>
  <c r="B7177" i="2"/>
  <c r="C7177" i="2"/>
  <c r="D7177" i="2"/>
  <c r="E7177" i="2"/>
  <c r="F7177" i="2"/>
  <c r="G7177" i="2"/>
  <c r="H7177" i="2"/>
  <c r="I7177" i="2"/>
  <c r="A7178" i="2"/>
  <c r="B7178" i="2"/>
  <c r="C7178" i="2"/>
  <c r="D7178" i="2"/>
  <c r="E7178" i="2"/>
  <c r="F7178" i="2"/>
  <c r="G7178" i="2"/>
  <c r="H7178" i="2"/>
  <c r="I7178" i="2"/>
  <c r="A7179" i="2"/>
  <c r="B7179" i="2"/>
  <c r="C7179" i="2"/>
  <c r="D7179" i="2"/>
  <c r="E7179" i="2"/>
  <c r="F7179" i="2"/>
  <c r="G7179" i="2"/>
  <c r="H7179" i="2"/>
  <c r="I7179" i="2"/>
  <c r="A7180" i="2"/>
  <c r="B7180" i="2"/>
  <c r="C7180" i="2"/>
  <c r="D7180" i="2"/>
  <c r="E7180" i="2"/>
  <c r="F7180" i="2"/>
  <c r="G7180" i="2"/>
  <c r="H7180" i="2"/>
  <c r="I7180" i="2"/>
  <c r="A7181" i="2"/>
  <c r="B7181" i="2"/>
  <c r="C7181" i="2"/>
  <c r="D7181" i="2"/>
  <c r="E7181" i="2"/>
  <c r="F7181" i="2"/>
  <c r="G7181" i="2"/>
  <c r="H7181" i="2"/>
  <c r="I7181" i="2"/>
  <c r="A7182" i="2"/>
  <c r="B7182" i="2"/>
  <c r="C7182" i="2"/>
  <c r="D7182" i="2"/>
  <c r="E7182" i="2"/>
  <c r="F7182" i="2"/>
  <c r="G7182" i="2"/>
  <c r="H7182" i="2"/>
  <c r="I7182" i="2"/>
  <c r="A7183" i="2"/>
  <c r="B7183" i="2"/>
  <c r="C7183" i="2"/>
  <c r="D7183" i="2"/>
  <c r="E7183" i="2"/>
  <c r="F7183" i="2"/>
  <c r="G7183" i="2"/>
  <c r="H7183" i="2"/>
  <c r="I7183" i="2"/>
  <c r="A7184" i="2"/>
  <c r="B7184" i="2"/>
  <c r="C7184" i="2"/>
  <c r="D7184" i="2"/>
  <c r="E7184" i="2"/>
  <c r="F7184" i="2"/>
  <c r="G7184" i="2"/>
  <c r="H7184" i="2"/>
  <c r="I7184" i="2"/>
  <c r="A7185" i="2"/>
  <c r="B7185" i="2"/>
  <c r="C7185" i="2"/>
  <c r="D7185" i="2"/>
  <c r="E7185" i="2"/>
  <c r="F7185" i="2"/>
  <c r="G7185" i="2"/>
  <c r="H7185" i="2"/>
  <c r="I7185" i="2"/>
  <c r="A7186" i="2"/>
  <c r="B7186" i="2"/>
  <c r="C7186" i="2"/>
  <c r="D7186" i="2"/>
  <c r="E7186" i="2"/>
  <c r="F7186" i="2"/>
  <c r="G7186" i="2"/>
  <c r="H7186" i="2"/>
  <c r="I7186" i="2"/>
  <c r="A7187" i="2"/>
  <c r="B7187" i="2"/>
  <c r="C7187" i="2"/>
  <c r="D7187" i="2"/>
  <c r="E7187" i="2"/>
  <c r="F7187" i="2"/>
  <c r="G7187" i="2"/>
  <c r="H7187" i="2"/>
  <c r="I7187" i="2"/>
  <c r="A7188" i="2"/>
  <c r="B7188" i="2"/>
  <c r="C7188" i="2"/>
  <c r="D7188" i="2"/>
  <c r="E7188" i="2"/>
  <c r="F7188" i="2"/>
  <c r="G7188" i="2"/>
  <c r="H7188" i="2"/>
  <c r="I7188" i="2"/>
  <c r="A7189" i="2"/>
  <c r="B7189" i="2"/>
  <c r="C7189" i="2"/>
  <c r="D7189" i="2"/>
  <c r="E7189" i="2"/>
  <c r="F7189" i="2"/>
  <c r="G7189" i="2"/>
  <c r="H7189" i="2"/>
  <c r="I7189" i="2"/>
  <c r="A7190" i="2"/>
  <c r="B7190" i="2"/>
  <c r="C7190" i="2"/>
  <c r="D7190" i="2"/>
  <c r="E7190" i="2"/>
  <c r="F7190" i="2"/>
  <c r="G7190" i="2"/>
  <c r="H7190" i="2"/>
  <c r="I7190" i="2"/>
  <c r="A7191" i="2"/>
  <c r="B7191" i="2"/>
  <c r="C7191" i="2"/>
  <c r="D7191" i="2"/>
  <c r="E7191" i="2"/>
  <c r="F7191" i="2"/>
  <c r="G7191" i="2"/>
  <c r="H7191" i="2"/>
  <c r="I7191" i="2"/>
  <c r="A7192" i="2"/>
  <c r="B7192" i="2"/>
  <c r="C7192" i="2"/>
  <c r="D7192" i="2"/>
  <c r="E7192" i="2"/>
  <c r="F7192" i="2"/>
  <c r="G7192" i="2"/>
  <c r="H7192" i="2"/>
  <c r="I7192" i="2"/>
  <c r="A7193" i="2"/>
  <c r="B7193" i="2"/>
  <c r="C7193" i="2"/>
  <c r="D7193" i="2"/>
  <c r="E7193" i="2"/>
  <c r="F7193" i="2"/>
  <c r="G7193" i="2"/>
  <c r="H7193" i="2"/>
  <c r="I7193" i="2"/>
  <c r="A7194" i="2"/>
  <c r="B7194" i="2"/>
  <c r="C7194" i="2"/>
  <c r="D7194" i="2"/>
  <c r="E7194" i="2"/>
  <c r="F7194" i="2"/>
  <c r="G7194" i="2"/>
  <c r="H7194" i="2"/>
  <c r="I7194" i="2"/>
  <c r="A7195" i="2"/>
  <c r="B7195" i="2"/>
  <c r="C7195" i="2"/>
  <c r="D7195" i="2"/>
  <c r="E7195" i="2"/>
  <c r="F7195" i="2"/>
  <c r="G7195" i="2"/>
  <c r="H7195" i="2"/>
  <c r="I7195" i="2"/>
  <c r="A7196" i="2"/>
  <c r="B7196" i="2"/>
  <c r="C7196" i="2"/>
  <c r="D7196" i="2"/>
  <c r="E7196" i="2"/>
  <c r="F7196" i="2"/>
  <c r="G7196" i="2"/>
  <c r="H7196" i="2"/>
  <c r="I7196" i="2"/>
  <c r="A7197" i="2"/>
  <c r="B7197" i="2"/>
  <c r="C7197" i="2"/>
  <c r="D7197" i="2"/>
  <c r="E7197" i="2"/>
  <c r="F7197" i="2"/>
  <c r="G7197" i="2"/>
  <c r="H7197" i="2"/>
  <c r="I7197" i="2"/>
  <c r="A7198" i="2"/>
  <c r="B7198" i="2"/>
  <c r="C7198" i="2"/>
  <c r="D7198" i="2"/>
  <c r="E7198" i="2"/>
  <c r="F7198" i="2"/>
  <c r="G7198" i="2"/>
  <c r="H7198" i="2"/>
  <c r="I7198" i="2"/>
  <c r="A7199" i="2"/>
  <c r="B7199" i="2"/>
  <c r="C7199" i="2"/>
  <c r="D7199" i="2"/>
  <c r="E7199" i="2"/>
  <c r="F7199" i="2"/>
  <c r="G7199" i="2"/>
  <c r="H7199" i="2"/>
  <c r="I7199" i="2"/>
  <c r="A7200" i="2"/>
  <c r="B7200" i="2"/>
  <c r="C7200" i="2"/>
  <c r="D7200" i="2"/>
  <c r="E7200" i="2"/>
  <c r="F7200" i="2"/>
  <c r="G7200" i="2"/>
  <c r="H7200" i="2"/>
  <c r="I7200" i="2"/>
  <c r="A7201" i="2"/>
  <c r="B7201" i="2"/>
  <c r="C7201" i="2"/>
  <c r="D7201" i="2"/>
  <c r="E7201" i="2"/>
  <c r="F7201" i="2"/>
  <c r="G7201" i="2"/>
  <c r="H7201" i="2"/>
  <c r="I7201" i="2"/>
  <c r="A7202" i="2"/>
  <c r="B7202" i="2"/>
  <c r="C7202" i="2"/>
  <c r="D7202" i="2"/>
  <c r="E7202" i="2"/>
  <c r="F7202" i="2"/>
  <c r="G7202" i="2"/>
  <c r="H7202" i="2"/>
  <c r="I7202" i="2"/>
  <c r="A7203" i="2"/>
  <c r="B7203" i="2"/>
  <c r="C7203" i="2"/>
  <c r="D7203" i="2"/>
  <c r="E7203" i="2"/>
  <c r="F7203" i="2"/>
  <c r="G7203" i="2"/>
  <c r="H7203" i="2"/>
  <c r="I7203" i="2"/>
  <c r="A7204" i="2"/>
  <c r="B7204" i="2"/>
  <c r="C7204" i="2"/>
  <c r="D7204" i="2"/>
  <c r="E7204" i="2"/>
  <c r="F7204" i="2"/>
  <c r="G7204" i="2"/>
  <c r="H7204" i="2"/>
  <c r="I7204" i="2"/>
  <c r="A7205" i="2"/>
  <c r="B7205" i="2"/>
  <c r="C7205" i="2"/>
  <c r="D7205" i="2"/>
  <c r="E7205" i="2"/>
  <c r="F7205" i="2"/>
  <c r="G7205" i="2"/>
  <c r="H7205" i="2"/>
  <c r="I7205" i="2"/>
  <c r="A7206" i="2"/>
  <c r="B7206" i="2"/>
  <c r="C7206" i="2"/>
  <c r="D7206" i="2"/>
  <c r="E7206" i="2"/>
  <c r="F7206" i="2"/>
  <c r="G7206" i="2"/>
  <c r="H7206" i="2"/>
  <c r="I7206" i="2"/>
  <c r="A7207" i="2"/>
  <c r="B7207" i="2"/>
  <c r="C7207" i="2"/>
  <c r="D7207" i="2"/>
  <c r="E7207" i="2"/>
  <c r="F7207" i="2"/>
  <c r="G7207" i="2"/>
  <c r="H7207" i="2"/>
  <c r="I7207" i="2"/>
  <c r="A7208" i="2"/>
  <c r="B7208" i="2"/>
  <c r="C7208" i="2"/>
  <c r="D7208" i="2"/>
  <c r="E7208" i="2"/>
  <c r="F7208" i="2"/>
  <c r="G7208" i="2"/>
  <c r="H7208" i="2"/>
  <c r="I7208" i="2"/>
  <c r="A7209" i="2"/>
  <c r="B7209" i="2"/>
  <c r="C7209" i="2"/>
  <c r="D7209" i="2"/>
  <c r="E7209" i="2"/>
  <c r="F7209" i="2"/>
  <c r="G7209" i="2"/>
  <c r="H7209" i="2"/>
  <c r="I7209" i="2"/>
  <c r="A7210" i="2"/>
  <c r="B7210" i="2"/>
  <c r="C7210" i="2"/>
  <c r="D7210" i="2"/>
  <c r="E7210" i="2"/>
  <c r="F7210" i="2"/>
  <c r="G7210" i="2"/>
  <c r="H7210" i="2"/>
  <c r="I7210" i="2"/>
  <c r="A7211" i="2"/>
  <c r="B7211" i="2"/>
  <c r="C7211" i="2"/>
  <c r="D7211" i="2"/>
  <c r="E7211" i="2"/>
  <c r="F7211" i="2"/>
  <c r="G7211" i="2"/>
  <c r="H7211" i="2"/>
  <c r="I7211" i="2"/>
  <c r="A7212" i="2"/>
  <c r="B7212" i="2"/>
  <c r="C7212" i="2"/>
  <c r="D7212" i="2"/>
  <c r="E7212" i="2"/>
  <c r="F7212" i="2"/>
  <c r="G7212" i="2"/>
  <c r="H7212" i="2"/>
  <c r="I7212" i="2"/>
  <c r="A7213" i="2"/>
  <c r="B7213" i="2"/>
  <c r="C7213" i="2"/>
  <c r="D7213" i="2"/>
  <c r="E7213" i="2"/>
  <c r="F7213" i="2"/>
  <c r="G7213" i="2"/>
  <c r="H7213" i="2"/>
  <c r="I7213" i="2"/>
  <c r="A7214" i="2"/>
  <c r="B7214" i="2"/>
  <c r="C7214" i="2"/>
  <c r="D7214" i="2"/>
  <c r="E7214" i="2"/>
  <c r="F7214" i="2"/>
  <c r="G7214" i="2"/>
  <c r="H7214" i="2"/>
  <c r="I7214" i="2"/>
  <c r="A7215" i="2"/>
  <c r="B7215" i="2"/>
  <c r="C7215" i="2"/>
  <c r="D7215" i="2"/>
  <c r="E7215" i="2"/>
  <c r="F7215" i="2"/>
  <c r="G7215" i="2"/>
  <c r="H7215" i="2"/>
  <c r="I7215" i="2"/>
  <c r="A7216" i="2"/>
  <c r="B7216" i="2"/>
  <c r="C7216" i="2"/>
  <c r="D7216" i="2"/>
  <c r="E7216" i="2"/>
  <c r="F7216" i="2"/>
  <c r="G7216" i="2"/>
  <c r="H7216" i="2"/>
  <c r="I7216" i="2"/>
  <c r="A7217" i="2"/>
  <c r="B7217" i="2"/>
  <c r="C7217" i="2"/>
  <c r="D7217" i="2"/>
  <c r="E7217" i="2"/>
  <c r="F7217" i="2"/>
  <c r="G7217" i="2"/>
  <c r="H7217" i="2"/>
  <c r="I7217" i="2"/>
  <c r="A7218" i="2"/>
  <c r="B7218" i="2"/>
  <c r="C7218" i="2"/>
  <c r="D7218" i="2"/>
  <c r="E7218" i="2"/>
  <c r="F7218" i="2"/>
  <c r="G7218" i="2"/>
  <c r="H7218" i="2"/>
  <c r="I7218" i="2"/>
  <c r="A7219" i="2"/>
  <c r="B7219" i="2"/>
  <c r="C7219" i="2"/>
  <c r="D7219" i="2"/>
  <c r="E7219" i="2"/>
  <c r="F7219" i="2"/>
  <c r="G7219" i="2"/>
  <c r="H7219" i="2"/>
  <c r="I7219" i="2"/>
  <c r="A7220" i="2"/>
  <c r="B7220" i="2"/>
  <c r="C7220" i="2"/>
  <c r="D7220" i="2"/>
  <c r="E7220" i="2"/>
  <c r="F7220" i="2"/>
  <c r="G7220" i="2"/>
  <c r="H7220" i="2"/>
  <c r="I7220" i="2"/>
  <c r="A7221" i="2"/>
  <c r="B7221" i="2"/>
  <c r="C7221" i="2"/>
  <c r="D7221" i="2"/>
  <c r="E7221" i="2"/>
  <c r="F7221" i="2"/>
  <c r="G7221" i="2"/>
  <c r="H7221" i="2"/>
  <c r="I7221" i="2"/>
  <c r="A7222" i="2"/>
  <c r="B7222" i="2"/>
  <c r="C7222" i="2"/>
  <c r="D7222" i="2"/>
  <c r="E7222" i="2"/>
  <c r="F7222" i="2"/>
  <c r="G7222" i="2"/>
  <c r="H7222" i="2"/>
  <c r="I7222" i="2"/>
  <c r="A7223" i="2"/>
  <c r="B7223" i="2"/>
  <c r="C7223" i="2"/>
  <c r="D7223" i="2"/>
  <c r="E7223" i="2"/>
  <c r="F7223" i="2"/>
  <c r="G7223" i="2"/>
  <c r="H7223" i="2"/>
  <c r="I7223" i="2"/>
  <c r="A7224" i="2"/>
  <c r="B7224" i="2"/>
  <c r="C7224" i="2"/>
  <c r="D7224" i="2"/>
  <c r="E7224" i="2"/>
  <c r="F7224" i="2"/>
  <c r="G7224" i="2"/>
  <c r="H7224" i="2"/>
  <c r="I7224" i="2"/>
  <c r="A7225" i="2"/>
  <c r="B7225" i="2"/>
  <c r="C7225" i="2"/>
  <c r="D7225" i="2"/>
  <c r="E7225" i="2"/>
  <c r="F7225" i="2"/>
  <c r="G7225" i="2"/>
  <c r="H7225" i="2"/>
  <c r="I7225" i="2"/>
  <c r="A7226" i="2"/>
  <c r="B7226" i="2"/>
  <c r="C7226" i="2"/>
  <c r="D7226" i="2"/>
  <c r="E7226" i="2"/>
  <c r="F7226" i="2"/>
  <c r="G7226" i="2"/>
  <c r="H7226" i="2"/>
  <c r="I7226" i="2"/>
  <c r="A7227" i="2"/>
  <c r="B7227" i="2"/>
  <c r="C7227" i="2"/>
  <c r="D7227" i="2"/>
  <c r="E7227" i="2"/>
  <c r="F7227" i="2"/>
  <c r="G7227" i="2"/>
  <c r="H7227" i="2"/>
  <c r="I7227" i="2"/>
  <c r="A7228" i="2"/>
  <c r="B7228" i="2"/>
  <c r="C7228" i="2"/>
  <c r="D7228" i="2"/>
  <c r="E7228" i="2"/>
  <c r="F7228" i="2"/>
  <c r="G7228" i="2"/>
  <c r="H7228" i="2"/>
  <c r="I7228" i="2"/>
  <c r="A7229" i="2"/>
  <c r="B7229" i="2"/>
  <c r="C7229" i="2"/>
  <c r="D7229" i="2"/>
  <c r="E7229" i="2"/>
  <c r="F7229" i="2"/>
  <c r="G7229" i="2"/>
  <c r="H7229" i="2"/>
  <c r="I7229" i="2"/>
  <c r="A7230" i="2"/>
  <c r="B7230" i="2"/>
  <c r="C7230" i="2"/>
  <c r="D7230" i="2"/>
  <c r="E7230" i="2"/>
  <c r="F7230" i="2"/>
  <c r="G7230" i="2"/>
  <c r="H7230" i="2"/>
  <c r="I7230" i="2"/>
  <c r="A7231" i="2"/>
  <c r="B7231" i="2"/>
  <c r="C7231" i="2"/>
  <c r="D7231" i="2"/>
  <c r="E7231" i="2"/>
  <c r="F7231" i="2"/>
  <c r="G7231" i="2"/>
  <c r="H7231" i="2"/>
  <c r="I7231" i="2"/>
  <c r="A7232" i="2"/>
  <c r="B7232" i="2"/>
  <c r="C7232" i="2"/>
  <c r="D7232" i="2"/>
  <c r="E7232" i="2"/>
  <c r="F7232" i="2"/>
  <c r="G7232" i="2"/>
  <c r="H7232" i="2"/>
  <c r="I7232" i="2"/>
  <c r="A7233" i="2"/>
  <c r="B7233" i="2"/>
  <c r="C7233" i="2"/>
  <c r="D7233" i="2"/>
  <c r="E7233" i="2"/>
  <c r="F7233" i="2"/>
  <c r="G7233" i="2"/>
  <c r="H7233" i="2"/>
  <c r="I7233" i="2"/>
  <c r="A7234" i="2"/>
  <c r="B7234" i="2"/>
  <c r="C7234" i="2"/>
  <c r="D7234" i="2"/>
  <c r="E7234" i="2"/>
  <c r="F7234" i="2"/>
  <c r="G7234" i="2"/>
  <c r="H7234" i="2"/>
  <c r="I7234" i="2"/>
  <c r="A7235" i="2"/>
  <c r="B7235" i="2"/>
  <c r="C7235" i="2"/>
  <c r="D7235" i="2"/>
  <c r="E7235" i="2"/>
  <c r="F7235" i="2"/>
  <c r="G7235" i="2"/>
  <c r="H7235" i="2"/>
  <c r="I7235" i="2"/>
  <c r="A7236" i="2"/>
  <c r="B7236" i="2"/>
  <c r="C7236" i="2"/>
  <c r="D7236" i="2"/>
  <c r="E7236" i="2"/>
  <c r="F7236" i="2"/>
  <c r="G7236" i="2"/>
  <c r="H7236" i="2"/>
  <c r="I7236" i="2"/>
  <c r="A7237" i="2"/>
  <c r="B7237" i="2"/>
  <c r="C7237" i="2"/>
  <c r="D7237" i="2"/>
  <c r="E7237" i="2"/>
  <c r="F7237" i="2"/>
  <c r="G7237" i="2"/>
  <c r="H7237" i="2"/>
  <c r="I7237" i="2"/>
  <c r="A7238" i="2"/>
  <c r="B7238" i="2"/>
  <c r="C7238" i="2"/>
  <c r="D7238" i="2"/>
  <c r="E7238" i="2"/>
  <c r="F7238" i="2"/>
  <c r="G7238" i="2"/>
  <c r="H7238" i="2"/>
  <c r="I7238" i="2"/>
  <c r="A7239" i="2"/>
  <c r="B7239" i="2"/>
  <c r="C7239" i="2"/>
  <c r="D7239" i="2"/>
  <c r="E7239" i="2"/>
  <c r="F7239" i="2"/>
  <c r="G7239" i="2"/>
  <c r="H7239" i="2"/>
  <c r="I7239" i="2"/>
  <c r="A7240" i="2"/>
  <c r="B7240" i="2"/>
  <c r="C7240" i="2"/>
  <c r="D7240" i="2"/>
  <c r="E7240" i="2"/>
  <c r="F7240" i="2"/>
  <c r="G7240" i="2"/>
  <c r="H7240" i="2"/>
  <c r="I7240" i="2"/>
  <c r="A7241" i="2"/>
  <c r="B7241" i="2"/>
  <c r="C7241" i="2"/>
  <c r="D7241" i="2"/>
  <c r="E7241" i="2"/>
  <c r="F7241" i="2"/>
  <c r="G7241" i="2"/>
  <c r="H7241" i="2"/>
  <c r="I7241" i="2"/>
  <c r="A7242" i="2"/>
  <c r="B7242" i="2"/>
  <c r="C7242" i="2"/>
  <c r="D7242" i="2"/>
  <c r="E7242" i="2"/>
  <c r="F7242" i="2"/>
  <c r="G7242" i="2"/>
  <c r="H7242" i="2"/>
  <c r="I7242" i="2"/>
  <c r="A7243" i="2"/>
  <c r="B7243" i="2"/>
  <c r="C7243" i="2"/>
  <c r="D7243" i="2"/>
  <c r="E7243" i="2"/>
  <c r="F7243" i="2"/>
  <c r="G7243" i="2"/>
  <c r="H7243" i="2"/>
  <c r="I7243" i="2"/>
  <c r="A7244" i="2"/>
  <c r="B7244" i="2"/>
  <c r="C7244" i="2"/>
  <c r="D7244" i="2"/>
  <c r="E7244" i="2"/>
  <c r="F7244" i="2"/>
  <c r="G7244" i="2"/>
  <c r="H7244" i="2"/>
  <c r="I7244" i="2"/>
  <c r="A7245" i="2"/>
  <c r="B7245" i="2"/>
  <c r="C7245" i="2"/>
  <c r="D7245" i="2"/>
  <c r="E7245" i="2"/>
  <c r="F7245" i="2"/>
  <c r="G7245" i="2"/>
  <c r="H7245" i="2"/>
  <c r="I7245" i="2"/>
  <c r="A7246" i="2"/>
  <c r="B7246" i="2"/>
  <c r="C7246" i="2"/>
  <c r="D7246" i="2"/>
  <c r="E7246" i="2"/>
  <c r="F7246" i="2"/>
  <c r="G7246" i="2"/>
  <c r="H7246" i="2"/>
  <c r="I7246" i="2"/>
  <c r="A7247" i="2"/>
  <c r="B7247" i="2"/>
  <c r="C7247" i="2"/>
  <c r="D7247" i="2"/>
  <c r="E7247" i="2"/>
  <c r="F7247" i="2"/>
  <c r="G7247" i="2"/>
  <c r="H7247" i="2"/>
  <c r="I7247" i="2"/>
  <c r="A7248" i="2"/>
  <c r="B7248" i="2"/>
  <c r="C7248" i="2"/>
  <c r="D7248" i="2"/>
  <c r="E7248" i="2"/>
  <c r="F7248" i="2"/>
  <c r="G7248" i="2"/>
  <c r="H7248" i="2"/>
  <c r="I7248" i="2"/>
  <c r="A7249" i="2"/>
  <c r="B7249" i="2"/>
  <c r="C7249" i="2"/>
  <c r="D7249" i="2"/>
  <c r="E7249" i="2"/>
  <c r="F7249" i="2"/>
  <c r="G7249" i="2"/>
  <c r="H7249" i="2"/>
  <c r="I7249" i="2"/>
  <c r="A7250" i="2"/>
  <c r="B7250" i="2"/>
  <c r="C7250" i="2"/>
  <c r="D7250" i="2"/>
  <c r="E7250" i="2"/>
  <c r="F7250" i="2"/>
  <c r="G7250" i="2"/>
  <c r="H7250" i="2"/>
  <c r="I7250" i="2"/>
  <c r="A7251" i="2"/>
  <c r="B7251" i="2"/>
  <c r="C7251" i="2"/>
  <c r="D7251" i="2"/>
  <c r="E7251" i="2"/>
  <c r="F7251" i="2"/>
  <c r="G7251" i="2"/>
  <c r="H7251" i="2"/>
  <c r="I7251" i="2"/>
  <c r="A7252" i="2"/>
  <c r="B7252" i="2"/>
  <c r="C7252" i="2"/>
  <c r="D7252" i="2"/>
  <c r="E7252" i="2"/>
  <c r="F7252" i="2"/>
  <c r="G7252" i="2"/>
  <c r="H7252" i="2"/>
  <c r="I7252" i="2"/>
  <c r="A7253" i="2"/>
  <c r="B7253" i="2"/>
  <c r="C7253" i="2"/>
  <c r="D7253" i="2"/>
  <c r="E7253" i="2"/>
  <c r="F7253" i="2"/>
  <c r="G7253" i="2"/>
  <c r="H7253" i="2"/>
  <c r="I7253" i="2"/>
  <c r="A7254" i="2"/>
  <c r="B7254" i="2"/>
  <c r="C7254" i="2"/>
  <c r="D7254" i="2"/>
  <c r="E7254" i="2"/>
  <c r="F7254" i="2"/>
  <c r="G7254" i="2"/>
  <c r="H7254" i="2"/>
  <c r="I7254" i="2"/>
  <c r="A7255" i="2"/>
  <c r="B7255" i="2"/>
  <c r="C7255" i="2"/>
  <c r="D7255" i="2"/>
  <c r="E7255" i="2"/>
  <c r="F7255" i="2"/>
  <c r="G7255" i="2"/>
  <c r="H7255" i="2"/>
  <c r="I7255" i="2"/>
  <c r="A7256" i="2"/>
  <c r="B7256" i="2"/>
  <c r="C7256" i="2"/>
  <c r="D7256" i="2"/>
  <c r="E7256" i="2"/>
  <c r="F7256" i="2"/>
  <c r="G7256" i="2"/>
  <c r="H7256" i="2"/>
  <c r="I7256" i="2"/>
  <c r="A7257" i="2"/>
  <c r="B7257" i="2"/>
  <c r="C7257" i="2"/>
  <c r="D7257" i="2"/>
  <c r="E7257" i="2"/>
  <c r="F7257" i="2"/>
  <c r="G7257" i="2"/>
  <c r="H7257" i="2"/>
  <c r="I7257" i="2"/>
  <c r="A7258" i="2"/>
  <c r="B7258" i="2"/>
  <c r="C7258" i="2"/>
  <c r="D7258" i="2"/>
  <c r="E7258" i="2"/>
  <c r="F7258" i="2"/>
  <c r="G7258" i="2"/>
  <c r="H7258" i="2"/>
  <c r="I7258" i="2"/>
  <c r="A7259" i="2"/>
  <c r="B7259" i="2"/>
  <c r="C7259" i="2"/>
  <c r="D7259" i="2"/>
  <c r="E7259" i="2"/>
  <c r="F7259" i="2"/>
  <c r="G7259" i="2"/>
  <c r="H7259" i="2"/>
  <c r="I7259" i="2"/>
  <c r="A7260" i="2"/>
  <c r="B7260" i="2"/>
  <c r="C7260" i="2"/>
  <c r="D7260" i="2"/>
  <c r="E7260" i="2"/>
  <c r="F7260" i="2"/>
  <c r="G7260" i="2"/>
  <c r="H7260" i="2"/>
  <c r="I7260" i="2"/>
  <c r="A7261" i="2"/>
  <c r="B7261" i="2"/>
  <c r="C7261" i="2"/>
  <c r="D7261" i="2"/>
  <c r="E7261" i="2"/>
  <c r="F7261" i="2"/>
  <c r="G7261" i="2"/>
  <c r="H7261" i="2"/>
  <c r="I7261" i="2"/>
  <c r="A7262" i="2"/>
  <c r="B7262" i="2"/>
  <c r="C7262" i="2"/>
  <c r="D7262" i="2"/>
  <c r="E7262" i="2"/>
  <c r="F7262" i="2"/>
  <c r="G7262" i="2"/>
  <c r="H7262" i="2"/>
  <c r="I7262" i="2"/>
  <c r="A7263" i="2"/>
  <c r="B7263" i="2"/>
  <c r="C7263" i="2"/>
  <c r="D7263" i="2"/>
  <c r="E7263" i="2"/>
  <c r="F7263" i="2"/>
  <c r="G7263" i="2"/>
  <c r="H7263" i="2"/>
  <c r="I7263" i="2"/>
  <c r="A7264" i="2"/>
  <c r="B7264" i="2"/>
  <c r="C7264" i="2"/>
  <c r="D7264" i="2"/>
  <c r="E7264" i="2"/>
  <c r="F7264" i="2"/>
  <c r="G7264" i="2"/>
  <c r="H7264" i="2"/>
  <c r="I7264" i="2"/>
  <c r="A7265" i="2"/>
  <c r="B7265" i="2"/>
  <c r="C7265" i="2"/>
  <c r="D7265" i="2"/>
  <c r="E7265" i="2"/>
  <c r="F7265" i="2"/>
  <c r="G7265" i="2"/>
  <c r="H7265" i="2"/>
  <c r="I7265" i="2"/>
  <c r="A7266" i="2"/>
  <c r="B7266" i="2"/>
  <c r="C7266" i="2"/>
  <c r="D7266" i="2"/>
  <c r="E7266" i="2"/>
  <c r="F7266" i="2"/>
  <c r="G7266" i="2"/>
  <c r="H7266" i="2"/>
  <c r="I7266" i="2"/>
  <c r="A7267" i="2"/>
  <c r="B7267" i="2"/>
  <c r="C7267" i="2"/>
  <c r="D7267" i="2"/>
  <c r="E7267" i="2"/>
  <c r="F7267" i="2"/>
  <c r="G7267" i="2"/>
  <c r="H7267" i="2"/>
  <c r="I7267" i="2"/>
  <c r="A7268" i="2"/>
  <c r="B7268" i="2"/>
  <c r="C7268" i="2"/>
  <c r="D7268" i="2"/>
  <c r="E7268" i="2"/>
  <c r="F7268" i="2"/>
  <c r="G7268" i="2"/>
  <c r="H7268" i="2"/>
  <c r="I7268" i="2"/>
  <c r="A7269" i="2"/>
  <c r="B7269" i="2"/>
  <c r="C7269" i="2"/>
  <c r="D7269" i="2"/>
  <c r="E7269" i="2"/>
  <c r="F7269" i="2"/>
  <c r="G7269" i="2"/>
  <c r="H7269" i="2"/>
  <c r="I7269" i="2"/>
  <c r="A7270" i="2"/>
  <c r="B7270" i="2"/>
  <c r="C7270" i="2"/>
  <c r="D7270" i="2"/>
  <c r="E7270" i="2"/>
  <c r="F7270" i="2"/>
  <c r="G7270" i="2"/>
  <c r="H7270" i="2"/>
  <c r="I7270" i="2"/>
  <c r="A7271" i="2"/>
  <c r="B7271" i="2"/>
  <c r="C7271" i="2"/>
  <c r="D7271" i="2"/>
  <c r="E7271" i="2"/>
  <c r="F7271" i="2"/>
  <c r="G7271" i="2"/>
  <c r="H7271" i="2"/>
  <c r="I7271" i="2"/>
  <c r="A7272" i="2"/>
  <c r="B7272" i="2"/>
  <c r="C7272" i="2"/>
  <c r="D7272" i="2"/>
  <c r="E7272" i="2"/>
  <c r="F7272" i="2"/>
  <c r="G7272" i="2"/>
  <c r="H7272" i="2"/>
  <c r="I7272" i="2"/>
  <c r="A7273" i="2"/>
  <c r="B7273" i="2"/>
  <c r="C7273" i="2"/>
  <c r="D7273" i="2"/>
  <c r="E7273" i="2"/>
  <c r="F7273" i="2"/>
  <c r="G7273" i="2"/>
  <c r="H7273" i="2"/>
  <c r="I7273" i="2"/>
  <c r="A7274" i="2"/>
  <c r="B7274" i="2"/>
  <c r="C7274" i="2"/>
  <c r="D7274" i="2"/>
  <c r="E7274" i="2"/>
  <c r="F7274" i="2"/>
  <c r="G7274" i="2"/>
  <c r="H7274" i="2"/>
  <c r="I7274" i="2"/>
  <c r="A7275" i="2"/>
  <c r="B7275" i="2"/>
  <c r="C7275" i="2"/>
  <c r="D7275" i="2"/>
  <c r="E7275" i="2"/>
  <c r="F7275" i="2"/>
  <c r="G7275" i="2"/>
  <c r="H7275" i="2"/>
  <c r="I7275" i="2"/>
  <c r="A7276" i="2"/>
  <c r="B7276" i="2"/>
  <c r="C7276" i="2"/>
  <c r="D7276" i="2"/>
  <c r="E7276" i="2"/>
  <c r="F7276" i="2"/>
  <c r="G7276" i="2"/>
  <c r="H7276" i="2"/>
  <c r="I7276" i="2"/>
  <c r="A7277" i="2"/>
  <c r="B7277" i="2"/>
  <c r="C7277" i="2"/>
  <c r="D7277" i="2"/>
  <c r="E7277" i="2"/>
  <c r="F7277" i="2"/>
  <c r="G7277" i="2"/>
  <c r="H7277" i="2"/>
  <c r="I7277" i="2"/>
  <c r="A7278" i="2"/>
  <c r="B7278" i="2"/>
  <c r="C7278" i="2"/>
  <c r="D7278" i="2"/>
  <c r="E7278" i="2"/>
  <c r="F7278" i="2"/>
  <c r="G7278" i="2"/>
  <c r="H7278" i="2"/>
  <c r="I7278" i="2"/>
  <c r="A7279" i="2"/>
  <c r="B7279" i="2"/>
  <c r="C7279" i="2"/>
  <c r="D7279" i="2"/>
  <c r="E7279" i="2"/>
  <c r="F7279" i="2"/>
  <c r="G7279" i="2"/>
  <c r="H7279" i="2"/>
  <c r="I7279" i="2"/>
  <c r="A7280" i="2"/>
  <c r="B7280" i="2"/>
  <c r="C7280" i="2"/>
  <c r="D7280" i="2"/>
  <c r="E7280" i="2"/>
  <c r="F7280" i="2"/>
  <c r="G7280" i="2"/>
  <c r="H7280" i="2"/>
  <c r="I7280" i="2"/>
  <c r="A7281" i="2"/>
  <c r="B7281" i="2"/>
  <c r="C7281" i="2"/>
  <c r="D7281" i="2"/>
  <c r="E7281" i="2"/>
  <c r="F7281" i="2"/>
  <c r="G7281" i="2"/>
  <c r="H7281" i="2"/>
  <c r="I7281" i="2"/>
  <c r="A7282" i="2"/>
  <c r="B7282" i="2"/>
  <c r="C7282" i="2"/>
  <c r="D7282" i="2"/>
  <c r="E7282" i="2"/>
  <c r="F7282" i="2"/>
  <c r="G7282" i="2"/>
  <c r="H7282" i="2"/>
  <c r="I7282" i="2"/>
  <c r="A7283" i="2"/>
  <c r="B7283" i="2"/>
  <c r="C7283" i="2"/>
  <c r="D7283" i="2"/>
  <c r="E7283" i="2"/>
  <c r="F7283" i="2"/>
  <c r="G7283" i="2"/>
  <c r="H7283" i="2"/>
  <c r="I7283" i="2"/>
  <c r="A7284" i="2"/>
  <c r="B7284" i="2"/>
  <c r="C7284" i="2"/>
  <c r="D7284" i="2"/>
  <c r="E7284" i="2"/>
  <c r="F7284" i="2"/>
  <c r="G7284" i="2"/>
  <c r="H7284" i="2"/>
  <c r="I7284" i="2"/>
  <c r="A7285" i="2"/>
  <c r="B7285" i="2"/>
  <c r="C7285" i="2"/>
  <c r="D7285" i="2"/>
  <c r="E7285" i="2"/>
  <c r="F7285" i="2"/>
  <c r="G7285" i="2"/>
  <c r="H7285" i="2"/>
  <c r="I7285" i="2"/>
  <c r="A7286" i="2"/>
  <c r="B7286" i="2"/>
  <c r="C7286" i="2"/>
  <c r="D7286" i="2"/>
  <c r="E7286" i="2"/>
  <c r="F7286" i="2"/>
  <c r="G7286" i="2"/>
  <c r="H7286" i="2"/>
  <c r="I7286" i="2"/>
  <c r="A7287" i="2"/>
  <c r="B7287" i="2"/>
  <c r="C7287" i="2"/>
  <c r="D7287" i="2"/>
  <c r="E7287" i="2"/>
  <c r="F7287" i="2"/>
  <c r="G7287" i="2"/>
  <c r="H7287" i="2"/>
  <c r="I7287" i="2"/>
  <c r="A7288" i="2"/>
  <c r="B7288" i="2"/>
  <c r="C7288" i="2"/>
  <c r="D7288" i="2"/>
  <c r="E7288" i="2"/>
  <c r="F7288" i="2"/>
  <c r="G7288" i="2"/>
  <c r="H7288" i="2"/>
  <c r="I7288" i="2"/>
  <c r="A7289" i="2"/>
  <c r="B7289" i="2"/>
  <c r="C7289" i="2"/>
  <c r="D7289" i="2"/>
  <c r="E7289" i="2"/>
  <c r="F7289" i="2"/>
  <c r="G7289" i="2"/>
  <c r="H7289" i="2"/>
  <c r="I7289" i="2"/>
  <c r="A7290" i="2"/>
  <c r="B7290" i="2"/>
  <c r="C7290" i="2"/>
  <c r="D7290" i="2"/>
  <c r="E7290" i="2"/>
  <c r="F7290" i="2"/>
  <c r="G7290" i="2"/>
  <c r="H7290" i="2"/>
  <c r="I7290" i="2"/>
  <c r="A7291" i="2"/>
  <c r="B7291" i="2"/>
  <c r="C7291" i="2"/>
  <c r="D7291" i="2"/>
  <c r="E7291" i="2"/>
  <c r="F7291" i="2"/>
  <c r="G7291" i="2"/>
  <c r="H7291" i="2"/>
  <c r="I7291" i="2"/>
  <c r="A7292" i="2"/>
  <c r="B7292" i="2"/>
  <c r="C7292" i="2"/>
  <c r="D7292" i="2"/>
  <c r="E7292" i="2"/>
  <c r="F7292" i="2"/>
  <c r="G7292" i="2"/>
  <c r="H7292" i="2"/>
  <c r="I7292" i="2"/>
  <c r="A7293" i="2"/>
  <c r="B7293" i="2"/>
  <c r="C7293" i="2"/>
  <c r="D7293" i="2"/>
  <c r="E7293" i="2"/>
  <c r="F7293" i="2"/>
  <c r="G7293" i="2"/>
  <c r="H7293" i="2"/>
  <c r="I7293" i="2"/>
  <c r="A7294" i="2"/>
  <c r="B7294" i="2"/>
  <c r="C7294" i="2"/>
  <c r="D7294" i="2"/>
  <c r="E7294" i="2"/>
  <c r="F7294" i="2"/>
  <c r="G7294" i="2"/>
  <c r="H7294" i="2"/>
  <c r="I7294" i="2"/>
  <c r="A7295" i="2"/>
  <c r="B7295" i="2"/>
  <c r="C7295" i="2"/>
  <c r="D7295" i="2"/>
  <c r="E7295" i="2"/>
  <c r="F7295" i="2"/>
  <c r="G7295" i="2"/>
  <c r="H7295" i="2"/>
  <c r="I7295" i="2"/>
  <c r="A7296" i="2"/>
  <c r="B7296" i="2"/>
  <c r="C7296" i="2"/>
  <c r="D7296" i="2"/>
  <c r="E7296" i="2"/>
  <c r="F7296" i="2"/>
  <c r="G7296" i="2"/>
  <c r="H7296" i="2"/>
  <c r="I7296" i="2"/>
  <c r="A7297" i="2"/>
  <c r="B7297" i="2"/>
  <c r="C7297" i="2"/>
  <c r="D7297" i="2"/>
  <c r="E7297" i="2"/>
  <c r="F7297" i="2"/>
  <c r="G7297" i="2"/>
  <c r="H7297" i="2"/>
  <c r="I7297" i="2"/>
  <c r="A7298" i="2"/>
  <c r="B7298" i="2"/>
  <c r="C7298" i="2"/>
  <c r="D7298" i="2"/>
  <c r="E7298" i="2"/>
  <c r="F7298" i="2"/>
  <c r="G7298" i="2"/>
  <c r="H7298" i="2"/>
  <c r="I7298" i="2"/>
  <c r="A7299" i="2"/>
  <c r="B7299" i="2"/>
  <c r="C7299" i="2"/>
  <c r="D7299" i="2"/>
  <c r="E7299" i="2"/>
  <c r="F7299" i="2"/>
  <c r="G7299" i="2"/>
  <c r="H7299" i="2"/>
  <c r="I7299" i="2"/>
  <c r="A7300" i="2"/>
  <c r="B7300" i="2"/>
  <c r="C7300" i="2"/>
  <c r="D7300" i="2"/>
  <c r="E7300" i="2"/>
  <c r="F7300" i="2"/>
  <c r="G7300" i="2"/>
  <c r="H7300" i="2"/>
  <c r="I7300" i="2"/>
  <c r="A7301" i="2"/>
  <c r="B7301" i="2"/>
  <c r="C7301" i="2"/>
  <c r="D7301" i="2"/>
  <c r="E7301" i="2"/>
  <c r="F7301" i="2"/>
  <c r="G7301" i="2"/>
  <c r="H7301" i="2"/>
  <c r="I7301" i="2"/>
  <c r="A7302" i="2"/>
  <c r="B7302" i="2"/>
  <c r="C7302" i="2"/>
  <c r="D7302" i="2"/>
  <c r="E7302" i="2"/>
  <c r="F7302" i="2"/>
  <c r="G7302" i="2"/>
  <c r="H7302" i="2"/>
  <c r="I7302" i="2"/>
  <c r="A7303" i="2"/>
  <c r="B7303" i="2"/>
  <c r="C7303" i="2"/>
  <c r="D7303" i="2"/>
  <c r="E7303" i="2"/>
  <c r="F7303" i="2"/>
  <c r="G7303" i="2"/>
  <c r="H7303" i="2"/>
  <c r="I7303" i="2"/>
  <c r="A7304" i="2"/>
  <c r="B7304" i="2"/>
  <c r="C7304" i="2"/>
  <c r="D7304" i="2"/>
  <c r="E7304" i="2"/>
  <c r="F7304" i="2"/>
  <c r="G7304" i="2"/>
  <c r="H7304" i="2"/>
  <c r="I7304" i="2"/>
  <c r="A7305" i="2"/>
  <c r="B7305" i="2"/>
  <c r="C7305" i="2"/>
  <c r="D7305" i="2"/>
  <c r="E7305" i="2"/>
  <c r="F7305" i="2"/>
  <c r="G7305" i="2"/>
  <c r="H7305" i="2"/>
  <c r="I7305" i="2"/>
  <c r="A7306" i="2"/>
  <c r="B7306" i="2"/>
  <c r="C7306" i="2"/>
  <c r="D7306" i="2"/>
  <c r="E7306" i="2"/>
  <c r="F7306" i="2"/>
  <c r="G7306" i="2"/>
  <c r="H7306" i="2"/>
  <c r="I7306" i="2"/>
  <c r="A7307" i="2"/>
  <c r="B7307" i="2"/>
  <c r="C7307" i="2"/>
  <c r="D7307" i="2"/>
  <c r="E7307" i="2"/>
  <c r="F7307" i="2"/>
  <c r="G7307" i="2"/>
  <c r="H7307" i="2"/>
  <c r="I7307" i="2"/>
  <c r="A7308" i="2"/>
  <c r="B7308" i="2"/>
  <c r="C7308" i="2"/>
  <c r="D7308" i="2"/>
  <c r="E7308" i="2"/>
  <c r="F7308" i="2"/>
  <c r="G7308" i="2"/>
  <c r="H7308" i="2"/>
  <c r="I7308" i="2"/>
  <c r="A7309" i="2"/>
  <c r="B7309" i="2"/>
  <c r="C7309" i="2"/>
  <c r="D7309" i="2"/>
  <c r="E7309" i="2"/>
  <c r="F7309" i="2"/>
  <c r="G7309" i="2"/>
  <c r="H7309" i="2"/>
  <c r="I7309" i="2"/>
  <c r="A7310" i="2"/>
  <c r="B7310" i="2"/>
  <c r="C7310" i="2"/>
  <c r="D7310" i="2"/>
  <c r="E7310" i="2"/>
  <c r="F7310" i="2"/>
  <c r="G7310" i="2"/>
  <c r="H7310" i="2"/>
  <c r="I7310" i="2"/>
  <c r="A7311" i="2"/>
  <c r="B7311" i="2"/>
  <c r="C7311" i="2"/>
  <c r="D7311" i="2"/>
  <c r="E7311" i="2"/>
  <c r="F7311" i="2"/>
  <c r="G7311" i="2"/>
  <c r="H7311" i="2"/>
  <c r="I7311" i="2"/>
  <c r="A7312" i="2"/>
  <c r="B7312" i="2"/>
  <c r="C7312" i="2"/>
  <c r="D7312" i="2"/>
  <c r="E7312" i="2"/>
  <c r="F7312" i="2"/>
  <c r="G7312" i="2"/>
  <c r="H7312" i="2"/>
  <c r="I7312" i="2"/>
  <c r="A7313" i="2"/>
  <c r="B7313" i="2"/>
  <c r="C7313" i="2"/>
  <c r="D7313" i="2"/>
  <c r="E7313" i="2"/>
  <c r="F7313" i="2"/>
  <c r="G7313" i="2"/>
  <c r="H7313" i="2"/>
  <c r="I7313" i="2"/>
  <c r="A7314" i="2"/>
  <c r="B7314" i="2"/>
  <c r="C7314" i="2"/>
  <c r="D7314" i="2"/>
  <c r="E7314" i="2"/>
  <c r="F7314" i="2"/>
  <c r="G7314" i="2"/>
  <c r="H7314" i="2"/>
  <c r="I7314" i="2"/>
  <c r="A7315" i="2"/>
  <c r="B7315" i="2"/>
  <c r="C7315" i="2"/>
  <c r="D7315" i="2"/>
  <c r="E7315" i="2"/>
  <c r="F7315" i="2"/>
  <c r="G7315" i="2"/>
  <c r="H7315" i="2"/>
  <c r="I7315" i="2"/>
  <c r="A7316" i="2"/>
  <c r="B7316" i="2"/>
  <c r="C7316" i="2"/>
  <c r="D7316" i="2"/>
  <c r="E7316" i="2"/>
  <c r="F7316" i="2"/>
  <c r="G7316" i="2"/>
  <c r="H7316" i="2"/>
  <c r="I7316" i="2"/>
  <c r="A7317" i="2"/>
  <c r="B7317" i="2"/>
  <c r="C7317" i="2"/>
  <c r="D7317" i="2"/>
  <c r="E7317" i="2"/>
  <c r="F7317" i="2"/>
  <c r="G7317" i="2"/>
  <c r="H7317" i="2"/>
  <c r="I7317" i="2"/>
  <c r="A7318" i="2"/>
  <c r="B7318" i="2"/>
  <c r="C7318" i="2"/>
  <c r="D7318" i="2"/>
  <c r="E7318" i="2"/>
  <c r="F7318" i="2"/>
  <c r="G7318" i="2"/>
  <c r="H7318" i="2"/>
  <c r="I7318" i="2"/>
  <c r="A7319" i="2"/>
  <c r="B7319" i="2"/>
  <c r="C7319" i="2"/>
  <c r="D7319" i="2"/>
  <c r="E7319" i="2"/>
  <c r="F7319" i="2"/>
  <c r="G7319" i="2"/>
  <c r="H7319" i="2"/>
  <c r="I7319" i="2"/>
  <c r="A7320" i="2"/>
  <c r="B7320" i="2"/>
  <c r="C7320" i="2"/>
  <c r="D7320" i="2"/>
  <c r="E7320" i="2"/>
  <c r="F7320" i="2"/>
  <c r="G7320" i="2"/>
  <c r="H7320" i="2"/>
  <c r="I7320" i="2"/>
  <c r="A7321" i="2"/>
  <c r="B7321" i="2"/>
  <c r="C7321" i="2"/>
  <c r="D7321" i="2"/>
  <c r="E7321" i="2"/>
  <c r="F7321" i="2"/>
  <c r="G7321" i="2"/>
  <c r="H7321" i="2"/>
  <c r="I7321" i="2"/>
  <c r="A7322" i="2"/>
  <c r="B7322" i="2"/>
  <c r="C7322" i="2"/>
  <c r="D7322" i="2"/>
  <c r="E7322" i="2"/>
  <c r="F7322" i="2"/>
  <c r="G7322" i="2"/>
  <c r="H7322" i="2"/>
  <c r="I7322" i="2"/>
  <c r="A7323" i="2"/>
  <c r="B7323" i="2"/>
  <c r="C7323" i="2"/>
  <c r="D7323" i="2"/>
  <c r="E7323" i="2"/>
  <c r="F7323" i="2"/>
  <c r="G7323" i="2"/>
  <c r="H7323" i="2"/>
  <c r="I7323" i="2"/>
  <c r="A7324" i="2"/>
  <c r="B7324" i="2"/>
  <c r="C7324" i="2"/>
  <c r="D7324" i="2"/>
  <c r="E7324" i="2"/>
  <c r="F7324" i="2"/>
  <c r="G7324" i="2"/>
  <c r="H7324" i="2"/>
  <c r="I7324" i="2"/>
  <c r="A7325" i="2"/>
  <c r="B7325" i="2"/>
  <c r="C7325" i="2"/>
  <c r="D7325" i="2"/>
  <c r="E7325" i="2"/>
  <c r="F7325" i="2"/>
  <c r="G7325" i="2"/>
  <c r="H7325" i="2"/>
  <c r="I7325" i="2"/>
  <c r="A7326" i="2"/>
  <c r="B7326" i="2"/>
  <c r="C7326" i="2"/>
  <c r="D7326" i="2"/>
  <c r="E7326" i="2"/>
  <c r="F7326" i="2"/>
  <c r="G7326" i="2"/>
  <c r="H7326" i="2"/>
  <c r="I7326" i="2"/>
  <c r="A7327" i="2"/>
  <c r="B7327" i="2"/>
  <c r="C7327" i="2"/>
  <c r="D7327" i="2"/>
  <c r="E7327" i="2"/>
  <c r="F7327" i="2"/>
  <c r="G7327" i="2"/>
  <c r="H7327" i="2"/>
  <c r="I7327" i="2"/>
  <c r="A7328" i="2"/>
  <c r="B7328" i="2"/>
  <c r="C7328" i="2"/>
  <c r="D7328" i="2"/>
  <c r="E7328" i="2"/>
  <c r="F7328" i="2"/>
  <c r="G7328" i="2"/>
  <c r="H7328" i="2"/>
  <c r="I7328" i="2"/>
  <c r="A7329" i="2"/>
  <c r="B7329" i="2"/>
  <c r="C7329" i="2"/>
  <c r="D7329" i="2"/>
  <c r="E7329" i="2"/>
  <c r="F7329" i="2"/>
  <c r="G7329" i="2"/>
  <c r="H7329" i="2"/>
  <c r="I7329" i="2"/>
  <c r="A7330" i="2"/>
  <c r="B7330" i="2"/>
  <c r="C7330" i="2"/>
  <c r="D7330" i="2"/>
  <c r="E7330" i="2"/>
  <c r="F7330" i="2"/>
  <c r="G7330" i="2"/>
  <c r="H7330" i="2"/>
  <c r="I7330" i="2"/>
  <c r="A7331" i="2"/>
  <c r="B7331" i="2"/>
  <c r="C7331" i="2"/>
  <c r="D7331" i="2"/>
  <c r="E7331" i="2"/>
  <c r="F7331" i="2"/>
  <c r="G7331" i="2"/>
  <c r="H7331" i="2"/>
  <c r="I7331" i="2"/>
  <c r="A7332" i="2"/>
  <c r="B7332" i="2"/>
  <c r="C7332" i="2"/>
  <c r="D7332" i="2"/>
  <c r="E7332" i="2"/>
  <c r="F7332" i="2"/>
  <c r="G7332" i="2"/>
  <c r="H7332" i="2"/>
  <c r="I7332" i="2"/>
  <c r="A7333" i="2"/>
  <c r="B7333" i="2"/>
  <c r="C7333" i="2"/>
  <c r="D7333" i="2"/>
  <c r="E7333" i="2"/>
  <c r="F7333" i="2"/>
  <c r="G7333" i="2"/>
  <c r="H7333" i="2"/>
  <c r="I7333" i="2"/>
  <c r="A7334" i="2"/>
  <c r="B7334" i="2"/>
  <c r="C7334" i="2"/>
  <c r="D7334" i="2"/>
  <c r="E7334" i="2"/>
  <c r="F7334" i="2"/>
  <c r="G7334" i="2"/>
  <c r="H7334" i="2"/>
  <c r="I7334" i="2"/>
  <c r="A7335" i="2"/>
  <c r="B7335" i="2"/>
  <c r="C7335" i="2"/>
  <c r="D7335" i="2"/>
  <c r="E7335" i="2"/>
  <c r="F7335" i="2"/>
  <c r="G7335" i="2"/>
  <c r="H7335" i="2"/>
  <c r="I7335" i="2"/>
  <c r="A7336" i="2"/>
  <c r="B7336" i="2"/>
  <c r="C7336" i="2"/>
  <c r="D7336" i="2"/>
  <c r="E7336" i="2"/>
  <c r="F7336" i="2"/>
  <c r="G7336" i="2"/>
  <c r="H7336" i="2"/>
  <c r="I7336" i="2"/>
  <c r="A7337" i="2"/>
  <c r="B7337" i="2"/>
  <c r="C7337" i="2"/>
  <c r="D7337" i="2"/>
  <c r="E7337" i="2"/>
  <c r="F7337" i="2"/>
  <c r="G7337" i="2"/>
  <c r="H7337" i="2"/>
  <c r="I7337" i="2"/>
  <c r="A7338" i="2"/>
  <c r="B7338" i="2"/>
  <c r="C7338" i="2"/>
  <c r="D7338" i="2"/>
  <c r="E7338" i="2"/>
  <c r="F7338" i="2"/>
  <c r="G7338" i="2"/>
  <c r="H7338" i="2"/>
  <c r="I7338" i="2"/>
  <c r="A7339" i="2"/>
  <c r="B7339" i="2"/>
  <c r="C7339" i="2"/>
  <c r="D7339" i="2"/>
  <c r="E7339" i="2"/>
  <c r="F7339" i="2"/>
  <c r="G7339" i="2"/>
  <c r="H7339" i="2"/>
  <c r="I7339" i="2"/>
  <c r="A7340" i="2"/>
  <c r="B7340" i="2"/>
  <c r="C7340" i="2"/>
  <c r="D7340" i="2"/>
  <c r="E7340" i="2"/>
  <c r="F7340" i="2"/>
  <c r="G7340" i="2"/>
  <c r="H7340" i="2"/>
  <c r="I7340" i="2"/>
  <c r="A7341" i="2"/>
  <c r="B7341" i="2"/>
  <c r="C7341" i="2"/>
  <c r="D7341" i="2"/>
  <c r="E7341" i="2"/>
  <c r="F7341" i="2"/>
  <c r="G7341" i="2"/>
  <c r="H7341" i="2"/>
  <c r="I7341" i="2"/>
  <c r="A7342" i="2"/>
  <c r="B7342" i="2"/>
  <c r="C7342" i="2"/>
  <c r="D7342" i="2"/>
  <c r="E7342" i="2"/>
  <c r="F7342" i="2"/>
  <c r="G7342" i="2"/>
  <c r="H7342" i="2"/>
  <c r="I7342" i="2"/>
  <c r="A7343" i="2"/>
  <c r="B7343" i="2"/>
  <c r="C7343" i="2"/>
  <c r="D7343" i="2"/>
  <c r="E7343" i="2"/>
  <c r="F7343" i="2"/>
  <c r="G7343" i="2"/>
  <c r="H7343" i="2"/>
  <c r="I7343" i="2"/>
  <c r="A7344" i="2"/>
  <c r="B7344" i="2"/>
  <c r="C7344" i="2"/>
  <c r="D7344" i="2"/>
  <c r="E7344" i="2"/>
  <c r="F7344" i="2"/>
  <c r="G7344" i="2"/>
  <c r="H7344" i="2"/>
  <c r="I7344" i="2"/>
  <c r="A7345" i="2"/>
  <c r="B7345" i="2"/>
  <c r="C7345" i="2"/>
  <c r="D7345" i="2"/>
  <c r="E7345" i="2"/>
  <c r="F7345" i="2"/>
  <c r="G7345" i="2"/>
  <c r="H7345" i="2"/>
  <c r="I7345" i="2"/>
  <c r="A7346" i="2"/>
  <c r="B7346" i="2"/>
  <c r="C7346" i="2"/>
  <c r="D7346" i="2"/>
  <c r="E7346" i="2"/>
  <c r="F7346" i="2"/>
  <c r="G7346" i="2"/>
  <c r="H7346" i="2"/>
  <c r="I7346" i="2"/>
  <c r="A7347" i="2"/>
  <c r="B7347" i="2"/>
  <c r="C7347" i="2"/>
  <c r="D7347" i="2"/>
  <c r="E7347" i="2"/>
  <c r="F7347" i="2"/>
  <c r="G7347" i="2"/>
  <c r="H7347" i="2"/>
  <c r="I7347" i="2"/>
  <c r="A7348" i="2"/>
  <c r="B7348" i="2"/>
  <c r="C7348" i="2"/>
  <c r="D7348" i="2"/>
  <c r="E7348" i="2"/>
  <c r="F7348" i="2"/>
  <c r="G7348" i="2"/>
  <c r="H7348" i="2"/>
  <c r="I7348" i="2"/>
  <c r="A7349" i="2"/>
  <c r="B7349" i="2"/>
  <c r="C7349" i="2"/>
  <c r="D7349" i="2"/>
  <c r="E7349" i="2"/>
  <c r="F7349" i="2"/>
  <c r="G7349" i="2"/>
  <c r="H7349" i="2"/>
  <c r="I7349" i="2"/>
  <c r="A7350" i="2"/>
  <c r="B7350" i="2"/>
  <c r="C7350" i="2"/>
  <c r="D7350" i="2"/>
  <c r="E7350" i="2"/>
  <c r="F7350" i="2"/>
  <c r="G7350" i="2"/>
  <c r="H7350" i="2"/>
  <c r="I7350" i="2"/>
  <c r="A7351" i="2"/>
  <c r="B7351" i="2"/>
  <c r="C7351" i="2"/>
  <c r="D7351" i="2"/>
  <c r="E7351" i="2"/>
  <c r="F7351" i="2"/>
  <c r="G7351" i="2"/>
  <c r="H7351" i="2"/>
  <c r="I7351" i="2"/>
  <c r="A7352" i="2"/>
  <c r="B7352" i="2"/>
  <c r="C7352" i="2"/>
  <c r="D7352" i="2"/>
  <c r="E7352" i="2"/>
  <c r="F7352" i="2"/>
  <c r="G7352" i="2"/>
  <c r="H7352" i="2"/>
  <c r="I7352" i="2"/>
  <c r="A7353" i="2"/>
  <c r="B7353" i="2"/>
  <c r="C7353" i="2"/>
  <c r="D7353" i="2"/>
  <c r="E7353" i="2"/>
  <c r="F7353" i="2"/>
  <c r="G7353" i="2"/>
  <c r="H7353" i="2"/>
  <c r="I7353" i="2"/>
  <c r="A7354" i="2"/>
  <c r="B7354" i="2"/>
  <c r="C7354" i="2"/>
  <c r="D7354" i="2"/>
  <c r="E7354" i="2"/>
  <c r="F7354" i="2"/>
  <c r="G7354" i="2"/>
  <c r="H7354" i="2"/>
  <c r="I7354" i="2"/>
  <c r="A7355" i="2"/>
  <c r="B7355" i="2"/>
  <c r="C7355" i="2"/>
  <c r="D7355" i="2"/>
  <c r="E7355" i="2"/>
  <c r="F7355" i="2"/>
  <c r="G7355" i="2"/>
  <c r="H7355" i="2"/>
  <c r="I7355" i="2"/>
  <c r="A7356" i="2"/>
  <c r="B7356" i="2"/>
  <c r="C7356" i="2"/>
  <c r="D7356" i="2"/>
  <c r="E7356" i="2"/>
  <c r="F7356" i="2"/>
  <c r="G7356" i="2"/>
  <c r="H7356" i="2"/>
  <c r="I7356" i="2"/>
  <c r="A7357" i="2"/>
  <c r="B7357" i="2"/>
  <c r="C7357" i="2"/>
  <c r="D7357" i="2"/>
  <c r="E7357" i="2"/>
  <c r="F7357" i="2"/>
  <c r="G7357" i="2"/>
  <c r="H7357" i="2"/>
  <c r="I7357" i="2"/>
  <c r="A7358" i="2"/>
  <c r="B7358" i="2"/>
  <c r="C7358" i="2"/>
  <c r="D7358" i="2"/>
  <c r="E7358" i="2"/>
  <c r="F7358" i="2"/>
  <c r="G7358" i="2"/>
  <c r="H7358" i="2"/>
  <c r="I7358" i="2"/>
  <c r="A7359" i="2"/>
  <c r="B7359" i="2"/>
  <c r="C7359" i="2"/>
  <c r="D7359" i="2"/>
  <c r="E7359" i="2"/>
  <c r="F7359" i="2"/>
  <c r="G7359" i="2"/>
  <c r="H7359" i="2"/>
  <c r="I7359" i="2"/>
  <c r="A7360" i="2"/>
  <c r="B7360" i="2"/>
  <c r="C7360" i="2"/>
  <c r="D7360" i="2"/>
  <c r="E7360" i="2"/>
  <c r="F7360" i="2"/>
  <c r="G7360" i="2"/>
  <c r="H7360" i="2"/>
  <c r="I7360" i="2"/>
  <c r="A7361" i="2"/>
  <c r="B7361" i="2"/>
  <c r="C7361" i="2"/>
  <c r="D7361" i="2"/>
  <c r="E7361" i="2"/>
  <c r="F7361" i="2"/>
  <c r="G7361" i="2"/>
  <c r="H7361" i="2"/>
  <c r="I7361" i="2"/>
  <c r="A7362" i="2"/>
  <c r="B7362" i="2"/>
  <c r="C7362" i="2"/>
  <c r="D7362" i="2"/>
  <c r="E7362" i="2"/>
  <c r="F7362" i="2"/>
  <c r="G7362" i="2"/>
  <c r="H7362" i="2"/>
  <c r="I7362" i="2"/>
  <c r="A7363" i="2"/>
  <c r="B7363" i="2"/>
  <c r="C7363" i="2"/>
  <c r="D7363" i="2"/>
  <c r="E7363" i="2"/>
  <c r="F7363" i="2"/>
  <c r="G7363" i="2"/>
  <c r="H7363" i="2"/>
  <c r="I7363" i="2"/>
  <c r="A7364" i="2"/>
  <c r="B7364" i="2"/>
  <c r="C7364" i="2"/>
  <c r="D7364" i="2"/>
  <c r="E7364" i="2"/>
  <c r="F7364" i="2"/>
  <c r="G7364" i="2"/>
  <c r="H7364" i="2"/>
  <c r="I7364" i="2"/>
  <c r="A7365" i="2"/>
  <c r="B7365" i="2"/>
  <c r="C7365" i="2"/>
  <c r="D7365" i="2"/>
  <c r="E7365" i="2"/>
  <c r="F7365" i="2"/>
  <c r="G7365" i="2"/>
  <c r="H7365" i="2"/>
  <c r="I7365" i="2"/>
  <c r="A7366" i="2"/>
  <c r="B7366" i="2"/>
  <c r="C7366" i="2"/>
  <c r="D7366" i="2"/>
  <c r="E7366" i="2"/>
  <c r="F7366" i="2"/>
  <c r="G7366" i="2"/>
  <c r="H7366" i="2"/>
  <c r="I7366" i="2"/>
  <c r="A7367" i="2"/>
  <c r="B7367" i="2"/>
  <c r="C7367" i="2"/>
  <c r="D7367" i="2"/>
  <c r="E7367" i="2"/>
  <c r="F7367" i="2"/>
  <c r="G7367" i="2"/>
  <c r="H7367" i="2"/>
  <c r="I7367" i="2"/>
  <c r="A7368" i="2"/>
  <c r="B7368" i="2"/>
  <c r="C7368" i="2"/>
  <c r="D7368" i="2"/>
  <c r="E7368" i="2"/>
  <c r="F7368" i="2"/>
  <c r="G7368" i="2"/>
  <c r="H7368" i="2"/>
  <c r="I7368" i="2"/>
  <c r="A7369" i="2"/>
  <c r="B7369" i="2"/>
  <c r="C7369" i="2"/>
  <c r="D7369" i="2"/>
  <c r="E7369" i="2"/>
  <c r="F7369" i="2"/>
  <c r="G7369" i="2"/>
  <c r="H7369" i="2"/>
  <c r="I7369" i="2"/>
  <c r="A7370" i="2"/>
  <c r="B7370" i="2"/>
  <c r="C7370" i="2"/>
  <c r="D7370" i="2"/>
  <c r="E7370" i="2"/>
  <c r="F7370" i="2"/>
  <c r="G7370" i="2"/>
  <c r="H7370" i="2"/>
  <c r="I7370" i="2"/>
  <c r="A7371" i="2"/>
  <c r="B7371" i="2"/>
  <c r="C7371" i="2"/>
  <c r="D7371" i="2"/>
  <c r="E7371" i="2"/>
  <c r="F7371" i="2"/>
  <c r="G7371" i="2"/>
  <c r="H7371" i="2"/>
  <c r="I7371" i="2"/>
  <c r="A7372" i="2"/>
  <c r="B7372" i="2"/>
  <c r="C7372" i="2"/>
  <c r="D7372" i="2"/>
  <c r="E7372" i="2"/>
  <c r="F7372" i="2"/>
  <c r="G7372" i="2"/>
  <c r="H7372" i="2"/>
  <c r="I7372" i="2"/>
  <c r="A7373" i="2"/>
  <c r="B7373" i="2"/>
  <c r="C7373" i="2"/>
  <c r="D7373" i="2"/>
  <c r="E7373" i="2"/>
  <c r="F7373" i="2"/>
  <c r="G7373" i="2"/>
  <c r="H7373" i="2"/>
  <c r="I7373" i="2"/>
  <c r="A7374" i="2"/>
  <c r="B7374" i="2"/>
  <c r="C7374" i="2"/>
  <c r="D7374" i="2"/>
  <c r="E7374" i="2"/>
  <c r="F7374" i="2"/>
  <c r="G7374" i="2"/>
  <c r="H7374" i="2"/>
  <c r="I7374" i="2"/>
  <c r="A7375" i="2"/>
  <c r="B7375" i="2"/>
  <c r="C7375" i="2"/>
  <c r="D7375" i="2"/>
  <c r="E7375" i="2"/>
  <c r="F7375" i="2"/>
  <c r="G7375" i="2"/>
  <c r="H7375" i="2"/>
  <c r="I7375" i="2"/>
  <c r="A7376" i="2"/>
  <c r="B7376" i="2"/>
  <c r="C7376" i="2"/>
  <c r="D7376" i="2"/>
  <c r="E7376" i="2"/>
  <c r="F7376" i="2"/>
  <c r="G7376" i="2"/>
  <c r="H7376" i="2"/>
  <c r="I7376" i="2"/>
  <c r="A7377" i="2"/>
  <c r="B7377" i="2"/>
  <c r="C7377" i="2"/>
  <c r="D7377" i="2"/>
  <c r="E7377" i="2"/>
  <c r="F7377" i="2"/>
  <c r="G7377" i="2"/>
  <c r="H7377" i="2"/>
  <c r="I7377" i="2"/>
  <c r="A7378" i="2"/>
  <c r="B7378" i="2"/>
  <c r="C7378" i="2"/>
  <c r="D7378" i="2"/>
  <c r="E7378" i="2"/>
  <c r="F7378" i="2"/>
  <c r="G7378" i="2"/>
  <c r="H7378" i="2"/>
  <c r="I7378" i="2"/>
  <c r="A7379" i="2"/>
  <c r="B7379" i="2"/>
  <c r="C7379" i="2"/>
  <c r="D7379" i="2"/>
  <c r="E7379" i="2"/>
  <c r="F7379" i="2"/>
  <c r="G7379" i="2"/>
  <c r="H7379" i="2"/>
  <c r="I7379" i="2"/>
  <c r="A7380" i="2"/>
  <c r="B7380" i="2"/>
  <c r="C7380" i="2"/>
  <c r="D7380" i="2"/>
  <c r="E7380" i="2"/>
  <c r="F7380" i="2"/>
  <c r="G7380" i="2"/>
  <c r="H7380" i="2"/>
  <c r="I7380" i="2"/>
  <c r="A7381" i="2"/>
  <c r="B7381" i="2"/>
  <c r="C7381" i="2"/>
  <c r="D7381" i="2"/>
  <c r="E7381" i="2"/>
  <c r="F7381" i="2"/>
  <c r="G7381" i="2"/>
  <c r="H7381" i="2"/>
  <c r="I7381" i="2"/>
  <c r="A7382" i="2"/>
  <c r="B7382" i="2"/>
  <c r="C7382" i="2"/>
  <c r="D7382" i="2"/>
  <c r="E7382" i="2"/>
  <c r="F7382" i="2"/>
  <c r="G7382" i="2"/>
  <c r="H7382" i="2"/>
  <c r="I7382" i="2"/>
  <c r="A7383" i="2"/>
  <c r="B7383" i="2"/>
  <c r="C7383" i="2"/>
  <c r="D7383" i="2"/>
  <c r="E7383" i="2"/>
  <c r="F7383" i="2"/>
  <c r="G7383" i="2"/>
  <c r="H7383" i="2"/>
  <c r="I7383" i="2"/>
  <c r="A7384" i="2"/>
  <c r="B7384" i="2"/>
  <c r="C7384" i="2"/>
  <c r="D7384" i="2"/>
  <c r="E7384" i="2"/>
  <c r="F7384" i="2"/>
  <c r="G7384" i="2"/>
  <c r="H7384" i="2"/>
  <c r="I7384" i="2"/>
  <c r="A7385" i="2"/>
  <c r="B7385" i="2"/>
  <c r="C7385" i="2"/>
  <c r="D7385" i="2"/>
  <c r="E7385" i="2"/>
  <c r="F7385" i="2"/>
  <c r="G7385" i="2"/>
  <c r="H7385" i="2"/>
  <c r="I7385" i="2"/>
  <c r="A7386" i="2"/>
  <c r="B7386" i="2"/>
  <c r="C7386" i="2"/>
  <c r="D7386" i="2"/>
  <c r="E7386" i="2"/>
  <c r="F7386" i="2"/>
  <c r="G7386" i="2"/>
  <c r="H7386" i="2"/>
  <c r="I7386" i="2"/>
  <c r="A7387" i="2"/>
  <c r="B7387" i="2"/>
  <c r="C7387" i="2"/>
  <c r="D7387" i="2"/>
  <c r="E7387" i="2"/>
  <c r="F7387" i="2"/>
  <c r="G7387" i="2"/>
  <c r="H7387" i="2"/>
  <c r="I7387" i="2"/>
  <c r="A7388" i="2"/>
  <c r="B7388" i="2"/>
  <c r="C7388" i="2"/>
  <c r="D7388" i="2"/>
  <c r="E7388" i="2"/>
  <c r="F7388" i="2"/>
  <c r="G7388" i="2"/>
  <c r="H7388" i="2"/>
  <c r="I7388" i="2"/>
  <c r="A7389" i="2"/>
  <c r="B7389" i="2"/>
  <c r="C7389" i="2"/>
  <c r="D7389" i="2"/>
  <c r="E7389" i="2"/>
  <c r="F7389" i="2"/>
  <c r="G7389" i="2"/>
  <c r="H7389" i="2"/>
  <c r="I7389" i="2"/>
  <c r="A7390" i="2"/>
  <c r="B7390" i="2"/>
  <c r="C7390" i="2"/>
  <c r="D7390" i="2"/>
  <c r="E7390" i="2"/>
  <c r="F7390" i="2"/>
  <c r="G7390" i="2"/>
  <c r="H7390" i="2"/>
  <c r="I7390" i="2"/>
  <c r="A7391" i="2"/>
  <c r="B7391" i="2"/>
  <c r="C7391" i="2"/>
  <c r="D7391" i="2"/>
  <c r="E7391" i="2"/>
  <c r="F7391" i="2"/>
  <c r="G7391" i="2"/>
  <c r="H7391" i="2"/>
  <c r="I7391" i="2"/>
  <c r="A7392" i="2"/>
  <c r="B7392" i="2"/>
  <c r="C7392" i="2"/>
  <c r="D7392" i="2"/>
  <c r="E7392" i="2"/>
  <c r="F7392" i="2"/>
  <c r="G7392" i="2"/>
  <c r="H7392" i="2"/>
  <c r="I7392" i="2"/>
  <c r="A7393" i="2"/>
  <c r="B7393" i="2"/>
  <c r="C7393" i="2"/>
  <c r="D7393" i="2"/>
  <c r="E7393" i="2"/>
  <c r="F7393" i="2"/>
  <c r="G7393" i="2"/>
  <c r="H7393" i="2"/>
  <c r="I7393" i="2"/>
  <c r="A7394" i="2"/>
  <c r="B7394" i="2"/>
  <c r="C7394" i="2"/>
  <c r="D7394" i="2"/>
  <c r="E7394" i="2"/>
  <c r="F7394" i="2"/>
  <c r="G7394" i="2"/>
  <c r="H7394" i="2"/>
  <c r="I7394" i="2"/>
  <c r="A7395" i="2"/>
  <c r="B7395" i="2"/>
  <c r="C7395" i="2"/>
  <c r="D7395" i="2"/>
  <c r="E7395" i="2"/>
  <c r="F7395" i="2"/>
  <c r="G7395" i="2"/>
  <c r="H7395" i="2"/>
  <c r="I7395" i="2"/>
  <c r="A7396" i="2"/>
  <c r="B7396" i="2"/>
  <c r="C7396" i="2"/>
  <c r="D7396" i="2"/>
  <c r="E7396" i="2"/>
  <c r="F7396" i="2"/>
  <c r="G7396" i="2"/>
  <c r="H7396" i="2"/>
  <c r="I7396" i="2"/>
  <c r="A7397" i="2"/>
  <c r="B7397" i="2"/>
  <c r="C7397" i="2"/>
  <c r="D7397" i="2"/>
  <c r="E7397" i="2"/>
  <c r="F7397" i="2"/>
  <c r="G7397" i="2"/>
  <c r="H7397" i="2"/>
  <c r="I7397" i="2"/>
  <c r="A7398" i="2"/>
  <c r="B7398" i="2"/>
  <c r="C7398" i="2"/>
  <c r="D7398" i="2"/>
  <c r="E7398" i="2"/>
  <c r="F7398" i="2"/>
  <c r="G7398" i="2"/>
  <c r="H7398" i="2"/>
  <c r="I7398" i="2"/>
  <c r="A7399" i="2"/>
  <c r="B7399" i="2"/>
  <c r="C7399" i="2"/>
  <c r="D7399" i="2"/>
  <c r="E7399" i="2"/>
  <c r="F7399" i="2"/>
  <c r="G7399" i="2"/>
  <c r="H7399" i="2"/>
  <c r="I7399" i="2"/>
  <c r="A7400" i="2"/>
  <c r="B7400" i="2"/>
  <c r="C7400" i="2"/>
  <c r="D7400" i="2"/>
  <c r="E7400" i="2"/>
  <c r="F7400" i="2"/>
  <c r="G7400" i="2"/>
  <c r="H7400" i="2"/>
  <c r="I7400" i="2"/>
  <c r="A7401" i="2"/>
  <c r="B7401" i="2"/>
  <c r="C7401" i="2"/>
  <c r="D7401" i="2"/>
  <c r="E7401" i="2"/>
  <c r="F7401" i="2"/>
  <c r="G7401" i="2"/>
  <c r="H7401" i="2"/>
  <c r="I7401" i="2"/>
  <c r="A7402" i="2"/>
  <c r="B7402" i="2"/>
  <c r="C7402" i="2"/>
  <c r="D7402" i="2"/>
  <c r="E7402" i="2"/>
  <c r="F7402" i="2"/>
  <c r="G7402" i="2"/>
  <c r="H7402" i="2"/>
  <c r="I7402" i="2"/>
  <c r="A7403" i="2"/>
  <c r="B7403" i="2"/>
  <c r="C7403" i="2"/>
  <c r="D7403" i="2"/>
  <c r="E7403" i="2"/>
  <c r="F7403" i="2"/>
  <c r="G7403" i="2"/>
  <c r="H7403" i="2"/>
  <c r="I7403" i="2"/>
  <c r="A7404" i="2"/>
  <c r="B7404" i="2"/>
  <c r="C7404" i="2"/>
  <c r="D7404" i="2"/>
  <c r="E7404" i="2"/>
  <c r="F7404" i="2"/>
  <c r="G7404" i="2"/>
  <c r="H7404" i="2"/>
  <c r="I7404" i="2"/>
  <c r="A7405" i="2"/>
  <c r="B7405" i="2"/>
  <c r="C7405" i="2"/>
  <c r="D7405" i="2"/>
  <c r="E7405" i="2"/>
  <c r="F7405" i="2"/>
  <c r="G7405" i="2"/>
  <c r="H7405" i="2"/>
  <c r="I7405" i="2"/>
  <c r="A7406" i="2"/>
  <c r="B7406" i="2"/>
  <c r="C7406" i="2"/>
  <c r="D7406" i="2"/>
  <c r="E7406" i="2"/>
  <c r="F7406" i="2"/>
  <c r="G7406" i="2"/>
  <c r="H7406" i="2"/>
  <c r="I7406" i="2"/>
  <c r="A7407" i="2"/>
  <c r="B7407" i="2"/>
  <c r="C7407" i="2"/>
  <c r="D7407" i="2"/>
  <c r="E7407" i="2"/>
  <c r="F7407" i="2"/>
  <c r="G7407" i="2"/>
  <c r="H7407" i="2"/>
  <c r="I7407" i="2"/>
  <c r="A7408" i="2"/>
  <c r="B7408" i="2"/>
  <c r="C7408" i="2"/>
  <c r="D7408" i="2"/>
  <c r="E7408" i="2"/>
  <c r="F7408" i="2"/>
  <c r="G7408" i="2"/>
  <c r="H7408" i="2"/>
  <c r="I7408" i="2"/>
  <c r="A7409" i="2"/>
  <c r="B7409" i="2"/>
  <c r="C7409" i="2"/>
  <c r="D7409" i="2"/>
  <c r="E7409" i="2"/>
  <c r="F7409" i="2"/>
  <c r="G7409" i="2"/>
  <c r="H7409" i="2"/>
  <c r="I7409" i="2"/>
  <c r="A7410" i="2"/>
  <c r="B7410" i="2"/>
  <c r="C7410" i="2"/>
  <c r="D7410" i="2"/>
  <c r="E7410" i="2"/>
  <c r="F7410" i="2"/>
  <c r="G7410" i="2"/>
  <c r="H7410" i="2"/>
  <c r="I7410" i="2"/>
  <c r="A7411" i="2"/>
  <c r="B7411" i="2"/>
  <c r="C7411" i="2"/>
  <c r="D7411" i="2"/>
  <c r="E7411" i="2"/>
  <c r="F7411" i="2"/>
  <c r="G7411" i="2"/>
  <c r="H7411" i="2"/>
  <c r="I7411" i="2"/>
  <c r="A7412" i="2"/>
  <c r="B7412" i="2"/>
  <c r="C7412" i="2"/>
  <c r="D7412" i="2"/>
  <c r="E7412" i="2"/>
  <c r="F7412" i="2"/>
  <c r="G7412" i="2"/>
  <c r="H7412" i="2"/>
  <c r="I7412" i="2"/>
  <c r="A7413" i="2"/>
  <c r="B7413" i="2"/>
  <c r="C7413" i="2"/>
  <c r="D7413" i="2"/>
  <c r="E7413" i="2"/>
  <c r="F7413" i="2"/>
  <c r="G7413" i="2"/>
  <c r="H7413" i="2"/>
  <c r="I7413" i="2"/>
  <c r="A7414" i="2"/>
  <c r="B7414" i="2"/>
  <c r="C7414" i="2"/>
  <c r="D7414" i="2"/>
  <c r="E7414" i="2"/>
  <c r="F7414" i="2"/>
  <c r="G7414" i="2"/>
  <c r="H7414" i="2"/>
  <c r="I7414" i="2"/>
  <c r="A7415" i="2"/>
  <c r="B7415" i="2"/>
  <c r="C7415" i="2"/>
  <c r="D7415" i="2"/>
  <c r="E7415" i="2"/>
  <c r="F7415" i="2"/>
  <c r="G7415" i="2"/>
  <c r="H7415" i="2"/>
  <c r="I7415" i="2"/>
  <c r="A7416" i="2"/>
  <c r="B7416" i="2"/>
  <c r="C7416" i="2"/>
  <c r="D7416" i="2"/>
  <c r="E7416" i="2"/>
  <c r="F7416" i="2"/>
  <c r="G7416" i="2"/>
  <c r="H7416" i="2"/>
  <c r="I7416" i="2"/>
  <c r="A7417" i="2"/>
  <c r="B7417" i="2"/>
  <c r="C7417" i="2"/>
  <c r="D7417" i="2"/>
  <c r="E7417" i="2"/>
  <c r="F7417" i="2"/>
  <c r="G7417" i="2"/>
  <c r="H7417" i="2"/>
  <c r="I7417" i="2"/>
  <c r="A7418" i="2"/>
  <c r="B7418" i="2"/>
  <c r="C7418" i="2"/>
  <c r="D7418" i="2"/>
  <c r="E7418" i="2"/>
  <c r="F7418" i="2"/>
  <c r="G7418" i="2"/>
  <c r="H7418" i="2"/>
  <c r="I7418" i="2"/>
  <c r="A7419" i="2"/>
  <c r="B7419" i="2"/>
  <c r="C7419" i="2"/>
  <c r="D7419" i="2"/>
  <c r="E7419" i="2"/>
  <c r="F7419" i="2"/>
  <c r="G7419" i="2"/>
  <c r="H7419" i="2"/>
  <c r="I7419" i="2"/>
  <c r="A7420" i="2"/>
  <c r="B7420" i="2"/>
  <c r="C7420" i="2"/>
  <c r="D7420" i="2"/>
  <c r="E7420" i="2"/>
  <c r="F7420" i="2"/>
  <c r="G7420" i="2"/>
  <c r="H7420" i="2"/>
  <c r="I7420" i="2"/>
  <c r="A7421" i="2"/>
  <c r="B7421" i="2"/>
  <c r="C7421" i="2"/>
  <c r="D7421" i="2"/>
  <c r="E7421" i="2"/>
  <c r="F7421" i="2"/>
  <c r="G7421" i="2"/>
  <c r="H7421" i="2"/>
  <c r="I7421" i="2"/>
  <c r="A7422" i="2"/>
  <c r="B7422" i="2"/>
  <c r="C7422" i="2"/>
  <c r="D7422" i="2"/>
  <c r="E7422" i="2"/>
  <c r="F7422" i="2"/>
  <c r="G7422" i="2"/>
  <c r="H7422" i="2"/>
  <c r="I7422" i="2"/>
  <c r="A7423" i="2"/>
  <c r="B7423" i="2"/>
  <c r="C7423" i="2"/>
  <c r="D7423" i="2"/>
  <c r="E7423" i="2"/>
  <c r="F7423" i="2"/>
  <c r="G7423" i="2"/>
  <c r="H7423" i="2"/>
  <c r="I7423" i="2"/>
  <c r="A7424" i="2"/>
  <c r="B7424" i="2"/>
  <c r="C7424" i="2"/>
  <c r="D7424" i="2"/>
  <c r="E7424" i="2"/>
  <c r="F7424" i="2"/>
  <c r="G7424" i="2"/>
  <c r="H7424" i="2"/>
  <c r="I7424" i="2"/>
  <c r="A7425" i="2"/>
  <c r="B7425" i="2"/>
  <c r="C7425" i="2"/>
  <c r="D7425" i="2"/>
  <c r="E7425" i="2"/>
  <c r="F7425" i="2"/>
  <c r="G7425" i="2"/>
  <c r="H7425" i="2"/>
  <c r="I7425" i="2"/>
  <c r="A7426" i="2"/>
  <c r="B7426" i="2"/>
  <c r="C7426" i="2"/>
  <c r="D7426" i="2"/>
  <c r="E7426" i="2"/>
  <c r="F7426" i="2"/>
  <c r="G7426" i="2"/>
  <c r="H7426" i="2"/>
  <c r="I7426" i="2"/>
  <c r="A7427" i="2"/>
  <c r="B7427" i="2"/>
  <c r="C7427" i="2"/>
  <c r="D7427" i="2"/>
  <c r="E7427" i="2"/>
  <c r="F7427" i="2"/>
  <c r="G7427" i="2"/>
  <c r="H7427" i="2"/>
  <c r="I7427" i="2"/>
  <c r="A7428" i="2"/>
  <c r="B7428" i="2"/>
  <c r="C7428" i="2"/>
  <c r="D7428" i="2"/>
  <c r="E7428" i="2"/>
  <c r="F7428" i="2"/>
  <c r="G7428" i="2"/>
  <c r="H7428" i="2"/>
  <c r="I7428" i="2"/>
  <c r="A7429" i="2"/>
  <c r="B7429" i="2"/>
  <c r="C7429" i="2"/>
  <c r="D7429" i="2"/>
  <c r="E7429" i="2"/>
  <c r="F7429" i="2"/>
  <c r="G7429" i="2"/>
  <c r="H7429" i="2"/>
  <c r="I7429" i="2"/>
  <c r="A7430" i="2"/>
  <c r="B7430" i="2"/>
  <c r="C7430" i="2"/>
  <c r="D7430" i="2"/>
  <c r="E7430" i="2"/>
  <c r="F7430" i="2"/>
  <c r="G7430" i="2"/>
  <c r="H7430" i="2"/>
  <c r="I7430" i="2"/>
  <c r="A7431" i="2"/>
  <c r="B7431" i="2"/>
  <c r="C7431" i="2"/>
  <c r="D7431" i="2"/>
  <c r="E7431" i="2"/>
  <c r="F7431" i="2"/>
  <c r="G7431" i="2"/>
  <c r="H7431" i="2"/>
  <c r="I7431" i="2"/>
  <c r="A7432" i="2"/>
  <c r="B7432" i="2"/>
  <c r="C7432" i="2"/>
  <c r="D7432" i="2"/>
  <c r="E7432" i="2"/>
  <c r="F7432" i="2"/>
  <c r="G7432" i="2"/>
  <c r="H7432" i="2"/>
  <c r="I7432" i="2"/>
  <c r="A7433" i="2"/>
  <c r="B7433" i="2"/>
  <c r="C7433" i="2"/>
  <c r="D7433" i="2"/>
  <c r="E7433" i="2"/>
  <c r="F7433" i="2"/>
  <c r="G7433" i="2"/>
  <c r="H7433" i="2"/>
  <c r="I7433" i="2"/>
  <c r="A7434" i="2"/>
  <c r="B7434" i="2"/>
  <c r="C7434" i="2"/>
  <c r="D7434" i="2"/>
  <c r="E7434" i="2"/>
  <c r="F7434" i="2"/>
  <c r="G7434" i="2"/>
  <c r="H7434" i="2"/>
  <c r="I7434" i="2"/>
  <c r="A7435" i="2"/>
  <c r="B7435" i="2"/>
  <c r="C7435" i="2"/>
  <c r="D7435" i="2"/>
  <c r="E7435" i="2"/>
  <c r="F7435" i="2"/>
  <c r="G7435" i="2"/>
  <c r="H7435" i="2"/>
  <c r="I7435" i="2"/>
  <c r="A7436" i="2"/>
  <c r="B7436" i="2"/>
  <c r="C7436" i="2"/>
  <c r="D7436" i="2"/>
  <c r="E7436" i="2"/>
  <c r="F7436" i="2"/>
  <c r="G7436" i="2"/>
  <c r="H7436" i="2"/>
  <c r="I7436" i="2"/>
  <c r="A7437" i="2"/>
  <c r="B7437" i="2"/>
  <c r="C7437" i="2"/>
  <c r="D7437" i="2"/>
  <c r="E7437" i="2"/>
  <c r="F7437" i="2"/>
  <c r="G7437" i="2"/>
  <c r="H7437" i="2"/>
  <c r="I7437" i="2"/>
  <c r="A7438" i="2"/>
  <c r="B7438" i="2"/>
  <c r="C7438" i="2"/>
  <c r="D7438" i="2"/>
  <c r="E7438" i="2"/>
  <c r="F7438" i="2"/>
  <c r="G7438" i="2"/>
  <c r="H7438" i="2"/>
  <c r="I7438" i="2"/>
  <c r="A7439" i="2"/>
  <c r="B7439" i="2"/>
  <c r="C7439" i="2"/>
  <c r="D7439" i="2"/>
  <c r="E7439" i="2"/>
  <c r="F7439" i="2"/>
  <c r="G7439" i="2"/>
  <c r="H7439" i="2"/>
  <c r="I7439" i="2"/>
  <c r="A7440" i="2"/>
  <c r="B7440" i="2"/>
  <c r="C7440" i="2"/>
  <c r="D7440" i="2"/>
  <c r="E7440" i="2"/>
  <c r="F7440" i="2"/>
  <c r="G7440" i="2"/>
  <c r="H7440" i="2"/>
  <c r="I7440" i="2"/>
  <c r="A7441" i="2"/>
  <c r="B7441" i="2"/>
  <c r="C7441" i="2"/>
  <c r="D7441" i="2"/>
  <c r="E7441" i="2"/>
  <c r="F7441" i="2"/>
  <c r="G7441" i="2"/>
  <c r="H7441" i="2"/>
  <c r="I7441" i="2"/>
  <c r="A7442" i="2"/>
  <c r="B7442" i="2"/>
  <c r="C7442" i="2"/>
  <c r="D7442" i="2"/>
  <c r="E7442" i="2"/>
  <c r="F7442" i="2"/>
  <c r="G7442" i="2"/>
  <c r="H7442" i="2"/>
  <c r="I7442" i="2"/>
  <c r="A7443" i="2"/>
  <c r="B7443" i="2"/>
  <c r="C7443" i="2"/>
  <c r="D7443" i="2"/>
  <c r="E7443" i="2"/>
  <c r="F7443" i="2"/>
  <c r="G7443" i="2"/>
  <c r="H7443" i="2"/>
  <c r="I7443" i="2"/>
  <c r="A7444" i="2"/>
  <c r="B7444" i="2"/>
  <c r="C7444" i="2"/>
  <c r="D7444" i="2"/>
  <c r="E7444" i="2"/>
  <c r="F7444" i="2"/>
  <c r="G7444" i="2"/>
  <c r="H7444" i="2"/>
  <c r="I7444" i="2"/>
  <c r="A7445" i="2"/>
  <c r="B7445" i="2"/>
  <c r="C7445" i="2"/>
  <c r="D7445" i="2"/>
  <c r="E7445" i="2"/>
  <c r="F7445" i="2"/>
  <c r="G7445" i="2"/>
  <c r="H7445" i="2"/>
  <c r="I7445" i="2"/>
  <c r="A7446" i="2"/>
  <c r="B7446" i="2"/>
  <c r="C7446" i="2"/>
  <c r="D7446" i="2"/>
  <c r="E7446" i="2"/>
  <c r="F7446" i="2"/>
  <c r="G7446" i="2"/>
  <c r="H7446" i="2"/>
  <c r="I7446" i="2"/>
  <c r="A7447" i="2"/>
  <c r="B7447" i="2"/>
  <c r="C7447" i="2"/>
  <c r="D7447" i="2"/>
  <c r="E7447" i="2"/>
  <c r="F7447" i="2"/>
  <c r="G7447" i="2"/>
  <c r="H7447" i="2"/>
  <c r="I7447" i="2"/>
  <c r="A7448" i="2"/>
  <c r="B7448" i="2"/>
  <c r="C7448" i="2"/>
  <c r="D7448" i="2"/>
  <c r="E7448" i="2"/>
  <c r="F7448" i="2"/>
  <c r="G7448" i="2"/>
  <c r="H7448" i="2"/>
  <c r="I7448" i="2"/>
  <c r="A7449" i="2"/>
  <c r="B7449" i="2"/>
  <c r="C7449" i="2"/>
  <c r="D7449" i="2"/>
  <c r="E7449" i="2"/>
  <c r="F7449" i="2"/>
  <c r="G7449" i="2"/>
  <c r="H7449" i="2"/>
  <c r="I7449" i="2"/>
  <c r="A7450" i="2"/>
  <c r="B7450" i="2"/>
  <c r="C7450" i="2"/>
  <c r="D7450" i="2"/>
  <c r="E7450" i="2"/>
  <c r="F7450" i="2"/>
  <c r="G7450" i="2"/>
  <c r="H7450" i="2"/>
  <c r="I7450" i="2"/>
  <c r="A7451" i="2"/>
  <c r="B7451" i="2"/>
  <c r="C7451" i="2"/>
  <c r="D7451" i="2"/>
  <c r="E7451" i="2"/>
  <c r="F7451" i="2"/>
  <c r="G7451" i="2"/>
  <c r="H7451" i="2"/>
  <c r="I7451" i="2"/>
  <c r="A7452" i="2"/>
  <c r="B7452" i="2"/>
  <c r="C7452" i="2"/>
  <c r="D7452" i="2"/>
  <c r="E7452" i="2"/>
  <c r="F7452" i="2"/>
  <c r="G7452" i="2"/>
  <c r="H7452" i="2"/>
  <c r="I7452" i="2"/>
  <c r="A7453" i="2"/>
  <c r="B7453" i="2"/>
  <c r="C7453" i="2"/>
  <c r="D7453" i="2"/>
  <c r="E7453" i="2"/>
  <c r="F7453" i="2"/>
  <c r="G7453" i="2"/>
  <c r="H7453" i="2"/>
  <c r="I7453" i="2"/>
  <c r="A7454" i="2"/>
  <c r="B7454" i="2"/>
  <c r="C7454" i="2"/>
  <c r="D7454" i="2"/>
  <c r="E7454" i="2"/>
  <c r="F7454" i="2"/>
  <c r="G7454" i="2"/>
  <c r="H7454" i="2"/>
  <c r="I7454" i="2"/>
  <c r="A7455" i="2"/>
  <c r="B7455" i="2"/>
  <c r="C7455" i="2"/>
  <c r="D7455" i="2"/>
  <c r="E7455" i="2"/>
  <c r="F7455" i="2"/>
  <c r="G7455" i="2"/>
  <c r="H7455" i="2"/>
  <c r="I7455" i="2"/>
  <c r="A7456" i="2"/>
  <c r="B7456" i="2"/>
  <c r="C7456" i="2"/>
  <c r="D7456" i="2"/>
  <c r="E7456" i="2"/>
  <c r="F7456" i="2"/>
  <c r="G7456" i="2"/>
  <c r="H7456" i="2"/>
  <c r="I7456" i="2"/>
  <c r="A7457" i="2"/>
  <c r="B7457" i="2"/>
  <c r="C7457" i="2"/>
  <c r="D7457" i="2"/>
  <c r="E7457" i="2"/>
  <c r="F7457" i="2"/>
  <c r="G7457" i="2"/>
  <c r="H7457" i="2"/>
  <c r="I7457" i="2"/>
  <c r="A7458" i="2"/>
  <c r="B7458" i="2"/>
  <c r="C7458" i="2"/>
  <c r="D7458" i="2"/>
  <c r="E7458" i="2"/>
  <c r="F7458" i="2"/>
  <c r="G7458" i="2"/>
  <c r="H7458" i="2"/>
  <c r="I7458" i="2"/>
  <c r="A7459" i="2"/>
  <c r="B7459" i="2"/>
  <c r="C7459" i="2"/>
  <c r="D7459" i="2"/>
  <c r="E7459" i="2"/>
  <c r="F7459" i="2"/>
  <c r="G7459" i="2"/>
  <c r="H7459" i="2"/>
  <c r="I7459" i="2"/>
  <c r="A7460" i="2"/>
  <c r="B7460" i="2"/>
  <c r="C7460" i="2"/>
  <c r="D7460" i="2"/>
  <c r="E7460" i="2"/>
  <c r="F7460" i="2"/>
  <c r="G7460" i="2"/>
  <c r="H7460" i="2"/>
  <c r="I7460" i="2"/>
  <c r="A7461" i="2"/>
  <c r="B7461" i="2"/>
  <c r="C7461" i="2"/>
  <c r="D7461" i="2"/>
  <c r="E7461" i="2"/>
  <c r="F7461" i="2"/>
  <c r="G7461" i="2"/>
  <c r="H7461" i="2"/>
  <c r="I7461" i="2"/>
  <c r="A7462" i="2"/>
  <c r="B7462" i="2"/>
  <c r="C7462" i="2"/>
  <c r="D7462" i="2"/>
  <c r="E7462" i="2"/>
  <c r="F7462" i="2"/>
  <c r="G7462" i="2"/>
  <c r="H7462" i="2"/>
  <c r="I7462" i="2"/>
  <c r="A7463" i="2"/>
  <c r="B7463" i="2"/>
  <c r="C7463" i="2"/>
  <c r="D7463" i="2"/>
  <c r="E7463" i="2"/>
  <c r="F7463" i="2"/>
  <c r="G7463" i="2"/>
  <c r="H7463" i="2"/>
  <c r="I7463" i="2"/>
  <c r="A7464" i="2"/>
  <c r="B7464" i="2"/>
  <c r="C7464" i="2"/>
  <c r="D7464" i="2"/>
  <c r="E7464" i="2"/>
  <c r="F7464" i="2"/>
  <c r="G7464" i="2"/>
  <c r="H7464" i="2"/>
  <c r="I7464" i="2"/>
  <c r="A7465" i="2"/>
  <c r="B7465" i="2"/>
  <c r="C7465" i="2"/>
  <c r="D7465" i="2"/>
  <c r="E7465" i="2"/>
  <c r="F7465" i="2"/>
  <c r="G7465" i="2"/>
  <c r="H7465" i="2"/>
  <c r="I7465" i="2"/>
  <c r="A7466" i="2"/>
  <c r="B7466" i="2"/>
  <c r="C7466" i="2"/>
  <c r="D7466" i="2"/>
  <c r="E7466" i="2"/>
  <c r="F7466" i="2"/>
  <c r="G7466" i="2"/>
  <c r="H7466" i="2"/>
  <c r="I7466" i="2"/>
  <c r="A7467" i="2"/>
  <c r="B7467" i="2"/>
  <c r="C7467" i="2"/>
  <c r="D7467" i="2"/>
  <c r="E7467" i="2"/>
  <c r="F7467" i="2"/>
  <c r="G7467" i="2"/>
  <c r="H7467" i="2"/>
  <c r="I7467" i="2"/>
  <c r="A7468" i="2"/>
  <c r="B7468" i="2"/>
  <c r="C7468" i="2"/>
  <c r="D7468" i="2"/>
  <c r="E7468" i="2"/>
  <c r="F7468" i="2"/>
  <c r="G7468" i="2"/>
  <c r="H7468" i="2"/>
  <c r="I7468" i="2"/>
  <c r="A7469" i="2"/>
  <c r="B7469" i="2"/>
  <c r="C7469" i="2"/>
  <c r="D7469" i="2"/>
  <c r="E7469" i="2"/>
  <c r="F7469" i="2"/>
  <c r="G7469" i="2"/>
  <c r="H7469" i="2"/>
  <c r="I7469" i="2"/>
  <c r="A7470" i="2"/>
  <c r="B7470" i="2"/>
  <c r="C7470" i="2"/>
  <c r="D7470" i="2"/>
  <c r="E7470" i="2"/>
  <c r="F7470" i="2"/>
  <c r="G7470" i="2"/>
  <c r="H7470" i="2"/>
  <c r="I7470" i="2"/>
  <c r="A7471" i="2"/>
  <c r="B7471" i="2"/>
  <c r="C7471" i="2"/>
  <c r="D7471" i="2"/>
  <c r="E7471" i="2"/>
  <c r="F7471" i="2"/>
  <c r="G7471" i="2"/>
  <c r="H7471" i="2"/>
  <c r="I7471" i="2"/>
  <c r="A7472" i="2"/>
  <c r="B7472" i="2"/>
  <c r="C7472" i="2"/>
  <c r="D7472" i="2"/>
  <c r="E7472" i="2"/>
  <c r="F7472" i="2"/>
  <c r="G7472" i="2"/>
  <c r="H7472" i="2"/>
  <c r="I7472" i="2"/>
  <c r="A7473" i="2"/>
  <c r="B7473" i="2"/>
  <c r="C7473" i="2"/>
  <c r="D7473" i="2"/>
  <c r="E7473" i="2"/>
  <c r="F7473" i="2"/>
  <c r="G7473" i="2"/>
  <c r="H7473" i="2"/>
  <c r="I7473" i="2"/>
  <c r="A7474" i="2"/>
  <c r="B7474" i="2"/>
  <c r="C7474" i="2"/>
  <c r="D7474" i="2"/>
  <c r="E7474" i="2"/>
  <c r="F7474" i="2"/>
  <c r="G7474" i="2"/>
  <c r="H7474" i="2"/>
  <c r="I7474" i="2"/>
  <c r="A7475" i="2"/>
  <c r="B7475" i="2"/>
  <c r="C7475" i="2"/>
  <c r="D7475" i="2"/>
  <c r="E7475" i="2"/>
  <c r="F7475" i="2"/>
  <c r="G7475" i="2"/>
  <c r="H7475" i="2"/>
  <c r="I7475" i="2"/>
  <c r="A7476" i="2"/>
  <c r="B7476" i="2"/>
  <c r="C7476" i="2"/>
  <c r="D7476" i="2"/>
  <c r="E7476" i="2"/>
  <c r="F7476" i="2"/>
  <c r="G7476" i="2"/>
  <c r="H7476" i="2"/>
  <c r="I7476" i="2"/>
  <c r="A7477" i="2"/>
  <c r="B7477" i="2"/>
  <c r="C7477" i="2"/>
  <c r="D7477" i="2"/>
  <c r="E7477" i="2"/>
  <c r="F7477" i="2"/>
  <c r="G7477" i="2"/>
  <c r="H7477" i="2"/>
  <c r="I7477" i="2"/>
  <c r="A7478" i="2"/>
  <c r="B7478" i="2"/>
  <c r="C7478" i="2"/>
  <c r="D7478" i="2"/>
  <c r="E7478" i="2"/>
  <c r="F7478" i="2"/>
  <c r="G7478" i="2"/>
  <c r="H7478" i="2"/>
  <c r="I7478" i="2"/>
  <c r="A7479" i="2"/>
  <c r="B7479" i="2"/>
  <c r="C7479" i="2"/>
  <c r="D7479" i="2"/>
  <c r="E7479" i="2"/>
  <c r="F7479" i="2"/>
  <c r="G7479" i="2"/>
  <c r="H7479" i="2"/>
  <c r="I7479" i="2"/>
  <c r="A7480" i="2"/>
  <c r="B7480" i="2"/>
  <c r="C7480" i="2"/>
  <c r="D7480" i="2"/>
  <c r="E7480" i="2"/>
  <c r="F7480" i="2"/>
  <c r="G7480" i="2"/>
  <c r="H7480" i="2"/>
  <c r="I7480" i="2"/>
  <c r="A7481" i="2"/>
  <c r="B7481" i="2"/>
  <c r="C7481" i="2"/>
  <c r="D7481" i="2"/>
  <c r="E7481" i="2"/>
  <c r="F7481" i="2"/>
  <c r="G7481" i="2"/>
  <c r="H7481" i="2"/>
  <c r="I7481" i="2"/>
  <c r="A7482" i="2"/>
  <c r="B7482" i="2"/>
  <c r="C7482" i="2"/>
  <c r="D7482" i="2"/>
  <c r="E7482" i="2"/>
  <c r="F7482" i="2"/>
  <c r="G7482" i="2"/>
  <c r="H7482" i="2"/>
  <c r="I7482" i="2"/>
  <c r="A7483" i="2"/>
  <c r="B7483" i="2"/>
  <c r="C7483" i="2"/>
  <c r="D7483" i="2"/>
  <c r="E7483" i="2"/>
  <c r="F7483" i="2"/>
  <c r="G7483" i="2"/>
  <c r="H7483" i="2"/>
  <c r="I7483" i="2"/>
  <c r="A7484" i="2"/>
  <c r="B7484" i="2"/>
  <c r="C7484" i="2"/>
  <c r="D7484" i="2"/>
  <c r="E7484" i="2"/>
  <c r="F7484" i="2"/>
  <c r="G7484" i="2"/>
  <c r="H7484" i="2"/>
  <c r="I7484" i="2"/>
  <c r="A7485" i="2"/>
  <c r="B7485" i="2"/>
  <c r="C7485" i="2"/>
  <c r="D7485" i="2"/>
  <c r="E7485" i="2"/>
  <c r="F7485" i="2"/>
  <c r="G7485" i="2"/>
  <c r="H7485" i="2"/>
  <c r="I7485" i="2"/>
  <c r="A7486" i="2"/>
  <c r="B7486" i="2"/>
  <c r="C7486" i="2"/>
  <c r="D7486" i="2"/>
  <c r="E7486" i="2"/>
  <c r="F7486" i="2"/>
  <c r="G7486" i="2"/>
  <c r="H7486" i="2"/>
  <c r="I7486" i="2"/>
  <c r="A7487" i="2"/>
  <c r="B7487" i="2"/>
  <c r="C7487" i="2"/>
  <c r="D7487" i="2"/>
  <c r="E7487" i="2"/>
  <c r="F7487" i="2"/>
  <c r="G7487" i="2"/>
  <c r="H7487" i="2"/>
  <c r="I7487" i="2"/>
  <c r="A7488" i="2"/>
  <c r="B7488" i="2"/>
  <c r="C7488" i="2"/>
  <c r="D7488" i="2"/>
  <c r="E7488" i="2"/>
  <c r="F7488" i="2"/>
  <c r="G7488" i="2"/>
  <c r="H7488" i="2"/>
  <c r="I7488" i="2"/>
  <c r="A7489" i="2"/>
  <c r="B7489" i="2"/>
  <c r="C7489" i="2"/>
  <c r="D7489" i="2"/>
  <c r="E7489" i="2"/>
  <c r="F7489" i="2"/>
  <c r="G7489" i="2"/>
  <c r="H7489" i="2"/>
  <c r="I7489" i="2"/>
  <c r="A7490" i="2"/>
  <c r="B7490" i="2"/>
  <c r="C7490" i="2"/>
  <c r="D7490" i="2"/>
  <c r="E7490" i="2"/>
  <c r="F7490" i="2"/>
  <c r="G7490" i="2"/>
  <c r="H7490" i="2"/>
  <c r="I7490" i="2"/>
  <c r="A7491" i="2"/>
  <c r="B7491" i="2"/>
  <c r="C7491" i="2"/>
  <c r="D7491" i="2"/>
  <c r="E7491" i="2"/>
  <c r="F7491" i="2"/>
  <c r="G7491" i="2"/>
  <c r="H7491" i="2"/>
  <c r="I7491" i="2"/>
  <c r="A7492" i="2"/>
  <c r="B7492" i="2"/>
  <c r="C7492" i="2"/>
  <c r="D7492" i="2"/>
  <c r="E7492" i="2"/>
  <c r="F7492" i="2"/>
  <c r="G7492" i="2"/>
  <c r="H7492" i="2"/>
  <c r="I7492" i="2"/>
  <c r="A7493" i="2"/>
  <c r="B7493" i="2"/>
  <c r="C7493" i="2"/>
  <c r="D7493" i="2"/>
  <c r="E7493" i="2"/>
  <c r="F7493" i="2"/>
  <c r="G7493" i="2"/>
  <c r="H7493" i="2"/>
  <c r="I7493" i="2"/>
  <c r="A7494" i="2"/>
  <c r="B7494" i="2"/>
  <c r="C7494" i="2"/>
  <c r="D7494" i="2"/>
  <c r="E7494" i="2"/>
  <c r="F7494" i="2"/>
  <c r="G7494" i="2"/>
  <c r="H7494" i="2"/>
  <c r="I7494" i="2"/>
  <c r="A7495" i="2"/>
  <c r="B7495" i="2"/>
  <c r="C7495" i="2"/>
  <c r="D7495" i="2"/>
  <c r="E7495" i="2"/>
  <c r="F7495" i="2"/>
  <c r="G7495" i="2"/>
  <c r="H7495" i="2"/>
  <c r="I7495" i="2"/>
  <c r="A7496" i="2"/>
  <c r="B7496" i="2"/>
  <c r="C7496" i="2"/>
  <c r="D7496" i="2"/>
  <c r="E7496" i="2"/>
  <c r="F7496" i="2"/>
  <c r="G7496" i="2"/>
  <c r="H7496" i="2"/>
  <c r="I7496" i="2"/>
  <c r="A7497" i="2"/>
  <c r="B7497" i="2"/>
  <c r="C7497" i="2"/>
  <c r="D7497" i="2"/>
  <c r="E7497" i="2"/>
  <c r="F7497" i="2"/>
  <c r="G7497" i="2"/>
  <c r="H7497" i="2"/>
  <c r="I7497" i="2"/>
  <c r="A7498" i="2"/>
  <c r="B7498" i="2"/>
  <c r="C7498" i="2"/>
  <c r="D7498" i="2"/>
  <c r="E7498" i="2"/>
  <c r="F7498" i="2"/>
  <c r="G7498" i="2"/>
  <c r="H7498" i="2"/>
  <c r="I7498" i="2"/>
  <c r="A7499" i="2"/>
  <c r="B7499" i="2"/>
  <c r="C7499" i="2"/>
  <c r="D7499" i="2"/>
  <c r="E7499" i="2"/>
  <c r="F7499" i="2"/>
  <c r="G7499" i="2"/>
  <c r="H7499" i="2"/>
  <c r="I7499" i="2"/>
  <c r="A7500" i="2"/>
  <c r="B7500" i="2"/>
  <c r="C7500" i="2"/>
  <c r="D7500" i="2"/>
  <c r="E7500" i="2"/>
  <c r="F7500" i="2"/>
  <c r="G7500" i="2"/>
  <c r="H7500" i="2"/>
  <c r="I7500" i="2"/>
  <c r="A7501" i="2"/>
  <c r="B7501" i="2"/>
  <c r="C7501" i="2"/>
  <c r="D7501" i="2"/>
  <c r="E7501" i="2"/>
  <c r="F7501" i="2"/>
  <c r="G7501" i="2"/>
  <c r="H7501" i="2"/>
  <c r="I7501" i="2"/>
  <c r="A7502" i="2"/>
  <c r="B7502" i="2"/>
  <c r="C7502" i="2"/>
  <c r="D7502" i="2"/>
  <c r="E7502" i="2"/>
  <c r="F7502" i="2"/>
  <c r="G7502" i="2"/>
  <c r="H7502" i="2"/>
  <c r="I7502" i="2"/>
  <c r="A7503" i="2"/>
  <c r="B7503" i="2"/>
  <c r="C7503" i="2"/>
  <c r="D7503" i="2"/>
  <c r="E7503" i="2"/>
  <c r="F7503" i="2"/>
  <c r="G7503" i="2"/>
  <c r="H7503" i="2"/>
  <c r="I7503" i="2"/>
  <c r="A7504" i="2"/>
  <c r="B7504" i="2"/>
  <c r="C7504" i="2"/>
  <c r="D7504" i="2"/>
  <c r="E7504" i="2"/>
  <c r="F7504" i="2"/>
  <c r="G7504" i="2"/>
  <c r="H7504" i="2"/>
  <c r="I7504" i="2"/>
  <c r="A7505" i="2"/>
  <c r="B7505" i="2"/>
  <c r="C7505" i="2"/>
  <c r="D7505" i="2"/>
  <c r="E7505" i="2"/>
  <c r="F7505" i="2"/>
  <c r="G7505" i="2"/>
  <c r="H7505" i="2"/>
  <c r="I7505" i="2"/>
  <c r="A7506" i="2"/>
  <c r="B7506" i="2"/>
  <c r="C7506" i="2"/>
  <c r="D7506" i="2"/>
  <c r="E7506" i="2"/>
  <c r="F7506" i="2"/>
  <c r="G7506" i="2"/>
  <c r="H7506" i="2"/>
  <c r="I7506" i="2"/>
  <c r="A7507" i="2"/>
  <c r="B7507" i="2"/>
  <c r="C7507" i="2"/>
  <c r="D7507" i="2"/>
  <c r="E7507" i="2"/>
  <c r="F7507" i="2"/>
  <c r="G7507" i="2"/>
  <c r="H7507" i="2"/>
  <c r="I7507" i="2"/>
  <c r="A7508" i="2"/>
  <c r="B7508" i="2"/>
  <c r="C7508" i="2"/>
  <c r="D7508" i="2"/>
  <c r="E7508" i="2"/>
  <c r="F7508" i="2"/>
  <c r="G7508" i="2"/>
  <c r="H7508" i="2"/>
  <c r="I7508" i="2"/>
  <c r="A7509" i="2"/>
  <c r="B7509" i="2"/>
  <c r="C7509" i="2"/>
  <c r="D7509" i="2"/>
  <c r="E7509" i="2"/>
  <c r="F7509" i="2"/>
  <c r="G7509" i="2"/>
  <c r="H7509" i="2"/>
  <c r="I7509" i="2"/>
  <c r="A7510" i="2"/>
  <c r="B7510" i="2"/>
  <c r="C7510" i="2"/>
  <c r="D7510" i="2"/>
  <c r="E7510" i="2"/>
  <c r="F7510" i="2"/>
  <c r="G7510" i="2"/>
  <c r="H7510" i="2"/>
  <c r="I7510" i="2"/>
  <c r="A7511" i="2"/>
  <c r="B7511" i="2"/>
  <c r="C7511" i="2"/>
  <c r="D7511" i="2"/>
  <c r="E7511" i="2"/>
  <c r="F7511" i="2"/>
  <c r="G7511" i="2"/>
  <c r="H7511" i="2"/>
  <c r="I7511" i="2"/>
  <c r="A7512" i="2"/>
  <c r="B7512" i="2"/>
  <c r="C7512" i="2"/>
  <c r="D7512" i="2"/>
  <c r="E7512" i="2"/>
  <c r="F7512" i="2"/>
  <c r="G7512" i="2"/>
  <c r="H7512" i="2"/>
  <c r="I7512" i="2"/>
  <c r="A7513" i="2"/>
  <c r="B7513" i="2"/>
  <c r="C7513" i="2"/>
  <c r="D7513" i="2"/>
  <c r="E7513" i="2"/>
  <c r="F7513" i="2"/>
  <c r="G7513" i="2"/>
  <c r="H7513" i="2"/>
  <c r="I7513" i="2"/>
  <c r="A7514" i="2"/>
  <c r="B7514" i="2"/>
  <c r="C7514" i="2"/>
  <c r="D7514" i="2"/>
  <c r="E7514" i="2"/>
  <c r="F7514" i="2"/>
  <c r="G7514" i="2"/>
  <c r="H7514" i="2"/>
  <c r="I7514" i="2"/>
  <c r="A7515" i="2"/>
  <c r="B7515" i="2"/>
  <c r="C7515" i="2"/>
  <c r="D7515" i="2"/>
  <c r="E7515" i="2"/>
  <c r="F7515" i="2"/>
  <c r="G7515" i="2"/>
  <c r="H7515" i="2"/>
  <c r="I7515" i="2"/>
  <c r="A7516" i="2"/>
  <c r="B7516" i="2"/>
  <c r="C7516" i="2"/>
  <c r="D7516" i="2"/>
  <c r="E7516" i="2"/>
  <c r="F7516" i="2"/>
  <c r="G7516" i="2"/>
  <c r="H7516" i="2"/>
  <c r="I7516" i="2"/>
  <c r="A7517" i="2"/>
  <c r="B7517" i="2"/>
  <c r="C7517" i="2"/>
  <c r="D7517" i="2"/>
  <c r="E7517" i="2"/>
  <c r="F7517" i="2"/>
  <c r="G7517" i="2"/>
  <c r="H7517" i="2"/>
  <c r="I7517" i="2"/>
  <c r="A7518" i="2"/>
  <c r="B7518" i="2"/>
  <c r="C7518" i="2"/>
  <c r="D7518" i="2"/>
  <c r="E7518" i="2"/>
  <c r="F7518" i="2"/>
  <c r="G7518" i="2"/>
  <c r="H7518" i="2"/>
  <c r="I7518" i="2"/>
  <c r="A7519" i="2"/>
  <c r="B7519" i="2"/>
  <c r="C7519" i="2"/>
  <c r="D7519" i="2"/>
  <c r="E7519" i="2"/>
  <c r="F7519" i="2"/>
  <c r="G7519" i="2"/>
  <c r="H7519" i="2"/>
  <c r="I7519" i="2"/>
  <c r="A7520" i="2"/>
  <c r="B7520" i="2"/>
  <c r="C7520" i="2"/>
  <c r="D7520" i="2"/>
  <c r="E7520" i="2"/>
  <c r="F7520" i="2"/>
  <c r="G7520" i="2"/>
  <c r="H7520" i="2"/>
  <c r="I7520" i="2"/>
  <c r="A7521" i="2"/>
  <c r="B7521" i="2"/>
  <c r="C7521" i="2"/>
  <c r="D7521" i="2"/>
  <c r="E7521" i="2"/>
  <c r="F7521" i="2"/>
  <c r="G7521" i="2"/>
  <c r="H7521" i="2"/>
  <c r="I7521" i="2"/>
  <c r="A7522" i="2"/>
  <c r="B7522" i="2"/>
  <c r="C7522" i="2"/>
  <c r="D7522" i="2"/>
  <c r="E7522" i="2"/>
  <c r="F7522" i="2"/>
  <c r="G7522" i="2"/>
  <c r="H7522" i="2"/>
  <c r="I7522" i="2"/>
  <c r="A7523" i="2"/>
  <c r="B7523" i="2"/>
  <c r="C7523" i="2"/>
  <c r="D7523" i="2"/>
  <c r="E7523" i="2"/>
  <c r="F7523" i="2"/>
  <c r="G7523" i="2"/>
  <c r="H7523" i="2"/>
  <c r="I7523" i="2"/>
  <c r="A7524" i="2"/>
  <c r="B7524" i="2"/>
  <c r="C7524" i="2"/>
  <c r="D7524" i="2"/>
  <c r="E7524" i="2"/>
  <c r="F7524" i="2"/>
  <c r="G7524" i="2"/>
  <c r="H7524" i="2"/>
  <c r="I7524" i="2"/>
  <c r="A7525" i="2"/>
  <c r="B7525" i="2"/>
  <c r="C7525" i="2"/>
  <c r="D7525" i="2"/>
  <c r="E7525" i="2"/>
  <c r="F7525" i="2"/>
  <c r="G7525" i="2"/>
  <c r="H7525" i="2"/>
  <c r="I7525" i="2"/>
  <c r="A7526" i="2"/>
  <c r="B7526" i="2"/>
  <c r="C7526" i="2"/>
  <c r="D7526" i="2"/>
  <c r="E7526" i="2"/>
  <c r="F7526" i="2"/>
  <c r="G7526" i="2"/>
  <c r="H7526" i="2"/>
  <c r="I7526" i="2"/>
  <c r="A7527" i="2"/>
  <c r="B7527" i="2"/>
  <c r="C7527" i="2"/>
  <c r="D7527" i="2"/>
  <c r="E7527" i="2"/>
  <c r="F7527" i="2"/>
  <c r="G7527" i="2"/>
  <c r="H7527" i="2"/>
  <c r="I7527" i="2"/>
  <c r="A7528" i="2"/>
  <c r="B7528" i="2"/>
  <c r="C7528" i="2"/>
  <c r="D7528" i="2"/>
  <c r="E7528" i="2"/>
  <c r="F7528" i="2"/>
  <c r="G7528" i="2"/>
  <c r="H7528" i="2"/>
  <c r="I7528" i="2"/>
  <c r="A7529" i="2"/>
  <c r="B7529" i="2"/>
  <c r="C7529" i="2"/>
  <c r="D7529" i="2"/>
  <c r="E7529" i="2"/>
  <c r="F7529" i="2"/>
  <c r="G7529" i="2"/>
  <c r="H7529" i="2"/>
  <c r="I7529" i="2"/>
  <c r="A7530" i="2"/>
  <c r="B7530" i="2"/>
  <c r="C7530" i="2"/>
  <c r="D7530" i="2"/>
  <c r="E7530" i="2"/>
  <c r="F7530" i="2"/>
  <c r="G7530" i="2"/>
  <c r="H7530" i="2"/>
  <c r="I7530" i="2"/>
  <c r="A7531" i="2"/>
  <c r="B7531" i="2"/>
  <c r="C7531" i="2"/>
  <c r="D7531" i="2"/>
  <c r="E7531" i="2"/>
  <c r="F7531" i="2"/>
  <c r="G7531" i="2"/>
  <c r="H7531" i="2"/>
  <c r="I7531" i="2"/>
  <c r="A7532" i="2"/>
  <c r="B7532" i="2"/>
  <c r="C7532" i="2"/>
  <c r="D7532" i="2"/>
  <c r="E7532" i="2"/>
  <c r="F7532" i="2"/>
  <c r="G7532" i="2"/>
  <c r="H7532" i="2"/>
  <c r="I7532" i="2"/>
  <c r="A7533" i="2"/>
  <c r="B7533" i="2"/>
  <c r="C7533" i="2"/>
  <c r="D7533" i="2"/>
  <c r="E7533" i="2"/>
  <c r="F7533" i="2"/>
  <c r="G7533" i="2"/>
  <c r="H7533" i="2"/>
  <c r="I7533" i="2"/>
  <c r="A7534" i="2"/>
  <c r="B7534" i="2"/>
  <c r="C7534" i="2"/>
  <c r="D7534" i="2"/>
  <c r="E7534" i="2"/>
  <c r="F7534" i="2"/>
  <c r="G7534" i="2"/>
  <c r="H7534" i="2"/>
  <c r="I7534" i="2"/>
  <c r="A7535" i="2"/>
  <c r="B7535" i="2"/>
  <c r="C7535" i="2"/>
  <c r="D7535" i="2"/>
  <c r="E7535" i="2"/>
  <c r="F7535" i="2"/>
  <c r="G7535" i="2"/>
  <c r="H7535" i="2"/>
  <c r="I7535" i="2"/>
  <c r="A7536" i="2"/>
  <c r="B7536" i="2"/>
  <c r="C7536" i="2"/>
  <c r="D7536" i="2"/>
  <c r="E7536" i="2"/>
  <c r="F7536" i="2"/>
  <c r="G7536" i="2"/>
  <c r="H7536" i="2"/>
  <c r="I7536" i="2"/>
  <c r="A7537" i="2"/>
  <c r="B7537" i="2"/>
  <c r="C7537" i="2"/>
  <c r="D7537" i="2"/>
  <c r="E7537" i="2"/>
  <c r="F7537" i="2"/>
  <c r="G7537" i="2"/>
  <c r="H7537" i="2"/>
  <c r="I7537" i="2"/>
  <c r="A7538" i="2"/>
  <c r="B7538" i="2"/>
  <c r="C7538" i="2"/>
  <c r="D7538" i="2"/>
  <c r="E7538" i="2"/>
  <c r="F7538" i="2"/>
  <c r="G7538" i="2"/>
  <c r="H7538" i="2"/>
  <c r="I7538" i="2"/>
  <c r="A7539" i="2"/>
  <c r="B7539" i="2"/>
  <c r="C7539" i="2"/>
  <c r="D7539" i="2"/>
  <c r="E7539" i="2"/>
  <c r="F7539" i="2"/>
  <c r="G7539" i="2"/>
  <c r="H7539" i="2"/>
  <c r="I7539" i="2"/>
  <c r="A7540" i="2"/>
  <c r="B7540" i="2"/>
  <c r="C7540" i="2"/>
  <c r="D7540" i="2"/>
  <c r="E7540" i="2"/>
  <c r="F7540" i="2"/>
  <c r="G7540" i="2"/>
  <c r="H7540" i="2"/>
  <c r="I7540" i="2"/>
  <c r="A7541" i="2"/>
  <c r="B7541" i="2"/>
  <c r="C7541" i="2"/>
  <c r="D7541" i="2"/>
  <c r="E7541" i="2"/>
  <c r="F7541" i="2"/>
  <c r="G7541" i="2"/>
  <c r="H7541" i="2"/>
  <c r="I7541" i="2"/>
  <c r="A7542" i="2"/>
  <c r="B7542" i="2"/>
  <c r="C7542" i="2"/>
  <c r="D7542" i="2"/>
  <c r="E7542" i="2"/>
  <c r="F7542" i="2"/>
  <c r="G7542" i="2"/>
  <c r="H7542" i="2"/>
  <c r="I7542" i="2"/>
  <c r="A7543" i="2"/>
  <c r="B7543" i="2"/>
  <c r="C7543" i="2"/>
  <c r="D7543" i="2"/>
  <c r="E7543" i="2"/>
  <c r="F7543" i="2"/>
  <c r="G7543" i="2"/>
  <c r="H7543" i="2"/>
  <c r="I7543" i="2"/>
  <c r="A7544" i="2"/>
  <c r="B7544" i="2"/>
  <c r="C7544" i="2"/>
  <c r="D7544" i="2"/>
  <c r="E7544" i="2"/>
  <c r="F7544" i="2"/>
  <c r="G7544" i="2"/>
  <c r="H7544" i="2"/>
  <c r="I7544" i="2"/>
  <c r="A7545" i="2"/>
  <c r="B7545" i="2"/>
  <c r="C7545" i="2"/>
  <c r="D7545" i="2"/>
  <c r="E7545" i="2"/>
  <c r="F7545" i="2"/>
  <c r="G7545" i="2"/>
  <c r="H7545" i="2"/>
  <c r="I7545" i="2"/>
  <c r="A7546" i="2"/>
  <c r="B7546" i="2"/>
  <c r="C7546" i="2"/>
  <c r="D7546" i="2"/>
  <c r="E7546" i="2"/>
  <c r="F7546" i="2"/>
  <c r="G7546" i="2"/>
  <c r="H7546" i="2"/>
  <c r="I7546" i="2"/>
  <c r="A7547" i="2"/>
  <c r="B7547" i="2"/>
  <c r="C7547" i="2"/>
  <c r="D7547" i="2"/>
  <c r="E7547" i="2"/>
  <c r="F7547" i="2"/>
  <c r="G7547" i="2"/>
  <c r="H7547" i="2"/>
  <c r="I7547" i="2"/>
  <c r="A7548" i="2"/>
  <c r="B7548" i="2"/>
  <c r="C7548" i="2"/>
  <c r="D7548" i="2"/>
  <c r="E7548" i="2"/>
  <c r="F7548" i="2"/>
  <c r="G7548" i="2"/>
  <c r="H7548" i="2"/>
  <c r="I7548" i="2"/>
  <c r="A7549" i="2"/>
  <c r="B7549" i="2"/>
  <c r="C7549" i="2"/>
  <c r="D7549" i="2"/>
  <c r="E7549" i="2"/>
  <c r="F7549" i="2"/>
  <c r="G7549" i="2"/>
  <c r="H7549" i="2"/>
  <c r="I7549" i="2"/>
  <c r="A7550" i="2"/>
  <c r="B7550" i="2"/>
  <c r="C7550" i="2"/>
  <c r="D7550" i="2"/>
  <c r="E7550" i="2"/>
  <c r="F7550" i="2"/>
  <c r="G7550" i="2"/>
  <c r="H7550" i="2"/>
  <c r="I7550" i="2"/>
  <c r="A7551" i="2"/>
  <c r="B7551" i="2"/>
  <c r="C7551" i="2"/>
  <c r="D7551" i="2"/>
  <c r="E7551" i="2"/>
  <c r="F7551" i="2"/>
  <c r="G7551" i="2"/>
  <c r="H7551" i="2"/>
  <c r="I7551" i="2"/>
  <c r="A7552" i="2"/>
  <c r="B7552" i="2"/>
  <c r="C7552" i="2"/>
  <c r="D7552" i="2"/>
  <c r="E7552" i="2"/>
  <c r="F7552" i="2"/>
  <c r="G7552" i="2"/>
  <c r="H7552" i="2"/>
  <c r="I7552" i="2"/>
  <c r="A7553" i="2"/>
  <c r="B7553" i="2"/>
  <c r="C7553" i="2"/>
  <c r="D7553" i="2"/>
  <c r="E7553" i="2"/>
  <c r="F7553" i="2"/>
  <c r="G7553" i="2"/>
  <c r="H7553" i="2"/>
  <c r="I7553" i="2"/>
  <c r="A7554" i="2"/>
  <c r="B7554" i="2"/>
  <c r="C7554" i="2"/>
  <c r="D7554" i="2"/>
  <c r="E7554" i="2"/>
  <c r="F7554" i="2"/>
  <c r="G7554" i="2"/>
  <c r="H7554" i="2"/>
  <c r="I7554" i="2"/>
  <c r="A7555" i="2"/>
  <c r="B7555" i="2"/>
  <c r="C7555" i="2"/>
  <c r="D7555" i="2"/>
  <c r="E7555" i="2"/>
  <c r="F7555" i="2"/>
  <c r="G7555" i="2"/>
  <c r="H7555" i="2"/>
  <c r="I7555" i="2"/>
  <c r="A7556" i="2"/>
  <c r="B7556" i="2"/>
  <c r="C7556" i="2"/>
  <c r="D7556" i="2"/>
  <c r="E7556" i="2"/>
  <c r="F7556" i="2"/>
  <c r="G7556" i="2"/>
  <c r="H7556" i="2"/>
  <c r="I7556" i="2"/>
  <c r="A7557" i="2"/>
  <c r="B7557" i="2"/>
  <c r="C7557" i="2"/>
  <c r="D7557" i="2"/>
  <c r="E7557" i="2"/>
  <c r="F7557" i="2"/>
  <c r="G7557" i="2"/>
  <c r="H7557" i="2"/>
  <c r="I7557" i="2"/>
  <c r="A7558" i="2"/>
  <c r="B7558" i="2"/>
  <c r="C7558" i="2"/>
  <c r="D7558" i="2"/>
  <c r="E7558" i="2"/>
  <c r="F7558" i="2"/>
  <c r="G7558" i="2"/>
  <c r="H7558" i="2"/>
  <c r="I7558" i="2"/>
  <c r="A7559" i="2"/>
  <c r="B7559" i="2"/>
  <c r="C7559" i="2"/>
  <c r="D7559" i="2"/>
  <c r="E7559" i="2"/>
  <c r="F7559" i="2"/>
  <c r="G7559" i="2"/>
  <c r="H7559" i="2"/>
  <c r="I7559" i="2"/>
  <c r="A7560" i="2"/>
  <c r="B7560" i="2"/>
  <c r="C7560" i="2"/>
  <c r="D7560" i="2"/>
  <c r="E7560" i="2"/>
  <c r="F7560" i="2"/>
  <c r="G7560" i="2"/>
  <c r="H7560" i="2"/>
  <c r="I7560" i="2"/>
  <c r="A7561" i="2"/>
  <c r="B7561" i="2"/>
  <c r="C7561" i="2"/>
  <c r="D7561" i="2"/>
  <c r="E7561" i="2"/>
  <c r="F7561" i="2"/>
  <c r="G7561" i="2"/>
  <c r="H7561" i="2"/>
  <c r="I7561" i="2"/>
  <c r="A7562" i="2"/>
  <c r="B7562" i="2"/>
  <c r="C7562" i="2"/>
  <c r="D7562" i="2"/>
  <c r="E7562" i="2"/>
  <c r="F7562" i="2"/>
  <c r="G7562" i="2"/>
  <c r="H7562" i="2"/>
  <c r="I7562" i="2"/>
  <c r="A7563" i="2"/>
  <c r="B7563" i="2"/>
  <c r="C7563" i="2"/>
  <c r="D7563" i="2"/>
  <c r="E7563" i="2"/>
  <c r="F7563" i="2"/>
  <c r="G7563" i="2"/>
  <c r="H7563" i="2"/>
  <c r="I7563" i="2"/>
  <c r="A7564" i="2"/>
  <c r="B7564" i="2"/>
  <c r="C7564" i="2"/>
  <c r="D7564" i="2"/>
  <c r="E7564" i="2"/>
  <c r="F7564" i="2"/>
  <c r="G7564" i="2"/>
  <c r="H7564" i="2"/>
  <c r="I7564" i="2"/>
  <c r="A7565" i="2"/>
  <c r="B7565" i="2"/>
  <c r="C7565" i="2"/>
  <c r="D7565" i="2"/>
  <c r="E7565" i="2"/>
  <c r="F7565" i="2"/>
  <c r="G7565" i="2"/>
  <c r="H7565" i="2"/>
  <c r="I7565" i="2"/>
  <c r="A7566" i="2"/>
  <c r="B7566" i="2"/>
  <c r="C7566" i="2"/>
  <c r="D7566" i="2"/>
  <c r="E7566" i="2"/>
  <c r="F7566" i="2"/>
  <c r="G7566" i="2"/>
  <c r="H7566" i="2"/>
  <c r="I7566" i="2"/>
  <c r="A7567" i="2"/>
  <c r="B7567" i="2"/>
  <c r="C7567" i="2"/>
  <c r="D7567" i="2"/>
  <c r="E7567" i="2"/>
  <c r="F7567" i="2"/>
  <c r="G7567" i="2"/>
  <c r="H7567" i="2"/>
  <c r="I7567" i="2"/>
  <c r="A7568" i="2"/>
  <c r="B7568" i="2"/>
  <c r="C7568" i="2"/>
  <c r="D7568" i="2"/>
  <c r="E7568" i="2"/>
  <c r="F7568" i="2"/>
  <c r="G7568" i="2"/>
  <c r="H7568" i="2"/>
  <c r="I7568" i="2"/>
  <c r="A7569" i="2"/>
  <c r="B7569" i="2"/>
  <c r="C7569" i="2"/>
  <c r="D7569" i="2"/>
  <c r="E7569" i="2"/>
  <c r="F7569" i="2"/>
  <c r="G7569" i="2"/>
  <c r="H7569" i="2"/>
  <c r="I7569" i="2"/>
  <c r="A7570" i="2"/>
  <c r="B7570" i="2"/>
  <c r="C7570" i="2"/>
  <c r="D7570" i="2"/>
  <c r="E7570" i="2"/>
  <c r="F7570" i="2"/>
  <c r="G7570" i="2"/>
  <c r="H7570" i="2"/>
  <c r="I7570" i="2"/>
  <c r="A7571" i="2"/>
  <c r="B7571" i="2"/>
  <c r="C7571" i="2"/>
  <c r="D7571" i="2"/>
  <c r="E7571" i="2"/>
  <c r="F7571" i="2"/>
  <c r="G7571" i="2"/>
  <c r="H7571" i="2"/>
  <c r="I7571" i="2"/>
  <c r="A7572" i="2"/>
  <c r="B7572" i="2"/>
  <c r="C7572" i="2"/>
  <c r="D7572" i="2"/>
  <c r="E7572" i="2"/>
  <c r="F7572" i="2"/>
  <c r="G7572" i="2"/>
  <c r="H7572" i="2"/>
  <c r="I7572" i="2"/>
  <c r="A7573" i="2"/>
  <c r="B7573" i="2"/>
  <c r="C7573" i="2"/>
  <c r="D7573" i="2"/>
  <c r="E7573" i="2"/>
  <c r="F7573" i="2"/>
  <c r="G7573" i="2"/>
  <c r="H7573" i="2"/>
  <c r="I7573" i="2"/>
  <c r="A7574" i="2"/>
  <c r="B7574" i="2"/>
  <c r="C7574" i="2"/>
  <c r="D7574" i="2"/>
  <c r="E7574" i="2"/>
  <c r="F7574" i="2"/>
  <c r="G7574" i="2"/>
  <c r="H7574" i="2"/>
  <c r="I7574" i="2"/>
  <c r="A7575" i="2"/>
  <c r="B7575" i="2"/>
  <c r="C7575" i="2"/>
  <c r="D7575" i="2"/>
  <c r="E7575" i="2"/>
  <c r="F7575" i="2"/>
  <c r="G7575" i="2"/>
  <c r="H7575" i="2"/>
  <c r="I7575" i="2"/>
  <c r="A7576" i="2"/>
  <c r="B7576" i="2"/>
  <c r="C7576" i="2"/>
  <c r="D7576" i="2"/>
  <c r="E7576" i="2"/>
  <c r="F7576" i="2"/>
  <c r="G7576" i="2"/>
  <c r="H7576" i="2"/>
  <c r="I7576" i="2"/>
  <c r="A7577" i="2"/>
  <c r="B7577" i="2"/>
  <c r="C7577" i="2"/>
  <c r="D7577" i="2"/>
  <c r="E7577" i="2"/>
  <c r="F7577" i="2"/>
  <c r="G7577" i="2"/>
  <c r="H7577" i="2"/>
  <c r="I7577" i="2"/>
  <c r="A7578" i="2"/>
  <c r="B7578" i="2"/>
  <c r="C7578" i="2"/>
  <c r="D7578" i="2"/>
  <c r="E7578" i="2"/>
  <c r="F7578" i="2"/>
  <c r="G7578" i="2"/>
  <c r="H7578" i="2"/>
  <c r="I7578" i="2"/>
  <c r="A7579" i="2"/>
  <c r="B7579" i="2"/>
  <c r="C7579" i="2"/>
  <c r="D7579" i="2"/>
  <c r="E7579" i="2"/>
  <c r="F7579" i="2"/>
  <c r="G7579" i="2"/>
  <c r="H7579" i="2"/>
  <c r="I7579" i="2"/>
  <c r="A7580" i="2"/>
  <c r="B7580" i="2"/>
  <c r="C7580" i="2"/>
  <c r="D7580" i="2"/>
  <c r="E7580" i="2"/>
  <c r="F7580" i="2"/>
  <c r="G7580" i="2"/>
  <c r="H7580" i="2"/>
  <c r="I7580" i="2"/>
  <c r="A7581" i="2"/>
  <c r="B7581" i="2"/>
  <c r="C7581" i="2"/>
  <c r="D7581" i="2"/>
  <c r="E7581" i="2"/>
  <c r="F7581" i="2"/>
  <c r="G7581" i="2"/>
  <c r="H7581" i="2"/>
  <c r="I7581" i="2"/>
  <c r="A7582" i="2"/>
  <c r="B7582" i="2"/>
  <c r="C7582" i="2"/>
  <c r="D7582" i="2"/>
  <c r="E7582" i="2"/>
  <c r="F7582" i="2"/>
  <c r="G7582" i="2"/>
  <c r="H7582" i="2"/>
  <c r="I7582" i="2"/>
  <c r="A7583" i="2"/>
  <c r="B7583" i="2"/>
  <c r="C7583" i="2"/>
  <c r="D7583" i="2"/>
  <c r="E7583" i="2"/>
  <c r="F7583" i="2"/>
  <c r="G7583" i="2"/>
  <c r="H7583" i="2"/>
  <c r="I7583" i="2"/>
  <c r="A7584" i="2"/>
  <c r="B7584" i="2"/>
  <c r="C7584" i="2"/>
  <c r="D7584" i="2"/>
  <c r="E7584" i="2"/>
  <c r="F7584" i="2"/>
  <c r="G7584" i="2"/>
  <c r="H7584" i="2"/>
  <c r="I7584" i="2"/>
  <c r="A7585" i="2"/>
  <c r="B7585" i="2"/>
  <c r="C7585" i="2"/>
  <c r="D7585" i="2"/>
  <c r="E7585" i="2"/>
  <c r="F7585" i="2"/>
  <c r="G7585" i="2"/>
  <c r="H7585" i="2"/>
  <c r="I7585" i="2"/>
  <c r="A7586" i="2"/>
  <c r="B7586" i="2"/>
  <c r="C7586" i="2"/>
  <c r="D7586" i="2"/>
  <c r="E7586" i="2"/>
  <c r="F7586" i="2"/>
  <c r="G7586" i="2"/>
  <c r="H7586" i="2"/>
  <c r="I7586" i="2"/>
  <c r="A7587" i="2"/>
  <c r="B7587" i="2"/>
  <c r="C7587" i="2"/>
  <c r="D7587" i="2"/>
  <c r="E7587" i="2"/>
  <c r="F7587" i="2"/>
  <c r="G7587" i="2"/>
  <c r="H7587" i="2"/>
  <c r="I7587" i="2"/>
  <c r="A7588" i="2"/>
  <c r="B7588" i="2"/>
  <c r="C7588" i="2"/>
  <c r="D7588" i="2"/>
  <c r="E7588" i="2"/>
  <c r="F7588" i="2"/>
  <c r="G7588" i="2"/>
  <c r="H7588" i="2"/>
  <c r="I7588" i="2"/>
  <c r="A7589" i="2"/>
  <c r="B7589" i="2"/>
  <c r="C7589" i="2"/>
  <c r="D7589" i="2"/>
  <c r="E7589" i="2"/>
  <c r="F7589" i="2"/>
  <c r="G7589" i="2"/>
  <c r="H7589" i="2"/>
  <c r="I7589" i="2"/>
  <c r="A7590" i="2"/>
  <c r="B7590" i="2"/>
  <c r="C7590" i="2"/>
  <c r="D7590" i="2"/>
  <c r="E7590" i="2"/>
  <c r="F7590" i="2"/>
  <c r="G7590" i="2"/>
  <c r="H7590" i="2"/>
  <c r="I7590" i="2"/>
  <c r="A7591" i="2"/>
  <c r="B7591" i="2"/>
  <c r="C7591" i="2"/>
  <c r="D7591" i="2"/>
  <c r="E7591" i="2"/>
  <c r="F7591" i="2"/>
  <c r="G7591" i="2"/>
  <c r="H7591" i="2"/>
  <c r="I7591" i="2"/>
  <c r="A7592" i="2"/>
  <c r="B7592" i="2"/>
  <c r="C7592" i="2"/>
  <c r="D7592" i="2"/>
  <c r="E7592" i="2"/>
  <c r="F7592" i="2"/>
  <c r="G7592" i="2"/>
  <c r="H7592" i="2"/>
  <c r="I7592" i="2"/>
  <c r="A7593" i="2"/>
  <c r="B7593" i="2"/>
  <c r="C7593" i="2"/>
  <c r="D7593" i="2"/>
  <c r="E7593" i="2"/>
  <c r="F7593" i="2"/>
  <c r="G7593" i="2"/>
  <c r="H7593" i="2"/>
  <c r="I7593" i="2"/>
  <c r="A7594" i="2"/>
  <c r="B7594" i="2"/>
  <c r="C7594" i="2"/>
  <c r="D7594" i="2"/>
  <c r="E7594" i="2"/>
  <c r="F7594" i="2"/>
  <c r="G7594" i="2"/>
  <c r="H7594" i="2"/>
  <c r="I7594" i="2"/>
  <c r="A7595" i="2"/>
  <c r="B7595" i="2"/>
  <c r="C7595" i="2"/>
  <c r="D7595" i="2"/>
  <c r="E7595" i="2"/>
  <c r="F7595" i="2"/>
  <c r="G7595" i="2"/>
  <c r="H7595" i="2"/>
  <c r="I7595" i="2"/>
  <c r="A7596" i="2"/>
  <c r="B7596" i="2"/>
  <c r="C7596" i="2"/>
  <c r="D7596" i="2"/>
  <c r="E7596" i="2"/>
  <c r="F7596" i="2"/>
  <c r="G7596" i="2"/>
  <c r="H7596" i="2"/>
  <c r="I7596" i="2"/>
  <c r="A7597" i="2"/>
  <c r="B7597" i="2"/>
  <c r="C7597" i="2"/>
  <c r="D7597" i="2"/>
  <c r="E7597" i="2"/>
  <c r="F7597" i="2"/>
  <c r="G7597" i="2"/>
  <c r="H7597" i="2"/>
  <c r="I7597" i="2"/>
  <c r="A7598" i="2"/>
  <c r="B7598" i="2"/>
  <c r="C7598" i="2"/>
  <c r="D7598" i="2"/>
  <c r="E7598" i="2"/>
  <c r="F7598" i="2"/>
  <c r="G7598" i="2"/>
  <c r="H7598" i="2"/>
  <c r="I7598" i="2"/>
  <c r="A7599" i="2"/>
  <c r="B7599" i="2"/>
  <c r="C7599" i="2"/>
  <c r="D7599" i="2"/>
  <c r="E7599" i="2"/>
  <c r="F7599" i="2"/>
  <c r="G7599" i="2"/>
  <c r="H7599" i="2"/>
  <c r="I7599" i="2"/>
  <c r="A7600" i="2"/>
  <c r="B7600" i="2"/>
  <c r="C7600" i="2"/>
  <c r="D7600" i="2"/>
  <c r="E7600" i="2"/>
  <c r="F7600" i="2"/>
  <c r="G7600" i="2"/>
  <c r="H7600" i="2"/>
  <c r="I7600" i="2"/>
  <c r="A7601" i="2"/>
  <c r="B7601" i="2"/>
  <c r="C7601" i="2"/>
  <c r="D7601" i="2"/>
  <c r="E7601" i="2"/>
  <c r="F7601" i="2"/>
  <c r="G7601" i="2"/>
  <c r="H7601" i="2"/>
  <c r="I7601" i="2"/>
  <c r="A7602" i="2"/>
  <c r="B7602" i="2"/>
  <c r="C7602" i="2"/>
  <c r="D7602" i="2"/>
  <c r="E7602" i="2"/>
  <c r="F7602" i="2"/>
  <c r="G7602" i="2"/>
  <c r="H7602" i="2"/>
  <c r="I7602" i="2"/>
  <c r="A7603" i="2"/>
  <c r="B7603" i="2"/>
  <c r="C7603" i="2"/>
  <c r="D7603" i="2"/>
  <c r="E7603" i="2"/>
  <c r="F7603" i="2"/>
  <c r="G7603" i="2"/>
  <c r="H7603" i="2"/>
  <c r="I7603" i="2"/>
  <c r="A7604" i="2"/>
  <c r="B7604" i="2"/>
  <c r="C7604" i="2"/>
  <c r="D7604" i="2"/>
  <c r="E7604" i="2"/>
  <c r="F7604" i="2"/>
  <c r="G7604" i="2"/>
  <c r="H7604" i="2"/>
  <c r="I7604" i="2"/>
  <c r="A7605" i="2"/>
  <c r="B7605" i="2"/>
  <c r="C7605" i="2"/>
  <c r="D7605" i="2"/>
  <c r="E7605" i="2"/>
  <c r="F7605" i="2"/>
  <c r="G7605" i="2"/>
  <c r="H7605" i="2"/>
  <c r="I7605" i="2"/>
  <c r="A7606" i="2"/>
  <c r="B7606" i="2"/>
  <c r="C7606" i="2"/>
  <c r="D7606" i="2"/>
  <c r="E7606" i="2"/>
  <c r="F7606" i="2"/>
  <c r="G7606" i="2"/>
  <c r="H7606" i="2"/>
  <c r="I7606" i="2"/>
  <c r="A7607" i="2"/>
  <c r="B7607" i="2"/>
  <c r="C7607" i="2"/>
  <c r="D7607" i="2"/>
  <c r="E7607" i="2"/>
  <c r="F7607" i="2"/>
  <c r="G7607" i="2"/>
  <c r="H7607" i="2"/>
  <c r="I7607" i="2"/>
  <c r="A7608" i="2"/>
  <c r="B7608" i="2"/>
  <c r="C7608" i="2"/>
  <c r="D7608" i="2"/>
  <c r="E7608" i="2"/>
  <c r="F7608" i="2"/>
  <c r="G7608" i="2"/>
  <c r="H7608" i="2"/>
  <c r="I7608" i="2"/>
  <c r="A7609" i="2"/>
  <c r="B7609" i="2"/>
  <c r="C7609" i="2"/>
  <c r="D7609" i="2"/>
  <c r="E7609" i="2"/>
  <c r="F7609" i="2"/>
  <c r="G7609" i="2"/>
  <c r="H7609" i="2"/>
  <c r="I7609" i="2"/>
  <c r="A7610" i="2"/>
  <c r="B7610" i="2"/>
  <c r="C7610" i="2"/>
  <c r="D7610" i="2"/>
  <c r="E7610" i="2"/>
  <c r="F7610" i="2"/>
  <c r="G7610" i="2"/>
  <c r="H7610" i="2"/>
  <c r="I7610" i="2"/>
  <c r="A7611" i="2"/>
  <c r="B7611" i="2"/>
  <c r="C7611" i="2"/>
  <c r="D7611" i="2"/>
  <c r="E7611" i="2"/>
  <c r="F7611" i="2"/>
  <c r="G7611" i="2"/>
  <c r="H7611" i="2"/>
  <c r="I7611" i="2"/>
  <c r="A7612" i="2"/>
  <c r="B7612" i="2"/>
  <c r="C7612" i="2"/>
  <c r="D7612" i="2"/>
  <c r="E7612" i="2"/>
  <c r="F7612" i="2"/>
  <c r="G7612" i="2"/>
  <c r="H7612" i="2"/>
  <c r="I7612" i="2"/>
  <c r="A7613" i="2"/>
  <c r="B7613" i="2"/>
  <c r="C7613" i="2"/>
  <c r="D7613" i="2"/>
  <c r="E7613" i="2"/>
  <c r="F7613" i="2"/>
  <c r="G7613" i="2"/>
  <c r="H7613" i="2"/>
  <c r="I7613" i="2"/>
  <c r="A7614" i="2"/>
  <c r="B7614" i="2"/>
  <c r="C7614" i="2"/>
  <c r="D7614" i="2"/>
  <c r="E7614" i="2"/>
  <c r="F7614" i="2"/>
  <c r="G7614" i="2"/>
  <c r="H7614" i="2"/>
  <c r="I7614" i="2"/>
  <c r="A7615" i="2"/>
  <c r="B7615" i="2"/>
  <c r="C7615" i="2"/>
  <c r="D7615" i="2"/>
  <c r="E7615" i="2"/>
  <c r="F7615" i="2"/>
  <c r="G7615" i="2"/>
  <c r="H7615" i="2"/>
  <c r="I7615" i="2"/>
  <c r="A7616" i="2"/>
  <c r="B7616" i="2"/>
  <c r="C7616" i="2"/>
  <c r="D7616" i="2"/>
  <c r="E7616" i="2"/>
  <c r="F7616" i="2"/>
  <c r="G7616" i="2"/>
  <c r="H7616" i="2"/>
  <c r="I7616" i="2"/>
  <c r="A7617" i="2"/>
  <c r="B7617" i="2"/>
  <c r="C7617" i="2"/>
  <c r="D7617" i="2"/>
  <c r="E7617" i="2"/>
  <c r="F7617" i="2"/>
  <c r="G7617" i="2"/>
  <c r="H7617" i="2"/>
  <c r="I7617" i="2"/>
  <c r="A7618" i="2"/>
  <c r="B7618" i="2"/>
  <c r="C7618" i="2"/>
  <c r="D7618" i="2"/>
  <c r="E7618" i="2"/>
  <c r="F7618" i="2"/>
  <c r="G7618" i="2"/>
  <c r="H7618" i="2"/>
  <c r="I7618" i="2"/>
  <c r="A7619" i="2"/>
  <c r="B7619" i="2"/>
  <c r="C7619" i="2"/>
  <c r="D7619" i="2"/>
  <c r="E7619" i="2"/>
  <c r="F7619" i="2"/>
  <c r="G7619" i="2"/>
  <c r="H7619" i="2"/>
  <c r="I7619" i="2"/>
  <c r="A7620" i="2"/>
  <c r="B7620" i="2"/>
  <c r="C7620" i="2"/>
  <c r="D7620" i="2"/>
  <c r="E7620" i="2"/>
  <c r="F7620" i="2"/>
  <c r="G7620" i="2"/>
  <c r="H7620" i="2"/>
  <c r="I7620" i="2"/>
  <c r="A7621" i="2"/>
  <c r="B7621" i="2"/>
  <c r="C7621" i="2"/>
  <c r="D7621" i="2"/>
  <c r="E7621" i="2"/>
  <c r="F7621" i="2"/>
  <c r="G7621" i="2"/>
  <c r="H7621" i="2"/>
  <c r="I7621" i="2"/>
  <c r="A7622" i="2"/>
  <c r="B7622" i="2"/>
  <c r="C7622" i="2"/>
  <c r="D7622" i="2"/>
  <c r="E7622" i="2"/>
  <c r="F7622" i="2"/>
  <c r="G7622" i="2"/>
  <c r="H7622" i="2"/>
  <c r="I7622" i="2"/>
  <c r="A7623" i="2"/>
  <c r="B7623" i="2"/>
  <c r="C7623" i="2"/>
  <c r="D7623" i="2"/>
  <c r="E7623" i="2"/>
  <c r="F7623" i="2"/>
  <c r="G7623" i="2"/>
  <c r="H7623" i="2"/>
  <c r="I7623" i="2"/>
  <c r="A7624" i="2"/>
  <c r="B7624" i="2"/>
  <c r="C7624" i="2"/>
  <c r="D7624" i="2"/>
  <c r="E7624" i="2"/>
  <c r="F7624" i="2"/>
  <c r="G7624" i="2"/>
  <c r="H7624" i="2"/>
  <c r="I7624" i="2"/>
  <c r="A7625" i="2"/>
  <c r="B7625" i="2"/>
  <c r="C7625" i="2"/>
  <c r="D7625" i="2"/>
  <c r="E7625" i="2"/>
  <c r="F7625" i="2"/>
  <c r="G7625" i="2"/>
  <c r="H7625" i="2"/>
  <c r="I7625" i="2"/>
  <c r="A7626" i="2"/>
  <c r="B7626" i="2"/>
  <c r="C7626" i="2"/>
  <c r="D7626" i="2"/>
  <c r="E7626" i="2"/>
  <c r="F7626" i="2"/>
  <c r="G7626" i="2"/>
  <c r="H7626" i="2"/>
  <c r="I7626" i="2"/>
  <c r="A7627" i="2"/>
  <c r="B7627" i="2"/>
  <c r="C7627" i="2"/>
  <c r="D7627" i="2"/>
  <c r="E7627" i="2"/>
  <c r="F7627" i="2"/>
  <c r="G7627" i="2"/>
  <c r="H7627" i="2"/>
  <c r="I7627" i="2"/>
  <c r="A7628" i="2"/>
  <c r="B7628" i="2"/>
  <c r="C7628" i="2"/>
  <c r="D7628" i="2"/>
  <c r="E7628" i="2"/>
  <c r="F7628" i="2"/>
  <c r="G7628" i="2"/>
  <c r="H7628" i="2"/>
  <c r="I7628" i="2"/>
  <c r="A7629" i="2"/>
  <c r="B7629" i="2"/>
  <c r="C7629" i="2"/>
  <c r="D7629" i="2"/>
  <c r="E7629" i="2"/>
  <c r="F7629" i="2"/>
  <c r="G7629" i="2"/>
  <c r="H7629" i="2"/>
  <c r="I7629" i="2"/>
  <c r="A7630" i="2"/>
  <c r="B7630" i="2"/>
  <c r="C7630" i="2"/>
  <c r="D7630" i="2"/>
  <c r="E7630" i="2"/>
  <c r="F7630" i="2"/>
  <c r="G7630" i="2"/>
  <c r="H7630" i="2"/>
  <c r="I7630" i="2"/>
  <c r="A7631" i="2"/>
  <c r="B7631" i="2"/>
  <c r="C7631" i="2"/>
  <c r="D7631" i="2"/>
  <c r="E7631" i="2"/>
  <c r="F7631" i="2"/>
  <c r="G7631" i="2"/>
  <c r="H7631" i="2"/>
  <c r="I7631" i="2"/>
  <c r="A7632" i="2"/>
  <c r="B7632" i="2"/>
  <c r="C7632" i="2"/>
  <c r="D7632" i="2"/>
  <c r="E7632" i="2"/>
  <c r="F7632" i="2"/>
  <c r="G7632" i="2"/>
  <c r="H7632" i="2"/>
  <c r="I7632" i="2"/>
  <c r="A7633" i="2"/>
  <c r="B7633" i="2"/>
  <c r="C7633" i="2"/>
  <c r="D7633" i="2"/>
  <c r="E7633" i="2"/>
  <c r="F7633" i="2"/>
  <c r="G7633" i="2"/>
  <c r="H7633" i="2"/>
  <c r="I7633" i="2"/>
  <c r="A7634" i="2"/>
  <c r="B7634" i="2"/>
  <c r="C7634" i="2"/>
  <c r="D7634" i="2"/>
  <c r="E7634" i="2"/>
  <c r="F7634" i="2"/>
  <c r="G7634" i="2"/>
  <c r="H7634" i="2"/>
  <c r="I7634" i="2"/>
  <c r="A7635" i="2"/>
  <c r="B7635" i="2"/>
  <c r="C7635" i="2"/>
  <c r="D7635" i="2"/>
  <c r="E7635" i="2"/>
  <c r="F7635" i="2"/>
  <c r="G7635" i="2"/>
  <c r="H7635" i="2"/>
  <c r="I7635" i="2"/>
  <c r="A7636" i="2"/>
  <c r="B7636" i="2"/>
  <c r="C7636" i="2"/>
  <c r="D7636" i="2"/>
  <c r="E7636" i="2"/>
  <c r="F7636" i="2"/>
  <c r="G7636" i="2"/>
  <c r="H7636" i="2"/>
  <c r="I7636" i="2"/>
  <c r="A7637" i="2"/>
  <c r="B7637" i="2"/>
  <c r="C7637" i="2"/>
  <c r="D7637" i="2"/>
  <c r="E7637" i="2"/>
  <c r="F7637" i="2"/>
  <c r="G7637" i="2"/>
  <c r="H7637" i="2"/>
  <c r="I7637" i="2"/>
  <c r="A7638" i="2"/>
  <c r="B7638" i="2"/>
  <c r="C7638" i="2"/>
  <c r="D7638" i="2"/>
  <c r="E7638" i="2"/>
  <c r="F7638" i="2"/>
  <c r="G7638" i="2"/>
  <c r="H7638" i="2"/>
  <c r="I7638" i="2"/>
  <c r="A7639" i="2"/>
  <c r="B7639" i="2"/>
  <c r="C7639" i="2"/>
  <c r="D7639" i="2"/>
  <c r="E7639" i="2"/>
  <c r="F7639" i="2"/>
  <c r="G7639" i="2"/>
  <c r="H7639" i="2"/>
  <c r="I7639" i="2"/>
  <c r="A7640" i="2"/>
  <c r="B7640" i="2"/>
  <c r="C7640" i="2"/>
  <c r="D7640" i="2"/>
  <c r="E7640" i="2"/>
  <c r="F7640" i="2"/>
  <c r="G7640" i="2"/>
  <c r="H7640" i="2"/>
  <c r="I7640" i="2"/>
  <c r="A7641" i="2"/>
  <c r="B7641" i="2"/>
  <c r="C7641" i="2"/>
  <c r="D7641" i="2"/>
  <c r="E7641" i="2"/>
  <c r="F7641" i="2"/>
  <c r="G7641" i="2"/>
  <c r="H7641" i="2"/>
  <c r="I7641" i="2"/>
  <c r="A7642" i="2"/>
  <c r="B7642" i="2"/>
  <c r="C7642" i="2"/>
  <c r="D7642" i="2"/>
  <c r="E7642" i="2"/>
  <c r="F7642" i="2"/>
  <c r="G7642" i="2"/>
  <c r="H7642" i="2"/>
  <c r="I7642" i="2"/>
  <c r="A7643" i="2"/>
  <c r="B7643" i="2"/>
  <c r="C7643" i="2"/>
  <c r="D7643" i="2"/>
  <c r="E7643" i="2"/>
  <c r="F7643" i="2"/>
  <c r="G7643" i="2"/>
  <c r="H7643" i="2"/>
  <c r="I7643" i="2"/>
  <c r="A7644" i="2"/>
  <c r="B7644" i="2"/>
  <c r="C7644" i="2"/>
  <c r="D7644" i="2"/>
  <c r="E7644" i="2"/>
  <c r="F7644" i="2"/>
  <c r="G7644" i="2"/>
  <c r="H7644" i="2"/>
  <c r="I7644" i="2"/>
  <c r="A7645" i="2"/>
  <c r="B7645" i="2"/>
  <c r="C7645" i="2"/>
  <c r="D7645" i="2"/>
  <c r="E7645" i="2"/>
  <c r="F7645" i="2"/>
  <c r="G7645" i="2"/>
  <c r="H7645" i="2"/>
  <c r="I7645" i="2"/>
  <c r="A7646" i="2"/>
  <c r="B7646" i="2"/>
  <c r="C7646" i="2"/>
  <c r="D7646" i="2"/>
  <c r="E7646" i="2"/>
  <c r="F7646" i="2"/>
  <c r="G7646" i="2"/>
  <c r="H7646" i="2"/>
  <c r="I7646" i="2"/>
  <c r="A7647" i="2"/>
  <c r="B7647" i="2"/>
  <c r="C7647" i="2"/>
  <c r="D7647" i="2"/>
  <c r="E7647" i="2"/>
  <c r="F7647" i="2"/>
  <c r="G7647" i="2"/>
  <c r="H7647" i="2"/>
  <c r="I7647" i="2"/>
  <c r="A7648" i="2"/>
  <c r="B7648" i="2"/>
  <c r="C7648" i="2"/>
  <c r="D7648" i="2"/>
  <c r="E7648" i="2"/>
  <c r="F7648" i="2"/>
  <c r="G7648" i="2"/>
  <c r="H7648" i="2"/>
  <c r="I7648" i="2"/>
  <c r="A7649" i="2"/>
  <c r="B7649" i="2"/>
  <c r="C7649" i="2"/>
  <c r="D7649" i="2"/>
  <c r="E7649" i="2"/>
  <c r="F7649" i="2"/>
  <c r="G7649" i="2"/>
  <c r="H7649" i="2"/>
  <c r="I7649" i="2"/>
  <c r="A7650" i="2"/>
  <c r="B7650" i="2"/>
  <c r="C7650" i="2"/>
  <c r="D7650" i="2"/>
  <c r="E7650" i="2"/>
  <c r="F7650" i="2"/>
  <c r="G7650" i="2"/>
  <c r="H7650" i="2"/>
  <c r="I7650" i="2"/>
  <c r="A7651" i="2"/>
  <c r="B7651" i="2"/>
  <c r="C7651" i="2"/>
  <c r="D7651" i="2"/>
  <c r="E7651" i="2"/>
  <c r="F7651" i="2"/>
  <c r="G7651" i="2"/>
  <c r="H7651" i="2"/>
  <c r="I7651" i="2"/>
  <c r="A7652" i="2"/>
  <c r="B7652" i="2"/>
  <c r="C7652" i="2"/>
  <c r="D7652" i="2"/>
  <c r="E7652" i="2"/>
  <c r="F7652" i="2"/>
  <c r="G7652" i="2"/>
  <c r="H7652" i="2"/>
  <c r="I7652" i="2"/>
  <c r="A7653" i="2"/>
  <c r="B7653" i="2"/>
  <c r="C7653" i="2"/>
  <c r="D7653" i="2"/>
  <c r="E7653" i="2"/>
  <c r="F7653" i="2"/>
  <c r="G7653" i="2"/>
  <c r="H7653" i="2"/>
  <c r="I7653" i="2"/>
  <c r="A7654" i="2"/>
  <c r="B7654" i="2"/>
  <c r="C7654" i="2"/>
  <c r="D7654" i="2"/>
  <c r="E7654" i="2"/>
  <c r="F7654" i="2"/>
  <c r="G7654" i="2"/>
  <c r="H7654" i="2"/>
  <c r="I7654" i="2"/>
  <c r="A7655" i="2"/>
  <c r="B7655" i="2"/>
  <c r="C7655" i="2"/>
  <c r="D7655" i="2"/>
  <c r="E7655" i="2"/>
  <c r="F7655" i="2"/>
  <c r="G7655" i="2"/>
  <c r="H7655" i="2"/>
  <c r="I7655" i="2"/>
  <c r="A7656" i="2"/>
  <c r="B7656" i="2"/>
  <c r="C7656" i="2"/>
  <c r="D7656" i="2"/>
  <c r="E7656" i="2"/>
  <c r="F7656" i="2"/>
  <c r="G7656" i="2"/>
  <c r="H7656" i="2"/>
  <c r="I7656" i="2"/>
  <c r="A7657" i="2"/>
  <c r="B7657" i="2"/>
  <c r="C7657" i="2"/>
  <c r="D7657" i="2"/>
  <c r="E7657" i="2"/>
  <c r="F7657" i="2"/>
  <c r="G7657" i="2"/>
  <c r="H7657" i="2"/>
  <c r="I7657" i="2"/>
  <c r="A7658" i="2"/>
  <c r="B7658" i="2"/>
  <c r="C7658" i="2"/>
  <c r="D7658" i="2"/>
  <c r="E7658" i="2"/>
  <c r="F7658" i="2"/>
  <c r="G7658" i="2"/>
  <c r="H7658" i="2"/>
  <c r="I7658" i="2"/>
  <c r="A7659" i="2"/>
  <c r="B7659" i="2"/>
  <c r="C7659" i="2"/>
  <c r="D7659" i="2"/>
  <c r="E7659" i="2"/>
  <c r="F7659" i="2"/>
  <c r="G7659" i="2"/>
  <c r="H7659" i="2"/>
  <c r="I7659" i="2"/>
  <c r="A7660" i="2"/>
  <c r="B7660" i="2"/>
  <c r="C7660" i="2"/>
  <c r="D7660" i="2"/>
  <c r="E7660" i="2"/>
  <c r="F7660" i="2"/>
  <c r="G7660" i="2"/>
  <c r="H7660" i="2"/>
  <c r="I7660" i="2"/>
  <c r="A7661" i="2"/>
  <c r="B7661" i="2"/>
  <c r="C7661" i="2"/>
  <c r="D7661" i="2"/>
  <c r="E7661" i="2"/>
  <c r="F7661" i="2"/>
  <c r="G7661" i="2"/>
  <c r="H7661" i="2"/>
  <c r="I7661" i="2"/>
  <c r="A7662" i="2"/>
  <c r="B7662" i="2"/>
  <c r="C7662" i="2"/>
  <c r="D7662" i="2"/>
  <c r="E7662" i="2"/>
  <c r="F7662" i="2"/>
  <c r="G7662" i="2"/>
  <c r="H7662" i="2"/>
  <c r="I7662" i="2"/>
  <c r="A7663" i="2"/>
  <c r="B7663" i="2"/>
  <c r="C7663" i="2"/>
  <c r="D7663" i="2"/>
  <c r="E7663" i="2"/>
  <c r="F7663" i="2"/>
  <c r="G7663" i="2"/>
  <c r="H7663" i="2"/>
  <c r="I7663" i="2"/>
  <c r="A7664" i="2"/>
  <c r="B7664" i="2"/>
  <c r="C7664" i="2"/>
  <c r="D7664" i="2"/>
  <c r="E7664" i="2"/>
  <c r="F7664" i="2"/>
  <c r="G7664" i="2"/>
  <c r="H7664" i="2"/>
  <c r="I7664" i="2"/>
  <c r="A7665" i="2"/>
  <c r="B7665" i="2"/>
  <c r="C7665" i="2"/>
  <c r="D7665" i="2"/>
  <c r="E7665" i="2"/>
  <c r="F7665" i="2"/>
  <c r="G7665" i="2"/>
  <c r="H7665" i="2"/>
  <c r="I7665" i="2"/>
  <c r="A7666" i="2"/>
  <c r="B7666" i="2"/>
  <c r="C7666" i="2"/>
  <c r="D7666" i="2"/>
  <c r="E7666" i="2"/>
  <c r="F7666" i="2"/>
  <c r="G7666" i="2"/>
  <c r="H7666" i="2"/>
  <c r="I7666" i="2"/>
  <c r="A7667" i="2"/>
  <c r="B7667" i="2"/>
  <c r="C7667" i="2"/>
  <c r="D7667" i="2"/>
  <c r="E7667" i="2"/>
  <c r="F7667" i="2"/>
  <c r="G7667" i="2"/>
  <c r="H7667" i="2"/>
  <c r="I7667" i="2"/>
  <c r="A7668" i="2"/>
  <c r="B7668" i="2"/>
  <c r="C7668" i="2"/>
  <c r="D7668" i="2"/>
  <c r="E7668" i="2"/>
  <c r="F7668" i="2"/>
  <c r="G7668" i="2"/>
  <c r="H7668" i="2"/>
  <c r="I7668" i="2"/>
  <c r="A7669" i="2"/>
  <c r="B7669" i="2"/>
  <c r="C7669" i="2"/>
  <c r="D7669" i="2"/>
  <c r="E7669" i="2"/>
  <c r="F7669" i="2"/>
  <c r="G7669" i="2"/>
  <c r="H7669" i="2"/>
  <c r="I7669" i="2"/>
  <c r="A7670" i="2"/>
  <c r="B7670" i="2"/>
  <c r="C7670" i="2"/>
  <c r="D7670" i="2"/>
  <c r="E7670" i="2"/>
  <c r="F7670" i="2"/>
  <c r="G7670" i="2"/>
  <c r="H7670" i="2"/>
  <c r="I7670" i="2"/>
  <c r="A7671" i="2"/>
  <c r="B7671" i="2"/>
  <c r="C7671" i="2"/>
  <c r="D7671" i="2"/>
  <c r="E7671" i="2"/>
  <c r="F7671" i="2"/>
  <c r="G7671" i="2"/>
  <c r="H7671" i="2"/>
  <c r="I7671" i="2"/>
  <c r="A7672" i="2"/>
  <c r="B7672" i="2"/>
  <c r="C7672" i="2"/>
  <c r="D7672" i="2"/>
  <c r="E7672" i="2"/>
  <c r="F7672" i="2"/>
  <c r="G7672" i="2"/>
  <c r="H7672" i="2"/>
  <c r="I7672" i="2"/>
  <c r="A7673" i="2"/>
  <c r="B7673" i="2"/>
  <c r="C7673" i="2"/>
  <c r="D7673" i="2"/>
  <c r="E7673" i="2"/>
  <c r="F7673" i="2"/>
  <c r="G7673" i="2"/>
  <c r="H7673" i="2"/>
  <c r="I7673" i="2"/>
  <c r="A7674" i="2"/>
  <c r="B7674" i="2"/>
  <c r="C7674" i="2"/>
  <c r="D7674" i="2"/>
  <c r="E7674" i="2"/>
  <c r="F7674" i="2"/>
  <c r="G7674" i="2"/>
  <c r="H7674" i="2"/>
  <c r="I7674" i="2"/>
  <c r="A7675" i="2"/>
  <c r="B7675" i="2"/>
  <c r="C7675" i="2"/>
  <c r="D7675" i="2"/>
  <c r="E7675" i="2"/>
  <c r="F7675" i="2"/>
  <c r="G7675" i="2"/>
  <c r="H7675" i="2"/>
  <c r="I7675" i="2"/>
  <c r="A7676" i="2"/>
  <c r="B7676" i="2"/>
  <c r="C7676" i="2"/>
  <c r="D7676" i="2"/>
  <c r="E7676" i="2"/>
  <c r="F7676" i="2"/>
  <c r="G7676" i="2"/>
  <c r="H7676" i="2"/>
  <c r="I7676" i="2"/>
  <c r="A7677" i="2"/>
  <c r="B7677" i="2"/>
  <c r="C7677" i="2"/>
  <c r="D7677" i="2"/>
  <c r="E7677" i="2"/>
  <c r="F7677" i="2"/>
  <c r="G7677" i="2"/>
  <c r="H7677" i="2"/>
  <c r="I7677" i="2"/>
  <c r="A7678" i="2"/>
  <c r="B7678" i="2"/>
  <c r="C7678" i="2"/>
  <c r="D7678" i="2"/>
  <c r="E7678" i="2"/>
  <c r="F7678" i="2"/>
  <c r="G7678" i="2"/>
  <c r="H7678" i="2"/>
  <c r="I7678" i="2"/>
  <c r="A7679" i="2"/>
  <c r="B7679" i="2"/>
  <c r="C7679" i="2"/>
  <c r="D7679" i="2"/>
  <c r="E7679" i="2"/>
  <c r="F7679" i="2"/>
  <c r="G7679" i="2"/>
  <c r="H7679" i="2"/>
  <c r="I7679" i="2"/>
  <c r="A7680" i="2"/>
  <c r="B7680" i="2"/>
  <c r="C7680" i="2"/>
  <c r="D7680" i="2"/>
  <c r="E7680" i="2"/>
  <c r="F7680" i="2"/>
  <c r="G7680" i="2"/>
  <c r="H7680" i="2"/>
  <c r="I7680" i="2"/>
  <c r="A7681" i="2"/>
  <c r="B7681" i="2"/>
  <c r="C7681" i="2"/>
  <c r="D7681" i="2"/>
  <c r="E7681" i="2"/>
  <c r="F7681" i="2"/>
  <c r="G7681" i="2"/>
  <c r="H7681" i="2"/>
  <c r="I7681" i="2"/>
  <c r="A7682" i="2"/>
  <c r="B7682" i="2"/>
  <c r="C7682" i="2"/>
  <c r="D7682" i="2"/>
  <c r="E7682" i="2"/>
  <c r="F7682" i="2"/>
  <c r="G7682" i="2"/>
  <c r="H7682" i="2"/>
  <c r="I7682" i="2"/>
  <c r="A7683" i="2"/>
  <c r="B7683" i="2"/>
  <c r="C7683" i="2"/>
  <c r="D7683" i="2"/>
  <c r="E7683" i="2"/>
  <c r="F7683" i="2"/>
  <c r="G7683" i="2"/>
  <c r="H7683" i="2"/>
  <c r="I7683" i="2"/>
  <c r="A7684" i="2"/>
  <c r="B7684" i="2"/>
  <c r="C7684" i="2"/>
  <c r="D7684" i="2"/>
  <c r="E7684" i="2"/>
  <c r="F7684" i="2"/>
  <c r="G7684" i="2"/>
  <c r="H7684" i="2"/>
  <c r="I7684" i="2"/>
  <c r="A7685" i="2"/>
  <c r="B7685" i="2"/>
  <c r="C7685" i="2"/>
  <c r="D7685" i="2"/>
  <c r="E7685" i="2"/>
  <c r="F7685" i="2"/>
  <c r="G7685" i="2"/>
  <c r="H7685" i="2"/>
  <c r="I7685" i="2"/>
  <c r="A7686" i="2"/>
  <c r="B7686" i="2"/>
  <c r="C7686" i="2"/>
  <c r="D7686" i="2"/>
  <c r="E7686" i="2"/>
  <c r="F7686" i="2"/>
  <c r="G7686" i="2"/>
  <c r="H7686" i="2"/>
  <c r="I7686" i="2"/>
  <c r="A7687" i="2"/>
  <c r="B7687" i="2"/>
  <c r="C7687" i="2"/>
  <c r="D7687" i="2"/>
  <c r="E7687" i="2"/>
  <c r="F7687" i="2"/>
  <c r="G7687" i="2"/>
  <c r="H7687" i="2"/>
  <c r="I7687" i="2"/>
  <c r="A7688" i="2"/>
  <c r="B7688" i="2"/>
  <c r="C7688" i="2"/>
  <c r="D7688" i="2"/>
  <c r="E7688" i="2"/>
  <c r="F7688" i="2"/>
  <c r="G7688" i="2"/>
  <c r="H7688" i="2"/>
  <c r="I7688" i="2"/>
  <c r="A7689" i="2"/>
  <c r="B7689" i="2"/>
  <c r="C7689" i="2"/>
  <c r="D7689" i="2"/>
  <c r="E7689" i="2"/>
  <c r="F7689" i="2"/>
  <c r="G7689" i="2"/>
  <c r="H7689" i="2"/>
  <c r="I7689" i="2"/>
  <c r="A7690" i="2"/>
  <c r="B7690" i="2"/>
  <c r="C7690" i="2"/>
  <c r="D7690" i="2"/>
  <c r="E7690" i="2"/>
  <c r="F7690" i="2"/>
  <c r="G7690" i="2"/>
  <c r="H7690" i="2"/>
  <c r="I7690" i="2"/>
  <c r="A7691" i="2"/>
  <c r="B7691" i="2"/>
  <c r="C7691" i="2"/>
  <c r="D7691" i="2"/>
  <c r="E7691" i="2"/>
  <c r="F7691" i="2"/>
  <c r="G7691" i="2"/>
  <c r="H7691" i="2"/>
  <c r="I7691" i="2"/>
  <c r="A7692" i="2"/>
  <c r="B7692" i="2"/>
  <c r="C7692" i="2"/>
  <c r="D7692" i="2"/>
  <c r="E7692" i="2"/>
  <c r="F7692" i="2"/>
  <c r="G7692" i="2"/>
  <c r="H7692" i="2"/>
  <c r="I7692" i="2"/>
  <c r="A7693" i="2"/>
  <c r="B7693" i="2"/>
  <c r="C7693" i="2"/>
  <c r="D7693" i="2"/>
  <c r="E7693" i="2"/>
  <c r="F7693" i="2"/>
  <c r="G7693" i="2"/>
  <c r="H7693" i="2"/>
  <c r="I7693" i="2"/>
  <c r="A7694" i="2"/>
  <c r="B7694" i="2"/>
  <c r="C7694" i="2"/>
  <c r="D7694" i="2"/>
  <c r="E7694" i="2"/>
  <c r="F7694" i="2"/>
  <c r="G7694" i="2"/>
  <c r="H7694" i="2"/>
  <c r="I7694" i="2"/>
  <c r="A7695" i="2"/>
  <c r="B7695" i="2"/>
  <c r="C7695" i="2"/>
  <c r="D7695" i="2"/>
  <c r="E7695" i="2"/>
  <c r="F7695" i="2"/>
  <c r="G7695" i="2"/>
  <c r="H7695" i="2"/>
  <c r="I7695" i="2"/>
  <c r="A7696" i="2"/>
  <c r="B7696" i="2"/>
  <c r="C7696" i="2"/>
  <c r="D7696" i="2"/>
  <c r="E7696" i="2"/>
  <c r="F7696" i="2"/>
  <c r="G7696" i="2"/>
  <c r="H7696" i="2"/>
  <c r="I7696" i="2"/>
  <c r="A7697" i="2"/>
  <c r="B7697" i="2"/>
  <c r="C7697" i="2"/>
  <c r="D7697" i="2"/>
  <c r="E7697" i="2"/>
  <c r="F7697" i="2"/>
  <c r="G7697" i="2"/>
  <c r="H7697" i="2"/>
  <c r="I7697" i="2"/>
  <c r="A7698" i="2"/>
  <c r="B7698" i="2"/>
  <c r="C7698" i="2"/>
  <c r="D7698" i="2"/>
  <c r="E7698" i="2"/>
  <c r="F7698" i="2"/>
  <c r="G7698" i="2"/>
  <c r="H7698" i="2"/>
  <c r="I7698" i="2"/>
  <c r="A7699" i="2"/>
  <c r="B7699" i="2"/>
  <c r="C7699" i="2"/>
  <c r="D7699" i="2"/>
  <c r="E7699" i="2"/>
  <c r="F7699" i="2"/>
  <c r="G7699" i="2"/>
  <c r="H7699" i="2"/>
  <c r="I7699" i="2"/>
  <c r="A7700" i="2"/>
  <c r="B7700" i="2"/>
  <c r="C7700" i="2"/>
  <c r="D7700" i="2"/>
  <c r="E7700" i="2"/>
  <c r="F7700" i="2"/>
  <c r="G7700" i="2"/>
  <c r="H7700" i="2"/>
  <c r="I7700" i="2"/>
  <c r="A7701" i="2"/>
  <c r="B7701" i="2"/>
  <c r="C7701" i="2"/>
  <c r="D7701" i="2"/>
  <c r="E7701" i="2"/>
  <c r="F7701" i="2"/>
  <c r="G7701" i="2"/>
  <c r="H7701" i="2"/>
  <c r="I7701" i="2"/>
  <c r="A7702" i="2"/>
  <c r="B7702" i="2"/>
  <c r="C7702" i="2"/>
  <c r="D7702" i="2"/>
  <c r="E7702" i="2"/>
  <c r="F7702" i="2"/>
  <c r="G7702" i="2"/>
  <c r="H7702" i="2"/>
  <c r="I7702" i="2"/>
  <c r="A7703" i="2"/>
  <c r="B7703" i="2"/>
  <c r="C7703" i="2"/>
  <c r="D7703" i="2"/>
  <c r="E7703" i="2"/>
  <c r="F7703" i="2"/>
  <c r="G7703" i="2"/>
  <c r="H7703" i="2"/>
  <c r="I7703" i="2"/>
  <c r="A7704" i="2"/>
  <c r="B7704" i="2"/>
  <c r="C7704" i="2"/>
  <c r="D7704" i="2"/>
  <c r="E7704" i="2"/>
  <c r="F7704" i="2"/>
  <c r="G7704" i="2"/>
  <c r="H7704" i="2"/>
  <c r="I7704" i="2"/>
  <c r="A7705" i="2"/>
  <c r="B7705" i="2"/>
  <c r="C7705" i="2"/>
  <c r="D7705" i="2"/>
  <c r="E7705" i="2"/>
  <c r="F7705" i="2"/>
  <c r="G7705" i="2"/>
  <c r="H7705" i="2"/>
  <c r="I7705" i="2"/>
  <c r="A7706" i="2"/>
  <c r="B7706" i="2"/>
  <c r="C7706" i="2"/>
  <c r="D7706" i="2"/>
  <c r="E7706" i="2"/>
  <c r="F7706" i="2"/>
  <c r="G7706" i="2"/>
  <c r="H7706" i="2"/>
  <c r="I7706" i="2"/>
  <c r="A7707" i="2"/>
  <c r="B7707" i="2"/>
  <c r="C7707" i="2"/>
  <c r="D7707" i="2"/>
  <c r="E7707" i="2"/>
  <c r="F7707" i="2"/>
  <c r="G7707" i="2"/>
  <c r="H7707" i="2"/>
  <c r="I7707" i="2"/>
  <c r="A7708" i="2"/>
  <c r="B7708" i="2"/>
  <c r="C7708" i="2"/>
  <c r="D7708" i="2"/>
  <c r="E7708" i="2"/>
  <c r="F7708" i="2"/>
  <c r="G7708" i="2"/>
  <c r="H7708" i="2"/>
  <c r="I7708" i="2"/>
  <c r="A7709" i="2"/>
  <c r="B7709" i="2"/>
  <c r="C7709" i="2"/>
  <c r="D7709" i="2"/>
  <c r="E7709" i="2"/>
  <c r="F7709" i="2"/>
  <c r="G7709" i="2"/>
  <c r="H7709" i="2"/>
  <c r="I7709" i="2"/>
  <c r="A7710" i="2"/>
  <c r="B7710" i="2"/>
  <c r="C7710" i="2"/>
  <c r="D7710" i="2"/>
  <c r="E7710" i="2"/>
  <c r="F7710" i="2"/>
  <c r="G7710" i="2"/>
  <c r="H7710" i="2"/>
  <c r="I7710" i="2"/>
  <c r="A7711" i="2"/>
  <c r="B7711" i="2"/>
  <c r="C7711" i="2"/>
  <c r="D7711" i="2"/>
  <c r="E7711" i="2"/>
  <c r="F7711" i="2"/>
  <c r="G7711" i="2"/>
  <c r="H7711" i="2"/>
  <c r="I7711" i="2"/>
  <c r="A7712" i="2"/>
  <c r="B7712" i="2"/>
  <c r="C7712" i="2"/>
  <c r="D7712" i="2"/>
  <c r="E7712" i="2"/>
  <c r="F7712" i="2"/>
  <c r="G7712" i="2"/>
  <c r="H7712" i="2"/>
  <c r="I7712" i="2"/>
  <c r="A7713" i="2"/>
  <c r="B7713" i="2"/>
  <c r="C7713" i="2"/>
  <c r="D7713" i="2"/>
  <c r="E7713" i="2"/>
  <c r="F7713" i="2"/>
  <c r="G7713" i="2"/>
  <c r="H7713" i="2"/>
  <c r="I7713" i="2"/>
  <c r="A7714" i="2"/>
  <c r="B7714" i="2"/>
  <c r="C7714" i="2"/>
  <c r="D7714" i="2"/>
  <c r="E7714" i="2"/>
  <c r="F7714" i="2"/>
  <c r="G7714" i="2"/>
  <c r="H7714" i="2"/>
  <c r="I7714" i="2"/>
  <c r="A7715" i="2"/>
  <c r="B7715" i="2"/>
  <c r="C7715" i="2"/>
  <c r="D7715" i="2"/>
  <c r="E7715" i="2"/>
  <c r="F7715" i="2"/>
  <c r="G7715" i="2"/>
  <c r="H7715" i="2"/>
  <c r="I7715" i="2"/>
  <c r="A7716" i="2"/>
  <c r="B7716" i="2"/>
  <c r="C7716" i="2"/>
  <c r="D7716" i="2"/>
  <c r="E7716" i="2"/>
  <c r="F7716" i="2"/>
  <c r="G7716" i="2"/>
  <c r="H7716" i="2"/>
  <c r="I7716" i="2"/>
  <c r="A7717" i="2"/>
  <c r="B7717" i="2"/>
  <c r="C7717" i="2"/>
  <c r="D7717" i="2"/>
  <c r="E7717" i="2"/>
  <c r="F7717" i="2"/>
  <c r="G7717" i="2"/>
  <c r="H7717" i="2"/>
  <c r="I7717" i="2"/>
  <c r="A7718" i="2"/>
  <c r="B7718" i="2"/>
  <c r="C7718" i="2"/>
  <c r="D7718" i="2"/>
  <c r="E7718" i="2"/>
  <c r="F7718" i="2"/>
  <c r="G7718" i="2"/>
  <c r="H7718" i="2"/>
  <c r="I7718" i="2"/>
  <c r="A7719" i="2"/>
  <c r="B7719" i="2"/>
  <c r="C7719" i="2"/>
  <c r="D7719" i="2"/>
  <c r="E7719" i="2"/>
  <c r="F7719" i="2"/>
  <c r="G7719" i="2"/>
  <c r="H7719" i="2"/>
  <c r="I7719" i="2"/>
  <c r="A7720" i="2"/>
  <c r="B7720" i="2"/>
  <c r="C7720" i="2"/>
  <c r="D7720" i="2"/>
  <c r="E7720" i="2"/>
  <c r="F7720" i="2"/>
  <c r="G7720" i="2"/>
  <c r="H7720" i="2"/>
  <c r="I7720" i="2"/>
  <c r="A7721" i="2"/>
  <c r="B7721" i="2"/>
  <c r="C7721" i="2"/>
  <c r="D7721" i="2"/>
  <c r="E7721" i="2"/>
  <c r="F7721" i="2"/>
  <c r="G7721" i="2"/>
  <c r="H7721" i="2"/>
  <c r="I7721" i="2"/>
  <c r="A7722" i="2"/>
  <c r="B7722" i="2"/>
  <c r="C7722" i="2"/>
  <c r="D7722" i="2"/>
  <c r="E7722" i="2"/>
  <c r="F7722" i="2"/>
  <c r="G7722" i="2"/>
  <c r="H7722" i="2"/>
  <c r="I7722" i="2"/>
  <c r="A7723" i="2"/>
  <c r="B7723" i="2"/>
  <c r="C7723" i="2"/>
  <c r="D7723" i="2"/>
  <c r="E7723" i="2"/>
  <c r="F7723" i="2"/>
  <c r="G7723" i="2"/>
  <c r="H7723" i="2"/>
  <c r="I7723" i="2"/>
  <c r="A7724" i="2"/>
  <c r="B7724" i="2"/>
  <c r="C7724" i="2"/>
  <c r="D7724" i="2"/>
  <c r="E7724" i="2"/>
  <c r="F7724" i="2"/>
  <c r="G7724" i="2"/>
  <c r="H7724" i="2"/>
  <c r="I7724" i="2"/>
  <c r="A7725" i="2"/>
  <c r="B7725" i="2"/>
  <c r="C7725" i="2"/>
  <c r="D7725" i="2"/>
  <c r="E7725" i="2"/>
  <c r="F7725" i="2"/>
  <c r="G7725" i="2"/>
  <c r="H7725" i="2"/>
  <c r="I7725" i="2"/>
  <c r="A7726" i="2"/>
  <c r="B7726" i="2"/>
  <c r="C7726" i="2"/>
  <c r="D7726" i="2"/>
  <c r="E7726" i="2"/>
  <c r="F7726" i="2"/>
  <c r="G7726" i="2"/>
  <c r="H7726" i="2"/>
  <c r="I7726" i="2"/>
  <c r="A7727" i="2"/>
  <c r="B7727" i="2"/>
  <c r="C7727" i="2"/>
  <c r="D7727" i="2"/>
  <c r="E7727" i="2"/>
  <c r="F7727" i="2"/>
  <c r="G7727" i="2"/>
  <c r="H7727" i="2"/>
  <c r="I7727" i="2"/>
  <c r="A7728" i="2"/>
  <c r="B7728" i="2"/>
  <c r="C7728" i="2"/>
  <c r="D7728" i="2"/>
  <c r="E7728" i="2"/>
  <c r="F7728" i="2"/>
  <c r="G7728" i="2"/>
  <c r="H7728" i="2"/>
  <c r="I7728" i="2"/>
  <c r="A7729" i="2"/>
  <c r="B7729" i="2"/>
  <c r="C7729" i="2"/>
  <c r="D7729" i="2"/>
  <c r="E7729" i="2"/>
  <c r="F7729" i="2"/>
  <c r="G7729" i="2"/>
  <c r="H7729" i="2"/>
  <c r="I7729" i="2"/>
  <c r="A7730" i="2"/>
  <c r="B7730" i="2"/>
  <c r="C7730" i="2"/>
  <c r="D7730" i="2"/>
  <c r="E7730" i="2"/>
  <c r="F7730" i="2"/>
  <c r="G7730" i="2"/>
  <c r="H7730" i="2"/>
  <c r="I7730" i="2"/>
  <c r="A7731" i="2"/>
  <c r="B7731" i="2"/>
  <c r="C7731" i="2"/>
  <c r="D7731" i="2"/>
  <c r="E7731" i="2"/>
  <c r="F7731" i="2"/>
  <c r="G7731" i="2"/>
  <c r="H7731" i="2"/>
  <c r="I7731" i="2"/>
  <c r="A7732" i="2"/>
  <c r="B7732" i="2"/>
  <c r="C7732" i="2"/>
  <c r="D7732" i="2"/>
  <c r="E7732" i="2"/>
  <c r="F7732" i="2"/>
  <c r="G7732" i="2"/>
  <c r="H7732" i="2"/>
  <c r="I7732" i="2"/>
  <c r="A7733" i="2"/>
  <c r="B7733" i="2"/>
  <c r="C7733" i="2"/>
  <c r="D7733" i="2"/>
  <c r="E7733" i="2"/>
  <c r="F7733" i="2"/>
  <c r="G7733" i="2"/>
  <c r="H7733" i="2"/>
  <c r="I7733" i="2"/>
  <c r="A7734" i="2"/>
  <c r="B7734" i="2"/>
  <c r="C7734" i="2"/>
  <c r="D7734" i="2"/>
  <c r="E7734" i="2"/>
  <c r="F7734" i="2"/>
  <c r="G7734" i="2"/>
  <c r="H7734" i="2"/>
  <c r="I7734" i="2"/>
  <c r="A7735" i="2"/>
  <c r="B7735" i="2"/>
  <c r="C7735" i="2"/>
  <c r="D7735" i="2"/>
  <c r="E7735" i="2"/>
  <c r="F7735" i="2"/>
  <c r="G7735" i="2"/>
  <c r="H7735" i="2"/>
  <c r="I7735" i="2"/>
  <c r="A7736" i="2"/>
  <c r="B7736" i="2"/>
  <c r="C7736" i="2"/>
  <c r="D7736" i="2"/>
  <c r="E7736" i="2"/>
  <c r="F7736" i="2"/>
  <c r="G7736" i="2"/>
  <c r="H7736" i="2"/>
  <c r="I7736" i="2"/>
  <c r="A7737" i="2"/>
  <c r="B7737" i="2"/>
  <c r="C7737" i="2"/>
  <c r="D7737" i="2"/>
  <c r="E7737" i="2"/>
  <c r="F7737" i="2"/>
  <c r="G7737" i="2"/>
  <c r="H7737" i="2"/>
  <c r="I7737" i="2"/>
  <c r="A7738" i="2"/>
  <c r="B7738" i="2"/>
  <c r="C7738" i="2"/>
  <c r="D7738" i="2"/>
  <c r="E7738" i="2"/>
  <c r="F7738" i="2"/>
  <c r="G7738" i="2"/>
  <c r="H7738" i="2"/>
  <c r="I7738" i="2"/>
  <c r="A7739" i="2"/>
  <c r="B7739" i="2"/>
  <c r="C7739" i="2"/>
  <c r="D7739" i="2"/>
  <c r="E7739" i="2"/>
  <c r="F7739" i="2"/>
  <c r="G7739" i="2"/>
  <c r="H7739" i="2"/>
  <c r="I7739" i="2"/>
  <c r="A7740" i="2"/>
  <c r="B7740" i="2"/>
  <c r="C7740" i="2"/>
  <c r="D7740" i="2"/>
  <c r="E7740" i="2"/>
  <c r="F7740" i="2"/>
  <c r="G7740" i="2"/>
  <c r="H7740" i="2"/>
  <c r="I7740" i="2"/>
  <c r="A7741" i="2"/>
  <c r="B7741" i="2"/>
  <c r="C7741" i="2"/>
  <c r="D7741" i="2"/>
  <c r="E7741" i="2"/>
  <c r="F7741" i="2"/>
  <c r="G7741" i="2"/>
  <c r="H7741" i="2"/>
  <c r="I7741" i="2"/>
  <c r="A7742" i="2"/>
  <c r="B7742" i="2"/>
  <c r="C7742" i="2"/>
  <c r="D7742" i="2"/>
  <c r="E7742" i="2"/>
  <c r="F7742" i="2"/>
  <c r="G7742" i="2"/>
  <c r="H7742" i="2"/>
  <c r="I7742" i="2"/>
  <c r="A7743" i="2"/>
  <c r="B7743" i="2"/>
  <c r="C7743" i="2"/>
  <c r="D7743" i="2"/>
  <c r="E7743" i="2"/>
  <c r="F7743" i="2"/>
  <c r="G7743" i="2"/>
  <c r="H7743" i="2"/>
  <c r="I7743" i="2"/>
  <c r="A7744" i="2"/>
  <c r="B7744" i="2"/>
  <c r="C7744" i="2"/>
  <c r="D7744" i="2"/>
  <c r="E7744" i="2"/>
  <c r="F7744" i="2"/>
  <c r="G7744" i="2"/>
  <c r="H7744" i="2"/>
  <c r="I7744" i="2"/>
  <c r="A7745" i="2"/>
  <c r="B7745" i="2"/>
  <c r="C7745" i="2"/>
  <c r="D7745" i="2"/>
  <c r="E7745" i="2"/>
  <c r="F7745" i="2"/>
  <c r="G7745" i="2"/>
  <c r="H7745" i="2"/>
  <c r="I7745" i="2"/>
  <c r="A7746" i="2"/>
  <c r="B7746" i="2"/>
  <c r="C7746" i="2"/>
  <c r="D7746" i="2"/>
  <c r="E7746" i="2"/>
  <c r="F7746" i="2"/>
  <c r="G7746" i="2"/>
  <c r="H7746" i="2"/>
  <c r="I7746" i="2"/>
  <c r="A7747" i="2"/>
  <c r="B7747" i="2"/>
  <c r="C7747" i="2"/>
  <c r="D7747" i="2"/>
  <c r="E7747" i="2"/>
  <c r="F7747" i="2"/>
  <c r="G7747" i="2"/>
  <c r="H7747" i="2"/>
  <c r="I7747" i="2"/>
  <c r="A7748" i="2"/>
  <c r="B7748" i="2"/>
  <c r="C7748" i="2"/>
  <c r="D7748" i="2"/>
  <c r="E7748" i="2"/>
  <c r="F7748" i="2"/>
  <c r="G7748" i="2"/>
  <c r="H7748" i="2"/>
  <c r="I7748" i="2"/>
  <c r="A7749" i="2"/>
  <c r="B7749" i="2"/>
  <c r="C7749" i="2"/>
  <c r="D7749" i="2"/>
  <c r="E7749" i="2"/>
  <c r="F7749" i="2"/>
  <c r="G7749" i="2"/>
  <c r="H7749" i="2"/>
  <c r="I7749" i="2"/>
  <c r="A7750" i="2"/>
  <c r="B7750" i="2"/>
  <c r="C7750" i="2"/>
  <c r="D7750" i="2"/>
  <c r="E7750" i="2"/>
  <c r="F7750" i="2"/>
  <c r="G7750" i="2"/>
  <c r="H7750" i="2"/>
  <c r="I7750" i="2"/>
  <c r="A7751" i="2"/>
  <c r="B7751" i="2"/>
  <c r="C7751" i="2"/>
  <c r="D7751" i="2"/>
  <c r="E7751" i="2"/>
  <c r="F7751" i="2"/>
  <c r="G7751" i="2"/>
  <c r="H7751" i="2"/>
  <c r="I7751" i="2"/>
  <c r="A7752" i="2"/>
  <c r="B7752" i="2"/>
  <c r="C7752" i="2"/>
  <c r="D7752" i="2"/>
  <c r="E7752" i="2"/>
  <c r="F7752" i="2"/>
  <c r="G7752" i="2"/>
  <c r="H7752" i="2"/>
  <c r="I7752" i="2"/>
  <c r="A7753" i="2"/>
  <c r="B7753" i="2"/>
  <c r="C7753" i="2"/>
  <c r="D7753" i="2"/>
  <c r="E7753" i="2"/>
  <c r="F7753" i="2"/>
  <c r="G7753" i="2"/>
  <c r="H7753" i="2"/>
  <c r="I7753" i="2"/>
  <c r="A7754" i="2"/>
  <c r="B7754" i="2"/>
  <c r="C7754" i="2"/>
  <c r="D7754" i="2"/>
  <c r="E7754" i="2"/>
  <c r="F7754" i="2"/>
  <c r="G7754" i="2"/>
  <c r="H7754" i="2"/>
  <c r="I7754" i="2"/>
  <c r="A7755" i="2"/>
  <c r="B7755" i="2"/>
  <c r="C7755" i="2"/>
  <c r="D7755" i="2"/>
  <c r="E7755" i="2"/>
  <c r="F7755" i="2"/>
  <c r="G7755" i="2"/>
  <c r="H7755" i="2"/>
  <c r="I7755" i="2"/>
  <c r="A7756" i="2"/>
  <c r="B7756" i="2"/>
  <c r="C7756" i="2"/>
  <c r="D7756" i="2"/>
  <c r="E7756" i="2"/>
  <c r="F7756" i="2"/>
  <c r="G7756" i="2"/>
  <c r="H7756" i="2"/>
  <c r="I7756" i="2"/>
  <c r="A7757" i="2"/>
  <c r="B7757" i="2"/>
  <c r="C7757" i="2"/>
  <c r="D7757" i="2"/>
  <c r="E7757" i="2"/>
  <c r="F7757" i="2"/>
  <c r="G7757" i="2"/>
  <c r="H7757" i="2"/>
  <c r="I7757" i="2"/>
  <c r="A7758" i="2"/>
  <c r="B7758" i="2"/>
  <c r="C7758" i="2"/>
  <c r="D7758" i="2"/>
  <c r="E7758" i="2"/>
  <c r="F7758" i="2"/>
  <c r="G7758" i="2"/>
  <c r="H7758" i="2"/>
  <c r="I7758" i="2"/>
  <c r="A7759" i="2"/>
  <c r="B7759" i="2"/>
  <c r="C7759" i="2"/>
  <c r="D7759" i="2"/>
  <c r="E7759" i="2"/>
  <c r="F7759" i="2"/>
  <c r="G7759" i="2"/>
  <c r="H7759" i="2"/>
  <c r="I7759" i="2"/>
  <c r="A7760" i="2"/>
  <c r="B7760" i="2"/>
  <c r="C7760" i="2"/>
  <c r="D7760" i="2"/>
  <c r="E7760" i="2"/>
  <c r="F7760" i="2"/>
  <c r="G7760" i="2"/>
  <c r="H7760" i="2"/>
  <c r="I7760" i="2"/>
  <c r="A7761" i="2"/>
  <c r="B7761" i="2"/>
  <c r="C7761" i="2"/>
  <c r="D7761" i="2"/>
  <c r="E7761" i="2"/>
  <c r="F7761" i="2"/>
  <c r="G7761" i="2"/>
  <c r="H7761" i="2"/>
  <c r="I7761" i="2"/>
  <c r="A7762" i="2"/>
  <c r="B7762" i="2"/>
  <c r="C7762" i="2"/>
  <c r="D7762" i="2"/>
  <c r="E7762" i="2"/>
  <c r="F7762" i="2"/>
  <c r="G7762" i="2"/>
  <c r="H7762" i="2"/>
  <c r="I7762" i="2"/>
  <c r="A7763" i="2"/>
  <c r="B7763" i="2"/>
  <c r="C7763" i="2"/>
  <c r="D7763" i="2"/>
  <c r="E7763" i="2"/>
  <c r="F7763" i="2"/>
  <c r="G7763" i="2"/>
  <c r="H7763" i="2"/>
  <c r="I7763" i="2"/>
  <c r="A7764" i="2"/>
  <c r="B7764" i="2"/>
  <c r="C7764" i="2"/>
  <c r="D7764" i="2"/>
  <c r="E7764" i="2"/>
  <c r="F7764" i="2"/>
  <c r="G7764" i="2"/>
  <c r="H7764" i="2"/>
  <c r="I7764" i="2"/>
  <c r="A7765" i="2"/>
  <c r="B7765" i="2"/>
  <c r="C7765" i="2"/>
  <c r="D7765" i="2"/>
  <c r="E7765" i="2"/>
  <c r="F7765" i="2"/>
  <c r="G7765" i="2"/>
  <c r="H7765" i="2"/>
  <c r="I7765" i="2"/>
  <c r="A7766" i="2"/>
  <c r="B7766" i="2"/>
  <c r="C7766" i="2"/>
  <c r="D7766" i="2"/>
  <c r="E7766" i="2"/>
  <c r="F7766" i="2"/>
  <c r="G7766" i="2"/>
  <c r="H7766" i="2"/>
  <c r="I7766" i="2"/>
  <c r="A7767" i="2"/>
  <c r="B7767" i="2"/>
  <c r="C7767" i="2"/>
  <c r="D7767" i="2"/>
  <c r="E7767" i="2"/>
  <c r="F7767" i="2"/>
  <c r="G7767" i="2"/>
  <c r="H7767" i="2"/>
  <c r="I7767" i="2"/>
  <c r="A7768" i="2"/>
  <c r="B7768" i="2"/>
  <c r="C7768" i="2"/>
  <c r="D7768" i="2"/>
  <c r="E7768" i="2"/>
  <c r="F7768" i="2"/>
  <c r="G7768" i="2"/>
  <c r="H7768" i="2"/>
  <c r="I7768" i="2"/>
  <c r="A7769" i="2"/>
  <c r="B7769" i="2"/>
  <c r="C7769" i="2"/>
  <c r="D7769" i="2"/>
  <c r="E7769" i="2"/>
  <c r="F7769" i="2"/>
  <c r="G7769" i="2"/>
  <c r="H7769" i="2"/>
  <c r="I7769" i="2"/>
  <c r="A7770" i="2"/>
  <c r="B7770" i="2"/>
  <c r="C7770" i="2"/>
  <c r="D7770" i="2"/>
  <c r="E7770" i="2"/>
  <c r="F7770" i="2"/>
  <c r="G7770" i="2"/>
  <c r="H7770" i="2"/>
  <c r="I7770" i="2"/>
  <c r="A7771" i="2"/>
  <c r="B7771" i="2"/>
  <c r="C7771" i="2"/>
  <c r="D7771" i="2"/>
  <c r="E7771" i="2"/>
  <c r="F7771" i="2"/>
  <c r="G7771" i="2"/>
  <c r="H7771" i="2"/>
  <c r="I7771" i="2"/>
  <c r="A7772" i="2"/>
  <c r="B7772" i="2"/>
  <c r="C7772" i="2"/>
  <c r="D7772" i="2"/>
  <c r="E7772" i="2"/>
  <c r="F7772" i="2"/>
  <c r="G7772" i="2"/>
  <c r="H7772" i="2"/>
  <c r="I7772" i="2"/>
  <c r="A7773" i="2"/>
  <c r="B7773" i="2"/>
  <c r="C7773" i="2"/>
  <c r="D7773" i="2"/>
  <c r="E7773" i="2"/>
  <c r="F7773" i="2"/>
  <c r="G7773" i="2"/>
  <c r="H7773" i="2"/>
  <c r="I7773" i="2"/>
  <c r="A7774" i="2"/>
  <c r="B7774" i="2"/>
  <c r="C7774" i="2"/>
  <c r="D7774" i="2"/>
  <c r="E7774" i="2"/>
  <c r="F7774" i="2"/>
  <c r="G7774" i="2"/>
  <c r="H7774" i="2"/>
  <c r="I7774" i="2"/>
  <c r="A7775" i="2"/>
  <c r="B7775" i="2"/>
  <c r="C7775" i="2"/>
  <c r="D7775" i="2"/>
  <c r="E7775" i="2"/>
  <c r="F7775" i="2"/>
  <c r="G7775" i="2"/>
  <c r="H7775" i="2"/>
  <c r="I7775" i="2"/>
  <c r="A7776" i="2"/>
  <c r="B7776" i="2"/>
  <c r="C7776" i="2"/>
  <c r="D7776" i="2"/>
  <c r="E7776" i="2"/>
  <c r="F7776" i="2"/>
  <c r="G7776" i="2"/>
  <c r="H7776" i="2"/>
  <c r="I7776" i="2"/>
  <c r="A7777" i="2"/>
  <c r="B7777" i="2"/>
  <c r="C7777" i="2"/>
  <c r="D7777" i="2"/>
  <c r="E7777" i="2"/>
  <c r="F7777" i="2"/>
  <c r="G7777" i="2"/>
  <c r="H7777" i="2"/>
  <c r="I7777" i="2"/>
  <c r="A7778" i="2"/>
  <c r="B7778" i="2"/>
  <c r="C7778" i="2"/>
  <c r="D7778" i="2"/>
  <c r="E7778" i="2"/>
  <c r="F7778" i="2"/>
  <c r="G7778" i="2"/>
  <c r="H7778" i="2"/>
  <c r="I7778" i="2"/>
  <c r="A7779" i="2"/>
  <c r="B7779" i="2"/>
  <c r="C7779" i="2"/>
  <c r="D7779" i="2"/>
  <c r="E7779" i="2"/>
  <c r="F7779" i="2"/>
  <c r="G7779" i="2"/>
  <c r="H7779" i="2"/>
  <c r="I7779" i="2"/>
  <c r="A7780" i="2"/>
  <c r="B7780" i="2"/>
  <c r="C7780" i="2"/>
  <c r="D7780" i="2"/>
  <c r="E7780" i="2"/>
  <c r="F7780" i="2"/>
  <c r="G7780" i="2"/>
  <c r="H7780" i="2"/>
  <c r="I7780" i="2"/>
  <c r="A7781" i="2"/>
  <c r="B7781" i="2"/>
  <c r="C7781" i="2"/>
  <c r="D7781" i="2"/>
  <c r="E7781" i="2"/>
  <c r="F7781" i="2"/>
  <c r="G7781" i="2"/>
  <c r="H7781" i="2"/>
  <c r="I7781" i="2"/>
  <c r="A7782" i="2"/>
  <c r="B7782" i="2"/>
  <c r="C7782" i="2"/>
  <c r="D7782" i="2"/>
  <c r="E7782" i="2"/>
  <c r="F7782" i="2"/>
  <c r="G7782" i="2"/>
  <c r="H7782" i="2"/>
  <c r="I7782" i="2"/>
  <c r="A7783" i="2"/>
  <c r="B7783" i="2"/>
  <c r="C7783" i="2"/>
  <c r="D7783" i="2"/>
  <c r="E7783" i="2"/>
  <c r="F7783" i="2"/>
  <c r="G7783" i="2"/>
  <c r="H7783" i="2"/>
  <c r="I7783" i="2"/>
  <c r="A7784" i="2"/>
  <c r="B7784" i="2"/>
  <c r="C7784" i="2"/>
  <c r="D7784" i="2"/>
  <c r="E7784" i="2"/>
  <c r="F7784" i="2"/>
  <c r="G7784" i="2"/>
  <c r="H7784" i="2"/>
  <c r="I7784" i="2"/>
  <c r="A7785" i="2"/>
  <c r="B7785" i="2"/>
  <c r="C7785" i="2"/>
  <c r="D7785" i="2"/>
  <c r="E7785" i="2"/>
  <c r="F7785" i="2"/>
  <c r="G7785" i="2"/>
  <c r="H7785" i="2"/>
  <c r="I7785" i="2"/>
  <c r="A7786" i="2"/>
  <c r="B7786" i="2"/>
  <c r="C7786" i="2"/>
  <c r="D7786" i="2"/>
  <c r="E7786" i="2"/>
  <c r="F7786" i="2"/>
  <c r="G7786" i="2"/>
  <c r="H7786" i="2"/>
  <c r="I7786" i="2"/>
  <c r="A7787" i="2"/>
  <c r="B7787" i="2"/>
  <c r="C7787" i="2"/>
  <c r="D7787" i="2"/>
  <c r="E7787" i="2"/>
  <c r="F7787" i="2"/>
  <c r="G7787" i="2"/>
  <c r="H7787" i="2"/>
  <c r="I7787" i="2"/>
  <c r="A7788" i="2"/>
  <c r="B7788" i="2"/>
  <c r="C7788" i="2"/>
  <c r="D7788" i="2"/>
  <c r="E7788" i="2"/>
  <c r="F7788" i="2"/>
  <c r="G7788" i="2"/>
  <c r="H7788" i="2"/>
  <c r="I7788" i="2"/>
  <c r="A7789" i="2"/>
  <c r="B7789" i="2"/>
  <c r="C7789" i="2"/>
  <c r="D7789" i="2"/>
  <c r="E7789" i="2"/>
  <c r="F7789" i="2"/>
  <c r="G7789" i="2"/>
  <c r="H7789" i="2"/>
  <c r="I7789" i="2"/>
  <c r="A7790" i="2"/>
  <c r="B7790" i="2"/>
  <c r="C7790" i="2"/>
  <c r="D7790" i="2"/>
  <c r="E7790" i="2"/>
  <c r="F7790" i="2"/>
  <c r="G7790" i="2"/>
  <c r="H7790" i="2"/>
  <c r="I7790" i="2"/>
  <c r="A7791" i="2"/>
  <c r="B7791" i="2"/>
  <c r="C7791" i="2"/>
  <c r="D7791" i="2"/>
  <c r="E7791" i="2"/>
  <c r="F7791" i="2"/>
  <c r="G7791" i="2"/>
  <c r="H7791" i="2"/>
  <c r="I7791" i="2"/>
  <c r="A7792" i="2"/>
  <c r="B7792" i="2"/>
  <c r="C7792" i="2"/>
  <c r="D7792" i="2"/>
  <c r="E7792" i="2"/>
  <c r="F7792" i="2"/>
  <c r="G7792" i="2"/>
  <c r="H7792" i="2"/>
  <c r="I7792" i="2"/>
  <c r="A7793" i="2"/>
  <c r="B7793" i="2"/>
  <c r="C7793" i="2"/>
  <c r="D7793" i="2"/>
  <c r="E7793" i="2"/>
  <c r="F7793" i="2"/>
  <c r="G7793" i="2"/>
  <c r="H7793" i="2"/>
  <c r="I7793" i="2"/>
  <c r="A7794" i="2"/>
  <c r="B7794" i="2"/>
  <c r="C7794" i="2"/>
  <c r="D7794" i="2"/>
  <c r="E7794" i="2"/>
  <c r="F7794" i="2"/>
  <c r="G7794" i="2"/>
  <c r="H7794" i="2"/>
  <c r="I7794" i="2"/>
  <c r="A7795" i="2"/>
  <c r="B7795" i="2"/>
  <c r="C7795" i="2"/>
  <c r="D7795" i="2"/>
  <c r="E7795" i="2"/>
  <c r="F7795" i="2"/>
  <c r="G7795" i="2"/>
  <c r="H7795" i="2"/>
  <c r="I7795" i="2"/>
  <c r="A7796" i="2"/>
  <c r="B7796" i="2"/>
  <c r="C7796" i="2"/>
  <c r="D7796" i="2"/>
  <c r="E7796" i="2"/>
  <c r="F7796" i="2"/>
  <c r="G7796" i="2"/>
  <c r="H7796" i="2"/>
  <c r="I7796" i="2"/>
  <c r="A7797" i="2"/>
  <c r="B7797" i="2"/>
  <c r="C7797" i="2"/>
  <c r="D7797" i="2"/>
  <c r="E7797" i="2"/>
  <c r="F7797" i="2"/>
  <c r="G7797" i="2"/>
  <c r="H7797" i="2"/>
  <c r="I7797" i="2"/>
  <c r="A7798" i="2"/>
  <c r="B7798" i="2"/>
  <c r="C7798" i="2"/>
  <c r="D7798" i="2"/>
  <c r="E7798" i="2"/>
  <c r="F7798" i="2"/>
  <c r="G7798" i="2"/>
  <c r="H7798" i="2"/>
  <c r="I7798" i="2"/>
  <c r="A7799" i="2"/>
  <c r="B7799" i="2"/>
  <c r="C7799" i="2"/>
  <c r="D7799" i="2"/>
  <c r="E7799" i="2"/>
  <c r="F7799" i="2"/>
  <c r="G7799" i="2"/>
  <c r="H7799" i="2"/>
  <c r="I7799" i="2"/>
  <c r="A7800" i="2"/>
  <c r="B7800" i="2"/>
  <c r="C7800" i="2"/>
  <c r="D7800" i="2"/>
  <c r="E7800" i="2"/>
  <c r="F7800" i="2"/>
  <c r="G7800" i="2"/>
  <c r="H7800" i="2"/>
  <c r="I7800" i="2"/>
  <c r="A7801" i="2"/>
  <c r="B7801" i="2"/>
  <c r="C7801" i="2"/>
  <c r="D7801" i="2"/>
  <c r="E7801" i="2"/>
  <c r="F7801" i="2"/>
  <c r="G7801" i="2"/>
  <c r="H7801" i="2"/>
  <c r="I7801" i="2"/>
  <c r="A7802" i="2"/>
  <c r="B7802" i="2"/>
  <c r="C7802" i="2"/>
  <c r="D7802" i="2"/>
  <c r="E7802" i="2"/>
  <c r="F7802" i="2"/>
  <c r="G7802" i="2"/>
  <c r="H7802" i="2"/>
  <c r="I7802" i="2"/>
  <c r="A7803" i="2"/>
  <c r="B7803" i="2"/>
  <c r="C7803" i="2"/>
  <c r="D7803" i="2"/>
  <c r="E7803" i="2"/>
  <c r="F7803" i="2"/>
  <c r="G7803" i="2"/>
  <c r="H7803" i="2"/>
  <c r="I7803" i="2"/>
  <c r="A7804" i="2"/>
  <c r="B7804" i="2"/>
  <c r="C7804" i="2"/>
  <c r="D7804" i="2"/>
  <c r="E7804" i="2"/>
  <c r="F7804" i="2"/>
  <c r="G7804" i="2"/>
  <c r="H7804" i="2"/>
  <c r="I7804" i="2"/>
  <c r="A7805" i="2"/>
  <c r="B7805" i="2"/>
  <c r="C7805" i="2"/>
  <c r="D7805" i="2"/>
  <c r="E7805" i="2"/>
  <c r="F7805" i="2"/>
  <c r="G7805" i="2"/>
  <c r="H7805" i="2"/>
  <c r="I7805" i="2"/>
  <c r="A7806" i="2"/>
  <c r="B7806" i="2"/>
  <c r="C7806" i="2"/>
  <c r="D7806" i="2"/>
  <c r="E7806" i="2"/>
  <c r="F7806" i="2"/>
  <c r="G7806" i="2"/>
  <c r="H7806" i="2"/>
  <c r="I7806" i="2"/>
  <c r="A7807" i="2"/>
  <c r="B7807" i="2"/>
  <c r="C7807" i="2"/>
  <c r="D7807" i="2"/>
  <c r="E7807" i="2"/>
  <c r="F7807" i="2"/>
  <c r="G7807" i="2"/>
  <c r="H7807" i="2"/>
  <c r="I7807" i="2"/>
  <c r="A7808" i="2"/>
  <c r="B7808" i="2"/>
  <c r="C7808" i="2"/>
  <c r="D7808" i="2"/>
  <c r="E7808" i="2"/>
  <c r="F7808" i="2"/>
  <c r="G7808" i="2"/>
  <c r="H7808" i="2"/>
  <c r="I7808" i="2"/>
  <c r="A7809" i="2"/>
  <c r="B7809" i="2"/>
  <c r="C7809" i="2"/>
  <c r="D7809" i="2"/>
  <c r="E7809" i="2"/>
  <c r="F7809" i="2"/>
  <c r="G7809" i="2"/>
  <c r="H7809" i="2"/>
  <c r="I7809" i="2"/>
  <c r="A7810" i="2"/>
  <c r="B7810" i="2"/>
  <c r="C7810" i="2"/>
  <c r="D7810" i="2"/>
  <c r="E7810" i="2"/>
  <c r="F7810" i="2"/>
  <c r="G7810" i="2"/>
  <c r="H7810" i="2"/>
  <c r="I7810" i="2"/>
  <c r="A7811" i="2"/>
  <c r="B7811" i="2"/>
  <c r="C7811" i="2"/>
  <c r="D7811" i="2"/>
  <c r="E7811" i="2"/>
  <c r="F7811" i="2"/>
  <c r="G7811" i="2"/>
  <c r="H7811" i="2"/>
  <c r="I7811" i="2"/>
  <c r="A7812" i="2"/>
  <c r="B7812" i="2"/>
  <c r="C7812" i="2"/>
  <c r="D7812" i="2"/>
  <c r="E7812" i="2"/>
  <c r="F7812" i="2"/>
  <c r="G7812" i="2"/>
  <c r="H7812" i="2"/>
  <c r="I7812" i="2"/>
  <c r="A7813" i="2"/>
  <c r="B7813" i="2"/>
  <c r="C7813" i="2"/>
  <c r="D7813" i="2"/>
  <c r="E7813" i="2"/>
  <c r="F7813" i="2"/>
  <c r="G7813" i="2"/>
  <c r="H7813" i="2"/>
  <c r="I7813" i="2"/>
  <c r="A7814" i="2"/>
  <c r="B7814" i="2"/>
  <c r="C7814" i="2"/>
  <c r="D7814" i="2"/>
  <c r="E7814" i="2"/>
  <c r="F7814" i="2"/>
  <c r="G7814" i="2"/>
  <c r="H7814" i="2"/>
  <c r="I7814" i="2"/>
  <c r="A7815" i="2"/>
  <c r="B7815" i="2"/>
  <c r="C7815" i="2"/>
  <c r="D7815" i="2"/>
  <c r="E7815" i="2"/>
  <c r="F7815" i="2"/>
  <c r="G7815" i="2"/>
  <c r="H7815" i="2"/>
  <c r="I7815" i="2"/>
  <c r="A7816" i="2"/>
  <c r="B7816" i="2"/>
  <c r="C7816" i="2"/>
  <c r="D7816" i="2"/>
  <c r="E7816" i="2"/>
  <c r="F7816" i="2"/>
  <c r="G7816" i="2"/>
  <c r="H7816" i="2"/>
  <c r="I7816" i="2"/>
  <c r="A7817" i="2"/>
  <c r="B7817" i="2"/>
  <c r="C7817" i="2"/>
  <c r="D7817" i="2"/>
  <c r="E7817" i="2"/>
  <c r="F7817" i="2"/>
  <c r="G7817" i="2"/>
  <c r="H7817" i="2"/>
  <c r="I7817" i="2"/>
  <c r="A7818" i="2"/>
  <c r="B7818" i="2"/>
  <c r="C7818" i="2"/>
  <c r="D7818" i="2"/>
  <c r="E7818" i="2"/>
  <c r="F7818" i="2"/>
  <c r="G7818" i="2"/>
  <c r="H7818" i="2"/>
  <c r="I7818" i="2"/>
  <c r="A7819" i="2"/>
  <c r="B7819" i="2"/>
  <c r="C7819" i="2"/>
  <c r="D7819" i="2"/>
  <c r="E7819" i="2"/>
  <c r="F7819" i="2"/>
  <c r="G7819" i="2"/>
  <c r="H7819" i="2"/>
  <c r="I7819" i="2"/>
  <c r="A7820" i="2"/>
  <c r="B7820" i="2"/>
  <c r="C7820" i="2"/>
  <c r="D7820" i="2"/>
  <c r="E7820" i="2"/>
  <c r="F7820" i="2"/>
  <c r="G7820" i="2"/>
  <c r="H7820" i="2"/>
  <c r="I7820" i="2"/>
  <c r="A7821" i="2"/>
  <c r="B7821" i="2"/>
  <c r="C7821" i="2"/>
  <c r="D7821" i="2"/>
  <c r="E7821" i="2"/>
  <c r="F7821" i="2"/>
  <c r="G7821" i="2"/>
  <c r="H7821" i="2"/>
  <c r="I7821" i="2"/>
  <c r="A7822" i="2"/>
  <c r="B7822" i="2"/>
  <c r="C7822" i="2"/>
  <c r="D7822" i="2"/>
  <c r="E7822" i="2"/>
  <c r="F7822" i="2"/>
  <c r="G7822" i="2"/>
  <c r="H7822" i="2"/>
  <c r="I7822" i="2"/>
  <c r="A7823" i="2"/>
  <c r="B7823" i="2"/>
  <c r="C7823" i="2"/>
  <c r="D7823" i="2"/>
  <c r="E7823" i="2"/>
  <c r="F7823" i="2"/>
  <c r="G7823" i="2"/>
  <c r="H7823" i="2"/>
  <c r="I7823" i="2"/>
  <c r="A7824" i="2"/>
  <c r="B7824" i="2"/>
  <c r="C7824" i="2"/>
  <c r="D7824" i="2"/>
  <c r="E7824" i="2"/>
  <c r="F7824" i="2"/>
  <c r="G7824" i="2"/>
  <c r="H7824" i="2"/>
  <c r="I7824" i="2"/>
  <c r="A7825" i="2"/>
  <c r="B7825" i="2"/>
  <c r="C7825" i="2"/>
  <c r="D7825" i="2"/>
  <c r="E7825" i="2"/>
  <c r="F7825" i="2"/>
  <c r="G7825" i="2"/>
  <c r="H7825" i="2"/>
  <c r="I7825" i="2"/>
  <c r="A7826" i="2"/>
  <c r="B7826" i="2"/>
  <c r="C7826" i="2"/>
  <c r="D7826" i="2"/>
  <c r="E7826" i="2"/>
  <c r="F7826" i="2"/>
  <c r="G7826" i="2"/>
  <c r="H7826" i="2"/>
  <c r="I7826" i="2"/>
  <c r="A7827" i="2"/>
  <c r="B7827" i="2"/>
  <c r="C7827" i="2"/>
  <c r="D7827" i="2"/>
  <c r="E7827" i="2"/>
  <c r="F7827" i="2"/>
  <c r="G7827" i="2"/>
  <c r="H7827" i="2"/>
  <c r="I7827" i="2"/>
  <c r="A7828" i="2"/>
  <c r="B7828" i="2"/>
  <c r="C7828" i="2"/>
  <c r="D7828" i="2"/>
  <c r="E7828" i="2"/>
  <c r="F7828" i="2"/>
  <c r="G7828" i="2"/>
  <c r="H7828" i="2"/>
  <c r="I7828" i="2"/>
  <c r="A7829" i="2"/>
  <c r="B7829" i="2"/>
  <c r="C7829" i="2"/>
  <c r="D7829" i="2"/>
  <c r="E7829" i="2"/>
  <c r="F7829" i="2"/>
  <c r="G7829" i="2"/>
  <c r="H7829" i="2"/>
  <c r="I7829" i="2"/>
  <c r="A7830" i="2"/>
  <c r="B7830" i="2"/>
  <c r="C7830" i="2"/>
  <c r="D7830" i="2"/>
  <c r="E7830" i="2"/>
  <c r="F7830" i="2"/>
  <c r="G7830" i="2"/>
  <c r="H7830" i="2"/>
  <c r="I7830" i="2"/>
  <c r="A7831" i="2"/>
  <c r="B7831" i="2"/>
  <c r="C7831" i="2"/>
  <c r="D7831" i="2"/>
  <c r="E7831" i="2"/>
  <c r="F7831" i="2"/>
  <c r="G7831" i="2"/>
  <c r="H7831" i="2"/>
  <c r="I7831" i="2"/>
  <c r="A7832" i="2"/>
  <c r="B7832" i="2"/>
  <c r="C7832" i="2"/>
  <c r="D7832" i="2"/>
  <c r="E7832" i="2"/>
  <c r="F7832" i="2"/>
  <c r="G7832" i="2"/>
  <c r="H7832" i="2"/>
  <c r="I7832" i="2"/>
  <c r="A7833" i="2"/>
  <c r="B7833" i="2"/>
  <c r="C7833" i="2"/>
  <c r="D7833" i="2"/>
  <c r="E7833" i="2"/>
  <c r="F7833" i="2"/>
  <c r="G7833" i="2"/>
  <c r="H7833" i="2"/>
  <c r="I7833" i="2"/>
  <c r="A7834" i="2"/>
  <c r="B7834" i="2"/>
  <c r="C7834" i="2"/>
  <c r="D7834" i="2"/>
  <c r="E7834" i="2"/>
  <c r="F7834" i="2"/>
  <c r="G7834" i="2"/>
  <c r="H7834" i="2"/>
  <c r="I7834" i="2"/>
  <c r="A7835" i="2"/>
  <c r="B7835" i="2"/>
  <c r="C7835" i="2"/>
  <c r="D7835" i="2"/>
  <c r="E7835" i="2"/>
  <c r="F7835" i="2"/>
  <c r="G7835" i="2"/>
  <c r="H7835" i="2"/>
  <c r="I7835" i="2"/>
  <c r="A7836" i="2"/>
  <c r="B7836" i="2"/>
  <c r="C7836" i="2"/>
  <c r="D7836" i="2"/>
  <c r="E7836" i="2"/>
  <c r="F7836" i="2"/>
  <c r="G7836" i="2"/>
  <c r="H7836" i="2"/>
  <c r="I7836" i="2"/>
  <c r="A7837" i="2"/>
  <c r="B7837" i="2"/>
  <c r="C7837" i="2"/>
  <c r="D7837" i="2"/>
  <c r="E7837" i="2"/>
  <c r="F7837" i="2"/>
  <c r="G7837" i="2"/>
  <c r="H7837" i="2"/>
  <c r="I7837" i="2"/>
  <c r="A7838" i="2"/>
  <c r="B7838" i="2"/>
  <c r="C7838" i="2"/>
  <c r="D7838" i="2"/>
  <c r="E7838" i="2"/>
  <c r="F7838" i="2"/>
  <c r="G7838" i="2"/>
  <c r="H7838" i="2"/>
  <c r="I7838" i="2"/>
  <c r="A7839" i="2"/>
  <c r="B7839" i="2"/>
  <c r="C7839" i="2"/>
  <c r="D7839" i="2"/>
  <c r="E7839" i="2"/>
  <c r="F7839" i="2"/>
  <c r="G7839" i="2"/>
  <c r="H7839" i="2"/>
  <c r="I7839" i="2"/>
  <c r="A7840" i="2"/>
  <c r="B7840" i="2"/>
  <c r="C7840" i="2"/>
  <c r="D7840" i="2"/>
  <c r="E7840" i="2"/>
  <c r="F7840" i="2"/>
  <c r="G7840" i="2"/>
  <c r="H7840" i="2"/>
  <c r="I7840" i="2"/>
  <c r="A7841" i="2"/>
  <c r="B7841" i="2"/>
  <c r="C7841" i="2"/>
  <c r="D7841" i="2"/>
  <c r="E7841" i="2"/>
  <c r="F7841" i="2"/>
  <c r="G7841" i="2"/>
  <c r="H7841" i="2"/>
  <c r="I7841" i="2"/>
  <c r="A7842" i="2"/>
  <c r="B7842" i="2"/>
  <c r="C7842" i="2"/>
  <c r="D7842" i="2"/>
  <c r="E7842" i="2"/>
  <c r="F7842" i="2"/>
  <c r="G7842" i="2"/>
  <c r="H7842" i="2"/>
  <c r="I7842" i="2"/>
  <c r="A7843" i="2"/>
  <c r="B7843" i="2"/>
  <c r="C7843" i="2"/>
  <c r="D7843" i="2"/>
  <c r="E7843" i="2"/>
  <c r="F7843" i="2"/>
  <c r="G7843" i="2"/>
  <c r="H7843" i="2"/>
  <c r="I7843" i="2"/>
  <c r="A7844" i="2"/>
  <c r="B7844" i="2"/>
  <c r="C7844" i="2"/>
  <c r="D7844" i="2"/>
  <c r="E7844" i="2"/>
  <c r="F7844" i="2"/>
  <c r="G7844" i="2"/>
  <c r="H7844" i="2"/>
  <c r="I7844" i="2"/>
  <c r="A7845" i="2"/>
  <c r="B7845" i="2"/>
  <c r="C7845" i="2"/>
  <c r="D7845" i="2"/>
  <c r="E7845" i="2"/>
  <c r="F7845" i="2"/>
  <c r="G7845" i="2"/>
  <c r="H7845" i="2"/>
  <c r="I7845" i="2"/>
  <c r="A7846" i="2"/>
  <c r="B7846" i="2"/>
  <c r="C7846" i="2"/>
  <c r="D7846" i="2"/>
  <c r="E7846" i="2"/>
  <c r="F7846" i="2"/>
  <c r="G7846" i="2"/>
  <c r="H7846" i="2"/>
  <c r="I7846" i="2"/>
  <c r="A7847" i="2"/>
  <c r="B7847" i="2"/>
  <c r="C7847" i="2"/>
  <c r="D7847" i="2"/>
  <c r="E7847" i="2"/>
  <c r="F7847" i="2"/>
  <c r="G7847" i="2"/>
  <c r="H7847" i="2"/>
  <c r="I7847" i="2"/>
  <c r="A7848" i="2"/>
  <c r="B7848" i="2"/>
  <c r="C7848" i="2"/>
  <c r="D7848" i="2"/>
  <c r="E7848" i="2"/>
  <c r="F7848" i="2"/>
  <c r="G7848" i="2"/>
  <c r="H7848" i="2"/>
  <c r="I7848" i="2"/>
  <c r="A7849" i="2"/>
  <c r="B7849" i="2"/>
  <c r="C7849" i="2"/>
  <c r="D7849" i="2"/>
  <c r="E7849" i="2"/>
  <c r="F7849" i="2"/>
  <c r="G7849" i="2"/>
  <c r="H7849" i="2"/>
  <c r="I7849" i="2"/>
  <c r="A7850" i="2"/>
  <c r="B7850" i="2"/>
  <c r="C7850" i="2"/>
  <c r="D7850" i="2"/>
  <c r="E7850" i="2"/>
  <c r="F7850" i="2"/>
  <c r="G7850" i="2"/>
  <c r="H7850" i="2"/>
  <c r="I7850" i="2"/>
  <c r="A7851" i="2"/>
  <c r="B7851" i="2"/>
  <c r="C7851" i="2"/>
  <c r="D7851" i="2"/>
  <c r="E7851" i="2"/>
  <c r="F7851" i="2"/>
  <c r="G7851" i="2"/>
  <c r="H7851" i="2"/>
  <c r="I7851" i="2"/>
  <c r="A7852" i="2"/>
  <c r="B7852" i="2"/>
  <c r="C7852" i="2"/>
  <c r="D7852" i="2"/>
  <c r="E7852" i="2"/>
  <c r="F7852" i="2"/>
  <c r="G7852" i="2"/>
  <c r="H7852" i="2"/>
  <c r="I7852" i="2"/>
  <c r="A7853" i="2"/>
  <c r="B7853" i="2"/>
  <c r="C7853" i="2"/>
  <c r="D7853" i="2"/>
  <c r="E7853" i="2"/>
  <c r="F7853" i="2"/>
  <c r="G7853" i="2"/>
  <c r="H7853" i="2"/>
  <c r="I7853" i="2"/>
  <c r="A7854" i="2"/>
  <c r="B7854" i="2"/>
  <c r="C7854" i="2"/>
  <c r="D7854" i="2"/>
  <c r="E7854" i="2"/>
  <c r="F7854" i="2"/>
  <c r="G7854" i="2"/>
  <c r="H7854" i="2"/>
  <c r="I7854" i="2"/>
  <c r="A7855" i="2"/>
  <c r="B7855" i="2"/>
  <c r="C7855" i="2"/>
  <c r="D7855" i="2"/>
  <c r="E7855" i="2"/>
  <c r="F7855" i="2"/>
  <c r="G7855" i="2"/>
  <c r="H7855" i="2"/>
  <c r="I7855" i="2"/>
  <c r="A7856" i="2"/>
  <c r="B7856" i="2"/>
  <c r="C7856" i="2"/>
  <c r="D7856" i="2"/>
  <c r="E7856" i="2"/>
  <c r="F7856" i="2"/>
  <c r="G7856" i="2"/>
  <c r="H7856" i="2"/>
  <c r="I7856" i="2"/>
  <c r="A7857" i="2"/>
  <c r="B7857" i="2"/>
  <c r="C7857" i="2"/>
  <c r="D7857" i="2"/>
  <c r="E7857" i="2"/>
  <c r="F7857" i="2"/>
  <c r="G7857" i="2"/>
  <c r="H7857" i="2"/>
  <c r="I7857" i="2"/>
  <c r="A7858" i="2"/>
  <c r="B7858" i="2"/>
  <c r="C7858" i="2"/>
  <c r="D7858" i="2"/>
  <c r="E7858" i="2"/>
  <c r="F7858" i="2"/>
  <c r="G7858" i="2"/>
  <c r="H7858" i="2"/>
  <c r="I7858" i="2"/>
  <c r="A7859" i="2"/>
  <c r="B7859" i="2"/>
  <c r="C7859" i="2"/>
  <c r="D7859" i="2"/>
  <c r="E7859" i="2"/>
  <c r="F7859" i="2"/>
  <c r="G7859" i="2"/>
  <c r="H7859" i="2"/>
  <c r="I7859" i="2"/>
  <c r="A7860" i="2"/>
  <c r="B7860" i="2"/>
  <c r="C7860" i="2"/>
  <c r="D7860" i="2"/>
  <c r="E7860" i="2"/>
  <c r="F7860" i="2"/>
  <c r="G7860" i="2"/>
  <c r="H7860" i="2"/>
  <c r="I7860" i="2"/>
  <c r="A7861" i="2"/>
  <c r="B7861" i="2"/>
  <c r="C7861" i="2"/>
  <c r="D7861" i="2"/>
  <c r="E7861" i="2"/>
  <c r="F7861" i="2"/>
  <c r="G7861" i="2"/>
  <c r="H7861" i="2"/>
  <c r="I7861" i="2"/>
  <c r="A7862" i="2"/>
  <c r="B7862" i="2"/>
  <c r="C7862" i="2"/>
  <c r="D7862" i="2"/>
  <c r="E7862" i="2"/>
  <c r="F7862" i="2"/>
  <c r="G7862" i="2"/>
  <c r="H7862" i="2"/>
  <c r="I7862" i="2"/>
  <c r="A7863" i="2"/>
  <c r="B7863" i="2"/>
  <c r="C7863" i="2"/>
  <c r="D7863" i="2"/>
  <c r="E7863" i="2"/>
  <c r="F7863" i="2"/>
  <c r="G7863" i="2"/>
  <c r="H7863" i="2"/>
  <c r="I7863" i="2"/>
  <c r="A7864" i="2"/>
  <c r="B7864" i="2"/>
  <c r="C7864" i="2"/>
  <c r="D7864" i="2"/>
  <c r="E7864" i="2"/>
  <c r="F7864" i="2"/>
  <c r="G7864" i="2"/>
  <c r="H7864" i="2"/>
  <c r="I7864" i="2"/>
  <c r="A7865" i="2"/>
  <c r="B7865" i="2"/>
  <c r="C7865" i="2"/>
  <c r="D7865" i="2"/>
  <c r="E7865" i="2"/>
  <c r="F7865" i="2"/>
  <c r="G7865" i="2"/>
  <c r="H7865" i="2"/>
  <c r="I7865" i="2"/>
  <c r="A7866" i="2"/>
  <c r="B7866" i="2"/>
  <c r="C7866" i="2"/>
  <c r="D7866" i="2"/>
  <c r="E7866" i="2"/>
  <c r="F7866" i="2"/>
  <c r="G7866" i="2"/>
  <c r="H7866" i="2"/>
  <c r="I7866" i="2"/>
  <c r="A7867" i="2"/>
  <c r="B7867" i="2"/>
  <c r="C7867" i="2"/>
  <c r="D7867" i="2"/>
  <c r="E7867" i="2"/>
  <c r="F7867" i="2"/>
  <c r="G7867" i="2"/>
  <c r="H7867" i="2"/>
  <c r="I7867" i="2"/>
  <c r="A7868" i="2"/>
  <c r="B7868" i="2"/>
  <c r="C7868" i="2"/>
  <c r="D7868" i="2"/>
  <c r="E7868" i="2"/>
  <c r="F7868" i="2"/>
  <c r="G7868" i="2"/>
  <c r="H7868" i="2"/>
  <c r="I7868" i="2"/>
  <c r="A7869" i="2"/>
  <c r="B7869" i="2"/>
  <c r="C7869" i="2"/>
  <c r="D7869" i="2"/>
  <c r="E7869" i="2"/>
  <c r="F7869" i="2"/>
  <c r="G7869" i="2"/>
  <c r="H7869" i="2"/>
  <c r="I7869" i="2"/>
  <c r="A7870" i="2"/>
  <c r="B7870" i="2"/>
  <c r="C7870" i="2"/>
  <c r="D7870" i="2"/>
  <c r="E7870" i="2"/>
  <c r="F7870" i="2"/>
  <c r="G7870" i="2"/>
  <c r="H7870" i="2"/>
  <c r="I7870" i="2"/>
  <c r="A7871" i="2"/>
  <c r="B7871" i="2"/>
  <c r="C7871" i="2"/>
  <c r="D7871" i="2"/>
  <c r="E7871" i="2"/>
  <c r="F7871" i="2"/>
  <c r="G7871" i="2"/>
  <c r="H7871" i="2"/>
  <c r="I7871" i="2"/>
  <c r="A7872" i="2"/>
  <c r="B7872" i="2"/>
  <c r="C7872" i="2"/>
  <c r="D7872" i="2"/>
  <c r="E7872" i="2"/>
  <c r="F7872" i="2"/>
  <c r="G7872" i="2"/>
  <c r="H7872" i="2"/>
  <c r="I7872" i="2"/>
  <c r="A7873" i="2"/>
  <c r="B7873" i="2"/>
  <c r="C7873" i="2"/>
  <c r="D7873" i="2"/>
  <c r="E7873" i="2"/>
  <c r="F7873" i="2"/>
  <c r="G7873" i="2"/>
  <c r="H7873" i="2"/>
  <c r="I7873" i="2"/>
  <c r="A7874" i="2"/>
  <c r="B7874" i="2"/>
  <c r="C7874" i="2"/>
  <c r="D7874" i="2"/>
  <c r="E7874" i="2"/>
  <c r="F7874" i="2"/>
  <c r="G7874" i="2"/>
  <c r="H7874" i="2"/>
  <c r="I7874" i="2"/>
  <c r="A7875" i="2"/>
  <c r="B7875" i="2"/>
  <c r="C7875" i="2"/>
  <c r="D7875" i="2"/>
  <c r="E7875" i="2"/>
  <c r="F7875" i="2"/>
  <c r="G7875" i="2"/>
  <c r="H7875" i="2"/>
  <c r="I7875" i="2"/>
  <c r="A7876" i="2"/>
  <c r="B7876" i="2"/>
  <c r="C7876" i="2"/>
  <c r="D7876" i="2"/>
  <c r="E7876" i="2"/>
  <c r="F7876" i="2"/>
  <c r="G7876" i="2"/>
  <c r="H7876" i="2"/>
  <c r="I7876" i="2"/>
  <c r="A7877" i="2"/>
  <c r="B7877" i="2"/>
  <c r="C7877" i="2"/>
  <c r="D7877" i="2"/>
  <c r="E7877" i="2"/>
  <c r="F7877" i="2"/>
  <c r="G7877" i="2"/>
  <c r="H7877" i="2"/>
  <c r="I7877" i="2"/>
  <c r="A7878" i="2"/>
  <c r="B7878" i="2"/>
  <c r="C7878" i="2"/>
  <c r="D7878" i="2"/>
  <c r="E7878" i="2"/>
  <c r="F7878" i="2"/>
  <c r="G7878" i="2"/>
  <c r="H7878" i="2"/>
  <c r="I7878" i="2"/>
  <c r="A7879" i="2"/>
  <c r="B7879" i="2"/>
  <c r="C7879" i="2"/>
  <c r="D7879" i="2"/>
  <c r="E7879" i="2"/>
  <c r="F7879" i="2"/>
  <c r="G7879" i="2"/>
  <c r="H7879" i="2"/>
  <c r="I7879" i="2"/>
  <c r="A7880" i="2"/>
  <c r="B7880" i="2"/>
  <c r="C7880" i="2"/>
  <c r="D7880" i="2"/>
  <c r="E7880" i="2"/>
  <c r="F7880" i="2"/>
  <c r="G7880" i="2"/>
  <c r="H7880" i="2"/>
  <c r="I7880" i="2"/>
  <c r="A7881" i="2"/>
  <c r="B7881" i="2"/>
  <c r="C7881" i="2"/>
  <c r="D7881" i="2"/>
  <c r="E7881" i="2"/>
  <c r="F7881" i="2"/>
  <c r="G7881" i="2"/>
  <c r="H7881" i="2"/>
  <c r="I7881" i="2"/>
  <c r="A7882" i="2"/>
  <c r="B7882" i="2"/>
  <c r="C7882" i="2"/>
  <c r="D7882" i="2"/>
  <c r="E7882" i="2"/>
  <c r="F7882" i="2"/>
  <c r="G7882" i="2"/>
  <c r="H7882" i="2"/>
  <c r="I7882" i="2"/>
  <c r="A7883" i="2"/>
  <c r="B7883" i="2"/>
  <c r="C7883" i="2"/>
  <c r="D7883" i="2"/>
  <c r="E7883" i="2"/>
  <c r="F7883" i="2"/>
  <c r="G7883" i="2"/>
  <c r="H7883" i="2"/>
  <c r="I7883" i="2"/>
  <c r="A7884" i="2"/>
  <c r="B7884" i="2"/>
  <c r="C7884" i="2"/>
  <c r="D7884" i="2"/>
  <c r="E7884" i="2"/>
  <c r="F7884" i="2"/>
  <c r="G7884" i="2"/>
  <c r="H7884" i="2"/>
  <c r="I7884" i="2"/>
  <c r="A7885" i="2"/>
  <c r="B7885" i="2"/>
  <c r="C7885" i="2"/>
  <c r="D7885" i="2"/>
  <c r="E7885" i="2"/>
  <c r="F7885" i="2"/>
  <c r="G7885" i="2"/>
  <c r="H7885" i="2"/>
  <c r="I7885" i="2"/>
  <c r="A7886" i="2"/>
  <c r="B7886" i="2"/>
  <c r="C7886" i="2"/>
  <c r="D7886" i="2"/>
  <c r="E7886" i="2"/>
  <c r="F7886" i="2"/>
  <c r="G7886" i="2"/>
  <c r="H7886" i="2"/>
  <c r="I7886" i="2"/>
  <c r="A7887" i="2"/>
  <c r="B7887" i="2"/>
  <c r="C7887" i="2"/>
  <c r="D7887" i="2"/>
  <c r="E7887" i="2"/>
  <c r="F7887" i="2"/>
  <c r="G7887" i="2"/>
  <c r="H7887" i="2"/>
  <c r="I7887" i="2"/>
  <c r="A7888" i="2"/>
  <c r="B7888" i="2"/>
  <c r="C7888" i="2"/>
  <c r="D7888" i="2"/>
  <c r="E7888" i="2"/>
  <c r="F7888" i="2"/>
  <c r="G7888" i="2"/>
  <c r="H7888" i="2"/>
  <c r="I7888" i="2"/>
  <c r="A7889" i="2"/>
  <c r="B7889" i="2"/>
  <c r="C7889" i="2"/>
  <c r="D7889" i="2"/>
  <c r="E7889" i="2"/>
  <c r="F7889" i="2"/>
  <c r="G7889" i="2"/>
  <c r="H7889" i="2"/>
  <c r="I7889" i="2"/>
  <c r="A7890" i="2"/>
  <c r="B7890" i="2"/>
  <c r="C7890" i="2"/>
  <c r="D7890" i="2"/>
  <c r="E7890" i="2"/>
  <c r="F7890" i="2"/>
  <c r="G7890" i="2"/>
  <c r="H7890" i="2"/>
  <c r="I7890" i="2"/>
  <c r="A7891" i="2"/>
  <c r="B7891" i="2"/>
  <c r="C7891" i="2"/>
  <c r="D7891" i="2"/>
  <c r="E7891" i="2"/>
  <c r="F7891" i="2"/>
  <c r="G7891" i="2"/>
  <c r="H7891" i="2"/>
  <c r="I7891" i="2"/>
  <c r="A7892" i="2"/>
  <c r="B7892" i="2"/>
  <c r="C7892" i="2"/>
  <c r="D7892" i="2"/>
  <c r="E7892" i="2"/>
  <c r="F7892" i="2"/>
  <c r="G7892" i="2"/>
  <c r="H7892" i="2"/>
  <c r="I7892" i="2"/>
  <c r="A7893" i="2"/>
  <c r="B7893" i="2"/>
  <c r="C7893" i="2"/>
  <c r="D7893" i="2"/>
  <c r="E7893" i="2"/>
  <c r="F7893" i="2"/>
  <c r="G7893" i="2"/>
  <c r="H7893" i="2"/>
  <c r="I7893" i="2"/>
  <c r="A7894" i="2"/>
  <c r="B7894" i="2"/>
  <c r="C7894" i="2"/>
  <c r="D7894" i="2"/>
  <c r="E7894" i="2"/>
  <c r="F7894" i="2"/>
  <c r="G7894" i="2"/>
  <c r="H7894" i="2"/>
  <c r="I7894" i="2"/>
  <c r="A7895" i="2"/>
  <c r="B7895" i="2"/>
  <c r="C7895" i="2"/>
  <c r="D7895" i="2"/>
  <c r="E7895" i="2"/>
  <c r="F7895" i="2"/>
  <c r="G7895" i="2"/>
  <c r="H7895" i="2"/>
  <c r="I7895" i="2"/>
  <c r="A7896" i="2"/>
  <c r="B7896" i="2"/>
  <c r="C7896" i="2"/>
  <c r="D7896" i="2"/>
  <c r="E7896" i="2"/>
  <c r="F7896" i="2"/>
  <c r="G7896" i="2"/>
  <c r="H7896" i="2"/>
  <c r="I7896" i="2"/>
  <c r="A7897" i="2"/>
  <c r="B7897" i="2"/>
  <c r="C7897" i="2"/>
  <c r="D7897" i="2"/>
  <c r="E7897" i="2"/>
  <c r="F7897" i="2"/>
  <c r="G7897" i="2"/>
  <c r="H7897" i="2"/>
  <c r="I7897" i="2"/>
  <c r="A7898" i="2"/>
  <c r="B7898" i="2"/>
  <c r="C7898" i="2"/>
  <c r="D7898" i="2"/>
  <c r="E7898" i="2"/>
  <c r="F7898" i="2"/>
  <c r="G7898" i="2"/>
  <c r="H7898" i="2"/>
  <c r="I7898" i="2"/>
  <c r="A7899" i="2"/>
  <c r="B7899" i="2"/>
  <c r="C7899" i="2"/>
  <c r="D7899" i="2"/>
  <c r="E7899" i="2"/>
  <c r="F7899" i="2"/>
  <c r="G7899" i="2"/>
  <c r="H7899" i="2"/>
  <c r="I7899" i="2"/>
  <c r="A7900" i="2"/>
  <c r="B7900" i="2"/>
  <c r="C7900" i="2"/>
  <c r="D7900" i="2"/>
  <c r="E7900" i="2"/>
  <c r="F7900" i="2"/>
  <c r="G7900" i="2"/>
  <c r="H7900" i="2"/>
  <c r="I7900" i="2"/>
  <c r="A7901" i="2"/>
  <c r="B7901" i="2"/>
  <c r="C7901" i="2"/>
  <c r="D7901" i="2"/>
  <c r="E7901" i="2"/>
  <c r="F7901" i="2"/>
  <c r="G7901" i="2"/>
  <c r="H7901" i="2"/>
  <c r="I7901" i="2"/>
  <c r="A7902" i="2"/>
  <c r="B7902" i="2"/>
  <c r="C7902" i="2"/>
  <c r="D7902" i="2"/>
  <c r="E7902" i="2"/>
  <c r="F7902" i="2"/>
  <c r="G7902" i="2"/>
  <c r="H7902" i="2"/>
  <c r="I7902" i="2"/>
  <c r="A7903" i="2"/>
  <c r="B7903" i="2"/>
  <c r="C7903" i="2"/>
  <c r="D7903" i="2"/>
  <c r="E7903" i="2"/>
  <c r="F7903" i="2"/>
  <c r="G7903" i="2"/>
  <c r="H7903" i="2"/>
  <c r="I7903" i="2"/>
  <c r="A7904" i="2"/>
  <c r="B7904" i="2"/>
  <c r="C7904" i="2"/>
  <c r="D7904" i="2"/>
  <c r="E7904" i="2"/>
  <c r="F7904" i="2"/>
  <c r="G7904" i="2"/>
  <c r="H7904" i="2"/>
  <c r="I7904" i="2"/>
  <c r="A7905" i="2"/>
  <c r="B7905" i="2"/>
  <c r="C7905" i="2"/>
  <c r="D7905" i="2"/>
  <c r="E7905" i="2"/>
  <c r="F7905" i="2"/>
  <c r="G7905" i="2"/>
  <c r="H7905" i="2"/>
  <c r="I7905" i="2"/>
  <c r="A7906" i="2"/>
  <c r="B7906" i="2"/>
  <c r="C7906" i="2"/>
  <c r="D7906" i="2"/>
  <c r="E7906" i="2"/>
  <c r="F7906" i="2"/>
  <c r="G7906" i="2"/>
  <c r="H7906" i="2"/>
  <c r="I7906" i="2"/>
  <c r="A7907" i="2"/>
  <c r="B7907" i="2"/>
  <c r="C7907" i="2"/>
  <c r="D7907" i="2"/>
  <c r="E7907" i="2"/>
  <c r="F7907" i="2"/>
  <c r="G7907" i="2"/>
  <c r="H7907" i="2"/>
  <c r="I7907" i="2"/>
  <c r="A7908" i="2"/>
  <c r="B7908" i="2"/>
  <c r="C7908" i="2"/>
  <c r="D7908" i="2"/>
  <c r="E7908" i="2"/>
  <c r="F7908" i="2"/>
  <c r="G7908" i="2"/>
  <c r="H7908" i="2"/>
  <c r="I7908" i="2"/>
  <c r="A7909" i="2"/>
  <c r="B7909" i="2"/>
  <c r="C7909" i="2"/>
  <c r="D7909" i="2"/>
  <c r="E7909" i="2"/>
  <c r="F7909" i="2"/>
  <c r="G7909" i="2"/>
  <c r="H7909" i="2"/>
  <c r="I7909" i="2"/>
  <c r="A7910" i="2"/>
  <c r="B7910" i="2"/>
  <c r="C7910" i="2"/>
  <c r="D7910" i="2"/>
  <c r="E7910" i="2"/>
  <c r="F7910" i="2"/>
  <c r="G7910" i="2"/>
  <c r="H7910" i="2"/>
  <c r="I7910" i="2"/>
  <c r="A7911" i="2"/>
  <c r="B7911" i="2"/>
  <c r="C7911" i="2"/>
  <c r="D7911" i="2"/>
  <c r="E7911" i="2"/>
  <c r="F7911" i="2"/>
  <c r="G7911" i="2"/>
  <c r="H7911" i="2"/>
  <c r="I7911" i="2"/>
  <c r="A7912" i="2"/>
  <c r="B7912" i="2"/>
  <c r="C7912" i="2"/>
  <c r="D7912" i="2"/>
  <c r="E7912" i="2"/>
  <c r="F7912" i="2"/>
  <c r="G7912" i="2"/>
  <c r="H7912" i="2"/>
  <c r="I7912" i="2"/>
  <c r="A7913" i="2"/>
  <c r="B7913" i="2"/>
  <c r="C7913" i="2"/>
  <c r="D7913" i="2"/>
  <c r="E7913" i="2"/>
  <c r="F7913" i="2"/>
  <c r="G7913" i="2"/>
  <c r="H7913" i="2"/>
  <c r="I7913" i="2"/>
  <c r="A7914" i="2"/>
  <c r="B7914" i="2"/>
  <c r="C7914" i="2"/>
  <c r="D7914" i="2"/>
  <c r="E7914" i="2"/>
  <c r="F7914" i="2"/>
  <c r="G7914" i="2"/>
  <c r="H7914" i="2"/>
  <c r="I7914" i="2"/>
  <c r="A7915" i="2"/>
  <c r="B7915" i="2"/>
  <c r="C7915" i="2"/>
  <c r="D7915" i="2"/>
  <c r="E7915" i="2"/>
  <c r="F7915" i="2"/>
  <c r="G7915" i="2"/>
  <c r="H7915" i="2"/>
  <c r="I7915" i="2"/>
  <c r="A7916" i="2"/>
  <c r="B7916" i="2"/>
  <c r="C7916" i="2"/>
  <c r="D7916" i="2"/>
  <c r="E7916" i="2"/>
  <c r="F7916" i="2"/>
  <c r="G7916" i="2"/>
  <c r="H7916" i="2"/>
  <c r="I7916" i="2"/>
  <c r="A7917" i="2"/>
  <c r="B7917" i="2"/>
  <c r="C7917" i="2"/>
  <c r="D7917" i="2"/>
  <c r="E7917" i="2"/>
  <c r="F7917" i="2"/>
  <c r="G7917" i="2"/>
  <c r="H7917" i="2"/>
  <c r="I7917" i="2"/>
  <c r="A7918" i="2"/>
  <c r="B7918" i="2"/>
  <c r="C7918" i="2"/>
  <c r="D7918" i="2"/>
  <c r="E7918" i="2"/>
  <c r="F7918" i="2"/>
  <c r="G7918" i="2"/>
  <c r="H7918" i="2"/>
  <c r="I7918" i="2"/>
  <c r="A7919" i="2"/>
  <c r="B7919" i="2"/>
  <c r="C7919" i="2"/>
  <c r="D7919" i="2"/>
  <c r="E7919" i="2"/>
  <c r="F7919" i="2"/>
  <c r="G7919" i="2"/>
  <c r="H7919" i="2"/>
  <c r="I7919" i="2"/>
  <c r="A7920" i="2"/>
  <c r="B7920" i="2"/>
  <c r="C7920" i="2"/>
  <c r="D7920" i="2"/>
  <c r="E7920" i="2"/>
  <c r="F7920" i="2"/>
  <c r="G7920" i="2"/>
  <c r="H7920" i="2"/>
  <c r="I7920" i="2"/>
  <c r="A7921" i="2"/>
  <c r="B7921" i="2"/>
  <c r="C7921" i="2"/>
  <c r="D7921" i="2"/>
  <c r="E7921" i="2"/>
  <c r="F7921" i="2"/>
  <c r="G7921" i="2"/>
  <c r="H7921" i="2"/>
  <c r="I7921" i="2"/>
  <c r="A7922" i="2"/>
  <c r="B7922" i="2"/>
  <c r="C7922" i="2"/>
  <c r="D7922" i="2"/>
  <c r="E7922" i="2"/>
  <c r="F7922" i="2"/>
  <c r="G7922" i="2"/>
  <c r="H7922" i="2"/>
  <c r="I7922" i="2"/>
  <c r="A7923" i="2"/>
  <c r="B7923" i="2"/>
  <c r="C7923" i="2"/>
  <c r="D7923" i="2"/>
  <c r="E7923" i="2"/>
  <c r="F7923" i="2"/>
  <c r="G7923" i="2"/>
  <c r="H7923" i="2"/>
  <c r="I7923" i="2"/>
  <c r="A7924" i="2"/>
  <c r="B7924" i="2"/>
  <c r="C7924" i="2"/>
  <c r="D7924" i="2"/>
  <c r="E7924" i="2"/>
  <c r="F7924" i="2"/>
  <c r="G7924" i="2"/>
  <c r="H7924" i="2"/>
  <c r="I7924" i="2"/>
  <c r="A7925" i="2"/>
  <c r="B7925" i="2"/>
  <c r="C7925" i="2"/>
  <c r="D7925" i="2"/>
  <c r="E7925" i="2"/>
  <c r="F7925" i="2"/>
  <c r="G7925" i="2"/>
  <c r="H7925" i="2"/>
  <c r="I7925" i="2"/>
  <c r="A7926" i="2"/>
  <c r="B7926" i="2"/>
  <c r="C7926" i="2"/>
  <c r="D7926" i="2"/>
  <c r="E7926" i="2"/>
  <c r="F7926" i="2"/>
  <c r="G7926" i="2"/>
  <c r="H7926" i="2"/>
  <c r="I7926" i="2"/>
  <c r="A7927" i="2"/>
  <c r="B7927" i="2"/>
  <c r="C7927" i="2"/>
  <c r="D7927" i="2"/>
  <c r="E7927" i="2"/>
  <c r="F7927" i="2"/>
  <c r="G7927" i="2"/>
  <c r="H7927" i="2"/>
  <c r="I7927" i="2"/>
  <c r="A7928" i="2"/>
  <c r="B7928" i="2"/>
  <c r="C7928" i="2"/>
  <c r="D7928" i="2"/>
  <c r="E7928" i="2"/>
  <c r="F7928" i="2"/>
  <c r="G7928" i="2"/>
  <c r="H7928" i="2"/>
  <c r="I7928" i="2"/>
  <c r="A7929" i="2"/>
  <c r="B7929" i="2"/>
  <c r="C7929" i="2"/>
  <c r="D7929" i="2"/>
  <c r="E7929" i="2"/>
  <c r="F7929" i="2"/>
  <c r="G7929" i="2"/>
  <c r="H7929" i="2"/>
  <c r="I7929" i="2"/>
  <c r="A7930" i="2"/>
  <c r="B7930" i="2"/>
  <c r="C7930" i="2"/>
  <c r="D7930" i="2"/>
  <c r="E7930" i="2"/>
  <c r="F7930" i="2"/>
  <c r="G7930" i="2"/>
  <c r="H7930" i="2"/>
  <c r="I7930" i="2"/>
  <c r="A7931" i="2"/>
  <c r="B7931" i="2"/>
  <c r="C7931" i="2"/>
  <c r="D7931" i="2"/>
  <c r="E7931" i="2"/>
  <c r="F7931" i="2"/>
  <c r="G7931" i="2"/>
  <c r="H7931" i="2"/>
  <c r="I7931" i="2"/>
  <c r="A7932" i="2"/>
  <c r="B7932" i="2"/>
  <c r="C7932" i="2"/>
  <c r="D7932" i="2"/>
  <c r="E7932" i="2"/>
  <c r="F7932" i="2"/>
  <c r="G7932" i="2"/>
  <c r="H7932" i="2"/>
  <c r="I7932" i="2"/>
  <c r="A7933" i="2"/>
  <c r="B7933" i="2"/>
  <c r="C7933" i="2"/>
  <c r="D7933" i="2"/>
  <c r="E7933" i="2"/>
  <c r="F7933" i="2"/>
  <c r="G7933" i="2"/>
  <c r="H7933" i="2"/>
  <c r="I7933" i="2"/>
  <c r="A7934" i="2"/>
  <c r="B7934" i="2"/>
  <c r="C7934" i="2"/>
  <c r="D7934" i="2"/>
  <c r="E7934" i="2"/>
  <c r="F7934" i="2"/>
  <c r="G7934" i="2"/>
  <c r="H7934" i="2"/>
  <c r="I7934" i="2"/>
  <c r="A7935" i="2"/>
  <c r="B7935" i="2"/>
  <c r="C7935" i="2"/>
  <c r="D7935" i="2"/>
  <c r="E7935" i="2"/>
  <c r="F7935" i="2"/>
  <c r="G7935" i="2"/>
  <c r="H7935" i="2"/>
  <c r="I7935" i="2"/>
  <c r="A7936" i="2"/>
  <c r="B7936" i="2"/>
  <c r="C7936" i="2"/>
  <c r="D7936" i="2"/>
  <c r="E7936" i="2"/>
  <c r="F7936" i="2"/>
  <c r="G7936" i="2"/>
  <c r="H7936" i="2"/>
  <c r="I7936" i="2"/>
  <c r="A7937" i="2"/>
  <c r="B7937" i="2"/>
  <c r="C7937" i="2"/>
  <c r="D7937" i="2"/>
  <c r="E7937" i="2"/>
  <c r="F7937" i="2"/>
  <c r="G7937" i="2"/>
  <c r="H7937" i="2"/>
  <c r="I7937" i="2"/>
  <c r="A7938" i="2"/>
  <c r="B7938" i="2"/>
  <c r="C7938" i="2"/>
  <c r="D7938" i="2"/>
  <c r="E7938" i="2"/>
  <c r="F7938" i="2"/>
  <c r="G7938" i="2"/>
  <c r="H7938" i="2"/>
  <c r="I7938" i="2"/>
  <c r="A7939" i="2"/>
  <c r="B7939" i="2"/>
  <c r="C7939" i="2"/>
  <c r="D7939" i="2"/>
  <c r="E7939" i="2"/>
  <c r="F7939" i="2"/>
  <c r="G7939" i="2"/>
  <c r="H7939" i="2"/>
  <c r="I7939" i="2"/>
  <c r="A7940" i="2"/>
  <c r="B7940" i="2"/>
  <c r="C7940" i="2"/>
  <c r="D7940" i="2"/>
  <c r="E7940" i="2"/>
  <c r="F7940" i="2"/>
  <c r="G7940" i="2"/>
  <c r="H7940" i="2"/>
  <c r="I7940" i="2"/>
  <c r="A7941" i="2"/>
  <c r="B7941" i="2"/>
  <c r="C7941" i="2"/>
  <c r="D7941" i="2"/>
  <c r="E7941" i="2"/>
  <c r="F7941" i="2"/>
  <c r="G7941" i="2"/>
  <c r="H7941" i="2"/>
  <c r="I7941" i="2"/>
  <c r="A7942" i="2"/>
  <c r="B7942" i="2"/>
  <c r="C7942" i="2"/>
  <c r="D7942" i="2"/>
  <c r="E7942" i="2"/>
  <c r="F7942" i="2"/>
  <c r="G7942" i="2"/>
  <c r="H7942" i="2"/>
  <c r="I7942" i="2"/>
  <c r="A7943" i="2"/>
  <c r="B7943" i="2"/>
  <c r="C7943" i="2"/>
  <c r="D7943" i="2"/>
  <c r="E7943" i="2"/>
  <c r="F7943" i="2"/>
  <c r="G7943" i="2"/>
  <c r="H7943" i="2"/>
  <c r="I7943" i="2"/>
  <c r="A7944" i="2"/>
  <c r="B7944" i="2"/>
  <c r="C7944" i="2"/>
  <c r="D7944" i="2"/>
  <c r="E7944" i="2"/>
  <c r="F7944" i="2"/>
  <c r="G7944" i="2"/>
  <c r="H7944" i="2"/>
  <c r="I7944" i="2"/>
  <c r="A7945" i="2"/>
  <c r="B7945" i="2"/>
  <c r="C7945" i="2"/>
  <c r="D7945" i="2"/>
  <c r="E7945" i="2"/>
  <c r="F7945" i="2"/>
  <c r="G7945" i="2"/>
  <c r="H7945" i="2"/>
  <c r="I7945" i="2"/>
  <c r="A7946" i="2"/>
  <c r="B7946" i="2"/>
  <c r="C7946" i="2"/>
  <c r="D7946" i="2"/>
  <c r="E7946" i="2"/>
  <c r="F7946" i="2"/>
  <c r="G7946" i="2"/>
  <c r="H7946" i="2"/>
  <c r="I7946" i="2"/>
  <c r="A7947" i="2"/>
  <c r="B7947" i="2"/>
  <c r="C7947" i="2"/>
  <c r="D7947" i="2"/>
  <c r="E7947" i="2"/>
  <c r="F7947" i="2"/>
  <c r="G7947" i="2"/>
  <c r="H7947" i="2"/>
  <c r="I7947" i="2"/>
  <c r="A7948" i="2"/>
  <c r="B7948" i="2"/>
  <c r="C7948" i="2"/>
  <c r="D7948" i="2"/>
  <c r="E7948" i="2"/>
  <c r="F7948" i="2"/>
  <c r="G7948" i="2"/>
  <c r="H7948" i="2"/>
  <c r="I7948" i="2"/>
  <c r="A7949" i="2"/>
  <c r="B7949" i="2"/>
  <c r="C7949" i="2"/>
  <c r="D7949" i="2"/>
  <c r="E7949" i="2"/>
  <c r="F7949" i="2"/>
  <c r="G7949" i="2"/>
  <c r="H7949" i="2"/>
  <c r="I7949" i="2"/>
  <c r="A7950" i="2"/>
  <c r="B7950" i="2"/>
  <c r="C7950" i="2"/>
  <c r="D7950" i="2"/>
  <c r="E7950" i="2"/>
  <c r="F7950" i="2"/>
  <c r="G7950" i="2"/>
  <c r="H7950" i="2"/>
  <c r="I7950" i="2"/>
  <c r="A7951" i="2"/>
  <c r="B7951" i="2"/>
  <c r="C7951" i="2"/>
  <c r="D7951" i="2"/>
  <c r="E7951" i="2"/>
  <c r="F7951" i="2"/>
  <c r="G7951" i="2"/>
  <c r="H7951" i="2"/>
  <c r="I7951" i="2"/>
  <c r="A7952" i="2"/>
  <c r="B7952" i="2"/>
  <c r="C7952" i="2"/>
  <c r="D7952" i="2"/>
  <c r="E7952" i="2"/>
  <c r="F7952" i="2"/>
  <c r="G7952" i="2"/>
  <c r="H7952" i="2"/>
  <c r="I7952" i="2"/>
  <c r="A7953" i="2"/>
  <c r="B7953" i="2"/>
  <c r="C7953" i="2"/>
  <c r="D7953" i="2"/>
  <c r="E7953" i="2"/>
  <c r="F7953" i="2"/>
  <c r="G7953" i="2"/>
  <c r="H7953" i="2"/>
  <c r="I7953" i="2"/>
  <c r="A7954" i="2"/>
  <c r="B7954" i="2"/>
  <c r="C7954" i="2"/>
  <c r="D7954" i="2"/>
  <c r="E7954" i="2"/>
  <c r="F7954" i="2"/>
  <c r="G7954" i="2"/>
  <c r="H7954" i="2"/>
  <c r="I7954" i="2"/>
  <c r="A7955" i="2"/>
  <c r="B7955" i="2"/>
  <c r="C7955" i="2"/>
  <c r="D7955" i="2"/>
  <c r="E7955" i="2"/>
  <c r="F7955" i="2"/>
  <c r="G7955" i="2"/>
  <c r="H7955" i="2"/>
  <c r="I7955" i="2"/>
  <c r="A7956" i="2"/>
  <c r="B7956" i="2"/>
  <c r="C7956" i="2"/>
  <c r="D7956" i="2"/>
  <c r="E7956" i="2"/>
  <c r="F7956" i="2"/>
  <c r="G7956" i="2"/>
  <c r="H7956" i="2"/>
  <c r="I7956" i="2"/>
  <c r="A7957" i="2"/>
  <c r="B7957" i="2"/>
  <c r="C7957" i="2"/>
  <c r="D7957" i="2"/>
  <c r="E7957" i="2"/>
  <c r="F7957" i="2"/>
  <c r="G7957" i="2"/>
  <c r="H7957" i="2"/>
  <c r="I7957" i="2"/>
  <c r="A7958" i="2"/>
  <c r="B7958" i="2"/>
  <c r="C7958" i="2"/>
  <c r="D7958" i="2"/>
  <c r="E7958" i="2"/>
  <c r="F7958" i="2"/>
  <c r="G7958" i="2"/>
  <c r="H7958" i="2"/>
  <c r="I7958" i="2"/>
  <c r="A7959" i="2"/>
  <c r="B7959" i="2"/>
  <c r="C7959" i="2"/>
  <c r="D7959" i="2"/>
  <c r="E7959" i="2"/>
  <c r="F7959" i="2"/>
  <c r="G7959" i="2"/>
  <c r="H7959" i="2"/>
  <c r="I7959" i="2"/>
  <c r="A7960" i="2"/>
  <c r="B7960" i="2"/>
  <c r="C7960" i="2"/>
  <c r="D7960" i="2"/>
  <c r="E7960" i="2"/>
  <c r="F7960" i="2"/>
  <c r="G7960" i="2"/>
  <c r="H7960" i="2"/>
  <c r="I7960" i="2"/>
  <c r="A7961" i="2"/>
  <c r="B7961" i="2"/>
  <c r="C7961" i="2"/>
  <c r="D7961" i="2"/>
  <c r="E7961" i="2"/>
  <c r="F7961" i="2"/>
  <c r="G7961" i="2"/>
  <c r="H7961" i="2"/>
  <c r="I7961" i="2"/>
  <c r="A7962" i="2"/>
  <c r="B7962" i="2"/>
  <c r="C7962" i="2"/>
  <c r="D7962" i="2"/>
  <c r="E7962" i="2"/>
  <c r="F7962" i="2"/>
  <c r="G7962" i="2"/>
  <c r="H7962" i="2"/>
  <c r="I7962" i="2"/>
  <c r="A7963" i="2"/>
  <c r="B7963" i="2"/>
  <c r="C7963" i="2"/>
  <c r="D7963" i="2"/>
  <c r="E7963" i="2"/>
  <c r="F7963" i="2"/>
  <c r="G7963" i="2"/>
  <c r="H7963" i="2"/>
  <c r="I7963" i="2"/>
  <c r="A7964" i="2"/>
  <c r="B7964" i="2"/>
  <c r="C7964" i="2"/>
  <c r="D7964" i="2"/>
  <c r="E7964" i="2"/>
  <c r="F7964" i="2"/>
  <c r="G7964" i="2"/>
  <c r="H7964" i="2"/>
  <c r="I7964" i="2"/>
  <c r="A7965" i="2"/>
  <c r="B7965" i="2"/>
  <c r="C7965" i="2"/>
  <c r="D7965" i="2"/>
  <c r="E7965" i="2"/>
  <c r="F7965" i="2"/>
  <c r="G7965" i="2"/>
  <c r="H7965" i="2"/>
  <c r="I7965" i="2"/>
  <c r="A7966" i="2"/>
  <c r="B7966" i="2"/>
  <c r="C7966" i="2"/>
  <c r="D7966" i="2"/>
  <c r="E7966" i="2"/>
  <c r="F7966" i="2"/>
  <c r="G7966" i="2"/>
  <c r="H7966" i="2"/>
  <c r="I7966" i="2"/>
  <c r="A7967" i="2"/>
  <c r="B7967" i="2"/>
  <c r="C7967" i="2"/>
  <c r="D7967" i="2"/>
  <c r="E7967" i="2"/>
  <c r="F7967" i="2"/>
  <c r="G7967" i="2"/>
  <c r="H7967" i="2"/>
  <c r="I7967" i="2"/>
  <c r="A7968" i="2"/>
  <c r="B7968" i="2"/>
  <c r="C7968" i="2"/>
  <c r="D7968" i="2"/>
  <c r="E7968" i="2"/>
  <c r="F7968" i="2"/>
  <c r="G7968" i="2"/>
  <c r="H7968" i="2"/>
  <c r="I7968" i="2"/>
  <c r="A7969" i="2"/>
  <c r="B7969" i="2"/>
  <c r="C7969" i="2"/>
  <c r="D7969" i="2"/>
  <c r="E7969" i="2"/>
  <c r="F7969" i="2"/>
  <c r="G7969" i="2"/>
  <c r="H7969" i="2"/>
  <c r="I7969" i="2"/>
  <c r="A7970" i="2"/>
  <c r="B7970" i="2"/>
  <c r="C7970" i="2"/>
  <c r="D7970" i="2"/>
  <c r="E7970" i="2"/>
  <c r="F7970" i="2"/>
  <c r="G7970" i="2"/>
  <c r="H7970" i="2"/>
  <c r="I7970" i="2"/>
  <c r="A7971" i="2"/>
  <c r="B7971" i="2"/>
  <c r="C7971" i="2"/>
  <c r="D7971" i="2"/>
  <c r="E7971" i="2"/>
  <c r="F7971" i="2"/>
  <c r="G7971" i="2"/>
  <c r="H7971" i="2"/>
  <c r="I7971" i="2"/>
  <c r="A7972" i="2"/>
  <c r="B7972" i="2"/>
  <c r="C7972" i="2"/>
  <c r="D7972" i="2"/>
  <c r="E7972" i="2"/>
  <c r="F7972" i="2"/>
  <c r="G7972" i="2"/>
  <c r="H7972" i="2"/>
  <c r="I7972" i="2"/>
  <c r="A7973" i="2"/>
  <c r="B7973" i="2"/>
  <c r="C7973" i="2"/>
  <c r="D7973" i="2"/>
  <c r="E7973" i="2"/>
  <c r="F7973" i="2"/>
  <c r="G7973" i="2"/>
  <c r="H7973" i="2"/>
  <c r="I7973" i="2"/>
  <c r="A7974" i="2"/>
  <c r="B7974" i="2"/>
  <c r="C7974" i="2"/>
  <c r="D7974" i="2"/>
  <c r="E7974" i="2"/>
  <c r="F7974" i="2"/>
  <c r="G7974" i="2"/>
  <c r="H7974" i="2"/>
  <c r="I7974" i="2"/>
  <c r="A7975" i="2"/>
  <c r="B7975" i="2"/>
  <c r="C7975" i="2"/>
  <c r="D7975" i="2"/>
  <c r="E7975" i="2"/>
  <c r="F7975" i="2"/>
  <c r="G7975" i="2"/>
  <c r="H7975" i="2"/>
  <c r="I7975" i="2"/>
  <c r="A7976" i="2"/>
  <c r="B7976" i="2"/>
  <c r="C7976" i="2"/>
  <c r="D7976" i="2"/>
  <c r="E7976" i="2"/>
  <c r="F7976" i="2"/>
  <c r="G7976" i="2"/>
  <c r="H7976" i="2"/>
  <c r="I7976" i="2"/>
  <c r="A7977" i="2"/>
  <c r="B7977" i="2"/>
  <c r="C7977" i="2"/>
  <c r="D7977" i="2"/>
  <c r="E7977" i="2"/>
  <c r="F7977" i="2"/>
  <c r="G7977" i="2"/>
  <c r="H7977" i="2"/>
  <c r="I7977" i="2"/>
  <c r="A7978" i="2"/>
  <c r="B7978" i="2"/>
  <c r="C7978" i="2"/>
  <c r="D7978" i="2"/>
  <c r="E7978" i="2"/>
  <c r="F7978" i="2"/>
  <c r="G7978" i="2"/>
  <c r="H7978" i="2"/>
  <c r="I7978" i="2"/>
  <c r="A7979" i="2"/>
  <c r="B7979" i="2"/>
  <c r="C7979" i="2"/>
  <c r="D7979" i="2"/>
  <c r="E7979" i="2"/>
  <c r="F7979" i="2"/>
  <c r="G7979" i="2"/>
  <c r="H7979" i="2"/>
  <c r="I7979" i="2"/>
  <c r="A7980" i="2"/>
  <c r="B7980" i="2"/>
  <c r="C7980" i="2"/>
  <c r="D7980" i="2"/>
  <c r="E7980" i="2"/>
  <c r="F7980" i="2"/>
  <c r="G7980" i="2"/>
  <c r="H7980" i="2"/>
  <c r="I7980" i="2"/>
  <c r="A7981" i="2"/>
  <c r="B7981" i="2"/>
  <c r="C7981" i="2"/>
  <c r="D7981" i="2"/>
  <c r="E7981" i="2"/>
  <c r="F7981" i="2"/>
  <c r="G7981" i="2"/>
  <c r="H7981" i="2"/>
  <c r="I7981" i="2"/>
  <c r="A7982" i="2"/>
  <c r="B7982" i="2"/>
  <c r="C7982" i="2"/>
  <c r="D7982" i="2"/>
  <c r="E7982" i="2"/>
  <c r="F7982" i="2"/>
  <c r="G7982" i="2"/>
  <c r="H7982" i="2"/>
  <c r="I7982" i="2"/>
  <c r="A7983" i="2"/>
  <c r="B7983" i="2"/>
  <c r="C7983" i="2"/>
  <c r="D7983" i="2"/>
  <c r="E7983" i="2"/>
  <c r="F7983" i="2"/>
  <c r="G7983" i="2"/>
  <c r="H7983" i="2"/>
  <c r="I7983" i="2"/>
  <c r="A7984" i="2"/>
  <c r="B7984" i="2"/>
  <c r="C7984" i="2"/>
  <c r="D7984" i="2"/>
  <c r="E7984" i="2"/>
  <c r="F7984" i="2"/>
  <c r="G7984" i="2"/>
  <c r="H7984" i="2"/>
  <c r="I7984" i="2"/>
  <c r="A7985" i="2"/>
  <c r="B7985" i="2"/>
  <c r="C7985" i="2"/>
  <c r="D7985" i="2"/>
  <c r="E7985" i="2"/>
  <c r="F7985" i="2"/>
  <c r="G7985" i="2"/>
  <c r="H7985" i="2"/>
  <c r="I7985" i="2"/>
  <c r="A7986" i="2"/>
  <c r="B7986" i="2"/>
  <c r="C7986" i="2"/>
  <c r="D7986" i="2"/>
  <c r="E7986" i="2"/>
  <c r="F7986" i="2"/>
  <c r="G7986" i="2"/>
  <c r="H7986" i="2"/>
  <c r="I7986" i="2"/>
  <c r="A7987" i="2"/>
  <c r="B7987" i="2"/>
  <c r="C7987" i="2"/>
  <c r="D7987" i="2"/>
  <c r="E7987" i="2"/>
  <c r="F7987" i="2"/>
  <c r="G7987" i="2"/>
  <c r="H7987" i="2"/>
  <c r="I7987" i="2"/>
  <c r="A7988" i="2"/>
  <c r="B7988" i="2"/>
  <c r="C7988" i="2"/>
  <c r="D7988" i="2"/>
  <c r="E7988" i="2"/>
  <c r="F7988" i="2"/>
  <c r="G7988" i="2"/>
  <c r="H7988" i="2"/>
  <c r="I7988" i="2"/>
  <c r="A7989" i="2"/>
  <c r="B7989" i="2"/>
  <c r="C7989" i="2"/>
  <c r="D7989" i="2"/>
  <c r="E7989" i="2"/>
  <c r="F7989" i="2"/>
  <c r="G7989" i="2"/>
  <c r="H7989" i="2"/>
  <c r="I7989" i="2"/>
  <c r="A7990" i="2"/>
  <c r="B7990" i="2"/>
  <c r="C7990" i="2"/>
  <c r="D7990" i="2"/>
  <c r="E7990" i="2"/>
  <c r="F7990" i="2"/>
  <c r="G7990" i="2"/>
  <c r="H7990" i="2"/>
  <c r="I7990" i="2"/>
  <c r="A7991" i="2"/>
  <c r="B7991" i="2"/>
  <c r="C7991" i="2"/>
  <c r="D7991" i="2"/>
  <c r="E7991" i="2"/>
  <c r="F7991" i="2"/>
  <c r="G7991" i="2"/>
  <c r="H7991" i="2"/>
  <c r="I7991" i="2"/>
  <c r="A7992" i="2"/>
  <c r="B7992" i="2"/>
  <c r="C7992" i="2"/>
  <c r="D7992" i="2"/>
  <c r="E7992" i="2"/>
  <c r="F7992" i="2"/>
  <c r="G7992" i="2"/>
  <c r="H7992" i="2"/>
  <c r="I7992" i="2"/>
  <c r="A7993" i="2"/>
  <c r="B7993" i="2"/>
  <c r="C7993" i="2"/>
  <c r="D7993" i="2"/>
  <c r="E7993" i="2"/>
  <c r="F7993" i="2"/>
  <c r="G7993" i="2"/>
  <c r="H7993" i="2"/>
  <c r="I7993" i="2"/>
  <c r="A7994" i="2"/>
  <c r="B7994" i="2"/>
  <c r="C7994" i="2"/>
  <c r="D7994" i="2"/>
  <c r="E7994" i="2"/>
  <c r="F7994" i="2"/>
  <c r="G7994" i="2"/>
  <c r="H7994" i="2"/>
  <c r="I7994" i="2"/>
  <c r="A7995" i="2"/>
  <c r="B7995" i="2"/>
  <c r="C7995" i="2"/>
  <c r="D7995" i="2"/>
  <c r="E7995" i="2"/>
  <c r="F7995" i="2"/>
  <c r="G7995" i="2"/>
  <c r="H7995" i="2"/>
  <c r="I7995" i="2"/>
  <c r="A7996" i="2"/>
  <c r="B7996" i="2"/>
  <c r="C7996" i="2"/>
  <c r="D7996" i="2"/>
  <c r="E7996" i="2"/>
  <c r="F7996" i="2"/>
  <c r="G7996" i="2"/>
  <c r="H7996" i="2"/>
  <c r="I7996" i="2"/>
  <c r="A7997" i="2"/>
  <c r="B7997" i="2"/>
  <c r="C7997" i="2"/>
  <c r="D7997" i="2"/>
  <c r="E7997" i="2"/>
  <c r="F7997" i="2"/>
  <c r="G7997" i="2"/>
  <c r="H7997" i="2"/>
  <c r="I7997" i="2"/>
  <c r="A7998" i="2"/>
  <c r="B7998" i="2"/>
  <c r="C7998" i="2"/>
  <c r="D7998" i="2"/>
  <c r="E7998" i="2"/>
  <c r="F7998" i="2"/>
  <c r="G7998" i="2"/>
  <c r="H7998" i="2"/>
  <c r="I7998" i="2"/>
  <c r="A7999" i="2"/>
  <c r="B7999" i="2"/>
  <c r="C7999" i="2"/>
  <c r="D7999" i="2"/>
  <c r="E7999" i="2"/>
  <c r="F7999" i="2"/>
  <c r="G7999" i="2"/>
  <c r="H7999" i="2"/>
  <c r="I7999" i="2"/>
  <c r="A8000" i="2"/>
  <c r="B8000" i="2"/>
  <c r="C8000" i="2"/>
  <c r="D8000" i="2"/>
  <c r="E8000" i="2"/>
  <c r="F8000" i="2"/>
  <c r="G8000" i="2"/>
  <c r="H8000" i="2"/>
  <c r="I8000" i="2"/>
  <c r="A3" i="2"/>
  <c r="B3" i="2"/>
  <c r="C3" i="2"/>
  <c r="D3" i="2"/>
  <c r="E3" i="2"/>
  <c r="F3" i="2"/>
  <c r="G3" i="2"/>
  <c r="H3" i="2"/>
  <c r="I3" i="2"/>
  <c r="A4" i="2"/>
  <c r="B4" i="2"/>
  <c r="C4" i="2"/>
  <c r="D4" i="2"/>
  <c r="E4" i="2"/>
  <c r="F4" i="2"/>
  <c r="G4" i="2"/>
  <c r="H4" i="2"/>
  <c r="I4" i="2"/>
  <c r="A5" i="2"/>
  <c r="B5" i="2"/>
  <c r="C5" i="2"/>
  <c r="D5" i="2"/>
  <c r="E5" i="2"/>
  <c r="F5" i="2"/>
  <c r="G5" i="2"/>
  <c r="H5" i="2"/>
  <c r="I5" i="2"/>
  <c r="A6" i="2"/>
  <c r="B6" i="2"/>
  <c r="C6" i="2"/>
  <c r="D6" i="2"/>
  <c r="E6" i="2"/>
  <c r="F6" i="2"/>
  <c r="G6" i="2"/>
  <c r="H6" i="2"/>
  <c r="I6" i="2"/>
  <c r="A7" i="2"/>
  <c r="B7" i="2"/>
  <c r="C7" i="2"/>
  <c r="D7" i="2"/>
  <c r="E7" i="2"/>
  <c r="F7" i="2"/>
  <c r="G7" i="2"/>
  <c r="H7" i="2"/>
  <c r="I7" i="2"/>
  <c r="A8" i="2"/>
  <c r="B8" i="2"/>
  <c r="C8" i="2"/>
  <c r="D8" i="2"/>
  <c r="E8" i="2"/>
  <c r="F8" i="2"/>
  <c r="G8" i="2"/>
  <c r="H8" i="2"/>
  <c r="I8" i="2"/>
  <c r="A9" i="2"/>
  <c r="B9" i="2"/>
  <c r="C9" i="2"/>
  <c r="D9" i="2"/>
  <c r="E9" i="2"/>
  <c r="F9" i="2"/>
  <c r="G9" i="2"/>
  <c r="H9" i="2"/>
  <c r="I9" i="2"/>
  <c r="A10" i="2"/>
  <c r="B10" i="2"/>
  <c r="C10" i="2"/>
  <c r="D10" i="2"/>
  <c r="E10" i="2"/>
  <c r="F10" i="2"/>
  <c r="G10" i="2"/>
  <c r="H10" i="2"/>
  <c r="I10" i="2"/>
  <c r="A11" i="2"/>
  <c r="B11" i="2"/>
  <c r="C11" i="2"/>
  <c r="D11" i="2"/>
  <c r="E11" i="2"/>
  <c r="F11" i="2"/>
  <c r="G11" i="2"/>
  <c r="H11" i="2"/>
  <c r="I11" i="2"/>
  <c r="A12" i="2"/>
  <c r="B12" i="2"/>
  <c r="C12" i="2"/>
  <c r="D12" i="2"/>
  <c r="E12" i="2"/>
  <c r="F12" i="2"/>
  <c r="G12" i="2"/>
  <c r="H12" i="2"/>
  <c r="I12" i="2"/>
  <c r="A13" i="2"/>
  <c r="B13" i="2"/>
  <c r="C13" i="2"/>
  <c r="D13" i="2"/>
  <c r="E13" i="2"/>
  <c r="F13" i="2"/>
  <c r="G13" i="2"/>
  <c r="H13" i="2"/>
  <c r="I13" i="2"/>
  <c r="A14" i="2"/>
  <c r="C14" i="2"/>
  <c r="D14" i="2"/>
  <c r="E14" i="2"/>
  <c r="F14" i="2"/>
  <c r="G14" i="2"/>
  <c r="H14" i="2"/>
  <c r="I14" i="2"/>
  <c r="A15" i="2"/>
  <c r="B15" i="2"/>
  <c r="C15" i="2"/>
  <c r="D15" i="2"/>
  <c r="E15" i="2"/>
  <c r="F15" i="2"/>
  <c r="G15" i="2"/>
  <c r="H15" i="2"/>
  <c r="I15" i="2"/>
  <c r="A16" i="2"/>
  <c r="B16" i="2"/>
  <c r="C16" i="2"/>
  <c r="D16" i="2"/>
  <c r="E16" i="2"/>
  <c r="F16" i="2"/>
  <c r="G16" i="2"/>
  <c r="H16" i="2"/>
  <c r="I16" i="2"/>
  <c r="A17" i="2"/>
  <c r="B17" i="2"/>
  <c r="C17" i="2"/>
  <c r="D17" i="2"/>
  <c r="E17" i="2"/>
  <c r="F17" i="2"/>
  <c r="G17" i="2"/>
  <c r="H17" i="2"/>
  <c r="I17" i="2"/>
  <c r="A18" i="2"/>
  <c r="B18" i="2"/>
  <c r="C18" i="2"/>
  <c r="D18" i="2"/>
  <c r="E18" i="2"/>
  <c r="F18" i="2"/>
  <c r="G18" i="2"/>
  <c r="H18" i="2"/>
  <c r="I18" i="2"/>
  <c r="A19" i="2"/>
  <c r="B19" i="2"/>
  <c r="C19" i="2"/>
  <c r="D19" i="2"/>
  <c r="E19" i="2"/>
  <c r="F19" i="2"/>
  <c r="G19" i="2"/>
  <c r="H19" i="2"/>
  <c r="I19" i="2"/>
  <c r="A20" i="2"/>
  <c r="B20" i="2"/>
  <c r="C20" i="2"/>
  <c r="D20" i="2"/>
  <c r="E20" i="2"/>
  <c r="F20" i="2"/>
  <c r="G20" i="2"/>
  <c r="H20" i="2"/>
  <c r="I20" i="2"/>
  <c r="A21" i="2"/>
  <c r="B21" i="2"/>
  <c r="C21" i="2"/>
  <c r="D21" i="2"/>
  <c r="E21" i="2"/>
  <c r="F21" i="2"/>
  <c r="G21" i="2"/>
  <c r="H21" i="2"/>
  <c r="I21" i="2"/>
  <c r="A22" i="2"/>
  <c r="B22" i="2"/>
  <c r="C22" i="2"/>
  <c r="D22" i="2"/>
  <c r="E22" i="2"/>
  <c r="F22" i="2"/>
  <c r="G22" i="2"/>
  <c r="H22" i="2"/>
  <c r="I22" i="2"/>
  <c r="A23" i="2"/>
  <c r="B23" i="2"/>
  <c r="C23" i="2"/>
  <c r="D23" i="2"/>
  <c r="E23" i="2"/>
  <c r="F23" i="2"/>
  <c r="G23" i="2"/>
  <c r="H23" i="2"/>
  <c r="I23" i="2"/>
  <c r="A24" i="2"/>
  <c r="B24" i="2"/>
  <c r="C24" i="2"/>
  <c r="D24" i="2"/>
  <c r="E24" i="2"/>
  <c r="F24" i="2"/>
  <c r="G24" i="2"/>
  <c r="H24" i="2"/>
  <c r="I24" i="2"/>
  <c r="A25" i="2"/>
  <c r="B25" i="2"/>
  <c r="C25" i="2"/>
  <c r="D25" i="2"/>
  <c r="E25" i="2"/>
  <c r="F25" i="2"/>
  <c r="G25" i="2"/>
  <c r="H25" i="2"/>
  <c r="I25" i="2"/>
  <c r="A26" i="2"/>
  <c r="B26" i="2"/>
  <c r="C26" i="2"/>
  <c r="D26" i="2"/>
  <c r="E26" i="2"/>
  <c r="F26" i="2"/>
  <c r="G26" i="2"/>
  <c r="H26" i="2"/>
  <c r="I26" i="2"/>
  <c r="A27" i="2"/>
  <c r="B27" i="2"/>
  <c r="C27" i="2"/>
  <c r="D27" i="2"/>
  <c r="E27" i="2"/>
  <c r="F27" i="2"/>
  <c r="G27" i="2"/>
  <c r="H27" i="2"/>
  <c r="I27" i="2"/>
  <c r="A28" i="2"/>
  <c r="B28" i="2"/>
  <c r="C28" i="2"/>
  <c r="D28" i="2"/>
  <c r="E28" i="2"/>
  <c r="F28" i="2"/>
  <c r="G28" i="2"/>
  <c r="H28" i="2"/>
  <c r="I28" i="2"/>
  <c r="A29" i="2"/>
  <c r="B29" i="2"/>
  <c r="C29" i="2"/>
  <c r="D29" i="2"/>
  <c r="E29" i="2"/>
  <c r="F29" i="2"/>
  <c r="G29" i="2"/>
  <c r="H29" i="2"/>
  <c r="I29" i="2"/>
  <c r="A30" i="2"/>
  <c r="B30" i="2"/>
  <c r="C30" i="2"/>
  <c r="D30" i="2"/>
  <c r="E30" i="2"/>
  <c r="F30" i="2"/>
  <c r="G30" i="2"/>
  <c r="H30" i="2"/>
  <c r="I30" i="2"/>
  <c r="A31" i="2"/>
  <c r="B31" i="2"/>
  <c r="C31" i="2"/>
  <c r="D31" i="2"/>
  <c r="E31" i="2"/>
  <c r="F31" i="2"/>
  <c r="G31" i="2"/>
  <c r="H31" i="2"/>
  <c r="I31" i="2"/>
  <c r="A32" i="2"/>
  <c r="B32" i="2"/>
  <c r="C32" i="2"/>
  <c r="D32" i="2"/>
  <c r="E32" i="2"/>
  <c r="F32" i="2"/>
  <c r="G32" i="2"/>
  <c r="H32" i="2"/>
  <c r="I32" i="2"/>
  <c r="A33" i="2"/>
  <c r="B33" i="2"/>
  <c r="C33" i="2"/>
  <c r="D33" i="2"/>
  <c r="E33" i="2"/>
  <c r="F33" i="2"/>
  <c r="G33" i="2"/>
  <c r="H33" i="2"/>
  <c r="I33" i="2"/>
  <c r="A34" i="2"/>
  <c r="B34" i="2"/>
  <c r="C34" i="2"/>
  <c r="D34" i="2"/>
  <c r="E34" i="2"/>
  <c r="F34" i="2"/>
  <c r="G34" i="2"/>
  <c r="H34" i="2"/>
  <c r="I34" i="2"/>
  <c r="A35" i="2"/>
  <c r="B35" i="2"/>
  <c r="C35" i="2"/>
  <c r="D35" i="2"/>
  <c r="E35" i="2"/>
  <c r="F35" i="2"/>
  <c r="G35" i="2"/>
  <c r="H35" i="2"/>
  <c r="I35" i="2"/>
  <c r="H2" i="2"/>
  <c r="G2" i="2"/>
  <c r="F2" i="2"/>
  <c r="E2" i="2"/>
  <c r="D2" i="2"/>
  <c r="C2" i="2"/>
  <c r="B2" i="2"/>
  <c r="A2" i="2"/>
  <c r="I2" i="2"/>
  <c r="G10001" i="2" l="1"/>
  <c r="C249" i="7" l="1"/>
  <c r="O244" i="7"/>
  <c r="O249" i="7" l="1"/>
  <c r="P249" i="7" s="1"/>
  <c r="B12" i="15"/>
  <c r="C251" i="7"/>
  <c r="C252" i="7" s="1"/>
  <c r="O260" i="7"/>
  <c r="C265" i="7"/>
  <c r="I265" i="7"/>
  <c r="H10" i="15" s="1"/>
  <c r="O262" i="7"/>
  <c r="O263" i="7"/>
  <c r="O251" i="7" l="1"/>
  <c r="C267" i="7"/>
  <c r="C268" i="7" s="1"/>
  <c r="B10" i="15"/>
  <c r="I267" i="7"/>
  <c r="I268" i="7" s="1"/>
  <c r="J265" i="7"/>
  <c r="I10" i="15" s="1"/>
  <c r="E265" i="7"/>
  <c r="D10" i="15" s="1"/>
  <c r="O264" i="7"/>
  <c r="G265" i="7"/>
  <c r="F10" i="15" s="1"/>
  <c r="H265" i="7"/>
  <c r="G10" i="15" s="1"/>
  <c r="M265" i="7"/>
  <c r="L10" i="15" s="1"/>
  <c r="K265" i="7"/>
  <c r="J10" i="15" s="1"/>
  <c r="D265" i="7"/>
  <c r="C10" i="15" s="1"/>
  <c r="N265" i="7"/>
  <c r="M10" i="15" s="1"/>
  <c r="L265" i="7"/>
  <c r="K10" i="15" s="1"/>
  <c r="F265" i="7"/>
  <c r="E10" i="15" s="1"/>
  <c r="O261" i="7"/>
  <c r="P251" i="7" l="1"/>
  <c r="O252" i="7"/>
  <c r="P252" i="7" s="1"/>
  <c r="H267" i="7"/>
  <c r="H268" i="7" s="1"/>
  <c r="G267" i="7"/>
  <c r="G268" i="7" s="1"/>
  <c r="F267" i="7"/>
  <c r="F268" i="7" s="1"/>
  <c r="E267" i="7"/>
  <c r="E268" i="7" s="1"/>
  <c r="D267" i="7"/>
  <c r="D268" i="7" s="1"/>
  <c r="N267" i="7"/>
  <c r="N268" i="7" s="1"/>
  <c r="M267" i="7"/>
  <c r="M268" i="7" s="1"/>
  <c r="L267" i="7"/>
  <c r="L268" i="7" s="1"/>
  <c r="K267" i="7"/>
  <c r="K268" i="7" s="1"/>
  <c r="J267" i="7"/>
  <c r="J268" i="7" s="1"/>
  <c r="O265" i="7"/>
  <c r="O267" i="7" s="1"/>
  <c r="O276" i="7"/>
  <c r="O277" i="7"/>
  <c r="F281" i="7"/>
  <c r="I281" i="7"/>
  <c r="G281" i="7"/>
  <c r="E281" i="7"/>
  <c r="O280" i="7"/>
  <c r="C281" i="7"/>
  <c r="H281" i="7"/>
  <c r="O279" i="7"/>
  <c r="O278" i="7"/>
  <c r="G16" i="15" l="1"/>
  <c r="G15" i="15"/>
  <c r="G14" i="15"/>
  <c r="E15" i="15"/>
  <c r="E16" i="15"/>
  <c r="E14" i="15"/>
  <c r="D15" i="15"/>
  <c r="D14" i="15"/>
  <c r="D16" i="15"/>
  <c r="F15" i="15"/>
  <c r="F14" i="15"/>
  <c r="F16" i="15"/>
  <c r="H16" i="15"/>
  <c r="H15" i="15"/>
  <c r="H14" i="15"/>
  <c r="P267" i="7"/>
  <c r="O268" i="7"/>
  <c r="P268" i="7" s="1"/>
  <c r="H283" i="7"/>
  <c r="H284" i="7" s="1"/>
  <c r="G283" i="7"/>
  <c r="G284" i="7" s="1"/>
  <c r="F283" i="7"/>
  <c r="F284" i="7" s="1"/>
  <c r="E283" i="7"/>
  <c r="E284" i="7" s="1"/>
  <c r="C283" i="7"/>
  <c r="C284" i="7" s="1"/>
  <c r="B16" i="15"/>
  <c r="B15" i="15"/>
  <c r="B14" i="15"/>
  <c r="I283" i="7"/>
  <c r="I284" i="7" s="1"/>
  <c r="P265" i="7"/>
  <c r="D281" i="7"/>
  <c r="C14" i="15" l="1"/>
  <c r="C16" i="15"/>
  <c r="C15" i="15"/>
  <c r="D283" i="7"/>
  <c r="D284" i="7" s="1"/>
  <c r="O281" i="7"/>
  <c r="O283" i="7" l="1"/>
  <c r="P281" i="7"/>
  <c r="O292" i="7"/>
  <c r="M297" i="7"/>
  <c r="L20" i="15" s="1"/>
  <c r="H297" i="7"/>
  <c r="G20" i="15" s="1"/>
  <c r="I297" i="7"/>
  <c r="H20" i="15" s="1"/>
  <c r="L297" i="7"/>
  <c r="K20" i="15" s="1"/>
  <c r="O293" i="7"/>
  <c r="G297" i="7"/>
  <c r="F20" i="15" s="1"/>
  <c r="F297" i="7"/>
  <c r="E20" i="15" s="1"/>
  <c r="C297" i="7"/>
  <c r="B20" i="15" s="1"/>
  <c r="N297" i="7"/>
  <c r="M20" i="15" s="1"/>
  <c r="O294" i="7"/>
  <c r="E297" i="7"/>
  <c r="D20" i="15" s="1"/>
  <c r="O296" i="7"/>
  <c r="K297" i="7"/>
  <c r="J20" i="15" s="1"/>
  <c r="O295" i="7"/>
  <c r="J297" i="7"/>
  <c r="I20" i="15" s="1"/>
  <c r="P283" i="7" l="1"/>
  <c r="O284" i="7"/>
  <c r="P284" i="7" s="1"/>
  <c r="H299" i="7"/>
  <c r="H300" i="7" s="1"/>
  <c r="G299" i="7"/>
  <c r="G300" i="7" s="1"/>
  <c r="F299" i="7"/>
  <c r="F300" i="7" s="1"/>
  <c r="E299" i="7"/>
  <c r="E300" i="7" s="1"/>
  <c r="N299" i="7"/>
  <c r="N300" i="7" s="1"/>
  <c r="M299" i="7"/>
  <c r="M300" i="7" s="1"/>
  <c r="L299" i="7"/>
  <c r="L300" i="7" s="1"/>
  <c r="K299" i="7"/>
  <c r="K300" i="7" s="1"/>
  <c r="J299" i="7"/>
  <c r="J300" i="7" s="1"/>
  <c r="I299" i="7"/>
  <c r="I300" i="7" s="1"/>
  <c r="D297" i="7"/>
  <c r="C20" i="15" s="1"/>
  <c r="C299" i="7"/>
  <c r="C300" i="7" s="1"/>
  <c r="D299" i="7" l="1"/>
  <c r="D300" i="7" s="1"/>
  <c r="O297" i="7"/>
  <c r="O299" i="7" l="1"/>
  <c r="P297" i="7"/>
  <c r="P299" i="7" l="1"/>
  <c r="O300" i="7"/>
  <c r="P300" i="7" s="1"/>
  <c r="O308" i="7"/>
  <c r="F313" i="7"/>
  <c r="E19" i="15" s="1"/>
  <c r="K313" i="7"/>
  <c r="J19" i="15" s="1"/>
  <c r="G313" i="7"/>
  <c r="F19" i="15" s="1"/>
  <c r="N313" i="7"/>
  <c r="M19" i="15" s="1"/>
  <c r="H313" i="7"/>
  <c r="G19" i="15" s="1"/>
  <c r="C313" i="7"/>
  <c r="M313" i="7"/>
  <c r="L19" i="15" s="1"/>
  <c r="J313" i="7"/>
  <c r="I19" i="15" s="1"/>
  <c r="L313" i="7"/>
  <c r="K19" i="15" s="1"/>
  <c r="O309" i="7"/>
  <c r="D313" i="7"/>
  <c r="E313" i="7"/>
  <c r="D19" i="15" s="1"/>
  <c r="I313" i="7"/>
  <c r="H19" i="15" s="1"/>
  <c r="O312" i="7"/>
  <c r="O311" i="7"/>
  <c r="C19" i="15" l="1"/>
  <c r="C30" i="15" s="1"/>
  <c r="H315" i="7"/>
  <c r="H316" i="7" s="1"/>
  <c r="G30" i="15"/>
  <c r="G315" i="7"/>
  <c r="G316" i="7" s="1"/>
  <c r="F30" i="15"/>
  <c r="F315" i="7"/>
  <c r="F316" i="7" s="1"/>
  <c r="E30" i="15"/>
  <c r="E315" i="7"/>
  <c r="E316" i="7" s="1"/>
  <c r="D30" i="15"/>
  <c r="C315" i="7"/>
  <c r="C316" i="7" s="1"/>
  <c r="B19" i="15"/>
  <c r="B30" i="15" s="1"/>
  <c r="N315" i="7"/>
  <c r="N316" i="7" s="1"/>
  <c r="M30" i="15"/>
  <c r="M315" i="7"/>
  <c r="M316" i="7" s="1"/>
  <c r="L30" i="15"/>
  <c r="L315" i="7"/>
  <c r="L316" i="7" s="1"/>
  <c r="K30" i="15"/>
  <c r="K315" i="7"/>
  <c r="K316" i="7" s="1"/>
  <c r="J30" i="15"/>
  <c r="J315" i="7"/>
  <c r="J316" i="7" s="1"/>
  <c r="I30" i="15"/>
  <c r="I315" i="7"/>
  <c r="I316" i="7" s="1"/>
  <c r="H30" i="15"/>
  <c r="D315" i="7"/>
  <c r="D316" i="7" s="1"/>
  <c r="O313" i="7"/>
  <c r="P313" i="7" s="1"/>
  <c r="O310" i="7"/>
  <c r="O315" i="7" l="1"/>
  <c r="P315" i="7" l="1"/>
  <c r="O316" i="7"/>
  <c r="P316" i="7" s="1"/>
  <c r="D3" i="6"/>
  <c r="O3" i="6" s="1"/>
  <c r="X10" i="6"/>
  <c r="O10" i="6"/>
  <c r="O187" i="6" s="1"/>
  <c r="O6" i="6" l="1"/>
  <c r="O186" i="6"/>
  <c r="O9" i="6"/>
  <c r="D6" i="6"/>
  <c r="D15" i="6"/>
  <c r="D17" i="6" l="1"/>
  <c r="D19" i="6" s="1"/>
  <c r="O15" i="6"/>
  <c r="O17" i="6" s="1"/>
  <c r="I276" i="2"/>
  <c r="I10001" i="2" s="1"/>
</calcChain>
</file>

<file path=xl/sharedStrings.xml><?xml version="1.0" encoding="utf-8"?>
<sst xmlns="http://schemas.openxmlformats.org/spreadsheetml/2006/main" count="26028" uniqueCount="3414">
  <si>
    <t>Szla</t>
  </si>
  <si>
    <t>Vevő</t>
  </si>
  <si>
    <t>Dátum</t>
  </si>
  <si>
    <t>Kelt_hó</t>
  </si>
  <si>
    <t>Teljesítés</t>
  </si>
  <si>
    <t>Telj_hó</t>
  </si>
  <si>
    <t>Cikk</t>
  </si>
  <si>
    <t>Termékkör</t>
  </si>
  <si>
    <t>Termékfajta</t>
  </si>
  <si>
    <t>Megnevezés</t>
  </si>
  <si>
    <t>Darab</t>
  </si>
  <si>
    <t>Beker</t>
  </si>
  <si>
    <t>SzumBeker</t>
  </si>
  <si>
    <t>KülföldiÁr</t>
  </si>
  <si>
    <t>Pénznem</t>
  </si>
  <si>
    <t>Árfolyam</t>
  </si>
  <si>
    <t>Listaár</t>
  </si>
  <si>
    <t>Elad</t>
  </si>
  <si>
    <t>SzumElad</t>
  </si>
  <si>
    <t>Jut_%</t>
  </si>
  <si>
    <t>Jut</t>
  </si>
  <si>
    <t>ÜK</t>
  </si>
  <si>
    <t>Rés</t>
  </si>
  <si>
    <t>Befolyt</t>
  </si>
  <si>
    <t>Column1</t>
  </si>
  <si>
    <t>Befolyt2</t>
  </si>
  <si>
    <t>KÜlföldEUR</t>
  </si>
  <si>
    <t>Vizsgálat</t>
  </si>
  <si>
    <t>Alap</t>
  </si>
  <si>
    <t>Ft</t>
  </si>
  <si>
    <t>Négyesy Gábor</t>
  </si>
  <si>
    <t>n</t>
  </si>
  <si>
    <t>Egyéb</t>
  </si>
  <si>
    <t>Textilkötelek hevederek</t>
  </si>
  <si>
    <t>Fuvar</t>
  </si>
  <si>
    <t>21213/107</t>
  </si>
  <si>
    <t>EUR</t>
  </si>
  <si>
    <t>Nagy Gergely</t>
  </si>
  <si>
    <t>21211/88</t>
  </si>
  <si>
    <t>21211/86</t>
  </si>
  <si>
    <t>2317/4430</t>
  </si>
  <si>
    <t>Lánc függesztékek</t>
  </si>
  <si>
    <t>Érvényességi tábla</t>
  </si>
  <si>
    <t>2317/2842</t>
  </si>
  <si>
    <t>4mm lánctoldó</t>
  </si>
  <si>
    <t>2317/4454</t>
  </si>
  <si>
    <t>Alutábla  RLS BAU</t>
  </si>
  <si>
    <t>2317/631</t>
  </si>
  <si>
    <t>10 biztosító lemez /4mm csavarral/</t>
  </si>
  <si>
    <t>Emelőszerkezetek</t>
  </si>
  <si>
    <t>4111/219</t>
  </si>
  <si>
    <t>Rakományrögzítők</t>
  </si>
  <si>
    <t>50/2 hh 8 m rakományrögzítő 26188</t>
  </si>
  <si>
    <t>Megfogók</t>
  </si>
  <si>
    <t>2317/25172</t>
  </si>
  <si>
    <t>Alutábla  RLS 10</t>
  </si>
  <si>
    <t>4111/236</t>
  </si>
  <si>
    <t>4111/4097</t>
  </si>
  <si>
    <t>2317/636</t>
  </si>
  <si>
    <t>8,0 biztosító lemez</t>
  </si>
  <si>
    <t>Darukötelek</t>
  </si>
  <si>
    <t>21215/895</t>
  </si>
  <si>
    <t>2416/15469</t>
  </si>
  <si>
    <t>Kapcsolóelemek</t>
  </si>
  <si>
    <t>2416/15388</t>
  </si>
  <si>
    <t>2 PSO sekli EN13889</t>
  </si>
  <si>
    <t>Hegyi Gábor</t>
  </si>
  <si>
    <t>Beruházás</t>
  </si>
  <si>
    <t>Texem Emeléstechnika Kft.</t>
  </si>
  <si>
    <t>H-ITB Kft.</t>
  </si>
  <si>
    <t>Saját munka</t>
  </si>
  <si>
    <t>Emelőszemek</t>
  </si>
  <si>
    <t>2102/1988</t>
  </si>
  <si>
    <t>*V.12 Fuvar</t>
  </si>
  <si>
    <t>Molnár Ferenc</t>
  </si>
  <si>
    <t>2102/1022</t>
  </si>
  <si>
    <t>Csomagolási díj</t>
  </si>
  <si>
    <t>Halász Miklós</t>
  </si>
  <si>
    <t>2102/2337</t>
  </si>
  <si>
    <t>*V.15 Fuvar</t>
  </si>
  <si>
    <t>Dizalica doo</t>
  </si>
  <si>
    <t>Simon Jenő</t>
  </si>
  <si>
    <t>i</t>
  </si>
  <si>
    <t>Horváth István</t>
  </si>
  <si>
    <t>23131/719</t>
  </si>
  <si>
    <t>Bálint Miklós</t>
  </si>
  <si>
    <t>2104/982</t>
  </si>
  <si>
    <t>Javítási rezsi óradíj</t>
  </si>
  <si>
    <t>2317/567</t>
  </si>
  <si>
    <t>234 ágú  adattábla</t>
  </si>
  <si>
    <t>2317/566</t>
  </si>
  <si>
    <t>1 ágú  adattábla</t>
  </si>
  <si>
    <t>2317/632</t>
  </si>
  <si>
    <t>Acélsodrony függesztékek</t>
  </si>
  <si>
    <t>2102/3253</t>
  </si>
  <si>
    <t>*M.12 Fuvar</t>
  </si>
  <si>
    <t>21116/57</t>
  </si>
  <si>
    <t>21213/108</t>
  </si>
  <si>
    <t>21112/13</t>
  </si>
  <si>
    <t>21111/3</t>
  </si>
  <si>
    <t/>
  </si>
  <si>
    <t>Előleg</t>
  </si>
  <si>
    <t>SKF Műszaki Áruház Havancsák Kft.</t>
  </si>
  <si>
    <t>Vizsgálati díj melléklet szerint</t>
  </si>
  <si>
    <t>23131/726</t>
  </si>
  <si>
    <t>23152/668</t>
  </si>
  <si>
    <t>KHG 7/8 szemes horog G80</t>
  </si>
  <si>
    <t>4131/302</t>
  </si>
  <si>
    <t>2102/7140</t>
  </si>
  <si>
    <t>*M.15 Fuvar</t>
  </si>
  <si>
    <t>2102/1083</t>
  </si>
  <si>
    <t>*V.2 Fuvar</t>
  </si>
  <si>
    <t>2102/24814</t>
  </si>
  <si>
    <t>*M.120 Fuvar</t>
  </si>
  <si>
    <t>21112/15</t>
  </si>
  <si>
    <t>2102/2432</t>
  </si>
  <si>
    <t>*V.19 Fuvar</t>
  </si>
  <si>
    <t>2102/24530</t>
  </si>
  <si>
    <t>2416/15389</t>
  </si>
  <si>
    <t>3,25 PSO sekli EN13889</t>
  </si>
  <si>
    <t>Gutman Lifting doo</t>
  </si>
  <si>
    <t>irs 20  2,0/4  m körkötél</t>
  </si>
  <si>
    <t>BDI Hungary Kft.</t>
  </si>
  <si>
    <t>281/10437</t>
  </si>
  <si>
    <t>M 20 gyűrűscsavar 1200 kg  C15E B</t>
  </si>
  <si>
    <t>13 biztosító lemez</t>
  </si>
  <si>
    <t>Kocsis Károly</t>
  </si>
  <si>
    <t>442/1021</t>
  </si>
  <si>
    <t>Fadob /  visszaszállítás esetén teljes összegben jóváírjuk határidő: 60 nap</t>
  </si>
  <si>
    <t>Gutman Lifting s.r.o.</t>
  </si>
  <si>
    <t>23152/667</t>
  </si>
  <si>
    <t>KHG 6 szemes horog G80</t>
  </si>
  <si>
    <t>Novotransz Kft.</t>
  </si>
  <si>
    <t>Forgó Tamás</t>
  </si>
  <si>
    <t>Bács-Méh Kft.</t>
  </si>
  <si>
    <t>21111/11777</t>
  </si>
  <si>
    <t>WHT Kft.</t>
  </si>
  <si>
    <t>21115/49</t>
  </si>
  <si>
    <t>2317/3629</t>
  </si>
  <si>
    <t>RLSP 8-8 biztosító csap</t>
  </si>
  <si>
    <t>Kasi Trans Kft</t>
  </si>
  <si>
    <t>2101/5874</t>
  </si>
  <si>
    <t>2327/10265</t>
  </si>
  <si>
    <t>4153/16960</t>
  </si>
  <si>
    <t>Erzol 2000 Kft</t>
  </si>
  <si>
    <t>Szlasz.</t>
  </si>
  <si>
    <t>HÓ</t>
  </si>
  <si>
    <t>Vnév</t>
  </si>
  <si>
    <t>TKÖRÖK</t>
  </si>
  <si>
    <t>FIZET</t>
  </si>
  <si>
    <t>JUT_%</t>
  </si>
  <si>
    <t>JUT</t>
  </si>
  <si>
    <t>JUT_fiz</t>
  </si>
  <si>
    <t>Sum of SzumElad</t>
  </si>
  <si>
    <t>Column Labels</t>
  </si>
  <si>
    <t>Row Labels</t>
  </si>
  <si>
    <t>Grand Total</t>
  </si>
  <si>
    <t>Sum of Árrés</t>
  </si>
  <si>
    <t>1 Total</t>
  </si>
  <si>
    <t>Alap Total</t>
  </si>
  <si>
    <t>Egyéb Total</t>
  </si>
  <si>
    <t>Előleg Total</t>
  </si>
  <si>
    <t>UZL</t>
  </si>
  <si>
    <t>Jan</t>
  </si>
  <si>
    <t>Febr</t>
  </si>
  <si>
    <t>Márc</t>
  </si>
  <si>
    <t>Ápr</t>
  </si>
  <si>
    <t>Máj</t>
  </si>
  <si>
    <t>Jún</t>
  </si>
  <si>
    <t>Júl</t>
  </si>
  <si>
    <t>Aug</t>
  </si>
  <si>
    <t>Szept</t>
  </si>
  <si>
    <t>Okt</t>
  </si>
  <si>
    <t>Nov</t>
  </si>
  <si>
    <t>Dec</t>
  </si>
  <si>
    <t>SZUM</t>
  </si>
  <si>
    <t>Ber</t>
  </si>
  <si>
    <t>havi alapterv</t>
  </si>
  <si>
    <t>Polyák</t>
  </si>
  <si>
    <t>Min. Terv</t>
  </si>
  <si>
    <t>Alap limit</t>
  </si>
  <si>
    <t>BonuszLimit</t>
  </si>
  <si>
    <t>AlapTerv</t>
  </si>
  <si>
    <t>BerTerv</t>
  </si>
  <si>
    <t>Ber_hó</t>
  </si>
  <si>
    <t xml:space="preserve">Bonusz: </t>
  </si>
  <si>
    <r>
      <t xml:space="preserve">Ha Alap &lt; Alap Limit(13M)  =&gt; Bonusz = </t>
    </r>
    <r>
      <rPr>
        <b/>
        <sz val="9"/>
        <color rgb="FFFF0000"/>
        <rFont val="Arial"/>
        <family val="2"/>
        <charset val="238"/>
      </rPr>
      <t>0</t>
    </r>
  </si>
  <si>
    <t>Kumulált_ber</t>
  </si>
  <si>
    <t>Kumulált_ber_terv</t>
  </si>
  <si>
    <t>BerBon</t>
  </si>
  <si>
    <t>BerBon:</t>
  </si>
  <si>
    <r>
      <t>Ha 3 havi Ber min. 75%os =&gt;</t>
    </r>
    <r>
      <rPr>
        <b/>
        <sz val="9"/>
        <color rgb="FFFF0000"/>
        <rFont val="Arial"/>
        <family val="2"/>
        <charset val="238"/>
      </rPr>
      <t xml:space="preserve"> 60 000</t>
    </r>
  </si>
  <si>
    <r>
      <t>90%-os =&gt;</t>
    </r>
    <r>
      <rPr>
        <b/>
        <sz val="9"/>
        <color rgb="FFFF0000"/>
        <rFont val="Arial"/>
        <family val="2"/>
        <charset val="238"/>
      </rPr>
      <t xml:space="preserve"> 100 000;</t>
    </r>
    <r>
      <rPr>
        <b/>
        <sz val="9"/>
        <color rgb="FF7030A0"/>
        <rFont val="Arial"/>
        <family val="2"/>
      </rPr>
      <t xml:space="preserve"> 100%-os =&gt; </t>
    </r>
    <r>
      <rPr>
        <b/>
        <sz val="9"/>
        <color rgb="FFFF0000"/>
        <rFont val="Arial"/>
        <family val="2"/>
        <charset val="238"/>
      </rPr>
      <t>180 000</t>
    </r>
  </si>
  <si>
    <t>havi alapterv*0,9</t>
  </si>
  <si>
    <t>GNAGY</t>
  </si>
  <si>
    <t>360 LIMIT</t>
  </si>
  <si>
    <t>KTGC :</t>
  </si>
  <si>
    <r>
      <t xml:space="preserve">ELAD * (TÉNY/TERV) * 0,06 (max </t>
    </r>
    <r>
      <rPr>
        <b/>
        <sz val="9"/>
        <color rgb="FFFF0000"/>
        <rFont val="Arial"/>
        <family val="2"/>
        <charset val="238"/>
      </rPr>
      <t>300 000</t>
    </r>
    <r>
      <rPr>
        <b/>
        <sz val="9"/>
        <color rgb="FF7030A0"/>
        <rFont val="Arial"/>
        <family val="2"/>
      </rPr>
      <t>)</t>
    </r>
  </si>
  <si>
    <t>KorrigáltKTGC:</t>
  </si>
  <si>
    <r>
      <t xml:space="preserve">Ha KTGC &lt; 180 000 lenne de Alap !&lt; 1 500 000 akkor KTGC </t>
    </r>
    <r>
      <rPr>
        <b/>
        <sz val="9"/>
        <color rgb="FFFF0000"/>
        <rFont val="Arial"/>
        <family val="2"/>
        <charset val="238"/>
      </rPr>
      <t>180 000</t>
    </r>
  </si>
  <si>
    <t xml:space="preserve"> Ha Alap&lt; 1 500 000 =&gt; KTGC = 100 000</t>
  </si>
  <si>
    <r>
      <t xml:space="preserve"> Ha Alap &gt; AlapLimit =&gt; KTGC = </t>
    </r>
    <r>
      <rPr>
        <b/>
        <sz val="9"/>
        <color rgb="FFFF0000"/>
        <rFont val="Arial"/>
        <family val="2"/>
        <charset val="238"/>
      </rPr>
      <t>360 000</t>
    </r>
  </si>
  <si>
    <t>Ha Alap &gt; BonuszLimit és ELAD &gt; MinTerv</t>
  </si>
  <si>
    <r>
      <t xml:space="preserve">Ha Elad &gt; TERV =&gt; Bonusz = </t>
    </r>
    <r>
      <rPr>
        <b/>
        <sz val="9"/>
        <color rgb="FFFF0000"/>
        <rFont val="Arial"/>
        <family val="2"/>
        <charset val="238"/>
      </rPr>
      <t>120 000</t>
    </r>
  </si>
  <si>
    <t>FMOLNÁR</t>
  </si>
  <si>
    <t>Horváth</t>
  </si>
  <si>
    <t>tavalyi alap/12</t>
  </si>
  <si>
    <t>HaliSlovakia</t>
  </si>
  <si>
    <t>SIMON</t>
  </si>
  <si>
    <t>Atmion</t>
  </si>
  <si>
    <t>Sum of KÜlföldEUR</t>
  </si>
  <si>
    <t>CSÉ</t>
  </si>
  <si>
    <t>Január</t>
  </si>
  <si>
    <t>Február</t>
  </si>
  <si>
    <t>Március</t>
  </si>
  <si>
    <t>Április</t>
  </si>
  <si>
    <t>Május</t>
  </si>
  <si>
    <t>Június</t>
  </si>
  <si>
    <t>Július</t>
  </si>
  <si>
    <t>Augusztus</t>
  </si>
  <si>
    <t>Szeptember</t>
  </si>
  <si>
    <t>Október</t>
  </si>
  <si>
    <t>November</t>
  </si>
  <si>
    <t>December</t>
  </si>
  <si>
    <t>Négyesy</t>
  </si>
  <si>
    <t>Nagy</t>
  </si>
  <si>
    <t>H-ITB</t>
  </si>
  <si>
    <t>VK</t>
  </si>
  <si>
    <t>Molnár</t>
  </si>
  <si>
    <t>Halász</t>
  </si>
  <si>
    <t>Szomolya</t>
  </si>
  <si>
    <t>SzPSz</t>
  </si>
  <si>
    <t>Hegyi</t>
  </si>
  <si>
    <t>Simon</t>
  </si>
  <si>
    <t>Bálint</t>
  </si>
  <si>
    <t>nettó</t>
  </si>
  <si>
    <t>Brigi</t>
  </si>
  <si>
    <t>Horváth I</t>
  </si>
  <si>
    <t>RG</t>
  </si>
  <si>
    <t>OG</t>
  </si>
  <si>
    <t>NIstván</t>
  </si>
  <si>
    <t>KB</t>
  </si>
  <si>
    <t>Judit</t>
  </si>
  <si>
    <t>MB_SZUM</t>
  </si>
  <si>
    <t>Anikó</t>
  </si>
  <si>
    <t>Varroda</t>
  </si>
  <si>
    <t>KL</t>
  </si>
  <si>
    <t>SzM</t>
  </si>
  <si>
    <t>ABÁ</t>
  </si>
  <si>
    <t>Vizsgálók</t>
  </si>
  <si>
    <t>NI</t>
  </si>
  <si>
    <t>GI</t>
  </si>
  <si>
    <t>2800 FT =&gt; db</t>
  </si>
  <si>
    <t>Kinti munka</t>
  </si>
  <si>
    <t>prém_f</t>
  </si>
  <si>
    <t>BL</t>
  </si>
  <si>
    <t>prém</t>
  </si>
  <si>
    <t>Külső Vizsgálók</t>
  </si>
  <si>
    <t>2500 FT =&gt; db</t>
  </si>
  <si>
    <t>SZN</t>
  </si>
  <si>
    <t>DMI</t>
  </si>
  <si>
    <t>Csergő Éva</t>
  </si>
  <si>
    <t>Vértesi Kati</t>
  </si>
  <si>
    <t>Kiss Brigitta</t>
  </si>
  <si>
    <t>Szabó Papp Szilvia</t>
  </si>
  <si>
    <t>Róth Gábor</t>
  </si>
  <si>
    <t>Rosta Anikó</t>
  </si>
  <si>
    <t>Dobos-Minda Izabella</t>
  </si>
  <si>
    <t>Lukácsné Judit</t>
  </si>
  <si>
    <t>Gyeskó Béláné</t>
  </si>
  <si>
    <t>Antal Erika</t>
  </si>
  <si>
    <t>Király Zoltánné</t>
  </si>
  <si>
    <t>Al-Bathali Ádám</t>
  </si>
  <si>
    <t>Szabó Mihály</t>
  </si>
  <si>
    <t>Kátai László</t>
  </si>
  <si>
    <t>Nagy István</t>
  </si>
  <si>
    <t>Kondics Bernadett</t>
  </si>
  <si>
    <t>Orbán Gergely</t>
  </si>
  <si>
    <t>Bagyinszky Lóránt</t>
  </si>
  <si>
    <t>Nagy Imre</t>
  </si>
  <si>
    <t>Szadlon Norbert</t>
  </si>
  <si>
    <t>Geröly Iván</t>
  </si>
  <si>
    <t>irs 20   1,0/2  m körkötél</t>
  </si>
  <si>
    <t>id 300   4,0 m füles heveder</t>
  </si>
  <si>
    <t>35/1 hh  6,0 m rakományrögzítő 11074</t>
  </si>
  <si>
    <t>KTG 7/8  összekötő elem G80</t>
  </si>
  <si>
    <t>id 100   1,0 m füles heveder</t>
  </si>
  <si>
    <t>irs 10  1,5/3  m körkötél</t>
  </si>
  <si>
    <t>4,75  PSO sekli EN13889</t>
  </si>
  <si>
    <t>id 300   3,0 m füles heveder</t>
  </si>
  <si>
    <t>25/0,5 hh  6,0 m rakományrögzítő Z</t>
  </si>
  <si>
    <t>KTG 10  összekötő elem G80</t>
  </si>
  <si>
    <t>irs 50   4,0/8 m körkötél</t>
  </si>
  <si>
    <t>PSG 8  RLS bizt.csap</t>
  </si>
  <si>
    <t>16mm WG 850 m, 450kgf fehér pántszalag puha/450kgf/átm. 76mm</t>
  </si>
  <si>
    <t>id 100   2,0 m füles heveder 245-21-159</t>
  </si>
  <si>
    <t>RLSK 8 láncos feszítő 5400lbs láncos feszítő 5400lbs</t>
  </si>
  <si>
    <t>2123/3134</t>
  </si>
  <si>
    <t>JUT_25</t>
  </si>
  <si>
    <t>Ber_25</t>
  </si>
  <si>
    <t>Kiszállás</t>
  </si>
  <si>
    <t>2317/635</t>
  </si>
  <si>
    <t>21212/99</t>
  </si>
  <si>
    <t>id 200   4,0 m füles heveder</t>
  </si>
  <si>
    <t>21212/98</t>
  </si>
  <si>
    <t>id 200   3,0 m füles heveder</t>
  </si>
  <si>
    <t>6 biztosító lemez</t>
  </si>
  <si>
    <t>21212/97</t>
  </si>
  <si>
    <t>id 200   2,0 m füles heveder</t>
  </si>
  <si>
    <t>4153/13974</t>
  </si>
  <si>
    <t>19mm Composite  500kgf 600 m pántszalag fehér kemény</t>
  </si>
  <si>
    <t>2101/18532</t>
  </si>
  <si>
    <t>4114/969</t>
  </si>
  <si>
    <t>50/2 hh 6 m rakományrögzítő 11076</t>
  </si>
  <si>
    <t>4111/256</t>
  </si>
  <si>
    <t>50/2 hh  10 m rakományrögzítő 11077</t>
  </si>
  <si>
    <t>Treszner Kft.</t>
  </si>
  <si>
    <t>2102/24510</t>
  </si>
  <si>
    <t>*M 22 fuvar</t>
  </si>
  <si>
    <t>21113/28</t>
  </si>
  <si>
    <t>Daruk futómacskák</t>
  </si>
  <si>
    <t>Leesés elleni védelem</t>
  </si>
  <si>
    <t>4152/559</t>
  </si>
  <si>
    <t>B6 (19mm-hez) kapocs 1000 db</t>
  </si>
  <si>
    <t>Wolf System Kft.</t>
  </si>
  <si>
    <t>4111/274</t>
  </si>
  <si>
    <t>50/2,5 hh  8,0 m rakományrögzítő</t>
  </si>
  <si>
    <t>Emelőberendezések</t>
  </si>
  <si>
    <t>2103/11818</t>
  </si>
  <si>
    <t>23154/13017</t>
  </si>
  <si>
    <t>WHCS 13 csapágyas forgóhorog G80</t>
  </si>
  <si>
    <t>BPW-Hungária Kft.</t>
  </si>
  <si>
    <t>2102/24792</t>
  </si>
  <si>
    <t>*M.106 Fuvar</t>
  </si>
  <si>
    <t>Emelőgép szolgáltatások</t>
  </si>
  <si>
    <t>Viessmann Technika Dombóvár Kft.</t>
  </si>
  <si>
    <t>2317/633</t>
  </si>
  <si>
    <t>16  biztosító lemez</t>
  </si>
  <si>
    <t>Apollo Tyres (Hungary) Kft.</t>
  </si>
  <si>
    <t>2327/10191</t>
  </si>
  <si>
    <t>PSG 10 RLS bizt.csap</t>
  </si>
  <si>
    <t>INOTAL Alumínium és Salakfeldolgozó Zrt.</t>
  </si>
  <si>
    <t>21213/109</t>
  </si>
  <si>
    <t>id 300  5,0 m füles heveder</t>
  </si>
  <si>
    <t>13212/22292</t>
  </si>
  <si>
    <t>4111/11496</t>
  </si>
  <si>
    <t>50/2,5 hh  10 m TOP piros rakományrögzítő ERGO 500/2500   46759/97031</t>
  </si>
  <si>
    <t>Nico-Technika Kft.</t>
  </si>
  <si>
    <t>2102/2339</t>
  </si>
  <si>
    <t>*V.17 Fuvar</t>
  </si>
  <si>
    <t>143/18059</t>
  </si>
  <si>
    <t>D. 11 fuvar</t>
  </si>
  <si>
    <t>2612/15276</t>
  </si>
  <si>
    <t>Emelőmágnesek</t>
  </si>
  <si>
    <t>KME 600 C emelőmágnes 600 kg</t>
  </si>
  <si>
    <t>2612/15275</t>
  </si>
  <si>
    <t>KME 300 C  emelőmágnes 300 kg</t>
  </si>
  <si>
    <t>2102/7139</t>
  </si>
  <si>
    <t>*M.14 Fuvar</t>
  </si>
  <si>
    <t>21213/110</t>
  </si>
  <si>
    <t>id 300  6,0 m füles heveder</t>
  </si>
  <si>
    <t>2102/24511</t>
  </si>
  <si>
    <t>*M.101 fuvar</t>
  </si>
  <si>
    <t>Beruházás Total</t>
  </si>
  <si>
    <t>25_br_prém</t>
  </si>
  <si>
    <t>2416/15391</t>
  </si>
  <si>
    <t>*M 102 Fuvar</t>
  </si>
  <si>
    <t>4111/12991</t>
  </si>
  <si>
    <t>25/0,25  4,0 m csatos TOP</t>
  </si>
  <si>
    <t>2416/15390</t>
  </si>
  <si>
    <t>6,5  PSO sekli EN13889</t>
  </si>
  <si>
    <t>SZER-KÖL Kft.</t>
  </si>
  <si>
    <t>Leier Hungária Kft.</t>
  </si>
  <si>
    <t>23152/660</t>
  </si>
  <si>
    <t>KHG 10  szemes horog G80</t>
  </si>
  <si>
    <t>2317/751</t>
  </si>
  <si>
    <t>RLSP 10-8 biztosító csap</t>
  </si>
  <si>
    <t>System Novum Innovatív Kft</t>
  </si>
  <si>
    <t>TLC Kft.</t>
  </si>
  <si>
    <t>23154/13016</t>
  </si>
  <si>
    <t>WHCS 7/8 csapágyas forgóhorog G80</t>
  </si>
  <si>
    <t>2317/1376</t>
  </si>
  <si>
    <t>22 biztosító lemez</t>
  </si>
  <si>
    <t>2102/2433</t>
  </si>
  <si>
    <t>*V.20 Fuvar</t>
  </si>
  <si>
    <t>2417/15495</t>
  </si>
  <si>
    <t>2 PSN sekli EN13889</t>
  </si>
  <si>
    <t>1  PSO sekli EN13889</t>
  </si>
  <si>
    <t>217/487</t>
  </si>
  <si>
    <t>EH 60  zöld emelő heveder 9000 daN</t>
  </si>
  <si>
    <t>2102/8179</t>
  </si>
  <si>
    <t>*M.16 Fuvar</t>
  </si>
  <si>
    <t>4114/7082</t>
  </si>
  <si>
    <t>25/0,4 hh 8,0 m rakományrögzítő</t>
  </si>
  <si>
    <t>Unix Autó Kft</t>
  </si>
  <si>
    <t>Duna Szerszám Kft.</t>
  </si>
  <si>
    <t>4111/270</t>
  </si>
  <si>
    <t>50/2,5 hh 10 m rakományrögzítő</t>
  </si>
  <si>
    <t>2102/2697</t>
  </si>
  <si>
    <t>*V.21 Fuvar</t>
  </si>
  <si>
    <t>21216/128</t>
  </si>
  <si>
    <t>id 600   6,0 m füles heveder</t>
  </si>
  <si>
    <t>2327/9366</t>
  </si>
  <si>
    <t>Demo 97 Kft.</t>
  </si>
  <si>
    <t>Index 97 Kft</t>
  </si>
  <si>
    <t>irs 10  0,5/1 m körkötél</t>
  </si>
  <si>
    <t>2101/18531</t>
  </si>
  <si>
    <t>21215/123</t>
  </si>
  <si>
    <t>id 500  4,0 m füles heveder</t>
  </si>
  <si>
    <t>DGA Gépgyártó és Automatizálási Kft.</t>
  </si>
  <si>
    <t>23152/661</t>
  </si>
  <si>
    <t>KHG 13  szemes horog G80</t>
  </si>
  <si>
    <t>4112/17838</t>
  </si>
  <si>
    <t>50/2,5 hh 5,6 m hosszú ág</t>
  </si>
  <si>
    <t>21113/26</t>
  </si>
  <si>
    <t>irs 30   2,0/4 m körkötél</t>
  </si>
  <si>
    <t>Rheinmetall Hungary Zrt.</t>
  </si>
  <si>
    <t>Totál Szervíz Kft.</t>
  </si>
  <si>
    <t>2101/15844</t>
  </si>
  <si>
    <t>21117/67</t>
  </si>
  <si>
    <t>21116/55</t>
  </si>
  <si>
    <t>Atmion Bt.</t>
  </si>
  <si>
    <t>2123/2553</t>
  </si>
  <si>
    <t>Agro Felcsút Kft.</t>
  </si>
  <si>
    <t>Rácz Kereskedelmi Kft.</t>
  </si>
  <si>
    <t>BMHSZER Kft</t>
  </si>
  <si>
    <t>2317/20602</t>
  </si>
  <si>
    <t>Ávol Ásványolaj T. F. Kft.</t>
  </si>
  <si>
    <t>irs 30   3,0/6 m körkötél</t>
  </si>
  <si>
    <t>21112/14</t>
  </si>
  <si>
    <t>irs 20   1,5/3  m körkötél</t>
  </si>
  <si>
    <t>Kaposcsavar Kft.</t>
  </si>
  <si>
    <t>21111/8</t>
  </si>
  <si>
    <t>irs 10  4,0/8  m körkötél</t>
  </si>
  <si>
    <t>Best-Vill 2000 Kft</t>
  </si>
  <si>
    <t>Délút Építőipari és Bányászati Kft</t>
  </si>
  <si>
    <t>Schwarzmüller Kft.</t>
  </si>
  <si>
    <t>2125/11236</t>
  </si>
  <si>
    <t>2125/10671</t>
  </si>
  <si>
    <t>2102/12003</t>
  </si>
  <si>
    <t>*V.30 Fuvar</t>
  </si>
  <si>
    <t>2102/1104</t>
  </si>
  <si>
    <t>*V.4 Fuvar</t>
  </si>
  <si>
    <t>GREENIGEN Kft.</t>
  </si>
  <si>
    <t>4114/227</t>
  </si>
  <si>
    <t>25/0,4 hn 5,0 m rakományrögzítő 18853</t>
  </si>
  <si>
    <t>BAZSZAHBI</t>
  </si>
  <si>
    <t>Pannon-Tools Kft.</t>
  </si>
  <si>
    <t>4131/307</t>
  </si>
  <si>
    <t>RLSHKE 10  láncos feszítő horoggal EN 9200lbs</t>
  </si>
  <si>
    <t>4111/257</t>
  </si>
  <si>
    <t>50/2 hh  12 m rakományrögzítő 11078</t>
  </si>
  <si>
    <t>1331/466</t>
  </si>
  <si>
    <t>KFE 3000  fogasléces emelő</t>
  </si>
  <si>
    <t>4131/308</t>
  </si>
  <si>
    <t>23164/2745</t>
  </si>
  <si>
    <t>GYSEV Zrt.</t>
  </si>
  <si>
    <t>Horváth István.</t>
  </si>
  <si>
    <t>Zomko Kereskedelmi Kft.</t>
  </si>
  <si>
    <t>Sol Hungary Kft</t>
  </si>
  <si>
    <t>4114/21562</t>
  </si>
  <si>
    <t>50/2 hn 4,25 m rakományrögzítő</t>
  </si>
  <si>
    <t>RLSHKE 8  láncos feszítő horoggal EN 5400lbs</t>
  </si>
  <si>
    <t>2416/15474</t>
  </si>
  <si>
    <t>17  PSO sekli EN13889</t>
  </si>
  <si>
    <t>2101/4367</t>
  </si>
  <si>
    <t>21112/18</t>
  </si>
  <si>
    <t>143/18058</t>
  </si>
  <si>
    <t>D 10 fuvar</t>
  </si>
  <si>
    <t>2101/6845</t>
  </si>
  <si>
    <t>CS11 Teherpróba és vizsgálati díj melléklet szerint</t>
  </si>
  <si>
    <t>irs 20   4,0/8  m körkötél</t>
  </si>
  <si>
    <t>21112/12</t>
  </si>
  <si>
    <t>irs 20   0,5/1  m körkötél</t>
  </si>
  <si>
    <t>21212/101</t>
  </si>
  <si>
    <t>id 200  6,0 m füles heveder</t>
  </si>
  <si>
    <t>Camilleon Kft.</t>
  </si>
  <si>
    <t>Fitout Zrt</t>
  </si>
  <si>
    <t>Pwent Kft</t>
  </si>
  <si>
    <t>4114/17939</t>
  </si>
  <si>
    <t>Csomagolás és  szállítási költség</t>
  </si>
  <si>
    <t>Kanizsa-Sprint Kft.</t>
  </si>
  <si>
    <t>2416/15471</t>
  </si>
  <si>
    <t>9,5  PSO sekli EN13889</t>
  </si>
  <si>
    <t>GD Gép és Daru Kft</t>
  </si>
  <si>
    <t>SFGW 7/8  kiakadásgátló</t>
  </si>
  <si>
    <t>CS10 Teherpróba és vizsgálati díj melléklet szerint</t>
  </si>
  <si>
    <t>4113/15614</t>
  </si>
  <si>
    <t>50/2,5 hh 0,3 m rövid ág ERGO racsnival</t>
  </si>
  <si>
    <t>Hankook Tire Magyarország Kft.</t>
  </si>
  <si>
    <t>19mm CS 510kgf 600 m 200mm pántszalag fehér kemény</t>
  </si>
  <si>
    <t>Roto Elzett Certa Kft.</t>
  </si>
  <si>
    <t>Falcon Builder Kft.</t>
  </si>
  <si>
    <t>Kiszállási díj Budapest</t>
  </si>
  <si>
    <t>VGSZ Kft.</t>
  </si>
  <si>
    <t>M15 Fővizsgálati díj melléklet szerint</t>
  </si>
  <si>
    <t>1321/2604</t>
  </si>
  <si>
    <t>GBE 750 3,0 m karos láncos emelő</t>
  </si>
  <si>
    <t>Tom-Ferr Zrt</t>
  </si>
  <si>
    <t>12531/20793</t>
  </si>
  <si>
    <t>4006661  Lift Tube 160 / 3m - Vákuum tömlő 251160</t>
  </si>
  <si>
    <t>1321/2092</t>
  </si>
  <si>
    <t>1321/1377</t>
  </si>
  <si>
    <t>2124/2485</t>
  </si>
  <si>
    <t>S+V 98' Bt.</t>
  </si>
  <si>
    <t>ÓAM Ózdi Acélművek Kft.</t>
  </si>
  <si>
    <t>2103/11901</t>
  </si>
  <si>
    <t>irs 60  2,0/4 m körkötél</t>
  </si>
  <si>
    <t>2102/15851</t>
  </si>
  <si>
    <t>*V.45 Fuvar</t>
  </si>
  <si>
    <t>2102/3975</t>
  </si>
  <si>
    <t>*V.25 Fuvar</t>
  </si>
  <si>
    <t>2102/3976</t>
  </si>
  <si>
    <t>*V.26 Fuvar</t>
  </si>
  <si>
    <t>2102/3973</t>
  </si>
  <si>
    <t>*V.23 Fuvar</t>
  </si>
  <si>
    <t>Hedex Hungary Kft.</t>
  </si>
  <si>
    <t>2102/12004</t>
  </si>
  <si>
    <t>*V.31 Fuvar</t>
  </si>
  <si>
    <t>Zelember Ádám</t>
  </si>
  <si>
    <t>Kolosa Ervin Acélkereskedelmi Kft.</t>
  </si>
  <si>
    <t>2103/11899</t>
  </si>
  <si>
    <t>143/16945</t>
  </si>
  <si>
    <t>50/2,5 jh 3,5m rakományrögzítő (r.ág heveder: 1,1m+ h.ág 2m) két végén J horog</t>
  </si>
  <si>
    <t>GBE 3000 3 m karos láncos emelő</t>
  </si>
  <si>
    <t>MVM Démász Áramhálózati Kft</t>
  </si>
  <si>
    <t>2103/26736</t>
  </si>
  <si>
    <t>2101/980</t>
  </si>
  <si>
    <t>CS1 Teherpróba és vizsgálati díj melléklet szerint</t>
  </si>
  <si>
    <t>2102/1102</t>
  </si>
  <si>
    <t>*V.3 Fuvar</t>
  </si>
  <si>
    <t>Rózsa-Speciál Trans Kft.</t>
  </si>
  <si>
    <t>2123/2920</t>
  </si>
  <si>
    <t>2513/10195</t>
  </si>
  <si>
    <t>VEUW 2 t lemezmegfogó  0-35mm 2000 kg</t>
  </si>
  <si>
    <t>Inter-Bagger Kft.</t>
  </si>
  <si>
    <t>4153/16961</t>
  </si>
  <si>
    <t>19mm  WG 600 m pántszalag fehér puha/565kgf/átm. 76mm</t>
  </si>
  <si>
    <t>2102/6041</t>
  </si>
  <si>
    <t>*V.27 Fuvar</t>
  </si>
  <si>
    <t>D. 4 Fuvar</t>
  </si>
  <si>
    <t>2124/1835</t>
  </si>
  <si>
    <t>M2 Kiszállási díj</t>
  </si>
  <si>
    <t>CLC-Construct Kft</t>
  </si>
  <si>
    <t>23165/22237</t>
  </si>
  <si>
    <t>KLG 10  körlánc 1,5/3 m</t>
  </si>
  <si>
    <t>4114/26618</t>
  </si>
  <si>
    <t>50/1 sh 2,5mr.ág+3,3mh.ág rakományrögzítő</t>
  </si>
  <si>
    <t>id 200   3,0 m füles heveder Ök</t>
  </si>
  <si>
    <t>2102/1241</t>
  </si>
  <si>
    <t>*CS.2 Fuvar</t>
  </si>
  <si>
    <t>Ha Elad &lt; Min. Terv  =&gt; Bonusz = 0</t>
  </si>
  <si>
    <r>
      <t xml:space="preserve">Ha Elad &gt; Terv  és  Alap &gt; BonuszLimit  =&gt; </t>
    </r>
    <r>
      <rPr>
        <b/>
        <sz val="12"/>
        <color rgb="FFFF0000"/>
        <rFont val="Arial"/>
        <family val="2"/>
        <charset val="238"/>
      </rPr>
      <t>Bonusz = 500 000</t>
    </r>
  </si>
  <si>
    <r>
      <t>Ha Elad &gt; Terv és  Alap &lt; BonuszLimit  =&gt; Bonusz = 5</t>
    </r>
    <r>
      <rPr>
        <b/>
        <sz val="9"/>
        <color rgb="FFFF0000"/>
        <rFont val="Arial"/>
        <family val="2"/>
        <charset val="238"/>
      </rPr>
      <t>00 000 * (Alap/BonuszLimit)</t>
    </r>
    <r>
      <rPr>
        <b/>
        <sz val="9"/>
        <color rgb="FFFF0000"/>
        <rFont val="Calibri"/>
        <family val="2"/>
        <charset val="238"/>
      </rPr>
      <t>²</t>
    </r>
  </si>
  <si>
    <r>
      <t xml:space="preserve">Ha Elad &lt; Terv  de Elad &gt; Min. Terv  =&gt; Bonusz = </t>
    </r>
    <r>
      <rPr>
        <b/>
        <sz val="9"/>
        <color rgb="FFFF0000"/>
        <rFont val="Arial"/>
        <family val="2"/>
        <charset val="238"/>
      </rPr>
      <t>500 000 * (Elad - min.Terv)/(Terv - min.Terv)</t>
    </r>
  </si>
  <si>
    <t>VT</t>
  </si>
  <si>
    <t>2125/17219</t>
  </si>
  <si>
    <t>Bencsik Kft.</t>
  </si>
  <si>
    <t>4112/9138</t>
  </si>
  <si>
    <t>50/2,5 hh 1 m hosszú ág 1 füllel</t>
  </si>
  <si>
    <t>Inox-metall KKT.</t>
  </si>
  <si>
    <t>Alukol Kft.</t>
  </si>
  <si>
    <t>2326/22976</t>
  </si>
  <si>
    <t>Csaba Tool Kft.</t>
  </si>
  <si>
    <t>143/16949</t>
  </si>
  <si>
    <t>GE Vernova Kft (285015)</t>
  </si>
  <si>
    <t>2101/27386</t>
  </si>
  <si>
    <t>T10 Teherpróba és vizsgálati díj melléklet szerint</t>
  </si>
  <si>
    <t>2101/27429</t>
  </si>
  <si>
    <t>143/23213</t>
  </si>
  <si>
    <t>3105/26151</t>
  </si>
  <si>
    <t>14mm 35(W)x7 2160N/mm2 horganyzott zsíros, forgásmentes B zZ Fmin=148,0 kN, F=155,30kN In.014/24</t>
  </si>
  <si>
    <t>3103/26155</t>
  </si>
  <si>
    <t>12mm 6x37 M-SFC B sZ 1960 N/mm2 Fmin=83,26 kN, F=95,80 KN horganyzott száraz In. 080405/24</t>
  </si>
  <si>
    <t>Varga Tamás</t>
  </si>
  <si>
    <t>BFB plus Kft.</t>
  </si>
  <si>
    <t>21114/33</t>
  </si>
  <si>
    <t>irs 40   0,5/1 m körkötél</t>
  </si>
  <si>
    <t>211110/25237</t>
  </si>
  <si>
    <t>RSXXL 200 4/8 m Spec. körkötél 20 t</t>
  </si>
  <si>
    <t>Budapesti Műszaki és Gazdaságtudományi Egyetem</t>
  </si>
  <si>
    <t>Béta-Matik Kft.</t>
  </si>
  <si>
    <t>Nexways Cargo Kft MOJMRAK</t>
  </si>
  <si>
    <t>Robert Bosch Elektronika Kft. RBHH/FIN</t>
  </si>
  <si>
    <t>AS Produktion Kft.</t>
  </si>
  <si>
    <t>22231/3934</t>
  </si>
  <si>
    <t>GPK 10 2,0 m drótkötél végein kötélszív, horog nélkül</t>
  </si>
  <si>
    <t>Fundament Plusz Kft.</t>
  </si>
  <si>
    <t>105/2026</t>
  </si>
  <si>
    <t>GPK 10 1940mm drótkötél végein kötélszív, horog nélkül</t>
  </si>
  <si>
    <t>104/2026</t>
  </si>
  <si>
    <t>21414/25217</t>
  </si>
  <si>
    <t>irg4-42 0,5 m poliészter függeszték</t>
  </si>
  <si>
    <t>103/2026</t>
  </si>
  <si>
    <t>lrgs 2 - 560 KRHG - lánc függeszték 4 m önzáró horoggal</t>
  </si>
  <si>
    <t>102/2026</t>
  </si>
  <si>
    <t>101/2026</t>
  </si>
  <si>
    <t>2512/543</t>
  </si>
  <si>
    <t>QP-2,5B  lemezmegfogó papucs 40 mm</t>
  </si>
  <si>
    <t>100/2026</t>
  </si>
  <si>
    <t>99/2026</t>
  </si>
  <si>
    <t>98/2026</t>
  </si>
  <si>
    <t>97/2026</t>
  </si>
  <si>
    <t>GBE 1500 3 m karos láncos emelő</t>
  </si>
  <si>
    <t>96/2026</t>
  </si>
  <si>
    <t>47/27814</t>
  </si>
  <si>
    <t>biztonsági heveder készlet</t>
  </si>
  <si>
    <t>95/2026</t>
  </si>
  <si>
    <t>Mvstore KFT</t>
  </si>
  <si>
    <t>94/2026</t>
  </si>
  <si>
    <t>93/2026</t>
  </si>
  <si>
    <t>92/2026</t>
  </si>
  <si>
    <t>91/2026</t>
  </si>
  <si>
    <t>90/2026</t>
  </si>
  <si>
    <t>89/2026</t>
  </si>
  <si>
    <t>88/2026</t>
  </si>
  <si>
    <t>87/2026</t>
  </si>
  <si>
    <t>lrg 4 - 425 lánc függeszték 3,2 m emelési pontok közt 26011</t>
  </si>
  <si>
    <t>86/2026</t>
  </si>
  <si>
    <t>85/2026</t>
  </si>
  <si>
    <t>2124/4849</t>
  </si>
  <si>
    <t>idm 300  1/2 m végtelen heveder A04591-A04595</t>
  </si>
  <si>
    <t>idm 300  1,5/3 m végtelen heveder A04586-A04590</t>
  </si>
  <si>
    <t>idm 200  1,5/3 m végtelen heveder A04581-A04585</t>
  </si>
  <si>
    <t>84/2026</t>
  </si>
  <si>
    <t>im 200 3/6 m végtelen heveder A04612-A04617</t>
  </si>
  <si>
    <t>im 200 2/4 m végtelen heveder A04596-A04611</t>
  </si>
  <si>
    <t>83/2026</t>
  </si>
  <si>
    <t>irs 80   3,0/6 m körkötél Ök</t>
  </si>
  <si>
    <t>irs 60   3,0/6 m körkötél Ök</t>
  </si>
  <si>
    <t>82/2026</t>
  </si>
  <si>
    <t>21219/19417</t>
  </si>
  <si>
    <t>120 mm széles heveder 2 végén  25 mm visszahajtva 4,8 m (is200 4,8m )    A04536-A04545</t>
  </si>
  <si>
    <t>81/2026</t>
  </si>
  <si>
    <t>80/2026</t>
  </si>
  <si>
    <t>79/2026</t>
  </si>
  <si>
    <t>78/2026</t>
  </si>
  <si>
    <t>311/27907</t>
  </si>
  <si>
    <t>8mm Galco Dyneema Prisma kötél ezüstszürke szakítószilárdság: 5100 kg/Dyneema SK78 Prisma bevonattal</t>
  </si>
  <si>
    <t>77/2026</t>
  </si>
  <si>
    <t>Ido-Trió Szolgáltató és Kereskedelmi Kft</t>
  </si>
  <si>
    <t>4114/20393</t>
  </si>
  <si>
    <t>50/2,5 hh 2,5 m h.ág +0,4m r.ág ERGO racsnival, rakományrögzítő h. ág- KGY2-10 gyűjtőkarikával</t>
  </si>
  <si>
    <t>76/2026</t>
  </si>
  <si>
    <t>1311/11780</t>
  </si>
  <si>
    <t>GLE 5000 10,0/9,5 m kézi láncos emelő 2410023, 2410046</t>
  </si>
  <si>
    <t>75/2026</t>
  </si>
  <si>
    <t>1142/27906</t>
  </si>
  <si>
    <t>460011 Erikkila laposkábel kocsi, Flat cabel trolley 140/200/260</t>
  </si>
  <si>
    <t>74/2026</t>
  </si>
  <si>
    <t>12531/27471</t>
  </si>
  <si>
    <t>4201474 610864 d: 32mm légcső, erősített (ár/m) Tube diam 32mm, reinforced. (Price/m)</t>
  </si>
  <si>
    <t>73/2026</t>
  </si>
  <si>
    <t>72/2026</t>
  </si>
  <si>
    <t>Andritz Kft.</t>
  </si>
  <si>
    <t>2591/10560</t>
  </si>
  <si>
    <t>HCF15ahs-hez gázrugó</t>
  </si>
  <si>
    <t>71/2026</t>
  </si>
  <si>
    <t>70/2026</t>
  </si>
  <si>
    <t>Üzembe helyezést megelőző munkavédelmi szempontú felülvizsgálat i díj</t>
  </si>
  <si>
    <t>Daru 5 éves időszakos biztonságtechnikai felülvizsgálati díj</t>
  </si>
  <si>
    <t>69/2026</t>
  </si>
  <si>
    <t>68/2026</t>
  </si>
  <si>
    <t>67/2026</t>
  </si>
  <si>
    <t>66/2026</t>
  </si>
  <si>
    <t>65/2026</t>
  </si>
  <si>
    <t>64/2026</t>
  </si>
  <si>
    <t>CS1 Teherpróba és vizsgálati díj LRG láncfüggeszték</t>
  </si>
  <si>
    <t>63/2026</t>
  </si>
  <si>
    <t>62/2026</t>
  </si>
  <si>
    <t>61/2026</t>
  </si>
  <si>
    <t>60/2026</t>
  </si>
  <si>
    <t>59/2026</t>
  </si>
  <si>
    <t>58/2026</t>
  </si>
  <si>
    <t>57/2026</t>
  </si>
  <si>
    <t>56/2026</t>
  </si>
  <si>
    <t>55/2026</t>
  </si>
  <si>
    <t>54/2026</t>
  </si>
  <si>
    <t>53/2026</t>
  </si>
  <si>
    <t>1246/27824</t>
  </si>
  <si>
    <t>103-0202810, Kötélsoroló T 0251 04M,  Rope Guide-right</t>
  </si>
  <si>
    <t>52/2026</t>
  </si>
  <si>
    <t>Podem Horog, Hook Block CL2000-2 (hozott alaktrész)</t>
  </si>
  <si>
    <t>1246/27912</t>
  </si>
  <si>
    <t>103-1817164, BUSH,  CL2000-2 00 04 Podem CLF2 horogház persely, (távtattó gyűrűk)teljes készlet</t>
  </si>
  <si>
    <t>51/2026</t>
  </si>
  <si>
    <t>50/2026</t>
  </si>
  <si>
    <t>49/2026</t>
  </si>
  <si>
    <t>48/2026</t>
  </si>
  <si>
    <t>47/2026</t>
  </si>
  <si>
    <t>46/2026</t>
  </si>
  <si>
    <t>Horacél Kft.</t>
  </si>
  <si>
    <t>45/2026</t>
  </si>
  <si>
    <t>44/2026</t>
  </si>
  <si>
    <t>D. 8 Fuvar</t>
  </si>
  <si>
    <t>1246/27889</t>
  </si>
  <si>
    <t>495-1516154 BRS FDB20 Komplett fékszerkezet, Brake set, 180VDC, 100Nm, 30mm</t>
  </si>
  <si>
    <t>1246/17866</t>
  </si>
  <si>
    <t>106-1516473 Rectifier PMG 510-S Egyenirányító</t>
  </si>
  <si>
    <t>43/2026</t>
  </si>
  <si>
    <t>42/2026</t>
  </si>
  <si>
    <t>41/2026</t>
  </si>
  <si>
    <t>40/2026</t>
  </si>
  <si>
    <t>39/2026</t>
  </si>
  <si>
    <t>38/2026</t>
  </si>
  <si>
    <t>id 500 6,0 m füles heveder A04477-A04515</t>
  </si>
  <si>
    <t>37/2026</t>
  </si>
  <si>
    <t>282/7352</t>
  </si>
  <si>
    <t>PLBW M16 emelőszem</t>
  </si>
  <si>
    <t>36/2026</t>
  </si>
  <si>
    <t>35/2026</t>
  </si>
  <si>
    <t>34/2026</t>
  </si>
  <si>
    <t>im 300 3/6 m végtelen heveder A04561-A04580</t>
  </si>
  <si>
    <t>33/2026</t>
  </si>
  <si>
    <t>32/2026</t>
  </si>
  <si>
    <t>idm 375 3/6 m végtelen heveder  4 rétegű A04550-A04551</t>
  </si>
  <si>
    <t>idm 375  4,5/9 m végtelen heveder  4 rétegű A04556-A04557</t>
  </si>
  <si>
    <t>idm 375  3,8/7,6 m végtelen heveder  4 rétegű A04552-A04555</t>
  </si>
  <si>
    <t>2102/15850</t>
  </si>
  <si>
    <t>*V.44 Fuvar</t>
  </si>
  <si>
    <t>31/2026</t>
  </si>
  <si>
    <t>13211/1353</t>
  </si>
  <si>
    <t>41 750 GBE OLD felső horog /41,42,43/ komplett</t>
  </si>
  <si>
    <t>13212/17047</t>
  </si>
  <si>
    <t>34 NEW felső horog komplett GBE 750</t>
  </si>
  <si>
    <t>30/2026</t>
  </si>
  <si>
    <t>29/2026</t>
  </si>
  <si>
    <t>28/2026</t>
  </si>
  <si>
    <t>16  biztosító lemez /8to/</t>
  </si>
  <si>
    <t>13 biztosító lemez /5to/</t>
  </si>
  <si>
    <t>27/2026</t>
  </si>
  <si>
    <t>26/2026</t>
  </si>
  <si>
    <t>25/2026</t>
  </si>
  <si>
    <t>2125/20626</t>
  </si>
  <si>
    <t>idm 200  2/4 m végtelen heveder +KPV varrás előtt ráhúzva</t>
  </si>
  <si>
    <t>24/2026</t>
  </si>
  <si>
    <t>281/27765</t>
  </si>
  <si>
    <t>M 16x27 Gyűrűscsavar 4000 kg     /G80/</t>
  </si>
  <si>
    <t>2326/26625</t>
  </si>
  <si>
    <t>lrgs 1 - 400 KRHG - lánc függeszték 3 m KLHW önzáró horoggal</t>
  </si>
  <si>
    <t>23/2026</t>
  </si>
  <si>
    <t>22/2026</t>
  </si>
  <si>
    <t>21/2026</t>
  </si>
  <si>
    <t>20/2026</t>
  </si>
  <si>
    <t>21414/4313</t>
  </si>
  <si>
    <t>irg4-105 3,0 m poliészter függeszték</t>
  </si>
  <si>
    <t>19/2026</t>
  </si>
  <si>
    <t>id 300  6,0 m füles heveder ök</t>
  </si>
  <si>
    <t>18/2026</t>
  </si>
  <si>
    <t>17/2026</t>
  </si>
  <si>
    <t>16/2026</t>
  </si>
  <si>
    <t>15/2026</t>
  </si>
  <si>
    <t>14/2026</t>
  </si>
  <si>
    <t>13/2026</t>
  </si>
  <si>
    <t>1246/27887</t>
  </si>
  <si>
    <t>496-1819183 Hajtott futómű, 130-300mm Drive Monorail Trolley "U",  KM 1201M-03,  0,37kW, 400V, 50Hz,</t>
  </si>
  <si>
    <t>1246/27888</t>
  </si>
  <si>
    <t>496-1819176 Kézi futómű, Idle Monorail trolley "U", KC 1201M-02 130-300mm</t>
  </si>
  <si>
    <t>12/2026</t>
  </si>
  <si>
    <t>11/2026</t>
  </si>
  <si>
    <t>10/2026</t>
  </si>
  <si>
    <t>9/2026</t>
  </si>
  <si>
    <t>2325/27717</t>
  </si>
  <si>
    <t>HSW 13 szemes horog</t>
  </si>
  <si>
    <t>8/2026</t>
  </si>
  <si>
    <t>7/2026</t>
  </si>
  <si>
    <t>Szalai Attila József</t>
  </si>
  <si>
    <t>NISSAN X-TRAIL  SDF-629 szgk.</t>
  </si>
  <si>
    <t>6/2026</t>
  </si>
  <si>
    <t>Vizsgálati díj melléklet szerint  Kiskőrös</t>
  </si>
  <si>
    <t>Vizsgálati díj melléklet szerint  Baja</t>
  </si>
  <si>
    <t>RLSP 8-8 biztosító csap  Kiskőrös</t>
  </si>
  <si>
    <t>RLSP 8-8 biztosító csap  Baja</t>
  </si>
  <si>
    <t>RLSP 10-8 biztosító csap  Baja</t>
  </si>
  <si>
    <t>KTG 7/8  összekötő elem G80  Baja</t>
  </si>
  <si>
    <t>Kiszállási díj (360km x 300.-Ft)  Baja</t>
  </si>
  <si>
    <t>Kiszállási díj (250km x300.-Ft)  Kiskőrös</t>
  </si>
  <si>
    <t>KHG 7/8 szemes horog G80  Baja</t>
  </si>
  <si>
    <t>Javítási rezsi óradíj  Kiskőrös</t>
  </si>
  <si>
    <t>ETAR chip  Kiskőrös</t>
  </si>
  <si>
    <t>ETAR chip  Baja</t>
  </si>
  <si>
    <t>8,0 biztosító lemez Baja</t>
  </si>
  <si>
    <t>8,0 biztosító lemez  Kiskőrös</t>
  </si>
  <si>
    <t>6 biztosító lemez  Kiskőrös</t>
  </si>
  <si>
    <t>34-5 NEW  biztosítófül komplett GBE  3000 /34-2, 34-3, 34-3, 34-4, 34-5/  Baja</t>
  </si>
  <si>
    <t>234 ágú  adattábla  Baja</t>
  </si>
  <si>
    <t>13 biztosító lemez  Kiskőrös</t>
  </si>
  <si>
    <t>10 biztosító lemez /4mm csavarral/  Kiskőrös</t>
  </si>
  <si>
    <t>10 biztosító lemez /4mm csavarral/  Baja</t>
  </si>
  <si>
    <t>1 ágú  adattábla  Kiskőrös</t>
  </si>
  <si>
    <t>1 ágú  adattábla  Baja</t>
  </si>
  <si>
    <t>5/2026</t>
  </si>
  <si>
    <t>4/2026</t>
  </si>
  <si>
    <t>2101/5884</t>
  </si>
  <si>
    <t>3/2026</t>
  </si>
  <si>
    <t>2/2026</t>
  </si>
  <si>
    <t>id 500 6,0 m füles heveder A04457-A04476</t>
  </si>
  <si>
    <t>1/2026</t>
  </si>
  <si>
    <t>1321/27836</t>
  </si>
  <si>
    <t>GBE 9000 6 m karos láncos emelő 2503078, 2503077</t>
  </si>
  <si>
    <t>Kiszámlázott vizsgálat</t>
  </si>
  <si>
    <t>150 FT/db</t>
  </si>
  <si>
    <t>305/2026</t>
  </si>
  <si>
    <t>DMRV Duna Menti Regionális Vízmű Zrt.</t>
  </si>
  <si>
    <t>21411/1520</t>
  </si>
  <si>
    <t>irg1-20 1,0 m poliészter függeszték 26013</t>
  </si>
  <si>
    <t>304/2026</t>
  </si>
  <si>
    <t>De Dietrich Process Systems Hungary Kft.</t>
  </si>
  <si>
    <t>2101/13348</t>
  </si>
  <si>
    <t>Egyéni védőeszközök felülvizsgálata</t>
  </si>
  <si>
    <t>303/2026</t>
  </si>
  <si>
    <t>302/2026</t>
  </si>
  <si>
    <t>301/2026</t>
  </si>
  <si>
    <t>STRABAG  BMTI  Kft.</t>
  </si>
  <si>
    <t>23112/742</t>
  </si>
  <si>
    <t>KLG 20  teherlánc G80 /10db*15szem</t>
  </si>
  <si>
    <t>300/2026</t>
  </si>
  <si>
    <t>Pest Vármegyei Katasztrófavédelmi Igazgatóság</t>
  </si>
  <si>
    <t>11A11/20882</t>
  </si>
  <si>
    <t>Karbantartási anyag emelőasztalhoz (h.o.)</t>
  </si>
  <si>
    <t>2101/17765</t>
  </si>
  <si>
    <t>Hidraulikus emelő 20t vizsgálati díj</t>
  </si>
  <si>
    <t>299/2026</t>
  </si>
  <si>
    <t>Karbantartási anyag  (h.o.)</t>
  </si>
  <si>
    <t>298/2026</t>
  </si>
  <si>
    <t>Tools Control Kft.</t>
  </si>
  <si>
    <t>2101/27402</t>
  </si>
  <si>
    <t>T17 Teherpróba és vizsgálati díj melléklet szerint</t>
  </si>
  <si>
    <t>2103/26837</t>
  </si>
  <si>
    <t>T1 Kiszállási díj</t>
  </si>
  <si>
    <t>297/2026</t>
  </si>
  <si>
    <t>2101/27383</t>
  </si>
  <si>
    <t>T7 Teherpróba és vizsgálati díj melléklet szerint</t>
  </si>
  <si>
    <t>296/2026</t>
  </si>
  <si>
    <t>23162/3058</t>
  </si>
  <si>
    <t>lrg 2 - 425 lánc függeszték 3 m  /4250kg 0-45°, 3150kg 45°-60°/ 26050-26051</t>
  </si>
  <si>
    <t>23154/10841</t>
  </si>
  <si>
    <t>CH-12.5  konténerhorog 12,5T jobbos</t>
  </si>
  <si>
    <t>23154/10840</t>
  </si>
  <si>
    <t>CH-12.5  konténerhorog  12,5T balos</t>
  </si>
  <si>
    <t>295/2026</t>
  </si>
  <si>
    <t>Qvantum Energy Technology Kft.</t>
  </si>
  <si>
    <t>Előleg / megrendelés száma: R-014/2026,              CAP 2026/17 megrendelés</t>
  </si>
  <si>
    <t>294/2026</t>
  </si>
  <si>
    <t>Framest Kft.</t>
  </si>
  <si>
    <t>1311/457</t>
  </si>
  <si>
    <t>GLE 1000 3,0 m kézi láncos emelő</t>
  </si>
  <si>
    <t>293/2026</t>
  </si>
  <si>
    <t>Körösfémker Kft</t>
  </si>
  <si>
    <t>22117/204</t>
  </si>
  <si>
    <t>A 22 5,0 m drótkötél /5200 kg/ 152</t>
  </si>
  <si>
    <t>2102/2336</t>
  </si>
  <si>
    <t>*V.14 Fuvar</t>
  </si>
  <si>
    <t>292/2026</t>
  </si>
  <si>
    <t>2101/21401</t>
  </si>
  <si>
    <t>M18 Fővizsgálati díj megfogók</t>
  </si>
  <si>
    <t>2101/13965</t>
  </si>
  <si>
    <t>M12 vizsgálati díj mágnes</t>
  </si>
  <si>
    <t>25112/2364</t>
  </si>
  <si>
    <t>17,18,19,20 500 QCA állópofa komplett</t>
  </si>
  <si>
    <t>25112/1266</t>
  </si>
  <si>
    <t>12,13,14  500 QCA mozgópofa komplett</t>
  </si>
  <si>
    <t>291/2026</t>
  </si>
  <si>
    <t>21213/106</t>
  </si>
  <si>
    <t>id 300   2,0 m füles heveder</t>
  </si>
  <si>
    <t>22112/27987</t>
  </si>
  <si>
    <t>A 12 0,755 m drótkötél</t>
  </si>
  <si>
    <t>290/2026</t>
  </si>
  <si>
    <t>SZ-Gépész Kft.</t>
  </si>
  <si>
    <t>2101/18186</t>
  </si>
  <si>
    <t>Visszahúzható tipusú zuhanásgátló</t>
  </si>
  <si>
    <t>289/2026</t>
  </si>
  <si>
    <t>288/2026</t>
  </si>
  <si>
    <t>21212/95</t>
  </si>
  <si>
    <t>id 200   1,5 m füles heveder ök.</t>
  </si>
  <si>
    <t>2102/24796</t>
  </si>
  <si>
    <t>*M.108 Fuvar</t>
  </si>
  <si>
    <t>287/2026</t>
  </si>
  <si>
    <t>Flex-Fény Kft.</t>
  </si>
  <si>
    <t>22116/4366</t>
  </si>
  <si>
    <t>A 20 5,0 m drótkötél 30cm-es füllel</t>
  </si>
  <si>
    <t>286/2026</t>
  </si>
  <si>
    <t>Előleg / megrendelés száma: R-013/2026,              Rendelésszám: 20416372,</t>
  </si>
  <si>
    <t>285/2026</t>
  </si>
  <si>
    <t>START PLAST Kft.</t>
  </si>
  <si>
    <t>2101/27381</t>
  </si>
  <si>
    <t>T5 Teherpróba és vizsgálati díj melléklet szerint</t>
  </si>
  <si>
    <t>284/2026</t>
  </si>
  <si>
    <t>Colas Magyarország Zrt.</t>
  </si>
  <si>
    <t>2101/27973</t>
  </si>
  <si>
    <t>T22 Teherpróba és vizsgálati díj melléklet szerint</t>
  </si>
  <si>
    <t>283/2026</t>
  </si>
  <si>
    <t>2101/27384</t>
  </si>
  <si>
    <t>T8 Teherpróba és vizsgálati díj melléklet szerint Monor FAUN</t>
  </si>
  <si>
    <t>2101/27382</t>
  </si>
  <si>
    <t>T6 Teherpróba és vizsgálati díj melléklet szerint Monor</t>
  </si>
  <si>
    <t>T1 Kiszállási díj (2 nap)</t>
  </si>
  <si>
    <t>2327/9367</t>
  </si>
  <si>
    <t>SFGW 10 kiakadásgátló</t>
  </si>
  <si>
    <t>23141/5284</t>
  </si>
  <si>
    <t>PKLGB  10 visszarövidítő horog biztosítóval G 80</t>
  </si>
  <si>
    <t>23131/725</t>
  </si>
  <si>
    <t>KTG 6 összekötő elem G80</t>
  </si>
  <si>
    <t>23151/669</t>
  </si>
  <si>
    <t>KHLG 10 láncos horog G80</t>
  </si>
  <si>
    <t>282/2026</t>
  </si>
  <si>
    <t>2101/18944</t>
  </si>
  <si>
    <t>Vizsgálat visszahúzható tipusú zuhanásgátló</t>
  </si>
  <si>
    <t>2101/12718</t>
  </si>
  <si>
    <t>Vizsgálat egyéni védőeszköz/ Testheveder, rögzítőkötél, zuhanásgátló</t>
  </si>
  <si>
    <t>281/2026</t>
  </si>
  <si>
    <t>Bau-Trans Kft.</t>
  </si>
  <si>
    <t>2101/27378</t>
  </si>
  <si>
    <t>T2 Teherpróba és vizsgálati díj melléklet szerint</t>
  </si>
  <si>
    <t>2103/27151</t>
  </si>
  <si>
    <t>T Kiszállási díj</t>
  </si>
  <si>
    <t>280/2026</t>
  </si>
  <si>
    <t>2101/27403</t>
  </si>
  <si>
    <t>T18 Teherpróba és vizsgálati díj melléklet szerint</t>
  </si>
  <si>
    <t>279/2026</t>
  </si>
  <si>
    <t>2101/27391</t>
  </si>
  <si>
    <t>T15 Teherpróba és vizsgálati díj melléklet szerint</t>
  </si>
  <si>
    <t>278/2026</t>
  </si>
  <si>
    <t>2101/27390</t>
  </si>
  <si>
    <t>T14 Teherpróba és vizsgálati díj melléklet szerint</t>
  </si>
  <si>
    <t>277/2026</t>
  </si>
  <si>
    <t>276/2026</t>
  </si>
  <si>
    <t>2101/27389</t>
  </si>
  <si>
    <t>T13 Teherpróba és vizsgálati díj melléklet szerint</t>
  </si>
  <si>
    <t>275/2026</t>
  </si>
  <si>
    <t>274/2026</t>
  </si>
  <si>
    <t>2101/27377</t>
  </si>
  <si>
    <t>T1 Teherpróba és vizsgálati díj melléklet szerint</t>
  </si>
  <si>
    <t>273/2026</t>
  </si>
  <si>
    <t>PRANGL-Hungaria Kft.</t>
  </si>
  <si>
    <t>T20 Teherpróba és vizsgálati díj melléklet szerint 01.16. Raktár</t>
  </si>
  <si>
    <t>T2 Teherpróba és vizsgálati díj melléklet szerint 01.16 1433</t>
  </si>
  <si>
    <t>2101/27404</t>
  </si>
  <si>
    <t>T19 Teherpróba és vizsgálati díj melléklet szerint 01.16 1310</t>
  </si>
  <si>
    <t>T18 Teherpróba és vizsgálati díj melléklet szerint 01.13. Raktár</t>
  </si>
  <si>
    <t>T17 Teherpróba és vizsgálati díj melléklet szerint 01.13. 1430</t>
  </si>
  <si>
    <t>2101/27392</t>
  </si>
  <si>
    <t>T16 Teherpróba és vizsgálati díj melléklet szerint 01.13. 1249</t>
  </si>
  <si>
    <t>T15 Teherpróba és vizsgálati díj melléklet szerint 01.16. 1361</t>
  </si>
  <si>
    <t>T15 Teherpróba és vizsgálati díj melléklet szerint 01.13. 1310</t>
  </si>
  <si>
    <t>T15 Teherpróba és vizsgálati díj melléklet szerint 01.13 1250</t>
  </si>
  <si>
    <t>T15 Teherpróba és vizsgálati díj melléklet szerint 01.12. 1358</t>
  </si>
  <si>
    <t>T15 Teherpróba és vizsgálati díj melléklet szerint 01.12. 1307</t>
  </si>
  <si>
    <t>T14 Teherpróba és vizsgálati díj melléklet szerint 01.09. 1403</t>
  </si>
  <si>
    <t>T13 Teherpróba és vizsgálati díj melléklet szerint 01.09. 1394</t>
  </si>
  <si>
    <t>T10 Teherpróba és vizsgálati díj melléklet szerint 01.09. 1391</t>
  </si>
  <si>
    <t>2327/10190</t>
  </si>
  <si>
    <t>SFGW 13 kiakadásgátló</t>
  </si>
  <si>
    <t>272/2026</t>
  </si>
  <si>
    <t>Kész Metaltech Kft.</t>
  </si>
  <si>
    <t>2317/24468</t>
  </si>
  <si>
    <t>BKHLG 16-hoz javító készlet ÚJ</t>
  </si>
  <si>
    <t>2317/24467</t>
  </si>
  <si>
    <t>BKHLG 13-hoz javító készlet ÚJ</t>
  </si>
  <si>
    <t>2317/24466</t>
  </si>
  <si>
    <t>BKHLG 10-hoz  javító készlet ÚJ</t>
  </si>
  <si>
    <t>271/2026</t>
  </si>
  <si>
    <t>Gép és Ferrotech Kft.</t>
  </si>
  <si>
    <t>270/2026</t>
  </si>
  <si>
    <t>Tiszamenti Regionális Vízművek Zrt.</t>
  </si>
  <si>
    <t>21219/23669</t>
  </si>
  <si>
    <t>id  50   5,0 m füles heveder 80 cm fültáv</t>
  </si>
  <si>
    <t>269/2026</t>
  </si>
  <si>
    <t>21113/25</t>
  </si>
  <si>
    <t>irs 30   1,5/3 m körkötél</t>
  </si>
  <si>
    <t>21217/131</t>
  </si>
  <si>
    <t>id 800   4,0 m füles heveder</t>
  </si>
  <si>
    <t>268/2026</t>
  </si>
  <si>
    <t>23151/655</t>
  </si>
  <si>
    <t>BKHLG 10 önzáró láncos horog G80</t>
  </si>
  <si>
    <t>267/2026</t>
  </si>
  <si>
    <t>Vasanfer Kft.</t>
  </si>
  <si>
    <t>id 300   3,0 m füles heveder ÖK</t>
  </si>
  <si>
    <t>266/2026</t>
  </si>
  <si>
    <t>2122/21564</t>
  </si>
  <si>
    <t>is 150  4 m füles heveder /150mm fül, fülvédő nélkül A04868-A04883</t>
  </si>
  <si>
    <t>265/2026</t>
  </si>
  <si>
    <t>ZLT Magyarország Kft.</t>
  </si>
  <si>
    <t>1110/27801</t>
  </si>
  <si>
    <t>U-alakú védőkolát  tervezése, gyártása, szerelése emelőasztalhoz</t>
  </si>
  <si>
    <t>1211/27741</t>
  </si>
  <si>
    <t>Gutman HW 2001 2000 kg/  1300x850 mm emelőasztal</t>
  </si>
  <si>
    <t>141/27968</t>
  </si>
  <si>
    <t>Emelőasztal telepítés+ szállítás, kiszállással és szerelési  anyagokkal, főkapcsoló szerkénnyel</t>
  </si>
  <si>
    <t>264/2026</t>
  </si>
  <si>
    <t>Wenfis Mérnök Iroda kft</t>
  </si>
  <si>
    <t>263/2026</t>
  </si>
  <si>
    <t>Grundfos Manufacturing Ltd.</t>
  </si>
  <si>
    <t>141/27984</t>
  </si>
  <si>
    <t>Munkadíj,  kiszállással árajánlat sz.</t>
  </si>
  <si>
    <t>262/2026</t>
  </si>
  <si>
    <t>La Lorraine Kft.</t>
  </si>
  <si>
    <t>142/26964</t>
  </si>
  <si>
    <t>Rámpakiegyenlítő karbantartása olajcserével</t>
  </si>
  <si>
    <t>142/26965</t>
  </si>
  <si>
    <t>Rámpakiegyenlítő fővizsgálata</t>
  </si>
  <si>
    <t>144/22038</t>
  </si>
  <si>
    <t>Kiszállási díj Törökbálint</t>
  </si>
  <si>
    <t>11A11/27953</t>
  </si>
  <si>
    <t>Karbantartási anyagár/ Rámpához (h.o.)</t>
  </si>
  <si>
    <t>11A11/27954</t>
  </si>
  <si>
    <t>Karbantartási anyagár/ emelőasztalhoz (h.o.)</t>
  </si>
  <si>
    <t>142/26966</t>
  </si>
  <si>
    <t>Emelőasztal karbantartás olajcserével</t>
  </si>
  <si>
    <t>261/2026</t>
  </si>
  <si>
    <t>4114/16569</t>
  </si>
  <si>
    <t>35/1 hh 2,5 m rakományrögzítő</t>
  </si>
  <si>
    <t>2102/2431</t>
  </si>
  <si>
    <t>*V.18 Fuvar</t>
  </si>
  <si>
    <t>260/2026</t>
  </si>
  <si>
    <t>Duna-Pent Kft.</t>
  </si>
  <si>
    <t>4114/2590</t>
  </si>
  <si>
    <t>50/2,5 hh 6 m rakományrögzítő</t>
  </si>
  <si>
    <t>4114/4113</t>
  </si>
  <si>
    <t>50/2,5 hh 4 m rakományrögzítő</t>
  </si>
  <si>
    <t>4114/259</t>
  </si>
  <si>
    <t>50/2 hh 4,0 m rakományrögzítő 11075</t>
  </si>
  <si>
    <t>4114/237</t>
  </si>
  <si>
    <t>35/1 hh 8,0 m rakományrögzítő</t>
  </si>
  <si>
    <t>4114/235</t>
  </si>
  <si>
    <t>35/1 hh 4,0 m rakományrögzítő 11073</t>
  </si>
  <si>
    <t>4114/951</t>
  </si>
  <si>
    <t>25/0,4 hh 4,0 m rakományrögzítő</t>
  </si>
  <si>
    <t>259/2026</t>
  </si>
  <si>
    <t>Szerszám Epicentrum Kft.</t>
  </si>
  <si>
    <t>4114/222</t>
  </si>
  <si>
    <t>25/0,25 6,0 m csatos</t>
  </si>
  <si>
    <t>2102/1156</t>
  </si>
  <si>
    <t>*V.10 Fuvar</t>
  </si>
  <si>
    <t>258/2026</t>
  </si>
  <si>
    <t>Élber Kft.</t>
  </si>
  <si>
    <t>21113/29</t>
  </si>
  <si>
    <t>irs 30   4,0/8 m körkötél</t>
  </si>
  <si>
    <t>257/2026</t>
  </si>
  <si>
    <t>23161/27978</t>
  </si>
  <si>
    <t>LRG 1 - 800 lánc függeszték 0,5 m 26049</t>
  </si>
  <si>
    <t>256/2026</t>
  </si>
  <si>
    <t>4114/2890</t>
  </si>
  <si>
    <t>50/2,5 hh 3 m rakományrögzítő</t>
  </si>
  <si>
    <t>255/2026</t>
  </si>
  <si>
    <t>23164/15136</t>
  </si>
  <si>
    <t>lrg 4 - 236 lánc függeszték 2,3 m lánchossz.</t>
  </si>
  <si>
    <t>21214/114</t>
  </si>
  <si>
    <t>id 400  4,0 m füles heveder</t>
  </si>
  <si>
    <t>254/2026</t>
  </si>
  <si>
    <t>Rugócenter Termelő és Szolgáltató</t>
  </si>
  <si>
    <t>23161/23283</t>
  </si>
  <si>
    <t>LRG 1 - 112 lánc függeszték 0,365 m</t>
  </si>
  <si>
    <t>2102/25787</t>
  </si>
  <si>
    <t>*B.6. Fuvar</t>
  </si>
  <si>
    <t>253/2026</t>
  </si>
  <si>
    <t>23164/1153</t>
  </si>
  <si>
    <t>lrg 4 - 425 KRHG - lánc függeszték 2,25 m emelési pontok közt 26030</t>
  </si>
  <si>
    <t>252/2026</t>
  </si>
  <si>
    <t>Mvstore Kft.</t>
  </si>
  <si>
    <t>251/2026</t>
  </si>
  <si>
    <t>Kathat Kivitelező és Szolgáltaató Kft.</t>
  </si>
  <si>
    <t>23162/8366</t>
  </si>
  <si>
    <t>lrg 2 - 425 KRHG - lánc függeszték 5 m BKHLG10 önzáró horog 26018-26019</t>
  </si>
  <si>
    <t>23162/1147</t>
  </si>
  <si>
    <t>lrg 2 - 280 lánc függeszték 2 m 26016-26017</t>
  </si>
  <si>
    <t>23154/697</t>
  </si>
  <si>
    <t>KHÖ 8  öntödei horog G80</t>
  </si>
  <si>
    <t>21114/39</t>
  </si>
  <si>
    <t>irs 40   4,0/8 m körkötél</t>
  </si>
  <si>
    <t>22231/14402</t>
  </si>
  <si>
    <t>G 10 1,5 m drótkötél 122,123</t>
  </si>
  <si>
    <t>2416/15455</t>
  </si>
  <si>
    <t>12  PSO sekli EN13889</t>
  </si>
  <si>
    <t>250/2026</t>
  </si>
  <si>
    <t>Pulzus + Kft</t>
  </si>
  <si>
    <t>4112/2112</t>
  </si>
  <si>
    <t>50/2 hh 6 m hosszú ág</t>
  </si>
  <si>
    <t>249/2026</t>
  </si>
  <si>
    <t>T8 Teherpróba és vizsgálati díj melléklet szerint</t>
  </si>
  <si>
    <t>4131/300</t>
  </si>
  <si>
    <t>RLSK 10 láncos feszítő 9200lbs láncos feszítő 9200lbs</t>
  </si>
  <si>
    <t>248/2026</t>
  </si>
  <si>
    <t>Fortisép Kft.</t>
  </si>
  <si>
    <t>247/2026</t>
  </si>
  <si>
    <t>Ramicó Kft.</t>
  </si>
  <si>
    <t>246/2026</t>
  </si>
  <si>
    <t>245/2026</t>
  </si>
  <si>
    <t>PLANETA-Hebetechnik GmbH.</t>
  </si>
  <si>
    <t>141/27981</t>
  </si>
  <si>
    <t>Próbasúly bérlet, test weights rental</t>
  </si>
  <si>
    <t>141/27980</t>
  </si>
  <si>
    <t>Munkavédelmi szempontú előzetes gépvizsgálat Preliminary machine inspection for occupational safety</t>
  </si>
  <si>
    <t>11A11/27976</t>
  </si>
  <si>
    <t>Matricák,  Stickers for cranes</t>
  </si>
  <si>
    <t>144/24242</t>
  </si>
  <si>
    <t>Kiszállási díj,  Travel cost</t>
  </si>
  <si>
    <t>141/27982</t>
  </si>
  <si>
    <t>Kezelési utasítás fordítás, translation of owners manual</t>
  </si>
  <si>
    <t>141/27979</t>
  </si>
  <si>
    <t>Fővizsgálat,  Certification of cranes according EU/HU standard,  including weight test</t>
  </si>
  <si>
    <t>141/27977</t>
  </si>
  <si>
    <t>Érintésvédelmi vizsgálat,  EPH inspection</t>
  </si>
  <si>
    <t>244/2026</t>
  </si>
  <si>
    <t>T6 Teherpróba és vizsgálati díj melléklet szerint</t>
  </si>
  <si>
    <t>243/2026</t>
  </si>
  <si>
    <t>282/27925</t>
  </si>
  <si>
    <t>PLEW 10T hegeszthető   emelőszem G100</t>
  </si>
  <si>
    <t>2102/21952</t>
  </si>
  <si>
    <t>*M.32 Fuvar</t>
  </si>
  <si>
    <t>242/2026</t>
  </si>
  <si>
    <t>21112/17</t>
  </si>
  <si>
    <t>irs 20  3,0/6  m körkötél 1750,1822,1889</t>
  </si>
  <si>
    <t>21111/6</t>
  </si>
  <si>
    <t>irs 10  3,0/6  m körkötél 0428,0423</t>
  </si>
  <si>
    <t>241/2026</t>
  </si>
  <si>
    <t>Euro-Ketten Kft.</t>
  </si>
  <si>
    <t>143/17421</t>
  </si>
  <si>
    <t>Szállítási  költség Svédország- Magyarország</t>
  </si>
  <si>
    <t>12531/20867</t>
  </si>
  <si>
    <t>662000 Zajszűrő doboz nagy, Silencing box for vacuum pump large 4201870</t>
  </si>
  <si>
    <t>12531/22360</t>
  </si>
  <si>
    <t>616400 VM60/4,0 VacuEasylift Fix Müködtető kar, Multifuntional lifter 4200096</t>
  </si>
  <si>
    <t>12531/25256</t>
  </si>
  <si>
    <t>610908 Csatlakozó d: 52mm Air tube joint  4201479</t>
  </si>
  <si>
    <t>12531/20871</t>
  </si>
  <si>
    <t>610905 Vákuum cső d:52 mm/10m, Air tube, 4201476</t>
  </si>
  <si>
    <t>12531/26935</t>
  </si>
  <si>
    <t>610230 Kerek lapos megfogófej, d: 270mm, Flat suction foot 4200245</t>
  </si>
  <si>
    <t>12531/20866</t>
  </si>
  <si>
    <t>602000 Vákuum szivattyú nagy 3,0/3,6kW , Vacuum pump large. 4200184</t>
  </si>
  <si>
    <t>12531/24325</t>
  </si>
  <si>
    <t>4305894 Levegő filter, Filter Unit Cpl Blak, d:51-51mm</t>
  </si>
  <si>
    <t>12531/24264</t>
  </si>
  <si>
    <t>4201549 Fedő huzat, Cover sock VM60/4,0 Tawi 616951</t>
  </si>
  <si>
    <t>240/2026</t>
  </si>
  <si>
    <t>Revoo Munkaruházati Kft.</t>
  </si>
  <si>
    <t>21213/104</t>
  </si>
  <si>
    <t>id 300   1,0 m füles heveder</t>
  </si>
  <si>
    <t>2102/1987</t>
  </si>
  <si>
    <t>*V.11 Fuvar</t>
  </si>
  <si>
    <t>239/2026</t>
  </si>
  <si>
    <t>Szebanetti Kft.</t>
  </si>
  <si>
    <t>238/2026</t>
  </si>
  <si>
    <t>HIRSCH Porozell Kft.</t>
  </si>
  <si>
    <t>23164/1436</t>
  </si>
  <si>
    <t>lrg 4 - 425 KRHG - lánc függeszték 1 m</t>
  </si>
  <si>
    <t>237/2026</t>
  </si>
  <si>
    <t>Vas-Fémker Kft</t>
  </si>
  <si>
    <t>4115/331</t>
  </si>
  <si>
    <t>50 mm racsni BS</t>
  </si>
  <si>
    <t>236/2026</t>
  </si>
  <si>
    <t>23165/27958</t>
  </si>
  <si>
    <t>Kábeldob Emelő Függeszték</t>
  </si>
  <si>
    <t>235/2026</t>
  </si>
  <si>
    <t>2122/27920</t>
  </si>
  <si>
    <t>is 150  4,53 m füles heveder A04885-A04892</t>
  </si>
  <si>
    <t>21219/27908</t>
  </si>
  <si>
    <t>id  120 2,5 m  füles heveder + 5 füllel /200mm fülhossz+100mm varrás/ 1200 kg   A04858-A04867</t>
  </si>
  <si>
    <t>4112/27919</t>
  </si>
  <si>
    <t>75/4,5 hh 3,94 m hosszú ág 2 füllel/d30mm csaphoz</t>
  </si>
  <si>
    <t>234/2026</t>
  </si>
  <si>
    <t>Semmelweis Egyetem</t>
  </si>
  <si>
    <t>T Kiszállási díj Budapest</t>
  </si>
  <si>
    <t>Fővizsgálat - nagy/kicsi bakok, olajemelő, krokodil emelő, béka</t>
  </si>
  <si>
    <t>Fővizsgálat - járműemelő, hátfal</t>
  </si>
  <si>
    <t>233/2026</t>
  </si>
  <si>
    <t>KNAPP Hungary Kft.</t>
  </si>
  <si>
    <t>2101/18530</t>
  </si>
  <si>
    <t>2103/2535</t>
  </si>
  <si>
    <t>Kiszállási díj /232 km x 250.-Ft/</t>
  </si>
  <si>
    <t>232/2026</t>
  </si>
  <si>
    <t>CEE Aerospace Kft.</t>
  </si>
  <si>
    <t>2101/27303</t>
  </si>
  <si>
    <t>Proof load test cert.</t>
  </si>
  <si>
    <t>231/2026</t>
  </si>
  <si>
    <t>Fővizsgálati díj (szerkezeti és fővizsgálat különbözet)</t>
  </si>
  <si>
    <t>221117/27949</t>
  </si>
  <si>
    <t>2PK 12 0,77 m drótkötél kötélszívvel /65-66</t>
  </si>
  <si>
    <t>230/2026</t>
  </si>
  <si>
    <t>21411/141</t>
  </si>
  <si>
    <t>irg1-10 0,5 m poliészter függeszték</t>
  </si>
  <si>
    <t>229/2026</t>
  </si>
  <si>
    <t>2101/5875</t>
  </si>
  <si>
    <t>228/2026</t>
  </si>
  <si>
    <t>Schal-Tech Homlokzattechnika Kft.</t>
  </si>
  <si>
    <t>irs 20  3,0/6  m körkötél</t>
  </si>
  <si>
    <t>21213/1078</t>
  </si>
  <si>
    <t>id 300   8,0 m füles heveder</t>
  </si>
  <si>
    <t>2417/15496</t>
  </si>
  <si>
    <t>3,25 PSN sekli EN13889</t>
  </si>
  <si>
    <t>227/2026</t>
  </si>
  <si>
    <t>Swietelsky Magyarország Kft.</t>
  </si>
  <si>
    <t>id 300   4,0 m füles heveder Ök</t>
  </si>
  <si>
    <t>226/2026</t>
  </si>
  <si>
    <t>Egis Gyógyszergyár Zrt.</t>
  </si>
  <si>
    <t>2514/16934</t>
  </si>
  <si>
    <t>BSW 1,5 t lemezmegfogó   1500kg</t>
  </si>
  <si>
    <t>225/2026</t>
  </si>
  <si>
    <t>Bayer Construct Zrt.</t>
  </si>
  <si>
    <t>2325/27821</t>
  </si>
  <si>
    <t>KLHW 7 önzáró láncos horog</t>
  </si>
  <si>
    <t>224/2026</t>
  </si>
  <si>
    <t>2418/15481</t>
  </si>
  <si>
    <t>8,5 PSOB sekli EN13889</t>
  </si>
  <si>
    <t>2418/15480</t>
  </si>
  <si>
    <t>6,5 PSOB sekli EN13889</t>
  </si>
  <si>
    <t>223/2026</t>
  </si>
  <si>
    <t>TWS Kft.</t>
  </si>
  <si>
    <t>2122/15569</t>
  </si>
  <si>
    <t>is 50  0,5 m füles heveder A04850-A04853</t>
  </si>
  <si>
    <t>2123/17757</t>
  </si>
  <si>
    <t>im 100 1,125/2,25 m végtelen heveder A04838-A04843</t>
  </si>
  <si>
    <t>21213/17912</t>
  </si>
  <si>
    <t>id 300 2,3 m füles heveder fül 50cm A04848-A04849</t>
  </si>
  <si>
    <t>21219/27871</t>
  </si>
  <si>
    <t>id 200 1,2 m füles heveder + hozott 2db KHG8 A04855</t>
  </si>
  <si>
    <t>21212/3275</t>
  </si>
  <si>
    <t>id 200  1,2 m füles heveder A04844-A04847</t>
  </si>
  <si>
    <t>222/2026</t>
  </si>
  <si>
    <t>221/2026</t>
  </si>
  <si>
    <t>Lifting Trade Kft</t>
  </si>
  <si>
    <t>T5 Teherpróba és vizsgálati díj melléklet szerint  SJY-251</t>
  </si>
  <si>
    <t>2101/27380</t>
  </si>
  <si>
    <t>T4 Teherpróba és vizsgálati díj melléklet szerint  SJJ-790</t>
  </si>
  <si>
    <t>2101/27379</t>
  </si>
  <si>
    <t>T3 Teherpróba és vizsgálati díj melléklet szerint  SFD-179</t>
  </si>
  <si>
    <t>T22 Teherpróba és vizsgálati díj melléklet szerint  XZC-229</t>
  </si>
  <si>
    <t>2101/27972</t>
  </si>
  <si>
    <t>T21 Teherpróba és vizsgálati díj melléklet szerint  XYV-523</t>
  </si>
  <si>
    <t>T20 Teherpróba és vizsgálati díj melléklet szerint  RWX-516</t>
  </si>
  <si>
    <t>T2 Teherpróba és vizsgálati díj melléklet szerint  RTL</t>
  </si>
  <si>
    <t>T19 Teherpróba és vizsgálati díj melléklet szerint  raktár</t>
  </si>
  <si>
    <t>T18 Teherpróba és vizsgálati díj melléklet szerint  PNW</t>
  </si>
  <si>
    <t>T17 Teherpróba és vizsgálati díj melléklet szerint  PMV 883</t>
  </si>
  <si>
    <t>T16 Teherpróba és vizsgálati díj melléklet szerint  PML 855</t>
  </si>
  <si>
    <t>T15 Teherpróba és vizsgálati díj melléklet szerint  NYV-758</t>
  </si>
  <si>
    <t>T14 Teherpróba és vizsgálati díj melléklet szerint  NPT</t>
  </si>
  <si>
    <t>T13 Teherpróba és vizsgálati díj melléklet szerint  NPB-124</t>
  </si>
  <si>
    <t>2101/27388</t>
  </si>
  <si>
    <t>T12 Teherpróba és vizsgálati díj melléklet szerint  MFU</t>
  </si>
  <si>
    <t>2101/27387</t>
  </si>
  <si>
    <t>T11 Teherpróba és vizsgálati díj melléklet szerint  40t</t>
  </si>
  <si>
    <t>SFGW 10 kiakadásgátló   -   SJY-251</t>
  </si>
  <si>
    <t>SFGW 10 kiakadásgátló   -   NPB-124</t>
  </si>
  <si>
    <t>KTG 10  összekötő elem G80   -   PML-855</t>
  </si>
  <si>
    <t>23151/672</t>
  </si>
  <si>
    <t>KHLG 6  láncos horog G80   -   NPB-124</t>
  </si>
  <si>
    <t>23152/650</t>
  </si>
  <si>
    <t>BKHG 10  önzáró szemes horog G80   -   PML-855</t>
  </si>
  <si>
    <t>8,0 biztosító lemez   -   PNW</t>
  </si>
  <si>
    <t>8,0 biztosító lemez   -   NYV-758</t>
  </si>
  <si>
    <t>16  biztosító lemez   -   NYV-758</t>
  </si>
  <si>
    <t>10 biztosító lemez /4mm csavarral/   -   NPT</t>
  </si>
  <si>
    <t>1 ágú  adattábla   -   SJY-251</t>
  </si>
  <si>
    <t>220/2026</t>
  </si>
  <si>
    <t>Coel Számítástechnikai Kft.</t>
  </si>
  <si>
    <t>2125/18711</t>
  </si>
  <si>
    <t>is 200/120mm  6 m 1 füles heveder fül: 5cm, bizt.varrás:50cm A04894-A04897</t>
  </si>
  <si>
    <t>219/2026</t>
  </si>
  <si>
    <t>Meiser Ferroste Kft.</t>
  </si>
  <si>
    <t>2101/18533</t>
  </si>
  <si>
    <t>Vizsgálati díj melléklet szerint Rács</t>
  </si>
  <si>
    <t>Vizsgálati díj melléklet szerint Lépcső</t>
  </si>
  <si>
    <t>Kiszállási díj (122km x 250.Ft)</t>
  </si>
  <si>
    <t>6 biztosító lemez Rács</t>
  </si>
  <si>
    <t>218/2026</t>
  </si>
  <si>
    <t>BW Papersystems Budapest Zrt.</t>
  </si>
  <si>
    <t>T12 Teherpróba és vizsgálati díj melléklet szerint</t>
  </si>
  <si>
    <t>23151/673</t>
  </si>
  <si>
    <t>KHLG 7/8 láncos horog G80</t>
  </si>
  <si>
    <t>217/2026</t>
  </si>
  <si>
    <t>Kiszállási díj (80km x300.-Ft)</t>
  </si>
  <si>
    <t>216/2026</t>
  </si>
  <si>
    <t>4114/14332</t>
  </si>
  <si>
    <t>25/0,25 0,6 m csatos</t>
  </si>
  <si>
    <t>215/2026</t>
  </si>
  <si>
    <t>Szige-mix Kft.</t>
  </si>
  <si>
    <t>2511/530</t>
  </si>
  <si>
    <t>QC-0,5A   lemezmegfogó 0-15 mm</t>
  </si>
  <si>
    <t>214/2026</t>
  </si>
  <si>
    <t>Givaudan Hungary Kft.</t>
  </si>
  <si>
    <t>141/27701</t>
  </si>
  <si>
    <t>Vákuumos emelő áttelepítése ,vizsgálatok, kiszállás.</t>
  </si>
  <si>
    <t>213/2026</t>
  </si>
  <si>
    <t>Algeco Kft.</t>
  </si>
  <si>
    <t>2101/1166</t>
  </si>
  <si>
    <t>Vizsgálat csatlakozó*</t>
  </si>
  <si>
    <t>Visszahúzható tipusú zuhanásgátló*</t>
  </si>
  <si>
    <t>T4 Teherpróba és vizsgálati díj melléklet szerint</t>
  </si>
  <si>
    <t>Egyéni védőeszközök felülvizsgálata*</t>
  </si>
  <si>
    <t>212/2026</t>
  </si>
  <si>
    <t>H+F Kereskedelmi Bt.</t>
  </si>
  <si>
    <t>21111/2</t>
  </si>
  <si>
    <t>irs 10  1,0/2  m körkötél</t>
  </si>
  <si>
    <t>211/2026</t>
  </si>
  <si>
    <t>Linamar Hungary Zrt. Oros Division</t>
  </si>
  <si>
    <t>47/22755</t>
  </si>
  <si>
    <t>IRUDEK Light PLUS 4 testheveder</t>
  </si>
  <si>
    <t>210/2026</t>
  </si>
  <si>
    <t>Darukonstrukt Kft.</t>
  </si>
  <si>
    <t>2122/27892</t>
  </si>
  <si>
    <t>is 400 1,66 m füles heveder A04884</t>
  </si>
  <si>
    <t>2102/1749</t>
  </si>
  <si>
    <t>*CS.3 Fuvar</t>
  </si>
  <si>
    <t>209/2026</t>
  </si>
  <si>
    <t>Ganz Transzformátor- és Villamos Forgógépgyártó Zrt.</t>
  </si>
  <si>
    <t>45/27818</t>
  </si>
  <si>
    <t>Garázsipari felszerelések</t>
  </si>
  <si>
    <t>150.581.218 Csőcsatlakozó-1/4"" BSP Külső 3/8"" NPT Külső</t>
  </si>
  <si>
    <t>45/27963</t>
  </si>
  <si>
    <t>100.570.294 HOSSZABBÍTÓ TÖMLŐ CSATLAKOZÓKKAL - VL 3 m</t>
  </si>
  <si>
    <t>45/27817</t>
  </si>
  <si>
    <t>100.181.119. Külső Csatlakozó-A 119-Porvédő Sapkával</t>
  </si>
  <si>
    <t>2102/25786</t>
  </si>
  <si>
    <t>*B.5. Fuvar</t>
  </si>
  <si>
    <t>208/2026</t>
  </si>
  <si>
    <t>143/22914</t>
  </si>
  <si>
    <t>Szállítási  költség</t>
  </si>
  <si>
    <t>12531/22161</t>
  </si>
  <si>
    <t>610860 Gumi bála megfogó, (2x) d:230mm, Rubber bale foot, 4200287</t>
  </si>
  <si>
    <t>207/2026</t>
  </si>
  <si>
    <t>206/2026</t>
  </si>
  <si>
    <t>205/2026</t>
  </si>
  <si>
    <t>Sodronykötél Kft</t>
  </si>
  <si>
    <t>204/2026</t>
  </si>
  <si>
    <t>JOHNSON CONTROLS International Kft.</t>
  </si>
  <si>
    <t>2101/23609</t>
  </si>
  <si>
    <t>Nyomatékkulcs beszabályzás</t>
  </si>
  <si>
    <t>2101/22034</t>
  </si>
  <si>
    <t>Kalibrálások  (mérleg, nyomásmérő, vákuummérő, nyomatékkulcs, áramváltó, multiméter, hőmérő)</t>
  </si>
  <si>
    <t>203/2026</t>
  </si>
  <si>
    <t>Körber Hungária Gépgyártó Kft</t>
  </si>
  <si>
    <t>21211/90</t>
  </si>
  <si>
    <t>id 100   4,0 m füles heveder</t>
  </si>
  <si>
    <t>id 100   2,0 m füles heveder</t>
  </si>
  <si>
    <t>2416/15466</t>
  </si>
  <si>
    <t>0,5  PSO sekli EN13889</t>
  </si>
  <si>
    <t>202/2026</t>
  </si>
  <si>
    <t>Strabag Logisztika Kft.</t>
  </si>
  <si>
    <t>2317/752</t>
  </si>
  <si>
    <t>RLSP 13-8 biztosító csap</t>
  </si>
  <si>
    <t>201/2026</t>
  </si>
  <si>
    <t>2326/9409</t>
  </si>
  <si>
    <t>lrgs 1 - 250 lánc függeszték 1,5 m</t>
  </si>
  <si>
    <t>2102/24531</t>
  </si>
  <si>
    <t>*M 103 Fuvar</t>
  </si>
  <si>
    <t>200/2026</t>
  </si>
  <si>
    <t>1311/458</t>
  </si>
  <si>
    <t>GLE 2000  3,0 m kézi láncos emelő</t>
  </si>
  <si>
    <t>Buzás Péter</t>
  </si>
  <si>
    <t>2102/13530</t>
  </si>
  <si>
    <t>*P. 1 Fuvar</t>
  </si>
  <si>
    <t>199/2026</t>
  </si>
  <si>
    <t>Veolia Mélyépítő Magyarország Kft.</t>
  </si>
  <si>
    <t>198/2026</t>
  </si>
  <si>
    <t>21111/4</t>
  </si>
  <si>
    <t>irs 10 2,0/4  m körkötél</t>
  </si>
  <si>
    <t>Tóth Ferenc</t>
  </si>
  <si>
    <t>2102/15561</t>
  </si>
  <si>
    <t>*P. 8 Fuvar</t>
  </si>
  <si>
    <t>197/2026</t>
  </si>
  <si>
    <t>21112/8736</t>
  </si>
  <si>
    <t>irs 20  0,8/1,6  m körkötél</t>
  </si>
  <si>
    <t>196/2026</t>
  </si>
  <si>
    <t>21212/94</t>
  </si>
  <si>
    <t>id 200   1,0 m füles heveder</t>
  </si>
  <si>
    <t>195/2026</t>
  </si>
  <si>
    <t>Lufthansa Technik Budapest Kft</t>
  </si>
  <si>
    <t>194/2026</t>
  </si>
  <si>
    <t>21117/70</t>
  </si>
  <si>
    <t>irs 80   6,0/12 m körkötél Ök</t>
  </si>
  <si>
    <t>21118/75</t>
  </si>
  <si>
    <t>irs 100   4,0/8 m körkötél Ök</t>
  </si>
  <si>
    <t>id 300  6,0 m füles heveder Ök</t>
  </si>
  <si>
    <t>id 300   3,0 m füles heveder Ök</t>
  </si>
  <si>
    <t>id 300   2,0 m füles heveder Ök</t>
  </si>
  <si>
    <t>id 200   4,0 m füles  heveder Ök</t>
  </si>
  <si>
    <t>193/2026</t>
  </si>
  <si>
    <t>Veolia Water Hungary Kft.</t>
  </si>
  <si>
    <t>12451/14489</t>
  </si>
  <si>
    <t>ER2CS10021 Kito kiakadásgátló szett (125-500 kg)</t>
  </si>
  <si>
    <t>GLS fuvarköltség Oroszlány</t>
  </si>
  <si>
    <t>192/2026</t>
  </si>
  <si>
    <t>2512/542</t>
  </si>
  <si>
    <t>QP-2,5A lemezmegfogó papucs 60 mm</t>
  </si>
  <si>
    <t>2512/540</t>
  </si>
  <si>
    <t>QP-1,5A lemezmegfogó papucs 50 mm</t>
  </si>
  <si>
    <t>191/2026</t>
  </si>
  <si>
    <t>23162/4528</t>
  </si>
  <si>
    <t>lrg 2 - 750 KRHG-lánc függeszték 3 m</t>
  </si>
  <si>
    <t>*M 102</t>
  </si>
  <si>
    <t>190/2026</t>
  </si>
  <si>
    <t>189/2026</t>
  </si>
  <si>
    <t>188/2026</t>
  </si>
  <si>
    <t>2124/3825</t>
  </si>
  <si>
    <t>idm 300  3/6 m végtelen heveder</t>
  </si>
  <si>
    <t>idm 300  1/2 m végtelen heveder</t>
  </si>
  <si>
    <t>2416/15467</t>
  </si>
  <si>
    <t>0,75  PSO sekli EN13889</t>
  </si>
  <si>
    <t>187/2026</t>
  </si>
  <si>
    <t>186/2026</t>
  </si>
  <si>
    <t>185/2026</t>
  </si>
  <si>
    <t>184/2026</t>
  </si>
  <si>
    <t>183/2026</t>
  </si>
  <si>
    <t>2512/538</t>
  </si>
  <si>
    <t>QP-0,75A lemezmegfogó papucs 50 mm</t>
  </si>
  <si>
    <t>12531/27890</t>
  </si>
  <si>
    <t>610602 Rubber Gasket, 310x110mm, white EPDM 4201418,  "400681 replaced by 4201418"</t>
  </si>
  <si>
    <t>182/2026</t>
  </si>
  <si>
    <t>221117/19338</t>
  </si>
  <si>
    <t>1PK 10/12mm PVC bevonatos sodronykötél 20 méter /117</t>
  </si>
  <si>
    <t>181/2026</t>
  </si>
  <si>
    <t>180/2026</t>
  </si>
  <si>
    <t>Bodrogi Bau Kft.</t>
  </si>
  <si>
    <t>179/2026</t>
  </si>
  <si>
    <t>Ferr-Tek Kft</t>
  </si>
  <si>
    <t>21212/1596</t>
  </si>
  <si>
    <t>id 200   2,5 m füles heveder</t>
  </si>
  <si>
    <t>178/2026</t>
  </si>
  <si>
    <t>Quatro Trend Kft</t>
  </si>
  <si>
    <t>177/2026</t>
  </si>
  <si>
    <t>Ferro-Net Kft</t>
  </si>
  <si>
    <t>Vizsgálati díj /ID füles heveder/</t>
  </si>
  <si>
    <t>176/2026</t>
  </si>
  <si>
    <t>23151/671</t>
  </si>
  <si>
    <t>KHLG 16 láncos horog G80</t>
  </si>
  <si>
    <t>23152/662</t>
  </si>
  <si>
    <t>KHG 16 szemes horog G80</t>
  </si>
  <si>
    <t>2102/2698</t>
  </si>
  <si>
    <t>*V.22 Fuvar</t>
  </si>
  <si>
    <t>175/2026</t>
  </si>
  <si>
    <t>Unicentrál-Daruszervíz Kft.</t>
  </si>
  <si>
    <t>M2 Kiszállási díj (468kmx250Ft)</t>
  </si>
  <si>
    <t>M18 Fővizsgálati díj melléklet szerint</t>
  </si>
  <si>
    <t>174/2026</t>
  </si>
  <si>
    <t>21116/58</t>
  </si>
  <si>
    <t>irs 60  4,0/8 m körkötél</t>
  </si>
  <si>
    <t>173/2026</t>
  </si>
  <si>
    <t>West Hungária Bau Kft.</t>
  </si>
  <si>
    <t>47/27922</t>
  </si>
  <si>
    <t>Cado Lemur rugalmas heveder+öv, hátsó toldalékkal, XXL</t>
  </si>
  <si>
    <t>47/27923</t>
  </si>
  <si>
    <t>Cado Energy-R energiaelnyelő rugalmas hevederszalaggal, 2m</t>
  </si>
  <si>
    <t>2102/3953</t>
  </si>
  <si>
    <t>*CS.4 Fuvar</t>
  </si>
  <si>
    <t>172/2026</t>
  </si>
  <si>
    <t>Moratus Szerkezetépítő Kft.</t>
  </si>
  <si>
    <t>2101/27385</t>
  </si>
  <si>
    <t>Betonbumpa fővizsgálat</t>
  </si>
  <si>
    <t>171/2026</t>
  </si>
  <si>
    <t>id 200   1,5 m füles heveder</t>
  </si>
  <si>
    <t>21211/87</t>
  </si>
  <si>
    <t>id 100   1,5 m füles heveder</t>
  </si>
  <si>
    <t>170/2026</t>
  </si>
  <si>
    <t>Heinzler Gépgyártó Kft.</t>
  </si>
  <si>
    <t>im 200 2/4 m végtelen heveder A04828-A04837</t>
  </si>
  <si>
    <t>2123/16233</t>
  </si>
  <si>
    <t>im 200 1,5/3,0 m végtelen heveder A04822-A04827</t>
  </si>
  <si>
    <t>169/2026</t>
  </si>
  <si>
    <t>Pero-Safe Kft.</t>
  </si>
  <si>
    <t>168/2026</t>
  </si>
  <si>
    <t>23164/6289</t>
  </si>
  <si>
    <t>lrg 4 - 670 lánc függeszték 1,5 m 26014-26015</t>
  </si>
  <si>
    <t>167/2026</t>
  </si>
  <si>
    <t>id 300   3,0 m füles heveder  ök</t>
  </si>
  <si>
    <t>id 200   2,0 m füles heveder  ök</t>
  </si>
  <si>
    <t>166/2026</t>
  </si>
  <si>
    <t>Kingspan Kereskedelmi Kft.</t>
  </si>
  <si>
    <t>165/2026</t>
  </si>
  <si>
    <t>282/10003</t>
  </si>
  <si>
    <t>PLDW M12  emelőszem 700 kg</t>
  </si>
  <si>
    <t>164/2026</t>
  </si>
  <si>
    <t>163/2026</t>
  </si>
  <si>
    <t>162/2026</t>
  </si>
  <si>
    <t>Grundfos South East Europe Kft</t>
  </si>
  <si>
    <t>2515/20336</t>
  </si>
  <si>
    <t>SCC-0.5 csavarorsós megfogó 0-28 mm</t>
  </si>
  <si>
    <t>161/2026</t>
  </si>
  <si>
    <t>id 200   4,0 m füles heveder ÖK</t>
  </si>
  <si>
    <t>22116/2357</t>
  </si>
  <si>
    <t>A 20 3,0 m drótkötél Ök</t>
  </si>
  <si>
    <t>160/2026</t>
  </si>
  <si>
    <t>Hi-Lex Hungary Kft.</t>
  </si>
  <si>
    <t>21115/50</t>
  </si>
  <si>
    <t>irs 50   5,0/10 m körkötél Ök</t>
  </si>
  <si>
    <t>2102/8427</t>
  </si>
  <si>
    <t>*CS.10 Fuvar</t>
  </si>
  <si>
    <t>159/2026</t>
  </si>
  <si>
    <t>Bonex Épitőipari Kft</t>
  </si>
  <si>
    <t>id 500 6,0 m füles heveder A04517 Ök</t>
  </si>
  <si>
    <t>158/2026</t>
  </si>
  <si>
    <t>Pegazus Trade Kft</t>
  </si>
  <si>
    <t>21115/43</t>
  </si>
  <si>
    <t>irs 50   0,5/1 m körkötél Ök</t>
  </si>
  <si>
    <t>irs 50   0,5/1 m körkötél ök</t>
  </si>
  <si>
    <t>21113/23</t>
  </si>
  <si>
    <t>irs 30  0,5/1 m körkötél Ök</t>
  </si>
  <si>
    <t>irs 30   2,0/4 m körkötél Ök</t>
  </si>
  <si>
    <t>157/2026</t>
  </si>
  <si>
    <t>T11 Teherpróba és vizsgálati díj melléklet szerint</t>
  </si>
  <si>
    <t>156/2026</t>
  </si>
  <si>
    <t>T20 Teherpróba és vizsgálati díj melléklet szerint</t>
  </si>
  <si>
    <t>155/2026</t>
  </si>
  <si>
    <t>Fjord Acél Kft.</t>
  </si>
  <si>
    <t>2102/8425</t>
  </si>
  <si>
    <t>*CS.8 Fuvar</t>
  </si>
  <si>
    <t>154/2026</t>
  </si>
  <si>
    <t>irs 20  2,0/4  m körkötél ök 0764</t>
  </si>
  <si>
    <t>irs 10  1,0/2  m körkötél  ök 0027,0291</t>
  </si>
  <si>
    <t>153/2026</t>
  </si>
  <si>
    <t>2327/10898</t>
  </si>
  <si>
    <t>PSG 13 RLS bizt.csap</t>
  </si>
  <si>
    <t>152/2026</t>
  </si>
  <si>
    <t>MatAlex Kft.</t>
  </si>
  <si>
    <t>282/12477</t>
  </si>
  <si>
    <t>TAWGK-M8*13 menetes forgószem G80 300 kg</t>
  </si>
  <si>
    <t>282/593</t>
  </si>
  <si>
    <t>TAWGK-M12*18  menetes forgószem G80 500 kg</t>
  </si>
  <si>
    <t>2102/1064</t>
  </si>
  <si>
    <t>*M.2 Fuvar</t>
  </si>
  <si>
    <t>151/2026</t>
  </si>
  <si>
    <t>2102/1111</t>
  </si>
  <si>
    <t>*V.5 Fuvar</t>
  </si>
  <si>
    <t>150/2026</t>
  </si>
  <si>
    <t>Kovácsműszaki Kft</t>
  </si>
  <si>
    <t>21115/48</t>
  </si>
  <si>
    <t>irs 50   3,0/6 m körkötél</t>
  </si>
  <si>
    <t>149/2026</t>
  </si>
  <si>
    <t>KME 600 C emelőmágnes 600 kg 2503266</t>
  </si>
  <si>
    <t>148/2026</t>
  </si>
  <si>
    <t>147/2026</t>
  </si>
  <si>
    <t>Saint-Gobain Hungary Kft.</t>
  </si>
  <si>
    <t>146/2026</t>
  </si>
  <si>
    <t>AXIÁL MBC Kft.</t>
  </si>
  <si>
    <t>21118/73</t>
  </si>
  <si>
    <t>irs 100   2,0/4 m körkötél</t>
  </si>
  <si>
    <t>145/2026</t>
  </si>
  <si>
    <t>144/2026</t>
  </si>
  <si>
    <t>ETAR chip</t>
  </si>
  <si>
    <t>BKHG 10  önzáró szemes horog G80</t>
  </si>
  <si>
    <t>143/2026</t>
  </si>
  <si>
    <t>2101/4728</t>
  </si>
  <si>
    <t>23122/615</t>
  </si>
  <si>
    <t>KGYG  4 10  gyűjtőkarika G80</t>
  </si>
  <si>
    <t>142/2026</t>
  </si>
  <si>
    <t>141/2026</t>
  </si>
  <si>
    <t>Salzgitter Mannesmann Acélkereskedelmi Kft.</t>
  </si>
  <si>
    <t>140/2026</t>
  </si>
  <si>
    <t>Inter-Tefu Kft.</t>
  </si>
  <si>
    <t>21213/2302</t>
  </si>
  <si>
    <t>id 300. 10,0 m füles heveder  A04818--A04821</t>
  </si>
  <si>
    <t>139/2026</t>
  </si>
  <si>
    <t>138/2026</t>
  </si>
  <si>
    <t>MKIF  VIA Úthálózat Üzemeltető Zrt.</t>
  </si>
  <si>
    <t>2511/535</t>
  </si>
  <si>
    <t>QC-3A lemezmegfogó 30 mm</t>
  </si>
  <si>
    <t>2102/2338</t>
  </si>
  <si>
    <t>*V.16 Fuvar</t>
  </si>
  <si>
    <t>137/2026</t>
  </si>
  <si>
    <t>23154/687</t>
  </si>
  <si>
    <t>APA 2t  hegeszthető  emelőszem G80</t>
  </si>
  <si>
    <t>136/2026</t>
  </si>
  <si>
    <t>23154/688</t>
  </si>
  <si>
    <t>APA 3t hegeszthető  emelőszem G80</t>
  </si>
  <si>
    <t>135/2026</t>
  </si>
  <si>
    <t>Weinberg '93 Kft.</t>
  </si>
  <si>
    <t>id 200   2,0 m füles heveder /1856,1889,1921,2024</t>
  </si>
  <si>
    <t>134/2026</t>
  </si>
  <si>
    <t>id 200   2,0 m füles heveder /2082,1958</t>
  </si>
  <si>
    <t>133/2026</t>
  </si>
  <si>
    <t>id 200   2,0 m füles heveder /1973,2297</t>
  </si>
  <si>
    <t>132/2026</t>
  </si>
  <si>
    <t>2151/27709</t>
  </si>
  <si>
    <t>Fülvédő anyagból tépőzáras védelem 1m /irs10-hez</t>
  </si>
  <si>
    <t>2102/6042</t>
  </si>
  <si>
    <t>*V.28 Fuvar</t>
  </si>
  <si>
    <t>131/2026</t>
  </si>
  <si>
    <t>23164/2828</t>
  </si>
  <si>
    <t>lrg 4 - 236 KRHG - lánc függeszték 1,5 m 26005-26006</t>
  </si>
  <si>
    <t>2102/6043</t>
  </si>
  <si>
    <t>*V.29 Fuvar</t>
  </si>
  <si>
    <t>130/2026</t>
  </si>
  <si>
    <t>GE Vernova Kft  (285015)</t>
  </si>
  <si>
    <t>21415/27918</t>
  </si>
  <si>
    <t>irg4-63 5,0 m poliészter függeszték +CH konténeremelő szem 26007</t>
  </si>
  <si>
    <t>129/2026</t>
  </si>
  <si>
    <t>211110/23576</t>
  </si>
  <si>
    <t>RSXXL 400 6/12 m Spec. körkötél 40 t</t>
  </si>
  <si>
    <t>211110/23577</t>
  </si>
  <si>
    <t>RSXXL 400 5/10 m Spec. körkötél 40 t</t>
  </si>
  <si>
    <t>211110/23578</t>
  </si>
  <si>
    <t>RSXXL 400 2,5/5 m Spec. körkötél 40 t</t>
  </si>
  <si>
    <t>2413/7882</t>
  </si>
  <si>
    <t>85      PSOB sekli</t>
  </si>
  <si>
    <t>128/2026</t>
  </si>
  <si>
    <t>Avermann-Horváth Kft.</t>
  </si>
  <si>
    <t>2511/531</t>
  </si>
  <si>
    <t>QC-1A  lemezmegfogó 20 mm</t>
  </si>
  <si>
    <t>127/2026</t>
  </si>
  <si>
    <t>126/2026</t>
  </si>
  <si>
    <t>2102/24794</t>
  </si>
  <si>
    <t>*M.107 Fuvar</t>
  </si>
  <si>
    <t>125/2026</t>
  </si>
  <si>
    <t>142/27896</t>
  </si>
  <si>
    <t>Pódium védőkorlát  gyártása és egyedi festés RAL 5015</t>
  </si>
  <si>
    <t>142/27895</t>
  </si>
  <si>
    <t>Pódium szerkezeti javításának költsége.</t>
  </si>
  <si>
    <t>145/27894</t>
  </si>
  <si>
    <t>2,5 t teherbírású emelőpódium utólagos tervezése,  dokumentáció.</t>
  </si>
  <si>
    <t>124/2026</t>
  </si>
  <si>
    <t>123/2026</t>
  </si>
  <si>
    <t>143/16943</t>
  </si>
  <si>
    <t>Szállítási költség Szeged</t>
  </si>
  <si>
    <t>143/9202</t>
  </si>
  <si>
    <t>Szállítási költség Békéscsaba</t>
  </si>
  <si>
    <t>119/27905</t>
  </si>
  <si>
    <t>STIV 12 t /2m  Állítható emelőgerenda, 4-4 állítási pont. + PSOB 6,5 sekli +WHCS 16 horog</t>
  </si>
  <si>
    <t>122/2026</t>
  </si>
  <si>
    <t>Kamionvilág Kft</t>
  </si>
  <si>
    <t>4115/3879</t>
  </si>
  <si>
    <t>50 mm racsni+forgóhorog BS+FH (5059-W)</t>
  </si>
  <si>
    <t>121/2026</t>
  </si>
  <si>
    <t>2101/18535</t>
  </si>
  <si>
    <t>120/2026</t>
  </si>
  <si>
    <t>Bader Industrie Kft.</t>
  </si>
  <si>
    <t>221117/24062</t>
  </si>
  <si>
    <t>2PK 4 1,573 m drótkötél kötélszívvel</t>
  </si>
  <si>
    <t>221117/26691</t>
  </si>
  <si>
    <t>2PK  2/3 0,5 m drótkötél kötélszívvel, átlátszó PVC bevonattal</t>
  </si>
  <si>
    <t>119/2026</t>
  </si>
  <si>
    <t>Daal-Con Kft.</t>
  </si>
  <si>
    <t>118/2026</t>
  </si>
  <si>
    <t>Siemens Energy Kft.</t>
  </si>
  <si>
    <t>117/2026</t>
  </si>
  <si>
    <t>2153/773</t>
  </si>
  <si>
    <t>KPV 80 kopásvédő 154257</t>
  </si>
  <si>
    <t>KPV 80 kopásvédő  154016</t>
  </si>
  <si>
    <t>Javítási rezsi óradíj 24493</t>
  </si>
  <si>
    <t>Javítási rezsi óradíj 24490</t>
  </si>
  <si>
    <t>Javítási rezsi óradíj 230122</t>
  </si>
  <si>
    <t>Javítási rezsi óradíj 154257</t>
  </si>
  <si>
    <t>Javítási rezsi óradíj 154016</t>
  </si>
  <si>
    <t>21213/1205</t>
  </si>
  <si>
    <t>id 300   2,5 m füles heveder hozott fémszem E5913/2017 /A04447</t>
  </si>
  <si>
    <t>id 300   2,5 m füles heveder  hozott fémszem E5951/2017 /A04446</t>
  </si>
  <si>
    <t>21212/21688</t>
  </si>
  <si>
    <t>id 200  2,57 m füles heveder 230122  /A04440-A04441</t>
  </si>
  <si>
    <t>id 200   1,5 m füles heveder 154257</t>
  </si>
  <si>
    <t>id 200   1,5 m füles heveder 154016</t>
  </si>
  <si>
    <t>21211/17744</t>
  </si>
  <si>
    <t>id 100  1,8 m füles heveder 24493 A04444-A04445</t>
  </si>
  <si>
    <t>id 100  1,8 m füles heveder 24490 /A04442-A04443</t>
  </si>
  <si>
    <t>8,0 biztosító lemez  154016</t>
  </si>
  <si>
    <t>*V.18 Fuvar visszaszállítás</t>
  </si>
  <si>
    <t>116/2026</t>
  </si>
  <si>
    <t>115/2026</t>
  </si>
  <si>
    <t>114/2026</t>
  </si>
  <si>
    <t>id 200   2,0 m füles heveder Ök</t>
  </si>
  <si>
    <t>113/2026</t>
  </si>
  <si>
    <t>112/2026</t>
  </si>
  <si>
    <t>2101/16446</t>
  </si>
  <si>
    <t>Kiszállási díj (82kmx250.-Ft)</t>
  </si>
  <si>
    <t>111/2026</t>
  </si>
  <si>
    <t>21114/34</t>
  </si>
  <si>
    <t>irs 40  1,0/2 m körkötél</t>
  </si>
  <si>
    <t>21114/36</t>
  </si>
  <si>
    <t>irs 40   2,0/4 m körkötél</t>
  </si>
  <si>
    <t>21113/31</t>
  </si>
  <si>
    <t>irs 30  6,0/12 m körkötél</t>
  </si>
  <si>
    <t>21113/24</t>
  </si>
  <si>
    <t>irs 30  1,0/2 m körkötél</t>
  </si>
  <si>
    <t>irs 10  3,0/6  m körkötél</t>
  </si>
  <si>
    <t>21212/103</t>
  </si>
  <si>
    <t>id 200  8,0 m füles heveder</t>
  </si>
  <si>
    <t>21211/89</t>
  </si>
  <si>
    <t>id 100   3,0 m füles heveder</t>
  </si>
  <si>
    <t>4111/9659</t>
  </si>
  <si>
    <t>75/5 hh  10 m rakományrögzítő</t>
  </si>
  <si>
    <t>110/2026</t>
  </si>
  <si>
    <t>13113/545</t>
  </si>
  <si>
    <t>OCS-A-5 darumérleg 5000 kg</t>
  </si>
  <si>
    <t>13113/10171</t>
  </si>
  <si>
    <t>OCS-3-Y   könnyített darumérleg 3000 kg</t>
  </si>
  <si>
    <t>1314/910</t>
  </si>
  <si>
    <t>KML-C 2000 futómacska lánccal 160-305 mm</t>
  </si>
  <si>
    <t>1313/519</t>
  </si>
  <si>
    <t>KML 2000  futómacska lánccal 88-203 mm</t>
  </si>
  <si>
    <t>1313/518</t>
  </si>
  <si>
    <t>KML 1000  futómacska lánccal 64-203 mm</t>
  </si>
  <si>
    <t>2612/15277</t>
  </si>
  <si>
    <t>KME 1000 C  emelőmágnes 1000 kg</t>
  </si>
  <si>
    <t>23111/606</t>
  </si>
  <si>
    <t>KLG_T  5x24 mm kézi lánc</t>
  </si>
  <si>
    <t>23111/605</t>
  </si>
  <si>
    <t>KLG  5x25 mm kézi lánc</t>
  </si>
  <si>
    <t>134/470</t>
  </si>
  <si>
    <t>KKV 800  kötélvonszoló 20 m kötéllel</t>
  </si>
  <si>
    <t>134/920</t>
  </si>
  <si>
    <t>KKV 5400  kötélvonszoló 20 m kötéllel</t>
  </si>
  <si>
    <t>134/469</t>
  </si>
  <si>
    <t>KKV 3200  kötélvonszoló 20 m kötéllel</t>
  </si>
  <si>
    <t>1331/467</t>
  </si>
  <si>
    <t>KFE 5000 fogasléces emelő</t>
  </si>
  <si>
    <t>1331/912</t>
  </si>
  <si>
    <t>KFE 10000 fogasléces emelő</t>
  </si>
  <si>
    <t>1321/456</t>
  </si>
  <si>
    <t>GBE 750 1,5 m karos láncos emelő</t>
  </si>
  <si>
    <t>1321/455</t>
  </si>
  <si>
    <t>GBE 6000  1,5 m karos láncos emelő</t>
  </si>
  <si>
    <t>1321/454</t>
  </si>
  <si>
    <t>GBE 3000 1,5 m karos láncos emelő</t>
  </si>
  <si>
    <t>1321/453</t>
  </si>
  <si>
    <t>GBE 1500  1,5 m karos láncos emelő</t>
  </si>
  <si>
    <t>23111/604</t>
  </si>
  <si>
    <t>ELG 8  emelőlánc horg.</t>
  </si>
  <si>
    <t>23111/603</t>
  </si>
  <si>
    <t>ELG 6  emelőlánc horg.</t>
  </si>
  <si>
    <t>258/524</t>
  </si>
  <si>
    <t>AS 3  betongyűrűmegfogó 50-180 mm</t>
  </si>
  <si>
    <t>258/919</t>
  </si>
  <si>
    <t>AS 1,5  betongyűrűmegfogó 40-120 mm</t>
  </si>
  <si>
    <t>13111/1303</t>
  </si>
  <si>
    <t>38 2000 GLE kiakadásgátló /38,39,40,41/ komplett</t>
  </si>
  <si>
    <t>13111/1290</t>
  </si>
  <si>
    <t>38 1000 GLE kiakadásgátló /38,39,40,41/ komplett</t>
  </si>
  <si>
    <t>13212/18526</t>
  </si>
  <si>
    <t>34-5 NEW  biztosítófül komplett GBE  750 /34-2, 34-3, 34-3, 34-4, 34-5/</t>
  </si>
  <si>
    <t>13212/18527</t>
  </si>
  <si>
    <t>34-5 NEW  biztosítófül komplett GBE  1500 /34-2, 34-3, 34-3, 34-4, 34-5/</t>
  </si>
  <si>
    <t>109/2026</t>
  </si>
  <si>
    <t>2416/15470</t>
  </si>
  <si>
    <t>8,5  PSO sekli EN13889</t>
  </si>
  <si>
    <t>2416/15468</t>
  </si>
  <si>
    <t>1,5 PSO sekli EN13889</t>
  </si>
  <si>
    <t>108/2026</t>
  </si>
  <si>
    <t>McHale Hungária Kft.</t>
  </si>
  <si>
    <t>4114/1711</t>
  </si>
  <si>
    <t>25/0,25 1,3 m  csatos fekete</t>
  </si>
  <si>
    <t>2102/25144</t>
  </si>
  <si>
    <t>*B.2. Fuvar</t>
  </si>
  <si>
    <t>107/2026</t>
  </si>
  <si>
    <t>2102/3974</t>
  </si>
  <si>
    <t>*V.24 Fuvar</t>
  </si>
  <si>
    <t>106/2026</t>
  </si>
  <si>
    <t>Hámor Kft.</t>
  </si>
  <si>
    <t>irs 30  0,5/1 m körkötél</t>
  </si>
  <si>
    <t>ELAD 26</t>
  </si>
  <si>
    <t>TERV 26</t>
  </si>
  <si>
    <t>TÉNY 26/TERV 26</t>
  </si>
  <si>
    <t>KORRIGÁLT 26</t>
  </si>
  <si>
    <t>6 % TÉNY 26</t>
  </si>
  <si>
    <t>Bonusz_26</t>
  </si>
  <si>
    <t>Alap_26</t>
  </si>
  <si>
    <t>KTGC_26</t>
  </si>
  <si>
    <t>JUT_26</t>
  </si>
  <si>
    <t>250 FT/db</t>
  </si>
  <si>
    <t>130 FT/db</t>
  </si>
  <si>
    <t>Nettó</t>
  </si>
  <si>
    <t>210 FT/db</t>
  </si>
  <si>
    <t>727/2026</t>
  </si>
  <si>
    <t>Pro Grip Kft.</t>
  </si>
  <si>
    <t>4114/27603</t>
  </si>
  <si>
    <t>25/0,4 hn 6,0 m rakományrögzítő kék hozott hevederből</t>
  </si>
  <si>
    <t>4114/27602</t>
  </si>
  <si>
    <t>25/0,4 hn 6,0 m rakományrögzítő fekete hozott hevederből</t>
  </si>
  <si>
    <t>4114/27607</t>
  </si>
  <si>
    <t>25/0,4 hn 4 m rakományrögzítő kék hozott hevederből</t>
  </si>
  <si>
    <t>4114/27606</t>
  </si>
  <si>
    <t>25/0,4 hn 4 m rakományrögzítő fekete hozott hevederből</t>
  </si>
  <si>
    <t>4114/27611</t>
  </si>
  <si>
    <t>25/0,4 hn 3,0 m rakományrögzítő kék hozott hevederből</t>
  </si>
  <si>
    <t>4114/27612</t>
  </si>
  <si>
    <t>25/0,4 hn 3,0 m rakományrögzítő kék</t>
  </si>
  <si>
    <t>4114/27610</t>
  </si>
  <si>
    <t>25/0,4 hn 3,0 m rakományrögzítő fekete hozott hevederből</t>
  </si>
  <si>
    <t>4114/27617</t>
  </si>
  <si>
    <t>25/0,4 hn 2 m rakományrögzítő kék hozott hevederből</t>
  </si>
  <si>
    <t>4114/27618</t>
  </si>
  <si>
    <t>25/0,4 hn 2 m rakományrögzítő kék</t>
  </si>
  <si>
    <t>4114/27616</t>
  </si>
  <si>
    <t>25/0,4 hn 2 m rakományrögzítő fekete hozott hevederből</t>
  </si>
  <si>
    <t>4114/27622</t>
  </si>
  <si>
    <t>25/0,4 hn 1,0 m rakományrögzítő kék hozott hevederből</t>
  </si>
  <si>
    <t>4114/27621</t>
  </si>
  <si>
    <t>25/0,4 hn 1,0 m rakományrögzítő kék</t>
  </si>
  <si>
    <t>4114/27623</t>
  </si>
  <si>
    <t>25/0,4 hn 1,0 m rakományrögzítő fekete hozott hevederből</t>
  </si>
  <si>
    <t>4114/27605</t>
  </si>
  <si>
    <t>25/0,4 hh 6,0 m rakományrögzítő kék hozott h.ágból</t>
  </si>
  <si>
    <t>4114/27604</t>
  </si>
  <si>
    <t>25/0,4 hh 6,0 m rakományrögzítő fekete hozott hevederből</t>
  </si>
  <si>
    <t>4114/27609</t>
  </si>
  <si>
    <t>25/0,4 hh 4,0 m rakományrögzítő kék hozott h.ág</t>
  </si>
  <si>
    <t>4114/27608</t>
  </si>
  <si>
    <t>25/0,4 hh 4,0 m rakományrögzítő fekete hozott h.ág</t>
  </si>
  <si>
    <t>4114/27614</t>
  </si>
  <si>
    <t>25/0,4 hh 3,0 m rakományrögzítő kék hozott h.ág</t>
  </si>
  <si>
    <t>4114/27613</t>
  </si>
  <si>
    <t>25/0,4 hh 3,0 m rakományrögzítő kék</t>
  </si>
  <si>
    <t>4114/27615</t>
  </si>
  <si>
    <t>25/0,4 hh 3,0 m rakományrögzítő fekete hozott h.ág</t>
  </si>
  <si>
    <t>4114/27620</t>
  </si>
  <si>
    <t>25/0,4 hh 2,0 m rakományrögzítő kék</t>
  </si>
  <si>
    <t>4114/27619</t>
  </si>
  <si>
    <t>25/0,4 hh 2,0 m rakományrögzítő fekete hozott h.ág</t>
  </si>
  <si>
    <t>4114/25936</t>
  </si>
  <si>
    <t>25/0,4 hh 2,0 m rakományrögzítő fekete</t>
  </si>
  <si>
    <t>726/2026</t>
  </si>
  <si>
    <t>ASG Vízgép Kft.</t>
  </si>
  <si>
    <t>23153/20064</t>
  </si>
  <si>
    <t>APA 15t hegeszthető  emelőszem G80 GL</t>
  </si>
  <si>
    <t>725/2026</t>
  </si>
  <si>
    <t>Antal Ipari és Kereskedelmi Kft</t>
  </si>
  <si>
    <t>724/2026</t>
  </si>
  <si>
    <t>S.S.L.  Rental Kft</t>
  </si>
  <si>
    <t>irs 10  3,0/6  m körkötél Ök</t>
  </si>
  <si>
    <t>4114/25752</t>
  </si>
  <si>
    <t>50/2 hh 10,5 m (10m+0,5m) rakományrögzítő fekete</t>
  </si>
  <si>
    <t>4114/27974</t>
  </si>
  <si>
    <t>50/2 ff 17 m (1m+16m) rakományrögzítő fekete fül-fül</t>
  </si>
  <si>
    <t>4114/27318</t>
  </si>
  <si>
    <t>35/1 hh 5,5 m (5m+0,5m) rakományrögzítő fekete</t>
  </si>
  <si>
    <t>4114/27317</t>
  </si>
  <si>
    <t>35/1 hh 3,5 m (3m+0,5m) rakományrögzítő fekete</t>
  </si>
  <si>
    <t>723/2026</t>
  </si>
  <si>
    <t>Messer GasPack GmbH</t>
  </si>
  <si>
    <t>4114/11470</t>
  </si>
  <si>
    <t>SP8 STRAP 2025111966</t>
  </si>
  <si>
    <t>4114/1695</t>
  </si>
  <si>
    <t>50/2,5 lh 3,5 m rakományrögzítő EIV IN2025110966</t>
  </si>
  <si>
    <t>722/2026</t>
  </si>
  <si>
    <t>4114/1694</t>
  </si>
  <si>
    <t>50/2,5 kh+lh 0,9+1,5 m rakományrögzítő MGP 1</t>
  </si>
  <si>
    <t>2102/8422</t>
  </si>
  <si>
    <t>*CS.5 Fuvar</t>
  </si>
  <si>
    <t>721/2026</t>
  </si>
  <si>
    <t>23164/22307</t>
  </si>
  <si>
    <t>lrg 4 - 670 KRHG - lánc függeszték 5 m EP 26177-26178</t>
  </si>
  <si>
    <t>720/2026</t>
  </si>
  <si>
    <t>23121/614</t>
  </si>
  <si>
    <t>KGYG  2 6/7  gyűjtőkarika G80</t>
  </si>
  <si>
    <t>719/2026</t>
  </si>
  <si>
    <t>718/2026</t>
  </si>
  <si>
    <t>ÉGV Toronydaru Zrt</t>
  </si>
  <si>
    <t>23162/28094</t>
  </si>
  <si>
    <t>lrg 2 - 1120 KRHG-lánc függeszték 1,7 m 26169-26170</t>
  </si>
  <si>
    <t>717/2026</t>
  </si>
  <si>
    <t>2104/12092</t>
  </si>
  <si>
    <t>Varrás</t>
  </si>
  <si>
    <t>T12 Teherpróba és vizsgálati díj melléklet szerint 02.26 1256</t>
  </si>
  <si>
    <t>T11 Teherpróba és vizsgálati díj melléklet szerint 02.26 1175</t>
  </si>
  <si>
    <t>T10 Teherpróba és vizsgálati díj melléklet szerint 02.11 1364</t>
  </si>
  <si>
    <t>T1 Teherpróba és vizsgálati díj melléklet szerint 02.11 1300</t>
  </si>
  <si>
    <t>217/504</t>
  </si>
  <si>
    <t>H 80  huzat kék 8 cs</t>
  </si>
  <si>
    <t>217/500</t>
  </si>
  <si>
    <t>H 30  huzat sárga 3 cs</t>
  </si>
  <si>
    <t>2327/786</t>
  </si>
  <si>
    <t>1234 ágú  adattábla G100</t>
  </si>
  <si>
    <t>716/2026</t>
  </si>
  <si>
    <t>414/11319</t>
  </si>
  <si>
    <t>KPDL 210*160 HARD sarokvédő</t>
  </si>
  <si>
    <t>id 200  8,0 m füles heveder A03080-A03081</t>
  </si>
  <si>
    <t>id 200  6,0 m füles heveder Ök</t>
  </si>
  <si>
    <t>id 200   4,0 m füles heveder Ök</t>
  </si>
  <si>
    <t>4114/2748</t>
  </si>
  <si>
    <t>50/2 hh 3 m rakományrögzítő</t>
  </si>
  <si>
    <t>715/2026</t>
  </si>
  <si>
    <t>23154/14822</t>
  </si>
  <si>
    <t>WHCS 6 csapágyas forgóhorog G80</t>
  </si>
  <si>
    <t>23154/13015</t>
  </si>
  <si>
    <t>WHCS 10 csapágyas forgóhorog G80</t>
  </si>
  <si>
    <t>23122/625</t>
  </si>
  <si>
    <t>NGYG 4 7  gyűjtőkarika G80</t>
  </si>
  <si>
    <t>23122/622</t>
  </si>
  <si>
    <t>NGYG 4 10 gyűjtőkarika G80</t>
  </si>
  <si>
    <t>23141/674</t>
  </si>
  <si>
    <t>KRHG 10  rövidítő horog G80</t>
  </si>
  <si>
    <t>23121/608</t>
  </si>
  <si>
    <t>KGYG  2 13  gyűjtőkarika G80</t>
  </si>
  <si>
    <t>23121/607</t>
  </si>
  <si>
    <t>KGYG  2 10 gyűjtőkarika G80</t>
  </si>
  <si>
    <t>21113/30</t>
  </si>
  <si>
    <t>irs 30 5,0/10 m körkötél</t>
  </si>
  <si>
    <t>21215/894</t>
  </si>
  <si>
    <t>id 500   5,0 m füles heveder</t>
  </si>
  <si>
    <t>21213/23392</t>
  </si>
  <si>
    <t>id 300. 10,5 m füles heveder</t>
  </si>
  <si>
    <t>23154/11360</t>
  </si>
  <si>
    <t>FSG 7/8 forgószem G80</t>
  </si>
  <si>
    <t>23154/691</t>
  </si>
  <si>
    <t>ASHG 2t felhegeszthető horog G80</t>
  </si>
  <si>
    <t>23154/690</t>
  </si>
  <si>
    <t>APA 8t  hegeszthető  emelőszem G80</t>
  </si>
  <si>
    <t>714/2026</t>
  </si>
  <si>
    <t>Közép-dunántúli Vízügyi Igazgatóság</t>
  </si>
  <si>
    <t>23112/745</t>
  </si>
  <si>
    <t>KLG 8 teherlánc G80 (3x5m)</t>
  </si>
  <si>
    <t>23154/11362</t>
  </si>
  <si>
    <t>FSG 13  forgószem G80</t>
  </si>
  <si>
    <t>713/2026</t>
  </si>
  <si>
    <t>4114/7414</t>
  </si>
  <si>
    <t>50/2,5 hh 6 m rakományrögzítő ERGO</t>
  </si>
  <si>
    <t>712/2026</t>
  </si>
  <si>
    <t>Bundy Kft.</t>
  </si>
  <si>
    <t>21219/4411</t>
  </si>
  <si>
    <t>id 150 4,0 m füles heveder fülvédő nélkül, a fül kiegyenesítve</t>
  </si>
  <si>
    <t>711/2026</t>
  </si>
  <si>
    <t>Verarbeiten Pausits Kft.</t>
  </si>
  <si>
    <t>23164/1416</t>
  </si>
  <si>
    <t>lrg 4 - 1120 KRHG - lánc függeszték 1,7 m</t>
  </si>
  <si>
    <t>710/2026</t>
  </si>
  <si>
    <t>Cas-Pro Kft.</t>
  </si>
  <si>
    <t>4114/17730</t>
  </si>
  <si>
    <t>25/0,4 hn 6,0 m rakományrögzítő fekete</t>
  </si>
  <si>
    <t>4114/18416</t>
  </si>
  <si>
    <t>25/0,4 hh 6,0 m rakományrögzítő fekete</t>
  </si>
  <si>
    <t>709/2026</t>
  </si>
  <si>
    <t>Tóth Ipari és Szolgáltató Kft.</t>
  </si>
  <si>
    <t>708/2026</t>
  </si>
  <si>
    <t>707/2026</t>
  </si>
  <si>
    <t>143/16946</t>
  </si>
  <si>
    <t>GLS Fuvar</t>
  </si>
  <si>
    <t>12531/27263</t>
  </si>
  <si>
    <t>620103 Noise &amp; dust filter VM60-270   4201567</t>
  </si>
  <si>
    <t>12531/27191</t>
  </si>
  <si>
    <t>620010LS  Swivel bend, low built 4202298</t>
  </si>
  <si>
    <t>12531/27192</t>
  </si>
  <si>
    <t>610941 Rubber sleeve, lower 110x515mm 4201493</t>
  </si>
  <si>
    <t>12531/23534</t>
  </si>
  <si>
    <t>610933 Légszürő filter betét 610931 szűrőhöz, filter insert 4201492</t>
  </si>
  <si>
    <t>12531/23390</t>
  </si>
  <si>
    <t>610865 Gumi tömítés (gasket) OD: 235mm, ID 110mm gumibálamegfogóhoz 4201475</t>
  </si>
  <si>
    <t>12531/27916</t>
  </si>
  <si>
    <t>4309682 Szűrő, Filter Unit Cpl Black, 51-38mm 610931</t>
  </si>
  <si>
    <t>706/2026</t>
  </si>
  <si>
    <t>259/2079</t>
  </si>
  <si>
    <t>HCF15ahs  automata daruvilla 1500 kg</t>
  </si>
  <si>
    <t>2102/15560</t>
  </si>
  <si>
    <t>*P. 7 Fuvar</t>
  </si>
  <si>
    <t>705/2026</t>
  </si>
  <si>
    <t>704/2026</t>
  </si>
  <si>
    <t>Vasex Kft.</t>
  </si>
  <si>
    <t>703/2026</t>
  </si>
  <si>
    <t>Safety Lift Kft.</t>
  </si>
  <si>
    <t>23113/19404</t>
  </si>
  <si>
    <t>6x24x54 mm (külső méret) DIN5685C horganyzott  hosszúszemű lánc 20m/dob</t>
  </si>
  <si>
    <t>23113/19433</t>
  </si>
  <si>
    <t>5x20x45mm (külső méret) lapos folyólánc DIN5685C horganyzott  hosszúszemű lánc 25m/dob</t>
  </si>
  <si>
    <t>702/2026</t>
  </si>
  <si>
    <t>Jungheinrich Hungária Kft.</t>
  </si>
  <si>
    <t>4152/557</t>
  </si>
  <si>
    <t>B10 (32 mm-hez) kapocs 250 db</t>
  </si>
  <si>
    <t>4153/14406</t>
  </si>
  <si>
    <t>30mm MD16/MD50/ 150 m, 1200Kgf pántszalag puha</t>
  </si>
  <si>
    <t>701/2026</t>
  </si>
  <si>
    <t>700/2026</t>
  </si>
  <si>
    <t>Bácsvíz Víz- és Csatornaszolgáltató Zrt.</t>
  </si>
  <si>
    <t>3103/24474</t>
  </si>
  <si>
    <t>12mm 35x7 2160N/mm2 horganyzott zsíros zZ In 047 Fmin=109 kN/F=112kN</t>
  </si>
  <si>
    <t>699/2026</t>
  </si>
  <si>
    <t>119/27943</t>
  </si>
  <si>
    <t>STIV 1 t 3500 mm Állítható emelőgerenda,  1000-3500 mm között állítható, osztásköz: 50mm</t>
  </si>
  <si>
    <t>11A11/17162</t>
  </si>
  <si>
    <t>Jelölö H-ITB öntapadó matrica kicsi 400x80 mm</t>
  </si>
  <si>
    <t>11A11/26643</t>
  </si>
  <si>
    <t>Adattábla matrica ( 12x7,5cm)</t>
  </si>
  <si>
    <t>698/2026</t>
  </si>
  <si>
    <t>2101/28100</t>
  </si>
  <si>
    <t>T Fő vizsgálati díj Jámrűdaru (NIR-098)</t>
  </si>
  <si>
    <t>697/2026</t>
  </si>
  <si>
    <t>2101/28099</t>
  </si>
  <si>
    <t>T Szerkezeti vizsgálat járműdaru (TBL-943)</t>
  </si>
  <si>
    <t>696/2026</t>
  </si>
  <si>
    <t>695/2026</t>
  </si>
  <si>
    <t>Abraziv Mérnöki Iroda  és Gépgyártó Kft.</t>
  </si>
  <si>
    <t>281/11738</t>
  </si>
  <si>
    <t>M 30 gyűrűscsavar 3200 kg  C15E</t>
  </si>
  <si>
    <t>694/2026</t>
  </si>
  <si>
    <t>2612/15274</t>
  </si>
  <si>
    <t>KME 100 C emelőmágnes 100 kg</t>
  </si>
  <si>
    <t>693/2026</t>
  </si>
  <si>
    <t>692/2026</t>
  </si>
  <si>
    <t>691/2026</t>
  </si>
  <si>
    <t>T16 Teherpróba és vizsgálati díj melléklet szerint</t>
  </si>
  <si>
    <t>690/2026</t>
  </si>
  <si>
    <t>689/2026</t>
  </si>
  <si>
    <t>688/2026</t>
  </si>
  <si>
    <t>TRGY Tokodaltárói Rácsgyártó K. Kft.</t>
  </si>
  <si>
    <t>21214/115</t>
  </si>
  <si>
    <t>id 400 5,0 m füles heveder A05228-A05229</t>
  </si>
  <si>
    <t>687/2026</t>
  </si>
  <si>
    <t>FémAlk Zrt.</t>
  </si>
  <si>
    <t>23164/20616</t>
  </si>
  <si>
    <t>lrg 4 - 236 KRHG - lánc függeszték 1 m EP 26168</t>
  </si>
  <si>
    <t>686/2026</t>
  </si>
  <si>
    <t>Berek Zsalu Kft</t>
  </si>
  <si>
    <t>T3 Teherpróba és vizsgálati díj melléklet szerint</t>
  </si>
  <si>
    <t>685/2026</t>
  </si>
  <si>
    <t>684/2026</t>
  </si>
  <si>
    <t>Jenbacher Gas Engines Hungary Kft.</t>
  </si>
  <si>
    <t>T19 Teherpróba díj melléklet szerint</t>
  </si>
  <si>
    <t>131121/28032</t>
  </si>
  <si>
    <t>Alsó Horog, Teljes POS: 22 Yalehandy 0,5t</t>
  </si>
  <si>
    <t>131121/28031</t>
  </si>
  <si>
    <t>Alsó Horog POS: 24 PT_A 1,60t</t>
  </si>
  <si>
    <t>683/2026</t>
  </si>
  <si>
    <t>682/2026</t>
  </si>
  <si>
    <t>681/2026</t>
  </si>
  <si>
    <t>4132/3805</t>
  </si>
  <si>
    <t>RLSHKE 10 láncos feszítő horoggal EN 9200lbs +adattábla</t>
  </si>
  <si>
    <t>680/2026</t>
  </si>
  <si>
    <t>679/2026</t>
  </si>
  <si>
    <t>678/2026</t>
  </si>
  <si>
    <t>677/2026</t>
  </si>
  <si>
    <t>KME 600 C emelőmágnes 600 kg Ök</t>
  </si>
  <si>
    <t>676/2026</t>
  </si>
  <si>
    <t>23162/27831</t>
  </si>
  <si>
    <t>lrg 2 - 750 KRHG-lánc függeszték 3,1 m 26086</t>
  </si>
  <si>
    <t>675/2026</t>
  </si>
  <si>
    <t>APA 2t  hegeszthető  emelőszem G80 m.sz.: 15853</t>
  </si>
  <si>
    <t>674/2026</t>
  </si>
  <si>
    <t>21116/53</t>
  </si>
  <si>
    <t>irs 60 1,0/2 m körkötél Ök</t>
  </si>
  <si>
    <t>irs 50   4,0/8 m körkötél Ök</t>
  </si>
  <si>
    <t>irs 50   3,0/6 m körkötél Ök</t>
  </si>
  <si>
    <t>21114/41</t>
  </si>
  <si>
    <t>irs 40   6,0/12 m körkötél Ök</t>
  </si>
  <si>
    <t>irs 40   4,0/8 m körkötél Ök</t>
  </si>
  <si>
    <t>21114/38</t>
  </si>
  <si>
    <t>irs 40   3,0/6 m körkötél Ök</t>
  </si>
  <si>
    <t>irs 30   4,0/8 m körkötél Ök</t>
  </si>
  <si>
    <t>irs 30   3,0/6 m körkötél Ök</t>
  </si>
  <si>
    <t>irs 20  3,0/6  m körkötél Ök</t>
  </si>
  <si>
    <t>irs 20  2,0/4  m körkötél Ök</t>
  </si>
  <si>
    <t>21118/3133</t>
  </si>
  <si>
    <t>irs 100   1,0/2 m körkötél Ök</t>
  </si>
  <si>
    <t>irs 10 2,0/4  m körkötél Ök</t>
  </si>
  <si>
    <t>irs 10  1,5/3  m körkötél Ök</t>
  </si>
  <si>
    <t>673/2026</t>
  </si>
  <si>
    <t>GYGV Kanizsa Kft.</t>
  </si>
  <si>
    <t>141/28090</t>
  </si>
  <si>
    <t>Üzembe helyezés</t>
  </si>
  <si>
    <t>143/28092</t>
  </si>
  <si>
    <t>Szállítás</t>
  </si>
  <si>
    <t>1245/27983</t>
  </si>
  <si>
    <t>ER2M 050 IS-IS 5t elektromos láncos emelő 4,0m em. W30( 205-305mm)  elkt. futómű</t>
  </si>
  <si>
    <t>Előleg befizetése, számlaszám:4147/2025</t>
  </si>
  <si>
    <t>1112/28089</t>
  </si>
  <si>
    <t>DP-13 5,0t x 10,8m híddaru és L=19m  darupálya gyárása, telepítése</t>
  </si>
  <si>
    <t>672/2026</t>
  </si>
  <si>
    <t>23153/20519</t>
  </si>
  <si>
    <t>SH 1,0t  S-horog</t>
  </si>
  <si>
    <t>281/10436</t>
  </si>
  <si>
    <t>M 16 gyűrűscsavar 700 kg  C15E B</t>
  </si>
  <si>
    <t>281/10642</t>
  </si>
  <si>
    <t>M 12 gyűrűscsavar 340 kg C15E B</t>
  </si>
  <si>
    <t>KME 1000 C  emelőmágnes 1000 kg Ök</t>
  </si>
  <si>
    <t>21117/69</t>
  </si>
  <si>
    <t>irs 80   5,0/10 m körkötél Ök</t>
  </si>
  <si>
    <t>irs 40  1,0/2 m körkötél Ök</t>
  </si>
  <si>
    <t>irs 20   1,5/3  m körkötél Ök</t>
  </si>
  <si>
    <t>irs 20   1,0/2  m körkötél Ök</t>
  </si>
  <si>
    <t>irs 20   0,5/1  m körkötél Ök</t>
  </si>
  <si>
    <t>irs 10  1,0/2  m körkötél Ök</t>
  </si>
  <si>
    <t>id 200   1,5 m füles heveder Ök</t>
  </si>
  <si>
    <t>671/2026</t>
  </si>
  <si>
    <t>281/11971</t>
  </si>
  <si>
    <t>M 8 gyűrűsanya 140 kg DIN 582 C 15E B</t>
  </si>
  <si>
    <t>281/11176</t>
  </si>
  <si>
    <t>M 6 gyűrűscsavar 75 kg C15E</t>
  </si>
  <si>
    <t>281/10438</t>
  </si>
  <si>
    <t>M 27 gyűrűscsavar 2100 kg  C15E</t>
  </si>
  <si>
    <t>281/10441</t>
  </si>
  <si>
    <t>M 24 gyűrűscsavar 1800 kg  C15E</t>
  </si>
  <si>
    <t>281/10435</t>
  </si>
  <si>
    <t>M 10 gyűrűscsavar 230 kg C15E B</t>
  </si>
  <si>
    <t>irs 40   4,0/8 m körkötél ÖK</t>
  </si>
  <si>
    <t>670/2026</t>
  </si>
  <si>
    <t>Né-Ko Kft.</t>
  </si>
  <si>
    <t>2124/1787</t>
  </si>
  <si>
    <t>idm 200  4/8 m végtelen heveder</t>
  </si>
  <si>
    <t>4112/266</t>
  </si>
  <si>
    <t>50/2,5 hh piros 9,6 m hosszú ág</t>
  </si>
  <si>
    <t>669/2026</t>
  </si>
  <si>
    <t>668/2026</t>
  </si>
  <si>
    <t>KLG 8 teherlánc G80</t>
  </si>
  <si>
    <t>2101/1493</t>
  </si>
  <si>
    <t>CS5 Teherpróba és vizsgálati díj melléklet szerint 02.20</t>
  </si>
  <si>
    <t>667/2026</t>
  </si>
  <si>
    <t>Smartus Zrt.</t>
  </si>
  <si>
    <t>12441/28095</t>
  </si>
  <si>
    <t>LC-000156 emelő lánc 5,6x15,7mm, EQ 001 emelőhöz, Load chain KEQ-056</t>
  </si>
  <si>
    <t>D. 5 Fuvar</t>
  </si>
  <si>
    <t>666/2026</t>
  </si>
  <si>
    <t>665/2026</t>
  </si>
  <si>
    <t>664/2026</t>
  </si>
  <si>
    <t>Star-Tech 2004 Kft.</t>
  </si>
  <si>
    <t>2124/1124</t>
  </si>
  <si>
    <t>idm 100  2/4 m végtelen heveder</t>
  </si>
  <si>
    <t>2124/4163</t>
  </si>
  <si>
    <t>idm 100  1,5/3 m végtelen heveder</t>
  </si>
  <si>
    <t>663/2026</t>
  </si>
  <si>
    <t>Rud-SpanSet Emeléstechnika Kft</t>
  </si>
  <si>
    <t>1318/27670</t>
  </si>
  <si>
    <t>TSP 030 - 3,0t kézi futómű 82-204 mm "C" csatlakozóval</t>
  </si>
  <si>
    <t>662/2026</t>
  </si>
  <si>
    <t>661/2026</t>
  </si>
  <si>
    <t>660/2026</t>
  </si>
  <si>
    <t>Zoltek Zrt.</t>
  </si>
  <si>
    <t>21414/14615</t>
  </si>
  <si>
    <t>irg4-21 0,5 m poliészter függeszték</t>
  </si>
  <si>
    <t>2102/9734</t>
  </si>
  <si>
    <t>*M.22 Fuvar</t>
  </si>
  <si>
    <t>659/2026</t>
  </si>
  <si>
    <t>658/2026</t>
  </si>
  <si>
    <t>Hettyei Éptech Kft.</t>
  </si>
  <si>
    <t>2102/19197</t>
  </si>
  <si>
    <t>*M.29 Fuvar</t>
  </si>
  <si>
    <t>657/2026</t>
  </si>
  <si>
    <t>id 200   3,0 m füles heveder lapos füllel /A02591-A02600</t>
  </si>
  <si>
    <t>21219/20482</t>
  </si>
  <si>
    <t>id  200  5 m füles heveder lapos füllel /A02541-A02590</t>
  </si>
  <si>
    <t>656/2026</t>
  </si>
  <si>
    <t>Pappas Auto Magyarország Kft.</t>
  </si>
  <si>
    <t>655/2026</t>
  </si>
  <si>
    <t>2101/6953</t>
  </si>
  <si>
    <t>M5 Fővizsgálati  díj melléklet szerint</t>
  </si>
  <si>
    <t>654/2026</t>
  </si>
  <si>
    <t>KHLG 6  láncos horog G80</t>
  </si>
  <si>
    <t>23151/670</t>
  </si>
  <si>
    <t>KHLG 13 láncos horog G80</t>
  </si>
  <si>
    <t>653/2026</t>
  </si>
  <si>
    <t>DHP District Heating Pipes Kft.</t>
  </si>
  <si>
    <t>2511/533</t>
  </si>
  <si>
    <t>QC-2A  lemezmegfogó 25 mm Szállítás</t>
  </si>
  <si>
    <t>QC-1A  lemezmegfogó 20 mm Heggesztő</t>
  </si>
  <si>
    <t>QC-0,5A   lemezmegfogó 15 mm Lakatos műhely</t>
  </si>
  <si>
    <t>QC-0,5A   lemezmegfogó 15 mm Heggesztő</t>
  </si>
  <si>
    <t>255/27969</t>
  </si>
  <si>
    <t>PHW 6,0T/párban haszn. Csőmegfogó horog Üzem</t>
  </si>
  <si>
    <t>23162/18488</t>
  </si>
  <si>
    <t>lrg 2 - 425 KRHG - lánc függeszték 1,5 m Extruder</t>
  </si>
  <si>
    <t>23165/27961</t>
  </si>
  <si>
    <t>lrg 1 - 200 KRHG - lánc függeszték 3 m + mindkét végén KGYG2-8 Körasztal</t>
  </si>
  <si>
    <t>KHG 13  szemes horog G80 Extruder</t>
  </si>
  <si>
    <t>irs 20  2,0/4  m körkötél Szállítás</t>
  </si>
  <si>
    <t>21112/20</t>
  </si>
  <si>
    <t>irs 20   6,0/12 m körkötél Szállítás</t>
  </si>
  <si>
    <t>irs 20   4,0/8  m körkötél Szállítás</t>
  </si>
  <si>
    <t>irs 20   1,0/2  m körkötél Üzem</t>
  </si>
  <si>
    <t>irs 20   1,0/2  m körkötél Lakatos műhely</t>
  </si>
  <si>
    <t>irs 10  1,0/2  m körkötél Lakatos műhely</t>
  </si>
  <si>
    <t>21414/150</t>
  </si>
  <si>
    <t>irg4-42 1,5 m poliészter függeszték Extruder</t>
  </si>
  <si>
    <t>21216/2752</t>
  </si>
  <si>
    <t>id 600  7,0 m füles heveder Üzem</t>
  </si>
  <si>
    <t>id 500 6,0 m füles heveder Üzem</t>
  </si>
  <si>
    <t>id 400 5,0 m füles heveder Extruder</t>
  </si>
  <si>
    <t>21213/13945</t>
  </si>
  <si>
    <t>id 300. 9,0 m füles heveder Üzem</t>
  </si>
  <si>
    <t>21212/27870</t>
  </si>
  <si>
    <t>id 200  0,5 m füles heveder Műanyag</t>
  </si>
  <si>
    <t>21212/100</t>
  </si>
  <si>
    <t>id 200   5,0 m füles heveder Műanyag</t>
  </si>
  <si>
    <t>id 200   3,0 m füles heveder Műanyag</t>
  </si>
  <si>
    <t>id 200   2,0 m füles heveder Szállítás</t>
  </si>
  <si>
    <t>id 200   2,0 m füles heveder Heggesztő</t>
  </si>
  <si>
    <t>id 200   1,0 m füles heveder Műanyag</t>
  </si>
  <si>
    <t>id 100   1,5 m füles heveder Heggesztő</t>
  </si>
  <si>
    <t>id 100   1,0 m füles heveder Heggesztő</t>
  </si>
  <si>
    <t>222310/28068</t>
  </si>
  <si>
    <t>GPK 20 6570 mm drótkötél alul kötélszívvel és KTG 13-mal Üzem</t>
  </si>
  <si>
    <t>GBE 1500  1,5 m karos láncos emelő Körasztal</t>
  </si>
  <si>
    <t>4114/2126</t>
  </si>
  <si>
    <t>50/2 hn 6 m rakományrögzítő Körasztal</t>
  </si>
  <si>
    <t>4114/18194</t>
  </si>
  <si>
    <t>50/2 hn 3 m rakományrögzítő Műanyag</t>
  </si>
  <si>
    <t>50/2 hn 3 m rakományrögzítő Körasztal</t>
  </si>
  <si>
    <t>50/2 hh 8 m rakományrögzítő 26188 Körasztal</t>
  </si>
  <si>
    <t>4,75  PSO sekli EN13889 Extruder</t>
  </si>
  <si>
    <t>4114/238</t>
  </si>
  <si>
    <t>35/1 hn 6,0 m rakományrögzítő Körasztal</t>
  </si>
  <si>
    <t>4114/3503</t>
  </si>
  <si>
    <t>35/1 hn 3,0 m rakományrögzítő Műanyag</t>
  </si>
  <si>
    <t>35/1 hn 3,0 m rakományrögzítő Körasztal</t>
  </si>
  <si>
    <t>35/1 hh  6,0 m rakományrögzítő 11074 Körasztal</t>
  </si>
  <si>
    <t>652/2026</t>
  </si>
  <si>
    <t>IGM Robotrendszerek Kft.</t>
  </si>
  <si>
    <t>2101/12984</t>
  </si>
  <si>
    <t>M7 Fővizsgálati díj melléklet szerint</t>
  </si>
  <si>
    <t>651/2026</t>
  </si>
  <si>
    <t>FGSZ Zrt.</t>
  </si>
  <si>
    <t>144/23557</t>
  </si>
  <si>
    <t>Tétel 00070 Kiszállás Budapest - Beregdarócz  -Budapest útvonal Cikkszám: 75005670</t>
  </si>
  <si>
    <t>142/28059</t>
  </si>
  <si>
    <t>Tétel 00010 Beregdaróc K. Áll. Targonca Szerkezeti vizsgálata Cikkszám: 75008539</t>
  </si>
  <si>
    <t>142/28060</t>
  </si>
  <si>
    <t>Tétel 00010 Beregdaróc K. Áll. Kézi m. bakdaru láncos emelővel Szerkezeti vizsg. Cikksz.: 75008539</t>
  </si>
  <si>
    <t>650/2026</t>
  </si>
  <si>
    <t>4114/25843</t>
  </si>
  <si>
    <t>25/0,25 1,8 m+0,08m csatos citromsárga  hozott horgokkal</t>
  </si>
  <si>
    <t>649/2026</t>
  </si>
  <si>
    <t>Szabados és Társa Kft.</t>
  </si>
  <si>
    <t>id 200   2,5 m füles heveder Ök</t>
  </si>
  <si>
    <t>1241/28058</t>
  </si>
  <si>
    <t>HE-500 MF-TS Elektromos köteles csörlő 500kg - 1,5mt, 40 mt ( HE50FS40P1)</t>
  </si>
  <si>
    <t>648/2026</t>
  </si>
  <si>
    <t>ZMTU Europe Kft</t>
  </si>
  <si>
    <t>144/20056</t>
  </si>
  <si>
    <t>Kiszállási díj Szigetszentmiklós</t>
  </si>
  <si>
    <t>142/28030</t>
  </si>
  <si>
    <t>Hibafeltárás (rámpakiegyenlítő) munkadíj</t>
  </si>
  <si>
    <t>647/2026</t>
  </si>
  <si>
    <t>2102/15581</t>
  </si>
  <si>
    <t>*M.25 Fuvar</t>
  </si>
  <si>
    <t>646/2026</t>
  </si>
  <si>
    <t>144/23943</t>
  </si>
  <si>
    <t>Tétel 00070 Kiszállás Budapest - Kápolnásnyék  -Budapest útvonal Cikkszám: 75005670</t>
  </si>
  <si>
    <t>142/23945</t>
  </si>
  <si>
    <t>Tétel 00050 Kápolnásnyék gépész m., Teherfelvevő eszköz: sekli fővizsgálata Cikkszám: 75006606</t>
  </si>
  <si>
    <t>142/23947</t>
  </si>
  <si>
    <t>Tétel 00050 Kápolnásnyék gépész m., Teherfelvevő eszköz: körkötél fővizsgálata Cikkszám: 75006606</t>
  </si>
  <si>
    <t>142/28069</t>
  </si>
  <si>
    <t>Tétel 00050 Kápolnásnyék gépész m., Teherfelvevő eszköz: hordófogó fővizsgálata Cikkszám: 75006606</t>
  </si>
  <si>
    <t>142/23942</t>
  </si>
  <si>
    <t>Tétel 00050 Kápolnásnyék gépész m., Láncfüggeszték fővizsgálata Cikkszám: 75006606</t>
  </si>
  <si>
    <t>142/23948</t>
  </si>
  <si>
    <t>Tétel 00050 Kápolnásnyék g. m.,Teherfelvevő eszk.: gyűjtőkarika fővizsgálata Cikksz.: 75006606</t>
  </si>
  <si>
    <t>142/23944</t>
  </si>
  <si>
    <t>142/28070</t>
  </si>
  <si>
    <t>Tétel 00040 Kápolnásnyék Kézi láncos emelő fővizsgálata Cikkszám: 75008542</t>
  </si>
  <si>
    <t>645/2026</t>
  </si>
  <si>
    <t>TAEG Zrt.</t>
  </si>
  <si>
    <t>2123/1836</t>
  </si>
  <si>
    <t>im 100 1/2 m végtelen heveder</t>
  </si>
  <si>
    <t>2123/2159</t>
  </si>
  <si>
    <t>im 100 0,5/1 m végtelen heveder</t>
  </si>
  <si>
    <t>2102/24816</t>
  </si>
  <si>
    <t>*M.175 Fuvar</t>
  </si>
  <si>
    <t>644/2026</t>
  </si>
  <si>
    <t>Siómetrik Kft.</t>
  </si>
  <si>
    <t>4114/228</t>
  </si>
  <si>
    <t>25/0,4 hn 6,0 m rakományrögzítő 11072</t>
  </si>
  <si>
    <t>4114/23739</t>
  </si>
  <si>
    <t>25/0,25 2 m csatos</t>
  </si>
  <si>
    <t>4114/8979</t>
  </si>
  <si>
    <t>25/0,25  1 m csatos</t>
  </si>
  <si>
    <t>2102/15601</t>
  </si>
  <si>
    <t>*M.27 Fuvar</t>
  </si>
  <si>
    <t>643/2026</t>
  </si>
  <si>
    <t>2102/25145</t>
  </si>
  <si>
    <t>*B.3. Fuvar</t>
  </si>
  <si>
    <t>642/2026</t>
  </si>
  <si>
    <t>Linamar Hungary Zrt. PPM.</t>
  </si>
  <si>
    <t>im 200 1,5/3,0 m végtelen heveder</t>
  </si>
  <si>
    <t>*V.20 Fuvar Visszaszállítás</t>
  </si>
  <si>
    <t>*V.11 Fuvar Felszállítás</t>
  </si>
  <si>
    <t>641/2026</t>
  </si>
  <si>
    <t>Ganz Motor Kft</t>
  </si>
  <si>
    <t>282/10232</t>
  </si>
  <si>
    <t>PLDW M14  emelőszem  1000 kg</t>
  </si>
  <si>
    <t>282/8919</t>
  </si>
  <si>
    <t>PLDW M10 emelőszem 500 kg</t>
  </si>
  <si>
    <t>281/27975</t>
  </si>
  <si>
    <t>M 14 gyűrűsanya 500kg DIN582 K</t>
  </si>
  <si>
    <t>281/11180</t>
  </si>
  <si>
    <t>M 12 gyűrűsanya 340 kg C15E B</t>
  </si>
  <si>
    <t>22118/8579</t>
  </si>
  <si>
    <t>A 24 3,0 m drótkötél 61-63</t>
  </si>
  <si>
    <t>640/2026</t>
  </si>
  <si>
    <t>Environterv Kft.</t>
  </si>
  <si>
    <t>639/2026</t>
  </si>
  <si>
    <t>G-P. Service Mobil Kft.</t>
  </si>
  <si>
    <t>1246/13330</t>
  </si>
  <si>
    <t>103-0202810 Podem/Balkancar kötélsoroló T 0251 04M 3200kg 6-24m</t>
  </si>
  <si>
    <t>638/2026</t>
  </si>
  <si>
    <t>637/2026</t>
  </si>
  <si>
    <t>2103/27488</t>
  </si>
  <si>
    <t>B. 2. kiszllási díj</t>
  </si>
  <si>
    <t>2101/26229</t>
  </si>
  <si>
    <t>B 2. Teherpróba és vizsgálati díj   melléklet szerint</t>
  </si>
  <si>
    <t>636/2026</t>
  </si>
  <si>
    <t>635/2026</t>
  </si>
  <si>
    <t>4132/19581</t>
  </si>
  <si>
    <t>RLSHKE 10-hoz 6,0 m lánc +  horog</t>
  </si>
  <si>
    <t>634/2026</t>
  </si>
  <si>
    <t>2325/18360</t>
  </si>
  <si>
    <t>VIP Mini horog VMH-4 630 kg</t>
  </si>
  <si>
    <t>633/2026</t>
  </si>
  <si>
    <t>632/2026</t>
  </si>
  <si>
    <t>Kaposvári Villamossági Gyár Kft.</t>
  </si>
  <si>
    <t>2102/15582</t>
  </si>
  <si>
    <t>*M.26 Fuvar</t>
  </si>
  <si>
    <t>631/2026</t>
  </si>
  <si>
    <t>Motim Műkorund Kft.</t>
  </si>
  <si>
    <t>22244/5938</t>
  </si>
  <si>
    <t>H 16 1,0 m drótkötél NGYG4-10 gyűjtőkrikával</t>
  </si>
  <si>
    <t>630/2026</t>
  </si>
  <si>
    <t>irs 40   3,0/6 m körkötél</t>
  </si>
  <si>
    <t>629/2026</t>
  </si>
  <si>
    <t>Tri-sys Bt.</t>
  </si>
  <si>
    <t>4111/12260</t>
  </si>
  <si>
    <t>50/2,5 hh  8 m TOP Piros rakományrögzítő ERGO</t>
  </si>
  <si>
    <t>628/2026</t>
  </si>
  <si>
    <t>Koós-Wéber Hungária Kft.</t>
  </si>
  <si>
    <t>3101/22532</t>
  </si>
  <si>
    <t>10mm 35x7 1960N/mm2 horganyzott zsíros  Fmin=76 kN F=96 kN Ro. 1671174/22</t>
  </si>
  <si>
    <t>627/2026</t>
  </si>
  <si>
    <t>Richter Gedeon Nyrt.</t>
  </si>
  <si>
    <t>23182/17377</t>
  </si>
  <si>
    <t>NIRO kötőelem, félszem  patkó d10 mm</t>
  </si>
  <si>
    <t>626/2026</t>
  </si>
  <si>
    <t>irs 20  2,0/4  m körkötél ÖK Árpi</t>
  </si>
  <si>
    <t>irs 10  1,0/2  m körkötél ÖK Árpi</t>
  </si>
  <si>
    <t>2125/17124</t>
  </si>
  <si>
    <t>im 600 2,5/5 m végtelen heveder  spec. +1m hev. 180mm+ 2*1m. 90mm hev spec. Alianz</t>
  </si>
  <si>
    <t>2123/20943</t>
  </si>
  <si>
    <t>im 27 1/2 m végtelen heveder ASF</t>
  </si>
  <si>
    <t>2123/27948</t>
  </si>
  <si>
    <t>im 200 2,5/5,0 m végtelen heveder  150 mm füllel ASF</t>
  </si>
  <si>
    <t>2123/1360</t>
  </si>
  <si>
    <t>im 100 2,5/5,0 m végtelen heveder Alianz</t>
  </si>
  <si>
    <t>2123/27947</t>
  </si>
  <si>
    <t>im 100 2,5/5,0 m végtelen heveder 150 mm füllel ASF</t>
  </si>
  <si>
    <t>im 100 1/2 m végtelen heveder ASF</t>
  </si>
  <si>
    <t>2123/2355</t>
  </si>
  <si>
    <t>im 100 1,5/3 m végtelen heveder ASF</t>
  </si>
  <si>
    <t>id 300   4,0 m füles heveder ÖK MRC</t>
  </si>
  <si>
    <t>id 300   4,0 m füles heveder ÖK Alianz</t>
  </si>
  <si>
    <t>21211/1847</t>
  </si>
  <si>
    <t>id 100   2,5 m füles heveder ÖK MRC</t>
  </si>
  <si>
    <t>id 100   1,5 m füles heveder ÖK MRC</t>
  </si>
  <si>
    <t>id 100   1,0 m füles heveder ÖK MRC</t>
  </si>
  <si>
    <t>625/2026</t>
  </si>
  <si>
    <t>624/2026</t>
  </si>
  <si>
    <t>23112/744</t>
  </si>
  <si>
    <t>KLG 6  teherlánc G80</t>
  </si>
  <si>
    <t>623/2026</t>
  </si>
  <si>
    <t>622/2026</t>
  </si>
  <si>
    <t>2317/1375</t>
  </si>
  <si>
    <t>20 biztosító lemez</t>
  </si>
  <si>
    <t>621/2026</t>
  </si>
  <si>
    <t>620/2026</t>
  </si>
  <si>
    <t>2104/3917</t>
  </si>
  <si>
    <t>Túlmunka</t>
  </si>
  <si>
    <t>2103/23118</t>
  </si>
  <si>
    <t>M7- BPW egyéb költség (szállás+étk.)</t>
  </si>
  <si>
    <t>2103/18663</t>
  </si>
  <si>
    <t>M4 Kiszállási díj (500kmx300Ft)</t>
  </si>
  <si>
    <t>619/2026</t>
  </si>
  <si>
    <t>Tobi 2000 Bt.</t>
  </si>
  <si>
    <t>412/309</t>
  </si>
  <si>
    <t>CLP  2400-2700mm rakományhatároló léc /1600mm csomag hossz/</t>
  </si>
  <si>
    <t>618/2026</t>
  </si>
  <si>
    <t>Szig-Ép Kft.</t>
  </si>
  <si>
    <t>617/2026</t>
  </si>
  <si>
    <t>Fővárosi Katasztrófavédelmi Igazgatóság</t>
  </si>
  <si>
    <t>22112/189</t>
  </si>
  <si>
    <t>A 12 5,0 m drótkötél 46</t>
  </si>
  <si>
    <t>22112/14874</t>
  </si>
  <si>
    <t>A 12 10 m drótkötél 47</t>
  </si>
  <si>
    <t>616/2026</t>
  </si>
  <si>
    <t>Gomép Ipari és Kereskedelmi Kft.</t>
  </si>
  <si>
    <t>Visszahúzható tipusú zuhanásgátló felülvizsgálata</t>
  </si>
  <si>
    <t>Egyéni védőeszközök felülvizsgálata testheveder</t>
  </si>
  <si>
    <t>2101/28084</t>
  </si>
  <si>
    <t>B.2. Vizsgálat során felhasznált alkatrészek 02.20.</t>
  </si>
  <si>
    <t>2101/28046</t>
  </si>
  <si>
    <t>B. Vizsgálat során felhasznált alkatrészek 02.18.</t>
  </si>
  <si>
    <t>2101/26637</t>
  </si>
  <si>
    <t>B 6. Teherpróba és vizsgálati díj   melléklet szerint 02.18.</t>
  </si>
  <si>
    <t>2101/26635</t>
  </si>
  <si>
    <t>B 4. Teherpróba és vizsgálati díj   melléklet szerint 02.20.</t>
  </si>
  <si>
    <t>615/2026</t>
  </si>
  <si>
    <t>Bock Hungária Kft..</t>
  </si>
  <si>
    <t>2101/6954</t>
  </si>
  <si>
    <t>M6 Fővizsgálati díj melléklet szerint</t>
  </si>
  <si>
    <t>217/501</t>
  </si>
  <si>
    <t>H 40 huzat szürke 4 cs</t>
  </si>
  <si>
    <t>614/2026</t>
  </si>
  <si>
    <t>613/2026</t>
  </si>
  <si>
    <t>612/2026</t>
  </si>
  <si>
    <t>Skuba Hungária Kft.</t>
  </si>
  <si>
    <t>23162/3138</t>
  </si>
  <si>
    <t>lrg 2 - 160 KRHG - lánc függeszték 2 m  26162</t>
  </si>
  <si>
    <t>611/2026</t>
  </si>
  <si>
    <t>610/2026</t>
  </si>
  <si>
    <t>Csavarker  Kft.</t>
  </si>
  <si>
    <t>1311/5466</t>
  </si>
  <si>
    <t>GLE 2000 4,0/4,0 m kézi láncos emelő /2506289,2506269,2503440,2503442,2506291,2506287</t>
  </si>
  <si>
    <t>609/2026</t>
  </si>
  <si>
    <t>Pap János EV</t>
  </si>
  <si>
    <t>23183/4346</t>
  </si>
  <si>
    <t>SZK10 kötélszorító bilincs DIN1142</t>
  </si>
  <si>
    <t>23165/14765</t>
  </si>
  <si>
    <t>Redukáló horog  2000 kg / kgyg2-10 gyűjtőkarika+ KTG8+ KHÖ7/8</t>
  </si>
  <si>
    <t>608/2026</t>
  </si>
  <si>
    <t>Altruist Generating Kft</t>
  </si>
  <si>
    <t>607/2026</t>
  </si>
  <si>
    <t>MVM XPert Zrt.</t>
  </si>
  <si>
    <t>23165/28039</t>
  </si>
  <si>
    <t>Fogasléces emelő javítása</t>
  </si>
  <si>
    <t>606/2026</t>
  </si>
  <si>
    <t>Kiszállási díj (94kmx 250.-Ft)</t>
  </si>
  <si>
    <t>605/2026</t>
  </si>
  <si>
    <t>Cemix Hungary Kft.</t>
  </si>
  <si>
    <t>2611/25867</t>
  </si>
  <si>
    <t>MC-2 Kézi emelőmágnes max teherbírás: 60 kg Walmag</t>
  </si>
  <si>
    <t>604/2026</t>
  </si>
  <si>
    <t>Szállítási költség</t>
  </si>
  <si>
    <t>2611/4348</t>
  </si>
  <si>
    <t>NEO 500 HOT Emelőmágnes 500 kg</t>
  </si>
  <si>
    <t>603/2026</t>
  </si>
  <si>
    <t>21114/35</t>
  </si>
  <si>
    <t>irs 40   1,5/3 m körkötél</t>
  </si>
  <si>
    <t>21217/130</t>
  </si>
  <si>
    <t>id 800  3,0 m füles heveder</t>
  </si>
  <si>
    <t>21216/125</t>
  </si>
  <si>
    <t>id 600  3,0 m füles heveder</t>
  </si>
  <si>
    <t>21215/122</t>
  </si>
  <si>
    <t>id 500  3,0 m füles heveder</t>
  </si>
  <si>
    <t>21214/113</t>
  </si>
  <si>
    <t>id 400   3,0 m füles heveder</t>
  </si>
  <si>
    <t>602/2026</t>
  </si>
  <si>
    <t>11A11/25349</t>
  </si>
  <si>
    <t>Tétel: 00080 Daru karbantartáshoz segédanyagok Cikkszám: 75005671</t>
  </si>
  <si>
    <t>141/25502</t>
  </si>
  <si>
    <t>Tétel 00090 Bérleti és szállítási díj ollos mozgatható személyem., Cikksz.: 75000563</t>
  </si>
  <si>
    <t>144/24200</t>
  </si>
  <si>
    <t>Tétel 00070 Kiszállás Budapest - Hajdúszoboszló  -Budapest útvonal Cikkszám: 75005670</t>
  </si>
  <si>
    <t>142/24258</t>
  </si>
  <si>
    <t>Tétel 00060 Karbantartási/ Javítási óradíj Cikkszám: 75005669</t>
  </si>
  <si>
    <t>142/25501</t>
  </si>
  <si>
    <t>Tétel 00010 Hajdúszoboszló Híddaru szerkezeti vizsgálata Cikkszám: 75008539</t>
  </si>
  <si>
    <t>601/2026</t>
  </si>
  <si>
    <t>Csepeli Szerszámedző Kft.</t>
  </si>
  <si>
    <t>600/2026</t>
  </si>
  <si>
    <t>2101/4745</t>
  </si>
  <si>
    <t>CS.1 Vizsgálati díj  egyéni  védőeszköz</t>
  </si>
  <si>
    <t>599/2026</t>
  </si>
  <si>
    <t>144/24544</t>
  </si>
  <si>
    <t>142/28052</t>
  </si>
  <si>
    <t>Emelőgép Eseti javítási/ hibaelhárítási munkadíja Fő/ óra</t>
  </si>
  <si>
    <t>598/2026</t>
  </si>
  <si>
    <t>Előleg / megrendelés száma: R-041/2026</t>
  </si>
  <si>
    <t>597/2026</t>
  </si>
  <si>
    <t>Tripla Trade Kft</t>
  </si>
  <si>
    <t>4112/1576</t>
  </si>
  <si>
    <t>75/4,5 hh 4 m hosszú ág 75mm széles 4500/9000daN</t>
  </si>
  <si>
    <t>4114/28025</t>
  </si>
  <si>
    <t>50/2,5 hh 2 m (0,5+1,5) rakományrögzítő</t>
  </si>
  <si>
    <t>2102/26768</t>
  </si>
  <si>
    <t>*CS.11 Fuvar</t>
  </si>
  <si>
    <t>596/2026</t>
  </si>
  <si>
    <t>GD Gép és Daru Kft.</t>
  </si>
  <si>
    <t>2101/4746</t>
  </si>
  <si>
    <t>CS2.Vizsgálati díj  egyéni  védőeszköz melléklet szerint</t>
  </si>
  <si>
    <t>CS.1 Vizsgálati díj  egyéni  védőeszköz melléklet szerint</t>
  </si>
  <si>
    <t>595/2026</t>
  </si>
  <si>
    <t>23162/1539</t>
  </si>
  <si>
    <t>lrg 2 - 425 lánc függeszték 1,6 m /tb:4250 kg 0-45°, 3150 kg 45°-60° /26158-26159</t>
  </si>
  <si>
    <t>594/2026</t>
  </si>
  <si>
    <t>2102/12002</t>
  </si>
  <si>
    <t>*V.9 Fuvar</t>
  </si>
  <si>
    <t>593/2026</t>
  </si>
  <si>
    <t>Ziehl-Abegg Kft.</t>
  </si>
  <si>
    <t>2102/1001</t>
  </si>
  <si>
    <t>*M.11 Fuvar</t>
  </si>
  <si>
    <t>592/2026</t>
  </si>
  <si>
    <t>Szalontai Rendszerintegrátor Kft.</t>
  </si>
  <si>
    <t>23164/18333</t>
  </si>
  <si>
    <t>lrg 4 - 670 lánc függeszték 1,2 m 26160</t>
  </si>
  <si>
    <t>23154/692</t>
  </si>
  <si>
    <t>ASHG 3t felhegeszthető horog G80</t>
  </si>
  <si>
    <t>591/2026</t>
  </si>
  <si>
    <t>PGA Group Kft.</t>
  </si>
  <si>
    <t>23164/6275</t>
  </si>
  <si>
    <t>lrg 4 - 1120 lánc függeszték 4 m /26148-26149</t>
  </si>
  <si>
    <t>23141/675</t>
  </si>
  <si>
    <t>KRHG 13 rövidítő horog G80 /Lánc függeszték ágaira felszerelve</t>
  </si>
  <si>
    <t>590/2026</t>
  </si>
  <si>
    <t>Vizsgálat csatlakozó</t>
  </si>
  <si>
    <t>2102/15579</t>
  </si>
  <si>
    <t>*M.23 Fuvar</t>
  </si>
  <si>
    <t>589/2026</t>
  </si>
  <si>
    <t>2124/1545</t>
  </si>
  <si>
    <t>idm 200  1/2 m végtelen heveder A02611-A02620</t>
  </si>
  <si>
    <t>idm 200  1,5/3 m végtelen heveder A02601-A02610</t>
  </si>
  <si>
    <t>588/2026</t>
  </si>
  <si>
    <t>21219/17200</t>
  </si>
  <si>
    <t>Idd 800 5 m füles heveder 4 rétegű A02728-A02729</t>
  </si>
  <si>
    <t>21219/16344</t>
  </si>
  <si>
    <t>idd 600  4,0 m füles heveder 4 rétegű A02726-A02727</t>
  </si>
  <si>
    <t>21219/5171</t>
  </si>
  <si>
    <t>idd 400  4,0 m füles heveder 4 rétegű A02724-A02725</t>
  </si>
  <si>
    <t>587/2026</t>
  </si>
  <si>
    <t>586/2026</t>
  </si>
  <si>
    <t>2581/23996</t>
  </si>
  <si>
    <t>BTG biztosító szeg 4,5x42mm DIN11023</t>
  </si>
  <si>
    <t>585/2026</t>
  </si>
  <si>
    <t>584/2026</t>
  </si>
  <si>
    <t>T21 Teherpróba és vizsgálati díj melléklet szerint</t>
  </si>
  <si>
    <t>583/2026</t>
  </si>
  <si>
    <t>2101/1076</t>
  </si>
  <si>
    <t>CS2 Teherpróba és vizsgálati díj melléklet szerint</t>
  </si>
  <si>
    <t>582/2026</t>
  </si>
  <si>
    <t>HORVÁTH RUDOLF INTERTRANSPORT KERESKEDELMI és SZOLGÁLTATÓ KFT.</t>
  </si>
  <si>
    <t>581/2026</t>
  </si>
  <si>
    <t>580/2026</t>
  </si>
  <si>
    <t>Fővárosi Csatornázási Művek Zrt</t>
  </si>
  <si>
    <t>22111/1467</t>
  </si>
  <si>
    <t>A 10 4,0 m drótkötél 98-99</t>
  </si>
  <si>
    <t>22111/184</t>
  </si>
  <si>
    <t>A 10 3,0 m drótkötél 100-101</t>
  </si>
  <si>
    <t>22111/1372</t>
  </si>
  <si>
    <t>A 10 2,0 m drótkötél 102-103</t>
  </si>
  <si>
    <t>579/2026</t>
  </si>
  <si>
    <t>Acélhidak Kft</t>
  </si>
  <si>
    <t>2511/537</t>
  </si>
  <si>
    <t>QC-5A lemezmegfogó 50 mm Ök</t>
  </si>
  <si>
    <t>QC-3A lemezmegfogó 30 mm Ök</t>
  </si>
  <si>
    <t>578/2026</t>
  </si>
  <si>
    <t>577/2026</t>
  </si>
  <si>
    <t>576/2026</t>
  </si>
  <si>
    <t>2151/27749</t>
  </si>
  <si>
    <t>IRS 80 védőhuzat (EH 120) 1,2m két rétegben varva</t>
  </si>
  <si>
    <t>575/2026</t>
  </si>
  <si>
    <t>3109/25586</t>
  </si>
  <si>
    <t>18mm 35x7 B Zz 2160N/mm2 horganyzott zsíros Fmin=245 kN F=275,1 kN In. 012/24</t>
  </si>
  <si>
    <t>574/2026</t>
  </si>
  <si>
    <t>442/21608</t>
  </si>
  <si>
    <t>Fadob TDH, ÉGV, Black Crane</t>
  </si>
  <si>
    <t>3103/26149</t>
  </si>
  <si>
    <t>12mm 35x7 2160N/mm2 horganyzott zsíros zZ In 065/24 Fmin=109 kN, F=110kN</t>
  </si>
  <si>
    <t>573/2026</t>
  </si>
  <si>
    <t>id 100   3,0 m füles heveder Ök</t>
  </si>
  <si>
    <t>572/2026</t>
  </si>
  <si>
    <t>571/2026</t>
  </si>
  <si>
    <t>2326/28050</t>
  </si>
  <si>
    <t>lrgs 1 - 250 lánc függeszték 1,25 m   /lánc átmérő: 8mm, teherbírás: 2500 kg/ 26152-26155</t>
  </si>
  <si>
    <t>2326/28049</t>
  </si>
  <si>
    <t>lrgs 1 - 250 lánc függeszték  0,15 m /5 szem lánc, lánc átmérő: 8mm, teherbírás: 2500 kg/ 26156-2615</t>
  </si>
  <si>
    <t>570/2026</t>
  </si>
  <si>
    <t>2418/15485</t>
  </si>
  <si>
    <t>17  PSOB sekli EN13889</t>
  </si>
  <si>
    <t>569/2026</t>
  </si>
  <si>
    <t>568/2026</t>
  </si>
  <si>
    <t>EA Professional Kft.</t>
  </si>
  <si>
    <t>4114/12270</t>
  </si>
  <si>
    <t>25/0,25 1 m csatos fekete</t>
  </si>
  <si>
    <t>567/2026</t>
  </si>
  <si>
    <t>Dunafin Zrt.</t>
  </si>
  <si>
    <t>21116/12290</t>
  </si>
  <si>
    <t>irs 60  1,2/2,4 m körkötél</t>
  </si>
  <si>
    <t>566/2026</t>
  </si>
  <si>
    <t>KVJ Művek Zrt.</t>
  </si>
  <si>
    <t>2152/1721</t>
  </si>
  <si>
    <t>120 mm élvédő egyoldalas /2x 2méter</t>
  </si>
  <si>
    <t>565/2026</t>
  </si>
  <si>
    <t>21112/17142</t>
  </si>
  <si>
    <t>irs 20 1,2/2,4 m körkötél</t>
  </si>
  <si>
    <t>564/2026</t>
  </si>
  <si>
    <t>BorsodChem Zrt.</t>
  </si>
  <si>
    <t>irs 20  3,0/6  m körkötél /8153804</t>
  </si>
  <si>
    <t>irs 20   4,0/8  m körkötél /8148512</t>
  </si>
  <si>
    <t>irs 10 2,0/4  m körkötél /8104785</t>
  </si>
  <si>
    <t>irs 10  1,0/2  m körkötél /8104784</t>
  </si>
  <si>
    <t>irs 10  1,0/2  m körkötél /8086423</t>
  </si>
  <si>
    <t>irs 10  0,5/1 m körkötél /8108934</t>
  </si>
  <si>
    <t>id 500  3,0 m füles heveder /8159681</t>
  </si>
  <si>
    <t>id 300   2,0 m füles heveder /8104782</t>
  </si>
  <si>
    <t>id 200   2,0 m füles heveder /8108886</t>
  </si>
  <si>
    <t>21211/1659</t>
  </si>
  <si>
    <t>id 100  0,5 m füles heveder /8104777</t>
  </si>
  <si>
    <t>id 100   3,0 m füles heveder /8112598</t>
  </si>
  <si>
    <t>id 100   2,0 m füles heveder /8104779</t>
  </si>
  <si>
    <t>6,5  PSO sekli EN13889 /8109173</t>
  </si>
  <si>
    <t>4,75  PSO sekli EN13889 /8120188</t>
  </si>
  <si>
    <t>563/2026</t>
  </si>
  <si>
    <t>STRIGON Esztergomi Szerszámgépgyár Kft.</t>
  </si>
  <si>
    <t>id 500  4,0 m füles heveder Ök</t>
  </si>
  <si>
    <t>id 500  3,0 m füles heveder Ök</t>
  </si>
  <si>
    <t>id 500   5,0 m füles heveder Ök</t>
  </si>
  <si>
    <t>id 300   2,5 m füles heveder Ök</t>
  </si>
  <si>
    <t>21213/105</t>
  </si>
  <si>
    <t>id 300   1,5 m füles heveder Ök</t>
  </si>
  <si>
    <t>21218/136</t>
  </si>
  <si>
    <t>id 1000   5,0 m füles heveder Ök</t>
  </si>
  <si>
    <t>562/2026</t>
  </si>
  <si>
    <t>QC-5A lemezmegfogó 50 mm /2506664,2506662</t>
  </si>
  <si>
    <t>2612/15278</t>
  </si>
  <si>
    <t>KME 2000 C  emelőmágnes 2000 kg /2503276,2503237</t>
  </si>
  <si>
    <t>561/2026</t>
  </si>
  <si>
    <t>1313/21266</t>
  </si>
  <si>
    <t>KML 3000 futómacska lánccal 102-203 mm 6 m</t>
  </si>
  <si>
    <t>1311/2857</t>
  </si>
  <si>
    <t>GLE 3000 6,0/6,0 m kézi láncos emelő</t>
  </si>
  <si>
    <t>560/2026</t>
  </si>
  <si>
    <t>21219/16546</t>
  </si>
  <si>
    <t>idd 2000 10 m füles heveder 4 rétegű heveder, 20000 kg A02719-A02723</t>
  </si>
  <si>
    <t>221117/28051</t>
  </si>
  <si>
    <t>A 25 6,0 m drótkötél /550mm füllel/ 223-234</t>
  </si>
  <si>
    <t>559/2026</t>
  </si>
  <si>
    <t>282/23794</t>
  </si>
  <si>
    <t>PLDW M8 emelőszem 300 kg L=80mm</t>
  </si>
  <si>
    <t>558/2026</t>
  </si>
  <si>
    <t>T19 Teherpróba és vizsgálati díj melléklet szerint</t>
  </si>
  <si>
    <t>557/2026</t>
  </si>
  <si>
    <t>556/2026</t>
  </si>
  <si>
    <t>2611/4328</t>
  </si>
  <si>
    <t>NEO 1000 emelőmágnes 1000 kg</t>
  </si>
  <si>
    <t>555/2026</t>
  </si>
  <si>
    <t>2327/10316</t>
  </si>
  <si>
    <t>SFGW 16 kiakadásgátló</t>
  </si>
  <si>
    <t>23112/739</t>
  </si>
  <si>
    <t>KLG 10  teherlánc G80</t>
  </si>
  <si>
    <t>554/2026</t>
  </si>
  <si>
    <t>id 300  5,0 m füles heveder Ök</t>
  </si>
  <si>
    <t>259/1100</t>
  </si>
  <si>
    <t>HCF20mh  mechanikus daruvilla 2000 kg 52</t>
  </si>
  <si>
    <t>553/2026</t>
  </si>
  <si>
    <t>2611/9331</t>
  </si>
  <si>
    <t>NEO 600 emelőmágnes 600 kg</t>
  </si>
  <si>
    <t>552/2026</t>
  </si>
  <si>
    <t>22114/199</t>
  </si>
  <si>
    <t>A 16 4,0 m drótkötél Hülyevek közötti távolság=3000mm 63-66</t>
  </si>
  <si>
    <t>22114/197</t>
  </si>
  <si>
    <t>A 16 3,0 m drótkötél Hülyevek közötti távolság=2000mm 67-70</t>
  </si>
  <si>
    <t>551/2026</t>
  </si>
  <si>
    <t>2714/18919</t>
  </si>
  <si>
    <t>Emelőgerenda adapter</t>
  </si>
  <si>
    <t>VEH 1 villára szerelhető emelőhorog +PSO1,5+WHCS6 fémelemmmel</t>
  </si>
  <si>
    <t>550/2026</t>
  </si>
  <si>
    <t>2325/11566</t>
  </si>
  <si>
    <t>KLHW 13 önzáró láncos horog</t>
  </si>
  <si>
    <t>549/2026</t>
  </si>
  <si>
    <t>Schoen + Sandt Hungary Kft.</t>
  </si>
  <si>
    <t>2101/26682</t>
  </si>
  <si>
    <t>Műszaki vizsga 2922910</t>
  </si>
  <si>
    <t>2103/26240</t>
  </si>
  <si>
    <t>B. Kiszállási díj</t>
  </si>
  <si>
    <t>548/2026</t>
  </si>
  <si>
    <t>SFGW 13 kiakadásgátló  /narancs</t>
  </si>
  <si>
    <t>SFGW 10 kiakadásgátló  /narancs</t>
  </si>
  <si>
    <t>547/2026</t>
  </si>
  <si>
    <t>KME 300 C  emelőmágnes 300 kg /2450195,2410807,2405205,2405193</t>
  </si>
  <si>
    <t>546/2026</t>
  </si>
  <si>
    <t>545/2026</t>
  </si>
  <si>
    <t>544/2026</t>
  </si>
  <si>
    <t>2101/10819</t>
  </si>
  <si>
    <t>CS12 Teherpróba és vizsgálati díj</t>
  </si>
  <si>
    <t>543/2026</t>
  </si>
  <si>
    <t>4114/18975</t>
  </si>
  <si>
    <t>50/2,5 hn 10 m rakományrögzítő</t>
  </si>
  <si>
    <t>542/2026</t>
  </si>
  <si>
    <t>Héjja Autóker Héjja Zoltán</t>
  </si>
  <si>
    <t>541/2026</t>
  </si>
  <si>
    <t>KLG 8 teherlánc G80 (2x5szem)</t>
  </si>
  <si>
    <t>540/2026</t>
  </si>
  <si>
    <t>Terván Kft.</t>
  </si>
  <si>
    <t>539/2026</t>
  </si>
  <si>
    <t>id 400  4,0 m füles heveder Kecskemét</t>
  </si>
  <si>
    <t>id 300  6,0 m füles heveder AEFE-526</t>
  </si>
  <si>
    <t>id 300   3,0 m füles heveder AEFE-526</t>
  </si>
  <si>
    <t>id 300   1,0 m füles heveder CAT 315</t>
  </si>
  <si>
    <t>id 200   4,0 m füles heveder LOA-898</t>
  </si>
  <si>
    <t>id 200   3,0 m füles heveder CAT 315</t>
  </si>
  <si>
    <t>id 200   2,0 m füles heveder LOA-898</t>
  </si>
  <si>
    <t>id 200   2,0 m füles heveder AEFE-526</t>
  </si>
  <si>
    <t>50/2 hh 8 m rakományrögzítő 26188 LOA-898</t>
  </si>
  <si>
    <t>4114/23280</t>
  </si>
  <si>
    <t>50/2 hh 6,0 m rakományrögzítő AEFE-526</t>
  </si>
  <si>
    <t>50/2 hh 3 m rakományrögzítő AEFE-526</t>
  </si>
  <si>
    <t>538/2026</t>
  </si>
  <si>
    <t>id 400 5,0 m füles heveder Ök</t>
  </si>
  <si>
    <t>id 400   3,0 m füles heveder Ök</t>
  </si>
  <si>
    <t>537/2026</t>
  </si>
  <si>
    <t>536/2026</t>
  </si>
  <si>
    <t>2122/4655</t>
  </si>
  <si>
    <t>is 400  5,0 m füles heveder A04965-A04966</t>
  </si>
  <si>
    <t>535/2026</t>
  </si>
  <si>
    <t>47/24141</t>
  </si>
  <si>
    <t>IRUDEK 398 energiaelnyelő elasztikus, sárga 180 cm</t>
  </si>
  <si>
    <t>534/2026</t>
  </si>
  <si>
    <t>id 100  0,5 m füles  Ök</t>
  </si>
  <si>
    <t>533/2026</t>
  </si>
  <si>
    <t>irs 30   1,5/3 m körkötél Ök</t>
  </si>
  <si>
    <t>21414/148</t>
  </si>
  <si>
    <t>irg4-21 1,0 m poliészter függeszték 26078</t>
  </si>
  <si>
    <t>id 100  0,5 m füles heveder Ök</t>
  </si>
  <si>
    <t>id 100   2,0 m füles heveder Ök</t>
  </si>
  <si>
    <t>id 100   1,5 m füles heveder Ök</t>
  </si>
  <si>
    <t>id 100   1,0 m füles heveder Ök</t>
  </si>
  <si>
    <t>532/2026</t>
  </si>
  <si>
    <t>Penta Kft</t>
  </si>
  <si>
    <t>531/2026</t>
  </si>
  <si>
    <t>3102/21567</t>
  </si>
  <si>
    <t>11mm 35x7 2160N/mm2 horganyzott zsíros zZ Fmin: 91,5 kN In.: 013/21</t>
  </si>
  <si>
    <t>530/2026</t>
  </si>
  <si>
    <t>23122/618</t>
  </si>
  <si>
    <t>KGYG  4 6  gyűjtőkarika G80</t>
  </si>
  <si>
    <t>529/2026</t>
  </si>
  <si>
    <t>TENZIO Kft.</t>
  </si>
  <si>
    <t>528/2026</t>
  </si>
  <si>
    <t>527/2026</t>
  </si>
  <si>
    <t>Alstom Hungary Kft</t>
  </si>
  <si>
    <t>2101/20391</t>
  </si>
  <si>
    <t>Eszközök, hevederek, vizsgálat, pótlás</t>
  </si>
  <si>
    <t>526/2026</t>
  </si>
  <si>
    <t>Alstom Hungary Kft.</t>
  </si>
  <si>
    <t>2101/9080</t>
  </si>
  <si>
    <t>CS 1. Féléves felülvizsgálat</t>
  </si>
  <si>
    <t>525/2026</t>
  </si>
  <si>
    <t>524/2026</t>
  </si>
  <si>
    <t>ASSIX Kereskedelmi Zrt.</t>
  </si>
  <si>
    <t>23131/721</t>
  </si>
  <si>
    <t>KTG 16 összekötő elem G80</t>
  </si>
  <si>
    <t>23121/609</t>
  </si>
  <si>
    <t>KGYG  2 16  gyűjtőkarika G80</t>
  </si>
  <si>
    <t>2418/15482</t>
  </si>
  <si>
    <t>9,5 PSOB sekli EN13889</t>
  </si>
  <si>
    <t>523/2026</t>
  </si>
  <si>
    <t>BAT Pécsi Dohánygyár Kft.</t>
  </si>
  <si>
    <t>142/28024</t>
  </si>
  <si>
    <t>2010321Translyft kapcsoló fel-le-vésztop, Switch box for TNV31, 4 db, szerelési munkadíja, kiszáll.</t>
  </si>
  <si>
    <t>522/2026</t>
  </si>
  <si>
    <t>WLM Hungary Forklift Kft.</t>
  </si>
  <si>
    <t>1181/14732</t>
  </si>
  <si>
    <t>Függőkapcsoló  P03D2 3 gombos, 2 sebességes + vészkapcsolós</t>
  </si>
  <si>
    <t>1181/28029</t>
  </si>
  <si>
    <t>8Gx1,5mm2 körkábel fekete+ biztosító sodrony, függőkapcsolóhoz</t>
  </si>
  <si>
    <t>521/2026</t>
  </si>
  <si>
    <t>23152/654</t>
  </si>
  <si>
    <t>BKHG 7/8  önzáró szemes horog G80</t>
  </si>
  <si>
    <t>4115/312</t>
  </si>
  <si>
    <t>25 mm  csat</t>
  </si>
  <si>
    <t>520/2026</t>
  </si>
  <si>
    <t>221117/20083</t>
  </si>
  <si>
    <t>2PK 12 1 m drótkötél kötélszívvel 96-97</t>
  </si>
  <si>
    <t>519/2026</t>
  </si>
  <si>
    <t>Jüllich Glas Holding Zrt.</t>
  </si>
  <si>
    <t>4114/27713</t>
  </si>
  <si>
    <t>50/2,0 th 6 m rakományrögzítő</t>
  </si>
  <si>
    <t>518/2026</t>
  </si>
  <si>
    <t>144/24607</t>
  </si>
  <si>
    <t>Tétel 00070 Kiszállás Budapest - Miskolc  -Budapest útvonal Cikkszám: 75005670</t>
  </si>
  <si>
    <t>142/28044</t>
  </si>
  <si>
    <t>Tétel 00050 Miskolc th. teherfelvevő eszközök körkötél felülvizsgálata Cikkszám: 75006606</t>
  </si>
  <si>
    <t>142/28043</t>
  </si>
  <si>
    <t>Tétel 00050 Miskolc th. teherfelvevő eszközök heveder felülvizsgálata Cikkszám: 75006606</t>
  </si>
  <si>
    <t>142/28045</t>
  </si>
  <si>
    <t>Tétel 00050 Miskolc th. teherfelvevő eszközök drótkötél felülvizsgálata Cikkszám: 75006606</t>
  </si>
  <si>
    <t>517/2026</t>
  </si>
  <si>
    <t>221117/24063</t>
  </si>
  <si>
    <t>2PK 4 4,538 m drótkötél kötélszívvel</t>
  </si>
  <si>
    <t>516/2026</t>
  </si>
  <si>
    <t>Wergáb Bt.</t>
  </si>
  <si>
    <t>2326/28027</t>
  </si>
  <si>
    <t>LRGS 1-140 lánc függeszték spec. 4szem lánccal</t>
  </si>
  <si>
    <t>515/2026</t>
  </si>
  <si>
    <t>BALTRANS Árufuvarozási Kft</t>
  </si>
  <si>
    <t>514/2026</t>
  </si>
  <si>
    <t>Szállítási költség Mátranovák</t>
  </si>
  <si>
    <t>119/27809</t>
  </si>
  <si>
    <t>STIV 0,5 t / 2150 mm, Fix emelőgerenda, 7-7 db alsó akasztási ponttal.</t>
  </si>
  <si>
    <t>513/2026</t>
  </si>
  <si>
    <t>Linamar Gyöngyös Kft.</t>
  </si>
  <si>
    <t>A 22 5,0 m drótkötél /62</t>
  </si>
  <si>
    <t>512/2026</t>
  </si>
  <si>
    <t>id 800  3,0 m füles heveder (varott, fülek kétoldalról középre szűkítve) /A04967-A04968</t>
  </si>
  <si>
    <t>21214/112</t>
  </si>
  <si>
    <t>id 400 2,0 m füles heveder /A04969-A04974</t>
  </si>
  <si>
    <t>2151/27993</t>
  </si>
  <si>
    <t>Heveder védelem tépőzárral 300mm széles, 0,6m hosszú (ID800-hoz)</t>
  </si>
  <si>
    <t>511/2026</t>
  </si>
  <si>
    <t>2326/18239</t>
  </si>
  <si>
    <t>lrgs 4 - 2120 KRHG lánc függeszték 7,8 m (emelési pont)</t>
  </si>
  <si>
    <t>510/2026</t>
  </si>
  <si>
    <t>László-Tech Kft.</t>
  </si>
  <si>
    <t>509/2026</t>
  </si>
  <si>
    <t>Hohl László</t>
  </si>
  <si>
    <t>281/11468</t>
  </si>
  <si>
    <t>M 16 gyűrűsanya 700 kg DIN582 C15E</t>
  </si>
  <si>
    <t>23165/27996</t>
  </si>
  <si>
    <t>lrg 1 - 530 lánc függeszték 0,6 m WHCS 13+KTG13+KLG13 26063</t>
  </si>
  <si>
    <t>23165/27995</t>
  </si>
  <si>
    <t>lrg 1 - 315 lánc függeszték 0,6 m WHCS10 +KTG 10+KLG 26064</t>
  </si>
  <si>
    <t>508/2026</t>
  </si>
  <si>
    <t>ESZO Kft</t>
  </si>
  <si>
    <t>21216/126</t>
  </si>
  <si>
    <t>id 600   4,0 m füles heveder</t>
  </si>
  <si>
    <t>507/2026</t>
  </si>
  <si>
    <t>506/2026</t>
  </si>
  <si>
    <t>23165/28017</t>
  </si>
  <si>
    <t>KITÓ láncosemelő javítás</t>
  </si>
  <si>
    <t>505/2026</t>
  </si>
  <si>
    <t>504/2026</t>
  </si>
  <si>
    <t>23162/19587</t>
  </si>
  <si>
    <t>lrg 2 - 280 lánc függeszték 2 m Em.pont. KHG10 horoggal</t>
  </si>
  <si>
    <t>503/2026</t>
  </si>
  <si>
    <t>D.P. Music Kft.</t>
  </si>
  <si>
    <t>502/2026</t>
  </si>
  <si>
    <t>311/28028</t>
  </si>
  <si>
    <t>5mm acélsodrony kötél horganyzott 6x19+SFC-1960-B-sZ  száraz felület, jobbsodrat ( RHOL ) Fmin= 15,0</t>
  </si>
  <si>
    <t>501/2026</t>
  </si>
  <si>
    <t>Euronorm 2000 Kft.</t>
  </si>
  <si>
    <t>500/2026</t>
  </si>
  <si>
    <t>2102/15847</t>
  </si>
  <si>
    <t>*V.41 Fuvar</t>
  </si>
  <si>
    <t>499/2026</t>
  </si>
  <si>
    <t>498/2026</t>
  </si>
  <si>
    <t>25111/527</t>
  </si>
  <si>
    <t>LJ-Q-3   gerendamegfogó 3000 kg 80-320mm</t>
  </si>
  <si>
    <t>23151/656</t>
  </si>
  <si>
    <t>BKHLG 13  önzáró láncos horog G80</t>
  </si>
  <si>
    <t>497/2026</t>
  </si>
  <si>
    <t>23154/14019</t>
  </si>
  <si>
    <t>WHCS 16 csapágyas forgóhorog G80</t>
  </si>
  <si>
    <t>496/2026</t>
  </si>
  <si>
    <t>2102/8181</t>
  </si>
  <si>
    <t>*M.18 Fuvar</t>
  </si>
  <si>
    <t>495/2026</t>
  </si>
  <si>
    <t>1311/20818</t>
  </si>
  <si>
    <t>GLE 3000 12,0/12,0 m kézi láncos emelő /230785, 210379, 2103087,2103084</t>
  </si>
  <si>
    <t>494/2026</t>
  </si>
  <si>
    <t>CIVIS Szervíz Kft.</t>
  </si>
  <si>
    <t>31010/22449</t>
  </si>
  <si>
    <t>20mm 35x7 2160N/mm2 zZ horganyzott zsíros, forgásmentes Fmin=302 kN F=311 kN In. 20005/22</t>
  </si>
  <si>
    <t>493/2026</t>
  </si>
  <si>
    <t>2123/1675</t>
  </si>
  <si>
    <t>im 100 2/4 m végtelen heveder /A05220-A05222</t>
  </si>
  <si>
    <t>492/2026</t>
  </si>
  <si>
    <t>4112/22428</t>
  </si>
  <si>
    <t>25/0,4 hh 0,7 m hosszú ág</t>
  </si>
  <si>
    <t>491/2026</t>
  </si>
  <si>
    <t>Fővizsgálat -  Híddaru, emelőasztal, forgódaru, futómacska, targonca</t>
  </si>
  <si>
    <t>490/2026</t>
  </si>
  <si>
    <t>Előleg / megrendelés száma: M878/2026 , 472/2026</t>
  </si>
  <si>
    <t>489/2026</t>
  </si>
  <si>
    <t>21219/23670</t>
  </si>
  <si>
    <t>id  50   6,0 m füles heveder 80 cm fültáv</t>
  </si>
  <si>
    <t>488/2026</t>
  </si>
  <si>
    <t>im 200 1,5/3,0 m végtelen heveder /A04956-A04960</t>
  </si>
  <si>
    <t>487/2026</t>
  </si>
  <si>
    <t>H Szerszám Kft. Szerszám Center</t>
  </si>
  <si>
    <t>23161/2043</t>
  </si>
  <si>
    <t>LRG 1 - 315 lánc függeszték 2 m 26038-26041</t>
  </si>
  <si>
    <t>23161/3849</t>
  </si>
  <si>
    <t>LRG 1 - 315 lánc függeszték 1 m 26034-26037</t>
  </si>
  <si>
    <t>4114/2419</t>
  </si>
  <si>
    <t>35/1 hh 3 m rakományrögzítő 48788</t>
  </si>
  <si>
    <t>21219/17676</t>
  </si>
  <si>
    <t>35/1 -id   0,5 m füles heveder speciális</t>
  </si>
  <si>
    <t>486/2026</t>
  </si>
  <si>
    <t>M2 Kiszállási díj (472kmx250Ft)</t>
  </si>
  <si>
    <t>485/2026</t>
  </si>
  <si>
    <t>282/20495</t>
  </si>
  <si>
    <t>VLBG-Plus M16 emelőszem 2000 kg</t>
  </si>
  <si>
    <t>484/2026</t>
  </si>
  <si>
    <t>483/2026</t>
  </si>
  <si>
    <t>482/2026</t>
  </si>
  <si>
    <t>2102/8424</t>
  </si>
  <si>
    <t>*CS.7 Fuvar</t>
  </si>
  <si>
    <t>481/2026</t>
  </si>
  <si>
    <t>Phlegon Kft.</t>
  </si>
  <si>
    <t>480/2026</t>
  </si>
  <si>
    <t>479/2026</t>
  </si>
  <si>
    <t>478/2026</t>
  </si>
  <si>
    <t>412/11142</t>
  </si>
  <si>
    <t>SKTR 2350-2720mm rakománykitámasztó rúd rugós acél</t>
  </si>
  <si>
    <t>4114/16624</t>
  </si>
  <si>
    <t>50/2,5 hh 15 m rakományrögzítő</t>
  </si>
  <si>
    <t>477/2026</t>
  </si>
  <si>
    <t>Targokontroll Kft.</t>
  </si>
  <si>
    <t>13113/10173</t>
  </si>
  <si>
    <t>OCS-10-Y   könnyített darumérleg 10000 kg Ök</t>
  </si>
  <si>
    <t>12  PSO sekli EN13889 (4,28kg/db)</t>
  </si>
  <si>
    <t>476/2026</t>
  </si>
  <si>
    <t>13113/10172</t>
  </si>
  <si>
    <t>OCS-5-Y    könnyített darumérleg 5000 kg</t>
  </si>
  <si>
    <t>Vlada Gasić</t>
  </si>
  <si>
    <t>1314/520</t>
  </si>
  <si>
    <t>KML-C 1000  futómacska lánccal 160-305 mm</t>
  </si>
  <si>
    <t>134/468</t>
  </si>
  <si>
    <t>KKV 1600 kötélvonszoló 20 m kötéllel</t>
  </si>
  <si>
    <t>1311/906</t>
  </si>
  <si>
    <t>GLE 5000 3,0 m kézi láncos emelő</t>
  </si>
  <si>
    <t>1311/460</t>
  </si>
  <si>
    <t>GLE 500  3,0 m kézi láncos emelő</t>
  </si>
  <si>
    <t>1311/459</t>
  </si>
  <si>
    <t>GLE 3000 3,0 m kézi láncos emelő</t>
  </si>
  <si>
    <t>475/2026</t>
  </si>
  <si>
    <t>474/2026</t>
  </si>
  <si>
    <t>2101/2588</t>
  </si>
  <si>
    <t>473/2026</t>
  </si>
  <si>
    <t>472/2026</t>
  </si>
  <si>
    <t>471/2026</t>
  </si>
  <si>
    <t>Claas Hungaria Kft.</t>
  </si>
  <si>
    <t>470/2026</t>
  </si>
  <si>
    <t>Kojnok László EV.</t>
  </si>
  <si>
    <t>469/2026</t>
  </si>
  <si>
    <t>468/2026</t>
  </si>
  <si>
    <t>467/2026</t>
  </si>
  <si>
    <t>466/2026</t>
  </si>
  <si>
    <t>id 200   5,0 m füles heveder</t>
  </si>
  <si>
    <t>22113/191</t>
  </si>
  <si>
    <t>A 14 3,0 m drótkötél 37-56</t>
  </si>
  <si>
    <t>22113/1582</t>
  </si>
  <si>
    <t>A 14 1,5 m drótkötél</t>
  </si>
  <si>
    <t>22112/186</t>
  </si>
  <si>
    <t>A 12 2,0 m drótkötél 21-26</t>
  </si>
  <si>
    <t>465/2026</t>
  </si>
  <si>
    <t>21219/27909</t>
  </si>
  <si>
    <t>idd 2400 7 m füles heveder A04893</t>
  </si>
  <si>
    <t>2125/27930</t>
  </si>
  <si>
    <t>1 m idd 2400 heveder védelem</t>
  </si>
  <si>
    <t>464/2026</t>
  </si>
  <si>
    <t>463/2026</t>
  </si>
  <si>
    <t>Trans Lex Work Kft</t>
  </si>
  <si>
    <t>Visszahúzható tipusú zuhanásgátló felülvizsgélata</t>
  </si>
  <si>
    <t>462/2026</t>
  </si>
  <si>
    <t>Brunnbauer Budapest Kft.</t>
  </si>
  <si>
    <t>23162/27962</t>
  </si>
  <si>
    <t>lrg 2 - 160 KRHG - lánc függeszték 0,7 m EP 26044</t>
  </si>
  <si>
    <t>2122/10131</t>
  </si>
  <si>
    <t>is 50   1 m füles heveder A04920-A04921</t>
  </si>
  <si>
    <t>im 100 1/2 m végtelen heveder A04916-A04919</t>
  </si>
  <si>
    <t>47/27992</t>
  </si>
  <si>
    <t>C711110 Csatlakozó</t>
  </si>
  <si>
    <t>47/27991</t>
  </si>
  <si>
    <t>ABM Energiaelnyelő</t>
  </si>
  <si>
    <t>461/2026</t>
  </si>
  <si>
    <t>T11 Teherpróba és vizsgálati díj melléklet szerint 01.27</t>
  </si>
  <si>
    <t>T10 Teherpróba és vizsgálati díj melléklet szerint 01.30</t>
  </si>
  <si>
    <t>460/2026</t>
  </si>
  <si>
    <t>Géptelepítő daru 01.26</t>
  </si>
  <si>
    <t>Géptelepítő daru 01.19</t>
  </si>
  <si>
    <t>Géptelepítő 01.26</t>
  </si>
  <si>
    <t>459/2026</t>
  </si>
  <si>
    <t>23152/653</t>
  </si>
  <si>
    <t>BKHG 6  önzáró szemes horog G80</t>
  </si>
  <si>
    <t>458/2026</t>
  </si>
  <si>
    <t>23142/25422</t>
  </si>
  <si>
    <t>Láncrövidítő TXRVB 8-8 Biztosítóval</t>
  </si>
  <si>
    <t>221116/27986</t>
  </si>
  <si>
    <t>A 8 1 m drótkötél 150-as füllel</t>
  </si>
  <si>
    <t>457/2026</t>
  </si>
  <si>
    <t>T9 Teherpróba és vizsgálati díj melléklet szerint</t>
  </si>
  <si>
    <t>456/2026</t>
  </si>
  <si>
    <t>Kő-Fémépszer Inveszt Kft.</t>
  </si>
  <si>
    <t>455/2026</t>
  </si>
  <si>
    <t>454/2026</t>
  </si>
  <si>
    <t>Jost Hungária Kft</t>
  </si>
  <si>
    <t>22115/1193</t>
  </si>
  <si>
    <t>A 18 3,0 m drótkötél  /48-51</t>
  </si>
  <si>
    <t>453/2026</t>
  </si>
  <si>
    <t>Temesker Kft.</t>
  </si>
  <si>
    <t>4114/2961</t>
  </si>
  <si>
    <t>25/0,4 hh 3,0 m rakományrögzítő</t>
  </si>
  <si>
    <t>452/2026</t>
  </si>
  <si>
    <t>22241/14163</t>
  </si>
  <si>
    <t>H 10 1,5 m drótkötél /45</t>
  </si>
  <si>
    <t>451/2026</t>
  </si>
  <si>
    <t>Beleon és Társa Kft.</t>
  </si>
  <si>
    <t>4114/17641</t>
  </si>
  <si>
    <t>35/1 hn 2,5 m rakományrögzítő</t>
  </si>
  <si>
    <t>450/2026</t>
  </si>
  <si>
    <t>Kis Daru Mérnöki Szolgáltató Kft.</t>
  </si>
  <si>
    <t>449/2026</t>
  </si>
  <si>
    <t>448/2026</t>
  </si>
  <si>
    <t>447/2026</t>
  </si>
  <si>
    <t>Otto Fuchs Hungary Kft.</t>
  </si>
  <si>
    <t>12531/23748</t>
  </si>
  <si>
    <t>630701 100*250mm szívófej tömítés fekete EPDM 630700 szívófejhez 4201766</t>
  </si>
  <si>
    <t>446/2026</t>
  </si>
  <si>
    <t>4113/262</t>
  </si>
  <si>
    <t>50/2,5 hh 0,4 m rövid ág ERGO racsnival piros</t>
  </si>
  <si>
    <t>445/2026</t>
  </si>
  <si>
    <t>4131/301</t>
  </si>
  <si>
    <t>RLSK 13 láncos feszítő 13000lbs láncos feszítő 13000lbs</t>
  </si>
  <si>
    <t>12451/24521</t>
  </si>
  <si>
    <t>E6LE010S94021 Láncvezető B, Chain Guide  B for Electric Hoist EF/EFL010/ 020/S/SD/L/LD</t>
  </si>
  <si>
    <t>12451/24520</t>
  </si>
  <si>
    <t>E6LE010S94011 Láncvezető A, Kito EF020L-hez, Chain Guide  A for Electric Hoist EF</t>
  </si>
  <si>
    <t>12451/27891</t>
  </si>
  <si>
    <t>E6LE010S92341 Lánc dió, EF 020L-hez E6F-234 load sheave</t>
  </si>
  <si>
    <t>23121/7885</t>
  </si>
  <si>
    <t>A 10  gyűjtőkarika kapcsolószemmel 3150 kg</t>
  </si>
  <si>
    <t>2416/15475</t>
  </si>
  <si>
    <t>25 PSO sekli EN13889</t>
  </si>
  <si>
    <t>444/2026</t>
  </si>
  <si>
    <t>21115/46</t>
  </si>
  <si>
    <t>irs 50   2,0/4 m körkötél</t>
  </si>
  <si>
    <t>21115/45</t>
  </si>
  <si>
    <t>irs 50   1,5/3 m körkötél</t>
  </si>
  <si>
    <t>21115/44</t>
  </si>
  <si>
    <t>irs 50   1,0/2 m körkötél</t>
  </si>
  <si>
    <t>21215/124</t>
  </si>
  <si>
    <t>id 500   8,0 m füles heveder</t>
  </si>
  <si>
    <t>443/2026</t>
  </si>
  <si>
    <t>442/2026</t>
  </si>
  <si>
    <t>441/2026</t>
  </si>
  <si>
    <t>440/2026</t>
  </si>
  <si>
    <t>439/2026</t>
  </si>
  <si>
    <t>438/2026</t>
  </si>
  <si>
    <t>211110/18552</t>
  </si>
  <si>
    <t>irs 80 4/8 m körkötél +huzat 2024</t>
  </si>
  <si>
    <t>437/2026</t>
  </si>
  <si>
    <t>Binder Kft.</t>
  </si>
  <si>
    <t>M2 Kiszállási díj (370kmx300Ft)</t>
  </si>
  <si>
    <t>2101/15846</t>
  </si>
  <si>
    <t>M17 Fővizsgálati díj melléklet szerint</t>
  </si>
  <si>
    <t>436/2026</t>
  </si>
  <si>
    <t>435/2026</t>
  </si>
  <si>
    <t>Wittmann Robottechnikai Kft.</t>
  </si>
  <si>
    <t>2123/17545</t>
  </si>
  <si>
    <t>im 20 1,2/2,4 m végtelen heveder</t>
  </si>
  <si>
    <t>434/2026</t>
  </si>
  <si>
    <t>433/2026</t>
  </si>
  <si>
    <t>3107/22421</t>
  </si>
  <si>
    <t>16mm 6x37M+FC sZ 1960 N/mm2 horganyzott száraz, jobb sodrat Fmin=148 kN F=155 kN Ro.14845/2/22 5x30m</t>
  </si>
  <si>
    <t>432/2026</t>
  </si>
  <si>
    <t>431/2026</t>
  </si>
  <si>
    <t>430/2026</t>
  </si>
  <si>
    <t>im 100 1,5/3 m végtelen heveder /A04955</t>
  </si>
  <si>
    <t>429/2026</t>
  </si>
  <si>
    <t>428/2026</t>
  </si>
  <si>
    <t>Voltrex Kft.</t>
  </si>
  <si>
    <t>2103/11475</t>
  </si>
  <si>
    <t>Kiszállási díj (140 kmx 300.-Ft)</t>
  </si>
  <si>
    <t>427/2026</t>
  </si>
  <si>
    <t>2125/10468</t>
  </si>
  <si>
    <t>idm 375 4/8 m végtelen heveder  4 rétegű A04961-A04964</t>
  </si>
  <si>
    <t>426/2026</t>
  </si>
  <si>
    <t>MFT Metall-Form-Technik Kft.</t>
  </si>
  <si>
    <t>id 100   2,5 m füles heveder</t>
  </si>
  <si>
    <t>425/2026</t>
  </si>
  <si>
    <t>424/2026</t>
  </si>
  <si>
    <t>Torus Acéltermékgyártó Kft.</t>
  </si>
  <si>
    <t>QC-0,5A   lemezmegfogó 15 mm</t>
  </si>
  <si>
    <t>423/2026</t>
  </si>
  <si>
    <t>Rejlek Metal &amp; Stamping Kft.</t>
  </si>
  <si>
    <t>21414/1840</t>
  </si>
  <si>
    <t>irg4-63 2,0 m poliészter függeszték /(ág:IRS30 2/4m körkötél + KPV80 védelem) 26107-26108</t>
  </si>
  <si>
    <t>21414/151</t>
  </si>
  <si>
    <t>irg4-42 2,0 m poliészter függeszték /(ág:IRS20 2/4m körkötél + KPV62 védelem) 26105-26106</t>
  </si>
  <si>
    <t>422/2026</t>
  </si>
  <si>
    <t>432/28014</t>
  </si>
  <si>
    <t>Adapterek</t>
  </si>
  <si>
    <t>VH30 villahosszabbító 2400 mm (1pár=2 darab)</t>
  </si>
  <si>
    <t>421/2026</t>
  </si>
  <si>
    <t>420/2026</t>
  </si>
  <si>
    <t>Marina Investment Zrt</t>
  </si>
  <si>
    <t>419/2026</t>
  </si>
  <si>
    <t>Záhony-Port Zrt.</t>
  </si>
  <si>
    <t>418/2026</t>
  </si>
  <si>
    <t>KME 600 C emelőmágnes 600 kg 2503268</t>
  </si>
  <si>
    <t>417/2026</t>
  </si>
  <si>
    <t>416/2026</t>
  </si>
  <si>
    <t>Beklaar Kft.</t>
  </si>
  <si>
    <t>23165/27308</t>
  </si>
  <si>
    <t>lrg 2 - 160 lánc függeszték 1,5 m alul KTG 6 + 1,5 PSO 26103-26104</t>
  </si>
  <si>
    <t>415/2026</t>
  </si>
  <si>
    <t>1241/27950</t>
  </si>
  <si>
    <t>ABUS 10003101409 Körkeresztmetszetű acéllánc 5x15, galavanikus horganyzott</t>
  </si>
  <si>
    <t>414/2026</t>
  </si>
  <si>
    <t>Agrikon Kam Kft.</t>
  </si>
  <si>
    <t>KLG 6  teherlánc G80 (3x100 méter)</t>
  </si>
  <si>
    <t>413/2026</t>
  </si>
  <si>
    <t>412/2026</t>
  </si>
  <si>
    <t>Kötélfonó Bt.</t>
  </si>
  <si>
    <t>411/2026</t>
  </si>
  <si>
    <t>4114/1422</t>
  </si>
  <si>
    <t>35/1 hn 4,0 m rakományrögzítő</t>
  </si>
  <si>
    <t>410/2026</t>
  </si>
  <si>
    <t>Dél Beton Kft</t>
  </si>
  <si>
    <t>282/5689</t>
  </si>
  <si>
    <t>TAWGK-M10*18 menetes forgószem G80 500 kg</t>
  </si>
  <si>
    <t>409/2026</t>
  </si>
  <si>
    <t>408/2026</t>
  </si>
  <si>
    <t>407/2026</t>
  </si>
  <si>
    <t>Admatis Kft.</t>
  </si>
  <si>
    <t>2101/18537</t>
  </si>
  <si>
    <t>Vizsgálati díj VIRG2-112</t>
  </si>
  <si>
    <t>Vizsgálati díj VIRG 1-50</t>
  </si>
  <si>
    <t>21417/24616</t>
  </si>
  <si>
    <t>virg1-50 3,1m poliészter függeszték  két végén KTI13 összekötő elem + PSNB6,5to sekli 26054-26057</t>
  </si>
  <si>
    <t>21417/27998</t>
  </si>
  <si>
    <t>virg1-50 2,8 m poliészter függeszték  két végén KTI13 összekötő elem + PSNB6,5to sekli 26058-26061</t>
  </si>
  <si>
    <t>406/2026</t>
  </si>
  <si>
    <t>SFGW 10 kiakadásgátló /narancs</t>
  </si>
  <si>
    <t>405/2026</t>
  </si>
  <si>
    <t>2325/11286</t>
  </si>
  <si>
    <t>KHSW 13 láncos horog láncos horog G100 Pewag naranssárga</t>
  </si>
  <si>
    <t>404/2026</t>
  </si>
  <si>
    <t>403/2026</t>
  </si>
  <si>
    <t>2512/539</t>
  </si>
  <si>
    <t>QP-0,75B lemezmegfogó papucs 25 mm</t>
  </si>
  <si>
    <t>402/2026</t>
  </si>
  <si>
    <t>D. 16 Fuvar GLS fuvarköltség</t>
  </si>
  <si>
    <t>12521/17205</t>
  </si>
  <si>
    <t>2080580 Gasspring 14,5cm long, 250N, M8, gázrugó</t>
  </si>
  <si>
    <t>401/2026</t>
  </si>
  <si>
    <t>400/2026</t>
  </si>
  <si>
    <t>23164/1189</t>
  </si>
  <si>
    <t>lrg 4 - 236 lánc függeszték 1 m 26080</t>
  </si>
  <si>
    <t>399/2026</t>
  </si>
  <si>
    <t>398/2026</t>
  </si>
  <si>
    <t>id 400 2,0 m füles heveder</t>
  </si>
  <si>
    <t>397/2026</t>
  </si>
  <si>
    <t>QC-2A  lemezmegfogó 25 mm</t>
  </si>
  <si>
    <t>396/2026</t>
  </si>
  <si>
    <t>1246/27823</t>
  </si>
  <si>
    <t>499-1159762 Végállás kapcsoló rudazat készlet, T 0253 00 00 04K</t>
  </si>
  <si>
    <t>395/2026</t>
  </si>
  <si>
    <t>282/28012</t>
  </si>
  <si>
    <t>M16x50mm (x=41,5mm) Emelőszem hosszított szárral 1500 kg</t>
  </si>
  <si>
    <t>282/28013</t>
  </si>
  <si>
    <t>M12x45mm (x=37mm) Emelőszem hosszított szárral 750 kg</t>
  </si>
  <si>
    <t>394/2026</t>
  </si>
  <si>
    <t>4113/21202</t>
  </si>
  <si>
    <t>50/2,5 hh 0,4 m rövid ág racsni nélkül</t>
  </si>
  <si>
    <t>393/2026</t>
  </si>
  <si>
    <t>392/2026</t>
  </si>
  <si>
    <t>23182/10638</t>
  </si>
  <si>
    <t>6*60 karabíner DIN5299-C</t>
  </si>
  <si>
    <t>391/2026</t>
  </si>
  <si>
    <t>Eldorado Otthon Kft</t>
  </si>
  <si>
    <t>4114/27951</t>
  </si>
  <si>
    <t>35mm spec rakomány rögzítő  2x0,3m+0,45m 3-ágú</t>
  </si>
  <si>
    <t>35/1 hn 3,0 m rakományrögzítő</t>
  </si>
  <si>
    <t>390/2026</t>
  </si>
  <si>
    <t>M&amp;E System Kft.</t>
  </si>
  <si>
    <t>221117/23443</t>
  </si>
  <si>
    <t>A 3 1,0 m drótkötél</t>
  </si>
  <si>
    <t>389/2026</t>
  </si>
  <si>
    <t>388/2026</t>
  </si>
  <si>
    <t>387/2026</t>
  </si>
  <si>
    <t>Flowserve Hungary Services Kft.</t>
  </si>
  <si>
    <t>386/2026</t>
  </si>
  <si>
    <t>385/2026</t>
  </si>
  <si>
    <t>384/2026</t>
  </si>
  <si>
    <t>22265/28004</t>
  </si>
  <si>
    <t>F 18 0,75/1,5 m végtelenített drótkötél 19</t>
  </si>
  <si>
    <t>23154/693</t>
  </si>
  <si>
    <t>ASHG 8t  felhegeszthető horog G80</t>
  </si>
  <si>
    <t>383/2026</t>
  </si>
  <si>
    <t>382/2026</t>
  </si>
  <si>
    <t>23165/19300</t>
  </si>
  <si>
    <t>lrg 2 - 160 lánc függeszték 1,04 m  horog helyett KGYG2-10 gyűjtőkarika  EP-EP  26066-26077</t>
  </si>
  <si>
    <t>381/2026</t>
  </si>
  <si>
    <t>380/2026</t>
  </si>
  <si>
    <t>379/2026</t>
  </si>
  <si>
    <t>21219/27989</t>
  </si>
  <si>
    <t>id9 0,11 m füles heveder hozott fémelem</t>
  </si>
  <si>
    <t>378/2026</t>
  </si>
  <si>
    <t>Keen on Business Kereskedelmi Kft.</t>
  </si>
  <si>
    <t>4114/3015</t>
  </si>
  <si>
    <t>35/1 hh 2,0 m rakományrögzítő</t>
  </si>
  <si>
    <t>4114/2579</t>
  </si>
  <si>
    <t>25/0,25 2,0 m csatos</t>
  </si>
  <si>
    <t>4114/221</t>
  </si>
  <si>
    <t>25/0,25  5,0 m csatos</t>
  </si>
  <si>
    <t>377/2026</t>
  </si>
  <si>
    <t>irs 20   1,0/2  m körkötél /54mm széles</t>
  </si>
  <si>
    <t>id 200   4,0 m füles heveder /60mm széles -zöld</t>
  </si>
  <si>
    <t>21219/27966</t>
  </si>
  <si>
    <t>id 170  2,5 m füles heveder 150mm fülekkel /50mm széles heveder A04914-A04915</t>
  </si>
  <si>
    <t>376/2026</t>
  </si>
  <si>
    <t>23162/2354</t>
  </si>
  <si>
    <t>lrg 2 - 280 KRHG - lánc függeszték 3 m</t>
  </si>
  <si>
    <t>375/2026</t>
  </si>
  <si>
    <t>A 18 3,0 m drótkötél</t>
  </si>
  <si>
    <t>22115/1194</t>
  </si>
  <si>
    <t>A 18 1,5 m drótkötél</t>
  </si>
  <si>
    <t>374/2026</t>
  </si>
  <si>
    <t>22232/24669</t>
  </si>
  <si>
    <t>G 12 2,2 m drótkötél</t>
  </si>
  <si>
    <t>22224/7128</t>
  </si>
  <si>
    <t>D 14  1 m drótkötél</t>
  </si>
  <si>
    <t>373/2026</t>
  </si>
  <si>
    <t>Aeroplex Közép-Európai Kft</t>
  </si>
  <si>
    <t>Fő vizsgálat (Pf fishpole)</t>
  </si>
  <si>
    <t>372/2026</t>
  </si>
  <si>
    <t>2317/8651</t>
  </si>
  <si>
    <t>WHS 13 -hoz  biztosító lemez</t>
  </si>
  <si>
    <t>371/2026</t>
  </si>
  <si>
    <t>370/2026</t>
  </si>
  <si>
    <t>369/2026</t>
  </si>
  <si>
    <t>368/2026</t>
  </si>
  <si>
    <t>367/2026</t>
  </si>
  <si>
    <t>366/2026</t>
  </si>
  <si>
    <t>QC-1A  lemezmegfogó 20 mm Ök</t>
  </si>
  <si>
    <t>23162/24308</t>
  </si>
  <si>
    <t>lrg 2 - 280 KRHG - lánc függeszték 2 m EP 26042-26043</t>
  </si>
  <si>
    <t>365/2026</t>
  </si>
  <si>
    <t>364/2026</t>
  </si>
  <si>
    <t>363/2026</t>
  </si>
  <si>
    <t>irs 60  4,0/8 m körkötél Ök</t>
  </si>
  <si>
    <t>irs 30   3,0/6 m  Ök</t>
  </si>
  <si>
    <t>362/2026</t>
  </si>
  <si>
    <t>21417/21139</t>
  </si>
  <si>
    <t>virg2-42 1 m poliészter függeszték összevarrva</t>
  </si>
  <si>
    <t>23141/9686</t>
  </si>
  <si>
    <t>PKLGB  13 visszarövidítő horog biztosítóval G 80</t>
  </si>
  <si>
    <t>23122/626</t>
  </si>
  <si>
    <t>NGYG 4 8 gyűjtőkarika G80</t>
  </si>
  <si>
    <t>23165/28003</t>
  </si>
  <si>
    <t>lrg 2 - 200 lánc függeszték 1 m +AS3/50-180mm</t>
  </si>
  <si>
    <t>23141/678</t>
  </si>
  <si>
    <t>KRHG 7/8  rövidítő horog G80</t>
  </si>
  <si>
    <t>23141/677</t>
  </si>
  <si>
    <t>KRHG 6  rövidítő horog G80</t>
  </si>
  <si>
    <t>23154/965</t>
  </si>
  <si>
    <t>KHÖ 16  öntödei horog G80</t>
  </si>
  <si>
    <t>23122/3824</t>
  </si>
  <si>
    <t>KGYG  4 8  gyűjtőkarika G80</t>
  </si>
  <si>
    <t>21115/51</t>
  </si>
  <si>
    <t>irs 50   6,0/12 m körkötél</t>
  </si>
  <si>
    <t>irs 100   4,0/8 m körkötél</t>
  </si>
  <si>
    <t>21214/116</t>
  </si>
  <si>
    <t>id 400   6,0 m füles heveder</t>
  </si>
  <si>
    <t>23154/11361</t>
  </si>
  <si>
    <t>FSG 10  forgószem G80</t>
  </si>
  <si>
    <t>361/2026</t>
  </si>
  <si>
    <t>im 100 1,5/3 m végtelen heveder A04906-A04907</t>
  </si>
  <si>
    <t>idm 300  1,5/3 m végtelen heveder A04908-A04913</t>
  </si>
  <si>
    <t>360/2026</t>
  </si>
  <si>
    <t>47/23035</t>
  </si>
  <si>
    <t>FP53  Energiaelnyelő 180cm</t>
  </si>
  <si>
    <t>359/2026</t>
  </si>
  <si>
    <t>Pilkington AGR Hungary Kft.</t>
  </si>
  <si>
    <t>4114/21460</t>
  </si>
  <si>
    <t>25/0,25 7,0 m csatos piros csatvédővel</t>
  </si>
  <si>
    <t>358/2026</t>
  </si>
  <si>
    <t>Motim Kádkő Kft.</t>
  </si>
  <si>
    <t>23183/1143</t>
  </si>
  <si>
    <t>SZK8 kötélszorító bilincs DIN741</t>
  </si>
  <si>
    <t>23183/9178</t>
  </si>
  <si>
    <t>SZK6 kötélszorító bilincs DIN741</t>
  </si>
  <si>
    <t>357/2026</t>
  </si>
  <si>
    <t>4114/25823</t>
  </si>
  <si>
    <t>25/0,4 hh 0,2 m r. ág+ 0,4 m h.ág FEHÉR</t>
  </si>
  <si>
    <t>2102/13833</t>
  </si>
  <si>
    <t>*P. 4 Fuvar</t>
  </si>
  <si>
    <t>356/2026</t>
  </si>
  <si>
    <t>355/2026</t>
  </si>
  <si>
    <t>255/27811</t>
  </si>
  <si>
    <t>TLW 2 T csőmegfogó 2,00 t nyitás: 219,1mm-368mm / 22661P01</t>
  </si>
  <si>
    <t>255/16418</t>
  </si>
  <si>
    <t>TLW 1 T csőmegfogó 1,00 t, nyitás: 114,3mm-219,1mm /22632P02</t>
  </si>
  <si>
    <t>354/2026</t>
  </si>
  <si>
    <t>Útvasút  Szeged Kft.</t>
  </si>
  <si>
    <t>353/2026</t>
  </si>
  <si>
    <t>352/2026</t>
  </si>
  <si>
    <t>351/2026</t>
  </si>
  <si>
    <t>Tobroco Machinery Kft.</t>
  </si>
  <si>
    <t>2102/25143</t>
  </si>
  <si>
    <t>*B.1. Fuvar</t>
  </si>
  <si>
    <t>350/2026</t>
  </si>
  <si>
    <t>Biztonság Kft.</t>
  </si>
  <si>
    <t>3105/26156</t>
  </si>
  <si>
    <t>14mm T6x37 M-SFC 1960 N/mm2 horganyzott száraz B sZ Fmin=113,3 kN, F=118,20KN In. 03-013/24</t>
  </si>
  <si>
    <t>349/2026</t>
  </si>
  <si>
    <t>348/2026</t>
  </si>
  <si>
    <t>347/2026</t>
  </si>
  <si>
    <t>4114/4664</t>
  </si>
  <si>
    <t>ZG-3-LOHR/2,8m (84172-ATG-35-2.8-SN) Autotransporterzurrgurt 35mm 2,8m (FH)  Nyúlás 4%, LC 1500/3000</t>
  </si>
  <si>
    <t>346/2026</t>
  </si>
  <si>
    <t>23112/740</t>
  </si>
  <si>
    <t>KLG 13  teherlánc G80</t>
  </si>
  <si>
    <t>345/2026</t>
  </si>
  <si>
    <t>23164/1631</t>
  </si>
  <si>
    <t>lrg 4 - 670 KRHG - lánc függeszték 3 m 26065</t>
  </si>
  <si>
    <t>344/2026</t>
  </si>
  <si>
    <t>343/2026</t>
  </si>
  <si>
    <t>LRG 1 - 315 lánc függeszték 1 m</t>
  </si>
  <si>
    <t>342/2026</t>
  </si>
  <si>
    <t>Strabag Rail Kft</t>
  </si>
  <si>
    <t>341/2026</t>
  </si>
  <si>
    <t>GLS szállítási költség dokumentáció</t>
  </si>
  <si>
    <t>141/27370</t>
  </si>
  <si>
    <t>Emelőasztal telepítési munkadíja, kiszállással</t>
  </si>
  <si>
    <t>340/2026</t>
  </si>
  <si>
    <t>Strabag Vasútépítő Kft</t>
  </si>
  <si>
    <t>2101/4056</t>
  </si>
  <si>
    <t>2327/9365</t>
  </si>
  <si>
    <t>SFGW 5/6  kiakadásgátló</t>
  </si>
  <si>
    <t>2324/13920</t>
  </si>
  <si>
    <t>KPW 6 láncos rövidítő horog G100</t>
  </si>
  <si>
    <t>2323/12874</t>
  </si>
  <si>
    <t>CW 6 kapcsoló szem</t>
  </si>
  <si>
    <t>339/2026</t>
  </si>
  <si>
    <t>MVM Émász Áramhálózati Kft.</t>
  </si>
  <si>
    <t>Vizsgálati díj melléklet szerint /2026.01.29.</t>
  </si>
  <si>
    <t>2317/9291</t>
  </si>
  <si>
    <t>SLR 1,5T  biztosító lemez /2026.02.02</t>
  </si>
  <si>
    <t>SFGW 7/8  kiakadásgátló /2026.02.02</t>
  </si>
  <si>
    <t>Javítási rezsi óradíj /2026.02.02</t>
  </si>
  <si>
    <t>irs 30   2,0/4 m körkötél  /2026.01.29</t>
  </si>
  <si>
    <t>irs 20  2,0/4  m körkötél /2026.02.02</t>
  </si>
  <si>
    <t>irs 20   1,5/3  m körkötél /2026.01.29</t>
  </si>
  <si>
    <t>irs 20   1,0/2  m körkötél /2026.02.02</t>
  </si>
  <si>
    <t>irs 20   1,0/2  m körkötél  /2026.01.29</t>
  </si>
  <si>
    <t>irs 10  1,0/2  m körkötél /2026.02.02</t>
  </si>
  <si>
    <t>irs 10  1,0/2  m körkötél  /2026.01.29</t>
  </si>
  <si>
    <t>ETAR chip /2026.02.02</t>
  </si>
  <si>
    <t>ETAR chip /2026.01.29</t>
  </si>
  <si>
    <t>338/2026</t>
  </si>
  <si>
    <t>337/2026</t>
  </si>
  <si>
    <t>21116/60</t>
  </si>
  <si>
    <t>irs 60  6,0/12 m körkötél 3893,3896</t>
  </si>
  <si>
    <t>irs 50   4,0/8 m körkötél 2554, 2553</t>
  </si>
  <si>
    <t>336/2026</t>
  </si>
  <si>
    <t>335/2026</t>
  </si>
  <si>
    <t>HÓD PLAST Műanyagipari Kft.</t>
  </si>
  <si>
    <t>23164/1117</t>
  </si>
  <si>
    <t>lrg 4 - 1120 KRHG - lánc függeszték 4 m /26062</t>
  </si>
  <si>
    <t>334/2026</t>
  </si>
  <si>
    <t>333/2026</t>
  </si>
  <si>
    <t>2101/1928</t>
  </si>
  <si>
    <t>M2 Fővizsgálati díj melléklet szerint</t>
  </si>
  <si>
    <t>332/2026</t>
  </si>
  <si>
    <t>331/2026</t>
  </si>
  <si>
    <t>Euroll Szeged Kft.</t>
  </si>
  <si>
    <t>irs 80   3,0/6 m körkötél</t>
  </si>
  <si>
    <t>21218/135</t>
  </si>
  <si>
    <t>id 1000   4,0 m füles heveder</t>
  </si>
  <si>
    <t>217/502</t>
  </si>
  <si>
    <t>H 50  huzat piros 5 cs</t>
  </si>
  <si>
    <t>217/499</t>
  </si>
  <si>
    <t>H 20  huzat zöld 2 cs</t>
  </si>
  <si>
    <t>330/2026</t>
  </si>
  <si>
    <t>329/2026</t>
  </si>
  <si>
    <t>23154/689</t>
  </si>
  <si>
    <t>APA 5,3t hegeszthető  emelőszem G80</t>
  </si>
  <si>
    <t>328/2026</t>
  </si>
  <si>
    <t>Nexways Cargo Kft MOJFRAK</t>
  </si>
  <si>
    <t>414/6396</t>
  </si>
  <si>
    <t>Csúszásgátló 250x8x500mm</t>
  </si>
  <si>
    <t>327/2026</t>
  </si>
  <si>
    <t>326/2026</t>
  </si>
  <si>
    <t>325/2026</t>
  </si>
  <si>
    <t>324/2026</t>
  </si>
  <si>
    <t>432/25110</t>
  </si>
  <si>
    <t>VH50 villahosszabbító  2400 mm</t>
  </si>
  <si>
    <t>23131/730</t>
  </si>
  <si>
    <t>KTI 6 IRG IRG összekötő elem G80</t>
  </si>
  <si>
    <t>4111/7323</t>
  </si>
  <si>
    <t>50/2,5 hh  12 m TOP Piros rakományrögzítő ERGO 500/2500</t>
  </si>
  <si>
    <t>2417/15497</t>
  </si>
  <si>
    <t>4,75 PSN sekli EN13889</t>
  </si>
  <si>
    <t>323/2026</t>
  </si>
  <si>
    <t>23183/2170</t>
  </si>
  <si>
    <t>SZK5 kötélszorító bilincs DIN741 3-4mm kötélhez</t>
  </si>
  <si>
    <t>2417/15498</t>
  </si>
  <si>
    <t>6,5 PSN sekli EN13889</t>
  </si>
  <si>
    <t>3,25 PSN sekli EN13889 /16mm csap</t>
  </si>
  <si>
    <t>221117/20808</t>
  </si>
  <si>
    <t>2PK 16 1,2 m teljes hossz drótkötél kötélszívvel 3,4,5,6</t>
  </si>
  <si>
    <t>322/2026</t>
  </si>
  <si>
    <t>321/2026</t>
  </si>
  <si>
    <t>47/19631</t>
  </si>
  <si>
    <t>IRUDEK 981 karabíner</t>
  </si>
  <si>
    <t>47/19727</t>
  </si>
  <si>
    <t>IRUDEK 363 Dupla száras energiaelnyelő kötél 1,0m</t>
  </si>
  <si>
    <t>320/2026</t>
  </si>
  <si>
    <t>319/2026</t>
  </si>
  <si>
    <t>Fitness Team Kft.</t>
  </si>
  <si>
    <t>311/27994</t>
  </si>
  <si>
    <t>5mm acélsodrony kötél horganyzott 6x37+FC-1960-B-sZ  száraz felület, jobbsodrat ( RHOL ) Fmin= 14,45</t>
  </si>
  <si>
    <t>318/2026</t>
  </si>
  <si>
    <t>Pesóker Kft.</t>
  </si>
  <si>
    <t>317/2026</t>
  </si>
  <si>
    <t>316/2026</t>
  </si>
  <si>
    <t>ZeltBau Kft.</t>
  </si>
  <si>
    <t>4153/553</t>
  </si>
  <si>
    <t>25mm CHD25 /CS85/ 500 m pántszalag fehér kemény</t>
  </si>
  <si>
    <t>315/2026</t>
  </si>
  <si>
    <t>id 100  1,5 m füles heveder 245-21-157</t>
  </si>
  <si>
    <t>id 100   1,0 m füles heveder 245-21-160</t>
  </si>
  <si>
    <t>21219/119</t>
  </si>
  <si>
    <t>id  50  1,5 m füles heveder  245-21-156</t>
  </si>
  <si>
    <t>314/2026</t>
  </si>
  <si>
    <t>21111/9</t>
  </si>
  <si>
    <t>irs 10  5,0/10  m körkötél</t>
  </si>
  <si>
    <t>313/2026</t>
  </si>
  <si>
    <t>312/2026</t>
  </si>
  <si>
    <t>4114/12762</t>
  </si>
  <si>
    <t>35/1 hh 5,0 m rakományrögzítő 19474</t>
  </si>
  <si>
    <t>4114/3213</t>
  </si>
  <si>
    <t>25/0,4 hn 8,0 m rakományrögzítő 47325</t>
  </si>
  <si>
    <t>4114/3261</t>
  </si>
  <si>
    <t>25/0,4 hn 3 m rakományrögzítő 52701</t>
  </si>
  <si>
    <t>4114/1586</t>
  </si>
  <si>
    <t>25/0,4 hn 2,0 m rakományrögzítő 22712</t>
  </si>
  <si>
    <t>311/2026</t>
  </si>
  <si>
    <t>Caadex Kft</t>
  </si>
  <si>
    <t>2151/27915</t>
  </si>
  <si>
    <t>120mm hevederből készült heveder élvédő, ID300 3m hosszban</t>
  </si>
  <si>
    <t>310/2026</t>
  </si>
  <si>
    <t>309/2026</t>
  </si>
  <si>
    <t>308/2026</t>
  </si>
  <si>
    <t>lrg 4 - 425 KRHG - lánc függeszték 2 m 26046</t>
  </si>
  <si>
    <t>307/2026</t>
  </si>
  <si>
    <t>306/2026</t>
  </si>
  <si>
    <t>2101/26598</t>
  </si>
  <si>
    <t>Műszaki vizsgálat gerenda</t>
  </si>
  <si>
    <t>Kiszállási díj (368km x250.-Ft)</t>
  </si>
  <si>
    <t>#N/A</t>
  </si>
  <si>
    <t>2 Total</t>
  </si>
  <si>
    <t>#N/A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</si>
</sst>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Ft&quot;_-;\-* #,##0\ &quot;Ft&quot;_-;_-* &quot;-&quot;\ &quot;Ft&quot;_-;_-@_-"/>
    <numFmt numFmtId="164" formatCode="yyyy/mm/dd;@"/>
    <numFmt numFmtId="165" formatCode="#,##0.00_ ;\-#,##0.00\ "/>
    <numFmt numFmtId="166" formatCode="_-* #,##0\ _F_t_-;\-* #,##0\ _F_t_-;_-* \-??\ _F_t_-;_-@_-"/>
    <numFmt numFmtId="167" formatCode="#,##0_ ;\-#,##0\ "/>
  </numFmts>
  <fonts count="44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i/>
      <sz val="11"/>
      <color rgb="FF000000"/>
      <name val="Calibri"/>
      <family val="2"/>
      <charset val="238"/>
    </font>
    <font>
      <sz val="9"/>
      <name val="Arial"/>
      <family val="2"/>
    </font>
    <font>
      <sz val="11"/>
      <name val="Aptos Narrow"/>
      <family val="2"/>
      <charset val="238"/>
      <scheme val="minor"/>
    </font>
    <font>
      <b/>
      <sz val="9"/>
      <name val="Arial"/>
      <family val="2"/>
      <charset val="238"/>
    </font>
    <font>
      <sz val="11"/>
      <color theme="7" tint="-0.249977111117893"/>
      <name val="Aptos Narrow"/>
      <family val="2"/>
      <charset val="238"/>
      <scheme val="minor"/>
    </font>
    <font>
      <b/>
      <sz val="9"/>
      <name val="Arial"/>
      <family val="2"/>
    </font>
    <font>
      <sz val="9"/>
      <name val="Arial"/>
      <family val="2"/>
      <charset val="238"/>
    </font>
    <font>
      <b/>
      <u/>
      <sz val="9"/>
      <color rgb="FF7030A0"/>
      <name val="Arial"/>
      <family val="2"/>
    </font>
    <font>
      <b/>
      <sz val="9"/>
      <color rgb="FF7030A0"/>
      <name val="Arial"/>
      <family val="2"/>
    </font>
    <font>
      <b/>
      <sz val="9"/>
      <color rgb="FFFF0000"/>
      <name val="Arial"/>
      <family val="2"/>
      <charset val="238"/>
    </font>
    <font>
      <sz val="9"/>
      <color theme="1"/>
      <name val="Aptos Narrow"/>
      <family val="2"/>
      <charset val="238"/>
      <scheme val="minor"/>
    </font>
    <font>
      <b/>
      <sz val="9"/>
      <color rgb="FFFF0000"/>
      <name val="Calibri"/>
      <family val="2"/>
      <charset val="238"/>
    </font>
    <font>
      <b/>
      <sz val="11"/>
      <name val="Aptos Narrow"/>
      <family val="2"/>
      <charset val="238"/>
      <scheme val="minor"/>
    </font>
    <font>
      <b/>
      <u/>
      <sz val="6"/>
      <color rgb="FF7030A0"/>
      <name val="Arial"/>
      <family val="2"/>
    </font>
    <font>
      <b/>
      <sz val="15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color theme="9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2"/>
      <color theme="5"/>
      <name val="Aptos Narrow"/>
      <family val="2"/>
      <charset val="238"/>
      <scheme val="minor"/>
    </font>
    <font>
      <b/>
      <sz val="12"/>
      <color theme="5" tint="-0.499984740745262"/>
      <name val="Aptos Narrow"/>
      <family val="2"/>
      <charset val="238"/>
      <scheme val="minor"/>
    </font>
    <font>
      <b/>
      <sz val="9"/>
      <color indexed="12"/>
      <name val="Arial"/>
      <family val="2"/>
    </font>
    <font>
      <b/>
      <sz val="12"/>
      <color theme="0"/>
      <name val="Aptos Narrow"/>
      <family val="2"/>
      <charset val="238"/>
      <scheme val="minor"/>
    </font>
    <font>
      <b/>
      <i/>
      <sz val="9"/>
      <color rgb="FF0070C0"/>
      <name val="Arial"/>
      <family val="2"/>
      <charset val="238"/>
    </font>
    <font>
      <b/>
      <sz val="13"/>
      <color theme="3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8" tint="-0.499984740745262"/>
      <name val="Aptos Narrow"/>
      <family val="2"/>
      <charset val="238"/>
      <scheme val="minor"/>
    </font>
    <font>
      <i/>
      <sz val="11"/>
      <color rgb="FF0070C0"/>
      <name val="Arial"/>
      <family val="2"/>
      <charset val="238"/>
    </font>
    <font>
      <i/>
      <sz val="9"/>
      <color rgb="FF0070C0"/>
      <name val="Arial"/>
      <family val="2"/>
      <charset val="238"/>
    </font>
    <font>
      <b/>
      <sz val="11"/>
      <color theme="5" tint="-0.499984740745262"/>
      <name val="Aptos Narrow"/>
      <family val="2"/>
      <charset val="238"/>
      <scheme val="minor"/>
    </font>
    <font>
      <b/>
      <sz val="11"/>
      <color rgb="FF0070C0"/>
      <name val="Aptos Narrow"/>
      <family val="2"/>
      <charset val="238"/>
      <scheme val="minor"/>
    </font>
    <font>
      <b/>
      <sz val="12"/>
      <color rgb="FFFF0000"/>
      <name val="Arial"/>
      <family val="2"/>
      <charset val="238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charset val="238"/>
      <scheme val="minor"/>
    </font>
    <font>
      <b/>
      <sz val="15"/>
      <color rgb="FFFF0000"/>
      <name val="Aptos Narrow"/>
      <family val="2"/>
      <charset val="238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lightGray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5"/>
      </patternFill>
    </fill>
    <fill>
      <patternFill patternType="lightGray">
        <fgColor theme="9" tint="0.59996337778862885"/>
        <bgColor rgb="FFFFCC99"/>
      </patternFill>
    </fill>
    <fill>
      <patternFill patternType="lightGray">
        <fgColor theme="9" tint="0.59996337778862885"/>
        <bgColor theme="5"/>
      </patternFill>
    </fill>
    <fill>
      <patternFill patternType="lightGray">
        <fgColor theme="9" tint="0.59996337778862885"/>
        <bgColor indexed="65"/>
      </patternFill>
    </fill>
    <fill>
      <patternFill patternType="lightGray">
        <fgColor theme="9" tint="0.59996337778862885"/>
        <bgColor rgb="FFFFFF00"/>
      </patternFill>
    </fill>
    <fill>
      <patternFill patternType="lightGray">
        <fgColor theme="9" tint="0.59996337778862885"/>
        <bgColor theme="9" tint="0.59999389629810485"/>
      </patternFill>
    </fill>
    <fill>
      <patternFill patternType="lightGray">
        <fgColor theme="9" tint="0.59996337778862885"/>
        <bgColor theme="7" tint="0.79998168889431442"/>
      </patternFill>
    </fill>
    <fill>
      <patternFill patternType="lightGray">
        <fgColor theme="9" tint="0.59996337778862885"/>
        <bgColor rgb="FFC6EFCE"/>
      </patternFill>
    </fill>
    <fill>
      <patternFill patternType="lightGray">
        <fgColor theme="9" tint="0.59996337778862885"/>
        <bgColor rgb="FFFFFFCC"/>
      </patternFill>
    </fill>
    <fill>
      <patternFill patternType="lightGray">
        <fgColor theme="9" tint="0.59996337778862885"/>
        <bgColor theme="4" tint="-0.499984740745262"/>
      </patternFill>
    </fill>
  </fills>
  <borders count="68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theme="9"/>
      </top>
      <bottom/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3F3F3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rgb="FFFF8001"/>
      </bottom>
      <diagonal/>
    </border>
    <border>
      <left style="medium">
        <color indexed="64"/>
      </left>
      <right/>
      <top/>
      <bottom style="double">
        <color rgb="FFFF8001"/>
      </bottom>
      <diagonal/>
    </border>
    <border>
      <left/>
      <right/>
      <top style="thick">
        <color theme="8"/>
      </top>
      <bottom style="thick">
        <color theme="8"/>
      </bottom>
      <diagonal/>
    </border>
    <border>
      <left/>
      <right/>
      <top style="thin">
        <color theme="8" tint="0.39997558519241921"/>
      </top>
      <bottom/>
      <diagonal/>
    </border>
    <border>
      <left/>
      <right/>
      <top style="thick">
        <color theme="8"/>
      </top>
      <bottom/>
      <diagonal/>
    </border>
    <border>
      <left style="medium">
        <color indexed="64"/>
      </left>
      <right/>
      <top style="medium">
        <color theme="9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24">
    <xf numFmtId="0" fontId="0" fillId="0" borderId="0"/>
    <xf numFmtId="0" fontId="3" fillId="0" borderId="3" applyNumberFormat="0" applyFill="0" applyAlignment="0" applyProtection="0"/>
    <xf numFmtId="0" fontId="4" fillId="4" borderId="4" applyNumberFormat="0" applyAlignment="0" applyProtection="0"/>
    <xf numFmtId="0" fontId="5" fillId="5" borderId="5" applyNumberFormat="0" applyAlignment="0" applyProtection="0"/>
    <xf numFmtId="0" fontId="2" fillId="6" borderId="6" applyNumberFormat="0" applyFont="0" applyAlignment="0" applyProtection="0"/>
    <xf numFmtId="0" fontId="6" fillId="7" borderId="0" applyNumberFormat="0" applyBorder="0" applyAlignment="0" applyProtection="0"/>
    <xf numFmtId="0" fontId="2" fillId="8" borderId="0" applyNumberFormat="0" applyBorder="0" applyAlignment="0" applyProtection="0"/>
    <xf numFmtId="0" fontId="6" fillId="9" borderId="0" applyNumberFormat="0" applyBorder="0" applyAlignment="0" applyProtection="0"/>
    <xf numFmtId="42" fontId="2" fillId="0" borderId="0" applyFont="0" applyFill="0" applyBorder="0" applyAlignment="0" applyProtection="0"/>
    <xf numFmtId="0" fontId="21" fillId="0" borderId="34" applyNumberFormat="0" applyFill="0" applyAlignment="0" applyProtection="0"/>
    <xf numFmtId="0" fontId="3" fillId="0" borderId="0" applyNumberFormat="0" applyFill="0" applyBorder="0" applyAlignment="0" applyProtection="0"/>
    <xf numFmtId="0" fontId="22" fillId="11" borderId="0" applyNumberFormat="0" applyBorder="0" applyAlignment="0" applyProtection="0"/>
    <xf numFmtId="0" fontId="23" fillId="12" borderId="35" applyNumberFormat="0" applyAlignment="0" applyProtection="0"/>
    <xf numFmtId="0" fontId="6" fillId="13" borderId="0" applyNumberFormat="0" applyBorder="0" applyAlignment="0" applyProtection="0"/>
    <xf numFmtId="0" fontId="32" fillId="0" borderId="45" applyNumberFormat="0" applyFill="0" applyAlignment="0" applyProtection="0"/>
    <xf numFmtId="0" fontId="2" fillId="23" borderId="0" applyNumberFormat="0" applyBorder="0" applyAlignment="0" applyProtection="0"/>
    <xf numFmtId="0" fontId="6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4" fillId="0" borderId="0" applyNumberFormat="0" applyFill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</cellStyleXfs>
  <cellXfs count="228">
    <xf numFmtId="0" fontId="0" fillId="0" borderId="0" xfId="0"/>
    <xf numFmtId="0" fontId="1" fillId="2" borderId="2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4" fontId="0" fillId="0" borderId="0" xfId="0" applyNumberFormat="1"/>
    <xf numFmtId="0" fontId="7" fillId="0" borderId="0" xfId="0" applyFont="1" applyAlignment="1">
      <alignment horizontal="left" vertical="center"/>
    </xf>
    <xf numFmtId="0" fontId="0" fillId="0" borderId="0" xfId="0" pivotButton="1"/>
    <xf numFmtId="0" fontId="8" fillId="0" borderId="7" xfId="0" applyFont="1" applyBorder="1"/>
    <xf numFmtId="0" fontId="9" fillId="0" borderId="8" xfId="0" applyFont="1" applyBorder="1"/>
    <xf numFmtId="0" fontId="10" fillId="0" borderId="7" xfId="0" applyFont="1" applyBorder="1"/>
    <xf numFmtId="3" fontId="9" fillId="0" borderId="9" xfId="0" applyNumberFormat="1" applyFont="1" applyBorder="1"/>
    <xf numFmtId="0" fontId="3" fillId="10" borderId="10" xfId="1" applyFill="1" applyBorder="1" applyAlignment="1">
      <alignment horizontal="center"/>
    </xf>
    <xf numFmtId="0" fontId="0" fillId="0" borderId="9" xfId="0" applyBorder="1"/>
    <xf numFmtId="3" fontId="11" fillId="10" borderId="11" xfId="0" applyNumberFormat="1" applyFont="1" applyFill="1" applyBorder="1" applyAlignment="1">
      <alignment horizontal="center"/>
    </xf>
    <xf numFmtId="3" fontId="12" fillId="0" borderId="12" xfId="0" applyNumberFormat="1" applyFont="1" applyBorder="1"/>
    <xf numFmtId="3" fontId="12" fillId="0" borderId="0" xfId="0" applyNumberFormat="1" applyFont="1"/>
    <xf numFmtId="10" fontId="12" fillId="0" borderId="0" xfId="0" applyNumberFormat="1" applyFont="1"/>
    <xf numFmtId="0" fontId="9" fillId="0" borderId="12" xfId="7" applyFont="1" applyFill="1" applyBorder="1"/>
    <xf numFmtId="0" fontId="9" fillId="0" borderId="8" xfId="5" applyFont="1" applyFill="1" applyBorder="1"/>
    <xf numFmtId="3" fontId="9" fillId="0" borderId="14" xfId="5" applyNumberFormat="1" applyFont="1" applyFill="1" applyBorder="1"/>
    <xf numFmtId="3" fontId="9" fillId="0" borderId="15" xfId="5" applyNumberFormat="1" applyFont="1" applyFill="1" applyBorder="1"/>
    <xf numFmtId="0" fontId="9" fillId="0" borderId="17" xfId="6" applyFont="1" applyFill="1" applyBorder="1"/>
    <xf numFmtId="3" fontId="9" fillId="0" borderId="18" xfId="6" applyNumberFormat="1" applyFont="1" applyFill="1" applyBorder="1"/>
    <xf numFmtId="3" fontId="9" fillId="0" borderId="17" xfId="6" applyNumberFormat="1" applyFont="1" applyFill="1" applyBorder="1"/>
    <xf numFmtId="0" fontId="8" fillId="0" borderId="19" xfId="0" applyFont="1" applyBorder="1"/>
    <xf numFmtId="3" fontId="8" fillId="0" borderId="0" xfId="0" applyNumberFormat="1" applyFont="1"/>
    <xf numFmtId="3" fontId="8" fillId="0" borderId="19" xfId="0" applyNumberFormat="1" applyFont="1" applyBorder="1"/>
    <xf numFmtId="0" fontId="13" fillId="0" borderId="20" xfId="0" quotePrefix="1" applyFont="1" applyBorder="1"/>
    <xf numFmtId="10" fontId="8" fillId="0" borderId="21" xfId="0" applyNumberFormat="1" applyFont="1" applyBorder="1"/>
    <xf numFmtId="10" fontId="8" fillId="0" borderId="22" xfId="0" applyNumberFormat="1" applyFont="1" applyBorder="1"/>
    <xf numFmtId="10" fontId="8" fillId="0" borderId="23" xfId="0" applyNumberFormat="1" applyFont="1" applyBorder="1"/>
    <xf numFmtId="10" fontId="8" fillId="0" borderId="20" xfId="0" applyNumberFormat="1" applyFont="1" applyBorder="1"/>
    <xf numFmtId="0" fontId="12" fillId="0" borderId="25" xfId="0" applyFont="1" applyBorder="1"/>
    <xf numFmtId="3" fontId="12" fillId="0" borderId="26" xfId="0" applyNumberFormat="1" applyFont="1" applyBorder="1"/>
    <xf numFmtId="3" fontId="12" fillId="0" borderId="25" xfId="0" applyNumberFormat="1" applyFont="1" applyBorder="1"/>
    <xf numFmtId="0" fontId="0" fillId="0" borderId="12" xfId="0" applyBorder="1"/>
    <xf numFmtId="0" fontId="0" fillId="0" borderId="27" xfId="0" applyBorder="1"/>
    <xf numFmtId="0" fontId="8" fillId="0" borderId="25" xfId="0" applyFont="1" applyBorder="1"/>
    <xf numFmtId="3" fontId="8" fillId="0" borderId="26" xfId="0" applyNumberFormat="1" applyFont="1" applyBorder="1"/>
    <xf numFmtId="3" fontId="8" fillId="0" borderId="25" xfId="0" applyNumberFormat="1" applyFont="1" applyBorder="1"/>
    <xf numFmtId="3" fontId="14" fillId="0" borderId="12" xfId="0" applyNumberFormat="1" applyFont="1" applyBorder="1"/>
    <xf numFmtId="3" fontId="15" fillId="0" borderId="0" xfId="0" applyNumberFormat="1" applyFont="1"/>
    <xf numFmtId="0" fontId="9" fillId="0" borderId="25" xfId="0" applyFont="1" applyBorder="1"/>
    <xf numFmtId="3" fontId="10" fillId="0" borderId="26" xfId="0" applyNumberFormat="1" applyFont="1" applyBorder="1"/>
    <xf numFmtId="3" fontId="10" fillId="0" borderId="28" xfId="0" applyNumberFormat="1" applyFont="1" applyBorder="1"/>
    <xf numFmtId="0" fontId="9" fillId="0" borderId="29" xfId="0" applyFont="1" applyBorder="1"/>
    <xf numFmtId="3" fontId="10" fillId="0" borderId="30" xfId="0" applyNumberFormat="1" applyFont="1" applyBorder="1"/>
    <xf numFmtId="3" fontId="9" fillId="0" borderId="25" xfId="7" applyNumberFormat="1" applyFont="1" applyFill="1" applyBorder="1"/>
    <xf numFmtId="0" fontId="17" fillId="0" borderId="12" xfId="0" applyFont="1" applyBorder="1"/>
    <xf numFmtId="3" fontId="19" fillId="0" borderId="16" xfId="0" applyNumberFormat="1" applyFont="1" applyBorder="1" applyAlignment="1">
      <alignment horizontal="center" vertical="center"/>
    </xf>
    <xf numFmtId="3" fontId="9" fillId="0" borderId="29" xfId="7" applyNumberFormat="1" applyFont="1" applyFill="1" applyBorder="1"/>
    <xf numFmtId="0" fontId="19" fillId="0" borderId="5" xfId="3" applyFont="1" applyFill="1"/>
    <xf numFmtId="3" fontId="19" fillId="0" borderId="5" xfId="3" applyNumberFormat="1" applyFont="1" applyFill="1"/>
    <xf numFmtId="3" fontId="19" fillId="0" borderId="31" xfId="3" applyNumberFormat="1" applyFont="1" applyFill="1" applyBorder="1"/>
    <xf numFmtId="3" fontId="20" fillId="0" borderId="0" xfId="0" applyNumberFormat="1" applyFont="1"/>
    <xf numFmtId="3" fontId="15" fillId="0" borderId="27" xfId="0" applyNumberFormat="1" applyFont="1" applyBorder="1"/>
    <xf numFmtId="3" fontId="19" fillId="0" borderId="16" xfId="4" applyNumberFormat="1" applyFont="1" applyFill="1" applyBorder="1"/>
    <xf numFmtId="3" fontId="15" fillId="0" borderId="32" xfId="0" applyNumberFormat="1" applyFont="1" applyBorder="1"/>
    <xf numFmtId="3" fontId="15" fillId="0" borderId="18" xfId="0" applyNumberFormat="1" applyFont="1" applyBorder="1"/>
    <xf numFmtId="10" fontId="15" fillId="0" borderId="18" xfId="0" applyNumberFormat="1" applyFont="1" applyBorder="1"/>
    <xf numFmtId="0" fontId="0" fillId="0" borderId="18" xfId="0" applyBorder="1"/>
    <xf numFmtId="0" fontId="0" fillId="0" borderId="32" xfId="0" applyBorder="1"/>
    <xf numFmtId="3" fontId="15" fillId="0" borderId="33" xfId="0" applyNumberFormat="1" applyFont="1" applyBorder="1"/>
    <xf numFmtId="3" fontId="4" fillId="4" borderId="4" xfId="2" applyNumberFormat="1"/>
    <xf numFmtId="3" fontId="19" fillId="6" borderId="6" xfId="4" applyNumberFormat="1" applyFont="1"/>
    <xf numFmtId="0" fontId="3" fillId="10" borderId="13" xfId="1" applyFill="1" applyBorder="1" applyAlignment="1">
      <alignment horizontal="center"/>
    </xf>
    <xf numFmtId="0" fontId="4" fillId="4" borderId="4" xfId="0" applyFont="1" applyFill="1" applyBorder="1"/>
    <xf numFmtId="0" fontId="6" fillId="13" borderId="0" xfId="13" applyBorder="1"/>
    <xf numFmtId="0" fontId="25" fillId="0" borderId="36" xfId="0" applyFont="1" applyBorder="1"/>
    <xf numFmtId="0" fontId="25" fillId="0" borderId="37" xfId="0" applyFont="1" applyBorder="1"/>
    <xf numFmtId="0" fontId="25" fillId="0" borderId="38" xfId="0" applyFont="1" applyBorder="1"/>
    <xf numFmtId="3" fontId="26" fillId="14" borderId="39" xfId="4" applyNumberFormat="1" applyFont="1" applyFill="1" applyBorder="1" applyAlignment="1">
      <alignment horizontal="center"/>
    </xf>
    <xf numFmtId="3" fontId="27" fillId="15" borderId="39" xfId="4" applyNumberFormat="1" applyFont="1" applyFill="1" applyBorder="1" applyAlignment="1">
      <alignment horizontal="center"/>
    </xf>
    <xf numFmtId="3" fontId="5" fillId="13" borderId="39" xfId="13" applyNumberFormat="1" applyFont="1" applyBorder="1" applyAlignment="1">
      <alignment horizontal="center"/>
    </xf>
    <xf numFmtId="3" fontId="27" fillId="15" borderId="39" xfId="0" applyNumberFormat="1" applyFont="1" applyFill="1" applyBorder="1" applyAlignment="1">
      <alignment horizontal="center"/>
    </xf>
    <xf numFmtId="165" fontId="0" fillId="0" borderId="0" xfId="0" applyNumberFormat="1"/>
    <xf numFmtId="3" fontId="23" fillId="12" borderId="40" xfId="12" applyNumberFormat="1" applyBorder="1"/>
    <xf numFmtId="3" fontId="28" fillId="16" borderId="39" xfId="4" applyNumberFormat="1" applyFont="1" applyFill="1" applyBorder="1" applyAlignment="1">
      <alignment horizontal="center"/>
    </xf>
    <xf numFmtId="3" fontId="22" fillId="11" borderId="39" xfId="11" applyNumberFormat="1" applyBorder="1" applyAlignment="1">
      <alignment horizontal="center"/>
    </xf>
    <xf numFmtId="3" fontId="29" fillId="6" borderId="6" xfId="4" applyNumberFormat="1" applyFont="1"/>
    <xf numFmtId="166" fontId="30" fillId="17" borderId="39" xfId="0" applyNumberFormat="1" applyFont="1" applyFill="1" applyBorder="1"/>
    <xf numFmtId="0" fontId="6" fillId="13" borderId="34" xfId="13" applyBorder="1"/>
    <xf numFmtId="3" fontId="6" fillId="9" borderId="35" xfId="7" applyNumberFormat="1" applyBorder="1" applyAlignment="1">
      <alignment horizontal="center"/>
    </xf>
    <xf numFmtId="42" fontId="0" fillId="0" borderId="0" xfId="8" applyFont="1"/>
    <xf numFmtId="3" fontId="23" fillId="12" borderId="35" xfId="12" applyNumberFormat="1"/>
    <xf numFmtId="3" fontId="23" fillId="12" borderId="41" xfId="12" applyNumberFormat="1" applyBorder="1"/>
    <xf numFmtId="3" fontId="31" fillId="6" borderId="28" xfId="4" applyNumberFormat="1" applyFont="1" applyBorder="1"/>
    <xf numFmtId="3" fontId="4" fillId="4" borderId="42" xfId="2" applyNumberFormat="1" applyBorder="1"/>
    <xf numFmtId="0" fontId="3" fillId="0" borderId="43" xfId="10" applyBorder="1" applyAlignment="1">
      <alignment horizontal="center" vertical="center"/>
    </xf>
    <xf numFmtId="3" fontId="5" fillId="13" borderId="44" xfId="13" applyNumberFormat="1" applyFont="1" applyBorder="1" applyAlignment="1">
      <alignment horizontal="center"/>
    </xf>
    <xf numFmtId="3" fontId="5" fillId="13" borderId="0" xfId="13" applyNumberFormat="1" applyFont="1" applyBorder="1" applyAlignment="1">
      <alignment horizontal="center"/>
    </xf>
    <xf numFmtId="0" fontId="21" fillId="12" borderId="34" xfId="9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center"/>
    </xf>
    <xf numFmtId="0" fontId="0" fillId="3" borderId="0" xfId="0" applyFill="1"/>
    <xf numFmtId="0" fontId="6" fillId="13" borderId="37" xfId="13" applyBorder="1"/>
    <xf numFmtId="0" fontId="0" fillId="18" borderId="0" xfId="0" applyFill="1"/>
    <xf numFmtId="167" fontId="6" fillId="13" borderId="39" xfId="13" applyNumberFormat="1" applyBorder="1"/>
    <xf numFmtId="3" fontId="22" fillId="19" borderId="39" xfId="11" applyNumberFormat="1" applyFill="1" applyBorder="1" applyAlignment="1">
      <alignment horizontal="center"/>
    </xf>
    <xf numFmtId="3" fontId="29" fillId="20" borderId="6" xfId="4" applyNumberFormat="1" applyFont="1" applyFill="1"/>
    <xf numFmtId="3" fontId="0" fillId="21" borderId="0" xfId="0" applyNumberFormat="1" applyFill="1"/>
    <xf numFmtId="0" fontId="29" fillId="0" borderId="47" xfId="0" applyFont="1" applyBorder="1" applyAlignment="1">
      <alignment wrapText="1"/>
    </xf>
    <xf numFmtId="0" fontId="32" fillId="0" borderId="45" xfId="14"/>
    <xf numFmtId="0" fontId="6" fillId="7" borderId="48" xfId="5" applyBorder="1" applyAlignment="1">
      <alignment horizontal="center" vertical="center" wrapText="1"/>
    </xf>
    <xf numFmtId="10" fontId="6" fillId="7" borderId="46" xfId="5" applyNumberFormat="1" applyBorder="1"/>
    <xf numFmtId="3" fontId="31" fillId="22" borderId="22" xfId="0" applyNumberFormat="1" applyFont="1" applyFill="1" applyBorder="1"/>
    <xf numFmtId="3" fontId="31" fillId="22" borderId="39" xfId="0" applyNumberFormat="1" applyFont="1" applyFill="1" applyBorder="1"/>
    <xf numFmtId="3" fontId="31" fillId="22" borderId="49" xfId="0" applyNumberFormat="1" applyFont="1" applyFill="1" applyBorder="1"/>
    <xf numFmtId="3" fontId="34" fillId="0" borderId="0" xfId="0" applyNumberFormat="1" applyFont="1"/>
    <xf numFmtId="3" fontId="35" fillId="0" borderId="0" xfId="0" applyNumberFormat="1" applyFont="1"/>
    <xf numFmtId="3" fontId="36" fillId="0" borderId="50" xfId="0" applyNumberFormat="1" applyFont="1" applyBorder="1"/>
    <xf numFmtId="10" fontId="6" fillId="7" borderId="51" xfId="5" applyNumberFormat="1" applyBorder="1"/>
    <xf numFmtId="10" fontId="6" fillId="7" borderId="52" xfId="5" applyNumberFormat="1" applyBorder="1"/>
    <xf numFmtId="10" fontId="6" fillId="7" borderId="32" xfId="5" applyNumberFormat="1" applyBorder="1"/>
    <xf numFmtId="0" fontId="37" fillId="0" borderId="37" xfId="0" applyFont="1" applyBorder="1"/>
    <xf numFmtId="166" fontId="6" fillId="13" borderId="39" xfId="13" applyNumberFormat="1" applyBorder="1"/>
    <xf numFmtId="3" fontId="0" fillId="6" borderId="6" xfId="4" applyNumberFormat="1" applyFont="1"/>
    <xf numFmtId="3" fontId="0" fillId="6" borderId="0" xfId="4" applyNumberFormat="1" applyFont="1" applyBorder="1"/>
    <xf numFmtId="0" fontId="38" fillId="0" borderId="53" xfId="0" applyFont="1" applyBorder="1"/>
    <xf numFmtId="166" fontId="38" fillId="0" borderId="53" xfId="0" applyNumberFormat="1" applyFont="1" applyBorder="1"/>
    <xf numFmtId="166" fontId="0" fillId="0" borderId="0" xfId="0" applyNumberFormat="1"/>
    <xf numFmtId="0" fontId="2" fillId="23" borderId="0" xfId="15"/>
    <xf numFmtId="164" fontId="0" fillId="0" borderId="0" xfId="0" applyNumberFormat="1"/>
    <xf numFmtId="0" fontId="1" fillId="24" borderId="13" xfId="16" applyFont="1" applyBorder="1" applyAlignment="1">
      <alignment horizontal="center"/>
    </xf>
    <xf numFmtId="0" fontId="1" fillId="24" borderId="9" xfId="16" applyFont="1" applyBorder="1"/>
    <xf numFmtId="0" fontId="1" fillId="24" borderId="11" xfId="16" applyFont="1" applyBorder="1"/>
    <xf numFmtId="3" fontId="1" fillId="24" borderId="8" xfId="16" applyNumberFormat="1" applyFont="1" applyBorder="1" applyAlignment="1">
      <alignment horizontal="center"/>
    </xf>
    <xf numFmtId="3" fontId="1" fillId="24" borderId="16" xfId="16" applyNumberFormat="1" applyFont="1" applyBorder="1" applyAlignment="1">
      <alignment horizontal="center" vertical="center"/>
    </xf>
    <xf numFmtId="3" fontId="1" fillId="24" borderId="17" xfId="16" applyNumberFormat="1" applyFont="1" applyBorder="1" applyAlignment="1">
      <alignment horizontal="center"/>
    </xf>
    <xf numFmtId="3" fontId="1" fillId="24" borderId="12" xfId="16" applyNumberFormat="1" applyFont="1" applyBorder="1"/>
    <xf numFmtId="3" fontId="1" fillId="24" borderId="0" xfId="16" applyNumberFormat="1" applyFont="1" applyBorder="1"/>
    <xf numFmtId="3" fontId="1" fillId="24" borderId="8" xfId="16" applyNumberFormat="1" applyFont="1" applyBorder="1" applyAlignment="1">
      <alignment horizontal="center" vertical="center"/>
    </xf>
    <xf numFmtId="0" fontId="1" fillId="24" borderId="12" xfId="16" applyFont="1" applyBorder="1"/>
    <xf numFmtId="0" fontId="1" fillId="24" borderId="0" xfId="16" applyFont="1" applyBorder="1"/>
    <xf numFmtId="3" fontId="1" fillId="24" borderId="16" xfId="16" applyNumberFormat="1" applyFont="1" applyBorder="1"/>
    <xf numFmtId="3" fontId="1" fillId="24" borderId="24" xfId="16" applyNumberFormat="1" applyFont="1" applyBorder="1" applyAlignment="1">
      <alignment horizontal="center" vertical="center"/>
    </xf>
    <xf numFmtId="0" fontId="6" fillId="24" borderId="13" xfId="16" applyBorder="1" applyAlignment="1">
      <alignment horizontal="center"/>
    </xf>
    <xf numFmtId="0" fontId="6" fillId="24" borderId="9" xfId="16" applyBorder="1"/>
    <xf numFmtId="0" fontId="6" fillId="24" borderId="11" xfId="16" applyBorder="1"/>
    <xf numFmtId="3" fontId="6" fillId="24" borderId="8" xfId="16" applyNumberFormat="1" applyBorder="1" applyAlignment="1">
      <alignment horizontal="center"/>
    </xf>
    <xf numFmtId="3" fontId="6" fillId="24" borderId="16" xfId="16" applyNumberFormat="1" applyBorder="1" applyAlignment="1">
      <alignment horizontal="center" vertical="center"/>
    </xf>
    <xf numFmtId="3" fontId="6" fillId="24" borderId="17" xfId="16" applyNumberFormat="1" applyBorder="1" applyAlignment="1">
      <alignment horizontal="center"/>
    </xf>
    <xf numFmtId="3" fontId="6" fillId="24" borderId="12" xfId="16" applyNumberFormat="1" applyBorder="1"/>
    <xf numFmtId="3" fontId="6" fillId="24" borderId="0" xfId="16" applyNumberFormat="1" applyBorder="1"/>
    <xf numFmtId="3" fontId="6" fillId="24" borderId="8" xfId="16" applyNumberFormat="1" applyBorder="1" applyAlignment="1">
      <alignment horizontal="center" vertical="center"/>
    </xf>
    <xf numFmtId="0" fontId="6" fillId="24" borderId="12" xfId="16" applyBorder="1"/>
    <xf numFmtId="0" fontId="6" fillId="24" borderId="0" xfId="16" applyBorder="1"/>
    <xf numFmtId="3" fontId="6" fillId="24" borderId="16" xfId="16" applyNumberFormat="1" applyBorder="1"/>
    <xf numFmtId="3" fontId="6" fillId="24" borderId="24" xfId="16" applyNumberFormat="1" applyBorder="1" applyAlignment="1">
      <alignment horizontal="center" vertical="center"/>
    </xf>
    <xf numFmtId="3" fontId="16" fillId="0" borderId="30" xfId="0" applyNumberFormat="1" applyFont="1" applyBorder="1"/>
    <xf numFmtId="0" fontId="0" fillId="3" borderId="54" xfId="0" applyFill="1" applyBorder="1"/>
    <xf numFmtId="164" fontId="0" fillId="3" borderId="54" xfId="0" applyNumberFormat="1" applyFill="1" applyBorder="1"/>
    <xf numFmtId="1" fontId="0" fillId="3" borderId="54" xfId="0" applyNumberFormat="1" applyFill="1" applyBorder="1" applyAlignment="1">
      <alignment horizontal="center"/>
    </xf>
    <xf numFmtId="4" fontId="0" fillId="3" borderId="54" xfId="0" applyNumberFormat="1" applyFill="1" applyBorder="1"/>
    <xf numFmtId="4" fontId="0" fillId="3" borderId="54" xfId="0" applyNumberFormat="1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32" fillId="12" borderId="45" xfId="14" applyFill="1" applyAlignment="1">
      <alignment horizontal="center"/>
    </xf>
    <xf numFmtId="0" fontId="38" fillId="0" borderId="55" xfId="0" applyFont="1" applyBorder="1"/>
    <xf numFmtId="166" fontId="38" fillId="0" borderId="55" xfId="0" applyNumberFormat="1" applyFont="1" applyBorder="1"/>
    <xf numFmtId="3" fontId="40" fillId="25" borderId="58" xfId="17" applyNumberFormat="1" applyFont="1" applyBorder="1"/>
    <xf numFmtId="0" fontId="2" fillId="26" borderId="0" xfId="18" applyBorder="1" applyAlignment="1">
      <alignment horizontal="center"/>
    </xf>
    <xf numFmtId="0" fontId="2" fillId="26" borderId="0" xfId="18"/>
    <xf numFmtId="166" fontId="2" fillId="26" borderId="39" xfId="18" applyNumberFormat="1" applyBorder="1"/>
    <xf numFmtId="0" fontId="29" fillId="6" borderId="6" xfId="4" applyNumberFormat="1" applyFont="1" applyAlignment="1">
      <alignment horizontal="center"/>
    </xf>
    <xf numFmtId="3" fontId="6" fillId="7" borderId="57" xfId="5" applyNumberFormat="1" applyBorder="1"/>
    <xf numFmtId="0" fontId="2" fillId="8" borderId="59" xfId="6" applyNumberFormat="1" applyBorder="1" applyAlignment="1">
      <alignment horizontal="center"/>
    </xf>
    <xf numFmtId="3" fontId="2" fillId="8" borderId="61" xfId="6" applyNumberFormat="1" applyBorder="1"/>
    <xf numFmtId="3" fontId="6" fillId="7" borderId="35" xfId="5" applyNumberFormat="1" applyBorder="1" applyAlignment="1">
      <alignment horizontal="center"/>
    </xf>
    <xf numFmtId="3" fontId="31" fillId="6" borderId="62" xfId="4" applyNumberFormat="1" applyFont="1" applyBorder="1"/>
    <xf numFmtId="3" fontId="6" fillId="9" borderId="63" xfId="7" applyNumberFormat="1" applyBorder="1" applyAlignment="1">
      <alignment horizontal="center"/>
    </xf>
    <xf numFmtId="3" fontId="6" fillId="9" borderId="64" xfId="7" applyNumberFormat="1" applyBorder="1" applyAlignment="1">
      <alignment horizontal="center"/>
    </xf>
    <xf numFmtId="42" fontId="0" fillId="0" borderId="12" xfId="8" applyFont="1" applyBorder="1"/>
    <xf numFmtId="42" fontId="0" fillId="0" borderId="0" xfId="8" applyFont="1" applyBorder="1"/>
    <xf numFmtId="3" fontId="4" fillId="4" borderId="27" xfId="2" applyNumberFormat="1" applyBorder="1"/>
    <xf numFmtId="3" fontId="23" fillId="12" borderId="65" xfId="12" applyNumberFormat="1" applyBorder="1"/>
    <xf numFmtId="3" fontId="23" fillId="12" borderId="66" xfId="12" applyNumberFormat="1" applyBorder="1"/>
    <xf numFmtId="3" fontId="4" fillId="4" borderId="33" xfId="2" applyNumberFormat="1" applyBorder="1"/>
    <xf numFmtId="3" fontId="42" fillId="16" borderId="39" xfId="4" applyNumberFormat="1" applyFont="1" applyFill="1" applyBorder="1" applyAlignment="1">
      <alignment horizontal="center"/>
    </xf>
    <xf numFmtId="3" fontId="42" fillId="16" borderId="0" xfId="4" applyNumberFormat="1" applyFont="1" applyFill="1" applyBorder="1" applyAlignment="1">
      <alignment horizontal="center"/>
    </xf>
    <xf numFmtId="3" fontId="6" fillId="7" borderId="67" xfId="5" applyNumberFormat="1" applyBorder="1" applyAlignment="1">
      <alignment horizontal="center"/>
    </xf>
    <xf numFmtId="42" fontId="0" fillId="0" borderId="39" xfId="8" applyFont="1" applyBorder="1"/>
    <xf numFmtId="42" fontId="41" fillId="0" borderId="39" xfId="8" applyFont="1" applyBorder="1"/>
    <xf numFmtId="3" fontId="2" fillId="27" borderId="35" xfId="20" applyNumberFormat="1" applyBorder="1" applyAlignment="1">
      <alignment horizontal="center"/>
    </xf>
    <xf numFmtId="166" fontId="24" fillId="17" borderId="39" xfId="19" applyNumberFormat="1" applyFill="1" applyBorder="1"/>
    <xf numFmtId="166" fontId="24" fillId="17" borderId="0" xfId="19" applyNumberFormat="1" applyFill="1" applyBorder="1"/>
    <xf numFmtId="10" fontId="24" fillId="0" borderId="0" xfId="19" applyNumberFormat="1"/>
    <xf numFmtId="0" fontId="2" fillId="26" borderId="56" xfId="18" applyBorder="1" applyAlignment="1">
      <alignment horizontal="center"/>
    </xf>
    <xf numFmtId="3" fontId="2" fillId="26" borderId="57" xfId="18" applyNumberFormat="1" applyBorder="1"/>
    <xf numFmtId="3" fontId="2" fillId="26" borderId="58" xfId="18" applyNumberFormat="1" applyBorder="1"/>
    <xf numFmtId="0" fontId="2" fillId="28" borderId="56" xfId="21" applyBorder="1" applyAlignment="1">
      <alignment horizontal="center"/>
    </xf>
    <xf numFmtId="3" fontId="2" fillId="28" borderId="57" xfId="21" applyNumberFormat="1" applyBorder="1"/>
    <xf numFmtId="3" fontId="2" fillId="28" borderId="58" xfId="21" applyNumberFormat="1" applyBorder="1"/>
    <xf numFmtId="3" fontId="41" fillId="26" borderId="57" xfId="18" applyNumberFormat="1" applyFont="1" applyBorder="1"/>
    <xf numFmtId="3" fontId="2" fillId="29" borderId="60" xfId="22" applyNumberFormat="1" applyBorder="1"/>
    <xf numFmtId="3" fontId="41" fillId="30" borderId="57" xfId="17" applyNumberFormat="1" applyFont="1" applyFill="1" applyBorder="1"/>
    <xf numFmtId="0" fontId="40" fillId="30" borderId="56" xfId="17" applyFont="1" applyFill="1" applyBorder="1" applyAlignment="1">
      <alignment horizontal="center"/>
    </xf>
    <xf numFmtId="3" fontId="0" fillId="0" borderId="1" xfId="0" applyNumberFormat="1" applyBorder="1"/>
    <xf numFmtId="0" fontId="0" fillId="0" borderId="1" xfId="0" applyBorder="1" applyAlignment="1">
      <alignment horizontal="center"/>
    </xf>
    <xf numFmtId="3" fontId="24" fillId="29" borderId="60" xfId="22" applyNumberFormat="1" applyFont="1" applyBorder="1"/>
    <xf numFmtId="3" fontId="24" fillId="28" borderId="57" xfId="21" applyNumberFormat="1" applyFont="1" applyBorder="1"/>
    <xf numFmtId="3" fontId="2" fillId="31" borderId="57" xfId="23" applyNumberFormat="1" applyBorder="1"/>
    <xf numFmtId="0" fontId="6" fillId="7" borderId="34" xfId="5" applyBorder="1"/>
    <xf numFmtId="0" fontId="21" fillId="32" borderId="34" xfId="9" applyFill="1" applyAlignment="1">
      <alignment horizontal="center"/>
    </xf>
    <xf numFmtId="0" fontId="6" fillId="33" borderId="0" xfId="13" applyFill="1" applyBorder="1"/>
    <xf numFmtId="0" fontId="25" fillId="34" borderId="37" xfId="0" applyFont="1" applyFill="1" applyBorder="1"/>
    <xf numFmtId="0" fontId="25" fillId="34" borderId="38" xfId="0" applyFont="1" applyFill="1" applyBorder="1"/>
    <xf numFmtId="3" fontId="26" fillId="35" borderId="39" xfId="4" applyNumberFormat="1" applyFont="1" applyFill="1" applyBorder="1" applyAlignment="1">
      <alignment horizontal="center"/>
    </xf>
    <xf numFmtId="3" fontId="27" fillId="36" borderId="39" xfId="4" applyNumberFormat="1" applyFont="1" applyFill="1" applyBorder="1" applyAlignment="1">
      <alignment horizontal="center"/>
    </xf>
    <xf numFmtId="3" fontId="5" fillId="33" borderId="44" xfId="13" applyNumberFormat="1" applyFont="1" applyFill="1" applyBorder="1" applyAlignment="1">
      <alignment horizontal="center"/>
    </xf>
    <xf numFmtId="3" fontId="27" fillId="36" borderId="39" xfId="0" applyNumberFormat="1" applyFont="1" applyFill="1" applyBorder="1" applyAlignment="1">
      <alignment horizontal="center"/>
    </xf>
    <xf numFmtId="165" fontId="0" fillId="34" borderId="0" xfId="0" applyNumberFormat="1" applyFill="1"/>
    <xf numFmtId="3" fontId="5" fillId="33" borderId="0" xfId="13" applyNumberFormat="1" applyFont="1" applyFill="1" applyBorder="1" applyAlignment="1">
      <alignment horizontal="center"/>
    </xf>
    <xf numFmtId="3" fontId="0" fillId="34" borderId="0" xfId="0" applyNumberFormat="1" applyFill="1"/>
    <xf numFmtId="3" fontId="23" fillId="32" borderId="35" xfId="12" applyNumberFormat="1" applyFill="1"/>
    <xf numFmtId="3" fontId="28" fillId="37" borderId="39" xfId="4" applyNumberFormat="1" applyFont="1" applyFill="1" applyBorder="1" applyAlignment="1">
      <alignment horizontal="center"/>
    </xf>
    <xf numFmtId="3" fontId="22" fillId="38" borderId="39" xfId="11" applyNumberFormat="1" applyFill="1" applyBorder="1" applyAlignment="1">
      <alignment horizontal="center"/>
    </xf>
    <xf numFmtId="3" fontId="29" fillId="39" borderId="6" xfId="4" applyNumberFormat="1" applyFont="1" applyFill="1"/>
    <xf numFmtId="0" fontId="0" fillId="34" borderId="0" xfId="0" applyFill="1"/>
    <xf numFmtId="166" fontId="30" fillId="40" borderId="39" xfId="0" applyNumberFormat="1" applyFont="1" applyFill="1" applyBorder="1"/>
    <xf numFmtId="3" fontId="24" fillId="11" borderId="39" xfId="11" applyNumberFormat="1" applyFont="1" applyBorder="1" applyAlignment="1">
      <alignment horizontal="center"/>
    </xf>
    <xf numFmtId="166" fontId="42" fillId="17" borderId="39" xfId="0" applyNumberFormat="1" applyFont="1" applyFill="1" applyBorder="1"/>
    <xf numFmtId="166" fontId="42" fillId="17" borderId="0" xfId="0" applyNumberFormat="1" applyFont="1" applyFill="1"/>
    <xf numFmtId="0" fontId="43" fillId="12" borderId="34" xfId="9" applyFont="1" applyFill="1" applyAlignment="1">
      <alignment horizontal="center"/>
    </xf>
    <xf numFmtId="10" fontId="0" fillId="0" borderId="0" xfId="0" applyNumberFormat="1"/>
  </cellXfs>
  <cellStyles count="24">
    <cellStyle name="20% - Accent1" xfId="6" builtinId="30"/>
    <cellStyle name="20% - Accent3" xfId="18" builtinId="38"/>
    <cellStyle name="20% - Accent5" xfId="22" builtinId="46"/>
    <cellStyle name="40% - Accent1" xfId="20" builtinId="31"/>
    <cellStyle name="40% - Accent4" xfId="21" builtinId="43"/>
    <cellStyle name="60% - Accent1" xfId="17" builtinId="32"/>
    <cellStyle name="60% - Accent5" xfId="23" builtinId="48"/>
    <cellStyle name="60% - Accent6" xfId="15" builtinId="52"/>
    <cellStyle name="Accent1" xfId="5" builtinId="29"/>
    <cellStyle name="Accent2" xfId="13" builtinId="33"/>
    <cellStyle name="Accent3" xfId="16" builtinId="37"/>
    <cellStyle name="Accent5" xfId="7" builtinId="45"/>
    <cellStyle name="Check Cell" xfId="3" builtinId="23"/>
    <cellStyle name="Currency [0]" xfId="8" builtinId="7"/>
    <cellStyle name="Good" xfId="11" builtinId="26"/>
    <cellStyle name="Heading 1" xfId="9" builtinId="16"/>
    <cellStyle name="Heading 2" xfId="14" builtinId="17"/>
    <cellStyle name="Heading 3" xfId="1" builtinId="18"/>
    <cellStyle name="Heading 4" xfId="10" builtinId="19"/>
    <cellStyle name="Input" xfId="12" builtinId="20"/>
    <cellStyle name="Normal" xfId="0" builtinId="0"/>
    <cellStyle name="Note" xfId="4" builtinId="10"/>
    <cellStyle name="Output" xfId="2" builtinId="21"/>
    <cellStyle name="Warning Text" xfId="19" builtinId="11"/>
  </cellStyles>
  <dxfs count="123"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theme="9" tint="0.39994506668294322"/>
      </font>
    </dxf>
    <dxf>
      <font>
        <color rgb="FFFF0000"/>
      </font>
    </dxf>
    <dxf>
      <font>
        <color rgb="FFFF0000"/>
      </font>
    </dxf>
    <dxf>
      <font>
        <color theme="9" tint="0.39994506668294322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theme="9" tint="0.39994506668294322"/>
      </font>
    </dxf>
    <dxf>
      <font>
        <color rgb="FFFF0000"/>
      </font>
    </dxf>
    <dxf>
      <font>
        <color rgb="FFFF0000"/>
      </font>
    </dxf>
    <dxf>
      <font>
        <color theme="9" tint="0.39994506668294322"/>
      </font>
    </dxf>
    <dxf>
      <font>
        <color theme="9" tint="0.39994506668294322"/>
      </font>
    </dxf>
    <dxf>
      <font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charset val="238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theme="8" tint="0.79998168889431442"/>
          <bgColor theme="8" tint="0.79998168889431442"/>
        </patternFill>
      </fill>
    </dxf>
    <dxf>
      <numFmt numFmtId="0" formatCode="General"/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1" formatCode="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numFmt numFmtId="1" formatCode="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164" formatCode="yyyy/mm/dd;@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numFmt numFmtId="164" formatCode="yyyy/mm/dd;@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1" formatCode="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numFmt numFmtId="1" formatCode="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164" formatCode="yyyy/mm/dd;@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numFmt numFmtId="164" formatCode="yyyy/mm/dd;@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top style="thin">
          <color theme="8" tint="0.39997558519241921"/>
        </top>
      </border>
    </dxf>
    <dxf>
      <border outline="0"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</border>
    </dxf>
    <dxf>
      <fill>
        <patternFill patternType="solid">
          <fgColor theme="8" tint="0.79998168889431442"/>
          <bgColor theme="8" tint="0.79998168889431442"/>
        </patternFill>
      </fill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609600</xdr:colOff>
      <xdr:row>1</xdr:row>
      <xdr:rowOff>99060</xdr:rowOff>
    </xdr:from>
    <xdr:ext cx="3025140" cy="12193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7D22B4-D82C-9167-91DB-8ECE1ABF61A0}"/>
            </a:ext>
          </a:extLst>
        </xdr:cNvPr>
        <xdr:cNvSpPr txBox="1"/>
      </xdr:nvSpPr>
      <xdr:spPr>
        <a:xfrm>
          <a:off x="4876800" y="281940"/>
          <a:ext cx="3025140" cy="1219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hu-HU" sz="2400">
              <a:solidFill>
                <a:schemeClr val="tx2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Az Árrésnél ki kell venni az Előleg pipát, az Eladnál nem!!!</a:t>
          </a:r>
        </a:p>
      </xdr:txBody>
    </xdr:sp>
    <xdr:clientData/>
  </xdr:oneCellAnchor>
  <xdr:twoCellAnchor>
    <xdr:from>
      <xdr:col>2</xdr:col>
      <xdr:colOff>175260</xdr:colOff>
      <xdr:row>1</xdr:row>
      <xdr:rowOff>99062</xdr:rowOff>
    </xdr:from>
    <xdr:to>
      <xdr:col>3</xdr:col>
      <xdr:colOff>518160</xdr:colOff>
      <xdr:row>2</xdr:row>
      <xdr:rowOff>45722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E50F380-B674-E01A-9727-6B2E839E079D}"/>
            </a:ext>
          </a:extLst>
        </xdr:cNvPr>
        <xdr:cNvSpPr/>
      </xdr:nvSpPr>
      <xdr:spPr>
        <a:xfrm rot="11781895">
          <a:off x="3665220" y="281942"/>
          <a:ext cx="1120140" cy="1295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rváth Attila" refreshedDate="46083.393387384262" createdVersion="8" refreshedVersion="8" minRefreshableVersion="3" recordCount="2745" xr:uid="{C35217C6-572D-431C-A039-94EA6E4F62F2}">
  <cacheSource type="worksheet">
    <worksheetSource name="Table1"/>
  </cacheSource>
  <cacheFields count="29">
    <cacheField name="Szla" numFmtId="0">
      <sharedItems count="8000">
        <s v="727/2026"/>
        <s v="726/2026"/>
        <s v="725/2026"/>
        <s v="724/2026"/>
        <s v="723/2026"/>
        <s v="722/2026"/>
        <s v="721/2026"/>
        <s v="720/2026"/>
        <s v="719/2026"/>
        <s v="718/2026"/>
        <s v="717/2026"/>
        <s v="716/2026"/>
        <s v="715/2026"/>
        <s v="714/2026"/>
        <s v="713/2026"/>
        <s v="712/2026"/>
        <s v="711/2026"/>
        <s v="710/2026"/>
        <s v="709/2026"/>
        <s v="708/2026"/>
        <s v="707/2026"/>
        <s v="706/2026"/>
        <s v="705/2026"/>
        <s v="704/2026"/>
        <s v="703/2026"/>
        <s v="702/2026"/>
        <s v="701/2026"/>
        <s v="700/2026"/>
        <s v="699/2026"/>
        <s v="698/2026"/>
        <s v="697/2026"/>
        <s v="696/2026"/>
        <s v="695/2026"/>
        <s v="694/2026"/>
        <s v="693/2026"/>
        <s v="692/2026"/>
        <s v="691/2026"/>
        <s v="690/2026"/>
        <s v="689/2026"/>
        <s v="688/2026"/>
        <s v="687/2026"/>
        <s v="686/2026"/>
        <s v="685/2026"/>
        <s v="684/2026"/>
        <s v="683/2026"/>
        <s v="682/2026"/>
        <s v="681/2026"/>
        <s v="680/2026"/>
        <s v="679/2026"/>
        <s v="678/2026"/>
        <s v="677/2026"/>
        <s v="676/2026"/>
        <s v="675/2026"/>
        <s v="674/2026"/>
        <s v="673/2026"/>
        <s v="672/2026"/>
        <s v="671/2026"/>
        <s v="670/2026"/>
        <s v="669/2026"/>
        <s v="668/2026"/>
        <s v="667/2026"/>
        <s v="666/2026"/>
        <s v="665/2026"/>
        <s v="664/2026"/>
        <s v="663/2026"/>
        <s v="662/2026"/>
        <s v="661/2026"/>
        <s v="660/2026"/>
        <s v="659/2026"/>
        <s v="658/2026"/>
        <s v="657/2026"/>
        <s v="656/2026"/>
        <s v="655/2026"/>
        <s v="654/2026"/>
        <s v="653/2026"/>
        <s v="652/2026"/>
        <s v="651/2026"/>
        <s v="650/2026"/>
        <s v="649/2026"/>
        <s v="648/2026"/>
        <s v="647/2026"/>
        <s v="646/2026"/>
        <s v="645/2026"/>
        <s v="644/2026"/>
        <s v="643/2026"/>
        <s v="642/2026"/>
        <s v="641/2026"/>
        <s v="640/2026"/>
        <s v="639/2026"/>
        <s v="638/2026"/>
        <s v="637/2026"/>
        <s v="636/2026"/>
        <s v="635/2026"/>
        <s v="634/2026"/>
        <s v="633/2026"/>
        <s v="632/2026"/>
        <s v="631/2026"/>
        <s v="630/2026"/>
        <s v="629/2026"/>
        <s v="628/2026"/>
        <s v="627/2026"/>
        <s v="626/2026"/>
        <s v="625/2026"/>
        <s v="624/2026"/>
        <s v="623/2026"/>
        <s v="622/2026"/>
        <s v="621/2026"/>
        <s v="620/2026"/>
        <s v="619/2026"/>
        <s v="618/2026"/>
        <s v="617/2026"/>
        <s v="616/2026"/>
        <s v="615/2026"/>
        <s v="614/2026"/>
        <s v="613/2026"/>
        <s v="612/2026"/>
        <s v="611/2026"/>
        <s v="610/2026"/>
        <s v="609/2026"/>
        <s v="608/2026"/>
        <s v="607/2026"/>
        <s v="606/2026"/>
        <s v="605/2026"/>
        <s v="604/2026"/>
        <s v="603/2026"/>
        <s v="602/2026"/>
        <s v="601/2026"/>
        <s v="600/2026"/>
        <s v="599/2026"/>
        <s v="598/2026"/>
        <s v="597/2026"/>
        <s v="596/2026"/>
        <s v="595/2026"/>
        <s v="594/2026"/>
        <s v="593/2026"/>
        <s v="592/2026"/>
        <s v="591/2026"/>
        <s v="590/2026"/>
        <s v="589/2026"/>
        <s v="588/2026"/>
        <s v="587/2026"/>
        <s v="586/2026"/>
        <s v="585/2026"/>
        <s v="584/2026"/>
        <s v="583/2026"/>
        <s v="582/2026"/>
        <s v="581/2026"/>
        <s v="580/2026"/>
        <s v="579/2026"/>
        <s v="578/2026"/>
        <s v="577/2026"/>
        <s v="576/2026"/>
        <s v="575/2026"/>
        <s v="574/2026"/>
        <s v="573/2026"/>
        <s v="572/2026"/>
        <s v="571/2026"/>
        <s v="570/2026"/>
        <s v="569/2026"/>
        <s v="568/2026"/>
        <s v="567/2026"/>
        <s v="566/2026"/>
        <s v="565/2026"/>
        <s v="564/2026"/>
        <s v="563/2026"/>
        <s v="562/2026"/>
        <s v="561/2026"/>
        <s v="560/2026"/>
        <s v="559/2026"/>
        <s v="558/2026"/>
        <s v="557/2026"/>
        <s v="556/2026"/>
        <s v="555/2026"/>
        <s v="554/2026"/>
        <s v="553/2026"/>
        <s v="552/2026"/>
        <s v="551/2026"/>
        <s v="550/2026"/>
        <s v="549/2026"/>
        <s v="548/2026"/>
        <s v="547/2026"/>
        <s v="546/2026"/>
        <s v="545/2026"/>
        <s v="544/2026"/>
        <s v="543/2026"/>
        <s v="542/2026"/>
        <s v="541/2026"/>
        <s v="540/2026"/>
        <s v="539/2026"/>
        <s v="538/2026"/>
        <s v="537/2026"/>
        <s v="536/2026"/>
        <s v="535/2026"/>
        <s v="534/2026"/>
        <s v="533/2026"/>
        <s v="532/2026"/>
        <s v="531/2026"/>
        <s v="530/2026"/>
        <s v="529/2026"/>
        <s v="528/2026"/>
        <s v="527/2026"/>
        <s v="526/2026"/>
        <s v="525/2026"/>
        <s v="524/2026"/>
        <s v="523/2026"/>
        <s v="522/2026"/>
        <s v="521/2026"/>
        <s v="520/2026"/>
        <s v="519/2026"/>
        <s v="518/2026"/>
        <s v="517/2026"/>
        <s v="516/2026"/>
        <s v="515/2026"/>
        <s v="514/2026"/>
        <s v="513/2026"/>
        <s v="512/2026"/>
        <s v="511/2026"/>
        <s v="510/2026"/>
        <s v="509/2026"/>
        <s v="508/2026"/>
        <s v="507/2026"/>
        <s v="506/2026"/>
        <s v="505/2026"/>
        <s v="504/2026"/>
        <s v="503/2026"/>
        <s v="502/2026"/>
        <s v="501/2026"/>
        <s v="500/2026"/>
        <s v="499/2026"/>
        <s v="498/2026"/>
        <s v="497/2026"/>
        <s v="496/2026"/>
        <s v="495/2026"/>
        <s v="494/2026"/>
        <s v="493/2026"/>
        <s v="492/2026"/>
        <s v="491/2026"/>
        <s v="490/2026"/>
        <s v="489/2026"/>
        <s v="488/2026"/>
        <s v="487/2026"/>
        <s v="486/2026"/>
        <s v="485/2026"/>
        <s v="484/2026"/>
        <s v="483/2026"/>
        <s v="482/2026"/>
        <s v="481/2026"/>
        <s v="480/2026"/>
        <s v="479/2026"/>
        <s v="478/2026"/>
        <s v="477/2026"/>
        <s v="476/2026"/>
        <s v="475/2026"/>
        <s v="474/2026"/>
        <s v="473/2026"/>
        <s v="472/2026"/>
        <s v="471/2026"/>
        <s v="470/2026"/>
        <s v="469/2026"/>
        <s v="468/2026"/>
        <s v="467/2026"/>
        <s v="466/2026"/>
        <s v="465/2026"/>
        <s v="464/2026"/>
        <s v="463/2026"/>
        <s v="462/2026"/>
        <s v="461/2026"/>
        <s v="460/2026"/>
        <s v="459/2026"/>
        <s v="458/2026"/>
        <s v="457/2026"/>
        <s v="456/2026"/>
        <s v="455/2026"/>
        <s v="454/2026"/>
        <s v="453/2026"/>
        <s v="452/2026"/>
        <s v="451/2026"/>
        <s v="450/2026"/>
        <s v="449/2026"/>
        <s v="448/2026"/>
        <s v="447/2026"/>
        <s v="446/2026"/>
        <s v="445/2026"/>
        <s v="444/2026"/>
        <s v="443/2026"/>
        <s v="442/2026"/>
        <s v="441/2026"/>
        <s v="440/2026"/>
        <s v="439/2026"/>
        <s v="438/2026"/>
        <s v="437/2026"/>
        <s v="436/2026"/>
        <s v="435/2026"/>
        <s v="434/2026"/>
        <s v="433/2026"/>
        <s v="432/2026"/>
        <s v="431/2026"/>
        <s v="430/2026"/>
        <s v="429/2026"/>
        <s v="428/2026"/>
        <s v="427/2026"/>
        <s v="426/2026"/>
        <s v="425/2026"/>
        <s v="424/2026"/>
        <s v="423/2026"/>
        <s v="422/2026"/>
        <s v="421/2026"/>
        <s v="420/2026"/>
        <s v="419/2026"/>
        <s v="418/2026"/>
        <s v="417/2026"/>
        <s v="416/2026"/>
        <s v="415/2026"/>
        <s v="414/2026"/>
        <s v="413/2026"/>
        <s v="412/2026"/>
        <s v="411/2026"/>
        <s v="410/2026"/>
        <s v="409/2026"/>
        <s v="408/2026"/>
        <s v="407/2026"/>
        <s v="406/2026"/>
        <s v="405/2026"/>
        <s v="404/2026"/>
        <s v="403/2026"/>
        <s v="402/2026"/>
        <s v="401/2026"/>
        <s v="400/2026"/>
        <s v="399/2026"/>
        <s v="398/2026"/>
        <s v="397/2026"/>
        <s v="396/2026"/>
        <s v="395/2026"/>
        <s v="394/2026"/>
        <s v="393/2026"/>
        <s v="392/2026"/>
        <s v="391/2026"/>
        <s v="390/2026"/>
        <s v="389/2026"/>
        <s v="388/2026"/>
        <s v="387/2026"/>
        <s v="386/2026"/>
        <s v="385/2026"/>
        <s v="384/2026"/>
        <s v="383/2026"/>
        <s v="382/2026"/>
        <s v="381/2026"/>
        <s v="380/2026"/>
        <s v="379/2026"/>
        <s v="378/2026"/>
        <s v="377/2026"/>
        <s v="376/2026"/>
        <s v="375/2026"/>
        <s v="374/2026"/>
        <s v="373/2026"/>
        <s v="372/2026"/>
        <s v="371/2026"/>
        <s v="370/2026"/>
        <s v="369/2026"/>
        <s v="368/2026"/>
        <s v="367/2026"/>
        <s v="366/2026"/>
        <s v="365/2026"/>
        <s v="364/2026"/>
        <s v="363/2026"/>
        <s v="362/2026"/>
        <s v="361/2026"/>
        <s v="360/2026"/>
        <s v="359/2026"/>
        <s v="358/2026"/>
        <s v="357/2026"/>
        <s v="356/2026"/>
        <s v="355/2026"/>
        <s v="354/2026"/>
        <s v="353/2026"/>
        <s v="352/2026"/>
        <s v="351/2026"/>
        <s v="350/2026"/>
        <s v="349/2026"/>
        <s v="348/2026"/>
        <s v="347/2026"/>
        <s v="346/2026"/>
        <s v="345/2026"/>
        <s v="344/2026"/>
        <s v="343/2026"/>
        <s v="342/2026"/>
        <s v="341/2026"/>
        <s v="340/2026"/>
        <s v="339/2026"/>
        <s v="338/2026"/>
        <s v="337/2026"/>
        <s v="336/2026"/>
        <s v="335/2026"/>
        <s v="334/2026"/>
        <s v="333/2026"/>
        <s v="332/2026"/>
        <s v="331/2026"/>
        <s v="330/2026"/>
        <s v="329/2026"/>
        <s v="328/2026"/>
        <s v="327/2026"/>
        <s v="326/2026"/>
        <s v="325/2026"/>
        <s v="324/2026"/>
        <s v="323/2026"/>
        <s v="322/2026"/>
        <s v="321/2026"/>
        <s v="320/2026"/>
        <s v="319/2026"/>
        <s v="318/2026"/>
        <s v="317/2026"/>
        <s v="316/2026"/>
        <s v="315/2026"/>
        <s v="314/2026"/>
        <s v="313/2026"/>
        <s v="312/2026"/>
        <s v="311/2026"/>
        <s v="310/2026"/>
        <s v="309/2026"/>
        <s v="308/2026"/>
        <s v="307/2026"/>
        <s v="306/2026"/>
        <s v="305/2026"/>
        <s v="304/2026"/>
        <s v="303/2026"/>
        <s v="302/2026"/>
        <s v="301/2026"/>
        <s v="300/2026"/>
        <s v="299/2026"/>
        <s v="298/2026"/>
        <s v="297/2026"/>
        <s v="296/2026"/>
        <s v="295/2026"/>
        <s v="294/2026"/>
        <s v="293/2026"/>
        <s v="292/2026"/>
        <s v="291/2026"/>
        <s v="290/2026"/>
        <s v="289/2026"/>
        <s v="288/2026"/>
        <s v="287/2026"/>
        <s v="286/2026"/>
        <s v="285/2026"/>
        <s v="284/2026"/>
        <s v="283/2026"/>
        <s v="282/2026"/>
        <s v="281/2026"/>
        <s v="280/2026"/>
        <s v="279/2026"/>
        <s v="278/2026"/>
        <s v="277/2026"/>
        <s v="276/2026"/>
        <s v="275/2026"/>
        <s v="274/2026"/>
        <s v="273/2026"/>
        <s v="272/2026"/>
        <s v="271/2026"/>
        <s v="270/2026"/>
        <s v="269/2026"/>
        <s v="268/2026"/>
        <s v="267/2026"/>
        <s v="266/2026"/>
        <s v="265/2026"/>
        <s v="264/2026"/>
        <s v="263/2026"/>
        <s v="262/2026"/>
        <s v="261/2026"/>
        <s v="260/2026"/>
        <s v="259/2026"/>
        <s v="258/2026"/>
        <s v="257/2026"/>
        <s v="256/2026"/>
        <s v="255/2026"/>
        <s v="254/2026"/>
        <s v="253/2026"/>
        <s v="252/2026"/>
        <s v="251/2026"/>
        <s v="250/2026"/>
        <s v="249/2026"/>
        <s v="248/2026"/>
        <s v="247/2026"/>
        <s v="246/2026"/>
        <s v="245/2026"/>
        <s v="244/2026"/>
        <s v="243/2026"/>
        <s v="242/2026"/>
        <s v="241/2026"/>
        <s v="240/2026"/>
        <s v="239/2026"/>
        <s v="238/2026"/>
        <s v="237/2026"/>
        <s v="236/2026"/>
        <s v="235/2026"/>
        <s v="234/2026"/>
        <s v="233/2026"/>
        <s v="232/2026"/>
        <s v="231/2026"/>
        <s v="230/2026"/>
        <s v="229/2026"/>
        <s v="228/2026"/>
        <s v="227/2026"/>
        <s v="226/2026"/>
        <s v="225/2026"/>
        <s v="224/2026"/>
        <s v="223/2026"/>
        <s v="222/2026"/>
        <s v="221/2026"/>
        <s v="220/2026"/>
        <s v="219/2026"/>
        <s v="218/2026"/>
        <s v="217/2026"/>
        <s v="216/2026"/>
        <s v="215/2026"/>
        <s v="214/2026"/>
        <s v="213/2026"/>
        <s v="212/2026"/>
        <s v="211/2026"/>
        <s v="210/2026"/>
        <s v="209/2026"/>
        <s v="208/2026"/>
        <s v="207/2026"/>
        <s v="206/2026"/>
        <s v="205/2026"/>
        <s v="204/2026"/>
        <s v="203/2026"/>
        <s v="202/2026"/>
        <s v="201/2026"/>
        <s v="200/2026"/>
        <s v="199/2026"/>
        <s v="198/2026"/>
        <s v="197/2026"/>
        <s v="196/2026"/>
        <s v="195/2026"/>
        <s v="194/2026"/>
        <s v="193/2026"/>
        <s v="192/2026"/>
        <s v="191/2026"/>
        <s v="190/2026"/>
        <s v="189/2026"/>
        <s v="188/2026"/>
        <s v="187/2026"/>
        <s v="186/2026"/>
        <s v="185/2026"/>
        <s v="184/2026"/>
        <s v="183/2026"/>
        <s v="182/2026"/>
        <s v="181/2026"/>
        <s v="180/2026"/>
        <s v="179/2026"/>
        <s v="178/2026"/>
        <s v="177/2026"/>
        <s v="176/2026"/>
        <s v="175/2026"/>
        <s v="174/2026"/>
        <s v="173/2026"/>
        <s v="172/2026"/>
        <s v="171/2026"/>
        <s v="170/2026"/>
        <s v="169/2026"/>
        <s v="168/2026"/>
        <s v="167/2026"/>
        <s v="166/2026"/>
        <s v="165/2026"/>
        <s v="164/2026"/>
        <s v="163/2026"/>
        <s v="162/2026"/>
        <s v="161/2026"/>
        <s v="160/2026"/>
        <s v="159/2026"/>
        <s v="158/2026"/>
        <s v="157/2026"/>
        <s v="156/2026"/>
        <s v="155/2026"/>
        <s v="154/2026"/>
        <s v="153/2026"/>
        <s v="152/2026"/>
        <s v="151/2026"/>
        <s v="150/2026"/>
        <s v="149/2026"/>
        <s v="148/2026"/>
        <s v="147/2026"/>
        <s v="146/2026"/>
        <s v="145/2026"/>
        <s v="144/2026"/>
        <s v="143/2026"/>
        <s v="142/2026"/>
        <s v="141/2026"/>
        <s v="140/2026"/>
        <s v="139/2026"/>
        <s v="138/2026"/>
        <s v="137/2026"/>
        <s v="136/2026"/>
        <s v="135/2026"/>
        <s v="134/2026"/>
        <s v="133/2026"/>
        <s v="132/2026"/>
        <s v="131/2026"/>
        <s v="130/2026"/>
        <s v="129/2026"/>
        <s v="128/2026"/>
        <s v="127/2026"/>
        <s v="126/2026"/>
        <s v="125/2026"/>
        <s v="124/2026"/>
        <s v="123/2026"/>
        <s v="122/2026"/>
        <s v="121/2026"/>
        <s v="120/2026"/>
        <s v="119/2026"/>
        <s v="118/2026"/>
        <s v="117/2026"/>
        <s v="116/2026"/>
        <s v="115/2026"/>
        <s v="114/2026"/>
        <s v="113/2026"/>
        <s v="112/2026"/>
        <s v="111/2026"/>
        <s v="110/2026"/>
        <s v="109/2026"/>
        <s v="108/2026"/>
        <s v="107/2026"/>
        <s v="106/2026"/>
        <s v="105/2026"/>
        <s v="104/2026"/>
        <s v="103/2026"/>
        <s v="102/2026"/>
        <s v="101/2026"/>
        <s v="100/2026"/>
        <s v="99/2026"/>
        <s v="98/2026"/>
        <s v="97/2026"/>
        <s v="96/2026"/>
        <s v="95/2026"/>
        <s v="94/2026"/>
        <s v="93/2026"/>
        <s v="92/2026"/>
        <s v="91/2026"/>
        <s v="90/2026"/>
        <s v="89/2026"/>
        <s v="88/2026"/>
        <s v="87/2026"/>
        <s v="86/2026"/>
        <s v="85/2026"/>
        <s v="84/2026"/>
        <s v="83/2026"/>
        <s v="82/2026"/>
        <s v="81/2026"/>
        <s v="80/2026"/>
        <s v="79/2026"/>
        <s v="78/2026"/>
        <s v="77/2026"/>
        <s v="76/2026"/>
        <s v="75/2026"/>
        <s v="74/2026"/>
        <s v="73/2026"/>
        <s v="72/2026"/>
        <s v="71/2026"/>
        <s v="70/2026"/>
        <s v="69/2026"/>
        <s v="68/2026"/>
        <s v="67/2026"/>
        <s v="66/2026"/>
        <s v="65/2026"/>
        <s v="64/2026"/>
        <s v="63/2026"/>
        <s v="62/2026"/>
        <s v="61/2026"/>
        <s v="60/2026"/>
        <s v="59/2026"/>
        <s v="58/2026"/>
        <s v="57/2026"/>
        <s v="56/2026"/>
        <s v="55/2026"/>
        <s v="54/2026"/>
        <s v="53/2026"/>
        <s v="52/2026"/>
        <s v="51/2026"/>
        <s v="50/2026"/>
        <s v="49/2026"/>
        <s v="48/2026"/>
        <s v="47/2026"/>
        <s v="46/2026"/>
        <s v="45/2026"/>
        <s v="44/2026"/>
        <s v="43/2026"/>
        <s v="42/2026"/>
        <s v="41/2026"/>
        <s v="40/2026"/>
        <s v="39/2026"/>
        <s v="38/2026"/>
        <s v="37/2026"/>
        <s v="36/2026"/>
        <s v="35/2026"/>
        <s v="34/2026"/>
        <s v="33/2026"/>
        <s v="32/2026"/>
        <s v="31/2026"/>
        <s v="30/2026"/>
        <s v="29/2026"/>
        <s v="28/2026"/>
        <s v="27/2026"/>
        <s v="26/2026"/>
        <s v="25/2026"/>
        <s v="24/2026"/>
        <s v="23/2026"/>
        <s v="22/2026"/>
        <s v="21/2026"/>
        <s v="20/2026"/>
        <s v="19/2026"/>
        <s v="18/2026"/>
        <s v="17/2026"/>
        <s v="16/2026"/>
        <s v="15/2026"/>
        <s v="14/2026"/>
        <s v="13/2026"/>
        <s v="12/2026"/>
        <s v="11/2026"/>
        <s v="10/2026"/>
        <s v="9/2026"/>
        <s v="8/2026"/>
        <s v="7/2026"/>
        <s v="6/2026"/>
        <s v="5/2026"/>
        <s v="4/2026"/>
        <s v="3/2026"/>
        <s v="2/2026"/>
        <s v="1/2026"/>
        <s v="4834/2025" u="1"/>
        <s v="4833/2025" u="1"/>
        <s v="4832/2025" u="1"/>
        <s v="4831/2025" u="1"/>
        <s v="4830/2025" u="1"/>
        <s v="4829/2025" u="1"/>
        <s v="4828/2025" u="1"/>
        <s v="4827/2025" u="1"/>
        <s v="4826/2025" u="1"/>
        <s v="4825/2025" u="1"/>
        <s v="4824/2025" u="1"/>
        <s v="4823/2025" u="1"/>
        <s v="4822/2025" u="1"/>
        <s v="4821/2025" u="1"/>
        <s v="4820/2025" u="1"/>
        <s v="4819/2025" u="1"/>
        <s v="4818/2025" u="1"/>
        <s v="4817/2025" u="1"/>
        <s v="4816/2025" u="1"/>
        <s v="4815/2025" u="1"/>
        <s v="4814/2025" u="1"/>
        <s v="4813/2025" u="1"/>
        <s v="4812/2025" u="1"/>
        <s v="4811/2025" u="1"/>
        <s v="4810/2025" u="1"/>
        <s v="4809/2025" u="1"/>
        <s v="4808/2025" u="1"/>
        <s v="4807/2025" u="1"/>
        <s v="4806/2025" u="1"/>
        <s v="4805/2025" u="1"/>
        <s v="4804/2025" u="1"/>
        <s v="4803/2025" u="1"/>
        <s v="4802/2025" u="1"/>
        <s v="4801/2025" u="1"/>
        <s v="4800/2025" u="1"/>
        <s v="4799/2025" u="1"/>
        <s v="4798/2025" u="1"/>
        <s v="4797/2025" u="1"/>
        <s v="4796/2025" u="1"/>
        <s v="4795/2025" u="1"/>
        <s v="4794/2025" u="1"/>
        <s v="4793/2025" u="1"/>
        <s v="4792/2025" u="1"/>
        <s v="4791/2025" u="1"/>
        <s v="4790/2025" u="1"/>
        <s v="4789/2025" u="1"/>
        <s v="4788/2025" u="1"/>
        <s v="4787/2025" u="1"/>
        <s v="4786/2025" u="1"/>
        <s v="4785/2025" u="1"/>
        <s v="4784/2025" u="1"/>
        <s v="4783/2025" u="1"/>
        <s v="4782/2025" u="1"/>
        <s v="4781/2025" u="1"/>
        <s v="4780/2025" u="1"/>
        <s v="4779/2025" u="1"/>
        <s v="4778/2025" u="1"/>
        <s v="4777/2025" u="1"/>
        <s v="4776/2025" u="1"/>
        <s v="4775/2025" u="1"/>
        <s v="4774/2025" u="1"/>
        <s v="4773/2025" u="1"/>
        <s v="4772/2025" u="1"/>
        <s v="4771/2025" u="1"/>
        <s v="4770/2025" u="1"/>
        <s v="4769/2025" u="1"/>
        <s v="4768/2025" u="1"/>
        <s v="4767/2025" u="1"/>
        <s v="4766/2025" u="1"/>
        <s v="4765/2025" u="1"/>
        <s v="4764/2025" u="1"/>
        <s v="4763/2025" u="1"/>
        <s v="4762/2025" u="1"/>
        <s v="4761/2025" u="1"/>
        <s v="4760/2025" u="1"/>
        <s v="4759/2025" u="1"/>
        <s v="4758/2025" u="1"/>
        <s v="4757/2025" u="1"/>
        <s v="4756/2025" u="1"/>
        <s v="4755/2025" u="1"/>
        <s v="4754/2025" u="1"/>
        <s v="4753/2025" u="1"/>
        <s v="4752/2025" u="1"/>
        <s v="4751/2025" u="1"/>
        <s v="4750/2025" u="1"/>
        <s v="4749/2025" u="1"/>
        <s v="4748/2025" u="1"/>
        <s v="4747/2025" u="1"/>
        <s v="4746/2025" u="1"/>
        <s v="4745/2025" u="1"/>
        <s v="4744/2025" u="1"/>
        <s v="4743/2025" u="1"/>
        <s v="4742/2025" u="1"/>
        <s v="4741/2025" u="1"/>
        <s v="4740/2025" u="1"/>
        <s v="4739/2025" u="1"/>
        <s v="4738/2025" u="1"/>
        <s v="4737/2025" u="1"/>
        <s v="4736/2025" u="1"/>
        <s v="4735/2025" u="1"/>
        <s v="4734/2025" u="1"/>
        <s v="4733/2025" u="1"/>
        <s v="4732/2025" u="1"/>
        <s v="4731/2025" u="1"/>
        <s v="4730/2025" u="1"/>
        <s v="4729/2025" u="1"/>
        <s v="4728/2025" u="1"/>
        <s v="4727/2025" u="1"/>
        <s v="4726/2025" u="1"/>
        <s v="4725/2025" u="1"/>
        <s v="4724/2025" u="1"/>
        <s v="4723/2025" u="1"/>
        <s v="4722/2025" u="1"/>
        <s v="4721/2025" u="1"/>
        <s v="4720/2025" u="1"/>
        <s v="4719/2025" u="1"/>
        <s v="4718/2025" u="1"/>
        <s v="4717/2025" u="1"/>
        <s v="4716/2025" u="1"/>
        <s v="4715/2025" u="1"/>
        <s v="4714/2025" u="1"/>
        <s v="4713/2025" u="1"/>
        <s v="4712/2025" u="1"/>
        <s v="4711/2025" u="1"/>
        <s v="4710/2025" u="1"/>
        <s v="4709/2025" u="1"/>
        <s v="4708/2025" u="1"/>
        <s v="4707/2025" u="1"/>
        <s v="4706/2025" u="1"/>
        <s v="4705/2025" u="1"/>
        <s v="4704/2025" u="1"/>
        <s v="4703/2025" u="1"/>
        <s v="4702/2025" u="1"/>
        <s v="4701/2025" u="1"/>
        <s v="4700/2025" u="1"/>
        <s v="4699/2025" u="1"/>
        <s v="4698/2025" u="1"/>
        <s v="4697/2025" u="1"/>
        <s v="4696/2025" u="1"/>
        <s v="4695/2025" u="1"/>
        <s v="4694/2025" u="1"/>
        <s v="4693/2025" u="1"/>
        <s v="4692/2025" u="1"/>
        <s v="4691/2025" u="1"/>
        <s v="4690/2025" u="1"/>
        <s v="4689/2025" u="1"/>
        <s v="4688/2025" u="1"/>
        <s v="4687/2025" u="1"/>
        <s v="4686/2025" u="1"/>
        <s v="4685/2025" u="1"/>
        <s v="4684/2025" u="1"/>
        <s v="4683/2025" u="1"/>
        <s v="4682/2025" u="1"/>
        <s v="4681/2025" u="1"/>
        <s v="4680/2025" u="1"/>
        <s v="4679/2025" u="1"/>
        <s v="4678/2025" u="1"/>
        <s v="4677/2025" u="1"/>
        <s v="4676/2025" u="1"/>
        <s v="4675/2025" u="1"/>
        <s v="4674/2025" u="1"/>
        <s v="4673/2025" u="1"/>
        <s v="4672/2025" u="1"/>
        <s v="4671/2025" u="1"/>
        <s v="4670/2025" u="1"/>
        <s v="4669/2025" u="1"/>
        <s v="4668/2025" u="1"/>
        <s v="4667/2025" u="1"/>
        <s v="4666/2025" u="1"/>
        <s v="4665/2025" u="1"/>
        <s v="4664/2025" u="1"/>
        <s v="4663/2025" u="1"/>
        <s v="4662/2025" u="1"/>
        <s v="4661/2025" u="1"/>
        <s v="4660/2025" u="1"/>
        <s v="4659/2025" u="1"/>
        <s v="4658/2025" u="1"/>
        <s v="4657/2025" u="1"/>
        <s v="4656/2025" u="1"/>
        <s v="4655/2025" u="1"/>
        <s v="4654/2025" u="1"/>
        <s v="4653/2025" u="1"/>
        <s v="4652/2025" u="1"/>
        <s v="4651/2025" u="1"/>
        <s v="4650/2025" u="1"/>
        <s v="4649/2025" u="1"/>
        <s v="4648/2025" u="1"/>
        <s v="4647/2025" u="1"/>
        <s v="4646/2025" u="1"/>
        <s v="4645/2025" u="1"/>
        <s v="4644/2025" u="1"/>
        <s v="4643/2025" u="1"/>
        <s v="4642/2025" u="1"/>
        <s v="4641/2025" u="1"/>
        <s v="4640/2025" u="1"/>
        <s v="4639/2025" u="1"/>
        <s v="4638/2025" u="1"/>
        <s v="4637/2025" u="1"/>
        <s v="4636/2025" u="1"/>
        <s v="4635/2025" u="1"/>
        <s v="4634/2025" u="1"/>
        <s v="4633/2025" u="1"/>
        <s v="4632/2025" u="1"/>
        <s v="4631/2025" u="1"/>
        <s v="4630/2025" u="1"/>
        <s v="4629/2025" u="1"/>
        <s v="4628/2025" u="1"/>
        <s v="4627/2025" u="1"/>
        <s v="4626/2025" u="1"/>
        <s v="4625/2025" u="1"/>
        <s v="4624/2025" u="1"/>
        <s v="4623/2025" u="1"/>
        <s v="4622/2025" u="1"/>
        <s v="4621/2025" u="1"/>
        <s v="4620/2025" u="1"/>
        <s v="4619/2025" u="1"/>
        <s v="4618/2025" u="1"/>
        <s v="4617/2025" u="1"/>
        <s v="4616/2025" u="1"/>
        <s v="4615/2025" u="1"/>
        <s v="4614/2025" u="1"/>
        <s v="4613/2025" u="1"/>
        <s v="4612/2025" u="1"/>
        <s v="4611/2025" u="1"/>
        <s v="4610/2025" u="1"/>
        <s v="4609/2025" u="1"/>
        <s v="4608/2025" u="1"/>
        <s v="4607/2025" u="1"/>
        <s v="4606/2025" u="1"/>
        <s v="4605/2025" u="1"/>
        <s v="4604/2025" u="1"/>
        <s v="4603/2025" u="1"/>
        <s v="4602/2025" u="1"/>
        <s v="4601/2025" u="1"/>
        <s v="4600/2025" u="1"/>
        <s v="4599/2025" u="1"/>
        <s v="4598/2025" u="1"/>
        <s v="4597/2025" u="1"/>
        <s v="4596/2025" u="1"/>
        <s v="4595/2025" u="1"/>
        <s v="4594/2025" u="1"/>
        <s v="4593/2025" u="1"/>
        <s v="4592/2025" u="1"/>
        <s v="4591/2025" u="1"/>
        <s v="4590/2025" u="1"/>
        <s v="4589/2025" u="1"/>
        <s v="4588/2025" u="1"/>
        <s v="4587/2025" u="1"/>
        <s v="4586/2025" u="1"/>
        <s v="4585/2025" u="1"/>
        <s v="4584/2025" u="1"/>
        <s v="4583/2025" u="1"/>
        <s v="4582/2025" u="1"/>
        <s v="4581/2025" u="1"/>
        <s v="4580/2025" u="1"/>
        <s v="4579/2025" u="1"/>
        <s v="4578/2025" u="1"/>
        <s v="4577/2025" u="1"/>
        <s v="4576/2025" u="1"/>
        <s v="4575/2025" u="1"/>
        <s v="4574/2025" u="1"/>
        <s v="4573/2025" u="1"/>
        <s v="4572/2025" u="1"/>
        <s v="4571/2025" u="1"/>
        <s v="4570/2025" u="1"/>
        <s v="4569/2025" u="1"/>
        <s v="4568/2025" u="1"/>
        <s v="4567/2025" u="1"/>
        <s v="4566/2025" u="1"/>
        <s v="4565/2025" u="1"/>
        <s v="4564/2025" u="1"/>
        <s v="4563/2025" u="1"/>
        <s v="4562/2025" u="1"/>
        <s v="4561/2025" u="1"/>
        <s v="4560/2025" u="1"/>
        <s v="4559/2025" u="1"/>
        <s v="4558/2025" u="1"/>
        <s v="4557/2025" u="1"/>
        <s v="4556/2025" u="1"/>
        <s v="4555/2025" u="1"/>
        <s v="4554/2025" u="1"/>
        <s v="4553/2025" u="1"/>
        <s v="4552/2025" u="1"/>
        <s v="4551/2025" u="1"/>
        <s v="4550/2025" u="1"/>
        <s v="4549/2025" u="1"/>
        <s v="4548/2025" u="1"/>
        <s v="4547/2025" u="1"/>
        <s v="4546/2025" u="1"/>
        <s v="4545/2025" u="1"/>
        <s v="4544/2025" u="1"/>
        <s v="4543/2025" u="1"/>
        <s v="4542/2025" u="1"/>
        <s v="4541/2025" u="1"/>
        <s v="4540/2025" u="1"/>
        <s v="4539/2025" u="1"/>
        <s v="4538/2025" u="1"/>
        <s v="4537/2025" u="1"/>
        <s v="4536/2025" u="1"/>
        <s v="4535/2025" u="1"/>
        <s v="4534/2025" u="1"/>
        <s v="4533/2025" u="1"/>
        <s v="4532/2025" u="1"/>
        <s v="4531/2025" u="1"/>
        <s v="4530/2025" u="1"/>
        <s v="4529/2025" u="1"/>
        <s v="4528/2025" u="1"/>
        <s v="4527/2025" u="1"/>
        <s v="4526/2025" u="1"/>
        <s v="4525/2025" u="1"/>
        <s v="4524/2025" u="1"/>
        <s v="4523/2025" u="1"/>
        <s v="4522/2025" u="1"/>
        <s v="4521/2025" u="1"/>
        <s v="4520/2025" u="1"/>
        <s v="4519/2025" u="1"/>
        <s v="4518/2025" u="1"/>
        <s v="4517/2025" u="1"/>
        <s v="4516/2025" u="1"/>
        <s v="4515/2025" u="1"/>
        <s v="4514/2025" u="1"/>
        <s v="4513/2025" u="1"/>
        <s v="4512/2025" u="1"/>
        <s v="4511/2025" u="1"/>
        <s v="4510/2025" u="1"/>
        <s v="4509/2025" u="1"/>
        <s v="4508/2025" u="1"/>
        <s v="4507/2025" u="1"/>
        <s v="4506/2025" u="1"/>
        <s v="4505/2025" u="1"/>
        <s v="4504/2025" u="1"/>
        <s v="4503/2025" u="1"/>
        <s v="4502/2025" u="1"/>
        <s v="4501/2025" u="1"/>
        <s v="4500/2025" u="1"/>
        <s v="4499/2025" u="1"/>
        <s v="4498/2025" u="1"/>
        <s v="4497/2025" u="1"/>
        <s v="4496/2025" u="1"/>
        <s v="4495/2025" u="1"/>
        <s v="4494/2025" u="1"/>
        <s v="4493/2025" u="1"/>
        <s v="4492/2025" u="1"/>
        <s v="4491/2025" u="1"/>
        <s v="4490/2025" u="1"/>
        <s v="4489/2025" u="1"/>
        <s v="4488/2025" u="1"/>
        <s v="4487/2025" u="1"/>
        <s v="4486/2025" u="1"/>
        <s v="4485/2025" u="1"/>
        <s v="4484/2025" u="1"/>
        <s v="4483/2025" u="1"/>
        <s v="4482/2025" u="1"/>
        <s v="4481/2025" u="1"/>
        <s v="4480/2025" u="1"/>
        <s v="4479/2025" u="1"/>
        <s v="4478/2025" u="1"/>
        <s v="4477/2025" u="1"/>
        <s v="4476/2025" u="1"/>
        <s v="4475/2025" u="1"/>
        <s v="4474/2025" u="1"/>
        <s v="4473/2025" u="1"/>
        <s v="4472/2025" u="1"/>
        <s v="4471/2025" u="1"/>
        <s v="4470/2025" u="1"/>
        <s v="4469/2025" u="1"/>
        <s v="4468/2025" u="1"/>
        <s v="4467/2025" u="1"/>
        <s v="4466/2025" u="1"/>
        <s v="4465/2025" u="1"/>
        <s v="4464/2025" u="1"/>
        <s v="4463/2025" u="1"/>
        <s v="4462/2025" u="1"/>
        <s v="4461/2025" u="1"/>
        <s v="4460/2025" u="1"/>
        <s v="4459/2025" u="1"/>
        <s v="4458/2025" u="1"/>
        <s v="4457/2025" u="1"/>
        <s v="4456/2025" u="1"/>
        <s v="4455/2025" u="1"/>
        <s v="4454/2025" u="1"/>
        <s v="4453/2025" u="1"/>
        <s v="4452/2025" u="1"/>
        <s v="4451/2025" u="1"/>
        <s v="4450/2025" u="1"/>
        <s v="4449/2025" u="1"/>
        <s v="4448/2025" u="1"/>
        <s v="4447/2025" u="1"/>
        <s v="4446/2025" u="1"/>
        <s v="4445/2025" u="1"/>
        <s v="4444/2025" u="1"/>
        <s v="4443/2025" u="1"/>
        <s v="4442/2025" u="1"/>
        <s v="4441/2025" u="1"/>
        <s v="4440/2025" u="1"/>
        <s v="4439/2025" u="1"/>
        <s v="4438/2025" u="1"/>
        <s v="4437/2025" u="1"/>
        <s v="4436/2025" u="1"/>
        <s v="4435/2025" u="1"/>
        <s v="4434/2025" u="1"/>
        <s v="4433/2025" u="1"/>
        <s v="4432/2025" u="1"/>
        <s v="4431/2025" u="1"/>
        <s v="4430/2025" u="1"/>
        <s v="4429/2025" u="1"/>
        <s v="4428/2025" u="1"/>
        <s v="4427/2025" u="1"/>
        <s v="4426/2025" u="1"/>
        <s v="4425/2025" u="1"/>
        <s v="4424/2025" u="1"/>
        <s v="4423/2025" u="1"/>
        <s v="4422/2025" u="1"/>
        <s v="4421/2025" u="1"/>
        <s v="4420/2025" u="1"/>
        <s v="4419/2025" u="1"/>
        <s v="4418/2025" u="1"/>
        <s v="4417/2025" u="1"/>
        <s v="4416/2025" u="1"/>
        <s v="4415/2025" u="1"/>
        <s v="4414/2025" u="1"/>
        <s v="4413/2025" u="1"/>
        <s v="4412/2025" u="1"/>
        <s v="4411/2025" u="1"/>
        <s v="4410/2025" u="1"/>
        <s v="4409/2025" u="1"/>
        <s v="4408/2025" u="1"/>
        <s v="4407/2025" u="1"/>
        <s v="4406/2025" u="1"/>
        <s v="4405/2025" u="1"/>
        <s v="4404/2025" u="1"/>
        <s v="4403/2025" u="1"/>
        <s v="4402/2025" u="1"/>
        <s v="4401/2025" u="1"/>
        <s v="4400/2025" u="1"/>
        <s v="4399/2025" u="1"/>
        <s v="4398/2025" u="1"/>
        <s v="4397/2025" u="1"/>
        <s v="4396/2025" u="1"/>
        <s v="4395/2025" u="1"/>
        <s v="4394/2025" u="1"/>
        <s v="4393/2025" u="1"/>
        <s v="4392/2025" u="1"/>
        <s v="4391/2025" u="1"/>
        <s v="4390/2025" u="1"/>
        <s v="4389/2025" u="1"/>
        <s v="4388/2025" u="1"/>
        <s v="4387/2025" u="1"/>
        <s v="4386/2025" u="1"/>
        <s v="4385/2025" u="1"/>
        <s v="4384/2025" u="1"/>
        <s v="4383/2025" u="1"/>
        <s v="4382/2025" u="1"/>
        <s v="4381/2025" u="1"/>
        <s v="4380/2025" u="1"/>
        <s v="4379/2025" u="1"/>
        <s v="4378/2025" u="1"/>
        <s v="4377/2025" u="1"/>
        <s v="4376/2025" u="1"/>
        <s v="4375/2025" u="1"/>
        <s v="4374/2025" u="1"/>
        <s v="4373/2025" u="1"/>
        <s v="4372/2025" u="1"/>
        <s v="4371/2025" u="1"/>
        <s v="4370/2025" u="1"/>
        <s v="4369/2025" u="1"/>
        <s v="4368/2025" u="1"/>
        <s v="4367/2025" u="1"/>
        <s v="4366/2025" u="1"/>
        <s v="4365/2025" u="1"/>
        <s v="4364/2025" u="1"/>
        <s v="4363/2025" u="1"/>
        <s v="4362/2025" u="1"/>
        <s v="4361/2025" u="1"/>
        <s v="4360/2025" u="1"/>
        <s v="4359/2025" u="1"/>
        <s v="4358/2025" u="1"/>
        <s v="4357/2025" u="1"/>
        <s v="4356/2025" u="1"/>
        <s v="4355/2025" u="1"/>
        <s v="4354/2025" u="1"/>
        <s v="4353/2025" u="1"/>
        <s v="4352/2025" u="1"/>
        <s v="4351/2025" u="1"/>
        <s v="4350/2025" u="1"/>
        <s v="4349/2025" u="1"/>
        <s v="4348/2025" u="1"/>
        <s v="4347/2025" u="1"/>
        <s v="4346/2025" u="1"/>
        <s v="4345/2025" u="1"/>
        <s v="4344/2025" u="1"/>
        <s v="4343/2025" u="1"/>
        <s v="4342/2025" u="1"/>
        <s v="4341/2025" u="1"/>
        <s v="4340/2025" u="1"/>
        <s v="4339/2025" u="1"/>
        <s v="4338/2025" u="1"/>
        <s v="4337/2025" u="1"/>
        <s v="4336/2025" u="1"/>
        <s v="4335/2025" u="1"/>
        <s v="4334/2025" u="1"/>
        <s v="4333/2025" u="1"/>
        <s v="4332/2025" u="1"/>
        <s v="4331/2025" u="1"/>
        <s v="4330/2025" u="1"/>
        <s v="4329/2025" u="1"/>
        <s v="4328/2025" u="1"/>
        <s v="4327/2025" u="1"/>
        <s v="4326/2025" u="1"/>
        <s v="4325/2025" u="1"/>
        <s v="4324/2025" u="1"/>
        <s v="4323/2025" u="1"/>
        <s v="4322/2025" u="1"/>
        <s v="4321/2025" u="1"/>
        <s v="4320/2025" u="1"/>
        <s v="4319/2025" u="1"/>
        <s v="4318/2025" u="1"/>
        <s v="4317/2025" u="1"/>
        <s v="4316/2025" u="1"/>
        <s v="4315/2025" u="1"/>
        <s v="4314/2025" u="1"/>
        <s v="4313/2025" u="1"/>
        <s v="4312/2025" u="1"/>
        <s v="4311/2025" u="1"/>
        <s v="4310/2025" u="1"/>
        <s v="4309/2025" u="1"/>
        <s v="4308/2025" u="1"/>
        <s v="4307/2025" u="1"/>
        <s v="4306/2025" u="1"/>
        <s v="4305/2025" u="1"/>
        <s v="4304/2025" u="1"/>
        <s v="4303/2025" u="1"/>
        <s v="4302/2025" u="1"/>
        <s v="4301/2025" u="1"/>
        <s v="4300/2025" u="1"/>
        <s v="4299/2025" u="1"/>
        <s v="4298/2025" u="1"/>
        <s v="4297/2025" u="1"/>
        <s v="4296/2025" u="1"/>
        <s v="4295/2025" u="1"/>
        <s v="4294/2025" u="1"/>
        <s v="4293/2025" u="1"/>
        <s v="4292/2025" u="1"/>
        <s v="4291/2025" u="1"/>
        <s v="4290/2025" u="1"/>
        <s v="4289/2025" u="1"/>
        <s v="4288/2025" u="1"/>
        <s v="4287/2025" u="1"/>
        <s v="4286/2025" u="1"/>
        <s v="4285/2025" u="1"/>
        <s v="4284/2025" u="1"/>
        <s v="4283/2025" u="1"/>
        <s v="4282/2025" u="1"/>
        <s v="4281/2025" u="1"/>
        <s v="4280/2025" u="1"/>
        <s v="4279/2025" u="1"/>
        <s v="4278/2025" u="1"/>
        <s v="4277/2025" u="1"/>
        <s v="4276/2025" u="1"/>
        <s v="4275/2025" u="1"/>
        <s v="4274/2025" u="1"/>
        <s v="4273/2025" u="1"/>
        <s v="4272/2025" u="1"/>
        <s v="4271/2025" u="1"/>
        <s v="4270/2025" u="1"/>
        <s v="4269/2025" u="1"/>
        <s v="4268/2025" u="1"/>
        <s v="4267/2025" u="1"/>
        <s v="4266/2025" u="1"/>
        <s v="4265/2025" u="1"/>
        <s v="4264/2025" u="1"/>
        <s v="4263/2025" u="1"/>
        <s v="4262/2025" u="1"/>
        <s v="4261/2025" u="1"/>
        <s v="4260/2025" u="1"/>
        <s v="4259/2025" u="1"/>
        <s v="4258/2025" u="1"/>
        <s v="4257/2025" u="1"/>
        <s v="4256/2025" u="1"/>
        <s v="4255/2025" u="1"/>
        <s v="4254/2025" u="1"/>
        <s v="4253/2025" u="1"/>
        <s v="4252/2025" u="1"/>
        <s v="4251/2025" u="1"/>
        <s v="4250/2025" u="1"/>
        <s v="4249/2025" u="1"/>
        <s v="4248/2025" u="1"/>
        <s v="4247/2025" u="1"/>
        <s v="4246/2025" u="1"/>
        <s v="4245/2025" u="1"/>
        <s v="4244/2025" u="1"/>
        <s v="4243/2025" u="1"/>
        <s v="4242/2025" u="1"/>
        <s v="4241/2025" u="1"/>
        <s v="4240/2025" u="1"/>
        <s v="4239/2025" u="1"/>
        <s v="4238/2025" u="1"/>
        <s v="4237/2025" u="1"/>
        <s v="4236/2025" u="1"/>
        <s v="4235/2025" u="1"/>
        <s v="4234/2025" u="1"/>
        <s v="4233/2025" u="1"/>
        <s v="4232/2025" u="1"/>
        <s v="4231/2025" u="1"/>
        <s v="4230/2025" u="1"/>
        <s v="4229/2025" u="1"/>
        <s v="4228/2025" u="1"/>
        <s v="4227/2025" u="1"/>
        <s v="4226/2025" u="1"/>
        <s v="4225/2025" u="1"/>
        <s v="4224/2025" u="1"/>
        <s v="4223/2025" u="1"/>
        <s v="4222/2025" u="1"/>
        <s v="4221/2025" u="1"/>
        <s v="4220/2025" u="1"/>
        <s v="4219/2025" u="1"/>
        <s v="4218/2025" u="1"/>
        <s v="4217/2025" u="1"/>
        <s v="4216/2025" u="1"/>
        <s v="4215/2025" u="1"/>
        <s v="4214/2025" u="1"/>
        <s v="4213/2025" u="1"/>
        <s v="4212/2025" u="1"/>
        <s v="4211/2025" u="1"/>
        <s v="4210/2025" u="1"/>
        <s v="4209/2025" u="1"/>
        <s v="4208/2025" u="1"/>
        <s v="4207/2025" u="1"/>
        <s v="4206/2025" u="1"/>
        <s v="4205/2025" u="1"/>
        <s v="4204/2025" u="1"/>
        <s v="4203/2025" u="1"/>
        <s v="4202/2025" u="1"/>
        <s v="4201/2025" u="1"/>
        <s v="4200/2025" u="1"/>
        <s v="4199/2025" u="1"/>
        <s v="4198/2025" u="1"/>
        <s v="4197/2025" u="1"/>
        <s v="4196/2025" u="1"/>
        <s v="4195/2025" u="1"/>
        <s v="4194/2025" u="1"/>
        <s v="4193/2025" u="1"/>
        <s v="4192/2025" u="1"/>
        <s v="4191/2025" u="1"/>
        <s v="4190/2025" u="1"/>
        <s v="4189/2025" u="1"/>
        <s v="4188/2025" u="1"/>
        <s v="4187/2025" u="1"/>
        <s v="4186/2025" u="1"/>
        <s v="4185/2025" u="1"/>
        <s v="4184/2025" u="1"/>
        <s v="4183/2025" u="1"/>
        <s v="4182/2025" u="1"/>
        <s v="4181/2025" u="1"/>
        <s v="4180/2025" u="1"/>
        <s v="4179/2025" u="1"/>
        <s v="4178/2025" u="1"/>
        <s v="4177/2025" u="1"/>
        <s v="4176/2025" u="1"/>
        <s v="4175/2025" u="1"/>
        <s v="4174/2025" u="1"/>
        <s v="4173/2025" u="1"/>
        <s v="4172/2025" u="1"/>
        <s v="4171/2025" u="1"/>
        <s v="4170/2025" u="1"/>
        <s v="4169/2025" u="1"/>
        <s v="4168/2025" u="1"/>
        <s v="4167/2025" u="1"/>
        <s v="4166/2025" u="1"/>
        <s v="4165/2025" u="1"/>
        <s v="4164/2025" u="1"/>
        <s v="4163/2025" u="1"/>
        <s v="4162/2025" u="1"/>
        <s v="4161/2025" u="1"/>
        <s v="4160/2025" u="1"/>
        <s v="4159/2025" u="1"/>
        <s v="4158/2025" u="1"/>
        <s v="4157/2025" u="1"/>
        <s v="4156/2025" u="1"/>
        <s v="4155/2025" u="1"/>
        <s v="4154/2025" u="1"/>
        <s v="4153/2025" u="1"/>
        <s v="4152/2025" u="1"/>
        <s v="4151/2025" u="1"/>
        <s v="4150/2025" u="1"/>
        <s v="4149/2025" u="1"/>
        <s v="4148/2025" u="1"/>
        <s v="4147/2025" u="1"/>
        <s v="4146/2025" u="1"/>
        <s v="4145/2025" u="1"/>
        <s v="4144/2025" u="1"/>
        <s v="4143/2025" u="1"/>
        <s v="4142/2025" u="1"/>
        <s v="4141/2025" u="1"/>
        <s v="4140/2025" u="1"/>
        <s v="4139/2025" u="1"/>
        <s v="4138/2025" u="1"/>
        <s v="4137/2025" u="1"/>
        <s v="4136/2025" u="1"/>
        <s v="4135/2025" u="1"/>
        <s v="4134/2025" u="1"/>
        <s v="4133/2025" u="1"/>
        <s v="4132/2025" u="1"/>
        <s v="4131/2025" u="1"/>
        <s v="4130/2025" u="1"/>
        <s v="4129/2025" u="1"/>
        <s v="4128/2025" u="1"/>
        <s v="4127/2025" u="1"/>
        <s v="4126/2025" u="1"/>
        <s v="4125/2025" u="1"/>
        <s v="4124/2025" u="1"/>
        <s v="4123/2025" u="1"/>
        <s v="4122/2025" u="1"/>
        <s v="4121/2025" u="1"/>
        <s v="4120/2025" u="1"/>
        <s v="4119/2025" u="1"/>
        <s v="4118/2025" u="1"/>
        <s v="4117/2025" u="1"/>
        <s v="4116/2025" u="1"/>
        <s v="4115/2025" u="1"/>
        <s v="4114/2025" u="1"/>
        <s v="4113/2025" u="1"/>
        <s v="4112/2025" u="1"/>
        <s v="4111/2025" u="1"/>
        <s v="4110/2025" u="1"/>
        <s v="4109/2025" u="1"/>
        <s v="4108/2025" u="1"/>
        <s v="4107/2025" u="1"/>
        <s v="4106/2025" u="1"/>
        <s v="4105/2025" u="1"/>
        <s v="4104/2025" u="1"/>
        <s v="4103/2025" u="1"/>
        <s v="4102/2025" u="1"/>
        <s v="4101/2025" u="1"/>
        <s v="4100/2025" u="1"/>
        <s v="4099/2025" u="1"/>
        <s v="4098/2025" u="1"/>
        <s v="4097/2025" u="1"/>
        <s v="4096/2025" u="1"/>
        <s v="4095/2025" u="1"/>
        <s v="4094/2025" u="1"/>
        <s v="4093/2025" u="1"/>
        <s v="4092/2025" u="1"/>
        <s v="4091/2025" u="1"/>
        <s v="4090/2025" u="1"/>
        <s v="4089/2025" u="1"/>
        <s v="4088/2025" u="1"/>
        <s v="4087/2025" u="1"/>
        <s v="4086/2025" u="1"/>
        <s v="4085/2025" u="1"/>
        <s v="4084/2025" u="1"/>
        <s v="4083/2025" u="1"/>
        <s v="4082/2025" u="1"/>
        <s v="4081/2025" u="1"/>
        <s v="4080/2025" u="1"/>
        <s v="4079/2025" u="1"/>
        <s v="4078/2025" u="1"/>
        <s v="4077/2025" u="1"/>
        <s v="4076/2025" u="1"/>
        <s v="4075/2025" u="1"/>
        <s v="4074/2025" u="1"/>
        <s v="4073/2025" u="1"/>
        <s v="4072/2025" u="1"/>
        <s v="4071/2025" u="1"/>
        <s v="4070/2025" u="1"/>
        <s v="4069/2025" u="1"/>
        <s v="4068/2025" u="1"/>
        <s v="4067/2025" u="1"/>
        <s v="4066/2025" u="1"/>
        <s v="4065/2025" u="1"/>
        <s v="4064/2025" u="1"/>
        <s v="4063/2025" u="1"/>
        <s v="4062/2025" u="1"/>
        <s v="4061/2025" u="1"/>
        <s v="4060/2025" u="1"/>
        <s v="4059/2025" u="1"/>
        <s v="4058/2025" u="1"/>
        <s v="4057/2025" u="1"/>
        <s v="4056/2025" u="1"/>
        <s v="4055/2025" u="1"/>
        <s v="4054/2025" u="1"/>
        <s v="4053/2025" u="1"/>
        <s v="4052/2025" u="1"/>
        <s v="4051/2025" u="1"/>
        <s v="4050/2025" u="1"/>
        <s v="4049/2025" u="1"/>
        <s v="4048/2025" u="1"/>
        <s v="4047/2025" u="1"/>
        <s v="4046/2025" u="1"/>
        <s v="4045/2025" u="1"/>
        <s v="4044/2025" u="1"/>
        <s v="4043/2025" u="1"/>
        <s v="4042/2025" u="1"/>
        <s v="4041/2025" u="1"/>
        <s v="4040/2025" u="1"/>
        <s v="4039/2025" u="1"/>
        <s v="4038/2025" u="1"/>
        <s v="4037/2025" u="1"/>
        <s v="4036/2025" u="1"/>
        <s v="4035/2025" u="1"/>
        <s v="4034/2025" u="1"/>
        <s v="4033/2025" u="1"/>
        <s v="4032/2025" u="1"/>
        <s v="4031/2025" u="1"/>
        <s v="4030/2025" u="1"/>
        <s v="4029/2025" u="1"/>
        <s v="4028/2025" u="1"/>
        <s v="4027/2025" u="1"/>
        <s v="4026/2025" u="1"/>
        <s v="4025/2025" u="1"/>
        <s v="4024/2025" u="1"/>
        <s v="4023/2025" u="1"/>
        <s v="4022/2025" u="1"/>
        <s v="4021/2025" u="1"/>
        <s v="4020/2025" u="1"/>
        <s v="4019/2025" u="1"/>
        <s v="4018/2025" u="1"/>
        <s v="4017/2025" u="1"/>
        <s v="4016/2025" u="1"/>
        <s v="4015/2025" u="1"/>
        <s v="4014/2025" u="1"/>
        <s v="4013/2025" u="1"/>
        <s v="4012/2025" u="1"/>
        <s v="4011/2025" u="1"/>
        <s v="4010/2025" u="1"/>
        <s v="4009/2025" u="1"/>
        <s v="4008/2025" u="1"/>
        <s v="4007/2025" u="1"/>
        <s v="4006/2025" u="1"/>
        <s v="4005/2025" u="1"/>
        <s v="4004/2025" u="1"/>
        <s v="4003/2025" u="1"/>
        <s v="4002/2025" u="1"/>
        <s v="4001/2025" u="1"/>
        <s v="4000/2025" u="1"/>
        <s v="3999/2025" u="1"/>
        <s v="3998/2025" u="1"/>
        <s v="3997/2025" u="1"/>
        <s v="3996/2025" u="1"/>
        <s v="3995/2025" u="1"/>
        <s v="3994/2025" u="1"/>
        <s v="3993/2025" u="1"/>
        <s v="3992/2025" u="1"/>
        <s v="3991/2025" u="1"/>
        <s v="3990/2025" u="1"/>
        <s v="3989/2025" u="1"/>
        <s v="3988/2025" u="1"/>
        <s v="3987/2025" u="1"/>
        <s v="3986/2025" u="1"/>
        <s v="3985/2025" u="1"/>
        <s v="3984/2025" u="1"/>
        <s v="3983/2025" u="1"/>
        <s v="3982/2025" u="1"/>
        <s v="3981/2025" u="1"/>
        <s v="3980/2025" u="1"/>
        <s v="3979/2025" u="1"/>
        <s v="3978/2025" u="1"/>
        <s v="3977/2025" u="1"/>
        <s v="3976/2025" u="1"/>
        <s v="3975/2025" u="1"/>
        <s v="3974/2025" u="1"/>
        <s v="3973/2025" u="1"/>
        <s v="3972/2025" u="1"/>
        <s v="3971/2025" u="1"/>
        <s v="3970/2025" u="1"/>
        <s v="3969/2025" u="1"/>
        <s v="3968/2025" u="1"/>
        <s v="3967/2025" u="1"/>
        <s v="3966/2025" u="1"/>
        <s v="3965/2025" u="1"/>
        <s v="3964/2025" u="1"/>
        <s v="3963/2025" u="1"/>
        <s v="3962/2025" u="1"/>
        <s v="3961/2025" u="1"/>
        <s v="3960/2025" u="1"/>
        <s v="3959/2025" u="1"/>
        <s v="3958/2025" u="1"/>
        <s v="3957/2025" u="1"/>
        <s v="3956/2025" u="1"/>
        <s v="3955/2025" u="1"/>
        <s v="3954/2025" u="1"/>
        <s v="3953/2025" u="1"/>
        <s v="3952/2025" u="1"/>
        <s v="3951/2025" u="1"/>
        <s v="3950/2025" u="1"/>
        <s v="3949/2025" u="1"/>
        <s v="3948/2025" u="1"/>
        <s v="3947/2025" u="1"/>
        <s v="3946/2025" u="1"/>
        <s v="3945/2025" u="1"/>
        <s v="3944/2025" u="1"/>
        <s v="3943/2025" u="1"/>
        <s v="3942/2025" u="1"/>
        <s v="3941/2025" u="1"/>
        <s v="3940/2025" u="1"/>
        <s v="3939/2025" u="1"/>
        <s v="3938/2025" u="1"/>
        <s v="3937/2025" u="1"/>
        <s v="3936/2025" u="1"/>
        <s v="3935/2025" u="1"/>
        <s v="3934/2025" u="1"/>
        <s v="3933/2025" u="1"/>
        <s v="3932/2025" u="1"/>
        <s v="3931/2025" u="1"/>
        <s v="3930/2025" u="1"/>
        <s v="3929/2025" u="1"/>
        <s v="3928/2025" u="1"/>
        <s v="3927/2025" u="1"/>
        <s v="3926/2025" u="1"/>
        <s v="3925/2025" u="1"/>
        <s v="3924/2025" u="1"/>
        <s v="3923/2025" u="1"/>
        <s v="3922/2025" u="1"/>
        <s v="3921/2025" u="1"/>
        <s v="3920/2025" u="1"/>
        <s v="3919/2025" u="1"/>
        <s v="3918/2025" u="1"/>
        <s v="3917/2025" u="1"/>
        <s v="3916/2025" u="1"/>
        <s v="3915/2025" u="1"/>
        <s v="3914/2025" u="1"/>
        <s v="3913/2025" u="1"/>
        <s v="3912/2025" u="1"/>
        <s v="3911/2025" u="1"/>
        <s v="3910/2025" u="1"/>
        <s v="3909/2025" u="1"/>
        <s v="3908/2025" u="1"/>
        <s v="3907/2025" u="1"/>
        <s v="3906/2025" u="1"/>
        <s v="3905/2025" u="1"/>
        <s v="3904/2025" u="1"/>
        <s v="3903/2025" u="1"/>
        <s v="3902/2025" u="1"/>
        <s v="3901/2025" u="1"/>
        <s v="3900/2025" u="1"/>
        <s v="3899/2025" u="1"/>
        <s v="3898/2025" u="1"/>
        <s v="3897/2025" u="1"/>
        <s v="3896/2025" u="1"/>
        <s v="3895/2025" u="1"/>
        <s v="3894/2025" u="1"/>
        <s v="3893/2025" u="1"/>
        <s v="3892/2025" u="1"/>
        <s v="3891/2025" u="1"/>
        <s v="3890/2025" u="1"/>
        <s v="3889/2025" u="1"/>
        <s v="3888/2025" u="1"/>
        <s v="3887/2025" u="1"/>
        <s v="3886/2025" u="1"/>
        <s v="3885/2025" u="1"/>
        <s v="3884/2025" u="1"/>
        <s v="3883/2025" u="1"/>
        <s v="3882/2025" u="1"/>
        <s v="3881/2025" u="1"/>
        <s v="3880/2025" u="1"/>
        <s v="3879/2025" u="1"/>
        <s v="3878/2025" u="1"/>
        <s v="3877/2025" u="1"/>
        <s v="3876/2025" u="1"/>
        <s v="3875/2025" u="1"/>
        <s v="3874/2025" u="1"/>
        <s v="3873/2025" u="1"/>
        <s v="3872/2025" u="1"/>
        <s v="3871/2025" u="1"/>
        <s v="3870/2025" u="1"/>
        <s v="3869/2025" u="1"/>
        <s v="3868/2025" u="1"/>
        <s v="3867/2025" u="1"/>
        <s v="3866/2025" u="1"/>
        <s v="3865/2025" u="1"/>
        <s v="3864/2025" u="1"/>
        <s v="3863/2025" u="1"/>
        <s v="3862/2025" u="1"/>
        <s v="3861/2025" u="1"/>
        <s v="3860/2025" u="1"/>
        <s v="3859/2025" u="1"/>
        <s v="3858/2025" u="1"/>
        <s v="3857/2025" u="1"/>
        <s v="3856/2025" u="1"/>
        <s v="3855/2025" u="1"/>
        <s v="3854/2025" u="1"/>
        <s v="3853/2025" u="1"/>
        <s v="3852/2025" u="1"/>
        <s v="3851/2025" u="1"/>
        <s v="3850/2025" u="1"/>
        <s v="3849/2025" u="1"/>
        <s v="3848/2025" u="1"/>
        <s v="3847/2025" u="1"/>
        <s v="3846/2025" u="1"/>
        <s v="3845/2025" u="1"/>
        <s v="3844/2025" u="1"/>
        <s v="3843/2025" u="1"/>
        <s v="3842/2025" u="1"/>
        <s v="3841/2025" u="1"/>
        <s v="3840/2025" u="1"/>
        <s v="3839/2025" u="1"/>
        <s v="3838/2025" u="1"/>
        <s v="3837/2025" u="1"/>
        <s v="3836/2025" u="1"/>
        <s v="3835/2025" u="1"/>
        <s v="3834/2025" u="1"/>
        <s v="3833/2025" u="1"/>
        <s v="3832/2025" u="1"/>
        <s v="3831/2025" u="1"/>
        <s v="3830/2025" u="1"/>
        <s v="3829/2025" u="1"/>
        <s v="3828/2025" u="1"/>
        <s v="3827/2025" u="1"/>
        <s v="3826/2025" u="1"/>
        <s v="3825/2025" u="1"/>
        <s v="3824/2025" u="1"/>
        <s v="3823/2025" u="1"/>
        <s v="3822/2025" u="1"/>
        <s v="3821/2025" u="1"/>
        <s v="3820/2025" u="1"/>
        <s v="3819/2025" u="1"/>
        <s v="3818/2025" u="1"/>
        <s v="3817/2025" u="1"/>
        <s v="3816/2025" u="1"/>
        <s v="3815/2025" u="1"/>
        <s v="3814/2025" u="1"/>
        <s v="3813/2025" u="1"/>
        <s v="3812/2025" u="1"/>
        <s v="3811/2025" u="1"/>
        <s v="3810/2025" u="1"/>
        <s v="3809/2025" u="1"/>
        <s v="3808/2025" u="1"/>
        <s v="3807/2025" u="1"/>
        <s v="3806/2025" u="1"/>
        <s v="3805/2025" u="1"/>
        <s v="3804/2025" u="1"/>
        <s v="3803/2025" u="1"/>
        <s v="3802/2025" u="1"/>
        <s v="3801/2025" u="1"/>
        <s v="3800/2025" u="1"/>
        <s v="3799/2025" u="1"/>
        <s v="3798/2025" u="1"/>
        <s v="3797/2025" u="1"/>
        <s v="3796/2025" u="1"/>
        <s v="3795/2025" u="1"/>
        <s v="3794/2025" u="1"/>
        <s v="3793/2025" u="1"/>
        <s v="3792/2025" u="1"/>
        <s v="3791/2025" u="1"/>
        <s v="3790/2025" u="1"/>
        <s v="3789/2025" u="1"/>
        <s v="3788/2025" u="1"/>
        <s v="3787/2025" u="1"/>
        <s v="3786/2025" u="1"/>
        <s v="3785/2025" u="1"/>
        <s v="3784/2025" u="1"/>
        <s v="3783/2025" u="1"/>
        <s v="3782/2025" u="1"/>
        <s v="3781/2025" u="1"/>
        <s v="3780/2025" u="1"/>
        <s v="3779/2025" u="1"/>
        <s v="3778/2025" u="1"/>
        <s v="3777/2025" u="1"/>
        <s v="3776/2025" u="1"/>
        <s v="3775/2025" u="1"/>
        <s v="3774/2025" u="1"/>
        <s v="3773/2025" u="1"/>
        <s v="3772/2025" u="1"/>
        <s v="3771/2025" u="1"/>
        <s v="3770/2025" u="1"/>
        <s v="3769/2025" u="1"/>
        <s v="3768/2025" u="1"/>
        <s v="3767/2025" u="1"/>
        <s v="3766/2025" u="1"/>
        <s v="3765/2025" u="1"/>
        <s v="3764/2025" u="1"/>
        <s v="3763/2025" u="1"/>
        <s v="3762/2025" u="1"/>
        <s v="3761/2025" u="1"/>
        <s v="3760/2025" u="1"/>
        <s v="3759/2025" u="1"/>
        <s v="3758/2025" u="1"/>
        <s v="3757/2025" u="1"/>
        <s v="3756/2025" u="1"/>
        <s v="3755/2025" u="1"/>
        <s v="3754/2025" u="1"/>
        <s v="3753/2025" u="1"/>
        <s v="3752/2025" u="1"/>
        <s v="3751/2025" u="1"/>
        <s v="3750/2025" u="1"/>
        <s v="3749/2025" u="1"/>
        <s v="3748/2025" u="1"/>
        <s v="3747/2025" u="1"/>
        <s v="3746/2025" u="1"/>
        <s v="3745/2025" u="1"/>
        <s v="3744/2025" u="1"/>
        <s v="3743/2025" u="1"/>
        <s v="3742/2025" u="1"/>
        <s v="3741/2025" u="1"/>
        <s v="3740/2025" u="1"/>
        <s v="3739/2025" u="1"/>
        <s v="3738/2025" u="1"/>
        <s v="3737/2025" u="1"/>
        <s v="3736/2025" u="1"/>
        <s v="3735/2025" u="1"/>
        <s v="3734/2025" u="1"/>
        <s v="3733/2025" u="1"/>
        <s v="3732/2025" u="1"/>
        <s v="3731/2025" u="1"/>
        <s v="3730/2025" u="1"/>
        <s v="3729/2025" u="1"/>
        <s v="3728/2025" u="1"/>
        <s v="3727/2025" u="1"/>
        <s v="3726/2025" u="1"/>
        <s v="3725/2025" u="1"/>
        <s v="3724/2025" u="1"/>
        <s v="3723/2025" u="1"/>
        <s v="3722/2025" u="1"/>
        <s v="3721/2025" u="1"/>
        <s v="3720/2025" u="1"/>
        <s v="3719/2025" u="1"/>
        <s v="3718/2025" u="1"/>
        <s v="3717/2025" u="1"/>
        <s v="3716/2025" u="1"/>
        <s v="3715/2025" u="1"/>
        <s v="3714/2025" u="1"/>
        <s v="3713/2025" u="1"/>
        <s v="3712/2025" u="1"/>
        <s v="3711/2025" u="1"/>
        <s v="3710/2025" u="1"/>
        <s v="3709/2025" u="1"/>
        <s v="3708/2025" u="1"/>
        <s v="3707/2025" u="1"/>
        <s v="3706/2025" u="1"/>
        <s v="3705/2025" u="1"/>
        <s v="3704/2025" u="1"/>
        <s v="3703/2025" u="1"/>
        <s v="3702/2025" u="1"/>
        <s v="3701/2025" u="1"/>
        <s v="3700/2025" u="1"/>
        <s v="3699/2025" u="1"/>
        <s v="3698/2025" u="1"/>
        <s v="3697/2025" u="1"/>
        <s v="3696/2025" u="1"/>
        <s v="3695/2025" u="1"/>
        <s v="3694/2025" u="1"/>
        <s v="3693/2025" u="1"/>
        <s v="3692/2025" u="1"/>
        <s v="3691/2025" u="1"/>
        <s v="3690/2025" u="1"/>
        <s v="3689/2025" u="1"/>
        <s v="3688/2025" u="1"/>
        <s v="3687/2025" u="1"/>
        <s v="3686/2025" u="1"/>
        <s v="3685/2025" u="1"/>
        <s v="3684/2025" u="1"/>
        <s v="3683/2025" u="1"/>
        <s v="3682/2025" u="1"/>
        <s v="3681/2025" u="1"/>
        <s v="3680/2025" u="1"/>
        <s v="3679/2025" u="1"/>
        <s v="3678/2025" u="1"/>
        <s v="3677/2025" u="1"/>
        <s v="3676/2025" u="1"/>
        <s v="3675/2025" u="1"/>
        <s v="3674/2025" u="1"/>
        <s v="3673/2025" u="1"/>
        <s v="3672/2025" u="1"/>
        <s v="3671/2025" u="1"/>
        <s v="3670/2025" u="1"/>
        <s v="3669/2025" u="1"/>
        <s v="3668/2025" u="1"/>
        <s v="3667/2025" u="1"/>
        <s v="3666/2025" u="1"/>
        <s v="3665/2025" u="1"/>
        <s v="3664/2025" u="1"/>
        <s v="3663/2025" u="1"/>
        <s v="3662/2025" u="1"/>
        <s v="3661/2025" u="1"/>
        <s v="3660/2025" u="1"/>
        <s v="3659/2025" u="1"/>
        <s v="3658/2025" u="1"/>
        <s v="3657/2025" u="1"/>
        <s v="3656/2025" u="1"/>
        <s v="3655/2025" u="1"/>
        <s v="3654/2025" u="1"/>
        <s v="3653/2025" u="1"/>
        <s v="3652/2025" u="1"/>
        <s v="3651/2025" u="1"/>
        <s v="3650/2025" u="1"/>
        <s v="3649/2025" u="1"/>
        <s v="3648/2025" u="1"/>
        <s v="3647/2025" u="1"/>
        <s v="3646/2025" u="1"/>
        <s v="3645/2025" u="1"/>
        <s v="3644/2025" u="1"/>
        <s v="3643/2025" u="1"/>
        <s v="3642/2025" u="1"/>
        <s v="3641/2025" u="1"/>
        <s v="3640/2025" u="1"/>
        <s v="3639/2025" u="1"/>
        <s v="3638/2025" u="1"/>
        <s v="3637/2025" u="1"/>
        <s v="3636/2025" u="1"/>
        <s v="3635/2025" u="1"/>
        <s v="3634/2025" u="1"/>
        <s v="3633/2025" u="1"/>
        <s v="3632/2025" u="1"/>
        <s v="3631/2025" u="1"/>
        <s v="3630/2025" u="1"/>
        <s v="3629/2025" u="1"/>
        <s v="3628/2025" u="1"/>
        <s v="3627/2025" u="1"/>
        <s v="3626/2025" u="1"/>
        <s v="3625/2025" u="1"/>
        <s v="3624/2025" u="1"/>
        <s v="3623/2025" u="1"/>
        <s v="3622/2025" u="1"/>
        <s v="3621/2025" u="1"/>
        <s v="3620/2025" u="1"/>
        <s v="3619/2025" u="1"/>
        <s v="3618/2025" u="1"/>
        <s v="3617/2025" u="1"/>
        <s v="3616/2025" u="1"/>
        <s v="3615/2025" u="1"/>
        <s v="3614/2025" u="1"/>
        <s v="3613/2025" u="1"/>
        <s v="3612/2025" u="1"/>
        <s v="3611/2025" u="1"/>
        <s v="3610/2025" u="1"/>
        <s v="3609/2025" u="1"/>
        <s v="3608/2025" u="1"/>
        <s v="3607/2025" u="1"/>
        <s v="3606/2025" u="1"/>
        <s v="3605/2025" u="1"/>
        <s v="3604/2025" u="1"/>
        <s v="3603/2025" u="1"/>
        <s v="3602/2025" u="1"/>
        <s v="3601/2025" u="1"/>
        <s v="3600/2025" u="1"/>
        <s v="3599/2025" u="1"/>
        <s v="3598/2025" u="1"/>
        <s v="3597/2025" u="1"/>
        <s v="3596/2025" u="1"/>
        <s v="3595/2025" u="1"/>
        <s v="3594/2025" u="1"/>
        <s v="3593/2025" u="1"/>
        <s v="3592/2025" u="1"/>
        <s v="3591/2025" u="1"/>
        <s v="3590/2025" u="1"/>
        <s v="3589/2025" u="1"/>
        <s v="3588/2025" u="1"/>
        <s v="3587/2025" u="1"/>
        <s v="3586/2025" u="1"/>
        <s v="3585/2025" u="1"/>
        <s v="3584/2025" u="1"/>
        <s v="3583/2025" u="1"/>
        <s v="3582/2025" u="1"/>
        <s v="3581/2025" u="1"/>
        <s v="3580/2025" u="1"/>
        <s v="3579/2025" u="1"/>
        <s v="3578/2025" u="1"/>
        <s v="3577/2025" u="1"/>
        <s v="3576/2025" u="1"/>
        <s v="3575/2025" u="1"/>
        <s v="3574/2025" u="1"/>
        <s v="3573/2025" u="1"/>
        <s v="3572/2025" u="1"/>
        <s v="3571/2025" u="1"/>
        <s v="3570/2025" u="1"/>
        <s v="3569/2025" u="1"/>
        <s v="3568/2025" u="1"/>
        <s v="3567/2025" u="1"/>
        <s v="3566/2025" u="1"/>
        <s v="3565/2025" u="1"/>
        <s v="3564/2025" u="1"/>
        <s v="3563/2025" u="1"/>
        <s v="3562/2025" u="1"/>
        <s v="3561/2025" u="1"/>
        <s v="3560/2025" u="1"/>
        <s v="3559/2025" u="1"/>
        <s v="3558/2025" u="1"/>
        <s v="3557/2025" u="1"/>
        <s v="3556/2025" u="1"/>
        <s v="3555/2025" u="1"/>
        <s v="3554/2025" u="1"/>
        <s v="3553/2025" u="1"/>
        <s v="3552/2025" u="1"/>
        <s v="3551/2025" u="1"/>
        <s v="3550/2025" u="1"/>
        <s v="3549/2025" u="1"/>
        <s v="3548/2025" u="1"/>
        <s v="3547/2025" u="1"/>
        <s v="3546/2025" u="1"/>
        <s v="3545/2025" u="1"/>
        <s v="3544/2025" u="1"/>
        <s v="3543/2025" u="1"/>
        <s v="3542/2025" u="1"/>
        <s v="3541/2025" u="1"/>
        <s v="3540/2025" u="1"/>
        <s v="3539/2025" u="1"/>
        <s v="3538/2025" u="1"/>
        <s v="3537/2025" u="1"/>
        <s v="3536/2025" u="1"/>
        <s v="3535/2025" u="1"/>
        <s v="3534/2025" u="1"/>
        <s v="3533/2025" u="1"/>
        <s v="3532/2025" u="1"/>
        <s v="3531/2025" u="1"/>
        <s v="3530/2025" u="1"/>
        <s v="3529/2025" u="1"/>
        <s v="3528/2025" u="1"/>
        <s v="3527/2025" u="1"/>
        <s v="3526/2025" u="1"/>
        <s v="3525/2025" u="1"/>
        <s v="3524/2025" u="1"/>
        <s v="3523/2025" u="1"/>
        <s v="3522/2025" u="1"/>
        <s v="3521/2025" u="1"/>
        <s v="3520/2025" u="1"/>
        <s v="3519/2025" u="1"/>
        <s v="3518/2025" u="1"/>
        <s v="3517/2025" u="1"/>
        <s v="3516/2025" u="1"/>
        <s v="3515/2025" u="1"/>
        <s v="3514/2025" u="1"/>
        <s v="3513/2025" u="1"/>
        <s v="3512/2025" u="1"/>
        <s v="3511/2025" u="1"/>
        <s v="3510/2025" u="1"/>
        <s v="3509/2025" u="1"/>
        <s v="3508/2025" u="1"/>
        <s v="3507/2025" u="1"/>
        <s v="3506/2025" u="1"/>
        <s v="3505/2025" u="1"/>
        <s v="3504/2025" u="1"/>
        <s v="3503/2025" u="1"/>
        <s v="3502/2025" u="1"/>
        <s v="3501/2025" u="1"/>
        <s v="3500/2025" u="1"/>
        <s v="3499/2025" u="1"/>
        <s v="3498/2025" u="1"/>
        <s v="3497/2025" u="1"/>
        <s v="3496/2025" u="1"/>
        <s v="3495/2025" u="1"/>
        <s v="3494/2025" u="1"/>
        <s v="3493/2025" u="1"/>
        <s v="3492/2025" u="1"/>
        <s v="3491/2025" u="1"/>
        <s v="3490/2025" u="1"/>
        <s v="3489/2025" u="1"/>
        <s v="3488/2025" u="1"/>
        <s v="3487/2025" u="1"/>
        <s v="3486/2025" u="1"/>
        <s v="3485/2025" u="1"/>
        <s v="3484/2025" u="1"/>
        <s v="3483/2025" u="1"/>
        <s v="3482/2025" u="1"/>
        <s v="3481/2025" u="1"/>
        <s v="3480/2025" u="1"/>
        <s v="3479/2025" u="1"/>
        <s v="3478/2025" u="1"/>
        <s v="3477/2025" u="1"/>
        <s v="3476/2025" u="1"/>
        <s v="3475/2025" u="1"/>
        <s v="3474/2025" u="1"/>
        <s v="3473/2025" u="1"/>
        <s v="3472/2025" u="1"/>
        <s v="3471/2025" u="1"/>
        <s v="3470/2025" u="1"/>
        <s v="3469/2025" u="1"/>
        <s v="3468/2025" u="1"/>
        <s v="3467/2025" u="1"/>
        <s v="3466/2025" u="1"/>
        <s v="3465/2025" u="1"/>
        <s v="3464/2025" u="1"/>
        <s v="3463/2025" u="1"/>
        <s v="3462/2025" u="1"/>
        <s v="3461/2025" u="1"/>
        <s v="3460/2025" u="1"/>
        <s v="3459/2025" u="1"/>
        <s v="3458/2025" u="1"/>
        <s v="3457/2025" u="1"/>
        <s v="3456/2025" u="1"/>
        <s v="3455/2025" u="1"/>
        <s v="3454/2025" u="1"/>
        <s v="3453/2025" u="1"/>
        <s v="3452/2025" u="1"/>
        <s v="3451/2025" u="1"/>
        <s v="3450/2025" u="1"/>
        <s v="3449/2025" u="1"/>
        <s v="3448/2025" u="1"/>
        <s v="3447/2025" u="1"/>
        <s v="3446/2025" u="1"/>
        <s v="3445/2025" u="1"/>
        <s v="3444/2025" u="1"/>
        <s v="3443/2025" u="1"/>
        <s v="3442/2025" u="1"/>
        <s v="3441/2025" u="1"/>
        <s v="3440/2025" u="1"/>
        <s v="3439/2025" u="1"/>
        <s v="3438/2025" u="1"/>
        <s v="3437/2025" u="1"/>
        <s v="3436/2025" u="1"/>
        <s v="3435/2025" u="1"/>
        <s v="3434/2025" u="1"/>
        <s v="3433/2025" u="1"/>
        <s v="3432/2025" u="1"/>
        <s v="3431/2025" u="1"/>
        <s v="3430/2025" u="1"/>
        <s v="3429/2025" u="1"/>
        <s v="3428/2025" u="1"/>
        <s v="3427/2025" u="1"/>
        <s v="3426/2025" u="1"/>
        <s v="3425/2025" u="1"/>
        <s v="3424/2025" u="1"/>
        <s v="3423/2025" u="1"/>
        <s v="3422/2025" u="1"/>
        <s v="3421/2025" u="1"/>
        <s v="3420/2025" u="1"/>
        <s v="3419/2025" u="1"/>
        <s v="3418/2025" u="1"/>
        <s v="3417/2025" u="1"/>
        <s v="3416/2025" u="1"/>
        <s v="3415/2025" u="1"/>
        <s v="3414/2025" u="1"/>
        <s v="3413/2025" u="1"/>
        <s v="3412/2025" u="1"/>
        <s v="3411/2025" u="1"/>
        <s v="3410/2025" u="1"/>
        <s v="3409/2025" u="1"/>
        <s v="3408/2025" u="1"/>
        <s v="3407/2025" u="1"/>
        <s v="3406/2025" u="1"/>
        <s v="3405/2025" u="1"/>
        <s v="3404/2025" u="1"/>
        <s v="3403/2025" u="1"/>
        <s v="3402/2025" u="1"/>
        <s v="3401/2025" u="1"/>
        <s v="3400/2025" u="1"/>
        <s v="3399/2025" u="1"/>
        <s v="3398/2025" u="1"/>
        <s v="3397/2025" u="1"/>
        <s v="3396/2025" u="1"/>
        <s v="3395/2025" u="1"/>
        <s v="3394/2025" u="1"/>
        <s v="3393/2025" u="1"/>
        <s v="3392/2025" u="1"/>
        <s v="3391/2025" u="1"/>
        <s v="3390/2025" u="1"/>
        <s v="3389/2025" u="1"/>
        <s v="3388/2025" u="1"/>
        <s v="3387/2025" u="1"/>
        <s v="3386/2025" u="1"/>
        <s v="3385/2025" u="1"/>
        <s v="3384/2025" u="1"/>
        <s v="3383/2025" u="1"/>
        <s v="3382/2025" u="1"/>
        <s v="3381/2025" u="1"/>
        <s v="3380/2025" u="1"/>
        <s v="3379/2025" u="1"/>
        <s v="3378/2025" u="1"/>
        <s v="3377/2025" u="1"/>
        <s v="3376/2025" u="1"/>
        <s v="3375/2025" u="1"/>
        <s v="3374/2025" u="1"/>
        <s v="3373/2025" u="1"/>
        <s v="3372/2025" u="1"/>
        <s v="3371/2025" u="1"/>
        <s v="3370/2025" u="1"/>
        <s v="3369/2025" u="1"/>
        <s v="3368/2025" u="1"/>
        <s v="3367/2025" u="1"/>
        <s v="3366/2025" u="1"/>
        <s v="3365/2025" u="1"/>
        <s v="3364/2025" u="1"/>
        <s v="3363/2025" u="1"/>
        <s v="3362/2025" u="1"/>
        <s v="3361/2025" u="1"/>
        <s v="3360/2025" u="1"/>
        <s v="3359/2025" u="1"/>
        <s v="3358/2025" u="1"/>
        <s v="3357/2025" u="1"/>
        <s v="3356/2025" u="1"/>
        <s v="3355/2025" u="1"/>
        <s v="3354/2025" u="1"/>
        <s v="3353/2025" u="1"/>
        <s v="3352/2025" u="1"/>
        <s v="3351/2025" u="1"/>
        <s v="3350/2025" u="1"/>
        <s v="3349/2025" u="1"/>
        <s v="3348/2025" u="1"/>
        <s v="3347/2025" u="1"/>
        <s v="3346/2025" u="1"/>
        <s v="3345/2025" u="1"/>
        <s v="3344/2025" u="1"/>
        <s v="3343/2025" u="1"/>
        <s v="3342/2025" u="1"/>
        <s v="3341/2025" u="1"/>
        <s v="3340/2025" u="1"/>
        <s v="3339/2025" u="1"/>
        <s v="3338/2025" u="1"/>
        <s v="3337/2025" u="1"/>
        <s v="3336/2025" u="1"/>
        <s v="3335/2025" u="1"/>
        <s v="3334/2025" u="1"/>
        <s v="3333/2025" u="1"/>
        <s v="3332/2025" u="1"/>
        <s v="3331/2025" u="1"/>
        <s v="3330/2025" u="1"/>
        <s v="3329/2025" u="1"/>
        <s v="3328/2025" u="1"/>
        <s v="3327/2025" u="1"/>
        <s v="3326/2025" u="1"/>
        <s v="3325/2025" u="1"/>
        <s v="3324/2025" u="1"/>
        <s v="3323/2025" u="1"/>
        <s v="3322/2025" u="1"/>
        <s v="3321/2025" u="1"/>
        <s v="3320/2025" u="1"/>
        <s v="3319/2025" u="1"/>
        <s v="3318/2025" u="1"/>
        <s v="3317/2025" u="1"/>
        <s v="3316/2025" u="1"/>
        <s v="3315/2025" u="1"/>
        <s v="3314/2025" u="1"/>
        <s v="3313/2025" u="1"/>
        <s v="3312/2025" u="1"/>
        <s v="3311/2025" u="1"/>
        <s v="3310/2025" u="1"/>
        <s v="3309/2025" u="1"/>
        <s v="3308/2025" u="1"/>
        <s v="3307/2025" u="1"/>
        <s v="3306/2025" u="1"/>
        <s v="3305/2025" u="1"/>
        <s v="3304/2025" u="1"/>
        <s v="3303/2025" u="1"/>
        <s v="3302/2025" u="1"/>
        <s v="3301/2025" u="1"/>
        <s v="3300/2025" u="1"/>
        <s v="3299/2025" u="1"/>
        <s v="3298/2025" u="1"/>
        <s v="3297/2025" u="1"/>
        <s v="3296/2025" u="1"/>
        <s v="3295/2025" u="1"/>
        <s v="3294/2025" u="1"/>
        <s v="3293/2025" u="1"/>
        <s v="3292/2025" u="1"/>
        <s v="3291/2025" u="1"/>
        <s v="3290/2025" u="1"/>
        <s v="3289/2025" u="1"/>
        <s v="3288/2025" u="1"/>
        <s v="3287/2025" u="1"/>
        <s v="3286/2025" u="1"/>
        <s v="3285/2025" u="1"/>
        <s v="3284/2025" u="1"/>
        <s v="3283/2025" u="1"/>
        <s v="3282/2025" u="1"/>
        <s v="3281/2025" u="1"/>
        <s v="3280/2025" u="1"/>
        <s v="3279/2025" u="1"/>
        <s v="3278/2025" u="1"/>
        <s v="3277/2025" u="1"/>
        <s v="3276/2025" u="1"/>
        <s v="3275/2025" u="1"/>
        <s v="3274/2025" u="1"/>
        <s v="3273/2025" u="1"/>
        <s v="3272/2025" u="1"/>
        <s v="3271/2025" u="1"/>
        <s v="3270/2025" u="1"/>
        <s v="3269/2025" u="1"/>
        <s v="3268/2025" u="1"/>
        <s v="3267/2025" u="1"/>
        <s v="3266/2025" u="1"/>
        <s v="3265/2025" u="1"/>
        <s v="3264/2025" u="1"/>
        <s v="3263/2025" u="1"/>
        <s v="3262/2025" u="1"/>
        <s v="3261/2025" u="1"/>
        <s v="3260/2025" u="1"/>
        <s v="3259/2025" u="1"/>
        <s v="3258/2025" u="1"/>
        <s v="3257/2025" u="1"/>
        <s v="3256/2025" u="1"/>
        <s v="3255/2025" u="1"/>
        <s v="3254/2025" u="1"/>
        <s v="3253/2025" u="1"/>
        <s v="3252/2025" u="1"/>
        <s v="3251/2025" u="1"/>
        <s v="3250/2025" u="1"/>
        <s v="3249/2025" u="1"/>
        <s v="3248/2025" u="1"/>
        <s v="3247/2025" u="1"/>
        <s v="3246/2025" u="1"/>
        <s v="3245/2025" u="1"/>
        <s v="3244/2025" u="1"/>
        <s v="3243/2025" u="1"/>
        <s v="3242/2025" u="1"/>
        <s v="3241/2025" u="1"/>
        <s v="3240/2025" u="1"/>
        <s v="3239/2025" u="1"/>
        <s v="3238/2025" u="1"/>
        <s v="3237/2025" u="1"/>
        <s v="3236/2025" u="1"/>
        <s v="3235/2025" u="1"/>
        <s v="3234/2025" u="1"/>
        <s v="3233/2025" u="1"/>
        <s v="3232/2025" u="1"/>
        <s v="3231/2025" u="1"/>
        <s v="3230/2025" u="1"/>
        <s v="3229/2025" u="1"/>
        <s v="3228/2025" u="1"/>
        <s v="3227/2025" u="1"/>
        <s v="3226/2025" u="1"/>
        <s v="3225/2025" u="1"/>
        <s v="3224/2025" u="1"/>
        <s v="3223/2025" u="1"/>
        <s v="3222/2025" u="1"/>
        <s v="3221/2025" u="1"/>
        <s v="3220/2025" u="1"/>
        <s v="3219/2025" u="1"/>
        <s v="3218/2025" u="1"/>
        <s v="3217/2025" u="1"/>
        <s v="3216/2025" u="1"/>
        <s v="3215/2025" u="1"/>
        <s v="3214/2025" u="1"/>
        <s v="3213/2025" u="1"/>
        <s v="3212/2025" u="1"/>
        <s v="3211/2025" u="1"/>
        <s v="3210/2025" u="1"/>
        <s v="3209/2025" u="1"/>
        <s v="3208/2025" u="1"/>
        <s v="3207/2025" u="1"/>
        <s v="3206/2025" u="1"/>
        <s v="3205/2025" u="1"/>
        <s v="3204/2025" u="1"/>
        <s v="3203/2025" u="1"/>
        <s v="3202/2025" u="1"/>
        <s v="3201/2025" u="1"/>
        <s v="3200/2025" u="1"/>
        <s v="3199/2025" u="1"/>
        <s v="3198/2025" u="1"/>
        <s v="3197/2025" u="1"/>
        <s v="3196/2025" u="1"/>
        <s v="3195/2025" u="1"/>
        <s v="3194/2025" u="1"/>
        <s v="3193/2025" u="1"/>
        <s v="3192/2025" u="1"/>
        <s v="3191/2025" u="1"/>
        <s v="3190/2025" u="1"/>
        <s v="3189/2025" u="1"/>
        <s v="3188/2025" u="1"/>
        <s v="3187/2025" u="1"/>
        <s v="3186/2025" u="1"/>
        <s v="3185/2025" u="1"/>
        <s v="3184/2025" u="1"/>
        <s v="3183/2025" u="1"/>
        <s v="3182/2025" u="1"/>
        <s v="3181/2025" u="1"/>
        <s v="3180/2025" u="1"/>
        <s v="3179/2025" u="1"/>
        <s v="3178/2025" u="1"/>
        <s v="3177/2025" u="1"/>
        <s v="3176/2025" u="1"/>
        <s v="3175/2025" u="1"/>
        <s v="3174/2025" u="1"/>
        <s v="3173/2025" u="1"/>
        <s v="3172/2025" u="1"/>
        <s v="3171/2025" u="1"/>
        <s v="3170/2025" u="1"/>
        <s v="3169/2025" u="1"/>
        <s v="3168/2025" u="1"/>
        <s v="3167/2025" u="1"/>
        <s v="3166/2025" u="1"/>
        <s v="3165/2025" u="1"/>
        <s v="3164/2025" u="1"/>
        <s v="3163/2025" u="1"/>
        <s v="3162/2025" u="1"/>
        <s v="3161/2025" u="1"/>
        <s v="3160/2025" u="1"/>
        <s v="3159/2025" u="1"/>
        <s v="3158/2025" u="1"/>
        <s v="3157/2025" u="1"/>
        <s v="3156/2025" u="1"/>
        <s v="3155/2025" u="1"/>
        <s v="3154/2025" u="1"/>
        <s v="3153/2025" u="1"/>
        <s v="3152/2025" u="1"/>
        <s v="3151/2025" u="1"/>
        <s v="3150/2025" u="1"/>
        <s v="3149/2025" u="1"/>
        <s v="3148/2025" u="1"/>
        <s v="3147/2025" u="1"/>
        <s v="3146/2025" u="1"/>
        <s v="3145/2025" u="1"/>
        <s v="3144/2025" u="1"/>
        <s v="3143/2025" u="1"/>
        <s v="3142/2025" u="1"/>
        <s v="3141/2025" u="1"/>
        <s v="3140/2025" u="1"/>
        <s v="3139/2025" u="1"/>
        <s v="3138/2025" u="1"/>
        <s v="3137/2025" u="1"/>
        <s v="3136/2025" u="1"/>
        <s v="3135/2025" u="1"/>
        <s v="3134/2025" u="1"/>
        <s v="3133/2025" u="1"/>
        <s v="3132/2025" u="1"/>
        <s v="3131/2025" u="1"/>
        <s v="3130/2025" u="1"/>
        <s v="3129/2025" u="1"/>
        <s v="3128/2025" u="1"/>
        <s v="3127/2025" u="1"/>
        <s v="3126/2025" u="1"/>
        <s v="3125/2025" u="1"/>
        <s v="3124/2025" u="1"/>
        <s v="3123/2025" u="1"/>
        <s v="3122/2025" u="1"/>
        <s v="3121/2025" u="1"/>
        <s v="3120/2025" u="1"/>
        <s v="3119/2025" u="1"/>
        <s v="3118/2025" u="1"/>
        <s v="3117/2025" u="1"/>
        <s v="3116/2025" u="1"/>
        <s v="3115/2025" u="1"/>
        <s v="3114/2025" u="1"/>
        <s v="3113/2025" u="1"/>
        <s v="3112/2025" u="1"/>
        <s v="3111/2025" u="1"/>
        <s v="3110/2025" u="1"/>
        <s v="3109/2025" u="1"/>
        <s v="3108/2025" u="1"/>
        <s v="3107/2025" u="1"/>
        <s v="3106/2025" u="1"/>
        <s v="3105/2025" u="1"/>
        <s v="3104/2025" u="1"/>
        <s v="3103/2025" u="1"/>
        <s v="3102/2025" u="1"/>
        <s v="3101/2025" u="1"/>
        <s v="3100/2025" u="1"/>
        <s v="3099/2025" u="1"/>
        <s v="3098/2025" u="1"/>
        <s v="3097/2025" u="1"/>
        <s v="3096/2025" u="1"/>
        <s v="3095/2025" u="1"/>
        <s v="3094/2025" u="1"/>
        <s v="3093/2025" u="1"/>
        <s v="3092/2025" u="1"/>
        <s v="3091/2025" u="1"/>
        <s v="3090/2025" u="1"/>
        <s v="3089/2025" u="1"/>
        <s v="3088/2025" u="1"/>
        <s v="3087/2025" u="1"/>
        <s v="3086/2025" u="1"/>
        <s v="3085/2025" u="1"/>
        <s v="3084/2025" u="1"/>
        <s v="3083/2025" u="1"/>
        <s v="3082/2025" u="1"/>
        <s v="3081/2025" u="1"/>
        <s v="3080/2025" u="1"/>
        <s v="3079/2025" u="1"/>
        <s v="3078/2025" u="1"/>
        <s v="3077/2025" u="1"/>
        <s v="3076/2025" u="1"/>
        <s v="3075/2025" u="1"/>
        <s v="3074/2025" u="1"/>
        <s v="3073/2025" u="1"/>
        <s v="3072/2025" u="1"/>
        <s v="3071/2025" u="1"/>
        <s v="3070/2025" u="1"/>
        <s v="3069/2025" u="1"/>
        <s v="3068/2025" u="1"/>
        <s v="3067/2025" u="1"/>
        <s v="3066/2025" u="1"/>
        <s v="3065/2025" u="1"/>
        <s v="3064/2025" u="1"/>
        <s v="3063/2025" u="1"/>
        <s v="3062/2025" u="1"/>
        <s v="3061/2025" u="1"/>
        <s v="3060/2025" u="1"/>
        <s v="3059/2025" u="1"/>
        <s v="3058/2025" u="1"/>
        <s v="3057/2025" u="1"/>
        <s v="3056/2025" u="1"/>
        <s v="3055/2025" u="1"/>
        <s v="3054/2025" u="1"/>
        <s v="3053/2025" u="1"/>
        <s v="3052/2025" u="1"/>
        <s v="3051/2025" u="1"/>
        <s v="3050/2025" u="1"/>
        <s v="3049/2025" u="1"/>
        <s v="3048/2025" u="1"/>
        <s v="3047/2025" u="1"/>
        <s v="3046/2025" u="1"/>
        <s v="3045/2025" u="1"/>
        <s v="3044/2025" u="1"/>
        <s v="3043/2025" u="1"/>
        <s v="3042/2025" u="1"/>
        <s v="3041/2025" u="1"/>
        <s v="3040/2025" u="1"/>
        <s v="3039/2025" u="1"/>
        <s v="3038/2025" u="1"/>
        <s v="3037/2025" u="1"/>
        <s v="3036/2025" u="1"/>
        <s v="3035/2025" u="1"/>
        <s v="3034/2025" u="1"/>
        <s v="3033/2025" u="1"/>
        <s v="3032/2025" u="1"/>
        <s v="3031/2025" u="1"/>
        <s v="3030/2025" u="1"/>
        <s v="3029/2025" u="1"/>
        <s v="3028/2025" u="1"/>
        <s v="3027/2025" u="1"/>
        <s v="3026/2025" u="1"/>
        <s v="3025/2025" u="1"/>
        <s v="3024/2025" u="1"/>
        <s v="3023/2025" u="1"/>
        <s v="3022/2025" u="1"/>
        <s v="3021/2025" u="1"/>
        <s v="3020/2025" u="1"/>
        <s v="3019/2025" u="1"/>
        <s v="3018/2025" u="1"/>
        <s v="3017/2025" u="1"/>
        <s v="3016/2025" u="1"/>
        <s v="3015/2025" u="1"/>
        <s v="3014/2025" u="1"/>
        <s v="3013/2025" u="1"/>
        <s v="3012/2025" u="1"/>
        <s v="3011/2025" u="1"/>
        <s v="3010/2025" u="1"/>
        <s v="3009/2025" u="1"/>
        <s v="3008/2025" u="1"/>
        <s v="3007/2025" u="1"/>
        <s v="3006/2025" u="1"/>
        <s v="3005/2025" u="1"/>
        <s v="3004/2025" u="1"/>
        <s v="3003/2025" u="1"/>
        <s v="3002/2025" u="1"/>
        <s v="3001/2025" u="1"/>
        <s v="3000/2025" u="1"/>
        <s v="2999/2025" u="1"/>
        <s v="2998/2025" u="1"/>
        <s v="2997/2025" u="1"/>
        <s v="2996/2025" u="1"/>
        <s v="2995/2025" u="1"/>
        <s v="2994/2025" u="1"/>
        <s v="2993/2025" u="1"/>
        <s v="2992/2025" u="1"/>
        <s v="2991/2025" u="1"/>
        <s v="2990/2025" u="1"/>
        <s v="2989/2025" u="1"/>
        <s v="2988/2025" u="1"/>
        <s v="2987/2025" u="1"/>
        <s v="2986/2025" u="1"/>
        <s v="2985/2025" u="1"/>
        <s v="2984/2025" u="1"/>
        <s v="2983/2025" u="1"/>
        <s v="2982/2025" u="1"/>
        <s v="2981/2025" u="1"/>
        <s v="2980/2025" u="1"/>
        <s v="2979/2025" u="1"/>
        <s v="2978/2025" u="1"/>
        <s v="2977/2025" u="1"/>
        <s v="2976/2025" u="1"/>
        <s v="2975/2025" u="1"/>
        <s v="2974/2025" u="1"/>
        <s v="2973/2025" u="1"/>
        <s v="2972/2025" u="1"/>
        <s v="2971/2025" u="1"/>
        <s v="2970/2025" u="1"/>
        <s v="2969/2025" u="1"/>
        <s v="2968/2025" u="1"/>
        <s v="2967/2025" u="1"/>
        <s v="2966/2025" u="1"/>
        <s v="2965/2025" u="1"/>
        <s v="2964/2025" u="1"/>
        <s v="2963/2025" u="1"/>
        <s v="2962/2025" u="1"/>
        <s v="2961/2025" u="1"/>
        <s v="2960/2025" u="1"/>
        <s v="2959/2025" u="1"/>
        <s v="2958/2025" u="1"/>
        <s v="2957/2025" u="1"/>
        <s v="2956/2025" u="1"/>
        <s v="2955/2025" u="1"/>
        <s v="2954/2025" u="1"/>
        <s v="2953/2025" u="1"/>
        <s v="2952/2025" u="1"/>
        <s v="2951/2025" u="1"/>
        <s v="2950/2025" u="1"/>
        <s v="2949/2025" u="1"/>
        <s v="2948/2025" u="1"/>
        <s v="2947/2025" u="1"/>
        <s v="2946/2025" u="1"/>
        <s v="2945/2025" u="1"/>
        <s v="2944/2025" u="1"/>
        <s v="2943/2025" u="1"/>
        <s v="2942/2025" u="1"/>
        <s v="2941/2025" u="1"/>
        <s v="2940/2025" u="1"/>
        <s v="2939/2025" u="1"/>
        <s v="2938/2025" u="1"/>
        <s v="2937/2025" u="1"/>
        <s v="2936/2025" u="1"/>
        <s v="2935/2025" u="1"/>
        <s v="2934/2025" u="1"/>
        <s v="2933/2025" u="1"/>
        <s v="2932/2025" u="1"/>
        <s v="2931/2025" u="1"/>
        <s v="2930/2025" u="1"/>
        <s v="2929/2025" u="1"/>
        <s v="2928/2025" u="1"/>
        <s v="2927/2025" u="1"/>
        <s v="2926/2025" u="1"/>
        <s v="2925/2025" u="1"/>
        <s v="2924/2025" u="1"/>
        <s v="2923/2025" u="1"/>
        <s v="2922/2025" u="1"/>
        <s v="2921/2025" u="1"/>
        <s v="2920/2025" u="1"/>
        <s v="2919/2025" u="1"/>
        <s v="2918/2025" u="1"/>
        <s v="2917/2025" u="1"/>
        <s v="2916/2025" u="1"/>
        <s v="2915/2025" u="1"/>
        <s v="2914/2025" u="1"/>
        <s v="2913/2025" u="1"/>
        <s v="2912/2025" u="1"/>
        <s v="2911/2025" u="1"/>
        <s v="2910/2025" u="1"/>
        <s v="2909/2025" u="1"/>
        <s v="2908/2025" u="1"/>
        <s v="2907/2025" u="1"/>
        <s v="2906/2025" u="1"/>
        <s v="2905/2025" u="1"/>
        <s v="2904/2025" u="1"/>
        <s v="2903/2025" u="1"/>
        <s v="2902/2025" u="1"/>
        <s v="2901/2025" u="1"/>
        <s v="2900/2025" u="1"/>
        <s v="2899/2025" u="1"/>
        <s v="2898/2025" u="1"/>
        <s v="2897/2025" u="1"/>
        <s v="2896/2025" u="1"/>
        <s v="2895/2025" u="1"/>
        <s v="2894/2025" u="1"/>
        <s v="2893/2025" u="1"/>
        <s v="2892/2025" u="1"/>
        <s v="2891/2025" u="1"/>
        <s v="2890/2025" u="1"/>
        <s v="2889/2025" u="1"/>
        <s v="2888/2025" u="1"/>
        <s v="2887/2025" u="1"/>
        <s v="2886/2025" u="1"/>
        <s v="2885/2025" u="1"/>
        <s v="2884/2025" u="1"/>
        <s v="2883/2025" u="1"/>
        <s v="2882/2025" u="1"/>
        <s v="2881/2025" u="1"/>
        <s v="2880/2025" u="1"/>
        <s v="2879/2025" u="1"/>
        <s v="2878/2025" u="1"/>
        <s v="2877/2025" u="1"/>
        <s v="2876/2025" u="1"/>
        <s v="2875/2025" u="1"/>
        <s v="2874/2025" u="1"/>
        <s v="2873/2025" u="1"/>
        <s v="2872/2025" u="1"/>
        <s v="2871/2025" u="1"/>
        <s v="2870/2025" u="1"/>
        <s v="2869/2025" u="1"/>
        <s v="2868/2025" u="1"/>
        <s v="2867/2025" u="1"/>
        <s v="2866/2025" u="1"/>
        <s v="2865/2025" u="1"/>
        <s v="2864/2025" u="1"/>
        <s v="2863/2025" u="1"/>
        <s v="2862/2025" u="1"/>
        <s v="2861/2025" u="1"/>
        <s v="2860/2025" u="1"/>
        <s v="2859/2025" u="1"/>
        <s v="2858/2025" u="1"/>
        <s v="2857/2025" u="1"/>
        <s v="2856/2025" u="1"/>
        <s v="2855/2025" u="1"/>
        <s v="2854/2025" u="1"/>
        <s v="2853/2025" u="1"/>
        <s v="2852/2025" u="1"/>
        <s v="2851/2025" u="1"/>
        <s v="2850/2025" u="1"/>
        <s v="2849/2025" u="1"/>
        <s v="2848/2025" u="1"/>
        <s v="2847/2025" u="1"/>
        <s v="2846/2025" u="1"/>
        <s v="2845/2025" u="1"/>
        <s v="2844/2025" u="1"/>
        <s v="2843/2025" u="1"/>
        <s v="2842/2025" u="1"/>
        <s v="2841/2025" u="1"/>
        <s v="2840/2025" u="1"/>
        <s v="2839/2025" u="1"/>
        <s v="2838/2025" u="1"/>
        <s v="2837/2025" u="1"/>
        <s v="2836/2025" u="1"/>
        <s v="2835/2025" u="1"/>
        <s v="2834/2025" u="1"/>
        <s v="2833/2025" u="1"/>
        <s v="2832/2025" u="1"/>
        <s v="2831/2025" u="1"/>
        <s v="2830/2025" u="1"/>
        <s v="2829/2025" u="1"/>
        <s v="2828/2025" u="1"/>
        <s v="2827/2025" u="1"/>
        <s v="2826/2025" u="1"/>
        <s v="2825/2025" u="1"/>
        <s v="2824/2025" u="1"/>
        <s v="2823/2025" u="1"/>
        <s v="2822/2025" u="1"/>
        <s v="2821/2025" u="1"/>
        <s v="2820/2025" u="1"/>
        <s v="2819/2025" u="1"/>
        <s v="2818/2025" u="1"/>
        <s v="2817/2025" u="1"/>
        <s v="2816/2025" u="1"/>
        <s v="2815/2025" u="1"/>
        <s v="2814/2025" u="1"/>
        <s v="2813/2025" u="1"/>
        <s v="2812/2025" u="1"/>
        <s v="2811/2025" u="1"/>
        <s v="2810/2025" u="1"/>
        <s v="2809/2025" u="1"/>
        <s v="2808/2025" u="1"/>
        <s v="2807/2025" u="1"/>
        <s v="2806/2025" u="1"/>
        <s v="2805/2025" u="1"/>
        <s v="2804/2025" u="1"/>
        <s v="2803/2025" u="1"/>
        <s v="2802/2025" u="1"/>
        <s v="2801/2025" u="1"/>
        <s v="2800/2025" u="1"/>
        <s v="2799/2025" u="1"/>
        <s v="2798/2025" u="1"/>
        <s v="2797/2025" u="1"/>
        <s v="2796/2025" u="1"/>
        <s v="2795/2025" u="1"/>
        <s v="2794/2025" u="1"/>
        <s v="2793/2025" u="1"/>
        <s v="2792/2025" u="1"/>
        <s v="2791/2025" u="1"/>
        <s v="2790/2025" u="1"/>
        <s v="2789/2025" u="1"/>
        <s v="2788/2025" u="1"/>
        <s v="2787/2025" u="1"/>
        <s v="2786/2025" u="1"/>
        <s v="2785/2025" u="1"/>
        <s v="2784/2025" u="1"/>
        <s v="2783/2025" u="1"/>
        <s v="2782/2025" u="1"/>
        <s v="2781/2025" u="1"/>
        <s v="2780/2025" u="1"/>
        <s v="2779/2025" u="1"/>
        <s v="2778/2025" u="1"/>
        <s v="2777/2025" u="1"/>
        <s v="2776/2025" u="1"/>
        <s v="2775/2025" u="1"/>
        <s v="2774/2025" u="1"/>
        <s v="2773/2025" u="1"/>
        <s v="2772/2025" u="1"/>
        <s v="2771/2025" u="1"/>
        <s v="2770/2025" u="1"/>
        <s v="2769/2025" u="1"/>
        <s v="2768/2025" u="1"/>
        <s v="2767/2025" u="1"/>
        <s v="2766/2025" u="1"/>
        <s v="2765/2025" u="1"/>
        <s v="2764/2025" u="1"/>
        <s v="2763/2025" u="1"/>
        <s v="2762/2025" u="1"/>
        <s v="2761/2025" u="1"/>
        <s v="2760/2025" u="1"/>
        <s v="2759/2025" u="1"/>
        <s v="2758/2025" u="1"/>
        <s v="2757/2025" u="1"/>
        <s v="2756/2025" u="1"/>
        <s v="2755/2025" u="1"/>
        <s v="2754/2025" u="1"/>
        <s v="2753/2025" u="1"/>
        <s v="2752/2025" u="1"/>
        <s v="2751/2025" u="1"/>
        <s v="2750/2025" u="1"/>
        <s v="2749/2025" u="1"/>
        <s v="2748/2025" u="1"/>
        <s v="2747/2025" u="1"/>
        <s v="2746/2025" u="1"/>
        <s v="2745/2025" u="1"/>
        <s v="2744/2025" u="1"/>
        <s v="2743/2025" u="1"/>
        <s v="2742/2025" u="1"/>
        <s v="2741/2025" u="1"/>
        <s v="2740/2025" u="1"/>
        <s v="2739/2025" u="1"/>
        <s v="2738/2025" u="1"/>
        <s v="2737/2025" u="1"/>
        <s v="2736/2025" u="1"/>
        <s v="2735/2025" u="1"/>
        <s v="2734/2025" u="1"/>
        <s v="2733/2025" u="1"/>
        <s v="2732/2025" u="1"/>
        <s v="2731/2025" u="1"/>
        <s v="2730/2025" u="1"/>
        <s v="2729/2025" u="1"/>
        <s v="2728/2025" u="1"/>
        <s v="2727/2025" u="1"/>
        <s v="2726/2025" u="1"/>
        <s v="2725/2025" u="1"/>
        <s v="2724/2025" u="1"/>
        <s v="2723/2025" u="1"/>
        <s v="2722/2025" u="1"/>
        <s v="2721/2025" u="1"/>
        <s v="2720/2025" u="1"/>
        <s v="2719/2025" u="1"/>
        <s v="2718/2025" u="1"/>
        <s v="2717/2025" u="1"/>
        <s v="2716/2025" u="1"/>
        <s v="2715/2025" u="1"/>
        <s v="2714/2025" u="1"/>
        <s v="2713/2025" u="1"/>
        <s v="2712/2025" u="1"/>
        <s v="2711/2025" u="1"/>
        <s v="2710/2025" u="1"/>
        <s v="2709/2025" u="1"/>
        <s v="2708/2025" u="1"/>
        <s v="2707/2025" u="1"/>
        <s v="2706/2025" u="1"/>
        <s v="2705/2025" u="1"/>
        <s v="2704/2025" u="1"/>
        <s v="2703/2025" u="1"/>
        <s v="2702/2025" u="1"/>
        <s v="2701/2025" u="1"/>
        <s v="2700/2025" u="1"/>
        <s v="2699/2025" u="1"/>
        <s v="2698/2025" u="1"/>
        <s v="2697/2025" u="1"/>
        <s v="2696/2025" u="1"/>
        <s v="2695/2025" u="1"/>
        <s v="2694/2025" u="1"/>
        <s v="2693/2025" u="1"/>
        <s v="2692/2025" u="1"/>
        <s v="2691/2025" u="1"/>
        <s v="2690/2025" u="1"/>
        <s v="2689/2025" u="1"/>
        <s v="2688/2025" u="1"/>
        <s v="2687/2025" u="1"/>
        <s v="2686/2025" u="1"/>
        <s v="2685/2025" u="1"/>
        <s v="2684/2025" u="1"/>
        <s v="2683/2025" u="1"/>
        <s v="2682/2025" u="1"/>
        <s v="2681/2025" u="1"/>
        <s v="2680/2025" u="1"/>
        <s v="2679/2025" u="1"/>
        <s v="2678/2025" u="1"/>
        <s v="2677/2025" u="1"/>
        <s v="2676/2025" u="1"/>
        <s v="2675/2025" u="1"/>
        <s v="2674/2025" u="1"/>
        <s v="2673/2025" u="1"/>
        <s v="2672/2025" u="1"/>
        <s v="2671/2025" u="1"/>
        <s v="2670/2025" u="1"/>
        <s v="2669/2025" u="1"/>
        <s v="2668/2025" u="1"/>
        <s v="2667/2025" u="1"/>
        <s v="2666/2025" u="1"/>
        <s v="2665/2025" u="1"/>
        <s v="2664/2025" u="1"/>
        <s v="2663/2025" u="1"/>
        <s v="2662/2025" u="1"/>
        <s v="2661/2025" u="1"/>
        <s v="2660/2025" u="1"/>
        <s v="2659/2025" u="1"/>
        <s v="2658/2025" u="1"/>
        <s v="2657/2025" u="1"/>
        <s v="2656/2025" u="1"/>
        <s v="2655/2025" u="1"/>
        <s v="2654/2025" u="1"/>
        <s v="2653/2025" u="1"/>
        <s v="2652/2025" u="1"/>
        <s v="2651/2025" u="1"/>
        <s v="2650/2025" u="1"/>
        <s v="2649/2025" u="1"/>
        <s v="2648/2025" u="1"/>
        <s v="2647/2025" u="1"/>
        <s v="2646/2025" u="1"/>
        <s v="2645/2025" u="1"/>
        <s v="2644/2025" u="1"/>
        <s v="2643/2025" u="1"/>
        <s v="2642/2025" u="1"/>
        <s v="2641/2025" u="1"/>
        <s v="2640/2025" u="1"/>
        <s v="2639/2025" u="1"/>
        <s v="2638/2025" u="1"/>
        <s v="2637/2025" u="1"/>
        <s v="2636/2025" u="1"/>
        <s v="2635/2025" u="1"/>
        <s v="2634/2025" u="1"/>
        <s v="2633/2025" u="1"/>
        <s v="2632/2025" u="1"/>
        <s v="2631/2025" u="1"/>
        <s v="2630/2025" u="1"/>
        <s v="2629/2025" u="1"/>
        <s v="2628/2025" u="1"/>
        <s v="2627/2025" u="1"/>
        <s v="2626/2025" u="1"/>
        <s v="2625/2025" u="1"/>
        <s v="2624/2025" u="1"/>
        <s v="2623/2025" u="1"/>
        <s v="2622/2025" u="1"/>
        <s v="2621/2025" u="1"/>
        <s v="2620/2025" u="1"/>
        <s v="2619/2025" u="1"/>
        <s v="2618/2025" u="1"/>
        <s v="2617/2025" u="1"/>
        <s v="2616/2025" u="1"/>
        <s v="2615/2025" u="1"/>
        <s v="2614/2025" u="1"/>
        <s v="2613/2025" u="1"/>
        <s v="2612/2025" u="1"/>
        <s v="2611/2025" u="1"/>
        <s v="2610/2025" u="1"/>
        <s v="2609/2025" u="1"/>
        <s v="2608/2025" u="1"/>
        <s v="2607/2025" u="1"/>
        <s v="2606/2025" u="1"/>
        <s v="2605/2025" u="1"/>
        <s v="2604/2025" u="1"/>
        <s v="2603/2025" u="1"/>
        <s v="2602/2025" u="1"/>
        <s v="2601/2025" u="1"/>
        <s v="2600/2025" u="1"/>
        <s v="2599/2025" u="1"/>
        <s v="2598/2025" u="1"/>
        <s v="2597/2025" u="1"/>
        <s v="2596/2025" u="1"/>
        <s v="2595/2025" u="1"/>
        <s v="2594/2025" u="1"/>
        <s v="2593/2025" u="1"/>
        <s v="2592/2025" u="1"/>
        <s v="2591/2025" u="1"/>
        <s v="2590/2025" u="1"/>
        <s v="2589/2025" u="1"/>
        <s v="2588/2025" u="1"/>
        <s v="2587/2025" u="1"/>
        <s v="2586/2025" u="1"/>
        <s v="2585/2025" u="1"/>
        <s v="2584/2025" u="1"/>
        <s v="2583/2025" u="1"/>
        <s v="2582/2025" u="1"/>
        <s v="2581/2025" u="1"/>
        <s v="2580/2025" u="1"/>
        <s v="2579/2025" u="1"/>
        <s v="2578/2025" u="1"/>
        <s v="2577/2025" u="1"/>
        <s v="2576/2025" u="1"/>
        <s v="2575/2025" u="1"/>
        <s v="2574/2025" u="1"/>
        <s v="2573/2025" u="1"/>
        <s v="2572/2025" u="1"/>
        <s v="2571/2025" u="1"/>
        <s v="2570/2025" u="1"/>
        <s v="2569/2025" u="1"/>
        <s v="2568/2025" u="1"/>
        <s v="2567/2025" u="1"/>
        <s v="2566/2025" u="1"/>
        <s v="2565/2025" u="1"/>
        <s v="2564/2025" u="1"/>
        <s v="2563/2025" u="1"/>
        <s v="2562/2025" u="1"/>
        <s v="2561/2025" u="1"/>
        <s v="2560/2025" u="1"/>
        <s v="2559/2025" u="1"/>
        <s v="2558/2025" u="1"/>
        <s v="2557/2025" u="1"/>
        <s v="2556/2025" u="1"/>
        <s v="2555/2025" u="1"/>
        <s v="2554/2025" u="1"/>
        <s v="2553/2025" u="1"/>
        <s v="2552/2025" u="1"/>
        <s v="2551/2025" u="1"/>
        <s v="2550/2025" u="1"/>
        <s v="2549/2025" u="1"/>
        <s v="2548/2025" u="1"/>
        <s v="2547/2025" u="1"/>
        <s v="2546/2025" u="1"/>
        <s v="2545/2025" u="1"/>
        <s v="2544/2025" u="1"/>
        <s v="2543/2025" u="1"/>
        <s v="2542/2025" u="1"/>
        <s v="2541/2025" u="1"/>
        <s v="2540/2025" u="1"/>
        <s v="2539/2025" u="1"/>
        <s v="2538/2025" u="1"/>
        <s v="2537/2025" u="1"/>
        <s v="2536/2025" u="1"/>
        <s v="2535/2025" u="1"/>
        <s v="2534/2025" u="1"/>
        <s v="2533/2025" u="1"/>
        <s v="2532/2025" u="1"/>
        <s v="2531/2025" u="1"/>
        <s v="2530/2025" u="1"/>
        <s v="2529/2025" u="1"/>
        <s v="2528/2025" u="1"/>
        <s v="2527/2025" u="1"/>
        <s v="2526/2025" u="1"/>
        <s v="2525/2025" u="1"/>
        <s v="2524/2025" u="1"/>
        <s v="2523/2025" u="1"/>
        <s v="2522/2025" u="1"/>
        <s v="2521/2025" u="1"/>
        <s v="2520/2025" u="1"/>
        <s v="2519/2025" u="1"/>
        <s v="2518/2025" u="1"/>
        <s v="2517/2025" u="1"/>
        <s v="2516/2025" u="1"/>
        <s v="2515/2025" u="1"/>
        <s v="2514/2025" u="1"/>
        <s v="2513/2025" u="1"/>
        <s v="2512/2025" u="1"/>
        <s v="2511/2025" u="1"/>
        <s v="2510/2025" u="1"/>
        <s v="2509/2025" u="1"/>
        <s v="2508/2025" u="1"/>
        <s v="2507/2025" u="1"/>
        <s v="2506/2025" u="1"/>
        <s v="2505/2025" u="1"/>
        <s v="2504/2025" u="1"/>
        <s v="2503/2025" u="1"/>
        <s v="2502/2025" u="1"/>
        <s v="2501/2025" u="1"/>
        <s v="2500/2025" u="1"/>
        <s v="2499/2025" u="1"/>
        <s v="2498/2025" u="1"/>
        <s v="2497/2025" u="1"/>
        <s v="2496/2025" u="1"/>
        <s v="2495/2025" u="1"/>
        <s v="2494/2025" u="1"/>
        <s v="2493/2025" u="1"/>
        <s v="2492/2025" u="1"/>
        <s v="2491/2025" u="1"/>
        <s v="2490/2025" u="1"/>
        <s v="2489/2025" u="1"/>
        <s v="2488/2025" u="1"/>
        <s v="2487/2025" u="1"/>
        <s v="2486/2025" u="1"/>
        <s v="2485/2025" u="1"/>
        <s v="2484/2025" u="1"/>
        <s v="2483/2025" u="1"/>
        <s v="2482/2025" u="1"/>
        <s v="2481/2025" u="1"/>
        <s v="2480/2025" u="1"/>
        <s v="2479/2025" u="1"/>
        <s v="2478/2025" u="1"/>
        <s v="2477/2025" u="1"/>
        <s v="2476/2025" u="1"/>
        <s v="2475/2025" u="1"/>
        <s v="2474/2025" u="1"/>
        <s v="2473/2025" u="1"/>
        <s v="2472/2025" u="1"/>
        <s v="2471/2025" u="1"/>
        <s v="2470/2025" u="1"/>
        <s v="2469/2025" u="1"/>
        <s v="2468/2025" u="1"/>
        <s v="2467/2025" u="1"/>
        <s v="2466/2025" u="1"/>
        <s v="2465/2025" u="1"/>
        <s v="2464/2025" u="1"/>
        <s v="2463/2025" u="1"/>
        <s v="2462/2025" u="1"/>
        <s v="2461/2025" u="1"/>
        <s v="2460/2025" u="1"/>
        <s v="2459/2025" u="1"/>
        <s v="2458/2025" u="1"/>
        <s v="2457/2025" u="1"/>
        <s v="2456/2025" u="1"/>
        <s v="2455/2025" u="1"/>
        <s v="2454/2025" u="1"/>
        <s v="2453/2025" u="1"/>
        <s v="2452/2025" u="1"/>
        <s v="2451/2025" u="1"/>
        <s v="2450/2025" u="1"/>
        <s v="2449/2025" u="1"/>
        <s v="2448/2025" u="1"/>
        <s v="2447/2025" u="1"/>
        <s v="2446/2025" u="1"/>
        <s v="2445/2025" u="1"/>
        <s v="2444/2025" u="1"/>
        <s v="2443/2025" u="1"/>
        <s v="2442/2025" u="1"/>
        <s v="2441/2025" u="1"/>
        <s v="2440/2025" u="1"/>
        <s v="2439/2025" u="1"/>
        <s v="2438/2025" u="1"/>
        <s v="2437/2025" u="1"/>
        <s v="2436/2025" u="1"/>
        <s v="2435/2025" u="1"/>
        <s v="2434/2025" u="1"/>
        <s v="2433/2025" u="1"/>
        <s v="2432/2025" u="1"/>
        <s v="2431/2025" u="1"/>
        <s v="2430/2025" u="1"/>
        <s v="2429/2025" u="1"/>
        <s v="2428/2025" u="1"/>
        <s v="2427/2025" u="1"/>
        <s v="2426/2025" u="1"/>
        <s v="2425/2025" u="1"/>
        <s v="2424/2025" u="1"/>
        <s v="2423/2025" u="1"/>
        <s v="2422/2025" u="1"/>
        <s v="2421/2025" u="1"/>
        <s v="2420/2025" u="1"/>
        <s v="2419/2025" u="1"/>
        <s v="2418/2025" u="1"/>
        <s v="2417/2025" u="1"/>
        <s v="2416/2025" u="1"/>
        <s v="2415/2025" u="1"/>
        <s v="2414/2025" u="1"/>
        <s v="2413/2025" u="1"/>
        <s v="2412/2025" u="1"/>
        <s v="2411/2025" u="1"/>
        <s v="2410/2025" u="1"/>
        <s v="2409/2025" u="1"/>
        <s v="2408/2025" u="1"/>
        <s v="2407/2025" u="1"/>
        <s v="2406/2025" u="1"/>
        <s v="2405/2025" u="1"/>
        <s v="2404/2025" u="1"/>
        <s v="2403/2025" u="1"/>
        <s v="2402/2025" u="1"/>
        <s v="2401/2025" u="1"/>
        <s v="2400/2025" u="1"/>
        <s v="2399/2025" u="1"/>
        <s v="2398/2025" u="1"/>
        <s v="2397/2025" u="1"/>
        <s v="2396/2025" u="1"/>
        <s v="2395/2025" u="1"/>
        <s v="2394/2025" u="1"/>
        <s v="2393/2025" u="1"/>
        <s v="2392/2025" u="1"/>
        <s v="2391/2025" u="1"/>
        <s v="2390/2025" u="1"/>
        <s v="2389/2025" u="1"/>
        <s v="2388/2025" u="1"/>
        <s v="2387/2025" u="1"/>
        <s v="2386/2025" u="1"/>
        <s v="2385/2025" u="1"/>
        <s v="2384/2025" u="1"/>
        <s v="2383/2025" u="1"/>
        <s v="2382/2025" u="1"/>
        <s v="2381/2025" u="1"/>
        <s v="2380/2025" u="1"/>
        <s v="2379/2025" u="1"/>
        <s v="2378/2025" u="1"/>
        <s v="2377/2025" u="1"/>
        <s v="2376/2025" u="1"/>
        <s v="2375/2025" u="1"/>
        <s v="2374/2025" u="1"/>
        <s v="2373/2025" u="1"/>
        <s v="2372/2025" u="1"/>
        <s v="2371/2025" u="1"/>
        <s v="2370/2025" u="1"/>
        <s v="2369/2025" u="1"/>
        <s v="2368/2025" u="1"/>
        <s v="2367/2025" u="1"/>
        <s v="2366/2025" u="1"/>
        <s v="2365/2025" u="1"/>
        <s v="2364/2025" u="1"/>
        <s v="2363/2025" u="1"/>
        <s v="2362/2025" u="1"/>
        <s v="2361/2025" u="1"/>
        <s v="2360/2025" u="1"/>
        <s v="2359/2025" u="1"/>
        <s v="2358/2025" u="1"/>
        <s v="2357/2025" u="1"/>
        <s v="2356/2025" u="1"/>
        <s v="2355/2025" u="1"/>
        <s v="2354/2025" u="1"/>
        <s v="2353/2025" u="1"/>
        <s v="2352/2025" u="1"/>
        <s v="2351/2025" u="1"/>
        <s v="2350/2025" u="1"/>
        <s v="2349/2025" u="1"/>
        <s v="2348/2025" u="1"/>
        <s v="2347/2025" u="1"/>
        <s v="2346/2025" u="1"/>
        <s v="2345/2025" u="1"/>
        <s v="2344/2025" u="1"/>
        <s v="2343/2025" u="1"/>
        <s v="2342/2025" u="1"/>
        <s v="2341/2025" u="1"/>
        <s v="2340/2025" u="1"/>
        <s v="2339/2025" u="1"/>
        <s v="2338/2025" u="1"/>
        <s v="2337/2025" u="1"/>
        <s v="2336/2025" u="1"/>
        <s v="2335/2025" u="1"/>
        <s v="2334/2025" u="1"/>
        <s v="2333/2025" u="1"/>
        <s v="2332/2025" u="1"/>
        <s v="2331/2025" u="1"/>
        <s v="2330/2025" u="1"/>
        <s v="2329/2025" u="1"/>
        <s v="2328/2025" u="1"/>
        <s v="2327/2025" u="1"/>
        <s v="2326/2025" u="1"/>
        <s v="2325/2025" u="1"/>
        <s v="2324/2025" u="1"/>
        <s v="2323/2025" u="1"/>
        <s v="2322/2025" u="1"/>
        <s v="2321/2025" u="1"/>
        <s v="2320/2025" u="1"/>
        <s v="2319/2025" u="1"/>
        <s v="2318/2025" u="1"/>
        <s v="2317/2025" u="1"/>
        <s v="2316/2025" u="1"/>
        <s v="2315/2025" u="1"/>
        <s v="2314/2025" u="1"/>
        <s v="2313/2025" u="1"/>
        <s v="2312/2025" u="1"/>
        <s v="2311/2025" u="1"/>
        <s v="2310/2025" u="1"/>
        <s v="2309/2025" u="1"/>
        <s v="2308/2025" u="1"/>
        <s v="2307/2025" u="1"/>
        <s v="2306/2025" u="1"/>
        <s v="2305/2025" u="1"/>
        <s v="2304/2025" u="1"/>
        <s v="2303/2025" u="1"/>
        <s v="2302/2025" u="1"/>
        <s v="2301/2025" u="1"/>
        <s v="2300/2025" u="1"/>
        <s v="2299/2025" u="1"/>
        <s v="2298/2025" u="1"/>
        <s v="2297/2025" u="1"/>
        <s v="2296/2025" u="1"/>
        <s v="2295/2025" u="1"/>
        <s v="2294/2025" u="1"/>
        <s v="2293/2025" u="1"/>
        <s v="2292/2025" u="1"/>
        <s v="2291/2025" u="1"/>
        <s v="2290/2025" u="1"/>
        <s v="2289/2025" u="1"/>
        <s v="2288/2025" u="1"/>
        <s v="2287/2025" u="1"/>
        <s v="2286/2025" u="1"/>
        <s v="2285/2025" u="1"/>
        <s v="2284/2025" u="1"/>
        <s v="2283/2025" u="1"/>
        <s v="2282/2025" u="1"/>
        <s v="2281/2025" u="1"/>
        <s v="2280/2025" u="1"/>
        <s v="2279/2025" u="1"/>
        <s v="2278/2025" u="1"/>
        <s v="2277/2025" u="1"/>
        <s v="2276/2025" u="1"/>
        <s v="2275/2025" u="1"/>
        <s v="2274/2025" u="1"/>
        <s v="2273/2025" u="1"/>
        <s v="2272/2025" u="1"/>
        <s v="2271/2025" u="1"/>
        <s v="2270/2025" u="1"/>
        <s v="2269/2025" u="1"/>
        <s v="2268/2025" u="1"/>
        <s v="2267/2025" u="1"/>
        <s v="2266/2025" u="1"/>
        <s v="2265/2025" u="1"/>
        <s v="2264/2025" u="1"/>
        <s v="2263/2025" u="1"/>
        <s v="2262/2025" u="1"/>
        <s v="2261/2025" u="1"/>
        <s v="2260/2025" u="1"/>
        <s v="2259/2025" u="1"/>
        <s v="2258/2025" u="1"/>
        <s v="2257/2025" u="1"/>
        <s v="2256/2025" u="1"/>
        <s v="2255/2025" u="1"/>
        <s v="2254/2025" u="1"/>
        <s v="2253/2025" u="1"/>
        <s v="2252/2025" u="1"/>
        <s v="2251/2025" u="1"/>
        <s v="2250/2025" u="1"/>
        <s v="2249/2025" u="1"/>
        <s v="2248/2025" u="1"/>
        <s v="2247/2025" u="1"/>
        <s v="2246/2025" u="1"/>
        <s v="2245/2025" u="1"/>
        <s v="2244/2025" u="1"/>
        <s v="2243/2025" u="1"/>
        <s v="2242/2025" u="1"/>
        <s v="2241/2025" u="1"/>
        <s v="2240/2025" u="1"/>
        <s v="2239/2025" u="1"/>
        <s v="2238/2025" u="1"/>
        <s v="2237/2025" u="1"/>
        <s v="2236/2025" u="1"/>
        <s v="2235/2025" u="1"/>
        <s v="2234/2025" u="1"/>
        <s v="2233/2025" u="1"/>
        <s v="2232/2025" u="1"/>
        <s v="2231/2025" u="1"/>
        <s v="2230/2025" u="1"/>
        <s v="2229/2025" u="1"/>
        <s v="2228/2025" u="1"/>
        <s v="2227/2025" u="1"/>
        <s v="2226/2025" u="1"/>
        <s v="2225/2025" u="1"/>
        <s v="2224/2025" u="1"/>
        <s v="2223/2025" u="1"/>
        <s v="2222/2025" u="1"/>
        <s v="2221/2025" u="1"/>
        <s v="2220/2025" u="1"/>
        <s v="2219/2025" u="1"/>
        <s v="2218/2025" u="1"/>
        <s v="2217/2025" u="1"/>
        <s v="2216/2025" u="1"/>
        <s v="2215/2025" u="1"/>
        <s v="2214/2025" u="1"/>
        <s v="2213/2025" u="1"/>
        <s v="2212/2025" u="1"/>
        <s v="2211/2025" u="1"/>
        <s v="2210/2025" u="1"/>
        <s v="2209/2025" u="1"/>
        <s v="2208/2025" u="1"/>
        <s v="2207/2025" u="1"/>
        <s v="2206/2025" u="1"/>
        <s v="2205/2025" u="1"/>
        <s v="2204/2025" u="1"/>
        <s v="2203/2025" u="1"/>
        <s v="2202/2025" u="1"/>
        <s v="2201/2025" u="1"/>
        <s v="2200/2025" u="1"/>
        <s v="2199/2025" u="1"/>
        <s v="2198/2025" u="1"/>
        <s v="2197/2025" u="1"/>
        <s v="2196/2025" u="1"/>
        <s v="2195/2025" u="1"/>
        <s v="2194/2025" u="1"/>
        <s v="2193/2025" u="1"/>
        <s v="2192/2025" u="1"/>
        <s v="2191/2025" u="1"/>
        <s v="2190/2025" u="1"/>
        <s v="2189/2025" u="1"/>
        <s v="2188/2025" u="1"/>
        <s v="2187/2025" u="1"/>
        <s v="2186/2025" u="1"/>
        <s v="2185/2025" u="1"/>
        <s v="2184/2025" u="1"/>
        <s v="2183/2025" u="1"/>
        <s v="2182/2025" u="1"/>
        <s v="2181/2025" u="1"/>
        <s v="2180/2025" u="1"/>
        <s v="2179/2025" u="1"/>
        <s v="2178/2025" u="1"/>
        <s v="2177/2025" u="1"/>
        <s v="2176/2025" u="1"/>
        <s v="2175/2025" u="1"/>
        <s v="2174/2025" u="1"/>
        <s v="2173/2025" u="1"/>
        <s v="2172/2025" u="1"/>
        <s v="2171/2025" u="1"/>
        <s v="2170/2025" u="1"/>
        <s v="2169/2025" u="1"/>
        <s v="2168/2025" u="1"/>
        <s v="2167/2025" u="1"/>
        <s v="2166/2025" u="1"/>
        <s v="2165/2025" u="1"/>
        <s v="2164/2025" u="1"/>
        <s v="2163/2025" u="1"/>
        <s v="2162/2025" u="1"/>
        <s v="2161/2025" u="1"/>
        <s v="2160/2025" u="1"/>
        <s v="2159/2025" u="1"/>
        <s v="2158/2025" u="1"/>
        <s v="2157/2025" u="1"/>
        <s v="2156/2025" u="1"/>
        <s v="2155/2025" u="1"/>
        <s v="2154/2025" u="1"/>
        <s v="2153/2025" u="1"/>
        <s v="2152/2025" u="1"/>
        <s v="2151/2025" u="1"/>
        <s v="2150/2025" u="1"/>
        <s v="2149/2025" u="1"/>
        <s v="2148/2025" u="1"/>
        <s v="2147/2025" u="1"/>
        <s v="2146/2025" u="1"/>
        <s v="2145/2025" u="1"/>
        <s v="2144/2025" u="1"/>
        <s v="2143/2025" u="1"/>
        <s v="2142/2025" u="1"/>
        <s v="2141/2025" u="1"/>
        <s v="2140/2025" u="1"/>
        <s v="2139/2025" u="1"/>
        <s v="2138/2025" u="1"/>
        <s v="2137/2025" u="1"/>
        <s v="2136/2025" u="1"/>
        <s v="2135/2025" u="1"/>
        <s v="2134/2025" u="1"/>
        <s v="2133/2025" u="1"/>
        <s v="2132/2025" u="1"/>
        <s v="2131/2025" u="1"/>
        <s v="2130/2025" u="1"/>
        <s v="2129/2025" u="1"/>
        <s v="2128/2025" u="1"/>
        <s v="2127/2025" u="1"/>
        <s v="2126/2025" u="1"/>
        <s v="2125/2025" u="1"/>
        <s v="2124/2025" u="1"/>
        <s v="2123/2025" u="1"/>
        <s v="2122/2025" u="1"/>
        <s v="2121/2025" u="1"/>
        <s v="2120/2025" u="1"/>
        <s v="2119/2025" u="1"/>
        <s v="2118/2025" u="1"/>
        <s v="2117/2025" u="1"/>
        <s v="2116/2025" u="1"/>
        <s v="2115/2025" u="1"/>
        <s v="2114/2025" u="1"/>
        <s v="2113/2025" u="1"/>
        <s v="2112/2025" u="1"/>
        <s v="2111/2025" u="1"/>
        <s v="2110/2025" u="1"/>
        <s v="2109/2025" u="1"/>
        <s v="2108/2025" u="1"/>
        <s v="2107/2025" u="1"/>
        <s v="2106/2025" u="1"/>
        <s v="2105/2025" u="1"/>
        <s v="2104/2025" u="1"/>
        <s v="2103/2025" u="1"/>
        <s v="2102/2025" u="1"/>
        <s v="2101/2025" u="1"/>
        <s v="2100/2025" u="1"/>
        <s v="2099/2025" u="1"/>
        <s v="2098/2025" u="1"/>
        <s v="2097/2025" u="1"/>
        <s v="2096/2025" u="1"/>
        <s v="2095/2025" u="1"/>
        <s v="2094/2025" u="1"/>
        <s v="2093/2025" u="1"/>
        <s v="2092/2025" u="1"/>
        <s v="2091/2025" u="1"/>
        <s v="2090/2025" u="1"/>
        <s v="2089/2025" u="1"/>
        <s v="2088/2025" u="1"/>
        <s v="2087/2025" u="1"/>
        <s v="2086/2025" u="1"/>
        <s v="2085/2025" u="1"/>
        <s v="2084/2025" u="1"/>
        <s v="2083/2025" u="1"/>
        <s v="2082/2025" u="1"/>
        <s v="2081/2025" u="1"/>
        <s v="2080/2025" u="1"/>
        <s v="2079/2025" u="1"/>
        <s v="2078/2025" u="1"/>
        <s v="2077/2025" u="1"/>
        <s v="2076/2025" u="1"/>
        <s v="2075/2025" u="1"/>
        <s v="2074/2025" u="1"/>
        <s v="2073/2025" u="1"/>
        <s v="2072/2025" u="1"/>
        <s v="2071/2025" u="1"/>
        <s v="2070/2025" u="1"/>
        <s v="2069/2025" u="1"/>
        <s v="2068/2025" u="1"/>
        <s v="2067/2025" u="1"/>
        <s v="2066/2025" u="1"/>
        <s v="2065/2025" u="1"/>
        <s v="2064/2025" u="1"/>
        <s v="2063/2025" u="1"/>
        <s v="2062/2025" u="1"/>
        <s v="2061/2025" u="1"/>
        <s v="2060/2025" u="1"/>
        <s v="2059/2025" u="1"/>
        <s v="2058/2025" u="1"/>
        <s v="2057/2025" u="1"/>
        <s v="2056/2025" u="1"/>
        <s v="2055/2025" u="1"/>
        <s v="2054/2025" u="1"/>
        <s v="2053/2025" u="1"/>
        <s v="2052/2025" u="1"/>
        <s v="2051/2025" u="1"/>
        <s v="2050/2025" u="1"/>
        <s v="2049/2025" u="1"/>
        <s v="2048/2025" u="1"/>
        <s v="2047/2025" u="1"/>
        <s v="2046/2025" u="1"/>
        <s v="2045/2025" u="1"/>
        <s v="2044/2025" u="1"/>
        <s v="2043/2025" u="1"/>
        <s v="2042/2025" u="1"/>
        <s v="2041/2025" u="1"/>
        <s v="2040/2025" u="1"/>
        <s v="2039/2025" u="1"/>
        <s v="2038/2025" u="1"/>
        <s v="2037/2025" u="1"/>
        <s v="2036/2025" u="1"/>
        <s v="2035/2025" u="1"/>
        <s v="2034/2025" u="1"/>
        <s v="2033/2025" u="1"/>
        <s v="2032/2025" u="1"/>
        <s v="2031/2025" u="1"/>
        <s v="2030/2025" u="1"/>
        <s v="2029/2025" u="1"/>
        <s v="2028/2025" u="1"/>
        <s v="2027/2025" u="1"/>
        <s v="2026/2025" u="1"/>
        <s v="2025/2025" u="1"/>
        <s v="2024/2025" u="1"/>
        <s v="2023/2025" u="1"/>
        <s v="2022/2025" u="1"/>
        <s v="2021/2025" u="1"/>
        <s v="2020/2025" u="1"/>
        <s v="2019/2025" u="1"/>
        <s v="2018/2025" u="1"/>
        <s v="2017/2025" u="1"/>
        <s v="2016/2025" u="1"/>
        <s v="2015/2025" u="1"/>
        <s v="2014/2025" u="1"/>
        <s v="2013/2025" u="1"/>
        <s v="2012/2025" u="1"/>
        <s v="2011/2025" u="1"/>
        <s v="2010/2025" u="1"/>
        <s v="2009/2025" u="1"/>
        <s v="2008/2025" u="1"/>
        <s v="2007/2025" u="1"/>
        <s v="2006/2025" u="1"/>
        <s v="2005/2025" u="1"/>
        <s v="2004/2025" u="1"/>
        <s v="2003/2025" u="1"/>
        <s v="2002/2025" u="1"/>
        <s v="2001/2025" u="1"/>
        <s v="2000/2025" u="1"/>
        <s v="1999/2025" u="1"/>
        <s v="1998/2025" u="1"/>
        <s v="1997/2025" u="1"/>
        <s v="1996/2025" u="1"/>
        <s v="1995/2025" u="1"/>
        <s v="1994/2025" u="1"/>
        <s v="1993/2025" u="1"/>
        <s v="1992/2025" u="1"/>
        <s v="1991/2025" u="1"/>
        <s v="1990/2025" u="1"/>
        <s v="1989/2025" u="1"/>
        <s v="1988/2025" u="1"/>
        <s v="1987/2025" u="1"/>
        <s v="1986/2025" u="1"/>
        <s v="1985/2025" u="1"/>
        <s v="1984/2025" u="1"/>
        <s v="1983/2025" u="1"/>
        <s v="1982/2025" u="1"/>
        <s v="1981/2025" u="1"/>
        <s v="1980/2025" u="1"/>
        <s v="1979/2025" u="1"/>
        <s v="1978/2025" u="1"/>
        <s v="1977/2025" u="1"/>
        <s v="1976/2025" u="1"/>
        <s v="1975/2025" u="1"/>
        <s v="1974/2025" u="1"/>
        <s v="1973/2025" u="1"/>
        <s v="1972/2025" u="1"/>
        <s v="1971/2025" u="1"/>
        <s v="1970/2025" u="1"/>
        <s v="1969/2025" u="1"/>
        <s v="1968/2025" u="1"/>
        <s v="1967/2025" u="1"/>
        <s v="1966/2025" u="1"/>
        <s v="1965/2025" u="1"/>
        <s v="1964/2025" u="1"/>
        <s v="1963/2025" u="1"/>
        <s v="1962/2025" u="1"/>
        <s v="1961/2025" u="1"/>
        <s v="1960/2025" u="1"/>
        <s v="1959/2025" u="1"/>
        <s v="1958/2025" u="1"/>
        <s v="1957/2025" u="1"/>
        <s v="1956/2025" u="1"/>
        <s v="1955/2025" u="1"/>
        <s v="1954/2025" u="1"/>
        <s v="1953/2025" u="1"/>
        <s v="1952/2025" u="1"/>
        <s v="1951/2025" u="1"/>
        <s v="1950/2025" u="1"/>
        <s v="1949/2025" u="1"/>
        <s v="1948/2025" u="1"/>
        <s v="1947/2025" u="1"/>
        <s v="1946/2025" u="1"/>
        <s v="1945/2025" u="1"/>
        <s v="1944/2025" u="1"/>
        <s v="1943/2025" u="1"/>
        <s v="1942/2025" u="1"/>
        <s v="1941/2025" u="1"/>
        <s v="1940/2025" u="1"/>
        <s v="1939/2025" u="1"/>
        <s v="1938/2025" u="1"/>
        <s v="1937/2025" u="1"/>
        <s v="1936/2025" u="1"/>
        <s v="1935/2025" u="1"/>
        <s v="1934/2025" u="1"/>
        <s v="1933/2025" u="1"/>
        <s v="1932/2025" u="1"/>
        <s v="1931/2025" u="1"/>
        <s v="1930/2025" u="1"/>
        <s v="1929/2025" u="1"/>
        <s v="1928/2025" u="1"/>
        <s v="1927/2025" u="1"/>
        <s v="1926/2025" u="1"/>
        <s v="1925/2025" u="1"/>
        <s v="1924/2025" u="1"/>
        <s v="1923/2025" u="1"/>
        <s v="1922/2025" u="1"/>
        <s v="1921/2025" u="1"/>
        <s v="1920/2025" u="1"/>
        <s v="1919/2025" u="1"/>
        <s v="1918/2025" u="1"/>
        <s v="1917/2025" u="1"/>
        <s v="1916/2025" u="1"/>
        <s v="1915/2025" u="1"/>
        <s v="1914/2025" u="1"/>
        <s v="1913/2025" u="1"/>
        <s v="1912/2025" u="1"/>
        <s v="1911/2025" u="1"/>
        <s v="1910/2025" u="1"/>
        <s v="1909/2025" u="1"/>
        <s v="1908/2025" u="1"/>
        <s v="1907/2025" u="1"/>
        <s v="1906/2025" u="1"/>
        <s v="1905/2025" u="1"/>
        <s v="1904/2025" u="1"/>
        <s v="1903/2025" u="1"/>
        <s v="1902/2025" u="1"/>
        <s v="1901/2025" u="1"/>
        <s v="1900/2025" u="1"/>
        <s v="1899/2025" u="1"/>
        <s v="1898/2025" u="1"/>
        <s v="1897/2025" u="1"/>
        <s v="1896/2025" u="1"/>
        <s v="1895/2025" u="1"/>
        <s v="1894/2025" u="1"/>
        <s v="1893/2025" u="1"/>
        <s v="1892/2025" u="1"/>
        <s v="1891/2025" u="1"/>
        <s v="1890/2025" u="1"/>
        <s v="1889/2025" u="1"/>
        <s v="1888/2025" u="1"/>
        <s v="1887/2025" u="1"/>
        <s v="1886/2025" u="1"/>
        <s v="1885/2025" u="1"/>
        <s v="1884/2025" u="1"/>
        <s v="1883/2025" u="1"/>
        <s v="1882/2025" u="1"/>
        <s v="1881/2025" u="1"/>
        <s v="1880/2025" u="1"/>
        <s v="1879/2025" u="1"/>
        <s v="1878/2025" u="1"/>
        <s v="1877/2025" u="1"/>
        <s v="1876/2025" u="1"/>
        <s v="1875/2025" u="1"/>
        <s v="1874/2025" u="1"/>
        <s v="1873/2025" u="1"/>
        <s v="1872/2025" u="1"/>
        <s v="1871/2025" u="1"/>
        <s v="1870/2025" u="1"/>
        <s v="1869/2025" u="1"/>
        <s v="1868/2025" u="1"/>
        <s v="1867/2025" u="1"/>
        <s v="1866/2025" u="1"/>
        <s v="1865/2025" u="1"/>
        <s v="1864/2025" u="1"/>
        <s v="1863/2025" u="1"/>
        <s v="1862/2025" u="1"/>
        <s v="1861/2025" u="1"/>
        <s v="1860/2025" u="1"/>
        <s v="1859/2025" u="1"/>
        <s v="1858/2025" u="1"/>
        <s v="1857/2025" u="1"/>
        <s v="1856/2025" u="1"/>
        <s v="1855/2025" u="1"/>
        <s v="1854/2025" u="1"/>
        <s v="1853/2025" u="1"/>
        <s v="1852/2025" u="1"/>
        <s v="1851/2025" u="1"/>
        <s v="1850/2025" u="1"/>
        <s v="1849/2025" u="1"/>
        <s v="1848/2025" u="1"/>
        <s v="1847/2025" u="1"/>
        <s v="1846/2025" u="1"/>
        <s v="1845/2025" u="1"/>
        <s v="1844/2025" u="1"/>
        <s v="1843/2025" u="1"/>
        <s v="1842/2025" u="1"/>
        <s v="1841/2025" u="1"/>
        <s v="1840/2025" u="1"/>
        <s v="1839/2025" u="1"/>
        <s v="1838/2025" u="1"/>
        <s v="1837/2025" u="1"/>
        <s v="1836/2025" u="1"/>
        <s v="1835/2025" u="1"/>
        <s v="1834/2025" u="1"/>
        <s v="1833/2025" u="1"/>
        <s v="1832/2025" u="1"/>
        <s v="1831/2025" u="1"/>
        <s v="1830/2025" u="1"/>
        <s v="1829/2025" u="1"/>
        <s v="1828/2025" u="1"/>
        <s v="1827/2025" u="1"/>
        <s v="1826/2025" u="1"/>
        <s v="1825/2025" u="1"/>
        <s v="1824/2025" u="1"/>
        <s v="1823/2025" u="1"/>
        <s v="1822/2025" u="1"/>
        <s v="1821/2025" u="1"/>
        <s v="1820/2025" u="1"/>
        <s v="1819/2025" u="1"/>
        <s v="1818/2025" u="1"/>
        <s v="1817/2025" u="1"/>
        <s v="1816/2025" u="1"/>
        <s v="1815/2025" u="1"/>
        <s v="1814/2025" u="1"/>
        <s v="1813/2025" u="1"/>
        <s v="1812/2025" u="1"/>
        <s v="1811/2025" u="1"/>
        <s v="1810/2025" u="1"/>
        <s v="1809/2025" u="1"/>
        <s v="1808/2025" u="1"/>
        <s v="1807/2025" u="1"/>
        <s v="1806/2025" u="1"/>
        <s v="1805/2025" u="1"/>
        <s v="1804/2025" u="1"/>
        <s v="1803/2025" u="1"/>
        <s v="1802/2025" u="1"/>
        <s v="1801/2025" u="1"/>
        <s v="1800/2025" u="1"/>
        <s v="1799/2025" u="1"/>
        <s v="1798/2025" u="1"/>
        <s v="1797/2025" u="1"/>
        <s v="1796/2025" u="1"/>
        <s v="1795/2025" u="1"/>
        <s v="1794/2025" u="1"/>
        <s v="1793/2025" u="1"/>
        <s v="1792/2025" u="1"/>
        <s v="1791/2025" u="1"/>
        <s v="1790/2025" u="1"/>
        <s v="1789/2025" u="1"/>
        <s v="1788/2025" u="1"/>
        <s v="1787/2025" u="1"/>
        <s v="1786/2025" u="1"/>
        <s v="1785/2025" u="1"/>
        <s v="1784/2025" u="1"/>
        <s v="1783/2025" u="1"/>
        <s v="1782/2025" u="1"/>
        <s v="1781/2025" u="1"/>
        <s v="1780/2025" u="1"/>
        <s v="1779/2025" u="1"/>
        <s v="1778/2025" u="1"/>
        <s v="1777/2025" u="1"/>
        <s v="1776/2025" u="1"/>
        <s v="1775/2025" u="1"/>
        <s v="1774/2025" u="1"/>
        <s v="1773/2025" u="1"/>
        <s v="1772/2025" u="1"/>
        <s v="1771/2025" u="1"/>
        <s v="1770/2025" u="1"/>
        <s v="1769/2025" u="1"/>
        <s v="1768/2025" u="1"/>
        <s v="1767/2025" u="1"/>
        <s v="1766/2025" u="1"/>
        <s v="1765/2025" u="1"/>
        <s v="1764/2025" u="1"/>
        <s v="1763/2025" u="1"/>
        <s v="1762/2025" u="1"/>
        <s v="1761/2025" u="1"/>
        <s v="1760/2025" u="1"/>
        <s v="1759/2025" u="1"/>
        <s v="1758/2025" u="1"/>
        <s v="1757/2025" u="1"/>
        <s v="1756/2025" u="1"/>
        <s v="1755/2025" u="1"/>
        <s v="1754/2025" u="1"/>
        <s v="1753/2025" u="1"/>
        <s v="1752/2025" u="1"/>
        <s v="1751/2025" u="1"/>
        <s v="1750/2025" u="1"/>
        <s v="1749/2025" u="1"/>
        <s v="1748/2025" u="1"/>
        <s v="1747/2025" u="1"/>
        <s v="1746/2025" u="1"/>
        <s v="1745/2025" u="1"/>
        <s v="1744/2025" u="1"/>
        <s v="1743/2025" u="1"/>
        <s v="1742/2025" u="1"/>
        <s v="1741/2025" u="1"/>
        <s v="1740/2025" u="1"/>
        <s v="1739/2025" u="1"/>
        <s v="1738/2025" u="1"/>
        <s v="1737/2025" u="1"/>
        <s v="1736/2025" u="1"/>
        <s v="1735/2025" u="1"/>
        <s v="1734/2025" u="1"/>
        <s v="1733/2025" u="1"/>
        <s v="1732/2025" u="1"/>
        <s v="1731/2025" u="1"/>
        <s v="1730/2025" u="1"/>
        <s v="1729/2025" u="1"/>
        <s v="1728/2025" u="1"/>
        <s v="1727/2025" u="1"/>
        <s v="1726/2025" u="1"/>
        <s v="1725/2025" u="1"/>
        <s v="1724/2025" u="1"/>
        <s v="1723/2025" u="1"/>
        <s v="1722/2025" u="1"/>
        <s v="1721/2025" u="1"/>
        <s v="1720/2025" u="1"/>
        <s v="1719/2025" u="1"/>
        <s v="1718/2025" u="1"/>
        <s v="1717/2025" u="1"/>
        <s v="1716/2025" u="1"/>
        <s v="1715/2025" u="1"/>
        <s v="1714/2025" u="1"/>
        <s v="1713/2025" u="1"/>
        <s v="1712/2025" u="1"/>
        <s v="1711/2025" u="1"/>
        <s v="1710/2025" u="1"/>
        <s v="1709/2025" u="1"/>
        <s v="1708/2025" u="1"/>
        <s v="1707/2025" u="1"/>
        <s v="1706/2025" u="1"/>
        <s v="1705/2025" u="1"/>
        <s v="1704/2025" u="1"/>
        <s v="1703/2025" u="1"/>
        <s v="1702/2025" u="1"/>
        <s v="1701/2025" u="1"/>
        <s v="1700/2025" u="1"/>
        <s v="1699/2025" u="1"/>
        <s v="1698/2025" u="1"/>
        <s v="1697/2025" u="1"/>
        <s v="1696/2025" u="1"/>
        <s v="1695/2025" u="1"/>
        <s v="1694/2025" u="1"/>
        <s v="1693/2025" u="1"/>
        <s v="1692/2025" u="1"/>
        <s v="1691/2025" u="1"/>
        <s v="1690/2025" u="1"/>
        <s v="1689/2025" u="1"/>
        <s v="1688/2025" u="1"/>
        <s v="1687/2025" u="1"/>
        <s v="1686/2025" u="1"/>
        <s v="1685/2025" u="1"/>
        <s v="1684/2025" u="1"/>
        <s v="1683/2025" u="1"/>
        <s v="1682/2025" u="1"/>
        <s v="1681/2025" u="1"/>
        <s v="1680/2025" u="1"/>
        <s v="1679/2025" u="1"/>
        <s v="1678/2025" u="1"/>
        <s v="1677/2025" u="1"/>
        <s v="1676/2025" u="1"/>
        <s v="1675/2025" u="1"/>
        <s v="1674/2025" u="1"/>
        <s v="1673/2025" u="1"/>
        <s v="1672/2025" u="1"/>
        <s v="1671/2025" u="1"/>
        <s v="1670/2025" u="1"/>
        <s v="1669/2025" u="1"/>
        <s v="1668/2025" u="1"/>
        <s v="1667/2025" u="1"/>
        <s v="1666/2025" u="1"/>
        <s v="1665/2025" u="1"/>
        <s v="1664/2025" u="1"/>
        <s v="1663/2025" u="1"/>
        <s v="1662/2025" u="1"/>
        <s v="1661/2025" u="1"/>
        <s v="1660/2025" u="1"/>
        <s v="1659/2025" u="1"/>
        <s v="1658/2025" u="1"/>
        <s v="1657/2025" u="1"/>
        <s v="1656/2025" u="1"/>
        <s v="1655/2025" u="1"/>
        <s v="1654/2025" u="1"/>
        <s v="1653/2025" u="1"/>
        <s v="1652/2025" u="1"/>
        <s v="1651/2025" u="1"/>
        <s v="1650/2025" u="1"/>
        <s v="1649/2025" u="1"/>
        <s v="1648/2025" u="1"/>
        <s v="1647/2025" u="1"/>
        <s v="1646/2025" u="1"/>
        <s v="1645/2025" u="1"/>
        <s v="1644/2025" u="1"/>
        <s v="1643/2025" u="1"/>
        <s v="1642/2025" u="1"/>
        <s v="1641/2025" u="1"/>
        <s v="1640/2025" u="1"/>
        <s v="1639/2025" u="1"/>
        <s v="1638/2025" u="1"/>
        <s v="1637/2025" u="1"/>
        <s v="1636/2025" u="1"/>
        <s v="1635/2025" u="1"/>
        <s v="1634/2025" u="1"/>
        <s v="1633/2025" u="1"/>
        <s v="1632/2025" u="1"/>
        <s v="1631/2025" u="1"/>
        <s v="1630/2025" u="1"/>
        <s v="1629/2025" u="1"/>
        <s v="1628/2025" u="1"/>
        <s v="1627/2025" u="1"/>
        <s v="1626/2025" u="1"/>
        <s v="1625/2025" u="1"/>
        <s v="1624/2025" u="1"/>
        <s v="1623/2025" u="1"/>
        <s v="1622/2025" u="1"/>
        <s v="1621/2025" u="1"/>
        <s v="1620/2025" u="1"/>
        <s v="1619/2025" u="1"/>
        <s v="1618/2025" u="1"/>
        <s v="1617/2025" u="1"/>
        <s v="1616/2025" u="1"/>
        <s v="1615/2025" u="1"/>
        <s v="1614/2025" u="1"/>
        <s v="1613/2025" u="1"/>
        <s v="1612/2025" u="1"/>
        <s v="1611/2025" u="1"/>
        <s v="1610/2025" u="1"/>
        <s v="1609/2025" u="1"/>
        <s v="1608/2025" u="1"/>
        <s v="1607/2025" u="1"/>
        <s v="1606/2025" u="1"/>
        <s v="1605/2025" u="1"/>
        <s v="1604/2025" u="1"/>
        <s v="1603/2025" u="1"/>
        <s v="1602/2025" u="1"/>
        <s v="1601/2025" u="1"/>
        <s v="1600/2025" u="1"/>
        <s v="1599/2025" u="1"/>
        <s v="1598/2025" u="1"/>
        <s v="1597/2025" u="1"/>
        <s v="1596/2025" u="1"/>
        <s v="1595/2025" u="1"/>
        <s v="1594/2025" u="1"/>
        <s v="1593/2025" u="1"/>
        <s v="1592/2025" u="1"/>
        <s v="1591/2025" u="1"/>
        <s v="1590/2025" u="1"/>
        <s v="1589/2025" u="1"/>
        <s v="1588/2025" u="1"/>
        <s v="1587/2025" u="1"/>
        <s v="1586/2025" u="1"/>
        <s v="1585/2025" u="1"/>
        <s v="1584/2025" u="1"/>
        <s v="1583/2025" u="1"/>
        <s v="1582/2025" u="1"/>
        <s v="1581/2025" u="1"/>
        <s v="1580/2025" u="1"/>
        <s v="1579/2025" u="1"/>
        <s v="1578/2025" u="1"/>
        <s v="1577/2025" u="1"/>
        <s v="1576/2025" u="1"/>
        <s v="1575/2025" u="1"/>
        <s v="1574/2025" u="1"/>
        <s v="1573/2025" u="1"/>
        <s v="1572/2025" u="1"/>
        <s v="1571/2025" u="1"/>
        <s v="1570/2025" u="1"/>
        <s v="1569/2025" u="1"/>
        <s v="1568/2025" u="1"/>
        <s v="1567/2025" u="1"/>
        <s v="1566/2025" u="1"/>
        <s v="1565/2025" u="1"/>
        <s v="1564/2025" u="1"/>
        <s v="1563/2025" u="1"/>
        <s v="1562/2025" u="1"/>
        <s v="1561/2025" u="1"/>
        <s v="1560/2025" u="1"/>
        <s v="1559/2025" u="1"/>
        <s v="1558/2025" u="1"/>
        <s v="1557/2025" u="1"/>
        <s v="1556/2025" u="1"/>
        <s v="1555/2025" u="1"/>
        <s v="1554/2025" u="1"/>
        <s v="1553/2025" u="1"/>
        <s v="1552/2025" u="1"/>
        <s v="1551/2025" u="1"/>
        <s v="1550/2025" u="1"/>
        <s v="1549/2025" u="1"/>
        <s v="1548/2025" u="1"/>
        <s v="1547/2025" u="1"/>
        <s v="1546/2025" u="1"/>
        <s v="1545/2025" u="1"/>
        <s v="1544/2025" u="1"/>
        <s v="1543/2025" u="1"/>
        <s v="1542/2025" u="1"/>
        <s v="1541/2025" u="1"/>
        <s v="1540/2025" u="1"/>
        <s v="1539/2025" u="1"/>
        <s v="1538/2025" u="1"/>
        <s v="1537/2025" u="1"/>
        <s v="1536/2025" u="1"/>
        <s v="1535/2025" u="1"/>
        <s v="1534/2025" u="1"/>
        <s v="1533/2025" u="1"/>
        <s v="1532/2025" u="1"/>
        <s v="1531/2025" u="1"/>
        <s v="1530/2025" u="1"/>
        <s v="1529/2025" u="1"/>
        <s v="1528/2025" u="1"/>
        <s v="1527/2025" u="1"/>
        <s v="1526/2025" u="1"/>
        <s v="1525/2025" u="1"/>
        <s v="1524/2025" u="1"/>
        <s v="1523/2025" u="1"/>
        <s v="1522/2025" u="1"/>
        <s v="1521/2025" u="1"/>
        <s v="1520/2025" u="1"/>
        <s v="1519/2025" u="1"/>
        <s v="1518/2025" u="1"/>
        <s v="1517/2025" u="1"/>
        <s v="1516/2025" u="1"/>
        <s v="1515/2025" u="1"/>
        <s v="1514/2025" u="1"/>
        <s v="1513/2025" u="1"/>
        <s v="1512/2025" u="1"/>
        <s v="1511/2025" u="1"/>
        <s v="1510/2025" u="1"/>
        <s v="1509/2025" u="1"/>
        <s v="1508/2025" u="1"/>
        <s v="1507/2025" u="1"/>
        <s v="1506/2025" u="1"/>
        <s v="1505/2025" u="1"/>
        <s v="1504/2025" u="1"/>
        <s v="1503/2025" u="1"/>
        <s v="1502/2025" u="1"/>
        <s v="1501/2025" u="1"/>
        <s v="1500/2025" u="1"/>
        <s v="1499/2025" u="1"/>
        <s v="1498/2025" u="1"/>
        <s v="1497/2025" u="1"/>
        <s v="1496/2025" u="1"/>
        <s v="1495/2025" u="1"/>
        <s v="1494/2025" u="1"/>
        <s v="1493/2025" u="1"/>
        <s v="1492/2025" u="1"/>
        <s v="1491/2025" u="1"/>
        <s v="1490/2025" u="1"/>
        <s v="1489/2025" u="1"/>
        <s v="1488/2025" u="1"/>
        <s v="1487/2025" u="1"/>
        <s v="1486/2025" u="1"/>
        <s v="1485/2025" u="1"/>
        <s v="1484/2025" u="1"/>
        <s v="1483/2025" u="1"/>
        <s v="1482/2025" u="1"/>
        <s v="1481/2025" u="1"/>
        <s v="1480/2025" u="1"/>
        <s v="1479/2025" u="1"/>
        <s v="1478/2025" u="1"/>
        <s v="1477/2025" u="1"/>
        <s v="1476/2025" u="1"/>
        <s v="1475/2025" u="1"/>
        <s v="1474/2025" u="1"/>
        <s v="1473/2025" u="1"/>
        <s v="1472/2025" u="1"/>
        <s v="1471/2025" u="1"/>
        <s v="1470/2025" u="1"/>
        <s v="1469/2025" u="1"/>
        <s v="1468/2025" u="1"/>
        <s v="1467/2025" u="1"/>
        <s v="1466/2025" u="1"/>
        <s v="1465/2025" u="1"/>
        <s v="1464/2025" u="1"/>
        <s v="1463/2025" u="1"/>
        <s v="1462/2025" u="1"/>
        <s v="1461/2025" u="1"/>
        <s v="1460/2025" u="1"/>
        <s v="1459/2025" u="1"/>
        <s v="1458/2025" u="1"/>
        <s v="1457/2025" u="1"/>
        <s v="1456/2025" u="1"/>
        <s v="1455/2025" u="1"/>
        <s v="1454/2025" u="1"/>
        <s v="1453/2025" u="1"/>
        <s v="1452/2025" u="1"/>
        <s v="1451/2025" u="1"/>
        <s v="1450/2025" u="1"/>
        <s v="1449/2025" u="1"/>
        <s v="1448/2025" u="1"/>
        <s v="1447/2025" u="1"/>
        <s v="1446/2025" u="1"/>
        <s v="1445/2025" u="1"/>
        <s v="1444/2025" u="1"/>
        <s v="1443/2025" u="1"/>
        <s v="1442/2025" u="1"/>
        <s v="1441/2025" u="1"/>
        <s v="1440/2025" u="1"/>
        <s v="1439/2025" u="1"/>
        <s v="1438/2025" u="1"/>
        <s v="1437/2025" u="1"/>
        <s v="1436/2025" u="1"/>
        <s v="1435/2025" u="1"/>
        <s v="1434/2025" u="1"/>
        <s v="1433/2025" u="1"/>
        <s v="1432/2025" u="1"/>
        <s v="1431/2025" u="1"/>
        <s v="1430/2025" u="1"/>
        <s v="1429/2025" u="1"/>
        <s v="1428/2025" u="1"/>
        <s v="1427/2025" u="1"/>
        <s v="1426/2025" u="1"/>
        <s v="1425/2025" u="1"/>
        <s v="1424/2025" u="1"/>
        <s v="1423/2025" u="1"/>
        <s v="1422/2025" u="1"/>
        <s v="1421/2025" u="1"/>
        <s v="1420/2025" u="1"/>
        <s v="1419/2025" u="1"/>
        <s v="1418/2025" u="1"/>
        <s v="1417/2025" u="1"/>
        <s v="1416/2025" u="1"/>
        <s v="1415/2025" u="1"/>
        <s v="1414/2025" u="1"/>
        <s v="1413/2025" u="1"/>
        <s v="1412/2025" u="1"/>
        <s v="1411/2025" u="1"/>
        <s v="1410/2025" u="1"/>
        <s v="1409/2025" u="1"/>
        <s v="1408/2025" u="1"/>
        <s v="1407/2025" u="1"/>
        <s v="1406/2025" u="1"/>
        <s v="1405/2025" u="1"/>
        <s v="1404/2025" u="1"/>
        <s v="1403/2025" u="1"/>
        <s v="1402/2025" u="1"/>
        <s v="1401/2025" u="1"/>
        <s v="1400/2025" u="1"/>
        <s v="1399/2025" u="1"/>
        <s v="1398/2025" u="1"/>
        <s v="1397/2025" u="1"/>
        <s v="1396/2025" u="1"/>
        <s v="1395/2025" u="1"/>
        <s v="1394/2025" u="1"/>
        <s v="1393/2025" u="1"/>
        <s v="1392/2025" u="1"/>
        <s v="1391/2025" u="1"/>
        <s v="1390/2025" u="1"/>
        <s v="1389/2025" u="1"/>
        <s v="1388/2025" u="1"/>
        <s v="1387/2025" u="1"/>
        <s v="1386/2025" u="1"/>
        <s v="1385/2025" u="1"/>
        <s v="1384/2025" u="1"/>
        <s v="1383/2025" u="1"/>
        <s v="1382/2025" u="1"/>
        <s v="1381/2025" u="1"/>
        <s v="1380/2025" u="1"/>
        <s v="1379/2025" u="1"/>
        <s v="1378/2025" u="1"/>
        <s v="1377/2025" u="1"/>
        <s v="1376/2025" u="1"/>
        <s v="1375/2025" u="1"/>
        <s v="1374/2025" u="1"/>
        <s v="1373/2025" u="1"/>
        <s v="1372/2025" u="1"/>
        <s v="1371/2025" u="1"/>
        <s v="1370/2025" u="1"/>
        <s v="1369/2025" u="1"/>
        <s v="1368/2025" u="1"/>
        <s v="1367/2025" u="1"/>
        <s v="1366/2025" u="1"/>
        <s v="1365/2025" u="1"/>
        <s v="1364/2025" u="1"/>
        <s v="1363/2025" u="1"/>
        <s v="1362/2025" u="1"/>
        <s v="1361/2025" u="1"/>
        <s v="1360/2025" u="1"/>
        <s v="1359/2025" u="1"/>
        <s v="1358/2025" u="1"/>
        <s v="1357/2025" u="1"/>
        <s v="1356/2025" u="1"/>
        <s v="1355/2025" u="1"/>
        <s v="1354/2025" u="1"/>
        <s v="1353/2025" u="1"/>
        <s v="1352/2025" u="1"/>
        <s v="1351/2025" u="1"/>
        <s v="1350/2025" u="1"/>
        <s v="1349/2025" u="1"/>
        <s v="1348/2025" u="1"/>
        <s v="1347/2025" u="1"/>
        <s v="1346/2025" u="1"/>
        <s v="1345/2025" u="1"/>
        <s v="1344/2025" u="1"/>
        <s v="1343/2025" u="1"/>
        <s v="1342/2025" u="1"/>
        <s v="1341/2025" u="1"/>
        <s v="1340/2025" u="1"/>
        <s v="1339/2025" u="1"/>
        <s v="1338/2025" u="1"/>
        <s v="1337/2025" u="1"/>
        <s v="1336/2025" u="1"/>
        <s v="1335/2025" u="1"/>
        <s v="1334/2025" u="1"/>
        <s v="1333/2025" u="1"/>
        <s v="1332/2025" u="1"/>
        <s v="1331/2025" u="1"/>
        <s v="1330/2025" u="1"/>
        <s v="1329/2025" u="1"/>
        <s v="1328/2025" u="1"/>
        <s v="1327/2025" u="1"/>
        <s v="1326/2025" u="1"/>
        <s v="1325/2025" u="1"/>
        <s v="1324/2025" u="1"/>
        <s v="1323/2025" u="1"/>
        <s v="1322/2025" u="1"/>
        <s v="1321/2025" u="1"/>
        <s v="1320/2025" u="1"/>
        <s v="1319/2025" u="1"/>
        <s v="1318/2025" u="1"/>
        <s v="1317/2025" u="1"/>
        <s v="1316/2025" u="1"/>
        <s v="1315/2025" u="1"/>
        <s v="1314/2025" u="1"/>
        <s v="1313/2025" u="1"/>
        <s v="1312/2025" u="1"/>
        <s v="1311/2025" u="1"/>
        <s v="1310/2025" u="1"/>
        <s v="1309/2025" u="1"/>
        <s v="1308/2025" u="1"/>
        <s v="1307/2025" u="1"/>
        <s v="1306/2025" u="1"/>
        <s v="1305/2025" u="1"/>
        <s v="1304/2025" u="1"/>
        <s v="1303/2025" u="1"/>
        <s v="1302/2025" u="1"/>
        <s v="1301/2025" u="1"/>
        <s v="1300/2025" u="1"/>
        <s v="1299/2025" u="1"/>
        <s v="1298/2025" u="1"/>
        <s v="1297/2025" u="1"/>
        <s v="1296/2025" u="1"/>
        <s v="1295/2025" u="1"/>
        <s v="1294/2025" u="1"/>
        <s v="1293/2025" u="1"/>
        <s v="1292/2025" u="1"/>
        <s v="1291/2025" u="1"/>
        <s v="1290/2025" u="1"/>
        <s v="1289/2025" u="1"/>
        <s v="1288/2025" u="1"/>
        <s v="1287/2025" u="1"/>
        <s v="1286/2025" u="1"/>
        <s v="1285/2025" u="1"/>
        <s v="1284/2025" u="1"/>
        <s v="1283/2025" u="1"/>
        <s v="1282/2025" u="1"/>
        <s v="1281/2025" u="1"/>
        <s v="1280/2025" u="1"/>
        <s v="1279/2025" u="1"/>
        <s v="1278/2025" u="1"/>
        <s v="1277/2025" u="1"/>
        <s v="1276/2025" u="1"/>
        <s v="1275/2025" u="1"/>
        <s v="1274/2025" u="1"/>
        <s v="1273/2025" u="1"/>
        <s v="1272/2025" u="1"/>
        <s v="1271/2025" u="1"/>
        <s v="1270/2025" u="1"/>
        <s v="1269/2025" u="1"/>
        <s v="1268/2025" u="1"/>
        <s v="1267/2025" u="1"/>
        <s v="1266/2025" u="1"/>
        <s v="1265/2025" u="1"/>
        <s v="1264/2025" u="1"/>
        <s v="1263/2025" u="1"/>
        <s v="1262/2025" u="1"/>
        <s v="1261/2025" u="1"/>
        <s v="1260/2025" u="1"/>
        <s v="1259/2025" u="1"/>
        <s v="1258/2025" u="1"/>
        <s v="1257/2025" u="1"/>
        <s v="1256/2025" u="1"/>
        <s v="1255/2025" u="1"/>
        <s v="1254/2025" u="1"/>
        <s v="1253/2025" u="1"/>
        <s v="1252/2025" u="1"/>
        <s v="1251/2025" u="1"/>
        <s v="1250/2025" u="1"/>
        <s v="1249/2025" u="1"/>
        <s v="1248/2025" u="1"/>
        <s v="1247/2025" u="1"/>
        <s v="1246/2025" u="1"/>
        <s v="1245/2025" u="1"/>
        <s v="1244/2025" u="1"/>
        <s v="1243/2025" u="1"/>
        <s v="1242/2025" u="1"/>
        <s v="1241/2025" u="1"/>
        <s v="1240/2025" u="1"/>
        <s v="1239/2025" u="1"/>
        <s v="1238/2025" u="1"/>
        <s v="1237/2025" u="1"/>
        <s v="1236/2025" u="1"/>
        <s v="1235/2025" u="1"/>
        <s v="1234/2025" u="1"/>
        <s v="1233/2025" u="1"/>
        <s v="1232/2025" u="1"/>
        <s v="1231/2025" u="1"/>
        <s v="1230/2025" u="1"/>
        <s v="1229/2025" u="1"/>
        <s v="1228/2025" u="1"/>
        <s v="1227/2025" u="1"/>
        <s v="1226/2025" u="1"/>
        <s v="1225/2025" u="1"/>
        <s v="1224/2025" u="1"/>
        <s v="1223/2025" u="1"/>
        <s v="1222/2025" u="1"/>
        <s v="1221/2025" u="1"/>
        <s v="1220/2025" u="1"/>
        <s v="1219/2025" u="1"/>
        <s v="1218/2025" u="1"/>
        <s v="1217/2025" u="1"/>
        <s v="1216/2025" u="1"/>
        <s v="1215/2025" u="1"/>
        <s v="1214/2025" u="1"/>
        <s v="1213/2025" u="1"/>
        <s v="1212/2025" u="1"/>
        <s v="1211/2025" u="1"/>
        <s v="1210/2025" u="1"/>
        <s v="1209/2025" u="1"/>
        <s v="1208/2025" u="1"/>
        <s v="1207/2025" u="1"/>
        <s v="1206/2025" u="1"/>
        <s v="1205/2025" u="1"/>
        <s v="1204/2025" u="1"/>
        <s v="1203/2025" u="1"/>
        <s v="1202/2025" u="1"/>
        <s v="1201/2025" u="1"/>
        <s v="1200/2025" u="1"/>
        <s v="1199/2025" u="1"/>
        <s v="1198/2025" u="1"/>
        <s v="1197/2025" u="1"/>
        <s v="1196/2025" u="1"/>
        <s v="1195/2025" u="1"/>
        <s v="1194/2025" u="1"/>
        <s v="1193/2025" u="1"/>
        <s v="1192/2025" u="1"/>
        <s v="1191/2025" u="1"/>
        <s v="1190/2025" u="1"/>
        <s v="1189/2025" u="1"/>
        <s v="1188/2025" u="1"/>
        <s v="1187/2025" u="1"/>
        <s v="1186/2025" u="1"/>
        <s v="1185/2025" u="1"/>
        <s v="1184/2025" u="1"/>
        <s v="1183/2025" u="1"/>
        <s v="1182/2025" u="1"/>
        <s v="1181/2025" u="1"/>
        <s v="1180/2025" u="1"/>
        <s v="1179/2025" u="1"/>
        <s v="1178/2025" u="1"/>
        <s v="1177/2025" u="1"/>
        <s v="1176/2025" u="1"/>
        <s v="1175/2025" u="1"/>
        <s v="1174/2025" u="1"/>
        <s v="1173/2025" u="1"/>
        <s v="1172/2025" u="1"/>
        <s v="1171/2025" u="1"/>
        <s v="1170/2025" u="1"/>
        <s v="1169/2025" u="1"/>
        <s v="1168/2025" u="1"/>
        <s v="1167/2025" u="1"/>
        <s v="1166/2025" u="1"/>
        <s v="1165/2025" u="1"/>
        <s v="1164/2025" u="1"/>
        <s v="1163/2025" u="1"/>
        <s v="1162/2025" u="1"/>
        <s v="1161/2025" u="1"/>
        <s v="1160/2025" u="1"/>
        <s v="1159/2025" u="1"/>
        <s v="1158/2025" u="1"/>
        <s v="1157/2025" u="1"/>
        <s v="1156/2025" u="1"/>
        <s v="1155/2025" u="1"/>
        <s v="1154/2025" u="1"/>
        <s v="1153/2025" u="1"/>
        <s v="1152/2025" u="1"/>
        <s v="1151/2025" u="1"/>
        <s v="1150/2025" u="1"/>
        <s v="1149/2025" u="1"/>
        <s v="1148/2025" u="1"/>
        <s v="1147/2025" u="1"/>
        <s v="1146/2025" u="1"/>
        <s v="1145/2025" u="1"/>
        <s v="1144/2025" u="1"/>
        <s v="1143/2025" u="1"/>
        <s v="1142/2025" u="1"/>
        <s v="1141/2025" u="1"/>
        <s v="1140/2025" u="1"/>
        <s v="1139/2025" u="1"/>
        <s v="1138/2025" u="1"/>
        <s v="1137/2025" u="1"/>
        <s v="1136/2025" u="1"/>
        <s v="1135/2025" u="1"/>
        <s v="1134/2025" u="1"/>
        <s v="1133/2025" u="1"/>
        <s v="1132/2025" u="1"/>
        <s v="1131/2025" u="1"/>
        <s v="1130/2025" u="1"/>
        <s v="1129/2025" u="1"/>
        <s v="1128/2025" u="1"/>
        <s v="1127/2025" u="1"/>
        <s v="1126/2025" u="1"/>
        <s v="1125/2025" u="1"/>
        <s v="1124/2025" u="1"/>
        <s v="1123/2025" u="1"/>
        <s v="1122/2025" u="1"/>
        <s v="1121/2025" u="1"/>
        <s v="1120/2025" u="1"/>
        <s v="1119/2025" u="1"/>
        <s v="1118/2025" u="1"/>
        <s v="1117/2025" u="1"/>
        <s v="1116/2025" u="1"/>
        <s v="1115/2025" u="1"/>
        <s v="1114/2025" u="1"/>
        <s v="1113/2025" u="1"/>
        <s v="1112/2025" u="1"/>
        <s v="1111/2025" u="1"/>
        <s v="1110/2025" u="1"/>
        <s v="1109/2025" u="1"/>
        <s v="1108/2025" u="1"/>
        <s v="1107/2025" u="1"/>
        <s v="1106/2025" u="1"/>
        <s v="1105/2025" u="1"/>
        <s v="1104/2025" u="1"/>
        <s v="1103/2025" u="1"/>
        <s v="1102/2025" u="1"/>
        <s v="1101/2025" u="1"/>
        <s v="1100/2025" u="1"/>
        <s v="1099/2025" u="1"/>
        <s v="1098/2025" u="1"/>
        <s v="1097/2025" u="1"/>
        <s v="1096/2025" u="1"/>
        <s v="1095/2025" u="1"/>
        <s v="1094/2025" u="1"/>
        <s v="1093/2025" u="1"/>
        <s v="1092/2025" u="1"/>
        <s v="1091/2025" u="1"/>
        <s v="1090/2025" u="1"/>
        <s v="1089/2025" u="1"/>
        <s v="1088/2025" u="1"/>
        <s v="1087/2025" u="1"/>
        <s v="1086/2025" u="1"/>
        <s v="1085/2025" u="1"/>
        <s v="1084/2025" u="1"/>
        <s v="1083/2025" u="1"/>
        <s v="1082/2025" u="1"/>
        <s v="1081/2025" u="1"/>
        <s v="1080/2025" u="1"/>
        <s v="1079/2025" u="1"/>
        <s v="1078/2025" u="1"/>
        <s v="1077/2025" u="1"/>
        <s v="1076/2025" u="1"/>
        <s v="1075/2025" u="1"/>
        <s v="1074/2025" u="1"/>
        <s v="1073/2025" u="1"/>
        <s v="1072/2025" u="1"/>
        <s v="1071/2025" u="1"/>
        <s v="1070/2025" u="1"/>
        <s v="1069/2025" u="1"/>
        <s v="1068/2025" u="1"/>
        <s v="1067/2025" u="1"/>
        <s v="1066/2025" u="1"/>
        <s v="1065/2025" u="1"/>
        <s v="1064/2025" u="1"/>
        <s v="1063/2025" u="1"/>
        <s v="1062/2025" u="1"/>
        <s v="1061/2025" u="1"/>
        <s v="1060/2025" u="1"/>
        <s v="1059/2025" u="1"/>
        <s v="1058/2025" u="1"/>
        <s v="1057/2025" u="1"/>
        <s v="1056/2025" u="1"/>
        <s v="1055/2025" u="1"/>
        <s v="1054/2025" u="1"/>
        <s v="1053/2025" u="1"/>
        <s v="1052/2025" u="1"/>
        <s v="1051/2025" u="1"/>
        <s v="1050/2025" u="1"/>
        <s v="1049/2025" u="1"/>
        <s v="1048/2025" u="1"/>
        <s v="1047/2025" u="1"/>
        <s v="1046/2025" u="1"/>
        <s v="1045/2025" u="1"/>
        <s v="1044/2025" u="1"/>
        <s v="1043/2025" u="1"/>
        <s v="1042/2025" u="1"/>
        <s v="1041/2025" u="1"/>
        <s v="1040/2025" u="1"/>
        <s v="1039/2025" u="1"/>
        <s v="1038/2025" u="1"/>
        <s v="1037/2025" u="1"/>
        <s v="1036/2025" u="1"/>
        <s v="1035/2025" u="1"/>
        <s v="1034/2025" u="1"/>
        <s v="1033/2025" u="1"/>
        <s v="1032/2025" u="1"/>
        <s v="1031/2025" u="1"/>
        <s v="1030/2025" u="1"/>
        <s v="1029/2025" u="1"/>
        <s v="1028/2025" u="1"/>
        <s v="1027/2025" u="1"/>
        <s v="1026/2025" u="1"/>
        <s v="1025/2025" u="1"/>
        <s v="1024/2025" u="1"/>
        <s v="1023/2025" u="1"/>
        <s v="1022/2025" u="1"/>
        <s v="1021/2025" u="1"/>
        <s v="1020/2025" u="1"/>
        <s v="1019/2025" u="1"/>
        <s v="1018/2025" u="1"/>
        <s v="1017/2025" u="1"/>
        <s v="1016/2025" u="1"/>
        <s v="1015/2025" u="1"/>
        <s v="1014/2025" u="1"/>
        <s v="1013/2025" u="1"/>
        <s v="1012/2025" u="1"/>
        <s v="1011/2025" u="1"/>
        <s v="1010/2025" u="1"/>
        <s v="1009/2025" u="1"/>
        <s v="1008/2025" u="1"/>
        <s v="1007/2025" u="1"/>
        <s v="1006/2025" u="1"/>
        <s v="1005/2025" u="1"/>
        <s v="1004/2025" u="1"/>
        <s v="1003/2025" u="1"/>
        <s v="1002/2025" u="1"/>
        <s v="1001/2025" u="1"/>
        <s v="1000/2025" u="1"/>
        <s v="999/2025" u="1"/>
        <s v="998/2025" u="1"/>
        <s v="997/2025" u="1"/>
        <s v="996/2025" u="1"/>
        <s v="995/2025" u="1"/>
        <s v="994/2025" u="1"/>
        <s v="993/2025" u="1"/>
        <s v="992/2025" u="1"/>
        <s v="991/2025" u="1"/>
        <s v="990/2025" u="1"/>
        <s v="989/2025" u="1"/>
        <s v="988/2025" u="1"/>
        <s v="987/2025" u="1"/>
        <s v="986/2025" u="1"/>
        <s v="985/2025" u="1"/>
        <s v="984/2025" u="1"/>
        <s v="983/2025" u="1"/>
        <s v="982/2025" u="1"/>
        <s v="981/2025" u="1"/>
        <s v="980/2025" u="1"/>
        <s v="979/2025" u="1"/>
        <s v="978/2025" u="1"/>
        <s v="977/2025" u="1"/>
        <s v="976/2025" u="1"/>
        <s v="975/2025" u="1"/>
        <s v="974/2025" u="1"/>
        <s v="973/2025" u="1"/>
        <s v="972/2025" u="1"/>
        <s v="971/2025" u="1"/>
        <s v="970/2025" u="1"/>
        <s v="969/2025" u="1"/>
        <s v="968/2025" u="1"/>
        <s v="967/2025" u="1"/>
        <s v="966/2025" u="1"/>
        <s v="965/2025" u="1"/>
        <s v="964/2025" u="1"/>
        <s v="963/2025" u="1"/>
        <s v="962/2025" u="1"/>
        <s v="961/2025" u="1"/>
        <s v="960/2025" u="1"/>
        <s v="959/2025" u="1"/>
        <s v="958/2025" u="1"/>
        <s v="957/2025" u="1"/>
        <s v="956/2025" u="1"/>
        <s v="955/2025" u="1"/>
        <s v="954/2025" u="1"/>
        <s v="953/2025" u="1"/>
        <s v="952/2025" u="1"/>
        <s v="951/2025" u="1"/>
        <s v="950/2025" u="1"/>
        <s v="949/2025" u="1"/>
        <s v="948/2025" u="1"/>
        <s v="947/2025" u="1"/>
        <s v="946/2025" u="1"/>
        <s v="945/2025" u="1"/>
        <s v="944/2025" u="1"/>
        <s v="943/2025" u="1"/>
        <s v="942/2025" u="1"/>
        <s v="941/2025" u="1"/>
        <s v="940/2025" u="1"/>
        <s v="939/2025" u="1"/>
        <s v="938/2025" u="1"/>
        <s v="937/2025" u="1"/>
        <s v="936/2025" u="1"/>
        <s v="935/2025" u="1"/>
        <s v="934/2025" u="1"/>
        <s v="933/2025" u="1"/>
        <s v="932/2025" u="1"/>
        <s v="931/2025" u="1"/>
        <s v="930/2025" u="1"/>
        <s v="929/2025" u="1"/>
        <s v="928/2025" u="1"/>
        <s v="927/2025" u="1"/>
        <s v="926/2025" u="1"/>
        <s v="925/2025" u="1"/>
        <s v="924/2025" u="1"/>
        <s v="923/2025" u="1"/>
        <s v="922/2025" u="1"/>
        <s v="921/2025" u="1"/>
        <s v="920/2025" u="1"/>
        <s v="919/2025" u="1"/>
        <s v="918/2025" u="1"/>
        <s v="917/2025" u="1"/>
        <s v="916/2025" u="1"/>
        <s v="915/2025" u="1"/>
        <s v="914/2025" u="1"/>
        <s v="913/2025" u="1"/>
        <s v="912/2025" u="1"/>
        <s v="911/2025" u="1"/>
        <s v="910/2025" u="1"/>
        <s v="909/2025" u="1"/>
        <s v="908/2025" u="1"/>
        <s v="907/2025" u="1"/>
        <s v="906/2025" u="1"/>
        <s v="905/2025" u="1"/>
        <s v="904/2025" u="1"/>
        <s v="903/2025" u="1"/>
        <s v="902/2025" u="1"/>
        <s v="901/2025" u="1"/>
        <s v="900/2025" u="1"/>
        <s v="899/2025" u="1"/>
        <s v="898/2025" u="1"/>
        <s v="897/2025" u="1"/>
        <s v="896/2025" u="1"/>
        <s v="895/2025" u="1"/>
        <s v="894/2025" u="1"/>
        <s v="893/2025" u="1"/>
        <s v="892/2025" u="1"/>
        <s v="891/2025" u="1"/>
        <s v="890/2025" u="1"/>
        <s v="889/2025" u="1"/>
        <s v="888/2025" u="1"/>
        <s v="887/2025" u="1"/>
        <s v="886/2025" u="1"/>
        <s v="885/2025" u="1"/>
        <s v="884/2025" u="1"/>
        <s v="883/2025" u="1"/>
        <s v="882/2025" u="1"/>
        <s v="881/2025" u="1"/>
        <s v="880/2025" u="1"/>
        <s v="879/2025" u="1"/>
        <s v="878/2025" u="1"/>
        <s v="877/2025" u="1"/>
        <s v="876/2025" u="1"/>
        <s v="875/2025" u="1"/>
        <s v="874/2025" u="1"/>
        <s v="873/2025" u="1"/>
        <s v="872/2025" u="1"/>
        <s v="871/2025" u="1"/>
        <s v="870/2025" u="1"/>
        <s v="869/2025" u="1"/>
        <s v="868/2025" u="1"/>
        <s v="867/2025" u="1"/>
        <s v="866/2025" u="1"/>
        <s v="865/2025" u="1"/>
        <s v="864/2025" u="1"/>
        <s v="863/2025" u="1"/>
        <s v="862/2025" u="1"/>
        <s v="861/2025" u="1"/>
        <s v="860/2025" u="1"/>
        <s v="859/2025" u="1"/>
        <s v="858/2025" u="1"/>
        <s v="857/2025" u="1"/>
        <s v="856/2025" u="1"/>
        <s v="855/2025" u="1"/>
        <s v="854/2025" u="1"/>
        <s v="853/2025" u="1"/>
        <s v="852/2025" u="1"/>
        <s v="851/2025" u="1"/>
        <s v="850/2025" u="1"/>
        <s v="849/2025" u="1"/>
        <s v="848/2025" u="1"/>
        <s v="847/2025" u="1"/>
        <s v="846/2025" u="1"/>
        <s v="845/2025" u="1"/>
        <s v="844/2025" u="1"/>
        <s v="843/2025" u="1"/>
        <s v="842/2025" u="1"/>
        <s v="841/2025" u="1"/>
        <s v="840/2025" u="1"/>
        <s v="839/2025" u="1"/>
        <s v="838/2025" u="1"/>
        <s v="837/2025" u="1"/>
        <s v="836/2025" u="1"/>
        <s v="835/2025" u="1"/>
        <s v="834/2025" u="1"/>
        <s v="833/2025" u="1"/>
        <s v="832/2025" u="1"/>
        <s v="831/2025" u="1"/>
        <s v="830/2025" u="1"/>
        <s v="829/2025" u="1"/>
        <s v="828/2025" u="1"/>
        <s v="827/2025" u="1"/>
        <s v="826/2025" u="1"/>
        <s v="825/2025" u="1"/>
        <s v="824/2025" u="1"/>
        <s v="823/2025" u="1"/>
        <s v="822/2025" u="1"/>
        <s v="821/2025" u="1"/>
        <s v="820/2025" u="1"/>
        <s v="819/2025" u="1"/>
        <s v="818/2025" u="1"/>
        <s v="817/2025" u="1"/>
        <s v="816/2025" u="1"/>
        <s v="815/2025" u="1"/>
        <s v="814/2025" u="1"/>
        <s v="813/2025" u="1"/>
        <s v="812/2025" u="1"/>
        <s v="811/2025" u="1"/>
        <s v="810/2025" u="1"/>
        <s v="809/2025" u="1"/>
        <s v="808/2025" u="1"/>
        <s v="807/2025" u="1"/>
        <s v="806/2025" u="1"/>
        <s v="805/2025" u="1"/>
        <s v="804/2025" u="1"/>
        <s v="803/2025" u="1"/>
        <s v="802/2025" u="1"/>
        <s v="801/2025" u="1"/>
        <s v="800/2025" u="1"/>
        <s v="799/2025" u="1"/>
        <s v="798/2025" u="1"/>
        <s v="797/2025" u="1"/>
        <s v="796/2025" u="1"/>
        <s v="795/2025" u="1"/>
        <s v="794/2025" u="1"/>
        <s v="793/2025" u="1"/>
        <s v="792/2025" u="1"/>
        <s v="791/2025" u="1"/>
        <s v="790/2025" u="1"/>
        <s v="789/2025" u="1"/>
        <s v="788/2025" u="1"/>
        <s v="787/2025" u="1"/>
        <s v="786/2025" u="1"/>
        <s v="785/2025" u="1"/>
        <s v="784/2025" u="1"/>
        <s v="783/2025" u="1"/>
        <s v="782/2025" u="1"/>
        <s v="781/2025" u="1"/>
        <s v="780/2025" u="1"/>
        <s v="779/2025" u="1"/>
        <s v="778/2025" u="1"/>
        <s v="777/2025" u="1"/>
        <s v="776/2025" u="1"/>
        <s v="775/2025" u="1"/>
        <s v="774/2025" u="1"/>
        <s v="773/2025" u="1"/>
        <s v="772/2025" u="1"/>
        <s v="771/2025" u="1"/>
        <s v="770/2025" u="1"/>
        <s v="769/2025" u="1"/>
        <s v="768/2025" u="1"/>
        <s v="767/2025" u="1"/>
        <s v="766/2025" u="1"/>
        <s v="765/2025" u="1"/>
        <s v="764/2025" u="1"/>
        <s v="763/2025" u="1"/>
        <s v="762/2025" u="1"/>
        <s v="761/2025" u="1"/>
        <s v="760/2025" u="1"/>
        <s v="759/2025" u="1"/>
        <s v="758/2025" u="1"/>
        <s v="757/2025" u="1"/>
        <s v="756/2025" u="1"/>
        <s v="755/2025" u="1"/>
        <s v="754/2025" u="1"/>
        <s v="753/2025" u="1"/>
        <s v="752/2025" u="1"/>
        <s v="751/2025" u="1"/>
        <s v="750/2025" u="1"/>
        <s v="749/2025" u="1"/>
        <s v="748/2025" u="1"/>
        <s v="747/2025" u="1"/>
        <s v="746/2025" u="1"/>
        <s v="745/2025" u="1"/>
        <s v="744/2025" u="1"/>
        <s v="743/2025" u="1"/>
        <s v="742/2025" u="1"/>
        <s v="741/2025" u="1"/>
        <s v="740/2025" u="1"/>
        <s v="739/2025" u="1"/>
        <s v="738/2025" u="1"/>
        <s v="737/2025" u="1"/>
        <s v="736/2025" u="1"/>
        <s v="735/2025" u="1"/>
        <s v="734/2025" u="1"/>
        <s v="733/2025" u="1"/>
        <s v="732/2025" u="1"/>
        <s v="731/2025" u="1"/>
        <s v="730/2025" u="1"/>
        <s v="729/2025" u="1"/>
        <s v="728/2025" u="1"/>
        <s v="727/2025" u="1"/>
        <s v="726/2025" u="1"/>
        <s v="725/2025" u="1"/>
        <s v="724/2025" u="1"/>
        <s v="723/2025" u="1"/>
        <s v="722/2025" u="1"/>
        <s v="721/2025" u="1"/>
        <s v="720/2025" u="1"/>
        <s v="719/2025" u="1"/>
        <s v="718/2025" u="1"/>
        <s v="717/2025" u="1"/>
        <s v="716/2025" u="1"/>
        <s v="715/2025" u="1"/>
        <s v="714/2025" u="1"/>
        <s v="713/2025" u="1"/>
        <s v="712/2025" u="1"/>
        <s v="711/2025" u="1"/>
        <s v="710/2025" u="1"/>
        <s v="709/2025" u="1"/>
        <s v="708/2025" u="1"/>
        <s v="707/2025" u="1"/>
        <s v="706/2025" u="1"/>
        <s v="705/2025" u="1"/>
        <s v="704/2025" u="1"/>
        <s v="703/2025" u="1"/>
        <s v="702/2025" u="1"/>
        <s v="701/2025" u="1"/>
        <s v="700/2025" u="1"/>
        <s v="699/2025" u="1"/>
        <s v="698/2025" u="1"/>
        <s v="697/2025" u="1"/>
        <s v="696/2025" u="1"/>
        <s v="695/2025" u="1"/>
        <s v="694/2025" u="1"/>
        <s v="693/2025" u="1"/>
        <s v="692/2025" u="1"/>
        <s v="691/2025" u="1"/>
        <s v="690/2025" u="1"/>
        <s v="689/2025" u="1"/>
        <s v="688/2025" u="1"/>
        <s v="687/2025" u="1"/>
        <s v="686/2025" u="1"/>
        <s v="685/2025" u="1"/>
        <s v="684/2025" u="1"/>
        <s v="683/2025" u="1"/>
        <s v="682/2025" u="1"/>
        <s v="681/2025" u="1"/>
        <s v="680/2025" u="1"/>
        <s v="679/2025" u="1"/>
        <s v="678/2025" u="1"/>
        <s v="677/2025" u="1"/>
        <s v="676/2025" u="1"/>
        <s v="675/2025" u="1"/>
        <s v="674/2025" u="1"/>
        <s v="673/2025" u="1"/>
        <s v="672/2025" u="1"/>
        <s v="671/2025" u="1"/>
        <s v="670/2025" u="1"/>
        <s v="669/2025" u="1"/>
        <s v="668/2025" u="1"/>
        <s v="667/2025" u="1"/>
        <s v="666/2025" u="1"/>
        <s v="665/2025" u="1"/>
        <s v="664/2025" u="1"/>
        <s v="663/2025" u="1"/>
        <s v="662/2025" u="1"/>
        <s v="661/2025" u="1"/>
        <s v="660/2025" u="1"/>
        <s v="659/2025" u="1"/>
        <s v="658/2025" u="1"/>
        <s v="657/2025" u="1"/>
        <s v="656/2025" u="1"/>
        <s v="655/2025" u="1"/>
        <s v="654/2025" u="1"/>
        <s v="653/2025" u="1"/>
        <s v="652/2025" u="1"/>
        <s v="651/2025" u="1"/>
        <s v="650/2025" u="1"/>
        <s v="649/2025" u="1"/>
        <s v="648/2025" u="1"/>
        <s v="647/2025" u="1"/>
        <s v="646/2025" u="1"/>
        <s v="645/2025" u="1"/>
        <s v="644/2025" u="1"/>
        <s v="643/2025" u="1"/>
        <s v="642/2025" u="1"/>
        <s v="641/2025" u="1"/>
        <s v="640/2025" u="1"/>
        <s v="639/2025" u="1"/>
        <s v="638/2025" u="1"/>
        <s v="637/2025" u="1"/>
        <s v="636/2025" u="1"/>
        <s v="635/2025" u="1"/>
        <s v="634/2025" u="1"/>
        <s v="633/2025" u="1"/>
        <s v="632/2025" u="1"/>
        <s v="631/2025" u="1"/>
        <s v="630/2025" u="1"/>
        <s v="629/2025" u="1"/>
        <s v="628/2025" u="1"/>
        <s v="627/2025" u="1"/>
        <s v="626/2025" u="1"/>
        <s v="625/2025" u="1"/>
        <s v="624/2025" u="1"/>
        <s v="623/2025" u="1"/>
        <s v="622/2025" u="1"/>
        <s v="621/2025" u="1"/>
        <s v="620/2025" u="1"/>
        <s v="619/2025" u="1"/>
        <s v="618/2025" u="1"/>
        <s v="617/2025" u="1"/>
        <s v="616/2025" u="1"/>
        <s v="615/2025" u="1"/>
        <s v="614/2025" u="1"/>
        <s v="613/2025" u="1"/>
        <s v="612/2025" u="1"/>
        <s v="611/2025" u="1"/>
        <s v="610/2025" u="1"/>
        <s v="609/2025" u="1"/>
        <s v="608/2025" u="1"/>
        <s v="607/2025" u="1"/>
        <s v="606/2025" u="1"/>
        <s v="605/2025" u="1"/>
        <s v="604/2025" u="1"/>
        <s v="603/2025" u="1"/>
        <s v="602/2025" u="1"/>
        <s v="601/2025" u="1"/>
        <s v="600/2025" u="1"/>
        <s v="599/2025" u="1"/>
        <s v="598/2025" u="1"/>
        <s v="597/2025" u="1"/>
        <s v="596/2025" u="1"/>
        <s v="595/2025" u="1"/>
        <s v="594/2025" u="1"/>
        <s v="593/2025" u="1"/>
        <s v="592/2025" u="1"/>
        <s v="591/2025" u="1"/>
        <s v="590/2025" u="1"/>
        <s v="589/2025" u="1"/>
        <s v="588/2025" u="1"/>
        <s v="587/2025" u="1"/>
        <s v="586/2025" u="1"/>
        <s v="585/2025" u="1"/>
        <s v="584/2025" u="1"/>
        <s v="583/2025" u="1"/>
        <s v="582/2025" u="1"/>
        <s v="581/2025" u="1"/>
        <s v="580/2025" u="1"/>
        <s v="579/2025" u="1"/>
        <s v="578/2025" u="1"/>
        <s v="577/2025" u="1"/>
        <s v="576/2025" u="1"/>
        <s v="575/2025" u="1"/>
        <s v="574/2025" u="1"/>
        <s v="573/2025" u="1"/>
        <s v="572/2025" u="1"/>
        <s v="571/2025" u="1"/>
        <s v="570/2025" u="1"/>
        <s v="569/2025" u="1"/>
        <s v="568/2025" u="1"/>
        <s v="567/2025" u="1"/>
        <s v="566/2025" u="1"/>
        <s v="565/2025" u="1"/>
        <s v="564/2025" u="1"/>
        <s v="563/2025" u="1"/>
        <s v="562/2025" u="1"/>
        <s v="561/2025" u="1"/>
        <s v="560/2025" u="1"/>
        <s v="559/2025" u="1"/>
        <s v="558/2025" u="1"/>
        <s v="557/2025" u="1"/>
        <s v="556/2025" u="1"/>
        <s v="555/2025" u="1"/>
        <s v="554/2025" u="1"/>
        <s v="553/2025" u="1"/>
        <s v="552/2025" u="1"/>
        <s v="551/2025" u="1"/>
        <s v="550/2025" u="1"/>
        <s v="549/2025" u="1"/>
        <s v="548/2025" u="1"/>
        <s v="547/2025" u="1"/>
        <s v="546/2025" u="1"/>
        <s v="545/2025" u="1"/>
        <s v="544/2025" u="1"/>
        <s v="543/2025" u="1"/>
        <s v="542/2025" u="1"/>
        <s v="541/2025" u="1"/>
        <s v="540/2025" u="1"/>
        <s v="539/2025" u="1"/>
        <s v="538/2025" u="1"/>
        <s v="537/2025" u="1"/>
        <s v="536/2025" u="1"/>
        <s v="535/2025" u="1"/>
        <s v="534/2025" u="1"/>
        <s v="533/2025" u="1"/>
        <s v="532/2025" u="1"/>
        <s v="531/2025" u="1"/>
        <s v="530/2025" u="1"/>
        <s v="529/2025" u="1"/>
        <s v="528/2025" u="1"/>
        <s v="527/2025" u="1"/>
        <s v="526/2025" u="1"/>
        <s v="525/2025" u="1"/>
        <s v="524/2025" u="1"/>
        <s v="523/2025" u="1"/>
        <s v="522/2025" u="1"/>
        <s v="521/2025" u="1"/>
        <s v="520/2025" u="1"/>
        <s v="519/2025" u="1"/>
        <s v="518/2025" u="1"/>
        <s v="517/2025" u="1"/>
        <s v="516/2025" u="1"/>
        <s v="515/2025" u="1"/>
        <s v="514/2025" u="1"/>
        <s v="513/2025" u="1"/>
        <s v="512/2025" u="1"/>
        <s v="511/2025" u="1"/>
        <s v="510/2025" u="1"/>
        <s v="509/2025" u="1"/>
        <s v="508/2025" u="1"/>
        <s v="507/2025" u="1"/>
        <s v="506/2025" u="1"/>
        <s v="505/2025" u="1"/>
        <s v="504/2025" u="1"/>
        <s v="503/2025" u="1"/>
        <s v="502/2025" u="1"/>
        <s v="501/2025" u="1"/>
        <s v="500/2025" u="1"/>
        <s v="499/2025" u="1"/>
        <s v="498/2025" u="1"/>
        <s v="497/2025" u="1"/>
        <s v="496/2025" u="1"/>
        <s v="495/2025" u="1"/>
        <s v="494/2025" u="1"/>
        <s v="493/2025" u="1"/>
        <s v="492/2025" u="1"/>
        <s v="491/2025" u="1"/>
        <s v="490/2025" u="1"/>
        <s v="489/2025" u="1"/>
        <s v="488/2025" u="1"/>
        <s v="487/2025" u="1"/>
        <s v="486/2025" u="1"/>
        <s v="485/2025" u="1"/>
        <s v="484/2025" u="1"/>
        <s v="483/2025" u="1"/>
        <s v="482/2025" u="1"/>
        <s v="481/2025" u="1"/>
        <s v="480/2025" u="1"/>
        <s v="479/2025" u="1"/>
        <s v="478/2025" u="1"/>
        <s v="477/2025" u="1"/>
        <s v="476/2025" u="1"/>
        <s v="475/2025" u="1"/>
        <s v="474/2025" u="1"/>
        <s v="473/2025" u="1"/>
        <s v="472/2025" u="1"/>
        <s v="471/2025" u="1"/>
        <s v="470/2025" u="1"/>
        <s v="469/2025" u="1"/>
        <s v="468/2025" u="1"/>
        <s v="467/2025" u="1"/>
        <s v="466/2025" u="1"/>
        <s v="465/2025" u="1"/>
        <s v="464/2025" u="1"/>
        <s v="463/2025" u="1"/>
        <s v="462/2025" u="1"/>
        <s v="461/2025" u="1"/>
        <s v="460/2025" u="1"/>
        <s v="459/2025" u="1"/>
        <s v="458/2025" u="1"/>
        <s v="457/2025" u="1"/>
        <s v="456/2025" u="1"/>
        <s v="455/2025" u="1"/>
        <s v="454/2025" u="1"/>
        <s v="453/2025" u="1"/>
        <s v="452/2025" u="1"/>
        <s v="451/2025" u="1"/>
        <s v="450/2025" u="1"/>
        <s v="449/2025" u="1"/>
        <s v="448/2025" u="1"/>
        <s v="447/2025" u="1"/>
        <s v="446/2025" u="1"/>
        <s v="445/2025" u="1"/>
        <s v="444/2025" u="1"/>
        <s v="443/2025" u="1"/>
        <s v="442/2025" u="1"/>
        <s v="441/2025" u="1"/>
        <s v="440/2025" u="1"/>
        <s v="439/2025" u="1"/>
        <s v="438/2025" u="1"/>
        <s v="437/2025" u="1"/>
        <s v="436/2025" u="1"/>
        <s v="435/2025" u="1"/>
        <s v="434/2025" u="1"/>
        <s v="433/2025" u="1"/>
        <s v="432/2025" u="1"/>
        <s v="431/2025" u="1"/>
        <s v="430/2025" u="1"/>
        <s v="429/2025" u="1"/>
        <s v="428/2025" u="1"/>
        <s v="427/2025" u="1"/>
        <s v="426/2025" u="1"/>
        <s v="425/2025" u="1"/>
        <s v="424/2025" u="1"/>
        <s v="423/2025" u="1"/>
        <s v="422/2025" u="1"/>
        <s v="421/2025" u="1"/>
        <s v="420/2025" u="1"/>
        <s v="419/2025" u="1"/>
        <s v="418/2025" u="1"/>
        <s v="417/2025" u="1"/>
        <s v="416/2025" u="1"/>
        <s v="415/2025" u="1"/>
        <s v="414/2025" u="1"/>
        <s v="413/2025" u="1"/>
        <s v="412/2025" u="1"/>
        <s v="411/2025" u="1"/>
        <s v="410/2025" u="1"/>
        <s v="409/2025" u="1"/>
        <s v="408/2025" u="1"/>
        <s v="407/2025" u="1"/>
        <s v="406/2025" u="1"/>
        <s v="405/2025" u="1"/>
        <s v="404/2025" u="1"/>
        <s v="403/2025" u="1"/>
        <s v="402/2025" u="1"/>
        <s v="401/2025" u="1"/>
        <s v="400/2025" u="1"/>
        <s v="399/2025" u="1"/>
        <s v="398/2025" u="1"/>
        <s v="397/2025" u="1"/>
        <s v="396/2025" u="1"/>
        <s v="395/2025" u="1"/>
        <s v="394/2025" u="1"/>
        <s v="393/2025" u="1"/>
        <s v="392/2025" u="1"/>
        <s v="391/2025" u="1"/>
        <s v="390/2025" u="1"/>
        <s v="389/2025" u="1"/>
        <s v="388/2025" u="1"/>
        <s v="387/2025" u="1"/>
        <s v="386/2025" u="1"/>
        <s v="385/2025" u="1"/>
        <s v="384/2025" u="1"/>
        <s v="383/2025" u="1"/>
        <s v="382/2025" u="1"/>
        <s v="381/2025" u="1"/>
        <s v="380/2025" u="1"/>
        <s v="379/2025" u="1"/>
        <s v="378/2025" u="1"/>
        <s v="377/2025" u="1"/>
        <s v="376/2025" u="1"/>
        <s v="375/2025" u="1"/>
        <s v="374/2025" u="1"/>
        <s v="373/2025" u="1"/>
        <s v="372/2025" u="1"/>
        <s v="371/2025" u="1"/>
        <s v="370/2025" u="1"/>
        <s v="369/2025" u="1"/>
        <s v="368/2025" u="1"/>
        <s v="367/2025" u="1"/>
        <s v="366/2025" u="1"/>
        <s v="365/2025" u="1"/>
        <s v="364/2025" u="1"/>
        <s v="363/2025" u="1"/>
        <s v="362/2025" u="1"/>
        <s v="361/2025" u="1"/>
        <s v="360/2025" u="1"/>
        <s v="359/2025" u="1"/>
        <s v="358/2025" u="1"/>
        <s v="357/2025" u="1"/>
        <s v="356/2025" u="1"/>
        <s v="355/2025" u="1"/>
        <s v="354/2025" u="1"/>
        <s v="353/2025" u="1"/>
        <s v="352/2025" u="1"/>
        <s v="351/2025" u="1"/>
        <s v="350/2025" u="1"/>
        <s v="349/2025" u="1"/>
        <s v="348/2025" u="1"/>
        <s v="347/2025" u="1"/>
        <s v="346/2025" u="1"/>
        <s v="345/2025" u="1"/>
        <s v="344/2025" u="1"/>
        <s v="343/2025" u="1"/>
        <s v="342/2025" u="1"/>
        <s v="341/2025" u="1"/>
        <s v="340/2025" u="1"/>
        <s v="339/2025" u="1"/>
        <s v="338/2025" u="1"/>
        <s v="337/2025" u="1"/>
        <s v="336/2025" u="1"/>
        <s v="335/2025" u="1"/>
        <s v="334/2025" u="1"/>
        <s v="333/2025" u="1"/>
        <s v="332/2025" u="1"/>
        <s v="331/2025" u="1"/>
        <s v="330/2025" u="1"/>
        <s v="329/2025" u="1"/>
        <s v="328/2025" u="1"/>
        <s v="327/2025" u="1"/>
        <s v="326/2025" u="1"/>
        <s v="325/2025" u="1"/>
        <s v="324/2025" u="1"/>
        <s v="323/2025" u="1"/>
        <s v="322/2025" u="1"/>
        <s v="321/2025" u="1"/>
        <s v="320/2025" u="1"/>
        <s v="319/2025" u="1"/>
        <s v="318/2025" u="1"/>
        <s v="317/2025" u="1"/>
        <s v="316/2025" u="1"/>
        <s v="315/2025" u="1"/>
        <s v="314/2025" u="1"/>
        <s v="313/2025" u="1"/>
        <s v="312/2025" u="1"/>
        <s v="311/2025" u="1"/>
        <s v="310/2025" u="1"/>
        <s v="309/2025" u="1"/>
        <s v="308/2025" u="1"/>
        <s v="307/2025" u="1"/>
        <s v="306/2025" u="1"/>
        <s v="305/2025" u="1"/>
        <s v="304/2025" u="1"/>
        <s v="303/2025" u="1"/>
        <s v="302/2025" u="1"/>
        <s v="301/2025" u="1"/>
        <s v="300/2025" u="1"/>
        <s v="299/2025" u="1"/>
        <s v="298/2025" u="1"/>
        <s v="297/2025" u="1"/>
        <s v="296/2025" u="1"/>
        <s v="295/2025" u="1"/>
        <s v="294/2025" u="1"/>
        <s v="293/2025" u="1"/>
        <s v="292/2025" u="1"/>
        <s v="291/2025" u="1"/>
        <s v="290/2025" u="1"/>
        <s v="289/2025" u="1"/>
        <s v="288/2025" u="1"/>
        <s v="287/2025" u="1"/>
        <s v="286/2025" u="1"/>
        <s v="285/2025" u="1"/>
        <s v="284/2025" u="1"/>
        <s v="283/2025" u="1"/>
        <s v="282/2025" u="1"/>
        <s v="281/2025" u="1"/>
        <s v="280/2025" u="1"/>
        <s v="279/2025" u="1"/>
        <s v="278/2025" u="1"/>
        <s v="277/2025" u="1"/>
        <s v="276/2025" u="1"/>
        <s v="275/2025" u="1"/>
        <s v="274/2025" u="1"/>
        <s v="273/2025" u="1"/>
        <s v="272/2025" u="1"/>
        <s v="271/2025" u="1"/>
        <s v="270/2025" u="1"/>
        <s v="269/2025" u="1"/>
        <s v="268/2025" u="1"/>
        <s v="267/2025" u="1"/>
        <s v="266/2025" u="1"/>
        <s v="265/2025" u="1"/>
        <s v="264/2025" u="1"/>
        <s v="263/2025" u="1"/>
        <s v="262/2025" u="1"/>
        <s v="261/2025" u="1"/>
        <s v="260/2025" u="1"/>
        <s v="259/2025" u="1"/>
        <s v="258/2025" u="1"/>
        <s v="257/2025" u="1"/>
        <s v="256/2025" u="1"/>
        <s v="255/2025" u="1"/>
        <s v="254/2025" u="1"/>
        <s v="253/2025" u="1"/>
        <s v="252/2025" u="1"/>
        <s v="251/2025" u="1"/>
        <s v="250/2025" u="1"/>
        <s v="249/2025" u="1"/>
        <s v="248/2025" u="1"/>
        <s v="247/2025" u="1"/>
        <s v="246/2025" u="1"/>
        <s v="245/2025" u="1"/>
        <s v="244/2025" u="1"/>
        <s v="243/2025" u="1"/>
        <s v="242/2025" u="1"/>
        <s v="241/2025" u="1"/>
        <s v="240/2025" u="1"/>
        <s v="239/2025" u="1"/>
        <s v="238/2025" u="1"/>
        <s v="237/2025" u="1"/>
        <s v="236/2025" u="1"/>
        <s v="235/2025" u="1"/>
        <s v="234/2025" u="1"/>
        <s v="233/2025" u="1"/>
        <s v="232/2025" u="1"/>
        <s v="231/2025" u="1"/>
        <s v="230/2025" u="1"/>
        <s v="229/2025" u="1"/>
        <s v="228/2025" u="1"/>
        <s v="227/2025" u="1"/>
        <s v="226/2025" u="1"/>
        <s v="225/2025" u="1"/>
        <s v="224/2025" u="1"/>
        <s v="223/2025" u="1"/>
        <s v="222/2025" u="1"/>
        <s v="221/2025" u="1"/>
        <s v="220/2025" u="1"/>
        <s v="219/2025" u="1"/>
        <s v="218/2025" u="1"/>
        <s v="217/2025" u="1"/>
        <s v="216/2025" u="1"/>
        <s v="215/2025" u="1"/>
        <s v="214/2025" u="1"/>
        <s v="213/2025" u="1"/>
        <s v="212/2025" u="1"/>
        <s v="211/2025" u="1"/>
        <s v="210/2025" u="1"/>
        <s v="209/2025" u="1"/>
        <s v="208/2025" u="1"/>
        <s v="207/2025" u="1"/>
        <s v="206/2025" u="1"/>
        <s v="205/2025" u="1"/>
        <s v="204/2025" u="1"/>
        <s v="203/2025" u="1"/>
        <s v="202/2025" u="1"/>
        <s v="201/2025" u="1"/>
        <s v="200/2025" u="1"/>
        <s v="199/2025" u="1"/>
        <s v="198/2025" u="1"/>
        <s v="197/2025" u="1"/>
        <s v="196/2025" u="1"/>
        <s v="195/2025" u="1"/>
        <s v="194/2025" u="1"/>
        <s v="193/2025" u="1"/>
        <s v="192/2025" u="1"/>
        <s v="191/2025" u="1"/>
        <s v="190/2025" u="1"/>
        <s v="189/2025" u="1"/>
        <s v="188/2025" u="1"/>
        <s v="187/2025" u="1"/>
        <s v="186/2025" u="1"/>
        <s v="185/2025" u="1"/>
        <s v="184/2025" u="1"/>
        <s v="183/2025" u="1"/>
        <s v="182/2025" u="1"/>
        <s v="181/2025" u="1"/>
        <s v="180/2025" u="1"/>
        <s v="179/2025" u="1"/>
        <s v="178/2025" u="1"/>
        <s v="177/2025" u="1"/>
        <s v="176/2025" u="1"/>
        <s v="175/2025" u="1"/>
        <s v="174/2025" u="1"/>
        <s v="173/2025" u="1"/>
        <s v="172/2025" u="1"/>
        <s v="171/2025" u="1"/>
        <s v="170/2025" u="1"/>
        <s v="169/2025" u="1"/>
        <s v="168/2025" u="1"/>
        <s v="167/2025" u="1"/>
        <s v="166/2025" u="1"/>
        <s v="165/2025" u="1"/>
        <s v="164/2025" u="1"/>
        <s v="163/2025" u="1"/>
        <s v="162/2025" u="1"/>
        <s v="161/2025" u="1"/>
        <s v="160/2025" u="1"/>
        <s v="159/2025" u="1"/>
        <s v="158/2025" u="1"/>
        <s v="157/2025" u="1"/>
        <s v="156/2025" u="1"/>
        <s v="155/2025" u="1"/>
        <s v="154/2025" u="1"/>
        <s v="153/2025" u="1"/>
        <s v="152/2025" u="1"/>
        <s v="151/2025" u="1"/>
        <s v="150/2025" u="1"/>
        <s v="149/2025" u="1"/>
        <s v="148/2025" u="1"/>
        <s v="147/2025" u="1"/>
        <s v="146/2025" u="1"/>
        <s v="145/2025" u="1"/>
        <s v="144/2025" u="1"/>
        <s v="143/2025" u="1"/>
        <s v="142/2025" u="1"/>
        <s v="141/2025" u="1"/>
        <s v="140/2025" u="1"/>
        <s v="139/2025" u="1"/>
        <s v="138/2025" u="1"/>
        <s v="137/2025" u="1"/>
        <s v="136/2025" u="1"/>
        <s v="135/2025" u="1"/>
        <s v="134/2025" u="1"/>
        <s v="133/2025" u="1"/>
        <s v="132/2025" u="1"/>
        <s v="131/2025" u="1"/>
        <s v="130/2025" u="1"/>
        <s v="129/2025" u="1"/>
        <s v="128/2025" u="1"/>
        <s v="127/2025" u="1"/>
        <s v="126/2025" u="1"/>
        <s v="125/2025" u="1"/>
        <s v="124/2025" u="1"/>
        <s v="123/2025" u="1"/>
        <s v="122/2025" u="1"/>
        <s v="121/2025" u="1"/>
        <s v="120/2025" u="1"/>
        <s v="119/2025" u="1"/>
        <s v="118/2025" u="1"/>
        <s v="117/2025" u="1"/>
        <s v="116/2025" u="1"/>
        <s v="115/2025" u="1"/>
        <s v="114/2025" u="1"/>
        <s v="113/2025" u="1"/>
        <s v="112/2025" u="1"/>
        <s v="111/2025" u="1"/>
        <s v="110/2025" u="1"/>
        <s v="109/2025" u="1"/>
        <s v="108/2025" u="1"/>
        <s v="107/2025" u="1"/>
        <s v="106/2025" u="1"/>
        <s v="105/2025" u="1"/>
        <s v="104/2025" u="1"/>
        <s v="103/2025" u="1"/>
        <s v="102/2025" u="1"/>
        <s v="101/2025" u="1"/>
        <s v="100/2025" u="1"/>
        <s v="99/2025" u="1"/>
        <s v="98/2025" u="1"/>
        <s v="97/2025" u="1"/>
        <s v="96/2025" u="1"/>
        <s v="95/2025" u="1"/>
        <s v="94/2025" u="1"/>
        <s v="93/2025" u="1"/>
        <s v="92/2025" u="1"/>
        <s v="91/2025" u="1"/>
        <s v="90/2025" u="1"/>
        <s v="89/2025" u="1"/>
        <s v="88/2025" u="1"/>
        <s v="87/2025" u="1"/>
        <s v="86/2025" u="1"/>
        <s v="85/2025" u="1"/>
        <s v="84/2025" u="1"/>
        <s v="83/2025" u="1"/>
        <s v="82/2025" u="1"/>
        <s v="81/2025" u="1"/>
        <s v="80/2025" u="1"/>
        <s v="79/2025" u="1"/>
        <s v="78/2025" u="1"/>
        <s v="77/2025" u="1"/>
        <s v="76/2025" u="1"/>
        <s v="75/2025" u="1"/>
        <s v="74/2025" u="1"/>
        <s v="73/2025" u="1"/>
        <s v="72/2025" u="1"/>
        <s v="71/2025" u="1"/>
        <s v="70/2025" u="1"/>
        <s v="69/2025" u="1"/>
        <s v="68/2025" u="1"/>
        <s v="67/2025" u="1"/>
        <s v="66/2025" u="1"/>
        <s v="65/2025" u="1"/>
        <s v="64/2025" u="1"/>
        <s v="63/2025" u="1"/>
        <s v="62/2025" u="1"/>
        <s v="61/2025" u="1"/>
        <s v="60/2025" u="1"/>
        <s v="59/2025" u="1"/>
        <s v="58/2025" u="1"/>
        <s v="57/2025" u="1"/>
        <s v="56/2025" u="1"/>
        <s v="55/2025" u="1"/>
        <s v="54/2025" u="1"/>
        <s v="53/2025" u="1"/>
        <s v="52/2025" u="1"/>
        <s v="51/2025" u="1"/>
        <s v="50/2025" u="1"/>
        <s v="49/2025" u="1"/>
        <s v="48/2025" u="1"/>
        <s v="47/2025" u="1"/>
        <s v="46/2025" u="1"/>
        <s v="45/2025" u="1"/>
        <s v="44/2025" u="1"/>
        <s v="43/2025" u="1"/>
        <s v="42/2025" u="1"/>
        <s v="41/2025" u="1"/>
        <s v="40/2025" u="1"/>
        <s v="39/2025" u="1"/>
        <s v="38/2025" u="1"/>
        <s v="37/2025" u="1"/>
        <s v="36/2025" u="1"/>
        <s v="35/2025" u="1"/>
        <s v="34/2025" u="1"/>
        <s v="33/2025" u="1"/>
        <s v="32/2025" u="1"/>
        <s v="31/2025" u="1"/>
        <s v="30/2025" u="1"/>
        <s v="29/2025" u="1"/>
        <s v="28/2025" u="1"/>
        <s v="27/2025" u="1"/>
        <s v="26/2025" u="1"/>
        <s v="25/2025" u="1"/>
        <s v="24/2025" u="1"/>
        <s v="23/2025" u="1"/>
        <s v="22/2025" u="1"/>
        <s v="21/2025" u="1"/>
        <s v="20/2025" u="1"/>
        <s v="19/2025" u="1"/>
        <s v="18/2025" u="1"/>
        <s v="17/2025" u="1"/>
        <s v="16/2025" u="1"/>
        <s v="15/2025" u="1"/>
        <s v="14/2025" u="1"/>
        <s v="13/2025" u="1"/>
        <s v="12/2025" u="1"/>
        <s v="11/2025" u="1"/>
        <s v="10/2025" u="1"/>
        <s v="9/2025" u="1"/>
        <s v="8/2025" u="1"/>
        <s v="7/2025" u="1"/>
        <s v="6/2025" u="1"/>
        <s v="5/2025" u="1"/>
        <s v="4/2025" u="1"/>
        <s v="3/2025" u="1"/>
        <s v="2/2025" u="1"/>
        <s v="1/2025" u="1"/>
        <s v="4992/2024" u="1"/>
        <s v="4991/2024" u="1"/>
        <s v="4990/2024" u="1"/>
        <s v="4989/2024" u="1"/>
        <s v="4988/2024" u="1"/>
        <s v="4987/2024" u="1"/>
        <s v="4986/2024" u="1"/>
        <s v="4985/2024" u="1"/>
        <s v="4984/2024" u="1"/>
        <s v="4983/2024" u="1"/>
        <s v="4982/2024" u="1"/>
        <s v="4981/2024" u="1"/>
        <s v="4980/2024" u="1"/>
        <s v="4979/2024" u="1"/>
        <s v="4978/2024" u="1"/>
        <s v="4977/2024" u="1"/>
        <s v="4976/2024" u="1"/>
        <s v="4975/2024" u="1"/>
        <s v="4974/2024" u="1"/>
        <s v="4973/2024" u="1"/>
        <s v="4972/2024" u="1"/>
        <s v="4971/2024" u="1"/>
        <s v="4970/2024" u="1"/>
        <s v="4969/2024" u="1"/>
        <s v="4968/2024" u="1"/>
        <s v="4967/2024" u="1"/>
        <s v="4966/2024" u="1"/>
        <s v="4965/2024" u="1"/>
        <s v="4964/2024" u="1"/>
        <s v="4963/2024" u="1"/>
        <s v="4962/2024" u="1"/>
        <s v="4961/2024" u="1"/>
        <s v="4960/2024" u="1"/>
        <s v="4959/2024" u="1"/>
        <s v="4958/2024" u="1"/>
        <s v="4957/2024" u="1"/>
        <s v="4956/2024" u="1"/>
        <s v="4955/2024" u="1"/>
        <s v="4954/2024" u="1"/>
        <s v="4953/2024" u="1"/>
        <s v="4952/2024" u="1"/>
        <s v="4951/2024" u="1"/>
        <s v="4950/2024" u="1"/>
        <s v="4949/2024" u="1"/>
        <s v="4948/2024" u="1"/>
        <s v="4947/2024" u="1"/>
        <s v="4946/2024" u="1"/>
        <s v="4945/2024" u="1"/>
        <s v="4944/2024" u="1"/>
        <s v="4943/2024" u="1"/>
        <s v="4942/2024" u="1"/>
        <s v="4941/2024" u="1"/>
        <s v="4940/2024" u="1"/>
        <s v="4939/2024" u="1"/>
        <s v="4938/2024" u="1"/>
        <s v="4937/2024" u="1"/>
        <s v="4936/2024" u="1"/>
        <s v="4935/2024" u="1"/>
        <s v="4934/2024" u="1"/>
        <s v="4933/2024" u="1"/>
        <s v="4932/2024" u="1"/>
        <s v="4931/2024" u="1"/>
        <s v="4930/2024" u="1"/>
        <s v="4929/2024" u="1"/>
        <s v="4928/2024" u="1"/>
        <s v="4927/2024" u="1"/>
        <s v="4926/2024" u="1"/>
        <s v="4925/2024" u="1"/>
        <s v="4924/2024" u="1"/>
        <s v="4923/2024" u="1"/>
        <s v="4922/2024" u="1"/>
        <s v="4921/2024" u="1"/>
        <s v="4920/2024" u="1"/>
        <s v="4919/2024" u="1"/>
        <s v="4918/2024" u="1"/>
        <s v="4917/2024" u="1"/>
        <s v="4916/2024" u="1"/>
        <s v="4915/2024" u="1"/>
        <s v="4914/2024" u="1"/>
        <s v="4913/2024" u="1"/>
        <s v="4912/2024" u="1"/>
        <s v="4911/2024" u="1"/>
        <s v="4910/2024" u="1"/>
        <s v="4909/2024" u="1"/>
        <s v="4908/2024" u="1"/>
        <s v="4907/2024" u="1"/>
        <s v="4906/2024" u="1"/>
        <s v="4905/2024" u="1"/>
        <s v="4904/2024" u="1"/>
        <s v="4903/2024" u="1"/>
        <s v="4902/2024" u="1"/>
        <s v="4901/2024" u="1"/>
        <s v="4900/2024" u="1"/>
        <s v="4899/2024" u="1"/>
        <s v="4898/2024" u="1"/>
        <s v="4897/2024" u="1"/>
        <s v="4896/2024" u="1"/>
        <s v="4895/2024" u="1"/>
        <s v="4894/2024" u="1"/>
        <s v="4893/2024" u="1"/>
        <s v="4892/2024" u="1"/>
        <s v="4891/2024" u="1"/>
        <s v="4890/2024" u="1"/>
        <s v="4889/2024" u="1"/>
        <s v="4888/2024" u="1"/>
        <s v="4887/2024" u="1"/>
        <s v="4886/2024" u="1"/>
        <s v="4885/2024" u="1"/>
        <s v="4884/2024" u="1"/>
        <s v="4883/2024" u="1"/>
        <s v="4882/2024" u="1"/>
        <s v="4881/2024" u="1"/>
        <s v="4880/2024" u="1"/>
        <s v="4879/2024" u="1"/>
        <s v="4878/2024" u="1"/>
        <s v="4877/2024" u="1"/>
        <s v="4876/2024" u="1"/>
        <s v="4875/2024" u="1"/>
        <s v="4874/2024" u="1"/>
        <s v="4873/2024" u="1"/>
        <s v="4872/2024" u="1"/>
        <s v="4871/2024" u="1"/>
        <s v="4870/2024" u="1"/>
        <s v="4869/2024" u="1"/>
        <s v="4868/2024" u="1"/>
        <s v="4867/2024" u="1"/>
        <s v="4866/2024" u="1"/>
        <s v="4865/2024" u="1"/>
        <s v="4864/2024" u="1"/>
        <s v="4863/2024" u="1"/>
        <s v="4862/2024" u="1"/>
        <s v="4861/2024" u="1"/>
        <s v="4860/2024" u="1"/>
        <s v="4859/2024" u="1"/>
        <s v="4858/2024" u="1"/>
        <s v="4857/2024" u="1"/>
        <s v="4856/2024" u="1"/>
        <s v="4855/2024" u="1"/>
        <s v="4854/2024" u="1"/>
        <s v="4853/2024" u="1"/>
        <s v="4852/2024" u="1"/>
        <s v="4851/2024" u="1"/>
        <s v="4850/2024" u="1"/>
        <s v="4849/2024" u="1"/>
        <s v="4848/2024" u="1"/>
        <s v="4847/2024" u="1"/>
        <s v="4846/2024" u="1"/>
        <s v="4845/2024" u="1"/>
        <s v="4844/2024" u="1"/>
        <s v="4843/2024" u="1"/>
        <s v="4842/2024" u="1"/>
        <s v="4841/2024" u="1"/>
        <s v="4840/2024" u="1"/>
        <s v="4839/2024" u="1"/>
        <s v="4838/2024" u="1"/>
        <s v="4837/2024" u="1"/>
        <s v="4836/2024" u="1"/>
        <s v="4835/2024" u="1"/>
        <s v="4834/2024" u="1"/>
        <s v="4833/2024" u="1"/>
        <s v="4832/2024" u="1"/>
        <s v="4831/2024" u="1"/>
        <s v="4830/2024" u="1"/>
        <s v="4829/2024" u="1"/>
        <s v="4828/2024" u="1"/>
        <s v="4827/2024" u="1"/>
        <s v="4826/2024" u="1"/>
        <s v="4825/2024" u="1"/>
        <s v="4824/2024" u="1"/>
        <s v="4823/2024" u="1"/>
        <s v="4822/2024" u="1"/>
        <s v="4821/2024" u="1"/>
        <s v="4820/2024" u="1"/>
        <s v="4819/2024" u="1"/>
        <s v="4818/2024" u="1"/>
        <s v="4817/2024" u="1"/>
        <s v="4816/2024" u="1"/>
        <s v="4815/2024" u="1"/>
        <s v="4814/2024" u="1"/>
        <s v="4813/2024" u="1"/>
        <s v="4812/2024" u="1"/>
        <s v="4811/2024" u="1"/>
        <s v="4810/2024" u="1"/>
        <s v="4809/2024" u="1"/>
        <s v="4808/2024" u="1"/>
        <s v="4807/2024" u="1"/>
        <s v="4806/2024" u="1"/>
        <s v="4805/2024" u="1"/>
        <s v="4804/2024" u="1"/>
        <s v="4803/2024" u="1"/>
        <s v="4802/2024" u="1"/>
        <s v="4801/2024" u="1"/>
        <s v="4800/2024" u="1"/>
        <s v="4799/2024" u="1"/>
        <s v="4798/2024" u="1"/>
        <s v="4797/2024" u="1"/>
        <s v="4796/2024" u="1"/>
        <s v="4795/2024" u="1"/>
        <s v="4794/2024" u="1"/>
        <s v="4793/2024" u="1"/>
        <s v="4792/2024" u="1"/>
        <s v="4791/2024" u="1"/>
        <s v="4790/2024" u="1"/>
        <s v="4789/2024" u="1"/>
        <s v="4788/2024" u="1"/>
        <s v="4787/2024" u="1"/>
        <s v="4786/2024" u="1"/>
        <s v="4785/2024" u="1"/>
        <s v="4784/2024" u="1"/>
        <s v="4783/2024" u="1"/>
        <s v="4782/2024" u="1"/>
        <s v="4781/2024" u="1"/>
        <s v="4780/2024" u="1"/>
        <s v="4779/2024" u="1"/>
        <s v="4778/2024" u="1"/>
        <s v="4777/2024" u="1"/>
        <s v="4776/2024" u="1"/>
        <s v="4775/2024" u="1"/>
        <s v="4774/2024" u="1"/>
        <s v="4773/2024" u="1"/>
        <s v="4772/2024" u="1"/>
        <s v="4771/2024" u="1"/>
        <s v="4770/2024" u="1"/>
        <s v="4769/2024" u="1"/>
        <s v="4768/2024" u="1"/>
        <s v="4767/2024" u="1"/>
        <s v="4766/2024" u="1"/>
        <s v="4765/2024" u="1"/>
        <s v="4764/2024" u="1"/>
        <s v="4763/2024" u="1"/>
        <s v="4762/2024" u="1"/>
        <s v="4761/2024" u="1"/>
        <s v="4760/2024" u="1"/>
        <s v="4759/2024" u="1"/>
        <s v="4758/2024" u="1"/>
        <s v="4757/2024" u="1"/>
        <s v="4756/2024" u="1"/>
        <s v="4755/2024" u="1"/>
        <s v="4754/2024" u="1"/>
        <s v="4753/2024" u="1"/>
        <s v="4752/2024" u="1"/>
        <s v="4751/2024" u="1"/>
        <s v="4750/2024" u="1"/>
        <s v="4749/2024" u="1"/>
        <s v="4748/2024" u="1"/>
        <s v="4747/2024" u="1"/>
        <s v="4746/2024" u="1"/>
        <s v="4745/2024" u="1"/>
        <s v="4744/2024" u="1"/>
        <s v="4743/2024" u="1"/>
        <s v="4742/2024" u="1"/>
        <s v="4741/2024" u="1"/>
        <s v="4740/2024" u="1"/>
        <s v="4739/2024" u="1"/>
        <s v="4738/2024" u="1"/>
        <s v="4737/2024" u="1"/>
        <s v="4736/2024" u="1"/>
        <s v="4735/2024" u="1"/>
        <s v="4734/2024" u="1"/>
        <s v="4733/2024" u="1"/>
        <s v="4732/2024" u="1"/>
        <s v="4731/2024" u="1"/>
        <s v="4730/2024" u="1"/>
        <s v="4729/2024" u="1"/>
        <s v="4728/2024" u="1"/>
        <s v="4727/2024" u="1"/>
        <s v="4726/2024" u="1"/>
        <s v="4725/2024" u="1"/>
        <s v="4724/2024" u="1"/>
        <s v="4723/2024" u="1"/>
        <s v="4722/2024" u="1"/>
        <s v="4721/2024" u="1"/>
        <s v="4720/2024" u="1"/>
        <s v="4719/2024" u="1"/>
        <s v="4718/2024" u="1"/>
        <s v="4717/2024" u="1"/>
        <s v="4716/2024" u="1"/>
        <s v="4715/2024" u="1"/>
        <s v="4714/2024" u="1"/>
        <s v="4713/2024" u="1"/>
        <s v="4712/2024" u="1"/>
        <s v="4711/2024" u="1"/>
        <s v="4710/2024" u="1"/>
        <s v="4709/2024" u="1"/>
        <s v="4708/2024" u="1"/>
        <s v="4707/2024" u="1"/>
        <s v="4706/2024" u="1"/>
        <s v="4705/2024" u="1"/>
        <s v="4704/2024" u="1"/>
        <s v="4703/2024" u="1"/>
        <s v="4702/2024" u="1"/>
        <s v="4701/2024" u="1"/>
        <s v="4700/2024" u="1"/>
        <s v="4699/2024" u="1"/>
        <s v="4698/2024" u="1"/>
        <s v="4697/2024" u="1"/>
        <s v="4696/2024" u="1"/>
        <s v="4695/2024" u="1"/>
        <s v="4694/2024" u="1"/>
        <s v="4693/2024" u="1"/>
        <s v="4692/2024" u="1"/>
        <s v="4691/2024" u="1"/>
        <s v="4690/2024" u="1"/>
        <s v="4689/2024" u="1"/>
        <s v="4688/2024" u="1"/>
        <s v="4687/2024" u="1"/>
        <s v="4686/2024" u="1"/>
        <s v="4685/2024" u="1"/>
        <s v="4684/2024" u="1"/>
        <s v="4683/2024" u="1"/>
        <s v="4682/2024" u="1"/>
        <s v="4681/2024" u="1"/>
        <s v="4680/2024" u="1"/>
        <s v="4679/2024" u="1"/>
        <s v="4678/2024" u="1"/>
        <s v="4677/2024" u="1"/>
        <s v="4676/2024" u="1"/>
        <s v="4675/2024" u="1"/>
        <s v="4674/2024" u="1"/>
        <s v="4673/2024" u="1"/>
        <s v="4672/2024" u="1"/>
        <s v="4671/2024" u="1"/>
        <s v="4670/2024" u="1"/>
        <s v="4669/2024" u="1"/>
        <s v="4668/2024" u="1"/>
        <s v="4667/2024" u="1"/>
        <s v="4666/2024" u="1"/>
        <s v="4665/2024" u="1"/>
        <s v="4664/2024" u="1"/>
        <s v="4663/2024" u="1"/>
        <s v="4662/2024" u="1"/>
        <s v="4661/2024" u="1"/>
        <s v="4660/2024" u="1"/>
        <s v="4659/2024" u="1"/>
        <s v="4658/2024" u="1"/>
        <s v="4657/2024" u="1"/>
        <s v="4656/2024" u="1"/>
        <s v="4655/2024" u="1"/>
        <s v="4654/2024" u="1"/>
        <s v="4653/2024" u="1"/>
        <s v="4652/2024" u="1"/>
        <s v="4651/2024" u="1"/>
        <s v="4650/2024" u="1"/>
        <s v="4649/2024" u="1"/>
        <s v="4648/2024" u="1"/>
        <s v="4647/2024" u="1"/>
        <s v="4646/2024" u="1"/>
        <s v="4645/2024" u="1"/>
        <s v="4644/2024" u="1"/>
        <s v="4643/2024" u="1"/>
        <s v="4642/2024" u="1"/>
        <s v="4641/2024" u="1"/>
        <s v="4640/2024" u="1"/>
        <s v="4639/2024" u="1"/>
        <s v="4638/2024" u="1"/>
        <s v="4637/2024" u="1"/>
        <s v="4636/2024" u="1"/>
        <s v="4635/2024" u="1"/>
        <s v="4634/2024" u="1"/>
        <s v="4633/2024" u="1"/>
        <s v="4632/2024" u="1"/>
        <s v="4631/2024" u="1"/>
        <s v="4630/2024" u="1"/>
        <s v="4629/2024" u="1"/>
        <s v="4628/2024" u="1"/>
        <s v="4627/2024" u="1"/>
        <s v="4626/2024" u="1"/>
        <s v="4625/2024" u="1"/>
        <s v="4624/2024" u="1"/>
        <s v="4623/2024" u="1"/>
        <s v="4622/2024" u="1"/>
        <s v="4621/2024" u="1"/>
        <s v="4620/2024" u="1"/>
        <s v="4619/2024" u="1"/>
        <s v="4618/2024" u="1"/>
        <s v="4617/2024" u="1"/>
        <s v="4616/2024" u="1"/>
        <s v="4615/2024" u="1"/>
        <s v="4614/2024" u="1"/>
        <s v="4613/2024" u="1"/>
        <s v="4612/2024" u="1"/>
        <s v="4611/2024" u="1"/>
        <s v="4610/2024" u="1"/>
        <s v="4609/2024" u="1"/>
        <s v="4608/2024" u="1"/>
        <s v="4607/2024" u="1"/>
        <s v="4606/2024" u="1"/>
        <s v="4605/2024" u="1"/>
        <s v="4604/2024" u="1"/>
        <s v="4603/2024" u="1"/>
        <s v="4602/2024" u="1"/>
        <s v="4601/2024" u="1"/>
        <s v="4600/2024" u="1"/>
        <s v="4599/2024" u="1"/>
        <s v="4598/2024" u="1"/>
        <s v="4597/2024" u="1"/>
        <s v="4596/2024" u="1"/>
        <s v="4595/2024" u="1"/>
        <s v="4594/2024" u="1"/>
        <s v="4593/2024" u="1"/>
        <s v="4592/2024" u="1"/>
        <s v="4591/2024" u="1"/>
        <s v="4590/2024" u="1"/>
        <s v="4589/2024" u="1"/>
        <s v="4588/2024" u="1"/>
        <s v="4587/2024" u="1"/>
        <s v="4586/2024" u="1"/>
        <s v="4585/2024" u="1"/>
        <s v="4584/2024" u="1"/>
        <s v="4583/2024" u="1"/>
        <s v="4582/2024" u="1"/>
        <s v="4581/2024" u="1"/>
        <s v="4580/2024" u="1"/>
        <s v="4579/2024" u="1"/>
        <s v="4578/2024" u="1"/>
        <s v="4577/2024" u="1"/>
        <s v="4576/2024" u="1"/>
        <s v="4575/2024" u="1"/>
        <s v="4574/2024" u="1"/>
        <s v="4573/2024" u="1"/>
        <s v="4572/2024" u="1"/>
        <s v="4571/2024" u="1"/>
        <s v="4570/2024" u="1"/>
        <s v="4569/2024" u="1"/>
        <s v="4568/2024" u="1"/>
        <s v="4567/2024" u="1"/>
        <s v="4566/2024" u="1"/>
        <s v="4565/2024" u="1"/>
        <s v="4564/2024" u="1"/>
        <s v="4563/2024" u="1"/>
        <s v="4562/2024" u="1"/>
        <s v="4561/2024" u="1"/>
        <s v="4560/2024" u="1"/>
        <s v="4559/2024" u="1"/>
        <s v="4558/2024" u="1"/>
        <s v="4557/2024" u="1"/>
        <s v="4556/2024" u="1"/>
        <s v="4555/2024" u="1"/>
        <s v="4554/2024" u="1"/>
        <s v="4553/2024" u="1"/>
        <s v="4552/2024" u="1"/>
        <s v="4551/2024" u="1"/>
        <s v="4550/2024" u="1"/>
        <s v="4549/2024" u="1"/>
        <s v="4548/2024" u="1"/>
        <s v="4547/2024" u="1"/>
        <s v="4546/2024" u="1"/>
        <s v="4545/2024" u="1"/>
        <s v="4544/2024" u="1"/>
        <s v="4543/2024" u="1"/>
        <s v="4542/2024" u="1"/>
        <s v="4541/2024" u="1"/>
        <s v="4540/2024" u="1"/>
        <s v="4539/2024" u="1"/>
        <s v="4538/2024" u="1"/>
        <s v="4537/2024" u="1"/>
        <s v="4536/2024" u="1"/>
        <s v="4535/2024" u="1"/>
        <s v="4534/2024" u="1"/>
        <s v="4533/2024" u="1"/>
        <s v="4532/2024" u="1"/>
        <s v="4531/2024" u="1"/>
        <s v="4530/2024" u="1"/>
        <s v="4529/2024" u="1"/>
        <s v="4528/2024" u="1"/>
        <s v="4527/2024" u="1"/>
        <s v="4526/2024" u="1"/>
        <s v="4525/2024" u="1"/>
        <s v="4524/2024" u="1"/>
        <s v="4523/2024" u="1"/>
        <s v="4522/2024" u="1"/>
        <s v="4521/2024" u="1"/>
        <s v="4520/2024" u="1"/>
        <s v="4519/2024" u="1"/>
        <s v="4518/2024" u="1"/>
        <s v="4517/2024" u="1"/>
        <s v="4516/2024" u="1"/>
        <s v="4515/2024" u="1"/>
        <s v="4514/2024" u="1"/>
        <s v="4513/2024" u="1"/>
        <s v="4512/2024" u="1"/>
        <s v="4511/2024" u="1"/>
        <s v="4510/2024" u="1"/>
        <s v="4509/2024" u="1"/>
        <s v="4508/2024" u="1"/>
        <s v="4507/2024" u="1"/>
        <s v="4506/2024" u="1"/>
        <s v="4505/2024" u="1"/>
        <s v="4504/2024" u="1"/>
        <s v="4503/2024" u="1"/>
        <s v="4502/2024" u="1"/>
        <s v="4501/2024" u="1"/>
        <s v="4500/2024" u="1"/>
        <s v="4499/2024" u="1"/>
        <s v="4498/2024" u="1"/>
        <s v="4497/2024" u="1"/>
        <s v="4496/2024" u="1"/>
        <s v="4495/2024" u="1"/>
        <s v="4494/2024" u="1"/>
        <s v="4493/2024" u="1"/>
        <s v="4492/2024" u="1"/>
        <s v="4491/2024" u="1"/>
        <s v="4490/2024" u="1"/>
        <s v="4489/2024" u="1"/>
        <s v="4488/2024" u="1"/>
        <s v="4487/2024" u="1"/>
        <s v="4486/2024" u="1"/>
        <s v="4485/2024" u="1"/>
        <s v="4484/2024" u="1"/>
        <s v="4483/2024" u="1"/>
        <s v="4482/2024" u="1"/>
        <s v="4481/2024" u="1"/>
        <s v="4480/2024" u="1"/>
        <s v="4479/2024" u="1"/>
        <s v="4478/2024" u="1"/>
        <s v="4477/2024" u="1"/>
        <s v="4476/2024" u="1"/>
        <s v="4475/2024" u="1"/>
        <s v="4474/2024" u="1"/>
        <s v="4473/2024" u="1"/>
        <s v="4472/2024" u="1"/>
        <s v="4471/2024" u="1"/>
        <s v="4470/2024" u="1"/>
        <s v="4469/2024" u="1"/>
        <s v="4468/2024" u="1"/>
        <s v="4467/2024" u="1"/>
        <s v="4466/2024" u="1"/>
        <s v="4465/2024" u="1"/>
        <s v="4464/2024" u="1"/>
        <s v="4463/2024" u="1"/>
        <s v="4462/2024" u="1"/>
        <s v="4461/2024" u="1"/>
        <s v="4460/2024" u="1"/>
        <s v="4459/2024" u="1"/>
        <s v="4458/2024" u="1"/>
        <s v="4457/2024" u="1"/>
        <s v="4456/2024" u="1"/>
        <s v="4455/2024" u="1"/>
        <s v="4454/2024" u="1"/>
        <s v="4453/2024" u="1"/>
        <s v="4452/2024" u="1"/>
        <s v="4451/2024" u="1"/>
        <s v="4450/2024" u="1"/>
        <s v="4449/2024" u="1"/>
        <s v="4448/2024" u="1"/>
        <s v="4447/2024" u="1"/>
        <s v="4446/2024" u="1"/>
        <s v="4445/2024" u="1"/>
        <s v="4444/2024" u="1"/>
        <s v="4443/2024" u="1"/>
        <s v="4442/2024" u="1"/>
        <s v="4441/2024" u="1"/>
        <s v="4440/2024" u="1"/>
        <s v="4439/2024" u="1"/>
        <s v="4438/2024" u="1"/>
        <s v="4437/2024" u="1"/>
        <s v="4436/2024" u="1"/>
        <s v="4435/2024" u="1"/>
        <s v="4434/2024" u="1"/>
        <s v="4433/2024" u="1"/>
        <s v="4432/2024" u="1"/>
        <s v="4431/2024" u="1"/>
        <s v="4430/2024" u="1"/>
        <s v="4429/2024" u="1"/>
        <s v="4428/2024" u="1"/>
        <s v="4427/2024" u="1"/>
        <s v="4426/2024" u="1"/>
        <s v="4425/2024" u="1"/>
        <s v="4424/2024" u="1"/>
        <s v="4423/2024" u="1"/>
        <s v="4422/2024" u="1"/>
        <s v="4421/2024" u="1"/>
        <s v="4420/2024" u="1"/>
        <s v="4419/2024" u="1"/>
        <s v="4418/2024" u="1"/>
        <s v="4417/2024" u="1"/>
        <s v="4416/2024" u="1"/>
        <s v="4415/2024" u="1"/>
        <s v="4414/2024" u="1"/>
        <s v="4413/2024" u="1"/>
        <s v="4412/2024" u="1"/>
        <s v="4411/2024" u="1"/>
        <s v="4410/2024" u="1"/>
        <s v="4409/2024" u="1"/>
        <s v="4408/2024" u="1"/>
        <s v="4407/2024" u="1"/>
        <s v="4406/2024" u="1"/>
        <s v="4405/2024" u="1"/>
        <s v="4404/2024" u="1"/>
        <s v="4403/2024" u="1"/>
        <s v="4402/2024" u="1"/>
        <s v="4401/2024" u="1"/>
        <s v="4400/2024" u="1"/>
        <s v="4399/2024" u="1"/>
        <s v="4398/2024" u="1"/>
        <s v="4397/2024" u="1"/>
        <s v="4396/2024" u="1"/>
        <s v="4395/2024" u="1"/>
        <s v="4394/2024" u="1"/>
        <s v="4393/2024" u="1"/>
        <s v="4392/2024" u="1"/>
        <s v="4391/2024" u="1"/>
        <s v="4390/2024" u="1"/>
        <s v="4389/2024" u="1"/>
        <s v="4388/2024" u="1"/>
        <s v="4387/2024" u="1"/>
        <s v="4386/2024" u="1"/>
        <s v="4385/2024" u="1"/>
        <s v="4384/2024" u="1"/>
        <s v="4383/2024" u="1"/>
        <s v="4382/2024" u="1"/>
        <s v="4381/2024" u="1"/>
        <s v="4380/2024" u="1"/>
        <s v="4379/2024" u="1"/>
        <s v="4378/2024" u="1"/>
        <s v="4377/2024" u="1"/>
        <s v="4376/2024" u="1"/>
        <s v="4375/2024" u="1"/>
        <s v="4374/2024" u="1"/>
        <s v="4373/2024" u="1"/>
        <s v="4372/2024" u="1"/>
        <s v="4371/2024" u="1"/>
        <s v="4370/2024" u="1"/>
        <s v="4369/2024" u="1"/>
        <s v="4368/2024" u="1"/>
        <s v="4367/2024" u="1"/>
        <s v="4366/2024" u="1"/>
        <s v="4365/2024" u="1"/>
        <s v="4364/2024" u="1"/>
        <s v="4363/2024" u="1"/>
        <s v="4362/2024" u="1"/>
        <s v="4361/2024" u="1"/>
        <s v="4360/2024" u="1"/>
        <s v="4359/2024" u="1"/>
        <s v="4358/2024" u="1"/>
        <s v="4357/2024" u="1"/>
        <s v="4356/2024" u="1"/>
        <s v="4355/2024" u="1"/>
        <s v="4354/2024" u="1"/>
        <s v="4353/2024" u="1"/>
        <s v="4352/2024" u="1"/>
        <s v="4351/2024" u="1"/>
        <s v="4350/2024" u="1"/>
        <s v="4349/2024" u="1"/>
        <s v="4348/2024" u="1"/>
        <s v="4347/2024" u="1"/>
        <s v="4346/2024" u="1"/>
        <s v="4345/2024" u="1"/>
        <s v="4344/2024" u="1"/>
        <s v="4343/2024" u="1"/>
        <s v="4342/2024" u="1"/>
        <s v="4341/2024" u="1"/>
        <s v="4340/2024" u="1"/>
        <s v="4339/2024" u="1"/>
        <s v="4338/2024" u="1"/>
        <s v="4337/2024" u="1"/>
        <s v="4336/2024" u="1"/>
        <s v="4335/2024" u="1"/>
        <s v="4334/2024" u="1"/>
        <s v="4333/2024" u="1"/>
        <s v="4332/2024" u="1"/>
        <s v="4331/2024" u="1"/>
        <s v="4330/2024" u="1"/>
        <s v="4329/2024" u="1"/>
        <s v="4328/2024" u="1"/>
        <s v="4327/2024" u="1"/>
        <s v="4326/2024" u="1"/>
        <s v="4325/2024" u="1"/>
        <s v="4324/2024" u="1"/>
        <s v="4323/2024" u="1"/>
        <s v="4322/2024" u="1"/>
        <s v="4321/2024" u="1"/>
        <s v="4320/2024" u="1"/>
        <s v="4319/2024" u="1"/>
        <s v="4318/2024" u="1"/>
        <s v="4317/2024" u="1"/>
        <s v="4316/2024" u="1"/>
        <s v="4315/2024" u="1"/>
        <s v="4314/2024" u="1"/>
        <s v="4313/2024" u="1"/>
        <s v="4312/2024" u="1"/>
        <s v="4311/2024" u="1"/>
        <s v="4310/2024" u="1"/>
        <s v="4309/2024" u="1"/>
        <s v="4308/2024" u="1"/>
        <s v="4307/2024" u="1"/>
        <s v="4306/2024" u="1"/>
        <s v="4305/2024" u="1"/>
        <s v="4304/2024" u="1"/>
        <s v="4303/2024" u="1"/>
        <s v="4302/2024" u="1"/>
        <s v="4301/2024" u="1"/>
        <s v="4300/2024" u="1"/>
        <s v="4299/2024" u="1"/>
        <s v="4298/2024" u="1"/>
        <s v="4297/2024" u="1"/>
        <s v="4296/2024" u="1"/>
        <s v="4295/2024" u="1"/>
        <s v="4294/2024" u="1"/>
        <s v="4293/2024" u="1"/>
        <s v="4292/2024" u="1"/>
        <s v="4291/2024" u="1"/>
        <s v="4290/2024" u="1"/>
        <s v="4289/2024" u="1"/>
        <s v="4288/2024" u="1"/>
        <s v="4287/2024" u="1"/>
        <s v="4286/2024" u="1"/>
        <s v="4285/2024" u="1"/>
        <s v="4284/2024" u="1"/>
        <s v="4283/2024" u="1"/>
        <s v="4282/2024" u="1"/>
        <s v="4281/2024" u="1"/>
        <s v="4280/2024" u="1"/>
        <s v="4279/2024" u="1"/>
        <s v="4278/2024" u="1"/>
        <s v="4277/2024" u="1"/>
        <s v="4276/2024" u="1"/>
        <s v="4275/2024" u="1"/>
        <s v="4274/2024" u="1"/>
        <s v="4273/2024" u="1"/>
        <s v="4272/2024" u="1"/>
        <s v="4271/2024" u="1"/>
        <s v="4270/2024" u="1"/>
        <s v="4269/2024" u="1"/>
        <s v="4268/2024" u="1"/>
        <s v="4267/2024" u="1"/>
        <s v="4266/2024" u="1"/>
        <s v="4265/2024" u="1"/>
        <s v="4264/2024" u="1"/>
        <s v="4263/2024" u="1"/>
        <s v="4262/2024" u="1"/>
        <s v="4261/2024" u="1"/>
        <s v="4260/2024" u="1"/>
        <s v="4259/2024" u="1"/>
        <s v="4258/2024" u="1"/>
        <s v="4257/2024" u="1"/>
        <s v="4256/2024" u="1"/>
        <s v="4255/2024" u="1"/>
        <s v="4254/2024" u="1"/>
        <s v="4253/2024" u="1"/>
        <s v="4252/2024" u="1"/>
        <s v="4251/2024" u="1"/>
        <s v="4250/2024" u="1"/>
        <s v="4249/2024" u="1"/>
        <s v="4248/2024" u="1"/>
        <s v="4247/2024" u="1"/>
        <s v="4246/2024" u="1"/>
        <s v="4245/2024" u="1"/>
        <s v="4244/2024" u="1"/>
        <s v="4243/2024" u="1"/>
        <s v="4242/2024" u="1"/>
        <s v="4241/2024" u="1"/>
        <s v="4240/2024" u="1"/>
        <s v="4239/2024" u="1"/>
        <s v="4238/2024" u="1"/>
        <s v="4237/2024" u="1"/>
        <s v="4236/2024" u="1"/>
        <s v="4235/2024" u="1"/>
        <s v="4234/2024" u="1"/>
        <s v="4233/2024" u="1"/>
        <s v="4232/2024" u="1"/>
        <s v="4231/2024" u="1"/>
        <s v="4230/2024" u="1"/>
        <s v="4229/2024" u="1"/>
        <s v="4228/2024" u="1"/>
        <s v="4227/2024" u="1"/>
        <s v="4226/2024" u="1"/>
        <s v="4225/2024" u="1"/>
        <s v="4224/2024" u="1"/>
        <s v="4223/2024" u="1"/>
        <s v="4222/2024" u="1"/>
        <s v="4221/2024" u="1"/>
        <s v="4220/2024" u="1"/>
        <s v="4219/2024" u="1"/>
        <s v="4218/2024" u="1"/>
        <s v="4217/2024" u="1"/>
        <s v="4216/2024" u="1"/>
        <s v="4215/2024" u="1"/>
        <s v="4214/2024" u="1"/>
        <s v="4213/2024" u="1"/>
        <s v="4212/2024" u="1"/>
        <s v="4211/2024" u="1"/>
        <s v="4210/2024" u="1"/>
        <s v="4209/2024" u="1"/>
        <s v="4208/2024" u="1"/>
        <s v="4207/2024" u="1"/>
        <s v="4206/2024" u="1"/>
        <s v="4205/2024" u="1"/>
        <s v="4204/2024" u="1"/>
        <s v="4203/2024" u="1"/>
        <s v="4202/2024" u="1"/>
        <s v="4201/2024" u="1"/>
        <s v="4200/2024" u="1"/>
        <s v="4199/2024" u="1"/>
        <s v="4198/2024" u="1"/>
        <s v="4197/2024" u="1"/>
        <s v="4196/2024" u="1"/>
        <s v="4195/2024" u="1"/>
        <s v="4194/2024" u="1"/>
        <s v="4193/2024" u="1"/>
        <s v="4192/2024" u="1"/>
        <s v="4191/2024" u="1"/>
        <s v="4190/2024" u="1"/>
        <s v="4189/2024" u="1"/>
        <s v="4188/2024" u="1"/>
        <s v="4187/2024" u="1"/>
        <s v="4186/2024" u="1"/>
        <s v="4185/2024" u="1"/>
        <s v="4184/2024" u="1"/>
        <s v="4183/2024" u="1"/>
        <s v="4182/2024" u="1"/>
        <s v="4181/2024" u="1"/>
        <s v="4180/2024" u="1"/>
        <s v="4179/2024" u="1"/>
        <s v="4178/2024" u="1"/>
        <s v="4177/2024" u="1"/>
        <s v="4176/2024" u="1"/>
        <s v="4175/2024" u="1"/>
        <s v="4174/2024" u="1"/>
        <s v="4173/2024" u="1"/>
        <s v="4172/2024" u="1"/>
        <s v="4171/2024" u="1"/>
        <s v="4170/2024" u="1"/>
        <s v="4169/2024" u="1"/>
        <s v="4168/2024" u="1"/>
        <s v="4167/2024" u="1"/>
        <s v="4166/2024" u="1"/>
        <s v="4165/2024" u="1"/>
        <s v="4164/2024" u="1"/>
        <s v="4163/2024" u="1"/>
        <s v="4162/2024" u="1"/>
        <s v="4161/2024" u="1"/>
        <s v="4160/2024" u="1"/>
        <s v="4159/2024" u="1"/>
        <s v="4158/2024" u="1"/>
        <s v="4157/2024" u="1"/>
        <s v="4156/2024" u="1"/>
        <s v="4155/2024" u="1"/>
        <s v="4154/2024" u="1"/>
        <s v="4153/2024" u="1"/>
        <s v="4152/2024" u="1"/>
        <s v="4151/2024" u="1"/>
        <s v="4150/2024" u="1"/>
        <s v="4149/2024" u="1"/>
        <s v="4148/2024" u="1"/>
        <s v="4147/2024" u="1"/>
        <s v="4146/2024" u="1"/>
        <s v="4145/2024" u="1"/>
        <s v="4144/2024" u="1"/>
        <s v="4143/2024" u="1"/>
        <s v="4142/2024" u="1"/>
        <s v="4141/2024" u="1"/>
        <s v="4140/2024" u="1"/>
        <s v="4139/2024" u="1"/>
        <s v="4138/2024" u="1"/>
        <s v="4137/2024" u="1"/>
        <s v="4136/2024" u="1"/>
        <s v="4135/2024" u="1"/>
        <s v="4134/2024" u="1"/>
        <s v="4133/2024" u="1"/>
        <s v="4132/2024" u="1"/>
        <s v="4131/2024" u="1"/>
        <s v="4130/2024" u="1"/>
        <s v="4129/2024" u="1"/>
        <s v="4128/2024" u="1"/>
        <s v="4127/2024" u="1"/>
        <s v="4126/2024" u="1"/>
        <s v="4125/2024" u="1"/>
        <s v="4124/2024" u="1"/>
        <s v="4123/2024" u="1"/>
        <s v="4122/2024" u="1"/>
        <s v="4121/2024" u="1"/>
        <s v="4120/2024" u="1"/>
        <s v="4119/2024" u="1"/>
        <s v="4118/2024" u="1"/>
        <s v="4117/2024" u="1"/>
        <s v="4116/2024" u="1"/>
        <s v="4115/2024" u="1"/>
        <s v="4114/2024" u="1"/>
        <s v="4113/2024" u="1"/>
        <s v="4112/2024" u="1"/>
        <s v="4111/2024" u="1"/>
        <s v="4110/2024" u="1"/>
        <s v="4109/2024" u="1"/>
        <s v="4108/2024" u="1"/>
        <s v="4107/2024" u="1"/>
        <s v="4106/2024" u="1"/>
        <s v="4105/2024" u="1"/>
        <s v="4104/2024" u="1"/>
        <s v="4103/2024" u="1"/>
        <s v="4102/2024" u="1"/>
        <s v="4101/2024" u="1"/>
        <s v="4100/2024" u="1"/>
        <s v="4099/2024" u="1"/>
        <s v="4098/2024" u="1"/>
        <s v="4097/2024" u="1"/>
        <s v="4096/2024" u="1"/>
        <s v="4095/2024" u="1"/>
        <s v="4094/2024" u="1"/>
        <s v="4093/2024" u="1"/>
        <s v="4092/2024" u="1"/>
        <s v="4091/2024" u="1"/>
        <s v="4090/2024" u="1"/>
        <s v="4089/2024" u="1"/>
        <s v="4088/2024" u="1"/>
        <s v="4087/2024" u="1"/>
        <s v="4086/2024" u="1"/>
        <s v="4085/2024" u="1"/>
        <s v="4084/2024" u="1"/>
        <s v="4083/2024" u="1"/>
        <s v="4082/2024" u="1"/>
        <s v="4081/2024" u="1"/>
        <s v="4080/2024" u="1"/>
        <s v="4079/2024" u="1"/>
        <s v="4078/2024" u="1"/>
        <s v="4077/2024" u="1"/>
        <s v="4076/2024" u="1"/>
        <s v="4075/2024" u="1"/>
        <s v="4074/2024" u="1"/>
        <s v="4073/2024" u="1"/>
        <s v="4072/2024" u="1"/>
        <s v="4071/2024" u="1"/>
        <s v="4070/2024" u="1"/>
        <s v="4069/2024" u="1"/>
        <s v="4068/2024" u="1"/>
        <s v="4067/2024" u="1"/>
        <s v="4066/2024" u="1"/>
        <s v="4065/2024" u="1"/>
        <s v="4064/2024" u="1"/>
        <s v="4063/2024" u="1"/>
        <s v="4062/2024" u="1"/>
        <s v="4061/2024" u="1"/>
        <s v="4060/2024" u="1"/>
        <s v="4059/2024" u="1"/>
        <s v="4058/2024" u="1"/>
        <s v="4057/2024" u="1"/>
        <s v="4056/2024" u="1"/>
        <s v="4055/2024" u="1"/>
        <s v="4054/2024" u="1"/>
        <s v="4053/2024" u="1"/>
        <s v="4052/2024" u="1"/>
        <s v="4051/2024" u="1"/>
        <s v="4050/2024" u="1"/>
        <s v="4049/2024" u="1"/>
        <s v="4048/2024" u="1"/>
        <s v="4047/2024" u="1"/>
        <s v="4046/2024" u="1"/>
        <s v="4045/2024" u="1"/>
        <s v="4044/2024" u="1"/>
        <s v="4043/2024" u="1"/>
        <s v="4042/2024" u="1"/>
        <s v="4041/2024" u="1"/>
        <s v="4040/2024" u="1"/>
        <s v="4039/2024" u="1"/>
        <s v="4038/2024" u="1"/>
        <s v="4037/2024" u="1"/>
        <s v="4036/2024" u="1"/>
        <s v="4035/2024" u="1"/>
        <s v="4034/2024" u="1"/>
        <s v="4033/2024" u="1"/>
        <s v="4032/2024" u="1"/>
        <s v="4031/2024" u="1"/>
        <s v="4030/2024" u="1"/>
        <s v="4029/2024" u="1"/>
        <s v="4028/2024" u="1"/>
        <s v="4027/2024" u="1"/>
        <s v="4026/2024" u="1"/>
        <s v="4025/2024" u="1"/>
        <s v="4024/2024" u="1"/>
        <s v="4023/2024" u="1"/>
        <s v="4022/2024" u="1"/>
        <s v="4021/2024" u="1"/>
        <s v="4020/2024" u="1"/>
        <s v="4019/2024" u="1"/>
        <s v="4018/2024" u="1"/>
        <s v="4017/2024" u="1"/>
        <s v="4016/2024" u="1"/>
        <s v="4015/2024" u="1"/>
        <s v="4014/2024" u="1"/>
        <s v="4013/2024" u="1"/>
        <s v="4012/2024" u="1"/>
        <s v="4011/2024" u="1"/>
        <s v="4010/2024" u="1"/>
        <s v="4009/2024" u="1"/>
        <s v="4008/2024" u="1"/>
        <s v="4007/2024" u="1"/>
        <s v="4006/2024" u="1"/>
        <s v="4005/2024" u="1"/>
        <s v="4004/2024" u="1"/>
        <s v="4003/2024" u="1"/>
        <s v="4002/2024" u="1"/>
        <s v="4001/2024" u="1"/>
        <s v="4000/2024" u="1"/>
        <s v="3999/2024" u="1"/>
        <s v="3998/2024" u="1"/>
        <s v="3997/2024" u="1"/>
        <s v="3996/2024" u="1"/>
        <s v="3995/2024" u="1"/>
        <s v="3994/2024" u="1"/>
        <s v="3993/2024" u="1"/>
        <s v="3992/2024" u="1"/>
        <s v="3991/2024" u="1"/>
        <s v="3990/2024" u="1"/>
        <s v="3989/2024" u="1"/>
        <s v="3988/2024" u="1"/>
        <s v="3987/2024" u="1"/>
        <s v="3986/2024" u="1"/>
        <s v="3985/2024" u="1"/>
        <s v="3984/2024" u="1"/>
        <s v="3983/2024" u="1"/>
        <s v="3982/2024" u="1"/>
        <s v="3981/2024" u="1"/>
        <s v="3980/2024" u="1"/>
        <s v="3979/2024" u="1"/>
        <s v="3978/2024" u="1"/>
        <s v="3977/2024" u="1"/>
        <s v="3976/2024" u="1"/>
        <s v="3975/2024" u="1"/>
        <s v="3974/2024" u="1"/>
        <s v="3973/2024" u="1"/>
        <s v="3972/2024" u="1"/>
        <s v="3971/2024" u="1"/>
        <s v="3970/2024" u="1"/>
        <s v="3969/2024" u="1"/>
        <s v="3968/2024" u="1"/>
        <s v="3967/2024" u="1"/>
        <s v="3966/2024" u="1"/>
        <s v="3965/2024" u="1"/>
        <s v="3964/2024" u="1"/>
        <s v="3963/2024" u="1"/>
        <s v="3962/2024" u="1"/>
        <s v="3961/2024" u="1"/>
        <s v="3960/2024" u="1"/>
        <s v="3959/2024" u="1"/>
        <s v="3958/2024" u="1"/>
        <s v="3957/2024" u="1"/>
        <s v="3956/2024" u="1"/>
        <s v="3955/2024" u="1"/>
        <s v="3954/2024" u="1"/>
        <s v="3953/2024" u="1"/>
        <s v="3952/2024" u="1"/>
        <s v="3951/2024" u="1"/>
        <s v="3950/2024" u="1"/>
        <s v="3949/2024" u="1"/>
        <s v="3948/2024" u="1"/>
        <s v="3947/2024" u="1"/>
        <s v="3946/2024" u="1"/>
        <s v="3945/2024" u="1"/>
        <s v="3944/2024" u="1"/>
        <s v="3943/2024" u="1"/>
        <s v="3942/2024" u="1"/>
        <s v="3941/2024" u="1"/>
        <s v="3940/2024" u="1"/>
        <s v="3939/2024" u="1"/>
        <s v="3938/2024" u="1"/>
        <s v="3937/2024" u="1"/>
        <s v="3936/2024" u="1"/>
        <s v="3935/2024" u="1"/>
        <s v="3934/2024" u="1"/>
        <s v="3933/2024" u="1"/>
        <s v="3932/2024" u="1"/>
        <s v="3931/2024" u="1"/>
        <s v="3930/2024" u="1"/>
        <s v="3929/2024" u="1"/>
        <s v="3928/2024" u="1"/>
        <s v="3927/2024" u="1"/>
        <s v="3926/2024" u="1"/>
        <s v="3925/2024" u="1"/>
        <s v="3924/2024" u="1"/>
        <s v="3923/2024" u="1"/>
        <s v="3922/2024" u="1"/>
        <s v="3921/2024" u="1"/>
        <s v="3920/2024" u="1"/>
        <s v="3919/2024" u="1"/>
        <s v="3918/2024" u="1"/>
        <s v="3917/2024" u="1"/>
        <s v="3916/2024" u="1"/>
        <s v="3915/2024" u="1"/>
        <s v="3914/2024" u="1"/>
        <s v="3913/2024" u="1"/>
        <s v="3912/2024" u="1"/>
        <s v="3911/2024" u="1"/>
        <s v="3910/2024" u="1"/>
        <s v="3909/2024" u="1"/>
        <s v="3908/2024" u="1"/>
        <s v="3907/2024" u="1"/>
        <s v="3906/2024" u="1"/>
        <s v="3905/2024" u="1"/>
        <s v="3904/2024" u="1"/>
        <s v="3903/2024" u="1"/>
        <s v="3902/2024" u="1"/>
        <s v="3901/2024" u="1"/>
        <s v="3900/2024" u="1"/>
        <s v="3899/2024" u="1"/>
        <s v="3898/2024" u="1"/>
        <s v="3897/2024" u="1"/>
        <s v="3896/2024" u="1"/>
        <s v="3895/2024" u="1"/>
        <s v="3894/2024" u="1"/>
        <s v="3893/2024" u="1"/>
        <s v="3892/2024" u="1"/>
        <s v="3891/2024" u="1"/>
        <s v="3890/2024" u="1"/>
        <s v="3889/2024" u="1"/>
        <s v="3888/2024" u="1"/>
        <s v="3887/2024" u="1"/>
        <s v="3886/2024" u="1"/>
        <s v="3885/2024" u="1"/>
        <s v="3884/2024" u="1"/>
        <s v="3883/2024" u="1"/>
        <s v="3882/2024" u="1"/>
        <s v="3881/2024" u="1"/>
        <s v="3880/2024" u="1"/>
        <s v="3879/2024" u="1"/>
        <s v="3878/2024" u="1"/>
        <s v="3877/2024" u="1"/>
        <s v="3876/2024" u="1"/>
        <s v="3875/2024" u="1"/>
        <s v="3874/2024" u="1"/>
        <s v="3873/2024" u="1"/>
        <s v="3872/2024" u="1"/>
        <s v="3871/2024" u="1"/>
        <s v="3870/2024" u="1"/>
        <s v="3869/2024" u="1"/>
        <s v="3868/2024" u="1"/>
        <s v="3867/2024" u="1"/>
        <s v="3866/2024" u="1"/>
        <s v="3865/2024" u="1"/>
        <s v="3864/2024" u="1"/>
        <s v="3863/2024" u="1"/>
        <s v="3862/2024" u="1"/>
        <s v="3861/2024" u="1"/>
        <s v="3860/2024" u="1"/>
        <s v="3859/2024" u="1"/>
        <s v="3858/2024" u="1"/>
        <s v="3857/2024" u="1"/>
        <s v="3856/2024" u="1"/>
        <s v="3855/2024" u="1"/>
        <s v="3854/2024" u="1"/>
        <s v="3853/2024" u="1"/>
        <s v="3852/2024" u="1"/>
        <s v="3851/2024" u="1"/>
        <s v="3850/2024" u="1"/>
        <s v="3849/2024" u="1"/>
        <s v="3848/2024" u="1"/>
        <s v="3847/2024" u="1"/>
        <s v="3846/2024" u="1"/>
        <s v="3845/2024" u="1"/>
        <s v="3844/2024" u="1"/>
        <s v="3843/2024" u="1"/>
        <s v="3842/2024" u="1"/>
        <s v="3841/2024" u="1"/>
        <s v="3840/2024" u="1"/>
        <s v="3839/2024" u="1"/>
        <s v="3838/2024" u="1"/>
        <s v="3837/2024" u="1"/>
        <s v="3836/2024" u="1"/>
        <s v="3835/2024" u="1"/>
        <s v="3834/2024" u="1"/>
        <s v="3833/2024" u="1"/>
        <s v="3832/2024" u="1"/>
        <s v="3831/2024" u="1"/>
        <s v="3830/2024" u="1"/>
        <s v="3829/2024" u="1"/>
        <s v="3828/2024" u="1"/>
        <s v="3827/2024" u="1"/>
        <s v="3826/2024" u="1"/>
        <s v="3825/2024" u="1"/>
        <s v="3824/2024" u="1"/>
        <s v="3823/2024" u="1"/>
        <s v="3822/2024" u="1"/>
        <s v="3821/2024" u="1"/>
        <s v="3820/2024" u="1"/>
        <s v="3819/2024" u="1"/>
        <s v="3818/2024" u="1"/>
        <s v="3817/2024" u="1"/>
        <s v="3816/2024" u="1"/>
        <s v="3815/2024" u="1"/>
        <s v="3814/2024" u="1"/>
        <s v="3813/2024" u="1"/>
        <s v="3812/2024" u="1"/>
        <s v="3811/2024" u="1"/>
        <s v="3810/2024" u="1"/>
        <s v="3809/2024" u="1"/>
        <s v="3808/2024" u="1"/>
        <s v="3807/2024" u="1"/>
        <s v="3806/2024" u="1"/>
        <s v="3805/2024" u="1"/>
        <s v="3804/2024" u="1"/>
        <s v="3803/2024" u="1"/>
        <s v="3802/2024" u="1"/>
        <s v="3801/2024" u="1"/>
        <s v="3800/2024" u="1"/>
        <s v="3799/2024" u="1"/>
        <s v="3798/2024" u="1"/>
        <s v="3797/2024" u="1"/>
        <s v="3796/2024" u="1"/>
        <s v="3795/2024" u="1"/>
        <s v="3794/2024" u="1"/>
        <s v="3793/2024" u="1"/>
        <s v="3792/2024" u="1"/>
        <s v="3791/2024" u="1"/>
        <s v="3790/2024" u="1"/>
        <s v="3789/2024" u="1"/>
        <s v="3788/2024" u="1"/>
        <s v="3787/2024" u="1"/>
        <s v="3786/2024" u="1"/>
        <s v="3785/2024" u="1"/>
        <s v="3784/2024" u="1"/>
        <s v="3783/2024" u="1"/>
        <s v="3782/2024" u="1"/>
        <s v="3781/2024" u="1"/>
        <s v="3780/2024" u="1"/>
        <s v="3779/2024" u="1"/>
        <s v="3778/2024" u="1"/>
        <s v="3777/2024" u="1"/>
        <s v="3776/2024" u="1"/>
        <s v="3775/2024" u="1"/>
        <s v="3774/2024" u="1"/>
        <s v="3773/2024" u="1"/>
        <s v="3772/2024" u="1"/>
        <s v="3771/2024" u="1"/>
        <s v="3770/2024" u="1"/>
        <s v="3769/2024" u="1"/>
        <s v="3768/2024" u="1"/>
        <s v="3767/2024" u="1"/>
        <s v="3766/2024" u="1"/>
        <s v="3765/2024" u="1"/>
        <s v="3764/2024" u="1"/>
        <s v="3763/2024" u="1"/>
        <s v="3762/2024" u="1"/>
        <s v="3761/2024" u="1"/>
        <s v="3760/2024" u="1"/>
        <s v="3759/2024" u="1"/>
        <s v="3758/2024" u="1"/>
        <s v="3757/2024" u="1"/>
        <s v="3756/2024" u="1"/>
        <s v="3755/2024" u="1"/>
        <s v="3754/2024" u="1"/>
        <s v="3753/2024" u="1"/>
        <s v="3752/2024" u="1"/>
        <s v="3751/2024" u="1"/>
        <s v="3750/2024" u="1"/>
        <s v="3749/2024" u="1"/>
        <s v="3748/2024" u="1"/>
        <s v="3747/2024" u="1"/>
        <s v="3746/2024" u="1"/>
        <s v="3745/2024" u="1"/>
        <s v="3744/2024" u="1"/>
        <s v="3743/2024" u="1"/>
        <s v="3742/2024" u="1"/>
        <s v="3741/2024" u="1"/>
        <s v="3740/2024" u="1"/>
        <s v="3739/2024" u="1"/>
        <s v="3738/2024" u="1"/>
        <s v="3737/2024" u="1"/>
        <s v="3736/2024" u="1"/>
        <s v="3735/2024" u="1"/>
        <s v="3734/2024" u="1"/>
        <s v="3733/2024" u="1"/>
        <s v="3732/2024" u="1"/>
        <s v="3731/2024" u="1"/>
        <s v="3730/2024" u="1"/>
        <s v="3729/2024" u="1"/>
        <s v="3728/2024" u="1"/>
        <s v="3727/2024" u="1"/>
        <s v="3726/2024" u="1"/>
        <s v="3725/2024" u="1"/>
        <s v="3724/2024" u="1"/>
        <s v="3723/2024" u="1"/>
        <s v="3722/2024" u="1"/>
        <s v="3721/2024" u="1"/>
        <s v="3720/2024" u="1"/>
        <s v="3719/2024" u="1"/>
        <s v="3718/2024" u="1"/>
        <s v="3717/2024" u="1"/>
        <s v="3716/2024" u="1"/>
        <s v="3715/2024" u="1"/>
        <s v="3714/2024" u="1"/>
        <s v="3713/2024" u="1"/>
        <s v="3712/2024" u="1"/>
        <s v="3711/2024" u="1"/>
        <s v="3710/2024" u="1"/>
        <s v="3709/2024" u="1"/>
        <s v="3708/2024" u="1"/>
        <s v="3707/2024" u="1"/>
        <s v="3706/2024" u="1"/>
        <s v="3705/2024" u="1"/>
        <s v="3704/2024" u="1"/>
        <s v="3703/2024" u="1"/>
        <s v="3702/2024" u="1"/>
        <s v="3701/2024" u="1"/>
        <s v="3700/2024" u="1"/>
        <s v="3699/2024" u="1"/>
        <s v="3698/2024" u="1"/>
        <s v="3697/2024" u="1"/>
        <s v="3696/2024" u="1"/>
        <s v="3695/2024" u="1"/>
        <s v="3694/2024" u="1"/>
        <s v="3693/2024" u="1"/>
        <s v="3692/2024" u="1"/>
        <s v="3691/2024" u="1"/>
        <s v="3690/2024" u="1"/>
        <s v="3689/2024" u="1"/>
        <s v="3688/2024" u="1"/>
        <s v="3687/2024" u="1"/>
        <s v="3686/2024" u="1"/>
        <s v="3685/2024" u="1"/>
        <s v="3684/2024" u="1"/>
        <s v="3683/2024" u="1"/>
        <s v="3682/2024" u="1"/>
        <s v="3681/2024" u="1"/>
        <s v="3680/2024" u="1"/>
        <s v="3679/2024" u="1"/>
        <s v="3678/2024" u="1"/>
        <s v="3677/2024" u="1"/>
        <s v="3676/2024" u="1"/>
        <s v="3675/2024" u="1"/>
        <s v="3674/2024" u="1"/>
        <s v="3673/2024" u="1"/>
        <s v="3672/2024" u="1"/>
        <s v="3671/2024" u="1"/>
        <s v="3670/2024" u="1"/>
        <s v="3669/2024" u="1"/>
        <s v="3668/2024" u="1"/>
        <s v="3667/2024" u="1"/>
        <s v="3666/2024" u="1"/>
        <s v="3665/2024" u="1"/>
        <s v="3664/2024" u="1"/>
        <s v="3663/2024" u="1"/>
        <s v="3662/2024" u="1"/>
        <s v="3661/2024" u="1"/>
        <s v="3660/2024" u="1"/>
        <s v="3659/2024" u="1"/>
        <s v="3658/2024" u="1"/>
        <s v="3657/2024" u="1"/>
        <s v="3656/2024" u="1"/>
        <s v="3655/2024" u="1"/>
        <s v="3654/2024" u="1"/>
        <s v="3653/2024" u="1"/>
        <s v="3652/2024" u="1"/>
        <s v="3651/2024" u="1"/>
        <s v="3650/2024" u="1"/>
        <s v="3649/2024" u="1"/>
        <s v="3648/2024" u="1"/>
        <s v="3647/2024" u="1"/>
        <s v="3646/2024" u="1"/>
        <s v="3645/2024" u="1"/>
        <s v="3644/2024" u="1"/>
        <s v="3643/2024" u="1"/>
        <s v="3642/2024" u="1"/>
        <s v="3641/2024" u="1"/>
        <s v="3640/2024" u="1"/>
        <s v="3639/2024" u="1"/>
        <s v="3638/2024" u="1"/>
        <s v="3637/2024" u="1"/>
        <s v="3636/2024" u="1"/>
        <s v="3635/2024" u="1"/>
        <s v="3634/2024" u="1"/>
        <s v="3633/2024" u="1"/>
        <s v="3632/2024" u="1"/>
        <s v="3631/2024" u="1"/>
        <s v="3630/2024" u="1"/>
        <s v="3629/2024" u="1"/>
        <s v="3628/2024" u="1"/>
        <s v="3627/2024" u="1"/>
        <s v="3626/2024" u="1"/>
        <s v="3625/2024" u="1"/>
        <s v="3624/2024" u="1"/>
        <s v="3623/2024" u="1"/>
        <s v="3622/2024" u="1"/>
        <s v="3621/2024" u="1"/>
        <s v="3620/2024" u="1"/>
        <s v="3619/2024" u="1"/>
        <s v="3618/2024" u="1"/>
        <s v="3617/2024" u="1"/>
        <s v="3616/2024" u="1"/>
        <s v="3615/2024" u="1"/>
        <s v="3614/2024" u="1"/>
        <s v="3613/2024" u="1"/>
        <s v="3612/2024" u="1"/>
        <s v="3611/2024" u="1"/>
        <s v="3610/2024" u="1"/>
        <s v="3609/2024" u="1"/>
        <s v="3608/2024" u="1"/>
        <s v="3607/2024" u="1"/>
        <s v="3606/2024" u="1"/>
        <s v="3605/2024" u="1"/>
        <s v="3604/2024" u="1"/>
        <s v="3603/2024" u="1"/>
        <s v="3602/2024" u="1"/>
        <s v="3601/2024" u="1"/>
        <s v="3600/2024" u="1"/>
        <s v="3599/2024" u="1"/>
        <s v="3598/2024" u="1"/>
        <s v="3597/2024" u="1"/>
        <s v="3596/2024" u="1"/>
        <s v="3595/2024" u="1"/>
        <s v="3594/2024" u="1"/>
        <s v="3593/2024" u="1"/>
        <s v="3592/2024" u="1"/>
        <s v="3591/2024" u="1"/>
        <s v="3590/2024" u="1"/>
        <s v="3589/2024" u="1"/>
        <s v="3588/2024" u="1"/>
        <s v="3587/2024" u="1"/>
        <s v="3586/2024" u="1"/>
        <s v="3585/2024" u="1"/>
        <s v="3584/2024" u="1"/>
        <s v="3583/2024" u="1"/>
        <s v="3582/2024" u="1"/>
        <s v="3581/2024" u="1"/>
        <s v="3580/2024" u="1"/>
        <s v="3579/2024" u="1"/>
        <s v="3578/2024" u="1"/>
        <s v="3577/2024" u="1"/>
        <s v="3576/2024" u="1"/>
        <s v="3575/2024" u="1"/>
        <s v="3574/2024" u="1"/>
        <s v="3573/2024" u="1"/>
        <s v="3572/2024" u="1"/>
        <s v="3571/2024" u="1"/>
        <s v="3570/2024" u="1"/>
        <s v="3569/2024" u="1"/>
        <s v="3568/2024" u="1"/>
        <s v="3567/2024" u="1"/>
        <s v="3566/2024" u="1"/>
        <s v="3565/2024" u="1"/>
        <s v="3564/2024" u="1"/>
        <s v="3563/2024" u="1"/>
        <s v="3562/2024" u="1"/>
        <s v="3561/2024" u="1"/>
        <s v="3560/2024" u="1"/>
        <s v="3559/2024" u="1"/>
        <s v="3558/2024" u="1"/>
        <s v="3557/2024" u="1"/>
        <s v="3556/2024" u="1"/>
        <s v="3555/2024" u="1"/>
        <s v="3554/2024" u="1"/>
        <s v="3553/2024" u="1"/>
        <s v="3552/2024" u="1"/>
        <s v="3551/2024" u="1"/>
        <s v="3550/2024" u="1"/>
        <s v="3549/2024" u="1"/>
        <s v="3548/2024" u="1"/>
        <s v="3547/2024" u="1"/>
        <s v="3546/2024" u="1"/>
        <s v="3545/2024" u="1"/>
        <s v="3544/2024" u="1"/>
        <s v="3543/2024" u="1"/>
        <s v="3542/2024" u="1"/>
        <s v="3541/2024" u="1"/>
        <s v="3540/2024" u="1"/>
        <s v="3539/2024" u="1"/>
        <s v="3538/2024" u="1"/>
        <s v="3537/2024" u="1"/>
        <s v="3536/2024" u="1"/>
        <s v="3535/2024" u="1"/>
        <s v="3534/2024" u="1"/>
        <s v="3533/2024" u="1"/>
        <s v="3532/2024" u="1"/>
        <s v="3531/2024" u="1"/>
        <s v="3530/2024" u="1"/>
        <s v="3529/2024" u="1"/>
        <s v="3528/2024" u="1"/>
        <s v="3527/2024" u="1"/>
        <s v="3526/2024" u="1"/>
        <s v="3525/2024" u="1"/>
        <s v="3524/2024" u="1"/>
        <s v="3523/2024" u="1"/>
        <s v="3522/2024" u="1"/>
        <s v="3521/2024" u="1"/>
        <s v="3520/2024" u="1"/>
        <s v="3519/2024" u="1"/>
        <s v="3518/2024" u="1"/>
        <s v="3517/2024" u="1"/>
        <s v="3516/2024" u="1"/>
        <s v="3515/2024" u="1"/>
        <s v="3514/2024" u="1"/>
        <s v="3513/2024" u="1"/>
        <s v="3512/2024" u="1"/>
        <s v="3511/2024" u="1"/>
        <s v="3510/2024" u="1"/>
        <s v="3509/2024" u="1"/>
        <s v="3508/2024" u="1"/>
        <s v="3507/2024" u="1"/>
        <s v="3506/2024" u="1"/>
        <s v="3505/2024" u="1"/>
        <s v="3504/2024" u="1"/>
        <s v="3503/2024" u="1"/>
        <s v="3502/2024" u="1"/>
        <s v="3501/2024" u="1"/>
        <s v="3500/2024" u="1"/>
        <s v="3499/2024" u="1"/>
        <s v="3498/2024" u="1"/>
        <s v="3497/2024" u="1"/>
        <s v="3496/2024" u="1"/>
        <s v="3495/2024" u="1"/>
        <s v="3494/2024" u="1"/>
        <s v="3493/2024" u="1"/>
        <s v="3492/2024" u="1"/>
        <s v="3491/2024" u="1"/>
        <s v="3490/2024" u="1"/>
        <s v="3489/2024" u="1"/>
        <s v="3488/2024" u="1"/>
        <s v="3487/2024" u="1"/>
        <s v="3486/2024" u="1"/>
        <s v="3485/2024" u="1"/>
        <s v="3484/2024" u="1"/>
        <s v="3483/2024" u="1"/>
        <s v="3482/2024" u="1"/>
        <s v="3481/2024" u="1"/>
        <s v="3480/2024" u="1"/>
        <s v="3479/2024" u="1"/>
        <s v="3478/2024" u="1"/>
        <s v="3477/2024" u="1"/>
        <s v="3476/2024" u="1"/>
        <s v="3475/2024" u="1"/>
        <s v="3474/2024" u="1"/>
        <s v="3473/2024" u="1"/>
        <s v="3472/2024" u="1"/>
        <s v="3471/2024" u="1"/>
        <s v="3470/2024" u="1"/>
        <s v="3469/2024" u="1"/>
        <s v="3468/2024" u="1"/>
        <s v="3467/2024" u="1"/>
        <s v="3466/2024" u="1"/>
        <s v="3465/2024" u="1"/>
        <s v="3464/2024" u="1"/>
        <s v="3463/2024" u="1"/>
        <s v="3462/2024" u="1"/>
        <s v="3461/2024" u="1"/>
        <s v="3460/2024" u="1"/>
        <s v="3459/2024" u="1"/>
        <s v="3458/2024" u="1"/>
        <s v="3457/2024" u="1"/>
        <s v="3456/2024" u="1"/>
        <s v="3455/2024" u="1"/>
        <s v="3454/2024" u="1"/>
        <s v="3453/2024" u="1"/>
        <s v="3452/2024" u="1"/>
        <s v="3451/2024" u="1"/>
        <s v="3450/2024" u="1"/>
        <s v="3449/2024" u="1"/>
        <s v="3448/2024" u="1"/>
        <s v="3447/2024" u="1"/>
        <s v="3446/2024" u="1"/>
        <s v="3445/2024" u="1"/>
        <s v="3444/2024" u="1"/>
        <s v="3443/2024" u="1"/>
        <s v="3442/2024" u="1"/>
        <s v="3441/2024" u="1"/>
        <s v="3440/2024" u="1"/>
        <s v="3439/2024" u="1"/>
        <s v="3438/2024" u="1"/>
        <s v="3437/2024" u="1"/>
        <s v="3436/2024" u="1"/>
        <s v="3435/2024" u="1"/>
        <s v="3434/2024" u="1"/>
        <s v="3433/2024" u="1"/>
        <s v="3432/2024" u="1"/>
        <s v="3431/2024" u="1"/>
        <s v="3430/2024" u="1"/>
        <s v="3429/2024" u="1"/>
        <s v="3428/2024" u="1"/>
        <s v="3427/2024" u="1"/>
        <s v="3426/2024" u="1"/>
        <s v="3425/2024" u="1"/>
        <s v="3424/2024" u="1"/>
        <s v="3423/2024" u="1"/>
        <s v="3422/2024" u="1"/>
        <s v="3421/2024" u="1"/>
        <s v="3420/2024" u="1"/>
        <s v="3419/2024" u="1"/>
        <s v="3418/2024" u="1"/>
        <s v="3417/2024" u="1"/>
        <s v="3416/2024" u="1"/>
        <s v="3415/2024" u="1"/>
        <s v="3414/2024" u="1"/>
        <s v="3413/2024" u="1"/>
        <s v="3412/2024" u="1"/>
        <s v="3411/2024" u="1"/>
        <s v="3410/2024" u="1"/>
        <s v="3409/2024" u="1"/>
        <s v="3408/2024" u="1"/>
        <s v="3407/2024" u="1"/>
        <s v="3406/2024" u="1"/>
        <s v="3405/2024" u="1"/>
        <s v="3404/2024" u="1"/>
        <s v="3403/2024" u="1"/>
        <s v="3402/2024" u="1"/>
        <s v="3401/2024" u="1"/>
        <s v="3400/2024" u="1"/>
        <s v="3399/2024" u="1"/>
        <s v="3398/2024" u="1"/>
        <s v="3397/2024" u="1"/>
        <s v="3396/2024" u="1"/>
        <s v="3395/2024" u="1"/>
        <s v="3394/2024" u="1"/>
        <s v="3393/2024" u="1"/>
        <s v="3392/2024" u="1"/>
        <s v="3391/2024" u="1"/>
        <s v="3390/2024" u="1"/>
        <s v="3389/2024" u="1"/>
        <s v="3388/2024" u="1"/>
        <s v="3387/2024" u="1"/>
        <s v="3386/2024" u="1"/>
        <s v="3385/2024" u="1"/>
        <s v="3384/2024" u="1"/>
        <s v="3383/2024" u="1"/>
        <s v="3382/2024" u="1"/>
        <s v="3381/2024" u="1"/>
        <s v="3380/2024" u="1"/>
        <s v="3379/2024" u="1"/>
        <s v="3378/2024" u="1"/>
        <s v="3377/2024" u="1"/>
        <s v="3376/2024" u="1"/>
        <s v="3375/2024" u="1"/>
        <s v="3374/2024" u="1"/>
        <s v="3373/2024" u="1"/>
        <s v="3372/2024" u="1"/>
        <s v="3371/2024" u="1"/>
        <s v="3370/2024" u="1"/>
        <s v="3369/2024" u="1"/>
        <s v="3368/2024" u="1"/>
        <s v="3367/2024" u="1"/>
        <s v="3366/2024" u="1"/>
        <s v="3365/2024" u="1"/>
        <s v="3364/2024" u="1"/>
        <s v="3363/2024" u="1"/>
        <s v="3362/2024" u="1"/>
        <s v="3361/2024" u="1"/>
        <s v="3360/2024" u="1"/>
        <s v="3359/2024" u="1"/>
        <s v="3358/2024" u="1"/>
        <s v="3357/2024" u="1"/>
        <s v="3356/2024" u="1"/>
        <s v="3355/2024" u="1"/>
        <s v="3354/2024" u="1"/>
        <s v="3353/2024" u="1"/>
        <s v="3352/2024" u="1"/>
        <s v="3351/2024" u="1"/>
        <s v="3350/2024" u="1"/>
        <s v="3349/2024" u="1"/>
        <s v="3348/2024" u="1"/>
        <s v="3347/2024" u="1"/>
        <s v="3346/2024" u="1"/>
        <s v="3345/2024" u="1"/>
        <s v="3344/2024" u="1"/>
        <s v="3343/2024" u="1"/>
        <s v="3342/2024" u="1"/>
        <s v="3341/2024" u="1"/>
        <s v="3340/2024" u="1"/>
        <s v="3339/2024" u="1"/>
        <s v="3338/2024" u="1"/>
        <s v="3337/2024" u="1"/>
        <s v="3336/2024" u="1"/>
        <s v="3335/2024" u="1"/>
        <s v="3334/2024" u="1"/>
        <s v="3333/2024" u="1"/>
        <s v="3332/2024" u="1"/>
        <s v="3331/2024" u="1"/>
        <s v="3330/2024" u="1"/>
        <s v="3329/2024" u="1"/>
        <s v="3328/2024" u="1"/>
        <s v="3327/2024" u="1"/>
        <s v="3326/2024" u="1"/>
        <s v="3325/2024" u="1"/>
        <s v="3324/2024" u="1"/>
        <s v="3323/2024" u="1"/>
        <s v="3322/2024" u="1"/>
        <s v="3321/2024" u="1"/>
        <s v="3320/2024" u="1"/>
        <s v="3319/2024" u="1"/>
        <s v="3318/2024" u="1"/>
        <s v="3317/2024" u="1"/>
        <s v="3316/2024" u="1"/>
        <s v="3315/2024" u="1"/>
        <s v="3314/2024" u="1"/>
        <s v="3313/2024" u="1"/>
        <s v="3312/2024" u="1"/>
        <s v="3311/2024" u="1"/>
        <s v="3310/2024" u="1"/>
        <s v="3309/2024" u="1"/>
        <s v="3308/2024" u="1"/>
        <s v="3307/2024" u="1"/>
        <s v="3306/2024" u="1"/>
        <s v="3305/2024" u="1"/>
        <s v="3304/2024" u="1"/>
        <s v="3303/2024" u="1"/>
        <s v="3302/2024" u="1"/>
        <s v="3301/2024" u="1"/>
        <s v="3300/2024" u="1"/>
        <s v="3299/2024" u="1"/>
        <s v="3298/2024" u="1"/>
        <s v="3297/2024" u="1"/>
        <s v="3296/2024" u="1"/>
        <s v="3295/2024" u="1"/>
        <s v="3294/2024" u="1"/>
        <s v="3293/2024" u="1"/>
        <s v="3292/2024" u="1"/>
        <s v="3291/2024" u="1"/>
        <s v="3290/2024" u="1"/>
        <s v="3289/2024" u="1"/>
        <s v="3288/2024" u="1"/>
        <s v="3287/2024" u="1"/>
        <s v="3286/2024" u="1"/>
        <s v="3285/2024" u="1"/>
        <s v="3284/2024" u="1"/>
        <s v="3283/2024" u="1"/>
        <s v="3282/2024" u="1"/>
        <s v="3281/2024" u="1"/>
        <s v="3280/2024" u="1"/>
        <s v="3279/2024" u="1"/>
        <s v="3278/2024" u="1"/>
        <s v="3277/2024" u="1"/>
        <s v="3276/2024" u="1"/>
        <s v="3275/2024" u="1"/>
        <s v="3274/2024" u="1"/>
        <s v="3273/2024" u="1"/>
        <s v="3272/2024" u="1"/>
        <s v="3271/2024" u="1"/>
        <s v="3270/2024" u="1"/>
        <s v="3269/2024" u="1"/>
        <s v="3268/2024" u="1"/>
        <s v="3267/2024" u="1"/>
        <s v="3266/2024" u="1"/>
        <s v="3265/2024" u="1"/>
        <s v="3264/2024" u="1"/>
        <s v="3263/2024" u="1"/>
        <s v="3262/2024" u="1"/>
        <s v="3261/2024" u="1"/>
        <s v="3260/2024" u="1"/>
        <s v="3259/2024" u="1"/>
        <s v="3258/2024" u="1"/>
        <s v="3257/2024" u="1"/>
        <s v="3256/2024" u="1"/>
        <s v="3255/2024" u="1"/>
        <s v="3254/2024" u="1"/>
        <s v="3253/2024" u="1"/>
        <s v="3252/2024" u="1"/>
        <s v="3251/2024" u="1"/>
        <s v="3250/2024" u="1"/>
        <s v="3249/2024" u="1"/>
        <s v="3248/2024" u="1"/>
        <s v="3247/2024" u="1"/>
        <s v="3246/2024" u="1"/>
        <s v="3245/2024" u="1"/>
        <s v="3244/2024" u="1"/>
        <s v="3243/2024" u="1"/>
        <s v="3242/2024" u="1"/>
        <s v="3241/2024" u="1"/>
        <s v="3240/2024" u="1"/>
        <s v="3239/2024" u="1"/>
        <s v="3238/2024" u="1"/>
        <s v="3237/2024" u="1"/>
        <s v="3236/2024" u="1"/>
        <s v="3235/2024" u="1"/>
        <s v="3234/2024" u="1"/>
        <s v="3233/2024" u="1"/>
        <s v="3232/2024" u="1"/>
        <s v="3231/2024" u="1"/>
        <s v="3230/2024" u="1"/>
        <s v="3229/2024" u="1"/>
        <s v="3228/2024" u="1"/>
        <s v="3227/2024" u="1"/>
        <s v="3226/2024" u="1"/>
        <s v="3225/2024" u="1"/>
        <s v="3224/2024" u="1"/>
        <s v="3223/2024" u="1"/>
        <s v="3222/2024" u="1"/>
        <s v="3221/2024" u="1"/>
        <s v="3220/2024" u="1"/>
        <s v="3219/2024" u="1"/>
        <s v="3218/2024" u="1"/>
        <s v="3217/2024" u="1"/>
        <s v="3216/2024" u="1"/>
        <s v="3215/2024" u="1"/>
        <s v="3214/2024" u="1"/>
        <s v="3213/2024" u="1"/>
        <s v="3212/2024" u="1"/>
        <s v="3211/2024" u="1"/>
        <s v="3210/2024" u="1"/>
        <s v="3209/2024" u="1"/>
        <s v="3208/2024" u="1"/>
        <s v="3207/2024" u="1"/>
        <s v="3206/2024" u="1"/>
        <s v="3205/2024" u="1"/>
        <s v="3204/2024" u="1"/>
        <s v="3203/2024" u="1"/>
        <s v="3202/2024" u="1"/>
        <s v="3201/2024" u="1"/>
        <s v="3200/2024" u="1"/>
        <s v="3199/2024" u="1"/>
        <s v="3198/2024" u="1"/>
        <s v="3197/2024" u="1"/>
        <s v="3196/2024" u="1"/>
        <s v="3195/2024" u="1"/>
        <s v="3194/2024" u="1"/>
        <s v="3193/2024" u="1"/>
        <s v="3192/2024" u="1"/>
        <s v="3191/2024" u="1"/>
        <s v="3190/2024" u="1"/>
        <s v="3189/2024" u="1"/>
        <s v="3188/2024" u="1"/>
        <s v="3187/2024" u="1"/>
        <s v="3186/2024" u="1"/>
        <s v="3185/2024" u="1"/>
        <s v="3184/2024" u="1"/>
        <s v="3183/2024" u="1"/>
        <s v="3182/2024" u="1"/>
        <s v="3181/2024" u="1"/>
        <s v="3180/2024" u="1"/>
        <s v="3179/2024" u="1"/>
        <s v="3178/2024" u="1"/>
        <s v="3177/2024" u="1"/>
        <s v="3176/2024" u="1"/>
        <s v="3175/2024" u="1"/>
        <s v="3174/2024" u="1"/>
        <s v="3173/2024" u="1"/>
        <s v="3172/2024" u="1"/>
        <s v="3171/2024" u="1"/>
        <s v="3170/2024" u="1"/>
        <s v="3169/2024" u="1"/>
        <s v="3168/2024" u="1"/>
        <s v="3167/2024" u="1"/>
        <s v="3166/2024" u="1"/>
        <s v="3165/2024" u="1"/>
        <s v="3164/2024" u="1"/>
        <s v="3163/2024" u="1"/>
        <s v="3162/2024" u="1"/>
        <s v="3161/2024" u="1"/>
        <s v="3160/2024" u="1"/>
        <s v="3159/2024" u="1"/>
        <s v="3158/2024" u="1"/>
        <s v="3157/2024" u="1"/>
        <s v="3156/2024" u="1"/>
        <s v="3155/2024" u="1"/>
        <s v="3154/2024" u="1"/>
        <s v="3153/2024" u="1"/>
        <s v="3152/2024" u="1"/>
        <s v="3151/2024" u="1"/>
        <s v="3150/2024" u="1"/>
        <s v="3149/2024" u="1"/>
        <s v="3148/2024" u="1"/>
        <s v="3147/2024" u="1"/>
        <s v="3146/2024" u="1"/>
        <s v="3145/2024" u="1"/>
        <s v="3144/2024" u="1"/>
        <s v="3143/2024" u="1"/>
        <s v="3142/2024" u="1"/>
        <s v="3141/2024" u="1"/>
        <s v="3140/2024" u="1"/>
        <s v="3139/2024" u="1"/>
        <s v="3138/2024" u="1"/>
        <s v="3137/2024" u="1"/>
        <s v="3136/2024" u="1"/>
        <s v="3135/2024" u="1"/>
        <s v="3134/2024" u="1"/>
        <s v="3133/2024" u="1"/>
        <s v="3132/2024" u="1"/>
        <s v="3131/2024" u="1"/>
        <s v="3130/2024" u="1"/>
        <s v="3129/2024" u="1"/>
        <s v="3128/2024" u="1"/>
        <s v="3127/2024" u="1"/>
        <s v="3126/2024" u="1"/>
        <s v="3125/2024" u="1"/>
        <s v="3124/2024" u="1"/>
        <s v="3123/2024" u="1"/>
        <s v="3122/2024" u="1"/>
        <s v="3121/2024" u="1"/>
        <s v="3120/2024" u="1"/>
        <s v="3119/2024" u="1"/>
        <s v="3118/2024" u="1"/>
        <s v="3117/2024" u="1"/>
        <s v="3116/2024" u="1"/>
        <s v="3115/2024" u="1"/>
        <s v="3114/2024" u="1"/>
        <s v="3113/2024" u="1"/>
        <s v="3112/2024" u="1"/>
        <s v="3111/2024" u="1"/>
        <s v="3110/2024" u="1"/>
        <s v="3109/2024" u="1"/>
        <s v="3108/2024" u="1"/>
        <s v="3107/2024" u="1"/>
        <s v="3106/2024" u="1"/>
        <s v="3105/2024" u="1"/>
        <s v="3104/2024" u="1"/>
        <s v="3103/2024" u="1"/>
        <s v="3102/2024" u="1"/>
        <s v="3101/2024" u="1"/>
        <s v="3100/2024" u="1"/>
        <s v="3099/2024" u="1"/>
        <s v="3098/2024" u="1"/>
        <s v="3097/2024" u="1"/>
        <s v="3096/2024" u="1"/>
        <s v="3095/2024" u="1"/>
        <s v="3094/2024" u="1"/>
        <s v="3093/2024" u="1"/>
        <s v="3092/2024" u="1"/>
        <s v="3091/2024" u="1"/>
        <s v="3090/2024" u="1"/>
        <s v="3089/2024" u="1"/>
        <s v="3088/2024" u="1"/>
        <s v="3087/2024" u="1"/>
        <s v="3086/2024" u="1"/>
        <s v="3085/2024" u="1"/>
        <s v="3084/2024" u="1"/>
        <s v="3083/2024" u="1"/>
        <s v="3082/2024" u="1"/>
        <s v="3081/2024" u="1"/>
        <s v="3080/2024" u="1"/>
        <s v="3079/2024" u="1"/>
        <s v="3078/2024" u="1"/>
        <s v="3077/2024" u="1"/>
        <s v="3076/2024" u="1"/>
        <s v="3075/2024" u="1"/>
        <s v="3074/2024" u="1"/>
        <s v="3073/2024" u="1"/>
        <s v="3072/2024" u="1"/>
        <s v="3071/2024" u="1"/>
        <s v="3070/2024" u="1"/>
        <s v="3069/2024" u="1"/>
        <s v="3068/2024" u="1"/>
        <s v="3067/2024" u="1"/>
        <s v="3066/2024" u="1"/>
        <s v="3065/2024" u="1"/>
        <s v="3064/2024" u="1"/>
        <s v="3063/2024" u="1"/>
        <s v="3062/2024" u="1"/>
        <s v="3061/2024" u="1"/>
        <s v="3060/2024" u="1"/>
        <s v="3059/2024" u="1"/>
        <s v="3058/2024" u="1"/>
        <s v="3057/2024" u="1"/>
        <s v="3056/2024" u="1"/>
        <s v="3055/2024" u="1"/>
        <s v="3054/2024" u="1"/>
        <s v="3053/2024" u="1"/>
        <s v="3052/2024" u="1"/>
        <s v="3051/2024" u="1"/>
        <s v="3050/2024" u="1"/>
        <s v="3049/2024" u="1"/>
        <s v="3048/2024" u="1"/>
        <s v="3047/2024" u="1"/>
        <s v="3046/2024" u="1"/>
        <s v="3045/2024" u="1"/>
        <s v="3044/2024" u="1"/>
        <s v="3043/2024" u="1"/>
        <s v="3042/2024" u="1"/>
        <s v="3041/2024" u="1"/>
        <s v="3040/2024" u="1"/>
        <s v="3039/2024" u="1"/>
        <s v="3038/2024" u="1"/>
        <s v="3037/2024" u="1"/>
        <s v="3036/2024" u="1"/>
        <s v="3035/2024" u="1"/>
        <s v="3034/2024" u="1"/>
        <s v="3033/2024" u="1"/>
        <s v="3032/2024" u="1"/>
        <s v="3031/2024" u="1"/>
        <s v="3030/2024" u="1"/>
        <s v="3029/2024" u="1"/>
        <s v="3028/2024" u="1"/>
        <s v="3027/2024" u="1"/>
        <s v="3026/2024" u="1"/>
        <s v="3025/2024" u="1"/>
        <s v="3024/2024" u="1"/>
        <s v="3023/2024" u="1"/>
        <s v="3022/2024" u="1"/>
        <s v="3021/2024" u="1"/>
        <s v="3020/2024" u="1"/>
        <s v="3019/2024" u="1"/>
        <s v="3018/2024" u="1"/>
        <s v="3017/2024" u="1"/>
        <s v="3016/2024" u="1"/>
        <s v="3015/2024" u="1"/>
        <s v="3014/2024" u="1"/>
        <s v="3013/2024" u="1"/>
        <s v="3012/2024" u="1"/>
        <s v="3011/2024" u="1"/>
        <s v="3010/2024" u="1"/>
        <s v="3009/2024" u="1"/>
        <s v="3008/2024" u="1"/>
        <s v="3007/2024" u="1"/>
        <s v="3006/2024" u="1"/>
        <s v="3005/2024" u="1"/>
        <s v="3004/2024" u="1"/>
        <s v="3003/2024" u="1"/>
        <s v="3002/2024" u="1"/>
        <s v="3001/2024" u="1"/>
        <s v="3000/2024" u="1"/>
        <s v="2999/2024" u="1"/>
        <s v="2998/2024" u="1"/>
        <s v="2997/2024" u="1"/>
        <s v="2996/2024" u="1"/>
        <s v="2995/2024" u="1"/>
        <s v="2994/2024" u="1"/>
        <s v="2993/2024" u="1"/>
        <s v="2992/2024" u="1"/>
        <s v="2991/2024" u="1"/>
        <s v="2990/2024" u="1"/>
        <s v="2989/2024" u="1"/>
        <s v="2988/2024" u="1"/>
        <s v="2987/2024" u="1"/>
        <s v="2986/2024" u="1"/>
        <s v="2985/2024" u="1"/>
        <s v="2984/2024" u="1"/>
        <s v="2983/2024" u="1"/>
        <s v="2982/2024" u="1"/>
        <s v="2981/2024" u="1"/>
        <s v="2980/2024" u="1"/>
        <s v="2979/2024" u="1"/>
        <s v="2978/2024" u="1"/>
        <s v="2977/2024" u="1"/>
        <s v="2976/2024" u="1"/>
        <s v="2975/2024" u="1"/>
        <s v="2974/2024" u="1"/>
        <s v="2973/2024" u="1"/>
        <s v="2972/2024" u="1"/>
        <s v="2971/2024" u="1"/>
        <s v="2970/2024" u="1"/>
        <s v="2969/2024" u="1"/>
        <s v="2968/2024" u="1"/>
        <s v="2967/2024" u="1"/>
        <s v="2966/2024" u="1"/>
        <s v="2965/2024" u="1"/>
        <s v="2964/2024" u="1"/>
        <s v="2963/2024" u="1"/>
        <s v="2962/2024" u="1"/>
        <s v="2961/2024" u="1"/>
        <s v="2960/2024" u="1"/>
        <s v="2959/2024" u="1"/>
        <s v="2958/2024" u="1"/>
        <s v="2957/2024" u="1"/>
        <s v="2956/2024" u="1"/>
        <s v="2955/2024" u="1"/>
        <s v="2954/2024" u="1"/>
        <s v="2953/2024" u="1"/>
        <s v="2952/2024" u="1"/>
        <s v="2951/2024" u="1"/>
        <s v="2950/2024" u="1"/>
        <s v="2949/2024" u="1"/>
        <s v="2948/2024" u="1"/>
        <s v="2947/2024" u="1"/>
        <s v="2946/2024" u="1"/>
        <s v="2945/2024" u="1"/>
        <s v="2944/2024" u="1"/>
        <s v="2943/2024" u="1"/>
        <s v="2942/2024" u="1"/>
        <s v="2941/2024" u="1"/>
        <s v="2940/2024" u="1"/>
        <s v="2939/2024" u="1"/>
        <s v="2938/2024" u="1"/>
        <s v="2937/2024" u="1"/>
        <s v="2936/2024" u="1"/>
        <s v="2935/2024" u="1"/>
        <s v="2934/2024" u="1"/>
        <s v="2933/2024" u="1"/>
        <s v="2932/2024" u="1"/>
        <s v="2931/2024" u="1"/>
        <s v="2930/2024" u="1"/>
        <s v="2929/2024" u="1"/>
        <s v="2928/2024" u="1"/>
        <s v="2927/2024" u="1"/>
        <s v="2926/2024" u="1"/>
        <s v="2925/2024" u="1"/>
        <s v="2924/2024" u="1"/>
        <s v="2923/2024" u="1"/>
        <s v="2922/2024" u="1"/>
        <s v="2921/2024" u="1"/>
        <s v="2920/2024" u="1"/>
        <s v="2919/2024" u="1"/>
        <s v="2918/2024" u="1"/>
        <s v="2917/2024" u="1"/>
        <s v="2916/2024" u="1"/>
        <s v="2915/2024" u="1"/>
        <s v="2914/2024" u="1"/>
        <s v="2913/2024" u="1"/>
        <s v="2912/2024" u="1"/>
        <s v="2911/2024" u="1"/>
        <s v="2910/2024" u="1"/>
        <s v="2909/2024" u="1"/>
        <s v="2908/2024" u="1"/>
        <s v="2907/2024" u="1"/>
        <s v="2906/2024" u="1"/>
        <s v="2905/2024" u="1"/>
        <s v="2904/2024" u="1"/>
        <s v="2903/2024" u="1"/>
        <s v="2902/2024" u="1"/>
        <s v="2901/2024" u="1"/>
        <s v="2900/2024" u="1"/>
        <s v="2899/2024" u="1"/>
        <s v="2898/2024" u="1"/>
        <s v="2897/2024" u="1"/>
        <s v="2896/2024" u="1"/>
        <s v="2895/2024" u="1"/>
        <s v="2894/2024" u="1"/>
        <s v="2893/2024" u="1"/>
        <s v="2892/2024" u="1"/>
        <s v="2891/2024" u="1"/>
        <s v="2890/2024" u="1"/>
        <s v="2889/2024" u="1"/>
        <s v="2888/2024" u="1"/>
        <s v="2887/2024" u="1"/>
        <s v="2886/2024" u="1"/>
        <s v="2885/2024" u="1"/>
        <s v="2884/2024" u="1"/>
        <s v="2883/2024" u="1"/>
        <s v="2882/2024" u="1"/>
        <s v="2881/2024" u="1"/>
        <s v="2880/2024" u="1"/>
        <s v="2879/2024" u="1"/>
        <s v="2878/2024" u="1"/>
        <s v="2877/2024" u="1"/>
        <s v="2876/2024" u="1"/>
        <s v="2875/2024" u="1"/>
        <s v="2874/2024" u="1"/>
        <s v="2873/2024" u="1"/>
        <s v="2872/2024" u="1"/>
        <s v="2871/2024" u="1"/>
        <s v="2870/2024" u="1"/>
        <s v="2869/2024" u="1"/>
        <s v="2868/2024" u="1"/>
        <s v="2867/2024" u="1"/>
        <s v="2866/2024" u="1"/>
        <s v="2865/2024" u="1"/>
        <s v="2864/2024" u="1"/>
        <s v="2863/2024" u="1"/>
        <s v="2862/2024" u="1"/>
        <s v="2861/2024" u="1"/>
        <s v="2860/2024" u="1"/>
        <s v="2859/2024" u="1"/>
        <s v="2858/2024" u="1"/>
        <s v="2857/2024" u="1"/>
        <s v="2856/2024" u="1"/>
        <s v="2855/2024" u="1"/>
        <s v="2854/2024" u="1"/>
        <s v="2853/2024" u="1"/>
        <s v="2852/2024" u="1"/>
        <s v="2851/2024" u="1"/>
        <s v="2850/2024" u="1"/>
        <s v="2849/2024" u="1"/>
        <s v="2848/2024" u="1"/>
        <s v="2847/2024" u="1"/>
        <s v="2846/2024" u="1"/>
        <s v="2845/2024" u="1"/>
        <s v="2844/2024" u="1"/>
        <s v="2843/2024" u="1"/>
        <s v="2842/2024" u="1"/>
        <s v="2841/2024" u="1"/>
        <s v="2840/2024" u="1"/>
        <s v="2839/2024" u="1"/>
        <s v="2838/2024" u="1"/>
        <s v="2837/2024" u="1"/>
        <s v="2836/2024" u="1"/>
        <s v="2835/2024" u="1"/>
        <s v="2834/2024" u="1"/>
        <s v="2833/2024" u="1"/>
        <s v="2832/2024" u="1"/>
        <s v="2831/2024" u="1"/>
        <s v="2830/2024" u="1"/>
        <s v="2829/2024" u="1"/>
        <s v="2828/2024" u="1"/>
        <s v="2827/2024" u="1"/>
        <s v="2826/2024" u="1"/>
        <s v="2825/2024" u="1"/>
        <s v="2824/2024" u="1"/>
        <s v="2823/2024" u="1"/>
        <s v="2822/2024" u="1"/>
        <s v="2821/2024" u="1"/>
        <s v="2820/2024" u="1"/>
        <s v="2819/2024" u="1"/>
        <s v="2818/2024" u="1"/>
        <s v="2817/2024" u="1"/>
        <s v="2816/2024" u="1"/>
        <s v="2815/2024" u="1"/>
        <s v="2814/2024" u="1"/>
        <s v="2813/2024" u="1"/>
        <s v="2812/2024" u="1"/>
        <s v="2811/2024" u="1"/>
        <s v="2810/2024" u="1"/>
        <s v="2809/2024" u="1"/>
        <s v="2808/2024" u="1"/>
        <s v="2807/2024" u="1"/>
        <s v="2806/2024" u="1"/>
        <s v="2805/2024" u="1"/>
        <s v="2804/2024" u="1"/>
        <s v="2803/2024" u="1"/>
        <s v="2802/2024" u="1"/>
        <s v="2801/2024" u="1"/>
        <s v="2800/2024" u="1"/>
        <s v="2799/2024" u="1"/>
        <s v="2798/2024" u="1"/>
        <s v="2797/2024" u="1"/>
        <s v="2796/2024" u="1"/>
        <s v="2795/2024" u="1"/>
        <s v="2794/2024" u="1"/>
        <s v="2793/2024" u="1"/>
        <s v="2792/2024" u="1"/>
        <s v="2791/2024" u="1"/>
        <s v="2790/2024" u="1"/>
        <s v="2789/2024" u="1"/>
        <s v="2788/2024" u="1"/>
        <s v="2787/2024" u="1"/>
        <s v="2786/2024" u="1"/>
        <s v="2785/2024" u="1"/>
        <s v="2784/2024" u="1"/>
        <s v="2783/2024" u="1"/>
        <s v="2782/2024" u="1"/>
        <s v="2781/2024" u="1"/>
        <s v="2780/2024" u="1"/>
        <s v="2779/2024" u="1"/>
        <s v="2778/2024" u="1"/>
        <s v="2777/2024" u="1"/>
        <s v="2776/2024" u="1"/>
        <s v="2775/2024" u="1"/>
        <s v="2774/2024" u="1"/>
        <s v="2773/2024" u="1"/>
        <s v="2772/2024" u="1"/>
        <s v="2771/2024" u="1"/>
        <s v="2770/2024" u="1"/>
        <s v="2769/2024" u="1"/>
        <s v="2768/2024" u="1"/>
        <s v="2767/2024" u="1"/>
        <s v="2766/2024" u="1"/>
        <s v="2765/2024" u="1"/>
        <s v="2764/2024" u="1"/>
        <s v="2763/2024" u="1"/>
        <s v="2762/2024" u="1"/>
        <s v="2761/2024" u="1"/>
        <s v="2760/2024" u="1"/>
        <s v="2759/2024" u="1"/>
        <s v="2758/2024" u="1"/>
        <s v="2757/2024" u="1"/>
        <s v="2756/2024" u="1"/>
        <s v="2755/2024" u="1"/>
        <s v="2754/2024" u="1"/>
        <s v="2753/2024" u="1"/>
        <s v="2752/2024" u="1"/>
        <s v="2751/2024" u="1"/>
        <s v="2750/2024" u="1"/>
        <s v="2749/2024" u="1"/>
        <s v="2748/2024" u="1"/>
        <s v="2747/2024" u="1"/>
        <s v="2746/2024" u="1"/>
        <s v="2745/2024" u="1"/>
        <s v="2744/2024" u="1"/>
        <s v="2743/2024" u="1"/>
        <s v="2742/2024" u="1"/>
        <s v="2741/2024" u="1"/>
        <s v="2740/2024" u="1"/>
        <s v="2739/2024" u="1"/>
        <s v="2738/2024" u="1"/>
        <s v="2737/2024" u="1"/>
        <s v="2736/2024" u="1"/>
        <s v="2735/2024" u="1"/>
        <s v="2734/2024" u="1"/>
        <s v="2733/2024" u="1"/>
        <s v="2732/2024" u="1"/>
        <s v="2731/2024" u="1"/>
        <s v="2730/2024" u="1"/>
        <s v="2729/2024" u="1"/>
        <s v="2728/2024" u="1"/>
        <s v="2727/2024" u="1"/>
        <s v="2726/2024" u="1"/>
        <s v="2725/2024" u="1"/>
        <s v="2724/2024" u="1"/>
        <s v="2723/2024" u="1"/>
        <s v="2722/2024" u="1"/>
        <s v="2721/2024" u="1"/>
        <s v="2720/2024" u="1"/>
        <s v="2719/2024" u="1"/>
        <s v="2718/2024" u="1"/>
        <s v="2717/2024" u="1"/>
        <s v="2716/2024" u="1"/>
        <s v="2715/2024" u="1"/>
        <s v="2714/2024" u="1"/>
        <s v="2713/2024" u="1"/>
        <s v="2712/2024" u="1"/>
        <s v="2711/2024" u="1"/>
        <s v="2710/2024" u="1"/>
        <s v="2709/2024" u="1"/>
        <s v="2708/2024" u="1"/>
        <s v="2707/2024" u="1"/>
        <s v="2706/2024" u="1"/>
        <s v="2705/2024" u="1"/>
        <s v="2704/2024" u="1"/>
        <s v="2703/2024" u="1"/>
        <s v="2702/2024" u="1"/>
        <s v="2701/2024" u="1"/>
        <s v="2700/2024" u="1"/>
        <s v="2699/2024" u="1"/>
        <s v="2698/2024" u="1"/>
        <s v="2697/2024" u="1"/>
        <s v="2696/2024" u="1"/>
        <s v="2695/2024" u="1"/>
        <s v="2694/2024" u="1"/>
        <s v="2693/2024" u="1"/>
        <s v="2692/2024" u="1"/>
        <s v="2691/2024" u="1"/>
        <s v="2690/2024" u="1"/>
        <s v="2689/2024" u="1"/>
        <s v="2688/2024" u="1"/>
        <s v="2687/2024" u="1"/>
        <s v="2686/2024" u="1"/>
        <s v="2685/2024" u="1"/>
        <s v="2684/2024" u="1"/>
        <s v="2683/2024" u="1"/>
        <s v="2682/2024" u="1"/>
        <s v="2681/2024" u="1"/>
        <s v="2680/2024" u="1"/>
        <s v="2679/2024" u="1"/>
        <s v="2678/2024" u="1"/>
        <s v="2677/2024" u="1"/>
        <s v="2676/2024" u="1"/>
        <s v="2675/2024" u="1"/>
        <s v="2674/2024" u="1"/>
        <s v="2673/2024" u="1"/>
        <s v="2672/2024" u="1"/>
        <s v="2671/2024" u="1"/>
        <s v="2670/2024" u="1"/>
        <s v="2669/2024" u="1"/>
        <s v="2668/2024" u="1"/>
        <s v="2667/2024" u="1"/>
        <s v="2666/2024" u="1"/>
        <s v="2665/2024" u="1"/>
        <s v="2664/2024" u="1"/>
        <s v="2663/2024" u="1"/>
        <s v="2662/2024" u="1"/>
        <s v="2661/2024" u="1"/>
        <s v="2660/2024" u="1"/>
        <s v="2659/2024" u="1"/>
        <s v="2658/2024" u="1"/>
        <s v="2657/2024" u="1"/>
        <s v="2656/2024" u="1"/>
        <s v="2655/2024" u="1"/>
        <s v="2654/2024" u="1"/>
        <s v="2653/2024" u="1"/>
        <s v="2652/2024" u="1"/>
        <s v="2651/2024" u="1"/>
        <s v="2650/2024" u="1"/>
        <s v="2649/2024" u="1"/>
        <s v="2648/2024" u="1"/>
        <s v="2647/2024" u="1"/>
        <s v="2646/2024" u="1"/>
        <s v="2645/2024" u="1"/>
        <s v="2644/2024" u="1"/>
        <s v="2643/2024" u="1"/>
        <s v="2642/2024" u="1"/>
        <s v="2641/2024" u="1"/>
        <s v="2640/2024" u="1"/>
        <s v="2639/2024" u="1"/>
        <s v="2638/2024" u="1"/>
        <s v="2637/2024" u="1"/>
        <s v="2636/2024" u="1"/>
        <s v="2635/2024" u="1"/>
        <s v="2634/2024" u="1"/>
        <s v="2633/2024" u="1"/>
        <s v="2632/2024" u="1"/>
        <s v="2631/2024" u="1"/>
        <s v="2630/2024" u="1"/>
        <s v="2629/2024" u="1"/>
        <s v="2628/2024" u="1"/>
        <s v="2627/2024" u="1"/>
        <s v="2626/2024" u="1"/>
        <s v="2625/2024" u="1"/>
        <s v="2624/2024" u="1"/>
        <s v="2623/2024" u="1"/>
        <s v="2622/2024" u="1"/>
        <s v="2621/2024" u="1"/>
        <s v="2620/2024" u="1"/>
        <s v="2619/2024" u="1"/>
        <s v="2618/2024" u="1"/>
        <s v="2617/2024" u="1"/>
        <s v="2616/2024" u="1"/>
        <s v="2615/2024" u="1"/>
        <s v="2614/2024" u="1"/>
        <s v="2613/2024" u="1"/>
        <s v="2612/2024" u="1"/>
        <s v="2611/2024" u="1"/>
        <s v="2610/2024" u="1"/>
        <s v="2609/2024" u="1"/>
        <s v="2608/2024" u="1"/>
        <s v="2607/2024" u="1"/>
        <s v="2606/2024" u="1"/>
        <s v="2605/2024" u="1"/>
        <s v="2604/2024" u="1"/>
        <s v="2603/2024" u="1"/>
        <s v="2602/2024" u="1"/>
        <s v="2601/2024" u="1"/>
        <s v="2600/2024" u="1"/>
        <s v="2599/2024" u="1"/>
        <s v="2598/2024" u="1"/>
        <s v="2597/2024" u="1"/>
        <s v="2596/2024" u="1"/>
        <s v="2595/2024" u="1"/>
        <s v="2594/2024" u="1"/>
        <s v="2593/2024" u="1"/>
        <s v="2592/2024" u="1"/>
        <s v="2591/2024" u="1"/>
        <s v="2590/2024" u="1"/>
        <s v="2589/2024" u="1"/>
        <s v="2588/2024" u="1"/>
        <s v="2587/2024" u="1"/>
        <s v="2586/2024" u="1"/>
        <s v="2585/2024" u="1"/>
        <s v="2584/2024" u="1"/>
        <s v="2583/2024" u="1"/>
        <s v="2582/2024" u="1"/>
        <s v="2581/2024" u="1"/>
        <s v="2580/2024" u="1"/>
        <s v="2579/2024" u="1"/>
        <s v="2578/2024" u="1"/>
        <s v="2577/2024" u="1"/>
        <s v="2576/2024" u="1"/>
        <s v="2575/2024" u="1"/>
        <s v="2574/2024" u="1"/>
        <s v="2573/2024" u="1"/>
        <s v="2572/2024" u="1"/>
        <s v="2571/2024" u="1"/>
        <s v="2570/2024" u="1"/>
        <s v="2569/2024" u="1"/>
        <s v="2568/2024" u="1"/>
        <s v="2567/2024" u="1"/>
        <s v="2566/2024" u="1"/>
        <s v="2565/2024" u="1"/>
        <s v="2564/2024" u="1"/>
        <s v="2563/2024" u="1"/>
        <s v="2562/2024" u="1"/>
        <s v="2561/2024" u="1"/>
        <s v="2560/2024" u="1"/>
        <s v="2559/2024" u="1"/>
        <s v="2558/2024" u="1"/>
        <s v="2557/2024" u="1"/>
        <s v="2556/2024" u="1"/>
        <s v="2555/2024" u="1"/>
        <s v="2554/2024" u="1"/>
      </sharedItems>
    </cacheField>
    <cacheField name="Vevő" numFmtId="0">
      <sharedItems containsBlank="1" count="1277">
        <s v="Pro Grip Kft."/>
        <s v="ASG Vízgép Kft."/>
        <s v="Antal Ipari és Kereskedelmi Kft"/>
        <s v="S.S.L.  Rental Kft"/>
        <s v="Messer GasPack GmbH"/>
        <s v="Moratus Szerkezetépítő Kft."/>
        <s v="Schal-Tech Homlokzattechnika Kft."/>
        <s v="ÉGV Toronydaru Zrt"/>
        <s v="PRANGL-Hungaria Kft."/>
        <s v="Veolia Mélyépítő Magyarország Kft."/>
        <s v="Sodronykötél Kft"/>
        <s v="Közép-dunántúli Vízügyi Igazgatóság"/>
        <s v="Leier Hungária Kft."/>
        <s v="Bundy Kft."/>
        <s v="Verarbeiten Pausits Kft."/>
        <s v="Cas-Pro Kft."/>
        <s v="Tóth Ipari és Szolgáltató Kft."/>
        <s v="Hankook Tire Magyarország Kft."/>
        <s v="Gutman Lifting s.r.o."/>
        <s v="Kamionvilág Kft"/>
        <s v="Vasex Kft."/>
        <s v="Safety Lift Kft."/>
        <s v="Jungheinrich Hungária Kft."/>
        <s v="Bácsvíz Víz- és Csatornaszolgáltató Zrt."/>
        <s v="Kész Metaltech Kft."/>
        <s v="Abraziv Mérnöki Iroda  és Gépgyártó Kft."/>
        <s v="Viessmann Technika Dombóvár Kft."/>
        <s v="CEE Aerospace Kft."/>
        <s v="Bau-Trans Kft."/>
        <s v="TRGY Tokodaltárói Rácsgyártó K. Kft."/>
        <s v="FémAlk Zrt."/>
        <s v="Berek Zsalu Kft"/>
        <s v="Agro Felcsút Kft."/>
        <s v="Jenbacher Gas Engines Hungary Kft."/>
        <s v="GYGV Kanizsa Kft."/>
        <s v="Né-Ko Kft."/>
        <s v="Strabag Logisztika Kft."/>
        <s v="Smartus Zrt."/>
        <s v="Revoo Munkaruházati Kft."/>
        <s v="Star-Tech 2004 Kft."/>
        <s v="Rud-SpanSet Emeléstechnika Kft"/>
        <s v="Mvstore Kft."/>
        <s v="Zoltek Zrt."/>
        <s v="WHT Kft."/>
        <s v="Hettyei Éptech Kft."/>
        <s v="Hámor Kft."/>
        <s v="Pappas Auto Magyarország Kft."/>
        <s v="Unicentrál-Daruszervíz Kft."/>
        <s v="McHale Hungária Kft."/>
        <s v="DHP District Heating Pipes Kft."/>
        <s v="IGM Robotrendszerek Kft."/>
        <s v="FGSZ Zrt."/>
        <s v="Szabados és Társa Kft."/>
        <s v="ZMTU Europe Kft"/>
        <s v="Bader Industrie Kft."/>
        <s v="TAEG Zrt."/>
        <s v="Siómetrik Kft."/>
        <s v="Rugócenter Termelő és Szolgáltató"/>
        <s v="Linamar Hungary Zrt. PPM."/>
        <s v="Ganz Motor Kft"/>
        <s v="Environterv Kft."/>
        <s v="G-P. Service Mobil Kft."/>
        <s v="Lufthansa Technik Budapest Kft"/>
        <s v="Vasanfer Kft."/>
        <s v="GD Gép és Daru Kft"/>
        <s v="Linamar Hungary Zrt. Oros Division"/>
        <s v="Kaposvári Villamossági Gyár Kft."/>
        <s v="Motim Műkorund Kft."/>
        <s v="Apollo Tyres (Hungary) Kft."/>
        <s v="Tri-sys Bt."/>
        <s v="Koós-Wéber Hungária Kft."/>
        <s v="Richter Gedeon Nyrt."/>
        <s v="BW Papersystems Budapest Zrt."/>
        <s v="BDI Hungary Kft."/>
        <s v="TLC Kft."/>
        <s v="BPW-Hungária Kft."/>
        <s v="Tobi 2000 Bt."/>
        <s v="Szig-Ép Kft."/>
        <s v="Fővárosi Katasztrófavédelmi Igazgatóság"/>
        <s v="Gomép Ipari és Kereskedelmi Kft."/>
        <s v="Bock Hungária Kft.."/>
        <s v="Skuba Hungária Kft."/>
        <s v="Csavarker  Kft."/>
        <s v="Pap János EV"/>
        <s v="Altruist Generating Kft"/>
        <s v="MVM XPert Zrt."/>
        <s v="Cemix Hungary Kft."/>
        <s v="Körber Hungária Gépgyártó Kft"/>
        <s v="Csepeli Szerszámedző Kft."/>
        <s v="Tripla Trade Kft"/>
        <s v="GD Gép és Daru Kft."/>
        <s v="Schwarzmüller Kft."/>
        <s v="Ziehl-Abegg Kft."/>
        <s v="Szalontai Rendszerintegrátor Kft."/>
        <s v="PGA Group Kft."/>
        <s v="Wolf System Kft."/>
        <s v="Texem Emeléstechnika Kft."/>
        <s v="HORVÁTH RUDOLF INTERTRANSPORT KERESKEDELMI és SZOLGÁLTATÓ KFT."/>
        <s v="Fővárosi Csatornázási Művek Zrt"/>
        <s v="Acélhidak Kft"/>
        <s v="Bonex Épitőipari Kft"/>
        <s v="Roto Elzett Certa Kft."/>
        <s v="Pegazus Trade Kft"/>
        <s v="Fjord Acél Kft."/>
        <s v="Swietelsky Magyarország Kft."/>
        <s v="Zomko Kereskedelmi Kft."/>
        <s v="EA Professional Kft."/>
        <s v="Dunafin Zrt."/>
        <s v="KVJ Művek Zrt."/>
        <s v="Élber Kft."/>
        <s v="BorsodChem Zrt."/>
        <s v="STRIGON Esztergomi Szerszámgépgyár Kft."/>
        <s v="Weinberg '93 Kft."/>
        <s v="Nico-Technika Kft."/>
        <s v="SKF Műszaki Áruház Havancsák Kft."/>
        <s v="MatAlex Kft."/>
        <s v="System Novum Innovatív Kft"/>
        <s v="GE Vernova Kft  (285015)"/>
        <s v="Schoen + Sandt Hungary Kft."/>
        <s v="Héjja Autóker Héjja Zoltán"/>
        <s v="Terván Kft."/>
        <s v="West Hungária Bau Kft."/>
        <s v="Penta Kft"/>
        <s v="TENZIO Kft."/>
        <s v="Alstom Hungary Kft"/>
        <s v="Alstom Hungary Kft."/>
        <s v="TWS Kft."/>
        <s v="ASSIX Kereskedelmi Zrt."/>
        <s v="BAT Pécsi Dohánygyár Kft."/>
        <s v="WLM Hungary Forklift Kft."/>
        <s v="SZER-KÖL Kft."/>
        <s v="Jüllich Glas Holding Zrt."/>
        <s v="Wergáb Bt."/>
        <s v="BALTRANS Árufuvarozási Kft"/>
        <s v="Linamar Gyöngyös Kft."/>
        <s v="Salzgitter Mannesmann Acélkereskedelmi Kft."/>
        <s v="Rheinmetall Hungary Zrt."/>
        <s v="László-Tech Kft."/>
        <s v="Hohl László"/>
        <s v="ESZO Kft"/>
        <s v="D.P. Music Kft."/>
        <s v="Euronorm 2000 Kft."/>
        <s v="Kolosa Ervin Acélkereskedelmi Kft."/>
        <s v="CIVIS Szervíz Kft."/>
        <s v="Grundfos South East Europe Kft"/>
        <s v="Flex-Fény Kft."/>
        <s v="Tiszamenti Regionális Vízművek Zrt."/>
        <s v="H Szerszám Kft. Szerszám Center"/>
        <s v="Phlegon Kft."/>
        <s v="Dizalica doo"/>
        <s v="Targokontroll Kft."/>
        <s v="Gutman Lifting doo"/>
        <s v="Claas Hungaria Kft."/>
        <s v="Kojnok László EV."/>
        <s v="Tom-Ferr Zrt"/>
        <s v="Fitout Zrt"/>
        <s v="Trans Lex Work Kft"/>
        <s v="Brunnbauer Budapest Kft."/>
        <s v="Kő-Fémépszer Inveszt Kft."/>
        <s v="Jost Hungária Kft"/>
        <s v="Temesker Kft."/>
        <s v="Beleon és Társa Kft."/>
        <s v="Kis Daru Mérnöki Szolgáltató Kft."/>
        <s v="Vas-Fémker Kft"/>
        <s v="Otto Fuchs Hungary Kft."/>
        <s v="Binder Kft."/>
        <s v="Wittmann Robottechnikai Kft."/>
        <s v="Voltrex Kft."/>
        <s v="MFT Metall-Form-Technik Kft."/>
        <s v="Torus Acéltermékgyártó Kft."/>
        <s v="Rejlek Metal &amp; Stamping Kft."/>
        <s v="Marina Investment Zrt"/>
        <s v="Záhony-Port Zrt."/>
        <s v="Beklaar Kft."/>
        <s v="Agrikon Kam Kft."/>
        <s v="Kötélfonó Bt."/>
        <s v="Szerszám Epicentrum Kft."/>
        <s v="Dél Beton Kft"/>
        <s v="Admatis Kft."/>
        <s v="Délút Építőipari és Bányászati Kft"/>
        <s v="ÓAM Ózdi Acélművek Kft."/>
        <s v="Kasi Trans Kft"/>
        <s v="Rácz Kereskedelmi Kft."/>
        <s v="INOTAL Alumínium és Salakfeldolgozó Zrt."/>
        <s v="Eldorado Otthon Kft"/>
        <s v="M&amp;E System Kft."/>
        <s v="Flowserve Hungary Services Kft."/>
        <s v="Colas Magyarország Zrt."/>
        <s v="Keen on Business Kereskedelmi Kft."/>
        <s v="Bayer Construct Zrt."/>
        <s v="Ramicó Kft."/>
        <s v="Aeroplex Közép-Európai Kft"/>
        <s v="Pilkington AGR Hungary Kft."/>
        <s v="Motim Kádkő Kft."/>
        <s v="Körösfémker Kft"/>
        <s v="Útvasút  Szeged Kft."/>
        <s v="Tobroco Machinery Kft."/>
        <s v="Biztonság Kft."/>
        <s v="Kovácsműszaki Kft"/>
        <s v="Strabag Rail Kft"/>
        <s v="Grundfos Manufacturing Ltd."/>
        <s v="Strabag Vasútépítő Kft"/>
        <s v="MVM Émász Áramhálózati Kft."/>
        <s v="Kathat Kivitelező és Szolgáltaató Kft."/>
        <s v="Demo 97 Kft."/>
        <s v="HÓD PLAST Műanyagipari Kft."/>
        <s v="STRABAG  BMTI  Kft."/>
        <s v="Inter-Tefu Kft."/>
        <s v="H+F Kereskedelmi Bt."/>
        <s v="Euroll Szeged Kft."/>
        <s v="Nexways Cargo Kft MOJFRAK"/>
        <s v="Nexways Cargo Kft MOJMRAK"/>
        <s v="Index 97 Kft"/>
        <s v="Ferr-Tek Kft"/>
        <s v="Fitness Team Kft."/>
        <s v="Pesóker Kft."/>
        <s v="ZeltBau Kft."/>
        <s v="GE Vernova Kft (285015)"/>
        <s v="Totál Szervíz Kft."/>
        <s v="Caadex Kft"/>
        <s v="DMRV Duna Menti Regionális Vízmű Zrt."/>
        <s v="De Dietrich Process Systems Hungary Kft."/>
        <s v="Pest Vármegyei Katasztrófavédelmi Igazgatóság"/>
        <s v="Tools Control Kft."/>
        <s v="Best-Vill 2000 Kft"/>
        <s v="Qvantum Energy Technology Kft."/>
        <s v="Framest Kft."/>
        <s v="DGA Gépgyártó és Automatizálási Kft."/>
        <s v="SZ-Gépész Kft."/>
        <s v="START PLAST Kft."/>
        <s v="Gép és Ferrotech Kft."/>
        <s v="ZLT Magyarország Kft."/>
        <s v="Wenfis Mérnök Iroda kft"/>
        <s v="La Lorraine Kft."/>
        <s v="Unix Autó Kft"/>
        <s v="Duna-Pent Kft."/>
        <s v="GYSEV Zrt."/>
        <s v="Pulzus + Kft"/>
        <s v="Fortisép Kft."/>
        <s v="PLANETA-Hebetechnik GmbH."/>
        <s v="Euro-Ketten Kft."/>
        <s v="Szebanetti Kft."/>
        <s v="HIRSCH Porozell Kft."/>
        <s v="Treszner Kft."/>
        <s v="Semmelweis Egyetem"/>
        <s v="KNAPP Hungary Kft."/>
        <s v="BMHSZER Kft"/>
        <s v="Egis Gyógyszergyár Zrt."/>
        <s v="Lifting Trade Kft"/>
        <s v="Coel Számítástechnikai Kft."/>
        <s v="Meiser Ferroste Kft."/>
        <s v="Szige-mix Kft."/>
        <s v="Givaudan Hungary Kft."/>
        <s v="Algeco Kft."/>
        <s v="Darukonstrukt Kft."/>
        <s v="Ganz Transzformátor- és Villamos Forgógépgyártó Zrt."/>
        <s v="MVM Démász Áramhálózati Kft"/>
        <s v="JOHNSON CONTROLS International Kft."/>
        <s v="Veolia Water Hungary Kft."/>
        <s v="Bodrogi Bau Kft."/>
        <s v="Quatro Trend Kft"/>
        <s v="Ferro-Net Kft"/>
        <s v="Heinzler Gépgyártó Kft."/>
        <s v="Pero-Safe Kft."/>
        <s v="Kingspan Kereskedelmi Kft."/>
        <s v="Hi-Lex Hungary Kft."/>
        <s v="Saint-Gobain Hungary Kft."/>
        <s v="AXIÁL MBC Kft."/>
        <s v="Alukol Kft."/>
        <s v="MKIF  VIA Úthálózat Üzemeltető Zrt."/>
        <s v="Avermann-Horváth Kft."/>
        <s v="Daal-Con Kft."/>
        <s v="Siemens Energy Kft."/>
        <s v="AS Produktion Kft."/>
        <s v="Fundament Plusz Kft."/>
        <s v="Pwent Kft"/>
        <s v="Bács-Méh Kft."/>
        <s v="Kanizsa-Sprint Kft."/>
        <s v="Robert Bosch Elektronika Kft. RBHH/FIN"/>
        <s v="Mvstore KFT"/>
        <s v="Sol Hungary Kft"/>
        <s v="Duna Szerszám Kft."/>
        <s v="Csaba Tool Kft."/>
        <s v="Inter-Bagger Kft."/>
        <s v="Camilleon Kft."/>
        <s v="Bencsik Kft."/>
        <s v="Ido-Trió Szolgáltató és Kereskedelmi Kft"/>
        <s v="VGSZ Kft."/>
        <s v="S+V 98' Bt."/>
        <s v="Andritz Kft."/>
        <s v="Budapesti Műszaki és Gazdaságtudományi Egyetem"/>
        <s v="Inox-metall KKT."/>
        <s v="Falcon Builder Kft."/>
        <s v="BFB plus Kft."/>
        <s v="Kaposcsavar Kft."/>
        <s v="GREENIGEN Kft."/>
        <s v="Horacél Kft."/>
        <s v="Béta-Matik Kft."/>
        <s v="CLC-Construct Kft"/>
        <s v="Novotransz Kft."/>
        <s v="Hedex Hungary Kft."/>
        <s v="Pannon-Tools Kft."/>
        <s v="Zelember Ádám"/>
        <s v="Ávol Ásványolaj T. F. Kft."/>
        <s v="Atmion Bt."/>
        <s v="Rózsa-Speciál Trans Kft."/>
        <s v="Szalai Attila József"/>
        <s v="Erzol 2000 Kft"/>
        <s v="Robert Bosch Power Tool Kft." u="1"/>
        <s v="Mars Magyarország Kisállateledel Gyártó Kft." u="1"/>
        <s v="DAF Trucks Hungary Kft" u="1"/>
        <s v="INTERTECHNIKA Kereskedelmi Kft." u="1"/>
        <s v="Oláh Barnabás E.V." u="1"/>
        <s v="Budapest Airport Zrt." u="1"/>
        <s v="Tura Építőipari és Szolgáltató Kft" u="1"/>
        <s v="Peller Dekorkő Kft." u="1"/>
        <s v="BKV Zrt" u="1"/>
        <s v="Ferroflex 2005 Kft." u="1"/>
        <s v="Jákob-Trans Kft." u="1"/>
        <s v="Kvem Kft" u="1"/>
        <s v="Bu-Fa '98 Kft." u="1"/>
        <s v="BU-FA '98 Bt." u="1"/>
        <s v="Seres Gépipari és Kereskedelmi Kft." u="1"/>
        <s v="Linde Gáz Magyarország Zrt." u="1"/>
        <s v="VPI  Kft" u="1"/>
        <s v="ZinkPower Moson Kft." u="1"/>
        <s v="Zala Vármegyei Katasztrófavédelmi Igazgatóság" u="1"/>
        <s v="Kiss Épületgépész Kft." u="1"/>
        <s v="PPG TRILAK  Kft. TSA 23573" u="1"/>
        <s v="Baumit Kft." u="1"/>
        <s v="Niketrans Targonca Kft." u="1"/>
        <s v="Rácz Mihály" u="1"/>
        <s v="S-Forg Kft." u="1"/>
        <s v="Frimo Innovative Technologies  Hungary Kft." u="1"/>
        <s v="Hamburger Hungária Kft." u="1"/>
        <s v="Nyisztor-Daru Kft" u="1"/>
        <s v="Hungaro-Ventilátor Kft." u="1"/>
        <s v="Dreher Sörgyárak Zrt." u="1"/>
        <s v="Emapot Team Anyagmozg. Gépesítési Kft." u="1"/>
        <s v="Villbek Kft." u="1"/>
        <s v="Kurz Plast Kft." u="1"/>
        <s v="Dr.Oetker Magyarország Élelmiszer Kft." u="1"/>
        <s v="MacDermid Hungary Kft. Alpha Assembly Solutions" u="1"/>
        <s v="M-Profil 2000 Kft." u="1"/>
        <s v="BCA-Rema Kft." u="1"/>
        <s v="Kranservice Zrt" u="1"/>
        <s v="Horoszcoop Kft" u="1"/>
        <s v="ALPLAindustrial Hungary Kft." u="1"/>
        <s v="Rotary Fúrási Zrt." u="1"/>
        <s v="Press Air Kft." u="1"/>
        <s v="Liebherr Építőipari Gépek Magyarország Kft." u="1"/>
        <s v="Ganz Szentes Kft." u="1"/>
        <s v="Princip Automatikai és Informatikai Kft." u="1"/>
        <s v="Fazekas Insped Kft." u="1"/>
        <s v="Motim Zrt." u="1"/>
        <s v="Épkő Kft." u="1"/>
        <s v="Omnion Kft" u="1"/>
        <s v="Budapest Műszaki és Gazdaságtudományi Egyetem" u="1"/>
        <s v="Benedek József" u="1"/>
        <s v="Pagát Gold Zrt." u="1"/>
        <s v="Weiss Manfred Vasművek Kft." u="1"/>
        <s v="Nortit Invest Kft." u="1"/>
        <s v="Fejes Károly" u="1"/>
        <s v="FNT Process Ipari Fővállalkozás Kft." u="1"/>
        <s v="HBM Kft" u="1"/>
        <s v="ALAK ART Ipari és Képzőművészeti Kft." u="1"/>
        <s v="Knorr-Bremse Fékrendszerek Kft." u="1"/>
        <s v="STRABAG Építőipari Zrt." u="1"/>
        <s v="WHB Facility Management Kft." u="1"/>
        <s v="Molnár-Trans 2004 Kft." u="1"/>
        <s v="Steel-Metál Kft." u="1"/>
        <s v="Panelko Kft" u="1"/>
        <s v="Linamar Hungary Zrt. LTH" u="1"/>
        <s v="Viessmann Fűtéstehnika Kft" u="1"/>
        <s v="Bonavy Service Kft." u="1"/>
        <s v="Special Grip Hungary Kft" u="1"/>
        <s v="Unimas Gépgyár és Kereskedelmi Kft." u="1"/>
        <s v="KÉSZ Ipari Gyártó Kft." u="1"/>
        <s v="Pongrácz Gergely" u="1"/>
        <s v="Freudenberg Sealing Technologies Kft" u="1"/>
        <s v="Rába Járműalkatrész Kft." u="1"/>
        <s v="Linamar Hungary Zrt. LPD Division" u="1"/>
        <s v="Valido Bt." u="1"/>
        <s v="Vékony Trade Kft." u="1"/>
        <s v="Dozernis Kft" u="1"/>
        <s v="AGRIAPIPE Csőtisztító, Építő és Szolgáltató Kft" u="1"/>
        <s v="Becton Dickinson Hungary kft." u="1"/>
        <s v="Mitsubishi Chemical Advanced Materials Kft" u="1"/>
        <s v="Clasman Kft." u="1"/>
        <s v="Truckport Hungary Kft." u="1"/>
        <s v="Agrofeed Kft" u="1"/>
        <s v="Petróczy Balázs" u="1"/>
        <s v="MRV-Stahl Kft." u="1"/>
        <s v="Kam-Ing Zrt." u="1"/>
        <s v="Colas-Északkő Bányászati Kft." u="1"/>
        <s v="Nas Systems Kft." u="1"/>
        <s v="Spal Kft." u="1"/>
        <s v="DD Tefu Kft" u="1"/>
        <s v="Iko Invest Hungary Kft." u="1"/>
        <s v="LEAX Hungary Zrt" u="1"/>
        <s v="Springfix Hungary Kft." u="1"/>
        <s v="Primero Szivattyú Kft" u="1"/>
        <s v="Crane-Bau Kft" u="1"/>
        <s v="Geo-Met Kft." u="1"/>
        <s v="2001 Volt Bt." u="1"/>
        <s v="Geo-Ép Kft" u="1"/>
        <s v="Botoszolg Kft" u="1"/>
        <s v="Jap Service Kft." u="1"/>
        <s v="Fuligo Kft." u="1"/>
        <s v="Limelog Kft." u="1"/>
        <s v="Millenáris Loft Kft." u="1"/>
        <s v="Budai István" u="1"/>
        <s v="Triász Fémmegmunkáló Kft." u="1"/>
        <s v="Picman Invest Kft" u="1"/>
        <s v="Fodor-Hegyi Profi Kft." u="1"/>
        <s v="Unicentrál Épületgép. és Acélszerk. Kft" u="1"/>
        <s v="Vamav Vasúti Berendezések  Kft." u="1"/>
        <s v="SPIE Hungaria Kft." u="1"/>
        <s v="KVV Kivitelező Zrt." u="1"/>
        <s v="Pylon '94 Kft." u="1"/>
        <s v="FM-Vas Kft." u="1"/>
        <s v="Kazamata-Bau Kft." u="1"/>
        <s v="MAG Hungary Kft." u="1"/>
        <s v="Aszfalt Hungária Kft" u="1"/>
        <s v="Kosztinné Vastag Andrea" u="1"/>
        <s v="Ferrobeton Zrt." u="1"/>
        <s v="Vasi Króm Metál Kft." u="1"/>
        <s v="Pro Instrument Kft." u="1"/>
        <s v="Metripond Plus Mérlegtechnika Kft." u="1"/>
        <s v="ECO-Cranes Hungary Kft." u="1"/>
        <s v="Dedienne Aerospace SAS" u="1"/>
        <s v="Horváth István" u="1"/>
        <s v="Raven Hungary Kft." u="1"/>
        <s v="Zelt 2000 Kft." u="1"/>
        <s v="Müpa Budapest Nonprofit Kft." u="1"/>
        <s v="Béja István e.v." u="1"/>
        <s v="Tolnay Vas és Épitőanyag Kft" u="1"/>
        <s v="Főnix Szerviz Kft." u="1"/>
        <s v="Geiger Bt." u="1"/>
        <s v="Budapest Art Center Nonprofit Kft." u="1"/>
        <s v="Havi Logistics Kft" u="1"/>
        <s v="E.ON Észak-dunántúli Áramhálózati Zrt." u="1"/>
        <s v="Hirschler Automotive Glass Kft." u="1"/>
        <s v="Vabeko Kft." u="1"/>
        <s v="PJM Lifting Kft." u="1"/>
        <s v="Ziép Kft." u="1"/>
        <s v="Konecranes Kft." u="1"/>
        <s v="TDH Toronydaru Kft." u="1"/>
        <s v="Multi Partner Solutions Kft." u="1"/>
        <s v="Kötéltechnika Kft" u="1"/>
        <s v="SRF Europe Kft" u="1"/>
        <s v="Acélszerkezet Gyártó 2007 Kft" u="1"/>
        <s v="Würth Szereléstechnika Kft." u="1"/>
        <s v="Épvill Kft" u="1"/>
        <s v="Homasita Kft" u="1"/>
        <s v="Jenei Autósbolt" u="1"/>
        <s v="Erdőhő Kft" u="1"/>
        <s v="Sylvestris Kft." u="1"/>
        <s v="Karb-Tech Kft." u="1"/>
        <s v="Pepperl+Fuchs Kft." u="1"/>
        <s v="Boortmalt Magyarország Kft." u="1"/>
        <s v="DVB Délmagyarországi Vasbetonipari Kft." u="1"/>
        <s v="MKIF Infrastuktúra Üzemeltető Zrt." u="1"/>
        <s v="Alpiq Csepeli Szolgáltató Kft." u="1"/>
        <s v="G-PLAN ÉPÍTŐ Kft" u="1"/>
        <s v="BAUREK Kft." u="1"/>
        <s v="Kisgépcentrum Kft." u="1"/>
        <s v="Borsos Dávid" u="1"/>
        <s v="Lucia Gold Kft." u="1"/>
        <s v="Pridgeon &amp; Clay Kft." u="1"/>
        <s v="ENERGIA Kazánjavító Kft" u="1"/>
        <s v="PATENT Ipari Szerelő és Gyártó Kft." u="1"/>
        <s v="Rába Futómű Kft." u="1"/>
        <s v="Andig-Bau Kft" u="1"/>
        <s v="Exor Kft." u="1"/>
        <s v="Swietelsky Vasúttechnika Kft." u="1"/>
        <s v="LOTTE Infracell Hungary Kft" u="1"/>
        <s v="Iso-Szer Kft." u="1"/>
        <s v="Femat-Hungária Kft." u="1"/>
        <s v="JÁSZMETÁL-2000 Kft." u="1"/>
        <s v="Balmex Kft" u="1"/>
        <s v="BALABO Kft." u="1"/>
        <s v="United Tech Solutions Hungary Kft." u="1"/>
        <s v="Mamut Daru Kft." u="1"/>
        <s v="Market Építő Zrt" u="1"/>
        <s v="Gépsystem Kft." u="1"/>
        <s v="Csepeli Hőkezelő Kft" u="1"/>
        <s v="Mischke-Lakatos Kft." u="1"/>
        <s v="Domino Trans Kft." u="1"/>
        <s v="Otis Felvonó Kft" u="1"/>
        <s v="H3Hungary Kft" u="1"/>
        <s v="Tranz-Org Rendezvénytechnikai Kft." u="1"/>
        <s v="Peek &amp; Cloppenburg Kft." u="1"/>
        <s v="MH Kiss József 86. Helikopterdandár" u="1"/>
        <s v="binder cable assemblies Bt." u="1"/>
        <s v="ARTDOM Építő Kft." u="1"/>
        <s v="Strong Bond Kft." u="1"/>
        <s v="Gedia Hungary Kft." u="1"/>
        <s v="OBO Bettermann Hungary Kft." u="1"/>
        <s v="Érdi Városgazda" u="1"/>
        <s v="Ham-Bau Kft" u="1"/>
        <s v="Komplex Újpesti Acélsz. és Ggy. Zrt." u="1"/>
        <s v="CLAYENS Hungary Kft." u="1"/>
        <s v="Rheinmetall Hungary Munitions Zrt." u="1"/>
        <s v="NAGÉV CINK Kft." u="1"/>
        <s v="Royal Apartmanház Kft." u="1"/>
        <s v="MCM Beton Kft." u="1"/>
        <s v="LOG VALVE Kft." u="1"/>
        <s v="Renor Technika Kft." u="1"/>
        <s v="Sowa Ker Kft" u="1"/>
        <s v="Black Crane Zrt." u="1"/>
        <s v="Terra Hungária Építőgép Kft." u="1"/>
        <s v="Univer Építőipari és Szolgáltató Kft." u="1"/>
        <s v="Concordia-Therm Kft" u="1"/>
        <s v="D&amp;D Petrogas Kft." u="1"/>
        <s v="Fehér László" u="1"/>
        <s v="Golden Pallet Kft." u="1"/>
        <s v="Weha Kft" u="1"/>
        <s v="Ubrankovics Gerenda és Készházgyártó Kft" u="1"/>
        <s v="Rail Cargo Terminal - BILK Zrt" u="1"/>
        <s v="Timx Special Transport Kft." u="1"/>
        <s v="Lakics Gépgyártó Kft." u="1"/>
        <s v="WABERER'S INTERNATIONAL Nyrt." u="1"/>
        <s v="Flogiston Kft" u="1"/>
        <s v="Control-X Medical Zrt." u="1"/>
        <s v="Balatoni Hajózási Zrt." u="1"/>
        <s v="Leier Monolit Kft." u="1"/>
        <s v="KÓRÉ Kft." u="1"/>
        <s v="Taugép Kft." u="1"/>
        <s v="ElringKlinger Hungary Kft." u="1"/>
        <s v="Balog Szilárd EV" u="1"/>
        <s v="Tarix Komplex Kft." u="1"/>
        <s v="Minebea AccessSolutions Hungary Kft." u="1"/>
        <s v="Öntőgépszervíz Kft" u="1"/>
        <s v="Truck Team Kft." u="1"/>
        <s v="Rail Cargo Hungaria Zrt." u="1"/>
        <s v="AMAZONE Technology KFT" u="1"/>
        <s v="Wuppermann Hungary Kft." u="1"/>
        <s v="Fogaskerékgyár Kft" u="1"/>
        <s v="Rentime Kft" u="1"/>
        <s v="Mudig András" u="1"/>
        <s v="Alukonstrukt Kft." u="1"/>
        <s v="AXXUM Packaging Hungary Kft." u="1"/>
        <s v="Ostorházi Bevonattechnika Kft." u="1"/>
        <s v="Inter VM Trans Kft." u="1"/>
        <s v="GRAVITÁS 2000 Gépipari Kft." u="1"/>
        <s v="Modul-Stor Hungary Kft." u="1"/>
        <s v="Szóró Kft." u="1"/>
        <s v="ASA Építőipari Kft." u="1"/>
        <s v="CSABAcast Könnyűfémöntöde Kft." u="1"/>
        <s v="AN-IL-96 Bt." u="1"/>
        <s v="Heves Megyei Vízmű Zrt. Bátonyterenyei Üzemegység" u="1"/>
        <s v="CMI Environment Hungary Kft." u="1"/>
        <s v="Kalo-Méh Trans Kft." u="1"/>
        <s v="&quot;KIS&quot; Szerelő és Kereskedő Kft." u="1"/>
        <s v="Seahorse Kft." u="1"/>
        <s v="Dunasin Kft." u="1"/>
        <s v="MKIF Secundus Zrt." u="1"/>
        <s v="MVM Paksi Atomerőmű Zrt." u="1"/>
        <s v="Emelőgép Kontroll Kft." u="1"/>
        <s v="MVV-ISG Kft." u="1"/>
        <s v="Illebau Bt." u="1"/>
        <s v="Permanens Kft." u="1"/>
        <s v="Leadec Kft." u="1"/>
        <s v="Gönczöl-Trans 35 Kft" u="1"/>
        <s v="Event Studio Kft" u="1"/>
        <s v="Serveone Hungary Kft." u="1"/>
        <s v="Verbis Kft." u="1"/>
        <s v="TS Magyarország Kft." u="1"/>
        <s v="Ponyvatextil Bt." u="1"/>
        <s v="Grundozol Kft" u="1"/>
        <s v="Büchl Hungária Kft." u="1"/>
        <s v="Knipping Automotive  Kft" u="1"/>
        <s v="ML GÉP Kft." u="1"/>
        <s v="Steel-Step Kft." u="1"/>
        <s v="Stettin-Hungaria Kft." u="1"/>
        <s v="Kerox Kft" u="1"/>
        <s v="MART-FORMA KFT." u="1"/>
        <s v="KALF Trans Kft." u="1"/>
        <s v="B&amp;M Gipszkarton Kft." u="1"/>
        <s v="Péter Építő Kft" u="1"/>
        <s v="Syngenta Magyarország Kft." u="1"/>
        <s v="STRABAG Általános Építő Kft." u="1"/>
        <s v="Szabó Dénes EV" u="1"/>
        <s v="ÁTI Depó Zrt." u="1"/>
        <s v="Sankó-Ép Kft." u="1"/>
        <s v="Soproni Vízmű Zrt." u="1"/>
        <s v="BRW Tools Kft." u="1"/>
        <s v="Megakrán Nyrt." u="1"/>
        <s v="Pemű Zrt." u="1"/>
        <s v="Bridgestone Tatabánya Termelő Kft." u="1"/>
        <s v="KITE Zrt." u="1"/>
        <s v="MAVIR Zrt." u="1"/>
        <s v="FieldCore Service Solutions International LLC, Hungarian Branch  Office" u="1"/>
        <s v="Tekoma Kft" u="1"/>
        <s v="Gál-Gépszer 2010 Kft." u="1"/>
        <s v="MaxKamin Kft" u="1"/>
        <s v="Wienerberger Téglaipari Zrt. Balatonszentgyörgyi Téglagyára" u="1"/>
        <s v="VIRESOL Kft." u="1"/>
        <s v="Prospera Europe Kft." u="1"/>
        <s v="Degree Solutions Kft." u="1"/>
        <s v="FUÉP Kft." u="1"/>
        <s v="Dave Judge" u="1"/>
        <s v="Emelőgép Specialista Kft." u="1"/>
        <s v="Fectus-Ép Kft." u="1"/>
        <s v="HBB Szervíz Kft." u="1"/>
        <s v="Transz-Ko Kft." u="1"/>
        <s v="Imerys Tűzállóanyaggyártó Kft" u="1"/>
        <s v="Boczka László E.V." u="1"/>
        <s v="Dunapack Kft." u="1"/>
        <s v="IBV Hungária Kft." u="1"/>
        <s v="Sped-Pack Logistics Kft." u="1"/>
        <s v="Velux Magyarország Kft." u="1"/>
        <s v="Metálplaszt Kft." u="1"/>
        <s v="TÓ-VILL  Kft." u="1"/>
        <s v="Movasol Energy Zrt" u="1"/>
        <s v="Pro Assist Consulting Kft." u="1"/>
        <s v="MIKOLASEK Kft" u="1"/>
        <s v="Coloplast Hungary Kft." u="1"/>
        <s v="Dinamika Gépész Kft." u="1"/>
        <s v="Strabag Építő Kft." u="1"/>
        <s v="DINA 95 Kft." u="1"/>
        <s v="Csaba-Berényi Gépgyártó Kft." u="1"/>
        <s v="HUMAN BioPlazma Kft." u="1"/>
        <s v="GIS Europe SE, Magyarországi fióktelep" u="1"/>
        <s v="Code Yachts Kft." u="1"/>
        <s v="B&amp;N Intruzív Kft." u="1"/>
        <s v="Ezüst Kaméleon Kft" u="1"/>
        <s v="Ferropan-Építő Kft." u="1"/>
        <s v="QB Sopron Kereskedelmi Bt." u="1"/>
        <s v="Cső-Montage Kft." u="1"/>
        <s v="Perfect Steel System Kft" u="1"/>
        <s v="S-ELEKTROSZINTER Kft" u="1"/>
        <s v="R.F.S. Szolgáltató Kft" u="1"/>
        <s v="Gyurcsákné Bakos Edina" u="1"/>
        <s v="Saubermacher-Marcali Kft." u="1"/>
        <s v="Heg-For Kft." u="1"/>
        <s v="STRAUTMANN Kft." u="1"/>
        <s v="Gearbro Kft." u="1"/>
        <s v="Kató Norbert" u="1"/>
        <s v="Nemes és Társa Bt." u="1"/>
        <s v="MVM NUKA Zrt" u="1"/>
        <s v="Jó Barátok Kft." u="1"/>
        <s v="Etler és Társai Ker. Kft." u="1"/>
        <s v="B+B Welding Team Kft." u="1"/>
        <s v="Mobil.Com Bau Kft." u="1"/>
        <s v="Növényvédő és Kártevőirtó Kft." u="1"/>
        <s v="Euroapi Hungary Kft." u="1"/>
        <s v="AIR FILMS Kft." u="1"/>
        <s v="SARKPONT Zrt." u="1"/>
        <s v="Truck Duo Kft." u="1"/>
        <s v="Silkem Hungary Kft" u="1"/>
        <s v="IKG Fémszerkezetgyártó és Szolgáltató Kft." u="1"/>
        <s v="Nilfisk Production Kft." u="1"/>
        <s v="DEPON-BAU Kft." u="1"/>
        <s v="Józsa Szilárd E.V." u="1"/>
        <s v="B.P.-Munkabiztonság Kft." u="1"/>
        <s v="Forgács József EV" u="1"/>
        <s v="Centrum Jászapáti Kft." u="1"/>
        <s v="Magnet Tartálygyártó Kft." u="1"/>
        <s v="Műszer Automatika Kft." u="1"/>
        <s v="GTVF Acélszerkezetgyártó Kft." u="1"/>
        <s v="APD Real Estate Kft." u="1"/>
        <s v="GE Hungary Kft (285015)" u="1"/>
        <s v="M &amp; V Hydro Kft." u="1"/>
        <s v="ROUNDO Kft." u="1"/>
        <s v="Falco Zrt." u="1"/>
        <s v="Ház és Otthon Építő Kft" u="1"/>
        <s v="Németh-Fa Kft" u="1"/>
        <s v="BCST Kft" u="1"/>
        <s v="Fábián Imre" u="1"/>
        <s v="Akvi Patent Zrt." u="1"/>
        <s v="Különleges Műszaki Mentő Kft" u="1"/>
        <s v="Magyar Közút Nonprofit Zrt" u="1"/>
        <s v="MET-NA Kft." u="1"/>
        <s v="Minorits Kft." u="1"/>
        <s v="Magyar Aszfalt kft" u="1"/>
        <s v="Velence Acél Kft." u="1"/>
        <s v="Vollmann Automotive Kft." u="1"/>
        <s v="Prim Szerszámtechnika Kft." u="1"/>
        <s v="RS Factory Kft." u="1"/>
        <s v="Airport Service Budapest Zrt" u="1"/>
        <s v="Apleona Magyarország Kft." u="1"/>
        <s v="BL. ENSI Zrt." u="1"/>
        <s v="Ensi Kft." u="1"/>
        <s v="Marketmercur Kft." u="1"/>
        <s v="Hajdú Közmű kft" u="1"/>
        <s v="MOBILBOX Konténer Kereskedelmi Kft." u="1"/>
        <s v="Graboplast Padlógyártó Zrt." u="1"/>
        <s v="Vibroteam Kft." u="1"/>
        <s v="Expandia Hungary Kft." u="1"/>
        <s v="HM Currus Zrt." u="1"/>
        <s v="PNH Kft." u="1"/>
        <s v="Richter Gedeon Nyrt. Dorogi fióktelep" u="1"/>
        <s v="Kiss és Társa Kft." u="1"/>
        <s v="CAD-Terv Mérnöki Kft." u="1"/>
        <s v="ABL Technic Hungary Kft." u="1"/>
        <s v="Katand Pro Kft." u="1"/>
        <s v="Provill67 Kft" u="1"/>
        <s v="DewertOkin Kft." u="1"/>
        <s v="MBS Equipment Hungary Kft" u="1"/>
        <s v="WHB ELEKTRO KFT." u="1"/>
        <s v="Fogaskerékgyár Kft." u="1"/>
        <s v="Lux Gépjárműalkatrészeket Gyártó Kft." u="1"/>
        <s v="Magyar Vagon Dunakeszi Kft." u="1"/>
        <s v="STAL-West Zrt." u="1"/>
        <s v="Darusín Szervíz Kft." u="1"/>
        <s v="Energosun Investment Zrt." u="1"/>
        <s v="Molnár Vid Bertalan Művelődési Központ" u="1"/>
        <s v="B-TRANS IMP-EX KFT." u="1"/>
        <s v="Debreczeni-Mór István" u="1"/>
        <s v="Zenta  Acél Bt." u="1"/>
        <s v="Ganz-Szentes Acélszerkezet Kft." u="1"/>
        <s v="Illés József ev. Kovács Üzem" u="1"/>
        <s v="MÁV Személyszállítás Zrt." u="1"/>
        <s v="EC-Trans s.r.o" u="1"/>
        <s v="MÁV Pályaműködtetési Zrt." u="1"/>
        <s v="Gnaj Tamás E.V." u="1"/>
        <s v="NIO Power Europe Kft." u="1"/>
        <s v="Valparaiso Zrt." u="1"/>
        <s v="FK-Raszter Építő Zrt." u="1"/>
        <s v="Propex Furnishing Solutions Kft." u="1"/>
        <s v="Axor-Terra Kft." u="1"/>
        <s v="Alcufer Kft." u="1"/>
        <s v="GE Hungary Kft  (285015)" u="1"/>
        <s v="HunMecH Gépgyártó és Tervező Kft." u="1"/>
        <s v="Colas Alterra Zrt." u="1"/>
        <s v="Carla 2005 Kft." u="1"/>
        <s v="ZOREX Hungária Kft" u="1"/>
        <s v="Mobamax Trade Kft." u="1"/>
        <s v="Luc Kft." u="1"/>
        <s v="Mobil Gáz 98 Kft." u="1"/>
        <s v="Homoki Csaba Sándor" u="1"/>
        <s v="Nilfisk Production Kft. Nagykanizsai Telephelye" u="1"/>
        <s v="Novafilter Plus Kft" u="1"/>
        <s v="Rába Futómű Kft" u="1"/>
        <s v="Brandsteel-Technology Kft." u="1"/>
        <s v="Oiltech Kft." u="1"/>
        <s v="Gaál Zoltán" u="1"/>
        <s v="Droidx Kft." u="1"/>
        <s v="Bock Hungária Kft." u="1"/>
        <s v="Stohl Group GmbH" u="1"/>
        <s v="Led-Art Kft" u="1"/>
        <s v="Épkar Zrt" u="1"/>
        <s v="DVL Üzletház Kft." u="1"/>
        <s v="Geoinform Kft." u="1"/>
        <s v="Riggworks Kft." u="1"/>
        <s v="Hanon Systems Auto Parts Hungary Kft." u="1"/>
        <s v="Gépker Kft." u="1"/>
        <s v="Gál-Car Kft." u="1"/>
        <s v="IMANPACK PACKAGING &amp; ECO SOLUTIONS SRL" u="1"/>
        <s v="Kenvéd Kft" u="1"/>
        <s v="PROFORM Ingatlanbefektetési Zrt." u="1"/>
        <s v="ifj. Bődey János Gergely" u="1"/>
        <s v="Derula Kft." u="1"/>
        <s v="Radchem Kft" u="1"/>
        <s v="Horváth Zoltán EV" u="1"/>
        <s v="Sólyom-Trans Kft." u="1"/>
        <s v="Sólyom Daru Kft" u="1"/>
        <s v="BM OKF Gazdasági Ellátó Központ" u="1"/>
        <s v="Magyar Cukor Zrt. Kaposvári Cukorgyára" u="1"/>
        <s v="Mubea Aerostructures Zrt." u="1"/>
        <s v="Kenese Marina-Port Zrt." u="1"/>
        <s v="Speciális Nehézszállító Zrt." u="1"/>
        <s v="Luckympex Kft." u="1"/>
        <s v="PM Park Kft." u="1"/>
        <s v="Spitzer Silo Pécs Kft." u="1"/>
        <s v="Mavika Kft." u="1"/>
        <s v="Szelektív Nonprofit Kft." u="1"/>
        <s v="CarKer Kft." u="1"/>
        <s v="Material Vegyipari Szövetkezet" u="1"/>
        <s v="Contisys Artis Kft" u="1"/>
        <s v="MKJ Mester Kft." u="1"/>
        <s v="Metál Börze Kft." u="1"/>
        <s v="Rohn és Társa Kft." u="1"/>
        <s v="MUT Hungária Kft." u="1"/>
        <s v="Molplast Kft." u="1"/>
        <s v="Budai Benefit Kft" u="1"/>
        <s v="SOLAR FM KFT." u="1"/>
        <s v="DeBuild Generál Kft." u="1"/>
        <s v="Fe-Zo Gép Bt." u="1"/>
        <s v="DRIVER Leasing Kft." u="1"/>
        <s v="Piramis Kft" u="1"/>
        <s v="Cooptim Ipari Kft" u="1"/>
        <s v="Magyar Suzuki Zrt" u="1"/>
        <s v="Fémipari Kft." u="1"/>
        <s v="Fehér-Ker 2003 Kft." u="1"/>
        <s v="Toyo Seat Europe Kft." u="1"/>
        <s v="Metalelektro Méréstechnika Kft" u="1"/>
        <s v="Jákó Kft" u="1"/>
        <s v="Silvo Zrt." u="1"/>
        <s v="Wavedrive Mérnöki Szolgáltató és Kereskedelmi Kft." u="1"/>
        <s v="Hunland Trans Kft" u="1"/>
        <s v="Atomix Kft." u="1"/>
        <s v="SBI-Pannon Kft." u="1"/>
        <s v="ION Systems Kft." u="1"/>
        <s v="Alex Fémbútor Kft." u="1"/>
        <s v="Szilágyi Eurotrans Kft." u="1"/>
        <s v="Agrikon Alfa Kft." u="1"/>
        <s v="Bomokó Tools Bt." u="1"/>
        <s v="Colas Hungária Zrt." u="1"/>
        <s v="OKFT Kft." u="1"/>
        <s v="Baranya-Víz ZRt." u="1"/>
        <s v="Siemens Energy Distribution Transformers Kft." u="1"/>
        <s v="Piramis Kft." u="1"/>
        <s v="Steelflex Kft." u="1"/>
        <s v="PCI Ipari Automatizálási Fővállkozó és Kivitelező. ZRT." u="1"/>
        <s v="Camera Transport Kft" u="1"/>
        <s v="Első Beton Kft." u="1"/>
        <s v="SG-ÉP SZIGET Kft." u="1"/>
        <s v="Travin-Ex Kft." u="1"/>
        <s v="Triász Kft." u="1"/>
        <s v="Vivber Kft." u="1"/>
        <s v="Baucenter Kft." u="1"/>
        <s v="Ganzeg Kft." u="1"/>
        <s v="Engloginv Kft" u="1"/>
        <s v="Alfa Cluj" u="1"/>
        <s v="Hód Lift Kft." u="1"/>
        <s v="Komax Hungary Kft." u="1"/>
        <s v="Kapocsi Sándor" u="1"/>
        <s v="Dunastyr Polisztirolgyártó Zrt." u="1"/>
        <s v="Autómentőautó Kft." u="1"/>
        <s v="Energotest Kft." u="1"/>
        <s v="Krisztbaum Kft." u="1"/>
        <s v="SAB LIFTECH Kft." u="1"/>
        <s v="Zaladaru Kft." u="1"/>
        <s v="Hidria Kft." u="1"/>
        <s v="DaruSín Kft." u="1"/>
        <s v="INETON Kft." u="1"/>
        <s v="AGC Glass Hungary Kft." u="1"/>
        <s v="Grodex Bau Kft" u="1"/>
        <s v="Herbály Autó Kft" u="1"/>
        <s v="KopakBau Kft." u="1"/>
        <s v="László Tibor EV." u="1"/>
        <s v="Schőder-Bau Kft." u="1"/>
        <s v="ViaCon Hungary Kft." u="1"/>
        <s v="Kovács Trans Kft." u="1"/>
        <s v="Két-Max-Szer Kft." u="1"/>
        <s v="Vollmann Stamping Kft." u="1"/>
        <s v="Kaminotrans Kft" u="1"/>
        <s v="Szimikron Kft" u="1"/>
        <s v="Tirczka Barnabás" u="1"/>
        <s v="Művészetek Háza Gödöllő Nonprofit Közhasznú Kft." u="1"/>
        <s v="Dunafém '95 Kft" u="1"/>
        <s v="MF Modern Fluids Kft." u="1"/>
        <s v="Ho-ra Kft." u="1"/>
        <s v="JACQUET Magyarország Kft." u="1"/>
        <s v="Comprehensive Mining Solutions Kft." u="1"/>
        <s v="Bekomold Kft" u="1"/>
        <s v="Possibuild Kft." u="1"/>
        <s v="Gabilon Trans Bt." u="1"/>
        <s v="Hekov Kft." u="1"/>
        <s v="Creaton South-East Europe Kft." u="1"/>
        <s v="SKM-Protect Kft." u="1"/>
        <s v="Gia Form Kft." u="1"/>
        <s v="PZ RAPID Kft." u="1"/>
        <s v="FORTE TRANS Kft." u="1"/>
        <s v="Dorker Kft" u="1"/>
        <s v="Hidrot Kft." u="1"/>
        <s v="Békés Drén Kft." u="1"/>
        <s v="Bimonte Kft" u="1"/>
        <s v="Dunaföldvári Fémfeldolgozó Kft." u="1"/>
        <s v="Finn Út Kft" u="1"/>
        <s v="Vitorlás Kikötő Zrt." u="1"/>
        <s v="Salacz Ákos" u="1"/>
        <s v="AnimalFeed Kft." u="1"/>
        <s v="Ferropharma Kft." u="1"/>
        <s v="KASZKÁD Hungária Kft." u="1"/>
        <s v="Eurovid  Kft" u="1"/>
        <s v="Magyar Doka Zsalutechnika Kft." u="1"/>
        <s v="Vescan Kft." u="1"/>
        <s v="Bionova Hungary Kft" u="1"/>
        <s v="GWE Budafilter Kft." u="1"/>
        <s v="Hati-Car Kft" u="1"/>
        <s v="Semperform Kft." u="1"/>
        <s v="Mentes Attila Csabáné EV." u="1"/>
        <s v="Pfeifer-Garant Kft." u="1"/>
        <s v="Revco Magyarország Kft." u="1"/>
        <s v="Kóbor és Társa KKt." u="1"/>
        <s v="PREbeton Zrt." u="1"/>
        <s v="Szabó Kristóf" u="1"/>
        <s v="DEKRA TIC Kft" u="1"/>
        <s v="BF Invest Ingatlanhasznósító Kft." u="1"/>
        <s v="Szemp Air Kft." u="1"/>
        <s v="DHM Kft." u="1"/>
        <s v="Tálosi Trans Kft." u="1"/>
        <s v="Darukötél Kft" u="1"/>
        <s v="Syrius-Tech Kft" u="1"/>
        <s v="Boschung EJT Kft." u="1"/>
        <s v="Teknikum Kft." u="1"/>
        <s v="Metallux Zrt" u="1"/>
        <s v="Ganz Transzformátor- és Villamos Forgógépgyártó Kft." u="1"/>
        <s v="Vákuum Hőkezelő Kft." u="1"/>
        <s v="Ezüsthajó Kft" u="1"/>
        <s v="Dr. Stephaich Béla" u="1"/>
        <s v="AlbaDim Kft." u="1"/>
        <s v="DMS Szalaghasító Kft." u="1"/>
        <s v="GYHG Győri Hulladékgazdálkodási Nonprofit Kft." u="1"/>
        <s v="GYHG Hulladékkezelő központ" u="1"/>
        <s v="Invert Bau Kft." u="1"/>
        <s v="Xella Magyarország Kft." u="1"/>
        <s v="DVM Group Kft." u="1"/>
        <s v="Dolce Home Kft" u="1"/>
        <s v="Hydro Extrusion Hungary Kft." u="1"/>
        <s v="GSP Global Szervíz Partner Kft." u="1"/>
        <s v="DS Car Kft." u="1"/>
        <s v="Kiskunsági Vízközmű-Szolgáltató Kft." u="1"/>
        <s v="STI Petőfi Nyomda Kft." u="1"/>
        <s v="Vaba-Ker Kft." u="1"/>
        <s v="A-Mifánk Kft." u="1"/>
        <s v="TARINOX KFT" u="1"/>
        <s v="Bego-Gáz Építőipari Kft" u="1"/>
        <s v="Ködi-Plast Kft." u="1"/>
        <s v="Miskolczi-Bau Kft." u="1"/>
        <s v="Konica Minolta Magyarország Kft." u="1"/>
        <s v="Arcadia 98 Kft" u="1"/>
        <s v="OPTIM INVEST CONSULTING Kft." u="1"/>
        <s v="Huncargo Forwarding Kft" u="1"/>
        <s v="UNITRON Termelő és Kereskedelmi Kft." u="1"/>
        <s v="HEAT energy Kft" u="1"/>
        <s v="LOTTE ALUMINIUM Hungary Kft" u="1"/>
        <s v="Mayer HW &amp; SW Kft." u="1"/>
        <s v="Felni Gépipari Ker. Kft." u="1"/>
        <s v="HORAÉP Építőipari Kft." u="1"/>
        <s v="Pápai Hús Kft." u="1"/>
        <s v="Holub Károly E.V." u="1"/>
        <s v="Koncsek Trans Kft." u="1"/>
        <s v="Nord-Parts Kft." u="1"/>
        <s v="Steiner&amp;Rony Lifestock Kft." u="1"/>
        <s v="Hajba Dezső" u="1"/>
        <s v="ifj.Bődey János" u="1"/>
        <s v="Maxatrade Kft." u="1"/>
        <s v="G.I.T.A. 3 Kereskedelmi Kft." u="1"/>
        <s v="Lodzsa Emelőgép Kft." u="1"/>
        <s v="Prodoctum Kereskedelmi Kft" u="1"/>
        <s v="Kobex Pannónia Kft" u="1"/>
        <s v="Dunagép Zrt." u="1"/>
        <s v="Cutter Bt." u="1"/>
        <s v="Lajtaszig Kft" u="1"/>
        <s v="Szegedi Közlekedési Kft." u="1"/>
        <s v="IBG Magyarország Kft." u="1"/>
        <s v="Simon Attila EV" u="1"/>
        <s v="ABRAZIV Gyártó Kft" u="1"/>
        <s v="RS Integrated Supply Hungary Kft." u="1"/>
        <s v="CRD Films Kft." u="1"/>
        <s v="Budapest-Kelenföldi Szent Gellért Pébánia" u="1"/>
        <s v="Pedrano Homes Építőipari Kft." u="1"/>
        <s v="Thália Színház Nonprofit Kft" u="1"/>
        <s v="Hőstop-Plastika Kft" u="1"/>
        <s v="STRABAG Generálépítő Kft." u="1"/>
        <s v="OLP-TECH Gyártó, Szerelő és Szolgált Kft" u="1"/>
        <s v="Ferdinand Gross Hungary Kft" u="1"/>
        <s v="Fétis Kft." u="1"/>
        <s v="Atlanti-Szerszám Kft" u="1"/>
        <s v="Magyar Szárazvirág Kft." u="1"/>
        <s v="PLES Zrt." u="1"/>
        <s v="Ciprus SRO" u="1"/>
        <s v="Nettkő Kft." u="1"/>
        <s v="Vastech Kft." u="1"/>
        <s v="GREEN-ARBOR Kft." u="1"/>
        <s v="Art Metál Kft" u="1"/>
        <s v="Alfabeta Kft." u="1"/>
        <s v="ebm-papst Hungary Motorgyártó és Forgalmazó Kft" u="1"/>
        <s v="Vestfrost Zrt" u="1"/>
        <s v="Márkó-Tech Kft." u="1"/>
        <s v="Bedu Racing Car Kft." u="1"/>
        <s v="AlpinRendSzer Kft." u="1"/>
        <s v="QHB Projekt Kft." u="1"/>
        <s v="E.ON Dél-dunántúli Áramhálózati Zrt." u="1"/>
        <s v="Plasticast Hungary Kft." u="1"/>
        <s v="Szikametró89 Kft." u="1"/>
        <s v="Paulovits Ferenc" u="1"/>
        <s v="Deet Kft" u="1"/>
        <s v="Kapinya László" u="1"/>
        <s v="EventDispo Kft." u="1"/>
        <s v="Dzons Finks" u="1"/>
        <s v="Agrometal-Food-Tech Kft" u="1"/>
        <s v="Royal Lotus Szolgáltató Kft." u="1"/>
        <s v="Tavárdivizió Kft" u="1"/>
        <s v="Protokon Kft." u="1"/>
        <s v="MKFE Szolgáltató Kft" u="1"/>
        <s v="Pauler Invest Kft." u="1"/>
        <s v="Alfa-Bob Kft" u="1"/>
        <s v="NP Hungária Kft." u="1"/>
        <s v="GM Bádogbazár Kft." u="1"/>
        <s v="Simon Jenő" u="1"/>
        <s v="Akmé Kft." u="1"/>
        <s v="MAHART TISZAYACHT Kft." u="1"/>
        <s v="Huntsman Corporation Hungary Zrt." u="1"/>
        <s v="SISECAM AUTOMOTIVE HUNGARY Kft." u="1"/>
        <s v="DOT Logisztikai Kft." u="1"/>
        <s v="Samsung E&amp;A Hungary Kft." u="1"/>
        <s v="Petrolszolg Kft." u="1"/>
        <s v="Szepesi Gábor" u="1"/>
        <s v="Rappai Csavar Kft." u="1"/>
        <s v="Hork-Acél Kft." u="1"/>
        <s v="HR-Daru Kft." u="1"/>
        <s v="DCS-Építő Kft" u="1"/>
        <s v="FF-Agro Hungary Kft" u="1"/>
        <s v="CIE SALGGLAS Zrt." u="1"/>
        <s v="Front Line Trade Kft." u="1"/>
        <s v="Enersan Kft." u="1"/>
        <s v="Dana Hungary Kft." u="1"/>
        <s v="Magyar Apostoli Egyház" u="1"/>
        <s v="Zöldikék Zrt." u="1"/>
        <s v="AIV MANUFAKTURA Kft." u="1"/>
        <s v="Horizont Invest Szerkezet Kft" u="1"/>
        <s v="Magyar Honvédség Kiss József 86. Helikopter dandár" u="1"/>
        <s v="Monortáp Kft" u="1"/>
        <s v="Csepeli Szerszámgépgyár Kft." u="1"/>
        <s v="Koleda Frigyes EV" u="1"/>
        <s v="Oktogon Molnár Kft" u="1"/>
        <s v="Cargill Takarmány Zrt." u="1"/>
        <s v="Malipali Kft." u="1"/>
        <s v="TIGER-KER Kft." u="1"/>
        <s v="Nabla 2002 Kft." u="1"/>
        <s v="Spécizsalu Kft." u="1"/>
        <s v="SZANYI METÁL Kft." u="1"/>
        <s v="Simon Trans Kft." u="1"/>
        <s v="Császár Holding Kft" u="1"/>
        <s v="Technocar Machining Kft." u="1"/>
        <s v="Zele Renáta" u="1"/>
        <s v="BALO-THERM Kft." u="1"/>
        <s v="Mérész Márta" u="1"/>
        <s v="TT Parts Hungary Kft" u="1"/>
        <s v="Pannon Freyssinet Kft." u="1"/>
        <s v="Stakotra Gépgyártó Kft." u="1"/>
        <s v="INOXIL Kft." u="1"/>
        <s v="STRABAG Építőipari Zrt. Direkció: MTGG Területi Igazgatóság" u="1"/>
        <s v="Frimo Hungary Kft." u="1"/>
        <s v="Kano Fémipari Kft." u="1"/>
        <s v="Töltés és Lefejtés Technika Kft." u="1"/>
        <s v="Puhi Tárnok Híd és Útépítő Kft." u="1"/>
        <s v="Hexum Kft" u="1"/>
        <s v="Stadler Magyarország Vasúti Karbantartó Kft." u="1"/>
        <s v="Megazet Kft." u="1"/>
        <s v="MCE Nyíregyháza Kft." u="1"/>
        <s v="STRABAG VASÚTÉPÍTŐ Kft." u="1"/>
        <s v="Budamobil-Cargó Kft." u="1"/>
        <s v="Susányi Kft." u="1"/>
        <s v="Grabarics Építőipari Kft" u="1"/>
        <s v="Surányi György ev." u="1"/>
        <s v="Magero-Invest Kft." u="1"/>
        <s v="Inheat Kft." u="1"/>
        <s v="Fo-Pu-Mix kft" u="1"/>
        <s v="Aquaring Kft" u="1"/>
        <s v="Aquairng Kft." u="1"/>
        <s v="Király István EV" u="1"/>
        <s v="Rákóczi Péter EV" u="1"/>
        <s v="S&amp;S Group Hungária Kft." u="1"/>
        <s v="BS Container Kft." u="1"/>
        <s v="WF Építőipari és Szolgáltató Kft." u="1"/>
        <s v="Voad Kft" u="1"/>
        <s v="Chromasound Zrt." u="1"/>
        <s v="Safety Home Services Kft." u="1"/>
        <s v="Rotaqua Kft." u="1"/>
        <s v="Braun-Bau 64 Kft." u="1"/>
        <s v="Dunakeszi Járműjavító Kft." u="1"/>
        <s v="Next Stage Kft" u="1"/>
        <s v="Turbinaszer Kft." u="1"/>
        <s v="Rockdairy Kft." u="1"/>
        <s v="Gungl és Franke Kft" u="1"/>
        <s v="Dutrade Zrt." u="1"/>
        <s v="Neryon Enterprises Kft." u="1"/>
        <s v="STRABAG Építőipari Zrt. Direkció: IH, FF Területi Igazgatóság" u="1"/>
        <s v="Daruszerviz Kft." u="1"/>
        <s v="FDB-Projekt Kft." u="1"/>
        <s v="NEOPAC Hungary Kft." u="1"/>
        <s v="Elmas Daru Kft" u="1"/>
        <s v="Antrans Clean Kft." u="1"/>
        <s v="GT SZER Kft." u="1"/>
        <s v="Lehotzky és Lehotzky Kft." u="1"/>
        <s v="UniFenn Kft." u="1"/>
        <s v="G-Technika Kft." u="1"/>
        <s v="TVSK" u="1"/>
        <s v="Alutech Kft" u="1"/>
        <s v="Wamatec Hungary Kft." u="1"/>
        <s v="Celebi Ground Handling Hungary Kft" u="1"/>
        <s v="Inwatech Kft" u="1"/>
        <s v="Isoplus Kft" u="1"/>
        <s v="Andai Szilárd" u="1"/>
        <s v="Unifer Kft." u="1"/>
        <s v="Halász Attila" u="1"/>
        <s v="ALESTES Bt." u="1"/>
        <s v="Terbe Bt." u="1"/>
        <s v="Csere Ép. Ker." u="1"/>
        <s v="Alkalmazott Akusztika Plusz Kft." u="1"/>
        <s v="SVG - Hungary Gépgyár Zrt." u="1"/>
        <s v="Melinda Steel Kft" u="1"/>
        <s v="ITB Tömítéstechnikai Kft." u="1"/>
        <s v="Csintalan-Szerszám Kereskedelmi és Szolgáltató Kft." u="1"/>
        <s v="Kőrös-Spedit Zrt" u="1"/>
        <s v="HM Arzenál Elektronikai ZRT" u="1"/>
        <s v="Variens Kft." u="1"/>
        <s v="Hőtechnika Észak Kft." u="1"/>
        <s v="MÁV Zrt." u="1"/>
        <s v="5-Guriga Kft." u="1"/>
        <s v="Avico Elor Kft." u="1"/>
        <s v="Kermota Kft" u="1"/>
        <s v="SW Umwelttechnik Magyarország Kft." u="1"/>
        <s v="HALI Slovakia s.r.o" u="1"/>
        <s v="One Construct Kft." u="1"/>
        <s v="E-Motion Technologies Kft." u="1"/>
        <s v="GRODVALD ÁDÁM ev" u="1"/>
        <s v="Barta János" u="1"/>
        <s v="Eltix Bt." u="1"/>
        <s v="NI Hungary Kft." u="1"/>
        <s v="Vincze László" u="1"/>
        <s v="Effenberger Szabolcs EV" u="1"/>
        <s v="Tornai Pincészet Kft." u="1"/>
        <s v="Bakony Ipari Kerámia Kft." u="1"/>
        <s v="PONT 991. Kft." u="1"/>
        <s v="Tördemic Tüzép Kft." u="1"/>
        <s v="Kő-K &amp; B-Bau Kft." u="1"/>
        <s v="La Vero Kft." u="1"/>
        <s v="Jármű Zrt." u="1"/>
        <s v="TMC Klíma Kft." u="1"/>
        <s v="Kühne Mezőgazdasági Gépgyár Zrt." u="1"/>
        <s v="Zafer Insaat A.S. Magyarországi fióktelep" u="1"/>
        <s v="Duna-Dráva Cement Kft" u="1"/>
        <s v="Gondár Transport Kft." u="1"/>
        <s v="Szerszám Trió Bt." u="1"/>
        <s v="Silver Forest Logisticsystem Kft." u="1"/>
        <s v="Kultúrmérnök Kft." u="1"/>
        <s v="Bronze Films Kft." u="1"/>
        <s v="VTES Kft" u="1"/>
        <s v="OMS 24 Zrt." u="1"/>
        <s v="MÁV-START Zrt." u="1"/>
        <s v="Karbantartó Század Kft," u="1"/>
        <s v="Gewe-Tec Hungary Kft." u="1"/>
        <s v="Szilasfood Kft." u="1"/>
        <s v="Bavaria Yachts Hungary Royal Silver Kft." u="1"/>
        <s v="Globallift Kft." u="1"/>
        <s v="Pentele Invest Kft" u="1"/>
        <s v="PALOTA-ÚT-ÉP Kft." u="1"/>
        <s v="FES Sped Kft" u="1"/>
        <s v="FERN STREET INVEST Kft" u="1"/>
        <s v="Zaza Steel Kft." u="1"/>
        <s v="Hacona Csomagolástechnológia Kft." u="1"/>
        <s v="ROOF-PLATFORM Kft." u="1"/>
        <s v="Csepel Evezős Klub SE" u="1"/>
        <s v="Interbridge-Trade Kft." u="1"/>
        <s v="Netta-Pannonia Környezetvédelmi Kft" u="1"/>
        <s v="Kirizs és Társa Kft." u="1"/>
        <s v="Alprosys Kft." u="1"/>
        <s v="VG Komarom Kft." u="1"/>
        <s v="BAXAB Kft." u="1"/>
        <s v="Villeroy &amp; Boch Magyarország Kft." u="1"/>
        <s v="Mechaplan' 97 Kft." u="1"/>
        <s v="HG Event Technics Kft." u="1"/>
        <s v="OSI Food Solutions Hungary Kft." u="1"/>
        <s v="Bau-Trans 2000 Kft." u="1"/>
        <s v="XXL Stage Zrt." u="1"/>
        <s v="Zed Films Kft." u="1"/>
        <s v="Daru 2004 Bt" u="1"/>
        <s v="Koller és Tsa BT." u="1"/>
        <s v="Siemens Zrt." u="1"/>
        <s v="Siemens Zrt Digital Industries Factory Automation Solutions" u="1"/>
        <s v="MÁV Magyar Államvasutak Zrt." u="1"/>
        <s v="Kovács József EV" u="1"/>
        <s v="Víz- és Csatornaművek Koncessziós ZRt. Szolnok" u="1"/>
        <s v="Vary Trade Kft." u="1"/>
        <s v="BAUSTOFFE Kft." u="1"/>
        <s v="Amplio Automatika Zrt." u="1"/>
        <s v="Amplio Automatika Kft" u="1"/>
        <s v="HTM Zrt." u="1"/>
        <s v="Eltix Bt" u="1"/>
        <s v="Anyagmozgató Gépek Tervezése Kft." u="1"/>
        <s v="Kötélmester Express Kft" u="1"/>
        <s v="Plast-Ker Kft" u="1"/>
        <s v="Unger Laura Julianna" u="1"/>
        <s v="Melio-Start Ép. és Szolg. Kft." u="1"/>
        <s v="XXL Stage Szolgáltató Kft." u="1"/>
        <s v="Dan és Dan Felvonó Bt." u="1"/>
        <s v="CELO Hungária Kft." u="1"/>
        <s v="Raw Development Kft." u="1"/>
        <s v="Ferrobeton Zrt. Szerkezetépítő Üzletág" u="1"/>
        <s v="Arzenál 90' Kft." u="1"/>
        <s v="ÉMH ÉSZAK-MAGYARORSZÁGI HÁLÓZATSZERELŐ KFT." u="1"/>
        <s v="Dávid Ponyva Kft." u="1"/>
        <s v="Dolinszki Kft." u="1"/>
        <s v="VT Rendszertechnika Kft." u="1"/>
        <s v="Targonax Kft." u="1"/>
        <s v="Ceva-Phylaxia Zrt." u="1"/>
        <s v="Ads Plastic Kft." u="1"/>
        <s v="Andruska Károly E.V." u="1"/>
        <s v="Vasi Nagy-Ép Kft." u="1"/>
        <s v="MATECH Magyar Technológiai Kft." u="1"/>
        <s v="Bar-Isol Kft." u="1"/>
        <s v="Deák Intertrans Kft." u="1"/>
        <s v="Sajt sRácz Kft" u="1"/>
        <s v="VT. Plastic Gyártó Kft." u="1"/>
        <s v="Laune Hungary  Kft." u="1"/>
        <s v="Csaba Metál Zrt." u="1"/>
        <s v="WSZL Szállítmányozási és Logisztikai Kft" u="1"/>
        <s v="Planterinbox Kft." u="1"/>
        <s v="Proform Zrt." u="1"/>
        <s v="Larobau Kft" u="1"/>
        <s v="Budaker Kft" u="1"/>
        <s v="H-Zenit Kft." u="1"/>
        <s v="Elektro-MontőrIng Kft." u="1"/>
        <s v="Vegs Vasipari és Gépgyártó Kft." u="1"/>
        <s v="Vasi Orsiker Kft." u="1"/>
        <s v="Rezola Kft." u="1"/>
        <s v="Molnár István" u="1"/>
        <s v="Pogány és Társa Kft." u="1"/>
        <s v="eKraft Europe Kft." u="1"/>
        <s v="Baross Imre Artistaképző Intézet Előadóművészeti  Szakgimnázium" u="1"/>
        <s v="GM Films Kft." u="1"/>
        <s v="MáhlFerro Kft." u="1"/>
        <s v="Melinda Steel Kft." u="1"/>
        <s v="Profimaster Kft." u="1"/>
        <s v="Dunamenti Erőmű Zrt." u="1"/>
        <s v="Márka Üdítőgyártó Kft" u="1"/>
        <s v="Magyar Posta Zrt" u="1"/>
        <s v="Vasi Bér-Gép Gépkölcsönző Kft." u="1"/>
        <s v="Hahn + Kolb Hungária Kft." u="1"/>
        <s v="Hydroproof Kft." u="1"/>
        <s v="Aquametal Kft." u="1"/>
        <s v="Sampo Kft." u="1"/>
        <s v="Bock Hungária Ipari és Ker. Kft." u="1"/>
        <s v="MS Home Kft" u="1"/>
        <s v="Bob-Cat Duo Kft." u="1"/>
        <s v="PI-PI Kft" u="1"/>
        <s v="KUNDÉP Kft." u="1"/>
        <s v="Phoenix Special Effects Kft" u="1"/>
        <s v="Háncs és Társa  Kft." u="1"/>
        <s v="Prec-Cast Öntödei Kft." u="1"/>
        <s v="Rolling-Trió Kft." u="1"/>
        <s v="Swedex Hungaria Kft." u="1"/>
        <s v="Stidem Hidraulika Kft." u="1"/>
        <s v="Vitéz Művek Kft." u="1"/>
        <s v="Hipp Termelő és Kereskedelmi Kft." u="1"/>
        <s v="Darutech 3000 Kft." u="1"/>
        <s v="Emerson Automation FCP Kft." u="1"/>
        <s v="BBT Saválló Termékek Kft." u="1"/>
        <s v="Antal Metal Trade Kft." u="1"/>
        <s v="Nemesvári Krisztina" u="1"/>
        <s v="Project Food Kft" u="1"/>
        <s v="CRIDO BUSETTO TECHNIC SRL" u="1"/>
        <s v="NO-DIG' 99 Kft." u="1"/>
        <s v="IPLA Kft." u="1"/>
        <s v="D2 Special Kft." u="1"/>
        <s v="Csóka Gépjárműalkatrész Kereskedés" u="1"/>
        <s v="H.T.M. Zrt." u="1"/>
        <s v="Westcom 2004 Kft." u="1"/>
        <s v="Csirmaz és Társa Kft." u="1"/>
        <s v="Csavarker Plusz Kft." u="1"/>
        <s v="Multicolor Sport Kft" u="1"/>
        <s v="Datastart Kft" u="1"/>
        <s v="La-Zo Trailer Kft." u="1"/>
        <s v="Hőtechnika Kőolajipari Kemenceépítő Kft." u="1"/>
        <s v="ANKI - Car Kft." u="1"/>
        <s v="Nikkar Kft." u="1"/>
        <s v="Balatonfüredi Hajógyár Kft." u="1"/>
        <s v="Jenei Transz Bt." u="1"/>
        <s v="Géf-Pro-Vill-Szer Kft." u="1"/>
        <s v="B+N Referencia Zrt" u="1"/>
        <s v="JT Films Kft." u="1"/>
        <s v="Buth Dániel" u="1"/>
        <s v="Térvillszer Kft." u="1"/>
        <s v="Cadmax Kft" u="1"/>
        <s v="Tek-Szol Kft." u="1"/>
        <s v="Vill-Korr Hungária Kft." u="1"/>
        <s v="COORDEX Kft." u="1"/>
        <s v="Bálint Zoltán Csaba EV" u="1"/>
        <s v="LINEA-ACTÍVA Vagyonkezelő Kft" u="1"/>
        <s v="Graf-Állványzat Kft." u="1"/>
        <s v="GERMÁN-ELEKTRO Kft." u="1"/>
        <s v="Ivanics Kft." u="1"/>
        <s v="Enersys Hungária Kft" u="1"/>
        <s v="Épduferr Nyrt." u="1"/>
        <s v="IG Holding Kft." u="1"/>
        <s v="NCT Ipari Elektronikai Zrt." u="1"/>
        <s v="Pannon-Spirál Kft." u="1"/>
        <s v="Ramo Transz Bt" u="1"/>
        <m u="1"/>
      </sharedItems>
    </cacheField>
    <cacheField name="Dátum" numFmtId="164">
      <sharedItems containsSemiMixedTypes="0" containsNonDate="0" containsDate="1" containsString="0" minDate="2026-01-07T00:00:00" maxDate="2026-02-28T00:00:00"/>
    </cacheField>
    <cacheField name="Kelt_hó" numFmtId="1">
      <sharedItems containsSemiMixedTypes="0" containsString="0" containsNumber="1" containsInteger="1" minValue="1" maxValue="12" count="12">
        <n v="2"/>
        <n v="1"/>
        <n v="12" u="1"/>
        <n v="11" u="1"/>
        <n v="10" u="1"/>
        <n v="9" u="1"/>
        <n v="8" u="1"/>
        <n v="7" u="1"/>
        <n v="6" u="1"/>
        <n v="5" u="1"/>
        <n v="4" u="1"/>
        <n v="3" u="1"/>
      </sharedItems>
    </cacheField>
    <cacheField name="Teljesítés" numFmtId="164">
      <sharedItems containsSemiMixedTypes="0" containsNonDate="0" containsDate="1" containsString="0" minDate="2025-12-16T00:00:00" maxDate="2026-06-04T00:00:00"/>
    </cacheField>
    <cacheField name="Telj_hó" numFmtId="1">
      <sharedItems containsSemiMixedTypes="0" containsString="0" containsNumber="1" containsInteger="1" minValue="1" maxValue="12"/>
    </cacheField>
    <cacheField name="Cikk" numFmtId="0">
      <sharedItems/>
    </cacheField>
    <cacheField name="Termékkör" numFmtId="0">
      <sharedItems containsBlank="1" count="30">
        <s v="Rakományrögzítők"/>
        <s v="Lánc függesztékek"/>
        <s v="Textilkötelek hevederek"/>
        <s v="Fuvar"/>
        <s v="Kapcsolóelemek"/>
        <s v="Saját munka"/>
        <s v="Vizsgálat"/>
        <s v="Emelőszerkezetek"/>
        <s v="Emelőberendezések"/>
        <s v="Emelőgép szolgáltatások"/>
        <s v="Megfogók"/>
        <s v="Egyéb"/>
        <s v="Darukötelek"/>
        <s v="Daruk futómacskák"/>
        <s v="Kiszállás"/>
        <s v="Emelőszemek"/>
        <s v="Emelőmágnesek"/>
        <s v="Előleg"/>
        <s v="Acélsodrony függesztékek"/>
        <s v="Emelőgerenda adapter"/>
        <s v="Leesés elleni védelem"/>
        <s v="Adapterek"/>
        <s v="Garázsipari felszerelések"/>
        <s v="Kézi hidraulikus targoncák" u="1"/>
        <s v="Külső munka" u="1"/>
        <s v="Idegen alaktrész" u="1"/>
        <s v="Rugós balanszerek" u="1"/>
        <s v="Kötélfordítók csigák" u="1"/>
        <s v="Vonszolókötelek" u="1"/>
        <m u="1"/>
      </sharedItems>
    </cacheField>
    <cacheField name="Termékfajta" numFmtId="0">
      <sharedItems containsBlank="1" count="7">
        <s v="Alap"/>
        <s v="Egyéb"/>
        <s v="Beruházás"/>
        <e v="#N/A"/>
        <s v="Előleg"/>
        <e v="#VALUE!" u="1"/>
        <m u="1"/>
      </sharedItems>
    </cacheField>
    <cacheField name="Megnevezés" numFmtId="0">
      <sharedItems/>
    </cacheField>
    <cacheField name="Darab" numFmtId="0">
      <sharedItems containsSemiMixedTypes="0" containsString="0" containsNumber="1" minValue="-300" maxValue="2000"/>
    </cacheField>
    <cacheField name="Beker" numFmtId="4">
      <sharedItems containsSemiMixedTypes="0" containsString="0" containsNumber="1" minValue="-151062" maxValue="9853000"/>
    </cacheField>
    <cacheField name="SzumBeker" numFmtId="4">
      <sharedItems containsSemiMixedTypes="0" containsString="0" containsNumber="1" minValue="-11530" maxValue="10709900"/>
    </cacheField>
    <cacheField name="KülföldiÁr" numFmtId="0">
      <sharedItems containsSemiMixedTypes="0" containsString="0" containsNumber="1" minValue="-23759.18" maxValue="34851.129999999997"/>
    </cacheField>
    <cacheField name="Pénznem" numFmtId="0">
      <sharedItems/>
    </cacheField>
    <cacheField name="Árfolyam" numFmtId="0">
      <sharedItems containsSemiMixedTypes="0" containsString="0" containsNumber="1" minValue="0" maxValue="394.34"/>
    </cacheField>
    <cacheField name="Listaár" numFmtId="4">
      <sharedItems containsSemiMixedTypes="0" containsString="0" containsNumber="1" containsInteger="1" minValue="0" maxValue="13653020"/>
    </cacheField>
    <cacheField name="Elad" numFmtId="4">
      <sharedItems containsSemiMixedTypes="0" containsString="0" containsNumber="1" minValue="-8947232" maxValue="13124238"/>
    </cacheField>
    <cacheField name="SzumElad" numFmtId="4">
      <sharedItems containsSemiMixedTypes="0" containsString="0" containsNumber="1" minValue="-8947232" maxValue="16802300"/>
    </cacheField>
    <cacheField name="Jut_%" numFmtId="4">
      <sharedItems containsSemiMixedTypes="0" containsString="0" containsNumber="1" minValue="0" maxValue="48.18"/>
    </cacheField>
    <cacheField name="Jut" numFmtId="4">
      <sharedItems containsSemiMixedTypes="0" containsString="0" containsNumber="1" minValue="-53273.279999999999" maxValue="533124.50080000004"/>
    </cacheField>
    <cacheField name="ÜK" numFmtId="0">
      <sharedItems containsBlank="1" count="18">
        <s v="Négyesy Gábor"/>
        <s v="Forgó Tamás"/>
        <s v="Bálint Miklós"/>
        <s v="Hegyi Gábor"/>
        <s v="Horváth István"/>
        <s v="Simon Jenő"/>
        <s v="Molnár Ferenc"/>
        <s v="Buzás Péter"/>
        <s v="Halász Miklós"/>
        <s v="Nagy Gergely"/>
        <s v="H-ITB Kft."/>
        <s v="Horváth István."/>
        <s v="Kocsis Károly"/>
        <s v="Tóth Ferenc"/>
        <s v="Vlada Gasić"/>
        <s v=""/>
        <s v="Szomolya Roland" u="1"/>
        <m u="1"/>
      </sharedItems>
    </cacheField>
    <cacheField name="Rés" numFmtId="4">
      <sharedItems containsSemiMixedTypes="0" containsString="0" containsNumber="1" minValue="-8947232" maxValue="6092400"/>
    </cacheField>
    <cacheField name="Befolyt" numFmtId="0">
      <sharedItems/>
    </cacheField>
    <cacheField name="Column1" numFmtId="3">
      <sharedItems containsString="0" containsBlank="1" containsNumber="1" containsInteger="1" minValue="1" maxValue="1"/>
    </cacheField>
    <cacheField name="Befolyt2" numFmtId="0">
      <sharedItems containsMixedTypes="1" containsNumber="1" containsInteger="1" minValue="1" maxValue="1"/>
    </cacheField>
    <cacheField name="KÜlföldEUR" numFmtId="0">
      <sharedItems containsSemiMixedTypes="0" containsString="0" containsNumber="1" minValue="-23759.18" maxValue="44400"/>
    </cacheField>
    <cacheField name="Árrés" numFmtId="0" formula="Rés-Jut" databaseField="0"/>
    <cacheField name="SzumEUR" numFmtId="0" formula="KülföldiÁr*Darab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5">
  <r>
    <x v="0"/>
    <x v="0"/>
    <d v="2026-02-27T00:00:00"/>
    <x v="0"/>
    <d v="2026-02-27T00:00:00"/>
    <n v="2"/>
    <s v="4114/27603"/>
    <x v="0"/>
    <x v="0"/>
    <s v="25/0,4 hn 6,0 m rakományrögzítő kék hozott hevederből"/>
    <n v="10"/>
    <n v="262.19"/>
    <n v="2621.9"/>
    <n v="0"/>
    <s v="Ft"/>
    <n v="0"/>
    <n v="870"/>
    <n v="970"/>
    <n v="9700"/>
    <n v="13.09"/>
    <n v="1269.73"/>
    <x v="0"/>
    <n v="7078.1"/>
    <s v="n"/>
    <m/>
    <s v=""/>
    <n v="0"/>
  </r>
  <r>
    <x v="0"/>
    <x v="0"/>
    <d v="2026-02-27T00:00:00"/>
    <x v="0"/>
    <d v="2026-02-27T00:00:00"/>
    <n v="2"/>
    <s v="4114/27602"/>
    <x v="0"/>
    <x v="0"/>
    <s v="25/0,4 hn 6,0 m rakományrögzítő fekete hozott hevederből"/>
    <n v="10"/>
    <n v="262.19"/>
    <n v="2621.9"/>
    <n v="0"/>
    <s v="Ft"/>
    <n v="0"/>
    <n v="870"/>
    <n v="970"/>
    <n v="9700"/>
    <n v="13.09"/>
    <n v="1269.73"/>
    <x v="0"/>
    <n v="7078.1"/>
    <s v="n"/>
    <m/>
    <s v=""/>
    <n v="0"/>
  </r>
  <r>
    <x v="0"/>
    <x v="0"/>
    <d v="2026-02-27T00:00:00"/>
    <x v="0"/>
    <d v="2026-02-27T00:00:00"/>
    <n v="2"/>
    <s v="4114/27607"/>
    <x v="0"/>
    <x v="0"/>
    <s v="25/0,4 hn 4 m rakományrögzítő kék hozott hevederből"/>
    <n v="10"/>
    <n v="262.19"/>
    <n v="2621.9"/>
    <n v="0"/>
    <s v="Ft"/>
    <n v="0"/>
    <n v="870"/>
    <n v="970"/>
    <n v="9700"/>
    <n v="13.09"/>
    <n v="1269.73"/>
    <x v="0"/>
    <n v="7078.1"/>
    <s v="n"/>
    <m/>
    <s v=""/>
    <n v="0"/>
  </r>
  <r>
    <x v="0"/>
    <x v="0"/>
    <d v="2026-02-27T00:00:00"/>
    <x v="0"/>
    <d v="2026-02-27T00:00:00"/>
    <n v="2"/>
    <s v="4114/27606"/>
    <x v="0"/>
    <x v="0"/>
    <s v="25/0,4 hn 4 m rakományrögzítő fekete hozott hevederből"/>
    <n v="10"/>
    <n v="262.19"/>
    <n v="2621.9"/>
    <n v="0"/>
    <s v="Ft"/>
    <n v="0"/>
    <n v="870"/>
    <n v="970"/>
    <n v="9700"/>
    <n v="13.09"/>
    <n v="1269.73"/>
    <x v="0"/>
    <n v="7078.1"/>
    <s v="n"/>
    <m/>
    <s v=""/>
    <n v="0"/>
  </r>
  <r>
    <x v="0"/>
    <x v="0"/>
    <d v="2026-02-27T00:00:00"/>
    <x v="0"/>
    <d v="2026-02-27T00:00:00"/>
    <n v="2"/>
    <s v="4114/27611"/>
    <x v="0"/>
    <x v="0"/>
    <s v="25/0,4 hn 3,0 m rakományrögzítő kék hozott hevederből"/>
    <n v="9"/>
    <n v="262.19"/>
    <n v="2359.71"/>
    <n v="0"/>
    <s v="Ft"/>
    <n v="0"/>
    <n v="870"/>
    <n v="970"/>
    <n v="8730"/>
    <n v="13.09"/>
    <n v="1142.7570000000001"/>
    <x v="0"/>
    <n v="6370.29"/>
    <s v="n"/>
    <m/>
    <s v=""/>
    <n v="0"/>
  </r>
  <r>
    <x v="0"/>
    <x v="0"/>
    <d v="2026-02-27T00:00:00"/>
    <x v="0"/>
    <d v="2026-02-27T00:00:00"/>
    <n v="2"/>
    <s v="4114/27612"/>
    <x v="0"/>
    <x v="0"/>
    <s v="25/0,4 hn 3,0 m rakományrögzítő kék"/>
    <n v="1"/>
    <n v="379.98"/>
    <n v="379.98"/>
    <n v="0"/>
    <s v="Ft"/>
    <n v="0"/>
    <n v="1160"/>
    <n v="1260"/>
    <n v="1260"/>
    <n v="12.38"/>
    <n v="155.988"/>
    <x v="0"/>
    <n v="880.02"/>
    <s v="n"/>
    <m/>
    <s v=""/>
    <n v="0"/>
  </r>
  <r>
    <x v="0"/>
    <x v="0"/>
    <d v="2026-02-27T00:00:00"/>
    <x v="0"/>
    <d v="2026-02-27T00:00:00"/>
    <n v="2"/>
    <s v="4114/27610"/>
    <x v="0"/>
    <x v="0"/>
    <s v="25/0,4 hn 3,0 m rakományrögzítő fekete hozott hevederből"/>
    <n v="10"/>
    <n v="262.19"/>
    <n v="2621.9"/>
    <n v="0"/>
    <s v="Ft"/>
    <n v="0"/>
    <n v="870"/>
    <n v="970"/>
    <n v="9700"/>
    <n v="13.09"/>
    <n v="1269.73"/>
    <x v="0"/>
    <n v="7078.1"/>
    <s v="n"/>
    <m/>
    <s v=""/>
    <n v="0"/>
  </r>
  <r>
    <x v="0"/>
    <x v="0"/>
    <d v="2026-02-27T00:00:00"/>
    <x v="0"/>
    <d v="2026-02-27T00:00:00"/>
    <n v="2"/>
    <s v="4114/27617"/>
    <x v="0"/>
    <x v="0"/>
    <s v="25/0,4 hn 2 m rakományrögzítő kék hozott hevederből"/>
    <n v="3"/>
    <n v="262.19"/>
    <n v="786.56999999999994"/>
    <n v="0"/>
    <s v="Ft"/>
    <n v="0"/>
    <n v="870"/>
    <n v="970"/>
    <n v="2910"/>
    <n v="13.09"/>
    <n v="380.91900000000004"/>
    <x v="0"/>
    <n v="2123.4300000000003"/>
    <s v="n"/>
    <m/>
    <s v=""/>
    <n v="0"/>
  </r>
  <r>
    <x v="0"/>
    <x v="0"/>
    <d v="2026-02-27T00:00:00"/>
    <x v="0"/>
    <d v="2026-02-27T00:00:00"/>
    <n v="2"/>
    <s v="4114/27618"/>
    <x v="0"/>
    <x v="0"/>
    <s v="25/0,4 hn 2 m rakományrögzítő kék"/>
    <n v="7"/>
    <n v="341.98"/>
    <n v="2393.86"/>
    <n v="0"/>
    <s v="Ft"/>
    <n v="0"/>
    <n v="1060"/>
    <n v="1160"/>
    <n v="8120"/>
    <n v="12.59"/>
    <n v="1022.308"/>
    <x v="0"/>
    <n v="5726.1399999999994"/>
    <s v="n"/>
    <m/>
    <s v=""/>
    <n v="0"/>
  </r>
  <r>
    <x v="0"/>
    <x v="0"/>
    <d v="2026-02-27T00:00:00"/>
    <x v="0"/>
    <d v="2026-02-27T00:00:00"/>
    <n v="2"/>
    <s v="4114/27616"/>
    <x v="0"/>
    <x v="0"/>
    <s v="25/0,4 hn 2 m rakományrögzítő fekete hozott hevederből"/>
    <n v="10"/>
    <n v="262.19"/>
    <n v="2621.9"/>
    <n v="0"/>
    <s v="Ft"/>
    <n v="0"/>
    <n v="870"/>
    <n v="970"/>
    <n v="9700"/>
    <n v="13.09"/>
    <n v="1269.73"/>
    <x v="0"/>
    <n v="7078.1"/>
    <s v="n"/>
    <m/>
    <s v=""/>
    <n v="0"/>
  </r>
  <r>
    <x v="0"/>
    <x v="0"/>
    <d v="2026-02-27T00:00:00"/>
    <x v="0"/>
    <d v="2026-02-27T00:00:00"/>
    <n v="2"/>
    <s v="4114/27622"/>
    <x v="0"/>
    <x v="0"/>
    <s v="25/0,4 hn 1,0 m rakományrögzítő kék hozott hevederből"/>
    <n v="1"/>
    <n v="262.19"/>
    <n v="262.19"/>
    <n v="0"/>
    <s v="Ft"/>
    <n v="0"/>
    <n v="870"/>
    <n v="970"/>
    <n v="970"/>
    <n v="13.09"/>
    <n v="126.973"/>
    <x v="0"/>
    <n v="707.81"/>
    <s v="n"/>
    <m/>
    <s v=""/>
    <n v="0"/>
  </r>
  <r>
    <x v="0"/>
    <x v="0"/>
    <d v="2026-02-27T00:00:00"/>
    <x v="0"/>
    <d v="2026-02-27T00:00:00"/>
    <n v="2"/>
    <s v="4114/27621"/>
    <x v="0"/>
    <x v="0"/>
    <s v="25/0,4 hn 1,0 m rakományrögzítő kék"/>
    <n v="9"/>
    <n v="303.99"/>
    <n v="2735.91"/>
    <n v="0"/>
    <s v="Ft"/>
    <n v="0"/>
    <n v="970"/>
    <n v="1070"/>
    <n v="9630"/>
    <n v="12.8"/>
    <n v="1232.6400000000001"/>
    <x v="0"/>
    <n v="6894.09"/>
    <s v="n"/>
    <m/>
    <s v=""/>
    <n v="0"/>
  </r>
  <r>
    <x v="0"/>
    <x v="0"/>
    <d v="2026-02-27T00:00:00"/>
    <x v="0"/>
    <d v="2026-02-27T00:00:00"/>
    <n v="2"/>
    <s v="4114/27623"/>
    <x v="0"/>
    <x v="0"/>
    <s v="25/0,4 hn 1,0 m rakományrögzítő fekete hozott hevederből"/>
    <n v="10"/>
    <n v="262.19"/>
    <n v="2621.9"/>
    <n v="0"/>
    <s v="Ft"/>
    <n v="0"/>
    <n v="870"/>
    <n v="970"/>
    <n v="9700"/>
    <n v="13.09"/>
    <n v="1269.73"/>
    <x v="0"/>
    <n v="7078.1"/>
    <s v="n"/>
    <m/>
    <s v=""/>
    <n v="0"/>
  </r>
  <r>
    <x v="0"/>
    <x v="0"/>
    <d v="2026-02-27T00:00:00"/>
    <x v="0"/>
    <d v="2026-02-27T00:00:00"/>
    <n v="2"/>
    <s v="4114/27605"/>
    <x v="0"/>
    <x v="0"/>
    <s v="25/0,4 hh 6,0 m rakományrögzítő kék hozott h.ágból"/>
    <n v="10"/>
    <n v="380.73"/>
    <n v="3807.3"/>
    <n v="0"/>
    <s v="Ft"/>
    <n v="0"/>
    <n v="1320"/>
    <n v="1420"/>
    <n v="14200"/>
    <n v="12.11"/>
    <n v="1719.62"/>
    <x v="0"/>
    <n v="10392.700000000001"/>
    <s v="n"/>
    <m/>
    <s v=""/>
    <n v="0"/>
  </r>
  <r>
    <x v="0"/>
    <x v="0"/>
    <d v="2026-02-27T00:00:00"/>
    <x v="0"/>
    <d v="2026-02-27T00:00:00"/>
    <n v="2"/>
    <s v="4114/27604"/>
    <x v="0"/>
    <x v="0"/>
    <s v="25/0,4 hh 6,0 m rakományrögzítő fekete hozott hevederből"/>
    <n v="10"/>
    <n v="357.93"/>
    <n v="3579.3"/>
    <n v="0"/>
    <s v="Ft"/>
    <n v="0"/>
    <n v="1260"/>
    <n v="1360"/>
    <n v="13600"/>
    <n v="12.21"/>
    <n v="1660.56"/>
    <x v="0"/>
    <n v="10020.700000000001"/>
    <s v="n"/>
    <m/>
    <s v=""/>
    <n v="0"/>
  </r>
  <r>
    <x v="0"/>
    <x v="0"/>
    <d v="2026-02-27T00:00:00"/>
    <x v="0"/>
    <d v="2026-02-27T00:00:00"/>
    <n v="2"/>
    <s v="4114/27609"/>
    <x v="0"/>
    <x v="0"/>
    <s v="25/0,4 hh 4,0 m rakományrögzítő kék hozott h.ág"/>
    <n v="10"/>
    <n v="380.73"/>
    <n v="3807.3"/>
    <n v="0"/>
    <s v="Ft"/>
    <n v="0"/>
    <n v="1320"/>
    <n v="1420"/>
    <n v="14200"/>
    <n v="12.11"/>
    <n v="1719.62"/>
    <x v="0"/>
    <n v="10392.700000000001"/>
    <s v="n"/>
    <m/>
    <s v=""/>
    <n v="0"/>
  </r>
  <r>
    <x v="0"/>
    <x v="0"/>
    <d v="2026-02-27T00:00:00"/>
    <x v="0"/>
    <d v="2026-02-27T00:00:00"/>
    <n v="2"/>
    <s v="4114/27608"/>
    <x v="0"/>
    <x v="0"/>
    <s v="25/0,4 hh 4,0 m rakományrögzítő fekete hozott h.ág"/>
    <n v="10"/>
    <n v="381.21"/>
    <n v="3812.1"/>
    <n v="0"/>
    <s v="Ft"/>
    <n v="0"/>
    <n v="1320"/>
    <n v="1420"/>
    <n v="14200"/>
    <n v="12.11"/>
    <n v="1719.62"/>
    <x v="0"/>
    <n v="10387.9"/>
    <s v="n"/>
    <m/>
    <s v=""/>
    <n v="0"/>
  </r>
  <r>
    <x v="0"/>
    <x v="0"/>
    <d v="2026-02-27T00:00:00"/>
    <x v="0"/>
    <d v="2026-02-27T00:00:00"/>
    <n v="2"/>
    <s v="4114/27614"/>
    <x v="0"/>
    <x v="0"/>
    <s v="25/0,4 hh 3,0 m rakományrögzítő kék hozott h.ág"/>
    <n v="1"/>
    <n v="380.73"/>
    <n v="380.73"/>
    <n v="0"/>
    <s v="Ft"/>
    <n v="0"/>
    <n v="1320"/>
    <n v="1420"/>
    <n v="1420"/>
    <n v="12.11"/>
    <n v="171.96200000000002"/>
    <x v="0"/>
    <n v="1039.27"/>
    <s v="n"/>
    <m/>
    <s v=""/>
    <n v="0"/>
  </r>
  <r>
    <x v="0"/>
    <x v="0"/>
    <d v="2026-02-27T00:00:00"/>
    <x v="0"/>
    <d v="2026-02-27T00:00:00"/>
    <n v="2"/>
    <s v="4114/27613"/>
    <x v="0"/>
    <x v="0"/>
    <s v="25/0,4 hh 3,0 m rakományrögzítő kék"/>
    <n v="9"/>
    <n v="490.91"/>
    <n v="4418.1900000000005"/>
    <n v="0"/>
    <s v="Ft"/>
    <n v="0"/>
    <n v="1580"/>
    <n v="1680"/>
    <n v="15120"/>
    <n v="11.79"/>
    <n v="1782.6479999999999"/>
    <x v="0"/>
    <n v="10701.81"/>
    <s v="n"/>
    <m/>
    <s v=""/>
    <n v="0"/>
  </r>
  <r>
    <x v="0"/>
    <x v="0"/>
    <d v="2026-02-27T00:00:00"/>
    <x v="0"/>
    <d v="2026-02-27T00:00:00"/>
    <n v="2"/>
    <s v="4114/27615"/>
    <x v="0"/>
    <x v="0"/>
    <s v="25/0,4 hh 3,0 m rakományrögzítő fekete hozott h.ág"/>
    <n v="10"/>
    <n v="381.21"/>
    <n v="3812.1"/>
    <n v="0"/>
    <s v="Ft"/>
    <n v="0"/>
    <n v="1320"/>
    <n v="1420"/>
    <n v="14200"/>
    <n v="12.11"/>
    <n v="1719.62"/>
    <x v="0"/>
    <n v="10387.9"/>
    <s v="n"/>
    <m/>
    <s v=""/>
    <n v="0"/>
  </r>
  <r>
    <x v="0"/>
    <x v="0"/>
    <d v="2026-02-27T00:00:00"/>
    <x v="0"/>
    <d v="2026-02-27T00:00:00"/>
    <n v="2"/>
    <s v="4114/27620"/>
    <x v="0"/>
    <x v="0"/>
    <s v="25/0,4 hh 2,0 m rakományrögzítő kék"/>
    <n v="10"/>
    <n v="452.92"/>
    <n v="4529.2"/>
    <n v="0"/>
    <s v="Ft"/>
    <n v="0"/>
    <n v="1500"/>
    <n v="1600"/>
    <n v="16000"/>
    <n v="11.88"/>
    <n v="1900.8"/>
    <x v="0"/>
    <n v="11470.8"/>
    <s v="n"/>
    <m/>
    <s v=""/>
    <n v="0"/>
  </r>
  <r>
    <x v="0"/>
    <x v="0"/>
    <d v="2026-02-27T00:00:00"/>
    <x v="0"/>
    <d v="2026-02-27T00:00:00"/>
    <n v="2"/>
    <s v="4114/27619"/>
    <x v="0"/>
    <x v="0"/>
    <s v="25/0,4 hh 2,0 m rakományrögzítő fekete hozott h.ág"/>
    <n v="5"/>
    <n v="381.21"/>
    <n v="1906.05"/>
    <n v="0"/>
    <s v="Ft"/>
    <n v="0"/>
    <n v="1320"/>
    <n v="1420"/>
    <n v="7100"/>
    <n v="12.11"/>
    <n v="859.81"/>
    <x v="0"/>
    <n v="5193.95"/>
    <s v="n"/>
    <m/>
    <s v=""/>
    <n v="0"/>
  </r>
  <r>
    <x v="0"/>
    <x v="0"/>
    <d v="2026-02-27T00:00:00"/>
    <x v="0"/>
    <d v="2026-02-27T00:00:00"/>
    <n v="2"/>
    <s v="4114/25936"/>
    <x v="0"/>
    <x v="0"/>
    <s v="25/0,4 hh 2,0 m rakományrögzítő fekete"/>
    <n v="5"/>
    <n v="454.94"/>
    <n v="2274.6999999999998"/>
    <n v="0"/>
    <s v="Ft"/>
    <n v="0"/>
    <n v="1500"/>
    <n v="1600"/>
    <n v="8000"/>
    <n v="11.88"/>
    <n v="950.4"/>
    <x v="0"/>
    <n v="5725.3"/>
    <s v="n"/>
    <m/>
    <s v=""/>
    <n v="0"/>
  </r>
  <r>
    <x v="1"/>
    <x v="1"/>
    <d v="2026-02-27T00:00:00"/>
    <x v="0"/>
    <d v="2026-02-27T00:00:00"/>
    <n v="2"/>
    <s v="23153/20064"/>
    <x v="1"/>
    <x v="0"/>
    <s v="APA 15t hegeszthető  emelőszem G80 GL"/>
    <n v="24"/>
    <n v="13729.17"/>
    <n v="329500.08"/>
    <n v="0"/>
    <s v="Ft"/>
    <n v="0"/>
    <n v="24965"/>
    <n v="23640"/>
    <n v="567360"/>
    <n v="3.67"/>
    <n v="20822.112000000001"/>
    <x v="0"/>
    <n v="237859.91999999998"/>
    <s v="n"/>
    <m/>
    <s v=""/>
    <n v="0"/>
  </r>
  <r>
    <x v="2"/>
    <x v="2"/>
    <d v="2026-02-27T00:00:00"/>
    <x v="0"/>
    <d v="2026-02-26T00:00:00"/>
    <n v="2"/>
    <s v="2317/633"/>
    <x v="1"/>
    <x v="0"/>
    <s v="16  biztosító lemez"/>
    <n v="8"/>
    <n v="284.56"/>
    <n v="2276.48"/>
    <n v="0"/>
    <s v="Ft"/>
    <n v="0"/>
    <n v="1390"/>
    <n v="1950"/>
    <n v="15600"/>
    <n v="15.05"/>
    <n v="2347.8000000000002"/>
    <x v="0"/>
    <n v="13323.52"/>
    <s v="n"/>
    <m/>
    <s v=""/>
    <n v="0"/>
  </r>
  <r>
    <x v="3"/>
    <x v="3"/>
    <d v="2026-02-27T00:00:00"/>
    <x v="0"/>
    <d v="2026-02-18T00:00:00"/>
    <n v="2"/>
    <s v="23152/668"/>
    <x v="1"/>
    <x v="0"/>
    <s v="KHG 7/8 szemes horog G80"/>
    <n v="14"/>
    <n v="572.19000000000005"/>
    <n v="8010.6600000000008"/>
    <n v="0"/>
    <s v="Ft"/>
    <n v="0"/>
    <n v="1710"/>
    <n v="1910"/>
    <n v="26740"/>
    <n v="8.66"/>
    <n v="2315.6839999999997"/>
    <x v="0"/>
    <n v="18729.34"/>
    <s v="n"/>
    <m/>
    <s v=""/>
    <n v="0"/>
  </r>
  <r>
    <x v="3"/>
    <x v="3"/>
    <d v="2026-02-27T00:00:00"/>
    <x v="0"/>
    <d v="2026-02-18T00:00:00"/>
    <n v="2"/>
    <s v="21111/6"/>
    <x v="2"/>
    <x v="0"/>
    <s v="irs 10  3,0/6  m körkötél Ök"/>
    <n v="1"/>
    <n v="830.55"/>
    <n v="830.55"/>
    <n v="0"/>
    <s v="Ft"/>
    <n v="0"/>
    <n v="3700"/>
    <n v="3950"/>
    <n v="3950"/>
    <n v="11.9"/>
    <n v="470.05"/>
    <x v="0"/>
    <n v="3119.45"/>
    <s v="n"/>
    <m/>
    <s v=""/>
    <n v="0"/>
  </r>
  <r>
    <x v="3"/>
    <x v="3"/>
    <d v="2026-02-27T00:00:00"/>
    <x v="0"/>
    <d v="2026-02-18T00:00:00"/>
    <n v="2"/>
    <s v="4114/25752"/>
    <x v="0"/>
    <x v="0"/>
    <s v="50/2 hh 10,5 m (10m+0,5m) rakományrögzítő fekete"/>
    <n v="10"/>
    <n v="2125.9499999999998"/>
    <n v="21259.5"/>
    <n v="0"/>
    <s v="Ft"/>
    <n v="0"/>
    <n v="6400"/>
    <n v="6950"/>
    <n v="69500"/>
    <n v="12.37"/>
    <n v="8597.15"/>
    <x v="0"/>
    <n v="48240.5"/>
    <s v="n"/>
    <m/>
    <s v=""/>
    <n v="0"/>
  </r>
  <r>
    <x v="3"/>
    <x v="3"/>
    <d v="2026-02-27T00:00:00"/>
    <x v="0"/>
    <d v="2026-02-18T00:00:00"/>
    <n v="2"/>
    <s v="4114/27974"/>
    <x v="0"/>
    <x v="0"/>
    <s v="50/2 ff 17 m (1m+16m) rakományrögzítő fekete fül-fül"/>
    <n v="10"/>
    <n v="2501.9899999999998"/>
    <n v="25019.899999999998"/>
    <n v="0"/>
    <s v="Ft"/>
    <n v="0"/>
    <n v="6720"/>
    <n v="7720"/>
    <n v="77200"/>
    <n v="13.89"/>
    <n v="10723.08"/>
    <x v="0"/>
    <n v="52180.100000000006"/>
    <s v="n"/>
    <m/>
    <s v=""/>
    <n v="0"/>
  </r>
  <r>
    <x v="3"/>
    <x v="3"/>
    <d v="2026-02-27T00:00:00"/>
    <x v="0"/>
    <d v="2026-02-18T00:00:00"/>
    <n v="2"/>
    <s v="4114/27318"/>
    <x v="0"/>
    <x v="0"/>
    <s v="35/1 hh 5,5 m (5m+0,5m) rakományrögzítő fekete"/>
    <n v="10"/>
    <n v="816.05"/>
    <n v="8160.5"/>
    <n v="0"/>
    <s v="Ft"/>
    <n v="0"/>
    <n v="2560"/>
    <n v="3060"/>
    <n v="30600"/>
    <n v="14.9"/>
    <n v="4559.3999999999996"/>
    <x v="0"/>
    <n v="22439.5"/>
    <s v="n"/>
    <m/>
    <s v=""/>
    <n v="0"/>
  </r>
  <r>
    <x v="3"/>
    <x v="3"/>
    <d v="2026-02-27T00:00:00"/>
    <x v="0"/>
    <d v="2026-02-18T00:00:00"/>
    <n v="2"/>
    <s v="4114/27317"/>
    <x v="0"/>
    <x v="0"/>
    <s v="35/1 hh 3,5 m (3m+0,5m) rakományrögzítő fekete"/>
    <n v="10"/>
    <n v="685.38"/>
    <n v="6853.8"/>
    <n v="0"/>
    <s v="Ft"/>
    <n v="0"/>
    <n v="2250"/>
    <n v="2750"/>
    <n v="27500"/>
    <n v="15.45"/>
    <n v="4248.75"/>
    <x v="0"/>
    <n v="20646.2"/>
    <s v="n"/>
    <m/>
    <s v=""/>
    <n v="0"/>
  </r>
  <r>
    <x v="4"/>
    <x v="4"/>
    <d v="2026-02-27T00:00:00"/>
    <x v="0"/>
    <d v="2026-02-26T00:00:00"/>
    <n v="2"/>
    <s v="4114/11470"/>
    <x v="0"/>
    <x v="0"/>
    <s v="SP8 STRAP 2025111966"/>
    <n v="2000"/>
    <n v="5354.95"/>
    <n v="10709900"/>
    <n v="22.2"/>
    <s v="EUR"/>
    <n v="378.43"/>
    <n v="14785"/>
    <n v="8401.15"/>
    <n v="16802300"/>
    <n v="0"/>
    <n v="0"/>
    <x v="1"/>
    <n v="6092400"/>
    <s v="n"/>
    <m/>
    <s v=""/>
    <n v="44400"/>
  </r>
  <r>
    <x v="4"/>
    <x v="4"/>
    <d v="2026-02-27T00:00:00"/>
    <x v="0"/>
    <d v="2026-02-26T00:00:00"/>
    <n v="2"/>
    <s v="4114/1695"/>
    <x v="0"/>
    <x v="0"/>
    <s v="50/2,5 lh 3,5 m rakományrögzítő EIV IN2025110966"/>
    <n v="630"/>
    <n v="2932.84"/>
    <n v="1847689.2000000002"/>
    <n v="11.5"/>
    <s v="EUR"/>
    <n v="378.43"/>
    <n v="7025"/>
    <n v="4351.95"/>
    <n v="2741728.5"/>
    <n v="0"/>
    <n v="0"/>
    <x v="1"/>
    <n v="894039.29999999981"/>
    <s v="n"/>
    <m/>
    <s v=""/>
    <n v="7245"/>
  </r>
  <r>
    <x v="4"/>
    <x v="4"/>
    <d v="2026-02-27T00:00:00"/>
    <x v="0"/>
    <d v="2026-02-26T00:00:00"/>
    <n v="2"/>
    <s v="2102/3953"/>
    <x v="3"/>
    <x v="1"/>
    <s v="*CS.4 Fuvar"/>
    <n v="1"/>
    <n v="337381.19"/>
    <n v="337381.19"/>
    <n v="950"/>
    <s v="EUR"/>
    <n v="378.43"/>
    <n v="890"/>
    <n v="359508.5"/>
    <n v="359508.5"/>
    <n v="0"/>
    <n v="0"/>
    <x v="1"/>
    <n v="22127.309999999998"/>
    <s v="n"/>
    <m/>
    <s v=""/>
    <n v="950"/>
  </r>
  <r>
    <x v="5"/>
    <x v="4"/>
    <d v="2026-02-27T00:00:00"/>
    <x v="0"/>
    <d v="2026-02-25T00:00:00"/>
    <n v="2"/>
    <s v="4114/1694"/>
    <x v="0"/>
    <x v="0"/>
    <s v="50/2,5 kh+lh 0,9+1,5 m rakományrögzítő MGP 1"/>
    <n v="796"/>
    <n v="4301.5200000000004"/>
    <n v="3424009.9200000004"/>
    <n v="16.850000000000001"/>
    <s v="EUR"/>
    <n v="378.43"/>
    <n v="10750"/>
    <n v="6376.55"/>
    <n v="5075733.8"/>
    <n v="0"/>
    <n v="0"/>
    <x v="1"/>
    <n v="1651723.8799999994"/>
    <s v="n"/>
    <m/>
    <s v=""/>
    <n v="13412.6"/>
  </r>
  <r>
    <x v="5"/>
    <x v="4"/>
    <d v="2026-02-27T00:00:00"/>
    <x v="0"/>
    <d v="2026-02-25T00:00:00"/>
    <n v="2"/>
    <s v="2102/8422"/>
    <x v="3"/>
    <x v="1"/>
    <s v="*CS.5 Fuvar"/>
    <n v="1"/>
    <n v="50400"/>
    <n v="50400"/>
    <n v="135"/>
    <s v="EUR"/>
    <n v="378.43"/>
    <n v="50400"/>
    <n v="51088.05"/>
    <n v="51088.05"/>
    <n v="0"/>
    <n v="0"/>
    <x v="1"/>
    <n v="688.05000000000291"/>
    <s v="n"/>
    <m/>
    <s v=""/>
    <n v="135"/>
  </r>
  <r>
    <x v="6"/>
    <x v="5"/>
    <d v="2026-02-27T00:00:00"/>
    <x v="0"/>
    <d v="2026-02-27T00:00:00"/>
    <n v="2"/>
    <s v="23164/22307"/>
    <x v="1"/>
    <x v="0"/>
    <s v="lrg 4 - 670 KRHG - lánc függeszték 5 m EP 26177-26178"/>
    <n v="2"/>
    <n v="43195.91"/>
    <n v="86391.82"/>
    <n v="0"/>
    <s v="Ft"/>
    <n v="0"/>
    <n v="139260"/>
    <n v="155260"/>
    <n v="310520"/>
    <n v="13.09"/>
    <n v="40647.067999999999"/>
    <x v="0"/>
    <n v="224128.18"/>
    <s v="n"/>
    <m/>
    <s v=""/>
    <n v="0"/>
  </r>
  <r>
    <x v="7"/>
    <x v="6"/>
    <d v="2026-02-27T00:00:00"/>
    <x v="0"/>
    <d v="2026-02-27T00:00:00"/>
    <n v="2"/>
    <s v="23121/614"/>
    <x v="1"/>
    <x v="0"/>
    <s v="KGYG  2 6/7  gyűjtőkarika G80"/>
    <n v="2"/>
    <n v="389.41"/>
    <n v="778.82"/>
    <n v="0"/>
    <s v="Ft"/>
    <n v="0"/>
    <n v="1010"/>
    <n v="1310"/>
    <n v="2620"/>
    <n v="13.02"/>
    <n v="341.12400000000002"/>
    <x v="0"/>
    <n v="1841.1799999999998"/>
    <s v="n"/>
    <m/>
    <s v=""/>
    <n v="0"/>
  </r>
  <r>
    <x v="7"/>
    <x v="6"/>
    <d v="2026-02-27T00:00:00"/>
    <x v="0"/>
    <d v="2026-02-27T00:00:00"/>
    <n v="2"/>
    <s v="2416/15389"/>
    <x v="4"/>
    <x v="0"/>
    <s v="3,25 PSO sekli EN13889"/>
    <n v="2"/>
    <n v="709.76"/>
    <n v="1419.52"/>
    <n v="0"/>
    <s v="Ft"/>
    <n v="0"/>
    <n v="1950"/>
    <n v="1465"/>
    <n v="2930"/>
    <n v="1.18"/>
    <n v="34.573999999999998"/>
    <x v="0"/>
    <n v="1510.48"/>
    <s v="n"/>
    <m/>
    <s v=""/>
    <n v="0"/>
  </r>
  <r>
    <x v="8"/>
    <x v="6"/>
    <d v="2026-02-27T00:00:00"/>
    <x v="0"/>
    <d v="2026-02-27T00:00:00"/>
    <n v="2"/>
    <s v="4111/219"/>
    <x v="0"/>
    <x v="0"/>
    <s v="50/2 hh 8 m rakományrögzítő 26188"/>
    <n v="4"/>
    <n v="1478.09"/>
    <n v="5912.36"/>
    <n v="0"/>
    <s v="Ft"/>
    <n v="0"/>
    <n v="4500"/>
    <n v="3900"/>
    <n v="15600"/>
    <n v="6.19"/>
    <n v="965.64"/>
    <x v="0"/>
    <n v="9687.64"/>
    <s v="n"/>
    <m/>
    <s v=""/>
    <n v="0"/>
  </r>
  <r>
    <x v="9"/>
    <x v="7"/>
    <d v="2026-02-27T00:00:00"/>
    <x v="0"/>
    <d v="2026-02-27T00:00:00"/>
    <n v="2"/>
    <s v="23162/28094"/>
    <x v="1"/>
    <x v="0"/>
    <s v="lrg 2 - 1120 KRHG-lánc függeszték 1,7 m 26169-26170"/>
    <n v="2"/>
    <n v="40424.82"/>
    <n v="80849.64"/>
    <n v="0"/>
    <s v="Ft"/>
    <n v="0"/>
    <n v="119370"/>
    <n v="124370"/>
    <n v="248740"/>
    <n v="11.21"/>
    <n v="27883.754000000004"/>
    <x v="0"/>
    <n v="167890.36"/>
    <s v="n"/>
    <m/>
    <s v=""/>
    <n v="0"/>
  </r>
  <r>
    <x v="10"/>
    <x v="8"/>
    <d v="2026-02-27T00:00:00"/>
    <x v="0"/>
    <d v="2026-02-27T00:00:00"/>
    <n v="2"/>
    <s v="2104/12092"/>
    <x v="5"/>
    <x v="1"/>
    <s v="Varrás"/>
    <n v="3"/>
    <n v="600"/>
    <n v="1800"/>
    <n v="0"/>
    <s v="Ft"/>
    <n v="0"/>
    <n v="1000"/>
    <n v="1000"/>
    <n v="3000"/>
    <n v="0"/>
    <n v="0"/>
    <x v="0"/>
    <n v="1200"/>
    <s v="n"/>
    <m/>
    <s v=""/>
    <n v="0"/>
  </r>
  <r>
    <x v="10"/>
    <x v="8"/>
    <d v="2026-02-27T00:00:00"/>
    <x v="0"/>
    <d v="2026-02-27T00:00:00"/>
    <n v="2"/>
    <s v="2101/27388"/>
    <x v="6"/>
    <x v="0"/>
    <s v="T12 Teherpróba és vizsgálati díj melléklet szerint 02.26 1256"/>
    <n v="1"/>
    <n v="49020"/>
    <n v="49020"/>
    <n v="0"/>
    <s v="Ft"/>
    <n v="0"/>
    <n v="81700"/>
    <n v="81700"/>
    <n v="81700"/>
    <n v="10"/>
    <n v="8170"/>
    <x v="0"/>
    <n v="32680"/>
    <s v="n"/>
    <m/>
    <s v=""/>
    <n v="0"/>
  </r>
  <r>
    <x v="10"/>
    <x v="8"/>
    <d v="2026-02-27T00:00:00"/>
    <x v="0"/>
    <d v="2026-02-27T00:00:00"/>
    <n v="2"/>
    <s v="2101/27387"/>
    <x v="6"/>
    <x v="0"/>
    <s v="T11 Teherpróba és vizsgálati díj melléklet szerint 02.26 1175"/>
    <n v="1"/>
    <n v="30720"/>
    <n v="30720"/>
    <n v="0"/>
    <s v="Ft"/>
    <n v="0"/>
    <n v="51200"/>
    <n v="51200"/>
    <n v="51200"/>
    <n v="10"/>
    <n v="5120"/>
    <x v="0"/>
    <n v="20480"/>
    <s v="n"/>
    <m/>
    <s v=""/>
    <n v="0"/>
  </r>
  <r>
    <x v="10"/>
    <x v="8"/>
    <d v="2026-02-27T00:00:00"/>
    <x v="0"/>
    <d v="2026-02-27T00:00:00"/>
    <n v="2"/>
    <s v="2101/27386"/>
    <x v="6"/>
    <x v="0"/>
    <s v="T10 Teherpróba és vizsgálati díj melléklet szerint 02.11 1364"/>
    <n v="1"/>
    <n v="30060"/>
    <n v="30060"/>
    <n v="0"/>
    <s v="Ft"/>
    <n v="0"/>
    <n v="50100"/>
    <n v="50100"/>
    <n v="50100"/>
    <n v="10"/>
    <n v="5010"/>
    <x v="0"/>
    <n v="20040"/>
    <s v="n"/>
    <m/>
    <s v=""/>
    <n v="0"/>
  </r>
  <r>
    <x v="10"/>
    <x v="8"/>
    <d v="2026-02-27T00:00:00"/>
    <x v="0"/>
    <d v="2026-02-27T00:00:00"/>
    <n v="2"/>
    <s v="2101/27377"/>
    <x v="6"/>
    <x v="0"/>
    <s v="T1 Teherpróba és vizsgálati díj melléklet szerint 02.11 1300"/>
    <n v="1"/>
    <n v="14700"/>
    <n v="14700"/>
    <n v="0"/>
    <s v="Ft"/>
    <n v="0"/>
    <n v="24500"/>
    <n v="24500"/>
    <n v="24500"/>
    <n v="10"/>
    <n v="2450"/>
    <x v="0"/>
    <n v="9800"/>
    <s v="n"/>
    <m/>
    <s v=""/>
    <n v="0"/>
  </r>
  <r>
    <x v="10"/>
    <x v="8"/>
    <d v="2026-02-27T00:00:00"/>
    <x v="0"/>
    <d v="2026-02-27T00:00:00"/>
    <n v="2"/>
    <s v="217/504"/>
    <x v="2"/>
    <x v="0"/>
    <s v="H 80  huzat kék 8 cs"/>
    <n v="0.4"/>
    <n v="148.72999999999999"/>
    <n v="59.491999999999997"/>
    <n v="0"/>
    <s v="Ft"/>
    <n v="0"/>
    <n v="1190"/>
    <n v="1190"/>
    <n v="476"/>
    <n v="5"/>
    <n v="23.8"/>
    <x v="0"/>
    <n v="416.50799999999998"/>
    <s v="n"/>
    <m/>
    <s v=""/>
    <n v="0"/>
  </r>
  <r>
    <x v="10"/>
    <x v="8"/>
    <d v="2026-02-27T00:00:00"/>
    <x v="0"/>
    <d v="2026-02-27T00:00:00"/>
    <n v="2"/>
    <s v="217/500"/>
    <x v="2"/>
    <x v="0"/>
    <s v="H 30  huzat sárga 3 cs"/>
    <n v="0.2"/>
    <n v="73.569999999999993"/>
    <n v="14.713999999999999"/>
    <n v="0"/>
    <s v="Ft"/>
    <n v="0"/>
    <n v="620"/>
    <n v="620"/>
    <n v="124"/>
    <n v="5"/>
    <n v="6.2"/>
    <x v="0"/>
    <n v="109.286"/>
    <s v="n"/>
    <m/>
    <s v=""/>
    <n v="0"/>
  </r>
  <r>
    <x v="10"/>
    <x v="8"/>
    <d v="2026-02-27T00:00:00"/>
    <x v="0"/>
    <d v="2026-02-27T00:00:00"/>
    <n v="2"/>
    <s v="2317/4430"/>
    <x v="1"/>
    <x v="0"/>
    <s v="Érvényességi tábla"/>
    <n v="36"/>
    <n v="239.51"/>
    <n v="8622.36"/>
    <n v="0"/>
    <s v="Ft"/>
    <n v="0"/>
    <n v="1325"/>
    <n v="1325"/>
    <n v="47700"/>
    <n v="5"/>
    <n v="2385"/>
    <x v="0"/>
    <n v="39077.64"/>
    <s v="n"/>
    <m/>
    <s v=""/>
    <n v="0"/>
  </r>
  <r>
    <x v="10"/>
    <x v="8"/>
    <d v="2026-02-27T00:00:00"/>
    <x v="0"/>
    <d v="2026-02-27T00:00:00"/>
    <n v="2"/>
    <s v="2317/2842"/>
    <x v="1"/>
    <x v="0"/>
    <s v="4mm lánctoldó"/>
    <n v="36"/>
    <n v="34.18"/>
    <n v="1230.48"/>
    <n v="0"/>
    <s v="Ft"/>
    <n v="0"/>
    <n v="190"/>
    <n v="190"/>
    <n v="6840"/>
    <n v="5"/>
    <n v="342"/>
    <x v="0"/>
    <n v="5609.52"/>
    <s v="n"/>
    <m/>
    <s v=""/>
    <n v="0"/>
  </r>
  <r>
    <x v="10"/>
    <x v="8"/>
    <d v="2026-02-27T00:00:00"/>
    <x v="0"/>
    <d v="2026-02-27T00:00:00"/>
    <n v="2"/>
    <s v="2327/786"/>
    <x v="1"/>
    <x v="0"/>
    <s v="1234 ágú  adattábla G100"/>
    <n v="1"/>
    <n v="828.86"/>
    <n v="828.86"/>
    <n v="0"/>
    <s v="Ft"/>
    <n v="0"/>
    <n v="3300"/>
    <n v="3300"/>
    <n v="3300"/>
    <n v="5"/>
    <n v="165"/>
    <x v="0"/>
    <n v="2471.14"/>
    <s v="n"/>
    <m/>
    <s v=""/>
    <n v="0"/>
  </r>
  <r>
    <x v="11"/>
    <x v="9"/>
    <d v="2026-02-27T00:00:00"/>
    <x v="0"/>
    <d v="2026-02-27T00:00:00"/>
    <n v="2"/>
    <s v="414/11319"/>
    <x v="0"/>
    <x v="0"/>
    <s v="KPDL 210*160 HARD sarokvédő"/>
    <n v="10"/>
    <n v="236.15"/>
    <n v="2361.5"/>
    <n v="0"/>
    <s v="Ft"/>
    <n v="0"/>
    <n v="660"/>
    <n v="690"/>
    <n v="6900"/>
    <n v="6.52"/>
    <n v="449.88"/>
    <x v="0"/>
    <n v="4538.5"/>
    <s v="n"/>
    <m/>
    <s v=""/>
    <n v="0"/>
  </r>
  <r>
    <x v="11"/>
    <x v="9"/>
    <d v="2026-02-27T00:00:00"/>
    <x v="0"/>
    <d v="2026-02-27T00:00:00"/>
    <n v="2"/>
    <s v="21212/103"/>
    <x v="2"/>
    <x v="0"/>
    <s v="id 200  8,0 m füles heveder A03080-A03081"/>
    <n v="2"/>
    <n v="2867.02"/>
    <n v="5734.04"/>
    <n v="0"/>
    <s v="Ft"/>
    <n v="0"/>
    <n v="10000"/>
    <n v="12300"/>
    <n v="24600"/>
    <n v="15.61"/>
    <n v="3840.06"/>
    <x v="0"/>
    <n v="18865.96"/>
    <s v="n"/>
    <m/>
    <s v=""/>
    <n v="0"/>
  </r>
  <r>
    <x v="11"/>
    <x v="9"/>
    <d v="2026-02-27T00:00:00"/>
    <x v="0"/>
    <d v="2026-02-27T00:00:00"/>
    <n v="2"/>
    <s v="21212/101"/>
    <x v="2"/>
    <x v="0"/>
    <s v="id 200  6,0 m füles heveder Ök"/>
    <n v="4"/>
    <n v="1658.44"/>
    <n v="6633.76"/>
    <n v="0"/>
    <s v="Ft"/>
    <n v="0"/>
    <n v="7000"/>
    <n v="9650"/>
    <n v="38600"/>
    <n v="18.239999999999998"/>
    <n v="7040.6399999999985"/>
    <x v="0"/>
    <n v="31966.239999999998"/>
    <s v="n"/>
    <m/>
    <s v=""/>
    <n v="0"/>
  </r>
  <r>
    <x v="11"/>
    <x v="9"/>
    <d v="2026-02-27T00:00:00"/>
    <x v="0"/>
    <d v="2026-02-27T00:00:00"/>
    <n v="2"/>
    <s v="21212/99"/>
    <x v="2"/>
    <x v="0"/>
    <s v="id 200   4,0 m füles heveder Ök"/>
    <n v="4"/>
    <n v="1113.1199999999999"/>
    <n v="4452.4799999999996"/>
    <n v="0"/>
    <s v="Ft"/>
    <n v="0"/>
    <n v="5000"/>
    <n v="7000"/>
    <n v="28000"/>
    <n v="18.57"/>
    <n v="5199.6000000000004"/>
    <x v="0"/>
    <n v="23547.52"/>
    <s v="n"/>
    <m/>
    <s v=""/>
    <n v="0"/>
  </r>
  <r>
    <x v="11"/>
    <x v="9"/>
    <d v="2026-02-27T00:00:00"/>
    <x v="0"/>
    <d v="2026-02-27T00:00:00"/>
    <n v="2"/>
    <s v="4114/2748"/>
    <x v="0"/>
    <x v="0"/>
    <s v="50/2 hh 3 m rakományrögzítő"/>
    <n v="4"/>
    <n v="1268.3800000000001"/>
    <n v="5073.5200000000004"/>
    <n v="0"/>
    <s v="Ft"/>
    <n v="0"/>
    <n v="3650"/>
    <n v="3650"/>
    <n v="14600"/>
    <n v="10"/>
    <n v="1460"/>
    <x v="0"/>
    <n v="9526.48"/>
    <s v="n"/>
    <m/>
    <s v=""/>
    <n v="0"/>
  </r>
  <r>
    <x v="11"/>
    <x v="9"/>
    <d v="2026-02-27T00:00:00"/>
    <x v="0"/>
    <d v="2026-02-27T00:00:00"/>
    <n v="2"/>
    <s v="4111/256"/>
    <x v="0"/>
    <x v="0"/>
    <s v="50/2 hh  10 m rakományrögzítő 11077"/>
    <n v="4"/>
    <n v="2165.5100000000002"/>
    <n v="8662.0400000000009"/>
    <n v="0"/>
    <s v="Ft"/>
    <n v="0"/>
    <n v="4800"/>
    <n v="5148"/>
    <n v="20592"/>
    <n v="12.03"/>
    <n v="2477.2175999999999"/>
    <x v="0"/>
    <n v="11929.96"/>
    <s v="n"/>
    <m/>
    <s v=""/>
    <n v="0"/>
  </r>
  <r>
    <x v="12"/>
    <x v="10"/>
    <d v="2026-02-27T00:00:00"/>
    <x v="0"/>
    <d v="2026-02-27T00:00:00"/>
    <n v="2"/>
    <s v="23154/13016"/>
    <x v="1"/>
    <x v="0"/>
    <s v="WHCS 7/8 csapágyas forgóhorog G80"/>
    <n v="5"/>
    <n v="1435.27"/>
    <n v="7176.35"/>
    <n v="0"/>
    <s v="Ft"/>
    <n v="0"/>
    <n v="3940"/>
    <n v="3152"/>
    <n v="15760"/>
    <n v="1.66"/>
    <n v="261.61599999999999"/>
    <x v="0"/>
    <n v="8583.65"/>
    <s v="n"/>
    <m/>
    <s v=""/>
    <n v="0"/>
  </r>
  <r>
    <x v="12"/>
    <x v="10"/>
    <d v="2026-02-27T00:00:00"/>
    <x v="0"/>
    <d v="2026-02-27T00:00:00"/>
    <n v="2"/>
    <s v="23154/13016"/>
    <x v="1"/>
    <x v="0"/>
    <s v="WHCS 7/8 csapágyas forgóhorog G80"/>
    <n v="1"/>
    <n v="1435.27"/>
    <n v="1435.27"/>
    <n v="0"/>
    <s v="Ft"/>
    <n v="0"/>
    <n v="3940"/>
    <n v="3152"/>
    <n v="3152"/>
    <n v="1.66"/>
    <n v="52.3232"/>
    <x v="0"/>
    <n v="1716.73"/>
    <s v="n"/>
    <m/>
    <s v=""/>
    <n v="0"/>
  </r>
  <r>
    <x v="12"/>
    <x v="10"/>
    <d v="2026-02-27T00:00:00"/>
    <x v="0"/>
    <d v="2026-02-27T00:00:00"/>
    <n v="2"/>
    <s v="23154/14822"/>
    <x v="1"/>
    <x v="0"/>
    <s v="WHCS 6 csapágyas forgóhorog G80"/>
    <n v="1"/>
    <n v="1003.58"/>
    <n v="1003.58"/>
    <n v="0"/>
    <s v="Ft"/>
    <n v="0"/>
    <n v="3015"/>
    <n v="2720"/>
    <n v="2720"/>
    <n v="3.37"/>
    <n v="91.664000000000001"/>
    <x v="0"/>
    <n v="1716.42"/>
    <s v="n"/>
    <m/>
    <s v=""/>
    <n v="0"/>
  </r>
  <r>
    <x v="12"/>
    <x v="10"/>
    <d v="2026-02-27T00:00:00"/>
    <x v="0"/>
    <d v="2026-02-27T00:00:00"/>
    <n v="2"/>
    <s v="23154/13017"/>
    <x v="1"/>
    <x v="0"/>
    <s v="WHCS 13 csapágyas forgóhorog G80"/>
    <n v="1"/>
    <n v="4266.92"/>
    <n v="4266.92"/>
    <n v="0"/>
    <s v="Ft"/>
    <n v="0"/>
    <n v="13500"/>
    <n v="10800"/>
    <n v="10800"/>
    <n v="1.66"/>
    <n v="179.28"/>
    <x v="0"/>
    <n v="6533.08"/>
    <s v="n"/>
    <m/>
    <s v=""/>
    <n v="0"/>
  </r>
  <r>
    <x v="12"/>
    <x v="10"/>
    <d v="2026-02-27T00:00:00"/>
    <x v="0"/>
    <d v="2026-02-27T00:00:00"/>
    <n v="2"/>
    <s v="23154/13015"/>
    <x v="1"/>
    <x v="0"/>
    <s v="WHCS 10 csapágyas forgóhorog G80"/>
    <n v="1"/>
    <n v="2542.75"/>
    <n v="2542.75"/>
    <n v="0"/>
    <s v="Ft"/>
    <n v="0"/>
    <n v="7200"/>
    <n v="5760"/>
    <n v="5760"/>
    <n v="1.66"/>
    <n v="95.616"/>
    <x v="0"/>
    <n v="3217.25"/>
    <s v="n"/>
    <m/>
    <s v=""/>
    <n v="0"/>
  </r>
  <r>
    <x v="12"/>
    <x v="10"/>
    <d v="2026-02-27T00:00:00"/>
    <x v="0"/>
    <d v="2026-02-27T00:00:00"/>
    <n v="2"/>
    <s v="23122/625"/>
    <x v="1"/>
    <x v="0"/>
    <s v="NGYG 4 7  gyűjtőkarika G80"/>
    <n v="2"/>
    <n v="2092.81"/>
    <n v="4185.62"/>
    <n v="0"/>
    <s v="Ft"/>
    <n v="0"/>
    <n v="5580"/>
    <n v="4464"/>
    <n v="8928"/>
    <n v="1.66"/>
    <n v="148.20480000000001"/>
    <x v="0"/>
    <n v="4742.38"/>
    <s v="n"/>
    <m/>
    <s v=""/>
    <n v="0"/>
  </r>
  <r>
    <x v="12"/>
    <x v="10"/>
    <d v="2026-02-27T00:00:00"/>
    <x v="0"/>
    <d v="2026-02-27T00:00:00"/>
    <n v="2"/>
    <s v="23122/622"/>
    <x v="1"/>
    <x v="0"/>
    <s v="NGYG 4 10 gyűjtőkarika G80"/>
    <n v="2"/>
    <n v="4388.88"/>
    <n v="8777.76"/>
    <n v="0"/>
    <s v="Ft"/>
    <n v="0"/>
    <n v="13710"/>
    <n v="11620"/>
    <n v="23240"/>
    <n v="2.4500000000000002"/>
    <n v="569.38000000000011"/>
    <x v="0"/>
    <n v="14462.24"/>
    <s v="n"/>
    <m/>
    <s v=""/>
    <n v="0"/>
  </r>
  <r>
    <x v="12"/>
    <x v="10"/>
    <d v="2026-02-27T00:00:00"/>
    <x v="0"/>
    <d v="2026-02-27T00:00:00"/>
    <n v="2"/>
    <s v="23131/726"/>
    <x v="1"/>
    <x v="0"/>
    <s v="KTG 7/8  összekötő elem G80"/>
    <n v="10"/>
    <n v="482.13"/>
    <n v="4821.3"/>
    <n v="0"/>
    <s v="Ft"/>
    <n v="0"/>
    <n v="1510"/>
    <n v="1208"/>
    <n v="12080"/>
    <n v="1.66"/>
    <n v="200.52799999999999"/>
    <x v="0"/>
    <n v="7258.7"/>
    <s v="n"/>
    <m/>
    <s v=""/>
    <n v="0"/>
  </r>
  <r>
    <x v="12"/>
    <x v="10"/>
    <d v="2026-02-27T00:00:00"/>
    <x v="0"/>
    <d v="2026-02-27T00:00:00"/>
    <n v="2"/>
    <s v="23131/719"/>
    <x v="1"/>
    <x v="0"/>
    <s v="KTG 10  összekötő elem G80"/>
    <n v="4"/>
    <n v="590.29999999999995"/>
    <n v="2361.1999999999998"/>
    <n v="0"/>
    <s v="Ft"/>
    <n v="0"/>
    <n v="1760"/>
    <n v="1408"/>
    <n v="5632"/>
    <n v="1.66"/>
    <n v="93.491199999999992"/>
    <x v="0"/>
    <n v="3270.8"/>
    <s v="n"/>
    <m/>
    <s v=""/>
    <n v="0"/>
  </r>
  <r>
    <x v="12"/>
    <x v="10"/>
    <d v="2026-02-27T00:00:00"/>
    <x v="0"/>
    <d v="2026-02-27T00:00:00"/>
    <n v="2"/>
    <s v="23141/674"/>
    <x v="1"/>
    <x v="0"/>
    <s v="KRHG 10  rövidítő horog G80"/>
    <n v="4"/>
    <n v="2108.59"/>
    <n v="8434.36"/>
    <n v="0"/>
    <s v="Ft"/>
    <n v="0"/>
    <n v="5920"/>
    <n v="4736"/>
    <n v="18944"/>
    <n v="1.66"/>
    <n v="314.47039999999998"/>
    <x v="0"/>
    <n v="10509.64"/>
    <s v="n"/>
    <m/>
    <s v=""/>
    <n v="0"/>
  </r>
  <r>
    <x v="12"/>
    <x v="10"/>
    <d v="2026-02-27T00:00:00"/>
    <x v="0"/>
    <d v="2026-02-27T00:00:00"/>
    <n v="2"/>
    <s v="23151/669"/>
    <x v="1"/>
    <x v="0"/>
    <s v="KHLG 10 láncos horog G80"/>
    <n v="10"/>
    <n v="1045.52"/>
    <n v="10455.200000000001"/>
    <n v="0"/>
    <s v="Ft"/>
    <n v="0"/>
    <n v="3520"/>
    <n v="2819"/>
    <n v="28190"/>
    <n v="1.67"/>
    <n v="470.77299999999997"/>
    <x v="0"/>
    <n v="17734.8"/>
    <s v="n"/>
    <m/>
    <s v=""/>
    <n v="0"/>
  </r>
  <r>
    <x v="12"/>
    <x v="10"/>
    <d v="2026-02-27T00:00:00"/>
    <x v="0"/>
    <d v="2026-02-27T00:00:00"/>
    <n v="2"/>
    <s v="23152/667"/>
    <x v="1"/>
    <x v="0"/>
    <s v="KHG 6 szemes horog G80"/>
    <n v="10"/>
    <n v="354.4"/>
    <n v="3544"/>
    <n v="0"/>
    <s v="Ft"/>
    <n v="0"/>
    <n v="970"/>
    <n v="776"/>
    <n v="7760"/>
    <n v="1.66"/>
    <n v="128.81599999999997"/>
    <x v="0"/>
    <n v="4216"/>
    <s v="n"/>
    <m/>
    <s v=""/>
    <n v="0"/>
  </r>
  <r>
    <x v="12"/>
    <x v="10"/>
    <d v="2026-02-27T00:00:00"/>
    <x v="0"/>
    <d v="2026-02-27T00:00:00"/>
    <n v="2"/>
    <s v="23152/661"/>
    <x v="1"/>
    <x v="0"/>
    <s v="KHG 13  szemes horog G80"/>
    <n v="10"/>
    <n v="1883.47"/>
    <n v="18834.7"/>
    <n v="0"/>
    <s v="Ft"/>
    <n v="0"/>
    <n v="4990"/>
    <n v="3992"/>
    <n v="39920"/>
    <n v="1.66"/>
    <n v="662.67200000000003"/>
    <x v="0"/>
    <n v="21085.3"/>
    <s v="n"/>
    <m/>
    <s v=""/>
    <n v="0"/>
  </r>
  <r>
    <x v="12"/>
    <x v="10"/>
    <d v="2026-02-27T00:00:00"/>
    <x v="0"/>
    <d v="2026-02-27T00:00:00"/>
    <n v="2"/>
    <s v="23121/608"/>
    <x v="1"/>
    <x v="0"/>
    <s v="KGYG  2 13  gyűjtőkarika G80"/>
    <n v="4"/>
    <n v="1385.36"/>
    <n v="5541.44"/>
    <n v="0"/>
    <s v="Ft"/>
    <n v="0"/>
    <n v="3470"/>
    <n v="2776"/>
    <n v="11104"/>
    <n v="1.66"/>
    <n v="184.32640000000001"/>
    <x v="0"/>
    <n v="5562.56"/>
    <s v="n"/>
    <m/>
    <s v=""/>
    <n v="0"/>
  </r>
  <r>
    <x v="12"/>
    <x v="10"/>
    <d v="2026-02-27T00:00:00"/>
    <x v="0"/>
    <d v="2026-02-27T00:00:00"/>
    <n v="2"/>
    <s v="23121/607"/>
    <x v="1"/>
    <x v="0"/>
    <s v="KGYG  2 10 gyűjtőkarika G80"/>
    <n v="6"/>
    <n v="742.31"/>
    <n v="4453.8599999999997"/>
    <n v="0"/>
    <s v="Ft"/>
    <n v="0"/>
    <n v="1930"/>
    <n v="1544"/>
    <n v="9264"/>
    <n v="1.66"/>
    <n v="153.7824"/>
    <x v="0"/>
    <n v="4810.1400000000003"/>
    <s v="n"/>
    <m/>
    <s v=""/>
    <n v="0"/>
  </r>
  <r>
    <x v="12"/>
    <x v="10"/>
    <d v="2026-02-27T00:00:00"/>
    <x v="0"/>
    <d v="2026-02-27T00:00:00"/>
    <n v="2"/>
    <s v="21113/30"/>
    <x v="2"/>
    <x v="0"/>
    <s v="irs 30 5,0/10 m körkötél"/>
    <n v="2"/>
    <n v="2439.79"/>
    <n v="4879.58"/>
    <n v="0"/>
    <s v="Ft"/>
    <n v="0"/>
    <n v="11500"/>
    <n v="6490"/>
    <n v="12980"/>
    <n v="2.72"/>
    <n v="353.05600000000004"/>
    <x v="0"/>
    <n v="8100.42"/>
    <s v="n"/>
    <m/>
    <s v=""/>
    <n v="0"/>
  </r>
  <r>
    <x v="12"/>
    <x v="10"/>
    <d v="2026-02-27T00:00:00"/>
    <x v="0"/>
    <d v="2026-02-27T00:00:00"/>
    <n v="2"/>
    <s v="21113/28"/>
    <x v="2"/>
    <x v="0"/>
    <s v="irs 30   3,0/6 m körkötél"/>
    <n v="4"/>
    <n v="1531.14"/>
    <n v="6124.56"/>
    <n v="0"/>
    <s v="Ft"/>
    <n v="0"/>
    <n v="7500"/>
    <n v="4125"/>
    <n v="16500"/>
    <n v="2.4900000000000002"/>
    <n v="410.85"/>
    <x v="0"/>
    <n v="10375.439999999999"/>
    <s v="n"/>
    <m/>
    <s v=""/>
    <n v="0"/>
  </r>
  <r>
    <x v="12"/>
    <x v="10"/>
    <d v="2026-02-27T00:00:00"/>
    <x v="0"/>
    <d v="2026-02-27T00:00:00"/>
    <n v="2"/>
    <s v="21113/28"/>
    <x v="2"/>
    <x v="0"/>
    <s v="irs 30   3,0/6 m körkötél"/>
    <n v="4"/>
    <n v="1531.14"/>
    <n v="6124.56"/>
    <n v="0"/>
    <s v="Ft"/>
    <n v="0"/>
    <n v="7500"/>
    <n v="4125"/>
    <n v="16500"/>
    <n v="2.4900000000000002"/>
    <n v="410.85"/>
    <x v="0"/>
    <n v="10375.439999999999"/>
    <s v="n"/>
    <m/>
    <s v=""/>
    <n v="0"/>
  </r>
  <r>
    <x v="12"/>
    <x v="10"/>
    <d v="2026-02-27T00:00:00"/>
    <x v="0"/>
    <d v="2026-02-27T00:00:00"/>
    <n v="2"/>
    <s v="21113/26"/>
    <x v="2"/>
    <x v="0"/>
    <s v="irs 30   2,0/4 m körkötél"/>
    <n v="4"/>
    <n v="1069.79"/>
    <n v="4279.16"/>
    <n v="0"/>
    <s v="Ft"/>
    <n v="0"/>
    <n v="5500"/>
    <n v="3025"/>
    <n v="12100"/>
    <n v="2.4900000000000002"/>
    <n v="301.29000000000002"/>
    <x v="0"/>
    <n v="7820.84"/>
    <s v="n"/>
    <m/>
    <s v=""/>
    <n v="0"/>
  </r>
  <r>
    <x v="12"/>
    <x v="10"/>
    <d v="2026-02-27T00:00:00"/>
    <x v="0"/>
    <d v="2026-02-27T00:00:00"/>
    <n v="2"/>
    <s v="21112/15"/>
    <x v="2"/>
    <x v="0"/>
    <s v="irs 20  2,0/4  m körkötél"/>
    <n v="6"/>
    <n v="847.79"/>
    <n v="5086.74"/>
    <n v="0"/>
    <s v="Ft"/>
    <n v="0"/>
    <n v="4200"/>
    <n v="2470"/>
    <n v="14820"/>
    <n v="3.12"/>
    <n v="462.38400000000001"/>
    <x v="0"/>
    <n v="9733.26"/>
    <s v="n"/>
    <m/>
    <s v=""/>
    <n v="0"/>
  </r>
  <r>
    <x v="12"/>
    <x v="10"/>
    <d v="2026-02-27T00:00:00"/>
    <x v="0"/>
    <d v="2026-02-27T00:00:00"/>
    <n v="2"/>
    <s v="21215/894"/>
    <x v="2"/>
    <x v="0"/>
    <s v="id 500   5,0 m füles heveder"/>
    <n v="2"/>
    <n v="4137.0200000000004"/>
    <n v="8274.0400000000009"/>
    <n v="0"/>
    <s v="Ft"/>
    <n v="0"/>
    <n v="17000"/>
    <n v="9350"/>
    <n v="18700"/>
    <n v="2.4900000000000002"/>
    <n v="465.63000000000005"/>
    <x v="0"/>
    <n v="10425.959999999999"/>
    <s v="n"/>
    <m/>
    <s v=""/>
    <n v="0"/>
  </r>
  <r>
    <x v="12"/>
    <x v="10"/>
    <d v="2026-02-27T00:00:00"/>
    <x v="0"/>
    <d v="2026-02-27T00:00:00"/>
    <n v="2"/>
    <s v="21213/23392"/>
    <x v="2"/>
    <x v="0"/>
    <s v="id 300. 10,5 m füles heveder"/>
    <n v="1"/>
    <n v="5750.34"/>
    <n v="5750.34"/>
    <n v="0"/>
    <s v="Ft"/>
    <n v="0"/>
    <n v="20600"/>
    <n v="14330"/>
    <n v="14330"/>
    <n v="4.92"/>
    <n v="705.03600000000006"/>
    <x v="0"/>
    <n v="8579.66"/>
    <s v="n"/>
    <m/>
    <s v=""/>
    <n v="0"/>
  </r>
  <r>
    <x v="12"/>
    <x v="10"/>
    <d v="2026-02-27T00:00:00"/>
    <x v="0"/>
    <d v="2026-02-27T00:00:00"/>
    <n v="2"/>
    <s v="21213/110"/>
    <x v="2"/>
    <x v="0"/>
    <s v="id 300  6,0 m füles heveder"/>
    <n v="6"/>
    <n v="2447.23"/>
    <n v="14683.380000000001"/>
    <n v="0"/>
    <s v="Ft"/>
    <n v="0"/>
    <n v="11000"/>
    <n v="6690"/>
    <n v="40140"/>
    <n v="3.46"/>
    <n v="1388.8440000000001"/>
    <x v="0"/>
    <n v="25456.62"/>
    <s v="n"/>
    <m/>
    <s v=""/>
    <n v="0"/>
  </r>
  <r>
    <x v="12"/>
    <x v="10"/>
    <d v="2026-02-27T00:00:00"/>
    <x v="0"/>
    <d v="2026-02-27T00:00:00"/>
    <n v="2"/>
    <s v="21213/1078"/>
    <x v="2"/>
    <x v="0"/>
    <s v="id 300   8,0 m füles heveder"/>
    <n v="2"/>
    <n v="3670.54"/>
    <n v="7341.08"/>
    <n v="0"/>
    <s v="Ft"/>
    <n v="0"/>
    <n v="14200"/>
    <n v="9230"/>
    <n v="18460"/>
    <n v="4.16"/>
    <n v="767.93600000000004"/>
    <x v="0"/>
    <n v="11118.92"/>
    <s v="n"/>
    <m/>
    <s v=""/>
    <n v="0"/>
  </r>
  <r>
    <x v="12"/>
    <x v="10"/>
    <d v="2026-02-27T00:00:00"/>
    <x v="0"/>
    <d v="2026-02-27T00:00:00"/>
    <n v="2"/>
    <s v="21213/107"/>
    <x v="2"/>
    <x v="0"/>
    <s v="id 300   3,0 m füles heveder"/>
    <n v="8"/>
    <n v="1347.43"/>
    <n v="10779.44"/>
    <n v="0"/>
    <s v="Ft"/>
    <n v="0"/>
    <n v="6200"/>
    <n v="3150"/>
    <n v="25200"/>
    <n v="1.78"/>
    <n v="448.56"/>
    <x v="0"/>
    <n v="14420.56"/>
    <s v="n"/>
    <m/>
    <s v=""/>
    <n v="0"/>
  </r>
  <r>
    <x v="12"/>
    <x v="10"/>
    <d v="2026-02-27T00:00:00"/>
    <x v="0"/>
    <d v="2026-02-27T00:00:00"/>
    <n v="2"/>
    <s v="21212/99"/>
    <x v="2"/>
    <x v="0"/>
    <s v="id 200   4,0 m füles heveder"/>
    <n v="8"/>
    <n v="1113.1199999999999"/>
    <n v="8904.9599999999991"/>
    <n v="0"/>
    <s v="Ft"/>
    <n v="0"/>
    <n v="5000"/>
    <n v="3200"/>
    <n v="25600"/>
    <n v="3.99"/>
    <n v="1021.44"/>
    <x v="0"/>
    <n v="16695.04"/>
    <s v="n"/>
    <m/>
    <s v=""/>
    <n v="0"/>
  </r>
  <r>
    <x v="12"/>
    <x v="10"/>
    <d v="2026-02-27T00:00:00"/>
    <x v="0"/>
    <d v="2026-02-27T00:00:00"/>
    <n v="2"/>
    <s v="21212/97"/>
    <x v="2"/>
    <x v="0"/>
    <s v="id 200   2,0 m füles heveder"/>
    <n v="2"/>
    <n v="612.36"/>
    <n v="1224.72"/>
    <n v="0"/>
    <s v="Ft"/>
    <n v="0"/>
    <n v="3000"/>
    <n v="1800"/>
    <n v="3600"/>
    <n v="3.32"/>
    <n v="119.52"/>
    <x v="0"/>
    <n v="2375.2799999999997"/>
    <s v="n"/>
    <m/>
    <s v=""/>
    <n v="0"/>
  </r>
  <r>
    <x v="12"/>
    <x v="10"/>
    <d v="2026-02-27T00:00:00"/>
    <x v="0"/>
    <d v="2026-02-27T00:00:00"/>
    <n v="2"/>
    <s v="1321/1377"/>
    <x v="7"/>
    <x v="0"/>
    <s v="GBE 1500 3 m karos láncos emelő"/>
    <n v="1"/>
    <n v="21821.43"/>
    <n v="21821.43"/>
    <n v="0"/>
    <s v="Ft"/>
    <n v="0"/>
    <n v="94860"/>
    <n v="73000"/>
    <n v="73000"/>
    <n v="2.39"/>
    <n v="1744.7"/>
    <x v="0"/>
    <n v="51178.57"/>
    <s v="n"/>
    <m/>
    <s v=""/>
    <n v="0"/>
  </r>
  <r>
    <x v="12"/>
    <x v="10"/>
    <d v="2026-02-27T00:00:00"/>
    <x v="0"/>
    <d v="2026-02-27T00:00:00"/>
    <n v="2"/>
    <s v="23154/11360"/>
    <x v="1"/>
    <x v="0"/>
    <s v="FSG 7/8 forgószem G80"/>
    <n v="1"/>
    <n v="791.48"/>
    <n v="791.48"/>
    <n v="0"/>
    <s v="Ft"/>
    <n v="0"/>
    <n v="2475"/>
    <n v="2736"/>
    <n v="2736"/>
    <n v="8.34"/>
    <n v="228.18239999999997"/>
    <x v="0"/>
    <n v="1944.52"/>
    <s v="n"/>
    <m/>
    <s v=""/>
    <n v="0"/>
  </r>
  <r>
    <x v="12"/>
    <x v="10"/>
    <d v="2026-02-27T00:00:00"/>
    <x v="0"/>
    <d v="2026-02-27T00:00:00"/>
    <n v="2"/>
    <s v="23154/691"/>
    <x v="1"/>
    <x v="0"/>
    <s v="ASHG 2t felhegeszthető horog G80"/>
    <n v="10"/>
    <n v="1267.1600000000001"/>
    <n v="12671.6"/>
    <n v="0"/>
    <s v="Ft"/>
    <n v="0"/>
    <n v="3280"/>
    <n v="2788"/>
    <n v="27880"/>
    <n v="2.5"/>
    <n v="697"/>
    <x v="0"/>
    <n v="15208.4"/>
    <s v="n"/>
    <m/>
    <s v=""/>
    <n v="0"/>
  </r>
  <r>
    <x v="12"/>
    <x v="10"/>
    <d v="2026-02-27T00:00:00"/>
    <x v="0"/>
    <d v="2026-02-27T00:00:00"/>
    <n v="2"/>
    <s v="23154/690"/>
    <x v="1"/>
    <x v="0"/>
    <s v="APA 8t  hegeszthető  emelőszem G80"/>
    <n v="2"/>
    <n v="2982.76"/>
    <n v="5965.52"/>
    <n v="0"/>
    <s v="Ft"/>
    <n v="0"/>
    <n v="10160"/>
    <n v="8636"/>
    <n v="17272"/>
    <n v="2.5"/>
    <n v="431.8"/>
    <x v="0"/>
    <n v="11306.48"/>
    <s v="n"/>
    <m/>
    <s v=""/>
    <n v="0"/>
  </r>
  <r>
    <x v="12"/>
    <x v="10"/>
    <d v="2026-02-27T00:00:00"/>
    <x v="0"/>
    <d v="2026-02-27T00:00:00"/>
    <n v="2"/>
    <s v="4111/219"/>
    <x v="0"/>
    <x v="0"/>
    <s v="50/2 hh 8 m rakományrögzítő 26188"/>
    <n v="10"/>
    <n v="1478.09"/>
    <n v="14780.9"/>
    <n v="0"/>
    <s v="Ft"/>
    <n v="0"/>
    <n v="4500"/>
    <n v="3210"/>
    <n v="32100"/>
    <n v="1.8"/>
    <n v="577.79999999999995"/>
    <x v="0"/>
    <n v="17319.099999999999"/>
    <s v="n"/>
    <m/>
    <s v=""/>
    <n v="0"/>
  </r>
  <r>
    <x v="12"/>
    <x v="10"/>
    <d v="2026-02-27T00:00:00"/>
    <x v="0"/>
    <d v="2026-02-27T00:00:00"/>
    <n v="2"/>
    <s v="2317/567"/>
    <x v="1"/>
    <x v="0"/>
    <s v="234 ágú  adattábla"/>
    <n v="10"/>
    <n v="243.81"/>
    <n v="2438.1"/>
    <n v="0"/>
    <s v="Ft"/>
    <n v="0"/>
    <n v="1485"/>
    <n v="1485"/>
    <n v="14850"/>
    <n v="5"/>
    <n v="742.5"/>
    <x v="0"/>
    <n v="12411.9"/>
    <s v="n"/>
    <m/>
    <s v=""/>
    <n v="0"/>
  </r>
  <r>
    <x v="12"/>
    <x v="10"/>
    <d v="2026-02-27T00:00:00"/>
    <x v="0"/>
    <d v="2026-02-27T00:00:00"/>
    <n v="2"/>
    <s v="2317/632"/>
    <x v="1"/>
    <x v="0"/>
    <s v="13 biztosító lemez"/>
    <n v="20"/>
    <n v="256.43"/>
    <n v="5128.6000000000004"/>
    <n v="0"/>
    <s v="Ft"/>
    <n v="0"/>
    <n v="1340"/>
    <n v="1820"/>
    <n v="36400"/>
    <n v="14.23"/>
    <n v="5179.72"/>
    <x v="0"/>
    <n v="31271.4"/>
    <s v="n"/>
    <m/>
    <s v=""/>
    <n v="0"/>
  </r>
  <r>
    <x v="12"/>
    <x v="10"/>
    <d v="2026-02-27T00:00:00"/>
    <x v="0"/>
    <d v="2026-02-27T00:00:00"/>
    <n v="2"/>
    <s v="2317/631"/>
    <x v="1"/>
    <x v="0"/>
    <s v="10 biztosító lemez /4mm csavarral/"/>
    <n v="20"/>
    <n v="185.02"/>
    <n v="3700.4"/>
    <n v="0"/>
    <s v="Ft"/>
    <n v="0"/>
    <n v="1018"/>
    <n v="1135"/>
    <n v="22700"/>
    <n v="8.61"/>
    <n v="1954.47"/>
    <x v="0"/>
    <n v="18999.599999999999"/>
    <s v="n"/>
    <m/>
    <s v=""/>
    <n v="0"/>
  </r>
  <r>
    <x v="12"/>
    <x v="10"/>
    <d v="2026-02-27T00:00:00"/>
    <x v="0"/>
    <d v="2026-02-27T00:00:00"/>
    <n v="2"/>
    <s v="2317/566"/>
    <x v="1"/>
    <x v="0"/>
    <s v="1 ágú  adattábla"/>
    <n v="10"/>
    <n v="267.88"/>
    <n v="2678.8"/>
    <n v="0"/>
    <s v="Ft"/>
    <n v="0"/>
    <n v="1485"/>
    <n v="1485"/>
    <n v="14850"/>
    <n v="5"/>
    <n v="742.5"/>
    <x v="0"/>
    <n v="12171.2"/>
    <s v="n"/>
    <m/>
    <s v=""/>
    <n v="0"/>
  </r>
  <r>
    <x v="13"/>
    <x v="11"/>
    <d v="2026-02-27T00:00:00"/>
    <x v="0"/>
    <d v="2026-02-27T00:00:00"/>
    <n v="2"/>
    <s v="23131/726"/>
    <x v="1"/>
    <x v="0"/>
    <s v="KTG 7/8  összekötő elem G80"/>
    <n v="4"/>
    <n v="482.13"/>
    <n v="1928.52"/>
    <n v="0"/>
    <s v="Ft"/>
    <n v="0"/>
    <n v="1510"/>
    <n v="1510"/>
    <n v="6040"/>
    <n v="5"/>
    <n v="302"/>
    <x v="2"/>
    <n v="4111.4799999999996"/>
    <s v="n"/>
    <m/>
    <s v=""/>
    <n v="0"/>
  </r>
  <r>
    <x v="13"/>
    <x v="11"/>
    <d v="2026-02-27T00:00:00"/>
    <x v="0"/>
    <d v="2026-02-27T00:00:00"/>
    <n v="2"/>
    <s v="23112/745"/>
    <x v="1"/>
    <x v="0"/>
    <s v="KLG 8 teherlánc G80 (3x5m)"/>
    <n v="15"/>
    <n v="757.45"/>
    <n v="11361.75"/>
    <n v="0"/>
    <s v="Ft"/>
    <n v="0"/>
    <n v="2935"/>
    <n v="2935"/>
    <n v="44025"/>
    <n v="5"/>
    <n v="2201.25"/>
    <x v="2"/>
    <n v="32663.25"/>
    <s v="n"/>
    <m/>
    <s v=""/>
    <n v="0"/>
  </r>
  <r>
    <x v="13"/>
    <x v="11"/>
    <d v="2026-02-27T00:00:00"/>
    <x v="0"/>
    <d v="2026-02-27T00:00:00"/>
    <n v="2"/>
    <s v="23154/11362"/>
    <x v="1"/>
    <x v="0"/>
    <s v="FSG 13  forgószem G80"/>
    <n v="4"/>
    <n v="1670.72"/>
    <n v="6682.88"/>
    <n v="0"/>
    <s v="Ft"/>
    <n v="0"/>
    <n v="7025"/>
    <n v="7025"/>
    <n v="28100"/>
    <n v="5"/>
    <n v="1405"/>
    <x v="2"/>
    <n v="21417.119999999999"/>
    <s v="n"/>
    <m/>
    <s v=""/>
    <n v="0"/>
  </r>
  <r>
    <x v="13"/>
    <x v="11"/>
    <d v="2026-02-27T00:00:00"/>
    <x v="0"/>
    <d v="2026-02-27T00:00:00"/>
    <n v="2"/>
    <s v="2102/1064"/>
    <x v="3"/>
    <x v="1"/>
    <s v="*M.2 Fuvar"/>
    <n v="1"/>
    <n v="3579"/>
    <n v="3579"/>
    <n v="0"/>
    <s v="Ft"/>
    <n v="0"/>
    <n v="3579"/>
    <n v="0"/>
    <n v="0"/>
    <n v="0"/>
    <n v="0"/>
    <x v="2"/>
    <n v="-3579"/>
    <s v="n"/>
    <m/>
    <s v=""/>
    <n v="0"/>
  </r>
  <r>
    <x v="14"/>
    <x v="12"/>
    <d v="2026-02-27T00:00:00"/>
    <x v="0"/>
    <d v="2026-02-27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3"/>
    <n v="-1900"/>
    <s v="n"/>
    <m/>
    <s v=""/>
    <n v="0"/>
  </r>
  <r>
    <x v="14"/>
    <x v="12"/>
    <d v="2026-02-27T00:00:00"/>
    <x v="0"/>
    <d v="2026-02-27T00:00:00"/>
    <n v="2"/>
    <s v="4114/7414"/>
    <x v="0"/>
    <x v="0"/>
    <s v="50/2,5 hh 6 m rakományrögzítő ERGO"/>
    <n v="100"/>
    <n v="2790.7"/>
    <n v="279070"/>
    <n v="0"/>
    <s v="Ft"/>
    <n v="0"/>
    <n v="7310"/>
    <n v="4840"/>
    <n v="484000"/>
    <n v="0.34"/>
    <n v="1645.6"/>
    <x v="3"/>
    <n v="204930"/>
    <s v="n"/>
    <m/>
    <s v=""/>
    <n v="0"/>
  </r>
  <r>
    <x v="14"/>
    <x v="12"/>
    <d v="2026-02-27T00:00:00"/>
    <x v="0"/>
    <d v="2026-02-27T00:00:00"/>
    <n v="2"/>
    <s v="2102/24530"/>
    <x v="3"/>
    <x v="1"/>
    <s v="*M 102 Fuvar"/>
    <n v="1"/>
    <n v="16932"/>
    <n v="16932"/>
    <n v="0"/>
    <s v="Ft"/>
    <n v="0"/>
    <n v="16741"/>
    <n v="6000"/>
    <n v="6000"/>
    <n v="0"/>
    <n v="0"/>
    <x v="3"/>
    <n v="-10932"/>
    <s v="n"/>
    <m/>
    <s v=""/>
    <n v="0"/>
  </r>
  <r>
    <x v="15"/>
    <x v="13"/>
    <d v="2026-02-27T00:00:00"/>
    <x v="0"/>
    <d v="2026-02-27T00:00:00"/>
    <n v="2"/>
    <s v="21219/4411"/>
    <x v="2"/>
    <x v="0"/>
    <s v="id 150 4,0 m füles heveder fülvédő nélkül, a fül kiegyenesítve"/>
    <n v="6"/>
    <n v="1485.32"/>
    <n v="8911.92"/>
    <n v="0"/>
    <s v="Ft"/>
    <n v="0"/>
    <n v="6380"/>
    <n v="6880"/>
    <n v="41280"/>
    <n v="12.18"/>
    <n v="5027.9039999999995"/>
    <x v="4"/>
    <n v="32368.080000000002"/>
    <s v="n"/>
    <m/>
    <s v=""/>
    <n v="0"/>
  </r>
  <r>
    <x v="16"/>
    <x v="14"/>
    <d v="2026-02-27T00:00:00"/>
    <x v="0"/>
    <d v="2026-02-27T00:00:00"/>
    <n v="2"/>
    <s v="23164/1416"/>
    <x v="1"/>
    <x v="0"/>
    <s v="lrg 4 - 1120 KRHG - lánc függeszték 1,7 m"/>
    <n v="1"/>
    <n v="49064.82"/>
    <n v="49064.82"/>
    <n v="0"/>
    <s v="Ft"/>
    <n v="0"/>
    <n v="140870"/>
    <n v="147000"/>
    <n v="147000"/>
    <n v="11.25"/>
    <n v="16537.5"/>
    <x v="3"/>
    <n v="97935.18"/>
    <s v="n"/>
    <m/>
    <s v=""/>
    <n v="0"/>
  </r>
  <r>
    <x v="16"/>
    <x v="14"/>
    <d v="2026-02-27T00:00:00"/>
    <x v="0"/>
    <d v="2026-02-27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3"/>
    <n v="-1900"/>
    <s v="n"/>
    <m/>
    <s v=""/>
    <n v="0"/>
  </r>
  <r>
    <x v="16"/>
    <x v="14"/>
    <d v="2026-02-27T00:00:00"/>
    <x v="0"/>
    <d v="2026-02-27T00:00:00"/>
    <n v="2"/>
    <s v="2102/7139"/>
    <x v="3"/>
    <x v="1"/>
    <s v="*M.14 Fuvar"/>
    <n v="1"/>
    <n v="9247"/>
    <n v="9247"/>
    <n v="0"/>
    <s v="Ft"/>
    <n v="0"/>
    <n v="9247"/>
    <n v="5000"/>
    <n v="5000"/>
    <n v="0"/>
    <n v="0"/>
    <x v="3"/>
    <n v="-4247"/>
    <s v="n"/>
    <m/>
    <s v=""/>
    <n v="0"/>
  </r>
  <r>
    <x v="17"/>
    <x v="15"/>
    <d v="2026-02-27T00:00:00"/>
    <x v="0"/>
    <d v="2026-02-27T00:00:00"/>
    <n v="2"/>
    <s v="4114/17730"/>
    <x v="0"/>
    <x v="0"/>
    <s v="25/0,4 hn 6,0 m rakományrögzítő fekete"/>
    <n v="50"/>
    <n v="502.06"/>
    <n v="25103"/>
    <n v="0"/>
    <s v="Ft"/>
    <n v="0"/>
    <n v="1450"/>
    <n v="1705"/>
    <n v="85250"/>
    <n v="14.49"/>
    <n v="12352.725"/>
    <x v="0"/>
    <n v="60147"/>
    <s v="n"/>
    <m/>
    <s v=""/>
    <n v="0"/>
  </r>
  <r>
    <x v="17"/>
    <x v="15"/>
    <d v="2026-02-27T00:00:00"/>
    <x v="0"/>
    <d v="2026-02-27T00:00:00"/>
    <n v="2"/>
    <s v="4114/18416"/>
    <x v="0"/>
    <x v="0"/>
    <s v="25/0,4 hh 6,0 m rakományrögzítő fekete"/>
    <n v="50"/>
    <n v="600.6"/>
    <n v="30030"/>
    <n v="0"/>
    <s v="Ft"/>
    <n v="0"/>
    <n v="1850"/>
    <n v="2160"/>
    <n v="108000"/>
    <n v="14.31"/>
    <n v="15454.8"/>
    <x v="0"/>
    <n v="77970"/>
    <s v="n"/>
    <m/>
    <s v=""/>
    <n v="0"/>
  </r>
  <r>
    <x v="18"/>
    <x v="16"/>
    <d v="2026-02-27T00:00:00"/>
    <x v="0"/>
    <d v="2026-02-27T00:00:00"/>
    <n v="2"/>
    <s v="2416/15391"/>
    <x v="4"/>
    <x v="0"/>
    <s v="1  PSO sekli EN13889"/>
    <n v="2"/>
    <n v="240.96"/>
    <n v="481.92"/>
    <n v="0"/>
    <s v="Ft"/>
    <n v="0"/>
    <n v="670"/>
    <n v="670"/>
    <n v="1340"/>
    <n v="7"/>
    <n v="93.8"/>
    <x v="5"/>
    <n v="858.07999999999993"/>
    <s v="n"/>
    <m/>
    <s v=""/>
    <n v="0"/>
  </r>
  <r>
    <x v="18"/>
    <x v="16"/>
    <d v="2026-02-27T00:00:00"/>
    <x v="0"/>
    <d v="2026-02-27T00:00:00"/>
    <n v="2"/>
    <s v="2102/24814"/>
    <x v="3"/>
    <x v="1"/>
    <s v="*M.120 Fuvar"/>
    <n v="1"/>
    <n v="1737"/>
    <n v="1737"/>
    <n v="0"/>
    <s v="Ft"/>
    <n v="0"/>
    <n v="1737"/>
    <n v="0"/>
    <n v="0"/>
    <n v="0"/>
    <n v="0"/>
    <x v="5"/>
    <n v="-1737"/>
    <s v="n"/>
    <m/>
    <s v=""/>
    <n v="0"/>
  </r>
  <r>
    <x v="19"/>
    <x v="17"/>
    <d v="2026-02-27T00:00:00"/>
    <x v="0"/>
    <d v="2026-02-27T00:00:00"/>
    <n v="2"/>
    <s v="12531/22161"/>
    <x v="8"/>
    <x v="2"/>
    <s v="610860 Gumi bála megfogó, (2x) d:230mm, Rubber bale foot, 4200287"/>
    <n v="1"/>
    <n v="549783.5"/>
    <n v="549783.5"/>
    <n v="2455"/>
    <s v="EUR"/>
    <n v="375.74"/>
    <n v="1046140"/>
    <n v="922441.69"/>
    <n v="922441.69"/>
    <n v="3.75"/>
    <n v="34591.563374999998"/>
    <x v="6"/>
    <n v="372658.18999999994"/>
    <s v="n"/>
    <m/>
    <s v=""/>
    <n v="2455"/>
  </r>
  <r>
    <x v="20"/>
    <x v="17"/>
    <d v="2026-02-27T00:00:00"/>
    <x v="0"/>
    <d v="2026-02-27T00:00:00"/>
    <n v="2"/>
    <s v="143/16946"/>
    <x v="9"/>
    <x v="1"/>
    <s v="GLS Fuvar"/>
    <n v="1"/>
    <n v="2723"/>
    <n v="2723"/>
    <n v="0"/>
    <s v="EUR"/>
    <n v="375.74"/>
    <n v="2723"/>
    <n v="0"/>
    <n v="0"/>
    <n v="0"/>
    <n v="0"/>
    <x v="6"/>
    <n v="-2723"/>
    <s v="n"/>
    <m/>
    <s v=""/>
    <n v="0"/>
  </r>
  <r>
    <x v="20"/>
    <x v="17"/>
    <d v="2026-02-27T00:00:00"/>
    <x v="0"/>
    <d v="2026-02-27T00:00:00"/>
    <n v="2"/>
    <s v="12531/27263"/>
    <x v="8"/>
    <x v="2"/>
    <s v="620103 Noise &amp; dust filter VM60-270   4201567"/>
    <n v="1"/>
    <n v="5026.6000000000004"/>
    <n v="5026.6000000000004"/>
    <n v="25"/>
    <s v="EUR"/>
    <n v="375.74"/>
    <n v="9840"/>
    <n v="9393.5"/>
    <n v="9393.5"/>
    <n v="3.75"/>
    <n v="352.25625000000002"/>
    <x v="6"/>
    <n v="4366.8999999999996"/>
    <s v="n"/>
    <m/>
    <s v=""/>
    <n v="25"/>
  </r>
  <r>
    <x v="20"/>
    <x v="17"/>
    <d v="2026-02-27T00:00:00"/>
    <x v="0"/>
    <d v="2026-02-27T00:00:00"/>
    <n v="2"/>
    <s v="12531/27191"/>
    <x v="8"/>
    <x v="2"/>
    <s v="620010LS  Swivel bend, low built 4202298"/>
    <n v="2"/>
    <n v="82705.78"/>
    <n v="165411.56"/>
    <n v="405"/>
    <s v="EUR"/>
    <n v="375.74"/>
    <n v="162000"/>
    <n v="152174.70000000001"/>
    <n v="304349.40000000002"/>
    <n v="3.75"/>
    <n v="11413.102500000001"/>
    <x v="6"/>
    <n v="138937.84000000003"/>
    <s v="n"/>
    <m/>
    <s v=""/>
    <n v="810"/>
  </r>
  <r>
    <x v="20"/>
    <x v="17"/>
    <d v="2026-02-27T00:00:00"/>
    <x v="0"/>
    <d v="2026-02-27T00:00:00"/>
    <n v="2"/>
    <s v="12531/27192"/>
    <x v="8"/>
    <x v="2"/>
    <s v="610941 Rubber sleeve, lower 110x515mm 4201493"/>
    <n v="4"/>
    <n v="10163.14"/>
    <n v="40652.559999999998"/>
    <n v="50"/>
    <s v="EUR"/>
    <n v="375.74"/>
    <n v="17900"/>
    <n v="18787"/>
    <n v="75148"/>
    <n v="3.75"/>
    <n v="2818.05"/>
    <x v="6"/>
    <n v="34495.440000000002"/>
    <s v="n"/>
    <m/>
    <s v=""/>
    <n v="200"/>
  </r>
  <r>
    <x v="20"/>
    <x v="17"/>
    <d v="2026-02-27T00:00:00"/>
    <x v="0"/>
    <d v="2026-02-27T00:00:00"/>
    <n v="2"/>
    <s v="12531/23534"/>
    <x v="8"/>
    <x v="2"/>
    <s v="610933 Légszürő filter betét 610931 szűrőhöz, filter insert 4201492"/>
    <n v="4"/>
    <n v="25565.14"/>
    <n v="102260.56"/>
    <n v="125"/>
    <s v="EUR"/>
    <n v="375.74"/>
    <n v="80750"/>
    <n v="46967.5"/>
    <n v="187870"/>
    <n v="3.75"/>
    <n v="7045.125"/>
    <x v="6"/>
    <n v="85609.44"/>
    <s v="n"/>
    <m/>
    <s v=""/>
    <n v="500"/>
  </r>
  <r>
    <x v="20"/>
    <x v="17"/>
    <d v="2026-02-27T00:00:00"/>
    <x v="0"/>
    <d v="2026-02-27T00:00:00"/>
    <n v="2"/>
    <s v="12531/23390"/>
    <x v="8"/>
    <x v="2"/>
    <s v="610865 Gumi tömítés (gasket) OD: 235mm, ID 110mm gumibálamegfogóhoz 4201475"/>
    <n v="1"/>
    <n v="34708.379999999997"/>
    <n v="34708.379999999997"/>
    <n v="150"/>
    <s v="EUR"/>
    <n v="375.74"/>
    <n v="75900"/>
    <n v="56361"/>
    <n v="56361"/>
    <n v="3.75"/>
    <n v="2113.5374999999999"/>
    <x v="6"/>
    <n v="21652.620000000003"/>
    <s v="n"/>
    <m/>
    <s v=""/>
    <n v="150"/>
  </r>
  <r>
    <x v="20"/>
    <x v="17"/>
    <d v="2026-02-27T00:00:00"/>
    <x v="0"/>
    <d v="2026-02-27T00:00:00"/>
    <n v="2"/>
    <s v="12531/27916"/>
    <x v="8"/>
    <x v="2"/>
    <s v="4309682 Szűrő, Filter Unit Cpl Black, 51-38mm 610931"/>
    <n v="1"/>
    <n v="99265.88"/>
    <n v="99265.88"/>
    <n v="495"/>
    <s v="EUR"/>
    <n v="375.74"/>
    <n v="198100"/>
    <n v="185991.3"/>
    <n v="185991.3"/>
    <n v="3.75"/>
    <n v="6974.6737499999999"/>
    <x v="6"/>
    <n v="86725.419999999984"/>
    <s v="n"/>
    <m/>
    <s v=""/>
    <n v="495"/>
  </r>
  <r>
    <x v="21"/>
    <x v="18"/>
    <d v="2026-02-27T00:00:00"/>
    <x v="0"/>
    <d v="2026-03-02T00:00:00"/>
    <n v="3"/>
    <s v="259/2079"/>
    <x v="10"/>
    <x v="0"/>
    <s v="HCF15ahs  automata daruvilla 1500 kg"/>
    <n v="1"/>
    <n v="167645.73000000001"/>
    <n v="167645.73000000001"/>
    <n v="621.88"/>
    <s v="EUR"/>
    <n v="379.18"/>
    <n v="395150"/>
    <n v="235804.45"/>
    <n v="235804.45"/>
    <n v="0"/>
    <n v="0"/>
    <x v="7"/>
    <n v="68158.720000000001"/>
    <s v="n"/>
    <m/>
    <s v=""/>
    <n v="621.88"/>
  </r>
  <r>
    <x v="21"/>
    <x v="18"/>
    <d v="2026-02-27T00:00:00"/>
    <x v="0"/>
    <d v="2026-03-02T00:00:00"/>
    <n v="3"/>
    <s v="2102/1022"/>
    <x v="3"/>
    <x v="1"/>
    <s v="Csomagolási díj"/>
    <n v="1"/>
    <n v="1900"/>
    <n v="1900"/>
    <n v="6"/>
    <s v="EUR"/>
    <n v="379.18"/>
    <n v="3500"/>
    <n v="2275.08"/>
    <n v="2275.08"/>
    <n v="0"/>
    <n v="0"/>
    <x v="7"/>
    <n v="375.07999999999993"/>
    <s v="n"/>
    <m/>
    <s v=""/>
    <n v="6"/>
  </r>
  <r>
    <x v="21"/>
    <x v="18"/>
    <d v="2026-02-27T00:00:00"/>
    <x v="0"/>
    <d v="2026-03-02T00:00:00"/>
    <n v="3"/>
    <s v="2102/15560"/>
    <x v="3"/>
    <x v="1"/>
    <s v="*P. 7 Fuvar"/>
    <n v="1"/>
    <n v="17659.78"/>
    <n v="17659.78"/>
    <n v="47"/>
    <s v="EUR"/>
    <n v="379.18"/>
    <n v="47"/>
    <n v="17821.46"/>
    <n v="17821.46"/>
    <n v="0"/>
    <n v="0"/>
    <x v="7"/>
    <n v="161.68000000000029"/>
    <s v="n"/>
    <m/>
    <s v=""/>
    <n v="47"/>
  </r>
  <r>
    <x v="22"/>
    <x v="19"/>
    <d v="2026-02-27T00:00:00"/>
    <x v="0"/>
    <d v="2026-02-27T00:00:00"/>
    <n v="2"/>
    <s v="4114/969"/>
    <x v="0"/>
    <x v="0"/>
    <s v="50/2 hh 6 m rakományrögzítő 11076"/>
    <n v="20"/>
    <n v="1601.36"/>
    <n v="32027.199999999997"/>
    <n v="0"/>
    <s v="Ft"/>
    <n v="0"/>
    <n v="5330"/>
    <n v="3838"/>
    <n v="76760"/>
    <n v="1.99"/>
    <n v="1527.5239999999999"/>
    <x v="0"/>
    <n v="44732.800000000003"/>
    <s v="n"/>
    <m/>
    <s v=""/>
    <n v="0"/>
  </r>
  <r>
    <x v="22"/>
    <x v="19"/>
    <d v="2026-02-27T00:00:00"/>
    <x v="0"/>
    <d v="2026-02-27T00:00:00"/>
    <n v="2"/>
    <s v="4114/259"/>
    <x v="0"/>
    <x v="0"/>
    <s v="50/2 hh 4,0 m rakományrögzítő 11075"/>
    <n v="20"/>
    <n v="1385.66"/>
    <n v="27713.200000000001"/>
    <n v="0"/>
    <s v="Ft"/>
    <n v="0"/>
    <n v="4010"/>
    <n v="3543"/>
    <n v="70860"/>
    <n v="6.67"/>
    <n v="4726.3620000000001"/>
    <x v="0"/>
    <n v="43146.8"/>
    <s v="n"/>
    <m/>
    <s v=""/>
    <n v="0"/>
  </r>
  <r>
    <x v="22"/>
    <x v="19"/>
    <d v="2026-02-27T00:00:00"/>
    <x v="0"/>
    <d v="2026-02-27T00:00:00"/>
    <n v="2"/>
    <s v="4111/236"/>
    <x v="0"/>
    <x v="0"/>
    <s v="35/1 hh  6,0 m rakományrögzítő 11074"/>
    <n v="40"/>
    <n v="776.81"/>
    <n v="31072.399999999998"/>
    <n v="0"/>
    <s v="Ft"/>
    <n v="0"/>
    <n v="2000"/>
    <n v="1515"/>
    <n v="60600"/>
    <n v="3.06"/>
    <n v="1854.36"/>
    <x v="0"/>
    <n v="29527.600000000002"/>
    <s v="n"/>
    <m/>
    <s v=""/>
    <n v="0"/>
  </r>
  <r>
    <x v="23"/>
    <x v="20"/>
    <d v="2026-02-27T00:00:00"/>
    <x v="0"/>
    <d v="2026-02-27T00:00:00"/>
    <n v="2"/>
    <s v="21111/4"/>
    <x v="2"/>
    <x v="0"/>
    <s v="irs 10 2,0/4  m körkötél"/>
    <n v="3"/>
    <n v="588.55999999999995"/>
    <n v="1765.6799999999998"/>
    <n v="0"/>
    <s v="Ft"/>
    <n v="0"/>
    <n v="2700"/>
    <n v="1800"/>
    <n v="5400"/>
    <n v="3"/>
    <n v="162"/>
    <x v="8"/>
    <n v="3634.32"/>
    <s v="n"/>
    <m/>
    <s v=""/>
    <n v="0"/>
  </r>
  <r>
    <x v="23"/>
    <x v="20"/>
    <d v="2026-02-27T00:00:00"/>
    <x v="0"/>
    <d v="2026-02-27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8"/>
    <n v="-1900"/>
    <s v="n"/>
    <m/>
    <s v=""/>
    <n v="0"/>
  </r>
  <r>
    <x v="23"/>
    <x v="20"/>
    <d v="2026-02-27T00:00:00"/>
    <x v="0"/>
    <d v="2026-02-27T00:00:00"/>
    <n v="2"/>
    <s v="4111/257"/>
    <x v="0"/>
    <x v="0"/>
    <s v="50/2 hh  12 m rakományrögzítő 11078"/>
    <n v="3"/>
    <n v="1738.05"/>
    <n v="5214.1499999999996"/>
    <n v="0"/>
    <s v="Ft"/>
    <n v="0"/>
    <n v="5100"/>
    <n v="5750"/>
    <n v="17250"/>
    <n v="3"/>
    <n v="517.5"/>
    <x v="8"/>
    <n v="12035.85"/>
    <s v="n"/>
    <m/>
    <s v=""/>
    <n v="0"/>
  </r>
  <r>
    <x v="23"/>
    <x v="20"/>
    <d v="2026-02-27T00:00:00"/>
    <x v="0"/>
    <d v="2026-02-27T00:00:00"/>
    <n v="2"/>
    <s v="4111/256"/>
    <x v="0"/>
    <x v="0"/>
    <s v="50/2 hh  10 m rakományrögzítő 11077"/>
    <n v="3"/>
    <n v="2165.5100000000002"/>
    <n v="6496.5300000000007"/>
    <n v="0"/>
    <s v="Ft"/>
    <n v="0"/>
    <n v="4800"/>
    <n v="5565"/>
    <n v="16695"/>
    <n v="3"/>
    <n v="500.85"/>
    <x v="8"/>
    <n v="10198.469999999999"/>
    <s v="n"/>
    <m/>
    <s v=""/>
    <n v="0"/>
  </r>
  <r>
    <x v="23"/>
    <x v="20"/>
    <d v="2026-02-27T00:00:00"/>
    <x v="0"/>
    <d v="2026-02-27T00:00:00"/>
    <n v="2"/>
    <s v="4111/236"/>
    <x v="0"/>
    <x v="0"/>
    <s v="35/1 hh  6,0 m rakományrögzítő 11074"/>
    <n v="10"/>
    <n v="776.81"/>
    <n v="7768.0999999999995"/>
    <n v="0"/>
    <s v="Ft"/>
    <n v="0"/>
    <n v="2000"/>
    <n v="1515"/>
    <n v="15150"/>
    <n v="2.5"/>
    <n v="378.75"/>
    <x v="8"/>
    <n v="7381.9000000000005"/>
    <s v="n"/>
    <m/>
    <s v=""/>
    <n v="0"/>
  </r>
  <r>
    <x v="23"/>
    <x v="20"/>
    <d v="2026-02-27T00:00:00"/>
    <x v="0"/>
    <d v="2026-02-27T00:00:00"/>
    <n v="2"/>
    <s v="2416/15389"/>
    <x v="4"/>
    <x v="0"/>
    <s v="3,25 PSO sekli EN13889"/>
    <n v="2"/>
    <n v="709.76"/>
    <n v="1419.52"/>
    <n v="0"/>
    <s v="Ft"/>
    <n v="0"/>
    <n v="1950"/>
    <n v="1380"/>
    <n v="2760"/>
    <n v="0.17"/>
    <n v="4.6920000000000002"/>
    <x v="8"/>
    <n v="1340.48"/>
    <s v="n"/>
    <m/>
    <s v=""/>
    <n v="0"/>
  </r>
  <r>
    <x v="23"/>
    <x v="20"/>
    <d v="2026-02-27T00:00:00"/>
    <x v="0"/>
    <d v="2026-02-27T00:00:00"/>
    <n v="2"/>
    <s v="4111/4097"/>
    <x v="0"/>
    <x v="0"/>
    <s v="25/0,5 hh  6,0 m rakományrögzítő Z"/>
    <n v="50"/>
    <n v="661.42"/>
    <n v="33071"/>
    <n v="0"/>
    <s v="Ft"/>
    <n v="0"/>
    <n v="1560"/>
    <n v="1095"/>
    <n v="54750"/>
    <n v="1"/>
    <n v="547.5"/>
    <x v="8"/>
    <n v="21679"/>
    <s v="n"/>
    <m/>
    <s v=""/>
    <n v="0"/>
  </r>
  <r>
    <x v="23"/>
    <x v="20"/>
    <d v="2026-02-27T00:00:00"/>
    <x v="0"/>
    <d v="2026-02-27T00:00:00"/>
    <n v="2"/>
    <s v="2417/15495"/>
    <x v="4"/>
    <x v="0"/>
    <s v="2 PSN sekli EN13889"/>
    <n v="2"/>
    <n v="354.72"/>
    <n v="709.44"/>
    <n v="0"/>
    <s v="Ft"/>
    <n v="0"/>
    <n v="910"/>
    <n v="910"/>
    <n v="1820"/>
    <n v="3"/>
    <n v="54.6"/>
    <x v="8"/>
    <n v="1110.56"/>
    <s v="n"/>
    <m/>
    <s v=""/>
    <n v="0"/>
  </r>
  <r>
    <x v="23"/>
    <x v="20"/>
    <d v="2026-02-27T00:00:00"/>
    <x v="0"/>
    <d v="2026-02-27T00:00:00"/>
    <n v="2"/>
    <s v="2416/15468"/>
    <x v="4"/>
    <x v="0"/>
    <s v="1,5 PSO sekli EN13889"/>
    <n v="2"/>
    <n v="316.52999999999997"/>
    <n v="633.05999999999995"/>
    <n v="0"/>
    <s v="Ft"/>
    <n v="0"/>
    <n v="810"/>
    <n v="575"/>
    <n v="1150"/>
    <n v="0.22"/>
    <n v="2.5299999999999998"/>
    <x v="8"/>
    <n v="516.94000000000005"/>
    <s v="n"/>
    <m/>
    <s v=""/>
    <n v="0"/>
  </r>
  <r>
    <x v="23"/>
    <x v="20"/>
    <d v="2026-02-27T00:00:00"/>
    <x v="0"/>
    <d v="2026-02-27T00:00:00"/>
    <n v="2"/>
    <s v="2416/15391"/>
    <x v="4"/>
    <x v="0"/>
    <s v="1  PSO sekli EN13889"/>
    <n v="2"/>
    <n v="240.96"/>
    <n v="481.92"/>
    <n v="0"/>
    <s v="Ft"/>
    <n v="0"/>
    <n v="670"/>
    <n v="480"/>
    <n v="960"/>
    <n v="0.37"/>
    <n v="3.552"/>
    <x v="8"/>
    <n v="478.08"/>
    <s v="n"/>
    <m/>
    <s v=""/>
    <n v="0"/>
  </r>
  <r>
    <x v="23"/>
    <x v="20"/>
    <d v="2026-02-27T00:00:00"/>
    <x v="0"/>
    <d v="2026-02-27T00:00:00"/>
    <n v="2"/>
    <s v="2102/2338"/>
    <x v="3"/>
    <x v="1"/>
    <s v="*V.16 Fuvar"/>
    <n v="1"/>
    <n v="9247"/>
    <n v="9247"/>
    <n v="0"/>
    <s v="Ft"/>
    <n v="0"/>
    <n v="9247"/>
    <n v="0"/>
    <n v="0"/>
    <n v="0"/>
    <n v="0"/>
    <x v="8"/>
    <n v="-9247"/>
    <s v="n"/>
    <m/>
    <s v=""/>
    <n v="0"/>
  </r>
  <r>
    <x v="24"/>
    <x v="21"/>
    <d v="2026-02-27T00:00:00"/>
    <x v="0"/>
    <d v="2026-02-27T00:00:00"/>
    <n v="2"/>
    <s v="23113/19404"/>
    <x v="1"/>
    <x v="0"/>
    <s v="6x24x54 mm (külső méret) DIN5685C horganyzott  hosszúszemű lánc 20m/dob"/>
    <n v="3"/>
    <n v="9990"/>
    <n v="29970"/>
    <n v="0"/>
    <s v="Ft"/>
    <n v="0"/>
    <n v="18165"/>
    <n v="18165"/>
    <n v="54495"/>
    <n v="5"/>
    <n v="2724.75"/>
    <x v="0"/>
    <n v="24525"/>
    <s v="n"/>
    <m/>
    <s v=""/>
    <n v="0"/>
  </r>
  <r>
    <x v="24"/>
    <x v="21"/>
    <d v="2026-02-27T00:00:00"/>
    <x v="0"/>
    <d v="2026-02-27T00:00:00"/>
    <n v="2"/>
    <s v="23113/19433"/>
    <x v="1"/>
    <x v="0"/>
    <s v="5x20x45mm (külső méret) lapos folyólánc DIN5685C horganyzott  hosszúszemű lánc 25m/dob"/>
    <n v="6"/>
    <n v="4832"/>
    <n v="28992"/>
    <n v="0"/>
    <s v="Ft"/>
    <n v="0"/>
    <n v="8790"/>
    <n v="8790"/>
    <n v="52740"/>
    <n v="5"/>
    <n v="2637"/>
    <x v="0"/>
    <n v="23748"/>
    <s v="n"/>
    <m/>
    <s v=""/>
    <n v="0"/>
  </r>
  <r>
    <x v="25"/>
    <x v="22"/>
    <d v="2026-02-27T00:00:00"/>
    <x v="0"/>
    <d v="2026-02-27T00:00:00"/>
    <n v="2"/>
    <s v="4152/557"/>
    <x v="0"/>
    <x v="0"/>
    <s v="B10 (32 mm-hez) kapocs 250 db"/>
    <n v="2"/>
    <n v="13984.13"/>
    <n v="27968.26"/>
    <n v="0"/>
    <s v="Ft"/>
    <n v="0"/>
    <n v="30140"/>
    <n v="38500"/>
    <n v="77000"/>
    <n v="12.6"/>
    <n v="9702"/>
    <x v="0"/>
    <n v="49031.740000000005"/>
    <s v="n"/>
    <m/>
    <s v=""/>
    <n v="0"/>
  </r>
  <r>
    <x v="25"/>
    <x v="22"/>
    <d v="2026-02-27T00:00:00"/>
    <x v="0"/>
    <d v="2026-02-27T00:00:00"/>
    <n v="2"/>
    <s v="4153/14406"/>
    <x v="0"/>
    <x v="0"/>
    <s v="30mm MD16/MD50/ 150 m, 1200Kgf pántszalag puha"/>
    <n v="6"/>
    <n v="4838.82"/>
    <n v="29032.92"/>
    <n v="0"/>
    <s v="Ft"/>
    <n v="0"/>
    <n v="9420"/>
    <n v="13420"/>
    <n v="80520"/>
    <n v="15.43"/>
    <n v="12424.236000000001"/>
    <x v="0"/>
    <n v="51487.08"/>
    <s v="n"/>
    <m/>
    <s v=""/>
    <n v="0"/>
  </r>
  <r>
    <x v="26"/>
    <x v="10"/>
    <d v="2026-02-27T00:00:00"/>
    <x v="0"/>
    <d v="2026-02-26T00:00:00"/>
    <n v="2"/>
    <s v="2101/27973"/>
    <x v="6"/>
    <x v="0"/>
    <s v="T22 Teherpróba és vizsgálati díj melléklet szerint"/>
    <n v="1"/>
    <n v="21060"/>
    <n v="21060"/>
    <n v="0"/>
    <s v="Ft"/>
    <n v="0"/>
    <n v="35100"/>
    <n v="35100"/>
    <n v="35100"/>
    <n v="10"/>
    <n v="3510"/>
    <x v="0"/>
    <n v="14040"/>
    <s v="n"/>
    <m/>
    <s v=""/>
    <n v="0"/>
  </r>
  <r>
    <x v="26"/>
    <x v="10"/>
    <d v="2026-02-27T00:00:00"/>
    <x v="0"/>
    <d v="2026-02-26T00:00:00"/>
    <n v="2"/>
    <s v="2327/10265"/>
    <x v="1"/>
    <x v="0"/>
    <s v="PSG 8  RLS bizt.csap"/>
    <n v="8"/>
    <n v="447.12"/>
    <n v="3576.96"/>
    <n v="0"/>
    <s v="Ft"/>
    <n v="0"/>
    <n v="910"/>
    <n v="1710"/>
    <n v="13680"/>
    <n v="21.37"/>
    <n v="2923.4160000000002"/>
    <x v="0"/>
    <n v="10103.040000000001"/>
    <s v="n"/>
    <m/>
    <s v=""/>
    <n v="0"/>
  </r>
  <r>
    <x v="26"/>
    <x v="10"/>
    <d v="2026-02-27T00:00:00"/>
    <x v="0"/>
    <d v="2026-02-26T00:00:00"/>
    <n v="2"/>
    <s v="2104/982"/>
    <x v="5"/>
    <x v="1"/>
    <s v="Javítási rezsi óradíj"/>
    <n v="0.5"/>
    <n v="7195.04"/>
    <n v="3597.52"/>
    <n v="0"/>
    <s v="Ft"/>
    <n v="0"/>
    <n v="12000"/>
    <n v="12000"/>
    <n v="6000"/>
    <n v="0"/>
    <n v="0"/>
    <x v="0"/>
    <n v="2402.48"/>
    <s v="n"/>
    <m/>
    <s v=""/>
    <n v="0"/>
  </r>
  <r>
    <x v="26"/>
    <x v="10"/>
    <d v="2026-02-27T00:00:00"/>
    <x v="0"/>
    <d v="2026-02-26T00:00:00"/>
    <n v="2"/>
    <s v="2317/4454"/>
    <x v="1"/>
    <x v="0"/>
    <s v="Alutábla  RLS BAU"/>
    <n v="8"/>
    <n v="165.41"/>
    <n v="1323.28"/>
    <n v="0"/>
    <s v="Ft"/>
    <n v="0"/>
    <n v="960"/>
    <n v="960"/>
    <n v="7680"/>
    <n v="5"/>
    <n v="384"/>
    <x v="0"/>
    <n v="6356.72"/>
    <s v="n"/>
    <m/>
    <s v=""/>
    <n v="0"/>
  </r>
  <r>
    <x v="26"/>
    <x v="10"/>
    <d v="2026-02-27T00:00:00"/>
    <x v="0"/>
    <d v="2026-02-26T00:00:00"/>
    <n v="2"/>
    <s v="2317/636"/>
    <x v="1"/>
    <x v="0"/>
    <s v="8,0 biztosító lemez"/>
    <n v="1"/>
    <n v="169.47"/>
    <n v="169.47"/>
    <n v="0"/>
    <s v="Ft"/>
    <n v="0"/>
    <n v="890"/>
    <n v="1210"/>
    <n v="1210"/>
    <n v="14.26"/>
    <n v="172.54599999999999"/>
    <x v="0"/>
    <n v="1040.53"/>
    <s v="n"/>
    <m/>
    <s v=""/>
    <n v="0"/>
  </r>
  <r>
    <x v="26"/>
    <x v="10"/>
    <d v="2026-02-27T00:00:00"/>
    <x v="0"/>
    <d v="2026-02-26T00:00:00"/>
    <n v="2"/>
    <s v="2317/632"/>
    <x v="1"/>
    <x v="0"/>
    <s v="13 biztosító lemez"/>
    <n v="4"/>
    <n v="256.43"/>
    <n v="1025.72"/>
    <n v="0"/>
    <s v="Ft"/>
    <n v="0"/>
    <n v="1340"/>
    <n v="1820"/>
    <n v="7280"/>
    <n v="14.23"/>
    <n v="1035.9440000000002"/>
    <x v="0"/>
    <n v="6254.28"/>
    <s v="n"/>
    <m/>
    <s v=""/>
    <n v="0"/>
  </r>
  <r>
    <x v="26"/>
    <x v="10"/>
    <d v="2026-02-27T00:00:00"/>
    <x v="0"/>
    <d v="2026-02-26T00:00:00"/>
    <n v="2"/>
    <s v="2317/631"/>
    <x v="1"/>
    <x v="0"/>
    <s v="10 biztosító lemez /4mm csavarral/"/>
    <n v="6"/>
    <n v="185.02"/>
    <n v="1110.1200000000001"/>
    <n v="0"/>
    <s v="Ft"/>
    <n v="0"/>
    <n v="1018"/>
    <n v="1135"/>
    <n v="6810"/>
    <n v="8.61"/>
    <n v="586.34100000000001"/>
    <x v="0"/>
    <n v="5699.88"/>
    <s v="n"/>
    <m/>
    <s v=""/>
    <n v="0"/>
  </r>
  <r>
    <x v="26"/>
    <x v="10"/>
    <d v="2026-02-27T00:00:00"/>
    <x v="0"/>
    <d v="2026-02-26T00:00:00"/>
    <n v="2"/>
    <s v="2317/566"/>
    <x v="1"/>
    <x v="0"/>
    <s v="1 ágú  adattábla"/>
    <n v="2"/>
    <n v="267.88"/>
    <n v="535.76"/>
    <n v="0"/>
    <s v="Ft"/>
    <n v="0"/>
    <n v="1485"/>
    <n v="1485"/>
    <n v="2970"/>
    <n v="5"/>
    <n v="148.5"/>
    <x v="0"/>
    <n v="2434.2399999999998"/>
    <s v="n"/>
    <m/>
    <s v=""/>
    <n v="0"/>
  </r>
  <r>
    <x v="27"/>
    <x v="23"/>
    <d v="2026-02-27T00:00:00"/>
    <x v="0"/>
    <d v="2026-02-27T00:00:00"/>
    <n v="2"/>
    <s v="442/1021"/>
    <x v="11"/>
    <x v="1"/>
    <s v="Fadob /  visszaszállítás esetén teljes összegben jóváírjuk határidő: 60 nap"/>
    <n v="1"/>
    <n v="15799.06"/>
    <n v="15799.06"/>
    <n v="0"/>
    <s v="Ft"/>
    <n v="0"/>
    <n v="26000"/>
    <n v="26000"/>
    <n v="26000"/>
    <n v="0"/>
    <n v="0"/>
    <x v="4"/>
    <n v="10200.94"/>
    <s v="n"/>
    <m/>
    <s v=""/>
    <n v="0"/>
  </r>
  <r>
    <x v="27"/>
    <x v="23"/>
    <d v="2026-02-27T00:00:00"/>
    <x v="0"/>
    <d v="2026-02-27T00:00:00"/>
    <n v="2"/>
    <s v="3103/24474"/>
    <x v="12"/>
    <x v="0"/>
    <s v="12mm 35x7 2160N/mm2 horganyzott zsíros zZ In 047 Fmin=109 kN/F=112kN"/>
    <n v="100"/>
    <n v="766.84"/>
    <n v="76684"/>
    <n v="0"/>
    <s v="Ft"/>
    <n v="0"/>
    <n v="1590"/>
    <n v="1685"/>
    <n v="168500"/>
    <n v="6.97"/>
    <n v="11744.45"/>
    <x v="4"/>
    <n v="91816"/>
    <s v="n"/>
    <m/>
    <s v=""/>
    <n v="0"/>
  </r>
  <r>
    <x v="28"/>
    <x v="6"/>
    <d v="2026-02-27T00:00:00"/>
    <x v="0"/>
    <d v="2026-02-27T00:00:00"/>
    <n v="2"/>
    <s v="23154/13016"/>
    <x v="1"/>
    <x v="0"/>
    <s v="WHCS 7/8 csapágyas forgóhorog G80"/>
    <n v="2"/>
    <n v="1435.27"/>
    <n v="2870.54"/>
    <n v="0"/>
    <s v="Ft"/>
    <n v="0"/>
    <n v="3940"/>
    <n v="3940"/>
    <n v="7880"/>
    <n v="5"/>
    <n v="394"/>
    <x v="0"/>
    <n v="5009.46"/>
    <s v="n"/>
    <m/>
    <s v=""/>
    <n v="0"/>
  </r>
  <r>
    <x v="28"/>
    <x v="6"/>
    <d v="2026-02-27T00:00:00"/>
    <x v="0"/>
    <d v="2026-02-27T00:00:00"/>
    <n v="2"/>
    <s v="119/27943"/>
    <x v="13"/>
    <x v="2"/>
    <s v="STIV 1 t 3500 mm Állítható emelőgerenda,  1000-3500 mm között állítható, osztásköz: 50mm"/>
    <n v="1"/>
    <n v="180000"/>
    <n v="180000"/>
    <n v="0"/>
    <s v="Ft"/>
    <n v="0"/>
    <n v="264300"/>
    <n v="289300"/>
    <n v="289300"/>
    <n v="7.98"/>
    <n v="23086.14"/>
    <x v="0"/>
    <n v="109300"/>
    <s v="n"/>
    <m/>
    <s v=""/>
    <n v="0"/>
  </r>
  <r>
    <x v="28"/>
    <x v="6"/>
    <d v="2026-02-27T00:00:00"/>
    <x v="0"/>
    <d v="2026-02-27T00:00:00"/>
    <n v="2"/>
    <s v="11A11/17162"/>
    <x v="13"/>
    <x v="2"/>
    <s v="Jelölö H-ITB öntapadó matrica kicsi 400x80 mm"/>
    <n v="2"/>
    <n v="762.98"/>
    <n v="1525.96"/>
    <n v="0"/>
    <s v="Ft"/>
    <n v="0"/>
    <n v="1215"/>
    <n v="0"/>
    <n v="0"/>
    <n v="0"/>
    <n v="0"/>
    <x v="0"/>
    <n v="-1525.96"/>
    <s v="n"/>
    <m/>
    <s v=""/>
    <n v="0"/>
  </r>
  <r>
    <x v="28"/>
    <x v="6"/>
    <d v="2026-02-27T00:00:00"/>
    <x v="0"/>
    <d v="2026-02-27T00:00:00"/>
    <n v="2"/>
    <s v="11A11/26643"/>
    <x v="13"/>
    <x v="2"/>
    <s v="Adattábla matrica ( 12x7,5cm)"/>
    <n v="1"/>
    <n v="492.18"/>
    <n v="492.18"/>
    <n v="0"/>
    <s v="Ft"/>
    <n v="0"/>
    <n v="750"/>
    <n v="0"/>
    <n v="0"/>
    <n v="0"/>
    <n v="0"/>
    <x v="0"/>
    <n v="-492.18"/>
    <s v="n"/>
    <m/>
    <s v=""/>
    <n v="0"/>
  </r>
  <r>
    <x v="28"/>
    <x v="6"/>
    <d v="2026-02-27T00:00:00"/>
    <x v="0"/>
    <d v="2026-02-27T00:00:00"/>
    <n v="2"/>
    <s v="2416/15388"/>
    <x v="4"/>
    <x v="0"/>
    <s v="2 PSO sekli EN13889"/>
    <n v="2"/>
    <n v="375.7"/>
    <n v="751.4"/>
    <n v="0"/>
    <s v="Ft"/>
    <n v="0"/>
    <n v="1030"/>
    <n v="1350"/>
    <n v="2700"/>
    <n v="14.82"/>
    <n v="400.14"/>
    <x v="0"/>
    <n v="1948.6"/>
    <s v="n"/>
    <m/>
    <s v=""/>
    <n v="0"/>
  </r>
  <r>
    <x v="29"/>
    <x v="5"/>
    <d v="2026-02-27T00:00:00"/>
    <x v="0"/>
    <d v="2026-02-19T00:00:00"/>
    <n v="2"/>
    <s v="2103/26736"/>
    <x v="14"/>
    <x v="1"/>
    <s v="T Kiszállási díj Budapest"/>
    <n v="1"/>
    <n v="8360"/>
    <n v="8360"/>
    <n v="0"/>
    <s v="Ft"/>
    <n v="0"/>
    <n v="15000"/>
    <n v="15000"/>
    <n v="15000"/>
    <n v="0"/>
    <n v="0"/>
    <x v="0"/>
    <n v="6640"/>
    <s v="n"/>
    <m/>
    <s v=""/>
    <n v="0"/>
  </r>
  <r>
    <x v="29"/>
    <x v="5"/>
    <d v="2026-02-27T00:00:00"/>
    <x v="0"/>
    <d v="2026-02-19T00:00:00"/>
    <n v="2"/>
    <s v="2101/28100"/>
    <x v="6"/>
    <x v="0"/>
    <s v="T Fő vizsgálati díj Jámrűdaru (NIR-098)"/>
    <n v="1"/>
    <n v="11500"/>
    <n v="11500"/>
    <n v="0"/>
    <s v="Ft"/>
    <n v="0"/>
    <n v="19200"/>
    <n v="25200"/>
    <n v="25200"/>
    <n v="17.14"/>
    <n v="4319.28"/>
    <x v="0"/>
    <n v="13700"/>
    <s v="n"/>
    <m/>
    <s v=""/>
    <n v="0"/>
  </r>
  <r>
    <x v="30"/>
    <x v="5"/>
    <d v="2026-02-27T00:00:00"/>
    <x v="0"/>
    <d v="2026-02-11T00:00:00"/>
    <n v="2"/>
    <s v="2101/28099"/>
    <x v="6"/>
    <x v="0"/>
    <s v="T Szerkezeti vizsgálat járműdaru (TBL-943)"/>
    <n v="1"/>
    <n v="10550"/>
    <n v="10550"/>
    <n v="0"/>
    <s v="Ft"/>
    <n v="0"/>
    <n v="17600"/>
    <n v="23600"/>
    <n v="23600"/>
    <n v="17.63"/>
    <n v="4160.68"/>
    <x v="0"/>
    <n v="13050"/>
    <s v="n"/>
    <m/>
    <s v=""/>
    <n v="0"/>
  </r>
  <r>
    <x v="30"/>
    <x v="5"/>
    <d v="2026-02-27T00:00:00"/>
    <x v="0"/>
    <d v="2026-02-11T00:00:00"/>
    <n v="2"/>
    <s v="2103/26736"/>
    <x v="14"/>
    <x v="1"/>
    <s v="T Kiszállási díj Budapest"/>
    <n v="1"/>
    <n v="8360"/>
    <n v="8360"/>
    <n v="0"/>
    <s v="Ft"/>
    <n v="0"/>
    <n v="15000"/>
    <n v="15000"/>
    <n v="15000"/>
    <n v="0"/>
    <n v="0"/>
    <x v="0"/>
    <n v="6640"/>
    <s v="n"/>
    <m/>
    <s v=""/>
    <n v="0"/>
  </r>
  <r>
    <x v="31"/>
    <x v="24"/>
    <d v="2026-02-27T00:00:00"/>
    <x v="0"/>
    <d v="2026-02-26T00:00:00"/>
    <n v="2"/>
    <s v="21113/24"/>
    <x v="2"/>
    <x v="0"/>
    <s v="irs 30  1,0/2 m körkötél"/>
    <n v="20"/>
    <n v="547.62"/>
    <n v="10952.4"/>
    <n v="0"/>
    <s v="Ft"/>
    <n v="0"/>
    <n v="3500"/>
    <n v="1705"/>
    <n v="34100"/>
    <n v="1.44"/>
    <n v="491.04"/>
    <x v="4"/>
    <n v="23147.599999999999"/>
    <s v="n"/>
    <m/>
    <s v=""/>
    <n v="0"/>
  </r>
  <r>
    <x v="31"/>
    <x v="24"/>
    <d v="2026-02-27T00:00:00"/>
    <x v="0"/>
    <d v="2026-02-26T00:00:00"/>
    <n v="2"/>
    <s v="21113/29"/>
    <x v="2"/>
    <x v="0"/>
    <s v="irs 30   4,0/8 m körkötél"/>
    <n v="10"/>
    <n v="1965.82"/>
    <n v="19658.2"/>
    <n v="0"/>
    <s v="Ft"/>
    <n v="0"/>
    <n v="9500"/>
    <n v="5822"/>
    <n v="58220"/>
    <n v="3.53"/>
    <n v="2055.1659999999997"/>
    <x v="4"/>
    <n v="38561.800000000003"/>
    <s v="n"/>
    <m/>
    <s v=""/>
    <n v="0"/>
  </r>
  <r>
    <x v="31"/>
    <x v="24"/>
    <d v="2026-02-27T00:00:00"/>
    <x v="0"/>
    <d v="2026-02-26T00:00:00"/>
    <n v="2"/>
    <s v="21113/26"/>
    <x v="2"/>
    <x v="0"/>
    <s v="irs 30   2,0/4 m körkötél"/>
    <n v="20"/>
    <n v="1069.79"/>
    <n v="21395.8"/>
    <n v="0"/>
    <s v="Ft"/>
    <n v="0"/>
    <n v="5500"/>
    <n v="3030"/>
    <n v="60600"/>
    <n v="2.5"/>
    <n v="1515"/>
    <x v="4"/>
    <n v="39204.199999999997"/>
    <s v="n"/>
    <m/>
    <s v=""/>
    <n v="0"/>
  </r>
  <r>
    <x v="32"/>
    <x v="25"/>
    <d v="2026-02-27T00:00:00"/>
    <x v="0"/>
    <d v="2026-02-26T00:00:00"/>
    <n v="2"/>
    <s v="281/11738"/>
    <x v="15"/>
    <x v="0"/>
    <s v="M 30 gyűrűscsavar 3200 kg  C15E"/>
    <n v="2"/>
    <n v="2633.39"/>
    <n v="5266.78"/>
    <n v="0"/>
    <s v="Ft"/>
    <n v="0"/>
    <n v="4790"/>
    <n v="4890"/>
    <n v="9780"/>
    <n v="5.72"/>
    <n v="559.41599999999994"/>
    <x v="4"/>
    <n v="4513.22"/>
    <s v="n"/>
    <m/>
    <s v=""/>
    <n v="0"/>
  </r>
  <r>
    <x v="32"/>
    <x v="25"/>
    <d v="2026-02-27T00:00:00"/>
    <x v="0"/>
    <d v="2026-02-26T00:00:00"/>
    <n v="2"/>
    <s v="2317/20602"/>
    <x v="1"/>
    <x v="0"/>
    <s v="ETAR chip"/>
    <n v="2"/>
    <n v="160.6"/>
    <n v="321.2"/>
    <n v="0"/>
    <s v="Ft"/>
    <n v="0"/>
    <n v="900"/>
    <n v="900"/>
    <n v="1800"/>
    <n v="5"/>
    <n v="90"/>
    <x v="4"/>
    <n v="1478.8"/>
    <s v="n"/>
    <m/>
    <s v=""/>
    <n v="0"/>
  </r>
  <r>
    <x v="33"/>
    <x v="26"/>
    <d v="2026-02-27T00:00:00"/>
    <x v="0"/>
    <d v="2026-02-25T00:00:00"/>
    <n v="2"/>
    <s v="2612/15274"/>
    <x v="16"/>
    <x v="0"/>
    <s v="KME 100 C emelőmágnes 100 kg"/>
    <n v="1"/>
    <n v="16810.95"/>
    <n v="16810.95"/>
    <n v="0"/>
    <s v="Ft"/>
    <n v="0"/>
    <n v="88000"/>
    <n v="79200"/>
    <n v="79200"/>
    <n v="5.6"/>
    <n v="4435.2"/>
    <x v="2"/>
    <n v="62389.05"/>
    <s v="n"/>
    <m/>
    <s v=""/>
    <n v="0"/>
  </r>
  <r>
    <x v="33"/>
    <x v="26"/>
    <d v="2026-02-27T00:00:00"/>
    <x v="0"/>
    <d v="2026-02-25T00:00:00"/>
    <n v="2"/>
    <s v="2102/24814"/>
    <x v="3"/>
    <x v="1"/>
    <s v="*M.120 Fuvar"/>
    <n v="1"/>
    <n v="2161.5"/>
    <n v="2161.5"/>
    <n v="0"/>
    <s v="Ft"/>
    <n v="0"/>
    <n v="2075"/>
    <n v="2000"/>
    <n v="2000"/>
    <n v="0"/>
    <n v="0"/>
    <x v="2"/>
    <n v="-161.5"/>
    <s v="n"/>
    <m/>
    <s v=""/>
    <n v="0"/>
  </r>
  <r>
    <x v="34"/>
    <x v="27"/>
    <d v="2026-02-26T00:00:00"/>
    <x v="0"/>
    <d v="2026-02-26T00:00:00"/>
    <n v="2"/>
    <s v="2101/27303"/>
    <x v="6"/>
    <x v="0"/>
    <s v="Proof load test cert."/>
    <n v="3"/>
    <n v="3500"/>
    <n v="10500"/>
    <n v="0"/>
    <s v="Ft"/>
    <n v="0"/>
    <n v="5850"/>
    <n v="7850"/>
    <n v="23550"/>
    <n v="17.64"/>
    <n v="4154.22"/>
    <x v="0"/>
    <n v="13050"/>
    <s v="n"/>
    <m/>
    <s v=""/>
    <n v="0"/>
  </r>
  <r>
    <x v="35"/>
    <x v="28"/>
    <d v="2026-02-26T00:00:00"/>
    <x v="0"/>
    <d v="2026-02-23T00:00:00"/>
    <n v="2"/>
    <s v="2101/27390"/>
    <x v="6"/>
    <x v="0"/>
    <s v="T14 Teherpróba és vizsgálati díj melléklet szerint"/>
    <n v="1"/>
    <n v="4380"/>
    <n v="4380"/>
    <n v="0"/>
    <s v="Ft"/>
    <n v="0"/>
    <n v="7300"/>
    <n v="7300"/>
    <n v="7300"/>
    <n v="10"/>
    <n v="730"/>
    <x v="0"/>
    <n v="2920"/>
    <s v="n"/>
    <m/>
    <s v=""/>
    <n v="0"/>
  </r>
  <r>
    <x v="36"/>
    <x v="28"/>
    <d v="2026-02-26T00:00:00"/>
    <x v="0"/>
    <d v="2026-02-23T00:00:00"/>
    <n v="2"/>
    <s v="2101/27392"/>
    <x v="6"/>
    <x v="0"/>
    <s v="T16 Teherpróba és vizsgálati díj melléklet szerint"/>
    <n v="1"/>
    <n v="26100"/>
    <n v="26100"/>
    <n v="0"/>
    <s v="Ft"/>
    <n v="0"/>
    <n v="43500"/>
    <n v="43500"/>
    <n v="43500"/>
    <n v="10"/>
    <n v="4350"/>
    <x v="0"/>
    <n v="17400"/>
    <s v="n"/>
    <m/>
    <s v=""/>
    <n v="0"/>
  </r>
  <r>
    <x v="36"/>
    <x v="28"/>
    <d v="2026-02-26T00:00:00"/>
    <x v="0"/>
    <d v="2026-02-23T00:00:00"/>
    <n v="2"/>
    <s v="2103/27151"/>
    <x v="14"/>
    <x v="1"/>
    <s v="T Kiszállási díj"/>
    <n v="1"/>
    <n v="5100"/>
    <n v="5100"/>
    <n v="0"/>
    <s v="Ft"/>
    <n v="0"/>
    <n v="8500"/>
    <n v="7616"/>
    <n v="7616"/>
    <n v="0"/>
    <n v="0"/>
    <x v="0"/>
    <n v="2516"/>
    <s v="n"/>
    <m/>
    <s v=""/>
    <n v="0"/>
  </r>
  <r>
    <x v="36"/>
    <x v="28"/>
    <d v="2026-02-26T00:00:00"/>
    <x v="0"/>
    <d v="2026-02-23T00:00:00"/>
    <n v="2"/>
    <s v="2317/25172"/>
    <x v="1"/>
    <x v="0"/>
    <s v="Alutábla  RLS 10"/>
    <n v="29"/>
    <n v="164.3"/>
    <n v="4764.7000000000007"/>
    <n v="0"/>
    <s v="Ft"/>
    <n v="0"/>
    <n v="960"/>
    <n v="864"/>
    <n v="25056"/>
    <n v="2.5"/>
    <n v="626.4"/>
    <x v="0"/>
    <n v="20291.3"/>
    <s v="n"/>
    <m/>
    <s v=""/>
    <n v="0"/>
  </r>
  <r>
    <x v="37"/>
    <x v="28"/>
    <d v="2026-02-26T00:00:00"/>
    <x v="0"/>
    <d v="2026-02-06T00:00:00"/>
    <n v="2"/>
    <s v="2101/27429"/>
    <x v="6"/>
    <x v="0"/>
    <s v="T20 Teherpróba és vizsgálati díj melléklet szerint"/>
    <n v="1"/>
    <n v="18000"/>
    <n v="18000"/>
    <n v="0"/>
    <s v="Ft"/>
    <n v="0"/>
    <n v="30000"/>
    <n v="30000"/>
    <n v="30000"/>
    <n v="10"/>
    <n v="3000"/>
    <x v="0"/>
    <n v="12000"/>
    <s v="n"/>
    <m/>
    <s v=""/>
    <n v="0"/>
  </r>
  <r>
    <x v="37"/>
    <x v="28"/>
    <d v="2026-02-26T00:00:00"/>
    <x v="0"/>
    <d v="2026-02-06T00:00:00"/>
    <n v="2"/>
    <s v="2103/27151"/>
    <x v="14"/>
    <x v="1"/>
    <s v="T Kiszállási díj"/>
    <n v="1"/>
    <n v="5100"/>
    <n v="5100"/>
    <n v="0"/>
    <s v="Ft"/>
    <n v="0"/>
    <n v="8500"/>
    <n v="7616"/>
    <n v="7616"/>
    <n v="0"/>
    <n v="0"/>
    <x v="0"/>
    <n v="2516"/>
    <s v="n"/>
    <m/>
    <s v=""/>
    <n v="0"/>
  </r>
  <r>
    <x v="37"/>
    <x v="28"/>
    <d v="2026-02-26T00:00:00"/>
    <x v="0"/>
    <d v="2026-02-06T00:00:00"/>
    <n v="2"/>
    <s v="2317/25172"/>
    <x v="1"/>
    <x v="0"/>
    <s v="Alutábla  RLS 10"/>
    <n v="20"/>
    <n v="164.3"/>
    <n v="3286"/>
    <n v="0"/>
    <s v="Ft"/>
    <n v="0"/>
    <n v="960"/>
    <n v="864"/>
    <n v="17280"/>
    <n v="2.5"/>
    <n v="432"/>
    <x v="0"/>
    <n v="13994"/>
    <s v="n"/>
    <m/>
    <s v=""/>
    <n v="0"/>
  </r>
  <r>
    <x v="37"/>
    <x v="28"/>
    <d v="2026-02-26T00:00:00"/>
    <x v="0"/>
    <d v="2026-02-06T00:00:00"/>
    <n v="2"/>
    <s v="2317/631"/>
    <x v="1"/>
    <x v="0"/>
    <s v="10 biztosító lemez /4mm csavarral/"/>
    <n v="6"/>
    <n v="185.02"/>
    <n v="1110.1200000000001"/>
    <n v="0"/>
    <s v="Ft"/>
    <n v="0"/>
    <n v="1018"/>
    <n v="1233"/>
    <n v="7398"/>
    <n v="11.1"/>
    <n v="821.178"/>
    <x v="0"/>
    <n v="6287.88"/>
    <s v="n"/>
    <m/>
    <s v=""/>
    <n v="0"/>
  </r>
  <r>
    <x v="38"/>
    <x v="28"/>
    <d v="2026-02-26T00:00:00"/>
    <x v="0"/>
    <d v="2026-02-12T00:00:00"/>
    <n v="2"/>
    <s v="2101/27380"/>
    <x v="6"/>
    <x v="0"/>
    <s v="T4 Teherpróba és vizsgálati díj melléklet szerint"/>
    <n v="1"/>
    <n v="20700"/>
    <n v="20700"/>
    <n v="0"/>
    <s v="Ft"/>
    <n v="0"/>
    <n v="34500"/>
    <n v="34500"/>
    <n v="34500"/>
    <n v="10"/>
    <n v="3450"/>
    <x v="0"/>
    <n v="13800"/>
    <s v="n"/>
    <m/>
    <s v=""/>
    <n v="0"/>
  </r>
  <r>
    <x v="38"/>
    <x v="28"/>
    <d v="2026-02-26T00:00:00"/>
    <x v="0"/>
    <d v="2026-02-12T00:00:00"/>
    <n v="2"/>
    <s v="2103/27151"/>
    <x v="14"/>
    <x v="1"/>
    <s v="T Kiszállási díj"/>
    <n v="1"/>
    <n v="5100"/>
    <n v="5100"/>
    <n v="0"/>
    <s v="Ft"/>
    <n v="0"/>
    <n v="8500"/>
    <n v="7616"/>
    <n v="7616"/>
    <n v="0"/>
    <n v="0"/>
    <x v="0"/>
    <n v="2516"/>
    <s v="n"/>
    <m/>
    <s v=""/>
    <n v="0"/>
  </r>
  <r>
    <x v="38"/>
    <x v="28"/>
    <d v="2026-02-26T00:00:00"/>
    <x v="0"/>
    <d v="2026-02-12T00:00:00"/>
    <n v="2"/>
    <s v="2317/752"/>
    <x v="1"/>
    <x v="0"/>
    <s v="RLSP 13-8 biztosító csap"/>
    <n v="2"/>
    <n v="184.7"/>
    <n v="369.4"/>
    <n v="0"/>
    <s v="Ft"/>
    <n v="0"/>
    <n v="1150"/>
    <n v="1035"/>
    <n v="2070"/>
    <n v="2.5"/>
    <n v="51.75"/>
    <x v="0"/>
    <n v="1700.6"/>
    <s v="n"/>
    <m/>
    <s v=""/>
    <n v="0"/>
  </r>
  <r>
    <x v="38"/>
    <x v="28"/>
    <d v="2026-02-26T00:00:00"/>
    <x v="0"/>
    <d v="2026-02-12T00:00:00"/>
    <n v="2"/>
    <s v="2327/10191"/>
    <x v="1"/>
    <x v="0"/>
    <s v="PSG 10 RLS bizt.csap"/>
    <n v="3"/>
    <n v="953.29"/>
    <n v="2859.87"/>
    <n v="0"/>
    <s v="Ft"/>
    <n v="0"/>
    <n v="1110"/>
    <n v="1050"/>
    <n v="3150"/>
    <n v="3.65"/>
    <n v="114.97499999999999"/>
    <x v="0"/>
    <n v="290.13000000000011"/>
    <s v="n"/>
    <m/>
    <s v=""/>
    <n v="0"/>
  </r>
  <r>
    <x v="38"/>
    <x v="28"/>
    <d v="2026-02-26T00:00:00"/>
    <x v="0"/>
    <d v="2026-02-12T00:00:00"/>
    <n v="2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0"/>
    <n v="4804.96"/>
    <s v="n"/>
    <m/>
    <s v=""/>
    <n v="0"/>
  </r>
  <r>
    <x v="38"/>
    <x v="28"/>
    <d v="2026-02-26T00:00:00"/>
    <x v="0"/>
    <d v="2026-02-12T00:00:00"/>
    <n v="2"/>
    <s v="2317/25172"/>
    <x v="1"/>
    <x v="0"/>
    <s v="Alutábla  RLS 10"/>
    <n v="23"/>
    <n v="164.3"/>
    <n v="3778.9"/>
    <n v="0"/>
    <s v="Ft"/>
    <n v="0"/>
    <n v="960"/>
    <n v="864"/>
    <n v="19872"/>
    <n v="2.5"/>
    <n v="496.8"/>
    <x v="0"/>
    <n v="16093.1"/>
    <s v="n"/>
    <m/>
    <s v=""/>
    <n v="0"/>
  </r>
  <r>
    <x v="38"/>
    <x v="28"/>
    <d v="2026-02-26T00:00:00"/>
    <x v="0"/>
    <d v="2026-02-12T00:00:00"/>
    <n v="2"/>
    <s v="2317/631"/>
    <x v="1"/>
    <x v="0"/>
    <s v="10 biztosító lemez /4mm csavarral/"/>
    <n v="8"/>
    <n v="185.02"/>
    <n v="1480.16"/>
    <n v="0"/>
    <s v="Ft"/>
    <n v="0"/>
    <n v="1018"/>
    <n v="1233"/>
    <n v="9864"/>
    <n v="11.1"/>
    <n v="1094.904"/>
    <x v="0"/>
    <n v="8383.84"/>
    <s v="n"/>
    <m/>
    <s v=""/>
    <n v="0"/>
  </r>
  <r>
    <x v="39"/>
    <x v="29"/>
    <d v="2026-02-26T00:00:00"/>
    <x v="0"/>
    <d v="2026-02-23T00:00:00"/>
    <n v="2"/>
    <s v="21214/115"/>
    <x v="2"/>
    <x v="0"/>
    <s v="id 400 5,0 m füles heveder A05228-A05229"/>
    <n v="2"/>
    <n v="3519.28"/>
    <n v="7038.56"/>
    <n v="0"/>
    <s v="Ft"/>
    <n v="0"/>
    <n v="13000"/>
    <n v="18280"/>
    <n v="36560"/>
    <n v="18.670000000000002"/>
    <n v="6825.7520000000004"/>
    <x v="0"/>
    <n v="29521.439999999999"/>
    <s v="n"/>
    <m/>
    <s v=""/>
    <n v="0"/>
  </r>
  <r>
    <x v="39"/>
    <x v="29"/>
    <d v="2026-02-26T00:00:00"/>
    <x v="0"/>
    <d v="2026-02-23T00:00:00"/>
    <n v="2"/>
    <s v="2102/8427"/>
    <x v="3"/>
    <x v="1"/>
    <s v="*CS.10 Fuvar"/>
    <n v="1"/>
    <n v="2600"/>
    <n v="2600"/>
    <n v="0"/>
    <s v="Ft"/>
    <n v="0"/>
    <n v="2600"/>
    <n v="3000"/>
    <n v="3000"/>
    <n v="0"/>
    <n v="0"/>
    <x v="0"/>
    <n v="400"/>
    <s v="n"/>
    <m/>
    <s v=""/>
    <n v="0"/>
  </r>
  <r>
    <x v="40"/>
    <x v="30"/>
    <d v="2026-02-26T00:00:00"/>
    <x v="0"/>
    <d v="2026-02-26T00:00:00"/>
    <n v="2"/>
    <s v="23164/20616"/>
    <x v="1"/>
    <x v="0"/>
    <s v="lrg 4 - 236 KRHG - lánc függeszték 1 m EP 26168"/>
    <n v="1"/>
    <n v="10698.63"/>
    <n v="10698.63"/>
    <n v="0"/>
    <s v="Ft"/>
    <n v="0"/>
    <n v="30500"/>
    <n v="33000"/>
    <n v="33000"/>
    <n v="12.27"/>
    <n v="4049.1"/>
    <x v="0"/>
    <n v="22301.370000000003"/>
    <s v="n"/>
    <m/>
    <s v=""/>
    <n v="0"/>
  </r>
  <r>
    <x v="41"/>
    <x v="31"/>
    <d v="2026-02-26T00:00:00"/>
    <x v="0"/>
    <d v="2026-02-25T00:00:00"/>
    <n v="2"/>
    <s v="2101/27379"/>
    <x v="6"/>
    <x v="0"/>
    <s v="T3 Teherpróba és vizsgálati díj melléklet szerint"/>
    <n v="1"/>
    <n v="5100"/>
    <n v="5100"/>
    <n v="0"/>
    <s v="Ft"/>
    <n v="0"/>
    <n v="8500"/>
    <n v="8500"/>
    <n v="8500"/>
    <n v="10"/>
    <n v="850"/>
    <x v="0"/>
    <n v="3400"/>
    <s v="n"/>
    <m/>
    <s v=""/>
    <n v="0"/>
  </r>
  <r>
    <x v="41"/>
    <x v="31"/>
    <d v="2026-02-26T00:00:00"/>
    <x v="0"/>
    <d v="2026-02-25T00:00:00"/>
    <n v="2"/>
    <s v="2317/4430"/>
    <x v="1"/>
    <x v="0"/>
    <s v="Érvényességi tábla"/>
    <n v="1"/>
    <n v="239.51"/>
    <n v="239.51"/>
    <n v="0"/>
    <s v="Ft"/>
    <n v="0"/>
    <n v="1325"/>
    <n v="1325"/>
    <n v="1325"/>
    <n v="5"/>
    <n v="66.25"/>
    <x v="0"/>
    <n v="1085.49"/>
    <s v="n"/>
    <m/>
    <s v=""/>
    <n v="0"/>
  </r>
  <r>
    <x v="41"/>
    <x v="31"/>
    <d v="2026-02-26T00:00:00"/>
    <x v="0"/>
    <d v="2026-02-25T00:00:00"/>
    <n v="2"/>
    <s v="2317/2842"/>
    <x v="1"/>
    <x v="0"/>
    <s v="4mm lánctoldó"/>
    <n v="1"/>
    <n v="34.18"/>
    <n v="34.18"/>
    <n v="0"/>
    <s v="Ft"/>
    <n v="0"/>
    <n v="190"/>
    <n v="190"/>
    <n v="190"/>
    <n v="5"/>
    <n v="9.5"/>
    <x v="0"/>
    <n v="155.82"/>
    <s v="n"/>
    <m/>
    <s v=""/>
    <n v="0"/>
  </r>
  <r>
    <x v="42"/>
    <x v="32"/>
    <d v="2026-02-26T00:00:00"/>
    <x v="0"/>
    <d v="2026-02-25T00:00:00"/>
    <n v="2"/>
    <s v="23152/667"/>
    <x v="1"/>
    <x v="0"/>
    <s v="KHG 6 szemes horog G80"/>
    <n v="10"/>
    <n v="354.4"/>
    <n v="3544"/>
    <n v="0"/>
    <s v="Ft"/>
    <n v="0"/>
    <n v="970"/>
    <n v="873"/>
    <n v="8730"/>
    <n v="3.33"/>
    <n v="290.709"/>
    <x v="0"/>
    <n v="5186"/>
    <s v="n"/>
    <m/>
    <s v=""/>
    <n v="0"/>
  </r>
  <r>
    <x v="43"/>
    <x v="33"/>
    <d v="2026-02-26T00:00:00"/>
    <x v="0"/>
    <d v="2026-02-24T00:00:00"/>
    <n v="2"/>
    <s v="2101/27404"/>
    <x v="6"/>
    <x v="0"/>
    <s v="T19 Teherpróba díj melléklet szerint"/>
    <n v="1"/>
    <n v="4224"/>
    <n v="4224"/>
    <n v="0"/>
    <s v="Ft"/>
    <n v="0"/>
    <n v="7040"/>
    <n v="7040"/>
    <n v="7040"/>
    <n v="10"/>
    <n v="704"/>
    <x v="0"/>
    <n v="2816"/>
    <s v="n"/>
    <m/>
    <s v=""/>
    <n v="0"/>
  </r>
  <r>
    <x v="43"/>
    <x v="33"/>
    <d v="2026-02-26T00:00:00"/>
    <x v="0"/>
    <d v="2026-02-24T00:00:00"/>
    <n v="2"/>
    <s v="131121/28032"/>
    <x v="7"/>
    <x v="3"/>
    <s v="Alsó Horog, Teljes POS: 22 Yalehandy 0,5t"/>
    <n v="1"/>
    <n v="9082.32"/>
    <n v="9082.32"/>
    <n v="0"/>
    <s v="Ft"/>
    <n v="0"/>
    <n v="23040"/>
    <n v="25620"/>
    <n v="25620"/>
    <n v="10.32"/>
    <n v="2643.9840000000004"/>
    <x v="0"/>
    <n v="16537.68"/>
    <s v="n"/>
    <m/>
    <s v=""/>
    <n v="0"/>
  </r>
  <r>
    <x v="43"/>
    <x v="33"/>
    <d v="2026-02-26T00:00:00"/>
    <x v="0"/>
    <d v="2026-02-24T00:00:00"/>
    <n v="2"/>
    <s v="131121/28031"/>
    <x v="7"/>
    <x v="3"/>
    <s v="Alsó Horog POS: 24 PT_A 1,60t"/>
    <n v="1"/>
    <n v="23614.03"/>
    <n v="23614.03"/>
    <n v="0"/>
    <s v="Ft"/>
    <n v="0"/>
    <n v="59905"/>
    <n v="62490"/>
    <n v="62490"/>
    <n v="8.3699999999999992"/>
    <n v="5230.4129999999996"/>
    <x v="0"/>
    <n v="38875.97"/>
    <s v="n"/>
    <m/>
    <s v=""/>
    <n v="0"/>
  </r>
  <r>
    <x v="44"/>
    <x v="28"/>
    <d v="2026-02-26T00:00:00"/>
    <x v="0"/>
    <d v="2026-02-17T00:00:00"/>
    <n v="2"/>
    <s v="2416/15470"/>
    <x v="4"/>
    <x v="0"/>
    <s v="8,5  PSO sekli EN13889"/>
    <n v="4"/>
    <n v="3815.74"/>
    <n v="15262.96"/>
    <n v="0"/>
    <s v="Ft"/>
    <n v="0"/>
    <n v="10700"/>
    <n v="8560"/>
    <n v="34240"/>
    <n v="2.3199999999999998"/>
    <n v="794.36799999999994"/>
    <x v="0"/>
    <n v="18977.04"/>
    <s v="n"/>
    <m/>
    <s v=""/>
    <n v="0"/>
  </r>
  <r>
    <x v="45"/>
    <x v="28"/>
    <d v="2026-02-26T00:00:00"/>
    <x v="0"/>
    <d v="2026-02-06T00:00:00"/>
    <n v="2"/>
    <s v="2416/15469"/>
    <x v="4"/>
    <x v="0"/>
    <s v="4,75  PSO sekli EN13889"/>
    <n v="4"/>
    <n v="1179.03"/>
    <n v="4716.12"/>
    <n v="0"/>
    <s v="Ft"/>
    <n v="0"/>
    <n v="3280"/>
    <n v="2624"/>
    <n v="10496"/>
    <n v="2.3199999999999998"/>
    <n v="243.50719999999998"/>
    <x v="0"/>
    <n v="5779.88"/>
    <s v="n"/>
    <m/>
    <s v=""/>
    <n v="0"/>
  </r>
  <r>
    <x v="46"/>
    <x v="28"/>
    <d v="2026-02-26T00:00:00"/>
    <x v="0"/>
    <d v="2026-02-17T00:00:00"/>
    <n v="2"/>
    <s v="4132/3805"/>
    <x v="0"/>
    <x v="0"/>
    <s v="RLSHKE 10 láncos feszítő horoggal EN 9200lbs +adattábla"/>
    <n v="4"/>
    <n v="7127.21"/>
    <n v="28508.84"/>
    <n v="0"/>
    <s v="Ft"/>
    <n v="0"/>
    <n v="20960"/>
    <n v="15675"/>
    <n v="62700"/>
    <n v="1.22"/>
    <n v="764.94"/>
    <x v="0"/>
    <n v="34191.160000000003"/>
    <s v="n"/>
    <m/>
    <s v=""/>
    <n v="0"/>
  </r>
  <r>
    <x v="47"/>
    <x v="28"/>
    <d v="2026-02-26T00:00:00"/>
    <x v="0"/>
    <d v="2026-02-17T00:00:00"/>
    <n v="2"/>
    <s v="4132/3805"/>
    <x v="0"/>
    <x v="0"/>
    <s v="RLSHKE 10 láncos feszítő horoggal EN 9200lbs +adattábla"/>
    <n v="-4"/>
    <n v="-7127.21"/>
    <n v="28508.84"/>
    <n v="0"/>
    <s v="Ft"/>
    <n v="0"/>
    <n v="20960"/>
    <n v="-15675"/>
    <n v="-62700"/>
    <n v="1.22"/>
    <n v="-764.94"/>
    <x v="0"/>
    <n v="-34191.160000000003"/>
    <s v="n"/>
    <m/>
    <s v=""/>
    <n v="0"/>
  </r>
  <r>
    <x v="48"/>
    <x v="28"/>
    <d v="2026-02-26T00:00:00"/>
    <x v="0"/>
    <d v="2026-02-17T00:00:00"/>
    <n v="2"/>
    <s v="4132/3805"/>
    <x v="0"/>
    <x v="0"/>
    <s v="RLSHKE 10 láncos feszítő horoggal EN 9200lbs +adattábla"/>
    <n v="4"/>
    <n v="7127.21"/>
    <n v="28508.84"/>
    <n v="0"/>
    <s v="Ft"/>
    <n v="0"/>
    <n v="20960"/>
    <n v="15675"/>
    <n v="62700"/>
    <n v="1.22"/>
    <n v="764.94"/>
    <x v="0"/>
    <n v="34191.160000000003"/>
    <s v="n"/>
    <m/>
    <s v=""/>
    <n v="0"/>
  </r>
  <r>
    <x v="49"/>
    <x v="28"/>
    <d v="2026-02-26T00:00:00"/>
    <x v="0"/>
    <d v="2026-02-05T00:00:00"/>
    <n v="2"/>
    <s v="1321/454"/>
    <x v="7"/>
    <x v="0"/>
    <s v="GBE 3000 1,5 m karos láncos emelő"/>
    <n v="1"/>
    <n v="22897.11"/>
    <n v="22897.11"/>
    <n v="0"/>
    <s v="Ft"/>
    <n v="0"/>
    <n v="116270"/>
    <n v="98830"/>
    <n v="98830"/>
    <n v="4"/>
    <n v="3953.2"/>
    <x v="0"/>
    <n v="75932.89"/>
    <s v="n"/>
    <m/>
    <s v=""/>
    <n v="0"/>
  </r>
  <r>
    <x v="50"/>
    <x v="1"/>
    <d v="2026-02-26T00:00:00"/>
    <x v="0"/>
    <d v="2026-02-24T00:00:00"/>
    <n v="2"/>
    <s v="2612/15276"/>
    <x v="16"/>
    <x v="0"/>
    <s v="KME 600 C emelőmágnes 600 kg Ök"/>
    <n v="1"/>
    <n v="56102.05"/>
    <n v="56102.05"/>
    <n v="0"/>
    <s v="Ft"/>
    <n v="0"/>
    <n v="220000"/>
    <n v="240000"/>
    <n v="240000"/>
    <n v="9.75"/>
    <n v="23400"/>
    <x v="0"/>
    <n v="183897.95"/>
    <s v="n"/>
    <m/>
    <s v=""/>
    <n v="0"/>
  </r>
  <r>
    <x v="51"/>
    <x v="1"/>
    <d v="2026-02-26T00:00:00"/>
    <x v="0"/>
    <d v="2026-02-24T00:00:00"/>
    <n v="2"/>
    <s v="23162/27831"/>
    <x v="1"/>
    <x v="0"/>
    <s v="lrg 2 - 750 KRHG-lánc függeszték 3,1 m 26086"/>
    <n v="1"/>
    <n v="30252.6"/>
    <n v="30252.6"/>
    <n v="0"/>
    <s v="Ft"/>
    <n v="0"/>
    <n v="97240"/>
    <n v="99240"/>
    <n v="99240"/>
    <n v="10.6"/>
    <n v="10519.44"/>
    <x v="0"/>
    <n v="68987.399999999994"/>
    <s v="n"/>
    <m/>
    <s v=""/>
    <n v="0"/>
  </r>
  <r>
    <x v="52"/>
    <x v="1"/>
    <d v="2026-02-26T00:00:00"/>
    <x v="0"/>
    <d v="2026-02-03T00:00:00"/>
    <n v="2"/>
    <s v="23154/687"/>
    <x v="1"/>
    <x v="0"/>
    <s v="APA 2t  hegeszthető  emelőszem G80 m.sz.: 15853"/>
    <n v="4"/>
    <n v="587.97"/>
    <n v="2351.88"/>
    <n v="0"/>
    <s v="Ft"/>
    <n v="0"/>
    <n v="1885"/>
    <n v="2270"/>
    <n v="9080"/>
    <n v="10.94"/>
    <n v="993.35199999999998"/>
    <x v="0"/>
    <n v="6728.12"/>
    <s v="n"/>
    <m/>
    <s v=""/>
    <n v="0"/>
  </r>
  <r>
    <x v="53"/>
    <x v="1"/>
    <d v="2026-02-26T00:00:00"/>
    <x v="0"/>
    <d v="2026-02-03T00:00:00"/>
    <n v="2"/>
    <s v="21116/53"/>
    <x v="2"/>
    <x v="0"/>
    <s v="irs 60 1,0/2 m körkötél Ök"/>
    <n v="1"/>
    <n v="1136.1199999999999"/>
    <n v="1136.1199999999999"/>
    <n v="0"/>
    <s v="Ft"/>
    <n v="0"/>
    <n v="6000"/>
    <n v="6950"/>
    <n v="6950"/>
    <n v="14.1"/>
    <n v="979.95"/>
    <x v="0"/>
    <n v="5813.88"/>
    <s v="n"/>
    <m/>
    <s v=""/>
    <n v="0"/>
  </r>
  <r>
    <x v="53"/>
    <x v="1"/>
    <d v="2026-02-26T00:00:00"/>
    <x v="0"/>
    <d v="2026-02-03T00:00:00"/>
    <n v="2"/>
    <s v="21115/49"/>
    <x v="2"/>
    <x v="0"/>
    <s v="irs 50   4,0/8 m körkötél Ök"/>
    <n v="1"/>
    <n v="3317.49"/>
    <n v="3317.49"/>
    <n v="0"/>
    <s v="Ft"/>
    <n v="0"/>
    <n v="13700"/>
    <n v="17700"/>
    <n v="17700"/>
    <n v="16.78"/>
    <n v="2970.06"/>
    <x v="0"/>
    <n v="14382.51"/>
    <s v="n"/>
    <m/>
    <s v=""/>
    <n v="0"/>
  </r>
  <r>
    <x v="53"/>
    <x v="1"/>
    <d v="2026-02-26T00:00:00"/>
    <x v="0"/>
    <d v="2026-02-03T00:00:00"/>
    <n v="2"/>
    <s v="21115/48"/>
    <x v="2"/>
    <x v="0"/>
    <s v="irs 50   3,0/6 m körkötél Ök"/>
    <n v="1"/>
    <n v="2515.46"/>
    <n v="2515.46"/>
    <n v="0"/>
    <s v="Ft"/>
    <n v="0"/>
    <n v="10700"/>
    <n v="14700"/>
    <n v="14700"/>
    <n v="18.16"/>
    <n v="2669.52"/>
    <x v="0"/>
    <n v="12184.54"/>
    <s v="n"/>
    <m/>
    <s v=""/>
    <n v="0"/>
  </r>
  <r>
    <x v="53"/>
    <x v="1"/>
    <d v="2026-02-26T00:00:00"/>
    <x v="0"/>
    <d v="2026-02-03T00:00:00"/>
    <n v="2"/>
    <s v="21115/43"/>
    <x v="2"/>
    <x v="0"/>
    <s v="irs 50   0,5/1 m körkötél Ök"/>
    <n v="1"/>
    <n v="579.64"/>
    <n v="579.64"/>
    <n v="0"/>
    <s v="Ft"/>
    <n v="0"/>
    <n v="3200"/>
    <n v="3650"/>
    <n v="3650"/>
    <n v="13.7"/>
    <n v="500.05"/>
    <x v="0"/>
    <n v="3070.36"/>
    <s v="n"/>
    <m/>
    <s v=""/>
    <n v="0"/>
  </r>
  <r>
    <x v="53"/>
    <x v="1"/>
    <d v="2026-02-26T00:00:00"/>
    <x v="0"/>
    <d v="2026-02-03T00:00:00"/>
    <n v="2"/>
    <s v="21114/41"/>
    <x v="2"/>
    <x v="0"/>
    <s v="irs 40   6,0/12 m körkötél Ök"/>
    <n v="1"/>
    <n v="3901.7"/>
    <n v="3901.7"/>
    <n v="0"/>
    <s v="Ft"/>
    <n v="0"/>
    <n v="18040"/>
    <n v="20400"/>
    <n v="20400"/>
    <n v="13.47"/>
    <n v="2747.88"/>
    <x v="0"/>
    <n v="16498.3"/>
    <s v="n"/>
    <m/>
    <s v=""/>
    <n v="0"/>
  </r>
  <r>
    <x v="53"/>
    <x v="1"/>
    <d v="2026-02-26T00:00:00"/>
    <x v="0"/>
    <d v="2026-02-03T00:00:00"/>
    <n v="2"/>
    <s v="21114/39"/>
    <x v="2"/>
    <x v="0"/>
    <s v="irs 40   4,0/8 m körkötél Ök"/>
    <n v="2"/>
    <n v="2718.68"/>
    <n v="5437.36"/>
    <n v="0"/>
    <s v="Ft"/>
    <n v="0"/>
    <n v="11200"/>
    <n v="13200"/>
    <n v="26400"/>
    <n v="14.55"/>
    <n v="3841.2"/>
    <x v="0"/>
    <n v="20962.64"/>
    <s v="n"/>
    <m/>
    <s v=""/>
    <n v="0"/>
  </r>
  <r>
    <x v="53"/>
    <x v="1"/>
    <d v="2026-02-26T00:00:00"/>
    <x v="0"/>
    <d v="2026-02-03T00:00:00"/>
    <n v="2"/>
    <s v="21114/38"/>
    <x v="2"/>
    <x v="0"/>
    <s v="irs 40   3,0/6 m körkötél Ök"/>
    <n v="1"/>
    <n v="2100.73"/>
    <n v="2100.73"/>
    <n v="0"/>
    <s v="Ft"/>
    <n v="0"/>
    <n v="8800"/>
    <n v="10800"/>
    <n v="10800"/>
    <n v="15.56"/>
    <n v="1680.48"/>
    <x v="0"/>
    <n v="8699.27"/>
    <s v="n"/>
    <m/>
    <s v=""/>
    <n v="0"/>
  </r>
  <r>
    <x v="53"/>
    <x v="1"/>
    <d v="2026-02-26T00:00:00"/>
    <x v="0"/>
    <d v="2026-02-03T00:00:00"/>
    <n v="2"/>
    <s v="21113/29"/>
    <x v="2"/>
    <x v="0"/>
    <s v="irs 30   4,0/8 m körkötél Ök"/>
    <n v="2"/>
    <n v="1965.82"/>
    <n v="3931.64"/>
    <n v="0"/>
    <s v="Ft"/>
    <n v="0"/>
    <n v="9500"/>
    <n v="10900"/>
    <n v="21800"/>
    <n v="13.85"/>
    <n v="3019.3"/>
    <x v="0"/>
    <n v="17868.36"/>
    <s v="n"/>
    <m/>
    <s v=""/>
    <n v="0"/>
  </r>
  <r>
    <x v="53"/>
    <x v="1"/>
    <d v="2026-02-26T00:00:00"/>
    <x v="0"/>
    <d v="2026-02-03T00:00:00"/>
    <n v="2"/>
    <s v="21113/28"/>
    <x v="2"/>
    <x v="0"/>
    <s v="irs 30   3,0/6 m körkötél Ök"/>
    <n v="4"/>
    <n v="1531.14"/>
    <n v="6124.56"/>
    <n v="0"/>
    <s v="Ft"/>
    <n v="0"/>
    <n v="7500"/>
    <n v="8500"/>
    <n v="34000"/>
    <n v="13.53"/>
    <n v="4600.2"/>
    <x v="0"/>
    <n v="27875.439999999999"/>
    <s v="n"/>
    <m/>
    <s v=""/>
    <n v="0"/>
  </r>
  <r>
    <x v="53"/>
    <x v="1"/>
    <d v="2026-02-26T00:00:00"/>
    <x v="0"/>
    <d v="2026-02-03T00:00:00"/>
    <n v="2"/>
    <s v="21112/17"/>
    <x v="2"/>
    <x v="0"/>
    <s v="irs 20  3,0/6  m körkötél Ök"/>
    <n v="2"/>
    <n v="1190.74"/>
    <n v="2381.48"/>
    <n v="0"/>
    <s v="Ft"/>
    <n v="0"/>
    <n v="5800"/>
    <n v="6300"/>
    <n v="12600"/>
    <n v="12.38"/>
    <n v="1559.88"/>
    <x v="0"/>
    <n v="10218.52"/>
    <s v="n"/>
    <m/>
    <s v=""/>
    <n v="0"/>
  </r>
  <r>
    <x v="53"/>
    <x v="1"/>
    <d v="2026-02-26T00:00:00"/>
    <x v="0"/>
    <d v="2026-02-03T00:00:00"/>
    <n v="2"/>
    <s v="21112/15"/>
    <x v="2"/>
    <x v="0"/>
    <s v="irs 20  2,0/4  m körkötél Ök"/>
    <n v="2"/>
    <n v="847.79"/>
    <n v="1695.58"/>
    <n v="0"/>
    <s v="Ft"/>
    <n v="0"/>
    <n v="4200"/>
    <n v="4940"/>
    <n v="9880"/>
    <n v="14.49"/>
    <n v="1431.6120000000001"/>
    <x v="0"/>
    <n v="8184.42"/>
    <s v="n"/>
    <m/>
    <s v=""/>
    <n v="0"/>
  </r>
  <r>
    <x v="53"/>
    <x v="1"/>
    <d v="2026-02-26T00:00:00"/>
    <x v="0"/>
    <d v="2026-02-03T00:00:00"/>
    <n v="2"/>
    <s v="21118/3133"/>
    <x v="2"/>
    <x v="0"/>
    <s v="irs 100   1,0/2 m körkötél Ök"/>
    <n v="1"/>
    <n v="1836.55"/>
    <n v="1836.55"/>
    <n v="0"/>
    <s v="Ft"/>
    <n v="0"/>
    <n v="13000"/>
    <n v="19500"/>
    <n v="19500"/>
    <n v="20"/>
    <n v="3900"/>
    <x v="0"/>
    <n v="17663.45"/>
    <s v="n"/>
    <m/>
    <s v=""/>
    <n v="0"/>
  </r>
  <r>
    <x v="53"/>
    <x v="1"/>
    <d v="2026-02-26T00:00:00"/>
    <x v="0"/>
    <d v="2026-02-03T00:00:00"/>
    <n v="2"/>
    <s v="21111/4"/>
    <x v="2"/>
    <x v="0"/>
    <s v="irs 10 2,0/4  m körkötél Ök"/>
    <n v="2"/>
    <n v="588.55999999999995"/>
    <n v="1177.1199999999999"/>
    <n v="0"/>
    <s v="Ft"/>
    <n v="0"/>
    <n v="2700"/>
    <n v="3500"/>
    <n v="7000"/>
    <n v="16.86"/>
    <n v="1180.2"/>
    <x v="0"/>
    <n v="5822.88"/>
    <s v="n"/>
    <m/>
    <s v=""/>
    <n v="0"/>
  </r>
  <r>
    <x v="53"/>
    <x v="1"/>
    <d v="2026-02-26T00:00:00"/>
    <x v="0"/>
    <d v="2026-02-03T00:00:00"/>
    <n v="2"/>
    <s v="21111/3"/>
    <x v="2"/>
    <x v="0"/>
    <s v="irs 10  1,5/3  m körkötél Ök"/>
    <n v="2"/>
    <n v="383.14"/>
    <n v="766.28"/>
    <n v="0"/>
    <s v="Ft"/>
    <n v="0"/>
    <n v="2200"/>
    <n v="3000"/>
    <n v="6000"/>
    <n v="18"/>
    <n v="1080"/>
    <x v="0"/>
    <n v="5233.72"/>
    <s v="n"/>
    <m/>
    <s v=""/>
    <n v="0"/>
  </r>
  <r>
    <x v="54"/>
    <x v="34"/>
    <d v="2026-02-26T00:00:00"/>
    <x v="0"/>
    <d v="2026-02-25T00:00:00"/>
    <n v="2"/>
    <s v="141/28090"/>
    <x v="9"/>
    <x v="2"/>
    <s v="Üzembe helyezés"/>
    <n v="1"/>
    <n v="247000"/>
    <n v="247000"/>
    <n v="901.13"/>
    <s v="EUR"/>
    <n v="376.58"/>
    <n v="353020"/>
    <n v="339347.53"/>
    <n v="339347.53"/>
    <n v="3.4"/>
    <n v="11537.81602"/>
    <x v="5"/>
    <n v="92347.530000000028"/>
    <s v="n"/>
    <m/>
    <s v=""/>
    <n v="901.13"/>
  </r>
  <r>
    <x v="54"/>
    <x v="34"/>
    <d v="2026-02-26T00:00:00"/>
    <x v="0"/>
    <d v="2026-02-25T00:00:00"/>
    <n v="2"/>
    <s v="143/28092"/>
    <x v="9"/>
    <x v="1"/>
    <s v="Szállítás"/>
    <n v="1"/>
    <n v="901875.5"/>
    <n v="901875.5"/>
    <n v="2506.48"/>
    <s v="EUR"/>
    <n v="376.58"/>
    <n v="981920"/>
    <n v="943890.19"/>
    <n v="943890.19"/>
    <n v="0"/>
    <n v="0"/>
    <x v="5"/>
    <n v="42014.689999999944"/>
    <s v="n"/>
    <m/>
    <s v=""/>
    <n v="2506.48"/>
  </r>
  <r>
    <x v="54"/>
    <x v="34"/>
    <d v="2026-02-26T00:00:00"/>
    <x v="0"/>
    <d v="2026-02-25T00:00:00"/>
    <n v="2"/>
    <s v="1245/27983"/>
    <x v="8"/>
    <x v="2"/>
    <s v="ER2M 050 IS-IS 5t elektromos láncos emelő 4,0m em. W30( 205-305mm)  elkt. futómű"/>
    <n v="1"/>
    <n v="2419004"/>
    <n v="2419004"/>
    <n v="9259.6200000000008"/>
    <s v="EUR"/>
    <n v="376.58"/>
    <n v="3818400"/>
    <n v="3486987.75"/>
    <n v="3486987.75"/>
    <n v="3.4"/>
    <n v="118557.58349999999"/>
    <x v="5"/>
    <n v="1067983.75"/>
    <s v="n"/>
    <m/>
    <s v=""/>
    <n v="9259.6200000000008"/>
  </r>
  <r>
    <x v="54"/>
    <x v="34"/>
    <d v="2026-02-26T00:00:00"/>
    <x v="0"/>
    <d v="2026-02-25T00:00:00"/>
    <n v="2"/>
    <s v=""/>
    <x v="17"/>
    <x v="4"/>
    <s v="Előleg befizetése, számlaszám:4147/2025"/>
    <n v="1"/>
    <n v="0"/>
    <n v="0"/>
    <n v="-23759.18"/>
    <s v="EUR"/>
    <n v="376.58"/>
    <n v="0"/>
    <n v="-8947232"/>
    <n v="-8947232"/>
    <n v="0"/>
    <n v="0"/>
    <x v="5"/>
    <n v="-8947232"/>
    <s v="n"/>
    <m/>
    <s v=""/>
    <n v="-23759.18"/>
  </r>
  <r>
    <x v="54"/>
    <x v="34"/>
    <d v="2026-02-26T00:00:00"/>
    <x v="0"/>
    <d v="2026-02-25T00:00:00"/>
    <n v="2"/>
    <s v="1112/28089"/>
    <x v="13"/>
    <x v="2"/>
    <s v="DP-13 5,0t x 10,8m híddaru és L=19m  darupálya gyárása, telepítése"/>
    <n v="1"/>
    <n v="9853000"/>
    <n v="9853000"/>
    <n v="34851.129999999997"/>
    <s v="EUR"/>
    <n v="376.58"/>
    <n v="13653020"/>
    <n v="13124238"/>
    <n v="13124238"/>
    <n v="3.4"/>
    <n v="446224.09199999995"/>
    <x v="5"/>
    <n v="3271238"/>
    <s v="n"/>
    <m/>
    <s v=""/>
    <n v="34851.129999999997"/>
  </r>
  <r>
    <x v="55"/>
    <x v="1"/>
    <d v="2026-02-26T00:00:00"/>
    <x v="0"/>
    <d v="2026-02-24T00:00:00"/>
    <n v="2"/>
    <s v="23153/20519"/>
    <x v="1"/>
    <x v="0"/>
    <s v="SH 1,0t  S-horog"/>
    <n v="4"/>
    <n v="12802"/>
    <n v="51208"/>
    <n v="0"/>
    <s v="Ft"/>
    <n v="0"/>
    <n v="32550"/>
    <n v="29295"/>
    <n v="117180"/>
    <n v="2.5"/>
    <n v="2929.5"/>
    <x v="0"/>
    <n v="65972"/>
    <s v="n"/>
    <m/>
    <s v=""/>
    <n v="0"/>
  </r>
  <r>
    <x v="55"/>
    <x v="1"/>
    <d v="2026-02-26T00:00:00"/>
    <x v="0"/>
    <d v="2026-02-24T00:00:00"/>
    <n v="2"/>
    <s v="281/10437"/>
    <x v="15"/>
    <x v="0"/>
    <s v="M 20 gyűrűscsavar 1200 kg  C15E B"/>
    <n v="4"/>
    <n v="555.79"/>
    <n v="2223.16"/>
    <n v="0"/>
    <s v="Ft"/>
    <n v="0"/>
    <n v="1010"/>
    <n v="1560"/>
    <n v="6240"/>
    <n v="17.34"/>
    <n v="1082.0160000000001"/>
    <x v="0"/>
    <n v="4016.84"/>
    <s v="n"/>
    <m/>
    <s v=""/>
    <n v="0"/>
  </r>
  <r>
    <x v="55"/>
    <x v="1"/>
    <d v="2026-02-26T00:00:00"/>
    <x v="0"/>
    <d v="2026-02-24T00:00:00"/>
    <n v="2"/>
    <s v="281/10436"/>
    <x v="15"/>
    <x v="0"/>
    <s v="M 16 gyűrűscsavar 700 kg  C15E B"/>
    <n v="4"/>
    <n v="467.59"/>
    <n v="1870.36"/>
    <n v="0"/>
    <s v="Ft"/>
    <n v="0"/>
    <n v="875"/>
    <n v="1075"/>
    <n v="4300"/>
    <n v="11.51"/>
    <n v="494.93"/>
    <x v="0"/>
    <n v="2429.6400000000003"/>
    <s v="n"/>
    <m/>
    <s v=""/>
    <n v="0"/>
  </r>
  <r>
    <x v="55"/>
    <x v="1"/>
    <d v="2026-02-26T00:00:00"/>
    <x v="0"/>
    <d v="2026-02-24T00:00:00"/>
    <n v="2"/>
    <s v="281/10642"/>
    <x v="15"/>
    <x v="0"/>
    <s v="M 12 gyűrűscsavar 340 kg C15E B"/>
    <n v="4"/>
    <n v="264.68"/>
    <n v="1058.72"/>
    <n v="0"/>
    <s v="Ft"/>
    <n v="0"/>
    <n v="480"/>
    <n v="580"/>
    <n v="2320"/>
    <n v="11.03"/>
    <n v="255.89599999999999"/>
    <x v="0"/>
    <n v="1261.28"/>
    <s v="n"/>
    <m/>
    <s v=""/>
    <n v="0"/>
  </r>
  <r>
    <x v="55"/>
    <x v="1"/>
    <d v="2026-02-26T00:00:00"/>
    <x v="0"/>
    <d v="2026-02-24T00:00:00"/>
    <n v="2"/>
    <s v="2612/15277"/>
    <x v="16"/>
    <x v="0"/>
    <s v="KME 1000 C  emelőmágnes 1000 kg Ök"/>
    <n v="1"/>
    <n v="75340.479999999996"/>
    <n v="75340.479999999996"/>
    <n v="0"/>
    <s v="Ft"/>
    <n v="0"/>
    <n v="310000"/>
    <n v="335000"/>
    <n v="335000"/>
    <n v="9.4600000000000009"/>
    <n v="31691.000000000004"/>
    <x v="0"/>
    <n v="259659.52000000002"/>
    <s v="n"/>
    <m/>
    <s v=""/>
    <n v="0"/>
  </r>
  <r>
    <x v="55"/>
    <x v="1"/>
    <d v="2026-02-26T00:00:00"/>
    <x v="0"/>
    <d v="2026-02-24T00:00:00"/>
    <n v="2"/>
    <s v="21117/69"/>
    <x v="2"/>
    <x v="0"/>
    <s v="irs 80   5,0/10 m körkötél Ök"/>
    <n v="1"/>
    <n v="7501.83"/>
    <n v="7501.83"/>
    <n v="0"/>
    <s v="Ft"/>
    <n v="0"/>
    <n v="29500"/>
    <n v="39500"/>
    <n v="39500"/>
    <n v="17.59"/>
    <n v="6948.05"/>
    <x v="0"/>
    <n v="31998.17"/>
    <s v="n"/>
    <m/>
    <s v=""/>
    <n v="0"/>
  </r>
  <r>
    <x v="55"/>
    <x v="1"/>
    <d v="2026-02-26T00:00:00"/>
    <x v="0"/>
    <d v="2026-02-24T00:00:00"/>
    <n v="2"/>
    <s v="21115/50"/>
    <x v="2"/>
    <x v="0"/>
    <s v="irs 50   5,0/10 m körkötél Ök"/>
    <n v="2"/>
    <n v="4077.5"/>
    <n v="8155"/>
    <n v="0"/>
    <s v="Ft"/>
    <n v="0"/>
    <n v="16700"/>
    <n v="21700"/>
    <n v="43400"/>
    <n v="16.91"/>
    <n v="7338.94"/>
    <x v="0"/>
    <n v="35245"/>
    <s v="n"/>
    <m/>
    <s v=""/>
    <n v="0"/>
  </r>
  <r>
    <x v="55"/>
    <x v="1"/>
    <d v="2026-02-26T00:00:00"/>
    <x v="0"/>
    <d v="2026-02-24T00:00:00"/>
    <n v="2"/>
    <s v="21115/49"/>
    <x v="2"/>
    <x v="0"/>
    <s v="irs 50   4,0/8 m körkötél Ök"/>
    <n v="1"/>
    <n v="3317.49"/>
    <n v="3317.49"/>
    <n v="0"/>
    <s v="Ft"/>
    <n v="0"/>
    <n v="13700"/>
    <n v="17700"/>
    <n v="17700"/>
    <n v="16.78"/>
    <n v="2970.06"/>
    <x v="0"/>
    <n v="14382.51"/>
    <s v="n"/>
    <m/>
    <s v=""/>
    <n v="0"/>
  </r>
  <r>
    <x v="55"/>
    <x v="1"/>
    <d v="2026-02-26T00:00:00"/>
    <x v="0"/>
    <d v="2026-02-24T00:00:00"/>
    <n v="2"/>
    <s v="21115/48"/>
    <x v="2"/>
    <x v="0"/>
    <s v="irs 50   3,0/6 m körkötél Ök"/>
    <n v="1"/>
    <n v="2515.46"/>
    <n v="2515.46"/>
    <n v="0"/>
    <s v="Ft"/>
    <n v="0"/>
    <n v="10700"/>
    <n v="14700"/>
    <n v="14700"/>
    <n v="18.16"/>
    <n v="2669.52"/>
    <x v="0"/>
    <n v="12184.54"/>
    <s v="n"/>
    <m/>
    <s v=""/>
    <n v="0"/>
  </r>
  <r>
    <x v="55"/>
    <x v="1"/>
    <d v="2026-02-26T00:00:00"/>
    <x v="0"/>
    <d v="2026-02-24T00:00:00"/>
    <n v="2"/>
    <s v="21114/34"/>
    <x v="2"/>
    <x v="0"/>
    <s v="irs 40  1,0/2 m körkötél Ök"/>
    <n v="1"/>
    <n v="787.24"/>
    <n v="787.24"/>
    <n v="0"/>
    <s v="Ft"/>
    <n v="0"/>
    <n v="4000"/>
    <n v="4750"/>
    <n v="4750"/>
    <n v="14.74"/>
    <n v="700.15"/>
    <x v="0"/>
    <n v="3962.76"/>
    <s v="n"/>
    <m/>
    <s v=""/>
    <n v="0"/>
  </r>
  <r>
    <x v="55"/>
    <x v="1"/>
    <d v="2026-02-26T00:00:00"/>
    <x v="0"/>
    <d v="2026-02-24T00:00:00"/>
    <n v="2"/>
    <s v="21113/28"/>
    <x v="2"/>
    <x v="0"/>
    <s v="irs 30   3,0/6 m körkötél Ök"/>
    <n v="2"/>
    <n v="1531.14"/>
    <n v="3062.28"/>
    <n v="0"/>
    <s v="Ft"/>
    <n v="0"/>
    <n v="7500"/>
    <n v="8500"/>
    <n v="17000"/>
    <n v="13.53"/>
    <n v="2300.1"/>
    <x v="0"/>
    <n v="13937.72"/>
    <s v="n"/>
    <m/>
    <s v=""/>
    <n v="0"/>
  </r>
  <r>
    <x v="55"/>
    <x v="1"/>
    <d v="2026-02-26T00:00:00"/>
    <x v="0"/>
    <d v="2026-02-24T00:00:00"/>
    <n v="2"/>
    <s v="21112/17"/>
    <x v="2"/>
    <x v="0"/>
    <s v="irs 20  3,0/6  m körkötél Ök"/>
    <n v="4"/>
    <n v="1190.74"/>
    <n v="4762.96"/>
    <n v="0"/>
    <s v="Ft"/>
    <n v="0"/>
    <n v="5800"/>
    <n v="6300"/>
    <n v="25200"/>
    <n v="12.38"/>
    <n v="3119.76"/>
    <x v="0"/>
    <n v="20437.04"/>
    <s v="n"/>
    <m/>
    <s v=""/>
    <n v="0"/>
  </r>
  <r>
    <x v="55"/>
    <x v="1"/>
    <d v="2026-02-26T00:00:00"/>
    <x v="0"/>
    <d v="2026-02-24T00:00:00"/>
    <n v="2"/>
    <s v="21112/15"/>
    <x v="2"/>
    <x v="0"/>
    <s v="irs 20  2,0/4  m körkötél Ök"/>
    <n v="1"/>
    <n v="847.79"/>
    <n v="847.79"/>
    <n v="0"/>
    <s v="Ft"/>
    <n v="0"/>
    <n v="4200"/>
    <n v="4940"/>
    <n v="4940"/>
    <n v="14.49"/>
    <n v="715.80600000000004"/>
    <x v="0"/>
    <n v="4092.21"/>
    <s v="n"/>
    <m/>
    <s v=""/>
    <n v="0"/>
  </r>
  <r>
    <x v="55"/>
    <x v="1"/>
    <d v="2026-02-26T00:00:00"/>
    <x v="0"/>
    <d v="2026-02-24T00:00:00"/>
    <n v="2"/>
    <s v="21112/14"/>
    <x v="2"/>
    <x v="0"/>
    <s v="irs 20   1,5/3  m körkötél Ök"/>
    <n v="2"/>
    <n v="605.70000000000005"/>
    <n v="1211.4000000000001"/>
    <n v="0"/>
    <s v="Ft"/>
    <n v="0"/>
    <n v="3400"/>
    <n v="3900"/>
    <n v="7800"/>
    <n v="13.85"/>
    <n v="1080.3"/>
    <x v="0"/>
    <n v="6588.6"/>
    <s v="n"/>
    <m/>
    <s v=""/>
    <n v="0"/>
  </r>
  <r>
    <x v="55"/>
    <x v="1"/>
    <d v="2026-02-26T00:00:00"/>
    <x v="0"/>
    <d v="2026-02-24T00:00:00"/>
    <n v="2"/>
    <s v="21112/13"/>
    <x v="2"/>
    <x v="0"/>
    <s v="irs 20   1,0/2  m körkötél Ök"/>
    <n v="2"/>
    <n v="420.21"/>
    <n v="840.42"/>
    <n v="0"/>
    <s v="Ft"/>
    <n v="0"/>
    <n v="2600"/>
    <n v="2950"/>
    <n v="5900"/>
    <n v="13.56"/>
    <n v="800.04"/>
    <x v="0"/>
    <n v="5059.58"/>
    <s v="n"/>
    <m/>
    <s v=""/>
    <n v="0"/>
  </r>
  <r>
    <x v="55"/>
    <x v="1"/>
    <d v="2026-02-26T00:00:00"/>
    <x v="0"/>
    <d v="2026-02-24T00:00:00"/>
    <n v="2"/>
    <s v="21112/12"/>
    <x v="2"/>
    <x v="0"/>
    <s v="irs 20   0,5/1  m körkötél Ök"/>
    <n v="2"/>
    <n v="282.99"/>
    <n v="565.98"/>
    <n v="0"/>
    <s v="Ft"/>
    <n v="0"/>
    <n v="1800"/>
    <n v="2150"/>
    <n v="4300"/>
    <n v="14.88"/>
    <n v="639.84"/>
    <x v="0"/>
    <n v="3734.02"/>
    <s v="n"/>
    <m/>
    <s v=""/>
    <n v="0"/>
  </r>
  <r>
    <x v="55"/>
    <x v="1"/>
    <d v="2026-02-26T00:00:00"/>
    <x v="0"/>
    <d v="2026-02-24T00:00:00"/>
    <n v="2"/>
    <s v="21118/3133"/>
    <x v="2"/>
    <x v="0"/>
    <s v="irs 100   1,0/2 m körkötél Ök"/>
    <n v="1"/>
    <n v="1836.55"/>
    <n v="1836.55"/>
    <n v="0"/>
    <s v="Ft"/>
    <n v="0"/>
    <n v="13000"/>
    <n v="19500"/>
    <n v="19500"/>
    <n v="20"/>
    <n v="3900"/>
    <x v="0"/>
    <n v="17663.45"/>
    <s v="n"/>
    <m/>
    <s v=""/>
    <n v="0"/>
  </r>
  <r>
    <x v="55"/>
    <x v="1"/>
    <d v="2026-02-26T00:00:00"/>
    <x v="0"/>
    <d v="2026-02-24T00:00:00"/>
    <n v="2"/>
    <s v="21111/4"/>
    <x v="2"/>
    <x v="0"/>
    <s v="irs 10 2,0/4  m körkötél Ök"/>
    <n v="2"/>
    <n v="588.55999999999995"/>
    <n v="1177.1199999999999"/>
    <n v="0"/>
    <s v="Ft"/>
    <n v="0"/>
    <n v="2700"/>
    <n v="3500"/>
    <n v="7000"/>
    <n v="16.86"/>
    <n v="1180.2"/>
    <x v="0"/>
    <n v="5822.88"/>
    <s v="n"/>
    <m/>
    <s v=""/>
    <n v="0"/>
  </r>
  <r>
    <x v="55"/>
    <x v="1"/>
    <d v="2026-02-26T00:00:00"/>
    <x v="0"/>
    <d v="2026-02-24T00:00:00"/>
    <n v="2"/>
    <s v="21111/3"/>
    <x v="2"/>
    <x v="0"/>
    <s v="irs 10  1,5/3  m körkötél Ök"/>
    <n v="6"/>
    <n v="383.14"/>
    <n v="2298.84"/>
    <n v="0"/>
    <s v="Ft"/>
    <n v="0"/>
    <n v="2200"/>
    <n v="3000"/>
    <n v="18000"/>
    <n v="18"/>
    <n v="3240"/>
    <x v="0"/>
    <n v="15701.16"/>
    <s v="n"/>
    <m/>
    <s v=""/>
    <n v="0"/>
  </r>
  <r>
    <x v="55"/>
    <x v="1"/>
    <d v="2026-02-26T00:00:00"/>
    <x v="0"/>
    <d v="2026-02-24T00:00:00"/>
    <n v="2"/>
    <s v="21111/2"/>
    <x v="2"/>
    <x v="0"/>
    <s v="irs 10  1,0/2  m körkötél Ök"/>
    <n v="5"/>
    <n v="290.14999999999998"/>
    <n v="1450.75"/>
    <n v="0"/>
    <s v="Ft"/>
    <n v="0"/>
    <n v="1700"/>
    <n v="2200"/>
    <n v="11000"/>
    <n v="16.82"/>
    <n v="1850.2"/>
    <x v="0"/>
    <n v="9549.25"/>
    <s v="n"/>
    <m/>
    <s v=""/>
    <n v="0"/>
  </r>
  <r>
    <x v="55"/>
    <x v="1"/>
    <d v="2026-02-26T00:00:00"/>
    <x v="0"/>
    <d v="2026-02-24T00:00:00"/>
    <n v="2"/>
    <s v="21212/95"/>
    <x v="2"/>
    <x v="0"/>
    <s v="id 200   1,5 m füles heveder Ök"/>
    <n v="2"/>
    <n v="613.37"/>
    <n v="1226.74"/>
    <n v="0"/>
    <s v="Ft"/>
    <n v="0"/>
    <n v="3000"/>
    <n v="3600"/>
    <n v="7200"/>
    <n v="15"/>
    <n v="1080"/>
    <x v="0"/>
    <n v="5973.26"/>
    <s v="n"/>
    <m/>
    <s v=""/>
    <n v="0"/>
  </r>
  <r>
    <x v="56"/>
    <x v="1"/>
    <d v="2026-02-26T00:00:00"/>
    <x v="0"/>
    <d v="2026-02-03T00:00:00"/>
    <n v="2"/>
    <s v="281/11971"/>
    <x v="15"/>
    <x v="0"/>
    <s v="M 8 gyűrűsanya 140 kg DIN 582 C 15E B"/>
    <n v="6"/>
    <n v="84.06"/>
    <n v="504.36"/>
    <n v="0"/>
    <s v="Ft"/>
    <n v="0"/>
    <n v="150"/>
    <n v="265"/>
    <n v="1590"/>
    <n v="20.190000000000001"/>
    <n v="321.02100000000002"/>
    <x v="0"/>
    <n v="1085.6399999999999"/>
    <s v="n"/>
    <m/>
    <s v=""/>
    <n v="0"/>
  </r>
  <r>
    <x v="56"/>
    <x v="1"/>
    <d v="2026-02-26T00:00:00"/>
    <x v="0"/>
    <d v="2026-02-03T00:00:00"/>
    <n v="2"/>
    <s v="281/11176"/>
    <x v="15"/>
    <x v="0"/>
    <s v="M 6 gyűrűscsavar 75 kg C15E"/>
    <n v="6"/>
    <n v="102.41"/>
    <n v="614.46"/>
    <n v="0"/>
    <s v="Ft"/>
    <n v="0"/>
    <n v="190"/>
    <n v="240"/>
    <n v="1440"/>
    <n v="12.29"/>
    <n v="176.976"/>
    <x v="0"/>
    <n v="825.54"/>
    <s v="n"/>
    <m/>
    <s v=""/>
    <n v="0"/>
  </r>
  <r>
    <x v="56"/>
    <x v="1"/>
    <d v="2026-02-26T00:00:00"/>
    <x v="0"/>
    <d v="2026-02-03T00:00:00"/>
    <n v="2"/>
    <s v="281/11738"/>
    <x v="15"/>
    <x v="0"/>
    <s v="M 30 gyűrűscsavar 3200 kg  C15E"/>
    <n v="6"/>
    <n v="2633.39"/>
    <n v="15800.34"/>
    <n v="0"/>
    <s v="Ft"/>
    <n v="0"/>
    <n v="4790"/>
    <n v="5790"/>
    <n v="34740"/>
    <n v="11.04"/>
    <n v="3835.2959999999998"/>
    <x v="0"/>
    <n v="18939.66"/>
    <s v="n"/>
    <m/>
    <s v=""/>
    <n v="0"/>
  </r>
  <r>
    <x v="56"/>
    <x v="1"/>
    <d v="2026-02-26T00:00:00"/>
    <x v="0"/>
    <d v="2026-02-03T00:00:00"/>
    <n v="2"/>
    <s v="281/10438"/>
    <x v="15"/>
    <x v="0"/>
    <s v="M 27 gyűrűscsavar 2100 kg  C15E"/>
    <n v="6"/>
    <n v="2010.58"/>
    <n v="12063.48"/>
    <n v="0"/>
    <s v="Ft"/>
    <n v="0"/>
    <n v="3655"/>
    <n v="4655"/>
    <n v="27930"/>
    <n v="12.52"/>
    <n v="3496.8359999999998"/>
    <x v="0"/>
    <n v="15866.52"/>
    <s v="n"/>
    <m/>
    <s v=""/>
    <n v="0"/>
  </r>
  <r>
    <x v="56"/>
    <x v="1"/>
    <d v="2026-02-26T00:00:00"/>
    <x v="0"/>
    <d v="2026-02-03T00:00:00"/>
    <n v="2"/>
    <s v="281/10441"/>
    <x v="15"/>
    <x v="0"/>
    <s v="M 24 gyűrűscsavar 1800 kg  C15E"/>
    <n v="6"/>
    <n v="1259.43"/>
    <n v="7556.58"/>
    <n v="0"/>
    <s v="Ft"/>
    <n v="0"/>
    <n v="2290"/>
    <n v="2970"/>
    <n v="17820"/>
    <n v="13.01"/>
    <n v="2318.3819999999996"/>
    <x v="0"/>
    <n v="10263.42"/>
    <s v="n"/>
    <m/>
    <s v=""/>
    <n v="0"/>
  </r>
  <r>
    <x v="56"/>
    <x v="1"/>
    <d v="2026-02-26T00:00:00"/>
    <x v="0"/>
    <d v="2026-02-03T00:00:00"/>
    <n v="2"/>
    <s v="281/10437"/>
    <x v="15"/>
    <x v="0"/>
    <s v="M 20 gyűrűscsavar 1200 kg  C15E B"/>
    <n v="6"/>
    <n v="555.79"/>
    <n v="3334.74"/>
    <n v="0"/>
    <s v="Ft"/>
    <n v="0"/>
    <n v="1010"/>
    <n v="1560"/>
    <n v="9360"/>
    <n v="17.34"/>
    <n v="1623.0239999999999"/>
    <x v="0"/>
    <n v="6025.26"/>
    <s v="n"/>
    <m/>
    <s v=""/>
    <n v="0"/>
  </r>
  <r>
    <x v="56"/>
    <x v="1"/>
    <d v="2026-02-26T00:00:00"/>
    <x v="0"/>
    <d v="2026-02-03T00:00:00"/>
    <n v="2"/>
    <s v="281/10436"/>
    <x v="15"/>
    <x v="0"/>
    <s v="M 16 gyűrűscsavar 700 kg  C15E B"/>
    <n v="6"/>
    <n v="467.59"/>
    <n v="2805.54"/>
    <n v="0"/>
    <s v="Ft"/>
    <n v="0"/>
    <n v="875"/>
    <n v="1075"/>
    <n v="6450"/>
    <n v="11.51"/>
    <n v="742.39499999999998"/>
    <x v="0"/>
    <n v="3644.46"/>
    <s v="n"/>
    <m/>
    <s v=""/>
    <n v="0"/>
  </r>
  <r>
    <x v="56"/>
    <x v="1"/>
    <d v="2026-02-26T00:00:00"/>
    <x v="0"/>
    <d v="2026-02-03T00:00:00"/>
    <n v="2"/>
    <s v="281/10642"/>
    <x v="15"/>
    <x v="0"/>
    <s v="M 12 gyűrűscsavar 340 kg C15E B"/>
    <n v="6"/>
    <n v="264.68"/>
    <n v="1588.08"/>
    <n v="0"/>
    <s v="Ft"/>
    <n v="0"/>
    <n v="480"/>
    <n v="580"/>
    <n v="3480"/>
    <n v="11.03"/>
    <n v="383.84399999999994"/>
    <x v="0"/>
    <n v="1891.92"/>
    <s v="n"/>
    <m/>
    <s v=""/>
    <n v="0"/>
  </r>
  <r>
    <x v="56"/>
    <x v="1"/>
    <d v="2026-02-26T00:00:00"/>
    <x v="0"/>
    <d v="2026-02-03T00:00:00"/>
    <n v="2"/>
    <s v="281/10435"/>
    <x v="15"/>
    <x v="0"/>
    <s v="M 10 gyűrűscsavar 230 kg C15E B"/>
    <n v="6"/>
    <n v="150.71"/>
    <n v="904.26"/>
    <n v="0"/>
    <s v="Ft"/>
    <n v="0"/>
    <n v="275"/>
    <n v="295"/>
    <n v="1770"/>
    <n v="7.37"/>
    <n v="130.44899999999998"/>
    <x v="0"/>
    <n v="865.74"/>
    <s v="n"/>
    <m/>
    <s v=""/>
    <n v="0"/>
  </r>
  <r>
    <x v="56"/>
    <x v="1"/>
    <d v="2026-02-26T00:00:00"/>
    <x v="0"/>
    <d v="2026-02-03T00:00:00"/>
    <n v="2"/>
    <s v="21115/50"/>
    <x v="2"/>
    <x v="0"/>
    <s v="irs 50   5,0/10 m körkötél Ök"/>
    <n v="2"/>
    <n v="4077.5"/>
    <n v="8155"/>
    <n v="0"/>
    <s v="Ft"/>
    <n v="0"/>
    <n v="16700"/>
    <n v="21700"/>
    <n v="43400"/>
    <n v="16.91"/>
    <n v="7338.94"/>
    <x v="0"/>
    <n v="35245"/>
    <s v="n"/>
    <m/>
    <s v=""/>
    <n v="0"/>
  </r>
  <r>
    <x v="56"/>
    <x v="1"/>
    <d v="2026-02-26T00:00:00"/>
    <x v="0"/>
    <d v="2026-02-03T00:00:00"/>
    <n v="2"/>
    <s v="21115/49"/>
    <x v="2"/>
    <x v="0"/>
    <s v="irs 50   4,0/8 m körkötél Ök"/>
    <n v="2"/>
    <n v="3317.49"/>
    <n v="6634.98"/>
    <n v="0"/>
    <s v="Ft"/>
    <n v="0"/>
    <n v="13700"/>
    <n v="17700"/>
    <n v="35400"/>
    <n v="16.78"/>
    <n v="5940.12"/>
    <x v="0"/>
    <n v="28765.02"/>
    <s v="n"/>
    <m/>
    <s v=""/>
    <n v="0"/>
  </r>
  <r>
    <x v="56"/>
    <x v="1"/>
    <d v="2026-02-26T00:00:00"/>
    <x v="0"/>
    <d v="2026-02-03T00:00:00"/>
    <n v="2"/>
    <s v="21114/39"/>
    <x v="2"/>
    <x v="0"/>
    <s v="irs 40   4,0/8 m körkötél ÖK"/>
    <n v="2"/>
    <n v="2718.68"/>
    <n v="5437.36"/>
    <n v="0"/>
    <s v="Ft"/>
    <n v="0"/>
    <n v="11200"/>
    <n v="13200"/>
    <n v="26400"/>
    <n v="14.55"/>
    <n v="3841.2"/>
    <x v="0"/>
    <n v="20962.64"/>
    <s v="n"/>
    <m/>
    <s v=""/>
    <n v="0"/>
  </r>
  <r>
    <x v="56"/>
    <x v="1"/>
    <d v="2026-02-26T00:00:00"/>
    <x v="0"/>
    <d v="2026-02-03T00:00:00"/>
    <n v="2"/>
    <s v="21114/38"/>
    <x v="2"/>
    <x v="0"/>
    <s v="irs 40   3,0/6 m körkötél Ök"/>
    <n v="2"/>
    <n v="2100.73"/>
    <n v="4201.46"/>
    <n v="0"/>
    <s v="Ft"/>
    <n v="0"/>
    <n v="8800"/>
    <n v="10800"/>
    <n v="21600"/>
    <n v="15.56"/>
    <n v="3360.96"/>
    <x v="0"/>
    <n v="17398.54"/>
    <s v="n"/>
    <m/>
    <s v=""/>
    <n v="0"/>
  </r>
  <r>
    <x v="56"/>
    <x v="1"/>
    <d v="2026-02-26T00:00:00"/>
    <x v="0"/>
    <d v="2026-02-03T00:00:00"/>
    <n v="2"/>
    <s v="21113/29"/>
    <x v="2"/>
    <x v="0"/>
    <s v="irs 30   4,0/8 m körkötél Ök"/>
    <n v="2"/>
    <n v="1965.82"/>
    <n v="3931.64"/>
    <n v="0"/>
    <s v="Ft"/>
    <n v="0"/>
    <n v="9500"/>
    <n v="10900"/>
    <n v="21800"/>
    <n v="13.85"/>
    <n v="3019.3"/>
    <x v="0"/>
    <n v="17868.36"/>
    <s v="n"/>
    <m/>
    <s v=""/>
    <n v="0"/>
  </r>
  <r>
    <x v="56"/>
    <x v="1"/>
    <d v="2026-02-26T00:00:00"/>
    <x v="0"/>
    <d v="2026-02-03T00:00:00"/>
    <n v="2"/>
    <s v="21113/28"/>
    <x v="2"/>
    <x v="0"/>
    <s v="irs 30   3,0/6 m körkötél Ök"/>
    <n v="4"/>
    <n v="1531.14"/>
    <n v="6124.56"/>
    <n v="0"/>
    <s v="Ft"/>
    <n v="0"/>
    <n v="7500"/>
    <n v="8500"/>
    <n v="34000"/>
    <n v="13.53"/>
    <n v="4600.2"/>
    <x v="0"/>
    <n v="27875.439999999999"/>
    <s v="n"/>
    <m/>
    <s v=""/>
    <n v="0"/>
  </r>
  <r>
    <x v="56"/>
    <x v="1"/>
    <d v="2026-02-26T00:00:00"/>
    <x v="0"/>
    <d v="2026-02-03T00:00:00"/>
    <n v="2"/>
    <s v="21112/17"/>
    <x v="2"/>
    <x v="0"/>
    <s v="irs 20  3,0/6  m körkötél Ök"/>
    <n v="2"/>
    <n v="1190.74"/>
    <n v="2381.48"/>
    <n v="0"/>
    <s v="Ft"/>
    <n v="0"/>
    <n v="5800"/>
    <n v="6300"/>
    <n v="12600"/>
    <n v="12.38"/>
    <n v="1559.88"/>
    <x v="0"/>
    <n v="10218.52"/>
    <s v="n"/>
    <m/>
    <s v=""/>
    <n v="0"/>
  </r>
  <r>
    <x v="56"/>
    <x v="1"/>
    <d v="2026-02-26T00:00:00"/>
    <x v="0"/>
    <d v="2026-02-03T00:00:00"/>
    <n v="2"/>
    <s v="21112/15"/>
    <x v="2"/>
    <x v="0"/>
    <s v="irs 20  2,0/4  m körkötél Ök"/>
    <n v="2"/>
    <n v="847.79"/>
    <n v="1695.58"/>
    <n v="0"/>
    <s v="Ft"/>
    <n v="0"/>
    <n v="4200"/>
    <n v="4940"/>
    <n v="9880"/>
    <n v="14.49"/>
    <n v="1431.6120000000001"/>
    <x v="0"/>
    <n v="8184.42"/>
    <s v="n"/>
    <m/>
    <s v=""/>
    <n v="0"/>
  </r>
  <r>
    <x v="56"/>
    <x v="1"/>
    <d v="2026-02-26T00:00:00"/>
    <x v="0"/>
    <d v="2026-02-03T00:00:00"/>
    <n v="2"/>
    <s v="21111/4"/>
    <x v="2"/>
    <x v="0"/>
    <s v="irs 10 2,0/4  m körkötél Ök"/>
    <n v="2"/>
    <n v="588.55999999999995"/>
    <n v="1177.1199999999999"/>
    <n v="0"/>
    <s v="Ft"/>
    <n v="0"/>
    <n v="2700"/>
    <n v="3500"/>
    <n v="7000"/>
    <n v="16.86"/>
    <n v="1180.2"/>
    <x v="0"/>
    <n v="5822.88"/>
    <s v="n"/>
    <m/>
    <s v=""/>
    <n v="0"/>
  </r>
  <r>
    <x v="56"/>
    <x v="1"/>
    <d v="2026-02-26T00:00:00"/>
    <x v="0"/>
    <d v="2026-02-03T00:00:00"/>
    <n v="2"/>
    <s v="21111/3"/>
    <x v="2"/>
    <x v="0"/>
    <s v="irs 10  1,5/3  m körkötél Ök"/>
    <n v="2"/>
    <n v="383.14"/>
    <n v="766.28"/>
    <n v="0"/>
    <s v="Ft"/>
    <n v="0"/>
    <n v="2200"/>
    <n v="3000"/>
    <n v="6000"/>
    <n v="18"/>
    <n v="1080"/>
    <x v="0"/>
    <n v="5233.72"/>
    <s v="n"/>
    <m/>
    <s v=""/>
    <n v="0"/>
  </r>
  <r>
    <x v="56"/>
    <x v="1"/>
    <d v="2026-02-26T00:00:00"/>
    <x v="0"/>
    <d v="2026-02-03T00:00:00"/>
    <n v="2"/>
    <s v="2416/15470"/>
    <x v="4"/>
    <x v="0"/>
    <s v="8,5  PSO sekli EN13889"/>
    <n v="4"/>
    <n v="3815.74"/>
    <n v="15262.96"/>
    <n v="0"/>
    <s v="Ft"/>
    <n v="0"/>
    <n v="10700"/>
    <n v="10700"/>
    <n v="42800"/>
    <n v="7"/>
    <n v="2996"/>
    <x v="0"/>
    <n v="27537.040000000001"/>
    <s v="n"/>
    <m/>
    <s v=""/>
    <n v="0"/>
  </r>
  <r>
    <x v="56"/>
    <x v="1"/>
    <d v="2026-02-26T00:00:00"/>
    <x v="0"/>
    <d v="2026-02-03T00:00:00"/>
    <n v="2"/>
    <s v="2416/15469"/>
    <x v="4"/>
    <x v="0"/>
    <s v="4,75  PSO sekli EN13889"/>
    <n v="4"/>
    <n v="1179.03"/>
    <n v="4716.12"/>
    <n v="0"/>
    <s v="Ft"/>
    <n v="0"/>
    <n v="3280"/>
    <n v="3280"/>
    <n v="13120"/>
    <n v="7"/>
    <n v="918.4"/>
    <x v="0"/>
    <n v="8403.880000000001"/>
    <s v="n"/>
    <m/>
    <s v=""/>
    <n v="0"/>
  </r>
  <r>
    <x v="56"/>
    <x v="1"/>
    <d v="2026-02-26T00:00:00"/>
    <x v="0"/>
    <d v="2026-02-03T00:00:00"/>
    <n v="2"/>
    <s v="2416/15388"/>
    <x v="4"/>
    <x v="0"/>
    <s v="2 PSO sekli EN13889"/>
    <n v="4"/>
    <n v="375.7"/>
    <n v="1502.8"/>
    <n v="0"/>
    <s v="Ft"/>
    <n v="0"/>
    <n v="1030"/>
    <n v="1030"/>
    <n v="4120"/>
    <n v="7"/>
    <n v="288.39999999999998"/>
    <x v="0"/>
    <n v="2617.1999999999998"/>
    <s v="n"/>
    <m/>
    <s v=""/>
    <n v="0"/>
  </r>
  <r>
    <x v="56"/>
    <x v="1"/>
    <d v="2026-02-26T00:00:00"/>
    <x v="0"/>
    <d v="2026-02-03T00:00:00"/>
    <n v="2"/>
    <s v="2416/15455"/>
    <x v="4"/>
    <x v="0"/>
    <s v="12  PSO sekli EN13889"/>
    <n v="4"/>
    <n v="6600.29"/>
    <n v="26401.16"/>
    <n v="0"/>
    <s v="Ft"/>
    <n v="0"/>
    <n v="16880"/>
    <n v="16880"/>
    <n v="67520"/>
    <n v="7"/>
    <n v="4726.3999999999996"/>
    <x v="0"/>
    <n v="41118.839999999997"/>
    <s v="n"/>
    <m/>
    <s v=""/>
    <n v="0"/>
  </r>
  <r>
    <x v="56"/>
    <x v="1"/>
    <d v="2026-02-26T00:00:00"/>
    <x v="0"/>
    <d v="2026-02-03T00:00:00"/>
    <n v="2"/>
    <s v="2416/15467"/>
    <x v="4"/>
    <x v="0"/>
    <s v="0,75  PSO sekli EN13889"/>
    <n v="4"/>
    <n v="196.79"/>
    <n v="787.16"/>
    <n v="0"/>
    <s v="Ft"/>
    <n v="0"/>
    <n v="560"/>
    <n v="560"/>
    <n v="2240"/>
    <n v="7"/>
    <n v="156.80000000000001"/>
    <x v="0"/>
    <n v="1452.8400000000001"/>
    <s v="n"/>
    <m/>
    <s v=""/>
    <n v="0"/>
  </r>
  <r>
    <x v="57"/>
    <x v="35"/>
    <d v="2026-02-26T00:00:00"/>
    <x v="0"/>
    <d v="2026-02-26T00:00:00"/>
    <n v="2"/>
    <s v="2124/1787"/>
    <x v="2"/>
    <x v="0"/>
    <s v="idm 200  4/8 m végtelen heveder"/>
    <n v="2"/>
    <n v="1391.93"/>
    <n v="2783.86"/>
    <n v="0"/>
    <s v="Ft"/>
    <n v="0"/>
    <n v="6900"/>
    <n v="6500"/>
    <n v="13000"/>
    <n v="9.0299999999999994"/>
    <n v="1173.8999999999999"/>
    <x v="3"/>
    <n v="10216.14"/>
    <s v="n"/>
    <m/>
    <s v=""/>
    <n v="0"/>
  </r>
  <r>
    <x v="57"/>
    <x v="35"/>
    <d v="2026-02-26T00:00:00"/>
    <x v="0"/>
    <d v="2026-02-26T00:00:00"/>
    <n v="2"/>
    <s v="4112/266"/>
    <x v="0"/>
    <x v="0"/>
    <s v="50/2,5 hh piros 9,6 m hosszú ág"/>
    <n v="80"/>
    <n v="1250.4000000000001"/>
    <n v="100032"/>
    <n v="0"/>
    <s v="Ft"/>
    <n v="0"/>
    <n v="3420"/>
    <n v="2565"/>
    <n v="205200"/>
    <n v="2.85"/>
    <n v="5848.2"/>
    <x v="3"/>
    <n v="105168"/>
    <s v="n"/>
    <m/>
    <s v=""/>
    <n v="0"/>
  </r>
  <r>
    <x v="58"/>
    <x v="16"/>
    <d v="2026-02-26T00:00:00"/>
    <x v="0"/>
    <d v="2026-02-26T00:00:00"/>
    <n v="2"/>
    <s v="2416/15471"/>
    <x v="4"/>
    <x v="0"/>
    <s v="9,5  PSO sekli EN13889"/>
    <n v="-2"/>
    <n v="-5230.3"/>
    <n v="10460.6"/>
    <n v="0"/>
    <s v="Ft"/>
    <n v="0"/>
    <n v="14940"/>
    <n v="-14940"/>
    <n v="-29880"/>
    <n v="7"/>
    <n v="-2091.6"/>
    <x v="5"/>
    <n v="-19419.400000000001"/>
    <s v="n"/>
    <m/>
    <s v=""/>
    <n v="0"/>
  </r>
  <r>
    <x v="59"/>
    <x v="36"/>
    <d v="2026-02-26T00:00:00"/>
    <x v="0"/>
    <d v="2026-02-26T00:00:00"/>
    <n v="2"/>
    <s v="23112/745"/>
    <x v="1"/>
    <x v="0"/>
    <s v="KLG 8 teherlánc G80"/>
    <n v="1"/>
    <n v="757.45"/>
    <n v="757.45"/>
    <n v="0"/>
    <s v="Ft"/>
    <n v="0"/>
    <n v="2935"/>
    <n v="2935"/>
    <n v="2935"/>
    <n v="5"/>
    <n v="146.75"/>
    <x v="9"/>
    <n v="2177.5500000000002"/>
    <s v="n"/>
    <m/>
    <s v=""/>
    <n v="0"/>
  </r>
  <r>
    <x v="59"/>
    <x v="36"/>
    <d v="2026-02-26T00:00:00"/>
    <x v="0"/>
    <d v="2026-02-26T00:00:00"/>
    <n v="2"/>
    <s v="23121/607"/>
    <x v="1"/>
    <x v="0"/>
    <s v="KGYG  2 10 gyűjtőkarika G80"/>
    <n v="1"/>
    <n v="742.31"/>
    <n v="742.31"/>
    <n v="0"/>
    <s v="Ft"/>
    <n v="0"/>
    <n v="1930"/>
    <n v="1930"/>
    <n v="1930"/>
    <n v="5"/>
    <n v="96.5"/>
    <x v="9"/>
    <n v="1187.69"/>
    <s v="n"/>
    <m/>
    <s v=""/>
    <n v="0"/>
  </r>
  <r>
    <x v="59"/>
    <x v="36"/>
    <d v="2026-02-26T00:00:00"/>
    <x v="0"/>
    <d v="2026-02-26T00:00:00"/>
    <n v="2"/>
    <s v="2104/982"/>
    <x v="5"/>
    <x v="1"/>
    <s v="Javítási rezsi óradíj"/>
    <n v="0.4"/>
    <n v="7195.04"/>
    <n v="2878.0160000000001"/>
    <n v="0"/>
    <s v="Ft"/>
    <n v="0"/>
    <n v="12000"/>
    <n v="12000"/>
    <n v="4800"/>
    <n v="0"/>
    <n v="0"/>
    <x v="9"/>
    <n v="1921.9839999999999"/>
    <s v="n"/>
    <m/>
    <s v=""/>
    <n v="0"/>
  </r>
  <r>
    <x v="59"/>
    <x v="36"/>
    <d v="2026-02-26T00:00:00"/>
    <x v="0"/>
    <d v="2026-02-26T00:00:00"/>
    <n v="2"/>
    <s v="2317/4430"/>
    <x v="1"/>
    <x v="0"/>
    <s v="Érvényességi tábla"/>
    <n v="4"/>
    <n v="239.51"/>
    <n v="958.04"/>
    <n v="0"/>
    <s v="Ft"/>
    <n v="0"/>
    <n v="1325"/>
    <n v="1325"/>
    <n v="5300"/>
    <n v="5"/>
    <n v="265"/>
    <x v="9"/>
    <n v="4341.96"/>
    <s v="n"/>
    <m/>
    <s v=""/>
    <n v="0"/>
  </r>
  <r>
    <x v="59"/>
    <x v="36"/>
    <d v="2026-02-26T00:00:00"/>
    <x v="0"/>
    <d v="2026-02-26T00:00:00"/>
    <n v="2"/>
    <s v="2101/1493"/>
    <x v="6"/>
    <x v="0"/>
    <s v="CS5 Teherpróba és vizsgálati díj melléklet szerint 02.20"/>
    <n v="1"/>
    <n v="28140"/>
    <n v="28140"/>
    <n v="0"/>
    <s v="Ft"/>
    <n v="0"/>
    <n v="46900"/>
    <n v="46900"/>
    <n v="46900"/>
    <n v="10"/>
    <n v="4690"/>
    <x v="9"/>
    <n v="18760"/>
    <s v="n"/>
    <m/>
    <s v=""/>
    <n v="0"/>
  </r>
  <r>
    <x v="59"/>
    <x v="36"/>
    <d v="2026-02-26T00:00:00"/>
    <x v="0"/>
    <d v="2026-02-26T00:00:00"/>
    <n v="2"/>
    <s v="2317/4454"/>
    <x v="1"/>
    <x v="0"/>
    <s v="Alutábla  RLS BAU"/>
    <n v="10"/>
    <n v="165.41"/>
    <n v="1654.1"/>
    <n v="0"/>
    <s v="Ft"/>
    <n v="0"/>
    <n v="960"/>
    <n v="960"/>
    <n v="9600"/>
    <n v="5"/>
    <n v="480"/>
    <x v="9"/>
    <n v="7945.9"/>
    <s v="n"/>
    <m/>
    <s v=""/>
    <n v="0"/>
  </r>
  <r>
    <x v="59"/>
    <x v="36"/>
    <d v="2026-02-26T00:00:00"/>
    <x v="0"/>
    <d v="2026-02-26T00:00:00"/>
    <n v="2"/>
    <s v="2317/2842"/>
    <x v="1"/>
    <x v="0"/>
    <s v="4mm lánctoldó"/>
    <n v="4"/>
    <n v="34.18"/>
    <n v="136.72"/>
    <n v="0"/>
    <s v="Ft"/>
    <n v="0"/>
    <n v="190"/>
    <n v="190"/>
    <n v="760"/>
    <n v="5"/>
    <n v="38"/>
    <x v="9"/>
    <n v="623.28"/>
    <s v="n"/>
    <m/>
    <s v=""/>
    <n v="0"/>
  </r>
  <r>
    <x v="59"/>
    <x v="36"/>
    <d v="2026-02-26T00:00:00"/>
    <x v="0"/>
    <d v="2026-02-26T00:00:00"/>
    <n v="2"/>
    <s v="2317/631"/>
    <x v="1"/>
    <x v="0"/>
    <s v="10 biztosító lemez /4mm csavarral/"/>
    <n v="4"/>
    <n v="185.02"/>
    <n v="740.08"/>
    <n v="0"/>
    <s v="Ft"/>
    <n v="0"/>
    <n v="1018"/>
    <n v="1018"/>
    <n v="4072"/>
    <n v="5"/>
    <n v="203.6"/>
    <x v="9"/>
    <n v="3331.92"/>
    <s v="n"/>
    <m/>
    <s v=""/>
    <n v="0"/>
  </r>
  <r>
    <x v="60"/>
    <x v="37"/>
    <d v="2026-02-26T00:00:00"/>
    <x v="0"/>
    <d v="2026-02-26T00:00:00"/>
    <n v="2"/>
    <s v="12441/28095"/>
    <x v="8"/>
    <x v="2"/>
    <s v="LC-000156 emelő lánc 5,6x15,7mm, EQ 001 emelőhöz, Load chain KEQ-056"/>
    <n v="7"/>
    <n v="7981.53"/>
    <n v="55870.71"/>
    <n v="0"/>
    <s v="Ft"/>
    <n v="0"/>
    <n v="16000"/>
    <n v="14400"/>
    <n v="100800"/>
    <n v="0"/>
    <n v="0"/>
    <x v="10"/>
    <n v="44929.29"/>
    <s v="n"/>
    <m/>
    <s v=""/>
    <n v="0"/>
  </r>
  <r>
    <x v="60"/>
    <x v="37"/>
    <d v="2026-02-26T00:00:00"/>
    <x v="0"/>
    <d v="2026-02-26T00:00:00"/>
    <n v="2"/>
    <s v="143/16946"/>
    <x v="9"/>
    <x v="1"/>
    <s v="D. 5 Fuvar"/>
    <n v="1"/>
    <n v="2315"/>
    <n v="2315"/>
    <n v="0"/>
    <s v="Ft"/>
    <n v="0"/>
    <n v="2315"/>
    <n v="2400"/>
    <n v="2400"/>
    <n v="0"/>
    <n v="0"/>
    <x v="10"/>
    <n v="85"/>
    <s v="n"/>
    <m/>
    <s v=""/>
    <n v="0"/>
  </r>
  <r>
    <x v="61"/>
    <x v="38"/>
    <d v="2026-02-26T00:00:00"/>
    <x v="0"/>
    <d v="2026-02-26T00:00:00"/>
    <n v="2"/>
    <s v="21213/108"/>
    <x v="2"/>
    <x v="0"/>
    <s v="id 300   4,0 m füles heveder"/>
    <n v="-5"/>
    <n v="-1646.83"/>
    <n v="8234.15"/>
    <n v="0"/>
    <s v="Ft"/>
    <n v="0"/>
    <n v="7800"/>
    <n v="-6240"/>
    <n v="-31200"/>
    <n v="3.5"/>
    <n v="-1092"/>
    <x v="11"/>
    <n v="-22965.85"/>
    <s v="n"/>
    <m/>
    <s v=""/>
    <n v="0"/>
  </r>
  <r>
    <x v="61"/>
    <x v="38"/>
    <d v="2026-02-26T00:00:00"/>
    <x v="0"/>
    <d v="2026-02-26T00:00:00"/>
    <n v="2"/>
    <s v="21212/98"/>
    <x v="2"/>
    <x v="0"/>
    <s v="id 200   3,0 m füles heveder"/>
    <n v="-5"/>
    <n v="-864.27"/>
    <n v="4321.3500000000004"/>
    <n v="0"/>
    <s v="Ft"/>
    <n v="0"/>
    <n v="4000"/>
    <n v="-2800"/>
    <n v="-14000"/>
    <n v="3.5"/>
    <n v="-490"/>
    <x v="11"/>
    <n v="-9678.65"/>
    <s v="n"/>
    <m/>
    <s v=""/>
    <n v="0"/>
  </r>
  <r>
    <x v="61"/>
    <x v="38"/>
    <d v="2026-02-26T00:00:00"/>
    <x v="0"/>
    <d v="2026-02-26T00:00:00"/>
    <n v="2"/>
    <s v="21212/97"/>
    <x v="2"/>
    <x v="0"/>
    <s v="id 200   2,0 m füles heveder"/>
    <n v="-5"/>
    <n v="-612.36"/>
    <n v="3061.8"/>
    <n v="0"/>
    <s v="Ft"/>
    <n v="0"/>
    <n v="3000"/>
    <n v="-2100"/>
    <n v="-10500"/>
    <n v="3.5"/>
    <n v="-367.5"/>
    <x v="11"/>
    <n v="-7438.2"/>
    <s v="n"/>
    <m/>
    <s v=""/>
    <n v="0"/>
  </r>
  <r>
    <x v="61"/>
    <x v="38"/>
    <d v="2026-02-26T00:00:00"/>
    <x v="0"/>
    <d v="2026-02-26T00:00:00"/>
    <n v="2"/>
    <s v="21211/86"/>
    <x v="2"/>
    <x v="0"/>
    <s v="id 100   1,0 m füles heveder"/>
    <n v="-6"/>
    <n v="-217.79"/>
    <n v="1306.74"/>
    <n v="0"/>
    <s v="Ft"/>
    <n v="0"/>
    <n v="1000"/>
    <n v="-700"/>
    <n v="-4200"/>
    <n v="3.5"/>
    <n v="-147"/>
    <x v="11"/>
    <n v="-2893.26"/>
    <s v="n"/>
    <m/>
    <s v=""/>
    <n v="0"/>
  </r>
  <r>
    <x v="61"/>
    <x v="38"/>
    <d v="2026-02-26T00:00:00"/>
    <x v="0"/>
    <d v="2026-02-26T00:00:00"/>
    <n v="2"/>
    <s v="2102/2431"/>
    <x v="3"/>
    <x v="1"/>
    <s v="*V.18 Fuvar"/>
    <n v="-1"/>
    <n v="11530"/>
    <n v="-11530"/>
    <n v="0"/>
    <s v="Ft"/>
    <n v="0"/>
    <n v="3169"/>
    <n v="0"/>
    <n v="0"/>
    <n v="0"/>
    <n v="0"/>
    <x v="11"/>
    <n v="11530"/>
    <s v="n"/>
    <m/>
    <s v=""/>
    <n v="0"/>
  </r>
  <r>
    <x v="62"/>
    <x v="38"/>
    <d v="2026-02-26T00:00:00"/>
    <x v="0"/>
    <d v="2026-02-26T00:00:00"/>
    <n v="2"/>
    <s v="21213/108"/>
    <x v="2"/>
    <x v="0"/>
    <s v="id 300   4,0 m füles heveder"/>
    <n v="5"/>
    <n v="1646.83"/>
    <n v="8234.15"/>
    <n v="0"/>
    <s v="Ft"/>
    <n v="0"/>
    <n v="7800"/>
    <n v="6240"/>
    <n v="31200"/>
    <n v="3.5"/>
    <n v="1092"/>
    <x v="11"/>
    <n v="22965.85"/>
    <s v="n"/>
    <m/>
    <s v=""/>
    <n v="0"/>
  </r>
  <r>
    <x v="62"/>
    <x v="38"/>
    <d v="2026-02-26T00:00:00"/>
    <x v="0"/>
    <d v="2026-02-26T00:00:00"/>
    <n v="2"/>
    <s v="21212/98"/>
    <x v="2"/>
    <x v="0"/>
    <s v="id 200   3,0 m füles heveder"/>
    <n v="5"/>
    <n v="864.27"/>
    <n v="4321.3500000000004"/>
    <n v="0"/>
    <s v="Ft"/>
    <n v="0"/>
    <n v="4000"/>
    <n v="2800"/>
    <n v="14000"/>
    <n v="3.5"/>
    <n v="490"/>
    <x v="11"/>
    <n v="9678.65"/>
    <s v="n"/>
    <m/>
    <s v=""/>
    <n v="0"/>
  </r>
  <r>
    <x v="62"/>
    <x v="38"/>
    <d v="2026-02-26T00:00:00"/>
    <x v="0"/>
    <d v="2026-02-26T00:00:00"/>
    <n v="2"/>
    <s v="21212/97"/>
    <x v="2"/>
    <x v="0"/>
    <s v="id 200   2,0 m füles heveder"/>
    <n v="5"/>
    <n v="612.36"/>
    <n v="3061.8"/>
    <n v="0"/>
    <s v="Ft"/>
    <n v="0"/>
    <n v="3000"/>
    <n v="2100"/>
    <n v="10500"/>
    <n v="3.5"/>
    <n v="367.5"/>
    <x v="11"/>
    <n v="7438.2"/>
    <s v="n"/>
    <m/>
    <s v=""/>
    <n v="0"/>
  </r>
  <r>
    <x v="62"/>
    <x v="38"/>
    <d v="2026-02-26T00:00:00"/>
    <x v="0"/>
    <d v="2026-02-26T00:00:00"/>
    <n v="2"/>
    <s v="21211/86"/>
    <x v="2"/>
    <x v="0"/>
    <s v="id 100   1,0 m füles heveder"/>
    <n v="6"/>
    <n v="217.79"/>
    <n v="1306.74"/>
    <n v="0"/>
    <s v="Ft"/>
    <n v="0"/>
    <n v="1000"/>
    <n v="700"/>
    <n v="4200"/>
    <n v="3.5"/>
    <n v="147"/>
    <x v="11"/>
    <n v="2893.26"/>
    <s v="n"/>
    <m/>
    <s v=""/>
    <n v="0"/>
  </r>
  <r>
    <x v="62"/>
    <x v="38"/>
    <d v="2026-02-26T00:00:00"/>
    <x v="0"/>
    <d v="2026-02-26T00:00:00"/>
    <n v="2"/>
    <s v="2102/2431"/>
    <x v="3"/>
    <x v="1"/>
    <s v="*V.18 Fuvar"/>
    <n v="1"/>
    <n v="11530"/>
    <n v="11530"/>
    <n v="0"/>
    <s v="Ft"/>
    <n v="0"/>
    <n v="3169"/>
    <n v="0"/>
    <n v="0"/>
    <n v="0"/>
    <n v="0"/>
    <x v="11"/>
    <n v="-11530"/>
    <s v="n"/>
    <m/>
    <s v=""/>
    <n v="0"/>
  </r>
  <r>
    <x v="63"/>
    <x v="39"/>
    <d v="2026-02-26T00:00:00"/>
    <x v="0"/>
    <d v="2026-02-26T00:00:00"/>
    <n v="2"/>
    <s v="2124/1124"/>
    <x v="2"/>
    <x v="0"/>
    <s v="idm 100  2/4 m végtelen heveder"/>
    <n v="2"/>
    <n v="510.02"/>
    <n v="1020.04"/>
    <n v="0"/>
    <s v="Ft"/>
    <n v="0"/>
    <n v="2320"/>
    <n v="2920"/>
    <n v="5840"/>
    <n v="16.16"/>
    <n v="943.74399999999991"/>
    <x v="5"/>
    <n v="4819.96"/>
    <s v="n"/>
    <m/>
    <s v=""/>
    <n v="0"/>
  </r>
  <r>
    <x v="63"/>
    <x v="39"/>
    <d v="2026-02-26T00:00:00"/>
    <x v="0"/>
    <d v="2026-02-26T00:00:00"/>
    <n v="2"/>
    <s v="2124/4163"/>
    <x v="2"/>
    <x v="0"/>
    <s v="idm 100  1,5/3 m végtelen heveder"/>
    <n v="2"/>
    <n v="377"/>
    <n v="754"/>
    <n v="0"/>
    <s v="Ft"/>
    <n v="0"/>
    <n v="1820"/>
    <n v="2560"/>
    <n v="5120"/>
    <n v="18.670000000000002"/>
    <n v="955.90400000000011"/>
    <x v="5"/>
    <n v="4366"/>
    <s v="n"/>
    <m/>
    <s v=""/>
    <n v="0"/>
  </r>
  <r>
    <x v="63"/>
    <x v="39"/>
    <d v="2026-02-26T00:00:00"/>
    <x v="0"/>
    <d v="2026-02-26T00:00:00"/>
    <n v="2"/>
    <s v="2102/24796"/>
    <x v="3"/>
    <x v="1"/>
    <s v="*M.108 Fuvar"/>
    <n v="1"/>
    <n v="2154"/>
    <n v="2154"/>
    <n v="0"/>
    <s v="Ft"/>
    <n v="0"/>
    <n v="2154"/>
    <n v="2500"/>
    <n v="2500"/>
    <n v="0"/>
    <n v="0"/>
    <x v="5"/>
    <n v="346"/>
    <s v="n"/>
    <m/>
    <s v=""/>
    <n v="0"/>
  </r>
  <r>
    <x v="64"/>
    <x v="40"/>
    <d v="2026-02-26T00:00:00"/>
    <x v="0"/>
    <d v="2026-02-26T00:00:00"/>
    <n v="2"/>
    <s v="1318/27670"/>
    <x v="7"/>
    <x v="2"/>
    <s v="TSP 030 - 3,0t kézi futómű 82-204 mm &quot;C&quot; csatlakozóval"/>
    <n v="4"/>
    <n v="103878.01"/>
    <n v="415512.04"/>
    <n v="502"/>
    <s v="EUR"/>
    <n v="375.13"/>
    <n v="200800"/>
    <n v="188315.27"/>
    <n v="753261.08"/>
    <n v="4"/>
    <n v="30130.443199999998"/>
    <x v="0"/>
    <n v="337749.04"/>
    <s v="n"/>
    <m/>
    <s v=""/>
    <n v="2008"/>
  </r>
  <r>
    <x v="65"/>
    <x v="41"/>
    <d v="2026-02-26T00:00:00"/>
    <x v="0"/>
    <d v="2026-02-26T00:00:00"/>
    <n v="2"/>
    <s v="21111/2"/>
    <x v="2"/>
    <x v="0"/>
    <s v="irs 10  1,0/2  m körkötél"/>
    <n v="2"/>
    <n v="290.14999999999998"/>
    <n v="580.29999999999995"/>
    <n v="0"/>
    <s v="Ft"/>
    <n v="0"/>
    <n v="1700"/>
    <n v="1190"/>
    <n v="2380"/>
    <n v="3"/>
    <n v="71.400000000000006"/>
    <x v="8"/>
    <n v="1799.7"/>
    <s v="n"/>
    <m/>
    <s v=""/>
    <n v="0"/>
  </r>
  <r>
    <x v="65"/>
    <x v="41"/>
    <d v="2026-02-26T00:00:00"/>
    <x v="0"/>
    <d v="2026-02-26T00:00:00"/>
    <n v="2"/>
    <s v="21211/90"/>
    <x v="2"/>
    <x v="0"/>
    <s v="id 100   4,0 m füles heveder"/>
    <n v="2"/>
    <n v="674.86"/>
    <n v="1349.72"/>
    <n v="0"/>
    <s v="Ft"/>
    <n v="0"/>
    <n v="2800"/>
    <n v="1960"/>
    <n v="3920"/>
    <n v="3"/>
    <n v="117.6"/>
    <x v="8"/>
    <n v="2570.2799999999997"/>
    <s v="n"/>
    <m/>
    <s v=""/>
    <n v="0"/>
  </r>
  <r>
    <x v="65"/>
    <x v="41"/>
    <d v="2026-02-26T00:00:00"/>
    <x v="0"/>
    <d v="2026-02-26T00:00:00"/>
    <n v="2"/>
    <s v="4111/219"/>
    <x v="0"/>
    <x v="0"/>
    <s v="50/2 hh 8 m rakományrögzítő 26188"/>
    <n v="4"/>
    <n v="1478.09"/>
    <n v="5912.36"/>
    <n v="0"/>
    <s v="Ft"/>
    <n v="0"/>
    <n v="4500"/>
    <n v="3100"/>
    <n v="12400"/>
    <n v="1.1000000000000001"/>
    <n v="136.4"/>
    <x v="8"/>
    <n v="6487.64"/>
    <s v="n"/>
    <m/>
    <s v=""/>
    <n v="0"/>
  </r>
  <r>
    <x v="65"/>
    <x v="41"/>
    <d v="2026-02-26T00:00:00"/>
    <x v="0"/>
    <d v="2026-02-26T00:00:00"/>
    <n v="2"/>
    <s v="4111/236"/>
    <x v="0"/>
    <x v="0"/>
    <s v="35/1 hh  6,0 m rakományrögzítő 11074"/>
    <n v="5"/>
    <n v="776.81"/>
    <n v="3884.0499999999997"/>
    <n v="0"/>
    <s v="Ft"/>
    <n v="0"/>
    <n v="2000"/>
    <n v="1610"/>
    <n v="8050"/>
    <n v="3"/>
    <n v="241.5"/>
    <x v="8"/>
    <n v="4165.9500000000007"/>
    <s v="n"/>
    <m/>
    <s v=""/>
    <n v="0"/>
  </r>
  <r>
    <x v="65"/>
    <x v="41"/>
    <d v="2026-02-26T00:00:00"/>
    <x v="0"/>
    <d v="2026-02-26T00:00:00"/>
    <n v="2"/>
    <s v="4111/4097"/>
    <x v="0"/>
    <x v="0"/>
    <s v="25/0,5 hh  6,0 m rakományrögzítő Z"/>
    <n v="6"/>
    <n v="661.42"/>
    <n v="3968.5199999999995"/>
    <n v="0"/>
    <s v="Ft"/>
    <n v="0"/>
    <n v="1560"/>
    <n v="1110"/>
    <n v="6660"/>
    <n v="1.5"/>
    <n v="99.9"/>
    <x v="8"/>
    <n v="2691.4800000000005"/>
    <s v="n"/>
    <m/>
    <s v=""/>
    <n v="0"/>
  </r>
  <r>
    <x v="65"/>
    <x v="41"/>
    <d v="2026-02-26T00:00:00"/>
    <x v="0"/>
    <d v="2026-02-26T00:00:00"/>
    <n v="2"/>
    <s v="2102/6043"/>
    <x v="3"/>
    <x v="1"/>
    <s v="*V.29 Fuvar"/>
    <n v="1"/>
    <n v="2942"/>
    <n v="2942"/>
    <n v="0"/>
    <s v="Ft"/>
    <n v="0"/>
    <n v="2942"/>
    <n v="0"/>
    <n v="0"/>
    <n v="0"/>
    <n v="0"/>
    <x v="8"/>
    <n v="-2942"/>
    <s v="n"/>
    <m/>
    <s v=""/>
    <n v="0"/>
  </r>
  <r>
    <x v="66"/>
    <x v="41"/>
    <d v="2026-02-26T00:00:00"/>
    <x v="0"/>
    <d v="2026-02-26T00:00:00"/>
    <n v="2"/>
    <s v="21112/13"/>
    <x v="2"/>
    <x v="0"/>
    <s v="irs 20   1,0/2  m körkötél"/>
    <n v="2"/>
    <n v="420.21"/>
    <n v="840.42"/>
    <n v="0"/>
    <s v="Ft"/>
    <n v="0"/>
    <n v="2600"/>
    <n v="1820"/>
    <n v="3640"/>
    <n v="4.99"/>
    <n v="181.63600000000002"/>
    <x v="8"/>
    <n v="2799.58"/>
    <s v="n"/>
    <m/>
    <s v=""/>
    <n v="0"/>
  </r>
  <r>
    <x v="66"/>
    <x v="41"/>
    <d v="2026-02-26T00:00:00"/>
    <x v="0"/>
    <d v="2026-02-26T00:00:00"/>
    <n v="2"/>
    <s v="21212/97"/>
    <x v="2"/>
    <x v="0"/>
    <s v="id 200   2,0 m füles heveder"/>
    <n v="2"/>
    <n v="612.36"/>
    <n v="1224.72"/>
    <n v="0"/>
    <s v="Ft"/>
    <n v="0"/>
    <n v="3000"/>
    <n v="2100"/>
    <n v="4200"/>
    <n v="4.99"/>
    <n v="209.58"/>
    <x v="8"/>
    <n v="2975.2799999999997"/>
    <s v="n"/>
    <m/>
    <s v=""/>
    <n v="0"/>
  </r>
  <r>
    <x v="67"/>
    <x v="42"/>
    <d v="2026-02-26T00:00:00"/>
    <x v="0"/>
    <d v="2026-02-26T00:00:00"/>
    <n v="2"/>
    <s v="21414/14615"/>
    <x v="2"/>
    <x v="0"/>
    <s v="irg4-21 0,5 m poliészter függeszték"/>
    <n v="2"/>
    <n v="10836.82"/>
    <n v="21673.64"/>
    <n v="0"/>
    <s v="Ft"/>
    <n v="0"/>
    <n v="32000"/>
    <n v="28800"/>
    <n v="57600"/>
    <n v="6"/>
    <n v="3456"/>
    <x v="3"/>
    <n v="35926.36"/>
    <s v="n"/>
    <m/>
    <s v=""/>
    <n v="0"/>
  </r>
  <r>
    <x v="67"/>
    <x v="42"/>
    <d v="2026-02-26T00:00:00"/>
    <x v="0"/>
    <d v="2026-02-26T00:00:00"/>
    <n v="2"/>
    <s v="2102/9734"/>
    <x v="3"/>
    <x v="1"/>
    <s v="*M.22 Fuvar"/>
    <n v="1"/>
    <n v="2550"/>
    <n v="2550"/>
    <n v="0"/>
    <s v="Ft"/>
    <n v="0"/>
    <n v="2550"/>
    <n v="2400"/>
    <n v="2400"/>
    <n v="0"/>
    <n v="0"/>
    <x v="3"/>
    <n v="-150"/>
    <s v="n"/>
    <m/>
    <s v=""/>
    <n v="0"/>
  </r>
  <r>
    <x v="68"/>
    <x v="43"/>
    <d v="2026-02-26T00:00:00"/>
    <x v="0"/>
    <d v="2026-02-26T00:00:00"/>
    <n v="2"/>
    <s v="21112/8736"/>
    <x v="2"/>
    <x v="0"/>
    <s v="irs 20  0,8/1,6  m körkötél"/>
    <n v="6"/>
    <n v="2476"/>
    <n v="14856"/>
    <n v="0"/>
    <s v="Ft"/>
    <n v="0"/>
    <n v="11495"/>
    <n v="6800"/>
    <n v="40800"/>
    <n v="2"/>
    <n v="816"/>
    <x v="6"/>
    <n v="25944"/>
    <s v="n"/>
    <m/>
    <s v=""/>
    <n v="0"/>
  </r>
  <r>
    <x v="68"/>
    <x v="43"/>
    <d v="2026-02-26T00:00:00"/>
    <x v="0"/>
    <d v="2026-02-26T00:00:00"/>
    <n v="2"/>
    <s v="2102/3974"/>
    <x v="3"/>
    <x v="1"/>
    <s v="*V.24 Fuvar"/>
    <n v="1"/>
    <n v="2143"/>
    <n v="2143"/>
    <n v="0"/>
    <s v="Ft"/>
    <n v="0"/>
    <n v="2143"/>
    <n v="0"/>
    <n v="0"/>
    <n v="0"/>
    <n v="0"/>
    <x v="6"/>
    <n v="-2143"/>
    <s v="n"/>
    <m/>
    <s v=""/>
    <n v="0"/>
  </r>
  <r>
    <x v="69"/>
    <x v="44"/>
    <d v="2026-02-26T00:00:00"/>
    <x v="0"/>
    <d v="2026-02-26T00:00:00"/>
    <n v="2"/>
    <s v="23131/726"/>
    <x v="1"/>
    <x v="0"/>
    <s v="KTG 7/8  összekötő elem G80"/>
    <n v="2"/>
    <n v="482.13"/>
    <n v="964.26"/>
    <n v="0"/>
    <s v="Ft"/>
    <n v="0"/>
    <n v="1510"/>
    <n v="1510"/>
    <n v="3020"/>
    <n v="5"/>
    <n v="151"/>
    <x v="5"/>
    <n v="2055.7399999999998"/>
    <s v="n"/>
    <m/>
    <s v=""/>
    <n v="0"/>
  </r>
  <r>
    <x v="69"/>
    <x v="44"/>
    <d v="2026-02-26T00:00:00"/>
    <x v="0"/>
    <d v="2026-02-26T00:00:00"/>
    <n v="2"/>
    <s v="2102/19197"/>
    <x v="3"/>
    <x v="1"/>
    <s v="*M.29 Fuvar"/>
    <n v="1"/>
    <n v="1626"/>
    <n v="1626"/>
    <n v="0"/>
    <s v="Ft"/>
    <n v="0"/>
    <n v="1626"/>
    <n v="0"/>
    <n v="0"/>
    <n v="0"/>
    <n v="0"/>
    <x v="5"/>
    <n v="-1626"/>
    <s v="n"/>
    <m/>
    <s v=""/>
    <n v="0"/>
  </r>
  <r>
    <x v="70"/>
    <x v="45"/>
    <d v="2026-02-26T00:00:00"/>
    <x v="0"/>
    <d v="2026-02-26T00:00:00"/>
    <n v="2"/>
    <s v="21212/98"/>
    <x v="2"/>
    <x v="0"/>
    <s v="id 200   3,0 m füles heveder lapos füllel /A02591-A02600"/>
    <n v="10"/>
    <n v="864.27"/>
    <n v="8642.7000000000007"/>
    <n v="0"/>
    <s v="Ft"/>
    <n v="0"/>
    <n v="4000"/>
    <n v="2590"/>
    <n v="25900"/>
    <n v="2.5"/>
    <n v="647.5"/>
    <x v="6"/>
    <n v="17257.3"/>
    <s v="n"/>
    <m/>
    <s v=""/>
    <n v="0"/>
  </r>
  <r>
    <x v="70"/>
    <x v="45"/>
    <d v="2026-02-26T00:00:00"/>
    <x v="0"/>
    <d v="2026-02-26T00:00:00"/>
    <n v="2"/>
    <s v="21219/20482"/>
    <x v="2"/>
    <x v="0"/>
    <s v="id  200  5 m füles heveder lapos füllel /A02541-A02590"/>
    <n v="50"/>
    <n v="1830.75"/>
    <n v="91537.5"/>
    <n v="0"/>
    <s v="Ft"/>
    <n v="0"/>
    <n v="8700"/>
    <n v="3810"/>
    <n v="190500"/>
    <n v="0.61"/>
    <n v="1162.05"/>
    <x v="6"/>
    <n v="98962.5"/>
    <s v="n"/>
    <m/>
    <s v=""/>
    <n v="0"/>
  </r>
  <r>
    <x v="70"/>
    <x v="45"/>
    <d v="2026-02-26T00:00:00"/>
    <x v="0"/>
    <d v="2026-02-26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6"/>
    <n v="-1900"/>
    <s v="n"/>
    <m/>
    <s v=""/>
    <n v="0"/>
  </r>
  <r>
    <x v="70"/>
    <x v="45"/>
    <d v="2026-02-26T00:00:00"/>
    <x v="0"/>
    <d v="2026-02-26T00:00:00"/>
    <n v="2"/>
    <s v="2102/3974"/>
    <x v="3"/>
    <x v="1"/>
    <s v="*V.24 Fuvar"/>
    <n v="1"/>
    <n v="11659"/>
    <n v="11659"/>
    <n v="0"/>
    <s v="Ft"/>
    <n v="0"/>
    <n v="11659"/>
    <n v="0"/>
    <n v="0"/>
    <n v="0"/>
    <n v="0"/>
    <x v="6"/>
    <n v="-11659"/>
    <s v="n"/>
    <m/>
    <s v=""/>
    <n v="0"/>
  </r>
  <r>
    <x v="71"/>
    <x v="46"/>
    <d v="2026-02-26T00:00:00"/>
    <x v="0"/>
    <d v="2026-02-26T00:00:00"/>
    <n v="2"/>
    <s v="4111/12991"/>
    <x v="0"/>
    <x v="0"/>
    <s v="25/0,25  4,0 m csatos TOP"/>
    <n v="2"/>
    <n v="165.83"/>
    <n v="331.66"/>
    <n v="0"/>
    <s v="Ft"/>
    <n v="0"/>
    <n v="700"/>
    <n v="1100"/>
    <n v="2200"/>
    <n v="20.91"/>
    <n v="460.02"/>
    <x v="0"/>
    <n v="1868.34"/>
    <s v="n"/>
    <m/>
    <s v=""/>
    <n v="0"/>
  </r>
  <r>
    <x v="72"/>
    <x v="47"/>
    <d v="2026-02-26T00:00:00"/>
    <x v="0"/>
    <d v="2026-02-25T00:00:00"/>
    <n v="2"/>
    <s v="2101/6953"/>
    <x v="6"/>
    <x v="0"/>
    <s v="M5 Fővizsgálati  díj melléklet szerint"/>
    <n v="1"/>
    <n v="597810"/>
    <n v="597810"/>
    <n v="0"/>
    <s v="Ft"/>
    <n v="0"/>
    <n v="996350"/>
    <n v="1276000"/>
    <n v="1276000"/>
    <n v="16.57"/>
    <n v="211433.2"/>
    <x v="3"/>
    <n v="678190"/>
    <s v="n"/>
    <m/>
    <s v=""/>
    <n v="0"/>
  </r>
  <r>
    <x v="72"/>
    <x v="47"/>
    <d v="2026-02-26T00:00:00"/>
    <x v="0"/>
    <d v="2026-02-25T00:00:00"/>
    <n v="2"/>
    <s v="2103/11818"/>
    <x v="14"/>
    <x v="1"/>
    <s v="M2 Kiszállási díj (468kmx250Ft)"/>
    <n v="1"/>
    <n v="70200"/>
    <n v="70200"/>
    <n v="0"/>
    <s v="Ft"/>
    <n v="0"/>
    <n v="118000"/>
    <n v="117000"/>
    <n v="117000"/>
    <n v="0"/>
    <n v="0"/>
    <x v="3"/>
    <n v="46800"/>
    <s v="n"/>
    <m/>
    <s v=""/>
    <n v="0"/>
  </r>
  <r>
    <x v="72"/>
    <x v="47"/>
    <d v="2026-02-26T00:00:00"/>
    <x v="0"/>
    <d v="2026-02-25T00:00:00"/>
    <n v="2"/>
    <s v="2317/631"/>
    <x v="1"/>
    <x v="0"/>
    <s v="10 biztosító lemez /4mm csavarral/"/>
    <n v="2"/>
    <n v="185.02"/>
    <n v="370.04"/>
    <n v="0"/>
    <s v="Ft"/>
    <n v="0"/>
    <n v="1018"/>
    <n v="1018"/>
    <n v="2036"/>
    <n v="5"/>
    <n v="101.8"/>
    <x v="3"/>
    <n v="1665.96"/>
    <s v="n"/>
    <m/>
    <s v=""/>
    <n v="0"/>
  </r>
  <r>
    <x v="73"/>
    <x v="48"/>
    <d v="2026-02-26T00:00:00"/>
    <x v="0"/>
    <d v="2026-02-26T00:00:00"/>
    <n v="2"/>
    <s v="23151/672"/>
    <x v="1"/>
    <x v="0"/>
    <s v="KHLG 6  láncos horog G80"/>
    <n v="20"/>
    <n v="396.32"/>
    <n v="7926.4"/>
    <n v="0"/>
    <s v="Ft"/>
    <n v="0"/>
    <n v="1240"/>
    <n v="1760"/>
    <n v="35200"/>
    <n v="15.34"/>
    <n v="5399.68"/>
    <x v="4"/>
    <n v="27273.599999999999"/>
    <s v="n"/>
    <m/>
    <s v=""/>
    <n v="0"/>
  </r>
  <r>
    <x v="73"/>
    <x v="48"/>
    <d v="2026-02-26T00:00:00"/>
    <x v="0"/>
    <d v="2026-02-26T00:00:00"/>
    <n v="2"/>
    <s v="23151/670"/>
    <x v="1"/>
    <x v="0"/>
    <s v="KHLG 13 láncos horog G80"/>
    <n v="10"/>
    <n v="1820.55"/>
    <n v="18205.5"/>
    <n v="0"/>
    <s v="Ft"/>
    <n v="0"/>
    <n v="5660"/>
    <n v="6560"/>
    <n v="65600"/>
    <n v="9.8000000000000007"/>
    <n v="6428.8"/>
    <x v="4"/>
    <n v="47394.5"/>
    <s v="n"/>
    <m/>
    <s v=""/>
    <n v="0"/>
  </r>
  <r>
    <x v="73"/>
    <x v="48"/>
    <d v="2026-02-26T00:00:00"/>
    <x v="0"/>
    <d v="2026-02-26T00:00:00"/>
    <n v="2"/>
    <s v="2317/636"/>
    <x v="1"/>
    <x v="0"/>
    <s v="8,0 biztosító lemez"/>
    <n v="20"/>
    <n v="169.47"/>
    <n v="3389.4"/>
    <n v="0"/>
    <s v="Ft"/>
    <n v="0"/>
    <n v="890"/>
    <n v="1210"/>
    <n v="24200"/>
    <n v="14.26"/>
    <n v="3450.92"/>
    <x v="4"/>
    <n v="20810.599999999999"/>
    <s v="n"/>
    <m/>
    <s v=""/>
    <n v="0"/>
  </r>
  <r>
    <x v="73"/>
    <x v="48"/>
    <d v="2026-02-26T00:00:00"/>
    <x v="0"/>
    <d v="2026-02-26T00:00:00"/>
    <n v="2"/>
    <s v="2317/635"/>
    <x v="1"/>
    <x v="0"/>
    <s v="6 biztosító lemez"/>
    <n v="20"/>
    <n v="155.16999999999999"/>
    <n v="3103.3999999999996"/>
    <n v="0"/>
    <s v="Ft"/>
    <n v="0"/>
    <n v="778"/>
    <n v="960"/>
    <n v="19200"/>
    <n v="11.64"/>
    <n v="2234.88"/>
    <x v="4"/>
    <n v="16096.6"/>
    <s v="n"/>
    <m/>
    <s v=""/>
    <n v="0"/>
  </r>
  <r>
    <x v="73"/>
    <x v="48"/>
    <d v="2026-02-26T00:00:00"/>
    <x v="0"/>
    <d v="2026-02-26T00:00:00"/>
    <n v="2"/>
    <s v="2416/15467"/>
    <x v="4"/>
    <x v="0"/>
    <s v="0,75  PSO sekli EN13889"/>
    <n v="30"/>
    <n v="196.79"/>
    <n v="5903.7"/>
    <n v="0"/>
    <s v="Ft"/>
    <n v="0"/>
    <n v="560"/>
    <n v="560"/>
    <n v="16800"/>
    <n v="7"/>
    <n v="1176"/>
    <x v="4"/>
    <n v="10896.3"/>
    <s v="n"/>
    <m/>
    <s v=""/>
    <n v="0"/>
  </r>
  <r>
    <x v="74"/>
    <x v="49"/>
    <d v="2026-02-26T00:00:00"/>
    <x v="0"/>
    <d v="2026-02-10T00:00:00"/>
    <n v="2"/>
    <s v="2511/533"/>
    <x v="10"/>
    <x v="0"/>
    <s v="QC-2A  lemezmegfogó 25 mm Szállítás"/>
    <n v="1"/>
    <n v="13061.93"/>
    <n v="13061.93"/>
    <n v="0"/>
    <s v="Ft"/>
    <n v="0"/>
    <n v="65800"/>
    <n v="62820"/>
    <n v="62820"/>
    <n v="6.37"/>
    <n v="4001.634"/>
    <x v="0"/>
    <n v="49758.07"/>
    <s v="i"/>
    <m/>
    <n v="1"/>
    <n v="0"/>
  </r>
  <r>
    <x v="74"/>
    <x v="49"/>
    <d v="2026-02-26T00:00:00"/>
    <x v="0"/>
    <d v="2026-02-10T00:00:00"/>
    <n v="2"/>
    <s v="2511/531"/>
    <x v="10"/>
    <x v="0"/>
    <s v="QC-1A  lemezmegfogó 20 mm Heggesztő"/>
    <n v="2"/>
    <n v="10625.73"/>
    <n v="21251.46"/>
    <n v="0"/>
    <s v="Ft"/>
    <n v="0"/>
    <n v="50245"/>
    <n v="49721"/>
    <n v="99442"/>
    <n v="6.85"/>
    <n v="6811.7769999999991"/>
    <x v="0"/>
    <n v="78190.540000000008"/>
    <s v="i"/>
    <m/>
    <n v="1"/>
    <n v="0"/>
  </r>
  <r>
    <x v="74"/>
    <x v="49"/>
    <d v="2026-02-26T00:00:00"/>
    <x v="0"/>
    <d v="2026-02-10T00:00:00"/>
    <n v="2"/>
    <s v="2511/530"/>
    <x v="10"/>
    <x v="0"/>
    <s v="QC-0,5A   lemezmegfogó 15 mm Lakatos műhely"/>
    <n v="2"/>
    <n v="7528.34"/>
    <n v="15056.68"/>
    <n v="0"/>
    <s v="Ft"/>
    <n v="0"/>
    <n v="35315"/>
    <n v="35390"/>
    <n v="70780"/>
    <n v="7.07"/>
    <n v="5004.1460000000006"/>
    <x v="0"/>
    <n v="55723.32"/>
    <s v="i"/>
    <m/>
    <n v="1"/>
    <n v="0"/>
  </r>
  <r>
    <x v="74"/>
    <x v="49"/>
    <d v="2026-02-26T00:00:00"/>
    <x v="0"/>
    <d v="2026-02-10T00:00:00"/>
    <n v="2"/>
    <s v="2511/530"/>
    <x v="10"/>
    <x v="0"/>
    <s v="QC-0,5A   lemezmegfogó 15 mm Heggesztő"/>
    <n v="2"/>
    <n v="7528.34"/>
    <n v="15056.68"/>
    <n v="0"/>
    <s v="Ft"/>
    <n v="0"/>
    <n v="35315"/>
    <n v="35390"/>
    <n v="70780"/>
    <n v="7.06"/>
    <n v="4997.0680000000002"/>
    <x v="0"/>
    <n v="55723.32"/>
    <s v="i"/>
    <m/>
    <n v="1"/>
    <n v="0"/>
  </r>
  <r>
    <x v="74"/>
    <x v="49"/>
    <d v="2026-02-26T00:00:00"/>
    <x v="0"/>
    <d v="2026-02-10T00:00:00"/>
    <n v="2"/>
    <s v="255/27969"/>
    <x v="10"/>
    <x v="0"/>
    <s v="PHW 6,0T/párban haszn. Csőmegfogó horog Üzem"/>
    <n v="2"/>
    <n v="61303.46"/>
    <n v="122606.92"/>
    <n v="0"/>
    <s v="Ft"/>
    <n v="0"/>
    <n v="130240"/>
    <n v="133416"/>
    <n v="266832"/>
    <n v="5.83"/>
    <n v="15556.3056"/>
    <x v="0"/>
    <n v="144225.08000000002"/>
    <s v="i"/>
    <m/>
    <n v="1"/>
    <n v="0"/>
  </r>
  <r>
    <x v="74"/>
    <x v="49"/>
    <d v="2026-02-26T00:00:00"/>
    <x v="0"/>
    <d v="2026-02-10T00:00:00"/>
    <n v="2"/>
    <s v="23162/18488"/>
    <x v="1"/>
    <x v="0"/>
    <s v="lrg 2 - 425 KRHG - lánc függeszték 1,5 m Extruder"/>
    <n v="1"/>
    <n v="14701.99"/>
    <n v="14701.99"/>
    <n v="0"/>
    <s v="Ft"/>
    <n v="0"/>
    <n v="45520"/>
    <n v="44568"/>
    <n v="44568"/>
    <n v="9.16"/>
    <n v="4082.4288000000001"/>
    <x v="0"/>
    <n v="29866.010000000002"/>
    <s v="i"/>
    <m/>
    <n v="1"/>
    <n v="0"/>
  </r>
  <r>
    <x v="74"/>
    <x v="49"/>
    <d v="2026-02-26T00:00:00"/>
    <x v="0"/>
    <d v="2026-02-10T00:00:00"/>
    <n v="2"/>
    <s v="23165/27961"/>
    <x v="1"/>
    <x v="0"/>
    <s v="lrg 1 - 200 KRHG - lánc függeszték 3 m + mindkét végén KGYG2-8 Körasztal"/>
    <n v="2"/>
    <n v="6915.87"/>
    <n v="13831.74"/>
    <n v="0"/>
    <s v="Ft"/>
    <n v="0"/>
    <n v="23260"/>
    <n v="23634"/>
    <n v="47268"/>
    <n v="10.47"/>
    <n v="4948.9596000000001"/>
    <x v="0"/>
    <n v="33436.26"/>
    <s v="i"/>
    <m/>
    <n v="1"/>
    <n v="0"/>
  </r>
  <r>
    <x v="74"/>
    <x v="49"/>
    <d v="2026-02-26T00:00:00"/>
    <x v="0"/>
    <d v="2026-02-10T00:00:00"/>
    <n v="2"/>
    <s v="23152/661"/>
    <x v="1"/>
    <x v="0"/>
    <s v="KHG 13  szemes horog G80 Extruder"/>
    <n v="4"/>
    <n v="1885.11"/>
    <n v="7540.44"/>
    <n v="0"/>
    <s v="Ft"/>
    <n v="0"/>
    <n v="4990"/>
    <n v="5112"/>
    <n v="20448"/>
    <n v="5.84"/>
    <n v="1194.1632"/>
    <x v="0"/>
    <n v="12907.560000000001"/>
    <s v="i"/>
    <m/>
    <n v="1"/>
    <n v="0"/>
  </r>
  <r>
    <x v="74"/>
    <x v="49"/>
    <d v="2026-02-26T00:00:00"/>
    <x v="0"/>
    <d v="2026-02-10T00:00:00"/>
    <n v="2"/>
    <s v="21112/15"/>
    <x v="2"/>
    <x v="0"/>
    <s v="irs 20  2,0/4  m körkötél Szállítás"/>
    <n v="2"/>
    <n v="847.79"/>
    <n v="1695.58"/>
    <n v="0"/>
    <s v="Ft"/>
    <n v="0"/>
    <n v="4200"/>
    <n v="4320"/>
    <n v="8640"/>
    <n v="10.83"/>
    <n v="935.71199999999999"/>
    <x v="0"/>
    <n v="6944.42"/>
    <s v="i"/>
    <m/>
    <n v="1"/>
    <n v="0"/>
  </r>
  <r>
    <x v="74"/>
    <x v="49"/>
    <d v="2026-02-26T00:00:00"/>
    <x v="0"/>
    <d v="2026-02-10T00:00:00"/>
    <n v="2"/>
    <s v="21112/20"/>
    <x v="2"/>
    <x v="0"/>
    <s v="irs 20   6,0/12 m körkötél Szállítás"/>
    <n v="3"/>
    <n v="2721.05"/>
    <n v="8163.1500000000005"/>
    <n v="0"/>
    <s v="Ft"/>
    <n v="0"/>
    <n v="10600"/>
    <n v="10710"/>
    <n v="32130"/>
    <n v="10.31"/>
    <n v="3312.6030000000001"/>
    <x v="0"/>
    <n v="23966.85"/>
    <s v="i"/>
    <m/>
    <n v="1"/>
    <n v="0"/>
  </r>
  <r>
    <x v="74"/>
    <x v="49"/>
    <d v="2026-02-26T00:00:00"/>
    <x v="0"/>
    <d v="2026-02-10T00:00:00"/>
    <n v="2"/>
    <s v="21112/18"/>
    <x v="2"/>
    <x v="0"/>
    <s v="irs 20   4,0/8  m körkötél Szállítás"/>
    <n v="2"/>
    <n v="1616.46"/>
    <n v="3232.92"/>
    <n v="0"/>
    <s v="Ft"/>
    <n v="0"/>
    <n v="7400"/>
    <n v="7560"/>
    <n v="15120"/>
    <n v="10.63"/>
    <n v="1607.2560000000001"/>
    <x v="0"/>
    <n v="11887.08"/>
    <s v="i"/>
    <m/>
    <n v="1"/>
    <n v="0"/>
  </r>
  <r>
    <x v="74"/>
    <x v="49"/>
    <d v="2026-02-26T00:00:00"/>
    <x v="0"/>
    <d v="2026-02-10T00:00:00"/>
    <n v="2"/>
    <s v="21112/13"/>
    <x v="2"/>
    <x v="0"/>
    <s v="irs 20   1,0/2  m körkötél Üzem"/>
    <n v="2"/>
    <n v="420.21"/>
    <n v="840.42"/>
    <n v="0"/>
    <s v="Ft"/>
    <n v="0"/>
    <n v="2600"/>
    <n v="2664"/>
    <n v="5328"/>
    <n v="10.72"/>
    <n v="571.16160000000002"/>
    <x v="0"/>
    <n v="4487.58"/>
    <s v="i"/>
    <m/>
    <n v="1"/>
    <n v="0"/>
  </r>
  <r>
    <x v="74"/>
    <x v="49"/>
    <d v="2026-02-26T00:00:00"/>
    <x v="0"/>
    <d v="2026-02-10T00:00:00"/>
    <n v="2"/>
    <s v="21112/13"/>
    <x v="2"/>
    <x v="0"/>
    <s v="irs 20   1,0/2  m körkötél Lakatos műhely"/>
    <n v="2"/>
    <n v="420.21"/>
    <n v="840.42"/>
    <n v="0"/>
    <s v="Ft"/>
    <n v="0"/>
    <n v="2600"/>
    <n v="2664"/>
    <n v="5328"/>
    <n v="10.92"/>
    <n v="581.81759999999997"/>
    <x v="0"/>
    <n v="4487.58"/>
    <s v="i"/>
    <m/>
    <n v="1"/>
    <n v="0"/>
  </r>
  <r>
    <x v="74"/>
    <x v="49"/>
    <d v="2026-02-26T00:00:00"/>
    <x v="0"/>
    <d v="2026-02-10T00:00:00"/>
    <n v="2"/>
    <s v="21111/2"/>
    <x v="2"/>
    <x v="0"/>
    <s v="irs 10  1,0/2  m körkötél Lakatos műhely"/>
    <n v="2"/>
    <n v="290.14999999999998"/>
    <n v="580.29999999999995"/>
    <n v="0"/>
    <s v="Ft"/>
    <n v="0"/>
    <n v="1700"/>
    <n v="1782"/>
    <n v="3564"/>
    <n v="11.38"/>
    <n v="405.58319999999998"/>
    <x v="0"/>
    <n v="2983.7"/>
    <s v="i"/>
    <m/>
    <n v="1"/>
    <n v="0"/>
  </r>
  <r>
    <x v="74"/>
    <x v="49"/>
    <d v="2026-02-26T00:00:00"/>
    <x v="0"/>
    <d v="2026-02-10T00:00:00"/>
    <n v="2"/>
    <s v="21414/150"/>
    <x v="2"/>
    <x v="0"/>
    <s v="irg4-42 1,5 m poliészter függeszték Extruder"/>
    <n v="1"/>
    <n v="15411.85"/>
    <n v="15411.85"/>
    <n v="0"/>
    <s v="Ft"/>
    <n v="0"/>
    <n v="52840"/>
    <n v="52956"/>
    <n v="52956"/>
    <n v="10.07"/>
    <n v="5332.6692000000003"/>
    <x v="0"/>
    <n v="37544.15"/>
    <s v="i"/>
    <m/>
    <n v="1"/>
    <n v="0"/>
  </r>
  <r>
    <x v="74"/>
    <x v="49"/>
    <d v="2026-02-26T00:00:00"/>
    <x v="0"/>
    <d v="2026-02-10T00:00:00"/>
    <n v="2"/>
    <s v="21216/2752"/>
    <x v="2"/>
    <x v="0"/>
    <s v="id 600  7,0 m füles heveder Üzem"/>
    <n v="2"/>
    <n v="13212.4"/>
    <n v="26424.799999999999"/>
    <n v="0"/>
    <s v="Ft"/>
    <n v="0"/>
    <n v="32000"/>
    <n v="32760"/>
    <n v="65520"/>
    <n v="10.7"/>
    <n v="7010.64"/>
    <x v="0"/>
    <n v="39095.199999999997"/>
    <s v="i"/>
    <m/>
    <n v="1"/>
    <n v="0"/>
  </r>
  <r>
    <x v="74"/>
    <x v="49"/>
    <d v="2026-02-26T00:00:00"/>
    <x v="0"/>
    <d v="2026-02-10T00:00:00"/>
    <n v="2"/>
    <s v="21215/895"/>
    <x v="2"/>
    <x v="0"/>
    <s v="id 500 6,0 m füles heveder Üzem"/>
    <n v="2"/>
    <n v="4514.8999999999996"/>
    <n v="9029.7999999999993"/>
    <n v="0"/>
    <s v="Ft"/>
    <n v="0"/>
    <n v="20000"/>
    <n v="20700"/>
    <n v="41400"/>
    <n v="11.01"/>
    <n v="4558.1400000000003"/>
    <x v="0"/>
    <n v="32370.2"/>
    <s v="i"/>
    <m/>
    <n v="1"/>
    <n v="0"/>
  </r>
  <r>
    <x v="74"/>
    <x v="49"/>
    <d v="2026-02-26T00:00:00"/>
    <x v="0"/>
    <d v="2026-02-10T00:00:00"/>
    <n v="2"/>
    <s v="21214/115"/>
    <x v="2"/>
    <x v="0"/>
    <s v="id 400 5,0 m füles heveder Extruder"/>
    <n v="4"/>
    <n v="3519.28"/>
    <n v="14077.12"/>
    <n v="0"/>
    <s v="Ft"/>
    <n v="0"/>
    <n v="13000"/>
    <n v="13302"/>
    <n v="53208"/>
    <n v="10.68"/>
    <n v="5682.6143999999995"/>
    <x v="0"/>
    <n v="39130.879999999997"/>
    <s v="i"/>
    <m/>
    <n v="1"/>
    <n v="0"/>
  </r>
  <r>
    <x v="74"/>
    <x v="49"/>
    <d v="2026-02-26T00:00:00"/>
    <x v="0"/>
    <d v="2026-02-10T00:00:00"/>
    <n v="2"/>
    <s v="21213/13945"/>
    <x v="2"/>
    <x v="0"/>
    <s v="id 300. 9,0 m füles heveder Üzem"/>
    <n v="2"/>
    <n v="4837.03"/>
    <n v="9674.06"/>
    <n v="0"/>
    <s v="Ft"/>
    <n v="0"/>
    <n v="17400"/>
    <n v="17820"/>
    <n v="35640"/>
    <n v="10.71"/>
    <n v="3817.0440000000003"/>
    <x v="0"/>
    <n v="25965.940000000002"/>
    <s v="i"/>
    <m/>
    <n v="1"/>
    <n v="0"/>
  </r>
  <r>
    <x v="74"/>
    <x v="49"/>
    <d v="2026-02-26T00:00:00"/>
    <x v="0"/>
    <d v="2026-02-10T00:00:00"/>
    <n v="2"/>
    <s v="21212/27870"/>
    <x v="2"/>
    <x v="0"/>
    <s v="id 200  0,5 m füles heveder Műanyag"/>
    <n v="2"/>
    <n v="263.19"/>
    <n v="526.38"/>
    <n v="0"/>
    <s v="Ft"/>
    <n v="0"/>
    <n v="2000"/>
    <n v="2142"/>
    <n v="4284"/>
    <n v="11.99"/>
    <n v="513.65160000000003"/>
    <x v="0"/>
    <n v="3757.62"/>
    <s v="i"/>
    <m/>
    <n v="1"/>
    <n v="0"/>
  </r>
  <r>
    <x v="74"/>
    <x v="49"/>
    <d v="2026-02-26T00:00:00"/>
    <x v="0"/>
    <d v="2026-02-10T00:00:00"/>
    <n v="2"/>
    <s v="21212/100"/>
    <x v="2"/>
    <x v="0"/>
    <s v="id 200   5,0 m füles heveder Műanyag"/>
    <n v="4"/>
    <n v="1362.37"/>
    <n v="5449.48"/>
    <n v="0"/>
    <s v="Ft"/>
    <n v="0"/>
    <n v="6000"/>
    <n v="6138"/>
    <n v="24552"/>
    <n v="10.67"/>
    <n v="2619.6983999999998"/>
    <x v="0"/>
    <n v="19102.52"/>
    <s v="i"/>
    <m/>
    <n v="1"/>
    <n v="0"/>
  </r>
  <r>
    <x v="74"/>
    <x v="49"/>
    <d v="2026-02-26T00:00:00"/>
    <x v="0"/>
    <d v="2026-02-10T00:00:00"/>
    <n v="2"/>
    <s v="21212/98"/>
    <x v="2"/>
    <x v="0"/>
    <s v="id 200   3,0 m füles heveder Műanyag"/>
    <n v="2"/>
    <n v="864.27"/>
    <n v="1728.54"/>
    <n v="0"/>
    <s v="Ft"/>
    <n v="0"/>
    <n v="4000"/>
    <n v="4122"/>
    <n v="8244"/>
    <n v="10.89"/>
    <n v="897.77160000000003"/>
    <x v="0"/>
    <n v="6515.46"/>
    <s v="i"/>
    <m/>
    <n v="1"/>
    <n v="0"/>
  </r>
  <r>
    <x v="74"/>
    <x v="49"/>
    <d v="2026-02-26T00:00:00"/>
    <x v="0"/>
    <d v="2026-02-10T00:00:00"/>
    <n v="2"/>
    <s v="21212/97"/>
    <x v="2"/>
    <x v="0"/>
    <s v="id 200   2,0 m füles heveder Szállítás"/>
    <n v="2"/>
    <n v="612.36"/>
    <n v="1224.72"/>
    <n v="0"/>
    <s v="Ft"/>
    <n v="0"/>
    <n v="3000"/>
    <n v="3132"/>
    <n v="6264"/>
    <n v="11.26"/>
    <n v="705.32640000000004"/>
    <x v="0"/>
    <n v="5039.28"/>
    <s v="i"/>
    <m/>
    <n v="1"/>
    <n v="0"/>
  </r>
  <r>
    <x v="74"/>
    <x v="49"/>
    <d v="2026-02-26T00:00:00"/>
    <x v="0"/>
    <d v="2026-02-10T00:00:00"/>
    <n v="2"/>
    <s v="21212/97"/>
    <x v="2"/>
    <x v="0"/>
    <s v="id 200   2,0 m füles heveder Heggesztő"/>
    <n v="5"/>
    <n v="612.36"/>
    <n v="3061.8"/>
    <n v="0"/>
    <s v="Ft"/>
    <n v="0"/>
    <n v="3000"/>
    <n v="3132"/>
    <n v="15660"/>
    <n v="11.26"/>
    <n v="1763.316"/>
    <x v="0"/>
    <n v="12598.2"/>
    <s v="i"/>
    <m/>
    <n v="1"/>
    <n v="0"/>
  </r>
  <r>
    <x v="74"/>
    <x v="49"/>
    <d v="2026-02-26T00:00:00"/>
    <x v="0"/>
    <d v="2026-02-10T00:00:00"/>
    <n v="2"/>
    <s v="21212/94"/>
    <x v="2"/>
    <x v="0"/>
    <s v="id 200   1,0 m füles heveder Műanyag"/>
    <n v="4"/>
    <n v="398.56"/>
    <n v="1594.24"/>
    <n v="0"/>
    <s v="Ft"/>
    <n v="0"/>
    <n v="2000"/>
    <n v="2385"/>
    <n v="9540"/>
    <n v="14.84"/>
    <n v="1415.7360000000001"/>
    <x v="0"/>
    <n v="7945.76"/>
    <s v="i"/>
    <m/>
    <n v="1"/>
    <n v="0"/>
  </r>
  <r>
    <x v="74"/>
    <x v="49"/>
    <d v="2026-02-26T00:00:00"/>
    <x v="0"/>
    <d v="2026-02-10T00:00:00"/>
    <n v="2"/>
    <s v="21211/87"/>
    <x v="2"/>
    <x v="0"/>
    <s v="id 100   1,5 m füles heveder Heggesztő"/>
    <n v="5"/>
    <n v="288.68"/>
    <n v="1443.4"/>
    <n v="0"/>
    <s v="Ft"/>
    <n v="0"/>
    <n v="1600"/>
    <n v="1665"/>
    <n v="8325"/>
    <n v="11.17"/>
    <n v="929.90250000000003"/>
    <x v="0"/>
    <n v="6881.6"/>
    <s v="i"/>
    <m/>
    <n v="1"/>
    <n v="0"/>
  </r>
  <r>
    <x v="74"/>
    <x v="49"/>
    <d v="2026-02-26T00:00:00"/>
    <x v="0"/>
    <d v="2026-02-10T00:00:00"/>
    <n v="2"/>
    <s v="21211/86"/>
    <x v="2"/>
    <x v="0"/>
    <s v="id 100   1,0 m füles heveder Heggesztő"/>
    <n v="5"/>
    <n v="217.79"/>
    <n v="1088.95"/>
    <n v="0"/>
    <s v="Ft"/>
    <n v="0"/>
    <n v="1000"/>
    <n v="1125"/>
    <n v="5625"/>
    <n v="13.33"/>
    <n v="749.8125"/>
    <x v="0"/>
    <n v="4536.05"/>
    <s v="i"/>
    <m/>
    <n v="1"/>
    <n v="0"/>
  </r>
  <r>
    <x v="74"/>
    <x v="49"/>
    <d v="2026-02-26T00:00:00"/>
    <x v="0"/>
    <d v="2026-02-10T00:00:00"/>
    <n v="2"/>
    <s v="222310/28068"/>
    <x v="18"/>
    <x v="0"/>
    <s v="GPK 20 6570 mm drótkötél alul kötélszívvel és KTG 13-mal Üzem"/>
    <n v="1"/>
    <n v="33941.870000000003"/>
    <n v="33941.870000000003"/>
    <n v="0"/>
    <s v="Ft"/>
    <n v="0"/>
    <n v="63730"/>
    <n v="59319"/>
    <n v="59319"/>
    <n v="3.27"/>
    <n v="1939.7313000000001"/>
    <x v="0"/>
    <n v="25377.129999999997"/>
    <s v="i"/>
    <m/>
    <n v="1"/>
    <n v="0"/>
  </r>
  <r>
    <x v="74"/>
    <x v="49"/>
    <d v="2026-02-26T00:00:00"/>
    <x v="0"/>
    <d v="2026-02-10T00:00:00"/>
    <n v="2"/>
    <s v="1321/453"/>
    <x v="7"/>
    <x v="0"/>
    <s v="GBE 1500  1,5 m karos láncos emelő Körasztal"/>
    <n v="4"/>
    <n v="17129.689999999999"/>
    <n v="68518.759999999995"/>
    <n v="0"/>
    <s v="Ft"/>
    <n v="0"/>
    <n v="80590"/>
    <n v="77031"/>
    <n v="308124"/>
    <n v="6.12"/>
    <n v="18857.1888"/>
    <x v="0"/>
    <n v="239605.24"/>
    <s v="i"/>
    <m/>
    <n v="1"/>
    <n v="0"/>
  </r>
  <r>
    <x v="74"/>
    <x v="49"/>
    <d v="2026-02-26T00:00:00"/>
    <x v="0"/>
    <d v="2026-02-10T00:00:00"/>
    <n v="2"/>
    <s v="4114/2126"/>
    <x v="0"/>
    <x v="0"/>
    <s v="50/2 hn 6 m rakományrögzítő Körasztal"/>
    <n v="10"/>
    <n v="1314.13"/>
    <n v="13141.300000000001"/>
    <n v="0"/>
    <s v="Ft"/>
    <n v="0"/>
    <n v="3560"/>
    <n v="3582"/>
    <n v="35820"/>
    <n v="10.18"/>
    <n v="3646.4759999999997"/>
    <x v="0"/>
    <n v="22678.699999999997"/>
    <s v="i"/>
    <m/>
    <n v="1"/>
    <n v="0"/>
  </r>
  <r>
    <x v="74"/>
    <x v="49"/>
    <d v="2026-02-26T00:00:00"/>
    <x v="0"/>
    <d v="2026-02-10T00:00:00"/>
    <n v="2"/>
    <s v="4114/18194"/>
    <x v="0"/>
    <x v="0"/>
    <s v="50/2 hn 3 m rakományrögzítő Műanyag"/>
    <n v="1"/>
    <n v="981.29"/>
    <n v="981.29"/>
    <n v="0"/>
    <s v="Ft"/>
    <n v="0"/>
    <n v="2760"/>
    <n v="2844"/>
    <n v="2844"/>
    <n v="10.89"/>
    <n v="309.71159999999998"/>
    <x v="0"/>
    <n v="1862.71"/>
    <s v="i"/>
    <m/>
    <n v="1"/>
    <n v="0"/>
  </r>
  <r>
    <x v="74"/>
    <x v="49"/>
    <d v="2026-02-26T00:00:00"/>
    <x v="0"/>
    <d v="2026-02-10T00:00:00"/>
    <n v="2"/>
    <s v="4114/18194"/>
    <x v="0"/>
    <x v="0"/>
    <s v="50/2 hn 3 m rakományrögzítő Körasztal"/>
    <n v="10"/>
    <n v="981.29"/>
    <n v="9812.9"/>
    <n v="0"/>
    <s v="Ft"/>
    <n v="0"/>
    <n v="2760"/>
    <n v="2844"/>
    <n v="28440"/>
    <n v="10.89"/>
    <n v="3097.1160000000004"/>
    <x v="0"/>
    <n v="18627.099999999999"/>
    <s v="i"/>
    <m/>
    <n v="1"/>
    <n v="0"/>
  </r>
  <r>
    <x v="74"/>
    <x v="49"/>
    <d v="2026-02-26T00:00:00"/>
    <x v="0"/>
    <d v="2026-02-10T00:00:00"/>
    <n v="2"/>
    <s v="4111/219"/>
    <x v="0"/>
    <x v="0"/>
    <s v="50/2 hh 8 m rakományrögzítő 26188 Körasztal"/>
    <n v="2"/>
    <n v="1478.09"/>
    <n v="2956.18"/>
    <n v="0"/>
    <s v="Ft"/>
    <n v="0"/>
    <n v="4500"/>
    <n v="4320"/>
    <n v="8640"/>
    <n v="8.86"/>
    <n v="765.50399999999991"/>
    <x v="0"/>
    <n v="5683.82"/>
    <s v="i"/>
    <m/>
    <n v="1"/>
    <n v="0"/>
  </r>
  <r>
    <x v="74"/>
    <x v="49"/>
    <d v="2026-02-26T00:00:00"/>
    <x v="0"/>
    <d v="2026-02-10T00:00:00"/>
    <n v="2"/>
    <s v="2416/15469"/>
    <x v="4"/>
    <x v="0"/>
    <s v="4,75  PSO sekli EN13889 Extruder"/>
    <n v="8"/>
    <n v="1179.03"/>
    <n v="9432.24"/>
    <n v="0"/>
    <s v="Ft"/>
    <n v="0"/>
    <n v="3280"/>
    <n v="2952"/>
    <n v="23616"/>
    <n v="4.66"/>
    <n v="1100.5056"/>
    <x v="0"/>
    <n v="14183.76"/>
    <s v="i"/>
    <m/>
    <n v="1"/>
    <n v="0"/>
  </r>
  <r>
    <x v="74"/>
    <x v="49"/>
    <d v="2026-02-26T00:00:00"/>
    <x v="0"/>
    <d v="2026-02-10T00:00:00"/>
    <n v="2"/>
    <s v="4114/238"/>
    <x v="0"/>
    <x v="0"/>
    <s v="35/1 hn 6,0 m rakományrögzítő Körasztal"/>
    <n v="10"/>
    <n v="658.63"/>
    <n v="6586.3"/>
    <n v="0"/>
    <s v="Ft"/>
    <n v="0"/>
    <n v="1990"/>
    <n v="2151"/>
    <n v="21510"/>
    <n v="12.25"/>
    <n v="2634.9749999999999"/>
    <x v="0"/>
    <n v="14923.7"/>
    <s v="i"/>
    <m/>
    <n v="1"/>
    <n v="0"/>
  </r>
  <r>
    <x v="74"/>
    <x v="49"/>
    <d v="2026-02-26T00:00:00"/>
    <x v="0"/>
    <d v="2026-02-10T00:00:00"/>
    <n v="2"/>
    <s v="4114/3503"/>
    <x v="0"/>
    <x v="0"/>
    <s v="35/1 hn 3,0 m rakományrögzítő Műanyag"/>
    <n v="2"/>
    <n v="479.77"/>
    <n v="959.54"/>
    <n v="0"/>
    <s v="Ft"/>
    <n v="0"/>
    <n v="1560"/>
    <n v="1764"/>
    <n v="3528"/>
    <n v="13.47"/>
    <n v="475.22160000000002"/>
    <x v="0"/>
    <n v="2568.46"/>
    <s v="i"/>
    <m/>
    <n v="1"/>
    <n v="0"/>
  </r>
  <r>
    <x v="74"/>
    <x v="49"/>
    <d v="2026-02-26T00:00:00"/>
    <x v="0"/>
    <d v="2026-02-10T00:00:00"/>
    <n v="2"/>
    <s v="4114/3503"/>
    <x v="0"/>
    <x v="0"/>
    <s v="35/1 hn 3,0 m rakományrögzítő Körasztal"/>
    <n v="10"/>
    <n v="479.77"/>
    <n v="4797.7"/>
    <n v="0"/>
    <s v="Ft"/>
    <n v="0"/>
    <n v="1560"/>
    <n v="1764"/>
    <n v="17640"/>
    <n v="13.47"/>
    <n v="2376.1080000000002"/>
    <x v="0"/>
    <n v="12842.3"/>
    <s v="i"/>
    <m/>
    <n v="1"/>
    <n v="0"/>
  </r>
  <r>
    <x v="74"/>
    <x v="49"/>
    <d v="2026-02-26T00:00:00"/>
    <x v="0"/>
    <d v="2026-02-10T00:00:00"/>
    <n v="2"/>
    <s v="4111/236"/>
    <x v="0"/>
    <x v="0"/>
    <s v="35/1 hh  6,0 m rakományrögzítő 11074 Körasztal"/>
    <n v="2"/>
    <n v="776.81"/>
    <n v="1553.62"/>
    <n v="0"/>
    <s v="Ft"/>
    <n v="0"/>
    <n v="2000"/>
    <n v="2340"/>
    <n v="4680"/>
    <n v="14.36"/>
    <n v="672.048"/>
    <x v="0"/>
    <n v="3126.38"/>
    <s v="i"/>
    <m/>
    <n v="1"/>
    <n v="0"/>
  </r>
  <r>
    <x v="75"/>
    <x v="50"/>
    <d v="2026-02-26T00:00:00"/>
    <x v="0"/>
    <d v="2026-02-05T00:00:00"/>
    <n v="2"/>
    <s v="2101/12984"/>
    <x v="6"/>
    <x v="0"/>
    <s v="M7 Fővizsgálati díj melléklet szerint"/>
    <n v="1"/>
    <n v="2820"/>
    <n v="2820"/>
    <n v="0"/>
    <s v="Ft"/>
    <n v="0"/>
    <n v="4700"/>
    <n v="4700"/>
    <n v="4700"/>
    <n v="10"/>
    <n v="470"/>
    <x v="3"/>
    <n v="1880"/>
    <s v="n"/>
    <m/>
    <s v=""/>
    <n v="0"/>
  </r>
  <r>
    <x v="76"/>
    <x v="51"/>
    <d v="2026-02-25T00:00:00"/>
    <x v="0"/>
    <d v="2026-02-16T00:00:00"/>
    <n v="2"/>
    <s v="144/23557"/>
    <x v="9"/>
    <x v="1"/>
    <s v="Tétel 00070 Kiszállás Budapest - Beregdarócz  -Budapest útvonal Cikkszám: 75005670"/>
    <n v="640"/>
    <n v="150"/>
    <n v="96000"/>
    <n v="0"/>
    <s v="Ft"/>
    <n v="0"/>
    <n v="394"/>
    <n v="394"/>
    <n v="252160"/>
    <n v="0"/>
    <n v="0"/>
    <x v="10"/>
    <n v="156160"/>
    <s v="n"/>
    <m/>
    <s v=""/>
    <n v="0"/>
  </r>
  <r>
    <x v="76"/>
    <x v="51"/>
    <d v="2026-02-25T00:00:00"/>
    <x v="0"/>
    <d v="2026-02-16T00:00:00"/>
    <n v="2"/>
    <s v="142/28059"/>
    <x v="9"/>
    <x v="2"/>
    <s v="Tétel 00010 Beregdaróc K. Áll. Targonca Szerkezeti vizsgálata Cikkszám: 75008539"/>
    <n v="1"/>
    <n v="9900"/>
    <n v="9900"/>
    <n v="0"/>
    <s v="Ft"/>
    <n v="0"/>
    <n v="33600"/>
    <n v="33600"/>
    <n v="33600"/>
    <n v="0"/>
    <n v="0"/>
    <x v="10"/>
    <n v="23700"/>
    <s v="n"/>
    <m/>
    <s v=""/>
    <n v="0"/>
  </r>
  <r>
    <x v="76"/>
    <x v="51"/>
    <d v="2026-02-25T00:00:00"/>
    <x v="0"/>
    <d v="2026-02-16T00:00:00"/>
    <n v="2"/>
    <s v="142/28060"/>
    <x v="9"/>
    <x v="2"/>
    <s v="Tétel 00010 Beregdaróc K. Áll. Kézi m. bakdaru láncos emelővel Szerkezeti vizsg. Cikksz.: 75008539"/>
    <n v="1"/>
    <n v="12800"/>
    <n v="12800"/>
    <n v="0"/>
    <s v="Ft"/>
    <n v="0"/>
    <n v="33600"/>
    <n v="33600"/>
    <n v="33600"/>
    <n v="0"/>
    <n v="0"/>
    <x v="10"/>
    <n v="20800"/>
    <s v="n"/>
    <m/>
    <s v=""/>
    <n v="0"/>
  </r>
  <r>
    <x v="77"/>
    <x v="45"/>
    <d v="2026-02-25T00:00:00"/>
    <x v="0"/>
    <d v="2026-02-25T00:00:00"/>
    <n v="2"/>
    <s v="4114/25843"/>
    <x v="0"/>
    <x v="0"/>
    <s v="25/0,25 1,8 m+0,08m csatos citromsárga  hozott horgokkal"/>
    <n v="3"/>
    <n v="156.80000000000001"/>
    <n v="470.40000000000003"/>
    <n v="0"/>
    <s v="Ft"/>
    <n v="0"/>
    <n v="865"/>
    <n v="595"/>
    <n v="1785"/>
    <n v="1.07"/>
    <n v="19.099499999999999"/>
    <x v="6"/>
    <n v="1314.6"/>
    <s v="n"/>
    <m/>
    <s v=""/>
    <n v="0"/>
  </r>
  <r>
    <x v="77"/>
    <x v="45"/>
    <d v="2026-02-25T00:00:00"/>
    <x v="0"/>
    <d v="2026-02-25T00:00:00"/>
    <n v="2"/>
    <s v="2102/2698"/>
    <x v="3"/>
    <x v="1"/>
    <s v="*V.22 Fuvar"/>
    <n v="1"/>
    <n v="1737"/>
    <n v="1737"/>
    <n v="0"/>
    <s v="Ft"/>
    <n v="0"/>
    <n v="1737"/>
    <n v="1800"/>
    <n v="1800"/>
    <n v="0"/>
    <n v="0"/>
    <x v="6"/>
    <n v="63"/>
    <s v="n"/>
    <m/>
    <s v=""/>
    <n v="0"/>
  </r>
  <r>
    <x v="78"/>
    <x v="52"/>
    <d v="2026-02-25T00:00:00"/>
    <x v="0"/>
    <d v="2026-02-25T00:00:00"/>
    <n v="2"/>
    <s v="21212/1596"/>
    <x v="2"/>
    <x v="0"/>
    <s v="id 200   2,5 m füles heveder Ök"/>
    <n v="2"/>
    <n v="869.38"/>
    <n v="1738.76"/>
    <n v="0"/>
    <s v="Ft"/>
    <n v="0"/>
    <n v="4000"/>
    <n v="5250"/>
    <n v="10500"/>
    <n v="17.14"/>
    <n v="1799.7"/>
    <x v="0"/>
    <n v="8761.24"/>
    <s v="n"/>
    <m/>
    <s v=""/>
    <n v="0"/>
  </r>
  <r>
    <x v="78"/>
    <x v="52"/>
    <d v="2026-02-25T00:00:00"/>
    <x v="0"/>
    <d v="2026-02-25T00:00:00"/>
    <n v="2"/>
    <s v="1241/28058"/>
    <x v="8"/>
    <x v="2"/>
    <s v="HE-500 MF-TS Elektromos köteles csörlő 500kg - 1,5mt, 40 mt ( HE50FS40P1)"/>
    <n v="1"/>
    <n v="553140"/>
    <n v="553140"/>
    <n v="0"/>
    <s v="Ft"/>
    <n v="0"/>
    <n v="790140"/>
    <n v="790140"/>
    <n v="790140"/>
    <n v="4"/>
    <n v="31605.599999999999"/>
    <x v="0"/>
    <n v="237000"/>
    <s v="n"/>
    <m/>
    <s v=""/>
    <n v="0"/>
  </r>
  <r>
    <x v="79"/>
    <x v="53"/>
    <d v="2026-02-25T00:00:00"/>
    <x v="0"/>
    <d v="2026-02-18T00:00:00"/>
    <n v="2"/>
    <s v="144/20056"/>
    <x v="9"/>
    <x v="1"/>
    <s v="Kiszállási díj Szigetszentmiklós"/>
    <n v="1"/>
    <n v="18500"/>
    <n v="18500"/>
    <n v="0"/>
    <s v="Ft"/>
    <n v="0"/>
    <n v="23300"/>
    <n v="23300"/>
    <n v="23300"/>
    <n v="0"/>
    <n v="0"/>
    <x v="0"/>
    <n v="4800"/>
    <s v="i"/>
    <m/>
    <n v="1"/>
    <n v="0"/>
  </r>
  <r>
    <x v="79"/>
    <x v="53"/>
    <d v="2026-02-25T00:00:00"/>
    <x v="0"/>
    <d v="2026-02-18T00:00:00"/>
    <n v="2"/>
    <s v="142/28030"/>
    <x v="9"/>
    <x v="2"/>
    <s v="Hibafeltárás (rámpakiegyenlítő) munkadíj"/>
    <n v="2"/>
    <n v="18500"/>
    <n v="37000"/>
    <n v="0"/>
    <s v="Ft"/>
    <n v="0"/>
    <n v="25100"/>
    <n v="25100"/>
    <n v="50200"/>
    <n v="4"/>
    <n v="2008"/>
    <x v="0"/>
    <n v="13200"/>
    <s v="i"/>
    <m/>
    <n v="1"/>
    <n v="0"/>
  </r>
  <r>
    <x v="80"/>
    <x v="54"/>
    <d v="2026-02-25T00:00:00"/>
    <x v="0"/>
    <d v="2026-02-25T00:00:00"/>
    <n v="2"/>
    <s v="221117/26691"/>
    <x v="18"/>
    <x v="0"/>
    <s v="2PK  2/3 0,5 m drótkötél kötélszívvel, átlátszó PVC bevonattal"/>
    <n v="15"/>
    <n v="1512"/>
    <n v="22680"/>
    <n v="0"/>
    <s v="Ft"/>
    <n v="0"/>
    <n v="2520"/>
    <n v="2610"/>
    <n v="39150"/>
    <n v="6.21"/>
    <n v="2431.2150000000001"/>
    <x v="2"/>
    <n v="16470"/>
    <s v="n"/>
    <m/>
    <s v=""/>
    <n v="0"/>
  </r>
  <r>
    <x v="80"/>
    <x v="54"/>
    <d v="2026-02-25T00:00:00"/>
    <x v="0"/>
    <d v="2026-02-25T00:00:00"/>
    <n v="2"/>
    <s v="2102/15581"/>
    <x v="3"/>
    <x v="1"/>
    <s v="*M.25 Fuvar"/>
    <n v="1"/>
    <n v="2550"/>
    <n v="2550"/>
    <n v="0"/>
    <s v="Ft"/>
    <n v="0"/>
    <n v="2550"/>
    <n v="0"/>
    <n v="0"/>
    <n v="0"/>
    <n v="0"/>
    <x v="2"/>
    <n v="-2550"/>
    <s v="n"/>
    <m/>
    <s v=""/>
    <n v="0"/>
  </r>
  <r>
    <x v="81"/>
    <x v="51"/>
    <d v="2026-02-25T00:00:00"/>
    <x v="0"/>
    <d v="2026-02-24T00:00:00"/>
    <n v="2"/>
    <s v="144/23943"/>
    <x v="9"/>
    <x v="1"/>
    <s v="Tétel 00070 Kiszállás Budapest - Kápolnásnyék  -Budapest útvonal Cikkszám: 75005670"/>
    <n v="80"/>
    <n v="150"/>
    <n v="12000"/>
    <n v="0"/>
    <s v="Ft"/>
    <n v="0"/>
    <n v="394"/>
    <n v="394"/>
    <n v="31520"/>
    <n v="0"/>
    <n v="0"/>
    <x v="10"/>
    <n v="19520"/>
    <s v="n"/>
    <m/>
    <s v=""/>
    <n v="0"/>
  </r>
  <r>
    <x v="81"/>
    <x v="51"/>
    <d v="2026-02-25T00:00:00"/>
    <x v="0"/>
    <d v="2026-02-24T00:00:00"/>
    <n v="2"/>
    <s v="142/23945"/>
    <x v="9"/>
    <x v="2"/>
    <s v="Tétel 00050 Kápolnásnyék gépész m., Teherfelvevő eszköz: sekli fővizsgálata Cikkszám: 75006606"/>
    <n v="10"/>
    <n v="510"/>
    <n v="5100"/>
    <n v="0"/>
    <s v="Ft"/>
    <n v="0"/>
    <n v="10400"/>
    <n v="10400"/>
    <n v="104000"/>
    <n v="0"/>
    <n v="0"/>
    <x v="10"/>
    <n v="98900"/>
    <s v="n"/>
    <m/>
    <s v=""/>
    <n v="0"/>
  </r>
  <r>
    <x v="81"/>
    <x v="51"/>
    <d v="2026-02-25T00:00:00"/>
    <x v="0"/>
    <d v="2026-02-24T00:00:00"/>
    <n v="2"/>
    <s v="142/23947"/>
    <x v="9"/>
    <x v="2"/>
    <s v="Tétel 00050 Kápolnásnyék gépész m., Teherfelvevő eszköz: körkötél fővizsgálata Cikkszám: 75006606"/>
    <n v="21"/>
    <n v="882.86"/>
    <n v="18540.060000000001"/>
    <n v="0"/>
    <s v="Ft"/>
    <n v="0"/>
    <n v="10400"/>
    <n v="10400"/>
    <n v="218400"/>
    <n v="0"/>
    <n v="0"/>
    <x v="10"/>
    <n v="199859.94"/>
    <s v="n"/>
    <m/>
    <s v=""/>
    <n v="0"/>
  </r>
  <r>
    <x v="81"/>
    <x v="51"/>
    <d v="2026-02-25T00:00:00"/>
    <x v="0"/>
    <d v="2026-02-24T00:00:00"/>
    <n v="2"/>
    <s v="142/28069"/>
    <x v="9"/>
    <x v="2"/>
    <s v="Tétel 00050 Kápolnásnyék gépész m., Teherfelvevő eszköz: hordófogó fővizsgálata Cikkszám: 75006606"/>
    <n v="1"/>
    <n v="5100"/>
    <n v="5100"/>
    <n v="0"/>
    <s v="Ft"/>
    <n v="0"/>
    <n v="10400"/>
    <n v="10400"/>
    <n v="10400"/>
    <n v="0"/>
    <n v="0"/>
    <x v="10"/>
    <n v="5300"/>
    <s v="n"/>
    <m/>
    <s v=""/>
    <n v="0"/>
  </r>
  <r>
    <x v="81"/>
    <x v="51"/>
    <d v="2026-02-25T00:00:00"/>
    <x v="0"/>
    <d v="2026-02-24T00:00:00"/>
    <n v="2"/>
    <s v="142/23942"/>
    <x v="9"/>
    <x v="2"/>
    <s v="Tétel 00050 Kápolnásnyék gépész m., Láncfüggeszték fővizsgálata Cikkszám: 75006606"/>
    <n v="9"/>
    <n v="2975.85"/>
    <n v="26782.649999999998"/>
    <n v="0"/>
    <s v="Ft"/>
    <n v="0"/>
    <n v="10400"/>
    <n v="10400"/>
    <n v="93600"/>
    <n v="0"/>
    <n v="0"/>
    <x v="10"/>
    <n v="66817.350000000006"/>
    <s v="n"/>
    <m/>
    <s v=""/>
    <n v="0"/>
  </r>
  <r>
    <x v="81"/>
    <x v="51"/>
    <d v="2026-02-25T00:00:00"/>
    <x v="0"/>
    <d v="2026-02-24T00:00:00"/>
    <n v="2"/>
    <s v="142/23948"/>
    <x v="9"/>
    <x v="2"/>
    <s v="Tétel 00050 Kápolnásnyék g. m.,Teherfelvevő eszk.: gyűjtőkarika fővizsgálata Cikksz.: 75006606"/>
    <n v="3"/>
    <n v="540"/>
    <n v="1620"/>
    <n v="0"/>
    <s v="Ft"/>
    <n v="0"/>
    <n v="10400"/>
    <n v="10400"/>
    <n v="31200"/>
    <n v="0"/>
    <n v="0"/>
    <x v="10"/>
    <n v="29580"/>
    <s v="n"/>
    <m/>
    <s v=""/>
    <n v="0"/>
  </r>
  <r>
    <x v="81"/>
    <x v="51"/>
    <d v="2026-02-25T00:00:00"/>
    <x v="0"/>
    <d v="2026-02-24T00:00:00"/>
    <n v="2"/>
    <s v="142/23944"/>
    <x v="9"/>
    <x v="2"/>
    <s v="Tétel 00050 Kápolnásnyék g. m.,Teherfelvevő eszk.: gyűjtőkarika fővizsgálata Cikksz.: 75006606"/>
    <n v="15"/>
    <n v="540"/>
    <n v="8100"/>
    <n v="0"/>
    <s v="Ft"/>
    <n v="0"/>
    <n v="10400"/>
    <n v="10400"/>
    <n v="156000"/>
    <n v="0"/>
    <n v="0"/>
    <x v="10"/>
    <n v="147900"/>
    <s v="n"/>
    <m/>
    <s v=""/>
    <n v="0"/>
  </r>
  <r>
    <x v="81"/>
    <x v="51"/>
    <d v="2026-02-25T00:00:00"/>
    <x v="0"/>
    <d v="2026-02-24T00:00:00"/>
    <n v="2"/>
    <s v="142/28070"/>
    <x v="9"/>
    <x v="2"/>
    <s v="Tétel 00040 Kápolnásnyék Kézi láncos emelő fővizsgálata Cikkszám: 75008542"/>
    <n v="1"/>
    <n v="7260"/>
    <n v="7260"/>
    <n v="0"/>
    <s v="Ft"/>
    <n v="0"/>
    <n v="39400"/>
    <n v="39400"/>
    <n v="39400"/>
    <n v="0"/>
    <n v="0"/>
    <x v="10"/>
    <n v="32140"/>
    <s v="n"/>
    <m/>
    <s v=""/>
    <n v="0"/>
  </r>
  <r>
    <x v="82"/>
    <x v="55"/>
    <d v="2026-02-25T00:00:00"/>
    <x v="0"/>
    <d v="2026-02-25T00:00:00"/>
    <n v="2"/>
    <s v="2123/1836"/>
    <x v="2"/>
    <x v="0"/>
    <s v="im 100 1/2 m végtelen heveder"/>
    <n v="30"/>
    <n v="202.76"/>
    <n v="6082.7999999999993"/>
    <n v="0"/>
    <s v="Ft"/>
    <n v="0"/>
    <n v="1860"/>
    <n v="790"/>
    <n v="23700"/>
    <n v="0.39"/>
    <n v="92.43"/>
    <x v="3"/>
    <n v="17617.2"/>
    <s v="n"/>
    <m/>
    <s v=""/>
    <n v="0"/>
  </r>
  <r>
    <x v="82"/>
    <x v="55"/>
    <d v="2026-02-25T00:00:00"/>
    <x v="0"/>
    <d v="2026-02-25T00:00:00"/>
    <n v="2"/>
    <s v="2123/2159"/>
    <x v="2"/>
    <x v="0"/>
    <s v="im 100 0,5/1 m végtelen heveder"/>
    <n v="200"/>
    <n v="116.03"/>
    <n v="23206"/>
    <n v="0"/>
    <s v="Ft"/>
    <n v="0"/>
    <n v="790"/>
    <n v="600"/>
    <n v="120000"/>
    <n v="5.98"/>
    <n v="7176"/>
    <x v="3"/>
    <n v="96794"/>
    <s v="n"/>
    <m/>
    <s v=""/>
    <n v="0"/>
  </r>
  <r>
    <x v="82"/>
    <x v="55"/>
    <d v="2026-02-25T00:00:00"/>
    <x v="0"/>
    <d v="2026-02-25T00:00:00"/>
    <n v="2"/>
    <s v="2102/24816"/>
    <x v="3"/>
    <x v="1"/>
    <s v="*M.175 Fuvar"/>
    <n v="1"/>
    <n v="3590"/>
    <n v="3590"/>
    <n v="0"/>
    <s v="Ft"/>
    <n v="0"/>
    <n v="3590"/>
    <n v="5000"/>
    <n v="5000"/>
    <n v="0"/>
    <n v="0"/>
    <x v="3"/>
    <n v="1410"/>
    <s v="n"/>
    <m/>
    <s v=""/>
    <n v="0"/>
  </r>
  <r>
    <x v="83"/>
    <x v="56"/>
    <d v="2026-02-25T00:00:00"/>
    <x v="0"/>
    <d v="2026-02-25T00:00:00"/>
    <n v="2"/>
    <s v="21211/86"/>
    <x v="2"/>
    <x v="0"/>
    <s v="id 100   1,0 m füles heveder"/>
    <n v="4"/>
    <n v="217.79"/>
    <n v="871.16"/>
    <n v="0"/>
    <s v="Ft"/>
    <n v="0"/>
    <n v="1000"/>
    <n v="1600"/>
    <n v="6400"/>
    <n v="21.25"/>
    <n v="1360"/>
    <x v="2"/>
    <n v="5528.84"/>
    <s v="n"/>
    <m/>
    <s v=""/>
    <n v="0"/>
  </r>
  <r>
    <x v="83"/>
    <x v="56"/>
    <d v="2026-02-25T00:00:00"/>
    <x v="0"/>
    <d v="2026-02-25T00:00:00"/>
    <n v="2"/>
    <s v="4111/219"/>
    <x v="0"/>
    <x v="0"/>
    <s v="50/2 hh 8 m rakományrögzítő 26188"/>
    <n v="2"/>
    <n v="1478.09"/>
    <n v="2956.18"/>
    <n v="0"/>
    <s v="Ft"/>
    <n v="0"/>
    <n v="4500"/>
    <n v="3490"/>
    <n v="6980"/>
    <n v="3.58"/>
    <n v="249.88400000000001"/>
    <x v="2"/>
    <n v="4023.82"/>
    <s v="n"/>
    <m/>
    <s v=""/>
    <n v="0"/>
  </r>
  <r>
    <x v="83"/>
    <x v="56"/>
    <d v="2026-02-25T00:00:00"/>
    <x v="0"/>
    <d v="2026-02-25T00:00:00"/>
    <n v="2"/>
    <s v="4111/256"/>
    <x v="0"/>
    <x v="0"/>
    <s v="50/2 hh  10 m rakományrögzítő 11077"/>
    <n v="2"/>
    <n v="2165.5100000000002"/>
    <n v="4331.0200000000004"/>
    <n v="0"/>
    <s v="Ft"/>
    <n v="0"/>
    <n v="4800"/>
    <n v="3690"/>
    <n v="7380"/>
    <n v="3.39"/>
    <n v="250.18200000000002"/>
    <x v="2"/>
    <n v="3048.9799999999996"/>
    <s v="n"/>
    <m/>
    <s v=""/>
    <n v="0"/>
  </r>
  <r>
    <x v="83"/>
    <x v="56"/>
    <d v="2026-02-25T00:00:00"/>
    <x v="0"/>
    <d v="2026-02-25T00:00:00"/>
    <n v="2"/>
    <s v="4111/236"/>
    <x v="0"/>
    <x v="0"/>
    <s v="35/1 hh  6,0 m rakományrögzítő 11074"/>
    <n v="8"/>
    <n v="776.81"/>
    <n v="6214.48"/>
    <n v="0"/>
    <s v="Ft"/>
    <n v="0"/>
    <n v="2000"/>
    <n v="2040"/>
    <n v="16320"/>
    <n v="10.59"/>
    <n v="1728.2879999999998"/>
    <x v="2"/>
    <n v="10105.52"/>
    <s v="n"/>
    <m/>
    <s v=""/>
    <n v="0"/>
  </r>
  <r>
    <x v="83"/>
    <x v="56"/>
    <d v="2026-02-25T00:00:00"/>
    <x v="0"/>
    <d v="2026-02-25T00:00:00"/>
    <n v="2"/>
    <s v="4111/4097"/>
    <x v="0"/>
    <x v="0"/>
    <s v="25/0,5 hh  6,0 m rakományrögzítő Z"/>
    <n v="5"/>
    <n v="661.42"/>
    <n v="3307.1"/>
    <n v="0"/>
    <s v="Ft"/>
    <n v="0"/>
    <n v="1560"/>
    <n v="1490"/>
    <n v="7450"/>
    <n v="8.7200000000000006"/>
    <n v="649.6400000000001"/>
    <x v="2"/>
    <n v="4142.8999999999996"/>
    <s v="n"/>
    <m/>
    <s v=""/>
    <n v="0"/>
  </r>
  <r>
    <x v="83"/>
    <x v="56"/>
    <d v="2026-02-25T00:00:00"/>
    <x v="0"/>
    <d v="2026-02-25T00:00:00"/>
    <n v="2"/>
    <s v="4114/228"/>
    <x v="0"/>
    <x v="0"/>
    <s v="25/0,4 hn 6,0 m rakományrögzítő 11072"/>
    <n v="6"/>
    <n v="478.96"/>
    <n v="2873.7599999999998"/>
    <n v="0"/>
    <s v="Ft"/>
    <n v="0"/>
    <n v="1430"/>
    <n v="1875"/>
    <n v="11250"/>
    <n v="17.12"/>
    <n v="1926"/>
    <x v="2"/>
    <n v="8376.24"/>
    <s v="n"/>
    <m/>
    <s v=""/>
    <n v="0"/>
  </r>
  <r>
    <x v="83"/>
    <x v="56"/>
    <d v="2026-02-25T00:00:00"/>
    <x v="0"/>
    <d v="2026-02-25T00:00:00"/>
    <n v="2"/>
    <s v="4114/222"/>
    <x v="0"/>
    <x v="0"/>
    <s v="25/0,25 6,0 m csatos"/>
    <n v="6"/>
    <n v="291.10000000000002"/>
    <n v="1746.6000000000001"/>
    <n v="0"/>
    <s v="Ft"/>
    <n v="0"/>
    <n v="975"/>
    <n v="950"/>
    <n v="5700"/>
    <n v="9.27"/>
    <n v="528.39"/>
    <x v="2"/>
    <n v="3953.3999999999996"/>
    <s v="n"/>
    <m/>
    <s v=""/>
    <n v="0"/>
  </r>
  <r>
    <x v="83"/>
    <x v="56"/>
    <d v="2026-02-25T00:00:00"/>
    <x v="0"/>
    <d v="2026-02-25T00:00:00"/>
    <n v="2"/>
    <s v="4114/23739"/>
    <x v="0"/>
    <x v="0"/>
    <s v="25/0,25 2 m csatos"/>
    <n v="10"/>
    <n v="148.61000000000001"/>
    <n v="1486.1000000000001"/>
    <n v="0"/>
    <s v="Ft"/>
    <n v="0"/>
    <n v="615"/>
    <n v="530"/>
    <n v="5300"/>
    <n v="6.05"/>
    <n v="320.64999999999998"/>
    <x v="2"/>
    <n v="3813.8999999999996"/>
    <s v="n"/>
    <m/>
    <s v=""/>
    <n v="0"/>
  </r>
  <r>
    <x v="83"/>
    <x v="56"/>
    <d v="2026-02-25T00:00:00"/>
    <x v="0"/>
    <d v="2026-02-25T00:00:00"/>
    <n v="2"/>
    <s v="4111/12991"/>
    <x v="0"/>
    <x v="0"/>
    <s v="25/0,25  4,0 m csatos TOP"/>
    <n v="6"/>
    <n v="165.83"/>
    <n v="994.98"/>
    <n v="0"/>
    <s v="Ft"/>
    <n v="0"/>
    <n v="700"/>
    <n v="630"/>
    <n v="3780"/>
    <n v="7.14"/>
    <n v="269.892"/>
    <x v="2"/>
    <n v="2785.02"/>
    <s v="n"/>
    <m/>
    <s v=""/>
    <n v="0"/>
  </r>
  <r>
    <x v="83"/>
    <x v="56"/>
    <d v="2026-02-25T00:00:00"/>
    <x v="0"/>
    <d v="2026-02-25T00:00:00"/>
    <n v="2"/>
    <s v="4114/8979"/>
    <x v="0"/>
    <x v="0"/>
    <s v="25/0,25  1 m csatos"/>
    <n v="15"/>
    <n v="112.99"/>
    <n v="1694.85"/>
    <n v="0"/>
    <s v="Ft"/>
    <n v="0"/>
    <n v="520"/>
    <n v="480"/>
    <n v="7200"/>
    <n v="7.8"/>
    <n v="561.6"/>
    <x v="2"/>
    <n v="5505.15"/>
    <s v="n"/>
    <m/>
    <s v=""/>
    <n v="0"/>
  </r>
  <r>
    <x v="83"/>
    <x v="56"/>
    <d v="2026-02-25T00:00:00"/>
    <x v="0"/>
    <d v="2026-02-25T00:00:00"/>
    <n v="2"/>
    <s v="2102/15601"/>
    <x v="3"/>
    <x v="1"/>
    <s v="*M.27 Fuvar"/>
    <n v="1"/>
    <n v="3612"/>
    <n v="3612"/>
    <n v="0"/>
    <s v="Ft"/>
    <n v="0"/>
    <n v="3612"/>
    <n v="0"/>
    <n v="0"/>
    <n v="0"/>
    <n v="0"/>
    <x v="2"/>
    <n v="-3612"/>
    <s v="n"/>
    <m/>
    <s v=""/>
    <n v="0"/>
  </r>
  <r>
    <x v="84"/>
    <x v="57"/>
    <d v="2026-02-25T00:00:00"/>
    <x v="0"/>
    <d v="2026-02-25T00:00:00"/>
    <n v="2"/>
    <s v="23161/23283"/>
    <x v="1"/>
    <x v="0"/>
    <s v="LRG 1 - 112 lánc függeszték 0,365 m"/>
    <n v="60"/>
    <n v="1216.5"/>
    <n v="72990"/>
    <n v="0"/>
    <s v="Ft"/>
    <n v="0"/>
    <n v="3400"/>
    <n v="3400"/>
    <n v="204000"/>
    <n v="8.7799999999999994"/>
    <n v="17911.199999999997"/>
    <x v="4"/>
    <n v="131010"/>
    <s v="n"/>
    <m/>
    <s v=""/>
    <n v="0"/>
  </r>
  <r>
    <x v="84"/>
    <x v="57"/>
    <d v="2026-02-25T00:00:00"/>
    <x v="0"/>
    <d v="2026-02-25T00:00:00"/>
    <n v="2"/>
    <s v="2102/25145"/>
    <x v="3"/>
    <x v="1"/>
    <s v="*B.3. Fuvar"/>
    <n v="1"/>
    <n v="6238"/>
    <n v="6238"/>
    <n v="0"/>
    <s v="Ft"/>
    <n v="0"/>
    <n v="6238"/>
    <n v="0"/>
    <n v="0"/>
    <n v="0"/>
    <n v="0"/>
    <x v="4"/>
    <n v="-6238"/>
    <s v="n"/>
    <m/>
    <s v=""/>
    <n v="0"/>
  </r>
  <r>
    <x v="85"/>
    <x v="58"/>
    <d v="2026-02-25T00:00:00"/>
    <x v="0"/>
    <d v="2026-02-24T00:00:00"/>
    <n v="2"/>
    <s v="2123/16233"/>
    <x v="2"/>
    <x v="0"/>
    <s v="im 200 1,5/3,0 m végtelen heveder"/>
    <n v="1"/>
    <n v="595.86"/>
    <n v="595.86"/>
    <n v="0"/>
    <s v="Ft"/>
    <n v="0"/>
    <n v="2700"/>
    <n v="2795"/>
    <n v="2795"/>
    <n v="0"/>
    <n v="0"/>
    <x v="8"/>
    <n v="2199.14"/>
    <s v="n"/>
    <m/>
    <s v=""/>
    <n v="0"/>
  </r>
  <r>
    <x v="85"/>
    <x v="58"/>
    <d v="2026-02-25T00:00:00"/>
    <x v="0"/>
    <d v="2026-02-24T00:00:00"/>
    <n v="2"/>
    <s v="2102/2433"/>
    <x v="3"/>
    <x v="1"/>
    <s v="*V.20 Fuvar Visszaszállítás"/>
    <n v="1"/>
    <n v="1737"/>
    <n v="1737"/>
    <n v="0"/>
    <s v="Ft"/>
    <n v="0"/>
    <n v="1737"/>
    <n v="0"/>
    <n v="0"/>
    <n v="0"/>
    <n v="0"/>
    <x v="8"/>
    <n v="-1737"/>
    <s v="n"/>
    <m/>
    <s v=""/>
    <n v="0"/>
  </r>
  <r>
    <x v="85"/>
    <x v="58"/>
    <d v="2026-02-25T00:00:00"/>
    <x v="0"/>
    <d v="2026-02-24T00:00:00"/>
    <n v="2"/>
    <s v="2102/1987"/>
    <x v="3"/>
    <x v="1"/>
    <s v="*V.11 Fuvar Felszállítás"/>
    <n v="1"/>
    <n v="2481"/>
    <n v="2481"/>
    <n v="0"/>
    <s v="Ft"/>
    <n v="0"/>
    <n v="2481"/>
    <n v="0"/>
    <n v="0"/>
    <n v="0"/>
    <n v="0"/>
    <x v="8"/>
    <n v="-2481"/>
    <s v="n"/>
    <m/>
    <s v=""/>
    <n v="0"/>
  </r>
  <r>
    <x v="86"/>
    <x v="59"/>
    <d v="2026-02-25T00:00:00"/>
    <x v="0"/>
    <d v="2026-02-25T00:00:00"/>
    <n v="2"/>
    <s v="282/10232"/>
    <x v="15"/>
    <x v="0"/>
    <s v="PLDW M14  emelőszem  1000 kg"/>
    <n v="4"/>
    <n v="15054.9"/>
    <n v="60219.6"/>
    <n v="0"/>
    <s v="Ft"/>
    <n v="0"/>
    <n v="31240"/>
    <n v="31240"/>
    <n v="124960"/>
    <n v="5"/>
    <n v="6248"/>
    <x v="9"/>
    <n v="64740.4"/>
    <s v="n"/>
    <m/>
    <s v=""/>
    <n v="0"/>
  </r>
  <r>
    <x v="86"/>
    <x v="59"/>
    <d v="2026-02-25T00:00:00"/>
    <x v="0"/>
    <d v="2026-02-25T00:00:00"/>
    <n v="2"/>
    <s v="282/10003"/>
    <x v="15"/>
    <x v="0"/>
    <s v="PLDW M12  emelőszem 700 kg"/>
    <n v="4"/>
    <n v="14129.82"/>
    <n v="56519.28"/>
    <n v="0"/>
    <s v="Ft"/>
    <n v="0"/>
    <n v="29710"/>
    <n v="29710"/>
    <n v="118840"/>
    <n v="5"/>
    <n v="5942"/>
    <x v="9"/>
    <n v="62320.72"/>
    <s v="n"/>
    <m/>
    <s v=""/>
    <n v="0"/>
  </r>
  <r>
    <x v="86"/>
    <x v="59"/>
    <d v="2026-02-25T00:00:00"/>
    <x v="0"/>
    <d v="2026-02-25T00:00:00"/>
    <n v="2"/>
    <s v="282/8919"/>
    <x v="15"/>
    <x v="0"/>
    <s v="PLDW M10 emelőszem 500 kg"/>
    <n v="4"/>
    <n v="14000.59"/>
    <n v="56002.36"/>
    <n v="0"/>
    <s v="Ft"/>
    <n v="0"/>
    <n v="29610"/>
    <n v="29610"/>
    <n v="118440"/>
    <n v="5"/>
    <n v="5922"/>
    <x v="9"/>
    <n v="62437.64"/>
    <s v="n"/>
    <m/>
    <s v=""/>
    <n v="0"/>
  </r>
  <r>
    <x v="86"/>
    <x v="59"/>
    <d v="2026-02-25T00:00:00"/>
    <x v="0"/>
    <d v="2026-02-25T00:00:00"/>
    <n v="2"/>
    <s v="281/27975"/>
    <x v="15"/>
    <x v="0"/>
    <s v="M 14 gyűrűsanya 500kg DIN582 K"/>
    <n v="4"/>
    <n v="187"/>
    <n v="748"/>
    <n v="0"/>
    <s v="Ft"/>
    <n v="0"/>
    <n v="340"/>
    <n v="750"/>
    <n v="3000"/>
    <n v="5"/>
    <n v="150"/>
    <x v="9"/>
    <n v="2252"/>
    <s v="n"/>
    <m/>
    <s v=""/>
    <n v="0"/>
  </r>
  <r>
    <x v="86"/>
    <x v="59"/>
    <d v="2026-02-25T00:00:00"/>
    <x v="0"/>
    <d v="2026-02-25T00:00:00"/>
    <n v="2"/>
    <s v="281/11180"/>
    <x v="15"/>
    <x v="0"/>
    <s v="M 12 gyűrűsanya 340 kg C15E B"/>
    <n v="4"/>
    <n v="252.38"/>
    <n v="1009.52"/>
    <n v="0"/>
    <s v="Ft"/>
    <n v="0"/>
    <n v="495"/>
    <n v="495"/>
    <n v="1980"/>
    <n v="5"/>
    <n v="99"/>
    <x v="9"/>
    <n v="970.48"/>
    <s v="n"/>
    <m/>
    <s v=""/>
    <n v="0"/>
  </r>
  <r>
    <x v="86"/>
    <x v="59"/>
    <d v="2026-02-25T00:00:00"/>
    <x v="0"/>
    <d v="2026-02-25T00:00:00"/>
    <n v="2"/>
    <s v="281/10435"/>
    <x v="15"/>
    <x v="0"/>
    <s v="M 10 gyűrűscsavar 230 kg C15E B"/>
    <n v="4"/>
    <n v="150.71"/>
    <n v="602.84"/>
    <n v="0"/>
    <s v="Ft"/>
    <n v="0"/>
    <n v="250"/>
    <n v="250"/>
    <n v="1000"/>
    <n v="5"/>
    <n v="50"/>
    <x v="9"/>
    <n v="397.15999999999997"/>
    <s v="n"/>
    <m/>
    <s v=""/>
    <n v="0"/>
  </r>
  <r>
    <x v="86"/>
    <x v="59"/>
    <d v="2026-02-25T00:00:00"/>
    <x v="0"/>
    <d v="2026-02-25T00:00:00"/>
    <n v="2"/>
    <s v="21114/39"/>
    <x v="2"/>
    <x v="0"/>
    <s v="irs 40   4,0/8 m körkötél Ök"/>
    <n v="2"/>
    <n v="2718.68"/>
    <n v="5437.36"/>
    <n v="0"/>
    <s v="Ft"/>
    <n v="0"/>
    <n v="11200"/>
    <n v="11200"/>
    <n v="22400"/>
    <n v="10"/>
    <n v="2240"/>
    <x v="9"/>
    <n v="16962.64"/>
    <s v="n"/>
    <m/>
    <s v=""/>
    <n v="0"/>
  </r>
  <r>
    <x v="86"/>
    <x v="59"/>
    <d v="2026-02-25T00:00:00"/>
    <x v="0"/>
    <d v="2026-02-25T00:00:00"/>
    <n v="2"/>
    <s v="21113/28"/>
    <x v="2"/>
    <x v="0"/>
    <s v="irs 30   3,0/6 m körkötél Ök"/>
    <n v="4"/>
    <n v="1531.14"/>
    <n v="6124.56"/>
    <n v="0"/>
    <s v="Ft"/>
    <n v="0"/>
    <n v="7500"/>
    <n v="7500"/>
    <n v="30000"/>
    <n v="10"/>
    <n v="3000"/>
    <x v="9"/>
    <n v="23875.439999999999"/>
    <s v="n"/>
    <m/>
    <s v=""/>
    <n v="0"/>
  </r>
  <r>
    <x v="86"/>
    <x v="59"/>
    <d v="2026-02-25T00:00:00"/>
    <x v="0"/>
    <d v="2026-02-25T00:00:00"/>
    <n v="2"/>
    <s v="21112/15"/>
    <x v="2"/>
    <x v="0"/>
    <s v="irs 20  2,0/4  m körkötél Ök"/>
    <n v="4"/>
    <n v="847.79"/>
    <n v="3391.16"/>
    <n v="0"/>
    <s v="Ft"/>
    <n v="0"/>
    <n v="4200"/>
    <n v="4200"/>
    <n v="16800"/>
    <n v="10"/>
    <n v="1680"/>
    <x v="9"/>
    <n v="13408.84"/>
    <s v="n"/>
    <m/>
    <s v=""/>
    <n v="0"/>
  </r>
  <r>
    <x v="86"/>
    <x v="59"/>
    <d v="2026-02-25T00:00:00"/>
    <x v="0"/>
    <d v="2026-02-25T00:00:00"/>
    <n v="2"/>
    <s v="21111/2"/>
    <x v="2"/>
    <x v="0"/>
    <s v="irs 10  1,0/2  m körkötél Ök"/>
    <n v="4"/>
    <n v="290.14999999999998"/>
    <n v="1160.5999999999999"/>
    <n v="0"/>
    <s v="Ft"/>
    <n v="0"/>
    <n v="1700"/>
    <n v="1700"/>
    <n v="6800"/>
    <n v="10"/>
    <n v="680"/>
    <x v="9"/>
    <n v="5639.4"/>
    <s v="n"/>
    <m/>
    <s v=""/>
    <n v="0"/>
  </r>
  <r>
    <x v="86"/>
    <x v="59"/>
    <d v="2026-02-25T00:00:00"/>
    <x v="0"/>
    <d v="2026-02-25T00:00:00"/>
    <n v="2"/>
    <s v="22118/8579"/>
    <x v="18"/>
    <x v="0"/>
    <s v="A 24 3,0 m drótkötél 61-63"/>
    <n v="3"/>
    <n v="23264"/>
    <n v="69792"/>
    <n v="0"/>
    <s v="Ft"/>
    <n v="0"/>
    <n v="38780"/>
    <n v="38780"/>
    <n v="116340"/>
    <n v="5"/>
    <n v="5817"/>
    <x v="9"/>
    <n v="46548"/>
    <s v="n"/>
    <m/>
    <s v=""/>
    <n v="0"/>
  </r>
  <r>
    <x v="86"/>
    <x v="59"/>
    <d v="2026-02-25T00:00:00"/>
    <x v="0"/>
    <d v="2026-02-25T00:00:00"/>
    <n v="2"/>
    <s v="2416/15469"/>
    <x v="4"/>
    <x v="0"/>
    <s v="4,75  PSO sekli EN13889"/>
    <n v="4"/>
    <n v="1179.03"/>
    <n v="4716.12"/>
    <n v="0"/>
    <s v="Ft"/>
    <n v="0"/>
    <n v="3280"/>
    <n v="3280"/>
    <n v="13120"/>
    <n v="7"/>
    <n v="918.4"/>
    <x v="9"/>
    <n v="8403.880000000001"/>
    <s v="n"/>
    <m/>
    <s v=""/>
    <n v="0"/>
  </r>
  <r>
    <x v="87"/>
    <x v="60"/>
    <d v="2026-02-25T00:00:00"/>
    <x v="0"/>
    <d v="2026-02-25T00:00:00"/>
    <n v="2"/>
    <s v="2101/18535"/>
    <x v="6"/>
    <x v="0"/>
    <s v="Vizsgálati díj melléklet szerint"/>
    <n v="1"/>
    <n v="1800"/>
    <n v="1800"/>
    <n v="0"/>
    <s v="Ft"/>
    <n v="0"/>
    <n v="26285"/>
    <n v="27685"/>
    <n v="27685"/>
    <n v="10"/>
    <n v="2768.5"/>
    <x v="8"/>
    <n v="25885"/>
    <s v="i"/>
    <m/>
    <n v="1"/>
    <n v="0"/>
  </r>
  <r>
    <x v="88"/>
    <x v="61"/>
    <d v="2026-02-25T00:00:00"/>
    <x v="0"/>
    <d v="2026-02-25T00:00:00"/>
    <n v="2"/>
    <s v="143/18059"/>
    <x v="9"/>
    <x v="1"/>
    <s v="D. 11 fuvar"/>
    <n v="1"/>
    <n v="2359"/>
    <n v="2359"/>
    <n v="0"/>
    <s v="Ft"/>
    <n v="0"/>
    <n v="2359"/>
    <n v="2400"/>
    <n v="2400"/>
    <n v="0"/>
    <n v="0"/>
    <x v="10"/>
    <n v="41"/>
    <s v="n"/>
    <m/>
    <s v=""/>
    <n v="0"/>
  </r>
  <r>
    <x v="88"/>
    <x v="61"/>
    <d v="2026-02-25T00:00:00"/>
    <x v="0"/>
    <d v="2026-02-25T00:00:00"/>
    <n v="2"/>
    <s v="1246/13330"/>
    <x v="8"/>
    <x v="2"/>
    <s v="103-0202810 Podem/Balkancar kötélsoroló T 0251 04M 3200kg 6-24m"/>
    <n v="1"/>
    <n v="24816.12"/>
    <n v="24816.12"/>
    <n v="0"/>
    <s v="Ft"/>
    <n v="0"/>
    <n v="79900"/>
    <n v="79900"/>
    <n v="79900"/>
    <n v="0"/>
    <n v="0"/>
    <x v="10"/>
    <n v="55083.880000000005"/>
    <s v="n"/>
    <m/>
    <s v=""/>
    <n v="0"/>
  </r>
  <r>
    <x v="89"/>
    <x v="62"/>
    <d v="2026-02-25T00:00:00"/>
    <x v="0"/>
    <d v="2026-02-25T00:00:00"/>
    <n v="2"/>
    <s v="2101/4367"/>
    <x v="6"/>
    <x v="0"/>
    <s v="CS10 Teherpróba és vizsgálati díj melléklet szerint"/>
    <n v="1"/>
    <n v="63091"/>
    <n v="63091"/>
    <n v="0"/>
    <s v="Ft"/>
    <n v="0"/>
    <n v="105152"/>
    <n v="105152"/>
    <n v="105152"/>
    <n v="10"/>
    <n v="10515.2"/>
    <x v="9"/>
    <n v="42061"/>
    <s v="n"/>
    <m/>
    <s v=""/>
    <n v="0"/>
  </r>
  <r>
    <x v="90"/>
    <x v="63"/>
    <d v="2026-02-25T00:00:00"/>
    <x v="0"/>
    <d v="2026-02-25T00:00:00"/>
    <n v="2"/>
    <s v="23131/726"/>
    <x v="1"/>
    <x v="0"/>
    <s v="KTG 7/8  összekötő elem G80"/>
    <n v="2"/>
    <n v="482.13"/>
    <n v="964.26"/>
    <n v="0"/>
    <s v="Ft"/>
    <n v="0"/>
    <n v="1510"/>
    <n v="1510"/>
    <n v="3020"/>
    <n v="5"/>
    <n v="151"/>
    <x v="4"/>
    <n v="2055.7399999999998"/>
    <s v="n"/>
    <m/>
    <s v=""/>
    <n v="0"/>
  </r>
  <r>
    <x v="90"/>
    <x v="63"/>
    <d v="2026-02-25T00:00:00"/>
    <x v="0"/>
    <d v="2026-02-25T00:00:00"/>
    <n v="2"/>
    <s v="23151/673"/>
    <x v="1"/>
    <x v="0"/>
    <s v="KHLG 7/8 láncos horog G80"/>
    <n v="2"/>
    <n v="586.64"/>
    <n v="1173.28"/>
    <n v="0"/>
    <s v="Ft"/>
    <n v="0"/>
    <n v="2090"/>
    <n v="2090"/>
    <n v="4180"/>
    <n v="5"/>
    <n v="209"/>
    <x v="4"/>
    <n v="3006.7200000000003"/>
    <s v="n"/>
    <m/>
    <s v=""/>
    <n v="0"/>
  </r>
  <r>
    <x v="90"/>
    <x v="63"/>
    <d v="2026-02-25T00:00:00"/>
    <x v="0"/>
    <d v="2026-02-25T00:00:00"/>
    <n v="2"/>
    <s v="23152/668"/>
    <x v="1"/>
    <x v="0"/>
    <s v="KHG 7/8 szemes horog G80"/>
    <n v="2"/>
    <n v="572.19000000000005"/>
    <n v="1144.3800000000001"/>
    <n v="0"/>
    <s v="Ft"/>
    <n v="0"/>
    <n v="1710"/>
    <n v="1710"/>
    <n v="3420"/>
    <n v="5"/>
    <n v="171"/>
    <x v="4"/>
    <n v="2275.62"/>
    <s v="n"/>
    <m/>
    <s v=""/>
    <n v="0"/>
  </r>
  <r>
    <x v="90"/>
    <x v="63"/>
    <d v="2026-02-25T00:00:00"/>
    <x v="0"/>
    <d v="2026-02-25T00:00:00"/>
    <n v="2"/>
    <s v="2103/27488"/>
    <x v="14"/>
    <x v="1"/>
    <s v="B. 2. kiszllási díj"/>
    <n v="1"/>
    <n v="19800"/>
    <n v="19800"/>
    <n v="0"/>
    <s v="Ft"/>
    <n v="0"/>
    <n v="33000"/>
    <n v="33000"/>
    <n v="33000"/>
    <n v="0"/>
    <n v="0"/>
    <x v="4"/>
    <n v="13200"/>
    <s v="n"/>
    <m/>
    <s v=""/>
    <n v="0"/>
  </r>
  <r>
    <x v="90"/>
    <x v="63"/>
    <d v="2026-02-25T00:00:00"/>
    <x v="0"/>
    <d v="2026-02-25T00:00:00"/>
    <n v="2"/>
    <s v="2101/26229"/>
    <x v="6"/>
    <x v="0"/>
    <s v="B 2. Teherpróba és vizsgálati díj   melléklet szerint"/>
    <n v="1"/>
    <n v="331680"/>
    <n v="331680"/>
    <n v="0"/>
    <s v="Ft"/>
    <n v="0"/>
    <n v="552800"/>
    <n v="552800"/>
    <n v="552800"/>
    <n v="10"/>
    <n v="55280"/>
    <x v="4"/>
    <n v="221120"/>
    <s v="n"/>
    <m/>
    <s v=""/>
    <n v="0"/>
  </r>
  <r>
    <x v="91"/>
    <x v="64"/>
    <d v="2026-02-25T00:00:00"/>
    <x v="0"/>
    <d v="2026-02-25T00:00:00"/>
    <n v="2"/>
    <s v="4152/559"/>
    <x v="0"/>
    <x v="0"/>
    <s v="B6 (19mm-hez) kapocs 1000 db"/>
    <n v="1"/>
    <n v="8864.44"/>
    <n v="8864.44"/>
    <n v="0"/>
    <s v="Ft"/>
    <n v="0"/>
    <n v="17130"/>
    <n v="16800"/>
    <n v="16800"/>
    <n v="0"/>
    <n v="0"/>
    <x v="1"/>
    <n v="7935.5599999999995"/>
    <s v="n"/>
    <m/>
    <s v=""/>
    <n v="0"/>
  </r>
  <r>
    <x v="92"/>
    <x v="12"/>
    <d v="2026-02-25T00:00:00"/>
    <x v="0"/>
    <d v="2026-02-19T00:00:00"/>
    <n v="2"/>
    <s v="4132/19581"/>
    <x v="0"/>
    <x v="0"/>
    <s v="RLSHKE 10-hoz 6,0 m lánc +  horog"/>
    <n v="1"/>
    <n v="9894.98"/>
    <n v="9894.98"/>
    <n v="0"/>
    <s v="Ft"/>
    <n v="0"/>
    <n v="34110"/>
    <n v="27300"/>
    <n v="27300"/>
    <n v="2.0099999999999998"/>
    <n v="548.7299999999999"/>
    <x v="3"/>
    <n v="17405.02"/>
    <s v="n"/>
    <m/>
    <s v=""/>
    <n v="0"/>
  </r>
  <r>
    <x v="92"/>
    <x v="12"/>
    <d v="2026-02-25T00:00:00"/>
    <x v="0"/>
    <d v="2026-02-19T00:00:00"/>
    <n v="2"/>
    <s v="4131/307"/>
    <x v="0"/>
    <x v="0"/>
    <s v="RLSHKE 10  láncos feszítő horoggal EN 9200lbs"/>
    <n v="10"/>
    <n v="6758.85"/>
    <n v="67588.5"/>
    <n v="0"/>
    <s v="Ft"/>
    <n v="0"/>
    <n v="19000"/>
    <n v="15500"/>
    <n v="155000"/>
    <n v="0.39"/>
    <n v="604.5"/>
    <x v="3"/>
    <n v="87411.5"/>
    <s v="n"/>
    <m/>
    <s v=""/>
    <n v="0"/>
  </r>
  <r>
    <x v="92"/>
    <x v="12"/>
    <d v="2026-02-25T00:00:00"/>
    <x v="0"/>
    <d v="2026-02-19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3"/>
    <n v="-1900"/>
    <s v="n"/>
    <m/>
    <s v=""/>
    <n v="0"/>
  </r>
  <r>
    <x v="92"/>
    <x v="12"/>
    <d v="2026-02-25T00:00:00"/>
    <x v="0"/>
    <d v="2026-02-19T00:00:00"/>
    <n v="2"/>
    <s v="2102/8179"/>
    <x v="3"/>
    <x v="1"/>
    <s v="*M.16 Fuvar"/>
    <n v="1"/>
    <n v="16720"/>
    <n v="16720"/>
    <n v="0"/>
    <s v="Ft"/>
    <n v="0"/>
    <n v="16720"/>
    <n v="0"/>
    <n v="0"/>
    <n v="0"/>
    <n v="0"/>
    <x v="3"/>
    <n v="-16720"/>
    <s v="n"/>
    <m/>
    <s v=""/>
    <n v="0"/>
  </r>
  <r>
    <x v="93"/>
    <x v="47"/>
    <d v="2026-02-25T00:00:00"/>
    <x v="0"/>
    <d v="2026-02-23T00:00:00"/>
    <n v="2"/>
    <s v="2325/18360"/>
    <x v="1"/>
    <x v="0"/>
    <s v="VIP Mini horog VMH-4 630 kg"/>
    <n v="3"/>
    <n v="13522.5"/>
    <n v="40567.5"/>
    <n v="0"/>
    <s v="Ft"/>
    <n v="0"/>
    <n v="27475"/>
    <n v="26990"/>
    <n v="80970"/>
    <n v="4.5599999999999996"/>
    <n v="3692.2319999999995"/>
    <x v="3"/>
    <n v="40402.5"/>
    <s v="n"/>
    <m/>
    <s v=""/>
    <n v="0"/>
  </r>
  <r>
    <x v="93"/>
    <x v="47"/>
    <d v="2026-02-25T00:00:00"/>
    <x v="0"/>
    <d v="2026-02-23T00:00:00"/>
    <n v="2"/>
    <s v="2102/24814"/>
    <x v="3"/>
    <x v="1"/>
    <s v="*M.120 Fuvar"/>
    <n v="1"/>
    <n v="2161.5"/>
    <n v="2161.5"/>
    <n v="0"/>
    <s v="Ft"/>
    <n v="0"/>
    <n v="2075"/>
    <n v="0"/>
    <n v="0"/>
    <n v="0"/>
    <n v="0"/>
    <x v="3"/>
    <n v="-2161.5"/>
    <s v="n"/>
    <m/>
    <s v=""/>
    <n v="0"/>
  </r>
  <r>
    <x v="94"/>
    <x v="65"/>
    <d v="2026-02-25T00:00:00"/>
    <x v="0"/>
    <d v="2026-02-24T00:00:00"/>
    <n v="2"/>
    <s v="2416/15474"/>
    <x v="4"/>
    <x v="0"/>
    <s v="17  PSO sekli EN13889"/>
    <n v="3"/>
    <n v="11528.34"/>
    <n v="34585.020000000004"/>
    <n v="0"/>
    <s v="Ft"/>
    <n v="0"/>
    <n v="29480"/>
    <n v="29480"/>
    <n v="88440"/>
    <n v="7"/>
    <n v="6190.8"/>
    <x v="8"/>
    <n v="53854.979999999996"/>
    <s v="n"/>
    <m/>
    <s v=""/>
    <n v="0"/>
  </r>
  <r>
    <x v="94"/>
    <x v="65"/>
    <d v="2026-02-25T00:00:00"/>
    <x v="0"/>
    <d v="2026-02-24T00:00:00"/>
    <n v="2"/>
    <s v="2102/2339"/>
    <x v="3"/>
    <x v="1"/>
    <s v="*V.17 Fuvar"/>
    <n v="1"/>
    <n v="2932"/>
    <n v="2932"/>
    <n v="0"/>
    <s v="Ft"/>
    <n v="0"/>
    <n v="2932"/>
    <n v="3000"/>
    <n v="3000"/>
    <n v="0"/>
    <n v="0"/>
    <x v="8"/>
    <n v="68"/>
    <s v="n"/>
    <m/>
    <s v=""/>
    <n v="0"/>
  </r>
  <r>
    <x v="95"/>
    <x v="66"/>
    <d v="2026-02-25T00:00:00"/>
    <x v="0"/>
    <d v="2026-02-23T00:00:00"/>
    <n v="2"/>
    <s v="21113/26"/>
    <x v="2"/>
    <x v="0"/>
    <s v="irs 30   2,0/4 m körkötél"/>
    <n v="4"/>
    <n v="1079.97"/>
    <n v="4319.88"/>
    <n v="0"/>
    <s v="Ft"/>
    <n v="0"/>
    <n v="5500"/>
    <n v="5500"/>
    <n v="22000"/>
    <n v="10"/>
    <n v="2200"/>
    <x v="2"/>
    <n v="17680.12"/>
    <s v="n"/>
    <m/>
    <s v=""/>
    <n v="0"/>
  </r>
  <r>
    <x v="95"/>
    <x v="66"/>
    <d v="2026-02-25T00:00:00"/>
    <x v="0"/>
    <d v="2026-02-23T00:00:00"/>
    <n v="2"/>
    <s v="21112/14"/>
    <x v="2"/>
    <x v="0"/>
    <s v="irs 20   1,5/3  m körkötél"/>
    <n v="2"/>
    <n v="605.70000000000005"/>
    <n v="1211.4000000000001"/>
    <n v="0"/>
    <s v="Ft"/>
    <n v="0"/>
    <n v="3400"/>
    <n v="3400"/>
    <n v="6800"/>
    <n v="10"/>
    <n v="680"/>
    <x v="2"/>
    <n v="5588.6"/>
    <s v="n"/>
    <m/>
    <s v=""/>
    <n v="0"/>
  </r>
  <r>
    <x v="95"/>
    <x v="66"/>
    <d v="2026-02-25T00:00:00"/>
    <x v="0"/>
    <d v="2026-02-23T00:00:00"/>
    <n v="2"/>
    <s v="2102/15582"/>
    <x v="3"/>
    <x v="1"/>
    <s v="*M.26 Fuvar"/>
    <n v="1"/>
    <n v="2359"/>
    <n v="2359"/>
    <n v="0"/>
    <s v="Ft"/>
    <n v="0"/>
    <n v="2359"/>
    <n v="2400"/>
    <n v="2400"/>
    <n v="0"/>
    <n v="0"/>
    <x v="2"/>
    <n v="41"/>
    <s v="n"/>
    <m/>
    <s v=""/>
    <n v="0"/>
  </r>
  <r>
    <x v="96"/>
    <x v="67"/>
    <d v="2026-02-25T00:00:00"/>
    <x v="0"/>
    <d v="2026-02-24T00:00:00"/>
    <n v="2"/>
    <s v="22244/5938"/>
    <x v="18"/>
    <x v="0"/>
    <s v="H 16 1,0 m drótkötél NGYG4-10 gyűjtőkrikával"/>
    <n v="1"/>
    <n v="46440"/>
    <n v="46440"/>
    <n v="0"/>
    <s v="Ft"/>
    <n v="0"/>
    <n v="84440"/>
    <n v="66300"/>
    <n v="66300"/>
    <n v="0"/>
    <n v="0"/>
    <x v="3"/>
    <n v="19860"/>
    <s v="n"/>
    <m/>
    <s v=""/>
    <n v="0"/>
  </r>
  <r>
    <x v="96"/>
    <x v="67"/>
    <d v="2026-02-25T00:00:00"/>
    <x v="0"/>
    <d v="2026-02-24T00:00:00"/>
    <n v="2"/>
    <s v="2102/24794"/>
    <x v="3"/>
    <x v="1"/>
    <s v="*M.107 Fuvar"/>
    <n v="1"/>
    <n v="2767"/>
    <n v="2767"/>
    <n v="0"/>
    <s v="Ft"/>
    <n v="0"/>
    <n v="2767"/>
    <n v="0"/>
    <n v="0"/>
    <n v="0"/>
    <n v="0"/>
    <x v="3"/>
    <n v="-2767"/>
    <s v="n"/>
    <m/>
    <s v=""/>
    <n v="0"/>
  </r>
  <r>
    <x v="97"/>
    <x v="68"/>
    <d v="2026-02-24T00:00:00"/>
    <x v="0"/>
    <d v="2026-02-19T00:00:00"/>
    <n v="2"/>
    <s v="21114/38"/>
    <x v="2"/>
    <x v="0"/>
    <s v="irs 40   3,0/6 m körkötél"/>
    <n v="8"/>
    <n v="2100.73"/>
    <n v="16805.84"/>
    <n v="0"/>
    <s v="Ft"/>
    <n v="0"/>
    <n v="8800"/>
    <n v="8800"/>
    <n v="70400"/>
    <n v="10"/>
    <n v="7040"/>
    <x v="4"/>
    <n v="53594.16"/>
    <s v="n"/>
    <m/>
    <s v=""/>
    <n v="0"/>
  </r>
  <r>
    <x v="98"/>
    <x v="69"/>
    <d v="2026-02-24T00:00:00"/>
    <x v="0"/>
    <d v="2026-02-24T00:00:00"/>
    <n v="2"/>
    <s v="4111/12260"/>
    <x v="0"/>
    <x v="0"/>
    <s v="50/2,5 hh  8 m TOP Piros rakományrögzítő ERGO"/>
    <n v="4"/>
    <n v="2197.5"/>
    <n v="8790"/>
    <n v="0"/>
    <s v="Ft"/>
    <n v="0"/>
    <n v="5520"/>
    <n v="4692"/>
    <n v="18768"/>
    <n v="5.71"/>
    <n v="1071.6528000000001"/>
    <x v="0"/>
    <n v="9978"/>
    <s v="n"/>
    <m/>
    <s v=""/>
    <n v="0"/>
  </r>
  <r>
    <x v="99"/>
    <x v="70"/>
    <d v="2026-02-24T00:00:00"/>
    <x v="0"/>
    <d v="2026-02-24T00:00:00"/>
    <n v="2"/>
    <s v="442/1021"/>
    <x v="11"/>
    <x v="1"/>
    <s v="Fadob /  visszaszállítás esetén teljes összegben jóváírjuk határidő: 60 nap"/>
    <n v="1"/>
    <n v="15799.06"/>
    <n v="15799.06"/>
    <n v="0"/>
    <s v="Ft"/>
    <n v="0"/>
    <n v="26000"/>
    <n v="26000"/>
    <n v="26000"/>
    <n v="0"/>
    <n v="0"/>
    <x v="0"/>
    <n v="10200.94"/>
    <s v="n"/>
    <m/>
    <s v=""/>
    <n v="0"/>
  </r>
  <r>
    <x v="99"/>
    <x v="70"/>
    <d v="2026-02-24T00:00:00"/>
    <x v="0"/>
    <d v="2026-02-24T00:00:00"/>
    <n v="2"/>
    <s v="3101/22532"/>
    <x v="12"/>
    <x v="0"/>
    <s v="10mm 35x7 1960N/mm2 horganyzott zsíros  Fmin=76 kN F=96 kN Ro. 1671174/22"/>
    <n v="108"/>
    <n v="853.18"/>
    <n v="92143.439999999988"/>
    <n v="0"/>
    <s v="Ft"/>
    <n v="0"/>
    <n v="1530"/>
    <n v="1630"/>
    <n v="176040"/>
    <n v="7.15"/>
    <n v="12586.86"/>
    <x v="0"/>
    <n v="83896.560000000012"/>
    <s v="n"/>
    <m/>
    <s v=""/>
    <n v="0"/>
  </r>
  <r>
    <x v="100"/>
    <x v="71"/>
    <d v="2026-02-24T00:00:00"/>
    <x v="0"/>
    <d v="2026-02-24T00:00:00"/>
    <n v="2"/>
    <s v="23182/17377"/>
    <x v="1"/>
    <x v="0"/>
    <s v="NIRO kötőelem, félszem  patkó d10 mm"/>
    <n v="2"/>
    <n v="1080"/>
    <n v="2160"/>
    <n v="0"/>
    <s v="Ft"/>
    <n v="0"/>
    <n v="1970"/>
    <n v="1970"/>
    <n v="3940"/>
    <n v="5"/>
    <n v="197"/>
    <x v="0"/>
    <n v="1780"/>
    <s v="n"/>
    <m/>
    <s v=""/>
    <n v="0"/>
  </r>
  <r>
    <x v="100"/>
    <x v="71"/>
    <d v="2026-02-24T00:00:00"/>
    <x v="0"/>
    <d v="2026-02-24T00:00:00"/>
    <n v="2"/>
    <s v="2416/15391"/>
    <x v="4"/>
    <x v="0"/>
    <s v="1  PSO sekli EN13889"/>
    <n v="2"/>
    <n v="240.96"/>
    <n v="481.92"/>
    <n v="0"/>
    <s v="Ft"/>
    <n v="0"/>
    <n v="670"/>
    <n v="670"/>
    <n v="1340"/>
    <n v="7"/>
    <n v="93.8"/>
    <x v="0"/>
    <n v="858.07999999999993"/>
    <s v="n"/>
    <m/>
    <s v=""/>
    <n v="0"/>
  </r>
  <r>
    <x v="101"/>
    <x v="72"/>
    <d v="2026-02-24T00:00:00"/>
    <x v="0"/>
    <d v="2026-02-24T00:00:00"/>
    <n v="2"/>
    <s v="21112/15"/>
    <x v="2"/>
    <x v="0"/>
    <s v="irs 20  2,0/4  m körkötél ÖK Árpi"/>
    <n v="2"/>
    <n v="847.79"/>
    <n v="1695.58"/>
    <n v="0"/>
    <s v="Ft"/>
    <n v="0"/>
    <n v="4200"/>
    <n v="4675"/>
    <n v="9350"/>
    <n v="13.05"/>
    <n v="1220.175"/>
    <x v="0"/>
    <n v="7654.42"/>
    <s v="n"/>
    <m/>
    <s v=""/>
    <n v="0"/>
  </r>
  <r>
    <x v="101"/>
    <x v="72"/>
    <d v="2026-02-24T00:00:00"/>
    <x v="0"/>
    <d v="2026-02-24T00:00:00"/>
    <n v="2"/>
    <s v="21111/2"/>
    <x v="2"/>
    <x v="0"/>
    <s v="irs 10  1,0/2  m körkötél ÖK Árpi"/>
    <n v="1"/>
    <n v="290.14999999999998"/>
    <n v="290.14999999999998"/>
    <n v="0"/>
    <s v="Ft"/>
    <n v="0"/>
    <n v="1700"/>
    <n v="1890"/>
    <n v="1890"/>
    <n v="13.02"/>
    <n v="246.078"/>
    <x v="0"/>
    <n v="1599.85"/>
    <s v="n"/>
    <m/>
    <s v=""/>
    <n v="0"/>
  </r>
  <r>
    <x v="101"/>
    <x v="72"/>
    <d v="2026-02-24T00:00:00"/>
    <x v="0"/>
    <d v="2026-02-24T00:00:00"/>
    <n v="2"/>
    <s v="2125/17124"/>
    <x v="2"/>
    <x v="0"/>
    <s v="im 600 2,5/5 m végtelen heveder  spec. +1m hev. 180mm+ 2*1m. 90mm hev spec. Alianz"/>
    <n v="3"/>
    <n v="7016.98"/>
    <n v="21050.94"/>
    <n v="0"/>
    <s v="Ft"/>
    <n v="0"/>
    <n v="29500"/>
    <n v="36500"/>
    <n v="109500"/>
    <n v="15.75"/>
    <n v="17246.25"/>
    <x v="0"/>
    <n v="88449.06"/>
    <s v="n"/>
    <m/>
    <s v=""/>
    <n v="0"/>
  </r>
  <r>
    <x v="101"/>
    <x v="72"/>
    <d v="2026-02-24T00:00:00"/>
    <x v="0"/>
    <d v="2026-02-24T00:00:00"/>
    <n v="2"/>
    <s v="2123/20943"/>
    <x v="2"/>
    <x v="0"/>
    <s v="im 27 1/2 m végtelen heveder ASF"/>
    <n v="4"/>
    <n v="93.87"/>
    <n v="375.48"/>
    <n v="0"/>
    <s v="Ft"/>
    <n v="0"/>
    <n v="1370"/>
    <n v="1525"/>
    <n v="6100"/>
    <n v="13.05"/>
    <n v="796.05"/>
    <x v="0"/>
    <n v="5724.52"/>
    <s v="n"/>
    <m/>
    <s v=""/>
    <n v="0"/>
  </r>
  <r>
    <x v="101"/>
    <x v="72"/>
    <d v="2026-02-24T00:00:00"/>
    <x v="0"/>
    <d v="2026-02-24T00:00:00"/>
    <n v="2"/>
    <s v="2123/27948"/>
    <x v="2"/>
    <x v="0"/>
    <s v="im 200 2,5/5,0 m végtelen heveder  150 mm füllel ASF"/>
    <n v="4"/>
    <n v="889.47"/>
    <n v="3557.88"/>
    <n v="0"/>
    <s v="Ft"/>
    <n v="0"/>
    <n v="4000"/>
    <n v="4500"/>
    <n v="18000"/>
    <n v="13.33"/>
    <n v="2399.4"/>
    <x v="0"/>
    <n v="14442.119999999999"/>
    <s v="n"/>
    <m/>
    <s v=""/>
    <n v="0"/>
  </r>
  <r>
    <x v="101"/>
    <x v="72"/>
    <d v="2026-02-24T00:00:00"/>
    <x v="0"/>
    <d v="2026-02-24T00:00:00"/>
    <n v="2"/>
    <s v="2123/1360"/>
    <x v="2"/>
    <x v="0"/>
    <s v="im 100 2,5/5,0 m végtelen heveder Alianz"/>
    <n v="20"/>
    <n v="459.67"/>
    <n v="9193.4"/>
    <n v="0"/>
    <s v="Ft"/>
    <n v="0"/>
    <n v="3100"/>
    <n v="3700"/>
    <n v="74000"/>
    <n v="14.86"/>
    <n v="10996.4"/>
    <x v="0"/>
    <n v="64806.6"/>
    <s v="n"/>
    <m/>
    <s v=""/>
    <n v="0"/>
  </r>
  <r>
    <x v="101"/>
    <x v="72"/>
    <d v="2026-02-24T00:00:00"/>
    <x v="0"/>
    <d v="2026-02-24T00:00:00"/>
    <n v="2"/>
    <s v="2123/27947"/>
    <x v="2"/>
    <x v="0"/>
    <s v="im 100 2,5/5,0 m végtelen heveder 150 mm füllel ASF"/>
    <n v="6"/>
    <n v="485.46"/>
    <n v="2912.7599999999998"/>
    <n v="0"/>
    <s v="Ft"/>
    <n v="0"/>
    <n v="3400"/>
    <n v="3800"/>
    <n v="22800"/>
    <n v="13.16"/>
    <n v="3000.48"/>
    <x v="0"/>
    <n v="19887.240000000002"/>
    <s v="n"/>
    <m/>
    <s v=""/>
    <n v="0"/>
  </r>
  <r>
    <x v="101"/>
    <x v="72"/>
    <d v="2026-02-24T00:00:00"/>
    <x v="0"/>
    <d v="2026-02-24T00:00:00"/>
    <n v="2"/>
    <s v="2123/1836"/>
    <x v="2"/>
    <x v="0"/>
    <s v="im 100 1/2 m végtelen heveder ASF"/>
    <n v="2"/>
    <n v="202.76"/>
    <n v="405.52"/>
    <n v="0"/>
    <s v="Ft"/>
    <n v="0"/>
    <n v="1860"/>
    <n v="2100"/>
    <n v="4200"/>
    <n v="13.43"/>
    <n v="564.05999999999995"/>
    <x v="0"/>
    <n v="3794.48"/>
    <s v="n"/>
    <m/>
    <s v=""/>
    <n v="0"/>
  </r>
  <r>
    <x v="101"/>
    <x v="72"/>
    <d v="2026-02-24T00:00:00"/>
    <x v="0"/>
    <d v="2026-02-24T00:00:00"/>
    <n v="2"/>
    <s v="2123/2355"/>
    <x v="2"/>
    <x v="0"/>
    <s v="im 100 1,5/3 m végtelen heveder ASF"/>
    <n v="4"/>
    <n v="293.3"/>
    <n v="1173.2"/>
    <n v="0"/>
    <s v="Ft"/>
    <n v="0"/>
    <n v="2690"/>
    <n v="2990"/>
    <n v="11960"/>
    <n v="13.01"/>
    <n v="1555.9960000000001"/>
    <x v="0"/>
    <n v="10786.8"/>
    <s v="n"/>
    <m/>
    <s v=""/>
    <n v="0"/>
  </r>
  <r>
    <x v="101"/>
    <x v="72"/>
    <d v="2026-02-24T00:00:00"/>
    <x v="0"/>
    <d v="2026-02-24T00:00:00"/>
    <n v="2"/>
    <s v="21213/108"/>
    <x v="2"/>
    <x v="0"/>
    <s v="id 300   4,0 m füles heveder ÖK MRC"/>
    <n v="6"/>
    <n v="1646.83"/>
    <n v="9880.98"/>
    <n v="0"/>
    <s v="Ft"/>
    <n v="0"/>
    <n v="7800"/>
    <n v="8670"/>
    <n v="52020"/>
    <n v="13.01"/>
    <n v="6767.8019999999997"/>
    <x v="0"/>
    <n v="42139.020000000004"/>
    <s v="n"/>
    <m/>
    <s v=""/>
    <n v="0"/>
  </r>
  <r>
    <x v="101"/>
    <x v="72"/>
    <d v="2026-02-24T00:00:00"/>
    <x v="0"/>
    <d v="2026-02-24T00:00:00"/>
    <n v="2"/>
    <s v="21213/108"/>
    <x v="2"/>
    <x v="0"/>
    <s v="id 300   4,0 m füles heveder ÖK Alianz"/>
    <n v="2"/>
    <n v="1646.83"/>
    <n v="3293.66"/>
    <n v="0"/>
    <s v="Ft"/>
    <n v="0"/>
    <n v="7800"/>
    <n v="8670"/>
    <n v="17340"/>
    <n v="13.01"/>
    <n v="2255.9339999999997"/>
    <x v="0"/>
    <n v="14046.34"/>
    <s v="n"/>
    <m/>
    <s v=""/>
    <n v="0"/>
  </r>
  <r>
    <x v="101"/>
    <x v="72"/>
    <d v="2026-02-24T00:00:00"/>
    <x v="0"/>
    <d v="2026-02-24T00:00:00"/>
    <n v="2"/>
    <s v="21211/1847"/>
    <x v="2"/>
    <x v="0"/>
    <s v="id 100   2,5 m füles heveder ÖK MRC"/>
    <n v="4"/>
    <n v="452.36"/>
    <n v="1809.44"/>
    <n v="0"/>
    <s v="Ft"/>
    <n v="0"/>
    <n v="2200"/>
    <n v="2450"/>
    <n v="9800"/>
    <n v="13.06"/>
    <n v="1279.8800000000001"/>
    <x v="0"/>
    <n v="7990.5599999999995"/>
    <s v="n"/>
    <m/>
    <s v=""/>
    <n v="0"/>
  </r>
  <r>
    <x v="101"/>
    <x v="72"/>
    <d v="2026-02-24T00:00:00"/>
    <x v="0"/>
    <d v="2026-02-24T00:00:00"/>
    <n v="2"/>
    <s v="21211/87"/>
    <x v="2"/>
    <x v="0"/>
    <s v="id 100   1,5 m füles heveder ÖK MRC"/>
    <n v="4"/>
    <n v="288.68"/>
    <n v="1154.72"/>
    <n v="0"/>
    <s v="Ft"/>
    <n v="0"/>
    <n v="1600"/>
    <n v="1790"/>
    <n v="7160"/>
    <n v="13.18"/>
    <n v="943.68799999999999"/>
    <x v="0"/>
    <n v="6005.28"/>
    <s v="n"/>
    <m/>
    <s v=""/>
    <n v="0"/>
  </r>
  <r>
    <x v="101"/>
    <x v="72"/>
    <d v="2026-02-24T00:00:00"/>
    <x v="0"/>
    <d v="2026-02-24T00:00:00"/>
    <n v="2"/>
    <s v="21211/86"/>
    <x v="2"/>
    <x v="0"/>
    <s v="id 100   1,0 m füles heveder ÖK MRC"/>
    <n v="4"/>
    <n v="217.79"/>
    <n v="871.16"/>
    <n v="0"/>
    <s v="Ft"/>
    <n v="0"/>
    <n v="1000"/>
    <n v="1150"/>
    <n v="4600"/>
    <n v="13.91"/>
    <n v="639.86"/>
    <x v="0"/>
    <n v="3728.84"/>
    <s v="n"/>
    <m/>
    <s v=""/>
    <n v="0"/>
  </r>
  <r>
    <x v="102"/>
    <x v="31"/>
    <d v="2026-02-24T00:00:00"/>
    <x v="0"/>
    <d v="2026-02-24T00:00:00"/>
    <n v="2"/>
    <s v="2101/27384"/>
    <x v="6"/>
    <x v="0"/>
    <s v="T8 Teherpróba és vizsgálati díj melléklet szerint"/>
    <n v="1"/>
    <n v="8340"/>
    <n v="8340"/>
    <n v="0"/>
    <s v="Ft"/>
    <n v="0"/>
    <n v="13900"/>
    <n v="13900"/>
    <n v="13900"/>
    <n v="10"/>
    <n v="1390"/>
    <x v="0"/>
    <n v="5560"/>
    <s v="n"/>
    <m/>
    <s v=""/>
    <n v="0"/>
  </r>
  <r>
    <x v="102"/>
    <x v="31"/>
    <d v="2026-02-24T00:00:00"/>
    <x v="0"/>
    <d v="2026-02-24T00:00:00"/>
    <n v="2"/>
    <s v="23131/726"/>
    <x v="1"/>
    <x v="0"/>
    <s v="KTG 7/8  összekötő elem G80"/>
    <n v="2"/>
    <n v="481.99"/>
    <n v="963.98"/>
    <n v="0"/>
    <s v="Ft"/>
    <n v="0"/>
    <n v="1510"/>
    <n v="1910"/>
    <n v="3820"/>
    <n v="12.33"/>
    <n v="471.00599999999997"/>
    <x v="0"/>
    <n v="2856.02"/>
    <s v="n"/>
    <m/>
    <s v=""/>
    <n v="0"/>
  </r>
  <r>
    <x v="102"/>
    <x v="31"/>
    <d v="2026-02-24T00:00:00"/>
    <x v="0"/>
    <d v="2026-02-24T00:00:00"/>
    <n v="2"/>
    <s v="23151/673"/>
    <x v="1"/>
    <x v="0"/>
    <s v="KHLG 7/8 láncos horog G80"/>
    <n v="2"/>
    <n v="586.44000000000005"/>
    <n v="1172.8800000000001"/>
    <n v="0"/>
    <s v="Ft"/>
    <n v="0"/>
    <n v="2090"/>
    <n v="2890"/>
    <n v="5780"/>
    <n v="14.69"/>
    <n v="849.08199999999999"/>
    <x v="0"/>
    <n v="4607.12"/>
    <s v="n"/>
    <m/>
    <s v=""/>
    <n v="0"/>
  </r>
  <r>
    <x v="102"/>
    <x v="31"/>
    <d v="2026-02-24T00:00:00"/>
    <x v="0"/>
    <d v="2026-02-24T00:00:00"/>
    <n v="2"/>
    <s v="2104/982"/>
    <x v="5"/>
    <x v="1"/>
    <s v="Javítási rezsi óradíj"/>
    <n v="0.3"/>
    <n v="7195.04"/>
    <n v="2158.5119999999997"/>
    <n v="0"/>
    <s v="Ft"/>
    <n v="0"/>
    <n v="12000"/>
    <n v="12000"/>
    <n v="3600"/>
    <n v="0"/>
    <n v="0"/>
    <x v="0"/>
    <n v="1441.4880000000003"/>
    <s v="n"/>
    <m/>
    <s v=""/>
    <n v="0"/>
  </r>
  <r>
    <x v="102"/>
    <x v="31"/>
    <d v="2026-02-24T00:00:00"/>
    <x v="0"/>
    <d v="2026-02-24T00:00:00"/>
    <n v="2"/>
    <s v="2317/4430"/>
    <x v="1"/>
    <x v="0"/>
    <s v="Érvényességi tábla"/>
    <n v="4"/>
    <n v="239.51"/>
    <n v="958.04"/>
    <n v="0"/>
    <s v="Ft"/>
    <n v="0"/>
    <n v="1325"/>
    <n v="1325"/>
    <n v="5300"/>
    <n v="5"/>
    <n v="265"/>
    <x v="0"/>
    <n v="4341.96"/>
    <s v="n"/>
    <m/>
    <s v=""/>
    <n v="0"/>
  </r>
  <r>
    <x v="102"/>
    <x v="31"/>
    <d v="2026-02-24T00:00:00"/>
    <x v="0"/>
    <d v="2026-02-24T00:00:00"/>
    <n v="2"/>
    <s v="2317/2842"/>
    <x v="1"/>
    <x v="0"/>
    <s v="4mm lánctoldó"/>
    <n v="4"/>
    <n v="34.18"/>
    <n v="136.72"/>
    <n v="0"/>
    <s v="Ft"/>
    <n v="0"/>
    <n v="190"/>
    <n v="190"/>
    <n v="760"/>
    <n v="5"/>
    <n v="38"/>
    <x v="0"/>
    <n v="623.28"/>
    <s v="n"/>
    <m/>
    <s v=""/>
    <n v="0"/>
  </r>
  <r>
    <x v="102"/>
    <x v="31"/>
    <d v="2026-02-24T00:00:00"/>
    <x v="0"/>
    <d v="2026-02-24T00:00:00"/>
    <n v="2"/>
    <s v="2317/567"/>
    <x v="1"/>
    <x v="0"/>
    <s v="234 ágú  adattábla"/>
    <n v="1"/>
    <n v="243.81"/>
    <n v="243.81"/>
    <n v="0"/>
    <s v="Ft"/>
    <n v="0"/>
    <n v="1485"/>
    <n v="1485"/>
    <n v="1485"/>
    <n v="5"/>
    <n v="74.25"/>
    <x v="0"/>
    <n v="1241.19"/>
    <s v="n"/>
    <m/>
    <s v=""/>
    <n v="0"/>
  </r>
  <r>
    <x v="102"/>
    <x v="31"/>
    <d v="2026-02-24T00:00:00"/>
    <x v="0"/>
    <d v="2026-02-24T00:00:00"/>
    <n v="2"/>
    <s v="2317/631"/>
    <x v="1"/>
    <x v="0"/>
    <s v="10 biztosító lemez /4mm csavarral/"/>
    <n v="1"/>
    <n v="184.97"/>
    <n v="184.97"/>
    <n v="0"/>
    <s v="Ft"/>
    <n v="0"/>
    <n v="1018"/>
    <n v="1670"/>
    <n v="1670"/>
    <n v="18.66"/>
    <n v="311.62200000000001"/>
    <x v="0"/>
    <n v="1485.03"/>
    <s v="n"/>
    <m/>
    <s v=""/>
    <n v="0"/>
  </r>
  <r>
    <x v="103"/>
    <x v="10"/>
    <d v="2026-02-24T00:00:00"/>
    <x v="0"/>
    <d v="2026-02-24T00:00:00"/>
    <n v="2"/>
    <s v="2101/27378"/>
    <x v="6"/>
    <x v="0"/>
    <s v="T2 Teherpróba és vizsgálati díj melléklet szerint"/>
    <n v="1"/>
    <n v="16080"/>
    <n v="16080"/>
    <n v="0"/>
    <s v="Ft"/>
    <n v="0"/>
    <n v="26800"/>
    <n v="26800"/>
    <n v="26800"/>
    <n v="10"/>
    <n v="2680"/>
    <x v="0"/>
    <n v="10720"/>
    <s v="n"/>
    <m/>
    <s v=""/>
    <n v="0"/>
  </r>
  <r>
    <x v="103"/>
    <x v="10"/>
    <d v="2026-02-24T00:00:00"/>
    <x v="0"/>
    <d v="2026-02-24T00:00:00"/>
    <n v="2"/>
    <s v="23131/725"/>
    <x v="1"/>
    <x v="0"/>
    <s v="KTG 6 összekötő elem G80"/>
    <n v="1"/>
    <n v="355.46"/>
    <n v="355.46"/>
    <n v="0"/>
    <s v="Ft"/>
    <n v="0"/>
    <n v="1290"/>
    <n v="1032"/>
    <n v="1032"/>
    <n v="1.66"/>
    <n v="17.1312"/>
    <x v="0"/>
    <n v="676.54"/>
    <s v="n"/>
    <m/>
    <s v=""/>
    <n v="0"/>
  </r>
  <r>
    <x v="103"/>
    <x v="10"/>
    <d v="2026-02-24T00:00:00"/>
    <x v="0"/>
    <d v="2026-02-24T00:00:00"/>
    <n v="2"/>
    <s v="23112/744"/>
    <x v="1"/>
    <x v="0"/>
    <s v="KLG 6  teherlánc G80"/>
    <n v="3.42"/>
    <n v="484.42"/>
    <n v="1656.7164"/>
    <n v="0"/>
    <s v="Ft"/>
    <n v="0"/>
    <n v="1530"/>
    <n v="1530"/>
    <n v="5232.5999999999995"/>
    <n v="5"/>
    <n v="261.62999999999994"/>
    <x v="0"/>
    <n v="3575.8835999999992"/>
    <s v="n"/>
    <m/>
    <s v=""/>
    <n v="0"/>
  </r>
  <r>
    <x v="103"/>
    <x v="10"/>
    <d v="2026-02-24T00:00:00"/>
    <x v="0"/>
    <d v="2026-02-24T00:00:00"/>
    <n v="2"/>
    <s v="23151/672"/>
    <x v="1"/>
    <x v="0"/>
    <s v="KHLG 6  láncos horog G80"/>
    <n v="2"/>
    <n v="396.32"/>
    <n v="792.64"/>
    <n v="0"/>
    <s v="Ft"/>
    <n v="0"/>
    <n v="1240"/>
    <n v="1152"/>
    <n v="2304"/>
    <n v="3.81"/>
    <n v="87.782399999999996"/>
    <x v="0"/>
    <n v="1511.3600000000001"/>
    <s v="n"/>
    <m/>
    <s v=""/>
    <n v="0"/>
  </r>
  <r>
    <x v="103"/>
    <x v="10"/>
    <d v="2026-02-24T00:00:00"/>
    <x v="0"/>
    <d v="2026-02-24T00:00:00"/>
    <n v="2"/>
    <s v="2104/982"/>
    <x v="5"/>
    <x v="1"/>
    <s v="Javítási rezsi óradíj"/>
    <n v="0.25"/>
    <n v="7195.04"/>
    <n v="1798.76"/>
    <n v="0"/>
    <s v="Ft"/>
    <n v="0"/>
    <n v="12000"/>
    <n v="12000"/>
    <n v="3000"/>
    <n v="0"/>
    <n v="0"/>
    <x v="0"/>
    <n v="1201.24"/>
    <s v="n"/>
    <m/>
    <s v=""/>
    <n v="0"/>
  </r>
  <r>
    <x v="103"/>
    <x v="10"/>
    <d v="2026-02-24T00:00:00"/>
    <x v="0"/>
    <d v="2026-02-24T00:00:00"/>
    <n v="2"/>
    <s v="2317/635"/>
    <x v="1"/>
    <x v="0"/>
    <s v="6 biztosító lemez"/>
    <n v="2"/>
    <n v="155.16999999999999"/>
    <n v="310.33999999999997"/>
    <n v="0"/>
    <s v="Ft"/>
    <n v="0"/>
    <n v="778"/>
    <n v="1060"/>
    <n v="2120"/>
    <n v="14.31"/>
    <n v="303.37200000000001"/>
    <x v="0"/>
    <n v="1809.66"/>
    <s v="n"/>
    <m/>
    <s v=""/>
    <n v="0"/>
  </r>
  <r>
    <x v="103"/>
    <x v="10"/>
    <d v="2026-02-24T00:00:00"/>
    <x v="0"/>
    <d v="2026-02-24T00:00:00"/>
    <n v="2"/>
    <s v="2317/567"/>
    <x v="1"/>
    <x v="0"/>
    <s v="234 ágú  adattábla"/>
    <n v="1"/>
    <n v="243.81"/>
    <n v="243.81"/>
    <n v="0"/>
    <s v="Ft"/>
    <n v="0"/>
    <n v="1485"/>
    <n v="1485"/>
    <n v="1485"/>
    <n v="5"/>
    <n v="74.25"/>
    <x v="0"/>
    <n v="1241.19"/>
    <s v="n"/>
    <m/>
    <s v=""/>
    <n v="0"/>
  </r>
  <r>
    <x v="104"/>
    <x v="10"/>
    <d v="2026-02-24T00:00:00"/>
    <x v="0"/>
    <d v="2026-02-24T00:00:00"/>
    <n v="2"/>
    <s v="2101/27379"/>
    <x v="6"/>
    <x v="0"/>
    <s v="T3 Teherpróba és vizsgálati díj melléklet szerint"/>
    <n v="1"/>
    <n v="5100"/>
    <n v="5100"/>
    <n v="0"/>
    <s v="Ft"/>
    <n v="0"/>
    <n v="8500"/>
    <n v="8500"/>
    <n v="8500"/>
    <n v="10"/>
    <n v="850"/>
    <x v="0"/>
    <n v="3400"/>
    <s v="n"/>
    <m/>
    <s v=""/>
    <n v="0"/>
  </r>
  <r>
    <x v="105"/>
    <x v="73"/>
    <d v="2026-02-24T00:00:00"/>
    <x v="0"/>
    <d v="2026-02-24T00:00:00"/>
    <n v="2"/>
    <s v="2317/1375"/>
    <x v="1"/>
    <x v="0"/>
    <s v="20 biztosító lemez"/>
    <n v="2"/>
    <n v="448.39"/>
    <n v="896.78"/>
    <n v="0"/>
    <s v="Ft"/>
    <n v="0"/>
    <n v="2080"/>
    <n v="2320"/>
    <n v="4640"/>
    <n v="5"/>
    <n v="232"/>
    <x v="6"/>
    <n v="3743.2200000000003"/>
    <s v="n"/>
    <m/>
    <s v=""/>
    <n v="0"/>
  </r>
  <r>
    <x v="105"/>
    <x v="73"/>
    <d v="2026-02-24T00:00:00"/>
    <x v="0"/>
    <d v="2026-02-24T00:00:00"/>
    <n v="2"/>
    <s v="2102/1156"/>
    <x v="3"/>
    <x v="1"/>
    <s v="*V.10 Fuvar"/>
    <n v="1"/>
    <n v="1626"/>
    <n v="1626"/>
    <n v="0"/>
    <s v="Ft"/>
    <n v="0"/>
    <n v="1626"/>
    <n v="0"/>
    <n v="0"/>
    <n v="0"/>
    <n v="0"/>
    <x v="6"/>
    <n v="-1626"/>
    <s v="n"/>
    <m/>
    <s v=""/>
    <n v="0"/>
  </r>
  <r>
    <x v="106"/>
    <x v="74"/>
    <d v="2026-02-24T00:00:00"/>
    <x v="0"/>
    <d v="2026-02-20T00:00:00"/>
    <n v="2"/>
    <s v="23154/687"/>
    <x v="1"/>
    <x v="0"/>
    <s v="APA 2t  hegeszthető  emelőszem G80"/>
    <n v="12"/>
    <n v="587.97"/>
    <n v="7055.64"/>
    <n v="0"/>
    <s v="Ft"/>
    <n v="0"/>
    <n v="1885"/>
    <n v="1550"/>
    <n v="18600"/>
    <n v="1.8"/>
    <n v="334.8"/>
    <x v="6"/>
    <n v="11544.36"/>
    <s v="n"/>
    <m/>
    <s v=""/>
    <n v="0"/>
  </r>
  <r>
    <x v="106"/>
    <x v="74"/>
    <d v="2026-02-24T00:00:00"/>
    <x v="0"/>
    <d v="2026-02-20T00:00:00"/>
    <n v="2"/>
    <s v="2102/2697"/>
    <x v="3"/>
    <x v="1"/>
    <s v="*V.21 Fuvar"/>
    <n v="1"/>
    <n v="2326"/>
    <n v="2326"/>
    <n v="0"/>
    <s v="Ft"/>
    <n v="0"/>
    <n v="2326"/>
    <n v="1400"/>
    <n v="1400"/>
    <n v="0"/>
    <n v="0"/>
    <x v="6"/>
    <n v="-926"/>
    <s v="n"/>
    <m/>
    <s v=""/>
    <n v="0"/>
  </r>
  <r>
    <x v="107"/>
    <x v="75"/>
    <d v="2026-02-24T00:00:00"/>
    <x v="0"/>
    <d v="2026-02-20T00:00:00"/>
    <n v="2"/>
    <s v="2104/3917"/>
    <x v="5"/>
    <x v="1"/>
    <s v="Túlmunka"/>
    <n v="12"/>
    <n v="7200"/>
    <n v="86400"/>
    <n v="0"/>
    <s v="Ft"/>
    <n v="0"/>
    <n v="14000"/>
    <n v="14000"/>
    <n v="168000"/>
    <n v="0"/>
    <n v="0"/>
    <x v="5"/>
    <n v="81600"/>
    <s v="n"/>
    <m/>
    <s v=""/>
    <n v="0"/>
  </r>
  <r>
    <x v="107"/>
    <x v="75"/>
    <d v="2026-02-24T00:00:00"/>
    <x v="0"/>
    <d v="2026-02-20T00:00:00"/>
    <n v="2"/>
    <s v="2103/23118"/>
    <x v="14"/>
    <x v="1"/>
    <s v="M7- BPW egyéb költség (szállás+étk.)"/>
    <n v="1"/>
    <n v="230244"/>
    <n v="230244"/>
    <n v="0"/>
    <s v="Ft"/>
    <n v="0"/>
    <n v="383740"/>
    <n v="200000"/>
    <n v="200000"/>
    <n v="0"/>
    <n v="0"/>
    <x v="5"/>
    <n v="-30244"/>
    <s v="n"/>
    <m/>
    <s v=""/>
    <n v="0"/>
  </r>
  <r>
    <x v="107"/>
    <x v="75"/>
    <d v="2026-02-24T00:00:00"/>
    <x v="0"/>
    <d v="2026-02-20T00:00:00"/>
    <n v="2"/>
    <s v="2103/18663"/>
    <x v="14"/>
    <x v="1"/>
    <s v="M4 Kiszállási díj (500kmx300Ft)"/>
    <n v="1"/>
    <n v="75000"/>
    <n v="75000"/>
    <n v="0"/>
    <s v="Ft"/>
    <n v="0"/>
    <n v="125000"/>
    <n v="150000"/>
    <n v="150000"/>
    <n v="0"/>
    <n v="0"/>
    <x v="5"/>
    <n v="75000"/>
    <s v="n"/>
    <m/>
    <s v=""/>
    <n v="0"/>
  </r>
  <r>
    <x v="107"/>
    <x v="75"/>
    <d v="2026-02-24T00:00:00"/>
    <x v="0"/>
    <d v="2026-02-20T00:00:00"/>
    <n v="2"/>
    <s v="2101/21401"/>
    <x v="6"/>
    <x v="0"/>
    <s v="M18 Fővizsgálati díj melléklet szerint"/>
    <n v="1"/>
    <n v="1884120"/>
    <n v="1884120"/>
    <n v="0"/>
    <s v="Ft"/>
    <n v="0"/>
    <n v="3140200"/>
    <n v="3581920"/>
    <n v="3581920"/>
    <n v="6.6"/>
    <n v="236406.72"/>
    <x v="5"/>
    <n v="1697800"/>
    <s v="n"/>
    <m/>
    <s v=""/>
    <n v="0"/>
  </r>
  <r>
    <x v="107"/>
    <x v="75"/>
    <d v="2026-02-24T00:00:00"/>
    <x v="0"/>
    <d v="2026-02-20T00:00:00"/>
    <n v="2"/>
    <s v="2317/636"/>
    <x v="1"/>
    <x v="0"/>
    <s v="8,0 biztosító lemez"/>
    <n v="7"/>
    <n v="169.47"/>
    <n v="1186.29"/>
    <n v="0"/>
    <s v="Ft"/>
    <n v="0"/>
    <n v="890"/>
    <n v="890"/>
    <n v="6230"/>
    <n v="5"/>
    <n v="311.5"/>
    <x v="5"/>
    <n v="5043.71"/>
    <s v="n"/>
    <m/>
    <s v=""/>
    <n v="0"/>
  </r>
  <r>
    <x v="107"/>
    <x v="75"/>
    <d v="2026-02-24T00:00:00"/>
    <x v="0"/>
    <d v="2026-02-20T00:00:00"/>
    <n v="2"/>
    <s v="2317/635"/>
    <x v="1"/>
    <x v="0"/>
    <s v="6 biztosító lemez"/>
    <n v="4"/>
    <n v="155.16999999999999"/>
    <n v="620.67999999999995"/>
    <n v="0"/>
    <s v="Ft"/>
    <n v="0"/>
    <n v="778"/>
    <n v="778"/>
    <n v="3112"/>
    <n v="5"/>
    <n v="155.6"/>
    <x v="5"/>
    <n v="2491.3200000000002"/>
    <s v="n"/>
    <m/>
    <s v=""/>
    <n v="0"/>
  </r>
  <r>
    <x v="107"/>
    <x v="75"/>
    <d v="2026-02-24T00:00:00"/>
    <x v="0"/>
    <d v="2026-02-20T00:00:00"/>
    <n v="2"/>
    <s v="2317/567"/>
    <x v="1"/>
    <x v="0"/>
    <s v="234 ágú  adattábla"/>
    <n v="7"/>
    <n v="243.81"/>
    <n v="1706.67"/>
    <n v="0"/>
    <s v="Ft"/>
    <n v="0"/>
    <n v="1485"/>
    <n v="1485"/>
    <n v="10395"/>
    <n v="5"/>
    <n v="519.75"/>
    <x v="5"/>
    <n v="8688.33"/>
    <s v="n"/>
    <m/>
    <s v=""/>
    <n v="0"/>
  </r>
  <r>
    <x v="107"/>
    <x v="75"/>
    <d v="2026-02-24T00:00:00"/>
    <x v="0"/>
    <d v="2026-02-20T00:00:00"/>
    <n v="2"/>
    <s v="2317/566"/>
    <x v="1"/>
    <x v="0"/>
    <s v="1 ágú  adattábla"/>
    <n v="5"/>
    <n v="267.88"/>
    <n v="1339.4"/>
    <n v="0"/>
    <s v="Ft"/>
    <n v="0"/>
    <n v="1485"/>
    <n v="1485"/>
    <n v="7425"/>
    <n v="5"/>
    <n v="371.25"/>
    <x v="5"/>
    <n v="6085.6"/>
    <s v="n"/>
    <m/>
    <s v=""/>
    <n v="0"/>
  </r>
  <r>
    <x v="108"/>
    <x v="76"/>
    <d v="2026-02-24T00:00:00"/>
    <x v="0"/>
    <d v="2026-02-23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6"/>
    <n v="-1900"/>
    <s v="n"/>
    <m/>
    <s v=""/>
    <n v="0"/>
  </r>
  <r>
    <x v="108"/>
    <x v="76"/>
    <d v="2026-02-24T00:00:00"/>
    <x v="0"/>
    <d v="2026-02-23T00:00:00"/>
    <n v="2"/>
    <s v="412/309"/>
    <x v="0"/>
    <x v="0"/>
    <s v="CLP  2400-2700mm rakományhatároló léc /1600mm csomag hossz/"/>
    <n v="4"/>
    <n v="10678.3"/>
    <n v="42713.2"/>
    <n v="0"/>
    <s v="Ft"/>
    <n v="0"/>
    <n v="22025"/>
    <n v="17850"/>
    <n v="71400"/>
    <n v="4"/>
    <n v="2856"/>
    <x v="6"/>
    <n v="28686.800000000003"/>
    <s v="n"/>
    <m/>
    <s v=""/>
    <n v="0"/>
  </r>
  <r>
    <x v="108"/>
    <x v="76"/>
    <d v="2026-02-24T00:00:00"/>
    <x v="0"/>
    <d v="2026-02-23T00:00:00"/>
    <n v="2"/>
    <s v="2102/6043"/>
    <x v="3"/>
    <x v="1"/>
    <s v="*V.29 Fuvar"/>
    <n v="1"/>
    <n v="7643"/>
    <n v="7643"/>
    <n v="0"/>
    <s v="Ft"/>
    <n v="0"/>
    <n v="7643"/>
    <n v="3500"/>
    <n v="3500"/>
    <n v="0"/>
    <n v="0"/>
    <x v="6"/>
    <n v="-4143"/>
    <s v="n"/>
    <m/>
    <s v=""/>
    <n v="0"/>
  </r>
  <r>
    <x v="109"/>
    <x v="77"/>
    <d v="2026-02-24T00:00:00"/>
    <x v="0"/>
    <d v="2026-02-24T00:00:00"/>
    <n v="2"/>
    <s v="2416/15390"/>
    <x v="4"/>
    <x v="0"/>
    <s v="6,5  PSO sekli EN13889"/>
    <n v="4"/>
    <n v="2611.29"/>
    <n v="10445.16"/>
    <n v="0"/>
    <s v="Ft"/>
    <n v="0"/>
    <n v="7490"/>
    <n v="7490"/>
    <n v="29960"/>
    <n v="7"/>
    <n v="2097.1999999999998"/>
    <x v="0"/>
    <n v="19514.84"/>
    <s v="i"/>
    <m/>
    <n v="1"/>
    <n v="0"/>
  </r>
  <r>
    <x v="110"/>
    <x v="78"/>
    <d v="2026-02-24T00:00:00"/>
    <x v="0"/>
    <d v="2026-02-24T00:00:00"/>
    <n v="2"/>
    <s v="22112/189"/>
    <x v="18"/>
    <x v="0"/>
    <s v="A 12 5,0 m drótkötél 46"/>
    <n v="1"/>
    <n v="7152"/>
    <n v="7152"/>
    <n v="0"/>
    <s v="Ft"/>
    <n v="0"/>
    <n v="11920"/>
    <n v="11920"/>
    <n v="11920"/>
    <n v="5"/>
    <n v="596"/>
    <x v="9"/>
    <n v="4768"/>
    <s v="n"/>
    <m/>
    <s v=""/>
    <n v="0"/>
  </r>
  <r>
    <x v="110"/>
    <x v="78"/>
    <d v="2026-02-24T00:00:00"/>
    <x v="0"/>
    <d v="2026-02-24T00:00:00"/>
    <n v="2"/>
    <s v="22112/14874"/>
    <x v="18"/>
    <x v="0"/>
    <s v="A 12 10 m drótkötél 47"/>
    <n v="1"/>
    <n v="10606"/>
    <n v="10606"/>
    <n v="0"/>
    <s v="Ft"/>
    <n v="0"/>
    <n v="17680"/>
    <n v="17680"/>
    <n v="17680"/>
    <n v="5"/>
    <n v="884"/>
    <x v="9"/>
    <n v="7074"/>
    <s v="n"/>
    <m/>
    <s v=""/>
    <n v="0"/>
  </r>
  <r>
    <x v="111"/>
    <x v="79"/>
    <d v="2026-02-24T00:00:00"/>
    <x v="0"/>
    <d v="2026-02-24T00:00:00"/>
    <n v="2"/>
    <s v="2101/18186"/>
    <x v="6"/>
    <x v="0"/>
    <s v="Visszahúzható tipusú zuhanásgátló felülvizsgálata"/>
    <n v="5"/>
    <n v="6144"/>
    <n v="30720"/>
    <n v="0"/>
    <s v="Ft"/>
    <n v="0"/>
    <n v="11870"/>
    <n v="11870"/>
    <n v="59350"/>
    <n v="10"/>
    <n v="5935"/>
    <x v="4"/>
    <n v="28630"/>
    <s v="n"/>
    <m/>
    <s v=""/>
    <n v="0"/>
  </r>
  <r>
    <x v="111"/>
    <x v="79"/>
    <d v="2026-02-24T00:00:00"/>
    <x v="0"/>
    <d v="2026-02-24T00:00:00"/>
    <n v="2"/>
    <s v="2101/13348"/>
    <x v="6"/>
    <x v="0"/>
    <s v="Egyéni védőeszközök felülvizsgálata testheveder"/>
    <n v="13"/>
    <n v="2280"/>
    <n v="29640"/>
    <n v="0"/>
    <s v="Ft"/>
    <n v="0"/>
    <n v="4470"/>
    <n v="4470"/>
    <n v="58110"/>
    <n v="10"/>
    <n v="5811"/>
    <x v="4"/>
    <n v="28470"/>
    <s v="n"/>
    <m/>
    <s v=""/>
    <n v="0"/>
  </r>
  <r>
    <x v="111"/>
    <x v="79"/>
    <d v="2026-02-24T00:00:00"/>
    <x v="0"/>
    <d v="2026-02-24T00:00:00"/>
    <n v="2"/>
    <s v="2101/28084"/>
    <x v="6"/>
    <x v="0"/>
    <s v="B.2. Vizsgálat során felhasznált alkatrészek 02.20."/>
    <n v="1"/>
    <n v="6744.72"/>
    <n v="6744.72"/>
    <n v="0"/>
    <s v="Ft"/>
    <n v="0"/>
    <n v="31570"/>
    <n v="31570"/>
    <n v="31570"/>
    <n v="5"/>
    <n v="1578.5"/>
    <x v="4"/>
    <n v="24825.279999999999"/>
    <s v="n"/>
    <m/>
    <s v=""/>
    <n v="0"/>
  </r>
  <r>
    <x v="111"/>
    <x v="79"/>
    <d v="2026-02-24T00:00:00"/>
    <x v="0"/>
    <d v="2026-02-24T00:00:00"/>
    <n v="2"/>
    <s v="2101/28046"/>
    <x v="6"/>
    <x v="0"/>
    <s v="B. Vizsgálat során felhasznált alkatrészek 02.18."/>
    <n v="1"/>
    <n v="51423.09"/>
    <n v="51423.09"/>
    <n v="0"/>
    <s v="Ft"/>
    <n v="0"/>
    <n v="142007"/>
    <n v="150647"/>
    <n v="150647"/>
    <n v="5"/>
    <n v="7532.35"/>
    <x v="4"/>
    <n v="99223.91"/>
    <s v="n"/>
    <m/>
    <s v=""/>
    <n v="0"/>
  </r>
  <r>
    <x v="111"/>
    <x v="79"/>
    <d v="2026-02-24T00:00:00"/>
    <x v="0"/>
    <d v="2026-02-24T00:00:00"/>
    <n v="2"/>
    <s v="2101/26637"/>
    <x v="6"/>
    <x v="0"/>
    <s v="B 6. Teherpróba és vizsgálati díj   melléklet szerint 02.18."/>
    <n v="1"/>
    <n v="92430"/>
    <n v="92430"/>
    <n v="0"/>
    <s v="Ft"/>
    <n v="0"/>
    <n v="154050"/>
    <n v="154050"/>
    <n v="154050"/>
    <n v="10"/>
    <n v="15405"/>
    <x v="4"/>
    <n v="61620"/>
    <s v="n"/>
    <m/>
    <s v=""/>
    <n v="0"/>
  </r>
  <r>
    <x v="111"/>
    <x v="79"/>
    <d v="2026-02-24T00:00:00"/>
    <x v="0"/>
    <d v="2026-02-24T00:00:00"/>
    <n v="2"/>
    <s v="2101/26635"/>
    <x v="6"/>
    <x v="0"/>
    <s v="B 4. Teherpróba és vizsgálati díj   melléklet szerint 02.20."/>
    <n v="1"/>
    <n v="20880"/>
    <n v="20880"/>
    <n v="0"/>
    <s v="Ft"/>
    <n v="0"/>
    <n v="34800"/>
    <n v="34800"/>
    <n v="34800"/>
    <n v="10"/>
    <n v="3480"/>
    <x v="4"/>
    <n v="13920"/>
    <s v="n"/>
    <m/>
    <s v=""/>
    <n v="0"/>
  </r>
  <r>
    <x v="112"/>
    <x v="80"/>
    <d v="2026-02-24T00:00:00"/>
    <x v="0"/>
    <d v="2026-02-24T00:00:00"/>
    <n v="2"/>
    <s v="2101/6954"/>
    <x v="6"/>
    <x v="0"/>
    <s v="M6 Fővizsgálati díj melléklet szerint"/>
    <n v="1"/>
    <n v="54750"/>
    <n v="54750"/>
    <n v="0"/>
    <s v="Ft"/>
    <n v="0"/>
    <n v="91250"/>
    <n v="91250"/>
    <n v="91250"/>
    <n v="10"/>
    <n v="9125"/>
    <x v="5"/>
    <n v="36500"/>
    <s v="n"/>
    <m/>
    <s v=""/>
    <n v="0"/>
  </r>
  <r>
    <x v="112"/>
    <x v="80"/>
    <d v="2026-02-24T00:00:00"/>
    <x v="0"/>
    <d v="2026-02-24T00:00:00"/>
    <n v="2"/>
    <s v="2104/982"/>
    <x v="5"/>
    <x v="1"/>
    <s v="Javítási rezsi óradíj"/>
    <n v="0.2"/>
    <n v="7195.04"/>
    <n v="1439.008"/>
    <n v="0"/>
    <s v="Ft"/>
    <n v="0"/>
    <n v="12000"/>
    <n v="12000"/>
    <n v="2400"/>
    <n v="0"/>
    <n v="0"/>
    <x v="5"/>
    <n v="960.99199999999996"/>
    <s v="n"/>
    <m/>
    <s v=""/>
    <n v="0"/>
  </r>
  <r>
    <x v="112"/>
    <x v="80"/>
    <d v="2026-02-24T00:00:00"/>
    <x v="0"/>
    <d v="2026-02-24T00:00:00"/>
    <n v="2"/>
    <s v="21114/33"/>
    <x v="2"/>
    <x v="0"/>
    <s v="irs 40   0,5/1 m körkötél"/>
    <n v="2"/>
    <n v="596.21"/>
    <n v="1192.42"/>
    <n v="0"/>
    <s v="Ft"/>
    <n v="0"/>
    <n v="2800"/>
    <n v="2800"/>
    <n v="5600"/>
    <n v="10"/>
    <n v="560"/>
    <x v="5"/>
    <n v="4407.58"/>
    <s v="n"/>
    <m/>
    <s v=""/>
    <n v="0"/>
  </r>
  <r>
    <x v="112"/>
    <x v="80"/>
    <d v="2026-02-24T00:00:00"/>
    <x v="0"/>
    <d v="2026-02-24T00:00:00"/>
    <n v="2"/>
    <s v="217/501"/>
    <x v="2"/>
    <x v="0"/>
    <s v="H 40 huzat szürke 4 cs"/>
    <n v="0.9"/>
    <n v="89.76"/>
    <n v="80.784000000000006"/>
    <n v="0"/>
    <s v="Ft"/>
    <n v="0"/>
    <n v="740"/>
    <n v="740"/>
    <n v="666"/>
    <n v="5"/>
    <n v="33.299999999999997"/>
    <x v="5"/>
    <n v="585.21600000000001"/>
    <s v="n"/>
    <m/>
    <s v=""/>
    <n v="0"/>
  </r>
  <r>
    <x v="113"/>
    <x v="80"/>
    <d v="2026-02-24T00:00:00"/>
    <x v="0"/>
    <d v="2026-02-24T00:00:00"/>
    <n v="2"/>
    <s v="2101/6954"/>
    <x v="6"/>
    <x v="0"/>
    <s v="M6 Fővizsgálati díj melléklet szerint"/>
    <n v="-1"/>
    <n v="-151062"/>
    <n v="151062"/>
    <n v="0"/>
    <s v="Ft"/>
    <n v="0"/>
    <n v="78500"/>
    <n v="-78500"/>
    <n v="-78500"/>
    <n v="10"/>
    <n v="-7850"/>
    <x v="5"/>
    <n v="72562"/>
    <s v="n"/>
    <m/>
    <s v=""/>
    <n v="0"/>
  </r>
  <r>
    <x v="113"/>
    <x v="80"/>
    <d v="2026-02-24T00:00:00"/>
    <x v="0"/>
    <d v="2026-02-24T00:00:00"/>
    <n v="2"/>
    <s v="2104/982"/>
    <x v="5"/>
    <x v="1"/>
    <s v="Javítási rezsi óradíj"/>
    <n v="-0.2"/>
    <n v="-7195.04"/>
    <n v="1439.008"/>
    <n v="0"/>
    <s v="Ft"/>
    <n v="0"/>
    <n v="12000"/>
    <n v="-12000"/>
    <n v="-2400"/>
    <n v="0"/>
    <n v="0"/>
    <x v="5"/>
    <n v="-960.99199999999996"/>
    <s v="n"/>
    <m/>
    <s v=""/>
    <n v="0"/>
  </r>
  <r>
    <x v="113"/>
    <x v="80"/>
    <d v="2026-02-24T00:00:00"/>
    <x v="0"/>
    <d v="2026-02-24T00:00:00"/>
    <n v="2"/>
    <s v="21114/33"/>
    <x v="2"/>
    <x v="0"/>
    <s v="irs 40   0,5/1 m körkötél"/>
    <n v="-2"/>
    <n v="-596.21"/>
    <n v="1192.42"/>
    <n v="0"/>
    <s v="Ft"/>
    <n v="0"/>
    <n v="2800"/>
    <n v="-2800"/>
    <n v="-5600"/>
    <n v="10"/>
    <n v="-560"/>
    <x v="5"/>
    <n v="-4407.58"/>
    <s v="n"/>
    <m/>
    <s v=""/>
    <n v="0"/>
  </r>
  <r>
    <x v="113"/>
    <x v="80"/>
    <d v="2026-02-24T00:00:00"/>
    <x v="0"/>
    <d v="2026-02-24T00:00:00"/>
    <n v="2"/>
    <s v="217/501"/>
    <x v="2"/>
    <x v="0"/>
    <s v="H 40 huzat szürke 4 cs"/>
    <n v="-0.9"/>
    <n v="-89.76"/>
    <n v="80.784000000000006"/>
    <n v="0"/>
    <s v="Ft"/>
    <n v="0"/>
    <n v="740"/>
    <n v="-740"/>
    <n v="-666"/>
    <n v="5"/>
    <n v="-33.299999999999997"/>
    <x v="5"/>
    <n v="-585.21600000000001"/>
    <s v="n"/>
    <m/>
    <s v=""/>
    <n v="0"/>
  </r>
  <r>
    <x v="114"/>
    <x v="80"/>
    <d v="2026-02-24T00:00:00"/>
    <x v="0"/>
    <d v="2026-02-24T00:00:00"/>
    <n v="2"/>
    <s v="2101/6954"/>
    <x v="6"/>
    <x v="0"/>
    <s v="M6 Fővizsgálati díj melléklet szerint"/>
    <n v="1"/>
    <n v="151062"/>
    <n v="151062"/>
    <n v="0"/>
    <s v="Ft"/>
    <n v="0"/>
    <n v="78500"/>
    <n v="78500"/>
    <n v="78500"/>
    <n v="10"/>
    <n v="7850"/>
    <x v="5"/>
    <n v="-72562"/>
    <s v="n"/>
    <m/>
    <s v=""/>
    <n v="0"/>
  </r>
  <r>
    <x v="114"/>
    <x v="80"/>
    <d v="2026-02-24T00:00:00"/>
    <x v="0"/>
    <d v="2026-02-24T00:00:00"/>
    <n v="2"/>
    <s v="2104/982"/>
    <x v="5"/>
    <x v="1"/>
    <s v="Javítási rezsi óradíj"/>
    <n v="0.2"/>
    <n v="7195.04"/>
    <n v="1439.008"/>
    <n v="0"/>
    <s v="Ft"/>
    <n v="0"/>
    <n v="12000"/>
    <n v="12000"/>
    <n v="2400"/>
    <n v="0"/>
    <n v="0"/>
    <x v="5"/>
    <n v="960.99199999999996"/>
    <s v="n"/>
    <m/>
    <s v=""/>
    <n v="0"/>
  </r>
  <r>
    <x v="114"/>
    <x v="80"/>
    <d v="2026-02-24T00:00:00"/>
    <x v="0"/>
    <d v="2026-02-24T00:00:00"/>
    <n v="2"/>
    <s v="21114/33"/>
    <x v="2"/>
    <x v="0"/>
    <s v="irs 40   0,5/1 m körkötél"/>
    <n v="2"/>
    <n v="596.21"/>
    <n v="1192.42"/>
    <n v="0"/>
    <s v="Ft"/>
    <n v="0"/>
    <n v="2800"/>
    <n v="2800"/>
    <n v="5600"/>
    <n v="10"/>
    <n v="560"/>
    <x v="5"/>
    <n v="4407.58"/>
    <s v="n"/>
    <m/>
    <s v=""/>
    <n v="0"/>
  </r>
  <r>
    <x v="114"/>
    <x v="80"/>
    <d v="2026-02-24T00:00:00"/>
    <x v="0"/>
    <d v="2026-02-24T00:00:00"/>
    <n v="2"/>
    <s v="217/501"/>
    <x v="2"/>
    <x v="0"/>
    <s v="H 40 huzat szürke 4 cs"/>
    <n v="0.9"/>
    <n v="89.76"/>
    <n v="80.784000000000006"/>
    <n v="0"/>
    <s v="Ft"/>
    <n v="0"/>
    <n v="740"/>
    <n v="740"/>
    <n v="666"/>
    <n v="5"/>
    <n v="33.299999999999997"/>
    <x v="5"/>
    <n v="585.21600000000001"/>
    <s v="n"/>
    <m/>
    <s v=""/>
    <n v="0"/>
  </r>
  <r>
    <x v="115"/>
    <x v="81"/>
    <d v="2026-02-24T00:00:00"/>
    <x v="0"/>
    <d v="2026-02-24T00:00:00"/>
    <n v="2"/>
    <s v="23162/3138"/>
    <x v="1"/>
    <x v="0"/>
    <s v="lrg 2 - 160 KRHG - lánc függeszték 2 m  26162"/>
    <n v="1"/>
    <n v="6835.2"/>
    <n v="6835.2"/>
    <n v="0"/>
    <s v="Ft"/>
    <n v="0"/>
    <n v="20675"/>
    <n v="17575"/>
    <n v="17575"/>
    <n v="4"/>
    <n v="703"/>
    <x v="6"/>
    <n v="10739.8"/>
    <s v="n"/>
    <m/>
    <s v=""/>
    <n v="0"/>
  </r>
  <r>
    <x v="115"/>
    <x v="81"/>
    <d v="2026-02-24T00:00:00"/>
    <x v="0"/>
    <d v="2026-02-24T00:00:00"/>
    <n v="2"/>
    <s v="2102/2338"/>
    <x v="3"/>
    <x v="1"/>
    <s v="*V.16 Fuvar"/>
    <n v="1"/>
    <n v="2315"/>
    <n v="2315"/>
    <n v="0"/>
    <s v="Ft"/>
    <n v="0"/>
    <n v="2315"/>
    <n v="2500"/>
    <n v="2500"/>
    <n v="0"/>
    <n v="0"/>
    <x v="6"/>
    <n v="185"/>
    <s v="n"/>
    <m/>
    <s v=""/>
    <n v="0"/>
  </r>
  <r>
    <x v="116"/>
    <x v="43"/>
    <d v="2026-02-24T00:00:00"/>
    <x v="0"/>
    <d v="2026-02-24T00:00:00"/>
    <n v="2"/>
    <s v="281/10642"/>
    <x v="15"/>
    <x v="0"/>
    <s v="M 12 gyűrűscsavar 340 kg C15E B"/>
    <n v="5"/>
    <n v="264.68"/>
    <n v="1323.4"/>
    <n v="0"/>
    <s v="Ft"/>
    <n v="0"/>
    <n v="480"/>
    <n v="695"/>
    <n v="3475"/>
    <n v="4"/>
    <n v="139"/>
    <x v="6"/>
    <n v="2151.6"/>
    <s v="n"/>
    <m/>
    <s v=""/>
    <n v="0"/>
  </r>
  <r>
    <x v="116"/>
    <x v="43"/>
    <d v="2026-02-24T00:00:00"/>
    <x v="0"/>
    <d v="2026-02-24T00:00:00"/>
    <n v="2"/>
    <s v="21212/98"/>
    <x v="2"/>
    <x v="0"/>
    <s v="id 200   3,0 m füles heveder"/>
    <n v="5"/>
    <n v="864.27"/>
    <n v="4321.3500000000004"/>
    <n v="0"/>
    <s v="Ft"/>
    <n v="0"/>
    <n v="4000"/>
    <n v="4000"/>
    <n v="20000"/>
    <n v="4"/>
    <n v="800"/>
    <x v="6"/>
    <n v="15678.65"/>
    <s v="n"/>
    <m/>
    <s v=""/>
    <n v="0"/>
  </r>
  <r>
    <x v="116"/>
    <x v="43"/>
    <d v="2026-02-24T00:00:00"/>
    <x v="0"/>
    <d v="2026-02-24T00:00:00"/>
    <n v="2"/>
    <s v="4111/236"/>
    <x v="0"/>
    <x v="0"/>
    <s v="35/1 hh  6,0 m rakományrögzítő 11074"/>
    <n v="10"/>
    <n v="776.81"/>
    <n v="7768.0999999999995"/>
    <n v="0"/>
    <s v="Ft"/>
    <n v="0"/>
    <n v="2000"/>
    <n v="1610"/>
    <n v="16100"/>
    <n v="4"/>
    <n v="644"/>
    <x v="6"/>
    <n v="8331.9000000000015"/>
    <s v="n"/>
    <m/>
    <s v=""/>
    <n v="0"/>
  </r>
  <r>
    <x v="116"/>
    <x v="43"/>
    <d v="2026-02-24T00:00:00"/>
    <x v="0"/>
    <d v="2026-02-24T00:00:00"/>
    <n v="2"/>
    <s v="2102/1102"/>
    <x v="3"/>
    <x v="1"/>
    <s v="*V.3 Fuvar"/>
    <n v="1"/>
    <n v="3546"/>
    <n v="3546"/>
    <n v="0"/>
    <s v="Ft"/>
    <n v="0"/>
    <n v="3546"/>
    <n v="1800"/>
    <n v="1800"/>
    <n v="0"/>
    <n v="0"/>
    <x v="6"/>
    <n v="-1746"/>
    <s v="n"/>
    <m/>
    <s v=""/>
    <n v="0"/>
  </r>
  <r>
    <x v="117"/>
    <x v="82"/>
    <d v="2026-02-24T00:00:00"/>
    <x v="0"/>
    <d v="2026-02-24T00:00:00"/>
    <n v="2"/>
    <s v="1311/5466"/>
    <x v="7"/>
    <x v="0"/>
    <s v="GLE 2000 4,0/4,0 m kézi láncos emelő /2506289,2506269,2503440,2503442,2506291,2506287"/>
    <n v="6"/>
    <n v="22026.14"/>
    <n v="132156.84"/>
    <n v="0"/>
    <s v="Ft"/>
    <n v="0"/>
    <n v="96330"/>
    <n v="77065"/>
    <n v="462390"/>
    <n v="2"/>
    <n v="9247.7999999999993"/>
    <x v="8"/>
    <n v="330233.16000000003"/>
    <s v="n"/>
    <m/>
    <s v=""/>
    <n v="0"/>
  </r>
  <r>
    <x v="117"/>
    <x v="82"/>
    <d v="2026-02-24T00:00:00"/>
    <x v="0"/>
    <d v="2026-02-24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8"/>
    <n v="-1900"/>
    <s v="n"/>
    <m/>
    <s v=""/>
    <n v="0"/>
  </r>
  <r>
    <x v="117"/>
    <x v="82"/>
    <d v="2026-02-24T00:00:00"/>
    <x v="0"/>
    <d v="2026-02-24T00:00:00"/>
    <n v="2"/>
    <s v="2102/2431"/>
    <x v="3"/>
    <x v="1"/>
    <s v="*V.18 Fuvar"/>
    <n v="1"/>
    <n v="11530"/>
    <n v="11530"/>
    <n v="0"/>
    <s v="Ft"/>
    <n v="0"/>
    <n v="11530"/>
    <n v="0"/>
    <n v="0"/>
    <n v="0"/>
    <n v="0"/>
    <x v="8"/>
    <n v="-11530"/>
    <s v="n"/>
    <m/>
    <s v=""/>
    <n v="0"/>
  </r>
  <r>
    <x v="118"/>
    <x v="83"/>
    <d v="2026-02-24T00:00:00"/>
    <x v="0"/>
    <d v="2026-02-24T00:00:00"/>
    <n v="2"/>
    <s v="23183/4346"/>
    <x v="1"/>
    <x v="0"/>
    <s v="SZK10 kötélszorító bilincs DIN1142"/>
    <n v="3"/>
    <n v="81.02"/>
    <n v="243.06"/>
    <n v="0"/>
    <s v="Ft"/>
    <n v="0"/>
    <n v="150"/>
    <n v="150"/>
    <n v="450"/>
    <n v="5"/>
    <n v="22.5"/>
    <x v="2"/>
    <n v="206.94"/>
    <s v="i"/>
    <m/>
    <n v="1"/>
    <n v="0"/>
  </r>
  <r>
    <x v="118"/>
    <x v="83"/>
    <d v="2026-02-24T00:00:00"/>
    <x v="0"/>
    <d v="2026-02-24T00:00:00"/>
    <n v="2"/>
    <s v="23165/14765"/>
    <x v="1"/>
    <x v="0"/>
    <s v="Redukáló horog  2000 kg / kgyg2-10 gyűjtőkarika+ KTG8+ KHÖ7/8"/>
    <n v="1"/>
    <n v="2952.33"/>
    <n v="2952.33"/>
    <n v="0"/>
    <s v="Ft"/>
    <n v="0"/>
    <n v="7620"/>
    <n v="6750"/>
    <n v="6750"/>
    <n v="5.43"/>
    <n v="366.52499999999998"/>
    <x v="2"/>
    <n v="3797.67"/>
    <s v="i"/>
    <m/>
    <n v="1"/>
    <n v="0"/>
  </r>
  <r>
    <x v="118"/>
    <x v="83"/>
    <d v="2026-02-24T00:00:00"/>
    <x v="0"/>
    <d v="2026-02-24T00:00:00"/>
    <n v="2"/>
    <s v="2102/24796"/>
    <x v="3"/>
    <x v="1"/>
    <s v="*M.108 Fuvar"/>
    <n v="1"/>
    <n v="2337"/>
    <n v="2337"/>
    <n v="0"/>
    <s v="Ft"/>
    <n v="0"/>
    <n v="2337"/>
    <n v="2000"/>
    <n v="2000"/>
    <n v="0"/>
    <n v="0"/>
    <x v="2"/>
    <n v="-337"/>
    <s v="i"/>
    <m/>
    <n v="1"/>
    <n v="0"/>
  </r>
  <r>
    <x v="119"/>
    <x v="84"/>
    <d v="2026-02-24T00:00:00"/>
    <x v="0"/>
    <d v="2026-02-24T00:00:00"/>
    <n v="2"/>
    <s v="21212/101"/>
    <x v="2"/>
    <x v="0"/>
    <s v="id 200  6,0 m füles heveder Ök"/>
    <n v="8"/>
    <n v="1658.44"/>
    <n v="13267.52"/>
    <n v="0"/>
    <s v="Ft"/>
    <n v="0"/>
    <n v="7000"/>
    <n v="7000"/>
    <n v="56000"/>
    <n v="10"/>
    <n v="5600"/>
    <x v="0"/>
    <n v="42732.479999999996"/>
    <s v="i"/>
    <m/>
    <n v="1"/>
    <n v="0"/>
  </r>
  <r>
    <x v="120"/>
    <x v="85"/>
    <d v="2026-02-24T00:00:00"/>
    <x v="0"/>
    <d v="2026-02-23T00:00:00"/>
    <n v="2"/>
    <s v="23165/28039"/>
    <x v="1"/>
    <x v="0"/>
    <s v="Fogasléces emelő javítása"/>
    <n v="1"/>
    <n v="58573.65"/>
    <n v="58573.65"/>
    <n v="0"/>
    <s v="Ft"/>
    <n v="0"/>
    <n v="467200"/>
    <n v="467200"/>
    <n v="467200"/>
    <n v="23.63"/>
    <n v="110399.36"/>
    <x v="0"/>
    <n v="408626.35"/>
    <s v="n"/>
    <m/>
    <s v=""/>
    <n v="0"/>
  </r>
  <r>
    <x v="121"/>
    <x v="12"/>
    <d v="2026-02-24T00:00:00"/>
    <x v="0"/>
    <d v="2026-02-12T00:00:00"/>
    <n v="2"/>
    <s v="2101/5875"/>
    <x v="6"/>
    <x v="0"/>
    <s v="Vizsgálati díj melléklet szerint"/>
    <n v="1"/>
    <n v="52230"/>
    <n v="52230"/>
    <n v="0"/>
    <s v="Ft"/>
    <n v="0"/>
    <n v="87050"/>
    <n v="87050"/>
    <n v="87050"/>
    <n v="10"/>
    <n v="8705"/>
    <x v="6"/>
    <n v="34820"/>
    <s v="n"/>
    <m/>
    <s v=""/>
    <n v="0"/>
  </r>
  <r>
    <x v="121"/>
    <x v="12"/>
    <d v="2026-02-24T00:00:00"/>
    <x v="0"/>
    <d v="2026-02-12T00:00:00"/>
    <n v="2"/>
    <s v="2103/11901"/>
    <x v="14"/>
    <x v="1"/>
    <s v="Kiszállási díj (94kmx 250.-Ft)"/>
    <n v="1"/>
    <n v="14100"/>
    <n v="14100"/>
    <n v="0"/>
    <s v="Ft"/>
    <n v="0"/>
    <n v="23500"/>
    <n v="23500"/>
    <n v="23500"/>
    <n v="0"/>
    <n v="0"/>
    <x v="6"/>
    <n v="9400"/>
    <s v="n"/>
    <m/>
    <s v=""/>
    <n v="0"/>
  </r>
  <r>
    <x v="122"/>
    <x v="86"/>
    <d v="2026-02-24T00:00:00"/>
    <x v="0"/>
    <d v="2026-02-24T00:00:00"/>
    <n v="2"/>
    <s v="2611/25867"/>
    <x v="16"/>
    <x v="0"/>
    <s v="MC-2 Kézi emelőmágnes max teherbírás: 60 kg Walmag"/>
    <n v="2"/>
    <n v="49672.58"/>
    <n v="99345.16"/>
    <n v="0"/>
    <s v="Ft"/>
    <n v="0"/>
    <n v="85150"/>
    <n v="85150"/>
    <n v="170300"/>
    <n v="4"/>
    <n v="6812"/>
    <x v="6"/>
    <n v="70954.84"/>
    <s v="n"/>
    <m/>
    <s v=""/>
    <n v="0"/>
  </r>
  <r>
    <x v="122"/>
    <x v="86"/>
    <d v="2026-02-24T00:00:00"/>
    <x v="0"/>
    <d v="2026-02-24T00:00:00"/>
    <n v="2"/>
    <s v="143/16949"/>
    <x v="9"/>
    <x v="1"/>
    <s v="D. 8 Fuvar"/>
    <n v="1"/>
    <n v="2075"/>
    <n v="2075"/>
    <n v="0"/>
    <s v="Ft"/>
    <n v="0"/>
    <n v="2075"/>
    <n v="3000"/>
    <n v="3000"/>
    <n v="0"/>
    <n v="0"/>
    <x v="6"/>
    <n v="925"/>
    <s v="n"/>
    <m/>
    <s v=""/>
    <n v="0"/>
  </r>
  <r>
    <x v="123"/>
    <x v="87"/>
    <d v="2026-02-24T00:00:00"/>
    <x v="0"/>
    <d v="2026-02-23T00:00:00"/>
    <n v="2"/>
    <s v="143/18059"/>
    <x v="9"/>
    <x v="1"/>
    <s v="Szállítási költség"/>
    <n v="1"/>
    <n v="9480"/>
    <n v="9480"/>
    <n v="0"/>
    <s v="Ft"/>
    <n v="0"/>
    <n v="9480"/>
    <n v="0"/>
    <n v="0"/>
    <n v="0"/>
    <n v="0"/>
    <x v="2"/>
    <n v="-9480"/>
    <s v="n"/>
    <m/>
    <s v=""/>
    <n v="0"/>
  </r>
  <r>
    <x v="123"/>
    <x v="87"/>
    <d v="2026-02-24T00:00:00"/>
    <x v="0"/>
    <d v="2026-02-23T00:00:00"/>
    <n v="2"/>
    <s v="2611/4348"/>
    <x v="16"/>
    <x v="0"/>
    <s v="NEO 500 HOT Emelőmágnes 500 kg"/>
    <n v="2"/>
    <n v="274526.31"/>
    <n v="549052.62"/>
    <n v="0"/>
    <s v="Ft"/>
    <n v="0"/>
    <n v="410050"/>
    <n v="369045"/>
    <n v="738090"/>
    <n v="2"/>
    <n v="14761.8"/>
    <x v="2"/>
    <n v="189037.38"/>
    <s v="n"/>
    <m/>
    <s v=""/>
    <n v="0"/>
  </r>
  <r>
    <x v="123"/>
    <x v="87"/>
    <d v="2026-02-24T00:00:00"/>
    <x v="0"/>
    <d v="2026-02-23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2"/>
    <n v="-1900"/>
    <s v="n"/>
    <m/>
    <s v=""/>
    <n v="0"/>
  </r>
  <r>
    <x v="124"/>
    <x v="50"/>
    <d v="2026-02-24T00:00:00"/>
    <x v="0"/>
    <d v="2026-02-18T00:00:00"/>
    <n v="2"/>
    <s v="2612/15276"/>
    <x v="16"/>
    <x v="0"/>
    <s v="KME 600 C emelőmágnes 600 kg"/>
    <n v="1"/>
    <n v="56102.05"/>
    <n v="56102.05"/>
    <n v="0"/>
    <s v="Ft"/>
    <n v="0"/>
    <n v="220000"/>
    <n v="198000"/>
    <n v="198000"/>
    <n v="5.6"/>
    <n v="11088"/>
    <x v="3"/>
    <n v="141897.95000000001"/>
    <s v="n"/>
    <m/>
    <s v=""/>
    <n v="0"/>
  </r>
  <r>
    <x v="124"/>
    <x v="50"/>
    <d v="2026-02-24T00:00:00"/>
    <x v="0"/>
    <d v="2026-02-18T00:00:00"/>
    <n v="2"/>
    <s v="21114/36"/>
    <x v="2"/>
    <x v="0"/>
    <s v="irs 40   2,0/4 m körkötél"/>
    <n v="2"/>
    <n v="1414.54"/>
    <n v="2829.08"/>
    <n v="0"/>
    <s v="Ft"/>
    <n v="0"/>
    <n v="6400"/>
    <n v="5120"/>
    <n v="10240"/>
    <n v="6.66"/>
    <n v="681.98399999999992"/>
    <x v="3"/>
    <n v="7410.92"/>
    <s v="n"/>
    <m/>
    <s v=""/>
    <n v="0"/>
  </r>
  <r>
    <x v="124"/>
    <x v="50"/>
    <d v="2026-02-24T00:00:00"/>
    <x v="0"/>
    <d v="2026-02-18T00:00:00"/>
    <n v="2"/>
    <s v="21114/35"/>
    <x v="2"/>
    <x v="0"/>
    <s v="irs 40   1,5/3 m körkötél"/>
    <n v="1"/>
    <n v="1256.73"/>
    <n v="1256.73"/>
    <n v="0"/>
    <s v="Ft"/>
    <n v="0"/>
    <n v="5200"/>
    <n v="4800"/>
    <n v="4800"/>
    <n v="8.7200000000000006"/>
    <n v="418.56"/>
    <x v="3"/>
    <n v="3543.27"/>
    <s v="n"/>
    <m/>
    <s v=""/>
    <n v="0"/>
  </r>
  <r>
    <x v="124"/>
    <x v="50"/>
    <d v="2026-02-24T00:00:00"/>
    <x v="0"/>
    <d v="2026-02-18T00:00:00"/>
    <n v="2"/>
    <s v="21113/24"/>
    <x v="2"/>
    <x v="0"/>
    <s v="irs 30  1,0/2 m körkötél"/>
    <n v="6"/>
    <n v="555.79999999999995"/>
    <n v="3334.7999999999997"/>
    <n v="0"/>
    <s v="Ft"/>
    <n v="0"/>
    <n v="3500"/>
    <n v="2800"/>
    <n v="16800"/>
    <n v="6.66"/>
    <n v="1118.8800000000001"/>
    <x v="3"/>
    <n v="13465.2"/>
    <s v="n"/>
    <m/>
    <s v=""/>
    <n v="0"/>
  </r>
  <r>
    <x v="124"/>
    <x v="50"/>
    <d v="2026-02-24T00:00:00"/>
    <x v="0"/>
    <d v="2026-02-18T00:00:00"/>
    <n v="2"/>
    <s v="21113/23"/>
    <x v="2"/>
    <x v="0"/>
    <s v="irs 30  0,5/1 m körkötél"/>
    <n v="1"/>
    <n v="450.06"/>
    <n v="450.06"/>
    <n v="0"/>
    <s v="Ft"/>
    <n v="0"/>
    <n v="2500"/>
    <n v="2000"/>
    <n v="2000"/>
    <n v="6.66"/>
    <n v="133.19999999999999"/>
    <x v="3"/>
    <n v="1549.94"/>
    <s v="n"/>
    <m/>
    <s v=""/>
    <n v="0"/>
  </r>
  <r>
    <x v="124"/>
    <x v="50"/>
    <d v="2026-02-24T00:00:00"/>
    <x v="0"/>
    <d v="2026-02-18T00:00:00"/>
    <n v="2"/>
    <s v="21113/28"/>
    <x v="2"/>
    <x v="0"/>
    <s v="irs 30   3,0/6 m körkötél"/>
    <n v="1"/>
    <n v="1531.14"/>
    <n v="1531.14"/>
    <n v="0"/>
    <s v="Ft"/>
    <n v="0"/>
    <n v="7500"/>
    <n v="6000"/>
    <n v="6000"/>
    <n v="6.66"/>
    <n v="399.6"/>
    <x v="3"/>
    <n v="4468.8599999999997"/>
    <s v="n"/>
    <m/>
    <s v=""/>
    <n v="0"/>
  </r>
  <r>
    <x v="124"/>
    <x v="50"/>
    <d v="2026-02-24T00:00:00"/>
    <x v="0"/>
    <d v="2026-02-18T00:00:00"/>
    <n v="2"/>
    <s v="21113/26"/>
    <x v="2"/>
    <x v="0"/>
    <s v="irs 30   2,0/4 m körkötél"/>
    <n v="1"/>
    <n v="1079.97"/>
    <n v="1079.97"/>
    <n v="0"/>
    <s v="Ft"/>
    <n v="0"/>
    <n v="5500"/>
    <n v="4290"/>
    <n v="4290"/>
    <n v="6.33"/>
    <n v="271.55700000000002"/>
    <x v="3"/>
    <n v="3210.0299999999997"/>
    <s v="n"/>
    <m/>
    <s v=""/>
    <n v="0"/>
  </r>
  <r>
    <x v="124"/>
    <x v="50"/>
    <d v="2026-02-24T00:00:00"/>
    <x v="0"/>
    <d v="2026-02-18T00:00:00"/>
    <n v="2"/>
    <s v="21113/25"/>
    <x v="2"/>
    <x v="0"/>
    <s v="irs 30   1,5/3 m körkötél"/>
    <n v="2"/>
    <n v="822.1"/>
    <n v="1644.2"/>
    <n v="0"/>
    <s v="Ft"/>
    <n v="0"/>
    <n v="4500"/>
    <n v="3600"/>
    <n v="7200"/>
    <n v="6.66"/>
    <n v="479.52"/>
    <x v="3"/>
    <n v="5555.8"/>
    <s v="n"/>
    <m/>
    <s v=""/>
    <n v="0"/>
  </r>
  <r>
    <x v="124"/>
    <x v="50"/>
    <d v="2026-02-24T00:00:00"/>
    <x v="0"/>
    <d v="2026-02-18T00:00:00"/>
    <n v="2"/>
    <s v="21112/15"/>
    <x v="2"/>
    <x v="0"/>
    <s v="irs 20  2,0/4  m körkötél"/>
    <n v="1"/>
    <n v="847.79"/>
    <n v="847.79"/>
    <n v="0"/>
    <s v="Ft"/>
    <n v="0"/>
    <n v="4200"/>
    <n v="3570"/>
    <n v="3570"/>
    <n v="7.5"/>
    <n v="267.75"/>
    <x v="3"/>
    <n v="2722.21"/>
    <s v="n"/>
    <m/>
    <s v=""/>
    <n v="0"/>
  </r>
  <r>
    <x v="124"/>
    <x v="50"/>
    <d v="2026-02-24T00:00:00"/>
    <x v="0"/>
    <d v="2026-02-18T00:00:00"/>
    <n v="2"/>
    <s v="21112/14"/>
    <x v="2"/>
    <x v="0"/>
    <s v="irs 20   1,5/3  m körkötél"/>
    <n v="18"/>
    <n v="605.70000000000005"/>
    <n v="10902.6"/>
    <n v="0"/>
    <s v="Ft"/>
    <n v="0"/>
    <n v="3400"/>
    <n v="3400"/>
    <n v="61200"/>
    <n v="10"/>
    <n v="6120"/>
    <x v="3"/>
    <n v="50297.4"/>
    <s v="n"/>
    <m/>
    <s v=""/>
    <n v="0"/>
  </r>
  <r>
    <x v="124"/>
    <x v="50"/>
    <d v="2026-02-24T00:00:00"/>
    <x v="0"/>
    <d v="2026-02-18T00:00:00"/>
    <n v="2"/>
    <s v="21112/13"/>
    <x v="2"/>
    <x v="0"/>
    <s v="irs 20   1,0/2  m körkötél"/>
    <n v="1"/>
    <n v="420.21"/>
    <n v="420.21"/>
    <n v="0"/>
    <s v="Ft"/>
    <n v="0"/>
    <n v="2600"/>
    <n v="2600"/>
    <n v="2600"/>
    <n v="10"/>
    <n v="260"/>
    <x v="3"/>
    <n v="2179.79"/>
    <s v="n"/>
    <m/>
    <s v=""/>
    <n v="0"/>
  </r>
  <r>
    <x v="124"/>
    <x v="50"/>
    <d v="2026-02-24T00:00:00"/>
    <x v="0"/>
    <d v="2026-02-18T00:00:00"/>
    <n v="2"/>
    <s v="21111/4"/>
    <x v="2"/>
    <x v="0"/>
    <s v="irs 10 2,0/4  m körkötél"/>
    <n v="3"/>
    <n v="593.86"/>
    <n v="1781.58"/>
    <n v="0"/>
    <s v="Ft"/>
    <n v="0"/>
    <n v="2700"/>
    <n v="2700"/>
    <n v="8100"/>
    <n v="10"/>
    <n v="810"/>
    <x v="3"/>
    <n v="6318.42"/>
    <s v="n"/>
    <m/>
    <s v=""/>
    <n v="0"/>
  </r>
  <r>
    <x v="124"/>
    <x v="50"/>
    <d v="2026-02-24T00:00:00"/>
    <x v="0"/>
    <d v="2026-02-18T00:00:00"/>
    <n v="2"/>
    <s v="21111/2"/>
    <x v="2"/>
    <x v="0"/>
    <s v="irs 10  1,0/2  m körkötél"/>
    <n v="2"/>
    <n v="290.14999999999998"/>
    <n v="580.29999999999995"/>
    <n v="0"/>
    <s v="Ft"/>
    <n v="0"/>
    <n v="1700"/>
    <n v="1700"/>
    <n v="3400"/>
    <n v="10"/>
    <n v="340"/>
    <x v="3"/>
    <n v="2819.7"/>
    <s v="n"/>
    <m/>
    <s v=""/>
    <n v="0"/>
  </r>
  <r>
    <x v="124"/>
    <x v="50"/>
    <d v="2026-02-24T00:00:00"/>
    <x v="0"/>
    <d v="2026-02-18T00:00:00"/>
    <n v="2"/>
    <s v="21217/130"/>
    <x v="2"/>
    <x v="0"/>
    <s v="id 800  3,0 m füles heveder"/>
    <n v="1"/>
    <n v="4864.01"/>
    <n v="4864.01"/>
    <n v="0"/>
    <s v="Ft"/>
    <n v="0"/>
    <n v="24000"/>
    <n v="24000"/>
    <n v="24000"/>
    <n v="10"/>
    <n v="2400"/>
    <x v="3"/>
    <n v="19135.989999999998"/>
    <s v="n"/>
    <m/>
    <s v=""/>
    <n v="0"/>
  </r>
  <r>
    <x v="124"/>
    <x v="50"/>
    <d v="2026-02-24T00:00:00"/>
    <x v="0"/>
    <d v="2026-02-18T00:00:00"/>
    <n v="2"/>
    <s v="21216/125"/>
    <x v="2"/>
    <x v="0"/>
    <s v="id 600  3,0 m füles heveder"/>
    <n v="1"/>
    <n v="3447.68"/>
    <n v="3447.68"/>
    <n v="0"/>
    <s v="Ft"/>
    <n v="0"/>
    <n v="16000"/>
    <n v="16000"/>
    <n v="16000"/>
    <n v="10"/>
    <n v="1600"/>
    <x v="3"/>
    <n v="12552.32"/>
    <s v="n"/>
    <m/>
    <s v=""/>
    <n v="0"/>
  </r>
  <r>
    <x v="124"/>
    <x v="50"/>
    <d v="2026-02-24T00:00:00"/>
    <x v="0"/>
    <d v="2026-02-18T00:00:00"/>
    <n v="2"/>
    <s v="21215/123"/>
    <x v="2"/>
    <x v="0"/>
    <s v="id 500  4,0 m füles heveder"/>
    <n v="2"/>
    <n v="2918.72"/>
    <n v="5837.44"/>
    <n v="0"/>
    <s v="Ft"/>
    <n v="0"/>
    <n v="14000"/>
    <n v="14000"/>
    <n v="28000"/>
    <n v="10"/>
    <n v="2800"/>
    <x v="3"/>
    <n v="22162.560000000001"/>
    <s v="n"/>
    <m/>
    <s v=""/>
    <n v="0"/>
  </r>
  <r>
    <x v="124"/>
    <x v="50"/>
    <d v="2026-02-24T00:00:00"/>
    <x v="0"/>
    <d v="2026-02-18T00:00:00"/>
    <n v="2"/>
    <s v="21215/122"/>
    <x v="2"/>
    <x v="0"/>
    <s v="id 500  3,0 m füles heveder"/>
    <n v="2"/>
    <n v="2328.73"/>
    <n v="4657.46"/>
    <n v="0"/>
    <s v="Ft"/>
    <n v="0"/>
    <n v="11000"/>
    <n v="11000"/>
    <n v="22000"/>
    <n v="10"/>
    <n v="2200"/>
    <x v="3"/>
    <n v="17342.54"/>
    <s v="n"/>
    <m/>
    <s v=""/>
    <n v="0"/>
  </r>
  <r>
    <x v="124"/>
    <x v="50"/>
    <d v="2026-02-24T00:00:00"/>
    <x v="0"/>
    <d v="2026-02-18T00:00:00"/>
    <n v="2"/>
    <s v="21214/114"/>
    <x v="2"/>
    <x v="0"/>
    <s v="id 400  4,0 m füles heveder"/>
    <n v="1"/>
    <n v="2222.36"/>
    <n v="2222.36"/>
    <n v="0"/>
    <s v="Ft"/>
    <n v="0"/>
    <n v="11000"/>
    <n v="11000"/>
    <n v="11000"/>
    <n v="10"/>
    <n v="1100"/>
    <x v="3"/>
    <n v="8777.64"/>
    <s v="n"/>
    <m/>
    <s v=""/>
    <n v="0"/>
  </r>
  <r>
    <x v="124"/>
    <x v="50"/>
    <d v="2026-02-24T00:00:00"/>
    <x v="0"/>
    <d v="2026-02-18T00:00:00"/>
    <n v="2"/>
    <s v="21214/113"/>
    <x v="2"/>
    <x v="0"/>
    <s v="id 400   3,0 m füles heveder"/>
    <n v="7"/>
    <n v="1743.05"/>
    <n v="12201.35"/>
    <n v="0"/>
    <s v="Ft"/>
    <n v="0"/>
    <n v="9000"/>
    <n v="9000"/>
    <n v="63000"/>
    <n v="10"/>
    <n v="6300"/>
    <x v="3"/>
    <n v="50798.65"/>
    <s v="n"/>
    <m/>
    <s v=""/>
    <n v="0"/>
  </r>
  <r>
    <x v="124"/>
    <x v="50"/>
    <d v="2026-02-24T00:00:00"/>
    <x v="0"/>
    <d v="2026-02-18T00:00:00"/>
    <n v="2"/>
    <s v="21213/106"/>
    <x v="2"/>
    <x v="0"/>
    <s v="id 300   2,0 m füles heveder"/>
    <n v="1"/>
    <n v="1037.28"/>
    <n v="1037.28"/>
    <n v="0"/>
    <s v="Ft"/>
    <n v="0"/>
    <n v="4600"/>
    <n v="4600"/>
    <n v="4600"/>
    <n v="10"/>
    <n v="460"/>
    <x v="3"/>
    <n v="3562.7200000000003"/>
    <s v="n"/>
    <m/>
    <s v=""/>
    <n v="0"/>
  </r>
  <r>
    <x v="124"/>
    <x v="50"/>
    <d v="2026-02-24T00:00:00"/>
    <x v="0"/>
    <d v="2026-02-18T00:00:00"/>
    <n v="2"/>
    <s v="21212/97"/>
    <x v="2"/>
    <x v="0"/>
    <s v="id 200   2,0 m füles heveder"/>
    <n v="5"/>
    <n v="612.36"/>
    <n v="3061.8"/>
    <n v="0"/>
    <s v="Ft"/>
    <n v="0"/>
    <n v="3000"/>
    <n v="3000"/>
    <n v="15000"/>
    <n v="10"/>
    <n v="1500"/>
    <x v="3"/>
    <n v="11938.2"/>
    <s v="n"/>
    <m/>
    <s v=""/>
    <n v="0"/>
  </r>
  <r>
    <x v="124"/>
    <x v="50"/>
    <d v="2026-02-24T00:00:00"/>
    <x v="0"/>
    <d v="2026-02-18T00:00:00"/>
    <n v="2"/>
    <s v="21212/95"/>
    <x v="2"/>
    <x v="0"/>
    <s v="id 200   1,5 m füles heveder"/>
    <n v="2"/>
    <n v="613.37"/>
    <n v="1226.74"/>
    <n v="0"/>
    <s v="Ft"/>
    <n v="0"/>
    <n v="3000"/>
    <n v="3000"/>
    <n v="6000"/>
    <n v="10"/>
    <n v="600"/>
    <x v="3"/>
    <n v="4773.26"/>
    <s v="n"/>
    <m/>
    <s v=""/>
    <n v="0"/>
  </r>
  <r>
    <x v="124"/>
    <x v="50"/>
    <d v="2026-02-24T00:00:00"/>
    <x v="0"/>
    <d v="2026-02-18T00:00:00"/>
    <n v="2"/>
    <s v="21212/94"/>
    <x v="2"/>
    <x v="0"/>
    <s v="id 200   1,0 m füles heveder"/>
    <n v="2"/>
    <n v="398.56"/>
    <n v="797.12"/>
    <n v="0"/>
    <s v="Ft"/>
    <n v="0"/>
    <n v="2000"/>
    <n v="2000"/>
    <n v="4000"/>
    <n v="10"/>
    <n v="400"/>
    <x v="3"/>
    <n v="3202.88"/>
    <s v="n"/>
    <m/>
    <s v=""/>
    <n v="0"/>
  </r>
  <r>
    <x v="124"/>
    <x v="50"/>
    <d v="2026-02-24T00:00:00"/>
    <x v="0"/>
    <d v="2026-02-18T00:00:00"/>
    <n v="2"/>
    <s v="21211/88"/>
    <x v="2"/>
    <x v="0"/>
    <s v="id 100   2,0 m füles heveder"/>
    <n v="1"/>
    <n v="340.7"/>
    <n v="340.7"/>
    <n v="0"/>
    <s v="Ft"/>
    <n v="0"/>
    <n v="1600"/>
    <n v="1600"/>
    <n v="1600"/>
    <n v="10"/>
    <n v="160"/>
    <x v="3"/>
    <n v="1259.3"/>
    <s v="n"/>
    <m/>
    <s v=""/>
    <n v="0"/>
  </r>
  <r>
    <x v="124"/>
    <x v="50"/>
    <d v="2026-02-24T00:00:00"/>
    <x v="0"/>
    <d v="2026-02-18T00:00:00"/>
    <n v="2"/>
    <s v="21211/87"/>
    <x v="2"/>
    <x v="0"/>
    <s v="id 100   1,5 m füles heveder"/>
    <n v="1"/>
    <n v="288.68"/>
    <n v="288.68"/>
    <n v="0"/>
    <s v="Ft"/>
    <n v="0"/>
    <n v="1600"/>
    <n v="1600"/>
    <n v="1600"/>
    <n v="10"/>
    <n v="160"/>
    <x v="3"/>
    <n v="1311.32"/>
    <s v="n"/>
    <m/>
    <s v=""/>
    <n v="0"/>
  </r>
  <r>
    <x v="124"/>
    <x v="50"/>
    <d v="2026-02-24T00:00:00"/>
    <x v="0"/>
    <d v="2026-02-18T00:00:00"/>
    <n v="2"/>
    <s v="21211/86"/>
    <x v="2"/>
    <x v="0"/>
    <s v="id 100   1,0 m füles heveder"/>
    <n v="15"/>
    <n v="217.79"/>
    <n v="3266.85"/>
    <n v="0"/>
    <s v="Ft"/>
    <n v="0"/>
    <n v="1000"/>
    <n v="1000"/>
    <n v="15000"/>
    <n v="10"/>
    <n v="1500"/>
    <x v="3"/>
    <n v="11733.15"/>
    <s v="n"/>
    <m/>
    <s v=""/>
    <n v="0"/>
  </r>
  <r>
    <x v="124"/>
    <x v="50"/>
    <d v="2026-02-24T00:00:00"/>
    <x v="0"/>
    <d v="2026-02-18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3"/>
    <n v="-1900"/>
    <s v="n"/>
    <m/>
    <s v=""/>
    <n v="0"/>
  </r>
  <r>
    <x v="124"/>
    <x v="50"/>
    <d v="2026-02-24T00:00:00"/>
    <x v="0"/>
    <d v="2026-02-18T00:00:00"/>
    <n v="2"/>
    <s v="2416/15469"/>
    <x v="4"/>
    <x v="0"/>
    <s v="4,75  PSO sekli EN13889"/>
    <n v="1"/>
    <n v="1179.03"/>
    <n v="1179.03"/>
    <n v="0"/>
    <s v="Ft"/>
    <n v="0"/>
    <n v="3280"/>
    <n v="3280"/>
    <n v="3280"/>
    <n v="7"/>
    <n v="229.6"/>
    <x v="3"/>
    <n v="2100.9700000000003"/>
    <s v="n"/>
    <m/>
    <s v=""/>
    <n v="0"/>
  </r>
  <r>
    <x v="124"/>
    <x v="50"/>
    <d v="2026-02-24T00:00:00"/>
    <x v="0"/>
    <d v="2026-02-18T00:00:00"/>
    <n v="2"/>
    <s v="2417/15496"/>
    <x v="4"/>
    <x v="0"/>
    <s v="3,25 PSN sekli EN13889"/>
    <n v="2"/>
    <n v="646.98"/>
    <n v="1293.96"/>
    <n v="0"/>
    <s v="Ft"/>
    <n v="0"/>
    <n v="1850"/>
    <n v="1850"/>
    <n v="3700"/>
    <n v="7"/>
    <n v="259"/>
    <x v="3"/>
    <n v="2406.04"/>
    <s v="n"/>
    <m/>
    <s v=""/>
    <n v="0"/>
  </r>
  <r>
    <x v="124"/>
    <x v="50"/>
    <d v="2026-02-24T00:00:00"/>
    <x v="0"/>
    <d v="2026-02-18T00:00:00"/>
    <n v="2"/>
    <s v="2416/15455"/>
    <x v="4"/>
    <x v="0"/>
    <s v="12  PSO sekli EN13889"/>
    <n v="1"/>
    <n v="6600.29"/>
    <n v="6600.29"/>
    <n v="0"/>
    <s v="Ft"/>
    <n v="0"/>
    <n v="16880"/>
    <n v="16880"/>
    <n v="16880"/>
    <n v="7"/>
    <n v="1181.5999999999999"/>
    <x v="3"/>
    <n v="10279.709999999999"/>
    <s v="n"/>
    <m/>
    <s v=""/>
    <n v="0"/>
  </r>
  <r>
    <x v="124"/>
    <x v="50"/>
    <d v="2026-02-24T00:00:00"/>
    <x v="0"/>
    <d v="2026-02-18T00:00:00"/>
    <n v="2"/>
    <s v="2102/24530"/>
    <x v="3"/>
    <x v="1"/>
    <s v="*M 102 Fuvar"/>
    <n v="1"/>
    <n v="14270"/>
    <n v="14270"/>
    <n v="0"/>
    <s v="Ft"/>
    <n v="0"/>
    <n v="14270"/>
    <n v="0"/>
    <n v="0"/>
    <n v="0"/>
    <n v="0"/>
    <x v="3"/>
    <n v="-14270"/>
    <s v="n"/>
    <m/>
    <s v=""/>
    <n v="0"/>
  </r>
  <r>
    <x v="125"/>
    <x v="51"/>
    <d v="2026-02-23T00:00:00"/>
    <x v="0"/>
    <d v="2026-02-20T00:00:00"/>
    <n v="2"/>
    <s v="11A11/25349"/>
    <x v="13"/>
    <x v="2"/>
    <s v="Tétel: 00080 Daru karbantartáshoz segédanyagok Cikkszám: 75005671"/>
    <n v="1"/>
    <n v="13500.04"/>
    <n v="13500.04"/>
    <n v="0"/>
    <s v="Ft"/>
    <n v="0"/>
    <n v="19300"/>
    <n v="19300"/>
    <n v="19300"/>
    <n v="0"/>
    <n v="0"/>
    <x v="10"/>
    <n v="5799.9599999999991"/>
    <s v="n"/>
    <m/>
    <s v=""/>
    <n v="0"/>
  </r>
  <r>
    <x v="125"/>
    <x v="51"/>
    <d v="2026-02-23T00:00:00"/>
    <x v="0"/>
    <d v="2026-02-20T00:00:00"/>
    <n v="2"/>
    <s v="141/25502"/>
    <x v="9"/>
    <x v="2"/>
    <s v="Tétel 00090 Bérleti és szállítási díj ollos mozgatható személyem., Cikksz.: 75000563"/>
    <n v="1"/>
    <n v="121000"/>
    <n v="121000"/>
    <n v="0"/>
    <s v="Ft"/>
    <n v="0"/>
    <n v="184800"/>
    <n v="184800"/>
    <n v="184800"/>
    <n v="0"/>
    <n v="0"/>
    <x v="10"/>
    <n v="63800"/>
    <s v="n"/>
    <m/>
    <s v=""/>
    <n v="0"/>
  </r>
  <r>
    <x v="125"/>
    <x v="51"/>
    <d v="2026-02-23T00:00:00"/>
    <x v="0"/>
    <d v="2026-02-20T00:00:00"/>
    <n v="2"/>
    <s v="144/24200"/>
    <x v="9"/>
    <x v="1"/>
    <s v="Tétel 00070 Kiszállás Budapest - Hajdúszoboszló  -Budapest útvonal Cikkszám: 75005670"/>
    <n v="400"/>
    <n v="71.430000000000007"/>
    <n v="28572.000000000004"/>
    <n v="0"/>
    <s v="Ft"/>
    <n v="0"/>
    <n v="394"/>
    <n v="394"/>
    <n v="157600"/>
    <n v="0"/>
    <n v="0"/>
    <x v="10"/>
    <n v="129028"/>
    <s v="n"/>
    <m/>
    <s v=""/>
    <n v="0"/>
  </r>
  <r>
    <x v="125"/>
    <x v="51"/>
    <d v="2026-02-23T00:00:00"/>
    <x v="0"/>
    <d v="2026-02-20T00:00:00"/>
    <n v="2"/>
    <s v="142/24258"/>
    <x v="9"/>
    <x v="2"/>
    <s v="Tétel 00060 Karbantartási/ Javítási óradíj Cikkszám: 75005669"/>
    <n v="6"/>
    <n v="15000"/>
    <n v="90000"/>
    <n v="0"/>
    <s v="Ft"/>
    <n v="0"/>
    <n v="24900"/>
    <n v="24900"/>
    <n v="149400"/>
    <n v="0"/>
    <n v="0"/>
    <x v="10"/>
    <n v="59400"/>
    <s v="n"/>
    <m/>
    <s v=""/>
    <n v="0"/>
  </r>
  <r>
    <x v="125"/>
    <x v="51"/>
    <d v="2026-02-23T00:00:00"/>
    <x v="0"/>
    <d v="2026-02-20T00:00:00"/>
    <n v="2"/>
    <s v="142/25501"/>
    <x v="9"/>
    <x v="2"/>
    <s v="Tétel 00010 Hajdúszoboszló Híddaru szerkezeti vizsgálata Cikkszám: 75008539"/>
    <n v="1"/>
    <n v="23000"/>
    <n v="23000"/>
    <n v="0"/>
    <s v="Ft"/>
    <n v="0"/>
    <n v="33600"/>
    <n v="33600"/>
    <n v="33600"/>
    <n v="0"/>
    <n v="0"/>
    <x v="10"/>
    <n v="10600"/>
    <s v="n"/>
    <m/>
    <s v=""/>
    <n v="0"/>
  </r>
  <r>
    <x v="126"/>
    <x v="88"/>
    <d v="2026-02-23T00:00:00"/>
    <x v="0"/>
    <d v="2026-02-23T00:00:00"/>
    <n v="2"/>
    <s v="2317/4430"/>
    <x v="1"/>
    <x v="0"/>
    <s v="Érvényességi tábla"/>
    <n v="3"/>
    <n v="239.51"/>
    <n v="718.53"/>
    <n v="0"/>
    <s v="Ft"/>
    <n v="0"/>
    <n v="1325"/>
    <n v="1325"/>
    <n v="3975"/>
    <n v="5"/>
    <n v="198.75"/>
    <x v="9"/>
    <n v="3256.4700000000003"/>
    <s v="n"/>
    <m/>
    <s v=""/>
    <n v="0"/>
  </r>
  <r>
    <x v="126"/>
    <x v="88"/>
    <d v="2026-02-23T00:00:00"/>
    <x v="0"/>
    <d v="2026-02-23T00:00:00"/>
    <n v="2"/>
    <s v="2101/6845"/>
    <x v="6"/>
    <x v="0"/>
    <s v="CS11 Teherpróba és vizsgálati díj melléklet szerint"/>
    <n v="1"/>
    <n v="10560"/>
    <n v="10560"/>
    <n v="0"/>
    <s v="Ft"/>
    <n v="0"/>
    <n v="17600"/>
    <n v="17600"/>
    <n v="17600"/>
    <n v="10"/>
    <n v="1760"/>
    <x v="9"/>
    <n v="7040"/>
    <s v="n"/>
    <m/>
    <s v=""/>
    <n v="0"/>
  </r>
  <r>
    <x v="126"/>
    <x v="88"/>
    <d v="2026-02-23T00:00:00"/>
    <x v="0"/>
    <d v="2026-02-23T00:00:00"/>
    <n v="2"/>
    <s v="2317/2842"/>
    <x v="1"/>
    <x v="0"/>
    <s v="4mm lánctoldó"/>
    <n v="3"/>
    <n v="34.18"/>
    <n v="102.53999999999999"/>
    <n v="0"/>
    <s v="Ft"/>
    <n v="0"/>
    <n v="190"/>
    <n v="190"/>
    <n v="570"/>
    <n v="5"/>
    <n v="28.5"/>
    <x v="9"/>
    <n v="467.46000000000004"/>
    <s v="n"/>
    <m/>
    <s v=""/>
    <n v="0"/>
  </r>
  <r>
    <x v="127"/>
    <x v="62"/>
    <d v="2026-02-23T00:00:00"/>
    <x v="0"/>
    <d v="2026-02-19T00:00:00"/>
    <n v="2"/>
    <s v="2101/4745"/>
    <x v="6"/>
    <x v="0"/>
    <s v="CS.1 Vizsgálati díj  egyéni  védőeszköz"/>
    <n v="5"/>
    <n v="2280"/>
    <n v="11400"/>
    <n v="0"/>
    <s v="Ft"/>
    <n v="0"/>
    <n v="4470"/>
    <n v="4470"/>
    <n v="22350"/>
    <n v="10"/>
    <n v="2235"/>
    <x v="9"/>
    <n v="10950"/>
    <s v="n"/>
    <m/>
    <s v=""/>
    <n v="0"/>
  </r>
  <r>
    <x v="128"/>
    <x v="72"/>
    <d v="2026-02-23T00:00:00"/>
    <x v="0"/>
    <d v="2026-02-11T00:00:00"/>
    <n v="2"/>
    <s v="144/24544"/>
    <x v="9"/>
    <x v="1"/>
    <s v="Kiszállási díj Budapest"/>
    <n v="1"/>
    <n v="12000"/>
    <n v="12000"/>
    <n v="0"/>
    <s v="Ft"/>
    <n v="0"/>
    <n v="14000"/>
    <n v="14000"/>
    <n v="14000"/>
    <n v="0"/>
    <n v="0"/>
    <x v="0"/>
    <n v="2000"/>
    <s v="n"/>
    <m/>
    <s v=""/>
    <n v="0"/>
  </r>
  <r>
    <x v="128"/>
    <x v="72"/>
    <d v="2026-02-23T00:00:00"/>
    <x v="0"/>
    <d v="2026-02-11T00:00:00"/>
    <n v="2"/>
    <s v="142/28052"/>
    <x v="9"/>
    <x v="2"/>
    <s v="Emelőgép Eseti javítási/ hibaelhárítási munkadíja Fő/ óra"/>
    <n v="2"/>
    <n v="19500"/>
    <n v="39000"/>
    <n v="0"/>
    <s v="Ft"/>
    <n v="0"/>
    <n v="26600"/>
    <n v="25800"/>
    <n v="51600"/>
    <n v="3.4"/>
    <n v="1754.4"/>
    <x v="0"/>
    <n v="12600"/>
    <s v="n"/>
    <m/>
    <s v=""/>
    <n v="0"/>
  </r>
  <r>
    <x v="129"/>
    <x v="61"/>
    <d v="2026-02-23T00:00:00"/>
    <x v="0"/>
    <d v="2026-02-23T00:00:00"/>
    <n v="2"/>
    <s v=""/>
    <x v="17"/>
    <x v="4"/>
    <s v="Előleg / megrendelés száma: R-041/2026"/>
    <n v="1"/>
    <n v="0"/>
    <n v="0"/>
    <n v="0"/>
    <s v="Ft"/>
    <n v="0"/>
    <n v="0"/>
    <n v="1100000"/>
    <n v="1100000"/>
    <n v="0"/>
    <n v="0"/>
    <x v="10"/>
    <n v="1100000"/>
    <s v="i"/>
    <m/>
    <n v="1"/>
    <n v="0"/>
  </r>
  <r>
    <x v="130"/>
    <x v="89"/>
    <d v="2026-02-23T00:00:00"/>
    <x v="0"/>
    <d v="2026-02-23T00:00:00"/>
    <n v="2"/>
    <s v="4112/1576"/>
    <x v="0"/>
    <x v="0"/>
    <s v="75/4,5 hh 4 m hosszú ág 75mm széles 4500/9000daN"/>
    <n v="8"/>
    <n v="1720.97"/>
    <n v="13767.76"/>
    <n v="0"/>
    <s v="Ft"/>
    <n v="0"/>
    <n v="5780"/>
    <n v="4335"/>
    <n v="34680"/>
    <n v="2.85"/>
    <n v="988.38"/>
    <x v="0"/>
    <n v="20912.239999999998"/>
    <s v="n"/>
    <m/>
    <s v=""/>
    <n v="0"/>
  </r>
  <r>
    <x v="130"/>
    <x v="89"/>
    <d v="2026-02-23T00:00:00"/>
    <x v="0"/>
    <d v="2026-02-23T00:00:00"/>
    <n v="2"/>
    <s v="4114/28025"/>
    <x v="0"/>
    <x v="0"/>
    <s v="50/2,5 hh 2 m (0,5+1,5) rakományrögzítő"/>
    <n v="6"/>
    <n v="1170.8699999999999"/>
    <n v="7025.2199999999993"/>
    <n v="0"/>
    <s v="Ft"/>
    <n v="0"/>
    <n v="3510"/>
    <n v="2808"/>
    <n v="16848"/>
    <n v="4.28"/>
    <n v="721.09440000000006"/>
    <x v="0"/>
    <n v="9822.7800000000007"/>
    <s v="n"/>
    <m/>
    <s v=""/>
    <n v="0"/>
  </r>
  <r>
    <x v="130"/>
    <x v="89"/>
    <d v="2026-02-23T00:00:00"/>
    <x v="0"/>
    <d v="2026-02-23T00:00:00"/>
    <n v="2"/>
    <s v="2102/26768"/>
    <x v="3"/>
    <x v="1"/>
    <s v="*CS.11 Fuvar"/>
    <n v="1"/>
    <n v="3263"/>
    <n v="3263"/>
    <n v="0"/>
    <s v="Ft"/>
    <n v="0"/>
    <n v="3263"/>
    <n v="3500"/>
    <n v="3500"/>
    <n v="0"/>
    <n v="0"/>
    <x v="0"/>
    <n v="237"/>
    <s v="n"/>
    <m/>
    <s v=""/>
    <n v="0"/>
  </r>
  <r>
    <x v="131"/>
    <x v="90"/>
    <d v="2026-02-23T00:00:00"/>
    <x v="0"/>
    <d v="2026-02-23T00:00:00"/>
    <n v="2"/>
    <s v="2101/4746"/>
    <x v="6"/>
    <x v="0"/>
    <s v="CS2.Vizsgálati díj  egyéni  védőeszköz melléklet szerint"/>
    <n v="2"/>
    <n v="2280"/>
    <n v="4560"/>
    <n v="0"/>
    <s v="Ft"/>
    <n v="0"/>
    <n v="4470"/>
    <n v="4470"/>
    <n v="8940"/>
    <n v="0"/>
    <n v="0"/>
    <x v="1"/>
    <n v="4380"/>
    <s v="n"/>
    <m/>
    <s v=""/>
    <n v="0"/>
  </r>
  <r>
    <x v="131"/>
    <x v="90"/>
    <d v="2026-02-23T00:00:00"/>
    <x v="0"/>
    <d v="2026-02-23T00:00:00"/>
    <n v="2"/>
    <s v="2101/4745"/>
    <x v="6"/>
    <x v="0"/>
    <s v="CS.1 Vizsgálati díj  egyéni  védőeszköz melléklet szerint"/>
    <n v="14"/>
    <n v="2280"/>
    <n v="31920"/>
    <n v="0"/>
    <s v="Ft"/>
    <n v="0"/>
    <n v="4470"/>
    <n v="4470"/>
    <n v="62580"/>
    <n v="0"/>
    <n v="0"/>
    <x v="1"/>
    <n v="30660"/>
    <s v="n"/>
    <m/>
    <s v=""/>
    <n v="0"/>
  </r>
  <r>
    <x v="132"/>
    <x v="91"/>
    <d v="2026-02-23T00:00:00"/>
    <x v="0"/>
    <d v="2026-02-23T00:00:00"/>
    <n v="2"/>
    <s v="23162/1539"/>
    <x v="1"/>
    <x v="0"/>
    <s v="lrg 2 - 425 lánc függeszték 1,6 m /tb:4250 kg 0-45°, 3150 kg 45°-60° /26158-26159"/>
    <n v="2"/>
    <n v="10105.540000000001"/>
    <n v="20211.080000000002"/>
    <n v="0"/>
    <s v="Ft"/>
    <n v="0"/>
    <n v="21200"/>
    <n v="32425"/>
    <n v="64850"/>
    <n v="10"/>
    <n v="6485"/>
    <x v="6"/>
    <n v="44638.92"/>
    <s v="n"/>
    <m/>
    <s v=""/>
    <n v="0"/>
  </r>
  <r>
    <x v="132"/>
    <x v="91"/>
    <d v="2026-02-23T00:00:00"/>
    <x v="0"/>
    <d v="2026-02-23T00:00:00"/>
    <n v="2"/>
    <s v="2102/1104"/>
    <x v="3"/>
    <x v="1"/>
    <s v="*V.4 Fuvar"/>
    <n v="1"/>
    <n v="3014"/>
    <n v="3014"/>
    <n v="0"/>
    <s v="Ft"/>
    <n v="0"/>
    <n v="3014"/>
    <n v="3000"/>
    <n v="3000"/>
    <n v="0"/>
    <n v="0"/>
    <x v="6"/>
    <n v="-14"/>
    <s v="n"/>
    <m/>
    <s v=""/>
    <n v="0"/>
  </r>
  <r>
    <x v="133"/>
    <x v="82"/>
    <d v="2026-02-23T00:00:00"/>
    <x v="0"/>
    <d v="2026-02-23T00:00:00"/>
    <n v="2"/>
    <s v="1321/1377"/>
    <x v="7"/>
    <x v="0"/>
    <s v="GBE 1500 3 m karos láncos emelő"/>
    <n v="1"/>
    <n v="21881.200000000001"/>
    <n v="21881.200000000001"/>
    <n v="0"/>
    <s v="Ft"/>
    <n v="0"/>
    <n v="94860"/>
    <n v="75900"/>
    <n v="75900"/>
    <n v="2"/>
    <n v="1518"/>
    <x v="8"/>
    <n v="54018.8"/>
    <s v="n"/>
    <m/>
    <s v=""/>
    <n v="0"/>
  </r>
  <r>
    <x v="133"/>
    <x v="82"/>
    <d v="2026-02-23T00:00:00"/>
    <x v="0"/>
    <d v="2026-02-23T00:00:00"/>
    <n v="2"/>
    <s v="2102/12002"/>
    <x v="3"/>
    <x v="1"/>
    <s v="*V.9 Fuvar"/>
    <n v="1"/>
    <n v="3025"/>
    <n v="3025"/>
    <n v="0"/>
    <s v="Ft"/>
    <n v="0"/>
    <n v="3025"/>
    <n v="0"/>
    <n v="0"/>
    <n v="0"/>
    <n v="0"/>
    <x v="8"/>
    <n v="-3025"/>
    <s v="n"/>
    <m/>
    <s v=""/>
    <n v="0"/>
  </r>
  <r>
    <x v="134"/>
    <x v="92"/>
    <d v="2026-02-23T00:00:00"/>
    <x v="0"/>
    <d v="2026-02-23T00:00:00"/>
    <n v="2"/>
    <s v="23152/660"/>
    <x v="1"/>
    <x v="0"/>
    <s v="KHG 10  szemes horog G80"/>
    <n v="2"/>
    <n v="1014.91"/>
    <n v="2029.82"/>
    <n v="0"/>
    <s v="Ft"/>
    <n v="0"/>
    <n v="2990"/>
    <n v="2400"/>
    <n v="4800"/>
    <n v="1.7"/>
    <n v="81.599999999999994"/>
    <x v="2"/>
    <n v="2770.1800000000003"/>
    <s v="n"/>
    <m/>
    <s v=""/>
    <n v="0"/>
  </r>
  <r>
    <x v="134"/>
    <x v="92"/>
    <d v="2026-02-23T00:00:00"/>
    <x v="0"/>
    <d v="2026-02-23T00:00:00"/>
    <n v="2"/>
    <s v="2102/1001"/>
    <x v="3"/>
    <x v="1"/>
    <s v="*M.11 Fuvar"/>
    <n v="1"/>
    <n v="2736.94"/>
    <n v="2736.94"/>
    <n v="0"/>
    <s v="Ft"/>
    <n v="0"/>
    <n v="3639"/>
    <n v="2000"/>
    <n v="2000"/>
    <n v="0"/>
    <n v="0"/>
    <x v="2"/>
    <n v="-736.94"/>
    <s v="n"/>
    <m/>
    <s v=""/>
    <n v="0"/>
  </r>
  <r>
    <x v="135"/>
    <x v="93"/>
    <d v="2026-02-23T00:00:00"/>
    <x v="0"/>
    <d v="2026-02-23T00:00:00"/>
    <n v="2"/>
    <s v="23164/18333"/>
    <x v="1"/>
    <x v="0"/>
    <s v="lrg 4 - 670 lánc függeszték 1,2 m 26160"/>
    <n v="1"/>
    <n v="19886.28"/>
    <n v="19886.28"/>
    <n v="0"/>
    <s v="Ft"/>
    <n v="0"/>
    <n v="59825"/>
    <n v="53845"/>
    <n v="53845"/>
    <n v="6"/>
    <n v="3230.7"/>
    <x v="6"/>
    <n v="33958.720000000001"/>
    <s v="i"/>
    <m/>
    <n v="1"/>
    <n v="0"/>
  </r>
  <r>
    <x v="135"/>
    <x v="93"/>
    <d v="2026-02-23T00:00:00"/>
    <x v="0"/>
    <d v="2026-02-23T00:00:00"/>
    <n v="2"/>
    <s v="23154/692"/>
    <x v="1"/>
    <x v="0"/>
    <s v="ASHG 3t felhegeszthető horog G80"/>
    <n v="1"/>
    <n v="1339.78"/>
    <n v="1339.78"/>
    <n v="0"/>
    <s v="Ft"/>
    <n v="0"/>
    <n v="4280"/>
    <n v="3720"/>
    <n v="3720"/>
    <n v="2.81"/>
    <n v="104.53200000000001"/>
    <x v="6"/>
    <n v="2380.2200000000003"/>
    <s v="i"/>
    <m/>
    <n v="1"/>
    <n v="0"/>
  </r>
  <r>
    <x v="135"/>
    <x v="93"/>
    <d v="2026-02-23T00:00:00"/>
    <x v="0"/>
    <d v="2026-02-23T00:00:00"/>
    <n v="2"/>
    <s v="2416/15389"/>
    <x v="4"/>
    <x v="0"/>
    <s v="3,25 PSO sekli EN13889"/>
    <n v="6"/>
    <n v="709.76"/>
    <n v="4258.5599999999995"/>
    <n v="0"/>
    <s v="Ft"/>
    <n v="0"/>
    <n v="1950"/>
    <n v="1820"/>
    <n v="10920"/>
    <n v="5.44"/>
    <n v="594.048"/>
    <x v="6"/>
    <n v="6661.4400000000005"/>
    <s v="i"/>
    <m/>
    <n v="1"/>
    <n v="0"/>
  </r>
  <r>
    <x v="135"/>
    <x v="93"/>
    <d v="2026-02-23T00:00:00"/>
    <x v="0"/>
    <d v="2026-02-23T00:00:00"/>
    <n v="2"/>
    <s v="2416/15468"/>
    <x v="4"/>
    <x v="0"/>
    <s v="1,5 PSO sekli EN13889"/>
    <n v="6"/>
    <n v="316.52999999999997"/>
    <n v="1899.1799999999998"/>
    <n v="0"/>
    <s v="Ft"/>
    <n v="0"/>
    <n v="810"/>
    <n v="810"/>
    <n v="4860"/>
    <n v="6"/>
    <n v="291.60000000000002"/>
    <x v="6"/>
    <n v="2960.82"/>
    <s v="i"/>
    <m/>
    <n v="1"/>
    <n v="0"/>
  </r>
  <r>
    <x v="135"/>
    <x v="93"/>
    <d v="2026-02-23T00:00:00"/>
    <x v="0"/>
    <d v="2026-02-23T00:00:00"/>
    <n v="2"/>
    <s v="2416/15467"/>
    <x v="4"/>
    <x v="0"/>
    <s v="0,75  PSO sekli EN13889"/>
    <n v="6"/>
    <n v="181.5"/>
    <n v="1089"/>
    <n v="0"/>
    <s v="Ft"/>
    <n v="0"/>
    <n v="560"/>
    <n v="560"/>
    <n v="3360"/>
    <n v="6"/>
    <n v="201.6"/>
    <x v="6"/>
    <n v="2271"/>
    <s v="i"/>
    <m/>
    <n v="1"/>
    <n v="0"/>
  </r>
  <r>
    <x v="135"/>
    <x v="93"/>
    <d v="2026-02-23T00:00:00"/>
    <x v="0"/>
    <d v="2026-02-23T00:00:00"/>
    <n v="2"/>
    <s v="2102/12003"/>
    <x v="3"/>
    <x v="1"/>
    <s v="*V.30 Fuvar"/>
    <n v="1"/>
    <n v="3241"/>
    <n v="3241"/>
    <n v="0"/>
    <s v="Ft"/>
    <n v="0"/>
    <n v="3241"/>
    <n v="3000"/>
    <n v="3000"/>
    <n v="0"/>
    <n v="0"/>
    <x v="6"/>
    <n v="-241"/>
    <s v="i"/>
    <m/>
    <n v="1"/>
    <n v="0"/>
  </r>
  <r>
    <x v="136"/>
    <x v="94"/>
    <d v="2026-02-23T00:00:00"/>
    <x v="0"/>
    <d v="2026-02-20T00:00:00"/>
    <n v="2"/>
    <s v="23164/6275"/>
    <x v="1"/>
    <x v="0"/>
    <s v="lrg 4 - 1120 lánc függeszték 4 m /26148-26149"/>
    <n v="2"/>
    <n v="59967.58"/>
    <n v="119935.16"/>
    <n v="0"/>
    <s v="Ft"/>
    <n v="0"/>
    <n v="202685"/>
    <n v="164765"/>
    <n v="329530"/>
    <n v="2"/>
    <n v="6590.6"/>
    <x v="6"/>
    <n v="209594.84"/>
    <s v="i"/>
    <m/>
    <n v="1"/>
    <n v="0"/>
  </r>
  <r>
    <x v="136"/>
    <x v="94"/>
    <d v="2026-02-23T00:00:00"/>
    <x v="0"/>
    <d v="2026-02-20T00:00:00"/>
    <n v="2"/>
    <s v="23141/675"/>
    <x v="1"/>
    <x v="0"/>
    <s v="KRHG 13 rövidítő horog G80 /Lánc függeszték ágaira felszerelve"/>
    <n v="8"/>
    <n v="3284.2"/>
    <n v="26273.599999999999"/>
    <n v="0"/>
    <s v="Ft"/>
    <n v="0"/>
    <n v="8660"/>
    <n v="8660"/>
    <n v="69280"/>
    <n v="2"/>
    <n v="1385.6"/>
    <x v="6"/>
    <n v="43006.400000000001"/>
    <s v="i"/>
    <m/>
    <n v="1"/>
    <n v="0"/>
  </r>
  <r>
    <x v="136"/>
    <x v="94"/>
    <d v="2026-02-23T00:00:00"/>
    <x v="0"/>
    <d v="2026-02-20T00:00:00"/>
    <n v="2"/>
    <s v="2102/1111"/>
    <x v="3"/>
    <x v="1"/>
    <s v="*V.5 Fuvar"/>
    <n v="1"/>
    <n v="11659"/>
    <n v="11659"/>
    <n v="0"/>
    <s v="Ft"/>
    <n v="0"/>
    <n v="11659"/>
    <n v="8000"/>
    <n v="8000"/>
    <n v="0"/>
    <n v="0"/>
    <x v="6"/>
    <n v="-3659"/>
    <s v="i"/>
    <m/>
    <n v="1"/>
    <n v="0"/>
  </r>
  <r>
    <x v="137"/>
    <x v="95"/>
    <d v="2026-02-23T00:00:00"/>
    <x v="0"/>
    <d v="2026-02-23T00:00:00"/>
    <n v="2"/>
    <s v="2101/12718"/>
    <x v="6"/>
    <x v="0"/>
    <s v="Vizsgálat egyéni védőeszköz/ Testheveder, rögzítőkötél, zuhanásgátló"/>
    <n v="19"/>
    <n v="2280"/>
    <n v="43320"/>
    <n v="0"/>
    <s v="Ft"/>
    <n v="0"/>
    <n v="4470"/>
    <n v="4470"/>
    <n v="84930"/>
    <n v="10"/>
    <n v="8493"/>
    <x v="2"/>
    <n v="41610"/>
    <s v="n"/>
    <m/>
    <s v=""/>
    <n v="0"/>
  </r>
  <r>
    <x v="137"/>
    <x v="95"/>
    <d v="2026-02-23T00:00:00"/>
    <x v="0"/>
    <d v="2026-02-23T00:00:00"/>
    <n v="2"/>
    <s v="2101/1166"/>
    <x v="6"/>
    <x v="0"/>
    <s v="Vizsgálat csatlakozó"/>
    <n v="12"/>
    <n v="192"/>
    <n v="2304"/>
    <n v="0"/>
    <s v="Ft"/>
    <n v="0"/>
    <n v="380"/>
    <n v="380"/>
    <n v="4560"/>
    <n v="10"/>
    <n v="456"/>
    <x v="2"/>
    <n v="2256"/>
    <s v="n"/>
    <m/>
    <s v=""/>
    <n v="0"/>
  </r>
  <r>
    <x v="137"/>
    <x v="95"/>
    <d v="2026-02-23T00:00:00"/>
    <x v="0"/>
    <d v="2026-02-23T00:00:00"/>
    <n v="2"/>
    <s v="2102/15579"/>
    <x v="3"/>
    <x v="1"/>
    <s v="*M.23 Fuvar"/>
    <n v="1"/>
    <n v="2942"/>
    <n v="2942"/>
    <n v="0"/>
    <s v="Ft"/>
    <n v="0"/>
    <n v="2942"/>
    <n v="3000"/>
    <n v="3000"/>
    <n v="0"/>
    <n v="0"/>
    <x v="2"/>
    <n v="58"/>
    <s v="n"/>
    <m/>
    <s v=""/>
    <n v="0"/>
  </r>
  <r>
    <x v="138"/>
    <x v="96"/>
    <d v="2026-02-23T00:00:00"/>
    <x v="0"/>
    <d v="2026-02-23T00:00:00"/>
    <n v="2"/>
    <s v="2124/1545"/>
    <x v="2"/>
    <x v="0"/>
    <s v="idm 200  1/2 m végtelen heveder A02611-A02620"/>
    <n v="10"/>
    <n v="382.35"/>
    <n v="3823.5"/>
    <n v="0"/>
    <s v="Ft"/>
    <n v="0"/>
    <n v="3220"/>
    <n v="3650"/>
    <n v="36500"/>
    <n v="0"/>
    <n v="0"/>
    <x v="10"/>
    <n v="32676.5"/>
    <s v="i"/>
    <m/>
    <n v="1"/>
    <n v="0"/>
  </r>
  <r>
    <x v="138"/>
    <x v="96"/>
    <d v="2026-02-23T00:00:00"/>
    <x v="0"/>
    <d v="2026-02-23T00:00:00"/>
    <n v="2"/>
    <s v="2124/1835"/>
    <x v="2"/>
    <x v="0"/>
    <s v="idm 200  1,5/3 m végtelen heveder A02601-A02610"/>
    <n v="10"/>
    <n v="554.19000000000005"/>
    <n v="5541.9000000000005"/>
    <n v="0"/>
    <s v="Ft"/>
    <n v="0"/>
    <n v="4030"/>
    <n v="4459"/>
    <n v="44590"/>
    <n v="0"/>
    <n v="0"/>
    <x v="10"/>
    <n v="39048.1"/>
    <s v="i"/>
    <m/>
    <n v="1"/>
    <n v="0"/>
  </r>
  <r>
    <x v="139"/>
    <x v="96"/>
    <d v="2026-02-23T00:00:00"/>
    <x v="0"/>
    <d v="2026-02-23T00:00:00"/>
    <n v="2"/>
    <s v="21113/30"/>
    <x v="2"/>
    <x v="0"/>
    <s v="irs 30 5,0/10 m körkötél"/>
    <n v="2"/>
    <n v="2439.79"/>
    <n v="4879.58"/>
    <n v="0"/>
    <s v="Ft"/>
    <n v="0"/>
    <n v="11500"/>
    <n v="8050"/>
    <n v="16100"/>
    <n v="0"/>
    <n v="0"/>
    <x v="10"/>
    <n v="11220.42"/>
    <s v="i"/>
    <m/>
    <n v="1"/>
    <n v="0"/>
  </r>
  <r>
    <x v="139"/>
    <x v="96"/>
    <d v="2026-02-23T00:00:00"/>
    <x v="0"/>
    <d v="2026-02-23T00:00:00"/>
    <n v="2"/>
    <s v="21219/17200"/>
    <x v="2"/>
    <x v="0"/>
    <s v="Idd 800 5 m füles heveder 4 rétegű A02728-A02729"/>
    <n v="2"/>
    <n v="8486.67"/>
    <n v="16973.34"/>
    <n v="0"/>
    <s v="Ft"/>
    <n v="0"/>
    <n v="0"/>
    <n v="26000"/>
    <n v="52000"/>
    <n v="0"/>
    <n v="0"/>
    <x v="10"/>
    <n v="35026.660000000003"/>
    <s v="i"/>
    <m/>
    <n v="1"/>
    <n v="0"/>
  </r>
  <r>
    <x v="139"/>
    <x v="96"/>
    <d v="2026-02-23T00:00:00"/>
    <x v="0"/>
    <d v="2026-02-23T00:00:00"/>
    <n v="2"/>
    <s v="21219/16344"/>
    <x v="2"/>
    <x v="0"/>
    <s v="idd 600  4,0 m füles heveder 4 rétegű A02726-A02727"/>
    <n v="2"/>
    <n v="4373.91"/>
    <n v="8747.82"/>
    <n v="0"/>
    <s v="Ft"/>
    <n v="0"/>
    <n v="20980"/>
    <n v="15600"/>
    <n v="31200"/>
    <n v="0"/>
    <n v="0"/>
    <x v="10"/>
    <n v="22452.18"/>
    <s v="i"/>
    <m/>
    <n v="1"/>
    <n v="0"/>
  </r>
  <r>
    <x v="139"/>
    <x v="96"/>
    <d v="2026-02-23T00:00:00"/>
    <x v="0"/>
    <d v="2026-02-23T00:00:00"/>
    <n v="2"/>
    <s v="21219/5171"/>
    <x v="2"/>
    <x v="0"/>
    <s v="idd 400  4,0 m füles heveder 4 rétegű A02724-A02725"/>
    <n v="2"/>
    <n v="2936.1"/>
    <n v="5872.2"/>
    <n v="0"/>
    <s v="Ft"/>
    <n v="0"/>
    <n v="12000"/>
    <n v="10000"/>
    <n v="20000"/>
    <n v="0"/>
    <n v="0"/>
    <x v="10"/>
    <n v="14127.8"/>
    <s v="i"/>
    <m/>
    <n v="1"/>
    <n v="0"/>
  </r>
  <r>
    <x v="140"/>
    <x v="27"/>
    <d v="2026-02-20T00:00:00"/>
    <x v="0"/>
    <d v="2026-02-20T00:00:00"/>
    <n v="2"/>
    <s v="2101/27303"/>
    <x v="6"/>
    <x v="0"/>
    <s v="Proof load test cert."/>
    <n v="7"/>
    <n v="3500"/>
    <n v="24500"/>
    <n v="0"/>
    <s v="Ft"/>
    <n v="0"/>
    <n v="5850"/>
    <n v="7850"/>
    <n v="54950"/>
    <n v="17.64"/>
    <n v="9693.18"/>
    <x v="0"/>
    <n v="30450"/>
    <s v="n"/>
    <m/>
    <s v=""/>
    <n v="0"/>
  </r>
  <r>
    <x v="141"/>
    <x v="9"/>
    <d v="2026-02-20T00:00:00"/>
    <x v="0"/>
    <d v="2026-02-18T00:00:00"/>
    <n v="2"/>
    <s v="2101/27382"/>
    <x v="6"/>
    <x v="0"/>
    <s v="T6 Teherpróba és vizsgálati díj melléklet szerint"/>
    <n v="1"/>
    <n v="84240"/>
    <n v="84240"/>
    <n v="0"/>
    <s v="Ft"/>
    <n v="0"/>
    <n v="140400"/>
    <n v="152700"/>
    <n v="152700"/>
    <n v="10"/>
    <n v="15270"/>
    <x v="0"/>
    <n v="68460"/>
    <s v="n"/>
    <m/>
    <s v=""/>
    <n v="0"/>
  </r>
  <r>
    <x v="141"/>
    <x v="9"/>
    <d v="2026-02-20T00:00:00"/>
    <x v="0"/>
    <d v="2026-02-18T00:00:00"/>
    <n v="2"/>
    <s v="2317/4430"/>
    <x v="1"/>
    <x v="0"/>
    <s v="Érvényességi tábla"/>
    <n v="2"/>
    <n v="239.51"/>
    <n v="479.02"/>
    <n v="0"/>
    <s v="Ft"/>
    <n v="0"/>
    <n v="1325"/>
    <n v="1325"/>
    <n v="2650"/>
    <n v="5"/>
    <n v="132.5"/>
    <x v="0"/>
    <n v="2170.98"/>
    <s v="n"/>
    <m/>
    <s v=""/>
    <n v="0"/>
  </r>
  <r>
    <x v="141"/>
    <x v="9"/>
    <d v="2026-02-20T00:00:00"/>
    <x v="0"/>
    <d v="2026-02-18T00:00:00"/>
    <n v="2"/>
    <s v="2581/23996"/>
    <x v="10"/>
    <x v="0"/>
    <s v="BTG biztosító szeg 4,5x42mm DIN11023"/>
    <n v="2"/>
    <n v="38.659999999999997"/>
    <n v="77.319999999999993"/>
    <n v="0"/>
    <s v="Ft"/>
    <n v="0"/>
    <n v="75"/>
    <n v="75"/>
    <n v="150"/>
    <n v="5"/>
    <n v="7.5"/>
    <x v="0"/>
    <n v="72.680000000000007"/>
    <s v="n"/>
    <m/>
    <s v=""/>
    <n v="0"/>
  </r>
  <r>
    <x v="141"/>
    <x v="9"/>
    <d v="2026-02-20T00:00:00"/>
    <x v="0"/>
    <d v="2026-02-18T00:00:00"/>
    <n v="2"/>
    <s v="2317/2842"/>
    <x v="1"/>
    <x v="0"/>
    <s v="4mm lánctoldó"/>
    <n v="2"/>
    <n v="34.18"/>
    <n v="68.36"/>
    <n v="0"/>
    <s v="Ft"/>
    <n v="0"/>
    <n v="190"/>
    <n v="190"/>
    <n v="380"/>
    <n v="5"/>
    <n v="19"/>
    <x v="0"/>
    <n v="311.64"/>
    <s v="n"/>
    <m/>
    <s v=""/>
    <n v="0"/>
  </r>
  <r>
    <x v="142"/>
    <x v="9"/>
    <d v="2026-02-20T00:00:00"/>
    <x v="0"/>
    <d v="2026-02-13T00:00:00"/>
    <n v="2"/>
    <s v="2101/27973"/>
    <x v="6"/>
    <x v="0"/>
    <s v="T22 Teherpróba és vizsgálati díj melléklet szerint"/>
    <n v="1"/>
    <n v="49020"/>
    <n v="49020"/>
    <n v="0"/>
    <s v="Ft"/>
    <n v="0"/>
    <n v="81700"/>
    <n v="81700"/>
    <n v="81700"/>
    <n v="10"/>
    <n v="8170"/>
    <x v="0"/>
    <n v="32680"/>
    <s v="n"/>
    <m/>
    <s v=""/>
    <n v="0"/>
  </r>
  <r>
    <x v="142"/>
    <x v="9"/>
    <d v="2026-02-20T00:00:00"/>
    <x v="0"/>
    <d v="2026-02-13T00:00:00"/>
    <n v="2"/>
    <s v="2317/4430"/>
    <x v="1"/>
    <x v="0"/>
    <s v="Érvényességi tábla"/>
    <n v="11"/>
    <n v="239.51"/>
    <n v="2634.6099999999997"/>
    <n v="0"/>
    <s v="Ft"/>
    <n v="0"/>
    <n v="1325"/>
    <n v="1325"/>
    <n v="14575"/>
    <n v="5"/>
    <n v="728.75"/>
    <x v="0"/>
    <n v="11940.39"/>
    <s v="n"/>
    <m/>
    <s v=""/>
    <n v="0"/>
  </r>
  <r>
    <x v="142"/>
    <x v="9"/>
    <d v="2026-02-20T00:00:00"/>
    <x v="0"/>
    <d v="2026-02-13T00:00:00"/>
    <n v="2"/>
    <s v="2317/2842"/>
    <x v="1"/>
    <x v="0"/>
    <s v="4mm lánctoldó"/>
    <n v="11"/>
    <n v="34.18"/>
    <n v="375.98"/>
    <n v="0"/>
    <s v="Ft"/>
    <n v="0"/>
    <n v="190"/>
    <n v="190"/>
    <n v="2090"/>
    <n v="5"/>
    <n v="104.5"/>
    <x v="0"/>
    <n v="1714.02"/>
    <s v="n"/>
    <m/>
    <s v=""/>
    <n v="0"/>
  </r>
  <r>
    <x v="143"/>
    <x v="5"/>
    <d v="2026-02-20T00:00:00"/>
    <x v="0"/>
    <d v="2026-02-06T00:00:00"/>
    <n v="2"/>
    <s v="2101/27972"/>
    <x v="6"/>
    <x v="0"/>
    <s v="T21 Teherpróba és vizsgálati díj melléklet szerint"/>
    <n v="1"/>
    <n v="10200"/>
    <n v="10200"/>
    <n v="0"/>
    <s v="Ft"/>
    <n v="0"/>
    <n v="17000"/>
    <n v="17000"/>
    <n v="17000"/>
    <n v="10"/>
    <n v="1700"/>
    <x v="0"/>
    <n v="6800"/>
    <s v="n"/>
    <m/>
    <s v=""/>
    <n v="0"/>
  </r>
  <r>
    <x v="143"/>
    <x v="5"/>
    <d v="2026-02-20T00:00:00"/>
    <x v="0"/>
    <d v="2026-02-06T00:00:00"/>
    <n v="2"/>
    <s v="2317/751"/>
    <x v="1"/>
    <x v="0"/>
    <s v="RLSP 10-8 biztosító csap"/>
    <n v="3"/>
    <n v="145.5"/>
    <n v="436.5"/>
    <n v="0"/>
    <s v="Ft"/>
    <n v="0"/>
    <n v="820"/>
    <n v="1120"/>
    <n v="3360"/>
    <n v="14.37"/>
    <n v="482.83199999999999"/>
    <x v="0"/>
    <n v="2923.5"/>
    <s v="n"/>
    <m/>
    <s v=""/>
    <n v="0"/>
  </r>
  <r>
    <x v="143"/>
    <x v="5"/>
    <d v="2026-02-20T00:00:00"/>
    <x v="0"/>
    <d v="2026-02-06T00:00:00"/>
    <n v="2"/>
    <s v="2317/4430"/>
    <x v="1"/>
    <x v="0"/>
    <s v="Érvényességi tábla"/>
    <n v="2"/>
    <n v="239.51"/>
    <n v="479.02"/>
    <n v="0"/>
    <s v="Ft"/>
    <n v="0"/>
    <n v="1325"/>
    <n v="1325"/>
    <n v="2650"/>
    <n v="5"/>
    <n v="132.5"/>
    <x v="0"/>
    <n v="2170.98"/>
    <s v="n"/>
    <m/>
    <s v=""/>
    <n v="0"/>
  </r>
  <r>
    <x v="143"/>
    <x v="5"/>
    <d v="2026-02-20T00:00:00"/>
    <x v="0"/>
    <d v="2026-02-06T00:00:00"/>
    <n v="2"/>
    <s v="2317/2842"/>
    <x v="1"/>
    <x v="0"/>
    <s v="4mm lánctoldó"/>
    <n v="2"/>
    <n v="34.18"/>
    <n v="68.36"/>
    <n v="0"/>
    <s v="Ft"/>
    <n v="0"/>
    <n v="190"/>
    <n v="190"/>
    <n v="380"/>
    <n v="5"/>
    <n v="19"/>
    <x v="0"/>
    <n v="311.64"/>
    <s v="n"/>
    <m/>
    <s v=""/>
    <n v="0"/>
  </r>
  <r>
    <x v="143"/>
    <x v="5"/>
    <d v="2026-02-20T00:00:00"/>
    <x v="0"/>
    <d v="2026-02-06T00:00:00"/>
    <n v="2"/>
    <s v="2317/631"/>
    <x v="1"/>
    <x v="0"/>
    <s v="10 biztosító lemez /4mm csavarral/"/>
    <n v="2"/>
    <n v="184.97"/>
    <n v="369.94"/>
    <n v="0"/>
    <s v="Ft"/>
    <n v="0"/>
    <n v="1018"/>
    <n v="1370"/>
    <n v="2740"/>
    <n v="13.99"/>
    <n v="383.32599999999996"/>
    <x v="0"/>
    <n v="2370.06"/>
    <s v="n"/>
    <m/>
    <s v=""/>
    <n v="0"/>
  </r>
  <r>
    <x v="144"/>
    <x v="62"/>
    <d v="2026-02-20T00:00:00"/>
    <x v="0"/>
    <d v="2026-02-19T00:00:00"/>
    <n v="2"/>
    <s v="2101/1076"/>
    <x v="6"/>
    <x v="0"/>
    <s v="CS2 Teherpróba és vizsgálati díj melléklet szerint"/>
    <n v="1"/>
    <n v="78988"/>
    <n v="78988"/>
    <n v="0"/>
    <s v="Ft"/>
    <n v="0"/>
    <n v="131647"/>
    <n v="131647"/>
    <n v="131647"/>
    <n v="10"/>
    <n v="13164.7"/>
    <x v="9"/>
    <n v="52659"/>
    <s v="n"/>
    <m/>
    <s v=""/>
    <n v="0"/>
  </r>
  <r>
    <x v="145"/>
    <x v="97"/>
    <d v="2026-02-20T00:00:00"/>
    <x v="0"/>
    <d v="2026-02-20T00:00:00"/>
    <n v="2"/>
    <s v="4111/270"/>
    <x v="0"/>
    <x v="0"/>
    <s v="50/2,5 hh 10 m rakományrögzítő"/>
    <n v="80"/>
    <n v="2149.17"/>
    <n v="171933.6"/>
    <n v="0"/>
    <s v="Ft"/>
    <n v="0"/>
    <n v="4900"/>
    <n v="3690"/>
    <n v="295200"/>
    <n v="0"/>
    <n v="0"/>
    <x v="12"/>
    <n v="123266.4"/>
    <s v="n"/>
    <m/>
    <s v=""/>
    <n v="0"/>
  </r>
  <r>
    <x v="146"/>
    <x v="10"/>
    <d v="2026-02-20T00:00:00"/>
    <x v="0"/>
    <d v="2026-02-13T00:00:00"/>
    <n v="2"/>
    <s v="23154/13017"/>
    <x v="1"/>
    <x v="0"/>
    <s v="WHCS 13 csapágyas forgóhorog G80"/>
    <n v="1"/>
    <n v="4266.92"/>
    <n v="4266.92"/>
    <n v="0"/>
    <s v="Ft"/>
    <n v="0"/>
    <n v="13500"/>
    <n v="10800"/>
    <n v="10800"/>
    <n v="1.66"/>
    <n v="179.28"/>
    <x v="0"/>
    <n v="6533.08"/>
    <s v="n"/>
    <m/>
    <s v=""/>
    <n v="0"/>
  </r>
  <r>
    <x v="146"/>
    <x v="10"/>
    <d v="2026-02-20T00:00:00"/>
    <x v="0"/>
    <d v="2026-02-13T00:00:00"/>
    <n v="2"/>
    <s v="2101/27391"/>
    <x v="6"/>
    <x v="0"/>
    <s v="T15 Teherpróba és vizsgálati díj melléklet szerint"/>
    <n v="1"/>
    <n v="61470"/>
    <n v="61470"/>
    <n v="0"/>
    <s v="Ft"/>
    <n v="0"/>
    <n v="102450"/>
    <n v="102450"/>
    <n v="102450"/>
    <n v="10"/>
    <n v="10245"/>
    <x v="0"/>
    <n v="40980"/>
    <s v="n"/>
    <m/>
    <s v=""/>
    <n v="0"/>
  </r>
  <r>
    <x v="146"/>
    <x v="10"/>
    <d v="2026-02-20T00:00:00"/>
    <x v="0"/>
    <d v="2026-02-13T00:00:00"/>
    <n v="2"/>
    <s v="23131/726"/>
    <x v="1"/>
    <x v="0"/>
    <s v="KTG 7/8  összekötő elem G80"/>
    <n v="2"/>
    <n v="481.99"/>
    <n v="963.98"/>
    <n v="0"/>
    <s v="Ft"/>
    <n v="0"/>
    <n v="1510"/>
    <n v="1208"/>
    <n v="2416"/>
    <n v="1.66"/>
    <n v="40.105600000000003"/>
    <x v="0"/>
    <n v="1452.02"/>
    <s v="n"/>
    <m/>
    <s v=""/>
    <n v="0"/>
  </r>
  <r>
    <x v="146"/>
    <x v="10"/>
    <d v="2026-02-20T00:00:00"/>
    <x v="0"/>
    <d v="2026-02-13T00:00:00"/>
    <n v="2"/>
    <s v="23112/744"/>
    <x v="1"/>
    <x v="0"/>
    <s v="KLG 6  teherlánc G80"/>
    <n v="4"/>
    <n v="484.42"/>
    <n v="1937.68"/>
    <n v="0"/>
    <s v="Ft"/>
    <n v="0"/>
    <n v="1530"/>
    <n v="1530"/>
    <n v="6120"/>
    <n v="5"/>
    <n v="306"/>
    <x v="0"/>
    <n v="4182.32"/>
    <s v="n"/>
    <m/>
    <s v=""/>
    <n v="0"/>
  </r>
  <r>
    <x v="146"/>
    <x v="10"/>
    <d v="2026-02-20T00:00:00"/>
    <x v="0"/>
    <d v="2026-02-13T00:00:00"/>
    <n v="2"/>
    <s v="23151/672"/>
    <x v="1"/>
    <x v="0"/>
    <s v="KHLG 6  láncos horog G80"/>
    <n v="1"/>
    <n v="396.32"/>
    <n v="396.32"/>
    <n v="0"/>
    <s v="Ft"/>
    <n v="0"/>
    <n v="1240"/>
    <n v="1152"/>
    <n v="1152"/>
    <n v="3.81"/>
    <n v="43.891199999999998"/>
    <x v="0"/>
    <n v="755.68000000000006"/>
    <s v="n"/>
    <m/>
    <s v=""/>
    <n v="0"/>
  </r>
  <r>
    <x v="146"/>
    <x v="10"/>
    <d v="2026-02-20T00:00:00"/>
    <x v="0"/>
    <d v="2026-02-13T00:00:00"/>
    <n v="2"/>
    <s v="23121/608"/>
    <x v="1"/>
    <x v="0"/>
    <s v="KGYG  2 13  gyűjtőkarika G80"/>
    <n v="1"/>
    <n v="1385.36"/>
    <n v="1385.36"/>
    <n v="0"/>
    <s v="Ft"/>
    <n v="0"/>
    <n v="3470"/>
    <n v="2776"/>
    <n v="2776"/>
    <n v="1.66"/>
    <n v="46.081600000000002"/>
    <x v="0"/>
    <n v="1390.64"/>
    <s v="n"/>
    <m/>
    <s v=""/>
    <n v="0"/>
  </r>
  <r>
    <x v="146"/>
    <x v="10"/>
    <d v="2026-02-20T00:00:00"/>
    <x v="0"/>
    <d v="2026-02-13T00:00:00"/>
    <n v="2"/>
    <s v="2104/982"/>
    <x v="5"/>
    <x v="1"/>
    <s v="Javítási rezsi óradíj"/>
    <n v="0.5"/>
    <n v="7195.04"/>
    <n v="3597.52"/>
    <n v="0"/>
    <s v="Ft"/>
    <n v="0"/>
    <n v="12000"/>
    <n v="12000"/>
    <n v="6000"/>
    <n v="0"/>
    <n v="0"/>
    <x v="0"/>
    <n v="2402.48"/>
    <s v="n"/>
    <m/>
    <s v=""/>
    <n v="0"/>
  </r>
  <r>
    <x v="146"/>
    <x v="10"/>
    <d v="2026-02-20T00:00:00"/>
    <x v="0"/>
    <d v="2026-02-13T00:00:00"/>
    <n v="2"/>
    <s v="2317/635"/>
    <x v="1"/>
    <x v="0"/>
    <s v="6 biztosító lemez"/>
    <n v="1"/>
    <n v="155.15"/>
    <n v="155.15"/>
    <n v="0"/>
    <s v="Ft"/>
    <n v="0"/>
    <n v="778"/>
    <n v="1060"/>
    <n v="1060"/>
    <n v="14.31"/>
    <n v="151.68600000000001"/>
    <x v="0"/>
    <n v="904.85"/>
    <s v="n"/>
    <m/>
    <s v=""/>
    <n v="0"/>
  </r>
  <r>
    <x v="146"/>
    <x v="10"/>
    <d v="2026-02-20T00:00:00"/>
    <x v="0"/>
    <d v="2026-02-13T00:00:00"/>
    <n v="2"/>
    <s v="2317/567"/>
    <x v="1"/>
    <x v="0"/>
    <s v="234 ágú  adattábla"/>
    <n v="1"/>
    <n v="243.73"/>
    <n v="243.73"/>
    <n v="0"/>
    <s v="Ft"/>
    <n v="0"/>
    <n v="1485"/>
    <n v="1485"/>
    <n v="1485"/>
    <n v="5"/>
    <n v="74.25"/>
    <x v="0"/>
    <n v="1241.27"/>
    <s v="n"/>
    <m/>
    <s v=""/>
    <n v="0"/>
  </r>
  <r>
    <x v="146"/>
    <x v="10"/>
    <d v="2026-02-20T00:00:00"/>
    <x v="0"/>
    <d v="2026-02-13T00:00:00"/>
    <n v="2"/>
    <s v="2317/566"/>
    <x v="1"/>
    <x v="0"/>
    <s v="1 ágú  adattábla"/>
    <n v="1"/>
    <n v="267.83999999999997"/>
    <n v="267.83999999999997"/>
    <n v="0"/>
    <s v="Ft"/>
    <n v="0"/>
    <n v="1485"/>
    <n v="1485"/>
    <n v="1485"/>
    <n v="5"/>
    <n v="74.25"/>
    <x v="0"/>
    <n v="1217.1600000000001"/>
    <s v="n"/>
    <m/>
    <s v=""/>
    <n v="0"/>
  </r>
  <r>
    <x v="147"/>
    <x v="98"/>
    <d v="2026-02-20T00:00:00"/>
    <x v="0"/>
    <d v="2026-02-20T00:00:00"/>
    <n v="2"/>
    <s v="22111/1467"/>
    <x v="18"/>
    <x v="0"/>
    <s v="A 10 4,0 m drótkötél 98-99"/>
    <n v="2"/>
    <n v="2995"/>
    <n v="5990"/>
    <n v="0"/>
    <s v="Ft"/>
    <n v="0"/>
    <n v="4995"/>
    <n v="4995"/>
    <n v="9990"/>
    <n v="5"/>
    <n v="499.5"/>
    <x v="0"/>
    <n v="4000"/>
    <s v="n"/>
    <m/>
    <s v=""/>
    <n v="0"/>
  </r>
  <r>
    <x v="147"/>
    <x v="98"/>
    <d v="2026-02-20T00:00:00"/>
    <x v="0"/>
    <d v="2026-02-20T00:00:00"/>
    <n v="2"/>
    <s v="22111/184"/>
    <x v="18"/>
    <x v="0"/>
    <s v="A 10 3,0 m drótkötél 100-101"/>
    <n v="2"/>
    <n v="2559"/>
    <n v="5118"/>
    <n v="0"/>
    <s v="Ft"/>
    <n v="0"/>
    <n v="4265"/>
    <n v="4265"/>
    <n v="8530"/>
    <n v="5"/>
    <n v="426.5"/>
    <x v="0"/>
    <n v="3412"/>
    <s v="n"/>
    <m/>
    <s v=""/>
    <n v="0"/>
  </r>
  <r>
    <x v="147"/>
    <x v="98"/>
    <d v="2026-02-20T00:00:00"/>
    <x v="0"/>
    <d v="2026-02-20T00:00:00"/>
    <n v="2"/>
    <s v="22111/1372"/>
    <x v="18"/>
    <x v="0"/>
    <s v="A 10 2,0 m drótkötél 102-103"/>
    <n v="2"/>
    <n v="2241"/>
    <n v="4482"/>
    <n v="0"/>
    <s v="Ft"/>
    <n v="0"/>
    <n v="3735"/>
    <n v="3735"/>
    <n v="7470"/>
    <n v="5"/>
    <n v="373.5"/>
    <x v="0"/>
    <n v="2988"/>
    <s v="n"/>
    <m/>
    <s v=""/>
    <n v="0"/>
  </r>
  <r>
    <x v="148"/>
    <x v="99"/>
    <d v="2026-02-20T00:00:00"/>
    <x v="0"/>
    <d v="2026-02-19T00:00:00"/>
    <n v="2"/>
    <s v="2511/537"/>
    <x v="10"/>
    <x v="0"/>
    <s v="QC-5A lemezmegfogó 50 mm Ök"/>
    <n v="2"/>
    <n v="30352.05"/>
    <n v="60704.1"/>
    <n v="0"/>
    <s v="Ft"/>
    <n v="0"/>
    <n v="150180"/>
    <n v="61600"/>
    <n v="123200"/>
    <n v="1"/>
    <n v="1232"/>
    <x v="0"/>
    <n v="62495.9"/>
    <s v="n"/>
    <m/>
    <s v=""/>
    <n v="0"/>
  </r>
  <r>
    <x v="148"/>
    <x v="99"/>
    <d v="2026-02-20T00:00:00"/>
    <x v="0"/>
    <d v="2026-02-19T00:00:00"/>
    <n v="2"/>
    <s v="2511/535"/>
    <x v="10"/>
    <x v="0"/>
    <s v="QC-3A lemezmegfogó 30 mm Ök"/>
    <n v="4"/>
    <n v="20882.36"/>
    <n v="83529.440000000002"/>
    <n v="0"/>
    <s v="Ft"/>
    <n v="0"/>
    <n v="102110"/>
    <n v="48450"/>
    <n v="193800"/>
    <n v="1"/>
    <n v="1938"/>
    <x v="0"/>
    <n v="110270.56"/>
    <s v="n"/>
    <m/>
    <s v=""/>
    <n v="0"/>
  </r>
  <r>
    <x v="148"/>
    <x v="99"/>
    <d v="2026-02-20T00:00:00"/>
    <x v="0"/>
    <d v="2026-02-19T00:00:00"/>
    <n v="2"/>
    <s v="2612/15276"/>
    <x v="16"/>
    <x v="0"/>
    <s v="KME 600 C emelőmágnes 600 kg Ök"/>
    <n v="2"/>
    <n v="56102.05"/>
    <n v="112204.1"/>
    <n v="0"/>
    <s v="Ft"/>
    <n v="0"/>
    <n v="220000"/>
    <n v="83600"/>
    <n v="167200"/>
    <n v="1"/>
    <n v="1672"/>
    <x v="0"/>
    <n v="54995.899999999994"/>
    <s v="n"/>
    <m/>
    <s v=""/>
    <n v="0"/>
  </r>
  <r>
    <x v="148"/>
    <x v="99"/>
    <d v="2026-02-20T00:00:00"/>
    <x v="0"/>
    <d v="2026-02-19T00:00:00"/>
    <n v="2"/>
    <s v="2317/633"/>
    <x v="1"/>
    <x v="0"/>
    <s v="16  biztosító lemez"/>
    <n v="20"/>
    <n v="284.56"/>
    <n v="5691.2"/>
    <n v="0"/>
    <s v="Ft"/>
    <n v="0"/>
    <n v="1390"/>
    <n v="1045"/>
    <n v="20900"/>
    <n v="1"/>
    <n v="209"/>
    <x v="0"/>
    <n v="15208.8"/>
    <s v="n"/>
    <m/>
    <s v=""/>
    <n v="0"/>
  </r>
  <r>
    <x v="148"/>
    <x v="99"/>
    <d v="2026-02-20T00:00:00"/>
    <x v="0"/>
    <d v="2026-02-19T00:00:00"/>
    <n v="2"/>
    <s v="2317/631"/>
    <x v="1"/>
    <x v="0"/>
    <s v="10 biztosító lemez /4mm csavarral/"/>
    <n v="20"/>
    <n v="184.97"/>
    <n v="3699.4"/>
    <n v="0"/>
    <s v="Ft"/>
    <n v="0"/>
    <n v="1018"/>
    <n v="615"/>
    <n v="12300"/>
    <n v="1"/>
    <n v="123"/>
    <x v="0"/>
    <n v="8600.6"/>
    <s v="n"/>
    <m/>
    <s v=""/>
    <n v="0"/>
  </r>
  <r>
    <x v="149"/>
    <x v="100"/>
    <d v="2026-02-20T00:00:00"/>
    <x v="0"/>
    <d v="2026-02-19T00:00:00"/>
    <n v="2"/>
    <s v="4111/219"/>
    <x v="0"/>
    <x v="0"/>
    <s v="50/2 hh 8 m rakományrögzítő 26188"/>
    <n v="4"/>
    <n v="1478.09"/>
    <n v="5912.36"/>
    <n v="0"/>
    <s v="Ft"/>
    <n v="0"/>
    <n v="4500"/>
    <n v="3825"/>
    <n v="15300"/>
    <n v="5.71"/>
    <n v="873.63"/>
    <x v="0"/>
    <n v="9387.64"/>
    <s v="n"/>
    <m/>
    <s v=""/>
    <n v="0"/>
  </r>
  <r>
    <x v="150"/>
    <x v="101"/>
    <d v="2026-02-20T00:00:00"/>
    <x v="0"/>
    <d v="2026-02-20T00:00:00"/>
    <n v="2"/>
    <s v="21212/98"/>
    <x v="2"/>
    <x v="0"/>
    <s v="id 200   3,0 m füles heveder"/>
    <n v="40"/>
    <n v="889.9"/>
    <n v="35596"/>
    <n v="0"/>
    <s v="Ft"/>
    <n v="0"/>
    <n v="4000"/>
    <n v="6330"/>
    <n v="253200"/>
    <n v="21.04"/>
    <n v="53273.279999999999"/>
    <x v="3"/>
    <n v="217604"/>
    <s v="n"/>
    <m/>
    <s v=""/>
    <n v="0"/>
  </r>
  <r>
    <x v="150"/>
    <x v="101"/>
    <d v="2026-02-20T00:00:00"/>
    <x v="0"/>
    <d v="2026-02-20T00:00:00"/>
    <n v="2"/>
    <s v="2102/24796"/>
    <x v="3"/>
    <x v="1"/>
    <s v="*M.108 Fuvar"/>
    <n v="1"/>
    <n v="6648"/>
    <n v="6648"/>
    <n v="0"/>
    <s v="Ft"/>
    <n v="0"/>
    <n v="6648"/>
    <n v="0"/>
    <n v="0"/>
    <n v="0"/>
    <n v="0"/>
    <x v="3"/>
    <n v="-6648"/>
    <s v="n"/>
    <m/>
    <s v=""/>
    <n v="0"/>
  </r>
  <r>
    <x v="151"/>
    <x v="102"/>
    <d v="2026-02-20T00:00:00"/>
    <x v="0"/>
    <d v="2026-02-18T00:00:00"/>
    <n v="2"/>
    <s v="2151/27749"/>
    <x v="2"/>
    <x v="0"/>
    <s v="IRS 80 védőhuzat (EH 120) 1,2m két rétegben varva"/>
    <n v="10"/>
    <n v="979.3"/>
    <n v="9793"/>
    <n v="0"/>
    <s v="Ft"/>
    <n v="0"/>
    <n v="9325"/>
    <n v="9325"/>
    <n v="93250"/>
    <n v="5"/>
    <n v="4662.5"/>
    <x v="0"/>
    <n v="83457"/>
    <s v="n"/>
    <m/>
    <s v=""/>
    <n v="0"/>
  </r>
  <r>
    <x v="152"/>
    <x v="103"/>
    <d v="2026-02-20T00:00:00"/>
    <x v="0"/>
    <d v="2026-02-17T00:00:00"/>
    <n v="2"/>
    <s v="3109/25586"/>
    <x v="12"/>
    <x v="0"/>
    <s v="18mm 35x7 B Zz 2160N/mm2 horganyzott zsíros Fmin=245 kN F=275,1 kN In. 012/24"/>
    <n v="123"/>
    <n v="1430.76"/>
    <n v="175983.48"/>
    <n v="0"/>
    <s v="Ft"/>
    <n v="0"/>
    <n v="2675"/>
    <n v="2675"/>
    <n v="329025"/>
    <n v="5"/>
    <n v="16451.25"/>
    <x v="0"/>
    <n v="153041.51999999999"/>
    <s v="n"/>
    <m/>
    <s v=""/>
    <n v="0"/>
  </r>
  <r>
    <x v="153"/>
    <x v="7"/>
    <d v="2026-02-20T00:00:00"/>
    <x v="0"/>
    <d v="2026-02-16T00:00:00"/>
    <n v="2"/>
    <s v="442/21608"/>
    <x v="11"/>
    <x v="1"/>
    <s v="Fadob TDH, ÉGV, Black Crane"/>
    <n v="1"/>
    <n v="0"/>
    <n v="0"/>
    <n v="0"/>
    <s v="Ft"/>
    <n v="0"/>
    <n v="0"/>
    <n v="0"/>
    <n v="0"/>
    <n v="0"/>
    <n v="0"/>
    <x v="0"/>
    <n v="0"/>
    <s v="n"/>
    <m/>
    <s v=""/>
    <n v="0"/>
  </r>
  <r>
    <x v="153"/>
    <x v="7"/>
    <d v="2026-02-20T00:00:00"/>
    <x v="0"/>
    <d v="2026-02-16T00:00:00"/>
    <n v="2"/>
    <s v="3103/26149"/>
    <x v="12"/>
    <x v="0"/>
    <s v="12mm 35x7 2160N/mm2 horganyzott zsíros zZ In 065/24 Fmin=109 kN, F=110kN"/>
    <n v="165"/>
    <n v="920.85"/>
    <n v="151940.25"/>
    <n v="0"/>
    <s v="Ft"/>
    <n v="0"/>
    <n v="1685"/>
    <n v="1808"/>
    <n v="298320"/>
    <n v="7.38"/>
    <n v="22016.016"/>
    <x v="0"/>
    <n v="146379.75"/>
    <s v="n"/>
    <m/>
    <s v=""/>
    <n v="0"/>
  </r>
  <r>
    <x v="154"/>
    <x v="104"/>
    <d v="2026-02-20T00:00:00"/>
    <x v="0"/>
    <d v="2026-02-16T00:00:00"/>
    <n v="2"/>
    <s v="21211/89"/>
    <x v="2"/>
    <x v="0"/>
    <s v="id 100   3,0 m füles heveder Ök"/>
    <n v="2"/>
    <n v="486.93"/>
    <n v="973.86"/>
    <n v="0"/>
    <s v="Ft"/>
    <n v="0"/>
    <n v="2200"/>
    <n v="4200"/>
    <n v="8400"/>
    <n v="43.33"/>
    <n v="3639.72"/>
    <x v="0"/>
    <n v="7426.14"/>
    <s v="n"/>
    <m/>
    <s v=""/>
    <n v="0"/>
  </r>
  <r>
    <x v="155"/>
    <x v="72"/>
    <d v="2026-02-20T00:00:00"/>
    <x v="0"/>
    <d v="2026-02-13T00:00:00"/>
    <n v="2"/>
    <s v="4111/274"/>
    <x v="0"/>
    <x v="0"/>
    <s v="50/2,5 hh  8,0 m rakományrögzítő"/>
    <n v="10"/>
    <n v="1682.88"/>
    <n v="16828.800000000003"/>
    <n v="0"/>
    <s v="Ft"/>
    <n v="0"/>
    <n v="4800"/>
    <n v="3480"/>
    <n v="34800"/>
    <n v="2.14"/>
    <n v="744.72"/>
    <x v="0"/>
    <n v="17971.199999999997"/>
    <s v="n"/>
    <m/>
    <s v=""/>
    <n v="0"/>
  </r>
  <r>
    <x v="156"/>
    <x v="91"/>
    <d v="2026-02-20T00:00:00"/>
    <x v="0"/>
    <d v="2026-02-20T00:00:00"/>
    <n v="2"/>
    <s v="2326/28050"/>
    <x v="1"/>
    <x v="0"/>
    <s v="lrgs 1 - 250 lánc függeszték 1,25 m   /lánc átmérő: 8mm, teherbírás: 2500 kg/ 26152-26155"/>
    <n v="4"/>
    <n v="14938.12"/>
    <n v="59752.480000000003"/>
    <n v="0"/>
    <s v="Ft"/>
    <n v="0"/>
    <n v="32880"/>
    <n v="32880"/>
    <n v="131520"/>
    <n v="10"/>
    <n v="13152"/>
    <x v="6"/>
    <n v="71767.51999999999"/>
    <s v="n"/>
    <m/>
    <s v=""/>
    <n v="0"/>
  </r>
  <r>
    <x v="156"/>
    <x v="91"/>
    <d v="2026-02-20T00:00:00"/>
    <x v="0"/>
    <d v="2026-02-20T00:00:00"/>
    <n v="2"/>
    <s v="2326/28049"/>
    <x v="1"/>
    <x v="0"/>
    <s v="lrgs 1 - 250 lánc függeszték  0,15 m /5 szem lánc, lánc átmérő: 8mm, teherbírás: 2500 kg/ 26156-2615"/>
    <n v="2"/>
    <n v="11663.4"/>
    <n v="23326.799999999999"/>
    <n v="0"/>
    <s v="Ft"/>
    <n v="0"/>
    <n v="26170"/>
    <n v="26170"/>
    <n v="52340"/>
    <n v="10"/>
    <n v="5234"/>
    <x v="6"/>
    <n v="29013.200000000001"/>
    <s v="n"/>
    <m/>
    <s v=""/>
    <n v="0"/>
  </r>
  <r>
    <x v="156"/>
    <x v="91"/>
    <d v="2026-02-20T00:00:00"/>
    <x v="0"/>
    <d v="2026-02-20T00:00:00"/>
    <n v="2"/>
    <s v="2102/3973"/>
    <x v="3"/>
    <x v="1"/>
    <s v="*V.23 Fuvar"/>
    <n v="1"/>
    <n v="2767"/>
    <n v="2767"/>
    <n v="0"/>
    <s v="Ft"/>
    <n v="0"/>
    <n v="2767"/>
    <n v="3000"/>
    <n v="3000"/>
    <n v="0"/>
    <n v="0"/>
    <x v="6"/>
    <n v="233"/>
    <s v="n"/>
    <m/>
    <s v=""/>
    <n v="0"/>
  </r>
  <r>
    <x v="157"/>
    <x v="105"/>
    <d v="2026-02-20T00:00:00"/>
    <x v="0"/>
    <d v="2026-02-20T00:00:00"/>
    <n v="2"/>
    <s v="2418/15485"/>
    <x v="4"/>
    <x v="0"/>
    <s v="17  PSOB sekli EN13889"/>
    <n v="-1"/>
    <n v="-12067.37"/>
    <n v="12067.37"/>
    <n v="0"/>
    <s v="Ft"/>
    <n v="0"/>
    <n v="30750"/>
    <n v="-25535"/>
    <n v="-25535"/>
    <n v="2"/>
    <n v="-510.7"/>
    <x v="8"/>
    <n v="-13467.63"/>
    <s v="n"/>
    <m/>
    <s v=""/>
    <n v="0"/>
  </r>
  <r>
    <x v="158"/>
    <x v="72"/>
    <d v="2026-02-20T00:00:00"/>
    <x v="0"/>
    <d v="2026-02-11T00:00:00"/>
    <n v="2"/>
    <s v="144/24544"/>
    <x v="9"/>
    <x v="1"/>
    <s v="Kiszállási díj Budapest"/>
    <n v="-1"/>
    <n v="-12000"/>
    <n v="12000"/>
    <n v="0"/>
    <s v="Ft"/>
    <n v="0"/>
    <n v="14000"/>
    <n v="-14000"/>
    <n v="-14000"/>
    <n v="0"/>
    <n v="0"/>
    <x v="0"/>
    <n v="-2000"/>
    <s v="n"/>
    <m/>
    <s v=""/>
    <n v="0"/>
  </r>
  <r>
    <x v="158"/>
    <x v="72"/>
    <d v="2026-02-20T00:00:00"/>
    <x v="0"/>
    <d v="2026-02-11T00:00:00"/>
    <n v="2"/>
    <s v="142/28052"/>
    <x v="9"/>
    <x v="2"/>
    <s v="Emelőgép Eseti javítási/ hibaelhárítási munkadíja Fő/ óra"/>
    <n v="-3"/>
    <n v="-19500"/>
    <n v="58500"/>
    <n v="0"/>
    <s v="Ft"/>
    <n v="0"/>
    <n v="26600"/>
    <n v="-25800"/>
    <n v="-77400"/>
    <n v="3.4"/>
    <n v="-2631.6"/>
    <x v="0"/>
    <n v="-18900"/>
    <s v="n"/>
    <m/>
    <s v=""/>
    <n v="0"/>
  </r>
  <r>
    <x v="159"/>
    <x v="106"/>
    <d v="2026-02-20T00:00:00"/>
    <x v="0"/>
    <d v="2026-02-10T00:00:00"/>
    <n v="2"/>
    <s v="4114/12270"/>
    <x v="0"/>
    <x v="0"/>
    <s v="25/0,25 1 m csatos fekete"/>
    <n v="50"/>
    <n v="116.37"/>
    <n v="5818.5"/>
    <n v="0"/>
    <s v="Ft"/>
    <n v="0"/>
    <n v="520"/>
    <n v="494"/>
    <n v="24700"/>
    <n v="8.57"/>
    <n v="2116.79"/>
    <x v="0"/>
    <n v="18881.5"/>
    <s v="i"/>
    <m/>
    <n v="1"/>
    <n v="0"/>
  </r>
  <r>
    <x v="160"/>
    <x v="107"/>
    <d v="2026-02-20T00:00:00"/>
    <x v="0"/>
    <d v="2026-02-20T00:00:00"/>
    <n v="2"/>
    <s v="21116/12290"/>
    <x v="2"/>
    <x v="0"/>
    <s v="irs 60  1,2/2,4 m körkötél"/>
    <n v="1"/>
    <n v="4637.42"/>
    <n v="4637.42"/>
    <n v="0"/>
    <s v="Ft"/>
    <n v="0"/>
    <n v="21620"/>
    <n v="15855"/>
    <n v="15855"/>
    <n v="4.5"/>
    <n v="713.47500000000002"/>
    <x v="6"/>
    <n v="11217.58"/>
    <s v="n"/>
    <m/>
    <s v=""/>
    <n v="0"/>
  </r>
  <r>
    <x v="160"/>
    <x v="107"/>
    <d v="2026-02-20T00:00:00"/>
    <x v="0"/>
    <d v="2026-02-20T00:00:00"/>
    <n v="2"/>
    <s v="2102/2698"/>
    <x v="3"/>
    <x v="1"/>
    <s v="*V.22 Fuvar"/>
    <n v="1"/>
    <n v="2075"/>
    <n v="2075"/>
    <n v="0"/>
    <s v="Ft"/>
    <n v="0"/>
    <n v="2075"/>
    <n v="0"/>
    <n v="0"/>
    <n v="0"/>
    <n v="0"/>
    <x v="6"/>
    <n v="-2075"/>
    <s v="n"/>
    <m/>
    <s v=""/>
    <n v="0"/>
  </r>
  <r>
    <x v="161"/>
    <x v="108"/>
    <d v="2026-02-20T00:00:00"/>
    <x v="0"/>
    <d v="2026-02-20T00:00:00"/>
    <n v="2"/>
    <s v="21214/113"/>
    <x v="2"/>
    <x v="0"/>
    <s v="id 400   3,0 m füles heveder"/>
    <n v="1"/>
    <n v="1743.05"/>
    <n v="1743.05"/>
    <n v="0"/>
    <s v="Ft"/>
    <n v="0"/>
    <n v="9000"/>
    <n v="10640"/>
    <n v="10640"/>
    <n v="8"/>
    <n v="851.2"/>
    <x v="6"/>
    <n v="8896.9500000000007"/>
    <s v="n"/>
    <m/>
    <s v=""/>
    <n v="0"/>
  </r>
  <r>
    <x v="161"/>
    <x v="108"/>
    <d v="2026-02-20T00:00:00"/>
    <x v="0"/>
    <d v="2026-02-20T00:00:00"/>
    <n v="2"/>
    <s v="2152/1721"/>
    <x v="2"/>
    <x v="0"/>
    <s v="120 mm élvédő egyoldalas /2x 2méter"/>
    <n v="4"/>
    <n v="19997.669999999998"/>
    <n v="79990.679999999993"/>
    <n v="0"/>
    <s v="Ft"/>
    <n v="0"/>
    <n v="55120"/>
    <n v="56225"/>
    <n v="224900"/>
    <n v="5"/>
    <n v="11245"/>
    <x v="6"/>
    <n v="144909.32"/>
    <s v="n"/>
    <m/>
    <s v=""/>
    <n v="0"/>
  </r>
  <r>
    <x v="161"/>
    <x v="108"/>
    <d v="2026-02-20T00:00:00"/>
    <x v="0"/>
    <d v="2026-02-20T00:00:00"/>
    <n v="2"/>
    <s v="2102/3974"/>
    <x v="3"/>
    <x v="1"/>
    <s v="*V.24 Fuvar"/>
    <n v="1"/>
    <n v="2528"/>
    <n v="2528"/>
    <n v="0"/>
    <s v="Ft"/>
    <n v="0"/>
    <n v="2528"/>
    <n v="0"/>
    <n v="0"/>
    <n v="0"/>
    <n v="0"/>
    <x v="6"/>
    <n v="-2528"/>
    <s v="n"/>
    <m/>
    <s v=""/>
    <n v="0"/>
  </r>
  <r>
    <x v="162"/>
    <x v="109"/>
    <d v="2026-02-20T00:00:00"/>
    <x v="0"/>
    <d v="2026-02-20T00:00:00"/>
    <n v="2"/>
    <s v="21112/17142"/>
    <x v="2"/>
    <x v="0"/>
    <s v="irs 20 1,2/2,4 m körkötél"/>
    <n v="20"/>
    <n v="2367.8000000000002"/>
    <n v="47356"/>
    <n v="0"/>
    <s v="Ft"/>
    <n v="0"/>
    <n v="11035"/>
    <n v="7720"/>
    <n v="154400"/>
    <n v="4"/>
    <n v="6176"/>
    <x v="6"/>
    <n v="107044"/>
    <s v="n"/>
    <m/>
    <s v=""/>
    <n v="0"/>
  </r>
  <r>
    <x v="162"/>
    <x v="109"/>
    <d v="2026-02-20T00:00:00"/>
    <x v="0"/>
    <d v="2026-02-20T00:00:00"/>
    <n v="2"/>
    <s v="2102/2336"/>
    <x v="3"/>
    <x v="1"/>
    <s v="*V.14 Fuvar"/>
    <n v="1"/>
    <n v="2550"/>
    <n v="2550"/>
    <n v="0"/>
    <s v="Ft"/>
    <n v="0"/>
    <n v="2550"/>
    <n v="2300"/>
    <n v="2300"/>
    <n v="0"/>
    <n v="0"/>
    <x v="6"/>
    <n v="-250"/>
    <s v="n"/>
    <m/>
    <s v=""/>
    <n v="0"/>
  </r>
  <r>
    <x v="163"/>
    <x v="110"/>
    <d v="2026-02-20T00:00:00"/>
    <x v="0"/>
    <d v="2026-02-17T00:00:00"/>
    <n v="2"/>
    <s v="21112/17"/>
    <x v="2"/>
    <x v="0"/>
    <s v="irs 20  3,0/6  m körkötél /8153804"/>
    <n v="4"/>
    <n v="1190.74"/>
    <n v="4762.96"/>
    <n v="10.67"/>
    <s v="EUR"/>
    <n v="378.19"/>
    <n v="5800"/>
    <n v="3752.82"/>
    <n v="15011.28"/>
    <n v="4"/>
    <n v="600.45119999999997"/>
    <x v="11"/>
    <n v="10248.32"/>
    <s v="n"/>
    <m/>
    <s v=""/>
    <n v="42.68"/>
  </r>
  <r>
    <x v="163"/>
    <x v="110"/>
    <d v="2026-02-20T00:00:00"/>
    <x v="0"/>
    <d v="2026-02-17T00:00:00"/>
    <n v="2"/>
    <s v="21112/18"/>
    <x v="2"/>
    <x v="0"/>
    <s v="irs 20   4,0/8  m körkötél /8148512"/>
    <n v="4"/>
    <n v="1616.46"/>
    <n v="6465.84"/>
    <n v="13.66"/>
    <s v="EUR"/>
    <n v="378.19"/>
    <n v="7400"/>
    <n v="4804.45"/>
    <n v="19217.8"/>
    <n v="4"/>
    <n v="768.71199999999999"/>
    <x v="11"/>
    <n v="12751.96"/>
    <s v="n"/>
    <m/>
    <s v=""/>
    <n v="54.64"/>
  </r>
  <r>
    <x v="163"/>
    <x v="110"/>
    <d v="2026-02-20T00:00:00"/>
    <x v="0"/>
    <d v="2026-02-17T00:00:00"/>
    <n v="2"/>
    <s v="21111/4"/>
    <x v="2"/>
    <x v="0"/>
    <s v="irs 10 2,0/4  m körkötél /8104785"/>
    <n v="4"/>
    <n v="593.86"/>
    <n v="2375.44"/>
    <n v="4.97"/>
    <s v="EUR"/>
    <n v="378.19"/>
    <n v="2700"/>
    <n v="1748.03"/>
    <n v="6992.12"/>
    <n v="4"/>
    <n v="279.6848"/>
    <x v="11"/>
    <n v="4616.68"/>
    <s v="n"/>
    <m/>
    <s v=""/>
    <n v="19.88"/>
  </r>
  <r>
    <x v="163"/>
    <x v="110"/>
    <d v="2026-02-20T00:00:00"/>
    <x v="0"/>
    <d v="2026-02-17T00:00:00"/>
    <n v="2"/>
    <s v="21111/2"/>
    <x v="2"/>
    <x v="0"/>
    <s v="irs 10  1,0/2  m körkötél /8104784"/>
    <n v="6"/>
    <n v="290.14999999999998"/>
    <n v="1740.8999999999999"/>
    <n v="3.13"/>
    <s v="EUR"/>
    <n v="378.19"/>
    <n v="1700"/>
    <n v="1100.8699999999999"/>
    <n v="6605.2199999999993"/>
    <n v="4"/>
    <n v="264.2088"/>
    <x v="11"/>
    <n v="4864.32"/>
    <s v="n"/>
    <m/>
    <s v=""/>
    <n v="18.78"/>
  </r>
  <r>
    <x v="163"/>
    <x v="110"/>
    <d v="2026-02-20T00:00:00"/>
    <x v="0"/>
    <d v="2026-02-17T00:00:00"/>
    <n v="2"/>
    <s v="21111/2"/>
    <x v="2"/>
    <x v="0"/>
    <s v="irs 10  1,0/2  m körkötél /8086423"/>
    <n v="10"/>
    <n v="290.14999999999998"/>
    <n v="2901.5"/>
    <n v="3.2"/>
    <s v="EUR"/>
    <n v="378.19"/>
    <n v="1700"/>
    <n v="1100.8699999999999"/>
    <n v="11008.699999999999"/>
    <n v="4"/>
    <n v="440.34799999999996"/>
    <x v="11"/>
    <n v="8107.1999999999989"/>
    <s v="n"/>
    <m/>
    <s v=""/>
    <n v="32"/>
  </r>
  <r>
    <x v="163"/>
    <x v="110"/>
    <d v="2026-02-20T00:00:00"/>
    <x v="0"/>
    <d v="2026-02-17T00:00:00"/>
    <n v="2"/>
    <s v="21111/11777"/>
    <x v="2"/>
    <x v="0"/>
    <s v="irs 10  0,5/1 m körkötél /8108934"/>
    <n v="10"/>
    <n v="205.97"/>
    <n v="2059.6999999999998"/>
    <n v="2.21"/>
    <s v="EUR"/>
    <n v="378.19"/>
    <n v="1200"/>
    <n v="777.29"/>
    <n v="7772.9"/>
    <n v="4"/>
    <n v="310.916"/>
    <x v="11"/>
    <n v="5713.2"/>
    <s v="n"/>
    <m/>
    <s v=""/>
    <n v="22.1"/>
  </r>
  <r>
    <x v="163"/>
    <x v="110"/>
    <d v="2026-02-20T00:00:00"/>
    <x v="0"/>
    <d v="2026-02-17T00:00:00"/>
    <n v="2"/>
    <s v="21215/122"/>
    <x v="2"/>
    <x v="0"/>
    <s v="id 500  3,0 m füles heveder /8159681"/>
    <n v="8"/>
    <n v="2328.73"/>
    <n v="18629.84"/>
    <n v="20.03"/>
    <s v="EUR"/>
    <n v="378.19"/>
    <n v="11000"/>
    <n v="7044.89"/>
    <n v="56359.12"/>
    <n v="4"/>
    <n v="2254.3648000000003"/>
    <x v="11"/>
    <n v="37729.279999999999"/>
    <s v="n"/>
    <m/>
    <s v=""/>
    <n v="160.24"/>
  </r>
  <r>
    <x v="163"/>
    <x v="110"/>
    <d v="2026-02-20T00:00:00"/>
    <x v="0"/>
    <d v="2026-02-17T00:00:00"/>
    <n v="2"/>
    <s v="21213/106"/>
    <x v="2"/>
    <x v="0"/>
    <s v="id 300   2,0 m füles heveder /8104782"/>
    <n v="6"/>
    <n v="1037.28"/>
    <n v="6223.68"/>
    <n v="10.88"/>
    <s v="EUR"/>
    <n v="378.19"/>
    <n v="4600"/>
    <n v="3826.68"/>
    <n v="22960.079999999998"/>
    <n v="4"/>
    <n v="918.40319999999997"/>
    <x v="11"/>
    <n v="16736.399999999998"/>
    <s v="n"/>
    <m/>
    <s v=""/>
    <n v="65.28"/>
  </r>
  <r>
    <x v="163"/>
    <x v="110"/>
    <d v="2026-02-20T00:00:00"/>
    <x v="0"/>
    <d v="2026-02-17T00:00:00"/>
    <n v="2"/>
    <s v="21212/97"/>
    <x v="2"/>
    <x v="0"/>
    <s v="id 200   2,0 m füles heveder /8108886"/>
    <n v="6"/>
    <n v="612.36"/>
    <n v="3674.16"/>
    <n v="7.1"/>
    <s v="EUR"/>
    <n v="378.19"/>
    <n v="3000"/>
    <n v="2497.19"/>
    <n v="14983.14"/>
    <n v="4"/>
    <n v="599.32560000000001"/>
    <x v="11"/>
    <n v="11308.98"/>
    <s v="n"/>
    <m/>
    <s v=""/>
    <n v="42.599999999999994"/>
  </r>
  <r>
    <x v="163"/>
    <x v="110"/>
    <d v="2026-02-20T00:00:00"/>
    <x v="0"/>
    <d v="2026-02-17T00:00:00"/>
    <n v="2"/>
    <s v="21211/1659"/>
    <x v="2"/>
    <x v="0"/>
    <s v="id 100  0,5 m füles heveder /8104777"/>
    <n v="7"/>
    <n v="169.03"/>
    <n v="1183.21"/>
    <n v="2.56"/>
    <s v="EUR"/>
    <n v="378.19"/>
    <n v="1000"/>
    <n v="900.4"/>
    <n v="6302.8"/>
    <n v="4"/>
    <n v="252.11199999999999"/>
    <x v="11"/>
    <n v="5119.59"/>
    <s v="n"/>
    <m/>
    <s v=""/>
    <n v="17.920000000000002"/>
  </r>
  <r>
    <x v="163"/>
    <x v="110"/>
    <d v="2026-02-20T00:00:00"/>
    <x v="0"/>
    <d v="2026-02-17T00:00:00"/>
    <n v="2"/>
    <s v="21211/89"/>
    <x v="2"/>
    <x v="0"/>
    <s v="id 100   3,0 m füles heveder /8112598"/>
    <n v="6"/>
    <n v="486.93"/>
    <n v="2921.58"/>
    <n v="5.2"/>
    <s v="EUR"/>
    <n v="378.19"/>
    <n v="2200"/>
    <n v="1828.93"/>
    <n v="10973.58"/>
    <n v="4"/>
    <n v="438.94319999999999"/>
    <x v="11"/>
    <n v="8052"/>
    <s v="n"/>
    <m/>
    <s v=""/>
    <n v="31.200000000000003"/>
  </r>
  <r>
    <x v="163"/>
    <x v="110"/>
    <d v="2026-02-20T00:00:00"/>
    <x v="0"/>
    <d v="2026-02-17T00:00:00"/>
    <n v="2"/>
    <s v="21211/88"/>
    <x v="2"/>
    <x v="0"/>
    <s v="id 100   2,0 m füles heveder /8104779"/>
    <n v="20"/>
    <n v="340.7"/>
    <n v="6814"/>
    <n v="3.79"/>
    <s v="EUR"/>
    <n v="378.19"/>
    <n v="1600"/>
    <n v="1333.01"/>
    <n v="26660.2"/>
    <n v="4"/>
    <n v="1066.4080000000001"/>
    <x v="11"/>
    <n v="19846.2"/>
    <s v="n"/>
    <m/>
    <s v=""/>
    <n v="75.8"/>
  </r>
  <r>
    <x v="163"/>
    <x v="110"/>
    <d v="2026-02-20T00:00:00"/>
    <x v="0"/>
    <d v="2026-02-17T00:00:00"/>
    <n v="2"/>
    <s v="2102/1022"/>
    <x v="3"/>
    <x v="1"/>
    <s v="Csomagolási díj"/>
    <n v="1"/>
    <n v="1900"/>
    <n v="1900"/>
    <n v="0"/>
    <s v="EUR"/>
    <n v="378.19"/>
    <n v="3500"/>
    <n v="0"/>
    <n v="0"/>
    <n v="0"/>
    <n v="0"/>
    <x v="11"/>
    <n v="-1900"/>
    <s v="n"/>
    <m/>
    <s v=""/>
    <n v="0"/>
  </r>
  <r>
    <x v="163"/>
    <x v="110"/>
    <d v="2026-02-20T00:00:00"/>
    <x v="0"/>
    <d v="2026-02-17T00:00:00"/>
    <n v="2"/>
    <s v="2416/15390"/>
    <x v="4"/>
    <x v="0"/>
    <s v="6,5  PSO sekli EN13889 /8109173"/>
    <n v="8"/>
    <n v="2611.29"/>
    <n v="20890.32"/>
    <n v="19.5"/>
    <s v="EUR"/>
    <n v="378.19"/>
    <n v="7490"/>
    <n v="6858.48"/>
    <n v="54867.839999999997"/>
    <n v="4"/>
    <n v="2194.7136"/>
    <x v="11"/>
    <n v="33977.519999999997"/>
    <s v="n"/>
    <m/>
    <s v=""/>
    <n v="156"/>
  </r>
  <r>
    <x v="163"/>
    <x v="110"/>
    <d v="2026-02-20T00:00:00"/>
    <x v="0"/>
    <d v="2026-02-17T00:00:00"/>
    <n v="2"/>
    <s v="2416/15469"/>
    <x v="4"/>
    <x v="0"/>
    <s v="4,75  PSO sekli EN13889 /8120188"/>
    <n v="8"/>
    <n v="1179.03"/>
    <n v="9432.24"/>
    <n v="8.5"/>
    <s v="EUR"/>
    <n v="378.19"/>
    <n v="3280"/>
    <n v="2989.59"/>
    <n v="23916.720000000001"/>
    <n v="4"/>
    <n v="956.66880000000003"/>
    <x v="11"/>
    <n v="14484.480000000001"/>
    <s v="n"/>
    <m/>
    <s v=""/>
    <n v="68"/>
  </r>
  <r>
    <x v="163"/>
    <x v="110"/>
    <d v="2026-02-20T00:00:00"/>
    <x v="0"/>
    <d v="2026-02-17T00:00:00"/>
    <n v="2"/>
    <s v="2102/2431"/>
    <x v="3"/>
    <x v="1"/>
    <s v="*V.18 Fuvar"/>
    <n v="1"/>
    <n v="18534"/>
    <n v="18534"/>
    <n v="0"/>
    <s v="EUR"/>
    <n v="378.19"/>
    <n v="18534"/>
    <n v="0"/>
    <n v="0"/>
    <n v="0"/>
    <n v="0"/>
    <x v="11"/>
    <n v="-18534"/>
    <s v="n"/>
    <m/>
    <s v=""/>
    <n v="0"/>
  </r>
  <r>
    <x v="164"/>
    <x v="111"/>
    <d v="2026-02-20T00:00:00"/>
    <x v="0"/>
    <d v="2026-02-20T00:00:00"/>
    <n v="2"/>
    <s v="21113/28"/>
    <x v="2"/>
    <x v="0"/>
    <s v="irs 30   3,0/6 m körkötél Ök"/>
    <n v="2"/>
    <n v="1531.14"/>
    <n v="3062.28"/>
    <n v="0"/>
    <s v="Ft"/>
    <n v="0"/>
    <n v="7500"/>
    <n v="4762"/>
    <n v="9524"/>
    <n v="3.9"/>
    <n v="371.43599999999998"/>
    <x v="0"/>
    <n v="6461.7199999999993"/>
    <s v="n"/>
    <m/>
    <s v=""/>
    <n v="0"/>
  </r>
  <r>
    <x v="164"/>
    <x v="111"/>
    <d v="2026-02-20T00:00:00"/>
    <x v="0"/>
    <d v="2026-02-20T00:00:00"/>
    <n v="2"/>
    <s v="21112/14"/>
    <x v="2"/>
    <x v="0"/>
    <s v="irs 20   1,5/3  m körkötél Ök"/>
    <n v="1"/>
    <n v="605.70000000000005"/>
    <n v="605.70000000000005"/>
    <n v="0"/>
    <s v="Ft"/>
    <n v="0"/>
    <n v="3400"/>
    <n v="2210"/>
    <n v="2210"/>
    <n v="4.16"/>
    <n v="91.936000000000007"/>
    <x v="0"/>
    <n v="1604.3"/>
    <s v="n"/>
    <m/>
    <s v=""/>
    <n v="0"/>
  </r>
  <r>
    <x v="164"/>
    <x v="111"/>
    <d v="2026-02-20T00:00:00"/>
    <x v="0"/>
    <d v="2026-02-20T00:00:00"/>
    <n v="2"/>
    <s v="21215/123"/>
    <x v="2"/>
    <x v="0"/>
    <s v="id 500  4,0 m füles heveder Ök"/>
    <n v="1"/>
    <n v="2918.72"/>
    <n v="2918.72"/>
    <n v="0"/>
    <s v="Ft"/>
    <n v="0"/>
    <n v="14000"/>
    <n v="9047"/>
    <n v="9047"/>
    <n v="4.09"/>
    <n v="370.02229999999997"/>
    <x v="0"/>
    <n v="6128.2800000000007"/>
    <s v="n"/>
    <m/>
    <s v=""/>
    <n v="0"/>
  </r>
  <r>
    <x v="164"/>
    <x v="111"/>
    <d v="2026-02-20T00:00:00"/>
    <x v="0"/>
    <d v="2026-02-20T00:00:00"/>
    <n v="2"/>
    <s v="21215/122"/>
    <x v="2"/>
    <x v="0"/>
    <s v="id 500  3,0 m füles heveder Ök"/>
    <n v="2"/>
    <n v="2328.73"/>
    <n v="4657.46"/>
    <n v="0"/>
    <s v="Ft"/>
    <n v="0"/>
    <n v="11000"/>
    <n v="7029"/>
    <n v="14058"/>
    <n v="3.97"/>
    <n v="558.10260000000005"/>
    <x v="0"/>
    <n v="9400.5400000000009"/>
    <s v="n"/>
    <m/>
    <s v=""/>
    <n v="0"/>
  </r>
  <r>
    <x v="164"/>
    <x v="111"/>
    <d v="2026-02-20T00:00:00"/>
    <x v="0"/>
    <d v="2026-02-20T00:00:00"/>
    <n v="2"/>
    <s v="21215/894"/>
    <x v="2"/>
    <x v="0"/>
    <s v="id 500   5,0 m füles heveder Ök"/>
    <n v="3"/>
    <n v="4137.0200000000004"/>
    <n v="12411.060000000001"/>
    <n v="0"/>
    <s v="Ft"/>
    <n v="0"/>
    <n v="17000"/>
    <n v="10681"/>
    <n v="32043"/>
    <n v="3.79"/>
    <n v="1214.4296999999999"/>
    <x v="0"/>
    <n v="19631.939999999999"/>
    <s v="n"/>
    <m/>
    <s v=""/>
    <n v="0"/>
  </r>
  <r>
    <x v="164"/>
    <x v="111"/>
    <d v="2026-02-20T00:00:00"/>
    <x v="0"/>
    <d v="2026-02-20T00:00:00"/>
    <n v="2"/>
    <s v="21213/1205"/>
    <x v="2"/>
    <x v="0"/>
    <s v="id 300   2,5 m füles heveder Ök"/>
    <n v="1"/>
    <n v="1334.39"/>
    <n v="1334.39"/>
    <n v="0"/>
    <s v="Ft"/>
    <n v="0"/>
    <n v="6200"/>
    <n v="3980"/>
    <n v="3980"/>
    <n v="4.0199999999999996"/>
    <n v="159.99599999999998"/>
    <x v="0"/>
    <n v="2645.6099999999997"/>
    <s v="n"/>
    <m/>
    <s v=""/>
    <n v="0"/>
  </r>
  <r>
    <x v="164"/>
    <x v="111"/>
    <d v="2026-02-20T00:00:00"/>
    <x v="0"/>
    <d v="2026-02-20T00:00:00"/>
    <n v="2"/>
    <s v="21213/106"/>
    <x v="2"/>
    <x v="0"/>
    <s v="id 300   2,0 m füles heveder Ök"/>
    <n v="2"/>
    <n v="1037.28"/>
    <n v="2074.56"/>
    <n v="0"/>
    <s v="Ft"/>
    <n v="0"/>
    <n v="4600"/>
    <n v="3018"/>
    <n v="6036"/>
    <n v="4.26"/>
    <n v="257.13359999999994"/>
    <x v="0"/>
    <n v="3961.44"/>
    <s v="n"/>
    <m/>
    <s v=""/>
    <n v="0"/>
  </r>
  <r>
    <x v="164"/>
    <x v="111"/>
    <d v="2026-02-20T00:00:00"/>
    <x v="0"/>
    <d v="2026-02-20T00:00:00"/>
    <n v="2"/>
    <s v="21213/105"/>
    <x v="2"/>
    <x v="0"/>
    <s v="id 300   1,5 m füles heveder Ök"/>
    <n v="1"/>
    <n v="791.34"/>
    <n v="791.34"/>
    <n v="0"/>
    <s v="Ft"/>
    <n v="0"/>
    <n v="4600"/>
    <n v="2800"/>
    <n v="2800"/>
    <n v="3.47"/>
    <n v="97.16"/>
    <x v="0"/>
    <n v="2008.6599999999999"/>
    <s v="n"/>
    <m/>
    <s v=""/>
    <n v="0"/>
  </r>
  <r>
    <x v="164"/>
    <x v="111"/>
    <d v="2026-02-20T00:00:00"/>
    <x v="0"/>
    <d v="2026-02-20T00:00:00"/>
    <n v="2"/>
    <s v="21218/136"/>
    <x v="2"/>
    <x v="0"/>
    <s v="id 1000   5,0 m füles heveder Ök"/>
    <n v="4"/>
    <n v="9835.91"/>
    <n v="39343.64"/>
    <n v="0"/>
    <s v="Ft"/>
    <n v="0"/>
    <n v="42000"/>
    <n v="27699"/>
    <n v="110796"/>
    <n v="4.3099999999999996"/>
    <n v="4775.3075999999992"/>
    <x v="0"/>
    <n v="71452.36"/>
    <s v="n"/>
    <m/>
    <s v=""/>
    <n v="0"/>
  </r>
  <r>
    <x v="165"/>
    <x v="112"/>
    <d v="2026-02-20T00:00:00"/>
    <x v="0"/>
    <d v="2026-02-17T00:00:00"/>
    <n v="2"/>
    <s v="2511/537"/>
    <x v="10"/>
    <x v="0"/>
    <s v="QC-5A lemezmegfogó 50 mm /2506664,2506662"/>
    <n v="2"/>
    <n v="30352.05"/>
    <n v="60704.1"/>
    <n v="0"/>
    <s v="Ft"/>
    <n v="0"/>
    <n v="150180"/>
    <n v="83880"/>
    <n v="167760"/>
    <n v="0.6"/>
    <n v="1006.56"/>
    <x v="11"/>
    <n v="107055.9"/>
    <s v="n"/>
    <m/>
    <s v=""/>
    <n v="0"/>
  </r>
  <r>
    <x v="165"/>
    <x v="112"/>
    <d v="2026-02-20T00:00:00"/>
    <x v="0"/>
    <d v="2026-02-17T00:00:00"/>
    <n v="2"/>
    <s v="2612/15278"/>
    <x v="16"/>
    <x v="0"/>
    <s v="KME 2000 C  emelőmágnes 2000 kg /2503276,2503237"/>
    <n v="2"/>
    <n v="151007.48000000001"/>
    <n v="302014.96000000002"/>
    <n v="0"/>
    <s v="Ft"/>
    <n v="0"/>
    <n v="620000"/>
    <n v="399600"/>
    <n v="799200"/>
    <n v="1.5"/>
    <n v="11988"/>
    <x v="11"/>
    <n v="497185.04"/>
    <s v="n"/>
    <m/>
    <s v=""/>
    <n v="0"/>
  </r>
  <r>
    <x v="165"/>
    <x v="112"/>
    <d v="2026-02-20T00:00:00"/>
    <x v="0"/>
    <d v="2026-02-17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11"/>
    <n v="-1900"/>
    <s v="n"/>
    <m/>
    <s v=""/>
    <n v="0"/>
  </r>
  <r>
    <x v="165"/>
    <x v="112"/>
    <d v="2026-02-20T00:00:00"/>
    <x v="0"/>
    <d v="2026-02-17T00:00:00"/>
    <n v="2"/>
    <s v="2102/2432"/>
    <x v="3"/>
    <x v="1"/>
    <s v="*V.19 Fuvar"/>
    <n v="1"/>
    <n v="19216.05"/>
    <n v="19216.05"/>
    <n v="0"/>
    <s v="Ft"/>
    <n v="0"/>
    <n v="18534"/>
    <n v="10000"/>
    <n v="10000"/>
    <n v="0"/>
    <n v="0"/>
    <x v="11"/>
    <n v="-9216.0499999999993"/>
    <s v="n"/>
    <m/>
    <s v=""/>
    <n v="0"/>
  </r>
  <r>
    <x v="166"/>
    <x v="113"/>
    <d v="2026-02-20T00:00:00"/>
    <x v="0"/>
    <d v="2026-02-20T00:00:00"/>
    <n v="2"/>
    <s v="1313/21266"/>
    <x v="7"/>
    <x v="0"/>
    <s v="KML 3000 futómacska lánccal 102-203 mm 6 m"/>
    <n v="1"/>
    <n v="49705.440000000002"/>
    <n v="49705.440000000002"/>
    <n v="0"/>
    <s v="Ft"/>
    <n v="0"/>
    <n v="130595"/>
    <n v="105870"/>
    <n v="105870"/>
    <n v="1"/>
    <n v="1058.7"/>
    <x v="6"/>
    <n v="56164.56"/>
    <s v="n"/>
    <m/>
    <s v=""/>
    <n v="0"/>
  </r>
  <r>
    <x v="166"/>
    <x v="113"/>
    <d v="2026-02-20T00:00:00"/>
    <x v="0"/>
    <d v="2026-02-20T00:00:00"/>
    <n v="2"/>
    <s v="1311/2857"/>
    <x v="7"/>
    <x v="0"/>
    <s v="GLE 3000 6,0/6,0 m kézi láncos emelő"/>
    <n v="1"/>
    <n v="39455.74"/>
    <n v="39455.74"/>
    <n v="0"/>
    <s v="Ft"/>
    <n v="0"/>
    <n v="161720"/>
    <n v="129380"/>
    <n v="129380"/>
    <n v="1.5"/>
    <n v="1940.7"/>
    <x v="6"/>
    <n v="89924.260000000009"/>
    <s v="n"/>
    <m/>
    <s v=""/>
    <n v="0"/>
  </r>
  <r>
    <x v="166"/>
    <x v="113"/>
    <d v="2026-02-20T00:00:00"/>
    <x v="0"/>
    <d v="2026-02-20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6"/>
    <n v="-1900"/>
    <s v="n"/>
    <m/>
    <s v=""/>
    <n v="0"/>
  </r>
  <r>
    <x v="166"/>
    <x v="113"/>
    <d v="2026-02-20T00:00:00"/>
    <x v="0"/>
    <d v="2026-02-20T00:00:00"/>
    <n v="2"/>
    <s v="2102/1156"/>
    <x v="3"/>
    <x v="1"/>
    <s v="*V.10 Fuvar"/>
    <n v="1"/>
    <n v="15680"/>
    <n v="15680"/>
    <n v="0"/>
    <s v="Ft"/>
    <n v="0"/>
    <n v="15680"/>
    <n v="0"/>
    <n v="0"/>
    <n v="0"/>
    <n v="0"/>
    <x v="6"/>
    <n v="-15680"/>
    <s v="n"/>
    <m/>
    <s v=""/>
    <n v="0"/>
  </r>
  <r>
    <x v="167"/>
    <x v="114"/>
    <d v="2026-02-20T00:00:00"/>
    <x v="0"/>
    <d v="2026-02-20T00:00:00"/>
    <n v="2"/>
    <s v="21219/16546"/>
    <x v="2"/>
    <x v="0"/>
    <s v="idd 2000 10 m füles heveder 4 rétegű heveder, 20000 kg A02719-A02723"/>
    <n v="2"/>
    <n v="48922.9"/>
    <n v="97845.8"/>
    <n v="0"/>
    <s v="Ft"/>
    <n v="0"/>
    <n v="205490"/>
    <n v="154700"/>
    <n v="309400"/>
    <n v="5.87"/>
    <n v="18161.78"/>
    <x v="8"/>
    <n v="211554.2"/>
    <s v="n"/>
    <m/>
    <s v=""/>
    <n v="0"/>
  </r>
  <r>
    <x v="167"/>
    <x v="114"/>
    <d v="2026-02-20T00:00:00"/>
    <x v="0"/>
    <d v="2026-02-20T00:00:00"/>
    <n v="2"/>
    <s v="221117/28051"/>
    <x v="18"/>
    <x v="0"/>
    <s v="A 25 6,0 m drótkötél /550mm füllel/ 223-234"/>
    <n v="12"/>
    <n v="26958"/>
    <n v="323496"/>
    <n v="0"/>
    <s v="Ft"/>
    <n v="0"/>
    <n v="44930"/>
    <n v="38200"/>
    <n v="458400"/>
    <n v="2"/>
    <n v="9168"/>
    <x v="8"/>
    <n v="134904"/>
    <s v="n"/>
    <m/>
    <s v=""/>
    <n v="0"/>
  </r>
  <r>
    <x v="168"/>
    <x v="115"/>
    <d v="2026-02-20T00:00:00"/>
    <x v="0"/>
    <d v="2026-02-20T00:00:00"/>
    <n v="2"/>
    <s v="282/23794"/>
    <x v="15"/>
    <x v="0"/>
    <s v="PLDW M8 emelőszem 300 kg L=80mm"/>
    <n v="1"/>
    <n v="21931.58"/>
    <n v="21931.58"/>
    <n v="0"/>
    <s v="Ft"/>
    <n v="0"/>
    <n v="46500"/>
    <n v="39525"/>
    <n v="39525"/>
    <n v="1.25"/>
    <n v="494.0625"/>
    <x v="3"/>
    <n v="17593.419999999998"/>
    <s v="n"/>
    <m/>
    <s v=""/>
    <n v="0"/>
  </r>
  <r>
    <x v="168"/>
    <x v="115"/>
    <d v="2026-02-20T00:00:00"/>
    <x v="0"/>
    <d v="2026-02-20T00:00:00"/>
    <n v="2"/>
    <s v="2102/24796"/>
    <x v="3"/>
    <x v="1"/>
    <s v="*M.108 Fuvar"/>
    <n v="1"/>
    <n v="1637"/>
    <n v="1637"/>
    <n v="0"/>
    <s v="Ft"/>
    <n v="0"/>
    <n v="1637"/>
    <n v="0"/>
    <n v="0"/>
    <n v="0"/>
    <n v="0"/>
    <x v="3"/>
    <n v="-1637"/>
    <s v="n"/>
    <m/>
    <s v=""/>
    <n v="0"/>
  </r>
  <r>
    <x v="169"/>
    <x v="10"/>
    <d v="2026-02-19T00:00:00"/>
    <x v="0"/>
    <d v="2026-02-13T00:00:00"/>
    <n v="2"/>
    <s v="2101/27404"/>
    <x v="6"/>
    <x v="0"/>
    <s v="T19 Teherpróba és vizsgálati díj melléklet szerint"/>
    <n v="1"/>
    <n v="5100"/>
    <n v="5100"/>
    <n v="0"/>
    <s v="Ft"/>
    <n v="0"/>
    <n v="8500"/>
    <n v="8500"/>
    <n v="8500"/>
    <n v="10"/>
    <n v="850"/>
    <x v="0"/>
    <n v="3400"/>
    <s v="n"/>
    <m/>
    <s v=""/>
    <n v="0"/>
  </r>
  <r>
    <x v="169"/>
    <x v="10"/>
    <d v="2026-02-19T00:00:00"/>
    <x v="0"/>
    <d v="2026-02-13T00:00:00"/>
    <n v="2"/>
    <s v="2317/636"/>
    <x v="1"/>
    <x v="0"/>
    <s v="8,0 biztosító lemez"/>
    <n v="4"/>
    <n v="169.41"/>
    <n v="677.64"/>
    <n v="0"/>
    <s v="Ft"/>
    <n v="0"/>
    <n v="890"/>
    <n v="1210"/>
    <n v="4840"/>
    <n v="14.26"/>
    <n v="690.18399999999997"/>
    <x v="0"/>
    <n v="4162.3599999999997"/>
    <s v="n"/>
    <m/>
    <s v=""/>
    <n v="0"/>
  </r>
  <r>
    <x v="169"/>
    <x v="10"/>
    <d v="2026-02-19T00:00:00"/>
    <x v="0"/>
    <d v="2026-02-13T00:00:00"/>
    <n v="2"/>
    <s v="2317/567"/>
    <x v="1"/>
    <x v="0"/>
    <s v="234 ágú  adattábla"/>
    <n v="1"/>
    <n v="243.73"/>
    <n v="243.73"/>
    <n v="0"/>
    <s v="Ft"/>
    <n v="0"/>
    <n v="1485"/>
    <n v="1485"/>
    <n v="1485"/>
    <n v="5"/>
    <n v="74.25"/>
    <x v="0"/>
    <n v="1241.27"/>
    <s v="n"/>
    <m/>
    <s v=""/>
    <n v="0"/>
  </r>
  <r>
    <x v="170"/>
    <x v="10"/>
    <d v="2026-02-19T00:00:00"/>
    <x v="0"/>
    <d v="2026-02-13T00:00:00"/>
    <n v="2"/>
    <s v="2101/27392"/>
    <x v="6"/>
    <x v="0"/>
    <s v="T16 Teherpróba és vizsgálati díj melléklet szerint"/>
    <n v="1"/>
    <n v="10560"/>
    <n v="10560"/>
    <n v="0"/>
    <s v="Ft"/>
    <n v="0"/>
    <n v="17600"/>
    <n v="17600"/>
    <n v="17600"/>
    <n v="10"/>
    <n v="1760"/>
    <x v="0"/>
    <n v="7040"/>
    <s v="n"/>
    <m/>
    <s v=""/>
    <n v="0"/>
  </r>
  <r>
    <x v="170"/>
    <x v="10"/>
    <d v="2026-02-19T00:00:00"/>
    <x v="0"/>
    <d v="2026-02-13T00:00:00"/>
    <n v="2"/>
    <s v="4131/300"/>
    <x v="0"/>
    <x v="0"/>
    <s v="RLSK 10 láncos feszítő 9200lbs láncos feszítő 9200lbs"/>
    <n v="1"/>
    <n v="5586.69"/>
    <n v="5586.69"/>
    <n v="0"/>
    <s v="Ft"/>
    <n v="0"/>
    <n v="13760"/>
    <n v="13760"/>
    <n v="13760"/>
    <n v="5"/>
    <n v="688"/>
    <x v="0"/>
    <n v="8173.31"/>
    <s v="n"/>
    <m/>
    <s v=""/>
    <n v="0"/>
  </r>
  <r>
    <x v="170"/>
    <x v="10"/>
    <d v="2026-02-19T00:00:00"/>
    <x v="0"/>
    <d v="2026-02-13T00:00:00"/>
    <n v="2"/>
    <s v="2104/982"/>
    <x v="5"/>
    <x v="1"/>
    <s v="Javítási rezsi óradíj"/>
    <n v="0.1"/>
    <n v="7195.04"/>
    <n v="719.50400000000002"/>
    <n v="0"/>
    <s v="Ft"/>
    <n v="0"/>
    <n v="12000"/>
    <n v="12000"/>
    <n v="1200"/>
    <n v="0"/>
    <n v="0"/>
    <x v="0"/>
    <n v="480.49599999999998"/>
    <s v="n"/>
    <m/>
    <s v=""/>
    <n v="0"/>
  </r>
  <r>
    <x v="170"/>
    <x v="10"/>
    <d v="2026-02-19T00:00:00"/>
    <x v="0"/>
    <d v="2026-02-13T00:00:00"/>
    <n v="2"/>
    <s v="2317/4454"/>
    <x v="1"/>
    <x v="0"/>
    <s v="Alutábla  RLS BAU"/>
    <n v="8"/>
    <n v="165.41"/>
    <n v="1323.28"/>
    <n v="0"/>
    <s v="Ft"/>
    <n v="0"/>
    <n v="960"/>
    <n v="960"/>
    <n v="7680"/>
    <n v="5"/>
    <n v="384"/>
    <x v="0"/>
    <n v="6356.72"/>
    <s v="n"/>
    <m/>
    <s v=""/>
    <n v="0"/>
  </r>
  <r>
    <x v="170"/>
    <x v="10"/>
    <d v="2026-02-19T00:00:00"/>
    <x v="0"/>
    <d v="2026-02-13T00:00:00"/>
    <n v="2"/>
    <s v="2317/631"/>
    <x v="1"/>
    <x v="0"/>
    <s v="10 biztosító lemez /4mm csavarral/"/>
    <n v="2"/>
    <n v="184.97"/>
    <n v="369.94"/>
    <n v="0"/>
    <s v="Ft"/>
    <n v="0"/>
    <n v="1018"/>
    <n v="1135"/>
    <n v="2270"/>
    <n v="8.61"/>
    <n v="195.44699999999997"/>
    <x v="0"/>
    <n v="1900.06"/>
    <s v="n"/>
    <m/>
    <s v=""/>
    <n v="0"/>
  </r>
  <r>
    <x v="171"/>
    <x v="87"/>
    <d v="2026-02-19T00:00:00"/>
    <x v="0"/>
    <d v="2026-02-19T00:00:00"/>
    <n v="2"/>
    <s v="2611/4328"/>
    <x v="16"/>
    <x v="0"/>
    <s v="NEO 1000 emelőmágnes 1000 kg"/>
    <n v="1"/>
    <n v="408704.41"/>
    <n v="408704.41"/>
    <n v="0"/>
    <s v="Ft"/>
    <n v="0"/>
    <n v="623000"/>
    <n v="560700"/>
    <n v="560700"/>
    <n v="2"/>
    <n v="11214"/>
    <x v="2"/>
    <n v="151995.59000000003"/>
    <s v="n"/>
    <m/>
    <s v=""/>
    <n v="0"/>
  </r>
  <r>
    <x v="172"/>
    <x v="32"/>
    <d v="2026-02-19T00:00:00"/>
    <x v="0"/>
    <d v="2026-02-09T00:00:00"/>
    <n v="2"/>
    <s v="2101/27377"/>
    <x v="6"/>
    <x v="0"/>
    <s v="T1 Teherpróba és vizsgálati díj melléklet szerint"/>
    <n v="1"/>
    <n v="284730"/>
    <n v="284730"/>
    <n v="0"/>
    <s v="Ft"/>
    <n v="0"/>
    <n v="474550"/>
    <n v="474550"/>
    <n v="474550"/>
    <n v="10"/>
    <n v="47455"/>
    <x v="0"/>
    <n v="189820"/>
    <s v="n"/>
    <m/>
    <s v=""/>
    <n v="0"/>
  </r>
  <r>
    <x v="172"/>
    <x v="32"/>
    <d v="2026-02-19T00:00:00"/>
    <x v="0"/>
    <d v="2026-02-09T00:00:00"/>
    <n v="2"/>
    <s v="2103/26736"/>
    <x v="14"/>
    <x v="1"/>
    <s v="T Kiszállási díj Budapest"/>
    <n v="1"/>
    <n v="8360"/>
    <n v="8360"/>
    <n v="0"/>
    <s v="Ft"/>
    <n v="0"/>
    <n v="15000"/>
    <n v="15000"/>
    <n v="15000"/>
    <n v="0"/>
    <n v="0"/>
    <x v="0"/>
    <n v="6640"/>
    <s v="n"/>
    <m/>
    <s v=""/>
    <n v="0"/>
  </r>
  <r>
    <x v="172"/>
    <x v="32"/>
    <d v="2026-02-19T00:00:00"/>
    <x v="0"/>
    <d v="2026-02-09T00:00:00"/>
    <n v="2"/>
    <s v="2327/10316"/>
    <x v="1"/>
    <x v="0"/>
    <s v="SFGW 16 kiakadásgátló"/>
    <n v="2"/>
    <n v="2812.37"/>
    <n v="5624.74"/>
    <n v="0"/>
    <s v="Ft"/>
    <n v="0"/>
    <n v="5870"/>
    <n v="5870"/>
    <n v="11740"/>
    <n v="5"/>
    <n v="587"/>
    <x v="0"/>
    <n v="6115.26"/>
    <s v="n"/>
    <m/>
    <s v=""/>
    <n v="0"/>
  </r>
  <r>
    <x v="172"/>
    <x v="32"/>
    <d v="2026-02-19T00:00:00"/>
    <x v="0"/>
    <d v="2026-02-09T00:00:00"/>
    <n v="2"/>
    <s v="2317/751"/>
    <x v="1"/>
    <x v="0"/>
    <s v="RLSP 10-8 biztosító csap"/>
    <n v="16"/>
    <n v="145.5"/>
    <n v="2328"/>
    <n v="0"/>
    <s v="Ft"/>
    <n v="0"/>
    <n v="820"/>
    <n v="820"/>
    <n v="13120"/>
    <n v="5"/>
    <n v="656"/>
    <x v="0"/>
    <n v="10792"/>
    <s v="n"/>
    <m/>
    <s v=""/>
    <n v="0"/>
  </r>
  <r>
    <x v="172"/>
    <x v="32"/>
    <d v="2026-02-19T00:00:00"/>
    <x v="0"/>
    <d v="2026-02-09T00:00:00"/>
    <n v="2"/>
    <s v="23112/739"/>
    <x v="1"/>
    <x v="0"/>
    <s v="KLG 10  teherlánc G80"/>
    <n v="3.5"/>
    <n v="1165.22"/>
    <n v="4078.27"/>
    <n v="0"/>
    <s v="Ft"/>
    <n v="0"/>
    <n v="4185"/>
    <n v="4185"/>
    <n v="14647.5"/>
    <n v="5"/>
    <n v="732.375"/>
    <x v="0"/>
    <n v="10569.23"/>
    <s v="n"/>
    <m/>
    <s v=""/>
    <n v="0"/>
  </r>
  <r>
    <x v="172"/>
    <x v="32"/>
    <d v="2026-02-19T00:00:00"/>
    <x v="0"/>
    <d v="2026-02-09T00:00:00"/>
    <n v="2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0"/>
    <n v="4804.96"/>
    <s v="n"/>
    <m/>
    <s v=""/>
    <n v="0"/>
  </r>
  <r>
    <x v="172"/>
    <x v="32"/>
    <d v="2026-02-19T00:00:00"/>
    <x v="0"/>
    <d v="2026-02-09T00:00:00"/>
    <n v="2"/>
    <s v="2317/4430"/>
    <x v="1"/>
    <x v="0"/>
    <s v="Érvényességi tábla"/>
    <n v="119"/>
    <n v="239.51"/>
    <n v="28501.69"/>
    <n v="0"/>
    <s v="Ft"/>
    <n v="0"/>
    <n v="1325"/>
    <n v="1325"/>
    <n v="157675"/>
    <n v="5"/>
    <n v="7883.75"/>
    <x v="0"/>
    <n v="129173.31"/>
    <s v="n"/>
    <m/>
    <s v=""/>
    <n v="0"/>
  </r>
  <r>
    <x v="172"/>
    <x v="32"/>
    <d v="2026-02-19T00:00:00"/>
    <x v="0"/>
    <d v="2026-02-09T00:00:00"/>
    <n v="2"/>
    <s v="2317/4454"/>
    <x v="1"/>
    <x v="0"/>
    <s v="Alutábla  RLS BAU"/>
    <n v="1"/>
    <n v="165.41"/>
    <n v="165.41"/>
    <n v="0"/>
    <s v="Ft"/>
    <n v="0"/>
    <n v="960"/>
    <n v="960"/>
    <n v="960"/>
    <n v="5"/>
    <n v="48"/>
    <x v="0"/>
    <n v="794.59"/>
    <s v="n"/>
    <m/>
    <s v=""/>
    <n v="0"/>
  </r>
  <r>
    <x v="172"/>
    <x v="32"/>
    <d v="2026-02-19T00:00:00"/>
    <x v="0"/>
    <d v="2026-02-09T00:00:00"/>
    <n v="2"/>
    <s v="2317/25172"/>
    <x v="1"/>
    <x v="0"/>
    <s v="Alutábla  RLS 10"/>
    <n v="1"/>
    <n v="164.3"/>
    <n v="164.3"/>
    <n v="0"/>
    <s v="Ft"/>
    <n v="0"/>
    <n v="960"/>
    <n v="960"/>
    <n v="960"/>
    <n v="5"/>
    <n v="48"/>
    <x v="0"/>
    <n v="795.7"/>
    <s v="n"/>
    <m/>
    <s v=""/>
    <n v="0"/>
  </r>
  <r>
    <x v="172"/>
    <x v="32"/>
    <d v="2026-02-19T00:00:00"/>
    <x v="0"/>
    <d v="2026-02-09T00:00:00"/>
    <n v="2"/>
    <s v="2317/636"/>
    <x v="1"/>
    <x v="0"/>
    <s v="8,0 biztosító lemez"/>
    <n v="2"/>
    <n v="169.41"/>
    <n v="338.82"/>
    <n v="0"/>
    <s v="Ft"/>
    <n v="0"/>
    <n v="890"/>
    <n v="1210"/>
    <n v="2420"/>
    <n v="14.26"/>
    <n v="345.09199999999998"/>
    <x v="0"/>
    <n v="2081.1799999999998"/>
    <s v="n"/>
    <m/>
    <s v=""/>
    <n v="0"/>
  </r>
  <r>
    <x v="172"/>
    <x v="32"/>
    <d v="2026-02-19T00:00:00"/>
    <x v="0"/>
    <d v="2026-02-09T00:00:00"/>
    <n v="2"/>
    <s v="2317/2842"/>
    <x v="1"/>
    <x v="0"/>
    <s v="4mm lánctoldó"/>
    <n v="119"/>
    <n v="34.18"/>
    <n v="4067.42"/>
    <n v="0"/>
    <s v="Ft"/>
    <n v="0"/>
    <n v="190"/>
    <n v="190"/>
    <n v="22610"/>
    <n v="5"/>
    <n v="1130.5"/>
    <x v="0"/>
    <n v="18542.580000000002"/>
    <s v="n"/>
    <m/>
    <s v=""/>
    <n v="0"/>
  </r>
  <r>
    <x v="172"/>
    <x v="32"/>
    <d v="2026-02-19T00:00:00"/>
    <x v="0"/>
    <d v="2026-02-09T00:00:00"/>
    <n v="2"/>
    <s v="2317/633"/>
    <x v="1"/>
    <x v="0"/>
    <s v="16  biztosító lemez"/>
    <n v="2"/>
    <n v="284.56"/>
    <n v="569.12"/>
    <n v="0"/>
    <s v="Ft"/>
    <n v="0"/>
    <n v="1390"/>
    <n v="1950"/>
    <n v="3900"/>
    <n v="15.05"/>
    <n v="586.95000000000005"/>
    <x v="0"/>
    <n v="3330.88"/>
    <s v="n"/>
    <m/>
    <s v=""/>
    <n v="0"/>
  </r>
  <r>
    <x v="172"/>
    <x v="32"/>
    <d v="2026-02-19T00:00:00"/>
    <x v="0"/>
    <d v="2026-02-09T00:00:00"/>
    <n v="2"/>
    <s v="2317/632"/>
    <x v="1"/>
    <x v="0"/>
    <s v="13 biztosító lemez"/>
    <n v="2"/>
    <n v="256.43"/>
    <n v="512.86"/>
    <n v="0"/>
    <s v="Ft"/>
    <n v="0"/>
    <n v="1340"/>
    <n v="1840"/>
    <n v="3680"/>
    <n v="14.51"/>
    <n v="533.96799999999996"/>
    <x v="0"/>
    <n v="3167.14"/>
    <s v="n"/>
    <m/>
    <s v=""/>
    <n v="0"/>
  </r>
  <r>
    <x v="172"/>
    <x v="32"/>
    <d v="2026-02-19T00:00:00"/>
    <x v="0"/>
    <d v="2026-02-09T00:00:00"/>
    <n v="2"/>
    <s v="2317/631"/>
    <x v="1"/>
    <x v="0"/>
    <s v="10 biztosító lemez /4mm csavarral/"/>
    <n v="11"/>
    <n v="184.97"/>
    <n v="2034.67"/>
    <n v="0"/>
    <s v="Ft"/>
    <n v="0"/>
    <n v="1018"/>
    <n v="1670"/>
    <n v="18370"/>
    <n v="18.66"/>
    <n v="3427.8420000000001"/>
    <x v="0"/>
    <n v="16335.33"/>
    <s v="n"/>
    <m/>
    <s v=""/>
    <n v="0"/>
  </r>
  <r>
    <x v="172"/>
    <x v="32"/>
    <d v="2026-02-19T00:00:00"/>
    <x v="0"/>
    <d v="2026-02-09T00:00:00"/>
    <n v="2"/>
    <s v="2317/631"/>
    <x v="1"/>
    <x v="0"/>
    <s v="10 biztosító lemez /4mm csavarral/"/>
    <n v="2"/>
    <n v="184.97"/>
    <n v="369.94"/>
    <n v="0"/>
    <s v="Ft"/>
    <n v="0"/>
    <n v="1018"/>
    <n v="1670"/>
    <n v="3340"/>
    <n v="18.66"/>
    <n v="623.24400000000003"/>
    <x v="0"/>
    <n v="2970.06"/>
    <s v="n"/>
    <m/>
    <s v=""/>
    <n v="0"/>
  </r>
  <r>
    <x v="172"/>
    <x v="32"/>
    <d v="2026-02-19T00:00:00"/>
    <x v="0"/>
    <d v="2026-02-09T00:00:00"/>
    <n v="2"/>
    <s v="2317/566"/>
    <x v="1"/>
    <x v="0"/>
    <s v="1 ágú  adattábla"/>
    <n v="1"/>
    <n v="267.83999999999997"/>
    <n v="267.83999999999997"/>
    <n v="0"/>
    <s v="Ft"/>
    <n v="0"/>
    <n v="1485"/>
    <n v="1485"/>
    <n v="1485"/>
    <n v="5"/>
    <n v="74.25"/>
    <x v="0"/>
    <n v="1217.1600000000001"/>
    <s v="n"/>
    <m/>
    <s v=""/>
    <n v="0"/>
  </r>
  <r>
    <x v="173"/>
    <x v="99"/>
    <d v="2026-02-19T00:00:00"/>
    <x v="0"/>
    <d v="2026-02-13T00:00:00"/>
    <n v="2"/>
    <s v="21112/15"/>
    <x v="2"/>
    <x v="0"/>
    <s v="irs 20  2,0/4  m körkötél Ök"/>
    <n v="4"/>
    <n v="847.79"/>
    <n v="3391.16"/>
    <n v="0"/>
    <s v="Ft"/>
    <n v="0"/>
    <n v="4200"/>
    <n v="2100"/>
    <n v="8400"/>
    <n v="1.65"/>
    <n v="138.6"/>
    <x v="0"/>
    <n v="5008.84"/>
    <s v="n"/>
    <m/>
    <s v=""/>
    <n v="0"/>
  </r>
  <r>
    <x v="173"/>
    <x v="99"/>
    <d v="2026-02-19T00:00:00"/>
    <x v="0"/>
    <d v="2026-02-13T00:00:00"/>
    <n v="2"/>
    <s v="21112/13"/>
    <x v="2"/>
    <x v="0"/>
    <s v="irs 20   1,0/2  m körkötél Ök"/>
    <n v="4"/>
    <n v="420.21"/>
    <n v="1680.84"/>
    <n v="0"/>
    <s v="Ft"/>
    <n v="0"/>
    <n v="2600"/>
    <n v="1300"/>
    <n v="5200"/>
    <n v="1.65"/>
    <n v="85.8"/>
    <x v="0"/>
    <n v="3519.16"/>
    <s v="n"/>
    <m/>
    <s v=""/>
    <n v="0"/>
  </r>
  <r>
    <x v="173"/>
    <x v="99"/>
    <d v="2026-02-19T00:00:00"/>
    <x v="0"/>
    <d v="2026-02-13T00:00:00"/>
    <n v="2"/>
    <s v="21213/109"/>
    <x v="2"/>
    <x v="0"/>
    <s v="id 300  5,0 m füles heveder Ök"/>
    <n v="4"/>
    <n v="1968.08"/>
    <n v="7872.32"/>
    <n v="0"/>
    <s v="Ft"/>
    <n v="0"/>
    <n v="9400"/>
    <n v="4700"/>
    <n v="18800"/>
    <n v="1.65"/>
    <n v="310.2"/>
    <x v="0"/>
    <n v="10927.68"/>
    <s v="n"/>
    <m/>
    <s v=""/>
    <n v="0"/>
  </r>
  <r>
    <x v="173"/>
    <x v="99"/>
    <d v="2026-02-19T00:00:00"/>
    <x v="0"/>
    <d v="2026-02-13T00:00:00"/>
    <n v="2"/>
    <s v="21212/98"/>
    <x v="2"/>
    <x v="0"/>
    <s v="id 200   3,0 m füles heveder Ök"/>
    <n v="4"/>
    <n v="889.9"/>
    <n v="3559.6"/>
    <n v="0"/>
    <s v="Ft"/>
    <n v="0"/>
    <n v="4000"/>
    <n v="2000"/>
    <n v="8000"/>
    <n v="1.65"/>
    <n v="132"/>
    <x v="0"/>
    <n v="4440.3999999999996"/>
    <s v="n"/>
    <m/>
    <s v=""/>
    <n v="0"/>
  </r>
  <r>
    <x v="173"/>
    <x v="99"/>
    <d v="2026-02-19T00:00:00"/>
    <x v="0"/>
    <d v="2026-02-13T00:00:00"/>
    <n v="2"/>
    <s v="259/1100"/>
    <x v="10"/>
    <x v="0"/>
    <s v="HCF20mh  mechanikus daruvilla 2000 kg 52"/>
    <n v="1"/>
    <n v="219186.41"/>
    <n v="219186.41"/>
    <n v="0"/>
    <s v="Ft"/>
    <n v="0"/>
    <n v="449100"/>
    <n v="381735"/>
    <n v="381735"/>
    <n v="1.25"/>
    <n v="4771.6875"/>
    <x v="0"/>
    <n v="162548.59"/>
    <s v="n"/>
    <m/>
    <s v=""/>
    <n v="0"/>
  </r>
  <r>
    <x v="173"/>
    <x v="99"/>
    <d v="2026-02-19T00:00:00"/>
    <x v="0"/>
    <d v="2026-02-13T00:00:00"/>
    <n v="2"/>
    <s v="2416/15388"/>
    <x v="4"/>
    <x v="0"/>
    <s v="2 PSO sekli EN13889"/>
    <n v="8"/>
    <n v="375.7"/>
    <n v="3005.6"/>
    <n v="0"/>
    <s v="Ft"/>
    <n v="0"/>
    <n v="1030"/>
    <n v="773"/>
    <n v="6184"/>
    <n v="1.17"/>
    <n v="72.352800000000002"/>
    <x v="0"/>
    <n v="3178.4"/>
    <s v="n"/>
    <m/>
    <s v=""/>
    <n v="0"/>
  </r>
  <r>
    <x v="174"/>
    <x v="87"/>
    <d v="2026-02-19T00:00:00"/>
    <x v="0"/>
    <d v="2026-02-19T00:00:00"/>
    <n v="2"/>
    <s v="2611/9331"/>
    <x v="16"/>
    <x v="0"/>
    <s v="NEO 600 emelőmágnes 600 kg"/>
    <n v="2"/>
    <n v="210028.64"/>
    <n v="420057.28"/>
    <n v="0"/>
    <s v="Ft"/>
    <n v="0"/>
    <n v="318650"/>
    <n v="250000"/>
    <n v="500000"/>
    <n v="2"/>
    <n v="10000"/>
    <x v="2"/>
    <n v="79942.719999999972"/>
    <s v="n"/>
    <m/>
    <s v=""/>
    <n v="0"/>
  </r>
  <r>
    <x v="174"/>
    <x v="87"/>
    <d v="2026-02-19T00:00:00"/>
    <x v="0"/>
    <d v="2026-02-19T00:00:00"/>
    <n v="2"/>
    <s v="143/16946"/>
    <x v="9"/>
    <x v="1"/>
    <s v="D. 5 Fuvar"/>
    <n v="1"/>
    <n v="17187"/>
    <n v="17187"/>
    <n v="0"/>
    <s v="Ft"/>
    <n v="0"/>
    <n v="17187"/>
    <n v="0"/>
    <n v="0"/>
    <n v="0"/>
    <n v="0"/>
    <x v="2"/>
    <n v="-17187"/>
    <s v="n"/>
    <m/>
    <s v=""/>
    <n v="0"/>
  </r>
  <r>
    <x v="174"/>
    <x v="87"/>
    <d v="2026-02-19T00:00:00"/>
    <x v="0"/>
    <d v="2026-02-19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2"/>
    <n v="-1900"/>
    <s v="n"/>
    <m/>
    <s v=""/>
    <n v="0"/>
  </r>
  <r>
    <x v="175"/>
    <x v="116"/>
    <d v="2026-02-19T00:00:00"/>
    <x v="0"/>
    <d v="2026-02-13T00:00:00"/>
    <n v="2"/>
    <s v="22114/199"/>
    <x v="18"/>
    <x v="0"/>
    <s v="A 16 4,0 m drótkötél Hülyevek közötti távolság=3000mm 63-66"/>
    <n v="4"/>
    <n v="8525"/>
    <n v="34100"/>
    <n v="0"/>
    <s v="Ft"/>
    <n v="0"/>
    <n v="14210"/>
    <n v="14210"/>
    <n v="56840"/>
    <n v="5"/>
    <n v="2842"/>
    <x v="0"/>
    <n v="22740"/>
    <s v="i"/>
    <m/>
    <n v="1"/>
    <n v="0"/>
  </r>
  <r>
    <x v="175"/>
    <x v="116"/>
    <d v="2026-02-19T00:00:00"/>
    <x v="0"/>
    <d v="2026-02-13T00:00:00"/>
    <n v="2"/>
    <s v="22114/197"/>
    <x v="18"/>
    <x v="0"/>
    <s v="A 16 3,0 m drótkötél Hülyevek közötti távolság=2000mm 67-70"/>
    <n v="4"/>
    <n v="7904"/>
    <n v="31616"/>
    <n v="0"/>
    <s v="Ft"/>
    <n v="0"/>
    <n v="13175"/>
    <n v="13175"/>
    <n v="52700"/>
    <n v="5"/>
    <n v="2635"/>
    <x v="0"/>
    <n v="21084"/>
    <s v="i"/>
    <m/>
    <n v="1"/>
    <n v="0"/>
  </r>
  <r>
    <x v="176"/>
    <x v="117"/>
    <d v="2026-02-19T00:00:00"/>
    <x v="0"/>
    <d v="2026-02-12T00:00:00"/>
    <n v="2"/>
    <s v="2714/18919"/>
    <x v="19"/>
    <x v="0"/>
    <s v="VEH 1 villára szerelhető emelőhorog +PSO1,5+WHCS6 fémelemmmel"/>
    <n v="1"/>
    <n v="47412.29"/>
    <n v="47412.29"/>
    <n v="0"/>
    <s v="Ft"/>
    <n v="0"/>
    <n v="125000"/>
    <n v="125000"/>
    <n v="125000"/>
    <n v="5"/>
    <n v="6250"/>
    <x v="9"/>
    <n v="77587.709999999992"/>
    <s v="n"/>
    <m/>
    <s v=""/>
    <n v="0"/>
  </r>
  <r>
    <x v="177"/>
    <x v="32"/>
    <d v="2026-02-19T00:00:00"/>
    <x v="0"/>
    <d v="2026-02-12T00:00:00"/>
    <n v="2"/>
    <s v="2101/27429"/>
    <x v="6"/>
    <x v="0"/>
    <s v="T20 Teherpróba és vizsgálati díj melléklet szerint"/>
    <n v="1"/>
    <n v="8820"/>
    <n v="8820"/>
    <n v="0"/>
    <s v="Ft"/>
    <n v="0"/>
    <n v="14700"/>
    <n v="14700"/>
    <n v="14700"/>
    <n v="10"/>
    <n v="1470"/>
    <x v="0"/>
    <n v="5880"/>
    <s v="n"/>
    <m/>
    <s v=""/>
    <n v="0"/>
  </r>
  <r>
    <x v="177"/>
    <x v="32"/>
    <d v="2026-02-19T00:00:00"/>
    <x v="0"/>
    <d v="2026-02-12T00:00:00"/>
    <n v="2"/>
    <s v="2325/11566"/>
    <x v="1"/>
    <x v="0"/>
    <s v="KLHW 13 önzáró láncos horog"/>
    <n v="2"/>
    <n v="18478.12"/>
    <n v="36956.239999999998"/>
    <n v="0"/>
    <s v="Ft"/>
    <n v="0"/>
    <n v="36900"/>
    <n v="39900"/>
    <n v="79800"/>
    <n v="7.63"/>
    <n v="6088.74"/>
    <x v="0"/>
    <n v="42843.76"/>
    <s v="n"/>
    <m/>
    <s v=""/>
    <n v="0"/>
  </r>
  <r>
    <x v="177"/>
    <x v="32"/>
    <d v="2026-02-19T00:00:00"/>
    <x v="0"/>
    <d v="2026-02-12T00:00:00"/>
    <n v="2"/>
    <s v="2317/4430"/>
    <x v="1"/>
    <x v="0"/>
    <s v="Érvényességi tábla"/>
    <n v="2"/>
    <n v="239.51"/>
    <n v="479.02"/>
    <n v="0"/>
    <s v="Ft"/>
    <n v="0"/>
    <n v="1325"/>
    <n v="1325"/>
    <n v="2650"/>
    <n v="5"/>
    <n v="132.5"/>
    <x v="0"/>
    <n v="2170.98"/>
    <s v="n"/>
    <m/>
    <s v=""/>
    <n v="0"/>
  </r>
  <r>
    <x v="177"/>
    <x v="32"/>
    <d v="2026-02-19T00:00:00"/>
    <x v="0"/>
    <d v="2026-02-12T00:00:00"/>
    <n v="2"/>
    <s v="2317/24467"/>
    <x v="1"/>
    <x v="0"/>
    <s v="BKHLG 13-hoz javító készlet ÚJ"/>
    <n v="1"/>
    <n v="766.12"/>
    <n v="766.12"/>
    <n v="0"/>
    <s v="Ft"/>
    <n v="0"/>
    <n v="4145"/>
    <n v="5645"/>
    <n v="5645"/>
    <n v="14.3"/>
    <n v="807.23500000000001"/>
    <x v="0"/>
    <n v="4878.88"/>
    <s v="n"/>
    <m/>
    <s v=""/>
    <n v="0"/>
  </r>
  <r>
    <x v="177"/>
    <x v="32"/>
    <d v="2026-02-19T00:00:00"/>
    <x v="0"/>
    <d v="2026-02-12T00:00:00"/>
    <n v="2"/>
    <s v="2317/2842"/>
    <x v="1"/>
    <x v="0"/>
    <s v="4mm lánctoldó"/>
    <n v="2"/>
    <n v="34.18"/>
    <n v="68.36"/>
    <n v="0"/>
    <s v="Ft"/>
    <n v="0"/>
    <n v="190"/>
    <n v="190"/>
    <n v="380"/>
    <n v="5"/>
    <n v="19"/>
    <x v="0"/>
    <n v="311.64"/>
    <s v="n"/>
    <m/>
    <s v=""/>
    <n v="0"/>
  </r>
  <r>
    <x v="177"/>
    <x v="32"/>
    <d v="2026-02-19T00:00:00"/>
    <x v="0"/>
    <d v="2026-02-12T00:00:00"/>
    <n v="2"/>
    <s v="2327/786"/>
    <x v="1"/>
    <x v="0"/>
    <s v="1234 ágú  adattábla G100"/>
    <n v="1"/>
    <n v="828.86"/>
    <n v="828.86"/>
    <n v="0"/>
    <s v="Ft"/>
    <n v="0"/>
    <n v="3300"/>
    <n v="3300"/>
    <n v="3300"/>
    <n v="5"/>
    <n v="165"/>
    <x v="0"/>
    <n v="2471.14"/>
    <s v="n"/>
    <m/>
    <s v=""/>
    <n v="0"/>
  </r>
  <r>
    <x v="178"/>
    <x v="118"/>
    <d v="2026-02-19T00:00:00"/>
    <x v="0"/>
    <d v="2026-02-09T00:00:00"/>
    <n v="2"/>
    <s v="2101/26682"/>
    <x v="6"/>
    <x v="0"/>
    <s v="Műszaki vizsga 2922910"/>
    <n v="9"/>
    <n v="11500"/>
    <n v="103500"/>
    <n v="0"/>
    <s v="Ft"/>
    <n v="0"/>
    <n v="19200"/>
    <n v="19200"/>
    <n v="172800"/>
    <n v="10"/>
    <n v="17280"/>
    <x v="4"/>
    <n v="69300"/>
    <s v="n"/>
    <m/>
    <s v=""/>
    <n v="0"/>
  </r>
  <r>
    <x v="178"/>
    <x v="118"/>
    <d v="2026-02-19T00:00:00"/>
    <x v="0"/>
    <d v="2026-02-09T00:00:00"/>
    <n v="2"/>
    <s v="2103/26240"/>
    <x v="14"/>
    <x v="1"/>
    <s v="B. Kiszállási díj"/>
    <n v="1"/>
    <n v="39360"/>
    <n v="39360"/>
    <n v="0"/>
    <s v="Ft"/>
    <n v="0"/>
    <n v="68000"/>
    <n v="68000"/>
    <n v="68000"/>
    <n v="0"/>
    <n v="0"/>
    <x v="4"/>
    <n v="28640"/>
    <s v="n"/>
    <m/>
    <s v=""/>
    <n v="0"/>
  </r>
  <r>
    <x v="179"/>
    <x v="74"/>
    <d v="2026-02-19T00:00:00"/>
    <x v="0"/>
    <d v="2026-02-19T00:00:00"/>
    <n v="2"/>
    <s v="2327/10190"/>
    <x v="1"/>
    <x v="0"/>
    <s v="SFGW 13 kiakadásgátló  /narancs"/>
    <n v="18"/>
    <n v="2192.4"/>
    <n v="39463.200000000004"/>
    <n v="0"/>
    <s v="Ft"/>
    <n v="0"/>
    <n v="4650"/>
    <n v="4285"/>
    <n v="77130"/>
    <n v="3"/>
    <n v="2313.9"/>
    <x v="6"/>
    <n v="37666.799999999996"/>
    <s v="n"/>
    <m/>
    <s v=""/>
    <n v="0"/>
  </r>
  <r>
    <x v="179"/>
    <x v="74"/>
    <d v="2026-02-19T00:00:00"/>
    <x v="0"/>
    <d v="2026-02-19T00:00:00"/>
    <n v="2"/>
    <s v="2327/9367"/>
    <x v="1"/>
    <x v="0"/>
    <s v="SFGW 10 kiakadásgátló  /narancs"/>
    <n v="18"/>
    <n v="1388.65"/>
    <n v="24995.7"/>
    <n v="0"/>
    <s v="Ft"/>
    <n v="0"/>
    <n v="2950"/>
    <n v="2790"/>
    <n v="50220"/>
    <n v="3"/>
    <n v="1506.6"/>
    <x v="6"/>
    <n v="25224.3"/>
    <s v="n"/>
    <m/>
    <s v=""/>
    <n v="0"/>
  </r>
  <r>
    <x v="179"/>
    <x v="74"/>
    <d v="2026-02-19T00:00:00"/>
    <x v="0"/>
    <d v="2026-02-19T00:00:00"/>
    <n v="2"/>
    <s v="2102/3973"/>
    <x v="3"/>
    <x v="1"/>
    <s v="*V.23 Fuvar"/>
    <n v="1"/>
    <n v="2154"/>
    <n v="2154"/>
    <n v="0"/>
    <s v="Ft"/>
    <n v="0"/>
    <n v="2154"/>
    <n v="0"/>
    <n v="0"/>
    <n v="0"/>
    <n v="0"/>
    <x v="6"/>
    <n v="-2154"/>
    <s v="n"/>
    <m/>
    <s v=""/>
    <n v="0"/>
  </r>
  <r>
    <x v="180"/>
    <x v="65"/>
    <d v="2026-02-19T00:00:00"/>
    <x v="0"/>
    <d v="2026-02-19T00:00:00"/>
    <n v="2"/>
    <s v="2612/15275"/>
    <x v="16"/>
    <x v="0"/>
    <s v="KME 300 C  emelőmágnes 300 kg /2450195,2410807,2405205,2405193"/>
    <n v="4"/>
    <n v="35034.410000000003"/>
    <n v="140137.64000000001"/>
    <n v="0"/>
    <s v="Ft"/>
    <n v="0"/>
    <n v="170000"/>
    <n v="153000"/>
    <n v="612000"/>
    <n v="4.5"/>
    <n v="27540"/>
    <x v="8"/>
    <n v="471862.36"/>
    <s v="n"/>
    <m/>
    <s v=""/>
    <n v="0"/>
  </r>
  <r>
    <x v="180"/>
    <x v="65"/>
    <d v="2026-02-19T00:00:00"/>
    <x v="0"/>
    <d v="2026-02-19T00:00:00"/>
    <n v="2"/>
    <s v="2102/6041"/>
    <x v="3"/>
    <x v="1"/>
    <s v="*V.27 Fuvar"/>
    <n v="1"/>
    <n v="5840"/>
    <n v="5840"/>
    <n v="0"/>
    <s v="Ft"/>
    <n v="0"/>
    <n v="2920"/>
    <n v="2500"/>
    <n v="2500"/>
    <n v="0"/>
    <n v="0"/>
    <x v="8"/>
    <n v="-3340"/>
    <s v="n"/>
    <m/>
    <s v=""/>
    <n v="0"/>
  </r>
  <r>
    <x v="181"/>
    <x v="18"/>
    <d v="2026-02-19T00:00:00"/>
    <x v="0"/>
    <d v="2026-02-20T00:00:00"/>
    <n v="2"/>
    <s v="2317/24467"/>
    <x v="1"/>
    <x v="0"/>
    <s v="BKHLG 13-hoz javító készlet ÚJ"/>
    <n v="4"/>
    <n v="766.12"/>
    <n v="3064.48"/>
    <n v="1.04"/>
    <s v="EUR"/>
    <n v="377.76"/>
    <n v="4145"/>
    <n v="392.87"/>
    <n v="1571.48"/>
    <n v="0"/>
    <n v="0"/>
    <x v="7"/>
    <n v="-1493"/>
    <s v="n"/>
    <m/>
    <s v=""/>
    <n v="4.16"/>
  </r>
  <r>
    <x v="182"/>
    <x v="52"/>
    <d v="2026-02-19T00:00:00"/>
    <x v="0"/>
    <d v="2026-02-19T00:00:00"/>
    <n v="2"/>
    <s v="2101/27379"/>
    <x v="6"/>
    <x v="0"/>
    <s v="T3 Teherpróba és vizsgálati díj melléklet szerint"/>
    <n v="1"/>
    <n v="5100"/>
    <n v="5100"/>
    <n v="0"/>
    <s v="Ft"/>
    <n v="0"/>
    <n v="8500"/>
    <n v="8500"/>
    <n v="8500"/>
    <n v="10"/>
    <n v="850"/>
    <x v="0"/>
    <n v="3400"/>
    <s v="n"/>
    <m/>
    <s v=""/>
    <n v="0"/>
  </r>
  <r>
    <x v="183"/>
    <x v="36"/>
    <d v="2026-02-19T00:00:00"/>
    <x v="0"/>
    <d v="2026-02-19T00:00:00"/>
    <n v="2"/>
    <s v="2317/3629"/>
    <x v="1"/>
    <x v="0"/>
    <s v="RLSP 8-8 biztosító csap"/>
    <n v="5"/>
    <n v="95.23"/>
    <n v="476.15000000000003"/>
    <n v="0"/>
    <s v="Ft"/>
    <n v="0"/>
    <n v="560"/>
    <n v="560"/>
    <n v="2800"/>
    <n v="5"/>
    <n v="140"/>
    <x v="9"/>
    <n v="2323.85"/>
    <s v="n"/>
    <m/>
    <s v=""/>
    <n v="0"/>
  </r>
  <r>
    <x v="183"/>
    <x v="36"/>
    <d v="2026-02-19T00:00:00"/>
    <x v="0"/>
    <d v="2026-02-19T00:00:00"/>
    <n v="2"/>
    <s v="2327/10265"/>
    <x v="1"/>
    <x v="0"/>
    <s v="PSG 8  RLS bizt.csap"/>
    <n v="1"/>
    <n v="447.12"/>
    <n v="447.12"/>
    <n v="0"/>
    <s v="Ft"/>
    <n v="0"/>
    <n v="910"/>
    <n v="910"/>
    <n v="910"/>
    <n v="5"/>
    <n v="45.5"/>
    <x v="9"/>
    <n v="462.88"/>
    <s v="n"/>
    <m/>
    <s v=""/>
    <n v="0"/>
  </r>
  <r>
    <x v="183"/>
    <x v="36"/>
    <d v="2026-02-19T00:00:00"/>
    <x v="0"/>
    <d v="2026-02-19T00:00:00"/>
    <n v="2"/>
    <s v="2327/10191"/>
    <x v="1"/>
    <x v="0"/>
    <s v="PSG 10 RLS bizt.csap"/>
    <n v="3"/>
    <n v="2077.34"/>
    <n v="6232.02"/>
    <n v="0"/>
    <s v="Ft"/>
    <n v="0"/>
    <n v="4450"/>
    <n v="4450"/>
    <n v="13350"/>
    <n v="5"/>
    <n v="667.5"/>
    <x v="9"/>
    <n v="7117.98"/>
    <s v="n"/>
    <m/>
    <s v=""/>
    <n v="0"/>
  </r>
  <r>
    <x v="183"/>
    <x v="36"/>
    <d v="2026-02-19T00:00:00"/>
    <x v="0"/>
    <d v="2026-02-19T00:00:00"/>
    <n v="2"/>
    <s v="23112/739"/>
    <x v="1"/>
    <x v="0"/>
    <s v="KLG 10  teherlánc G80"/>
    <n v="3.45"/>
    <n v="1172.68"/>
    <n v="4045.7460000000005"/>
    <n v="0"/>
    <s v="Ft"/>
    <n v="0"/>
    <n v="4185"/>
    <n v="4185"/>
    <n v="14438.25"/>
    <n v="5"/>
    <n v="721.91250000000002"/>
    <x v="9"/>
    <n v="10392.503999999999"/>
    <s v="n"/>
    <m/>
    <s v=""/>
    <n v="0"/>
  </r>
  <r>
    <x v="183"/>
    <x v="36"/>
    <d v="2026-02-19T00:00:00"/>
    <x v="0"/>
    <d v="2026-02-19T00:00:00"/>
    <n v="2"/>
    <s v="2104/982"/>
    <x v="5"/>
    <x v="1"/>
    <s v="Javítási rezsi óradíj"/>
    <n v="0.25"/>
    <n v="7195.04"/>
    <n v="1798.76"/>
    <n v="0"/>
    <s v="Ft"/>
    <n v="0"/>
    <n v="12000"/>
    <n v="12000"/>
    <n v="3000"/>
    <n v="0"/>
    <n v="0"/>
    <x v="9"/>
    <n v="1201.24"/>
    <s v="n"/>
    <m/>
    <s v=""/>
    <n v="0"/>
  </r>
  <r>
    <x v="183"/>
    <x v="36"/>
    <d v="2026-02-19T00:00:00"/>
    <x v="0"/>
    <d v="2026-02-19T00:00:00"/>
    <n v="2"/>
    <s v="2101/10819"/>
    <x v="6"/>
    <x v="0"/>
    <s v="CS12 Teherpróba és vizsgálati díj"/>
    <n v="1"/>
    <n v="28500"/>
    <n v="28500"/>
    <n v="0"/>
    <s v="Ft"/>
    <n v="0"/>
    <n v="47500"/>
    <n v="47500"/>
    <n v="47500"/>
    <n v="10"/>
    <n v="4750"/>
    <x v="9"/>
    <n v="19000"/>
    <s v="n"/>
    <m/>
    <s v=""/>
    <n v="0"/>
  </r>
  <r>
    <x v="183"/>
    <x v="36"/>
    <d v="2026-02-19T00:00:00"/>
    <x v="0"/>
    <d v="2026-02-19T00:00:00"/>
    <n v="2"/>
    <s v="2317/4454"/>
    <x v="1"/>
    <x v="0"/>
    <s v="Alutábla  RLS BAU"/>
    <n v="10"/>
    <n v="165.41"/>
    <n v="1654.1"/>
    <n v="0"/>
    <s v="Ft"/>
    <n v="0"/>
    <n v="960"/>
    <n v="960"/>
    <n v="9600"/>
    <n v="5"/>
    <n v="480"/>
    <x v="9"/>
    <n v="7945.9"/>
    <s v="n"/>
    <m/>
    <s v=""/>
    <n v="0"/>
  </r>
  <r>
    <x v="183"/>
    <x v="36"/>
    <d v="2026-02-19T00:00:00"/>
    <x v="0"/>
    <d v="2026-02-19T00:00:00"/>
    <n v="2"/>
    <s v="2317/631"/>
    <x v="1"/>
    <x v="0"/>
    <s v="10 biztosító lemez /4mm csavarral/"/>
    <n v="5"/>
    <n v="184.97"/>
    <n v="924.85"/>
    <n v="0"/>
    <s v="Ft"/>
    <n v="0"/>
    <n v="1018"/>
    <n v="1018"/>
    <n v="5090"/>
    <n v="5"/>
    <n v="254.5"/>
    <x v="9"/>
    <n v="4165.1499999999996"/>
    <s v="n"/>
    <m/>
    <s v=""/>
    <n v="0"/>
  </r>
  <r>
    <x v="184"/>
    <x v="36"/>
    <d v="2026-02-19T00:00:00"/>
    <x v="0"/>
    <d v="2026-02-19T00:00:00"/>
    <n v="2"/>
    <s v="21213/107"/>
    <x v="2"/>
    <x v="0"/>
    <s v="id 300   3,0 m füles heveder"/>
    <n v="6"/>
    <n v="1357.47"/>
    <n v="8144.82"/>
    <n v="0"/>
    <s v="Ft"/>
    <n v="0"/>
    <n v="6200"/>
    <n v="6200"/>
    <n v="37200"/>
    <n v="10"/>
    <n v="3720"/>
    <x v="9"/>
    <n v="29055.18"/>
    <s v="n"/>
    <m/>
    <s v=""/>
    <n v="0"/>
  </r>
  <r>
    <x v="184"/>
    <x v="36"/>
    <d v="2026-02-19T00:00:00"/>
    <x v="0"/>
    <d v="2026-02-19T00:00:00"/>
    <n v="2"/>
    <s v="21212/97"/>
    <x v="2"/>
    <x v="0"/>
    <s v="id 200   2,0 m füles heveder"/>
    <n v="6"/>
    <n v="613.47"/>
    <n v="3680.82"/>
    <n v="0"/>
    <s v="Ft"/>
    <n v="0"/>
    <n v="3000"/>
    <n v="3000"/>
    <n v="18000"/>
    <n v="10"/>
    <n v="1800"/>
    <x v="9"/>
    <n v="14319.18"/>
    <s v="n"/>
    <m/>
    <s v=""/>
    <n v="0"/>
  </r>
  <r>
    <x v="184"/>
    <x v="36"/>
    <d v="2026-02-19T00:00:00"/>
    <x v="0"/>
    <d v="2026-02-19T00:00:00"/>
    <n v="2"/>
    <s v="2416/15390"/>
    <x v="4"/>
    <x v="0"/>
    <s v="6,5  PSO sekli EN13889"/>
    <n v="2"/>
    <n v="2611.29"/>
    <n v="5222.58"/>
    <n v="0"/>
    <s v="Ft"/>
    <n v="0"/>
    <n v="7490"/>
    <n v="7490"/>
    <n v="14980"/>
    <n v="7"/>
    <n v="1048.5999999999999"/>
    <x v="9"/>
    <n v="9757.42"/>
    <s v="n"/>
    <m/>
    <s v=""/>
    <n v="0"/>
  </r>
  <r>
    <x v="184"/>
    <x v="36"/>
    <d v="2026-02-19T00:00:00"/>
    <x v="0"/>
    <d v="2026-02-19T00:00:00"/>
    <n v="2"/>
    <s v="4114/18975"/>
    <x v="0"/>
    <x v="0"/>
    <s v="50/2,5 hn 10 m rakományrögzítő"/>
    <n v="1"/>
    <n v="1808.32"/>
    <n v="1808.32"/>
    <n v="0"/>
    <s v="Ft"/>
    <n v="0"/>
    <n v="4090"/>
    <n v="4090"/>
    <n v="4090"/>
    <n v="10"/>
    <n v="409"/>
    <x v="9"/>
    <n v="2281.6800000000003"/>
    <s v="n"/>
    <m/>
    <s v=""/>
    <n v="0"/>
  </r>
  <r>
    <x v="184"/>
    <x v="36"/>
    <d v="2026-02-19T00:00:00"/>
    <x v="0"/>
    <d v="2026-02-19T00:00:00"/>
    <n v="2"/>
    <s v="4111/270"/>
    <x v="0"/>
    <x v="0"/>
    <s v="50/2,5 hh 10 m rakományrögzítő"/>
    <n v="4"/>
    <n v="2150.37"/>
    <n v="8601.48"/>
    <n v="0"/>
    <s v="Ft"/>
    <n v="0"/>
    <n v="4900"/>
    <n v="4900"/>
    <n v="19600"/>
    <n v="10"/>
    <n v="1960"/>
    <x v="9"/>
    <n v="10998.52"/>
    <s v="n"/>
    <m/>
    <s v=""/>
    <n v="0"/>
  </r>
  <r>
    <x v="185"/>
    <x v="119"/>
    <d v="2026-02-19T00:00:00"/>
    <x v="0"/>
    <d v="2026-02-19T00:00:00"/>
    <n v="2"/>
    <s v="21115/49"/>
    <x v="2"/>
    <x v="0"/>
    <s v="irs 50   4,0/8 m körkötél"/>
    <n v="2"/>
    <n v="3336.36"/>
    <n v="6672.72"/>
    <n v="0"/>
    <s v="Ft"/>
    <n v="0"/>
    <n v="13700"/>
    <n v="11080"/>
    <n v="22160"/>
    <n v="5"/>
    <n v="1108"/>
    <x v="8"/>
    <n v="15487.279999999999"/>
    <s v="n"/>
    <m/>
    <s v=""/>
    <n v="0"/>
  </r>
  <r>
    <x v="185"/>
    <x v="119"/>
    <d v="2026-02-19T00:00:00"/>
    <x v="0"/>
    <d v="2026-02-19T00:00:00"/>
    <n v="2"/>
    <s v="21113/30"/>
    <x v="2"/>
    <x v="0"/>
    <s v="irs 30 5,0/10 m körkötél"/>
    <n v="2"/>
    <n v="2464.91"/>
    <n v="4929.82"/>
    <n v="0"/>
    <s v="Ft"/>
    <n v="0"/>
    <n v="11500"/>
    <n v="9090"/>
    <n v="18180"/>
    <n v="5"/>
    <n v="909"/>
    <x v="8"/>
    <n v="13250.18"/>
    <s v="n"/>
    <m/>
    <s v=""/>
    <n v="0"/>
  </r>
  <r>
    <x v="185"/>
    <x v="119"/>
    <d v="2026-02-19T00:00:00"/>
    <x v="0"/>
    <d v="2026-02-19T00:00:00"/>
    <n v="2"/>
    <s v="2102/2339"/>
    <x v="3"/>
    <x v="1"/>
    <s v="*V.17 Fuvar"/>
    <n v="1"/>
    <n v="2734"/>
    <n v="2734"/>
    <n v="0"/>
    <s v="Ft"/>
    <n v="0"/>
    <n v="2734"/>
    <n v="0"/>
    <n v="0"/>
    <n v="0"/>
    <n v="0"/>
    <x v="8"/>
    <n v="-2734"/>
    <s v="n"/>
    <m/>
    <s v=""/>
    <n v="0"/>
  </r>
  <r>
    <x v="186"/>
    <x v="16"/>
    <d v="2026-02-19T00:00:00"/>
    <x v="0"/>
    <d v="2026-02-19T00:00:00"/>
    <n v="2"/>
    <s v="23131/726"/>
    <x v="1"/>
    <x v="0"/>
    <s v="KTG 7/8  összekötő elem G80"/>
    <n v="2"/>
    <n v="483.56"/>
    <n v="967.12"/>
    <n v="0"/>
    <s v="Ft"/>
    <n v="0"/>
    <n v="1510"/>
    <n v="1510"/>
    <n v="3020"/>
    <n v="5"/>
    <n v="151"/>
    <x v="5"/>
    <n v="2052.88"/>
    <s v="i"/>
    <m/>
    <n v="1"/>
    <n v="0"/>
  </r>
  <r>
    <x v="186"/>
    <x v="16"/>
    <d v="2026-02-19T00:00:00"/>
    <x v="0"/>
    <d v="2026-02-19T00:00:00"/>
    <n v="2"/>
    <s v="23112/745"/>
    <x v="1"/>
    <x v="0"/>
    <s v="KLG 8 teherlánc G80 (2x5szem)"/>
    <n v="0.35"/>
    <n v="757.45"/>
    <n v="265.10750000000002"/>
    <n v="0"/>
    <s v="Ft"/>
    <n v="0"/>
    <n v="2935"/>
    <n v="2935"/>
    <n v="1027.25"/>
    <n v="5"/>
    <n v="51.362499999999997"/>
    <x v="5"/>
    <n v="762.14249999999993"/>
    <s v="i"/>
    <m/>
    <n v="1"/>
    <n v="0"/>
  </r>
  <r>
    <x v="186"/>
    <x v="16"/>
    <d v="2026-02-19T00:00:00"/>
    <x v="0"/>
    <d v="2026-02-19T00:00:00"/>
    <n v="2"/>
    <s v="23121/614"/>
    <x v="1"/>
    <x v="0"/>
    <s v="KGYG  2 6/7  gyűjtőkarika G80"/>
    <n v="2"/>
    <n v="389.41"/>
    <n v="778.82"/>
    <n v="0"/>
    <s v="Ft"/>
    <n v="0"/>
    <n v="1010"/>
    <n v="1010"/>
    <n v="2020"/>
    <n v="5"/>
    <n v="101"/>
    <x v="5"/>
    <n v="1241.1799999999998"/>
    <s v="i"/>
    <m/>
    <n v="1"/>
    <n v="0"/>
  </r>
  <r>
    <x v="186"/>
    <x v="16"/>
    <d v="2026-02-19T00:00:00"/>
    <x v="0"/>
    <d v="2026-02-19T00:00:00"/>
    <n v="2"/>
    <s v="2416/15471"/>
    <x v="4"/>
    <x v="0"/>
    <s v="9,5  PSO sekli EN13889"/>
    <n v="2"/>
    <n v="5230.3"/>
    <n v="10460.6"/>
    <n v="0"/>
    <s v="Ft"/>
    <n v="0"/>
    <n v="14940"/>
    <n v="14940"/>
    <n v="29880"/>
    <n v="7"/>
    <n v="2091.6"/>
    <x v="5"/>
    <n v="19419.400000000001"/>
    <s v="i"/>
    <m/>
    <n v="1"/>
    <n v="0"/>
  </r>
  <r>
    <x v="186"/>
    <x v="16"/>
    <d v="2026-02-19T00:00:00"/>
    <x v="0"/>
    <d v="2026-02-19T00:00:00"/>
    <n v="2"/>
    <s v="2102/7139"/>
    <x v="3"/>
    <x v="1"/>
    <s v="*M.14 Fuvar"/>
    <n v="1"/>
    <n v="3550"/>
    <n v="3550"/>
    <n v="0"/>
    <s v="Ft"/>
    <n v="0"/>
    <n v="3550"/>
    <n v="0"/>
    <n v="0"/>
    <n v="0"/>
    <n v="0"/>
    <x v="5"/>
    <n v="-3550"/>
    <s v="i"/>
    <m/>
    <n v="1"/>
    <n v="0"/>
  </r>
  <r>
    <x v="187"/>
    <x v="120"/>
    <d v="2026-02-19T00:00:00"/>
    <x v="0"/>
    <d v="2026-02-10T00:00:00"/>
    <n v="2"/>
    <s v="21113/29"/>
    <x v="2"/>
    <x v="0"/>
    <s v="irs 30   4,0/8 m körkötél Ök"/>
    <n v="2"/>
    <n v="1965.82"/>
    <n v="3931.64"/>
    <n v="0"/>
    <s v="Ft"/>
    <n v="0"/>
    <n v="9500"/>
    <n v="7600"/>
    <n v="15200"/>
    <n v="6.66"/>
    <n v="1012.32"/>
    <x v="9"/>
    <n v="11268.36"/>
    <s v="n"/>
    <m/>
    <s v=""/>
    <n v="0"/>
  </r>
  <r>
    <x v="188"/>
    <x v="100"/>
    <d v="2026-02-19T00:00:00"/>
    <x v="0"/>
    <d v="2026-02-10T00:00:00"/>
    <n v="2"/>
    <s v="21214/114"/>
    <x v="2"/>
    <x v="0"/>
    <s v="id 400  4,0 m füles heveder Kecskemét"/>
    <n v="1"/>
    <n v="2222.36"/>
    <n v="2222.36"/>
    <n v="0"/>
    <s v="Ft"/>
    <n v="0"/>
    <n v="11000"/>
    <n v="13250"/>
    <n v="13250"/>
    <n v="15.09"/>
    <n v="1999.425"/>
    <x v="0"/>
    <n v="11027.64"/>
    <s v="n"/>
    <m/>
    <s v=""/>
    <n v="0"/>
  </r>
  <r>
    <x v="188"/>
    <x v="100"/>
    <d v="2026-02-19T00:00:00"/>
    <x v="0"/>
    <d v="2026-02-10T00:00:00"/>
    <n v="2"/>
    <s v="21213/110"/>
    <x v="2"/>
    <x v="0"/>
    <s v="id 300  6,0 m füles heveder AEFE-526"/>
    <n v="2"/>
    <n v="2447.23"/>
    <n v="4894.46"/>
    <n v="0"/>
    <s v="Ft"/>
    <n v="0"/>
    <n v="11000"/>
    <n v="12000"/>
    <n v="24000"/>
    <n v="12.5"/>
    <n v="3000"/>
    <x v="0"/>
    <n v="19105.54"/>
    <s v="n"/>
    <m/>
    <s v=""/>
    <n v="0"/>
  </r>
  <r>
    <x v="188"/>
    <x v="100"/>
    <d v="2026-02-19T00:00:00"/>
    <x v="0"/>
    <d v="2026-02-10T00:00:00"/>
    <n v="2"/>
    <s v="21213/107"/>
    <x v="2"/>
    <x v="0"/>
    <s v="id 300   3,0 m füles heveder AEFE-526"/>
    <n v="2"/>
    <n v="1357.47"/>
    <n v="2714.94"/>
    <n v="0"/>
    <s v="Ft"/>
    <n v="0"/>
    <n v="6200"/>
    <n v="7800"/>
    <n v="15600"/>
    <n v="16.149999999999999"/>
    <n v="2519.3999999999996"/>
    <x v="0"/>
    <n v="12885.06"/>
    <s v="n"/>
    <m/>
    <s v=""/>
    <n v="0"/>
  </r>
  <r>
    <x v="188"/>
    <x v="100"/>
    <d v="2026-02-19T00:00:00"/>
    <x v="0"/>
    <d v="2026-02-10T00:00:00"/>
    <n v="2"/>
    <s v="21213/104"/>
    <x v="2"/>
    <x v="0"/>
    <s v="id 300   1,0 m füles heveder CAT 315"/>
    <n v="1"/>
    <n v="637.76"/>
    <n v="637.76"/>
    <n v="0"/>
    <s v="Ft"/>
    <n v="0"/>
    <n v="3000"/>
    <n v="3800"/>
    <n v="3800"/>
    <n v="16.32"/>
    <n v="620.16"/>
    <x v="0"/>
    <n v="3162.24"/>
    <s v="n"/>
    <m/>
    <s v=""/>
    <n v="0"/>
  </r>
  <r>
    <x v="188"/>
    <x v="100"/>
    <d v="2026-02-19T00:00:00"/>
    <x v="0"/>
    <d v="2026-02-10T00:00:00"/>
    <n v="2"/>
    <s v="21212/99"/>
    <x v="2"/>
    <x v="0"/>
    <s v="id 200   4,0 m füles heveder LOA-898"/>
    <n v="2"/>
    <n v="1113.1199999999999"/>
    <n v="2226.2399999999998"/>
    <n v="0"/>
    <s v="Ft"/>
    <n v="0"/>
    <n v="5000"/>
    <n v="6800"/>
    <n v="13600"/>
    <n v="17.940000000000001"/>
    <n v="2439.84"/>
    <x v="0"/>
    <n v="11373.76"/>
    <s v="n"/>
    <m/>
    <s v=""/>
    <n v="0"/>
  </r>
  <r>
    <x v="188"/>
    <x v="100"/>
    <d v="2026-02-19T00:00:00"/>
    <x v="0"/>
    <d v="2026-02-10T00:00:00"/>
    <n v="2"/>
    <s v="21212/98"/>
    <x v="2"/>
    <x v="0"/>
    <s v="id 200   3,0 m füles heveder CAT 315"/>
    <n v="2"/>
    <n v="889.9"/>
    <n v="1779.8"/>
    <n v="0"/>
    <s v="Ft"/>
    <n v="0"/>
    <n v="4000"/>
    <n v="5600"/>
    <n v="11200"/>
    <n v="18.57"/>
    <n v="2079.84"/>
    <x v="0"/>
    <n v="9420.2000000000007"/>
    <s v="n"/>
    <m/>
    <s v=""/>
    <n v="0"/>
  </r>
  <r>
    <x v="188"/>
    <x v="100"/>
    <d v="2026-02-19T00:00:00"/>
    <x v="0"/>
    <d v="2026-02-10T00:00:00"/>
    <n v="2"/>
    <s v="21212/97"/>
    <x v="2"/>
    <x v="0"/>
    <s v="id 200   2,0 m füles heveder LOA-898"/>
    <n v="2"/>
    <n v="613.47"/>
    <n v="1226.94"/>
    <n v="0"/>
    <s v="Ft"/>
    <n v="0"/>
    <n v="3000"/>
    <n v="3800"/>
    <n v="7600"/>
    <n v="16.32"/>
    <n v="1240.32"/>
    <x v="0"/>
    <n v="6373.0599999999995"/>
    <s v="n"/>
    <m/>
    <s v=""/>
    <n v="0"/>
  </r>
  <r>
    <x v="188"/>
    <x v="100"/>
    <d v="2026-02-19T00:00:00"/>
    <x v="0"/>
    <d v="2026-02-10T00:00:00"/>
    <n v="2"/>
    <s v="21212/97"/>
    <x v="2"/>
    <x v="0"/>
    <s v="id 200   2,0 m füles heveder AEFE-526"/>
    <n v="2"/>
    <n v="613.47"/>
    <n v="1226.94"/>
    <n v="0"/>
    <s v="Ft"/>
    <n v="0"/>
    <n v="3000"/>
    <n v="3800"/>
    <n v="7600"/>
    <n v="16.32"/>
    <n v="1240.32"/>
    <x v="0"/>
    <n v="6373.0599999999995"/>
    <s v="n"/>
    <m/>
    <s v=""/>
    <n v="0"/>
  </r>
  <r>
    <x v="188"/>
    <x v="100"/>
    <d v="2026-02-19T00:00:00"/>
    <x v="0"/>
    <d v="2026-02-10T00:00:00"/>
    <n v="2"/>
    <s v="4111/219"/>
    <x v="0"/>
    <x v="0"/>
    <s v="50/2 hh 8 m rakományrögzítő 26188 LOA-898"/>
    <n v="4"/>
    <n v="1478.09"/>
    <n v="5912.36"/>
    <n v="0"/>
    <s v="Ft"/>
    <n v="0"/>
    <n v="4500"/>
    <n v="3825"/>
    <n v="15300"/>
    <n v="5.71"/>
    <n v="873.63"/>
    <x v="0"/>
    <n v="9387.64"/>
    <s v="n"/>
    <m/>
    <s v=""/>
    <n v="0"/>
  </r>
  <r>
    <x v="188"/>
    <x v="100"/>
    <d v="2026-02-19T00:00:00"/>
    <x v="0"/>
    <d v="2026-02-10T00:00:00"/>
    <n v="2"/>
    <s v="4114/23280"/>
    <x v="0"/>
    <x v="0"/>
    <s v="50/2 hh 6,0 m rakományrögzítő AEFE-526"/>
    <n v="4"/>
    <n v="1601.22"/>
    <n v="6404.88"/>
    <n v="0"/>
    <s v="Ft"/>
    <n v="0"/>
    <n v="4450"/>
    <n v="3560"/>
    <n v="14240"/>
    <n v="4.28"/>
    <n v="609.47200000000009"/>
    <x v="0"/>
    <n v="7835.12"/>
    <s v="n"/>
    <m/>
    <s v=""/>
    <n v="0"/>
  </r>
  <r>
    <x v="188"/>
    <x v="100"/>
    <d v="2026-02-19T00:00:00"/>
    <x v="0"/>
    <d v="2026-02-10T00:00:00"/>
    <n v="2"/>
    <s v="4114/2748"/>
    <x v="0"/>
    <x v="0"/>
    <s v="50/2 hh 3 m rakományrögzítő AEFE-526"/>
    <n v="2"/>
    <n v="1268.3800000000001"/>
    <n v="2536.7600000000002"/>
    <n v="0"/>
    <s v="Ft"/>
    <n v="0"/>
    <n v="3650"/>
    <n v="2920"/>
    <n v="5840"/>
    <n v="4.28"/>
    <n v="249.952"/>
    <x v="0"/>
    <n v="3303.24"/>
    <s v="n"/>
    <m/>
    <s v=""/>
    <n v="0"/>
  </r>
  <r>
    <x v="189"/>
    <x v="32"/>
    <d v="2026-02-19T00:00:00"/>
    <x v="0"/>
    <d v="2026-02-09T00:00:00"/>
    <n v="2"/>
    <s v="21214/115"/>
    <x v="2"/>
    <x v="0"/>
    <s v="id 400 5,0 m füles heveder Ök"/>
    <n v="3"/>
    <n v="3519.28"/>
    <n v="10557.84"/>
    <n v="0"/>
    <s v="Ft"/>
    <n v="0"/>
    <n v="13000"/>
    <n v="10400"/>
    <n v="31200"/>
    <n v="6.66"/>
    <n v="2077.92"/>
    <x v="0"/>
    <n v="20642.16"/>
    <s v="n"/>
    <m/>
    <s v=""/>
    <n v="0"/>
  </r>
  <r>
    <x v="189"/>
    <x v="32"/>
    <d v="2026-02-19T00:00:00"/>
    <x v="0"/>
    <d v="2026-02-09T00:00:00"/>
    <n v="2"/>
    <s v="21214/113"/>
    <x v="2"/>
    <x v="0"/>
    <s v="id 400   3,0 m füles heveder Ök"/>
    <n v="3"/>
    <n v="1743.05"/>
    <n v="5229.1499999999996"/>
    <n v="0"/>
    <s v="Ft"/>
    <n v="0"/>
    <n v="9000"/>
    <n v="7200"/>
    <n v="21600"/>
    <n v="6.66"/>
    <n v="1438.56"/>
    <x v="0"/>
    <n v="16370.85"/>
    <s v="n"/>
    <m/>
    <s v=""/>
    <n v="0"/>
  </r>
  <r>
    <x v="190"/>
    <x v="32"/>
    <d v="2026-02-19T00:00:00"/>
    <x v="0"/>
    <d v="2026-02-09T00:00:00"/>
    <n v="2"/>
    <s v="21213/107"/>
    <x v="2"/>
    <x v="0"/>
    <s v="id 300   3,0 m füles heveder Ök"/>
    <n v="3"/>
    <n v="1357.47"/>
    <n v="4072.41"/>
    <n v="0"/>
    <s v="Ft"/>
    <n v="0"/>
    <n v="6200"/>
    <n v="4960"/>
    <n v="14880"/>
    <n v="6.66"/>
    <n v="991.00800000000004"/>
    <x v="0"/>
    <n v="10807.59"/>
    <s v="n"/>
    <m/>
    <s v=""/>
    <n v="0"/>
  </r>
  <r>
    <x v="191"/>
    <x v="6"/>
    <d v="2026-02-19T00:00:00"/>
    <x v="0"/>
    <d v="2026-02-05T00:00:00"/>
    <n v="2"/>
    <s v="2122/4655"/>
    <x v="2"/>
    <x v="0"/>
    <s v="is 400  5,0 m füles heveder A04965-A04966"/>
    <n v="2"/>
    <n v="6722.26"/>
    <n v="13444.52"/>
    <n v="0"/>
    <s v="Ft"/>
    <n v="0"/>
    <n v="24000"/>
    <n v="28000"/>
    <n v="56000"/>
    <n v="14.29"/>
    <n v="8002.4"/>
    <x v="0"/>
    <n v="42555.479999999996"/>
    <s v="n"/>
    <m/>
    <s v=""/>
    <n v="0"/>
  </r>
  <r>
    <x v="192"/>
    <x v="121"/>
    <d v="2026-02-19T00:00:00"/>
    <x v="0"/>
    <d v="2026-02-13T00:00:00"/>
    <n v="2"/>
    <s v="47/22755"/>
    <x v="20"/>
    <x v="0"/>
    <s v="IRUDEK Light PLUS 4 testheveder"/>
    <n v="4"/>
    <n v="13599.65"/>
    <n v="54398.6"/>
    <n v="0"/>
    <s v="Ft"/>
    <n v="0"/>
    <n v="24730"/>
    <n v="24730"/>
    <n v="98920"/>
    <n v="5"/>
    <n v="4946"/>
    <x v="0"/>
    <n v="44521.4"/>
    <s v="n"/>
    <m/>
    <s v=""/>
    <n v="0"/>
  </r>
  <r>
    <x v="192"/>
    <x v="121"/>
    <d v="2026-02-19T00:00:00"/>
    <x v="0"/>
    <d v="2026-02-13T00:00:00"/>
    <n v="2"/>
    <s v="47/24141"/>
    <x v="20"/>
    <x v="0"/>
    <s v="IRUDEK 398 energiaelnyelő elasztikus, sárga 180 cm"/>
    <n v="4"/>
    <n v="13124.74"/>
    <n v="52498.96"/>
    <n v="0"/>
    <s v="Ft"/>
    <n v="0"/>
    <n v="23870"/>
    <n v="24870"/>
    <n v="99480"/>
    <n v="6.41"/>
    <n v="6376.6680000000006"/>
    <x v="0"/>
    <n v="46981.04"/>
    <s v="n"/>
    <m/>
    <s v=""/>
    <n v="0"/>
  </r>
  <r>
    <x v="193"/>
    <x v="71"/>
    <d v="2026-02-19T00:00:00"/>
    <x v="0"/>
    <d v="2026-02-13T00:00:00"/>
    <n v="2"/>
    <s v="21211/1659"/>
    <x v="2"/>
    <x v="0"/>
    <s v="id 100  0,5 m füles  Ök"/>
    <n v="1"/>
    <n v="169.03"/>
    <n v="169.03"/>
    <n v="0"/>
    <s v="Ft"/>
    <n v="0"/>
    <n v="1000"/>
    <n v="1300"/>
    <n v="1300"/>
    <n v="16.920000000000002"/>
    <n v="219.96000000000004"/>
    <x v="0"/>
    <n v="1130.97"/>
    <s v="n"/>
    <m/>
    <s v=""/>
    <n v="0"/>
  </r>
  <r>
    <x v="194"/>
    <x v="71"/>
    <d v="2026-02-19T00:00:00"/>
    <x v="0"/>
    <d v="2026-02-05T00:00:00"/>
    <n v="2"/>
    <s v="21113/25"/>
    <x v="2"/>
    <x v="0"/>
    <s v="irs 30   1,5/3 m körkötél Ök"/>
    <n v="2"/>
    <n v="822.1"/>
    <n v="1644.2"/>
    <n v="0"/>
    <s v="Ft"/>
    <n v="0"/>
    <n v="4500"/>
    <n v="5040"/>
    <n v="10080"/>
    <n v="13.21"/>
    <n v="1331.5680000000002"/>
    <x v="0"/>
    <n v="8435.7999999999993"/>
    <s v="n"/>
    <m/>
    <s v=""/>
    <n v="0"/>
  </r>
  <r>
    <x v="194"/>
    <x v="71"/>
    <d v="2026-02-19T00:00:00"/>
    <x v="0"/>
    <d v="2026-02-05T00:00:00"/>
    <n v="2"/>
    <s v="21112/13"/>
    <x v="2"/>
    <x v="0"/>
    <s v="irs 20   1,0/2  m körkötél Ök"/>
    <n v="2"/>
    <n v="420.21"/>
    <n v="840.42"/>
    <n v="0"/>
    <s v="Ft"/>
    <n v="0"/>
    <n v="2600"/>
    <n v="2900"/>
    <n v="5800"/>
    <n v="13.1"/>
    <n v="759.8"/>
    <x v="0"/>
    <n v="4959.58"/>
    <s v="n"/>
    <m/>
    <s v=""/>
    <n v="0"/>
  </r>
  <r>
    <x v="194"/>
    <x v="71"/>
    <d v="2026-02-19T00:00:00"/>
    <x v="0"/>
    <d v="2026-02-05T00:00:00"/>
    <n v="2"/>
    <s v="21414/148"/>
    <x v="2"/>
    <x v="0"/>
    <s v="irg4-21 1,0 m poliészter függeszték 26078"/>
    <n v="1"/>
    <n v="11241.61"/>
    <n v="11241.61"/>
    <n v="0"/>
    <s v="Ft"/>
    <n v="0"/>
    <n v="35000"/>
    <n v="36000"/>
    <n v="36000"/>
    <n v="10.83"/>
    <n v="3898.8"/>
    <x v="0"/>
    <n v="24758.39"/>
    <s v="n"/>
    <m/>
    <s v=""/>
    <n v="0"/>
  </r>
  <r>
    <x v="194"/>
    <x v="71"/>
    <d v="2026-02-19T00:00:00"/>
    <x v="0"/>
    <d v="2026-02-05T00:00:00"/>
    <n v="2"/>
    <s v="21211/1659"/>
    <x v="2"/>
    <x v="0"/>
    <s v="id 100  0,5 m füles heveder Ök"/>
    <n v="1"/>
    <n v="169.03"/>
    <n v="169.03"/>
    <n v="0"/>
    <s v="Ft"/>
    <n v="0"/>
    <n v="1000"/>
    <n v="1300"/>
    <n v="1300"/>
    <n v="16.920000000000002"/>
    <n v="219.96000000000004"/>
    <x v="0"/>
    <n v="1130.97"/>
    <s v="n"/>
    <m/>
    <s v=""/>
    <n v="0"/>
  </r>
  <r>
    <x v="194"/>
    <x v="71"/>
    <d v="2026-02-19T00:00:00"/>
    <x v="0"/>
    <d v="2026-02-05T00:00:00"/>
    <n v="2"/>
    <s v="21211/88"/>
    <x v="2"/>
    <x v="0"/>
    <s v="id 100   2,0 m füles heveder Ök"/>
    <n v="2"/>
    <n v="340.7"/>
    <n v="681.4"/>
    <n v="0"/>
    <s v="Ft"/>
    <n v="0"/>
    <n v="1600"/>
    <n v="2100"/>
    <n v="4200"/>
    <n v="17.14"/>
    <n v="719.88"/>
    <x v="0"/>
    <n v="3518.6"/>
    <s v="n"/>
    <m/>
    <s v=""/>
    <n v="0"/>
  </r>
  <r>
    <x v="194"/>
    <x v="71"/>
    <d v="2026-02-19T00:00:00"/>
    <x v="0"/>
    <d v="2026-02-05T00:00:00"/>
    <n v="2"/>
    <s v="21211/87"/>
    <x v="2"/>
    <x v="0"/>
    <s v="id 100   1,5 m füles heveder Ök"/>
    <n v="2"/>
    <n v="288.68"/>
    <n v="577.36"/>
    <n v="0"/>
    <s v="Ft"/>
    <n v="0"/>
    <n v="1600"/>
    <n v="2000"/>
    <n v="4000"/>
    <n v="16"/>
    <n v="640"/>
    <x v="0"/>
    <n v="3422.64"/>
    <s v="n"/>
    <m/>
    <s v=""/>
    <n v="0"/>
  </r>
  <r>
    <x v="194"/>
    <x v="71"/>
    <d v="2026-02-19T00:00:00"/>
    <x v="0"/>
    <d v="2026-02-05T00:00:00"/>
    <n v="2"/>
    <s v="21211/86"/>
    <x v="2"/>
    <x v="0"/>
    <s v="id 100   1,0 m füles heveder Ök"/>
    <n v="2"/>
    <n v="217.79"/>
    <n v="435.58"/>
    <n v="0"/>
    <s v="Ft"/>
    <n v="0"/>
    <n v="1000"/>
    <n v="1400"/>
    <n v="2800"/>
    <n v="18.57"/>
    <n v="519.96"/>
    <x v="0"/>
    <n v="2364.42"/>
    <s v="n"/>
    <m/>
    <s v=""/>
    <n v="0"/>
  </r>
  <r>
    <x v="195"/>
    <x v="122"/>
    <d v="2026-02-19T00:00:00"/>
    <x v="0"/>
    <d v="2026-02-05T00:00:00"/>
    <n v="2"/>
    <s v="2101/27389"/>
    <x v="6"/>
    <x v="0"/>
    <s v="T13 Teherpróba és vizsgálati díj melléklet szerint"/>
    <n v="1"/>
    <n v="58290"/>
    <n v="58290"/>
    <n v="0"/>
    <s v="Ft"/>
    <n v="0"/>
    <n v="97150"/>
    <n v="108550"/>
    <n v="108550"/>
    <n v="10"/>
    <n v="10855"/>
    <x v="0"/>
    <n v="50260"/>
    <s v="n"/>
    <m/>
    <s v=""/>
    <n v="0"/>
  </r>
  <r>
    <x v="195"/>
    <x v="122"/>
    <d v="2026-02-19T00:00:00"/>
    <x v="0"/>
    <d v="2026-02-05T00:00:00"/>
    <n v="2"/>
    <s v="2104/982"/>
    <x v="5"/>
    <x v="1"/>
    <s v="Javítási rezsi óradíj"/>
    <n v="0.5"/>
    <n v="7195.04"/>
    <n v="3597.52"/>
    <n v="0"/>
    <s v="Ft"/>
    <n v="0"/>
    <n v="12000"/>
    <n v="12000"/>
    <n v="6000"/>
    <n v="0"/>
    <n v="0"/>
    <x v="0"/>
    <n v="2402.48"/>
    <s v="n"/>
    <m/>
    <s v=""/>
    <n v="0"/>
  </r>
  <r>
    <x v="195"/>
    <x v="122"/>
    <d v="2026-02-19T00:00:00"/>
    <x v="0"/>
    <d v="2026-02-05T00:00:00"/>
    <n v="2"/>
    <s v="2317/4430"/>
    <x v="1"/>
    <x v="0"/>
    <s v="Érvényességi tábla"/>
    <n v="17"/>
    <n v="239.51"/>
    <n v="4071.67"/>
    <n v="0"/>
    <s v="Ft"/>
    <n v="0"/>
    <n v="1325"/>
    <n v="1325"/>
    <n v="22525"/>
    <n v="5"/>
    <n v="1126.25"/>
    <x v="0"/>
    <n v="18453.330000000002"/>
    <s v="n"/>
    <m/>
    <s v=""/>
    <n v="0"/>
  </r>
  <r>
    <x v="195"/>
    <x v="122"/>
    <d v="2026-02-19T00:00:00"/>
    <x v="0"/>
    <d v="2026-02-05T00:00:00"/>
    <n v="2"/>
    <s v="2317/636"/>
    <x v="1"/>
    <x v="0"/>
    <s v="8,0 biztosító lemez"/>
    <n v="5"/>
    <n v="169.41"/>
    <n v="847.05"/>
    <n v="0"/>
    <s v="Ft"/>
    <n v="0"/>
    <n v="890"/>
    <n v="1290"/>
    <n v="6450"/>
    <n v="15.85"/>
    <n v="1022.325"/>
    <x v="0"/>
    <n v="5602.95"/>
    <s v="n"/>
    <m/>
    <s v=""/>
    <n v="0"/>
  </r>
  <r>
    <x v="195"/>
    <x v="122"/>
    <d v="2026-02-19T00:00:00"/>
    <x v="0"/>
    <d v="2026-02-05T00:00:00"/>
    <n v="2"/>
    <s v="2317/2842"/>
    <x v="1"/>
    <x v="0"/>
    <s v="4mm lánctoldó"/>
    <n v="17"/>
    <n v="34.18"/>
    <n v="581.05999999999995"/>
    <n v="0"/>
    <s v="Ft"/>
    <n v="0"/>
    <n v="190"/>
    <n v="190"/>
    <n v="3230"/>
    <n v="5"/>
    <n v="161.5"/>
    <x v="0"/>
    <n v="2648.94"/>
    <s v="n"/>
    <m/>
    <s v=""/>
    <n v="0"/>
  </r>
  <r>
    <x v="195"/>
    <x v="122"/>
    <d v="2026-02-19T00:00:00"/>
    <x v="0"/>
    <d v="2026-02-05T00:00:00"/>
    <n v="2"/>
    <s v="2317/567"/>
    <x v="1"/>
    <x v="0"/>
    <s v="234 ágú  adattábla"/>
    <n v="2"/>
    <n v="243.73"/>
    <n v="487.46"/>
    <n v="0"/>
    <s v="Ft"/>
    <n v="0"/>
    <n v="1485"/>
    <n v="1485"/>
    <n v="2970"/>
    <n v="5"/>
    <n v="148.5"/>
    <x v="0"/>
    <n v="2482.54"/>
    <s v="n"/>
    <m/>
    <s v=""/>
    <n v="0"/>
  </r>
  <r>
    <x v="195"/>
    <x v="122"/>
    <d v="2026-02-19T00:00:00"/>
    <x v="0"/>
    <d v="2026-02-05T00:00:00"/>
    <n v="2"/>
    <s v="2317/632"/>
    <x v="1"/>
    <x v="0"/>
    <s v="13 biztosító lemez"/>
    <n v="6"/>
    <n v="256.43"/>
    <n v="1538.58"/>
    <n v="0"/>
    <s v="Ft"/>
    <n v="0"/>
    <n v="1340"/>
    <n v="1940"/>
    <n v="11640"/>
    <n v="15.82"/>
    <n v="1841.4480000000001"/>
    <x v="0"/>
    <n v="10101.42"/>
    <s v="n"/>
    <m/>
    <s v=""/>
    <n v="0"/>
  </r>
  <r>
    <x v="195"/>
    <x v="122"/>
    <d v="2026-02-19T00:00:00"/>
    <x v="0"/>
    <d v="2026-02-05T00:00:00"/>
    <n v="2"/>
    <s v="2317/631"/>
    <x v="1"/>
    <x v="0"/>
    <s v="10 biztosító lemez /4mm csavarral/"/>
    <n v="3"/>
    <n v="184.97"/>
    <n v="554.91"/>
    <n v="0"/>
    <s v="Ft"/>
    <n v="0"/>
    <n v="1018"/>
    <n v="1570"/>
    <n v="4710"/>
    <n v="17.309999999999999"/>
    <n v="815.30099999999993"/>
    <x v="0"/>
    <n v="4155.09"/>
    <s v="n"/>
    <m/>
    <s v=""/>
    <n v="0"/>
  </r>
  <r>
    <x v="195"/>
    <x v="122"/>
    <d v="2026-02-19T00:00:00"/>
    <x v="0"/>
    <d v="2026-02-05T00:00:00"/>
    <n v="2"/>
    <s v="2317/566"/>
    <x v="1"/>
    <x v="0"/>
    <s v="1 ágú  adattábla"/>
    <n v="1"/>
    <n v="267.83999999999997"/>
    <n v="267.83999999999997"/>
    <n v="0"/>
    <s v="Ft"/>
    <n v="0"/>
    <n v="1485"/>
    <n v="1485"/>
    <n v="1485"/>
    <n v="5"/>
    <n v="74.25"/>
    <x v="0"/>
    <n v="1217.1600000000001"/>
    <s v="n"/>
    <m/>
    <s v=""/>
    <n v="0"/>
  </r>
  <r>
    <x v="196"/>
    <x v="103"/>
    <d v="2026-02-19T00:00:00"/>
    <x v="0"/>
    <d v="2026-02-05T00:00:00"/>
    <n v="2"/>
    <s v="3102/21567"/>
    <x v="12"/>
    <x v="0"/>
    <s v="11mm 35x7 2160N/mm2 horganyzott zsíros zZ Fmin: 91,5 kN In.: 013/21"/>
    <n v="48"/>
    <n v="695.86"/>
    <n v="33401.279999999999"/>
    <n v="0"/>
    <s v="Ft"/>
    <n v="0"/>
    <n v="1365"/>
    <n v="1565"/>
    <n v="75120"/>
    <n v="9.4700000000000006"/>
    <n v="7113.8640000000005"/>
    <x v="0"/>
    <n v="41718.720000000001"/>
    <s v="i"/>
    <m/>
    <n v="1"/>
    <n v="0"/>
  </r>
  <r>
    <x v="197"/>
    <x v="10"/>
    <d v="2026-02-19T00:00:00"/>
    <x v="0"/>
    <d v="2026-02-19T00:00:00"/>
    <n v="2"/>
    <s v="2101/27377"/>
    <x v="6"/>
    <x v="0"/>
    <s v="T1 Teherpróba és vizsgálati díj melléklet szerint"/>
    <n v="1"/>
    <n v="27720"/>
    <n v="27720"/>
    <n v="0"/>
    <s v="Ft"/>
    <n v="0"/>
    <n v="46200"/>
    <n v="46200"/>
    <n v="46200"/>
    <n v="10"/>
    <n v="4620"/>
    <x v="0"/>
    <n v="18480"/>
    <s v="n"/>
    <m/>
    <s v=""/>
    <n v="0"/>
  </r>
  <r>
    <x v="197"/>
    <x v="10"/>
    <d v="2026-02-19T00:00:00"/>
    <x v="0"/>
    <d v="2026-02-19T00:00:00"/>
    <n v="2"/>
    <s v="4131/302"/>
    <x v="0"/>
    <x v="0"/>
    <s v="RLSK 8 láncos feszítő 5400lbs láncos feszítő 5400lbs"/>
    <n v="1"/>
    <n v="4412.41"/>
    <n v="4412.41"/>
    <n v="0"/>
    <s v="Ft"/>
    <n v="0"/>
    <n v="10450"/>
    <n v="9925"/>
    <n v="9925"/>
    <n v="3.74"/>
    <n v="371.19499999999999"/>
    <x v="0"/>
    <n v="5512.59"/>
    <s v="n"/>
    <m/>
    <s v=""/>
    <n v="0"/>
  </r>
  <r>
    <x v="197"/>
    <x v="10"/>
    <d v="2026-02-19T00:00:00"/>
    <x v="0"/>
    <d v="2026-02-19T00:00:00"/>
    <n v="2"/>
    <s v="23131/725"/>
    <x v="1"/>
    <x v="0"/>
    <s v="KTG 6 összekötő elem G80"/>
    <n v="1"/>
    <n v="355.46"/>
    <n v="355.46"/>
    <n v="0"/>
    <s v="Ft"/>
    <n v="0"/>
    <n v="1290"/>
    <n v="1032"/>
    <n v="1032"/>
    <n v="1.66"/>
    <n v="17.1312"/>
    <x v="0"/>
    <n v="676.54"/>
    <s v="n"/>
    <m/>
    <s v=""/>
    <n v="0"/>
  </r>
  <r>
    <x v="197"/>
    <x v="10"/>
    <d v="2026-02-19T00:00:00"/>
    <x v="0"/>
    <d v="2026-02-19T00:00:00"/>
    <n v="2"/>
    <s v="23112/744"/>
    <x v="1"/>
    <x v="0"/>
    <s v="KLG 6  teherlánc G80"/>
    <n v="6.8"/>
    <n v="484.42"/>
    <n v="3294.056"/>
    <n v="0"/>
    <s v="Ft"/>
    <n v="0"/>
    <n v="1530"/>
    <n v="1530"/>
    <n v="10404"/>
    <n v="5"/>
    <n v="520.20000000000005"/>
    <x v="0"/>
    <n v="7109.9439999999995"/>
    <s v="n"/>
    <m/>
    <s v=""/>
    <n v="0"/>
  </r>
  <r>
    <x v="197"/>
    <x v="10"/>
    <d v="2026-02-19T00:00:00"/>
    <x v="0"/>
    <d v="2026-02-19T00:00:00"/>
    <n v="2"/>
    <s v="23151/669"/>
    <x v="1"/>
    <x v="0"/>
    <s v="KHLG 10 láncos horog G80"/>
    <n v="1"/>
    <n v="1046.73"/>
    <n v="1046.73"/>
    <n v="0"/>
    <s v="Ft"/>
    <n v="0"/>
    <n v="3520"/>
    <n v="2819"/>
    <n v="2819"/>
    <n v="1.67"/>
    <n v="47.077299999999994"/>
    <x v="0"/>
    <n v="1772.27"/>
    <s v="n"/>
    <m/>
    <s v=""/>
    <n v="0"/>
  </r>
  <r>
    <x v="197"/>
    <x v="10"/>
    <d v="2026-02-19T00:00:00"/>
    <x v="0"/>
    <d v="2026-02-19T00:00:00"/>
    <n v="2"/>
    <s v="23122/618"/>
    <x v="1"/>
    <x v="0"/>
    <s v="KGYG  4 6  gyűjtőkarika G80"/>
    <n v="1"/>
    <n v="1139.02"/>
    <n v="1139.02"/>
    <n v="0"/>
    <s v="Ft"/>
    <n v="0"/>
    <n v="3040"/>
    <n v="2432"/>
    <n v="2432"/>
    <n v="1.66"/>
    <n v="40.371200000000002"/>
    <x v="0"/>
    <n v="1292.98"/>
    <s v="n"/>
    <m/>
    <s v=""/>
    <n v="0"/>
  </r>
  <r>
    <x v="197"/>
    <x v="10"/>
    <d v="2026-02-19T00:00:00"/>
    <x v="0"/>
    <d v="2026-02-19T00:00:00"/>
    <n v="2"/>
    <s v="2104/982"/>
    <x v="5"/>
    <x v="1"/>
    <s v="Javítási rezsi óradíj"/>
    <n v="0.5"/>
    <n v="7195.04"/>
    <n v="3597.52"/>
    <n v="0"/>
    <s v="Ft"/>
    <n v="0"/>
    <n v="12000"/>
    <n v="12000"/>
    <n v="6000"/>
    <n v="0"/>
    <n v="0"/>
    <x v="0"/>
    <n v="2402.48"/>
    <s v="n"/>
    <m/>
    <s v=""/>
    <n v="0"/>
  </r>
  <r>
    <x v="197"/>
    <x v="10"/>
    <d v="2026-02-19T00:00:00"/>
    <x v="0"/>
    <d v="2026-02-19T00:00:00"/>
    <n v="2"/>
    <s v="2317/4454"/>
    <x v="1"/>
    <x v="0"/>
    <s v="Alutábla  RLS BAU"/>
    <n v="3"/>
    <n v="165.41"/>
    <n v="496.23"/>
    <n v="0"/>
    <s v="Ft"/>
    <n v="0"/>
    <n v="960"/>
    <n v="960"/>
    <n v="2880"/>
    <n v="5"/>
    <n v="144"/>
    <x v="0"/>
    <n v="2383.77"/>
    <s v="n"/>
    <m/>
    <s v=""/>
    <n v="0"/>
  </r>
  <r>
    <x v="197"/>
    <x v="10"/>
    <d v="2026-02-19T00:00:00"/>
    <x v="0"/>
    <d v="2026-02-19T00:00:00"/>
    <n v="2"/>
    <s v="2317/636"/>
    <x v="1"/>
    <x v="0"/>
    <s v="8,0 biztosító lemez"/>
    <n v="4"/>
    <n v="169.41"/>
    <n v="677.64"/>
    <n v="0"/>
    <s v="Ft"/>
    <n v="0"/>
    <n v="890"/>
    <n v="1210"/>
    <n v="4840"/>
    <n v="14.26"/>
    <n v="690.18399999999997"/>
    <x v="0"/>
    <n v="4162.3599999999997"/>
    <s v="n"/>
    <m/>
    <s v=""/>
    <n v="0"/>
  </r>
  <r>
    <x v="197"/>
    <x v="10"/>
    <d v="2026-02-19T00:00:00"/>
    <x v="0"/>
    <d v="2026-02-19T00:00:00"/>
    <n v="2"/>
    <s v="2317/567"/>
    <x v="1"/>
    <x v="0"/>
    <s v="234 ágú  adattábla"/>
    <n v="3"/>
    <n v="243.73"/>
    <n v="731.18999999999994"/>
    <n v="0"/>
    <s v="Ft"/>
    <n v="0"/>
    <n v="1485"/>
    <n v="1485"/>
    <n v="4455"/>
    <n v="5"/>
    <n v="222.75"/>
    <x v="0"/>
    <n v="3723.81"/>
    <s v="n"/>
    <m/>
    <s v=""/>
    <n v="0"/>
  </r>
  <r>
    <x v="197"/>
    <x v="10"/>
    <d v="2026-02-19T00:00:00"/>
    <x v="0"/>
    <d v="2026-02-19T00:00:00"/>
    <n v="2"/>
    <s v="2317/631"/>
    <x v="1"/>
    <x v="0"/>
    <s v="10 biztosító lemez /4mm csavarral/"/>
    <n v="10"/>
    <n v="184.97"/>
    <n v="1849.7"/>
    <n v="0"/>
    <s v="Ft"/>
    <n v="0"/>
    <n v="1018"/>
    <n v="1135"/>
    <n v="11350"/>
    <n v="8.61"/>
    <n v="977.23500000000001"/>
    <x v="0"/>
    <n v="9500.2999999999993"/>
    <s v="n"/>
    <m/>
    <s v=""/>
    <n v="0"/>
  </r>
  <r>
    <x v="197"/>
    <x v="10"/>
    <d v="2026-02-19T00:00:00"/>
    <x v="0"/>
    <d v="2026-02-19T00:00:00"/>
    <n v="2"/>
    <s v="2317/566"/>
    <x v="1"/>
    <x v="0"/>
    <s v="1 ágú  adattábla"/>
    <n v="1"/>
    <n v="267.83999999999997"/>
    <n v="267.83999999999997"/>
    <n v="0"/>
    <s v="Ft"/>
    <n v="0"/>
    <n v="1485"/>
    <n v="1485"/>
    <n v="1485"/>
    <n v="5"/>
    <n v="74.25"/>
    <x v="0"/>
    <n v="1217.1600000000001"/>
    <s v="n"/>
    <m/>
    <s v=""/>
    <n v="0"/>
  </r>
  <r>
    <x v="198"/>
    <x v="123"/>
    <d v="2026-02-19T00:00:00"/>
    <x v="0"/>
    <d v="2026-02-04T00:00:00"/>
    <n v="2"/>
    <s v="2317/631"/>
    <x v="1"/>
    <x v="0"/>
    <s v="10 biztosító lemez /4mm csavarral/"/>
    <n v="20"/>
    <n v="184.97"/>
    <n v="3699.4"/>
    <n v="0"/>
    <s v="Ft"/>
    <n v="0"/>
    <n v="1018"/>
    <n v="1618"/>
    <n v="32360"/>
    <n v="17.98"/>
    <n v="5818.3280000000004"/>
    <x v="0"/>
    <n v="28660.6"/>
    <s v="i"/>
    <m/>
    <n v="1"/>
    <n v="0"/>
  </r>
  <r>
    <x v="199"/>
    <x v="72"/>
    <d v="2026-02-19T00:00:00"/>
    <x v="0"/>
    <d v="2026-02-11T00:00:00"/>
    <n v="2"/>
    <s v="144/24544"/>
    <x v="9"/>
    <x v="1"/>
    <s v="Kiszállási díj Budapest"/>
    <n v="1"/>
    <n v="12000"/>
    <n v="12000"/>
    <n v="0"/>
    <s v="Ft"/>
    <n v="0"/>
    <n v="14000"/>
    <n v="14000"/>
    <n v="14000"/>
    <n v="0"/>
    <n v="0"/>
    <x v="0"/>
    <n v="2000"/>
    <s v="n"/>
    <m/>
    <s v=""/>
    <n v="0"/>
  </r>
  <r>
    <x v="199"/>
    <x v="72"/>
    <d v="2026-02-19T00:00:00"/>
    <x v="0"/>
    <d v="2026-02-11T00:00:00"/>
    <n v="2"/>
    <s v="142/28052"/>
    <x v="9"/>
    <x v="2"/>
    <s v="Emelőgép Eseti javítási/ hibaelhárítási munkadíja Fő/ óra"/>
    <n v="3"/>
    <n v="19500"/>
    <n v="58500"/>
    <n v="0"/>
    <s v="Ft"/>
    <n v="0"/>
    <n v="26600"/>
    <n v="25800"/>
    <n v="77400"/>
    <n v="3.4"/>
    <n v="2631.6"/>
    <x v="0"/>
    <n v="18900"/>
    <s v="n"/>
    <m/>
    <s v=""/>
    <n v="0"/>
  </r>
  <r>
    <x v="200"/>
    <x v="124"/>
    <d v="2026-02-19T00:00:00"/>
    <x v="0"/>
    <d v="2026-02-19T00:00:00"/>
    <n v="2"/>
    <s v="2101/20391"/>
    <x v="6"/>
    <x v="0"/>
    <s v="Eszközök, hevederek, vizsgálat, pótlás"/>
    <n v="1"/>
    <n v="747019.38"/>
    <n v="747019.38"/>
    <n v="0"/>
    <s v="Ft"/>
    <n v="0"/>
    <n v="1197400"/>
    <n v="2327080"/>
    <n v="2327080"/>
    <n v="7.64"/>
    <n v="177788.91199999998"/>
    <x v="9"/>
    <n v="1580060.62"/>
    <s v="n"/>
    <m/>
    <s v=""/>
    <n v="0"/>
  </r>
  <r>
    <x v="201"/>
    <x v="125"/>
    <d v="2026-02-19T00:00:00"/>
    <x v="0"/>
    <d v="2026-02-19T00:00:00"/>
    <n v="2"/>
    <s v="2101/9080"/>
    <x v="6"/>
    <x v="0"/>
    <s v="CS 1. Féléves felülvizsgálat"/>
    <n v="1"/>
    <n v="3474970.75"/>
    <n v="3474970.75"/>
    <n v="0"/>
    <s v="Ft"/>
    <n v="0"/>
    <n v="21400"/>
    <n v="5832872"/>
    <n v="5832872"/>
    <n v="9.14"/>
    <n v="533124.50080000004"/>
    <x v="9"/>
    <n v="2357901.25"/>
    <s v="n"/>
    <m/>
    <s v=""/>
    <n v="0"/>
  </r>
  <r>
    <x v="202"/>
    <x v="126"/>
    <d v="2026-02-18T00:00:00"/>
    <x v="0"/>
    <d v="2026-02-09T00:00:00"/>
    <n v="2"/>
    <s v="2101/27429"/>
    <x v="6"/>
    <x v="0"/>
    <s v="T20 Teherpróba és vizsgálati díj melléklet szerint"/>
    <n v="1"/>
    <n v="6030"/>
    <n v="6030"/>
    <n v="0"/>
    <s v="Ft"/>
    <n v="0"/>
    <n v="10050"/>
    <n v="8040"/>
    <n v="8040"/>
    <n v="10"/>
    <n v="804"/>
    <x v="0"/>
    <n v="2010"/>
    <s v="n"/>
    <m/>
    <s v=""/>
    <n v="0"/>
  </r>
  <r>
    <x v="203"/>
    <x v="127"/>
    <d v="2026-02-18T00:00:00"/>
    <x v="0"/>
    <d v="2026-02-02T00:00:00"/>
    <n v="2"/>
    <s v="2101/27386"/>
    <x v="6"/>
    <x v="0"/>
    <s v="T10 Teherpróba és vizsgálati díj melléklet szerint"/>
    <n v="1"/>
    <n v="137040"/>
    <n v="137040"/>
    <n v="0"/>
    <s v="Ft"/>
    <n v="0"/>
    <n v="228400"/>
    <n v="228400"/>
    <n v="228400"/>
    <n v="10"/>
    <n v="22840"/>
    <x v="0"/>
    <n v="91360"/>
    <s v="n"/>
    <m/>
    <s v=""/>
    <n v="0"/>
  </r>
  <r>
    <x v="203"/>
    <x v="127"/>
    <d v="2026-02-18T00:00:00"/>
    <x v="0"/>
    <d v="2026-02-02T00:00:00"/>
    <n v="2"/>
    <s v="2103/26837"/>
    <x v="14"/>
    <x v="1"/>
    <s v="T1 Kiszállási díj"/>
    <n v="70"/>
    <n v="150"/>
    <n v="10500"/>
    <n v="0"/>
    <s v="Ft"/>
    <n v="0"/>
    <n v="250"/>
    <n v="250"/>
    <n v="17500"/>
    <n v="0"/>
    <n v="0"/>
    <x v="0"/>
    <n v="7000"/>
    <s v="n"/>
    <m/>
    <s v=""/>
    <n v="0"/>
  </r>
  <r>
    <x v="203"/>
    <x v="127"/>
    <d v="2026-02-18T00:00:00"/>
    <x v="0"/>
    <d v="2026-02-02T00:00:00"/>
    <n v="2"/>
    <s v="23131/721"/>
    <x v="1"/>
    <x v="0"/>
    <s v="KTG 16 összekötő elem G80"/>
    <n v="2"/>
    <n v="2048.7399999999998"/>
    <n v="4097.4799999999996"/>
    <n v="0"/>
    <s v="Ft"/>
    <n v="0"/>
    <n v="4510"/>
    <n v="5510"/>
    <n v="11020"/>
    <n v="11.35"/>
    <n v="1250.77"/>
    <x v="0"/>
    <n v="6922.52"/>
    <s v="n"/>
    <m/>
    <s v=""/>
    <n v="0"/>
  </r>
  <r>
    <x v="203"/>
    <x v="127"/>
    <d v="2026-02-18T00:00:00"/>
    <x v="0"/>
    <d v="2026-02-02T00:00:00"/>
    <n v="2"/>
    <s v="23152/660"/>
    <x v="1"/>
    <x v="0"/>
    <s v="KHG 10  szemes horog G80"/>
    <n v="1"/>
    <n v="1014.91"/>
    <n v="1014.91"/>
    <n v="0"/>
    <s v="Ft"/>
    <n v="0"/>
    <n v="2990"/>
    <n v="3490"/>
    <n v="3490"/>
    <n v="10.01"/>
    <n v="349.34899999999999"/>
    <x v="0"/>
    <n v="2475.09"/>
    <s v="n"/>
    <m/>
    <s v=""/>
    <n v="0"/>
  </r>
  <r>
    <x v="203"/>
    <x v="127"/>
    <d v="2026-02-18T00:00:00"/>
    <x v="0"/>
    <d v="2026-02-02T00:00:00"/>
    <n v="2"/>
    <s v="23121/609"/>
    <x v="1"/>
    <x v="0"/>
    <s v="KGYG  2 16  gyűjtőkarika G80"/>
    <n v="1"/>
    <n v="2171.46"/>
    <n v="2171.46"/>
    <n v="0"/>
    <s v="Ft"/>
    <n v="0"/>
    <n v="5340"/>
    <n v="6340"/>
    <n v="6340"/>
    <n v="10.52"/>
    <n v="666.96800000000007"/>
    <x v="0"/>
    <n v="4168.54"/>
    <s v="n"/>
    <m/>
    <s v=""/>
    <n v="0"/>
  </r>
  <r>
    <x v="203"/>
    <x v="127"/>
    <d v="2026-02-18T00:00:00"/>
    <x v="0"/>
    <d v="2026-02-02T00:00:00"/>
    <n v="2"/>
    <s v="2418/15482"/>
    <x v="4"/>
    <x v="0"/>
    <s v="9,5 PSOB sekli EN13889"/>
    <n v="2"/>
    <n v="5661.95"/>
    <n v="11323.9"/>
    <n v="0"/>
    <s v="Ft"/>
    <n v="0"/>
    <n v="17010"/>
    <n v="17010"/>
    <n v="34020"/>
    <n v="7"/>
    <n v="2381.4"/>
    <x v="0"/>
    <n v="22696.1"/>
    <s v="n"/>
    <m/>
    <s v=""/>
    <n v="0"/>
  </r>
  <r>
    <x v="204"/>
    <x v="128"/>
    <d v="2026-02-18T00:00:00"/>
    <x v="0"/>
    <d v="2026-02-13T00:00:00"/>
    <n v="2"/>
    <s v="142/28024"/>
    <x v="9"/>
    <x v="2"/>
    <s v="2010321Translyft kapcsoló fel-le-vésztop, Switch box for TNV31, 4 db, szerelési munkadíja, kiszáll."/>
    <n v="1"/>
    <n v="563517"/>
    <n v="563517"/>
    <n v="0"/>
    <s v="Ft"/>
    <n v="0"/>
    <n v="823100"/>
    <n v="823100"/>
    <n v="823100"/>
    <n v="4.03"/>
    <n v="33170.93"/>
    <x v="2"/>
    <n v="259583"/>
    <s v="n"/>
    <m/>
    <s v=""/>
    <n v="0"/>
  </r>
  <r>
    <x v="205"/>
    <x v="129"/>
    <d v="2026-02-18T00:00:00"/>
    <x v="0"/>
    <d v="2026-02-18T00:00:00"/>
    <n v="2"/>
    <s v="1181/14732"/>
    <x v="13"/>
    <x v="2"/>
    <s v="Függőkapcsoló  P03D2 3 gombos, 2 sebességes + vészkapcsolós"/>
    <n v="3"/>
    <n v="7860.23"/>
    <n v="23580.69"/>
    <n v="0"/>
    <s v="Ft"/>
    <n v="0"/>
    <n v="36700"/>
    <n v="36700"/>
    <n v="110100"/>
    <n v="4"/>
    <n v="4404"/>
    <x v="0"/>
    <n v="86519.31"/>
    <s v="n"/>
    <m/>
    <s v=""/>
    <n v="0"/>
  </r>
  <r>
    <x v="205"/>
    <x v="129"/>
    <d v="2026-02-18T00:00:00"/>
    <x v="0"/>
    <d v="2026-02-18T00:00:00"/>
    <n v="2"/>
    <s v="1181/28029"/>
    <x v="13"/>
    <x v="2"/>
    <s v="8Gx1,5mm2 körkábel fekete+ biztosító sodrony, függőkapcsolóhoz"/>
    <n v="6"/>
    <n v="0"/>
    <n v="0"/>
    <n v="0"/>
    <s v="Ft"/>
    <n v="0"/>
    <n v="2850"/>
    <n v="2850"/>
    <n v="17100"/>
    <n v="4"/>
    <n v="684"/>
    <x v="0"/>
    <n v="17100"/>
    <s v="n"/>
    <m/>
    <s v=""/>
    <n v="0"/>
  </r>
  <r>
    <x v="206"/>
    <x v="130"/>
    <d v="2026-02-18T00:00:00"/>
    <x v="0"/>
    <d v="2026-02-18T00:00:00"/>
    <n v="2"/>
    <s v="23152/668"/>
    <x v="1"/>
    <x v="0"/>
    <s v="KHG 7/8 szemes horog G80"/>
    <n v="1"/>
    <n v="571.99"/>
    <n v="571.99"/>
    <n v="0"/>
    <s v="Ft"/>
    <n v="0"/>
    <n v="1710"/>
    <n v="1210"/>
    <n v="1210"/>
    <n v="0.12"/>
    <n v="1.452"/>
    <x v="8"/>
    <n v="638.01"/>
    <s v="n"/>
    <m/>
    <s v=""/>
    <n v="0"/>
  </r>
  <r>
    <x v="206"/>
    <x v="130"/>
    <d v="2026-02-18T00:00:00"/>
    <x v="0"/>
    <d v="2026-02-18T00:00:00"/>
    <n v="2"/>
    <s v="23152/667"/>
    <x v="1"/>
    <x v="0"/>
    <s v="KHG 6 szemes horog G80"/>
    <n v="2"/>
    <n v="354.4"/>
    <n v="708.8"/>
    <n v="0"/>
    <s v="Ft"/>
    <n v="0"/>
    <n v="970"/>
    <n v="830"/>
    <n v="1660"/>
    <n v="2.59"/>
    <n v="42.994"/>
    <x v="8"/>
    <n v="951.2"/>
    <s v="n"/>
    <m/>
    <s v=""/>
    <n v="0"/>
  </r>
  <r>
    <x v="206"/>
    <x v="130"/>
    <d v="2026-02-18T00:00:00"/>
    <x v="0"/>
    <d v="2026-02-18T00:00:00"/>
    <n v="2"/>
    <s v="23152/661"/>
    <x v="1"/>
    <x v="0"/>
    <s v="KHG 13  szemes horog G80"/>
    <n v="5"/>
    <n v="1885.11"/>
    <n v="9425.5499999999993"/>
    <n v="0"/>
    <s v="Ft"/>
    <n v="0"/>
    <n v="4990"/>
    <n v="3630"/>
    <n v="18150"/>
    <n v="0.45"/>
    <n v="81.674999999999997"/>
    <x v="8"/>
    <n v="8724.4500000000007"/>
    <s v="n"/>
    <m/>
    <s v=""/>
    <n v="0"/>
  </r>
  <r>
    <x v="206"/>
    <x v="130"/>
    <d v="2026-02-18T00:00:00"/>
    <x v="0"/>
    <d v="2026-02-18T00:00:00"/>
    <n v="2"/>
    <s v="21113/24"/>
    <x v="2"/>
    <x v="0"/>
    <s v="irs 30  1,0/2 m körkötél"/>
    <n v="8"/>
    <n v="555.79999999999995"/>
    <n v="4446.3999999999996"/>
    <n v="0"/>
    <s v="Ft"/>
    <n v="0"/>
    <n v="3500"/>
    <n v="2550"/>
    <n v="20400"/>
    <n v="4"/>
    <n v="816"/>
    <x v="8"/>
    <n v="15953.6"/>
    <s v="n"/>
    <m/>
    <s v=""/>
    <n v="0"/>
  </r>
  <r>
    <x v="206"/>
    <x v="130"/>
    <d v="2026-02-18T00:00:00"/>
    <x v="0"/>
    <d v="2026-02-18T00:00:00"/>
    <n v="2"/>
    <s v="21213/106"/>
    <x v="2"/>
    <x v="0"/>
    <s v="id 300   2,0 m füles heveder"/>
    <n v="7"/>
    <n v="1037.28"/>
    <n v="7260.96"/>
    <n v="0"/>
    <s v="Ft"/>
    <n v="0"/>
    <n v="4600"/>
    <n v="2830"/>
    <n v="19810"/>
    <n v="4"/>
    <n v="792.4"/>
    <x v="8"/>
    <n v="12549.04"/>
    <s v="n"/>
    <m/>
    <s v=""/>
    <n v="0"/>
  </r>
  <r>
    <x v="206"/>
    <x v="130"/>
    <d v="2026-02-18T00:00:00"/>
    <x v="0"/>
    <d v="2026-02-18T00:00:00"/>
    <n v="2"/>
    <s v="21212/99"/>
    <x v="2"/>
    <x v="0"/>
    <s v="id 200   4,0 m füles heveder"/>
    <n v="5"/>
    <n v="1113.1199999999999"/>
    <n v="5565.5999999999995"/>
    <n v="0"/>
    <s v="Ft"/>
    <n v="0"/>
    <n v="5000"/>
    <n v="3200"/>
    <n v="16000"/>
    <n v="3.99"/>
    <n v="638.4"/>
    <x v="8"/>
    <n v="10434.400000000001"/>
    <s v="n"/>
    <m/>
    <s v=""/>
    <n v="0"/>
  </r>
  <r>
    <x v="206"/>
    <x v="130"/>
    <d v="2026-02-18T00:00:00"/>
    <x v="0"/>
    <d v="2026-02-18T00:00:00"/>
    <n v="2"/>
    <s v="21212/98"/>
    <x v="2"/>
    <x v="0"/>
    <s v="id 200   3,0 m füles heveder"/>
    <n v="4"/>
    <n v="889.9"/>
    <n v="3559.6"/>
    <n v="0"/>
    <s v="Ft"/>
    <n v="0"/>
    <n v="4000"/>
    <n v="2675"/>
    <n v="10700"/>
    <n v="4"/>
    <n v="428"/>
    <x v="8"/>
    <n v="7140.4"/>
    <s v="n"/>
    <m/>
    <s v=""/>
    <n v="0"/>
  </r>
  <r>
    <x v="206"/>
    <x v="130"/>
    <d v="2026-02-18T00:00:00"/>
    <x v="0"/>
    <d v="2026-02-18T00:00:00"/>
    <n v="2"/>
    <s v="21212/97"/>
    <x v="2"/>
    <x v="0"/>
    <s v="id 200   2,0 m füles heveder"/>
    <n v="6"/>
    <n v="613.47"/>
    <n v="3680.82"/>
    <n v="0"/>
    <s v="Ft"/>
    <n v="0"/>
    <n v="3000"/>
    <n v="2110"/>
    <n v="12660"/>
    <n v="4"/>
    <n v="506.4"/>
    <x v="8"/>
    <n v="8979.18"/>
    <s v="n"/>
    <m/>
    <s v=""/>
    <n v="0"/>
  </r>
  <r>
    <x v="206"/>
    <x v="130"/>
    <d v="2026-02-18T00:00:00"/>
    <x v="0"/>
    <d v="2026-02-18T00:00:00"/>
    <n v="2"/>
    <s v="21211/89"/>
    <x v="2"/>
    <x v="0"/>
    <s v="id 100   3,0 m füles heveder"/>
    <n v="6"/>
    <n v="486.93"/>
    <n v="2921.58"/>
    <n v="0"/>
    <s v="Ft"/>
    <n v="0"/>
    <n v="2200"/>
    <n v="1660"/>
    <n v="9960"/>
    <n v="4"/>
    <n v="398.4"/>
    <x v="8"/>
    <n v="7038.42"/>
    <s v="n"/>
    <m/>
    <s v=""/>
    <n v="0"/>
  </r>
  <r>
    <x v="206"/>
    <x v="130"/>
    <d v="2026-02-18T00:00:00"/>
    <x v="0"/>
    <d v="2026-02-18T00:00:00"/>
    <n v="2"/>
    <s v="21211/86"/>
    <x v="2"/>
    <x v="0"/>
    <s v="id 100   1,0 m füles heveder"/>
    <n v="5"/>
    <n v="217.79"/>
    <n v="1088.95"/>
    <n v="0"/>
    <s v="Ft"/>
    <n v="0"/>
    <n v="1000"/>
    <n v="900"/>
    <n v="4500"/>
    <n v="4"/>
    <n v="180"/>
    <x v="8"/>
    <n v="3411.05"/>
    <s v="n"/>
    <m/>
    <s v=""/>
    <n v="0"/>
  </r>
  <r>
    <x v="206"/>
    <x v="130"/>
    <d v="2026-02-18T00:00:00"/>
    <x v="0"/>
    <d v="2026-02-18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8"/>
    <n v="-1900"/>
    <s v="n"/>
    <m/>
    <s v=""/>
    <n v="0"/>
  </r>
  <r>
    <x v="206"/>
    <x v="130"/>
    <d v="2026-02-18T00:00:00"/>
    <x v="0"/>
    <d v="2026-02-18T00:00:00"/>
    <n v="2"/>
    <s v="23152/654"/>
    <x v="1"/>
    <x v="0"/>
    <s v="BKHG 7/8  önzáró szemes horog G80"/>
    <n v="1"/>
    <n v="1332.76"/>
    <n v="1332.76"/>
    <n v="0"/>
    <s v="Ft"/>
    <n v="0"/>
    <n v="3720"/>
    <n v="2650"/>
    <n v="2650"/>
    <n v="0.2"/>
    <n v="5.3"/>
    <x v="8"/>
    <n v="1317.24"/>
    <s v="n"/>
    <m/>
    <s v=""/>
    <n v="0"/>
  </r>
  <r>
    <x v="206"/>
    <x v="130"/>
    <d v="2026-02-18T00:00:00"/>
    <x v="0"/>
    <d v="2026-02-18T00:00:00"/>
    <n v="2"/>
    <s v="2317/636"/>
    <x v="1"/>
    <x v="0"/>
    <s v="8,0 biztosító lemez"/>
    <n v="10"/>
    <n v="169.41"/>
    <n v="1694.1"/>
    <n v="0"/>
    <s v="Ft"/>
    <n v="0"/>
    <n v="890"/>
    <n v="890"/>
    <n v="8900"/>
    <n v="3"/>
    <n v="267"/>
    <x v="8"/>
    <n v="7205.9"/>
    <s v="n"/>
    <m/>
    <s v=""/>
    <n v="0"/>
  </r>
  <r>
    <x v="206"/>
    <x v="130"/>
    <d v="2026-02-18T00:00:00"/>
    <x v="0"/>
    <d v="2026-02-18T00:00:00"/>
    <n v="2"/>
    <s v="2317/635"/>
    <x v="1"/>
    <x v="0"/>
    <s v="6 biztosító lemez"/>
    <n v="4"/>
    <n v="155.15"/>
    <n v="620.6"/>
    <n v="0"/>
    <s v="Ft"/>
    <n v="0"/>
    <n v="778"/>
    <n v="778"/>
    <n v="3112"/>
    <n v="3"/>
    <n v="93.36"/>
    <x v="8"/>
    <n v="2491.4"/>
    <s v="n"/>
    <m/>
    <s v=""/>
    <n v="0"/>
  </r>
  <r>
    <x v="206"/>
    <x v="130"/>
    <d v="2026-02-18T00:00:00"/>
    <x v="0"/>
    <d v="2026-02-18T00:00:00"/>
    <n v="2"/>
    <s v="4111/274"/>
    <x v="0"/>
    <x v="0"/>
    <s v="50/2,5 hh  8,0 m rakományrögzítő"/>
    <n v="2"/>
    <n v="1682.88"/>
    <n v="3365.76"/>
    <n v="0"/>
    <s v="Ft"/>
    <n v="0"/>
    <n v="4800"/>
    <n v="3050"/>
    <n v="6100"/>
    <n v="0"/>
    <n v="0"/>
    <x v="8"/>
    <n v="2734.24"/>
    <s v="n"/>
    <m/>
    <s v=""/>
    <n v="0"/>
  </r>
  <r>
    <x v="206"/>
    <x v="130"/>
    <d v="2026-02-18T00:00:00"/>
    <x v="0"/>
    <d v="2026-02-18T00:00:00"/>
    <n v="2"/>
    <s v="4111/219"/>
    <x v="0"/>
    <x v="0"/>
    <s v="50/2 hh 8 m rakományrögzítő 26188"/>
    <n v="2"/>
    <n v="1478.09"/>
    <n v="2956.18"/>
    <n v="0"/>
    <s v="Ft"/>
    <n v="0"/>
    <n v="4500"/>
    <n v="3710"/>
    <n v="7420"/>
    <n v="4"/>
    <n v="296.8"/>
    <x v="8"/>
    <n v="4463.82"/>
    <s v="n"/>
    <m/>
    <s v=""/>
    <n v="0"/>
  </r>
  <r>
    <x v="206"/>
    <x v="130"/>
    <d v="2026-02-18T00:00:00"/>
    <x v="0"/>
    <d v="2026-02-18T00:00:00"/>
    <n v="2"/>
    <s v="4111/256"/>
    <x v="0"/>
    <x v="0"/>
    <s v="50/2 hh  10 m rakományrögzítő 11077"/>
    <n v="2"/>
    <n v="2165.5100000000002"/>
    <n v="4331.0200000000004"/>
    <n v="0"/>
    <s v="Ft"/>
    <n v="0"/>
    <n v="4800"/>
    <n v="3895"/>
    <n v="7790"/>
    <n v="4"/>
    <n v="311.60000000000002"/>
    <x v="8"/>
    <n v="3458.9799999999996"/>
    <s v="n"/>
    <m/>
    <s v=""/>
    <n v="0"/>
  </r>
  <r>
    <x v="206"/>
    <x v="130"/>
    <d v="2026-02-18T00:00:00"/>
    <x v="0"/>
    <d v="2026-02-18T00:00:00"/>
    <n v="2"/>
    <s v="2417/15496"/>
    <x v="4"/>
    <x v="0"/>
    <s v="3,25 PSN sekli EN13889"/>
    <n v="3"/>
    <n v="646.98"/>
    <n v="1940.94"/>
    <n v="0"/>
    <s v="Ft"/>
    <n v="0"/>
    <n v="1850"/>
    <n v="1500"/>
    <n v="4500"/>
    <n v="2.5"/>
    <n v="112.5"/>
    <x v="8"/>
    <n v="2559.06"/>
    <s v="n"/>
    <m/>
    <s v=""/>
    <n v="0"/>
  </r>
  <r>
    <x v="206"/>
    <x v="130"/>
    <d v="2026-02-18T00:00:00"/>
    <x v="0"/>
    <d v="2026-02-18T00:00:00"/>
    <n v="2"/>
    <s v="4115/312"/>
    <x v="0"/>
    <x v="0"/>
    <s v="25 mm  csat"/>
    <n v="6"/>
    <n v="73.81"/>
    <n v="442.86"/>
    <n v="0"/>
    <s v="Ft"/>
    <n v="0"/>
    <n v="460"/>
    <n v="440"/>
    <n v="2640"/>
    <n v="3"/>
    <n v="79.2"/>
    <x v="8"/>
    <n v="2197.14"/>
    <s v="n"/>
    <m/>
    <s v=""/>
    <n v="0"/>
  </r>
  <r>
    <x v="206"/>
    <x v="130"/>
    <d v="2026-02-18T00:00:00"/>
    <x v="0"/>
    <d v="2026-02-18T00:00:00"/>
    <n v="2"/>
    <s v="2317/631"/>
    <x v="1"/>
    <x v="0"/>
    <s v="10 biztosító lemez /4mm csavarral/"/>
    <n v="10"/>
    <n v="184.97"/>
    <n v="1849.7"/>
    <n v="0"/>
    <s v="Ft"/>
    <n v="0"/>
    <n v="1018"/>
    <n v="1100"/>
    <n v="11000"/>
    <n v="3"/>
    <n v="330"/>
    <x v="8"/>
    <n v="9150.2999999999993"/>
    <s v="n"/>
    <m/>
    <s v=""/>
    <n v="0"/>
  </r>
  <r>
    <x v="206"/>
    <x v="130"/>
    <d v="2026-02-18T00:00:00"/>
    <x v="0"/>
    <d v="2026-02-18T00:00:00"/>
    <n v="2"/>
    <s v="2416/15467"/>
    <x v="4"/>
    <x v="0"/>
    <s v="0,75  PSO sekli EN13889"/>
    <n v="6"/>
    <n v="181.5"/>
    <n v="1089"/>
    <n v="0"/>
    <s v="Ft"/>
    <n v="0"/>
    <n v="560"/>
    <n v="560"/>
    <n v="3360"/>
    <n v="4"/>
    <n v="134.4"/>
    <x v="8"/>
    <n v="2271"/>
    <s v="n"/>
    <m/>
    <s v=""/>
    <n v="0"/>
  </r>
  <r>
    <x v="206"/>
    <x v="130"/>
    <d v="2026-02-18T00:00:00"/>
    <x v="0"/>
    <d v="2026-02-18T00:00:00"/>
    <n v="2"/>
    <s v="2102/2339"/>
    <x v="3"/>
    <x v="1"/>
    <s v="*V.17 Fuvar"/>
    <n v="1"/>
    <n v="9363"/>
    <n v="9363"/>
    <n v="0"/>
    <s v="Ft"/>
    <n v="0"/>
    <n v="9363"/>
    <n v="0"/>
    <n v="0"/>
    <n v="0"/>
    <n v="0"/>
    <x v="8"/>
    <n v="-9363"/>
    <s v="n"/>
    <m/>
    <s v=""/>
    <n v="0"/>
  </r>
  <r>
    <x v="207"/>
    <x v="119"/>
    <d v="2026-02-18T00:00:00"/>
    <x v="0"/>
    <d v="2026-02-18T00:00:00"/>
    <n v="2"/>
    <s v="4111/257"/>
    <x v="0"/>
    <x v="0"/>
    <s v="50/2 hh  12 m rakományrögzítő 11078"/>
    <n v="4"/>
    <n v="1738.05"/>
    <n v="6952.2"/>
    <n v="0"/>
    <s v="Ft"/>
    <n v="0"/>
    <n v="5100"/>
    <n v="3460"/>
    <n v="13840"/>
    <n v="0.8"/>
    <n v="110.72"/>
    <x v="8"/>
    <n v="6887.8"/>
    <s v="n"/>
    <m/>
    <s v=""/>
    <n v="0"/>
  </r>
  <r>
    <x v="207"/>
    <x v="119"/>
    <d v="2026-02-18T00:00:00"/>
    <x v="0"/>
    <d v="2026-02-18T00:00:00"/>
    <n v="2"/>
    <s v="221117/20083"/>
    <x v="18"/>
    <x v="0"/>
    <s v="2PK 12 1 m drótkötél kötélszívvel 96-97"/>
    <n v="2"/>
    <n v="2793"/>
    <n v="5586"/>
    <n v="0"/>
    <s v="Ft"/>
    <n v="0"/>
    <n v="7155"/>
    <n v="12100"/>
    <n v="24200"/>
    <n v="5"/>
    <n v="1210"/>
    <x v="8"/>
    <n v="18614"/>
    <s v="n"/>
    <m/>
    <s v=""/>
    <n v="0"/>
  </r>
  <r>
    <x v="207"/>
    <x v="119"/>
    <d v="2026-02-18T00:00:00"/>
    <x v="0"/>
    <d v="2026-02-18T00:00:00"/>
    <n v="2"/>
    <s v="2102/2336"/>
    <x v="3"/>
    <x v="1"/>
    <s v="*V.14 Fuvar"/>
    <n v="1"/>
    <n v="2528"/>
    <n v="2528"/>
    <n v="0"/>
    <s v="Ft"/>
    <n v="0"/>
    <n v="2528"/>
    <n v="0"/>
    <n v="0"/>
    <n v="0"/>
    <n v="0"/>
    <x v="8"/>
    <n v="-2528"/>
    <s v="n"/>
    <m/>
    <s v=""/>
    <n v="0"/>
  </r>
  <r>
    <x v="208"/>
    <x v="131"/>
    <d v="2026-02-18T00:00:00"/>
    <x v="0"/>
    <d v="2026-02-18T00:00:00"/>
    <n v="2"/>
    <s v="4114/27713"/>
    <x v="0"/>
    <x v="0"/>
    <s v="50/2,0 th 6 m rakományrögzítő"/>
    <n v="2"/>
    <n v="3831.31"/>
    <n v="7662.62"/>
    <n v="0"/>
    <s v="Ft"/>
    <n v="0"/>
    <n v="9795"/>
    <n v="6865"/>
    <n v="13730"/>
    <n v="1.44"/>
    <n v="197.71200000000002"/>
    <x v="6"/>
    <n v="6067.38"/>
    <s v="n"/>
    <m/>
    <s v=""/>
    <n v="0"/>
  </r>
  <r>
    <x v="208"/>
    <x v="131"/>
    <d v="2026-02-18T00:00:00"/>
    <x v="0"/>
    <d v="2026-02-18T00:00:00"/>
    <n v="2"/>
    <s v="4111/219"/>
    <x v="0"/>
    <x v="0"/>
    <s v="50/2 hh 8 m rakományrögzítő 26188"/>
    <n v="2"/>
    <n v="1478.09"/>
    <n v="2956.18"/>
    <n v="0"/>
    <s v="Ft"/>
    <n v="0"/>
    <n v="4500"/>
    <n v="2960"/>
    <n v="5920"/>
    <n v="0.21"/>
    <n v="12.432"/>
    <x v="6"/>
    <n v="2963.82"/>
    <s v="n"/>
    <m/>
    <s v=""/>
    <n v="0"/>
  </r>
  <r>
    <x v="208"/>
    <x v="131"/>
    <d v="2026-02-18T00:00:00"/>
    <x v="0"/>
    <d v="2026-02-18T00:00:00"/>
    <n v="2"/>
    <s v="4114/969"/>
    <x v="0"/>
    <x v="0"/>
    <s v="50/2 hh 6 m rakományrögzítő 11076"/>
    <n v="14"/>
    <n v="1601.46"/>
    <n v="22420.440000000002"/>
    <n v="0"/>
    <s v="Ft"/>
    <n v="0"/>
    <n v="5330"/>
    <n v="4525"/>
    <n v="63350"/>
    <n v="5.68"/>
    <n v="3598.28"/>
    <x v="6"/>
    <n v="40929.56"/>
    <s v="n"/>
    <m/>
    <s v=""/>
    <n v="0"/>
  </r>
  <r>
    <x v="208"/>
    <x v="131"/>
    <d v="2026-02-18T00:00:00"/>
    <x v="0"/>
    <d v="2026-02-18T00:00:00"/>
    <n v="2"/>
    <s v="2102/2698"/>
    <x v="3"/>
    <x v="1"/>
    <s v="*V.22 Fuvar"/>
    <n v="1"/>
    <n v="5598"/>
    <n v="5598"/>
    <n v="0"/>
    <s v="Ft"/>
    <n v="0"/>
    <n v="5598"/>
    <n v="0"/>
    <n v="0"/>
    <n v="0"/>
    <n v="0"/>
    <x v="6"/>
    <n v="-5598"/>
    <s v="n"/>
    <m/>
    <s v=""/>
    <n v="0"/>
  </r>
  <r>
    <x v="209"/>
    <x v="51"/>
    <d v="2026-02-18T00:00:00"/>
    <x v="0"/>
    <d v="2026-02-11T00:00:00"/>
    <n v="2"/>
    <s v="144/24607"/>
    <x v="9"/>
    <x v="1"/>
    <s v="Tétel 00070 Kiszállás Budapest - Miskolc  -Budapest útvonal Cikkszám: 75005670"/>
    <n v="400"/>
    <n v="150"/>
    <n v="60000"/>
    <n v="0"/>
    <s v="Ft"/>
    <n v="0"/>
    <n v="394"/>
    <n v="394"/>
    <n v="157600"/>
    <n v="0"/>
    <n v="0"/>
    <x v="10"/>
    <n v="97600"/>
    <s v="n"/>
    <m/>
    <s v=""/>
    <n v="0"/>
  </r>
  <r>
    <x v="209"/>
    <x v="51"/>
    <d v="2026-02-18T00:00:00"/>
    <x v="0"/>
    <d v="2026-02-11T00:00:00"/>
    <n v="2"/>
    <s v="142/28044"/>
    <x v="9"/>
    <x v="2"/>
    <s v="Tétel 00050 Miskolc th. teherfelvevő eszközök körkötél felülvizsgálata Cikkszám: 75006606"/>
    <n v="2"/>
    <n v="960"/>
    <n v="1920"/>
    <n v="0"/>
    <s v="Ft"/>
    <n v="0"/>
    <n v="10400"/>
    <n v="10400"/>
    <n v="20800"/>
    <n v="0"/>
    <n v="0"/>
    <x v="10"/>
    <n v="18880"/>
    <s v="n"/>
    <m/>
    <s v=""/>
    <n v="0"/>
  </r>
  <r>
    <x v="209"/>
    <x v="51"/>
    <d v="2026-02-18T00:00:00"/>
    <x v="0"/>
    <d v="2026-02-11T00:00:00"/>
    <n v="2"/>
    <s v="142/28043"/>
    <x v="9"/>
    <x v="2"/>
    <s v="Tétel 00050 Miskolc th. teherfelvevő eszközök heveder felülvizsgálata Cikkszám: 75006606"/>
    <n v="10"/>
    <n v="986.82"/>
    <n v="9868.2000000000007"/>
    <n v="0"/>
    <s v="Ft"/>
    <n v="0"/>
    <n v="10400"/>
    <n v="10400"/>
    <n v="104000"/>
    <n v="0"/>
    <n v="0"/>
    <x v="10"/>
    <n v="94131.8"/>
    <s v="n"/>
    <m/>
    <s v=""/>
    <n v="0"/>
  </r>
  <r>
    <x v="209"/>
    <x v="51"/>
    <d v="2026-02-18T00:00:00"/>
    <x v="0"/>
    <d v="2026-02-11T00:00:00"/>
    <n v="2"/>
    <s v="142/28045"/>
    <x v="9"/>
    <x v="2"/>
    <s v="Tétel 00050 Miskolc th. teherfelvevő eszközök drótkötél felülvizsgálata Cikkszám: 75006606"/>
    <n v="4"/>
    <n v="2400"/>
    <n v="9600"/>
    <n v="0"/>
    <s v="Ft"/>
    <n v="0"/>
    <n v="10400"/>
    <n v="10400"/>
    <n v="41600"/>
    <n v="0"/>
    <n v="0"/>
    <x v="10"/>
    <n v="32000"/>
    <s v="n"/>
    <m/>
    <s v=""/>
    <n v="0"/>
  </r>
  <r>
    <x v="210"/>
    <x v="54"/>
    <d v="2026-02-18T00:00:00"/>
    <x v="0"/>
    <d v="2026-02-18T00:00:00"/>
    <n v="2"/>
    <s v="221117/24063"/>
    <x v="18"/>
    <x v="0"/>
    <s v="2PK 4 4,538 m drótkötél kötélszívvel"/>
    <n v="7"/>
    <n v="2925"/>
    <n v="20475"/>
    <n v="0"/>
    <s v="Ft"/>
    <n v="0"/>
    <n v="3135"/>
    <n v="6665"/>
    <n v="46655"/>
    <n v="23.54"/>
    <n v="10982.587"/>
    <x v="2"/>
    <n v="26180"/>
    <s v="n"/>
    <m/>
    <s v=""/>
    <n v="0"/>
  </r>
  <r>
    <x v="210"/>
    <x v="54"/>
    <d v="2026-02-18T00:00:00"/>
    <x v="0"/>
    <d v="2026-02-18T00:00:00"/>
    <n v="2"/>
    <s v="221117/24062"/>
    <x v="18"/>
    <x v="0"/>
    <s v="2PK 4 1,573 m drótkötél kötélszívvel"/>
    <n v="7"/>
    <n v="1864"/>
    <n v="13048"/>
    <n v="0"/>
    <s v="Ft"/>
    <n v="0"/>
    <n v="3110"/>
    <n v="4535"/>
    <n v="31745"/>
    <n v="16"/>
    <n v="5079.2"/>
    <x v="2"/>
    <n v="18697"/>
    <s v="n"/>
    <m/>
    <s v=""/>
    <n v="0"/>
  </r>
  <r>
    <x v="210"/>
    <x v="54"/>
    <d v="2026-02-18T00:00:00"/>
    <x v="0"/>
    <d v="2026-02-18T00:00:00"/>
    <n v="2"/>
    <s v="2102/3253"/>
    <x v="3"/>
    <x v="1"/>
    <s v="*M.12 Fuvar"/>
    <n v="1"/>
    <n v="2767"/>
    <n v="2767"/>
    <n v="0"/>
    <s v="Ft"/>
    <n v="0"/>
    <n v="2767"/>
    <n v="0"/>
    <n v="0"/>
    <n v="0"/>
    <n v="0"/>
    <x v="2"/>
    <n v="-2767"/>
    <s v="n"/>
    <m/>
    <s v=""/>
    <n v="0"/>
  </r>
  <r>
    <x v="211"/>
    <x v="132"/>
    <d v="2026-02-18T00:00:00"/>
    <x v="0"/>
    <d v="2026-02-18T00:00:00"/>
    <n v="2"/>
    <s v="2326/28027"/>
    <x v="1"/>
    <x v="0"/>
    <s v="LRGS 1-140 lánc függeszték spec. 4szem lánccal"/>
    <n v="4"/>
    <n v="7854.66"/>
    <n v="31418.639999999999"/>
    <n v="0"/>
    <s v="Ft"/>
    <n v="0"/>
    <n v="18245"/>
    <n v="14000"/>
    <n v="56000"/>
    <n v="0.69"/>
    <n v="386.4"/>
    <x v="3"/>
    <n v="24581.360000000001"/>
    <s v="n"/>
    <m/>
    <s v=""/>
    <n v="0"/>
  </r>
  <r>
    <x v="211"/>
    <x v="132"/>
    <d v="2026-02-18T00:00:00"/>
    <x v="0"/>
    <d v="2026-02-18T00:00:00"/>
    <n v="2"/>
    <s v="2102/24792"/>
    <x v="3"/>
    <x v="1"/>
    <s v="*M.106 Fuvar"/>
    <n v="1"/>
    <n v="2550"/>
    <n v="2550"/>
    <n v="0"/>
    <s v="Ft"/>
    <n v="0"/>
    <n v="2550"/>
    <n v="0"/>
    <n v="0"/>
    <n v="0"/>
    <n v="0"/>
    <x v="3"/>
    <n v="-2550"/>
    <s v="n"/>
    <m/>
    <s v=""/>
    <n v="0"/>
  </r>
  <r>
    <x v="212"/>
    <x v="133"/>
    <d v="2026-02-18T00:00:00"/>
    <x v="0"/>
    <d v="2026-02-18T00:00:00"/>
    <n v="2"/>
    <s v="2101/18531"/>
    <x v="6"/>
    <x v="0"/>
    <s v="Vizsgálati díj melléklet szerint"/>
    <n v="1"/>
    <n v="20400"/>
    <n v="20400"/>
    <n v="0"/>
    <s v="Ft"/>
    <n v="0"/>
    <n v="34000"/>
    <n v="34000"/>
    <n v="34000"/>
    <n v="10"/>
    <n v="3400"/>
    <x v="6"/>
    <n v="13600"/>
    <s v="n"/>
    <m/>
    <s v=""/>
    <n v="0"/>
  </r>
  <r>
    <x v="212"/>
    <x v="133"/>
    <d v="2026-02-18T00:00:00"/>
    <x v="0"/>
    <d v="2026-02-18T00:00:00"/>
    <n v="2"/>
    <s v="2317/567"/>
    <x v="1"/>
    <x v="0"/>
    <s v="234 ágú  adattábla"/>
    <n v="1"/>
    <n v="243.73"/>
    <n v="243.73"/>
    <n v="0"/>
    <s v="Ft"/>
    <n v="0"/>
    <n v="1485"/>
    <n v="1485"/>
    <n v="1485"/>
    <n v="5"/>
    <n v="74.25"/>
    <x v="6"/>
    <n v="1241.27"/>
    <s v="n"/>
    <m/>
    <s v=""/>
    <n v="0"/>
  </r>
  <r>
    <x v="213"/>
    <x v="124"/>
    <d v="2026-02-18T00:00:00"/>
    <x v="0"/>
    <d v="2026-02-16T00:00:00"/>
    <n v="2"/>
    <s v="143/18059"/>
    <x v="9"/>
    <x v="1"/>
    <s v="Szállítási költség Mátranovák"/>
    <n v="1"/>
    <n v="17887"/>
    <n v="17887"/>
    <n v="0"/>
    <s v="Ft"/>
    <n v="0"/>
    <n v="17887"/>
    <n v="0"/>
    <n v="0"/>
    <n v="0"/>
    <n v="0"/>
    <x v="9"/>
    <n v="-17887"/>
    <s v="n"/>
    <m/>
    <s v=""/>
    <n v="0"/>
  </r>
  <r>
    <x v="213"/>
    <x v="124"/>
    <d v="2026-02-18T00:00:00"/>
    <x v="0"/>
    <d v="2026-02-16T00:00:00"/>
    <n v="2"/>
    <s v="119/27809"/>
    <x v="13"/>
    <x v="2"/>
    <s v="STIV 0,5 t / 2150 mm, Fix emelőgerenda, 7-7 db alsó akasztási ponttal."/>
    <n v="3"/>
    <n v="205000"/>
    <n v="615000"/>
    <n v="0"/>
    <s v="Ft"/>
    <n v="0"/>
    <n v="350034"/>
    <n v="350034"/>
    <n v="1050102"/>
    <n v="4"/>
    <n v="42004.08"/>
    <x v="9"/>
    <n v="435102"/>
    <s v="n"/>
    <m/>
    <s v=""/>
    <n v="0"/>
  </r>
  <r>
    <x v="213"/>
    <x v="124"/>
    <d v="2026-02-18T00:00:00"/>
    <x v="0"/>
    <d v="2026-02-16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9"/>
    <n v="-1900"/>
    <s v="n"/>
    <m/>
    <s v=""/>
    <n v="0"/>
  </r>
  <r>
    <x v="213"/>
    <x v="124"/>
    <d v="2026-02-18T00:00:00"/>
    <x v="0"/>
    <d v="2026-02-16T00:00:00"/>
    <n v="2"/>
    <s v="11A11/26643"/>
    <x v="13"/>
    <x v="2"/>
    <s v="Adattábla matrica ( 12x7,5cm)"/>
    <n v="3"/>
    <n v="492.18"/>
    <n v="1476.54"/>
    <n v="0"/>
    <s v="Ft"/>
    <n v="0"/>
    <n v="750"/>
    <n v="0"/>
    <n v="0"/>
    <n v="0"/>
    <n v="0"/>
    <x v="9"/>
    <n v="-1476.54"/>
    <s v="n"/>
    <m/>
    <s v=""/>
    <n v="0"/>
  </r>
  <r>
    <x v="213"/>
    <x v="124"/>
    <d v="2026-02-18T00:00:00"/>
    <x v="0"/>
    <d v="2026-02-16T00:00:00"/>
    <n v="2"/>
    <s v="2416/15390"/>
    <x v="4"/>
    <x v="0"/>
    <s v="6,5  PSO sekli EN13889"/>
    <n v="6"/>
    <n v="2611.29"/>
    <n v="15667.74"/>
    <n v="0"/>
    <s v="Ft"/>
    <n v="0"/>
    <n v="7490"/>
    <n v="7490"/>
    <n v="44940"/>
    <n v="7"/>
    <n v="3145.8"/>
    <x v="9"/>
    <n v="29272.260000000002"/>
    <s v="n"/>
    <m/>
    <s v=""/>
    <n v="0"/>
  </r>
  <r>
    <x v="214"/>
    <x v="134"/>
    <d v="2026-02-18T00:00:00"/>
    <x v="0"/>
    <d v="2026-02-17T00:00:00"/>
    <n v="2"/>
    <s v="22117/204"/>
    <x v="18"/>
    <x v="0"/>
    <s v="A 22 5,0 m drótkötél /62"/>
    <n v="1"/>
    <n v="20301"/>
    <n v="20301"/>
    <n v="0"/>
    <s v="Ft"/>
    <n v="0"/>
    <n v="33835"/>
    <n v="33835"/>
    <n v="33835"/>
    <n v="4"/>
    <n v="1353.4"/>
    <x v="8"/>
    <n v="13534"/>
    <s v="n"/>
    <m/>
    <s v=""/>
    <n v="0"/>
  </r>
  <r>
    <x v="214"/>
    <x v="134"/>
    <d v="2026-02-18T00:00:00"/>
    <x v="0"/>
    <d v="2026-02-17T00:00:00"/>
    <n v="2"/>
    <s v="2102/2433"/>
    <x v="3"/>
    <x v="1"/>
    <s v="*V.20 Fuvar"/>
    <n v="1"/>
    <n v="4484"/>
    <n v="4484"/>
    <n v="0"/>
    <s v="Ft"/>
    <n v="0"/>
    <n v="4484"/>
    <n v="3000"/>
    <n v="3000"/>
    <n v="0"/>
    <n v="0"/>
    <x v="8"/>
    <n v="-1484"/>
    <s v="n"/>
    <m/>
    <s v=""/>
    <n v="0"/>
  </r>
  <r>
    <x v="215"/>
    <x v="135"/>
    <d v="2026-02-18T00:00:00"/>
    <x v="0"/>
    <d v="2026-02-17T00:00:00"/>
    <n v="2"/>
    <s v="21217/130"/>
    <x v="2"/>
    <x v="0"/>
    <s v="id 800  3,0 m füles heveder (varott, fülek kétoldalról középre szűkítve) /A04967-A04968"/>
    <n v="2"/>
    <n v="4864.01"/>
    <n v="9728.02"/>
    <n v="0"/>
    <s v="Ft"/>
    <n v="0"/>
    <n v="24000"/>
    <n v="24000"/>
    <n v="48000"/>
    <n v="4"/>
    <n v="1920"/>
    <x v="6"/>
    <n v="38271.979999999996"/>
    <s v="n"/>
    <m/>
    <s v=""/>
    <n v="0"/>
  </r>
  <r>
    <x v="215"/>
    <x v="135"/>
    <d v="2026-02-18T00:00:00"/>
    <x v="0"/>
    <d v="2026-02-17T00:00:00"/>
    <n v="2"/>
    <s v="21215/122"/>
    <x v="2"/>
    <x v="0"/>
    <s v="id 500  3,0 m füles heveder"/>
    <n v="10"/>
    <n v="2373.0700000000002"/>
    <n v="23730.7"/>
    <n v="0"/>
    <s v="Ft"/>
    <n v="0"/>
    <n v="11000"/>
    <n v="8800"/>
    <n v="88000"/>
    <n v="4"/>
    <n v="3520"/>
    <x v="6"/>
    <n v="64269.3"/>
    <s v="n"/>
    <m/>
    <s v=""/>
    <n v="0"/>
  </r>
  <r>
    <x v="215"/>
    <x v="135"/>
    <d v="2026-02-18T00:00:00"/>
    <x v="0"/>
    <d v="2026-02-17T00:00:00"/>
    <n v="2"/>
    <s v="21214/112"/>
    <x v="2"/>
    <x v="0"/>
    <s v="id 400 2,0 m füles heveder /A04969-A04974"/>
    <n v="6"/>
    <n v="1677.4"/>
    <n v="10064.400000000001"/>
    <n v="0"/>
    <s v="Ft"/>
    <n v="0"/>
    <n v="7000"/>
    <n v="6300"/>
    <n v="37800"/>
    <n v="4"/>
    <n v="1512"/>
    <x v="6"/>
    <n v="27735.599999999999"/>
    <s v="n"/>
    <m/>
    <s v=""/>
    <n v="0"/>
  </r>
  <r>
    <x v="215"/>
    <x v="135"/>
    <d v="2026-02-18T00:00:00"/>
    <x v="0"/>
    <d v="2026-02-17T00:00:00"/>
    <n v="2"/>
    <s v="21213/107"/>
    <x v="2"/>
    <x v="0"/>
    <s v="id 300   3,0 m füles heveder"/>
    <n v="10"/>
    <n v="1357.47"/>
    <n v="13574.7"/>
    <n v="0"/>
    <s v="Ft"/>
    <n v="0"/>
    <n v="6200"/>
    <n v="4960"/>
    <n v="49600"/>
    <n v="4"/>
    <n v="1984"/>
    <x v="6"/>
    <n v="36025.300000000003"/>
    <s v="n"/>
    <m/>
    <s v=""/>
    <n v="0"/>
  </r>
  <r>
    <x v="215"/>
    <x v="135"/>
    <d v="2026-02-18T00:00:00"/>
    <x v="0"/>
    <d v="2026-02-17T00:00:00"/>
    <n v="2"/>
    <s v="21212/98"/>
    <x v="2"/>
    <x v="0"/>
    <s v="id 200   3,0 m füles heveder"/>
    <n v="6"/>
    <n v="889.9"/>
    <n v="5339.4"/>
    <n v="0"/>
    <s v="Ft"/>
    <n v="0"/>
    <n v="4000"/>
    <n v="3200"/>
    <n v="19200"/>
    <n v="4"/>
    <n v="768"/>
    <x v="6"/>
    <n v="13860.6"/>
    <s v="n"/>
    <m/>
    <s v=""/>
    <n v="0"/>
  </r>
  <r>
    <x v="215"/>
    <x v="135"/>
    <d v="2026-02-18T00:00:00"/>
    <x v="0"/>
    <d v="2026-02-17T00:00:00"/>
    <n v="2"/>
    <s v="21212/97"/>
    <x v="2"/>
    <x v="0"/>
    <s v="id 200   2,0 m füles heveder"/>
    <n v="20"/>
    <n v="613.47"/>
    <n v="12269.400000000001"/>
    <n v="0"/>
    <s v="Ft"/>
    <n v="0"/>
    <n v="3000"/>
    <n v="2400"/>
    <n v="48000"/>
    <n v="4"/>
    <n v="1920"/>
    <x v="6"/>
    <n v="35730.6"/>
    <s v="n"/>
    <m/>
    <s v=""/>
    <n v="0"/>
  </r>
  <r>
    <x v="215"/>
    <x v="135"/>
    <d v="2026-02-18T00:00:00"/>
    <x v="0"/>
    <d v="2026-02-17T00:00:00"/>
    <n v="2"/>
    <s v="2151/27993"/>
    <x v="2"/>
    <x v="0"/>
    <s v="Heveder védelem tépőzárral 300mm széles, 0,6m hosszú (ID800-hoz)"/>
    <n v="2"/>
    <n v="1990.88"/>
    <n v="3981.76"/>
    <n v="0"/>
    <s v="Ft"/>
    <n v="0"/>
    <n v="13430"/>
    <n v="11805"/>
    <n v="23610"/>
    <n v="1.98"/>
    <n v="467.47800000000001"/>
    <x v="6"/>
    <n v="19628.239999999998"/>
    <s v="n"/>
    <m/>
    <s v=""/>
    <n v="0"/>
  </r>
  <r>
    <x v="215"/>
    <x v="135"/>
    <d v="2026-02-18T00:00:00"/>
    <x v="0"/>
    <d v="2026-02-17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6"/>
    <n v="-1900"/>
    <s v="n"/>
    <m/>
    <s v=""/>
    <n v="0"/>
  </r>
  <r>
    <x v="215"/>
    <x v="135"/>
    <d v="2026-02-18T00:00:00"/>
    <x v="0"/>
    <d v="2026-02-17T00:00:00"/>
    <n v="2"/>
    <s v="2102/2338"/>
    <x v="3"/>
    <x v="1"/>
    <s v="*V.16 Fuvar"/>
    <n v="1"/>
    <n v="11503"/>
    <n v="11503"/>
    <n v="0"/>
    <s v="Ft"/>
    <n v="0"/>
    <n v="11503"/>
    <n v="0"/>
    <n v="0"/>
    <n v="0"/>
    <n v="0"/>
    <x v="6"/>
    <n v="-11503"/>
    <s v="n"/>
    <m/>
    <s v=""/>
    <n v="0"/>
  </r>
  <r>
    <x v="216"/>
    <x v="136"/>
    <d v="2026-02-18T00:00:00"/>
    <x v="0"/>
    <d v="2026-02-09T00:00:00"/>
    <n v="2"/>
    <s v="2326/18239"/>
    <x v="1"/>
    <x v="0"/>
    <s v="lrgs 4 - 2120 KRHG lánc függeszték 7,8 m (emelési pont)"/>
    <n v="1"/>
    <n v="517104.38"/>
    <n v="517104.38"/>
    <n v="0"/>
    <s v="Ft"/>
    <n v="0"/>
    <n v="535900"/>
    <n v="954630"/>
    <n v="954630"/>
    <n v="23.16"/>
    <n v="221092.30800000002"/>
    <x v="5"/>
    <n v="437525.62"/>
    <s v="n"/>
    <m/>
    <s v=""/>
    <n v="0"/>
  </r>
  <r>
    <x v="216"/>
    <x v="136"/>
    <d v="2026-02-18T00:00:00"/>
    <x v="0"/>
    <d v="2026-02-09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5"/>
    <n v="-1900"/>
    <s v="n"/>
    <m/>
    <s v=""/>
    <n v="0"/>
  </r>
  <r>
    <x v="216"/>
    <x v="136"/>
    <d v="2026-02-18T00:00:00"/>
    <x v="0"/>
    <d v="2026-02-09T00:00:00"/>
    <n v="2"/>
    <s v="2416/15455"/>
    <x v="4"/>
    <x v="0"/>
    <s v="12  PSO sekli EN13889"/>
    <n v="4"/>
    <n v="6600.29"/>
    <n v="26401.16"/>
    <n v="0"/>
    <s v="Ft"/>
    <n v="0"/>
    <n v="16880"/>
    <n v="14250"/>
    <n v="57000"/>
    <n v="3.36"/>
    <n v="1915.2"/>
    <x v="5"/>
    <n v="30598.84"/>
    <s v="n"/>
    <m/>
    <s v=""/>
    <n v="0"/>
  </r>
  <r>
    <x v="216"/>
    <x v="136"/>
    <d v="2026-02-18T00:00:00"/>
    <x v="0"/>
    <d v="2026-02-09T00:00:00"/>
    <n v="2"/>
    <s v="2102/24794"/>
    <x v="3"/>
    <x v="1"/>
    <s v="*M.107 Fuvar"/>
    <n v="1"/>
    <n v="17361"/>
    <n v="17361"/>
    <n v="0"/>
    <s v="Ft"/>
    <n v="0"/>
    <n v="17361"/>
    <n v="0"/>
    <n v="0"/>
    <n v="0"/>
    <n v="0"/>
    <x v="5"/>
    <n v="-17361"/>
    <s v="n"/>
    <m/>
    <s v=""/>
    <n v="0"/>
  </r>
  <r>
    <x v="217"/>
    <x v="137"/>
    <d v="2026-02-18T00:00:00"/>
    <x v="0"/>
    <d v="2026-02-18T00:00:00"/>
    <n v="2"/>
    <s v="4152/559"/>
    <x v="0"/>
    <x v="0"/>
    <s v="B6 (19mm-hez) kapocs 1000 db"/>
    <n v="1"/>
    <n v="8864.44"/>
    <n v="8864.44"/>
    <n v="0"/>
    <s v="Ft"/>
    <n v="0"/>
    <n v="17130"/>
    <n v="21000"/>
    <n v="21000"/>
    <n v="8"/>
    <n v="1680"/>
    <x v="6"/>
    <n v="12135.56"/>
    <s v="i"/>
    <m/>
    <n v="1"/>
    <n v="0"/>
  </r>
  <r>
    <x v="217"/>
    <x v="137"/>
    <d v="2026-02-18T00:00:00"/>
    <x v="0"/>
    <d v="2026-02-18T00:00:00"/>
    <n v="2"/>
    <s v="2102/2337"/>
    <x v="3"/>
    <x v="1"/>
    <s v="*V.15 Fuvar"/>
    <n v="1"/>
    <n v="2550"/>
    <n v="2550"/>
    <n v="0"/>
    <s v="Ft"/>
    <n v="0"/>
    <n v="2550"/>
    <n v="0"/>
    <n v="0"/>
    <n v="0"/>
    <n v="0"/>
    <x v="6"/>
    <n v="-2550"/>
    <s v="i"/>
    <m/>
    <n v="1"/>
    <n v="0"/>
  </r>
  <r>
    <x v="218"/>
    <x v="138"/>
    <d v="2026-02-17T00:00:00"/>
    <x v="0"/>
    <d v="2026-02-10T00:00:00"/>
    <n v="2"/>
    <s v="281/10436"/>
    <x v="15"/>
    <x v="0"/>
    <s v="M 16 gyűrűscsavar 700 kg  C15E B"/>
    <n v="2"/>
    <n v="467.59"/>
    <n v="935.18"/>
    <n v="0"/>
    <s v="Ft"/>
    <n v="0"/>
    <n v="875"/>
    <n v="875"/>
    <n v="1750"/>
    <n v="5"/>
    <n v="87.5"/>
    <x v="0"/>
    <n v="814.82"/>
    <s v="i"/>
    <m/>
    <n v="1"/>
    <n v="0"/>
  </r>
  <r>
    <x v="218"/>
    <x v="138"/>
    <d v="2026-02-17T00:00:00"/>
    <x v="0"/>
    <d v="2026-02-10T00:00:00"/>
    <n v="2"/>
    <s v="281/11468"/>
    <x v="15"/>
    <x v="0"/>
    <s v="M 16 gyűrűsanya 700 kg DIN582 C15E"/>
    <n v="2"/>
    <n v="396.94"/>
    <n v="793.88"/>
    <n v="0"/>
    <s v="Ft"/>
    <n v="0"/>
    <n v="725"/>
    <n v="725"/>
    <n v="1450"/>
    <n v="5"/>
    <n v="72.5"/>
    <x v="0"/>
    <n v="656.12"/>
    <s v="i"/>
    <m/>
    <n v="1"/>
    <n v="0"/>
  </r>
  <r>
    <x v="218"/>
    <x v="138"/>
    <d v="2026-02-17T00:00:00"/>
    <x v="0"/>
    <d v="2026-02-10T00:00:00"/>
    <n v="2"/>
    <s v="23165/27996"/>
    <x v="1"/>
    <x v="0"/>
    <s v="lrg 1 - 530 lánc függeszték 0,6 m WHCS 13+KTG13+KLG13 26063"/>
    <n v="1"/>
    <n v="7468.4"/>
    <n v="7468.4"/>
    <n v="0"/>
    <s v="Ft"/>
    <n v="0"/>
    <n v="25090"/>
    <n v="25090"/>
    <n v="25090"/>
    <n v="10"/>
    <n v="2509"/>
    <x v="0"/>
    <n v="17621.599999999999"/>
    <s v="i"/>
    <m/>
    <n v="1"/>
    <n v="0"/>
  </r>
  <r>
    <x v="218"/>
    <x v="138"/>
    <d v="2026-02-17T00:00:00"/>
    <x v="0"/>
    <d v="2026-02-10T00:00:00"/>
    <n v="2"/>
    <s v="23165/27995"/>
    <x v="1"/>
    <x v="0"/>
    <s v="lrg 1 - 315 lánc függeszték 0,6 m WHCS10 +KTG 10+KLG 26064"/>
    <n v="1"/>
    <n v="4709.2700000000004"/>
    <n v="4709.2700000000004"/>
    <n v="0"/>
    <s v="Ft"/>
    <n v="0"/>
    <n v="15480"/>
    <n v="15480"/>
    <n v="15480"/>
    <n v="10"/>
    <n v="1548"/>
    <x v="0"/>
    <n v="10770.73"/>
    <s v="i"/>
    <m/>
    <n v="1"/>
    <n v="0"/>
  </r>
  <r>
    <x v="219"/>
    <x v="139"/>
    <d v="2026-02-17T00:00:00"/>
    <x v="0"/>
    <d v="2026-02-17T00:00:00"/>
    <n v="2"/>
    <s v="21113/28"/>
    <x v="2"/>
    <x v="0"/>
    <s v="irs 30   3,0/6 m körkötél"/>
    <n v="3"/>
    <n v="1531.14"/>
    <n v="4593.42"/>
    <n v="0"/>
    <s v="Ft"/>
    <n v="0"/>
    <n v="7500"/>
    <n v="6785"/>
    <n v="20355"/>
    <n v="6"/>
    <n v="1221.3"/>
    <x v="6"/>
    <n v="15761.58"/>
    <s v="n"/>
    <m/>
    <s v=""/>
    <n v="0"/>
  </r>
  <r>
    <x v="219"/>
    <x v="139"/>
    <d v="2026-02-17T00:00:00"/>
    <x v="0"/>
    <d v="2026-02-17T00:00:00"/>
    <n v="2"/>
    <s v="21113/26"/>
    <x v="2"/>
    <x v="0"/>
    <s v="irs 30   2,0/4 m körkötél"/>
    <n v="3"/>
    <n v="1079.97"/>
    <n v="3239.91"/>
    <n v="0"/>
    <s v="Ft"/>
    <n v="0"/>
    <n v="5500"/>
    <n v="4400"/>
    <n v="13200"/>
    <n v="6"/>
    <n v="792"/>
    <x v="6"/>
    <n v="9960.09"/>
    <s v="n"/>
    <m/>
    <s v=""/>
    <n v="0"/>
  </r>
  <r>
    <x v="219"/>
    <x v="139"/>
    <d v="2026-02-17T00:00:00"/>
    <x v="0"/>
    <d v="2026-02-17T00:00:00"/>
    <n v="2"/>
    <s v="21112/17"/>
    <x v="2"/>
    <x v="0"/>
    <s v="irs 20  3,0/6  m körkötél"/>
    <n v="3"/>
    <n v="1190.74"/>
    <n v="3572.2200000000003"/>
    <n v="0"/>
    <s v="Ft"/>
    <n v="0"/>
    <n v="5800"/>
    <n v="5350"/>
    <n v="16050"/>
    <n v="6"/>
    <n v="963"/>
    <x v="6"/>
    <n v="12477.779999999999"/>
    <s v="n"/>
    <m/>
    <s v=""/>
    <n v="0"/>
  </r>
  <r>
    <x v="219"/>
    <x v="139"/>
    <d v="2026-02-17T00:00:00"/>
    <x v="0"/>
    <d v="2026-02-17T00:00:00"/>
    <n v="2"/>
    <s v="21216/126"/>
    <x v="2"/>
    <x v="0"/>
    <s v="id 600   4,0 m füles heveder"/>
    <n v="1"/>
    <n v="4208.51"/>
    <n v="4208.51"/>
    <n v="0"/>
    <s v="Ft"/>
    <n v="0"/>
    <n v="20000"/>
    <n v="20000"/>
    <n v="20000"/>
    <n v="10"/>
    <n v="2000"/>
    <x v="6"/>
    <n v="15791.49"/>
    <s v="n"/>
    <m/>
    <s v=""/>
    <n v="0"/>
  </r>
  <r>
    <x v="219"/>
    <x v="139"/>
    <d v="2026-02-17T00:00:00"/>
    <x v="0"/>
    <d v="2026-02-17T00:00:00"/>
    <n v="2"/>
    <s v="2102/3974"/>
    <x v="3"/>
    <x v="1"/>
    <s v="*V.24 Fuvar"/>
    <n v="1"/>
    <n v="5434"/>
    <n v="5434"/>
    <n v="0"/>
    <s v="Ft"/>
    <n v="0"/>
    <n v="5434"/>
    <n v="4500"/>
    <n v="4500"/>
    <n v="0"/>
    <n v="0"/>
    <x v="6"/>
    <n v="-934"/>
    <s v="n"/>
    <m/>
    <s v=""/>
    <n v="0"/>
  </r>
  <r>
    <x v="220"/>
    <x v="139"/>
    <d v="2026-02-17T00:00:00"/>
    <x v="0"/>
    <d v="2026-02-17T00:00:00"/>
    <n v="2"/>
    <s v="21112/15"/>
    <x v="2"/>
    <x v="0"/>
    <s v="irs 20  2,0/4  m körkötél"/>
    <n v="3"/>
    <n v="847.79"/>
    <n v="2543.37"/>
    <n v="0"/>
    <s v="Ft"/>
    <n v="0"/>
    <n v="4200"/>
    <n v="3360"/>
    <n v="10080"/>
    <n v="6.66"/>
    <n v="671.32799999999997"/>
    <x v="6"/>
    <n v="7536.63"/>
    <s v="n"/>
    <m/>
    <s v=""/>
    <n v="0"/>
  </r>
  <r>
    <x v="220"/>
    <x v="139"/>
    <d v="2026-02-17T00:00:00"/>
    <x v="0"/>
    <d v="2026-02-17T00:00:00"/>
    <n v="2"/>
    <s v="21213/108"/>
    <x v="2"/>
    <x v="0"/>
    <s v="id 300   4,0 m füles heveder"/>
    <n v="3"/>
    <n v="1646.83"/>
    <n v="4940.49"/>
    <n v="0"/>
    <s v="Ft"/>
    <n v="0"/>
    <n v="7800"/>
    <n v="7800"/>
    <n v="23400"/>
    <n v="10"/>
    <n v="2340"/>
    <x v="6"/>
    <n v="18459.510000000002"/>
    <s v="n"/>
    <m/>
    <s v=""/>
    <n v="0"/>
  </r>
  <r>
    <x v="220"/>
    <x v="139"/>
    <d v="2026-02-17T00:00:00"/>
    <x v="0"/>
    <d v="2026-02-17T00:00:00"/>
    <n v="2"/>
    <s v="21213/107"/>
    <x v="2"/>
    <x v="0"/>
    <s v="id 300   3,0 m füles heveder"/>
    <n v="3"/>
    <n v="1357.47"/>
    <n v="4072.41"/>
    <n v="0"/>
    <s v="Ft"/>
    <n v="0"/>
    <n v="6200"/>
    <n v="6200"/>
    <n v="18600"/>
    <n v="10"/>
    <n v="1860"/>
    <x v="6"/>
    <n v="14527.59"/>
    <s v="n"/>
    <m/>
    <s v=""/>
    <n v="0"/>
  </r>
  <r>
    <x v="221"/>
    <x v="85"/>
    <d v="2026-02-17T00:00:00"/>
    <x v="0"/>
    <d v="2026-02-16T00:00:00"/>
    <n v="2"/>
    <s v="23165/28017"/>
    <x v="1"/>
    <x v="0"/>
    <s v="KITÓ láncosemelő javítás"/>
    <n v="1"/>
    <n v="223509.13"/>
    <n v="223509.13"/>
    <n v="0"/>
    <s v="Ft"/>
    <n v="0"/>
    <n v="496400"/>
    <n v="496400"/>
    <n v="496400"/>
    <n v="23.63"/>
    <n v="117299.32"/>
    <x v="0"/>
    <n v="272890.87"/>
    <s v="n"/>
    <m/>
    <s v=""/>
    <n v="0"/>
  </r>
  <r>
    <x v="222"/>
    <x v="134"/>
    <d v="2026-02-17T00:00:00"/>
    <x v="0"/>
    <d v="2026-02-17T00:00:00"/>
    <n v="2"/>
    <s v="21211/87"/>
    <x v="2"/>
    <x v="0"/>
    <s v="id 100   1,5 m füles heveder"/>
    <n v="2"/>
    <n v="288.68"/>
    <n v="577.36"/>
    <n v="0"/>
    <s v="Ft"/>
    <n v="0"/>
    <n v="1600"/>
    <n v="1600"/>
    <n v="3200"/>
    <n v="10"/>
    <n v="320"/>
    <x v="8"/>
    <n v="2622.64"/>
    <s v="n"/>
    <m/>
    <s v=""/>
    <n v="0"/>
  </r>
  <r>
    <x v="222"/>
    <x v="134"/>
    <d v="2026-02-17T00:00:00"/>
    <x v="0"/>
    <d v="2026-02-17T00:00:00"/>
    <n v="2"/>
    <s v="21211/86"/>
    <x v="2"/>
    <x v="0"/>
    <s v="id 100   1,0 m füles heveder"/>
    <n v="2"/>
    <n v="217.79"/>
    <n v="435.58"/>
    <n v="0"/>
    <s v="Ft"/>
    <n v="0"/>
    <n v="1000"/>
    <n v="1000"/>
    <n v="2000"/>
    <n v="10"/>
    <n v="200"/>
    <x v="8"/>
    <n v="1564.42"/>
    <s v="n"/>
    <m/>
    <s v=""/>
    <n v="0"/>
  </r>
  <r>
    <x v="222"/>
    <x v="134"/>
    <d v="2026-02-17T00:00:00"/>
    <x v="0"/>
    <d v="2026-02-17T00:00:00"/>
    <n v="2"/>
    <s v="2102/2698"/>
    <x v="3"/>
    <x v="1"/>
    <s v="*V.22 Fuvar"/>
    <n v="1"/>
    <n v="1737"/>
    <n v="1737"/>
    <n v="0"/>
    <s v="Ft"/>
    <n v="0"/>
    <n v="1737"/>
    <n v="2000"/>
    <n v="2000"/>
    <n v="0"/>
    <n v="0"/>
    <x v="8"/>
    <n v="263"/>
    <s v="n"/>
    <m/>
    <s v=""/>
    <n v="0"/>
  </r>
  <r>
    <x v="223"/>
    <x v="47"/>
    <d v="2026-02-17T00:00:00"/>
    <x v="0"/>
    <d v="2026-02-17T00:00:00"/>
    <n v="2"/>
    <s v="23162/19587"/>
    <x v="1"/>
    <x v="0"/>
    <s v="lrg 2 - 280 lánc függeszték 2 m Em.pont. KHG10 horoggal"/>
    <n v="1"/>
    <n v="9447.74"/>
    <n v="9447.74"/>
    <n v="0"/>
    <s v="Ft"/>
    <n v="0"/>
    <n v="21290"/>
    <n v="30690"/>
    <n v="30690"/>
    <n v="19.190000000000001"/>
    <n v="5889.411000000001"/>
    <x v="3"/>
    <n v="21242.260000000002"/>
    <s v="n"/>
    <m/>
    <s v=""/>
    <n v="0"/>
  </r>
  <r>
    <x v="223"/>
    <x v="47"/>
    <d v="2026-02-17T00:00:00"/>
    <x v="0"/>
    <d v="2026-02-17T00:00:00"/>
    <n v="2"/>
    <s v="2102/7139"/>
    <x v="3"/>
    <x v="1"/>
    <s v="*M.14 Fuvar"/>
    <n v="1"/>
    <n v="2360"/>
    <n v="2360"/>
    <n v="0"/>
    <s v="Ft"/>
    <n v="0"/>
    <n v="2360"/>
    <n v="2000"/>
    <n v="2000"/>
    <n v="0"/>
    <n v="0"/>
    <x v="3"/>
    <n v="-360"/>
    <s v="n"/>
    <m/>
    <s v=""/>
    <n v="0"/>
  </r>
  <r>
    <x v="224"/>
    <x v="140"/>
    <d v="2026-02-17T00:00:00"/>
    <x v="0"/>
    <d v="2026-02-13T00:00:00"/>
    <n v="2"/>
    <s v="2101/27390"/>
    <x v="6"/>
    <x v="0"/>
    <s v="T14 Teherpróba és vizsgálati díj melléklet szerint"/>
    <n v="1"/>
    <n v="25200"/>
    <n v="25200"/>
    <n v="0"/>
    <s v="Ft"/>
    <n v="0"/>
    <n v="42000"/>
    <n v="42000"/>
    <n v="42000"/>
    <n v="10"/>
    <n v="4200"/>
    <x v="0"/>
    <n v="16800"/>
    <s v="i"/>
    <m/>
    <n v="1"/>
    <n v="0"/>
  </r>
  <r>
    <x v="225"/>
    <x v="67"/>
    <d v="2026-02-17T00:00:00"/>
    <x v="0"/>
    <d v="2026-02-17T00:00:00"/>
    <n v="2"/>
    <s v="311/28028"/>
    <x v="12"/>
    <x v="0"/>
    <s v="5mm acélsodrony kötél horganyzott 6x19+SFC-1960-B-sZ  száraz felület, jobbsodrat ( RHOL ) Fmin= 15,0"/>
    <n v="50"/>
    <n v="192"/>
    <n v="9600"/>
    <n v="0"/>
    <s v="Ft"/>
    <n v="0"/>
    <n v="320"/>
    <n v="300"/>
    <n v="15000"/>
    <n v="4.0599999999999996"/>
    <n v="608.99999999999989"/>
    <x v="3"/>
    <n v="5400"/>
    <s v="n"/>
    <m/>
    <s v=""/>
    <n v="0"/>
  </r>
  <r>
    <x v="225"/>
    <x v="67"/>
    <d v="2026-02-17T00:00:00"/>
    <x v="0"/>
    <d v="2026-02-17T00:00:00"/>
    <n v="2"/>
    <s v="2102/3253"/>
    <x v="3"/>
    <x v="1"/>
    <s v="*M.12 Fuvar"/>
    <n v="1"/>
    <n v="2360"/>
    <n v="2360"/>
    <n v="0"/>
    <s v="Ft"/>
    <n v="0"/>
    <n v="2360"/>
    <n v="0"/>
    <n v="0"/>
    <n v="0"/>
    <n v="0"/>
    <x v="3"/>
    <n v="-2360"/>
    <s v="n"/>
    <m/>
    <s v=""/>
    <n v="0"/>
  </r>
  <r>
    <x v="226"/>
    <x v="141"/>
    <d v="2026-02-17T00:00:00"/>
    <x v="0"/>
    <d v="2026-02-17T00:00:00"/>
    <n v="2"/>
    <s v="4111/236"/>
    <x v="0"/>
    <x v="0"/>
    <s v="35/1 hh  6,0 m rakományrögzítő 11074"/>
    <n v="30"/>
    <n v="776.81"/>
    <n v="23304.3"/>
    <n v="0"/>
    <s v="Ft"/>
    <n v="0"/>
    <n v="2000"/>
    <n v="1610"/>
    <n v="48300"/>
    <n v="3"/>
    <n v="1449"/>
    <x v="6"/>
    <n v="24995.7"/>
    <s v="i"/>
    <m/>
    <n v="1"/>
    <n v="0"/>
  </r>
  <r>
    <x v="226"/>
    <x v="141"/>
    <d v="2026-02-17T00:00:00"/>
    <x v="0"/>
    <d v="2026-02-17T00:00:00"/>
    <n v="2"/>
    <s v="4111/4097"/>
    <x v="0"/>
    <x v="0"/>
    <s v="25/0,5 hh  6,0 m rakományrögzítő Z"/>
    <n v="10"/>
    <n v="661.42"/>
    <n v="6614.2"/>
    <n v="0"/>
    <s v="Ft"/>
    <n v="0"/>
    <n v="1560"/>
    <n v="1195"/>
    <n v="11950"/>
    <n v="2.5"/>
    <n v="298.75"/>
    <x v="6"/>
    <n v="5335.8"/>
    <s v="i"/>
    <m/>
    <n v="1"/>
    <n v="0"/>
  </r>
  <r>
    <x v="226"/>
    <x v="141"/>
    <d v="2026-02-17T00:00:00"/>
    <x v="0"/>
    <d v="2026-02-17T00:00:00"/>
    <n v="2"/>
    <s v="4111/12991"/>
    <x v="0"/>
    <x v="0"/>
    <s v="25/0,25  4,0 m csatos TOP"/>
    <n v="20"/>
    <n v="165.83"/>
    <n v="3316.6000000000004"/>
    <n v="0"/>
    <s v="Ft"/>
    <n v="0"/>
    <n v="700"/>
    <n v="455"/>
    <n v="9100"/>
    <n v="0.5"/>
    <n v="45.5"/>
    <x v="6"/>
    <n v="5783.4"/>
    <s v="i"/>
    <m/>
    <n v="1"/>
    <n v="0"/>
  </r>
  <r>
    <x v="226"/>
    <x v="141"/>
    <d v="2026-02-17T00:00:00"/>
    <x v="0"/>
    <d v="2026-02-17T00:00:00"/>
    <n v="2"/>
    <s v="2102/3976"/>
    <x v="3"/>
    <x v="1"/>
    <s v="*V.26 Fuvar"/>
    <n v="1"/>
    <n v="5978"/>
    <n v="5978"/>
    <n v="0"/>
    <s v="Ft"/>
    <n v="0"/>
    <n v="5978"/>
    <n v="3500"/>
    <n v="3500"/>
    <n v="0"/>
    <n v="0"/>
    <x v="6"/>
    <n v="-2478"/>
    <s v="i"/>
    <m/>
    <n v="1"/>
    <n v="0"/>
  </r>
  <r>
    <x v="227"/>
    <x v="142"/>
    <d v="2026-02-17T00:00:00"/>
    <x v="0"/>
    <d v="2026-02-17T00:00:00"/>
    <n v="2"/>
    <s v="4152/559"/>
    <x v="0"/>
    <x v="0"/>
    <s v="B6 (19mm-hez) kapocs 1000 db"/>
    <n v="1"/>
    <n v="8864.44"/>
    <n v="8864.44"/>
    <n v="0"/>
    <s v="Ft"/>
    <n v="0"/>
    <n v="17130"/>
    <n v="17950"/>
    <n v="17950"/>
    <n v="3"/>
    <n v="538.5"/>
    <x v="6"/>
    <n v="9085.56"/>
    <s v="i"/>
    <m/>
    <n v="1"/>
    <n v="0"/>
  </r>
  <r>
    <x v="227"/>
    <x v="142"/>
    <d v="2026-02-17T00:00:00"/>
    <x v="0"/>
    <d v="2026-02-17T00:00:00"/>
    <n v="2"/>
    <s v="4153/13974"/>
    <x v="0"/>
    <x v="0"/>
    <s v="19mm Composite  500kgf 600 m pántszalag fehér kemény"/>
    <n v="4"/>
    <n v="9481.01"/>
    <n v="37924.04"/>
    <n v="0"/>
    <s v="Ft"/>
    <n v="0"/>
    <n v="18310"/>
    <n v="17650"/>
    <n v="70600"/>
    <n v="3"/>
    <n v="2118"/>
    <x v="6"/>
    <n v="32675.96"/>
    <s v="i"/>
    <m/>
    <n v="1"/>
    <n v="0"/>
  </r>
  <r>
    <x v="227"/>
    <x v="142"/>
    <d v="2026-02-17T00:00:00"/>
    <x v="0"/>
    <d v="2026-02-17T00:00:00"/>
    <n v="2"/>
    <s v="2102/15847"/>
    <x v="3"/>
    <x v="1"/>
    <s v="*V.41 Fuvar"/>
    <n v="1"/>
    <n v="7785"/>
    <n v="7785"/>
    <n v="0"/>
    <s v="Ft"/>
    <n v="0"/>
    <n v="7785"/>
    <n v="0"/>
    <n v="0"/>
    <n v="0"/>
    <n v="0"/>
    <x v="6"/>
    <n v="-7785"/>
    <s v="i"/>
    <m/>
    <n v="1"/>
    <n v="0"/>
  </r>
  <r>
    <x v="228"/>
    <x v="93"/>
    <d v="2026-02-17T00:00:00"/>
    <x v="0"/>
    <d v="2026-02-17T00:00:00"/>
    <n v="2"/>
    <s v="2511/535"/>
    <x v="10"/>
    <x v="0"/>
    <s v="QC-3A lemezmegfogó 30 mm"/>
    <n v="1"/>
    <n v="21177.77"/>
    <n v="21177.77"/>
    <n v="0"/>
    <s v="Ft"/>
    <n v="0"/>
    <n v="102110"/>
    <n v="73000"/>
    <n v="73000"/>
    <n v="3.01"/>
    <n v="2197.2999999999997"/>
    <x v="6"/>
    <n v="51822.229999999996"/>
    <s v="i"/>
    <m/>
    <n v="1"/>
    <n v="0"/>
  </r>
  <r>
    <x v="228"/>
    <x v="93"/>
    <d v="2026-02-17T00:00:00"/>
    <x v="0"/>
    <d v="2026-02-17T00:00:00"/>
    <n v="2"/>
    <s v="2102/2697"/>
    <x v="3"/>
    <x v="1"/>
    <s v="*V.21 Fuvar"/>
    <n v="1"/>
    <n v="2550"/>
    <n v="2550"/>
    <n v="0"/>
    <s v="Ft"/>
    <n v="0"/>
    <n v="2550"/>
    <n v="2800"/>
    <n v="2800"/>
    <n v="0"/>
    <n v="0"/>
    <x v="6"/>
    <n v="250"/>
    <s v="i"/>
    <m/>
    <n v="1"/>
    <n v="0"/>
  </r>
  <r>
    <x v="229"/>
    <x v="18"/>
    <d v="2026-02-17T00:00:00"/>
    <x v="0"/>
    <d v="2026-02-17T00:00:00"/>
    <n v="2"/>
    <s v="25111/527"/>
    <x v="10"/>
    <x v="0"/>
    <s v="LJ-Q-3   gerendamegfogó 3000 kg 80-320mm"/>
    <n v="2"/>
    <n v="8421.85"/>
    <n v="16843.7"/>
    <n v="34.369999999999997"/>
    <s v="EUR"/>
    <n v="377.35"/>
    <n v="41380"/>
    <n v="12969.52"/>
    <n v="25939.040000000001"/>
    <n v="0"/>
    <n v="0"/>
    <x v="7"/>
    <n v="9095.34"/>
    <s v="n"/>
    <m/>
    <s v=""/>
    <n v="68.739999999999995"/>
  </r>
  <r>
    <x v="229"/>
    <x v="18"/>
    <d v="2026-02-17T00:00:00"/>
    <x v="0"/>
    <d v="2026-02-17T00:00:00"/>
    <n v="2"/>
    <s v="23151/656"/>
    <x v="1"/>
    <x v="0"/>
    <s v="BKHLG 13  önzáró láncos horog G80"/>
    <n v="4"/>
    <n v="6133.92"/>
    <n v="24535.68"/>
    <n v="25.03"/>
    <s v="EUR"/>
    <n v="377.35"/>
    <n v="14910"/>
    <n v="9445.07"/>
    <n v="37780.28"/>
    <n v="0"/>
    <n v="0"/>
    <x v="7"/>
    <n v="13244.599999999999"/>
    <s v="n"/>
    <m/>
    <s v=""/>
    <n v="100.12"/>
  </r>
  <r>
    <x v="229"/>
    <x v="18"/>
    <d v="2026-02-17T00:00:00"/>
    <x v="0"/>
    <d v="2026-02-17T00:00:00"/>
    <n v="2"/>
    <s v="2317/632"/>
    <x v="1"/>
    <x v="0"/>
    <s v="13 biztosító lemez"/>
    <n v="4"/>
    <n v="256.43"/>
    <n v="1025.72"/>
    <n v="1.04"/>
    <s v="EUR"/>
    <n v="377.35"/>
    <n v="1340"/>
    <n v="392.44"/>
    <n v="1569.76"/>
    <n v="0"/>
    <n v="0"/>
    <x v="7"/>
    <n v="544.04"/>
    <s v="n"/>
    <m/>
    <s v=""/>
    <n v="4.16"/>
  </r>
  <r>
    <x v="229"/>
    <x v="18"/>
    <d v="2026-02-17T00:00:00"/>
    <x v="0"/>
    <d v="2026-02-17T00:00:00"/>
    <n v="2"/>
    <s v="2102/13530"/>
    <x v="3"/>
    <x v="1"/>
    <s v="*P. 1 Fuvar"/>
    <n v="1"/>
    <n v="13727"/>
    <n v="13727"/>
    <n v="36.380000000000003"/>
    <s v="EUR"/>
    <n v="377.35"/>
    <n v="13727"/>
    <n v="13727.01"/>
    <n v="13727.01"/>
    <n v="0"/>
    <n v="0"/>
    <x v="7"/>
    <n v="1.0000000000218279E-2"/>
    <s v="n"/>
    <m/>
    <s v=""/>
    <n v="36.380000000000003"/>
  </r>
  <r>
    <x v="230"/>
    <x v="83"/>
    <d v="2026-02-17T00:00:00"/>
    <x v="0"/>
    <d v="2026-02-17T00:00:00"/>
    <n v="2"/>
    <s v="23154/14019"/>
    <x v="1"/>
    <x v="0"/>
    <s v="WHCS 16 csapágyas forgóhorog G80"/>
    <n v="1"/>
    <n v="7890.68"/>
    <n v="7890.68"/>
    <n v="0"/>
    <s v="Ft"/>
    <n v="0"/>
    <n v="25780"/>
    <n v="23000"/>
    <n v="23000"/>
    <n v="3.2"/>
    <n v="736"/>
    <x v="2"/>
    <n v="15109.32"/>
    <s v="i"/>
    <m/>
    <n v="1"/>
    <n v="0"/>
  </r>
  <r>
    <x v="230"/>
    <x v="83"/>
    <d v="2026-02-17T00:00:00"/>
    <x v="0"/>
    <d v="2026-02-17T00:00:00"/>
    <n v="2"/>
    <s v="2102/1064"/>
    <x v="3"/>
    <x v="1"/>
    <s v="*M.2 Fuvar"/>
    <n v="1"/>
    <n v="2359"/>
    <n v="2359"/>
    <n v="0"/>
    <s v="Ft"/>
    <n v="0"/>
    <n v="2359"/>
    <n v="1800"/>
    <n v="1800"/>
    <n v="0"/>
    <n v="0"/>
    <x v="2"/>
    <n v="-559"/>
    <s v="i"/>
    <m/>
    <n v="1"/>
    <n v="0"/>
  </r>
  <r>
    <x v="231"/>
    <x v="39"/>
    <d v="2026-02-17T00:00:00"/>
    <x v="0"/>
    <d v="2026-02-17T00:00:00"/>
    <n v="2"/>
    <s v="21211/88"/>
    <x v="2"/>
    <x v="0"/>
    <s v="id 100   2,0 m füles heveder"/>
    <n v="2"/>
    <n v="340.7"/>
    <n v="681.4"/>
    <n v="0"/>
    <s v="Ft"/>
    <n v="0"/>
    <n v="1600"/>
    <n v="2340"/>
    <n v="4680"/>
    <n v="19.489999999999998"/>
    <n v="912.13199999999995"/>
    <x v="5"/>
    <n v="3998.6"/>
    <s v="i"/>
    <m/>
    <n v="1"/>
    <n v="0"/>
  </r>
  <r>
    <x v="231"/>
    <x v="39"/>
    <d v="2026-02-17T00:00:00"/>
    <x v="0"/>
    <d v="2026-02-17T00:00:00"/>
    <n v="2"/>
    <s v="21211/87"/>
    <x v="2"/>
    <x v="0"/>
    <s v="id 100   1,5 m füles heveder"/>
    <n v="2"/>
    <n v="288.68"/>
    <n v="577.36"/>
    <n v="0"/>
    <s v="Ft"/>
    <n v="0"/>
    <n v="1600"/>
    <n v="1530"/>
    <n v="3060"/>
    <n v="9.27"/>
    <n v="283.66199999999998"/>
    <x v="5"/>
    <n v="2482.64"/>
    <s v="i"/>
    <m/>
    <n v="1"/>
    <n v="0"/>
  </r>
  <r>
    <x v="231"/>
    <x v="39"/>
    <d v="2026-02-17T00:00:00"/>
    <x v="0"/>
    <d v="2026-02-17T00:00:00"/>
    <n v="2"/>
    <s v="2102/8181"/>
    <x v="3"/>
    <x v="1"/>
    <s v="*M.18 Fuvar"/>
    <n v="1"/>
    <n v="2143"/>
    <n v="2143"/>
    <n v="0"/>
    <s v="Ft"/>
    <n v="0"/>
    <n v="2143"/>
    <n v="0"/>
    <n v="0"/>
    <n v="0"/>
    <n v="0"/>
    <x v="5"/>
    <n v="-2143"/>
    <s v="i"/>
    <m/>
    <n v="1"/>
    <n v="0"/>
  </r>
  <r>
    <x v="232"/>
    <x v="105"/>
    <d v="2026-02-17T00:00:00"/>
    <x v="0"/>
    <d v="2026-02-17T00:00:00"/>
    <n v="2"/>
    <s v="21213/110"/>
    <x v="2"/>
    <x v="0"/>
    <s v="id 300  6,0 m füles heveder"/>
    <n v="4"/>
    <n v="2447.23"/>
    <n v="9788.92"/>
    <n v="0"/>
    <s v="Ft"/>
    <n v="0"/>
    <n v="11000"/>
    <n v="8800"/>
    <n v="35200"/>
    <n v="5"/>
    <n v="1760"/>
    <x v="8"/>
    <n v="25411.08"/>
    <s v="n"/>
    <m/>
    <s v=""/>
    <n v="0"/>
  </r>
  <r>
    <x v="232"/>
    <x v="105"/>
    <d v="2026-02-17T00:00:00"/>
    <x v="0"/>
    <d v="2026-02-17T00:00:00"/>
    <n v="2"/>
    <s v="1311/20818"/>
    <x v="7"/>
    <x v="0"/>
    <s v="GLE 3000 12,0/12,0 m kézi láncos emelő /230785, 210379, 2103087,2103084"/>
    <n v="4"/>
    <n v="57606.75"/>
    <n v="230427"/>
    <n v="0"/>
    <s v="Ft"/>
    <n v="0"/>
    <n v="229060"/>
    <n v="168400"/>
    <n v="673600"/>
    <n v="1.25"/>
    <n v="8420"/>
    <x v="8"/>
    <n v="443173"/>
    <s v="n"/>
    <m/>
    <s v=""/>
    <n v="0"/>
  </r>
  <r>
    <x v="232"/>
    <x v="105"/>
    <d v="2026-02-17T00:00:00"/>
    <x v="0"/>
    <d v="2026-02-17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8"/>
    <n v="-1900"/>
    <s v="n"/>
    <m/>
    <s v=""/>
    <n v="0"/>
  </r>
  <r>
    <x v="232"/>
    <x v="105"/>
    <d v="2026-02-17T00:00:00"/>
    <x v="0"/>
    <d v="2026-02-17T00:00:00"/>
    <n v="2"/>
    <s v="2416/15469"/>
    <x v="4"/>
    <x v="0"/>
    <s v="4,75  PSO sekli EN13889"/>
    <n v="4"/>
    <n v="1179.03"/>
    <n v="4716.12"/>
    <n v="0"/>
    <s v="Ft"/>
    <n v="0"/>
    <n v="3280"/>
    <n v="2625"/>
    <n v="10500"/>
    <n v="2"/>
    <n v="210"/>
    <x v="8"/>
    <n v="5783.88"/>
    <s v="n"/>
    <m/>
    <s v=""/>
    <n v="0"/>
  </r>
  <r>
    <x v="232"/>
    <x v="105"/>
    <d v="2026-02-17T00:00:00"/>
    <x v="0"/>
    <d v="2026-02-17T00:00:00"/>
    <n v="2"/>
    <s v="4111/12991"/>
    <x v="0"/>
    <x v="0"/>
    <s v="25/0,25  4,0 m csatos TOP"/>
    <n v="20"/>
    <n v="165.83"/>
    <n v="3316.6000000000004"/>
    <n v="0"/>
    <s v="Ft"/>
    <n v="0"/>
    <n v="700"/>
    <n v="455"/>
    <n v="9100"/>
    <n v="0.5"/>
    <n v="45.5"/>
    <x v="8"/>
    <n v="5783.4"/>
    <s v="n"/>
    <m/>
    <s v=""/>
    <n v="0"/>
  </r>
  <r>
    <x v="232"/>
    <x v="105"/>
    <d v="2026-02-17T00:00:00"/>
    <x v="0"/>
    <d v="2026-02-17T00:00:00"/>
    <n v="2"/>
    <s v="2102/2697"/>
    <x v="3"/>
    <x v="1"/>
    <s v="*V.21 Fuvar"/>
    <n v="1"/>
    <n v="16932"/>
    <n v="16932"/>
    <n v="0"/>
    <s v="Ft"/>
    <n v="0"/>
    <n v="16932"/>
    <n v="0"/>
    <n v="0"/>
    <n v="0"/>
    <n v="0"/>
    <x v="8"/>
    <n v="-16932"/>
    <s v="n"/>
    <m/>
    <s v=""/>
    <n v="0"/>
  </r>
  <r>
    <x v="233"/>
    <x v="143"/>
    <d v="2026-02-17T00:00:00"/>
    <x v="0"/>
    <d v="2026-02-17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11"/>
    <n v="-1900"/>
    <s v="i"/>
    <m/>
    <n v="1"/>
    <n v="0"/>
  </r>
  <r>
    <x v="233"/>
    <x v="143"/>
    <d v="2026-02-17T00:00:00"/>
    <x v="0"/>
    <d v="2026-02-17T00:00:00"/>
    <n v="2"/>
    <s v="31010/22449"/>
    <x v="12"/>
    <x v="0"/>
    <s v="20mm 35x7 2160N/mm2 zZ horganyzott zsíros, forgásmentes Fmin=302 kN F=311 kN In. 20005/22"/>
    <n v="24.5"/>
    <n v="2264.5100000000002"/>
    <n v="55480.495000000003"/>
    <n v="0"/>
    <s v="Ft"/>
    <n v="0"/>
    <n v="3960"/>
    <n v="3960"/>
    <n v="97020"/>
    <n v="4"/>
    <n v="3880.8"/>
    <x v="11"/>
    <n v="41539.504999999997"/>
    <s v="i"/>
    <m/>
    <n v="1"/>
    <n v="0"/>
  </r>
  <r>
    <x v="233"/>
    <x v="143"/>
    <d v="2026-02-17T00:00:00"/>
    <x v="0"/>
    <d v="2026-02-17T00:00:00"/>
    <n v="2"/>
    <s v="2102/2339"/>
    <x v="3"/>
    <x v="1"/>
    <s v="*V.17 Fuvar"/>
    <n v="1"/>
    <n v="9480"/>
    <n v="9480"/>
    <n v="0"/>
    <s v="Ft"/>
    <n v="0"/>
    <n v="9480"/>
    <n v="7500"/>
    <n v="7500"/>
    <n v="0"/>
    <n v="0"/>
    <x v="11"/>
    <n v="-1980"/>
    <s v="i"/>
    <m/>
    <n v="1"/>
    <n v="0"/>
  </r>
  <r>
    <x v="234"/>
    <x v="96"/>
    <d v="2026-02-17T00:00:00"/>
    <x v="0"/>
    <d v="2026-02-17T00:00:00"/>
    <n v="2"/>
    <s v="2123/1675"/>
    <x v="2"/>
    <x v="0"/>
    <s v="im 100 2/4 m végtelen heveder /A05220-A05222"/>
    <n v="3"/>
    <n v="373.75"/>
    <n v="1121.25"/>
    <n v="0"/>
    <s v="Ft"/>
    <n v="0"/>
    <n v="2740"/>
    <n v="2195"/>
    <n v="6585"/>
    <n v="0"/>
    <n v="0"/>
    <x v="10"/>
    <n v="5463.75"/>
    <s v="i"/>
    <m/>
    <n v="1"/>
    <n v="0"/>
  </r>
  <r>
    <x v="235"/>
    <x v="96"/>
    <d v="2026-02-17T00:00:00"/>
    <x v="0"/>
    <d v="2026-02-17T00:00:00"/>
    <n v="2"/>
    <s v="4112/22428"/>
    <x v="0"/>
    <x v="0"/>
    <s v="25/0,4 hh 0,7 m hosszú ág"/>
    <n v="60"/>
    <n v="76.37"/>
    <n v="4582.2000000000007"/>
    <n v="0"/>
    <s v="Ft"/>
    <n v="0"/>
    <n v="610"/>
    <n v="540"/>
    <n v="32400"/>
    <n v="0"/>
    <n v="0"/>
    <x v="10"/>
    <n v="27817.8"/>
    <s v="i"/>
    <m/>
    <n v="1"/>
    <n v="0"/>
  </r>
  <r>
    <x v="236"/>
    <x v="144"/>
    <d v="2026-02-17T00:00:00"/>
    <x v="0"/>
    <d v="2026-02-17T00:00:00"/>
    <n v="2"/>
    <s v="2103/26736"/>
    <x v="14"/>
    <x v="1"/>
    <s v="T Kiszállási díj Budapest"/>
    <n v="1"/>
    <n v="8360"/>
    <n v="8360"/>
    <n v="0"/>
    <s v="Ft"/>
    <n v="0"/>
    <n v="15000"/>
    <n v="15000"/>
    <n v="15000"/>
    <n v="0"/>
    <n v="0"/>
    <x v="0"/>
    <n v="6640"/>
    <s v="n"/>
    <m/>
    <s v=""/>
    <n v="0"/>
  </r>
  <r>
    <x v="236"/>
    <x v="144"/>
    <d v="2026-02-17T00:00:00"/>
    <x v="0"/>
    <d v="2026-02-17T00:00:00"/>
    <n v="2"/>
    <s v="2101/27379"/>
    <x v="6"/>
    <x v="0"/>
    <s v="Fővizsgálat -  Híddaru, emelőasztal, forgódaru, futómacska, targonca"/>
    <n v="6"/>
    <n v="11500"/>
    <n v="69000"/>
    <n v="0"/>
    <s v="Ft"/>
    <n v="0"/>
    <n v="19200"/>
    <n v="23200"/>
    <n v="139200"/>
    <n v="15.17"/>
    <n v="21116.639999999999"/>
    <x v="0"/>
    <n v="70200"/>
    <s v="n"/>
    <m/>
    <s v=""/>
    <n v="0"/>
  </r>
  <r>
    <x v="237"/>
    <x v="145"/>
    <d v="2026-02-17T00:00:00"/>
    <x v="0"/>
    <d v="2026-02-17T00:00:00"/>
    <n v="2"/>
    <s v=""/>
    <x v="17"/>
    <x v="4"/>
    <s v="Előleg / megrendelés száma: M878/2026 , 472/2026"/>
    <n v="1"/>
    <n v="0"/>
    <n v="0"/>
    <n v="0"/>
    <s v="Ft"/>
    <n v="0"/>
    <n v="0"/>
    <n v="194940.16"/>
    <n v="194940.16"/>
    <n v="0"/>
    <n v="0"/>
    <x v="3"/>
    <n v="194940.16"/>
    <s v="i"/>
    <m/>
    <n v="1"/>
    <n v="0"/>
  </r>
  <r>
    <x v="238"/>
    <x v="146"/>
    <d v="2026-02-16T00:00:00"/>
    <x v="0"/>
    <d v="2026-02-16T00:00:00"/>
    <n v="2"/>
    <s v="21219/23670"/>
    <x v="2"/>
    <x v="0"/>
    <s v="id  50   6,0 m füles heveder 80 cm fültáv"/>
    <n v="100"/>
    <n v="1727.95"/>
    <n v="172795"/>
    <n v="0"/>
    <s v="Ft"/>
    <n v="0"/>
    <n v="13541"/>
    <n v="8000"/>
    <n v="800000"/>
    <n v="3.17"/>
    <n v="25360"/>
    <x v="4"/>
    <n v="627205"/>
    <s v="n"/>
    <m/>
    <s v=""/>
    <n v="0"/>
  </r>
  <r>
    <x v="239"/>
    <x v="58"/>
    <d v="2026-02-16T00:00:00"/>
    <x v="0"/>
    <d v="2026-02-12T00:00:00"/>
    <n v="2"/>
    <s v="2123/16233"/>
    <x v="2"/>
    <x v="0"/>
    <s v="im 200 1,5/3,0 m végtelen heveder /A04956-A04960"/>
    <n v="-5"/>
    <n v="595.86"/>
    <n v="-2979.3"/>
    <n v="0"/>
    <s v="Ft"/>
    <n v="0"/>
    <n v="2700"/>
    <n v="2795"/>
    <n v="13975"/>
    <n v="5"/>
    <n v="698.75"/>
    <x v="8"/>
    <n v="16954.3"/>
    <s v="n"/>
    <m/>
    <s v=""/>
    <n v="0"/>
  </r>
  <r>
    <x v="239"/>
    <x v="58"/>
    <d v="2026-02-16T00:00:00"/>
    <x v="0"/>
    <d v="2026-02-12T00:00:00"/>
    <n v="2"/>
    <s v="2123/16233"/>
    <x v="2"/>
    <x v="0"/>
    <s v="im 200 1,5/3,0 m végtelen heveder /A04956-A04960"/>
    <n v="4"/>
    <n v="595.86"/>
    <n v="2383.44"/>
    <n v="0"/>
    <s v="Ft"/>
    <n v="0"/>
    <n v="2700"/>
    <n v="2795"/>
    <n v="11180"/>
    <n v="5"/>
    <n v="559"/>
    <x v="8"/>
    <n v="8796.56"/>
    <s v="n"/>
    <m/>
    <s v=""/>
    <n v="0"/>
  </r>
  <r>
    <x v="240"/>
    <x v="147"/>
    <d v="2026-02-16T00:00:00"/>
    <x v="0"/>
    <d v="2026-02-13T00:00:00"/>
    <n v="2"/>
    <s v="23161/2043"/>
    <x v="1"/>
    <x v="0"/>
    <s v="LRG 1 - 315 lánc függeszték 2 m 26038-26041"/>
    <n v="4"/>
    <n v="6913.09"/>
    <n v="27652.36"/>
    <n v="0"/>
    <s v="Ft"/>
    <n v="0"/>
    <n v="23100"/>
    <n v="19635"/>
    <n v="78540"/>
    <n v="2"/>
    <n v="1570.8"/>
    <x v="6"/>
    <n v="50887.64"/>
    <s v="n"/>
    <m/>
    <s v=""/>
    <n v="0"/>
  </r>
  <r>
    <x v="240"/>
    <x v="147"/>
    <d v="2026-02-16T00:00:00"/>
    <x v="0"/>
    <d v="2026-02-13T00:00:00"/>
    <n v="2"/>
    <s v="23161/3849"/>
    <x v="1"/>
    <x v="0"/>
    <s v="LRG 1 - 315 lánc függeszték 1 m 26034-26037"/>
    <n v="4"/>
    <n v="4716.1499999999996"/>
    <n v="18864.599999999999"/>
    <n v="0"/>
    <s v="Ft"/>
    <n v="0"/>
    <n v="15400"/>
    <n v="13090"/>
    <n v="52360"/>
    <n v="2"/>
    <n v="1047.2"/>
    <x v="6"/>
    <n v="33495.4"/>
    <s v="n"/>
    <m/>
    <s v=""/>
    <n v="0"/>
  </r>
  <r>
    <x v="240"/>
    <x v="147"/>
    <d v="2026-02-16T00:00:00"/>
    <x v="0"/>
    <d v="2026-02-13T00:00:00"/>
    <n v="2"/>
    <s v="21113/24"/>
    <x v="2"/>
    <x v="0"/>
    <s v="irs 30  1,0/2 m körkötél"/>
    <n v="2"/>
    <n v="555.79999999999995"/>
    <n v="1111.5999999999999"/>
    <n v="0"/>
    <s v="Ft"/>
    <n v="0"/>
    <n v="3500"/>
    <n v="1750"/>
    <n v="3500"/>
    <n v="1.65"/>
    <n v="57.75"/>
    <x v="6"/>
    <n v="2388.4"/>
    <s v="n"/>
    <m/>
    <s v=""/>
    <n v="0"/>
  </r>
  <r>
    <x v="240"/>
    <x v="147"/>
    <d v="2026-02-16T00:00:00"/>
    <x v="0"/>
    <d v="2026-02-13T00:00:00"/>
    <n v="2"/>
    <s v="21112/17"/>
    <x v="2"/>
    <x v="0"/>
    <s v="irs 20  3,0/6  m körkötél"/>
    <n v="2"/>
    <n v="1190.74"/>
    <n v="2381.48"/>
    <n v="0"/>
    <s v="Ft"/>
    <n v="0"/>
    <n v="5800"/>
    <n v="2900"/>
    <n v="5800"/>
    <n v="1.65"/>
    <n v="95.7"/>
    <x v="6"/>
    <n v="3418.52"/>
    <s v="n"/>
    <m/>
    <s v=""/>
    <n v="0"/>
  </r>
  <r>
    <x v="240"/>
    <x v="147"/>
    <d v="2026-02-16T00:00:00"/>
    <x v="0"/>
    <d v="2026-02-13T00:00:00"/>
    <n v="2"/>
    <s v="21112/13"/>
    <x v="2"/>
    <x v="0"/>
    <s v="irs 20   1,0/2  m körkötél"/>
    <n v="3"/>
    <n v="420.21"/>
    <n v="1260.6299999999999"/>
    <n v="0"/>
    <s v="Ft"/>
    <n v="0"/>
    <n v="2600"/>
    <n v="1300"/>
    <n v="3900"/>
    <n v="1.65"/>
    <n v="64.349999999999994"/>
    <x v="6"/>
    <n v="2639.37"/>
    <s v="n"/>
    <m/>
    <s v=""/>
    <n v="0"/>
  </r>
  <r>
    <x v="240"/>
    <x v="147"/>
    <d v="2026-02-16T00:00:00"/>
    <x v="0"/>
    <d v="2026-02-13T00:00:00"/>
    <n v="2"/>
    <s v="21213/107"/>
    <x v="2"/>
    <x v="0"/>
    <s v="id 300   3,0 m füles heveder"/>
    <n v="4"/>
    <n v="1357.47"/>
    <n v="5429.88"/>
    <n v="0"/>
    <s v="Ft"/>
    <n v="0"/>
    <n v="6200"/>
    <n v="3720"/>
    <n v="14880"/>
    <n v="2"/>
    <n v="297.60000000000002"/>
    <x v="6"/>
    <n v="9450.119999999999"/>
    <s v="n"/>
    <m/>
    <s v=""/>
    <n v="0"/>
  </r>
  <r>
    <x v="240"/>
    <x v="147"/>
    <d v="2026-02-16T00:00:00"/>
    <x v="0"/>
    <d v="2026-02-13T00:00:00"/>
    <n v="2"/>
    <s v="21213/106"/>
    <x v="2"/>
    <x v="0"/>
    <s v="id 300   2,0 m füles heveder"/>
    <n v="2"/>
    <n v="1037.28"/>
    <n v="2074.56"/>
    <n v="0"/>
    <s v="Ft"/>
    <n v="0"/>
    <n v="4600"/>
    <n v="2760"/>
    <n v="5520"/>
    <n v="2"/>
    <n v="110.4"/>
    <x v="6"/>
    <n v="3445.44"/>
    <s v="n"/>
    <m/>
    <s v=""/>
    <n v="0"/>
  </r>
  <r>
    <x v="240"/>
    <x v="147"/>
    <d v="2026-02-16T00:00:00"/>
    <x v="0"/>
    <d v="2026-02-13T00:00:00"/>
    <n v="2"/>
    <s v="21211/86"/>
    <x v="2"/>
    <x v="0"/>
    <s v="id 100   1,0 m füles heveder"/>
    <n v="2"/>
    <n v="217.79"/>
    <n v="435.58"/>
    <n v="0"/>
    <s v="Ft"/>
    <n v="0"/>
    <n v="1000"/>
    <n v="600"/>
    <n v="1200"/>
    <n v="2"/>
    <n v="24"/>
    <x v="6"/>
    <n v="764.42000000000007"/>
    <s v="n"/>
    <m/>
    <s v=""/>
    <n v="0"/>
  </r>
  <r>
    <x v="240"/>
    <x v="147"/>
    <d v="2026-02-16T00:00:00"/>
    <x v="0"/>
    <d v="2026-02-13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6"/>
    <n v="-1900"/>
    <s v="n"/>
    <m/>
    <s v=""/>
    <n v="0"/>
  </r>
  <r>
    <x v="240"/>
    <x v="147"/>
    <d v="2026-02-16T00:00:00"/>
    <x v="0"/>
    <d v="2026-02-13T00:00:00"/>
    <n v="2"/>
    <s v="4114/2419"/>
    <x v="0"/>
    <x v="0"/>
    <s v="35/1 hh 3 m rakományrögzítő 48788"/>
    <n v="8"/>
    <n v="632.01"/>
    <n v="5056.08"/>
    <n v="0"/>
    <s v="Ft"/>
    <n v="0"/>
    <n v="2845"/>
    <n v="1425"/>
    <n v="11400"/>
    <n v="0.5"/>
    <n v="57"/>
    <x v="6"/>
    <n v="6343.92"/>
    <s v="n"/>
    <m/>
    <s v=""/>
    <n v="0"/>
  </r>
  <r>
    <x v="240"/>
    <x v="147"/>
    <d v="2026-02-16T00:00:00"/>
    <x v="0"/>
    <d v="2026-02-13T00:00:00"/>
    <n v="2"/>
    <s v="21219/17676"/>
    <x v="2"/>
    <x v="0"/>
    <s v="35/1 -id   0,5 m füles heveder speciális"/>
    <n v="8"/>
    <n v="83.68"/>
    <n v="669.44"/>
    <n v="0"/>
    <s v="Ft"/>
    <n v="0"/>
    <n v="820"/>
    <n v="660"/>
    <n v="5280"/>
    <n v="3"/>
    <n v="158.4"/>
    <x v="6"/>
    <n v="4610.5599999999995"/>
    <s v="n"/>
    <m/>
    <s v=""/>
    <n v="0"/>
  </r>
  <r>
    <x v="240"/>
    <x v="147"/>
    <d v="2026-02-16T00:00:00"/>
    <x v="0"/>
    <d v="2026-02-13T00:00:00"/>
    <n v="2"/>
    <s v="2416/15388"/>
    <x v="4"/>
    <x v="0"/>
    <s v="2 PSO sekli EN13889"/>
    <n v="10"/>
    <n v="375.7"/>
    <n v="3757"/>
    <n v="0"/>
    <s v="Ft"/>
    <n v="0"/>
    <n v="1030"/>
    <n v="735"/>
    <n v="7350"/>
    <n v="0.3"/>
    <n v="22.05"/>
    <x v="6"/>
    <n v="3593"/>
    <s v="n"/>
    <m/>
    <s v=""/>
    <n v="0"/>
  </r>
  <r>
    <x v="240"/>
    <x v="147"/>
    <d v="2026-02-16T00:00:00"/>
    <x v="0"/>
    <d v="2026-02-13T00:00:00"/>
    <n v="2"/>
    <s v="2416/15468"/>
    <x v="4"/>
    <x v="0"/>
    <s v="1,5 PSO sekli EN13889"/>
    <n v="8"/>
    <n v="316.52999999999997"/>
    <n v="2532.2399999999998"/>
    <n v="0"/>
    <s v="Ft"/>
    <n v="0"/>
    <n v="810"/>
    <n v="570"/>
    <n v="4560"/>
    <n v="7.0000000000000007E-2"/>
    <n v="3.1920000000000006"/>
    <x v="6"/>
    <n v="2027.7600000000002"/>
    <s v="n"/>
    <m/>
    <s v=""/>
    <n v="0"/>
  </r>
  <r>
    <x v="240"/>
    <x v="147"/>
    <d v="2026-02-16T00:00:00"/>
    <x v="0"/>
    <d v="2026-02-13T00:00:00"/>
    <n v="2"/>
    <s v="2416/15391"/>
    <x v="4"/>
    <x v="0"/>
    <s v="1  PSO sekli EN13889"/>
    <n v="4"/>
    <n v="240.96"/>
    <n v="963.84"/>
    <n v="0"/>
    <s v="Ft"/>
    <n v="0"/>
    <n v="670"/>
    <n v="475"/>
    <n v="1900"/>
    <n v="0.2"/>
    <n v="3.8"/>
    <x v="6"/>
    <n v="936.16"/>
    <s v="n"/>
    <m/>
    <s v=""/>
    <n v="0"/>
  </r>
  <r>
    <x v="240"/>
    <x v="147"/>
    <d v="2026-02-16T00:00:00"/>
    <x v="0"/>
    <d v="2026-02-13T00:00:00"/>
    <n v="2"/>
    <s v="2102/1987"/>
    <x v="3"/>
    <x v="1"/>
    <s v="*V.11 Fuvar"/>
    <n v="1"/>
    <n v="7643"/>
    <n v="7643"/>
    <n v="0"/>
    <s v="Ft"/>
    <n v="0"/>
    <n v="7643"/>
    <n v="0"/>
    <n v="0"/>
    <n v="0"/>
    <n v="0"/>
    <x v="6"/>
    <n v="-7643"/>
    <s v="n"/>
    <m/>
    <s v=""/>
    <n v="0"/>
  </r>
  <r>
    <x v="241"/>
    <x v="50"/>
    <d v="2026-02-16T00:00:00"/>
    <x v="0"/>
    <d v="2026-02-05T00:00:00"/>
    <n v="2"/>
    <s v="2103/11818"/>
    <x v="14"/>
    <x v="1"/>
    <s v="M2 Kiszállási díj (472kmx250Ft)"/>
    <n v="1"/>
    <n v="70800"/>
    <n v="70800"/>
    <n v="0"/>
    <s v="Ft"/>
    <n v="0"/>
    <n v="118000"/>
    <n v="118000"/>
    <n v="118000"/>
    <n v="0"/>
    <n v="0"/>
    <x v="3"/>
    <n v="47200"/>
    <s v="n"/>
    <m/>
    <s v=""/>
    <n v="0"/>
  </r>
  <r>
    <x v="241"/>
    <x v="50"/>
    <d v="2026-02-16T00:00:00"/>
    <x v="0"/>
    <d v="2026-02-05T00:00:00"/>
    <n v="2"/>
    <s v="2101/21401"/>
    <x v="6"/>
    <x v="0"/>
    <s v="M18 Fővizsgálati díj melléklet szerint"/>
    <n v="1"/>
    <n v="684870"/>
    <n v="684870"/>
    <n v="0"/>
    <s v="Ft"/>
    <n v="0"/>
    <n v="1141450"/>
    <n v="1141450"/>
    <n v="1141450"/>
    <n v="10"/>
    <n v="114145"/>
    <x v="3"/>
    <n v="456580"/>
    <s v="n"/>
    <m/>
    <s v=""/>
    <n v="0"/>
  </r>
  <r>
    <x v="241"/>
    <x v="50"/>
    <d v="2026-02-16T00:00:00"/>
    <x v="0"/>
    <d v="2026-02-05T00:00:00"/>
    <n v="2"/>
    <s v="23131/726"/>
    <x v="1"/>
    <x v="0"/>
    <s v="KTG 7/8  összekötő elem G80"/>
    <n v="1"/>
    <n v="483.56"/>
    <n v="483.56"/>
    <n v="0"/>
    <s v="Ft"/>
    <n v="0"/>
    <n v="1510"/>
    <n v="1510"/>
    <n v="1510"/>
    <n v="5"/>
    <n v="75.5"/>
    <x v="3"/>
    <n v="1026.44"/>
    <s v="n"/>
    <m/>
    <s v=""/>
    <n v="0"/>
  </r>
  <r>
    <x v="241"/>
    <x v="50"/>
    <d v="2026-02-16T00:00:00"/>
    <x v="0"/>
    <d v="2026-02-05T00:00:00"/>
    <n v="2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3"/>
    <n v="4804.96"/>
    <s v="n"/>
    <m/>
    <s v=""/>
    <n v="0"/>
  </r>
  <r>
    <x v="241"/>
    <x v="50"/>
    <d v="2026-02-16T00:00:00"/>
    <x v="0"/>
    <d v="2026-02-05T00:00:00"/>
    <n v="2"/>
    <s v="21113/24"/>
    <x v="2"/>
    <x v="0"/>
    <s v="irs 30  1,0/2 m körkötél"/>
    <n v="3"/>
    <n v="555.79999999999995"/>
    <n v="1667.3999999999999"/>
    <n v="0"/>
    <s v="Ft"/>
    <n v="0"/>
    <n v="3500"/>
    <n v="3500"/>
    <n v="10500"/>
    <n v="10"/>
    <n v="1050"/>
    <x v="3"/>
    <n v="8832.6"/>
    <s v="n"/>
    <m/>
    <s v=""/>
    <n v="0"/>
  </r>
  <r>
    <x v="241"/>
    <x v="50"/>
    <d v="2026-02-16T00:00:00"/>
    <x v="0"/>
    <d v="2026-02-05T00:00:00"/>
    <n v="2"/>
    <s v="217/500"/>
    <x v="2"/>
    <x v="0"/>
    <s v="H 30  huzat sárga 3 cs"/>
    <n v="3"/>
    <n v="73.569999999999993"/>
    <n v="220.70999999999998"/>
    <n v="0"/>
    <s v="Ft"/>
    <n v="0"/>
    <n v="620"/>
    <n v="620"/>
    <n v="1860"/>
    <n v="5"/>
    <n v="93"/>
    <x v="3"/>
    <n v="1639.29"/>
    <s v="n"/>
    <m/>
    <s v=""/>
    <n v="0"/>
  </r>
  <r>
    <x v="241"/>
    <x v="50"/>
    <d v="2026-02-16T00:00:00"/>
    <x v="0"/>
    <d v="2026-02-05T00:00:00"/>
    <n v="2"/>
    <s v="2317/636"/>
    <x v="1"/>
    <x v="0"/>
    <s v="8,0 biztosító lemez"/>
    <n v="6"/>
    <n v="169.4"/>
    <n v="1016.4000000000001"/>
    <n v="0"/>
    <s v="Ft"/>
    <n v="0"/>
    <n v="890"/>
    <n v="890"/>
    <n v="5340"/>
    <n v="5"/>
    <n v="267"/>
    <x v="3"/>
    <n v="4323.6000000000004"/>
    <s v="n"/>
    <m/>
    <s v=""/>
    <n v="0"/>
  </r>
  <r>
    <x v="241"/>
    <x v="50"/>
    <d v="2026-02-16T00:00:00"/>
    <x v="0"/>
    <d v="2026-02-05T00:00:00"/>
    <n v="2"/>
    <s v="2317/567"/>
    <x v="1"/>
    <x v="0"/>
    <s v="234 ágú  adattábla"/>
    <n v="2"/>
    <n v="243.73"/>
    <n v="487.46"/>
    <n v="0"/>
    <s v="Ft"/>
    <n v="0"/>
    <n v="1485"/>
    <n v="1485"/>
    <n v="2970"/>
    <n v="5"/>
    <n v="148.5"/>
    <x v="3"/>
    <n v="2482.54"/>
    <s v="n"/>
    <m/>
    <s v=""/>
    <n v="0"/>
  </r>
  <r>
    <x v="241"/>
    <x v="50"/>
    <d v="2026-02-16T00:00:00"/>
    <x v="0"/>
    <d v="2026-02-05T00:00:00"/>
    <n v="2"/>
    <s v="2317/631"/>
    <x v="1"/>
    <x v="0"/>
    <s v="10 biztosító lemez /4mm csavarral/"/>
    <n v="26"/>
    <n v="184.78"/>
    <n v="4804.28"/>
    <n v="0"/>
    <s v="Ft"/>
    <n v="0"/>
    <n v="1018"/>
    <n v="1018"/>
    <n v="26468"/>
    <n v="5"/>
    <n v="1323.4"/>
    <x v="3"/>
    <n v="21663.72"/>
    <s v="n"/>
    <m/>
    <s v=""/>
    <n v="0"/>
  </r>
  <r>
    <x v="242"/>
    <x v="65"/>
    <d v="2026-02-16T00:00:00"/>
    <x v="0"/>
    <d v="2026-02-13T00:00:00"/>
    <n v="2"/>
    <s v="282/20495"/>
    <x v="15"/>
    <x v="0"/>
    <s v="VLBG-Plus M16 emelőszem 2000 kg"/>
    <n v="2"/>
    <n v="29097"/>
    <n v="58194"/>
    <n v="0"/>
    <s v="Ft"/>
    <n v="0"/>
    <n v="52905"/>
    <n v="57335"/>
    <n v="114670"/>
    <n v="5"/>
    <n v="5733.5"/>
    <x v="8"/>
    <n v="56476"/>
    <s v="n"/>
    <m/>
    <s v=""/>
    <n v="0"/>
  </r>
  <r>
    <x v="242"/>
    <x v="65"/>
    <d v="2026-02-16T00:00:00"/>
    <x v="0"/>
    <d v="2026-02-13T00:00:00"/>
    <n v="2"/>
    <s v="2102/2339"/>
    <x v="3"/>
    <x v="1"/>
    <s v="*V.17 Fuvar"/>
    <n v="1"/>
    <n v="1637"/>
    <n v="1637"/>
    <n v="0"/>
    <s v="Ft"/>
    <n v="0"/>
    <n v="1637"/>
    <n v="0"/>
    <n v="0"/>
    <n v="0"/>
    <n v="0"/>
    <x v="8"/>
    <n v="-1637"/>
    <s v="n"/>
    <m/>
    <s v=""/>
    <n v="0"/>
  </r>
  <r>
    <x v="243"/>
    <x v="65"/>
    <d v="2026-02-16T00:00:00"/>
    <x v="0"/>
    <d v="2026-02-13T00:00:00"/>
    <n v="2"/>
    <s v="282/20495"/>
    <x v="15"/>
    <x v="0"/>
    <s v="VLBG-Plus M16 emelőszem 2000 kg"/>
    <n v="-2"/>
    <n v="-29097"/>
    <n v="58194"/>
    <n v="0"/>
    <s v="Ft"/>
    <n v="0"/>
    <n v="52905"/>
    <n v="-57335"/>
    <n v="-114670"/>
    <n v="5"/>
    <n v="-5733.5"/>
    <x v="8"/>
    <n v="-56476"/>
    <s v="n"/>
    <m/>
    <s v=""/>
    <n v="0"/>
  </r>
  <r>
    <x v="243"/>
    <x v="65"/>
    <d v="2026-02-16T00:00:00"/>
    <x v="0"/>
    <d v="2026-02-13T00:00:00"/>
    <n v="2"/>
    <s v="2102/2339"/>
    <x v="3"/>
    <x v="1"/>
    <s v="*V.17 Fuvar"/>
    <n v="-1"/>
    <n v="1637"/>
    <n v="-1637"/>
    <n v="0"/>
    <s v="Ft"/>
    <n v="0"/>
    <n v="1637"/>
    <n v="0"/>
    <n v="0"/>
    <n v="0"/>
    <n v="0"/>
    <x v="8"/>
    <n v="1637"/>
    <s v="n"/>
    <m/>
    <s v=""/>
    <n v="0"/>
  </r>
  <r>
    <x v="244"/>
    <x v="65"/>
    <d v="2026-02-16T00:00:00"/>
    <x v="0"/>
    <d v="2026-02-13T00:00:00"/>
    <n v="2"/>
    <s v="282/20495"/>
    <x v="15"/>
    <x v="0"/>
    <s v="VLBG-Plus M16 emelőszem 2000 kg"/>
    <n v="2"/>
    <n v="29097"/>
    <n v="58194"/>
    <n v="0"/>
    <s v="Ft"/>
    <n v="0"/>
    <n v="52905"/>
    <n v="57335"/>
    <n v="114670"/>
    <n v="5"/>
    <n v="5733.5"/>
    <x v="8"/>
    <n v="56476"/>
    <s v="n"/>
    <m/>
    <s v=""/>
    <n v="0"/>
  </r>
  <r>
    <x v="244"/>
    <x v="65"/>
    <d v="2026-02-16T00:00:00"/>
    <x v="0"/>
    <d v="2026-02-13T00:00:00"/>
    <n v="2"/>
    <s v="2102/2339"/>
    <x v="3"/>
    <x v="1"/>
    <s v="*V.17 Fuvar"/>
    <n v="1"/>
    <n v="1637"/>
    <n v="1637"/>
    <n v="0"/>
    <s v="Ft"/>
    <n v="0"/>
    <n v="1637"/>
    <n v="0"/>
    <n v="0"/>
    <n v="0"/>
    <n v="0"/>
    <x v="8"/>
    <n v="-1637"/>
    <s v="n"/>
    <m/>
    <s v=""/>
    <n v="0"/>
  </r>
  <r>
    <x v="245"/>
    <x v="89"/>
    <d v="2026-02-16T00:00:00"/>
    <x v="0"/>
    <d v="2026-02-16T00:00:00"/>
    <n v="2"/>
    <s v="21213/109"/>
    <x v="2"/>
    <x v="0"/>
    <s v="id 300  5,0 m füles heveder Ök"/>
    <n v="2"/>
    <n v="1968.08"/>
    <n v="3936.16"/>
    <n v="0"/>
    <s v="Ft"/>
    <n v="0"/>
    <n v="9400"/>
    <n v="8460"/>
    <n v="16920"/>
    <n v="8.33"/>
    <n v="1409.4360000000001"/>
    <x v="0"/>
    <n v="12983.84"/>
    <s v="n"/>
    <m/>
    <s v=""/>
    <n v="0"/>
  </r>
  <r>
    <x v="245"/>
    <x v="89"/>
    <d v="2026-02-16T00:00:00"/>
    <x v="0"/>
    <d v="2026-02-16T00:00:00"/>
    <n v="2"/>
    <s v="21212/101"/>
    <x v="2"/>
    <x v="0"/>
    <s v="id 200  6,0 m füles heveder Ök"/>
    <n v="3"/>
    <n v="1658.44"/>
    <n v="4975.32"/>
    <n v="0"/>
    <s v="Ft"/>
    <n v="0"/>
    <n v="7000"/>
    <n v="6300"/>
    <n v="18900"/>
    <n v="8.33"/>
    <n v="1574.37"/>
    <x v="0"/>
    <n v="13924.68"/>
    <s v="n"/>
    <m/>
    <s v=""/>
    <n v="0"/>
  </r>
  <r>
    <x v="245"/>
    <x v="89"/>
    <d v="2026-02-16T00:00:00"/>
    <x v="0"/>
    <d v="2026-02-16T00:00:00"/>
    <n v="2"/>
    <s v="21212/99"/>
    <x v="2"/>
    <x v="0"/>
    <s v="id 200   4,0 m füles heveder Ök"/>
    <n v="3"/>
    <n v="1113.1199999999999"/>
    <n v="3339.3599999999997"/>
    <n v="0"/>
    <s v="Ft"/>
    <n v="0"/>
    <n v="5000"/>
    <n v="4500"/>
    <n v="13500"/>
    <n v="8.33"/>
    <n v="1124.55"/>
    <x v="0"/>
    <n v="10160.64"/>
    <s v="n"/>
    <m/>
    <s v=""/>
    <n v="0"/>
  </r>
  <r>
    <x v="245"/>
    <x v="89"/>
    <d v="2026-02-16T00:00:00"/>
    <x v="0"/>
    <d v="2026-02-16T00:00:00"/>
    <n v="2"/>
    <s v="2102/8424"/>
    <x v="3"/>
    <x v="1"/>
    <s v="*CS.7 Fuvar"/>
    <n v="1"/>
    <n v="2909"/>
    <n v="2909"/>
    <n v="0"/>
    <s v="Ft"/>
    <n v="0"/>
    <n v="2909"/>
    <n v="3000"/>
    <n v="3000"/>
    <n v="0"/>
    <n v="0"/>
    <x v="0"/>
    <n v="91"/>
    <s v="n"/>
    <m/>
    <s v=""/>
    <n v="0"/>
  </r>
  <r>
    <x v="246"/>
    <x v="148"/>
    <d v="2026-02-16T00:00:00"/>
    <x v="0"/>
    <d v="2026-02-16T00:00:00"/>
    <n v="2"/>
    <s v="21213/110"/>
    <x v="2"/>
    <x v="0"/>
    <s v="id 300  6,0 m füles heveder"/>
    <n v="2"/>
    <n v="2447.23"/>
    <n v="4894.46"/>
    <n v="0"/>
    <s v="Ft"/>
    <n v="0"/>
    <n v="11000"/>
    <n v="11000"/>
    <n v="22000"/>
    <n v="10"/>
    <n v="2200"/>
    <x v="0"/>
    <n v="17105.54"/>
    <s v="i"/>
    <m/>
    <n v="1"/>
    <n v="0"/>
  </r>
  <r>
    <x v="247"/>
    <x v="148"/>
    <d v="2026-02-16T00:00:00"/>
    <x v="0"/>
    <d v="2026-02-16T00:00:00"/>
    <n v="2"/>
    <s v="21213/110"/>
    <x v="2"/>
    <x v="0"/>
    <s v="id 300  6,0 m füles heveder"/>
    <n v="-2"/>
    <n v="-2447.23"/>
    <n v="4894.46"/>
    <n v="0"/>
    <s v="Ft"/>
    <n v="0"/>
    <n v="11000"/>
    <n v="-11000"/>
    <n v="-22000"/>
    <n v="10"/>
    <n v="-2200"/>
    <x v="0"/>
    <n v="-17105.54"/>
    <s v="i"/>
    <m/>
    <n v="1"/>
    <n v="0"/>
  </r>
  <r>
    <x v="248"/>
    <x v="148"/>
    <d v="2026-02-16T00:00:00"/>
    <x v="0"/>
    <d v="2026-02-16T00:00:00"/>
    <n v="2"/>
    <s v="21213/110"/>
    <x v="2"/>
    <x v="0"/>
    <s v="id 300  6,0 m füles heveder"/>
    <n v="2"/>
    <n v="2447.23"/>
    <n v="4894.46"/>
    <n v="0"/>
    <s v="Ft"/>
    <n v="0"/>
    <n v="11000"/>
    <n v="11000"/>
    <n v="22000"/>
    <n v="10"/>
    <n v="2200"/>
    <x v="0"/>
    <n v="17105.54"/>
    <s v="i"/>
    <m/>
    <n v="1"/>
    <n v="0"/>
  </r>
  <r>
    <x v="249"/>
    <x v="149"/>
    <d v="2026-02-16T00:00:00"/>
    <x v="0"/>
    <d v="2026-02-17T00:00:00"/>
    <n v="2"/>
    <s v="412/11142"/>
    <x v="0"/>
    <x v="0"/>
    <s v="SKTR 2350-2720mm rakománykitámasztó rúd rugós acél"/>
    <n v="100"/>
    <n v="6057.48"/>
    <n v="605748"/>
    <n v="24.72"/>
    <s v="EUR"/>
    <n v="380.65"/>
    <n v="10775"/>
    <n v="9409.67"/>
    <n v="940967"/>
    <n v="0"/>
    <n v="0"/>
    <x v="13"/>
    <n v="335219"/>
    <s v="n"/>
    <m/>
    <s v=""/>
    <n v="2472"/>
  </r>
  <r>
    <x v="249"/>
    <x v="149"/>
    <d v="2026-02-16T00:00:00"/>
    <x v="0"/>
    <d v="2026-02-17T00:00:00"/>
    <n v="2"/>
    <s v="23131/725"/>
    <x v="1"/>
    <x v="0"/>
    <s v="KTG 6 összekötő elem G80"/>
    <n v="150"/>
    <n v="355.46"/>
    <n v="53319"/>
    <n v="1.44"/>
    <s v="EUR"/>
    <n v="380.65"/>
    <n v="1290"/>
    <n v="548.52"/>
    <n v="82278"/>
    <n v="0"/>
    <n v="0"/>
    <x v="13"/>
    <n v="28959"/>
    <s v="n"/>
    <m/>
    <s v=""/>
    <n v="216"/>
  </r>
  <r>
    <x v="249"/>
    <x v="149"/>
    <d v="2026-02-16T00:00:00"/>
    <x v="0"/>
    <d v="2026-02-17T00:00:00"/>
    <n v="2"/>
    <s v="23151/673"/>
    <x v="1"/>
    <x v="0"/>
    <s v="KHLG 7/8 láncos horog G80"/>
    <n v="30"/>
    <n v="586.44000000000005"/>
    <n v="17593.2"/>
    <n v="2.38"/>
    <s v="EUR"/>
    <n v="380.65"/>
    <n v="2090"/>
    <n v="904.42"/>
    <n v="27132.6"/>
    <n v="0"/>
    <n v="0"/>
    <x v="13"/>
    <n v="9539.3999999999978"/>
    <s v="n"/>
    <m/>
    <s v=""/>
    <n v="71.399999999999991"/>
  </r>
  <r>
    <x v="249"/>
    <x v="149"/>
    <d v="2026-02-16T00:00:00"/>
    <x v="0"/>
    <d v="2026-02-17T00:00:00"/>
    <n v="2"/>
    <s v="23121/607"/>
    <x v="1"/>
    <x v="0"/>
    <s v="KGYG  2 10 gyűjtőkarika G80"/>
    <n v="20"/>
    <n v="742.31"/>
    <n v="14846.199999999999"/>
    <n v="3.01"/>
    <s v="EUR"/>
    <n v="380.65"/>
    <n v="1930"/>
    <n v="1146.52"/>
    <n v="22930.400000000001"/>
    <n v="0"/>
    <n v="0"/>
    <x v="13"/>
    <n v="8084.2000000000025"/>
    <s v="n"/>
    <m/>
    <s v=""/>
    <n v="60.199999999999996"/>
  </r>
  <r>
    <x v="249"/>
    <x v="149"/>
    <d v="2026-02-16T00:00:00"/>
    <x v="0"/>
    <d v="2026-02-17T00:00:00"/>
    <n v="2"/>
    <s v="2102/1022"/>
    <x v="3"/>
    <x v="1"/>
    <s v="Csomagolási díj"/>
    <n v="1"/>
    <n v="1900"/>
    <n v="1900"/>
    <n v="6"/>
    <s v="EUR"/>
    <n v="380.65"/>
    <n v="3500"/>
    <n v="2283.9"/>
    <n v="2283.9"/>
    <n v="0"/>
    <n v="0"/>
    <x v="13"/>
    <n v="383.90000000000009"/>
    <s v="n"/>
    <m/>
    <s v=""/>
    <n v="6"/>
  </r>
  <r>
    <x v="249"/>
    <x v="149"/>
    <d v="2026-02-16T00:00:00"/>
    <x v="0"/>
    <d v="2026-02-17T00:00:00"/>
    <n v="2"/>
    <s v="4114/16624"/>
    <x v="0"/>
    <x v="0"/>
    <s v="50/2,5 hh 15 m rakományrögzítő"/>
    <n v="2"/>
    <n v="2677.41"/>
    <n v="5354.82"/>
    <n v="15.06"/>
    <s v="EUR"/>
    <n v="380.65"/>
    <n v="8260"/>
    <n v="5731.07"/>
    <n v="11462.14"/>
    <n v="0"/>
    <n v="0"/>
    <x v="13"/>
    <n v="6107.32"/>
    <s v="n"/>
    <m/>
    <s v=""/>
    <n v="30.12"/>
  </r>
  <r>
    <x v="250"/>
    <x v="150"/>
    <d v="2026-02-16T00:00:00"/>
    <x v="0"/>
    <d v="2026-02-16T00:00:00"/>
    <n v="2"/>
    <s v="13113/10173"/>
    <x v="7"/>
    <x v="0"/>
    <s v="OCS-10-Y   könnyített darumérleg 10000 kg Ök"/>
    <n v="1"/>
    <n v="80191.73"/>
    <n v="80191.73"/>
    <n v="0"/>
    <s v="Ft"/>
    <n v="0"/>
    <n v="379975"/>
    <n v="341980"/>
    <n v="341980"/>
    <n v="5"/>
    <n v="17099"/>
    <x v="0"/>
    <n v="261788.27000000002"/>
    <s v="i"/>
    <m/>
    <n v="1"/>
    <n v="0"/>
  </r>
  <r>
    <x v="250"/>
    <x v="150"/>
    <d v="2026-02-16T00:00:00"/>
    <x v="0"/>
    <d v="2026-02-16T00:00:00"/>
    <n v="2"/>
    <s v="2416/15455"/>
    <x v="4"/>
    <x v="0"/>
    <s v="12  PSO sekli EN13889 (4,28kg/db)"/>
    <n v="2"/>
    <n v="6600.29"/>
    <n v="13200.58"/>
    <n v="0"/>
    <s v="Ft"/>
    <n v="0"/>
    <n v="16880"/>
    <n v="14855"/>
    <n v="29710"/>
    <n v="4.2"/>
    <n v="1247.82"/>
    <x v="0"/>
    <n v="16509.419999999998"/>
    <s v="i"/>
    <m/>
    <n v="1"/>
    <n v="0"/>
  </r>
  <r>
    <x v="251"/>
    <x v="151"/>
    <d v="2026-02-16T00:00:00"/>
    <x v="0"/>
    <d v="2026-02-18T00:00:00"/>
    <n v="2"/>
    <s v="13113/10172"/>
    <x v="7"/>
    <x v="0"/>
    <s v="OCS-5-Y    könnyített darumérleg 5000 kg"/>
    <n v="1"/>
    <n v="67993.98"/>
    <n v="67993.98"/>
    <n v="184.65"/>
    <s v="EUR"/>
    <n v="378.43"/>
    <n v="277800"/>
    <n v="69877.09"/>
    <n v="69877.09"/>
    <n v="0"/>
    <n v="0"/>
    <x v="14"/>
    <n v="1883.1100000000006"/>
    <s v="n"/>
    <m/>
    <s v=""/>
    <n v="184.65"/>
  </r>
  <r>
    <x v="251"/>
    <x v="151"/>
    <d v="2026-02-16T00:00:00"/>
    <x v="0"/>
    <d v="2026-02-18T00:00:00"/>
    <n v="2"/>
    <s v="1314/910"/>
    <x v="7"/>
    <x v="0"/>
    <s v="KML-C 2000 futómacska lánccal 160-305 mm"/>
    <n v="2"/>
    <n v="20486.84"/>
    <n v="40973.68"/>
    <n v="64.5"/>
    <s v="EUR"/>
    <n v="378.43"/>
    <n v="49400"/>
    <n v="24408.73"/>
    <n v="48817.46"/>
    <n v="0"/>
    <n v="0"/>
    <x v="14"/>
    <n v="7843.7799999999988"/>
    <s v="n"/>
    <m/>
    <s v=""/>
    <n v="129"/>
  </r>
  <r>
    <x v="251"/>
    <x v="151"/>
    <d v="2026-02-16T00:00:00"/>
    <x v="0"/>
    <d v="2026-02-18T00:00:00"/>
    <n v="2"/>
    <s v="1314/520"/>
    <x v="7"/>
    <x v="0"/>
    <s v="KML-C 1000  futómacska lánccal 160-305 mm"/>
    <n v="2"/>
    <n v="19113.98"/>
    <n v="38227.96"/>
    <n v="58.22"/>
    <s v="EUR"/>
    <n v="378.43"/>
    <n v="50330"/>
    <n v="22032.2"/>
    <n v="44064.4"/>
    <n v="0"/>
    <n v="0"/>
    <x v="14"/>
    <n v="5836.4400000000023"/>
    <s v="n"/>
    <m/>
    <s v=""/>
    <n v="116.44"/>
  </r>
  <r>
    <x v="251"/>
    <x v="151"/>
    <d v="2026-02-16T00:00:00"/>
    <x v="0"/>
    <d v="2026-02-18T00:00:00"/>
    <n v="2"/>
    <s v="1313/519"/>
    <x v="7"/>
    <x v="0"/>
    <s v="KML 2000  futómacska lánccal 88-203 mm"/>
    <n v="2"/>
    <n v="33292.089999999997"/>
    <n v="66584.179999999993"/>
    <n v="96.45"/>
    <s v="EUR"/>
    <n v="378.43"/>
    <n v="87510"/>
    <n v="36499.57"/>
    <n v="72999.14"/>
    <n v="0"/>
    <n v="0"/>
    <x v="14"/>
    <n v="6414.9600000000064"/>
    <s v="n"/>
    <m/>
    <s v=""/>
    <n v="192.9"/>
  </r>
  <r>
    <x v="251"/>
    <x v="151"/>
    <d v="2026-02-16T00:00:00"/>
    <x v="0"/>
    <d v="2026-02-18T00:00:00"/>
    <n v="2"/>
    <s v="1313/518"/>
    <x v="7"/>
    <x v="0"/>
    <s v="KML 1000  futómacska lánccal 64-203 mm"/>
    <n v="4"/>
    <n v="18425.96"/>
    <n v="73703.839999999997"/>
    <n v="55.9"/>
    <s v="EUR"/>
    <n v="378.43"/>
    <n v="54370"/>
    <n v="21154.240000000002"/>
    <n v="84616.960000000006"/>
    <n v="0"/>
    <n v="0"/>
    <x v="14"/>
    <n v="10913.12000000001"/>
    <s v="n"/>
    <m/>
    <s v=""/>
    <n v="223.6"/>
  </r>
  <r>
    <x v="251"/>
    <x v="151"/>
    <d v="2026-02-16T00:00:00"/>
    <x v="0"/>
    <d v="2026-02-18T00:00:00"/>
    <n v="2"/>
    <s v="2612/15276"/>
    <x v="16"/>
    <x v="0"/>
    <s v="KME 600 C emelőmágnes 600 kg"/>
    <n v="2"/>
    <n v="58108.42"/>
    <n v="116216.84"/>
    <n v="161.97999999999999"/>
    <s v="EUR"/>
    <n v="378.43"/>
    <n v="220000"/>
    <n v="61298.09"/>
    <n v="122596.18"/>
    <n v="0"/>
    <n v="0"/>
    <x v="14"/>
    <n v="6379.3399999999965"/>
    <s v="n"/>
    <m/>
    <s v=""/>
    <n v="323.95999999999998"/>
  </r>
  <r>
    <x v="251"/>
    <x v="151"/>
    <d v="2026-02-16T00:00:00"/>
    <x v="0"/>
    <d v="2026-02-18T00:00:00"/>
    <n v="2"/>
    <s v="2612/15274"/>
    <x v="16"/>
    <x v="0"/>
    <s v="KME 100 C emelőmágnes 100 kg"/>
    <n v="5"/>
    <n v="16810.95"/>
    <n v="84054.75"/>
    <n v="52.99"/>
    <s v="EUR"/>
    <n v="378.43"/>
    <n v="88000"/>
    <n v="20053.009999999998"/>
    <n v="100265.04999999999"/>
    <n v="0"/>
    <n v="0"/>
    <x v="14"/>
    <n v="16210.299999999988"/>
    <s v="n"/>
    <m/>
    <s v=""/>
    <n v="264.95"/>
  </r>
  <r>
    <x v="251"/>
    <x v="151"/>
    <d v="2026-02-16T00:00:00"/>
    <x v="0"/>
    <d v="2026-02-18T00:00:00"/>
    <n v="2"/>
    <s v="134/469"/>
    <x v="7"/>
    <x v="0"/>
    <s v="KKV 3200  kötélvonszoló 20 m kötéllel"/>
    <n v="2"/>
    <n v="49286.85"/>
    <n v="98573.7"/>
    <n v="148.29"/>
    <s v="EUR"/>
    <n v="378.43"/>
    <n v="160390"/>
    <n v="56117.38"/>
    <n v="112234.76"/>
    <n v="0"/>
    <n v="0"/>
    <x v="14"/>
    <n v="13661.059999999998"/>
    <s v="n"/>
    <m/>
    <s v=""/>
    <n v="296.58"/>
  </r>
  <r>
    <x v="251"/>
    <x v="151"/>
    <d v="2026-02-16T00:00:00"/>
    <x v="0"/>
    <d v="2026-02-18T00:00:00"/>
    <n v="2"/>
    <s v="134/468"/>
    <x v="7"/>
    <x v="0"/>
    <s v="KKV 1600 kötélvonszoló 20 m kötéllel"/>
    <n v="2"/>
    <n v="31612.84"/>
    <n v="63225.68"/>
    <n v="88.49"/>
    <s v="EUR"/>
    <n v="378.43"/>
    <n v="92090"/>
    <n v="33487.269999999997"/>
    <n v="66974.539999999994"/>
    <n v="0"/>
    <n v="0"/>
    <x v="14"/>
    <n v="3748.8599999999933"/>
    <s v="n"/>
    <m/>
    <s v=""/>
    <n v="176.98"/>
  </r>
  <r>
    <x v="251"/>
    <x v="151"/>
    <d v="2026-02-16T00:00:00"/>
    <x v="0"/>
    <d v="2026-02-18T00:00:00"/>
    <n v="2"/>
    <s v="1311/906"/>
    <x v="7"/>
    <x v="0"/>
    <s v="GLE 5000 3,0 m kézi láncos emelő"/>
    <n v="4"/>
    <n v="28326.29"/>
    <n v="113305.16"/>
    <n v="85.36"/>
    <s v="EUR"/>
    <n v="378.43"/>
    <n v="140030"/>
    <n v="32302.79"/>
    <n v="129211.16"/>
    <n v="0"/>
    <n v="0"/>
    <x v="14"/>
    <n v="15906"/>
    <s v="n"/>
    <m/>
    <s v=""/>
    <n v="341.44"/>
  </r>
  <r>
    <x v="251"/>
    <x v="151"/>
    <d v="2026-02-16T00:00:00"/>
    <x v="0"/>
    <d v="2026-02-18T00:00:00"/>
    <n v="2"/>
    <s v="1311/460"/>
    <x v="7"/>
    <x v="0"/>
    <s v="GLE 500  3,0 m kézi láncos emelő"/>
    <n v="10"/>
    <n v="10208.959999999999"/>
    <n v="102089.59999999999"/>
    <n v="31.37"/>
    <s v="EUR"/>
    <n v="378.43"/>
    <n v="51470"/>
    <n v="11871.35"/>
    <n v="118713.5"/>
    <n v="0"/>
    <n v="0"/>
    <x v="14"/>
    <n v="16623.900000000009"/>
    <s v="n"/>
    <m/>
    <s v=""/>
    <n v="313.7"/>
  </r>
  <r>
    <x v="251"/>
    <x v="151"/>
    <d v="2026-02-16T00:00:00"/>
    <x v="0"/>
    <d v="2026-02-18T00:00:00"/>
    <n v="2"/>
    <s v="1311/459"/>
    <x v="7"/>
    <x v="0"/>
    <s v="GLE 3000 3,0 m kézi láncos emelő"/>
    <n v="10"/>
    <n v="21507.41"/>
    <n v="215074.1"/>
    <n v="61.89"/>
    <s v="EUR"/>
    <n v="378.43"/>
    <n v="100610"/>
    <n v="23421.03"/>
    <n v="234210.3"/>
    <n v="0"/>
    <n v="0"/>
    <x v="14"/>
    <n v="19136.199999999983"/>
    <s v="n"/>
    <m/>
    <s v=""/>
    <n v="618.9"/>
  </r>
  <r>
    <x v="251"/>
    <x v="151"/>
    <d v="2026-02-16T00:00:00"/>
    <x v="0"/>
    <d v="2026-02-18T00:00:00"/>
    <n v="2"/>
    <s v="1311/458"/>
    <x v="7"/>
    <x v="0"/>
    <s v="GLE 2000  3,0 m kézi láncos emelő"/>
    <n v="10"/>
    <n v="13922.38"/>
    <n v="139223.79999999999"/>
    <n v="42.2"/>
    <s v="EUR"/>
    <n v="378.43"/>
    <n v="69280"/>
    <n v="15969.75"/>
    <n v="159697.5"/>
    <n v="0"/>
    <n v="0"/>
    <x v="14"/>
    <n v="20473.700000000012"/>
    <s v="n"/>
    <m/>
    <s v=""/>
    <n v="422"/>
  </r>
  <r>
    <x v="251"/>
    <x v="151"/>
    <d v="2026-02-16T00:00:00"/>
    <x v="0"/>
    <d v="2026-02-18T00:00:00"/>
    <n v="2"/>
    <s v="1311/457"/>
    <x v="7"/>
    <x v="0"/>
    <s v="GLE 1000 3,0 m kézi láncos emelő"/>
    <n v="15"/>
    <n v="10718.74"/>
    <n v="160781.1"/>
    <n v="32.76"/>
    <s v="EUR"/>
    <n v="378.43"/>
    <n v="53750"/>
    <n v="12397.37"/>
    <n v="185960.55000000002"/>
    <n v="0"/>
    <n v="0"/>
    <x v="14"/>
    <n v="25179.450000000012"/>
    <s v="n"/>
    <m/>
    <s v=""/>
    <n v="491.4"/>
  </r>
  <r>
    <x v="251"/>
    <x v="151"/>
    <d v="2026-02-16T00:00:00"/>
    <x v="0"/>
    <d v="2026-02-18T00:00:00"/>
    <n v="2"/>
    <s v="1321/456"/>
    <x v="7"/>
    <x v="0"/>
    <s v="GBE 750 1,5 m karos láncos emelő"/>
    <n v="15"/>
    <n v="11408.27"/>
    <n v="171124.05000000002"/>
    <n v="35.200000000000003"/>
    <s v="EUR"/>
    <n v="378.43"/>
    <n v="59000"/>
    <n v="13320.74"/>
    <n v="199811.1"/>
    <n v="0"/>
    <n v="0"/>
    <x v="14"/>
    <n v="28687.049999999988"/>
    <s v="n"/>
    <m/>
    <s v=""/>
    <n v="528"/>
  </r>
  <r>
    <x v="251"/>
    <x v="151"/>
    <d v="2026-02-16T00:00:00"/>
    <x v="0"/>
    <d v="2026-02-18T00:00:00"/>
    <n v="2"/>
    <s v="1321/455"/>
    <x v="7"/>
    <x v="0"/>
    <s v="GBE 6000  1,5 m karos láncos emelő"/>
    <n v="10"/>
    <n v="35787.31"/>
    <n v="357873.1"/>
    <n v="111.9"/>
    <s v="EUR"/>
    <n v="378.43"/>
    <n v="179540"/>
    <n v="42346.32"/>
    <n v="423463.2"/>
    <n v="0"/>
    <n v="0"/>
    <x v="14"/>
    <n v="65590.100000000035"/>
    <s v="n"/>
    <m/>
    <s v=""/>
    <n v="1119"/>
  </r>
  <r>
    <x v="251"/>
    <x v="151"/>
    <d v="2026-02-16T00:00:00"/>
    <x v="0"/>
    <d v="2026-02-18T00:00:00"/>
    <n v="2"/>
    <s v="1321/454"/>
    <x v="7"/>
    <x v="0"/>
    <s v="GBE 3000 1,5 m karos láncos emelő"/>
    <n v="15"/>
    <n v="22897.11"/>
    <n v="343456.65"/>
    <n v="71.64"/>
    <s v="EUR"/>
    <n v="378.43"/>
    <n v="116270"/>
    <n v="27110.73"/>
    <n v="406660.95"/>
    <n v="0"/>
    <n v="0"/>
    <x v="14"/>
    <n v="63204.299999999988"/>
    <s v="n"/>
    <m/>
    <s v=""/>
    <n v="1074.5999999999999"/>
  </r>
  <r>
    <x v="251"/>
    <x v="151"/>
    <d v="2026-02-16T00:00:00"/>
    <x v="0"/>
    <d v="2026-02-18T00:00:00"/>
    <n v="2"/>
    <s v="1321/453"/>
    <x v="7"/>
    <x v="0"/>
    <s v="GBE 1500  1,5 m karos láncos emelő"/>
    <n v="15"/>
    <n v="17243.54"/>
    <n v="258653.1"/>
    <n v="50.29"/>
    <s v="EUR"/>
    <n v="378.43"/>
    <n v="80590"/>
    <n v="19031.240000000002"/>
    <n v="285468.60000000003"/>
    <n v="0"/>
    <n v="0"/>
    <x v="14"/>
    <n v="26815.500000000029"/>
    <s v="n"/>
    <m/>
    <s v=""/>
    <n v="754.35"/>
  </r>
  <r>
    <x v="251"/>
    <x v="151"/>
    <d v="2026-02-16T00:00:00"/>
    <x v="0"/>
    <d v="2026-02-18T00:00:00"/>
    <n v="2"/>
    <s v="2102/1022"/>
    <x v="3"/>
    <x v="1"/>
    <s v="Csomagolási díj"/>
    <n v="2"/>
    <n v="1900"/>
    <n v="3800"/>
    <n v="6"/>
    <s v="EUR"/>
    <n v="378.43"/>
    <n v="3500"/>
    <n v="2270.58"/>
    <n v="4541.16"/>
    <n v="0"/>
    <n v="0"/>
    <x v="14"/>
    <n v="741.15999999999985"/>
    <s v="n"/>
    <m/>
    <s v=""/>
    <n v="12"/>
  </r>
  <r>
    <x v="252"/>
    <x v="151"/>
    <d v="2026-02-16T00:00:00"/>
    <x v="0"/>
    <d v="2026-02-17T00:00:00"/>
    <n v="2"/>
    <s v="13113/10172"/>
    <x v="7"/>
    <x v="0"/>
    <s v="OCS-5-Y    könnyített darumérleg 5000 kg"/>
    <n v="-1"/>
    <n v="-67993.98"/>
    <n v="67993.98"/>
    <n v="184.65"/>
    <s v="EUR"/>
    <n v="384.41"/>
    <n v="277800"/>
    <n v="-70981.3"/>
    <n v="-70981.3"/>
    <n v="0"/>
    <n v="0"/>
    <x v="14"/>
    <n v="-2987.320000000007"/>
    <s v="n"/>
    <m/>
    <s v=""/>
    <n v="-184.65"/>
  </r>
  <r>
    <x v="252"/>
    <x v="151"/>
    <d v="2026-02-16T00:00:00"/>
    <x v="0"/>
    <d v="2026-02-17T00:00:00"/>
    <n v="2"/>
    <s v="1314/910"/>
    <x v="7"/>
    <x v="0"/>
    <s v="KML-C 2000 futómacska lánccal 160-305 mm"/>
    <n v="-2"/>
    <n v="-20486.84"/>
    <n v="40973.68"/>
    <n v="64.5"/>
    <s v="EUR"/>
    <n v="384.41"/>
    <n v="49400"/>
    <n v="-24794.45"/>
    <n v="-49588.9"/>
    <n v="0"/>
    <n v="0"/>
    <x v="14"/>
    <n v="-8615.2200000000012"/>
    <s v="n"/>
    <m/>
    <s v=""/>
    <n v="-129"/>
  </r>
  <r>
    <x v="252"/>
    <x v="151"/>
    <d v="2026-02-16T00:00:00"/>
    <x v="0"/>
    <d v="2026-02-17T00:00:00"/>
    <n v="2"/>
    <s v="1314/520"/>
    <x v="7"/>
    <x v="0"/>
    <s v="KML-C 1000  futómacska lánccal 160-305 mm"/>
    <n v="-2"/>
    <n v="-19113.98"/>
    <n v="38227.96"/>
    <n v="58.22"/>
    <s v="EUR"/>
    <n v="384.41"/>
    <n v="50330"/>
    <n v="-22380.35"/>
    <n v="-44760.7"/>
    <n v="0"/>
    <n v="0"/>
    <x v="14"/>
    <n v="-6532.739999999998"/>
    <s v="n"/>
    <m/>
    <s v=""/>
    <n v="-116.44"/>
  </r>
  <r>
    <x v="252"/>
    <x v="151"/>
    <d v="2026-02-16T00:00:00"/>
    <x v="0"/>
    <d v="2026-02-17T00:00:00"/>
    <n v="2"/>
    <s v="1313/519"/>
    <x v="7"/>
    <x v="0"/>
    <s v="KML 2000  futómacska lánccal 88-203 mm"/>
    <n v="-2"/>
    <n v="-33292.089999999997"/>
    <n v="66584.179999999993"/>
    <n v="96.45"/>
    <s v="EUR"/>
    <n v="384.41"/>
    <n v="87510"/>
    <n v="-37076.339999999997"/>
    <n v="-74152.679999999993"/>
    <n v="0"/>
    <n v="0"/>
    <x v="14"/>
    <n v="-7568.5"/>
    <s v="n"/>
    <m/>
    <s v=""/>
    <n v="-192.9"/>
  </r>
  <r>
    <x v="252"/>
    <x v="151"/>
    <d v="2026-02-16T00:00:00"/>
    <x v="0"/>
    <d v="2026-02-17T00:00:00"/>
    <n v="2"/>
    <s v="1313/518"/>
    <x v="7"/>
    <x v="0"/>
    <s v="KML 1000  futómacska lánccal 64-203 mm"/>
    <n v="-4"/>
    <n v="-18425.96"/>
    <n v="73703.839999999997"/>
    <n v="55.9"/>
    <s v="EUR"/>
    <n v="384.41"/>
    <n v="54370"/>
    <n v="-21488.52"/>
    <n v="-85954.08"/>
    <n v="0"/>
    <n v="0"/>
    <x v="14"/>
    <n v="-12250.240000000005"/>
    <s v="n"/>
    <m/>
    <s v=""/>
    <n v="-223.6"/>
  </r>
  <r>
    <x v="252"/>
    <x v="151"/>
    <d v="2026-02-16T00:00:00"/>
    <x v="0"/>
    <d v="2026-02-17T00:00:00"/>
    <n v="2"/>
    <s v="2612/15276"/>
    <x v="16"/>
    <x v="0"/>
    <s v="KME 600 C emelőmágnes 600 kg"/>
    <n v="-2"/>
    <n v="-58108.42"/>
    <n v="116216.84"/>
    <n v="161.97999999999999"/>
    <s v="EUR"/>
    <n v="384.41"/>
    <n v="220000"/>
    <n v="-62266.73"/>
    <n v="-124533.46"/>
    <n v="0"/>
    <n v="0"/>
    <x v="14"/>
    <n v="-8316.6200000000099"/>
    <s v="n"/>
    <m/>
    <s v=""/>
    <n v="-323.95999999999998"/>
  </r>
  <r>
    <x v="252"/>
    <x v="151"/>
    <d v="2026-02-16T00:00:00"/>
    <x v="0"/>
    <d v="2026-02-17T00:00:00"/>
    <n v="2"/>
    <s v="2612/15274"/>
    <x v="16"/>
    <x v="0"/>
    <s v="KME 100 C emelőmágnes 100 kg"/>
    <n v="-5"/>
    <n v="-16810.95"/>
    <n v="84054.75"/>
    <n v="52.99"/>
    <s v="EUR"/>
    <n v="384.41"/>
    <n v="88000"/>
    <n v="-20369.89"/>
    <n v="-101849.45"/>
    <n v="0"/>
    <n v="0"/>
    <x v="14"/>
    <n v="-17794.699999999997"/>
    <s v="n"/>
    <m/>
    <s v=""/>
    <n v="-264.95"/>
  </r>
  <r>
    <x v="252"/>
    <x v="151"/>
    <d v="2026-02-16T00:00:00"/>
    <x v="0"/>
    <d v="2026-02-17T00:00:00"/>
    <n v="2"/>
    <s v="134/469"/>
    <x v="7"/>
    <x v="0"/>
    <s v="KKV 3200  kötélvonszoló 20 m kötéllel"/>
    <n v="-2"/>
    <n v="-49286.85"/>
    <n v="98573.7"/>
    <n v="148.29"/>
    <s v="EUR"/>
    <n v="384.41"/>
    <n v="160390"/>
    <n v="-57004.160000000003"/>
    <n v="-114008.32000000001"/>
    <n v="0"/>
    <n v="0"/>
    <x v="14"/>
    <n v="-15434.62000000001"/>
    <s v="n"/>
    <m/>
    <s v=""/>
    <n v="-296.58"/>
  </r>
  <r>
    <x v="252"/>
    <x v="151"/>
    <d v="2026-02-16T00:00:00"/>
    <x v="0"/>
    <d v="2026-02-17T00:00:00"/>
    <n v="2"/>
    <s v="134/468"/>
    <x v="7"/>
    <x v="0"/>
    <s v="KKV 1600 kötélvonszoló 20 m kötéllel"/>
    <n v="-2"/>
    <n v="-31612.84"/>
    <n v="63225.68"/>
    <n v="88.49"/>
    <s v="EUR"/>
    <n v="384.41"/>
    <n v="92090"/>
    <n v="-34016.44"/>
    <n v="-68032.88"/>
    <n v="0"/>
    <n v="0"/>
    <x v="14"/>
    <n v="-4807.2000000000044"/>
    <s v="n"/>
    <m/>
    <s v=""/>
    <n v="-176.98"/>
  </r>
  <r>
    <x v="252"/>
    <x v="151"/>
    <d v="2026-02-16T00:00:00"/>
    <x v="0"/>
    <d v="2026-02-17T00:00:00"/>
    <n v="2"/>
    <s v="1311/906"/>
    <x v="7"/>
    <x v="0"/>
    <s v="GLE 5000 3,0 m kézi láncos emelő"/>
    <n v="-4"/>
    <n v="-28326.29"/>
    <n v="113305.16"/>
    <n v="85.36"/>
    <s v="EUR"/>
    <n v="384.41"/>
    <n v="140030"/>
    <n v="-32813.24"/>
    <n v="-131252.96"/>
    <n v="0"/>
    <n v="0"/>
    <x v="14"/>
    <n v="-17947.799999999988"/>
    <s v="n"/>
    <m/>
    <s v=""/>
    <n v="-341.44"/>
  </r>
  <r>
    <x v="252"/>
    <x v="151"/>
    <d v="2026-02-16T00:00:00"/>
    <x v="0"/>
    <d v="2026-02-17T00:00:00"/>
    <n v="2"/>
    <s v="1311/460"/>
    <x v="7"/>
    <x v="0"/>
    <s v="GLE 500  3,0 m kézi láncos emelő"/>
    <n v="-10"/>
    <n v="-10208.959999999999"/>
    <n v="102089.59999999999"/>
    <n v="31.37"/>
    <s v="EUR"/>
    <n v="384.41"/>
    <n v="51470"/>
    <n v="-12058.94"/>
    <n v="-120589.40000000001"/>
    <n v="0"/>
    <n v="0"/>
    <x v="14"/>
    <n v="-18499.800000000017"/>
    <s v="n"/>
    <m/>
    <s v=""/>
    <n v="-313.7"/>
  </r>
  <r>
    <x v="252"/>
    <x v="151"/>
    <d v="2026-02-16T00:00:00"/>
    <x v="0"/>
    <d v="2026-02-17T00:00:00"/>
    <n v="2"/>
    <s v="1311/459"/>
    <x v="7"/>
    <x v="0"/>
    <s v="GLE 3000 3,0 m kézi láncos emelő"/>
    <n v="-10"/>
    <n v="-21507.41"/>
    <n v="215074.1"/>
    <n v="61.89"/>
    <s v="EUR"/>
    <n v="384.41"/>
    <n v="100610"/>
    <n v="-23791.14"/>
    <n v="-237911.4"/>
    <n v="0"/>
    <n v="0"/>
    <x v="14"/>
    <n v="-22837.299999999988"/>
    <s v="n"/>
    <m/>
    <s v=""/>
    <n v="-618.9"/>
  </r>
  <r>
    <x v="252"/>
    <x v="151"/>
    <d v="2026-02-16T00:00:00"/>
    <x v="0"/>
    <d v="2026-02-17T00:00:00"/>
    <n v="2"/>
    <s v="1311/458"/>
    <x v="7"/>
    <x v="0"/>
    <s v="GLE 2000  3,0 m kézi láncos emelő"/>
    <n v="-10"/>
    <n v="-13922.38"/>
    <n v="139223.79999999999"/>
    <n v="42.2"/>
    <s v="EUR"/>
    <n v="384.41"/>
    <n v="69280"/>
    <n v="-16222.1"/>
    <n v="-162221"/>
    <n v="0"/>
    <n v="0"/>
    <x v="14"/>
    <n v="-22997.200000000012"/>
    <s v="n"/>
    <m/>
    <s v=""/>
    <n v="-422"/>
  </r>
  <r>
    <x v="252"/>
    <x v="151"/>
    <d v="2026-02-16T00:00:00"/>
    <x v="0"/>
    <d v="2026-02-17T00:00:00"/>
    <n v="2"/>
    <s v="1311/457"/>
    <x v="7"/>
    <x v="0"/>
    <s v="GLE 1000 3,0 m kézi láncos emelő"/>
    <n v="-15"/>
    <n v="-10718.74"/>
    <n v="160781.1"/>
    <n v="32.76"/>
    <s v="EUR"/>
    <n v="384.41"/>
    <n v="53750"/>
    <n v="-12593.27"/>
    <n v="-188899.05000000002"/>
    <n v="0"/>
    <n v="0"/>
    <x v="14"/>
    <n v="-28117.950000000012"/>
    <s v="n"/>
    <m/>
    <s v=""/>
    <n v="-491.4"/>
  </r>
  <r>
    <x v="252"/>
    <x v="151"/>
    <d v="2026-02-16T00:00:00"/>
    <x v="0"/>
    <d v="2026-02-17T00:00:00"/>
    <n v="2"/>
    <s v="1321/456"/>
    <x v="7"/>
    <x v="0"/>
    <s v="GBE 750 1,5 m karos láncos emelő"/>
    <n v="-15"/>
    <n v="-11408.27"/>
    <n v="171124.05000000002"/>
    <n v="35.200000000000003"/>
    <s v="EUR"/>
    <n v="384.41"/>
    <n v="59000"/>
    <n v="-13531.23"/>
    <n v="-202968.44999999998"/>
    <n v="0"/>
    <n v="0"/>
    <x v="14"/>
    <n v="-31844.399999999965"/>
    <s v="n"/>
    <m/>
    <s v=""/>
    <n v="-528"/>
  </r>
  <r>
    <x v="252"/>
    <x v="151"/>
    <d v="2026-02-16T00:00:00"/>
    <x v="0"/>
    <d v="2026-02-17T00:00:00"/>
    <n v="2"/>
    <s v="1321/455"/>
    <x v="7"/>
    <x v="0"/>
    <s v="GBE 6000  1,5 m karos láncos emelő"/>
    <n v="-10"/>
    <n v="-35787.31"/>
    <n v="357873.1"/>
    <n v="111.9"/>
    <s v="EUR"/>
    <n v="384.41"/>
    <n v="179540"/>
    <n v="-43015.48"/>
    <n v="-430154.80000000005"/>
    <n v="0"/>
    <n v="0"/>
    <x v="14"/>
    <n v="-72281.70000000007"/>
    <s v="n"/>
    <m/>
    <s v=""/>
    <n v="-1119"/>
  </r>
  <r>
    <x v="252"/>
    <x v="151"/>
    <d v="2026-02-16T00:00:00"/>
    <x v="0"/>
    <d v="2026-02-17T00:00:00"/>
    <n v="2"/>
    <s v="1321/454"/>
    <x v="7"/>
    <x v="0"/>
    <s v="GBE 3000 1,5 m karos láncos emelő"/>
    <n v="-15"/>
    <n v="-22897.11"/>
    <n v="343456.65"/>
    <n v="71.64"/>
    <s v="EUR"/>
    <n v="384.41"/>
    <n v="116270"/>
    <n v="-27539.13"/>
    <n v="-413086.95"/>
    <n v="0"/>
    <n v="0"/>
    <x v="14"/>
    <n v="-69630.299999999988"/>
    <s v="n"/>
    <m/>
    <s v=""/>
    <n v="-1074.5999999999999"/>
  </r>
  <r>
    <x v="252"/>
    <x v="151"/>
    <d v="2026-02-16T00:00:00"/>
    <x v="0"/>
    <d v="2026-02-17T00:00:00"/>
    <n v="2"/>
    <s v="1321/453"/>
    <x v="7"/>
    <x v="0"/>
    <s v="GBE 1500  1,5 m karos láncos emelő"/>
    <n v="-15"/>
    <n v="-17243.54"/>
    <n v="258653.1"/>
    <n v="50.29"/>
    <s v="EUR"/>
    <n v="384.41"/>
    <n v="80590"/>
    <n v="-19331.98"/>
    <n v="-289979.7"/>
    <n v="0"/>
    <n v="0"/>
    <x v="14"/>
    <n v="-31326.600000000006"/>
    <s v="n"/>
    <m/>
    <s v=""/>
    <n v="-754.35"/>
  </r>
  <r>
    <x v="252"/>
    <x v="151"/>
    <d v="2026-02-16T00:00:00"/>
    <x v="0"/>
    <d v="2026-02-17T00:00:00"/>
    <n v="2"/>
    <s v="2102/1022"/>
    <x v="3"/>
    <x v="1"/>
    <s v="Csomagolási díj"/>
    <n v="-2"/>
    <n v="-1900"/>
    <n v="3800"/>
    <n v="6"/>
    <s v="EUR"/>
    <n v="384.41"/>
    <n v="3500"/>
    <n v="-2306.46"/>
    <n v="-4612.92"/>
    <n v="0"/>
    <n v="0"/>
    <x v="14"/>
    <n v="-812.92000000000007"/>
    <s v="n"/>
    <m/>
    <s v=""/>
    <n v="-12"/>
  </r>
  <r>
    <x v="253"/>
    <x v="9"/>
    <d v="2026-02-16T00:00:00"/>
    <x v="0"/>
    <d v="2026-01-22T00:00:00"/>
    <n v="1"/>
    <s v="2101/2588"/>
    <x v="6"/>
    <x v="0"/>
    <s v="Vizsgálati díj melléklet szerint"/>
    <n v="1"/>
    <n v="90300"/>
    <n v="90300"/>
    <n v="0"/>
    <s v="Ft"/>
    <n v="0"/>
    <n v="150500"/>
    <n v="150500"/>
    <n v="150500"/>
    <n v="10"/>
    <n v="15050"/>
    <x v="8"/>
    <n v="60200"/>
    <s v="n"/>
    <m/>
    <s v=""/>
    <n v="0"/>
  </r>
  <r>
    <x v="253"/>
    <x v="9"/>
    <d v="2026-02-16T00:00:00"/>
    <x v="0"/>
    <d v="2026-01-22T00:00:00"/>
    <n v="1"/>
    <s v="2101/12718"/>
    <x v="6"/>
    <x v="0"/>
    <s v="Vizsgálat egyéni védőeszköz/ Testheveder, rögzítőkötél, zuhanásgátló"/>
    <n v="2"/>
    <n v="2280"/>
    <n v="4560"/>
    <n v="0"/>
    <s v="Ft"/>
    <n v="0"/>
    <n v="4470"/>
    <n v="4470"/>
    <n v="8940"/>
    <n v="10"/>
    <n v="894"/>
    <x v="8"/>
    <n v="4380"/>
    <s v="n"/>
    <m/>
    <s v=""/>
    <n v="0"/>
  </r>
  <r>
    <x v="253"/>
    <x v="9"/>
    <d v="2026-02-16T00:00:00"/>
    <x v="0"/>
    <d v="2026-01-22T00:00:00"/>
    <n v="1"/>
    <s v="23131/726"/>
    <x v="1"/>
    <x v="0"/>
    <s v="KTG 7/8  összekötő elem G80"/>
    <n v="1"/>
    <n v="483.56"/>
    <n v="483.56"/>
    <n v="0"/>
    <s v="Ft"/>
    <n v="0"/>
    <n v="1510"/>
    <n v="1510"/>
    <n v="1510"/>
    <n v="5"/>
    <n v="75.5"/>
    <x v="8"/>
    <n v="1026.44"/>
    <s v="n"/>
    <m/>
    <s v=""/>
    <n v="0"/>
  </r>
  <r>
    <x v="253"/>
    <x v="9"/>
    <d v="2026-02-16T00:00:00"/>
    <x v="0"/>
    <d v="2026-01-22T00:00:00"/>
    <n v="1"/>
    <s v="23131/726"/>
    <x v="1"/>
    <x v="0"/>
    <s v="KTG 7/8  összekötő elem G80"/>
    <n v="1"/>
    <n v="483.56"/>
    <n v="483.56"/>
    <n v="0"/>
    <s v="Ft"/>
    <n v="0"/>
    <n v="1510"/>
    <n v="1510"/>
    <n v="1510"/>
    <n v="5"/>
    <n v="75.5"/>
    <x v="8"/>
    <n v="1026.44"/>
    <s v="n"/>
    <m/>
    <s v=""/>
    <n v="0"/>
  </r>
  <r>
    <x v="253"/>
    <x v="9"/>
    <d v="2026-02-16T00:00:00"/>
    <x v="0"/>
    <d v="2026-01-22T00:00:00"/>
    <n v="1"/>
    <s v="2317/631"/>
    <x v="1"/>
    <x v="0"/>
    <s v="10 biztosító lemez /4mm csavarral/"/>
    <n v="1"/>
    <n v="184.65"/>
    <n v="184.65"/>
    <n v="0"/>
    <s v="Ft"/>
    <n v="0"/>
    <n v="1018"/>
    <n v="1018"/>
    <n v="1018"/>
    <n v="5"/>
    <n v="50.9"/>
    <x v="8"/>
    <n v="833.35"/>
    <s v="n"/>
    <m/>
    <s v=""/>
    <n v="0"/>
  </r>
  <r>
    <x v="254"/>
    <x v="9"/>
    <d v="2026-02-16T00:00:00"/>
    <x v="0"/>
    <d v="2026-02-02T00:00:00"/>
    <n v="2"/>
    <s v="2101/2588"/>
    <x v="6"/>
    <x v="0"/>
    <s v="Vizsgálati díj melléklet szerint"/>
    <n v="-1"/>
    <n v="-90300"/>
    <n v="90300"/>
    <n v="0"/>
    <s v="Ft"/>
    <n v="0"/>
    <n v="150500"/>
    <n v="-150500"/>
    <n v="-150500"/>
    <n v="10"/>
    <n v="-15050"/>
    <x v="8"/>
    <n v="-60200"/>
    <s v="n"/>
    <m/>
    <s v=""/>
    <n v="0"/>
  </r>
  <r>
    <x v="254"/>
    <x v="9"/>
    <d v="2026-02-16T00:00:00"/>
    <x v="0"/>
    <d v="2026-02-02T00:00:00"/>
    <n v="2"/>
    <s v="2101/12718"/>
    <x v="6"/>
    <x v="0"/>
    <s v="Vizsgálat egyéni védőeszköz/ Testheveder, rögzítőkötél, zuhanásgátló"/>
    <n v="-2"/>
    <n v="-2280"/>
    <n v="4560"/>
    <n v="0"/>
    <s v="Ft"/>
    <n v="0"/>
    <n v="4470"/>
    <n v="-4470"/>
    <n v="-8940"/>
    <n v="10"/>
    <n v="-894"/>
    <x v="8"/>
    <n v="-4380"/>
    <s v="n"/>
    <m/>
    <s v=""/>
    <n v="0"/>
  </r>
  <r>
    <x v="254"/>
    <x v="9"/>
    <d v="2026-02-16T00:00:00"/>
    <x v="0"/>
    <d v="2026-02-02T00:00:00"/>
    <n v="2"/>
    <s v="23131/726"/>
    <x v="1"/>
    <x v="0"/>
    <s v="KTG 7/8  összekötő elem G80"/>
    <n v="-1"/>
    <n v="-492.29"/>
    <n v="492.29"/>
    <n v="0"/>
    <s v="Ft"/>
    <n v="0"/>
    <n v="1510"/>
    <n v="-1510"/>
    <n v="-1510"/>
    <n v="5"/>
    <n v="-75.5"/>
    <x v="8"/>
    <n v="-1017.71"/>
    <s v="n"/>
    <m/>
    <s v=""/>
    <n v="0"/>
  </r>
  <r>
    <x v="254"/>
    <x v="9"/>
    <d v="2026-02-16T00:00:00"/>
    <x v="0"/>
    <d v="2026-02-02T00:00:00"/>
    <n v="2"/>
    <s v="23131/726"/>
    <x v="1"/>
    <x v="0"/>
    <s v="KTG 7/8  összekötő elem G80"/>
    <n v="-1"/>
    <n v="-492.29"/>
    <n v="492.29"/>
    <n v="0"/>
    <s v="Ft"/>
    <n v="0"/>
    <n v="1510"/>
    <n v="-1510"/>
    <n v="-1510"/>
    <n v="5"/>
    <n v="-75.5"/>
    <x v="8"/>
    <n v="-1017.71"/>
    <s v="n"/>
    <m/>
    <s v=""/>
    <n v="0"/>
  </r>
  <r>
    <x v="254"/>
    <x v="9"/>
    <d v="2026-02-16T00:00:00"/>
    <x v="0"/>
    <d v="2026-02-02T00:00:00"/>
    <n v="2"/>
    <s v="2317/631"/>
    <x v="1"/>
    <x v="0"/>
    <s v="10 biztosító lemez /4mm csavarral/"/>
    <n v="-1"/>
    <n v="-183.65"/>
    <n v="183.65"/>
    <n v="0"/>
    <s v="Ft"/>
    <n v="0"/>
    <n v="1018"/>
    <n v="-1018"/>
    <n v="-1018"/>
    <n v="5"/>
    <n v="-50.9"/>
    <x v="8"/>
    <n v="-834.35"/>
    <s v="n"/>
    <m/>
    <s v=""/>
    <n v="0"/>
  </r>
  <r>
    <x v="255"/>
    <x v="120"/>
    <d v="2026-02-16T00:00:00"/>
    <x v="0"/>
    <d v="2026-02-16T00:00:00"/>
    <n v="2"/>
    <s v="2416/15455"/>
    <x v="4"/>
    <x v="0"/>
    <s v="12  PSO sekli EN13889"/>
    <n v="4"/>
    <n v="6600.29"/>
    <n v="26401.16"/>
    <n v="0"/>
    <s v="Ft"/>
    <n v="0"/>
    <n v="16880"/>
    <n v="16880"/>
    <n v="67520"/>
    <n v="7"/>
    <n v="4726.3999999999996"/>
    <x v="9"/>
    <n v="41118.839999999997"/>
    <s v="n"/>
    <m/>
    <s v=""/>
    <n v="0"/>
  </r>
  <r>
    <x v="256"/>
    <x v="152"/>
    <d v="2026-02-16T00:00:00"/>
    <x v="0"/>
    <d v="2026-02-16T00:00:00"/>
    <n v="2"/>
    <s v="2612/15275"/>
    <x v="16"/>
    <x v="0"/>
    <s v="KME 300 C  emelőmágnes 300 kg"/>
    <n v="2"/>
    <n v="35434.47"/>
    <n v="70868.94"/>
    <n v="0"/>
    <s v="Ft"/>
    <n v="0"/>
    <n v="170000"/>
    <n v="144820"/>
    <n v="289640"/>
    <n v="4.93"/>
    <n v="14279.252"/>
    <x v="4"/>
    <n v="218771.06"/>
    <s v="n"/>
    <m/>
    <s v=""/>
    <n v="0"/>
  </r>
  <r>
    <x v="257"/>
    <x v="153"/>
    <d v="2026-02-16T00:00:00"/>
    <x v="0"/>
    <d v="2026-02-13T00:00:00"/>
    <n v="2"/>
    <s v="21213/109"/>
    <x v="2"/>
    <x v="0"/>
    <s v="id 300  5,0 m füles heveder"/>
    <n v="2"/>
    <n v="1968.08"/>
    <n v="3936.16"/>
    <n v="0"/>
    <s v="Ft"/>
    <n v="0"/>
    <n v="9400"/>
    <n v="9400"/>
    <n v="18800"/>
    <n v="7"/>
    <n v="1316"/>
    <x v="8"/>
    <n v="14863.84"/>
    <s v="i"/>
    <m/>
    <n v="1"/>
    <n v="0"/>
  </r>
  <r>
    <x v="257"/>
    <x v="153"/>
    <d v="2026-02-16T00:00:00"/>
    <x v="0"/>
    <d v="2026-02-13T00:00:00"/>
    <n v="2"/>
    <s v="2102/2336"/>
    <x v="3"/>
    <x v="1"/>
    <s v="*V.14 Fuvar"/>
    <n v="1"/>
    <n v="2337"/>
    <n v="2337"/>
    <n v="0"/>
    <s v="Ft"/>
    <n v="0"/>
    <n v="2337"/>
    <n v="0"/>
    <n v="0"/>
    <n v="0"/>
    <n v="0"/>
    <x v="8"/>
    <n v="-2337"/>
    <s v="i"/>
    <m/>
    <n v="1"/>
    <n v="0"/>
  </r>
  <r>
    <x v="258"/>
    <x v="153"/>
    <d v="2026-02-16T00:00:00"/>
    <x v="0"/>
    <d v="2026-02-13T00:00:00"/>
    <n v="2"/>
    <s v="21213/109"/>
    <x v="2"/>
    <x v="0"/>
    <s v="id 300  5,0 m füles heveder"/>
    <n v="-2"/>
    <n v="-1968.08"/>
    <n v="3936.16"/>
    <n v="0"/>
    <s v="Ft"/>
    <n v="0"/>
    <n v="9400"/>
    <n v="-9400"/>
    <n v="-18800"/>
    <n v="7"/>
    <n v="-1316"/>
    <x v="8"/>
    <n v="-14863.84"/>
    <s v="n"/>
    <m/>
    <s v=""/>
    <n v="0"/>
  </r>
  <r>
    <x v="258"/>
    <x v="153"/>
    <d v="2026-02-16T00:00:00"/>
    <x v="0"/>
    <d v="2026-02-13T00:00:00"/>
    <n v="2"/>
    <s v="2102/2336"/>
    <x v="3"/>
    <x v="1"/>
    <s v="*V.14 Fuvar"/>
    <n v="-1"/>
    <n v="2337"/>
    <n v="-2337"/>
    <n v="0"/>
    <s v="Ft"/>
    <n v="0"/>
    <n v="2337"/>
    <n v="0"/>
    <n v="0"/>
    <n v="0"/>
    <n v="0"/>
    <x v="8"/>
    <n v="2337"/>
    <s v="n"/>
    <m/>
    <s v=""/>
    <n v="0"/>
  </r>
  <r>
    <x v="259"/>
    <x v="153"/>
    <d v="2026-02-16T00:00:00"/>
    <x v="0"/>
    <d v="2026-02-13T00:00:00"/>
    <n v="2"/>
    <s v="21213/109"/>
    <x v="2"/>
    <x v="0"/>
    <s v="id 300  5,0 m füles heveder"/>
    <n v="2"/>
    <n v="1968.08"/>
    <n v="3936.16"/>
    <n v="0"/>
    <s v="Ft"/>
    <n v="0"/>
    <n v="9400"/>
    <n v="9400"/>
    <n v="18800"/>
    <n v="7"/>
    <n v="1316"/>
    <x v="8"/>
    <n v="14863.84"/>
    <s v="n"/>
    <m/>
    <s v=""/>
    <n v="0"/>
  </r>
  <r>
    <x v="259"/>
    <x v="153"/>
    <d v="2026-02-16T00:00:00"/>
    <x v="0"/>
    <d v="2026-02-13T00:00:00"/>
    <n v="2"/>
    <s v="2102/2336"/>
    <x v="3"/>
    <x v="1"/>
    <s v="*V.14 Fuvar"/>
    <n v="1"/>
    <n v="2337"/>
    <n v="2337"/>
    <n v="0"/>
    <s v="Ft"/>
    <n v="0"/>
    <n v="2337"/>
    <n v="0"/>
    <n v="0"/>
    <n v="0"/>
    <n v="0"/>
    <x v="8"/>
    <n v="-2337"/>
    <s v="n"/>
    <m/>
    <s v=""/>
    <n v="0"/>
  </r>
  <r>
    <x v="260"/>
    <x v="153"/>
    <d v="2026-02-16T00:00:00"/>
    <x v="0"/>
    <d v="2026-02-11T00:00:00"/>
    <n v="2"/>
    <s v="21213/109"/>
    <x v="2"/>
    <x v="0"/>
    <s v="id 300  5,0 m füles heveder"/>
    <n v="-2"/>
    <n v="-1968.08"/>
    <n v="3936.16"/>
    <n v="0"/>
    <s v="Ft"/>
    <n v="0"/>
    <n v="9400"/>
    <n v="-9400"/>
    <n v="-18800"/>
    <n v="10"/>
    <n v="-1880"/>
    <x v="8"/>
    <n v="-14863.84"/>
    <s v="n"/>
    <m/>
    <s v=""/>
    <n v="0"/>
  </r>
  <r>
    <x v="261"/>
    <x v="5"/>
    <d v="2026-02-13T00:00:00"/>
    <x v="0"/>
    <d v="2026-02-06T00:00:00"/>
    <n v="2"/>
    <s v="21212/100"/>
    <x v="2"/>
    <x v="0"/>
    <s v="id 200   5,0 m füles heveder"/>
    <n v="20"/>
    <n v="1362.37"/>
    <n v="27247.399999999998"/>
    <n v="0"/>
    <s v="Ft"/>
    <n v="0"/>
    <n v="6000"/>
    <n v="9380"/>
    <n v="187600"/>
    <n v="20.81"/>
    <n v="39039.56"/>
    <x v="0"/>
    <n v="160352.6"/>
    <s v="n"/>
    <m/>
    <s v=""/>
    <n v="0"/>
  </r>
  <r>
    <x v="261"/>
    <x v="5"/>
    <d v="2026-02-13T00:00:00"/>
    <x v="0"/>
    <d v="2026-02-06T00:00:00"/>
    <n v="2"/>
    <s v="22113/191"/>
    <x v="18"/>
    <x v="0"/>
    <s v="A 14 3,0 m drótkötél 37-56"/>
    <n v="20"/>
    <n v="5374.18"/>
    <n v="107483.6"/>
    <n v="0"/>
    <s v="Ft"/>
    <n v="0"/>
    <n v="8940"/>
    <n v="11745"/>
    <n v="234900"/>
    <n v="13.36"/>
    <n v="31382.639999999999"/>
    <x v="0"/>
    <n v="127416.4"/>
    <s v="n"/>
    <m/>
    <s v=""/>
    <n v="0"/>
  </r>
  <r>
    <x v="261"/>
    <x v="5"/>
    <d v="2026-02-13T00:00:00"/>
    <x v="0"/>
    <d v="2026-02-06T00:00:00"/>
    <n v="2"/>
    <s v="22113/1582"/>
    <x v="18"/>
    <x v="0"/>
    <s v="A 14 1,5 m drótkötél"/>
    <n v="10"/>
    <n v="4743.99"/>
    <n v="47439.899999999994"/>
    <n v="0"/>
    <s v="Ft"/>
    <n v="0"/>
    <n v="7900"/>
    <n v="8900"/>
    <n v="89000"/>
    <n v="8.93"/>
    <n v="7947.7"/>
    <x v="0"/>
    <n v="41560.100000000006"/>
    <s v="n"/>
    <m/>
    <s v=""/>
    <n v="0"/>
  </r>
  <r>
    <x v="261"/>
    <x v="5"/>
    <d v="2026-02-13T00:00:00"/>
    <x v="0"/>
    <d v="2026-02-06T00:00:00"/>
    <n v="2"/>
    <s v="22112/186"/>
    <x v="18"/>
    <x v="0"/>
    <s v="A 12 2,0 m drótkötél 21-26"/>
    <n v="6"/>
    <n v="4274"/>
    <n v="25644"/>
    <n v="0"/>
    <s v="Ft"/>
    <n v="0"/>
    <n v="7125"/>
    <n v="9125"/>
    <n v="54750"/>
    <n v="12.67"/>
    <n v="6936.8249999999998"/>
    <x v="0"/>
    <n v="29106"/>
    <s v="n"/>
    <m/>
    <s v=""/>
    <n v="0"/>
  </r>
  <r>
    <x v="262"/>
    <x v="154"/>
    <d v="2026-02-13T00:00:00"/>
    <x v="0"/>
    <d v="2026-02-13T00:00:00"/>
    <n v="2"/>
    <s v="21219/27909"/>
    <x v="2"/>
    <x v="0"/>
    <s v="idd 2400 7 m füles heveder A04893"/>
    <n v="1"/>
    <n v="45474.31"/>
    <n v="45474.31"/>
    <n v="0"/>
    <s v="Ft"/>
    <n v="0"/>
    <n v="135200"/>
    <n v="114920"/>
    <n v="114920"/>
    <n v="7.5"/>
    <n v="8619"/>
    <x v="0"/>
    <n v="69445.69"/>
    <s v="n"/>
    <m/>
    <s v=""/>
    <n v="0"/>
  </r>
  <r>
    <x v="262"/>
    <x v="154"/>
    <d v="2026-02-13T00:00:00"/>
    <x v="0"/>
    <d v="2026-02-13T00:00:00"/>
    <n v="2"/>
    <s v="2125/27930"/>
    <x v="2"/>
    <x v="0"/>
    <s v="1 m idd 2400 heveder védelem"/>
    <n v="2"/>
    <n v="3775.76"/>
    <n v="7551.52"/>
    <n v="0"/>
    <s v="Ft"/>
    <n v="0"/>
    <n v="36760"/>
    <n v="36760"/>
    <n v="73520"/>
    <n v="10"/>
    <n v="7352"/>
    <x v="0"/>
    <n v="65968.479999999996"/>
    <s v="n"/>
    <m/>
    <s v=""/>
    <n v="0"/>
  </r>
  <r>
    <x v="263"/>
    <x v="155"/>
    <d v="2026-02-13T00:00:00"/>
    <x v="0"/>
    <d v="2026-02-03T00:00:00"/>
    <n v="2"/>
    <s v="2317/631"/>
    <x v="1"/>
    <x v="0"/>
    <s v="10 biztosító lemez /4mm csavarral/"/>
    <n v="16"/>
    <n v="184.15"/>
    <n v="2946.4"/>
    <n v="0"/>
    <s v="Ft"/>
    <n v="0"/>
    <n v="1018"/>
    <n v="1480"/>
    <n v="23680"/>
    <n v="15.93"/>
    <n v="3772.2239999999997"/>
    <x v="0"/>
    <n v="20733.599999999999"/>
    <s v="n"/>
    <m/>
    <s v=""/>
    <n v="0"/>
  </r>
  <r>
    <x v="264"/>
    <x v="156"/>
    <d v="2026-02-13T00:00:00"/>
    <x v="0"/>
    <d v="2026-01-29T00:00:00"/>
    <n v="1"/>
    <s v="2101/18186"/>
    <x v="6"/>
    <x v="0"/>
    <s v="Visszahúzható tipusú zuhanásgátló felülvizsgélata"/>
    <n v="2"/>
    <n v="6144"/>
    <n v="12288"/>
    <n v="0"/>
    <s v="Ft"/>
    <n v="0"/>
    <n v="11870"/>
    <n v="11870"/>
    <n v="23740"/>
    <n v="10"/>
    <n v="2374"/>
    <x v="0"/>
    <n v="11452"/>
    <s v="n"/>
    <m/>
    <s v=""/>
    <n v="0"/>
  </r>
  <r>
    <x v="264"/>
    <x v="156"/>
    <d v="2026-02-13T00:00:00"/>
    <x v="0"/>
    <d v="2026-01-29T00:00:00"/>
    <n v="1"/>
    <s v="2101/13348"/>
    <x v="6"/>
    <x v="0"/>
    <s v="Egyéni védőeszközök felülvizsgálata"/>
    <n v="13"/>
    <n v="2280"/>
    <n v="29640"/>
    <n v="0"/>
    <s v="Ft"/>
    <n v="0"/>
    <n v="4470"/>
    <n v="4470"/>
    <n v="58110"/>
    <n v="10"/>
    <n v="5811"/>
    <x v="0"/>
    <n v="28470"/>
    <s v="n"/>
    <m/>
    <s v=""/>
    <n v="0"/>
  </r>
  <r>
    <x v="265"/>
    <x v="157"/>
    <d v="2026-02-13T00:00:00"/>
    <x v="0"/>
    <d v="2026-02-10T00:00:00"/>
    <n v="2"/>
    <s v="281/10435"/>
    <x v="15"/>
    <x v="0"/>
    <s v="M 10 gyűrűscsavar 230 kg C15E B"/>
    <n v="1"/>
    <n v="150.71"/>
    <n v="150.71"/>
    <n v="0"/>
    <s v="Ft"/>
    <n v="0"/>
    <n v="275"/>
    <n v="525"/>
    <n v="525"/>
    <n v="21.67"/>
    <n v="113.7675"/>
    <x v="0"/>
    <n v="374.28999999999996"/>
    <s v="n"/>
    <m/>
    <s v=""/>
    <n v="0"/>
  </r>
  <r>
    <x v="265"/>
    <x v="157"/>
    <d v="2026-02-13T00:00:00"/>
    <x v="0"/>
    <d v="2026-02-10T00:00:00"/>
    <n v="2"/>
    <s v="23162/27962"/>
    <x v="1"/>
    <x v="0"/>
    <s v="lrg 2 - 160 KRHG - lánc függeszték 0,7 m EP 26044"/>
    <n v="1"/>
    <n v="5256.48"/>
    <n v="5256.48"/>
    <n v="0"/>
    <s v="Ft"/>
    <n v="0"/>
    <n v="15630"/>
    <n v="19630"/>
    <n v="19630"/>
    <n v="16.11"/>
    <n v="3162.393"/>
    <x v="0"/>
    <n v="14373.52"/>
    <s v="n"/>
    <m/>
    <s v=""/>
    <n v="0"/>
  </r>
  <r>
    <x v="265"/>
    <x v="157"/>
    <d v="2026-02-13T00:00:00"/>
    <x v="0"/>
    <d v="2026-02-10T00:00:00"/>
    <n v="2"/>
    <s v="2122/10131"/>
    <x v="2"/>
    <x v="0"/>
    <s v="is 50   1 m füles heveder A04920-A04921"/>
    <n v="2"/>
    <n v="214.25"/>
    <n v="428.5"/>
    <n v="0"/>
    <s v="Ft"/>
    <n v="0"/>
    <n v="1620"/>
    <n v="2120"/>
    <n v="4240"/>
    <n v="17.079999999999998"/>
    <n v="724.19200000000001"/>
    <x v="0"/>
    <n v="3811.5"/>
    <s v="n"/>
    <m/>
    <s v=""/>
    <n v="0"/>
  </r>
  <r>
    <x v="265"/>
    <x v="157"/>
    <d v="2026-02-13T00:00:00"/>
    <x v="0"/>
    <d v="2026-02-10T00:00:00"/>
    <n v="2"/>
    <s v="21112/15"/>
    <x v="2"/>
    <x v="0"/>
    <s v="irs 20  2,0/4  m körkötél"/>
    <n v="1"/>
    <n v="847.79"/>
    <n v="847.79"/>
    <n v="0"/>
    <s v="Ft"/>
    <n v="0"/>
    <n v="4200"/>
    <n v="4940"/>
    <n v="4940"/>
    <n v="14.49"/>
    <n v="715.80600000000004"/>
    <x v="0"/>
    <n v="4092.21"/>
    <s v="n"/>
    <m/>
    <s v=""/>
    <n v="0"/>
  </r>
  <r>
    <x v="265"/>
    <x v="157"/>
    <d v="2026-02-13T00:00:00"/>
    <x v="0"/>
    <d v="2026-02-10T00:00:00"/>
    <n v="2"/>
    <s v="21112/14"/>
    <x v="2"/>
    <x v="0"/>
    <s v="irs 20   1,5/3  m körkötél"/>
    <n v="3"/>
    <n v="605.70000000000005"/>
    <n v="1817.1000000000001"/>
    <n v="0"/>
    <s v="Ft"/>
    <n v="0"/>
    <n v="3400"/>
    <n v="4130"/>
    <n v="12390"/>
    <n v="15.3"/>
    <n v="1895.67"/>
    <x v="0"/>
    <n v="10572.9"/>
    <s v="n"/>
    <m/>
    <s v=""/>
    <n v="0"/>
  </r>
  <r>
    <x v="265"/>
    <x v="157"/>
    <d v="2026-02-13T00:00:00"/>
    <x v="0"/>
    <d v="2026-02-10T00:00:00"/>
    <n v="2"/>
    <s v="21112/13"/>
    <x v="2"/>
    <x v="0"/>
    <s v="irs 20   1,0/2  m körkötél"/>
    <n v="3"/>
    <n v="420.21"/>
    <n v="1260.6299999999999"/>
    <n v="0"/>
    <s v="Ft"/>
    <n v="0"/>
    <n v="2600"/>
    <n v="3320"/>
    <n v="9960"/>
    <n v="16.510000000000002"/>
    <n v="1644.396"/>
    <x v="0"/>
    <n v="8699.3700000000008"/>
    <s v="n"/>
    <m/>
    <s v=""/>
    <n v="0"/>
  </r>
  <r>
    <x v="265"/>
    <x v="157"/>
    <d v="2026-02-13T00:00:00"/>
    <x v="0"/>
    <d v="2026-02-10T00:00:00"/>
    <n v="2"/>
    <s v="21111/4"/>
    <x v="2"/>
    <x v="0"/>
    <s v="irs 10 2,0/4  m körkötél"/>
    <n v="2"/>
    <n v="593.86"/>
    <n v="1187.72"/>
    <n v="0"/>
    <s v="Ft"/>
    <n v="0"/>
    <n v="2700"/>
    <n v="3600"/>
    <n v="7200"/>
    <n v="17.5"/>
    <n v="1260"/>
    <x v="0"/>
    <n v="6012.28"/>
    <s v="n"/>
    <m/>
    <s v=""/>
    <n v="0"/>
  </r>
  <r>
    <x v="265"/>
    <x v="157"/>
    <d v="2026-02-13T00:00:00"/>
    <x v="0"/>
    <d v="2026-02-10T00:00:00"/>
    <n v="2"/>
    <s v="21111/3"/>
    <x v="2"/>
    <x v="0"/>
    <s v="irs 10  1,5/3  m körkötél"/>
    <n v="2"/>
    <n v="383.14"/>
    <n v="766.28"/>
    <n v="0"/>
    <s v="Ft"/>
    <n v="0"/>
    <n v="2200"/>
    <n v="2900"/>
    <n v="5800"/>
    <n v="17.239999999999998"/>
    <n v="999.91999999999985"/>
    <x v="0"/>
    <n v="5033.72"/>
    <s v="n"/>
    <m/>
    <s v=""/>
    <n v="0"/>
  </r>
  <r>
    <x v="265"/>
    <x v="157"/>
    <d v="2026-02-13T00:00:00"/>
    <x v="0"/>
    <d v="2026-02-10T00:00:00"/>
    <n v="2"/>
    <s v="21111/2"/>
    <x v="2"/>
    <x v="0"/>
    <s v="irs 10  1,0/2  m körkötél"/>
    <n v="1"/>
    <n v="290.14999999999998"/>
    <n v="290.14999999999998"/>
    <n v="0"/>
    <s v="Ft"/>
    <n v="0"/>
    <n v="1700"/>
    <n v="2200"/>
    <n v="2200"/>
    <n v="16.82"/>
    <n v="370.04"/>
    <x v="0"/>
    <n v="1909.85"/>
    <s v="n"/>
    <m/>
    <s v=""/>
    <n v="0"/>
  </r>
  <r>
    <x v="265"/>
    <x v="157"/>
    <d v="2026-02-13T00:00:00"/>
    <x v="0"/>
    <d v="2026-02-10T00:00:00"/>
    <n v="2"/>
    <s v="2123/1836"/>
    <x v="2"/>
    <x v="0"/>
    <s v="im 100 1/2 m végtelen heveder A04916-A04919"/>
    <n v="4"/>
    <n v="202.76"/>
    <n v="811.04"/>
    <n v="0"/>
    <s v="Ft"/>
    <n v="0"/>
    <n v="1860"/>
    <n v="2360"/>
    <n v="9440"/>
    <n v="16.36"/>
    <n v="1544.384"/>
    <x v="0"/>
    <n v="8628.9599999999991"/>
    <s v="n"/>
    <m/>
    <s v=""/>
    <n v="0"/>
  </r>
  <r>
    <x v="265"/>
    <x v="157"/>
    <d v="2026-02-13T00:00:00"/>
    <x v="0"/>
    <d v="2026-02-10T00:00:00"/>
    <n v="2"/>
    <s v="21211/86"/>
    <x v="2"/>
    <x v="0"/>
    <s v="id 100   1,0 m füles heveder"/>
    <n v="2"/>
    <n v="217.79"/>
    <n v="435.58"/>
    <n v="0"/>
    <s v="Ft"/>
    <n v="0"/>
    <n v="1000"/>
    <n v="1800"/>
    <n v="3600"/>
    <n v="23.33"/>
    <n v="839.88"/>
    <x v="0"/>
    <n v="3164.42"/>
    <s v="n"/>
    <m/>
    <s v=""/>
    <n v="0"/>
  </r>
  <r>
    <x v="265"/>
    <x v="157"/>
    <d v="2026-02-13T00:00:00"/>
    <x v="0"/>
    <d v="2026-02-10T00:00:00"/>
    <n v="2"/>
    <s v="47/27992"/>
    <x v="20"/>
    <x v="0"/>
    <s v="C711110 Csatlakozó"/>
    <n v="2"/>
    <n v="1072"/>
    <n v="2144"/>
    <n v="0"/>
    <s v="Ft"/>
    <n v="0"/>
    <n v="1950"/>
    <n v="2350"/>
    <n v="4700"/>
    <n v="10.96"/>
    <n v="515.12000000000012"/>
    <x v="0"/>
    <n v="2556"/>
    <s v="n"/>
    <m/>
    <s v=""/>
    <n v="0"/>
  </r>
  <r>
    <x v="265"/>
    <x v="157"/>
    <d v="2026-02-13T00:00:00"/>
    <x v="0"/>
    <d v="2026-02-10T00:00:00"/>
    <n v="2"/>
    <s v="47/27991"/>
    <x v="20"/>
    <x v="0"/>
    <s v="ABM Energiaelnyelő"/>
    <n v="1"/>
    <n v="3248"/>
    <n v="3248"/>
    <n v="0"/>
    <s v="Ft"/>
    <n v="0"/>
    <n v="5910"/>
    <n v="7910"/>
    <n v="7910"/>
    <n v="13.85"/>
    <n v="1095.5350000000001"/>
    <x v="0"/>
    <n v="4662"/>
    <s v="n"/>
    <m/>
    <s v=""/>
    <n v="0"/>
  </r>
  <r>
    <x v="266"/>
    <x v="157"/>
    <d v="2026-02-13T00:00:00"/>
    <x v="0"/>
    <d v="2026-02-10T00:00:00"/>
    <n v="2"/>
    <s v="2101/27387"/>
    <x v="6"/>
    <x v="0"/>
    <s v="T11 Teherpróba és vizsgálati díj melléklet szerint 01.27"/>
    <n v="1"/>
    <n v="94800"/>
    <n v="94800"/>
    <n v="0"/>
    <s v="Ft"/>
    <n v="0"/>
    <n v="158000"/>
    <n v="158000"/>
    <n v="158000"/>
    <n v="10"/>
    <n v="15800"/>
    <x v="0"/>
    <n v="63200"/>
    <s v="n"/>
    <m/>
    <s v=""/>
    <n v="0"/>
  </r>
  <r>
    <x v="266"/>
    <x v="157"/>
    <d v="2026-02-13T00:00:00"/>
    <x v="0"/>
    <d v="2026-02-10T00:00:00"/>
    <n v="2"/>
    <s v="2101/27386"/>
    <x v="6"/>
    <x v="0"/>
    <s v="T10 Teherpróba és vizsgálati díj melléklet szerint 01.30"/>
    <n v="1"/>
    <n v="25068"/>
    <n v="25068"/>
    <n v="0"/>
    <s v="Ft"/>
    <n v="0"/>
    <n v="41780"/>
    <n v="41780"/>
    <n v="41780"/>
    <n v="10"/>
    <n v="4178"/>
    <x v="0"/>
    <n v="16712"/>
    <s v="n"/>
    <m/>
    <s v=""/>
    <n v="0"/>
  </r>
  <r>
    <x v="266"/>
    <x v="157"/>
    <d v="2026-02-13T00:00:00"/>
    <x v="0"/>
    <d v="2026-02-10T00:00:00"/>
    <n v="2"/>
    <s v="2101/13348"/>
    <x v="6"/>
    <x v="0"/>
    <s v="Egyéni védőeszközök felülvizsgálata"/>
    <n v="2"/>
    <n v="2280"/>
    <n v="4560"/>
    <n v="0"/>
    <s v="Ft"/>
    <n v="0"/>
    <n v="4470"/>
    <n v="4470"/>
    <n v="8940"/>
    <n v="10"/>
    <n v="894"/>
    <x v="0"/>
    <n v="4380"/>
    <s v="n"/>
    <m/>
    <s v=""/>
    <n v="0"/>
  </r>
  <r>
    <x v="266"/>
    <x v="157"/>
    <d v="2026-02-13T00:00:00"/>
    <x v="0"/>
    <d v="2026-02-10T00:00:00"/>
    <n v="2"/>
    <s v="2317/635"/>
    <x v="1"/>
    <x v="0"/>
    <s v="6 biztosító lemez"/>
    <n v="1"/>
    <n v="155.15"/>
    <n v="155.15"/>
    <n v="0"/>
    <s v="Ft"/>
    <n v="0"/>
    <n v="778"/>
    <n v="980"/>
    <n v="980"/>
    <n v="12.21"/>
    <n v="119.65800000000002"/>
    <x v="0"/>
    <n v="824.85"/>
    <s v="n"/>
    <m/>
    <s v=""/>
    <n v="0"/>
  </r>
  <r>
    <x v="267"/>
    <x v="28"/>
    <d v="2026-02-13T00:00:00"/>
    <x v="0"/>
    <d v="2026-02-13T00:00:00"/>
    <n v="2"/>
    <s v="2101/27385"/>
    <x v="6"/>
    <x v="0"/>
    <s v="Géptelepítő daru 01.26"/>
    <n v="1"/>
    <n v="23640"/>
    <n v="23640"/>
    <n v="0"/>
    <s v="Ft"/>
    <n v="0"/>
    <n v="39400"/>
    <n v="39400"/>
    <n v="39400"/>
    <n v="10"/>
    <n v="3940"/>
    <x v="0"/>
    <n v="15760"/>
    <s v="n"/>
    <m/>
    <s v=""/>
    <n v="0"/>
  </r>
  <r>
    <x v="267"/>
    <x v="28"/>
    <d v="2026-02-13T00:00:00"/>
    <x v="0"/>
    <d v="2026-02-13T00:00:00"/>
    <n v="2"/>
    <s v="2101/27384"/>
    <x v="6"/>
    <x v="0"/>
    <s v="Géptelepítő daru 01.19"/>
    <n v="1"/>
    <n v="66840"/>
    <n v="66840"/>
    <n v="0"/>
    <s v="Ft"/>
    <n v="0"/>
    <n v="111400"/>
    <n v="111400"/>
    <n v="111400"/>
    <n v="10"/>
    <n v="11140"/>
    <x v="0"/>
    <n v="44560"/>
    <s v="n"/>
    <m/>
    <s v=""/>
    <n v="0"/>
  </r>
  <r>
    <x v="267"/>
    <x v="28"/>
    <d v="2026-02-13T00:00:00"/>
    <x v="0"/>
    <d v="2026-02-13T00:00:00"/>
    <n v="2"/>
    <s v="2101/27388"/>
    <x v="6"/>
    <x v="0"/>
    <s v="Géptelepítő 01.26"/>
    <n v="1"/>
    <n v="88470"/>
    <n v="88470"/>
    <n v="0"/>
    <s v="Ft"/>
    <n v="0"/>
    <n v="147450"/>
    <n v="147450"/>
    <n v="147450"/>
    <n v="10"/>
    <n v="14745"/>
    <x v="0"/>
    <n v="58980"/>
    <s v="n"/>
    <m/>
    <s v=""/>
    <n v="0"/>
  </r>
  <r>
    <x v="268"/>
    <x v="32"/>
    <d v="2026-02-13T00:00:00"/>
    <x v="0"/>
    <d v="2026-02-13T00:00:00"/>
    <n v="2"/>
    <s v="2101/27403"/>
    <x v="6"/>
    <x v="0"/>
    <s v="T18 Teherpróba és vizsgálati díj melléklet szerint"/>
    <n v="1"/>
    <n v="96690"/>
    <n v="96690"/>
    <n v="0"/>
    <s v="Ft"/>
    <n v="0"/>
    <n v="161150"/>
    <n v="161150"/>
    <n v="161150"/>
    <n v="10"/>
    <n v="16115"/>
    <x v="0"/>
    <n v="64460"/>
    <s v="n"/>
    <m/>
    <s v=""/>
    <n v="0"/>
  </r>
  <r>
    <x v="268"/>
    <x v="32"/>
    <d v="2026-02-13T00:00:00"/>
    <x v="0"/>
    <d v="2026-02-13T00:00:00"/>
    <n v="2"/>
    <s v="2317/751"/>
    <x v="1"/>
    <x v="0"/>
    <s v="RLSP 10-8 biztosító csap"/>
    <n v="1"/>
    <n v="145.46"/>
    <n v="145.46"/>
    <n v="0"/>
    <s v="Ft"/>
    <n v="0"/>
    <n v="820"/>
    <n v="820"/>
    <n v="820"/>
    <n v="5"/>
    <n v="41"/>
    <x v="0"/>
    <n v="674.54"/>
    <s v="n"/>
    <m/>
    <s v=""/>
    <n v="0"/>
  </r>
  <r>
    <x v="268"/>
    <x v="32"/>
    <d v="2026-02-13T00:00:00"/>
    <x v="0"/>
    <d v="2026-02-13T00:00:00"/>
    <n v="2"/>
    <s v="23131/726"/>
    <x v="1"/>
    <x v="0"/>
    <s v="KTG 7/8  összekötő elem G80"/>
    <n v="2"/>
    <n v="483.49"/>
    <n v="966.98"/>
    <n v="0"/>
    <s v="Ft"/>
    <n v="0"/>
    <n v="1510"/>
    <n v="1510"/>
    <n v="3020"/>
    <n v="5"/>
    <n v="151"/>
    <x v="0"/>
    <n v="2053.02"/>
    <s v="n"/>
    <m/>
    <s v=""/>
    <n v="0"/>
  </r>
  <r>
    <x v="268"/>
    <x v="32"/>
    <d v="2026-02-13T00:00:00"/>
    <x v="0"/>
    <d v="2026-02-13T00:00:00"/>
    <n v="2"/>
    <s v="23131/725"/>
    <x v="1"/>
    <x v="0"/>
    <s v="KTG 6 összekötő elem G80"/>
    <n v="1"/>
    <n v="356.31"/>
    <n v="356.31"/>
    <n v="0"/>
    <s v="Ft"/>
    <n v="0"/>
    <n v="1290"/>
    <n v="1290"/>
    <n v="1290"/>
    <n v="5"/>
    <n v="64.5"/>
    <x v="0"/>
    <n v="933.69"/>
    <s v="n"/>
    <m/>
    <s v=""/>
    <n v="0"/>
  </r>
  <r>
    <x v="268"/>
    <x v="32"/>
    <d v="2026-02-13T00:00:00"/>
    <x v="0"/>
    <d v="2026-02-13T00:00:00"/>
    <n v="2"/>
    <s v="23112/745"/>
    <x v="1"/>
    <x v="0"/>
    <s v="KLG 8 teherlánc G80"/>
    <n v="5.48"/>
    <n v="757.45"/>
    <n v="4150.8260000000009"/>
    <n v="0"/>
    <s v="Ft"/>
    <n v="0"/>
    <n v="2935"/>
    <n v="2935"/>
    <n v="16083.800000000001"/>
    <n v="5"/>
    <n v="804.19"/>
    <x v="0"/>
    <n v="11932.974"/>
    <s v="n"/>
    <m/>
    <s v=""/>
    <n v="0"/>
  </r>
  <r>
    <x v="268"/>
    <x v="32"/>
    <d v="2026-02-13T00:00:00"/>
    <x v="0"/>
    <d v="2026-02-13T00:00:00"/>
    <n v="2"/>
    <s v="23112/744"/>
    <x v="1"/>
    <x v="0"/>
    <s v="KLG 6  teherlánc G80"/>
    <n v="2.06"/>
    <n v="484.42"/>
    <n v="997.90520000000004"/>
    <n v="0"/>
    <s v="Ft"/>
    <n v="0"/>
    <n v="1530"/>
    <n v="1530"/>
    <n v="3151.8"/>
    <n v="5"/>
    <n v="157.59"/>
    <x v="0"/>
    <n v="2153.8948"/>
    <s v="n"/>
    <m/>
    <s v=""/>
    <n v="0"/>
  </r>
  <r>
    <x v="268"/>
    <x v="32"/>
    <d v="2026-02-13T00:00:00"/>
    <x v="0"/>
    <d v="2026-02-13T00:00:00"/>
    <n v="2"/>
    <s v="23151/673"/>
    <x v="1"/>
    <x v="0"/>
    <s v="KHLG 7/8 láncos horog G80"/>
    <n v="1"/>
    <n v="586.52"/>
    <n v="586.52"/>
    <n v="0"/>
    <s v="Ft"/>
    <n v="0"/>
    <n v="2090"/>
    <n v="2090"/>
    <n v="2090"/>
    <n v="5"/>
    <n v="104.5"/>
    <x v="0"/>
    <n v="1503.48"/>
    <s v="n"/>
    <m/>
    <s v=""/>
    <n v="0"/>
  </r>
  <r>
    <x v="268"/>
    <x v="32"/>
    <d v="2026-02-13T00:00:00"/>
    <x v="0"/>
    <d v="2026-02-13T00:00:00"/>
    <n v="2"/>
    <s v="23151/669"/>
    <x v="1"/>
    <x v="0"/>
    <s v="KHLG 10 láncos horog G80"/>
    <n v="2"/>
    <n v="1046.73"/>
    <n v="2093.46"/>
    <n v="0"/>
    <s v="Ft"/>
    <n v="0"/>
    <n v="3520"/>
    <n v="3520"/>
    <n v="7040"/>
    <n v="5"/>
    <n v="352"/>
    <x v="0"/>
    <n v="4946.54"/>
    <s v="n"/>
    <m/>
    <s v=""/>
    <n v="0"/>
  </r>
  <r>
    <x v="268"/>
    <x v="32"/>
    <d v="2026-02-13T00:00:00"/>
    <x v="0"/>
    <d v="2026-02-13T00:00:00"/>
    <n v="2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0"/>
    <n v="4804.96"/>
    <s v="n"/>
    <m/>
    <s v=""/>
    <n v="0"/>
  </r>
  <r>
    <x v="268"/>
    <x v="32"/>
    <d v="2026-02-13T00:00:00"/>
    <x v="0"/>
    <d v="2026-02-13T00:00:00"/>
    <n v="2"/>
    <s v="2317/4430"/>
    <x v="1"/>
    <x v="0"/>
    <s v="Érvényességi tábla"/>
    <n v="21"/>
    <n v="238.9"/>
    <n v="5016.9000000000005"/>
    <n v="0"/>
    <s v="Ft"/>
    <n v="0"/>
    <n v="1325"/>
    <n v="1325"/>
    <n v="27825"/>
    <n v="5"/>
    <n v="1391.25"/>
    <x v="0"/>
    <n v="22808.1"/>
    <s v="n"/>
    <m/>
    <s v=""/>
    <n v="0"/>
  </r>
  <r>
    <x v="268"/>
    <x v="32"/>
    <d v="2026-02-13T00:00:00"/>
    <x v="0"/>
    <d v="2026-02-13T00:00:00"/>
    <n v="2"/>
    <s v="23152/653"/>
    <x v="1"/>
    <x v="0"/>
    <s v="BKHG 6  önzáró szemes horog G80"/>
    <n v="1"/>
    <n v="1102.23"/>
    <n v="1102.23"/>
    <n v="0"/>
    <s v="Ft"/>
    <n v="0"/>
    <n v="3140"/>
    <n v="3140"/>
    <n v="3140"/>
    <n v="5"/>
    <n v="157"/>
    <x v="0"/>
    <n v="2037.77"/>
    <s v="n"/>
    <m/>
    <s v=""/>
    <n v="0"/>
  </r>
  <r>
    <x v="268"/>
    <x v="32"/>
    <d v="2026-02-13T00:00:00"/>
    <x v="0"/>
    <d v="2026-02-13T00:00:00"/>
    <n v="2"/>
    <s v="2317/4454"/>
    <x v="1"/>
    <x v="0"/>
    <s v="Alutábla  RLS BAU"/>
    <n v="9"/>
    <n v="165.41"/>
    <n v="1488.69"/>
    <n v="0"/>
    <s v="Ft"/>
    <n v="0"/>
    <n v="960"/>
    <n v="960"/>
    <n v="8640"/>
    <n v="5"/>
    <n v="432"/>
    <x v="0"/>
    <n v="7151.3099999999995"/>
    <s v="n"/>
    <m/>
    <s v=""/>
    <n v="0"/>
  </r>
  <r>
    <x v="268"/>
    <x v="32"/>
    <d v="2026-02-13T00:00:00"/>
    <x v="0"/>
    <d v="2026-02-13T00:00:00"/>
    <n v="2"/>
    <s v="2317/636"/>
    <x v="1"/>
    <x v="0"/>
    <s v="8,0 biztosító lemez"/>
    <n v="5"/>
    <n v="169.35"/>
    <n v="846.75"/>
    <n v="0"/>
    <s v="Ft"/>
    <n v="0"/>
    <n v="890"/>
    <n v="1210"/>
    <n v="6050"/>
    <n v="14.26"/>
    <n v="862.73"/>
    <x v="0"/>
    <n v="5203.25"/>
    <s v="n"/>
    <m/>
    <s v=""/>
    <n v="0"/>
  </r>
  <r>
    <x v="268"/>
    <x v="32"/>
    <d v="2026-02-13T00:00:00"/>
    <x v="0"/>
    <d v="2026-02-13T00:00:00"/>
    <n v="2"/>
    <s v="2317/635"/>
    <x v="1"/>
    <x v="0"/>
    <s v="6 biztosító lemez"/>
    <n v="2"/>
    <n v="155.15"/>
    <n v="310.3"/>
    <n v="0"/>
    <s v="Ft"/>
    <n v="0"/>
    <n v="778"/>
    <n v="1060"/>
    <n v="2120"/>
    <n v="14.31"/>
    <n v="303.37200000000001"/>
    <x v="0"/>
    <n v="1809.7"/>
    <s v="n"/>
    <m/>
    <s v=""/>
    <n v="0"/>
  </r>
  <r>
    <x v="268"/>
    <x v="32"/>
    <d v="2026-02-13T00:00:00"/>
    <x v="0"/>
    <d v="2026-02-13T00:00:00"/>
    <n v="2"/>
    <s v="2317/2842"/>
    <x v="1"/>
    <x v="0"/>
    <s v="4mm lánctoldó"/>
    <n v="21"/>
    <n v="33.770000000000003"/>
    <n v="709.17000000000007"/>
    <n v="0"/>
    <s v="Ft"/>
    <n v="0"/>
    <n v="190"/>
    <n v="190"/>
    <n v="3990"/>
    <n v="5"/>
    <n v="199.5"/>
    <x v="0"/>
    <n v="3280.83"/>
    <s v="n"/>
    <m/>
    <s v=""/>
    <n v="0"/>
  </r>
  <r>
    <x v="268"/>
    <x v="32"/>
    <d v="2026-02-13T00:00:00"/>
    <x v="0"/>
    <d v="2026-02-13T00:00:00"/>
    <n v="2"/>
    <s v="2317/567"/>
    <x v="1"/>
    <x v="0"/>
    <s v="234 ágú  adattábla"/>
    <n v="1"/>
    <n v="243.71"/>
    <n v="243.71"/>
    <n v="0"/>
    <s v="Ft"/>
    <n v="0"/>
    <n v="1485"/>
    <n v="1485"/>
    <n v="1485"/>
    <n v="5"/>
    <n v="74.25"/>
    <x v="0"/>
    <n v="1241.29"/>
    <s v="n"/>
    <m/>
    <s v=""/>
    <n v="0"/>
  </r>
  <r>
    <x v="268"/>
    <x v="32"/>
    <d v="2026-02-13T00:00:00"/>
    <x v="0"/>
    <d v="2026-02-13T00:00:00"/>
    <n v="2"/>
    <s v="2317/631"/>
    <x v="1"/>
    <x v="0"/>
    <s v="10 biztosító lemez /4mm csavarral/"/>
    <n v="2"/>
    <n v="184.15"/>
    <n v="368.3"/>
    <n v="0"/>
    <s v="Ft"/>
    <n v="0"/>
    <n v="1018"/>
    <n v="1670"/>
    <n v="3340"/>
    <n v="18.66"/>
    <n v="623.24400000000003"/>
    <x v="0"/>
    <n v="2971.7"/>
    <s v="n"/>
    <m/>
    <s v=""/>
    <n v="0"/>
  </r>
  <r>
    <x v="269"/>
    <x v="32"/>
    <d v="2026-02-13T00:00:00"/>
    <x v="0"/>
    <d v="2026-02-13T00:00:00"/>
    <n v="2"/>
    <s v="2101/27382"/>
    <x v="6"/>
    <x v="0"/>
    <s v="T6 Teherpróba és vizsgálati díj melléklet szerint"/>
    <n v="1"/>
    <n v="15780"/>
    <n v="15780"/>
    <n v="0"/>
    <s v="Ft"/>
    <n v="0"/>
    <n v="26300"/>
    <n v="26300"/>
    <n v="26300"/>
    <n v="10"/>
    <n v="2630"/>
    <x v="0"/>
    <n v="10520"/>
    <s v="n"/>
    <m/>
    <s v=""/>
    <n v="0"/>
  </r>
  <r>
    <x v="269"/>
    <x v="32"/>
    <d v="2026-02-13T00:00:00"/>
    <x v="0"/>
    <d v="2026-02-13T00:00:00"/>
    <n v="2"/>
    <s v="23142/25422"/>
    <x v="1"/>
    <x v="0"/>
    <s v="Láncrövidítő TXRVB 8-8 Biztosítóval"/>
    <n v="1"/>
    <n v="3575"/>
    <n v="3575"/>
    <n v="0"/>
    <s v="Ft"/>
    <n v="0"/>
    <n v="6500"/>
    <n v="6500"/>
    <n v="6500"/>
    <n v="5"/>
    <n v="325"/>
    <x v="0"/>
    <n v="2925"/>
    <s v="n"/>
    <m/>
    <s v=""/>
    <n v="0"/>
  </r>
  <r>
    <x v="269"/>
    <x v="32"/>
    <d v="2026-02-13T00:00:00"/>
    <x v="0"/>
    <d v="2026-02-13T00:00:00"/>
    <n v="2"/>
    <s v="2317/4430"/>
    <x v="1"/>
    <x v="0"/>
    <s v="Érvényességi tábla"/>
    <n v="3"/>
    <n v="238.9"/>
    <n v="716.7"/>
    <n v="0"/>
    <s v="Ft"/>
    <n v="0"/>
    <n v="1325"/>
    <n v="1325"/>
    <n v="3975"/>
    <n v="5"/>
    <n v="198.75"/>
    <x v="0"/>
    <n v="3258.3"/>
    <s v="n"/>
    <m/>
    <s v=""/>
    <n v="0"/>
  </r>
  <r>
    <x v="269"/>
    <x v="32"/>
    <d v="2026-02-13T00:00:00"/>
    <x v="0"/>
    <d v="2026-02-13T00:00:00"/>
    <n v="2"/>
    <s v="221116/27986"/>
    <x v="18"/>
    <x v="0"/>
    <s v="A 8 1 m drótkötél 150-as füllel"/>
    <n v="2"/>
    <n v="1199"/>
    <n v="2398"/>
    <n v="0"/>
    <s v="Ft"/>
    <n v="0"/>
    <n v="2000"/>
    <n v="2000"/>
    <n v="4000"/>
    <n v="5"/>
    <n v="200"/>
    <x v="0"/>
    <n v="1602"/>
    <s v="n"/>
    <m/>
    <s v=""/>
    <n v="0"/>
  </r>
  <r>
    <x v="269"/>
    <x v="32"/>
    <d v="2026-02-13T00:00:00"/>
    <x v="0"/>
    <d v="2026-02-13T00:00:00"/>
    <n v="2"/>
    <s v="2317/636"/>
    <x v="1"/>
    <x v="0"/>
    <s v="8,0 biztosító lemez"/>
    <n v="1"/>
    <n v="169.35"/>
    <n v="169.35"/>
    <n v="0"/>
    <s v="Ft"/>
    <n v="0"/>
    <n v="890"/>
    <n v="1210"/>
    <n v="1210"/>
    <n v="14.26"/>
    <n v="172.54599999999999"/>
    <x v="0"/>
    <n v="1040.6500000000001"/>
    <s v="n"/>
    <m/>
    <s v=""/>
    <n v="0"/>
  </r>
  <r>
    <x v="269"/>
    <x v="32"/>
    <d v="2026-02-13T00:00:00"/>
    <x v="0"/>
    <d v="2026-02-13T00:00:00"/>
    <n v="2"/>
    <s v="2317/2842"/>
    <x v="1"/>
    <x v="0"/>
    <s v="4mm lánctoldó"/>
    <n v="3"/>
    <n v="33.770000000000003"/>
    <n v="101.31"/>
    <n v="0"/>
    <s v="Ft"/>
    <n v="0"/>
    <n v="190"/>
    <n v="190"/>
    <n v="570"/>
    <n v="5"/>
    <n v="28.5"/>
    <x v="0"/>
    <n v="468.69"/>
    <s v="n"/>
    <m/>
    <s v=""/>
    <n v="0"/>
  </r>
  <r>
    <x v="269"/>
    <x v="32"/>
    <d v="2026-02-13T00:00:00"/>
    <x v="0"/>
    <d v="2026-02-13T00:00:00"/>
    <n v="2"/>
    <s v="2317/567"/>
    <x v="1"/>
    <x v="0"/>
    <s v="234 ágú  adattábla"/>
    <n v="1"/>
    <n v="243.71"/>
    <n v="243.71"/>
    <n v="0"/>
    <s v="Ft"/>
    <n v="0"/>
    <n v="1485"/>
    <n v="1485"/>
    <n v="1485"/>
    <n v="5"/>
    <n v="74.25"/>
    <x v="0"/>
    <n v="1241.29"/>
    <s v="n"/>
    <m/>
    <s v=""/>
    <n v="0"/>
  </r>
  <r>
    <x v="270"/>
    <x v="32"/>
    <d v="2026-02-13T00:00:00"/>
    <x v="0"/>
    <d v="2026-02-13T00:00:00"/>
    <n v="2"/>
    <s v="2101/27385"/>
    <x v="6"/>
    <x v="0"/>
    <s v="T9 Teherpróba és vizsgálati díj melléklet szerint"/>
    <n v="1"/>
    <n v="122130"/>
    <n v="122130"/>
    <n v="0"/>
    <s v="Ft"/>
    <n v="0"/>
    <n v="203550"/>
    <n v="203550"/>
    <n v="203550"/>
    <n v="10"/>
    <n v="20355"/>
    <x v="0"/>
    <n v="81420"/>
    <s v="n"/>
    <m/>
    <s v=""/>
    <n v="0"/>
  </r>
  <r>
    <x v="270"/>
    <x v="32"/>
    <d v="2026-02-13T00:00:00"/>
    <x v="0"/>
    <d v="2026-02-13T00:00:00"/>
    <n v="2"/>
    <s v="2317/751"/>
    <x v="1"/>
    <x v="0"/>
    <s v="RLSP 10-8 biztosító csap"/>
    <n v="5"/>
    <n v="145.46"/>
    <n v="727.30000000000007"/>
    <n v="0"/>
    <s v="Ft"/>
    <n v="0"/>
    <n v="820"/>
    <n v="820"/>
    <n v="4100"/>
    <n v="5"/>
    <n v="205"/>
    <x v="0"/>
    <n v="3372.7"/>
    <s v="n"/>
    <m/>
    <s v=""/>
    <n v="0"/>
  </r>
  <r>
    <x v="270"/>
    <x v="32"/>
    <d v="2026-02-13T00:00:00"/>
    <x v="0"/>
    <d v="2026-02-13T00:00:00"/>
    <n v="2"/>
    <s v="2104/982"/>
    <x v="5"/>
    <x v="1"/>
    <s v="Javítási rezsi óradíj"/>
    <n v="0.75"/>
    <n v="7195.04"/>
    <n v="5396.28"/>
    <n v="0"/>
    <s v="Ft"/>
    <n v="0"/>
    <n v="12000"/>
    <n v="12000"/>
    <n v="9000"/>
    <n v="0"/>
    <n v="0"/>
    <x v="0"/>
    <n v="3603.7200000000003"/>
    <s v="n"/>
    <m/>
    <s v=""/>
    <n v="0"/>
  </r>
  <r>
    <x v="270"/>
    <x v="32"/>
    <d v="2026-02-13T00:00:00"/>
    <x v="0"/>
    <d v="2026-02-13T00:00:00"/>
    <n v="2"/>
    <s v="2317/4430"/>
    <x v="1"/>
    <x v="0"/>
    <s v="Érvényességi tábla"/>
    <n v="20"/>
    <n v="238.9"/>
    <n v="4778"/>
    <n v="0"/>
    <s v="Ft"/>
    <n v="0"/>
    <n v="1325"/>
    <n v="1325"/>
    <n v="26500"/>
    <n v="5"/>
    <n v="1325"/>
    <x v="0"/>
    <n v="21722"/>
    <s v="n"/>
    <m/>
    <s v=""/>
    <n v="0"/>
  </r>
  <r>
    <x v="270"/>
    <x v="32"/>
    <d v="2026-02-13T00:00:00"/>
    <x v="0"/>
    <d v="2026-02-13T00:00:00"/>
    <n v="2"/>
    <s v="2317/25172"/>
    <x v="1"/>
    <x v="0"/>
    <s v="Alutábla  RLS 10"/>
    <n v="21"/>
    <n v="164.3"/>
    <n v="3450.3"/>
    <n v="0"/>
    <s v="Ft"/>
    <n v="0"/>
    <n v="960"/>
    <n v="960"/>
    <n v="20160"/>
    <n v="5"/>
    <n v="1008"/>
    <x v="0"/>
    <n v="16709.7"/>
    <s v="n"/>
    <m/>
    <s v=""/>
    <n v="0"/>
  </r>
  <r>
    <x v="270"/>
    <x v="32"/>
    <d v="2026-02-13T00:00:00"/>
    <x v="0"/>
    <d v="2026-02-13T00:00:00"/>
    <n v="2"/>
    <s v="2317/636"/>
    <x v="1"/>
    <x v="0"/>
    <s v="8,0 biztosító lemez"/>
    <n v="7"/>
    <n v="169.35"/>
    <n v="1185.45"/>
    <n v="0"/>
    <s v="Ft"/>
    <n v="0"/>
    <n v="890"/>
    <n v="1210"/>
    <n v="8470"/>
    <n v="14.26"/>
    <n v="1207.8219999999999"/>
    <x v="0"/>
    <n v="7284.55"/>
    <s v="n"/>
    <m/>
    <s v=""/>
    <n v="0"/>
  </r>
  <r>
    <x v="270"/>
    <x v="32"/>
    <d v="2026-02-13T00:00:00"/>
    <x v="0"/>
    <d v="2026-02-13T00:00:00"/>
    <n v="2"/>
    <s v="2317/2842"/>
    <x v="1"/>
    <x v="0"/>
    <s v="4mm lánctoldó"/>
    <n v="19"/>
    <n v="33.770000000000003"/>
    <n v="641.63000000000011"/>
    <n v="0"/>
    <s v="Ft"/>
    <n v="0"/>
    <n v="190"/>
    <n v="190"/>
    <n v="3610"/>
    <n v="5"/>
    <n v="180.5"/>
    <x v="0"/>
    <n v="2968.37"/>
    <s v="n"/>
    <m/>
    <s v=""/>
    <n v="0"/>
  </r>
  <r>
    <x v="270"/>
    <x v="32"/>
    <d v="2026-02-13T00:00:00"/>
    <x v="0"/>
    <d v="2026-02-13T00:00:00"/>
    <n v="2"/>
    <s v="2317/567"/>
    <x v="1"/>
    <x v="0"/>
    <s v="234 ágú  adattábla"/>
    <n v="2"/>
    <n v="243.71"/>
    <n v="487.42"/>
    <n v="0"/>
    <s v="Ft"/>
    <n v="0"/>
    <n v="1485"/>
    <n v="1485"/>
    <n v="2970"/>
    <n v="5"/>
    <n v="148.5"/>
    <x v="0"/>
    <n v="2482.58"/>
    <s v="n"/>
    <m/>
    <s v=""/>
    <n v="0"/>
  </r>
  <r>
    <x v="270"/>
    <x v="32"/>
    <d v="2026-02-13T00:00:00"/>
    <x v="0"/>
    <d v="2026-02-13T00:00:00"/>
    <n v="2"/>
    <s v="2317/631"/>
    <x v="1"/>
    <x v="0"/>
    <s v="10 biztosító lemez /4mm csavarral/"/>
    <n v="11"/>
    <n v="184.15"/>
    <n v="2025.65"/>
    <n v="0"/>
    <s v="Ft"/>
    <n v="0"/>
    <n v="1018"/>
    <n v="1670"/>
    <n v="18370"/>
    <n v="18.66"/>
    <n v="3427.8420000000001"/>
    <x v="0"/>
    <n v="16344.35"/>
    <s v="n"/>
    <m/>
    <s v=""/>
    <n v="0"/>
  </r>
  <r>
    <x v="271"/>
    <x v="158"/>
    <d v="2026-02-13T00:00:00"/>
    <x v="0"/>
    <d v="2026-02-13T00:00:00"/>
    <n v="2"/>
    <s v="2101/13348"/>
    <x v="6"/>
    <x v="0"/>
    <s v="Egyéni védőeszközök felülvizsgálata"/>
    <n v="5"/>
    <n v="2280"/>
    <n v="11400"/>
    <n v="0"/>
    <s v="Ft"/>
    <n v="0"/>
    <n v="4470"/>
    <n v="4470"/>
    <n v="22350"/>
    <n v="28.8"/>
    <n v="6436.8"/>
    <x v="0"/>
    <n v="10950"/>
    <s v="i"/>
    <m/>
    <n v="1"/>
    <n v="0"/>
  </r>
  <r>
    <x v="272"/>
    <x v="116"/>
    <d v="2026-02-13T00:00:00"/>
    <x v="0"/>
    <d v="2026-02-13T00:00:00"/>
    <n v="2"/>
    <s v="2317/636"/>
    <x v="1"/>
    <x v="0"/>
    <s v="8,0 biztosító lemez"/>
    <n v="10"/>
    <n v="169.35"/>
    <n v="1693.5"/>
    <n v="0"/>
    <s v="Ft"/>
    <n v="0"/>
    <n v="890"/>
    <n v="890"/>
    <n v="8900"/>
    <n v="5"/>
    <n v="445"/>
    <x v="0"/>
    <n v="7206.5"/>
    <s v="i"/>
    <m/>
    <n v="1"/>
    <n v="0"/>
  </r>
  <r>
    <x v="272"/>
    <x v="116"/>
    <d v="2026-02-13T00:00:00"/>
    <x v="0"/>
    <d v="2026-02-13T00:00:00"/>
    <n v="2"/>
    <s v="2317/631"/>
    <x v="1"/>
    <x v="0"/>
    <s v="10 biztosító lemez /4mm csavarral/"/>
    <n v="10"/>
    <n v="184.15"/>
    <n v="1841.5"/>
    <n v="0"/>
    <s v="Ft"/>
    <n v="0"/>
    <n v="1018"/>
    <n v="1370"/>
    <n v="13700"/>
    <n v="13.99"/>
    <n v="1916.63"/>
    <x v="0"/>
    <n v="11858.5"/>
    <s v="i"/>
    <m/>
    <n v="1"/>
    <n v="0"/>
  </r>
  <r>
    <x v="273"/>
    <x v="159"/>
    <d v="2026-02-13T00:00:00"/>
    <x v="0"/>
    <d v="2026-02-13T00:00:00"/>
    <n v="2"/>
    <s v="22115/1193"/>
    <x v="18"/>
    <x v="0"/>
    <s v="A 18 3,0 m drótkötél  /48-51"/>
    <n v="4"/>
    <n v="7344"/>
    <n v="29376"/>
    <n v="0"/>
    <s v="Ft"/>
    <n v="0"/>
    <n v="12240"/>
    <n v="15304.5"/>
    <n v="61218"/>
    <n v="5"/>
    <n v="3060.9"/>
    <x v="6"/>
    <n v="31842"/>
    <s v="n"/>
    <m/>
    <s v=""/>
    <n v="0"/>
  </r>
  <r>
    <x v="273"/>
    <x v="159"/>
    <d v="2026-02-13T00:00:00"/>
    <x v="0"/>
    <d v="2026-02-13T00:00:00"/>
    <n v="2"/>
    <s v="2102/3973"/>
    <x v="3"/>
    <x v="1"/>
    <s v="*V.23 Fuvar"/>
    <n v="1"/>
    <n v="7643"/>
    <n v="7643"/>
    <n v="0"/>
    <s v="Ft"/>
    <n v="0"/>
    <n v="7643"/>
    <n v="0"/>
    <n v="0"/>
    <n v="0"/>
    <n v="0"/>
    <x v="6"/>
    <n v="-7643"/>
    <s v="n"/>
    <m/>
    <s v=""/>
    <n v="0"/>
  </r>
  <r>
    <x v="274"/>
    <x v="160"/>
    <d v="2026-02-13T00:00:00"/>
    <x v="0"/>
    <d v="2026-02-13T00:00:00"/>
    <n v="2"/>
    <s v="4111/270"/>
    <x v="0"/>
    <x v="0"/>
    <s v="50/2,5 hh 10 m rakományrögzítő"/>
    <n v="10"/>
    <n v="2150.37"/>
    <n v="21503.699999999997"/>
    <n v="0"/>
    <s v="Ft"/>
    <n v="0"/>
    <n v="4900"/>
    <n v="3280"/>
    <n v="32800"/>
    <n v="0.54"/>
    <n v="177.12"/>
    <x v="8"/>
    <n v="11296.300000000003"/>
    <s v="i"/>
    <m/>
    <n v="1"/>
    <n v="0"/>
  </r>
  <r>
    <x v="274"/>
    <x v="160"/>
    <d v="2026-02-13T00:00:00"/>
    <x v="0"/>
    <d v="2026-02-13T00:00:00"/>
    <n v="2"/>
    <s v="4111/274"/>
    <x v="0"/>
    <x v="0"/>
    <s v="50/2,5 hh  8,0 m rakományrögzítő"/>
    <n v="7"/>
    <n v="1682.88"/>
    <n v="11780.16"/>
    <n v="0"/>
    <s v="Ft"/>
    <n v="0"/>
    <n v="4800"/>
    <n v="3220"/>
    <n v="22540"/>
    <n v="0.59"/>
    <n v="132.98599999999999"/>
    <x v="8"/>
    <n v="10759.84"/>
    <s v="i"/>
    <m/>
    <n v="1"/>
    <n v="0"/>
  </r>
  <r>
    <x v="274"/>
    <x v="160"/>
    <d v="2026-02-13T00:00:00"/>
    <x v="0"/>
    <d v="2026-02-13T00:00:00"/>
    <n v="2"/>
    <s v="4111/4097"/>
    <x v="0"/>
    <x v="0"/>
    <s v="25/0,5 hh  6,0 m rakományrögzítő Z"/>
    <n v="10"/>
    <n v="661.42"/>
    <n v="6614.2"/>
    <n v="0"/>
    <s v="Ft"/>
    <n v="0"/>
    <n v="1560"/>
    <n v="1250"/>
    <n v="12500"/>
    <n v="4.32"/>
    <n v="540"/>
    <x v="8"/>
    <n v="5885.8"/>
    <s v="i"/>
    <m/>
    <n v="1"/>
    <n v="0"/>
  </r>
  <r>
    <x v="274"/>
    <x v="160"/>
    <d v="2026-02-13T00:00:00"/>
    <x v="0"/>
    <d v="2026-02-13T00:00:00"/>
    <n v="2"/>
    <s v="4114/2961"/>
    <x v="0"/>
    <x v="0"/>
    <s v="25/0,4 hh 3,0 m rakományrögzítő"/>
    <n v="5"/>
    <n v="498.43"/>
    <n v="2492.15"/>
    <n v="0"/>
    <s v="Ft"/>
    <n v="0"/>
    <n v="1670"/>
    <n v="1130"/>
    <n v="5650"/>
    <n v="0.75"/>
    <n v="42.375"/>
    <x v="8"/>
    <n v="3157.85"/>
    <s v="i"/>
    <m/>
    <n v="1"/>
    <n v="0"/>
  </r>
  <r>
    <x v="274"/>
    <x v="160"/>
    <d v="2026-02-13T00:00:00"/>
    <x v="0"/>
    <d v="2026-02-13T00:00:00"/>
    <n v="2"/>
    <s v="4114/8979"/>
    <x v="0"/>
    <x v="0"/>
    <s v="25/0,25  1 m csatos"/>
    <n v="50"/>
    <n v="112.99"/>
    <n v="5649.5"/>
    <n v="0"/>
    <s v="Ft"/>
    <n v="0"/>
    <n v="520"/>
    <n v="390"/>
    <n v="19500"/>
    <n v="2.85"/>
    <n v="555.75"/>
    <x v="8"/>
    <n v="13850.5"/>
    <s v="i"/>
    <m/>
    <n v="1"/>
    <n v="0"/>
  </r>
  <r>
    <x v="274"/>
    <x v="160"/>
    <d v="2026-02-13T00:00:00"/>
    <x v="0"/>
    <d v="2026-02-13T00:00:00"/>
    <n v="2"/>
    <s v="2102/2697"/>
    <x v="3"/>
    <x v="1"/>
    <s v="*V.21 Fuvar"/>
    <n v="1"/>
    <n v="6238"/>
    <n v="6238"/>
    <n v="0"/>
    <s v="Ft"/>
    <n v="0"/>
    <n v="6238"/>
    <n v="3000"/>
    <n v="3000"/>
    <n v="0"/>
    <n v="0"/>
    <x v="8"/>
    <n v="-3238"/>
    <s v="i"/>
    <m/>
    <n v="1"/>
    <n v="0"/>
  </r>
  <r>
    <x v="275"/>
    <x v="114"/>
    <d v="2026-02-13T00:00:00"/>
    <x v="0"/>
    <d v="2026-02-13T00:00:00"/>
    <n v="2"/>
    <s v="22241/14163"/>
    <x v="18"/>
    <x v="0"/>
    <s v="H 10 1,5 m drótkötél /45"/>
    <n v="1"/>
    <n v="18601"/>
    <n v="18601"/>
    <n v="0"/>
    <s v="Ft"/>
    <n v="0"/>
    <n v="33820"/>
    <n v="33820"/>
    <n v="33820"/>
    <n v="5"/>
    <n v="1691"/>
    <x v="8"/>
    <n v="15219"/>
    <s v="n"/>
    <m/>
    <s v=""/>
    <n v="0"/>
  </r>
  <r>
    <x v="275"/>
    <x v="114"/>
    <d v="2026-02-13T00:00:00"/>
    <x v="0"/>
    <d v="2026-02-13T00:00:00"/>
    <n v="2"/>
    <s v="2102/6043"/>
    <x v="3"/>
    <x v="1"/>
    <s v="*V.29 Fuvar"/>
    <n v="1"/>
    <n v="2326"/>
    <n v="2326"/>
    <n v="0"/>
    <s v="Ft"/>
    <n v="0"/>
    <n v="2326"/>
    <n v="0"/>
    <n v="0"/>
    <n v="0"/>
    <n v="0"/>
    <x v="8"/>
    <n v="-2326"/>
    <s v="n"/>
    <m/>
    <s v=""/>
    <n v="0"/>
  </r>
  <r>
    <x v="276"/>
    <x v="161"/>
    <d v="2026-02-13T00:00:00"/>
    <x v="0"/>
    <d v="2026-02-13T00:00:00"/>
    <n v="2"/>
    <s v="4114/17641"/>
    <x v="0"/>
    <x v="0"/>
    <s v="35/1 hn 2,5 m rakományrögzítő"/>
    <n v="5"/>
    <n v="449.85"/>
    <n v="2249.25"/>
    <n v="0"/>
    <s v="Ft"/>
    <n v="0"/>
    <n v="1485"/>
    <n v="1485"/>
    <n v="7425"/>
    <n v="10"/>
    <n v="742.5"/>
    <x v="8"/>
    <n v="5175.75"/>
    <s v="i"/>
    <m/>
    <n v="1"/>
    <n v="0"/>
  </r>
  <r>
    <x v="276"/>
    <x v="161"/>
    <d v="2026-02-13T00:00:00"/>
    <x v="0"/>
    <d v="2026-02-13T00:00:00"/>
    <n v="2"/>
    <s v="2102/3975"/>
    <x v="3"/>
    <x v="1"/>
    <s v="*V.25 Fuvar"/>
    <n v="1"/>
    <n v="2143"/>
    <n v="2143"/>
    <n v="0"/>
    <s v="Ft"/>
    <n v="0"/>
    <n v="2143"/>
    <n v="2200"/>
    <n v="2200"/>
    <n v="0"/>
    <n v="0"/>
    <x v="8"/>
    <n v="57"/>
    <s v="i"/>
    <m/>
    <n v="1"/>
    <n v="0"/>
  </r>
  <r>
    <x v="277"/>
    <x v="162"/>
    <d v="2026-02-13T00:00:00"/>
    <x v="0"/>
    <d v="2026-02-13T00:00:00"/>
    <n v="2"/>
    <s v="2511/531"/>
    <x v="10"/>
    <x v="0"/>
    <s v="QC-1A  lemezmegfogó 20 mm"/>
    <n v="1"/>
    <n v="10891.6"/>
    <n v="10891.6"/>
    <n v="0"/>
    <s v="Ft"/>
    <n v="0"/>
    <n v="50245"/>
    <n v="45220.5"/>
    <n v="45220.5"/>
    <n v="5.6"/>
    <n v="2532.348"/>
    <x v="6"/>
    <n v="34328.9"/>
    <s v="i"/>
    <m/>
    <n v="1"/>
    <n v="0"/>
  </r>
  <r>
    <x v="277"/>
    <x v="162"/>
    <d v="2026-02-13T00:00:00"/>
    <x v="0"/>
    <d v="2026-02-13T00:00:00"/>
    <n v="2"/>
    <s v="2102/6042"/>
    <x v="3"/>
    <x v="1"/>
    <s v="*V.28 Fuvar"/>
    <n v="1"/>
    <n v="2315"/>
    <n v="2315"/>
    <n v="0"/>
    <s v="Ft"/>
    <n v="0"/>
    <n v="2315"/>
    <n v="2000"/>
    <n v="2000"/>
    <n v="0"/>
    <n v="0"/>
    <x v="6"/>
    <n v="-315"/>
    <s v="i"/>
    <m/>
    <n v="1"/>
    <n v="0"/>
  </r>
  <r>
    <x v="278"/>
    <x v="163"/>
    <d v="2026-02-13T00:00:00"/>
    <x v="0"/>
    <d v="2026-02-13T00:00:00"/>
    <n v="2"/>
    <s v="4111/12260"/>
    <x v="0"/>
    <x v="0"/>
    <s v="50/2,5 hh  8 m TOP Piros rakományrögzítő ERGO"/>
    <n v="3"/>
    <n v="2197.5"/>
    <n v="6592.5"/>
    <n v="0"/>
    <s v="Ft"/>
    <n v="0"/>
    <n v="5520"/>
    <n v="3600"/>
    <n v="10800"/>
    <n v="0.05"/>
    <n v="5.4"/>
    <x v="6"/>
    <n v="4207.5"/>
    <s v="n"/>
    <m/>
    <s v=""/>
    <n v="0"/>
  </r>
  <r>
    <x v="279"/>
    <x v="163"/>
    <d v="2026-02-13T00:00:00"/>
    <x v="0"/>
    <d v="2026-02-13T00:00:00"/>
    <n v="2"/>
    <s v="4111/274"/>
    <x v="0"/>
    <x v="0"/>
    <s v="50/2,5 hh  8,0 m rakományrögzítő"/>
    <n v="-3"/>
    <n v="-1682.88"/>
    <n v="5048.6400000000003"/>
    <n v="0"/>
    <s v="Ft"/>
    <n v="0"/>
    <n v="4800"/>
    <n v="-3400"/>
    <n v="-10200"/>
    <n v="1.66"/>
    <n v="-169.32"/>
    <x v="6"/>
    <n v="-5151.3599999999997"/>
    <s v="n"/>
    <m/>
    <s v=""/>
    <n v="0"/>
  </r>
  <r>
    <x v="279"/>
    <x v="163"/>
    <d v="2026-02-13T00:00:00"/>
    <x v="0"/>
    <d v="2026-02-13T00:00:00"/>
    <n v="2"/>
    <s v="4115/331"/>
    <x v="0"/>
    <x v="0"/>
    <s v="50 mm racsni BS"/>
    <n v="-3"/>
    <n v="-626.26"/>
    <n v="1878.78"/>
    <n v="0"/>
    <s v="Ft"/>
    <n v="0"/>
    <n v="5430"/>
    <n v="-4350"/>
    <n v="-13050"/>
    <n v="0.03"/>
    <n v="-3.915"/>
    <x v="6"/>
    <n v="-11171.22"/>
    <s v="n"/>
    <m/>
    <s v=""/>
    <n v="0"/>
  </r>
  <r>
    <x v="280"/>
    <x v="164"/>
    <d v="2026-02-13T00:00:00"/>
    <x v="0"/>
    <d v="2026-02-12T00:00:00"/>
    <n v="2"/>
    <s v="143/16946"/>
    <x v="9"/>
    <x v="1"/>
    <s v="D. 5 Fuvar"/>
    <n v="1"/>
    <n v="1726"/>
    <n v="1726"/>
    <n v="0"/>
    <s v="EUR"/>
    <n v="380.62"/>
    <n v="1726"/>
    <n v="0"/>
    <n v="0"/>
    <n v="0"/>
    <n v="0"/>
    <x v="3"/>
    <n v="-1726"/>
    <s v="n"/>
    <m/>
    <s v=""/>
    <n v="0"/>
  </r>
  <r>
    <x v="280"/>
    <x v="164"/>
    <d v="2026-02-13T00:00:00"/>
    <x v="0"/>
    <d v="2026-02-12T00:00:00"/>
    <n v="2"/>
    <s v="12531/23748"/>
    <x v="8"/>
    <x v="2"/>
    <s v="630701 100*250mm szívófej tömítés fekete EPDM 630700 szívófejhez 4201766"/>
    <n v="5"/>
    <n v="20510.939999999999"/>
    <n v="102554.7"/>
    <n v="105"/>
    <s v="EUR"/>
    <n v="380.62"/>
    <n v="30900"/>
    <n v="39965.1"/>
    <n v="199825.5"/>
    <n v="5"/>
    <n v="9991.2749999999996"/>
    <x v="3"/>
    <n v="97270.8"/>
    <s v="n"/>
    <m/>
    <s v=""/>
    <n v="525"/>
  </r>
  <r>
    <x v="281"/>
    <x v="163"/>
    <d v="2026-02-13T00:00:00"/>
    <x v="0"/>
    <d v="2026-02-13T00:00:00"/>
    <n v="2"/>
    <s v="4113/262"/>
    <x v="0"/>
    <x v="0"/>
    <s v="50/2,5 hh 0,4 m rövid ág ERGO racsnival piros"/>
    <n v="3"/>
    <n v="2003.85"/>
    <n v="6011.5499999999993"/>
    <n v="0"/>
    <s v="Ft"/>
    <n v="0"/>
    <n v="4590"/>
    <n v="3650"/>
    <n v="10950"/>
    <n v="5.9"/>
    <n v="646.05000000000007"/>
    <x v="6"/>
    <n v="4938.4500000000007"/>
    <s v="n"/>
    <m/>
    <s v=""/>
    <n v="0"/>
  </r>
  <r>
    <x v="282"/>
    <x v="151"/>
    <d v="2026-02-13T00:00:00"/>
    <x v="0"/>
    <d v="2026-02-17T00:00:00"/>
    <n v="2"/>
    <s v="23154/14019"/>
    <x v="1"/>
    <x v="0"/>
    <s v="WHCS 16 csapágyas forgóhorog G80"/>
    <n v="3"/>
    <n v="7890.68"/>
    <n v="23672.04"/>
    <n v="28.18"/>
    <s v="EUR"/>
    <n v="385.97"/>
    <n v="25780"/>
    <n v="10876.64"/>
    <n v="32629.919999999998"/>
    <n v="0"/>
    <n v="0"/>
    <x v="14"/>
    <n v="8957.8799999999974"/>
    <s v="n"/>
    <m/>
    <s v=""/>
    <n v="84.539999999999992"/>
  </r>
  <r>
    <x v="282"/>
    <x v="151"/>
    <d v="2026-02-13T00:00:00"/>
    <x v="0"/>
    <d v="2026-02-17T00:00:00"/>
    <n v="2"/>
    <s v="4131/301"/>
    <x v="0"/>
    <x v="0"/>
    <s v="RLSK 13 láncos feszítő 13000lbs láncos feszítő 13000lbs"/>
    <n v="10"/>
    <n v="6351.3"/>
    <n v="63513"/>
    <n v="22.55"/>
    <s v="EUR"/>
    <n v="385.97"/>
    <n v="16030"/>
    <n v="8703.6200000000008"/>
    <n v="87036.200000000012"/>
    <n v="0"/>
    <n v="0"/>
    <x v="14"/>
    <n v="23523.200000000012"/>
    <s v="n"/>
    <m/>
    <s v=""/>
    <n v="225.5"/>
  </r>
  <r>
    <x v="282"/>
    <x v="151"/>
    <d v="2026-02-13T00:00:00"/>
    <x v="0"/>
    <d v="2026-02-17T00:00:00"/>
    <n v="2"/>
    <s v="21115/49"/>
    <x v="2"/>
    <x v="0"/>
    <s v="irs 50   4,0/8 m körkötél"/>
    <n v="6"/>
    <n v="3336.36"/>
    <n v="20018.16"/>
    <n v="13.71"/>
    <s v="EUR"/>
    <n v="385.97"/>
    <n v="13700"/>
    <n v="5291.65"/>
    <n v="31749.899999999998"/>
    <n v="0"/>
    <n v="0"/>
    <x v="14"/>
    <n v="11731.739999999998"/>
    <s v="n"/>
    <m/>
    <s v=""/>
    <n v="82.26"/>
  </r>
  <r>
    <x v="282"/>
    <x v="151"/>
    <d v="2026-02-13T00:00:00"/>
    <x v="0"/>
    <d v="2026-02-17T00:00:00"/>
    <n v="2"/>
    <s v="21115/48"/>
    <x v="2"/>
    <x v="0"/>
    <s v="irs 50   3,0/6 m körkötél"/>
    <n v="10"/>
    <n v="2515.46"/>
    <n v="25154.6"/>
    <n v="10.35"/>
    <s v="EUR"/>
    <n v="385.97"/>
    <n v="10700"/>
    <n v="3994.79"/>
    <n v="39947.9"/>
    <n v="0"/>
    <n v="0"/>
    <x v="14"/>
    <n v="14793.300000000003"/>
    <s v="n"/>
    <m/>
    <s v=""/>
    <n v="103.5"/>
  </r>
  <r>
    <x v="282"/>
    <x v="151"/>
    <d v="2026-02-13T00:00:00"/>
    <x v="0"/>
    <d v="2026-02-17T00:00:00"/>
    <n v="2"/>
    <s v="21111/11777"/>
    <x v="2"/>
    <x v="0"/>
    <s v="irs 10  0,5/1 m körkötél"/>
    <n v="2"/>
    <n v="205.97"/>
    <n v="411.94"/>
    <n v="0.84"/>
    <s v="EUR"/>
    <n v="385.97"/>
    <n v="1200"/>
    <n v="324.22000000000003"/>
    <n v="648.44000000000005"/>
    <n v="0"/>
    <n v="0"/>
    <x v="14"/>
    <n v="236.50000000000006"/>
    <s v="n"/>
    <m/>
    <s v=""/>
    <n v="1.68"/>
  </r>
  <r>
    <x v="282"/>
    <x v="151"/>
    <d v="2026-02-13T00:00:00"/>
    <x v="0"/>
    <d v="2026-02-17T00:00:00"/>
    <n v="2"/>
    <s v="21212/95"/>
    <x v="2"/>
    <x v="0"/>
    <s v="id 200   1,5 m füles heveder"/>
    <n v="2"/>
    <n v="613.37"/>
    <n v="1226.74"/>
    <n v="2.5"/>
    <s v="EUR"/>
    <n v="385.97"/>
    <n v="3000"/>
    <n v="964.93"/>
    <n v="1929.86"/>
    <n v="0"/>
    <n v="0"/>
    <x v="14"/>
    <n v="703.11999999999989"/>
    <s v="n"/>
    <m/>
    <s v=""/>
    <n v="5"/>
  </r>
  <r>
    <x v="282"/>
    <x v="151"/>
    <d v="2026-02-13T00:00:00"/>
    <x v="0"/>
    <d v="2026-02-17T00:00:00"/>
    <n v="2"/>
    <s v="12451/24521"/>
    <x v="8"/>
    <x v="2"/>
    <s v="E6LE010S94021 Láncvezető B, Chain Guide  B for Electric Hoist EF/EFL010/ 020/S/SD/L/LD"/>
    <n v="1"/>
    <n v="30682.11"/>
    <n v="30682.11"/>
    <n v="99.7"/>
    <s v="EUR"/>
    <n v="385.97"/>
    <n v="43300"/>
    <n v="38481.21"/>
    <n v="38481.21"/>
    <n v="0"/>
    <n v="0"/>
    <x v="14"/>
    <n v="7799.0999999999985"/>
    <s v="n"/>
    <m/>
    <s v=""/>
    <n v="99.7"/>
  </r>
  <r>
    <x v="282"/>
    <x v="151"/>
    <d v="2026-02-13T00:00:00"/>
    <x v="0"/>
    <d v="2026-02-17T00:00:00"/>
    <n v="2"/>
    <s v="12451/24520"/>
    <x v="8"/>
    <x v="2"/>
    <s v="E6LE010S94011 Láncvezető A, Kito EF020L-hez, Chain Guide  A for Electric Hoist EF"/>
    <n v="1"/>
    <n v="120072.14"/>
    <n v="120072.14"/>
    <n v="397.5"/>
    <s v="EUR"/>
    <n v="385.97"/>
    <n v="172300"/>
    <n v="153423.07999999999"/>
    <n v="153423.07999999999"/>
    <n v="0"/>
    <n v="0"/>
    <x v="14"/>
    <n v="33350.939999999988"/>
    <s v="n"/>
    <m/>
    <s v=""/>
    <n v="397.5"/>
  </r>
  <r>
    <x v="282"/>
    <x v="151"/>
    <d v="2026-02-13T00:00:00"/>
    <x v="0"/>
    <d v="2026-02-17T00:00:00"/>
    <n v="2"/>
    <s v="12451/27891"/>
    <x v="8"/>
    <x v="2"/>
    <s v="E6LE010S92341 Lánc dió, EF 020L-hez E6F-234 load sheave"/>
    <n v="1"/>
    <n v="138512.20000000001"/>
    <n v="138512.20000000001"/>
    <n v="440.2"/>
    <s v="EUR"/>
    <n v="385.97"/>
    <n v="190990"/>
    <n v="169904"/>
    <n v="169904"/>
    <n v="0"/>
    <n v="0"/>
    <x v="14"/>
    <n v="31391.799999999988"/>
    <s v="n"/>
    <m/>
    <s v=""/>
    <n v="440.2"/>
  </r>
  <r>
    <x v="282"/>
    <x v="151"/>
    <d v="2026-02-13T00:00:00"/>
    <x v="0"/>
    <d v="2026-02-17T00:00:00"/>
    <n v="2"/>
    <s v="2102/1022"/>
    <x v="3"/>
    <x v="1"/>
    <s v="Csomagolási díj"/>
    <n v="1"/>
    <n v="1900"/>
    <n v="1900"/>
    <n v="6"/>
    <s v="EUR"/>
    <n v="385.97"/>
    <n v="3500"/>
    <n v="2315.8200000000002"/>
    <n v="2315.8200000000002"/>
    <n v="0"/>
    <n v="0"/>
    <x v="14"/>
    <n v="415.82000000000016"/>
    <s v="n"/>
    <m/>
    <s v=""/>
    <n v="6"/>
  </r>
  <r>
    <x v="282"/>
    <x v="151"/>
    <d v="2026-02-13T00:00:00"/>
    <x v="0"/>
    <d v="2026-02-17T00:00:00"/>
    <n v="2"/>
    <s v="23121/7885"/>
    <x v="1"/>
    <x v="0"/>
    <s v="A 10  gyűjtőkarika kapcsolószemmel 3150 kg"/>
    <n v="4"/>
    <n v="530.66"/>
    <n v="2122.64"/>
    <n v="2.16"/>
    <s v="EUR"/>
    <n v="385.97"/>
    <n v="2540"/>
    <n v="833.7"/>
    <n v="3334.8"/>
    <n v="0"/>
    <n v="0"/>
    <x v="14"/>
    <n v="1212.1600000000003"/>
    <s v="n"/>
    <m/>
    <s v=""/>
    <n v="8.64"/>
  </r>
  <r>
    <x v="282"/>
    <x v="151"/>
    <d v="2026-02-13T00:00:00"/>
    <x v="0"/>
    <d v="2026-02-17T00:00:00"/>
    <n v="2"/>
    <s v="2416/15475"/>
    <x v="4"/>
    <x v="0"/>
    <s v="25 PSO sekli EN13889"/>
    <n v="4"/>
    <n v="16902.82"/>
    <n v="67611.28"/>
    <n v="69.66"/>
    <s v="EUR"/>
    <n v="385.97"/>
    <n v="43690"/>
    <n v="26886.67"/>
    <n v="107546.68"/>
    <n v="0"/>
    <n v="0"/>
    <x v="14"/>
    <n v="39935.399999999994"/>
    <s v="n"/>
    <m/>
    <s v=""/>
    <n v="278.64"/>
  </r>
  <r>
    <x v="282"/>
    <x v="151"/>
    <d v="2026-02-13T00:00:00"/>
    <x v="0"/>
    <d v="2026-02-17T00:00:00"/>
    <n v="2"/>
    <s v="2416/15474"/>
    <x v="4"/>
    <x v="0"/>
    <s v="17  PSO sekli EN13889"/>
    <n v="5"/>
    <n v="11528.34"/>
    <n v="57641.7"/>
    <n v="47.05"/>
    <s v="EUR"/>
    <n v="385.97"/>
    <n v="29480"/>
    <n v="18159.89"/>
    <n v="90799.45"/>
    <n v="0"/>
    <n v="0"/>
    <x v="14"/>
    <n v="33157.75"/>
    <s v="n"/>
    <m/>
    <s v=""/>
    <n v="235.25"/>
  </r>
  <r>
    <x v="283"/>
    <x v="151"/>
    <d v="2026-02-13T00:00:00"/>
    <x v="0"/>
    <d v="2026-02-17T00:00:00"/>
    <n v="2"/>
    <s v="21115/46"/>
    <x v="2"/>
    <x v="0"/>
    <s v="irs 50   2,0/4 m körkötél"/>
    <n v="20"/>
    <n v="1680.79"/>
    <n v="33615.800000000003"/>
    <n v="5.32"/>
    <s v="EUR"/>
    <n v="384.41"/>
    <n v="7700"/>
    <n v="2045.06"/>
    <n v="40901.199999999997"/>
    <n v="0"/>
    <n v="0"/>
    <x v="14"/>
    <n v="7285.3999999999942"/>
    <s v="n"/>
    <m/>
    <s v=""/>
    <n v="106.4"/>
  </r>
  <r>
    <x v="283"/>
    <x v="151"/>
    <d v="2026-02-13T00:00:00"/>
    <x v="0"/>
    <d v="2026-02-17T00:00:00"/>
    <n v="2"/>
    <s v="21115/45"/>
    <x v="2"/>
    <x v="0"/>
    <s v="irs 50   1,5/3 m körkötél"/>
    <n v="15"/>
    <n v="1312.13"/>
    <n v="19681.95"/>
    <n v="4.07"/>
    <s v="EUR"/>
    <n v="384.41"/>
    <n v="6200"/>
    <n v="1564.55"/>
    <n v="23468.25"/>
    <n v="0"/>
    <n v="0"/>
    <x v="14"/>
    <n v="3786.2999999999993"/>
    <s v="n"/>
    <m/>
    <s v=""/>
    <n v="61.050000000000004"/>
  </r>
  <r>
    <x v="283"/>
    <x v="151"/>
    <d v="2026-02-13T00:00:00"/>
    <x v="0"/>
    <d v="2026-02-17T00:00:00"/>
    <n v="2"/>
    <s v="21115/44"/>
    <x v="2"/>
    <x v="0"/>
    <s v="irs 50   1,0/2 m körkötél"/>
    <n v="40"/>
    <n v="935.74"/>
    <n v="37429.599999999999"/>
    <n v="2.92"/>
    <s v="EUR"/>
    <n v="384.41"/>
    <n v="4700"/>
    <n v="1122.48"/>
    <n v="44899.199999999997"/>
    <n v="0"/>
    <n v="0"/>
    <x v="14"/>
    <n v="7469.5999999999985"/>
    <s v="n"/>
    <m/>
    <s v=""/>
    <n v="116.8"/>
  </r>
  <r>
    <x v="283"/>
    <x v="151"/>
    <d v="2026-02-13T00:00:00"/>
    <x v="0"/>
    <d v="2026-02-17T00:00:00"/>
    <n v="2"/>
    <s v="21113/24"/>
    <x v="2"/>
    <x v="0"/>
    <s v="irs 30  1,0/2 m körkötél"/>
    <n v="35"/>
    <n v="552.94000000000005"/>
    <n v="19352.900000000001"/>
    <n v="1.75"/>
    <s v="EUR"/>
    <n v="384.41"/>
    <n v="3500"/>
    <n v="672.72"/>
    <n v="23545.200000000001"/>
    <n v="0"/>
    <n v="0"/>
    <x v="14"/>
    <n v="4192.2999999999993"/>
    <s v="n"/>
    <m/>
    <s v=""/>
    <n v="61.25"/>
  </r>
  <r>
    <x v="283"/>
    <x v="151"/>
    <d v="2026-02-13T00:00:00"/>
    <x v="0"/>
    <d v="2026-02-17T00:00:00"/>
    <n v="2"/>
    <s v="21113/28"/>
    <x v="2"/>
    <x v="0"/>
    <s v="irs 30   3,0/6 m körkötél"/>
    <n v="60"/>
    <n v="1537.05"/>
    <n v="92223"/>
    <n v="4.79"/>
    <s v="EUR"/>
    <n v="384.41"/>
    <n v="7500"/>
    <n v="1841.32"/>
    <n v="110479.2"/>
    <n v="0"/>
    <n v="0"/>
    <x v="14"/>
    <n v="18256.199999999997"/>
    <s v="n"/>
    <m/>
    <s v=""/>
    <n v="287.39999999999998"/>
  </r>
  <r>
    <x v="283"/>
    <x v="151"/>
    <d v="2026-02-13T00:00:00"/>
    <x v="0"/>
    <d v="2026-02-17T00:00:00"/>
    <n v="2"/>
    <s v="21113/26"/>
    <x v="2"/>
    <x v="0"/>
    <s v="irs 30   2,0/4 m körkötél"/>
    <n v="60"/>
    <n v="1079.97"/>
    <n v="64798.200000000004"/>
    <n v="3.31"/>
    <s v="EUR"/>
    <n v="384.41"/>
    <n v="5500"/>
    <n v="1272.4000000000001"/>
    <n v="76344"/>
    <n v="0"/>
    <n v="0"/>
    <x v="14"/>
    <n v="11545.799999999996"/>
    <s v="n"/>
    <m/>
    <s v=""/>
    <n v="198.6"/>
  </r>
  <r>
    <x v="283"/>
    <x v="151"/>
    <d v="2026-02-13T00:00:00"/>
    <x v="0"/>
    <d v="2026-02-17T00:00:00"/>
    <n v="2"/>
    <s v="21112/17"/>
    <x v="2"/>
    <x v="0"/>
    <s v="irs 20  3,0/6  m körkötél"/>
    <n v="30"/>
    <n v="1195.1600000000001"/>
    <n v="35854.800000000003"/>
    <n v="3.78"/>
    <s v="EUR"/>
    <n v="384.41"/>
    <n v="5800"/>
    <n v="1453.07"/>
    <n v="43592.1"/>
    <n v="0"/>
    <n v="0"/>
    <x v="14"/>
    <n v="7737.2999999999956"/>
    <s v="n"/>
    <m/>
    <s v=""/>
    <n v="113.39999999999999"/>
  </r>
  <r>
    <x v="283"/>
    <x v="151"/>
    <d v="2026-02-13T00:00:00"/>
    <x v="0"/>
    <d v="2026-02-17T00:00:00"/>
    <n v="2"/>
    <s v="21112/15"/>
    <x v="2"/>
    <x v="0"/>
    <s v="irs 20  2,0/4  m körkötél"/>
    <n v="54"/>
    <n v="847.79"/>
    <n v="45780.659999999996"/>
    <n v="2.5"/>
    <s v="EUR"/>
    <n v="384.41"/>
    <n v="4200"/>
    <n v="961.03"/>
    <n v="51895.619999999995"/>
    <n v="0"/>
    <n v="0"/>
    <x v="14"/>
    <n v="6114.9599999999991"/>
    <s v="n"/>
    <m/>
    <s v=""/>
    <n v="135"/>
  </r>
  <r>
    <x v="283"/>
    <x v="151"/>
    <d v="2026-02-13T00:00:00"/>
    <x v="0"/>
    <d v="2026-02-17T00:00:00"/>
    <n v="2"/>
    <s v="21112/13"/>
    <x v="2"/>
    <x v="0"/>
    <s v="irs 20   1,0/2  m körkötél"/>
    <n v="50"/>
    <n v="420.21"/>
    <n v="21010.5"/>
    <n v="1.32"/>
    <s v="EUR"/>
    <n v="384.41"/>
    <n v="2600"/>
    <n v="507.42"/>
    <n v="25371"/>
    <n v="0"/>
    <n v="0"/>
    <x v="14"/>
    <n v="4360.5"/>
    <s v="n"/>
    <m/>
    <s v=""/>
    <n v="66"/>
  </r>
  <r>
    <x v="283"/>
    <x v="151"/>
    <d v="2026-02-13T00:00:00"/>
    <x v="0"/>
    <d v="2026-02-17T00:00:00"/>
    <n v="2"/>
    <s v="21111/4"/>
    <x v="2"/>
    <x v="0"/>
    <s v="irs 10 2,0/4  m körkötél"/>
    <n v="40"/>
    <n v="593.86"/>
    <n v="23754.400000000001"/>
    <n v="1.63"/>
    <s v="EUR"/>
    <n v="384.41"/>
    <n v="2700"/>
    <n v="626.59"/>
    <n v="25063.600000000002"/>
    <n v="0"/>
    <n v="0"/>
    <x v="14"/>
    <n v="1309.2000000000007"/>
    <s v="n"/>
    <m/>
    <s v=""/>
    <n v="65.199999999999989"/>
  </r>
  <r>
    <x v="283"/>
    <x v="151"/>
    <d v="2026-02-13T00:00:00"/>
    <x v="0"/>
    <d v="2026-02-17T00:00:00"/>
    <n v="2"/>
    <s v="21111/6"/>
    <x v="2"/>
    <x v="0"/>
    <s v="irs 10  3,0/6  m körkötél"/>
    <n v="30"/>
    <n v="837.51"/>
    <n v="25125.3"/>
    <n v="2.4300000000000002"/>
    <s v="EUR"/>
    <n v="384.41"/>
    <n v="3700"/>
    <n v="934.12"/>
    <n v="28023.599999999999"/>
    <n v="0"/>
    <n v="0"/>
    <x v="14"/>
    <n v="2898.2999999999993"/>
    <s v="n"/>
    <m/>
    <s v=""/>
    <n v="72.900000000000006"/>
  </r>
  <r>
    <x v="283"/>
    <x v="151"/>
    <d v="2026-02-13T00:00:00"/>
    <x v="0"/>
    <d v="2026-02-17T00:00:00"/>
    <n v="2"/>
    <s v="21111/3"/>
    <x v="2"/>
    <x v="0"/>
    <s v="irs 10  1,5/3  m körkötél"/>
    <n v="10"/>
    <n v="383.14"/>
    <n v="3831.3999999999996"/>
    <n v="1.23"/>
    <s v="EUR"/>
    <n v="384.41"/>
    <n v="2200"/>
    <n v="472.82"/>
    <n v="4728.2"/>
    <n v="0"/>
    <n v="0"/>
    <x v="14"/>
    <n v="896.80000000000018"/>
    <s v="n"/>
    <m/>
    <s v=""/>
    <n v="12.3"/>
  </r>
  <r>
    <x v="283"/>
    <x v="151"/>
    <d v="2026-02-13T00:00:00"/>
    <x v="0"/>
    <d v="2026-02-17T00:00:00"/>
    <n v="2"/>
    <s v="21111/2"/>
    <x v="2"/>
    <x v="0"/>
    <s v="irs 10  1,0/2  m körkötél"/>
    <n v="60"/>
    <n v="297.77999999999997"/>
    <n v="17866.8"/>
    <n v="0.87"/>
    <s v="EUR"/>
    <n v="384.41"/>
    <n v="1700"/>
    <n v="334.44"/>
    <n v="20066.400000000001"/>
    <n v="0"/>
    <n v="0"/>
    <x v="14"/>
    <n v="2199.6000000000022"/>
    <s v="n"/>
    <m/>
    <s v=""/>
    <n v="52.2"/>
  </r>
  <r>
    <x v="283"/>
    <x v="151"/>
    <d v="2026-02-13T00:00:00"/>
    <x v="0"/>
    <d v="2026-02-17T00:00:00"/>
    <n v="2"/>
    <s v="21215/123"/>
    <x v="2"/>
    <x v="0"/>
    <s v="id 500  4,0 m füles heveder"/>
    <n v="18"/>
    <n v="2918.72"/>
    <n v="52536.959999999999"/>
    <n v="9.3800000000000008"/>
    <s v="EUR"/>
    <n v="384.41"/>
    <n v="14000"/>
    <n v="3605.77"/>
    <n v="64903.86"/>
    <n v="0"/>
    <n v="0"/>
    <x v="14"/>
    <n v="12366.900000000001"/>
    <s v="n"/>
    <m/>
    <s v=""/>
    <n v="168.84"/>
  </r>
  <r>
    <x v="283"/>
    <x v="151"/>
    <d v="2026-02-13T00:00:00"/>
    <x v="0"/>
    <d v="2026-02-17T00:00:00"/>
    <n v="2"/>
    <s v="21215/122"/>
    <x v="2"/>
    <x v="0"/>
    <s v="id 500  3,0 m füles heveder"/>
    <n v="24"/>
    <n v="2373.0700000000002"/>
    <n v="56953.680000000008"/>
    <n v="7.31"/>
    <s v="EUR"/>
    <n v="384.41"/>
    <n v="11000"/>
    <n v="2810.04"/>
    <n v="67440.959999999992"/>
    <n v="0"/>
    <n v="0"/>
    <x v="14"/>
    <n v="10487.279999999984"/>
    <s v="n"/>
    <m/>
    <s v=""/>
    <n v="175.44"/>
  </r>
  <r>
    <x v="283"/>
    <x v="151"/>
    <d v="2026-02-13T00:00:00"/>
    <x v="0"/>
    <d v="2026-02-17T00:00:00"/>
    <n v="2"/>
    <s v="21215/124"/>
    <x v="2"/>
    <x v="0"/>
    <s v="id 500   8,0 m füles heveder"/>
    <n v="4"/>
    <n v="5467.07"/>
    <n v="21868.28"/>
    <n v="17.600000000000001"/>
    <s v="EUR"/>
    <n v="384.41"/>
    <n v="26000"/>
    <n v="6765.62"/>
    <n v="27062.48"/>
    <n v="0"/>
    <n v="0"/>
    <x v="14"/>
    <n v="5194.2000000000007"/>
    <s v="n"/>
    <m/>
    <s v=""/>
    <n v="70.400000000000006"/>
  </r>
  <r>
    <x v="283"/>
    <x v="151"/>
    <d v="2026-02-13T00:00:00"/>
    <x v="0"/>
    <d v="2026-02-17T00:00:00"/>
    <n v="2"/>
    <s v="21215/894"/>
    <x v="2"/>
    <x v="0"/>
    <s v="id 500   5,0 m füles heveder"/>
    <n v="10"/>
    <n v="4137.0200000000004"/>
    <n v="41370.200000000004"/>
    <n v="11.34"/>
    <s v="EUR"/>
    <n v="384.41"/>
    <n v="17000"/>
    <n v="4359.21"/>
    <n v="43592.1"/>
    <n v="0"/>
    <n v="0"/>
    <x v="14"/>
    <n v="2221.8999999999942"/>
    <s v="n"/>
    <m/>
    <s v=""/>
    <n v="113.4"/>
  </r>
  <r>
    <x v="283"/>
    <x v="151"/>
    <d v="2026-02-13T00:00:00"/>
    <x v="0"/>
    <d v="2026-02-17T00:00:00"/>
    <n v="2"/>
    <s v="21213/110"/>
    <x v="2"/>
    <x v="0"/>
    <s v="id 300  6,0 m füles heveder"/>
    <n v="32"/>
    <n v="2449.8000000000002"/>
    <n v="78393.600000000006"/>
    <n v="7.56"/>
    <s v="EUR"/>
    <n v="384.41"/>
    <n v="11000"/>
    <n v="2906.14"/>
    <n v="92996.479999999996"/>
    <n v="0"/>
    <n v="0"/>
    <x v="14"/>
    <n v="14602.87999999999"/>
    <s v="n"/>
    <m/>
    <s v=""/>
    <n v="241.92"/>
  </r>
  <r>
    <x v="283"/>
    <x v="151"/>
    <d v="2026-02-13T00:00:00"/>
    <x v="0"/>
    <d v="2026-02-17T00:00:00"/>
    <n v="2"/>
    <s v="21213/109"/>
    <x v="2"/>
    <x v="0"/>
    <s v="id 300  5,0 m füles heveder"/>
    <n v="20"/>
    <n v="1968.08"/>
    <n v="39361.599999999999"/>
    <n v="6.32"/>
    <s v="EUR"/>
    <n v="384.41"/>
    <n v="9400"/>
    <n v="2429.4699999999998"/>
    <n v="48589.399999999994"/>
    <n v="0"/>
    <n v="0"/>
    <x v="14"/>
    <n v="9227.7999999999956"/>
    <s v="n"/>
    <m/>
    <s v=""/>
    <n v="126.4"/>
  </r>
  <r>
    <x v="283"/>
    <x v="151"/>
    <d v="2026-02-13T00:00:00"/>
    <x v="0"/>
    <d v="2026-02-17T00:00:00"/>
    <n v="2"/>
    <s v="21213/108"/>
    <x v="2"/>
    <x v="0"/>
    <s v="id 300   4,0 m füles heveder"/>
    <n v="24"/>
    <n v="1648.41"/>
    <n v="39561.840000000004"/>
    <n v="5.3"/>
    <s v="EUR"/>
    <n v="384.41"/>
    <n v="7800"/>
    <n v="2037.37"/>
    <n v="48896.88"/>
    <n v="0"/>
    <n v="0"/>
    <x v="14"/>
    <n v="9335.0399999999936"/>
    <s v="n"/>
    <m/>
    <s v=""/>
    <n v="127.19999999999999"/>
  </r>
  <r>
    <x v="283"/>
    <x v="151"/>
    <d v="2026-02-13T00:00:00"/>
    <x v="0"/>
    <d v="2026-02-17T00:00:00"/>
    <n v="2"/>
    <s v="21213/107"/>
    <x v="2"/>
    <x v="0"/>
    <s v="id 300   3,0 m füles heveder"/>
    <n v="30"/>
    <n v="1357.47"/>
    <n v="40724.1"/>
    <n v="4.09"/>
    <s v="EUR"/>
    <n v="384.41"/>
    <n v="6200"/>
    <n v="1572.24"/>
    <n v="47167.199999999997"/>
    <n v="0"/>
    <n v="0"/>
    <x v="14"/>
    <n v="6443.0999999999985"/>
    <s v="n"/>
    <m/>
    <s v=""/>
    <n v="122.69999999999999"/>
  </r>
  <r>
    <x v="283"/>
    <x v="151"/>
    <d v="2026-02-13T00:00:00"/>
    <x v="0"/>
    <d v="2026-02-17T00:00:00"/>
    <n v="2"/>
    <s v="21213/106"/>
    <x v="2"/>
    <x v="0"/>
    <s v="id 300   2,0 m füles heveder"/>
    <n v="20"/>
    <n v="1037.28"/>
    <n v="20745.599999999999"/>
    <n v="2.99"/>
    <s v="EUR"/>
    <n v="384.41"/>
    <n v="4600"/>
    <n v="1149.3900000000001"/>
    <n v="22987.800000000003"/>
    <n v="0"/>
    <n v="0"/>
    <x v="14"/>
    <n v="2242.2000000000044"/>
    <s v="n"/>
    <m/>
    <s v=""/>
    <n v="59.800000000000004"/>
  </r>
  <r>
    <x v="283"/>
    <x v="151"/>
    <d v="2026-02-13T00:00:00"/>
    <x v="0"/>
    <d v="2026-02-17T00:00:00"/>
    <n v="2"/>
    <s v="21212/101"/>
    <x v="2"/>
    <x v="0"/>
    <s v="id 200  6,0 m füles heveder"/>
    <n v="24"/>
    <n v="1658.44"/>
    <n v="39802.559999999998"/>
    <n v="4.91"/>
    <s v="EUR"/>
    <n v="384.41"/>
    <n v="7000"/>
    <n v="1887.45"/>
    <n v="45298.8"/>
    <n v="0"/>
    <n v="0"/>
    <x v="14"/>
    <n v="5496.2400000000052"/>
    <s v="n"/>
    <m/>
    <s v=""/>
    <n v="117.84"/>
  </r>
  <r>
    <x v="283"/>
    <x v="151"/>
    <d v="2026-02-13T00:00:00"/>
    <x v="0"/>
    <d v="2026-02-17T00:00:00"/>
    <n v="2"/>
    <s v="21212/100"/>
    <x v="2"/>
    <x v="0"/>
    <s v="id 200   5,0 m füles heveder"/>
    <n v="15"/>
    <n v="1362.37"/>
    <n v="20435.55"/>
    <n v="4.21"/>
    <s v="EUR"/>
    <n v="384.41"/>
    <n v="6000"/>
    <n v="1618.37"/>
    <n v="24275.55"/>
    <n v="0"/>
    <n v="0"/>
    <x v="14"/>
    <n v="3840"/>
    <s v="n"/>
    <m/>
    <s v=""/>
    <n v="63.15"/>
  </r>
  <r>
    <x v="283"/>
    <x v="151"/>
    <d v="2026-02-13T00:00:00"/>
    <x v="0"/>
    <d v="2026-02-17T00:00:00"/>
    <n v="2"/>
    <s v="21212/99"/>
    <x v="2"/>
    <x v="0"/>
    <s v="id 200   4,0 m füles heveder"/>
    <n v="40"/>
    <n v="1113.1199999999999"/>
    <n v="44524.799999999996"/>
    <n v="3.47"/>
    <s v="EUR"/>
    <n v="384.41"/>
    <n v="5000"/>
    <n v="1333.9"/>
    <n v="53356"/>
    <n v="0"/>
    <n v="0"/>
    <x v="14"/>
    <n v="8831.2000000000044"/>
    <s v="n"/>
    <m/>
    <s v=""/>
    <n v="138.80000000000001"/>
  </r>
  <r>
    <x v="283"/>
    <x v="151"/>
    <d v="2026-02-13T00:00:00"/>
    <x v="0"/>
    <d v="2026-02-17T00:00:00"/>
    <n v="2"/>
    <s v="21212/98"/>
    <x v="2"/>
    <x v="0"/>
    <s v="id 200   3,0 m füles heveder"/>
    <n v="32"/>
    <n v="889.9"/>
    <n v="28476.799999999999"/>
    <n v="2.73"/>
    <s v="EUR"/>
    <n v="384.41"/>
    <n v="4000"/>
    <n v="1049.44"/>
    <n v="33582.080000000002"/>
    <n v="0"/>
    <n v="0"/>
    <x v="14"/>
    <n v="5105.2800000000025"/>
    <s v="n"/>
    <m/>
    <s v=""/>
    <n v="87.36"/>
  </r>
  <r>
    <x v="283"/>
    <x v="151"/>
    <d v="2026-02-13T00:00:00"/>
    <x v="0"/>
    <d v="2026-02-17T00:00:00"/>
    <n v="2"/>
    <s v="21211/88"/>
    <x v="2"/>
    <x v="0"/>
    <s v="id 100   2,0 m füles heveder"/>
    <n v="60"/>
    <n v="340.7"/>
    <n v="20442"/>
    <n v="1.0900000000000001"/>
    <s v="EUR"/>
    <n v="384.41"/>
    <n v="1600"/>
    <n v="419.01"/>
    <n v="25140.6"/>
    <n v="0"/>
    <n v="0"/>
    <x v="14"/>
    <n v="4698.5999999999985"/>
    <s v="n"/>
    <m/>
    <s v=""/>
    <n v="65.400000000000006"/>
  </r>
  <r>
    <x v="283"/>
    <x v="151"/>
    <d v="2026-02-13T00:00:00"/>
    <x v="0"/>
    <d v="2026-02-17T00:00:00"/>
    <n v="2"/>
    <s v="21211/86"/>
    <x v="2"/>
    <x v="0"/>
    <s v="id 100   1,0 m füles heveder"/>
    <n v="30"/>
    <n v="217.79"/>
    <n v="6533.7"/>
    <n v="0.7"/>
    <s v="EUR"/>
    <n v="384.41"/>
    <n v="1000"/>
    <n v="269.08999999999997"/>
    <n v="8072.6999999999989"/>
    <n v="0"/>
    <n v="0"/>
    <x v="14"/>
    <n v="1538.9999999999991"/>
    <s v="n"/>
    <m/>
    <s v=""/>
    <n v="21"/>
  </r>
  <r>
    <x v="283"/>
    <x v="151"/>
    <d v="2026-02-13T00:00:00"/>
    <x v="0"/>
    <d v="2026-02-17T00:00:00"/>
    <n v="2"/>
    <s v="2102/1022"/>
    <x v="3"/>
    <x v="1"/>
    <s v="Csomagolási díj"/>
    <n v="2"/>
    <n v="1900"/>
    <n v="3800"/>
    <n v="6"/>
    <s v="EUR"/>
    <n v="384.41"/>
    <n v="3500"/>
    <n v="2306.46"/>
    <n v="4612.92"/>
    <n v="0"/>
    <n v="0"/>
    <x v="14"/>
    <n v="812.92000000000007"/>
    <s v="n"/>
    <m/>
    <s v=""/>
    <n v="12"/>
  </r>
  <r>
    <x v="283"/>
    <x v="151"/>
    <d v="2026-02-13T00:00:00"/>
    <x v="0"/>
    <d v="2026-02-17T00:00:00"/>
    <n v="2"/>
    <s v="4111/256"/>
    <x v="0"/>
    <x v="0"/>
    <s v="50/2 hh  10 m rakományrögzítő 11077"/>
    <n v="60"/>
    <n v="2165.5100000000002"/>
    <n v="129930.6"/>
    <n v="4.99"/>
    <s v="EUR"/>
    <n v="384.41"/>
    <n v="4800"/>
    <n v="1918.21"/>
    <n v="115092.6"/>
    <n v="0"/>
    <n v="0"/>
    <x v="14"/>
    <n v="-14838"/>
    <s v="n"/>
    <m/>
    <s v=""/>
    <n v="299.40000000000003"/>
  </r>
  <r>
    <x v="283"/>
    <x v="151"/>
    <d v="2026-02-13T00:00:00"/>
    <x v="0"/>
    <d v="2026-02-17T00:00:00"/>
    <n v="2"/>
    <s v="4111/236"/>
    <x v="0"/>
    <x v="0"/>
    <s v="35/1 hh  6,0 m rakományrögzítő 11074"/>
    <n v="40"/>
    <n v="776.81"/>
    <n v="31072.399999999998"/>
    <n v="2.33"/>
    <s v="EUR"/>
    <n v="384.41"/>
    <n v="2000"/>
    <n v="895.68"/>
    <n v="35827.199999999997"/>
    <n v="0"/>
    <n v="0"/>
    <x v="14"/>
    <n v="4754.7999999999993"/>
    <s v="n"/>
    <m/>
    <s v=""/>
    <n v="93.2"/>
  </r>
  <r>
    <x v="284"/>
    <x v="151"/>
    <d v="2026-02-13T00:00:00"/>
    <x v="0"/>
    <d v="2026-02-17T00:00:00"/>
    <n v="2"/>
    <s v="13113/10172"/>
    <x v="7"/>
    <x v="0"/>
    <s v="OCS-5-Y    könnyített darumérleg 5000 kg"/>
    <n v="1"/>
    <n v="67993.98"/>
    <n v="67993.98"/>
    <n v="184.65"/>
    <s v="EUR"/>
    <n v="384.41"/>
    <n v="277800"/>
    <n v="70981.3"/>
    <n v="70981.3"/>
    <n v="0"/>
    <n v="0"/>
    <x v="14"/>
    <n v="2987.320000000007"/>
    <s v="n"/>
    <m/>
    <s v=""/>
    <n v="184.65"/>
  </r>
  <r>
    <x v="284"/>
    <x v="151"/>
    <d v="2026-02-13T00:00:00"/>
    <x v="0"/>
    <d v="2026-02-17T00:00:00"/>
    <n v="2"/>
    <s v="1314/910"/>
    <x v="7"/>
    <x v="0"/>
    <s v="KML-C 2000 futómacska lánccal 160-305 mm"/>
    <n v="2"/>
    <n v="20486.84"/>
    <n v="40973.68"/>
    <n v="64.5"/>
    <s v="EUR"/>
    <n v="384.41"/>
    <n v="49400"/>
    <n v="24794.45"/>
    <n v="49588.9"/>
    <n v="0"/>
    <n v="0"/>
    <x v="14"/>
    <n v="8615.2200000000012"/>
    <s v="n"/>
    <m/>
    <s v=""/>
    <n v="129"/>
  </r>
  <r>
    <x v="284"/>
    <x v="151"/>
    <d v="2026-02-13T00:00:00"/>
    <x v="0"/>
    <d v="2026-02-17T00:00:00"/>
    <n v="2"/>
    <s v="1314/520"/>
    <x v="7"/>
    <x v="0"/>
    <s v="KML-C 1000  futómacska lánccal 160-305 mm"/>
    <n v="2"/>
    <n v="19113.98"/>
    <n v="38227.96"/>
    <n v="58.22"/>
    <s v="EUR"/>
    <n v="384.41"/>
    <n v="50330"/>
    <n v="22380.35"/>
    <n v="44760.7"/>
    <n v="0"/>
    <n v="0"/>
    <x v="14"/>
    <n v="6532.739999999998"/>
    <s v="n"/>
    <m/>
    <s v=""/>
    <n v="116.44"/>
  </r>
  <r>
    <x v="284"/>
    <x v="151"/>
    <d v="2026-02-13T00:00:00"/>
    <x v="0"/>
    <d v="2026-02-17T00:00:00"/>
    <n v="2"/>
    <s v="1313/519"/>
    <x v="7"/>
    <x v="0"/>
    <s v="KML 2000  futómacska lánccal 88-203 mm"/>
    <n v="2"/>
    <n v="33292.089999999997"/>
    <n v="66584.179999999993"/>
    <n v="96.45"/>
    <s v="EUR"/>
    <n v="384.41"/>
    <n v="87510"/>
    <n v="37076.339999999997"/>
    <n v="74152.679999999993"/>
    <n v="0"/>
    <n v="0"/>
    <x v="14"/>
    <n v="7568.5"/>
    <s v="n"/>
    <m/>
    <s v=""/>
    <n v="192.9"/>
  </r>
  <r>
    <x v="284"/>
    <x v="151"/>
    <d v="2026-02-13T00:00:00"/>
    <x v="0"/>
    <d v="2026-02-17T00:00:00"/>
    <n v="2"/>
    <s v="1313/518"/>
    <x v="7"/>
    <x v="0"/>
    <s v="KML 1000  futómacska lánccal 64-203 mm"/>
    <n v="4"/>
    <n v="18425.96"/>
    <n v="73703.839999999997"/>
    <n v="55.9"/>
    <s v="EUR"/>
    <n v="384.41"/>
    <n v="54370"/>
    <n v="21488.52"/>
    <n v="85954.08"/>
    <n v="0"/>
    <n v="0"/>
    <x v="14"/>
    <n v="12250.240000000005"/>
    <s v="n"/>
    <m/>
    <s v=""/>
    <n v="223.6"/>
  </r>
  <r>
    <x v="284"/>
    <x v="151"/>
    <d v="2026-02-13T00:00:00"/>
    <x v="0"/>
    <d v="2026-02-17T00:00:00"/>
    <n v="2"/>
    <s v="2612/15276"/>
    <x v="16"/>
    <x v="0"/>
    <s v="KME 600 C emelőmágnes 600 kg"/>
    <n v="2"/>
    <n v="58108.42"/>
    <n v="116216.84"/>
    <n v="161.97999999999999"/>
    <s v="EUR"/>
    <n v="384.41"/>
    <n v="220000"/>
    <n v="62266.73"/>
    <n v="124533.46"/>
    <n v="0"/>
    <n v="0"/>
    <x v="14"/>
    <n v="8316.6200000000099"/>
    <s v="n"/>
    <m/>
    <s v=""/>
    <n v="323.95999999999998"/>
  </r>
  <r>
    <x v="284"/>
    <x v="151"/>
    <d v="2026-02-13T00:00:00"/>
    <x v="0"/>
    <d v="2026-02-17T00:00:00"/>
    <n v="2"/>
    <s v="2612/15274"/>
    <x v="16"/>
    <x v="0"/>
    <s v="KME 100 C emelőmágnes 100 kg"/>
    <n v="5"/>
    <n v="16810.95"/>
    <n v="84054.75"/>
    <n v="52.99"/>
    <s v="EUR"/>
    <n v="384.41"/>
    <n v="88000"/>
    <n v="20369.89"/>
    <n v="101849.45"/>
    <n v="0"/>
    <n v="0"/>
    <x v="14"/>
    <n v="17794.699999999997"/>
    <s v="n"/>
    <m/>
    <s v=""/>
    <n v="264.95"/>
  </r>
  <r>
    <x v="284"/>
    <x v="151"/>
    <d v="2026-02-13T00:00:00"/>
    <x v="0"/>
    <d v="2026-02-17T00:00:00"/>
    <n v="2"/>
    <s v="134/469"/>
    <x v="7"/>
    <x v="0"/>
    <s v="KKV 3200  kötélvonszoló 20 m kötéllel"/>
    <n v="2"/>
    <n v="49286.85"/>
    <n v="98573.7"/>
    <n v="148.29"/>
    <s v="EUR"/>
    <n v="384.41"/>
    <n v="160390"/>
    <n v="57004.160000000003"/>
    <n v="114008.32000000001"/>
    <n v="0"/>
    <n v="0"/>
    <x v="14"/>
    <n v="15434.62000000001"/>
    <s v="n"/>
    <m/>
    <s v=""/>
    <n v="296.58"/>
  </r>
  <r>
    <x v="284"/>
    <x v="151"/>
    <d v="2026-02-13T00:00:00"/>
    <x v="0"/>
    <d v="2026-02-17T00:00:00"/>
    <n v="2"/>
    <s v="134/468"/>
    <x v="7"/>
    <x v="0"/>
    <s v="KKV 1600 kötélvonszoló 20 m kötéllel"/>
    <n v="2"/>
    <n v="31612.84"/>
    <n v="63225.68"/>
    <n v="88.49"/>
    <s v="EUR"/>
    <n v="384.41"/>
    <n v="92090"/>
    <n v="34016.44"/>
    <n v="68032.88"/>
    <n v="0"/>
    <n v="0"/>
    <x v="14"/>
    <n v="4807.2000000000044"/>
    <s v="n"/>
    <m/>
    <s v=""/>
    <n v="176.98"/>
  </r>
  <r>
    <x v="284"/>
    <x v="151"/>
    <d v="2026-02-13T00:00:00"/>
    <x v="0"/>
    <d v="2026-02-17T00:00:00"/>
    <n v="2"/>
    <s v="1311/906"/>
    <x v="7"/>
    <x v="0"/>
    <s v="GLE 5000 3,0 m kézi láncos emelő"/>
    <n v="4"/>
    <n v="28326.29"/>
    <n v="113305.16"/>
    <n v="85.36"/>
    <s v="EUR"/>
    <n v="384.41"/>
    <n v="140030"/>
    <n v="32813.24"/>
    <n v="131252.96"/>
    <n v="0"/>
    <n v="0"/>
    <x v="14"/>
    <n v="17947.799999999988"/>
    <s v="n"/>
    <m/>
    <s v=""/>
    <n v="341.44"/>
  </r>
  <r>
    <x v="284"/>
    <x v="151"/>
    <d v="2026-02-13T00:00:00"/>
    <x v="0"/>
    <d v="2026-02-17T00:00:00"/>
    <n v="2"/>
    <s v="1311/460"/>
    <x v="7"/>
    <x v="0"/>
    <s v="GLE 500  3,0 m kézi láncos emelő"/>
    <n v="10"/>
    <n v="10208.959999999999"/>
    <n v="102089.59999999999"/>
    <n v="31.37"/>
    <s v="EUR"/>
    <n v="384.41"/>
    <n v="51470"/>
    <n v="12058.94"/>
    <n v="120589.40000000001"/>
    <n v="0"/>
    <n v="0"/>
    <x v="14"/>
    <n v="18499.800000000017"/>
    <s v="n"/>
    <m/>
    <s v=""/>
    <n v="313.7"/>
  </r>
  <r>
    <x v="284"/>
    <x v="151"/>
    <d v="2026-02-13T00:00:00"/>
    <x v="0"/>
    <d v="2026-02-17T00:00:00"/>
    <n v="2"/>
    <s v="1311/459"/>
    <x v="7"/>
    <x v="0"/>
    <s v="GLE 3000 3,0 m kézi láncos emelő"/>
    <n v="10"/>
    <n v="21507.41"/>
    <n v="215074.1"/>
    <n v="61.89"/>
    <s v="EUR"/>
    <n v="384.41"/>
    <n v="100610"/>
    <n v="23791.14"/>
    <n v="237911.4"/>
    <n v="0"/>
    <n v="0"/>
    <x v="14"/>
    <n v="22837.299999999988"/>
    <s v="n"/>
    <m/>
    <s v=""/>
    <n v="618.9"/>
  </r>
  <r>
    <x v="284"/>
    <x v="151"/>
    <d v="2026-02-13T00:00:00"/>
    <x v="0"/>
    <d v="2026-02-17T00:00:00"/>
    <n v="2"/>
    <s v="1311/458"/>
    <x v="7"/>
    <x v="0"/>
    <s v="GLE 2000  3,0 m kézi láncos emelő"/>
    <n v="10"/>
    <n v="13922.38"/>
    <n v="139223.79999999999"/>
    <n v="42.2"/>
    <s v="EUR"/>
    <n v="384.41"/>
    <n v="69280"/>
    <n v="16222.1"/>
    <n v="162221"/>
    <n v="0"/>
    <n v="0"/>
    <x v="14"/>
    <n v="22997.200000000012"/>
    <s v="n"/>
    <m/>
    <s v=""/>
    <n v="422"/>
  </r>
  <r>
    <x v="284"/>
    <x v="151"/>
    <d v="2026-02-13T00:00:00"/>
    <x v="0"/>
    <d v="2026-02-17T00:00:00"/>
    <n v="2"/>
    <s v="1311/457"/>
    <x v="7"/>
    <x v="0"/>
    <s v="GLE 1000 3,0 m kézi láncos emelő"/>
    <n v="15"/>
    <n v="10718.74"/>
    <n v="160781.1"/>
    <n v="32.76"/>
    <s v="EUR"/>
    <n v="384.41"/>
    <n v="53750"/>
    <n v="12593.27"/>
    <n v="188899.05000000002"/>
    <n v="0"/>
    <n v="0"/>
    <x v="14"/>
    <n v="28117.950000000012"/>
    <s v="n"/>
    <m/>
    <s v=""/>
    <n v="491.4"/>
  </r>
  <r>
    <x v="284"/>
    <x v="151"/>
    <d v="2026-02-13T00:00:00"/>
    <x v="0"/>
    <d v="2026-02-17T00:00:00"/>
    <n v="2"/>
    <s v="1321/456"/>
    <x v="7"/>
    <x v="0"/>
    <s v="GBE 750 1,5 m karos láncos emelő"/>
    <n v="15"/>
    <n v="11408.27"/>
    <n v="171124.05000000002"/>
    <n v="35.200000000000003"/>
    <s v="EUR"/>
    <n v="384.41"/>
    <n v="59000"/>
    <n v="13531.23"/>
    <n v="202968.44999999998"/>
    <n v="0"/>
    <n v="0"/>
    <x v="14"/>
    <n v="31844.399999999965"/>
    <s v="n"/>
    <m/>
    <s v=""/>
    <n v="528"/>
  </r>
  <r>
    <x v="284"/>
    <x v="151"/>
    <d v="2026-02-13T00:00:00"/>
    <x v="0"/>
    <d v="2026-02-17T00:00:00"/>
    <n v="2"/>
    <s v="1321/455"/>
    <x v="7"/>
    <x v="0"/>
    <s v="GBE 6000  1,5 m karos láncos emelő"/>
    <n v="10"/>
    <n v="35787.31"/>
    <n v="357873.1"/>
    <n v="111.9"/>
    <s v="EUR"/>
    <n v="384.41"/>
    <n v="179540"/>
    <n v="43015.48"/>
    <n v="430154.80000000005"/>
    <n v="0"/>
    <n v="0"/>
    <x v="14"/>
    <n v="72281.70000000007"/>
    <s v="n"/>
    <m/>
    <s v=""/>
    <n v="1119"/>
  </r>
  <r>
    <x v="284"/>
    <x v="151"/>
    <d v="2026-02-13T00:00:00"/>
    <x v="0"/>
    <d v="2026-02-17T00:00:00"/>
    <n v="2"/>
    <s v="1321/454"/>
    <x v="7"/>
    <x v="0"/>
    <s v="GBE 3000 1,5 m karos láncos emelő"/>
    <n v="15"/>
    <n v="22897.11"/>
    <n v="343456.65"/>
    <n v="71.64"/>
    <s v="EUR"/>
    <n v="384.41"/>
    <n v="116270"/>
    <n v="27539.13"/>
    <n v="413086.95"/>
    <n v="0"/>
    <n v="0"/>
    <x v="14"/>
    <n v="69630.299999999988"/>
    <s v="n"/>
    <m/>
    <s v=""/>
    <n v="1074.5999999999999"/>
  </r>
  <r>
    <x v="284"/>
    <x v="151"/>
    <d v="2026-02-13T00:00:00"/>
    <x v="0"/>
    <d v="2026-02-17T00:00:00"/>
    <n v="2"/>
    <s v="1321/453"/>
    <x v="7"/>
    <x v="0"/>
    <s v="GBE 1500  1,5 m karos láncos emelő"/>
    <n v="15"/>
    <n v="17243.54"/>
    <n v="258653.1"/>
    <n v="50.29"/>
    <s v="EUR"/>
    <n v="384.41"/>
    <n v="80590"/>
    <n v="19331.98"/>
    <n v="289979.7"/>
    <n v="0"/>
    <n v="0"/>
    <x v="14"/>
    <n v="31326.600000000006"/>
    <s v="n"/>
    <m/>
    <s v=""/>
    <n v="754.35"/>
  </r>
  <r>
    <x v="284"/>
    <x v="151"/>
    <d v="2026-02-13T00:00:00"/>
    <x v="0"/>
    <d v="2026-02-17T00:00:00"/>
    <n v="2"/>
    <s v="2102/1022"/>
    <x v="3"/>
    <x v="1"/>
    <s v="Csomagolási díj"/>
    <n v="2"/>
    <n v="1900"/>
    <n v="3800"/>
    <n v="6"/>
    <s v="EUR"/>
    <n v="384.41"/>
    <n v="3500"/>
    <n v="2306.46"/>
    <n v="4612.92"/>
    <n v="0"/>
    <n v="0"/>
    <x v="14"/>
    <n v="812.92000000000007"/>
    <s v="n"/>
    <m/>
    <s v=""/>
    <n v="12"/>
  </r>
  <r>
    <x v="285"/>
    <x v="151"/>
    <d v="2026-02-13T00:00:00"/>
    <x v="0"/>
    <d v="2026-02-17T00:00:00"/>
    <n v="2"/>
    <s v="2102/1022"/>
    <x v="3"/>
    <x v="1"/>
    <s v="Csomagolási díj"/>
    <n v="1"/>
    <n v="1900"/>
    <n v="1900"/>
    <n v="6"/>
    <s v="EUR"/>
    <n v="384.41"/>
    <n v="3500"/>
    <n v="2306.46"/>
    <n v="2306.46"/>
    <n v="0"/>
    <n v="0"/>
    <x v="14"/>
    <n v="406.46000000000004"/>
    <s v="n"/>
    <m/>
    <s v=""/>
    <n v="6"/>
  </r>
  <r>
    <x v="285"/>
    <x v="151"/>
    <d v="2026-02-13T00:00:00"/>
    <x v="0"/>
    <d v="2026-02-17T00:00:00"/>
    <n v="2"/>
    <s v="2416/15470"/>
    <x v="4"/>
    <x v="0"/>
    <s v="8,5  PSO sekli EN13889"/>
    <n v="45"/>
    <n v="3805.16"/>
    <n v="171232.19999999998"/>
    <n v="10.9"/>
    <s v="EUR"/>
    <n v="384.41"/>
    <n v="10700"/>
    <n v="4190.07"/>
    <n v="188553.15"/>
    <n v="0"/>
    <n v="0"/>
    <x v="14"/>
    <n v="17320.950000000012"/>
    <s v="n"/>
    <m/>
    <s v=""/>
    <n v="490.5"/>
  </r>
  <r>
    <x v="285"/>
    <x v="151"/>
    <d v="2026-02-13T00:00:00"/>
    <x v="0"/>
    <d v="2026-02-17T00:00:00"/>
    <n v="2"/>
    <s v="2416/15390"/>
    <x v="4"/>
    <x v="0"/>
    <s v="6,5  PSO sekli EN13889"/>
    <n v="40"/>
    <n v="2611.29"/>
    <n v="104451.6"/>
    <n v="7.32"/>
    <s v="EUR"/>
    <n v="384.41"/>
    <n v="7490"/>
    <n v="2813.88"/>
    <n v="112555.20000000001"/>
    <n v="0"/>
    <n v="0"/>
    <x v="14"/>
    <n v="8103.6000000000058"/>
    <s v="n"/>
    <m/>
    <s v=""/>
    <n v="292.8"/>
  </r>
  <r>
    <x v="285"/>
    <x v="151"/>
    <d v="2026-02-13T00:00:00"/>
    <x v="0"/>
    <d v="2026-02-17T00:00:00"/>
    <n v="2"/>
    <s v="2416/15469"/>
    <x v="4"/>
    <x v="0"/>
    <s v="4,75  PSO sekli EN13889"/>
    <n v="80"/>
    <n v="1179.03"/>
    <n v="94322.4"/>
    <n v="3.34"/>
    <s v="EUR"/>
    <n v="384.41"/>
    <n v="3280"/>
    <n v="1283.93"/>
    <n v="102714.40000000001"/>
    <n v="0"/>
    <n v="0"/>
    <x v="14"/>
    <n v="8392.0000000000146"/>
    <s v="n"/>
    <m/>
    <s v=""/>
    <n v="267.2"/>
  </r>
  <r>
    <x v="285"/>
    <x v="151"/>
    <d v="2026-02-13T00:00:00"/>
    <x v="0"/>
    <d v="2026-02-17T00:00:00"/>
    <n v="2"/>
    <s v="2416/15389"/>
    <x v="4"/>
    <x v="0"/>
    <s v="3,25 PSO sekli EN13889"/>
    <n v="80"/>
    <n v="709.76"/>
    <n v="56780.800000000003"/>
    <n v="1.99"/>
    <s v="EUR"/>
    <n v="384.41"/>
    <n v="1950"/>
    <n v="764.98"/>
    <n v="61198.400000000001"/>
    <n v="0"/>
    <n v="0"/>
    <x v="14"/>
    <n v="4417.5999999999985"/>
    <s v="n"/>
    <m/>
    <s v=""/>
    <n v="159.19999999999999"/>
  </r>
  <r>
    <x v="285"/>
    <x v="151"/>
    <d v="2026-02-13T00:00:00"/>
    <x v="0"/>
    <d v="2026-02-17T00:00:00"/>
    <n v="2"/>
    <s v="2416/15455"/>
    <x v="4"/>
    <x v="0"/>
    <s v="12  PSO sekli EN13889"/>
    <n v="10"/>
    <n v="6600.29"/>
    <n v="66002.899999999994"/>
    <n v="18.36"/>
    <s v="EUR"/>
    <n v="384.41"/>
    <n v="16880"/>
    <n v="7057.77"/>
    <n v="70577.700000000012"/>
    <n v="0"/>
    <n v="0"/>
    <x v="14"/>
    <n v="4574.8000000000175"/>
    <s v="n"/>
    <m/>
    <s v=""/>
    <n v="183.6"/>
  </r>
  <r>
    <x v="285"/>
    <x v="151"/>
    <d v="2026-02-13T00:00:00"/>
    <x v="0"/>
    <d v="2026-02-17T00:00:00"/>
    <n v="2"/>
    <s v="2416/15391"/>
    <x v="4"/>
    <x v="0"/>
    <s v="1  PSO sekli EN13889"/>
    <n v="30"/>
    <n v="240.96"/>
    <n v="7228.8"/>
    <n v="0.68"/>
    <s v="EUR"/>
    <n v="384.41"/>
    <n v="670"/>
    <n v="261.39999999999998"/>
    <n v="7841.9999999999991"/>
    <n v="0"/>
    <n v="0"/>
    <x v="14"/>
    <n v="613.19999999999891"/>
    <s v="n"/>
    <m/>
    <s v=""/>
    <n v="20.400000000000002"/>
  </r>
  <r>
    <x v="286"/>
    <x v="36"/>
    <d v="2026-02-13T00:00:00"/>
    <x v="0"/>
    <d v="2026-02-13T00:00:00"/>
    <n v="2"/>
    <s v="2317/751"/>
    <x v="1"/>
    <x v="0"/>
    <s v="RLSP 10-8 biztosító csap"/>
    <n v="2"/>
    <n v="145.46"/>
    <n v="290.92"/>
    <n v="0"/>
    <s v="Ft"/>
    <n v="0"/>
    <n v="820"/>
    <n v="820"/>
    <n v="1640"/>
    <n v="5"/>
    <n v="82"/>
    <x v="9"/>
    <n v="1349.08"/>
    <s v="n"/>
    <m/>
    <s v=""/>
    <n v="0"/>
  </r>
  <r>
    <x v="286"/>
    <x v="36"/>
    <d v="2026-02-13T00:00:00"/>
    <x v="0"/>
    <d v="2026-02-13T00:00:00"/>
    <n v="2"/>
    <s v="2101/4367"/>
    <x v="6"/>
    <x v="0"/>
    <s v="CS10 Teherpróba és vizsgálati díj melléklet szerint"/>
    <n v="1"/>
    <n v="27000"/>
    <n v="27000"/>
    <n v="0"/>
    <s v="Ft"/>
    <n v="0"/>
    <n v="45000"/>
    <n v="45000"/>
    <n v="45000"/>
    <n v="10"/>
    <n v="4500"/>
    <x v="9"/>
    <n v="18000"/>
    <s v="n"/>
    <m/>
    <s v=""/>
    <n v="0"/>
  </r>
  <r>
    <x v="286"/>
    <x v="36"/>
    <d v="2026-02-13T00:00:00"/>
    <x v="0"/>
    <d v="2026-02-13T00:00:00"/>
    <n v="2"/>
    <s v="2317/4454"/>
    <x v="1"/>
    <x v="0"/>
    <s v="Alutábla  RLS BAU"/>
    <n v="16"/>
    <n v="165.41"/>
    <n v="2646.56"/>
    <n v="0"/>
    <s v="Ft"/>
    <n v="0"/>
    <n v="960"/>
    <n v="960"/>
    <n v="15360"/>
    <n v="5"/>
    <n v="768"/>
    <x v="9"/>
    <n v="12713.44"/>
    <s v="n"/>
    <m/>
    <s v=""/>
    <n v="0"/>
  </r>
  <r>
    <x v="286"/>
    <x v="36"/>
    <d v="2026-02-13T00:00:00"/>
    <x v="0"/>
    <d v="2026-02-13T00:00:00"/>
    <n v="2"/>
    <s v="2317/631"/>
    <x v="1"/>
    <x v="0"/>
    <s v="10 biztosító lemez /4mm csavarral/"/>
    <n v="1"/>
    <n v="184.15"/>
    <n v="184.15"/>
    <n v="0"/>
    <s v="Ft"/>
    <n v="0"/>
    <n v="1018"/>
    <n v="1018"/>
    <n v="1018"/>
    <n v="5"/>
    <n v="50.9"/>
    <x v="9"/>
    <n v="833.85"/>
    <s v="n"/>
    <m/>
    <s v=""/>
    <n v="0"/>
  </r>
  <r>
    <x v="287"/>
    <x v="36"/>
    <d v="2026-02-13T00:00:00"/>
    <x v="0"/>
    <d v="2026-02-13T00:00:00"/>
    <n v="2"/>
    <s v="2317/751"/>
    <x v="1"/>
    <x v="0"/>
    <s v="RLSP 10-8 biztosító csap"/>
    <n v="-2"/>
    <n v="-145.46"/>
    <n v="290.92"/>
    <n v="0"/>
    <s v="Ft"/>
    <n v="0"/>
    <n v="820"/>
    <n v="-820"/>
    <n v="-1640"/>
    <n v="5"/>
    <n v="-82"/>
    <x v="9"/>
    <n v="-1349.08"/>
    <s v="n"/>
    <m/>
    <s v=""/>
    <n v="0"/>
  </r>
  <r>
    <x v="287"/>
    <x v="36"/>
    <d v="2026-02-13T00:00:00"/>
    <x v="0"/>
    <d v="2026-02-13T00:00:00"/>
    <n v="2"/>
    <s v="2101/4367"/>
    <x v="6"/>
    <x v="0"/>
    <s v="CS10 Teherpróba és vizsgálati díj melléklet szerint"/>
    <n v="-1"/>
    <n v="-27000"/>
    <n v="27000"/>
    <n v="0"/>
    <s v="Ft"/>
    <n v="0"/>
    <n v="45000"/>
    <n v="-45000"/>
    <n v="-45000"/>
    <n v="10"/>
    <n v="-4500"/>
    <x v="9"/>
    <n v="-18000"/>
    <s v="n"/>
    <m/>
    <s v=""/>
    <n v="0"/>
  </r>
  <r>
    <x v="287"/>
    <x v="36"/>
    <d v="2026-02-13T00:00:00"/>
    <x v="0"/>
    <d v="2026-02-13T00:00:00"/>
    <n v="2"/>
    <s v="2317/4454"/>
    <x v="1"/>
    <x v="0"/>
    <s v="Alutábla  RLS BAU"/>
    <n v="-16"/>
    <n v="-165.41"/>
    <n v="2646.56"/>
    <n v="0"/>
    <s v="Ft"/>
    <n v="0"/>
    <n v="960"/>
    <n v="-960"/>
    <n v="-15360"/>
    <n v="5"/>
    <n v="-768"/>
    <x v="9"/>
    <n v="-12713.44"/>
    <s v="n"/>
    <m/>
    <s v=""/>
    <n v="0"/>
  </r>
  <r>
    <x v="287"/>
    <x v="36"/>
    <d v="2026-02-13T00:00:00"/>
    <x v="0"/>
    <d v="2026-02-13T00:00:00"/>
    <n v="2"/>
    <s v="2317/631"/>
    <x v="1"/>
    <x v="0"/>
    <s v="10 biztosító lemez /4mm csavarral/"/>
    <n v="-1"/>
    <n v="-184.15"/>
    <n v="184.15"/>
    <n v="0"/>
    <s v="Ft"/>
    <n v="0"/>
    <n v="1018"/>
    <n v="-1018"/>
    <n v="-1018"/>
    <n v="5"/>
    <n v="-50.9"/>
    <x v="9"/>
    <n v="-833.85"/>
    <s v="n"/>
    <m/>
    <s v=""/>
    <n v="0"/>
  </r>
  <r>
    <x v="288"/>
    <x v="36"/>
    <d v="2026-02-13T00:00:00"/>
    <x v="0"/>
    <d v="2026-02-13T00:00:00"/>
    <n v="2"/>
    <s v="2317/751"/>
    <x v="1"/>
    <x v="0"/>
    <s v="RLSP 10-8 biztosító csap"/>
    <n v="2"/>
    <n v="145.46"/>
    <n v="290.92"/>
    <n v="0"/>
    <s v="Ft"/>
    <n v="0"/>
    <n v="820"/>
    <n v="820"/>
    <n v="1640"/>
    <n v="5"/>
    <n v="82"/>
    <x v="9"/>
    <n v="1349.08"/>
    <s v="n"/>
    <m/>
    <s v=""/>
    <n v="0"/>
  </r>
  <r>
    <x v="288"/>
    <x v="36"/>
    <d v="2026-02-13T00:00:00"/>
    <x v="0"/>
    <d v="2026-02-13T00:00:00"/>
    <n v="2"/>
    <s v="2101/4367"/>
    <x v="6"/>
    <x v="0"/>
    <s v="CS10 Teherpróba és vizsgálati díj melléklet szerint"/>
    <n v="1"/>
    <n v="27000"/>
    <n v="27000"/>
    <n v="0"/>
    <s v="Ft"/>
    <n v="0"/>
    <n v="45000"/>
    <n v="45000"/>
    <n v="45000"/>
    <n v="10"/>
    <n v="4500"/>
    <x v="9"/>
    <n v="18000"/>
    <s v="n"/>
    <m/>
    <s v=""/>
    <n v="0"/>
  </r>
  <r>
    <x v="288"/>
    <x v="36"/>
    <d v="2026-02-13T00:00:00"/>
    <x v="0"/>
    <d v="2026-02-13T00:00:00"/>
    <n v="2"/>
    <s v="2317/4454"/>
    <x v="1"/>
    <x v="0"/>
    <s v="Alutábla  RLS BAU"/>
    <n v="16"/>
    <n v="165.41"/>
    <n v="2646.56"/>
    <n v="0"/>
    <s v="Ft"/>
    <n v="0"/>
    <n v="960"/>
    <n v="960"/>
    <n v="15360"/>
    <n v="5"/>
    <n v="768"/>
    <x v="9"/>
    <n v="12713.44"/>
    <s v="n"/>
    <m/>
    <s v=""/>
    <n v="0"/>
  </r>
  <r>
    <x v="288"/>
    <x v="36"/>
    <d v="2026-02-13T00:00:00"/>
    <x v="0"/>
    <d v="2026-02-13T00:00:00"/>
    <n v="2"/>
    <s v="2317/631"/>
    <x v="1"/>
    <x v="0"/>
    <s v="10 biztosító lemez /4mm csavarral/"/>
    <n v="1"/>
    <n v="184.15"/>
    <n v="184.15"/>
    <n v="0"/>
    <s v="Ft"/>
    <n v="0"/>
    <n v="1018"/>
    <n v="1018"/>
    <n v="1018"/>
    <n v="5"/>
    <n v="50.9"/>
    <x v="9"/>
    <n v="833.85"/>
    <s v="n"/>
    <m/>
    <s v=""/>
    <n v="0"/>
  </r>
  <r>
    <x v="289"/>
    <x v="36"/>
    <d v="2026-02-13T00:00:00"/>
    <x v="0"/>
    <d v="2026-02-13T00:00:00"/>
    <n v="2"/>
    <s v="23152/661"/>
    <x v="1"/>
    <x v="0"/>
    <s v="KHG 13  szemes horog G80"/>
    <n v="4"/>
    <n v="1885.11"/>
    <n v="7540.44"/>
    <n v="0"/>
    <s v="Ft"/>
    <n v="0"/>
    <n v="4990"/>
    <n v="4990"/>
    <n v="19960"/>
    <n v="5"/>
    <n v="998"/>
    <x v="9"/>
    <n v="12419.560000000001"/>
    <s v="n"/>
    <m/>
    <s v=""/>
    <n v="0"/>
  </r>
  <r>
    <x v="289"/>
    <x v="36"/>
    <d v="2026-02-13T00:00:00"/>
    <x v="0"/>
    <d v="2026-02-13T00:00:00"/>
    <n v="2"/>
    <s v="211110/18552"/>
    <x v="2"/>
    <x v="0"/>
    <s v="irs 80 4/8 m körkötél +huzat 2024"/>
    <n v="1"/>
    <n v="6387.54"/>
    <n v="6387.54"/>
    <n v="0"/>
    <s v="Ft"/>
    <n v="0"/>
    <n v="29000"/>
    <n v="29000"/>
    <n v="29000"/>
    <n v="5"/>
    <n v="1450"/>
    <x v="9"/>
    <n v="22612.46"/>
    <s v="n"/>
    <m/>
    <s v=""/>
    <n v="0"/>
  </r>
  <r>
    <x v="289"/>
    <x v="36"/>
    <d v="2026-02-13T00:00:00"/>
    <x v="0"/>
    <d v="2026-02-13T00:00:00"/>
    <n v="2"/>
    <s v="4111/257"/>
    <x v="0"/>
    <x v="0"/>
    <s v="50/2 hh  12 m rakományrögzítő 11078"/>
    <n v="2"/>
    <n v="1738.05"/>
    <n v="3476.1"/>
    <n v="0"/>
    <s v="Ft"/>
    <n v="0"/>
    <n v="5100"/>
    <n v="5100"/>
    <n v="10200"/>
    <n v="10"/>
    <n v="1020"/>
    <x v="9"/>
    <n v="6723.9"/>
    <s v="n"/>
    <m/>
    <s v=""/>
    <n v="0"/>
  </r>
  <r>
    <x v="290"/>
    <x v="165"/>
    <d v="2026-02-13T00:00:00"/>
    <x v="0"/>
    <d v="2026-02-03T00:00:00"/>
    <n v="2"/>
    <s v="2327/9367"/>
    <x v="1"/>
    <x v="0"/>
    <s v="SFGW 10 kiakadásgátló"/>
    <n v="6"/>
    <n v="1414.32"/>
    <n v="8485.92"/>
    <n v="0"/>
    <s v="Ft"/>
    <n v="0"/>
    <n v="2950"/>
    <n v="2802.5"/>
    <n v="16815"/>
    <n v="5"/>
    <n v="840.75"/>
    <x v="5"/>
    <n v="8329.08"/>
    <s v="n"/>
    <m/>
    <s v=""/>
    <n v="0"/>
  </r>
  <r>
    <x v="290"/>
    <x v="165"/>
    <d v="2026-02-13T00:00:00"/>
    <x v="0"/>
    <d v="2026-02-03T00:00:00"/>
    <n v="2"/>
    <s v="2103/11818"/>
    <x v="14"/>
    <x v="1"/>
    <s v="M2 Kiszállási díj (370kmx300Ft)"/>
    <n v="1"/>
    <n v="55500"/>
    <n v="55500"/>
    <n v="0"/>
    <s v="Ft"/>
    <n v="0"/>
    <n v="117000"/>
    <n v="105450"/>
    <n v="105450"/>
    <n v="0"/>
    <n v="0"/>
    <x v="5"/>
    <n v="49950"/>
    <s v="n"/>
    <m/>
    <s v=""/>
    <n v="0"/>
  </r>
  <r>
    <x v="290"/>
    <x v="165"/>
    <d v="2026-02-13T00:00:00"/>
    <x v="0"/>
    <d v="2026-02-03T00:00:00"/>
    <n v="2"/>
    <s v="2101/15846"/>
    <x v="6"/>
    <x v="0"/>
    <s v="M17 Fővizsgálati díj melléklet szerint"/>
    <n v="1"/>
    <n v="400266"/>
    <n v="400266"/>
    <n v="0"/>
    <s v="Ft"/>
    <n v="0"/>
    <n v="667110"/>
    <n v="633754.5"/>
    <n v="633754.5"/>
    <n v="10"/>
    <n v="63375.45"/>
    <x v="5"/>
    <n v="233488.5"/>
    <s v="n"/>
    <m/>
    <s v=""/>
    <n v="0"/>
  </r>
  <r>
    <x v="290"/>
    <x v="165"/>
    <d v="2026-02-13T00:00:00"/>
    <x v="0"/>
    <d v="2026-02-03T00:00:00"/>
    <n v="2"/>
    <s v="2104/982"/>
    <x v="5"/>
    <x v="1"/>
    <s v="Javítási rezsi óradíj"/>
    <n v="1"/>
    <n v="7195.04"/>
    <n v="7195.04"/>
    <n v="0"/>
    <s v="Ft"/>
    <n v="0"/>
    <n v="12000"/>
    <n v="11400"/>
    <n v="11400"/>
    <n v="0"/>
    <n v="0"/>
    <x v="5"/>
    <n v="4204.96"/>
    <s v="n"/>
    <m/>
    <s v=""/>
    <n v="0"/>
  </r>
  <r>
    <x v="290"/>
    <x v="165"/>
    <d v="2026-02-13T00:00:00"/>
    <x v="0"/>
    <d v="2026-02-03T00:00:00"/>
    <n v="2"/>
    <s v="2317/636"/>
    <x v="1"/>
    <x v="0"/>
    <s v="8,0 biztosító lemez"/>
    <n v="1"/>
    <n v="169.35"/>
    <n v="169.35"/>
    <n v="0"/>
    <s v="Ft"/>
    <n v="0"/>
    <n v="890"/>
    <n v="845.5"/>
    <n v="845.5"/>
    <n v="5"/>
    <n v="42.274999999999999"/>
    <x v="5"/>
    <n v="676.15"/>
    <s v="n"/>
    <m/>
    <s v=""/>
    <n v="0"/>
  </r>
  <r>
    <x v="290"/>
    <x v="165"/>
    <d v="2026-02-13T00:00:00"/>
    <x v="0"/>
    <d v="2026-02-03T00:00:00"/>
    <n v="2"/>
    <s v="2317/633"/>
    <x v="1"/>
    <x v="0"/>
    <s v="16  biztosító lemez"/>
    <n v="1"/>
    <n v="284.39999999999998"/>
    <n v="284.39999999999998"/>
    <n v="0"/>
    <s v="Ft"/>
    <n v="0"/>
    <n v="1390"/>
    <n v="1320.5"/>
    <n v="1320.5"/>
    <n v="5"/>
    <n v="66.025000000000006"/>
    <x v="5"/>
    <n v="1036.0999999999999"/>
    <s v="n"/>
    <m/>
    <s v=""/>
    <n v="0"/>
  </r>
  <r>
    <x v="290"/>
    <x v="165"/>
    <d v="2026-02-13T00:00:00"/>
    <x v="0"/>
    <d v="2026-02-03T00:00:00"/>
    <n v="2"/>
    <s v="2317/632"/>
    <x v="1"/>
    <x v="0"/>
    <s v="13 biztosító lemez"/>
    <n v="4"/>
    <n v="256.35000000000002"/>
    <n v="1025.4000000000001"/>
    <n v="0"/>
    <s v="Ft"/>
    <n v="0"/>
    <n v="1340"/>
    <n v="1273"/>
    <n v="5092"/>
    <n v="5"/>
    <n v="254.6"/>
    <x v="5"/>
    <n v="4066.6"/>
    <s v="n"/>
    <m/>
    <s v=""/>
    <n v="0"/>
  </r>
  <r>
    <x v="290"/>
    <x v="165"/>
    <d v="2026-02-13T00:00:00"/>
    <x v="0"/>
    <d v="2026-02-03T00:00:00"/>
    <n v="2"/>
    <s v="2317/631"/>
    <x v="1"/>
    <x v="0"/>
    <s v="10 biztosító lemez /4mm csavarral/"/>
    <n v="16"/>
    <n v="184.15"/>
    <n v="2946.4"/>
    <n v="0"/>
    <s v="Ft"/>
    <n v="0"/>
    <n v="1018"/>
    <n v="967.1"/>
    <n v="15473.6"/>
    <n v="5"/>
    <n v="773.68"/>
    <x v="5"/>
    <n v="12527.2"/>
    <s v="n"/>
    <m/>
    <s v=""/>
    <n v="0"/>
  </r>
  <r>
    <x v="291"/>
    <x v="12"/>
    <d v="2026-02-13T00:00:00"/>
    <x v="0"/>
    <d v="2026-02-12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3"/>
    <n v="-1900"/>
    <s v="n"/>
    <m/>
    <s v=""/>
    <n v="0"/>
  </r>
  <r>
    <x v="291"/>
    <x v="12"/>
    <d v="2026-02-13T00:00:00"/>
    <x v="0"/>
    <d v="2026-02-12T00:00:00"/>
    <n v="2"/>
    <s v="4112/17838"/>
    <x v="0"/>
    <x v="0"/>
    <s v="50/2,5 hh 5,6 m hosszú ág"/>
    <n v="100"/>
    <n v="786.94"/>
    <n v="78694"/>
    <n v="0"/>
    <s v="Ft"/>
    <n v="0"/>
    <n v="2300"/>
    <n v="1556"/>
    <n v="155600"/>
    <n v="0.75"/>
    <n v="1167"/>
    <x v="3"/>
    <n v="76906"/>
    <s v="n"/>
    <m/>
    <s v=""/>
    <n v="0"/>
  </r>
  <r>
    <x v="291"/>
    <x v="12"/>
    <d v="2026-02-13T00:00:00"/>
    <x v="0"/>
    <d v="2026-02-12T00:00:00"/>
    <n v="2"/>
    <s v="2102/24530"/>
    <x v="3"/>
    <x v="1"/>
    <s v="*M 102 Fuvar"/>
    <n v="1"/>
    <n v="16741"/>
    <n v="16741"/>
    <n v="0"/>
    <s v="Ft"/>
    <n v="0"/>
    <n v="16741"/>
    <n v="0"/>
    <n v="0"/>
    <n v="0"/>
    <n v="0"/>
    <x v="3"/>
    <n v="-16741"/>
    <s v="n"/>
    <m/>
    <s v=""/>
    <n v="0"/>
  </r>
  <r>
    <x v="292"/>
    <x v="166"/>
    <d v="2026-02-13T00:00:00"/>
    <x v="0"/>
    <d v="2026-02-11T00:00:00"/>
    <n v="2"/>
    <s v="21112/17"/>
    <x v="2"/>
    <x v="0"/>
    <s v="irs 20  3,0/6  m körkötél"/>
    <n v="2"/>
    <n v="1195.1600000000001"/>
    <n v="2390.3200000000002"/>
    <n v="0"/>
    <s v="Ft"/>
    <n v="0"/>
    <n v="5800"/>
    <n v="4900"/>
    <n v="9800"/>
    <n v="7.41"/>
    <n v="726.18"/>
    <x v="3"/>
    <n v="7409.68"/>
    <s v="i"/>
    <m/>
    <n v="1"/>
    <n v="0"/>
  </r>
  <r>
    <x v="292"/>
    <x v="166"/>
    <d v="2026-02-13T00:00:00"/>
    <x v="0"/>
    <d v="2026-02-11T00:00:00"/>
    <n v="2"/>
    <s v="21112/15"/>
    <x v="2"/>
    <x v="0"/>
    <s v="irs 20  2,0/4  m körkötél"/>
    <n v="2"/>
    <n v="847.79"/>
    <n v="1695.58"/>
    <n v="0"/>
    <s v="Ft"/>
    <n v="0"/>
    <n v="4200"/>
    <n v="4200"/>
    <n v="8400"/>
    <n v="10"/>
    <n v="840"/>
    <x v="3"/>
    <n v="6704.42"/>
    <s v="i"/>
    <m/>
    <n v="1"/>
    <n v="0"/>
  </r>
  <r>
    <x v="292"/>
    <x v="166"/>
    <d v="2026-02-13T00:00:00"/>
    <x v="0"/>
    <d v="2026-02-11T00:00:00"/>
    <n v="2"/>
    <s v="21112/18"/>
    <x v="2"/>
    <x v="0"/>
    <s v="irs 20   4,0/8  m körkötél"/>
    <n v="2"/>
    <n v="1625.68"/>
    <n v="3251.36"/>
    <n v="0"/>
    <s v="Ft"/>
    <n v="0"/>
    <n v="7400"/>
    <n v="6290"/>
    <n v="12580"/>
    <n v="7.5"/>
    <n v="943.5"/>
    <x v="3"/>
    <n v="9328.64"/>
    <s v="i"/>
    <m/>
    <n v="1"/>
    <n v="0"/>
  </r>
  <r>
    <x v="292"/>
    <x v="166"/>
    <d v="2026-02-13T00:00:00"/>
    <x v="0"/>
    <d v="2026-02-11T00:00:00"/>
    <n v="2"/>
    <s v="2123/17545"/>
    <x v="2"/>
    <x v="0"/>
    <s v="im 20 1,2/2,4 m végtelen heveder"/>
    <n v="2"/>
    <n v="106.86"/>
    <n v="213.72"/>
    <n v="0"/>
    <s v="Ft"/>
    <n v="0"/>
    <n v="400"/>
    <n v="620"/>
    <n v="1240"/>
    <n v="20.65"/>
    <n v="256.06"/>
    <x v="3"/>
    <n v="1026.28"/>
    <s v="i"/>
    <m/>
    <n v="1"/>
    <n v="0"/>
  </r>
  <r>
    <x v="292"/>
    <x v="166"/>
    <d v="2026-02-13T00:00:00"/>
    <x v="0"/>
    <d v="2026-02-11T00:00:00"/>
    <n v="2"/>
    <s v="2102/24814"/>
    <x v="3"/>
    <x v="1"/>
    <s v="*M.120 Fuvar"/>
    <n v="1"/>
    <n v="2550"/>
    <n v="2550"/>
    <n v="0"/>
    <s v="Ft"/>
    <n v="0"/>
    <n v="2550"/>
    <n v="2500"/>
    <n v="2500"/>
    <n v="0"/>
    <n v="0"/>
    <x v="3"/>
    <n v="-50"/>
    <s v="i"/>
    <m/>
    <n v="1"/>
    <n v="0"/>
  </r>
  <r>
    <x v="293"/>
    <x v="67"/>
    <d v="2026-02-13T00:00:00"/>
    <x v="0"/>
    <d v="2026-02-12T00:00:00"/>
    <n v="2"/>
    <s v="23152/667"/>
    <x v="1"/>
    <x v="0"/>
    <s v="KHG 6 szemes horog G80"/>
    <n v="2"/>
    <n v="354.4"/>
    <n v="708.8"/>
    <n v="0"/>
    <s v="Ft"/>
    <n v="0"/>
    <n v="970"/>
    <n v="970"/>
    <n v="1940"/>
    <n v="5"/>
    <n v="97"/>
    <x v="3"/>
    <n v="1231.2"/>
    <s v="n"/>
    <m/>
    <s v=""/>
    <n v="0"/>
  </r>
  <r>
    <x v="293"/>
    <x v="67"/>
    <d v="2026-02-13T00:00:00"/>
    <x v="0"/>
    <d v="2026-02-12T00:00:00"/>
    <n v="2"/>
    <s v="23152/654"/>
    <x v="1"/>
    <x v="0"/>
    <s v="BKHG 7/8  önzáró szemes horog G80"/>
    <n v="2"/>
    <n v="1332.76"/>
    <n v="2665.52"/>
    <n v="0"/>
    <s v="Ft"/>
    <n v="0"/>
    <n v="3720"/>
    <n v="3720"/>
    <n v="7440"/>
    <n v="5"/>
    <n v="372"/>
    <x v="3"/>
    <n v="4774.4799999999996"/>
    <s v="n"/>
    <m/>
    <s v=""/>
    <n v="0"/>
  </r>
  <r>
    <x v="293"/>
    <x v="67"/>
    <d v="2026-02-13T00:00:00"/>
    <x v="0"/>
    <d v="2026-02-12T00:00:00"/>
    <n v="2"/>
    <s v="2102/8179"/>
    <x v="3"/>
    <x v="1"/>
    <s v="*M.16 Fuvar"/>
    <n v="1"/>
    <n v="2154"/>
    <n v="2154"/>
    <n v="0"/>
    <s v="Ft"/>
    <n v="0"/>
    <n v="2154"/>
    <n v="2000"/>
    <n v="2000"/>
    <n v="0"/>
    <n v="0"/>
    <x v="3"/>
    <n v="-154"/>
    <s v="n"/>
    <m/>
    <s v=""/>
    <n v="0"/>
  </r>
  <r>
    <x v="294"/>
    <x v="67"/>
    <d v="2026-02-13T00:00:00"/>
    <x v="0"/>
    <d v="2026-02-11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3"/>
    <n v="-1900"/>
    <s v="n"/>
    <m/>
    <s v=""/>
    <n v="0"/>
  </r>
  <r>
    <x v="294"/>
    <x v="67"/>
    <d v="2026-02-13T00:00:00"/>
    <x v="0"/>
    <d v="2026-02-11T00:00:00"/>
    <n v="2"/>
    <s v="3107/22421"/>
    <x v="12"/>
    <x v="0"/>
    <s v="16mm 6x37M+FC sZ 1960 N/mm2 horganyzott száraz, jobb sodrat Fmin=148 kN F=155 kN Ro.14845/2/22 5x30m"/>
    <n v="150"/>
    <n v="809.86"/>
    <n v="121479"/>
    <n v="0"/>
    <s v="Ft"/>
    <n v="0"/>
    <n v="1535"/>
    <n v="1230"/>
    <n v="184500"/>
    <n v="2.52"/>
    <n v="4649.3999999999996"/>
    <x v="3"/>
    <n v="63021"/>
    <s v="n"/>
    <m/>
    <s v=""/>
    <n v="0"/>
  </r>
  <r>
    <x v="294"/>
    <x v="67"/>
    <d v="2026-02-13T00:00:00"/>
    <x v="0"/>
    <d v="2026-02-11T00:00:00"/>
    <n v="2"/>
    <s v="2102/3253"/>
    <x v="3"/>
    <x v="1"/>
    <s v="*M.12 Fuvar"/>
    <n v="1"/>
    <n v="15680"/>
    <n v="15680"/>
    <n v="0"/>
    <s v="Ft"/>
    <n v="0"/>
    <n v="15680"/>
    <n v="5000"/>
    <n v="5000"/>
    <n v="0"/>
    <n v="0"/>
    <x v="3"/>
    <n v="-10680"/>
    <s v="n"/>
    <m/>
    <s v=""/>
    <n v="0"/>
  </r>
  <r>
    <x v="295"/>
    <x v="65"/>
    <d v="2026-02-12T00:00:00"/>
    <x v="0"/>
    <d v="2026-02-12T00:00:00"/>
    <n v="2"/>
    <s v="4114/7082"/>
    <x v="0"/>
    <x v="0"/>
    <s v="25/0,4 hh 8,0 m rakományrögzítő"/>
    <n v="6"/>
    <n v="677.95"/>
    <n v="4067.7000000000003"/>
    <n v="0"/>
    <s v="Ft"/>
    <n v="0"/>
    <n v="2115"/>
    <n v="2115"/>
    <n v="12690"/>
    <n v="9"/>
    <n v="1142.0999999999999"/>
    <x v="8"/>
    <n v="8622.2999999999993"/>
    <s v="n"/>
    <m/>
    <s v=""/>
    <n v="0"/>
  </r>
  <r>
    <x v="295"/>
    <x v="65"/>
    <d v="2026-02-12T00:00:00"/>
    <x v="0"/>
    <d v="2026-02-12T00:00:00"/>
    <n v="2"/>
    <s v="2102/2338"/>
    <x v="3"/>
    <x v="1"/>
    <s v="*V.16 Fuvar"/>
    <n v="1"/>
    <n v="2326"/>
    <n v="2326"/>
    <n v="0"/>
    <s v="Ft"/>
    <n v="0"/>
    <n v="2326"/>
    <n v="2300"/>
    <n v="2300"/>
    <n v="0"/>
    <n v="0"/>
    <x v="8"/>
    <n v="-26"/>
    <s v="n"/>
    <m/>
    <s v=""/>
    <n v="0"/>
  </r>
  <r>
    <x v="296"/>
    <x v="65"/>
    <d v="2026-02-12T00:00:00"/>
    <x v="0"/>
    <d v="2026-02-12T00:00:00"/>
    <n v="2"/>
    <s v="4114/7082"/>
    <x v="0"/>
    <x v="0"/>
    <s v="25/0,4 hh 8,0 m rakományrögzítő"/>
    <n v="-6"/>
    <n v="-677.95"/>
    <n v="4067.7000000000003"/>
    <n v="0"/>
    <s v="Ft"/>
    <n v="0"/>
    <n v="2115"/>
    <n v="-2115"/>
    <n v="-12690"/>
    <n v="9"/>
    <n v="-1142.0999999999999"/>
    <x v="8"/>
    <n v="-8622.2999999999993"/>
    <s v="n"/>
    <m/>
    <s v=""/>
    <n v="0"/>
  </r>
  <r>
    <x v="296"/>
    <x v="65"/>
    <d v="2026-02-12T00:00:00"/>
    <x v="0"/>
    <d v="2026-02-12T00:00:00"/>
    <n v="2"/>
    <s v="2102/2338"/>
    <x v="3"/>
    <x v="1"/>
    <s v="*V.16 Fuvar"/>
    <n v="-1"/>
    <n v="-2326"/>
    <n v="2326"/>
    <n v="0"/>
    <s v="Ft"/>
    <n v="0"/>
    <n v="2326"/>
    <n v="-2300"/>
    <n v="-2300"/>
    <n v="0"/>
    <n v="0"/>
    <x v="8"/>
    <n v="26"/>
    <s v="n"/>
    <m/>
    <s v=""/>
    <n v="0"/>
  </r>
  <r>
    <x v="297"/>
    <x v="58"/>
    <d v="2026-02-12T00:00:00"/>
    <x v="0"/>
    <d v="2026-02-12T00:00:00"/>
    <n v="2"/>
    <s v="2123/16233"/>
    <x v="2"/>
    <x v="0"/>
    <s v="im 200 1,5/3,0 m végtelen heveder /A04956-A04960"/>
    <n v="5"/>
    <n v="618.64"/>
    <n v="3093.2"/>
    <n v="0"/>
    <s v="Ft"/>
    <n v="0"/>
    <n v="2700"/>
    <n v="2795"/>
    <n v="13975"/>
    <n v="5"/>
    <n v="698.75"/>
    <x v="8"/>
    <n v="10881.8"/>
    <s v="n"/>
    <m/>
    <s v=""/>
    <n v="0"/>
  </r>
  <r>
    <x v="297"/>
    <x v="58"/>
    <d v="2026-02-12T00:00:00"/>
    <x v="0"/>
    <d v="2026-02-12T00:00:00"/>
    <n v="2"/>
    <s v="2123/2355"/>
    <x v="2"/>
    <x v="0"/>
    <s v="im 100 1,5/3 m végtelen heveder /A04955"/>
    <n v="1"/>
    <n v="302.35000000000002"/>
    <n v="302.35000000000002"/>
    <n v="0"/>
    <s v="Ft"/>
    <n v="0"/>
    <n v="2690"/>
    <n v="1575"/>
    <n v="1575"/>
    <n v="3"/>
    <n v="47.25"/>
    <x v="8"/>
    <n v="1272.6500000000001"/>
    <s v="n"/>
    <m/>
    <s v=""/>
    <n v="0"/>
  </r>
  <r>
    <x v="297"/>
    <x v="58"/>
    <d v="2026-02-12T00:00:00"/>
    <x v="0"/>
    <d v="2026-02-12T00:00:00"/>
    <n v="2"/>
    <s v="2102/2337"/>
    <x v="3"/>
    <x v="1"/>
    <s v="*V.15 Fuvar"/>
    <n v="1"/>
    <n v="2154"/>
    <n v="2154"/>
    <n v="0"/>
    <s v="Ft"/>
    <n v="0"/>
    <n v="2154"/>
    <n v="0"/>
    <n v="0"/>
    <n v="0"/>
    <n v="0"/>
    <x v="8"/>
    <n v="-2154"/>
    <s v="n"/>
    <m/>
    <s v=""/>
    <n v="0"/>
  </r>
  <r>
    <x v="298"/>
    <x v="65"/>
    <d v="2026-02-12T00:00:00"/>
    <x v="0"/>
    <d v="2026-02-12T00:00:00"/>
    <n v="2"/>
    <s v="4114/7082"/>
    <x v="0"/>
    <x v="0"/>
    <s v="25/0,4 hh 8,0 m rakományrögzítő"/>
    <n v="6"/>
    <n v="677.95"/>
    <n v="4067.7000000000003"/>
    <n v="0"/>
    <s v="Ft"/>
    <n v="0"/>
    <n v="2115"/>
    <n v="2115"/>
    <n v="12690"/>
    <n v="9"/>
    <n v="1142.0999999999999"/>
    <x v="8"/>
    <n v="8622.2999999999993"/>
    <s v="n"/>
    <m/>
    <s v=""/>
    <n v="0"/>
  </r>
  <r>
    <x v="298"/>
    <x v="65"/>
    <d v="2026-02-12T00:00:00"/>
    <x v="0"/>
    <d v="2026-02-12T00:00:00"/>
    <n v="2"/>
    <s v="2102/2338"/>
    <x v="3"/>
    <x v="1"/>
    <s v="*V.16 Fuvar"/>
    <n v="1"/>
    <n v="2326"/>
    <n v="2326"/>
    <n v="0"/>
    <s v="Ft"/>
    <n v="0"/>
    <n v="2326"/>
    <n v="2300"/>
    <n v="2300"/>
    <n v="0"/>
    <n v="0"/>
    <x v="8"/>
    <n v="-26"/>
    <s v="n"/>
    <m/>
    <s v=""/>
    <n v="0"/>
  </r>
  <r>
    <x v="299"/>
    <x v="167"/>
    <d v="2026-02-12T00:00:00"/>
    <x v="0"/>
    <d v="2026-02-02T00:00:00"/>
    <n v="2"/>
    <s v="2101/5874"/>
    <x v="6"/>
    <x v="0"/>
    <s v="Vizsgálati díj melléklet szerint"/>
    <n v="1"/>
    <n v="91620"/>
    <n v="91620"/>
    <n v="0"/>
    <s v="Ft"/>
    <n v="0"/>
    <n v="152700"/>
    <n v="152700"/>
    <n v="152700"/>
    <n v="10"/>
    <n v="15270"/>
    <x v="6"/>
    <n v="61080"/>
    <s v="i"/>
    <m/>
    <n v="1"/>
    <n v="0"/>
  </r>
  <r>
    <x v="299"/>
    <x v="167"/>
    <d v="2026-02-12T00:00:00"/>
    <x v="0"/>
    <d v="2026-02-02T00:00:00"/>
    <n v="2"/>
    <s v="2103/11475"/>
    <x v="14"/>
    <x v="1"/>
    <s v="Kiszállási díj (140 kmx 300.-Ft)"/>
    <n v="1"/>
    <n v="21000"/>
    <n v="21000"/>
    <n v="0"/>
    <s v="Ft"/>
    <n v="0"/>
    <n v="35000"/>
    <n v="35000"/>
    <n v="35000"/>
    <n v="0"/>
    <n v="0"/>
    <x v="6"/>
    <n v="14000"/>
    <s v="i"/>
    <m/>
    <n v="1"/>
    <n v="0"/>
  </r>
  <r>
    <x v="299"/>
    <x v="167"/>
    <d v="2026-02-12T00:00:00"/>
    <x v="0"/>
    <d v="2026-02-02T00:00:00"/>
    <n v="2"/>
    <s v="2317/636"/>
    <x v="1"/>
    <x v="0"/>
    <s v="8,0 biztosító lemez"/>
    <n v="1"/>
    <n v="169.34"/>
    <n v="169.34"/>
    <n v="0"/>
    <s v="Ft"/>
    <n v="0"/>
    <n v="890"/>
    <n v="890"/>
    <n v="890"/>
    <n v="5"/>
    <n v="44.5"/>
    <x v="6"/>
    <n v="720.66"/>
    <s v="i"/>
    <m/>
    <n v="1"/>
    <n v="0"/>
  </r>
  <r>
    <x v="300"/>
    <x v="91"/>
    <d v="2026-02-12T00:00:00"/>
    <x v="0"/>
    <d v="2026-02-12T00:00:00"/>
    <n v="2"/>
    <s v="2125/10468"/>
    <x v="2"/>
    <x v="0"/>
    <s v="idm 375 4/8 m végtelen heveder  4 rétegű A04961-A04964"/>
    <n v="4"/>
    <n v="3794.59"/>
    <n v="15178.36"/>
    <n v="0"/>
    <s v="Ft"/>
    <n v="0"/>
    <n v="27350"/>
    <n v="27350"/>
    <n v="109400"/>
    <n v="10"/>
    <n v="10940"/>
    <x v="6"/>
    <n v="94221.64"/>
    <s v="n"/>
    <m/>
    <s v=""/>
    <n v="0"/>
  </r>
  <r>
    <x v="300"/>
    <x v="91"/>
    <d v="2026-02-12T00:00:00"/>
    <x v="0"/>
    <d v="2026-02-12T00:00:00"/>
    <n v="2"/>
    <s v="2102/3976"/>
    <x v="3"/>
    <x v="1"/>
    <s v="*V.26 Fuvar"/>
    <n v="1"/>
    <n v="2734"/>
    <n v="2734"/>
    <n v="0"/>
    <s v="Ft"/>
    <n v="0"/>
    <n v="2734"/>
    <n v="0"/>
    <n v="0"/>
    <n v="0"/>
    <n v="0"/>
    <x v="6"/>
    <n v="-2734"/>
    <s v="n"/>
    <m/>
    <s v=""/>
    <n v="0"/>
  </r>
  <r>
    <x v="301"/>
    <x v="168"/>
    <d v="2026-02-12T00:00:00"/>
    <x v="0"/>
    <d v="2026-02-12T00:00:00"/>
    <n v="2"/>
    <s v="21211/89"/>
    <x v="2"/>
    <x v="0"/>
    <s v="id 100   3,0 m füles heveder"/>
    <n v="5"/>
    <n v="486.93"/>
    <n v="2434.65"/>
    <n v="0"/>
    <s v="Ft"/>
    <n v="0"/>
    <n v="2200"/>
    <n v="2200"/>
    <n v="11000"/>
    <n v="10"/>
    <n v="1100"/>
    <x v="6"/>
    <n v="8565.35"/>
    <s v="i"/>
    <m/>
    <n v="1"/>
    <n v="0"/>
  </r>
  <r>
    <x v="301"/>
    <x v="168"/>
    <d v="2026-02-12T00:00:00"/>
    <x v="0"/>
    <d v="2026-02-12T00:00:00"/>
    <n v="2"/>
    <s v="21211/1847"/>
    <x v="2"/>
    <x v="0"/>
    <s v="id 100   2,5 m füles heveder"/>
    <n v="10"/>
    <n v="452.36"/>
    <n v="4523.6000000000004"/>
    <n v="0"/>
    <s v="Ft"/>
    <n v="0"/>
    <n v="2200"/>
    <n v="1962"/>
    <n v="19620"/>
    <n v="8"/>
    <n v="1569.6"/>
    <x v="6"/>
    <n v="15096.4"/>
    <s v="i"/>
    <m/>
    <n v="1"/>
    <n v="0"/>
  </r>
  <r>
    <x v="301"/>
    <x v="168"/>
    <d v="2026-02-12T00:00:00"/>
    <x v="0"/>
    <d v="2026-02-12T00:00:00"/>
    <n v="2"/>
    <s v="21211/87"/>
    <x v="2"/>
    <x v="0"/>
    <s v="id 100   1,5 m füles heveder"/>
    <n v="5"/>
    <n v="288.68"/>
    <n v="1443.4"/>
    <n v="0"/>
    <s v="Ft"/>
    <n v="0"/>
    <n v="1600"/>
    <n v="1530"/>
    <n v="7650"/>
    <n v="9"/>
    <n v="688.5"/>
    <x v="6"/>
    <n v="6206.6"/>
    <s v="i"/>
    <m/>
    <n v="1"/>
    <n v="0"/>
  </r>
  <r>
    <x v="301"/>
    <x v="168"/>
    <d v="2026-02-12T00:00:00"/>
    <x v="0"/>
    <d v="2026-02-12T00:00:00"/>
    <n v="2"/>
    <s v="2102/3974"/>
    <x v="3"/>
    <x v="1"/>
    <s v="*V.24 Fuvar"/>
    <n v="1"/>
    <n v="2517"/>
    <n v="2517"/>
    <n v="0"/>
    <s v="Ft"/>
    <n v="0"/>
    <n v="2517"/>
    <n v="2500"/>
    <n v="2500"/>
    <n v="0"/>
    <n v="0"/>
    <x v="6"/>
    <n v="-17"/>
    <s v="i"/>
    <m/>
    <n v="1"/>
    <n v="0"/>
  </r>
  <r>
    <x v="302"/>
    <x v="41"/>
    <d v="2026-02-12T00:00:00"/>
    <x v="0"/>
    <d v="2026-02-12T00:00:00"/>
    <n v="2"/>
    <s v="21112/13"/>
    <x v="2"/>
    <x v="0"/>
    <s v="irs 20   1,0/2  m körkötél"/>
    <n v="1"/>
    <n v="420.21"/>
    <n v="420.21"/>
    <n v="0"/>
    <s v="Ft"/>
    <n v="0"/>
    <n v="2600"/>
    <n v="1820"/>
    <n v="1820"/>
    <n v="3"/>
    <n v="54.6"/>
    <x v="8"/>
    <n v="1399.79"/>
    <s v="i"/>
    <m/>
    <n v="1"/>
    <n v="0"/>
  </r>
  <r>
    <x v="302"/>
    <x v="41"/>
    <d v="2026-02-12T00:00:00"/>
    <x v="0"/>
    <d v="2026-02-12T00:00:00"/>
    <n v="2"/>
    <s v="21111/2"/>
    <x v="2"/>
    <x v="0"/>
    <s v="irs 10  1,0/2  m körkötél"/>
    <n v="2"/>
    <n v="297.77999999999997"/>
    <n v="595.55999999999995"/>
    <n v="0"/>
    <s v="Ft"/>
    <n v="0"/>
    <n v="1700"/>
    <n v="1190"/>
    <n v="2380"/>
    <n v="3"/>
    <n v="71.400000000000006"/>
    <x v="8"/>
    <n v="1784.44"/>
    <s v="i"/>
    <m/>
    <n v="1"/>
    <n v="0"/>
  </r>
  <r>
    <x v="302"/>
    <x v="41"/>
    <d v="2026-02-12T00:00:00"/>
    <x v="0"/>
    <d v="2026-02-12T00:00:00"/>
    <n v="2"/>
    <s v="21211/86"/>
    <x v="2"/>
    <x v="0"/>
    <s v="id 100   1,0 m füles heveder"/>
    <n v="1"/>
    <n v="217.79"/>
    <n v="217.79"/>
    <n v="0"/>
    <s v="Ft"/>
    <n v="0"/>
    <n v="1000"/>
    <n v="700"/>
    <n v="700"/>
    <n v="3"/>
    <n v="21"/>
    <x v="8"/>
    <n v="482.21000000000004"/>
    <s v="i"/>
    <m/>
    <n v="1"/>
    <n v="0"/>
  </r>
  <r>
    <x v="302"/>
    <x v="41"/>
    <d v="2026-02-12T00:00:00"/>
    <x v="0"/>
    <d v="2026-02-12T00:00:00"/>
    <n v="2"/>
    <s v="4111/236"/>
    <x v="0"/>
    <x v="0"/>
    <s v="35/1 hh  6,0 m rakományrögzítő 11074"/>
    <n v="5"/>
    <n v="776.81"/>
    <n v="3884.0499999999997"/>
    <n v="0"/>
    <s v="Ft"/>
    <n v="0"/>
    <n v="2000"/>
    <n v="1610"/>
    <n v="8050"/>
    <n v="3"/>
    <n v="241.5"/>
    <x v="8"/>
    <n v="4165.9500000000007"/>
    <s v="i"/>
    <m/>
    <n v="1"/>
    <n v="0"/>
  </r>
  <r>
    <x v="302"/>
    <x v="41"/>
    <d v="2026-02-12T00:00:00"/>
    <x v="0"/>
    <d v="2026-02-12T00:00:00"/>
    <n v="2"/>
    <s v="4111/4097"/>
    <x v="0"/>
    <x v="0"/>
    <s v="25/0,5 hh  6,0 m rakományrögzítő Z"/>
    <n v="6"/>
    <n v="661.42"/>
    <n v="3968.5199999999995"/>
    <n v="0"/>
    <s v="Ft"/>
    <n v="0"/>
    <n v="1560"/>
    <n v="1110"/>
    <n v="6660"/>
    <n v="1.5"/>
    <n v="99.9"/>
    <x v="8"/>
    <n v="2691.4800000000005"/>
    <s v="i"/>
    <m/>
    <n v="1"/>
    <n v="0"/>
  </r>
  <r>
    <x v="302"/>
    <x v="41"/>
    <d v="2026-02-12T00:00:00"/>
    <x v="0"/>
    <d v="2026-02-12T00:00:00"/>
    <n v="2"/>
    <s v="2102/2432"/>
    <x v="3"/>
    <x v="1"/>
    <s v="*V.19 Fuvar"/>
    <n v="1"/>
    <n v="2621.0300000000002"/>
    <n v="2621.0300000000002"/>
    <n v="0"/>
    <s v="Ft"/>
    <n v="0"/>
    <n v="2528"/>
    <n v="0"/>
    <n v="0"/>
    <n v="0"/>
    <n v="0"/>
    <x v="8"/>
    <n v="-2621.0300000000002"/>
    <s v="i"/>
    <m/>
    <n v="1"/>
    <n v="0"/>
  </r>
  <r>
    <x v="303"/>
    <x v="169"/>
    <d v="2026-02-12T00:00:00"/>
    <x v="0"/>
    <d v="2026-02-12T00:00:00"/>
    <n v="2"/>
    <s v="2511/530"/>
    <x v="10"/>
    <x v="0"/>
    <s v="QC-0,5A   lemezmegfogó 15 mm"/>
    <n v="4"/>
    <n v="7528.34"/>
    <n v="30113.360000000001"/>
    <n v="0"/>
    <s v="Ft"/>
    <n v="0"/>
    <n v="35315"/>
    <n v="30940"/>
    <n v="123760"/>
    <n v="4"/>
    <n v="4950.3999999999996"/>
    <x v="8"/>
    <n v="93646.64"/>
    <s v="n"/>
    <m/>
    <s v=""/>
    <n v="0"/>
  </r>
  <r>
    <x v="303"/>
    <x v="169"/>
    <d v="2026-02-12T00:00:00"/>
    <x v="0"/>
    <d v="2026-02-12T00:00:00"/>
    <n v="2"/>
    <s v="2102/2697"/>
    <x v="3"/>
    <x v="1"/>
    <s v="*V.21 Fuvar"/>
    <n v="1"/>
    <n v="2348"/>
    <n v="2348"/>
    <n v="0"/>
    <s v="Ft"/>
    <n v="0"/>
    <n v="2348"/>
    <n v="0"/>
    <n v="0"/>
    <n v="0"/>
    <n v="0"/>
    <x v="8"/>
    <n v="-2348"/>
    <s v="n"/>
    <m/>
    <s v=""/>
    <n v="0"/>
  </r>
  <r>
    <x v="304"/>
    <x v="170"/>
    <d v="2026-02-12T00:00:00"/>
    <x v="0"/>
    <d v="2026-02-12T00:00:00"/>
    <n v="2"/>
    <s v="21414/1840"/>
    <x v="2"/>
    <x v="0"/>
    <s v="irg4-63 2,0 m poliészter függeszték /(ág:IRS30 2/4m körkötél + KPV80 védelem) 26107-26108"/>
    <n v="2"/>
    <n v="28654.19"/>
    <n v="57308.38"/>
    <n v="0"/>
    <s v="Ft"/>
    <n v="0"/>
    <n v="93135"/>
    <n v="74510"/>
    <n v="149020"/>
    <n v="1.5"/>
    <n v="2235.3000000000002"/>
    <x v="6"/>
    <n v="91711.62"/>
    <s v="n"/>
    <m/>
    <s v=""/>
    <n v="0"/>
  </r>
  <r>
    <x v="304"/>
    <x v="170"/>
    <d v="2026-02-12T00:00:00"/>
    <x v="0"/>
    <d v="2026-02-12T00:00:00"/>
    <n v="2"/>
    <s v="21414/151"/>
    <x v="2"/>
    <x v="0"/>
    <s v="irg4-42 2,0 m poliészter függeszték /(ág:IRS20 2/4m körkötél + KPV62 védelem) 26105-26106"/>
    <n v="2"/>
    <n v="23894.43"/>
    <n v="47788.86"/>
    <n v="0"/>
    <s v="Ft"/>
    <n v="0"/>
    <n v="74010"/>
    <n v="58900"/>
    <n v="117800"/>
    <n v="1.5"/>
    <n v="1767"/>
    <x v="6"/>
    <n v="70011.14"/>
    <s v="n"/>
    <m/>
    <s v=""/>
    <n v="0"/>
  </r>
  <r>
    <x v="304"/>
    <x v="170"/>
    <d v="2026-02-12T00:00:00"/>
    <x v="0"/>
    <d v="2026-02-12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6"/>
    <n v="-1900"/>
    <s v="n"/>
    <m/>
    <s v=""/>
    <n v="0"/>
  </r>
  <r>
    <x v="304"/>
    <x v="170"/>
    <d v="2026-02-12T00:00:00"/>
    <x v="0"/>
    <d v="2026-02-12T00:00:00"/>
    <n v="2"/>
    <s v="2102/2431"/>
    <x v="3"/>
    <x v="1"/>
    <s v="*V.18 Fuvar"/>
    <n v="1"/>
    <n v="7560"/>
    <n v="7560"/>
    <n v="0"/>
    <s v="Ft"/>
    <n v="0"/>
    <n v="7560"/>
    <n v="0"/>
    <n v="0"/>
    <n v="0"/>
    <n v="0"/>
    <x v="6"/>
    <n v="-7560"/>
    <s v="n"/>
    <m/>
    <s v=""/>
    <n v="0"/>
  </r>
  <r>
    <x v="305"/>
    <x v="121"/>
    <d v="2026-02-12T00:00:00"/>
    <x v="0"/>
    <d v="2026-02-11T00:00:00"/>
    <n v="2"/>
    <s v="432/28014"/>
    <x v="21"/>
    <x v="0"/>
    <s v="VH30 villahosszabbító 2400 mm (1pár=2 darab)"/>
    <n v="1"/>
    <n v="110000"/>
    <n v="110000"/>
    <n v="0"/>
    <s v="Ft"/>
    <n v="0"/>
    <n v="200000"/>
    <n v="182000"/>
    <n v="182000"/>
    <n v="2.75"/>
    <n v="5005"/>
    <x v="3"/>
    <n v="72000"/>
    <s v="n"/>
    <m/>
    <s v=""/>
    <n v="0"/>
  </r>
  <r>
    <x v="305"/>
    <x v="121"/>
    <d v="2026-02-12T00:00:00"/>
    <x v="0"/>
    <d v="2026-02-11T00:00:00"/>
    <n v="2"/>
    <s v="11A11/26643"/>
    <x v="13"/>
    <x v="2"/>
    <s v="Adattábla matrica ( 12x7,5cm)"/>
    <n v="1"/>
    <n v="492.18"/>
    <n v="492.18"/>
    <n v="0"/>
    <s v="Ft"/>
    <n v="0"/>
    <n v="750"/>
    <n v="0"/>
    <n v="0"/>
    <n v="0"/>
    <n v="0"/>
    <x v="3"/>
    <n v="-492.18"/>
    <s v="n"/>
    <m/>
    <s v=""/>
    <n v="0"/>
  </r>
  <r>
    <x v="306"/>
    <x v="105"/>
    <d v="2026-02-12T00:00:00"/>
    <x v="0"/>
    <d v="2026-02-12T00:00:00"/>
    <n v="2"/>
    <s v="21213/110"/>
    <x v="2"/>
    <x v="0"/>
    <s v="id 300  6,0 m füles heveder"/>
    <n v="6"/>
    <n v="2475.83"/>
    <n v="14854.98"/>
    <n v="0"/>
    <s v="Ft"/>
    <n v="0"/>
    <n v="11000"/>
    <n v="8800"/>
    <n v="52800"/>
    <n v="4"/>
    <n v="2112"/>
    <x v="8"/>
    <n v="37945.020000000004"/>
    <s v="n"/>
    <m/>
    <s v=""/>
    <n v="0"/>
  </r>
  <r>
    <x v="306"/>
    <x v="105"/>
    <d v="2026-02-12T00:00:00"/>
    <x v="0"/>
    <d v="2026-02-12T00:00:00"/>
    <n v="2"/>
    <s v="2416/15469"/>
    <x v="4"/>
    <x v="0"/>
    <s v="4,75  PSO sekli EN13889"/>
    <n v="4"/>
    <n v="1179.03"/>
    <n v="4716.12"/>
    <n v="0"/>
    <s v="Ft"/>
    <n v="0"/>
    <n v="3280"/>
    <n v="2625"/>
    <n v="10500"/>
    <n v="2"/>
    <n v="210"/>
    <x v="8"/>
    <n v="5783.88"/>
    <s v="n"/>
    <m/>
    <s v=""/>
    <n v="0"/>
  </r>
  <r>
    <x v="306"/>
    <x v="105"/>
    <d v="2026-02-12T00:00:00"/>
    <x v="0"/>
    <d v="2026-02-12T00:00:00"/>
    <n v="2"/>
    <s v="2102/2336"/>
    <x v="3"/>
    <x v="1"/>
    <s v="*V.14 Fuvar"/>
    <n v="1"/>
    <n v="3535"/>
    <n v="3535"/>
    <n v="0"/>
    <s v="Ft"/>
    <n v="0"/>
    <n v="3535"/>
    <n v="3535"/>
    <n v="3535"/>
    <n v="0"/>
    <n v="0"/>
    <x v="8"/>
    <n v="0"/>
    <s v="n"/>
    <m/>
    <s v=""/>
    <n v="0"/>
  </r>
  <r>
    <x v="307"/>
    <x v="171"/>
    <d v="2026-02-12T00:00:00"/>
    <x v="0"/>
    <d v="2026-02-12T00:00:00"/>
    <n v="2"/>
    <s v="4111/236"/>
    <x v="0"/>
    <x v="0"/>
    <s v="35/1 hh  6,0 m rakományrögzítő 11074"/>
    <n v="12"/>
    <n v="776.81"/>
    <n v="9321.7199999999993"/>
    <n v="0"/>
    <s v="Ft"/>
    <n v="0"/>
    <n v="2000"/>
    <n v="2000"/>
    <n v="24000"/>
    <n v="10"/>
    <n v="2400"/>
    <x v="6"/>
    <n v="14678.28"/>
    <s v="i"/>
    <m/>
    <n v="1"/>
    <n v="0"/>
  </r>
  <r>
    <x v="308"/>
    <x v="172"/>
    <d v="2026-02-12T00:00:00"/>
    <x v="0"/>
    <d v="2026-02-12T00:00:00"/>
    <n v="2"/>
    <s v="2101/18531"/>
    <x v="6"/>
    <x v="0"/>
    <s v="Vizsgálati díj melléklet szerint"/>
    <n v="1"/>
    <n v="13470"/>
    <n v="13470"/>
    <n v="0"/>
    <s v="Ft"/>
    <n v="0"/>
    <n v="22450"/>
    <n v="22450"/>
    <n v="22450"/>
    <n v="10"/>
    <n v="2245"/>
    <x v="11"/>
    <n v="8980"/>
    <s v="n"/>
    <m/>
    <s v=""/>
    <n v="0"/>
  </r>
  <r>
    <x v="309"/>
    <x v="73"/>
    <d v="2026-02-12T00:00:00"/>
    <x v="0"/>
    <d v="2026-02-02T00:00:00"/>
    <n v="2"/>
    <s v="2612/15276"/>
    <x v="16"/>
    <x v="0"/>
    <s v="KME 600 C emelőmágnes 600 kg 2503268"/>
    <n v="1"/>
    <n v="58108.42"/>
    <n v="58108.42"/>
    <n v="0"/>
    <s v="Ft"/>
    <n v="0"/>
    <n v="220000"/>
    <n v="149440"/>
    <n v="149440"/>
    <n v="2"/>
    <n v="2988.8"/>
    <x v="6"/>
    <n v="91331.58"/>
    <s v="n"/>
    <m/>
    <s v=""/>
    <n v="0"/>
  </r>
  <r>
    <x v="309"/>
    <x v="73"/>
    <d v="2026-02-12T00:00:00"/>
    <x v="0"/>
    <d v="2026-02-02T00:00:00"/>
    <n v="2"/>
    <s v="2102/3973"/>
    <x v="3"/>
    <x v="1"/>
    <s v="*V.23 Fuvar"/>
    <n v="1"/>
    <n v="2947"/>
    <n v="2947"/>
    <n v="0"/>
    <s v="Ft"/>
    <n v="0"/>
    <n v="2947"/>
    <n v="0"/>
    <n v="0"/>
    <n v="0"/>
    <n v="0"/>
    <x v="6"/>
    <n v="-2947"/>
    <s v="n"/>
    <m/>
    <s v=""/>
    <n v="0"/>
  </r>
  <r>
    <x v="310"/>
    <x v="90"/>
    <d v="2026-02-12T00:00:00"/>
    <x v="0"/>
    <d v="2026-02-12T00:00:00"/>
    <n v="2"/>
    <s v="23154/13017"/>
    <x v="1"/>
    <x v="0"/>
    <s v="WHCS 13 csapágyas forgóhorog G80"/>
    <n v="4"/>
    <n v="4266.92"/>
    <n v="17067.68"/>
    <n v="0"/>
    <s v="Ft"/>
    <n v="0"/>
    <n v="13500"/>
    <n v="10800"/>
    <n v="43200"/>
    <n v="0"/>
    <n v="0"/>
    <x v="1"/>
    <n v="26132.32"/>
    <s v="n"/>
    <m/>
    <s v=""/>
    <n v="0"/>
  </r>
  <r>
    <x v="310"/>
    <x v="90"/>
    <d v="2026-02-12T00:00:00"/>
    <x v="0"/>
    <d v="2026-02-12T00:00:00"/>
    <n v="2"/>
    <s v="2416/15469"/>
    <x v="4"/>
    <x v="0"/>
    <s v="4,75  PSO sekli EN13889"/>
    <n v="4"/>
    <n v="1179.03"/>
    <n v="4716.12"/>
    <n v="0"/>
    <s v="Ft"/>
    <n v="0"/>
    <n v="3280"/>
    <n v="2624"/>
    <n v="10496"/>
    <n v="0"/>
    <n v="0"/>
    <x v="1"/>
    <n v="5779.88"/>
    <s v="n"/>
    <m/>
    <s v=""/>
    <n v="0"/>
  </r>
  <r>
    <x v="311"/>
    <x v="173"/>
    <d v="2026-02-11T00:00:00"/>
    <x v="0"/>
    <d v="2026-02-11T00:00:00"/>
    <n v="2"/>
    <s v="23165/27308"/>
    <x v="1"/>
    <x v="0"/>
    <s v="lrg 2 - 160 lánc függeszték 1,5 m alul KTG 6 + 1,5 PSO 26103-26104"/>
    <n v="2"/>
    <n v="5665.8"/>
    <n v="11331.6"/>
    <n v="0"/>
    <s v="Ft"/>
    <n v="0"/>
    <n v="17535"/>
    <n v="17535"/>
    <n v="35070"/>
    <n v="10"/>
    <n v="3507"/>
    <x v="0"/>
    <n v="23738.400000000001"/>
    <s v="i"/>
    <m/>
    <n v="1"/>
    <n v="0"/>
  </r>
  <r>
    <x v="312"/>
    <x v="12"/>
    <d v="2026-02-11T00:00:00"/>
    <x v="0"/>
    <d v="2026-02-11T00:00:00"/>
    <n v="2"/>
    <s v="2104/982"/>
    <x v="5"/>
    <x v="1"/>
    <s v="Javítási rezsi óradíj"/>
    <n v="0.5"/>
    <n v="7195.04"/>
    <n v="3597.52"/>
    <n v="0"/>
    <s v="Ft"/>
    <n v="0"/>
    <n v="12000"/>
    <n v="12000"/>
    <n v="6000"/>
    <n v="0"/>
    <n v="0"/>
    <x v="6"/>
    <n v="2402.48"/>
    <s v="n"/>
    <m/>
    <s v=""/>
    <n v="0"/>
  </r>
  <r>
    <x v="312"/>
    <x v="12"/>
    <d v="2026-02-11T00:00:00"/>
    <x v="0"/>
    <d v="2026-02-11T00:00:00"/>
    <n v="2"/>
    <s v="1241/27950"/>
    <x v="8"/>
    <x v="2"/>
    <s v="ABUS 10003101409 Körkeresztmetszetű acéllánc 5x15, galavanikus horganyzott"/>
    <n v="4"/>
    <n v="32375"/>
    <n v="129500"/>
    <n v="0"/>
    <s v="Ft"/>
    <n v="0"/>
    <n v="40350"/>
    <n v="40350"/>
    <n v="161400"/>
    <n v="4"/>
    <n v="6456"/>
    <x v="6"/>
    <n v="31900"/>
    <s v="n"/>
    <m/>
    <s v=""/>
    <n v="0"/>
  </r>
  <r>
    <x v="313"/>
    <x v="174"/>
    <d v="2026-02-11T00:00:00"/>
    <x v="0"/>
    <d v="2026-02-11T00:00:00"/>
    <n v="2"/>
    <s v="23112/744"/>
    <x v="1"/>
    <x v="0"/>
    <s v="KLG 6  teherlánc G80 (3x100 méter)"/>
    <n v="300"/>
    <n v="484.42"/>
    <n v="145326"/>
    <n v="0"/>
    <s v="Ft"/>
    <n v="0"/>
    <n v="1530"/>
    <n v="1225"/>
    <n v="367500"/>
    <n v="1.25"/>
    <n v="4593.75"/>
    <x v="8"/>
    <n v="222174"/>
    <s v="n"/>
    <m/>
    <s v=""/>
    <n v="0"/>
  </r>
  <r>
    <x v="313"/>
    <x v="174"/>
    <d v="2026-02-11T00:00:00"/>
    <x v="0"/>
    <d v="2026-02-11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8"/>
    <n v="-1900"/>
    <s v="n"/>
    <m/>
    <s v=""/>
    <n v="0"/>
  </r>
  <r>
    <x v="313"/>
    <x v="174"/>
    <d v="2026-02-11T00:00:00"/>
    <x v="0"/>
    <d v="2026-02-11T00:00:00"/>
    <n v="2"/>
    <s v="2317/635"/>
    <x v="1"/>
    <x v="0"/>
    <s v="6 biztosító lemez"/>
    <n v="25"/>
    <n v="155.15"/>
    <n v="3878.75"/>
    <n v="0"/>
    <s v="Ft"/>
    <n v="0"/>
    <n v="778"/>
    <n v="645"/>
    <n v="16125"/>
    <n v="0.73"/>
    <n v="117.71250000000001"/>
    <x v="8"/>
    <n v="12246.25"/>
    <s v="n"/>
    <m/>
    <s v=""/>
    <n v="0"/>
  </r>
  <r>
    <x v="313"/>
    <x v="174"/>
    <d v="2026-02-11T00:00:00"/>
    <x v="0"/>
    <d v="2026-02-11T00:00:00"/>
    <n v="2"/>
    <s v="2102/2336"/>
    <x v="3"/>
    <x v="1"/>
    <s v="*V.14 Fuvar"/>
    <n v="1"/>
    <n v="15680"/>
    <n v="15680"/>
    <n v="0"/>
    <s v="Ft"/>
    <n v="0"/>
    <n v="15680"/>
    <n v="0"/>
    <n v="0"/>
    <n v="0"/>
    <n v="0"/>
    <x v="8"/>
    <n v="-15680"/>
    <s v="n"/>
    <m/>
    <s v=""/>
    <n v="0"/>
  </r>
  <r>
    <x v="314"/>
    <x v="174"/>
    <d v="2026-02-11T00:00:00"/>
    <x v="0"/>
    <d v="2026-02-11T00:00:00"/>
    <n v="2"/>
    <s v="23112/744"/>
    <x v="1"/>
    <x v="0"/>
    <s v="KLG 6  teherlánc G80 (3x100 méter)"/>
    <n v="-300"/>
    <n v="-484.42"/>
    <n v="145326"/>
    <n v="0"/>
    <s v="Ft"/>
    <n v="0"/>
    <n v="1530"/>
    <n v="-1225"/>
    <n v="-367500"/>
    <n v="1.67"/>
    <n v="-6137.25"/>
    <x v="8"/>
    <n v="-222174"/>
    <s v="n"/>
    <m/>
    <s v=""/>
    <n v="0"/>
  </r>
  <r>
    <x v="314"/>
    <x v="174"/>
    <d v="2026-02-11T00:00:00"/>
    <x v="0"/>
    <d v="2026-02-11T00:00:00"/>
    <n v="2"/>
    <s v="2317/635"/>
    <x v="1"/>
    <x v="0"/>
    <s v="6 biztosító lemez"/>
    <n v="-25"/>
    <n v="-155.15"/>
    <n v="3878.75"/>
    <n v="0"/>
    <s v="Ft"/>
    <n v="0"/>
    <n v="778"/>
    <n v="-645"/>
    <n v="-16125"/>
    <n v="0.73"/>
    <n v="-117.71250000000001"/>
    <x v="8"/>
    <n v="-12246.25"/>
    <s v="n"/>
    <m/>
    <s v=""/>
    <n v="0"/>
  </r>
  <r>
    <x v="315"/>
    <x v="175"/>
    <d v="2026-02-11T00:00:00"/>
    <x v="0"/>
    <d v="2026-02-11T00:00:00"/>
    <n v="2"/>
    <s v="23152/667"/>
    <x v="1"/>
    <x v="0"/>
    <s v="KHG 6 szemes horog G80"/>
    <n v="100"/>
    <n v="354.5"/>
    <n v="35450"/>
    <n v="0"/>
    <s v="Ft"/>
    <n v="0"/>
    <n v="970"/>
    <n v="690"/>
    <n v="69000"/>
    <n v="0.18"/>
    <n v="124.2"/>
    <x v="2"/>
    <n v="33550"/>
    <s v="n"/>
    <m/>
    <s v=""/>
    <n v="0"/>
  </r>
  <r>
    <x v="315"/>
    <x v="175"/>
    <d v="2026-02-11T00:00:00"/>
    <x v="0"/>
    <d v="2026-02-11T00:00:00"/>
    <n v="2"/>
    <s v="23152/661"/>
    <x v="1"/>
    <x v="0"/>
    <s v="KHG 13  szemes horog G80"/>
    <n v="4"/>
    <n v="1885.11"/>
    <n v="7540.44"/>
    <n v="0"/>
    <s v="Ft"/>
    <n v="0"/>
    <n v="4990"/>
    <n v="3500"/>
    <n v="14000"/>
    <n v="0.01"/>
    <n v="1.4"/>
    <x v="2"/>
    <n v="6459.56"/>
    <s v="n"/>
    <m/>
    <s v=""/>
    <n v="0"/>
  </r>
  <r>
    <x v="315"/>
    <x v="175"/>
    <d v="2026-02-11T00:00:00"/>
    <x v="0"/>
    <d v="2026-02-11T00:00:00"/>
    <n v="2"/>
    <s v="23152/660"/>
    <x v="1"/>
    <x v="0"/>
    <s v="KHG 10  szemes horog G80"/>
    <n v="10"/>
    <n v="1012.63"/>
    <n v="10126.299999999999"/>
    <n v="0"/>
    <s v="Ft"/>
    <n v="0"/>
    <n v="2990"/>
    <n v="2100"/>
    <n v="21000"/>
    <n v="0.03"/>
    <n v="6.3"/>
    <x v="2"/>
    <n v="10873.7"/>
    <s v="n"/>
    <m/>
    <s v=""/>
    <n v="0"/>
  </r>
  <r>
    <x v="315"/>
    <x v="175"/>
    <d v="2026-02-11T00:00:00"/>
    <x v="0"/>
    <d v="2026-02-11T00:00:00"/>
    <n v="2"/>
    <s v="2102/7140"/>
    <x v="3"/>
    <x v="1"/>
    <s v="*M.15 Fuvar"/>
    <n v="1"/>
    <n v="5576"/>
    <n v="5576"/>
    <n v="0"/>
    <s v="Ft"/>
    <n v="0"/>
    <n v="5576"/>
    <n v="5576"/>
    <n v="5576"/>
    <n v="0"/>
    <n v="0"/>
    <x v="2"/>
    <n v="0"/>
    <s v="n"/>
    <m/>
    <s v=""/>
    <n v="0"/>
  </r>
  <r>
    <x v="316"/>
    <x v="176"/>
    <d v="2026-02-11T00:00:00"/>
    <x v="0"/>
    <d v="2026-02-11T00:00:00"/>
    <n v="2"/>
    <s v="4111/219"/>
    <x v="0"/>
    <x v="0"/>
    <s v="50/2 hh 8 m rakományrögzítő 26188"/>
    <n v="4"/>
    <n v="1478.09"/>
    <n v="5912.36"/>
    <n v="0"/>
    <s v="Ft"/>
    <n v="0"/>
    <n v="4500"/>
    <n v="3210"/>
    <n v="12840"/>
    <n v="1.8"/>
    <n v="231.12"/>
    <x v="8"/>
    <n v="6927.64"/>
    <s v="n"/>
    <m/>
    <s v=""/>
    <n v="0"/>
  </r>
  <r>
    <x v="316"/>
    <x v="176"/>
    <d v="2026-02-11T00:00:00"/>
    <x v="0"/>
    <d v="2026-02-11T00:00:00"/>
    <n v="2"/>
    <s v="4114/1422"/>
    <x v="0"/>
    <x v="0"/>
    <s v="35/1 hn 4,0 m rakományrögzítő"/>
    <n v="8"/>
    <n v="539.84"/>
    <n v="4318.72"/>
    <n v="0"/>
    <s v="Ft"/>
    <n v="0"/>
    <n v="1705"/>
    <n v="1925"/>
    <n v="15400"/>
    <n v="7"/>
    <n v="1078"/>
    <x v="8"/>
    <n v="11081.279999999999"/>
    <s v="n"/>
    <m/>
    <s v=""/>
    <n v="0"/>
  </r>
  <r>
    <x v="316"/>
    <x v="176"/>
    <d v="2026-02-11T00:00:00"/>
    <x v="0"/>
    <d v="2026-02-11T00:00:00"/>
    <n v="2"/>
    <s v="2102/2336"/>
    <x v="3"/>
    <x v="1"/>
    <s v="*V.14 Fuvar"/>
    <n v="1"/>
    <n v="2734"/>
    <n v="2734"/>
    <n v="0"/>
    <s v="Ft"/>
    <n v="0"/>
    <n v="2734"/>
    <n v="2734"/>
    <n v="2734"/>
    <n v="0"/>
    <n v="0"/>
    <x v="8"/>
    <n v="0"/>
    <s v="n"/>
    <m/>
    <s v=""/>
    <n v="0"/>
  </r>
  <r>
    <x v="317"/>
    <x v="177"/>
    <d v="2026-02-11T00:00:00"/>
    <x v="0"/>
    <d v="2026-02-11T00:00:00"/>
    <n v="2"/>
    <s v="282/5689"/>
    <x v="15"/>
    <x v="0"/>
    <s v="TAWGK-M10*18 menetes forgószem G80 500 kg"/>
    <n v="3"/>
    <n v="1793.91"/>
    <n v="5381.7300000000005"/>
    <n v="0"/>
    <s v="Ft"/>
    <n v="0"/>
    <n v="6770"/>
    <n v="6770"/>
    <n v="20310"/>
    <n v="5"/>
    <n v="1015.5"/>
    <x v="8"/>
    <n v="14928.27"/>
    <s v="n"/>
    <m/>
    <s v=""/>
    <n v="0"/>
  </r>
  <r>
    <x v="317"/>
    <x v="177"/>
    <d v="2026-02-11T00:00:00"/>
    <x v="0"/>
    <d v="2026-02-11T00:00:00"/>
    <n v="2"/>
    <s v="2102/2431"/>
    <x v="3"/>
    <x v="1"/>
    <s v="*V.18 Fuvar"/>
    <n v="1"/>
    <n v="2075"/>
    <n v="2075"/>
    <n v="0"/>
    <s v="Ft"/>
    <n v="0"/>
    <n v="2075"/>
    <n v="2200"/>
    <n v="2200"/>
    <n v="0"/>
    <n v="0"/>
    <x v="8"/>
    <n v="125"/>
    <s v="n"/>
    <m/>
    <s v=""/>
    <n v="0"/>
  </r>
  <r>
    <x v="318"/>
    <x v="137"/>
    <d v="2026-02-11T00:00:00"/>
    <x v="0"/>
    <d v="2026-02-11T00:00:00"/>
    <n v="2"/>
    <s v="4153/13974"/>
    <x v="0"/>
    <x v="0"/>
    <s v="19mm Composite  500kgf 600 m pántszalag fehér kemény"/>
    <n v="2"/>
    <n v="9481.01"/>
    <n v="18962.02"/>
    <n v="0"/>
    <s v="Ft"/>
    <n v="0"/>
    <n v="18310"/>
    <n v="19115"/>
    <n v="38230"/>
    <n v="6"/>
    <n v="2293.8000000000002"/>
    <x v="6"/>
    <n v="19267.98"/>
    <s v="i"/>
    <m/>
    <n v="1"/>
    <n v="0"/>
  </r>
  <r>
    <x v="318"/>
    <x v="137"/>
    <d v="2026-02-11T00:00:00"/>
    <x v="0"/>
    <d v="2026-02-11T00:00:00"/>
    <n v="2"/>
    <s v="2102/2433"/>
    <x v="3"/>
    <x v="1"/>
    <s v="*V.20 Fuvar"/>
    <n v="1"/>
    <n v="2734"/>
    <n v="2734"/>
    <n v="0"/>
    <s v="Ft"/>
    <n v="0"/>
    <n v="2734"/>
    <n v="2500"/>
    <n v="2500"/>
    <n v="0"/>
    <n v="0"/>
    <x v="6"/>
    <n v="-234"/>
    <s v="i"/>
    <m/>
    <n v="1"/>
    <n v="0"/>
  </r>
  <r>
    <x v="319"/>
    <x v="174"/>
    <d v="2026-02-11T00:00:00"/>
    <x v="0"/>
    <d v="2026-02-11T00:00:00"/>
    <n v="2"/>
    <s v="23112/744"/>
    <x v="1"/>
    <x v="0"/>
    <s v="KLG 6  teherlánc G80 (3x100 méter)"/>
    <n v="300"/>
    <n v="484.42"/>
    <n v="145326"/>
    <n v="0"/>
    <s v="Ft"/>
    <n v="0"/>
    <n v="1530"/>
    <n v="1225"/>
    <n v="367500"/>
    <n v="1.67"/>
    <n v="6137.25"/>
    <x v="8"/>
    <n v="222174"/>
    <s v="n"/>
    <m/>
    <s v=""/>
    <n v="0"/>
  </r>
  <r>
    <x v="319"/>
    <x v="174"/>
    <d v="2026-02-11T00:00:00"/>
    <x v="0"/>
    <d v="2026-02-11T00:00:00"/>
    <n v="2"/>
    <s v="2317/635"/>
    <x v="1"/>
    <x v="0"/>
    <s v="6 biztosító lemez"/>
    <n v="25"/>
    <n v="155.15"/>
    <n v="3878.75"/>
    <n v="0"/>
    <s v="Ft"/>
    <n v="0"/>
    <n v="778"/>
    <n v="645"/>
    <n v="16125"/>
    <n v="0.73"/>
    <n v="117.71250000000001"/>
    <x v="8"/>
    <n v="12246.25"/>
    <s v="n"/>
    <m/>
    <s v=""/>
    <n v="0"/>
  </r>
  <r>
    <x v="320"/>
    <x v="178"/>
    <d v="2026-02-11T00:00:00"/>
    <x v="0"/>
    <d v="2026-02-11T00:00:00"/>
    <n v="2"/>
    <s v="2101/18537"/>
    <x v="6"/>
    <x v="0"/>
    <s v="Vizsgálati díj VIRG2-112"/>
    <n v="1"/>
    <n v="4410"/>
    <n v="4410"/>
    <n v="0"/>
    <s v="Ft"/>
    <n v="0"/>
    <n v="7350"/>
    <n v="10200"/>
    <n v="10200"/>
    <n v="10"/>
    <n v="1020"/>
    <x v="11"/>
    <n v="5790"/>
    <s v="i"/>
    <m/>
    <n v="1"/>
    <n v="0"/>
  </r>
  <r>
    <x v="320"/>
    <x v="178"/>
    <d v="2026-02-11T00:00:00"/>
    <x v="0"/>
    <d v="2026-02-11T00:00:00"/>
    <n v="2"/>
    <s v="2101/18535"/>
    <x v="6"/>
    <x v="0"/>
    <s v="Vizsgálati díj VIRG 1-50"/>
    <n v="4"/>
    <n v="1800"/>
    <n v="7200"/>
    <n v="0"/>
    <s v="Ft"/>
    <n v="0"/>
    <n v="3000"/>
    <n v="7650"/>
    <n v="30600"/>
    <n v="10"/>
    <n v="3060"/>
    <x v="11"/>
    <n v="23400"/>
    <s v="i"/>
    <m/>
    <n v="1"/>
    <n v="0"/>
  </r>
  <r>
    <x v="320"/>
    <x v="178"/>
    <d v="2026-02-11T00:00:00"/>
    <x v="0"/>
    <d v="2026-02-11T00:00:00"/>
    <n v="2"/>
    <s v="21417/24616"/>
    <x v="2"/>
    <x v="0"/>
    <s v="virg1-50 3,1m poliészter függeszték  két végén KTI13 összekötő elem + PSNB6,5to sekli 26054-26057"/>
    <n v="4"/>
    <n v="17728.32"/>
    <n v="70913.279999999999"/>
    <n v="0"/>
    <s v="Ft"/>
    <n v="0"/>
    <n v="45360"/>
    <n v="46860"/>
    <n v="187440"/>
    <n v="10.96"/>
    <n v="20543.424000000003"/>
    <x v="11"/>
    <n v="116526.72"/>
    <s v="i"/>
    <m/>
    <n v="1"/>
    <n v="0"/>
  </r>
  <r>
    <x v="320"/>
    <x v="178"/>
    <d v="2026-02-11T00:00:00"/>
    <x v="0"/>
    <d v="2026-02-11T00:00:00"/>
    <n v="2"/>
    <s v="21417/27998"/>
    <x v="2"/>
    <x v="0"/>
    <s v="virg1-50 2,8 m poliészter függeszték  két végén KTI13 összekötő elem + PSNB6,5to sekli 26058-26061"/>
    <n v="4"/>
    <n v="17448.82"/>
    <n v="69795.28"/>
    <n v="0"/>
    <s v="Ft"/>
    <n v="0"/>
    <n v="43860"/>
    <n v="43860"/>
    <n v="175440"/>
    <n v="10"/>
    <n v="17544"/>
    <x v="11"/>
    <n v="105644.72"/>
    <s v="i"/>
    <m/>
    <n v="1"/>
    <n v="0"/>
  </r>
  <r>
    <x v="320"/>
    <x v="178"/>
    <d v="2026-02-11T00:00:00"/>
    <x v="0"/>
    <d v="2026-02-11T00:00:00"/>
    <n v="2"/>
    <s v="2317/4430"/>
    <x v="1"/>
    <x v="0"/>
    <s v="Érvényességi tábla"/>
    <n v="5"/>
    <n v="238.9"/>
    <n v="1194.5"/>
    <n v="0"/>
    <s v="Ft"/>
    <n v="0"/>
    <n v="1325"/>
    <n v="1325"/>
    <n v="6625"/>
    <n v="5"/>
    <n v="331.25"/>
    <x v="11"/>
    <n v="5430.5"/>
    <s v="i"/>
    <m/>
    <n v="1"/>
    <n v="0"/>
  </r>
  <r>
    <x v="320"/>
    <x v="178"/>
    <d v="2026-02-11T00:00:00"/>
    <x v="0"/>
    <d v="2026-02-11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11"/>
    <n v="-1900"/>
    <s v="i"/>
    <m/>
    <n v="1"/>
    <n v="0"/>
  </r>
  <r>
    <x v="320"/>
    <x v="178"/>
    <d v="2026-02-11T00:00:00"/>
    <x v="0"/>
    <d v="2026-02-11T00:00:00"/>
    <n v="2"/>
    <s v="2317/2842"/>
    <x v="1"/>
    <x v="0"/>
    <s v="4mm lánctoldó"/>
    <n v="5"/>
    <n v="33.770000000000003"/>
    <n v="168.85000000000002"/>
    <n v="0"/>
    <s v="Ft"/>
    <n v="0"/>
    <n v="190"/>
    <n v="190"/>
    <n v="950"/>
    <n v="5"/>
    <n v="47.5"/>
    <x v="11"/>
    <n v="781.15"/>
    <s v="i"/>
    <m/>
    <n v="1"/>
    <n v="0"/>
  </r>
  <r>
    <x v="320"/>
    <x v="178"/>
    <d v="2026-02-11T00:00:00"/>
    <x v="0"/>
    <d v="2026-02-11T00:00:00"/>
    <n v="2"/>
    <s v="2102/2433"/>
    <x v="3"/>
    <x v="1"/>
    <s v="*V.20 Fuvar"/>
    <n v="1"/>
    <n v="16979"/>
    <n v="16979"/>
    <n v="0"/>
    <s v="Ft"/>
    <n v="0"/>
    <n v="16979"/>
    <n v="16979"/>
    <n v="16979"/>
    <n v="0"/>
    <n v="0"/>
    <x v="11"/>
    <n v="0"/>
    <s v="i"/>
    <m/>
    <n v="1"/>
    <n v="0"/>
  </r>
  <r>
    <x v="321"/>
    <x v="74"/>
    <d v="2026-02-11T00:00:00"/>
    <x v="0"/>
    <d v="2026-02-11T00:00:00"/>
    <n v="2"/>
    <s v="2327/10190"/>
    <x v="1"/>
    <x v="0"/>
    <s v="SFGW 13 kiakadásgátló  /narancs"/>
    <n v="32"/>
    <n v="2231.88"/>
    <n v="71420.160000000003"/>
    <n v="0"/>
    <s v="Ft"/>
    <n v="0"/>
    <n v="4650"/>
    <n v="4285"/>
    <n v="137120"/>
    <n v="3"/>
    <n v="4113.6000000000004"/>
    <x v="6"/>
    <n v="65699.839999999997"/>
    <s v="n"/>
    <m/>
    <s v=""/>
    <n v="0"/>
  </r>
  <r>
    <x v="321"/>
    <x v="74"/>
    <d v="2026-02-11T00:00:00"/>
    <x v="0"/>
    <d v="2026-02-11T00:00:00"/>
    <n v="2"/>
    <s v="2327/9367"/>
    <x v="1"/>
    <x v="0"/>
    <s v="SFGW 10 kiakadásgátló /narancs"/>
    <n v="32"/>
    <n v="1418.13"/>
    <n v="45380.160000000003"/>
    <n v="0"/>
    <s v="Ft"/>
    <n v="0"/>
    <n v="2950"/>
    <n v="2790"/>
    <n v="89280"/>
    <n v="3"/>
    <n v="2678.4"/>
    <x v="6"/>
    <n v="43899.839999999997"/>
    <s v="n"/>
    <m/>
    <s v=""/>
    <n v="0"/>
  </r>
  <r>
    <x v="322"/>
    <x v="74"/>
    <d v="2026-02-11T00:00:00"/>
    <x v="0"/>
    <d v="2026-02-11T00:00:00"/>
    <n v="2"/>
    <s v="2325/11286"/>
    <x v="1"/>
    <x v="0"/>
    <s v="KHSW 13 láncos horog láncos horog G100 Pewag naranssárga"/>
    <n v="20"/>
    <n v="9206.94"/>
    <n v="184138.80000000002"/>
    <n v="0"/>
    <s v="Ft"/>
    <n v="0"/>
    <n v="19100"/>
    <n v="15280"/>
    <n v="305600"/>
    <n v="0.5"/>
    <n v="1528"/>
    <x v="6"/>
    <n v="121461.19999999998"/>
    <s v="n"/>
    <m/>
    <s v=""/>
    <n v="0"/>
  </r>
  <r>
    <x v="323"/>
    <x v="74"/>
    <d v="2026-02-11T00:00:00"/>
    <x v="0"/>
    <d v="2026-02-11T00:00:00"/>
    <n v="2"/>
    <s v="2513/10195"/>
    <x v="10"/>
    <x v="0"/>
    <s v="VEUW 2 t lemezmegfogó  0-35mm 2000 kg"/>
    <n v="2"/>
    <n v="133874.97"/>
    <n v="267749.94"/>
    <n v="0"/>
    <s v="Ft"/>
    <n v="0"/>
    <n v="279456"/>
    <n v="259050"/>
    <n v="518100"/>
    <n v="2.5"/>
    <n v="12952.5"/>
    <x v="6"/>
    <n v="250350.06"/>
    <s v="n"/>
    <m/>
    <s v=""/>
    <n v="0"/>
  </r>
  <r>
    <x v="323"/>
    <x v="74"/>
    <d v="2026-02-11T00:00:00"/>
    <x v="0"/>
    <d v="2026-02-11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6"/>
    <n v="-1900"/>
    <s v="n"/>
    <m/>
    <s v=""/>
    <n v="0"/>
  </r>
  <r>
    <x v="323"/>
    <x v="74"/>
    <d v="2026-02-11T00:00:00"/>
    <x v="0"/>
    <d v="2026-02-11T00:00:00"/>
    <n v="2"/>
    <s v="2102/1987"/>
    <x v="3"/>
    <x v="1"/>
    <s v="*V.11 Fuvar"/>
    <n v="1"/>
    <n v="7566"/>
    <n v="7566"/>
    <n v="0"/>
    <s v="Ft"/>
    <n v="0"/>
    <n v="7566"/>
    <n v="0"/>
    <n v="0"/>
    <n v="0"/>
    <n v="0"/>
    <x v="6"/>
    <n v="-7566"/>
    <s v="n"/>
    <m/>
    <s v=""/>
    <n v="0"/>
  </r>
  <r>
    <x v="324"/>
    <x v="105"/>
    <d v="2026-02-11T00:00:00"/>
    <x v="0"/>
    <d v="2026-02-11T00:00:00"/>
    <n v="2"/>
    <s v="2512/539"/>
    <x v="10"/>
    <x v="0"/>
    <s v="QP-0,75B lemezmegfogó papucs 25 mm"/>
    <n v="4"/>
    <n v="8985.58"/>
    <n v="35942.32"/>
    <n v="0"/>
    <s v="Ft"/>
    <n v="0"/>
    <n v="36900"/>
    <n v="29600"/>
    <n v="118400"/>
    <n v="4.2300000000000004"/>
    <n v="5008.3200000000006"/>
    <x v="8"/>
    <n v="82457.679999999993"/>
    <s v="n"/>
    <m/>
    <s v=""/>
    <n v="0"/>
  </r>
  <r>
    <x v="325"/>
    <x v="73"/>
    <d v="2026-02-11T00:00:00"/>
    <x v="0"/>
    <d v="2026-02-10T00:00:00"/>
    <n v="2"/>
    <s v="143/18059"/>
    <x v="9"/>
    <x v="1"/>
    <s v="D. 16 Fuvar GLS fuvarköltség"/>
    <n v="1"/>
    <n v="1631"/>
    <n v="1631"/>
    <n v="0"/>
    <s v="Ft"/>
    <n v="0"/>
    <n v="1631"/>
    <n v="2000"/>
    <n v="2000"/>
    <n v="0"/>
    <n v="0"/>
    <x v="6"/>
    <n v="369"/>
    <s v="n"/>
    <m/>
    <s v=""/>
    <n v="0"/>
  </r>
  <r>
    <x v="325"/>
    <x v="73"/>
    <d v="2026-02-11T00:00:00"/>
    <x v="0"/>
    <d v="2026-02-10T00:00:00"/>
    <n v="2"/>
    <s v="12521/17205"/>
    <x v="8"/>
    <x v="2"/>
    <s v="2080580 Gasspring 14,5cm long, 250N, M8, gázrugó"/>
    <n v="1"/>
    <n v="49651.97"/>
    <n v="49651.97"/>
    <n v="0"/>
    <s v="Ft"/>
    <n v="0"/>
    <n v="79200"/>
    <n v="79200"/>
    <n v="79200"/>
    <n v="5"/>
    <n v="3960"/>
    <x v="6"/>
    <n v="29548.03"/>
    <s v="n"/>
    <m/>
    <s v=""/>
    <n v="0"/>
  </r>
  <r>
    <x v="326"/>
    <x v="153"/>
    <d v="2026-02-11T00:00:00"/>
    <x v="0"/>
    <d v="2026-02-11T00:00:00"/>
    <n v="2"/>
    <s v="21213/109"/>
    <x v="2"/>
    <x v="0"/>
    <s v="id 300  5,0 m füles heveder"/>
    <n v="2"/>
    <n v="1968.08"/>
    <n v="3936.16"/>
    <n v="0"/>
    <s v="Ft"/>
    <n v="0"/>
    <n v="9400"/>
    <n v="9400"/>
    <n v="18800"/>
    <n v="10"/>
    <n v="1880"/>
    <x v="8"/>
    <n v="14863.84"/>
    <s v="n"/>
    <m/>
    <s v=""/>
    <n v="0"/>
  </r>
  <r>
    <x v="327"/>
    <x v="179"/>
    <d v="2026-02-11T00:00:00"/>
    <x v="0"/>
    <d v="2026-02-11T00:00:00"/>
    <n v="2"/>
    <s v="23164/1189"/>
    <x v="1"/>
    <x v="0"/>
    <s v="lrg 4 - 236 lánc függeszték 1 m 26080"/>
    <n v="1"/>
    <n v="9100.49"/>
    <n v="9100.49"/>
    <n v="0"/>
    <s v="Ft"/>
    <n v="0"/>
    <n v="26580"/>
    <n v="26590"/>
    <n v="26590"/>
    <n v="10"/>
    <n v="2659"/>
    <x v="8"/>
    <n v="17489.510000000002"/>
    <s v="n"/>
    <m/>
    <s v=""/>
    <n v="0"/>
  </r>
  <r>
    <x v="328"/>
    <x v="114"/>
    <d v="2026-02-11T00:00:00"/>
    <x v="0"/>
    <d v="2026-02-11T00:00:00"/>
    <n v="2"/>
    <s v="21112/15"/>
    <x v="2"/>
    <x v="0"/>
    <s v="irs 20  2,0/4  m körkötél"/>
    <n v="6"/>
    <n v="847.79"/>
    <n v="5086.74"/>
    <n v="0"/>
    <s v="Ft"/>
    <n v="0"/>
    <n v="4200"/>
    <n v="2515"/>
    <n v="15090"/>
    <n v="3.3"/>
    <n v="497.97"/>
    <x v="8"/>
    <n v="10003.26"/>
    <s v="n"/>
    <m/>
    <s v=""/>
    <n v="0"/>
  </r>
  <r>
    <x v="329"/>
    <x v="41"/>
    <d v="2026-02-11T00:00:00"/>
    <x v="0"/>
    <d v="2026-02-11T00:00:00"/>
    <n v="2"/>
    <s v="21115/44"/>
    <x v="2"/>
    <x v="0"/>
    <s v="irs 50   1,0/2 m körkötél"/>
    <n v="4"/>
    <n v="935.74"/>
    <n v="3742.96"/>
    <n v="0"/>
    <s v="Ft"/>
    <n v="0"/>
    <n v="4700"/>
    <n v="2800"/>
    <n v="11200"/>
    <n v="3.25"/>
    <n v="364"/>
    <x v="8"/>
    <n v="7457.04"/>
    <s v="i"/>
    <m/>
    <n v="1"/>
    <n v="0"/>
  </r>
  <r>
    <x v="329"/>
    <x v="41"/>
    <d v="2026-02-11T00:00:00"/>
    <x v="0"/>
    <d v="2026-02-11T00:00:00"/>
    <n v="2"/>
    <s v="21113/29"/>
    <x v="2"/>
    <x v="0"/>
    <s v="irs 30   4,0/8 m körkötél"/>
    <n v="2"/>
    <n v="1965.82"/>
    <n v="3931.64"/>
    <n v="0"/>
    <s v="Ft"/>
    <n v="0"/>
    <n v="9500"/>
    <n v="6650"/>
    <n v="13300"/>
    <n v="4.99"/>
    <n v="663.67"/>
    <x v="8"/>
    <n v="9368.36"/>
    <s v="i"/>
    <m/>
    <n v="1"/>
    <n v="0"/>
  </r>
  <r>
    <x v="329"/>
    <x v="41"/>
    <d v="2026-02-11T00:00:00"/>
    <x v="0"/>
    <d v="2026-02-11T00:00:00"/>
    <n v="2"/>
    <s v="21112/15"/>
    <x v="2"/>
    <x v="0"/>
    <s v="irs 20  2,0/4  m körkötél"/>
    <n v="1"/>
    <n v="847.79"/>
    <n v="847.79"/>
    <n v="0"/>
    <s v="Ft"/>
    <n v="0"/>
    <n v="4200"/>
    <n v="2940"/>
    <n v="2940"/>
    <n v="4.99"/>
    <n v="146.70600000000002"/>
    <x v="8"/>
    <n v="2092.21"/>
    <s v="i"/>
    <m/>
    <n v="1"/>
    <n v="0"/>
  </r>
  <r>
    <x v="329"/>
    <x v="41"/>
    <d v="2026-02-11T00:00:00"/>
    <x v="0"/>
    <d v="2026-02-11T00:00:00"/>
    <n v="2"/>
    <s v="21214/112"/>
    <x v="2"/>
    <x v="0"/>
    <s v="id 400 2,0 m füles heveder"/>
    <n v="4"/>
    <n v="1677.4"/>
    <n v="6709.6"/>
    <n v="0"/>
    <s v="Ft"/>
    <n v="0"/>
    <n v="7000"/>
    <n v="4900"/>
    <n v="19600"/>
    <n v="4.99"/>
    <n v="978.04"/>
    <x v="8"/>
    <n v="12890.4"/>
    <s v="i"/>
    <m/>
    <n v="1"/>
    <n v="0"/>
  </r>
  <r>
    <x v="329"/>
    <x v="41"/>
    <d v="2026-02-11T00:00:00"/>
    <x v="0"/>
    <d v="2026-02-11T00:00:00"/>
    <n v="2"/>
    <s v="21212/97"/>
    <x v="2"/>
    <x v="0"/>
    <s v="id 200   2,0 m füles heveder"/>
    <n v="2"/>
    <n v="613.47"/>
    <n v="1226.94"/>
    <n v="0"/>
    <s v="Ft"/>
    <n v="0"/>
    <n v="3000"/>
    <n v="2100"/>
    <n v="4200"/>
    <n v="4.99"/>
    <n v="209.58"/>
    <x v="8"/>
    <n v="2973.06"/>
    <s v="i"/>
    <m/>
    <n v="1"/>
    <n v="0"/>
  </r>
  <r>
    <x v="329"/>
    <x v="41"/>
    <d v="2026-02-11T00:00:00"/>
    <x v="0"/>
    <d v="2026-02-11T00:00:00"/>
    <n v="2"/>
    <s v="4111/270"/>
    <x v="0"/>
    <x v="0"/>
    <s v="50/2,5 hh 10 m rakományrögzítő"/>
    <n v="2"/>
    <n v="2150.37"/>
    <n v="4300.74"/>
    <n v="0"/>
    <s v="Ft"/>
    <n v="0"/>
    <n v="4900"/>
    <n v="3350"/>
    <n v="6700"/>
    <n v="0.95"/>
    <n v="63.65"/>
    <x v="8"/>
    <n v="2399.2600000000002"/>
    <s v="i"/>
    <m/>
    <n v="1"/>
    <n v="0"/>
  </r>
  <r>
    <x v="330"/>
    <x v="63"/>
    <d v="2026-02-10T00:00:00"/>
    <x v="0"/>
    <d v="2026-02-05T00:00:00"/>
    <n v="2"/>
    <s v="2511/533"/>
    <x v="10"/>
    <x v="0"/>
    <s v="QC-2A  lemezmegfogó 25 mm"/>
    <n v="1"/>
    <n v="13061.93"/>
    <n v="13061.93"/>
    <n v="0"/>
    <s v="Ft"/>
    <n v="0"/>
    <n v="65800"/>
    <n v="65800"/>
    <n v="65800"/>
    <n v="7"/>
    <n v="4606"/>
    <x v="4"/>
    <n v="52738.07"/>
    <s v="i"/>
    <m/>
    <n v="1"/>
    <n v="0"/>
  </r>
  <r>
    <x v="331"/>
    <x v="180"/>
    <d v="2026-02-10T00:00:00"/>
    <x v="0"/>
    <d v="2026-02-10T00:00:00"/>
    <n v="2"/>
    <s v="143/16945"/>
    <x v="9"/>
    <x v="1"/>
    <s v="D. 4 Fuvar"/>
    <n v="1"/>
    <n v="1626"/>
    <n v="1626"/>
    <n v="0"/>
    <s v="EUR"/>
    <n v="377.35"/>
    <n v="1626"/>
    <n v="0"/>
    <n v="0"/>
    <n v="0"/>
    <n v="0"/>
    <x v="11"/>
    <n v="-1626"/>
    <s v="n"/>
    <m/>
    <s v=""/>
    <n v="0"/>
  </r>
  <r>
    <x v="331"/>
    <x v="180"/>
    <d v="2026-02-10T00:00:00"/>
    <x v="0"/>
    <d v="2026-02-10T00:00:00"/>
    <n v="2"/>
    <s v="1246/27823"/>
    <x v="8"/>
    <x v="2"/>
    <s v="499-1159762 Végállás kapcsoló rudazat készlet, T 0253 00 00 04K"/>
    <n v="1"/>
    <n v="24655.15"/>
    <n v="24655.15"/>
    <n v="125"/>
    <s v="EUR"/>
    <n v="377.35"/>
    <n v="48750"/>
    <n v="47168.75"/>
    <n v="47168.75"/>
    <n v="4"/>
    <n v="1886.75"/>
    <x v="11"/>
    <n v="22513.599999999999"/>
    <s v="n"/>
    <m/>
    <s v=""/>
    <n v="125"/>
  </r>
  <r>
    <x v="332"/>
    <x v="91"/>
    <d v="2026-02-10T00:00:00"/>
    <x v="0"/>
    <d v="2026-02-10T00:00:00"/>
    <n v="2"/>
    <s v="282/28012"/>
    <x v="15"/>
    <x v="0"/>
    <s v="M16x50mm (x=41,5mm) Emelőszem hosszított szárral 1500 kg"/>
    <n v="4"/>
    <n v="23155"/>
    <n v="92620"/>
    <n v="0"/>
    <s v="Ft"/>
    <n v="0"/>
    <n v="42100"/>
    <n v="37890"/>
    <n v="151560"/>
    <n v="2"/>
    <n v="3031.2"/>
    <x v="6"/>
    <n v="58940"/>
    <s v="n"/>
    <m/>
    <s v=""/>
    <n v="0"/>
  </r>
  <r>
    <x v="332"/>
    <x v="91"/>
    <d v="2026-02-10T00:00:00"/>
    <x v="0"/>
    <d v="2026-02-10T00:00:00"/>
    <n v="2"/>
    <s v="282/28013"/>
    <x v="15"/>
    <x v="0"/>
    <s v="M12x45mm (x=37mm) Emelőszem hosszított szárral 750 kg"/>
    <n v="4"/>
    <n v="16982"/>
    <n v="67928"/>
    <n v="0"/>
    <s v="Ft"/>
    <n v="0"/>
    <n v="30880"/>
    <n v="27790"/>
    <n v="111160"/>
    <n v="2"/>
    <n v="2223.1999999999998"/>
    <x v="6"/>
    <n v="43232"/>
    <s v="n"/>
    <m/>
    <s v=""/>
    <n v="0"/>
  </r>
  <r>
    <x v="332"/>
    <x v="91"/>
    <d v="2026-02-10T00:00:00"/>
    <x v="0"/>
    <d v="2026-02-10T00:00:00"/>
    <n v="2"/>
    <s v="2102/1156"/>
    <x v="3"/>
    <x v="1"/>
    <s v="*V.10 Fuvar"/>
    <n v="1"/>
    <n v="2143"/>
    <n v="2143"/>
    <n v="0"/>
    <s v="Ft"/>
    <n v="0"/>
    <n v="2143"/>
    <n v="0"/>
    <n v="0"/>
    <n v="0"/>
    <n v="0"/>
    <x v="6"/>
    <n v="-2143"/>
    <s v="n"/>
    <m/>
    <s v=""/>
    <n v="0"/>
  </r>
  <r>
    <x v="333"/>
    <x v="181"/>
    <d v="2026-02-10T00:00:00"/>
    <x v="0"/>
    <d v="2026-02-10T00:00:00"/>
    <n v="2"/>
    <s v="4113/21202"/>
    <x v="0"/>
    <x v="0"/>
    <s v="50/2,5 hh 0,4 m rövid ág racsni nélkül"/>
    <n v="50"/>
    <n v="221.33"/>
    <n v="11066.5"/>
    <n v="0"/>
    <s v="Ft"/>
    <n v="0"/>
    <n v="1100"/>
    <n v="1170"/>
    <n v="58500"/>
    <n v="5"/>
    <n v="2925"/>
    <x v="8"/>
    <n v="47433.5"/>
    <s v="n"/>
    <m/>
    <s v=""/>
    <n v="0"/>
  </r>
  <r>
    <x v="333"/>
    <x v="181"/>
    <d v="2026-02-10T00:00:00"/>
    <x v="0"/>
    <d v="2026-02-10T00:00:00"/>
    <n v="2"/>
    <s v="2102/6041"/>
    <x v="3"/>
    <x v="1"/>
    <s v="*V.27 Fuvar"/>
    <n v="1"/>
    <n v="2756"/>
    <n v="2756"/>
    <n v="0"/>
    <s v="Ft"/>
    <n v="0"/>
    <n v="2756"/>
    <n v="0"/>
    <n v="0"/>
    <n v="0"/>
    <n v="0"/>
    <x v="8"/>
    <n v="-2756"/>
    <s v="n"/>
    <m/>
    <s v=""/>
    <n v="0"/>
  </r>
  <r>
    <x v="334"/>
    <x v="182"/>
    <d v="2026-02-10T00:00:00"/>
    <x v="0"/>
    <d v="2026-02-10T00:00:00"/>
    <n v="2"/>
    <s v="4111/219"/>
    <x v="0"/>
    <x v="0"/>
    <s v="50/2 hh 8 m rakományrögzítő 26188"/>
    <n v="10"/>
    <n v="1478.09"/>
    <n v="14780.9"/>
    <n v="0"/>
    <s v="Ft"/>
    <n v="0"/>
    <n v="4500"/>
    <n v="3220"/>
    <n v="32200"/>
    <n v="1.86"/>
    <n v="598.91999999999996"/>
    <x v="8"/>
    <n v="17419.099999999999"/>
    <s v="n"/>
    <m/>
    <s v=""/>
    <n v="0"/>
  </r>
  <r>
    <x v="334"/>
    <x v="182"/>
    <d v="2026-02-10T00:00:00"/>
    <x v="0"/>
    <d v="2026-02-10T00:00:00"/>
    <n v="2"/>
    <s v="4111/236"/>
    <x v="0"/>
    <x v="0"/>
    <s v="35/1 hh  6,0 m rakományrögzítő 11074"/>
    <n v="10"/>
    <n v="776.81"/>
    <n v="7768.0999999999995"/>
    <n v="0"/>
    <s v="Ft"/>
    <n v="0"/>
    <n v="2000"/>
    <n v="1765"/>
    <n v="17650"/>
    <n v="4"/>
    <n v="706"/>
    <x v="8"/>
    <n v="9881.9000000000015"/>
    <s v="n"/>
    <m/>
    <s v=""/>
    <n v="0"/>
  </r>
  <r>
    <x v="334"/>
    <x v="182"/>
    <d v="2026-02-10T00:00:00"/>
    <x v="0"/>
    <d v="2026-02-10T00:00:00"/>
    <n v="2"/>
    <s v="4111/12991"/>
    <x v="0"/>
    <x v="0"/>
    <s v="25/0,25  4,0 m csatos TOP"/>
    <n v="10"/>
    <n v="165.83"/>
    <n v="1658.3000000000002"/>
    <n v="0"/>
    <s v="Ft"/>
    <n v="0"/>
    <n v="700"/>
    <n v="475"/>
    <n v="4750"/>
    <n v="0.81"/>
    <n v="38.475000000000001"/>
    <x v="8"/>
    <n v="3091.7"/>
    <s v="n"/>
    <m/>
    <s v=""/>
    <n v="0"/>
  </r>
  <r>
    <x v="334"/>
    <x v="182"/>
    <d v="2026-02-10T00:00:00"/>
    <x v="0"/>
    <d v="2026-02-10T00:00:00"/>
    <n v="2"/>
    <s v="2102/2432"/>
    <x v="3"/>
    <x v="1"/>
    <s v="*V.19 Fuvar"/>
    <n v="1"/>
    <n v="5769.79"/>
    <n v="5769.79"/>
    <n v="0"/>
    <s v="Ft"/>
    <n v="0"/>
    <n v="5565"/>
    <n v="3000"/>
    <n v="3000"/>
    <n v="0"/>
    <n v="0"/>
    <x v="8"/>
    <n v="-2769.79"/>
    <s v="n"/>
    <m/>
    <s v=""/>
    <n v="0"/>
  </r>
  <r>
    <x v="335"/>
    <x v="183"/>
    <d v="2026-02-10T00:00:00"/>
    <x v="0"/>
    <d v="2026-02-10T00:00:00"/>
    <n v="2"/>
    <s v="23112/744"/>
    <x v="1"/>
    <x v="0"/>
    <s v="KLG 6  teherlánc G80"/>
    <n v="10"/>
    <n v="484.42"/>
    <n v="4844.2"/>
    <n v="0"/>
    <s v="Ft"/>
    <n v="0"/>
    <n v="1530"/>
    <n v="1187.5"/>
    <n v="11875"/>
    <n v="1.26"/>
    <n v="149.625"/>
    <x v="6"/>
    <n v="7030.8"/>
    <s v="n"/>
    <m/>
    <s v=""/>
    <n v="0"/>
  </r>
  <r>
    <x v="335"/>
    <x v="183"/>
    <d v="2026-02-10T00:00:00"/>
    <x v="0"/>
    <d v="2026-02-10T00:00:00"/>
    <n v="2"/>
    <s v="23182/10638"/>
    <x v="1"/>
    <x v="0"/>
    <s v="6*60 karabíner DIN5299-C"/>
    <n v="50"/>
    <n v="66.06"/>
    <n v="3303"/>
    <n v="0"/>
    <s v="Ft"/>
    <n v="0"/>
    <n v="115"/>
    <n v="308.75"/>
    <n v="15437.5"/>
    <n v="5"/>
    <n v="771.875"/>
    <x v="6"/>
    <n v="12134.5"/>
    <s v="n"/>
    <m/>
    <s v=""/>
    <n v="0"/>
  </r>
  <r>
    <x v="335"/>
    <x v="183"/>
    <d v="2026-02-10T00:00:00"/>
    <x v="0"/>
    <d v="2026-02-10T00:00:00"/>
    <n v="2"/>
    <s v="2102/2339"/>
    <x v="3"/>
    <x v="1"/>
    <s v="*V.17 Fuvar"/>
    <n v="1"/>
    <n v="2359"/>
    <n v="2359"/>
    <n v="0"/>
    <s v="Ft"/>
    <n v="0"/>
    <n v="2359"/>
    <n v="2375"/>
    <n v="2375"/>
    <n v="0"/>
    <n v="0"/>
    <x v="6"/>
    <n v="16"/>
    <s v="n"/>
    <m/>
    <s v=""/>
    <n v="0"/>
  </r>
  <r>
    <x v="336"/>
    <x v="184"/>
    <d v="2026-02-10T00:00:00"/>
    <x v="0"/>
    <d v="2026-02-10T00:00:00"/>
    <n v="2"/>
    <s v="4114/27951"/>
    <x v="0"/>
    <x v="0"/>
    <s v="35mm spec rakomány rögzítő  2x0,3m+0,45m 3-ágú"/>
    <n v="2"/>
    <n v="556.77"/>
    <n v="1113.54"/>
    <n v="0"/>
    <s v="Ft"/>
    <n v="0"/>
    <n v="3450"/>
    <n v="4450"/>
    <n v="8900"/>
    <n v="16.739999999999998"/>
    <n v="1489.86"/>
    <x v="0"/>
    <n v="7786.46"/>
    <s v="i"/>
    <m/>
    <n v="1"/>
    <n v="0"/>
  </r>
  <r>
    <x v="336"/>
    <x v="184"/>
    <d v="2026-02-10T00:00:00"/>
    <x v="0"/>
    <d v="2026-02-10T00:00:00"/>
    <n v="2"/>
    <s v="4114/3503"/>
    <x v="0"/>
    <x v="0"/>
    <s v="35/1 hn 3,0 m rakományrögzítő"/>
    <n v="3"/>
    <n v="479.77"/>
    <n v="1439.31"/>
    <n v="0"/>
    <s v="Ft"/>
    <n v="0"/>
    <n v="1560"/>
    <n v="1760"/>
    <n v="5280"/>
    <n v="13.41"/>
    <n v="708.048"/>
    <x v="0"/>
    <n v="3840.69"/>
    <s v="i"/>
    <m/>
    <n v="1"/>
    <n v="0"/>
  </r>
  <r>
    <x v="336"/>
    <x v="184"/>
    <d v="2026-02-10T00:00:00"/>
    <x v="0"/>
    <d v="2026-02-10T00:00:00"/>
    <n v="2"/>
    <s v="4111/236"/>
    <x v="0"/>
    <x v="0"/>
    <s v="35/1 hh  6,0 m rakományrögzítő 11074"/>
    <n v="1"/>
    <n v="776.81"/>
    <n v="776.81"/>
    <n v="0"/>
    <s v="Ft"/>
    <n v="0"/>
    <n v="2000"/>
    <n v="2200"/>
    <n v="2200"/>
    <n v="12.73"/>
    <n v="280.06"/>
    <x v="0"/>
    <n v="1423.19"/>
    <s v="i"/>
    <m/>
    <n v="1"/>
    <n v="0"/>
  </r>
  <r>
    <x v="337"/>
    <x v="185"/>
    <d v="2026-02-10T00:00:00"/>
    <x v="0"/>
    <d v="2026-02-06T00:00:00"/>
    <n v="2"/>
    <s v="221117/23443"/>
    <x v="18"/>
    <x v="0"/>
    <s v="A 3 1,0 m drótkötél"/>
    <n v="25"/>
    <n v="1729"/>
    <n v="43225"/>
    <n v="0"/>
    <s v="Ft"/>
    <n v="0"/>
    <n v="2885"/>
    <n v="2308"/>
    <n v="57700"/>
    <n v="1"/>
    <n v="577"/>
    <x v="0"/>
    <n v="14475"/>
    <s v="i"/>
    <m/>
    <n v="1"/>
    <n v="0"/>
  </r>
  <r>
    <x v="338"/>
    <x v="104"/>
    <d v="2026-02-09T00:00:00"/>
    <x v="0"/>
    <d v="2026-02-09T00:00:00"/>
    <n v="2"/>
    <s v="2317/1375"/>
    <x v="1"/>
    <x v="0"/>
    <s v="20 biztosító lemez"/>
    <n v="6"/>
    <n v="448.39"/>
    <n v="2690.34"/>
    <n v="0"/>
    <s v="Ft"/>
    <n v="0"/>
    <n v="2080"/>
    <n v="4290"/>
    <n v="25740"/>
    <n v="43.63"/>
    <n v="11230.361999999999"/>
    <x v="0"/>
    <n v="23049.66"/>
    <s v="n"/>
    <m/>
    <s v=""/>
    <n v="0"/>
  </r>
  <r>
    <x v="339"/>
    <x v="104"/>
    <d v="2026-02-09T00:00:00"/>
    <x v="0"/>
    <d v="2026-02-02T00:00:00"/>
    <n v="2"/>
    <s v="21213/108"/>
    <x v="2"/>
    <x v="0"/>
    <s v="id 300   4,0 m füles heveder Ök"/>
    <n v="2"/>
    <n v="1648.41"/>
    <n v="3296.82"/>
    <n v="0"/>
    <s v="Ft"/>
    <n v="0"/>
    <n v="7800"/>
    <n v="14390"/>
    <n v="28780"/>
    <n v="42.05"/>
    <n v="12101.99"/>
    <x v="0"/>
    <n v="25483.18"/>
    <s v="n"/>
    <m/>
    <s v=""/>
    <n v="0"/>
  </r>
  <r>
    <x v="339"/>
    <x v="104"/>
    <d v="2026-02-09T00:00:00"/>
    <x v="0"/>
    <d v="2026-02-02T00:00:00"/>
    <n v="2"/>
    <s v="21212/99"/>
    <x v="2"/>
    <x v="0"/>
    <s v="id 200   4,0 m füles heveder Ök"/>
    <n v="2"/>
    <n v="1113.1199999999999"/>
    <n v="2226.2399999999998"/>
    <n v="0"/>
    <s v="Ft"/>
    <n v="0"/>
    <n v="5000"/>
    <n v="11000"/>
    <n v="22000"/>
    <n v="48.18"/>
    <n v="10599.6"/>
    <x v="0"/>
    <n v="19773.760000000002"/>
    <s v="n"/>
    <m/>
    <s v=""/>
    <n v="0"/>
  </r>
  <r>
    <x v="340"/>
    <x v="186"/>
    <d v="2026-02-09T00:00:00"/>
    <x v="0"/>
    <d v="2026-02-02T00:00:00"/>
    <n v="2"/>
    <s v="2101/27377"/>
    <x v="6"/>
    <x v="0"/>
    <s v="T1 Teherpróba és vizsgálati díj melléklet szerint"/>
    <n v="1"/>
    <n v="5100"/>
    <n v="5100"/>
    <n v="0"/>
    <s v="Ft"/>
    <n v="0"/>
    <n v="8500"/>
    <n v="8300"/>
    <n v="8300"/>
    <n v="10"/>
    <n v="830"/>
    <x v="9"/>
    <n v="3200"/>
    <s v="i"/>
    <m/>
    <n v="1"/>
    <n v="0"/>
  </r>
  <r>
    <x v="340"/>
    <x v="186"/>
    <d v="2026-02-09T00:00:00"/>
    <x v="0"/>
    <d v="2026-02-02T00:00:00"/>
    <n v="2"/>
    <s v="21211/88"/>
    <x v="2"/>
    <x v="0"/>
    <s v="id 100   2,0 m füles heveder Ök"/>
    <n v="2"/>
    <n v="340.94"/>
    <n v="681.88"/>
    <n v="0"/>
    <s v="Ft"/>
    <n v="0"/>
    <n v="1600"/>
    <n v="1600"/>
    <n v="3200"/>
    <n v="10"/>
    <n v="320"/>
    <x v="9"/>
    <n v="2518.12"/>
    <s v="i"/>
    <m/>
    <n v="1"/>
    <n v="0"/>
  </r>
  <r>
    <x v="340"/>
    <x v="186"/>
    <d v="2026-02-09T00:00:00"/>
    <x v="0"/>
    <d v="2026-02-02T00:00:00"/>
    <n v="2"/>
    <s v="21211/87"/>
    <x v="2"/>
    <x v="0"/>
    <s v="id 100   1,5 m füles heveder Ök"/>
    <n v="2"/>
    <n v="288.68"/>
    <n v="577.36"/>
    <n v="0"/>
    <s v="Ft"/>
    <n v="0"/>
    <n v="1600"/>
    <n v="1600"/>
    <n v="3200"/>
    <n v="10"/>
    <n v="320"/>
    <x v="9"/>
    <n v="2622.64"/>
    <s v="i"/>
    <m/>
    <n v="1"/>
    <n v="0"/>
  </r>
  <r>
    <x v="341"/>
    <x v="124"/>
    <d v="2026-02-09T00:00:00"/>
    <x v="0"/>
    <d v="2026-02-09T00:00:00"/>
    <n v="2"/>
    <s v="2101/26682"/>
    <x v="6"/>
    <x v="0"/>
    <s v="Műszaki vizsga 2922910"/>
    <n v="1"/>
    <n v="274550"/>
    <n v="274550"/>
    <n v="0"/>
    <s v="Ft"/>
    <n v="0"/>
    <n v="721700"/>
    <n v="467200"/>
    <n v="467200"/>
    <n v="8.59"/>
    <n v="40132.480000000003"/>
    <x v="9"/>
    <n v="192650"/>
    <s v="n"/>
    <m/>
    <s v=""/>
    <n v="0"/>
  </r>
  <r>
    <x v="342"/>
    <x v="95"/>
    <d v="2026-02-09T00:00:00"/>
    <x v="0"/>
    <d v="2026-02-05T00:00:00"/>
    <n v="2"/>
    <s v="2101/15846"/>
    <x v="6"/>
    <x v="0"/>
    <s v="M17 Fővizsgálati díj melléklet szerint"/>
    <n v="1"/>
    <n v="5100"/>
    <n v="5100"/>
    <n v="0"/>
    <s v="Ft"/>
    <n v="0"/>
    <n v="8500"/>
    <n v="8500"/>
    <n v="8500"/>
    <n v="10"/>
    <n v="850"/>
    <x v="2"/>
    <n v="3400"/>
    <s v="i"/>
    <m/>
    <n v="1"/>
    <n v="0"/>
  </r>
  <r>
    <x v="342"/>
    <x v="95"/>
    <d v="2026-02-09T00:00:00"/>
    <x v="0"/>
    <d v="2026-02-05T00:00:00"/>
    <n v="2"/>
    <s v="2317/4430"/>
    <x v="1"/>
    <x v="0"/>
    <s v="Érvényességi tábla"/>
    <n v="1"/>
    <n v="238.9"/>
    <n v="238.9"/>
    <n v="0"/>
    <s v="Ft"/>
    <n v="0"/>
    <n v="1325"/>
    <n v="1325"/>
    <n v="1325"/>
    <n v="5"/>
    <n v="66.25"/>
    <x v="2"/>
    <n v="1086.0999999999999"/>
    <s v="i"/>
    <m/>
    <n v="1"/>
    <n v="0"/>
  </r>
  <r>
    <x v="342"/>
    <x v="95"/>
    <d v="2026-02-09T00:00:00"/>
    <x v="0"/>
    <d v="2026-02-05T00:00:00"/>
    <n v="2"/>
    <s v="2317/2842"/>
    <x v="1"/>
    <x v="0"/>
    <s v="4mm lánctoldó"/>
    <n v="1"/>
    <n v="33.770000000000003"/>
    <n v="33.770000000000003"/>
    <n v="0"/>
    <s v="Ft"/>
    <n v="0"/>
    <n v="190"/>
    <n v="190"/>
    <n v="190"/>
    <n v="5"/>
    <n v="9.5"/>
    <x v="2"/>
    <n v="156.22999999999999"/>
    <s v="i"/>
    <m/>
    <n v="1"/>
    <n v="0"/>
  </r>
  <r>
    <x v="343"/>
    <x v="187"/>
    <d v="2026-02-09T00:00:00"/>
    <x v="0"/>
    <d v="2026-02-09T00:00:00"/>
    <n v="2"/>
    <s v="22265/28004"/>
    <x v="18"/>
    <x v="0"/>
    <s v="F 18 0,75/1,5 m végtelenített drótkötél 19"/>
    <n v="1"/>
    <n v="8290"/>
    <n v="8290"/>
    <n v="0"/>
    <s v="Ft"/>
    <n v="0"/>
    <n v="13820"/>
    <n v="13820"/>
    <n v="13820"/>
    <n v="5"/>
    <n v="691"/>
    <x v="9"/>
    <n v="5530"/>
    <s v="n"/>
    <m/>
    <s v=""/>
    <n v="0"/>
  </r>
  <r>
    <x v="343"/>
    <x v="187"/>
    <d v="2026-02-09T00:00:00"/>
    <x v="0"/>
    <d v="2026-02-09T00:00:00"/>
    <n v="2"/>
    <s v="23154/693"/>
    <x v="1"/>
    <x v="0"/>
    <s v="ASHG 8t  felhegeszthető horog G80"/>
    <n v="1"/>
    <n v="3501.13"/>
    <n v="3501.13"/>
    <n v="0"/>
    <s v="Ft"/>
    <n v="0"/>
    <n v="10680"/>
    <n v="10680"/>
    <n v="10680"/>
    <n v="5"/>
    <n v="534"/>
    <x v="9"/>
    <n v="7178.87"/>
    <s v="n"/>
    <m/>
    <s v=""/>
    <n v="0"/>
  </r>
  <r>
    <x v="344"/>
    <x v="139"/>
    <d v="2026-02-09T00:00:00"/>
    <x v="0"/>
    <d v="2026-02-06T00:00:00"/>
    <n v="2"/>
    <s v="21113/28"/>
    <x v="2"/>
    <x v="0"/>
    <s v="irs 30   3,0/6 m körkötél"/>
    <n v="1"/>
    <n v="1537.05"/>
    <n v="1537.05"/>
    <n v="0"/>
    <s v="Ft"/>
    <n v="0"/>
    <n v="7500"/>
    <n v="6785"/>
    <n v="6785"/>
    <n v="8.41"/>
    <n v="570.61850000000004"/>
    <x v="6"/>
    <n v="5247.95"/>
    <s v="n"/>
    <m/>
    <s v=""/>
    <n v="0"/>
  </r>
  <r>
    <x v="344"/>
    <x v="139"/>
    <d v="2026-02-09T00:00:00"/>
    <x v="0"/>
    <d v="2026-02-06T00:00:00"/>
    <n v="2"/>
    <s v="21113/26"/>
    <x v="2"/>
    <x v="0"/>
    <s v="irs 30   2,0/4 m körkötél"/>
    <n v="1"/>
    <n v="1079.97"/>
    <n v="1079.97"/>
    <n v="0"/>
    <s v="Ft"/>
    <n v="0"/>
    <n v="5500"/>
    <n v="4400"/>
    <n v="4400"/>
    <n v="6.66"/>
    <n v="293.04000000000002"/>
    <x v="6"/>
    <n v="3320.0299999999997"/>
    <s v="n"/>
    <m/>
    <s v=""/>
    <n v="0"/>
  </r>
  <r>
    <x v="344"/>
    <x v="139"/>
    <d v="2026-02-09T00:00:00"/>
    <x v="0"/>
    <d v="2026-02-06T00:00:00"/>
    <n v="2"/>
    <s v="21112/17"/>
    <x v="2"/>
    <x v="0"/>
    <s v="irs 20  3,0/6  m körkötél"/>
    <n v="1"/>
    <n v="1195.1600000000001"/>
    <n v="1195.1600000000001"/>
    <n v="0"/>
    <s v="Ft"/>
    <n v="0"/>
    <n v="5800"/>
    <n v="5350"/>
    <n v="5350"/>
    <n v="8.6999999999999993"/>
    <n v="465.44999999999993"/>
    <x v="6"/>
    <n v="4154.84"/>
    <s v="n"/>
    <m/>
    <s v=""/>
    <n v="0"/>
  </r>
  <r>
    <x v="344"/>
    <x v="139"/>
    <d v="2026-02-09T00:00:00"/>
    <x v="0"/>
    <d v="2026-02-06T00:00:00"/>
    <n v="2"/>
    <s v="21112/15"/>
    <x v="2"/>
    <x v="0"/>
    <s v="irs 20  2,0/4  m körkötél"/>
    <n v="1"/>
    <n v="847.79"/>
    <n v="847.79"/>
    <n v="0"/>
    <s v="Ft"/>
    <n v="0"/>
    <n v="4200"/>
    <n v="3360"/>
    <n v="3360"/>
    <n v="6.66"/>
    <n v="223.77600000000001"/>
    <x v="6"/>
    <n v="2512.21"/>
    <s v="n"/>
    <m/>
    <s v=""/>
    <n v="0"/>
  </r>
  <r>
    <x v="344"/>
    <x v="139"/>
    <d v="2026-02-09T00:00:00"/>
    <x v="0"/>
    <d v="2026-02-06T00:00:00"/>
    <n v="2"/>
    <s v="21216/126"/>
    <x v="2"/>
    <x v="0"/>
    <s v="id 600   4,0 m füles heveder"/>
    <n v="1"/>
    <n v="4208.51"/>
    <n v="4208.51"/>
    <n v="0"/>
    <s v="Ft"/>
    <n v="0"/>
    <n v="20000"/>
    <n v="20000"/>
    <n v="20000"/>
    <n v="10"/>
    <n v="2000"/>
    <x v="6"/>
    <n v="15791.49"/>
    <s v="n"/>
    <m/>
    <s v=""/>
    <n v="0"/>
  </r>
  <r>
    <x v="344"/>
    <x v="139"/>
    <d v="2026-02-09T00:00:00"/>
    <x v="0"/>
    <d v="2026-02-06T00:00:00"/>
    <n v="2"/>
    <s v="21213/108"/>
    <x v="2"/>
    <x v="0"/>
    <s v="id 300   4,0 m füles heveder"/>
    <n v="1"/>
    <n v="1648.41"/>
    <n v="1648.41"/>
    <n v="0"/>
    <s v="Ft"/>
    <n v="0"/>
    <n v="7800"/>
    <n v="7800"/>
    <n v="7800"/>
    <n v="10"/>
    <n v="780"/>
    <x v="6"/>
    <n v="6151.59"/>
    <s v="n"/>
    <m/>
    <s v=""/>
    <n v="0"/>
  </r>
  <r>
    <x v="344"/>
    <x v="139"/>
    <d v="2026-02-09T00:00:00"/>
    <x v="0"/>
    <d v="2026-02-06T00:00:00"/>
    <n v="2"/>
    <s v="21213/107"/>
    <x v="2"/>
    <x v="0"/>
    <s v="id 300   3,0 m füles heveder"/>
    <n v="1"/>
    <n v="1357.47"/>
    <n v="1357.47"/>
    <n v="0"/>
    <s v="Ft"/>
    <n v="0"/>
    <n v="6200"/>
    <n v="6200"/>
    <n v="6200"/>
    <n v="10"/>
    <n v="620"/>
    <x v="6"/>
    <n v="4842.53"/>
    <s v="n"/>
    <m/>
    <s v=""/>
    <n v="0"/>
  </r>
  <r>
    <x v="344"/>
    <x v="139"/>
    <d v="2026-02-09T00:00:00"/>
    <x v="0"/>
    <d v="2026-02-06T00:00:00"/>
    <n v="2"/>
    <s v="2102/2432"/>
    <x v="3"/>
    <x v="1"/>
    <s v="*V.19 Fuvar"/>
    <n v="1"/>
    <n v="2846.02"/>
    <n v="2846.02"/>
    <n v="0"/>
    <s v="Ft"/>
    <n v="0"/>
    <n v="2745"/>
    <n v="2800"/>
    <n v="2800"/>
    <n v="0"/>
    <n v="0"/>
    <x v="6"/>
    <n v="-46.019999999999982"/>
    <s v="n"/>
    <m/>
    <s v=""/>
    <n v="0"/>
  </r>
  <r>
    <x v="345"/>
    <x v="65"/>
    <d v="2026-02-09T00:00:00"/>
    <x v="0"/>
    <d v="2026-02-09T00:00:00"/>
    <n v="2"/>
    <s v="23165/19300"/>
    <x v="1"/>
    <x v="0"/>
    <s v="lrg 2 - 160 lánc függeszték 1,04 m  horog helyett KGYG2-10 gyűjtőkarika  EP-EP  26066-26077"/>
    <n v="12"/>
    <n v="7115.79"/>
    <n v="85389.48"/>
    <n v="0"/>
    <s v="Ft"/>
    <n v="0"/>
    <n v="21570"/>
    <n v="23170"/>
    <n v="278040"/>
    <n v="7"/>
    <n v="19462.8"/>
    <x v="8"/>
    <n v="192650.52000000002"/>
    <s v="n"/>
    <m/>
    <s v=""/>
    <n v="0"/>
  </r>
  <r>
    <x v="345"/>
    <x v="65"/>
    <d v="2026-02-09T00:00:00"/>
    <x v="0"/>
    <d v="2026-02-09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8"/>
    <n v="-1900"/>
    <s v="n"/>
    <m/>
    <s v=""/>
    <n v="0"/>
  </r>
  <r>
    <x v="345"/>
    <x v="65"/>
    <d v="2026-02-09T00:00:00"/>
    <x v="0"/>
    <d v="2026-02-09T00:00:00"/>
    <n v="2"/>
    <s v="2102/2337"/>
    <x v="3"/>
    <x v="1"/>
    <s v="*V.15 Fuvar"/>
    <n v="1"/>
    <n v="9258"/>
    <n v="9258"/>
    <n v="0"/>
    <s v="Ft"/>
    <n v="0"/>
    <n v="9258"/>
    <n v="0"/>
    <n v="0"/>
    <n v="0"/>
    <n v="0"/>
    <x v="8"/>
    <n v="-9258"/>
    <s v="n"/>
    <m/>
    <s v=""/>
    <n v="0"/>
  </r>
  <r>
    <x v="346"/>
    <x v="75"/>
    <d v="2026-02-09T00:00:00"/>
    <x v="0"/>
    <d v="2026-02-09T00:00:00"/>
    <n v="2"/>
    <s v="21211/87"/>
    <x v="2"/>
    <x v="0"/>
    <s v="id 100   1,5 m füles heveder"/>
    <n v="40"/>
    <n v="288.68"/>
    <n v="11547.2"/>
    <n v="0"/>
    <s v="Ft"/>
    <n v="0"/>
    <n v="1600"/>
    <n v="2650"/>
    <n v="106000"/>
    <n v="21.89"/>
    <n v="23203.4"/>
    <x v="5"/>
    <n v="94452.800000000003"/>
    <s v="n"/>
    <m/>
    <s v=""/>
    <n v="0"/>
  </r>
  <r>
    <x v="346"/>
    <x v="75"/>
    <d v="2026-02-09T00:00:00"/>
    <x v="0"/>
    <d v="2026-02-09T00:00:00"/>
    <n v="2"/>
    <s v="2102/24796"/>
    <x v="3"/>
    <x v="1"/>
    <s v="*M.108 Fuvar"/>
    <n v="1"/>
    <n v="2767"/>
    <n v="2767"/>
    <n v="0"/>
    <s v="Ft"/>
    <n v="0"/>
    <n v="2767"/>
    <n v="0"/>
    <n v="0"/>
    <n v="0"/>
    <n v="0"/>
    <x v="5"/>
    <n v="-2767"/>
    <s v="n"/>
    <m/>
    <s v=""/>
    <n v="0"/>
  </r>
  <r>
    <x v="347"/>
    <x v="12"/>
    <d v="2026-02-09T00:00:00"/>
    <x v="0"/>
    <d v="2026-02-09T00:00:00"/>
    <n v="2"/>
    <s v="21211/90"/>
    <x v="2"/>
    <x v="0"/>
    <s v="id 100   4,0 m füles heveder"/>
    <n v="2"/>
    <n v="674.86"/>
    <n v="1349.72"/>
    <n v="0"/>
    <s v="Ft"/>
    <n v="0"/>
    <n v="2800"/>
    <n v="2800"/>
    <n v="5600"/>
    <n v="10"/>
    <n v="560"/>
    <x v="3"/>
    <n v="4250.28"/>
    <s v="n"/>
    <m/>
    <s v=""/>
    <n v="0"/>
  </r>
  <r>
    <x v="347"/>
    <x v="12"/>
    <d v="2026-02-09T00:00:00"/>
    <x v="0"/>
    <d v="2026-02-09T00:00:00"/>
    <n v="2"/>
    <s v="2102/24530"/>
    <x v="3"/>
    <x v="1"/>
    <s v="*M 102 Fuvar"/>
    <n v="1"/>
    <n v="2154"/>
    <n v="2154"/>
    <n v="0"/>
    <s v="Ft"/>
    <n v="0"/>
    <n v="2154"/>
    <n v="1800"/>
    <n v="1800"/>
    <n v="0"/>
    <n v="0"/>
    <x v="3"/>
    <n v="-354"/>
    <s v="n"/>
    <m/>
    <s v=""/>
    <n v="0"/>
  </r>
  <r>
    <x v="348"/>
    <x v="96"/>
    <d v="2026-02-09T00:00:00"/>
    <x v="0"/>
    <d v="2026-02-09T00:00:00"/>
    <n v="2"/>
    <s v="21219/27989"/>
    <x v="2"/>
    <x v="0"/>
    <s v="id9 0,11 m füles heveder hozott fémelem"/>
    <n v="2"/>
    <n v="10.69"/>
    <n v="21.38"/>
    <n v="0"/>
    <s v="Ft"/>
    <n v="0"/>
    <n v="300"/>
    <n v="300"/>
    <n v="600"/>
    <n v="0"/>
    <n v="0"/>
    <x v="10"/>
    <n v="578.62"/>
    <s v="i"/>
    <m/>
    <n v="1"/>
    <n v="0"/>
  </r>
  <r>
    <x v="349"/>
    <x v="188"/>
    <d v="2026-02-09T00:00:00"/>
    <x v="0"/>
    <d v="2026-02-09T00:00:00"/>
    <n v="2"/>
    <s v="4111/256"/>
    <x v="0"/>
    <x v="0"/>
    <s v="50/2 hh  10 m rakományrögzítő 11077"/>
    <n v="10"/>
    <n v="2165.5100000000002"/>
    <n v="21655.100000000002"/>
    <n v="0"/>
    <s v="Ft"/>
    <n v="0"/>
    <n v="4800"/>
    <n v="3360"/>
    <n v="33600"/>
    <n v="1.25"/>
    <n v="420"/>
    <x v="6"/>
    <n v="11944.899999999998"/>
    <s v="n"/>
    <m/>
    <s v=""/>
    <n v="0"/>
  </r>
  <r>
    <x v="349"/>
    <x v="188"/>
    <d v="2026-02-09T00:00:00"/>
    <x v="0"/>
    <d v="2026-02-09T00:00:00"/>
    <n v="2"/>
    <s v="4114/3015"/>
    <x v="0"/>
    <x v="0"/>
    <s v="35/1 hh 2,0 m rakományrögzítő"/>
    <n v="8"/>
    <n v="572.28"/>
    <n v="4578.24"/>
    <n v="0"/>
    <s v="Ft"/>
    <n v="0"/>
    <n v="2100"/>
    <n v="1485"/>
    <n v="11880"/>
    <n v="1.25"/>
    <n v="148.5"/>
    <x v="6"/>
    <n v="7301.76"/>
    <s v="n"/>
    <m/>
    <s v=""/>
    <n v="0"/>
  </r>
  <r>
    <x v="349"/>
    <x v="188"/>
    <d v="2026-02-09T00:00:00"/>
    <x v="0"/>
    <d v="2026-02-09T00:00:00"/>
    <n v="2"/>
    <s v="4114/2579"/>
    <x v="0"/>
    <x v="0"/>
    <s v="25/0,25 2,0 m csatos"/>
    <n v="8"/>
    <n v="148.61000000000001"/>
    <n v="1188.8800000000001"/>
    <n v="0"/>
    <s v="Ft"/>
    <n v="0"/>
    <n v="610"/>
    <n v="490"/>
    <n v="3920"/>
    <n v="3"/>
    <n v="117.6"/>
    <x v="6"/>
    <n v="2731.12"/>
    <s v="n"/>
    <m/>
    <s v=""/>
    <n v="0"/>
  </r>
  <r>
    <x v="349"/>
    <x v="188"/>
    <d v="2026-02-09T00:00:00"/>
    <x v="0"/>
    <d v="2026-02-09T00:00:00"/>
    <n v="2"/>
    <s v="4114/221"/>
    <x v="0"/>
    <x v="0"/>
    <s v="25/0,25  5,0 m csatos"/>
    <n v="6"/>
    <n v="255.47"/>
    <n v="1532.82"/>
    <n v="0"/>
    <s v="Ft"/>
    <n v="0"/>
    <n v="890"/>
    <n v="810"/>
    <n v="4860"/>
    <n v="4"/>
    <n v="194.4"/>
    <x v="6"/>
    <n v="3327.1800000000003"/>
    <s v="n"/>
    <m/>
    <s v=""/>
    <n v="0"/>
  </r>
  <r>
    <x v="349"/>
    <x v="188"/>
    <d v="2026-02-09T00:00:00"/>
    <x v="0"/>
    <d v="2026-02-09T00:00:00"/>
    <n v="2"/>
    <s v="2102/2698"/>
    <x v="3"/>
    <x v="1"/>
    <s v="*V.22 Fuvar"/>
    <n v="1"/>
    <n v="5203"/>
    <n v="5203"/>
    <n v="0"/>
    <s v="Ft"/>
    <n v="0"/>
    <n v="5203"/>
    <n v="3900"/>
    <n v="3900"/>
    <n v="0"/>
    <n v="0"/>
    <x v="6"/>
    <n v="-1303"/>
    <s v="n"/>
    <m/>
    <s v=""/>
    <n v="0"/>
  </r>
  <r>
    <x v="350"/>
    <x v="119"/>
    <d v="2026-02-09T00:00:00"/>
    <x v="0"/>
    <d v="2026-02-09T00:00:00"/>
    <n v="2"/>
    <s v="21112/13"/>
    <x v="2"/>
    <x v="0"/>
    <s v="irs 20   1,0/2  m körkötél /54mm széles"/>
    <n v="2"/>
    <n v="420.21"/>
    <n v="840.42"/>
    <n v="0"/>
    <s v="Ft"/>
    <n v="0"/>
    <n v="2600"/>
    <n v="2600"/>
    <n v="5200"/>
    <n v="5"/>
    <n v="260"/>
    <x v="8"/>
    <n v="4359.58"/>
    <s v="n"/>
    <m/>
    <s v=""/>
    <n v="0"/>
  </r>
  <r>
    <x v="350"/>
    <x v="119"/>
    <d v="2026-02-09T00:00:00"/>
    <x v="0"/>
    <d v="2026-02-09T00:00:00"/>
    <n v="2"/>
    <s v="21212/99"/>
    <x v="2"/>
    <x v="0"/>
    <s v="id 200   4,0 m füles heveder /60mm széles -zöld"/>
    <n v="2"/>
    <n v="1113.1199999999999"/>
    <n v="2226.2399999999998"/>
    <n v="0"/>
    <s v="Ft"/>
    <n v="0"/>
    <n v="5000"/>
    <n v="5600"/>
    <n v="11200"/>
    <n v="5"/>
    <n v="560"/>
    <x v="8"/>
    <n v="8973.76"/>
    <s v="n"/>
    <m/>
    <s v=""/>
    <n v="0"/>
  </r>
  <r>
    <x v="350"/>
    <x v="119"/>
    <d v="2026-02-09T00:00:00"/>
    <x v="0"/>
    <d v="2026-02-09T00:00:00"/>
    <n v="2"/>
    <s v="21219/27966"/>
    <x v="2"/>
    <x v="0"/>
    <s v="id 170  2,5 m füles heveder 150mm fülekkel /50mm széles heveder A04914-A04915"/>
    <n v="2"/>
    <n v="649.05999999999995"/>
    <n v="1298.1199999999999"/>
    <n v="0"/>
    <s v="Ft"/>
    <n v="0"/>
    <n v="3500"/>
    <n v="3500"/>
    <n v="7000"/>
    <n v="5"/>
    <n v="350"/>
    <x v="8"/>
    <n v="5701.88"/>
    <s v="n"/>
    <m/>
    <s v=""/>
    <n v="0"/>
  </r>
  <r>
    <x v="350"/>
    <x v="119"/>
    <d v="2026-02-09T00:00:00"/>
    <x v="0"/>
    <d v="2026-02-09T00:00:00"/>
    <n v="2"/>
    <s v="4111/219"/>
    <x v="0"/>
    <x v="0"/>
    <s v="50/2 hh 8 m rakományrögzítő 26188"/>
    <n v="4"/>
    <n v="1478.09"/>
    <n v="5912.36"/>
    <n v="0"/>
    <s v="Ft"/>
    <n v="0"/>
    <n v="4500"/>
    <n v="3210"/>
    <n v="12840"/>
    <n v="1.5"/>
    <n v="192.6"/>
    <x v="8"/>
    <n v="6927.64"/>
    <s v="n"/>
    <m/>
    <s v=""/>
    <n v="0"/>
  </r>
  <r>
    <x v="350"/>
    <x v="119"/>
    <d v="2026-02-09T00:00:00"/>
    <x v="0"/>
    <d v="2026-02-09T00:00:00"/>
    <n v="2"/>
    <s v="4111/236"/>
    <x v="0"/>
    <x v="0"/>
    <s v="35/1 hh  6,0 m rakományrögzítő 11074"/>
    <n v="6"/>
    <n v="776.81"/>
    <n v="4660.8599999999997"/>
    <n v="0"/>
    <s v="Ft"/>
    <n v="0"/>
    <n v="2000"/>
    <n v="1515"/>
    <n v="9090"/>
    <n v="2.5"/>
    <n v="227.25"/>
    <x v="8"/>
    <n v="4429.1400000000003"/>
    <s v="n"/>
    <m/>
    <s v=""/>
    <n v="0"/>
  </r>
  <r>
    <x v="350"/>
    <x v="119"/>
    <d v="2026-02-09T00:00:00"/>
    <x v="0"/>
    <d v="2026-02-09T00:00:00"/>
    <n v="2"/>
    <s v="4111/4097"/>
    <x v="0"/>
    <x v="0"/>
    <s v="25/0,5 hh  6,0 m rakományrögzítő Z"/>
    <n v="6"/>
    <n v="661.42"/>
    <n v="3968.5199999999995"/>
    <n v="0"/>
    <s v="Ft"/>
    <n v="0"/>
    <n v="1560"/>
    <n v="1120"/>
    <n v="6720"/>
    <n v="1.5"/>
    <n v="100.8"/>
    <x v="8"/>
    <n v="2751.4800000000005"/>
    <s v="n"/>
    <m/>
    <s v=""/>
    <n v="0"/>
  </r>
  <r>
    <x v="350"/>
    <x v="119"/>
    <d v="2026-02-09T00:00:00"/>
    <x v="0"/>
    <d v="2026-02-09T00:00:00"/>
    <n v="2"/>
    <s v="4111/12991"/>
    <x v="0"/>
    <x v="0"/>
    <s v="25/0,25  4,0 m csatos TOP"/>
    <n v="10"/>
    <n v="165.83"/>
    <n v="1658.3000000000002"/>
    <n v="0"/>
    <s v="Ft"/>
    <n v="0"/>
    <n v="700"/>
    <n v="460"/>
    <n v="4600"/>
    <n v="0.19"/>
    <n v="8.74"/>
    <x v="8"/>
    <n v="2941.7"/>
    <s v="n"/>
    <m/>
    <s v=""/>
    <n v="0"/>
  </r>
  <r>
    <x v="350"/>
    <x v="119"/>
    <d v="2026-02-09T00:00:00"/>
    <x v="0"/>
    <d v="2026-02-09T00:00:00"/>
    <n v="2"/>
    <s v="2102/2431"/>
    <x v="3"/>
    <x v="1"/>
    <s v="*V.18 Fuvar"/>
    <n v="1"/>
    <n v="3557"/>
    <n v="3557"/>
    <n v="0"/>
    <s v="Ft"/>
    <n v="0"/>
    <n v="3557"/>
    <n v="0"/>
    <n v="0"/>
    <n v="0"/>
    <n v="0"/>
    <x v="8"/>
    <n v="-3557"/>
    <s v="n"/>
    <m/>
    <s v=""/>
    <n v="0"/>
  </r>
  <r>
    <x v="351"/>
    <x v="83"/>
    <d v="2026-02-09T00:00:00"/>
    <x v="0"/>
    <d v="2026-02-09T00:00:00"/>
    <n v="2"/>
    <s v="23162/2354"/>
    <x v="1"/>
    <x v="0"/>
    <s v="lrg 2 - 280 KRHG - lánc függeszték 3 m"/>
    <n v="1"/>
    <n v="11208.31"/>
    <n v="11208.31"/>
    <n v="0"/>
    <s v="Ft"/>
    <n v="0"/>
    <n v="38880"/>
    <n v="32000"/>
    <n v="32000"/>
    <n v="2.92"/>
    <n v="934.4"/>
    <x v="2"/>
    <n v="20791.690000000002"/>
    <s v="i"/>
    <m/>
    <n v="1"/>
    <n v="0"/>
  </r>
  <r>
    <x v="351"/>
    <x v="83"/>
    <d v="2026-02-09T00:00:00"/>
    <x v="0"/>
    <d v="2026-02-09T00:00:00"/>
    <n v="2"/>
    <s v="2102/7139"/>
    <x v="3"/>
    <x v="1"/>
    <s v="*M.14 Fuvar"/>
    <n v="1"/>
    <n v="2550"/>
    <n v="2550"/>
    <n v="0"/>
    <s v="Ft"/>
    <n v="0"/>
    <n v="2550"/>
    <n v="3000"/>
    <n v="3000"/>
    <n v="0"/>
    <n v="0"/>
    <x v="2"/>
    <n v="450"/>
    <s v="i"/>
    <m/>
    <n v="1"/>
    <n v="0"/>
  </r>
  <r>
    <x v="352"/>
    <x v="189"/>
    <d v="2026-02-09T00:00:00"/>
    <x v="0"/>
    <d v="2026-02-09T00:00:00"/>
    <n v="2"/>
    <s v="22115/1193"/>
    <x v="18"/>
    <x v="0"/>
    <s v="A 18 3,0 m drótkötél"/>
    <n v="1"/>
    <n v="7344"/>
    <n v="7344"/>
    <n v="0"/>
    <s v="Ft"/>
    <n v="0"/>
    <n v="12240"/>
    <n v="11630"/>
    <n v="11630"/>
    <n v="4"/>
    <n v="465.2"/>
    <x v="0"/>
    <n v="4286"/>
    <s v="n"/>
    <m/>
    <s v=""/>
    <n v="0"/>
  </r>
  <r>
    <x v="352"/>
    <x v="189"/>
    <d v="2026-02-09T00:00:00"/>
    <x v="0"/>
    <d v="2026-02-09T00:00:00"/>
    <n v="2"/>
    <s v="22115/1194"/>
    <x v="18"/>
    <x v="0"/>
    <s v="A 18 1,5 m drótkötél"/>
    <n v="1"/>
    <n v="6530"/>
    <n v="6530"/>
    <n v="0"/>
    <s v="Ft"/>
    <n v="0"/>
    <n v="10885"/>
    <n v="9850"/>
    <n v="9850"/>
    <n v="3.1"/>
    <n v="305.35000000000002"/>
    <x v="0"/>
    <n v="3320"/>
    <s v="n"/>
    <m/>
    <s v=""/>
    <n v="0"/>
  </r>
  <r>
    <x v="353"/>
    <x v="190"/>
    <d v="2026-02-09T00:00:00"/>
    <x v="0"/>
    <d v="2026-02-06T00:00:00"/>
    <n v="2"/>
    <s v="22232/24669"/>
    <x v="18"/>
    <x v="0"/>
    <s v="G 12 2,2 m drótkötél"/>
    <n v="1"/>
    <n v="12765"/>
    <n v="12765"/>
    <n v="0"/>
    <s v="Ft"/>
    <n v="0"/>
    <n v="23210"/>
    <n v="23210"/>
    <n v="23210"/>
    <n v="5"/>
    <n v="1160.5"/>
    <x v="9"/>
    <n v="10445"/>
    <s v="i"/>
    <m/>
    <n v="1"/>
    <n v="0"/>
  </r>
  <r>
    <x v="353"/>
    <x v="190"/>
    <d v="2026-02-09T00:00:00"/>
    <x v="0"/>
    <d v="2026-02-06T00:00:00"/>
    <n v="2"/>
    <s v="22224/7128"/>
    <x v="18"/>
    <x v="0"/>
    <s v="D 14  1 m drótkötél"/>
    <n v="2"/>
    <n v="5752"/>
    <n v="11504"/>
    <n v="0"/>
    <s v="Ft"/>
    <n v="0"/>
    <n v="10460"/>
    <n v="10460"/>
    <n v="20920"/>
    <n v="5"/>
    <n v="1046"/>
    <x v="9"/>
    <n v="9416"/>
    <s v="i"/>
    <m/>
    <n v="1"/>
    <n v="0"/>
  </r>
  <r>
    <x v="354"/>
    <x v="191"/>
    <d v="2026-02-09T00:00:00"/>
    <x v="0"/>
    <d v="2026-02-02T00:00:00"/>
    <n v="2"/>
    <s v="2104/982"/>
    <x v="5"/>
    <x v="1"/>
    <s v="Javítási rezsi óradíj"/>
    <n v="3"/>
    <n v="7195.04"/>
    <n v="21585.119999999999"/>
    <n v="0"/>
    <s v="Ft"/>
    <n v="0"/>
    <n v="12000"/>
    <n v="12000"/>
    <n v="36000"/>
    <n v="0"/>
    <n v="0"/>
    <x v="9"/>
    <n v="14414.880000000001"/>
    <s v="n"/>
    <m/>
    <s v=""/>
    <n v="0"/>
  </r>
  <r>
    <x v="354"/>
    <x v="191"/>
    <d v="2026-02-09T00:00:00"/>
    <x v="0"/>
    <d v="2026-02-02T00:00:00"/>
    <n v="2"/>
    <s v="2101/27403"/>
    <x v="6"/>
    <x v="0"/>
    <s v="Fő vizsgálat (Pf fishpole)"/>
    <n v="1"/>
    <n v="6360"/>
    <n v="6360"/>
    <n v="0"/>
    <s v="Ft"/>
    <n v="0"/>
    <n v="10600"/>
    <n v="10600"/>
    <n v="10600"/>
    <n v="10"/>
    <n v="1060"/>
    <x v="9"/>
    <n v="4240"/>
    <s v="n"/>
    <m/>
    <s v=""/>
    <n v="0"/>
  </r>
  <r>
    <x v="355"/>
    <x v="190"/>
    <d v="2026-02-09T00:00:00"/>
    <x v="0"/>
    <d v="2026-02-09T00:00:00"/>
    <n v="2"/>
    <s v="2317/8651"/>
    <x v="1"/>
    <x v="0"/>
    <s v="WHS 13 -hoz  biztosító lemez"/>
    <n v="5"/>
    <n v="287.82"/>
    <n v="1439.1"/>
    <n v="0"/>
    <s v="Ft"/>
    <n v="0"/>
    <n v="1690"/>
    <n v="1690"/>
    <n v="8450"/>
    <n v="5"/>
    <n v="422.5"/>
    <x v="9"/>
    <n v="7010.9"/>
    <s v="i"/>
    <m/>
    <n v="1"/>
    <n v="0"/>
  </r>
  <r>
    <x v="356"/>
    <x v="138"/>
    <d v="2026-02-09T00:00:00"/>
    <x v="0"/>
    <d v="2026-01-30T00:00:00"/>
    <n v="1"/>
    <s v="2101/27972"/>
    <x v="6"/>
    <x v="0"/>
    <s v="T21 Teherpróba és vizsgálati díj melléklet szerint"/>
    <n v="1"/>
    <n v="9960"/>
    <n v="9960"/>
    <n v="0"/>
    <s v="Ft"/>
    <n v="0"/>
    <n v="16600"/>
    <n v="13200"/>
    <n v="13200"/>
    <n v="10"/>
    <n v="1320"/>
    <x v="0"/>
    <n v="3240"/>
    <s v="i"/>
    <m/>
    <n v="1"/>
    <n v="0"/>
  </r>
  <r>
    <x v="357"/>
    <x v="138"/>
    <d v="2026-02-09T00:00:00"/>
    <x v="0"/>
    <d v="2026-01-30T00:00:00"/>
    <n v="1"/>
    <s v="2101/27972"/>
    <x v="6"/>
    <x v="0"/>
    <s v="T21 Teherpróba és vizsgálati díj melléklet szerint"/>
    <n v="-1"/>
    <n v="-9960"/>
    <n v="9960"/>
    <n v="0"/>
    <s v="Ft"/>
    <n v="0"/>
    <n v="16600"/>
    <n v="-13200"/>
    <n v="-13200"/>
    <n v="10"/>
    <n v="-1320"/>
    <x v="0"/>
    <n v="-3240"/>
    <s v="n"/>
    <m/>
    <s v=""/>
    <n v="0"/>
  </r>
  <r>
    <x v="358"/>
    <x v="138"/>
    <d v="2026-02-09T00:00:00"/>
    <x v="0"/>
    <d v="2026-01-30T00:00:00"/>
    <n v="1"/>
    <s v="2101/27972"/>
    <x v="6"/>
    <x v="0"/>
    <s v="T21 Teherpróba és vizsgálati díj melléklet szerint"/>
    <n v="1"/>
    <n v="9960"/>
    <n v="9960"/>
    <n v="0"/>
    <s v="Ft"/>
    <n v="0"/>
    <n v="16600"/>
    <n v="13200"/>
    <n v="13200"/>
    <n v="10"/>
    <n v="1320"/>
    <x v="0"/>
    <n v="3240"/>
    <s v="n"/>
    <m/>
    <s v=""/>
    <n v="0"/>
  </r>
  <r>
    <x v="359"/>
    <x v="138"/>
    <d v="2026-02-09T00:00:00"/>
    <x v="0"/>
    <d v="2026-01-30T00:00:00"/>
    <n v="1"/>
    <s v="21112/15"/>
    <x v="2"/>
    <x v="0"/>
    <s v="irs 20  2,0/4  m körkötél Ök"/>
    <n v="2"/>
    <n v="847.79"/>
    <n v="1695.58"/>
    <n v="0"/>
    <s v="Ft"/>
    <n v="0"/>
    <n v="4200"/>
    <n v="2940"/>
    <n v="5880"/>
    <n v="4.99"/>
    <n v="293.41200000000003"/>
    <x v="0"/>
    <n v="4184.42"/>
    <s v="i"/>
    <m/>
    <n v="1"/>
    <n v="0"/>
  </r>
  <r>
    <x v="359"/>
    <x v="138"/>
    <d v="2026-02-09T00:00:00"/>
    <x v="0"/>
    <d v="2026-01-30T00:00:00"/>
    <n v="1"/>
    <s v="21112/15"/>
    <x v="2"/>
    <x v="0"/>
    <s v="irs 20  2,0/4  m körkötél Ök"/>
    <n v="2"/>
    <n v="847.79"/>
    <n v="1695.58"/>
    <n v="0"/>
    <s v="Ft"/>
    <n v="0"/>
    <n v="4200"/>
    <n v="2940"/>
    <n v="5880"/>
    <n v="4.99"/>
    <n v="293.41200000000003"/>
    <x v="0"/>
    <n v="4184.42"/>
    <s v="i"/>
    <m/>
    <n v="1"/>
    <n v="0"/>
  </r>
  <r>
    <x v="359"/>
    <x v="138"/>
    <d v="2026-02-09T00:00:00"/>
    <x v="0"/>
    <d v="2026-01-30T00:00:00"/>
    <n v="1"/>
    <s v="21111/2"/>
    <x v="2"/>
    <x v="0"/>
    <s v="irs 10  1,0/2  m körkötél Ök"/>
    <n v="2"/>
    <n v="297.77999999999997"/>
    <n v="595.55999999999995"/>
    <n v="0"/>
    <s v="Ft"/>
    <n v="0"/>
    <n v="1700"/>
    <n v="1190"/>
    <n v="2380"/>
    <n v="4.99"/>
    <n v="118.762"/>
    <x v="0"/>
    <n v="1784.44"/>
    <s v="i"/>
    <m/>
    <n v="1"/>
    <n v="0"/>
  </r>
  <r>
    <x v="359"/>
    <x v="138"/>
    <d v="2026-02-09T00:00:00"/>
    <x v="0"/>
    <d v="2026-01-30T00:00:00"/>
    <n v="1"/>
    <s v="21111/2"/>
    <x v="2"/>
    <x v="0"/>
    <s v="irs 10  1,0/2  m körkötél Ök"/>
    <n v="2"/>
    <n v="297.77999999999997"/>
    <n v="595.55999999999995"/>
    <n v="0"/>
    <s v="Ft"/>
    <n v="0"/>
    <n v="1700"/>
    <n v="1190"/>
    <n v="2380"/>
    <n v="4.99"/>
    <n v="118.762"/>
    <x v="0"/>
    <n v="1784.44"/>
    <s v="i"/>
    <m/>
    <n v="1"/>
    <n v="0"/>
  </r>
  <r>
    <x v="360"/>
    <x v="5"/>
    <d v="2026-02-06T00:00:00"/>
    <x v="0"/>
    <d v="2026-01-28T00:00:00"/>
    <n v="1"/>
    <s v="4111/236"/>
    <x v="0"/>
    <x v="0"/>
    <s v="35/1 hh  6,0 m rakományrögzítő 11074"/>
    <n v="85"/>
    <n v="776.81"/>
    <n v="66028.849999999991"/>
    <n v="0"/>
    <s v="Ft"/>
    <n v="0"/>
    <n v="2000"/>
    <n v="2400"/>
    <n v="204000"/>
    <n v="15"/>
    <n v="30600"/>
    <x v="0"/>
    <n v="137971.15000000002"/>
    <s v="n"/>
    <m/>
    <s v=""/>
    <n v="0"/>
  </r>
  <r>
    <x v="361"/>
    <x v="32"/>
    <d v="2026-02-06T00:00:00"/>
    <x v="0"/>
    <d v="2026-01-28T00:00:00"/>
    <n v="1"/>
    <s v="2511/531"/>
    <x v="10"/>
    <x v="0"/>
    <s v="QC-1A  lemezmegfogó 20 mm Ök"/>
    <n v="4"/>
    <n v="10891.6"/>
    <n v="43566.400000000001"/>
    <n v="0"/>
    <s v="Ft"/>
    <n v="0"/>
    <n v="50245"/>
    <n v="54245"/>
    <n v="216980"/>
    <n v="9.43"/>
    <n v="20461.214"/>
    <x v="0"/>
    <n v="173413.6"/>
    <s v="n"/>
    <m/>
    <s v=""/>
    <n v="0"/>
  </r>
  <r>
    <x v="361"/>
    <x v="32"/>
    <d v="2026-02-06T00:00:00"/>
    <x v="0"/>
    <d v="2026-01-28T00:00:00"/>
    <n v="1"/>
    <s v="23162/24308"/>
    <x v="1"/>
    <x v="0"/>
    <s v="lrg 2 - 280 KRHG - lánc függeszték 2 m EP 26042-26043"/>
    <n v="2"/>
    <n v="9256.7099999999991"/>
    <n v="18513.419999999998"/>
    <n v="0"/>
    <s v="Ft"/>
    <n v="0"/>
    <n v="31250"/>
    <n v="34250"/>
    <n v="68500"/>
    <n v="12.63"/>
    <n v="8651.5499999999993"/>
    <x v="0"/>
    <n v="49986.58"/>
    <s v="n"/>
    <m/>
    <s v=""/>
    <n v="0"/>
  </r>
  <r>
    <x v="362"/>
    <x v="32"/>
    <d v="2026-02-06T00:00:00"/>
    <x v="0"/>
    <d v="2026-01-27T00:00:00"/>
    <n v="1"/>
    <s v="21213/108"/>
    <x v="2"/>
    <x v="0"/>
    <s v="id 300   4,0 m füles heveder Ök"/>
    <n v="2"/>
    <n v="1648.41"/>
    <n v="3296.82"/>
    <n v="0"/>
    <s v="Ft"/>
    <n v="0"/>
    <n v="7800"/>
    <n v="6240"/>
    <n v="12480"/>
    <n v="6.66"/>
    <n v="831.16800000000001"/>
    <x v="0"/>
    <n v="9183.18"/>
    <s v="n"/>
    <m/>
    <s v=""/>
    <n v="0"/>
  </r>
  <r>
    <x v="362"/>
    <x v="32"/>
    <d v="2026-02-06T00:00:00"/>
    <x v="0"/>
    <d v="2026-01-27T00:00:00"/>
    <n v="1"/>
    <s v="2416/15390"/>
    <x v="4"/>
    <x v="0"/>
    <s v="6,5  PSO sekli EN13889"/>
    <n v="1"/>
    <n v="2611.29"/>
    <n v="2611.29"/>
    <n v="0"/>
    <s v="Ft"/>
    <n v="0"/>
    <n v="7490"/>
    <n v="6741"/>
    <n v="6741"/>
    <n v="4.66"/>
    <n v="314.13060000000002"/>
    <x v="0"/>
    <n v="4129.71"/>
    <s v="n"/>
    <m/>
    <s v=""/>
    <n v="0"/>
  </r>
  <r>
    <x v="363"/>
    <x v="32"/>
    <d v="2026-02-06T00:00:00"/>
    <x v="0"/>
    <d v="2026-01-27T00:00:00"/>
    <n v="1"/>
    <s v="23154/13017"/>
    <x v="1"/>
    <x v="0"/>
    <s v="WHCS 13 csapágyas forgóhorog G80"/>
    <n v="1"/>
    <n v="4308.71"/>
    <n v="4308.71"/>
    <n v="0"/>
    <s v="Ft"/>
    <n v="0"/>
    <n v="13500"/>
    <n v="13500"/>
    <n v="13500"/>
    <n v="5"/>
    <n v="675"/>
    <x v="0"/>
    <n v="9191.2900000000009"/>
    <s v="n"/>
    <m/>
    <s v=""/>
    <n v="0"/>
  </r>
  <r>
    <x v="363"/>
    <x v="32"/>
    <d v="2026-02-06T00:00:00"/>
    <x v="0"/>
    <d v="2026-01-27T00:00:00"/>
    <n v="1"/>
    <s v="21113/25"/>
    <x v="2"/>
    <x v="0"/>
    <s v="irs 30   1,5/3 m körkötél"/>
    <n v="4"/>
    <n v="822.1"/>
    <n v="3288.4"/>
    <n v="0"/>
    <s v="Ft"/>
    <n v="0"/>
    <n v="4500"/>
    <n v="4500"/>
    <n v="18000"/>
    <n v="10"/>
    <n v="1800"/>
    <x v="0"/>
    <n v="14711.6"/>
    <s v="n"/>
    <m/>
    <s v=""/>
    <n v="0"/>
  </r>
  <r>
    <x v="363"/>
    <x v="32"/>
    <d v="2026-02-06T00:00:00"/>
    <x v="0"/>
    <d v="2026-01-27T00:00:00"/>
    <n v="1"/>
    <s v="21213/107"/>
    <x v="2"/>
    <x v="0"/>
    <s v="id 300   3,0 m füles heveder"/>
    <n v="2"/>
    <n v="1357.47"/>
    <n v="2714.94"/>
    <n v="0"/>
    <s v="Ft"/>
    <n v="0"/>
    <n v="6200"/>
    <n v="4960"/>
    <n v="9920"/>
    <n v="6.66"/>
    <n v="660.67200000000003"/>
    <x v="0"/>
    <n v="7205.0599999999995"/>
    <s v="n"/>
    <m/>
    <s v=""/>
    <n v="0"/>
  </r>
  <r>
    <x v="363"/>
    <x v="32"/>
    <d v="2026-02-06T00:00:00"/>
    <x v="0"/>
    <d v="2026-01-27T00:00:00"/>
    <n v="1"/>
    <s v="2416/15470"/>
    <x v="4"/>
    <x v="0"/>
    <s v="8,5  PSO sekli EN13889"/>
    <n v="1"/>
    <n v="3805.16"/>
    <n v="3805.16"/>
    <n v="0"/>
    <s v="Ft"/>
    <n v="0"/>
    <n v="10700"/>
    <n v="8560"/>
    <n v="8560"/>
    <n v="2.3199999999999998"/>
    <n v="198.59199999999998"/>
    <x v="0"/>
    <n v="4754.84"/>
    <s v="n"/>
    <m/>
    <s v=""/>
    <n v="0"/>
  </r>
  <r>
    <x v="364"/>
    <x v="1"/>
    <d v="2026-02-06T00:00:00"/>
    <x v="0"/>
    <d v="2026-01-22T00:00:00"/>
    <n v="1"/>
    <s v="21116/58"/>
    <x v="2"/>
    <x v="0"/>
    <s v="irs 60  4,0/8 m körkötél Ök"/>
    <n v="8"/>
    <n v="3927.3"/>
    <n v="31418.400000000001"/>
    <n v="0"/>
    <s v="Ft"/>
    <n v="0"/>
    <n v="18000"/>
    <n v="15300"/>
    <n v="122400"/>
    <n v="7.5"/>
    <n v="9180"/>
    <x v="0"/>
    <n v="90981.6"/>
    <s v="n"/>
    <m/>
    <s v=""/>
    <n v="0"/>
  </r>
  <r>
    <x v="364"/>
    <x v="1"/>
    <d v="2026-02-06T00:00:00"/>
    <x v="0"/>
    <d v="2026-01-22T00:00:00"/>
    <n v="1"/>
    <s v="21113/28"/>
    <x v="2"/>
    <x v="0"/>
    <s v="irs 30   3,0/6 m  Ök"/>
    <n v="2"/>
    <n v="1537.05"/>
    <n v="3074.1"/>
    <n v="0"/>
    <s v="Ft"/>
    <n v="0"/>
    <n v="7500"/>
    <n v="8500"/>
    <n v="17000"/>
    <n v="13.53"/>
    <n v="2300.1"/>
    <x v="0"/>
    <n v="13925.9"/>
    <s v="n"/>
    <m/>
    <s v=""/>
    <n v="0"/>
  </r>
  <r>
    <x v="364"/>
    <x v="1"/>
    <d v="2026-02-06T00:00:00"/>
    <x v="0"/>
    <d v="2026-01-22T00:00:00"/>
    <n v="1"/>
    <s v="21118/75"/>
    <x v="2"/>
    <x v="0"/>
    <s v="irs 100   4,0/8 m körkötél Ök"/>
    <n v="1"/>
    <n v="6575.59"/>
    <n v="6575.59"/>
    <n v="0"/>
    <s v="Ft"/>
    <n v="0"/>
    <n v="31000"/>
    <n v="37500"/>
    <n v="37500"/>
    <n v="15.2"/>
    <n v="5700"/>
    <x v="0"/>
    <n v="30924.41"/>
    <s v="n"/>
    <m/>
    <s v=""/>
    <n v="0"/>
  </r>
  <r>
    <x v="365"/>
    <x v="10"/>
    <d v="2026-02-06T00:00:00"/>
    <x v="0"/>
    <d v="2026-02-06T00:00:00"/>
    <n v="2"/>
    <s v="21417/21139"/>
    <x v="2"/>
    <x v="0"/>
    <s v="virg2-42 1 m poliészter függeszték összevarrva"/>
    <n v="1"/>
    <n v="6591.63"/>
    <n v="6591.63"/>
    <n v="0"/>
    <s v="Ft"/>
    <n v="0"/>
    <n v="25740"/>
    <n v="23166"/>
    <n v="23166"/>
    <n v="6"/>
    <n v="1389.96"/>
    <x v="0"/>
    <n v="16574.37"/>
    <s v="n"/>
    <m/>
    <s v=""/>
    <n v="0"/>
  </r>
  <r>
    <x v="365"/>
    <x v="10"/>
    <d v="2026-02-06T00:00:00"/>
    <x v="0"/>
    <d v="2026-02-06T00:00:00"/>
    <n v="2"/>
    <s v="2327/9367"/>
    <x v="1"/>
    <x v="0"/>
    <s v="SFGW 10 kiakadásgátló"/>
    <n v="10"/>
    <n v="1418.13"/>
    <n v="14181.300000000001"/>
    <n v="0"/>
    <s v="Ft"/>
    <n v="0"/>
    <n v="2900"/>
    <n v="2900"/>
    <n v="29000"/>
    <n v="5"/>
    <n v="1450"/>
    <x v="0"/>
    <n v="14818.699999999999"/>
    <s v="n"/>
    <m/>
    <s v=""/>
    <n v="0"/>
  </r>
  <r>
    <x v="365"/>
    <x v="10"/>
    <d v="2026-02-06T00:00:00"/>
    <x v="0"/>
    <d v="2026-02-06T00:00:00"/>
    <n v="2"/>
    <s v="23141/9686"/>
    <x v="1"/>
    <x v="0"/>
    <s v="PKLGB  13 visszarövidítő horog biztosítóval G 80"/>
    <n v="8"/>
    <n v="3022.13"/>
    <n v="24177.040000000001"/>
    <n v="0"/>
    <s v="Ft"/>
    <n v="0"/>
    <n v="8290"/>
    <n v="7392"/>
    <n v="59136"/>
    <n v="3.19"/>
    <n v="1886.4384"/>
    <x v="0"/>
    <n v="34958.959999999999"/>
    <s v="n"/>
    <m/>
    <s v=""/>
    <n v="0"/>
  </r>
  <r>
    <x v="365"/>
    <x v="10"/>
    <d v="2026-02-06T00:00:00"/>
    <x v="0"/>
    <d v="2026-02-06T00:00:00"/>
    <n v="2"/>
    <s v="23141/5284"/>
    <x v="1"/>
    <x v="0"/>
    <s v="PKLGB  10 visszarövidítő horog biztosítóval G 80"/>
    <n v="8"/>
    <n v="1488.96"/>
    <n v="11911.68"/>
    <n v="0"/>
    <s v="Ft"/>
    <n v="0"/>
    <n v="4275"/>
    <n v="3808"/>
    <n v="30464"/>
    <n v="3.18"/>
    <n v="968.75520000000006"/>
    <x v="0"/>
    <n v="18552.32"/>
    <s v="n"/>
    <m/>
    <s v=""/>
    <n v="0"/>
  </r>
  <r>
    <x v="365"/>
    <x v="10"/>
    <d v="2026-02-06T00:00:00"/>
    <x v="0"/>
    <d v="2026-02-06T00:00:00"/>
    <n v="2"/>
    <s v="23122/626"/>
    <x v="1"/>
    <x v="0"/>
    <s v="NGYG 4 8 gyűjtőkarika G80"/>
    <n v="2"/>
    <n v="2541.64"/>
    <n v="5083.28"/>
    <n v="0"/>
    <s v="Ft"/>
    <n v="0"/>
    <n v="8220"/>
    <n v="6576"/>
    <n v="13152"/>
    <n v="1.66"/>
    <n v="218.32319999999999"/>
    <x v="0"/>
    <n v="8068.72"/>
    <s v="n"/>
    <m/>
    <s v=""/>
    <n v="0"/>
  </r>
  <r>
    <x v="365"/>
    <x v="10"/>
    <d v="2026-02-06T00:00:00"/>
    <x v="0"/>
    <d v="2026-02-06T00:00:00"/>
    <n v="2"/>
    <s v="23165/28003"/>
    <x v="1"/>
    <x v="0"/>
    <s v="lrg 2 - 200 lánc függeszték 1 m +AS3/50-180mm"/>
    <n v="1"/>
    <n v="69077.84"/>
    <n v="69077.84"/>
    <n v="0"/>
    <s v="Ft"/>
    <n v="0"/>
    <n v="282310"/>
    <n v="173050"/>
    <n v="173050"/>
    <n v="2.4"/>
    <n v="4153.2"/>
    <x v="0"/>
    <n v="103972.16"/>
    <s v="n"/>
    <m/>
    <s v=""/>
    <n v="0"/>
  </r>
  <r>
    <x v="365"/>
    <x v="10"/>
    <d v="2026-02-06T00:00:00"/>
    <x v="0"/>
    <d v="2026-02-06T00:00:00"/>
    <n v="2"/>
    <s v="23131/726"/>
    <x v="1"/>
    <x v="0"/>
    <s v="KTG 7/8  összekötő elem G80"/>
    <n v="10"/>
    <n v="483.49"/>
    <n v="4834.8999999999996"/>
    <n v="0"/>
    <s v="Ft"/>
    <n v="0"/>
    <n v="1510"/>
    <n v="1208"/>
    <n v="12080"/>
    <n v="1.66"/>
    <n v="200.52799999999999"/>
    <x v="0"/>
    <n v="7245.1"/>
    <s v="n"/>
    <m/>
    <s v=""/>
    <n v="0"/>
  </r>
  <r>
    <x v="365"/>
    <x v="10"/>
    <d v="2026-02-06T00:00:00"/>
    <x v="0"/>
    <d v="2026-02-06T00:00:00"/>
    <n v="2"/>
    <s v="23131/726"/>
    <x v="1"/>
    <x v="0"/>
    <s v="KTG 7/8  összekötő elem G80"/>
    <n v="10"/>
    <n v="483.49"/>
    <n v="4834.8999999999996"/>
    <n v="0"/>
    <s v="Ft"/>
    <n v="0"/>
    <n v="1510"/>
    <n v="1208"/>
    <n v="12080"/>
    <n v="1.66"/>
    <n v="200.52799999999999"/>
    <x v="0"/>
    <n v="7245.1"/>
    <s v="n"/>
    <m/>
    <s v=""/>
    <n v="0"/>
  </r>
  <r>
    <x v="365"/>
    <x v="10"/>
    <d v="2026-02-06T00:00:00"/>
    <x v="0"/>
    <d v="2026-02-06T00:00:00"/>
    <n v="2"/>
    <s v="23131/725"/>
    <x v="1"/>
    <x v="0"/>
    <s v="KTG 6 összekötő elem G80"/>
    <n v="10"/>
    <n v="356.31"/>
    <n v="3563.1"/>
    <n v="0"/>
    <s v="Ft"/>
    <n v="0"/>
    <n v="1290"/>
    <n v="1032"/>
    <n v="10320"/>
    <n v="1.66"/>
    <n v="171.31200000000001"/>
    <x v="0"/>
    <n v="6756.9"/>
    <s v="n"/>
    <m/>
    <s v=""/>
    <n v="0"/>
  </r>
  <r>
    <x v="365"/>
    <x v="10"/>
    <d v="2026-02-06T00:00:00"/>
    <x v="0"/>
    <d v="2026-02-06T00:00:00"/>
    <n v="2"/>
    <s v="23131/719"/>
    <x v="1"/>
    <x v="0"/>
    <s v="KTG 10  összekötő elem G80"/>
    <n v="6"/>
    <n v="590.29999999999995"/>
    <n v="3541.7999999999997"/>
    <n v="0"/>
    <s v="Ft"/>
    <n v="0"/>
    <n v="1760"/>
    <n v="1408"/>
    <n v="8448"/>
    <n v="1.66"/>
    <n v="140.23679999999999"/>
    <x v="0"/>
    <n v="4906.2000000000007"/>
    <s v="n"/>
    <m/>
    <s v=""/>
    <n v="0"/>
  </r>
  <r>
    <x v="365"/>
    <x v="10"/>
    <d v="2026-02-06T00:00:00"/>
    <x v="0"/>
    <d v="2026-02-06T00:00:00"/>
    <n v="2"/>
    <s v="23131/719"/>
    <x v="1"/>
    <x v="0"/>
    <s v="KTG 10  összekötő elem G80"/>
    <n v="8"/>
    <n v="590.29999999999995"/>
    <n v="4722.3999999999996"/>
    <n v="0"/>
    <s v="Ft"/>
    <n v="0"/>
    <n v="1760"/>
    <n v="1408"/>
    <n v="11264"/>
    <n v="1.66"/>
    <n v="186.98239999999998"/>
    <x v="0"/>
    <n v="6541.6"/>
    <s v="n"/>
    <m/>
    <s v=""/>
    <n v="0"/>
  </r>
  <r>
    <x v="365"/>
    <x v="10"/>
    <d v="2026-02-06T00:00:00"/>
    <x v="0"/>
    <d v="2026-02-06T00:00:00"/>
    <n v="2"/>
    <s v="23141/678"/>
    <x v="1"/>
    <x v="0"/>
    <s v="KRHG 7/8  rövidítő horog G80"/>
    <n v="10"/>
    <n v="880.95"/>
    <n v="8809.5"/>
    <n v="0"/>
    <s v="Ft"/>
    <n v="0"/>
    <n v="2980"/>
    <n v="2752"/>
    <n v="27520"/>
    <n v="3.72"/>
    <n v="1023.7440000000001"/>
    <x v="0"/>
    <n v="18710.5"/>
    <s v="n"/>
    <m/>
    <s v=""/>
    <n v="0"/>
  </r>
  <r>
    <x v="365"/>
    <x v="10"/>
    <d v="2026-02-06T00:00:00"/>
    <x v="0"/>
    <d v="2026-02-06T00:00:00"/>
    <n v="2"/>
    <s v="23141/678"/>
    <x v="1"/>
    <x v="0"/>
    <s v="KRHG 7/8  rövidítő horog G80"/>
    <n v="8"/>
    <n v="880.95"/>
    <n v="7047.6"/>
    <n v="0"/>
    <s v="Ft"/>
    <n v="0"/>
    <n v="2980"/>
    <n v="2752"/>
    <n v="22016"/>
    <n v="3.72"/>
    <n v="818.99520000000007"/>
    <x v="0"/>
    <n v="14968.4"/>
    <s v="n"/>
    <m/>
    <s v=""/>
    <n v="0"/>
  </r>
  <r>
    <x v="365"/>
    <x v="10"/>
    <d v="2026-02-06T00:00:00"/>
    <x v="0"/>
    <d v="2026-02-06T00:00:00"/>
    <n v="2"/>
    <s v="23141/677"/>
    <x v="1"/>
    <x v="0"/>
    <s v="KRHG 6  rövidítő horog G80"/>
    <n v="10"/>
    <n v="522.46"/>
    <n v="5224.6000000000004"/>
    <n v="0"/>
    <s v="Ft"/>
    <n v="0"/>
    <n v="1360"/>
    <n v="1088"/>
    <n v="10880"/>
    <n v="1.66"/>
    <n v="180.608"/>
    <x v="0"/>
    <n v="5655.4"/>
    <s v="n"/>
    <m/>
    <s v=""/>
    <n v="0"/>
  </r>
  <r>
    <x v="365"/>
    <x v="10"/>
    <d v="2026-02-06T00:00:00"/>
    <x v="0"/>
    <d v="2026-02-06T00:00:00"/>
    <n v="2"/>
    <s v="23141/674"/>
    <x v="1"/>
    <x v="0"/>
    <s v="KRHG 10  rövidítő horog G80"/>
    <n v="10"/>
    <n v="2108.59"/>
    <n v="21085.9"/>
    <n v="0"/>
    <s v="Ft"/>
    <n v="0"/>
    <n v="5920"/>
    <n v="4736"/>
    <n v="47360"/>
    <n v="1.66"/>
    <n v="786.17599999999993"/>
    <x v="0"/>
    <n v="26274.1"/>
    <s v="n"/>
    <m/>
    <s v=""/>
    <n v="0"/>
  </r>
  <r>
    <x v="365"/>
    <x v="10"/>
    <d v="2026-02-06T00:00:00"/>
    <x v="0"/>
    <d v="2026-02-06T00:00:00"/>
    <n v="2"/>
    <s v="23154/965"/>
    <x v="1"/>
    <x v="0"/>
    <s v="KHÖ 16  öntödei horog G80"/>
    <n v="1"/>
    <n v="4805.8900000000003"/>
    <n v="4805.8900000000003"/>
    <n v="0"/>
    <s v="Ft"/>
    <n v="0"/>
    <n v="16500"/>
    <n v="14850"/>
    <n v="14850"/>
    <n v="3.33"/>
    <n v="494.505"/>
    <x v="0"/>
    <n v="10044.11"/>
    <s v="n"/>
    <m/>
    <s v=""/>
    <n v="0"/>
  </r>
  <r>
    <x v="365"/>
    <x v="10"/>
    <d v="2026-02-06T00:00:00"/>
    <x v="0"/>
    <d v="2026-02-06T00:00:00"/>
    <n v="2"/>
    <s v="23151/673"/>
    <x v="1"/>
    <x v="0"/>
    <s v="KHLG 7/8 láncos horog G80"/>
    <n v="10"/>
    <n v="586.52"/>
    <n v="5865.2"/>
    <n v="0"/>
    <s v="Ft"/>
    <n v="0"/>
    <n v="2090"/>
    <n v="1672"/>
    <n v="16720"/>
    <n v="1.66"/>
    <n v="277.55199999999996"/>
    <x v="0"/>
    <n v="10854.8"/>
    <s v="n"/>
    <m/>
    <s v=""/>
    <n v="0"/>
  </r>
  <r>
    <x v="365"/>
    <x v="10"/>
    <d v="2026-02-06T00:00:00"/>
    <x v="0"/>
    <d v="2026-02-06T00:00:00"/>
    <n v="2"/>
    <s v="23152/668"/>
    <x v="1"/>
    <x v="0"/>
    <s v="KHG 7/8 szemes horog G80"/>
    <n v="14"/>
    <n v="571.99"/>
    <n v="8007.8600000000006"/>
    <n v="0"/>
    <s v="Ft"/>
    <n v="0"/>
    <n v="1710"/>
    <n v="1368"/>
    <n v="19152"/>
    <n v="1.66"/>
    <n v="317.92320000000001"/>
    <x v="0"/>
    <n v="11144.14"/>
    <s v="n"/>
    <m/>
    <s v=""/>
    <n v="0"/>
  </r>
  <r>
    <x v="365"/>
    <x v="10"/>
    <d v="2026-02-06T00:00:00"/>
    <x v="0"/>
    <d v="2026-02-06T00:00:00"/>
    <n v="2"/>
    <s v="23152/667"/>
    <x v="1"/>
    <x v="0"/>
    <s v="KHG 6 szemes horog G80"/>
    <n v="14"/>
    <n v="354.5"/>
    <n v="4963"/>
    <n v="0"/>
    <s v="Ft"/>
    <n v="0"/>
    <n v="970"/>
    <n v="776"/>
    <n v="10864"/>
    <n v="1.66"/>
    <n v="180.34239999999997"/>
    <x v="0"/>
    <n v="5901"/>
    <s v="n"/>
    <m/>
    <s v=""/>
    <n v="0"/>
  </r>
  <r>
    <x v="365"/>
    <x v="10"/>
    <d v="2026-02-06T00:00:00"/>
    <x v="0"/>
    <d v="2026-02-06T00:00:00"/>
    <n v="2"/>
    <s v="23152/660"/>
    <x v="1"/>
    <x v="0"/>
    <s v="KHG 10  szemes horog G80"/>
    <n v="8"/>
    <n v="1012.63"/>
    <n v="8101.04"/>
    <n v="0"/>
    <s v="Ft"/>
    <n v="0"/>
    <n v="2990"/>
    <n v="2630"/>
    <n v="21040"/>
    <n v="2.99"/>
    <n v="629.096"/>
    <x v="0"/>
    <n v="12938.96"/>
    <s v="n"/>
    <m/>
    <s v=""/>
    <n v="0"/>
  </r>
  <r>
    <x v="365"/>
    <x v="10"/>
    <d v="2026-02-06T00:00:00"/>
    <x v="0"/>
    <d v="2026-02-06T00:00:00"/>
    <n v="2"/>
    <s v="23152/660"/>
    <x v="1"/>
    <x v="0"/>
    <s v="KHG 10  szemes horog G80"/>
    <n v="8"/>
    <n v="1012.63"/>
    <n v="8101.04"/>
    <n v="0"/>
    <s v="Ft"/>
    <n v="0"/>
    <n v="2990"/>
    <n v="2630"/>
    <n v="21040"/>
    <n v="2.99"/>
    <n v="629.096"/>
    <x v="0"/>
    <n v="12938.96"/>
    <s v="n"/>
    <m/>
    <s v=""/>
    <n v="0"/>
  </r>
  <r>
    <x v="365"/>
    <x v="10"/>
    <d v="2026-02-06T00:00:00"/>
    <x v="0"/>
    <d v="2026-02-06T00:00:00"/>
    <n v="2"/>
    <s v="23122/3824"/>
    <x v="1"/>
    <x v="0"/>
    <s v="KGYG  4 8  gyűjtőkarika G80"/>
    <n v="3"/>
    <n v="1907.21"/>
    <n v="5721.63"/>
    <n v="0"/>
    <s v="Ft"/>
    <n v="0"/>
    <n v="5330"/>
    <n v="4264"/>
    <n v="12792"/>
    <n v="1.66"/>
    <n v="212.34719999999999"/>
    <x v="0"/>
    <n v="7070.37"/>
    <s v="n"/>
    <m/>
    <s v=""/>
    <n v="0"/>
  </r>
  <r>
    <x v="365"/>
    <x v="10"/>
    <d v="2026-02-06T00:00:00"/>
    <x v="0"/>
    <d v="2026-02-06T00:00:00"/>
    <n v="2"/>
    <s v="21115/51"/>
    <x v="2"/>
    <x v="0"/>
    <s v="irs 50   6,0/12 m körkötél"/>
    <n v="1"/>
    <n v="5762.75"/>
    <n v="5762.75"/>
    <n v="0"/>
    <s v="Ft"/>
    <n v="0"/>
    <n v="19700"/>
    <n v="11820"/>
    <n v="11820"/>
    <n v="3.32"/>
    <n v="392.42400000000004"/>
    <x v="0"/>
    <n v="6057.25"/>
    <s v="n"/>
    <m/>
    <s v=""/>
    <n v="0"/>
  </r>
  <r>
    <x v="365"/>
    <x v="10"/>
    <d v="2026-02-06T00:00:00"/>
    <x v="0"/>
    <d v="2026-02-06T00:00:00"/>
    <n v="2"/>
    <s v="21115/49"/>
    <x v="2"/>
    <x v="0"/>
    <s v="irs 50   4,0/8 m körkötél"/>
    <n v="1"/>
    <n v="3360.26"/>
    <n v="3360.26"/>
    <n v="0"/>
    <s v="Ft"/>
    <n v="0"/>
    <n v="13700"/>
    <n v="7910"/>
    <n v="7910"/>
    <n v="2.94"/>
    <n v="232.55399999999997"/>
    <x v="0"/>
    <n v="4549.74"/>
    <s v="n"/>
    <m/>
    <s v=""/>
    <n v="0"/>
  </r>
  <r>
    <x v="365"/>
    <x v="10"/>
    <d v="2026-02-06T00:00:00"/>
    <x v="0"/>
    <d v="2026-02-06T00:00:00"/>
    <n v="2"/>
    <s v="21113/29"/>
    <x v="2"/>
    <x v="0"/>
    <s v="irs 30   4,0/8 m körkötél"/>
    <n v="12"/>
    <n v="1965.82"/>
    <n v="23589.84"/>
    <n v="0"/>
    <s v="Ft"/>
    <n v="0"/>
    <n v="9500"/>
    <n v="5175"/>
    <n v="62100"/>
    <n v="2.4"/>
    <n v="1490.4"/>
    <x v="0"/>
    <n v="38510.160000000003"/>
    <s v="n"/>
    <m/>
    <s v=""/>
    <n v="0"/>
  </r>
  <r>
    <x v="365"/>
    <x v="10"/>
    <d v="2026-02-06T00:00:00"/>
    <x v="0"/>
    <d v="2026-02-06T00:00:00"/>
    <n v="2"/>
    <s v="21113/26"/>
    <x v="2"/>
    <x v="0"/>
    <s v="irs 30   2,0/4 m körkötél"/>
    <n v="10"/>
    <n v="1079.97"/>
    <n v="10799.7"/>
    <n v="0"/>
    <s v="Ft"/>
    <n v="0"/>
    <n v="5500"/>
    <n v="3025"/>
    <n v="30250"/>
    <n v="2.4900000000000002"/>
    <n v="753.22500000000002"/>
    <x v="0"/>
    <n v="19450.3"/>
    <s v="n"/>
    <m/>
    <s v=""/>
    <n v="0"/>
  </r>
  <r>
    <x v="365"/>
    <x v="10"/>
    <d v="2026-02-06T00:00:00"/>
    <x v="0"/>
    <d v="2026-02-06T00:00:00"/>
    <n v="2"/>
    <s v="21113/25"/>
    <x v="2"/>
    <x v="0"/>
    <s v="irs 30   1,5/3 m körkötél"/>
    <n v="4"/>
    <n v="822.1"/>
    <n v="3288.4"/>
    <n v="0"/>
    <s v="Ft"/>
    <n v="0"/>
    <n v="4500"/>
    <n v="2250"/>
    <n v="9000"/>
    <n v="1.65"/>
    <n v="148.5"/>
    <x v="0"/>
    <n v="5711.6"/>
    <s v="n"/>
    <m/>
    <s v=""/>
    <n v="0"/>
  </r>
  <r>
    <x v="365"/>
    <x v="10"/>
    <d v="2026-02-06T00:00:00"/>
    <x v="0"/>
    <d v="2026-02-06T00:00:00"/>
    <n v="2"/>
    <s v="21112/12"/>
    <x v="2"/>
    <x v="0"/>
    <s v="irs 20   0,5/1  m körkötél"/>
    <n v="14"/>
    <n v="282.99"/>
    <n v="3961.86"/>
    <n v="0"/>
    <s v="Ft"/>
    <n v="0"/>
    <n v="1800"/>
    <n v="990"/>
    <n v="13860"/>
    <n v="2.4900000000000002"/>
    <n v="345.11400000000003"/>
    <x v="0"/>
    <n v="9898.14"/>
    <s v="n"/>
    <m/>
    <s v=""/>
    <n v="0"/>
  </r>
  <r>
    <x v="365"/>
    <x v="10"/>
    <d v="2026-02-06T00:00:00"/>
    <x v="0"/>
    <d v="2026-02-06T00:00:00"/>
    <n v="2"/>
    <s v="21118/75"/>
    <x v="2"/>
    <x v="0"/>
    <s v="irs 100   4,0/8 m körkötél"/>
    <n v="1"/>
    <n v="6575.59"/>
    <n v="6575.59"/>
    <n v="0"/>
    <s v="Ft"/>
    <n v="0"/>
    <n v="31000"/>
    <n v="21700"/>
    <n v="21700"/>
    <n v="4.99"/>
    <n v="1082.83"/>
    <x v="0"/>
    <n v="15124.41"/>
    <s v="n"/>
    <m/>
    <s v=""/>
    <n v="0"/>
  </r>
  <r>
    <x v="365"/>
    <x v="10"/>
    <d v="2026-02-06T00:00:00"/>
    <x v="0"/>
    <d v="2026-02-06T00:00:00"/>
    <n v="2"/>
    <s v="21111/8"/>
    <x v="2"/>
    <x v="0"/>
    <s v="irs 10  4,0/8  m körkötél"/>
    <n v="8"/>
    <n v="1006.19"/>
    <n v="8049.52"/>
    <n v="0"/>
    <s v="Ft"/>
    <n v="0"/>
    <n v="4700"/>
    <n v="2820"/>
    <n v="22560"/>
    <n v="3.32"/>
    <n v="748.99199999999996"/>
    <x v="0"/>
    <n v="14510.48"/>
    <s v="n"/>
    <m/>
    <s v=""/>
    <n v="0"/>
  </r>
  <r>
    <x v="365"/>
    <x v="10"/>
    <d v="2026-02-06T00:00:00"/>
    <x v="0"/>
    <d v="2026-02-06T00:00:00"/>
    <n v="2"/>
    <s v="21111/2"/>
    <x v="2"/>
    <x v="0"/>
    <s v="irs 10  1,0/2  m körkötél"/>
    <n v="20"/>
    <n v="297.77999999999997"/>
    <n v="5955.5999999999995"/>
    <n v="0"/>
    <s v="Ft"/>
    <n v="0"/>
    <n v="1700"/>
    <n v="1040"/>
    <n v="20800"/>
    <n v="3.52"/>
    <n v="732.16"/>
    <x v="0"/>
    <n v="14844.400000000001"/>
    <s v="n"/>
    <m/>
    <s v=""/>
    <n v="0"/>
  </r>
  <r>
    <x v="365"/>
    <x v="10"/>
    <d v="2026-02-06T00:00:00"/>
    <x v="0"/>
    <d v="2026-02-06T00:00:00"/>
    <n v="2"/>
    <s v="21217/130"/>
    <x v="2"/>
    <x v="0"/>
    <s v="id 800  3,0 m füles heveder"/>
    <n v="2"/>
    <n v="5229.1099999999997"/>
    <n v="10458.219999999999"/>
    <n v="0"/>
    <s v="Ft"/>
    <n v="0"/>
    <n v="24000"/>
    <n v="14400"/>
    <n v="28800"/>
    <n v="3.32"/>
    <n v="956.16"/>
    <x v="0"/>
    <n v="18341.78"/>
    <s v="n"/>
    <m/>
    <s v=""/>
    <n v="0"/>
  </r>
  <r>
    <x v="365"/>
    <x v="10"/>
    <d v="2026-02-06T00:00:00"/>
    <x v="0"/>
    <d v="2026-02-06T00:00:00"/>
    <n v="2"/>
    <s v="21215/123"/>
    <x v="2"/>
    <x v="0"/>
    <s v="id 500  4,0 m füles heveder"/>
    <n v="2"/>
    <n v="2918.72"/>
    <n v="5837.44"/>
    <n v="0"/>
    <s v="Ft"/>
    <n v="0"/>
    <n v="14000"/>
    <n v="8225"/>
    <n v="16450"/>
    <n v="3.11"/>
    <n v="511.59500000000003"/>
    <x v="0"/>
    <n v="10612.560000000001"/>
    <s v="n"/>
    <m/>
    <s v=""/>
    <n v="0"/>
  </r>
  <r>
    <x v="365"/>
    <x v="10"/>
    <d v="2026-02-06T00:00:00"/>
    <x v="0"/>
    <d v="2026-02-06T00:00:00"/>
    <n v="2"/>
    <s v="21214/116"/>
    <x v="2"/>
    <x v="0"/>
    <s v="id 400   6,0 m füles heveder"/>
    <n v="2"/>
    <n v="3350.24"/>
    <n v="6700.48"/>
    <n v="0"/>
    <s v="Ft"/>
    <n v="0"/>
    <n v="16640"/>
    <n v="9300"/>
    <n v="18600"/>
    <n v="2.63"/>
    <n v="489.18"/>
    <x v="0"/>
    <n v="11899.52"/>
    <s v="n"/>
    <m/>
    <s v=""/>
    <n v="0"/>
  </r>
  <r>
    <x v="365"/>
    <x v="10"/>
    <d v="2026-02-06T00:00:00"/>
    <x v="0"/>
    <d v="2026-02-06T00:00:00"/>
    <n v="2"/>
    <s v="21213/1078"/>
    <x v="2"/>
    <x v="0"/>
    <s v="id 300   8,0 m füles heveder"/>
    <n v="1"/>
    <n v="3670.54"/>
    <n v="3670.54"/>
    <n v="0"/>
    <s v="Ft"/>
    <n v="0"/>
    <n v="14200"/>
    <n v="9230"/>
    <n v="9230"/>
    <n v="4.16"/>
    <n v="383.96800000000002"/>
    <x v="0"/>
    <n v="5559.46"/>
    <s v="n"/>
    <m/>
    <s v=""/>
    <n v="0"/>
  </r>
  <r>
    <x v="365"/>
    <x v="10"/>
    <d v="2026-02-06T00:00:00"/>
    <x v="0"/>
    <d v="2026-02-06T00:00:00"/>
    <n v="2"/>
    <s v="21213/108"/>
    <x v="2"/>
    <x v="0"/>
    <s v="id 300   4,0 m füles heveder"/>
    <n v="8"/>
    <n v="1648.41"/>
    <n v="13187.28"/>
    <n v="0"/>
    <s v="Ft"/>
    <n v="0"/>
    <n v="7800"/>
    <n v="4290"/>
    <n v="34320"/>
    <n v="2.4900000000000002"/>
    <n v="854.56799999999998"/>
    <x v="0"/>
    <n v="21132.720000000001"/>
    <s v="n"/>
    <m/>
    <s v=""/>
    <n v="0"/>
  </r>
  <r>
    <x v="365"/>
    <x v="10"/>
    <d v="2026-02-06T00:00:00"/>
    <x v="0"/>
    <d v="2026-02-06T00:00:00"/>
    <n v="2"/>
    <s v="21213/108"/>
    <x v="2"/>
    <x v="0"/>
    <s v="id 300   4,0 m füles heveder"/>
    <n v="4"/>
    <n v="1648.41"/>
    <n v="6593.64"/>
    <n v="0"/>
    <s v="Ft"/>
    <n v="0"/>
    <n v="7800"/>
    <n v="4290"/>
    <n v="17160"/>
    <n v="2.4900000000000002"/>
    <n v="427.28399999999999"/>
    <x v="0"/>
    <n v="10566.36"/>
    <s v="n"/>
    <m/>
    <s v=""/>
    <n v="0"/>
  </r>
  <r>
    <x v="365"/>
    <x v="10"/>
    <d v="2026-02-06T00:00:00"/>
    <x v="0"/>
    <d v="2026-02-06T00:00:00"/>
    <n v="2"/>
    <s v="21213/108"/>
    <x v="2"/>
    <x v="0"/>
    <s v="id 300   4,0 m füles heveder"/>
    <n v="8"/>
    <n v="1648.41"/>
    <n v="13187.28"/>
    <n v="0"/>
    <s v="Ft"/>
    <n v="0"/>
    <n v="7800"/>
    <n v="4290"/>
    <n v="34320"/>
    <n v="2.4900000000000002"/>
    <n v="854.56799999999998"/>
    <x v="0"/>
    <n v="21132.720000000001"/>
    <s v="n"/>
    <m/>
    <s v=""/>
    <n v="0"/>
  </r>
  <r>
    <x v="365"/>
    <x v="10"/>
    <d v="2026-02-06T00:00:00"/>
    <x v="0"/>
    <d v="2026-02-06T00:00:00"/>
    <n v="2"/>
    <s v="21213/107"/>
    <x v="2"/>
    <x v="0"/>
    <s v="id 300   3,0 m füles heveder"/>
    <n v="12"/>
    <n v="1357.47"/>
    <n v="16289.64"/>
    <n v="0"/>
    <s v="Ft"/>
    <n v="0"/>
    <n v="6200"/>
    <n v="3150"/>
    <n v="37800"/>
    <n v="1.78"/>
    <n v="672.84"/>
    <x v="0"/>
    <n v="21510.36"/>
    <s v="n"/>
    <m/>
    <s v=""/>
    <n v="0"/>
  </r>
  <r>
    <x v="365"/>
    <x v="10"/>
    <d v="2026-02-06T00:00:00"/>
    <x v="0"/>
    <d v="2026-02-06T00:00:00"/>
    <n v="2"/>
    <s v="21212/101"/>
    <x v="2"/>
    <x v="0"/>
    <s v="id 200  6,0 m füles heveder"/>
    <n v="4"/>
    <n v="1658.44"/>
    <n v="6633.76"/>
    <n v="0"/>
    <s v="Ft"/>
    <n v="0"/>
    <n v="7000"/>
    <n v="4475"/>
    <n v="17900"/>
    <n v="3.98"/>
    <n v="712.42"/>
    <x v="0"/>
    <n v="11266.24"/>
    <s v="n"/>
    <m/>
    <s v=""/>
    <n v="0"/>
  </r>
  <r>
    <x v="365"/>
    <x v="10"/>
    <d v="2026-02-06T00:00:00"/>
    <x v="0"/>
    <d v="2026-02-06T00:00:00"/>
    <n v="2"/>
    <s v="23154/11361"/>
    <x v="1"/>
    <x v="0"/>
    <s v="FSG 10  forgószem G80"/>
    <n v="3"/>
    <n v="1242.1400000000001"/>
    <n v="3726.42"/>
    <n v="0"/>
    <s v="Ft"/>
    <n v="0"/>
    <n v="5265"/>
    <n v="5805"/>
    <n v="17415"/>
    <n v="8.26"/>
    <n v="1438.479"/>
    <x v="0"/>
    <n v="13688.58"/>
    <s v="n"/>
    <m/>
    <s v=""/>
    <n v="0"/>
  </r>
  <r>
    <x v="365"/>
    <x v="10"/>
    <d v="2026-02-06T00:00:00"/>
    <x v="0"/>
    <d v="2026-02-06T00:00:00"/>
    <n v="2"/>
    <s v="2317/636"/>
    <x v="1"/>
    <x v="0"/>
    <s v="8,0 biztosító lemez"/>
    <n v="30"/>
    <n v="169.33"/>
    <n v="5079.9000000000005"/>
    <n v="0"/>
    <s v="Ft"/>
    <n v="0"/>
    <n v="890"/>
    <n v="1210"/>
    <n v="36300"/>
    <n v="14.26"/>
    <n v="5176.38"/>
    <x v="0"/>
    <n v="31220.1"/>
    <s v="n"/>
    <m/>
    <s v=""/>
    <n v="0"/>
  </r>
  <r>
    <x v="365"/>
    <x v="10"/>
    <d v="2026-02-06T00:00:00"/>
    <x v="0"/>
    <d v="2026-02-06T00:00:00"/>
    <n v="2"/>
    <s v="2317/636"/>
    <x v="1"/>
    <x v="0"/>
    <s v="8,0 biztosító lemez"/>
    <n v="10"/>
    <n v="169.33"/>
    <n v="1693.3000000000002"/>
    <n v="0"/>
    <s v="Ft"/>
    <n v="0"/>
    <n v="890"/>
    <n v="1210"/>
    <n v="12100"/>
    <n v="14.26"/>
    <n v="1725.46"/>
    <x v="0"/>
    <n v="10406.700000000001"/>
    <s v="n"/>
    <m/>
    <s v=""/>
    <n v="0"/>
  </r>
  <r>
    <x v="365"/>
    <x v="10"/>
    <d v="2026-02-06T00:00:00"/>
    <x v="0"/>
    <d v="2026-02-06T00:00:00"/>
    <n v="2"/>
    <s v="4111/236"/>
    <x v="0"/>
    <x v="0"/>
    <s v="35/1 hh  6,0 m rakományrögzítő 11074"/>
    <n v="20"/>
    <n v="776.81"/>
    <n v="15536.199999999999"/>
    <n v="0"/>
    <s v="Ft"/>
    <n v="0"/>
    <n v="2000"/>
    <n v="1515"/>
    <n v="30300"/>
    <n v="3.06"/>
    <n v="927.18"/>
    <x v="0"/>
    <n v="14763.800000000001"/>
    <s v="n"/>
    <m/>
    <s v=""/>
    <n v="0"/>
  </r>
  <r>
    <x v="365"/>
    <x v="10"/>
    <d v="2026-02-06T00:00:00"/>
    <x v="0"/>
    <d v="2026-02-06T00:00:00"/>
    <n v="2"/>
    <s v="2317/632"/>
    <x v="1"/>
    <x v="0"/>
    <s v="13 biztosító lemez"/>
    <n v="20"/>
    <n v="256.18"/>
    <n v="5123.6000000000004"/>
    <n v="0"/>
    <s v="Ft"/>
    <n v="0"/>
    <n v="1340"/>
    <n v="1820"/>
    <n v="36400"/>
    <n v="14.23"/>
    <n v="5179.72"/>
    <x v="0"/>
    <n v="31276.400000000001"/>
    <s v="n"/>
    <m/>
    <s v=""/>
    <n v="0"/>
  </r>
  <r>
    <x v="365"/>
    <x v="10"/>
    <d v="2026-02-06T00:00:00"/>
    <x v="0"/>
    <d v="2026-02-06T00:00:00"/>
    <n v="2"/>
    <s v="2317/631"/>
    <x v="1"/>
    <x v="0"/>
    <s v="10 biztosító lemez /4mm csavarral/"/>
    <n v="16"/>
    <n v="183.65"/>
    <n v="2938.4"/>
    <n v="0"/>
    <s v="Ft"/>
    <n v="0"/>
    <n v="1018"/>
    <n v="1135"/>
    <n v="18160"/>
    <n v="8.61"/>
    <n v="1563.5759999999998"/>
    <x v="0"/>
    <n v="15221.6"/>
    <s v="n"/>
    <m/>
    <s v=""/>
    <n v="0"/>
  </r>
  <r>
    <x v="366"/>
    <x v="58"/>
    <d v="2026-02-06T00:00:00"/>
    <x v="0"/>
    <d v="2026-02-06T00:00:00"/>
    <n v="2"/>
    <s v="2123/2355"/>
    <x v="2"/>
    <x v="0"/>
    <s v="im 100 1,5/3 m végtelen heveder A04906-A04907"/>
    <n v="2"/>
    <n v="302.35000000000002"/>
    <n v="604.70000000000005"/>
    <n v="0"/>
    <s v="Ft"/>
    <n v="0"/>
    <n v="2690"/>
    <n v="1575"/>
    <n v="3150"/>
    <n v="3"/>
    <n v="94.5"/>
    <x v="8"/>
    <n v="2545.3000000000002"/>
    <s v="n"/>
    <m/>
    <s v=""/>
    <n v="0"/>
  </r>
  <r>
    <x v="366"/>
    <x v="58"/>
    <d v="2026-02-06T00:00:00"/>
    <x v="0"/>
    <d v="2026-02-06T00:00:00"/>
    <n v="2"/>
    <s v="2124/2485"/>
    <x v="2"/>
    <x v="0"/>
    <s v="idm 300  1,5/3 m végtelen heveder A04908-A04913"/>
    <n v="6"/>
    <n v="1148.99"/>
    <n v="6893.9400000000005"/>
    <n v="0"/>
    <s v="Ft"/>
    <n v="0"/>
    <n v="4440"/>
    <n v="3150"/>
    <n v="18900"/>
    <n v="3"/>
    <n v="567"/>
    <x v="8"/>
    <n v="12006.06"/>
    <s v="n"/>
    <m/>
    <s v=""/>
    <n v="0"/>
  </r>
  <r>
    <x v="366"/>
    <x v="58"/>
    <d v="2026-02-06T00:00:00"/>
    <x v="0"/>
    <d v="2026-02-06T00:00:00"/>
    <n v="2"/>
    <s v="2102/2698"/>
    <x v="3"/>
    <x v="1"/>
    <s v="*V.22 Fuvar"/>
    <n v="1"/>
    <n v="2315"/>
    <n v="2315"/>
    <n v="0"/>
    <s v="Ft"/>
    <n v="0"/>
    <n v="2315"/>
    <n v="0"/>
    <n v="0"/>
    <n v="0"/>
    <n v="0"/>
    <x v="8"/>
    <n v="-2315"/>
    <s v="n"/>
    <m/>
    <s v=""/>
    <n v="0"/>
  </r>
  <r>
    <x v="367"/>
    <x v="65"/>
    <d v="2026-02-06T00:00:00"/>
    <x v="0"/>
    <d v="2026-02-05T00:00:00"/>
    <n v="2"/>
    <s v="47/23035"/>
    <x v="20"/>
    <x v="0"/>
    <s v="FP53  Energiaelnyelő 180cm"/>
    <n v="1"/>
    <n v="10540"/>
    <n v="10540"/>
    <n v="0"/>
    <s v="Ft"/>
    <n v="0"/>
    <n v="18440"/>
    <n v="19200"/>
    <n v="19200"/>
    <n v="5"/>
    <n v="960"/>
    <x v="8"/>
    <n v="8660"/>
    <s v="n"/>
    <m/>
    <s v=""/>
    <n v="0"/>
  </r>
  <r>
    <x v="367"/>
    <x v="65"/>
    <d v="2026-02-06T00:00:00"/>
    <x v="0"/>
    <d v="2026-02-05T00:00:00"/>
    <n v="2"/>
    <s v="2102/2697"/>
    <x v="3"/>
    <x v="1"/>
    <s v="*V.21 Fuvar"/>
    <n v="1"/>
    <n v="1737"/>
    <n v="1737"/>
    <n v="0"/>
    <s v="Ft"/>
    <n v="0"/>
    <n v="1737"/>
    <n v="2300"/>
    <n v="2300"/>
    <n v="0"/>
    <n v="0"/>
    <x v="8"/>
    <n v="563"/>
    <s v="n"/>
    <m/>
    <s v=""/>
    <n v="0"/>
  </r>
  <r>
    <x v="368"/>
    <x v="192"/>
    <d v="2026-02-06T00:00:00"/>
    <x v="0"/>
    <d v="2026-02-06T00:00:00"/>
    <n v="2"/>
    <s v="4114/21460"/>
    <x v="0"/>
    <x v="0"/>
    <s v="25/0,25 7,0 m csatos piros csatvédővel"/>
    <n v="200"/>
    <n v="365.05"/>
    <n v="73010"/>
    <n v="0"/>
    <s v="Ft"/>
    <n v="0"/>
    <n v="1490"/>
    <n v="1390"/>
    <n v="278000"/>
    <n v="7.5"/>
    <n v="20850"/>
    <x v="4"/>
    <n v="204990"/>
    <s v="n"/>
    <m/>
    <s v=""/>
    <n v="0"/>
  </r>
  <r>
    <x v="368"/>
    <x v="192"/>
    <d v="2026-02-06T00:00:00"/>
    <x v="0"/>
    <d v="2026-02-06T00:00:00"/>
    <n v="2"/>
    <s v="2102/25786"/>
    <x v="3"/>
    <x v="1"/>
    <s v="*B.5. Fuvar"/>
    <n v="1"/>
    <n v="5740"/>
    <n v="5740"/>
    <n v="0"/>
    <s v="Ft"/>
    <n v="0"/>
    <n v="5740"/>
    <n v="0"/>
    <n v="0"/>
    <n v="0"/>
    <n v="0"/>
    <x v="4"/>
    <n v="-5740"/>
    <s v="n"/>
    <m/>
    <s v=""/>
    <n v="0"/>
  </r>
  <r>
    <x v="369"/>
    <x v="193"/>
    <d v="2026-02-06T00:00:00"/>
    <x v="0"/>
    <d v="2026-02-06T00:00:00"/>
    <n v="2"/>
    <s v="23183/1143"/>
    <x v="1"/>
    <x v="0"/>
    <s v="SZK8 kötélszorító bilincs DIN741"/>
    <n v="12"/>
    <n v="67"/>
    <n v="804"/>
    <n v="0"/>
    <s v="Ft"/>
    <n v="0"/>
    <n v="80"/>
    <n v="125"/>
    <n v="1500"/>
    <n v="17.600000000000001"/>
    <n v="264.00000000000006"/>
    <x v="3"/>
    <n v="696"/>
    <s v="n"/>
    <m/>
    <s v=""/>
    <n v="0"/>
  </r>
  <r>
    <x v="369"/>
    <x v="193"/>
    <d v="2026-02-06T00:00:00"/>
    <x v="0"/>
    <d v="2026-02-06T00:00:00"/>
    <n v="2"/>
    <s v="23183/9178"/>
    <x v="1"/>
    <x v="0"/>
    <s v="SZK6 kötélszorító bilincs DIN741"/>
    <n v="12"/>
    <n v="46"/>
    <n v="552"/>
    <n v="0"/>
    <s v="Ft"/>
    <n v="0"/>
    <n v="45"/>
    <n v="90"/>
    <n v="1080"/>
    <n v="22.5"/>
    <n v="243"/>
    <x v="3"/>
    <n v="528"/>
    <s v="n"/>
    <m/>
    <s v=""/>
    <n v="0"/>
  </r>
  <r>
    <x v="369"/>
    <x v="193"/>
    <d v="2026-02-06T00:00:00"/>
    <x v="0"/>
    <d v="2026-02-06T00:00:00"/>
    <n v="2"/>
    <s v="2102/7139"/>
    <x v="3"/>
    <x v="1"/>
    <s v="*M.14 Fuvar"/>
    <n v="1"/>
    <n v="2075"/>
    <n v="2075"/>
    <n v="0"/>
    <s v="Ft"/>
    <n v="0"/>
    <n v="2075"/>
    <n v="1800"/>
    <n v="1800"/>
    <n v="0"/>
    <n v="0"/>
    <x v="3"/>
    <n v="-275"/>
    <s v="n"/>
    <m/>
    <s v=""/>
    <n v="0"/>
  </r>
  <r>
    <x v="370"/>
    <x v="149"/>
    <d v="2026-02-06T00:00:00"/>
    <x v="0"/>
    <d v="2026-02-06T00:00:00"/>
    <n v="2"/>
    <s v="4114/25823"/>
    <x v="0"/>
    <x v="0"/>
    <s v="25/0,4 hh 0,2 m r. ág+ 0,4 m h.ág FEHÉR"/>
    <n v="35"/>
    <n v="404.77"/>
    <n v="14166.949999999999"/>
    <n v="3.69"/>
    <s v="EUR"/>
    <n v="380.93"/>
    <n v="0"/>
    <n v="1405.63"/>
    <n v="49197.05"/>
    <n v="0"/>
    <n v="0"/>
    <x v="13"/>
    <n v="35030.100000000006"/>
    <s v="n"/>
    <m/>
    <s v=""/>
    <n v="129.15"/>
  </r>
  <r>
    <x v="370"/>
    <x v="149"/>
    <d v="2026-02-06T00:00:00"/>
    <x v="0"/>
    <d v="2026-02-06T00:00:00"/>
    <n v="2"/>
    <s v="2102/13833"/>
    <x v="3"/>
    <x v="1"/>
    <s v="*P. 4 Fuvar"/>
    <n v="1"/>
    <n v="7602"/>
    <n v="7602"/>
    <n v="19.96"/>
    <s v="EUR"/>
    <n v="380.93"/>
    <n v="7602"/>
    <n v="7601.99"/>
    <n v="7601.99"/>
    <n v="0"/>
    <n v="0"/>
    <x v="13"/>
    <n v="-1.0000000000218279E-2"/>
    <s v="n"/>
    <m/>
    <s v=""/>
    <n v="19.96"/>
  </r>
  <r>
    <x v="371"/>
    <x v="194"/>
    <d v="2026-02-06T00:00:00"/>
    <x v="0"/>
    <d v="2026-02-06T00:00:00"/>
    <n v="2"/>
    <s v="21112/13"/>
    <x v="2"/>
    <x v="0"/>
    <s v="irs 20   1,0/2  m körkötél"/>
    <n v="1"/>
    <n v="420.21"/>
    <n v="420.21"/>
    <n v="0"/>
    <s v="Ft"/>
    <n v="0"/>
    <n v="2600"/>
    <n v="1218"/>
    <n v="1218"/>
    <n v="1.1200000000000001"/>
    <n v="13.6416"/>
    <x v="8"/>
    <n v="797.79"/>
    <s v="n"/>
    <m/>
    <s v=""/>
    <n v="0"/>
  </r>
  <r>
    <x v="371"/>
    <x v="194"/>
    <d v="2026-02-06T00:00:00"/>
    <x v="0"/>
    <d v="2026-02-06T00:00:00"/>
    <n v="2"/>
    <s v="21111/2"/>
    <x v="2"/>
    <x v="0"/>
    <s v="irs 10  1,0/2  m körkötél"/>
    <n v="1"/>
    <n v="297.77999999999997"/>
    <n v="297.77999999999997"/>
    <n v="0"/>
    <s v="Ft"/>
    <n v="0"/>
    <n v="1700"/>
    <n v="925"/>
    <n v="925"/>
    <n v="2.39"/>
    <n v="22.107500000000002"/>
    <x v="8"/>
    <n v="627.22"/>
    <s v="n"/>
    <m/>
    <s v=""/>
    <n v="0"/>
  </r>
  <r>
    <x v="371"/>
    <x v="194"/>
    <d v="2026-02-06T00:00:00"/>
    <x v="0"/>
    <d v="2026-02-06T00:00:00"/>
    <n v="2"/>
    <s v="21213/106"/>
    <x v="2"/>
    <x v="0"/>
    <s v="id 300   2,0 m füles heveder"/>
    <n v="1"/>
    <n v="1037.28"/>
    <n v="1037.28"/>
    <n v="0"/>
    <s v="Ft"/>
    <n v="0"/>
    <n v="4600"/>
    <n v="4025"/>
    <n v="4025"/>
    <n v="7.91"/>
    <n v="318.3775"/>
    <x v="8"/>
    <n v="2987.7200000000003"/>
    <s v="n"/>
    <m/>
    <s v=""/>
    <n v="0"/>
  </r>
  <r>
    <x v="371"/>
    <x v="194"/>
    <d v="2026-02-06T00:00:00"/>
    <x v="0"/>
    <d v="2026-02-06T00:00:00"/>
    <n v="2"/>
    <s v="21212/97"/>
    <x v="2"/>
    <x v="0"/>
    <s v="id 200   2,0 m füles heveder"/>
    <n v="1"/>
    <n v="613.47"/>
    <n v="613.47"/>
    <n v="0"/>
    <s v="Ft"/>
    <n v="0"/>
    <n v="3000"/>
    <n v="3285"/>
    <n v="3285"/>
    <n v="12.6"/>
    <n v="413.91"/>
    <x v="8"/>
    <n v="2671.5299999999997"/>
    <s v="n"/>
    <m/>
    <s v=""/>
    <n v="0"/>
  </r>
  <r>
    <x v="371"/>
    <x v="194"/>
    <d v="2026-02-06T00:00:00"/>
    <x v="0"/>
    <d v="2026-02-06T00:00:00"/>
    <n v="2"/>
    <s v="21211/88"/>
    <x v="2"/>
    <x v="0"/>
    <s v="id 100   2,0 m füles heveder"/>
    <n v="1"/>
    <n v="340.94"/>
    <n v="340.94"/>
    <n v="0"/>
    <s v="Ft"/>
    <n v="0"/>
    <n v="1600"/>
    <n v="2065"/>
    <n v="2065"/>
    <n v="16.760000000000002"/>
    <n v="346.09399999999999"/>
    <x v="8"/>
    <n v="1724.06"/>
    <s v="n"/>
    <m/>
    <s v=""/>
    <n v="0"/>
  </r>
  <r>
    <x v="371"/>
    <x v="194"/>
    <d v="2026-02-06T00:00:00"/>
    <x v="0"/>
    <d v="2026-02-06T00:00:00"/>
    <n v="2"/>
    <s v="4111/256"/>
    <x v="0"/>
    <x v="0"/>
    <s v="50/2 hh  10 m rakományrögzítő 11077"/>
    <n v="7"/>
    <n v="2165.5100000000002"/>
    <n v="15158.570000000002"/>
    <n v="0"/>
    <s v="Ft"/>
    <n v="0"/>
    <n v="4800"/>
    <n v="3440"/>
    <n v="24080"/>
    <n v="1.9"/>
    <n v="457.52"/>
    <x v="8"/>
    <n v="8921.4299999999985"/>
    <s v="n"/>
    <m/>
    <s v=""/>
    <n v="0"/>
  </r>
  <r>
    <x v="371"/>
    <x v="194"/>
    <d v="2026-02-06T00:00:00"/>
    <x v="0"/>
    <d v="2026-02-06T00:00:00"/>
    <n v="2"/>
    <s v="2416/15389"/>
    <x v="4"/>
    <x v="0"/>
    <s v="3,25 PSO sekli EN13889"/>
    <n v="2"/>
    <n v="709.76"/>
    <n v="1419.52"/>
    <n v="0"/>
    <s v="Ft"/>
    <n v="0"/>
    <n v="1950"/>
    <n v="1365"/>
    <n v="2730"/>
    <n v="0"/>
    <n v="0"/>
    <x v="8"/>
    <n v="1310.48"/>
    <s v="n"/>
    <m/>
    <s v=""/>
    <n v="0"/>
  </r>
  <r>
    <x v="371"/>
    <x v="194"/>
    <d v="2026-02-06T00:00:00"/>
    <x v="0"/>
    <d v="2026-02-06T00:00:00"/>
    <n v="2"/>
    <s v="4111/4097"/>
    <x v="0"/>
    <x v="0"/>
    <s v="25/0,5 hh  6,0 m rakományrögzítő Z"/>
    <n v="8"/>
    <n v="661.42"/>
    <n v="5291.36"/>
    <n v="0"/>
    <s v="Ft"/>
    <n v="0"/>
    <n v="1560"/>
    <n v="1120"/>
    <n v="8960"/>
    <n v="1.93"/>
    <n v="172.928"/>
    <x v="8"/>
    <n v="3668.6400000000003"/>
    <s v="n"/>
    <m/>
    <s v=""/>
    <n v="0"/>
  </r>
  <r>
    <x v="371"/>
    <x v="194"/>
    <d v="2026-02-06T00:00:00"/>
    <x v="0"/>
    <d v="2026-02-06T00:00:00"/>
    <n v="2"/>
    <s v="4111/4097"/>
    <x v="0"/>
    <x v="0"/>
    <s v="25/0,5 hh  6,0 m rakományrögzítő Z"/>
    <n v="3"/>
    <n v="661.42"/>
    <n v="1984.2599999999998"/>
    <n v="0"/>
    <s v="Ft"/>
    <n v="0"/>
    <n v="1560"/>
    <n v="1120"/>
    <n v="3360"/>
    <n v="1.93"/>
    <n v="64.847999999999999"/>
    <x v="8"/>
    <n v="1375.7400000000002"/>
    <s v="n"/>
    <m/>
    <s v=""/>
    <n v="0"/>
  </r>
  <r>
    <x v="372"/>
    <x v="74"/>
    <d v="2026-02-06T00:00:00"/>
    <x v="0"/>
    <d v="2026-02-06T00:00:00"/>
    <n v="2"/>
    <s v="255/27811"/>
    <x v="10"/>
    <x v="0"/>
    <s v="TLW 2 T csőmegfogó 2,00 t nyitás: 219,1mm-368mm / 22661P01"/>
    <n v="1"/>
    <n v="252856.7"/>
    <n v="252856.7"/>
    <n v="0"/>
    <s v="Ft"/>
    <n v="0"/>
    <n v="529440"/>
    <n v="476490"/>
    <n v="476490"/>
    <n v="2"/>
    <n v="9529.7999999999993"/>
    <x v="6"/>
    <n v="223633.3"/>
    <s v="n"/>
    <m/>
    <s v=""/>
    <n v="0"/>
  </r>
  <r>
    <x v="372"/>
    <x v="74"/>
    <d v="2026-02-06T00:00:00"/>
    <x v="0"/>
    <d v="2026-02-06T00:00:00"/>
    <n v="2"/>
    <s v="255/16418"/>
    <x v="10"/>
    <x v="0"/>
    <s v="TLW 1 T csőmegfogó 1,00 t, nyitás: 114,3mm-219,1mm /22632P02"/>
    <n v="1"/>
    <n v="128715.11"/>
    <n v="128715.11"/>
    <n v="0"/>
    <s v="Ft"/>
    <n v="0"/>
    <n v="269500"/>
    <n v="242555"/>
    <n v="242555"/>
    <n v="2"/>
    <n v="4851.1000000000004"/>
    <x v="6"/>
    <n v="113839.89"/>
    <s v="n"/>
    <m/>
    <s v=""/>
    <n v="0"/>
  </r>
  <r>
    <x v="372"/>
    <x v="74"/>
    <d v="2026-02-06T00:00:00"/>
    <x v="0"/>
    <d v="2026-02-06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6"/>
    <n v="-1900"/>
    <s v="n"/>
    <m/>
    <s v=""/>
    <n v="0"/>
  </r>
  <r>
    <x v="372"/>
    <x v="74"/>
    <d v="2026-02-06T00:00:00"/>
    <x v="0"/>
    <d v="2026-02-06T00:00:00"/>
    <n v="2"/>
    <s v="2102/1987"/>
    <x v="3"/>
    <x v="1"/>
    <s v="*V.11 Fuvar"/>
    <n v="1"/>
    <n v="7651"/>
    <n v="7651"/>
    <n v="0"/>
    <s v="Ft"/>
    <n v="0"/>
    <n v="7651"/>
    <n v="0"/>
    <n v="0"/>
    <n v="0"/>
    <n v="0"/>
    <x v="6"/>
    <n v="-7651"/>
    <s v="n"/>
    <m/>
    <s v=""/>
    <n v="0"/>
  </r>
  <r>
    <x v="373"/>
    <x v="195"/>
    <d v="2026-02-06T00:00:00"/>
    <x v="0"/>
    <d v="2026-02-06T00:00:00"/>
    <n v="2"/>
    <s v="21214/113"/>
    <x v="2"/>
    <x v="0"/>
    <s v="id 400   3,0 m füles heveder"/>
    <n v="4"/>
    <n v="1790.24"/>
    <n v="7160.96"/>
    <n v="0"/>
    <s v="Ft"/>
    <n v="0"/>
    <n v="9000"/>
    <n v="9000"/>
    <n v="36000"/>
    <n v="10"/>
    <n v="3600"/>
    <x v="8"/>
    <n v="28839.040000000001"/>
    <s v="n"/>
    <m/>
    <s v=""/>
    <n v="0"/>
  </r>
  <r>
    <x v="374"/>
    <x v="84"/>
    <d v="2026-02-06T00:00:00"/>
    <x v="0"/>
    <d v="2026-02-06T00:00:00"/>
    <n v="2"/>
    <s v="2317/631"/>
    <x v="1"/>
    <x v="0"/>
    <s v="10 biztosító lemez /4mm csavarral/"/>
    <n v="12"/>
    <n v="183.65"/>
    <n v="2203.8000000000002"/>
    <n v="0"/>
    <s v="Ft"/>
    <n v="0"/>
    <n v="1018"/>
    <n v="1018"/>
    <n v="12216"/>
    <n v="5"/>
    <n v="610.79999999999995"/>
    <x v="0"/>
    <n v="10012.200000000001"/>
    <s v="i"/>
    <m/>
    <n v="1"/>
    <n v="0"/>
  </r>
  <r>
    <x v="375"/>
    <x v="18"/>
    <d v="2026-02-05T00:00:00"/>
    <x v="0"/>
    <d v="2026-02-06T00:00:00"/>
    <n v="2"/>
    <s v="258/919"/>
    <x v="10"/>
    <x v="0"/>
    <s v="AS 1,5  betongyűrűmegfogó 40-120 mm"/>
    <n v="1"/>
    <n v="13098.49"/>
    <n v="13098.49"/>
    <n v="47.8"/>
    <s v="EUR"/>
    <n v="379.31"/>
    <n v="65623"/>
    <n v="18131.02"/>
    <n v="18131.02"/>
    <n v="0"/>
    <n v="0"/>
    <x v="7"/>
    <n v="5032.5300000000007"/>
    <s v="n"/>
    <m/>
    <s v=""/>
    <n v="47.8"/>
  </r>
  <r>
    <x v="376"/>
    <x v="196"/>
    <d v="2026-02-05T00:00:00"/>
    <x v="0"/>
    <d v="2026-02-05T00:00:00"/>
    <n v="2"/>
    <s v="21211/88"/>
    <x v="2"/>
    <x v="0"/>
    <s v="id 100   2,0 m füles heveder"/>
    <n v="20"/>
    <n v="340.94"/>
    <n v="6818.8"/>
    <n v="0"/>
    <s v="Ft"/>
    <n v="0"/>
    <n v="1600"/>
    <n v="1681"/>
    <n v="33620"/>
    <n v="11.45"/>
    <n v="3849.49"/>
    <x v="4"/>
    <n v="26801.200000000001"/>
    <s v="n"/>
    <m/>
    <s v=""/>
    <n v="0"/>
  </r>
  <r>
    <x v="376"/>
    <x v="196"/>
    <d v="2026-02-05T00:00:00"/>
    <x v="0"/>
    <d v="2026-02-05T00:00:00"/>
    <n v="2"/>
    <s v="21211/86"/>
    <x v="2"/>
    <x v="0"/>
    <s v="id 100   1,0 m füles heveder"/>
    <n v="10"/>
    <n v="217.79"/>
    <n v="2177.9"/>
    <n v="0"/>
    <s v="Ft"/>
    <n v="0"/>
    <n v="1000"/>
    <n v="1140"/>
    <n v="11400"/>
    <n v="13.68"/>
    <n v="1559.52"/>
    <x v="4"/>
    <n v="9222.1"/>
    <s v="n"/>
    <m/>
    <s v=""/>
    <n v="0"/>
  </r>
  <r>
    <x v="376"/>
    <x v="196"/>
    <d v="2026-02-05T00:00:00"/>
    <x v="0"/>
    <d v="2026-02-05T00:00:00"/>
    <n v="2"/>
    <s v="2102/25143"/>
    <x v="3"/>
    <x v="1"/>
    <s v="*B.1. Fuvar"/>
    <n v="1"/>
    <n v="2723"/>
    <n v="2723"/>
    <n v="0"/>
    <s v="Ft"/>
    <n v="0"/>
    <n v="2723"/>
    <n v="2500"/>
    <n v="2500"/>
    <n v="0"/>
    <n v="0"/>
    <x v="4"/>
    <n v="-223"/>
    <s v="n"/>
    <m/>
    <s v=""/>
    <n v="0"/>
  </r>
  <r>
    <x v="377"/>
    <x v="197"/>
    <d v="2026-02-05T00:00:00"/>
    <x v="0"/>
    <d v="2026-02-05T00:00:00"/>
    <n v="2"/>
    <s v="442/1021"/>
    <x v="11"/>
    <x v="1"/>
    <s v="Fadob /  visszaszállítás esetén teljes összegben jóváírjuk határidő: 60 nap"/>
    <n v="1"/>
    <n v="15799.06"/>
    <n v="15799.06"/>
    <n v="0"/>
    <s v="Ft"/>
    <n v="0"/>
    <n v="26000"/>
    <n v="26000"/>
    <n v="26000"/>
    <n v="0"/>
    <n v="0"/>
    <x v="2"/>
    <n v="10200.94"/>
    <s v="i"/>
    <m/>
    <n v="1"/>
    <n v="0"/>
  </r>
  <r>
    <x v="377"/>
    <x v="197"/>
    <d v="2026-02-05T00:00:00"/>
    <x v="0"/>
    <d v="2026-02-05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2"/>
    <n v="-1900"/>
    <s v="i"/>
    <m/>
    <n v="1"/>
    <n v="0"/>
  </r>
  <r>
    <x v="377"/>
    <x v="197"/>
    <d v="2026-02-05T00:00:00"/>
    <x v="0"/>
    <d v="2026-02-05T00:00:00"/>
    <n v="2"/>
    <s v="3105/26156"/>
    <x v="12"/>
    <x v="0"/>
    <s v="14mm T6x37 M-SFC 1960 N/mm2 horganyzott száraz B sZ Fmin=113,3 kN, F=118,20KN In. 03-013/24"/>
    <n v="60"/>
    <n v="579.54"/>
    <n v="34772.399999999994"/>
    <n v="0"/>
    <s v="Ft"/>
    <n v="0"/>
    <n v="1060"/>
    <n v="850"/>
    <n v="51000"/>
    <n v="2.52"/>
    <n v="1285.2"/>
    <x v="2"/>
    <n v="16227.600000000006"/>
    <s v="i"/>
    <m/>
    <n v="1"/>
    <n v="0"/>
  </r>
  <r>
    <x v="377"/>
    <x v="197"/>
    <d v="2026-02-05T00:00:00"/>
    <x v="0"/>
    <d v="2026-02-05T00:00:00"/>
    <n v="2"/>
    <s v="2102/24511"/>
    <x v="3"/>
    <x v="1"/>
    <s v="*M.101 fuvar"/>
    <n v="1"/>
    <n v="17361"/>
    <n v="17361"/>
    <n v="0"/>
    <s v="Ft"/>
    <n v="0"/>
    <n v="17361"/>
    <n v="5000"/>
    <n v="5000"/>
    <n v="0"/>
    <n v="0"/>
    <x v="2"/>
    <n v="-12361"/>
    <s v="i"/>
    <m/>
    <n v="1"/>
    <n v="0"/>
  </r>
  <r>
    <x v="378"/>
    <x v="107"/>
    <d v="2026-02-05T00:00:00"/>
    <x v="0"/>
    <d v="2026-02-05T00:00:00"/>
    <n v="2"/>
    <s v="21112/18"/>
    <x v="2"/>
    <x v="0"/>
    <s v="irs 20   4,0/8  m körkötél"/>
    <n v="4"/>
    <n v="1625.68"/>
    <n v="6502.72"/>
    <n v="0"/>
    <s v="Ft"/>
    <n v="0"/>
    <n v="7400"/>
    <n v="5920"/>
    <n v="23680"/>
    <n v="4"/>
    <n v="947.2"/>
    <x v="6"/>
    <n v="17177.28"/>
    <s v="n"/>
    <m/>
    <s v=""/>
    <n v="0"/>
  </r>
  <r>
    <x v="378"/>
    <x v="107"/>
    <d v="2026-02-05T00:00:00"/>
    <x v="0"/>
    <d v="2026-02-05T00:00:00"/>
    <n v="2"/>
    <s v="21112/13"/>
    <x v="2"/>
    <x v="0"/>
    <s v="irs 20   1,0/2  m körkötél"/>
    <n v="2"/>
    <n v="420.21"/>
    <n v="840.42"/>
    <n v="0"/>
    <s v="Ft"/>
    <n v="0"/>
    <n v="2600"/>
    <n v="2600"/>
    <n v="5200"/>
    <n v="4"/>
    <n v="208"/>
    <x v="6"/>
    <n v="4359.58"/>
    <s v="n"/>
    <m/>
    <s v=""/>
    <n v="0"/>
  </r>
  <r>
    <x v="378"/>
    <x v="107"/>
    <d v="2026-02-05T00:00:00"/>
    <x v="0"/>
    <d v="2026-02-05T00:00:00"/>
    <n v="2"/>
    <s v="2102/1156"/>
    <x v="3"/>
    <x v="1"/>
    <s v="*V.10 Fuvar"/>
    <n v="1"/>
    <n v="2495"/>
    <n v="2495"/>
    <n v="0"/>
    <s v="Ft"/>
    <n v="0"/>
    <n v="2495"/>
    <n v="0"/>
    <n v="0"/>
    <n v="0"/>
    <n v="0"/>
    <x v="6"/>
    <n v="-2495"/>
    <s v="n"/>
    <m/>
    <s v=""/>
    <n v="0"/>
  </r>
  <r>
    <x v="379"/>
    <x v="18"/>
    <d v="2026-02-05T00:00:00"/>
    <x v="0"/>
    <d v="2026-02-06T00:00:00"/>
    <n v="2"/>
    <s v="1311/458"/>
    <x v="7"/>
    <x v="0"/>
    <s v="GLE 2000  3,0 m kézi láncos emelő"/>
    <n v="1"/>
    <n v="13922.38"/>
    <n v="13922.38"/>
    <n v="49.77"/>
    <s v="EUR"/>
    <n v="380.65"/>
    <n v="69280"/>
    <n v="18944.95"/>
    <n v="18944.95"/>
    <n v="0"/>
    <n v="0"/>
    <x v="7"/>
    <n v="5022.5700000000015"/>
    <s v="n"/>
    <m/>
    <s v=""/>
    <n v="49.77"/>
  </r>
  <r>
    <x v="379"/>
    <x v="18"/>
    <d v="2026-02-05T00:00:00"/>
    <x v="0"/>
    <d v="2026-02-06T00:00:00"/>
    <n v="2"/>
    <s v="1311/457"/>
    <x v="7"/>
    <x v="0"/>
    <s v="GLE 1000 3,0 m kézi láncos emelő"/>
    <n v="1"/>
    <n v="10718.74"/>
    <n v="10718.74"/>
    <n v="38.28"/>
    <s v="EUR"/>
    <n v="380.65"/>
    <n v="53750"/>
    <n v="14571.28"/>
    <n v="14571.28"/>
    <n v="0"/>
    <n v="0"/>
    <x v="7"/>
    <n v="3852.5400000000009"/>
    <s v="n"/>
    <m/>
    <s v=""/>
    <n v="38.28"/>
  </r>
  <r>
    <x v="379"/>
    <x v="18"/>
    <d v="2026-02-05T00:00:00"/>
    <x v="0"/>
    <d v="2026-02-06T00:00:00"/>
    <n v="2"/>
    <s v="1321/456"/>
    <x v="7"/>
    <x v="0"/>
    <s v="GBE 750 1,5 m karos láncos emelő"/>
    <n v="10"/>
    <n v="11408.27"/>
    <n v="114082.70000000001"/>
    <n v="40.76"/>
    <s v="EUR"/>
    <n v="380.65"/>
    <n v="59000"/>
    <n v="15515.29"/>
    <n v="155152.90000000002"/>
    <n v="0"/>
    <n v="0"/>
    <x v="7"/>
    <n v="41070.200000000012"/>
    <s v="n"/>
    <m/>
    <s v=""/>
    <n v="407.59999999999997"/>
  </r>
  <r>
    <x v="379"/>
    <x v="18"/>
    <d v="2026-02-05T00:00:00"/>
    <x v="0"/>
    <d v="2026-02-06T00:00:00"/>
    <n v="2"/>
    <s v="1321/2092"/>
    <x v="7"/>
    <x v="0"/>
    <s v="GBE 3000 3 m karos láncos emelő"/>
    <n v="2"/>
    <n v="29239.200000000001"/>
    <n v="58478.400000000001"/>
    <n v="104.42"/>
    <s v="EUR"/>
    <n v="380.65"/>
    <n v="136480"/>
    <n v="39747.47"/>
    <n v="79494.94"/>
    <n v="0"/>
    <n v="0"/>
    <x v="7"/>
    <n v="21016.54"/>
    <s v="n"/>
    <m/>
    <s v=""/>
    <n v="208.84"/>
  </r>
  <r>
    <x v="379"/>
    <x v="18"/>
    <d v="2026-02-05T00:00:00"/>
    <x v="0"/>
    <d v="2026-02-06T00:00:00"/>
    <n v="2"/>
    <s v="1321/453"/>
    <x v="7"/>
    <x v="0"/>
    <s v="GBE 1500  1,5 m karos láncos emelő"/>
    <n v="3"/>
    <n v="17243.54"/>
    <n v="51730.62"/>
    <n v="61.65"/>
    <s v="EUR"/>
    <n v="380.65"/>
    <n v="80590"/>
    <n v="23467.07"/>
    <n v="70401.209999999992"/>
    <n v="0"/>
    <n v="0"/>
    <x v="7"/>
    <n v="18670.589999999989"/>
    <s v="n"/>
    <m/>
    <s v=""/>
    <n v="184.95"/>
  </r>
  <r>
    <x v="379"/>
    <x v="18"/>
    <d v="2026-02-05T00:00:00"/>
    <x v="0"/>
    <d v="2026-02-06T00:00:00"/>
    <n v="2"/>
    <s v="2102/1022"/>
    <x v="3"/>
    <x v="1"/>
    <s v="Csomagolási díj"/>
    <n v="1"/>
    <n v="1900"/>
    <n v="1900"/>
    <n v="6"/>
    <s v="EUR"/>
    <n v="380.65"/>
    <n v="3500"/>
    <n v="2283.9"/>
    <n v="2283.9"/>
    <n v="0"/>
    <n v="0"/>
    <x v="7"/>
    <n v="383.90000000000009"/>
    <s v="n"/>
    <m/>
    <s v=""/>
    <n v="6"/>
  </r>
  <r>
    <x v="379"/>
    <x v="18"/>
    <d v="2026-02-05T00:00:00"/>
    <x v="0"/>
    <d v="2026-02-06T00:00:00"/>
    <n v="2"/>
    <s v="258/524"/>
    <x v="10"/>
    <x v="0"/>
    <s v="AS 3  betongyűrűmegfogó 50-180 mm"/>
    <n v="2"/>
    <n v="31067.040000000001"/>
    <n v="62134.080000000002"/>
    <n v="111.44"/>
    <s v="EUR"/>
    <n v="380.65"/>
    <n v="131995"/>
    <n v="42419.64"/>
    <n v="84839.28"/>
    <n v="0"/>
    <n v="0"/>
    <x v="7"/>
    <n v="22705.199999999997"/>
    <s v="n"/>
    <m/>
    <s v=""/>
    <n v="222.88"/>
  </r>
  <r>
    <x v="379"/>
    <x v="18"/>
    <d v="2026-02-05T00:00:00"/>
    <x v="0"/>
    <d v="2026-02-06T00:00:00"/>
    <n v="2"/>
    <s v="258/919"/>
    <x v="10"/>
    <x v="0"/>
    <s v="AS 1,5  betongyűrűmegfogó 40-120 mm"/>
    <n v="5"/>
    <n v="13098.49"/>
    <n v="65492.45"/>
    <n v="47.8"/>
    <s v="EUR"/>
    <n v="380.65"/>
    <n v="65623"/>
    <n v="18195.07"/>
    <n v="90975.35"/>
    <n v="0"/>
    <n v="0"/>
    <x v="7"/>
    <n v="25482.900000000009"/>
    <s v="n"/>
    <m/>
    <s v=""/>
    <n v="239"/>
  </r>
  <r>
    <x v="379"/>
    <x v="18"/>
    <d v="2026-02-05T00:00:00"/>
    <x v="0"/>
    <d v="2026-02-06T00:00:00"/>
    <n v="2"/>
    <s v="2317/636"/>
    <x v="1"/>
    <x v="0"/>
    <s v="8,0 biztosító lemez"/>
    <n v="50"/>
    <n v="169.33"/>
    <n v="8466.5"/>
    <n v="0.6"/>
    <s v="EUR"/>
    <n v="380.65"/>
    <n v="890"/>
    <n v="228.39"/>
    <n v="11419.5"/>
    <n v="0"/>
    <n v="0"/>
    <x v="7"/>
    <n v="2953"/>
    <s v="n"/>
    <m/>
    <s v=""/>
    <n v="30"/>
  </r>
  <r>
    <x v="379"/>
    <x v="18"/>
    <d v="2026-02-05T00:00:00"/>
    <x v="0"/>
    <d v="2026-02-06T00:00:00"/>
    <n v="2"/>
    <s v="2317/635"/>
    <x v="1"/>
    <x v="0"/>
    <s v="6 biztosító lemez"/>
    <n v="30"/>
    <n v="155.15"/>
    <n v="4654.5"/>
    <n v="0.55000000000000004"/>
    <s v="EUR"/>
    <n v="380.65"/>
    <n v="778"/>
    <n v="209.36"/>
    <n v="6280.8"/>
    <n v="0"/>
    <n v="0"/>
    <x v="7"/>
    <n v="1626.3000000000002"/>
    <s v="n"/>
    <m/>
    <s v=""/>
    <n v="16.5"/>
  </r>
  <r>
    <x v="379"/>
    <x v="18"/>
    <d v="2026-02-05T00:00:00"/>
    <x v="0"/>
    <d v="2026-02-06T00:00:00"/>
    <n v="2"/>
    <s v="2317/567"/>
    <x v="1"/>
    <x v="0"/>
    <s v="234 ágú  adattábla"/>
    <n v="150"/>
    <n v="243.71"/>
    <n v="36556.5"/>
    <n v="0.87"/>
    <s v="EUR"/>
    <n v="380.65"/>
    <n v="1485"/>
    <n v="331.17"/>
    <n v="49675.5"/>
    <n v="0"/>
    <n v="0"/>
    <x v="7"/>
    <n v="13119"/>
    <s v="n"/>
    <m/>
    <s v=""/>
    <n v="130.5"/>
  </r>
  <r>
    <x v="379"/>
    <x v="18"/>
    <d v="2026-02-05T00:00:00"/>
    <x v="0"/>
    <d v="2026-02-06T00:00:00"/>
    <n v="2"/>
    <s v="2317/631"/>
    <x v="1"/>
    <x v="0"/>
    <s v="10 biztosító lemez /4mm csavarral/"/>
    <n v="50"/>
    <n v="183.65"/>
    <n v="9182.5"/>
    <n v="0.65"/>
    <s v="EUR"/>
    <n v="380.65"/>
    <n v="1018"/>
    <n v="247.42"/>
    <n v="12371"/>
    <n v="0"/>
    <n v="0"/>
    <x v="7"/>
    <n v="3188.5"/>
    <s v="n"/>
    <m/>
    <s v=""/>
    <n v="32.5"/>
  </r>
  <r>
    <x v="379"/>
    <x v="18"/>
    <d v="2026-02-05T00:00:00"/>
    <x v="0"/>
    <d v="2026-02-06T00:00:00"/>
    <n v="2"/>
    <s v="2102/13530"/>
    <x v="3"/>
    <x v="1"/>
    <s v="*P. 1 Fuvar"/>
    <n v="1"/>
    <n v="65"/>
    <n v="65"/>
    <n v="65"/>
    <s v="EUR"/>
    <n v="380.65"/>
    <n v="65"/>
    <n v="24742.25"/>
    <n v="24742.25"/>
    <n v="0"/>
    <n v="0"/>
    <x v="7"/>
    <n v="24677.25"/>
    <s v="n"/>
    <m/>
    <s v=""/>
    <n v="65"/>
  </r>
  <r>
    <x v="380"/>
    <x v="46"/>
    <d v="2026-02-05T00:00:00"/>
    <x v="0"/>
    <d v="2026-02-05T00:00:00"/>
    <n v="2"/>
    <s v="4114/4664"/>
    <x v="0"/>
    <x v="0"/>
    <s v="ZG-3-LOHR/2,8m (84172-ATG-35-2.8-SN) Autotransporterzurrgurt 35mm 2,8m (FH)  Nyúlás 4%, LC 1500/3000"/>
    <n v="4"/>
    <n v="4131.1899999999996"/>
    <n v="16524.759999999998"/>
    <n v="0"/>
    <s v="Ft"/>
    <n v="0"/>
    <n v="10980"/>
    <n v="12980"/>
    <n v="51920"/>
    <n v="14.62"/>
    <n v="7590.7039999999988"/>
    <x v="0"/>
    <n v="35395.240000000005"/>
    <s v="n"/>
    <m/>
    <s v=""/>
    <n v="0"/>
  </r>
  <r>
    <x v="381"/>
    <x v="198"/>
    <d v="2026-02-05T00:00:00"/>
    <x v="0"/>
    <d v="2026-02-05T00:00:00"/>
    <n v="2"/>
    <s v="23112/740"/>
    <x v="1"/>
    <x v="0"/>
    <s v="KLG 13  teherlánc G80"/>
    <n v="5"/>
    <n v="2103.15"/>
    <n v="10515.75"/>
    <n v="0"/>
    <s v="Ft"/>
    <n v="0"/>
    <n v="7835"/>
    <n v="7050"/>
    <n v="35250"/>
    <n v="3.33"/>
    <n v="1173.825"/>
    <x v="6"/>
    <n v="24734.25"/>
    <s v="i"/>
    <m/>
    <n v="1"/>
    <n v="0"/>
  </r>
  <r>
    <x v="382"/>
    <x v="198"/>
    <d v="2026-02-05T00:00:00"/>
    <x v="0"/>
    <d v="2026-02-05T00:00:00"/>
    <n v="2"/>
    <s v="23164/1631"/>
    <x v="1"/>
    <x v="0"/>
    <s v="lrg 4 - 670 KRHG - lánc függeszték 3 m 26065"/>
    <n v="1"/>
    <n v="36070.82"/>
    <n v="36070.82"/>
    <n v="0"/>
    <s v="Ft"/>
    <n v="0"/>
    <n v="113200"/>
    <n v="90560"/>
    <n v="90560"/>
    <n v="2"/>
    <n v="1811.2"/>
    <x v="6"/>
    <n v="54489.18"/>
    <s v="i"/>
    <m/>
    <n v="1"/>
    <n v="0"/>
  </r>
  <r>
    <x v="383"/>
    <x v="95"/>
    <d v="2026-02-05T00:00:00"/>
    <x v="0"/>
    <d v="2026-02-05T00:00:00"/>
    <n v="2"/>
    <s v="13111/1290"/>
    <x v="7"/>
    <x v="0"/>
    <s v="38 1000 GLE kiakadásgátló /38,39,40,41/ komplett"/>
    <n v="4"/>
    <n v="169.5"/>
    <n v="678"/>
    <n v="0"/>
    <s v="Ft"/>
    <n v="0"/>
    <n v="2220"/>
    <n v="2220"/>
    <n v="8880"/>
    <n v="5"/>
    <n v="444"/>
    <x v="2"/>
    <n v="8202"/>
    <s v="i"/>
    <m/>
    <n v="1"/>
    <n v="0"/>
  </r>
  <r>
    <x v="384"/>
    <x v="95"/>
    <d v="2026-02-05T00:00:00"/>
    <x v="0"/>
    <d v="2026-02-05T00:00:00"/>
    <n v="2"/>
    <s v="23161/3849"/>
    <x v="1"/>
    <x v="0"/>
    <s v="LRG 1 - 315 lánc függeszték 1 m"/>
    <n v="1"/>
    <n v="4716.1499999999996"/>
    <n v="4716.1499999999996"/>
    <n v="0"/>
    <s v="Ft"/>
    <n v="0"/>
    <n v="15400"/>
    <n v="15400"/>
    <n v="15400"/>
    <n v="10"/>
    <n v="1540"/>
    <x v="2"/>
    <n v="10683.85"/>
    <s v="i"/>
    <m/>
    <n v="1"/>
    <n v="0"/>
  </r>
  <r>
    <x v="384"/>
    <x v="95"/>
    <d v="2026-02-05T00:00:00"/>
    <x v="0"/>
    <d v="2026-02-05T00:00:00"/>
    <n v="2"/>
    <s v="23151/669"/>
    <x v="1"/>
    <x v="0"/>
    <s v="KHLG 10 láncos horog G80"/>
    <n v="4"/>
    <n v="1046.73"/>
    <n v="4186.92"/>
    <n v="0"/>
    <s v="Ft"/>
    <n v="0"/>
    <n v="3520"/>
    <n v="3520"/>
    <n v="14080"/>
    <n v="5"/>
    <n v="704"/>
    <x v="2"/>
    <n v="9893.08"/>
    <s v="i"/>
    <m/>
    <n v="1"/>
    <n v="0"/>
  </r>
  <r>
    <x v="385"/>
    <x v="199"/>
    <d v="2026-02-05T00:00:00"/>
    <x v="0"/>
    <d v="2026-02-04T00:00:00"/>
    <n v="2"/>
    <s v="2101/4728"/>
    <x v="6"/>
    <x v="0"/>
    <s v="Vizsgálati díj melléklet szerint"/>
    <n v="1"/>
    <n v="22170"/>
    <n v="22170"/>
    <n v="0"/>
    <s v="Ft"/>
    <n v="0"/>
    <n v="36950"/>
    <n v="36950"/>
    <n v="36950"/>
    <n v="10"/>
    <n v="3695"/>
    <x v="8"/>
    <n v="14780"/>
    <s v="n"/>
    <m/>
    <s v=""/>
    <n v="0"/>
  </r>
  <r>
    <x v="385"/>
    <x v="199"/>
    <d v="2026-02-05T00:00:00"/>
    <x v="0"/>
    <d v="2026-02-04T00:00:00"/>
    <n v="2"/>
    <s v="2327/10898"/>
    <x v="1"/>
    <x v="0"/>
    <s v="PSG 13 RLS bizt.csap"/>
    <n v="1"/>
    <n v="490"/>
    <n v="490"/>
    <n v="0"/>
    <s v="Ft"/>
    <n v="0"/>
    <n v="1425"/>
    <n v="1425"/>
    <n v="1425"/>
    <n v="5"/>
    <n v="71.25"/>
    <x v="8"/>
    <n v="935"/>
    <s v="n"/>
    <m/>
    <s v=""/>
    <n v="0"/>
  </r>
  <r>
    <x v="385"/>
    <x v="199"/>
    <d v="2026-02-05T00:00:00"/>
    <x v="0"/>
    <d v="2026-02-04T00:00:00"/>
    <n v="2"/>
    <s v="2317/4454"/>
    <x v="1"/>
    <x v="0"/>
    <s v="Alutábla  RLS BAU"/>
    <n v="2"/>
    <n v="165.41"/>
    <n v="330.82"/>
    <n v="0"/>
    <s v="Ft"/>
    <n v="0"/>
    <n v="960"/>
    <n v="960"/>
    <n v="1920"/>
    <n v="5"/>
    <n v="96"/>
    <x v="8"/>
    <n v="1589.18"/>
    <s v="n"/>
    <m/>
    <s v=""/>
    <n v="0"/>
  </r>
  <r>
    <x v="386"/>
    <x v="200"/>
    <d v="2026-02-04T00:00:00"/>
    <x v="0"/>
    <d v="2026-02-02T00:00:00"/>
    <n v="2"/>
    <s v="143/16945"/>
    <x v="9"/>
    <x v="1"/>
    <s v="GLS szállítási költség dokumentáció"/>
    <n v="1"/>
    <n v="1626"/>
    <n v="1626"/>
    <n v="0"/>
    <s v="Ft"/>
    <n v="0"/>
    <n v="1626"/>
    <n v="0"/>
    <n v="0"/>
    <n v="0"/>
    <n v="0"/>
    <x v="3"/>
    <n v="-1626"/>
    <s v="n"/>
    <m/>
    <s v=""/>
    <n v="0"/>
  </r>
  <r>
    <x v="386"/>
    <x v="200"/>
    <d v="2026-02-04T00:00:00"/>
    <x v="0"/>
    <d v="2026-02-02T00:00:00"/>
    <n v="2"/>
    <s v="141/27370"/>
    <x v="9"/>
    <x v="2"/>
    <s v="Emelőasztal telepítési munkadíja, kiszállással"/>
    <n v="1"/>
    <n v="189991"/>
    <n v="189991"/>
    <n v="0"/>
    <s v="Ft"/>
    <n v="0"/>
    <n v="271500"/>
    <n v="249300"/>
    <n v="249300"/>
    <n v="2.36"/>
    <n v="5883.48"/>
    <x v="3"/>
    <n v="59309"/>
    <s v="n"/>
    <m/>
    <s v=""/>
    <n v="0"/>
  </r>
  <r>
    <x v="386"/>
    <x v="200"/>
    <d v="2026-02-04T00:00:00"/>
    <x v="0"/>
    <d v="2026-02-02T00:00:00"/>
    <n v="2"/>
    <s v="143/16946"/>
    <x v="9"/>
    <x v="1"/>
    <s v="Csomagolási díj"/>
    <n v="1"/>
    <n v="1626"/>
    <n v="1626"/>
    <n v="0"/>
    <s v="Ft"/>
    <n v="0"/>
    <n v="1626"/>
    <n v="0"/>
    <n v="0"/>
    <n v="0"/>
    <n v="0"/>
    <x v="3"/>
    <n v="-1626"/>
    <s v="n"/>
    <m/>
    <s v=""/>
    <n v="0"/>
  </r>
  <r>
    <x v="387"/>
    <x v="201"/>
    <d v="2026-02-04T00:00:00"/>
    <x v="0"/>
    <d v="2026-02-04T00:00:00"/>
    <n v="2"/>
    <s v="2101/4056"/>
    <x v="6"/>
    <x v="0"/>
    <s v="Vizsgálati díj melléklet szerint"/>
    <n v="1"/>
    <n v="77190"/>
    <n v="77190"/>
    <n v="0"/>
    <s v="Ft"/>
    <n v="0"/>
    <n v="128650"/>
    <n v="128650"/>
    <n v="128650"/>
    <n v="10"/>
    <n v="12865"/>
    <x v="8"/>
    <n v="51460"/>
    <s v="n"/>
    <m/>
    <s v=""/>
    <n v="0"/>
  </r>
  <r>
    <x v="387"/>
    <x v="201"/>
    <d v="2026-02-04T00:00:00"/>
    <x v="0"/>
    <d v="2026-02-04T00:00:00"/>
    <n v="2"/>
    <s v="2327/9365"/>
    <x v="1"/>
    <x v="0"/>
    <s v="SFGW 5/6  kiakadásgátló"/>
    <n v="2"/>
    <n v="1059.96"/>
    <n v="2119.92"/>
    <n v="0"/>
    <s v="Ft"/>
    <n v="0"/>
    <n v="2400"/>
    <n v="2400"/>
    <n v="4800"/>
    <n v="5"/>
    <n v="240"/>
    <x v="8"/>
    <n v="2680.08"/>
    <s v="n"/>
    <m/>
    <s v=""/>
    <n v="0"/>
  </r>
  <r>
    <x v="387"/>
    <x v="201"/>
    <d v="2026-02-04T00:00:00"/>
    <x v="0"/>
    <d v="2026-02-04T00:00:00"/>
    <n v="2"/>
    <s v="2324/13920"/>
    <x v="1"/>
    <x v="0"/>
    <s v="KPW 6 láncos rövidítő horog G100"/>
    <n v="1"/>
    <n v="2668.03"/>
    <n v="2668.03"/>
    <n v="0"/>
    <s v="Ft"/>
    <n v="0"/>
    <n v="5400"/>
    <n v="5400"/>
    <n v="5400"/>
    <n v="5"/>
    <n v="270"/>
    <x v="8"/>
    <n v="2731.97"/>
    <s v="n"/>
    <m/>
    <s v=""/>
    <n v="0"/>
  </r>
  <r>
    <x v="387"/>
    <x v="201"/>
    <d v="2026-02-04T00:00:00"/>
    <x v="0"/>
    <d v="2026-02-04T00:00:00"/>
    <n v="2"/>
    <s v="2104/982"/>
    <x v="5"/>
    <x v="1"/>
    <s v="Javítási rezsi óradíj"/>
    <n v="0.25"/>
    <n v="7195.04"/>
    <n v="1798.76"/>
    <n v="0"/>
    <s v="Ft"/>
    <n v="0"/>
    <n v="12000"/>
    <n v="12000"/>
    <n v="3000"/>
    <n v="0"/>
    <n v="0"/>
    <x v="8"/>
    <n v="1201.24"/>
    <s v="n"/>
    <m/>
    <s v=""/>
    <n v="0"/>
  </r>
  <r>
    <x v="387"/>
    <x v="201"/>
    <d v="2026-02-04T00:00:00"/>
    <x v="0"/>
    <d v="2026-02-04T00:00:00"/>
    <n v="2"/>
    <s v="2317/20602"/>
    <x v="1"/>
    <x v="0"/>
    <s v="ETAR chip"/>
    <n v="3"/>
    <n v="160.6"/>
    <n v="481.79999999999995"/>
    <n v="0"/>
    <s v="Ft"/>
    <n v="0"/>
    <n v="900"/>
    <n v="900"/>
    <n v="2700"/>
    <n v="5"/>
    <n v="135"/>
    <x v="8"/>
    <n v="2218.1999999999998"/>
    <s v="n"/>
    <m/>
    <s v=""/>
    <n v="0"/>
  </r>
  <r>
    <x v="387"/>
    <x v="201"/>
    <d v="2026-02-04T00:00:00"/>
    <x v="0"/>
    <d v="2026-02-04T00:00:00"/>
    <n v="2"/>
    <s v="2323/12874"/>
    <x v="1"/>
    <x v="0"/>
    <s v="CW 6 kapcsoló szem"/>
    <n v="1"/>
    <n v="2216.39"/>
    <n v="2216.39"/>
    <n v="0"/>
    <s v="Ft"/>
    <n v="0"/>
    <n v="4600"/>
    <n v="4600"/>
    <n v="4600"/>
    <n v="5"/>
    <n v="230"/>
    <x v="8"/>
    <n v="2383.61"/>
    <s v="n"/>
    <m/>
    <s v=""/>
    <n v="0"/>
  </r>
  <r>
    <x v="387"/>
    <x v="201"/>
    <d v="2026-02-04T00:00:00"/>
    <x v="0"/>
    <d v="2026-02-04T00:00:00"/>
    <n v="2"/>
    <s v="2317/636"/>
    <x v="1"/>
    <x v="0"/>
    <s v="8,0 biztosító lemez"/>
    <n v="1"/>
    <n v="169.33"/>
    <n v="169.33"/>
    <n v="0"/>
    <s v="Ft"/>
    <n v="0"/>
    <n v="890"/>
    <n v="890"/>
    <n v="890"/>
    <n v="5"/>
    <n v="44.5"/>
    <x v="8"/>
    <n v="720.67"/>
    <s v="n"/>
    <m/>
    <s v=""/>
    <n v="0"/>
  </r>
  <r>
    <x v="388"/>
    <x v="202"/>
    <d v="2026-02-04T00:00:00"/>
    <x v="0"/>
    <d v="2026-02-03T00:00:00"/>
    <n v="2"/>
    <s v="2101/18533"/>
    <x v="6"/>
    <x v="0"/>
    <s v="Vizsgálati díj melléklet szerint /2026.01.29."/>
    <n v="1"/>
    <n v="64920"/>
    <n v="64920"/>
    <n v="0"/>
    <s v="Ft"/>
    <n v="0"/>
    <n v="108200"/>
    <n v="154290"/>
    <n v="154290"/>
    <n v="18.96"/>
    <n v="29253.383999999998"/>
    <x v="8"/>
    <n v="89370"/>
    <s v="n"/>
    <m/>
    <s v=""/>
    <n v="0"/>
  </r>
  <r>
    <x v="388"/>
    <x v="202"/>
    <d v="2026-02-04T00:00:00"/>
    <x v="0"/>
    <d v="2026-02-03T00:00:00"/>
    <n v="2"/>
    <s v="2101/5875"/>
    <x v="6"/>
    <x v="0"/>
    <s v="Vizsgálati díj melléklet szerint"/>
    <n v="1"/>
    <n v="14280"/>
    <n v="14280"/>
    <n v="0"/>
    <s v="Ft"/>
    <n v="0"/>
    <n v="23800"/>
    <n v="27105"/>
    <n v="27105"/>
    <n v="13.66"/>
    <n v="3702.5429999999997"/>
    <x v="8"/>
    <n v="12825"/>
    <s v="n"/>
    <m/>
    <s v=""/>
    <n v="0"/>
  </r>
  <r>
    <x v="388"/>
    <x v="202"/>
    <d v="2026-02-04T00:00:00"/>
    <x v="0"/>
    <d v="2026-02-03T00:00:00"/>
    <n v="2"/>
    <s v="2317/9291"/>
    <x v="1"/>
    <x v="0"/>
    <s v="SLR 1,5T  biztosító lemez /2026.02.02"/>
    <n v="2"/>
    <n v="75.28"/>
    <n v="150.56"/>
    <n v="0"/>
    <s v="Ft"/>
    <n v="0"/>
    <n v="590"/>
    <n v="590"/>
    <n v="1180"/>
    <n v="5"/>
    <n v="59"/>
    <x v="8"/>
    <n v="1029.44"/>
    <s v="n"/>
    <m/>
    <s v=""/>
    <n v="0"/>
  </r>
  <r>
    <x v="388"/>
    <x v="202"/>
    <d v="2026-02-04T00:00:00"/>
    <x v="0"/>
    <d v="2026-02-03T00:00:00"/>
    <n v="2"/>
    <s v="2327/9366"/>
    <x v="1"/>
    <x v="0"/>
    <s v="SFGW 7/8  kiakadásgátló /2026.02.02"/>
    <n v="2"/>
    <n v="1284.68"/>
    <n v="2569.36"/>
    <n v="0"/>
    <s v="Ft"/>
    <n v="0"/>
    <n v="2670"/>
    <n v="2670"/>
    <n v="5340"/>
    <n v="5"/>
    <n v="267"/>
    <x v="8"/>
    <n v="2770.64"/>
    <s v="n"/>
    <m/>
    <s v=""/>
    <n v="0"/>
  </r>
  <r>
    <x v="388"/>
    <x v="202"/>
    <d v="2026-02-04T00:00:00"/>
    <x v="0"/>
    <d v="2026-02-03T00:00:00"/>
    <n v="2"/>
    <s v="2104/982"/>
    <x v="5"/>
    <x v="1"/>
    <s v="Javítási rezsi óradíj /2026.02.02"/>
    <n v="0.25"/>
    <n v="7195.04"/>
    <n v="1798.76"/>
    <n v="0"/>
    <s v="Ft"/>
    <n v="0"/>
    <n v="12000"/>
    <n v="12000"/>
    <n v="3000"/>
    <n v="0"/>
    <n v="0"/>
    <x v="8"/>
    <n v="1201.24"/>
    <s v="n"/>
    <m/>
    <s v=""/>
    <n v="0"/>
  </r>
  <r>
    <x v="388"/>
    <x v="202"/>
    <d v="2026-02-04T00:00:00"/>
    <x v="0"/>
    <d v="2026-02-03T00:00:00"/>
    <n v="2"/>
    <s v="21113/26"/>
    <x v="2"/>
    <x v="0"/>
    <s v="irs 30   2,0/4 m körkötél  /2026.01.29"/>
    <n v="1"/>
    <n v="1079.97"/>
    <n v="1079.97"/>
    <n v="0"/>
    <s v="Ft"/>
    <n v="0"/>
    <n v="5500"/>
    <n v="5500"/>
    <n v="5500"/>
    <n v="10"/>
    <n v="550"/>
    <x v="8"/>
    <n v="4420.03"/>
    <s v="n"/>
    <m/>
    <s v=""/>
    <n v="0"/>
  </r>
  <r>
    <x v="388"/>
    <x v="202"/>
    <d v="2026-02-04T00:00:00"/>
    <x v="0"/>
    <d v="2026-02-03T00:00:00"/>
    <n v="2"/>
    <s v="21112/15"/>
    <x v="2"/>
    <x v="0"/>
    <s v="irs 20  2,0/4  m körkötél /2026.02.02"/>
    <n v="1"/>
    <n v="847.79"/>
    <n v="847.79"/>
    <n v="0"/>
    <s v="Ft"/>
    <n v="0"/>
    <n v="4200"/>
    <n v="4200"/>
    <n v="4200"/>
    <n v="10"/>
    <n v="420"/>
    <x v="8"/>
    <n v="3352.21"/>
    <s v="n"/>
    <m/>
    <s v=""/>
    <n v="0"/>
  </r>
  <r>
    <x v="388"/>
    <x v="202"/>
    <d v="2026-02-04T00:00:00"/>
    <x v="0"/>
    <d v="2026-02-03T00:00:00"/>
    <n v="2"/>
    <s v="21112/14"/>
    <x v="2"/>
    <x v="0"/>
    <s v="irs 20   1,5/3  m körkötél /2026.01.29"/>
    <n v="3"/>
    <n v="605.70000000000005"/>
    <n v="1817.1000000000001"/>
    <n v="0"/>
    <s v="Ft"/>
    <n v="0"/>
    <n v="3400"/>
    <n v="3400"/>
    <n v="10200"/>
    <n v="10"/>
    <n v="1020"/>
    <x v="8"/>
    <n v="8382.9"/>
    <s v="n"/>
    <m/>
    <s v=""/>
    <n v="0"/>
  </r>
  <r>
    <x v="388"/>
    <x v="202"/>
    <d v="2026-02-04T00:00:00"/>
    <x v="0"/>
    <d v="2026-02-03T00:00:00"/>
    <n v="2"/>
    <s v="21112/13"/>
    <x v="2"/>
    <x v="0"/>
    <s v="irs 20   1,0/2  m körkötél /2026.02.02"/>
    <n v="1"/>
    <n v="420.21"/>
    <n v="420.21"/>
    <n v="0"/>
    <s v="Ft"/>
    <n v="0"/>
    <n v="2600"/>
    <n v="2600"/>
    <n v="2600"/>
    <n v="10"/>
    <n v="260"/>
    <x v="8"/>
    <n v="2179.79"/>
    <s v="n"/>
    <m/>
    <s v=""/>
    <n v="0"/>
  </r>
  <r>
    <x v="388"/>
    <x v="202"/>
    <d v="2026-02-04T00:00:00"/>
    <x v="0"/>
    <d v="2026-02-03T00:00:00"/>
    <n v="2"/>
    <s v="21112/13"/>
    <x v="2"/>
    <x v="0"/>
    <s v="irs 20   1,0/2  m körkötél  /2026.01.29"/>
    <n v="1"/>
    <n v="420.21"/>
    <n v="420.21"/>
    <n v="0"/>
    <s v="Ft"/>
    <n v="0"/>
    <n v="2600"/>
    <n v="2600"/>
    <n v="2600"/>
    <n v="10"/>
    <n v="260"/>
    <x v="8"/>
    <n v="2179.79"/>
    <s v="n"/>
    <m/>
    <s v=""/>
    <n v="0"/>
  </r>
  <r>
    <x v="388"/>
    <x v="202"/>
    <d v="2026-02-04T00:00:00"/>
    <x v="0"/>
    <d v="2026-02-03T00:00:00"/>
    <n v="2"/>
    <s v="21111/2"/>
    <x v="2"/>
    <x v="0"/>
    <s v="irs 10  1,0/2  m körkötél /2026.02.02"/>
    <n v="2"/>
    <n v="297.77999999999997"/>
    <n v="595.55999999999995"/>
    <n v="0"/>
    <s v="Ft"/>
    <n v="0"/>
    <n v="1700"/>
    <n v="1700"/>
    <n v="3400"/>
    <n v="10"/>
    <n v="340"/>
    <x v="8"/>
    <n v="2804.44"/>
    <s v="n"/>
    <m/>
    <s v=""/>
    <n v="0"/>
  </r>
  <r>
    <x v="388"/>
    <x v="202"/>
    <d v="2026-02-04T00:00:00"/>
    <x v="0"/>
    <d v="2026-02-03T00:00:00"/>
    <n v="2"/>
    <s v="21111/2"/>
    <x v="2"/>
    <x v="0"/>
    <s v="irs 10  1,0/2  m körkötél  /2026.01.29"/>
    <n v="1"/>
    <n v="297.77999999999997"/>
    <n v="297.77999999999997"/>
    <n v="0"/>
    <s v="Ft"/>
    <n v="0"/>
    <n v="1700"/>
    <n v="1700"/>
    <n v="1700"/>
    <n v="10"/>
    <n v="170"/>
    <x v="8"/>
    <n v="1402.22"/>
    <s v="n"/>
    <m/>
    <s v=""/>
    <n v="0"/>
  </r>
  <r>
    <x v="388"/>
    <x v="202"/>
    <d v="2026-02-04T00:00:00"/>
    <x v="0"/>
    <d v="2026-02-03T00:00:00"/>
    <n v="2"/>
    <s v="2317/20602"/>
    <x v="1"/>
    <x v="0"/>
    <s v="ETAR chip /2026.02.02"/>
    <n v="7"/>
    <n v="160.6"/>
    <n v="1124.2"/>
    <n v="0"/>
    <s v="Ft"/>
    <n v="0"/>
    <n v="900"/>
    <n v="900"/>
    <n v="6300"/>
    <n v="5"/>
    <n v="315"/>
    <x v="8"/>
    <n v="5175.8"/>
    <s v="n"/>
    <m/>
    <s v=""/>
    <n v="0"/>
  </r>
  <r>
    <x v="388"/>
    <x v="202"/>
    <d v="2026-02-04T00:00:00"/>
    <x v="0"/>
    <d v="2026-02-03T00:00:00"/>
    <n v="2"/>
    <s v="2317/20602"/>
    <x v="1"/>
    <x v="0"/>
    <s v="ETAR chip /2026.01.29"/>
    <n v="54"/>
    <n v="160.6"/>
    <n v="8672.4"/>
    <n v="0"/>
    <s v="Ft"/>
    <n v="0"/>
    <n v="900"/>
    <n v="900"/>
    <n v="48600"/>
    <n v="5"/>
    <n v="2430"/>
    <x v="8"/>
    <n v="39927.599999999999"/>
    <s v="n"/>
    <m/>
    <s v=""/>
    <n v="0"/>
  </r>
  <r>
    <x v="388"/>
    <x v="202"/>
    <d v="2026-02-04T00:00:00"/>
    <x v="0"/>
    <d v="2026-02-03T00:00:00"/>
    <n v="2"/>
    <s v="2317/20602"/>
    <x v="1"/>
    <x v="0"/>
    <s v="ETAR chip /2026.01.29"/>
    <n v="4"/>
    <n v="160.6"/>
    <n v="642.4"/>
    <n v="0"/>
    <s v="Ft"/>
    <n v="0"/>
    <n v="900"/>
    <n v="900"/>
    <n v="3600"/>
    <n v="5"/>
    <n v="180"/>
    <x v="8"/>
    <n v="2957.6"/>
    <s v="n"/>
    <m/>
    <s v=""/>
    <n v="0"/>
  </r>
  <r>
    <x v="389"/>
    <x v="187"/>
    <d v="2026-02-04T00:00:00"/>
    <x v="0"/>
    <d v="2026-02-04T00:00:00"/>
    <n v="2"/>
    <s v="21213/108"/>
    <x v="2"/>
    <x v="0"/>
    <s v="id 300   4,0 m füles heveder"/>
    <n v="3"/>
    <n v="1648.41"/>
    <n v="4945.2300000000005"/>
    <n v="0"/>
    <s v="Ft"/>
    <n v="0"/>
    <n v="7800"/>
    <n v="7800"/>
    <n v="23400"/>
    <n v="10"/>
    <n v="2340"/>
    <x v="9"/>
    <n v="18454.77"/>
    <s v="n"/>
    <m/>
    <s v=""/>
    <n v="0"/>
  </r>
  <r>
    <x v="389"/>
    <x v="187"/>
    <d v="2026-02-04T00:00:00"/>
    <x v="0"/>
    <d v="2026-02-04T00:00:00"/>
    <n v="2"/>
    <s v="21213/107"/>
    <x v="2"/>
    <x v="0"/>
    <s v="id 300   3,0 m füles heveder"/>
    <n v="3"/>
    <n v="1357.47"/>
    <n v="4072.41"/>
    <n v="0"/>
    <s v="Ft"/>
    <n v="0"/>
    <n v="6200"/>
    <n v="6200"/>
    <n v="18600"/>
    <n v="10"/>
    <n v="1860"/>
    <x v="9"/>
    <n v="14527.59"/>
    <s v="n"/>
    <m/>
    <s v=""/>
    <n v="0"/>
  </r>
  <r>
    <x v="389"/>
    <x v="187"/>
    <d v="2026-02-04T00:00:00"/>
    <x v="0"/>
    <d v="2026-02-04T00:00:00"/>
    <n v="2"/>
    <s v="21212/99"/>
    <x v="2"/>
    <x v="0"/>
    <s v="id 200   4,0 m füles heveder"/>
    <n v="3"/>
    <n v="1113.1199999999999"/>
    <n v="3339.3599999999997"/>
    <n v="0"/>
    <s v="Ft"/>
    <n v="0"/>
    <n v="5000"/>
    <n v="5000"/>
    <n v="15000"/>
    <n v="10"/>
    <n v="1500"/>
    <x v="9"/>
    <n v="11660.64"/>
    <s v="n"/>
    <m/>
    <s v=""/>
    <n v="0"/>
  </r>
  <r>
    <x v="389"/>
    <x v="187"/>
    <d v="2026-02-04T00:00:00"/>
    <x v="0"/>
    <d v="2026-02-04T00:00:00"/>
    <n v="2"/>
    <s v="21211/90"/>
    <x v="2"/>
    <x v="0"/>
    <s v="id 100   4,0 m füles heveder"/>
    <n v="3"/>
    <n v="674.86"/>
    <n v="2024.58"/>
    <n v="0"/>
    <s v="Ft"/>
    <n v="0"/>
    <n v="2800"/>
    <n v="2800"/>
    <n v="8400"/>
    <n v="10"/>
    <n v="840"/>
    <x v="9"/>
    <n v="6375.42"/>
    <s v="n"/>
    <m/>
    <s v=""/>
    <n v="0"/>
  </r>
  <r>
    <x v="390"/>
    <x v="203"/>
    <d v="2026-02-04T00:00:00"/>
    <x v="0"/>
    <d v="2026-02-04T00:00:00"/>
    <n v="2"/>
    <s v="21116/60"/>
    <x v="2"/>
    <x v="0"/>
    <s v="irs 60  6,0/12 m körkötél 3893,3896"/>
    <n v="2"/>
    <n v="6655.6"/>
    <n v="13311.2"/>
    <n v="0"/>
    <s v="Ft"/>
    <n v="0"/>
    <n v="26000"/>
    <n v="26000"/>
    <n v="52000"/>
    <n v="10"/>
    <n v="5200"/>
    <x v="6"/>
    <n v="38688.800000000003"/>
    <s v="i"/>
    <m/>
    <n v="1"/>
    <n v="0"/>
  </r>
  <r>
    <x v="390"/>
    <x v="203"/>
    <d v="2026-02-04T00:00:00"/>
    <x v="0"/>
    <d v="2026-02-04T00:00:00"/>
    <n v="2"/>
    <s v="21115/49"/>
    <x v="2"/>
    <x v="0"/>
    <s v="irs 50   4,0/8 m körkötél 2554, 2553"/>
    <n v="2"/>
    <n v="3360.26"/>
    <n v="6720.52"/>
    <n v="0"/>
    <s v="Ft"/>
    <n v="0"/>
    <n v="13700"/>
    <n v="13700"/>
    <n v="27400"/>
    <n v="10"/>
    <n v="2740"/>
    <x v="6"/>
    <n v="20679.48"/>
    <s v="i"/>
    <m/>
    <n v="1"/>
    <n v="0"/>
  </r>
  <r>
    <x v="390"/>
    <x v="203"/>
    <d v="2026-02-04T00:00:00"/>
    <x v="0"/>
    <d v="2026-02-04T00:00:00"/>
    <n v="2"/>
    <s v="2102/3974"/>
    <x v="3"/>
    <x v="1"/>
    <s v="*V.24 Fuvar"/>
    <n v="1"/>
    <n v="2942"/>
    <n v="2942"/>
    <n v="0"/>
    <s v="Ft"/>
    <n v="0"/>
    <n v="2942"/>
    <n v="2942"/>
    <n v="2942"/>
    <n v="0"/>
    <n v="0"/>
    <x v="6"/>
    <n v="0"/>
    <s v="i"/>
    <m/>
    <n v="1"/>
    <n v="0"/>
  </r>
  <r>
    <x v="391"/>
    <x v="204"/>
    <d v="2026-02-04T00:00:00"/>
    <x v="0"/>
    <d v="2026-02-04T00:00:00"/>
    <n v="2"/>
    <s v="2327/9365"/>
    <x v="1"/>
    <x v="0"/>
    <s v="SFGW 5/6  kiakadásgátló"/>
    <n v="20"/>
    <n v="1059.96"/>
    <n v="21199.200000000001"/>
    <n v="0"/>
    <s v="Ft"/>
    <n v="0"/>
    <n v="2400"/>
    <n v="2280"/>
    <n v="45600"/>
    <n v="3.75"/>
    <n v="1710"/>
    <x v="8"/>
    <n v="24400.799999999999"/>
    <s v="n"/>
    <m/>
    <s v=""/>
    <n v="0"/>
  </r>
  <r>
    <x v="391"/>
    <x v="204"/>
    <d v="2026-02-04T00:00:00"/>
    <x v="0"/>
    <d v="2026-02-04T00:00:00"/>
    <n v="2"/>
    <s v="2102/2431"/>
    <x v="3"/>
    <x v="1"/>
    <s v="*V.18 Fuvar"/>
    <n v="1"/>
    <n v="1737"/>
    <n v="1737"/>
    <n v="0"/>
    <s v="Ft"/>
    <n v="0"/>
    <n v="1737"/>
    <n v="2000"/>
    <n v="2000"/>
    <n v="0"/>
    <n v="0"/>
    <x v="8"/>
    <n v="263"/>
    <s v="n"/>
    <m/>
    <s v=""/>
    <n v="0"/>
  </r>
  <r>
    <x v="392"/>
    <x v="205"/>
    <d v="2026-02-04T00:00:00"/>
    <x v="0"/>
    <d v="2026-02-04T00:00:00"/>
    <n v="2"/>
    <s v="23164/1117"/>
    <x v="1"/>
    <x v="0"/>
    <s v="lrg 4 - 1120 KRHG - lánc függeszték 4 m /26062"/>
    <n v="1"/>
    <n v="68562.8"/>
    <n v="68562.8"/>
    <n v="0"/>
    <s v="Ft"/>
    <n v="0"/>
    <n v="220100"/>
    <n v="198090"/>
    <n v="198090"/>
    <n v="4"/>
    <n v="7923.6"/>
    <x v="8"/>
    <n v="129527.2"/>
    <s v="i"/>
    <m/>
    <n v="1"/>
    <n v="0"/>
  </r>
  <r>
    <x v="392"/>
    <x v="205"/>
    <d v="2026-02-04T00:00:00"/>
    <x v="0"/>
    <d v="2026-02-04T00:00:00"/>
    <n v="2"/>
    <s v="21114/35"/>
    <x v="2"/>
    <x v="0"/>
    <s v="irs 40   1,5/3 m körkötél"/>
    <n v="4"/>
    <n v="1256.73"/>
    <n v="5026.92"/>
    <n v="0"/>
    <s v="Ft"/>
    <n v="0"/>
    <n v="5200"/>
    <n v="5200"/>
    <n v="20800"/>
    <n v="7"/>
    <n v="1456"/>
    <x v="8"/>
    <n v="15773.08"/>
    <s v="i"/>
    <m/>
    <n v="1"/>
    <n v="0"/>
  </r>
  <r>
    <x v="392"/>
    <x v="205"/>
    <d v="2026-02-04T00:00:00"/>
    <x v="0"/>
    <d v="2026-02-04T00:00:00"/>
    <n v="2"/>
    <s v="21113/26"/>
    <x v="2"/>
    <x v="0"/>
    <s v="irs 30   2,0/4 m körkötél"/>
    <n v="4"/>
    <n v="1079.97"/>
    <n v="4319.88"/>
    <n v="0"/>
    <s v="Ft"/>
    <n v="0"/>
    <n v="5500"/>
    <n v="5500"/>
    <n v="22000"/>
    <n v="7"/>
    <n v="1540"/>
    <x v="8"/>
    <n v="17680.12"/>
    <s v="i"/>
    <m/>
    <n v="1"/>
    <n v="0"/>
  </r>
  <r>
    <x v="392"/>
    <x v="205"/>
    <d v="2026-02-04T00:00:00"/>
    <x v="0"/>
    <d v="2026-02-04T00:00:00"/>
    <n v="2"/>
    <s v="21112/15"/>
    <x v="2"/>
    <x v="0"/>
    <s v="irs 20  2,0/4  m körkötél"/>
    <n v="4"/>
    <n v="847.79"/>
    <n v="3391.16"/>
    <n v="0"/>
    <s v="Ft"/>
    <n v="0"/>
    <n v="4200"/>
    <n v="4200"/>
    <n v="16800"/>
    <n v="7"/>
    <n v="1176"/>
    <x v="8"/>
    <n v="13408.84"/>
    <s v="i"/>
    <m/>
    <n v="1"/>
    <n v="0"/>
  </r>
  <r>
    <x v="392"/>
    <x v="205"/>
    <d v="2026-02-04T00:00:00"/>
    <x v="0"/>
    <d v="2026-02-04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8"/>
    <n v="-1900"/>
    <s v="i"/>
    <m/>
    <n v="1"/>
    <n v="0"/>
  </r>
  <r>
    <x v="392"/>
    <x v="205"/>
    <d v="2026-02-04T00:00:00"/>
    <x v="0"/>
    <d v="2026-02-04T00:00:00"/>
    <n v="2"/>
    <s v="2102/2336"/>
    <x v="3"/>
    <x v="1"/>
    <s v="*V.14 Fuvar"/>
    <n v="1"/>
    <n v="16741"/>
    <n v="16741"/>
    <n v="0"/>
    <s v="Ft"/>
    <n v="0"/>
    <n v="16741"/>
    <n v="5000"/>
    <n v="5000"/>
    <n v="0"/>
    <n v="0"/>
    <x v="8"/>
    <n v="-11741"/>
    <s v="i"/>
    <m/>
    <n v="1"/>
    <n v="0"/>
  </r>
  <r>
    <x v="393"/>
    <x v="206"/>
    <d v="2026-02-04T00:00:00"/>
    <x v="0"/>
    <d v="2026-02-02T00:00:00"/>
    <n v="2"/>
    <s v="23112/745"/>
    <x v="1"/>
    <x v="0"/>
    <s v="KLG 8 teherlánc G80"/>
    <n v="2.5"/>
    <n v="757.45"/>
    <n v="1893.625"/>
    <n v="0"/>
    <s v="Ft"/>
    <n v="0"/>
    <n v="2935"/>
    <n v="2935"/>
    <n v="7337.5"/>
    <n v="5"/>
    <n v="366.875"/>
    <x v="9"/>
    <n v="5443.875"/>
    <s v="n"/>
    <m/>
    <s v=""/>
    <n v="0"/>
  </r>
  <r>
    <x v="393"/>
    <x v="206"/>
    <d v="2026-02-04T00:00:00"/>
    <x v="0"/>
    <d v="2026-02-02T00:00:00"/>
    <n v="2"/>
    <s v="2317/4430"/>
    <x v="1"/>
    <x v="0"/>
    <s v="Érvényességi tábla"/>
    <n v="1"/>
    <n v="238.9"/>
    <n v="238.9"/>
    <n v="0"/>
    <s v="Ft"/>
    <n v="0"/>
    <n v="1325"/>
    <n v="1325"/>
    <n v="1325"/>
    <n v="5"/>
    <n v="66.25"/>
    <x v="9"/>
    <n v="1086.0999999999999"/>
    <s v="n"/>
    <m/>
    <s v=""/>
    <n v="0"/>
  </r>
  <r>
    <x v="393"/>
    <x v="206"/>
    <d v="2026-02-04T00:00:00"/>
    <x v="0"/>
    <d v="2026-02-02T00:00:00"/>
    <n v="2"/>
    <s v="2101/6845"/>
    <x v="6"/>
    <x v="0"/>
    <s v="CS11 Teherpróba és vizsgálati díj melléklet szerint"/>
    <n v="1"/>
    <n v="5100"/>
    <n v="5100"/>
    <n v="0"/>
    <s v="Ft"/>
    <n v="0"/>
    <n v="8500"/>
    <n v="8500"/>
    <n v="8500"/>
    <n v="10"/>
    <n v="850"/>
    <x v="9"/>
    <n v="3400"/>
    <s v="n"/>
    <m/>
    <s v=""/>
    <n v="0"/>
  </r>
  <r>
    <x v="393"/>
    <x v="206"/>
    <d v="2026-02-04T00:00:00"/>
    <x v="0"/>
    <d v="2026-02-02T00:00:00"/>
    <n v="2"/>
    <s v="2317/2842"/>
    <x v="1"/>
    <x v="0"/>
    <s v="4mm lánctoldó"/>
    <n v="1"/>
    <n v="33.770000000000003"/>
    <n v="33.770000000000003"/>
    <n v="0"/>
    <s v="Ft"/>
    <n v="0"/>
    <n v="190"/>
    <n v="190"/>
    <n v="190"/>
    <n v="5"/>
    <n v="9.5"/>
    <x v="9"/>
    <n v="156.22999999999999"/>
    <s v="n"/>
    <m/>
    <s v=""/>
    <n v="0"/>
  </r>
  <r>
    <x v="394"/>
    <x v="207"/>
    <d v="2026-02-04T00:00:00"/>
    <x v="0"/>
    <d v="2026-02-04T00:00:00"/>
    <n v="2"/>
    <s v="2327/9367"/>
    <x v="1"/>
    <x v="0"/>
    <s v="SFGW 10 kiakadásgátló"/>
    <n v="1"/>
    <n v="1418.13"/>
    <n v="1418.13"/>
    <n v="0"/>
    <s v="Ft"/>
    <n v="0"/>
    <n v="2950"/>
    <n v="2950"/>
    <n v="2950"/>
    <n v="5"/>
    <n v="147.5"/>
    <x v="5"/>
    <n v="1531.87"/>
    <s v="i"/>
    <m/>
    <n v="1"/>
    <n v="0"/>
  </r>
  <r>
    <x v="394"/>
    <x v="207"/>
    <d v="2026-02-04T00:00:00"/>
    <x v="0"/>
    <d v="2026-02-04T00:00:00"/>
    <n v="2"/>
    <s v="2317/751"/>
    <x v="1"/>
    <x v="0"/>
    <s v="RLSP 10-8 biztosító csap"/>
    <n v="2"/>
    <n v="145.46"/>
    <n v="290.92"/>
    <n v="0"/>
    <s v="Ft"/>
    <n v="0"/>
    <n v="820"/>
    <n v="820"/>
    <n v="1640"/>
    <n v="5"/>
    <n v="82"/>
    <x v="5"/>
    <n v="1349.08"/>
    <s v="i"/>
    <m/>
    <n v="1"/>
    <n v="0"/>
  </r>
  <r>
    <x v="394"/>
    <x v="207"/>
    <d v="2026-02-04T00:00:00"/>
    <x v="0"/>
    <d v="2026-02-04T00:00:00"/>
    <n v="2"/>
    <s v="2327/10898"/>
    <x v="1"/>
    <x v="0"/>
    <s v="PSG 13 RLS bizt.csap"/>
    <n v="7"/>
    <n v="490"/>
    <n v="3430"/>
    <n v="0"/>
    <s v="Ft"/>
    <n v="0"/>
    <n v="1425"/>
    <n v="1425"/>
    <n v="9975"/>
    <n v="5"/>
    <n v="498.75"/>
    <x v="5"/>
    <n v="6545"/>
    <s v="i"/>
    <m/>
    <n v="1"/>
    <n v="0"/>
  </r>
  <r>
    <x v="394"/>
    <x v="207"/>
    <d v="2026-02-04T00:00:00"/>
    <x v="0"/>
    <d v="2026-02-04T00:00:00"/>
    <n v="2"/>
    <s v="2327/10191"/>
    <x v="1"/>
    <x v="0"/>
    <s v="PSG 10 RLS bizt.csap"/>
    <n v="1"/>
    <n v="2124.37"/>
    <n v="2124.37"/>
    <n v="0"/>
    <s v="Ft"/>
    <n v="0"/>
    <n v="4450"/>
    <n v="4450"/>
    <n v="4450"/>
    <n v="5"/>
    <n v="222.5"/>
    <x v="5"/>
    <n v="2325.63"/>
    <s v="i"/>
    <m/>
    <n v="1"/>
    <n v="0"/>
  </r>
  <r>
    <x v="394"/>
    <x v="207"/>
    <d v="2026-02-04T00:00:00"/>
    <x v="0"/>
    <d v="2026-02-04T00:00:00"/>
    <n v="2"/>
    <s v="2101/1928"/>
    <x v="6"/>
    <x v="0"/>
    <s v="M2 Fővizsgálati díj melléklet szerint"/>
    <n v="1"/>
    <n v="70740"/>
    <n v="70740"/>
    <n v="0"/>
    <s v="Ft"/>
    <n v="0"/>
    <n v="117900"/>
    <n v="117900"/>
    <n v="117900"/>
    <n v="10"/>
    <n v="11790"/>
    <x v="5"/>
    <n v="47160"/>
    <s v="i"/>
    <m/>
    <n v="1"/>
    <n v="0"/>
  </r>
  <r>
    <x v="394"/>
    <x v="207"/>
    <d v="2026-02-04T00:00:00"/>
    <x v="0"/>
    <d v="2026-02-04T00:00:00"/>
    <n v="2"/>
    <s v="2104/982"/>
    <x v="5"/>
    <x v="1"/>
    <s v="Javítási rezsi óradíj"/>
    <n v="0.25"/>
    <n v="7195.04"/>
    <n v="1798.76"/>
    <n v="0"/>
    <s v="Ft"/>
    <n v="0"/>
    <n v="12000"/>
    <n v="12000"/>
    <n v="3000"/>
    <n v="0"/>
    <n v="0"/>
    <x v="5"/>
    <n v="1201.24"/>
    <s v="i"/>
    <m/>
    <n v="1"/>
    <n v="0"/>
  </r>
  <r>
    <x v="394"/>
    <x v="207"/>
    <d v="2026-02-04T00:00:00"/>
    <x v="0"/>
    <d v="2026-02-04T00:00:00"/>
    <n v="2"/>
    <s v="2317/4454"/>
    <x v="1"/>
    <x v="0"/>
    <s v="Alutábla  RLS BAU"/>
    <n v="34"/>
    <n v="165.41"/>
    <n v="5623.94"/>
    <n v="0"/>
    <s v="Ft"/>
    <n v="0"/>
    <n v="960"/>
    <n v="960"/>
    <n v="32640"/>
    <n v="5"/>
    <n v="1632"/>
    <x v="5"/>
    <n v="27016.06"/>
    <s v="i"/>
    <m/>
    <n v="1"/>
    <n v="0"/>
  </r>
  <r>
    <x v="394"/>
    <x v="207"/>
    <d v="2026-02-04T00:00:00"/>
    <x v="0"/>
    <d v="2026-02-04T00:00:00"/>
    <n v="2"/>
    <s v="2317/2842"/>
    <x v="1"/>
    <x v="0"/>
    <s v="4mm lánctoldó"/>
    <n v="20"/>
    <n v="33.770000000000003"/>
    <n v="675.40000000000009"/>
    <n v="0"/>
    <s v="Ft"/>
    <n v="0"/>
    <n v="190"/>
    <n v="190"/>
    <n v="3800"/>
    <n v="5"/>
    <n v="190"/>
    <x v="5"/>
    <n v="3124.6"/>
    <s v="i"/>
    <m/>
    <n v="1"/>
    <n v="0"/>
  </r>
  <r>
    <x v="394"/>
    <x v="207"/>
    <d v="2026-02-04T00:00:00"/>
    <x v="0"/>
    <d v="2026-02-04T00:00:00"/>
    <n v="2"/>
    <s v="2317/632"/>
    <x v="1"/>
    <x v="0"/>
    <s v="13 biztosító lemez"/>
    <n v="2"/>
    <n v="256.18"/>
    <n v="512.36"/>
    <n v="0"/>
    <s v="Ft"/>
    <n v="0"/>
    <n v="1340"/>
    <n v="1340"/>
    <n v="2680"/>
    <n v="5"/>
    <n v="134"/>
    <x v="5"/>
    <n v="2167.64"/>
    <s v="i"/>
    <m/>
    <n v="1"/>
    <n v="0"/>
  </r>
  <r>
    <x v="394"/>
    <x v="207"/>
    <d v="2026-02-04T00:00:00"/>
    <x v="0"/>
    <d v="2026-02-04T00:00:00"/>
    <n v="2"/>
    <s v="2317/631"/>
    <x v="1"/>
    <x v="0"/>
    <s v="10 biztosító lemez /4mm csavarral/"/>
    <n v="7"/>
    <n v="183.65"/>
    <n v="1285.55"/>
    <n v="0"/>
    <s v="Ft"/>
    <n v="0"/>
    <n v="1018"/>
    <n v="1018"/>
    <n v="7126"/>
    <n v="5"/>
    <n v="356.3"/>
    <x v="5"/>
    <n v="5840.45"/>
    <s v="i"/>
    <m/>
    <n v="1"/>
    <n v="0"/>
  </r>
  <r>
    <x v="395"/>
    <x v="208"/>
    <d v="2026-02-04T00:00:00"/>
    <x v="0"/>
    <d v="2026-02-04T00:00:00"/>
    <n v="2"/>
    <s v="21213/108"/>
    <x v="2"/>
    <x v="0"/>
    <s v="id 300   4,0 m füles heveder"/>
    <n v="10"/>
    <n v="1648.41"/>
    <n v="16484.100000000002"/>
    <n v="0"/>
    <s v="Ft"/>
    <n v="0"/>
    <n v="7800"/>
    <n v="7345"/>
    <n v="73450"/>
    <n v="9.0299999999999994"/>
    <n v="6632.5349999999999"/>
    <x v="6"/>
    <n v="56965.899999999994"/>
    <s v="i"/>
    <m/>
    <n v="1"/>
    <n v="0"/>
  </r>
  <r>
    <x v="395"/>
    <x v="208"/>
    <d v="2026-02-04T00:00:00"/>
    <x v="0"/>
    <d v="2026-02-04T00:00:00"/>
    <n v="2"/>
    <s v="21211/86"/>
    <x v="2"/>
    <x v="0"/>
    <s v="id 100   1,0 m füles heveder"/>
    <n v="10"/>
    <n v="217.79"/>
    <n v="2177.9"/>
    <n v="0"/>
    <s v="Ft"/>
    <n v="0"/>
    <n v="1000"/>
    <n v="1400"/>
    <n v="14000"/>
    <n v="18.57"/>
    <n v="2599.8000000000002"/>
    <x v="6"/>
    <n v="11822.1"/>
    <s v="i"/>
    <m/>
    <n v="1"/>
    <n v="0"/>
  </r>
  <r>
    <x v="395"/>
    <x v="208"/>
    <d v="2026-02-04T00:00:00"/>
    <x v="0"/>
    <d v="2026-02-04T00:00:00"/>
    <n v="2"/>
    <s v="1321/456"/>
    <x v="7"/>
    <x v="0"/>
    <s v="GBE 750 1,5 m karos láncos emelő"/>
    <n v="1"/>
    <n v="11415.05"/>
    <n v="11415.05"/>
    <n v="0"/>
    <s v="Ft"/>
    <n v="0"/>
    <n v="59000"/>
    <n v="38350"/>
    <n v="38350"/>
    <n v="0"/>
    <n v="0"/>
    <x v="6"/>
    <n v="26934.95"/>
    <s v="i"/>
    <m/>
    <n v="1"/>
    <n v="0"/>
  </r>
  <r>
    <x v="395"/>
    <x v="208"/>
    <d v="2026-02-04T00:00:00"/>
    <x v="0"/>
    <d v="2026-02-04T00:00:00"/>
    <n v="2"/>
    <s v="1321/453"/>
    <x v="7"/>
    <x v="0"/>
    <s v="GBE 1500  1,5 m karos láncos emelő"/>
    <n v="1"/>
    <n v="17262.66"/>
    <n v="17262.66"/>
    <n v="0"/>
    <s v="Ft"/>
    <n v="0"/>
    <n v="80590"/>
    <n v="64475"/>
    <n v="64475"/>
    <n v="3"/>
    <n v="1934.25"/>
    <x v="6"/>
    <n v="47212.34"/>
    <s v="i"/>
    <m/>
    <n v="1"/>
    <n v="0"/>
  </r>
  <r>
    <x v="396"/>
    <x v="209"/>
    <d v="2026-02-04T00:00:00"/>
    <x v="0"/>
    <d v="2026-02-04T00:00:00"/>
    <n v="2"/>
    <s v="21117/67"/>
    <x v="2"/>
    <x v="0"/>
    <s v="irs 80   3,0/6 m körkötél"/>
    <n v="1"/>
    <n v="4250.6899999999996"/>
    <n v="4250.6899999999996"/>
    <n v="0"/>
    <s v="Ft"/>
    <n v="0"/>
    <n v="19500"/>
    <n v="9750"/>
    <n v="9750"/>
    <n v="1.65"/>
    <n v="160.875"/>
    <x v="8"/>
    <n v="5499.31"/>
    <s v="n"/>
    <m/>
    <s v=""/>
    <n v="0"/>
  </r>
  <r>
    <x v="396"/>
    <x v="209"/>
    <d v="2026-02-04T00:00:00"/>
    <x v="0"/>
    <d v="2026-02-04T00:00:00"/>
    <n v="2"/>
    <s v="21116/55"/>
    <x v="2"/>
    <x v="0"/>
    <s v="irs 60  2,0/4 m körkötél"/>
    <n v="3"/>
    <n v="1984.88"/>
    <n v="5954.64"/>
    <n v="0"/>
    <s v="Ft"/>
    <n v="0"/>
    <n v="10000"/>
    <n v="5000"/>
    <n v="15000"/>
    <n v="1.65"/>
    <n v="247.5"/>
    <x v="8"/>
    <n v="9045.36"/>
    <s v="n"/>
    <m/>
    <s v=""/>
    <n v="0"/>
  </r>
  <r>
    <x v="396"/>
    <x v="209"/>
    <d v="2026-02-04T00:00:00"/>
    <x v="0"/>
    <d v="2026-02-04T00:00:00"/>
    <n v="2"/>
    <s v="21115/45"/>
    <x v="2"/>
    <x v="0"/>
    <s v="irs 50   1,5/3 m körkötél"/>
    <n v="6"/>
    <n v="1312.13"/>
    <n v="7872.7800000000007"/>
    <n v="0"/>
    <s v="Ft"/>
    <n v="0"/>
    <n v="6200"/>
    <n v="3805"/>
    <n v="22830"/>
    <n v="3.55"/>
    <n v="810.46500000000003"/>
    <x v="8"/>
    <n v="14957.22"/>
    <s v="n"/>
    <m/>
    <s v=""/>
    <n v="0"/>
  </r>
  <r>
    <x v="396"/>
    <x v="209"/>
    <d v="2026-02-04T00:00:00"/>
    <x v="0"/>
    <d v="2026-02-04T00:00:00"/>
    <n v="2"/>
    <s v="21112/15"/>
    <x v="2"/>
    <x v="0"/>
    <s v="irs 20  2,0/4  m körkötél"/>
    <n v="6"/>
    <n v="847.79"/>
    <n v="5086.74"/>
    <n v="0"/>
    <s v="Ft"/>
    <n v="0"/>
    <n v="4200"/>
    <n v="2100"/>
    <n v="12600"/>
    <n v="1.65"/>
    <n v="207.9"/>
    <x v="8"/>
    <n v="7513.26"/>
    <s v="n"/>
    <m/>
    <s v=""/>
    <n v="0"/>
  </r>
  <r>
    <x v="396"/>
    <x v="209"/>
    <d v="2026-02-04T00:00:00"/>
    <x v="0"/>
    <d v="2026-02-04T00:00:00"/>
    <n v="2"/>
    <s v="21112/13"/>
    <x v="2"/>
    <x v="0"/>
    <s v="irs 20   1,0/2  m körkötél"/>
    <n v="4"/>
    <n v="420.21"/>
    <n v="1680.84"/>
    <n v="0"/>
    <s v="Ft"/>
    <n v="0"/>
    <n v="2600"/>
    <n v="1300"/>
    <n v="5200"/>
    <n v="1.65"/>
    <n v="85.8"/>
    <x v="8"/>
    <n v="3519.16"/>
    <s v="n"/>
    <m/>
    <s v=""/>
    <n v="0"/>
  </r>
  <r>
    <x v="396"/>
    <x v="209"/>
    <d v="2026-02-04T00:00:00"/>
    <x v="0"/>
    <d v="2026-02-04T00:00:00"/>
    <n v="2"/>
    <s v="21218/135"/>
    <x v="2"/>
    <x v="0"/>
    <s v="id 1000   4,0 m füles heveder"/>
    <n v="2"/>
    <n v="8406.59"/>
    <n v="16813.18"/>
    <n v="0"/>
    <s v="Ft"/>
    <n v="0"/>
    <n v="35000"/>
    <n v="17500"/>
    <n v="35000"/>
    <n v="1.65"/>
    <n v="577.5"/>
    <x v="8"/>
    <n v="18186.82"/>
    <s v="n"/>
    <m/>
    <s v=""/>
    <n v="0"/>
  </r>
  <r>
    <x v="396"/>
    <x v="209"/>
    <d v="2026-02-04T00:00:00"/>
    <x v="0"/>
    <d v="2026-02-04T00:00:00"/>
    <n v="2"/>
    <s v="217/502"/>
    <x v="2"/>
    <x v="0"/>
    <s v="H 50  huzat piros 5 cs"/>
    <n v="30"/>
    <n v="132.41"/>
    <n v="3972.2999999999997"/>
    <n v="0"/>
    <s v="Ft"/>
    <n v="0"/>
    <n v="990"/>
    <n v="820"/>
    <n v="24600"/>
    <n v="0.71"/>
    <n v="174.66"/>
    <x v="8"/>
    <n v="20627.7"/>
    <s v="n"/>
    <m/>
    <s v=""/>
    <n v="0"/>
  </r>
  <r>
    <x v="396"/>
    <x v="209"/>
    <d v="2026-02-04T00:00:00"/>
    <x v="0"/>
    <d v="2026-02-04T00:00:00"/>
    <n v="2"/>
    <s v="217/499"/>
    <x v="2"/>
    <x v="0"/>
    <s v="H 20  huzat zöld 2 cs"/>
    <n v="30"/>
    <n v="66.55"/>
    <n v="1996.5"/>
    <n v="0"/>
    <s v="Ft"/>
    <n v="0"/>
    <n v="530"/>
    <n v="450"/>
    <n v="13500"/>
    <n v="1.23"/>
    <n v="166.05"/>
    <x v="8"/>
    <n v="11503.5"/>
    <s v="n"/>
    <m/>
    <s v=""/>
    <n v="0"/>
  </r>
  <r>
    <x v="397"/>
    <x v="65"/>
    <d v="2026-02-03T00:00:00"/>
    <x v="0"/>
    <d v="2026-02-03T00:00:00"/>
    <n v="2"/>
    <s v="21213/107"/>
    <x v="2"/>
    <x v="0"/>
    <s v="id 300   3,0 m füles heveder"/>
    <n v="4"/>
    <n v="1357.47"/>
    <n v="5429.88"/>
    <n v="0"/>
    <s v="Ft"/>
    <n v="0"/>
    <n v="6200"/>
    <n v="9585"/>
    <n v="38340"/>
    <n v="20.59"/>
    <n v="7894.2060000000001"/>
    <x v="8"/>
    <n v="32910.120000000003"/>
    <s v="n"/>
    <m/>
    <s v=""/>
    <n v="0"/>
  </r>
  <r>
    <x v="397"/>
    <x v="65"/>
    <d v="2026-02-03T00:00:00"/>
    <x v="0"/>
    <d v="2026-02-03T00:00:00"/>
    <n v="2"/>
    <s v="2102/2433"/>
    <x v="3"/>
    <x v="1"/>
    <s v="*V.20 Fuvar"/>
    <n v="1"/>
    <n v="2265"/>
    <n v="2265"/>
    <n v="0"/>
    <s v="Ft"/>
    <n v="0"/>
    <n v="2265"/>
    <n v="2300"/>
    <n v="2300"/>
    <n v="0"/>
    <n v="0"/>
    <x v="8"/>
    <n v="35"/>
    <s v="n"/>
    <m/>
    <s v=""/>
    <n v="0"/>
  </r>
  <r>
    <x v="398"/>
    <x v="74"/>
    <d v="2026-02-03T00:00:00"/>
    <x v="0"/>
    <d v="2026-02-03T00:00:00"/>
    <n v="2"/>
    <s v="23154/689"/>
    <x v="1"/>
    <x v="0"/>
    <s v="APA 5,3t hegeszthető  emelőszem G80"/>
    <n v="8"/>
    <n v="1762.32"/>
    <n v="14098.56"/>
    <n v="0"/>
    <s v="Ft"/>
    <n v="0"/>
    <n v="5438"/>
    <n v="4970"/>
    <n v="39760"/>
    <n v="3.5"/>
    <n v="1391.6"/>
    <x v="6"/>
    <n v="25661.440000000002"/>
    <s v="n"/>
    <m/>
    <s v=""/>
    <n v="0"/>
  </r>
  <r>
    <x v="398"/>
    <x v="74"/>
    <d v="2026-02-03T00:00:00"/>
    <x v="0"/>
    <d v="2026-02-03T00:00:00"/>
    <n v="2"/>
    <s v="2102/1988"/>
    <x v="3"/>
    <x v="1"/>
    <s v="*V.12 Fuvar"/>
    <n v="1"/>
    <n v="2533"/>
    <n v="2533"/>
    <n v="0"/>
    <s v="Ft"/>
    <n v="0"/>
    <n v="2533"/>
    <n v="2500"/>
    <n v="2500"/>
    <n v="0"/>
    <n v="0"/>
    <x v="6"/>
    <n v="-33"/>
    <s v="n"/>
    <m/>
    <s v=""/>
    <n v="0"/>
  </r>
  <r>
    <x v="399"/>
    <x v="210"/>
    <d v="2026-02-03T00:00:00"/>
    <x v="0"/>
    <d v="2026-04-03T00:00:00"/>
    <n v="4"/>
    <s v="414/6396"/>
    <x v="0"/>
    <x v="0"/>
    <s v="Csúszásgátló 250x8x500mm"/>
    <n v="90"/>
    <n v="378.14"/>
    <n v="34032.6"/>
    <n v="1.62"/>
    <s v="EUR"/>
    <n v="380.65"/>
    <n v="810"/>
    <n v="616.65"/>
    <n v="55498.5"/>
    <n v="0"/>
    <n v="0"/>
    <x v="1"/>
    <n v="21465.9"/>
    <s v="n"/>
    <m/>
    <s v=""/>
    <n v="145.80000000000001"/>
  </r>
  <r>
    <x v="400"/>
    <x v="211"/>
    <d v="2026-02-03T00:00:00"/>
    <x v="0"/>
    <d v="2026-04-01T00:00:00"/>
    <n v="4"/>
    <s v="4114/26618"/>
    <x v="0"/>
    <x v="0"/>
    <s v="50/1 sh 2,5mr.ág+3,3mh.ág rakományrögzítő"/>
    <n v="15"/>
    <n v="1552.12"/>
    <n v="23281.8"/>
    <n v="8.5"/>
    <s v="EUR"/>
    <n v="380.65"/>
    <n v="4600"/>
    <n v="3235.53"/>
    <n v="48532.950000000004"/>
    <n v="0"/>
    <n v="0"/>
    <x v="1"/>
    <n v="25251.150000000005"/>
    <s v="n"/>
    <m/>
    <s v=""/>
    <n v="127.5"/>
  </r>
  <r>
    <x v="401"/>
    <x v="97"/>
    <d v="2026-02-03T00:00:00"/>
    <x v="0"/>
    <d v="2026-02-03T00:00:00"/>
    <n v="2"/>
    <s v="4111/270"/>
    <x v="0"/>
    <x v="0"/>
    <s v="50/2,5 hh 10 m rakományrögzítő"/>
    <n v="160"/>
    <n v="2150.37"/>
    <n v="344059.19999999995"/>
    <n v="0"/>
    <s v="Ft"/>
    <n v="0"/>
    <n v="4900"/>
    <n v="3690"/>
    <n v="590400"/>
    <n v="0"/>
    <n v="0"/>
    <x v="12"/>
    <n v="246340.80000000005"/>
    <s v="n"/>
    <m/>
    <s v=""/>
    <n v="0"/>
  </r>
  <r>
    <x v="402"/>
    <x v="97"/>
    <d v="2026-02-03T00:00:00"/>
    <x v="0"/>
    <d v="2026-02-03T00:00:00"/>
    <n v="2"/>
    <s v="21112/14"/>
    <x v="2"/>
    <x v="0"/>
    <s v="irs 20   1,5/3  m körkötél"/>
    <n v="2"/>
    <n v="605.70000000000005"/>
    <n v="1211.4000000000001"/>
    <n v="0"/>
    <s v="Ft"/>
    <n v="0"/>
    <n v="3400"/>
    <n v="3400"/>
    <n v="6800"/>
    <n v="0"/>
    <n v="0"/>
    <x v="12"/>
    <n v="5588.6"/>
    <s v="n"/>
    <m/>
    <s v=""/>
    <n v="0"/>
  </r>
  <r>
    <x v="403"/>
    <x v="149"/>
    <d v="2026-02-03T00:00:00"/>
    <x v="0"/>
    <d v="2026-02-04T00:00:00"/>
    <n v="2"/>
    <s v="432/25110"/>
    <x v="21"/>
    <x v="0"/>
    <s v="VH50 villahosszabbító  2400 mm"/>
    <n v="1"/>
    <n v="190000"/>
    <n v="190000"/>
    <n v="653.05999999999995"/>
    <s v="EUR"/>
    <n v="382.59"/>
    <n v="345455"/>
    <n v="249854.22"/>
    <n v="249854.22"/>
    <n v="0"/>
    <n v="0"/>
    <x v="13"/>
    <n v="59854.22"/>
    <s v="n"/>
    <m/>
    <s v=""/>
    <n v="653.05999999999995"/>
  </r>
  <r>
    <x v="403"/>
    <x v="149"/>
    <d v="2026-02-03T00:00:00"/>
    <x v="0"/>
    <d v="2026-02-04T00:00:00"/>
    <n v="2"/>
    <s v="23131/730"/>
    <x v="1"/>
    <x v="0"/>
    <s v="KTI 6 IRG IRG összekötő elem G80"/>
    <n v="100"/>
    <n v="508.22"/>
    <n v="50822"/>
    <n v="2.08"/>
    <s v="EUR"/>
    <n v="382.59"/>
    <n v="1560"/>
    <n v="795.79"/>
    <n v="79579"/>
    <n v="0"/>
    <n v="0"/>
    <x v="13"/>
    <n v="28757"/>
    <s v="n"/>
    <m/>
    <s v=""/>
    <n v="208"/>
  </r>
  <r>
    <x v="403"/>
    <x v="149"/>
    <d v="2026-02-03T00:00:00"/>
    <x v="0"/>
    <d v="2026-02-04T00:00:00"/>
    <n v="2"/>
    <s v="23141/674"/>
    <x v="1"/>
    <x v="0"/>
    <s v="KRHG 10  rövidítő horog G80"/>
    <n v="25"/>
    <n v="2108.59"/>
    <n v="52714.75"/>
    <n v="8.6"/>
    <s v="EUR"/>
    <n v="382.59"/>
    <n v="5920"/>
    <n v="3290.27"/>
    <n v="82256.75"/>
    <n v="0"/>
    <n v="0"/>
    <x v="13"/>
    <n v="29542"/>
    <s v="n"/>
    <m/>
    <s v=""/>
    <n v="215"/>
  </r>
  <r>
    <x v="403"/>
    <x v="149"/>
    <d v="2026-02-03T00:00:00"/>
    <x v="0"/>
    <d v="2026-02-04T00:00:00"/>
    <n v="2"/>
    <s v="414/11319"/>
    <x v="0"/>
    <x v="0"/>
    <s v="KPDL 210*160 HARD sarokvédő"/>
    <n v="120"/>
    <n v="236.15"/>
    <n v="28338"/>
    <n v="0.96"/>
    <s v="EUR"/>
    <n v="382.59"/>
    <n v="660"/>
    <n v="366.52"/>
    <n v="43982.399999999994"/>
    <n v="0"/>
    <n v="0"/>
    <x v="13"/>
    <n v="15644.399999999994"/>
    <s v="n"/>
    <m/>
    <s v=""/>
    <n v="115.19999999999999"/>
  </r>
  <r>
    <x v="403"/>
    <x v="149"/>
    <d v="2026-02-03T00:00:00"/>
    <x v="0"/>
    <d v="2026-02-04T00:00:00"/>
    <n v="2"/>
    <s v="23151/669"/>
    <x v="1"/>
    <x v="0"/>
    <s v="KHLG 10 láncos horog G80"/>
    <n v="20"/>
    <n v="1046.73"/>
    <n v="20934.599999999999"/>
    <n v="4.26"/>
    <s v="EUR"/>
    <n v="382.59"/>
    <n v="3520"/>
    <n v="1629.83"/>
    <n v="32596.6"/>
    <n v="0"/>
    <n v="0"/>
    <x v="13"/>
    <n v="11662"/>
    <s v="n"/>
    <m/>
    <s v=""/>
    <n v="85.199999999999989"/>
  </r>
  <r>
    <x v="403"/>
    <x v="149"/>
    <d v="2026-02-03T00:00:00"/>
    <x v="0"/>
    <d v="2026-02-04T00:00:00"/>
    <n v="2"/>
    <s v="23152/668"/>
    <x v="1"/>
    <x v="0"/>
    <s v="KHG 7/8 szemes horog G80"/>
    <n v="40"/>
    <n v="571.99"/>
    <n v="22879.599999999999"/>
    <n v="2.33"/>
    <s v="EUR"/>
    <n v="382.59"/>
    <n v="1710"/>
    <n v="891.43"/>
    <n v="35657.199999999997"/>
    <n v="0"/>
    <n v="0"/>
    <x v="13"/>
    <n v="12777.599999999999"/>
    <s v="n"/>
    <m/>
    <s v=""/>
    <n v="93.2"/>
  </r>
  <r>
    <x v="403"/>
    <x v="149"/>
    <d v="2026-02-03T00:00:00"/>
    <x v="0"/>
    <d v="2026-02-04T00:00:00"/>
    <n v="2"/>
    <s v="23122/615"/>
    <x v="1"/>
    <x v="0"/>
    <s v="KGYG  4 10  gyűjtőkarika G80"/>
    <n v="5"/>
    <n v="3161.6"/>
    <n v="15808"/>
    <n v="12.92"/>
    <s v="EUR"/>
    <n v="382.59"/>
    <n v="7940"/>
    <n v="4943.0600000000004"/>
    <n v="24715.300000000003"/>
    <n v="0"/>
    <n v="0"/>
    <x v="13"/>
    <n v="8907.3000000000029"/>
    <s v="n"/>
    <m/>
    <s v=""/>
    <n v="64.599999999999994"/>
  </r>
  <r>
    <x v="403"/>
    <x v="149"/>
    <d v="2026-02-03T00:00:00"/>
    <x v="0"/>
    <d v="2026-02-04T00:00:00"/>
    <n v="2"/>
    <s v="2102/1022"/>
    <x v="3"/>
    <x v="1"/>
    <s v="Csomagolási díj"/>
    <n v="1"/>
    <n v="1900"/>
    <n v="1900"/>
    <n v="6"/>
    <s v="EUR"/>
    <n v="382.59"/>
    <n v="3500"/>
    <n v="2295.54"/>
    <n v="2295.54"/>
    <n v="0"/>
    <n v="0"/>
    <x v="13"/>
    <n v="395.53999999999996"/>
    <s v="n"/>
    <m/>
    <s v=""/>
    <n v="6"/>
  </r>
  <r>
    <x v="403"/>
    <x v="149"/>
    <d v="2026-02-03T00:00:00"/>
    <x v="0"/>
    <d v="2026-02-04T00:00:00"/>
    <n v="2"/>
    <s v="23152/653"/>
    <x v="1"/>
    <x v="0"/>
    <s v="BKHG 6  önzáró szemes horog G80"/>
    <n v="10"/>
    <n v="1102.23"/>
    <n v="11022.3"/>
    <n v="4.49"/>
    <s v="EUR"/>
    <n v="382.59"/>
    <n v="3140"/>
    <n v="1717.83"/>
    <n v="17178.3"/>
    <n v="0"/>
    <n v="0"/>
    <x v="13"/>
    <n v="6156"/>
    <s v="n"/>
    <m/>
    <s v=""/>
    <n v="44.900000000000006"/>
  </r>
  <r>
    <x v="403"/>
    <x v="149"/>
    <d v="2026-02-03T00:00:00"/>
    <x v="0"/>
    <d v="2026-02-04T00:00:00"/>
    <n v="2"/>
    <s v="4111/7323"/>
    <x v="0"/>
    <x v="0"/>
    <s v="50/2,5 hh  12 m TOP Piros rakományrögzítő ERGO 500/2500"/>
    <n v="10"/>
    <n v="2033.62"/>
    <n v="20336.199999999997"/>
    <n v="8.3000000000000007"/>
    <s v="EUR"/>
    <n v="382.59"/>
    <n v="5900"/>
    <n v="3175.5"/>
    <n v="31755"/>
    <n v="0"/>
    <n v="0"/>
    <x v="13"/>
    <n v="11418.800000000003"/>
    <s v="n"/>
    <m/>
    <s v=""/>
    <n v="83"/>
  </r>
  <r>
    <x v="403"/>
    <x v="149"/>
    <d v="2026-02-03T00:00:00"/>
    <x v="0"/>
    <d v="2026-02-04T00:00:00"/>
    <n v="2"/>
    <s v="2417/15497"/>
    <x v="4"/>
    <x v="0"/>
    <s v="4,75 PSN sekli EN13889"/>
    <n v="4"/>
    <n v="1063.02"/>
    <n v="4252.08"/>
    <n v="3.78"/>
    <s v="EUR"/>
    <n v="382.59"/>
    <n v="3280"/>
    <n v="1447.34"/>
    <n v="5789.36"/>
    <n v="0"/>
    <n v="0"/>
    <x v="13"/>
    <n v="1537.2799999999997"/>
    <s v="n"/>
    <m/>
    <s v=""/>
    <n v="15.12"/>
  </r>
  <r>
    <x v="403"/>
    <x v="149"/>
    <d v="2026-02-03T00:00:00"/>
    <x v="0"/>
    <d v="2026-02-04T00:00:00"/>
    <n v="2"/>
    <s v="2417/15496"/>
    <x v="4"/>
    <x v="0"/>
    <s v="3,25 PSN sekli EN13889"/>
    <n v="4"/>
    <n v="646.98"/>
    <n v="2587.92"/>
    <n v="2.2200000000000002"/>
    <s v="EUR"/>
    <n v="382.59"/>
    <n v="1850"/>
    <n v="847.82"/>
    <n v="3391.28"/>
    <n v="0"/>
    <n v="0"/>
    <x v="13"/>
    <n v="803.36000000000013"/>
    <s v="n"/>
    <m/>
    <s v=""/>
    <n v="8.8800000000000008"/>
  </r>
  <r>
    <x v="404"/>
    <x v="212"/>
    <d v="2026-02-03T00:00:00"/>
    <x v="0"/>
    <d v="2026-02-03T00:00:00"/>
    <n v="2"/>
    <s v="23183/2170"/>
    <x v="1"/>
    <x v="0"/>
    <s v="SZK5 kötélszorító bilincs DIN741 3-4mm kötélhez"/>
    <n v="5"/>
    <n v="46.54"/>
    <n v="232.7"/>
    <n v="0"/>
    <s v="Ft"/>
    <n v="0"/>
    <n v="90"/>
    <n v="90"/>
    <n v="450"/>
    <n v="5"/>
    <n v="22.5"/>
    <x v="6"/>
    <n v="217.3"/>
    <s v="i"/>
    <m/>
    <n v="1"/>
    <n v="0"/>
  </r>
  <r>
    <x v="404"/>
    <x v="212"/>
    <d v="2026-02-03T00:00:00"/>
    <x v="0"/>
    <d v="2026-02-03T00:00:00"/>
    <n v="2"/>
    <s v="2416/15471"/>
    <x v="4"/>
    <x v="0"/>
    <s v="9,5  PSO sekli EN13889"/>
    <n v="1"/>
    <n v="5230.3"/>
    <n v="5230.3"/>
    <n v="0"/>
    <s v="Ft"/>
    <n v="0"/>
    <n v="14940"/>
    <n v="11000"/>
    <n v="11000"/>
    <n v="0.83"/>
    <n v="91.3"/>
    <x v="6"/>
    <n v="5769.7"/>
    <s v="i"/>
    <m/>
    <n v="1"/>
    <n v="0"/>
  </r>
  <r>
    <x v="404"/>
    <x v="212"/>
    <d v="2026-02-03T00:00:00"/>
    <x v="0"/>
    <d v="2026-02-03T00:00:00"/>
    <n v="2"/>
    <s v="2417/15498"/>
    <x v="4"/>
    <x v="0"/>
    <s v="6,5 PSN sekli EN13889"/>
    <n v="1"/>
    <n v="2793.88"/>
    <n v="2793.88"/>
    <n v="0"/>
    <s v="Ft"/>
    <n v="0"/>
    <n v="7520"/>
    <n v="7520"/>
    <n v="7520"/>
    <n v="7"/>
    <n v="526.4"/>
    <x v="6"/>
    <n v="4726.12"/>
    <s v="i"/>
    <m/>
    <n v="1"/>
    <n v="0"/>
  </r>
  <r>
    <x v="404"/>
    <x v="212"/>
    <d v="2026-02-03T00:00:00"/>
    <x v="0"/>
    <d v="2026-02-03T00:00:00"/>
    <n v="2"/>
    <s v="2416/15390"/>
    <x v="4"/>
    <x v="0"/>
    <s v="6,5  PSO sekli EN13889"/>
    <n v="1"/>
    <n v="2611.29"/>
    <n v="2611.29"/>
    <n v="0"/>
    <s v="Ft"/>
    <n v="0"/>
    <n v="7490"/>
    <n v="5695"/>
    <n v="5695"/>
    <n v="1.4"/>
    <n v="79.72999999999999"/>
    <x v="6"/>
    <n v="3083.71"/>
    <s v="i"/>
    <m/>
    <n v="1"/>
    <n v="0"/>
  </r>
  <r>
    <x v="404"/>
    <x v="212"/>
    <d v="2026-02-03T00:00:00"/>
    <x v="0"/>
    <d v="2026-02-03T00:00:00"/>
    <n v="2"/>
    <s v="2416/15469"/>
    <x v="4"/>
    <x v="0"/>
    <s v="4,75  PSO sekli EN13889"/>
    <n v="4"/>
    <n v="1176.1300000000001"/>
    <n v="4704.5200000000004"/>
    <n v="0"/>
    <s v="Ft"/>
    <n v="0"/>
    <n v="3280"/>
    <n v="2945"/>
    <n v="11780"/>
    <n v="4"/>
    <n v="471.2"/>
    <x v="6"/>
    <n v="7075.48"/>
    <s v="i"/>
    <m/>
    <n v="1"/>
    <n v="0"/>
  </r>
  <r>
    <x v="404"/>
    <x v="212"/>
    <d v="2026-02-03T00:00:00"/>
    <x v="0"/>
    <d v="2026-02-03T00:00:00"/>
    <n v="2"/>
    <s v="2417/15496"/>
    <x v="4"/>
    <x v="0"/>
    <s v="3,25 PSN sekli EN13889 /16mm csap"/>
    <n v="4"/>
    <n v="646.98"/>
    <n v="2587.92"/>
    <n v="0"/>
    <s v="Ft"/>
    <n v="0"/>
    <n v="1850"/>
    <n v="1350"/>
    <n v="5400"/>
    <n v="0.68"/>
    <n v="36.720000000000006"/>
    <x v="6"/>
    <n v="2812.08"/>
    <s v="i"/>
    <m/>
    <n v="1"/>
    <n v="0"/>
  </r>
  <r>
    <x v="404"/>
    <x v="212"/>
    <d v="2026-02-03T00:00:00"/>
    <x v="0"/>
    <d v="2026-02-03T00:00:00"/>
    <n v="2"/>
    <s v="221117/20808"/>
    <x v="18"/>
    <x v="0"/>
    <s v="2PK 16 1,2 m teljes hossz drótkötél kötélszívvel 3,4,5,6"/>
    <n v="4"/>
    <n v="4799"/>
    <n v="19196"/>
    <n v="0"/>
    <s v="Ft"/>
    <n v="0"/>
    <n v="8000"/>
    <n v="8725"/>
    <n v="34900"/>
    <n v="4"/>
    <n v="1396"/>
    <x v="6"/>
    <n v="15704"/>
    <s v="i"/>
    <m/>
    <n v="1"/>
    <n v="0"/>
  </r>
  <r>
    <x v="404"/>
    <x v="212"/>
    <d v="2026-02-03T00:00:00"/>
    <x v="0"/>
    <d v="2026-02-03T00:00:00"/>
    <n v="2"/>
    <s v="2416/15388"/>
    <x v="4"/>
    <x v="0"/>
    <s v="2 PSO sekli EN13889"/>
    <n v="4"/>
    <n v="375.7"/>
    <n v="1502.8"/>
    <n v="0"/>
    <s v="Ft"/>
    <n v="0"/>
    <n v="1030"/>
    <n v="780"/>
    <n v="3120"/>
    <n v="1.33"/>
    <n v="41.496000000000002"/>
    <x v="6"/>
    <n v="1617.2"/>
    <s v="i"/>
    <m/>
    <n v="1"/>
    <n v="0"/>
  </r>
  <r>
    <x v="404"/>
    <x v="212"/>
    <d v="2026-02-03T00:00:00"/>
    <x v="0"/>
    <d v="2026-02-03T00:00:00"/>
    <n v="2"/>
    <s v="2417/15495"/>
    <x v="4"/>
    <x v="0"/>
    <s v="2 PSN sekli EN13889"/>
    <n v="3"/>
    <n v="354.72"/>
    <n v="1064.1600000000001"/>
    <n v="0"/>
    <s v="Ft"/>
    <n v="0"/>
    <n v="910"/>
    <n v="750"/>
    <n v="2250"/>
    <n v="2.89"/>
    <n v="65.025000000000006"/>
    <x v="6"/>
    <n v="1185.8399999999999"/>
    <s v="i"/>
    <m/>
    <n v="1"/>
    <n v="0"/>
  </r>
  <r>
    <x v="404"/>
    <x v="212"/>
    <d v="2026-02-03T00:00:00"/>
    <x v="0"/>
    <d v="2026-02-03T00:00:00"/>
    <n v="2"/>
    <s v="2102/2336"/>
    <x v="3"/>
    <x v="1"/>
    <s v="*V.14 Fuvar"/>
    <n v="1"/>
    <n v="2942"/>
    <n v="2942"/>
    <n v="0"/>
    <s v="Ft"/>
    <n v="0"/>
    <n v="2942"/>
    <n v="3000"/>
    <n v="3000"/>
    <n v="0"/>
    <n v="0"/>
    <x v="6"/>
    <n v="58"/>
    <s v="i"/>
    <m/>
    <n v="1"/>
    <n v="0"/>
  </r>
  <r>
    <x v="405"/>
    <x v="41"/>
    <d v="2026-02-03T00:00:00"/>
    <x v="0"/>
    <d v="2026-02-03T00:00:00"/>
    <n v="2"/>
    <s v="21213/107"/>
    <x v="2"/>
    <x v="0"/>
    <s v="id 300   3,0 m füles heveder"/>
    <n v="2"/>
    <n v="1357.47"/>
    <n v="2714.94"/>
    <n v="0"/>
    <s v="Ft"/>
    <n v="0"/>
    <n v="6200"/>
    <n v="4340"/>
    <n v="8680"/>
    <n v="4.99"/>
    <n v="433.13200000000006"/>
    <x v="8"/>
    <n v="5965.0599999999995"/>
    <s v="i"/>
    <m/>
    <n v="1"/>
    <n v="0"/>
  </r>
  <r>
    <x v="405"/>
    <x v="41"/>
    <d v="2026-02-03T00:00:00"/>
    <x v="0"/>
    <d v="2026-02-03T00:00:00"/>
    <n v="2"/>
    <s v="4111/236"/>
    <x v="0"/>
    <x v="0"/>
    <s v="35/1 hh  6,0 m rakományrögzítő 11074"/>
    <n v="8"/>
    <n v="776.81"/>
    <n v="6214.48"/>
    <n v="0"/>
    <s v="Ft"/>
    <n v="0"/>
    <n v="2000"/>
    <n v="1610"/>
    <n v="12880"/>
    <n v="4.42"/>
    <n v="569.29599999999994"/>
    <x v="8"/>
    <n v="6665.52"/>
    <s v="i"/>
    <m/>
    <n v="1"/>
    <n v="0"/>
  </r>
  <r>
    <x v="405"/>
    <x v="41"/>
    <d v="2026-02-03T00:00:00"/>
    <x v="0"/>
    <d v="2026-02-03T00:00:00"/>
    <n v="2"/>
    <s v="4111/12991"/>
    <x v="0"/>
    <x v="0"/>
    <s v="25/0,25  4,0 m csatos TOP"/>
    <n v="10"/>
    <n v="165.83"/>
    <n v="1658.3000000000002"/>
    <n v="0"/>
    <s v="Ft"/>
    <n v="0"/>
    <n v="700"/>
    <n v="490"/>
    <n v="4900"/>
    <n v="1.42"/>
    <n v="69.58"/>
    <x v="8"/>
    <n v="3241.7"/>
    <s v="i"/>
    <m/>
    <n v="1"/>
    <n v="0"/>
  </r>
  <r>
    <x v="405"/>
    <x v="41"/>
    <d v="2026-02-03T00:00:00"/>
    <x v="0"/>
    <d v="2026-02-03T00:00:00"/>
    <n v="2"/>
    <s v="2102/2431"/>
    <x v="3"/>
    <x v="1"/>
    <s v="*V.18 Fuvar"/>
    <n v="1"/>
    <n v="2756"/>
    <n v="2756"/>
    <n v="0"/>
    <s v="Ft"/>
    <n v="0"/>
    <n v="2756"/>
    <n v="0"/>
    <n v="0"/>
    <n v="0"/>
    <n v="0"/>
    <x v="8"/>
    <n v="-2756"/>
    <s v="i"/>
    <m/>
    <n v="1"/>
    <n v="0"/>
  </r>
  <r>
    <x v="406"/>
    <x v="213"/>
    <d v="2026-02-03T00:00:00"/>
    <x v="0"/>
    <d v="2026-02-03T00:00:00"/>
    <n v="2"/>
    <s v="47/19631"/>
    <x v="20"/>
    <x v="0"/>
    <s v="IRUDEK 981 karabíner"/>
    <n v="3"/>
    <n v="1032.24"/>
    <n v="3096.7200000000003"/>
    <n v="0"/>
    <s v="Ft"/>
    <n v="0"/>
    <n v="1880"/>
    <n v="1900"/>
    <n v="5700"/>
    <n v="5"/>
    <n v="285"/>
    <x v="6"/>
    <n v="2603.2799999999997"/>
    <s v="i"/>
    <m/>
    <n v="1"/>
    <n v="0"/>
  </r>
  <r>
    <x v="406"/>
    <x v="213"/>
    <d v="2026-02-03T00:00:00"/>
    <x v="0"/>
    <d v="2026-02-03T00:00:00"/>
    <n v="2"/>
    <s v="47/19727"/>
    <x v="20"/>
    <x v="0"/>
    <s v="IRUDEK 363 Dupla száras energiaelnyelő kötél 1,0m"/>
    <n v="1"/>
    <n v="12681.23"/>
    <n v="12681.23"/>
    <n v="0"/>
    <s v="Ft"/>
    <n v="0"/>
    <n v="19935"/>
    <n v="23100"/>
    <n v="23100"/>
    <n v="5"/>
    <n v="1155"/>
    <x v="6"/>
    <n v="10418.77"/>
    <s v="i"/>
    <m/>
    <n v="1"/>
    <n v="0"/>
  </r>
  <r>
    <x v="406"/>
    <x v="213"/>
    <d v="2026-02-03T00:00:00"/>
    <x v="0"/>
    <d v="2026-02-03T00:00:00"/>
    <n v="2"/>
    <s v="2102/2432"/>
    <x v="3"/>
    <x v="1"/>
    <s v="*V.19 Fuvar"/>
    <n v="1"/>
    <n v="2151.36"/>
    <n v="2151.36"/>
    <n v="0"/>
    <s v="Ft"/>
    <n v="0"/>
    <n v="2075"/>
    <n v="2200"/>
    <n v="2200"/>
    <n v="0"/>
    <n v="0"/>
    <x v="6"/>
    <n v="48.639999999999873"/>
    <s v="i"/>
    <m/>
    <n v="1"/>
    <n v="0"/>
  </r>
  <r>
    <x v="407"/>
    <x v="45"/>
    <d v="2026-02-03T00:00:00"/>
    <x v="0"/>
    <d v="2026-02-03T00:00:00"/>
    <n v="2"/>
    <s v="217/500"/>
    <x v="2"/>
    <x v="0"/>
    <s v="H 30  huzat sárga 3 cs"/>
    <n v="50"/>
    <n v="73.48"/>
    <n v="3674"/>
    <n v="0"/>
    <s v="Ft"/>
    <n v="0"/>
    <n v="620"/>
    <n v="496"/>
    <n v="24800"/>
    <n v="0.5"/>
    <n v="124"/>
    <x v="6"/>
    <n v="21126"/>
    <s v="i"/>
    <m/>
    <n v="1"/>
    <n v="0"/>
  </r>
  <r>
    <x v="407"/>
    <x v="45"/>
    <d v="2026-02-03T00:00:00"/>
    <x v="0"/>
    <d v="2026-02-03T00:00:00"/>
    <n v="2"/>
    <s v="2102/3976"/>
    <x v="3"/>
    <x v="1"/>
    <s v="*V.26 Fuvar"/>
    <n v="1"/>
    <n v="2756"/>
    <n v="2756"/>
    <n v="0"/>
    <s v="Ft"/>
    <n v="0"/>
    <n v="2756"/>
    <n v="0"/>
    <n v="0"/>
    <n v="0"/>
    <n v="0"/>
    <x v="6"/>
    <n v="-2756"/>
    <s v="i"/>
    <m/>
    <n v="1"/>
    <n v="0"/>
  </r>
  <r>
    <x v="408"/>
    <x v="214"/>
    <d v="2026-02-03T00:00:00"/>
    <x v="0"/>
    <d v="2026-02-03T00:00:00"/>
    <n v="2"/>
    <s v="311/27994"/>
    <x v="12"/>
    <x v="0"/>
    <s v="5mm acélsodrony kötél horganyzott 6x37+FC-1960-B-sZ  száraz felület, jobbsodrat ( RHOL ) Fmin= 14,45"/>
    <n v="50"/>
    <n v="319"/>
    <n v="15950"/>
    <n v="0"/>
    <s v="Ft"/>
    <n v="0"/>
    <n v="530"/>
    <n v="535"/>
    <n v="26750"/>
    <n v="5.33"/>
    <n v="1425.7750000000001"/>
    <x v="2"/>
    <n v="10800"/>
    <s v="i"/>
    <m/>
    <n v="1"/>
    <n v="0"/>
  </r>
  <r>
    <x v="408"/>
    <x v="214"/>
    <d v="2026-02-03T00:00:00"/>
    <x v="0"/>
    <d v="2026-02-03T00:00:00"/>
    <n v="2"/>
    <s v="2102/3253"/>
    <x v="3"/>
    <x v="1"/>
    <s v="*M.12 Fuvar"/>
    <n v="1"/>
    <n v="3990"/>
    <n v="3990"/>
    <n v="0"/>
    <s v="Ft"/>
    <n v="0"/>
    <n v="3990"/>
    <n v="1850"/>
    <n v="1850"/>
    <n v="0"/>
    <n v="0"/>
    <x v="2"/>
    <n v="-2140"/>
    <s v="i"/>
    <m/>
    <n v="1"/>
    <n v="0"/>
  </r>
  <r>
    <x v="409"/>
    <x v="215"/>
    <d v="2026-02-03T00:00:00"/>
    <x v="0"/>
    <d v="2026-02-03T00:00:00"/>
    <n v="2"/>
    <s v="21212/101"/>
    <x v="2"/>
    <x v="0"/>
    <s v="id 200  6,0 m füles heveder"/>
    <n v="2"/>
    <n v="1658.44"/>
    <n v="3316.88"/>
    <n v="0"/>
    <s v="Ft"/>
    <n v="0"/>
    <n v="7000"/>
    <n v="6928"/>
    <n v="13856"/>
    <n v="6"/>
    <n v="831.36"/>
    <x v="6"/>
    <n v="10539.119999999999"/>
    <s v="n"/>
    <m/>
    <s v=""/>
    <n v="0"/>
  </r>
  <r>
    <x v="409"/>
    <x v="215"/>
    <d v="2026-02-03T00:00:00"/>
    <x v="0"/>
    <d v="2026-02-03T00:00:00"/>
    <n v="2"/>
    <s v="2102/1156"/>
    <x v="3"/>
    <x v="1"/>
    <s v="*V.10 Fuvar"/>
    <n v="1"/>
    <n v="2154"/>
    <n v="2154"/>
    <n v="0"/>
    <s v="Ft"/>
    <n v="0"/>
    <n v="2154"/>
    <n v="0"/>
    <n v="0"/>
    <n v="0"/>
    <n v="0"/>
    <x v="6"/>
    <n v="-2154"/>
    <s v="n"/>
    <m/>
    <s v=""/>
    <n v="0"/>
  </r>
  <r>
    <x v="410"/>
    <x v="10"/>
    <d v="2026-02-03T00:00:00"/>
    <x v="0"/>
    <d v="2026-01-29T00:00:00"/>
    <n v="1"/>
    <s v="2101/27429"/>
    <x v="6"/>
    <x v="0"/>
    <s v="T20 Teherpróba és vizsgálati díj melléklet szerint"/>
    <n v="1"/>
    <n v="75660"/>
    <n v="75660"/>
    <n v="0"/>
    <s v="Ft"/>
    <n v="0"/>
    <n v="126100"/>
    <n v="126100"/>
    <n v="126100"/>
    <n v="10"/>
    <n v="12610"/>
    <x v="0"/>
    <n v="50440"/>
    <s v="n"/>
    <m/>
    <s v=""/>
    <n v="0"/>
  </r>
  <r>
    <x v="410"/>
    <x v="10"/>
    <d v="2026-02-03T00:00:00"/>
    <x v="0"/>
    <d v="2026-01-29T00:00:00"/>
    <n v="1"/>
    <s v="23112/744"/>
    <x v="1"/>
    <x v="0"/>
    <s v="KLG 6  teherlánc G80"/>
    <n v="31"/>
    <n v="484.42"/>
    <n v="15017.02"/>
    <n v="0"/>
    <s v="Ft"/>
    <n v="0"/>
    <n v="1530"/>
    <n v="1530"/>
    <n v="47430"/>
    <n v="5"/>
    <n v="2371.5"/>
    <x v="0"/>
    <n v="32412.98"/>
    <s v="n"/>
    <m/>
    <s v=""/>
    <n v="0"/>
  </r>
  <r>
    <x v="410"/>
    <x v="10"/>
    <d v="2026-02-03T00:00:00"/>
    <x v="0"/>
    <d v="2026-01-29T00:00:00"/>
    <n v="1"/>
    <s v="23151/672"/>
    <x v="1"/>
    <x v="0"/>
    <s v="KHLG 6  láncos horog G80"/>
    <n v="1"/>
    <n v="396.32"/>
    <n v="396.32"/>
    <n v="0"/>
    <s v="Ft"/>
    <n v="0"/>
    <n v="1240"/>
    <n v="1152"/>
    <n v="1152"/>
    <n v="3.81"/>
    <n v="43.891199999999998"/>
    <x v="0"/>
    <n v="755.68000000000006"/>
    <s v="n"/>
    <m/>
    <s v=""/>
    <n v="0"/>
  </r>
  <r>
    <x v="410"/>
    <x v="10"/>
    <d v="2026-02-03T00:00:00"/>
    <x v="0"/>
    <d v="2026-01-29T00:00:00"/>
    <n v="1"/>
    <s v="23121/608"/>
    <x v="1"/>
    <x v="0"/>
    <s v="KGYG  2 13  gyűjtőkarika G80"/>
    <n v="1"/>
    <n v="1389.97"/>
    <n v="1389.97"/>
    <n v="0"/>
    <s v="Ft"/>
    <n v="0"/>
    <n v="3470"/>
    <n v="2776"/>
    <n v="2776"/>
    <n v="1.66"/>
    <n v="46.081600000000002"/>
    <x v="0"/>
    <n v="1386.03"/>
    <s v="n"/>
    <m/>
    <s v=""/>
    <n v="0"/>
  </r>
  <r>
    <x v="410"/>
    <x v="10"/>
    <d v="2026-02-03T00:00:00"/>
    <x v="0"/>
    <d v="2026-01-29T00:00:00"/>
    <n v="1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0"/>
    <n v="4804.96"/>
    <s v="n"/>
    <m/>
    <s v=""/>
    <n v="0"/>
  </r>
  <r>
    <x v="410"/>
    <x v="10"/>
    <d v="2026-02-03T00:00:00"/>
    <x v="0"/>
    <d v="2026-01-29T00:00:00"/>
    <n v="1"/>
    <s v="2317/635"/>
    <x v="1"/>
    <x v="0"/>
    <s v="6 biztosító lemez"/>
    <n v="9"/>
    <n v="155.15"/>
    <n v="1396.3500000000001"/>
    <n v="0"/>
    <s v="Ft"/>
    <n v="0"/>
    <n v="778"/>
    <n v="1060"/>
    <n v="9540"/>
    <n v="14.31"/>
    <n v="1365.174"/>
    <x v="0"/>
    <n v="8143.65"/>
    <s v="n"/>
    <m/>
    <s v=""/>
    <n v="0"/>
  </r>
  <r>
    <x v="410"/>
    <x v="10"/>
    <d v="2026-02-03T00:00:00"/>
    <x v="0"/>
    <d v="2026-01-29T00:00:00"/>
    <n v="1"/>
    <s v="2317/567"/>
    <x v="1"/>
    <x v="0"/>
    <s v="234 ágú  adattábla"/>
    <n v="3"/>
    <n v="243.71"/>
    <n v="731.13"/>
    <n v="0"/>
    <s v="Ft"/>
    <n v="0"/>
    <n v="1485"/>
    <n v="1485"/>
    <n v="4455"/>
    <n v="5"/>
    <n v="222.75"/>
    <x v="0"/>
    <n v="3723.87"/>
    <s v="n"/>
    <m/>
    <s v=""/>
    <n v="0"/>
  </r>
  <r>
    <x v="410"/>
    <x v="10"/>
    <d v="2026-02-03T00:00:00"/>
    <x v="0"/>
    <d v="2026-01-29T00:00:00"/>
    <n v="1"/>
    <s v="2317/631"/>
    <x v="1"/>
    <x v="0"/>
    <s v="10 biztosító lemez /4mm csavarral/"/>
    <n v="1"/>
    <n v="183.65"/>
    <n v="183.65"/>
    <n v="0"/>
    <s v="Ft"/>
    <n v="0"/>
    <n v="1018"/>
    <n v="1135"/>
    <n v="1135"/>
    <n v="8.61"/>
    <n v="97.723499999999987"/>
    <x v="0"/>
    <n v="951.35"/>
    <s v="n"/>
    <m/>
    <s v=""/>
    <n v="0"/>
  </r>
  <r>
    <x v="411"/>
    <x v="216"/>
    <d v="2026-02-03T00:00:00"/>
    <x v="0"/>
    <d v="2026-02-03T00:00:00"/>
    <n v="2"/>
    <s v="2102/1022"/>
    <x v="3"/>
    <x v="1"/>
    <s v="Csomagolási díj"/>
    <n v="1"/>
    <n v="1900"/>
    <n v="1900"/>
    <n v="0"/>
    <s v="Ft"/>
    <n v="0"/>
    <n v="3500"/>
    <n v="0"/>
    <n v="0"/>
    <n v="0"/>
    <n v="0"/>
    <x v="5"/>
    <n v="-1900"/>
    <s v="i"/>
    <m/>
    <n v="1"/>
    <n v="0"/>
  </r>
  <r>
    <x v="411"/>
    <x v="216"/>
    <d v="2026-02-03T00:00:00"/>
    <x v="0"/>
    <d v="2026-02-03T00:00:00"/>
    <n v="2"/>
    <s v="4153/553"/>
    <x v="0"/>
    <x v="0"/>
    <s v="25mm CHD25 /CS85/ 500 m pántszalag fehér kemény"/>
    <n v="10"/>
    <n v="10321.35"/>
    <n v="103213.5"/>
    <n v="0"/>
    <s v="Ft"/>
    <n v="0"/>
    <n v="19950"/>
    <n v="17955"/>
    <n v="179550"/>
    <n v="2.5"/>
    <n v="4488.75"/>
    <x v="5"/>
    <n v="76336.5"/>
    <s v="i"/>
    <m/>
    <n v="1"/>
    <n v="0"/>
  </r>
  <r>
    <x v="411"/>
    <x v="216"/>
    <d v="2026-02-03T00:00:00"/>
    <x v="0"/>
    <d v="2026-02-03T00:00:00"/>
    <n v="2"/>
    <s v="2102/24510"/>
    <x v="3"/>
    <x v="1"/>
    <s v="*M 22 fuvar"/>
    <n v="1"/>
    <n v="16979"/>
    <n v="16979"/>
    <n v="0"/>
    <s v="Ft"/>
    <n v="0"/>
    <n v="16979"/>
    <n v="4000"/>
    <n v="4000"/>
    <n v="0"/>
    <n v="0"/>
    <x v="5"/>
    <n v="-12979"/>
    <s v="i"/>
    <m/>
    <n v="1"/>
    <n v="0"/>
  </r>
  <r>
    <x v="412"/>
    <x v="217"/>
    <d v="2026-02-03T00:00:00"/>
    <x v="0"/>
    <d v="2026-06-03T00:00:00"/>
    <n v="6"/>
    <s v="21211/87"/>
    <x v="2"/>
    <x v="0"/>
    <s v="id 100  1,5 m füles heveder 245-21-157"/>
    <n v="3"/>
    <n v="294.82"/>
    <n v="884.46"/>
    <n v="11.25"/>
    <s v="EUR"/>
    <n v="380.55"/>
    <n v="2490"/>
    <n v="4281.1899999999996"/>
    <n v="12843.57"/>
    <n v="9.5"/>
    <n v="1220.13915"/>
    <x v="9"/>
    <n v="11959.11"/>
    <s v="n"/>
    <m/>
    <s v=""/>
    <n v="33.75"/>
  </r>
  <r>
    <x v="412"/>
    <x v="217"/>
    <d v="2026-02-03T00:00:00"/>
    <x v="0"/>
    <d v="2026-06-03T00:00:00"/>
    <n v="6"/>
    <s v="21211/88"/>
    <x v="2"/>
    <x v="0"/>
    <s v="id 100   2,0 m füles heveder 245-21-159"/>
    <n v="47"/>
    <n v="341.45"/>
    <n v="16048.15"/>
    <n v="12.19"/>
    <s v="EUR"/>
    <n v="380.55"/>
    <n v="1600"/>
    <n v="4638.8999999999996"/>
    <n v="218028.3"/>
    <n v="9.5"/>
    <n v="20712.6885"/>
    <x v="9"/>
    <n v="201980.15"/>
    <s v="n"/>
    <m/>
    <s v=""/>
    <n v="572.92999999999995"/>
  </r>
  <r>
    <x v="412"/>
    <x v="217"/>
    <d v="2026-02-03T00:00:00"/>
    <x v="0"/>
    <d v="2026-06-03T00:00:00"/>
    <n v="6"/>
    <s v="21211/86"/>
    <x v="2"/>
    <x v="0"/>
    <s v="id 100   1,0 m füles heveder 245-21-160"/>
    <n v="3"/>
    <n v="217.79"/>
    <n v="653.37"/>
    <n v="9.0500000000000007"/>
    <s v="EUR"/>
    <n v="380.55"/>
    <n v="1000"/>
    <n v="3443.98"/>
    <n v="10331.94"/>
    <n v="9.5"/>
    <n v="981.53430000000003"/>
    <x v="9"/>
    <n v="9678.57"/>
    <s v="n"/>
    <m/>
    <s v=""/>
    <n v="27.150000000000002"/>
  </r>
  <r>
    <x v="412"/>
    <x v="217"/>
    <d v="2026-02-03T00:00:00"/>
    <x v="0"/>
    <d v="2026-06-03T00:00:00"/>
    <n v="6"/>
    <s v="21219/119"/>
    <x v="2"/>
    <x v="0"/>
    <s v="id  50  1,5 m füles heveder  245-21-156"/>
    <n v="2"/>
    <n v="211.24"/>
    <n v="422.48"/>
    <n v="9.4499999999999993"/>
    <s v="EUR"/>
    <n v="380.55"/>
    <n v="1990"/>
    <n v="3596.2"/>
    <n v="7192.4"/>
    <n v="9.5"/>
    <n v="683.27800000000002"/>
    <x v="9"/>
    <n v="6769.92"/>
    <s v="n"/>
    <m/>
    <s v=""/>
    <n v="18.899999999999999"/>
  </r>
  <r>
    <x v="413"/>
    <x v="96"/>
    <d v="2026-02-03T00:00:00"/>
    <x v="0"/>
    <d v="2026-02-03T00:00:00"/>
    <n v="2"/>
    <s v="21111/9"/>
    <x v="2"/>
    <x v="0"/>
    <s v="irs 10  5,0/10  m körkötél"/>
    <n v="4"/>
    <n v="1512.01"/>
    <n v="6048.04"/>
    <n v="0"/>
    <s v="Ft"/>
    <n v="0"/>
    <n v="5700"/>
    <n v="3990"/>
    <n v="15960"/>
    <n v="0"/>
    <n v="0"/>
    <x v="10"/>
    <n v="9911.9599999999991"/>
    <s v="i"/>
    <m/>
    <n v="1"/>
    <n v="0"/>
  </r>
  <r>
    <x v="414"/>
    <x v="218"/>
    <d v="2026-02-02T00:00:00"/>
    <x v="0"/>
    <d v="2026-02-02T00:00:00"/>
    <n v="2"/>
    <s v="4111/4097"/>
    <x v="0"/>
    <x v="0"/>
    <s v="25/0,5 hh  6,0 m rakományrögzítő Z"/>
    <n v="1"/>
    <n v="661.42"/>
    <n v="661.42"/>
    <n v="0"/>
    <s v="Ft"/>
    <n v="0"/>
    <n v="1560"/>
    <n v="1250"/>
    <n v="1250"/>
    <n v="0"/>
    <n v="0"/>
    <x v="10"/>
    <n v="588.58000000000004"/>
    <s v="n"/>
    <m/>
    <s v=""/>
    <n v="0"/>
  </r>
  <r>
    <x v="415"/>
    <x v="145"/>
    <d v="2026-02-02T00:00:00"/>
    <x v="0"/>
    <d v="2026-02-02T00:00:00"/>
    <n v="2"/>
    <s v="4111/11496"/>
    <x v="0"/>
    <x v="0"/>
    <s v="50/2,5 hh  10 m TOP piros rakományrögzítő ERGO 500/2500   46759/97031"/>
    <n v="5"/>
    <n v="2435.5"/>
    <n v="12177.5"/>
    <n v="0"/>
    <s v="Ft"/>
    <n v="0"/>
    <n v="5720"/>
    <n v="5720"/>
    <n v="28600"/>
    <n v="10"/>
    <n v="2860"/>
    <x v="3"/>
    <n v="16422.5"/>
    <s v="n"/>
    <m/>
    <s v=""/>
    <n v="0"/>
  </r>
  <r>
    <x v="415"/>
    <x v="145"/>
    <d v="2026-02-02T00:00:00"/>
    <x v="0"/>
    <d v="2026-02-02T00:00:00"/>
    <n v="2"/>
    <s v="4114/259"/>
    <x v="0"/>
    <x v="0"/>
    <s v="50/2 hh 4,0 m rakományrögzítő 11075"/>
    <n v="4"/>
    <n v="1385.66"/>
    <n v="5542.64"/>
    <n v="0"/>
    <s v="Ft"/>
    <n v="0"/>
    <n v="4010"/>
    <n v="5000"/>
    <n v="20000"/>
    <n v="15.94"/>
    <n v="3188"/>
    <x v="3"/>
    <n v="14457.36"/>
    <s v="n"/>
    <m/>
    <s v=""/>
    <n v="0"/>
  </r>
  <r>
    <x v="415"/>
    <x v="145"/>
    <d v="2026-02-02T00:00:00"/>
    <x v="0"/>
    <d v="2026-02-02T00:00:00"/>
    <n v="2"/>
    <s v="4114/12762"/>
    <x v="0"/>
    <x v="0"/>
    <s v="35/1 hh 5,0 m rakományrögzítő 19474"/>
    <n v="5"/>
    <n v="751.65"/>
    <n v="3758.25"/>
    <n v="0"/>
    <s v="Ft"/>
    <n v="0"/>
    <n v="2570"/>
    <n v="2670"/>
    <n v="13350"/>
    <n v="11.12"/>
    <n v="1484.52"/>
    <x v="3"/>
    <n v="9591.75"/>
    <s v="n"/>
    <m/>
    <s v=""/>
    <n v="0"/>
  </r>
  <r>
    <x v="415"/>
    <x v="145"/>
    <d v="2026-02-02T00:00:00"/>
    <x v="0"/>
    <d v="2026-02-02T00:00:00"/>
    <n v="2"/>
    <s v="4114/2419"/>
    <x v="0"/>
    <x v="0"/>
    <s v="35/1 hh 3 m rakományrögzítő 48788"/>
    <n v="2"/>
    <n v="632.01"/>
    <n v="1264.02"/>
    <n v="0"/>
    <s v="Ft"/>
    <n v="0"/>
    <n v="2845"/>
    <n v="2845"/>
    <n v="5690"/>
    <n v="10"/>
    <n v="569"/>
    <x v="3"/>
    <n v="4425.9799999999996"/>
    <s v="n"/>
    <m/>
    <s v=""/>
    <n v="0"/>
  </r>
  <r>
    <x v="415"/>
    <x v="145"/>
    <d v="2026-02-02T00:00:00"/>
    <x v="0"/>
    <d v="2026-02-02T00:00:00"/>
    <n v="2"/>
    <s v="4114/3213"/>
    <x v="0"/>
    <x v="0"/>
    <s v="25/0,4 hn 8,0 m rakományrögzítő 47325"/>
    <n v="5"/>
    <n v="569.95000000000005"/>
    <n v="2849.75"/>
    <n v="0"/>
    <s v="Ft"/>
    <n v="0"/>
    <n v="1610"/>
    <n v="1450"/>
    <n v="7250"/>
    <n v="7.16"/>
    <n v="519.1"/>
    <x v="3"/>
    <n v="4400.25"/>
    <s v="n"/>
    <m/>
    <s v=""/>
    <n v="0"/>
  </r>
  <r>
    <x v="415"/>
    <x v="145"/>
    <d v="2026-02-02T00:00:00"/>
    <x v="0"/>
    <d v="2026-02-02T00:00:00"/>
    <n v="2"/>
    <s v="4114/3261"/>
    <x v="0"/>
    <x v="0"/>
    <s v="25/0,4 hn 3 m rakományrögzítő 52701"/>
    <n v="10"/>
    <n v="379.98"/>
    <n v="3799.8"/>
    <n v="0"/>
    <s v="Ft"/>
    <n v="0"/>
    <n v="1270"/>
    <n v="1130"/>
    <n v="11300"/>
    <n v="6.85"/>
    <n v="774.05"/>
    <x v="3"/>
    <n v="7500.2"/>
    <s v="n"/>
    <m/>
    <s v=""/>
    <n v="0"/>
  </r>
  <r>
    <x v="415"/>
    <x v="145"/>
    <d v="2026-02-02T00:00:00"/>
    <x v="0"/>
    <d v="2026-02-02T00:00:00"/>
    <n v="2"/>
    <s v="4114/1586"/>
    <x v="0"/>
    <x v="0"/>
    <s v="25/0,4 hn 2,0 m rakományrögzítő 22712"/>
    <n v="10"/>
    <n v="345.78"/>
    <n v="3457.7999999999997"/>
    <n v="0"/>
    <s v="Ft"/>
    <n v="0"/>
    <n v="1000"/>
    <n v="1000"/>
    <n v="10000"/>
    <n v="10"/>
    <n v="1000"/>
    <x v="3"/>
    <n v="6542.2000000000007"/>
    <s v="n"/>
    <m/>
    <s v=""/>
    <n v="0"/>
  </r>
  <r>
    <x v="415"/>
    <x v="145"/>
    <d v="2026-02-02T00:00:00"/>
    <x v="0"/>
    <d v="2026-02-02T00:00:00"/>
    <n v="2"/>
    <s v="2102/24510"/>
    <x v="3"/>
    <x v="1"/>
    <s v="*M 22 fuvar"/>
    <n v="1"/>
    <n v="3612"/>
    <n v="3612"/>
    <n v="0"/>
    <s v="Ft"/>
    <n v="0"/>
    <n v="3612"/>
    <n v="0"/>
    <n v="0"/>
    <n v="0"/>
    <n v="0"/>
    <x v="3"/>
    <n v="-3612"/>
    <s v="n"/>
    <m/>
    <s v=""/>
    <n v="0"/>
  </r>
  <r>
    <x v="416"/>
    <x v="219"/>
    <d v="2026-02-02T00:00:00"/>
    <x v="0"/>
    <d v="2026-02-02T00:00:00"/>
    <n v="2"/>
    <s v="21213/108"/>
    <x v="2"/>
    <x v="0"/>
    <s v="id 300   4,0 m füles heveder"/>
    <n v="1"/>
    <n v="1648.41"/>
    <n v="1648.41"/>
    <n v="0"/>
    <s v="Ft"/>
    <n v="0"/>
    <n v="7800"/>
    <n v="8700"/>
    <n v="8700"/>
    <n v="13.1"/>
    <n v="1139.7"/>
    <x v="2"/>
    <n v="7051.59"/>
    <s v="i"/>
    <m/>
    <n v="1"/>
    <n v="0"/>
  </r>
  <r>
    <x v="416"/>
    <x v="219"/>
    <d v="2026-02-02T00:00:00"/>
    <x v="0"/>
    <d v="2026-02-02T00:00:00"/>
    <n v="2"/>
    <s v="2151/27915"/>
    <x v="2"/>
    <x v="0"/>
    <s v="120mm hevederből készült heveder élvédő, ID300 3m hosszban"/>
    <n v="2"/>
    <n v="2448.2600000000002"/>
    <n v="4896.5200000000004"/>
    <n v="0"/>
    <s v="Ft"/>
    <n v="0"/>
    <n v="19140"/>
    <n v="19140"/>
    <n v="38280"/>
    <n v="5"/>
    <n v="1914"/>
    <x v="2"/>
    <n v="33383.479999999996"/>
    <s v="i"/>
    <m/>
    <n v="1"/>
    <n v="0"/>
  </r>
  <r>
    <x v="416"/>
    <x v="219"/>
    <d v="2026-02-02T00:00:00"/>
    <x v="0"/>
    <d v="2026-02-02T00:00:00"/>
    <n v="2"/>
    <s v="2102/9734"/>
    <x v="3"/>
    <x v="1"/>
    <s v="*M.22 Fuvar"/>
    <n v="1"/>
    <n v="2364"/>
    <n v="2364"/>
    <n v="0"/>
    <s v="Ft"/>
    <n v="0"/>
    <n v="2364"/>
    <n v="0"/>
    <n v="0"/>
    <n v="0"/>
    <n v="0"/>
    <x v="2"/>
    <n v="-2364"/>
    <s v="i"/>
    <m/>
    <n v="1"/>
    <n v="0"/>
  </r>
  <r>
    <x v="417"/>
    <x v="39"/>
    <d v="2026-02-02T00:00:00"/>
    <x v="0"/>
    <d v="2026-02-02T00:00:00"/>
    <n v="2"/>
    <s v="21211/86"/>
    <x v="2"/>
    <x v="0"/>
    <s v="id 100   1,0 m füles heveder"/>
    <n v="2"/>
    <n v="217.79"/>
    <n v="435.58"/>
    <n v="0"/>
    <s v="Ft"/>
    <n v="0"/>
    <n v="1000"/>
    <n v="1300"/>
    <n v="2600"/>
    <n v="16.920000000000002"/>
    <n v="439.92000000000007"/>
    <x v="5"/>
    <n v="2164.42"/>
    <s v="i"/>
    <m/>
    <n v="1"/>
    <n v="0"/>
  </r>
  <r>
    <x v="417"/>
    <x v="39"/>
    <d v="2026-02-02T00:00:00"/>
    <x v="0"/>
    <d v="2026-02-02T00:00:00"/>
    <n v="2"/>
    <s v="2102/24531"/>
    <x v="3"/>
    <x v="1"/>
    <s v="*M 103 Fuvar"/>
    <n v="1"/>
    <n v="1737"/>
    <n v="1737"/>
    <n v="0"/>
    <s v="Ft"/>
    <n v="0"/>
    <n v="1737"/>
    <n v="1800"/>
    <n v="1800"/>
    <n v="0"/>
    <n v="0"/>
    <x v="5"/>
    <n v="63"/>
    <s v="i"/>
    <m/>
    <n v="1"/>
    <n v="0"/>
  </r>
  <r>
    <x v="418"/>
    <x v="218"/>
    <d v="2026-02-02T00:00:00"/>
    <x v="0"/>
    <d v="2026-02-02T00:00:00"/>
    <n v="2"/>
    <s v="4111/219"/>
    <x v="0"/>
    <x v="0"/>
    <s v="50/2 hh 8 m rakományrögzítő 26188"/>
    <n v="14"/>
    <n v="1478.09"/>
    <n v="20693.259999999998"/>
    <n v="0"/>
    <s v="Ft"/>
    <n v="0"/>
    <n v="4500"/>
    <n v="3120"/>
    <n v="43680"/>
    <n v="0"/>
    <n v="0"/>
    <x v="10"/>
    <n v="22986.74"/>
    <s v="n"/>
    <m/>
    <s v=""/>
    <n v="0"/>
  </r>
  <r>
    <x v="418"/>
    <x v="218"/>
    <d v="2026-02-02T00:00:00"/>
    <x v="0"/>
    <d v="2026-02-02T00:00:00"/>
    <n v="2"/>
    <s v="4111/4097"/>
    <x v="0"/>
    <x v="0"/>
    <s v="25/0,5 hh  6,0 m rakományrögzítő Z"/>
    <n v="12"/>
    <n v="661.42"/>
    <n v="7937.0399999999991"/>
    <n v="0"/>
    <s v="Ft"/>
    <n v="0"/>
    <n v="1560"/>
    <n v="1250"/>
    <n v="15000"/>
    <n v="0"/>
    <n v="0"/>
    <x v="10"/>
    <n v="7062.9600000000009"/>
    <s v="n"/>
    <m/>
    <s v=""/>
    <n v="0"/>
  </r>
  <r>
    <x v="419"/>
    <x v="130"/>
    <d v="2026-02-02T00:00:00"/>
    <x v="0"/>
    <d v="2026-01-30T00:00:00"/>
    <n v="1"/>
    <s v="2511/533"/>
    <x v="10"/>
    <x v="0"/>
    <s v="QC-2A  lemezmegfogó 25 mm"/>
    <n v="2"/>
    <n v="13228.95"/>
    <n v="26457.9"/>
    <n v="0"/>
    <s v="Ft"/>
    <n v="0"/>
    <n v="65800"/>
    <n v="52825"/>
    <n v="105650"/>
    <n v="3.5"/>
    <n v="3697.75"/>
    <x v="8"/>
    <n v="79192.100000000006"/>
    <s v="n"/>
    <m/>
    <s v=""/>
    <n v="0"/>
  </r>
  <r>
    <x v="419"/>
    <x v="130"/>
    <d v="2026-02-02T00:00:00"/>
    <x v="0"/>
    <d v="2026-01-30T00:00:00"/>
    <n v="1"/>
    <s v="23164/1153"/>
    <x v="1"/>
    <x v="0"/>
    <s v="lrg 4 - 425 KRHG - lánc függeszték 2 m 26046"/>
    <n v="1"/>
    <n v="19100.599999999999"/>
    <n v="19100.599999999999"/>
    <n v="0"/>
    <s v="Ft"/>
    <n v="0"/>
    <n v="63600"/>
    <n v="54350"/>
    <n v="54350"/>
    <n v="3.5"/>
    <n v="1902.25"/>
    <x v="8"/>
    <n v="35249.4"/>
    <s v="n"/>
    <m/>
    <s v=""/>
    <n v="0"/>
  </r>
  <r>
    <x v="419"/>
    <x v="130"/>
    <d v="2026-02-02T00:00:00"/>
    <x v="0"/>
    <d v="2026-01-30T00:00:00"/>
    <n v="1"/>
    <s v="2102/2337"/>
    <x v="3"/>
    <x v="1"/>
    <s v="*V.15 Fuvar"/>
    <n v="1"/>
    <n v="3573"/>
    <n v="3573"/>
    <n v="0"/>
    <s v="Ft"/>
    <n v="0"/>
    <n v="3573"/>
    <n v="0"/>
    <n v="0"/>
    <n v="0"/>
    <n v="0"/>
    <x v="8"/>
    <n v="-3573"/>
    <s v="n"/>
    <m/>
    <s v=""/>
    <n v="0"/>
  </r>
  <r>
    <x v="420"/>
    <x v="9"/>
    <d v="2026-02-02T00:00:00"/>
    <x v="0"/>
    <d v="2026-02-02T00:00:00"/>
    <n v="2"/>
    <s v="2101/2588"/>
    <x v="6"/>
    <x v="0"/>
    <s v="Vizsgálati díj melléklet szerint"/>
    <n v="1"/>
    <n v="90300"/>
    <n v="90300"/>
    <n v="0"/>
    <s v="Ft"/>
    <n v="0"/>
    <n v="150500"/>
    <n v="150500"/>
    <n v="150500"/>
    <n v="10"/>
    <n v="15050"/>
    <x v="8"/>
    <n v="60200"/>
    <s v="n"/>
    <m/>
    <s v=""/>
    <n v="0"/>
  </r>
  <r>
    <x v="420"/>
    <x v="9"/>
    <d v="2026-02-02T00:00:00"/>
    <x v="0"/>
    <d v="2026-02-02T00:00:00"/>
    <n v="2"/>
    <s v="2101/12718"/>
    <x v="6"/>
    <x v="0"/>
    <s v="Vizsgálat egyéni védőeszköz/ Testheveder, rögzítőkötél, zuhanásgátló"/>
    <n v="2"/>
    <n v="2280"/>
    <n v="4560"/>
    <n v="0"/>
    <s v="Ft"/>
    <n v="0"/>
    <n v="4470"/>
    <n v="4470"/>
    <n v="8940"/>
    <n v="10"/>
    <n v="894"/>
    <x v="8"/>
    <n v="4380"/>
    <s v="n"/>
    <m/>
    <s v=""/>
    <n v="0"/>
  </r>
  <r>
    <x v="420"/>
    <x v="9"/>
    <d v="2026-02-02T00:00:00"/>
    <x v="0"/>
    <d v="2026-02-02T00:00:00"/>
    <n v="2"/>
    <s v="23131/726"/>
    <x v="1"/>
    <x v="0"/>
    <s v="KTG 7/8  összekötő elem G80"/>
    <n v="1"/>
    <n v="492.29"/>
    <n v="492.29"/>
    <n v="0"/>
    <s v="Ft"/>
    <n v="0"/>
    <n v="1510"/>
    <n v="1510"/>
    <n v="1510"/>
    <n v="5"/>
    <n v="75.5"/>
    <x v="8"/>
    <n v="1017.71"/>
    <s v="n"/>
    <m/>
    <s v=""/>
    <n v="0"/>
  </r>
  <r>
    <x v="420"/>
    <x v="9"/>
    <d v="2026-02-02T00:00:00"/>
    <x v="0"/>
    <d v="2026-02-02T00:00:00"/>
    <n v="2"/>
    <s v="23131/726"/>
    <x v="1"/>
    <x v="0"/>
    <s v="KTG 7/8  összekötő elem G80"/>
    <n v="1"/>
    <n v="492.29"/>
    <n v="492.29"/>
    <n v="0"/>
    <s v="Ft"/>
    <n v="0"/>
    <n v="1510"/>
    <n v="1510"/>
    <n v="1510"/>
    <n v="5"/>
    <n v="75.5"/>
    <x v="8"/>
    <n v="1017.71"/>
    <s v="n"/>
    <m/>
    <s v=""/>
    <n v="0"/>
  </r>
  <r>
    <x v="420"/>
    <x v="9"/>
    <d v="2026-02-02T00:00:00"/>
    <x v="0"/>
    <d v="2026-02-02T00:00:00"/>
    <n v="2"/>
    <s v="2317/631"/>
    <x v="1"/>
    <x v="0"/>
    <s v="10 biztosító lemez /4mm csavarral/"/>
    <n v="1"/>
    <n v="183.65"/>
    <n v="183.65"/>
    <n v="0"/>
    <s v="Ft"/>
    <n v="0"/>
    <n v="1018"/>
    <n v="1018"/>
    <n v="1018"/>
    <n v="5"/>
    <n v="50.9"/>
    <x v="8"/>
    <n v="834.35"/>
    <s v="n"/>
    <m/>
    <s v=""/>
    <n v="0"/>
  </r>
  <r>
    <x v="421"/>
    <x v="178"/>
    <d v="2026-02-02T00:00:00"/>
    <x v="0"/>
    <d v="2026-02-02T00:00:00"/>
    <n v="2"/>
    <s v="2101/26598"/>
    <x v="6"/>
    <x v="0"/>
    <s v="Műszaki vizsgálat gerenda"/>
    <n v="2"/>
    <n v="12000"/>
    <n v="24000"/>
    <n v="0"/>
    <s v="Ft"/>
    <n v="0"/>
    <n v="20000"/>
    <n v="24000"/>
    <n v="48000"/>
    <n v="15"/>
    <n v="7200"/>
    <x v="11"/>
    <n v="24000"/>
    <s v="i"/>
    <m/>
    <n v="1"/>
    <n v="0"/>
  </r>
  <r>
    <x v="421"/>
    <x v="178"/>
    <d v="2026-02-02T00:00:00"/>
    <x v="0"/>
    <d v="2026-02-02T00:00:00"/>
    <n v="2"/>
    <s v="2103/11901"/>
    <x v="14"/>
    <x v="1"/>
    <s v="Kiszállási díj (368km x250.-Ft)"/>
    <n v="1"/>
    <n v="58880"/>
    <n v="58880"/>
    <n v="0"/>
    <s v="Ft"/>
    <n v="0"/>
    <n v="92000"/>
    <n v="92000"/>
    <n v="92000"/>
    <n v="0"/>
    <n v="0"/>
    <x v="11"/>
    <n v="33120"/>
    <s v="i"/>
    <m/>
    <n v="1"/>
    <n v="0"/>
  </r>
  <r>
    <x v="422"/>
    <x v="220"/>
    <d v="2026-01-30T00:00:00"/>
    <x v="1"/>
    <d v="2026-01-21T00:00:00"/>
    <n v="1"/>
    <s v="21112/14"/>
    <x v="2"/>
    <x v="0"/>
    <s v="irs 20   1,5/3  m körkötél"/>
    <n v="2"/>
    <n v="605.70000000000005"/>
    <n v="1211.4000000000001"/>
    <n v="0"/>
    <s v="Ft"/>
    <n v="0"/>
    <n v="3400"/>
    <n v="4400"/>
    <n v="8800"/>
    <n v="16.82"/>
    <n v="1480.16"/>
    <x v="0"/>
    <n v="7588.6"/>
    <s v="n"/>
    <m/>
    <s v=""/>
    <n v="0"/>
  </r>
  <r>
    <x v="422"/>
    <x v="220"/>
    <d v="2026-01-30T00:00:00"/>
    <x v="1"/>
    <d v="2026-01-21T00:00:00"/>
    <n v="1"/>
    <s v="21112/13"/>
    <x v="2"/>
    <x v="0"/>
    <s v="irs 20   1,0/2  m körkötél"/>
    <n v="2"/>
    <n v="420.21"/>
    <n v="840.42"/>
    <n v="0"/>
    <s v="Ft"/>
    <n v="0"/>
    <n v="2600"/>
    <n v="3600"/>
    <n v="7200"/>
    <n v="18.329999999999998"/>
    <n v="1319.76"/>
    <x v="0"/>
    <n v="6359.58"/>
    <s v="n"/>
    <m/>
    <s v=""/>
    <n v="0"/>
  </r>
  <r>
    <x v="422"/>
    <x v="220"/>
    <d v="2026-01-30T00:00:00"/>
    <x v="1"/>
    <d v="2026-01-21T00:00:00"/>
    <n v="1"/>
    <s v="21411/1520"/>
    <x v="2"/>
    <x v="0"/>
    <s v="irg1-20 1,0 m poliészter függeszték 26013"/>
    <n v="1"/>
    <n v="3526.89"/>
    <n v="3526.89"/>
    <n v="0"/>
    <s v="Ft"/>
    <n v="0"/>
    <n v="14400"/>
    <n v="16400"/>
    <n v="16400"/>
    <n v="13.66"/>
    <n v="2240.2399999999998"/>
    <x v="0"/>
    <n v="12873.11"/>
    <s v="n"/>
    <m/>
    <s v=""/>
    <n v="0"/>
  </r>
  <r>
    <x v="423"/>
    <x v="221"/>
    <d v="2026-01-30T00:00:00"/>
    <x v="1"/>
    <d v="2026-01-30T00:00:00"/>
    <n v="1"/>
    <s v="2101/13348"/>
    <x v="6"/>
    <x v="0"/>
    <s v="Egyéni védőeszközök felülvizsgálata"/>
    <n v="32"/>
    <n v="2280"/>
    <n v="72960"/>
    <n v="0"/>
    <s v="Ft"/>
    <n v="0"/>
    <n v="4470"/>
    <n v="4470"/>
    <n v="143040"/>
    <n v="10"/>
    <n v="14304"/>
    <x v="9"/>
    <n v="70080"/>
    <s v="i"/>
    <m/>
    <n v="1"/>
    <n v="0"/>
  </r>
  <r>
    <x v="424"/>
    <x v="221"/>
    <d v="2026-01-30T00:00:00"/>
    <x v="1"/>
    <d v="2026-01-30T00:00:00"/>
    <n v="1"/>
    <s v="2101/13348"/>
    <x v="6"/>
    <x v="0"/>
    <s v="Egyéni védőeszközök felülvizsgálata"/>
    <n v="-32"/>
    <n v="-2280"/>
    <n v="72960"/>
    <n v="0"/>
    <s v="Ft"/>
    <n v="0"/>
    <n v="4470"/>
    <n v="-4470"/>
    <n v="-143040"/>
    <n v="10"/>
    <n v="-14304"/>
    <x v="9"/>
    <n v="-70080"/>
    <s v="n"/>
    <m/>
    <s v=""/>
    <n v="0"/>
  </r>
  <r>
    <x v="425"/>
    <x v="221"/>
    <d v="2026-01-30T00:00:00"/>
    <x v="1"/>
    <d v="2026-01-30T00:00:00"/>
    <n v="1"/>
    <s v="2101/13348"/>
    <x v="6"/>
    <x v="0"/>
    <s v="Egyéni védőeszközök felülvizsgálata"/>
    <n v="32"/>
    <n v="2280"/>
    <n v="72960"/>
    <n v="0"/>
    <s v="Ft"/>
    <n v="0"/>
    <n v="4470"/>
    <n v="4470"/>
    <n v="143040"/>
    <n v="10"/>
    <n v="14304"/>
    <x v="9"/>
    <n v="70080"/>
    <s v="n"/>
    <m/>
    <s v=""/>
    <n v="0"/>
  </r>
  <r>
    <x v="426"/>
    <x v="206"/>
    <d v="2026-01-30T00:00:00"/>
    <x v="1"/>
    <d v="2026-01-27T00:00:00"/>
    <n v="1"/>
    <s v="23112/742"/>
    <x v="1"/>
    <x v="0"/>
    <s v="KLG 20  teherlánc G80 /10db*15szem"/>
    <n v="10"/>
    <n v="6248.43"/>
    <n v="62484.3"/>
    <n v="0"/>
    <s v="Ft"/>
    <n v="0"/>
    <n v="21550"/>
    <n v="21550"/>
    <n v="215500"/>
    <n v="5"/>
    <n v="10775"/>
    <x v="9"/>
    <n v="153015.70000000001"/>
    <s v="n"/>
    <m/>
    <s v=""/>
    <n v="0"/>
  </r>
  <r>
    <x v="427"/>
    <x v="222"/>
    <d v="2026-01-30T00:00:00"/>
    <x v="1"/>
    <d v="2026-01-27T00:00:00"/>
    <n v="1"/>
    <s v="11A11/20882"/>
    <x v="13"/>
    <x v="2"/>
    <s v="Karbantartási anyag emelőasztalhoz (h.o.)"/>
    <n v="0.25"/>
    <n v="1390.84"/>
    <n v="347.71"/>
    <n v="0"/>
    <s v="Ft"/>
    <n v="0"/>
    <n v="2500"/>
    <n v="0"/>
    <n v="0"/>
    <n v="0"/>
    <n v="0"/>
    <x v="9"/>
    <n v="-347.71"/>
    <s v="n"/>
    <m/>
    <s v=""/>
    <n v="0"/>
  </r>
  <r>
    <x v="427"/>
    <x v="222"/>
    <d v="2026-01-30T00:00:00"/>
    <x v="1"/>
    <d v="2026-01-27T00:00:00"/>
    <n v="1"/>
    <s v="2101/17765"/>
    <x v="6"/>
    <x v="0"/>
    <s v="Hidraulikus emelő 20t vizsgálati díj"/>
    <n v="2"/>
    <n v="3300"/>
    <n v="6600"/>
    <n v="0"/>
    <s v="Ft"/>
    <n v="0"/>
    <n v="126170"/>
    <n v="5500"/>
    <n v="11000"/>
    <n v="4.32"/>
    <n v="475.2"/>
    <x v="9"/>
    <n v="4400"/>
    <s v="n"/>
    <m/>
    <s v=""/>
    <n v="0"/>
  </r>
  <r>
    <x v="428"/>
    <x v="222"/>
    <d v="2026-01-30T00:00:00"/>
    <x v="1"/>
    <d v="2026-01-27T00:00:00"/>
    <n v="1"/>
    <s v="11A11/20882"/>
    <x v="13"/>
    <x v="2"/>
    <s v="Karbantartási anyag  (h.o.)"/>
    <n v="0.25"/>
    <n v="1390.84"/>
    <n v="347.71"/>
    <n v="0"/>
    <s v="Ft"/>
    <n v="0"/>
    <n v="2500"/>
    <n v="0"/>
    <n v="0"/>
    <n v="0"/>
    <n v="0"/>
    <x v="9"/>
    <n v="-347.71"/>
    <s v="n"/>
    <m/>
    <s v=""/>
    <n v="0"/>
  </r>
  <r>
    <x v="428"/>
    <x v="222"/>
    <d v="2026-01-30T00:00:00"/>
    <x v="1"/>
    <d v="2026-01-27T00:00:00"/>
    <n v="1"/>
    <s v="2101/17765"/>
    <x v="6"/>
    <x v="0"/>
    <s v="Hidraulikus emelő 20t vizsgálati díj"/>
    <n v="2"/>
    <n v="3300"/>
    <n v="6600"/>
    <n v="0"/>
    <s v="Ft"/>
    <n v="0"/>
    <n v="126170"/>
    <n v="5500"/>
    <n v="11000"/>
    <n v="4.32"/>
    <n v="475.2"/>
    <x v="9"/>
    <n v="4400"/>
    <s v="n"/>
    <m/>
    <s v=""/>
    <n v="0"/>
  </r>
  <r>
    <x v="429"/>
    <x v="223"/>
    <d v="2026-01-30T00:00:00"/>
    <x v="1"/>
    <d v="2026-01-23T00:00:00"/>
    <n v="1"/>
    <s v="2101/27402"/>
    <x v="6"/>
    <x v="0"/>
    <s v="T17 Teherpróba és vizsgálati díj melléklet szerint"/>
    <n v="1"/>
    <n v="48690"/>
    <n v="48690"/>
    <n v="0"/>
    <s v="Ft"/>
    <n v="0"/>
    <n v="81150"/>
    <n v="81150"/>
    <n v="81150"/>
    <n v="10"/>
    <n v="8115"/>
    <x v="0"/>
    <n v="32460"/>
    <s v="i"/>
    <m/>
    <n v="1"/>
    <n v="0"/>
  </r>
  <r>
    <x v="429"/>
    <x v="223"/>
    <d v="2026-01-30T00:00:00"/>
    <x v="1"/>
    <d v="2026-01-23T00:00:00"/>
    <n v="1"/>
    <s v="2103/26837"/>
    <x v="14"/>
    <x v="1"/>
    <s v="T1 Kiszállási díj"/>
    <n v="34"/>
    <n v="150"/>
    <n v="5100"/>
    <n v="0"/>
    <s v="Ft"/>
    <n v="0"/>
    <n v="250"/>
    <n v="250"/>
    <n v="8500"/>
    <n v="0"/>
    <n v="0"/>
    <x v="0"/>
    <n v="3400"/>
    <s v="i"/>
    <m/>
    <n v="1"/>
    <n v="0"/>
  </r>
  <r>
    <x v="430"/>
    <x v="224"/>
    <d v="2026-01-30T00:00:00"/>
    <x v="1"/>
    <d v="2026-01-22T00:00:00"/>
    <n v="1"/>
    <s v="2101/27383"/>
    <x v="6"/>
    <x v="0"/>
    <s v="T7 Teherpróba és vizsgálati díj melléklet szerint"/>
    <n v="1"/>
    <n v="9000"/>
    <n v="9000"/>
    <n v="0"/>
    <s v="Ft"/>
    <n v="0"/>
    <n v="15000"/>
    <n v="15000"/>
    <n v="15000"/>
    <n v="10"/>
    <n v="1500"/>
    <x v="9"/>
    <n v="6000"/>
    <s v="i"/>
    <m/>
    <n v="1"/>
    <n v="0"/>
  </r>
  <r>
    <x v="431"/>
    <x v="91"/>
    <d v="2026-01-30T00:00:00"/>
    <x v="1"/>
    <d v="2026-01-30T00:00:00"/>
    <n v="1"/>
    <s v="23162/3058"/>
    <x v="1"/>
    <x v="0"/>
    <s v="lrg 2 - 425 lánc függeszték 3 m  /4250kg 0-45°, 3150kg 45°-60°/ 26050-26051"/>
    <n v="2"/>
    <n v="13769.3"/>
    <n v="27538.6"/>
    <n v="0"/>
    <s v="Ft"/>
    <n v="0"/>
    <n v="45400"/>
    <n v="46400"/>
    <n v="92800"/>
    <n v="5"/>
    <n v="4640"/>
    <x v="6"/>
    <n v="65261.4"/>
    <s v="n"/>
    <m/>
    <s v=""/>
    <n v="0"/>
  </r>
  <r>
    <x v="431"/>
    <x v="91"/>
    <d v="2026-01-30T00:00:00"/>
    <x v="1"/>
    <d v="2026-01-30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6"/>
    <n v="-1900"/>
    <s v="n"/>
    <m/>
    <s v=""/>
    <n v="0"/>
  </r>
  <r>
    <x v="431"/>
    <x v="91"/>
    <d v="2026-01-30T00:00:00"/>
    <x v="1"/>
    <d v="2026-01-30T00:00:00"/>
    <n v="1"/>
    <s v="23154/10841"/>
    <x v="1"/>
    <x v="0"/>
    <s v="CH-12.5  konténerhorog 12,5T jobbos"/>
    <n v="2"/>
    <n v="8380.1299999999992"/>
    <n v="16760.259999999998"/>
    <n v="0"/>
    <s v="Ft"/>
    <n v="0"/>
    <n v="22280"/>
    <n v="23280"/>
    <n v="46560"/>
    <n v="4.5"/>
    <n v="2095.1999999999998"/>
    <x v="6"/>
    <n v="29799.74"/>
    <s v="n"/>
    <m/>
    <s v=""/>
    <n v="0"/>
  </r>
  <r>
    <x v="431"/>
    <x v="91"/>
    <d v="2026-01-30T00:00:00"/>
    <x v="1"/>
    <d v="2026-01-30T00:00:00"/>
    <n v="1"/>
    <s v="23154/10840"/>
    <x v="1"/>
    <x v="0"/>
    <s v="CH-12.5  konténerhorog  12,5T balos"/>
    <n v="2"/>
    <n v="8475.66"/>
    <n v="16951.32"/>
    <n v="0"/>
    <s v="Ft"/>
    <n v="0"/>
    <n v="22280"/>
    <n v="23280"/>
    <n v="46560"/>
    <n v="4.5"/>
    <n v="2095.1999999999998"/>
    <x v="6"/>
    <n v="29608.68"/>
    <s v="n"/>
    <m/>
    <s v=""/>
    <n v="0"/>
  </r>
  <r>
    <x v="431"/>
    <x v="91"/>
    <d v="2026-01-30T00:00:00"/>
    <x v="1"/>
    <d v="2026-01-30T00:00:00"/>
    <n v="1"/>
    <s v="2102/2432"/>
    <x v="3"/>
    <x v="1"/>
    <s v="*V.19 Fuvar"/>
    <n v="1"/>
    <n v="6314.11"/>
    <n v="6314.11"/>
    <n v="0"/>
    <s v="Ft"/>
    <n v="0"/>
    <n v="6090"/>
    <n v="0"/>
    <n v="0"/>
    <n v="0"/>
    <n v="0"/>
    <x v="6"/>
    <n v="-6314.11"/>
    <s v="n"/>
    <m/>
    <s v=""/>
    <n v="0"/>
  </r>
  <r>
    <x v="432"/>
    <x v="225"/>
    <d v="2026-01-30T00:00:00"/>
    <x v="1"/>
    <d v="2026-01-29T00:00:00"/>
    <n v="1"/>
    <s v=""/>
    <x v="17"/>
    <x v="4"/>
    <s v="Előleg / megrendelés száma: R-014/2026,              CAP 2026/17 megrendelés"/>
    <n v="1"/>
    <n v="0"/>
    <n v="0"/>
    <n v="9950"/>
    <s v="EUR"/>
    <n v="381.57"/>
    <n v="0"/>
    <n v="3796621.5"/>
    <n v="3796621.5"/>
    <n v="0"/>
    <n v="0"/>
    <x v="4"/>
    <n v="3796621.5"/>
    <s v="i"/>
    <n v="1"/>
    <n v="1"/>
    <n v="9950"/>
  </r>
  <r>
    <x v="433"/>
    <x v="226"/>
    <d v="2026-01-30T00:00:00"/>
    <x v="1"/>
    <d v="2026-01-30T00:00:00"/>
    <n v="1"/>
    <s v="1311/457"/>
    <x v="7"/>
    <x v="0"/>
    <s v="GLE 1000 3,0 m kézi láncos emelő"/>
    <n v="1"/>
    <n v="10721.12"/>
    <n v="10721.12"/>
    <n v="0"/>
    <s v="Ft"/>
    <n v="0"/>
    <n v="53750"/>
    <n v="37700"/>
    <n v="37700"/>
    <n v="1"/>
    <n v="377"/>
    <x v="11"/>
    <n v="26978.879999999997"/>
    <s v="n"/>
    <m/>
    <s v=""/>
    <n v="0"/>
  </r>
  <r>
    <x v="433"/>
    <x v="226"/>
    <d v="2026-01-30T00:00:00"/>
    <x v="1"/>
    <d v="2026-01-30T00:00:00"/>
    <n v="1"/>
    <s v="2102/1102"/>
    <x v="3"/>
    <x v="1"/>
    <s v="*V.3 Fuvar"/>
    <n v="1"/>
    <n v="2511"/>
    <n v="2511"/>
    <n v="0"/>
    <s v="Ft"/>
    <n v="0"/>
    <n v="2511"/>
    <n v="2500"/>
    <n v="2500"/>
    <n v="0"/>
    <n v="0"/>
    <x v="11"/>
    <n v="-11"/>
    <s v="n"/>
    <m/>
    <s v=""/>
    <n v="0"/>
  </r>
  <r>
    <x v="434"/>
    <x v="194"/>
    <d v="2026-01-30T00:00:00"/>
    <x v="1"/>
    <d v="2026-01-30T00:00:00"/>
    <n v="1"/>
    <s v="22117/204"/>
    <x v="18"/>
    <x v="0"/>
    <s v="A 22 5,0 m drótkötél /5200 kg/ 152"/>
    <n v="1"/>
    <n v="20301"/>
    <n v="20301"/>
    <n v="0"/>
    <s v="Ft"/>
    <n v="0"/>
    <n v="37285"/>
    <n v="30455"/>
    <n v="30455"/>
    <n v="1"/>
    <n v="304.55"/>
    <x v="8"/>
    <n v="10154"/>
    <s v="i"/>
    <m/>
    <n v="1"/>
    <n v="0"/>
  </r>
  <r>
    <x v="434"/>
    <x v="194"/>
    <d v="2026-01-30T00:00:00"/>
    <x v="1"/>
    <d v="2026-01-30T00:00:00"/>
    <n v="1"/>
    <s v="2102/2336"/>
    <x v="3"/>
    <x v="1"/>
    <s v="*V.14 Fuvar"/>
    <n v="1"/>
    <n v="5119"/>
    <n v="5119"/>
    <n v="0"/>
    <s v="Ft"/>
    <n v="0"/>
    <n v="5119"/>
    <n v="3000"/>
    <n v="3000"/>
    <n v="0"/>
    <n v="0"/>
    <x v="8"/>
    <n v="-2119"/>
    <s v="i"/>
    <m/>
    <n v="1"/>
    <n v="0"/>
  </r>
  <r>
    <x v="435"/>
    <x v="227"/>
    <d v="2026-01-30T00:00:00"/>
    <x v="1"/>
    <d v="2026-01-30T00:00:00"/>
    <n v="1"/>
    <s v="2101/21401"/>
    <x v="6"/>
    <x v="0"/>
    <s v="M18 Fővizsgálati díj megfogók"/>
    <n v="2"/>
    <n v="4020"/>
    <n v="8040"/>
    <n v="0"/>
    <s v="Ft"/>
    <n v="0"/>
    <n v="6700"/>
    <n v="6700"/>
    <n v="13400"/>
    <n v="10"/>
    <n v="1340"/>
    <x v="5"/>
    <n v="5360"/>
    <s v="i"/>
    <m/>
    <n v="1"/>
    <n v="0"/>
  </r>
  <r>
    <x v="435"/>
    <x v="227"/>
    <d v="2026-01-30T00:00:00"/>
    <x v="1"/>
    <d v="2026-01-30T00:00:00"/>
    <n v="1"/>
    <s v="2101/13965"/>
    <x v="6"/>
    <x v="0"/>
    <s v="M12 vizsgálati díj mágnes"/>
    <n v="1"/>
    <n v="960"/>
    <n v="960"/>
    <n v="0"/>
    <s v="Ft"/>
    <n v="0"/>
    <n v="1600"/>
    <n v="1600"/>
    <n v="1600"/>
    <n v="10"/>
    <n v="160"/>
    <x v="5"/>
    <n v="640"/>
    <s v="i"/>
    <m/>
    <n v="1"/>
    <n v="0"/>
  </r>
  <r>
    <x v="435"/>
    <x v="227"/>
    <d v="2026-01-30T00:00:00"/>
    <x v="1"/>
    <d v="2026-01-30T00:00:00"/>
    <n v="1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5"/>
    <n v="4804.96"/>
    <s v="i"/>
    <m/>
    <n v="1"/>
    <n v="0"/>
  </r>
  <r>
    <x v="435"/>
    <x v="227"/>
    <d v="2026-01-30T00:00:00"/>
    <x v="1"/>
    <d v="2026-01-30T00:00:00"/>
    <n v="1"/>
    <s v="25112/2364"/>
    <x v="10"/>
    <x v="0"/>
    <s v="17,18,19,20 500 QCA állópofa komplett"/>
    <n v="2"/>
    <n v="798.04"/>
    <n v="1596.08"/>
    <n v="0"/>
    <s v="Ft"/>
    <n v="0"/>
    <n v="3750"/>
    <n v="3750"/>
    <n v="7500"/>
    <n v="5"/>
    <n v="375"/>
    <x v="5"/>
    <n v="5903.92"/>
    <s v="i"/>
    <m/>
    <n v="1"/>
    <n v="0"/>
  </r>
  <r>
    <x v="435"/>
    <x v="227"/>
    <d v="2026-01-30T00:00:00"/>
    <x v="1"/>
    <d v="2026-01-30T00:00:00"/>
    <n v="1"/>
    <s v="25112/1266"/>
    <x v="10"/>
    <x v="0"/>
    <s v="12,13,14  500 QCA mozgópofa komplett"/>
    <n v="2"/>
    <n v="2640.56"/>
    <n v="5281.12"/>
    <n v="0"/>
    <s v="Ft"/>
    <n v="0"/>
    <n v="14310"/>
    <n v="14310"/>
    <n v="28620"/>
    <n v="5"/>
    <n v="1431"/>
    <x v="5"/>
    <n v="23338.880000000001"/>
    <s v="i"/>
    <m/>
    <n v="1"/>
    <n v="0"/>
  </r>
  <r>
    <x v="436"/>
    <x v="227"/>
    <d v="2026-01-30T00:00:00"/>
    <x v="1"/>
    <d v="2026-01-30T00:00:00"/>
    <n v="1"/>
    <s v="21213/107"/>
    <x v="2"/>
    <x v="0"/>
    <s v="id 300   3,0 m füles heveder"/>
    <n v="5"/>
    <n v="1357.47"/>
    <n v="6787.35"/>
    <n v="0"/>
    <s v="Ft"/>
    <n v="0"/>
    <n v="6200"/>
    <n v="6992"/>
    <n v="34960"/>
    <n v="13.4"/>
    <n v="4684.6400000000003"/>
    <x v="5"/>
    <n v="28172.65"/>
    <s v="i"/>
    <m/>
    <n v="1"/>
    <n v="0"/>
  </r>
  <r>
    <x v="436"/>
    <x v="227"/>
    <d v="2026-01-30T00:00:00"/>
    <x v="1"/>
    <d v="2026-01-30T00:00:00"/>
    <n v="1"/>
    <s v="21213/106"/>
    <x v="2"/>
    <x v="0"/>
    <s v="id 300   2,0 m füles heveder"/>
    <n v="3"/>
    <n v="1037.28"/>
    <n v="3111.84"/>
    <n v="0"/>
    <s v="Ft"/>
    <n v="0"/>
    <n v="4600"/>
    <n v="4900"/>
    <n v="14700"/>
    <n v="11.84"/>
    <n v="1740.48"/>
    <x v="5"/>
    <n v="11588.16"/>
    <s v="i"/>
    <m/>
    <n v="1"/>
    <n v="0"/>
  </r>
  <r>
    <x v="436"/>
    <x v="227"/>
    <d v="2026-01-30T00:00:00"/>
    <x v="1"/>
    <d v="2026-01-30T00:00:00"/>
    <n v="1"/>
    <s v="21212/97"/>
    <x v="2"/>
    <x v="0"/>
    <s v="id 200   2,0 m füles heveder"/>
    <n v="3"/>
    <n v="614.48"/>
    <n v="1843.44"/>
    <n v="0"/>
    <s v="Ft"/>
    <n v="0"/>
    <n v="3000"/>
    <n v="3000"/>
    <n v="9000"/>
    <n v="10"/>
    <n v="900"/>
    <x v="5"/>
    <n v="7156.5599999999995"/>
    <s v="i"/>
    <m/>
    <n v="1"/>
    <n v="0"/>
  </r>
  <r>
    <x v="436"/>
    <x v="227"/>
    <d v="2026-01-30T00:00:00"/>
    <x v="1"/>
    <d v="2026-01-30T00:00:00"/>
    <n v="1"/>
    <s v="21211/86"/>
    <x v="2"/>
    <x v="0"/>
    <s v="id 100   1,0 m füles heveder"/>
    <n v="5"/>
    <n v="217.79"/>
    <n v="1088.95"/>
    <n v="0"/>
    <s v="Ft"/>
    <n v="0"/>
    <n v="1000"/>
    <n v="1200"/>
    <n v="6000"/>
    <n v="15"/>
    <n v="900"/>
    <x v="5"/>
    <n v="4911.05"/>
    <s v="i"/>
    <m/>
    <n v="1"/>
    <n v="0"/>
  </r>
  <r>
    <x v="436"/>
    <x v="227"/>
    <d v="2026-01-30T00:00:00"/>
    <x v="1"/>
    <d v="2026-01-30T00:00:00"/>
    <n v="1"/>
    <s v="22112/27987"/>
    <x v="18"/>
    <x v="0"/>
    <s v="A 12 0,755 m drótkötél"/>
    <n v="4"/>
    <n v="2893"/>
    <n v="11572"/>
    <n v="0"/>
    <s v="Ft"/>
    <n v="0"/>
    <n v="4825"/>
    <n v="6200"/>
    <n v="24800"/>
    <n v="12.76"/>
    <n v="3164.48"/>
    <x v="5"/>
    <n v="13228"/>
    <s v="i"/>
    <m/>
    <n v="1"/>
    <n v="0"/>
  </r>
  <r>
    <x v="436"/>
    <x v="227"/>
    <d v="2026-01-30T00:00:00"/>
    <x v="1"/>
    <d v="2026-01-30T00:00:00"/>
    <n v="1"/>
    <s v="2102/7140"/>
    <x v="3"/>
    <x v="1"/>
    <s v="*M.15 Fuvar"/>
    <n v="1"/>
    <n v="3256"/>
    <n v="3256"/>
    <n v="0"/>
    <s v="Ft"/>
    <n v="0"/>
    <n v="3256"/>
    <n v="0"/>
    <n v="0"/>
    <n v="0"/>
    <n v="0"/>
    <x v="5"/>
    <n v="-3256"/>
    <s v="i"/>
    <m/>
    <n v="1"/>
    <n v="0"/>
  </r>
  <r>
    <x v="437"/>
    <x v="228"/>
    <d v="2026-01-30T00:00:00"/>
    <x v="1"/>
    <d v="2026-01-30T00:00:00"/>
    <n v="1"/>
    <s v="2101/18186"/>
    <x v="6"/>
    <x v="0"/>
    <s v="Visszahúzható tipusú zuhanásgátló"/>
    <n v="2"/>
    <n v="6144"/>
    <n v="12288"/>
    <n v="0"/>
    <s v="Ft"/>
    <n v="0"/>
    <n v="11870"/>
    <n v="11870"/>
    <n v="23740"/>
    <n v="10"/>
    <n v="2374"/>
    <x v="6"/>
    <n v="11452"/>
    <s v="i"/>
    <m/>
    <n v="1"/>
    <n v="0"/>
  </r>
  <r>
    <x v="437"/>
    <x v="228"/>
    <d v="2026-01-30T00:00:00"/>
    <x v="1"/>
    <d v="2026-01-30T00:00:00"/>
    <n v="1"/>
    <s v="2102/2697"/>
    <x v="3"/>
    <x v="1"/>
    <s v="*V.21 Fuvar"/>
    <n v="1"/>
    <n v="2148"/>
    <n v="2148"/>
    <n v="0"/>
    <s v="Ft"/>
    <n v="0"/>
    <n v="2148"/>
    <n v="2148"/>
    <n v="2148"/>
    <n v="0"/>
    <n v="0"/>
    <x v="6"/>
    <n v="0"/>
    <s v="i"/>
    <m/>
    <n v="1"/>
    <n v="0"/>
  </r>
  <r>
    <x v="438"/>
    <x v="227"/>
    <d v="2026-01-30T00:00:00"/>
    <x v="1"/>
    <d v="2026-01-30T00:00:00"/>
    <n v="1"/>
    <s v="2612/15275"/>
    <x v="16"/>
    <x v="0"/>
    <s v="KME 300 C  emelőmágnes 300 kg"/>
    <n v="1"/>
    <n v="35434.47"/>
    <n v="35434.47"/>
    <n v="0"/>
    <s v="Ft"/>
    <n v="0"/>
    <n v="170000"/>
    <n v="102800"/>
    <n v="102800"/>
    <n v="1.47"/>
    <n v="1511.16"/>
    <x v="5"/>
    <n v="67365.53"/>
    <s v="i"/>
    <m/>
    <n v="1"/>
    <n v="0"/>
  </r>
  <r>
    <x v="438"/>
    <x v="227"/>
    <d v="2026-01-30T00:00:00"/>
    <x v="1"/>
    <d v="2026-01-30T00:00:00"/>
    <n v="1"/>
    <s v="2102/24510"/>
    <x v="3"/>
    <x v="1"/>
    <s v="*M 22 fuvar"/>
    <n v="1"/>
    <n v="6248"/>
    <n v="6248"/>
    <n v="0"/>
    <s v="Ft"/>
    <n v="0"/>
    <n v="6248"/>
    <n v="3000"/>
    <n v="3000"/>
    <n v="0"/>
    <n v="0"/>
    <x v="5"/>
    <n v="-3248"/>
    <s v="i"/>
    <m/>
    <n v="1"/>
    <n v="0"/>
  </r>
  <r>
    <x v="439"/>
    <x v="75"/>
    <d v="2026-01-30T00:00:00"/>
    <x v="1"/>
    <d v="2026-01-30T00:00:00"/>
    <n v="1"/>
    <s v="21212/95"/>
    <x v="2"/>
    <x v="0"/>
    <s v="id 200   1,5 m füles heveder ök."/>
    <n v="40"/>
    <n v="613.37"/>
    <n v="24534.799999999999"/>
    <n v="0"/>
    <s v="Ft"/>
    <n v="0"/>
    <n v="3000"/>
    <n v="3420"/>
    <n v="136800"/>
    <n v="13.68"/>
    <n v="18714.240000000002"/>
    <x v="5"/>
    <n v="112265.2"/>
    <s v="i"/>
    <m/>
    <n v="1"/>
    <n v="0"/>
  </r>
  <r>
    <x v="439"/>
    <x v="75"/>
    <d v="2026-01-30T00:00:00"/>
    <x v="1"/>
    <d v="2026-01-30T00:00:00"/>
    <n v="1"/>
    <s v="2102/24796"/>
    <x v="3"/>
    <x v="1"/>
    <s v="*M.108 Fuvar"/>
    <n v="1"/>
    <n v="3584"/>
    <n v="3584"/>
    <n v="0"/>
    <s v="Ft"/>
    <n v="0"/>
    <n v="3584"/>
    <n v="0"/>
    <n v="0"/>
    <n v="0"/>
    <n v="0"/>
    <x v="5"/>
    <n v="-3584"/>
    <s v="i"/>
    <m/>
    <n v="1"/>
    <n v="0"/>
  </r>
  <r>
    <x v="440"/>
    <x v="145"/>
    <d v="2026-01-30T00:00:00"/>
    <x v="1"/>
    <d v="2026-01-30T00:00:00"/>
    <n v="1"/>
    <s v="22116/4366"/>
    <x v="18"/>
    <x v="0"/>
    <s v="A 20 5,0 m drótkötél 30cm-es füllel"/>
    <n v="2"/>
    <n v="18951"/>
    <n v="37902"/>
    <n v="0"/>
    <s v="Ft"/>
    <n v="0"/>
    <n v="31585"/>
    <n v="34500"/>
    <n v="69000"/>
    <n v="7.96"/>
    <n v="5492.4"/>
    <x v="3"/>
    <n v="31098"/>
    <s v="n"/>
    <m/>
    <s v=""/>
    <n v="0"/>
  </r>
  <r>
    <x v="440"/>
    <x v="145"/>
    <d v="2026-01-30T00:00:00"/>
    <x v="1"/>
    <d v="2026-01-30T00:00:00"/>
    <n v="1"/>
    <s v="2102/3253"/>
    <x v="3"/>
    <x v="1"/>
    <s v="*M.12 Fuvar"/>
    <n v="1"/>
    <n v="2772"/>
    <n v="2772"/>
    <n v="0"/>
    <s v="Ft"/>
    <n v="0"/>
    <n v="2772"/>
    <n v="3000"/>
    <n v="3000"/>
    <n v="0"/>
    <n v="0"/>
    <x v="3"/>
    <n v="228"/>
    <s v="n"/>
    <m/>
    <s v=""/>
    <n v="0"/>
  </r>
  <r>
    <x v="441"/>
    <x v="74"/>
    <d v="2026-01-30T00:00:00"/>
    <x v="1"/>
    <d v="2026-01-30T00:00:00"/>
    <n v="1"/>
    <s v=""/>
    <x v="17"/>
    <x v="4"/>
    <s v="Előleg / megrendelés száma: R-013/2026,              Rendelésszám: 20416372,"/>
    <n v="1"/>
    <n v="0"/>
    <n v="0"/>
    <n v="2569.5"/>
    <s v="EUR"/>
    <n v="381.86"/>
    <n v="0"/>
    <n v="981190.75"/>
    <n v="981190.75"/>
    <n v="0"/>
    <n v="0"/>
    <x v="6"/>
    <n v="981190.75"/>
    <s v="i"/>
    <n v="1"/>
    <n v="1"/>
    <n v="2569.5"/>
  </r>
  <r>
    <x v="442"/>
    <x v="229"/>
    <d v="2026-01-30T00:00:00"/>
    <x v="1"/>
    <d v="2026-01-23T00:00:00"/>
    <n v="1"/>
    <s v="2101/27381"/>
    <x v="6"/>
    <x v="0"/>
    <s v="T5 Teherpróba és vizsgálati díj melléklet szerint"/>
    <n v="1"/>
    <n v="55440"/>
    <n v="55440"/>
    <n v="0"/>
    <s v="Ft"/>
    <n v="0"/>
    <n v="92400"/>
    <n v="92400"/>
    <n v="92400"/>
    <n v="10"/>
    <n v="9240"/>
    <x v="9"/>
    <n v="36960"/>
    <s v="i"/>
    <m/>
    <n v="1"/>
    <n v="0"/>
  </r>
  <r>
    <x v="442"/>
    <x v="229"/>
    <d v="2026-01-30T00:00:00"/>
    <x v="1"/>
    <d v="2026-01-23T00:00:00"/>
    <n v="1"/>
    <s v="2103/26837"/>
    <x v="14"/>
    <x v="1"/>
    <s v="T1 Kiszállási díj"/>
    <n v="90"/>
    <n v="150"/>
    <n v="13500"/>
    <n v="0"/>
    <s v="Ft"/>
    <n v="0"/>
    <n v="250"/>
    <n v="250"/>
    <n v="22500"/>
    <n v="0"/>
    <n v="0"/>
    <x v="9"/>
    <n v="9000"/>
    <s v="i"/>
    <m/>
    <n v="1"/>
    <n v="0"/>
  </r>
  <r>
    <x v="443"/>
    <x v="187"/>
    <d v="2026-01-30T00:00:00"/>
    <x v="1"/>
    <d v="2026-01-29T00:00:00"/>
    <n v="1"/>
    <s v="2101/27973"/>
    <x v="6"/>
    <x v="0"/>
    <s v="T22 Teherpróba és vizsgálati díj melléklet szerint"/>
    <n v="1"/>
    <n v="21330"/>
    <n v="21330"/>
    <n v="0"/>
    <s v="Ft"/>
    <n v="0"/>
    <n v="35550"/>
    <n v="35550"/>
    <n v="35550"/>
    <n v="10"/>
    <n v="3555"/>
    <x v="9"/>
    <n v="14220"/>
    <s v="n"/>
    <m/>
    <s v=""/>
    <n v="0"/>
  </r>
  <r>
    <x v="444"/>
    <x v="187"/>
    <d v="2026-01-30T00:00:00"/>
    <x v="1"/>
    <d v="2026-01-21T00:00:00"/>
    <n v="1"/>
    <s v="2101/27384"/>
    <x v="6"/>
    <x v="0"/>
    <s v="T8 Teherpróba és vizsgálati díj melléklet szerint Monor FAUN"/>
    <n v="1"/>
    <n v="64740"/>
    <n v="64740"/>
    <n v="0"/>
    <s v="Ft"/>
    <n v="0"/>
    <n v="107900"/>
    <n v="107900"/>
    <n v="107900"/>
    <n v="10"/>
    <n v="10790"/>
    <x v="9"/>
    <n v="43160"/>
    <s v="n"/>
    <m/>
    <s v=""/>
    <n v="0"/>
  </r>
  <r>
    <x v="444"/>
    <x v="187"/>
    <d v="2026-01-30T00:00:00"/>
    <x v="1"/>
    <d v="2026-01-21T00:00:00"/>
    <n v="1"/>
    <s v="2101/27382"/>
    <x v="6"/>
    <x v="0"/>
    <s v="T6 Teherpróba és vizsgálati díj melléklet szerint Monor"/>
    <n v="1"/>
    <n v="322410"/>
    <n v="322410"/>
    <n v="0"/>
    <s v="Ft"/>
    <n v="0"/>
    <n v="537350"/>
    <n v="537350"/>
    <n v="537350"/>
    <n v="10"/>
    <n v="53735"/>
    <x v="9"/>
    <n v="214940"/>
    <s v="n"/>
    <m/>
    <s v=""/>
    <n v="0"/>
  </r>
  <r>
    <x v="444"/>
    <x v="187"/>
    <d v="2026-01-30T00:00:00"/>
    <x v="1"/>
    <d v="2026-01-21T00:00:00"/>
    <n v="1"/>
    <s v="2103/26837"/>
    <x v="14"/>
    <x v="1"/>
    <s v="T1 Kiszállási díj (2 nap)"/>
    <n v="176"/>
    <n v="150"/>
    <n v="26400"/>
    <n v="0"/>
    <s v="Ft"/>
    <n v="0"/>
    <n v="250"/>
    <n v="250"/>
    <n v="44000"/>
    <n v="0"/>
    <n v="0"/>
    <x v="9"/>
    <n v="17600"/>
    <s v="n"/>
    <m/>
    <s v=""/>
    <n v="0"/>
  </r>
  <r>
    <x v="444"/>
    <x v="187"/>
    <d v="2026-01-30T00:00:00"/>
    <x v="1"/>
    <d v="2026-01-21T00:00:00"/>
    <n v="1"/>
    <s v="2327/9367"/>
    <x v="1"/>
    <x v="0"/>
    <s v="SFGW 10 kiakadásgátló"/>
    <n v="5"/>
    <n v="1418.13"/>
    <n v="7090.6500000000005"/>
    <n v="0"/>
    <s v="Ft"/>
    <n v="0"/>
    <n v="2950"/>
    <n v="2950"/>
    <n v="14750"/>
    <n v="5"/>
    <n v="737.5"/>
    <x v="9"/>
    <n v="7659.3499999999995"/>
    <s v="n"/>
    <m/>
    <s v=""/>
    <n v="0"/>
  </r>
  <r>
    <x v="444"/>
    <x v="187"/>
    <d v="2026-01-30T00:00:00"/>
    <x v="1"/>
    <d v="2026-01-21T00:00:00"/>
    <n v="1"/>
    <s v="2317/751"/>
    <x v="1"/>
    <x v="0"/>
    <s v="RLSP 10-8 biztosító csap"/>
    <n v="17"/>
    <n v="145.46"/>
    <n v="2472.8200000000002"/>
    <n v="0"/>
    <s v="Ft"/>
    <n v="0"/>
    <n v="820"/>
    <n v="820"/>
    <n v="13940"/>
    <n v="5"/>
    <n v="697"/>
    <x v="9"/>
    <n v="11467.18"/>
    <s v="n"/>
    <m/>
    <s v=""/>
    <n v="0"/>
  </r>
  <r>
    <x v="444"/>
    <x v="187"/>
    <d v="2026-01-30T00:00:00"/>
    <x v="1"/>
    <d v="2026-01-21T00:00:00"/>
    <n v="1"/>
    <s v="2327/10191"/>
    <x v="1"/>
    <x v="0"/>
    <s v="PSG 10 RLS bizt.csap"/>
    <n v="2"/>
    <n v="525.54"/>
    <n v="1051.08"/>
    <n v="0"/>
    <s v="Ft"/>
    <n v="0"/>
    <n v="1080"/>
    <n v="1080"/>
    <n v="2160"/>
    <n v="5"/>
    <n v="108"/>
    <x v="9"/>
    <n v="1108.92"/>
    <s v="n"/>
    <m/>
    <s v=""/>
    <n v="0"/>
  </r>
  <r>
    <x v="444"/>
    <x v="187"/>
    <d v="2026-01-30T00:00:00"/>
    <x v="1"/>
    <d v="2026-01-21T00:00:00"/>
    <n v="1"/>
    <s v="23141/5284"/>
    <x v="1"/>
    <x v="0"/>
    <s v="PKLGB  10 visszarövidítő horog biztosítóval G 80"/>
    <n v="1"/>
    <n v="1488.96"/>
    <n v="1488.96"/>
    <n v="0"/>
    <s v="Ft"/>
    <n v="0"/>
    <n v="4275"/>
    <n v="4275"/>
    <n v="4275"/>
    <n v="5"/>
    <n v="213.75"/>
    <x v="9"/>
    <n v="2786.04"/>
    <s v="n"/>
    <m/>
    <s v=""/>
    <n v="0"/>
  </r>
  <r>
    <x v="444"/>
    <x v="187"/>
    <d v="2026-01-30T00:00:00"/>
    <x v="1"/>
    <d v="2026-01-21T00:00:00"/>
    <n v="1"/>
    <s v="23131/726"/>
    <x v="1"/>
    <x v="0"/>
    <s v="KTG 7/8  összekötő elem G80"/>
    <n v="3"/>
    <n v="492.29"/>
    <n v="1476.8700000000001"/>
    <n v="0"/>
    <s v="Ft"/>
    <n v="0"/>
    <n v="1510"/>
    <n v="1510"/>
    <n v="4530"/>
    <n v="5"/>
    <n v="226.5"/>
    <x v="9"/>
    <n v="3053.13"/>
    <s v="n"/>
    <m/>
    <s v=""/>
    <n v="0"/>
  </r>
  <r>
    <x v="444"/>
    <x v="187"/>
    <d v="2026-01-30T00:00:00"/>
    <x v="1"/>
    <d v="2026-01-21T00:00:00"/>
    <n v="1"/>
    <s v="23131/725"/>
    <x v="1"/>
    <x v="0"/>
    <s v="KTG 6 összekötő elem G80"/>
    <n v="1"/>
    <n v="356.31"/>
    <n v="356.31"/>
    <n v="0"/>
    <s v="Ft"/>
    <n v="0"/>
    <n v="1290"/>
    <n v="1290"/>
    <n v="1290"/>
    <n v="5"/>
    <n v="64.5"/>
    <x v="9"/>
    <n v="933.69"/>
    <s v="n"/>
    <m/>
    <s v=""/>
    <n v="0"/>
  </r>
  <r>
    <x v="444"/>
    <x v="187"/>
    <d v="2026-01-30T00:00:00"/>
    <x v="1"/>
    <d v="2026-01-21T00:00:00"/>
    <n v="1"/>
    <s v="23131/719"/>
    <x v="1"/>
    <x v="0"/>
    <s v="KTG 10  összekötő elem G80"/>
    <n v="9"/>
    <n v="590.29999999999995"/>
    <n v="5312.7"/>
    <n v="0"/>
    <s v="Ft"/>
    <n v="0"/>
    <n v="1760"/>
    <n v="1760"/>
    <n v="15840"/>
    <n v="5"/>
    <n v="792"/>
    <x v="9"/>
    <n v="10527.3"/>
    <s v="n"/>
    <m/>
    <s v=""/>
    <n v="0"/>
  </r>
  <r>
    <x v="444"/>
    <x v="187"/>
    <d v="2026-01-30T00:00:00"/>
    <x v="1"/>
    <d v="2026-01-21T00:00:00"/>
    <n v="1"/>
    <s v="23151/669"/>
    <x v="1"/>
    <x v="0"/>
    <s v="KHLG 10 láncos horog G80"/>
    <n v="3"/>
    <n v="1047.22"/>
    <n v="3141.66"/>
    <n v="0"/>
    <s v="Ft"/>
    <n v="0"/>
    <n v="3520"/>
    <n v="3520"/>
    <n v="10560"/>
    <n v="5"/>
    <n v="528"/>
    <x v="9"/>
    <n v="7418.34"/>
    <s v="n"/>
    <m/>
    <s v=""/>
    <n v="0"/>
  </r>
  <r>
    <x v="444"/>
    <x v="187"/>
    <d v="2026-01-30T00:00:00"/>
    <x v="1"/>
    <d v="2026-01-21T00:00:00"/>
    <n v="1"/>
    <s v="2104/982"/>
    <x v="5"/>
    <x v="1"/>
    <s v="Javítási rezsi óradíj"/>
    <n v="4"/>
    <n v="7195.04"/>
    <n v="28780.16"/>
    <n v="0"/>
    <s v="Ft"/>
    <n v="0"/>
    <n v="12000"/>
    <n v="12000"/>
    <n v="48000"/>
    <n v="0"/>
    <n v="0"/>
    <x v="9"/>
    <n v="19219.84"/>
    <s v="n"/>
    <m/>
    <s v=""/>
    <n v="0"/>
  </r>
  <r>
    <x v="444"/>
    <x v="187"/>
    <d v="2026-01-30T00:00:00"/>
    <x v="1"/>
    <d v="2026-01-21T00:00:00"/>
    <n v="1"/>
    <s v="2317/4454"/>
    <x v="1"/>
    <x v="0"/>
    <s v="Alutábla  RLS BAU"/>
    <n v="21"/>
    <n v="165.41"/>
    <n v="3473.61"/>
    <n v="0"/>
    <s v="Ft"/>
    <n v="0"/>
    <n v="960"/>
    <n v="960"/>
    <n v="20160"/>
    <n v="5"/>
    <n v="1008"/>
    <x v="9"/>
    <n v="16686.39"/>
    <s v="n"/>
    <m/>
    <s v=""/>
    <n v="0"/>
  </r>
  <r>
    <x v="444"/>
    <x v="187"/>
    <d v="2026-01-30T00:00:00"/>
    <x v="1"/>
    <d v="2026-01-21T00:00:00"/>
    <n v="1"/>
    <s v="2317/25172"/>
    <x v="1"/>
    <x v="0"/>
    <s v="Alutábla  RLS 10"/>
    <n v="57"/>
    <n v="164.3"/>
    <n v="9365.1"/>
    <n v="0"/>
    <s v="Ft"/>
    <n v="0"/>
    <n v="960"/>
    <n v="960"/>
    <n v="54720"/>
    <n v="5"/>
    <n v="2736"/>
    <x v="9"/>
    <n v="45354.9"/>
    <s v="n"/>
    <m/>
    <s v=""/>
    <n v="0"/>
  </r>
  <r>
    <x v="444"/>
    <x v="187"/>
    <d v="2026-01-30T00:00:00"/>
    <x v="1"/>
    <d v="2026-01-21T00:00:00"/>
    <n v="1"/>
    <s v="2317/636"/>
    <x v="1"/>
    <x v="0"/>
    <s v="8,0 biztosító lemez"/>
    <n v="16"/>
    <n v="169.33"/>
    <n v="2709.28"/>
    <n v="0"/>
    <s v="Ft"/>
    <n v="0"/>
    <n v="890"/>
    <n v="890"/>
    <n v="14240"/>
    <n v="5"/>
    <n v="712"/>
    <x v="9"/>
    <n v="11530.72"/>
    <s v="n"/>
    <m/>
    <s v=""/>
    <n v="0"/>
  </r>
  <r>
    <x v="444"/>
    <x v="187"/>
    <d v="2026-01-30T00:00:00"/>
    <x v="1"/>
    <d v="2026-01-21T00:00:00"/>
    <n v="1"/>
    <s v="2317/567"/>
    <x v="1"/>
    <x v="0"/>
    <s v="234 ágú  adattábla"/>
    <n v="2"/>
    <n v="243.71"/>
    <n v="487.42"/>
    <n v="0"/>
    <s v="Ft"/>
    <n v="0"/>
    <n v="1485"/>
    <n v="1485"/>
    <n v="2970"/>
    <n v="5"/>
    <n v="148.5"/>
    <x v="9"/>
    <n v="2482.58"/>
    <s v="n"/>
    <m/>
    <s v=""/>
    <n v="0"/>
  </r>
  <r>
    <x v="444"/>
    <x v="187"/>
    <d v="2026-01-30T00:00:00"/>
    <x v="1"/>
    <d v="2026-01-21T00:00:00"/>
    <n v="1"/>
    <s v="2317/632"/>
    <x v="1"/>
    <x v="0"/>
    <s v="13 biztosító lemez"/>
    <n v="12"/>
    <n v="256.18"/>
    <n v="3074.16"/>
    <n v="0"/>
    <s v="Ft"/>
    <n v="0"/>
    <n v="1340"/>
    <n v="1340"/>
    <n v="16080"/>
    <n v="5"/>
    <n v="804"/>
    <x v="9"/>
    <n v="13005.84"/>
    <s v="n"/>
    <m/>
    <s v=""/>
    <n v="0"/>
  </r>
  <r>
    <x v="444"/>
    <x v="187"/>
    <d v="2026-01-30T00:00:00"/>
    <x v="1"/>
    <d v="2026-01-21T00:00:00"/>
    <n v="1"/>
    <s v="2317/631"/>
    <x v="1"/>
    <x v="0"/>
    <s v="10 biztosító lemez /4mm csavarral/"/>
    <n v="46"/>
    <n v="183.65"/>
    <n v="8447.9"/>
    <n v="0"/>
    <s v="Ft"/>
    <n v="0"/>
    <n v="1018"/>
    <n v="1018"/>
    <n v="46828"/>
    <n v="5"/>
    <n v="2341.4"/>
    <x v="9"/>
    <n v="38380.1"/>
    <s v="n"/>
    <m/>
    <s v=""/>
    <n v="0"/>
  </r>
  <r>
    <x v="445"/>
    <x v="12"/>
    <d v="2026-01-30T00:00:00"/>
    <x v="1"/>
    <d v="2026-01-29T00:00:00"/>
    <n v="1"/>
    <s v="2101/18944"/>
    <x v="6"/>
    <x v="0"/>
    <s v="Vizsgálat visszahúzható tipusú zuhanásgátló"/>
    <n v="1"/>
    <n v="6144"/>
    <n v="6144"/>
    <n v="0"/>
    <s v="Ft"/>
    <n v="0"/>
    <n v="11870"/>
    <n v="11870"/>
    <n v="11870"/>
    <n v="10"/>
    <n v="1187"/>
    <x v="6"/>
    <n v="5726"/>
    <s v="i"/>
    <m/>
    <n v="1"/>
    <n v="0"/>
  </r>
  <r>
    <x v="445"/>
    <x v="12"/>
    <d v="2026-01-30T00:00:00"/>
    <x v="1"/>
    <d v="2026-01-29T00:00:00"/>
    <n v="1"/>
    <s v="2101/12718"/>
    <x v="6"/>
    <x v="0"/>
    <s v="Vizsgálat egyéni védőeszköz/ Testheveder, rögzítőkötél, zuhanásgátló"/>
    <n v="13"/>
    <n v="2280"/>
    <n v="29640"/>
    <n v="0"/>
    <s v="Ft"/>
    <n v="0"/>
    <n v="4470"/>
    <n v="4470"/>
    <n v="58110"/>
    <n v="10"/>
    <n v="5811"/>
    <x v="6"/>
    <n v="28470"/>
    <s v="i"/>
    <m/>
    <n v="1"/>
    <n v="0"/>
  </r>
  <r>
    <x v="446"/>
    <x v="28"/>
    <d v="2026-01-30T00:00:00"/>
    <x v="1"/>
    <d v="2026-01-08T00:00:00"/>
    <n v="1"/>
    <s v="2101/27378"/>
    <x v="6"/>
    <x v="0"/>
    <s v="T2 Teherpróba és vizsgálati díj melléklet szerint"/>
    <n v="1"/>
    <n v="23400"/>
    <n v="23400"/>
    <n v="0"/>
    <s v="Ft"/>
    <n v="0"/>
    <n v="39000"/>
    <n v="39000"/>
    <n v="39000"/>
    <n v="10"/>
    <n v="3900"/>
    <x v="0"/>
    <n v="15600"/>
    <s v="i"/>
    <m/>
    <n v="1"/>
    <n v="0"/>
  </r>
  <r>
    <x v="446"/>
    <x v="28"/>
    <d v="2026-01-30T00:00:00"/>
    <x v="1"/>
    <d v="2026-01-08T00:00:00"/>
    <n v="1"/>
    <s v="2103/27151"/>
    <x v="14"/>
    <x v="1"/>
    <s v="T Kiszállási díj"/>
    <n v="1"/>
    <n v="5100"/>
    <n v="5100"/>
    <n v="0"/>
    <s v="Ft"/>
    <n v="0"/>
    <n v="8500"/>
    <n v="7616"/>
    <n v="7616"/>
    <n v="0"/>
    <n v="0"/>
    <x v="0"/>
    <n v="2516"/>
    <s v="i"/>
    <m/>
    <n v="1"/>
    <n v="0"/>
  </r>
  <r>
    <x v="446"/>
    <x v="28"/>
    <d v="2026-01-30T00:00:00"/>
    <x v="1"/>
    <d v="2026-01-08T00:00:00"/>
    <n v="1"/>
    <s v="2317/751"/>
    <x v="1"/>
    <x v="0"/>
    <s v="RLSP 10-8 biztosító csap"/>
    <n v="2"/>
    <n v="145.46"/>
    <n v="290.92"/>
    <n v="0"/>
    <s v="Ft"/>
    <n v="0"/>
    <n v="820"/>
    <n v="738"/>
    <n v="1476"/>
    <n v="2.5"/>
    <n v="36.9"/>
    <x v="0"/>
    <n v="1185.08"/>
    <s v="i"/>
    <m/>
    <n v="1"/>
    <n v="0"/>
  </r>
  <r>
    <x v="446"/>
    <x v="28"/>
    <d v="2026-01-30T00:00:00"/>
    <x v="1"/>
    <d v="2026-01-08T00:00:00"/>
    <n v="1"/>
    <s v="23151/669"/>
    <x v="1"/>
    <x v="0"/>
    <s v="KHLG 10 láncos horog G80"/>
    <n v="2"/>
    <n v="1047.22"/>
    <n v="2094.44"/>
    <n v="0"/>
    <s v="Ft"/>
    <n v="0"/>
    <n v="3520"/>
    <n v="2816"/>
    <n v="5632"/>
    <n v="1.66"/>
    <n v="93.491199999999992"/>
    <x v="0"/>
    <n v="3537.56"/>
    <s v="i"/>
    <m/>
    <n v="1"/>
    <n v="0"/>
  </r>
  <r>
    <x v="446"/>
    <x v="28"/>
    <d v="2026-01-30T00:00:00"/>
    <x v="1"/>
    <d v="2026-01-08T00:00:00"/>
    <n v="1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0"/>
    <n v="4804.96"/>
    <s v="i"/>
    <m/>
    <n v="1"/>
    <n v="0"/>
  </r>
  <r>
    <x v="446"/>
    <x v="28"/>
    <d v="2026-01-30T00:00:00"/>
    <x v="1"/>
    <d v="2026-01-08T00:00:00"/>
    <n v="1"/>
    <s v="2317/25172"/>
    <x v="1"/>
    <x v="0"/>
    <s v="Alutábla  RLS 10"/>
    <n v="26"/>
    <n v="164.3"/>
    <n v="4271.8"/>
    <n v="0"/>
    <s v="Ft"/>
    <n v="0"/>
    <n v="960"/>
    <n v="864"/>
    <n v="22464"/>
    <n v="2.5"/>
    <n v="561.6"/>
    <x v="0"/>
    <n v="18192.2"/>
    <s v="i"/>
    <m/>
    <n v="1"/>
    <n v="0"/>
  </r>
  <r>
    <x v="446"/>
    <x v="28"/>
    <d v="2026-01-30T00:00:00"/>
    <x v="1"/>
    <d v="2026-01-08T00:00:00"/>
    <n v="1"/>
    <s v="2317/632"/>
    <x v="1"/>
    <x v="0"/>
    <s v="13 biztosító lemez"/>
    <n v="3"/>
    <n v="256.18"/>
    <n v="768.54"/>
    <n v="0"/>
    <s v="Ft"/>
    <n v="0"/>
    <n v="1340"/>
    <n v="1460"/>
    <n v="4380"/>
    <n v="7.88"/>
    <n v="345.14400000000001"/>
    <x v="0"/>
    <n v="3611.46"/>
    <s v="i"/>
    <m/>
    <n v="1"/>
    <n v="0"/>
  </r>
  <r>
    <x v="446"/>
    <x v="28"/>
    <d v="2026-01-30T00:00:00"/>
    <x v="1"/>
    <d v="2026-01-08T00:00:00"/>
    <n v="1"/>
    <s v="2317/631"/>
    <x v="1"/>
    <x v="0"/>
    <s v="10 biztosító lemez /4mm csavarral/"/>
    <n v="8"/>
    <n v="183.65"/>
    <n v="1469.2"/>
    <n v="0"/>
    <s v="Ft"/>
    <n v="0"/>
    <n v="1018"/>
    <n v="1233"/>
    <n v="9864"/>
    <n v="11.1"/>
    <n v="1094.904"/>
    <x v="0"/>
    <n v="8394.7999999999993"/>
    <s v="i"/>
    <m/>
    <n v="1"/>
    <n v="0"/>
  </r>
  <r>
    <x v="447"/>
    <x v="28"/>
    <d v="2026-01-30T00:00:00"/>
    <x v="1"/>
    <d v="2026-01-08T00:00:00"/>
    <n v="1"/>
    <s v="2101/27403"/>
    <x v="6"/>
    <x v="0"/>
    <s v="T18 Teherpróba és vizsgálati díj melléklet szerint"/>
    <n v="1"/>
    <n v="18000"/>
    <n v="18000"/>
    <n v="0"/>
    <s v="Ft"/>
    <n v="0"/>
    <n v="30000"/>
    <n v="30000"/>
    <n v="30000"/>
    <n v="10"/>
    <n v="3000"/>
    <x v="0"/>
    <n v="12000"/>
    <s v="i"/>
    <m/>
    <n v="1"/>
    <n v="0"/>
  </r>
  <r>
    <x v="447"/>
    <x v="28"/>
    <d v="2026-01-30T00:00:00"/>
    <x v="1"/>
    <d v="2026-01-08T00:00:00"/>
    <n v="1"/>
    <s v="2317/25172"/>
    <x v="1"/>
    <x v="0"/>
    <s v="Alutábla  RLS 10"/>
    <n v="20"/>
    <n v="164.3"/>
    <n v="3286"/>
    <n v="0"/>
    <s v="Ft"/>
    <n v="0"/>
    <n v="960"/>
    <n v="864"/>
    <n v="17280"/>
    <n v="2.5"/>
    <n v="432"/>
    <x v="0"/>
    <n v="13994"/>
    <s v="i"/>
    <m/>
    <n v="1"/>
    <n v="0"/>
  </r>
  <r>
    <x v="447"/>
    <x v="28"/>
    <d v="2026-01-30T00:00:00"/>
    <x v="1"/>
    <d v="2026-01-08T00:00:00"/>
    <n v="1"/>
    <s v="2317/631"/>
    <x v="1"/>
    <x v="0"/>
    <s v="10 biztosító lemez /4mm csavarral/"/>
    <n v="1"/>
    <n v="183.65"/>
    <n v="183.65"/>
    <n v="0"/>
    <s v="Ft"/>
    <n v="0"/>
    <n v="1018"/>
    <n v="1233"/>
    <n v="1233"/>
    <n v="11.1"/>
    <n v="136.863"/>
    <x v="0"/>
    <n v="1049.3499999999999"/>
    <s v="i"/>
    <m/>
    <n v="1"/>
    <n v="0"/>
  </r>
  <r>
    <x v="448"/>
    <x v="28"/>
    <d v="2026-01-30T00:00:00"/>
    <x v="1"/>
    <d v="2026-01-08T00:00:00"/>
    <n v="1"/>
    <s v="2101/27391"/>
    <x v="6"/>
    <x v="0"/>
    <s v="T15 Teherpróba és vizsgálati díj melléklet szerint"/>
    <n v="1"/>
    <n v="20700"/>
    <n v="20700"/>
    <n v="0"/>
    <s v="Ft"/>
    <n v="0"/>
    <n v="34500"/>
    <n v="34500"/>
    <n v="34500"/>
    <n v="10"/>
    <n v="3450"/>
    <x v="0"/>
    <n v="13800"/>
    <s v="i"/>
    <m/>
    <n v="1"/>
    <n v="0"/>
  </r>
  <r>
    <x v="448"/>
    <x v="28"/>
    <d v="2026-01-30T00:00:00"/>
    <x v="1"/>
    <d v="2026-01-08T00:00:00"/>
    <n v="1"/>
    <s v="2327/9367"/>
    <x v="1"/>
    <x v="0"/>
    <s v="SFGW 10 kiakadásgátló"/>
    <n v="1"/>
    <n v="1418.13"/>
    <n v="1418.13"/>
    <n v="0"/>
    <s v="Ft"/>
    <n v="0"/>
    <n v="2950"/>
    <n v="2610"/>
    <n v="2610"/>
    <n v="2.12"/>
    <n v="55.332000000000008"/>
    <x v="0"/>
    <n v="1191.8699999999999"/>
    <s v="i"/>
    <m/>
    <n v="1"/>
    <n v="0"/>
  </r>
  <r>
    <x v="448"/>
    <x v="28"/>
    <d v="2026-01-30T00:00:00"/>
    <x v="1"/>
    <d v="2026-01-08T00:00:00"/>
    <n v="1"/>
    <s v="2317/751"/>
    <x v="1"/>
    <x v="0"/>
    <s v="RLSP 10-8 biztosító csap"/>
    <n v="2"/>
    <n v="145.46"/>
    <n v="290.92"/>
    <n v="0"/>
    <s v="Ft"/>
    <n v="0"/>
    <n v="820"/>
    <n v="738"/>
    <n v="1476"/>
    <n v="2.5"/>
    <n v="36.9"/>
    <x v="0"/>
    <n v="1185.08"/>
    <s v="i"/>
    <m/>
    <n v="1"/>
    <n v="0"/>
  </r>
  <r>
    <x v="448"/>
    <x v="28"/>
    <d v="2026-01-30T00:00:00"/>
    <x v="1"/>
    <d v="2026-01-08T00:00:00"/>
    <n v="1"/>
    <s v="2317/25172"/>
    <x v="1"/>
    <x v="0"/>
    <s v="Alutábla  RLS 10"/>
    <n v="23"/>
    <n v="164.3"/>
    <n v="3778.9"/>
    <n v="0"/>
    <s v="Ft"/>
    <n v="0"/>
    <n v="960"/>
    <n v="864"/>
    <n v="19872"/>
    <n v="2.5"/>
    <n v="496.8"/>
    <x v="0"/>
    <n v="16093.1"/>
    <s v="i"/>
    <m/>
    <n v="1"/>
    <n v="0"/>
  </r>
  <r>
    <x v="448"/>
    <x v="28"/>
    <d v="2026-01-30T00:00:00"/>
    <x v="1"/>
    <d v="2026-01-08T00:00:00"/>
    <n v="1"/>
    <s v="2317/632"/>
    <x v="1"/>
    <x v="0"/>
    <s v="13 biztosító lemez"/>
    <n v="3"/>
    <n v="256.18"/>
    <n v="768.54"/>
    <n v="0"/>
    <s v="Ft"/>
    <n v="0"/>
    <n v="1340"/>
    <n v="1460"/>
    <n v="4380"/>
    <n v="7.88"/>
    <n v="345.14400000000001"/>
    <x v="0"/>
    <n v="3611.46"/>
    <s v="i"/>
    <m/>
    <n v="1"/>
    <n v="0"/>
  </r>
  <r>
    <x v="448"/>
    <x v="28"/>
    <d v="2026-01-30T00:00:00"/>
    <x v="1"/>
    <d v="2026-01-08T00:00:00"/>
    <n v="1"/>
    <s v="2317/631"/>
    <x v="1"/>
    <x v="0"/>
    <s v="10 biztosító lemez /4mm csavarral/"/>
    <n v="2"/>
    <n v="183.65"/>
    <n v="367.3"/>
    <n v="0"/>
    <s v="Ft"/>
    <n v="0"/>
    <n v="1018"/>
    <n v="1233"/>
    <n v="2466"/>
    <n v="11.1"/>
    <n v="273.726"/>
    <x v="0"/>
    <n v="2098.6999999999998"/>
    <s v="i"/>
    <m/>
    <n v="1"/>
    <n v="0"/>
  </r>
  <r>
    <x v="449"/>
    <x v="28"/>
    <d v="2026-01-30T00:00:00"/>
    <x v="1"/>
    <d v="2026-01-08T00:00:00"/>
    <n v="1"/>
    <s v="2101/27390"/>
    <x v="6"/>
    <x v="0"/>
    <s v="T14 Teherpróba és vizsgálati díj melléklet szerint"/>
    <n v="1"/>
    <n v="21600"/>
    <n v="21600"/>
    <n v="0"/>
    <s v="Ft"/>
    <n v="0"/>
    <n v="36000"/>
    <n v="36000"/>
    <n v="36000"/>
    <n v="10"/>
    <n v="3600"/>
    <x v="0"/>
    <n v="14400"/>
    <s v="i"/>
    <m/>
    <n v="1"/>
    <n v="0"/>
  </r>
  <r>
    <x v="449"/>
    <x v="28"/>
    <d v="2026-01-30T00:00:00"/>
    <x v="1"/>
    <d v="2026-01-08T00:00:00"/>
    <n v="1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0"/>
    <n v="4804.96"/>
    <s v="i"/>
    <m/>
    <n v="1"/>
    <n v="0"/>
  </r>
  <r>
    <x v="449"/>
    <x v="28"/>
    <d v="2026-01-30T00:00:00"/>
    <x v="1"/>
    <d v="2026-01-08T00:00:00"/>
    <n v="1"/>
    <s v="2317/25172"/>
    <x v="1"/>
    <x v="0"/>
    <s v="Alutábla  RLS 10"/>
    <n v="24"/>
    <n v="164.3"/>
    <n v="3943.2000000000003"/>
    <n v="0"/>
    <s v="Ft"/>
    <n v="0"/>
    <n v="960"/>
    <n v="864"/>
    <n v="20736"/>
    <n v="2.5"/>
    <n v="518.4"/>
    <x v="0"/>
    <n v="16792.8"/>
    <s v="i"/>
    <m/>
    <n v="1"/>
    <n v="0"/>
  </r>
  <r>
    <x v="449"/>
    <x v="28"/>
    <d v="2026-01-30T00:00:00"/>
    <x v="1"/>
    <d v="2026-01-08T00:00:00"/>
    <n v="1"/>
    <s v="2317/632"/>
    <x v="1"/>
    <x v="0"/>
    <s v="13 biztosító lemez"/>
    <n v="10"/>
    <n v="256.18"/>
    <n v="2561.8000000000002"/>
    <n v="0"/>
    <s v="Ft"/>
    <n v="0"/>
    <n v="1340"/>
    <n v="1460"/>
    <n v="14600"/>
    <n v="7.88"/>
    <n v="1150.48"/>
    <x v="0"/>
    <n v="12038.2"/>
    <s v="i"/>
    <m/>
    <n v="1"/>
    <n v="0"/>
  </r>
  <r>
    <x v="449"/>
    <x v="28"/>
    <d v="2026-01-30T00:00:00"/>
    <x v="1"/>
    <d v="2026-01-08T00:00:00"/>
    <n v="1"/>
    <s v="2317/631"/>
    <x v="1"/>
    <x v="0"/>
    <s v="10 biztosító lemez /4mm csavarral/"/>
    <n v="4"/>
    <n v="183.65"/>
    <n v="734.6"/>
    <n v="0"/>
    <s v="Ft"/>
    <n v="0"/>
    <n v="1018"/>
    <n v="1233"/>
    <n v="4932"/>
    <n v="11.1"/>
    <n v="547.452"/>
    <x v="0"/>
    <n v="4197.3999999999996"/>
    <s v="i"/>
    <m/>
    <n v="1"/>
    <n v="0"/>
  </r>
  <r>
    <x v="450"/>
    <x v="28"/>
    <d v="2026-01-30T00:00:00"/>
    <x v="1"/>
    <d v="2026-01-08T00:00:00"/>
    <n v="1"/>
    <s v="2101/27390"/>
    <x v="6"/>
    <x v="0"/>
    <s v="T14 Teherpróba és vizsgálati díj melléklet szerint"/>
    <n v="1"/>
    <n v="21600"/>
    <n v="21600"/>
    <n v="0"/>
    <s v="Ft"/>
    <n v="0"/>
    <n v="36000"/>
    <n v="36000"/>
    <n v="36000"/>
    <n v="10"/>
    <n v="3600"/>
    <x v="0"/>
    <n v="14400"/>
    <s v="i"/>
    <m/>
    <n v="1"/>
    <n v="0"/>
  </r>
  <r>
    <x v="450"/>
    <x v="28"/>
    <d v="2026-01-30T00:00:00"/>
    <x v="1"/>
    <d v="2026-01-08T00:00:00"/>
    <n v="1"/>
    <s v="2317/751"/>
    <x v="1"/>
    <x v="0"/>
    <s v="RLSP 10-8 biztosító csap"/>
    <n v="2"/>
    <n v="145.46"/>
    <n v="290.92"/>
    <n v="0"/>
    <s v="Ft"/>
    <n v="0"/>
    <n v="820"/>
    <n v="738"/>
    <n v="1476"/>
    <n v="2.5"/>
    <n v="36.9"/>
    <x v="0"/>
    <n v="1185.08"/>
    <s v="i"/>
    <m/>
    <n v="1"/>
    <n v="0"/>
  </r>
  <r>
    <x v="450"/>
    <x v="28"/>
    <d v="2026-01-30T00:00:00"/>
    <x v="1"/>
    <d v="2026-01-08T00:00:00"/>
    <n v="1"/>
    <s v="23141/5284"/>
    <x v="1"/>
    <x v="0"/>
    <s v="PKLGB  10 visszarövidítő horog biztosítóval G 80"/>
    <n v="2"/>
    <n v="1488.96"/>
    <n v="2977.92"/>
    <n v="0"/>
    <s v="Ft"/>
    <n v="0"/>
    <n v="4275"/>
    <n v="3848"/>
    <n v="7696"/>
    <n v="3.33"/>
    <n v="256.27679999999998"/>
    <x v="0"/>
    <n v="4718.08"/>
    <s v="i"/>
    <m/>
    <n v="1"/>
    <n v="0"/>
  </r>
  <r>
    <x v="450"/>
    <x v="28"/>
    <d v="2026-01-30T00:00:00"/>
    <x v="1"/>
    <d v="2026-01-08T00:00:00"/>
    <n v="1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0"/>
    <n v="4804.96"/>
    <s v="i"/>
    <m/>
    <n v="1"/>
    <n v="0"/>
  </r>
  <r>
    <x v="450"/>
    <x v="28"/>
    <d v="2026-01-30T00:00:00"/>
    <x v="1"/>
    <d v="2026-01-08T00:00:00"/>
    <n v="1"/>
    <s v="2317/25172"/>
    <x v="1"/>
    <x v="0"/>
    <s v="Alutábla  RLS 10"/>
    <n v="24"/>
    <n v="164.3"/>
    <n v="3943.2000000000003"/>
    <n v="0"/>
    <s v="Ft"/>
    <n v="0"/>
    <n v="960"/>
    <n v="864"/>
    <n v="20736"/>
    <n v="2.5"/>
    <n v="518.4"/>
    <x v="0"/>
    <n v="16792.8"/>
    <s v="i"/>
    <m/>
    <n v="1"/>
    <n v="0"/>
  </r>
  <r>
    <x v="450"/>
    <x v="28"/>
    <d v="2026-01-30T00:00:00"/>
    <x v="1"/>
    <d v="2026-01-08T00:00:00"/>
    <n v="1"/>
    <s v="2317/631"/>
    <x v="1"/>
    <x v="0"/>
    <s v="10 biztosító lemez /4mm csavarral/"/>
    <n v="5"/>
    <n v="183.65"/>
    <n v="918.25"/>
    <n v="0"/>
    <s v="Ft"/>
    <n v="0"/>
    <n v="1018"/>
    <n v="1233"/>
    <n v="6165"/>
    <n v="11.1"/>
    <n v="684.31500000000005"/>
    <x v="0"/>
    <n v="5246.75"/>
    <s v="i"/>
    <m/>
    <n v="1"/>
    <n v="0"/>
  </r>
  <r>
    <x v="451"/>
    <x v="28"/>
    <d v="2026-01-30T00:00:00"/>
    <x v="1"/>
    <d v="2026-01-15T00:00:00"/>
    <n v="1"/>
    <s v="2101/27389"/>
    <x v="6"/>
    <x v="0"/>
    <s v="T13 Teherpróba és vizsgálati díj melléklet szerint"/>
    <n v="1"/>
    <n v="22500"/>
    <n v="22500"/>
    <n v="0"/>
    <s v="Ft"/>
    <n v="0"/>
    <n v="37500"/>
    <n v="37500"/>
    <n v="37500"/>
    <n v="10"/>
    <n v="3750"/>
    <x v="0"/>
    <n v="15000"/>
    <s v="i"/>
    <m/>
    <n v="1"/>
    <n v="0"/>
  </r>
  <r>
    <x v="451"/>
    <x v="28"/>
    <d v="2026-01-30T00:00:00"/>
    <x v="1"/>
    <d v="2026-01-15T00:00:00"/>
    <n v="1"/>
    <s v="2103/27151"/>
    <x v="14"/>
    <x v="1"/>
    <s v="T Kiszállási díj"/>
    <n v="1"/>
    <n v="5100"/>
    <n v="5100"/>
    <n v="0"/>
    <s v="Ft"/>
    <n v="0"/>
    <n v="8500"/>
    <n v="7616"/>
    <n v="7616"/>
    <n v="0"/>
    <n v="0"/>
    <x v="0"/>
    <n v="2516"/>
    <s v="i"/>
    <m/>
    <n v="1"/>
    <n v="0"/>
  </r>
  <r>
    <x v="451"/>
    <x v="28"/>
    <d v="2026-01-30T00:00:00"/>
    <x v="1"/>
    <d v="2026-01-15T00:00:00"/>
    <n v="1"/>
    <s v="2317/25172"/>
    <x v="1"/>
    <x v="0"/>
    <s v="Alutábla  RLS 10"/>
    <n v="25"/>
    <n v="164.3"/>
    <n v="4107.5"/>
    <n v="0"/>
    <s v="Ft"/>
    <n v="0"/>
    <n v="960"/>
    <n v="864"/>
    <n v="21600"/>
    <n v="2.5"/>
    <n v="540"/>
    <x v="0"/>
    <n v="17492.5"/>
    <s v="i"/>
    <m/>
    <n v="1"/>
    <n v="0"/>
  </r>
  <r>
    <x v="451"/>
    <x v="28"/>
    <d v="2026-01-30T00:00:00"/>
    <x v="1"/>
    <d v="2026-01-15T00:00:00"/>
    <n v="1"/>
    <s v="2317/631"/>
    <x v="1"/>
    <x v="0"/>
    <s v="10 biztosító lemez /4mm csavarral/"/>
    <n v="4"/>
    <n v="183.65"/>
    <n v="734.6"/>
    <n v="0"/>
    <s v="Ft"/>
    <n v="0"/>
    <n v="1018"/>
    <n v="1233"/>
    <n v="4932"/>
    <n v="11.1"/>
    <n v="547.452"/>
    <x v="0"/>
    <n v="4197.3999999999996"/>
    <s v="i"/>
    <m/>
    <n v="1"/>
    <n v="0"/>
  </r>
  <r>
    <x v="452"/>
    <x v="28"/>
    <d v="2026-01-30T00:00:00"/>
    <x v="1"/>
    <d v="2026-01-23T00:00:00"/>
    <n v="1"/>
    <s v="2101/27386"/>
    <x v="6"/>
    <x v="0"/>
    <s v="T10 Teherpróba és vizsgálati díj melléklet szerint"/>
    <n v="1"/>
    <n v="5400"/>
    <n v="5400"/>
    <n v="0"/>
    <s v="Ft"/>
    <n v="0"/>
    <n v="9000"/>
    <n v="9000"/>
    <n v="9000"/>
    <n v="10"/>
    <n v="900"/>
    <x v="0"/>
    <n v="3600"/>
    <s v="i"/>
    <m/>
    <n v="1"/>
    <n v="0"/>
  </r>
  <r>
    <x v="452"/>
    <x v="28"/>
    <d v="2026-01-30T00:00:00"/>
    <x v="1"/>
    <d v="2026-01-23T00:00:00"/>
    <n v="1"/>
    <s v="2103/27151"/>
    <x v="14"/>
    <x v="1"/>
    <s v="T Kiszállási díj"/>
    <n v="1"/>
    <n v="5100"/>
    <n v="5100"/>
    <n v="0"/>
    <s v="Ft"/>
    <n v="0"/>
    <n v="8500"/>
    <n v="7616"/>
    <n v="7616"/>
    <n v="0"/>
    <n v="0"/>
    <x v="0"/>
    <n v="2516"/>
    <s v="i"/>
    <m/>
    <n v="1"/>
    <n v="0"/>
  </r>
  <r>
    <x v="452"/>
    <x v="28"/>
    <d v="2026-01-30T00:00:00"/>
    <x v="1"/>
    <d v="2026-01-23T00:00:00"/>
    <n v="1"/>
    <s v="2317/25172"/>
    <x v="1"/>
    <x v="0"/>
    <s v="Alutábla  RLS 10"/>
    <n v="6"/>
    <n v="164.3"/>
    <n v="985.80000000000007"/>
    <n v="0"/>
    <s v="Ft"/>
    <n v="0"/>
    <n v="960"/>
    <n v="864"/>
    <n v="5184"/>
    <n v="2.5"/>
    <n v="129.6"/>
    <x v="0"/>
    <n v="4198.2"/>
    <s v="i"/>
    <m/>
    <n v="1"/>
    <n v="0"/>
  </r>
  <r>
    <x v="453"/>
    <x v="28"/>
    <d v="2026-01-30T00:00:00"/>
    <x v="1"/>
    <d v="2026-01-23T00:00:00"/>
    <n v="1"/>
    <s v="2101/27377"/>
    <x v="6"/>
    <x v="0"/>
    <s v="T1 Teherpróba és vizsgálati díj melléklet szerint"/>
    <n v="1"/>
    <n v="23160"/>
    <n v="23160"/>
    <n v="0"/>
    <s v="Ft"/>
    <n v="0"/>
    <n v="38600"/>
    <n v="38600"/>
    <n v="38600"/>
    <n v="10"/>
    <n v="3860"/>
    <x v="0"/>
    <n v="15440"/>
    <s v="i"/>
    <m/>
    <n v="1"/>
    <n v="0"/>
  </r>
  <r>
    <x v="453"/>
    <x v="28"/>
    <d v="2026-01-30T00:00:00"/>
    <x v="1"/>
    <d v="2026-01-23T00:00:00"/>
    <n v="1"/>
    <s v="2317/25172"/>
    <x v="1"/>
    <x v="0"/>
    <s v="Alutábla  RLS 10"/>
    <n v="25"/>
    <n v="164.3"/>
    <n v="4107.5"/>
    <n v="0"/>
    <s v="Ft"/>
    <n v="0"/>
    <n v="960"/>
    <n v="864"/>
    <n v="21600"/>
    <n v="2.5"/>
    <n v="540"/>
    <x v="0"/>
    <n v="17492.5"/>
    <s v="i"/>
    <m/>
    <n v="1"/>
    <n v="0"/>
  </r>
  <r>
    <x v="454"/>
    <x v="8"/>
    <d v="2026-01-30T00:00:00"/>
    <x v="1"/>
    <d v="2026-01-30T00:00:00"/>
    <n v="1"/>
    <s v="2101/27429"/>
    <x v="6"/>
    <x v="0"/>
    <s v="T20 Teherpróba és vizsgálati díj melléklet szerint 01.16. Raktár"/>
    <n v="1"/>
    <n v="11760"/>
    <n v="11760"/>
    <n v="0"/>
    <s v="Ft"/>
    <n v="0"/>
    <n v="19600"/>
    <n v="19600"/>
    <n v="19600"/>
    <n v="10"/>
    <n v="1960"/>
    <x v="0"/>
    <n v="7840"/>
    <s v="i"/>
    <m/>
    <n v="1"/>
    <n v="0"/>
  </r>
  <r>
    <x v="454"/>
    <x v="8"/>
    <d v="2026-01-30T00:00:00"/>
    <x v="1"/>
    <d v="2026-01-30T00:00:00"/>
    <n v="1"/>
    <s v="2101/27378"/>
    <x v="6"/>
    <x v="0"/>
    <s v="T2 Teherpróba és vizsgálati díj melléklet szerint 01.16 1433"/>
    <n v="1"/>
    <n v="20580"/>
    <n v="20580"/>
    <n v="0"/>
    <s v="Ft"/>
    <n v="0"/>
    <n v="34300"/>
    <n v="34300"/>
    <n v="34300"/>
    <n v="10"/>
    <n v="3430"/>
    <x v="0"/>
    <n v="13720"/>
    <s v="i"/>
    <m/>
    <n v="1"/>
    <n v="0"/>
  </r>
  <r>
    <x v="454"/>
    <x v="8"/>
    <d v="2026-01-30T00:00:00"/>
    <x v="1"/>
    <d v="2026-01-30T00:00:00"/>
    <n v="1"/>
    <s v="2101/27404"/>
    <x v="6"/>
    <x v="0"/>
    <s v="T19 Teherpróba és vizsgálati díj melléklet szerint 01.16 1310"/>
    <n v="1"/>
    <n v="17160"/>
    <n v="17160"/>
    <n v="0"/>
    <s v="Ft"/>
    <n v="0"/>
    <n v="28600"/>
    <n v="28600"/>
    <n v="28600"/>
    <n v="10"/>
    <n v="2860"/>
    <x v="0"/>
    <n v="11440"/>
    <s v="i"/>
    <m/>
    <n v="1"/>
    <n v="0"/>
  </r>
  <r>
    <x v="454"/>
    <x v="8"/>
    <d v="2026-01-30T00:00:00"/>
    <x v="1"/>
    <d v="2026-01-30T00:00:00"/>
    <n v="1"/>
    <s v="2101/27403"/>
    <x v="6"/>
    <x v="0"/>
    <s v="T18 Teherpróba és vizsgálati díj melléklet szerint 01.13. Raktár"/>
    <n v="1"/>
    <n v="38220"/>
    <n v="38220"/>
    <n v="0"/>
    <s v="Ft"/>
    <n v="0"/>
    <n v="63700"/>
    <n v="63700"/>
    <n v="63700"/>
    <n v="10"/>
    <n v="6370"/>
    <x v="0"/>
    <n v="25480"/>
    <s v="i"/>
    <m/>
    <n v="1"/>
    <n v="0"/>
  </r>
  <r>
    <x v="454"/>
    <x v="8"/>
    <d v="2026-01-30T00:00:00"/>
    <x v="1"/>
    <d v="2026-01-30T00:00:00"/>
    <n v="1"/>
    <s v="2101/27402"/>
    <x v="6"/>
    <x v="0"/>
    <s v="T17 Teherpróba és vizsgálati díj melléklet szerint 01.13. 1430"/>
    <n v="1"/>
    <n v="7200"/>
    <n v="7200"/>
    <n v="0"/>
    <s v="Ft"/>
    <n v="0"/>
    <n v="12000"/>
    <n v="12000"/>
    <n v="12000"/>
    <n v="10"/>
    <n v="1200"/>
    <x v="0"/>
    <n v="4800"/>
    <s v="i"/>
    <m/>
    <n v="1"/>
    <n v="0"/>
  </r>
  <r>
    <x v="454"/>
    <x v="8"/>
    <d v="2026-01-30T00:00:00"/>
    <x v="1"/>
    <d v="2026-01-30T00:00:00"/>
    <n v="1"/>
    <s v="2101/27392"/>
    <x v="6"/>
    <x v="0"/>
    <s v="T16 Teherpróba és vizsgálati díj melléklet szerint 01.13. 1249"/>
    <n v="1"/>
    <n v="8820"/>
    <n v="8820"/>
    <n v="0"/>
    <s v="Ft"/>
    <n v="0"/>
    <n v="14700"/>
    <n v="14700"/>
    <n v="14700"/>
    <n v="10"/>
    <n v="1470"/>
    <x v="0"/>
    <n v="5880"/>
    <s v="i"/>
    <m/>
    <n v="1"/>
    <n v="0"/>
  </r>
  <r>
    <x v="454"/>
    <x v="8"/>
    <d v="2026-01-30T00:00:00"/>
    <x v="1"/>
    <d v="2026-01-30T00:00:00"/>
    <n v="1"/>
    <s v="2101/27391"/>
    <x v="6"/>
    <x v="0"/>
    <s v="T15 Teherpróba és vizsgálati díj melléklet szerint 01.16. 1361"/>
    <n v="1"/>
    <n v="14700"/>
    <n v="14700"/>
    <n v="0"/>
    <s v="Ft"/>
    <n v="0"/>
    <n v="24500"/>
    <n v="24500"/>
    <n v="24500"/>
    <n v="10"/>
    <n v="2450"/>
    <x v="0"/>
    <n v="9800"/>
    <s v="i"/>
    <m/>
    <n v="1"/>
    <n v="0"/>
  </r>
  <r>
    <x v="454"/>
    <x v="8"/>
    <d v="2026-01-30T00:00:00"/>
    <x v="1"/>
    <d v="2026-01-30T00:00:00"/>
    <n v="1"/>
    <s v="2101/27391"/>
    <x v="6"/>
    <x v="0"/>
    <s v="T15 Teherpróba és vizsgálati díj melléklet szerint 01.13. 1310"/>
    <n v="1"/>
    <n v="14700"/>
    <n v="14700"/>
    <n v="0"/>
    <s v="Ft"/>
    <n v="0"/>
    <n v="24500"/>
    <n v="24500"/>
    <n v="24500"/>
    <n v="10"/>
    <n v="2450"/>
    <x v="0"/>
    <n v="9800"/>
    <s v="i"/>
    <m/>
    <n v="1"/>
    <n v="0"/>
  </r>
  <r>
    <x v="454"/>
    <x v="8"/>
    <d v="2026-01-30T00:00:00"/>
    <x v="1"/>
    <d v="2026-01-30T00:00:00"/>
    <n v="1"/>
    <s v="2101/27391"/>
    <x v="6"/>
    <x v="0"/>
    <s v="T15 Teherpróba és vizsgálati díj melléklet szerint 01.13 1250"/>
    <n v="1"/>
    <n v="14700"/>
    <n v="14700"/>
    <n v="0"/>
    <s v="Ft"/>
    <n v="0"/>
    <n v="24500"/>
    <n v="24500"/>
    <n v="24500"/>
    <n v="10"/>
    <n v="2450"/>
    <x v="0"/>
    <n v="9800"/>
    <s v="i"/>
    <m/>
    <n v="1"/>
    <n v="0"/>
  </r>
  <r>
    <x v="454"/>
    <x v="8"/>
    <d v="2026-01-30T00:00:00"/>
    <x v="1"/>
    <d v="2026-01-30T00:00:00"/>
    <n v="1"/>
    <s v="2101/27391"/>
    <x v="6"/>
    <x v="0"/>
    <s v="T15 Teherpróba és vizsgálati díj melléklet szerint 01.12. 1358"/>
    <n v="1"/>
    <n v="14700"/>
    <n v="14700"/>
    <n v="0"/>
    <s v="Ft"/>
    <n v="0"/>
    <n v="24500"/>
    <n v="24500"/>
    <n v="24500"/>
    <n v="10"/>
    <n v="2450"/>
    <x v="0"/>
    <n v="9800"/>
    <s v="i"/>
    <m/>
    <n v="1"/>
    <n v="0"/>
  </r>
  <r>
    <x v="454"/>
    <x v="8"/>
    <d v="2026-01-30T00:00:00"/>
    <x v="1"/>
    <d v="2026-01-30T00:00:00"/>
    <n v="1"/>
    <s v="2101/27391"/>
    <x v="6"/>
    <x v="0"/>
    <s v="T15 Teherpróba és vizsgálati díj melléklet szerint 01.12. 1307"/>
    <n v="1"/>
    <n v="14700"/>
    <n v="14700"/>
    <n v="0"/>
    <s v="Ft"/>
    <n v="0"/>
    <n v="24500"/>
    <n v="24500"/>
    <n v="24500"/>
    <n v="10"/>
    <n v="2450"/>
    <x v="0"/>
    <n v="9800"/>
    <s v="i"/>
    <m/>
    <n v="1"/>
    <n v="0"/>
  </r>
  <r>
    <x v="454"/>
    <x v="8"/>
    <d v="2026-01-30T00:00:00"/>
    <x v="1"/>
    <d v="2026-01-30T00:00:00"/>
    <n v="1"/>
    <s v="2101/27390"/>
    <x v="6"/>
    <x v="0"/>
    <s v="T14 Teherpróba és vizsgálati díj melléklet szerint 01.09. 1403"/>
    <n v="1"/>
    <n v="25500"/>
    <n v="25500"/>
    <n v="0"/>
    <s v="Ft"/>
    <n v="0"/>
    <n v="42500"/>
    <n v="42500"/>
    <n v="42500"/>
    <n v="10"/>
    <n v="4250"/>
    <x v="0"/>
    <n v="17000"/>
    <s v="i"/>
    <m/>
    <n v="1"/>
    <n v="0"/>
  </r>
  <r>
    <x v="454"/>
    <x v="8"/>
    <d v="2026-01-30T00:00:00"/>
    <x v="1"/>
    <d v="2026-01-30T00:00:00"/>
    <n v="1"/>
    <s v="2101/27389"/>
    <x v="6"/>
    <x v="0"/>
    <s v="T13 Teherpróba és vizsgálati díj melléklet szerint 01.09. 1394"/>
    <n v="1"/>
    <n v="31380"/>
    <n v="31380"/>
    <n v="0"/>
    <s v="Ft"/>
    <n v="0"/>
    <n v="52300"/>
    <n v="52300"/>
    <n v="52300"/>
    <n v="10"/>
    <n v="5230"/>
    <x v="0"/>
    <n v="20920"/>
    <s v="i"/>
    <m/>
    <n v="1"/>
    <n v="0"/>
  </r>
  <r>
    <x v="454"/>
    <x v="8"/>
    <d v="2026-01-30T00:00:00"/>
    <x v="1"/>
    <d v="2026-01-30T00:00:00"/>
    <n v="1"/>
    <s v="2101/27386"/>
    <x v="6"/>
    <x v="0"/>
    <s v="T10 Teherpróba és vizsgálati díj melléklet szerint 01.09. 1391"/>
    <n v="1"/>
    <n v="23520"/>
    <n v="23520"/>
    <n v="0"/>
    <s v="Ft"/>
    <n v="0"/>
    <n v="39200"/>
    <n v="39200"/>
    <n v="39200"/>
    <n v="10"/>
    <n v="3920"/>
    <x v="0"/>
    <n v="15680"/>
    <s v="i"/>
    <m/>
    <n v="1"/>
    <n v="0"/>
  </r>
  <r>
    <x v="454"/>
    <x v="8"/>
    <d v="2026-01-30T00:00:00"/>
    <x v="1"/>
    <d v="2026-01-30T00:00:00"/>
    <n v="1"/>
    <s v="2327/10190"/>
    <x v="1"/>
    <x v="0"/>
    <s v="SFGW 13 kiakadásgátló"/>
    <n v="4"/>
    <n v="2231.88"/>
    <n v="8927.52"/>
    <n v="0"/>
    <s v="Ft"/>
    <n v="0"/>
    <n v="4650"/>
    <n v="4650"/>
    <n v="18600"/>
    <n v="5"/>
    <n v="930"/>
    <x v="0"/>
    <n v="9672.48"/>
    <s v="i"/>
    <m/>
    <n v="1"/>
    <n v="0"/>
  </r>
  <r>
    <x v="454"/>
    <x v="8"/>
    <d v="2026-01-30T00:00:00"/>
    <x v="1"/>
    <d v="2026-01-30T00:00:00"/>
    <n v="1"/>
    <s v="2317/751"/>
    <x v="1"/>
    <x v="0"/>
    <s v="RLSP 10-8 biztosító csap"/>
    <n v="1"/>
    <n v="145.46"/>
    <n v="145.46"/>
    <n v="0"/>
    <s v="Ft"/>
    <n v="0"/>
    <n v="820"/>
    <n v="820"/>
    <n v="820"/>
    <n v="5"/>
    <n v="41"/>
    <x v="0"/>
    <n v="674.54"/>
    <s v="i"/>
    <m/>
    <n v="1"/>
    <n v="0"/>
  </r>
  <r>
    <x v="454"/>
    <x v="8"/>
    <d v="2026-01-30T00:00:00"/>
    <x v="1"/>
    <d v="2026-01-30T00:00:00"/>
    <n v="1"/>
    <s v="2104/982"/>
    <x v="5"/>
    <x v="1"/>
    <s v="Javítási rezsi óradíj"/>
    <n v="0.4"/>
    <n v="7195.04"/>
    <n v="2878.0160000000001"/>
    <n v="0"/>
    <s v="Ft"/>
    <n v="0"/>
    <n v="12000"/>
    <n v="12000"/>
    <n v="4800"/>
    <n v="0"/>
    <n v="0"/>
    <x v="0"/>
    <n v="1921.9839999999999"/>
    <s v="i"/>
    <m/>
    <n v="1"/>
    <n v="0"/>
  </r>
  <r>
    <x v="454"/>
    <x v="8"/>
    <d v="2026-01-30T00:00:00"/>
    <x v="1"/>
    <d v="2026-01-30T00:00:00"/>
    <n v="1"/>
    <s v="2317/4430"/>
    <x v="1"/>
    <x v="0"/>
    <s v="Érvényességi tábla"/>
    <n v="70"/>
    <n v="238.9"/>
    <n v="16723"/>
    <n v="0"/>
    <s v="Ft"/>
    <n v="0"/>
    <n v="1325"/>
    <n v="1325"/>
    <n v="92750"/>
    <n v="5"/>
    <n v="4637.5"/>
    <x v="0"/>
    <n v="76027"/>
    <s v="i"/>
    <m/>
    <n v="1"/>
    <n v="0"/>
  </r>
  <r>
    <x v="454"/>
    <x v="8"/>
    <d v="2026-01-30T00:00:00"/>
    <x v="1"/>
    <d v="2026-01-30T00:00:00"/>
    <n v="1"/>
    <s v="2317/2842"/>
    <x v="1"/>
    <x v="0"/>
    <s v="4mm lánctoldó"/>
    <n v="70"/>
    <n v="33.770000000000003"/>
    <n v="2363.9"/>
    <n v="0"/>
    <s v="Ft"/>
    <n v="0"/>
    <n v="190"/>
    <n v="190"/>
    <n v="13300"/>
    <n v="5"/>
    <n v="665"/>
    <x v="0"/>
    <n v="10936.1"/>
    <s v="i"/>
    <m/>
    <n v="1"/>
    <n v="0"/>
  </r>
  <r>
    <x v="454"/>
    <x v="8"/>
    <d v="2026-01-30T00:00:00"/>
    <x v="1"/>
    <d v="2026-01-30T00:00:00"/>
    <n v="1"/>
    <s v="2317/632"/>
    <x v="1"/>
    <x v="0"/>
    <s v="13 biztosító lemez"/>
    <n v="1"/>
    <n v="256.18"/>
    <n v="256.18"/>
    <n v="0"/>
    <s v="Ft"/>
    <n v="0"/>
    <n v="1340"/>
    <n v="1820"/>
    <n v="1820"/>
    <n v="14.23"/>
    <n v="258.98600000000005"/>
    <x v="0"/>
    <n v="1563.82"/>
    <s v="i"/>
    <m/>
    <n v="1"/>
    <n v="0"/>
  </r>
  <r>
    <x v="455"/>
    <x v="24"/>
    <d v="2026-01-30T00:00:00"/>
    <x v="1"/>
    <d v="2026-01-29T00:00:00"/>
    <n v="1"/>
    <s v="2317/24468"/>
    <x v="1"/>
    <x v="0"/>
    <s v="BKHLG 16-hoz javító készlet ÚJ"/>
    <n v="20"/>
    <n v="0"/>
    <n v="0"/>
    <n v="0"/>
    <s v="Ft"/>
    <n v="0"/>
    <n v="7280"/>
    <n v="7280"/>
    <n v="145600"/>
    <n v="5"/>
    <n v="7280"/>
    <x v="4"/>
    <n v="145600"/>
    <s v="n"/>
    <m/>
    <s v=""/>
    <n v="0"/>
  </r>
  <r>
    <x v="455"/>
    <x v="24"/>
    <d v="2026-01-30T00:00:00"/>
    <x v="1"/>
    <d v="2026-01-29T00:00:00"/>
    <n v="1"/>
    <s v="2317/24467"/>
    <x v="1"/>
    <x v="0"/>
    <s v="BKHLG 13-hoz javító készlet ÚJ"/>
    <n v="10"/>
    <n v="766.12"/>
    <n v="7661.2"/>
    <n v="0"/>
    <s v="Ft"/>
    <n v="0"/>
    <n v="4145"/>
    <n v="4145"/>
    <n v="41450"/>
    <n v="5"/>
    <n v="2072.5"/>
    <x v="4"/>
    <n v="33788.800000000003"/>
    <s v="n"/>
    <m/>
    <s v=""/>
    <n v="0"/>
  </r>
  <r>
    <x v="455"/>
    <x v="24"/>
    <d v="2026-01-30T00:00:00"/>
    <x v="1"/>
    <d v="2026-01-29T00:00:00"/>
    <n v="1"/>
    <s v="2317/24466"/>
    <x v="1"/>
    <x v="0"/>
    <s v="BKHLG 10-hoz  javító készlet ÚJ"/>
    <n v="50"/>
    <n v="173.33"/>
    <n v="8666.5"/>
    <n v="0"/>
    <s v="Ft"/>
    <n v="0"/>
    <n v="1760"/>
    <n v="1760"/>
    <n v="88000"/>
    <n v="5"/>
    <n v="4400"/>
    <x v="4"/>
    <n v="79333.5"/>
    <s v="n"/>
    <m/>
    <s v=""/>
    <n v="0"/>
  </r>
  <r>
    <x v="456"/>
    <x v="230"/>
    <d v="2026-01-30T00:00:00"/>
    <x v="1"/>
    <d v="2026-01-29T00:00:00"/>
    <n v="1"/>
    <s v="21113/28"/>
    <x v="2"/>
    <x v="0"/>
    <s v="irs 30   3,0/6 m körkötél"/>
    <n v="4"/>
    <n v="1537.05"/>
    <n v="6148.2"/>
    <n v="0"/>
    <s v="Ft"/>
    <n v="0"/>
    <n v="7500"/>
    <n v="7630"/>
    <n v="30520"/>
    <n v="10.51"/>
    <n v="3207.652"/>
    <x v="5"/>
    <n v="24371.8"/>
    <s v="i"/>
    <m/>
    <n v="1"/>
    <n v="0"/>
  </r>
  <r>
    <x v="456"/>
    <x v="230"/>
    <d v="2026-01-30T00:00:00"/>
    <x v="1"/>
    <d v="2026-01-29T00:00:00"/>
    <n v="1"/>
    <s v="2102/24814"/>
    <x v="3"/>
    <x v="1"/>
    <s v="*M.120 Fuvar"/>
    <n v="1"/>
    <n v="2364"/>
    <n v="2364"/>
    <n v="0"/>
    <s v="Ft"/>
    <n v="0"/>
    <n v="2364"/>
    <n v="2000"/>
    <n v="2000"/>
    <n v="0"/>
    <n v="0"/>
    <x v="5"/>
    <n v="-364"/>
    <s v="i"/>
    <m/>
    <n v="1"/>
    <n v="0"/>
  </r>
  <r>
    <x v="457"/>
    <x v="146"/>
    <d v="2026-01-30T00:00:00"/>
    <x v="1"/>
    <d v="2026-01-29T00:00:00"/>
    <n v="1"/>
    <s v="21219/23669"/>
    <x v="2"/>
    <x v="0"/>
    <s v="id  50   5,0 m füles heveder 80 cm fültáv"/>
    <n v="100"/>
    <n v="1384.85"/>
    <n v="138485"/>
    <n v="0"/>
    <s v="Ft"/>
    <n v="0"/>
    <n v="10804"/>
    <n v="7400"/>
    <n v="740000"/>
    <n v="4.74"/>
    <n v="35076"/>
    <x v="4"/>
    <n v="601515"/>
    <s v="n"/>
    <m/>
    <s v=""/>
    <n v="0"/>
  </r>
  <r>
    <x v="458"/>
    <x v="24"/>
    <d v="2026-01-30T00:00:00"/>
    <x v="1"/>
    <d v="2026-01-29T00:00:00"/>
    <n v="1"/>
    <s v="21113/26"/>
    <x v="2"/>
    <x v="0"/>
    <s v="irs 30   2,0/4 m körkötél"/>
    <n v="10"/>
    <n v="1079.97"/>
    <n v="10799.7"/>
    <n v="0"/>
    <s v="Ft"/>
    <n v="0"/>
    <n v="5500"/>
    <n v="3030"/>
    <n v="30300"/>
    <n v="2.5"/>
    <n v="757.5"/>
    <x v="4"/>
    <n v="19500.3"/>
    <s v="n"/>
    <m/>
    <s v=""/>
    <n v="0"/>
  </r>
  <r>
    <x v="458"/>
    <x v="24"/>
    <d v="2026-01-30T00:00:00"/>
    <x v="1"/>
    <d v="2026-01-29T00:00:00"/>
    <n v="1"/>
    <s v="21113/25"/>
    <x v="2"/>
    <x v="0"/>
    <s v="irs 30   1,5/3 m körkötél"/>
    <n v="10"/>
    <n v="822.1"/>
    <n v="8221"/>
    <n v="0"/>
    <s v="Ft"/>
    <n v="0"/>
    <n v="4500"/>
    <n v="2480"/>
    <n v="24800"/>
    <n v="2.5"/>
    <n v="620"/>
    <x v="4"/>
    <n v="16579"/>
    <s v="n"/>
    <m/>
    <s v=""/>
    <n v="0"/>
  </r>
  <r>
    <x v="458"/>
    <x v="24"/>
    <d v="2026-01-30T00:00:00"/>
    <x v="1"/>
    <d v="2026-01-29T00:00:00"/>
    <n v="1"/>
    <s v="21217/131"/>
    <x v="2"/>
    <x v="0"/>
    <s v="id 800   4,0 m füles heveder"/>
    <n v="3"/>
    <n v="7533.16"/>
    <n v="22599.48"/>
    <n v="0"/>
    <s v="Ft"/>
    <n v="0"/>
    <n v="29000"/>
    <n v="28980"/>
    <n v="86940"/>
    <n v="9.99"/>
    <n v="8685.3060000000005"/>
    <x v="4"/>
    <n v="64340.520000000004"/>
    <s v="n"/>
    <m/>
    <s v=""/>
    <n v="0"/>
  </r>
  <r>
    <x v="459"/>
    <x v="24"/>
    <d v="2026-01-30T00:00:00"/>
    <x v="1"/>
    <d v="2026-01-29T00:00:00"/>
    <n v="1"/>
    <s v="23151/655"/>
    <x v="1"/>
    <x v="0"/>
    <s v="BKHLG 10 önzáró láncos horog G80"/>
    <n v="20"/>
    <n v="2769.12"/>
    <n v="55382.399999999994"/>
    <n v="0"/>
    <s v="Ft"/>
    <n v="0"/>
    <n v="7080"/>
    <n v="6580"/>
    <n v="131600"/>
    <n v="3.82"/>
    <n v="5027.12"/>
    <x v="4"/>
    <n v="76217.600000000006"/>
    <s v="n"/>
    <m/>
    <s v=""/>
    <n v="0"/>
  </r>
  <r>
    <x v="460"/>
    <x v="63"/>
    <d v="2026-01-30T00:00:00"/>
    <x v="1"/>
    <d v="2026-01-21T00:00:00"/>
    <n v="1"/>
    <s v="21213/107"/>
    <x v="2"/>
    <x v="0"/>
    <s v="id 300   3,0 m füles heveder ÖK"/>
    <n v="1"/>
    <n v="1357.47"/>
    <n v="1357.47"/>
    <n v="0"/>
    <s v="Ft"/>
    <n v="0"/>
    <n v="6200"/>
    <n v="6188"/>
    <n v="6188"/>
    <n v="9.9700000000000006"/>
    <n v="616.94360000000006"/>
    <x v="4"/>
    <n v="4830.53"/>
    <s v="i"/>
    <m/>
    <n v="1"/>
    <n v="0"/>
  </r>
  <r>
    <x v="460"/>
    <x v="63"/>
    <d v="2026-01-30T00:00:00"/>
    <x v="1"/>
    <d v="2026-01-21T00:00:00"/>
    <n v="1"/>
    <s v="21213/107"/>
    <x v="2"/>
    <x v="0"/>
    <s v="id 300   3,0 m füles heveder ÖK"/>
    <n v="1"/>
    <n v="1357.47"/>
    <n v="1357.47"/>
    <n v="0"/>
    <s v="Ft"/>
    <n v="0"/>
    <n v="6200"/>
    <n v="6188"/>
    <n v="6188"/>
    <n v="9.9700000000000006"/>
    <n v="616.94360000000006"/>
    <x v="4"/>
    <n v="4830.53"/>
    <s v="i"/>
    <m/>
    <n v="1"/>
    <n v="0"/>
  </r>
  <r>
    <x v="460"/>
    <x v="63"/>
    <d v="2026-01-30T00:00:00"/>
    <x v="1"/>
    <d v="2026-01-21T00:00:00"/>
    <n v="1"/>
    <s v="21213/107"/>
    <x v="2"/>
    <x v="0"/>
    <s v="id 300   3,0 m füles heveder ÖK"/>
    <n v="1"/>
    <n v="1357.47"/>
    <n v="1357.47"/>
    <n v="0"/>
    <s v="Ft"/>
    <n v="0"/>
    <n v="6200"/>
    <n v="6188"/>
    <n v="6188"/>
    <n v="9.7799999999999994"/>
    <n v="605.18640000000005"/>
    <x v="4"/>
    <n v="4830.53"/>
    <s v="i"/>
    <m/>
    <n v="1"/>
    <n v="0"/>
  </r>
  <r>
    <x v="461"/>
    <x v="96"/>
    <d v="2026-01-30T00:00:00"/>
    <x v="1"/>
    <d v="2026-01-30T00:00:00"/>
    <n v="1"/>
    <s v="2122/21564"/>
    <x v="2"/>
    <x v="0"/>
    <s v="is 150  4 m füles heveder /150mm fül, fülvédő nélkül A04868-A04883"/>
    <n v="16"/>
    <n v="1421.87"/>
    <n v="22749.919999999998"/>
    <n v="0"/>
    <s v="Ft"/>
    <n v="0"/>
    <n v="6325"/>
    <n v="4700"/>
    <n v="75200"/>
    <n v="0"/>
    <n v="0"/>
    <x v="10"/>
    <n v="52450.080000000002"/>
    <s v="i"/>
    <m/>
    <n v="1"/>
    <n v="0"/>
  </r>
  <r>
    <x v="462"/>
    <x v="231"/>
    <d v="2026-01-29T00:00:00"/>
    <x v="1"/>
    <d v="2026-01-29T00:00:00"/>
    <n v="1"/>
    <s v="1110/27801"/>
    <x v="13"/>
    <x v="2"/>
    <s v="U-alakú védőkolát  tervezése, gyártása, szerelése emelőasztalhoz"/>
    <n v="1"/>
    <n v="250000"/>
    <n v="250000"/>
    <n v="0"/>
    <s v="Ft"/>
    <n v="0"/>
    <n v="619200"/>
    <n v="619200"/>
    <n v="619200"/>
    <n v="4"/>
    <n v="24768"/>
    <x v="3"/>
    <n v="369200"/>
    <s v="i"/>
    <m/>
    <n v="1"/>
    <n v="0"/>
  </r>
  <r>
    <x v="462"/>
    <x v="231"/>
    <d v="2026-01-29T00:00:00"/>
    <x v="1"/>
    <d v="2026-01-29T00:00:00"/>
    <n v="1"/>
    <s v="1211/27741"/>
    <x v="8"/>
    <x v="2"/>
    <s v="Gutman HW 2001 2000 kg/  1300x850 mm emelőasztal"/>
    <n v="1"/>
    <n v="430995.75"/>
    <n v="430995.75"/>
    <n v="0"/>
    <s v="Ft"/>
    <n v="0"/>
    <n v="851400"/>
    <n v="851400"/>
    <n v="851400"/>
    <n v="5"/>
    <n v="42570"/>
    <x v="3"/>
    <n v="420404.25"/>
    <s v="i"/>
    <m/>
    <n v="1"/>
    <n v="0"/>
  </r>
  <r>
    <x v="462"/>
    <x v="231"/>
    <d v="2026-01-29T00:00:00"/>
    <x v="1"/>
    <d v="2026-01-29T00:00:00"/>
    <n v="1"/>
    <s v="141/27968"/>
    <x v="9"/>
    <x v="2"/>
    <s v="Emelőasztal telepítés+ szállítás, kiszállással és szerelési  anyagokkal, főkapcsoló szerkénnyel"/>
    <n v="1"/>
    <n v="460000"/>
    <n v="460000"/>
    <n v="0"/>
    <s v="Ft"/>
    <n v="0"/>
    <n v="619200"/>
    <n v="619200"/>
    <n v="619200"/>
    <n v="4"/>
    <n v="24768"/>
    <x v="3"/>
    <n v="159200"/>
    <s v="i"/>
    <m/>
    <n v="1"/>
    <n v="0"/>
  </r>
  <r>
    <x v="463"/>
    <x v="232"/>
    <d v="2026-01-29T00:00:00"/>
    <x v="1"/>
    <d v="2026-01-29T00:00:00"/>
    <n v="1"/>
    <s v="2101/27377"/>
    <x v="6"/>
    <x v="0"/>
    <s v="T1 Teherpróba és vizsgálati díj melléklet szerint"/>
    <n v="1"/>
    <n v="239940"/>
    <n v="239940"/>
    <n v="0"/>
    <s v="Ft"/>
    <n v="0"/>
    <n v="399900"/>
    <n v="399900"/>
    <n v="399900"/>
    <n v="10"/>
    <n v="39990"/>
    <x v="0"/>
    <n v="159960"/>
    <s v="n"/>
    <m/>
    <s v=""/>
    <n v="0"/>
  </r>
  <r>
    <x v="463"/>
    <x v="232"/>
    <d v="2026-01-29T00:00:00"/>
    <x v="1"/>
    <d v="2026-01-29T00:00:00"/>
    <n v="1"/>
    <s v="2103/26837"/>
    <x v="14"/>
    <x v="1"/>
    <s v="T1 Kiszállási díj"/>
    <n v="154"/>
    <n v="150"/>
    <n v="23100"/>
    <n v="0"/>
    <s v="Ft"/>
    <n v="0"/>
    <n v="250"/>
    <n v="250"/>
    <n v="38500"/>
    <n v="0"/>
    <n v="0"/>
    <x v="0"/>
    <n v="15400"/>
    <s v="n"/>
    <m/>
    <s v=""/>
    <n v="0"/>
  </r>
  <r>
    <x v="464"/>
    <x v="200"/>
    <d v="2026-01-29T00:00:00"/>
    <x v="1"/>
    <d v="2026-01-16T00:00:00"/>
    <n v="1"/>
    <s v="141/27984"/>
    <x v="9"/>
    <x v="2"/>
    <s v="Munkadíj,  kiszállással árajánlat sz."/>
    <n v="1"/>
    <n v="190000"/>
    <n v="190000"/>
    <n v="0"/>
    <s v="Ft"/>
    <n v="0"/>
    <n v="243100"/>
    <n v="233000"/>
    <n v="233000"/>
    <n v="2.8"/>
    <n v="6524"/>
    <x v="3"/>
    <n v="43000"/>
    <s v="n"/>
    <m/>
    <s v=""/>
    <n v="0"/>
  </r>
  <r>
    <x v="465"/>
    <x v="233"/>
    <d v="2026-01-29T00:00:00"/>
    <x v="1"/>
    <d v="2026-01-20T00:00:00"/>
    <n v="1"/>
    <s v="142/26964"/>
    <x v="9"/>
    <x v="2"/>
    <s v="Rámpakiegyenlítő karbantartása olajcserével"/>
    <n v="5"/>
    <n v="35000"/>
    <n v="175000"/>
    <n v="0"/>
    <s v="Ft"/>
    <n v="0"/>
    <n v="50020"/>
    <n v="50020"/>
    <n v="250100"/>
    <n v="4"/>
    <n v="10004"/>
    <x v="0"/>
    <n v="75100"/>
    <s v="i"/>
    <m/>
    <n v="1"/>
    <n v="0"/>
  </r>
  <r>
    <x v="465"/>
    <x v="233"/>
    <d v="2026-01-29T00:00:00"/>
    <x v="1"/>
    <d v="2026-01-20T00:00:00"/>
    <n v="1"/>
    <s v="142/26965"/>
    <x v="9"/>
    <x v="2"/>
    <s v="Rámpakiegyenlítő fővizsgálata"/>
    <n v="1"/>
    <n v="26000"/>
    <n v="26000"/>
    <n v="0"/>
    <s v="Ft"/>
    <n v="0"/>
    <n v="37180"/>
    <n v="37180"/>
    <n v="37180"/>
    <n v="4"/>
    <n v="1487.2"/>
    <x v="0"/>
    <n v="11180"/>
    <s v="i"/>
    <m/>
    <n v="1"/>
    <n v="0"/>
  </r>
  <r>
    <x v="465"/>
    <x v="233"/>
    <d v="2026-01-29T00:00:00"/>
    <x v="1"/>
    <d v="2026-01-20T00:00:00"/>
    <n v="1"/>
    <s v="144/22038"/>
    <x v="9"/>
    <x v="1"/>
    <s v="Kiszállási díj Törökbálint"/>
    <n v="1"/>
    <n v="18500"/>
    <n v="18500"/>
    <n v="0"/>
    <s v="Ft"/>
    <n v="0"/>
    <n v="23300"/>
    <n v="23300"/>
    <n v="23300"/>
    <n v="0"/>
    <n v="0"/>
    <x v="0"/>
    <n v="4800"/>
    <s v="i"/>
    <m/>
    <n v="1"/>
    <n v="0"/>
  </r>
  <r>
    <x v="465"/>
    <x v="233"/>
    <d v="2026-01-29T00:00:00"/>
    <x v="1"/>
    <d v="2026-01-20T00:00:00"/>
    <n v="1"/>
    <s v="11A11/27953"/>
    <x v="13"/>
    <x v="2"/>
    <s v="Karbantartási anyagár/ Rámpához (h.o.)"/>
    <n v="5"/>
    <n v="19600"/>
    <n v="98000"/>
    <n v="0"/>
    <s v="Ft"/>
    <n v="0"/>
    <n v="28020"/>
    <n v="28020"/>
    <n v="140100"/>
    <n v="4"/>
    <n v="5604"/>
    <x v="0"/>
    <n v="42100"/>
    <s v="i"/>
    <m/>
    <n v="1"/>
    <n v="0"/>
  </r>
  <r>
    <x v="465"/>
    <x v="233"/>
    <d v="2026-01-29T00:00:00"/>
    <x v="1"/>
    <d v="2026-01-20T00:00:00"/>
    <n v="1"/>
    <s v="11A11/27954"/>
    <x v="13"/>
    <x v="2"/>
    <s v="Karbantartási anyagár/ emelőasztalhoz (h.o.)"/>
    <n v="2"/>
    <n v="39200"/>
    <n v="78400"/>
    <n v="0"/>
    <s v="Ft"/>
    <n v="0"/>
    <n v="56050"/>
    <n v="56050"/>
    <n v="112100"/>
    <n v="4"/>
    <n v="4484"/>
    <x v="0"/>
    <n v="33700"/>
    <s v="i"/>
    <m/>
    <n v="1"/>
    <n v="0"/>
  </r>
  <r>
    <x v="465"/>
    <x v="233"/>
    <d v="2026-01-29T00:00:00"/>
    <x v="1"/>
    <d v="2026-01-20T00:00:00"/>
    <n v="1"/>
    <s v="142/26966"/>
    <x v="9"/>
    <x v="2"/>
    <s v="Emelőasztal karbantartás olajcserével"/>
    <n v="2"/>
    <n v="40000"/>
    <n v="80000"/>
    <n v="0"/>
    <s v="Ft"/>
    <n v="0"/>
    <n v="57200"/>
    <n v="57200"/>
    <n v="114400"/>
    <n v="4"/>
    <n v="4576"/>
    <x v="0"/>
    <n v="34400"/>
    <s v="i"/>
    <m/>
    <n v="1"/>
    <n v="0"/>
  </r>
  <r>
    <x v="466"/>
    <x v="234"/>
    <d v="2026-01-29T00:00:00"/>
    <x v="1"/>
    <d v="2026-01-29T00:00:00"/>
    <n v="1"/>
    <s v="4114/16569"/>
    <x v="0"/>
    <x v="0"/>
    <s v="35/1 hh 2,5 m rakományrögzítő"/>
    <n v="25"/>
    <n v="632.07000000000005"/>
    <n v="15801.750000000002"/>
    <n v="0"/>
    <s v="Ft"/>
    <n v="0"/>
    <n v="2255"/>
    <n v="1380"/>
    <n v="34500"/>
    <n v="0"/>
    <n v="0"/>
    <x v="12"/>
    <n v="18698.25"/>
    <s v="n"/>
    <m/>
    <s v=""/>
    <n v="0"/>
  </r>
  <r>
    <x v="466"/>
    <x v="234"/>
    <d v="2026-01-29T00:00:00"/>
    <x v="1"/>
    <d v="2026-01-29T00:00:00"/>
    <n v="1"/>
    <s v="2102/2431"/>
    <x v="3"/>
    <x v="1"/>
    <s v="*V.18 Fuvar"/>
    <n v="1"/>
    <n v="3174"/>
    <n v="3174"/>
    <n v="0"/>
    <s v="Ft"/>
    <n v="0"/>
    <n v="3174"/>
    <n v="0"/>
    <n v="0"/>
    <n v="0"/>
    <n v="0"/>
    <x v="12"/>
    <n v="-3174"/>
    <s v="n"/>
    <m/>
    <s v=""/>
    <n v="0"/>
  </r>
  <r>
    <x v="467"/>
    <x v="235"/>
    <d v="2026-01-29T00:00:00"/>
    <x v="1"/>
    <d v="2026-01-29T00:00:00"/>
    <n v="1"/>
    <s v="4114/2590"/>
    <x v="0"/>
    <x v="0"/>
    <s v="50/2,5 hh 6 m rakományrögzítő"/>
    <n v="4"/>
    <n v="1634.52"/>
    <n v="6538.08"/>
    <n v="0"/>
    <s v="Ft"/>
    <n v="0"/>
    <n v="4540"/>
    <n v="5138"/>
    <n v="20552"/>
    <n v="5"/>
    <n v="1027.5999999999999"/>
    <x v="6"/>
    <n v="14013.92"/>
    <s v="i"/>
    <m/>
    <n v="1"/>
    <n v="0"/>
  </r>
  <r>
    <x v="467"/>
    <x v="235"/>
    <d v="2026-01-29T00:00:00"/>
    <x v="1"/>
    <d v="2026-01-29T00:00:00"/>
    <n v="1"/>
    <s v="4114/4113"/>
    <x v="0"/>
    <x v="0"/>
    <s v="50/2,5 hh 4 m rakományrögzítő"/>
    <n v="4"/>
    <n v="1402.71"/>
    <n v="5610.84"/>
    <n v="0"/>
    <s v="Ft"/>
    <n v="0"/>
    <n v="3980"/>
    <n v="3640"/>
    <n v="14560"/>
    <n v="5"/>
    <n v="728"/>
    <x v="6"/>
    <n v="8949.16"/>
    <s v="i"/>
    <m/>
    <n v="1"/>
    <n v="0"/>
  </r>
  <r>
    <x v="467"/>
    <x v="235"/>
    <d v="2026-01-29T00:00:00"/>
    <x v="1"/>
    <d v="2026-01-29T00:00:00"/>
    <n v="1"/>
    <s v="4114/259"/>
    <x v="0"/>
    <x v="0"/>
    <s v="50/2 hh 4,0 m rakományrögzítő 11075"/>
    <n v="4"/>
    <n v="1385.66"/>
    <n v="5542.64"/>
    <n v="0"/>
    <s v="Ft"/>
    <n v="0"/>
    <n v="4010"/>
    <n v="4135"/>
    <n v="16540"/>
    <n v="5"/>
    <n v="827"/>
    <x v="6"/>
    <n v="10997.36"/>
    <s v="i"/>
    <m/>
    <n v="1"/>
    <n v="0"/>
  </r>
  <r>
    <x v="467"/>
    <x v="235"/>
    <d v="2026-01-29T00:00:00"/>
    <x v="1"/>
    <d v="2026-01-29T00:00:00"/>
    <n v="1"/>
    <s v="4114/237"/>
    <x v="0"/>
    <x v="0"/>
    <s v="35/1 hh 8,0 m rakományrögzítő"/>
    <n v="4"/>
    <n v="931.02"/>
    <n v="3724.08"/>
    <n v="0"/>
    <s v="Ft"/>
    <n v="0"/>
    <n v="3030"/>
    <n v="1985"/>
    <n v="7940"/>
    <n v="0.14000000000000001"/>
    <n v="11.116000000000001"/>
    <x v="6"/>
    <n v="4215.92"/>
    <s v="i"/>
    <m/>
    <n v="1"/>
    <n v="0"/>
  </r>
  <r>
    <x v="467"/>
    <x v="235"/>
    <d v="2026-01-29T00:00:00"/>
    <x v="1"/>
    <d v="2026-01-29T00:00:00"/>
    <n v="1"/>
    <s v="4114/235"/>
    <x v="0"/>
    <x v="0"/>
    <s v="35/1 hh 4,0 m rakományrögzítő 11073"/>
    <n v="4"/>
    <n v="691.86"/>
    <n v="2767.44"/>
    <n v="0"/>
    <s v="Ft"/>
    <n v="0"/>
    <n v="2405"/>
    <n v="1750"/>
    <n v="7000"/>
    <n v="2.21"/>
    <n v="154.69999999999999"/>
    <x v="6"/>
    <n v="4232.5599999999995"/>
    <s v="i"/>
    <m/>
    <n v="1"/>
    <n v="0"/>
  </r>
  <r>
    <x v="467"/>
    <x v="235"/>
    <d v="2026-01-29T00:00:00"/>
    <x v="1"/>
    <d v="2026-01-29T00:00:00"/>
    <n v="1"/>
    <s v="4114/7082"/>
    <x v="0"/>
    <x v="0"/>
    <s v="25/0,4 hh 8,0 m rakományrögzítő"/>
    <n v="5"/>
    <n v="677.95"/>
    <n v="3389.75"/>
    <n v="0"/>
    <s v="Ft"/>
    <n v="0"/>
    <n v="2115"/>
    <n v="1500"/>
    <n v="7500"/>
    <n v="1.68"/>
    <n v="126"/>
    <x v="6"/>
    <n v="4110.25"/>
    <s v="i"/>
    <m/>
    <n v="1"/>
    <n v="0"/>
  </r>
  <r>
    <x v="467"/>
    <x v="235"/>
    <d v="2026-01-29T00:00:00"/>
    <x v="1"/>
    <d v="2026-01-29T00:00:00"/>
    <n v="1"/>
    <s v="4114/951"/>
    <x v="0"/>
    <x v="0"/>
    <s v="25/0,4 hh 4,0 m rakományrögzítő"/>
    <n v="5"/>
    <n v="505.47"/>
    <n v="2527.3500000000004"/>
    <n v="0"/>
    <s v="Ft"/>
    <n v="0"/>
    <n v="1740"/>
    <n v="1290"/>
    <n v="6450"/>
    <n v="2.6"/>
    <n v="167.7"/>
    <x v="6"/>
    <n v="3922.6499999999996"/>
    <s v="i"/>
    <m/>
    <n v="1"/>
    <n v="0"/>
  </r>
  <r>
    <x v="467"/>
    <x v="235"/>
    <d v="2026-01-29T00:00:00"/>
    <x v="1"/>
    <d v="2026-01-29T00:00:00"/>
    <n v="1"/>
    <s v="2102/2336"/>
    <x v="3"/>
    <x v="1"/>
    <s v="*V.14 Fuvar"/>
    <n v="1"/>
    <n v="5586"/>
    <n v="5586"/>
    <n v="0"/>
    <s v="Ft"/>
    <n v="0"/>
    <n v="5586"/>
    <n v="2800"/>
    <n v="2800"/>
    <n v="0"/>
    <n v="0"/>
    <x v="6"/>
    <n v="-2786"/>
    <s v="i"/>
    <m/>
    <n v="1"/>
    <n v="0"/>
  </r>
  <r>
    <x v="468"/>
    <x v="176"/>
    <d v="2026-01-29T00:00:00"/>
    <x v="1"/>
    <d v="2026-01-29T00:00:00"/>
    <n v="1"/>
    <s v="4114/222"/>
    <x v="0"/>
    <x v="0"/>
    <s v="25/0,25 6,0 m csatos"/>
    <n v="10"/>
    <n v="291.10000000000002"/>
    <n v="2911"/>
    <n v="0"/>
    <s v="Ft"/>
    <n v="0"/>
    <n v="975"/>
    <n v="780"/>
    <n v="7800"/>
    <n v="3"/>
    <n v="234"/>
    <x v="8"/>
    <n v="4889"/>
    <s v="i"/>
    <m/>
    <n v="1"/>
    <n v="0"/>
  </r>
  <r>
    <x v="468"/>
    <x v="176"/>
    <d v="2026-01-29T00:00:00"/>
    <x v="1"/>
    <d v="2026-01-29T00:00:00"/>
    <n v="1"/>
    <s v="2102/1156"/>
    <x v="3"/>
    <x v="1"/>
    <s v="*V.10 Fuvar"/>
    <n v="1"/>
    <n v="2080"/>
    <n v="2080"/>
    <n v="0"/>
    <s v="Ft"/>
    <n v="0"/>
    <n v="2080"/>
    <n v="1000"/>
    <n v="1000"/>
    <n v="0"/>
    <n v="0"/>
    <x v="8"/>
    <n v="-1080"/>
    <s v="i"/>
    <m/>
    <n v="1"/>
    <n v="0"/>
  </r>
  <r>
    <x v="469"/>
    <x v="109"/>
    <d v="2026-01-29T00:00:00"/>
    <x v="1"/>
    <d v="2026-01-29T00:00:00"/>
    <n v="1"/>
    <s v="21113/29"/>
    <x v="2"/>
    <x v="0"/>
    <s v="irs 30   4,0/8 m körkötél"/>
    <n v="4"/>
    <n v="1972.42"/>
    <n v="7889.68"/>
    <n v="0"/>
    <s v="Ft"/>
    <n v="0"/>
    <n v="9500"/>
    <n v="7150"/>
    <n v="28600"/>
    <n v="5"/>
    <n v="1430"/>
    <x v="6"/>
    <n v="20710.32"/>
    <s v="i"/>
    <m/>
    <n v="1"/>
    <n v="0"/>
  </r>
  <r>
    <x v="469"/>
    <x v="109"/>
    <d v="2026-01-29T00:00:00"/>
    <x v="1"/>
    <d v="2026-01-29T00:00:00"/>
    <n v="1"/>
    <s v="21113/28"/>
    <x v="2"/>
    <x v="0"/>
    <s v="irs 30   3,0/6 m körkötél"/>
    <n v="4"/>
    <n v="1537.05"/>
    <n v="6148.2"/>
    <n v="0"/>
    <s v="Ft"/>
    <n v="0"/>
    <n v="7500"/>
    <n v="5400"/>
    <n v="21600"/>
    <n v="5"/>
    <n v="1080"/>
    <x v="6"/>
    <n v="15451.8"/>
    <s v="i"/>
    <m/>
    <n v="1"/>
    <n v="0"/>
  </r>
  <r>
    <x v="469"/>
    <x v="109"/>
    <d v="2026-01-29T00:00:00"/>
    <x v="1"/>
    <d v="2026-01-29T00:00:00"/>
    <n v="1"/>
    <s v="2102/1988"/>
    <x v="3"/>
    <x v="1"/>
    <s v="*V.12 Fuvar"/>
    <n v="1"/>
    <n v="2772"/>
    <n v="2772"/>
    <n v="0"/>
    <s v="Ft"/>
    <n v="0"/>
    <n v="2772"/>
    <n v="2200"/>
    <n v="2200"/>
    <n v="0"/>
    <n v="0"/>
    <x v="6"/>
    <n v="-572"/>
    <s v="i"/>
    <m/>
    <n v="1"/>
    <n v="0"/>
  </r>
  <r>
    <x v="470"/>
    <x v="187"/>
    <d v="2026-01-29T00:00:00"/>
    <x v="1"/>
    <d v="2026-01-29T00:00:00"/>
    <n v="1"/>
    <s v="23161/27978"/>
    <x v="1"/>
    <x v="0"/>
    <s v="LRG 1 - 800 lánc függeszték 0,5 m 26049"/>
    <n v="1"/>
    <n v="10578.14"/>
    <n v="10578.14"/>
    <n v="0"/>
    <s v="Ft"/>
    <n v="0"/>
    <n v="32460"/>
    <n v="32460"/>
    <n v="32460"/>
    <n v="10"/>
    <n v="3246"/>
    <x v="9"/>
    <n v="21881.86"/>
    <s v="n"/>
    <m/>
    <s v=""/>
    <n v="0"/>
  </r>
  <r>
    <x v="471"/>
    <x v="187"/>
    <d v="2026-01-29T00:00:00"/>
    <x v="1"/>
    <d v="2026-01-29T00:00:00"/>
    <n v="1"/>
    <s v="4114/2890"/>
    <x v="0"/>
    <x v="0"/>
    <s v="50/2,5 hh 3 m rakományrögzítő"/>
    <n v="8"/>
    <n v="1286.81"/>
    <n v="10294.48"/>
    <n v="0"/>
    <s v="Ft"/>
    <n v="0"/>
    <n v="4500"/>
    <n v="4500"/>
    <n v="36000"/>
    <n v="10"/>
    <n v="3600"/>
    <x v="9"/>
    <n v="25705.52"/>
    <s v="n"/>
    <m/>
    <s v=""/>
    <n v="0"/>
  </r>
  <r>
    <x v="472"/>
    <x v="236"/>
    <d v="2026-01-29T00:00:00"/>
    <x v="1"/>
    <d v="2026-01-29T00:00:00"/>
    <n v="1"/>
    <s v="23164/15136"/>
    <x v="1"/>
    <x v="0"/>
    <s v="lrg 4 - 236 lánc függeszték 2,3 m lánchossz."/>
    <n v="2"/>
    <n v="12071.85"/>
    <n v="24143.7"/>
    <n v="0"/>
    <s v="Ft"/>
    <n v="0"/>
    <n v="31235"/>
    <n v="31235"/>
    <n v="62470"/>
    <n v="10"/>
    <n v="6247"/>
    <x v="3"/>
    <n v="38326.300000000003"/>
    <s v="i"/>
    <m/>
    <n v="1"/>
    <n v="0"/>
  </r>
  <r>
    <x v="472"/>
    <x v="236"/>
    <d v="2026-01-29T00:00:00"/>
    <x v="1"/>
    <d v="2026-01-29T00:00:00"/>
    <n v="1"/>
    <s v="21214/114"/>
    <x v="2"/>
    <x v="0"/>
    <s v="id 400  4,0 m füles heveder"/>
    <n v="2"/>
    <n v="2222.36"/>
    <n v="4444.72"/>
    <n v="0"/>
    <s v="Ft"/>
    <n v="0"/>
    <n v="11000"/>
    <n v="11000"/>
    <n v="22000"/>
    <n v="10"/>
    <n v="2200"/>
    <x v="3"/>
    <n v="17555.28"/>
    <s v="i"/>
    <m/>
    <n v="1"/>
    <n v="0"/>
  </r>
  <r>
    <x v="472"/>
    <x v="236"/>
    <d v="2026-01-29T00:00:00"/>
    <x v="1"/>
    <d v="2026-01-29T00:00:00"/>
    <n v="1"/>
    <s v="2102/24510"/>
    <x v="3"/>
    <x v="1"/>
    <s v="*M 22 fuvar"/>
    <n v="1"/>
    <n v="3584"/>
    <n v="3584"/>
    <n v="0"/>
    <s v="Ft"/>
    <n v="0"/>
    <n v="3584"/>
    <n v="2800"/>
    <n v="2800"/>
    <n v="0"/>
    <n v="0"/>
    <x v="3"/>
    <n v="-784"/>
    <s v="i"/>
    <m/>
    <n v="1"/>
    <n v="0"/>
  </r>
  <r>
    <x v="473"/>
    <x v="57"/>
    <d v="2026-01-29T00:00:00"/>
    <x v="1"/>
    <d v="2026-01-29T00:00:00"/>
    <n v="1"/>
    <s v="23161/23283"/>
    <x v="1"/>
    <x v="0"/>
    <s v="LRG 1 - 112 lánc függeszték 0,365 m"/>
    <n v="60"/>
    <n v="1156.51"/>
    <n v="69390.600000000006"/>
    <n v="0"/>
    <s v="Ft"/>
    <n v="0"/>
    <n v="3400"/>
    <n v="3400"/>
    <n v="204000"/>
    <n v="8.6199999999999992"/>
    <n v="17584.8"/>
    <x v="4"/>
    <n v="134609.4"/>
    <s v="i"/>
    <m/>
    <n v="1"/>
    <n v="0"/>
  </r>
  <r>
    <x v="473"/>
    <x v="57"/>
    <d v="2026-01-29T00:00:00"/>
    <x v="1"/>
    <d v="2026-01-29T00:00:00"/>
    <n v="1"/>
    <s v="2102/25787"/>
    <x v="3"/>
    <x v="1"/>
    <s v="*B.6. Fuvar"/>
    <n v="1"/>
    <n v="6204"/>
    <n v="6204"/>
    <n v="0"/>
    <s v="Ft"/>
    <n v="0"/>
    <n v="6204"/>
    <n v="0"/>
    <n v="0"/>
    <n v="0"/>
    <n v="0"/>
    <x v="4"/>
    <n v="-6204"/>
    <s v="i"/>
    <m/>
    <n v="1"/>
    <n v="0"/>
  </r>
  <r>
    <x v="474"/>
    <x v="12"/>
    <d v="2026-01-29T00:00:00"/>
    <x v="1"/>
    <d v="2026-01-29T00:00:00"/>
    <n v="1"/>
    <s v="23164/1153"/>
    <x v="1"/>
    <x v="0"/>
    <s v="lrg 4 - 425 KRHG - lánc függeszték 2,25 m emelési pontok közt 26030"/>
    <n v="1"/>
    <n v="19100.599999999999"/>
    <n v="19100.599999999999"/>
    <n v="0"/>
    <s v="Ft"/>
    <n v="0"/>
    <n v="63600"/>
    <n v="63600"/>
    <n v="63600"/>
    <n v="10"/>
    <n v="6360"/>
    <x v="6"/>
    <n v="44499.4"/>
    <s v="i"/>
    <m/>
    <n v="1"/>
    <n v="0"/>
  </r>
  <r>
    <x v="475"/>
    <x v="41"/>
    <d v="2026-01-29T00:00:00"/>
    <x v="1"/>
    <d v="2026-01-29T00:00:00"/>
    <n v="1"/>
    <s v="21213/107"/>
    <x v="2"/>
    <x v="0"/>
    <s v="id 300   3,0 m füles heveder"/>
    <n v="1"/>
    <n v="1357.47"/>
    <n v="1357.47"/>
    <n v="0"/>
    <s v="Ft"/>
    <n v="0"/>
    <n v="6200"/>
    <n v="4340"/>
    <n v="4340"/>
    <n v="4.99"/>
    <n v="216.56600000000003"/>
    <x v="8"/>
    <n v="2982.5299999999997"/>
    <s v="i"/>
    <n v="1"/>
    <n v="1"/>
    <n v="0"/>
  </r>
  <r>
    <x v="475"/>
    <x v="41"/>
    <d v="2026-01-29T00:00:00"/>
    <x v="1"/>
    <d v="2026-01-29T00:00:00"/>
    <n v="1"/>
    <s v="4111/270"/>
    <x v="0"/>
    <x v="0"/>
    <s v="50/2,5 hh 10 m rakományrögzítő"/>
    <n v="3"/>
    <n v="2150.37"/>
    <n v="6451.11"/>
    <n v="0"/>
    <s v="Ft"/>
    <n v="0"/>
    <n v="4900"/>
    <n v="3350"/>
    <n v="10050"/>
    <n v="0.95"/>
    <n v="95.474999999999994"/>
    <x v="8"/>
    <n v="3598.8900000000003"/>
    <s v="i"/>
    <n v="1"/>
    <n v="1"/>
    <n v="0"/>
  </r>
  <r>
    <x v="475"/>
    <x v="41"/>
    <d v="2026-01-29T00:00:00"/>
    <x v="1"/>
    <d v="2026-01-29T00:00:00"/>
    <n v="1"/>
    <s v="4111/219"/>
    <x v="0"/>
    <x v="0"/>
    <s v="50/2 hh 8 m rakományrögzítő 26188"/>
    <n v="4"/>
    <n v="1478.09"/>
    <n v="5912.36"/>
    <n v="0"/>
    <s v="Ft"/>
    <n v="0"/>
    <n v="4500"/>
    <n v="3100"/>
    <n v="12400"/>
    <n v="1.1000000000000001"/>
    <n v="136.4"/>
    <x v="8"/>
    <n v="6487.64"/>
    <s v="i"/>
    <n v="1"/>
    <n v="1"/>
    <n v="0"/>
  </r>
  <r>
    <x v="475"/>
    <x v="41"/>
    <d v="2026-01-29T00:00:00"/>
    <x v="1"/>
    <d v="2026-01-29T00:00:00"/>
    <n v="1"/>
    <s v="4111/4097"/>
    <x v="0"/>
    <x v="0"/>
    <s v="25/0,5 hh  6,0 m rakományrögzítő Z"/>
    <n v="10"/>
    <n v="661.42"/>
    <n v="6614.2"/>
    <n v="0"/>
    <s v="Ft"/>
    <n v="0"/>
    <n v="1560"/>
    <n v="1110"/>
    <n v="11100"/>
    <n v="1.75"/>
    <n v="194.25"/>
    <x v="8"/>
    <n v="4485.8"/>
    <s v="i"/>
    <n v="1"/>
    <n v="1"/>
    <n v="0"/>
  </r>
  <r>
    <x v="476"/>
    <x v="203"/>
    <d v="2026-01-29T00:00:00"/>
    <x v="1"/>
    <d v="2026-01-29T00:00:00"/>
    <n v="1"/>
    <s v="23154/13017"/>
    <x v="1"/>
    <x v="0"/>
    <s v="WHCS 13 csapágyas forgóhorog G80"/>
    <n v="1"/>
    <n v="4308.71"/>
    <n v="4308.71"/>
    <n v="0"/>
    <s v="Ft"/>
    <n v="0"/>
    <n v="13500"/>
    <n v="13500"/>
    <n v="13500"/>
    <n v="5"/>
    <n v="675"/>
    <x v="6"/>
    <n v="9191.2900000000009"/>
    <s v="i"/>
    <m/>
    <n v="1"/>
    <n v="0"/>
  </r>
  <r>
    <x v="476"/>
    <x v="203"/>
    <d v="2026-01-29T00:00:00"/>
    <x v="1"/>
    <d v="2026-01-29T00:00:00"/>
    <n v="1"/>
    <s v="23162/8366"/>
    <x v="1"/>
    <x v="0"/>
    <s v="lrg 2 - 425 KRHG - lánc függeszték 5 m BKHLG10 önzáró horog 26018-26019"/>
    <n v="2"/>
    <n v="26611.13"/>
    <n v="53222.26"/>
    <n v="0"/>
    <s v="Ft"/>
    <n v="0"/>
    <n v="83420"/>
    <n v="83420"/>
    <n v="166840"/>
    <n v="10"/>
    <n v="16684"/>
    <x v="6"/>
    <n v="113617.73999999999"/>
    <s v="i"/>
    <m/>
    <n v="1"/>
    <n v="0"/>
  </r>
  <r>
    <x v="476"/>
    <x v="203"/>
    <d v="2026-01-29T00:00:00"/>
    <x v="1"/>
    <d v="2026-01-29T00:00:00"/>
    <n v="1"/>
    <s v="23162/1147"/>
    <x v="1"/>
    <x v="0"/>
    <s v="lrg 2 - 280 lánc függeszték 2 m 26016-26017"/>
    <n v="2"/>
    <n v="7721.85"/>
    <n v="15443.7"/>
    <n v="0"/>
    <s v="Ft"/>
    <n v="0"/>
    <n v="26170"/>
    <n v="26170"/>
    <n v="52340"/>
    <n v="10"/>
    <n v="5234"/>
    <x v="6"/>
    <n v="36896.300000000003"/>
    <s v="i"/>
    <m/>
    <n v="1"/>
    <n v="0"/>
  </r>
  <r>
    <x v="476"/>
    <x v="203"/>
    <d v="2026-01-29T00:00:00"/>
    <x v="1"/>
    <d v="2026-01-29T00:00:00"/>
    <n v="1"/>
    <s v="23154/697"/>
    <x v="1"/>
    <x v="0"/>
    <s v="KHÖ 8  öntödei horog G80"/>
    <n v="4"/>
    <n v="1230.56"/>
    <n v="4922.24"/>
    <n v="0"/>
    <s v="Ft"/>
    <n v="0"/>
    <n v="3710"/>
    <n v="3710"/>
    <n v="14840"/>
    <n v="5"/>
    <n v="742"/>
    <x v="6"/>
    <n v="9917.76"/>
    <s v="i"/>
    <m/>
    <n v="1"/>
    <n v="0"/>
  </r>
  <r>
    <x v="476"/>
    <x v="203"/>
    <d v="2026-01-29T00:00:00"/>
    <x v="1"/>
    <d v="2026-01-29T00:00:00"/>
    <n v="1"/>
    <s v="21114/39"/>
    <x v="2"/>
    <x v="0"/>
    <s v="irs 40   4,0/8 m körkötél"/>
    <n v="4"/>
    <n v="2718.68"/>
    <n v="10874.72"/>
    <n v="0"/>
    <s v="Ft"/>
    <n v="0"/>
    <n v="11200"/>
    <n v="11200"/>
    <n v="44800"/>
    <n v="10"/>
    <n v="4480"/>
    <x v="6"/>
    <n v="33925.279999999999"/>
    <s v="i"/>
    <m/>
    <n v="1"/>
    <n v="0"/>
  </r>
  <r>
    <x v="476"/>
    <x v="203"/>
    <d v="2026-01-29T00:00:00"/>
    <x v="1"/>
    <d v="2026-01-29T00:00:00"/>
    <n v="1"/>
    <s v="21212/98"/>
    <x v="2"/>
    <x v="0"/>
    <s v="id 200   3,0 m füles heveder"/>
    <n v="4"/>
    <n v="880.75"/>
    <n v="3523"/>
    <n v="0"/>
    <s v="Ft"/>
    <n v="0"/>
    <n v="4000"/>
    <n v="4000"/>
    <n v="16000"/>
    <n v="10"/>
    <n v="1600"/>
    <x v="6"/>
    <n v="12477"/>
    <s v="i"/>
    <m/>
    <n v="1"/>
    <n v="0"/>
  </r>
  <r>
    <x v="476"/>
    <x v="203"/>
    <d v="2026-01-29T00:00:00"/>
    <x v="1"/>
    <d v="2026-01-29T00:00:00"/>
    <n v="1"/>
    <s v="22231/14402"/>
    <x v="18"/>
    <x v="0"/>
    <s v="G 10 1,5 m drótkötél 122,123"/>
    <n v="2"/>
    <n v="8321"/>
    <n v="16642"/>
    <n v="0"/>
    <s v="Ft"/>
    <n v="0"/>
    <n v="15130"/>
    <n v="15130"/>
    <n v="30260"/>
    <n v="5"/>
    <n v="1513"/>
    <x v="6"/>
    <n v="13618"/>
    <s v="i"/>
    <m/>
    <n v="1"/>
    <n v="0"/>
  </r>
  <r>
    <x v="476"/>
    <x v="203"/>
    <d v="2026-01-29T00:00:00"/>
    <x v="1"/>
    <d v="2026-01-29T00:00:00"/>
    <n v="1"/>
    <s v="2317/636"/>
    <x v="1"/>
    <x v="0"/>
    <s v="8,0 biztosító lemez"/>
    <n v="4"/>
    <n v="169.33"/>
    <n v="677.32"/>
    <n v="0"/>
    <s v="Ft"/>
    <n v="0"/>
    <n v="890"/>
    <n v="890"/>
    <n v="3560"/>
    <n v="5"/>
    <n v="178"/>
    <x v="6"/>
    <n v="2882.68"/>
    <s v="i"/>
    <m/>
    <n v="1"/>
    <n v="0"/>
  </r>
  <r>
    <x v="476"/>
    <x v="203"/>
    <d v="2026-01-29T00:00:00"/>
    <x v="1"/>
    <d v="2026-01-29T00:00:00"/>
    <n v="1"/>
    <s v="2317/635"/>
    <x v="1"/>
    <x v="0"/>
    <s v="6 biztosító lemez"/>
    <n v="4"/>
    <n v="155.15"/>
    <n v="620.6"/>
    <n v="0"/>
    <s v="Ft"/>
    <n v="0"/>
    <n v="778"/>
    <n v="778"/>
    <n v="3112"/>
    <n v="5"/>
    <n v="155.6"/>
    <x v="6"/>
    <n v="2491.4"/>
    <s v="i"/>
    <m/>
    <n v="1"/>
    <n v="0"/>
  </r>
  <r>
    <x v="476"/>
    <x v="203"/>
    <d v="2026-01-29T00:00:00"/>
    <x v="1"/>
    <d v="2026-01-29T00:00:00"/>
    <n v="1"/>
    <s v="2416/15455"/>
    <x v="4"/>
    <x v="0"/>
    <s v="12  PSO sekli EN13889"/>
    <n v="4"/>
    <n v="6600.29"/>
    <n v="26401.16"/>
    <n v="0"/>
    <s v="Ft"/>
    <n v="0"/>
    <n v="16880"/>
    <n v="16880"/>
    <n v="67520"/>
    <n v="7"/>
    <n v="4726.3999999999996"/>
    <x v="6"/>
    <n v="41118.839999999997"/>
    <s v="i"/>
    <m/>
    <n v="1"/>
    <n v="0"/>
  </r>
  <r>
    <x v="477"/>
    <x v="237"/>
    <d v="2026-01-28T00:00:00"/>
    <x v="1"/>
    <d v="2026-01-27T00:00:00"/>
    <n v="1"/>
    <s v="4112/2112"/>
    <x v="0"/>
    <x v="0"/>
    <s v="50/2 hh 6 m hosszú ág"/>
    <n v="2"/>
    <n v="802.57"/>
    <n v="1605.14"/>
    <n v="0"/>
    <s v="Ft"/>
    <n v="0"/>
    <n v="2300"/>
    <n v="2070"/>
    <n v="4140"/>
    <n v="7.14"/>
    <n v="295.596"/>
    <x v="0"/>
    <n v="2534.8599999999997"/>
    <s v="i"/>
    <m/>
    <n v="1"/>
    <n v="0"/>
  </r>
  <r>
    <x v="478"/>
    <x v="237"/>
    <d v="2026-01-28T00:00:00"/>
    <x v="1"/>
    <d v="2026-01-27T00:00:00"/>
    <n v="1"/>
    <s v="2101/27384"/>
    <x v="6"/>
    <x v="0"/>
    <s v="T8 Teherpróba és vizsgálati díj melléklet szerint"/>
    <n v="1"/>
    <n v="7920"/>
    <n v="7920"/>
    <n v="0"/>
    <s v="Ft"/>
    <n v="0"/>
    <n v="13200"/>
    <n v="13200"/>
    <n v="13200"/>
    <n v="10"/>
    <n v="1320"/>
    <x v="0"/>
    <n v="5280"/>
    <s v="i"/>
    <m/>
    <n v="1"/>
    <n v="0"/>
  </r>
  <r>
    <x v="478"/>
    <x v="237"/>
    <d v="2026-01-28T00:00:00"/>
    <x v="1"/>
    <d v="2026-01-27T00:00:00"/>
    <n v="1"/>
    <s v="2317/751"/>
    <x v="1"/>
    <x v="0"/>
    <s v="RLSP 10-8 biztosító csap"/>
    <n v="4"/>
    <n v="145.46"/>
    <n v="581.84"/>
    <n v="0"/>
    <s v="Ft"/>
    <n v="0"/>
    <n v="820"/>
    <n v="1120"/>
    <n v="4480"/>
    <n v="14.37"/>
    <n v="643.77599999999995"/>
    <x v="0"/>
    <n v="3898.16"/>
    <s v="i"/>
    <m/>
    <n v="1"/>
    <n v="0"/>
  </r>
  <r>
    <x v="478"/>
    <x v="237"/>
    <d v="2026-01-28T00:00:00"/>
    <x v="1"/>
    <d v="2026-01-27T00:00:00"/>
    <n v="1"/>
    <s v="4131/300"/>
    <x v="0"/>
    <x v="0"/>
    <s v="RLSK 10 láncos feszítő 9200lbs láncos feszítő 9200lbs"/>
    <n v="1"/>
    <n v="5586.69"/>
    <n v="5586.69"/>
    <n v="0"/>
    <s v="Ft"/>
    <n v="0"/>
    <n v="13760"/>
    <n v="13760"/>
    <n v="13760"/>
    <n v="5"/>
    <n v="688"/>
    <x v="0"/>
    <n v="8173.31"/>
    <s v="i"/>
    <m/>
    <n v="1"/>
    <n v="0"/>
  </r>
  <r>
    <x v="478"/>
    <x v="237"/>
    <d v="2026-01-28T00:00:00"/>
    <x v="1"/>
    <d v="2026-01-27T00:00:00"/>
    <n v="1"/>
    <s v="2104/982"/>
    <x v="5"/>
    <x v="1"/>
    <s v="Javítási rezsi óradíj"/>
    <n v="0.25"/>
    <n v="7195.04"/>
    <n v="1798.76"/>
    <n v="0"/>
    <s v="Ft"/>
    <n v="0"/>
    <n v="12000"/>
    <n v="12000"/>
    <n v="3000"/>
    <n v="0"/>
    <n v="0"/>
    <x v="0"/>
    <n v="1201.24"/>
    <s v="i"/>
    <m/>
    <n v="1"/>
    <n v="0"/>
  </r>
  <r>
    <x v="478"/>
    <x v="237"/>
    <d v="2026-01-28T00:00:00"/>
    <x v="1"/>
    <d v="2026-01-27T00:00:00"/>
    <n v="1"/>
    <s v="2317/4454"/>
    <x v="1"/>
    <x v="0"/>
    <s v="Alutábla  RLS BAU"/>
    <n v="6"/>
    <n v="165.41"/>
    <n v="992.46"/>
    <n v="0"/>
    <s v="Ft"/>
    <n v="0"/>
    <n v="960"/>
    <n v="960"/>
    <n v="5760"/>
    <n v="5"/>
    <n v="288"/>
    <x v="0"/>
    <n v="4767.54"/>
    <s v="i"/>
    <m/>
    <n v="1"/>
    <n v="0"/>
  </r>
  <r>
    <x v="478"/>
    <x v="237"/>
    <d v="2026-01-28T00:00:00"/>
    <x v="1"/>
    <d v="2026-01-27T00:00:00"/>
    <n v="1"/>
    <s v="2317/631"/>
    <x v="1"/>
    <x v="0"/>
    <s v="10 biztosító lemez /4mm csavarral/"/>
    <n v="5"/>
    <n v="183.65"/>
    <n v="918.25"/>
    <n v="0"/>
    <s v="Ft"/>
    <n v="0"/>
    <n v="1018"/>
    <n v="1370"/>
    <n v="6850"/>
    <n v="13.99"/>
    <n v="958.31500000000005"/>
    <x v="0"/>
    <n v="5931.75"/>
    <s v="i"/>
    <m/>
    <n v="1"/>
    <n v="0"/>
  </r>
  <r>
    <x v="479"/>
    <x v="238"/>
    <d v="2026-01-28T00:00:00"/>
    <x v="1"/>
    <d v="2026-01-28T00:00:00"/>
    <n v="1"/>
    <s v="2317/636"/>
    <x v="1"/>
    <x v="0"/>
    <s v="8,0 biztosító lemez"/>
    <n v="4"/>
    <n v="169.33"/>
    <n v="677.32"/>
    <n v="0"/>
    <s v="Ft"/>
    <n v="0"/>
    <n v="890"/>
    <n v="1210"/>
    <n v="4840"/>
    <n v="14.26"/>
    <n v="690.18399999999997"/>
    <x v="0"/>
    <n v="4162.68"/>
    <s v="i"/>
    <m/>
    <n v="1"/>
    <n v="0"/>
  </r>
  <r>
    <x v="479"/>
    <x v="238"/>
    <d v="2026-01-28T00:00:00"/>
    <x v="1"/>
    <d v="2026-01-28T00:00:00"/>
    <n v="1"/>
    <s v="2317/632"/>
    <x v="1"/>
    <x v="0"/>
    <s v="13 biztosító lemez"/>
    <n v="2"/>
    <n v="256.18"/>
    <n v="512.36"/>
    <n v="0"/>
    <s v="Ft"/>
    <n v="0"/>
    <n v="1340"/>
    <n v="1820"/>
    <n v="3640"/>
    <n v="14.23"/>
    <n v="517.97200000000009"/>
    <x v="0"/>
    <n v="3127.64"/>
    <s v="i"/>
    <m/>
    <n v="1"/>
    <n v="0"/>
  </r>
  <r>
    <x v="480"/>
    <x v="190"/>
    <d v="2026-01-28T00:00:00"/>
    <x v="1"/>
    <d v="2026-01-26T00:00:00"/>
    <n v="1"/>
    <s v="21213/107"/>
    <x v="2"/>
    <x v="0"/>
    <s v="id 300   3,0 m füles heveder"/>
    <n v="3"/>
    <n v="1357.47"/>
    <n v="4072.41"/>
    <n v="0"/>
    <s v="Ft"/>
    <n v="0"/>
    <n v="6200"/>
    <n v="6200"/>
    <n v="18600"/>
    <n v="10"/>
    <n v="1860"/>
    <x v="9"/>
    <n v="14527.59"/>
    <s v="i"/>
    <m/>
    <n v="1"/>
    <n v="0"/>
  </r>
  <r>
    <x v="480"/>
    <x v="190"/>
    <d v="2026-01-28T00:00:00"/>
    <x v="1"/>
    <d v="2026-01-26T00:00:00"/>
    <n v="1"/>
    <s v="2416/15390"/>
    <x v="4"/>
    <x v="0"/>
    <s v="6,5  PSO sekli EN13889"/>
    <n v="1"/>
    <n v="2611.29"/>
    <n v="2611.29"/>
    <n v="0"/>
    <s v="Ft"/>
    <n v="0"/>
    <n v="7490"/>
    <n v="7490"/>
    <n v="7490"/>
    <n v="7"/>
    <n v="524.29999999999995"/>
    <x v="9"/>
    <n v="4878.71"/>
    <s v="i"/>
    <m/>
    <n v="1"/>
    <n v="0"/>
  </r>
  <r>
    <x v="481"/>
    <x v="190"/>
    <d v="2026-01-28T00:00:00"/>
    <x v="1"/>
    <d v="2026-01-26T00:00:00"/>
    <n v="1"/>
    <s v="2101/27386"/>
    <x v="6"/>
    <x v="0"/>
    <s v="T10 Teherpróba és vizsgálati díj melléklet szerint"/>
    <n v="1"/>
    <n v="70770"/>
    <n v="70770"/>
    <n v="0"/>
    <s v="Ft"/>
    <n v="0"/>
    <n v="117950"/>
    <n v="117950"/>
    <n v="117950"/>
    <n v="10"/>
    <n v="11795"/>
    <x v="9"/>
    <n v="47180"/>
    <s v="i"/>
    <m/>
    <n v="1"/>
    <n v="0"/>
  </r>
  <r>
    <x v="481"/>
    <x v="190"/>
    <d v="2026-01-28T00:00:00"/>
    <x v="1"/>
    <d v="2026-01-26T00:00:00"/>
    <n v="1"/>
    <s v="2104/982"/>
    <x v="5"/>
    <x v="1"/>
    <s v="Javítási rezsi óradíj"/>
    <n v="0.3"/>
    <n v="7195.04"/>
    <n v="2158.5119999999997"/>
    <n v="0"/>
    <s v="Ft"/>
    <n v="0"/>
    <n v="12000"/>
    <n v="12000"/>
    <n v="3600"/>
    <n v="0"/>
    <n v="0"/>
    <x v="9"/>
    <n v="1441.4880000000003"/>
    <s v="i"/>
    <m/>
    <n v="1"/>
    <n v="0"/>
  </r>
  <r>
    <x v="481"/>
    <x v="190"/>
    <d v="2026-01-28T00:00:00"/>
    <x v="1"/>
    <d v="2026-01-26T00:00:00"/>
    <n v="1"/>
    <s v="2317/636"/>
    <x v="1"/>
    <x v="0"/>
    <s v="8,0 biztosító lemez"/>
    <n v="4"/>
    <n v="169.33"/>
    <n v="677.32"/>
    <n v="0"/>
    <s v="Ft"/>
    <n v="0"/>
    <n v="890"/>
    <n v="890"/>
    <n v="3560"/>
    <n v="5"/>
    <n v="178"/>
    <x v="9"/>
    <n v="2882.68"/>
    <s v="i"/>
    <m/>
    <n v="1"/>
    <n v="0"/>
  </r>
  <r>
    <x v="481"/>
    <x v="190"/>
    <d v="2026-01-28T00:00:00"/>
    <x v="1"/>
    <d v="2026-01-26T00:00:00"/>
    <n v="1"/>
    <s v="2317/567"/>
    <x v="1"/>
    <x v="0"/>
    <s v="234 ágú  adattábla"/>
    <n v="2"/>
    <n v="243.71"/>
    <n v="487.42"/>
    <n v="0"/>
    <s v="Ft"/>
    <n v="0"/>
    <n v="1485"/>
    <n v="1485"/>
    <n v="2970"/>
    <n v="5"/>
    <n v="148.5"/>
    <x v="9"/>
    <n v="2482.58"/>
    <s v="i"/>
    <m/>
    <n v="1"/>
    <n v="0"/>
  </r>
  <r>
    <x v="482"/>
    <x v="239"/>
    <d v="2026-01-28T00:00:00"/>
    <x v="1"/>
    <d v="2026-01-26T00:00:00"/>
    <n v="1"/>
    <s v="141/27981"/>
    <x v="9"/>
    <x v="2"/>
    <s v="Próbasúly bérlet, test weights rental"/>
    <n v="1"/>
    <n v="10"/>
    <n v="10"/>
    <n v="180"/>
    <s v="EUR"/>
    <n v="382.27"/>
    <n v="72000"/>
    <n v="68808.600000000006"/>
    <n v="68808.600000000006"/>
    <n v="0"/>
    <n v="0"/>
    <x v="10"/>
    <n v="68798.600000000006"/>
    <s v="n"/>
    <m/>
    <s v=""/>
    <n v="180"/>
  </r>
  <r>
    <x v="482"/>
    <x v="239"/>
    <d v="2026-01-28T00:00:00"/>
    <x v="1"/>
    <d v="2026-01-26T00:00:00"/>
    <n v="1"/>
    <s v="141/27980"/>
    <x v="9"/>
    <x v="2"/>
    <s v="Munkavédelmi szempontú előzetes gépvizsgálat Preliminary machine inspection for occupational safety"/>
    <n v="26"/>
    <n v="12000"/>
    <n v="312000"/>
    <n v="50"/>
    <s v="EUR"/>
    <n v="382.27"/>
    <n v="20000"/>
    <n v="19113.5"/>
    <n v="496951"/>
    <n v="0"/>
    <n v="0"/>
    <x v="10"/>
    <n v="184951"/>
    <s v="n"/>
    <m/>
    <s v=""/>
    <n v="1300"/>
  </r>
  <r>
    <x v="482"/>
    <x v="239"/>
    <d v="2026-01-28T00:00:00"/>
    <x v="1"/>
    <d v="2026-01-26T00:00:00"/>
    <n v="1"/>
    <s v="11A11/27976"/>
    <x v="13"/>
    <x v="2"/>
    <s v="Matricák,  Stickers for cranes"/>
    <n v="60"/>
    <n v="1292.1400000000001"/>
    <n v="77528.400000000009"/>
    <n v="6"/>
    <s v="EUR"/>
    <n v="382.27"/>
    <n v="2400"/>
    <n v="2293.62"/>
    <n v="137617.19999999998"/>
    <n v="0"/>
    <n v="0"/>
    <x v="10"/>
    <n v="60088.799999999974"/>
    <s v="n"/>
    <m/>
    <s v=""/>
    <n v="360"/>
  </r>
  <r>
    <x v="482"/>
    <x v="239"/>
    <d v="2026-01-28T00:00:00"/>
    <x v="1"/>
    <d v="2026-01-26T00:00:00"/>
    <n v="1"/>
    <s v="144/24242"/>
    <x v="9"/>
    <x v="1"/>
    <s v="Kiszállási díj,  Travel cost"/>
    <n v="2"/>
    <n v="36800"/>
    <n v="73600"/>
    <n v="150"/>
    <s v="EUR"/>
    <n v="382.27"/>
    <n v="60000"/>
    <n v="57340.5"/>
    <n v="114681"/>
    <n v="0"/>
    <n v="0"/>
    <x v="10"/>
    <n v="41081"/>
    <s v="n"/>
    <m/>
    <s v=""/>
    <n v="300"/>
  </r>
  <r>
    <x v="482"/>
    <x v="239"/>
    <d v="2026-01-28T00:00:00"/>
    <x v="1"/>
    <d v="2026-01-26T00:00:00"/>
    <n v="1"/>
    <s v="141/27982"/>
    <x v="9"/>
    <x v="2"/>
    <s v="Kezelési utasítás fordítás, translation of owners manual"/>
    <n v="1"/>
    <n v="10"/>
    <n v="10"/>
    <n v="150"/>
    <s v="EUR"/>
    <n v="382.27"/>
    <n v="60000"/>
    <n v="57340.5"/>
    <n v="57340.5"/>
    <n v="0"/>
    <n v="0"/>
    <x v="10"/>
    <n v="57330.5"/>
    <s v="n"/>
    <m/>
    <s v=""/>
    <n v="150"/>
  </r>
  <r>
    <x v="482"/>
    <x v="239"/>
    <d v="2026-01-28T00:00:00"/>
    <x v="1"/>
    <d v="2026-01-26T00:00:00"/>
    <n v="1"/>
    <s v="141/27979"/>
    <x v="9"/>
    <x v="2"/>
    <s v="Fővizsgálat,  Certification of cranes according EU/HU standard,  including weight test"/>
    <n v="26"/>
    <n v="11800"/>
    <n v="306800"/>
    <n v="130"/>
    <s v="EUR"/>
    <n v="382.27"/>
    <n v="52000"/>
    <n v="49695.1"/>
    <n v="1292072.5999999999"/>
    <n v="0"/>
    <n v="0"/>
    <x v="10"/>
    <n v="985272.59999999986"/>
    <s v="n"/>
    <m/>
    <s v=""/>
    <n v="3380"/>
  </r>
  <r>
    <x v="482"/>
    <x v="239"/>
    <d v="2026-01-28T00:00:00"/>
    <x v="1"/>
    <d v="2026-01-26T00:00:00"/>
    <n v="1"/>
    <s v="141/27977"/>
    <x v="9"/>
    <x v="2"/>
    <s v="Érintésvédelmi vizsgálat,  EPH inspection"/>
    <n v="26"/>
    <n v="15000"/>
    <n v="390000"/>
    <n v="90"/>
    <s v="EUR"/>
    <n v="382.27"/>
    <n v="36000"/>
    <n v="34404.300000000003"/>
    <n v="894511.8"/>
    <n v="0"/>
    <n v="0"/>
    <x v="10"/>
    <n v="504511.80000000005"/>
    <s v="n"/>
    <m/>
    <s v=""/>
    <n v="2340"/>
  </r>
  <r>
    <x v="483"/>
    <x v="221"/>
    <d v="2026-01-28T00:00:00"/>
    <x v="1"/>
    <d v="2026-01-21T00:00:00"/>
    <n v="1"/>
    <s v="2101/27382"/>
    <x v="6"/>
    <x v="0"/>
    <s v="T6 Teherpróba és vizsgálati díj melléklet szerint"/>
    <n v="1"/>
    <n v="495960"/>
    <n v="495960"/>
    <n v="0"/>
    <s v="Ft"/>
    <n v="0"/>
    <n v="826600"/>
    <n v="826600"/>
    <n v="826600"/>
    <n v="10"/>
    <n v="82660"/>
    <x v="9"/>
    <n v="330640"/>
    <s v="i"/>
    <m/>
    <n v="1"/>
    <n v="0"/>
  </r>
  <r>
    <x v="483"/>
    <x v="221"/>
    <d v="2026-01-28T00:00:00"/>
    <x v="1"/>
    <d v="2026-01-21T00:00:00"/>
    <n v="1"/>
    <s v="2103/26837"/>
    <x v="14"/>
    <x v="1"/>
    <s v="T1 Kiszállási díj"/>
    <n v="54"/>
    <n v="150"/>
    <n v="8100"/>
    <n v="0"/>
    <s v="Ft"/>
    <n v="0"/>
    <n v="250"/>
    <n v="250"/>
    <n v="13500"/>
    <n v="0"/>
    <n v="0"/>
    <x v="9"/>
    <n v="5400"/>
    <s v="i"/>
    <m/>
    <n v="1"/>
    <n v="0"/>
  </r>
  <r>
    <x v="484"/>
    <x v="74"/>
    <d v="2026-01-28T00:00:00"/>
    <x v="1"/>
    <d v="2026-01-28T00:00:00"/>
    <n v="1"/>
    <s v="282/27925"/>
    <x v="15"/>
    <x v="0"/>
    <s v="PLEW 10T hegeszthető   emelőszem G100"/>
    <n v="4"/>
    <n v="12360.74"/>
    <n v="49442.96"/>
    <n v="0"/>
    <s v="Ft"/>
    <n v="0"/>
    <n v="25660"/>
    <n v="24930"/>
    <n v="99720"/>
    <n v="4"/>
    <n v="3988.8"/>
    <x v="6"/>
    <n v="50277.04"/>
    <s v="i"/>
    <m/>
    <n v="1"/>
    <n v="0"/>
  </r>
  <r>
    <x v="484"/>
    <x v="74"/>
    <d v="2026-01-28T00:00:00"/>
    <x v="1"/>
    <d v="2026-01-28T00:00:00"/>
    <n v="1"/>
    <s v="2102/21952"/>
    <x v="3"/>
    <x v="1"/>
    <s v="*M.32 Fuvar"/>
    <n v="1"/>
    <n v="2522"/>
    <n v="2522"/>
    <n v="0"/>
    <s v="Ft"/>
    <n v="0"/>
    <n v="2522"/>
    <n v="2500"/>
    <n v="2500"/>
    <n v="0"/>
    <n v="0"/>
    <x v="6"/>
    <n v="-22"/>
    <s v="i"/>
    <m/>
    <n v="1"/>
    <n v="0"/>
  </r>
  <r>
    <x v="485"/>
    <x v="200"/>
    <d v="2026-01-28T00:00:00"/>
    <x v="1"/>
    <d v="2026-01-28T00:00:00"/>
    <n v="1"/>
    <s v="21112/17"/>
    <x v="2"/>
    <x v="0"/>
    <s v="irs 20  3,0/6  m körkötél 1750,1822,1889"/>
    <n v="3"/>
    <n v="1195.1600000000001"/>
    <n v="3585.4800000000005"/>
    <n v="0"/>
    <s v="Ft"/>
    <n v="0"/>
    <n v="5800"/>
    <n v="5800"/>
    <n v="17400"/>
    <n v="10"/>
    <n v="1740"/>
    <x v="6"/>
    <n v="13814.52"/>
    <s v="i"/>
    <m/>
    <n v="1"/>
    <n v="0"/>
  </r>
  <r>
    <x v="485"/>
    <x v="200"/>
    <d v="2026-01-28T00:00:00"/>
    <x v="1"/>
    <d v="2026-01-28T00:00:00"/>
    <n v="1"/>
    <s v="21111/6"/>
    <x v="2"/>
    <x v="0"/>
    <s v="irs 10  3,0/6  m körkötél 0428,0423"/>
    <n v="2"/>
    <n v="837.51"/>
    <n v="1675.02"/>
    <n v="0"/>
    <s v="Ft"/>
    <n v="0"/>
    <n v="3700"/>
    <n v="3700"/>
    <n v="7400"/>
    <n v="10"/>
    <n v="740"/>
    <x v="6"/>
    <n v="5724.98"/>
    <s v="i"/>
    <m/>
    <n v="1"/>
    <n v="0"/>
  </r>
  <r>
    <x v="485"/>
    <x v="200"/>
    <d v="2026-01-28T00:00:00"/>
    <x v="1"/>
    <d v="2026-01-28T00:00:00"/>
    <n v="1"/>
    <s v="2102/3973"/>
    <x v="3"/>
    <x v="1"/>
    <s v="*V.23 Fuvar"/>
    <n v="1"/>
    <n v="2342"/>
    <n v="2342"/>
    <n v="0"/>
    <s v="Ft"/>
    <n v="0"/>
    <n v="2342"/>
    <n v="2300"/>
    <n v="2300"/>
    <n v="0"/>
    <n v="0"/>
    <x v="6"/>
    <n v="-42"/>
    <s v="i"/>
    <m/>
    <n v="1"/>
    <n v="0"/>
  </r>
  <r>
    <x v="486"/>
    <x v="240"/>
    <d v="2026-01-28T00:00:00"/>
    <x v="1"/>
    <d v="2026-01-28T00:00:00"/>
    <n v="1"/>
    <s v="143/17421"/>
    <x v="9"/>
    <x v="1"/>
    <s v="Szállítási  költség Svédország- Magyarország"/>
    <n v="1"/>
    <n v="141057.63"/>
    <n v="141057.63"/>
    <n v="0"/>
    <s v="EUR"/>
    <n v="380.16"/>
    <n v="175275"/>
    <n v="0"/>
    <n v="0"/>
    <n v="0"/>
    <n v="0"/>
    <x v="10"/>
    <n v="-141057.63"/>
    <s v="n"/>
    <m/>
    <s v=""/>
    <n v="0"/>
  </r>
  <r>
    <x v="486"/>
    <x v="240"/>
    <d v="2026-01-28T00:00:00"/>
    <x v="1"/>
    <d v="2026-01-28T00:00:00"/>
    <n v="1"/>
    <s v="12531/20867"/>
    <x v="8"/>
    <x v="2"/>
    <s v="662000 Zajszűrő doboz nagy, Silencing box for vacuum pump large 4201870"/>
    <n v="1"/>
    <n v="317181.09000000003"/>
    <n v="317181.09000000003"/>
    <n v="1032.75"/>
    <s v="EUR"/>
    <n v="380.16"/>
    <n v="550800"/>
    <n v="392610.25"/>
    <n v="392610.25"/>
    <n v="0"/>
    <n v="0"/>
    <x v="10"/>
    <n v="75429.159999999974"/>
    <s v="n"/>
    <m/>
    <s v=""/>
    <n v="1032.75"/>
  </r>
  <r>
    <x v="486"/>
    <x v="240"/>
    <d v="2026-01-28T00:00:00"/>
    <x v="1"/>
    <d v="2026-01-28T00:00:00"/>
    <n v="1"/>
    <s v="12531/22360"/>
    <x v="8"/>
    <x v="2"/>
    <s v="616400 VM60/4,0 VacuEasylift Fix Müködtető kar, Multifuntional lifter 4200096"/>
    <n v="1"/>
    <n v="627673.81000000006"/>
    <n v="627673.81000000006"/>
    <n v="2293.5"/>
    <s v="EUR"/>
    <n v="380.16"/>
    <n v="1223200"/>
    <n v="871896.94"/>
    <n v="871896.94"/>
    <n v="0"/>
    <n v="0"/>
    <x v="10"/>
    <n v="244223.12999999989"/>
    <s v="n"/>
    <m/>
    <s v=""/>
    <n v="2293.5"/>
  </r>
  <r>
    <x v="486"/>
    <x v="240"/>
    <d v="2026-01-28T00:00:00"/>
    <x v="1"/>
    <d v="2026-01-28T00:00:00"/>
    <n v="1"/>
    <s v="12531/25256"/>
    <x v="8"/>
    <x v="2"/>
    <s v="610908 Csatlakozó d: 52mm Air tube joint  4201479"/>
    <n v="1"/>
    <n v="6465.72"/>
    <n v="6465.72"/>
    <n v="21.75"/>
    <s v="EUR"/>
    <n v="380.16"/>
    <n v="11600"/>
    <n v="8268.48"/>
    <n v="8268.48"/>
    <n v="0"/>
    <n v="0"/>
    <x v="10"/>
    <n v="1802.7599999999993"/>
    <s v="n"/>
    <m/>
    <s v=""/>
    <n v="21.75"/>
  </r>
  <r>
    <x v="486"/>
    <x v="240"/>
    <d v="2026-01-28T00:00:00"/>
    <x v="1"/>
    <d v="2026-01-28T00:00:00"/>
    <n v="1"/>
    <s v="12531/20871"/>
    <x v="8"/>
    <x v="2"/>
    <s v="610905 Vákuum cső d:52 mm/10m, Air tube, 4201476"/>
    <n v="2"/>
    <n v="80081.66"/>
    <n v="160163.32"/>
    <n v="504.75"/>
    <s v="EUR"/>
    <n v="380.16"/>
    <n v="269200"/>
    <n v="191885.77"/>
    <n v="383771.54"/>
    <n v="0"/>
    <n v="0"/>
    <x v="10"/>
    <n v="223608.21999999997"/>
    <s v="n"/>
    <m/>
    <s v=""/>
    <n v="1009.5"/>
  </r>
  <r>
    <x v="486"/>
    <x v="240"/>
    <d v="2026-01-28T00:00:00"/>
    <x v="1"/>
    <d v="2026-01-28T00:00:00"/>
    <n v="1"/>
    <s v="12531/26935"/>
    <x v="8"/>
    <x v="2"/>
    <s v="610230 Kerek lapos megfogófej, d: 270mm, Flat suction foot 4200245"/>
    <n v="1"/>
    <n v="60107.38"/>
    <n v="60107.38"/>
    <n v="295"/>
    <s v="EUR"/>
    <n v="380.16"/>
    <n v="147200"/>
    <n v="112147.2"/>
    <n v="112147.2"/>
    <n v="0"/>
    <n v="0"/>
    <x v="10"/>
    <n v="52039.82"/>
    <s v="n"/>
    <m/>
    <s v=""/>
    <n v="295"/>
  </r>
  <r>
    <x v="486"/>
    <x v="240"/>
    <d v="2026-01-28T00:00:00"/>
    <x v="1"/>
    <d v="2026-01-28T00:00:00"/>
    <n v="1"/>
    <s v="12531/20866"/>
    <x v="8"/>
    <x v="2"/>
    <s v="602000 Vákuum szivattyú nagy 3,0/3,6kW , Vacuum pump large. 4200184"/>
    <n v="1"/>
    <n v="1238807"/>
    <n v="1238807"/>
    <n v="4305.75"/>
    <s v="EUR"/>
    <n v="380.16"/>
    <n v="2296400"/>
    <n v="1636873.88"/>
    <n v="1636873.88"/>
    <n v="0"/>
    <n v="0"/>
    <x v="10"/>
    <n v="398066.87999999989"/>
    <s v="n"/>
    <m/>
    <s v=""/>
    <n v="4305.75"/>
  </r>
  <r>
    <x v="486"/>
    <x v="240"/>
    <d v="2026-01-28T00:00:00"/>
    <x v="1"/>
    <d v="2026-01-28T00:00:00"/>
    <n v="1"/>
    <s v="12531/24325"/>
    <x v="8"/>
    <x v="2"/>
    <s v="4305894 Levegő filter, Filter Unit Cpl Blak, d:51-51mm"/>
    <n v="1"/>
    <n v="100541.14"/>
    <n v="100541.14"/>
    <n v="352.5"/>
    <s v="EUR"/>
    <n v="380.16"/>
    <n v="188000"/>
    <n v="134006.41"/>
    <n v="134006.41"/>
    <n v="0"/>
    <n v="0"/>
    <x v="10"/>
    <n v="33465.270000000004"/>
    <s v="n"/>
    <m/>
    <s v=""/>
    <n v="352.5"/>
  </r>
  <r>
    <x v="486"/>
    <x v="240"/>
    <d v="2026-01-28T00:00:00"/>
    <x v="1"/>
    <d v="2026-01-28T00:00:00"/>
    <n v="1"/>
    <s v="12531/24264"/>
    <x v="8"/>
    <x v="2"/>
    <s v="4201549 Fedő huzat, Cover sock VM60/4,0 Tawi 616951"/>
    <n v="1"/>
    <n v="60015.23"/>
    <n v="60015.23"/>
    <n v="208.5"/>
    <s v="EUR"/>
    <n v="380.16"/>
    <n v="111200"/>
    <n v="79263.360000000001"/>
    <n v="79263.360000000001"/>
    <n v="0"/>
    <n v="0"/>
    <x v="10"/>
    <n v="19248.129999999997"/>
    <s v="n"/>
    <m/>
    <s v=""/>
    <n v="208.5"/>
  </r>
  <r>
    <x v="487"/>
    <x v="38"/>
    <d v="2026-01-28T00:00:00"/>
    <x v="1"/>
    <d v="2026-01-28T00:00:00"/>
    <n v="1"/>
    <s v="21113/26"/>
    <x v="2"/>
    <x v="0"/>
    <s v="irs 30   2,0/4 m körkötél"/>
    <n v="2"/>
    <n v="1079.97"/>
    <n v="2159.94"/>
    <n v="0"/>
    <s v="Ft"/>
    <n v="0"/>
    <n v="5500"/>
    <n v="3850"/>
    <n v="7700"/>
    <n v="3.5"/>
    <n v="269.5"/>
    <x v="11"/>
    <n v="5540.0599999999995"/>
    <s v="i"/>
    <m/>
    <n v="1"/>
    <n v="0"/>
  </r>
  <r>
    <x v="487"/>
    <x v="38"/>
    <d v="2026-01-28T00:00:00"/>
    <x v="1"/>
    <d v="2026-01-28T00:00:00"/>
    <n v="1"/>
    <s v="21213/104"/>
    <x v="2"/>
    <x v="0"/>
    <s v="id 300   1,0 m füles heveder"/>
    <n v="2"/>
    <n v="637.76"/>
    <n v="1275.52"/>
    <n v="0"/>
    <s v="Ft"/>
    <n v="0"/>
    <n v="3000"/>
    <n v="2250"/>
    <n v="4500"/>
    <n v="3.5"/>
    <n v="157.5"/>
    <x v="11"/>
    <n v="3224.48"/>
    <s v="i"/>
    <m/>
    <n v="1"/>
    <n v="0"/>
  </r>
  <r>
    <x v="487"/>
    <x v="38"/>
    <d v="2026-01-28T00:00:00"/>
    <x v="1"/>
    <d v="2026-01-28T00:00:00"/>
    <n v="1"/>
    <s v="2416/15388"/>
    <x v="4"/>
    <x v="0"/>
    <s v="2 PSO sekli EN13889"/>
    <n v="4"/>
    <n v="375.7"/>
    <n v="1502.8"/>
    <n v="0"/>
    <s v="Ft"/>
    <n v="0"/>
    <n v="1030"/>
    <n v="824"/>
    <n v="3296"/>
    <n v="2"/>
    <n v="65.92"/>
    <x v="11"/>
    <n v="1793.2"/>
    <s v="i"/>
    <m/>
    <n v="1"/>
    <n v="0"/>
  </r>
  <r>
    <x v="487"/>
    <x v="38"/>
    <d v="2026-01-28T00:00:00"/>
    <x v="1"/>
    <d v="2026-01-28T00:00:00"/>
    <n v="1"/>
    <s v="2416/15391"/>
    <x v="4"/>
    <x v="0"/>
    <s v="1  PSO sekli EN13889"/>
    <n v="2"/>
    <n v="240.96"/>
    <n v="481.92"/>
    <n v="0"/>
    <s v="Ft"/>
    <n v="0"/>
    <n v="670"/>
    <n v="540"/>
    <n v="1080"/>
    <n v="2"/>
    <n v="21.6"/>
    <x v="11"/>
    <n v="598.07999999999993"/>
    <s v="i"/>
    <m/>
    <n v="1"/>
    <n v="0"/>
  </r>
  <r>
    <x v="487"/>
    <x v="38"/>
    <d v="2026-01-28T00:00:00"/>
    <x v="1"/>
    <d v="2026-01-28T00:00:00"/>
    <n v="1"/>
    <s v="2102/1987"/>
    <x v="3"/>
    <x v="1"/>
    <s v="*V.11 Fuvar"/>
    <n v="1"/>
    <n v="2522"/>
    <n v="2522"/>
    <n v="0"/>
    <s v="Ft"/>
    <n v="0"/>
    <n v="2522"/>
    <n v="0"/>
    <n v="0"/>
    <n v="0"/>
    <n v="0"/>
    <x v="11"/>
    <n v="-2522"/>
    <s v="i"/>
    <m/>
    <n v="1"/>
    <n v="0"/>
  </r>
  <r>
    <x v="488"/>
    <x v="241"/>
    <d v="2026-01-28T00:00:00"/>
    <x v="1"/>
    <d v="2026-01-28T00:00:00"/>
    <n v="1"/>
    <s v="21111/11777"/>
    <x v="2"/>
    <x v="0"/>
    <s v="irs 10  0,5/1 m körkötél"/>
    <n v="3"/>
    <n v="205.97"/>
    <n v="617.91"/>
    <n v="0"/>
    <s v="Ft"/>
    <n v="0"/>
    <n v="1200"/>
    <n v="1200"/>
    <n v="3600"/>
    <n v="10"/>
    <n v="360"/>
    <x v="3"/>
    <n v="2982.09"/>
    <s v="i"/>
    <m/>
    <n v="1"/>
    <n v="0"/>
  </r>
  <r>
    <x v="488"/>
    <x v="241"/>
    <d v="2026-01-28T00:00:00"/>
    <x v="1"/>
    <d v="2026-01-28T00:00:00"/>
    <n v="1"/>
    <s v="2102/24530"/>
    <x v="3"/>
    <x v="1"/>
    <s v="*M 102 Fuvar"/>
    <n v="1"/>
    <n v="1742"/>
    <n v="1742"/>
    <n v="0"/>
    <s v="Ft"/>
    <n v="0"/>
    <n v="1742"/>
    <n v="1800"/>
    <n v="1800"/>
    <n v="0"/>
    <n v="0"/>
    <x v="3"/>
    <n v="58"/>
    <s v="i"/>
    <m/>
    <n v="1"/>
    <n v="0"/>
  </r>
  <r>
    <x v="489"/>
    <x v="242"/>
    <d v="2026-01-28T00:00:00"/>
    <x v="1"/>
    <d v="2026-01-28T00:00:00"/>
    <n v="1"/>
    <s v="23164/1436"/>
    <x v="1"/>
    <x v="0"/>
    <s v="lrg 4 - 425 KRHG - lánc függeszték 1 m"/>
    <n v="1"/>
    <n v="15919.97"/>
    <n v="15919.97"/>
    <n v="0"/>
    <s v="Ft"/>
    <n v="0"/>
    <n v="55810"/>
    <n v="49700"/>
    <n v="49700"/>
    <n v="5.62"/>
    <n v="2793.14"/>
    <x v="5"/>
    <n v="33780.03"/>
    <s v="i"/>
    <m/>
    <n v="1"/>
    <n v="0"/>
  </r>
  <r>
    <x v="489"/>
    <x v="242"/>
    <d v="2026-01-28T00:00:00"/>
    <x v="1"/>
    <d v="2026-01-28T00:00:00"/>
    <n v="1"/>
    <s v="2102/24792"/>
    <x v="3"/>
    <x v="1"/>
    <s v="*M.106 Fuvar"/>
    <n v="1"/>
    <n v="2555"/>
    <n v="2555"/>
    <n v="0"/>
    <s v="Ft"/>
    <n v="0"/>
    <n v="2555"/>
    <n v="2800"/>
    <n v="2800"/>
    <n v="0"/>
    <n v="0"/>
    <x v="5"/>
    <n v="245"/>
    <s v="i"/>
    <m/>
    <n v="1"/>
    <n v="0"/>
  </r>
  <r>
    <x v="490"/>
    <x v="163"/>
    <d v="2026-01-28T00:00:00"/>
    <x v="1"/>
    <d v="2026-01-28T00:00:00"/>
    <n v="1"/>
    <s v="4111/274"/>
    <x v="0"/>
    <x v="0"/>
    <s v="50/2,5 hh  8,0 m rakományrögzítő"/>
    <n v="3"/>
    <n v="1682.88"/>
    <n v="5048.6400000000003"/>
    <n v="0"/>
    <s v="Ft"/>
    <n v="0"/>
    <n v="4800"/>
    <n v="3400"/>
    <n v="10200"/>
    <n v="1.66"/>
    <n v="169.32"/>
    <x v="6"/>
    <n v="5151.3599999999997"/>
    <s v="i"/>
    <m/>
    <n v="1"/>
    <n v="0"/>
  </r>
  <r>
    <x v="490"/>
    <x v="163"/>
    <d v="2026-01-28T00:00:00"/>
    <x v="1"/>
    <d v="2026-01-28T00:00:00"/>
    <n v="1"/>
    <s v="4115/331"/>
    <x v="0"/>
    <x v="0"/>
    <s v="50 mm racsni BS"/>
    <n v="3"/>
    <n v="626.26"/>
    <n v="1878.78"/>
    <n v="0"/>
    <s v="Ft"/>
    <n v="0"/>
    <n v="5430"/>
    <n v="4350"/>
    <n v="13050"/>
    <n v="0.03"/>
    <n v="3.915"/>
    <x v="6"/>
    <n v="11171.22"/>
    <s v="i"/>
    <m/>
    <n v="1"/>
    <n v="0"/>
  </r>
  <r>
    <x v="490"/>
    <x v="163"/>
    <d v="2026-01-28T00:00:00"/>
    <x v="1"/>
    <d v="2026-01-28T00:00:00"/>
    <n v="1"/>
    <s v="2102/1156"/>
    <x v="3"/>
    <x v="1"/>
    <s v="*V.10 Fuvar"/>
    <n v="1"/>
    <n v="2364"/>
    <n v="2364"/>
    <n v="0"/>
    <s v="Ft"/>
    <n v="0"/>
    <n v="2364"/>
    <n v="2500"/>
    <n v="2500"/>
    <n v="0"/>
    <n v="0"/>
    <x v="6"/>
    <n v="136"/>
    <s v="i"/>
    <m/>
    <n v="1"/>
    <n v="0"/>
  </r>
  <r>
    <x v="491"/>
    <x v="243"/>
    <d v="2026-01-28T00:00:00"/>
    <x v="1"/>
    <d v="2026-01-28T00:00:00"/>
    <n v="1"/>
    <s v="23165/27958"/>
    <x v="1"/>
    <x v="0"/>
    <s v="Kábeldob Emelő Függeszték"/>
    <n v="1"/>
    <n v="28028.15"/>
    <n v="28028.15"/>
    <n v="0"/>
    <s v="Ft"/>
    <n v="0"/>
    <n v="62065"/>
    <n v="97000"/>
    <n v="97000"/>
    <n v="20.8"/>
    <n v="20176"/>
    <x v="2"/>
    <n v="68971.850000000006"/>
    <s v="n"/>
    <m/>
    <s v=""/>
    <n v="0"/>
  </r>
  <r>
    <x v="491"/>
    <x v="243"/>
    <d v="2026-01-28T00:00:00"/>
    <x v="1"/>
    <d v="2026-01-28T00:00:00"/>
    <n v="1"/>
    <s v="2102/24510"/>
    <x v="3"/>
    <x v="1"/>
    <s v="*M 22 fuvar"/>
    <n v="1"/>
    <n v="2772"/>
    <n v="2772"/>
    <n v="0"/>
    <s v="Ft"/>
    <n v="0"/>
    <n v="2772"/>
    <n v="3000"/>
    <n v="3000"/>
    <n v="0"/>
    <n v="0"/>
    <x v="2"/>
    <n v="228"/>
    <s v="n"/>
    <m/>
    <s v=""/>
    <n v="0"/>
  </r>
  <r>
    <x v="492"/>
    <x v="96"/>
    <d v="2026-01-28T00:00:00"/>
    <x v="1"/>
    <d v="2026-01-28T00:00:00"/>
    <n v="1"/>
    <s v="2122/27920"/>
    <x v="2"/>
    <x v="0"/>
    <s v="is 150  4,53 m füles heveder A04885-A04892"/>
    <n v="8"/>
    <n v="1642.27"/>
    <n v="13138.16"/>
    <n v="0"/>
    <s v="Ft"/>
    <n v="0"/>
    <n v="6300"/>
    <n v="4700"/>
    <n v="37600"/>
    <n v="0"/>
    <n v="0"/>
    <x v="10"/>
    <n v="24461.84"/>
    <s v="i"/>
    <m/>
    <n v="1"/>
    <n v="0"/>
  </r>
  <r>
    <x v="492"/>
    <x v="96"/>
    <d v="2026-01-28T00:00:00"/>
    <x v="1"/>
    <d v="2026-01-28T00:00:00"/>
    <n v="1"/>
    <s v="21219/27908"/>
    <x v="2"/>
    <x v="0"/>
    <s v="id  120 2,5 m  füles heveder + 5 füllel /200mm fülhossz+100mm varrás/ 1200 kg   A04858-A04867"/>
    <n v="10"/>
    <n v="1491.36"/>
    <n v="14913.599999999999"/>
    <n v="0"/>
    <s v="Ft"/>
    <n v="0"/>
    <n v="9000"/>
    <n v="8100"/>
    <n v="81000"/>
    <n v="0"/>
    <n v="0"/>
    <x v="10"/>
    <n v="66086.399999999994"/>
    <s v="i"/>
    <m/>
    <n v="1"/>
    <n v="0"/>
  </r>
  <r>
    <x v="492"/>
    <x v="96"/>
    <d v="2026-01-28T00:00:00"/>
    <x v="1"/>
    <d v="2026-01-28T00:00:00"/>
    <n v="1"/>
    <s v="2102/1022"/>
    <x v="3"/>
    <x v="1"/>
    <s v="Csomagolási díj"/>
    <n v="1"/>
    <n v="1900"/>
    <n v="1900"/>
    <n v="0"/>
    <s v="Ft"/>
    <n v="0"/>
    <n v="3500"/>
    <n v="3500"/>
    <n v="3500"/>
    <n v="0"/>
    <n v="0"/>
    <x v="10"/>
    <n v="1600"/>
    <s v="i"/>
    <m/>
    <n v="1"/>
    <n v="0"/>
  </r>
  <r>
    <x v="492"/>
    <x v="96"/>
    <d v="2026-01-28T00:00:00"/>
    <x v="1"/>
    <d v="2026-01-28T00:00:00"/>
    <n v="1"/>
    <s v="4112/27919"/>
    <x v="0"/>
    <x v="0"/>
    <s v="75/4,5 hh 3,94 m hosszú ág 2 füllel/d30mm csaphoz"/>
    <n v="8"/>
    <n v="1604.35"/>
    <n v="12834.8"/>
    <n v="0"/>
    <s v="Ft"/>
    <n v="0"/>
    <n v="4250"/>
    <n v="3870"/>
    <n v="30960"/>
    <n v="0"/>
    <n v="0"/>
    <x v="10"/>
    <n v="18125.2"/>
    <s v="i"/>
    <m/>
    <n v="1"/>
    <n v="0"/>
  </r>
  <r>
    <x v="492"/>
    <x v="96"/>
    <d v="2026-01-28T00:00:00"/>
    <x v="1"/>
    <d v="2026-01-28T00:00:00"/>
    <n v="1"/>
    <s v="2102/1988"/>
    <x v="3"/>
    <x v="1"/>
    <s v="*V.12 Fuvar"/>
    <n v="1"/>
    <n v="9498"/>
    <n v="9498"/>
    <n v="0"/>
    <s v="Ft"/>
    <n v="0"/>
    <n v="9498"/>
    <n v="9498"/>
    <n v="9498"/>
    <n v="0"/>
    <n v="0"/>
    <x v="10"/>
    <n v="0"/>
    <s v="i"/>
    <m/>
    <n v="1"/>
    <n v="0"/>
  </r>
  <r>
    <x v="493"/>
    <x v="244"/>
    <d v="2026-01-28T00:00:00"/>
    <x v="1"/>
    <d v="2026-01-28T00:00:00"/>
    <n v="1"/>
    <s v="2103/26736"/>
    <x v="14"/>
    <x v="1"/>
    <s v="T Kiszállási díj Budapest"/>
    <n v="1"/>
    <n v="8360"/>
    <n v="8360"/>
    <n v="0"/>
    <s v="Ft"/>
    <n v="0"/>
    <n v="15000"/>
    <n v="15000"/>
    <n v="15000"/>
    <n v="0"/>
    <n v="0"/>
    <x v="9"/>
    <n v="6640"/>
    <s v="n"/>
    <m/>
    <s v=""/>
    <n v="0"/>
  </r>
  <r>
    <x v="493"/>
    <x v="244"/>
    <d v="2026-01-28T00:00:00"/>
    <x v="1"/>
    <d v="2026-01-28T00:00:00"/>
    <n v="1"/>
    <s v="2101/27392"/>
    <x v="6"/>
    <x v="0"/>
    <s v="Fővizsgálat - nagy/kicsi bakok, olajemelő, krokodil emelő, béka"/>
    <n v="14"/>
    <n v="6250"/>
    <n v="87500"/>
    <n v="0"/>
    <s v="Ft"/>
    <n v="0"/>
    <n v="10420"/>
    <n v="10420"/>
    <n v="145880"/>
    <n v="10"/>
    <n v="14588"/>
    <x v="9"/>
    <n v="58380"/>
    <s v="n"/>
    <m/>
    <s v=""/>
    <n v="0"/>
  </r>
  <r>
    <x v="493"/>
    <x v="244"/>
    <d v="2026-01-28T00:00:00"/>
    <x v="1"/>
    <d v="2026-01-28T00:00:00"/>
    <n v="1"/>
    <s v="2101/27391"/>
    <x v="6"/>
    <x v="0"/>
    <s v="Fővizsgálat - járműemelő, hátfal"/>
    <n v="9"/>
    <n v="10500"/>
    <n v="94500"/>
    <n v="0"/>
    <s v="Ft"/>
    <n v="0"/>
    <n v="19200"/>
    <n v="20000"/>
    <n v="180000"/>
    <n v="11.2"/>
    <n v="20159.999999999996"/>
    <x v="9"/>
    <n v="85500"/>
    <s v="n"/>
    <m/>
    <s v=""/>
    <n v="0"/>
  </r>
  <r>
    <x v="494"/>
    <x v="245"/>
    <d v="2026-01-28T00:00:00"/>
    <x v="1"/>
    <d v="2026-01-22T00:00:00"/>
    <n v="1"/>
    <s v="2101/18530"/>
    <x v="6"/>
    <x v="0"/>
    <s v="Vizsgálati díj melléklet szerint"/>
    <n v="1"/>
    <n v="174300"/>
    <n v="174300"/>
    <n v="0"/>
    <s v="Ft"/>
    <n v="0"/>
    <n v="290500"/>
    <n v="290500"/>
    <n v="290500"/>
    <n v="10"/>
    <n v="29050"/>
    <x v="6"/>
    <n v="116200"/>
    <s v="n"/>
    <m/>
    <s v=""/>
    <n v="0"/>
  </r>
  <r>
    <x v="494"/>
    <x v="245"/>
    <d v="2026-01-28T00:00:00"/>
    <x v="1"/>
    <d v="2026-01-22T00:00:00"/>
    <n v="1"/>
    <s v="2103/2535"/>
    <x v="14"/>
    <x v="1"/>
    <s v="Kiszállási díj /232 km x 250.-Ft/"/>
    <n v="1"/>
    <n v="34800"/>
    <n v="34800"/>
    <n v="0"/>
    <s v="Ft"/>
    <n v="0"/>
    <n v="58000"/>
    <n v="58000"/>
    <n v="58000"/>
    <n v="0"/>
    <n v="0"/>
    <x v="6"/>
    <n v="23200"/>
    <s v="n"/>
    <m/>
    <s v=""/>
    <n v="0"/>
  </r>
  <r>
    <x v="495"/>
    <x v="27"/>
    <d v="2026-01-28T00:00:00"/>
    <x v="1"/>
    <d v="2026-01-28T00:00:00"/>
    <n v="1"/>
    <s v="2101/27303"/>
    <x v="6"/>
    <x v="0"/>
    <s v="Proof load test cert."/>
    <n v="12"/>
    <n v="3500"/>
    <n v="42000"/>
    <n v="0"/>
    <s v="Ft"/>
    <n v="0"/>
    <n v="7850"/>
    <n v="7850"/>
    <n v="94200"/>
    <n v="10"/>
    <n v="9420"/>
    <x v="0"/>
    <n v="52200"/>
    <s v="i"/>
    <m/>
    <n v="1"/>
    <n v="0"/>
  </r>
  <r>
    <x v="496"/>
    <x v="246"/>
    <d v="2026-01-28T00:00:00"/>
    <x v="1"/>
    <d v="2026-01-28T00:00:00"/>
    <n v="1"/>
    <s v="2101/18531"/>
    <x v="6"/>
    <x v="0"/>
    <s v="Fővizsgálati díj (szerkezeti és fővizsgálat különbözet)"/>
    <n v="1"/>
    <n v="1140"/>
    <n v="1140"/>
    <n v="0"/>
    <s v="Ft"/>
    <n v="0"/>
    <n v="1900"/>
    <n v="1900"/>
    <n v="1900"/>
    <n v="10"/>
    <n v="190"/>
    <x v="8"/>
    <n v="760"/>
    <s v="i"/>
    <m/>
    <n v="1"/>
    <n v="0"/>
  </r>
  <r>
    <x v="496"/>
    <x v="246"/>
    <d v="2026-01-28T00:00:00"/>
    <x v="1"/>
    <d v="2026-01-28T00:00:00"/>
    <n v="1"/>
    <s v="221117/27949"/>
    <x v="18"/>
    <x v="0"/>
    <s v="2PK 12 0,77 m drótkötél kötélszívvel /65-66"/>
    <n v="2"/>
    <n v="2793"/>
    <n v="5586"/>
    <n v="0"/>
    <s v="Ft"/>
    <n v="0"/>
    <n v="4655"/>
    <n v="4655"/>
    <n v="9310"/>
    <n v="5"/>
    <n v="465.5"/>
    <x v="8"/>
    <n v="3724"/>
    <s v="i"/>
    <m/>
    <n v="1"/>
    <n v="0"/>
  </r>
  <r>
    <x v="496"/>
    <x v="246"/>
    <d v="2026-01-28T00:00:00"/>
    <x v="1"/>
    <d v="2026-01-28T00:00:00"/>
    <n v="1"/>
    <s v="2317/567"/>
    <x v="1"/>
    <x v="0"/>
    <s v="234 ágú  adattábla"/>
    <n v="1"/>
    <n v="243.71"/>
    <n v="243.71"/>
    <n v="0"/>
    <s v="Ft"/>
    <n v="0"/>
    <n v="1485"/>
    <n v="1485"/>
    <n v="1485"/>
    <n v="5"/>
    <n v="74.25"/>
    <x v="8"/>
    <n v="1241.29"/>
    <s v="i"/>
    <m/>
    <n v="1"/>
    <n v="0"/>
  </r>
  <r>
    <x v="497"/>
    <x v="26"/>
    <d v="2026-01-28T00:00:00"/>
    <x v="1"/>
    <d v="2026-01-27T00:00:00"/>
    <n v="1"/>
    <s v="21411/141"/>
    <x v="2"/>
    <x v="0"/>
    <s v="irg1-10 0,5 m poliészter függeszték"/>
    <n v="10"/>
    <n v="3148.63"/>
    <n v="31486.300000000003"/>
    <n v="0"/>
    <s v="Ft"/>
    <n v="0"/>
    <n v="10905"/>
    <n v="7400"/>
    <n v="74000"/>
    <n v="0"/>
    <n v="0"/>
    <x v="2"/>
    <n v="42513.7"/>
    <s v="i"/>
    <m/>
    <n v="1"/>
    <n v="0"/>
  </r>
  <r>
    <x v="497"/>
    <x v="26"/>
    <d v="2026-01-28T00:00:00"/>
    <x v="1"/>
    <d v="2026-01-27T00:00:00"/>
    <n v="1"/>
    <s v="2102/24510"/>
    <x v="3"/>
    <x v="1"/>
    <s v="*M 22 fuvar"/>
    <n v="1"/>
    <n v="2772"/>
    <n v="2772"/>
    <n v="0"/>
    <s v="Ft"/>
    <n v="0"/>
    <n v="2772"/>
    <n v="0"/>
    <n v="0"/>
    <n v="0"/>
    <n v="0"/>
    <x v="2"/>
    <n v="-2772"/>
    <s v="i"/>
    <m/>
    <n v="1"/>
    <n v="0"/>
  </r>
  <r>
    <x v="498"/>
    <x v="181"/>
    <d v="2026-01-28T00:00:00"/>
    <x v="1"/>
    <d v="2026-01-27T00:00:00"/>
    <n v="1"/>
    <s v="2101/5875"/>
    <x v="6"/>
    <x v="0"/>
    <s v="Vizsgálati díj melléklet szerint"/>
    <n v="1"/>
    <n v="36960"/>
    <n v="36960"/>
    <n v="0"/>
    <s v="Ft"/>
    <n v="0"/>
    <n v="61600"/>
    <n v="61600"/>
    <n v="61600"/>
    <n v="10"/>
    <n v="6160"/>
    <x v="8"/>
    <n v="24640"/>
    <s v="i"/>
    <m/>
    <n v="1"/>
    <n v="0"/>
  </r>
  <r>
    <x v="498"/>
    <x v="181"/>
    <d v="2026-01-28T00:00:00"/>
    <x v="1"/>
    <d v="2026-01-27T00:00:00"/>
    <n v="1"/>
    <s v="2317/4454"/>
    <x v="1"/>
    <x v="0"/>
    <s v="Alutábla  RLS BAU"/>
    <n v="28"/>
    <n v="165.41"/>
    <n v="4631.4799999999996"/>
    <n v="0"/>
    <s v="Ft"/>
    <n v="0"/>
    <n v="960"/>
    <n v="960"/>
    <n v="26880"/>
    <n v="5"/>
    <n v="1344"/>
    <x v="8"/>
    <n v="22248.52"/>
    <s v="i"/>
    <m/>
    <n v="1"/>
    <n v="0"/>
  </r>
  <r>
    <x v="498"/>
    <x v="181"/>
    <d v="2026-01-28T00:00:00"/>
    <x v="1"/>
    <d v="2026-01-27T00:00:00"/>
    <n v="1"/>
    <s v="2317/631"/>
    <x v="1"/>
    <x v="0"/>
    <s v="10 biztosító lemez /4mm csavarral/"/>
    <n v="1"/>
    <n v="183.65"/>
    <n v="183.65"/>
    <n v="0"/>
    <s v="Ft"/>
    <n v="0"/>
    <n v="1018"/>
    <n v="1018"/>
    <n v="1018"/>
    <n v="5"/>
    <n v="50.9"/>
    <x v="8"/>
    <n v="834.35"/>
    <s v="i"/>
    <m/>
    <n v="1"/>
    <n v="0"/>
  </r>
  <r>
    <x v="499"/>
    <x v="6"/>
    <d v="2026-01-27T00:00:00"/>
    <x v="1"/>
    <d v="2026-01-22T00:00:00"/>
    <n v="1"/>
    <s v="21112/17"/>
    <x v="2"/>
    <x v="0"/>
    <s v="irs 20  3,0/6  m körkötél"/>
    <n v="2"/>
    <n v="1195.1600000000001"/>
    <n v="2390.3200000000002"/>
    <n v="0"/>
    <s v="Ft"/>
    <n v="0"/>
    <n v="5800"/>
    <n v="6800"/>
    <n v="13600"/>
    <n v="14.41"/>
    <n v="1959.76"/>
    <x v="0"/>
    <n v="11209.68"/>
    <s v="i"/>
    <m/>
    <n v="1"/>
    <n v="0"/>
  </r>
  <r>
    <x v="499"/>
    <x v="6"/>
    <d v="2026-01-27T00:00:00"/>
    <x v="1"/>
    <d v="2026-01-22T00:00:00"/>
    <n v="1"/>
    <s v="21112/18"/>
    <x v="2"/>
    <x v="0"/>
    <s v="irs 20   4,0/8  m körkötél"/>
    <n v="2"/>
    <n v="1625.68"/>
    <n v="3251.36"/>
    <n v="0"/>
    <s v="Ft"/>
    <n v="0"/>
    <n v="7400"/>
    <n v="8400"/>
    <n v="16800"/>
    <n v="13.57"/>
    <n v="2279.7600000000002"/>
    <x v="0"/>
    <n v="13548.64"/>
    <s v="i"/>
    <m/>
    <n v="1"/>
    <n v="0"/>
  </r>
  <r>
    <x v="499"/>
    <x v="6"/>
    <d v="2026-01-27T00:00:00"/>
    <x v="1"/>
    <d v="2026-01-22T00:00:00"/>
    <n v="1"/>
    <s v="21112/13"/>
    <x v="2"/>
    <x v="0"/>
    <s v="irs 20   1,0/2  m körkötél"/>
    <n v="4"/>
    <n v="420.21"/>
    <n v="1680.84"/>
    <n v="0"/>
    <s v="Ft"/>
    <n v="0"/>
    <n v="2600"/>
    <n v="2950"/>
    <n v="11800"/>
    <n v="13.56"/>
    <n v="1600.08"/>
    <x v="0"/>
    <n v="10119.16"/>
    <s v="i"/>
    <m/>
    <n v="1"/>
    <n v="0"/>
  </r>
  <r>
    <x v="499"/>
    <x v="6"/>
    <d v="2026-01-27T00:00:00"/>
    <x v="1"/>
    <d v="2026-01-22T00:00:00"/>
    <n v="1"/>
    <s v="21213/110"/>
    <x v="2"/>
    <x v="0"/>
    <s v="id 300  6,0 m füles heveder"/>
    <n v="2"/>
    <n v="2475.83"/>
    <n v="4951.66"/>
    <n v="0"/>
    <s v="Ft"/>
    <n v="0"/>
    <n v="11000"/>
    <n v="12800"/>
    <n v="25600"/>
    <n v="14.22"/>
    <n v="3640.32"/>
    <x v="0"/>
    <n v="20648.34"/>
    <s v="i"/>
    <m/>
    <n v="1"/>
    <n v="0"/>
  </r>
  <r>
    <x v="499"/>
    <x v="6"/>
    <d v="2026-01-27T00:00:00"/>
    <x v="1"/>
    <d v="2026-01-22T00:00:00"/>
    <n v="1"/>
    <s v="21213/1078"/>
    <x v="2"/>
    <x v="0"/>
    <s v="id 300   8,0 m füles heveder"/>
    <n v="2"/>
    <n v="3670.54"/>
    <n v="7341.08"/>
    <n v="0"/>
    <s v="Ft"/>
    <n v="0"/>
    <n v="14200"/>
    <n v="16200"/>
    <n v="32400"/>
    <n v="13.7"/>
    <n v="4438.8"/>
    <x v="0"/>
    <n v="25058.92"/>
    <s v="i"/>
    <m/>
    <n v="1"/>
    <n v="0"/>
  </r>
  <r>
    <x v="499"/>
    <x v="6"/>
    <d v="2026-01-27T00:00:00"/>
    <x v="1"/>
    <d v="2026-01-22T00:00:00"/>
    <n v="1"/>
    <s v="2417/15496"/>
    <x v="4"/>
    <x v="0"/>
    <s v="3,25 PSN sekli EN13889"/>
    <n v="6"/>
    <n v="624.12"/>
    <n v="3744.7200000000003"/>
    <n v="0"/>
    <s v="Ft"/>
    <n v="0"/>
    <n v="1850"/>
    <n v="1850"/>
    <n v="11100"/>
    <n v="7"/>
    <n v="777"/>
    <x v="0"/>
    <n v="7355.28"/>
    <s v="i"/>
    <m/>
    <n v="1"/>
    <n v="0"/>
  </r>
  <r>
    <x v="499"/>
    <x v="6"/>
    <d v="2026-01-27T00:00:00"/>
    <x v="1"/>
    <d v="2026-01-22T00:00:00"/>
    <n v="1"/>
    <s v="2416/15388"/>
    <x v="4"/>
    <x v="0"/>
    <s v="2 PSO sekli EN13889"/>
    <n v="6"/>
    <n v="375.7"/>
    <n v="2254.1999999999998"/>
    <n v="0"/>
    <s v="Ft"/>
    <n v="0"/>
    <n v="1030"/>
    <n v="1350"/>
    <n v="8100"/>
    <n v="14.82"/>
    <n v="1200.42"/>
    <x v="0"/>
    <n v="5845.8"/>
    <s v="i"/>
    <m/>
    <n v="1"/>
    <n v="0"/>
  </r>
  <r>
    <x v="500"/>
    <x v="104"/>
    <d v="2026-01-27T00:00:00"/>
    <x v="1"/>
    <d v="2026-01-22T00:00:00"/>
    <n v="1"/>
    <s v="21213/108"/>
    <x v="2"/>
    <x v="0"/>
    <s v="id 300   4,0 m füles heveder Ök"/>
    <n v="2"/>
    <n v="1648.41"/>
    <n v="3296.82"/>
    <n v="0"/>
    <s v="Ft"/>
    <n v="0"/>
    <n v="7800"/>
    <n v="14390"/>
    <n v="28780"/>
    <n v="42.05"/>
    <n v="12101.99"/>
    <x v="0"/>
    <n v="25483.18"/>
    <s v="i"/>
    <m/>
    <n v="1"/>
    <n v="0"/>
  </r>
  <r>
    <x v="501"/>
    <x v="247"/>
    <d v="2026-01-27T00:00:00"/>
    <x v="1"/>
    <d v="2026-01-14T00:00:00"/>
    <n v="1"/>
    <s v="2514/16934"/>
    <x v="10"/>
    <x v="0"/>
    <s v="BSW 1,5 t lemezmegfogó   1500kg"/>
    <n v="1"/>
    <n v="79501.55"/>
    <n v="79501.55"/>
    <n v="0"/>
    <s v="Ft"/>
    <n v="0"/>
    <n v="165680"/>
    <n v="165685"/>
    <n v="165685"/>
    <n v="19.25"/>
    <n v="31894.362499999999"/>
    <x v="0"/>
    <n v="86183.45"/>
    <s v="n"/>
    <m/>
    <s v=""/>
    <n v="0"/>
  </r>
  <r>
    <x v="502"/>
    <x v="189"/>
    <d v="2026-01-27T00:00:00"/>
    <x v="1"/>
    <d v="2026-01-27T00:00:00"/>
    <n v="1"/>
    <s v="2325/27821"/>
    <x v="1"/>
    <x v="0"/>
    <s v="KLHW 7 önzáró láncos horog"/>
    <n v="4"/>
    <n v="8981.06"/>
    <n v="35924.239999999998"/>
    <n v="0"/>
    <s v="Ft"/>
    <n v="0"/>
    <n v="18620"/>
    <n v="18620"/>
    <n v="74480"/>
    <n v="5"/>
    <n v="3724"/>
    <x v="0"/>
    <n v="38555.760000000002"/>
    <s v="n"/>
    <m/>
    <s v=""/>
    <n v="0"/>
  </r>
  <r>
    <x v="503"/>
    <x v="189"/>
    <d v="2026-01-27T00:00:00"/>
    <x v="1"/>
    <d v="2026-01-27T00:00:00"/>
    <n v="1"/>
    <s v="2418/15481"/>
    <x v="4"/>
    <x v="0"/>
    <s v="8,5 PSOB sekli EN13889"/>
    <n v="4"/>
    <n v="4003.54"/>
    <n v="16014.16"/>
    <n v="0"/>
    <s v="Ft"/>
    <n v="0"/>
    <n v="10680"/>
    <n v="12680"/>
    <n v="50720"/>
    <n v="12.21"/>
    <n v="6192.9120000000003"/>
    <x v="0"/>
    <n v="34705.839999999997"/>
    <s v="n"/>
    <m/>
    <s v=""/>
    <n v="0"/>
  </r>
  <r>
    <x v="503"/>
    <x v="189"/>
    <d v="2026-01-27T00:00:00"/>
    <x v="1"/>
    <d v="2026-01-27T00:00:00"/>
    <n v="1"/>
    <s v="2418/15480"/>
    <x v="4"/>
    <x v="0"/>
    <s v="6,5 PSOB sekli EN13889"/>
    <n v="4"/>
    <n v="2663.19"/>
    <n v="10652.76"/>
    <n v="0"/>
    <s v="Ft"/>
    <n v="0"/>
    <n v="8010"/>
    <n v="9010"/>
    <n v="36040"/>
    <n v="10.66"/>
    <n v="3841.864"/>
    <x v="0"/>
    <n v="25387.239999999998"/>
    <s v="n"/>
    <m/>
    <s v=""/>
    <n v="0"/>
  </r>
  <r>
    <x v="504"/>
    <x v="126"/>
    <d v="2026-01-27T00:00:00"/>
    <x v="1"/>
    <d v="2026-01-21T00:00:00"/>
    <n v="1"/>
    <s v="2122/15569"/>
    <x v="2"/>
    <x v="0"/>
    <s v="is 50  0,5 m füles heveder A04850-A04853"/>
    <n v="4"/>
    <n v="130.41"/>
    <n v="521.64"/>
    <n v="0"/>
    <s v="Ft"/>
    <n v="0"/>
    <n v="1000"/>
    <n v="2400"/>
    <n v="9600"/>
    <n v="27.5"/>
    <n v="2640"/>
    <x v="0"/>
    <n v="9078.36"/>
    <s v="i"/>
    <m/>
    <n v="1"/>
    <n v="0"/>
  </r>
  <r>
    <x v="504"/>
    <x v="126"/>
    <d v="2026-01-27T00:00:00"/>
    <x v="1"/>
    <d v="2026-01-21T00:00:00"/>
    <n v="1"/>
    <s v="2123/17757"/>
    <x v="2"/>
    <x v="0"/>
    <s v="im 100 1,125/2,25 m végtelen heveder A04838-A04843"/>
    <n v="6"/>
    <n v="246.85"/>
    <n v="1481.1"/>
    <n v="0"/>
    <s v="Ft"/>
    <n v="0"/>
    <n v="2720"/>
    <n v="3320"/>
    <n v="19920"/>
    <n v="15.42"/>
    <n v="3071.6640000000002"/>
    <x v="0"/>
    <n v="18438.900000000001"/>
    <s v="i"/>
    <m/>
    <n v="1"/>
    <n v="0"/>
  </r>
  <r>
    <x v="504"/>
    <x v="126"/>
    <d v="2026-01-27T00:00:00"/>
    <x v="1"/>
    <d v="2026-01-21T00:00:00"/>
    <n v="1"/>
    <s v="21213/17912"/>
    <x v="2"/>
    <x v="0"/>
    <s v="id 300 2,3 m füles heveder fül 50cm A04848-A04849"/>
    <n v="2"/>
    <n v="1400.75"/>
    <n v="2801.5"/>
    <n v="0"/>
    <s v="Ft"/>
    <n v="0"/>
    <n v="6200"/>
    <n v="7805"/>
    <n v="15610"/>
    <n v="16.170000000000002"/>
    <n v="2524.1370000000006"/>
    <x v="0"/>
    <n v="12808.5"/>
    <s v="i"/>
    <m/>
    <n v="1"/>
    <n v="0"/>
  </r>
  <r>
    <x v="504"/>
    <x v="126"/>
    <d v="2026-01-27T00:00:00"/>
    <x v="1"/>
    <d v="2026-01-21T00:00:00"/>
    <n v="1"/>
    <s v="21219/27871"/>
    <x v="2"/>
    <x v="0"/>
    <s v="id 200 1,2 m füles heveder + hozott 2db KHG8 A04855"/>
    <n v="1"/>
    <n v="491.26"/>
    <n v="491.26"/>
    <n v="0"/>
    <s v="Ft"/>
    <n v="0"/>
    <n v="3000"/>
    <n v="4400"/>
    <n v="4400"/>
    <n v="19.55"/>
    <n v="860.2"/>
    <x v="0"/>
    <n v="3908.74"/>
    <s v="i"/>
    <m/>
    <n v="1"/>
    <n v="0"/>
  </r>
  <r>
    <x v="504"/>
    <x v="126"/>
    <d v="2026-01-27T00:00:00"/>
    <x v="1"/>
    <d v="2026-01-21T00:00:00"/>
    <n v="1"/>
    <s v="21212/3275"/>
    <x v="2"/>
    <x v="0"/>
    <s v="id 200  1,2 m füles heveder A04844-A04847"/>
    <n v="4"/>
    <n v="543.9"/>
    <n v="2175.6"/>
    <n v="0"/>
    <s v="Ft"/>
    <n v="0"/>
    <n v="3000"/>
    <n v="4400"/>
    <n v="17600"/>
    <n v="19.55"/>
    <n v="3440.8"/>
    <x v="0"/>
    <n v="15424.4"/>
    <s v="i"/>
    <m/>
    <n v="1"/>
    <n v="0"/>
  </r>
  <r>
    <x v="505"/>
    <x v="126"/>
    <d v="2026-01-27T00:00:00"/>
    <x v="1"/>
    <d v="2026-01-27T00:00:00"/>
    <n v="1"/>
    <s v="2101/27382"/>
    <x v="6"/>
    <x v="0"/>
    <s v="T6 Teherpróba és vizsgálati díj melléklet szerint"/>
    <n v="1"/>
    <n v="63510"/>
    <n v="63510"/>
    <n v="0"/>
    <s v="Ft"/>
    <n v="0"/>
    <n v="105850"/>
    <n v="105850"/>
    <n v="105850"/>
    <n v="10"/>
    <n v="10585"/>
    <x v="0"/>
    <n v="42340"/>
    <s v="i"/>
    <m/>
    <n v="1"/>
    <n v="0"/>
  </r>
  <r>
    <x v="505"/>
    <x v="126"/>
    <d v="2026-01-27T00:00:00"/>
    <x v="1"/>
    <d v="2026-01-27T00:00:00"/>
    <n v="1"/>
    <s v="2317/635"/>
    <x v="1"/>
    <x v="0"/>
    <s v="6 biztosító lemez"/>
    <n v="1"/>
    <n v="155.15"/>
    <n v="155.15"/>
    <n v="0"/>
    <s v="Ft"/>
    <n v="0"/>
    <n v="778"/>
    <n v="978"/>
    <n v="978"/>
    <n v="12.16"/>
    <n v="118.92479999999999"/>
    <x v="0"/>
    <n v="822.85"/>
    <s v="i"/>
    <m/>
    <n v="1"/>
    <n v="0"/>
  </r>
  <r>
    <x v="505"/>
    <x v="126"/>
    <d v="2026-01-27T00:00:00"/>
    <x v="1"/>
    <d v="2026-01-27T00:00:00"/>
    <n v="1"/>
    <s v="2317/566"/>
    <x v="1"/>
    <x v="0"/>
    <s v="1 ágú  adattábla"/>
    <n v="1"/>
    <n v="267.83"/>
    <n v="267.83"/>
    <n v="0"/>
    <s v="Ft"/>
    <n v="0"/>
    <n v="1485"/>
    <n v="1485"/>
    <n v="1485"/>
    <n v="5"/>
    <n v="74.25"/>
    <x v="0"/>
    <n v="1217.17"/>
    <s v="i"/>
    <m/>
    <n v="1"/>
    <n v="0"/>
  </r>
  <r>
    <x v="506"/>
    <x v="248"/>
    <d v="2026-01-27T00:00:00"/>
    <x v="1"/>
    <d v="2026-01-27T00:00:00"/>
    <n v="1"/>
    <s v="2101/27381"/>
    <x v="6"/>
    <x v="0"/>
    <s v="T5 Teherpróba és vizsgálati díj melléklet szerint  SJY-251"/>
    <n v="1"/>
    <n v="40458"/>
    <n v="40458"/>
    <n v="0"/>
    <s v="Ft"/>
    <n v="0"/>
    <n v="67430"/>
    <n v="67430"/>
    <n v="67430"/>
    <n v="10"/>
    <n v="6743"/>
    <x v="0"/>
    <n v="26972"/>
    <s v="i"/>
    <m/>
    <n v="1"/>
    <n v="0"/>
  </r>
  <r>
    <x v="506"/>
    <x v="248"/>
    <d v="2026-01-27T00:00:00"/>
    <x v="1"/>
    <d v="2026-01-27T00:00:00"/>
    <n v="1"/>
    <s v="2101/27380"/>
    <x v="6"/>
    <x v="0"/>
    <s v="T4 Teherpróba és vizsgálati díj melléklet szerint  SJJ-790"/>
    <n v="1"/>
    <n v="21252"/>
    <n v="21252"/>
    <n v="0"/>
    <s v="Ft"/>
    <n v="0"/>
    <n v="35420"/>
    <n v="35420"/>
    <n v="35420"/>
    <n v="10"/>
    <n v="3542"/>
    <x v="0"/>
    <n v="14168"/>
    <s v="i"/>
    <m/>
    <n v="1"/>
    <n v="0"/>
  </r>
  <r>
    <x v="506"/>
    <x v="248"/>
    <d v="2026-01-27T00:00:00"/>
    <x v="1"/>
    <d v="2026-01-27T00:00:00"/>
    <n v="1"/>
    <s v="2101/27379"/>
    <x v="6"/>
    <x v="0"/>
    <s v="T3 Teherpróba és vizsgálati díj melléklet szerint  SFD-179"/>
    <n v="1"/>
    <n v="32592"/>
    <n v="32592"/>
    <n v="0"/>
    <s v="Ft"/>
    <n v="0"/>
    <n v="54320"/>
    <n v="54320"/>
    <n v="54320"/>
    <n v="10"/>
    <n v="5432"/>
    <x v="0"/>
    <n v="21728"/>
    <s v="i"/>
    <m/>
    <n v="1"/>
    <n v="0"/>
  </r>
  <r>
    <x v="506"/>
    <x v="248"/>
    <d v="2026-01-27T00:00:00"/>
    <x v="1"/>
    <d v="2026-01-27T00:00:00"/>
    <n v="1"/>
    <s v="2101/27973"/>
    <x v="6"/>
    <x v="0"/>
    <s v="T22 Teherpróba és vizsgálati díj melléklet szerint  XZC-229"/>
    <n v="1"/>
    <n v="4092"/>
    <n v="4092"/>
    <n v="0"/>
    <s v="Ft"/>
    <n v="0"/>
    <n v="6820"/>
    <n v="6820"/>
    <n v="6820"/>
    <n v="10"/>
    <n v="682"/>
    <x v="0"/>
    <n v="2728"/>
    <s v="i"/>
    <m/>
    <n v="1"/>
    <n v="0"/>
  </r>
  <r>
    <x v="506"/>
    <x v="248"/>
    <d v="2026-01-27T00:00:00"/>
    <x v="1"/>
    <d v="2026-01-27T00:00:00"/>
    <n v="1"/>
    <s v="2101/27972"/>
    <x v="6"/>
    <x v="0"/>
    <s v="T21 Teherpróba és vizsgálati díj melléklet szerint  XYV-523"/>
    <n v="1"/>
    <n v="4092"/>
    <n v="4092"/>
    <n v="0"/>
    <s v="Ft"/>
    <n v="0"/>
    <n v="6820"/>
    <n v="6820"/>
    <n v="6820"/>
    <n v="10"/>
    <n v="682"/>
    <x v="0"/>
    <n v="2728"/>
    <s v="i"/>
    <m/>
    <n v="1"/>
    <n v="0"/>
  </r>
  <r>
    <x v="506"/>
    <x v="248"/>
    <d v="2026-01-27T00:00:00"/>
    <x v="1"/>
    <d v="2026-01-27T00:00:00"/>
    <n v="1"/>
    <s v="2101/27429"/>
    <x v="6"/>
    <x v="0"/>
    <s v="T20 Teherpróba és vizsgálati díj melléklet szerint  RWX-516"/>
    <n v="1"/>
    <n v="27852"/>
    <n v="27852"/>
    <n v="0"/>
    <s v="Ft"/>
    <n v="0"/>
    <n v="46420"/>
    <n v="46420"/>
    <n v="46420"/>
    <n v="10"/>
    <n v="4642"/>
    <x v="0"/>
    <n v="18568"/>
    <s v="i"/>
    <m/>
    <n v="1"/>
    <n v="0"/>
  </r>
  <r>
    <x v="506"/>
    <x v="248"/>
    <d v="2026-01-27T00:00:00"/>
    <x v="1"/>
    <d v="2026-01-27T00:00:00"/>
    <n v="1"/>
    <s v="2101/27378"/>
    <x v="6"/>
    <x v="0"/>
    <s v="T2 Teherpróba és vizsgálati díj melléklet szerint  RTL"/>
    <n v="1"/>
    <n v="8316"/>
    <n v="8316"/>
    <n v="0"/>
    <s v="Ft"/>
    <n v="0"/>
    <n v="13860"/>
    <n v="13860"/>
    <n v="13860"/>
    <n v="10"/>
    <n v="1386"/>
    <x v="0"/>
    <n v="5544"/>
    <s v="i"/>
    <m/>
    <n v="1"/>
    <n v="0"/>
  </r>
  <r>
    <x v="506"/>
    <x v="248"/>
    <d v="2026-01-27T00:00:00"/>
    <x v="1"/>
    <d v="2026-01-27T00:00:00"/>
    <n v="1"/>
    <s v="2101/27404"/>
    <x v="6"/>
    <x v="0"/>
    <s v="T19 Teherpróba és vizsgálati díj melléklet szerint  raktár"/>
    <n v="1"/>
    <n v="107877"/>
    <n v="107877"/>
    <n v="0"/>
    <s v="Ft"/>
    <n v="0"/>
    <n v="179795"/>
    <n v="179795"/>
    <n v="179795"/>
    <n v="10"/>
    <n v="17979.5"/>
    <x v="0"/>
    <n v="71918"/>
    <s v="i"/>
    <m/>
    <n v="1"/>
    <n v="0"/>
  </r>
  <r>
    <x v="506"/>
    <x v="248"/>
    <d v="2026-01-27T00:00:00"/>
    <x v="1"/>
    <d v="2026-01-27T00:00:00"/>
    <n v="1"/>
    <s v="2101/27403"/>
    <x v="6"/>
    <x v="0"/>
    <s v="T18 Teherpróba és vizsgálati díj melléklet szerint  PNW"/>
    <n v="1"/>
    <n v="12144"/>
    <n v="12144"/>
    <n v="0"/>
    <s v="Ft"/>
    <n v="0"/>
    <n v="20240"/>
    <n v="20240"/>
    <n v="20240"/>
    <n v="10"/>
    <n v="2024"/>
    <x v="0"/>
    <n v="8096"/>
    <s v="i"/>
    <m/>
    <n v="1"/>
    <n v="0"/>
  </r>
  <r>
    <x v="506"/>
    <x v="248"/>
    <d v="2026-01-27T00:00:00"/>
    <x v="1"/>
    <d v="2026-01-27T00:00:00"/>
    <n v="1"/>
    <s v="2101/27402"/>
    <x v="6"/>
    <x v="0"/>
    <s v="T17 Teherpróba és vizsgálati díj melléklet szerint  PMV 883"/>
    <n v="1"/>
    <n v="3036"/>
    <n v="3036"/>
    <n v="0"/>
    <s v="Ft"/>
    <n v="0"/>
    <n v="5060"/>
    <n v="5060"/>
    <n v="5060"/>
    <n v="10"/>
    <n v="506"/>
    <x v="0"/>
    <n v="2024"/>
    <s v="i"/>
    <m/>
    <n v="1"/>
    <n v="0"/>
  </r>
  <r>
    <x v="506"/>
    <x v="248"/>
    <d v="2026-01-27T00:00:00"/>
    <x v="1"/>
    <d v="2026-01-27T00:00:00"/>
    <n v="1"/>
    <s v="2101/27392"/>
    <x v="6"/>
    <x v="0"/>
    <s v="T16 Teherpróba és vizsgálati díj melléklet szerint  PML 855"/>
    <n v="1"/>
    <n v="20196"/>
    <n v="20196"/>
    <n v="0"/>
    <s v="Ft"/>
    <n v="0"/>
    <n v="33660"/>
    <n v="33660"/>
    <n v="33660"/>
    <n v="10"/>
    <n v="3366"/>
    <x v="0"/>
    <n v="13464"/>
    <s v="i"/>
    <m/>
    <n v="1"/>
    <n v="0"/>
  </r>
  <r>
    <x v="506"/>
    <x v="248"/>
    <d v="2026-01-27T00:00:00"/>
    <x v="1"/>
    <d v="2026-01-27T00:00:00"/>
    <n v="1"/>
    <s v="2101/27391"/>
    <x v="6"/>
    <x v="0"/>
    <s v="T15 Teherpróba és vizsgálati díj melléklet szerint  NYV-758"/>
    <n v="1"/>
    <n v="34848"/>
    <n v="34848"/>
    <n v="0"/>
    <s v="Ft"/>
    <n v="0"/>
    <n v="58080"/>
    <n v="58080"/>
    <n v="58080"/>
    <n v="10"/>
    <n v="5808"/>
    <x v="0"/>
    <n v="23232"/>
    <s v="i"/>
    <m/>
    <n v="1"/>
    <n v="0"/>
  </r>
  <r>
    <x v="506"/>
    <x v="248"/>
    <d v="2026-01-27T00:00:00"/>
    <x v="1"/>
    <d v="2026-01-27T00:00:00"/>
    <n v="1"/>
    <s v="2101/27390"/>
    <x v="6"/>
    <x v="0"/>
    <s v="T14 Teherpróba és vizsgálati díj melléklet szerint  NPT"/>
    <n v="1"/>
    <n v="18612"/>
    <n v="18612"/>
    <n v="0"/>
    <s v="Ft"/>
    <n v="0"/>
    <n v="31020"/>
    <n v="31020"/>
    <n v="31020"/>
    <n v="10"/>
    <n v="3102"/>
    <x v="0"/>
    <n v="12408"/>
    <s v="i"/>
    <m/>
    <n v="1"/>
    <n v="0"/>
  </r>
  <r>
    <x v="506"/>
    <x v="248"/>
    <d v="2026-01-27T00:00:00"/>
    <x v="1"/>
    <d v="2026-01-27T00:00:00"/>
    <n v="1"/>
    <s v="2101/27389"/>
    <x v="6"/>
    <x v="0"/>
    <s v="T13 Teherpróba és vizsgálati díj melléklet szerint  NPB-124"/>
    <n v="1"/>
    <n v="13332"/>
    <n v="13332"/>
    <n v="0"/>
    <s v="Ft"/>
    <n v="0"/>
    <n v="22220"/>
    <n v="22220"/>
    <n v="22220"/>
    <n v="10"/>
    <n v="2222"/>
    <x v="0"/>
    <n v="8888"/>
    <s v="i"/>
    <m/>
    <n v="1"/>
    <n v="0"/>
  </r>
  <r>
    <x v="506"/>
    <x v="248"/>
    <d v="2026-01-27T00:00:00"/>
    <x v="1"/>
    <d v="2026-01-27T00:00:00"/>
    <n v="1"/>
    <s v="2101/27388"/>
    <x v="6"/>
    <x v="0"/>
    <s v="T12 Teherpróba és vizsgálati díj melléklet szerint  MFU"/>
    <n v="1"/>
    <n v="5280"/>
    <n v="5280"/>
    <n v="0"/>
    <s v="Ft"/>
    <n v="0"/>
    <n v="8800"/>
    <n v="8800"/>
    <n v="8800"/>
    <n v="10"/>
    <n v="880"/>
    <x v="0"/>
    <n v="3520"/>
    <s v="i"/>
    <m/>
    <n v="1"/>
    <n v="0"/>
  </r>
  <r>
    <x v="506"/>
    <x v="248"/>
    <d v="2026-01-27T00:00:00"/>
    <x v="1"/>
    <d v="2026-01-27T00:00:00"/>
    <n v="1"/>
    <s v="2101/27387"/>
    <x v="6"/>
    <x v="0"/>
    <s v="T11 Teherpróba és vizsgálati díj melléklet szerint  40t"/>
    <n v="1"/>
    <n v="9108"/>
    <n v="9108"/>
    <n v="0"/>
    <s v="Ft"/>
    <n v="0"/>
    <n v="15180"/>
    <n v="15180"/>
    <n v="15180"/>
    <n v="10"/>
    <n v="1518"/>
    <x v="0"/>
    <n v="6072"/>
    <s v="i"/>
    <m/>
    <n v="1"/>
    <n v="0"/>
  </r>
  <r>
    <x v="506"/>
    <x v="248"/>
    <d v="2026-01-27T00:00:00"/>
    <x v="1"/>
    <d v="2026-01-27T00:00:00"/>
    <n v="1"/>
    <s v="2103/26837"/>
    <x v="14"/>
    <x v="1"/>
    <s v="T1 Kiszállási díj"/>
    <n v="24"/>
    <n v="150"/>
    <n v="3600"/>
    <n v="0"/>
    <s v="Ft"/>
    <n v="0"/>
    <n v="250"/>
    <n v="250"/>
    <n v="6000"/>
    <n v="0"/>
    <n v="0"/>
    <x v="0"/>
    <n v="2400"/>
    <s v="i"/>
    <m/>
    <n v="1"/>
    <n v="0"/>
  </r>
  <r>
    <x v="506"/>
    <x v="248"/>
    <d v="2026-01-27T00:00:00"/>
    <x v="1"/>
    <d v="2026-01-27T00:00:00"/>
    <n v="1"/>
    <s v="2327/9367"/>
    <x v="1"/>
    <x v="0"/>
    <s v="SFGW 10 kiakadásgátló   -   SJY-251"/>
    <n v="2"/>
    <n v="1418.13"/>
    <n v="2836.26"/>
    <n v="0"/>
    <s v="Ft"/>
    <n v="0"/>
    <n v="2900"/>
    <n v="2900"/>
    <n v="5800"/>
    <n v="5"/>
    <n v="290"/>
    <x v="0"/>
    <n v="2963.74"/>
    <s v="i"/>
    <m/>
    <n v="1"/>
    <n v="0"/>
  </r>
  <r>
    <x v="506"/>
    <x v="248"/>
    <d v="2026-01-27T00:00:00"/>
    <x v="1"/>
    <d v="2026-01-27T00:00:00"/>
    <n v="1"/>
    <s v="2327/9367"/>
    <x v="1"/>
    <x v="0"/>
    <s v="SFGW 10 kiakadásgátló   -   NPB-124"/>
    <n v="1"/>
    <n v="1418.13"/>
    <n v="1418.13"/>
    <n v="0"/>
    <s v="Ft"/>
    <n v="0"/>
    <n v="2900"/>
    <n v="2900"/>
    <n v="2900"/>
    <n v="5"/>
    <n v="145"/>
    <x v="0"/>
    <n v="1481.87"/>
    <s v="i"/>
    <m/>
    <n v="1"/>
    <n v="0"/>
  </r>
  <r>
    <x v="506"/>
    <x v="248"/>
    <d v="2026-01-27T00:00:00"/>
    <x v="1"/>
    <d v="2026-01-27T00:00:00"/>
    <n v="1"/>
    <s v="23131/719"/>
    <x v="1"/>
    <x v="0"/>
    <s v="KTG 10  összekötő elem G80   -   PML-855"/>
    <n v="2"/>
    <n v="590.29999999999995"/>
    <n v="1180.5999999999999"/>
    <n v="0"/>
    <s v="Ft"/>
    <n v="0"/>
    <n v="1760"/>
    <n v="1960"/>
    <n v="3920"/>
    <n v="8.57"/>
    <n v="335.94400000000002"/>
    <x v="0"/>
    <n v="2739.4"/>
    <s v="i"/>
    <m/>
    <n v="1"/>
    <n v="0"/>
  </r>
  <r>
    <x v="506"/>
    <x v="248"/>
    <d v="2026-01-27T00:00:00"/>
    <x v="1"/>
    <d v="2026-01-27T00:00:00"/>
    <n v="1"/>
    <s v="23151/672"/>
    <x v="1"/>
    <x v="0"/>
    <s v="KHLG 6  láncos horog G80   -   NPB-124"/>
    <n v="1"/>
    <n v="396.32"/>
    <n v="396.32"/>
    <n v="0"/>
    <s v="Ft"/>
    <n v="0"/>
    <n v="1240"/>
    <n v="1540"/>
    <n v="1540"/>
    <n v="11.82"/>
    <n v="182.02799999999999"/>
    <x v="0"/>
    <n v="1143.68"/>
    <s v="i"/>
    <m/>
    <n v="1"/>
    <n v="0"/>
  </r>
  <r>
    <x v="506"/>
    <x v="248"/>
    <d v="2026-01-27T00:00:00"/>
    <x v="1"/>
    <d v="2026-01-27T00:00:00"/>
    <n v="1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0"/>
    <n v="4804.96"/>
    <s v="i"/>
    <m/>
    <n v="1"/>
    <n v="0"/>
  </r>
  <r>
    <x v="506"/>
    <x v="248"/>
    <d v="2026-01-27T00:00:00"/>
    <x v="1"/>
    <d v="2026-01-27T00:00:00"/>
    <n v="1"/>
    <s v="23152/650"/>
    <x v="1"/>
    <x v="0"/>
    <s v="BKHG 10  önzáró szemes horog G80   -   PML-855"/>
    <n v="2"/>
    <n v="2651.8"/>
    <n v="5303.6"/>
    <n v="0"/>
    <s v="Ft"/>
    <n v="0"/>
    <n v="6470"/>
    <n v="6970"/>
    <n v="13940"/>
    <n v="7.51"/>
    <n v="1046.894"/>
    <x v="0"/>
    <n v="8636.4"/>
    <s v="i"/>
    <m/>
    <n v="1"/>
    <n v="0"/>
  </r>
  <r>
    <x v="506"/>
    <x v="248"/>
    <d v="2026-01-27T00:00:00"/>
    <x v="1"/>
    <d v="2026-01-27T00:00:00"/>
    <n v="1"/>
    <s v="2317/636"/>
    <x v="1"/>
    <x v="0"/>
    <s v="8,0 biztosító lemez   -   PNW"/>
    <n v="2"/>
    <n v="169.33"/>
    <n v="338.66"/>
    <n v="0"/>
    <s v="Ft"/>
    <n v="0"/>
    <n v="890"/>
    <n v="1210"/>
    <n v="2420"/>
    <n v="14.26"/>
    <n v="345.09199999999998"/>
    <x v="0"/>
    <n v="2081.34"/>
    <s v="i"/>
    <m/>
    <n v="1"/>
    <n v="0"/>
  </r>
  <r>
    <x v="506"/>
    <x v="248"/>
    <d v="2026-01-27T00:00:00"/>
    <x v="1"/>
    <d v="2026-01-27T00:00:00"/>
    <n v="1"/>
    <s v="2317/636"/>
    <x v="1"/>
    <x v="0"/>
    <s v="8,0 biztosító lemez   -   NYV-758"/>
    <n v="3"/>
    <n v="169.33"/>
    <n v="507.99"/>
    <n v="0"/>
    <s v="Ft"/>
    <n v="0"/>
    <n v="890"/>
    <n v="1210"/>
    <n v="3630"/>
    <n v="14.26"/>
    <n v="517.63799999999992"/>
    <x v="0"/>
    <n v="3122.01"/>
    <s v="i"/>
    <m/>
    <n v="1"/>
    <n v="0"/>
  </r>
  <r>
    <x v="506"/>
    <x v="248"/>
    <d v="2026-01-27T00:00:00"/>
    <x v="1"/>
    <d v="2026-01-27T00:00:00"/>
    <n v="1"/>
    <s v="2317/633"/>
    <x v="1"/>
    <x v="0"/>
    <s v="16  biztosító lemez   -   NYV-758"/>
    <n v="1"/>
    <n v="284.32"/>
    <n v="284.32"/>
    <n v="0"/>
    <s v="Ft"/>
    <n v="0"/>
    <n v="1390"/>
    <n v="1690"/>
    <n v="1690"/>
    <n v="11.21"/>
    <n v="189.44900000000001"/>
    <x v="0"/>
    <n v="1405.68"/>
    <s v="i"/>
    <m/>
    <n v="1"/>
    <n v="0"/>
  </r>
  <r>
    <x v="506"/>
    <x v="248"/>
    <d v="2026-01-27T00:00:00"/>
    <x v="1"/>
    <d v="2026-01-27T00:00:00"/>
    <n v="1"/>
    <s v="2317/631"/>
    <x v="1"/>
    <x v="0"/>
    <s v="10 biztosító lemez /4mm csavarral/   -   NPT"/>
    <n v="2"/>
    <n v="183.65"/>
    <n v="367.3"/>
    <n v="0"/>
    <s v="Ft"/>
    <n v="0"/>
    <n v="1018"/>
    <n v="1370"/>
    <n v="2740"/>
    <n v="13.99"/>
    <n v="383.32599999999996"/>
    <x v="0"/>
    <n v="2372.6999999999998"/>
    <s v="i"/>
    <m/>
    <n v="1"/>
    <n v="0"/>
  </r>
  <r>
    <x v="506"/>
    <x v="248"/>
    <d v="2026-01-27T00:00:00"/>
    <x v="1"/>
    <d v="2026-01-27T00:00:00"/>
    <n v="1"/>
    <s v="2317/566"/>
    <x v="1"/>
    <x v="0"/>
    <s v="1 ágú  adattábla   -   SJY-251"/>
    <n v="1"/>
    <n v="267.83"/>
    <n v="267.83"/>
    <n v="0"/>
    <s v="Ft"/>
    <n v="0"/>
    <n v="1485"/>
    <n v="1485"/>
    <n v="1485"/>
    <n v="5"/>
    <n v="74.25"/>
    <x v="0"/>
    <n v="1217.17"/>
    <s v="i"/>
    <m/>
    <n v="1"/>
    <n v="0"/>
  </r>
  <r>
    <x v="507"/>
    <x v="249"/>
    <d v="2026-01-27T00:00:00"/>
    <x v="1"/>
    <d v="2026-01-26T00:00:00"/>
    <n v="1"/>
    <s v="2125/18711"/>
    <x v="2"/>
    <x v="0"/>
    <s v="is 200/120mm  6 m 1 füles heveder fül: 5cm, bizt.varrás:50cm A04894-A04897"/>
    <n v="4"/>
    <n v="2672.68"/>
    <n v="10690.72"/>
    <n v="38"/>
    <s v="EUR"/>
    <n v="385.91"/>
    <n v="19600"/>
    <n v="14664.58"/>
    <n v="58658.32"/>
    <n v="0"/>
    <n v="0"/>
    <x v="10"/>
    <n v="47967.6"/>
    <s v="i"/>
    <m/>
    <n v="1"/>
    <n v="152"/>
  </r>
  <r>
    <x v="508"/>
    <x v="250"/>
    <d v="2026-01-27T00:00:00"/>
    <x v="1"/>
    <d v="2026-01-20T00:00:00"/>
    <n v="1"/>
    <s v="2101/18533"/>
    <x v="6"/>
    <x v="0"/>
    <s v="Vizsgálati díj melléklet szerint Rács"/>
    <n v="1"/>
    <n v="35790"/>
    <n v="35790"/>
    <n v="0"/>
    <s v="Ft"/>
    <n v="0"/>
    <n v="59650"/>
    <n v="59650"/>
    <n v="59650"/>
    <n v="10"/>
    <n v="5965"/>
    <x v="6"/>
    <n v="23860"/>
    <s v="i"/>
    <m/>
    <n v="1"/>
    <n v="0"/>
  </r>
  <r>
    <x v="508"/>
    <x v="250"/>
    <d v="2026-01-27T00:00:00"/>
    <x v="1"/>
    <d v="2026-01-20T00:00:00"/>
    <n v="1"/>
    <s v="2101/18532"/>
    <x v="6"/>
    <x v="0"/>
    <s v="Vizsgálati díj melléklet szerint Lépcső"/>
    <n v="1"/>
    <n v="78390"/>
    <n v="78390"/>
    <n v="0"/>
    <s v="Ft"/>
    <n v="0"/>
    <n v="130650"/>
    <n v="130650"/>
    <n v="130650"/>
    <n v="10"/>
    <n v="13065"/>
    <x v="6"/>
    <n v="52260"/>
    <s v="i"/>
    <m/>
    <n v="1"/>
    <n v="0"/>
  </r>
  <r>
    <x v="508"/>
    <x v="250"/>
    <d v="2026-01-27T00:00:00"/>
    <x v="1"/>
    <d v="2026-01-20T00:00:00"/>
    <n v="1"/>
    <s v="2103/11901"/>
    <x v="14"/>
    <x v="1"/>
    <s v="Kiszállási díj (122km x 250.Ft)"/>
    <n v="1"/>
    <n v="18300"/>
    <n v="18300"/>
    <n v="0"/>
    <s v="Ft"/>
    <n v="0"/>
    <n v="30500"/>
    <n v="30500"/>
    <n v="30500"/>
    <n v="0"/>
    <n v="0"/>
    <x v="6"/>
    <n v="12200"/>
    <s v="i"/>
    <m/>
    <n v="1"/>
    <n v="0"/>
  </r>
  <r>
    <x v="508"/>
    <x v="250"/>
    <d v="2026-01-27T00:00:00"/>
    <x v="1"/>
    <d v="2026-01-20T00:00:00"/>
    <n v="1"/>
    <s v="2317/635"/>
    <x v="1"/>
    <x v="0"/>
    <s v="6 biztosító lemez Rács"/>
    <n v="8"/>
    <n v="155.15"/>
    <n v="1241.2"/>
    <n v="0"/>
    <s v="Ft"/>
    <n v="0"/>
    <n v="778"/>
    <n v="890"/>
    <n v="7120"/>
    <n v="5"/>
    <n v="356"/>
    <x v="6"/>
    <n v="5878.8"/>
    <s v="i"/>
    <m/>
    <n v="1"/>
    <n v="0"/>
  </r>
  <r>
    <x v="509"/>
    <x v="72"/>
    <d v="2026-01-27T00:00:00"/>
    <x v="1"/>
    <d v="2026-01-27T00:00:00"/>
    <n v="1"/>
    <s v="2101/27388"/>
    <x v="6"/>
    <x v="0"/>
    <s v="T12 Teherpróba és vizsgálati díj melléklet szerint"/>
    <n v="1"/>
    <n v="240288"/>
    <n v="240288"/>
    <n v="0"/>
    <s v="Ft"/>
    <n v="0"/>
    <n v="400480"/>
    <n v="400480"/>
    <n v="400480"/>
    <n v="10"/>
    <n v="40048"/>
    <x v="0"/>
    <n v="160192"/>
    <s v="i"/>
    <m/>
    <n v="1"/>
    <n v="0"/>
  </r>
  <r>
    <x v="509"/>
    <x v="72"/>
    <d v="2026-01-27T00:00:00"/>
    <x v="1"/>
    <d v="2026-01-27T00:00:00"/>
    <n v="1"/>
    <s v="2103/26736"/>
    <x v="14"/>
    <x v="1"/>
    <s v="T Kiszállási díj Budapest"/>
    <n v="1"/>
    <n v="8360"/>
    <n v="8360"/>
    <n v="0"/>
    <s v="Ft"/>
    <n v="0"/>
    <n v="15000"/>
    <n v="15000"/>
    <n v="15000"/>
    <n v="0"/>
    <n v="0"/>
    <x v="0"/>
    <n v="6640"/>
    <s v="i"/>
    <m/>
    <n v="1"/>
    <n v="0"/>
  </r>
  <r>
    <x v="509"/>
    <x v="72"/>
    <d v="2026-01-27T00:00:00"/>
    <x v="1"/>
    <d v="2026-01-27T00:00:00"/>
    <n v="1"/>
    <s v="23151/673"/>
    <x v="1"/>
    <x v="0"/>
    <s v="KHLG 7/8 láncos horog G80"/>
    <n v="2"/>
    <n v="586.52"/>
    <n v="1173.04"/>
    <n v="0"/>
    <s v="Ft"/>
    <n v="0"/>
    <n v="2090"/>
    <n v="2090"/>
    <n v="4180"/>
    <n v="5"/>
    <n v="209"/>
    <x v="0"/>
    <n v="3006.96"/>
    <s v="i"/>
    <m/>
    <n v="1"/>
    <n v="0"/>
  </r>
  <r>
    <x v="509"/>
    <x v="72"/>
    <d v="2026-01-27T00:00:00"/>
    <x v="1"/>
    <d v="2026-01-27T00:00:00"/>
    <n v="1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0"/>
    <n v="4804.96"/>
    <s v="i"/>
    <m/>
    <n v="1"/>
    <n v="0"/>
  </r>
  <r>
    <x v="509"/>
    <x v="72"/>
    <d v="2026-01-27T00:00:00"/>
    <x v="1"/>
    <d v="2026-01-27T00:00:00"/>
    <n v="1"/>
    <s v="2317/636"/>
    <x v="1"/>
    <x v="0"/>
    <s v="8,0 biztosító lemez"/>
    <n v="11"/>
    <n v="169.33"/>
    <n v="1862.63"/>
    <n v="0"/>
    <s v="Ft"/>
    <n v="0"/>
    <n v="890"/>
    <n v="1210"/>
    <n v="13310"/>
    <n v="14.26"/>
    <n v="1898.0060000000001"/>
    <x v="0"/>
    <n v="11447.369999999999"/>
    <s v="i"/>
    <m/>
    <n v="1"/>
    <n v="0"/>
  </r>
  <r>
    <x v="509"/>
    <x v="72"/>
    <d v="2026-01-27T00:00:00"/>
    <x v="1"/>
    <d v="2026-01-27T00:00:00"/>
    <n v="1"/>
    <s v="2317/567"/>
    <x v="1"/>
    <x v="0"/>
    <s v="234 ágú  adattábla"/>
    <n v="6"/>
    <n v="243.71"/>
    <n v="1462.26"/>
    <n v="0"/>
    <s v="Ft"/>
    <n v="0"/>
    <n v="1485"/>
    <n v="1485"/>
    <n v="8910"/>
    <n v="5"/>
    <n v="445.5"/>
    <x v="0"/>
    <n v="7447.74"/>
    <s v="i"/>
    <m/>
    <n v="1"/>
    <n v="0"/>
  </r>
  <r>
    <x v="509"/>
    <x v="72"/>
    <d v="2026-01-27T00:00:00"/>
    <x v="1"/>
    <d v="2026-01-27T00:00:00"/>
    <n v="1"/>
    <s v="2317/631"/>
    <x v="1"/>
    <x v="0"/>
    <s v="10 biztosító lemez /4mm csavarral/"/>
    <n v="2"/>
    <n v="183.65"/>
    <n v="367.3"/>
    <n v="0"/>
    <s v="Ft"/>
    <n v="0"/>
    <n v="1018"/>
    <n v="1370"/>
    <n v="2740"/>
    <n v="13.99"/>
    <n v="383.32599999999996"/>
    <x v="0"/>
    <n v="2372.6999999999998"/>
    <s v="i"/>
    <m/>
    <n v="1"/>
    <n v="0"/>
  </r>
  <r>
    <x v="509"/>
    <x v="72"/>
    <d v="2026-01-27T00:00:00"/>
    <x v="1"/>
    <d v="2026-01-27T00:00:00"/>
    <n v="1"/>
    <s v="2317/566"/>
    <x v="1"/>
    <x v="0"/>
    <s v="1 ágú  adattábla"/>
    <n v="1"/>
    <n v="267.83"/>
    <n v="267.83"/>
    <n v="0"/>
    <s v="Ft"/>
    <n v="0"/>
    <n v="1485"/>
    <n v="1485"/>
    <n v="1485"/>
    <n v="5"/>
    <n v="74.25"/>
    <x v="0"/>
    <n v="1217.17"/>
    <s v="i"/>
    <m/>
    <n v="1"/>
    <n v="0"/>
  </r>
  <r>
    <x v="510"/>
    <x v="12"/>
    <d v="2026-01-27T00:00:00"/>
    <x v="1"/>
    <d v="2026-01-19T00:00:00"/>
    <n v="1"/>
    <s v="2101/18530"/>
    <x v="6"/>
    <x v="0"/>
    <s v="Vizsgálati díj melléklet szerint"/>
    <n v="1"/>
    <n v="214920"/>
    <n v="214920"/>
    <n v="0"/>
    <s v="Ft"/>
    <n v="0"/>
    <n v="358200"/>
    <n v="358200"/>
    <n v="358200"/>
    <n v="10"/>
    <n v="35820"/>
    <x v="6"/>
    <n v="143280"/>
    <s v="i"/>
    <m/>
    <n v="1"/>
    <n v="0"/>
  </r>
  <r>
    <x v="510"/>
    <x v="12"/>
    <d v="2026-01-27T00:00:00"/>
    <x v="1"/>
    <d v="2026-01-19T00:00:00"/>
    <n v="1"/>
    <s v="2103/2535"/>
    <x v="14"/>
    <x v="1"/>
    <s v="Kiszállási díj (80km x300.-Ft)"/>
    <n v="1"/>
    <n v="12000"/>
    <n v="12000"/>
    <n v="0"/>
    <s v="Ft"/>
    <n v="0"/>
    <n v="20000"/>
    <n v="24000"/>
    <n v="24000"/>
    <n v="0"/>
    <n v="0"/>
    <x v="6"/>
    <n v="12000"/>
    <s v="i"/>
    <m/>
    <n v="1"/>
    <n v="0"/>
  </r>
  <r>
    <x v="510"/>
    <x v="12"/>
    <d v="2026-01-27T00:00:00"/>
    <x v="1"/>
    <d v="2026-01-19T00:00:00"/>
    <n v="1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6"/>
    <n v="4804.96"/>
    <s v="i"/>
    <m/>
    <n v="1"/>
    <n v="0"/>
  </r>
  <r>
    <x v="510"/>
    <x v="12"/>
    <d v="2026-01-27T00:00:00"/>
    <x v="1"/>
    <d v="2026-01-19T00:00:00"/>
    <n v="1"/>
    <s v="2317/636"/>
    <x v="1"/>
    <x v="0"/>
    <s v="8,0 biztosító lemez"/>
    <n v="5"/>
    <n v="169.26"/>
    <n v="846.3"/>
    <n v="0"/>
    <s v="Ft"/>
    <n v="0"/>
    <n v="890"/>
    <n v="890"/>
    <n v="4450"/>
    <n v="5"/>
    <n v="222.5"/>
    <x v="6"/>
    <n v="3603.7"/>
    <s v="i"/>
    <m/>
    <n v="1"/>
    <n v="0"/>
  </r>
  <r>
    <x v="510"/>
    <x v="12"/>
    <d v="2026-01-27T00:00:00"/>
    <x v="1"/>
    <d v="2026-01-19T00:00:00"/>
    <n v="1"/>
    <s v="2317/567"/>
    <x v="1"/>
    <x v="0"/>
    <s v="234 ágú  adattábla"/>
    <n v="1"/>
    <n v="243.71"/>
    <n v="243.71"/>
    <n v="0"/>
    <s v="Ft"/>
    <n v="0"/>
    <n v="1485"/>
    <n v="1485"/>
    <n v="1485"/>
    <n v="5"/>
    <n v="74.25"/>
    <x v="6"/>
    <n v="1241.29"/>
    <s v="i"/>
    <m/>
    <n v="1"/>
    <n v="0"/>
  </r>
  <r>
    <x v="510"/>
    <x v="12"/>
    <d v="2026-01-27T00:00:00"/>
    <x v="1"/>
    <d v="2026-01-19T00:00:00"/>
    <n v="1"/>
    <s v="2317/632"/>
    <x v="1"/>
    <x v="0"/>
    <s v="13 biztosító lemez"/>
    <n v="4"/>
    <n v="256.18"/>
    <n v="1024.72"/>
    <n v="0"/>
    <s v="Ft"/>
    <n v="0"/>
    <n v="1340"/>
    <n v="1340"/>
    <n v="5360"/>
    <n v="5"/>
    <n v="268"/>
    <x v="6"/>
    <n v="4335.28"/>
    <s v="i"/>
    <m/>
    <n v="1"/>
    <n v="0"/>
  </r>
  <r>
    <x v="511"/>
    <x v="145"/>
    <d v="2026-01-27T00:00:00"/>
    <x v="1"/>
    <d v="2026-01-27T00:00:00"/>
    <n v="1"/>
    <s v="4114/14332"/>
    <x v="0"/>
    <x v="0"/>
    <s v="25/0,25 0,6 m csatos"/>
    <n v="150"/>
    <n v="100.89"/>
    <n v="15133.5"/>
    <n v="0"/>
    <s v="Ft"/>
    <n v="0"/>
    <n v="670"/>
    <n v="605"/>
    <n v="90750"/>
    <n v="7.23"/>
    <n v="6561.2250000000004"/>
    <x v="3"/>
    <n v="75616.5"/>
    <s v="n"/>
    <m/>
    <s v=""/>
    <n v="0"/>
  </r>
  <r>
    <x v="511"/>
    <x v="145"/>
    <d v="2026-01-27T00:00:00"/>
    <x v="1"/>
    <d v="2026-01-27T00:00:00"/>
    <n v="1"/>
    <s v="2102/24530"/>
    <x v="3"/>
    <x v="1"/>
    <s v="*M 102 Fuvar"/>
    <n v="1"/>
    <n v="2772"/>
    <n v="2772"/>
    <n v="0"/>
    <s v="Ft"/>
    <n v="0"/>
    <n v="2772"/>
    <n v="3000"/>
    <n v="3000"/>
    <n v="0"/>
    <n v="0"/>
    <x v="3"/>
    <n v="228"/>
    <s v="n"/>
    <m/>
    <s v=""/>
    <n v="0"/>
  </r>
  <r>
    <x v="512"/>
    <x v="251"/>
    <d v="2026-01-27T00:00:00"/>
    <x v="1"/>
    <d v="2026-01-27T00:00:00"/>
    <n v="1"/>
    <s v="2511/530"/>
    <x v="10"/>
    <x v="0"/>
    <s v="QC-0,5A   lemezmegfogó 0-15 mm"/>
    <n v="1"/>
    <n v="7528.34"/>
    <n v="7528.34"/>
    <n v="0"/>
    <s v="Ft"/>
    <n v="0"/>
    <n v="35315"/>
    <n v="28500"/>
    <n v="28500"/>
    <n v="4.3"/>
    <n v="1225.5"/>
    <x v="2"/>
    <n v="20971.66"/>
    <s v="i"/>
    <m/>
    <n v="1"/>
    <n v="0"/>
  </r>
  <r>
    <x v="512"/>
    <x v="251"/>
    <d v="2026-01-27T00:00:00"/>
    <x v="1"/>
    <d v="2026-01-27T00:00:00"/>
    <n v="1"/>
    <s v="2102/24511"/>
    <x v="3"/>
    <x v="1"/>
    <s v="*M.101 fuvar"/>
    <n v="1"/>
    <n v="2159"/>
    <n v="2159"/>
    <n v="0"/>
    <s v="Ft"/>
    <n v="0"/>
    <n v="2159"/>
    <n v="3000"/>
    <n v="3000"/>
    <n v="0"/>
    <n v="0"/>
    <x v="2"/>
    <n v="841"/>
    <s v="i"/>
    <m/>
    <n v="1"/>
    <n v="0"/>
  </r>
  <r>
    <x v="513"/>
    <x v="252"/>
    <d v="2026-01-27T00:00:00"/>
    <x v="1"/>
    <d v="2026-01-21T00:00:00"/>
    <n v="1"/>
    <s v="141/27701"/>
    <x v="9"/>
    <x v="2"/>
    <s v="Vákuumos emelő áttelepítése ,vizsgálatok, kiszállás."/>
    <n v="1"/>
    <n v="200000"/>
    <n v="200000"/>
    <n v="0"/>
    <s v="Ft"/>
    <n v="0"/>
    <n v="367800"/>
    <n v="367800"/>
    <n v="367800"/>
    <n v="4"/>
    <n v="14712"/>
    <x v="8"/>
    <n v="167800"/>
    <s v="n"/>
    <m/>
    <s v=""/>
    <n v="0"/>
  </r>
  <r>
    <x v="514"/>
    <x v="253"/>
    <d v="2026-01-27T00:00:00"/>
    <x v="1"/>
    <d v="2026-01-27T00:00:00"/>
    <n v="1"/>
    <s v="2101/1166"/>
    <x v="6"/>
    <x v="0"/>
    <s v="Vizsgálat csatlakozó*"/>
    <n v="3"/>
    <n v="192"/>
    <n v="576"/>
    <n v="0"/>
    <s v="Ft"/>
    <n v="0"/>
    <n v="380"/>
    <n v="380"/>
    <n v="1140"/>
    <n v="10"/>
    <n v="114"/>
    <x v="0"/>
    <n v="564"/>
    <s v="i"/>
    <m/>
    <n v="1"/>
    <n v="0"/>
  </r>
  <r>
    <x v="514"/>
    <x v="253"/>
    <d v="2026-01-27T00:00:00"/>
    <x v="1"/>
    <d v="2026-01-27T00:00:00"/>
    <n v="1"/>
    <s v="2101/18186"/>
    <x v="6"/>
    <x v="0"/>
    <s v="Visszahúzható tipusú zuhanásgátló*"/>
    <n v="1"/>
    <n v="6144"/>
    <n v="6144"/>
    <n v="0"/>
    <s v="Ft"/>
    <n v="0"/>
    <n v="11870"/>
    <n v="11870"/>
    <n v="11870"/>
    <n v="10"/>
    <n v="1187"/>
    <x v="0"/>
    <n v="5726"/>
    <s v="i"/>
    <m/>
    <n v="1"/>
    <n v="0"/>
  </r>
  <r>
    <x v="514"/>
    <x v="253"/>
    <d v="2026-01-27T00:00:00"/>
    <x v="1"/>
    <d v="2026-01-27T00:00:00"/>
    <n v="1"/>
    <s v="2101/27380"/>
    <x v="6"/>
    <x v="0"/>
    <s v="T4 Teherpróba és vizsgálati díj melléklet szerint"/>
    <n v="1"/>
    <n v="11484"/>
    <n v="11484"/>
    <n v="0"/>
    <s v="Ft"/>
    <n v="0"/>
    <n v="19140"/>
    <n v="19140"/>
    <n v="19140"/>
    <n v="10"/>
    <n v="1914"/>
    <x v="0"/>
    <n v="7656"/>
    <s v="i"/>
    <m/>
    <n v="1"/>
    <n v="0"/>
  </r>
  <r>
    <x v="514"/>
    <x v="253"/>
    <d v="2026-01-27T00:00:00"/>
    <x v="1"/>
    <d v="2026-01-27T00:00:00"/>
    <n v="1"/>
    <s v="2103/26837"/>
    <x v="14"/>
    <x v="1"/>
    <s v="T1 Kiszállási díj"/>
    <n v="26"/>
    <n v="150"/>
    <n v="3900"/>
    <n v="0"/>
    <s v="Ft"/>
    <n v="0"/>
    <n v="250"/>
    <n v="250"/>
    <n v="6500"/>
    <n v="0"/>
    <n v="0"/>
    <x v="0"/>
    <n v="2600"/>
    <s v="i"/>
    <m/>
    <n v="1"/>
    <n v="0"/>
  </r>
  <r>
    <x v="514"/>
    <x v="253"/>
    <d v="2026-01-27T00:00:00"/>
    <x v="1"/>
    <d v="2026-01-27T00:00:00"/>
    <n v="1"/>
    <s v="2101/13348"/>
    <x v="6"/>
    <x v="0"/>
    <s v="Egyéni védőeszközök felülvizsgálata*"/>
    <n v="3"/>
    <n v="2280"/>
    <n v="6840"/>
    <n v="0"/>
    <s v="Ft"/>
    <n v="0"/>
    <n v="4470"/>
    <n v="4470"/>
    <n v="13410"/>
    <n v="10"/>
    <n v="1341"/>
    <x v="0"/>
    <n v="6570"/>
    <s v="i"/>
    <m/>
    <n v="1"/>
    <n v="0"/>
  </r>
  <r>
    <x v="515"/>
    <x v="208"/>
    <d v="2026-01-27T00:00:00"/>
    <x v="1"/>
    <d v="2026-01-27T00:00:00"/>
    <n v="1"/>
    <s v="21113/28"/>
    <x v="2"/>
    <x v="0"/>
    <s v="irs 30   3,0/6 m körkötél"/>
    <n v="4"/>
    <n v="1537.05"/>
    <n v="6148.2"/>
    <n v="0"/>
    <s v="Ft"/>
    <n v="0"/>
    <n v="7500"/>
    <n v="3940"/>
    <n v="15760"/>
    <n v="2.0699999999999998"/>
    <n v="326.23199999999997"/>
    <x v="6"/>
    <n v="9611.7999999999993"/>
    <s v="i"/>
    <m/>
    <n v="1"/>
    <n v="0"/>
  </r>
  <r>
    <x v="515"/>
    <x v="208"/>
    <d v="2026-01-27T00:00:00"/>
    <x v="1"/>
    <d v="2026-01-27T00:00:00"/>
    <n v="1"/>
    <s v="21113/26"/>
    <x v="2"/>
    <x v="0"/>
    <s v="irs 30   2,0/4 m körkötél"/>
    <n v="2"/>
    <n v="1079.97"/>
    <n v="2159.94"/>
    <n v="0"/>
    <s v="Ft"/>
    <n v="0"/>
    <n v="5500"/>
    <n v="3225"/>
    <n v="6450"/>
    <n v="3.09"/>
    <n v="199.30500000000001"/>
    <x v="6"/>
    <n v="4290.0599999999995"/>
    <s v="i"/>
    <m/>
    <n v="1"/>
    <n v="0"/>
  </r>
  <r>
    <x v="515"/>
    <x v="208"/>
    <d v="2026-01-27T00:00:00"/>
    <x v="1"/>
    <d v="2026-01-27T00:00:00"/>
    <n v="1"/>
    <s v="21112/15"/>
    <x v="2"/>
    <x v="0"/>
    <s v="irs 20  2,0/4  m körkötél"/>
    <n v="2"/>
    <n v="853.1"/>
    <n v="1706.2"/>
    <n v="0"/>
    <s v="Ft"/>
    <n v="0"/>
    <n v="4200"/>
    <n v="2470"/>
    <n v="4940"/>
    <n v="3.12"/>
    <n v="154.12800000000001"/>
    <x v="6"/>
    <n v="3233.8"/>
    <s v="i"/>
    <m/>
    <n v="1"/>
    <n v="0"/>
  </r>
  <r>
    <x v="515"/>
    <x v="208"/>
    <d v="2026-01-27T00:00:00"/>
    <x v="1"/>
    <d v="2026-01-27T00:00:00"/>
    <n v="1"/>
    <s v="21112/18"/>
    <x v="2"/>
    <x v="0"/>
    <s v="irs 20   4,0/8  m körkötél"/>
    <n v="1"/>
    <n v="1625.68"/>
    <n v="1625.68"/>
    <n v="0"/>
    <s v="Ft"/>
    <n v="0"/>
    <n v="7400"/>
    <n v="3890"/>
    <n v="3890"/>
    <n v="2.08"/>
    <n v="80.912000000000006"/>
    <x v="6"/>
    <n v="2264.3199999999997"/>
    <s v="i"/>
    <m/>
    <n v="1"/>
    <n v="0"/>
  </r>
  <r>
    <x v="515"/>
    <x v="208"/>
    <d v="2026-01-27T00:00:00"/>
    <x v="1"/>
    <d v="2026-01-27T00:00:00"/>
    <n v="1"/>
    <s v="21112/14"/>
    <x v="2"/>
    <x v="0"/>
    <s v="irs 20   1,5/3  m körkötél"/>
    <n v="2"/>
    <n v="605.70000000000005"/>
    <n v="1211.4000000000001"/>
    <n v="0"/>
    <s v="Ft"/>
    <n v="0"/>
    <n v="3400"/>
    <n v="1910"/>
    <n v="3820"/>
    <n v="2.68"/>
    <n v="102.376"/>
    <x v="6"/>
    <n v="2608.6"/>
    <s v="i"/>
    <m/>
    <n v="1"/>
    <n v="0"/>
  </r>
  <r>
    <x v="515"/>
    <x v="208"/>
    <d v="2026-01-27T00:00:00"/>
    <x v="1"/>
    <d v="2026-01-27T00:00:00"/>
    <n v="1"/>
    <s v="21111/2"/>
    <x v="2"/>
    <x v="0"/>
    <s v="irs 10  1,0/2  m körkötél"/>
    <n v="1"/>
    <n v="297.77999999999997"/>
    <n v="297.77999999999997"/>
    <n v="0"/>
    <s v="Ft"/>
    <n v="0"/>
    <n v="1700"/>
    <n v="925"/>
    <n v="925"/>
    <n v="2.39"/>
    <n v="22.107500000000002"/>
    <x v="6"/>
    <n v="627.22"/>
    <s v="i"/>
    <m/>
    <n v="1"/>
    <n v="0"/>
  </r>
  <r>
    <x v="515"/>
    <x v="208"/>
    <d v="2026-01-27T00:00:00"/>
    <x v="1"/>
    <d v="2026-01-27T00:00:00"/>
    <n v="1"/>
    <s v="21212/97"/>
    <x v="2"/>
    <x v="0"/>
    <s v="id 200   2,0 m füles heveder"/>
    <n v="4"/>
    <n v="614.48"/>
    <n v="2457.92"/>
    <n v="0"/>
    <s v="Ft"/>
    <n v="0"/>
    <n v="3000"/>
    <n v="3285"/>
    <n v="13140"/>
    <n v="10"/>
    <n v="1314"/>
    <x v="6"/>
    <n v="10682.08"/>
    <s v="i"/>
    <m/>
    <n v="1"/>
    <n v="0"/>
  </r>
  <r>
    <x v="515"/>
    <x v="208"/>
    <d v="2026-01-27T00:00:00"/>
    <x v="1"/>
    <d v="2026-01-27T00:00:00"/>
    <n v="1"/>
    <s v="2416/15469"/>
    <x v="4"/>
    <x v="0"/>
    <s v="4,75  PSO sekli EN13889"/>
    <n v="3"/>
    <n v="1176.1300000000001"/>
    <n v="3528.3900000000003"/>
    <n v="0"/>
    <s v="Ft"/>
    <n v="0"/>
    <n v="3280"/>
    <n v="2300"/>
    <n v="6900"/>
    <n v="0.01"/>
    <n v="0.69"/>
    <x v="6"/>
    <n v="3371.6099999999997"/>
    <s v="i"/>
    <m/>
    <n v="1"/>
    <n v="0"/>
  </r>
  <r>
    <x v="515"/>
    <x v="208"/>
    <d v="2026-01-27T00:00:00"/>
    <x v="1"/>
    <d v="2026-01-27T00:00:00"/>
    <n v="1"/>
    <s v="4111/236"/>
    <x v="0"/>
    <x v="0"/>
    <s v="35/1 hh  6,0 m rakományrögzítő 11074"/>
    <n v="10"/>
    <n v="776.81"/>
    <n v="7768.0999999999995"/>
    <n v="0"/>
    <s v="Ft"/>
    <n v="0"/>
    <n v="2000"/>
    <n v="1610"/>
    <n v="16100"/>
    <n v="4.42"/>
    <n v="711.62"/>
    <x v="6"/>
    <n v="8331.9000000000015"/>
    <s v="i"/>
    <m/>
    <n v="1"/>
    <n v="0"/>
  </r>
  <r>
    <x v="515"/>
    <x v="208"/>
    <d v="2026-01-27T00:00:00"/>
    <x v="1"/>
    <d v="2026-01-27T00:00:00"/>
    <n v="1"/>
    <s v="2416/15388"/>
    <x v="4"/>
    <x v="0"/>
    <s v="2 PSO sekli EN13889"/>
    <n v="10"/>
    <n v="375.7"/>
    <n v="3757"/>
    <n v="0"/>
    <s v="Ft"/>
    <n v="0"/>
    <n v="1030"/>
    <n v="825"/>
    <n v="8250"/>
    <n v="2.35"/>
    <n v="193.875"/>
    <x v="6"/>
    <n v="4493"/>
    <s v="i"/>
    <m/>
    <n v="1"/>
    <n v="0"/>
  </r>
  <r>
    <x v="516"/>
    <x v="65"/>
    <d v="2026-01-26T00:00:00"/>
    <x v="1"/>
    <d v="2026-01-26T00:00:00"/>
    <n v="1"/>
    <s v="47/22755"/>
    <x v="20"/>
    <x v="0"/>
    <s v="IRUDEK Light PLUS 4 testheveder"/>
    <n v="1"/>
    <n v="13599.65"/>
    <n v="13599.65"/>
    <n v="0"/>
    <s v="Ft"/>
    <n v="0"/>
    <n v="22730"/>
    <n v="24960"/>
    <n v="24960"/>
    <n v="5"/>
    <n v="1248"/>
    <x v="8"/>
    <n v="11360.35"/>
    <s v="n"/>
    <m/>
    <s v=""/>
    <n v="0"/>
  </r>
  <r>
    <x v="516"/>
    <x v="65"/>
    <d v="2026-01-26T00:00:00"/>
    <x v="1"/>
    <d v="2026-01-26T00:00:00"/>
    <n v="1"/>
    <s v="2102/2336"/>
    <x v="3"/>
    <x v="1"/>
    <s v="*V.14 Fuvar"/>
    <n v="1"/>
    <n v="1742"/>
    <n v="1742"/>
    <n v="0"/>
    <s v="Ft"/>
    <n v="0"/>
    <n v="1742"/>
    <n v="0"/>
    <n v="0"/>
    <n v="0"/>
    <n v="0"/>
    <x v="8"/>
    <n v="-1742"/>
    <s v="n"/>
    <m/>
    <s v=""/>
    <n v="0"/>
  </r>
  <r>
    <x v="517"/>
    <x v="254"/>
    <d v="2026-01-26T00:00:00"/>
    <x v="1"/>
    <d v="2026-01-26T00:00:00"/>
    <n v="1"/>
    <s v="2122/27892"/>
    <x v="2"/>
    <x v="0"/>
    <s v="is 400 1,66 m füles heveder A04884"/>
    <n v="1"/>
    <n v="3115"/>
    <n v="3115"/>
    <n v="0"/>
    <s v="Ft"/>
    <n v="0"/>
    <n v="15500"/>
    <n v="15500"/>
    <n v="15500"/>
    <n v="10"/>
    <n v="1550"/>
    <x v="0"/>
    <n v="12385"/>
    <s v="i"/>
    <n v="1"/>
    <n v="1"/>
    <n v="0"/>
  </r>
  <r>
    <x v="517"/>
    <x v="254"/>
    <d v="2026-01-26T00:00:00"/>
    <x v="1"/>
    <d v="2026-01-26T00:00:00"/>
    <n v="1"/>
    <s v="2102/1749"/>
    <x v="3"/>
    <x v="1"/>
    <s v="*CS.3 Fuvar"/>
    <n v="1"/>
    <n v="2080"/>
    <n v="2080"/>
    <n v="0"/>
    <s v="Ft"/>
    <n v="0"/>
    <n v="2080"/>
    <n v="2500"/>
    <n v="2500"/>
    <n v="0"/>
    <n v="0"/>
    <x v="0"/>
    <n v="420"/>
    <s v="i"/>
    <n v="1"/>
    <n v="1"/>
    <n v="0"/>
  </r>
  <r>
    <x v="518"/>
    <x v="255"/>
    <d v="2026-01-26T00:00:00"/>
    <x v="1"/>
    <d v="2026-01-26T00:00:00"/>
    <n v="1"/>
    <s v="45/27818"/>
    <x v="22"/>
    <x v="0"/>
    <s v="150.581.218 Csőcsatlakozó-1/4&quot;&quot; BSP Külső 3/8&quot;&quot; NPT Külső"/>
    <n v="1"/>
    <n v="1910.86"/>
    <n v="1910.86"/>
    <n v="0"/>
    <s v="Ft"/>
    <n v="0"/>
    <n v="4020"/>
    <n v="10000"/>
    <n v="10000"/>
    <n v="25.93"/>
    <n v="2593"/>
    <x v="4"/>
    <n v="8089.14"/>
    <s v="i"/>
    <m/>
    <n v="1"/>
    <n v="0"/>
  </r>
  <r>
    <x v="518"/>
    <x v="255"/>
    <d v="2026-01-26T00:00:00"/>
    <x v="1"/>
    <d v="2026-01-26T00:00:00"/>
    <n v="1"/>
    <s v="45/27963"/>
    <x v="22"/>
    <x v="0"/>
    <s v="100.570.294 HOSSZABBÍTÓ TÖMLŐ CSATLAKOZÓKKAL - VL 3 m"/>
    <n v="1"/>
    <n v="87345.23"/>
    <n v="87345.23"/>
    <n v="0"/>
    <s v="Ft"/>
    <n v="0"/>
    <n v="153250"/>
    <n v="230000"/>
    <n v="230000"/>
    <n v="16.45"/>
    <n v="37835"/>
    <x v="4"/>
    <n v="142654.77000000002"/>
    <s v="i"/>
    <m/>
    <n v="1"/>
    <n v="0"/>
  </r>
  <r>
    <x v="518"/>
    <x v="255"/>
    <d v="2026-01-26T00:00:00"/>
    <x v="1"/>
    <d v="2026-01-26T00:00:00"/>
    <n v="1"/>
    <s v="45/27817"/>
    <x v="22"/>
    <x v="0"/>
    <s v="100.181.119. Külső Csatlakozó-A 119-Porvédő Sapkával"/>
    <n v="1"/>
    <n v="12744.16"/>
    <n v="12744.16"/>
    <n v="0"/>
    <s v="Ft"/>
    <n v="0"/>
    <n v="26790"/>
    <n v="30000"/>
    <n v="30000"/>
    <n v="8.74"/>
    <n v="2622"/>
    <x v="4"/>
    <n v="17255.84"/>
    <s v="i"/>
    <m/>
    <n v="1"/>
    <n v="0"/>
  </r>
  <r>
    <x v="518"/>
    <x v="255"/>
    <d v="2026-01-26T00:00:00"/>
    <x v="1"/>
    <d v="2026-01-26T00:00:00"/>
    <n v="1"/>
    <s v="2102/25786"/>
    <x v="3"/>
    <x v="1"/>
    <s v="*B.5. Fuvar"/>
    <n v="1"/>
    <n v="2148"/>
    <n v="2148"/>
    <n v="0"/>
    <s v="Ft"/>
    <n v="0"/>
    <n v="2148"/>
    <n v="0"/>
    <n v="0"/>
    <n v="0"/>
    <n v="0"/>
    <x v="4"/>
    <n v="-2148"/>
    <s v="i"/>
    <m/>
    <n v="1"/>
    <n v="0"/>
  </r>
  <r>
    <x v="519"/>
    <x v="68"/>
    <d v="2026-01-26T00:00:00"/>
    <x v="1"/>
    <d v="2026-01-26T00:00:00"/>
    <n v="1"/>
    <s v="143/22914"/>
    <x v="9"/>
    <x v="1"/>
    <s v="Szállítási  költség"/>
    <n v="1"/>
    <n v="30963.87"/>
    <n v="30963.87"/>
    <n v="0"/>
    <s v="Ft"/>
    <n v="0"/>
    <n v="38475"/>
    <n v="0"/>
    <n v="0"/>
    <n v="0"/>
    <n v="0"/>
    <x v="4"/>
    <n v="-30963.87"/>
    <s v="i"/>
    <m/>
    <n v="1"/>
    <n v="0"/>
  </r>
  <r>
    <x v="519"/>
    <x v="68"/>
    <d v="2026-01-26T00:00:00"/>
    <x v="1"/>
    <d v="2026-01-26T00:00:00"/>
    <n v="1"/>
    <s v="143/18059"/>
    <x v="9"/>
    <x v="1"/>
    <s v="Csomagolási díj"/>
    <n v="1"/>
    <n v="2320"/>
    <n v="2320"/>
    <n v="0"/>
    <s v="Ft"/>
    <n v="0"/>
    <n v="2320"/>
    <n v="0"/>
    <n v="0"/>
    <n v="0"/>
    <n v="0"/>
    <x v="4"/>
    <n v="-2320"/>
    <s v="i"/>
    <m/>
    <n v="1"/>
    <n v="0"/>
  </r>
  <r>
    <x v="519"/>
    <x v="68"/>
    <d v="2026-01-26T00:00:00"/>
    <x v="1"/>
    <d v="2026-01-26T00:00:00"/>
    <n v="1"/>
    <s v="12531/22161"/>
    <x v="8"/>
    <x v="2"/>
    <s v="610860 Gumi bála megfogó, (2x) d:230mm, Rubber bale foot, 4200287"/>
    <n v="1"/>
    <n v="534404.63"/>
    <n v="534404.63"/>
    <n v="0"/>
    <s v="Ft"/>
    <n v="0"/>
    <n v="1101200"/>
    <n v="1046140"/>
    <n v="1046140"/>
    <n v="3.75"/>
    <n v="39230.25"/>
    <x v="4"/>
    <n v="511735.37"/>
    <s v="i"/>
    <m/>
    <n v="1"/>
    <n v="0"/>
  </r>
  <r>
    <x v="520"/>
    <x v="176"/>
    <d v="2026-01-26T00:00:00"/>
    <x v="1"/>
    <d v="2026-01-26T00:00:00"/>
    <n v="1"/>
    <s v="4111/256"/>
    <x v="0"/>
    <x v="0"/>
    <s v="50/2 hh  10 m rakományrögzítő 11077"/>
    <n v="10"/>
    <n v="2165.5100000000002"/>
    <n v="21655.100000000002"/>
    <n v="0"/>
    <s v="Ft"/>
    <n v="0"/>
    <n v="4800"/>
    <n v="3340"/>
    <n v="33400"/>
    <n v="1"/>
    <n v="334"/>
    <x v="8"/>
    <n v="11744.899999999998"/>
    <s v="i"/>
    <m/>
    <n v="1"/>
    <n v="0"/>
  </r>
  <r>
    <x v="520"/>
    <x v="176"/>
    <d v="2026-01-26T00:00:00"/>
    <x v="1"/>
    <d v="2026-01-26T00:00:00"/>
    <n v="1"/>
    <s v="2102/1988"/>
    <x v="3"/>
    <x v="1"/>
    <s v="*V.12 Fuvar"/>
    <n v="1"/>
    <n v="2947"/>
    <n v="2947"/>
    <n v="0"/>
    <s v="Ft"/>
    <n v="0"/>
    <n v="2947"/>
    <n v="0"/>
    <n v="0"/>
    <n v="0"/>
    <n v="0"/>
    <x v="8"/>
    <n v="-2947"/>
    <s v="i"/>
    <m/>
    <n v="1"/>
    <n v="0"/>
  </r>
  <r>
    <x v="521"/>
    <x v="256"/>
    <d v="2026-01-26T00:00:00"/>
    <x v="1"/>
    <d v="2026-01-23T00:00:00"/>
    <n v="1"/>
    <s v="2102/2431"/>
    <x v="3"/>
    <x v="1"/>
    <s v="Fuvar"/>
    <n v="1"/>
    <n v="2555"/>
    <n v="2555"/>
    <n v="0"/>
    <s v="Ft"/>
    <n v="0"/>
    <n v="2555"/>
    <n v="2500"/>
    <n v="2500"/>
    <n v="0"/>
    <n v="0"/>
    <x v="8"/>
    <n v="-55"/>
    <s v="i"/>
    <m/>
    <n v="1"/>
    <n v="0"/>
  </r>
  <r>
    <x v="521"/>
    <x v="256"/>
    <d v="2026-01-26T00:00:00"/>
    <x v="1"/>
    <d v="2026-01-23T00:00:00"/>
    <n v="1"/>
    <s v="2418/15480"/>
    <x v="4"/>
    <x v="0"/>
    <s v="6,5 PSOB sekli EN13889"/>
    <n v="8"/>
    <n v="2663.19"/>
    <n v="21305.52"/>
    <n v="0"/>
    <s v="Ft"/>
    <n v="0"/>
    <n v="8010"/>
    <n v="8010"/>
    <n v="64080"/>
    <n v="7"/>
    <n v="4485.6000000000004"/>
    <x v="8"/>
    <n v="42774.479999999996"/>
    <s v="i"/>
    <m/>
    <n v="1"/>
    <n v="0"/>
  </r>
  <r>
    <x v="522"/>
    <x v="10"/>
    <d v="2026-01-23T00:00:00"/>
    <x v="1"/>
    <d v="2026-01-21T00:00:00"/>
    <n v="1"/>
    <s v="2104/982"/>
    <x v="5"/>
    <x v="1"/>
    <s v="Javítási rezsi óradíj"/>
    <n v="0.25"/>
    <n v="7195.04"/>
    <n v="1798.76"/>
    <n v="0"/>
    <s v="Ft"/>
    <n v="0"/>
    <n v="12000"/>
    <n v="12000"/>
    <n v="3000"/>
    <n v="0"/>
    <n v="0"/>
    <x v="0"/>
    <n v="1201.24"/>
    <s v="i"/>
    <m/>
    <n v="1"/>
    <n v="0"/>
  </r>
  <r>
    <x v="522"/>
    <x v="10"/>
    <d v="2026-01-23T00:00:00"/>
    <x v="1"/>
    <d v="2026-01-21T00:00:00"/>
    <n v="1"/>
    <s v="2101/4367"/>
    <x v="6"/>
    <x v="0"/>
    <s v="CS10 Teherpróba és vizsgálati díj melléklet szerint"/>
    <n v="1"/>
    <n v="60450"/>
    <n v="60450"/>
    <n v="0"/>
    <s v="Ft"/>
    <n v="0"/>
    <n v="100750"/>
    <n v="100750"/>
    <n v="100750"/>
    <n v="10"/>
    <n v="10075"/>
    <x v="0"/>
    <n v="40300"/>
    <s v="i"/>
    <m/>
    <n v="1"/>
    <n v="0"/>
  </r>
  <r>
    <x v="522"/>
    <x v="10"/>
    <d v="2026-01-23T00:00:00"/>
    <x v="1"/>
    <d v="2026-01-21T00:00:00"/>
    <n v="1"/>
    <s v="2317/636"/>
    <x v="1"/>
    <x v="0"/>
    <s v="8,0 biztosító lemez"/>
    <n v="2"/>
    <n v="169.09"/>
    <n v="338.18"/>
    <n v="0"/>
    <s v="Ft"/>
    <n v="0"/>
    <n v="890"/>
    <n v="1210"/>
    <n v="2420"/>
    <n v="14.26"/>
    <n v="345.09199999999998"/>
    <x v="0"/>
    <n v="2081.8200000000002"/>
    <s v="i"/>
    <m/>
    <n v="1"/>
    <n v="0"/>
  </r>
  <r>
    <x v="522"/>
    <x v="10"/>
    <d v="2026-01-23T00:00:00"/>
    <x v="1"/>
    <d v="2026-01-21T00:00:00"/>
    <n v="1"/>
    <s v="2317/635"/>
    <x v="1"/>
    <x v="0"/>
    <s v="6 biztosító lemez"/>
    <n v="6"/>
    <n v="155.11000000000001"/>
    <n v="930.66000000000008"/>
    <n v="0"/>
    <s v="Ft"/>
    <n v="0"/>
    <n v="778"/>
    <n v="1060"/>
    <n v="6360"/>
    <n v="14.31"/>
    <n v="910.1160000000001"/>
    <x v="0"/>
    <n v="5429.34"/>
    <s v="i"/>
    <m/>
    <n v="1"/>
    <n v="0"/>
  </r>
  <r>
    <x v="523"/>
    <x v="257"/>
    <d v="2026-01-23T00:00:00"/>
    <x v="1"/>
    <d v="2026-01-23T00:00:00"/>
    <n v="1"/>
    <s v="2101/23609"/>
    <x v="6"/>
    <x v="0"/>
    <s v="Nyomatékkulcs beszabályzás"/>
    <n v="2"/>
    <n v="13900"/>
    <n v="27800"/>
    <n v="0"/>
    <s v="Ft"/>
    <n v="0"/>
    <n v="23200"/>
    <n v="24500"/>
    <n v="49000"/>
    <n v="11.59"/>
    <n v="5679.1"/>
    <x v="0"/>
    <n v="21200"/>
    <s v="n"/>
    <m/>
    <s v=""/>
    <n v="0"/>
  </r>
  <r>
    <x v="523"/>
    <x v="257"/>
    <d v="2026-01-23T00:00:00"/>
    <x v="1"/>
    <d v="2026-01-23T00:00:00"/>
    <n v="1"/>
    <s v="2101/22034"/>
    <x v="6"/>
    <x v="0"/>
    <s v="Kalibrálások  (mérleg, nyomásmérő, vákuummérő, nyomatékkulcs, áramváltó, multiméter, hőmérő)"/>
    <n v="1"/>
    <n v="354200"/>
    <n v="354200"/>
    <n v="0"/>
    <s v="Ft"/>
    <n v="0"/>
    <n v="590500"/>
    <n v="646200"/>
    <n v="646200"/>
    <n v="12.59"/>
    <n v="81356.58"/>
    <x v="0"/>
    <n v="292000"/>
    <s v="n"/>
    <m/>
    <s v=""/>
    <n v="0"/>
  </r>
  <r>
    <x v="524"/>
    <x v="87"/>
    <d v="2026-01-23T00:00:00"/>
    <x v="1"/>
    <d v="2026-01-23T00:00:00"/>
    <n v="1"/>
    <s v="21211/90"/>
    <x v="2"/>
    <x v="0"/>
    <s v="id 100   4,0 m füles heveder"/>
    <n v="2"/>
    <n v="674.86"/>
    <n v="1349.72"/>
    <n v="0"/>
    <s v="Ft"/>
    <n v="0"/>
    <n v="2800"/>
    <n v="3333"/>
    <n v="6666"/>
    <n v="14.8"/>
    <n v="986.56799999999998"/>
    <x v="2"/>
    <n v="5316.28"/>
    <s v="i"/>
    <m/>
    <n v="1"/>
    <n v="0"/>
  </r>
  <r>
    <x v="524"/>
    <x v="87"/>
    <d v="2026-01-23T00:00:00"/>
    <x v="1"/>
    <d v="2026-01-23T00:00:00"/>
    <n v="1"/>
    <s v="21211/88"/>
    <x v="2"/>
    <x v="0"/>
    <s v="id 100   2,0 m füles heveder"/>
    <n v="2"/>
    <n v="341.45"/>
    <n v="682.9"/>
    <n v="0"/>
    <s v="Ft"/>
    <n v="0"/>
    <n v="1600"/>
    <n v="1521"/>
    <n v="3042"/>
    <n v="9.18"/>
    <n v="279.25559999999996"/>
    <x v="2"/>
    <n v="2359.1"/>
    <s v="i"/>
    <m/>
    <n v="1"/>
    <n v="0"/>
  </r>
  <r>
    <x v="524"/>
    <x v="87"/>
    <d v="2026-01-23T00:00:00"/>
    <x v="1"/>
    <d v="2026-01-23T00:00:00"/>
    <n v="1"/>
    <s v="2416/15466"/>
    <x v="4"/>
    <x v="0"/>
    <s v="0,5  PSO sekli EN13889"/>
    <n v="8"/>
    <n v="157.01"/>
    <n v="1256.08"/>
    <n v="0"/>
    <s v="Ft"/>
    <n v="0"/>
    <n v="470"/>
    <n v="470"/>
    <n v="3760"/>
    <n v="7"/>
    <n v="263.2"/>
    <x v="2"/>
    <n v="2503.92"/>
    <s v="i"/>
    <m/>
    <n v="1"/>
    <n v="0"/>
  </r>
  <r>
    <x v="524"/>
    <x v="87"/>
    <d v="2026-01-23T00:00:00"/>
    <x v="1"/>
    <d v="2026-01-23T00:00:00"/>
    <n v="1"/>
    <s v="2102/24511"/>
    <x v="3"/>
    <x v="1"/>
    <s v="*M.101 fuvar"/>
    <n v="1"/>
    <n v="2320"/>
    <n v="2320"/>
    <n v="0"/>
    <s v="Ft"/>
    <n v="0"/>
    <n v="2320"/>
    <n v="0"/>
    <n v="0"/>
    <n v="0"/>
    <n v="0"/>
    <x v="2"/>
    <n v="-2320"/>
    <s v="i"/>
    <m/>
    <n v="1"/>
    <n v="0"/>
  </r>
  <r>
    <x v="525"/>
    <x v="36"/>
    <d v="2026-01-23T00:00:00"/>
    <x v="1"/>
    <d v="2026-01-23T00:00:00"/>
    <n v="1"/>
    <s v="2317/3629"/>
    <x v="1"/>
    <x v="0"/>
    <s v="RLSP 8-8 biztosító csap"/>
    <n v="4"/>
    <n v="95.23"/>
    <n v="380.92"/>
    <n v="0"/>
    <s v="Ft"/>
    <n v="0"/>
    <n v="560"/>
    <n v="560"/>
    <n v="2240"/>
    <n v="5"/>
    <n v="112"/>
    <x v="9"/>
    <n v="1859.08"/>
    <s v="n"/>
    <m/>
    <s v=""/>
    <n v="0"/>
  </r>
  <r>
    <x v="525"/>
    <x v="36"/>
    <d v="2026-01-23T00:00:00"/>
    <x v="1"/>
    <d v="2026-01-23T00:00:00"/>
    <n v="1"/>
    <s v="2317/752"/>
    <x v="1"/>
    <x v="0"/>
    <s v="RLSP 13-8 biztosító csap"/>
    <n v="4"/>
    <n v="185.99"/>
    <n v="743.96"/>
    <n v="0"/>
    <s v="Ft"/>
    <n v="0"/>
    <n v="1150"/>
    <n v="1150"/>
    <n v="4600"/>
    <n v="5"/>
    <n v="230"/>
    <x v="9"/>
    <n v="3856.04"/>
    <s v="n"/>
    <m/>
    <s v=""/>
    <n v="0"/>
  </r>
  <r>
    <x v="525"/>
    <x v="36"/>
    <d v="2026-01-23T00:00:00"/>
    <x v="1"/>
    <d v="2026-01-23T00:00:00"/>
    <n v="1"/>
    <s v="2327/10265"/>
    <x v="1"/>
    <x v="0"/>
    <s v="PSG 8  RLS bizt.csap"/>
    <n v="5"/>
    <n v="447.12"/>
    <n v="2235.6"/>
    <n v="0"/>
    <s v="Ft"/>
    <n v="0"/>
    <n v="910"/>
    <n v="910"/>
    <n v="4550"/>
    <n v="5"/>
    <n v="227.5"/>
    <x v="9"/>
    <n v="2314.4"/>
    <s v="n"/>
    <m/>
    <s v=""/>
    <n v="0"/>
  </r>
  <r>
    <x v="525"/>
    <x v="36"/>
    <d v="2026-01-23T00:00:00"/>
    <x v="1"/>
    <d v="2026-01-23T00:00:00"/>
    <n v="1"/>
    <s v="2327/10191"/>
    <x v="1"/>
    <x v="0"/>
    <s v="PSG 10 RLS bizt.csap"/>
    <n v="6"/>
    <n v="525.54"/>
    <n v="3153.24"/>
    <n v="0"/>
    <s v="Ft"/>
    <n v="0"/>
    <n v="1080"/>
    <n v="1080"/>
    <n v="6480"/>
    <n v="5"/>
    <n v="324"/>
    <x v="9"/>
    <n v="3326.76"/>
    <s v="n"/>
    <m/>
    <s v=""/>
    <n v="0"/>
  </r>
  <r>
    <x v="525"/>
    <x v="36"/>
    <d v="2026-01-23T00:00:00"/>
    <x v="1"/>
    <d v="2026-01-23T00:00:00"/>
    <n v="1"/>
    <s v="2104/982"/>
    <x v="5"/>
    <x v="1"/>
    <s v="Javítási rezsi óradíj"/>
    <n v="0.75"/>
    <n v="7195.04"/>
    <n v="5396.28"/>
    <n v="0"/>
    <s v="Ft"/>
    <n v="0"/>
    <n v="12000"/>
    <n v="12000"/>
    <n v="9000"/>
    <n v="0"/>
    <n v="0"/>
    <x v="9"/>
    <n v="3603.7200000000003"/>
    <s v="n"/>
    <m/>
    <s v=""/>
    <n v="0"/>
  </r>
  <r>
    <x v="525"/>
    <x v="36"/>
    <d v="2026-01-23T00:00:00"/>
    <x v="1"/>
    <d v="2026-01-23T00:00:00"/>
    <n v="1"/>
    <s v="2101/6845"/>
    <x v="6"/>
    <x v="0"/>
    <s v="CS11 Teherpróba és vizsgálati díj melléklet szerint"/>
    <n v="1"/>
    <n v="68220"/>
    <n v="68220"/>
    <n v="0"/>
    <s v="Ft"/>
    <n v="0"/>
    <n v="113700"/>
    <n v="113700"/>
    <n v="113700"/>
    <n v="10"/>
    <n v="11370"/>
    <x v="9"/>
    <n v="45480"/>
    <s v="n"/>
    <m/>
    <s v=""/>
    <n v="0"/>
  </r>
  <r>
    <x v="525"/>
    <x v="36"/>
    <d v="2026-01-23T00:00:00"/>
    <x v="1"/>
    <d v="2026-01-23T00:00:00"/>
    <n v="1"/>
    <s v="2317/4454"/>
    <x v="1"/>
    <x v="0"/>
    <s v="Alutábla  RLS BAU"/>
    <n v="41"/>
    <n v="165.41"/>
    <n v="6781.8099999999995"/>
    <n v="0"/>
    <s v="Ft"/>
    <n v="0"/>
    <n v="960"/>
    <n v="960"/>
    <n v="39360"/>
    <n v="5"/>
    <n v="1968"/>
    <x v="9"/>
    <n v="32578.190000000002"/>
    <s v="n"/>
    <m/>
    <s v=""/>
    <n v="0"/>
  </r>
  <r>
    <x v="525"/>
    <x v="36"/>
    <d v="2026-01-23T00:00:00"/>
    <x v="1"/>
    <d v="2026-01-23T00:00:00"/>
    <n v="1"/>
    <s v="2317/636"/>
    <x v="1"/>
    <x v="0"/>
    <s v="8,0 biztosító lemez"/>
    <n v="8"/>
    <n v="169.09"/>
    <n v="1352.72"/>
    <n v="0"/>
    <s v="Ft"/>
    <n v="0"/>
    <n v="890"/>
    <n v="890"/>
    <n v="7120"/>
    <n v="5"/>
    <n v="356"/>
    <x v="9"/>
    <n v="5767.28"/>
    <s v="n"/>
    <m/>
    <s v=""/>
    <n v="0"/>
  </r>
  <r>
    <x v="525"/>
    <x v="36"/>
    <d v="2026-01-23T00:00:00"/>
    <x v="1"/>
    <d v="2026-01-23T00:00:00"/>
    <n v="1"/>
    <s v="2317/633"/>
    <x v="1"/>
    <x v="0"/>
    <s v="16  biztosító lemez"/>
    <n v="1"/>
    <n v="284.32"/>
    <n v="284.32"/>
    <n v="0"/>
    <s v="Ft"/>
    <n v="0"/>
    <n v="1390"/>
    <n v="1390"/>
    <n v="1390"/>
    <n v="5"/>
    <n v="69.5"/>
    <x v="9"/>
    <n v="1105.68"/>
    <s v="n"/>
    <m/>
    <s v=""/>
    <n v="0"/>
  </r>
  <r>
    <x v="525"/>
    <x v="36"/>
    <d v="2026-01-23T00:00:00"/>
    <x v="1"/>
    <d v="2026-01-23T00:00:00"/>
    <n v="1"/>
    <s v="2317/632"/>
    <x v="1"/>
    <x v="0"/>
    <s v="13 biztosító lemez"/>
    <n v="3"/>
    <n v="255.57"/>
    <n v="766.71"/>
    <n v="0"/>
    <s v="Ft"/>
    <n v="0"/>
    <n v="1340"/>
    <n v="1340"/>
    <n v="4020"/>
    <n v="5"/>
    <n v="201"/>
    <x v="9"/>
    <n v="3253.29"/>
    <s v="n"/>
    <m/>
    <s v=""/>
    <n v="0"/>
  </r>
  <r>
    <x v="525"/>
    <x v="36"/>
    <d v="2026-01-23T00:00:00"/>
    <x v="1"/>
    <d v="2026-01-23T00:00:00"/>
    <n v="1"/>
    <s v="2317/631"/>
    <x v="1"/>
    <x v="0"/>
    <s v="10 biztosító lemez /4mm csavarral/"/>
    <n v="8"/>
    <n v="182.95"/>
    <n v="1463.6"/>
    <n v="0"/>
    <s v="Ft"/>
    <n v="0"/>
    <n v="1018"/>
    <n v="1018"/>
    <n v="8144"/>
    <n v="5"/>
    <n v="407.2"/>
    <x v="9"/>
    <n v="6680.4"/>
    <s v="n"/>
    <m/>
    <s v=""/>
    <n v="0"/>
  </r>
  <r>
    <x v="525"/>
    <x v="36"/>
    <d v="2026-01-23T00:00:00"/>
    <x v="1"/>
    <d v="2026-01-23T00:00:00"/>
    <n v="1"/>
    <s v="2317/566"/>
    <x v="1"/>
    <x v="0"/>
    <s v="1 ágú  adattábla"/>
    <n v="1"/>
    <n v="267.83"/>
    <n v="267.83"/>
    <n v="0"/>
    <s v="Ft"/>
    <n v="0"/>
    <n v="1485"/>
    <n v="1485"/>
    <n v="1485"/>
    <n v="5"/>
    <n v="74.25"/>
    <x v="9"/>
    <n v="1217.17"/>
    <s v="n"/>
    <m/>
    <s v=""/>
    <n v="0"/>
  </r>
  <r>
    <x v="526"/>
    <x v="241"/>
    <d v="2026-01-23T00:00:00"/>
    <x v="1"/>
    <d v="2026-01-23T00:00:00"/>
    <n v="1"/>
    <s v="2326/9409"/>
    <x v="1"/>
    <x v="0"/>
    <s v="lrgs 1 - 250 lánc függeszték 1,5 m"/>
    <n v="2"/>
    <n v="16542.13"/>
    <n v="33084.26"/>
    <n v="0"/>
    <s v="Ft"/>
    <n v="0"/>
    <n v="18785"/>
    <n v="36000"/>
    <n v="72000"/>
    <n v="24.35"/>
    <n v="17532"/>
    <x v="3"/>
    <n v="38915.74"/>
    <s v="i"/>
    <n v="1"/>
    <n v="1"/>
    <n v="0"/>
  </r>
  <r>
    <x v="526"/>
    <x v="241"/>
    <d v="2026-01-23T00:00:00"/>
    <x v="1"/>
    <d v="2026-01-23T00:00:00"/>
    <n v="1"/>
    <s v="21111/11777"/>
    <x v="2"/>
    <x v="0"/>
    <s v="irs 10  0,5/1 m körkötél"/>
    <n v="1"/>
    <n v="205.97"/>
    <n v="205.97"/>
    <n v="0"/>
    <s v="Ft"/>
    <n v="0"/>
    <n v="1200"/>
    <n v="1200"/>
    <n v="1200"/>
    <n v="10"/>
    <n v="120"/>
    <x v="3"/>
    <n v="994.03"/>
    <s v="i"/>
    <n v="1"/>
    <n v="1"/>
    <n v="0"/>
  </r>
  <r>
    <x v="526"/>
    <x v="241"/>
    <d v="2026-01-23T00:00:00"/>
    <x v="1"/>
    <d v="2026-01-23T00:00:00"/>
    <n v="1"/>
    <s v="2102/24531"/>
    <x v="3"/>
    <x v="1"/>
    <s v="*M 103 Fuvar"/>
    <n v="1"/>
    <n v="2555"/>
    <n v="2555"/>
    <n v="0"/>
    <s v="Ft"/>
    <n v="0"/>
    <n v="2555"/>
    <n v="3500"/>
    <n v="3500"/>
    <n v="0"/>
    <n v="0"/>
    <x v="3"/>
    <n v="945"/>
    <s v="i"/>
    <n v="1"/>
    <n v="1"/>
    <n v="0"/>
  </r>
  <r>
    <x v="527"/>
    <x v="18"/>
    <d v="2026-01-23T00:00:00"/>
    <x v="1"/>
    <d v="2026-01-23T00:00:00"/>
    <n v="1"/>
    <s v="1311/458"/>
    <x v="7"/>
    <x v="0"/>
    <s v="GLE 2000  3,0 m kézi láncos emelő"/>
    <n v="1"/>
    <n v="13938.02"/>
    <n v="13938.02"/>
    <n v="56.88"/>
    <s v="EUR"/>
    <n v="383.95"/>
    <n v="69280"/>
    <n v="21839.08"/>
    <n v="21839.08"/>
    <n v="0"/>
    <n v="0"/>
    <x v="7"/>
    <n v="7901.0600000000013"/>
    <s v="n"/>
    <m/>
    <s v=""/>
    <n v="56.88"/>
  </r>
  <r>
    <x v="527"/>
    <x v="18"/>
    <d v="2026-01-23T00:00:00"/>
    <x v="1"/>
    <d v="2026-01-23T00:00:00"/>
    <n v="1"/>
    <s v="2102/13530"/>
    <x v="3"/>
    <x v="1"/>
    <s v="*P. 1 Fuvar"/>
    <n v="1"/>
    <n v="10131"/>
    <n v="10131"/>
    <n v="26.39"/>
    <s v="EUR"/>
    <n v="383.95"/>
    <n v="10131"/>
    <n v="10130.98"/>
    <n v="10130.98"/>
    <n v="0"/>
    <n v="0"/>
    <x v="7"/>
    <n v="-2.0000000000436557E-2"/>
    <s v="n"/>
    <m/>
    <s v=""/>
    <n v="26.39"/>
  </r>
  <r>
    <x v="528"/>
    <x v="9"/>
    <d v="2026-01-23T00:00:00"/>
    <x v="1"/>
    <d v="2026-01-22T00:00:00"/>
    <n v="1"/>
    <s v="21213/108"/>
    <x v="2"/>
    <x v="0"/>
    <s v="id 300   4,0 m füles heveder"/>
    <n v="6"/>
    <n v="1648.41"/>
    <n v="9890.4600000000009"/>
    <n v="0"/>
    <s v="Ft"/>
    <n v="0"/>
    <n v="7800"/>
    <n v="8910"/>
    <n v="53460"/>
    <n v="13.74"/>
    <n v="7345.4040000000005"/>
    <x v="8"/>
    <n v="43569.54"/>
    <s v="n"/>
    <m/>
    <s v=""/>
    <n v="0"/>
  </r>
  <r>
    <x v="528"/>
    <x v="9"/>
    <d v="2026-01-23T00:00:00"/>
    <x v="1"/>
    <d v="2026-01-22T00:00:00"/>
    <n v="1"/>
    <s v="21212/99"/>
    <x v="2"/>
    <x v="0"/>
    <s v="id 200   4,0 m füles heveder"/>
    <n v="6"/>
    <n v="1124.28"/>
    <n v="6745.68"/>
    <n v="0"/>
    <s v="Ft"/>
    <n v="0"/>
    <n v="5000"/>
    <n v="7000"/>
    <n v="42000"/>
    <n v="18.57"/>
    <n v="7799.4"/>
    <x v="8"/>
    <n v="35254.32"/>
    <s v="n"/>
    <m/>
    <s v=""/>
    <n v="0"/>
  </r>
  <r>
    <x v="529"/>
    <x v="149"/>
    <d v="2026-01-23T00:00:00"/>
    <x v="1"/>
    <d v="2026-01-23T00:00:00"/>
    <n v="1"/>
    <s v="21111/4"/>
    <x v="2"/>
    <x v="0"/>
    <s v="irs 10 2,0/4  m körkötél"/>
    <n v="40"/>
    <n v="593.86"/>
    <n v="23754.400000000001"/>
    <n v="2.4300000000000002"/>
    <s v="EUR"/>
    <n v="385.23"/>
    <n v="2700"/>
    <n v="936.11"/>
    <n v="37444.400000000001"/>
    <n v="0"/>
    <n v="0"/>
    <x v="13"/>
    <n v="13690"/>
    <s v="n"/>
    <m/>
    <s v=""/>
    <n v="97.2"/>
  </r>
  <r>
    <x v="529"/>
    <x v="149"/>
    <d v="2026-01-23T00:00:00"/>
    <x v="1"/>
    <d v="2026-01-23T00:00:00"/>
    <n v="1"/>
    <s v="2102/15561"/>
    <x v="3"/>
    <x v="1"/>
    <s v="*P. 8 Fuvar"/>
    <n v="1"/>
    <n v="6069"/>
    <n v="6069"/>
    <n v="15.75"/>
    <s v="EUR"/>
    <n v="385.23"/>
    <n v="6069"/>
    <n v="6068.99"/>
    <n v="6068.99"/>
    <n v="0"/>
    <n v="0"/>
    <x v="13"/>
    <n v="-1.0000000000218279E-2"/>
    <s v="n"/>
    <m/>
    <s v=""/>
    <n v="15.75"/>
  </r>
  <r>
    <x v="530"/>
    <x v="43"/>
    <d v="2026-01-23T00:00:00"/>
    <x v="1"/>
    <d v="2026-01-23T00:00:00"/>
    <n v="1"/>
    <s v="21112/8736"/>
    <x v="2"/>
    <x v="0"/>
    <s v="irs 20  0,8/1,6  m körkötél"/>
    <n v="5"/>
    <n v="2418.73"/>
    <n v="12093.65"/>
    <n v="0"/>
    <s v="Ft"/>
    <n v="0"/>
    <n v="11050"/>
    <n v="6800"/>
    <n v="34000"/>
    <n v="2.5"/>
    <n v="850"/>
    <x v="6"/>
    <n v="21906.35"/>
    <s v="i"/>
    <m/>
    <n v="1"/>
    <n v="0"/>
  </r>
  <r>
    <x v="530"/>
    <x v="43"/>
    <d v="2026-01-23T00:00:00"/>
    <x v="1"/>
    <d v="2026-01-23T00:00:00"/>
    <n v="1"/>
    <s v="2102/2432"/>
    <x v="3"/>
    <x v="1"/>
    <s v="*V.19 Fuvar"/>
    <n v="1"/>
    <n v="2156.54"/>
    <n v="2156.54"/>
    <n v="0"/>
    <s v="Ft"/>
    <n v="0"/>
    <n v="2080"/>
    <n v="0"/>
    <n v="0"/>
    <n v="0"/>
    <n v="0"/>
    <x v="6"/>
    <n v="-2156.54"/>
    <s v="i"/>
    <m/>
    <n v="1"/>
    <n v="0"/>
  </r>
  <r>
    <x v="531"/>
    <x v="176"/>
    <d v="2026-01-23T00:00:00"/>
    <x v="1"/>
    <d v="2026-01-23T00:00:00"/>
    <n v="1"/>
    <s v="21112/14"/>
    <x v="2"/>
    <x v="0"/>
    <s v="irs 20   1,5/3  m körkötél"/>
    <n v="2"/>
    <n v="605.70000000000005"/>
    <n v="1211.4000000000001"/>
    <n v="0"/>
    <s v="Ft"/>
    <n v="0"/>
    <n v="3400"/>
    <n v="1700"/>
    <n v="3400"/>
    <n v="1"/>
    <n v="34"/>
    <x v="8"/>
    <n v="2188.6"/>
    <s v="i"/>
    <m/>
    <n v="1"/>
    <n v="0"/>
  </r>
  <r>
    <x v="531"/>
    <x v="176"/>
    <d v="2026-01-23T00:00:00"/>
    <x v="1"/>
    <d v="2026-01-23T00:00:00"/>
    <n v="1"/>
    <s v="21212/97"/>
    <x v="2"/>
    <x v="0"/>
    <s v="id 200   2,0 m füles heveder"/>
    <n v="2"/>
    <n v="614.48"/>
    <n v="1228.96"/>
    <n v="0"/>
    <s v="Ft"/>
    <n v="0"/>
    <n v="3000"/>
    <n v="2050"/>
    <n v="4100"/>
    <n v="3"/>
    <n v="123"/>
    <x v="8"/>
    <n v="2871.04"/>
    <s v="i"/>
    <m/>
    <n v="1"/>
    <n v="0"/>
  </r>
  <r>
    <x v="531"/>
    <x v="176"/>
    <d v="2026-01-23T00:00:00"/>
    <x v="1"/>
    <d v="2026-01-23T00:00:00"/>
    <n v="1"/>
    <s v="21212/94"/>
    <x v="2"/>
    <x v="0"/>
    <s v="id 200   1,0 m füles heveder"/>
    <n v="2"/>
    <n v="398.56"/>
    <n v="797.12"/>
    <n v="0"/>
    <s v="Ft"/>
    <n v="0"/>
    <n v="2000"/>
    <n v="1480"/>
    <n v="2960"/>
    <n v="3"/>
    <n v="88.8"/>
    <x v="8"/>
    <n v="2162.88"/>
    <s v="i"/>
    <m/>
    <n v="1"/>
    <n v="0"/>
  </r>
  <r>
    <x v="531"/>
    <x v="176"/>
    <d v="2026-01-23T00:00:00"/>
    <x v="1"/>
    <d v="2026-01-23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8"/>
    <n v="-1900"/>
    <s v="i"/>
    <m/>
    <n v="1"/>
    <n v="0"/>
  </r>
  <r>
    <x v="531"/>
    <x v="176"/>
    <d v="2026-01-23T00:00:00"/>
    <x v="1"/>
    <d v="2026-01-23T00:00:00"/>
    <n v="1"/>
    <s v="4111/219"/>
    <x v="0"/>
    <x v="0"/>
    <s v="50/2 hh 8 m rakományrögzítő 26188"/>
    <n v="6"/>
    <n v="1478.09"/>
    <n v="8868.5399999999991"/>
    <n v="0"/>
    <s v="Ft"/>
    <n v="0"/>
    <n v="4500"/>
    <n v="3210"/>
    <n v="19260"/>
    <n v="1"/>
    <n v="192.6"/>
    <x v="8"/>
    <n v="10391.460000000001"/>
    <s v="i"/>
    <m/>
    <n v="1"/>
    <n v="0"/>
  </r>
  <r>
    <x v="531"/>
    <x v="176"/>
    <d v="2026-01-23T00:00:00"/>
    <x v="1"/>
    <d v="2026-01-23T00:00:00"/>
    <n v="1"/>
    <s v="4111/256"/>
    <x v="0"/>
    <x v="0"/>
    <s v="50/2 hh  10 m rakományrögzítő 11077"/>
    <n v="30"/>
    <n v="2165.5100000000002"/>
    <n v="64965.3"/>
    <n v="0"/>
    <s v="Ft"/>
    <n v="0"/>
    <n v="4800"/>
    <n v="3340"/>
    <n v="100200"/>
    <n v="1"/>
    <n v="1002"/>
    <x v="8"/>
    <n v="35234.699999999997"/>
    <s v="i"/>
    <m/>
    <n v="1"/>
    <n v="0"/>
  </r>
  <r>
    <x v="531"/>
    <x v="176"/>
    <d v="2026-01-23T00:00:00"/>
    <x v="1"/>
    <d v="2026-01-23T00:00:00"/>
    <n v="1"/>
    <s v="2102/2432"/>
    <x v="3"/>
    <x v="1"/>
    <s v="*V.19 Fuvar"/>
    <n v="1"/>
    <n v="17574.8"/>
    <n v="17574.8"/>
    <n v="0"/>
    <s v="Ft"/>
    <n v="0"/>
    <n v="16951"/>
    <n v="3900"/>
    <n v="3900"/>
    <n v="0"/>
    <n v="0"/>
    <x v="8"/>
    <n v="-13674.8"/>
    <s v="i"/>
    <m/>
    <n v="1"/>
    <n v="0"/>
  </r>
  <r>
    <x v="532"/>
    <x v="62"/>
    <d v="2026-01-23T00:00:00"/>
    <x v="1"/>
    <d v="2026-01-23T00:00:00"/>
    <n v="1"/>
    <s v="2101/980"/>
    <x v="6"/>
    <x v="0"/>
    <s v="CS1 Teherpróba és vizsgálati díj melléklet szerint"/>
    <n v="1"/>
    <n v="105483.6"/>
    <n v="105483.6"/>
    <n v="0"/>
    <s v="Ft"/>
    <n v="0"/>
    <n v="175806"/>
    <n v="175806"/>
    <n v="175806"/>
    <n v="10"/>
    <n v="17580.599999999999"/>
    <x v="9"/>
    <n v="70322.399999999994"/>
    <s v="n"/>
    <m/>
    <s v=""/>
    <n v="0"/>
  </r>
  <r>
    <x v="533"/>
    <x v="187"/>
    <d v="2026-01-23T00:00:00"/>
    <x v="1"/>
    <d v="2026-01-23T00:00:00"/>
    <n v="1"/>
    <s v="21117/70"/>
    <x v="2"/>
    <x v="0"/>
    <s v="irs 80   6,0/12 m körkötél Ök"/>
    <n v="2"/>
    <n v="7703.2"/>
    <n v="15406.4"/>
    <n v="0"/>
    <s v="Ft"/>
    <n v="0"/>
    <n v="34500"/>
    <n v="34500"/>
    <n v="69000"/>
    <n v="10"/>
    <n v="6900"/>
    <x v="9"/>
    <n v="53593.599999999999"/>
    <s v="i"/>
    <m/>
    <n v="1"/>
    <n v="0"/>
  </r>
  <r>
    <x v="533"/>
    <x v="187"/>
    <d v="2026-01-23T00:00:00"/>
    <x v="1"/>
    <d v="2026-01-23T00:00:00"/>
    <n v="1"/>
    <s v="21118/75"/>
    <x v="2"/>
    <x v="0"/>
    <s v="irs 100   4,0/8 m körkötél Ök"/>
    <n v="2"/>
    <n v="6575.59"/>
    <n v="13151.18"/>
    <n v="0"/>
    <s v="Ft"/>
    <n v="0"/>
    <n v="31000"/>
    <n v="31000"/>
    <n v="62000"/>
    <n v="10"/>
    <n v="6200"/>
    <x v="9"/>
    <n v="48848.82"/>
    <s v="i"/>
    <m/>
    <n v="1"/>
    <n v="0"/>
  </r>
  <r>
    <x v="533"/>
    <x v="187"/>
    <d v="2026-01-23T00:00:00"/>
    <x v="1"/>
    <d v="2026-01-23T00:00:00"/>
    <n v="1"/>
    <s v="21213/110"/>
    <x v="2"/>
    <x v="0"/>
    <s v="id 300  6,0 m füles heveder Ök"/>
    <n v="4"/>
    <n v="2475.83"/>
    <n v="9903.32"/>
    <n v="0"/>
    <s v="Ft"/>
    <n v="0"/>
    <n v="11000"/>
    <n v="11000"/>
    <n v="44000"/>
    <n v="10"/>
    <n v="4400"/>
    <x v="9"/>
    <n v="34096.68"/>
    <s v="i"/>
    <m/>
    <n v="1"/>
    <n v="0"/>
  </r>
  <r>
    <x v="533"/>
    <x v="187"/>
    <d v="2026-01-23T00:00:00"/>
    <x v="1"/>
    <d v="2026-01-23T00:00:00"/>
    <n v="1"/>
    <s v="21213/108"/>
    <x v="2"/>
    <x v="0"/>
    <s v="id 300   4,0 m füles heveder Ök"/>
    <n v="4"/>
    <n v="1648.41"/>
    <n v="6593.64"/>
    <n v="0"/>
    <s v="Ft"/>
    <n v="0"/>
    <n v="7800"/>
    <n v="7800"/>
    <n v="31200"/>
    <n v="10"/>
    <n v="3120"/>
    <x v="9"/>
    <n v="24606.36"/>
    <s v="i"/>
    <m/>
    <n v="1"/>
    <n v="0"/>
  </r>
  <r>
    <x v="533"/>
    <x v="187"/>
    <d v="2026-01-23T00:00:00"/>
    <x v="1"/>
    <d v="2026-01-23T00:00:00"/>
    <n v="1"/>
    <s v="21213/107"/>
    <x v="2"/>
    <x v="0"/>
    <s v="id 300   3,0 m füles heveder Ök"/>
    <n v="4"/>
    <n v="1367.22"/>
    <n v="5468.88"/>
    <n v="0"/>
    <s v="Ft"/>
    <n v="0"/>
    <n v="6200"/>
    <n v="6200"/>
    <n v="24800"/>
    <n v="10"/>
    <n v="2480"/>
    <x v="9"/>
    <n v="19331.12"/>
    <s v="i"/>
    <m/>
    <n v="1"/>
    <n v="0"/>
  </r>
  <r>
    <x v="533"/>
    <x v="187"/>
    <d v="2026-01-23T00:00:00"/>
    <x v="1"/>
    <d v="2026-01-23T00:00:00"/>
    <n v="1"/>
    <s v="21213/106"/>
    <x v="2"/>
    <x v="0"/>
    <s v="id 300   2,0 m füles heveder Ök"/>
    <n v="2"/>
    <n v="1044.99"/>
    <n v="2089.98"/>
    <n v="0"/>
    <s v="Ft"/>
    <n v="0"/>
    <n v="4600"/>
    <n v="4600"/>
    <n v="9200"/>
    <n v="10"/>
    <n v="920"/>
    <x v="9"/>
    <n v="7110.02"/>
    <s v="i"/>
    <m/>
    <n v="1"/>
    <n v="0"/>
  </r>
  <r>
    <x v="533"/>
    <x v="187"/>
    <d v="2026-01-23T00:00:00"/>
    <x v="1"/>
    <d v="2026-01-23T00:00:00"/>
    <n v="1"/>
    <s v="21212/99"/>
    <x v="2"/>
    <x v="0"/>
    <s v="id 200   4,0 m füles  heveder Ök"/>
    <n v="8"/>
    <n v="1124.28"/>
    <n v="8994.24"/>
    <n v="0"/>
    <s v="Ft"/>
    <n v="0"/>
    <n v="5000"/>
    <n v="5000"/>
    <n v="40000"/>
    <n v="10"/>
    <n v="4000"/>
    <x v="9"/>
    <n v="31005.760000000002"/>
    <s v="i"/>
    <m/>
    <n v="1"/>
    <n v="0"/>
  </r>
  <r>
    <x v="533"/>
    <x v="187"/>
    <d v="2026-01-23T00:00:00"/>
    <x v="1"/>
    <d v="2026-01-23T00:00:00"/>
    <n v="1"/>
    <s v="21212/98"/>
    <x v="2"/>
    <x v="0"/>
    <s v="id 200   3,0 m füles heveder Ök"/>
    <n v="8"/>
    <n v="880.75"/>
    <n v="7046"/>
    <n v="0"/>
    <s v="Ft"/>
    <n v="0"/>
    <n v="4000"/>
    <n v="4000"/>
    <n v="32000"/>
    <n v="10"/>
    <n v="3200"/>
    <x v="9"/>
    <n v="24954"/>
    <s v="i"/>
    <m/>
    <n v="1"/>
    <n v="0"/>
  </r>
  <r>
    <x v="533"/>
    <x v="187"/>
    <d v="2026-01-23T00:00:00"/>
    <x v="1"/>
    <d v="2026-01-23T00:00:00"/>
    <n v="1"/>
    <s v="4111/274"/>
    <x v="0"/>
    <x v="0"/>
    <s v="50/2,5 hh  8,0 m rakományrögzítő"/>
    <n v="12"/>
    <n v="1682.88"/>
    <n v="20194.560000000001"/>
    <n v="0"/>
    <s v="Ft"/>
    <n v="0"/>
    <n v="4800"/>
    <n v="4800"/>
    <n v="57600"/>
    <n v="10"/>
    <n v="5760"/>
    <x v="9"/>
    <n v="37405.440000000002"/>
    <s v="i"/>
    <m/>
    <n v="1"/>
    <n v="0"/>
  </r>
  <r>
    <x v="534"/>
    <x v="258"/>
    <d v="2026-01-22T00:00:00"/>
    <x v="1"/>
    <d v="2026-01-21T00:00:00"/>
    <n v="1"/>
    <s v="12451/14489"/>
    <x v="8"/>
    <x v="2"/>
    <s v="ER2CS10021 Kito kiakadásgátló szett (125-500 kg)"/>
    <n v="10"/>
    <n v="1430.95"/>
    <n v="14309.5"/>
    <n v="0"/>
    <s v="Ft"/>
    <n v="0"/>
    <n v="2990"/>
    <n v="2990"/>
    <n v="29900"/>
    <n v="4"/>
    <n v="1196"/>
    <x v="3"/>
    <n v="15590.5"/>
    <s v="i"/>
    <m/>
    <n v="1"/>
    <n v="0"/>
  </r>
  <r>
    <x v="534"/>
    <x v="258"/>
    <d v="2026-01-22T00:00:00"/>
    <x v="1"/>
    <d v="2026-01-21T00:00:00"/>
    <n v="1"/>
    <s v="143/18059"/>
    <x v="9"/>
    <x v="1"/>
    <s v="GLS fuvarköltség Oroszlány"/>
    <n v="1"/>
    <n v="1631"/>
    <n v="1631"/>
    <n v="0"/>
    <s v="Ft"/>
    <n v="0"/>
    <n v="1631"/>
    <n v="2000"/>
    <n v="2000"/>
    <n v="0"/>
    <n v="0"/>
    <x v="3"/>
    <n v="369"/>
    <s v="i"/>
    <m/>
    <n v="1"/>
    <n v="0"/>
  </r>
  <r>
    <x v="535"/>
    <x v="26"/>
    <d v="2026-01-22T00:00:00"/>
    <x v="1"/>
    <d v="2026-01-22T00:00:00"/>
    <n v="1"/>
    <s v="2512/542"/>
    <x v="10"/>
    <x v="0"/>
    <s v="QP-2,5A lemezmegfogó papucs 60 mm"/>
    <n v="4"/>
    <n v="16251.46"/>
    <n v="65005.84"/>
    <n v="0"/>
    <s v="Ft"/>
    <n v="0"/>
    <n v="59810"/>
    <n v="59810"/>
    <n v="239240"/>
    <n v="7"/>
    <n v="16746.8"/>
    <x v="2"/>
    <n v="174234.16"/>
    <s v="i"/>
    <m/>
    <n v="1"/>
    <n v="0"/>
  </r>
  <r>
    <x v="535"/>
    <x v="26"/>
    <d v="2026-01-22T00:00:00"/>
    <x v="1"/>
    <d v="2026-01-22T00:00:00"/>
    <n v="1"/>
    <s v="2512/540"/>
    <x v="10"/>
    <x v="0"/>
    <s v="QP-1,5A lemezmegfogó papucs 50 mm"/>
    <n v="2"/>
    <n v="10092.4"/>
    <n v="20184.8"/>
    <n v="0"/>
    <s v="Ft"/>
    <n v="0"/>
    <n v="48890"/>
    <n v="48890"/>
    <n v="97780"/>
    <n v="7"/>
    <n v="6844.6"/>
    <x v="2"/>
    <n v="77595.199999999997"/>
    <s v="i"/>
    <m/>
    <n v="1"/>
    <n v="0"/>
  </r>
  <r>
    <x v="535"/>
    <x v="26"/>
    <d v="2026-01-22T00:00:00"/>
    <x v="1"/>
    <d v="2026-01-22T00:00:00"/>
    <n v="1"/>
    <s v="2102/24510"/>
    <x v="3"/>
    <x v="1"/>
    <s v="*M 22 fuvar"/>
    <n v="1"/>
    <n v="16720"/>
    <n v="16720"/>
    <n v="0"/>
    <s v="Ft"/>
    <n v="0"/>
    <n v="16720"/>
    <n v="3000"/>
    <n v="3000"/>
    <n v="0"/>
    <n v="0"/>
    <x v="2"/>
    <n v="-13720"/>
    <s v="i"/>
    <m/>
    <n v="1"/>
    <n v="0"/>
  </r>
  <r>
    <x v="536"/>
    <x v="26"/>
    <d v="2026-01-22T00:00:00"/>
    <x v="1"/>
    <d v="2026-01-22T00:00:00"/>
    <n v="1"/>
    <s v="23162/4528"/>
    <x v="1"/>
    <x v="0"/>
    <s v="lrg 2 - 750 KRHG-lánc függeszték 3 m"/>
    <n v="1"/>
    <n v="29621.59"/>
    <n v="29621.59"/>
    <n v="0"/>
    <s v="Ft"/>
    <n v="0"/>
    <n v="94885"/>
    <n v="98720"/>
    <n v="98720"/>
    <n v="11.17"/>
    <n v="11027.023999999999"/>
    <x v="2"/>
    <n v="69098.41"/>
    <s v="i"/>
    <m/>
    <n v="1"/>
    <n v="0"/>
  </r>
  <r>
    <x v="536"/>
    <x v="26"/>
    <d v="2026-01-22T00:00:00"/>
    <x v="1"/>
    <d v="2026-01-22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2"/>
    <n v="-1900"/>
    <s v="i"/>
    <m/>
    <n v="1"/>
    <n v="0"/>
  </r>
  <r>
    <x v="536"/>
    <x v="26"/>
    <d v="2026-01-22T00:00:00"/>
    <x v="1"/>
    <d v="2026-01-22T00:00:00"/>
    <n v="1"/>
    <s v="2102/24530"/>
    <x v="3"/>
    <x v="1"/>
    <s v="*M 102"/>
    <n v="1"/>
    <n v="0"/>
    <n v="0"/>
    <n v="0"/>
    <s v="Ft"/>
    <n v="0"/>
    <n v="3000"/>
    <n v="3000"/>
    <n v="3000"/>
    <n v="0"/>
    <n v="0"/>
    <x v="2"/>
    <n v="3000"/>
    <s v="i"/>
    <m/>
    <n v="1"/>
    <n v="0"/>
  </r>
  <r>
    <x v="537"/>
    <x v="26"/>
    <d v="2026-01-22T00:00:00"/>
    <x v="1"/>
    <d v="2026-01-22T00:00:00"/>
    <n v="1"/>
    <s v="23162/4528"/>
    <x v="1"/>
    <x v="0"/>
    <s v="lrg 2 - 750 KRHG-lánc függeszték 3 m"/>
    <n v="-1"/>
    <n v="-29621.59"/>
    <n v="29621.59"/>
    <n v="0"/>
    <s v="Ft"/>
    <n v="0"/>
    <n v="94885"/>
    <n v="-98720"/>
    <n v="-98720"/>
    <n v="11.17"/>
    <n v="-11027.023999999999"/>
    <x v="2"/>
    <n v="-69098.41"/>
    <s v="n"/>
    <m/>
    <s v=""/>
    <n v="0"/>
  </r>
  <r>
    <x v="537"/>
    <x v="26"/>
    <d v="2026-01-22T00:00:00"/>
    <x v="1"/>
    <d v="2026-01-22T00:00:00"/>
    <n v="1"/>
    <s v="2102/1022"/>
    <x v="3"/>
    <x v="1"/>
    <s v="Csomagolási díj"/>
    <n v="-1"/>
    <n v="-1900"/>
    <n v="1900"/>
    <n v="0"/>
    <s v="Ft"/>
    <n v="0"/>
    <n v="3500"/>
    <n v="0"/>
    <n v="0"/>
    <n v="0"/>
    <n v="0"/>
    <x v="2"/>
    <n v="-1900"/>
    <s v="n"/>
    <m/>
    <s v=""/>
    <n v="0"/>
  </r>
  <r>
    <x v="537"/>
    <x v="26"/>
    <d v="2026-01-22T00:00:00"/>
    <x v="1"/>
    <d v="2026-01-22T00:00:00"/>
    <n v="1"/>
    <s v="2102/24530"/>
    <x v="3"/>
    <x v="1"/>
    <s v="*M 102"/>
    <n v="-1"/>
    <n v="0"/>
    <n v="0"/>
    <n v="0"/>
    <s v="Ft"/>
    <n v="0"/>
    <n v="3000"/>
    <n v="-3000"/>
    <n v="-3000"/>
    <n v="0"/>
    <n v="0"/>
    <x v="2"/>
    <n v="-3000"/>
    <s v="n"/>
    <m/>
    <s v=""/>
    <n v="0"/>
  </r>
  <r>
    <x v="538"/>
    <x v="26"/>
    <d v="2026-01-22T00:00:00"/>
    <x v="1"/>
    <d v="2026-01-22T00:00:00"/>
    <n v="1"/>
    <s v="23162/4528"/>
    <x v="1"/>
    <x v="0"/>
    <s v="lrg 2 - 750 KRHG-lánc függeszték 3 m"/>
    <n v="1"/>
    <n v="29621.59"/>
    <n v="29621.59"/>
    <n v="0"/>
    <s v="Ft"/>
    <n v="0"/>
    <n v="94885"/>
    <n v="98720"/>
    <n v="98720"/>
    <n v="11.17"/>
    <n v="11027.023999999999"/>
    <x v="2"/>
    <n v="69098.41"/>
    <s v="n"/>
    <m/>
    <s v=""/>
    <n v="0"/>
  </r>
  <r>
    <x v="538"/>
    <x v="26"/>
    <d v="2026-01-22T00:00:00"/>
    <x v="1"/>
    <d v="2026-01-22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2"/>
    <n v="-1900"/>
    <s v="n"/>
    <m/>
    <s v=""/>
    <n v="0"/>
  </r>
  <r>
    <x v="538"/>
    <x v="26"/>
    <d v="2026-01-22T00:00:00"/>
    <x v="1"/>
    <d v="2026-01-22T00:00:00"/>
    <n v="1"/>
    <s v="2102/24530"/>
    <x v="3"/>
    <x v="1"/>
    <s v="*M 102"/>
    <n v="1"/>
    <n v="0"/>
    <n v="0"/>
    <n v="0"/>
    <s v="Ft"/>
    <n v="0"/>
    <n v="3000"/>
    <n v="3000"/>
    <n v="3000"/>
    <n v="0"/>
    <n v="0"/>
    <x v="2"/>
    <n v="3000"/>
    <s v="n"/>
    <m/>
    <s v=""/>
    <n v="0"/>
  </r>
  <r>
    <x v="539"/>
    <x v="136"/>
    <d v="2026-01-22T00:00:00"/>
    <x v="1"/>
    <d v="2026-01-22T00:00:00"/>
    <n v="1"/>
    <s v="2124/3825"/>
    <x v="2"/>
    <x v="0"/>
    <s v="idm 300  3/6 m végtelen heveder"/>
    <n v="2"/>
    <n v="2201.9"/>
    <n v="4403.8"/>
    <n v="0"/>
    <s v="Ft"/>
    <n v="0"/>
    <n v="8220"/>
    <n v="8220"/>
    <n v="16440"/>
    <n v="10"/>
    <n v="1644"/>
    <x v="5"/>
    <n v="12036.2"/>
    <s v="i"/>
    <m/>
    <n v="1"/>
    <n v="0"/>
  </r>
  <r>
    <x v="539"/>
    <x v="136"/>
    <d v="2026-01-22T00:00:00"/>
    <x v="1"/>
    <d v="2026-01-22T00:00:00"/>
    <n v="1"/>
    <s v="2124/4849"/>
    <x v="2"/>
    <x v="0"/>
    <s v="idm 300  1/2 m végtelen heveder"/>
    <n v="1"/>
    <n v="771.98"/>
    <n v="771.98"/>
    <n v="0"/>
    <s v="Ft"/>
    <n v="0"/>
    <n v="3180"/>
    <n v="3980"/>
    <n v="3980"/>
    <n v="16.03"/>
    <n v="637.99400000000003"/>
    <x v="5"/>
    <n v="3208.02"/>
    <s v="i"/>
    <m/>
    <n v="1"/>
    <n v="0"/>
  </r>
  <r>
    <x v="539"/>
    <x v="136"/>
    <d v="2026-01-22T00:00:00"/>
    <x v="1"/>
    <d v="2026-01-22T00:00:00"/>
    <n v="1"/>
    <s v="2416/15391"/>
    <x v="4"/>
    <x v="0"/>
    <s v="1  PSO sekli EN13889"/>
    <n v="8"/>
    <n v="240.96"/>
    <n v="1927.68"/>
    <n v="0"/>
    <s v="Ft"/>
    <n v="0"/>
    <n v="670"/>
    <n v="670"/>
    <n v="5360"/>
    <n v="7"/>
    <n v="375.2"/>
    <x v="5"/>
    <n v="3432.3199999999997"/>
    <s v="i"/>
    <m/>
    <n v="1"/>
    <n v="0"/>
  </r>
  <r>
    <x v="539"/>
    <x v="136"/>
    <d v="2026-01-22T00:00:00"/>
    <x v="1"/>
    <d v="2026-01-22T00:00:00"/>
    <n v="1"/>
    <s v="2416/15467"/>
    <x v="4"/>
    <x v="0"/>
    <s v="0,75  PSO sekli EN13889"/>
    <n v="8"/>
    <n v="181.5"/>
    <n v="1452"/>
    <n v="0"/>
    <s v="Ft"/>
    <n v="0"/>
    <n v="560"/>
    <n v="500"/>
    <n v="4000"/>
    <n v="4.5"/>
    <n v="180"/>
    <x v="5"/>
    <n v="2548"/>
    <s v="i"/>
    <m/>
    <n v="1"/>
    <n v="0"/>
  </r>
  <r>
    <x v="539"/>
    <x v="136"/>
    <d v="2026-01-22T00:00:00"/>
    <x v="1"/>
    <d v="2026-01-22T00:00:00"/>
    <n v="1"/>
    <s v="2102/24814"/>
    <x v="3"/>
    <x v="1"/>
    <s v="*M.120 Fuvar"/>
    <n v="1"/>
    <n v="2555"/>
    <n v="2555"/>
    <n v="0"/>
    <s v="Ft"/>
    <n v="0"/>
    <n v="2555"/>
    <n v="0"/>
    <n v="0"/>
    <n v="0"/>
    <n v="0"/>
    <x v="5"/>
    <n v="-2555"/>
    <s v="i"/>
    <m/>
    <n v="1"/>
    <n v="0"/>
  </r>
  <r>
    <x v="540"/>
    <x v="136"/>
    <d v="2026-01-22T00:00:00"/>
    <x v="1"/>
    <d v="2026-01-22T00:00:00"/>
    <n v="1"/>
    <s v="2124/3825"/>
    <x v="2"/>
    <x v="0"/>
    <s v="idm 300  3/6 m végtelen heveder"/>
    <n v="-2"/>
    <n v="-2201.9"/>
    <n v="4403.8"/>
    <n v="0"/>
    <s v="Ft"/>
    <n v="0"/>
    <n v="8220"/>
    <n v="-8220"/>
    <n v="-16440"/>
    <n v="10"/>
    <n v="-1644"/>
    <x v="5"/>
    <n v="-12036.2"/>
    <s v="n"/>
    <m/>
    <s v=""/>
    <n v="0"/>
  </r>
  <r>
    <x v="540"/>
    <x v="136"/>
    <d v="2026-01-22T00:00:00"/>
    <x v="1"/>
    <d v="2026-01-22T00:00:00"/>
    <n v="1"/>
    <s v="2124/4849"/>
    <x v="2"/>
    <x v="0"/>
    <s v="idm 300  1/2 m végtelen heveder"/>
    <n v="-1"/>
    <n v="-771.98"/>
    <n v="771.98"/>
    <n v="0"/>
    <s v="Ft"/>
    <n v="0"/>
    <n v="3180"/>
    <n v="-3980"/>
    <n v="-3980"/>
    <n v="16.03"/>
    <n v="-637.99400000000003"/>
    <x v="5"/>
    <n v="-3208.02"/>
    <s v="n"/>
    <m/>
    <s v=""/>
    <n v="0"/>
  </r>
  <r>
    <x v="540"/>
    <x v="136"/>
    <d v="2026-01-22T00:00:00"/>
    <x v="1"/>
    <d v="2026-01-22T00:00:00"/>
    <n v="1"/>
    <s v="2416/15391"/>
    <x v="4"/>
    <x v="0"/>
    <s v="1  PSO sekli EN13889"/>
    <n v="-8"/>
    <n v="-240.96"/>
    <n v="1927.68"/>
    <n v="0"/>
    <s v="Ft"/>
    <n v="0"/>
    <n v="670"/>
    <n v="-670"/>
    <n v="-5360"/>
    <n v="7"/>
    <n v="-375.2"/>
    <x v="5"/>
    <n v="-3432.3199999999997"/>
    <s v="n"/>
    <m/>
    <s v=""/>
    <n v="0"/>
  </r>
  <r>
    <x v="540"/>
    <x v="136"/>
    <d v="2026-01-22T00:00:00"/>
    <x v="1"/>
    <d v="2026-01-22T00:00:00"/>
    <n v="1"/>
    <s v="2416/15467"/>
    <x v="4"/>
    <x v="0"/>
    <s v="0,75  PSO sekli EN13889"/>
    <n v="-8"/>
    <n v="-181.5"/>
    <n v="1452"/>
    <n v="0"/>
    <s v="Ft"/>
    <n v="0"/>
    <n v="560"/>
    <n v="-500"/>
    <n v="-4000"/>
    <n v="4.5"/>
    <n v="-180"/>
    <x v="5"/>
    <n v="-2548"/>
    <s v="n"/>
    <m/>
    <s v=""/>
    <n v="0"/>
  </r>
  <r>
    <x v="540"/>
    <x v="136"/>
    <d v="2026-01-22T00:00:00"/>
    <x v="1"/>
    <d v="2026-01-22T00:00:00"/>
    <n v="1"/>
    <s v="2102/24814"/>
    <x v="3"/>
    <x v="1"/>
    <s v="*M.120 Fuvar"/>
    <n v="-1"/>
    <n v="2555"/>
    <n v="-2555"/>
    <n v="0"/>
    <s v="Ft"/>
    <n v="0"/>
    <n v="2555"/>
    <n v="0"/>
    <n v="0"/>
    <n v="0"/>
    <n v="0"/>
    <x v="5"/>
    <n v="2555"/>
    <s v="n"/>
    <m/>
    <s v=""/>
    <n v="0"/>
  </r>
  <r>
    <x v="541"/>
    <x v="136"/>
    <d v="2026-01-22T00:00:00"/>
    <x v="1"/>
    <d v="2026-01-22T00:00:00"/>
    <n v="1"/>
    <s v="2124/3825"/>
    <x v="2"/>
    <x v="0"/>
    <s v="idm 300  3/6 m végtelen heveder"/>
    <n v="2"/>
    <n v="2201.9"/>
    <n v="4403.8"/>
    <n v="0"/>
    <s v="Ft"/>
    <n v="0"/>
    <n v="8220"/>
    <n v="8220"/>
    <n v="16440"/>
    <n v="10"/>
    <n v="1644"/>
    <x v="5"/>
    <n v="12036.2"/>
    <s v="n"/>
    <m/>
    <s v=""/>
    <n v="0"/>
  </r>
  <r>
    <x v="541"/>
    <x v="136"/>
    <d v="2026-01-22T00:00:00"/>
    <x v="1"/>
    <d v="2026-01-22T00:00:00"/>
    <n v="1"/>
    <s v="2124/4849"/>
    <x v="2"/>
    <x v="0"/>
    <s v="idm 300  1/2 m végtelen heveder"/>
    <n v="1"/>
    <n v="771.98"/>
    <n v="771.98"/>
    <n v="0"/>
    <s v="Ft"/>
    <n v="0"/>
    <n v="3180"/>
    <n v="3980"/>
    <n v="3980"/>
    <n v="16.03"/>
    <n v="637.99400000000003"/>
    <x v="5"/>
    <n v="3208.02"/>
    <s v="n"/>
    <m/>
    <s v=""/>
    <n v="0"/>
  </r>
  <r>
    <x v="541"/>
    <x v="136"/>
    <d v="2026-01-22T00:00:00"/>
    <x v="1"/>
    <d v="2026-01-22T00:00:00"/>
    <n v="1"/>
    <s v="2416/15391"/>
    <x v="4"/>
    <x v="0"/>
    <s v="1  PSO sekli EN13889"/>
    <n v="8"/>
    <n v="240.96"/>
    <n v="1927.68"/>
    <n v="0"/>
    <s v="Ft"/>
    <n v="0"/>
    <n v="670"/>
    <n v="670"/>
    <n v="5360"/>
    <n v="7"/>
    <n v="375.2"/>
    <x v="5"/>
    <n v="3432.3199999999997"/>
    <s v="n"/>
    <m/>
    <s v=""/>
    <n v="0"/>
  </r>
  <r>
    <x v="541"/>
    <x v="136"/>
    <d v="2026-01-22T00:00:00"/>
    <x v="1"/>
    <d v="2026-01-22T00:00:00"/>
    <n v="1"/>
    <s v="2416/15467"/>
    <x v="4"/>
    <x v="0"/>
    <s v="0,75  PSO sekli EN13889"/>
    <n v="8"/>
    <n v="181.5"/>
    <n v="1452"/>
    <n v="0"/>
    <s v="Ft"/>
    <n v="0"/>
    <n v="560"/>
    <n v="500"/>
    <n v="4000"/>
    <n v="4.5"/>
    <n v="180"/>
    <x v="5"/>
    <n v="2548"/>
    <s v="n"/>
    <m/>
    <s v=""/>
    <n v="0"/>
  </r>
  <r>
    <x v="541"/>
    <x v="136"/>
    <d v="2026-01-22T00:00:00"/>
    <x v="1"/>
    <d v="2026-01-22T00:00:00"/>
    <n v="1"/>
    <s v="2102/24814"/>
    <x v="3"/>
    <x v="1"/>
    <s v="*M.120 Fuvar"/>
    <n v="1"/>
    <n v="2555"/>
    <n v="2555"/>
    <n v="0"/>
    <s v="Ft"/>
    <n v="0"/>
    <n v="2555"/>
    <n v="0"/>
    <n v="0"/>
    <n v="0"/>
    <n v="0"/>
    <x v="5"/>
    <n v="-2555"/>
    <s v="n"/>
    <m/>
    <s v=""/>
    <n v="0"/>
  </r>
  <r>
    <x v="542"/>
    <x v="136"/>
    <d v="2026-01-22T00:00:00"/>
    <x v="1"/>
    <d v="2026-01-22T00:00:00"/>
    <n v="1"/>
    <s v="2124/3825"/>
    <x v="2"/>
    <x v="0"/>
    <s v="idm 300  3/6 m végtelen heveder"/>
    <n v="-2"/>
    <n v="-2201.9"/>
    <n v="4403.8"/>
    <n v="0"/>
    <s v="Ft"/>
    <n v="0"/>
    <n v="8220"/>
    <n v="-8220"/>
    <n v="-16440"/>
    <n v="10"/>
    <n v="-1644"/>
    <x v="5"/>
    <n v="-12036.2"/>
    <s v="n"/>
    <m/>
    <s v=""/>
    <n v="0"/>
  </r>
  <r>
    <x v="542"/>
    <x v="136"/>
    <d v="2026-01-22T00:00:00"/>
    <x v="1"/>
    <d v="2026-01-22T00:00:00"/>
    <n v="1"/>
    <s v="2124/4849"/>
    <x v="2"/>
    <x v="0"/>
    <s v="idm 300  1/2 m végtelen heveder"/>
    <n v="-1"/>
    <n v="-771.98"/>
    <n v="771.98"/>
    <n v="0"/>
    <s v="Ft"/>
    <n v="0"/>
    <n v="3180"/>
    <n v="-3980"/>
    <n v="-3980"/>
    <n v="16.03"/>
    <n v="-637.99400000000003"/>
    <x v="5"/>
    <n v="-3208.02"/>
    <s v="n"/>
    <m/>
    <s v=""/>
    <n v="0"/>
  </r>
  <r>
    <x v="542"/>
    <x v="136"/>
    <d v="2026-01-22T00:00:00"/>
    <x v="1"/>
    <d v="2026-01-22T00:00:00"/>
    <n v="1"/>
    <s v="2416/15391"/>
    <x v="4"/>
    <x v="0"/>
    <s v="1  PSO sekli EN13889"/>
    <n v="-8"/>
    <n v="-240.96"/>
    <n v="1927.68"/>
    <n v="0"/>
    <s v="Ft"/>
    <n v="0"/>
    <n v="670"/>
    <n v="-670"/>
    <n v="-5360"/>
    <n v="7"/>
    <n v="-375.2"/>
    <x v="5"/>
    <n v="-3432.3199999999997"/>
    <s v="n"/>
    <m/>
    <s v=""/>
    <n v="0"/>
  </r>
  <r>
    <x v="542"/>
    <x v="136"/>
    <d v="2026-01-22T00:00:00"/>
    <x v="1"/>
    <d v="2026-01-22T00:00:00"/>
    <n v="1"/>
    <s v="2416/15467"/>
    <x v="4"/>
    <x v="0"/>
    <s v="0,75  PSO sekli EN13889"/>
    <n v="-8"/>
    <n v="-181.5"/>
    <n v="1452"/>
    <n v="0"/>
    <s v="Ft"/>
    <n v="0"/>
    <n v="560"/>
    <n v="-500"/>
    <n v="-4000"/>
    <n v="4.5"/>
    <n v="-180"/>
    <x v="5"/>
    <n v="-2548"/>
    <s v="n"/>
    <m/>
    <s v=""/>
    <n v="0"/>
  </r>
  <r>
    <x v="542"/>
    <x v="136"/>
    <d v="2026-01-22T00:00:00"/>
    <x v="1"/>
    <d v="2026-01-22T00:00:00"/>
    <n v="1"/>
    <s v="2102/24814"/>
    <x v="3"/>
    <x v="1"/>
    <s v="*M.120 Fuvar"/>
    <n v="-1"/>
    <n v="2555"/>
    <n v="-2555"/>
    <n v="0"/>
    <s v="Ft"/>
    <n v="0"/>
    <n v="2555"/>
    <n v="0"/>
    <n v="0"/>
    <n v="0"/>
    <n v="0"/>
    <x v="5"/>
    <n v="2555"/>
    <s v="n"/>
    <m/>
    <s v=""/>
    <n v="0"/>
  </r>
  <r>
    <x v="543"/>
    <x v="136"/>
    <d v="2026-01-22T00:00:00"/>
    <x v="1"/>
    <d v="2026-01-22T00:00:00"/>
    <n v="1"/>
    <s v="2124/3825"/>
    <x v="2"/>
    <x v="0"/>
    <s v="idm 300  3/6 m végtelen heveder"/>
    <n v="2"/>
    <n v="2201.9"/>
    <n v="4403.8"/>
    <n v="0"/>
    <s v="Ft"/>
    <n v="0"/>
    <n v="8220"/>
    <n v="8220"/>
    <n v="16440"/>
    <n v="10"/>
    <n v="1644"/>
    <x v="5"/>
    <n v="12036.2"/>
    <s v="n"/>
    <m/>
    <s v=""/>
    <n v="0"/>
  </r>
  <r>
    <x v="543"/>
    <x v="136"/>
    <d v="2026-01-22T00:00:00"/>
    <x v="1"/>
    <d v="2026-01-22T00:00:00"/>
    <n v="1"/>
    <s v="2124/4849"/>
    <x v="2"/>
    <x v="0"/>
    <s v="idm 300  1/2 m végtelen heveder"/>
    <n v="1"/>
    <n v="771.98"/>
    <n v="771.98"/>
    <n v="0"/>
    <s v="Ft"/>
    <n v="0"/>
    <n v="3180"/>
    <n v="3980"/>
    <n v="3980"/>
    <n v="16.03"/>
    <n v="637.99400000000003"/>
    <x v="5"/>
    <n v="3208.02"/>
    <s v="n"/>
    <m/>
    <s v=""/>
    <n v="0"/>
  </r>
  <r>
    <x v="543"/>
    <x v="136"/>
    <d v="2026-01-22T00:00:00"/>
    <x v="1"/>
    <d v="2026-01-22T00:00:00"/>
    <n v="1"/>
    <s v="2416/15391"/>
    <x v="4"/>
    <x v="0"/>
    <s v="1  PSO sekli EN13889"/>
    <n v="8"/>
    <n v="240.96"/>
    <n v="1927.68"/>
    <n v="0"/>
    <s v="Ft"/>
    <n v="0"/>
    <n v="670"/>
    <n v="670"/>
    <n v="5360"/>
    <n v="7"/>
    <n v="375.2"/>
    <x v="5"/>
    <n v="3432.3199999999997"/>
    <s v="n"/>
    <m/>
    <s v=""/>
    <n v="0"/>
  </r>
  <r>
    <x v="543"/>
    <x v="136"/>
    <d v="2026-01-22T00:00:00"/>
    <x v="1"/>
    <d v="2026-01-22T00:00:00"/>
    <n v="1"/>
    <s v="2416/15467"/>
    <x v="4"/>
    <x v="0"/>
    <s v="0,75  PSO sekli EN13889"/>
    <n v="8"/>
    <n v="181.5"/>
    <n v="1452"/>
    <n v="0"/>
    <s v="Ft"/>
    <n v="0"/>
    <n v="560"/>
    <n v="500"/>
    <n v="4000"/>
    <n v="4.5"/>
    <n v="180"/>
    <x v="5"/>
    <n v="2548"/>
    <s v="n"/>
    <m/>
    <s v=""/>
    <n v="0"/>
  </r>
  <r>
    <x v="543"/>
    <x v="136"/>
    <d v="2026-01-22T00:00:00"/>
    <x v="1"/>
    <d v="2026-01-22T00:00:00"/>
    <n v="1"/>
    <s v="2102/24814"/>
    <x v="3"/>
    <x v="1"/>
    <s v="*M.120 Fuvar"/>
    <n v="1"/>
    <n v="2555"/>
    <n v="2555"/>
    <n v="0"/>
    <s v="Ft"/>
    <n v="0"/>
    <n v="2555"/>
    <n v="0"/>
    <n v="0"/>
    <n v="0"/>
    <n v="0"/>
    <x v="5"/>
    <n v="-2555"/>
    <s v="n"/>
    <m/>
    <s v=""/>
    <n v="0"/>
  </r>
  <r>
    <x v="544"/>
    <x v="18"/>
    <d v="2026-01-22T00:00:00"/>
    <x v="1"/>
    <d v="2026-01-22T00:00:00"/>
    <n v="1"/>
    <s v="2512/538"/>
    <x v="10"/>
    <x v="0"/>
    <s v="QP-0,75A lemezmegfogó papucs 50 mm"/>
    <n v="2"/>
    <n v="6858.76"/>
    <n v="13717.52"/>
    <n v="27.99"/>
    <s v="EUR"/>
    <n v="383.95"/>
    <n v="31245"/>
    <n v="10746.76"/>
    <n v="21493.52"/>
    <n v="0"/>
    <n v="0"/>
    <x v="7"/>
    <n v="7776"/>
    <s v="n"/>
    <m/>
    <s v=""/>
    <n v="55.98"/>
  </r>
  <r>
    <x v="544"/>
    <x v="18"/>
    <d v="2026-01-22T00:00:00"/>
    <x v="1"/>
    <d v="2026-01-22T00:00:00"/>
    <n v="1"/>
    <s v="12531/27890"/>
    <x v="8"/>
    <x v="2"/>
    <s v="610602 Rubber Gasket, 310x110mm, white EPDM 4201418,  &quot;400681 replaced by 4201418&quot;"/>
    <n v="2"/>
    <n v="51826.86"/>
    <n v="103653.72"/>
    <n v="140"/>
    <s v="EUR"/>
    <n v="383.95"/>
    <n v="72900"/>
    <n v="53753"/>
    <n v="107506"/>
    <n v="0"/>
    <n v="0"/>
    <x v="7"/>
    <n v="3852.2799999999988"/>
    <s v="n"/>
    <m/>
    <s v=""/>
    <n v="280"/>
  </r>
  <r>
    <x v="544"/>
    <x v="18"/>
    <d v="2026-01-22T00:00:00"/>
    <x v="1"/>
    <d v="2026-01-22T00:00:00"/>
    <n v="1"/>
    <s v="2102/13530"/>
    <x v="3"/>
    <x v="1"/>
    <s v="*P. 1 Fuvar"/>
    <n v="1"/>
    <n v="9279"/>
    <n v="9279"/>
    <n v="24.17"/>
    <s v="EUR"/>
    <n v="383.95"/>
    <n v="9279"/>
    <n v="9278.92"/>
    <n v="9278.92"/>
    <n v="0"/>
    <n v="0"/>
    <x v="7"/>
    <n v="-7.999999999992724E-2"/>
    <s v="n"/>
    <m/>
    <s v=""/>
    <n v="24.17"/>
  </r>
  <r>
    <x v="545"/>
    <x v="212"/>
    <d v="2026-01-22T00:00:00"/>
    <x v="1"/>
    <d v="2026-01-22T00:00:00"/>
    <n v="1"/>
    <s v="221117/19338"/>
    <x v="18"/>
    <x v="0"/>
    <s v="1PK 10/12mm PVC bevonatos sodronykötél 20 méter /117"/>
    <n v="1"/>
    <n v="23177"/>
    <n v="23177"/>
    <n v="0"/>
    <s v="Ft"/>
    <n v="0"/>
    <n v="38630"/>
    <n v="37930"/>
    <n v="37930"/>
    <n v="4.55"/>
    <n v="1725.8150000000001"/>
    <x v="6"/>
    <n v="14753"/>
    <s v="i"/>
    <m/>
    <n v="1"/>
    <n v="0"/>
  </r>
  <r>
    <x v="545"/>
    <x v="212"/>
    <d v="2026-01-22T00:00:00"/>
    <x v="1"/>
    <d v="2026-01-22T00:00:00"/>
    <n v="1"/>
    <s v="2102/3973"/>
    <x v="3"/>
    <x v="1"/>
    <s v="*V.23 Fuvar"/>
    <n v="1"/>
    <n v="2750"/>
    <n v="2750"/>
    <n v="0"/>
    <s v="Ft"/>
    <n v="0"/>
    <n v="2750"/>
    <n v="3000"/>
    <n v="3000"/>
    <n v="0"/>
    <n v="0"/>
    <x v="6"/>
    <n v="250"/>
    <s v="i"/>
    <m/>
    <n v="1"/>
    <n v="0"/>
  </r>
  <r>
    <x v="546"/>
    <x v="41"/>
    <d v="2026-01-22T00:00:00"/>
    <x v="1"/>
    <d v="2026-01-22T00:00:00"/>
    <n v="1"/>
    <s v="21112/13"/>
    <x v="2"/>
    <x v="0"/>
    <s v="irs 20   1,0/2  m körkötél"/>
    <n v="2"/>
    <n v="420.21"/>
    <n v="840.42"/>
    <n v="0"/>
    <s v="Ft"/>
    <n v="0"/>
    <n v="2600"/>
    <n v="1820"/>
    <n v="3640"/>
    <n v="2.5"/>
    <n v="91"/>
    <x v="8"/>
    <n v="2799.58"/>
    <s v="i"/>
    <m/>
    <n v="1"/>
    <n v="0"/>
  </r>
  <r>
    <x v="546"/>
    <x v="41"/>
    <d v="2026-01-22T00:00:00"/>
    <x v="1"/>
    <d v="2026-01-22T00:00:00"/>
    <n v="1"/>
    <s v="4111/236"/>
    <x v="0"/>
    <x v="0"/>
    <s v="35/1 hh  6,0 m rakományrögzítő 11074"/>
    <n v="6"/>
    <n v="776.81"/>
    <n v="4660.8599999999997"/>
    <n v="0"/>
    <s v="Ft"/>
    <n v="0"/>
    <n v="2000"/>
    <n v="1610"/>
    <n v="9660"/>
    <n v="2.5"/>
    <n v="241.5"/>
    <x v="8"/>
    <n v="4999.1400000000003"/>
    <s v="i"/>
    <m/>
    <n v="1"/>
    <n v="0"/>
  </r>
  <r>
    <x v="546"/>
    <x v="41"/>
    <d v="2026-01-22T00:00:00"/>
    <x v="1"/>
    <d v="2026-01-22T00:00:00"/>
    <n v="1"/>
    <s v="4111/4097"/>
    <x v="0"/>
    <x v="0"/>
    <s v="25/0,5 hh  6,0 m rakományrögzítő Z"/>
    <n v="2"/>
    <n v="661.42"/>
    <n v="1322.84"/>
    <n v="0"/>
    <s v="Ft"/>
    <n v="0"/>
    <n v="1560"/>
    <n v="1110"/>
    <n v="2220"/>
    <n v="1.5"/>
    <n v="33.299999999999997"/>
    <x v="8"/>
    <n v="897.16000000000008"/>
    <s v="i"/>
    <m/>
    <n v="1"/>
    <n v="0"/>
  </r>
  <r>
    <x v="546"/>
    <x v="41"/>
    <d v="2026-01-22T00:00:00"/>
    <x v="1"/>
    <d v="2026-01-22T00:00:00"/>
    <n v="1"/>
    <s v="4111/12991"/>
    <x v="0"/>
    <x v="0"/>
    <s v="25/0,25  4,0 m csatos TOP"/>
    <n v="10"/>
    <n v="165.83"/>
    <n v="1658.3000000000002"/>
    <n v="0"/>
    <s v="Ft"/>
    <n v="0"/>
    <n v="700"/>
    <n v="490"/>
    <n v="4900"/>
    <n v="1.42"/>
    <n v="69.58"/>
    <x v="8"/>
    <n v="3241.7"/>
    <s v="i"/>
    <m/>
    <n v="1"/>
    <n v="0"/>
  </r>
  <r>
    <x v="546"/>
    <x v="41"/>
    <d v="2026-01-22T00:00:00"/>
    <x v="1"/>
    <d v="2026-01-22T00:00:00"/>
    <n v="1"/>
    <s v="2102/2337"/>
    <x v="3"/>
    <x v="1"/>
    <s v="*V.15 Fuvar"/>
    <n v="1"/>
    <n v="2522"/>
    <n v="2522"/>
    <n v="0"/>
    <s v="Ft"/>
    <n v="0"/>
    <n v="2522"/>
    <n v="0"/>
    <n v="0"/>
    <n v="0"/>
    <n v="0"/>
    <x v="8"/>
    <n v="-2522"/>
    <s v="i"/>
    <m/>
    <n v="1"/>
    <n v="0"/>
  </r>
  <r>
    <x v="547"/>
    <x v="259"/>
    <d v="2026-01-22T00:00:00"/>
    <x v="1"/>
    <d v="2026-01-22T00:00:00"/>
    <n v="1"/>
    <s v="21112/17"/>
    <x v="2"/>
    <x v="0"/>
    <s v="irs 20  3,0/6  m körkötél"/>
    <n v="2"/>
    <n v="1200.5899999999999"/>
    <n v="2401.1799999999998"/>
    <n v="0"/>
    <s v="Ft"/>
    <n v="0"/>
    <n v="5800"/>
    <n v="4060"/>
    <n v="8120"/>
    <n v="4.99"/>
    <n v="405.18800000000005"/>
    <x v="8"/>
    <n v="5718.82"/>
    <s v="i"/>
    <m/>
    <n v="1"/>
    <n v="0"/>
  </r>
  <r>
    <x v="547"/>
    <x v="259"/>
    <d v="2026-01-22T00:00:00"/>
    <x v="1"/>
    <d v="2026-01-22T00:00:00"/>
    <n v="1"/>
    <s v="21112/15"/>
    <x v="2"/>
    <x v="0"/>
    <s v="irs 20  2,0/4  m körkötél"/>
    <n v="4"/>
    <n v="853.1"/>
    <n v="3412.4"/>
    <n v="0"/>
    <s v="Ft"/>
    <n v="0"/>
    <n v="4200"/>
    <n v="2940"/>
    <n v="11760"/>
    <n v="4.99"/>
    <n v="586.82400000000007"/>
    <x v="8"/>
    <n v="8347.6"/>
    <s v="i"/>
    <m/>
    <n v="1"/>
    <n v="0"/>
  </r>
  <r>
    <x v="547"/>
    <x v="259"/>
    <d v="2026-01-22T00:00:00"/>
    <x v="1"/>
    <d v="2026-01-22T00:00:00"/>
    <n v="1"/>
    <s v="21112/13"/>
    <x v="2"/>
    <x v="0"/>
    <s v="irs 20   1,0/2  m körkötél"/>
    <n v="2"/>
    <n v="420.21"/>
    <n v="840.42"/>
    <n v="0"/>
    <s v="Ft"/>
    <n v="0"/>
    <n v="2600"/>
    <n v="1820"/>
    <n v="3640"/>
    <n v="4.99"/>
    <n v="181.63600000000002"/>
    <x v="8"/>
    <n v="2799.58"/>
    <s v="i"/>
    <m/>
    <n v="1"/>
    <n v="0"/>
  </r>
  <r>
    <x v="547"/>
    <x v="259"/>
    <d v="2026-01-22T00:00:00"/>
    <x v="1"/>
    <d v="2026-01-22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8"/>
    <n v="-1900"/>
    <s v="i"/>
    <m/>
    <n v="1"/>
    <n v="0"/>
  </r>
  <r>
    <x v="547"/>
    <x v="259"/>
    <d v="2026-01-22T00:00:00"/>
    <x v="1"/>
    <d v="2026-01-22T00:00:00"/>
    <n v="1"/>
    <s v="4111/256"/>
    <x v="0"/>
    <x v="0"/>
    <s v="50/2 hh  10 m rakományrögzítő 11077"/>
    <n v="10"/>
    <n v="2165.5100000000002"/>
    <n v="21655.100000000002"/>
    <n v="0"/>
    <s v="Ft"/>
    <n v="0"/>
    <n v="4800"/>
    <n v="3540"/>
    <n v="35400"/>
    <n v="2.4900000000000002"/>
    <n v="881.46000000000015"/>
    <x v="8"/>
    <n v="13744.899999999998"/>
    <s v="i"/>
    <m/>
    <n v="1"/>
    <n v="0"/>
  </r>
  <r>
    <x v="547"/>
    <x v="259"/>
    <d v="2026-01-22T00:00:00"/>
    <x v="1"/>
    <d v="2026-01-22T00:00:00"/>
    <n v="1"/>
    <s v="4111/236"/>
    <x v="0"/>
    <x v="0"/>
    <s v="35/1 hh  6,0 m rakományrögzítő 11074"/>
    <n v="20"/>
    <n v="776.81"/>
    <n v="15536.199999999999"/>
    <n v="0"/>
    <s v="Ft"/>
    <n v="0"/>
    <n v="2000"/>
    <n v="1610"/>
    <n v="32200"/>
    <n v="4.42"/>
    <n v="1423.24"/>
    <x v="8"/>
    <n v="16663.800000000003"/>
    <s v="i"/>
    <m/>
    <n v="1"/>
    <n v="0"/>
  </r>
  <r>
    <x v="547"/>
    <x v="259"/>
    <d v="2026-01-22T00:00:00"/>
    <x v="1"/>
    <d v="2026-01-22T00:00:00"/>
    <n v="1"/>
    <s v="4111/4097"/>
    <x v="0"/>
    <x v="0"/>
    <s v="25/0,5 hh  6,0 m rakományrögzítő Z"/>
    <n v="20"/>
    <n v="661.42"/>
    <n v="13228.4"/>
    <n v="0"/>
    <s v="Ft"/>
    <n v="0"/>
    <n v="1560"/>
    <n v="1150"/>
    <n v="23000"/>
    <n v="2.48"/>
    <n v="570.4"/>
    <x v="8"/>
    <n v="9771.6"/>
    <s v="i"/>
    <m/>
    <n v="1"/>
    <n v="0"/>
  </r>
  <r>
    <x v="547"/>
    <x v="259"/>
    <d v="2026-01-22T00:00:00"/>
    <x v="1"/>
    <d v="2026-01-22T00:00:00"/>
    <n v="1"/>
    <s v="2102/2432"/>
    <x v="3"/>
    <x v="1"/>
    <s v="*V.19 Fuvar"/>
    <n v="1"/>
    <n v="9587.2900000000009"/>
    <n v="9587.2900000000009"/>
    <n v="0"/>
    <s v="Ft"/>
    <n v="0"/>
    <n v="9247"/>
    <n v="0"/>
    <n v="0"/>
    <n v="0"/>
    <n v="0"/>
    <x v="8"/>
    <n v="-9587.2900000000009"/>
    <s v="i"/>
    <m/>
    <n v="1"/>
    <n v="0"/>
  </r>
  <r>
    <x v="548"/>
    <x v="213"/>
    <d v="2026-01-22T00:00:00"/>
    <x v="1"/>
    <d v="2026-01-22T00:00:00"/>
    <n v="1"/>
    <s v="47/22755"/>
    <x v="20"/>
    <x v="0"/>
    <s v="IRUDEK Light PLUS 4 testheveder"/>
    <n v="1"/>
    <n v="13599.65"/>
    <n v="13599.65"/>
    <n v="0"/>
    <s v="Ft"/>
    <n v="0"/>
    <n v="22730"/>
    <n v="22730"/>
    <n v="22730"/>
    <n v="5"/>
    <n v="1136.5"/>
    <x v="6"/>
    <n v="9130.35"/>
    <s v="i"/>
    <n v="1"/>
    <n v="1"/>
    <n v="0"/>
  </r>
  <r>
    <x v="548"/>
    <x v="213"/>
    <d v="2026-01-22T00:00:00"/>
    <x v="1"/>
    <d v="2026-01-22T00:00:00"/>
    <n v="1"/>
    <s v="21212/98"/>
    <x v="2"/>
    <x v="0"/>
    <s v="id 200   3,0 m füles heveder"/>
    <n v="1"/>
    <n v="880.75"/>
    <n v="880.75"/>
    <n v="0"/>
    <s v="Ft"/>
    <n v="0"/>
    <n v="4000"/>
    <n v="4000"/>
    <n v="4000"/>
    <n v="10"/>
    <n v="400"/>
    <x v="6"/>
    <n v="3119.25"/>
    <s v="i"/>
    <n v="1"/>
    <n v="1"/>
    <n v="0"/>
  </r>
  <r>
    <x v="548"/>
    <x v="213"/>
    <d v="2026-01-22T00:00:00"/>
    <x v="1"/>
    <d v="2026-01-22T00:00:00"/>
    <n v="1"/>
    <s v="21212/1596"/>
    <x v="2"/>
    <x v="0"/>
    <s v="id 200   2,5 m füles heveder"/>
    <n v="1"/>
    <n v="869.38"/>
    <n v="869.38"/>
    <n v="0"/>
    <s v="Ft"/>
    <n v="0"/>
    <n v="4000"/>
    <n v="4000"/>
    <n v="4000"/>
    <n v="10"/>
    <n v="400"/>
    <x v="6"/>
    <n v="3130.62"/>
    <s v="i"/>
    <n v="1"/>
    <n v="1"/>
    <n v="0"/>
  </r>
  <r>
    <x v="548"/>
    <x v="213"/>
    <d v="2026-01-22T00:00:00"/>
    <x v="1"/>
    <d v="2026-01-22T00:00:00"/>
    <n v="1"/>
    <s v="21212/97"/>
    <x v="2"/>
    <x v="0"/>
    <s v="id 200   2,0 m füles heveder"/>
    <n v="1"/>
    <n v="614.48"/>
    <n v="614.48"/>
    <n v="0"/>
    <s v="Ft"/>
    <n v="0"/>
    <n v="3000"/>
    <n v="3000"/>
    <n v="3000"/>
    <n v="10"/>
    <n v="300"/>
    <x v="6"/>
    <n v="2385.52"/>
    <s v="i"/>
    <n v="1"/>
    <n v="1"/>
    <n v="0"/>
  </r>
  <r>
    <x v="548"/>
    <x v="213"/>
    <d v="2026-01-22T00:00:00"/>
    <x v="1"/>
    <d v="2026-01-22T00:00:00"/>
    <n v="1"/>
    <s v="21211/88"/>
    <x v="2"/>
    <x v="0"/>
    <s v="id 100   2,0 m füles heveder"/>
    <n v="1"/>
    <n v="341.45"/>
    <n v="341.45"/>
    <n v="0"/>
    <s v="Ft"/>
    <n v="0"/>
    <n v="1600"/>
    <n v="1600"/>
    <n v="1600"/>
    <n v="10"/>
    <n v="160"/>
    <x v="6"/>
    <n v="1258.55"/>
    <s v="i"/>
    <n v="1"/>
    <n v="1"/>
    <n v="0"/>
  </r>
  <r>
    <x v="548"/>
    <x v="213"/>
    <d v="2026-01-22T00:00:00"/>
    <x v="1"/>
    <d v="2026-01-22T00:00:00"/>
    <n v="1"/>
    <s v="2102/2433"/>
    <x v="3"/>
    <x v="1"/>
    <s v="*V.20 Fuvar"/>
    <n v="1"/>
    <n v="2159"/>
    <n v="2159"/>
    <n v="0"/>
    <s v="Ft"/>
    <n v="0"/>
    <n v="2159"/>
    <n v="2300"/>
    <n v="2300"/>
    <n v="0"/>
    <n v="0"/>
    <x v="6"/>
    <n v="141"/>
    <s v="i"/>
    <n v="1"/>
    <n v="1"/>
    <n v="0"/>
  </r>
  <r>
    <x v="549"/>
    <x v="260"/>
    <d v="2026-01-22T00:00:00"/>
    <x v="1"/>
    <d v="2026-01-22T00:00:00"/>
    <n v="1"/>
    <s v="2317/631"/>
    <x v="1"/>
    <x v="0"/>
    <s v="10 biztosító lemez /4mm csavarral/"/>
    <n v="20"/>
    <n v="182.95"/>
    <n v="3659"/>
    <n v="0"/>
    <s v="Ft"/>
    <n v="0"/>
    <n v="1018"/>
    <n v="908"/>
    <n v="18160"/>
    <n v="2.2999999999999998"/>
    <n v="417.68"/>
    <x v="4"/>
    <n v="14501"/>
    <s v="i"/>
    <m/>
    <n v="1"/>
    <n v="0"/>
  </r>
  <r>
    <x v="550"/>
    <x v="261"/>
    <d v="2026-01-22T00:00:00"/>
    <x v="1"/>
    <d v="2026-01-22T00:00:00"/>
    <n v="1"/>
    <s v="2101/18533"/>
    <x v="6"/>
    <x v="0"/>
    <s v="Vizsgálati díj /ID füles heveder/"/>
    <n v="4"/>
    <n v="780"/>
    <n v="3120"/>
    <n v="0"/>
    <s v="Ft"/>
    <n v="0"/>
    <n v="1300"/>
    <n v="1300"/>
    <n v="5200"/>
    <n v="10"/>
    <n v="520"/>
    <x v="6"/>
    <n v="2080"/>
    <s v="i"/>
    <m/>
    <n v="1"/>
    <n v="0"/>
  </r>
  <r>
    <x v="551"/>
    <x v="114"/>
    <d v="2026-01-22T00:00:00"/>
    <x v="1"/>
    <d v="2026-01-22T00:00:00"/>
    <n v="1"/>
    <s v="23151/673"/>
    <x v="1"/>
    <x v="0"/>
    <s v="KHLG 7/8 láncos horog G80"/>
    <n v="6"/>
    <n v="586.52"/>
    <n v="3519.12"/>
    <n v="0"/>
    <s v="Ft"/>
    <n v="0"/>
    <n v="2090"/>
    <n v="1670"/>
    <n v="10020"/>
    <n v="1.5"/>
    <n v="150.30000000000001"/>
    <x v="8"/>
    <n v="6500.88"/>
    <s v="i"/>
    <m/>
    <n v="1"/>
    <n v="0"/>
  </r>
  <r>
    <x v="551"/>
    <x v="114"/>
    <d v="2026-01-22T00:00:00"/>
    <x v="1"/>
    <d v="2026-01-22T00:00:00"/>
    <n v="1"/>
    <s v="23151/671"/>
    <x v="1"/>
    <x v="0"/>
    <s v="KHLG 16 láncos horog G80"/>
    <n v="6"/>
    <n v="3783.9"/>
    <n v="22703.4"/>
    <n v="0"/>
    <s v="Ft"/>
    <n v="0"/>
    <n v="13200"/>
    <n v="11880"/>
    <n v="71280"/>
    <n v="2"/>
    <n v="1425.6"/>
    <x v="8"/>
    <n v="48576.6"/>
    <s v="i"/>
    <m/>
    <n v="1"/>
    <n v="0"/>
  </r>
  <r>
    <x v="551"/>
    <x v="114"/>
    <d v="2026-01-22T00:00:00"/>
    <x v="1"/>
    <d v="2026-01-22T00:00:00"/>
    <n v="1"/>
    <s v="23152/668"/>
    <x v="1"/>
    <x v="0"/>
    <s v="KHG 7/8 szemes horog G80"/>
    <n v="6"/>
    <n v="572.20000000000005"/>
    <n v="3433.2000000000003"/>
    <n v="0"/>
    <s v="Ft"/>
    <n v="0"/>
    <n v="1710"/>
    <n v="1290"/>
    <n v="7740"/>
    <n v="0.9"/>
    <n v="69.66"/>
    <x v="8"/>
    <n v="4306.7999999999993"/>
    <s v="i"/>
    <m/>
    <n v="1"/>
    <n v="0"/>
  </r>
  <r>
    <x v="551"/>
    <x v="114"/>
    <d v="2026-01-22T00:00:00"/>
    <x v="1"/>
    <d v="2026-01-22T00:00:00"/>
    <n v="1"/>
    <s v="23152/662"/>
    <x v="1"/>
    <x v="0"/>
    <s v="KHG 16 szemes horog G80"/>
    <n v="6"/>
    <n v="3092.76"/>
    <n v="18556.560000000001"/>
    <n v="0"/>
    <s v="Ft"/>
    <n v="0"/>
    <n v="9110"/>
    <n v="8200"/>
    <n v="49200"/>
    <n v="2"/>
    <n v="984"/>
    <x v="8"/>
    <n v="30643.439999999999"/>
    <s v="i"/>
    <m/>
    <n v="1"/>
    <n v="0"/>
  </r>
  <r>
    <x v="551"/>
    <x v="114"/>
    <d v="2026-01-22T00:00:00"/>
    <x v="1"/>
    <d v="2026-01-22T00:00:00"/>
    <n v="1"/>
    <s v="2102/2698"/>
    <x v="3"/>
    <x v="1"/>
    <s v="*V.22 Fuvar"/>
    <n v="1"/>
    <n v="5772"/>
    <n v="5772"/>
    <n v="0"/>
    <s v="Ft"/>
    <n v="0"/>
    <n v="5772"/>
    <n v="0"/>
    <n v="0"/>
    <n v="0"/>
    <n v="0"/>
    <x v="8"/>
    <n v="-5772"/>
    <s v="i"/>
    <m/>
    <n v="1"/>
    <n v="0"/>
  </r>
  <r>
    <x v="552"/>
    <x v="47"/>
    <d v="2026-01-22T00:00:00"/>
    <x v="1"/>
    <d v="2026-01-12T00:00:00"/>
    <n v="1"/>
    <s v="2103/11818"/>
    <x v="14"/>
    <x v="1"/>
    <s v="M2 Kiszállási díj (468kmx250Ft)"/>
    <n v="1"/>
    <n v="70200"/>
    <n v="70200"/>
    <n v="0"/>
    <s v="Ft"/>
    <n v="0"/>
    <n v="117000"/>
    <n v="117000"/>
    <n v="117000"/>
    <n v="0"/>
    <n v="0"/>
    <x v="3"/>
    <n v="46800"/>
    <s v="i"/>
    <m/>
    <n v="1"/>
    <n v="0"/>
  </r>
  <r>
    <x v="552"/>
    <x v="47"/>
    <d v="2026-01-22T00:00:00"/>
    <x v="1"/>
    <d v="2026-01-12T00:00:00"/>
    <n v="1"/>
    <s v="2101/21401"/>
    <x v="6"/>
    <x v="0"/>
    <s v="M18 Fővizsgálati díj melléklet szerint"/>
    <n v="1"/>
    <n v="196740"/>
    <n v="196740"/>
    <n v="0"/>
    <s v="Ft"/>
    <n v="0"/>
    <n v="327900"/>
    <n v="562000"/>
    <n v="562000"/>
    <n v="22.5"/>
    <n v="126450"/>
    <x v="3"/>
    <n v="365260"/>
    <s v="i"/>
    <m/>
    <n v="1"/>
    <n v="0"/>
  </r>
  <r>
    <x v="552"/>
    <x v="47"/>
    <d v="2026-01-22T00:00:00"/>
    <x v="1"/>
    <d v="2026-01-12T00:00:00"/>
    <n v="1"/>
    <s v="2317/567"/>
    <x v="1"/>
    <x v="0"/>
    <s v="234 ágú  adattábla"/>
    <n v="3"/>
    <n v="243.67"/>
    <n v="731.01"/>
    <n v="0"/>
    <s v="Ft"/>
    <n v="0"/>
    <n v="1485"/>
    <n v="1485"/>
    <n v="4455"/>
    <n v="5"/>
    <n v="222.75"/>
    <x v="3"/>
    <n v="3723.99"/>
    <s v="i"/>
    <m/>
    <n v="1"/>
    <n v="0"/>
  </r>
  <r>
    <x v="552"/>
    <x v="47"/>
    <d v="2026-01-22T00:00:00"/>
    <x v="1"/>
    <d v="2026-01-12T00:00:00"/>
    <n v="1"/>
    <s v="2317/566"/>
    <x v="1"/>
    <x v="0"/>
    <s v="1 ágú  adattábla"/>
    <n v="1"/>
    <n v="267.83"/>
    <n v="267.83"/>
    <n v="0"/>
    <s v="Ft"/>
    <n v="0"/>
    <n v="1485"/>
    <n v="1485"/>
    <n v="1485"/>
    <n v="5"/>
    <n v="74.25"/>
    <x v="3"/>
    <n v="1217.17"/>
    <s v="i"/>
    <m/>
    <n v="1"/>
    <n v="0"/>
  </r>
  <r>
    <x v="553"/>
    <x v="224"/>
    <d v="2026-01-22T00:00:00"/>
    <x v="1"/>
    <d v="2026-01-22T00:00:00"/>
    <n v="1"/>
    <s v="21116/58"/>
    <x v="2"/>
    <x v="0"/>
    <s v="irs 60  4,0/8 m körkötél"/>
    <n v="2"/>
    <n v="3927.3"/>
    <n v="7854.6"/>
    <n v="0"/>
    <s v="Ft"/>
    <n v="0"/>
    <n v="18000"/>
    <n v="18000"/>
    <n v="36000"/>
    <n v="10"/>
    <n v="3600"/>
    <x v="9"/>
    <n v="28145.4"/>
    <s v="i"/>
    <n v="1"/>
    <n v="1"/>
    <n v="0"/>
  </r>
  <r>
    <x v="553"/>
    <x v="224"/>
    <d v="2026-01-22T00:00:00"/>
    <x v="1"/>
    <d v="2026-01-22T00:00:00"/>
    <n v="1"/>
    <s v="21113/25"/>
    <x v="2"/>
    <x v="0"/>
    <s v="irs 30   1,5/3 m körkötél"/>
    <n v="3"/>
    <n v="822.1"/>
    <n v="2466.3000000000002"/>
    <n v="0"/>
    <s v="Ft"/>
    <n v="0"/>
    <n v="4500"/>
    <n v="4500"/>
    <n v="13500"/>
    <n v="10"/>
    <n v="1350"/>
    <x v="9"/>
    <n v="11033.7"/>
    <s v="i"/>
    <n v="1"/>
    <n v="1"/>
    <n v="0"/>
  </r>
  <r>
    <x v="553"/>
    <x v="224"/>
    <d v="2026-01-22T00:00:00"/>
    <x v="1"/>
    <d v="2026-01-22T00:00:00"/>
    <n v="1"/>
    <s v="21111/2"/>
    <x v="2"/>
    <x v="0"/>
    <s v="irs 10  1,0/2  m körkötél"/>
    <n v="1"/>
    <n v="297.77999999999997"/>
    <n v="297.77999999999997"/>
    <n v="0"/>
    <s v="Ft"/>
    <n v="0"/>
    <n v="1700"/>
    <n v="1700"/>
    <n v="1700"/>
    <n v="10"/>
    <n v="170"/>
    <x v="9"/>
    <n v="1402.22"/>
    <s v="i"/>
    <n v="1"/>
    <n v="1"/>
    <n v="0"/>
  </r>
  <r>
    <x v="554"/>
    <x v="121"/>
    <d v="2026-01-21T00:00:00"/>
    <x v="1"/>
    <d v="2026-01-16T00:00:00"/>
    <n v="1"/>
    <s v="47/27922"/>
    <x v="20"/>
    <x v="0"/>
    <s v="Cado Lemur rugalmas heveder+öv, hátsó toldalékkal, XXL"/>
    <n v="4"/>
    <n v="31944"/>
    <n v="127776"/>
    <n v="0"/>
    <s v="Ft"/>
    <n v="0"/>
    <n v="58080"/>
    <n v="59680"/>
    <n v="238720"/>
    <n v="5.94"/>
    <n v="14179.968000000001"/>
    <x v="0"/>
    <n v="110944"/>
    <s v="i"/>
    <m/>
    <n v="1"/>
    <n v="0"/>
  </r>
  <r>
    <x v="554"/>
    <x v="121"/>
    <d v="2026-01-21T00:00:00"/>
    <x v="1"/>
    <d v="2026-01-16T00:00:00"/>
    <n v="1"/>
    <s v="47/27923"/>
    <x v="20"/>
    <x v="0"/>
    <s v="Cado Energy-R energiaelnyelő rugalmas hevederszalaggal, 2m"/>
    <n v="4"/>
    <n v="11392"/>
    <n v="45568"/>
    <n v="0"/>
    <s v="Ft"/>
    <n v="0"/>
    <n v="20710"/>
    <n v="21710"/>
    <n v="86840"/>
    <n v="6.61"/>
    <n v="5740.1239999999998"/>
    <x v="0"/>
    <n v="41272"/>
    <s v="i"/>
    <m/>
    <n v="1"/>
    <n v="0"/>
  </r>
  <r>
    <x v="554"/>
    <x v="121"/>
    <d v="2026-01-21T00:00:00"/>
    <x v="1"/>
    <d v="2026-01-16T00:00:00"/>
    <n v="1"/>
    <s v="2102/3953"/>
    <x v="3"/>
    <x v="1"/>
    <s v="*CS.4 Fuvar"/>
    <n v="1"/>
    <n v="2522"/>
    <n v="2522"/>
    <n v="0"/>
    <s v="Ft"/>
    <n v="0"/>
    <n v="2522"/>
    <n v="3000"/>
    <n v="3000"/>
    <n v="0"/>
    <n v="0"/>
    <x v="0"/>
    <n v="478"/>
    <s v="i"/>
    <m/>
    <n v="1"/>
    <n v="0"/>
  </r>
  <r>
    <x v="555"/>
    <x v="5"/>
    <d v="2026-01-21T00:00:00"/>
    <x v="1"/>
    <d v="2026-01-14T00:00:00"/>
    <n v="1"/>
    <s v="2103/26736"/>
    <x v="14"/>
    <x v="1"/>
    <s v="T Kiszállási díj Budapest"/>
    <n v="1"/>
    <n v="8360"/>
    <n v="8360"/>
    <n v="0"/>
    <s v="Ft"/>
    <n v="0"/>
    <n v="15000"/>
    <n v="15000"/>
    <n v="15000"/>
    <n v="0"/>
    <n v="0"/>
    <x v="0"/>
    <n v="6640"/>
    <s v="i"/>
    <m/>
    <n v="1"/>
    <n v="0"/>
  </r>
  <r>
    <x v="555"/>
    <x v="5"/>
    <d v="2026-01-21T00:00:00"/>
    <x v="1"/>
    <d v="2026-01-14T00:00:00"/>
    <n v="1"/>
    <s v="2101/27385"/>
    <x v="6"/>
    <x v="0"/>
    <s v="Betonbumpa fővizsgálat"/>
    <n v="1"/>
    <n v="11500"/>
    <n v="11500"/>
    <n v="0"/>
    <s v="Ft"/>
    <n v="0"/>
    <n v="19200"/>
    <n v="24000"/>
    <n v="24000"/>
    <n v="16"/>
    <n v="3840"/>
    <x v="0"/>
    <n v="12500"/>
    <s v="i"/>
    <m/>
    <n v="1"/>
    <n v="0"/>
  </r>
  <r>
    <x v="556"/>
    <x v="114"/>
    <d v="2026-01-21T00:00:00"/>
    <x v="1"/>
    <d v="2026-01-21T00:00:00"/>
    <n v="1"/>
    <s v="21212/95"/>
    <x v="2"/>
    <x v="0"/>
    <s v="id 200   1,5 m füles heveder"/>
    <n v="4"/>
    <n v="613.38"/>
    <n v="2453.52"/>
    <n v="0"/>
    <s v="Ft"/>
    <n v="0"/>
    <n v="3000"/>
    <n v="2090"/>
    <n v="8360"/>
    <n v="3.5"/>
    <n v="292.60000000000002"/>
    <x v="8"/>
    <n v="5906.48"/>
    <s v="i"/>
    <m/>
    <n v="1"/>
    <n v="0"/>
  </r>
  <r>
    <x v="556"/>
    <x v="114"/>
    <d v="2026-01-21T00:00:00"/>
    <x v="1"/>
    <d v="2026-01-21T00:00:00"/>
    <n v="1"/>
    <s v="21211/88"/>
    <x v="2"/>
    <x v="0"/>
    <s v="id 100   2,0 m füles heveder"/>
    <n v="4"/>
    <n v="341.45"/>
    <n v="1365.8"/>
    <n v="0"/>
    <s v="Ft"/>
    <n v="0"/>
    <n v="1600"/>
    <n v="1120"/>
    <n v="4480"/>
    <n v="3.5"/>
    <n v="156.80000000000001"/>
    <x v="8"/>
    <n v="3114.2"/>
    <s v="i"/>
    <m/>
    <n v="1"/>
    <n v="0"/>
  </r>
  <r>
    <x v="556"/>
    <x v="114"/>
    <d v="2026-01-21T00:00:00"/>
    <x v="1"/>
    <d v="2026-01-21T00:00:00"/>
    <n v="1"/>
    <s v="21211/87"/>
    <x v="2"/>
    <x v="0"/>
    <s v="id 100   1,5 m füles heveder"/>
    <n v="4"/>
    <n v="294.82"/>
    <n v="1179.28"/>
    <n v="0"/>
    <s v="Ft"/>
    <n v="0"/>
    <n v="1600"/>
    <n v="1320"/>
    <n v="5280"/>
    <n v="3.5"/>
    <n v="184.8"/>
    <x v="8"/>
    <n v="4100.72"/>
    <s v="i"/>
    <m/>
    <n v="1"/>
    <n v="0"/>
  </r>
  <r>
    <x v="556"/>
    <x v="114"/>
    <d v="2026-01-21T00:00:00"/>
    <x v="1"/>
    <d v="2026-01-21T00:00:00"/>
    <n v="1"/>
    <s v="2102/2336"/>
    <x v="3"/>
    <x v="1"/>
    <s v="*V.14 Fuvar"/>
    <n v="1"/>
    <n v="2331"/>
    <n v="2331"/>
    <n v="0"/>
    <s v="Ft"/>
    <n v="0"/>
    <n v="2331"/>
    <n v="0"/>
    <n v="0"/>
    <n v="0"/>
    <n v="0"/>
    <x v="8"/>
    <n v="-2331"/>
    <s v="i"/>
    <m/>
    <n v="1"/>
    <n v="0"/>
  </r>
  <r>
    <x v="557"/>
    <x v="262"/>
    <d v="2026-01-21T00:00:00"/>
    <x v="1"/>
    <d v="2026-01-21T00:00:00"/>
    <n v="1"/>
    <s v="2123/2553"/>
    <x v="2"/>
    <x v="0"/>
    <s v="im 200 2/4 m végtelen heveder A04828-A04837"/>
    <n v="10"/>
    <n v="780.75"/>
    <n v="7807.5"/>
    <n v="0"/>
    <s v="Ft"/>
    <n v="0"/>
    <n v="3480"/>
    <n v="2785"/>
    <n v="27850"/>
    <n v="6"/>
    <n v="1671"/>
    <x v="11"/>
    <n v="20042.5"/>
    <s v="i"/>
    <m/>
    <n v="1"/>
    <n v="0"/>
  </r>
  <r>
    <x v="557"/>
    <x v="262"/>
    <d v="2026-01-21T00:00:00"/>
    <x v="1"/>
    <d v="2026-01-21T00:00:00"/>
    <n v="1"/>
    <s v="2123/16233"/>
    <x v="2"/>
    <x v="0"/>
    <s v="im 200 1,5/3,0 m végtelen heveder A04822-A04827"/>
    <n v="6"/>
    <n v="605.29999999999995"/>
    <n v="3631.7999999999997"/>
    <n v="0"/>
    <s v="Ft"/>
    <n v="0"/>
    <n v="2700"/>
    <n v="2160"/>
    <n v="12960"/>
    <n v="6"/>
    <n v="777.6"/>
    <x v="11"/>
    <n v="9328.2000000000007"/>
    <s v="i"/>
    <m/>
    <n v="1"/>
    <n v="0"/>
  </r>
  <r>
    <x v="557"/>
    <x v="262"/>
    <d v="2026-01-21T00:00:00"/>
    <x v="1"/>
    <d v="2026-01-21T00:00:00"/>
    <n v="1"/>
    <s v="2102/2337"/>
    <x v="3"/>
    <x v="1"/>
    <s v="*V.15 Fuvar"/>
    <n v="1"/>
    <n v="2848"/>
    <n v="2848"/>
    <n v="0"/>
    <s v="Ft"/>
    <n v="0"/>
    <n v="2848"/>
    <n v="2500"/>
    <n v="2500"/>
    <n v="0"/>
    <n v="0"/>
    <x v="11"/>
    <n v="-348"/>
    <s v="i"/>
    <m/>
    <n v="1"/>
    <n v="0"/>
  </r>
  <r>
    <x v="558"/>
    <x v="263"/>
    <d v="2026-01-21T00:00:00"/>
    <x v="1"/>
    <d v="2026-01-21T00:00:00"/>
    <n v="1"/>
    <s v="21112/13"/>
    <x v="2"/>
    <x v="0"/>
    <s v="irs 20   1,0/2  m körkötél"/>
    <n v="3"/>
    <n v="420.21"/>
    <n v="1260.6299999999999"/>
    <n v="0"/>
    <s v="Ft"/>
    <n v="0"/>
    <n v="2600"/>
    <n v="1990"/>
    <n v="5970"/>
    <n v="0"/>
    <n v="0"/>
    <x v="10"/>
    <n v="4709.37"/>
    <s v="i"/>
    <n v="1"/>
    <n v="1"/>
    <n v="0"/>
  </r>
  <r>
    <x v="559"/>
    <x v="114"/>
    <d v="2026-01-21T00:00:00"/>
    <x v="1"/>
    <d v="2026-01-21T00:00:00"/>
    <n v="1"/>
    <s v="23164/6289"/>
    <x v="1"/>
    <x v="0"/>
    <s v="lrg 4 - 670 lánc függeszték 1,5 m 26014-26015"/>
    <n v="2"/>
    <n v="20015.349999999999"/>
    <n v="40030.699999999997"/>
    <n v="0"/>
    <s v="Ft"/>
    <n v="0"/>
    <n v="62430"/>
    <n v="61330"/>
    <n v="122660"/>
    <n v="6"/>
    <n v="7359.6"/>
    <x v="8"/>
    <n v="82629.3"/>
    <s v="i"/>
    <m/>
    <n v="1"/>
    <n v="0"/>
  </r>
  <r>
    <x v="559"/>
    <x v="114"/>
    <d v="2026-01-21T00:00:00"/>
    <x v="1"/>
    <d v="2026-01-21T00:00:00"/>
    <n v="1"/>
    <s v="2102/2432"/>
    <x v="3"/>
    <x v="1"/>
    <s v="*V.19 Fuvar"/>
    <n v="1"/>
    <n v="5961.6"/>
    <n v="5961.6"/>
    <n v="0"/>
    <s v="Ft"/>
    <n v="0"/>
    <n v="5750"/>
    <n v="0"/>
    <n v="0"/>
    <n v="0"/>
    <n v="0"/>
    <x v="8"/>
    <n v="-5961.6"/>
    <s v="i"/>
    <m/>
    <n v="1"/>
    <n v="0"/>
  </r>
  <r>
    <x v="560"/>
    <x v="190"/>
    <d v="2026-01-21T00:00:00"/>
    <x v="1"/>
    <d v="2026-01-21T00:00:00"/>
    <n v="1"/>
    <s v="21213/107"/>
    <x v="2"/>
    <x v="0"/>
    <s v="id 300   3,0 m füles heveder  ök"/>
    <n v="2"/>
    <n v="1367.22"/>
    <n v="2734.44"/>
    <n v="0"/>
    <s v="Ft"/>
    <n v="0"/>
    <n v="6200"/>
    <n v="6200"/>
    <n v="12400"/>
    <n v="10"/>
    <n v="1240"/>
    <x v="9"/>
    <n v="9665.56"/>
    <s v="i"/>
    <n v="1"/>
    <n v="1"/>
    <n v="0"/>
  </r>
  <r>
    <x v="560"/>
    <x v="190"/>
    <d v="2026-01-21T00:00:00"/>
    <x v="1"/>
    <d v="2026-01-21T00:00:00"/>
    <n v="1"/>
    <s v="21212/97"/>
    <x v="2"/>
    <x v="0"/>
    <s v="id 200   2,0 m füles heveder  ök"/>
    <n v="1"/>
    <n v="614.48"/>
    <n v="614.48"/>
    <n v="0"/>
    <s v="Ft"/>
    <n v="0"/>
    <n v="3000"/>
    <n v="3000"/>
    <n v="3000"/>
    <n v="10"/>
    <n v="300"/>
    <x v="9"/>
    <n v="2385.52"/>
    <s v="i"/>
    <n v="1"/>
    <n v="1"/>
    <n v="0"/>
  </r>
  <r>
    <x v="561"/>
    <x v="264"/>
    <d v="2026-01-21T00:00:00"/>
    <x v="1"/>
    <d v="2026-01-21T00:00:00"/>
    <n v="1"/>
    <s v="21211/88"/>
    <x v="2"/>
    <x v="0"/>
    <s v="id 100   2,0 m füles heveder"/>
    <n v="600"/>
    <n v="341.45"/>
    <n v="204870"/>
    <n v="0"/>
    <s v="Ft"/>
    <n v="0"/>
    <n v="1600"/>
    <n v="990"/>
    <n v="594000"/>
    <n v="3.63"/>
    <n v="21562.2"/>
    <x v="4"/>
    <n v="389130"/>
    <s v="i"/>
    <m/>
    <n v="1"/>
    <n v="0"/>
  </r>
  <r>
    <x v="562"/>
    <x v="227"/>
    <d v="2026-01-21T00:00:00"/>
    <x v="1"/>
    <d v="2026-01-09T00:00:00"/>
    <n v="1"/>
    <s v="282/10003"/>
    <x v="15"/>
    <x v="0"/>
    <s v="PLDW M12  emelőszem 700 kg"/>
    <n v="4"/>
    <n v="13925.08"/>
    <n v="55700.32"/>
    <n v="0"/>
    <s v="Ft"/>
    <n v="0"/>
    <n v="29710"/>
    <n v="28900"/>
    <n v="115600"/>
    <n v="4.32"/>
    <n v="4993.920000000001"/>
    <x v="5"/>
    <n v="59899.68"/>
    <s v="i"/>
    <m/>
    <n v="1"/>
    <n v="0"/>
  </r>
  <r>
    <x v="562"/>
    <x v="227"/>
    <d v="2026-01-21T00:00:00"/>
    <x v="1"/>
    <d v="2026-01-09T00:00:00"/>
    <n v="1"/>
    <s v="2102/24531"/>
    <x v="3"/>
    <x v="1"/>
    <s v="*M 103 Fuvar"/>
    <n v="1"/>
    <n v="2490"/>
    <n v="2490"/>
    <n v="0"/>
    <s v="Ft"/>
    <n v="0"/>
    <n v="2490"/>
    <n v="0"/>
    <n v="0"/>
    <n v="0"/>
    <n v="0"/>
    <x v="5"/>
    <n v="-2490"/>
    <s v="i"/>
    <m/>
    <n v="1"/>
    <n v="0"/>
  </r>
  <r>
    <x v="563"/>
    <x v="5"/>
    <d v="2026-01-20T00:00:00"/>
    <x v="1"/>
    <d v="2026-01-19T00:00:00"/>
    <n v="1"/>
    <s v="2317/632"/>
    <x v="1"/>
    <x v="0"/>
    <s v="13 biztosító lemez"/>
    <n v="100"/>
    <n v="255.57"/>
    <n v="25557"/>
    <n v="0"/>
    <s v="Ft"/>
    <n v="0"/>
    <n v="1340"/>
    <n v="1820"/>
    <n v="182000"/>
    <n v="14.23"/>
    <n v="25898.6"/>
    <x v="0"/>
    <n v="156443"/>
    <s v="i"/>
    <m/>
    <n v="1"/>
    <n v="0"/>
  </r>
  <r>
    <x v="563"/>
    <x v="5"/>
    <d v="2026-01-20T00:00:00"/>
    <x v="1"/>
    <d v="2026-01-19T00:00:00"/>
    <n v="1"/>
    <s v="2317/631"/>
    <x v="1"/>
    <x v="0"/>
    <s v="10 biztosító lemez /4mm csavarral/"/>
    <n v="300"/>
    <n v="182.95"/>
    <n v="54885"/>
    <n v="0"/>
    <s v="Ft"/>
    <n v="0"/>
    <n v="1018"/>
    <n v="1370"/>
    <n v="411000"/>
    <n v="13.99"/>
    <n v="57498.9"/>
    <x v="0"/>
    <n v="356115"/>
    <s v="i"/>
    <m/>
    <n v="1"/>
    <n v="0"/>
  </r>
  <r>
    <x v="564"/>
    <x v="104"/>
    <d v="2026-01-20T00:00:00"/>
    <x v="1"/>
    <d v="2026-01-19T00:00:00"/>
    <n v="1"/>
    <s v="2317/631"/>
    <x v="1"/>
    <x v="0"/>
    <s v="10 biztosító lemez /4mm csavarral/"/>
    <n v="15"/>
    <n v="182.95"/>
    <n v="2744.25"/>
    <n v="0"/>
    <s v="Ft"/>
    <n v="0"/>
    <n v="1018"/>
    <n v="2107"/>
    <n v="31605"/>
    <n v="43.76"/>
    <n v="13830.348"/>
    <x v="0"/>
    <n v="28860.75"/>
    <s v="i"/>
    <m/>
    <n v="1"/>
    <n v="0"/>
  </r>
  <r>
    <x v="565"/>
    <x v="144"/>
    <d v="2026-01-20T00:00:00"/>
    <x v="1"/>
    <d v="2026-01-19T00:00:00"/>
    <n v="1"/>
    <s v="2515/20336"/>
    <x v="10"/>
    <x v="0"/>
    <s v="SCC-0.5 csavarorsós megfogó 0-28 mm"/>
    <n v="1"/>
    <n v="10055.33"/>
    <n v="10055.33"/>
    <n v="0"/>
    <s v="Ft"/>
    <n v="0"/>
    <n v="34500"/>
    <n v="44500"/>
    <n v="44500"/>
    <n v="14.42"/>
    <n v="6416.9"/>
    <x v="0"/>
    <n v="34444.67"/>
    <s v="i"/>
    <m/>
    <n v="1"/>
    <n v="0"/>
  </r>
  <r>
    <x v="566"/>
    <x v="104"/>
    <d v="2026-01-20T00:00:00"/>
    <x v="1"/>
    <d v="2026-01-19T00:00:00"/>
    <n v="1"/>
    <s v="21213/108"/>
    <x v="2"/>
    <x v="0"/>
    <s v="id 300   4,0 m füles heveder Ök"/>
    <n v="2"/>
    <n v="1649.9"/>
    <n v="3299.8"/>
    <n v="0"/>
    <s v="Ft"/>
    <n v="0"/>
    <n v="7800"/>
    <n v="14390"/>
    <n v="28780"/>
    <n v="42.05"/>
    <n v="12101.99"/>
    <x v="0"/>
    <n v="25480.2"/>
    <s v="i"/>
    <m/>
    <n v="1"/>
    <n v="0"/>
  </r>
  <r>
    <x v="566"/>
    <x v="104"/>
    <d v="2026-01-20T00:00:00"/>
    <x v="1"/>
    <d v="2026-01-19T00:00:00"/>
    <n v="1"/>
    <s v="21212/99"/>
    <x v="2"/>
    <x v="0"/>
    <s v="id 200   4,0 m füles heveder ÖK"/>
    <n v="2"/>
    <n v="1124.28"/>
    <n v="2248.56"/>
    <n v="0"/>
    <s v="Ft"/>
    <n v="0"/>
    <n v="5000"/>
    <n v="11000"/>
    <n v="22000"/>
    <n v="48.18"/>
    <n v="10599.6"/>
    <x v="0"/>
    <n v="19751.439999999999"/>
    <s v="i"/>
    <m/>
    <n v="1"/>
    <n v="0"/>
  </r>
  <r>
    <x v="566"/>
    <x v="104"/>
    <d v="2026-01-20T00:00:00"/>
    <x v="1"/>
    <d v="2026-01-19T00:00:00"/>
    <n v="1"/>
    <s v="22116/2357"/>
    <x v="18"/>
    <x v="0"/>
    <s v="A 20 3,0 m drótkötél Ök"/>
    <n v="2"/>
    <n v="13798"/>
    <n v="27596"/>
    <n v="0"/>
    <s v="Ft"/>
    <n v="0"/>
    <n v="23000"/>
    <n v="33490"/>
    <n v="66980"/>
    <n v="28.49"/>
    <n v="19082.601999999999"/>
    <x v="0"/>
    <n v="39384"/>
    <s v="i"/>
    <m/>
    <n v="1"/>
    <n v="0"/>
  </r>
  <r>
    <x v="566"/>
    <x v="104"/>
    <d v="2026-01-20T00:00:00"/>
    <x v="1"/>
    <d v="2026-01-19T00:00:00"/>
    <n v="1"/>
    <s v="2317/631"/>
    <x v="1"/>
    <x v="0"/>
    <s v="10 biztosító lemez /4mm csavarral/"/>
    <n v="20"/>
    <n v="182.95"/>
    <n v="3659"/>
    <n v="0"/>
    <s v="Ft"/>
    <n v="0"/>
    <n v="1018"/>
    <n v="2107"/>
    <n v="42140"/>
    <n v="43.76"/>
    <n v="18440.464"/>
    <x v="0"/>
    <n v="38481"/>
    <s v="i"/>
    <m/>
    <n v="1"/>
    <n v="0"/>
  </r>
  <r>
    <x v="567"/>
    <x v="265"/>
    <d v="2026-01-20T00:00:00"/>
    <x v="1"/>
    <d v="2026-01-09T00:00:00"/>
    <n v="1"/>
    <s v="21115/50"/>
    <x v="2"/>
    <x v="0"/>
    <s v="irs 50   5,0/10 m körkötél Ök"/>
    <n v="3"/>
    <n v="4062.75"/>
    <n v="12188.25"/>
    <n v="0"/>
    <s v="Ft"/>
    <n v="0"/>
    <n v="16700"/>
    <n v="20700"/>
    <n v="62100"/>
    <n v="15.8"/>
    <n v="9811.7999999999993"/>
    <x v="0"/>
    <n v="49911.75"/>
    <s v="i"/>
    <m/>
    <n v="1"/>
    <n v="0"/>
  </r>
  <r>
    <x v="567"/>
    <x v="265"/>
    <d v="2026-01-20T00:00:00"/>
    <x v="1"/>
    <d v="2026-01-09T00:00:00"/>
    <n v="1"/>
    <s v="2102/8427"/>
    <x v="3"/>
    <x v="1"/>
    <s v="*CS.10 Fuvar"/>
    <n v="1"/>
    <n v="2876"/>
    <n v="2876"/>
    <n v="0"/>
    <s v="Ft"/>
    <n v="0"/>
    <n v="2876"/>
    <n v="3000"/>
    <n v="3000"/>
    <n v="0"/>
    <n v="0"/>
    <x v="0"/>
    <n v="124"/>
    <s v="i"/>
    <m/>
    <n v="1"/>
    <n v="0"/>
  </r>
  <r>
    <x v="568"/>
    <x v="100"/>
    <d v="2026-01-20T00:00:00"/>
    <x v="1"/>
    <d v="2026-01-16T00:00:00"/>
    <n v="1"/>
    <s v="21215/895"/>
    <x v="2"/>
    <x v="0"/>
    <s v="id 500 6,0 m füles heveder A04517 Ök"/>
    <n v="1"/>
    <n v="4514.8999999999996"/>
    <n v="4514.8999999999996"/>
    <n v="0"/>
    <s v="Ft"/>
    <n v="0"/>
    <n v="20000"/>
    <n v="22500"/>
    <n v="22500"/>
    <n v="0"/>
    <n v="0"/>
    <x v="0"/>
    <n v="17985.099999999999"/>
    <s v="i"/>
    <m/>
    <n v="1"/>
    <n v="0"/>
  </r>
  <r>
    <x v="569"/>
    <x v="102"/>
    <d v="2026-01-20T00:00:00"/>
    <x v="1"/>
    <d v="2026-01-14T00:00:00"/>
    <n v="1"/>
    <s v="21115/43"/>
    <x v="2"/>
    <x v="0"/>
    <s v="irs 50   0,5/1 m körkötél Ök"/>
    <n v="17"/>
    <n v="579.64"/>
    <n v="9853.8799999999992"/>
    <n v="0"/>
    <s v="Ft"/>
    <n v="0"/>
    <n v="3200"/>
    <n v="2555"/>
    <n v="43435"/>
    <n v="6.63"/>
    <n v="2879.7404999999999"/>
    <x v="0"/>
    <n v="33581.120000000003"/>
    <s v="i"/>
    <m/>
    <n v="1"/>
    <n v="0"/>
  </r>
  <r>
    <x v="569"/>
    <x v="102"/>
    <d v="2026-01-20T00:00:00"/>
    <x v="1"/>
    <d v="2026-01-14T00:00:00"/>
    <n v="1"/>
    <s v="21115/43"/>
    <x v="2"/>
    <x v="0"/>
    <s v="irs 50   0,5/1 m körkötél ök"/>
    <n v="3"/>
    <n v="579.64"/>
    <n v="1738.92"/>
    <n v="0"/>
    <s v="Ft"/>
    <n v="0"/>
    <n v="3200"/>
    <n v="2555"/>
    <n v="7665"/>
    <n v="6.63"/>
    <n v="508.18949999999995"/>
    <x v="0"/>
    <n v="5926.08"/>
    <s v="i"/>
    <m/>
    <n v="1"/>
    <n v="0"/>
  </r>
  <r>
    <x v="569"/>
    <x v="102"/>
    <d v="2026-01-20T00:00:00"/>
    <x v="1"/>
    <d v="2026-01-14T00:00:00"/>
    <n v="1"/>
    <s v="21113/23"/>
    <x v="2"/>
    <x v="0"/>
    <s v="irs 30  0,5/1 m körkötél Ök"/>
    <n v="20"/>
    <n v="450.06"/>
    <n v="9001.2000000000007"/>
    <n v="0"/>
    <s v="Ft"/>
    <n v="0"/>
    <n v="2500"/>
    <n v="1890"/>
    <n v="37800"/>
    <n v="5.93"/>
    <n v="2241.54"/>
    <x v="0"/>
    <n v="28798.799999999999"/>
    <s v="i"/>
    <m/>
    <n v="1"/>
    <n v="0"/>
  </r>
  <r>
    <x v="569"/>
    <x v="102"/>
    <d v="2026-01-20T00:00:00"/>
    <x v="1"/>
    <d v="2026-01-14T00:00:00"/>
    <n v="1"/>
    <s v="21113/26"/>
    <x v="2"/>
    <x v="0"/>
    <s v="irs 30   2,0/4 m körkötél Ök"/>
    <n v="30"/>
    <n v="1079.97"/>
    <n v="32399.100000000002"/>
    <n v="0"/>
    <s v="Ft"/>
    <n v="0"/>
    <n v="5500"/>
    <n v="3626"/>
    <n v="108780"/>
    <n v="4.3099999999999996"/>
    <n v="4688.4179999999997"/>
    <x v="0"/>
    <n v="76380.899999999994"/>
    <s v="i"/>
    <m/>
    <n v="1"/>
    <n v="0"/>
  </r>
  <r>
    <x v="570"/>
    <x v="10"/>
    <d v="2026-01-20T00:00:00"/>
    <x v="1"/>
    <d v="2026-01-14T00:00:00"/>
    <n v="1"/>
    <s v="2101/27387"/>
    <x v="6"/>
    <x v="0"/>
    <s v="T11 Teherpróba és vizsgálati díj melléklet szerint"/>
    <n v="1"/>
    <n v="5100"/>
    <n v="5100"/>
    <n v="0"/>
    <s v="Ft"/>
    <n v="0"/>
    <n v="8500"/>
    <n v="8500"/>
    <n v="8500"/>
    <n v="10"/>
    <n v="850"/>
    <x v="0"/>
    <n v="3400"/>
    <s v="i"/>
    <n v="1"/>
    <n v="1"/>
    <n v="0"/>
  </r>
  <r>
    <x v="570"/>
    <x v="10"/>
    <d v="2026-01-20T00:00:00"/>
    <x v="1"/>
    <d v="2026-01-14T00:00:00"/>
    <n v="1"/>
    <s v="2317/636"/>
    <x v="1"/>
    <x v="0"/>
    <s v="8,0 biztosító lemez"/>
    <n v="3"/>
    <n v="169.09"/>
    <n v="507.27"/>
    <n v="0"/>
    <s v="Ft"/>
    <n v="0"/>
    <n v="890"/>
    <n v="1210"/>
    <n v="3630"/>
    <n v="14.26"/>
    <n v="517.63799999999992"/>
    <x v="0"/>
    <n v="3122.73"/>
    <s v="i"/>
    <n v="1"/>
    <n v="1"/>
    <n v="0"/>
  </r>
  <r>
    <x v="571"/>
    <x v="10"/>
    <d v="2026-01-20T00:00:00"/>
    <x v="1"/>
    <d v="2026-01-14T00:00:00"/>
    <n v="1"/>
    <s v="2101/27429"/>
    <x v="6"/>
    <x v="0"/>
    <s v="T20 Teherpróba és vizsgálati díj melléklet szerint"/>
    <n v="1"/>
    <n v="23760"/>
    <n v="23760"/>
    <n v="0"/>
    <s v="Ft"/>
    <n v="0"/>
    <n v="39600"/>
    <n v="39600"/>
    <n v="39600"/>
    <n v="10"/>
    <n v="3960"/>
    <x v="0"/>
    <n v="15840"/>
    <s v="i"/>
    <m/>
    <n v="1"/>
    <n v="0"/>
  </r>
  <r>
    <x v="571"/>
    <x v="10"/>
    <d v="2026-01-20T00:00:00"/>
    <x v="1"/>
    <d v="2026-01-14T00:00:00"/>
    <n v="1"/>
    <s v="2327/10191"/>
    <x v="1"/>
    <x v="0"/>
    <s v="PSG 10 RLS bizt.csap"/>
    <n v="1"/>
    <n v="525.54"/>
    <n v="525.54"/>
    <n v="0"/>
    <s v="Ft"/>
    <n v="0"/>
    <n v="1080"/>
    <n v="1980"/>
    <n v="1980"/>
    <n v="20.91"/>
    <n v="414.01800000000003"/>
    <x v="0"/>
    <n v="1454.46"/>
    <s v="i"/>
    <m/>
    <n v="1"/>
    <n v="0"/>
  </r>
  <r>
    <x v="571"/>
    <x v="10"/>
    <d v="2026-01-20T00:00:00"/>
    <x v="1"/>
    <d v="2026-01-14T00:00:00"/>
    <n v="1"/>
    <s v="2317/25172"/>
    <x v="1"/>
    <x v="0"/>
    <s v="Alutábla  RLS 10"/>
    <n v="18"/>
    <n v="164.3"/>
    <n v="2957.4"/>
    <n v="0"/>
    <s v="Ft"/>
    <n v="0"/>
    <n v="960"/>
    <n v="960"/>
    <n v="17280"/>
    <n v="5"/>
    <n v="864"/>
    <x v="0"/>
    <n v="14322.6"/>
    <s v="i"/>
    <m/>
    <n v="1"/>
    <n v="0"/>
  </r>
  <r>
    <x v="572"/>
    <x v="103"/>
    <d v="2026-01-20T00:00:00"/>
    <x v="1"/>
    <d v="2026-01-16T00:00:00"/>
    <n v="1"/>
    <s v="2317/632"/>
    <x v="1"/>
    <x v="0"/>
    <s v="13 biztosító lemez"/>
    <n v="50"/>
    <n v="255.57"/>
    <n v="12778.5"/>
    <n v="0"/>
    <s v="Ft"/>
    <n v="0"/>
    <n v="1340"/>
    <n v="1100"/>
    <n v="55000"/>
    <n v="0.52"/>
    <n v="286"/>
    <x v="0"/>
    <n v="42221.5"/>
    <s v="i"/>
    <n v="1"/>
    <n v="1"/>
    <n v="0"/>
  </r>
  <r>
    <x v="572"/>
    <x v="103"/>
    <d v="2026-01-20T00:00:00"/>
    <x v="1"/>
    <d v="2026-01-16T00:00:00"/>
    <n v="1"/>
    <s v="2102/8425"/>
    <x v="3"/>
    <x v="1"/>
    <s v="*CS.8 Fuvar"/>
    <n v="1"/>
    <n v="2331"/>
    <n v="2331"/>
    <n v="0"/>
    <s v="Ft"/>
    <n v="0"/>
    <n v="2331"/>
    <n v="3000"/>
    <n v="3000"/>
    <n v="0"/>
    <n v="0"/>
    <x v="0"/>
    <n v="669"/>
    <s v="i"/>
    <n v="1"/>
    <n v="1"/>
    <n v="0"/>
  </r>
  <r>
    <x v="573"/>
    <x v="36"/>
    <d v="2026-01-20T00:00:00"/>
    <x v="1"/>
    <d v="2026-01-16T00:00:00"/>
    <n v="1"/>
    <s v="21112/15"/>
    <x v="2"/>
    <x v="0"/>
    <s v="irs 20  2,0/4  m körkötél ök 0764"/>
    <n v="1"/>
    <n v="853.1"/>
    <n v="853.1"/>
    <n v="0"/>
    <s v="Ft"/>
    <n v="0"/>
    <n v="4200"/>
    <n v="4200"/>
    <n v="4200"/>
    <n v="10"/>
    <n v="420"/>
    <x v="9"/>
    <n v="3346.9"/>
    <s v="n"/>
    <m/>
    <s v=""/>
    <n v="0"/>
  </r>
  <r>
    <x v="573"/>
    <x v="36"/>
    <d v="2026-01-20T00:00:00"/>
    <x v="1"/>
    <d v="2026-01-16T00:00:00"/>
    <n v="1"/>
    <s v="21111/2"/>
    <x v="2"/>
    <x v="0"/>
    <s v="irs 10  1,0/2  m körkötél  ök 0027,0291"/>
    <n v="2"/>
    <n v="297.77999999999997"/>
    <n v="595.55999999999995"/>
    <n v="0"/>
    <s v="Ft"/>
    <n v="0"/>
    <n v="1700"/>
    <n v="1700"/>
    <n v="3400"/>
    <n v="10"/>
    <n v="340"/>
    <x v="9"/>
    <n v="2804.44"/>
    <s v="n"/>
    <m/>
    <s v=""/>
    <n v="0"/>
  </r>
  <r>
    <x v="574"/>
    <x v="36"/>
    <d v="2026-01-20T00:00:00"/>
    <x v="1"/>
    <d v="2026-01-16T00:00:00"/>
    <n v="1"/>
    <s v="2101/27389"/>
    <x v="6"/>
    <x v="0"/>
    <s v="T13 Teherpróba és vizsgálati díj melléklet szerint"/>
    <n v="1"/>
    <n v="50580"/>
    <n v="50580"/>
    <n v="0"/>
    <s v="Ft"/>
    <n v="0"/>
    <n v="84300"/>
    <n v="84300"/>
    <n v="84300"/>
    <n v="10"/>
    <n v="8430"/>
    <x v="9"/>
    <n v="33720"/>
    <s v="n"/>
    <m/>
    <s v=""/>
    <n v="0"/>
  </r>
  <r>
    <x v="574"/>
    <x v="36"/>
    <d v="2026-01-20T00:00:00"/>
    <x v="1"/>
    <d v="2026-01-16T00:00:00"/>
    <n v="1"/>
    <s v="2317/752"/>
    <x v="1"/>
    <x v="0"/>
    <s v="RLSP 13-8 biztosító csap"/>
    <n v="1"/>
    <n v="185.99"/>
    <n v="185.99"/>
    <n v="0"/>
    <s v="Ft"/>
    <n v="0"/>
    <n v="1150"/>
    <n v="1150"/>
    <n v="1150"/>
    <n v="5"/>
    <n v="57.5"/>
    <x v="9"/>
    <n v="964.01"/>
    <s v="n"/>
    <m/>
    <s v=""/>
    <n v="0"/>
  </r>
  <r>
    <x v="574"/>
    <x v="36"/>
    <d v="2026-01-20T00:00:00"/>
    <x v="1"/>
    <d v="2026-01-16T00:00:00"/>
    <n v="1"/>
    <s v="2317/751"/>
    <x v="1"/>
    <x v="0"/>
    <s v="RLSP 10-8 biztosító csap"/>
    <n v="3"/>
    <n v="145.41"/>
    <n v="436.23"/>
    <n v="0"/>
    <s v="Ft"/>
    <n v="0"/>
    <n v="820"/>
    <n v="820"/>
    <n v="2460"/>
    <n v="5"/>
    <n v="123"/>
    <x v="9"/>
    <n v="2023.77"/>
    <s v="n"/>
    <m/>
    <s v=""/>
    <n v="0"/>
  </r>
  <r>
    <x v="574"/>
    <x v="36"/>
    <d v="2026-01-20T00:00:00"/>
    <x v="1"/>
    <d v="2026-01-16T00:00:00"/>
    <n v="1"/>
    <s v="2327/10898"/>
    <x v="1"/>
    <x v="0"/>
    <s v="PSG 13 RLS bizt.csap"/>
    <n v="2"/>
    <n v="490"/>
    <n v="980"/>
    <n v="0"/>
    <s v="Ft"/>
    <n v="0"/>
    <n v="1425"/>
    <n v="1425"/>
    <n v="2850"/>
    <n v="5"/>
    <n v="142.5"/>
    <x v="9"/>
    <n v="1870"/>
    <s v="n"/>
    <m/>
    <s v=""/>
    <n v="0"/>
  </r>
  <r>
    <x v="574"/>
    <x v="36"/>
    <d v="2026-01-20T00:00:00"/>
    <x v="1"/>
    <d v="2026-01-16T00:00:00"/>
    <n v="1"/>
    <s v="2327/10191"/>
    <x v="1"/>
    <x v="0"/>
    <s v="PSG 10 RLS bizt.csap"/>
    <n v="1"/>
    <n v="525.54"/>
    <n v="525.54"/>
    <n v="0"/>
    <s v="Ft"/>
    <n v="0"/>
    <n v="1080"/>
    <n v="1080"/>
    <n v="1080"/>
    <n v="5"/>
    <n v="54"/>
    <x v="9"/>
    <n v="554.46"/>
    <s v="n"/>
    <m/>
    <s v=""/>
    <n v="0"/>
  </r>
  <r>
    <x v="574"/>
    <x v="36"/>
    <d v="2026-01-20T00:00:00"/>
    <x v="1"/>
    <d v="2026-01-16T00:00:00"/>
    <n v="1"/>
    <s v="23131/726"/>
    <x v="1"/>
    <x v="0"/>
    <s v="KTG 7/8  összekötő elem G80"/>
    <n v="1"/>
    <n v="491.98"/>
    <n v="491.98"/>
    <n v="0"/>
    <s v="Ft"/>
    <n v="0"/>
    <n v="1510"/>
    <n v="1510"/>
    <n v="1510"/>
    <n v="5"/>
    <n v="75.5"/>
    <x v="9"/>
    <n v="1018.02"/>
    <s v="n"/>
    <m/>
    <s v=""/>
    <n v="0"/>
  </r>
  <r>
    <x v="574"/>
    <x v="36"/>
    <d v="2026-01-20T00:00:00"/>
    <x v="1"/>
    <d v="2026-01-16T00:00:00"/>
    <n v="1"/>
    <s v="2104/982"/>
    <x v="5"/>
    <x v="1"/>
    <s v="Javítási rezsi óradíj"/>
    <n v="0.5"/>
    <n v="7195.04"/>
    <n v="3597.52"/>
    <n v="0"/>
    <s v="Ft"/>
    <n v="0"/>
    <n v="12000"/>
    <n v="12000"/>
    <n v="6000"/>
    <n v="0"/>
    <n v="0"/>
    <x v="9"/>
    <n v="2402.48"/>
    <s v="n"/>
    <m/>
    <s v=""/>
    <n v="0"/>
  </r>
  <r>
    <x v="574"/>
    <x v="36"/>
    <d v="2026-01-20T00:00:00"/>
    <x v="1"/>
    <d v="2026-01-16T00:00:00"/>
    <n v="1"/>
    <s v="2317/4454"/>
    <x v="1"/>
    <x v="0"/>
    <s v="Alutábla  RLS BAU"/>
    <n v="10"/>
    <n v="165.41"/>
    <n v="1654.1"/>
    <n v="0"/>
    <s v="Ft"/>
    <n v="0"/>
    <n v="960"/>
    <n v="960"/>
    <n v="9600"/>
    <n v="5"/>
    <n v="480"/>
    <x v="9"/>
    <n v="7945.9"/>
    <s v="n"/>
    <m/>
    <s v=""/>
    <n v="0"/>
  </r>
  <r>
    <x v="574"/>
    <x v="36"/>
    <d v="2026-01-20T00:00:00"/>
    <x v="1"/>
    <d v="2026-01-16T00:00:00"/>
    <n v="1"/>
    <s v="2317/25172"/>
    <x v="1"/>
    <x v="0"/>
    <s v="Alutábla  RLS 10"/>
    <n v="16"/>
    <n v="164.3"/>
    <n v="2628.8"/>
    <n v="0"/>
    <s v="Ft"/>
    <n v="0"/>
    <n v="960"/>
    <n v="960"/>
    <n v="15360"/>
    <n v="5"/>
    <n v="768"/>
    <x v="9"/>
    <n v="12731.2"/>
    <s v="n"/>
    <m/>
    <s v=""/>
    <n v="0"/>
  </r>
  <r>
    <x v="574"/>
    <x v="36"/>
    <d v="2026-01-20T00:00:00"/>
    <x v="1"/>
    <d v="2026-01-16T00:00:00"/>
    <n v="1"/>
    <s v="2317/636"/>
    <x v="1"/>
    <x v="0"/>
    <s v="8,0 biztosító lemez"/>
    <n v="3"/>
    <n v="169.09"/>
    <n v="507.27"/>
    <n v="0"/>
    <s v="Ft"/>
    <n v="0"/>
    <n v="890"/>
    <n v="890"/>
    <n v="2670"/>
    <n v="5"/>
    <n v="133.5"/>
    <x v="9"/>
    <n v="2162.73"/>
    <s v="n"/>
    <m/>
    <s v=""/>
    <n v="0"/>
  </r>
  <r>
    <x v="574"/>
    <x v="36"/>
    <d v="2026-01-20T00:00:00"/>
    <x v="1"/>
    <d v="2026-01-16T00:00:00"/>
    <n v="1"/>
    <s v="2317/632"/>
    <x v="1"/>
    <x v="0"/>
    <s v="13 biztosító lemez"/>
    <n v="1"/>
    <n v="255.57"/>
    <n v="255.57"/>
    <n v="0"/>
    <s v="Ft"/>
    <n v="0"/>
    <n v="1340"/>
    <n v="1340"/>
    <n v="1340"/>
    <n v="5"/>
    <n v="67"/>
    <x v="9"/>
    <n v="1084.43"/>
    <s v="n"/>
    <m/>
    <s v=""/>
    <n v="0"/>
  </r>
  <r>
    <x v="575"/>
    <x v="115"/>
    <d v="2026-01-20T00:00:00"/>
    <x v="1"/>
    <d v="2026-01-20T00:00:00"/>
    <n v="1"/>
    <s v="282/12477"/>
    <x v="15"/>
    <x v="0"/>
    <s v="TAWGK-M8*13 menetes forgószem G80 300 kg"/>
    <n v="3"/>
    <n v="2595.65"/>
    <n v="7786.9500000000007"/>
    <n v="0"/>
    <s v="Ft"/>
    <n v="0"/>
    <n v="6600"/>
    <n v="6600"/>
    <n v="19800"/>
    <n v="5"/>
    <n v="990"/>
    <x v="3"/>
    <n v="12013.05"/>
    <s v="i"/>
    <m/>
    <n v="1"/>
    <n v="0"/>
  </r>
  <r>
    <x v="575"/>
    <x v="115"/>
    <d v="2026-01-20T00:00:00"/>
    <x v="1"/>
    <d v="2026-01-20T00:00:00"/>
    <n v="1"/>
    <s v="282/593"/>
    <x v="15"/>
    <x v="0"/>
    <s v="TAWGK-M12*18  menetes forgószem G80 500 kg"/>
    <n v="3"/>
    <n v="2365.85"/>
    <n v="7097.5499999999993"/>
    <n v="0"/>
    <s v="Ft"/>
    <n v="0"/>
    <n v="7315"/>
    <n v="6220"/>
    <n v="18660"/>
    <n v="2.5"/>
    <n v="466.5"/>
    <x v="3"/>
    <n v="11562.45"/>
    <s v="i"/>
    <m/>
    <n v="1"/>
    <n v="0"/>
  </r>
  <r>
    <x v="575"/>
    <x v="115"/>
    <d v="2026-01-20T00:00:00"/>
    <x v="1"/>
    <d v="2026-01-20T00:00:00"/>
    <n v="1"/>
    <s v="2102/1064"/>
    <x v="3"/>
    <x v="1"/>
    <s v="*M.2 Fuvar"/>
    <n v="1"/>
    <n v="2468"/>
    <n v="2468"/>
    <n v="0"/>
    <s v="Ft"/>
    <n v="0"/>
    <n v="2468"/>
    <n v="0"/>
    <n v="0"/>
    <n v="0"/>
    <n v="0"/>
    <x v="3"/>
    <n v="-2468"/>
    <s v="i"/>
    <m/>
    <n v="1"/>
    <n v="0"/>
  </r>
  <r>
    <x v="576"/>
    <x v="256"/>
    <d v="2026-01-20T00:00:00"/>
    <x v="1"/>
    <d v="2026-01-09T00:00:00"/>
    <n v="1"/>
    <s v="2418/15480"/>
    <x v="4"/>
    <x v="0"/>
    <s v="6,5 PSOB sekli EN13889"/>
    <n v="2"/>
    <n v="2663.19"/>
    <n v="5326.38"/>
    <n v="0"/>
    <s v="Ft"/>
    <n v="0"/>
    <n v="8010"/>
    <n v="8010"/>
    <n v="16020"/>
    <n v="7"/>
    <n v="1121.4000000000001"/>
    <x v="8"/>
    <n v="10693.619999999999"/>
    <s v="i"/>
    <m/>
    <n v="1"/>
    <n v="0"/>
  </r>
  <r>
    <x v="576"/>
    <x v="256"/>
    <d v="2026-01-20T00:00:00"/>
    <x v="1"/>
    <d v="2026-01-09T00:00:00"/>
    <n v="1"/>
    <s v="2102/1111"/>
    <x v="3"/>
    <x v="1"/>
    <s v="*V.5 Fuvar"/>
    <n v="1"/>
    <n v="2296"/>
    <n v="2296"/>
    <n v="0"/>
    <s v="Ft"/>
    <n v="0"/>
    <n v="2296"/>
    <n v="2500"/>
    <n v="2500"/>
    <n v="0"/>
    <n v="0"/>
    <x v="8"/>
    <n v="204"/>
    <s v="i"/>
    <m/>
    <n v="1"/>
    <n v="0"/>
  </r>
  <r>
    <x v="577"/>
    <x v="198"/>
    <d v="2026-01-20T00:00:00"/>
    <x v="1"/>
    <d v="2026-01-20T00:00:00"/>
    <n v="1"/>
    <s v="21115/48"/>
    <x v="2"/>
    <x v="0"/>
    <s v="irs 50   3,0/6 m körkötél"/>
    <n v="4"/>
    <n v="2536.33"/>
    <n v="10145.32"/>
    <n v="0"/>
    <s v="Ft"/>
    <n v="0"/>
    <n v="10700"/>
    <n v="12285"/>
    <n v="49140"/>
    <n v="13.87"/>
    <n v="6815.7179999999989"/>
    <x v="6"/>
    <n v="38994.68"/>
    <s v="i"/>
    <n v="1"/>
    <n v="1"/>
    <n v="0"/>
  </r>
  <r>
    <x v="578"/>
    <x v="73"/>
    <d v="2026-01-20T00:00:00"/>
    <x v="1"/>
    <d v="2026-01-20T00:00:00"/>
    <n v="1"/>
    <s v="2612/15276"/>
    <x v="16"/>
    <x v="0"/>
    <s v="KME 600 C emelőmágnes 600 kg 2503266"/>
    <n v="1"/>
    <n v="58108.42"/>
    <n v="58108.42"/>
    <n v="0"/>
    <s v="Ft"/>
    <n v="0"/>
    <n v="220000"/>
    <n v="149440"/>
    <n v="149440"/>
    <n v="2"/>
    <n v="2988.8"/>
    <x v="6"/>
    <n v="91331.58"/>
    <s v="i"/>
    <m/>
    <n v="1"/>
    <n v="0"/>
  </r>
  <r>
    <x v="578"/>
    <x v="73"/>
    <d v="2026-01-20T00:00:00"/>
    <x v="1"/>
    <d v="2026-01-20T00:00:00"/>
    <n v="1"/>
    <s v="2102/2697"/>
    <x v="3"/>
    <x v="1"/>
    <s v="*V.21 Fuvar"/>
    <n v="1"/>
    <n v="2947"/>
    <n v="2947"/>
    <n v="0"/>
    <s v="Ft"/>
    <n v="0"/>
    <n v="2947"/>
    <n v="0"/>
    <n v="0"/>
    <n v="0"/>
    <n v="0"/>
    <x v="6"/>
    <n v="-2947"/>
    <s v="i"/>
    <m/>
    <n v="1"/>
    <n v="0"/>
  </r>
  <r>
    <x v="579"/>
    <x v="198"/>
    <d v="2026-01-20T00:00:00"/>
    <x v="1"/>
    <d v="2026-01-20T00:00:00"/>
    <n v="1"/>
    <s v="2612/15275"/>
    <x v="16"/>
    <x v="0"/>
    <s v="KME 300 C  emelőmágnes 300 kg"/>
    <n v="2"/>
    <n v="36834.660000000003"/>
    <n v="73669.320000000007"/>
    <n v="0"/>
    <s v="Ft"/>
    <n v="0"/>
    <n v="170000"/>
    <n v="136000"/>
    <n v="272000"/>
    <n v="4.2"/>
    <n v="11424"/>
    <x v="6"/>
    <n v="198330.68"/>
    <s v="i"/>
    <n v="1"/>
    <n v="1"/>
    <n v="0"/>
  </r>
  <r>
    <x v="580"/>
    <x v="266"/>
    <d v="2026-01-20T00:00:00"/>
    <x v="1"/>
    <d v="2026-01-20T00:00:00"/>
    <n v="1"/>
    <s v="2101/12718"/>
    <x v="6"/>
    <x v="0"/>
    <s v="Vizsgálat egyéni védőeszköz/ Testheveder, rögzítőkötél, zuhanásgátló"/>
    <n v="2"/>
    <n v="2280"/>
    <n v="4560"/>
    <n v="0"/>
    <s v="Ft"/>
    <n v="0"/>
    <n v="4470"/>
    <n v="4470"/>
    <n v="8940"/>
    <n v="10"/>
    <n v="894"/>
    <x v="4"/>
    <n v="4380"/>
    <s v="i"/>
    <m/>
    <n v="1"/>
    <n v="0"/>
  </r>
  <r>
    <x v="580"/>
    <x v="266"/>
    <d v="2026-01-20T00:00:00"/>
    <x v="1"/>
    <d v="2026-01-20T00:00:00"/>
    <n v="1"/>
    <s v="2102/6041"/>
    <x v="3"/>
    <x v="1"/>
    <s v="*V.27 Fuvar"/>
    <n v="1"/>
    <n v="2342"/>
    <n v="2342"/>
    <n v="0"/>
    <s v="Ft"/>
    <n v="0"/>
    <n v="2342"/>
    <n v="0"/>
    <n v="0"/>
    <n v="0"/>
    <n v="0"/>
    <x v="4"/>
    <n v="-2342"/>
    <s v="i"/>
    <m/>
    <n v="1"/>
    <n v="0"/>
  </r>
  <r>
    <x v="581"/>
    <x v="267"/>
    <d v="2026-01-20T00:00:00"/>
    <x v="1"/>
    <d v="2026-01-20T00:00:00"/>
    <n v="1"/>
    <s v="21118/73"/>
    <x v="2"/>
    <x v="0"/>
    <s v="irs 100   2,0/4 m körkötél"/>
    <n v="2"/>
    <n v="3721.02"/>
    <n v="7442.04"/>
    <n v="0"/>
    <s v="Ft"/>
    <n v="0"/>
    <n v="19000"/>
    <n v="15200"/>
    <n v="30400"/>
    <n v="6.66"/>
    <n v="2024.64"/>
    <x v="6"/>
    <n v="22957.96"/>
    <s v="i"/>
    <m/>
    <n v="1"/>
    <n v="0"/>
  </r>
  <r>
    <x v="581"/>
    <x v="267"/>
    <d v="2026-01-20T00:00:00"/>
    <x v="1"/>
    <d v="2026-01-20T00:00:00"/>
    <n v="1"/>
    <s v="2416/15390"/>
    <x v="4"/>
    <x v="0"/>
    <s v="6,5  PSO sekli EN13889"/>
    <n v="6"/>
    <n v="2610.09"/>
    <n v="15660.54"/>
    <n v="0"/>
    <s v="Ft"/>
    <n v="0"/>
    <n v="7490"/>
    <n v="5995"/>
    <n v="35970"/>
    <n v="2.33"/>
    <n v="838.10100000000011"/>
    <x v="6"/>
    <n v="20309.46"/>
    <s v="i"/>
    <m/>
    <n v="1"/>
    <n v="0"/>
  </r>
  <r>
    <x v="581"/>
    <x v="267"/>
    <d v="2026-01-20T00:00:00"/>
    <x v="1"/>
    <d v="2026-01-20T00:00:00"/>
    <n v="1"/>
    <s v="2102/2339"/>
    <x v="3"/>
    <x v="1"/>
    <s v="*V.17 Fuvar"/>
    <n v="1"/>
    <n v="2925"/>
    <n v="2925"/>
    <n v="0"/>
    <s v="Ft"/>
    <n v="0"/>
    <n v="2925"/>
    <n v="2800"/>
    <n v="2800"/>
    <n v="0"/>
    <n v="0"/>
    <x v="6"/>
    <n v="-125"/>
    <s v="i"/>
    <m/>
    <n v="1"/>
    <n v="0"/>
  </r>
  <r>
    <x v="582"/>
    <x v="9"/>
    <d v="2026-01-20T00:00:00"/>
    <x v="1"/>
    <d v="2026-01-19T00:00:00"/>
    <n v="1"/>
    <s v="2101/27381"/>
    <x v="6"/>
    <x v="0"/>
    <s v="T5 Teherpróba és vizsgálati díj melléklet szerint"/>
    <n v="1"/>
    <n v="9306"/>
    <n v="9306"/>
    <n v="0"/>
    <s v="Ft"/>
    <n v="0"/>
    <n v="15110"/>
    <n v="15510"/>
    <n v="15510"/>
    <n v="10"/>
    <n v="1551"/>
    <x v="0"/>
    <n v="6204"/>
    <s v="n"/>
    <m/>
    <s v=""/>
    <n v="0"/>
  </r>
  <r>
    <x v="582"/>
    <x v="9"/>
    <d v="2026-01-20T00:00:00"/>
    <x v="1"/>
    <d v="2026-01-19T00:00:00"/>
    <n v="1"/>
    <s v="2104/982"/>
    <x v="5"/>
    <x v="1"/>
    <s v="Javítási rezsi óradíj"/>
    <n v="0.25"/>
    <n v="7195.04"/>
    <n v="1798.76"/>
    <n v="0"/>
    <s v="Ft"/>
    <n v="0"/>
    <n v="12000"/>
    <n v="12000"/>
    <n v="3000"/>
    <n v="0"/>
    <n v="0"/>
    <x v="0"/>
    <n v="1201.24"/>
    <s v="n"/>
    <m/>
    <s v=""/>
    <n v="0"/>
  </r>
  <r>
    <x v="582"/>
    <x v="9"/>
    <d v="2026-01-20T00:00:00"/>
    <x v="1"/>
    <d v="2026-01-19T00:00:00"/>
    <n v="1"/>
    <s v="2317/4430"/>
    <x v="1"/>
    <x v="0"/>
    <s v="Érvényességi tábla"/>
    <n v="2"/>
    <n v="238.9"/>
    <n v="477.8"/>
    <n v="0"/>
    <s v="Ft"/>
    <n v="0"/>
    <n v="1325"/>
    <n v="1325"/>
    <n v="2650"/>
    <n v="5"/>
    <n v="132.5"/>
    <x v="0"/>
    <n v="2172.1999999999998"/>
    <s v="n"/>
    <m/>
    <s v=""/>
    <n v="0"/>
  </r>
  <r>
    <x v="582"/>
    <x v="9"/>
    <d v="2026-01-20T00:00:00"/>
    <x v="1"/>
    <d v="2026-01-19T00:00:00"/>
    <n v="1"/>
    <s v="2317/2842"/>
    <x v="1"/>
    <x v="0"/>
    <s v="4mm lánctoldó"/>
    <n v="2"/>
    <n v="33.770000000000003"/>
    <n v="67.540000000000006"/>
    <n v="0"/>
    <s v="Ft"/>
    <n v="0"/>
    <n v="190"/>
    <n v="190"/>
    <n v="380"/>
    <n v="5"/>
    <n v="19"/>
    <x v="0"/>
    <n v="312.45999999999998"/>
    <s v="n"/>
    <m/>
    <s v=""/>
    <n v="0"/>
  </r>
  <r>
    <x v="582"/>
    <x v="9"/>
    <d v="2026-01-20T00:00:00"/>
    <x v="1"/>
    <d v="2026-01-19T00:00:00"/>
    <n v="1"/>
    <s v="2317/567"/>
    <x v="1"/>
    <x v="0"/>
    <s v="234 ágú  adattábla"/>
    <n v="1"/>
    <n v="243.64"/>
    <n v="243.64"/>
    <n v="0"/>
    <s v="Ft"/>
    <n v="0"/>
    <n v="1485"/>
    <n v="1485"/>
    <n v="1485"/>
    <n v="5"/>
    <n v="74.25"/>
    <x v="0"/>
    <n v="1241.3600000000001"/>
    <s v="n"/>
    <m/>
    <s v=""/>
    <n v="0"/>
  </r>
  <r>
    <x v="582"/>
    <x v="9"/>
    <d v="2026-01-20T00:00:00"/>
    <x v="1"/>
    <d v="2026-01-19T00:00:00"/>
    <n v="1"/>
    <s v="2317/632"/>
    <x v="1"/>
    <x v="0"/>
    <s v="13 biztosító lemez"/>
    <n v="4"/>
    <n v="255.57"/>
    <n v="1022.28"/>
    <n v="0"/>
    <s v="Ft"/>
    <n v="0"/>
    <n v="1340"/>
    <n v="1570"/>
    <n v="6280"/>
    <n v="10.130000000000001"/>
    <n v="636.16399999999999"/>
    <x v="0"/>
    <n v="5257.72"/>
    <s v="n"/>
    <m/>
    <s v=""/>
    <n v="0"/>
  </r>
  <r>
    <x v="582"/>
    <x v="9"/>
    <d v="2026-01-20T00:00:00"/>
    <x v="1"/>
    <d v="2026-01-19T00:00:00"/>
    <n v="1"/>
    <s v="2317/566"/>
    <x v="1"/>
    <x v="0"/>
    <s v="1 ágú  adattábla"/>
    <n v="1"/>
    <n v="267.82"/>
    <n v="267.82"/>
    <n v="0"/>
    <s v="Ft"/>
    <n v="0"/>
    <n v="1485"/>
    <n v="1485"/>
    <n v="1485"/>
    <n v="5"/>
    <n v="74.25"/>
    <x v="0"/>
    <n v="1217.18"/>
    <s v="n"/>
    <m/>
    <s v=""/>
    <n v="0"/>
  </r>
  <r>
    <x v="583"/>
    <x v="246"/>
    <d v="2026-01-20T00:00:00"/>
    <x v="1"/>
    <d v="2026-01-16T00:00:00"/>
    <n v="1"/>
    <s v="2101/18531"/>
    <x v="6"/>
    <x v="0"/>
    <s v="Vizsgálati díj melléklet szerint"/>
    <n v="1"/>
    <n v="35220"/>
    <n v="35220"/>
    <n v="0"/>
    <s v="Ft"/>
    <n v="0"/>
    <n v="58700"/>
    <n v="58700"/>
    <n v="58700"/>
    <n v="10"/>
    <n v="5870"/>
    <x v="8"/>
    <n v="23480"/>
    <s v="i"/>
    <m/>
    <n v="1"/>
    <n v="0"/>
  </r>
  <r>
    <x v="583"/>
    <x v="246"/>
    <d v="2026-01-20T00:00:00"/>
    <x v="1"/>
    <d v="2026-01-16T00:00:00"/>
    <n v="1"/>
    <s v="2317/3629"/>
    <x v="1"/>
    <x v="0"/>
    <s v="RLSP 8-8 biztosító csap"/>
    <n v="1"/>
    <n v="95.23"/>
    <n v="95.23"/>
    <n v="0"/>
    <s v="Ft"/>
    <n v="0"/>
    <n v="560"/>
    <n v="560"/>
    <n v="560"/>
    <n v="5"/>
    <n v="28"/>
    <x v="8"/>
    <n v="464.77"/>
    <s v="i"/>
    <m/>
    <n v="1"/>
    <n v="0"/>
  </r>
  <r>
    <x v="583"/>
    <x v="246"/>
    <d v="2026-01-20T00:00:00"/>
    <x v="1"/>
    <d v="2026-01-16T00:00:00"/>
    <n v="1"/>
    <s v="2104/982"/>
    <x v="5"/>
    <x v="1"/>
    <s v="Javítási rezsi óradíj"/>
    <n v="0.5"/>
    <n v="7195.04"/>
    <n v="3597.52"/>
    <n v="0"/>
    <s v="Ft"/>
    <n v="0"/>
    <n v="12000"/>
    <n v="12000"/>
    <n v="6000"/>
    <n v="0"/>
    <n v="0"/>
    <x v="8"/>
    <n v="2402.48"/>
    <s v="i"/>
    <m/>
    <n v="1"/>
    <n v="0"/>
  </r>
  <r>
    <x v="583"/>
    <x v="246"/>
    <d v="2026-01-20T00:00:00"/>
    <x v="1"/>
    <d v="2026-01-16T00:00:00"/>
    <n v="1"/>
    <s v="2317/20602"/>
    <x v="1"/>
    <x v="0"/>
    <s v="ETAR chip"/>
    <n v="6"/>
    <n v="160.6"/>
    <n v="963.59999999999991"/>
    <n v="0"/>
    <s v="Ft"/>
    <n v="0"/>
    <n v="900"/>
    <n v="900"/>
    <n v="5400"/>
    <n v="5"/>
    <n v="270"/>
    <x v="8"/>
    <n v="4436.3999999999996"/>
    <s v="i"/>
    <m/>
    <n v="1"/>
    <n v="0"/>
  </r>
  <r>
    <x v="583"/>
    <x v="246"/>
    <d v="2026-01-20T00:00:00"/>
    <x v="1"/>
    <d v="2026-01-16T00:00:00"/>
    <n v="1"/>
    <s v="23152/650"/>
    <x v="1"/>
    <x v="0"/>
    <s v="BKHG 10  önzáró szemes horog G80"/>
    <n v="4"/>
    <n v="2651.8"/>
    <n v="10607.2"/>
    <n v="0"/>
    <s v="Ft"/>
    <n v="0"/>
    <n v="6470"/>
    <n v="6470"/>
    <n v="25880"/>
    <n v="5"/>
    <n v="1294"/>
    <x v="8"/>
    <n v="15272.8"/>
    <s v="i"/>
    <m/>
    <n v="1"/>
    <n v="0"/>
  </r>
  <r>
    <x v="583"/>
    <x v="246"/>
    <d v="2026-01-20T00:00:00"/>
    <x v="1"/>
    <d v="2026-01-16T00:00:00"/>
    <n v="1"/>
    <s v="2317/632"/>
    <x v="1"/>
    <x v="0"/>
    <s v="13 biztosító lemez"/>
    <n v="1"/>
    <n v="255.57"/>
    <n v="255.57"/>
    <n v="0"/>
    <s v="Ft"/>
    <n v="0"/>
    <n v="1340"/>
    <n v="1340"/>
    <n v="1340"/>
    <n v="5"/>
    <n v="67"/>
    <x v="8"/>
    <n v="1084.43"/>
    <s v="i"/>
    <m/>
    <n v="1"/>
    <n v="0"/>
  </r>
  <r>
    <x v="584"/>
    <x v="179"/>
    <d v="2026-01-20T00:00:00"/>
    <x v="1"/>
    <d v="2026-01-16T00:00:00"/>
    <n v="1"/>
    <s v="2101/4728"/>
    <x v="6"/>
    <x v="0"/>
    <s v="Vizsgálati díj melléklet szerint"/>
    <n v="1"/>
    <n v="119460"/>
    <n v="119460"/>
    <n v="0"/>
    <s v="Ft"/>
    <n v="0"/>
    <n v="199100"/>
    <n v="199100"/>
    <n v="199100"/>
    <n v="10"/>
    <n v="19910"/>
    <x v="8"/>
    <n v="79640"/>
    <s v="i"/>
    <m/>
    <n v="1"/>
    <n v="0"/>
  </r>
  <r>
    <x v="584"/>
    <x v="179"/>
    <d v="2026-01-20T00:00:00"/>
    <x v="1"/>
    <d v="2026-01-16T00:00:00"/>
    <n v="1"/>
    <s v="2327/9367"/>
    <x v="1"/>
    <x v="0"/>
    <s v="SFGW 10 kiakadásgátló"/>
    <n v="1"/>
    <n v="1418.64"/>
    <n v="1418.64"/>
    <n v="0"/>
    <s v="Ft"/>
    <n v="0"/>
    <n v="2950"/>
    <n v="2950"/>
    <n v="2950"/>
    <n v="5"/>
    <n v="147.5"/>
    <x v="8"/>
    <n v="1531.36"/>
    <s v="i"/>
    <m/>
    <n v="1"/>
    <n v="0"/>
  </r>
  <r>
    <x v="584"/>
    <x v="179"/>
    <d v="2026-01-20T00:00:00"/>
    <x v="1"/>
    <d v="2026-01-16T00:00:00"/>
    <n v="1"/>
    <s v="2317/751"/>
    <x v="1"/>
    <x v="0"/>
    <s v="RLSP 10-8 biztosító csap"/>
    <n v="3"/>
    <n v="145.41"/>
    <n v="436.23"/>
    <n v="0"/>
    <s v="Ft"/>
    <n v="0"/>
    <n v="820"/>
    <n v="820"/>
    <n v="2460"/>
    <n v="5"/>
    <n v="123"/>
    <x v="8"/>
    <n v="2023.77"/>
    <s v="i"/>
    <m/>
    <n v="1"/>
    <n v="0"/>
  </r>
  <r>
    <x v="584"/>
    <x v="179"/>
    <d v="2026-01-20T00:00:00"/>
    <x v="1"/>
    <d v="2026-01-16T00:00:00"/>
    <n v="1"/>
    <s v="4131/307"/>
    <x v="0"/>
    <x v="0"/>
    <s v="RLSHKE 10  láncos feszítő horoggal EN 9200lbs"/>
    <n v="1"/>
    <n v="6361.81"/>
    <n v="6361.81"/>
    <n v="0"/>
    <s v="Ft"/>
    <n v="0"/>
    <n v="19000"/>
    <n v="19000"/>
    <n v="19000"/>
    <n v="5"/>
    <n v="950"/>
    <x v="8"/>
    <n v="12638.189999999999"/>
    <s v="i"/>
    <m/>
    <n v="1"/>
    <n v="0"/>
  </r>
  <r>
    <x v="584"/>
    <x v="179"/>
    <d v="2026-01-20T00:00:00"/>
    <x v="1"/>
    <d v="2026-01-16T00:00:00"/>
    <n v="1"/>
    <s v="2327/10265"/>
    <x v="1"/>
    <x v="0"/>
    <s v="PSG 8  RLS bizt.csap"/>
    <n v="4"/>
    <n v="447.12"/>
    <n v="1788.48"/>
    <n v="0"/>
    <s v="Ft"/>
    <n v="0"/>
    <n v="910"/>
    <n v="910"/>
    <n v="3640"/>
    <n v="5"/>
    <n v="182"/>
    <x v="8"/>
    <n v="1851.52"/>
    <s v="i"/>
    <m/>
    <n v="1"/>
    <n v="0"/>
  </r>
  <r>
    <x v="584"/>
    <x v="179"/>
    <d v="2026-01-20T00:00:00"/>
    <x v="1"/>
    <d v="2026-01-16T00:00:00"/>
    <n v="1"/>
    <s v="2327/10191"/>
    <x v="1"/>
    <x v="0"/>
    <s v="PSG 10 RLS bizt.csap"/>
    <n v="15"/>
    <n v="525.54"/>
    <n v="7883.0999999999995"/>
    <n v="0"/>
    <s v="Ft"/>
    <n v="0"/>
    <n v="1080"/>
    <n v="1080"/>
    <n v="16200"/>
    <n v="5"/>
    <n v="810"/>
    <x v="8"/>
    <n v="8316.9000000000015"/>
    <s v="i"/>
    <m/>
    <n v="1"/>
    <n v="0"/>
  </r>
  <r>
    <x v="584"/>
    <x v="179"/>
    <d v="2026-01-20T00:00:00"/>
    <x v="1"/>
    <d v="2026-01-16T00:00:00"/>
    <n v="1"/>
    <s v="23122/615"/>
    <x v="1"/>
    <x v="0"/>
    <s v="KGYG  4 10  gyűjtőkarika G80"/>
    <n v="1"/>
    <n v="3165.58"/>
    <n v="3165.58"/>
    <n v="0"/>
    <s v="Ft"/>
    <n v="0"/>
    <n v="7940"/>
    <n v="7940"/>
    <n v="7940"/>
    <n v="5"/>
    <n v="397"/>
    <x v="8"/>
    <n v="4774.42"/>
    <s v="i"/>
    <m/>
    <n v="1"/>
    <n v="0"/>
  </r>
  <r>
    <x v="584"/>
    <x v="179"/>
    <d v="2026-01-20T00:00:00"/>
    <x v="1"/>
    <d v="2026-01-16T00:00:00"/>
    <n v="1"/>
    <s v="2104/982"/>
    <x v="5"/>
    <x v="1"/>
    <s v="Javítási rezsi óradíj"/>
    <n v="1.5"/>
    <n v="7195.04"/>
    <n v="10792.56"/>
    <n v="0"/>
    <s v="Ft"/>
    <n v="0"/>
    <n v="12000"/>
    <n v="12000"/>
    <n v="18000"/>
    <n v="0"/>
    <n v="0"/>
    <x v="8"/>
    <n v="7207.4400000000005"/>
    <s v="i"/>
    <m/>
    <n v="1"/>
    <n v="0"/>
  </r>
  <r>
    <x v="584"/>
    <x v="179"/>
    <d v="2026-01-20T00:00:00"/>
    <x v="1"/>
    <d v="2026-01-16T00:00:00"/>
    <n v="1"/>
    <s v="2317/4454"/>
    <x v="1"/>
    <x v="0"/>
    <s v="Alutábla  RLS BAU"/>
    <n v="26"/>
    <n v="165.41"/>
    <n v="4300.66"/>
    <n v="0"/>
    <s v="Ft"/>
    <n v="0"/>
    <n v="960"/>
    <n v="960"/>
    <n v="24960"/>
    <n v="5"/>
    <n v="1248"/>
    <x v="8"/>
    <n v="20659.34"/>
    <s v="i"/>
    <m/>
    <n v="1"/>
    <n v="0"/>
  </r>
  <r>
    <x v="584"/>
    <x v="179"/>
    <d v="2026-01-20T00:00:00"/>
    <x v="1"/>
    <d v="2026-01-16T00:00:00"/>
    <n v="1"/>
    <s v="2317/25172"/>
    <x v="1"/>
    <x v="0"/>
    <s v="Alutábla  RLS 10"/>
    <n v="36"/>
    <n v="164.3"/>
    <n v="5914.8"/>
    <n v="0"/>
    <s v="Ft"/>
    <n v="0"/>
    <n v="960"/>
    <n v="960"/>
    <n v="34560"/>
    <n v="5"/>
    <n v="1728"/>
    <x v="8"/>
    <n v="28645.200000000001"/>
    <s v="i"/>
    <m/>
    <n v="1"/>
    <n v="0"/>
  </r>
  <r>
    <x v="584"/>
    <x v="179"/>
    <d v="2026-01-20T00:00:00"/>
    <x v="1"/>
    <d v="2026-01-16T00:00:00"/>
    <n v="1"/>
    <s v="2317/636"/>
    <x v="1"/>
    <x v="0"/>
    <s v="8,0 biztosító lemez"/>
    <n v="6"/>
    <n v="169.09"/>
    <n v="1014.54"/>
    <n v="0"/>
    <s v="Ft"/>
    <n v="0"/>
    <n v="890"/>
    <n v="890"/>
    <n v="5340"/>
    <n v="5"/>
    <n v="267"/>
    <x v="8"/>
    <n v="4325.46"/>
    <s v="i"/>
    <m/>
    <n v="1"/>
    <n v="0"/>
  </r>
  <r>
    <x v="584"/>
    <x v="179"/>
    <d v="2026-01-20T00:00:00"/>
    <x v="1"/>
    <d v="2026-01-16T00:00:00"/>
    <n v="1"/>
    <s v="2317/567"/>
    <x v="1"/>
    <x v="0"/>
    <s v="234 ágú  adattábla"/>
    <n v="1"/>
    <n v="243.64"/>
    <n v="243.64"/>
    <n v="0"/>
    <s v="Ft"/>
    <n v="0"/>
    <n v="1485"/>
    <n v="1485"/>
    <n v="1485"/>
    <n v="5"/>
    <n v="74.25"/>
    <x v="8"/>
    <n v="1241.3600000000001"/>
    <s v="i"/>
    <m/>
    <n v="1"/>
    <n v="0"/>
  </r>
  <r>
    <x v="584"/>
    <x v="179"/>
    <d v="2026-01-20T00:00:00"/>
    <x v="1"/>
    <d v="2026-01-16T00:00:00"/>
    <n v="1"/>
    <s v="2317/632"/>
    <x v="1"/>
    <x v="0"/>
    <s v="13 biztosító lemez"/>
    <n v="2"/>
    <n v="255.57"/>
    <n v="511.14"/>
    <n v="0"/>
    <s v="Ft"/>
    <n v="0"/>
    <n v="1340"/>
    <n v="1340"/>
    <n v="2680"/>
    <n v="5"/>
    <n v="134"/>
    <x v="8"/>
    <n v="2168.86"/>
    <s v="i"/>
    <m/>
    <n v="1"/>
    <n v="0"/>
  </r>
  <r>
    <x v="584"/>
    <x v="179"/>
    <d v="2026-01-20T00:00:00"/>
    <x v="1"/>
    <d v="2026-01-16T00:00:00"/>
    <n v="1"/>
    <s v="2317/631"/>
    <x v="1"/>
    <x v="0"/>
    <s v="10 biztosító lemez /4mm csavarral/"/>
    <n v="32"/>
    <n v="182.95"/>
    <n v="5854.4"/>
    <n v="0"/>
    <s v="Ft"/>
    <n v="0"/>
    <n v="1018"/>
    <n v="1018"/>
    <n v="32576"/>
    <n v="5"/>
    <n v="1628.8"/>
    <x v="8"/>
    <n v="26721.599999999999"/>
    <s v="i"/>
    <m/>
    <n v="1"/>
    <n v="0"/>
  </r>
  <r>
    <x v="585"/>
    <x v="41"/>
    <d v="2026-01-20T00:00:00"/>
    <x v="1"/>
    <d v="2026-01-16T00:00:00"/>
    <n v="1"/>
    <s v="4111/11496"/>
    <x v="0"/>
    <x v="0"/>
    <s v="50/2,5 hh  10 m TOP piros rakományrögzítő ERGO 500/2500   46759/97031"/>
    <n v="2"/>
    <n v="2435.5"/>
    <n v="4871"/>
    <n v="0"/>
    <s v="Ft"/>
    <n v="0"/>
    <n v="5720"/>
    <n v="3900"/>
    <n v="7800"/>
    <n v="0.9"/>
    <n v="70.2"/>
    <x v="8"/>
    <n v="2929"/>
    <s v="i"/>
    <m/>
    <n v="1"/>
    <n v="0"/>
  </r>
  <r>
    <x v="586"/>
    <x v="135"/>
    <d v="2026-01-20T00:00:00"/>
    <x v="1"/>
    <d v="2026-01-20T00:00:00"/>
    <n v="1"/>
    <s v="2317/631"/>
    <x v="1"/>
    <x v="0"/>
    <s v="10 biztosító lemez /4mm csavarral/"/>
    <n v="10"/>
    <n v="182.95"/>
    <n v="1829.5"/>
    <n v="0"/>
    <s v="Ft"/>
    <n v="0"/>
    <n v="1018"/>
    <n v="1018"/>
    <n v="10180"/>
    <n v="5"/>
    <n v="509"/>
    <x v="6"/>
    <n v="8350.5"/>
    <s v="i"/>
    <n v="1"/>
    <n v="1"/>
    <n v="0"/>
  </r>
  <r>
    <x v="587"/>
    <x v="207"/>
    <d v="2026-01-20T00:00:00"/>
    <x v="1"/>
    <d v="2026-01-20T00:00:00"/>
    <n v="1"/>
    <s v="21213/2302"/>
    <x v="2"/>
    <x v="0"/>
    <s v="id 300. 10,0 m füles heveder  A04818--A04821"/>
    <n v="4"/>
    <n v="5510.5"/>
    <n v="22042"/>
    <n v="0"/>
    <s v="Ft"/>
    <n v="0"/>
    <n v="20600"/>
    <n v="20600"/>
    <n v="82400"/>
    <n v="10"/>
    <n v="8240"/>
    <x v="5"/>
    <n v="60358"/>
    <s v="i"/>
    <n v="1"/>
    <n v="1"/>
    <n v="0"/>
  </r>
  <r>
    <x v="588"/>
    <x v="268"/>
    <d v="2026-01-20T00:00:00"/>
    <x v="1"/>
    <d v="2026-01-20T00:00:00"/>
    <n v="1"/>
    <s v="21213/107"/>
    <x v="2"/>
    <x v="0"/>
    <s v="id 300   3,0 m füles heveder"/>
    <n v="2"/>
    <n v="1367.22"/>
    <n v="2734.44"/>
    <n v="0"/>
    <s v="Ft"/>
    <n v="0"/>
    <n v="6200"/>
    <n v="6200"/>
    <n v="12400"/>
    <n v="10"/>
    <n v="1240"/>
    <x v="6"/>
    <n v="9665.56"/>
    <s v="i"/>
    <n v="1"/>
    <n v="1"/>
    <n v="0"/>
  </r>
  <r>
    <x v="589"/>
    <x v="269"/>
    <d v="2026-01-19T00:00:00"/>
    <x v="1"/>
    <d v="2026-01-15T00:00:00"/>
    <n v="1"/>
    <s v="2511/535"/>
    <x v="10"/>
    <x v="0"/>
    <s v="QC-3A lemezmegfogó 30 mm"/>
    <n v="1"/>
    <n v="21886.77"/>
    <n v="21886.77"/>
    <n v="0"/>
    <s v="Ft"/>
    <n v="0"/>
    <n v="102110"/>
    <n v="116580"/>
    <n v="116580"/>
    <n v="8"/>
    <n v="9326.4"/>
    <x v="8"/>
    <n v="94693.23"/>
    <s v="i"/>
    <m/>
    <n v="1"/>
    <n v="0"/>
  </r>
  <r>
    <x v="589"/>
    <x v="269"/>
    <d v="2026-01-19T00:00:00"/>
    <x v="1"/>
    <d v="2026-01-15T00:00:00"/>
    <n v="1"/>
    <s v="2102/2338"/>
    <x v="3"/>
    <x v="1"/>
    <s v="*V.16 Fuvar"/>
    <n v="1"/>
    <n v="2555"/>
    <n v="2555"/>
    <n v="0"/>
    <s v="Ft"/>
    <n v="0"/>
    <n v="2555"/>
    <n v="0"/>
    <n v="0"/>
    <n v="0"/>
    <n v="0"/>
    <x v="8"/>
    <n v="-2555"/>
    <s v="i"/>
    <m/>
    <n v="1"/>
    <n v="0"/>
  </r>
  <r>
    <x v="590"/>
    <x v="74"/>
    <d v="2026-01-19T00:00:00"/>
    <x v="1"/>
    <d v="2026-01-15T00:00:00"/>
    <n v="1"/>
    <s v="23154/687"/>
    <x v="1"/>
    <x v="0"/>
    <s v="APA 2t  hegeszthető  emelőszem G80"/>
    <n v="16"/>
    <n v="587.97"/>
    <n v="9407.52"/>
    <n v="0"/>
    <s v="Ft"/>
    <n v="0"/>
    <n v="1885"/>
    <n v="1550"/>
    <n v="24800"/>
    <n v="2.0299999999999998"/>
    <n v="503.43999999999994"/>
    <x v="6"/>
    <n v="15392.48"/>
    <s v="i"/>
    <m/>
    <n v="1"/>
    <n v="0"/>
  </r>
  <r>
    <x v="590"/>
    <x v="74"/>
    <d v="2026-01-19T00:00:00"/>
    <x v="1"/>
    <d v="2026-01-15T00:00:00"/>
    <n v="1"/>
    <s v="2102/1156"/>
    <x v="3"/>
    <x v="1"/>
    <s v="*V.10 Fuvar"/>
    <n v="1"/>
    <n v="2342"/>
    <n v="2342"/>
    <n v="0"/>
    <s v="Ft"/>
    <n v="0"/>
    <n v="2342"/>
    <n v="0"/>
    <n v="0"/>
    <n v="0"/>
    <n v="0"/>
    <x v="6"/>
    <n v="-2342"/>
    <s v="i"/>
    <m/>
    <n v="1"/>
    <n v="0"/>
  </r>
  <r>
    <x v="591"/>
    <x v="74"/>
    <d v="2026-01-19T00:00:00"/>
    <x v="1"/>
    <d v="2026-01-15T00:00:00"/>
    <n v="1"/>
    <s v="23154/688"/>
    <x v="1"/>
    <x v="0"/>
    <s v="APA 3t hegeszthető  emelőszem G80"/>
    <n v="4"/>
    <n v="962.18"/>
    <n v="3848.72"/>
    <n v="0"/>
    <s v="Ft"/>
    <n v="0"/>
    <n v="2870"/>
    <n v="2870"/>
    <n v="11480"/>
    <n v="4.5"/>
    <n v="516.6"/>
    <x v="6"/>
    <n v="7631.2800000000007"/>
    <s v="i"/>
    <m/>
    <n v="1"/>
    <n v="0"/>
  </r>
  <r>
    <x v="591"/>
    <x v="74"/>
    <d v="2026-01-19T00:00:00"/>
    <x v="1"/>
    <d v="2026-01-15T00:00:00"/>
    <n v="1"/>
    <s v="2102/2336"/>
    <x v="3"/>
    <x v="1"/>
    <s v="*V.14 Fuvar"/>
    <n v="1"/>
    <n v="2148"/>
    <n v="2148"/>
    <n v="0"/>
    <s v="Ft"/>
    <n v="0"/>
    <n v="2148"/>
    <n v="1850"/>
    <n v="1850"/>
    <n v="0"/>
    <n v="0"/>
    <x v="6"/>
    <n v="-298"/>
    <s v="i"/>
    <m/>
    <n v="1"/>
    <n v="0"/>
  </r>
  <r>
    <x v="592"/>
    <x v="112"/>
    <d v="2026-01-19T00:00:00"/>
    <x v="1"/>
    <d v="2026-01-15T00:00:00"/>
    <n v="1"/>
    <s v="21212/97"/>
    <x v="2"/>
    <x v="0"/>
    <s v="id 200   2,0 m füles heveder /1856,1889,1921,2024"/>
    <n v="4"/>
    <n v="614.48"/>
    <n v="2457.92"/>
    <n v="0"/>
    <s v="Ft"/>
    <n v="0"/>
    <n v="3000"/>
    <n v="1980"/>
    <n v="7920"/>
    <n v="4.32"/>
    <n v="342.14400000000001"/>
    <x v="11"/>
    <n v="5462.08"/>
    <s v="i"/>
    <m/>
    <n v="1"/>
    <n v="0"/>
  </r>
  <r>
    <x v="592"/>
    <x v="112"/>
    <d v="2026-01-19T00:00:00"/>
    <x v="1"/>
    <d v="2026-01-15T00:00:00"/>
    <n v="1"/>
    <s v="2102/2339"/>
    <x v="3"/>
    <x v="1"/>
    <s v="*V.17 Fuvar"/>
    <n v="1"/>
    <n v="2080"/>
    <n v="2080"/>
    <n v="0"/>
    <s v="Ft"/>
    <n v="0"/>
    <n v="2080"/>
    <n v="2200"/>
    <n v="2200"/>
    <n v="0"/>
    <n v="0"/>
    <x v="11"/>
    <n v="120"/>
    <s v="i"/>
    <m/>
    <n v="1"/>
    <n v="0"/>
  </r>
  <r>
    <x v="593"/>
    <x v="112"/>
    <d v="2026-01-19T00:00:00"/>
    <x v="1"/>
    <d v="2026-01-15T00:00:00"/>
    <n v="1"/>
    <s v="21212/97"/>
    <x v="2"/>
    <x v="0"/>
    <s v="id 200   2,0 m füles heveder /2082,1958"/>
    <n v="2"/>
    <n v="614.48"/>
    <n v="1228.96"/>
    <n v="0"/>
    <s v="Ft"/>
    <n v="0"/>
    <n v="3000"/>
    <n v="1980"/>
    <n v="3960"/>
    <n v="4.32"/>
    <n v="171.072"/>
    <x v="11"/>
    <n v="2731.04"/>
    <s v="i"/>
    <m/>
    <n v="1"/>
    <n v="0"/>
  </r>
  <r>
    <x v="593"/>
    <x v="112"/>
    <d v="2026-01-19T00:00:00"/>
    <x v="1"/>
    <d v="2026-01-15T00:00:00"/>
    <n v="1"/>
    <s v="2102/1988"/>
    <x v="3"/>
    <x v="1"/>
    <s v="*V.12 Fuvar"/>
    <n v="1"/>
    <n v="2159"/>
    <n v="2159"/>
    <n v="0"/>
    <s v="Ft"/>
    <n v="0"/>
    <n v="2159"/>
    <n v="2200"/>
    <n v="2200"/>
    <n v="0"/>
    <n v="0"/>
    <x v="11"/>
    <n v="41"/>
    <s v="i"/>
    <m/>
    <n v="1"/>
    <n v="0"/>
  </r>
  <r>
    <x v="594"/>
    <x v="112"/>
    <d v="2026-01-19T00:00:00"/>
    <x v="1"/>
    <d v="2026-01-15T00:00:00"/>
    <n v="1"/>
    <s v="21212/97"/>
    <x v="2"/>
    <x v="0"/>
    <s v="id 200   2,0 m füles heveder /1973,2297"/>
    <n v="2"/>
    <n v="614.48"/>
    <n v="1228.96"/>
    <n v="0"/>
    <s v="Ft"/>
    <n v="0"/>
    <n v="3000"/>
    <n v="1980"/>
    <n v="3960"/>
    <n v="4.32"/>
    <n v="171.072"/>
    <x v="11"/>
    <n v="2731.04"/>
    <s v="i"/>
    <m/>
    <n v="1"/>
    <n v="0"/>
  </r>
  <r>
    <x v="594"/>
    <x v="112"/>
    <d v="2026-01-19T00:00:00"/>
    <x v="1"/>
    <d v="2026-01-15T00:00:00"/>
    <n v="1"/>
    <s v="2102/2698"/>
    <x v="3"/>
    <x v="1"/>
    <s v="*V.22 Fuvar"/>
    <n v="1"/>
    <n v="2080"/>
    <n v="2080"/>
    <n v="0"/>
    <s v="Ft"/>
    <n v="0"/>
    <n v="2080"/>
    <n v="2400"/>
    <n v="2400"/>
    <n v="0"/>
    <n v="0"/>
    <x v="11"/>
    <n v="320"/>
    <s v="i"/>
    <m/>
    <n v="1"/>
    <n v="0"/>
  </r>
  <r>
    <x v="595"/>
    <x v="65"/>
    <d v="2026-01-19T00:00:00"/>
    <x v="1"/>
    <d v="2026-01-16T00:00:00"/>
    <n v="1"/>
    <s v="21111/8"/>
    <x v="2"/>
    <x v="0"/>
    <s v="irs 10  4,0/8  m körkötél"/>
    <n v="3"/>
    <n v="1006.19"/>
    <n v="3018.57"/>
    <n v="0"/>
    <s v="Ft"/>
    <n v="0"/>
    <n v="4700"/>
    <n v="5180"/>
    <n v="15540"/>
    <n v="10"/>
    <n v="1554"/>
    <x v="8"/>
    <n v="12521.43"/>
    <s v="n"/>
    <m/>
    <s v=""/>
    <n v="0"/>
  </r>
  <r>
    <x v="595"/>
    <x v="65"/>
    <d v="2026-01-19T00:00:00"/>
    <x v="1"/>
    <d v="2026-01-16T00:00:00"/>
    <n v="1"/>
    <s v="2151/27709"/>
    <x v="2"/>
    <x v="0"/>
    <s v="Fülvédő anyagból tépőzáras védelem 1m /irs10-hez"/>
    <n v="4"/>
    <n v="569.79"/>
    <n v="2279.16"/>
    <n v="0"/>
    <s v="Ft"/>
    <n v="0"/>
    <n v="3410"/>
    <n v="4440"/>
    <n v="17760"/>
    <n v="10"/>
    <n v="1776"/>
    <x v="8"/>
    <n v="15480.84"/>
    <s v="n"/>
    <m/>
    <s v=""/>
    <n v="0"/>
  </r>
  <r>
    <x v="595"/>
    <x v="65"/>
    <d v="2026-01-19T00:00:00"/>
    <x v="1"/>
    <d v="2026-01-16T00:00:00"/>
    <n v="1"/>
    <s v="2102/6042"/>
    <x v="3"/>
    <x v="1"/>
    <s v="*V.28 Fuvar"/>
    <n v="1"/>
    <n v="2353"/>
    <n v="2353"/>
    <n v="0"/>
    <s v="Ft"/>
    <n v="0"/>
    <n v="2353"/>
    <n v="2500"/>
    <n v="2500"/>
    <n v="0"/>
    <n v="0"/>
    <x v="8"/>
    <n v="147"/>
    <s v="n"/>
    <m/>
    <s v=""/>
    <n v="0"/>
  </r>
  <r>
    <x v="596"/>
    <x v="65"/>
    <d v="2026-01-19T00:00:00"/>
    <x v="1"/>
    <d v="2026-01-16T00:00:00"/>
    <n v="1"/>
    <s v="23164/2828"/>
    <x v="1"/>
    <x v="0"/>
    <s v="lrg 4 - 236 KRHG - lánc függeszték 1,5 m 26005-26006"/>
    <n v="2"/>
    <n v="12727.59"/>
    <n v="25455.18"/>
    <n v="0"/>
    <s v="Ft"/>
    <n v="0"/>
    <n v="35545"/>
    <n v="35545"/>
    <n v="71090"/>
    <n v="10"/>
    <n v="7109"/>
    <x v="8"/>
    <n v="45634.82"/>
    <s v="n"/>
    <m/>
    <s v=""/>
    <n v="0"/>
  </r>
  <r>
    <x v="596"/>
    <x v="65"/>
    <d v="2026-01-19T00:00:00"/>
    <x v="1"/>
    <d v="2026-01-16T00:00:00"/>
    <n v="1"/>
    <s v="21113/28"/>
    <x v="2"/>
    <x v="0"/>
    <s v="irs 30   3,0/6 m körkötél"/>
    <n v="4"/>
    <n v="1537.05"/>
    <n v="6148.2"/>
    <n v="0"/>
    <s v="Ft"/>
    <n v="0"/>
    <n v="7500"/>
    <n v="7500"/>
    <n v="30000"/>
    <n v="7"/>
    <n v="2100"/>
    <x v="8"/>
    <n v="23851.8"/>
    <s v="n"/>
    <m/>
    <s v=""/>
    <n v="0"/>
  </r>
  <r>
    <x v="596"/>
    <x v="65"/>
    <d v="2026-01-19T00:00:00"/>
    <x v="1"/>
    <d v="2026-01-16T00:00:00"/>
    <n v="1"/>
    <s v="2102/6043"/>
    <x v="3"/>
    <x v="1"/>
    <s v="*V.29 Fuvar"/>
    <n v="1"/>
    <n v="3130"/>
    <n v="3130"/>
    <n v="0"/>
    <s v="Ft"/>
    <n v="0"/>
    <n v="3130"/>
    <n v="2800"/>
    <n v="2800"/>
    <n v="0"/>
    <n v="0"/>
    <x v="8"/>
    <n v="-330"/>
    <s v="n"/>
    <m/>
    <s v=""/>
    <n v="0"/>
  </r>
  <r>
    <x v="597"/>
    <x v="117"/>
    <d v="2026-01-19T00:00:00"/>
    <x v="1"/>
    <d v="2026-01-19T00:00:00"/>
    <n v="1"/>
    <s v="21415/27918"/>
    <x v="2"/>
    <x v="0"/>
    <s v="irg4-63 5,0 m poliészter függeszték +CH konténeremelő szem 26007"/>
    <n v="1"/>
    <n v="63462.8"/>
    <n v="63462.8"/>
    <n v="0"/>
    <s v="Ft"/>
    <n v="0"/>
    <n v="200370"/>
    <n v="190210"/>
    <n v="190210"/>
    <n v="7"/>
    <n v="13314.7"/>
    <x v="9"/>
    <n v="126747.2"/>
    <s v="n"/>
    <m/>
    <s v=""/>
    <n v="0"/>
  </r>
  <r>
    <x v="598"/>
    <x v="217"/>
    <d v="2026-01-19T00:00:00"/>
    <x v="1"/>
    <d v="2026-01-16T00:00:00"/>
    <n v="1"/>
    <s v="211110/23576"/>
    <x v="2"/>
    <x v="0"/>
    <s v="RSXXL 400 6/12 m Spec. körkötél 40 t"/>
    <n v="4"/>
    <n v="247150.73"/>
    <n v="988602.92"/>
    <n v="2460"/>
    <s v="EUR"/>
    <n v="385.48"/>
    <n v="1147520"/>
    <n v="948280.81"/>
    <n v="3793123.24"/>
    <n v="4.5"/>
    <n v="170690.54580000002"/>
    <x v="9"/>
    <n v="2804520.3200000003"/>
    <s v="n"/>
    <m/>
    <s v=""/>
    <n v="9840"/>
  </r>
  <r>
    <x v="598"/>
    <x v="217"/>
    <d v="2026-01-19T00:00:00"/>
    <x v="1"/>
    <d v="2026-01-16T00:00:00"/>
    <n v="1"/>
    <s v="211110/23577"/>
    <x v="2"/>
    <x v="0"/>
    <s v="RSXXL 400 5/10 m Spec. körkötél 40 t"/>
    <n v="4"/>
    <n v="230982"/>
    <n v="923928"/>
    <n v="2176"/>
    <s v="EUR"/>
    <n v="385.48"/>
    <n v="1056000"/>
    <n v="838804.5"/>
    <n v="3355218"/>
    <n v="4.5"/>
    <n v="150984.81"/>
    <x v="9"/>
    <n v="2431290"/>
    <s v="n"/>
    <m/>
    <s v=""/>
    <n v="8704"/>
  </r>
  <r>
    <x v="598"/>
    <x v="217"/>
    <d v="2026-01-19T00:00:00"/>
    <x v="1"/>
    <d v="2026-01-16T00:00:00"/>
    <n v="1"/>
    <s v="211110/23578"/>
    <x v="2"/>
    <x v="0"/>
    <s v="RSXXL 400 2,5/5 m Spec. körkötél 40 t"/>
    <n v="4"/>
    <n v="165922.06"/>
    <n v="663688.24"/>
    <n v="1640"/>
    <s v="EUR"/>
    <n v="385.48"/>
    <n v="633600"/>
    <n v="632187.18999999994"/>
    <n v="2528748.7599999998"/>
    <n v="4.5"/>
    <n v="113793.69419999998"/>
    <x v="9"/>
    <n v="1865060.5199999998"/>
    <s v="n"/>
    <m/>
    <s v=""/>
    <n v="6560"/>
  </r>
  <r>
    <x v="598"/>
    <x v="217"/>
    <d v="2026-01-19T00:00:00"/>
    <x v="1"/>
    <d v="2026-01-16T00:00:00"/>
    <n v="1"/>
    <s v="2413/7882"/>
    <x v="4"/>
    <x v="0"/>
    <s v="85      PSOB sekli"/>
    <n v="8"/>
    <n v="93066.5"/>
    <n v="744532"/>
    <n v="560"/>
    <s v="EUR"/>
    <n v="385.48"/>
    <n v="159900"/>
    <n v="215868.81"/>
    <n v="1726950.48"/>
    <n v="4.5"/>
    <n v="77712.771600000007"/>
    <x v="9"/>
    <n v="982418.48"/>
    <s v="n"/>
    <m/>
    <s v=""/>
    <n v="4480"/>
  </r>
  <r>
    <x v="599"/>
    <x v="270"/>
    <d v="2026-01-19T00:00:00"/>
    <x v="1"/>
    <d v="2026-01-19T00:00:00"/>
    <n v="1"/>
    <s v="2511/531"/>
    <x v="10"/>
    <x v="0"/>
    <s v="QC-1A  lemezmegfogó 20 mm"/>
    <n v="1"/>
    <n v="10891.6"/>
    <n v="10891.6"/>
    <n v="0"/>
    <s v="Ft"/>
    <n v="0"/>
    <n v="50245"/>
    <n v="40200"/>
    <n v="40200"/>
    <n v="4.2"/>
    <n v="1688.4"/>
    <x v="2"/>
    <n v="29308.400000000001"/>
    <s v="i"/>
    <n v="1"/>
    <n v="1"/>
    <n v="0"/>
  </r>
  <r>
    <x v="599"/>
    <x v="270"/>
    <d v="2026-01-19T00:00:00"/>
    <x v="1"/>
    <d v="2026-01-19T00:00:00"/>
    <n v="1"/>
    <s v="2102/24510"/>
    <x v="3"/>
    <x v="1"/>
    <s v="*M 22 fuvar"/>
    <n v="1"/>
    <n v="2342"/>
    <n v="2342"/>
    <n v="0"/>
    <s v="Ft"/>
    <n v="0"/>
    <n v="2342"/>
    <n v="3000"/>
    <n v="3000"/>
    <n v="0"/>
    <n v="0"/>
    <x v="2"/>
    <n v="658"/>
    <s v="i"/>
    <n v="1"/>
    <n v="1"/>
    <n v="0"/>
  </r>
  <r>
    <x v="600"/>
    <x v="218"/>
    <d v="2026-01-19T00:00:00"/>
    <x v="1"/>
    <d v="2026-01-15T00:00:00"/>
    <n v="1"/>
    <s v="2102/24796"/>
    <x v="3"/>
    <x v="1"/>
    <s v="*M.108 Fuvar"/>
    <n v="1"/>
    <n v="3584"/>
    <n v="3584"/>
    <n v="0"/>
    <s v="Ft"/>
    <n v="0"/>
    <n v="3584"/>
    <n v="3000"/>
    <n v="3000"/>
    <n v="0"/>
    <n v="0"/>
    <x v="10"/>
    <n v="-584"/>
    <s v="i"/>
    <m/>
    <n v="1"/>
    <n v="0"/>
  </r>
  <r>
    <x v="601"/>
    <x v="87"/>
    <d v="2026-01-19T00:00:00"/>
    <x v="1"/>
    <d v="2026-01-15T00:00:00"/>
    <n v="1"/>
    <s v="21111/3"/>
    <x v="2"/>
    <x v="0"/>
    <s v="irs 10  1,5/3  m körkötél"/>
    <n v="6"/>
    <n v="383.14"/>
    <n v="2298.84"/>
    <n v="0"/>
    <s v="Ft"/>
    <n v="0"/>
    <n v="2200"/>
    <n v="1300"/>
    <n v="7800"/>
    <n v="3.17"/>
    <n v="247.26"/>
    <x v="2"/>
    <n v="5501.16"/>
    <s v="i"/>
    <m/>
    <n v="1"/>
    <n v="0"/>
  </r>
  <r>
    <x v="601"/>
    <x v="87"/>
    <d v="2026-01-19T00:00:00"/>
    <x v="1"/>
    <d v="2026-01-15T00:00:00"/>
    <n v="1"/>
    <s v="2102/24794"/>
    <x v="3"/>
    <x v="1"/>
    <s v="*M.107 Fuvar"/>
    <n v="1"/>
    <n v="2159"/>
    <n v="2159"/>
    <n v="0"/>
    <s v="Ft"/>
    <n v="0"/>
    <n v="2159"/>
    <n v="0"/>
    <n v="0"/>
    <n v="0"/>
    <n v="0"/>
    <x v="2"/>
    <n v="-2159"/>
    <s v="i"/>
    <m/>
    <n v="1"/>
    <n v="0"/>
  </r>
  <r>
    <x v="602"/>
    <x v="28"/>
    <d v="2026-01-19T00:00:00"/>
    <x v="1"/>
    <d v="2026-01-16T00:00:00"/>
    <n v="1"/>
    <s v="142/27896"/>
    <x v="9"/>
    <x v="2"/>
    <s v="Pódium védőkorlát  gyártása és egyedi festés RAL 5015"/>
    <n v="1"/>
    <n v="150000"/>
    <n v="150000"/>
    <n v="0"/>
    <s v="Ft"/>
    <n v="0"/>
    <n v="208500"/>
    <n v="208500"/>
    <n v="208500"/>
    <n v="4"/>
    <n v="8340"/>
    <x v="0"/>
    <n v="58500"/>
    <s v="i"/>
    <m/>
    <n v="1"/>
    <n v="0"/>
  </r>
  <r>
    <x v="602"/>
    <x v="28"/>
    <d v="2026-01-19T00:00:00"/>
    <x v="1"/>
    <d v="2026-01-16T00:00:00"/>
    <n v="1"/>
    <s v="142/27895"/>
    <x v="9"/>
    <x v="2"/>
    <s v="Pódium szerkezeti javításának költsége."/>
    <n v="1"/>
    <n v="415000"/>
    <n v="415000"/>
    <n v="0"/>
    <s v="Ft"/>
    <n v="0"/>
    <n v="486300"/>
    <n v="486300"/>
    <n v="486300"/>
    <n v="4"/>
    <n v="19452"/>
    <x v="0"/>
    <n v="71300"/>
    <s v="i"/>
    <m/>
    <n v="1"/>
    <n v="0"/>
  </r>
  <r>
    <x v="602"/>
    <x v="28"/>
    <d v="2026-01-19T00:00:00"/>
    <x v="1"/>
    <d v="2026-01-16T00:00:00"/>
    <n v="1"/>
    <s v="145/27894"/>
    <x v="9"/>
    <x v="2"/>
    <s v="2,5 t teherbírású emelőpódium utólagos tervezése,  dokumentáció."/>
    <n v="1"/>
    <n v="480000"/>
    <n v="480000"/>
    <n v="0"/>
    <s v="Ft"/>
    <n v="0"/>
    <n v="512600"/>
    <n v="512600"/>
    <n v="512600"/>
    <n v="4"/>
    <n v="20504"/>
    <x v="0"/>
    <n v="32600"/>
    <s v="i"/>
    <m/>
    <n v="1"/>
    <n v="0"/>
  </r>
  <r>
    <x v="603"/>
    <x v="163"/>
    <d v="2026-01-19T00:00:00"/>
    <x v="1"/>
    <d v="2026-01-19T00:00:00"/>
    <n v="1"/>
    <s v="23151/673"/>
    <x v="1"/>
    <x v="0"/>
    <s v="KHLG 7/8 láncos horog G80"/>
    <n v="4"/>
    <n v="586.52"/>
    <n v="2346.08"/>
    <n v="0"/>
    <s v="Ft"/>
    <n v="0"/>
    <n v="2090"/>
    <n v="2090"/>
    <n v="8360"/>
    <n v="5"/>
    <n v="418"/>
    <x v="6"/>
    <n v="6013.92"/>
    <s v="i"/>
    <n v="1"/>
    <n v="1"/>
    <n v="0"/>
  </r>
  <r>
    <x v="603"/>
    <x v="163"/>
    <d v="2026-01-19T00:00:00"/>
    <x v="1"/>
    <d v="2026-01-19T00:00:00"/>
    <n v="1"/>
    <s v="21213/106"/>
    <x v="2"/>
    <x v="0"/>
    <s v="id 300   2,0 m füles heveder"/>
    <n v="4"/>
    <n v="1044.99"/>
    <n v="4179.96"/>
    <n v="0"/>
    <s v="Ft"/>
    <n v="0"/>
    <n v="4600"/>
    <n v="3680"/>
    <n v="14720"/>
    <n v="6.66"/>
    <n v="980.35199999999998"/>
    <x v="6"/>
    <n v="10540.04"/>
    <s v="i"/>
    <n v="1"/>
    <n v="1"/>
    <n v="0"/>
  </r>
  <r>
    <x v="603"/>
    <x v="163"/>
    <d v="2026-01-19T00:00:00"/>
    <x v="1"/>
    <d v="2026-01-19T00:00:00"/>
    <n v="1"/>
    <s v="21212/97"/>
    <x v="2"/>
    <x v="0"/>
    <s v="id 200   2,0 m füles heveder"/>
    <n v="4"/>
    <n v="614.48"/>
    <n v="2457.92"/>
    <n v="0"/>
    <s v="Ft"/>
    <n v="0"/>
    <n v="3000"/>
    <n v="2400"/>
    <n v="9600"/>
    <n v="6.66"/>
    <n v="639.36"/>
    <x v="6"/>
    <n v="7142.08"/>
    <s v="i"/>
    <n v="1"/>
    <n v="1"/>
    <n v="0"/>
  </r>
  <r>
    <x v="603"/>
    <x v="163"/>
    <d v="2026-01-19T00:00:00"/>
    <x v="1"/>
    <d v="2026-01-19T00:00:00"/>
    <n v="1"/>
    <s v="2317/636"/>
    <x v="1"/>
    <x v="0"/>
    <s v="8,0 biztosító lemez"/>
    <n v="20"/>
    <n v="169.09"/>
    <n v="3381.8"/>
    <n v="0"/>
    <s v="Ft"/>
    <n v="0"/>
    <n v="890"/>
    <n v="890"/>
    <n v="17800"/>
    <n v="5"/>
    <n v="890"/>
    <x v="6"/>
    <n v="14418.2"/>
    <s v="i"/>
    <n v="1"/>
    <n v="1"/>
    <n v="0"/>
  </r>
  <r>
    <x v="603"/>
    <x v="163"/>
    <d v="2026-01-19T00:00:00"/>
    <x v="1"/>
    <d v="2026-01-19T00:00:00"/>
    <n v="1"/>
    <s v="2102/2337"/>
    <x v="3"/>
    <x v="1"/>
    <s v="*V.15 Fuvar"/>
    <n v="1"/>
    <n v="4494"/>
    <n v="4494"/>
    <n v="0"/>
    <s v="Ft"/>
    <n v="0"/>
    <n v="4494"/>
    <n v="2800"/>
    <n v="2800"/>
    <n v="0"/>
    <n v="0"/>
    <x v="6"/>
    <n v="-1694"/>
    <s v="i"/>
    <n v="1"/>
    <n v="1"/>
    <n v="0"/>
  </r>
  <r>
    <x v="604"/>
    <x v="256"/>
    <d v="2026-01-19T00:00:00"/>
    <x v="1"/>
    <d v="2026-01-14T00:00:00"/>
    <n v="1"/>
    <s v="143/16943"/>
    <x v="9"/>
    <x v="1"/>
    <s v="Szállítási költség Szeged"/>
    <n v="1"/>
    <n v="23980"/>
    <n v="23980"/>
    <n v="0"/>
    <s v="Ft"/>
    <n v="0"/>
    <n v="23980"/>
    <n v="0"/>
    <n v="0"/>
    <n v="0"/>
    <n v="0"/>
    <x v="2"/>
    <n v="-23980"/>
    <s v="i"/>
    <m/>
    <n v="1"/>
    <n v="0"/>
  </r>
  <r>
    <x v="604"/>
    <x v="256"/>
    <d v="2026-01-19T00:00:00"/>
    <x v="1"/>
    <d v="2026-01-14T00:00:00"/>
    <n v="1"/>
    <s v="143/9202"/>
    <x v="9"/>
    <x v="1"/>
    <s v="Szállítási költség Békéscsaba"/>
    <n v="1"/>
    <n v="23980"/>
    <n v="23980"/>
    <n v="0"/>
    <s v="Ft"/>
    <n v="0"/>
    <n v="23980"/>
    <n v="0"/>
    <n v="0"/>
    <n v="0"/>
    <n v="0"/>
    <x v="2"/>
    <n v="-23980"/>
    <s v="i"/>
    <m/>
    <n v="1"/>
    <n v="0"/>
  </r>
  <r>
    <x v="604"/>
    <x v="256"/>
    <d v="2026-01-19T00:00:00"/>
    <x v="1"/>
    <d v="2026-01-14T00:00:00"/>
    <n v="1"/>
    <s v="119/27905"/>
    <x v="13"/>
    <x v="2"/>
    <s v="STIV 12 t /2m  Állítható emelőgerenda, 4-4 állítási pont. + PSOB 6,5 sekli +WHCS 16 horog"/>
    <n v="1"/>
    <n v="213923.91"/>
    <n v="213923.91"/>
    <n v="0"/>
    <s v="Ft"/>
    <n v="0"/>
    <n v="689600"/>
    <n v="689600"/>
    <n v="689600"/>
    <n v="4"/>
    <n v="27584"/>
    <x v="2"/>
    <n v="475676.08999999997"/>
    <s v="i"/>
    <m/>
    <n v="1"/>
    <n v="0"/>
  </r>
  <r>
    <x v="604"/>
    <x v="256"/>
    <d v="2026-01-19T00:00:00"/>
    <x v="1"/>
    <d v="2026-01-14T00:00:00"/>
    <n v="1"/>
    <s v="119/27905"/>
    <x v="13"/>
    <x v="2"/>
    <s v="STIV 12 t /2m  Állítható emelőgerenda, 4-4 állítási pont. + PSOB 6,5 sekli +WHCS 16 horog"/>
    <n v="1"/>
    <n v="213923.91"/>
    <n v="213923.91"/>
    <n v="0"/>
    <s v="Ft"/>
    <n v="0"/>
    <n v="689600"/>
    <n v="689600"/>
    <n v="689600"/>
    <n v="4"/>
    <n v="27584"/>
    <x v="2"/>
    <n v="475676.08999999997"/>
    <s v="i"/>
    <m/>
    <n v="1"/>
    <n v="0"/>
  </r>
  <r>
    <x v="604"/>
    <x v="256"/>
    <d v="2026-01-19T00:00:00"/>
    <x v="1"/>
    <d v="2026-01-14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2"/>
    <n v="-1900"/>
    <s v="i"/>
    <m/>
    <n v="1"/>
    <n v="0"/>
  </r>
  <r>
    <x v="604"/>
    <x v="256"/>
    <d v="2026-01-19T00:00:00"/>
    <x v="1"/>
    <d v="2026-01-14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2"/>
    <n v="-1900"/>
    <s v="i"/>
    <m/>
    <n v="1"/>
    <n v="0"/>
  </r>
  <r>
    <x v="605"/>
    <x v="19"/>
    <d v="2026-01-19T00:00:00"/>
    <x v="1"/>
    <d v="2026-01-19T00:00:00"/>
    <n v="1"/>
    <s v="4111/219"/>
    <x v="0"/>
    <x v="0"/>
    <s v="50/2 hh 8 m rakományrögzítő 26188"/>
    <n v="20"/>
    <n v="1478.09"/>
    <n v="29561.8"/>
    <n v="0"/>
    <s v="Ft"/>
    <n v="0"/>
    <n v="4500"/>
    <n v="3210"/>
    <n v="64200"/>
    <n v="1.8"/>
    <n v="1155.5999999999999"/>
    <x v="0"/>
    <n v="34638.199999999997"/>
    <s v="n"/>
    <m/>
    <s v=""/>
    <n v="0"/>
  </r>
  <r>
    <x v="605"/>
    <x v="19"/>
    <d v="2026-01-19T00:00:00"/>
    <x v="1"/>
    <d v="2026-01-19T00:00:00"/>
    <n v="1"/>
    <s v="4111/257"/>
    <x v="0"/>
    <x v="0"/>
    <s v="50/2 hh  12 m rakományrögzítő 11078"/>
    <n v="110"/>
    <n v="1738.05"/>
    <n v="191185.5"/>
    <n v="0"/>
    <s v="Ft"/>
    <n v="0"/>
    <n v="5100"/>
    <n v="3570"/>
    <n v="392700"/>
    <n v="1.42"/>
    <n v="5576.34"/>
    <x v="0"/>
    <n v="201514.5"/>
    <s v="n"/>
    <m/>
    <s v=""/>
    <n v="0"/>
  </r>
  <r>
    <x v="605"/>
    <x v="19"/>
    <d v="2026-01-19T00:00:00"/>
    <x v="1"/>
    <d v="2026-01-19T00:00:00"/>
    <n v="1"/>
    <s v="4111/256"/>
    <x v="0"/>
    <x v="0"/>
    <s v="50/2 hh  10 m rakományrögzítő 11077"/>
    <n v="10"/>
    <n v="2165.5100000000002"/>
    <n v="21655.100000000002"/>
    <n v="0"/>
    <s v="Ft"/>
    <n v="0"/>
    <n v="4800"/>
    <n v="3440"/>
    <n v="34400"/>
    <n v="1.9"/>
    <n v="653.6"/>
    <x v="0"/>
    <n v="12744.899999999998"/>
    <s v="n"/>
    <m/>
    <s v=""/>
    <n v="0"/>
  </r>
  <r>
    <x v="605"/>
    <x v="19"/>
    <d v="2026-01-19T00:00:00"/>
    <x v="1"/>
    <d v="2026-01-19T00:00:00"/>
    <n v="1"/>
    <s v="4115/3879"/>
    <x v="0"/>
    <x v="0"/>
    <s v="50 mm racsni+forgóhorog BS+FH (5059-W)"/>
    <n v="5"/>
    <n v="2027.09"/>
    <n v="10135.449999999999"/>
    <n v="0"/>
    <s v="Ft"/>
    <n v="0"/>
    <n v="8975"/>
    <n v="4900"/>
    <n v="24500"/>
    <n v="0"/>
    <n v="0"/>
    <x v="0"/>
    <n v="14364.550000000001"/>
    <s v="n"/>
    <m/>
    <s v=""/>
    <n v="0"/>
  </r>
  <r>
    <x v="605"/>
    <x v="19"/>
    <d v="2026-01-19T00:00:00"/>
    <x v="1"/>
    <d v="2026-01-19T00:00:00"/>
    <n v="1"/>
    <s v="4111/236"/>
    <x v="0"/>
    <x v="0"/>
    <s v="35/1 hh  6,0 m rakományrögzítő 11074"/>
    <n v="40"/>
    <n v="776.81"/>
    <n v="31072.399999999998"/>
    <n v="0"/>
    <s v="Ft"/>
    <n v="0"/>
    <n v="2000"/>
    <n v="1515"/>
    <n v="60600"/>
    <n v="3.06"/>
    <n v="1854.36"/>
    <x v="0"/>
    <n v="29527.600000000002"/>
    <s v="n"/>
    <m/>
    <s v=""/>
    <n v="0"/>
  </r>
  <r>
    <x v="606"/>
    <x v="228"/>
    <d v="2026-01-19T00:00:00"/>
    <x v="1"/>
    <d v="2026-01-19T00:00:00"/>
    <n v="1"/>
    <s v="2101/18535"/>
    <x v="6"/>
    <x v="0"/>
    <s v="Vizsgálati díj melléklet szerint"/>
    <n v="1"/>
    <n v="107160"/>
    <n v="107160"/>
    <n v="0"/>
    <s v="Ft"/>
    <n v="0"/>
    <n v="178600"/>
    <n v="178600"/>
    <n v="178600"/>
    <n v="10"/>
    <n v="17860"/>
    <x v="6"/>
    <n v="71440"/>
    <s v="i"/>
    <n v="1"/>
    <n v="1"/>
    <n v="0"/>
  </r>
  <r>
    <x v="607"/>
    <x v="54"/>
    <d v="2026-01-19T00:00:00"/>
    <x v="1"/>
    <d v="2026-01-19T00:00:00"/>
    <n v="1"/>
    <s v="221117/24062"/>
    <x v="18"/>
    <x v="0"/>
    <s v="2PK 4 1,573 m drótkötél kötélszívvel"/>
    <n v="1"/>
    <n v="1864"/>
    <n v="1864"/>
    <n v="0"/>
    <s v="Ft"/>
    <n v="0"/>
    <n v="1885"/>
    <n v="4535"/>
    <n v="4535"/>
    <n v="25.45"/>
    <n v="1154.1575"/>
    <x v="2"/>
    <n v="2671"/>
    <s v="i"/>
    <m/>
    <n v="1"/>
    <n v="0"/>
  </r>
  <r>
    <x v="607"/>
    <x v="54"/>
    <d v="2026-01-19T00:00:00"/>
    <x v="1"/>
    <d v="2026-01-19T00:00:00"/>
    <n v="1"/>
    <s v="221117/26691"/>
    <x v="18"/>
    <x v="0"/>
    <s v="2PK  2/3 0,5 m drótkötél kötélszívvel, átlátszó PVC bevonattal"/>
    <n v="40"/>
    <n v="1512"/>
    <n v="60480"/>
    <n v="0"/>
    <s v="Ft"/>
    <n v="0"/>
    <n v="2520"/>
    <n v="2610"/>
    <n v="104400"/>
    <n v="6.21"/>
    <n v="6483.24"/>
    <x v="2"/>
    <n v="43920"/>
    <s v="i"/>
    <m/>
    <n v="1"/>
    <n v="0"/>
  </r>
  <r>
    <x v="607"/>
    <x v="54"/>
    <d v="2026-01-19T00:00:00"/>
    <x v="1"/>
    <d v="2026-01-19T00:00:00"/>
    <n v="1"/>
    <s v="2102/24792"/>
    <x v="3"/>
    <x v="1"/>
    <s v="*M.106 Fuvar"/>
    <n v="1"/>
    <n v="3584"/>
    <n v="3584"/>
    <n v="0"/>
    <s v="Ft"/>
    <n v="0"/>
    <n v="3584"/>
    <n v="0"/>
    <n v="0"/>
    <n v="0"/>
    <n v="0"/>
    <x v="2"/>
    <n v="-3584"/>
    <s v="i"/>
    <m/>
    <n v="1"/>
    <n v="0"/>
  </r>
  <r>
    <x v="608"/>
    <x v="271"/>
    <d v="2026-01-16T00:00:00"/>
    <x v="1"/>
    <d v="2026-01-16T00:00:00"/>
    <n v="1"/>
    <s v="2101/18944"/>
    <x v="6"/>
    <x v="0"/>
    <s v="Vizsgálat visszahúzható tipusú zuhanásgátló"/>
    <n v="8"/>
    <n v="6144"/>
    <n v="49152"/>
    <n v="0"/>
    <s v="Ft"/>
    <n v="0"/>
    <n v="11870"/>
    <n v="11870"/>
    <n v="94960"/>
    <n v="10"/>
    <n v="9496"/>
    <x v="0"/>
    <n v="45808"/>
    <s v="i"/>
    <n v="1"/>
    <n v="1"/>
    <n v="0"/>
  </r>
  <r>
    <x v="608"/>
    <x v="271"/>
    <d v="2026-01-16T00:00:00"/>
    <x v="1"/>
    <d v="2026-01-16T00:00:00"/>
    <n v="1"/>
    <s v="2101/13348"/>
    <x v="6"/>
    <x v="0"/>
    <s v="Egyéni védőeszközök felülvizsgálata"/>
    <n v="2"/>
    <n v="2280"/>
    <n v="4560"/>
    <n v="0"/>
    <s v="Ft"/>
    <n v="0"/>
    <n v="4470"/>
    <n v="4470"/>
    <n v="8940"/>
    <n v="10"/>
    <n v="894"/>
    <x v="0"/>
    <n v="4380"/>
    <s v="i"/>
    <n v="1"/>
    <n v="1"/>
    <n v="0"/>
  </r>
  <r>
    <x v="609"/>
    <x v="272"/>
    <d v="2026-01-16T00:00:00"/>
    <x v="1"/>
    <d v="2026-01-16T00:00:00"/>
    <n v="1"/>
    <s v="2101/27378"/>
    <x v="6"/>
    <x v="0"/>
    <s v="T2 Teherpróba és vizsgálati díj melléklet szerint"/>
    <n v="1"/>
    <n v="300000"/>
    <n v="300000"/>
    <n v="0"/>
    <s v="Ft"/>
    <n v="0"/>
    <n v="500000"/>
    <n v="512080"/>
    <n v="512080"/>
    <n v="10.71"/>
    <n v="54843.768000000011"/>
    <x v="0"/>
    <n v="212080"/>
    <s v="n"/>
    <m/>
    <s v=""/>
    <n v="0"/>
  </r>
  <r>
    <x v="610"/>
    <x v="65"/>
    <d v="2026-01-16T00:00:00"/>
    <x v="1"/>
    <d v="2026-01-16T00:00:00"/>
    <n v="1"/>
    <s v="2153/773"/>
    <x v="2"/>
    <x v="0"/>
    <s v="KPV 80 kopásvédő 154257"/>
    <n v="2"/>
    <n v="806.53"/>
    <n v="1613.06"/>
    <n v="0"/>
    <s v="Ft"/>
    <n v="0"/>
    <n v="2110"/>
    <n v="2240"/>
    <n v="4480"/>
    <n v="7.03"/>
    <n v="314.94400000000002"/>
    <x v="8"/>
    <n v="2866.94"/>
    <s v="n"/>
    <m/>
    <s v=""/>
    <n v="0"/>
  </r>
  <r>
    <x v="610"/>
    <x v="65"/>
    <d v="2026-01-16T00:00:00"/>
    <x v="1"/>
    <d v="2026-01-16T00:00:00"/>
    <n v="1"/>
    <s v="2153/773"/>
    <x v="2"/>
    <x v="0"/>
    <s v="KPV 80 kopásvédő  154016"/>
    <n v="2"/>
    <n v="806.53"/>
    <n v="1613.06"/>
    <n v="0"/>
    <s v="Ft"/>
    <n v="0"/>
    <n v="2110"/>
    <n v="2240"/>
    <n v="4480"/>
    <n v="7.03"/>
    <n v="314.94400000000002"/>
    <x v="8"/>
    <n v="2866.94"/>
    <s v="n"/>
    <m/>
    <s v=""/>
    <n v="0"/>
  </r>
  <r>
    <x v="610"/>
    <x v="65"/>
    <d v="2026-01-16T00:00:00"/>
    <x v="1"/>
    <d v="2026-01-16T00:00:00"/>
    <n v="1"/>
    <s v="2104/982"/>
    <x v="5"/>
    <x v="1"/>
    <s v="Javítási rezsi óradíj 24493"/>
    <n v="0.25"/>
    <n v="7195.04"/>
    <n v="1798.76"/>
    <n v="0"/>
    <s v="Ft"/>
    <n v="0"/>
    <n v="12000"/>
    <n v="12000"/>
    <n v="3000"/>
    <n v="0"/>
    <n v="0"/>
    <x v="8"/>
    <n v="1201.24"/>
    <s v="n"/>
    <m/>
    <s v=""/>
    <n v="0"/>
  </r>
  <r>
    <x v="610"/>
    <x v="65"/>
    <d v="2026-01-16T00:00:00"/>
    <x v="1"/>
    <d v="2026-01-16T00:00:00"/>
    <n v="1"/>
    <s v="2104/982"/>
    <x v="5"/>
    <x v="1"/>
    <s v="Javítási rezsi óradíj 24490"/>
    <n v="0.25"/>
    <n v="7195.04"/>
    <n v="1798.76"/>
    <n v="0"/>
    <s v="Ft"/>
    <n v="0"/>
    <n v="12000"/>
    <n v="12000"/>
    <n v="3000"/>
    <n v="0"/>
    <n v="0"/>
    <x v="8"/>
    <n v="1201.24"/>
    <s v="n"/>
    <m/>
    <s v=""/>
    <n v="0"/>
  </r>
  <r>
    <x v="610"/>
    <x v="65"/>
    <d v="2026-01-16T00:00:00"/>
    <x v="1"/>
    <d v="2026-01-16T00:00:00"/>
    <n v="1"/>
    <s v="2104/982"/>
    <x v="5"/>
    <x v="1"/>
    <s v="Javítási rezsi óradíj 230122"/>
    <n v="1"/>
    <n v="7195.04"/>
    <n v="7195.04"/>
    <n v="0"/>
    <s v="Ft"/>
    <n v="0"/>
    <n v="12000"/>
    <n v="12000"/>
    <n v="12000"/>
    <n v="0"/>
    <n v="0"/>
    <x v="8"/>
    <n v="4804.96"/>
    <s v="n"/>
    <m/>
    <s v=""/>
    <n v="0"/>
  </r>
  <r>
    <x v="610"/>
    <x v="65"/>
    <d v="2026-01-16T00:00:00"/>
    <x v="1"/>
    <d v="2026-01-16T00:00:00"/>
    <n v="1"/>
    <s v="2104/982"/>
    <x v="5"/>
    <x v="1"/>
    <s v="Javítási rezsi óradíj 154257"/>
    <n v="0.25"/>
    <n v="7195.04"/>
    <n v="1798.76"/>
    <n v="0"/>
    <s v="Ft"/>
    <n v="0"/>
    <n v="12000"/>
    <n v="12000"/>
    <n v="3000"/>
    <n v="0"/>
    <n v="0"/>
    <x v="8"/>
    <n v="1201.24"/>
    <s v="n"/>
    <m/>
    <s v=""/>
    <n v="0"/>
  </r>
  <r>
    <x v="610"/>
    <x v="65"/>
    <d v="2026-01-16T00:00:00"/>
    <x v="1"/>
    <d v="2026-01-16T00:00:00"/>
    <n v="1"/>
    <s v="2104/982"/>
    <x v="5"/>
    <x v="1"/>
    <s v="Javítási rezsi óradíj 154016"/>
    <n v="1"/>
    <n v="7195.04"/>
    <n v="7195.04"/>
    <n v="0"/>
    <s v="Ft"/>
    <n v="0"/>
    <n v="12000"/>
    <n v="12000"/>
    <n v="12000"/>
    <n v="0"/>
    <n v="0"/>
    <x v="8"/>
    <n v="4804.96"/>
    <s v="n"/>
    <m/>
    <s v=""/>
    <n v="0"/>
  </r>
  <r>
    <x v="610"/>
    <x v="65"/>
    <d v="2026-01-16T00:00:00"/>
    <x v="1"/>
    <d v="2026-01-16T00:00:00"/>
    <n v="1"/>
    <s v="21213/1205"/>
    <x v="2"/>
    <x v="0"/>
    <s v="id 300   2,5 m füles heveder hozott fémszem E5913/2017 /A04447"/>
    <n v="1"/>
    <n v="1334.39"/>
    <n v="1334.39"/>
    <n v="0"/>
    <s v="Ft"/>
    <n v="0"/>
    <n v="6200"/>
    <n v="6200"/>
    <n v="6200"/>
    <n v="10"/>
    <n v="620"/>
    <x v="8"/>
    <n v="4865.6099999999997"/>
    <s v="n"/>
    <m/>
    <s v=""/>
    <n v="0"/>
  </r>
  <r>
    <x v="610"/>
    <x v="65"/>
    <d v="2026-01-16T00:00:00"/>
    <x v="1"/>
    <d v="2026-01-16T00:00:00"/>
    <n v="1"/>
    <s v="21213/1205"/>
    <x v="2"/>
    <x v="0"/>
    <s v="id 300   2,5 m füles heveder  hozott fémszem E5951/2017 /A04446"/>
    <n v="1"/>
    <n v="1334.39"/>
    <n v="1334.39"/>
    <n v="0"/>
    <s v="Ft"/>
    <n v="0"/>
    <n v="6200"/>
    <n v="6200"/>
    <n v="6200"/>
    <n v="10"/>
    <n v="620"/>
    <x v="8"/>
    <n v="4865.6099999999997"/>
    <s v="n"/>
    <m/>
    <s v=""/>
    <n v="0"/>
  </r>
  <r>
    <x v="610"/>
    <x v="65"/>
    <d v="2026-01-16T00:00:00"/>
    <x v="1"/>
    <d v="2026-01-16T00:00:00"/>
    <n v="1"/>
    <s v="21212/21688"/>
    <x v="2"/>
    <x v="0"/>
    <s v="id 200  2,57 m füles heveder 230122  /A04440-A04441"/>
    <n v="2"/>
    <n v="989.52"/>
    <n v="1979.04"/>
    <n v="0"/>
    <s v="Ft"/>
    <n v="0"/>
    <n v="4000"/>
    <n v="4000"/>
    <n v="8000"/>
    <n v="10"/>
    <n v="800"/>
    <x v="8"/>
    <n v="6020.96"/>
    <s v="n"/>
    <m/>
    <s v=""/>
    <n v="0"/>
  </r>
  <r>
    <x v="610"/>
    <x v="65"/>
    <d v="2026-01-16T00:00:00"/>
    <x v="1"/>
    <d v="2026-01-16T00:00:00"/>
    <n v="1"/>
    <s v="21212/95"/>
    <x v="2"/>
    <x v="0"/>
    <s v="id 200   1,5 m füles heveder 154257"/>
    <n v="2"/>
    <n v="613.38"/>
    <n v="1226.76"/>
    <n v="0"/>
    <s v="Ft"/>
    <n v="0"/>
    <n v="3000"/>
    <n v="3800"/>
    <n v="7600"/>
    <n v="10"/>
    <n v="760"/>
    <x v="8"/>
    <n v="6373.24"/>
    <s v="n"/>
    <m/>
    <s v=""/>
    <n v="0"/>
  </r>
  <r>
    <x v="610"/>
    <x v="65"/>
    <d v="2026-01-16T00:00:00"/>
    <x v="1"/>
    <d v="2026-01-16T00:00:00"/>
    <n v="1"/>
    <s v="21212/95"/>
    <x v="2"/>
    <x v="0"/>
    <s v="id 200   1,5 m füles heveder 154016"/>
    <n v="2"/>
    <n v="613.38"/>
    <n v="1226.76"/>
    <n v="0"/>
    <s v="Ft"/>
    <n v="0"/>
    <n v="3000"/>
    <n v="3800"/>
    <n v="7600"/>
    <n v="10"/>
    <n v="760"/>
    <x v="8"/>
    <n v="6373.24"/>
    <s v="n"/>
    <m/>
    <s v=""/>
    <n v="0"/>
  </r>
  <r>
    <x v="610"/>
    <x v="65"/>
    <d v="2026-01-16T00:00:00"/>
    <x v="1"/>
    <d v="2026-01-16T00:00:00"/>
    <n v="1"/>
    <s v="21211/17744"/>
    <x v="2"/>
    <x v="0"/>
    <s v="id 100  1,8 m füles heveder 24493 A04444-A04445"/>
    <n v="2"/>
    <n v="378.82"/>
    <n v="757.64"/>
    <n v="0"/>
    <s v="Ft"/>
    <n v="0"/>
    <n v="1600"/>
    <n v="3500"/>
    <n v="7000"/>
    <n v="10"/>
    <n v="700"/>
    <x v="8"/>
    <n v="6242.36"/>
    <s v="n"/>
    <m/>
    <s v=""/>
    <n v="0"/>
  </r>
  <r>
    <x v="610"/>
    <x v="65"/>
    <d v="2026-01-16T00:00:00"/>
    <x v="1"/>
    <d v="2026-01-16T00:00:00"/>
    <n v="1"/>
    <s v="21211/17744"/>
    <x v="2"/>
    <x v="0"/>
    <s v="id 100  1,8 m füles heveder 24490 /A04442-A04443"/>
    <n v="2"/>
    <n v="378.82"/>
    <n v="757.64"/>
    <n v="0"/>
    <s v="Ft"/>
    <n v="0"/>
    <n v="1600"/>
    <n v="3500"/>
    <n v="7000"/>
    <n v="10"/>
    <n v="700"/>
    <x v="8"/>
    <n v="6242.36"/>
    <s v="n"/>
    <m/>
    <s v=""/>
    <n v="0"/>
  </r>
  <r>
    <x v="610"/>
    <x v="65"/>
    <d v="2026-01-16T00:00:00"/>
    <x v="1"/>
    <d v="2026-01-16T00:00:00"/>
    <n v="1"/>
    <s v="2317/636"/>
    <x v="1"/>
    <x v="0"/>
    <s v="8,0 biztosító lemez  154016"/>
    <n v="1"/>
    <n v="169.09"/>
    <n v="169.09"/>
    <n v="0"/>
    <s v="Ft"/>
    <n v="0"/>
    <n v="890"/>
    <n v="890"/>
    <n v="890"/>
    <n v="5"/>
    <n v="44.5"/>
    <x v="8"/>
    <n v="720.91"/>
    <s v="n"/>
    <m/>
    <s v=""/>
    <n v="0"/>
  </r>
  <r>
    <x v="610"/>
    <x v="65"/>
    <d v="2026-01-16T00:00:00"/>
    <x v="1"/>
    <d v="2026-01-16T00:00:00"/>
    <n v="1"/>
    <s v="2102/2431"/>
    <x v="3"/>
    <x v="1"/>
    <s v="*V.18 Fuvar visszaszállítás"/>
    <n v="1"/>
    <n v="3174"/>
    <n v="3174"/>
    <n v="0"/>
    <s v="Ft"/>
    <n v="0"/>
    <n v="3174"/>
    <n v="3000"/>
    <n v="3000"/>
    <n v="0"/>
    <n v="0"/>
    <x v="8"/>
    <n v="-174"/>
    <s v="n"/>
    <m/>
    <s v=""/>
    <n v="0"/>
  </r>
  <r>
    <x v="611"/>
    <x v="10"/>
    <d v="2026-01-16T00:00:00"/>
    <x v="1"/>
    <d v="2026-01-14T00:00:00"/>
    <n v="1"/>
    <s v="2101/27391"/>
    <x v="6"/>
    <x v="0"/>
    <s v="T15 Teherpróba és vizsgálati díj melléklet szerint"/>
    <n v="1"/>
    <n v="5880"/>
    <n v="5880"/>
    <n v="0"/>
    <s v="Ft"/>
    <n v="0"/>
    <n v="9800"/>
    <n v="9800"/>
    <n v="9800"/>
    <n v="10"/>
    <n v="980"/>
    <x v="0"/>
    <n v="3920"/>
    <s v="i"/>
    <m/>
    <n v="1"/>
    <n v="0"/>
  </r>
  <r>
    <x v="611"/>
    <x v="10"/>
    <d v="2026-01-16T00:00:00"/>
    <x v="1"/>
    <d v="2026-01-14T00:00:00"/>
    <n v="1"/>
    <s v="2317/567"/>
    <x v="1"/>
    <x v="0"/>
    <s v="234 ágú  adattábla"/>
    <n v="1"/>
    <n v="243.64"/>
    <n v="243.64"/>
    <n v="0"/>
    <s v="Ft"/>
    <n v="0"/>
    <n v="1485"/>
    <n v="1485"/>
    <n v="1485"/>
    <n v="5"/>
    <n v="74.25"/>
    <x v="0"/>
    <n v="1241.3600000000001"/>
    <s v="i"/>
    <m/>
    <n v="1"/>
    <n v="0"/>
  </r>
  <r>
    <x v="612"/>
    <x v="187"/>
    <d v="2026-01-16T00:00:00"/>
    <x v="1"/>
    <d v="2026-01-16T00:00:00"/>
    <n v="1"/>
    <s v="21212/99"/>
    <x v="2"/>
    <x v="0"/>
    <s v="id 200   4,0 m füles heveder"/>
    <n v="8"/>
    <n v="1124.28"/>
    <n v="8994.24"/>
    <n v="0"/>
    <s v="Ft"/>
    <n v="0"/>
    <n v="5000"/>
    <n v="5000"/>
    <n v="40000"/>
    <n v="10"/>
    <n v="4000"/>
    <x v="9"/>
    <n v="31005.760000000002"/>
    <s v="i"/>
    <m/>
    <n v="1"/>
    <n v="0"/>
  </r>
  <r>
    <x v="612"/>
    <x v="187"/>
    <d v="2026-01-16T00:00:00"/>
    <x v="1"/>
    <d v="2026-01-16T00:00:00"/>
    <n v="1"/>
    <s v="21211/90"/>
    <x v="2"/>
    <x v="0"/>
    <s v="id 100   4,0 m füles heveder"/>
    <n v="8"/>
    <n v="674.86"/>
    <n v="5398.88"/>
    <n v="0"/>
    <s v="Ft"/>
    <n v="0"/>
    <n v="2800"/>
    <n v="2800"/>
    <n v="22400"/>
    <n v="10"/>
    <n v="2240"/>
    <x v="9"/>
    <n v="17001.12"/>
    <s v="i"/>
    <m/>
    <n v="1"/>
    <n v="0"/>
  </r>
  <r>
    <x v="613"/>
    <x v="187"/>
    <d v="2026-01-16T00:00:00"/>
    <x v="1"/>
    <d v="2026-01-16T00:00:00"/>
    <n v="1"/>
    <s v="21212/97"/>
    <x v="2"/>
    <x v="0"/>
    <s v="id 200   2,0 m füles heveder Ök"/>
    <n v="-8"/>
    <n v="-614.48"/>
    <n v="4915.84"/>
    <n v="0"/>
    <s v="Ft"/>
    <n v="0"/>
    <n v="3000"/>
    <n v="-3000"/>
    <n v="-24000"/>
    <n v="10"/>
    <n v="-2400"/>
    <x v="9"/>
    <n v="-19084.16"/>
    <s v="n"/>
    <m/>
    <s v=""/>
    <n v="0"/>
  </r>
  <r>
    <x v="613"/>
    <x v="187"/>
    <d v="2026-01-16T00:00:00"/>
    <x v="1"/>
    <d v="2026-01-16T00:00:00"/>
    <n v="1"/>
    <s v="21211/90"/>
    <x v="2"/>
    <x v="0"/>
    <s v="id 100   4,0 m füles heveder"/>
    <n v="-8"/>
    <n v="-674.86"/>
    <n v="5398.88"/>
    <n v="0"/>
    <s v="Ft"/>
    <n v="0"/>
    <n v="2800"/>
    <n v="-2800"/>
    <n v="-22400"/>
    <n v="10"/>
    <n v="-2240"/>
    <x v="9"/>
    <n v="-17001.12"/>
    <s v="n"/>
    <m/>
    <s v=""/>
    <n v="0"/>
  </r>
  <r>
    <x v="614"/>
    <x v="187"/>
    <d v="2026-01-16T00:00:00"/>
    <x v="1"/>
    <d v="2026-01-16T00:00:00"/>
    <n v="1"/>
    <s v="21212/97"/>
    <x v="2"/>
    <x v="0"/>
    <s v="id 200   2,0 m füles heveder Ök"/>
    <n v="8"/>
    <n v="614.48"/>
    <n v="4915.84"/>
    <n v="0"/>
    <s v="Ft"/>
    <n v="0"/>
    <n v="3000"/>
    <n v="3000"/>
    <n v="24000"/>
    <n v="10"/>
    <n v="2400"/>
    <x v="9"/>
    <n v="19084.16"/>
    <s v="n"/>
    <m/>
    <s v=""/>
    <n v="0"/>
  </r>
  <r>
    <x v="614"/>
    <x v="187"/>
    <d v="2026-01-16T00:00:00"/>
    <x v="1"/>
    <d v="2026-01-16T00:00:00"/>
    <n v="1"/>
    <s v="21211/90"/>
    <x v="2"/>
    <x v="0"/>
    <s v="id 100   4,0 m füles heveder"/>
    <n v="8"/>
    <n v="674.86"/>
    <n v="5398.88"/>
    <n v="0"/>
    <s v="Ft"/>
    <n v="0"/>
    <n v="2800"/>
    <n v="2800"/>
    <n v="22400"/>
    <n v="10"/>
    <n v="2240"/>
    <x v="9"/>
    <n v="17001.12"/>
    <s v="n"/>
    <m/>
    <s v=""/>
    <n v="0"/>
  </r>
  <r>
    <x v="615"/>
    <x v="135"/>
    <d v="2026-01-16T00:00:00"/>
    <x v="1"/>
    <d v="2026-01-14T00:00:00"/>
    <n v="1"/>
    <s v="2101/16446"/>
    <x v="6"/>
    <x v="0"/>
    <s v="Vizsgálati díj melléklet szerint"/>
    <n v="1"/>
    <n v="158520"/>
    <n v="158520"/>
    <n v="0"/>
    <s v="Ft"/>
    <n v="0"/>
    <n v="264200"/>
    <n v="264200"/>
    <n v="264200"/>
    <n v="10"/>
    <n v="26420"/>
    <x v="6"/>
    <n v="105680"/>
    <s v="i"/>
    <n v="1"/>
    <n v="1"/>
    <n v="0"/>
  </r>
  <r>
    <x v="615"/>
    <x v="135"/>
    <d v="2026-01-16T00:00:00"/>
    <x v="1"/>
    <d v="2026-01-14T00:00:00"/>
    <n v="1"/>
    <s v="2103/11899"/>
    <x v="14"/>
    <x v="1"/>
    <s v="Kiszállási díj (82kmx250.-Ft)"/>
    <n v="1"/>
    <n v="12300"/>
    <n v="12300"/>
    <n v="0"/>
    <s v="Ft"/>
    <n v="0"/>
    <n v="20500"/>
    <n v="20500"/>
    <n v="20500"/>
    <n v="0"/>
    <n v="0"/>
    <x v="6"/>
    <n v="8200"/>
    <s v="i"/>
    <n v="1"/>
    <n v="1"/>
    <n v="0"/>
  </r>
  <r>
    <x v="616"/>
    <x v="149"/>
    <d v="2026-01-16T00:00:00"/>
    <x v="1"/>
    <d v="2026-01-20T00:00:00"/>
    <n v="1"/>
    <s v="21114/34"/>
    <x v="2"/>
    <x v="0"/>
    <s v="irs 40  1,0/2 m körkötél"/>
    <n v="4"/>
    <n v="787.24"/>
    <n v="3148.96"/>
    <n v="2.42"/>
    <s v="EUR"/>
    <n v="384.41"/>
    <n v="4000"/>
    <n v="930.27"/>
    <n v="3721.08"/>
    <n v="0"/>
    <n v="0"/>
    <x v="13"/>
    <n v="572.11999999999989"/>
    <s v="i"/>
    <n v="1"/>
    <n v="1"/>
    <n v="9.68"/>
  </r>
  <r>
    <x v="616"/>
    <x v="149"/>
    <d v="2026-01-16T00:00:00"/>
    <x v="1"/>
    <d v="2026-01-20T00:00:00"/>
    <n v="1"/>
    <s v="21114/39"/>
    <x v="2"/>
    <x v="0"/>
    <s v="irs 40   4,0/8 m körkötél"/>
    <n v="8"/>
    <n v="2737.99"/>
    <n v="21903.919999999998"/>
    <n v="8.5399999999999991"/>
    <s v="EUR"/>
    <n v="384.41"/>
    <n v="11200"/>
    <n v="3282.86"/>
    <n v="26262.880000000001"/>
    <n v="0"/>
    <n v="0"/>
    <x v="13"/>
    <n v="4358.9600000000028"/>
    <s v="i"/>
    <n v="1"/>
    <n v="1"/>
    <n v="68.319999999999993"/>
  </r>
  <r>
    <x v="616"/>
    <x v="149"/>
    <d v="2026-01-16T00:00:00"/>
    <x v="1"/>
    <d v="2026-01-20T00:00:00"/>
    <n v="1"/>
    <s v="21114/36"/>
    <x v="2"/>
    <x v="0"/>
    <s v="irs 40   2,0/4 m körkötél"/>
    <n v="4"/>
    <n v="1414.54"/>
    <n v="5658.16"/>
    <n v="4.4400000000000004"/>
    <s v="EUR"/>
    <n v="384.41"/>
    <n v="6400"/>
    <n v="1706.78"/>
    <n v="6827.12"/>
    <n v="0"/>
    <n v="0"/>
    <x v="13"/>
    <n v="1168.96"/>
    <s v="i"/>
    <n v="1"/>
    <n v="1"/>
    <n v="17.760000000000002"/>
  </r>
  <r>
    <x v="616"/>
    <x v="149"/>
    <d v="2026-01-16T00:00:00"/>
    <x v="1"/>
    <d v="2026-01-20T00:00:00"/>
    <n v="1"/>
    <s v="21113/31"/>
    <x v="2"/>
    <x v="0"/>
    <s v="irs 30  6,0/12 m körkötél"/>
    <n v="12"/>
    <n v="2936.18"/>
    <n v="35234.159999999996"/>
    <n v="9.17"/>
    <s v="EUR"/>
    <n v="384.41"/>
    <n v="15500"/>
    <n v="3525.04"/>
    <n v="42300.479999999996"/>
    <n v="0"/>
    <n v="0"/>
    <x v="13"/>
    <n v="7066.32"/>
    <s v="i"/>
    <n v="1"/>
    <n v="1"/>
    <n v="110.03999999999999"/>
  </r>
  <r>
    <x v="616"/>
    <x v="149"/>
    <d v="2026-01-16T00:00:00"/>
    <x v="1"/>
    <d v="2026-01-20T00:00:00"/>
    <n v="1"/>
    <s v="21113/24"/>
    <x v="2"/>
    <x v="0"/>
    <s v="irs 30  1,0/2 m körkötél"/>
    <n v="35"/>
    <n v="552.94000000000005"/>
    <n v="19352.900000000001"/>
    <n v="1.75"/>
    <s v="EUR"/>
    <n v="384.41"/>
    <n v="3500"/>
    <n v="672.72"/>
    <n v="23545.200000000001"/>
    <n v="0"/>
    <n v="0"/>
    <x v="13"/>
    <n v="4192.2999999999993"/>
    <s v="i"/>
    <n v="1"/>
    <n v="1"/>
    <n v="61.25"/>
  </r>
  <r>
    <x v="616"/>
    <x v="149"/>
    <d v="2026-01-16T00:00:00"/>
    <x v="1"/>
    <d v="2026-01-20T00:00:00"/>
    <n v="1"/>
    <s v="21113/29"/>
    <x v="2"/>
    <x v="0"/>
    <s v="irs 30   4,0/8 m körkötél"/>
    <n v="24"/>
    <n v="1972.42"/>
    <n v="47338.080000000002"/>
    <n v="6.27"/>
    <s v="EUR"/>
    <n v="384.41"/>
    <n v="9500"/>
    <n v="2410.25"/>
    <n v="57846"/>
    <n v="0"/>
    <n v="0"/>
    <x v="13"/>
    <n v="10507.919999999998"/>
    <s v="i"/>
    <n v="1"/>
    <n v="1"/>
    <n v="150.47999999999999"/>
  </r>
  <r>
    <x v="616"/>
    <x v="149"/>
    <d v="2026-01-16T00:00:00"/>
    <x v="1"/>
    <d v="2026-01-20T00:00:00"/>
    <n v="1"/>
    <s v="21113/28"/>
    <x v="2"/>
    <x v="0"/>
    <s v="irs 30   3,0/6 m körkötél"/>
    <n v="36"/>
    <n v="1537.05"/>
    <n v="55333.799999999996"/>
    <n v="4.79"/>
    <s v="EUR"/>
    <n v="384.41"/>
    <n v="7500"/>
    <n v="1841.32"/>
    <n v="66287.520000000004"/>
    <n v="0"/>
    <n v="0"/>
    <x v="13"/>
    <n v="10953.720000000008"/>
    <s v="i"/>
    <n v="1"/>
    <n v="1"/>
    <n v="172.44"/>
  </r>
  <r>
    <x v="616"/>
    <x v="149"/>
    <d v="2026-01-16T00:00:00"/>
    <x v="1"/>
    <d v="2026-01-20T00:00:00"/>
    <n v="1"/>
    <s v="21113/26"/>
    <x v="2"/>
    <x v="0"/>
    <s v="irs 30   2,0/4 m körkötél"/>
    <n v="20"/>
    <n v="1079.97"/>
    <n v="21599.4"/>
    <n v="3.31"/>
    <s v="EUR"/>
    <n v="384.41"/>
    <n v="5500"/>
    <n v="1272.4000000000001"/>
    <n v="25448"/>
    <n v="0"/>
    <n v="0"/>
    <x v="13"/>
    <n v="3848.5999999999985"/>
    <s v="i"/>
    <n v="1"/>
    <n v="1"/>
    <n v="66.2"/>
  </r>
  <r>
    <x v="616"/>
    <x v="149"/>
    <d v="2026-01-16T00:00:00"/>
    <x v="1"/>
    <d v="2026-01-20T00:00:00"/>
    <n v="1"/>
    <s v="21112/17"/>
    <x v="2"/>
    <x v="0"/>
    <s v="irs 20  3,0/6  m körkötél"/>
    <n v="30"/>
    <n v="1200.5899999999999"/>
    <n v="36017.699999999997"/>
    <n v="3.78"/>
    <s v="EUR"/>
    <n v="384.41"/>
    <n v="5800"/>
    <n v="1453.07"/>
    <n v="43592.1"/>
    <n v="0"/>
    <n v="0"/>
    <x v="13"/>
    <n v="7574.4000000000015"/>
    <s v="i"/>
    <n v="1"/>
    <n v="1"/>
    <n v="113.39999999999999"/>
  </r>
  <r>
    <x v="616"/>
    <x v="149"/>
    <d v="2026-01-16T00:00:00"/>
    <x v="1"/>
    <d v="2026-01-20T00:00:00"/>
    <n v="1"/>
    <s v="21112/15"/>
    <x v="2"/>
    <x v="0"/>
    <s v="irs 20  2,0/4  m körkötél"/>
    <n v="27"/>
    <n v="853.1"/>
    <n v="23033.7"/>
    <n v="2.5"/>
    <s v="EUR"/>
    <n v="384.41"/>
    <n v="4200"/>
    <n v="961.03"/>
    <n v="25947.809999999998"/>
    <n v="0"/>
    <n v="0"/>
    <x v="13"/>
    <n v="2914.1099999999969"/>
    <s v="i"/>
    <n v="1"/>
    <n v="1"/>
    <n v="67.5"/>
  </r>
  <r>
    <x v="616"/>
    <x v="149"/>
    <d v="2026-01-16T00:00:00"/>
    <x v="1"/>
    <d v="2026-01-20T00:00:00"/>
    <n v="1"/>
    <s v="21112/18"/>
    <x v="2"/>
    <x v="0"/>
    <s v="irs 20   4,0/8  m körkötél"/>
    <n v="20"/>
    <n v="1625.68"/>
    <n v="32513.600000000002"/>
    <n v="4.87"/>
    <s v="EUR"/>
    <n v="384.41"/>
    <n v="7400"/>
    <n v="1872.08"/>
    <n v="37441.599999999999"/>
    <n v="0"/>
    <n v="0"/>
    <x v="13"/>
    <n v="4927.9999999999964"/>
    <s v="i"/>
    <n v="1"/>
    <n v="1"/>
    <n v="97.4"/>
  </r>
  <r>
    <x v="616"/>
    <x v="149"/>
    <d v="2026-01-16T00:00:00"/>
    <x v="1"/>
    <d v="2026-01-20T00:00:00"/>
    <n v="1"/>
    <s v="21112/13"/>
    <x v="2"/>
    <x v="0"/>
    <s v="irs 20   1,0/2  m körkötél"/>
    <n v="50"/>
    <n v="424.69"/>
    <n v="21234.5"/>
    <n v="1.32"/>
    <s v="EUR"/>
    <n v="384.41"/>
    <n v="2600"/>
    <n v="507.42"/>
    <n v="25371"/>
    <n v="0"/>
    <n v="0"/>
    <x v="13"/>
    <n v="4136.5"/>
    <s v="i"/>
    <n v="1"/>
    <n v="1"/>
    <n v="66"/>
  </r>
  <r>
    <x v="616"/>
    <x v="149"/>
    <d v="2026-01-16T00:00:00"/>
    <x v="1"/>
    <d v="2026-01-20T00:00:00"/>
    <n v="1"/>
    <s v="21111/6"/>
    <x v="2"/>
    <x v="0"/>
    <s v="irs 10  3,0/6  m körkötél"/>
    <n v="30"/>
    <n v="837.51"/>
    <n v="25125.3"/>
    <n v="2.4300000000000002"/>
    <s v="EUR"/>
    <n v="384.41"/>
    <n v="3700"/>
    <n v="934.12"/>
    <n v="28023.599999999999"/>
    <n v="0"/>
    <n v="0"/>
    <x v="13"/>
    <n v="2898.2999999999993"/>
    <s v="i"/>
    <n v="1"/>
    <n v="1"/>
    <n v="72.900000000000006"/>
  </r>
  <r>
    <x v="616"/>
    <x v="149"/>
    <d v="2026-01-16T00:00:00"/>
    <x v="1"/>
    <d v="2026-01-20T00:00:00"/>
    <n v="1"/>
    <s v="21111/3"/>
    <x v="2"/>
    <x v="0"/>
    <s v="irs 10  1,5/3  m körkötél"/>
    <n v="40"/>
    <n v="383.14"/>
    <n v="15325.599999999999"/>
    <n v="1.23"/>
    <s v="EUR"/>
    <n v="384.41"/>
    <n v="2200"/>
    <n v="472.82"/>
    <n v="18912.8"/>
    <n v="0"/>
    <n v="0"/>
    <x v="13"/>
    <n v="3587.2000000000007"/>
    <s v="i"/>
    <n v="1"/>
    <n v="1"/>
    <n v="49.2"/>
  </r>
  <r>
    <x v="616"/>
    <x v="149"/>
    <d v="2026-01-16T00:00:00"/>
    <x v="1"/>
    <d v="2026-01-20T00:00:00"/>
    <n v="1"/>
    <s v="21111/2"/>
    <x v="2"/>
    <x v="0"/>
    <s v="irs 10  1,0/2  m körkötél"/>
    <n v="60"/>
    <n v="297.77999999999997"/>
    <n v="17866.8"/>
    <n v="0.87"/>
    <s v="EUR"/>
    <n v="384.41"/>
    <n v="1700"/>
    <n v="334.44"/>
    <n v="20066.400000000001"/>
    <n v="0"/>
    <n v="0"/>
    <x v="13"/>
    <n v="2199.6000000000022"/>
    <s v="i"/>
    <n v="1"/>
    <n v="1"/>
    <n v="52.2"/>
  </r>
  <r>
    <x v="616"/>
    <x v="149"/>
    <d v="2026-01-16T00:00:00"/>
    <x v="1"/>
    <d v="2026-01-20T00:00:00"/>
    <n v="1"/>
    <s v="21213/108"/>
    <x v="2"/>
    <x v="0"/>
    <s v="id 300   4,0 m füles heveder"/>
    <n v="48"/>
    <n v="1649.9"/>
    <n v="79195.200000000012"/>
    <n v="5.3"/>
    <s v="EUR"/>
    <n v="384.41"/>
    <n v="7800"/>
    <n v="2037.37"/>
    <n v="97793.76"/>
    <n v="0"/>
    <n v="0"/>
    <x v="13"/>
    <n v="18598.559999999983"/>
    <s v="i"/>
    <n v="1"/>
    <n v="1"/>
    <n v="254.39999999999998"/>
  </r>
  <r>
    <x v="616"/>
    <x v="149"/>
    <d v="2026-01-16T00:00:00"/>
    <x v="1"/>
    <d v="2026-01-20T00:00:00"/>
    <n v="1"/>
    <s v="21212/103"/>
    <x v="2"/>
    <x v="0"/>
    <s v="id 200  8,0 m füles heveder"/>
    <n v="10"/>
    <n v="2036.83"/>
    <n v="20368.3"/>
    <n v="6.56"/>
    <s v="EUR"/>
    <n v="384.41"/>
    <n v="10000"/>
    <n v="2521.73"/>
    <n v="25217.3"/>
    <n v="0"/>
    <n v="0"/>
    <x v="13"/>
    <n v="4849"/>
    <s v="i"/>
    <n v="1"/>
    <n v="1"/>
    <n v="65.599999999999994"/>
  </r>
  <r>
    <x v="616"/>
    <x v="149"/>
    <d v="2026-01-16T00:00:00"/>
    <x v="1"/>
    <d v="2026-01-20T00:00:00"/>
    <n v="1"/>
    <s v="21212/99"/>
    <x v="2"/>
    <x v="0"/>
    <s v="id 200   4,0 m füles heveder"/>
    <n v="60"/>
    <n v="1124.28"/>
    <n v="67456.800000000003"/>
    <n v="3.47"/>
    <s v="EUR"/>
    <n v="384.41"/>
    <n v="5000"/>
    <n v="1333.9"/>
    <n v="80034"/>
    <n v="0"/>
    <n v="0"/>
    <x v="13"/>
    <n v="12577.199999999997"/>
    <s v="i"/>
    <n v="1"/>
    <n v="1"/>
    <n v="208.20000000000002"/>
  </r>
  <r>
    <x v="616"/>
    <x v="149"/>
    <d v="2026-01-16T00:00:00"/>
    <x v="1"/>
    <d v="2026-01-20T00:00:00"/>
    <n v="1"/>
    <s v="21212/94"/>
    <x v="2"/>
    <x v="0"/>
    <s v="id 200   1,0 m füles heveder"/>
    <n v="40"/>
    <n v="398.56"/>
    <n v="15942.4"/>
    <n v="1.17"/>
    <s v="EUR"/>
    <n v="384.41"/>
    <n v="2000"/>
    <n v="449.76"/>
    <n v="17990.400000000001"/>
    <n v="0"/>
    <n v="0"/>
    <x v="13"/>
    <n v="2048.0000000000018"/>
    <s v="i"/>
    <n v="1"/>
    <n v="1"/>
    <n v="46.8"/>
  </r>
  <r>
    <x v="616"/>
    <x v="149"/>
    <d v="2026-01-16T00:00:00"/>
    <x v="1"/>
    <d v="2026-01-20T00:00:00"/>
    <n v="1"/>
    <s v="21211/89"/>
    <x v="2"/>
    <x v="0"/>
    <s v="id 100   3,0 m füles heveder"/>
    <n v="40"/>
    <n v="486.93"/>
    <n v="19477.2"/>
    <n v="1.5"/>
    <s v="EUR"/>
    <n v="384.41"/>
    <n v="2200"/>
    <n v="576.62"/>
    <n v="23064.799999999999"/>
    <n v="0"/>
    <n v="0"/>
    <x v="13"/>
    <n v="3587.5999999999985"/>
    <s v="i"/>
    <n v="1"/>
    <n v="1"/>
    <n v="60"/>
  </r>
  <r>
    <x v="616"/>
    <x v="149"/>
    <d v="2026-01-16T00:00:00"/>
    <x v="1"/>
    <d v="2026-01-20T00:00:00"/>
    <n v="1"/>
    <s v="21211/86"/>
    <x v="2"/>
    <x v="0"/>
    <s v="id 100   1,0 m füles heveder"/>
    <n v="80"/>
    <n v="217.79"/>
    <n v="17423.2"/>
    <n v="0.7"/>
    <s v="EUR"/>
    <n v="384.41"/>
    <n v="1000"/>
    <n v="269.08999999999997"/>
    <n v="21527.199999999997"/>
    <n v="0"/>
    <n v="0"/>
    <x v="13"/>
    <n v="4103.9999999999964"/>
    <s v="i"/>
    <n v="1"/>
    <n v="1"/>
    <n v="56"/>
  </r>
  <r>
    <x v="616"/>
    <x v="149"/>
    <d v="2026-01-16T00:00:00"/>
    <x v="1"/>
    <d v="2026-01-20T00:00:00"/>
    <n v="1"/>
    <s v="2102/1022"/>
    <x v="3"/>
    <x v="1"/>
    <s v="Csomagolási díj"/>
    <n v="3"/>
    <n v="1900"/>
    <n v="5700"/>
    <n v="6"/>
    <s v="EUR"/>
    <n v="384.41"/>
    <n v="3500"/>
    <n v="2306.46"/>
    <n v="6919.38"/>
    <n v="0"/>
    <n v="0"/>
    <x v="13"/>
    <n v="1219.3800000000001"/>
    <s v="i"/>
    <n v="1"/>
    <n v="1"/>
    <n v="18"/>
  </r>
  <r>
    <x v="616"/>
    <x v="149"/>
    <d v="2026-01-16T00:00:00"/>
    <x v="1"/>
    <d v="2026-01-20T00:00:00"/>
    <n v="1"/>
    <s v="4111/9659"/>
    <x v="0"/>
    <x v="0"/>
    <s v="75/5 hh  10 m rakományrögzítő"/>
    <n v="20"/>
    <n v="4792.5200000000004"/>
    <n v="95850.400000000009"/>
    <n v="15.31"/>
    <s v="EUR"/>
    <n v="384.41"/>
    <n v="16095"/>
    <n v="5885.32"/>
    <n v="117706.4"/>
    <n v="0"/>
    <n v="0"/>
    <x v="13"/>
    <n v="21855.999999999985"/>
    <s v="i"/>
    <n v="1"/>
    <n v="1"/>
    <n v="306.2"/>
  </r>
  <r>
    <x v="616"/>
    <x v="149"/>
    <d v="2026-01-16T00:00:00"/>
    <x v="1"/>
    <d v="2026-01-20T00:00:00"/>
    <n v="1"/>
    <s v="4111/274"/>
    <x v="0"/>
    <x v="0"/>
    <s v="50/2,5 hh  8,0 m rakományrögzítő"/>
    <n v="100"/>
    <n v="1682.88"/>
    <n v="168288"/>
    <n v="5.0199999999999996"/>
    <s v="EUR"/>
    <n v="384.41"/>
    <n v="4800"/>
    <n v="1929.74"/>
    <n v="192974"/>
    <n v="0"/>
    <n v="0"/>
    <x v="13"/>
    <n v="24686"/>
    <s v="i"/>
    <n v="1"/>
    <n v="1"/>
    <n v="501.99999999999994"/>
  </r>
  <r>
    <x v="616"/>
    <x v="149"/>
    <d v="2026-01-16T00:00:00"/>
    <x v="1"/>
    <d v="2026-01-20T00:00:00"/>
    <n v="1"/>
    <s v="4111/219"/>
    <x v="0"/>
    <x v="0"/>
    <s v="50/2 hh 8 m rakományrögzítő 26188"/>
    <n v="50"/>
    <n v="1478.09"/>
    <n v="73904.5"/>
    <n v="4.5599999999999996"/>
    <s v="EUR"/>
    <n v="384.41"/>
    <n v="4500"/>
    <n v="1752.91"/>
    <n v="87645.5"/>
    <n v="0"/>
    <n v="0"/>
    <x v="13"/>
    <n v="13741"/>
    <s v="i"/>
    <n v="1"/>
    <n v="1"/>
    <n v="227.99999999999997"/>
  </r>
  <r>
    <x v="616"/>
    <x v="149"/>
    <d v="2026-01-16T00:00:00"/>
    <x v="1"/>
    <d v="2026-01-20T00:00:00"/>
    <n v="1"/>
    <s v="4111/256"/>
    <x v="0"/>
    <x v="0"/>
    <s v="50/2 hh  10 m rakományrögzítő 11077"/>
    <n v="100"/>
    <n v="2165.5100000000002"/>
    <n v="216551.00000000003"/>
    <n v="4.99"/>
    <s v="EUR"/>
    <n v="384.41"/>
    <n v="4800"/>
    <n v="1918.21"/>
    <n v="191821"/>
    <n v="0"/>
    <n v="0"/>
    <x v="13"/>
    <n v="-24730.000000000029"/>
    <s v="i"/>
    <n v="1"/>
    <n v="1"/>
    <n v="499"/>
  </r>
  <r>
    <x v="616"/>
    <x v="149"/>
    <d v="2026-01-16T00:00:00"/>
    <x v="1"/>
    <d v="2026-01-20T00:00:00"/>
    <n v="1"/>
    <s v="4111/236"/>
    <x v="0"/>
    <x v="0"/>
    <s v="35/1 hh  6,0 m rakományrögzítő 11074"/>
    <n v="200"/>
    <n v="776.81"/>
    <n v="155362"/>
    <n v="2.33"/>
    <s v="EUR"/>
    <n v="384.41"/>
    <n v="2000"/>
    <n v="895.68"/>
    <n v="179136"/>
    <n v="0"/>
    <n v="0"/>
    <x v="13"/>
    <n v="23774"/>
    <s v="i"/>
    <n v="1"/>
    <n v="1"/>
    <n v="466"/>
  </r>
  <r>
    <x v="616"/>
    <x v="149"/>
    <d v="2026-01-16T00:00:00"/>
    <x v="1"/>
    <d v="2026-01-20T00:00:00"/>
    <n v="1"/>
    <s v="4111/12991"/>
    <x v="0"/>
    <x v="0"/>
    <s v="25/0,25  4,0 m csatos TOP"/>
    <n v="200"/>
    <n v="165.83"/>
    <n v="33166"/>
    <n v="0.53"/>
    <s v="EUR"/>
    <n v="384.41"/>
    <n v="700"/>
    <n v="203.74"/>
    <n v="40748"/>
    <n v="0"/>
    <n v="0"/>
    <x v="13"/>
    <n v="7582"/>
    <s v="i"/>
    <n v="1"/>
    <n v="1"/>
    <n v="106"/>
  </r>
  <r>
    <x v="617"/>
    <x v="149"/>
    <d v="2026-01-16T00:00:00"/>
    <x v="1"/>
    <d v="2026-01-20T00:00:00"/>
    <n v="1"/>
    <s v="13113/545"/>
    <x v="7"/>
    <x v="0"/>
    <s v="OCS-A-5 darumérleg 5000 kg"/>
    <n v="2"/>
    <n v="78855.55"/>
    <n v="157711.1"/>
    <n v="232.48"/>
    <s v="EUR"/>
    <n v="384.41"/>
    <n v="386440"/>
    <n v="89367.63"/>
    <n v="178735.26"/>
    <n v="0"/>
    <n v="0"/>
    <x v="13"/>
    <n v="21024.160000000003"/>
    <s v="i"/>
    <n v="1"/>
    <n v="1"/>
    <n v="464.96"/>
  </r>
  <r>
    <x v="617"/>
    <x v="149"/>
    <d v="2026-01-16T00:00:00"/>
    <x v="1"/>
    <d v="2026-01-20T00:00:00"/>
    <n v="1"/>
    <s v="13113/10171"/>
    <x v="7"/>
    <x v="0"/>
    <s v="OCS-3-Y   könnyített darumérleg 3000 kg"/>
    <n v="3"/>
    <n v="46434.81"/>
    <n v="139304.43"/>
    <n v="143.6"/>
    <s v="EUR"/>
    <n v="384.41"/>
    <n v="214540"/>
    <n v="55201.279999999999"/>
    <n v="165603.84"/>
    <n v="0"/>
    <n v="0"/>
    <x v="13"/>
    <n v="26299.410000000003"/>
    <s v="i"/>
    <n v="1"/>
    <n v="1"/>
    <n v="430.79999999999995"/>
  </r>
  <r>
    <x v="617"/>
    <x v="149"/>
    <d v="2026-01-16T00:00:00"/>
    <x v="1"/>
    <d v="2026-01-20T00:00:00"/>
    <n v="1"/>
    <s v="1314/910"/>
    <x v="7"/>
    <x v="0"/>
    <s v="KML-C 2000 futómacska lánccal 160-305 mm"/>
    <n v="2"/>
    <n v="20486.84"/>
    <n v="40973.68"/>
    <n v="64.5"/>
    <s v="EUR"/>
    <n v="384.41"/>
    <n v="49400"/>
    <n v="24794.45"/>
    <n v="49588.9"/>
    <n v="0"/>
    <n v="0"/>
    <x v="13"/>
    <n v="8615.2200000000012"/>
    <s v="i"/>
    <n v="1"/>
    <n v="1"/>
    <n v="129"/>
  </r>
  <r>
    <x v="617"/>
    <x v="149"/>
    <d v="2026-01-16T00:00:00"/>
    <x v="1"/>
    <d v="2026-01-20T00:00:00"/>
    <n v="1"/>
    <s v="1313/519"/>
    <x v="7"/>
    <x v="0"/>
    <s v="KML 2000  futómacska lánccal 88-203 mm"/>
    <n v="10"/>
    <n v="33292.089999999997"/>
    <n v="332920.89999999997"/>
    <n v="96.45"/>
    <s v="EUR"/>
    <n v="384.41"/>
    <n v="87510"/>
    <n v="37076.339999999997"/>
    <n v="370763.39999999997"/>
    <n v="0"/>
    <n v="0"/>
    <x v="13"/>
    <n v="37842.5"/>
    <s v="i"/>
    <n v="1"/>
    <n v="1"/>
    <n v="964.5"/>
  </r>
  <r>
    <x v="617"/>
    <x v="149"/>
    <d v="2026-01-16T00:00:00"/>
    <x v="1"/>
    <d v="2026-01-20T00:00:00"/>
    <n v="1"/>
    <s v="1313/518"/>
    <x v="7"/>
    <x v="0"/>
    <s v="KML 1000  futómacska lánccal 64-203 mm"/>
    <n v="5"/>
    <n v="18425.96"/>
    <n v="92129.799999999988"/>
    <n v="55.9"/>
    <s v="EUR"/>
    <n v="384.41"/>
    <n v="54370"/>
    <n v="21488.52"/>
    <n v="107442.6"/>
    <n v="0"/>
    <n v="0"/>
    <x v="13"/>
    <n v="15312.800000000017"/>
    <s v="i"/>
    <n v="1"/>
    <n v="1"/>
    <n v="279.5"/>
  </r>
  <r>
    <x v="617"/>
    <x v="149"/>
    <d v="2026-01-16T00:00:00"/>
    <x v="1"/>
    <d v="2026-01-20T00:00:00"/>
    <n v="1"/>
    <s v="2612/15277"/>
    <x v="16"/>
    <x v="0"/>
    <s v="KME 1000 C  emelőmágnes 1000 kg"/>
    <n v="4"/>
    <n v="76951.199999999997"/>
    <n v="307804.79999999999"/>
    <n v="226.78"/>
    <s v="EUR"/>
    <n v="384.41"/>
    <n v="310000"/>
    <n v="87176.5"/>
    <n v="348706"/>
    <n v="0"/>
    <n v="0"/>
    <x v="13"/>
    <n v="40901.200000000012"/>
    <s v="i"/>
    <n v="1"/>
    <n v="1"/>
    <n v="907.12"/>
  </r>
  <r>
    <x v="617"/>
    <x v="149"/>
    <d v="2026-01-16T00:00:00"/>
    <x v="1"/>
    <d v="2026-01-20T00:00:00"/>
    <n v="1"/>
    <s v="23111/606"/>
    <x v="1"/>
    <x v="0"/>
    <s v="KLG_T  5x24 mm kézi lánc"/>
    <n v="100"/>
    <n v="367.62"/>
    <n v="36762"/>
    <n v="1.0900000000000001"/>
    <s v="EUR"/>
    <n v="384.41"/>
    <n v="1320"/>
    <n v="419.01"/>
    <n v="41901"/>
    <n v="0"/>
    <n v="0"/>
    <x v="13"/>
    <n v="5139"/>
    <s v="i"/>
    <n v="1"/>
    <n v="1"/>
    <n v="109.00000000000001"/>
  </r>
  <r>
    <x v="617"/>
    <x v="149"/>
    <d v="2026-01-16T00:00:00"/>
    <x v="1"/>
    <d v="2026-01-20T00:00:00"/>
    <n v="1"/>
    <s v="23111/605"/>
    <x v="1"/>
    <x v="0"/>
    <s v="KLG  5x25 mm kézi lánc"/>
    <n v="100"/>
    <n v="399.61"/>
    <n v="39961"/>
    <n v="1.08"/>
    <s v="EUR"/>
    <n v="384.41"/>
    <n v="1505"/>
    <n v="415.16"/>
    <n v="41516"/>
    <n v="0"/>
    <n v="0"/>
    <x v="13"/>
    <n v="1555"/>
    <s v="i"/>
    <n v="1"/>
    <n v="1"/>
    <n v="108"/>
  </r>
  <r>
    <x v="617"/>
    <x v="149"/>
    <d v="2026-01-16T00:00:00"/>
    <x v="1"/>
    <d v="2026-01-20T00:00:00"/>
    <n v="1"/>
    <s v="134/470"/>
    <x v="7"/>
    <x v="0"/>
    <s v="KKV 800  kötélvonszoló 20 m kötéllel"/>
    <n v="4"/>
    <n v="18156.939999999999"/>
    <n v="72627.759999999995"/>
    <n v="53.97"/>
    <s v="EUR"/>
    <n v="384.41"/>
    <n v="48500"/>
    <n v="20746.61"/>
    <n v="82986.44"/>
    <n v="0"/>
    <n v="0"/>
    <x v="13"/>
    <n v="10358.680000000008"/>
    <s v="i"/>
    <n v="1"/>
    <n v="1"/>
    <n v="215.88"/>
  </r>
  <r>
    <x v="617"/>
    <x v="149"/>
    <d v="2026-01-16T00:00:00"/>
    <x v="1"/>
    <d v="2026-01-20T00:00:00"/>
    <n v="1"/>
    <s v="134/920"/>
    <x v="7"/>
    <x v="0"/>
    <s v="KKV 5400  kötélvonszoló 20 m kötéllel"/>
    <n v="2"/>
    <n v="102849.73"/>
    <n v="205699.46"/>
    <n v="323.82"/>
    <s v="EUR"/>
    <n v="384.41"/>
    <n v="301160"/>
    <n v="124479.65"/>
    <n v="248959.3"/>
    <n v="0"/>
    <n v="0"/>
    <x v="13"/>
    <n v="43259.839999999997"/>
    <s v="i"/>
    <n v="1"/>
    <n v="1"/>
    <n v="647.64"/>
  </r>
  <r>
    <x v="617"/>
    <x v="149"/>
    <d v="2026-01-16T00:00:00"/>
    <x v="1"/>
    <d v="2026-01-20T00:00:00"/>
    <n v="1"/>
    <s v="134/469"/>
    <x v="7"/>
    <x v="0"/>
    <s v="KKV 3200  kötélvonszoló 20 m kötéllel"/>
    <n v="4"/>
    <n v="49286.85"/>
    <n v="197147.4"/>
    <n v="148.29"/>
    <s v="EUR"/>
    <n v="384.41"/>
    <n v="160390"/>
    <n v="57004.160000000003"/>
    <n v="228016.64000000001"/>
    <n v="0"/>
    <n v="0"/>
    <x v="13"/>
    <n v="30869.24000000002"/>
    <s v="i"/>
    <n v="1"/>
    <n v="1"/>
    <n v="593.16"/>
  </r>
  <r>
    <x v="617"/>
    <x v="149"/>
    <d v="2026-01-16T00:00:00"/>
    <x v="1"/>
    <d v="2026-01-20T00:00:00"/>
    <n v="1"/>
    <s v="1331/467"/>
    <x v="7"/>
    <x v="0"/>
    <s v="KFE 5000 fogasléces emelő"/>
    <n v="10"/>
    <n v="33010.089999999997"/>
    <n v="330100.89999999997"/>
    <n v="91.22"/>
    <s v="EUR"/>
    <n v="384.41"/>
    <n v="101220"/>
    <n v="35065.879999999997"/>
    <n v="350658.8"/>
    <n v="0"/>
    <n v="0"/>
    <x v="13"/>
    <n v="20557.900000000023"/>
    <s v="i"/>
    <n v="1"/>
    <n v="1"/>
    <n v="912.2"/>
  </r>
  <r>
    <x v="617"/>
    <x v="149"/>
    <d v="2026-01-16T00:00:00"/>
    <x v="1"/>
    <d v="2026-01-20T00:00:00"/>
    <n v="1"/>
    <s v="1331/466"/>
    <x v="7"/>
    <x v="0"/>
    <s v="KFE 3000  fogasléces emelő"/>
    <n v="10"/>
    <n v="23031.56"/>
    <n v="230315.6"/>
    <n v="70.27"/>
    <s v="EUR"/>
    <n v="384.41"/>
    <n v="75010"/>
    <n v="27012.49"/>
    <n v="270124.90000000002"/>
    <n v="0"/>
    <n v="0"/>
    <x v="13"/>
    <n v="39809.300000000017"/>
    <s v="i"/>
    <n v="1"/>
    <n v="1"/>
    <n v="702.69999999999993"/>
  </r>
  <r>
    <x v="617"/>
    <x v="149"/>
    <d v="2026-01-16T00:00:00"/>
    <x v="1"/>
    <d v="2026-01-20T00:00:00"/>
    <n v="1"/>
    <s v="1331/912"/>
    <x v="7"/>
    <x v="0"/>
    <s v="KFE 10000 fogasléces emelő"/>
    <n v="2"/>
    <n v="42686.38"/>
    <n v="85372.76"/>
    <n v="128.82"/>
    <s v="EUR"/>
    <n v="384.41"/>
    <n v="141720"/>
    <n v="49519.7"/>
    <n v="99039.4"/>
    <n v="0"/>
    <n v="0"/>
    <x v="13"/>
    <n v="13666.64"/>
    <s v="i"/>
    <n v="1"/>
    <n v="1"/>
    <n v="257.64"/>
  </r>
  <r>
    <x v="617"/>
    <x v="149"/>
    <d v="2026-01-16T00:00:00"/>
    <x v="1"/>
    <d v="2026-01-20T00:00:00"/>
    <n v="1"/>
    <s v="1311/458"/>
    <x v="7"/>
    <x v="0"/>
    <s v="GLE 2000  3,0 m kézi láncos emelő"/>
    <n v="10"/>
    <n v="13938.02"/>
    <n v="139380.20000000001"/>
    <n v="42.2"/>
    <s v="EUR"/>
    <n v="384.41"/>
    <n v="69280"/>
    <n v="16222.1"/>
    <n v="162221"/>
    <n v="0"/>
    <n v="0"/>
    <x v="13"/>
    <n v="22840.799999999988"/>
    <s v="i"/>
    <n v="1"/>
    <n v="1"/>
    <n v="422"/>
  </r>
  <r>
    <x v="617"/>
    <x v="149"/>
    <d v="2026-01-16T00:00:00"/>
    <x v="1"/>
    <d v="2026-01-20T00:00:00"/>
    <n v="1"/>
    <s v="1311/457"/>
    <x v="7"/>
    <x v="0"/>
    <s v="GLE 1000 3,0 m kézi láncos emelő"/>
    <n v="10"/>
    <n v="10721.12"/>
    <n v="107211.20000000001"/>
    <n v="32.76"/>
    <s v="EUR"/>
    <n v="384.41"/>
    <n v="53750"/>
    <n v="12593.27"/>
    <n v="125932.70000000001"/>
    <n v="0"/>
    <n v="0"/>
    <x v="13"/>
    <n v="18721.5"/>
    <s v="i"/>
    <n v="1"/>
    <n v="1"/>
    <n v="327.59999999999997"/>
  </r>
  <r>
    <x v="617"/>
    <x v="149"/>
    <d v="2026-01-16T00:00:00"/>
    <x v="1"/>
    <d v="2026-01-20T00:00:00"/>
    <n v="1"/>
    <s v="1321/456"/>
    <x v="7"/>
    <x v="0"/>
    <s v="GBE 750 1,5 m karos láncos emelő"/>
    <n v="20"/>
    <n v="11415.05"/>
    <n v="228301"/>
    <n v="35.200000000000003"/>
    <s v="EUR"/>
    <n v="384.41"/>
    <n v="59000"/>
    <n v="13531.23"/>
    <n v="270624.59999999998"/>
    <n v="0"/>
    <n v="0"/>
    <x v="13"/>
    <n v="42323.599999999977"/>
    <s v="i"/>
    <n v="1"/>
    <n v="1"/>
    <n v="704"/>
  </r>
  <r>
    <x v="617"/>
    <x v="149"/>
    <d v="2026-01-16T00:00:00"/>
    <x v="1"/>
    <d v="2026-01-20T00:00:00"/>
    <n v="1"/>
    <s v="1321/455"/>
    <x v="7"/>
    <x v="0"/>
    <s v="GBE 6000  1,5 m karos láncos emelő"/>
    <n v="3"/>
    <n v="35787.31"/>
    <n v="107361.93"/>
    <n v="111.9"/>
    <s v="EUR"/>
    <n v="384.41"/>
    <n v="179540"/>
    <n v="43015.48"/>
    <n v="129046.44"/>
    <n v="0"/>
    <n v="0"/>
    <x v="13"/>
    <n v="21684.510000000009"/>
    <s v="i"/>
    <n v="1"/>
    <n v="1"/>
    <n v="335.70000000000005"/>
  </r>
  <r>
    <x v="617"/>
    <x v="149"/>
    <d v="2026-01-16T00:00:00"/>
    <x v="1"/>
    <d v="2026-01-20T00:00:00"/>
    <n v="1"/>
    <s v="1321/454"/>
    <x v="7"/>
    <x v="0"/>
    <s v="GBE 3000 1,5 m karos láncos emelő"/>
    <n v="10"/>
    <n v="22901.65"/>
    <n v="229016.5"/>
    <n v="71.64"/>
    <s v="EUR"/>
    <n v="384.41"/>
    <n v="116270"/>
    <n v="27539.13"/>
    <n v="275391.3"/>
    <n v="0"/>
    <n v="0"/>
    <x v="13"/>
    <n v="46374.799999999988"/>
    <s v="i"/>
    <n v="1"/>
    <n v="1"/>
    <n v="716.4"/>
  </r>
  <r>
    <x v="617"/>
    <x v="149"/>
    <d v="2026-01-16T00:00:00"/>
    <x v="1"/>
    <d v="2026-01-20T00:00:00"/>
    <n v="1"/>
    <s v="1321/453"/>
    <x v="7"/>
    <x v="0"/>
    <s v="GBE 1500  1,5 m karos láncos emelő"/>
    <n v="10"/>
    <n v="17262.66"/>
    <n v="172626.6"/>
    <n v="50.29"/>
    <s v="EUR"/>
    <n v="384.41"/>
    <n v="80590"/>
    <n v="19331.98"/>
    <n v="193319.8"/>
    <n v="0"/>
    <n v="0"/>
    <x v="13"/>
    <n v="20693.199999999983"/>
    <s v="i"/>
    <n v="1"/>
    <n v="1"/>
    <n v="502.9"/>
  </r>
  <r>
    <x v="617"/>
    <x v="149"/>
    <d v="2026-01-16T00:00:00"/>
    <x v="1"/>
    <d v="2026-01-20T00:00:00"/>
    <n v="1"/>
    <s v="23111/604"/>
    <x v="1"/>
    <x v="0"/>
    <s v="ELG 8  emelőlánc horg."/>
    <n v="100"/>
    <n v="1145.8900000000001"/>
    <n v="114589.00000000001"/>
    <n v="2.96"/>
    <s v="EUR"/>
    <n v="384.41"/>
    <n v="4090"/>
    <n v="1137.8499999999999"/>
    <n v="113784.99999999999"/>
    <n v="0"/>
    <n v="0"/>
    <x v="13"/>
    <n v="-804.0000000000291"/>
    <s v="i"/>
    <n v="1"/>
    <n v="1"/>
    <n v="296"/>
  </r>
  <r>
    <x v="617"/>
    <x v="149"/>
    <d v="2026-01-16T00:00:00"/>
    <x v="1"/>
    <d v="2026-01-20T00:00:00"/>
    <n v="1"/>
    <s v="23111/603"/>
    <x v="1"/>
    <x v="0"/>
    <s v="ELG 6  emelőlánc horg."/>
    <n v="100"/>
    <n v="688.07"/>
    <n v="68807"/>
    <n v="1.93"/>
    <s v="EUR"/>
    <n v="384.41"/>
    <n v="2630"/>
    <n v="741.91"/>
    <n v="74191"/>
    <n v="0"/>
    <n v="0"/>
    <x v="13"/>
    <n v="5384"/>
    <s v="i"/>
    <n v="1"/>
    <n v="1"/>
    <n v="193"/>
  </r>
  <r>
    <x v="617"/>
    <x v="149"/>
    <d v="2026-01-16T00:00:00"/>
    <x v="1"/>
    <d v="2026-01-20T00:00:00"/>
    <n v="1"/>
    <s v="2102/1022"/>
    <x v="3"/>
    <x v="1"/>
    <s v="Csomagolási díj"/>
    <n v="3"/>
    <n v="1900"/>
    <n v="5700"/>
    <n v="6"/>
    <s v="EUR"/>
    <n v="384.41"/>
    <n v="3500"/>
    <n v="2306.46"/>
    <n v="6919.38"/>
    <n v="0"/>
    <n v="0"/>
    <x v="13"/>
    <n v="1219.3800000000001"/>
    <s v="i"/>
    <n v="1"/>
    <n v="1"/>
    <n v="18"/>
  </r>
  <r>
    <x v="617"/>
    <x v="149"/>
    <d v="2026-01-16T00:00:00"/>
    <x v="1"/>
    <d v="2026-01-20T00:00:00"/>
    <n v="1"/>
    <s v="258/524"/>
    <x v="10"/>
    <x v="0"/>
    <s v="AS 3  betongyűrűmegfogó 50-180 mm"/>
    <n v="3"/>
    <n v="31204.97"/>
    <n v="93614.91"/>
    <n v="84.94"/>
    <s v="EUR"/>
    <n v="384.41"/>
    <n v="131995"/>
    <n v="32651.79"/>
    <n v="97955.37"/>
    <n v="0"/>
    <n v="0"/>
    <x v="13"/>
    <n v="4340.4599999999919"/>
    <s v="i"/>
    <n v="1"/>
    <n v="1"/>
    <n v="254.82"/>
  </r>
  <r>
    <x v="617"/>
    <x v="149"/>
    <d v="2026-01-16T00:00:00"/>
    <x v="1"/>
    <d v="2026-01-20T00:00:00"/>
    <n v="1"/>
    <s v="258/919"/>
    <x v="10"/>
    <x v="0"/>
    <s v="AS 1,5  betongyűrűmegfogó 40-120 mm"/>
    <n v="9"/>
    <n v="13385.87"/>
    <n v="120472.83"/>
    <n v="39.06"/>
    <s v="EUR"/>
    <n v="384.41"/>
    <n v="65623"/>
    <n v="15015.06"/>
    <n v="135135.54"/>
    <n v="0"/>
    <n v="0"/>
    <x v="13"/>
    <n v="14662.710000000006"/>
    <s v="i"/>
    <n v="1"/>
    <n v="1"/>
    <n v="351.54"/>
  </r>
  <r>
    <x v="617"/>
    <x v="149"/>
    <d v="2026-01-16T00:00:00"/>
    <x v="1"/>
    <d v="2026-01-20T00:00:00"/>
    <n v="1"/>
    <s v="13111/1303"/>
    <x v="7"/>
    <x v="0"/>
    <s v="38 2000 GLE kiakadásgátló /38,39,40,41/ komplett"/>
    <n v="50"/>
    <n v="268.07"/>
    <n v="13403.5"/>
    <n v="0.77"/>
    <s v="EUR"/>
    <n v="384.41"/>
    <n v="2460"/>
    <n v="296"/>
    <n v="14800"/>
    <n v="0"/>
    <n v="0"/>
    <x v="13"/>
    <n v="1396.5"/>
    <s v="i"/>
    <n v="1"/>
    <n v="1"/>
    <n v="38.5"/>
  </r>
  <r>
    <x v="617"/>
    <x v="149"/>
    <d v="2026-01-16T00:00:00"/>
    <x v="1"/>
    <d v="2026-01-20T00:00:00"/>
    <n v="1"/>
    <s v="13111/1290"/>
    <x v="7"/>
    <x v="0"/>
    <s v="38 1000 GLE kiakadásgátló /38,39,40,41/ komplett"/>
    <n v="50"/>
    <n v="169.5"/>
    <n v="8475"/>
    <n v="0.53"/>
    <s v="EUR"/>
    <n v="384.41"/>
    <n v="2220"/>
    <n v="203.74"/>
    <n v="10187"/>
    <n v="0"/>
    <n v="0"/>
    <x v="13"/>
    <n v="1712"/>
    <s v="i"/>
    <n v="1"/>
    <n v="1"/>
    <n v="26.5"/>
  </r>
  <r>
    <x v="617"/>
    <x v="149"/>
    <d v="2026-01-16T00:00:00"/>
    <x v="1"/>
    <d v="2026-01-20T00:00:00"/>
    <n v="1"/>
    <s v="13212/18526"/>
    <x v="7"/>
    <x v="0"/>
    <s v="34-5 NEW  biztosítófül komplett GBE  750 /34-2, 34-3, 34-3, 34-4, 34-5/"/>
    <n v="100"/>
    <n v="189.31"/>
    <n v="18931"/>
    <n v="0.59"/>
    <s v="EUR"/>
    <n v="384.41"/>
    <n v="1270"/>
    <n v="226.8"/>
    <n v="22680"/>
    <n v="0"/>
    <n v="0"/>
    <x v="13"/>
    <n v="3749"/>
    <s v="i"/>
    <n v="1"/>
    <n v="1"/>
    <n v="59"/>
  </r>
  <r>
    <x v="617"/>
    <x v="149"/>
    <d v="2026-01-16T00:00:00"/>
    <x v="1"/>
    <d v="2026-01-20T00:00:00"/>
    <n v="1"/>
    <s v="13212/18527"/>
    <x v="7"/>
    <x v="0"/>
    <s v="34-5 NEW  biztosítófül komplett GBE  1500 /34-2, 34-3, 34-3, 34-4, 34-5/"/>
    <n v="50"/>
    <n v="309.20999999999998"/>
    <n v="15460.499999999998"/>
    <n v="0.86"/>
    <s v="EUR"/>
    <n v="384.41"/>
    <n v="1845"/>
    <n v="330.59"/>
    <n v="16529.5"/>
    <n v="0"/>
    <n v="0"/>
    <x v="13"/>
    <n v="1069.0000000000018"/>
    <s v="i"/>
    <n v="1"/>
    <n v="1"/>
    <n v="43"/>
  </r>
  <r>
    <x v="618"/>
    <x v="149"/>
    <d v="2026-01-16T00:00:00"/>
    <x v="1"/>
    <d v="2026-01-20T00:00:00"/>
    <n v="1"/>
    <s v="2102/1022"/>
    <x v="3"/>
    <x v="1"/>
    <s v="Csomagolási díj"/>
    <n v="2"/>
    <n v="1900"/>
    <n v="3800"/>
    <n v="6"/>
    <s v="EUR"/>
    <n v="384.41"/>
    <n v="3500"/>
    <n v="2306.46"/>
    <n v="4612.92"/>
    <n v="0"/>
    <n v="0"/>
    <x v="13"/>
    <n v="812.92000000000007"/>
    <s v="i"/>
    <n v="1"/>
    <n v="1"/>
    <n v="12"/>
  </r>
  <r>
    <x v="618"/>
    <x v="149"/>
    <d v="2026-01-16T00:00:00"/>
    <x v="1"/>
    <d v="2026-01-20T00:00:00"/>
    <n v="1"/>
    <s v="2416/15471"/>
    <x v="4"/>
    <x v="0"/>
    <s v="9,5  PSO sekli EN13889"/>
    <n v="21"/>
    <n v="5230.3"/>
    <n v="109836.3"/>
    <n v="15.22"/>
    <s v="EUR"/>
    <n v="384.41"/>
    <n v="14940"/>
    <n v="5850.72"/>
    <n v="122865.12000000001"/>
    <n v="0"/>
    <n v="0"/>
    <x v="13"/>
    <n v="13028.820000000007"/>
    <s v="i"/>
    <n v="1"/>
    <n v="1"/>
    <n v="319.62"/>
  </r>
  <r>
    <x v="618"/>
    <x v="149"/>
    <d v="2026-01-16T00:00:00"/>
    <x v="1"/>
    <d v="2026-01-20T00:00:00"/>
    <n v="1"/>
    <s v="2416/15470"/>
    <x v="4"/>
    <x v="0"/>
    <s v="8,5  PSO sekli EN13889"/>
    <n v="22"/>
    <n v="3805.16"/>
    <n v="83713.51999999999"/>
    <n v="10.9"/>
    <s v="EUR"/>
    <n v="384.41"/>
    <n v="10700"/>
    <n v="4190.07"/>
    <n v="92181.54"/>
    <n v="0"/>
    <n v="0"/>
    <x v="13"/>
    <n v="8468.0200000000041"/>
    <s v="i"/>
    <n v="1"/>
    <n v="1"/>
    <n v="239.8"/>
  </r>
  <r>
    <x v="618"/>
    <x v="149"/>
    <d v="2026-01-16T00:00:00"/>
    <x v="1"/>
    <d v="2026-01-20T00:00:00"/>
    <n v="1"/>
    <s v="2416/15390"/>
    <x v="4"/>
    <x v="0"/>
    <s v="6,5  PSO sekli EN13889"/>
    <n v="30"/>
    <n v="2610.09"/>
    <n v="78302.700000000012"/>
    <n v="7.32"/>
    <s v="EUR"/>
    <n v="384.41"/>
    <n v="7490"/>
    <n v="2813.88"/>
    <n v="84416.400000000009"/>
    <n v="0"/>
    <n v="0"/>
    <x v="13"/>
    <n v="6113.6999999999971"/>
    <s v="i"/>
    <n v="1"/>
    <n v="1"/>
    <n v="219.60000000000002"/>
  </r>
  <r>
    <x v="618"/>
    <x v="149"/>
    <d v="2026-01-16T00:00:00"/>
    <x v="1"/>
    <d v="2026-01-20T00:00:00"/>
    <n v="1"/>
    <s v="2416/15469"/>
    <x v="4"/>
    <x v="0"/>
    <s v="4,75  PSO sekli EN13889"/>
    <n v="60"/>
    <n v="1176.1300000000001"/>
    <n v="70567.8"/>
    <n v="3.34"/>
    <s v="EUR"/>
    <n v="384.41"/>
    <n v="3280"/>
    <n v="1283.93"/>
    <n v="77035.8"/>
    <n v="0"/>
    <n v="0"/>
    <x v="13"/>
    <n v="6468"/>
    <s v="i"/>
    <n v="1"/>
    <n v="1"/>
    <n v="200.39999999999998"/>
  </r>
  <r>
    <x v="618"/>
    <x v="149"/>
    <d v="2026-01-16T00:00:00"/>
    <x v="1"/>
    <d v="2026-01-20T00:00:00"/>
    <n v="1"/>
    <s v="2416/15389"/>
    <x v="4"/>
    <x v="0"/>
    <s v="3,25 PSO sekli EN13889"/>
    <n v="40"/>
    <n v="709.76"/>
    <n v="28390.400000000001"/>
    <n v="1.99"/>
    <s v="EUR"/>
    <n v="384.41"/>
    <n v="1950"/>
    <n v="764.98"/>
    <n v="30599.200000000001"/>
    <n v="0"/>
    <n v="0"/>
    <x v="13"/>
    <n v="2208.7999999999993"/>
    <s v="i"/>
    <n v="1"/>
    <n v="1"/>
    <n v="79.599999999999994"/>
  </r>
  <r>
    <x v="618"/>
    <x v="149"/>
    <d v="2026-01-16T00:00:00"/>
    <x v="1"/>
    <d v="2026-01-20T00:00:00"/>
    <n v="1"/>
    <s v="2416/15388"/>
    <x v="4"/>
    <x v="0"/>
    <s v="2 PSO sekli EN13889"/>
    <n v="70"/>
    <n v="375.7"/>
    <n v="26299"/>
    <n v="1.05"/>
    <s v="EUR"/>
    <n v="384.41"/>
    <n v="1030"/>
    <n v="403.63"/>
    <n v="28254.1"/>
    <n v="0"/>
    <n v="0"/>
    <x v="13"/>
    <n v="1955.0999999999985"/>
    <s v="i"/>
    <n v="1"/>
    <n v="1"/>
    <n v="73.5"/>
  </r>
  <r>
    <x v="618"/>
    <x v="149"/>
    <d v="2026-01-16T00:00:00"/>
    <x v="1"/>
    <d v="2026-01-20T00:00:00"/>
    <n v="1"/>
    <s v="2416/15455"/>
    <x v="4"/>
    <x v="0"/>
    <s v="12  PSO sekli EN13889"/>
    <n v="20"/>
    <n v="6600.29"/>
    <n v="132005.79999999999"/>
    <n v="18.36"/>
    <s v="EUR"/>
    <n v="384.41"/>
    <n v="16880"/>
    <n v="7057.77"/>
    <n v="141155.40000000002"/>
    <n v="0"/>
    <n v="0"/>
    <x v="13"/>
    <n v="9149.6000000000349"/>
    <s v="i"/>
    <n v="1"/>
    <n v="1"/>
    <n v="367.2"/>
  </r>
  <r>
    <x v="618"/>
    <x v="149"/>
    <d v="2026-01-16T00:00:00"/>
    <x v="1"/>
    <d v="2026-01-20T00:00:00"/>
    <n v="1"/>
    <s v="2416/15468"/>
    <x v="4"/>
    <x v="0"/>
    <s v="1,5 PSO sekli EN13889"/>
    <n v="30"/>
    <n v="316.52999999999997"/>
    <n v="9495.9"/>
    <n v="0.88"/>
    <s v="EUR"/>
    <n v="384.41"/>
    <n v="810"/>
    <n v="338.28"/>
    <n v="10148.4"/>
    <n v="0"/>
    <n v="0"/>
    <x v="13"/>
    <n v="652.5"/>
    <s v="i"/>
    <n v="1"/>
    <n v="1"/>
    <n v="26.4"/>
  </r>
  <r>
    <x v="618"/>
    <x v="149"/>
    <d v="2026-01-16T00:00:00"/>
    <x v="1"/>
    <d v="2026-01-20T00:00:00"/>
    <n v="1"/>
    <s v="2416/15391"/>
    <x v="4"/>
    <x v="0"/>
    <s v="1  PSO sekli EN13889"/>
    <n v="50"/>
    <n v="240.96"/>
    <n v="12048"/>
    <n v="0.68"/>
    <s v="EUR"/>
    <n v="384.41"/>
    <n v="670"/>
    <n v="261.39999999999998"/>
    <n v="13069.999999999998"/>
    <n v="0"/>
    <n v="0"/>
    <x v="13"/>
    <n v="1021.9999999999982"/>
    <s v="i"/>
    <n v="1"/>
    <n v="1"/>
    <n v="34"/>
  </r>
  <r>
    <x v="618"/>
    <x v="149"/>
    <d v="2026-01-16T00:00:00"/>
    <x v="1"/>
    <d v="2026-01-20T00:00:00"/>
    <n v="1"/>
    <s v="2416/15466"/>
    <x v="4"/>
    <x v="0"/>
    <s v="0,5  PSO sekli EN13889"/>
    <n v="20"/>
    <n v="157.01"/>
    <n v="3140.2"/>
    <n v="0.47"/>
    <s v="EUR"/>
    <n v="384.41"/>
    <n v="470"/>
    <n v="180.67"/>
    <n v="3613.3999999999996"/>
    <n v="0"/>
    <n v="0"/>
    <x v="13"/>
    <n v="473.19999999999982"/>
    <s v="i"/>
    <n v="1"/>
    <n v="1"/>
    <n v="9.3999999999999986"/>
  </r>
  <r>
    <x v="619"/>
    <x v="48"/>
    <d v="2026-01-16T00:00:00"/>
    <x v="1"/>
    <d v="2026-01-16T00:00:00"/>
    <n v="1"/>
    <s v="4114/1711"/>
    <x v="0"/>
    <x v="0"/>
    <s v="25/0,25 1,3 m  csatos fekete"/>
    <n v="100"/>
    <n v="136.18"/>
    <n v="13618"/>
    <n v="0"/>
    <s v="Ft"/>
    <n v="0"/>
    <n v="490"/>
    <n v="350"/>
    <n v="35000"/>
    <n v="1.83"/>
    <n v="640.5"/>
    <x v="4"/>
    <n v="21382"/>
    <s v="i"/>
    <m/>
    <n v="1"/>
    <n v="0"/>
  </r>
  <r>
    <x v="619"/>
    <x v="48"/>
    <d v="2026-01-16T00:00:00"/>
    <x v="1"/>
    <d v="2026-01-16T00:00:00"/>
    <n v="1"/>
    <s v="2102/25144"/>
    <x v="3"/>
    <x v="1"/>
    <s v="*B.2. Fuvar"/>
    <n v="1"/>
    <n v="2533"/>
    <n v="2533"/>
    <n v="0"/>
    <s v="Ft"/>
    <n v="0"/>
    <n v="2533"/>
    <n v="0"/>
    <n v="0"/>
    <n v="0"/>
    <n v="0"/>
    <x v="4"/>
    <n v="-2533"/>
    <s v="i"/>
    <m/>
    <n v="1"/>
    <n v="0"/>
  </r>
  <r>
    <x v="620"/>
    <x v="235"/>
    <d v="2026-01-16T00:00:00"/>
    <x v="1"/>
    <d v="2026-01-16T00:00:00"/>
    <n v="1"/>
    <s v="21212/97"/>
    <x v="2"/>
    <x v="0"/>
    <s v="id 200   2,0 m füles heveder"/>
    <n v="4"/>
    <n v="614.48"/>
    <n v="2457.92"/>
    <n v="0"/>
    <s v="Ft"/>
    <n v="0"/>
    <n v="3000"/>
    <n v="3750"/>
    <n v="15000"/>
    <n v="5"/>
    <n v="750"/>
    <x v="6"/>
    <n v="12542.08"/>
    <s v="i"/>
    <m/>
    <n v="1"/>
    <n v="0"/>
  </r>
  <r>
    <x v="620"/>
    <x v="235"/>
    <d v="2026-01-16T00:00:00"/>
    <x v="1"/>
    <d v="2026-01-16T00:00:00"/>
    <n v="1"/>
    <s v="21211/89"/>
    <x v="2"/>
    <x v="0"/>
    <s v="id 100   3,0 m füles heveder"/>
    <n v="2"/>
    <n v="486.93"/>
    <n v="973.86"/>
    <n v="0"/>
    <s v="Ft"/>
    <n v="0"/>
    <n v="2200"/>
    <n v="2960"/>
    <n v="5920"/>
    <n v="5"/>
    <n v="296"/>
    <x v="6"/>
    <n v="4946.1400000000003"/>
    <s v="i"/>
    <m/>
    <n v="1"/>
    <n v="0"/>
  </r>
  <r>
    <x v="620"/>
    <x v="235"/>
    <d v="2026-01-16T00:00:00"/>
    <x v="1"/>
    <d v="2026-01-16T00:00:00"/>
    <n v="1"/>
    <s v="2102/3974"/>
    <x v="3"/>
    <x v="1"/>
    <s v="*V.24 Fuvar"/>
    <n v="1"/>
    <n v="2331"/>
    <n v="2331"/>
    <n v="0"/>
    <s v="Ft"/>
    <n v="0"/>
    <n v="2331"/>
    <n v="0"/>
    <n v="0"/>
    <n v="0"/>
    <n v="0"/>
    <x v="6"/>
    <n v="-2331"/>
    <s v="i"/>
    <m/>
    <n v="1"/>
    <n v="0"/>
  </r>
  <r>
    <x v="621"/>
    <x v="45"/>
    <d v="2026-01-16T00:00:00"/>
    <x v="1"/>
    <d v="2026-01-16T00:00:00"/>
    <n v="1"/>
    <s v="21113/23"/>
    <x v="2"/>
    <x v="0"/>
    <s v="irs 30  0,5/1 m körkötél"/>
    <n v="10"/>
    <n v="450.06"/>
    <n v="4500.6000000000004"/>
    <n v="0"/>
    <s v="Ft"/>
    <n v="0"/>
    <n v="2500"/>
    <n v="1890"/>
    <n v="18900"/>
    <n v="3.5"/>
    <n v="661.5"/>
    <x v="6"/>
    <n v="14399.4"/>
    <s v="i"/>
    <n v="1"/>
    <n v="1"/>
    <n v="0"/>
  </r>
  <r>
    <x v="621"/>
    <x v="45"/>
    <d v="2026-01-16T00:00:00"/>
    <x v="1"/>
    <d v="2026-01-16T00:00:00"/>
    <n v="1"/>
    <s v="2102/3976"/>
    <x v="3"/>
    <x v="1"/>
    <s v="*V.26 Fuvar"/>
    <n v="1"/>
    <n v="2159"/>
    <n v="2159"/>
    <n v="0"/>
    <s v="Ft"/>
    <n v="0"/>
    <n v="2159"/>
    <n v="0"/>
    <n v="0"/>
    <n v="0"/>
    <n v="0"/>
    <x v="6"/>
    <n v="-2159"/>
    <s v="i"/>
    <n v="1"/>
    <n v="1"/>
    <n v="0"/>
  </r>
  <r>
    <x v="622"/>
    <x v="273"/>
    <d v="2026-01-16T00:00:00"/>
    <x v="1"/>
    <d v="2026-01-16T00:00:00"/>
    <n v="1"/>
    <s v="22231/3934"/>
    <x v="18"/>
    <x v="0"/>
    <s v="GPK 10 1940mm drótkötél végein kötélszív, horog nélkül"/>
    <n v="1"/>
    <n v="9411.33"/>
    <n v="9411.33"/>
    <n v="0"/>
    <s v="Ft"/>
    <n v="0"/>
    <n v="10695"/>
    <n v="19900"/>
    <n v="19900"/>
    <n v="21.19"/>
    <n v="4216.8100000000004"/>
    <x v="3"/>
    <n v="10488.67"/>
    <s v="i"/>
    <n v="1"/>
    <n v="1"/>
    <n v="0"/>
  </r>
  <r>
    <x v="622"/>
    <x v="273"/>
    <d v="2026-01-16T00:00:00"/>
    <x v="1"/>
    <d v="2026-01-16T00:00:00"/>
    <n v="1"/>
    <s v="2102/7140"/>
    <x v="3"/>
    <x v="1"/>
    <s v="*M.15 Fuvar"/>
    <n v="1"/>
    <n v="3256"/>
    <n v="3256"/>
    <n v="0"/>
    <s v="Ft"/>
    <n v="0"/>
    <n v="2159"/>
    <n v="2000"/>
    <n v="2000"/>
    <n v="0"/>
    <n v="0"/>
    <x v="3"/>
    <n v="-1256"/>
    <s v="i"/>
    <n v="1"/>
    <n v="1"/>
    <n v="0"/>
  </r>
  <r>
    <x v="622"/>
    <x v="273"/>
    <d v="2026-01-16T00:00:00"/>
    <x v="1"/>
    <d v="2026-01-16T00:00:00"/>
    <n v="1"/>
    <s v="2102/7139"/>
    <x v="3"/>
    <x v="1"/>
    <s v="*M.14 Fuvar"/>
    <n v="1"/>
    <n v="2364"/>
    <n v="2364"/>
    <n v="0"/>
    <s v="Ft"/>
    <n v="0"/>
    <n v="2364"/>
    <n v="0"/>
    <n v="0"/>
    <n v="0"/>
    <n v="0"/>
    <x v="3"/>
    <n v="-2364"/>
    <s v="i"/>
    <n v="1"/>
    <n v="1"/>
    <n v="0"/>
  </r>
  <r>
    <x v="623"/>
    <x v="274"/>
    <d v="2026-01-16T00:00:00"/>
    <x v="1"/>
    <d v="2026-01-16T00:00:00"/>
    <n v="1"/>
    <s v="21414/25217"/>
    <x v="2"/>
    <x v="0"/>
    <s v="irg4-42 0,5 m poliészter függeszték"/>
    <n v="1"/>
    <n v="13887.57"/>
    <n v="13887.57"/>
    <n v="0"/>
    <s v="Ft"/>
    <n v="0"/>
    <n v="43420"/>
    <n v="37126"/>
    <n v="37126"/>
    <n v="4.2"/>
    <n v="1559.2920000000001"/>
    <x v="5"/>
    <n v="23238.43"/>
    <s v="i"/>
    <n v="1"/>
    <n v="1"/>
    <n v="0"/>
  </r>
  <r>
    <x v="624"/>
    <x v="274"/>
    <d v="2026-01-16T00:00:00"/>
    <x v="1"/>
    <d v="2026-01-16T00:00:00"/>
    <n v="1"/>
    <s v="2326/22976"/>
    <x v="1"/>
    <x v="0"/>
    <s v="lrgs 2 - 560 KRHG - lánc függeszték 4 m önzáró horoggal"/>
    <n v="2"/>
    <n v="74901.2"/>
    <n v="149802.4"/>
    <n v="0"/>
    <s v="Ft"/>
    <n v="0"/>
    <n v="151265"/>
    <n v="151301.75"/>
    <n v="302603.5"/>
    <n v="10.01"/>
    <n v="30290.610350000003"/>
    <x v="5"/>
    <n v="152801.1"/>
    <s v="i"/>
    <n v="1"/>
    <n v="1"/>
    <n v="0"/>
  </r>
  <r>
    <x v="624"/>
    <x v="274"/>
    <d v="2026-01-16T00:00:00"/>
    <x v="1"/>
    <d v="2026-01-16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5"/>
    <n v="-1900"/>
    <s v="i"/>
    <n v="1"/>
    <n v="1"/>
    <n v="0"/>
  </r>
  <r>
    <x v="624"/>
    <x v="274"/>
    <d v="2026-01-16T00:00:00"/>
    <x v="1"/>
    <d v="2026-01-16T00:00:00"/>
    <n v="1"/>
    <s v="2102/3253"/>
    <x v="3"/>
    <x v="1"/>
    <s v="*M.12 Fuvar"/>
    <n v="1"/>
    <n v="9363"/>
    <n v="9363"/>
    <n v="0"/>
    <s v="Ft"/>
    <n v="0"/>
    <n v="9363"/>
    <n v="0"/>
    <n v="0"/>
    <n v="0"/>
    <n v="0"/>
    <x v="5"/>
    <n v="-9363"/>
    <s v="i"/>
    <n v="1"/>
    <n v="1"/>
    <n v="0"/>
  </r>
  <r>
    <x v="625"/>
    <x v="275"/>
    <d v="2026-01-16T00:00:00"/>
    <x v="1"/>
    <d v="2026-01-16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8"/>
    <n v="-1900"/>
    <s v="i"/>
    <m/>
    <n v="1"/>
    <n v="0"/>
  </r>
  <r>
    <x v="625"/>
    <x v="275"/>
    <d v="2026-01-16T00:00:00"/>
    <x v="1"/>
    <d v="2026-01-16T00:00:00"/>
    <n v="1"/>
    <s v="4114/17939"/>
    <x v="0"/>
    <x v="0"/>
    <s v="50/2,5 jh 3,5m rakományrögzítő (r.ág heveder: 1,1m+ h.ág 2m) két végén J horog"/>
    <n v="45"/>
    <n v="2622.79"/>
    <n v="118025.55"/>
    <n v="0"/>
    <s v="Ft"/>
    <n v="0"/>
    <n v="6895"/>
    <n v="5930"/>
    <n v="266850"/>
    <n v="4"/>
    <n v="10674"/>
    <x v="8"/>
    <n v="148824.45000000001"/>
    <s v="i"/>
    <m/>
    <n v="1"/>
    <n v="0"/>
  </r>
  <r>
    <x v="625"/>
    <x v="275"/>
    <d v="2026-01-16T00:00:00"/>
    <x v="1"/>
    <d v="2026-01-16T00:00:00"/>
    <n v="1"/>
    <s v="2102/2432"/>
    <x v="3"/>
    <x v="1"/>
    <s v="*V.19 Fuvar"/>
    <n v="1"/>
    <n v="17574.8"/>
    <n v="17574.8"/>
    <n v="0"/>
    <s v="Ft"/>
    <n v="0"/>
    <n v="16951"/>
    <n v="0"/>
    <n v="0"/>
    <n v="0"/>
    <n v="0"/>
    <x v="8"/>
    <n v="-17574.8"/>
    <s v="i"/>
    <m/>
    <n v="1"/>
    <n v="0"/>
  </r>
  <r>
    <x v="626"/>
    <x v="105"/>
    <d v="2026-01-16T00:00:00"/>
    <x v="1"/>
    <d v="2026-01-16T00:00:00"/>
    <n v="1"/>
    <s v="2512/543"/>
    <x v="10"/>
    <x v="0"/>
    <s v="QP-2,5B  lemezmegfogó papucs 40 mm"/>
    <n v="6"/>
    <n v="9860"/>
    <n v="59160"/>
    <n v="0"/>
    <s v="Ft"/>
    <n v="0"/>
    <n v="65070"/>
    <n v="52050"/>
    <n v="312300"/>
    <n v="3"/>
    <n v="9369"/>
    <x v="8"/>
    <n v="253140"/>
    <s v="i"/>
    <m/>
    <n v="1"/>
    <n v="0"/>
  </r>
  <r>
    <x v="626"/>
    <x v="105"/>
    <d v="2026-01-16T00:00:00"/>
    <x v="1"/>
    <d v="2026-01-16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8"/>
    <n v="-1900"/>
    <s v="i"/>
    <m/>
    <n v="1"/>
    <n v="0"/>
  </r>
  <r>
    <x v="626"/>
    <x v="105"/>
    <d v="2026-01-16T00:00:00"/>
    <x v="1"/>
    <d v="2026-01-16T00:00:00"/>
    <n v="1"/>
    <s v="2102/6041"/>
    <x v="3"/>
    <x v="1"/>
    <s v="*V.27 Fuvar"/>
    <n v="1"/>
    <n v="16720"/>
    <n v="16720"/>
    <n v="0"/>
    <s v="Ft"/>
    <n v="0"/>
    <n v="16720"/>
    <n v="0"/>
    <n v="0"/>
    <n v="0"/>
    <n v="0"/>
    <x v="8"/>
    <n v="-16720"/>
    <s v="i"/>
    <m/>
    <n v="1"/>
    <n v="0"/>
  </r>
  <r>
    <x v="627"/>
    <x v="116"/>
    <d v="2026-01-16T00:00:00"/>
    <x v="1"/>
    <d v="2026-01-16T00:00:00"/>
    <n v="1"/>
    <s v="2104/982"/>
    <x v="5"/>
    <x v="1"/>
    <s v="Javítási rezsi óradíj"/>
    <n v="0.2"/>
    <n v="7195.04"/>
    <n v="1439.008"/>
    <n v="0"/>
    <s v="Ft"/>
    <n v="0"/>
    <n v="12000"/>
    <n v="12000"/>
    <n v="2400"/>
    <n v="0"/>
    <n v="0"/>
    <x v="0"/>
    <n v="960.99199999999996"/>
    <s v="i"/>
    <n v="1"/>
    <n v="1"/>
    <n v="0"/>
  </r>
  <r>
    <x v="627"/>
    <x v="116"/>
    <d v="2026-01-16T00:00:00"/>
    <x v="1"/>
    <d v="2026-01-16T00:00:00"/>
    <n v="1"/>
    <s v="2317/4430"/>
    <x v="1"/>
    <x v="0"/>
    <s v="Érvényességi tábla"/>
    <n v="1"/>
    <n v="238.9"/>
    <n v="238.9"/>
    <n v="0"/>
    <s v="Ft"/>
    <n v="0"/>
    <n v="1325"/>
    <n v="1325"/>
    <n v="1325"/>
    <n v="5"/>
    <n v="66.25"/>
    <x v="0"/>
    <n v="1086.0999999999999"/>
    <s v="i"/>
    <n v="1"/>
    <n v="1"/>
    <n v="0"/>
  </r>
  <r>
    <x v="627"/>
    <x v="116"/>
    <d v="2026-01-16T00:00:00"/>
    <x v="1"/>
    <d v="2026-01-16T00:00:00"/>
    <n v="1"/>
    <s v="2101/980"/>
    <x v="6"/>
    <x v="0"/>
    <s v="CS1 Teherpróba és vizsgálati díj melléklet szerint"/>
    <n v="1"/>
    <n v="5100"/>
    <n v="5100"/>
    <n v="0"/>
    <s v="Ft"/>
    <n v="0"/>
    <n v="8500"/>
    <n v="8500"/>
    <n v="8500"/>
    <n v="10"/>
    <n v="850"/>
    <x v="0"/>
    <n v="3400"/>
    <s v="i"/>
    <n v="1"/>
    <n v="1"/>
    <n v="0"/>
  </r>
  <r>
    <x v="627"/>
    <x v="116"/>
    <d v="2026-01-16T00:00:00"/>
    <x v="1"/>
    <d v="2026-01-16T00:00:00"/>
    <n v="1"/>
    <s v="2317/636"/>
    <x v="1"/>
    <x v="0"/>
    <s v="8,0 biztosító lemez"/>
    <n v="2"/>
    <n v="169.09"/>
    <n v="338.18"/>
    <n v="0"/>
    <s v="Ft"/>
    <n v="0"/>
    <n v="890"/>
    <n v="890"/>
    <n v="1780"/>
    <n v="5"/>
    <n v="89"/>
    <x v="0"/>
    <n v="1441.82"/>
    <s v="i"/>
    <n v="1"/>
    <n v="1"/>
    <n v="0"/>
  </r>
  <r>
    <x v="627"/>
    <x v="116"/>
    <d v="2026-01-16T00:00:00"/>
    <x v="1"/>
    <d v="2026-01-16T00:00:00"/>
    <n v="1"/>
    <s v="2317/2842"/>
    <x v="1"/>
    <x v="0"/>
    <s v="4mm lánctoldó"/>
    <n v="1"/>
    <n v="33.770000000000003"/>
    <n v="33.770000000000003"/>
    <n v="0"/>
    <s v="Ft"/>
    <n v="0"/>
    <n v="190"/>
    <n v="190"/>
    <n v="190"/>
    <n v="5"/>
    <n v="9.5"/>
    <x v="0"/>
    <n v="156.22999999999999"/>
    <s v="i"/>
    <n v="1"/>
    <n v="1"/>
    <n v="0"/>
  </r>
  <r>
    <x v="628"/>
    <x v="276"/>
    <d v="2026-01-16T00:00:00"/>
    <x v="1"/>
    <d v="2026-01-16T00:00:00"/>
    <n v="1"/>
    <s v="2101/18531"/>
    <x v="6"/>
    <x v="0"/>
    <s v="Vizsgálati díj melléklet szerint"/>
    <n v="1"/>
    <n v="231000"/>
    <n v="231000"/>
    <n v="0"/>
    <s v="Ft"/>
    <n v="0"/>
    <n v="385000"/>
    <n v="385000"/>
    <n v="385000"/>
    <n v="10"/>
    <n v="38500"/>
    <x v="8"/>
    <n v="154000"/>
    <s v="i"/>
    <m/>
    <n v="1"/>
    <n v="0"/>
  </r>
  <r>
    <x v="628"/>
    <x v="276"/>
    <d v="2026-01-16T00:00:00"/>
    <x v="1"/>
    <d v="2026-01-16T00:00:00"/>
    <n v="1"/>
    <s v="2317/3629"/>
    <x v="1"/>
    <x v="0"/>
    <s v="RLSP 8-8 biztosító csap"/>
    <n v="12"/>
    <n v="95.23"/>
    <n v="1142.76"/>
    <n v="0"/>
    <s v="Ft"/>
    <n v="0"/>
    <n v="560"/>
    <n v="560"/>
    <n v="6720"/>
    <n v="5"/>
    <n v="336"/>
    <x v="8"/>
    <n v="5577.24"/>
    <s v="i"/>
    <m/>
    <n v="1"/>
    <n v="0"/>
  </r>
  <r>
    <x v="628"/>
    <x v="276"/>
    <d v="2026-01-16T00:00:00"/>
    <x v="1"/>
    <d v="2026-01-16T00:00:00"/>
    <n v="1"/>
    <s v="4131/302"/>
    <x v="0"/>
    <x v="0"/>
    <s v="RLSK 8 láncos feszítő 5400lbs láncos feszítő 5400lbs"/>
    <n v="9"/>
    <n v="4412.41"/>
    <n v="39711.69"/>
    <n v="0"/>
    <s v="Ft"/>
    <n v="0"/>
    <n v="10450"/>
    <n v="10450"/>
    <n v="94050"/>
    <n v="5"/>
    <n v="4702.5"/>
    <x v="8"/>
    <n v="54338.31"/>
    <s v="i"/>
    <m/>
    <n v="1"/>
    <n v="0"/>
  </r>
  <r>
    <x v="628"/>
    <x v="276"/>
    <d v="2026-01-16T00:00:00"/>
    <x v="1"/>
    <d v="2026-01-16T00:00:00"/>
    <n v="1"/>
    <s v="4131/308"/>
    <x v="0"/>
    <x v="0"/>
    <s v="RLSHKE 8  láncos feszítő horoggal EN 5400lbs"/>
    <n v="6"/>
    <n v="7097.7"/>
    <n v="42586.2"/>
    <n v="0"/>
    <s v="Ft"/>
    <n v="0"/>
    <n v="17000"/>
    <n v="14450"/>
    <n v="86700"/>
    <n v="1.25"/>
    <n v="1083.75"/>
    <x v="8"/>
    <n v="44113.8"/>
    <s v="i"/>
    <m/>
    <n v="1"/>
    <n v="0"/>
  </r>
  <r>
    <x v="628"/>
    <x v="276"/>
    <d v="2026-01-16T00:00:00"/>
    <x v="1"/>
    <d v="2026-01-16T00:00:00"/>
    <n v="1"/>
    <s v="2327/10265"/>
    <x v="1"/>
    <x v="0"/>
    <s v="PSG 8  RLS bizt.csap"/>
    <n v="26"/>
    <n v="447.12"/>
    <n v="11625.12"/>
    <n v="0"/>
    <s v="Ft"/>
    <n v="0"/>
    <n v="910"/>
    <n v="910"/>
    <n v="23660"/>
    <n v="5"/>
    <n v="1183"/>
    <x v="8"/>
    <n v="12034.88"/>
    <s v="i"/>
    <m/>
    <n v="1"/>
    <n v="0"/>
  </r>
  <r>
    <x v="628"/>
    <x v="276"/>
    <d v="2026-01-16T00:00:00"/>
    <x v="1"/>
    <d v="2026-01-16T00:00:00"/>
    <n v="1"/>
    <s v="23131/726"/>
    <x v="1"/>
    <x v="0"/>
    <s v="KTG 7/8  összekötő elem G80"/>
    <n v="14"/>
    <n v="491.98"/>
    <n v="6887.72"/>
    <n v="0"/>
    <s v="Ft"/>
    <n v="0"/>
    <n v="1510"/>
    <n v="1510"/>
    <n v="21140"/>
    <n v="5"/>
    <n v="1057"/>
    <x v="8"/>
    <n v="14252.279999999999"/>
    <s v="i"/>
    <m/>
    <n v="1"/>
    <n v="0"/>
  </r>
  <r>
    <x v="628"/>
    <x v="276"/>
    <d v="2026-01-16T00:00:00"/>
    <x v="1"/>
    <d v="2026-01-16T00:00:00"/>
    <n v="1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8"/>
    <n v="4804.96"/>
    <s v="i"/>
    <m/>
    <n v="1"/>
    <n v="0"/>
  </r>
  <r>
    <x v="628"/>
    <x v="276"/>
    <d v="2026-01-16T00:00:00"/>
    <x v="1"/>
    <d v="2026-01-16T00:00:00"/>
    <n v="1"/>
    <s v="2317/4454"/>
    <x v="1"/>
    <x v="0"/>
    <s v="Alutábla  RLS BAU"/>
    <n v="175"/>
    <n v="165.41"/>
    <n v="28946.75"/>
    <n v="0"/>
    <s v="Ft"/>
    <n v="0"/>
    <n v="960"/>
    <n v="960"/>
    <n v="168000"/>
    <n v="5"/>
    <n v="8400"/>
    <x v="8"/>
    <n v="139053.25"/>
    <s v="i"/>
    <m/>
    <n v="1"/>
    <n v="0"/>
  </r>
  <r>
    <x v="628"/>
    <x v="276"/>
    <d v="2026-01-16T00:00:00"/>
    <x v="1"/>
    <d v="2026-01-16T00:00:00"/>
    <n v="1"/>
    <s v="2317/636"/>
    <x v="1"/>
    <x v="0"/>
    <s v="8,0 biztosító lemez"/>
    <n v="21"/>
    <n v="169.09"/>
    <n v="3550.89"/>
    <n v="0"/>
    <s v="Ft"/>
    <n v="0"/>
    <n v="890"/>
    <n v="890"/>
    <n v="18690"/>
    <n v="5"/>
    <n v="934.5"/>
    <x v="8"/>
    <n v="15139.11"/>
    <s v="i"/>
    <m/>
    <n v="1"/>
    <n v="0"/>
  </r>
  <r>
    <x v="629"/>
    <x v="277"/>
    <d v="2026-01-16T00:00:00"/>
    <x v="1"/>
    <d v="2026-01-16T00:00:00"/>
    <n v="1"/>
    <s v="4111/11496"/>
    <x v="0"/>
    <x v="0"/>
    <s v="50/2,5 hh  10 m TOP piros rakományrögzítő ERGO 500/2500   46759/97031"/>
    <n v="120"/>
    <n v="2436.36"/>
    <n v="292363.2"/>
    <n v="0"/>
    <s v="Ft"/>
    <n v="0"/>
    <n v="5720"/>
    <n v="5150"/>
    <n v="618000"/>
    <n v="7.15"/>
    <n v="44187"/>
    <x v="5"/>
    <n v="325636.8"/>
    <s v="i"/>
    <m/>
    <n v="1"/>
    <n v="0"/>
  </r>
  <r>
    <x v="630"/>
    <x v="236"/>
    <d v="2026-01-16T00:00:00"/>
    <x v="1"/>
    <d v="2026-01-15T00:00:00"/>
    <n v="1"/>
    <s v="1321/2604"/>
    <x v="7"/>
    <x v="0"/>
    <s v="GBE 750 3,0 m karos láncos emelő"/>
    <n v="1"/>
    <n v="14995.86"/>
    <n v="14995.86"/>
    <n v="0"/>
    <s v="Ft"/>
    <n v="0"/>
    <n v="68890"/>
    <n v="55200"/>
    <n v="55200"/>
    <n v="3.02"/>
    <n v="1667.04"/>
    <x v="3"/>
    <n v="40204.14"/>
    <s v="i"/>
    <m/>
    <n v="1"/>
    <n v="0"/>
  </r>
  <r>
    <x v="630"/>
    <x v="236"/>
    <d v="2026-01-16T00:00:00"/>
    <x v="1"/>
    <d v="2026-01-15T00:00:00"/>
    <n v="1"/>
    <s v="1321/2092"/>
    <x v="7"/>
    <x v="0"/>
    <s v="GBE 3000 3 m karos láncos emelő"/>
    <n v="1"/>
    <n v="29508.560000000001"/>
    <n v="29508.560000000001"/>
    <n v="0"/>
    <s v="Ft"/>
    <n v="0"/>
    <n v="136480"/>
    <n v="109200"/>
    <n v="109200"/>
    <n v="3"/>
    <n v="3276"/>
    <x v="3"/>
    <n v="79691.44"/>
    <s v="i"/>
    <m/>
    <n v="1"/>
    <n v="0"/>
  </r>
  <r>
    <x v="630"/>
    <x v="236"/>
    <d v="2026-01-16T00:00:00"/>
    <x v="1"/>
    <d v="2026-01-15T00:00:00"/>
    <n v="1"/>
    <s v="1321/1377"/>
    <x v="7"/>
    <x v="0"/>
    <s v="GBE 1500 3 m karos láncos emelő"/>
    <n v="1"/>
    <n v="22498.81"/>
    <n v="22498.81"/>
    <n v="0"/>
    <s v="Ft"/>
    <n v="0"/>
    <n v="94860"/>
    <n v="75900"/>
    <n v="75900"/>
    <n v="3"/>
    <n v="2277"/>
    <x v="3"/>
    <n v="53401.19"/>
    <s v="i"/>
    <m/>
    <n v="1"/>
    <n v="0"/>
  </r>
  <r>
    <x v="630"/>
    <x v="236"/>
    <d v="2026-01-16T00:00:00"/>
    <x v="1"/>
    <d v="2026-01-15T00:00:00"/>
    <n v="1"/>
    <s v="2102/8179"/>
    <x v="3"/>
    <x v="1"/>
    <s v="*M.16 Fuvar"/>
    <n v="1"/>
    <n v="7068"/>
    <n v="7068"/>
    <n v="0"/>
    <s v="Ft"/>
    <n v="0"/>
    <n v="7068"/>
    <n v="3000"/>
    <n v="3000"/>
    <n v="0"/>
    <n v="0"/>
    <x v="3"/>
    <n v="-4068"/>
    <s v="i"/>
    <m/>
    <n v="1"/>
    <n v="0"/>
  </r>
  <r>
    <x v="631"/>
    <x v="278"/>
    <d v="2026-01-15T00:00:00"/>
    <x v="1"/>
    <d v="2026-01-15T00:00:00"/>
    <n v="1"/>
    <s v="47/27814"/>
    <x v="20"/>
    <x v="0"/>
    <s v="biztonsági heveder készlet"/>
    <n v="5"/>
    <n v="11111.33"/>
    <n v="55556.65"/>
    <n v="0"/>
    <s v="Ft"/>
    <n v="0"/>
    <n v="20505"/>
    <n v="35730"/>
    <n v="178650"/>
    <n v="19.91"/>
    <n v="35569.214999999997"/>
    <x v="0"/>
    <n v="123093.35"/>
    <s v="n"/>
    <m/>
    <s v=""/>
    <n v="0"/>
  </r>
  <r>
    <x v="632"/>
    <x v="279"/>
    <d v="2026-01-15T00:00:00"/>
    <x v="1"/>
    <d v="2026-01-15T00:00:00"/>
    <n v="1"/>
    <s v="21211/86"/>
    <x v="2"/>
    <x v="0"/>
    <s v="id 100   1,0 m füles heveder"/>
    <n v="2"/>
    <n v="218.1"/>
    <n v="436.2"/>
    <n v="0"/>
    <s v="Ft"/>
    <n v="0"/>
    <n v="1000"/>
    <n v="700"/>
    <n v="1400"/>
    <n v="4.99"/>
    <n v="69.86"/>
    <x v="8"/>
    <n v="963.8"/>
    <s v="i"/>
    <n v="1"/>
    <n v="1"/>
    <n v="0"/>
  </r>
  <r>
    <x v="632"/>
    <x v="279"/>
    <d v="2026-01-15T00:00:00"/>
    <x v="1"/>
    <d v="2026-01-15T00:00:00"/>
    <n v="1"/>
    <s v="4111/270"/>
    <x v="0"/>
    <x v="0"/>
    <s v="50/2,5 hh 10 m rakományrögzítő"/>
    <n v="2"/>
    <n v="2156.11"/>
    <n v="4312.22"/>
    <n v="0"/>
    <s v="Ft"/>
    <n v="0"/>
    <n v="4900"/>
    <n v="3350"/>
    <n v="6700"/>
    <n v="0.95"/>
    <n v="63.65"/>
    <x v="8"/>
    <n v="2387.7799999999997"/>
    <s v="i"/>
    <n v="1"/>
    <n v="1"/>
    <n v="0"/>
  </r>
  <r>
    <x v="632"/>
    <x v="279"/>
    <d v="2026-01-15T00:00:00"/>
    <x v="1"/>
    <d v="2026-01-15T00:00:00"/>
    <n v="1"/>
    <s v="4111/236"/>
    <x v="0"/>
    <x v="0"/>
    <s v="35/1 hh  6,0 m rakományrögzítő 11074"/>
    <n v="4"/>
    <n v="777.54"/>
    <n v="3110.16"/>
    <n v="0"/>
    <s v="Ft"/>
    <n v="0"/>
    <n v="2000"/>
    <n v="1610"/>
    <n v="6440"/>
    <n v="4.42"/>
    <n v="284.64799999999997"/>
    <x v="8"/>
    <n v="3329.84"/>
    <s v="i"/>
    <n v="1"/>
    <n v="1"/>
    <n v="0"/>
  </r>
  <r>
    <x v="632"/>
    <x v="279"/>
    <d v="2026-01-15T00:00:00"/>
    <x v="1"/>
    <d v="2026-01-15T00:00:00"/>
    <n v="1"/>
    <s v="4111/4097"/>
    <x v="0"/>
    <x v="0"/>
    <s v="25/0,5 hh  6,0 m rakományrögzítő Z"/>
    <n v="2"/>
    <n v="661.42"/>
    <n v="1322.84"/>
    <n v="0"/>
    <s v="Ft"/>
    <n v="0"/>
    <n v="1560"/>
    <n v="1110"/>
    <n v="2220"/>
    <n v="1.75"/>
    <n v="38.85"/>
    <x v="8"/>
    <n v="897.16000000000008"/>
    <s v="i"/>
    <n v="1"/>
    <n v="1"/>
    <n v="0"/>
  </r>
  <r>
    <x v="632"/>
    <x v="279"/>
    <d v="2026-01-15T00:00:00"/>
    <x v="1"/>
    <d v="2026-01-15T00:00:00"/>
    <n v="1"/>
    <s v="4111/12991"/>
    <x v="0"/>
    <x v="0"/>
    <s v="25/0,25  4,0 m csatos TOP"/>
    <n v="6"/>
    <n v="165.84"/>
    <n v="995.04"/>
    <n v="0"/>
    <s v="Ft"/>
    <n v="0"/>
    <n v="700"/>
    <n v="490"/>
    <n v="2940"/>
    <n v="1.42"/>
    <n v="41.748000000000005"/>
    <x v="8"/>
    <n v="1944.96"/>
    <s v="i"/>
    <n v="1"/>
    <n v="1"/>
    <n v="0"/>
  </r>
  <r>
    <x v="633"/>
    <x v="279"/>
    <d v="2026-01-15T00:00:00"/>
    <x v="1"/>
    <d v="2026-01-15T00:00:00"/>
    <n v="1"/>
    <s v="21211/86"/>
    <x v="2"/>
    <x v="0"/>
    <s v="id 100   1,0 m füles heveder"/>
    <n v="-2"/>
    <n v="-218.1"/>
    <n v="436.2"/>
    <n v="0"/>
    <s v="Ft"/>
    <n v="0"/>
    <n v="1000"/>
    <n v="-700"/>
    <n v="-1400"/>
    <n v="4.99"/>
    <n v="-69.86"/>
    <x v="8"/>
    <n v="-963.8"/>
    <s v="i"/>
    <n v="1"/>
    <n v="1"/>
    <n v="0"/>
  </r>
  <r>
    <x v="633"/>
    <x v="279"/>
    <d v="2026-01-15T00:00:00"/>
    <x v="1"/>
    <d v="2026-01-15T00:00:00"/>
    <n v="1"/>
    <s v="4111/270"/>
    <x v="0"/>
    <x v="0"/>
    <s v="50/2,5 hh 10 m rakományrögzítő"/>
    <n v="-2"/>
    <n v="-2156.11"/>
    <n v="4312.22"/>
    <n v="0"/>
    <s v="Ft"/>
    <n v="0"/>
    <n v="4900"/>
    <n v="-3350"/>
    <n v="-6700"/>
    <n v="0.95"/>
    <n v="-63.65"/>
    <x v="8"/>
    <n v="-2387.7799999999997"/>
    <s v="i"/>
    <n v="1"/>
    <n v="1"/>
    <n v="0"/>
  </r>
  <r>
    <x v="633"/>
    <x v="279"/>
    <d v="2026-01-15T00:00:00"/>
    <x v="1"/>
    <d v="2026-01-15T00:00:00"/>
    <n v="1"/>
    <s v="4111/236"/>
    <x v="0"/>
    <x v="0"/>
    <s v="35/1 hh  6,0 m rakományrögzítő 11074"/>
    <n v="-4"/>
    <n v="-777.54"/>
    <n v="3110.16"/>
    <n v="0"/>
    <s v="Ft"/>
    <n v="0"/>
    <n v="2000"/>
    <n v="-1610"/>
    <n v="-6440"/>
    <n v="4.42"/>
    <n v="-284.64799999999997"/>
    <x v="8"/>
    <n v="-3329.84"/>
    <s v="i"/>
    <n v="1"/>
    <n v="1"/>
    <n v="0"/>
  </r>
  <r>
    <x v="633"/>
    <x v="279"/>
    <d v="2026-01-15T00:00:00"/>
    <x v="1"/>
    <d v="2026-01-15T00:00:00"/>
    <n v="1"/>
    <s v="4111/4097"/>
    <x v="0"/>
    <x v="0"/>
    <s v="25/0,5 hh  6,0 m rakományrögzítő Z"/>
    <n v="-2"/>
    <n v="-661.42"/>
    <n v="1322.84"/>
    <n v="0"/>
    <s v="Ft"/>
    <n v="0"/>
    <n v="1560"/>
    <n v="-1110"/>
    <n v="-2220"/>
    <n v="1.75"/>
    <n v="-38.85"/>
    <x v="8"/>
    <n v="-897.16000000000008"/>
    <s v="i"/>
    <n v="1"/>
    <n v="1"/>
    <n v="0"/>
  </r>
  <r>
    <x v="633"/>
    <x v="279"/>
    <d v="2026-01-15T00:00:00"/>
    <x v="1"/>
    <d v="2026-01-15T00:00:00"/>
    <n v="1"/>
    <s v="4111/12991"/>
    <x v="0"/>
    <x v="0"/>
    <s v="25/0,25  4,0 m csatos TOP"/>
    <n v="-6"/>
    <n v="-165.84"/>
    <n v="995.04"/>
    <n v="0"/>
    <s v="Ft"/>
    <n v="0"/>
    <n v="700"/>
    <n v="-490"/>
    <n v="-2940"/>
    <n v="1.42"/>
    <n v="-41.748000000000005"/>
    <x v="8"/>
    <n v="-1944.96"/>
    <s v="i"/>
    <n v="1"/>
    <n v="1"/>
    <n v="0"/>
  </r>
  <r>
    <x v="634"/>
    <x v="234"/>
    <d v="2026-01-15T00:00:00"/>
    <x v="1"/>
    <d v="2026-01-15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12"/>
    <n v="-1900"/>
    <s v="i"/>
    <m/>
    <n v="1"/>
    <n v="0"/>
  </r>
  <r>
    <x v="634"/>
    <x v="234"/>
    <d v="2026-01-15T00:00:00"/>
    <x v="1"/>
    <d v="2026-01-15T00:00:00"/>
    <n v="1"/>
    <s v="4111/236"/>
    <x v="0"/>
    <x v="0"/>
    <s v="35/1 hh  6,0 m rakományrögzítő 11074"/>
    <n v="25"/>
    <n v="777.54"/>
    <n v="19438.5"/>
    <n v="0"/>
    <s v="Ft"/>
    <n v="0"/>
    <n v="2000"/>
    <n v="1535"/>
    <n v="38375"/>
    <n v="0"/>
    <n v="0"/>
    <x v="12"/>
    <n v="18936.5"/>
    <s v="i"/>
    <m/>
    <n v="1"/>
    <n v="0"/>
  </r>
  <r>
    <x v="634"/>
    <x v="234"/>
    <d v="2026-01-15T00:00:00"/>
    <x v="1"/>
    <d v="2026-01-15T00:00:00"/>
    <n v="1"/>
    <s v="4111/4097"/>
    <x v="0"/>
    <x v="0"/>
    <s v="25/0,5 hh  6,0 m rakományrögzítő Z"/>
    <n v="25"/>
    <n v="661.42"/>
    <n v="16535.5"/>
    <n v="0"/>
    <s v="Ft"/>
    <n v="0"/>
    <n v="1560"/>
    <n v="1110"/>
    <n v="27750"/>
    <n v="0"/>
    <n v="0"/>
    <x v="12"/>
    <n v="11214.5"/>
    <s v="i"/>
    <m/>
    <n v="1"/>
    <n v="0"/>
  </r>
  <r>
    <x v="634"/>
    <x v="234"/>
    <d v="2026-01-15T00:00:00"/>
    <x v="1"/>
    <d v="2026-01-15T00:00:00"/>
    <n v="1"/>
    <s v="2102/2337"/>
    <x v="3"/>
    <x v="1"/>
    <s v="*V.15 Fuvar"/>
    <n v="1"/>
    <n v="10475"/>
    <n v="10475"/>
    <n v="0"/>
    <s v="Ft"/>
    <n v="0"/>
    <n v="10475"/>
    <n v="0"/>
    <n v="0"/>
    <n v="0"/>
    <n v="0"/>
    <x v="12"/>
    <n v="-10475"/>
    <s v="i"/>
    <m/>
    <n v="1"/>
    <n v="0"/>
  </r>
  <r>
    <x v="635"/>
    <x v="32"/>
    <d v="2026-01-15T00:00:00"/>
    <x v="1"/>
    <d v="2026-01-15T00:00:00"/>
    <n v="1"/>
    <s v="23152/668"/>
    <x v="1"/>
    <x v="0"/>
    <s v="KHG 7/8 szemes horog G80"/>
    <n v="4"/>
    <n v="573.54"/>
    <n v="2294.16"/>
    <n v="0"/>
    <s v="Ft"/>
    <n v="0"/>
    <n v="1710"/>
    <n v="1370"/>
    <n v="5480"/>
    <n v="1.5"/>
    <n v="82.2"/>
    <x v="6"/>
    <n v="3185.84"/>
    <s v="i"/>
    <m/>
    <n v="1"/>
    <n v="0"/>
  </r>
  <r>
    <x v="635"/>
    <x v="32"/>
    <d v="2026-01-15T00:00:00"/>
    <x v="1"/>
    <d v="2026-01-15T00:00:00"/>
    <n v="1"/>
    <s v="23152/660"/>
    <x v="1"/>
    <x v="0"/>
    <s v="KHG 10  szemes horog G80"/>
    <n v="3"/>
    <n v="1041.18"/>
    <n v="3123.54"/>
    <n v="0"/>
    <s v="Ft"/>
    <n v="0"/>
    <n v="2990"/>
    <n v="2395"/>
    <n v="7185"/>
    <n v="1.5"/>
    <n v="107.77500000000001"/>
    <x v="6"/>
    <n v="4061.46"/>
    <s v="i"/>
    <m/>
    <n v="1"/>
    <n v="0"/>
  </r>
  <r>
    <x v="635"/>
    <x v="32"/>
    <d v="2026-01-15T00:00:00"/>
    <x v="1"/>
    <d v="2026-01-15T00:00:00"/>
    <n v="1"/>
    <s v="21213/110"/>
    <x v="2"/>
    <x v="0"/>
    <s v="id 300  6,0 m füles heveder"/>
    <n v="2"/>
    <n v="2475.83"/>
    <n v="4951.66"/>
    <n v="0"/>
    <s v="Ft"/>
    <n v="0"/>
    <n v="11000"/>
    <n v="8800"/>
    <n v="17600"/>
    <n v="5"/>
    <n v="880"/>
    <x v="6"/>
    <n v="12648.34"/>
    <s v="i"/>
    <m/>
    <n v="1"/>
    <n v="0"/>
  </r>
  <r>
    <x v="635"/>
    <x v="32"/>
    <d v="2026-01-15T00:00:00"/>
    <x v="1"/>
    <d v="2026-01-15T00:00:00"/>
    <n v="1"/>
    <s v="21212/101"/>
    <x v="2"/>
    <x v="0"/>
    <s v="id 200  6,0 m füles heveder"/>
    <n v="2"/>
    <n v="1671.69"/>
    <n v="3343.38"/>
    <n v="0"/>
    <s v="Ft"/>
    <n v="0"/>
    <n v="7000"/>
    <n v="7000"/>
    <n v="14000"/>
    <n v="5"/>
    <n v="700"/>
    <x v="6"/>
    <n v="10656.619999999999"/>
    <s v="i"/>
    <m/>
    <n v="1"/>
    <n v="0"/>
  </r>
  <r>
    <x v="635"/>
    <x v="32"/>
    <d v="2026-01-15T00:00:00"/>
    <x v="1"/>
    <d v="2026-01-15T00:00:00"/>
    <n v="1"/>
    <s v="21212/99"/>
    <x v="2"/>
    <x v="0"/>
    <s v="id 200   4,0 m füles heveder"/>
    <n v="3"/>
    <n v="1140.22"/>
    <n v="3420.66"/>
    <n v="0"/>
    <s v="Ft"/>
    <n v="0"/>
    <n v="5000"/>
    <n v="4800"/>
    <n v="14400"/>
    <n v="5"/>
    <n v="720"/>
    <x v="6"/>
    <n v="10979.34"/>
    <s v="i"/>
    <m/>
    <n v="1"/>
    <n v="0"/>
  </r>
  <r>
    <x v="635"/>
    <x v="32"/>
    <d v="2026-01-15T00:00:00"/>
    <x v="1"/>
    <d v="2026-01-15T00:00:00"/>
    <n v="1"/>
    <s v="4111/236"/>
    <x v="0"/>
    <x v="0"/>
    <s v="35/1 hh  6,0 m rakományrögzítő 11074"/>
    <n v="10"/>
    <n v="777.54"/>
    <n v="7775.4"/>
    <n v="0"/>
    <s v="Ft"/>
    <n v="0"/>
    <n v="2000"/>
    <n v="2000"/>
    <n v="20000"/>
    <n v="5"/>
    <n v="1000"/>
    <x v="6"/>
    <n v="12224.6"/>
    <s v="i"/>
    <m/>
    <n v="1"/>
    <n v="0"/>
  </r>
  <r>
    <x v="635"/>
    <x v="32"/>
    <d v="2026-01-15T00:00:00"/>
    <x v="1"/>
    <d v="2026-01-15T00:00:00"/>
    <n v="1"/>
    <s v="2416/15389"/>
    <x v="4"/>
    <x v="0"/>
    <s v="3,25 PSO sekli EN13889"/>
    <n v="5"/>
    <n v="709.76"/>
    <n v="3548.8"/>
    <n v="0"/>
    <s v="Ft"/>
    <n v="0"/>
    <n v="1950"/>
    <n v="1950"/>
    <n v="9750"/>
    <n v="5"/>
    <n v="487.5"/>
    <x v="6"/>
    <n v="6201.2"/>
    <s v="i"/>
    <m/>
    <n v="1"/>
    <n v="0"/>
  </r>
  <r>
    <x v="635"/>
    <x v="32"/>
    <d v="2026-01-15T00:00:00"/>
    <x v="1"/>
    <d v="2026-01-15T00:00:00"/>
    <n v="1"/>
    <s v="4111/4097"/>
    <x v="0"/>
    <x v="0"/>
    <s v="25/0,5 hh  6,0 m rakományrögzítő Z"/>
    <n v="10"/>
    <n v="661.42"/>
    <n v="6614.2"/>
    <n v="0"/>
    <s v="Ft"/>
    <n v="0"/>
    <n v="1560"/>
    <n v="1050"/>
    <n v="10500"/>
    <n v="0.5"/>
    <n v="52.5"/>
    <x v="6"/>
    <n v="3885.8"/>
    <s v="i"/>
    <m/>
    <n v="1"/>
    <n v="0"/>
  </r>
  <r>
    <x v="635"/>
    <x v="32"/>
    <d v="2026-01-15T00:00:00"/>
    <x v="1"/>
    <d v="2026-01-15T00:00:00"/>
    <n v="1"/>
    <s v="2416/15388"/>
    <x v="4"/>
    <x v="0"/>
    <s v="2 PSO sekli EN13889"/>
    <n v="10"/>
    <n v="375.7"/>
    <n v="3757"/>
    <n v="0"/>
    <s v="Ft"/>
    <n v="0"/>
    <n v="1030"/>
    <n v="1030"/>
    <n v="10300"/>
    <n v="5"/>
    <n v="515"/>
    <x v="6"/>
    <n v="6543"/>
    <s v="i"/>
    <m/>
    <n v="1"/>
    <n v="0"/>
  </r>
  <r>
    <x v="635"/>
    <x v="32"/>
    <d v="2026-01-15T00:00:00"/>
    <x v="1"/>
    <d v="2026-01-15T00:00:00"/>
    <n v="1"/>
    <s v="2102/2432"/>
    <x v="3"/>
    <x v="1"/>
    <s v="*V.19 Fuvar"/>
    <n v="1"/>
    <n v="6440.6"/>
    <n v="6440.6"/>
    <n v="0"/>
    <s v="Ft"/>
    <n v="0"/>
    <n v="6212"/>
    <n v="0"/>
    <n v="0"/>
    <n v="0"/>
    <n v="0"/>
    <x v="6"/>
    <n v="-6440.6"/>
    <s v="i"/>
    <m/>
    <n v="1"/>
    <n v="0"/>
  </r>
  <r>
    <x v="636"/>
    <x v="280"/>
    <d v="2026-01-15T00:00:00"/>
    <x v="1"/>
    <d v="2026-01-15T00:00:00"/>
    <n v="1"/>
    <s v="2102/1022"/>
    <x v="3"/>
    <x v="1"/>
    <s v="Csomagolási díj"/>
    <n v="1"/>
    <n v="1900"/>
    <n v="1900"/>
    <n v="0"/>
    <s v="Ft"/>
    <n v="0"/>
    <n v="3500"/>
    <n v="3500"/>
    <n v="3500"/>
    <n v="0"/>
    <n v="0"/>
    <x v="0"/>
    <n v="1600"/>
    <s v="i"/>
    <n v="1"/>
    <n v="1"/>
    <n v="0"/>
  </r>
  <r>
    <x v="636"/>
    <x v="280"/>
    <d v="2026-01-15T00:00:00"/>
    <x v="1"/>
    <d v="2026-01-15T00:00:00"/>
    <n v="1"/>
    <s v="4114/21562"/>
    <x v="0"/>
    <x v="0"/>
    <s v="50/2 hn 4,25 m rakományrögzítő"/>
    <n v="100"/>
    <n v="1119.97"/>
    <n v="111997"/>
    <n v="0"/>
    <s v="Ft"/>
    <n v="0"/>
    <n v="3110"/>
    <n v="4010"/>
    <n v="401000"/>
    <n v="16.73"/>
    <n v="67087.3"/>
    <x v="0"/>
    <n v="289003"/>
    <s v="i"/>
    <n v="1"/>
    <n v="1"/>
    <n v="0"/>
  </r>
  <r>
    <x v="636"/>
    <x v="280"/>
    <d v="2026-01-15T00:00:00"/>
    <x v="1"/>
    <d v="2026-01-15T00:00:00"/>
    <n v="1"/>
    <s v="2102/1241"/>
    <x v="3"/>
    <x v="1"/>
    <s v="*CS.2 Fuvar"/>
    <n v="1"/>
    <n v="6090"/>
    <n v="6090"/>
    <n v="0"/>
    <s v="Ft"/>
    <n v="0"/>
    <n v="6090"/>
    <n v="6090"/>
    <n v="6090"/>
    <n v="0"/>
    <n v="0"/>
    <x v="0"/>
    <n v="0"/>
    <s v="i"/>
    <n v="1"/>
    <n v="1"/>
    <n v="0"/>
  </r>
  <r>
    <x v="637"/>
    <x v="281"/>
    <d v="2026-01-15T00:00:00"/>
    <x v="1"/>
    <d v="2026-01-15T00:00:00"/>
    <n v="1"/>
    <s v="21114/33"/>
    <x v="2"/>
    <x v="0"/>
    <s v="irs 40   0,5/1 m körkötél"/>
    <n v="3"/>
    <n v="596.21"/>
    <n v="1788.63"/>
    <n v="0"/>
    <s v="Ft"/>
    <n v="0"/>
    <n v="2800"/>
    <n v="1495"/>
    <n v="4485"/>
    <n v="2"/>
    <n v="89.7"/>
    <x v="6"/>
    <n v="2696.37"/>
    <s v="n"/>
    <m/>
    <s v=""/>
    <n v="0"/>
  </r>
  <r>
    <x v="637"/>
    <x v="281"/>
    <d v="2026-01-15T00:00:00"/>
    <x v="1"/>
    <d v="2026-01-15T00:00:00"/>
    <n v="1"/>
    <s v="21112/15"/>
    <x v="2"/>
    <x v="0"/>
    <s v="irs 20  2,0/4  m körkötél"/>
    <n v="4"/>
    <n v="857.35"/>
    <n v="3429.4"/>
    <n v="0"/>
    <s v="Ft"/>
    <n v="0"/>
    <n v="4200"/>
    <n v="2470"/>
    <n v="9880"/>
    <n v="2"/>
    <n v="197.6"/>
    <x v="6"/>
    <n v="6450.6"/>
    <s v="n"/>
    <m/>
    <s v=""/>
    <n v="0"/>
  </r>
  <r>
    <x v="637"/>
    <x v="281"/>
    <d v="2026-01-15T00:00:00"/>
    <x v="1"/>
    <d v="2026-01-15T00:00:00"/>
    <n v="1"/>
    <s v="21112/18"/>
    <x v="2"/>
    <x v="0"/>
    <s v="irs 20   4,0/8  m körkötél"/>
    <n v="2"/>
    <n v="1642.97"/>
    <n v="3285.94"/>
    <n v="0"/>
    <s v="Ft"/>
    <n v="0"/>
    <n v="7400"/>
    <n v="7005"/>
    <n v="14010"/>
    <n v="6"/>
    <n v="840.6"/>
    <x v="6"/>
    <n v="10724.06"/>
    <s v="n"/>
    <m/>
    <s v=""/>
    <n v="0"/>
  </r>
  <r>
    <x v="637"/>
    <x v="281"/>
    <d v="2026-01-15T00:00:00"/>
    <x v="1"/>
    <d v="2026-01-15T00:00:00"/>
    <n v="1"/>
    <s v="21213/109"/>
    <x v="2"/>
    <x v="0"/>
    <s v="id 300  5,0 m füles heveder"/>
    <n v="2"/>
    <n v="1968.08"/>
    <n v="3936.16"/>
    <n v="0"/>
    <s v="Ft"/>
    <n v="0"/>
    <n v="9400"/>
    <n v="9050"/>
    <n v="18100"/>
    <n v="6"/>
    <n v="1086"/>
    <x v="6"/>
    <n v="14163.84"/>
    <s v="n"/>
    <m/>
    <s v=""/>
    <n v="0"/>
  </r>
  <r>
    <x v="637"/>
    <x v="281"/>
    <d v="2026-01-15T00:00:00"/>
    <x v="1"/>
    <d v="2026-01-15T00:00:00"/>
    <n v="1"/>
    <s v="21213/108"/>
    <x v="2"/>
    <x v="0"/>
    <s v="id 300   4,0 m füles heveder"/>
    <n v="2"/>
    <n v="1653.03"/>
    <n v="3306.06"/>
    <n v="0"/>
    <s v="Ft"/>
    <n v="0"/>
    <n v="7800"/>
    <n v="8220"/>
    <n v="16440"/>
    <n v="6"/>
    <n v="986.4"/>
    <x v="6"/>
    <n v="13133.94"/>
    <s v="n"/>
    <m/>
    <s v=""/>
    <n v="0"/>
  </r>
  <r>
    <x v="637"/>
    <x v="281"/>
    <d v="2026-01-15T00:00:00"/>
    <x v="1"/>
    <d v="2026-01-15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6"/>
    <n v="-1900"/>
    <s v="n"/>
    <m/>
    <s v=""/>
    <n v="0"/>
  </r>
  <r>
    <x v="637"/>
    <x v="281"/>
    <d v="2026-01-15T00:00:00"/>
    <x v="1"/>
    <d v="2026-01-15T00:00:00"/>
    <n v="1"/>
    <s v="2416/15471"/>
    <x v="4"/>
    <x v="0"/>
    <s v="9,5  PSO sekli EN13889"/>
    <n v="2"/>
    <n v="5230.3"/>
    <n v="10460.6"/>
    <n v="0"/>
    <s v="Ft"/>
    <n v="0"/>
    <n v="14940"/>
    <n v="12232"/>
    <n v="24464"/>
    <n v="2"/>
    <n v="489.28"/>
    <x v="6"/>
    <n v="14003.4"/>
    <s v="n"/>
    <m/>
    <s v=""/>
    <n v="0"/>
  </r>
  <r>
    <x v="637"/>
    <x v="281"/>
    <d v="2026-01-15T00:00:00"/>
    <x v="1"/>
    <d v="2026-01-15T00:00:00"/>
    <n v="1"/>
    <s v="4111/219"/>
    <x v="0"/>
    <x v="0"/>
    <s v="50/2 hh 8 m rakományrögzítő 26188"/>
    <n v="5"/>
    <n v="1796.68"/>
    <n v="8983.4"/>
    <n v="0"/>
    <s v="Ft"/>
    <n v="0"/>
    <n v="4500"/>
    <n v="3120"/>
    <n v="15600"/>
    <n v="1"/>
    <n v="156"/>
    <x v="6"/>
    <n v="6616.6"/>
    <s v="n"/>
    <m/>
    <s v=""/>
    <n v="0"/>
  </r>
  <r>
    <x v="637"/>
    <x v="281"/>
    <d v="2026-01-15T00:00:00"/>
    <x v="1"/>
    <d v="2026-01-15T00:00:00"/>
    <n v="1"/>
    <s v="4114/969"/>
    <x v="0"/>
    <x v="0"/>
    <s v="50/2 hh 6 m rakományrögzítő 11076"/>
    <n v="3"/>
    <n v="1601.63"/>
    <n v="4804.8900000000003"/>
    <n v="0"/>
    <s v="Ft"/>
    <n v="0"/>
    <n v="5330"/>
    <n v="3055"/>
    <n v="9165"/>
    <n v="0.5"/>
    <n v="45.825000000000003"/>
    <x v="6"/>
    <n v="4360.1099999999997"/>
    <s v="n"/>
    <m/>
    <s v=""/>
    <n v="0"/>
  </r>
  <r>
    <x v="637"/>
    <x v="281"/>
    <d v="2026-01-15T00:00:00"/>
    <x v="1"/>
    <d v="2026-01-15T00:00:00"/>
    <n v="1"/>
    <s v="2416/15469"/>
    <x v="4"/>
    <x v="0"/>
    <s v="4,75  PSO sekli EN13889"/>
    <n v="4"/>
    <n v="1176.1300000000001"/>
    <n v="4704.5200000000004"/>
    <n v="0"/>
    <s v="Ft"/>
    <n v="0"/>
    <n v="3280"/>
    <n v="3050"/>
    <n v="12200"/>
    <n v="3"/>
    <n v="366"/>
    <x v="6"/>
    <n v="7495.48"/>
    <s v="n"/>
    <m/>
    <s v=""/>
    <n v="0"/>
  </r>
  <r>
    <x v="637"/>
    <x v="281"/>
    <d v="2026-01-15T00:00:00"/>
    <x v="1"/>
    <d v="2026-01-15T00:00:00"/>
    <n v="1"/>
    <s v="4111/236"/>
    <x v="0"/>
    <x v="0"/>
    <s v="35/1 hh  6,0 m rakományrögzítő 11074"/>
    <n v="15"/>
    <n v="777.54"/>
    <n v="11663.099999999999"/>
    <n v="0"/>
    <s v="Ft"/>
    <n v="0"/>
    <n v="2000"/>
    <n v="2020"/>
    <n v="30300"/>
    <n v="6"/>
    <n v="1818"/>
    <x v="6"/>
    <n v="18636.900000000001"/>
    <s v="n"/>
    <m/>
    <s v=""/>
    <n v="0"/>
  </r>
  <r>
    <x v="637"/>
    <x v="281"/>
    <d v="2026-01-15T00:00:00"/>
    <x v="1"/>
    <d v="2026-01-15T00:00:00"/>
    <n v="1"/>
    <s v="2416/15389"/>
    <x v="4"/>
    <x v="0"/>
    <s v="3,25 PSO sekli EN13889"/>
    <n v="2"/>
    <n v="709.76"/>
    <n v="1419.52"/>
    <n v="0"/>
    <s v="Ft"/>
    <n v="0"/>
    <n v="1950"/>
    <n v="1820"/>
    <n v="3640"/>
    <n v="3"/>
    <n v="109.2"/>
    <x v="6"/>
    <n v="2220.48"/>
    <s v="n"/>
    <m/>
    <s v=""/>
    <n v="0"/>
  </r>
  <r>
    <x v="637"/>
    <x v="281"/>
    <d v="2026-01-15T00:00:00"/>
    <x v="1"/>
    <d v="2026-01-15T00:00:00"/>
    <n v="1"/>
    <s v="4111/4097"/>
    <x v="0"/>
    <x v="0"/>
    <s v="25/0,5 hh  6,0 m rakományrögzítő Z"/>
    <n v="10"/>
    <n v="661.42"/>
    <n v="6614.2"/>
    <n v="0"/>
    <s v="Ft"/>
    <n v="0"/>
    <n v="1560"/>
    <n v="1135"/>
    <n v="11350"/>
    <n v="2"/>
    <n v="227"/>
    <x v="6"/>
    <n v="4735.8"/>
    <s v="n"/>
    <m/>
    <s v=""/>
    <n v="0"/>
  </r>
  <r>
    <x v="637"/>
    <x v="281"/>
    <d v="2026-01-15T00:00:00"/>
    <x v="1"/>
    <d v="2026-01-15T00:00:00"/>
    <n v="1"/>
    <s v="4114/7082"/>
    <x v="0"/>
    <x v="0"/>
    <s v="25/0,4 hh 8,0 m rakományrögzítő"/>
    <n v="10"/>
    <n v="689.25"/>
    <n v="6892.5"/>
    <n v="0"/>
    <s v="Ft"/>
    <n v="0"/>
    <n v="2115"/>
    <n v="1485"/>
    <n v="14850"/>
    <n v="1.2"/>
    <n v="178.2"/>
    <x v="6"/>
    <n v="7957.5"/>
    <s v="n"/>
    <m/>
    <s v=""/>
    <n v="0"/>
  </r>
  <r>
    <x v="637"/>
    <x v="281"/>
    <d v="2026-01-15T00:00:00"/>
    <x v="1"/>
    <d v="2026-01-15T00:00:00"/>
    <n v="1"/>
    <s v="2102/2433"/>
    <x v="3"/>
    <x v="1"/>
    <s v="*V.20 Fuvar"/>
    <n v="1"/>
    <n v="6149"/>
    <n v="6149"/>
    <n v="0"/>
    <s v="Ft"/>
    <n v="0"/>
    <n v="6149"/>
    <n v="0"/>
    <n v="0"/>
    <n v="0"/>
    <n v="0"/>
    <x v="6"/>
    <n v="-6149"/>
    <s v="n"/>
    <m/>
    <s v=""/>
    <n v="0"/>
  </r>
  <r>
    <x v="638"/>
    <x v="282"/>
    <d v="2026-01-15T00:00:00"/>
    <x v="1"/>
    <d v="2026-01-15T00:00:00"/>
    <n v="1"/>
    <s v="2317/631"/>
    <x v="1"/>
    <x v="0"/>
    <s v="10 biztosító lemez /4mm csavarral/"/>
    <n v="4"/>
    <n v="182.72"/>
    <n v="730.88"/>
    <n v="0"/>
    <s v="Ft"/>
    <n v="0"/>
    <n v="1018"/>
    <n v="1018"/>
    <n v="4072"/>
    <n v="5"/>
    <n v="203.6"/>
    <x v="5"/>
    <n v="3341.12"/>
    <s v="i"/>
    <n v="1"/>
    <n v="1"/>
    <n v="0"/>
  </r>
  <r>
    <x v="638"/>
    <x v="282"/>
    <d v="2026-01-15T00:00:00"/>
    <x v="1"/>
    <d v="2026-01-15T00:00:00"/>
    <n v="1"/>
    <s v="2102/24814"/>
    <x v="3"/>
    <x v="1"/>
    <s v="*M.120 Fuvar"/>
    <n v="1"/>
    <n v="1742"/>
    <n v="1742"/>
    <n v="0"/>
    <s v="Ft"/>
    <n v="0"/>
    <n v="1742"/>
    <n v="2000"/>
    <n v="2000"/>
    <n v="0"/>
    <n v="0"/>
    <x v="5"/>
    <n v="258"/>
    <s v="i"/>
    <n v="1"/>
    <n v="1"/>
    <n v="0"/>
  </r>
  <r>
    <x v="639"/>
    <x v="283"/>
    <d v="2026-01-15T00:00:00"/>
    <x v="1"/>
    <d v="2026-01-15T00:00:00"/>
    <n v="1"/>
    <s v="21212/99"/>
    <x v="2"/>
    <x v="0"/>
    <s v="id 200   4,0 m füles heveder"/>
    <n v="8"/>
    <n v="1140.22"/>
    <n v="9121.76"/>
    <n v="0"/>
    <s v="Ft"/>
    <n v="0"/>
    <n v="5000"/>
    <n v="4600"/>
    <n v="36800"/>
    <n v="8.66"/>
    <n v="3186.88"/>
    <x v="5"/>
    <n v="27678.239999999998"/>
    <s v="i"/>
    <n v="1"/>
    <n v="1"/>
    <n v="0"/>
  </r>
  <r>
    <x v="639"/>
    <x v="283"/>
    <d v="2026-01-15T00:00:00"/>
    <x v="1"/>
    <d v="2026-01-15T00:00:00"/>
    <n v="1"/>
    <s v="2102/7139"/>
    <x v="3"/>
    <x v="1"/>
    <s v="*M.14 Fuvar"/>
    <n v="1"/>
    <n v="2772"/>
    <n v="2772"/>
    <n v="0"/>
    <s v="Ft"/>
    <n v="0"/>
    <n v="2772"/>
    <n v="3000"/>
    <n v="3000"/>
    <n v="0"/>
    <n v="0"/>
    <x v="5"/>
    <n v="228"/>
    <s v="i"/>
    <n v="1"/>
    <n v="1"/>
    <n v="0"/>
  </r>
  <r>
    <x v="640"/>
    <x v="179"/>
    <d v="2026-01-15T00:00:00"/>
    <x v="1"/>
    <d v="2026-01-15T00:00:00"/>
    <n v="1"/>
    <s v="23164/2745"/>
    <x v="1"/>
    <x v="0"/>
    <s v="lrg 4 - 425 lánc függeszték 3,2 m emelési pontok közt 26011"/>
    <n v="1"/>
    <n v="18230.14"/>
    <n v="18230.14"/>
    <n v="0"/>
    <s v="Ft"/>
    <n v="0"/>
    <n v="61950"/>
    <n v="61950"/>
    <n v="61950"/>
    <n v="10"/>
    <n v="6195"/>
    <x v="8"/>
    <n v="43719.86"/>
    <s v="i"/>
    <m/>
    <n v="1"/>
    <n v="0"/>
  </r>
  <r>
    <x v="641"/>
    <x v="279"/>
    <d v="2026-01-15T00:00:00"/>
    <x v="1"/>
    <d v="2026-01-15T00:00:00"/>
    <n v="1"/>
    <s v="21211/86"/>
    <x v="2"/>
    <x v="0"/>
    <s v="id 100   1,0 m füles heveder"/>
    <n v="2"/>
    <n v="218.1"/>
    <n v="436.2"/>
    <n v="0"/>
    <s v="Ft"/>
    <n v="0"/>
    <n v="1000"/>
    <n v="700"/>
    <n v="1400"/>
    <n v="4.99"/>
    <n v="69.86"/>
    <x v="8"/>
    <n v="963.8"/>
    <s v="i"/>
    <n v="1"/>
    <n v="1"/>
    <n v="0"/>
  </r>
  <r>
    <x v="641"/>
    <x v="279"/>
    <d v="2026-01-15T00:00:00"/>
    <x v="1"/>
    <d v="2026-01-15T00:00:00"/>
    <n v="1"/>
    <s v="4111/270"/>
    <x v="0"/>
    <x v="0"/>
    <s v="50/2,5 hh 10 m rakományrögzítő"/>
    <n v="2"/>
    <n v="2156.11"/>
    <n v="4312.22"/>
    <n v="0"/>
    <s v="Ft"/>
    <n v="0"/>
    <n v="4900"/>
    <n v="3350"/>
    <n v="6700"/>
    <n v="0.95"/>
    <n v="63.65"/>
    <x v="8"/>
    <n v="2387.7799999999997"/>
    <s v="i"/>
    <n v="1"/>
    <n v="1"/>
    <n v="0"/>
  </r>
  <r>
    <x v="641"/>
    <x v="279"/>
    <d v="2026-01-15T00:00:00"/>
    <x v="1"/>
    <d v="2026-01-15T00:00:00"/>
    <n v="1"/>
    <s v="4111/236"/>
    <x v="0"/>
    <x v="0"/>
    <s v="35/1 hh  6,0 m rakományrögzítő 11074"/>
    <n v="4"/>
    <n v="777.54"/>
    <n v="3110.16"/>
    <n v="0"/>
    <s v="Ft"/>
    <n v="0"/>
    <n v="2000"/>
    <n v="1610"/>
    <n v="6440"/>
    <n v="4.42"/>
    <n v="284.64799999999997"/>
    <x v="8"/>
    <n v="3329.84"/>
    <s v="i"/>
    <n v="1"/>
    <n v="1"/>
    <n v="0"/>
  </r>
  <r>
    <x v="641"/>
    <x v="279"/>
    <d v="2026-01-15T00:00:00"/>
    <x v="1"/>
    <d v="2026-01-15T00:00:00"/>
    <n v="1"/>
    <s v="4111/4097"/>
    <x v="0"/>
    <x v="0"/>
    <s v="25/0,5 hh  6,0 m rakományrögzítő Z"/>
    <n v="2"/>
    <n v="661.42"/>
    <n v="1322.84"/>
    <n v="0"/>
    <s v="Ft"/>
    <n v="0"/>
    <n v="1560"/>
    <n v="1110"/>
    <n v="2220"/>
    <n v="1.75"/>
    <n v="38.85"/>
    <x v="8"/>
    <n v="897.16000000000008"/>
    <s v="i"/>
    <n v="1"/>
    <n v="1"/>
    <n v="0"/>
  </r>
  <r>
    <x v="641"/>
    <x v="279"/>
    <d v="2026-01-15T00:00:00"/>
    <x v="1"/>
    <d v="2026-01-15T00:00:00"/>
    <n v="1"/>
    <s v="4111/12991"/>
    <x v="0"/>
    <x v="0"/>
    <s v="25/0,25  4,0 m csatos TOP"/>
    <n v="6"/>
    <n v="165.84"/>
    <n v="995.04"/>
    <n v="0"/>
    <s v="Ft"/>
    <n v="0"/>
    <n v="700"/>
    <n v="490"/>
    <n v="2940"/>
    <n v="1.42"/>
    <n v="41.748000000000005"/>
    <x v="8"/>
    <n v="1944.96"/>
    <s v="i"/>
    <n v="1"/>
    <n v="1"/>
    <n v="0"/>
  </r>
  <r>
    <x v="642"/>
    <x v="96"/>
    <d v="2026-01-15T00:00:00"/>
    <x v="1"/>
    <d v="2026-01-15T00:00:00"/>
    <n v="1"/>
    <s v="2124/4849"/>
    <x v="2"/>
    <x v="0"/>
    <s v="idm 300  1/2 m végtelen heveder A04591-A04595"/>
    <n v="5"/>
    <n v="771.98"/>
    <n v="3859.9"/>
    <n v="0"/>
    <s v="Ft"/>
    <n v="0"/>
    <n v="3180"/>
    <n v="1470"/>
    <n v="7350"/>
    <n v="0"/>
    <n v="0"/>
    <x v="10"/>
    <n v="3490.1"/>
    <s v="i"/>
    <n v="1"/>
    <n v="1"/>
    <n v="0"/>
  </r>
  <r>
    <x v="642"/>
    <x v="96"/>
    <d v="2026-01-15T00:00:00"/>
    <x v="1"/>
    <d v="2026-01-15T00:00:00"/>
    <n v="1"/>
    <s v="2124/2485"/>
    <x v="2"/>
    <x v="0"/>
    <s v="idm 300  1,5/3 m végtelen heveder A04586-A04590"/>
    <n v="5"/>
    <n v="1140.22"/>
    <n v="5701.1"/>
    <n v="0"/>
    <s v="Ft"/>
    <n v="0"/>
    <n v="4440"/>
    <n v="2310"/>
    <n v="11550"/>
    <n v="0"/>
    <n v="0"/>
    <x v="10"/>
    <n v="5848.9"/>
    <s v="i"/>
    <n v="1"/>
    <n v="1"/>
    <n v="0"/>
  </r>
  <r>
    <x v="642"/>
    <x v="96"/>
    <d v="2026-01-15T00:00:00"/>
    <x v="1"/>
    <d v="2026-01-15T00:00:00"/>
    <n v="1"/>
    <s v="2124/1835"/>
    <x v="2"/>
    <x v="0"/>
    <s v="idm 200  1,5/3 m végtelen heveder A04581-A04585"/>
    <n v="5"/>
    <n v="600.83000000000004"/>
    <n v="3004.15"/>
    <n v="0"/>
    <s v="Ft"/>
    <n v="0"/>
    <n v="4030"/>
    <n v="4459"/>
    <n v="22295"/>
    <n v="0"/>
    <n v="0"/>
    <x v="10"/>
    <n v="19290.849999999999"/>
    <s v="i"/>
    <n v="1"/>
    <n v="1"/>
    <n v="0"/>
  </r>
  <r>
    <x v="643"/>
    <x v="96"/>
    <d v="2026-01-15T00:00:00"/>
    <x v="1"/>
    <d v="2026-01-15T00:00:00"/>
    <n v="1"/>
    <s v="2123/2920"/>
    <x v="2"/>
    <x v="0"/>
    <s v="im 200 3/6 m végtelen heveder A04612-A04617"/>
    <n v="6"/>
    <n v="1131.6500000000001"/>
    <n v="6789.9000000000005"/>
    <n v="0"/>
    <s v="Ft"/>
    <n v="0"/>
    <n v="4040"/>
    <n v="3800"/>
    <n v="22800"/>
    <n v="0"/>
    <n v="0"/>
    <x v="10"/>
    <n v="16010.099999999999"/>
    <s v="i"/>
    <n v="1"/>
    <n v="1"/>
    <n v="0"/>
  </r>
  <r>
    <x v="643"/>
    <x v="96"/>
    <d v="2026-01-15T00:00:00"/>
    <x v="1"/>
    <d v="2026-01-15T00:00:00"/>
    <n v="1"/>
    <s v="2123/2553"/>
    <x v="2"/>
    <x v="0"/>
    <s v="im 200 2/4 m végtelen heveder A04596-A04611"/>
    <n v="16"/>
    <n v="780.75"/>
    <n v="12492"/>
    <n v="0"/>
    <s v="Ft"/>
    <n v="0"/>
    <n v="3480"/>
    <n v="1517"/>
    <n v="24272"/>
    <n v="0"/>
    <n v="0"/>
    <x v="10"/>
    <n v="11780"/>
    <s v="i"/>
    <n v="1"/>
    <n v="1"/>
    <n v="0"/>
  </r>
  <r>
    <x v="644"/>
    <x v="284"/>
    <d v="2026-01-15T00:00:00"/>
    <x v="1"/>
    <d v="2026-01-15T00:00:00"/>
    <n v="1"/>
    <s v="21117/67"/>
    <x v="2"/>
    <x v="0"/>
    <s v="irs 80   3,0/6 m körkötél Ök"/>
    <n v="4"/>
    <n v="4250.6899999999996"/>
    <n v="17002.759999999998"/>
    <n v="0"/>
    <s v="Ft"/>
    <n v="0"/>
    <n v="19500"/>
    <n v="22500"/>
    <n v="90000"/>
    <n v="14"/>
    <n v="12600"/>
    <x v="0"/>
    <n v="72997.240000000005"/>
    <s v="i"/>
    <n v="1"/>
    <n v="1"/>
    <n v="0"/>
  </r>
  <r>
    <x v="644"/>
    <x v="284"/>
    <d v="2026-01-15T00:00:00"/>
    <x v="1"/>
    <d v="2026-01-15T00:00:00"/>
    <n v="1"/>
    <s v="21116/57"/>
    <x v="2"/>
    <x v="0"/>
    <s v="irs 60   3,0/6 m körkötél Ök"/>
    <n v="1"/>
    <n v="3181"/>
    <n v="3181"/>
    <n v="0"/>
    <s v="Ft"/>
    <n v="0"/>
    <n v="14000"/>
    <n v="16500"/>
    <n v="16500"/>
    <n v="14.55"/>
    <n v="2400.75"/>
    <x v="0"/>
    <n v="13319"/>
    <s v="i"/>
    <n v="1"/>
    <n v="1"/>
    <n v="0"/>
  </r>
  <r>
    <x v="644"/>
    <x v="284"/>
    <d v="2026-01-15T00:00:00"/>
    <x v="1"/>
    <d v="2026-01-15T00:00:00"/>
    <n v="1"/>
    <s v="2317/636"/>
    <x v="1"/>
    <x v="0"/>
    <s v="8,0 biztosító lemez"/>
    <n v="10"/>
    <n v="169.09"/>
    <n v="1690.9"/>
    <n v="0"/>
    <s v="Ft"/>
    <n v="0"/>
    <n v="890"/>
    <n v="1130"/>
    <n v="11300"/>
    <n v="12.43"/>
    <n v="1404.59"/>
    <x v="0"/>
    <n v="9609.1"/>
    <s v="i"/>
    <n v="1"/>
    <n v="1"/>
    <n v="0"/>
  </r>
  <r>
    <x v="644"/>
    <x v="284"/>
    <d v="2026-01-15T00:00:00"/>
    <x v="1"/>
    <d v="2026-01-15T00:00:00"/>
    <n v="1"/>
    <s v="2317/1376"/>
    <x v="1"/>
    <x v="0"/>
    <s v="22 biztosító lemez"/>
    <n v="5"/>
    <n v="549.74"/>
    <n v="2748.7"/>
    <n v="0"/>
    <s v="Ft"/>
    <n v="0"/>
    <n v="4080"/>
    <n v="4480"/>
    <n v="22400"/>
    <n v="8.1300000000000008"/>
    <n v="1821.1200000000003"/>
    <x v="0"/>
    <n v="19651.3"/>
    <s v="i"/>
    <n v="1"/>
    <n v="1"/>
    <n v="0"/>
  </r>
  <r>
    <x v="644"/>
    <x v="284"/>
    <d v="2026-01-15T00:00:00"/>
    <x v="1"/>
    <d v="2026-01-15T00:00:00"/>
    <n v="1"/>
    <s v="2317/633"/>
    <x v="1"/>
    <x v="0"/>
    <s v="16  biztosító lemez"/>
    <n v="5"/>
    <n v="284.32"/>
    <n v="1421.6"/>
    <n v="0"/>
    <s v="Ft"/>
    <n v="0"/>
    <n v="1390"/>
    <n v="1990"/>
    <n v="9950"/>
    <n v="15.55"/>
    <n v="1547.2249999999999"/>
    <x v="0"/>
    <n v="8528.4"/>
    <s v="i"/>
    <n v="1"/>
    <n v="1"/>
    <n v="0"/>
  </r>
  <r>
    <x v="644"/>
    <x v="284"/>
    <d v="2026-01-15T00:00:00"/>
    <x v="1"/>
    <d v="2026-01-15T00:00:00"/>
    <n v="1"/>
    <s v="2317/632"/>
    <x v="1"/>
    <x v="0"/>
    <s v="13 biztosító lemez"/>
    <n v="10"/>
    <n v="255.08"/>
    <n v="2550.8000000000002"/>
    <n v="0"/>
    <s v="Ft"/>
    <n v="0"/>
    <n v="1340"/>
    <n v="1820"/>
    <n v="18200"/>
    <n v="14.23"/>
    <n v="2589.86"/>
    <x v="0"/>
    <n v="15649.2"/>
    <s v="i"/>
    <n v="1"/>
    <n v="1"/>
    <n v="0"/>
  </r>
  <r>
    <x v="644"/>
    <x v="284"/>
    <d v="2026-01-15T00:00:00"/>
    <x v="1"/>
    <d v="2026-01-15T00:00:00"/>
    <n v="1"/>
    <s v="2317/631"/>
    <x v="1"/>
    <x v="0"/>
    <s v="10 biztosító lemez /4mm csavarral/"/>
    <n v="10"/>
    <n v="182.72"/>
    <n v="1827.2"/>
    <n v="0"/>
    <s v="Ft"/>
    <n v="0"/>
    <n v="1018"/>
    <n v="1370"/>
    <n v="13700"/>
    <n v="13.99"/>
    <n v="1916.63"/>
    <x v="0"/>
    <n v="11872.8"/>
    <s v="i"/>
    <n v="1"/>
    <n v="1"/>
    <n v="0"/>
  </r>
  <r>
    <x v="645"/>
    <x v="75"/>
    <d v="2026-01-15T00:00:00"/>
    <x v="1"/>
    <d v="2026-01-14T00:00:00"/>
    <n v="1"/>
    <s v="21219/19417"/>
    <x v="2"/>
    <x v="0"/>
    <s v="120 mm széles heveder 2 végén  25 mm visszahajtva 4,8 m (is200 4,8m )    A04536-A04545"/>
    <n v="9"/>
    <n v="2040.22"/>
    <n v="18361.98"/>
    <n v="0"/>
    <s v="Ft"/>
    <n v="0"/>
    <n v="12200"/>
    <n v="12200"/>
    <n v="109800"/>
    <n v="10"/>
    <n v="10980"/>
    <x v="5"/>
    <n v="91438.02"/>
    <s v="i"/>
    <m/>
    <n v="1"/>
    <n v="0"/>
  </r>
  <r>
    <x v="646"/>
    <x v="246"/>
    <d v="2026-01-15T00:00:00"/>
    <x v="1"/>
    <d v="2026-01-15T00:00:00"/>
    <n v="1"/>
    <s v="21212/97"/>
    <x v="2"/>
    <x v="0"/>
    <s v="id 200   2,0 m füles heveder"/>
    <n v="4"/>
    <n v="614.48"/>
    <n v="2457.92"/>
    <n v="0"/>
    <s v="Ft"/>
    <n v="0"/>
    <n v="3000"/>
    <n v="3600"/>
    <n v="14400"/>
    <n v="15"/>
    <n v="2160"/>
    <x v="8"/>
    <n v="11942.08"/>
    <s v="i"/>
    <n v="1"/>
    <n v="1"/>
    <n v="0"/>
  </r>
  <r>
    <x v="647"/>
    <x v="285"/>
    <d v="2026-01-15T00:00:00"/>
    <x v="1"/>
    <d v="2026-01-15T00:00:00"/>
    <n v="1"/>
    <s v="21116/55"/>
    <x v="2"/>
    <x v="0"/>
    <s v="irs 60  2,0/4 m körkötél"/>
    <n v="1"/>
    <n v="1984.88"/>
    <n v="1984.88"/>
    <n v="0"/>
    <s v="Ft"/>
    <n v="0"/>
    <n v="10000"/>
    <n v="8320"/>
    <n v="8320"/>
    <n v="7.19"/>
    <n v="598.20800000000008"/>
    <x v="8"/>
    <n v="6335.12"/>
    <s v="i"/>
    <m/>
    <n v="1"/>
    <n v="0"/>
  </r>
  <r>
    <x v="648"/>
    <x v="130"/>
    <d v="2026-01-15T00:00:00"/>
    <x v="1"/>
    <d v="2026-01-15T00:00:00"/>
    <n v="1"/>
    <s v="2417/15495"/>
    <x v="4"/>
    <x v="0"/>
    <s v="2 PSN sekli EN13889"/>
    <n v="5"/>
    <n v="354.72"/>
    <n v="1773.6000000000001"/>
    <n v="0"/>
    <s v="Ft"/>
    <n v="0"/>
    <n v="910"/>
    <n v="650"/>
    <n v="3250"/>
    <n v="0.32"/>
    <n v="10.4"/>
    <x v="8"/>
    <n v="1476.3999999999999"/>
    <s v="i"/>
    <m/>
    <n v="1"/>
    <n v="0"/>
  </r>
  <r>
    <x v="649"/>
    <x v="130"/>
    <d v="2026-01-15T00:00:00"/>
    <x v="1"/>
    <d v="2026-01-15T00:00:00"/>
    <n v="1"/>
    <s v="311/27907"/>
    <x v="12"/>
    <x v="0"/>
    <s v="8mm Galco Dyneema Prisma kötél ezüstszürke szakítószilárdság: 5100 kg/Dyneema SK78 Prisma bevonattal"/>
    <n v="113"/>
    <n v="1350"/>
    <n v="152550"/>
    <n v="0"/>
    <s v="Ft"/>
    <n v="0"/>
    <n v="2250"/>
    <n v="2740"/>
    <n v="309620"/>
    <n v="5"/>
    <n v="15481"/>
    <x v="8"/>
    <n v="157070"/>
    <s v="i"/>
    <m/>
    <n v="1"/>
    <n v="0"/>
  </r>
  <r>
    <x v="650"/>
    <x v="286"/>
    <d v="2026-01-15T00:00:00"/>
    <x v="1"/>
    <d v="2026-01-15T00:00:00"/>
    <n v="1"/>
    <s v="4114/20393"/>
    <x v="0"/>
    <x v="0"/>
    <s v="50/2,5 hh 2,5 m h.ág +0,4m r.ág ERGO racsnival, rakományrögzítő h. ág- KGY2-10 gyűjtőkarikával"/>
    <n v="30"/>
    <n v="3086.65"/>
    <n v="92599.5"/>
    <n v="0"/>
    <s v="Ft"/>
    <n v="0"/>
    <n v="7165"/>
    <n v="8450"/>
    <n v="253500"/>
    <n v="10"/>
    <n v="25350"/>
    <x v="8"/>
    <n v="160900.5"/>
    <s v="i"/>
    <n v="1"/>
    <n v="1"/>
    <n v="0"/>
  </r>
  <r>
    <x v="651"/>
    <x v="287"/>
    <d v="2026-01-14T00:00:00"/>
    <x v="1"/>
    <d v="2026-01-09T00:00:00"/>
    <n v="1"/>
    <s v="1311/11780"/>
    <x v="7"/>
    <x v="0"/>
    <s v="GLE 5000 10,0/9,5 m kézi láncos emelő 2410023, 2410046"/>
    <n v="2"/>
    <n v="70298.05"/>
    <n v="140596.1"/>
    <n v="0"/>
    <s v="Ft"/>
    <n v="0"/>
    <n v="283995"/>
    <n v="227200"/>
    <n v="454400"/>
    <n v="3"/>
    <n v="13632"/>
    <x v="11"/>
    <n v="313803.90000000002"/>
    <s v="i"/>
    <m/>
    <n v="1"/>
    <n v="0"/>
  </r>
  <r>
    <x v="651"/>
    <x v="287"/>
    <d v="2026-01-14T00:00:00"/>
    <x v="1"/>
    <d v="2026-01-09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11"/>
    <n v="-1900"/>
    <s v="i"/>
    <m/>
    <n v="1"/>
    <n v="0"/>
  </r>
  <r>
    <x v="651"/>
    <x v="287"/>
    <d v="2026-01-14T00:00:00"/>
    <x v="1"/>
    <d v="2026-01-09T00:00:00"/>
    <n v="1"/>
    <s v="2102/1102"/>
    <x v="3"/>
    <x v="1"/>
    <s v="*V.3 Fuvar"/>
    <n v="1"/>
    <n v="21736"/>
    <n v="21736"/>
    <n v="0"/>
    <s v="Ft"/>
    <n v="0"/>
    <n v="21376"/>
    <n v="10000"/>
    <n v="10000"/>
    <n v="0"/>
    <n v="0"/>
    <x v="11"/>
    <n v="-11736"/>
    <s v="i"/>
    <m/>
    <n v="1"/>
    <n v="0"/>
  </r>
  <r>
    <x v="652"/>
    <x v="288"/>
    <d v="2026-01-14T00:00:00"/>
    <x v="1"/>
    <d v="2026-01-12T00:00:00"/>
    <n v="1"/>
    <s v="1142/27906"/>
    <x v="13"/>
    <x v="2"/>
    <s v="460011 Erikkila laposkábel kocsi, Flat cabel trolley 140/200/260"/>
    <n v="8"/>
    <n v="12323.7"/>
    <n v="98589.6"/>
    <n v="38.86"/>
    <s v="EUR"/>
    <n v="386.07"/>
    <n v="17955"/>
    <n v="15002.68"/>
    <n v="120021.44"/>
    <n v="0"/>
    <n v="0"/>
    <x v="10"/>
    <n v="21431.839999999997"/>
    <s v="i"/>
    <m/>
    <n v="1"/>
    <n v="310.88"/>
  </r>
  <r>
    <x v="653"/>
    <x v="17"/>
    <d v="2026-01-14T00:00:00"/>
    <x v="1"/>
    <d v="2026-01-12T00:00:00"/>
    <n v="1"/>
    <s v="143/23213"/>
    <x v="9"/>
    <x v="1"/>
    <s v="Csomagolás és  szállítási költség"/>
    <n v="1"/>
    <n v="2228"/>
    <n v="2228"/>
    <n v="0"/>
    <s v="EUR"/>
    <n v="386.07"/>
    <n v="2228"/>
    <n v="0"/>
    <n v="0"/>
    <n v="0"/>
    <n v="0"/>
    <x v="6"/>
    <n v="-2228"/>
    <s v="i"/>
    <m/>
    <n v="1"/>
    <n v="0"/>
  </r>
  <r>
    <x v="653"/>
    <x v="17"/>
    <d v="2026-01-14T00:00:00"/>
    <x v="1"/>
    <d v="2026-01-12T00:00:00"/>
    <n v="1"/>
    <s v="12531/27471"/>
    <x v="8"/>
    <x v="2"/>
    <s v="4201474 610864 d: 32mm légcső, erősített (ár/m) Tube diam 32mm, reinforced. (Price/m)"/>
    <n v="2"/>
    <n v="37956.44"/>
    <n v="75912.88"/>
    <n v="188.86"/>
    <s v="EUR"/>
    <n v="386.07"/>
    <n v="75900"/>
    <n v="72913.179999999993"/>
    <n v="145826.35999999999"/>
    <n v="5"/>
    <n v="7291.3179999999993"/>
    <x v="6"/>
    <n v="69913.479999999981"/>
    <s v="i"/>
    <m/>
    <n v="1"/>
    <n v="377.72"/>
  </r>
  <r>
    <x v="654"/>
    <x v="182"/>
    <d v="2026-01-14T00:00:00"/>
    <x v="1"/>
    <d v="2026-01-14T00:00:00"/>
    <n v="1"/>
    <s v="4111/257"/>
    <x v="0"/>
    <x v="0"/>
    <s v="50/2 hh  12 m rakományrögzítő 11078"/>
    <n v="5"/>
    <n v="1738.05"/>
    <n v="8690.25"/>
    <n v="0"/>
    <s v="Ft"/>
    <n v="0"/>
    <n v="5100"/>
    <n v="3750"/>
    <n v="18750"/>
    <n v="2"/>
    <n v="375"/>
    <x v="8"/>
    <n v="10059.75"/>
    <s v="i"/>
    <m/>
    <n v="1"/>
    <n v="0"/>
  </r>
  <r>
    <x v="654"/>
    <x v="182"/>
    <d v="2026-01-14T00:00:00"/>
    <x v="1"/>
    <d v="2026-01-14T00:00:00"/>
    <n v="1"/>
    <s v="4111/256"/>
    <x v="0"/>
    <x v="0"/>
    <s v="50/2 hh  10 m rakományrögzítő 11077"/>
    <n v="5"/>
    <n v="2325.39"/>
    <n v="11626.949999999999"/>
    <n v="0"/>
    <s v="Ft"/>
    <n v="0"/>
    <n v="4800"/>
    <n v="3440"/>
    <n v="17200"/>
    <n v="1.9"/>
    <n v="326.8"/>
    <x v="8"/>
    <n v="5573.0500000000011"/>
    <s v="i"/>
    <m/>
    <n v="1"/>
    <n v="0"/>
  </r>
  <r>
    <x v="654"/>
    <x v="182"/>
    <d v="2026-01-14T00:00:00"/>
    <x v="1"/>
    <d v="2026-01-14T00:00:00"/>
    <n v="1"/>
    <s v="4111/236"/>
    <x v="0"/>
    <x v="0"/>
    <s v="35/1 hh  6,0 m rakományrögzítő 11074"/>
    <n v="10"/>
    <n v="804.58"/>
    <n v="8045.8"/>
    <n v="0"/>
    <s v="Ft"/>
    <n v="0"/>
    <n v="2000"/>
    <n v="1765"/>
    <n v="17650"/>
    <n v="3"/>
    <n v="529.5"/>
    <x v="8"/>
    <n v="9604.2000000000007"/>
    <s v="i"/>
    <m/>
    <n v="1"/>
    <n v="0"/>
  </r>
  <r>
    <x v="654"/>
    <x v="182"/>
    <d v="2026-01-14T00:00:00"/>
    <x v="1"/>
    <d v="2026-01-14T00:00:00"/>
    <n v="1"/>
    <s v="4111/4097"/>
    <x v="0"/>
    <x v="0"/>
    <s v="25/0,5 hh  6,0 m rakományrögzítő Z"/>
    <n v="10"/>
    <n v="661.42"/>
    <n v="6614.2"/>
    <n v="0"/>
    <s v="Ft"/>
    <n v="0"/>
    <n v="1560"/>
    <n v="1140"/>
    <n v="11400"/>
    <n v="2"/>
    <n v="228"/>
    <x v="8"/>
    <n v="4785.8"/>
    <s v="i"/>
    <m/>
    <n v="1"/>
    <n v="0"/>
  </r>
  <r>
    <x v="654"/>
    <x v="182"/>
    <d v="2026-01-14T00:00:00"/>
    <x v="1"/>
    <d v="2026-01-14T00:00:00"/>
    <n v="1"/>
    <s v="2102/2697"/>
    <x v="3"/>
    <x v="1"/>
    <s v="*V.21 Fuvar"/>
    <n v="1"/>
    <n v="5933"/>
    <n v="5933"/>
    <n v="0"/>
    <s v="Ft"/>
    <n v="0"/>
    <n v="5933"/>
    <n v="3000"/>
    <n v="3000"/>
    <n v="0"/>
    <n v="0"/>
    <x v="8"/>
    <n v="-2933"/>
    <s v="i"/>
    <m/>
    <n v="1"/>
    <n v="0"/>
  </r>
  <r>
    <x v="655"/>
    <x v="289"/>
    <d v="2026-01-14T00:00:00"/>
    <x v="1"/>
    <d v="2026-01-14T00:00:00"/>
    <n v="1"/>
    <s v="2591/10560"/>
    <x v="10"/>
    <x v="0"/>
    <s v="HCF15ahs-hez gázrugó"/>
    <n v="1"/>
    <n v="13511.14"/>
    <n v="13511.14"/>
    <n v="0"/>
    <s v="Ft"/>
    <n v="0"/>
    <n v="21500"/>
    <n v="21500"/>
    <n v="21500"/>
    <n v="5"/>
    <n v="1075"/>
    <x v="4"/>
    <n v="7988.8600000000006"/>
    <s v="i"/>
    <m/>
    <n v="1"/>
    <n v="0"/>
  </r>
  <r>
    <x v="655"/>
    <x v="289"/>
    <d v="2026-01-14T00:00:00"/>
    <x v="1"/>
    <d v="2026-01-14T00:00:00"/>
    <n v="1"/>
    <s v="2102/2432"/>
    <x v="3"/>
    <x v="1"/>
    <s v="*V.19 Fuvar"/>
    <n v="1"/>
    <n v="1806.11"/>
    <n v="1806.11"/>
    <n v="0"/>
    <s v="Ft"/>
    <n v="0"/>
    <n v="1742"/>
    <n v="1900"/>
    <n v="1900"/>
    <n v="0"/>
    <n v="0"/>
    <x v="4"/>
    <n v="93.8900000000001"/>
    <s v="i"/>
    <m/>
    <n v="1"/>
    <n v="0"/>
  </r>
  <r>
    <x v="656"/>
    <x v="183"/>
    <d v="2026-01-14T00:00:00"/>
    <x v="1"/>
    <d v="2026-01-14T00:00:00"/>
    <n v="1"/>
    <s v="21112/12"/>
    <x v="2"/>
    <x v="0"/>
    <s v="irs 20   0,5/1  m körkötél"/>
    <n v="2"/>
    <n v="282.99"/>
    <n v="565.98"/>
    <n v="0"/>
    <s v="Ft"/>
    <n v="0"/>
    <n v="1800"/>
    <n v="1134"/>
    <n v="2268"/>
    <n v="3"/>
    <n v="68.040000000000006"/>
    <x v="6"/>
    <n v="1702.02"/>
    <s v="i"/>
    <m/>
    <n v="1"/>
    <n v="0"/>
  </r>
  <r>
    <x v="656"/>
    <x v="183"/>
    <d v="2026-01-14T00:00:00"/>
    <x v="1"/>
    <d v="2026-01-14T00:00:00"/>
    <n v="1"/>
    <s v="21111/3"/>
    <x v="2"/>
    <x v="0"/>
    <s v="irs 10  1,5/3  m körkötél"/>
    <n v="4"/>
    <n v="383.77"/>
    <n v="1535.08"/>
    <n v="0"/>
    <s v="Ft"/>
    <n v="0"/>
    <n v="2200"/>
    <n v="1584"/>
    <n v="6336"/>
    <n v="3"/>
    <n v="190.08"/>
    <x v="6"/>
    <n v="4800.92"/>
    <s v="i"/>
    <m/>
    <n v="1"/>
    <n v="0"/>
  </r>
  <r>
    <x v="656"/>
    <x v="183"/>
    <d v="2026-01-14T00:00:00"/>
    <x v="1"/>
    <d v="2026-01-14T00:00:00"/>
    <n v="1"/>
    <s v="2102/2337"/>
    <x v="3"/>
    <x v="1"/>
    <s v="*V.15 Fuvar"/>
    <n v="1"/>
    <n v="2148"/>
    <n v="2148"/>
    <n v="0"/>
    <s v="Ft"/>
    <n v="0"/>
    <n v="2148"/>
    <n v="0"/>
    <n v="0"/>
    <n v="0"/>
    <n v="0"/>
    <x v="6"/>
    <n v="-2148"/>
    <s v="i"/>
    <m/>
    <n v="1"/>
    <n v="0"/>
  </r>
  <r>
    <x v="657"/>
    <x v="290"/>
    <d v="2026-01-14T00:00:00"/>
    <x v="1"/>
    <d v="2026-01-14T00:00:00"/>
    <n v="1"/>
    <s v="2101/27429"/>
    <x v="6"/>
    <x v="0"/>
    <s v="Üzembe helyezést megelőző munkavédelmi szempontú felülvizsgálat i díj"/>
    <n v="1"/>
    <n v="12000"/>
    <n v="12000"/>
    <n v="0"/>
    <s v="Ft"/>
    <n v="0"/>
    <n v="20000"/>
    <n v="25000"/>
    <n v="25000"/>
    <n v="16"/>
    <n v="4000"/>
    <x v="0"/>
    <n v="13000"/>
    <s v="i"/>
    <m/>
    <n v="1"/>
    <n v="0"/>
  </r>
  <r>
    <x v="657"/>
    <x v="290"/>
    <d v="2026-01-14T00:00:00"/>
    <x v="1"/>
    <d v="2026-01-14T00:00:00"/>
    <n v="1"/>
    <s v="2103/26736"/>
    <x v="14"/>
    <x v="1"/>
    <s v="Kiszállási díj Budapest"/>
    <n v="1"/>
    <n v="8360"/>
    <n v="8360"/>
    <n v="0"/>
    <s v="Ft"/>
    <n v="0"/>
    <n v="15000"/>
    <n v="15000"/>
    <n v="15000"/>
    <n v="0"/>
    <n v="0"/>
    <x v="0"/>
    <n v="6640"/>
    <s v="i"/>
    <m/>
    <n v="1"/>
    <n v="0"/>
  </r>
  <r>
    <x v="657"/>
    <x v="290"/>
    <d v="2026-01-14T00:00:00"/>
    <x v="1"/>
    <d v="2026-01-14T00:00:00"/>
    <n v="1"/>
    <s v="2101/27429"/>
    <x v="6"/>
    <x v="0"/>
    <s v="Daru 5 éves időszakos biztonságtechnikai felülvizsgálati díj"/>
    <n v="1"/>
    <n v="12000"/>
    <n v="12000"/>
    <n v="0"/>
    <s v="Ft"/>
    <n v="0"/>
    <n v="20000"/>
    <n v="25000"/>
    <n v="25000"/>
    <n v="16"/>
    <n v="4000"/>
    <x v="0"/>
    <n v="13000"/>
    <s v="i"/>
    <m/>
    <n v="1"/>
    <n v="0"/>
  </r>
  <r>
    <x v="658"/>
    <x v="291"/>
    <d v="2026-01-14T00:00:00"/>
    <x v="1"/>
    <d v="2026-01-14T00:00:00"/>
    <n v="1"/>
    <s v="21212/97"/>
    <x v="2"/>
    <x v="0"/>
    <s v="id 200   2,0 m füles heveder"/>
    <n v="3"/>
    <n v="614.48"/>
    <n v="1843.44"/>
    <n v="0"/>
    <s v="Ft"/>
    <n v="0"/>
    <n v="3000"/>
    <n v="4200"/>
    <n v="12600"/>
    <n v="18.57"/>
    <n v="2339.8200000000002"/>
    <x v="0"/>
    <n v="10756.56"/>
    <s v="i"/>
    <n v="1"/>
    <n v="1"/>
    <n v="0"/>
  </r>
  <r>
    <x v="659"/>
    <x v="75"/>
    <d v="2026-01-14T00:00:00"/>
    <x v="1"/>
    <d v="2026-01-14T00:00:00"/>
    <n v="1"/>
    <s v="2102/24792"/>
    <x v="3"/>
    <x v="1"/>
    <s v="*M.106 Fuvar"/>
    <n v="1"/>
    <n v="18000"/>
    <n v="18000"/>
    <n v="0"/>
    <s v="Ft"/>
    <n v="0"/>
    <n v="18000"/>
    <n v="18000"/>
    <n v="18000"/>
    <n v="0"/>
    <n v="0"/>
    <x v="5"/>
    <n v="0"/>
    <s v="i"/>
    <m/>
    <n v="1"/>
    <n v="0"/>
  </r>
  <r>
    <x v="660"/>
    <x v="75"/>
    <d v="2026-01-14T00:00:00"/>
    <x v="1"/>
    <d v="2026-01-14T00:00:00"/>
    <n v="1"/>
    <s v="2102/24792"/>
    <x v="3"/>
    <x v="1"/>
    <s v="*M.106 Fuvar"/>
    <n v="-1"/>
    <n v="-18000"/>
    <n v="18000"/>
    <n v="0"/>
    <s v="Ft"/>
    <n v="0"/>
    <n v="18000"/>
    <n v="-18000"/>
    <n v="-18000"/>
    <n v="0"/>
    <n v="0"/>
    <x v="5"/>
    <n v="0"/>
    <s v="n"/>
    <m/>
    <s v=""/>
    <n v="0"/>
  </r>
  <r>
    <x v="661"/>
    <x v="75"/>
    <d v="2026-01-14T00:00:00"/>
    <x v="1"/>
    <d v="2026-01-14T00:00:00"/>
    <n v="1"/>
    <s v="2102/24792"/>
    <x v="3"/>
    <x v="1"/>
    <s v="*M.106 Fuvar"/>
    <n v="1"/>
    <n v="18000"/>
    <n v="18000"/>
    <n v="0"/>
    <s v="Ft"/>
    <n v="0"/>
    <n v="18000"/>
    <n v="18000"/>
    <n v="18000"/>
    <n v="0"/>
    <n v="0"/>
    <x v="5"/>
    <n v="0"/>
    <s v="n"/>
    <m/>
    <s v=""/>
    <n v="0"/>
  </r>
  <r>
    <x v="662"/>
    <x v="292"/>
    <d v="2026-01-14T00:00:00"/>
    <x v="1"/>
    <d v="2026-01-14T00:00:00"/>
    <n v="1"/>
    <s v="442/1021"/>
    <x v="11"/>
    <x v="1"/>
    <s v="Fadob /  visszaszállítás esetén teljes összegben jóváírjuk határidő: 60 nap"/>
    <n v="1"/>
    <n v="15799.06"/>
    <n v="15799.06"/>
    <n v="0"/>
    <s v="Ft"/>
    <n v="0"/>
    <n v="26000"/>
    <n v="26000"/>
    <n v="26000"/>
    <n v="0"/>
    <n v="0"/>
    <x v="0"/>
    <n v="10200.94"/>
    <s v="i"/>
    <m/>
    <n v="1"/>
    <n v="0"/>
  </r>
  <r>
    <x v="662"/>
    <x v="292"/>
    <d v="2026-01-14T00:00:00"/>
    <x v="1"/>
    <d v="2026-01-14T00:00:00"/>
    <n v="1"/>
    <s v="3105/26151"/>
    <x v="12"/>
    <x v="0"/>
    <s v="14mm 35(W)x7 2160N/mm2 horganyzott zsíros, forgásmentes B zZ Fmin=148,0 kN, F=155,30kN In.014/24"/>
    <n v="130"/>
    <n v="1217.1300000000001"/>
    <n v="158226.90000000002"/>
    <n v="0"/>
    <s v="Ft"/>
    <n v="0"/>
    <n v="2230"/>
    <n v="2330"/>
    <n v="302900"/>
    <n v="6.5"/>
    <n v="19688.5"/>
    <x v="0"/>
    <n v="144673.09999999998"/>
    <s v="i"/>
    <m/>
    <n v="1"/>
    <n v="0"/>
  </r>
  <r>
    <x v="663"/>
    <x v="116"/>
    <d v="2026-01-14T00:00:00"/>
    <x v="1"/>
    <d v="2026-01-14T00:00:00"/>
    <n v="1"/>
    <s v="2104/982"/>
    <x v="5"/>
    <x v="1"/>
    <s v="Javítási rezsi óradíj"/>
    <n v="0.2"/>
    <n v="7195.04"/>
    <n v="1439.008"/>
    <n v="0"/>
    <s v="Ft"/>
    <n v="0"/>
    <n v="12000"/>
    <n v="12000"/>
    <n v="2400"/>
    <n v="0"/>
    <n v="0"/>
    <x v="0"/>
    <n v="960.99199999999996"/>
    <s v="i"/>
    <n v="1"/>
    <n v="1"/>
    <n v="0"/>
  </r>
  <r>
    <x v="663"/>
    <x v="116"/>
    <d v="2026-01-14T00:00:00"/>
    <x v="1"/>
    <d v="2026-01-14T00:00:00"/>
    <n v="1"/>
    <s v="2101/980"/>
    <x v="6"/>
    <x v="0"/>
    <s v="CS1 Teherpróba és vizsgálati díj LRG láncfüggeszték"/>
    <n v="1"/>
    <n v="5100"/>
    <n v="5100"/>
    <n v="0"/>
    <s v="Ft"/>
    <n v="0"/>
    <n v="8500"/>
    <n v="8500"/>
    <n v="8500"/>
    <n v="10"/>
    <n v="850"/>
    <x v="0"/>
    <n v="3400"/>
    <s v="i"/>
    <n v="1"/>
    <n v="1"/>
    <n v="0"/>
  </r>
  <r>
    <x v="663"/>
    <x v="116"/>
    <d v="2026-01-14T00:00:00"/>
    <x v="1"/>
    <d v="2026-01-14T00:00:00"/>
    <n v="1"/>
    <s v="2317/567"/>
    <x v="1"/>
    <x v="0"/>
    <s v="234 ágú  adattábla"/>
    <n v="1"/>
    <n v="243.64"/>
    <n v="243.64"/>
    <n v="0"/>
    <s v="Ft"/>
    <n v="0"/>
    <n v="1485"/>
    <n v="1485"/>
    <n v="1485"/>
    <n v="5"/>
    <n v="74.25"/>
    <x v="0"/>
    <n v="1241.3600000000001"/>
    <s v="i"/>
    <n v="1"/>
    <n v="1"/>
    <n v="0"/>
  </r>
  <r>
    <x v="663"/>
    <x v="116"/>
    <d v="2026-01-14T00:00:00"/>
    <x v="1"/>
    <d v="2026-01-14T00:00:00"/>
    <n v="1"/>
    <s v="2317/631"/>
    <x v="1"/>
    <x v="0"/>
    <s v="10 biztosító lemez /4mm csavarral/"/>
    <n v="2"/>
    <n v="182.72"/>
    <n v="365.44"/>
    <n v="0"/>
    <s v="Ft"/>
    <n v="0"/>
    <n v="1018"/>
    <n v="1370"/>
    <n v="2740"/>
    <n v="13.99"/>
    <n v="383.32599999999996"/>
    <x v="0"/>
    <n v="2374.56"/>
    <s v="i"/>
    <n v="1"/>
    <n v="1"/>
    <n v="0"/>
  </r>
  <r>
    <x v="664"/>
    <x v="154"/>
    <d v="2026-01-13T00:00:00"/>
    <x v="1"/>
    <d v="2026-01-13T00:00:00"/>
    <n v="1"/>
    <s v="21212/98"/>
    <x v="2"/>
    <x v="0"/>
    <s v="id 200   3,0 m füles heveder Ök"/>
    <n v="6"/>
    <n v="908.37"/>
    <n v="5450.22"/>
    <n v="0"/>
    <s v="Ft"/>
    <n v="0"/>
    <n v="4000"/>
    <n v="3570"/>
    <n v="21420"/>
    <n v="8.1999999999999993"/>
    <n v="1756.4399999999996"/>
    <x v="0"/>
    <n v="15969.779999999999"/>
    <s v="i"/>
    <m/>
    <n v="1"/>
    <n v="0"/>
  </r>
  <r>
    <x v="665"/>
    <x v="155"/>
    <d v="2026-01-13T00:00:00"/>
    <x v="1"/>
    <d v="2026-01-12T00:00:00"/>
    <n v="1"/>
    <s v="21215/123"/>
    <x v="2"/>
    <x v="0"/>
    <s v="id 500  4,0 m füles heveder"/>
    <n v="4"/>
    <n v="2958.89"/>
    <n v="11835.56"/>
    <n v="0"/>
    <s v="Ft"/>
    <n v="0"/>
    <n v="14000"/>
    <n v="16000"/>
    <n v="64000"/>
    <n v="13.75"/>
    <n v="8800"/>
    <x v="0"/>
    <n v="52164.44"/>
    <s v="i"/>
    <m/>
    <n v="1"/>
    <n v="0"/>
  </r>
  <r>
    <x v="666"/>
    <x v="74"/>
    <d v="2026-01-13T00:00:00"/>
    <x v="1"/>
    <d v="2026-01-09T00:00:00"/>
    <n v="1"/>
    <s v="2513/10195"/>
    <x v="10"/>
    <x v="0"/>
    <s v="VEUW 2 t lemezmegfogó  0-35mm 2000 kg"/>
    <n v="4"/>
    <n v="133796.32999999999"/>
    <n v="535185.31999999995"/>
    <n v="0"/>
    <s v="Ft"/>
    <n v="0"/>
    <n v="279456"/>
    <n v="251505"/>
    <n v="1006020"/>
    <n v="2"/>
    <n v="20120.400000000001"/>
    <x v="6"/>
    <n v="470834.68000000005"/>
    <s v="i"/>
    <m/>
    <n v="1"/>
    <n v="0"/>
  </r>
  <r>
    <x v="666"/>
    <x v="74"/>
    <d v="2026-01-13T00:00:00"/>
    <x v="1"/>
    <d v="2026-01-09T00:00:00"/>
    <n v="1"/>
    <s v="2102/1104"/>
    <x v="3"/>
    <x v="1"/>
    <s v="*V.4 Fuvar"/>
    <n v="1"/>
    <n v="6999"/>
    <n v="6999"/>
    <n v="0"/>
    <s v="Ft"/>
    <n v="0"/>
    <n v="6999"/>
    <n v="0"/>
    <n v="0"/>
    <n v="0"/>
    <n v="0"/>
    <x v="6"/>
    <n v="-6999"/>
    <s v="i"/>
    <m/>
    <n v="1"/>
    <n v="0"/>
  </r>
  <r>
    <x v="667"/>
    <x v="74"/>
    <d v="2026-01-13T00:00:00"/>
    <x v="1"/>
    <d v="2026-01-09T00:00:00"/>
    <n v="1"/>
    <s v="2612/15275"/>
    <x v="16"/>
    <x v="0"/>
    <s v="KME 300 C  emelőmágnes 300 kg"/>
    <n v="1"/>
    <n v="36834.660000000003"/>
    <n v="36834.660000000003"/>
    <n v="0"/>
    <s v="Ft"/>
    <n v="0"/>
    <n v="170000"/>
    <n v="95000"/>
    <n v="95000"/>
    <n v="0.82"/>
    <n v="779"/>
    <x v="6"/>
    <n v="58165.34"/>
    <s v="i"/>
    <m/>
    <n v="1"/>
    <n v="0"/>
  </r>
  <r>
    <x v="668"/>
    <x v="74"/>
    <d v="2026-01-13T00:00:00"/>
    <x v="1"/>
    <d v="2026-01-09T00:00:00"/>
    <n v="1"/>
    <s v="2513/10195"/>
    <x v="10"/>
    <x v="0"/>
    <s v="VEUW 2 t lemezmegfogó  0-35mm 2000 kg"/>
    <n v="2"/>
    <n v="133796.32999999999"/>
    <n v="267592.65999999997"/>
    <n v="0"/>
    <s v="Ft"/>
    <n v="0"/>
    <n v="279456"/>
    <n v="251505"/>
    <n v="503010"/>
    <n v="2"/>
    <n v="10060.200000000001"/>
    <x v="6"/>
    <n v="235417.34000000003"/>
    <s v="i"/>
    <m/>
    <n v="1"/>
    <n v="0"/>
  </r>
  <r>
    <x v="669"/>
    <x v="113"/>
    <d v="2026-01-13T00:00:00"/>
    <x v="1"/>
    <d v="2026-01-13T00:00:00"/>
    <n v="1"/>
    <s v="2612/15276"/>
    <x v="16"/>
    <x v="0"/>
    <s v="KME 600 C emelőmágnes 600 kg"/>
    <n v="1"/>
    <n v="59446.01"/>
    <n v="59446.01"/>
    <n v="0"/>
    <s v="Ft"/>
    <n v="0"/>
    <n v="220000"/>
    <n v="176000"/>
    <n v="176000"/>
    <n v="4"/>
    <n v="7040"/>
    <x v="6"/>
    <n v="116553.98999999999"/>
    <s v="i"/>
    <m/>
    <n v="1"/>
    <n v="0"/>
  </r>
  <r>
    <x v="669"/>
    <x v="113"/>
    <d v="2026-01-13T00:00:00"/>
    <x v="1"/>
    <d v="2026-01-13T00:00:00"/>
    <n v="1"/>
    <s v="2102/12003"/>
    <x v="3"/>
    <x v="1"/>
    <s v="*V.30 Fuvar"/>
    <n v="1"/>
    <n v="3095"/>
    <n v="3095"/>
    <n v="0"/>
    <s v="Ft"/>
    <n v="0"/>
    <n v="3095"/>
    <n v="3000"/>
    <n v="3000"/>
    <n v="0"/>
    <n v="0"/>
    <x v="6"/>
    <n v="-95"/>
    <s v="i"/>
    <m/>
    <n v="1"/>
    <n v="0"/>
  </r>
  <r>
    <x v="670"/>
    <x v="113"/>
    <d v="2026-01-13T00:00:00"/>
    <x v="1"/>
    <d v="2026-01-13T00:00:00"/>
    <n v="1"/>
    <s v="2612/15276"/>
    <x v="16"/>
    <x v="0"/>
    <s v="KME 600 C emelőmágnes 600 kg"/>
    <n v="-1"/>
    <n v="-59446.01"/>
    <n v="59446.01"/>
    <n v="0"/>
    <s v="Ft"/>
    <n v="0"/>
    <n v="220000"/>
    <n v="-176000"/>
    <n v="-176000"/>
    <n v="4"/>
    <n v="-7040"/>
    <x v="6"/>
    <n v="-116553.98999999999"/>
    <s v="n"/>
    <m/>
    <s v=""/>
    <n v="0"/>
  </r>
  <r>
    <x v="670"/>
    <x v="113"/>
    <d v="2026-01-13T00:00:00"/>
    <x v="1"/>
    <d v="2026-01-13T00:00:00"/>
    <n v="1"/>
    <s v="2102/12003"/>
    <x v="3"/>
    <x v="1"/>
    <s v="*V.30 Fuvar"/>
    <n v="-1"/>
    <n v="-3095"/>
    <n v="3095"/>
    <n v="0"/>
    <s v="Ft"/>
    <n v="0"/>
    <n v="3095"/>
    <n v="-3000"/>
    <n v="-3000"/>
    <n v="0"/>
    <n v="0"/>
    <x v="6"/>
    <n v="95"/>
    <s v="n"/>
    <m/>
    <s v=""/>
    <n v="0"/>
  </r>
  <r>
    <x v="671"/>
    <x v="113"/>
    <d v="2026-01-13T00:00:00"/>
    <x v="1"/>
    <d v="2026-01-13T00:00:00"/>
    <n v="1"/>
    <s v="2612/15276"/>
    <x v="16"/>
    <x v="0"/>
    <s v="KME 600 C emelőmágnes 600 kg"/>
    <n v="1"/>
    <n v="59446.01"/>
    <n v="59446.01"/>
    <n v="0"/>
    <s v="Ft"/>
    <n v="0"/>
    <n v="220000"/>
    <n v="176000"/>
    <n v="176000"/>
    <n v="4"/>
    <n v="7040"/>
    <x v="6"/>
    <n v="116553.98999999999"/>
    <s v="n"/>
    <m/>
    <s v=""/>
    <n v="0"/>
  </r>
  <r>
    <x v="671"/>
    <x v="113"/>
    <d v="2026-01-13T00:00:00"/>
    <x v="1"/>
    <d v="2026-01-13T00:00:00"/>
    <n v="1"/>
    <s v="2102/12003"/>
    <x v="3"/>
    <x v="1"/>
    <s v="*V.30 Fuvar"/>
    <n v="1"/>
    <n v="3095"/>
    <n v="3095"/>
    <n v="0"/>
    <s v="Ft"/>
    <n v="0"/>
    <n v="3095"/>
    <n v="3000"/>
    <n v="3000"/>
    <n v="0"/>
    <n v="0"/>
    <x v="6"/>
    <n v="-95"/>
    <s v="n"/>
    <m/>
    <s v=""/>
    <n v="0"/>
  </r>
  <r>
    <x v="672"/>
    <x v="73"/>
    <d v="2026-01-13T00:00:00"/>
    <x v="1"/>
    <d v="2026-01-13T00:00:00"/>
    <n v="1"/>
    <s v="2416/15388"/>
    <x v="4"/>
    <x v="0"/>
    <s v="2 PSO sekli EN13889"/>
    <n v="6"/>
    <n v="375.62"/>
    <n v="2253.7200000000003"/>
    <n v="0"/>
    <s v="Ft"/>
    <n v="0"/>
    <n v="1030"/>
    <n v="780"/>
    <n v="4680"/>
    <n v="1"/>
    <n v="46.8"/>
    <x v="6"/>
    <n v="2426.2799999999997"/>
    <s v="i"/>
    <m/>
    <n v="1"/>
    <n v="0"/>
  </r>
  <r>
    <x v="672"/>
    <x v="73"/>
    <d v="2026-01-13T00:00:00"/>
    <x v="1"/>
    <d v="2026-01-13T00:00:00"/>
    <n v="1"/>
    <s v="2102/3973"/>
    <x v="3"/>
    <x v="1"/>
    <s v="*V.23 Fuvar"/>
    <n v="1"/>
    <n v="2223"/>
    <n v="2223"/>
    <n v="0"/>
    <s v="Ft"/>
    <n v="0"/>
    <n v="2223"/>
    <n v="0"/>
    <n v="0"/>
    <n v="0"/>
    <n v="0"/>
    <x v="6"/>
    <n v="-2223"/>
    <s v="i"/>
    <m/>
    <n v="1"/>
    <n v="0"/>
  </r>
  <r>
    <x v="673"/>
    <x v="26"/>
    <d v="2026-01-13T00:00:00"/>
    <x v="1"/>
    <d v="2026-01-12T00:00:00"/>
    <n v="1"/>
    <s v="2317/636"/>
    <x v="1"/>
    <x v="0"/>
    <s v="8,0 biztosító lemez"/>
    <n v="40"/>
    <n v="169.09"/>
    <n v="6763.6"/>
    <n v="0"/>
    <s v="Ft"/>
    <n v="0"/>
    <n v="890"/>
    <n v="1130"/>
    <n v="45200"/>
    <n v="12.43"/>
    <n v="5618.36"/>
    <x v="2"/>
    <n v="38436.400000000001"/>
    <s v="i"/>
    <m/>
    <n v="1"/>
    <n v="0"/>
  </r>
  <r>
    <x v="673"/>
    <x v="26"/>
    <d v="2026-01-13T00:00:00"/>
    <x v="1"/>
    <d v="2026-01-12T00:00:00"/>
    <n v="1"/>
    <s v="2317/635"/>
    <x v="1"/>
    <x v="0"/>
    <s v="6 biztosító lemez"/>
    <n v="20"/>
    <n v="155.11000000000001"/>
    <n v="3102.2000000000003"/>
    <n v="0"/>
    <s v="Ft"/>
    <n v="0"/>
    <n v="778"/>
    <n v="980"/>
    <n v="19600"/>
    <n v="12.21"/>
    <n v="2393.1600000000003"/>
    <x v="2"/>
    <n v="16497.8"/>
    <s v="i"/>
    <m/>
    <n v="1"/>
    <n v="0"/>
  </r>
  <r>
    <x v="673"/>
    <x v="26"/>
    <d v="2026-01-13T00:00:00"/>
    <x v="1"/>
    <d v="2026-01-12T00:00:00"/>
    <n v="1"/>
    <s v="2317/633"/>
    <x v="1"/>
    <x v="0"/>
    <s v="16  biztosító lemez"/>
    <n v="10"/>
    <n v="284.32"/>
    <n v="2843.2"/>
    <n v="0"/>
    <s v="Ft"/>
    <n v="0"/>
    <n v="1390"/>
    <n v="1810"/>
    <n v="18100"/>
    <n v="13.12"/>
    <n v="2374.7199999999998"/>
    <x v="2"/>
    <n v="15256.8"/>
    <s v="i"/>
    <m/>
    <n v="1"/>
    <n v="0"/>
  </r>
  <r>
    <x v="673"/>
    <x v="26"/>
    <d v="2026-01-13T00:00:00"/>
    <x v="1"/>
    <d v="2026-01-12T00:00:00"/>
    <n v="1"/>
    <s v="2317/632"/>
    <x v="1"/>
    <x v="0"/>
    <s v="13 biztosító lemez"/>
    <n v="20"/>
    <n v="255.08"/>
    <n v="5101.6000000000004"/>
    <n v="0"/>
    <s v="Ft"/>
    <n v="0"/>
    <n v="1340"/>
    <n v="1460"/>
    <n v="29200"/>
    <n v="7.88"/>
    <n v="2300.96"/>
    <x v="2"/>
    <n v="24098.400000000001"/>
    <s v="i"/>
    <m/>
    <n v="1"/>
    <n v="0"/>
  </r>
  <r>
    <x v="673"/>
    <x v="26"/>
    <d v="2026-01-13T00:00:00"/>
    <x v="1"/>
    <d v="2026-01-12T00:00:00"/>
    <n v="1"/>
    <s v="2317/631"/>
    <x v="1"/>
    <x v="0"/>
    <s v="10 biztosító lemez /4mm csavarral/"/>
    <n v="40"/>
    <n v="182.72"/>
    <n v="7308.8"/>
    <n v="0"/>
    <s v="Ft"/>
    <n v="0"/>
    <n v="1018"/>
    <n v="1100"/>
    <n v="44000"/>
    <n v="7.61"/>
    <n v="3348.4"/>
    <x v="2"/>
    <n v="36691.199999999997"/>
    <s v="i"/>
    <m/>
    <n v="1"/>
    <n v="0"/>
  </r>
  <r>
    <x v="673"/>
    <x v="26"/>
    <d v="2026-01-13T00:00:00"/>
    <x v="1"/>
    <d v="2026-01-12T00:00:00"/>
    <n v="1"/>
    <s v="2102/24510"/>
    <x v="3"/>
    <x v="1"/>
    <s v="*M 22 fuvar"/>
    <n v="1"/>
    <n v="2512"/>
    <n v="2512"/>
    <n v="0"/>
    <s v="Ft"/>
    <n v="0"/>
    <n v="2512"/>
    <n v="0"/>
    <n v="0"/>
    <n v="0"/>
    <n v="0"/>
    <x v="2"/>
    <n v="-2512"/>
    <s v="i"/>
    <m/>
    <n v="1"/>
    <n v="0"/>
  </r>
  <r>
    <x v="674"/>
    <x v="180"/>
    <d v="2026-01-13T00:00:00"/>
    <x v="1"/>
    <d v="2026-01-13T00:00:00"/>
    <n v="1"/>
    <s v="143/18059"/>
    <x v="9"/>
    <x v="1"/>
    <s v="D. 11 fuvar"/>
    <n v="1"/>
    <n v="2342"/>
    <n v="2342"/>
    <n v="0"/>
    <s v="EUR"/>
    <n v="385.97"/>
    <n v="2342"/>
    <n v="0"/>
    <n v="0"/>
    <n v="0"/>
    <n v="0"/>
    <x v="11"/>
    <n v="-2342"/>
    <s v="i"/>
    <m/>
    <n v="1"/>
    <n v="0"/>
  </r>
  <r>
    <x v="674"/>
    <x v="180"/>
    <d v="2026-01-13T00:00:00"/>
    <x v="1"/>
    <d v="2026-01-13T00:00:00"/>
    <n v="1"/>
    <s v="1246/27824"/>
    <x v="8"/>
    <x v="2"/>
    <s v="103-0202810, Kötélsoroló T 0251 04M,  Rope Guide-right"/>
    <n v="1"/>
    <n v="82736.3"/>
    <n v="82736.3"/>
    <n v="309"/>
    <s v="EUR"/>
    <n v="385.97"/>
    <n v="120510"/>
    <n v="119264.73"/>
    <n v="119264.73"/>
    <n v="4"/>
    <n v="4770.5891999999994"/>
    <x v="11"/>
    <n v="36528.429999999993"/>
    <s v="i"/>
    <m/>
    <n v="1"/>
    <n v="309"/>
  </r>
  <r>
    <x v="675"/>
    <x v="293"/>
    <d v="2026-01-13T00:00:00"/>
    <x v="1"/>
    <d v="2026-01-13T00:00:00"/>
    <n v="1"/>
    <s v=""/>
    <x v="17"/>
    <x v="4"/>
    <s v="Podem Horog, Hook Block CL2000-2 (hozott alaktrész)"/>
    <n v="1"/>
    <n v="0"/>
    <n v="0"/>
    <n v="0"/>
    <s v="Ft"/>
    <n v="0"/>
    <n v="0"/>
    <n v="0"/>
    <n v="0"/>
    <n v="0"/>
    <n v="0"/>
    <x v="4"/>
    <n v="0"/>
    <s v="i"/>
    <n v="1"/>
    <n v="1"/>
    <n v="0"/>
  </r>
  <r>
    <x v="675"/>
    <x v="293"/>
    <d v="2026-01-13T00:00:00"/>
    <x v="1"/>
    <d v="2026-01-13T00:00:00"/>
    <n v="1"/>
    <s v="143/16945"/>
    <x v="9"/>
    <x v="1"/>
    <s v="D. 4 Fuvar"/>
    <n v="1"/>
    <n v="2320"/>
    <n v="2320"/>
    <n v="0"/>
    <s v="Ft"/>
    <n v="0"/>
    <n v="2320"/>
    <n v="0"/>
    <n v="0"/>
    <n v="0"/>
    <n v="0"/>
    <x v="4"/>
    <n v="-2320"/>
    <s v="i"/>
    <n v="1"/>
    <n v="1"/>
    <n v="0"/>
  </r>
  <r>
    <x v="675"/>
    <x v="293"/>
    <d v="2026-01-13T00:00:00"/>
    <x v="1"/>
    <d v="2026-01-13T00:00:00"/>
    <n v="1"/>
    <s v="1246/27912"/>
    <x v="8"/>
    <x v="2"/>
    <s v="103-1817164, BUSH,  CL2000-2 00 04 Podem CLF2 horogház persely, (távtattó gyűrűk)teljes készlet"/>
    <n v="1"/>
    <n v="11159.78"/>
    <n v="11159.78"/>
    <n v="0"/>
    <s v="Ft"/>
    <n v="0"/>
    <n v="22100"/>
    <n v="22100"/>
    <n v="22100"/>
    <n v="4"/>
    <n v="884"/>
    <x v="4"/>
    <n v="10940.22"/>
    <s v="i"/>
    <n v="1"/>
    <n v="1"/>
    <n v="0"/>
  </r>
  <r>
    <x v="676"/>
    <x v="294"/>
    <d v="2026-01-13T00:00:00"/>
    <x v="1"/>
    <d v="2026-01-13T00:00:00"/>
    <n v="1"/>
    <s v="21111/8"/>
    <x v="2"/>
    <x v="0"/>
    <s v="irs 10  4,0/8  m körkötél"/>
    <n v="1"/>
    <n v="1006.19"/>
    <n v="1006.19"/>
    <n v="0"/>
    <s v="Ft"/>
    <n v="0"/>
    <n v="4700"/>
    <n v="3580"/>
    <n v="3580"/>
    <n v="6.02"/>
    <n v="215.51599999999999"/>
    <x v="2"/>
    <n v="2573.81"/>
    <s v="i"/>
    <n v="1"/>
    <n v="1"/>
    <n v="0"/>
  </r>
  <r>
    <x v="676"/>
    <x v="294"/>
    <d v="2026-01-13T00:00:00"/>
    <x v="1"/>
    <d v="2026-01-13T00:00:00"/>
    <n v="1"/>
    <s v="2102/24530"/>
    <x v="3"/>
    <x v="1"/>
    <s v="*M 102 Fuvar"/>
    <n v="1"/>
    <n v="2159"/>
    <n v="2159"/>
    <n v="0"/>
    <s v="Ft"/>
    <n v="0"/>
    <n v="2159"/>
    <n v="0"/>
    <n v="0"/>
    <n v="0"/>
    <n v="0"/>
    <x v="2"/>
    <n v="-2159"/>
    <s v="i"/>
    <n v="1"/>
    <n v="1"/>
    <n v="0"/>
  </r>
  <r>
    <x v="677"/>
    <x v="101"/>
    <d v="2026-01-13T00:00:00"/>
    <x v="1"/>
    <d v="2026-01-13T00:00:00"/>
    <n v="1"/>
    <s v="21212/98"/>
    <x v="2"/>
    <x v="0"/>
    <s v="id 200   3,0 m füles heveder"/>
    <n v="40"/>
    <n v="908.37"/>
    <n v="36334.800000000003"/>
    <n v="0"/>
    <s v="Ft"/>
    <n v="0"/>
    <n v="4000"/>
    <n v="6330"/>
    <n v="253200"/>
    <n v="21.04"/>
    <n v="53273.279999999999"/>
    <x v="3"/>
    <n v="216865.2"/>
    <s v="i"/>
    <m/>
    <n v="1"/>
    <n v="0"/>
  </r>
  <r>
    <x v="677"/>
    <x v="101"/>
    <d v="2026-01-13T00:00:00"/>
    <x v="1"/>
    <d v="2026-01-13T00:00:00"/>
    <n v="1"/>
    <s v="2102/7139"/>
    <x v="3"/>
    <x v="1"/>
    <s v="*M.14 Fuvar"/>
    <n v="1"/>
    <n v="7068"/>
    <n v="7068"/>
    <n v="0"/>
    <s v="Ft"/>
    <n v="0"/>
    <n v="7068"/>
    <n v="0"/>
    <n v="0"/>
    <n v="0"/>
    <n v="0"/>
    <x v="3"/>
    <n v="-7068"/>
    <s v="i"/>
    <m/>
    <n v="1"/>
    <n v="0"/>
  </r>
  <r>
    <x v="678"/>
    <x v="101"/>
    <d v="2026-01-13T00:00:00"/>
    <x v="1"/>
    <d v="2026-01-13T00:00:00"/>
    <n v="1"/>
    <s v="21212/98"/>
    <x v="2"/>
    <x v="0"/>
    <s v="id 200   3,0 m füles heveder"/>
    <n v="-40"/>
    <n v="-908.37"/>
    <n v="36334.800000000003"/>
    <n v="0"/>
    <s v="Ft"/>
    <n v="0"/>
    <n v="4000"/>
    <n v="-6330"/>
    <n v="-253200"/>
    <n v="21.04"/>
    <n v="-53273.279999999999"/>
    <x v="3"/>
    <n v="-216865.2"/>
    <s v="n"/>
    <m/>
    <s v=""/>
    <n v="0"/>
  </r>
  <r>
    <x v="679"/>
    <x v="101"/>
    <d v="2026-01-13T00:00:00"/>
    <x v="1"/>
    <d v="2026-01-13T00:00:00"/>
    <n v="1"/>
    <s v="21212/98"/>
    <x v="2"/>
    <x v="0"/>
    <s v="id 200   3,0 m füles heveder"/>
    <n v="40"/>
    <n v="908.37"/>
    <n v="36334.800000000003"/>
    <n v="0"/>
    <s v="Ft"/>
    <n v="0"/>
    <n v="4000"/>
    <n v="6330"/>
    <n v="253200"/>
    <n v="21.04"/>
    <n v="53273.279999999999"/>
    <x v="3"/>
    <n v="216865.2"/>
    <s v="n"/>
    <m/>
    <s v=""/>
    <n v="0"/>
  </r>
  <r>
    <x v="680"/>
    <x v="295"/>
    <d v="2026-01-13T00:00:00"/>
    <x v="1"/>
    <d v="2026-01-13T00:00:00"/>
    <n v="1"/>
    <s v="2101/27386"/>
    <x v="6"/>
    <x v="0"/>
    <s v="T10 Teherpróba és vizsgálati díj melléklet szerint"/>
    <n v="1"/>
    <n v="5520"/>
    <n v="5520"/>
    <n v="0"/>
    <s v="Ft"/>
    <n v="0"/>
    <n v="9200"/>
    <n v="9200"/>
    <n v="9200"/>
    <n v="10"/>
    <n v="920"/>
    <x v="0"/>
    <n v="3680"/>
    <s v="i"/>
    <m/>
    <n v="1"/>
    <n v="0"/>
  </r>
  <r>
    <x v="681"/>
    <x v="296"/>
    <d v="2026-01-13T00:00:00"/>
    <x v="1"/>
    <d v="2026-01-13T00:00:00"/>
    <n v="1"/>
    <s v="1331/466"/>
    <x v="7"/>
    <x v="0"/>
    <s v="KFE 3000  fogasléces emelő"/>
    <n v="2"/>
    <n v="24408.45"/>
    <n v="48816.9"/>
    <n v="0"/>
    <s v="Ft"/>
    <n v="0"/>
    <n v="75010"/>
    <n v="67500"/>
    <n v="135000"/>
    <n v="4.2"/>
    <n v="5670"/>
    <x v="6"/>
    <n v="86183.1"/>
    <s v="i"/>
    <n v="1"/>
    <n v="1"/>
    <n v="0"/>
  </r>
  <r>
    <x v="682"/>
    <x v="224"/>
    <d v="2026-01-12T00:00:00"/>
    <x v="1"/>
    <d v="2026-01-12T00:00:00"/>
    <n v="1"/>
    <s v="2104/982"/>
    <x v="5"/>
    <x v="1"/>
    <s v="Javítási rezsi óradíj"/>
    <n v="0.5"/>
    <n v="7195.04"/>
    <n v="3597.52"/>
    <n v="0"/>
    <s v="Ft"/>
    <n v="0"/>
    <n v="12000"/>
    <n v="12000"/>
    <n v="6000"/>
    <n v="0"/>
    <n v="0"/>
    <x v="9"/>
    <n v="2402.48"/>
    <s v="i"/>
    <n v="1"/>
    <n v="1"/>
    <n v="0"/>
  </r>
  <r>
    <x v="682"/>
    <x v="224"/>
    <d v="2026-01-12T00:00:00"/>
    <x v="1"/>
    <d v="2026-01-12T00:00:00"/>
    <n v="1"/>
    <s v="21115/49"/>
    <x v="2"/>
    <x v="0"/>
    <s v="irs 50   4,0/8 m körkötél"/>
    <n v="2"/>
    <n v="3527.57"/>
    <n v="7055.14"/>
    <n v="0"/>
    <s v="Ft"/>
    <n v="0"/>
    <n v="13700"/>
    <n v="13700"/>
    <n v="27400"/>
    <n v="10"/>
    <n v="2740"/>
    <x v="9"/>
    <n v="20344.86"/>
    <s v="i"/>
    <n v="1"/>
    <n v="1"/>
    <n v="0"/>
  </r>
  <r>
    <x v="682"/>
    <x v="224"/>
    <d v="2026-01-12T00:00:00"/>
    <x v="1"/>
    <d v="2026-01-12T00:00:00"/>
    <n v="1"/>
    <s v="21112/15"/>
    <x v="2"/>
    <x v="0"/>
    <s v="irs 20  2,0/4  m körkötél"/>
    <n v="1"/>
    <n v="878.71"/>
    <n v="878.71"/>
    <n v="0"/>
    <s v="Ft"/>
    <n v="0"/>
    <n v="4200"/>
    <n v="4200"/>
    <n v="4200"/>
    <n v="10"/>
    <n v="420"/>
    <x v="9"/>
    <n v="3321.29"/>
    <s v="i"/>
    <n v="1"/>
    <n v="1"/>
    <n v="0"/>
  </r>
  <r>
    <x v="682"/>
    <x v="224"/>
    <d v="2026-01-12T00:00:00"/>
    <x v="1"/>
    <d v="2026-01-12T00:00:00"/>
    <n v="1"/>
    <s v="2101/6845"/>
    <x v="6"/>
    <x v="0"/>
    <s v="CS11 Teherpróba és vizsgálati díj melléklet szerint"/>
    <n v="1"/>
    <n v="41970"/>
    <n v="41970"/>
    <n v="0"/>
    <s v="Ft"/>
    <n v="0"/>
    <n v="69950"/>
    <n v="69950"/>
    <n v="69950"/>
    <n v="10"/>
    <n v="6995"/>
    <x v="9"/>
    <n v="27980"/>
    <s v="i"/>
    <n v="1"/>
    <n v="1"/>
    <n v="0"/>
  </r>
  <r>
    <x v="682"/>
    <x v="224"/>
    <d v="2026-01-12T00:00:00"/>
    <x v="1"/>
    <d v="2026-01-12T00:00:00"/>
    <n v="1"/>
    <s v="2317/636"/>
    <x v="1"/>
    <x v="0"/>
    <s v="8,0 biztosító lemez"/>
    <n v="3"/>
    <n v="169.09"/>
    <n v="507.27"/>
    <n v="0"/>
    <s v="Ft"/>
    <n v="0"/>
    <n v="890"/>
    <n v="890"/>
    <n v="2670"/>
    <n v="5"/>
    <n v="133.5"/>
    <x v="9"/>
    <n v="2162.73"/>
    <s v="i"/>
    <n v="1"/>
    <n v="1"/>
    <n v="0"/>
  </r>
  <r>
    <x v="682"/>
    <x v="224"/>
    <d v="2026-01-12T00:00:00"/>
    <x v="1"/>
    <d v="2026-01-12T00:00:00"/>
    <n v="1"/>
    <s v="2317/635"/>
    <x v="1"/>
    <x v="0"/>
    <s v="6 biztosító lemez"/>
    <n v="1"/>
    <n v="155.11000000000001"/>
    <n v="155.11000000000001"/>
    <n v="0"/>
    <s v="Ft"/>
    <n v="0"/>
    <n v="778"/>
    <n v="778"/>
    <n v="778"/>
    <n v="5"/>
    <n v="38.9"/>
    <x v="9"/>
    <n v="622.89"/>
    <s v="i"/>
    <n v="1"/>
    <n v="1"/>
    <n v="0"/>
  </r>
  <r>
    <x v="682"/>
    <x v="224"/>
    <d v="2026-01-12T00:00:00"/>
    <x v="1"/>
    <d v="2026-01-12T00:00:00"/>
    <n v="1"/>
    <s v="2317/567"/>
    <x v="1"/>
    <x v="0"/>
    <s v="234 ágú  adattábla"/>
    <n v="1"/>
    <n v="243.64"/>
    <n v="243.64"/>
    <n v="0"/>
    <s v="Ft"/>
    <n v="0"/>
    <n v="1485"/>
    <n v="1485"/>
    <n v="1485"/>
    <n v="5"/>
    <n v="74.25"/>
    <x v="9"/>
    <n v="1241.3600000000001"/>
    <s v="i"/>
    <n v="1"/>
    <n v="1"/>
    <n v="0"/>
  </r>
  <r>
    <x v="682"/>
    <x v="224"/>
    <d v="2026-01-12T00:00:00"/>
    <x v="1"/>
    <d v="2026-01-12T00:00:00"/>
    <n v="1"/>
    <s v="2317/632"/>
    <x v="1"/>
    <x v="0"/>
    <s v="13 biztosító lemez"/>
    <n v="2"/>
    <n v="255.08"/>
    <n v="510.16"/>
    <n v="0"/>
    <s v="Ft"/>
    <n v="0"/>
    <n v="1340"/>
    <n v="1340"/>
    <n v="2680"/>
    <n v="5"/>
    <n v="134"/>
    <x v="9"/>
    <n v="2169.84"/>
    <s v="i"/>
    <n v="1"/>
    <n v="1"/>
    <n v="0"/>
  </r>
  <r>
    <x v="682"/>
    <x v="224"/>
    <d v="2026-01-12T00:00:00"/>
    <x v="1"/>
    <d v="2026-01-12T00:00:00"/>
    <n v="1"/>
    <s v="2317/631"/>
    <x v="1"/>
    <x v="0"/>
    <s v="10 biztosító lemez /4mm csavarral/"/>
    <n v="8"/>
    <n v="182.72"/>
    <n v="1461.76"/>
    <n v="0"/>
    <s v="Ft"/>
    <n v="0"/>
    <n v="1018"/>
    <n v="1018"/>
    <n v="8144"/>
    <n v="5"/>
    <n v="407.2"/>
    <x v="9"/>
    <n v="6682.24"/>
    <s v="i"/>
    <n v="1"/>
    <n v="1"/>
    <n v="0"/>
  </r>
  <r>
    <x v="682"/>
    <x v="224"/>
    <d v="2026-01-12T00:00:00"/>
    <x v="1"/>
    <d v="2026-01-12T00:00:00"/>
    <n v="1"/>
    <s v="2317/566"/>
    <x v="1"/>
    <x v="0"/>
    <s v="1 ágú  adattábla"/>
    <n v="1"/>
    <n v="267.82"/>
    <n v="267.82"/>
    <n v="0"/>
    <s v="Ft"/>
    <n v="0"/>
    <n v="1485"/>
    <n v="1485"/>
    <n v="1485"/>
    <n v="5"/>
    <n v="74.25"/>
    <x v="9"/>
    <n v="1217.18"/>
    <s v="i"/>
    <n v="1"/>
    <n v="1"/>
    <n v="0"/>
  </r>
  <r>
    <x v="683"/>
    <x v="180"/>
    <d v="2026-01-12T00:00:00"/>
    <x v="1"/>
    <d v="2026-01-14T00:00:00"/>
    <n v="1"/>
    <s v="143/16949"/>
    <x v="9"/>
    <x v="1"/>
    <s v="D. 8 Fuvar"/>
    <n v="1"/>
    <n v="10854"/>
    <n v="10854"/>
    <n v="0"/>
    <s v="Ft"/>
    <n v="0"/>
    <n v="10854"/>
    <n v="0"/>
    <n v="0"/>
    <n v="0"/>
    <n v="0"/>
    <x v="11"/>
    <n v="-10854"/>
    <s v="i"/>
    <n v="1"/>
    <n v="1"/>
    <n v="0"/>
  </r>
  <r>
    <x v="683"/>
    <x v="180"/>
    <d v="2026-01-12T00:00:00"/>
    <x v="1"/>
    <d v="2026-01-14T00:00:00"/>
    <n v="1"/>
    <s v="2102/1022"/>
    <x v="3"/>
    <x v="1"/>
    <s v="Csomagolási díj"/>
    <n v="1"/>
    <n v="1900"/>
    <n v="1900"/>
    <n v="0"/>
    <s v="Ft"/>
    <n v="0"/>
    <n v="3500"/>
    <n v="0"/>
    <n v="0"/>
    <n v="0"/>
    <n v="0"/>
    <x v="11"/>
    <n v="-1900"/>
    <s v="i"/>
    <n v="1"/>
    <n v="1"/>
    <n v="0"/>
  </r>
  <r>
    <x v="683"/>
    <x v="180"/>
    <d v="2026-01-12T00:00:00"/>
    <x v="1"/>
    <d v="2026-01-14T00:00:00"/>
    <n v="1"/>
    <s v="1246/27889"/>
    <x v="8"/>
    <x v="2"/>
    <s v="495-1516154 BRS FDB20 Komplett fékszerkezet, Brake set, 180VDC, 100Nm, 30mm"/>
    <n v="3"/>
    <n v="185547.31"/>
    <n v="556641.92999999993"/>
    <n v="0"/>
    <s v="Ft"/>
    <n v="0"/>
    <n v="323500"/>
    <n v="321955"/>
    <n v="965865"/>
    <n v="3.03"/>
    <n v="29265.709499999997"/>
    <x v="11"/>
    <n v="409223.07000000007"/>
    <s v="i"/>
    <n v="1"/>
    <n v="1"/>
    <n v="0"/>
  </r>
  <r>
    <x v="683"/>
    <x v="180"/>
    <d v="2026-01-12T00:00:00"/>
    <x v="1"/>
    <d v="2026-01-14T00:00:00"/>
    <n v="1"/>
    <s v="1246/17866"/>
    <x v="8"/>
    <x v="2"/>
    <s v="106-1516473 Rectifier PMG 510-S Egyenirányító"/>
    <n v="3"/>
    <n v="25528.16"/>
    <n v="76584.479999999996"/>
    <n v="0"/>
    <s v="Ft"/>
    <n v="0"/>
    <n v="43300"/>
    <n v="43605"/>
    <n v="130815"/>
    <n v="3.27"/>
    <n v="4277.6504999999997"/>
    <x v="11"/>
    <n v="54230.520000000004"/>
    <s v="i"/>
    <n v="1"/>
    <n v="1"/>
    <n v="0"/>
  </r>
  <r>
    <x v="684"/>
    <x v="212"/>
    <d v="2026-01-12T00:00:00"/>
    <x v="1"/>
    <d v="2026-01-12T00:00:00"/>
    <n v="1"/>
    <s v="23154/13016"/>
    <x v="1"/>
    <x v="0"/>
    <s v="WHCS 7/8 csapágyas forgóhorog G80"/>
    <n v="1"/>
    <n v="1438.98"/>
    <n v="1438.98"/>
    <n v="0"/>
    <s v="Ft"/>
    <n v="0"/>
    <n v="3940"/>
    <n v="3550"/>
    <n v="3550"/>
    <n v="2"/>
    <n v="71"/>
    <x v="6"/>
    <n v="2111.02"/>
    <s v="i"/>
    <n v="1"/>
    <n v="1"/>
    <n v="0"/>
  </r>
  <r>
    <x v="684"/>
    <x v="212"/>
    <d v="2026-01-12T00:00:00"/>
    <x v="1"/>
    <d v="2026-01-12T00:00:00"/>
    <n v="1"/>
    <s v="23154/13017"/>
    <x v="1"/>
    <x v="0"/>
    <s v="WHCS 13 csapágyas forgóhorog G80"/>
    <n v="1"/>
    <n v="4308.71"/>
    <n v="4308.71"/>
    <n v="0"/>
    <s v="Ft"/>
    <n v="0"/>
    <n v="13500"/>
    <n v="10130"/>
    <n v="10130"/>
    <n v="0.83"/>
    <n v="84.078999999999994"/>
    <x v="6"/>
    <n v="5821.29"/>
    <s v="i"/>
    <n v="1"/>
    <n v="1"/>
    <n v="0"/>
  </r>
  <r>
    <x v="684"/>
    <x v="212"/>
    <d v="2026-01-12T00:00:00"/>
    <x v="1"/>
    <d v="2026-01-12T00:00:00"/>
    <n v="1"/>
    <s v="23152/667"/>
    <x v="1"/>
    <x v="0"/>
    <s v="KHG 6 szemes horog G80"/>
    <n v="4"/>
    <n v="354.87"/>
    <n v="1419.48"/>
    <n v="0"/>
    <s v="Ft"/>
    <n v="0"/>
    <n v="970"/>
    <n v="690"/>
    <n v="2760"/>
    <n v="0.18"/>
    <n v="4.968"/>
    <x v="6"/>
    <n v="1340.52"/>
    <s v="i"/>
    <n v="1"/>
    <n v="1"/>
    <n v="0"/>
  </r>
  <r>
    <x v="684"/>
    <x v="212"/>
    <d v="2026-01-12T00:00:00"/>
    <x v="1"/>
    <d v="2026-01-12T00:00:00"/>
    <n v="1"/>
    <s v="23152/661"/>
    <x v="1"/>
    <x v="0"/>
    <s v="KHG 13  szemes horog G80"/>
    <n v="1"/>
    <n v="1885.11"/>
    <n v="1885.11"/>
    <n v="0"/>
    <s v="Ft"/>
    <n v="0"/>
    <n v="4990"/>
    <n v="4495"/>
    <n v="4495"/>
    <n v="2"/>
    <n v="89.9"/>
    <x v="6"/>
    <n v="2609.8900000000003"/>
    <s v="i"/>
    <n v="1"/>
    <n v="1"/>
    <n v="0"/>
  </r>
  <r>
    <x v="684"/>
    <x v="212"/>
    <d v="2026-01-12T00:00:00"/>
    <x v="1"/>
    <d v="2026-01-12T00:00:00"/>
    <n v="1"/>
    <s v="2416/15388"/>
    <x v="4"/>
    <x v="0"/>
    <s v="2 PSO sekli EN13889"/>
    <n v="4"/>
    <n v="375.62"/>
    <n v="1502.48"/>
    <n v="0"/>
    <s v="Ft"/>
    <n v="0"/>
    <n v="1030"/>
    <n v="780"/>
    <n v="3120"/>
    <n v="1.2"/>
    <n v="37.44"/>
    <x v="6"/>
    <n v="1617.52"/>
    <s v="i"/>
    <n v="1"/>
    <n v="1"/>
    <n v="0"/>
  </r>
  <r>
    <x v="684"/>
    <x v="212"/>
    <d v="2026-01-12T00:00:00"/>
    <x v="1"/>
    <d v="2026-01-12T00:00:00"/>
    <n v="1"/>
    <s v="3103/26155"/>
    <x v="12"/>
    <x v="0"/>
    <s v="12mm 6x37 M-SFC B sZ 1960 N/mm2 Fmin=83,26 kN, F=95,80 KN horganyzott száraz In. 080405/24"/>
    <n v="40"/>
    <n v="500.46"/>
    <n v="20018.399999999998"/>
    <n v="0"/>
    <s v="Ft"/>
    <n v="0"/>
    <n v="915"/>
    <n v="915"/>
    <n v="36600"/>
    <n v="2.5"/>
    <n v="915"/>
    <x v="6"/>
    <n v="16581.600000000002"/>
    <s v="i"/>
    <n v="1"/>
    <n v="1"/>
    <n v="0"/>
  </r>
  <r>
    <x v="684"/>
    <x v="212"/>
    <d v="2026-01-12T00:00:00"/>
    <x v="1"/>
    <d v="2026-01-12T00:00:00"/>
    <n v="1"/>
    <s v="2416/15391"/>
    <x v="4"/>
    <x v="0"/>
    <s v="1  PSO sekli EN13889"/>
    <n v="4"/>
    <n v="240.63"/>
    <n v="962.52"/>
    <n v="0"/>
    <s v="Ft"/>
    <n v="0"/>
    <n v="670"/>
    <n v="515"/>
    <n v="2060"/>
    <n v="1.2"/>
    <n v="24.72"/>
    <x v="6"/>
    <n v="1097.48"/>
    <s v="i"/>
    <n v="1"/>
    <n v="1"/>
    <n v="0"/>
  </r>
  <r>
    <x v="684"/>
    <x v="212"/>
    <d v="2026-01-12T00:00:00"/>
    <x v="1"/>
    <d v="2026-01-12T00:00:00"/>
    <n v="1"/>
    <s v="2102/3975"/>
    <x v="3"/>
    <x v="1"/>
    <s v="*V.25 Fuvar"/>
    <n v="1"/>
    <n v="3322"/>
    <n v="3322"/>
    <n v="0"/>
    <s v="Ft"/>
    <n v="0"/>
    <n v="3322"/>
    <n v="0"/>
    <n v="0"/>
    <n v="0"/>
    <n v="0"/>
    <x v="6"/>
    <n v="-3322"/>
    <s v="i"/>
    <n v="1"/>
    <n v="1"/>
    <n v="0"/>
  </r>
  <r>
    <x v="685"/>
    <x v="273"/>
    <d v="2026-01-12T00:00:00"/>
    <x v="1"/>
    <d v="2025-12-16T00:00:00"/>
    <n v="12"/>
    <s v="22231/3934"/>
    <x v="18"/>
    <x v="0"/>
    <s v="GPK 10 2,0 m drótkötél végein kötélszív, horog nélkül"/>
    <n v="-1"/>
    <n v="-11176.5"/>
    <n v="11176.5"/>
    <n v="0"/>
    <s v="Ft"/>
    <n v="0"/>
    <n v="10695"/>
    <n v="-19900"/>
    <n v="-19900"/>
    <n v="21.19"/>
    <n v="-4216.8100000000004"/>
    <x v="3"/>
    <n v="-8723.5"/>
    <s v="i"/>
    <n v="1"/>
    <n v="1"/>
    <n v="0"/>
  </r>
  <r>
    <x v="685"/>
    <x v="273"/>
    <d v="2026-01-12T00:00:00"/>
    <x v="1"/>
    <d v="2025-12-16T00:00:00"/>
    <n v="12"/>
    <s v="2102/7140"/>
    <x v="3"/>
    <x v="1"/>
    <s v="*M.15 Fuvar"/>
    <n v="-1"/>
    <n v="-2159"/>
    <n v="2159"/>
    <n v="0"/>
    <s v="Ft"/>
    <n v="0"/>
    <n v="2159"/>
    <n v="-2000"/>
    <n v="-2000"/>
    <n v="0"/>
    <n v="0"/>
    <x v="3"/>
    <n v="159"/>
    <s v="i"/>
    <n v="1"/>
    <n v="1"/>
    <n v="0"/>
  </r>
  <r>
    <x v="686"/>
    <x v="297"/>
    <d v="2026-01-12T00:00:00"/>
    <x v="1"/>
    <d v="2026-01-09T00:00:00"/>
    <n v="1"/>
    <s v="217/487"/>
    <x v="2"/>
    <x v="0"/>
    <s v="EH 60  zöld emelő heveder 9000 daN"/>
    <n v="7"/>
    <n v="175.45"/>
    <n v="1228.1499999999999"/>
    <n v="0"/>
    <s v="Ft"/>
    <n v="0"/>
    <n v="1360"/>
    <n v="1360"/>
    <n v="9520"/>
    <n v="5"/>
    <n v="476"/>
    <x v="0"/>
    <n v="8291.85"/>
    <s v="i"/>
    <n v="1"/>
    <n v="1"/>
    <n v="0"/>
  </r>
  <r>
    <x v="687"/>
    <x v="204"/>
    <d v="2026-01-12T00:00:00"/>
    <x v="1"/>
    <d v="2026-01-12T00:00:00"/>
    <n v="1"/>
    <s v="4111/274"/>
    <x v="0"/>
    <x v="0"/>
    <s v="50/2,5 hh  8,0 m rakományrögzítő"/>
    <n v="10"/>
    <n v="1726.82"/>
    <n v="17268.2"/>
    <n v="0"/>
    <s v="Ft"/>
    <n v="0"/>
    <n v="4800"/>
    <n v="3220"/>
    <n v="32200"/>
    <n v="0.59"/>
    <n v="189.98"/>
    <x v="8"/>
    <n v="14931.8"/>
    <s v="i"/>
    <m/>
    <n v="1"/>
    <n v="0"/>
  </r>
  <r>
    <x v="688"/>
    <x v="114"/>
    <d v="2026-01-12T00:00:00"/>
    <x v="1"/>
    <d v="2026-01-12T00:00:00"/>
    <n v="1"/>
    <s v="21215/123"/>
    <x v="2"/>
    <x v="0"/>
    <s v="id 500  4,0 m füles heveder"/>
    <n v="4"/>
    <n v="2958.89"/>
    <n v="11835.56"/>
    <n v="0"/>
    <s v="Ft"/>
    <n v="0"/>
    <n v="14000"/>
    <n v="9800"/>
    <n v="39200"/>
    <n v="4.99"/>
    <n v="1956.08"/>
    <x v="8"/>
    <n v="27364.440000000002"/>
    <s v="i"/>
    <m/>
    <n v="1"/>
    <n v="0"/>
  </r>
  <r>
    <x v="688"/>
    <x v="114"/>
    <d v="2026-01-12T00:00:00"/>
    <x v="1"/>
    <d v="2026-01-12T00:00:00"/>
    <n v="1"/>
    <s v="2416/15390"/>
    <x v="4"/>
    <x v="0"/>
    <s v="6,5  PSO sekli EN13889"/>
    <n v="4"/>
    <n v="2471.2199999999998"/>
    <n v="9884.8799999999992"/>
    <n v="0"/>
    <s v="Ft"/>
    <n v="0"/>
    <n v="7490"/>
    <n v="5450"/>
    <n v="21800"/>
    <n v="0.63"/>
    <n v="137.34"/>
    <x v="8"/>
    <n v="11915.12"/>
    <s v="i"/>
    <m/>
    <n v="1"/>
    <n v="0"/>
  </r>
  <r>
    <x v="688"/>
    <x v="114"/>
    <d v="2026-01-12T00:00:00"/>
    <x v="1"/>
    <d v="2026-01-12T00:00:00"/>
    <n v="1"/>
    <s v="2416/15388"/>
    <x v="4"/>
    <x v="0"/>
    <s v="2 PSO sekli EN13889"/>
    <n v="15"/>
    <n v="375.62"/>
    <n v="5634.3"/>
    <n v="0"/>
    <s v="Ft"/>
    <n v="0"/>
    <n v="1030"/>
    <n v="1030"/>
    <n v="15450"/>
    <n v="7"/>
    <n v="1081.5"/>
    <x v="8"/>
    <n v="9815.7000000000007"/>
    <s v="i"/>
    <m/>
    <n v="1"/>
    <n v="0"/>
  </r>
  <r>
    <x v="689"/>
    <x v="114"/>
    <d v="2026-01-12T00:00:00"/>
    <x v="1"/>
    <d v="2026-01-12T00:00:00"/>
    <n v="1"/>
    <s v="21215/895"/>
    <x v="2"/>
    <x v="0"/>
    <s v="id 500 6,0 m füles heveder A04477-A04515"/>
    <n v="40"/>
    <n v="5869.34"/>
    <n v="234773.6"/>
    <n v="0"/>
    <s v="Ft"/>
    <n v="0"/>
    <n v="20000"/>
    <n v="14000"/>
    <n v="560000"/>
    <n v="4.99"/>
    <n v="27944"/>
    <x v="8"/>
    <n v="325226.40000000002"/>
    <s v="i"/>
    <m/>
    <n v="1"/>
    <n v="0"/>
  </r>
  <r>
    <x v="689"/>
    <x v="114"/>
    <d v="2026-01-12T00:00:00"/>
    <x v="1"/>
    <d v="2026-01-12T00:00:00"/>
    <n v="1"/>
    <s v="4114/227"/>
    <x v="0"/>
    <x v="0"/>
    <s v="25/0,4 hn 5,0 m rakományrögzítő 18853"/>
    <n v="8"/>
    <n v="455.97"/>
    <n v="3647.76"/>
    <n v="0"/>
    <s v="Ft"/>
    <n v="0"/>
    <n v="1395"/>
    <n v="965"/>
    <n v="7720"/>
    <n v="1.18"/>
    <n v="91.096000000000004"/>
    <x v="8"/>
    <n v="4072.24"/>
    <s v="i"/>
    <m/>
    <n v="1"/>
    <n v="0"/>
  </r>
  <r>
    <x v="690"/>
    <x v="136"/>
    <d v="2026-01-12T00:00:00"/>
    <x v="1"/>
    <d v="2026-01-10T00:00:00"/>
    <n v="1"/>
    <s v="282/7352"/>
    <x v="15"/>
    <x v="0"/>
    <s v="PLBW M16 emelőszem"/>
    <n v="1"/>
    <n v="18721.830000000002"/>
    <n v="18721.830000000002"/>
    <n v="0"/>
    <s v="Ft"/>
    <n v="0"/>
    <n v="39100"/>
    <n v="39100"/>
    <n v="39100"/>
    <n v="5"/>
    <n v="1955"/>
    <x v="5"/>
    <n v="20378.169999999998"/>
    <s v="i"/>
    <m/>
    <n v="1"/>
    <n v="0"/>
  </r>
  <r>
    <x v="690"/>
    <x v="136"/>
    <d v="2026-01-12T00:00:00"/>
    <x v="1"/>
    <d v="2026-01-10T00:00:00"/>
    <n v="1"/>
    <s v="2102/24530"/>
    <x v="3"/>
    <x v="1"/>
    <s v="*M 102 Fuvar"/>
    <n v="1"/>
    <n v="2307"/>
    <n v="2307"/>
    <n v="0"/>
    <s v="Ft"/>
    <n v="0"/>
    <n v="2307"/>
    <n v="0"/>
    <n v="0"/>
    <n v="0"/>
    <n v="0"/>
    <x v="5"/>
    <n v="-2307"/>
    <s v="i"/>
    <m/>
    <n v="1"/>
    <n v="0"/>
  </r>
  <r>
    <x v="691"/>
    <x v="105"/>
    <d v="2026-01-12T00:00:00"/>
    <x v="1"/>
    <d v="2026-01-12T00:00:00"/>
    <n v="1"/>
    <s v="4111/219"/>
    <x v="0"/>
    <x v="0"/>
    <s v="50/2 hh 8 m rakományrögzítő 26188"/>
    <n v="5"/>
    <n v="1796.68"/>
    <n v="8983.4"/>
    <n v="0"/>
    <s v="Ft"/>
    <n v="0"/>
    <n v="4500"/>
    <n v="3250"/>
    <n v="16250"/>
    <n v="2.06"/>
    <n v="334.75"/>
    <x v="8"/>
    <n v="7266.6"/>
    <s v="i"/>
    <m/>
    <n v="1"/>
    <n v="0"/>
  </r>
  <r>
    <x v="691"/>
    <x v="105"/>
    <d v="2026-01-12T00:00:00"/>
    <x v="1"/>
    <d v="2026-01-12T00:00:00"/>
    <n v="1"/>
    <s v="4111/236"/>
    <x v="0"/>
    <x v="0"/>
    <s v="35/1 hh  6,0 m rakományrögzítő 11074"/>
    <n v="20"/>
    <n v="804.58"/>
    <n v="16091.6"/>
    <n v="0"/>
    <s v="Ft"/>
    <n v="0"/>
    <n v="2000"/>
    <n v="1765"/>
    <n v="35300"/>
    <n v="6.64"/>
    <n v="2343.92"/>
    <x v="8"/>
    <n v="19208.400000000001"/>
    <s v="i"/>
    <m/>
    <n v="1"/>
    <n v="0"/>
  </r>
  <r>
    <x v="691"/>
    <x v="105"/>
    <d v="2026-01-12T00:00:00"/>
    <x v="1"/>
    <d v="2026-01-12T00:00:00"/>
    <n v="1"/>
    <s v="4111/4097"/>
    <x v="0"/>
    <x v="0"/>
    <s v="25/0,5 hh  6,0 m rakományrögzítő Z"/>
    <n v="20"/>
    <n v="661.42"/>
    <n v="13228.4"/>
    <n v="0"/>
    <s v="Ft"/>
    <n v="0"/>
    <n v="1560"/>
    <n v="1195"/>
    <n v="23900"/>
    <n v="3.31"/>
    <n v="791.09"/>
    <x v="8"/>
    <n v="10671.6"/>
    <s v="i"/>
    <m/>
    <n v="1"/>
    <n v="0"/>
  </r>
  <r>
    <x v="691"/>
    <x v="105"/>
    <d v="2026-01-12T00:00:00"/>
    <x v="1"/>
    <d v="2026-01-12T00:00:00"/>
    <n v="1"/>
    <s v="4111/12991"/>
    <x v="0"/>
    <x v="0"/>
    <s v="25/0,25  4,0 m csatos TOP"/>
    <n v="20"/>
    <n v="169.39"/>
    <n v="3387.7999999999997"/>
    <n v="0"/>
    <s v="Ft"/>
    <n v="0"/>
    <n v="700"/>
    <n v="455"/>
    <n v="9100"/>
    <n v="0"/>
    <n v="0"/>
    <x v="8"/>
    <n v="5712.2000000000007"/>
    <s v="i"/>
    <m/>
    <n v="1"/>
    <n v="0"/>
  </r>
  <r>
    <x v="691"/>
    <x v="105"/>
    <d v="2026-01-12T00:00:00"/>
    <x v="1"/>
    <d v="2026-01-12T00:00:00"/>
    <n v="1"/>
    <s v="2416/15474"/>
    <x v="4"/>
    <x v="0"/>
    <s v="17  PSO sekli EN13889"/>
    <n v="1"/>
    <n v="11528.34"/>
    <n v="11528.34"/>
    <n v="0"/>
    <s v="Ft"/>
    <n v="0"/>
    <n v="29480"/>
    <n v="26535"/>
    <n v="26535"/>
    <n v="4.66"/>
    <n v="1236.5309999999999"/>
    <x v="8"/>
    <n v="15006.66"/>
    <s v="i"/>
    <m/>
    <n v="1"/>
    <n v="0"/>
  </r>
  <r>
    <x v="692"/>
    <x v="298"/>
    <d v="2026-01-09T00:00:00"/>
    <x v="1"/>
    <d v="2026-01-08T00:00:00"/>
    <n v="1"/>
    <s v="2104/982"/>
    <x v="5"/>
    <x v="1"/>
    <s v="Javítási rezsi óradíj"/>
    <n v="0.2"/>
    <n v="7195.04"/>
    <n v="1439.008"/>
    <n v="0"/>
    <s v="Ft"/>
    <n v="0"/>
    <n v="12000"/>
    <n v="12000"/>
    <n v="2400"/>
    <n v="0"/>
    <n v="0"/>
    <x v="9"/>
    <n v="960.99199999999996"/>
    <s v="n"/>
    <m/>
    <s v=""/>
    <n v="0"/>
  </r>
  <r>
    <x v="692"/>
    <x v="298"/>
    <d v="2026-01-09T00:00:00"/>
    <x v="1"/>
    <d v="2026-01-08T00:00:00"/>
    <n v="1"/>
    <s v="2101/4367"/>
    <x v="6"/>
    <x v="0"/>
    <s v="CS10 Teherpróba és vizsgálati díj melléklet szerint"/>
    <n v="1"/>
    <n v="5100"/>
    <n v="5100"/>
    <n v="0"/>
    <s v="Ft"/>
    <n v="0"/>
    <n v="8500"/>
    <n v="8500"/>
    <n v="8500"/>
    <n v="10"/>
    <n v="850"/>
    <x v="9"/>
    <n v="3400"/>
    <s v="n"/>
    <m/>
    <s v=""/>
    <n v="0"/>
  </r>
  <r>
    <x v="693"/>
    <x v="96"/>
    <d v="2026-01-09T00:00:00"/>
    <x v="1"/>
    <d v="2026-01-09T00:00:00"/>
    <n v="1"/>
    <s v="2123/3134"/>
    <x v="2"/>
    <x v="0"/>
    <s v="im 300 3/6 m végtelen heveder A04561-A04580"/>
    <n v="20"/>
    <n v="1731.12"/>
    <n v="34622.399999999994"/>
    <n v="0"/>
    <s v="Ft"/>
    <n v="0"/>
    <n v="6120"/>
    <n v="4285"/>
    <n v="85700"/>
    <n v="0"/>
    <n v="0"/>
    <x v="10"/>
    <n v="51077.600000000006"/>
    <s v="i"/>
    <n v="1"/>
    <n v="1"/>
    <n v="0"/>
  </r>
  <r>
    <x v="694"/>
    <x v="211"/>
    <d v="2026-01-09T00:00:00"/>
    <x v="1"/>
    <d v="2026-03-01T00:00:00"/>
    <n v="3"/>
    <s v="4112/9138"/>
    <x v="0"/>
    <x v="0"/>
    <s v="50/2,5 hh 1 m hosszú ág 1 füllel"/>
    <n v="40"/>
    <n v="160.72999999999999"/>
    <n v="6429.2"/>
    <n v="3.59"/>
    <s v="EUR"/>
    <n v="384.41"/>
    <n v="890"/>
    <n v="1380.03"/>
    <n v="55201.2"/>
    <n v="0"/>
    <n v="0"/>
    <x v="1"/>
    <n v="48772"/>
    <s v="n"/>
    <m/>
    <s v=""/>
    <n v="143.6"/>
  </r>
  <r>
    <x v="694"/>
    <x v="211"/>
    <d v="2026-01-09T00:00:00"/>
    <x v="1"/>
    <d v="2026-03-01T00:00:00"/>
    <n v="3"/>
    <s v="4113/15614"/>
    <x v="0"/>
    <x v="0"/>
    <s v="50/2,5 hh 0,3 m rövid ág ERGO racsnival"/>
    <n v="40"/>
    <n v="1998.18"/>
    <n v="79927.199999999997"/>
    <n v="7.95"/>
    <s v="EUR"/>
    <n v="384.41"/>
    <n v="2600"/>
    <n v="3056.06"/>
    <n v="122242.4"/>
    <n v="0"/>
    <n v="0"/>
    <x v="1"/>
    <n v="42315.199999999997"/>
    <s v="n"/>
    <m/>
    <s v=""/>
    <n v="318"/>
  </r>
  <r>
    <x v="694"/>
    <x v="211"/>
    <d v="2026-01-09T00:00:00"/>
    <x v="1"/>
    <d v="2026-03-01T00:00:00"/>
    <n v="3"/>
    <s v="4114/26618"/>
    <x v="0"/>
    <x v="0"/>
    <s v="50/1 sh 2,5mr.ág+3,3mh.ág rakományrögzítő"/>
    <n v="5"/>
    <n v="1552.12"/>
    <n v="7760.5999999999995"/>
    <n v="8.5"/>
    <s v="EUR"/>
    <n v="384.41"/>
    <n v="4600"/>
    <n v="3267.49"/>
    <n v="16337.449999999999"/>
    <n v="0"/>
    <n v="0"/>
    <x v="1"/>
    <n v="8576.8499999999985"/>
    <s v="n"/>
    <m/>
    <s v=""/>
    <n v="42.5"/>
  </r>
  <r>
    <x v="695"/>
    <x v="91"/>
    <d v="2026-01-09T00:00:00"/>
    <x v="1"/>
    <d v="2026-01-09T00:00:00"/>
    <n v="1"/>
    <s v="2125/11236"/>
    <x v="2"/>
    <x v="0"/>
    <s v="idm 375 3/6 m végtelen heveder  4 rétegű A04550-A04551"/>
    <n v="2"/>
    <n v="2867.86"/>
    <n v="5735.72"/>
    <n v="0"/>
    <s v="Ft"/>
    <n v="0"/>
    <n v="21379"/>
    <n v="21379"/>
    <n v="42758"/>
    <n v="10"/>
    <n v="4275.8"/>
    <x v="6"/>
    <n v="37022.28"/>
    <s v="i"/>
    <m/>
    <n v="1"/>
    <n v="0"/>
  </r>
  <r>
    <x v="695"/>
    <x v="91"/>
    <d v="2026-01-09T00:00:00"/>
    <x v="1"/>
    <d v="2026-01-09T00:00:00"/>
    <n v="1"/>
    <s v="2125/17219"/>
    <x v="2"/>
    <x v="0"/>
    <s v="idm 375  4,5/9 m végtelen heveder  4 rétegű A04556-A04557"/>
    <n v="2"/>
    <n v="4321.59"/>
    <n v="8643.18"/>
    <n v="0"/>
    <s v="Ft"/>
    <n v="0"/>
    <n v="30600"/>
    <n v="30600"/>
    <n v="61200"/>
    <n v="10"/>
    <n v="6120"/>
    <x v="6"/>
    <n v="52556.82"/>
    <s v="i"/>
    <m/>
    <n v="1"/>
    <n v="0"/>
  </r>
  <r>
    <x v="695"/>
    <x v="91"/>
    <d v="2026-01-09T00:00:00"/>
    <x v="1"/>
    <d v="2026-01-09T00:00:00"/>
    <n v="1"/>
    <s v="2125/10671"/>
    <x v="2"/>
    <x v="0"/>
    <s v="idm 375  3,8/7,6 m végtelen heveder  4 rétegű A04552-A04555"/>
    <n v="4"/>
    <n v="3617.91"/>
    <n v="14471.64"/>
    <n v="0"/>
    <s v="Ft"/>
    <n v="0"/>
    <n v="27350"/>
    <n v="27350"/>
    <n v="109400"/>
    <n v="10"/>
    <n v="10940"/>
    <x v="6"/>
    <n v="94928.36"/>
    <s v="i"/>
    <m/>
    <n v="1"/>
    <n v="0"/>
  </r>
  <r>
    <x v="695"/>
    <x v="91"/>
    <d v="2026-01-09T00:00:00"/>
    <x v="1"/>
    <d v="2026-01-09T00:00:00"/>
    <n v="1"/>
    <s v="2102/15850"/>
    <x v="3"/>
    <x v="1"/>
    <s v="*V.44 Fuvar"/>
    <n v="1"/>
    <n v="5807"/>
    <n v="5807"/>
    <n v="0"/>
    <s v="Ft"/>
    <n v="0"/>
    <n v="5807"/>
    <n v="0"/>
    <n v="0"/>
    <n v="0"/>
    <n v="0"/>
    <x v="6"/>
    <n v="-5807"/>
    <s v="i"/>
    <m/>
    <n v="1"/>
    <n v="0"/>
  </r>
  <r>
    <x v="696"/>
    <x v="299"/>
    <d v="2026-01-09T00:00:00"/>
    <x v="1"/>
    <d v="2026-01-09T00:00:00"/>
    <n v="1"/>
    <s v="13211/1353"/>
    <x v="7"/>
    <x v="0"/>
    <s v="41 750 GBE OLD felső horog /41,42,43/ komplett"/>
    <n v="1"/>
    <n v="1225.82"/>
    <n v="1225.82"/>
    <n v="0"/>
    <s v="Ft"/>
    <n v="0"/>
    <n v="7690"/>
    <n v="7690"/>
    <n v="7690"/>
    <n v="5"/>
    <n v="384.5"/>
    <x v="2"/>
    <n v="6464.18"/>
    <s v="i"/>
    <n v="1"/>
    <n v="1"/>
    <n v="0"/>
  </r>
  <r>
    <x v="696"/>
    <x v="299"/>
    <d v="2026-01-09T00:00:00"/>
    <x v="1"/>
    <d v="2026-01-09T00:00:00"/>
    <n v="1"/>
    <s v="13212/17047"/>
    <x v="7"/>
    <x v="0"/>
    <s v="34 NEW felső horog komplett GBE 750"/>
    <n v="1"/>
    <n v="916.52"/>
    <n v="916.52"/>
    <n v="0"/>
    <s v="Ft"/>
    <n v="0"/>
    <n v="9000"/>
    <n v="9000"/>
    <n v="9000"/>
    <n v="5"/>
    <n v="450"/>
    <x v="2"/>
    <n v="8083.48"/>
    <s v="i"/>
    <n v="1"/>
    <n v="1"/>
    <n v="0"/>
  </r>
  <r>
    <x v="696"/>
    <x v="299"/>
    <d v="2026-01-09T00:00:00"/>
    <x v="1"/>
    <d v="2026-01-09T00:00:00"/>
    <n v="1"/>
    <s v="2102/8179"/>
    <x v="3"/>
    <x v="1"/>
    <s v="*M.16 Fuvar"/>
    <n v="1"/>
    <n v="2512"/>
    <n v="2512"/>
    <n v="0"/>
    <s v="Ft"/>
    <n v="0"/>
    <n v="2479"/>
    <n v="2400"/>
    <n v="2400"/>
    <n v="0"/>
    <n v="0"/>
    <x v="2"/>
    <n v="-112"/>
    <s v="i"/>
    <n v="1"/>
    <n v="1"/>
    <n v="0"/>
  </r>
  <r>
    <x v="697"/>
    <x v="142"/>
    <d v="2026-01-09T00:00:00"/>
    <x v="1"/>
    <d v="2026-01-09T00:00:00"/>
    <n v="1"/>
    <s v="4152/559"/>
    <x v="0"/>
    <x v="0"/>
    <s v="B6 (19mm-hez) kapocs 1000 db"/>
    <n v="1"/>
    <n v="8864.44"/>
    <n v="8864.44"/>
    <n v="0"/>
    <s v="Ft"/>
    <n v="0"/>
    <n v="17130"/>
    <n v="17950"/>
    <n v="17950"/>
    <n v="3"/>
    <n v="538.5"/>
    <x v="6"/>
    <n v="9085.56"/>
    <s v="i"/>
    <n v="1"/>
    <n v="1"/>
    <n v="0"/>
  </r>
  <r>
    <x v="697"/>
    <x v="142"/>
    <d v="2026-01-09T00:00:00"/>
    <x v="1"/>
    <d v="2026-01-09T00:00:00"/>
    <n v="1"/>
    <s v="4153/13974"/>
    <x v="0"/>
    <x v="0"/>
    <s v="19mm Composite  500kgf 600 m pántszalag fehér kemény"/>
    <n v="2"/>
    <n v="9481.01"/>
    <n v="18962.02"/>
    <n v="0"/>
    <s v="Ft"/>
    <n v="0"/>
    <n v="18310"/>
    <n v="17650"/>
    <n v="35300"/>
    <n v="3"/>
    <n v="1059"/>
    <x v="6"/>
    <n v="16337.98"/>
    <s v="i"/>
    <n v="1"/>
    <n v="1"/>
    <n v="0"/>
  </r>
  <r>
    <x v="697"/>
    <x v="142"/>
    <d v="2026-01-09T00:00:00"/>
    <x v="1"/>
    <d v="2026-01-09T00:00:00"/>
    <n v="1"/>
    <s v="2102/3976"/>
    <x v="3"/>
    <x v="1"/>
    <s v="*V.26 Fuvar"/>
    <n v="1"/>
    <n v="3688"/>
    <n v="3688"/>
    <n v="0"/>
    <s v="Ft"/>
    <n v="0"/>
    <n v="3688"/>
    <n v="0"/>
    <n v="0"/>
    <n v="0"/>
    <n v="0"/>
    <x v="6"/>
    <n v="-3688"/>
    <s v="i"/>
    <n v="1"/>
    <n v="1"/>
    <n v="0"/>
  </r>
  <r>
    <x v="698"/>
    <x v="300"/>
    <d v="2026-01-09T00:00:00"/>
    <x v="1"/>
    <d v="2026-01-09T00:00:00"/>
    <n v="1"/>
    <s v="4153/16960"/>
    <x v="0"/>
    <x v="0"/>
    <s v="16mm WG 850 m, 450kgf fehér pántszalag puha/450kgf/átm. 76mm"/>
    <n v="1"/>
    <n v="8713.4699999999993"/>
    <n v="8713.4699999999993"/>
    <n v="0"/>
    <s v="Ft"/>
    <n v="0"/>
    <n v="16785"/>
    <n v="16785"/>
    <n v="16785"/>
    <n v="0"/>
    <n v="0"/>
    <x v="10"/>
    <n v="8071.5300000000007"/>
    <s v="i"/>
    <m/>
    <n v="1"/>
    <n v="0"/>
  </r>
  <r>
    <x v="699"/>
    <x v="43"/>
    <d v="2026-01-09T00:00:00"/>
    <x v="1"/>
    <d v="2026-01-09T00:00:00"/>
    <n v="1"/>
    <s v="281/10437"/>
    <x v="15"/>
    <x v="0"/>
    <s v="M 20 gyűrűscsavar 1200 kg  C15E B"/>
    <n v="4"/>
    <n v="555.79"/>
    <n v="2223.16"/>
    <n v="0"/>
    <s v="Ft"/>
    <n v="0"/>
    <n v="930"/>
    <n v="1560"/>
    <n v="6240"/>
    <n v="5"/>
    <n v="312"/>
    <x v="6"/>
    <n v="4016.84"/>
    <s v="i"/>
    <m/>
    <n v="1"/>
    <n v="0"/>
  </r>
  <r>
    <x v="699"/>
    <x v="43"/>
    <d v="2026-01-09T00:00:00"/>
    <x v="1"/>
    <d v="2026-01-09T00:00:00"/>
    <n v="1"/>
    <s v="23152/668"/>
    <x v="1"/>
    <x v="0"/>
    <s v="KHG 7/8 szemes horog G80"/>
    <n v="6"/>
    <n v="578.16999999999996"/>
    <n v="3469.0199999999995"/>
    <n v="0"/>
    <s v="Ft"/>
    <n v="0"/>
    <n v="1710"/>
    <n v="1245"/>
    <n v="7470"/>
    <n v="0.46"/>
    <n v="34.362000000000002"/>
    <x v="6"/>
    <n v="4000.9800000000005"/>
    <s v="i"/>
    <m/>
    <n v="1"/>
    <n v="0"/>
  </r>
  <r>
    <x v="699"/>
    <x v="43"/>
    <d v="2026-01-09T00:00:00"/>
    <x v="1"/>
    <d v="2026-01-09T00:00:00"/>
    <n v="1"/>
    <s v="23152/667"/>
    <x v="1"/>
    <x v="0"/>
    <s v="KHG 6 szemes horog G80"/>
    <n v="4"/>
    <n v="354.87"/>
    <n v="1419.48"/>
    <n v="0"/>
    <s v="Ft"/>
    <n v="0"/>
    <n v="970"/>
    <n v="1050"/>
    <n v="4200"/>
    <n v="5"/>
    <n v="210"/>
    <x v="6"/>
    <n v="2780.52"/>
    <s v="i"/>
    <m/>
    <n v="1"/>
    <n v="0"/>
  </r>
  <r>
    <x v="699"/>
    <x v="43"/>
    <d v="2026-01-09T00:00:00"/>
    <x v="1"/>
    <d v="2026-01-09T00:00:00"/>
    <n v="1"/>
    <s v="4111/219"/>
    <x v="0"/>
    <x v="0"/>
    <s v="50/2 hh 8 m rakományrögzítő 26188"/>
    <n v="10"/>
    <n v="1796.68"/>
    <n v="17966.8"/>
    <n v="0"/>
    <s v="Ft"/>
    <n v="0"/>
    <n v="4500"/>
    <n v="3350"/>
    <n v="33500"/>
    <n v="2.5"/>
    <n v="837.5"/>
    <x v="6"/>
    <n v="15533.2"/>
    <s v="i"/>
    <m/>
    <n v="1"/>
    <n v="0"/>
  </r>
  <r>
    <x v="699"/>
    <x v="43"/>
    <d v="2026-01-09T00:00:00"/>
    <x v="1"/>
    <d v="2026-01-09T00:00:00"/>
    <n v="1"/>
    <s v="2317/633"/>
    <x v="1"/>
    <x v="0"/>
    <s v="16  biztosító lemez /8to/"/>
    <n v="5"/>
    <n v="284.32"/>
    <n v="1421.6"/>
    <n v="0"/>
    <s v="Ft"/>
    <n v="0"/>
    <n v="1390"/>
    <n v="1390"/>
    <n v="6950"/>
    <n v="4"/>
    <n v="278"/>
    <x v="6"/>
    <n v="5528.4"/>
    <s v="i"/>
    <m/>
    <n v="1"/>
    <n v="0"/>
  </r>
  <r>
    <x v="699"/>
    <x v="43"/>
    <d v="2026-01-09T00:00:00"/>
    <x v="1"/>
    <d v="2026-01-09T00:00:00"/>
    <n v="1"/>
    <s v="2317/632"/>
    <x v="1"/>
    <x v="0"/>
    <s v="13 biztosító lemez /5to/"/>
    <n v="5"/>
    <n v="255.08"/>
    <n v="1275.4000000000001"/>
    <n v="0"/>
    <s v="Ft"/>
    <n v="0"/>
    <n v="1340"/>
    <n v="1340"/>
    <n v="6700"/>
    <n v="4"/>
    <n v="268"/>
    <x v="6"/>
    <n v="5424.6"/>
    <s v="i"/>
    <m/>
    <n v="1"/>
    <n v="0"/>
  </r>
  <r>
    <x v="699"/>
    <x v="43"/>
    <d v="2026-01-09T00:00:00"/>
    <x v="1"/>
    <d v="2026-01-09T00:00:00"/>
    <n v="1"/>
    <s v="2102/12004"/>
    <x v="3"/>
    <x v="1"/>
    <s v="*V.31 Fuvar"/>
    <n v="1"/>
    <n v="3710"/>
    <n v="3710"/>
    <n v="0"/>
    <s v="Ft"/>
    <n v="0"/>
    <n v="3710"/>
    <n v="1800"/>
    <n v="1800"/>
    <n v="0"/>
    <n v="0"/>
    <x v="6"/>
    <n v="-1910"/>
    <s v="i"/>
    <m/>
    <n v="1"/>
    <n v="0"/>
  </r>
  <r>
    <x v="700"/>
    <x v="217"/>
    <d v="2026-01-09T00:00:00"/>
    <x v="1"/>
    <d v="2026-05-09T00:00:00"/>
    <n v="5"/>
    <s v="21211/88"/>
    <x v="2"/>
    <x v="0"/>
    <s v="id 100   2,0 m füles heveder 245-21-159"/>
    <n v="9"/>
    <n v="351.33"/>
    <n v="3161.97"/>
    <n v="12.19"/>
    <s v="EUR"/>
    <n v="384.41"/>
    <n v="1600"/>
    <n v="4685.96"/>
    <n v="42173.64"/>
    <n v="9.5"/>
    <n v="4006.4958000000001"/>
    <x v="9"/>
    <n v="39011.67"/>
    <s v="n"/>
    <m/>
    <s v=""/>
    <n v="109.71"/>
  </r>
  <r>
    <x v="701"/>
    <x v="95"/>
    <d v="2026-01-09T00:00:00"/>
    <x v="1"/>
    <d v="2026-01-07T00:00:00"/>
    <n v="1"/>
    <s v="2327/9366"/>
    <x v="1"/>
    <x v="0"/>
    <s v="SFGW 7/8  kiakadásgátló"/>
    <n v="5"/>
    <n v="1258.49"/>
    <n v="6292.45"/>
    <n v="0"/>
    <s v="Ft"/>
    <n v="0"/>
    <n v="2600"/>
    <n v="2600"/>
    <n v="13000"/>
    <n v="5"/>
    <n v="650"/>
    <x v="2"/>
    <n v="6707.55"/>
    <s v="i"/>
    <n v="1"/>
    <n v="1"/>
    <n v="0"/>
  </r>
  <r>
    <x v="701"/>
    <x v="95"/>
    <d v="2026-01-09T00:00:00"/>
    <x v="1"/>
    <d v="2026-01-07T00:00:00"/>
    <n v="1"/>
    <s v="2103/11818"/>
    <x v="14"/>
    <x v="1"/>
    <s v="M2 Kiszállási díj"/>
    <n v="1"/>
    <n v="55800"/>
    <n v="55800"/>
    <n v="0"/>
    <s v="Ft"/>
    <n v="0"/>
    <n v="57500"/>
    <n v="93000"/>
    <n v="93000"/>
    <n v="0"/>
    <n v="0"/>
    <x v="2"/>
    <n v="37200"/>
    <s v="i"/>
    <n v="1"/>
    <n v="1"/>
    <n v="0"/>
  </r>
  <r>
    <x v="701"/>
    <x v="95"/>
    <d v="2026-01-09T00:00:00"/>
    <x v="1"/>
    <d v="2026-01-07T00:00:00"/>
    <n v="1"/>
    <s v="2101/15844"/>
    <x v="6"/>
    <x v="0"/>
    <s v="M15 Fővizsgálati díj melléklet szerint"/>
    <n v="1"/>
    <n v="118800"/>
    <n v="118800"/>
    <n v="0"/>
    <s v="Ft"/>
    <n v="0"/>
    <n v="198000"/>
    <n v="178770"/>
    <n v="178770"/>
    <n v="5.14"/>
    <n v="9188.7779999999984"/>
    <x v="2"/>
    <n v="59970"/>
    <s v="i"/>
    <n v="1"/>
    <n v="1"/>
    <n v="0"/>
  </r>
  <r>
    <x v="701"/>
    <x v="95"/>
    <d v="2026-01-09T00:00:00"/>
    <x v="1"/>
    <d v="2026-01-07T00:00:00"/>
    <n v="1"/>
    <s v="23152/668"/>
    <x v="1"/>
    <x v="0"/>
    <s v="KHG 7/8 szemes horog G80"/>
    <n v="4"/>
    <n v="578.16999999999996"/>
    <n v="2312.6799999999998"/>
    <n v="0"/>
    <s v="Ft"/>
    <n v="0"/>
    <n v="1710"/>
    <n v="1710"/>
    <n v="6840"/>
    <n v="5"/>
    <n v="342"/>
    <x v="2"/>
    <n v="4527.32"/>
    <s v="i"/>
    <n v="1"/>
    <n v="1"/>
    <n v="0"/>
  </r>
  <r>
    <x v="701"/>
    <x v="95"/>
    <d v="2026-01-09T00:00:00"/>
    <x v="1"/>
    <d v="2026-01-07T00:00:00"/>
    <n v="1"/>
    <s v="2104/982"/>
    <x v="5"/>
    <x v="1"/>
    <s v="Javítási rezsi óradíj"/>
    <n v="1"/>
    <n v="7195.04"/>
    <n v="7195.04"/>
    <n v="0"/>
    <s v="Ft"/>
    <n v="0"/>
    <n v="12000"/>
    <n v="12000"/>
    <n v="12000"/>
    <n v="0"/>
    <n v="0"/>
    <x v="2"/>
    <n v="4804.96"/>
    <s v="i"/>
    <n v="1"/>
    <n v="1"/>
    <n v="0"/>
  </r>
  <r>
    <x v="701"/>
    <x v="95"/>
    <d v="2026-01-09T00:00:00"/>
    <x v="1"/>
    <d v="2026-01-07T00:00:00"/>
    <n v="1"/>
    <s v="2317/636"/>
    <x v="1"/>
    <x v="0"/>
    <s v="8,0 biztosító lemez"/>
    <n v="1"/>
    <n v="169.05"/>
    <n v="169.05"/>
    <n v="0"/>
    <s v="Ft"/>
    <n v="0"/>
    <n v="890"/>
    <n v="890"/>
    <n v="890"/>
    <n v="5"/>
    <n v="44.5"/>
    <x v="2"/>
    <n v="720.95"/>
    <s v="i"/>
    <n v="1"/>
    <n v="1"/>
    <n v="0"/>
  </r>
  <r>
    <x v="701"/>
    <x v="95"/>
    <d v="2026-01-09T00:00:00"/>
    <x v="1"/>
    <d v="2026-01-07T00:00:00"/>
    <n v="1"/>
    <s v="2317/635"/>
    <x v="1"/>
    <x v="0"/>
    <s v="6 biztosító lemez"/>
    <n v="1"/>
    <n v="155.11000000000001"/>
    <n v="155.11000000000001"/>
    <n v="0"/>
    <s v="Ft"/>
    <n v="0"/>
    <n v="778"/>
    <n v="778"/>
    <n v="778"/>
    <n v="5"/>
    <n v="38.9"/>
    <x v="2"/>
    <n v="622.89"/>
    <s v="i"/>
    <n v="1"/>
    <n v="1"/>
    <n v="0"/>
  </r>
  <r>
    <x v="701"/>
    <x v="95"/>
    <d v="2026-01-09T00:00:00"/>
    <x v="1"/>
    <d v="2026-01-07T00:00:00"/>
    <n v="1"/>
    <s v="2317/631"/>
    <x v="1"/>
    <x v="0"/>
    <s v="10 biztosító lemez /4mm csavarral/"/>
    <n v="2"/>
    <n v="182.7"/>
    <n v="365.4"/>
    <n v="0"/>
    <s v="Ft"/>
    <n v="0"/>
    <n v="1018"/>
    <n v="1018"/>
    <n v="2036"/>
    <n v="5"/>
    <n v="101.8"/>
    <x v="2"/>
    <n v="1670.6"/>
    <s v="i"/>
    <n v="1"/>
    <n v="1"/>
    <n v="0"/>
  </r>
  <r>
    <x v="701"/>
    <x v="95"/>
    <d v="2026-01-09T00:00:00"/>
    <x v="1"/>
    <d v="2026-01-07T00:00:00"/>
    <n v="1"/>
    <s v="2317/566"/>
    <x v="1"/>
    <x v="0"/>
    <s v="1 ágú  adattábla"/>
    <n v="1"/>
    <n v="267.81"/>
    <n v="267.81"/>
    <n v="0"/>
    <s v="Ft"/>
    <n v="0"/>
    <n v="1485"/>
    <n v="1485"/>
    <n v="1485"/>
    <n v="5"/>
    <n v="74.25"/>
    <x v="2"/>
    <n v="1217.19"/>
    <s v="i"/>
    <n v="1"/>
    <n v="1"/>
    <n v="0"/>
  </r>
  <r>
    <x v="702"/>
    <x v="274"/>
    <d v="2026-01-08T00:00:00"/>
    <x v="1"/>
    <d v="2026-01-08T00:00:00"/>
    <n v="1"/>
    <s v="2125/20626"/>
    <x v="2"/>
    <x v="0"/>
    <s v="idm 200  2/4 m végtelen heveder +KPV varrás előtt ráhúzva"/>
    <n v="6"/>
    <n v="1453.07"/>
    <n v="8718.42"/>
    <n v="0"/>
    <s v="Ft"/>
    <n v="0"/>
    <n v="5400"/>
    <n v="5967.9"/>
    <n v="35807.399999999994"/>
    <n v="14.21"/>
    <n v="5088.2315399999989"/>
    <x v="5"/>
    <n v="27088.979999999996"/>
    <s v="i"/>
    <n v="1"/>
    <n v="1"/>
    <n v="0"/>
  </r>
  <r>
    <x v="703"/>
    <x v="274"/>
    <d v="2026-01-08T00:00:00"/>
    <x v="1"/>
    <d v="2026-01-08T00:00:00"/>
    <n v="1"/>
    <s v="281/27765"/>
    <x v="15"/>
    <x v="0"/>
    <s v="M 16x27 Gyűrűscsavar 4000 kg     /G80/"/>
    <n v="4"/>
    <n v="5082"/>
    <n v="20328"/>
    <n v="0"/>
    <s v="Ft"/>
    <n v="0"/>
    <n v="10165"/>
    <n v="7885"/>
    <n v="31540"/>
    <n v="1.25"/>
    <n v="394.25"/>
    <x v="5"/>
    <n v="11212"/>
    <s v="i"/>
    <n v="1"/>
    <n v="1"/>
    <n v="0"/>
  </r>
  <r>
    <x v="703"/>
    <x v="274"/>
    <d v="2026-01-08T00:00:00"/>
    <x v="1"/>
    <d v="2026-01-08T00:00:00"/>
    <n v="1"/>
    <s v="2326/26625"/>
    <x v="1"/>
    <x v="0"/>
    <s v="lrgs 1 - 400 KRHG - lánc függeszték 3 m KLHW önzáró horoggal"/>
    <n v="1"/>
    <n v="34384.71"/>
    <n v="34384.71"/>
    <n v="0"/>
    <s v="Ft"/>
    <n v="0"/>
    <n v="57975"/>
    <n v="72366.25"/>
    <n v="72366.25"/>
    <n v="15.97"/>
    <n v="11556.890125"/>
    <x v="5"/>
    <n v="37981.54"/>
    <s v="i"/>
    <n v="1"/>
    <n v="1"/>
    <n v="0"/>
  </r>
  <r>
    <x v="704"/>
    <x v="274"/>
    <d v="2026-01-08T00:00:00"/>
    <x v="1"/>
    <d v="2026-01-08T00:00:00"/>
    <n v="1"/>
    <s v="2327/9366"/>
    <x v="1"/>
    <x v="0"/>
    <s v="SFGW 7/8  kiakadásgátló"/>
    <n v="10"/>
    <n v="1239.93"/>
    <n v="12399.300000000001"/>
    <n v="0"/>
    <s v="Ft"/>
    <n v="0"/>
    <n v="2600"/>
    <n v="2470"/>
    <n v="24700"/>
    <n v="3.75"/>
    <n v="926.25"/>
    <x v="5"/>
    <n v="12300.699999999999"/>
    <s v="i"/>
    <n v="1"/>
    <n v="1"/>
    <n v="0"/>
  </r>
  <r>
    <x v="704"/>
    <x v="274"/>
    <d v="2026-01-08T00:00:00"/>
    <x v="1"/>
    <d v="2026-01-08T00:00:00"/>
    <n v="1"/>
    <s v="2102/24511"/>
    <x v="3"/>
    <x v="1"/>
    <s v="*M.101 fuvar"/>
    <n v="1"/>
    <n v="3322"/>
    <n v="3322"/>
    <n v="0"/>
    <s v="Ft"/>
    <n v="0"/>
    <n v="3322"/>
    <n v="1500"/>
    <n v="1500"/>
    <n v="0"/>
    <n v="0"/>
    <x v="5"/>
    <n v="-1822"/>
    <s v="i"/>
    <n v="1"/>
    <n v="1"/>
    <n v="0"/>
  </r>
  <r>
    <x v="705"/>
    <x v="243"/>
    <d v="2026-01-08T00:00:00"/>
    <x v="1"/>
    <d v="2026-01-08T00:00:00"/>
    <n v="1"/>
    <s v="23165/22237"/>
    <x v="1"/>
    <x v="0"/>
    <s v="KLG 10  körlánc 1,5/3 m"/>
    <n v="1"/>
    <n v="5296.65"/>
    <n v="5296.65"/>
    <n v="0"/>
    <s v="Ft"/>
    <n v="0"/>
    <n v="19800"/>
    <n v="19800"/>
    <n v="19800"/>
    <n v="10"/>
    <n v="1980"/>
    <x v="2"/>
    <n v="14503.35"/>
    <s v="i"/>
    <n v="1"/>
    <n v="1"/>
    <n v="0"/>
  </r>
  <r>
    <x v="705"/>
    <x v="243"/>
    <d v="2026-01-08T00:00:00"/>
    <x v="1"/>
    <d v="2026-01-08T00:00:00"/>
    <n v="1"/>
    <s v="2102/24792"/>
    <x v="3"/>
    <x v="1"/>
    <s v="*M.106 Fuvar"/>
    <n v="1"/>
    <n v="2920"/>
    <n v="2920"/>
    <n v="0"/>
    <s v="Ft"/>
    <n v="0"/>
    <n v="2342"/>
    <n v="2300"/>
    <n v="2300"/>
    <n v="0"/>
    <n v="0"/>
    <x v="2"/>
    <n v="-620"/>
    <s v="i"/>
    <n v="1"/>
    <n v="1"/>
    <n v="0"/>
  </r>
  <r>
    <x v="706"/>
    <x v="68"/>
    <d v="2026-01-08T00:00:00"/>
    <x v="1"/>
    <d v="2026-01-08T00:00:00"/>
    <n v="1"/>
    <s v="143/18058"/>
    <x v="9"/>
    <x v="1"/>
    <s v="D 10 fuvar"/>
    <n v="1"/>
    <n v="19119.5"/>
    <n v="19119.5"/>
    <n v="0"/>
    <s v="Ft"/>
    <n v="0"/>
    <n v="2468"/>
    <n v="0"/>
    <n v="0"/>
    <n v="0"/>
    <n v="0"/>
    <x v="4"/>
    <n v="-19119.5"/>
    <s v="i"/>
    <m/>
    <n v="1"/>
    <n v="0"/>
  </r>
  <r>
    <x v="706"/>
    <x v="68"/>
    <d v="2026-01-08T00:00:00"/>
    <x v="1"/>
    <d v="2026-01-08T00:00:00"/>
    <n v="1"/>
    <s v="12531/20793"/>
    <x v="8"/>
    <x v="2"/>
    <s v="4006661  Lift Tube 160 / 3m - Vákuum tömlő 251160"/>
    <n v="1"/>
    <n v="436460.47"/>
    <n v="436460.47"/>
    <n v="0"/>
    <s v="Ft"/>
    <n v="0"/>
    <n v="774700"/>
    <n v="689510"/>
    <n v="689510"/>
    <n v="3.75"/>
    <n v="25856.625"/>
    <x v="4"/>
    <n v="253049.53000000003"/>
    <s v="i"/>
    <m/>
    <n v="1"/>
    <n v="0"/>
  </r>
  <r>
    <x v="707"/>
    <x v="301"/>
    <d v="2026-01-08T00:00:00"/>
    <x v="1"/>
    <d v="2026-01-08T00:00:00"/>
    <n v="1"/>
    <s v="21113/28"/>
    <x v="2"/>
    <x v="0"/>
    <s v="irs 30   3,0/6 m körkötél"/>
    <n v="1"/>
    <n v="1630.12"/>
    <n v="1630.12"/>
    <n v="0"/>
    <s v="Ft"/>
    <n v="0"/>
    <n v="7500"/>
    <n v="5460"/>
    <n v="5460"/>
    <n v="5.46"/>
    <n v="298.11599999999999"/>
    <x v="3"/>
    <n v="3829.88"/>
    <s v="i"/>
    <n v="1"/>
    <n v="1"/>
    <n v="0"/>
  </r>
  <r>
    <x v="707"/>
    <x v="301"/>
    <d v="2026-01-08T00:00:00"/>
    <x v="1"/>
    <d v="2026-01-08T00:00:00"/>
    <n v="1"/>
    <s v="21113/26"/>
    <x v="2"/>
    <x v="0"/>
    <s v="irs 30   2,0/4 m körkötél"/>
    <n v="1"/>
    <n v="1125.28"/>
    <n v="1125.28"/>
    <n v="0"/>
    <s v="Ft"/>
    <n v="0"/>
    <n v="5500"/>
    <n v="4400"/>
    <n v="4400"/>
    <n v="6.66"/>
    <n v="293.04000000000002"/>
    <x v="3"/>
    <n v="3274.7200000000003"/>
    <s v="i"/>
    <n v="1"/>
    <n v="1"/>
    <n v="0"/>
  </r>
  <r>
    <x v="707"/>
    <x v="301"/>
    <d v="2026-01-08T00:00:00"/>
    <x v="1"/>
    <d v="2026-01-08T00:00:00"/>
    <n v="1"/>
    <s v="21414/4313"/>
    <x v="2"/>
    <x v="0"/>
    <s v="irg4-105 3,0 m poliészter függeszték"/>
    <n v="1"/>
    <n v="44777.23"/>
    <n v="44777.23"/>
    <n v="0"/>
    <s v="Ft"/>
    <n v="0"/>
    <n v="115300"/>
    <n v="112550"/>
    <n v="112550"/>
    <n v="9.0500000000000007"/>
    <n v="10185.775000000001"/>
    <x v="3"/>
    <n v="67772.76999999999"/>
    <s v="i"/>
    <n v="1"/>
    <n v="1"/>
    <n v="0"/>
  </r>
  <r>
    <x v="707"/>
    <x v="301"/>
    <d v="2026-01-08T00:00:00"/>
    <x v="1"/>
    <d v="2026-01-08T00:00:00"/>
    <n v="1"/>
    <s v="21213/107"/>
    <x v="2"/>
    <x v="0"/>
    <s v="id 300   3,0 m füles heveder"/>
    <n v="1"/>
    <n v="1381.93"/>
    <n v="1381.93"/>
    <n v="0"/>
    <s v="Ft"/>
    <n v="0"/>
    <n v="6200"/>
    <n v="6200"/>
    <n v="6200"/>
    <n v="10"/>
    <n v="620"/>
    <x v="3"/>
    <n v="4818.07"/>
    <s v="i"/>
    <n v="1"/>
    <n v="1"/>
    <n v="0"/>
  </r>
  <r>
    <x v="707"/>
    <x v="301"/>
    <d v="2026-01-08T00:00:00"/>
    <x v="1"/>
    <d v="2026-01-08T00:00:00"/>
    <n v="1"/>
    <s v="21212/97"/>
    <x v="2"/>
    <x v="0"/>
    <s v="id 200   2,0 m füles heveder"/>
    <n v="1"/>
    <n v="623.98"/>
    <n v="623.98"/>
    <n v="0"/>
    <s v="Ft"/>
    <n v="0"/>
    <n v="3000"/>
    <n v="3000"/>
    <n v="3000"/>
    <n v="10"/>
    <n v="300"/>
    <x v="3"/>
    <n v="2376.02"/>
    <s v="i"/>
    <n v="1"/>
    <n v="1"/>
    <n v="0"/>
  </r>
  <r>
    <x v="707"/>
    <x v="301"/>
    <d v="2026-01-08T00:00:00"/>
    <x v="1"/>
    <d v="2026-01-08T00:00:00"/>
    <n v="1"/>
    <s v="2102/3253"/>
    <x v="3"/>
    <x v="1"/>
    <s v="*M.12 Fuvar"/>
    <n v="1"/>
    <n v="6190"/>
    <n v="6190"/>
    <n v="0"/>
    <s v="Ft"/>
    <n v="0"/>
    <n v="6190"/>
    <n v="3500"/>
    <n v="3500"/>
    <n v="0"/>
    <n v="0"/>
    <x v="3"/>
    <n v="-2690"/>
    <s v="i"/>
    <n v="1"/>
    <n v="1"/>
    <n v="0"/>
  </r>
  <r>
    <x v="708"/>
    <x v="302"/>
    <d v="2026-01-08T00:00:00"/>
    <x v="1"/>
    <d v="2026-01-08T00:00:00"/>
    <n v="1"/>
    <s v="21213/110"/>
    <x v="2"/>
    <x v="0"/>
    <s v="id 300  6,0 m füles heveder ök"/>
    <n v="1"/>
    <n v="2583.39"/>
    <n v="2583.39"/>
    <n v="0"/>
    <s v="Ft"/>
    <n v="0"/>
    <n v="11000"/>
    <n v="4800"/>
    <n v="4800"/>
    <n v="0.59"/>
    <n v="28.32"/>
    <x v="0"/>
    <n v="2216.61"/>
    <s v="i"/>
    <n v="1"/>
    <n v="1"/>
    <n v="0"/>
  </r>
  <r>
    <x v="708"/>
    <x v="302"/>
    <d v="2026-01-08T00:00:00"/>
    <x v="1"/>
    <d v="2026-01-08T00:00:00"/>
    <n v="1"/>
    <s v="2416/15469"/>
    <x v="4"/>
    <x v="0"/>
    <s v="4,75  PSO sekli EN13889"/>
    <n v="2"/>
    <n v="1140.8499999999999"/>
    <n v="2281.6999999999998"/>
    <n v="0"/>
    <s v="Ft"/>
    <n v="0"/>
    <n v="3280"/>
    <n v="2600"/>
    <n v="5200"/>
    <n v="2.15"/>
    <n v="111.8"/>
    <x v="0"/>
    <n v="2918.3"/>
    <s v="i"/>
    <n v="1"/>
    <n v="1"/>
    <n v="0"/>
  </r>
  <r>
    <x v="709"/>
    <x v="227"/>
    <d v="2026-01-08T00:00:00"/>
    <x v="1"/>
    <d v="2026-01-08T00:00:00"/>
    <n v="1"/>
    <s v="2317/636"/>
    <x v="1"/>
    <x v="0"/>
    <s v="8,0 biztosító lemez"/>
    <n v="40"/>
    <n v="169.04"/>
    <n v="6761.5999999999995"/>
    <n v="0"/>
    <s v="Ft"/>
    <n v="0"/>
    <n v="890"/>
    <n v="1130"/>
    <n v="45200"/>
    <n v="12.43"/>
    <n v="5618.36"/>
    <x v="5"/>
    <n v="38438.400000000001"/>
    <s v="i"/>
    <m/>
    <n v="1"/>
    <n v="0"/>
  </r>
  <r>
    <x v="709"/>
    <x v="227"/>
    <d v="2026-01-08T00:00:00"/>
    <x v="1"/>
    <d v="2026-01-08T00:00:00"/>
    <n v="1"/>
    <s v="2317/635"/>
    <x v="1"/>
    <x v="0"/>
    <s v="6 biztosító lemez"/>
    <n v="20"/>
    <n v="155.1"/>
    <n v="3102"/>
    <n v="0"/>
    <s v="Ft"/>
    <n v="0"/>
    <n v="778"/>
    <n v="885"/>
    <n v="17700"/>
    <n v="9.23"/>
    <n v="1633.71"/>
    <x v="5"/>
    <n v="14598"/>
    <s v="i"/>
    <m/>
    <n v="1"/>
    <n v="0"/>
  </r>
  <r>
    <x v="709"/>
    <x v="227"/>
    <d v="2026-01-08T00:00:00"/>
    <x v="1"/>
    <d v="2026-01-08T00:00:00"/>
    <n v="1"/>
    <s v="2317/631"/>
    <x v="1"/>
    <x v="0"/>
    <s v="10 biztosító lemez /4mm csavarral/"/>
    <n v="40"/>
    <n v="182.68"/>
    <n v="7307.2000000000007"/>
    <n v="0"/>
    <s v="Ft"/>
    <n v="0"/>
    <n v="1018"/>
    <n v="1370"/>
    <n v="54800"/>
    <n v="13.99"/>
    <n v="7666.52"/>
    <x v="5"/>
    <n v="47492.800000000003"/>
    <s v="i"/>
    <m/>
    <n v="1"/>
    <n v="0"/>
  </r>
  <r>
    <x v="709"/>
    <x v="227"/>
    <d v="2026-01-08T00:00:00"/>
    <x v="1"/>
    <d v="2026-01-08T00:00:00"/>
    <n v="1"/>
    <s v="2102/8179"/>
    <x v="3"/>
    <x v="1"/>
    <s v="*M.16 Fuvar"/>
    <n v="1"/>
    <n v="2479"/>
    <n v="2479"/>
    <n v="0"/>
    <s v="Ft"/>
    <n v="0"/>
    <n v="5794"/>
    <n v="2500"/>
    <n v="2500"/>
    <n v="0"/>
    <n v="0"/>
    <x v="5"/>
    <n v="21"/>
    <s v="i"/>
    <m/>
    <n v="1"/>
    <n v="0"/>
  </r>
  <r>
    <x v="710"/>
    <x v="114"/>
    <d v="2026-01-08T00:00:00"/>
    <x v="1"/>
    <d v="2026-01-08T00:00:00"/>
    <n v="1"/>
    <s v="2317/636"/>
    <x v="1"/>
    <x v="0"/>
    <s v="8,0 biztosító lemez"/>
    <n v="5"/>
    <n v="169.04"/>
    <n v="845.19999999999993"/>
    <n v="0"/>
    <s v="Ft"/>
    <n v="0"/>
    <n v="890"/>
    <n v="890"/>
    <n v="4450"/>
    <n v="3"/>
    <n v="133.5"/>
    <x v="8"/>
    <n v="3604.8"/>
    <s v="i"/>
    <m/>
    <n v="1"/>
    <n v="0"/>
  </r>
  <r>
    <x v="710"/>
    <x v="114"/>
    <d v="2026-01-08T00:00:00"/>
    <x v="1"/>
    <d v="2026-01-08T00:00:00"/>
    <n v="1"/>
    <s v="4111/236"/>
    <x v="0"/>
    <x v="0"/>
    <s v="35/1 hh  6,0 m rakományrögzítő 11074"/>
    <n v="20"/>
    <n v="804.58"/>
    <n v="16091.6"/>
    <n v="0"/>
    <s v="Ft"/>
    <n v="0"/>
    <n v="2000"/>
    <n v="1610"/>
    <n v="32200"/>
    <n v="3"/>
    <n v="966"/>
    <x v="8"/>
    <n v="16108.4"/>
    <s v="i"/>
    <m/>
    <n v="1"/>
    <n v="0"/>
  </r>
  <r>
    <x v="710"/>
    <x v="114"/>
    <d v="2026-01-08T00:00:00"/>
    <x v="1"/>
    <d v="2026-01-08T00:00:00"/>
    <n v="1"/>
    <s v="4114/227"/>
    <x v="0"/>
    <x v="0"/>
    <s v="25/0,4 hn 5,0 m rakományrögzítő 18853"/>
    <n v="12"/>
    <n v="455.97"/>
    <n v="5471.64"/>
    <n v="0"/>
    <s v="Ft"/>
    <n v="0"/>
    <n v="1395"/>
    <n v="965"/>
    <n v="11580"/>
    <n v="1"/>
    <n v="115.8"/>
    <x v="8"/>
    <n v="6108.36"/>
    <s v="i"/>
    <m/>
    <n v="1"/>
    <n v="0"/>
  </r>
  <r>
    <x v="710"/>
    <x v="114"/>
    <d v="2026-01-08T00:00:00"/>
    <x v="1"/>
    <d v="2026-01-08T00:00:00"/>
    <n v="1"/>
    <s v="2317/631"/>
    <x v="1"/>
    <x v="0"/>
    <s v="10 biztosító lemez /4mm csavarral/"/>
    <n v="5"/>
    <n v="182.68"/>
    <n v="913.40000000000009"/>
    <n v="0"/>
    <s v="Ft"/>
    <n v="0"/>
    <n v="1018"/>
    <n v="1018"/>
    <n v="5090"/>
    <n v="3"/>
    <n v="152.69999999999999"/>
    <x v="8"/>
    <n v="4176.6000000000004"/>
    <s v="i"/>
    <m/>
    <n v="1"/>
    <n v="0"/>
  </r>
  <r>
    <x v="710"/>
    <x v="114"/>
    <d v="2026-01-08T00:00:00"/>
    <x v="1"/>
    <d v="2026-01-08T00:00:00"/>
    <n v="1"/>
    <s v="2102/2697"/>
    <x v="3"/>
    <x v="1"/>
    <s v="*V.21 Fuvar"/>
    <n v="1"/>
    <n v="3245"/>
    <n v="3245"/>
    <n v="0"/>
    <s v="Ft"/>
    <n v="0"/>
    <n v="3245"/>
    <n v="0"/>
    <n v="0"/>
    <n v="0"/>
    <n v="0"/>
    <x v="8"/>
    <n v="-3245"/>
    <s v="i"/>
    <m/>
    <n v="1"/>
    <n v="0"/>
  </r>
  <r>
    <x v="711"/>
    <x v="217"/>
    <d v="2026-01-08T00:00:00"/>
    <x v="1"/>
    <d v="2025-12-23T00:00:00"/>
    <n v="12"/>
    <s v="211110/25237"/>
    <x v="2"/>
    <x v="0"/>
    <s v="RSXXL 200 4/8 m Spec. körkötél 20 t"/>
    <n v="1"/>
    <n v="92463.360000000001"/>
    <n v="92463.360000000001"/>
    <n v="980"/>
    <s v="EUR"/>
    <n v="394.34"/>
    <n v="425920"/>
    <n v="386453.19"/>
    <n v="386453.19"/>
    <n v="4.5"/>
    <n v="17390.393550000001"/>
    <x v="9"/>
    <n v="293989.83"/>
    <s v="n"/>
    <m/>
    <s v=""/>
    <n v="980"/>
  </r>
  <r>
    <x v="712"/>
    <x v="303"/>
    <d v="2026-01-08T00:00:00"/>
    <x v="1"/>
    <d v="2026-01-08T00:00:00"/>
    <n v="1"/>
    <s v="4111/12991"/>
    <x v="0"/>
    <x v="0"/>
    <s v="25/0,25  4,0 m csatos TOP"/>
    <n v="50"/>
    <n v="169.39"/>
    <n v="8469.5"/>
    <n v="0"/>
    <s v="Ft"/>
    <n v="0"/>
    <n v="700"/>
    <n v="455"/>
    <n v="22750"/>
    <n v="0.5"/>
    <n v="113.75"/>
    <x v="8"/>
    <n v="14280.5"/>
    <s v="i"/>
    <n v="1"/>
    <n v="1"/>
    <n v="0"/>
  </r>
  <r>
    <x v="712"/>
    <x v="303"/>
    <d v="2026-01-08T00:00:00"/>
    <x v="1"/>
    <d v="2026-01-08T00:00:00"/>
    <n v="1"/>
    <s v="2102/12003"/>
    <x v="3"/>
    <x v="1"/>
    <s v="*V.30 Fuvar"/>
    <n v="1"/>
    <n v="2485"/>
    <n v="2485"/>
    <n v="0"/>
    <s v="Ft"/>
    <n v="0"/>
    <n v="2485"/>
    <n v="2485"/>
    <n v="2485"/>
    <n v="0"/>
    <n v="0"/>
    <x v="8"/>
    <n v="0"/>
    <s v="i"/>
    <n v="1"/>
    <n v="1"/>
    <n v="0"/>
  </r>
  <r>
    <x v="713"/>
    <x v="268"/>
    <d v="2026-01-08T00:00:00"/>
    <x v="1"/>
    <d v="2026-01-08T00:00:00"/>
    <n v="1"/>
    <s v="4152/559"/>
    <x v="0"/>
    <x v="0"/>
    <s v="B6 (19mm-hez) kapocs 1000 db"/>
    <n v="2"/>
    <n v="8864.44"/>
    <n v="17728.88"/>
    <n v="0"/>
    <s v="Ft"/>
    <n v="0"/>
    <n v="17130"/>
    <n v="21000"/>
    <n v="42000"/>
    <n v="3"/>
    <n v="1260"/>
    <x v="6"/>
    <n v="24271.119999999999"/>
    <s v="i"/>
    <n v="1"/>
    <n v="1"/>
    <n v="0"/>
  </r>
  <r>
    <x v="713"/>
    <x v="268"/>
    <d v="2026-01-08T00:00:00"/>
    <x v="1"/>
    <d v="2026-01-08T00:00:00"/>
    <n v="1"/>
    <s v="4153/13974"/>
    <x v="0"/>
    <x v="0"/>
    <s v="19mm CS 510kgf 600 m 200mm pántszalag fehér kemény"/>
    <n v="4"/>
    <n v="9481.01"/>
    <n v="37924.04"/>
    <n v="0"/>
    <s v="Ft"/>
    <n v="0"/>
    <n v="18310"/>
    <n v="17450"/>
    <n v="69800"/>
    <n v="3"/>
    <n v="2094"/>
    <x v="6"/>
    <n v="31875.96"/>
    <s v="i"/>
    <n v="1"/>
    <n v="1"/>
    <n v="0"/>
  </r>
  <r>
    <x v="713"/>
    <x v="268"/>
    <d v="2026-01-08T00:00:00"/>
    <x v="1"/>
    <d v="2026-01-08T00:00:00"/>
    <n v="1"/>
    <s v="2102/1083"/>
    <x v="3"/>
    <x v="1"/>
    <s v="*V.2 Fuvar"/>
    <n v="1"/>
    <n v="4869"/>
    <n v="4869"/>
    <n v="0"/>
    <s v="Ft"/>
    <n v="0"/>
    <n v="6999"/>
    <n v="0"/>
    <n v="0"/>
    <n v="0"/>
    <n v="0"/>
    <x v="6"/>
    <n v="-4869"/>
    <s v="i"/>
    <n v="1"/>
    <n v="1"/>
    <n v="0"/>
  </r>
  <r>
    <x v="714"/>
    <x v="304"/>
    <d v="2026-01-08T00:00:00"/>
    <x v="1"/>
    <d v="2025-12-22T00:00:00"/>
    <n v="12"/>
    <s v="1246/27887"/>
    <x v="8"/>
    <x v="2"/>
    <s v="496-1819183 Hajtott futómű, 130-300mm Drive Monorail Trolley &quot;U&quot;,  KM 1201M-03,  0,37kW, 400V, 50Hz,"/>
    <n v="2"/>
    <n v="355279.56"/>
    <n v="710559.12"/>
    <n v="0"/>
    <s v="Ft"/>
    <n v="0"/>
    <n v="536100"/>
    <n v="529200"/>
    <n v="1058400"/>
    <n v="0"/>
    <n v="0"/>
    <x v="10"/>
    <n v="347840.88"/>
    <s v="n"/>
    <m/>
    <s v=""/>
    <n v="0"/>
  </r>
  <r>
    <x v="714"/>
    <x v="304"/>
    <d v="2026-01-08T00:00:00"/>
    <x v="1"/>
    <d v="2025-12-22T00:00:00"/>
    <n v="12"/>
    <s v="1246/27888"/>
    <x v="8"/>
    <x v="2"/>
    <s v="496-1819176 Kézi futómű, Idle Monorail trolley &quot;U&quot;, KC 1201M-02 130-300mm"/>
    <n v="2"/>
    <n v="163343.54999999999"/>
    <n v="326687.09999999998"/>
    <n v="0"/>
    <s v="Ft"/>
    <n v="0"/>
    <n v="241250"/>
    <n v="290080"/>
    <n v="580160"/>
    <n v="0"/>
    <n v="0"/>
    <x v="10"/>
    <n v="253472.90000000002"/>
    <s v="n"/>
    <m/>
    <s v=""/>
    <n v="0"/>
  </r>
  <r>
    <x v="715"/>
    <x v="64"/>
    <d v="2026-01-08T00:00:00"/>
    <x v="1"/>
    <d v="2026-01-08T00:00:00"/>
    <n v="1"/>
    <s v="4153/16961"/>
    <x v="0"/>
    <x v="0"/>
    <s v="19mm  WG 600 m pántszalag fehér puha/565kgf/átm. 76mm"/>
    <n v="2"/>
    <n v="8387.56"/>
    <n v="16775.12"/>
    <n v="0"/>
    <s v="Ft"/>
    <n v="0"/>
    <n v="17025"/>
    <n v="13600"/>
    <n v="27200"/>
    <n v="0"/>
    <n v="0"/>
    <x v="1"/>
    <n v="10424.880000000001"/>
    <s v="i"/>
    <m/>
    <n v="1"/>
    <n v="0"/>
  </r>
  <r>
    <x v="716"/>
    <x v="181"/>
    <d v="2026-01-08T00:00:00"/>
    <x v="1"/>
    <d v="2026-01-07T00:00:00"/>
    <n v="1"/>
    <s v="2101/18531"/>
    <x v="6"/>
    <x v="0"/>
    <s v="Vizsgálati díj melléklet szerint"/>
    <n v="1"/>
    <n v="88440"/>
    <n v="88440"/>
    <n v="0"/>
    <s v="Ft"/>
    <n v="0"/>
    <n v="147400"/>
    <n v="147400"/>
    <n v="147400"/>
    <n v="10"/>
    <n v="14740"/>
    <x v="8"/>
    <n v="58960"/>
    <s v="i"/>
    <m/>
    <n v="1"/>
    <n v="0"/>
  </r>
  <r>
    <x v="716"/>
    <x v="181"/>
    <d v="2026-01-08T00:00:00"/>
    <x v="1"/>
    <d v="2026-01-07T00:00:00"/>
    <n v="1"/>
    <s v="2317/751"/>
    <x v="1"/>
    <x v="0"/>
    <s v="RLSP 10-8 biztosító csap"/>
    <n v="3"/>
    <n v="145.4"/>
    <n v="436.20000000000005"/>
    <n v="0"/>
    <s v="Ft"/>
    <n v="0"/>
    <n v="820"/>
    <n v="820"/>
    <n v="2460"/>
    <n v="5"/>
    <n v="123"/>
    <x v="8"/>
    <n v="2023.8"/>
    <s v="i"/>
    <m/>
    <n v="1"/>
    <n v="0"/>
  </r>
  <r>
    <x v="716"/>
    <x v="181"/>
    <d v="2026-01-08T00:00:00"/>
    <x v="1"/>
    <d v="2026-01-07T00:00:00"/>
    <n v="1"/>
    <s v="2317/751"/>
    <x v="1"/>
    <x v="0"/>
    <s v="RLSP 10-8 biztosító csap"/>
    <n v="1"/>
    <n v="145.4"/>
    <n v="145.4"/>
    <n v="0"/>
    <s v="Ft"/>
    <n v="0"/>
    <n v="820"/>
    <n v="820"/>
    <n v="820"/>
    <n v="5"/>
    <n v="41"/>
    <x v="8"/>
    <n v="674.6"/>
    <s v="i"/>
    <m/>
    <n v="1"/>
    <n v="0"/>
  </r>
  <r>
    <x v="716"/>
    <x v="181"/>
    <d v="2026-01-08T00:00:00"/>
    <x v="1"/>
    <d v="2026-01-07T00:00:00"/>
    <n v="1"/>
    <s v="4131/307"/>
    <x v="0"/>
    <x v="0"/>
    <s v="RLSHKE 10  láncos feszítő horoggal EN 9200lbs"/>
    <n v="2"/>
    <n v="6668.03"/>
    <n v="13336.06"/>
    <n v="0"/>
    <s v="Ft"/>
    <n v="0"/>
    <n v="19000"/>
    <n v="19000"/>
    <n v="38000"/>
    <n v="5"/>
    <n v="1900"/>
    <x v="8"/>
    <n v="24663.940000000002"/>
    <s v="i"/>
    <m/>
    <n v="1"/>
    <n v="0"/>
  </r>
  <r>
    <x v="716"/>
    <x v="181"/>
    <d v="2026-01-08T00:00:00"/>
    <x v="1"/>
    <d v="2026-01-07T00:00:00"/>
    <n v="1"/>
    <s v="2327/10191"/>
    <x v="1"/>
    <x v="0"/>
    <s v="PSG 10 RLS bizt.csap"/>
    <n v="5"/>
    <n v="525.54"/>
    <n v="2627.7"/>
    <n v="0"/>
    <s v="Ft"/>
    <n v="0"/>
    <n v="1080"/>
    <n v="1080"/>
    <n v="5400"/>
    <n v="5"/>
    <n v="270"/>
    <x v="8"/>
    <n v="2772.3"/>
    <s v="i"/>
    <m/>
    <n v="1"/>
    <n v="0"/>
  </r>
  <r>
    <x v="716"/>
    <x v="181"/>
    <d v="2026-01-08T00:00:00"/>
    <x v="1"/>
    <d v="2026-01-07T00:00:00"/>
    <n v="1"/>
    <s v="23131/719"/>
    <x v="1"/>
    <x v="0"/>
    <s v="KTG 10  összekötő elem G80"/>
    <n v="1"/>
    <n v="589.38"/>
    <n v="589.38"/>
    <n v="0"/>
    <s v="Ft"/>
    <n v="0"/>
    <n v="1760"/>
    <n v="1760"/>
    <n v="1760"/>
    <n v="5"/>
    <n v="88"/>
    <x v="8"/>
    <n v="1170.6199999999999"/>
    <s v="i"/>
    <m/>
    <n v="1"/>
    <n v="0"/>
  </r>
  <r>
    <x v="716"/>
    <x v="181"/>
    <d v="2026-01-08T00:00:00"/>
    <x v="1"/>
    <d v="2026-01-07T00:00:00"/>
    <n v="1"/>
    <s v="2104/982"/>
    <x v="5"/>
    <x v="1"/>
    <s v="Javítási rezsi óradíj"/>
    <n v="0.5"/>
    <n v="7195.04"/>
    <n v="3597.52"/>
    <n v="0"/>
    <s v="Ft"/>
    <n v="0"/>
    <n v="12000"/>
    <n v="12000"/>
    <n v="6000"/>
    <n v="0"/>
    <n v="0"/>
    <x v="8"/>
    <n v="2402.48"/>
    <s v="i"/>
    <m/>
    <n v="1"/>
    <n v="0"/>
  </r>
  <r>
    <x v="716"/>
    <x v="181"/>
    <d v="2026-01-08T00:00:00"/>
    <x v="1"/>
    <d v="2026-01-07T00:00:00"/>
    <n v="1"/>
    <s v="2317/4454"/>
    <x v="1"/>
    <x v="0"/>
    <s v="Alutábla  RLS BAU"/>
    <n v="50"/>
    <n v="165.41"/>
    <n v="8270.5"/>
    <n v="0"/>
    <s v="Ft"/>
    <n v="0"/>
    <n v="960"/>
    <n v="960"/>
    <n v="48000"/>
    <n v="5"/>
    <n v="2400"/>
    <x v="8"/>
    <n v="39729.5"/>
    <s v="i"/>
    <m/>
    <n v="1"/>
    <n v="0"/>
  </r>
  <r>
    <x v="716"/>
    <x v="181"/>
    <d v="2026-01-08T00:00:00"/>
    <x v="1"/>
    <d v="2026-01-07T00:00:00"/>
    <n v="1"/>
    <s v="2317/25172"/>
    <x v="1"/>
    <x v="0"/>
    <s v="Alutábla  RLS 10"/>
    <n v="18"/>
    <n v="164.3"/>
    <n v="2957.4"/>
    <n v="0"/>
    <s v="Ft"/>
    <n v="0"/>
    <n v="960"/>
    <n v="960"/>
    <n v="17280"/>
    <n v="5"/>
    <n v="864"/>
    <x v="8"/>
    <n v="14322.6"/>
    <s v="i"/>
    <m/>
    <n v="1"/>
    <n v="0"/>
  </r>
  <r>
    <x v="716"/>
    <x v="181"/>
    <d v="2026-01-08T00:00:00"/>
    <x v="1"/>
    <d v="2026-01-07T00:00:00"/>
    <n v="1"/>
    <s v="2317/631"/>
    <x v="1"/>
    <x v="0"/>
    <s v="10 biztosító lemez /4mm csavarral/"/>
    <n v="17"/>
    <n v="182.68"/>
    <n v="3105.56"/>
    <n v="0"/>
    <s v="Ft"/>
    <n v="0"/>
    <n v="1018"/>
    <n v="1018"/>
    <n v="17306"/>
    <n v="5"/>
    <n v="865.3"/>
    <x v="8"/>
    <n v="14200.44"/>
    <s v="i"/>
    <m/>
    <n v="1"/>
    <n v="0"/>
  </r>
  <r>
    <x v="717"/>
    <x v="218"/>
    <d v="2026-01-07T00:00:00"/>
    <x v="1"/>
    <d v="2026-01-07T00:00:00"/>
    <n v="1"/>
    <s v="21112/14"/>
    <x v="2"/>
    <x v="0"/>
    <s v="irs 20   1,5/3  m körkötél"/>
    <n v="1"/>
    <n v="717.41"/>
    <n v="717.41"/>
    <n v="0"/>
    <s v="Ft"/>
    <n v="0"/>
    <n v="3400"/>
    <n v="2100"/>
    <n v="2100"/>
    <n v="0"/>
    <n v="0"/>
    <x v="10"/>
    <n v="1382.5900000000001"/>
    <s v="i"/>
    <m/>
    <n v="1"/>
    <n v="0"/>
  </r>
  <r>
    <x v="718"/>
    <x v="305"/>
    <d v="2026-01-07T00:00:00"/>
    <x v="1"/>
    <d v="2026-01-07T00:00:00"/>
    <n v="1"/>
    <s v="2325/27717"/>
    <x v="1"/>
    <x v="0"/>
    <s v="HSW 13 szemes horog"/>
    <n v="4"/>
    <n v="7296.18"/>
    <n v="29184.720000000001"/>
    <n v="0"/>
    <s v="Ft"/>
    <n v="0"/>
    <n v="15260"/>
    <n v="15260"/>
    <n v="61040"/>
    <n v="2.5"/>
    <n v="1526"/>
    <x v="6"/>
    <n v="31855.279999999999"/>
    <s v="i"/>
    <n v="1"/>
    <n v="1"/>
    <n v="0"/>
  </r>
  <r>
    <x v="718"/>
    <x v="305"/>
    <d v="2026-01-07T00:00:00"/>
    <x v="1"/>
    <d v="2026-01-07T00:00:00"/>
    <n v="1"/>
    <s v="2102/3975"/>
    <x v="3"/>
    <x v="1"/>
    <s v="*V.25 Fuvar"/>
    <n v="1"/>
    <n v="2501"/>
    <n v="2501"/>
    <n v="0"/>
    <s v="Ft"/>
    <n v="0"/>
    <n v="2501"/>
    <n v="0"/>
    <n v="0"/>
    <n v="0"/>
    <n v="0"/>
    <x v="6"/>
    <n v="-2501"/>
    <s v="i"/>
    <n v="1"/>
    <n v="1"/>
    <n v="0"/>
  </r>
  <r>
    <x v="719"/>
    <x v="285"/>
    <d v="2026-01-07T00:00:00"/>
    <x v="1"/>
    <d v="2026-01-07T00:00:00"/>
    <n v="1"/>
    <s v="21112/18"/>
    <x v="2"/>
    <x v="0"/>
    <s v="irs 20   4,0/8  m körkötél"/>
    <n v="2"/>
    <n v="1642.97"/>
    <n v="3285.94"/>
    <n v="0"/>
    <s v="Ft"/>
    <n v="0"/>
    <n v="7400"/>
    <n v="6900"/>
    <n v="13800"/>
    <n v="4"/>
    <n v="552"/>
    <x v="8"/>
    <n v="10514.06"/>
    <s v="i"/>
    <m/>
    <n v="1"/>
    <n v="0"/>
  </r>
  <r>
    <x v="719"/>
    <x v="285"/>
    <d v="2026-01-07T00:00:00"/>
    <x v="1"/>
    <d v="2026-01-07T00:00:00"/>
    <n v="1"/>
    <s v="21112/13"/>
    <x v="2"/>
    <x v="0"/>
    <s v="irs 20   1,0/2  m körkötél"/>
    <n v="8"/>
    <n v="460.99"/>
    <n v="3687.92"/>
    <n v="0"/>
    <s v="Ft"/>
    <n v="0"/>
    <n v="2600"/>
    <n v="1950"/>
    <n v="15600"/>
    <n v="4"/>
    <n v="624"/>
    <x v="8"/>
    <n v="11912.08"/>
    <s v="i"/>
    <m/>
    <n v="1"/>
    <n v="0"/>
  </r>
  <r>
    <x v="719"/>
    <x v="285"/>
    <d v="2026-01-07T00:00:00"/>
    <x v="1"/>
    <d v="2026-01-07T00:00:00"/>
    <n v="1"/>
    <s v="21111/11777"/>
    <x v="2"/>
    <x v="0"/>
    <s v="irs 10  0,5/1 m körkötél"/>
    <n v="2"/>
    <n v="217.32"/>
    <n v="434.64"/>
    <n v="0"/>
    <s v="Ft"/>
    <n v="0"/>
    <n v="1200"/>
    <n v="910"/>
    <n v="1820"/>
    <n v="5.96"/>
    <n v="108.47200000000001"/>
    <x v="8"/>
    <n v="1385.3600000000001"/>
    <s v="i"/>
    <m/>
    <n v="1"/>
    <n v="0"/>
  </r>
  <r>
    <x v="719"/>
    <x v="285"/>
    <d v="2026-01-07T00:00:00"/>
    <x v="1"/>
    <d v="2026-01-07T00:00:00"/>
    <n v="1"/>
    <s v="4111/274"/>
    <x v="0"/>
    <x v="0"/>
    <s v="50/2,5 hh  8,0 m rakományrögzítő"/>
    <n v="1"/>
    <n v="1726.82"/>
    <n v="1726.82"/>
    <n v="0"/>
    <s v="Ft"/>
    <n v="0"/>
    <n v="4800"/>
    <n v="3580"/>
    <n v="3580"/>
    <n v="1.5"/>
    <n v="53.7"/>
    <x v="8"/>
    <n v="1853.18"/>
    <s v="i"/>
    <m/>
    <n v="1"/>
    <n v="0"/>
  </r>
  <r>
    <x v="719"/>
    <x v="285"/>
    <d v="2026-01-07T00:00:00"/>
    <x v="1"/>
    <d v="2026-01-07T00:00:00"/>
    <n v="1"/>
    <s v="4111/4097"/>
    <x v="0"/>
    <x v="0"/>
    <s v="25/0,5 hh  6,0 m rakományrögzítő Z"/>
    <n v="5"/>
    <n v="661.42"/>
    <n v="3307.1"/>
    <n v="0"/>
    <s v="Ft"/>
    <n v="0"/>
    <n v="1560"/>
    <n v="1100"/>
    <n v="5500"/>
    <n v="1.5"/>
    <n v="82.5"/>
    <x v="8"/>
    <n v="2192.9"/>
    <s v="i"/>
    <m/>
    <n v="1"/>
    <n v="0"/>
  </r>
  <r>
    <x v="719"/>
    <x v="285"/>
    <d v="2026-01-07T00:00:00"/>
    <x v="1"/>
    <d v="2026-01-07T00:00:00"/>
    <n v="1"/>
    <s v="2102/15851"/>
    <x v="3"/>
    <x v="1"/>
    <s v="*V.45 Fuvar"/>
    <n v="1"/>
    <n v="2692"/>
    <n v="2692"/>
    <n v="0"/>
    <s v="Ft"/>
    <n v="0"/>
    <n v="2692"/>
    <n v="0"/>
    <n v="0"/>
    <n v="0"/>
    <n v="0"/>
    <x v="8"/>
    <n v="-2692"/>
    <s v="i"/>
    <m/>
    <n v="1"/>
    <n v="0"/>
  </r>
  <r>
    <x v="720"/>
    <x v="306"/>
    <d v="2026-01-07T00:00:00"/>
    <x v="1"/>
    <d v="2025-12-30T00:00:00"/>
    <n v="12"/>
    <s v=""/>
    <x v="17"/>
    <x v="4"/>
    <s v="NISSAN X-TRAIL  SDF-629 szgk."/>
    <n v="1"/>
    <n v="7000000"/>
    <n v="7000000"/>
    <n v="0"/>
    <s v="Ft"/>
    <n v="0"/>
    <n v="7000000"/>
    <n v="7000000"/>
    <n v="7000000"/>
    <n v="0"/>
    <n v="0"/>
    <x v="15"/>
    <n v="0"/>
    <s v="i"/>
    <n v="1"/>
    <n v="1"/>
    <n v="0"/>
  </r>
  <r>
    <x v="721"/>
    <x v="256"/>
    <d v="2026-01-07T00:00:00"/>
    <x v="1"/>
    <d v="2025-12-16T00:00:00"/>
    <n v="12"/>
    <s v="2101/5874"/>
    <x v="6"/>
    <x v="0"/>
    <s v="Vizsgálati díj melléklet szerint  Kiskőrös"/>
    <n v="1"/>
    <n v="95580"/>
    <n v="95580"/>
    <n v="0"/>
    <s v="Ft"/>
    <n v="0"/>
    <n v="159300"/>
    <n v="173975"/>
    <n v="173975"/>
    <n v="12.53"/>
    <n v="21799.067500000001"/>
    <x v="8"/>
    <n v="78395"/>
    <s v="i"/>
    <m/>
    <n v="1"/>
    <n v="0"/>
  </r>
  <r>
    <x v="721"/>
    <x v="256"/>
    <d v="2026-01-07T00:00:00"/>
    <x v="1"/>
    <d v="2025-12-16T00:00:00"/>
    <n v="12"/>
    <s v="2101/18532"/>
    <x v="6"/>
    <x v="0"/>
    <s v="Vizsgálati díj melléklet szerint  Baja"/>
    <n v="1"/>
    <n v="303294"/>
    <n v="303294"/>
    <n v="0"/>
    <s v="Ft"/>
    <n v="0"/>
    <n v="505490"/>
    <n v="596310"/>
    <n v="596310"/>
    <n v="14.57"/>
    <n v="86882.366999999998"/>
    <x v="8"/>
    <n v="293016"/>
    <s v="i"/>
    <m/>
    <n v="1"/>
    <n v="0"/>
  </r>
  <r>
    <x v="721"/>
    <x v="256"/>
    <d v="2026-01-07T00:00:00"/>
    <x v="1"/>
    <d v="2025-12-16T00:00:00"/>
    <n v="12"/>
    <s v="2317/3629"/>
    <x v="1"/>
    <x v="0"/>
    <s v="RLSP 8-8 biztosító csap  Kiskőrös"/>
    <n v="4"/>
    <n v="95.23"/>
    <n v="380.92"/>
    <n v="0"/>
    <s v="Ft"/>
    <n v="0"/>
    <n v="560"/>
    <n v="560"/>
    <n v="2240"/>
    <n v="5"/>
    <n v="112"/>
    <x v="8"/>
    <n v="1859.08"/>
    <s v="i"/>
    <m/>
    <n v="1"/>
    <n v="0"/>
  </r>
  <r>
    <x v="721"/>
    <x v="256"/>
    <d v="2026-01-07T00:00:00"/>
    <x v="1"/>
    <d v="2025-12-16T00:00:00"/>
    <n v="12"/>
    <s v="2317/3629"/>
    <x v="1"/>
    <x v="0"/>
    <s v="RLSP 8-8 biztosító csap  Baja"/>
    <n v="1"/>
    <n v="95.23"/>
    <n v="95.23"/>
    <n v="0"/>
    <s v="Ft"/>
    <n v="0"/>
    <n v="560"/>
    <n v="560"/>
    <n v="560"/>
    <n v="5"/>
    <n v="28"/>
    <x v="8"/>
    <n v="464.77"/>
    <s v="i"/>
    <m/>
    <n v="1"/>
    <n v="0"/>
  </r>
  <r>
    <x v="721"/>
    <x v="256"/>
    <d v="2026-01-07T00:00:00"/>
    <x v="1"/>
    <d v="2025-12-16T00:00:00"/>
    <n v="12"/>
    <s v="2317/751"/>
    <x v="1"/>
    <x v="0"/>
    <s v="RLSP 10-8 biztosító csap  Baja"/>
    <n v="8"/>
    <n v="145.4"/>
    <n v="1163.2"/>
    <n v="0"/>
    <s v="Ft"/>
    <n v="0"/>
    <n v="820"/>
    <n v="820"/>
    <n v="6560"/>
    <n v="5"/>
    <n v="328"/>
    <x v="8"/>
    <n v="5396.8"/>
    <s v="i"/>
    <m/>
    <n v="1"/>
    <n v="0"/>
  </r>
  <r>
    <x v="721"/>
    <x v="256"/>
    <d v="2026-01-07T00:00:00"/>
    <x v="1"/>
    <d v="2025-12-16T00:00:00"/>
    <n v="12"/>
    <s v="23131/726"/>
    <x v="1"/>
    <x v="0"/>
    <s v="KTG 7/8  összekötő elem G80  Baja"/>
    <n v="4"/>
    <n v="491.98"/>
    <n v="1967.92"/>
    <n v="0"/>
    <s v="Ft"/>
    <n v="0"/>
    <n v="1510"/>
    <n v="1510"/>
    <n v="6040"/>
    <n v="5"/>
    <n v="302"/>
    <x v="8"/>
    <n v="4072.08"/>
    <s v="i"/>
    <m/>
    <n v="1"/>
    <n v="0"/>
  </r>
  <r>
    <x v="721"/>
    <x v="256"/>
    <d v="2026-01-07T00:00:00"/>
    <x v="1"/>
    <d v="2025-12-16T00:00:00"/>
    <n v="12"/>
    <s v="2103/11899"/>
    <x v="14"/>
    <x v="1"/>
    <s v="Kiszállási díj (360km x 300.-Ft)  Baja"/>
    <n v="1"/>
    <n v="54000"/>
    <n v="54000"/>
    <n v="0"/>
    <s v="Ft"/>
    <n v="0"/>
    <n v="90000"/>
    <n v="108000"/>
    <n v="108000"/>
    <n v="0"/>
    <n v="0"/>
    <x v="8"/>
    <n v="54000"/>
    <s v="i"/>
    <m/>
    <n v="1"/>
    <n v="0"/>
  </r>
  <r>
    <x v="721"/>
    <x v="256"/>
    <d v="2026-01-07T00:00:00"/>
    <x v="1"/>
    <d v="2025-12-16T00:00:00"/>
    <n v="12"/>
    <s v="2103/11901"/>
    <x v="14"/>
    <x v="1"/>
    <s v="Kiszállási díj (250km x300.-Ft)  Kiskőrös"/>
    <n v="1"/>
    <n v="1500"/>
    <n v="1500"/>
    <n v="0"/>
    <s v="Ft"/>
    <n v="0"/>
    <n v="62500"/>
    <n v="75000"/>
    <n v="75000"/>
    <n v="0"/>
    <n v="0"/>
    <x v="8"/>
    <n v="73500"/>
    <s v="i"/>
    <m/>
    <n v="1"/>
    <n v="0"/>
  </r>
  <r>
    <x v="721"/>
    <x v="256"/>
    <d v="2026-01-07T00:00:00"/>
    <x v="1"/>
    <d v="2025-12-16T00:00:00"/>
    <n v="12"/>
    <s v="23152/668"/>
    <x v="1"/>
    <x v="0"/>
    <s v="KHG 7/8 szemes horog G80  Baja"/>
    <n v="2"/>
    <n v="576.5"/>
    <n v="1153"/>
    <n v="0"/>
    <s v="Ft"/>
    <n v="0"/>
    <n v="1710"/>
    <n v="1710"/>
    <n v="3420"/>
    <n v="5"/>
    <n v="171"/>
    <x v="8"/>
    <n v="2267"/>
    <s v="i"/>
    <m/>
    <n v="1"/>
    <n v="0"/>
  </r>
  <r>
    <x v="721"/>
    <x v="256"/>
    <d v="2026-01-07T00:00:00"/>
    <x v="1"/>
    <d v="2025-12-16T00:00:00"/>
    <n v="12"/>
    <s v="2104/982"/>
    <x v="5"/>
    <x v="1"/>
    <s v="Javítási rezsi óradíj  Kiskőrös"/>
    <n v="2"/>
    <n v="7195.04"/>
    <n v="14390.08"/>
    <n v="0"/>
    <s v="Ft"/>
    <n v="0"/>
    <n v="12000"/>
    <n v="12000"/>
    <n v="24000"/>
    <n v="0"/>
    <n v="0"/>
    <x v="8"/>
    <n v="9609.92"/>
    <s v="i"/>
    <m/>
    <n v="1"/>
    <n v="0"/>
  </r>
  <r>
    <x v="721"/>
    <x v="256"/>
    <d v="2026-01-07T00:00:00"/>
    <x v="1"/>
    <d v="2025-12-16T00:00:00"/>
    <n v="12"/>
    <s v="2317/20602"/>
    <x v="1"/>
    <x v="0"/>
    <s v="ETAR chip  Kiskőrös"/>
    <n v="18"/>
    <n v="160.6"/>
    <n v="2890.7999999999997"/>
    <n v="0"/>
    <s v="Ft"/>
    <n v="0"/>
    <n v="900"/>
    <n v="900"/>
    <n v="16200"/>
    <n v="5"/>
    <n v="810"/>
    <x v="8"/>
    <n v="13309.2"/>
    <s v="i"/>
    <m/>
    <n v="1"/>
    <n v="0"/>
  </r>
  <r>
    <x v="721"/>
    <x v="256"/>
    <d v="2026-01-07T00:00:00"/>
    <x v="1"/>
    <d v="2025-12-16T00:00:00"/>
    <n v="12"/>
    <s v="2317/20602"/>
    <x v="1"/>
    <x v="0"/>
    <s v="ETAR chip  Baja"/>
    <n v="71"/>
    <n v="160.6"/>
    <n v="11402.6"/>
    <n v="0"/>
    <s v="Ft"/>
    <n v="0"/>
    <n v="900"/>
    <n v="900"/>
    <n v="63900"/>
    <n v="5"/>
    <n v="3195"/>
    <x v="8"/>
    <n v="52497.4"/>
    <s v="i"/>
    <m/>
    <n v="1"/>
    <n v="0"/>
  </r>
  <r>
    <x v="721"/>
    <x v="256"/>
    <d v="2026-01-07T00:00:00"/>
    <x v="1"/>
    <d v="2025-12-16T00:00:00"/>
    <n v="12"/>
    <s v="2317/636"/>
    <x v="1"/>
    <x v="0"/>
    <s v="8,0 biztosító lemez Baja"/>
    <n v="13"/>
    <n v="169.04"/>
    <n v="2197.52"/>
    <n v="0"/>
    <s v="Ft"/>
    <n v="0"/>
    <n v="890"/>
    <n v="890"/>
    <n v="11570"/>
    <n v="5"/>
    <n v="578.5"/>
    <x v="8"/>
    <n v="9372.48"/>
    <s v="i"/>
    <m/>
    <n v="1"/>
    <n v="0"/>
  </r>
  <r>
    <x v="721"/>
    <x v="256"/>
    <d v="2026-01-07T00:00:00"/>
    <x v="1"/>
    <d v="2025-12-16T00:00:00"/>
    <n v="12"/>
    <s v="2317/636"/>
    <x v="1"/>
    <x v="0"/>
    <s v="8,0 biztosító lemez  Kiskőrös"/>
    <n v="4"/>
    <n v="169.04"/>
    <n v="676.16"/>
    <n v="0"/>
    <s v="Ft"/>
    <n v="0"/>
    <n v="890"/>
    <n v="890"/>
    <n v="3560"/>
    <n v="5"/>
    <n v="178"/>
    <x v="8"/>
    <n v="2883.84"/>
    <s v="i"/>
    <m/>
    <n v="1"/>
    <n v="0"/>
  </r>
  <r>
    <x v="721"/>
    <x v="256"/>
    <d v="2026-01-07T00:00:00"/>
    <x v="1"/>
    <d v="2025-12-16T00:00:00"/>
    <n v="12"/>
    <s v="2317/635"/>
    <x v="1"/>
    <x v="0"/>
    <s v="6 biztosító lemez  Kiskőrös"/>
    <n v="2"/>
    <n v="155.1"/>
    <n v="310.2"/>
    <n v="0"/>
    <s v="Ft"/>
    <n v="0"/>
    <n v="778"/>
    <n v="778"/>
    <n v="1556"/>
    <n v="5"/>
    <n v="77.8"/>
    <x v="8"/>
    <n v="1245.8"/>
    <s v="i"/>
    <m/>
    <n v="1"/>
    <n v="0"/>
  </r>
  <r>
    <x v="721"/>
    <x v="256"/>
    <d v="2026-01-07T00:00:00"/>
    <x v="1"/>
    <d v="2025-12-16T00:00:00"/>
    <n v="12"/>
    <s v="13212/22292"/>
    <x v="7"/>
    <x v="0"/>
    <s v="34-5 NEW  biztosítófül komplett GBE  3000 /34-2, 34-3, 34-3, 34-4, 34-5/  Baja"/>
    <n v="1"/>
    <n v="379.27"/>
    <n v="379.27"/>
    <n v="0"/>
    <s v="Ft"/>
    <n v="0"/>
    <n v="2143"/>
    <n v="2143"/>
    <n v="2143"/>
    <n v="5"/>
    <n v="107.15"/>
    <x v="8"/>
    <n v="1763.73"/>
    <s v="i"/>
    <m/>
    <n v="1"/>
    <n v="0"/>
  </r>
  <r>
    <x v="721"/>
    <x v="256"/>
    <d v="2026-01-07T00:00:00"/>
    <x v="1"/>
    <d v="2025-12-16T00:00:00"/>
    <n v="12"/>
    <s v="2317/567"/>
    <x v="1"/>
    <x v="0"/>
    <s v="234 ágú  adattábla  Baja"/>
    <n v="1"/>
    <n v="243.64"/>
    <n v="243.64"/>
    <n v="0"/>
    <s v="Ft"/>
    <n v="0"/>
    <n v="1485"/>
    <n v="1485"/>
    <n v="1485"/>
    <n v="5"/>
    <n v="74.25"/>
    <x v="8"/>
    <n v="1241.3600000000001"/>
    <s v="i"/>
    <m/>
    <n v="1"/>
    <n v="0"/>
  </r>
  <r>
    <x v="721"/>
    <x v="256"/>
    <d v="2026-01-07T00:00:00"/>
    <x v="1"/>
    <d v="2025-12-16T00:00:00"/>
    <n v="12"/>
    <s v="2317/632"/>
    <x v="1"/>
    <x v="0"/>
    <s v="13 biztosító lemez  Kiskőrös"/>
    <n v="1"/>
    <n v="255.08"/>
    <n v="255.08"/>
    <n v="0"/>
    <s v="Ft"/>
    <n v="0"/>
    <n v="1340"/>
    <n v="1340"/>
    <n v="1340"/>
    <n v="5"/>
    <n v="67"/>
    <x v="8"/>
    <n v="1084.92"/>
    <s v="i"/>
    <m/>
    <n v="1"/>
    <n v="0"/>
  </r>
  <r>
    <x v="721"/>
    <x v="256"/>
    <d v="2026-01-07T00:00:00"/>
    <x v="1"/>
    <d v="2025-12-16T00:00:00"/>
    <n v="12"/>
    <s v="2317/631"/>
    <x v="1"/>
    <x v="0"/>
    <s v="10 biztosító lemez /4mm csavarral/  Kiskőrös"/>
    <n v="1"/>
    <n v="182.68"/>
    <n v="182.68"/>
    <n v="0"/>
    <s v="Ft"/>
    <n v="0"/>
    <n v="1018"/>
    <n v="1018"/>
    <n v="1018"/>
    <n v="5"/>
    <n v="50.9"/>
    <x v="8"/>
    <n v="835.31999999999994"/>
    <s v="i"/>
    <m/>
    <n v="1"/>
    <n v="0"/>
  </r>
  <r>
    <x v="721"/>
    <x v="256"/>
    <d v="2026-01-07T00:00:00"/>
    <x v="1"/>
    <d v="2025-12-16T00:00:00"/>
    <n v="12"/>
    <s v="2317/631"/>
    <x v="1"/>
    <x v="0"/>
    <s v="10 biztosító lemez /4mm csavarral/  Baja"/>
    <n v="14"/>
    <n v="182.68"/>
    <n v="2557.52"/>
    <n v="0"/>
    <s v="Ft"/>
    <n v="0"/>
    <n v="1018"/>
    <n v="1018"/>
    <n v="14252"/>
    <n v="5"/>
    <n v="712.6"/>
    <x v="8"/>
    <n v="11694.48"/>
    <s v="i"/>
    <m/>
    <n v="1"/>
    <n v="0"/>
  </r>
  <r>
    <x v="721"/>
    <x v="256"/>
    <d v="2026-01-07T00:00:00"/>
    <x v="1"/>
    <d v="2025-12-16T00:00:00"/>
    <n v="12"/>
    <s v="2317/566"/>
    <x v="1"/>
    <x v="0"/>
    <s v="1 ágú  adattábla  Kiskőrös"/>
    <n v="3"/>
    <n v="267.8"/>
    <n v="803.40000000000009"/>
    <n v="0"/>
    <s v="Ft"/>
    <n v="0"/>
    <n v="1485"/>
    <n v="1485"/>
    <n v="4455"/>
    <n v="5"/>
    <n v="222.75"/>
    <x v="8"/>
    <n v="3651.6"/>
    <s v="i"/>
    <m/>
    <n v="1"/>
    <n v="0"/>
  </r>
  <r>
    <x v="721"/>
    <x v="256"/>
    <d v="2026-01-07T00:00:00"/>
    <x v="1"/>
    <d v="2025-12-16T00:00:00"/>
    <n v="12"/>
    <s v="2317/566"/>
    <x v="1"/>
    <x v="0"/>
    <s v="1 ágú  adattábla  Baja"/>
    <n v="5"/>
    <n v="267.8"/>
    <n v="1339"/>
    <n v="0"/>
    <s v="Ft"/>
    <n v="0"/>
    <n v="1485"/>
    <n v="1485"/>
    <n v="7425"/>
    <n v="5"/>
    <n v="371.25"/>
    <x v="8"/>
    <n v="6086"/>
    <s v="i"/>
    <m/>
    <n v="1"/>
    <n v="0"/>
  </r>
  <r>
    <x v="722"/>
    <x v="12"/>
    <d v="2026-01-07T00:00:00"/>
    <x v="1"/>
    <d v="2025-12-17T00:00:00"/>
    <n v="12"/>
    <s v="2102/1022"/>
    <x v="3"/>
    <x v="1"/>
    <s v="Csomagolási díj"/>
    <n v="1"/>
    <n v="1900"/>
    <n v="1900"/>
    <n v="0"/>
    <s v="Ft"/>
    <n v="0"/>
    <n v="3500"/>
    <n v="0"/>
    <n v="0"/>
    <n v="0"/>
    <n v="0"/>
    <x v="3"/>
    <n v="-1900"/>
    <s v="i"/>
    <m/>
    <n v="1"/>
    <n v="0"/>
  </r>
  <r>
    <x v="722"/>
    <x v="12"/>
    <d v="2026-01-07T00:00:00"/>
    <x v="1"/>
    <d v="2025-12-17T00:00:00"/>
    <n v="12"/>
    <s v="4112/17838"/>
    <x v="0"/>
    <x v="0"/>
    <s v="50/2,5 hh 5,6 m hosszú ág"/>
    <n v="100"/>
    <n v="788.53"/>
    <n v="78853"/>
    <n v="0"/>
    <s v="Ft"/>
    <n v="0"/>
    <n v="2300"/>
    <n v="1556"/>
    <n v="155600"/>
    <n v="0.75"/>
    <n v="1167"/>
    <x v="3"/>
    <n v="76747"/>
    <s v="i"/>
    <m/>
    <n v="1"/>
    <n v="0"/>
  </r>
  <r>
    <x v="722"/>
    <x v="12"/>
    <d v="2026-01-07T00:00:00"/>
    <x v="1"/>
    <d v="2025-12-17T00:00:00"/>
    <n v="12"/>
    <s v="2102/24511"/>
    <x v="3"/>
    <x v="1"/>
    <s v="*M.101 fuvar"/>
    <n v="1"/>
    <n v="16591"/>
    <n v="16591"/>
    <n v="0"/>
    <s v="Ft"/>
    <n v="0"/>
    <n v="16591"/>
    <n v="0"/>
    <n v="0"/>
    <n v="0"/>
    <n v="0"/>
    <x v="3"/>
    <n v="-16591"/>
    <s v="i"/>
    <m/>
    <n v="1"/>
    <n v="0"/>
  </r>
  <r>
    <x v="723"/>
    <x v="307"/>
    <d v="2026-01-07T00:00:00"/>
    <x v="1"/>
    <d v="2026-01-07T00:00:00"/>
    <n v="1"/>
    <s v="2101/5884"/>
    <x v="6"/>
    <x v="0"/>
    <s v="Vizsgálati díj melléklet szerint"/>
    <n v="1"/>
    <n v="93087"/>
    <n v="93087"/>
    <n v="0"/>
    <s v="Ft"/>
    <n v="0"/>
    <n v="155145"/>
    <n v="155145"/>
    <n v="155145"/>
    <n v="10"/>
    <n v="15514.5"/>
    <x v="8"/>
    <n v="62058"/>
    <s v="i"/>
    <m/>
    <n v="1"/>
    <n v="0"/>
  </r>
  <r>
    <x v="723"/>
    <x v="307"/>
    <d v="2026-01-07T00:00:00"/>
    <x v="1"/>
    <d v="2026-01-07T00:00:00"/>
    <n v="1"/>
    <s v="2317/4454"/>
    <x v="1"/>
    <x v="0"/>
    <s v="Alutábla  RLS BAU"/>
    <n v="11"/>
    <n v="165.41"/>
    <n v="1819.51"/>
    <n v="0"/>
    <s v="Ft"/>
    <n v="0"/>
    <n v="960"/>
    <n v="960"/>
    <n v="10560"/>
    <n v="5"/>
    <n v="528"/>
    <x v="8"/>
    <n v="8740.49"/>
    <s v="i"/>
    <m/>
    <n v="1"/>
    <n v="0"/>
  </r>
  <r>
    <x v="723"/>
    <x v="307"/>
    <d v="2026-01-07T00:00:00"/>
    <x v="1"/>
    <d v="2026-01-07T00:00:00"/>
    <n v="1"/>
    <s v="2317/636"/>
    <x v="1"/>
    <x v="0"/>
    <s v="8,0 biztosító lemez"/>
    <n v="2"/>
    <n v="169.04"/>
    <n v="338.08"/>
    <n v="0"/>
    <s v="Ft"/>
    <n v="0"/>
    <n v="890"/>
    <n v="890"/>
    <n v="1780"/>
    <n v="5"/>
    <n v="89"/>
    <x v="8"/>
    <n v="1441.92"/>
    <s v="i"/>
    <m/>
    <n v="1"/>
    <n v="0"/>
  </r>
  <r>
    <x v="723"/>
    <x v="307"/>
    <d v="2026-01-07T00:00:00"/>
    <x v="1"/>
    <d v="2026-01-07T00:00:00"/>
    <n v="1"/>
    <s v="2317/635"/>
    <x v="1"/>
    <x v="0"/>
    <s v="6 biztosító lemez"/>
    <n v="2"/>
    <n v="155.1"/>
    <n v="310.2"/>
    <n v="0"/>
    <s v="Ft"/>
    <n v="0"/>
    <n v="778"/>
    <n v="778"/>
    <n v="1556"/>
    <n v="5"/>
    <n v="77.8"/>
    <x v="8"/>
    <n v="1245.8"/>
    <s v="i"/>
    <m/>
    <n v="1"/>
    <n v="0"/>
  </r>
  <r>
    <x v="723"/>
    <x v="307"/>
    <d v="2026-01-07T00:00:00"/>
    <x v="1"/>
    <d v="2026-01-07T00:00:00"/>
    <n v="1"/>
    <s v="2317/567"/>
    <x v="1"/>
    <x v="0"/>
    <s v="234 ágú  adattábla"/>
    <n v="2"/>
    <n v="243.64"/>
    <n v="487.28"/>
    <n v="0"/>
    <s v="Ft"/>
    <n v="0"/>
    <n v="1485"/>
    <n v="1485"/>
    <n v="2970"/>
    <n v="5"/>
    <n v="148.5"/>
    <x v="8"/>
    <n v="2482.7200000000003"/>
    <s v="i"/>
    <m/>
    <n v="1"/>
    <n v="0"/>
  </r>
  <r>
    <x v="723"/>
    <x v="307"/>
    <d v="2026-01-07T00:00:00"/>
    <x v="1"/>
    <d v="2026-01-07T00:00:00"/>
    <n v="1"/>
    <s v="2317/631"/>
    <x v="1"/>
    <x v="0"/>
    <s v="10 biztosító lemez /4mm csavarral/"/>
    <n v="2"/>
    <n v="182.68"/>
    <n v="365.36"/>
    <n v="0"/>
    <s v="Ft"/>
    <n v="0"/>
    <n v="1018"/>
    <n v="1018"/>
    <n v="2036"/>
    <n v="5"/>
    <n v="101.8"/>
    <x v="8"/>
    <n v="1670.6399999999999"/>
    <s v="i"/>
    <m/>
    <n v="1"/>
    <n v="0"/>
  </r>
  <r>
    <x v="724"/>
    <x v="307"/>
    <d v="2026-01-07T00:00:00"/>
    <x v="1"/>
    <d v="2026-01-07T00:00:00"/>
    <n v="1"/>
    <s v="21212/99"/>
    <x v="2"/>
    <x v="0"/>
    <s v="id 200   4,0 m füles heveder"/>
    <n v="5"/>
    <n v="1168.04"/>
    <n v="5840.2"/>
    <n v="0"/>
    <s v="Ft"/>
    <n v="0"/>
    <n v="5000"/>
    <n v="5600"/>
    <n v="28000"/>
    <n v="10"/>
    <n v="2800"/>
    <x v="8"/>
    <n v="22159.8"/>
    <s v="i"/>
    <m/>
    <n v="1"/>
    <n v="0"/>
  </r>
  <r>
    <x v="724"/>
    <x v="307"/>
    <d v="2026-01-07T00:00:00"/>
    <x v="1"/>
    <d v="2026-01-07T00:00:00"/>
    <n v="1"/>
    <s v="21212/97"/>
    <x v="2"/>
    <x v="0"/>
    <s v="id 200   2,0 m füles heveder"/>
    <n v="5"/>
    <n v="623.98"/>
    <n v="3119.9"/>
    <n v="0"/>
    <s v="Ft"/>
    <n v="0"/>
    <n v="3000"/>
    <n v="3755"/>
    <n v="18775"/>
    <n v="10"/>
    <n v="1877.5"/>
    <x v="8"/>
    <n v="15655.1"/>
    <s v="i"/>
    <m/>
    <n v="1"/>
    <n v="0"/>
  </r>
  <r>
    <x v="724"/>
    <x v="307"/>
    <d v="2026-01-07T00:00:00"/>
    <x v="1"/>
    <d v="2026-01-07T00:00:00"/>
    <n v="1"/>
    <s v="4111/274"/>
    <x v="0"/>
    <x v="0"/>
    <s v="50/2,5 hh  8,0 m rakományrögzítő"/>
    <n v="6"/>
    <n v="1726.82"/>
    <n v="10360.92"/>
    <n v="0"/>
    <s v="Ft"/>
    <n v="0"/>
    <n v="4800"/>
    <n v="3840"/>
    <n v="23040"/>
    <n v="4.28"/>
    <n v="986.11200000000008"/>
    <x v="8"/>
    <n v="12679.08"/>
    <s v="i"/>
    <m/>
    <n v="1"/>
    <n v="0"/>
  </r>
  <r>
    <x v="725"/>
    <x v="114"/>
    <d v="2026-01-07T00:00:00"/>
    <x v="1"/>
    <d v="2026-01-07T00:00:00"/>
    <n v="1"/>
    <s v="21216/128"/>
    <x v="2"/>
    <x v="0"/>
    <s v="id 600   6,0 m füles heveder"/>
    <n v="2"/>
    <n v="9766.4699999999993"/>
    <n v="19532.939999999999"/>
    <n v="0"/>
    <s v="Ft"/>
    <n v="0"/>
    <n v="28000"/>
    <n v="19600"/>
    <n v="39200"/>
    <n v="4.99"/>
    <n v="1956.08"/>
    <x v="8"/>
    <n v="19667.060000000001"/>
    <s v="i"/>
    <m/>
    <n v="1"/>
    <n v="0"/>
  </r>
  <r>
    <x v="725"/>
    <x v="114"/>
    <d v="2026-01-07T00:00:00"/>
    <x v="1"/>
    <d v="2026-01-07T00:00:00"/>
    <n v="1"/>
    <s v="21216/128"/>
    <x v="2"/>
    <x v="0"/>
    <s v="id 600   6,0 m füles heveder"/>
    <n v="8"/>
    <n v="9766.4699999999993"/>
    <n v="78131.759999999995"/>
    <n v="0"/>
    <s v="Ft"/>
    <n v="0"/>
    <n v="28000"/>
    <n v="19600"/>
    <n v="156800"/>
    <n v="4.99"/>
    <n v="7824.32"/>
    <x v="8"/>
    <n v="78668.240000000005"/>
    <s v="i"/>
    <m/>
    <n v="1"/>
    <n v="0"/>
  </r>
  <r>
    <x v="725"/>
    <x v="114"/>
    <d v="2026-01-07T00:00:00"/>
    <x v="1"/>
    <d v="2026-01-07T00:00:00"/>
    <n v="1"/>
    <s v="21215/895"/>
    <x v="2"/>
    <x v="0"/>
    <s v="id 500 6,0 m füles heveder A04457-A04476"/>
    <n v="20"/>
    <n v="5869.34"/>
    <n v="117386.8"/>
    <n v="0"/>
    <s v="Ft"/>
    <n v="0"/>
    <n v="20000"/>
    <n v="14000"/>
    <n v="280000"/>
    <n v="4.99"/>
    <n v="13972"/>
    <x v="8"/>
    <n v="162613.20000000001"/>
    <s v="i"/>
    <m/>
    <n v="1"/>
    <n v="0"/>
  </r>
  <r>
    <x v="725"/>
    <x v="114"/>
    <d v="2026-01-07T00:00:00"/>
    <x v="1"/>
    <d v="2026-01-07T00:00:00"/>
    <n v="1"/>
    <s v="21213/109"/>
    <x v="2"/>
    <x v="0"/>
    <s v="id 300  5,0 m füles heveder"/>
    <n v="76"/>
    <n v="2175.2600000000002"/>
    <n v="165319.76"/>
    <n v="0"/>
    <s v="Ft"/>
    <n v="0"/>
    <n v="9400"/>
    <n v="7520"/>
    <n v="571520"/>
    <n v="6.66"/>
    <n v="38063.232000000004"/>
    <x v="8"/>
    <n v="406200.24"/>
    <s v="i"/>
    <m/>
    <n v="1"/>
    <n v="0"/>
  </r>
  <r>
    <x v="725"/>
    <x v="114"/>
    <d v="2026-01-07T00:00:00"/>
    <x v="1"/>
    <d v="2026-01-07T00:00:00"/>
    <n v="1"/>
    <s v="4111/236"/>
    <x v="0"/>
    <x v="0"/>
    <s v="35/1 hh  6,0 m rakományrögzítő 11074"/>
    <n v="10"/>
    <n v="804.58"/>
    <n v="8045.8"/>
    <n v="0"/>
    <s v="Ft"/>
    <n v="0"/>
    <n v="2000"/>
    <n v="1610"/>
    <n v="16100"/>
    <n v="4.42"/>
    <n v="711.62"/>
    <x v="8"/>
    <n v="8054.2"/>
    <s v="i"/>
    <m/>
    <n v="1"/>
    <n v="0"/>
  </r>
  <r>
    <x v="726"/>
    <x v="130"/>
    <d v="2026-01-07T00:00:00"/>
    <x v="1"/>
    <d v="2026-01-07T00:00:00"/>
    <n v="1"/>
    <s v="1321/27836"/>
    <x v="7"/>
    <x v="0"/>
    <s v="GBE 9000 6 m karos láncos emelő 2503078, 2503077"/>
    <n v="2"/>
    <n v="115437.83"/>
    <n v="230875.66"/>
    <n v="0"/>
    <s v="Ft"/>
    <n v="0"/>
    <n v="441460"/>
    <n v="292500"/>
    <n v="585000"/>
    <n v="0.24"/>
    <n v="1404"/>
    <x v="8"/>
    <n v="354124.33999999997"/>
    <s v="i"/>
    <m/>
    <n v="1"/>
    <n v="0"/>
  </r>
  <r>
    <x v="726"/>
    <x v="130"/>
    <d v="2026-01-07T00:00:00"/>
    <x v="1"/>
    <d v="2026-01-07T00:00:00"/>
    <n v="1"/>
    <s v="2102/1022"/>
    <x v="3"/>
    <x v="1"/>
    <s v="Csomagolási díj"/>
    <n v="2"/>
    <n v="1900"/>
    <n v="3800"/>
    <n v="0"/>
    <s v="Ft"/>
    <n v="0"/>
    <n v="3500"/>
    <n v="0"/>
    <n v="0"/>
    <n v="0"/>
    <n v="0"/>
    <x v="8"/>
    <n v="-3800"/>
    <s v="i"/>
    <m/>
    <n v="1"/>
    <n v="0"/>
  </r>
  <r>
    <x v="726"/>
    <x v="130"/>
    <d v="2026-01-07T00:00:00"/>
    <x v="1"/>
    <d v="2026-01-07T00:00:00"/>
    <n v="1"/>
    <s v="2102/2339"/>
    <x v="3"/>
    <x v="1"/>
    <s v="*V.17 Fuvar"/>
    <n v="1"/>
    <n v="10713.22"/>
    <n v="10713.22"/>
    <n v="0"/>
    <s v="Ft"/>
    <n v="0"/>
    <n v="16932"/>
    <n v="0"/>
    <n v="0"/>
    <n v="0"/>
    <n v="0"/>
    <x v="8"/>
    <n v="-10713.22"/>
    <s v="i"/>
    <m/>
    <n v="1"/>
    <n v="0"/>
  </r>
  <r>
    <x v="726"/>
    <x v="130"/>
    <d v="2026-01-07T00:00:00"/>
    <x v="1"/>
    <d v="2026-01-07T00:00:00"/>
    <n v="1"/>
    <s v="2102/1988"/>
    <x v="3"/>
    <x v="1"/>
    <s v="*V.12 Fuvar"/>
    <n v="1"/>
    <n v="11530"/>
    <n v="11530"/>
    <n v="0"/>
    <s v="Ft"/>
    <n v="0"/>
    <n v="11530"/>
    <n v="0"/>
    <n v="0"/>
    <n v="0"/>
    <n v="0"/>
    <x v="8"/>
    <n v="-11530"/>
    <s v="i"/>
    <m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70A17-1D4A-4306-8C61-2FD88A2C7A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6" firstHeaderRow="1" firstDataRow="2" firstDataCol="1"/>
  <pivotFields count="29">
    <pivotField showAll="0"/>
    <pivotField showAll="0"/>
    <pivotField showAll="0"/>
    <pivotField axis="axisCol" showAll="0">
      <items count="13">
        <item x="1"/>
        <item x="0"/>
        <item m="1" x="11"/>
        <item m="1" x="10"/>
        <item m="1" x="9"/>
        <item m="1" x="8"/>
        <item m="1" x="7"/>
        <item m="1" x="6"/>
        <item m="1" x="5"/>
        <item m="1" x="4"/>
        <item m="1" x="3"/>
        <item m="1" x="2"/>
        <item t="default"/>
      </items>
    </pivotField>
    <pivotField showAll="0"/>
    <pivotField showAll="0"/>
    <pivotField showAll="0"/>
    <pivotField axis="axisRow" showAll="0">
      <items count="31">
        <item x="18"/>
        <item x="21"/>
        <item x="13"/>
        <item x="12"/>
        <item x="11"/>
        <item x="17"/>
        <item x="8"/>
        <item x="9"/>
        <item x="19"/>
        <item x="16"/>
        <item x="15"/>
        <item x="7"/>
        <item x="3"/>
        <item x="22"/>
        <item m="1" x="25"/>
        <item x="4"/>
        <item m="1" x="23"/>
        <item x="14"/>
        <item m="1" x="27"/>
        <item m="1" x="24"/>
        <item x="1"/>
        <item x="20"/>
        <item x="10"/>
        <item x="0"/>
        <item m="1" x="26"/>
        <item x="5"/>
        <item x="2"/>
        <item x="6"/>
        <item m="1" x="28"/>
        <item m="1" x="29"/>
        <item t="default"/>
      </items>
    </pivotField>
    <pivotField axis="axisRow" showAll="0">
      <items count="8">
        <item x="0"/>
        <item x="2"/>
        <item x="1"/>
        <item x="4"/>
        <item m="1" x="5"/>
        <item m="1"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8"/>
    <field x="7"/>
  </rowFields>
  <rowItems count="32">
    <i>
      <x/>
    </i>
    <i r="1">
      <x/>
    </i>
    <i r="1">
      <x v="1"/>
    </i>
    <i r="1">
      <x v="3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20"/>
    </i>
    <i r="1">
      <x v="21"/>
    </i>
    <i r="1">
      <x v="22"/>
    </i>
    <i r="1">
      <x v="23"/>
    </i>
    <i r="1">
      <x v="26"/>
    </i>
    <i r="1">
      <x v="27"/>
    </i>
    <i>
      <x v="1"/>
    </i>
    <i r="1">
      <x v="2"/>
    </i>
    <i r="1">
      <x v="6"/>
    </i>
    <i r="1">
      <x v="7"/>
    </i>
    <i r="1">
      <x v="11"/>
    </i>
    <i>
      <x v="2"/>
    </i>
    <i r="1">
      <x v="4"/>
    </i>
    <i r="1">
      <x v="7"/>
    </i>
    <i r="1">
      <x v="12"/>
    </i>
    <i r="1">
      <x v="17"/>
    </i>
    <i r="1">
      <x v="25"/>
    </i>
    <i>
      <x v="3"/>
    </i>
    <i r="1">
      <x v="5"/>
    </i>
    <i>
      <x v="6"/>
    </i>
    <i r="1"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zumElad" fld="18" baseField="0" baseItem="0" numFmtId="3"/>
  </dataField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E2EF2-27AE-4B76-BB95-F45999424FF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D36" firstHeaderRow="1" firstDataRow="2" firstDataCol="1"/>
  <pivotFields count="29">
    <pivotField showAll="0"/>
    <pivotField showAll="0"/>
    <pivotField showAll="0"/>
    <pivotField axis="axisCol" showAll="0">
      <items count="13">
        <item x="1"/>
        <item x="0"/>
        <item m="1" x="11"/>
        <item m="1" x="10"/>
        <item m="1" x="9"/>
        <item m="1" x="8"/>
        <item m="1" x="7"/>
        <item m="1" x="6"/>
        <item m="1" x="5"/>
        <item m="1" x="4"/>
        <item m="1" x="3"/>
        <item m="1" x="2"/>
        <item t="default"/>
      </items>
    </pivotField>
    <pivotField showAll="0"/>
    <pivotField showAll="0"/>
    <pivotField showAll="0"/>
    <pivotField axis="axisRow" showAll="0">
      <items count="31">
        <item x="18"/>
        <item x="21"/>
        <item x="13"/>
        <item x="12"/>
        <item x="11"/>
        <item x="17"/>
        <item x="8"/>
        <item x="9"/>
        <item x="19"/>
        <item x="16"/>
        <item x="15"/>
        <item x="7"/>
        <item x="3"/>
        <item x="22"/>
        <item m="1" x="25"/>
        <item x="4"/>
        <item m="1" x="23"/>
        <item x="14"/>
        <item m="1" x="27"/>
        <item m="1" x="24"/>
        <item x="1"/>
        <item x="20"/>
        <item x="10"/>
        <item x="0"/>
        <item m="1" x="26"/>
        <item x="5"/>
        <item x="2"/>
        <item x="6"/>
        <item m="1" x="28"/>
        <item m="1" x="29"/>
        <item t="default"/>
      </items>
    </pivotField>
    <pivotField axis="axisRow" showAll="0">
      <items count="8">
        <item x="0"/>
        <item x="2"/>
        <item x="1"/>
        <item x="4"/>
        <item m="1" x="5"/>
        <item m="1"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2">
    <field x="8"/>
    <field x="7"/>
  </rowFields>
  <rowItems count="32">
    <i>
      <x/>
    </i>
    <i r="1">
      <x/>
    </i>
    <i r="1">
      <x v="1"/>
    </i>
    <i r="1">
      <x v="3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20"/>
    </i>
    <i r="1">
      <x v="21"/>
    </i>
    <i r="1">
      <x v="22"/>
    </i>
    <i r="1">
      <x v="23"/>
    </i>
    <i r="1">
      <x v="26"/>
    </i>
    <i r="1">
      <x v="27"/>
    </i>
    <i>
      <x v="1"/>
    </i>
    <i r="1">
      <x v="2"/>
    </i>
    <i r="1">
      <x v="6"/>
    </i>
    <i r="1">
      <x v="7"/>
    </i>
    <i r="1">
      <x v="11"/>
    </i>
    <i>
      <x v="2"/>
    </i>
    <i r="1">
      <x v="4"/>
    </i>
    <i r="1">
      <x v="7"/>
    </i>
    <i r="1">
      <x v="12"/>
    </i>
    <i r="1">
      <x v="17"/>
    </i>
    <i r="1">
      <x v="25"/>
    </i>
    <i>
      <x v="3"/>
    </i>
    <i r="1">
      <x v="5"/>
    </i>
    <i>
      <x v="6"/>
    </i>
    <i r="1"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Árrés" fld="27" baseField="0" baseItem="0" numFmtId="3"/>
  </data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FA79A-390E-46F1-B74E-07D23D0FFA5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C4:O17" firstHeaderRow="1" firstDataRow="3" firstDataCol="1"/>
  <pivotFields count="29">
    <pivotField compact="0" outline="0" showAll="0"/>
    <pivotField compact="0" outline="0" showAll="0"/>
    <pivotField compact="0" outline="0" showAll="0"/>
    <pivotField axis="axisCol" compact="0" outline="0" showAll="0">
      <items count="13">
        <item x="1"/>
        <item x="0"/>
        <item m="1" x="11"/>
        <item m="1" x="10"/>
        <item m="1" x="9"/>
        <item m="1" x="8"/>
        <item m="1" x="7"/>
        <item m="1" x="6"/>
        <item m="1" x="5"/>
        <item m="1" x="4"/>
        <item m="1" x="3"/>
        <item m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8">
        <item x="0"/>
        <item x="2"/>
        <item x="1"/>
        <item m="1" x="6"/>
        <item x="4"/>
        <item m="1"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9">
        <item h="1" x="15"/>
        <item x="2"/>
        <item h="1" x="7"/>
        <item x="1"/>
        <item x="8"/>
        <item x="3"/>
        <item h="1" x="10"/>
        <item x="4"/>
        <item h="1" x="12"/>
        <item x="6"/>
        <item x="9"/>
        <item x="0"/>
        <item x="5"/>
        <item m="1" x="16"/>
        <item h="1" x="13"/>
        <item h="1" x="14"/>
        <item h="1" m="1" x="17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21"/>
  </rowFields>
  <rowItems count="11">
    <i>
      <x v="1"/>
    </i>
    <i>
      <x v="3"/>
    </i>
    <i>
      <x v="4"/>
    </i>
    <i>
      <x v="5"/>
    </i>
    <i>
      <x v="7"/>
    </i>
    <i>
      <x v="9"/>
    </i>
    <i>
      <x v="10"/>
    </i>
    <i>
      <x v="11"/>
    </i>
    <i>
      <x v="12"/>
    </i>
    <i>
      <x v="17"/>
    </i>
    <i t="grand">
      <x/>
    </i>
  </rowItems>
  <colFields count="2">
    <field x="3"/>
    <field x="8"/>
  </colFields>
  <colItems count="12">
    <i>
      <x/>
      <x/>
    </i>
    <i r="1">
      <x v="1"/>
    </i>
    <i r="1">
      <x v="2"/>
    </i>
    <i r="1">
      <x v="4"/>
    </i>
    <i t="default">
      <x/>
    </i>
    <i>
      <x v="1"/>
      <x/>
    </i>
    <i r="1">
      <x v="1"/>
    </i>
    <i r="1">
      <x v="2"/>
    </i>
    <i r="1">
      <x v="4"/>
    </i>
    <i r="1">
      <x v="6"/>
    </i>
    <i t="default">
      <x v="1"/>
    </i>
    <i t="grand">
      <x/>
    </i>
  </colItems>
  <dataFields count="1">
    <dataField name="Sum of Árrés" fld="27" baseField="0" baseItem="0" numFmtId="3"/>
  </dataFields>
  <formats count="1">
    <format dxfId="49">
      <pivotArea dataOnly="0" labelOnly="1" outline="0" fieldPosition="0">
        <references count="1">
          <reference field="21" count="0"/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CDEFB-75F6-4258-9884-F8CB21CDC6C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G60" firstHeaderRow="1" firstDataRow="2" firstDataCol="2"/>
  <pivotFields count="29">
    <pivotField compact="0" outline="0" showAll="0"/>
    <pivotField compact="0" outline="0" showAll="0"/>
    <pivotField compact="0" outline="0" showAll="0"/>
    <pivotField axis="axisCol" compact="0" outline="0" showAll="0">
      <items count="13">
        <item x="1"/>
        <item x="0"/>
        <item m="1" x="11"/>
        <item m="1" x="10"/>
        <item m="1" x="9"/>
        <item m="1" x="8"/>
        <item m="1" x="7"/>
        <item m="1" x="6"/>
        <item m="1" x="5"/>
        <item m="1" x="4"/>
        <item m="1" x="3"/>
        <item m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2"/>
        <item x="1"/>
        <item x="4"/>
        <item m="1" x="5"/>
        <item m="1"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19">
        <item x="15"/>
        <item x="2"/>
        <item x="7"/>
        <item x="1"/>
        <item x="8"/>
        <item x="3"/>
        <item x="10"/>
        <item x="4"/>
        <item x="12"/>
        <item x="6"/>
        <item x="9"/>
        <item x="0"/>
        <item x="5"/>
        <item m="1" x="16"/>
        <item x="13"/>
        <item x="14"/>
        <item m="1" x="17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8"/>
    <field x="21"/>
  </rowFields>
  <rowItems count="55">
    <i>
      <x/>
      <x v="11"/>
    </i>
    <i r="1">
      <x v="10"/>
    </i>
    <i r="1">
      <x v="3"/>
    </i>
    <i r="1">
      <x v="4"/>
    </i>
    <i r="1">
      <x v="9"/>
    </i>
    <i r="1">
      <x v="14"/>
    </i>
    <i r="1">
      <x v="12"/>
    </i>
    <i r="1">
      <x v="5"/>
    </i>
    <i r="1">
      <x v="7"/>
    </i>
    <i r="1">
      <x v="15"/>
    </i>
    <i r="1">
      <x v="1"/>
    </i>
    <i r="1">
      <x v="17"/>
    </i>
    <i r="1">
      <x v="8"/>
    </i>
    <i r="1">
      <x v="2"/>
    </i>
    <i r="1">
      <x v="6"/>
    </i>
    <i t="default">
      <x/>
    </i>
    <i>
      <x v="1"/>
      <x v="12"/>
    </i>
    <i r="1">
      <x v="6"/>
    </i>
    <i r="1">
      <x v="11"/>
    </i>
    <i r="1">
      <x v="5"/>
    </i>
    <i r="1">
      <x v="1"/>
    </i>
    <i r="1">
      <x v="9"/>
    </i>
    <i r="1">
      <x v="7"/>
    </i>
    <i r="1">
      <x v="17"/>
    </i>
    <i r="1">
      <x v="10"/>
    </i>
    <i r="1">
      <x v="4"/>
    </i>
    <i r="1">
      <x v="15"/>
    </i>
    <i r="1">
      <x v="2"/>
    </i>
    <i t="default">
      <x v="1"/>
    </i>
    <i>
      <x v="2"/>
      <x v="12"/>
    </i>
    <i r="1">
      <x v="6"/>
    </i>
    <i r="1">
      <x v="11"/>
    </i>
    <i r="1">
      <x v="5"/>
    </i>
    <i r="1">
      <x v="3"/>
    </i>
    <i r="1">
      <x v="4"/>
    </i>
    <i r="1">
      <x v="9"/>
    </i>
    <i r="1">
      <x v="10"/>
    </i>
    <i r="1">
      <x v="1"/>
    </i>
    <i r="1">
      <x v="17"/>
    </i>
    <i r="1">
      <x v="7"/>
    </i>
    <i r="1">
      <x v="2"/>
    </i>
    <i r="1">
      <x v="14"/>
    </i>
    <i r="1">
      <x v="15"/>
    </i>
    <i r="1">
      <x v="8"/>
    </i>
    <i t="default">
      <x v="2"/>
    </i>
    <i>
      <x v="3"/>
      <x/>
    </i>
    <i r="1">
      <x v="7"/>
    </i>
    <i r="1">
      <x v="6"/>
    </i>
    <i r="1">
      <x v="9"/>
    </i>
    <i r="1">
      <x v="5"/>
    </i>
    <i r="1">
      <x v="12"/>
    </i>
    <i t="default">
      <x v="3"/>
    </i>
    <i>
      <x v="6"/>
      <x v="11"/>
    </i>
    <i t="default">
      <x v="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zumElad" fld="18" baseField="0" baseItem="0" numFmtId="4"/>
  </dataField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549CE-7B1A-486E-821A-DE0F4409650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9">
    <pivotField showAll="0"/>
    <pivotField axis="axisRow" showAll="0">
      <items count="1278">
        <item h="1" m="1" x="1096"/>
        <item h="1" m="1" x="696"/>
        <item h="1" m="1" x="942"/>
        <item h="1" x="25"/>
        <item h="1" x="99"/>
        <item h="1" x="178"/>
        <item h="1" m="1" x="1184"/>
        <item h="1" x="191"/>
        <item h="1" m="1" x="385"/>
        <item h="1" m="1" x="798"/>
        <item h="1" x="174"/>
        <item h="1" x="32"/>
        <item h="1" m="1" x="390"/>
        <item h="1" m="1" x="681"/>
        <item h="1" m="1" x="671"/>
        <item h="1" m="1" x="365"/>
        <item h="1" m="1" x="723"/>
        <item h="1" m="1" x="796"/>
        <item h="1" m="1" x="961"/>
        <item h="1" m="1" x="1086"/>
        <item h="1" m="1" x="463"/>
        <item h="1" m="1" x="347"/>
        <item h="1" m="1" x="1144"/>
        <item h="1" x="124"/>
        <item h="1" x="125"/>
        <item h="1" x="268"/>
        <item h="1" m="1" x="541"/>
        <item h="1" m="1" x="536"/>
        <item h="1" m="1" x="1164"/>
        <item h="1" m="1" x="1163"/>
        <item h="1" m="1" x="1185"/>
        <item h="1" m="1" x="1252"/>
        <item h="1" x="2"/>
        <item h="1" m="1" x="1236"/>
        <item h="1" m="1" x="1167"/>
        <item h="1" m="1" x="682"/>
        <item h="1" x="68"/>
        <item h="1" m="1" x="1218"/>
        <item h="1" m="1" x="915"/>
        <item h="1" m="1" x="1177"/>
        <item h="1" m="1" x="548"/>
        <item h="1" x="1"/>
        <item h="1" x="127"/>
        <item h="1" m="1" x="423"/>
        <item h="1" m="1" x="584"/>
        <item h="1" m="1" x="953"/>
        <item h="1" x="304"/>
        <item h="1" x="270"/>
        <item h="1" x="303"/>
        <item h="1" x="267"/>
        <item h="1" m="1" x="542"/>
        <item h="1" m="1" x="656"/>
        <item h="1" m="1" x="1257"/>
        <item h="1" x="276"/>
        <item h="1" x="23"/>
        <item h="1" x="54"/>
        <item h="1" m="1" x="1110"/>
        <item h="1" m="1" x="1254"/>
        <item h="1" m="1" x="525"/>
        <item h="1" m="1" x="1265"/>
        <item h="1" x="133"/>
        <item h="1" m="1" x="1188"/>
        <item h="1" m="1" x="1207"/>
        <item h="1" m="1" x="1104"/>
        <item h="1" m="1" x="813"/>
        <item h="1" m="1" x="329"/>
        <item h="1" m="1" x="1162"/>
        <item h="1" m="1" x="1151"/>
        <item h="1" x="28"/>
        <item h="1" m="1" x="1131"/>
        <item h="1" m="1" x="1146"/>
        <item h="1" m="1" x="1235"/>
        <item h="1" m="1" x="344"/>
        <item h="1" x="73"/>
        <item h="1" m="1" x="911"/>
        <item h="1" m="1" x="859"/>
        <item h="1" m="1" x="848"/>
        <item h="1" x="161"/>
        <item h="1" x="285"/>
        <item h="1" x="31"/>
        <item h="1" x="224"/>
        <item h="1" x="293"/>
        <item h="1" m="1" x="860"/>
        <item h="1" x="165"/>
        <item h="1" x="197"/>
        <item h="1" m="1" x="316"/>
        <item h="1" m="1" x="759"/>
        <item h="1" x="246"/>
        <item h="1" m="1" x="1222"/>
        <item h="1" m="1" x="1220"/>
        <item h="1" x="80"/>
        <item h="1" m="1" x="608"/>
        <item h="1" x="259"/>
        <item h="1" m="1" x="799"/>
        <item h="1" m="1" x="374"/>
        <item h="1" x="100"/>
        <item h="1" m="1" x="460"/>
        <item h="1" x="110"/>
        <item h="1" x="75"/>
        <item h="1" m="1" x="590"/>
        <item h="1" m="1" x="1124"/>
        <item h="1" x="157"/>
        <item h="1" m="1" x="587"/>
        <item h="1" m="1" x="1198"/>
        <item h="1" m="1" x="1038"/>
        <item h="1" x="13"/>
        <item h="1" m="1" x="1259"/>
        <item h="1" m="1" x="571"/>
        <item h="1" x="72"/>
        <item h="1" x="219"/>
        <item h="1" m="1" x="1261"/>
        <item h="1" m="1" x="807"/>
        <item h="1" x="27"/>
        <item h="1" m="1" x="1174"/>
        <item h="1" x="86"/>
        <item h="1" m="1" x="658"/>
        <item h="1" m="1" x="1183"/>
        <item h="1" x="152"/>
        <item h="1" m="1" x="388"/>
        <item h="1" x="298"/>
        <item h="1" m="1" x="552"/>
        <item h="1" x="249"/>
        <item h="1" m="1" x="726"/>
        <item h="1" m="1" x="800"/>
        <item h="1" m="1" x="394"/>
        <item h="1" m="1" x="847"/>
        <item h="1" m="1" x="513"/>
        <item h="1" m="1" x="771"/>
        <item h="1" m="1" x="783"/>
        <item h="1" m="1" x="1264"/>
        <item h="1" m="1" x="852"/>
        <item h="1" m="1" x="1239"/>
        <item h="1" m="1" x="1193"/>
        <item h="1" x="282"/>
        <item h="1" m="1" x="622"/>
        <item h="1" m="1" x="549"/>
        <item h="1" x="82"/>
        <item h="1" m="1" x="1247"/>
        <item h="1" m="1" x="1140"/>
        <item h="1" m="1" x="486"/>
        <item h="1" m="1" x="1009"/>
        <item h="1" m="1" x="1246"/>
        <item h="1" m="1" x="1243"/>
        <item h="1" m="1" x="630"/>
        <item h="1" x="140"/>
        <item h="1" m="1" x="1242"/>
        <item h="1" x="271"/>
        <item h="1" m="1" x="1173"/>
        <item h="1" m="1" x="1154"/>
        <item h="1" x="254"/>
        <item h="1" m="1" x="886"/>
        <item h="1" m="1" x="1233"/>
        <item h="1" m="1" x="1249"/>
        <item h="1" m="1" x="1179"/>
        <item h="1" m="1" x="997"/>
        <item h="1" x="221"/>
        <item h="1" m="1" x="1189"/>
        <item h="1" m="1" x="430"/>
        <item h="1" m="1" x="972"/>
        <item h="1" x="179"/>
        <item h="1" x="204"/>
        <item h="1" m="1" x="699"/>
        <item h="1" x="227"/>
        <item x="149"/>
        <item h="1" x="220"/>
        <item h="1" m="1" x="896"/>
        <item h="1" m="1" x="1180"/>
        <item h="1" m="1" x="488"/>
        <item h="1" m="1" x="990"/>
        <item h="1" m="1" x="341"/>
        <item h="1" m="1" x="337"/>
        <item h="1" m="1" x="739"/>
        <item h="1" x="281"/>
        <item h="1" m="1" x="1119"/>
        <item h="1" x="107"/>
        <item h="1" m="1" x="861"/>
        <item h="1" m="1" x="936"/>
        <item h="1" m="1" x="1057"/>
        <item h="1" m="1" x="1212"/>
        <item h="1" m="1" x="609"/>
        <item h="1" x="235"/>
        <item h="1" m="1" x="461"/>
        <item h="1" m="1" x="901"/>
        <item h="1" m="1" x="715"/>
        <item h="1" m="1" x="1108"/>
        <item h="1" x="7"/>
        <item h="1" m="1" x="1206"/>
        <item h="1" x="109"/>
        <item h="1" m="1" x="1200"/>
        <item h="1" m="1" x="1068"/>
        <item h="1" m="1" x="529"/>
        <item h="1" m="1" x="808"/>
        <item h="1" m="1" x="1166"/>
        <item h="1" m="1" x="1105"/>
        <item h="1" m="1" x="338"/>
        <item h="1" m="1" x="559"/>
        <item h="1" m="1" x="1234"/>
        <item h="1" m="1" x="1178"/>
        <item h="1" m="1" x="1102"/>
        <item h="1" m="1" x="470"/>
        <item h="1" m="1" x="822"/>
        <item h="1" m="1" x="1001"/>
        <item h="1" m="1" x="1270"/>
        <item h="1" m="1" x="815"/>
        <item h="1" m="1" x="1271"/>
        <item h="1" m="1" x="499"/>
        <item h="1" x="307"/>
        <item h="1" x="139"/>
        <item h="1" x="240"/>
        <item h="1" x="209"/>
        <item h="1" x="141"/>
        <item h="1" m="1" x="893"/>
        <item h="1" m="1" x="666"/>
        <item h="1" x="292"/>
        <item h="1" m="1" x="353"/>
        <item h="1" m="1" x="786"/>
        <item h="1" m="1" x="922"/>
        <item h="1" m="1" x="1136"/>
        <item h="1" m="1" x="425"/>
        <item h="1" m="1" x="1176"/>
        <item h="1" m="1" x="317"/>
        <item h="1" x="213"/>
        <item h="1" m="1" x="1135"/>
        <item h="1" m="1" x="952"/>
        <item h="1" m="1" x="780"/>
        <item h="1" x="51"/>
        <item h="1" x="214"/>
        <item h="1" x="103"/>
        <item h="1" m="1" x="720"/>
        <item h="1" x="145"/>
        <item h="1" m="1" x="420"/>
        <item h="1" m="1" x="702"/>
        <item h="1" m="1" x="657"/>
        <item h="1" m="1" x="856"/>
        <item h="1" x="98"/>
        <item h="1" x="78"/>
        <item h="1" m="1" x="1029"/>
        <item h="1" x="274"/>
        <item h="1" m="1" x="850"/>
        <item h="1" x="59"/>
        <item h="1" m="1" x="891"/>
        <item h="1" m="1" x="814"/>
        <item h="1" x="64"/>
        <item h="1" x="90"/>
        <item h="1" m="1" x="724"/>
        <item h="1" m="1" x="663"/>
        <item h="1" m="1" x="497"/>
        <item h="1" m="1" x="1256"/>
        <item h="1" m="1" x="438"/>
        <item h="1" m="1" x="745"/>
        <item h="1" m="1" x="403"/>
        <item h="1" x="230"/>
        <item h="1" m="1" x="485"/>
        <item h="1" m="1" x="1268"/>
        <item h="1" m="1" x="1129"/>
        <item h="1" m="1" x="854"/>
        <item h="1" m="1" x="624"/>
        <item h="1" x="252"/>
        <item h="1" m="1" x="1132"/>
        <item h="1" m="1" x="1208"/>
        <item h="1" m="1" x="1120"/>
        <item h="1" m="1" x="464"/>
        <item h="1" m="1" x="1267"/>
        <item h="1" x="295"/>
        <item h="1" m="1" x="1103"/>
        <item h="1" x="200"/>
        <item h="1" x="144"/>
        <item h="1" m="1" x="661"/>
        <item x="151"/>
        <item x="18"/>
        <item h="1" x="34"/>
        <item h="1" x="236"/>
        <item h="1" m="1" x="634"/>
        <item h="1" x="147"/>
        <item h="1" m="1" x="1244"/>
        <item h="1" x="208"/>
        <item h="1" m="1" x="490"/>
        <item h="1" m="1" x="1138"/>
        <item h="1" m="1" x="1216"/>
        <item h="1" m="1" x="1100"/>
        <item h="1" m="1" x="334"/>
        <item h="1" x="45"/>
        <item h="1" m="1" x="1226"/>
        <item h="1" x="17"/>
        <item h="1" m="1" x="440"/>
        <item h="1" m="1" x="364"/>
        <item h="1" x="300"/>
        <item h="1" m="1" x="636"/>
        <item h="1" x="262"/>
        <item h="1" x="119"/>
        <item h="1" m="1" x="831"/>
        <item h="1" x="44"/>
        <item h="1" m="1" x="1149"/>
        <item h="1" x="265"/>
        <item h="1" m="1" x="1232"/>
        <item h="1" m="1" x="442"/>
        <item h="1" m="1" x="691"/>
        <item h="1" x="138"/>
        <item h="1" m="1" x="454"/>
        <item h="1" m="1" x="346"/>
        <item h="1" m="1" x="431"/>
        <item h="1" x="97"/>
        <item h="1" m="1" x="1094"/>
        <item h="1" m="1" x="1251"/>
        <item h="1" m="1" x="1165"/>
        <item h="1" m="1" x="623"/>
        <item h="1" m="1" x="917"/>
        <item h="1" m="1" x="336"/>
        <item h="1" m="1" x="725"/>
        <item h="1" m="1" x="903"/>
        <item h="1" m="1" x="1217"/>
        <item h="1" m="1" x="1199"/>
        <item h="1" m="1" x="940"/>
        <item h="1" m="1" x="610"/>
        <item h="1" m="1" x="1272"/>
        <item h="1" x="50"/>
        <item h="1" m="1" x="652"/>
        <item h="1" m="1" x="398"/>
        <item h="1" m="1" x="607"/>
        <item h="1" x="212"/>
        <item h="1" x="183"/>
        <item h="1" x="291"/>
        <item h="1" m="1" x="1141"/>
        <item h="1" m="1" x="311"/>
        <item h="1" m="1" x="1241"/>
        <item h="1" m="1" x="1079"/>
        <item h="1" m="1" x="1269"/>
        <item h="1" m="1" x="846"/>
        <item h="1" m="1" x="789"/>
        <item h="1" m="1" x="407"/>
        <item h="1" m="1" x="1115"/>
        <item h="1" m="1" x="1255"/>
        <item h="1" x="257"/>
        <item h="1" x="159"/>
        <item h="1" m="1" x="1258"/>
        <item h="1" x="22"/>
        <item h="1" x="131"/>
        <item h="1" m="1" x="553"/>
        <item h="1" x="19"/>
        <item h="1" x="277"/>
        <item h="1" x="294"/>
        <item h="1" x="66"/>
        <item h="1" m="1" x="1128"/>
        <item h="1" x="181"/>
        <item h="1" m="1" x="421"/>
        <item h="1" x="188"/>
        <item h="1" m="1" x="762"/>
        <item h="1" m="1" x="751"/>
        <item h="1" m="1" x="377"/>
        <item h="1" x="24"/>
        <item h="1" m="1" x="1143"/>
        <item h="1" m="1" x="591"/>
        <item h="1" x="245"/>
        <item h="1" m="1" x="572"/>
        <item h="1" m="1" x="366"/>
        <item h="1" m="1" x="935"/>
        <item h="1" m="1" x="878"/>
        <item h="1" x="153"/>
        <item h="1" m="1" x="1155"/>
        <item h="1" x="142"/>
        <item h="1" m="1" x="818"/>
        <item h="1" m="1" x="501"/>
        <item h="1" m="1" x="926"/>
        <item h="1" m="1" x="446"/>
        <item h="1" x="70"/>
        <item h="1" m="1" x="424"/>
        <item h="1" m="1" x="1159"/>
        <item h="1" x="198"/>
        <item h="1" m="1" x="1113"/>
        <item h="1" x="87"/>
        <item h="1" x="194"/>
        <item h="1" x="175"/>
        <item h="1" m="1" x="1168"/>
        <item h="1" m="1" x="449"/>
        <item h="1" x="11"/>
        <item h="1" m="1" x="345"/>
        <item h="1" m="1" x="1123"/>
        <item h="1" m="1" x="1224"/>
        <item h="1" m="1" x="340"/>
        <item h="1" m="1" x="1117"/>
        <item h="1" m="1" x="672"/>
        <item h="1" x="108"/>
        <item h="1" m="1" x="1114"/>
        <item h="1" m="1" x="938"/>
        <item h="1" m="1" x="521"/>
        <item h="1" m="1" x="1197"/>
        <item h="1" m="1" x="833"/>
        <item h="1" m="1" x="1192"/>
        <item h="1" m="1" x="1250"/>
        <item h="1" m="1" x="563"/>
        <item h="1" x="12"/>
        <item h="1" m="1" x="526"/>
        <item h="1" x="248"/>
        <item h="1" m="1" x="409"/>
        <item h="1" m="1" x="381"/>
        <item h="1" m="1" x="372"/>
        <item h="1" x="65"/>
        <item h="1" x="58"/>
        <item h="1" m="1" x="323"/>
        <item h="1" m="1" x="1266"/>
        <item h="1" m="1" x="933"/>
        <item h="1" m="1" x="920"/>
        <item h="1" m="1" x="468"/>
        <item h="1" m="1" x="764"/>
        <item h="1" x="62"/>
        <item h="1" m="1" x="703"/>
        <item h="1" x="185"/>
        <item h="1" m="1" x="422"/>
        <item h="1" m="1" x="659"/>
        <item h="1" m="1" x="760"/>
        <item h="1" m="1" x="869"/>
        <item h="1" m="1" x="1007"/>
        <item h="1" m="1" x="673"/>
        <item h="1" m="1" x="1214"/>
        <item h="1" m="1" x="784"/>
        <item h="1" m="1" x="954"/>
        <item h="1" m="1" x="1209"/>
        <item h="1" m="1" x="1213"/>
        <item h="1" m="1" x="484"/>
        <item h="1" m="1" x="685"/>
        <item h="1" m="1" x="1187"/>
        <item h="1" m="1" x="770"/>
        <item h="1" m="1" x="1158"/>
        <item h="1" m="1" x="1095"/>
        <item h="1" m="1" x="767"/>
        <item h="1" m="1" x="592"/>
        <item h="1" m="1" x="1127"/>
        <item h="1" m="1" x="921"/>
        <item h="1" m="1" x="700"/>
        <item h="1" x="48"/>
        <item h="1" m="1" x="506"/>
        <item h="1" m="1" x="1148"/>
        <item h="1" m="1" x="588"/>
        <item h="1" x="250"/>
        <item h="1" m="1" x="1088"/>
        <item h="1" m="1" x="1210"/>
        <item h="1" m="1" x="1171"/>
        <item h="1" m="1" x="773"/>
        <item h="1" m="1" x="613"/>
        <item h="1" m="1" x="674"/>
        <item h="1" m="1" x="428"/>
        <item h="1" x="168"/>
        <item h="1" m="1" x="617"/>
        <item h="1" m="1" x="532"/>
        <item h="1" m="1" x="675"/>
        <item h="1" m="1" x="487"/>
        <item h="1" m="1" x="913"/>
        <item h="1" m="1" x="387"/>
        <item h="1" m="1" x="462"/>
        <item h="1" m="1" x="729"/>
        <item h="1" m="1" x="731"/>
        <item h="1" m="1" x="687"/>
        <item h="1" m="1" x="1204"/>
        <item h="1" m="1" x="369"/>
        <item h="1" m="1" x="1008"/>
        <item h="1" x="5"/>
        <item h="1" x="193"/>
        <item h="1" x="67"/>
        <item h="1" m="1" x="343"/>
        <item h="1" m="1" x="392"/>
        <item h="1" m="1" x="1221"/>
        <item h="1" m="1" x="1248"/>
        <item h="1" m="1" x="775"/>
        <item h="1" m="1" x="434"/>
        <item h="1" x="256"/>
        <item h="1" m="1" x="641"/>
        <item h="1" m="1" x="558"/>
        <item h="1" x="85"/>
        <item h="1" m="1" x="504"/>
        <item h="1" m="1" x="1273"/>
        <item h="1" m="1" x="640"/>
        <item h="1" m="1" x="1237"/>
        <item h="1" m="1" x="1067"/>
        <item h="1" m="1" x="1142"/>
        <item h="1" m="1" x="1058"/>
        <item h="1" m="1" x="1106"/>
        <item h="1" x="113"/>
        <item h="1" m="1" x="330"/>
        <item h="1" m="1" x="1253"/>
        <item h="1" m="1" x="653"/>
        <item h="1" m="1" x="733"/>
        <item h="1" m="1" x="718"/>
        <item h="1" m="1" x="1240"/>
        <item h="1" m="1" x="361"/>
        <item h="1" m="1" x="734"/>
        <item h="1" x="299"/>
        <item h="1" m="1" x="498"/>
        <item h="1" m="1" x="737"/>
        <item h="1" m="1" x="801"/>
        <item h="1" m="1" x="1011"/>
        <item h="1" m="1" x="950"/>
        <item h="1" m="1" x="356"/>
        <item h="1" m="1" x="1126"/>
        <item h="1" m="1" x="1101"/>
        <item h="1" m="1" x="1150"/>
        <item h="1" m="1" x="543"/>
        <item h="1" m="1" x="489"/>
        <item h="1" x="164"/>
        <item h="1" m="1" x="533"/>
        <item h="1" m="1" x="359"/>
        <item h="1" m="1" x="1134"/>
        <item h="1" m="1" x="1274"/>
        <item h="1" x="83"/>
        <item h="1" x="46"/>
        <item h="1" m="1" x="471"/>
        <item h="1" m="1" x="981"/>
        <item h="1" x="102"/>
        <item h="1" m="1" x="315"/>
        <item h="1" m="1" x="589"/>
        <item h="1" x="122"/>
        <item h="1" m="1" x="1133"/>
        <item h="1" m="1" x="459"/>
        <item h="1" m="1" x="631"/>
        <item h="1" m="1" x="562"/>
        <item h="1" x="263"/>
        <item h="1" x="215"/>
        <item h="1" m="1" x="1225"/>
        <item h="1" m="1" x="413"/>
        <item h="1" m="1" x="1223"/>
        <item h="1" m="1" x="804"/>
        <item h="1" m="1" x="1195"/>
        <item h="1" m="1" x="1169"/>
        <item h="1" m="1" x="692"/>
        <item h="1" m="1" x="1205"/>
        <item h="1" m="1" x="1111"/>
        <item h="1" m="1" x="569"/>
        <item h="1" x="8"/>
        <item h="1" m="1" x="879"/>
        <item h="1" m="1" x="1227"/>
        <item h="1" m="1" x="469"/>
        <item h="1" m="1" x="679"/>
        <item h="1" m="1" x="1211"/>
        <item h="1" m="1" x="1196"/>
        <item h="1" m="1" x="1238"/>
        <item h="1" m="1" x="721"/>
        <item h="1" m="1" x="1032"/>
        <item h="1" x="237"/>
        <item h="1" x="275"/>
        <item h="1" m="1" x="419"/>
        <item h="1" m="1" x="629"/>
        <item h="1" m="1" x="735"/>
        <item h="1" m="1" x="380"/>
        <item h="1" x="182"/>
        <item h="1" m="1" x="535"/>
        <item h="1" x="190"/>
        <item h="1" m="1" x="1275"/>
        <item h="1" m="1" x="432"/>
        <item h="1" m="1" x="1175"/>
        <item h="1" m="1" x="508"/>
        <item h="1" m="1" x="877"/>
        <item h="1" m="1" x="1203"/>
        <item h="1" x="136"/>
        <item h="1" m="1" x="746"/>
        <item h="1" m="1" x="1228"/>
        <item h="1" m="1" x="1139"/>
        <item h="1" x="101"/>
        <item h="1" m="1" x="665"/>
        <item h="1" m="1" x="680"/>
        <item h="1" m="1" x="943"/>
        <item h="1" x="40"/>
        <item h="1" x="57"/>
        <item h="1" m="1" x="1049"/>
        <item h="1" x="288"/>
        <item h="1" x="21"/>
        <item h="1" x="266"/>
        <item h="1" m="1" x="1190"/>
        <item h="1" m="1" x="1219"/>
        <item h="1" m="1" x="585"/>
        <item h="1" m="1" x="635"/>
        <item h="1" m="1" x="794"/>
        <item h="1" x="118"/>
        <item h="1" x="91"/>
        <item h="1" x="244"/>
        <item h="1" m="1" x="322"/>
        <item h="1" m="1" x="332"/>
        <item h="1" m="1" x="809"/>
        <item h="1" x="272"/>
        <item h="1" m="1" x="1157"/>
        <item h="1" m="1" x="1156"/>
        <item h="1" m="1" x="651"/>
        <item h="1" m="1" x="1122"/>
        <item h="1" m="1" x="790"/>
        <item h="1" m="1" x="941"/>
        <item h="1" m="1" x="1018"/>
        <item h="1" x="56"/>
        <item h="1" x="114"/>
        <item h="1" x="37"/>
        <item h="1" x="10"/>
        <item h="1" x="280"/>
        <item h="1" m="1" x="778"/>
        <item h="1" m="1" x="758"/>
        <item h="1" m="1" x="757"/>
        <item h="1" m="1" x="509"/>
        <item h="1" m="1" x="396"/>
        <item h="1" m="1" x="611"/>
        <item h="1" m="1" x="417"/>
        <item h="1" m="1" x="1034"/>
        <item h="1" m="1" x="1026"/>
        <item h="1" x="229"/>
        <item h="1" x="39"/>
        <item h="1" m="1" x="370"/>
        <item h="1" m="1" x="574"/>
        <item h="1" m="1" x="928"/>
        <item h="1" m="1" x="1230"/>
        <item h="1" x="206"/>
        <item h="1" m="1" x="620"/>
        <item h="1" m="1" x="367"/>
        <item h="1" x="36"/>
        <item h="1" x="201"/>
        <item h="1" x="111"/>
        <item h="1" m="1" x="1041"/>
        <item h="1" m="1" x="1087"/>
        <item h="1" m="1" x="1229"/>
        <item h="1" x="104"/>
        <item h="1" m="1" x="475"/>
        <item h="1" m="1" x="457"/>
        <item h="1" m="1" x="583"/>
        <item h="1" x="93"/>
        <item h="1" x="130"/>
        <item h="1" x="176"/>
        <item h="1" m="1" x="1121"/>
        <item h="1" x="228"/>
        <item h="1" x="251"/>
        <item h="1" m="1" x="797"/>
        <item h="1" m="1" x="1130"/>
        <item h="1" x="55"/>
        <item h="1" m="1" x="1182"/>
        <item h="1" m="1" x="528"/>
        <item h="1" m="1" x="447"/>
        <item h="1" m="1" x="1262"/>
        <item h="1" m="1" x="1084"/>
        <item h="1" x="120"/>
        <item h="1" m="1" x="1260"/>
        <item h="1" x="96"/>
        <item h="1" x="146"/>
        <item h="1" x="74"/>
        <item h="1" m="1" x="1116"/>
        <item h="1" x="196"/>
        <item h="1" m="1" x="436"/>
        <item h="1" x="154"/>
        <item h="1" x="223"/>
        <item h="1" m="1" x="1109"/>
        <item h="1" x="169"/>
        <item h="1" x="218"/>
        <item h="1" x="16"/>
        <item h="1" m="1" x="1112"/>
        <item h="1" x="156"/>
        <item h="1" m="1" x="606"/>
        <item h="1" x="243"/>
        <item h="1" x="29"/>
        <item h="1" m="1" x="811"/>
        <item h="1" x="89"/>
        <item h="1" x="69"/>
        <item h="1" m="1" x="650"/>
        <item h="1" m="1" x="534"/>
        <item h="1" m="1" x="314"/>
        <item h="1" x="126"/>
        <item h="1" m="1" x="1170"/>
        <item h="1" x="47"/>
        <item h="1" m="1" x="1072"/>
        <item h="1" x="234"/>
        <item h="1" x="195"/>
        <item h="1" m="1" x="443"/>
        <item h="1" m="1" x="382"/>
        <item h="1" m="1" x="719"/>
        <item h="1" m="1" x="416"/>
        <item h="1" m="1" x="1161"/>
        <item h="1" x="63"/>
        <item h="1" x="20"/>
        <item h="1" m="1" x="1215"/>
        <item h="1" m="1" x="1186"/>
        <item h="1" m="1" x="1202"/>
        <item h="1" m="1" x="958"/>
        <item h="1" m="1" x="1201"/>
        <item h="1" m="1" x="677"/>
        <item h="1" m="1" x="612"/>
        <item h="1" x="9"/>
        <item h="1" x="258"/>
        <item h="1" x="14"/>
        <item h="1" m="1" x="870"/>
        <item h="1" m="1" x="1145"/>
        <item h="1" x="287"/>
        <item h="1" m="1" x="373"/>
        <item h="1" x="26"/>
        <item h="1" m="1" x="1147"/>
        <item h="1" m="1" x="1263"/>
        <item h="1" m="1" x="1107"/>
        <item h="1" m="1" x="1231"/>
        <item h="1" m="1" x="863"/>
        <item h="1" m="1" x="812"/>
        <item h="1" m="1" x="1160"/>
        <item h="1" m="1" x="838"/>
        <item h="1" x="167"/>
        <item h="1" m="1" x="324"/>
        <item h="1" m="1" x="1181"/>
        <item h="1" m="1" x="1191"/>
        <item h="1" m="1" x="1125"/>
        <item h="1" m="1" x="522"/>
        <item h="1" x="112"/>
        <item h="1" m="1" x="360"/>
        <item h="1" x="132"/>
        <item h="1" x="121"/>
        <item h="1" m="1" x="1245"/>
        <item h="1" x="43"/>
        <item h="1" x="166"/>
        <item h="1" x="95"/>
        <item h="1" m="1" x="1194"/>
        <item h="1" m="1" x="1172"/>
        <item h="1" m="1" x="1152"/>
        <item h="1" m="1" x="1118"/>
        <item h="1" m="1" x="825"/>
        <item h="1" m="1" x="1137"/>
        <item h="1" m="1" x="1153"/>
        <item h="1" m="1" x="433"/>
        <item h="1" x="92"/>
        <item h="1" m="1" x="325"/>
        <item h="1" x="42"/>
        <item h="1" x="105"/>
        <item h="1" m="1" x="1276"/>
        <item h="1" m="1" x="568"/>
        <item h="1" m="1" x="1077"/>
        <item h="1" m="1" x="1097"/>
        <item h="1" m="1" x="1098"/>
        <item h="1" m="1" x="1054"/>
        <item h="1" m="1" x="664"/>
        <item h="1" m="1" x="971"/>
        <item h="1" m="1" x="662"/>
        <item h="1" m="1" x="837"/>
        <item h="1" m="1" x="1099"/>
        <item h="1" x="301"/>
        <item h="1" m="1" x="1093"/>
        <item h="1" x="222"/>
        <item h="1" m="1" x="1043"/>
        <item h="1" m="1" x="1083"/>
        <item h="1" m="1" x="934"/>
        <item h="1" m="1" x="646"/>
        <item h="1" m="1" x="586"/>
        <item h="1" m="1" x="1092"/>
        <item h="1" m="1" x="507"/>
        <item h="1" m="1" x="1031"/>
        <item h="1" m="1" x="668"/>
        <item h="1" m="1" x="862"/>
        <item h="1" m="1" x="740"/>
        <item h="1" m="1" x="1076"/>
        <item h="1" m="1" x="1089"/>
        <item h="1" m="1" x="363"/>
        <item h="1" m="1" x="1090"/>
        <item h="1" m="1" x="1091"/>
        <item h="1" x="129"/>
        <item h="1" x="232"/>
        <item h="1" m="1" x="566"/>
        <item h="1" m="1" x="1066"/>
        <item h="1" m="1" x="458"/>
        <item h="1" m="1" x="1069"/>
        <item h="1" x="77"/>
        <item h="1" m="1" x="1070"/>
        <item h="1" m="1" x="1071"/>
        <item h="1" x="260"/>
        <item h="1" x="160"/>
        <item h="1" x="3"/>
        <item h="1" m="1" x="1073"/>
        <item h="1" m="1" x="1074"/>
        <item h="1" m="1" x="1075"/>
        <item h="1" x="4"/>
        <item h="1" m="1" x="354"/>
        <item h="1" m="1" x="1078"/>
        <item h="1" m="1" x="946"/>
        <item h="1" m="1" x="806"/>
        <item h="1" m="1" x="593"/>
        <item h="1" m="1" x="1080"/>
        <item h="1" m="1" x="395"/>
        <item h="1" m="1" x="1081"/>
        <item h="1" m="1" x="1082"/>
        <item h="1" m="1" x="614"/>
        <item h="1" m="1" x="868"/>
        <item h="1" m="1" x="1085"/>
        <item h="1" x="71"/>
        <item h="1" m="1" x="1055"/>
        <item h="1" m="1" x="792"/>
        <item h="1" m="1" x="1056"/>
        <item h="1" m="1" x="992"/>
        <item h="1" x="61"/>
        <item h="1" x="264"/>
        <item h="1" m="1" x="1059"/>
        <item h="1" m="1" x="1060"/>
        <item h="1" m="1" x="1061"/>
        <item h="1" m="1" x="1062"/>
        <item h="1" m="1" x="1063"/>
        <item h="1" m="1" x="1064"/>
        <item h="1" m="1" x="576"/>
        <item h="1" m="1" x="1065"/>
        <item h="1" m="1" x="1025"/>
        <item h="1" m="1" x="519"/>
        <item h="1" m="1" x="494"/>
        <item h="1" m="1" x="1027"/>
        <item h="1" m="1" x="371"/>
        <item h="1" m="1" x="1019"/>
        <item h="1" m="1" x="1028"/>
        <item h="1" m="1" x="816"/>
        <item h="1" m="1" x="389"/>
        <item h="1" m="1" x="597"/>
        <item h="1" m="1" x="1013"/>
        <item h="1" m="1" x="999"/>
        <item h="1" m="1" x="1030"/>
        <item h="1" m="1" x="379"/>
        <item h="1" m="1" x="531"/>
        <item h="1" m="1" x="1033"/>
        <item h="1" m="1" x="523"/>
        <item h="1" m="1" x="492"/>
        <item h="1" m="1" x="645"/>
        <item h="1" m="1" x="544"/>
        <item h="1" m="1" x="1024"/>
        <item h="1" m="1" x="765"/>
        <item h="1" m="1" x="1035"/>
        <item h="1" x="305"/>
        <item h="1" m="1" x="1036"/>
        <item h="1" m="1" x="1037"/>
        <item h="1" x="192"/>
        <item h="1" m="1" x="1039"/>
        <item h="1" m="1" x="1040"/>
        <item h="1" m="1" x="1042"/>
        <item h="1" m="1" x="826"/>
        <item h="1" m="1" x="581"/>
        <item h="1" m="1" x="527"/>
        <item h="1" m="1" x="1044"/>
        <item h="1" m="1" x="1045"/>
        <item h="1" m="1" x="1046"/>
        <item h="1" m="1" x="1047"/>
        <item h="1" m="1" x="736"/>
        <item h="1" m="1" x="1048"/>
        <item h="1" m="1" x="1050"/>
        <item h="1" m="1" x="1051"/>
        <item h="1" m="1" x="397"/>
        <item h="1" m="1" x="1052"/>
        <item h="1" m="1" x="1053"/>
        <item h="1" m="1" x="749"/>
        <item h="1" m="1" x="638"/>
        <item h="1" m="1" x="986"/>
        <item h="1" m="1" x="987"/>
        <item h="1" m="1" x="493"/>
        <item h="1" m="1" x="970"/>
        <item h="1" m="1" x="988"/>
        <item h="1" m="1" x="989"/>
        <item h="1" m="1" x="983"/>
        <item h="1" m="1" x="991"/>
        <item h="1" m="1" x="401"/>
        <item h="1" m="1" x="695"/>
        <item h="1" m="1" x="993"/>
        <item h="1" m="1" x="994"/>
        <item h="1" m="1" x="866"/>
        <item h="1" m="1" x="995"/>
        <item h="1" m="1" x="996"/>
        <item h="1" m="1" x="998"/>
        <item h="1" m="1" x="491"/>
        <item h="1" m="1" x="1000"/>
        <item h="1" m="1" x="452"/>
        <item h="1" m="1" x="478"/>
        <item h="1" x="207"/>
        <item h="1" m="1" x="1002"/>
        <item h="1" m="1" x="1003"/>
        <item h="1" m="1" x="1004"/>
        <item h="1" m="1" x="964"/>
        <item h="1" m="1" x="791"/>
        <item h="1" m="1" x="1005"/>
        <item h="1" m="1" x="1006"/>
        <item h="1" m="1" x="472"/>
        <item h="1" m="1" x="1010"/>
        <item h="1" x="284"/>
        <item h="1" m="1" x="393"/>
        <item h="1" m="1" x="512"/>
        <item h="1" m="1" x="980"/>
        <item h="1" m="1" x="1012"/>
        <item h="1" x="30"/>
        <item h="1" x="180"/>
        <item h="1" x="189"/>
        <item h="1" m="1" x="1014"/>
        <item h="1" m="1" x="925"/>
        <item h="1" m="1" x="1015"/>
        <item h="1" m="1" x="1016"/>
        <item h="1" m="1" x="1017"/>
        <item h="1" m="1" x="1020"/>
        <item h="1" m="1" x="1021"/>
        <item h="1" m="1" x="1022"/>
        <item h="1" m="1" x="885"/>
        <item h="1" m="1" x="1023"/>
        <item h="1" m="1" x="376"/>
        <item h="1" m="1" x="564"/>
        <item h="1" m="1" x="959"/>
        <item h="1" m="1" x="599"/>
        <item h="1" x="216"/>
        <item h="1" m="1" x="949"/>
        <item h="1" m="1" x="947"/>
        <item h="1" m="1" x="924"/>
        <item h="1" m="1" x="441"/>
        <item h="1" m="1" x="960"/>
        <item h="1" m="1" x="962"/>
        <item h="1" m="1" x="963"/>
        <item h="1" m="1" x="932"/>
        <item h="1" x="134"/>
        <item h="1" m="1" x="965"/>
        <item h="1" m="1" x="894"/>
        <item h="1" m="1" x="966"/>
        <item h="1" m="1" x="967"/>
        <item h="1" m="1" x="968"/>
        <item h="1" m="1" x="918"/>
        <item h="1" m="1" x="503"/>
        <item h="1" x="261"/>
        <item h="1" m="1" x="969"/>
        <item h="1" m="1" x="577"/>
        <item h="1" m="1" x="973"/>
        <item h="1" m="1" x="450"/>
        <item h="1" m="1" x="435"/>
        <item h="1" m="1" x="974"/>
        <item h="1" m="1" x="975"/>
        <item h="1" m="1" x="694"/>
        <item h="1" m="1" x="976"/>
        <item h="1" x="137"/>
        <item h="1" m="1" x="445"/>
        <item h="1" x="297"/>
        <item h="1" m="1" x="977"/>
        <item h="1" m="1" x="978"/>
        <item h="1" m="1" x="979"/>
        <item h="1" m="1" x="704"/>
        <item h="1" m="1" x="982"/>
        <item h="1" m="1" x="732"/>
        <item h="1" m="1" x="655"/>
        <item h="1" m="1" x="511"/>
        <item h="1" m="1" x="984"/>
        <item h="1" m="1" x="985"/>
        <item h="1" x="33"/>
        <item h="1" m="1" x="919"/>
        <item h="1" m="1" x="618"/>
        <item h="1" m="1" x="580"/>
        <item h="1" m="1" x="881"/>
        <item h="1" m="1" x="350"/>
        <item h="1" m="1" x="900"/>
        <item h="1" m="1" x="319"/>
        <item h="1" x="273"/>
        <item h="1" m="1" x="937"/>
        <item h="1" m="1" x="333"/>
        <item h="1" m="1" x="939"/>
        <item h="1" x="253"/>
        <item h="1" x="15"/>
        <item h="1" m="1" x="944"/>
        <item h="1" m="1" x="945"/>
        <item h="1" x="186"/>
        <item h="1" m="1" x="832"/>
        <item h="1" m="1" x="948"/>
        <item h="1" m="1" x="908"/>
        <item h="1" m="1" x="313"/>
        <item h="1" m="1" x="951"/>
        <item h="1" m="1" x="853"/>
        <item h="1" m="1" x="955"/>
        <item h="1" m="1" x="956"/>
        <item h="1" m="1" x="957"/>
        <item h="1" m="1" x="310"/>
        <item h="1" m="1" x="927"/>
        <item h="1" m="1" x="810"/>
        <item h="1" m="1" x="556"/>
        <item h="1" m="1" x="929"/>
        <item h="1" m="1" x="930"/>
        <item h="1" m="1" x="517"/>
        <item h="1" m="1" x="362"/>
        <item h="1" m="1" x="931"/>
        <item h="1" m="1" x="916"/>
        <item h="1" m="1" x="473"/>
        <item h="1" x="184"/>
        <item h="1" m="1" x="923"/>
        <item h="1" m="1" x="895"/>
        <item h="1" x="88"/>
        <item h="1" m="1" x="537"/>
        <item h="1" m="1" x="510"/>
        <item h="1" x="116"/>
        <item h="1" m="1" x="897"/>
        <item h="1" m="1" x="898"/>
        <item h="1" m="1" x="899"/>
        <item h="1" m="1" x="890"/>
        <item h="1" x="135"/>
        <item h="1" m="1" x="902"/>
        <item h="1" m="1" x="335"/>
        <item h="1" m="1" x="754"/>
        <item h="1" m="1" x="904"/>
        <item h="1" m="1" x="905"/>
        <item h="1" m="1" x="906"/>
        <item h="1" m="1" x="907"/>
        <item h="1" m="1" x="892"/>
        <item h="1" m="1" x="909"/>
        <item h="1" x="241"/>
        <item h="1" m="1" x="910"/>
        <item h="1" m="1" x="912"/>
        <item h="1" m="1" x="836"/>
        <item h="1" m="1" x="914"/>
        <item h="1" m="1" x="637"/>
        <item h="1" m="1" x="839"/>
        <item h="1" m="1" x="871"/>
        <item h="1" m="1" x="595"/>
        <item h="1" m="1" x="476"/>
        <item h="1" x="226"/>
        <item h="1" m="1" x="872"/>
        <item h="1" m="1" x="774"/>
        <item h="1" m="1" x="873"/>
        <item h="1" m="1" x="874"/>
        <item h="1" m="1" x="875"/>
        <item h="1" m="1" x="876"/>
        <item h="1" x="155"/>
        <item h="1" x="76"/>
        <item h="1" m="1" x="880"/>
        <item h="1" m="1" x="625"/>
        <item h="1" m="1" x="483"/>
        <item h="1" m="1" x="351"/>
        <item h="1" m="1" x="711"/>
        <item h="1" m="1" x="882"/>
        <item h="1" x="210"/>
        <item h="1" m="1" x="883"/>
        <item h="1" m="1" x="884"/>
        <item h="1" m="1" x="887"/>
        <item h="1" m="1" x="888"/>
        <item h="1" m="1" x="889"/>
        <item h="1" m="1" x="857"/>
        <item h="1" m="1" x="768"/>
        <item h="1" x="242"/>
        <item h="1" m="1" x="785"/>
        <item h="1" m="1" x="840"/>
        <item h="1" m="1" x="841"/>
        <item h="1" m="1" x="727"/>
        <item h="1" m="1" x="842"/>
        <item h="1" m="1" x="843"/>
        <item h="1" m="1" x="844"/>
        <item h="1" m="1" x="383"/>
        <item h="1" m="1" x="690"/>
        <item h="1" m="1" x="845"/>
        <item h="1" m="1" x="766"/>
        <item h="1" m="1" x="834"/>
        <item h="1" m="1" x="849"/>
        <item h="1" m="1" x="328"/>
        <item h="1" m="1" x="705"/>
        <item h="1" m="1" x="851"/>
        <item h="1" m="1" x="855"/>
        <item h="1" m="1" x="858"/>
        <item h="1" x="302"/>
        <item h="1" m="1" x="829"/>
        <item h="1" m="1" x="802"/>
        <item h="1" m="1" x="357"/>
        <item h="1" x="170"/>
        <item h="1" m="1" x="502"/>
        <item h="1" m="1" x="864"/>
        <item h="1" m="1" x="756"/>
        <item h="1" m="1" x="865"/>
        <item h="1" m="1" x="867"/>
        <item h="1" m="1" x="439"/>
        <item h="1" m="1" x="748"/>
        <item h="1" m="1" x="594"/>
        <item h="1" m="1" x="803"/>
        <item h="1" m="1" x="805"/>
        <item h="1" x="172"/>
        <item h="1" m="1" x="709"/>
        <item h="1" m="1" x="706"/>
        <item h="1" m="1" x="708"/>
        <item h="1" m="1" x="582"/>
        <item h="1" m="1" x="747"/>
        <item h="1" m="1" x="817"/>
        <item h="1" m="1" x="819"/>
        <item h="1" m="1" x="820"/>
        <item h="1" m="1" x="821"/>
        <item h="1" m="1" x="823"/>
        <item h="1" x="35"/>
        <item h="1" m="1" x="824"/>
        <item h="1" x="247"/>
        <item h="1" m="1" x="384"/>
        <item h="1" m="1" x="827"/>
        <item h="1" m="1" x="828"/>
        <item h="1" m="1" x="830"/>
        <item h="1" m="1" x="714"/>
        <item h="1" m="1" x="550"/>
        <item h="1" x="283"/>
        <item h="1" m="1" x="835"/>
        <item h="1" m="1" x="755"/>
        <item h="1" x="123"/>
        <item h="1" m="1" x="750"/>
        <item h="1" m="1" x="481"/>
        <item h="1" m="1" x="752"/>
        <item h="1" m="1" x="753"/>
        <item h="1" m="1" x="560"/>
        <item h="1" m="1" x="761"/>
        <item h="1" m="1" x="763"/>
        <item h="1" x="148"/>
        <item h="1" m="1" x="769"/>
        <item h="1" m="1" x="772"/>
        <item h="1" m="1" x="776"/>
        <item h="1" m="1" x="777"/>
        <item h="1" m="1" x="495"/>
        <item h="1" m="1" x="779"/>
        <item h="1" m="1" x="716"/>
        <item h="1" m="1" x="598"/>
        <item h="1" m="1" x="781"/>
        <item h="1" x="81"/>
        <item h="1" m="1" x="782"/>
        <item h="1" m="1" x="787"/>
        <item h="1" m="1" x="788"/>
        <item h="1" x="187"/>
        <item h="1" m="1" x="793"/>
        <item h="1" m="1" x="795"/>
        <item h="1" m="1" x="710"/>
        <item h="1" m="1" x="669"/>
        <item h="1" m="1" x="712"/>
        <item h="1" m="1" x="515"/>
        <item h="1" m="1" x="713"/>
        <item h="1" m="1" x="545"/>
        <item h="1" m="1" x="717"/>
        <item h="1" x="203"/>
        <item h="1" m="1" x="684"/>
        <item h="1" m="1" x="722"/>
        <item h="1" m="1" x="567"/>
        <item h="1" m="1" x="728"/>
        <item h="1" m="1" x="730"/>
        <item h="1" m="1" x="707"/>
        <item h="1" m="1" x="738"/>
        <item h="1" m="1" x="741"/>
        <item h="1" m="1" x="742"/>
        <item h="1" m="1" x="743"/>
        <item h="1" m="1" x="744"/>
        <item h="1" m="1" x="648"/>
        <item h="1" m="1" x="649"/>
        <item h="1" x="255"/>
        <item h="1" m="1" x="654"/>
        <item h="1" m="1" x="644"/>
        <item h="1" m="1" x="660"/>
        <item h="1" m="1" x="667"/>
        <item h="1" m="1" x="670"/>
        <item h="1" m="1" x="453"/>
        <item h="1" m="1" x="520"/>
        <item h="1" x="52"/>
        <item h="1" m="1" x="451"/>
        <item h="1" m="1" x="676"/>
        <item h="1" m="1" x="603"/>
        <item h="1" m="1" x="678"/>
        <item h="1" m="1" x="619"/>
        <item h="1" m="1" x="683"/>
        <item h="1" m="1" x="686"/>
        <item h="1" m="1" x="688"/>
        <item h="1" m="1" x="689"/>
        <item h="1" m="1" x="693"/>
        <item h="1" m="1" x="697"/>
        <item h="1" m="1" x="698"/>
        <item h="1" m="1" x="500"/>
        <item h="1" m="1" x="701"/>
        <item h="1" m="1" x="615"/>
        <item h="1" m="1" x="477"/>
        <item h="1" m="1" x="616"/>
        <item h="1" x="38"/>
        <item h="1" m="1" x="621"/>
        <item h="1" m="1" x="626"/>
        <item h="1" m="1" x="627"/>
        <item h="1" m="1" x="628"/>
        <item h="1" m="1" x="632"/>
        <item h="1" m="1" x="633"/>
        <item h="1" x="84"/>
        <item h="1" x="117"/>
        <item h="1" m="1" x="639"/>
        <item h="1" m="1" x="642"/>
        <item h="1" m="1" x="605"/>
        <item h="1" m="1" x="643"/>
        <item h="1" x="217"/>
        <item h="1" m="1" x="408"/>
        <item h="1" m="1" x="647"/>
        <item h="1" m="1" x="539"/>
        <item h="1" m="1" x="444"/>
        <item h="1" m="1" x="540"/>
        <item h="1" m="1" x="546"/>
        <item h="1" m="1" x="547"/>
        <item h="1" m="1" x="551"/>
        <item h="1" m="1" x="554"/>
        <item h="1" m="1" x="555"/>
        <item h="1" m="1" x="530"/>
        <item h="1" x="238"/>
        <item h="1" m="1" x="557"/>
        <item h="1" m="1" x="561"/>
        <item h="1" m="1" x="565"/>
        <item h="1" m="1" x="570"/>
        <item h="1" m="1" x="573"/>
        <item h="1" m="1" x="402"/>
        <item h="1" m="1" x="575"/>
        <item h="1" m="1" x="578"/>
        <item h="1" m="1" x="579"/>
        <item h="1" m="1" x="596"/>
        <item h="1" m="1" x="600"/>
        <item h="1" m="1" x="601"/>
        <item h="1" m="1" x="602"/>
        <item h="1" x="173"/>
        <item h="1" m="1" x="604"/>
        <item h="1" m="1" x="352"/>
        <item h="1" m="1" x="448"/>
        <item h="1" m="1" x="349"/>
        <item h="1" x="202"/>
        <item h="1" m="1" x="455"/>
        <item h="1" m="1" x="456"/>
        <item h="1" m="1" x="465"/>
        <item h="1" m="1" x="466"/>
        <item h="1" m="1" x="467"/>
        <item h="1" m="1" x="474"/>
        <item h="1" m="1" x="429"/>
        <item h="1" m="1" x="479"/>
        <item h="1" m="1" x="480"/>
        <item h="1" m="1" x="482"/>
        <item h="1" m="1" x="318"/>
        <item h="1" m="1" x="426"/>
        <item h="1" m="1" x="496"/>
        <item h="1" x="290"/>
        <item h="1" m="1" x="505"/>
        <item h="1" x="163"/>
        <item h="1" x="115"/>
        <item h="1" m="1" x="514"/>
        <item h="1" m="1" x="516"/>
        <item h="1" m="1" x="518"/>
        <item h="1" x="6"/>
        <item h="1" m="1" x="524"/>
        <item h="1" m="1" x="538"/>
        <item h="1" m="1" x="386"/>
        <item h="1" m="1" x="391"/>
        <item h="1" m="1" x="399"/>
        <item h="1" m="1" x="400"/>
        <item h="1" m="1" x="404"/>
        <item h="1" m="1" x="405"/>
        <item h="1" m="1" x="406"/>
        <item h="1" x="177"/>
        <item h="1" m="1" x="410"/>
        <item h="1" m="1" x="411"/>
        <item h="1" m="1" x="412"/>
        <item h="1" m="1" x="414"/>
        <item h="1" m="1" x="415"/>
        <item h="1" m="1" x="418"/>
        <item h="1" m="1" x="427"/>
        <item h="1" m="1" x="437"/>
        <item h="1" x="211"/>
        <item h="1" x="278"/>
        <item h="1" m="1" x="308"/>
        <item h="1" m="1" x="309"/>
        <item h="1" m="1" x="312"/>
        <item h="1" m="1" x="320"/>
        <item h="1" m="1" x="321"/>
        <item h="1" m="1" x="326"/>
        <item h="1" m="1" x="327"/>
        <item h="1" m="1" x="331"/>
        <item h="1" m="1" x="339"/>
        <item h="1" m="1" x="342"/>
        <item h="1" m="1" x="348"/>
        <item h="1" m="1" x="355"/>
        <item h="1" m="1" x="358"/>
        <item h="1" m="1" x="368"/>
        <item h="1" m="1" x="375"/>
        <item h="1" m="1" x="378"/>
        <item h="1" x="279"/>
        <item h="1" x="286"/>
        <item h="1" x="289"/>
        <item h="1" x="296"/>
        <item h="1" x="306"/>
        <item h="1" x="225"/>
        <item h="1" x="231"/>
        <item h="1" x="233"/>
        <item h="1" x="41"/>
        <item h="1" x="239"/>
        <item h="1" x="269"/>
        <item h="1" x="0"/>
        <item h="1" x="49"/>
        <item h="1" x="53"/>
        <item h="1" x="60"/>
        <item h="1" x="79"/>
        <item h="1" x="94"/>
        <item h="1" x="106"/>
        <item h="1" x="128"/>
        <item h="1" x="143"/>
        <item h="1" x="150"/>
        <item h="1" x="158"/>
        <item h="1" x="162"/>
        <item h="1" x="171"/>
        <item h="1" x="199"/>
        <item h="1" x="205"/>
        <item t="default"/>
      </items>
    </pivotField>
    <pivotField showAll="0"/>
    <pivotField axis="axisCol" showAll="0">
      <items count="13">
        <item x="1"/>
        <item x="0"/>
        <item m="1" x="11"/>
        <item m="1" x="10"/>
        <item m="1" x="9"/>
        <item m="1" x="8"/>
        <item m="1" x="7"/>
        <item m="1" x="6"/>
        <item m="1" x="5"/>
        <item m="1" x="4"/>
        <item m="1" x="3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">
    <i>
      <x v="163"/>
    </i>
    <i>
      <x v="268"/>
    </i>
    <i>
      <x v="26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KÜlföldEUR" fld="2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09188-3644-4504-89A2-669AA4031CD6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C6" firstHeaderRow="1" firstDataRow="3" firstDataCol="1" rowPageCount="1" colPageCount="1"/>
  <pivotFields count="29">
    <pivotField axis="axisRow" showAll="0" defaultSubtotal="0">
      <items count="8000">
        <item m="1" x="7999"/>
        <item m="1" x="7998"/>
        <item m="1" x="7997"/>
        <item m="1" x="7996"/>
        <item m="1" x="7995"/>
        <item m="1" x="7994"/>
        <item m="1" x="7993"/>
        <item m="1" x="7992"/>
        <item m="1" x="7991"/>
        <item m="1" x="7990"/>
        <item m="1" x="7989"/>
        <item m="1" x="7988"/>
        <item m="1" x="7987"/>
        <item m="1" x="7986"/>
        <item m="1" x="7985"/>
        <item m="1" x="7984"/>
        <item m="1" x="7983"/>
        <item m="1" x="7982"/>
        <item m="1" x="7981"/>
        <item m="1" x="7980"/>
        <item m="1" x="7979"/>
        <item m="1" x="7978"/>
        <item m="1" x="7977"/>
        <item m="1" x="7976"/>
        <item m="1" x="7975"/>
        <item m="1" x="7974"/>
        <item m="1" x="7973"/>
        <item m="1" x="7972"/>
        <item m="1" x="7971"/>
        <item m="1" x="7970"/>
        <item m="1" x="7969"/>
        <item m="1" x="7968"/>
        <item m="1" x="7967"/>
        <item m="1" x="7966"/>
        <item m="1" x="7965"/>
        <item m="1" x="7964"/>
        <item m="1" x="7963"/>
        <item m="1" x="7962"/>
        <item m="1" x="7961"/>
        <item m="1" x="7960"/>
        <item m="1" x="7959"/>
        <item m="1" x="7958"/>
        <item m="1" x="7957"/>
        <item m="1" x="7956"/>
        <item m="1" x="7955"/>
        <item m="1" x="7954"/>
        <item m="1" x="7953"/>
        <item m="1" x="7952"/>
        <item m="1" x="7951"/>
        <item m="1" x="7950"/>
        <item m="1" x="7949"/>
        <item m="1" x="7948"/>
        <item m="1" x="7947"/>
        <item m="1" x="7946"/>
        <item m="1" x="7945"/>
        <item m="1" x="7944"/>
        <item m="1" x="7943"/>
        <item m="1" x="7942"/>
        <item m="1" x="7941"/>
        <item m="1" x="7940"/>
        <item m="1" x="7939"/>
        <item m="1" x="7938"/>
        <item m="1" x="7937"/>
        <item m="1" x="7936"/>
        <item m="1" x="7935"/>
        <item m="1" x="7934"/>
        <item m="1" x="7933"/>
        <item m="1" x="7932"/>
        <item m="1" x="7931"/>
        <item m="1" x="7930"/>
        <item m="1" x="7929"/>
        <item m="1" x="7928"/>
        <item m="1" x="7927"/>
        <item m="1" x="7926"/>
        <item m="1" x="7925"/>
        <item m="1" x="7924"/>
        <item m="1" x="7923"/>
        <item m="1" x="7922"/>
        <item m="1" x="7921"/>
        <item m="1" x="7920"/>
        <item m="1" x="7919"/>
        <item m="1" x="7918"/>
        <item m="1" x="7917"/>
        <item m="1" x="7916"/>
        <item m="1" x="7915"/>
        <item m="1" x="7914"/>
        <item m="1" x="7913"/>
        <item m="1" x="7912"/>
        <item m="1" x="7911"/>
        <item m="1" x="7910"/>
        <item m="1" x="7909"/>
        <item m="1" x="7908"/>
        <item m="1" x="7907"/>
        <item m="1" x="7906"/>
        <item m="1" x="7905"/>
        <item m="1" x="7904"/>
        <item m="1" x="7903"/>
        <item m="1" x="7902"/>
        <item m="1" x="7901"/>
        <item m="1" x="7900"/>
        <item m="1" x="7899"/>
        <item m="1" x="7898"/>
        <item m="1" x="7897"/>
        <item m="1" x="7896"/>
        <item m="1" x="7895"/>
        <item m="1" x="7894"/>
        <item m="1" x="7893"/>
        <item m="1" x="7892"/>
        <item m="1" x="7891"/>
        <item m="1" x="7890"/>
        <item m="1" x="7889"/>
        <item m="1" x="7888"/>
        <item m="1" x="7887"/>
        <item m="1" x="7886"/>
        <item m="1" x="7885"/>
        <item m="1" x="7884"/>
        <item m="1" x="7883"/>
        <item m="1" x="7882"/>
        <item m="1" x="7881"/>
        <item m="1" x="7880"/>
        <item m="1" x="7879"/>
        <item m="1" x="7878"/>
        <item m="1" x="7877"/>
        <item m="1" x="7876"/>
        <item m="1" x="7875"/>
        <item m="1" x="7874"/>
        <item m="1" x="7873"/>
        <item m="1" x="7872"/>
        <item m="1" x="7871"/>
        <item m="1" x="7870"/>
        <item m="1" x="7869"/>
        <item m="1" x="7868"/>
        <item m="1" x="7867"/>
        <item m="1" x="7866"/>
        <item m="1" x="7865"/>
        <item m="1" x="7864"/>
        <item m="1" x="7863"/>
        <item m="1" x="7862"/>
        <item m="1" x="7861"/>
        <item m="1" x="7860"/>
        <item m="1" x="7859"/>
        <item m="1" x="7858"/>
        <item m="1" x="7857"/>
        <item m="1" x="7856"/>
        <item m="1" x="7855"/>
        <item m="1" x="7854"/>
        <item m="1" x="7853"/>
        <item m="1" x="7852"/>
        <item m="1" x="7851"/>
        <item m="1" x="7850"/>
        <item m="1" x="7849"/>
        <item m="1" x="7848"/>
        <item m="1" x="7847"/>
        <item m="1" x="7846"/>
        <item m="1" x="7845"/>
        <item m="1" x="7844"/>
        <item m="1" x="7843"/>
        <item m="1" x="7842"/>
        <item m="1" x="7841"/>
        <item m="1" x="7840"/>
        <item m="1" x="7839"/>
        <item m="1" x="7838"/>
        <item m="1" x="7837"/>
        <item m="1" x="7836"/>
        <item m="1" x="7835"/>
        <item m="1" x="7834"/>
        <item m="1" x="7833"/>
        <item m="1" x="7832"/>
        <item m="1" x="7831"/>
        <item m="1" x="7830"/>
        <item m="1" x="7829"/>
        <item m="1" x="7828"/>
        <item m="1" x="7827"/>
        <item m="1" x="7826"/>
        <item m="1" x="7825"/>
        <item m="1" x="7824"/>
        <item m="1" x="7823"/>
        <item m="1" x="7822"/>
        <item m="1" x="7821"/>
        <item m="1" x="7820"/>
        <item m="1" x="7819"/>
        <item m="1" x="7818"/>
        <item m="1" x="7817"/>
        <item m="1" x="7816"/>
        <item m="1" x="7815"/>
        <item m="1" x="7814"/>
        <item m="1" x="7813"/>
        <item m="1" x="7812"/>
        <item m="1" x="7811"/>
        <item m="1" x="7810"/>
        <item m="1" x="7809"/>
        <item m="1" x="7808"/>
        <item m="1" x="7807"/>
        <item m="1" x="7806"/>
        <item m="1" x="7805"/>
        <item m="1" x="7804"/>
        <item m="1" x="7803"/>
        <item m="1" x="7802"/>
        <item m="1" x="7801"/>
        <item m="1" x="7800"/>
        <item m="1" x="7799"/>
        <item m="1" x="7798"/>
        <item m="1" x="7797"/>
        <item m="1" x="7796"/>
        <item m="1" x="7795"/>
        <item m="1" x="7794"/>
        <item m="1" x="7793"/>
        <item m="1" x="7792"/>
        <item m="1" x="7791"/>
        <item m="1" x="7790"/>
        <item m="1" x="7789"/>
        <item m="1" x="7788"/>
        <item m="1" x="7787"/>
        <item m="1" x="7786"/>
        <item m="1" x="7785"/>
        <item m="1" x="7784"/>
        <item m="1" x="7783"/>
        <item m="1" x="7782"/>
        <item m="1" x="7781"/>
        <item m="1" x="7780"/>
        <item m="1" x="7779"/>
        <item m="1" x="7778"/>
        <item m="1" x="7777"/>
        <item m="1" x="7776"/>
        <item m="1" x="7775"/>
        <item m="1" x="7774"/>
        <item m="1" x="7773"/>
        <item m="1" x="7772"/>
        <item m="1" x="7771"/>
        <item m="1" x="7770"/>
        <item m="1" x="7769"/>
        <item m="1" x="7768"/>
        <item m="1" x="7767"/>
        <item m="1" x="7766"/>
        <item m="1" x="7765"/>
        <item m="1" x="7764"/>
        <item m="1" x="7763"/>
        <item m="1" x="7762"/>
        <item m="1" x="7761"/>
        <item m="1" x="7760"/>
        <item m="1" x="7759"/>
        <item m="1" x="7758"/>
        <item m="1" x="7757"/>
        <item m="1" x="7756"/>
        <item m="1" x="7755"/>
        <item m="1" x="7754"/>
        <item m="1" x="7753"/>
        <item m="1" x="7752"/>
        <item m="1" x="7751"/>
        <item m="1" x="7750"/>
        <item m="1" x="7749"/>
        <item m="1" x="7748"/>
        <item m="1" x="7747"/>
        <item m="1" x="7746"/>
        <item m="1" x="7745"/>
        <item m="1" x="7744"/>
        <item m="1" x="7743"/>
        <item m="1" x="7742"/>
        <item m="1" x="7741"/>
        <item m="1" x="7740"/>
        <item m="1" x="7739"/>
        <item m="1" x="7738"/>
        <item m="1" x="7737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</items>
    </pivotField>
    <pivotField axis="axisRow" showAll="0" defaultSubtotal="0">
      <items count="1277">
        <item m="1" x="1096"/>
        <item m="1" x="696"/>
        <item m="1" x="942"/>
        <item x="25"/>
        <item x="99"/>
        <item x="178"/>
        <item m="1" x="1184"/>
        <item x="191"/>
        <item m="1" x="385"/>
        <item m="1" x="798"/>
        <item x="174"/>
        <item x="32"/>
        <item m="1" x="390"/>
        <item m="1" x="681"/>
        <item m="1" x="671"/>
        <item m="1" x="365"/>
        <item m="1" x="723"/>
        <item m="1" x="796"/>
        <item m="1" x="961"/>
        <item m="1" x="1086"/>
        <item m="1" x="463"/>
        <item m="1" x="347"/>
        <item m="1" x="1144"/>
        <item x="124"/>
        <item x="125"/>
        <item x="268"/>
        <item m="1" x="541"/>
        <item m="1" x="536"/>
        <item m="1" x="1164"/>
        <item m="1" x="1163"/>
        <item m="1" x="1185"/>
        <item m="1" x="1252"/>
        <item x="2"/>
        <item m="1" x="1236"/>
        <item m="1" x="1167"/>
        <item m="1" x="682"/>
        <item x="68"/>
        <item m="1" x="1218"/>
        <item m="1" x="915"/>
        <item m="1" x="1177"/>
        <item m="1" x="548"/>
        <item x="1"/>
        <item x="127"/>
        <item m="1" x="423"/>
        <item m="1" x="584"/>
        <item m="1" x="953"/>
        <item x="304"/>
        <item x="270"/>
        <item x="303"/>
        <item x="267"/>
        <item m="1" x="542"/>
        <item m="1" x="656"/>
        <item m="1" x="1257"/>
        <item x="276"/>
        <item x="23"/>
        <item x="54"/>
        <item m="1" x="1110"/>
        <item m="1" x="1254"/>
        <item m="1" x="525"/>
        <item m="1" x="1265"/>
        <item x="133"/>
        <item m="1" x="1188"/>
        <item m="1" x="1207"/>
        <item m="1" x="1104"/>
        <item m="1" x="813"/>
        <item m="1" x="329"/>
        <item m="1" x="1162"/>
        <item m="1" x="1151"/>
        <item x="28"/>
        <item m="1" x="1131"/>
        <item m="1" x="1146"/>
        <item m="1" x="1235"/>
        <item m="1" x="344"/>
        <item x="73"/>
        <item m="1" x="911"/>
        <item m="1" x="859"/>
        <item m="1" x="848"/>
        <item x="161"/>
        <item x="285"/>
        <item x="31"/>
        <item x="224"/>
        <item x="293"/>
        <item m="1" x="860"/>
        <item x="165"/>
        <item x="197"/>
        <item m="1" x="316"/>
        <item m="1" x="759"/>
        <item x="246"/>
        <item m="1" x="1222"/>
        <item m="1" x="1220"/>
        <item x="80"/>
        <item m="1" x="608"/>
        <item x="259"/>
        <item m="1" x="799"/>
        <item m="1" x="374"/>
        <item x="100"/>
        <item m="1" x="460"/>
        <item x="110"/>
        <item x="75"/>
        <item m="1" x="590"/>
        <item m="1" x="1124"/>
        <item x="157"/>
        <item m="1" x="587"/>
        <item m="1" x="1198"/>
        <item m="1" x="1038"/>
        <item x="13"/>
        <item m="1" x="1259"/>
        <item m="1" x="571"/>
        <item x="72"/>
        <item x="219"/>
        <item m="1" x="1261"/>
        <item m="1" x="807"/>
        <item x="27"/>
        <item m="1" x="1174"/>
        <item x="86"/>
        <item m="1" x="658"/>
        <item m="1" x="1183"/>
        <item x="152"/>
        <item m="1" x="388"/>
        <item x="298"/>
        <item m="1" x="552"/>
        <item x="249"/>
        <item m="1" x="726"/>
        <item m="1" x="800"/>
        <item m="1" x="394"/>
        <item m="1" x="847"/>
        <item m="1" x="513"/>
        <item m="1" x="771"/>
        <item m="1" x="783"/>
        <item m="1" x="1264"/>
        <item m="1" x="852"/>
        <item m="1" x="1239"/>
        <item m="1" x="1193"/>
        <item x="282"/>
        <item m="1" x="622"/>
        <item m="1" x="549"/>
        <item x="82"/>
        <item m="1" x="1247"/>
        <item m="1" x="1140"/>
        <item m="1" x="486"/>
        <item m="1" x="1009"/>
        <item m="1" x="1246"/>
        <item m="1" x="1243"/>
        <item m="1" x="630"/>
        <item x="140"/>
        <item m="1" x="1242"/>
        <item x="271"/>
        <item m="1" x="1173"/>
        <item m="1" x="1154"/>
        <item x="254"/>
        <item m="1" x="886"/>
        <item m="1" x="1233"/>
        <item m="1" x="1249"/>
        <item m="1" x="1179"/>
        <item m="1" x="997"/>
        <item x="221"/>
        <item m="1" x="1189"/>
        <item m="1" x="430"/>
        <item m="1" x="972"/>
        <item x="179"/>
        <item x="204"/>
        <item m="1" x="699"/>
        <item x="227"/>
        <item x="149"/>
        <item x="220"/>
        <item m="1" x="896"/>
        <item m="1" x="1180"/>
        <item m="1" x="488"/>
        <item m="1" x="990"/>
        <item m="1" x="341"/>
        <item m="1" x="337"/>
        <item m="1" x="739"/>
        <item x="281"/>
        <item m="1" x="1119"/>
        <item x="107"/>
        <item m="1" x="861"/>
        <item m="1" x="936"/>
        <item m="1" x="1057"/>
        <item m="1" x="1212"/>
        <item m="1" x="609"/>
        <item x="235"/>
        <item m="1" x="461"/>
        <item m="1" x="901"/>
        <item m="1" x="715"/>
        <item m="1" x="1108"/>
        <item x="7"/>
        <item m="1" x="1206"/>
        <item x="109"/>
        <item m="1" x="1200"/>
        <item m="1" x="1068"/>
        <item m="1" x="529"/>
        <item m="1" x="808"/>
        <item m="1" x="1166"/>
        <item m="1" x="1105"/>
        <item m="1" x="338"/>
        <item m="1" x="559"/>
        <item m="1" x="1234"/>
        <item m="1" x="1178"/>
        <item m="1" x="1102"/>
        <item m="1" x="470"/>
        <item m="1" x="822"/>
        <item m="1" x="1001"/>
        <item m="1" x="1270"/>
        <item m="1" x="815"/>
        <item m="1" x="1271"/>
        <item m="1" x="499"/>
        <item x="307"/>
        <item x="139"/>
        <item x="240"/>
        <item x="209"/>
        <item x="141"/>
        <item m="1" x="893"/>
        <item m="1" x="666"/>
        <item x="292"/>
        <item m="1" x="353"/>
        <item m="1" x="786"/>
        <item m="1" x="922"/>
        <item m="1" x="1136"/>
        <item m="1" x="425"/>
        <item m="1" x="1176"/>
        <item m="1" x="317"/>
        <item x="213"/>
        <item m="1" x="1135"/>
        <item m="1" x="952"/>
        <item m="1" x="780"/>
        <item x="51"/>
        <item x="214"/>
        <item x="103"/>
        <item m="1" x="720"/>
        <item x="145"/>
        <item m="1" x="420"/>
        <item m="1" x="702"/>
        <item m="1" x="657"/>
        <item m="1" x="856"/>
        <item x="98"/>
        <item x="78"/>
        <item m="1" x="1029"/>
        <item x="274"/>
        <item m="1" x="850"/>
        <item x="59"/>
        <item m="1" x="891"/>
        <item m="1" x="814"/>
        <item x="64"/>
        <item x="90"/>
        <item m="1" x="724"/>
        <item m="1" x="663"/>
        <item m="1" x="497"/>
        <item m="1" x="1256"/>
        <item m="1" x="438"/>
        <item m="1" x="745"/>
        <item m="1" x="403"/>
        <item x="230"/>
        <item m="1" x="485"/>
        <item m="1" x="1268"/>
        <item m="1" x="1129"/>
        <item m="1" x="854"/>
        <item m="1" x="624"/>
        <item x="252"/>
        <item m="1" x="1132"/>
        <item m="1" x="1208"/>
        <item m="1" x="1120"/>
        <item m="1" x="464"/>
        <item m="1" x="1267"/>
        <item x="295"/>
        <item m="1" x="1103"/>
        <item x="200"/>
        <item x="144"/>
        <item m="1" x="661"/>
        <item x="151"/>
        <item x="18"/>
        <item x="34"/>
        <item x="236"/>
        <item m="1" x="634"/>
        <item x="147"/>
        <item m="1" x="1244"/>
        <item x="208"/>
        <item m="1" x="490"/>
        <item m="1" x="1138"/>
        <item m="1" x="1216"/>
        <item m="1" x="1100"/>
        <item m="1" x="334"/>
        <item x="45"/>
        <item m="1" x="1226"/>
        <item x="17"/>
        <item m="1" x="440"/>
        <item m="1" x="364"/>
        <item x="300"/>
        <item m="1" x="636"/>
        <item x="262"/>
        <item x="119"/>
        <item m="1" x="831"/>
        <item x="44"/>
        <item m="1" x="1149"/>
        <item x="265"/>
        <item m="1" x="1232"/>
        <item m="1" x="442"/>
        <item m="1" x="691"/>
        <item x="138"/>
        <item m="1" x="454"/>
        <item m="1" x="346"/>
        <item m="1" x="431"/>
        <item x="97"/>
        <item m="1" x="1094"/>
        <item m="1" x="1251"/>
        <item m="1" x="1165"/>
        <item m="1" x="623"/>
        <item m="1" x="917"/>
        <item m="1" x="336"/>
        <item m="1" x="725"/>
        <item m="1" x="903"/>
        <item m="1" x="1217"/>
        <item m="1" x="1199"/>
        <item m="1" x="940"/>
        <item m="1" x="610"/>
        <item m="1" x="1272"/>
        <item x="50"/>
        <item m="1" x="652"/>
        <item m="1" x="398"/>
        <item m="1" x="607"/>
        <item x="212"/>
        <item x="183"/>
        <item x="291"/>
        <item m="1" x="1141"/>
        <item m="1" x="311"/>
        <item m="1" x="1241"/>
        <item m="1" x="1079"/>
        <item m="1" x="1269"/>
        <item m="1" x="846"/>
        <item m="1" x="789"/>
        <item m="1" x="407"/>
        <item m="1" x="1115"/>
        <item m="1" x="1255"/>
        <item x="257"/>
        <item x="159"/>
        <item m="1" x="1258"/>
        <item x="22"/>
        <item x="131"/>
        <item m="1" x="553"/>
        <item x="19"/>
        <item x="277"/>
        <item x="294"/>
        <item x="66"/>
        <item m="1" x="1128"/>
        <item x="181"/>
        <item m="1" x="421"/>
        <item x="188"/>
        <item m="1" x="762"/>
        <item m="1" x="751"/>
        <item m="1" x="377"/>
        <item x="24"/>
        <item m="1" x="1143"/>
        <item m="1" x="591"/>
        <item x="245"/>
        <item m="1" x="572"/>
        <item m="1" x="366"/>
        <item m="1" x="935"/>
        <item m="1" x="878"/>
        <item x="153"/>
        <item m="1" x="1155"/>
        <item x="142"/>
        <item m="1" x="818"/>
        <item m="1" x="501"/>
        <item m="1" x="926"/>
        <item m="1" x="446"/>
        <item x="70"/>
        <item m="1" x="424"/>
        <item m="1" x="1159"/>
        <item x="198"/>
        <item m="1" x="1113"/>
        <item x="87"/>
        <item x="194"/>
        <item x="175"/>
        <item m="1" x="1168"/>
        <item m="1" x="449"/>
        <item x="11"/>
        <item m="1" x="345"/>
        <item m="1" x="1123"/>
        <item m="1" x="1224"/>
        <item m="1" x="340"/>
        <item m="1" x="1117"/>
        <item m="1" x="672"/>
        <item x="108"/>
        <item m="1" x="1114"/>
        <item m="1" x="938"/>
        <item m="1" x="521"/>
        <item m="1" x="1197"/>
        <item m="1" x="833"/>
        <item m="1" x="1192"/>
        <item m="1" x="1250"/>
        <item m="1" x="563"/>
        <item x="12"/>
        <item m="1" x="526"/>
        <item x="248"/>
        <item m="1" x="409"/>
        <item m="1" x="381"/>
        <item m="1" x="372"/>
        <item x="65"/>
        <item x="58"/>
        <item m="1" x="323"/>
        <item m="1" x="1266"/>
        <item m="1" x="933"/>
        <item m="1" x="920"/>
        <item m="1" x="468"/>
        <item m="1" x="764"/>
        <item x="62"/>
        <item m="1" x="703"/>
        <item x="185"/>
        <item m="1" x="422"/>
        <item m="1" x="659"/>
        <item m="1" x="760"/>
        <item m="1" x="869"/>
        <item m="1" x="1007"/>
        <item m="1" x="673"/>
        <item m="1" x="1214"/>
        <item m="1" x="784"/>
        <item m="1" x="954"/>
        <item m="1" x="1209"/>
        <item m="1" x="1213"/>
        <item m="1" x="484"/>
        <item m="1" x="685"/>
        <item m="1" x="1187"/>
        <item m="1" x="770"/>
        <item m="1" x="1158"/>
        <item m="1" x="1095"/>
        <item m="1" x="767"/>
        <item m="1" x="592"/>
        <item m="1" x="1127"/>
        <item m="1" x="921"/>
        <item m="1" x="700"/>
        <item x="48"/>
        <item m="1" x="506"/>
        <item m="1" x="1148"/>
        <item m="1" x="588"/>
        <item x="250"/>
        <item m="1" x="1088"/>
        <item m="1" x="1210"/>
        <item m="1" x="1171"/>
        <item m="1" x="773"/>
        <item m="1" x="613"/>
        <item m="1" x="674"/>
        <item m="1" x="428"/>
        <item x="168"/>
        <item m="1" x="617"/>
        <item m="1" x="532"/>
        <item m="1" x="675"/>
        <item m="1" x="487"/>
        <item m="1" x="913"/>
        <item m="1" x="387"/>
        <item m="1" x="462"/>
        <item m="1" x="729"/>
        <item m="1" x="731"/>
        <item m="1" x="687"/>
        <item m="1" x="1204"/>
        <item m="1" x="369"/>
        <item m="1" x="1008"/>
        <item x="5"/>
        <item x="193"/>
        <item x="67"/>
        <item m="1" x="343"/>
        <item m="1" x="392"/>
        <item m="1" x="1221"/>
        <item m="1" x="1248"/>
        <item m="1" x="775"/>
        <item m="1" x="434"/>
        <item x="256"/>
        <item m="1" x="641"/>
        <item m="1" x="558"/>
        <item x="85"/>
        <item m="1" x="504"/>
        <item m="1" x="1273"/>
        <item m="1" x="640"/>
        <item m="1" x="1237"/>
        <item m="1" x="1067"/>
        <item m="1" x="1142"/>
        <item m="1" x="1058"/>
        <item m="1" x="1106"/>
        <item x="113"/>
        <item m="1" x="330"/>
        <item m="1" x="1253"/>
        <item m="1" x="653"/>
        <item m="1" x="733"/>
        <item m="1" x="718"/>
        <item m="1" x="1240"/>
        <item m="1" x="361"/>
        <item m="1" x="734"/>
        <item x="299"/>
        <item m="1" x="498"/>
        <item m="1" x="737"/>
        <item m="1" x="801"/>
        <item m="1" x="1011"/>
        <item m="1" x="950"/>
        <item m="1" x="356"/>
        <item m="1" x="1126"/>
        <item m="1" x="1101"/>
        <item m="1" x="1150"/>
        <item m="1" x="543"/>
        <item m="1" x="489"/>
        <item x="164"/>
        <item m="1" x="533"/>
        <item m="1" x="359"/>
        <item m="1" x="1134"/>
        <item m="1" x="1274"/>
        <item x="83"/>
        <item x="46"/>
        <item m="1" x="471"/>
        <item m="1" x="981"/>
        <item x="102"/>
        <item m="1" x="315"/>
        <item m="1" x="589"/>
        <item x="122"/>
        <item m="1" x="1133"/>
        <item m="1" x="459"/>
        <item m="1" x="631"/>
        <item m="1" x="562"/>
        <item x="263"/>
        <item x="215"/>
        <item m="1" x="1225"/>
        <item m="1" x="413"/>
        <item m="1" x="1223"/>
        <item m="1" x="804"/>
        <item m="1" x="1195"/>
        <item m="1" x="1169"/>
        <item m="1" x="692"/>
        <item m="1" x="1205"/>
        <item m="1" x="1111"/>
        <item m="1" x="569"/>
        <item x="8"/>
        <item m="1" x="879"/>
        <item m="1" x="1227"/>
        <item m="1" x="469"/>
        <item m="1" x="679"/>
        <item m="1" x="1211"/>
        <item m="1" x="1196"/>
        <item m="1" x="1238"/>
        <item m="1" x="721"/>
        <item m="1" x="1032"/>
        <item x="237"/>
        <item x="275"/>
        <item m="1" x="419"/>
        <item m="1" x="629"/>
        <item m="1" x="735"/>
        <item m="1" x="380"/>
        <item x="182"/>
        <item m="1" x="535"/>
        <item x="190"/>
        <item m="1" x="1275"/>
        <item m="1" x="432"/>
        <item m="1" x="1175"/>
        <item m="1" x="508"/>
        <item m="1" x="877"/>
        <item m="1" x="1203"/>
        <item x="136"/>
        <item m="1" x="746"/>
        <item m="1" x="1228"/>
        <item m="1" x="1139"/>
        <item x="101"/>
        <item m="1" x="665"/>
        <item m="1" x="680"/>
        <item m="1" x="943"/>
        <item x="40"/>
        <item x="57"/>
        <item m="1" x="1049"/>
        <item x="288"/>
        <item x="21"/>
        <item x="266"/>
        <item m="1" x="1190"/>
        <item m="1" x="1219"/>
        <item m="1" x="585"/>
        <item m="1" x="635"/>
        <item m="1" x="794"/>
        <item x="118"/>
        <item x="91"/>
        <item x="244"/>
        <item m="1" x="322"/>
        <item m="1" x="332"/>
        <item m="1" x="809"/>
        <item x="272"/>
        <item m="1" x="1157"/>
        <item m="1" x="1156"/>
        <item m="1" x="651"/>
        <item m="1" x="1122"/>
        <item m="1" x="790"/>
        <item m="1" x="941"/>
        <item m="1" x="1018"/>
        <item x="56"/>
        <item x="114"/>
        <item x="37"/>
        <item x="10"/>
        <item x="280"/>
        <item m="1" x="778"/>
        <item m="1" x="758"/>
        <item m="1" x="757"/>
        <item m="1" x="509"/>
        <item m="1" x="396"/>
        <item m="1" x="611"/>
        <item m="1" x="417"/>
        <item m="1" x="1034"/>
        <item m="1" x="1026"/>
        <item x="229"/>
        <item x="39"/>
        <item m="1" x="370"/>
        <item m="1" x="574"/>
        <item m="1" x="928"/>
        <item m="1" x="1230"/>
        <item x="206"/>
        <item m="1" x="620"/>
        <item m="1" x="367"/>
        <item x="36"/>
        <item x="201"/>
        <item x="111"/>
        <item m="1" x="1041"/>
        <item m="1" x="1087"/>
        <item m="1" x="1229"/>
        <item x="104"/>
        <item m="1" x="475"/>
        <item m="1" x="457"/>
        <item m="1" x="583"/>
        <item x="93"/>
        <item x="130"/>
        <item x="176"/>
        <item m="1" x="1121"/>
        <item x="228"/>
        <item x="251"/>
        <item m="1" x="797"/>
        <item m="1" x="1130"/>
        <item x="55"/>
        <item m="1" x="1182"/>
        <item m="1" x="528"/>
        <item m="1" x="447"/>
        <item m="1" x="1262"/>
        <item m="1" x="1084"/>
        <item x="120"/>
        <item m="1" x="1260"/>
        <item x="96"/>
        <item x="146"/>
        <item x="74"/>
        <item m="1" x="1116"/>
        <item x="196"/>
        <item m="1" x="436"/>
        <item x="154"/>
        <item x="223"/>
        <item m="1" x="1109"/>
        <item x="169"/>
        <item x="218"/>
        <item x="16"/>
        <item m="1" x="1112"/>
        <item x="156"/>
        <item m="1" x="606"/>
        <item x="243"/>
        <item x="29"/>
        <item m="1" x="811"/>
        <item x="89"/>
        <item x="69"/>
        <item m="1" x="650"/>
        <item m="1" x="534"/>
        <item m="1" x="314"/>
        <item x="126"/>
        <item m="1" x="1170"/>
        <item x="47"/>
        <item m="1" x="1072"/>
        <item x="234"/>
        <item x="195"/>
        <item m="1" x="443"/>
        <item m="1" x="382"/>
        <item m="1" x="719"/>
        <item m="1" x="416"/>
        <item m="1" x="1161"/>
        <item x="63"/>
        <item x="20"/>
        <item m="1" x="1215"/>
        <item m="1" x="1186"/>
        <item m="1" x="1202"/>
        <item m="1" x="958"/>
        <item m="1" x="1201"/>
        <item m="1" x="677"/>
        <item m="1" x="612"/>
        <item x="9"/>
        <item x="258"/>
        <item x="14"/>
        <item m="1" x="870"/>
        <item m="1" x="1145"/>
        <item x="287"/>
        <item m="1" x="373"/>
        <item x="26"/>
        <item m="1" x="1147"/>
        <item m="1" x="1263"/>
        <item m="1" x="1107"/>
        <item m="1" x="1231"/>
        <item m="1" x="863"/>
        <item m="1" x="812"/>
        <item m="1" x="1160"/>
        <item m="1" x="838"/>
        <item x="167"/>
        <item m="1" x="324"/>
        <item m="1" x="1181"/>
        <item m="1" x="1191"/>
        <item m="1" x="1125"/>
        <item m="1" x="522"/>
        <item x="112"/>
        <item m="1" x="360"/>
        <item x="132"/>
        <item x="121"/>
        <item m="1" x="1245"/>
        <item x="43"/>
        <item x="166"/>
        <item x="95"/>
        <item m="1" x="1194"/>
        <item m="1" x="1172"/>
        <item m="1" x="1152"/>
        <item m="1" x="1118"/>
        <item m="1" x="825"/>
        <item m="1" x="1137"/>
        <item m="1" x="1153"/>
        <item m="1" x="433"/>
        <item x="92"/>
        <item m="1" x="325"/>
        <item x="42"/>
        <item x="105"/>
        <item m="1" x="1276"/>
        <item m="1" x="568"/>
        <item m="1" x="1077"/>
        <item m="1" x="1097"/>
        <item m="1" x="1098"/>
        <item m="1" x="1054"/>
        <item m="1" x="664"/>
        <item m="1" x="971"/>
        <item m="1" x="662"/>
        <item m="1" x="837"/>
        <item m="1" x="1099"/>
        <item x="301"/>
        <item m="1" x="1093"/>
        <item x="222"/>
        <item m="1" x="1043"/>
        <item m="1" x="1083"/>
        <item m="1" x="934"/>
        <item m="1" x="646"/>
        <item m="1" x="586"/>
        <item m="1" x="1092"/>
        <item m="1" x="507"/>
        <item m="1" x="1031"/>
        <item m="1" x="668"/>
        <item m="1" x="862"/>
        <item m="1" x="740"/>
        <item m="1" x="1076"/>
        <item m="1" x="1089"/>
        <item m="1" x="363"/>
        <item m="1" x="1090"/>
        <item m="1" x="1091"/>
        <item x="129"/>
        <item x="232"/>
        <item m="1" x="566"/>
        <item m="1" x="1066"/>
        <item m="1" x="458"/>
        <item m="1" x="1069"/>
        <item x="77"/>
        <item m="1" x="1070"/>
        <item m="1" x="1071"/>
        <item x="260"/>
        <item x="160"/>
        <item x="3"/>
        <item m="1" x="1073"/>
        <item m="1" x="1074"/>
        <item m="1" x="1075"/>
        <item x="4"/>
        <item m="1" x="354"/>
        <item m="1" x="1078"/>
        <item m="1" x="946"/>
        <item m="1" x="806"/>
        <item m="1" x="593"/>
        <item m="1" x="1080"/>
        <item m="1" x="395"/>
        <item m="1" x="1081"/>
        <item m="1" x="1082"/>
        <item m="1" x="614"/>
        <item m="1" x="868"/>
        <item m="1" x="1085"/>
        <item x="71"/>
        <item m="1" x="1055"/>
        <item m="1" x="792"/>
        <item m="1" x="1056"/>
        <item m="1" x="992"/>
        <item x="61"/>
        <item x="264"/>
        <item m="1" x="1059"/>
        <item m="1" x="1060"/>
        <item m="1" x="1061"/>
        <item m="1" x="1062"/>
        <item m="1" x="1063"/>
        <item m="1" x="1064"/>
        <item m="1" x="576"/>
        <item m="1" x="1065"/>
        <item m="1" x="1025"/>
        <item m="1" x="519"/>
        <item m="1" x="494"/>
        <item m="1" x="1027"/>
        <item m="1" x="371"/>
        <item m="1" x="1019"/>
        <item m="1" x="1028"/>
        <item m="1" x="816"/>
        <item m="1" x="389"/>
        <item m="1" x="597"/>
        <item m="1" x="1013"/>
        <item m="1" x="999"/>
        <item m="1" x="1030"/>
        <item m="1" x="379"/>
        <item m="1" x="531"/>
        <item m="1" x="1033"/>
        <item m="1" x="523"/>
        <item m="1" x="492"/>
        <item m="1" x="645"/>
        <item m="1" x="544"/>
        <item m="1" x="1024"/>
        <item m="1" x="765"/>
        <item m="1" x="1035"/>
        <item x="305"/>
        <item m="1" x="1036"/>
        <item m="1" x="1037"/>
        <item x="192"/>
        <item m="1" x="1039"/>
        <item m="1" x="1040"/>
        <item m="1" x="1042"/>
        <item m="1" x="826"/>
        <item m="1" x="581"/>
        <item m="1" x="527"/>
        <item m="1" x="1044"/>
        <item m="1" x="1045"/>
        <item m="1" x="1046"/>
        <item m="1" x="1047"/>
        <item m="1" x="736"/>
        <item m="1" x="1048"/>
        <item m="1" x="1050"/>
        <item m="1" x="1051"/>
        <item m="1" x="397"/>
        <item m="1" x="1052"/>
        <item m="1" x="1053"/>
        <item m="1" x="749"/>
        <item m="1" x="638"/>
        <item m="1" x="986"/>
        <item m="1" x="987"/>
        <item m="1" x="493"/>
        <item m="1" x="970"/>
        <item m="1" x="988"/>
        <item m="1" x="989"/>
        <item m="1" x="983"/>
        <item m="1" x="991"/>
        <item m="1" x="401"/>
        <item m="1" x="695"/>
        <item m="1" x="993"/>
        <item m="1" x="994"/>
        <item m="1" x="866"/>
        <item m="1" x="995"/>
        <item m="1" x="996"/>
        <item m="1" x="998"/>
        <item m="1" x="491"/>
        <item m="1" x="1000"/>
        <item m="1" x="452"/>
        <item m="1" x="478"/>
        <item x="207"/>
        <item m="1" x="1002"/>
        <item m="1" x="1003"/>
        <item m="1" x="1004"/>
        <item m="1" x="964"/>
        <item m="1" x="791"/>
        <item m="1" x="1005"/>
        <item m="1" x="1006"/>
        <item m="1" x="472"/>
        <item m="1" x="1010"/>
        <item x="284"/>
        <item m="1" x="393"/>
        <item m="1" x="512"/>
        <item m="1" x="980"/>
        <item m="1" x="1012"/>
        <item x="30"/>
        <item x="180"/>
        <item x="189"/>
        <item m="1" x="1014"/>
        <item m="1" x="925"/>
        <item m="1" x="1015"/>
        <item m="1" x="1016"/>
        <item m="1" x="1017"/>
        <item m="1" x="1020"/>
        <item m="1" x="1021"/>
        <item m="1" x="1022"/>
        <item m="1" x="885"/>
        <item m="1" x="1023"/>
        <item m="1" x="376"/>
        <item m="1" x="564"/>
        <item m="1" x="959"/>
        <item m="1" x="599"/>
        <item x="216"/>
        <item m="1" x="949"/>
        <item m="1" x="947"/>
        <item m="1" x="924"/>
        <item m="1" x="441"/>
        <item m="1" x="960"/>
        <item m="1" x="962"/>
        <item m="1" x="963"/>
        <item m="1" x="932"/>
        <item x="134"/>
        <item m="1" x="965"/>
        <item m="1" x="894"/>
        <item m="1" x="966"/>
        <item m="1" x="967"/>
        <item m="1" x="968"/>
        <item m="1" x="918"/>
        <item m="1" x="503"/>
        <item x="261"/>
        <item m="1" x="969"/>
        <item m="1" x="577"/>
        <item m="1" x="973"/>
        <item m="1" x="450"/>
        <item m="1" x="435"/>
        <item m="1" x="974"/>
        <item m="1" x="975"/>
        <item m="1" x="694"/>
        <item m="1" x="976"/>
        <item x="137"/>
        <item m="1" x="445"/>
        <item x="297"/>
        <item m="1" x="977"/>
        <item m="1" x="978"/>
        <item m="1" x="979"/>
        <item m="1" x="704"/>
        <item m="1" x="982"/>
        <item m="1" x="732"/>
        <item m="1" x="655"/>
        <item m="1" x="511"/>
        <item m="1" x="984"/>
        <item m="1" x="985"/>
        <item x="33"/>
        <item m="1" x="919"/>
        <item m="1" x="618"/>
        <item m="1" x="580"/>
        <item m="1" x="881"/>
        <item m="1" x="350"/>
        <item m="1" x="900"/>
        <item m="1" x="319"/>
        <item x="273"/>
        <item m="1" x="937"/>
        <item m="1" x="333"/>
        <item m="1" x="939"/>
        <item x="253"/>
        <item x="15"/>
        <item m="1" x="944"/>
        <item m="1" x="945"/>
        <item x="186"/>
        <item m="1" x="832"/>
        <item m="1" x="948"/>
        <item m="1" x="908"/>
        <item m="1" x="313"/>
        <item m="1" x="951"/>
        <item m="1" x="853"/>
        <item m="1" x="955"/>
        <item m="1" x="956"/>
        <item m="1" x="957"/>
        <item m="1" x="310"/>
        <item m="1" x="927"/>
        <item m="1" x="810"/>
        <item m="1" x="556"/>
        <item m="1" x="929"/>
        <item m="1" x="930"/>
        <item m="1" x="517"/>
        <item m="1" x="362"/>
        <item m="1" x="931"/>
        <item m="1" x="916"/>
        <item m="1" x="473"/>
        <item x="184"/>
        <item m="1" x="923"/>
        <item m="1" x="895"/>
        <item x="88"/>
        <item m="1" x="537"/>
        <item m="1" x="510"/>
        <item x="116"/>
        <item m="1" x="897"/>
        <item m="1" x="898"/>
        <item m="1" x="899"/>
        <item m="1" x="890"/>
        <item x="135"/>
        <item m="1" x="902"/>
        <item m="1" x="335"/>
        <item m="1" x="754"/>
        <item m="1" x="904"/>
        <item m="1" x="905"/>
        <item m="1" x="906"/>
        <item m="1" x="907"/>
        <item m="1" x="892"/>
        <item m="1" x="909"/>
        <item x="241"/>
        <item m="1" x="910"/>
        <item m="1" x="912"/>
        <item m="1" x="836"/>
        <item m="1" x="914"/>
        <item m="1" x="637"/>
        <item m="1" x="839"/>
        <item m="1" x="871"/>
        <item m="1" x="595"/>
        <item m="1" x="476"/>
        <item x="226"/>
        <item m="1" x="872"/>
        <item m="1" x="774"/>
        <item m="1" x="873"/>
        <item m="1" x="874"/>
        <item m="1" x="875"/>
        <item m="1" x="876"/>
        <item x="155"/>
        <item x="76"/>
        <item m="1" x="880"/>
        <item m="1" x="625"/>
        <item m="1" x="483"/>
        <item m="1" x="351"/>
        <item m="1" x="711"/>
        <item m="1" x="882"/>
        <item x="210"/>
        <item m="1" x="883"/>
        <item m="1" x="884"/>
        <item m="1" x="887"/>
        <item m="1" x="888"/>
        <item m="1" x="889"/>
        <item m="1" x="857"/>
        <item m="1" x="768"/>
        <item x="242"/>
        <item m="1" x="785"/>
        <item m="1" x="840"/>
        <item m="1" x="841"/>
        <item m="1" x="727"/>
        <item m="1" x="842"/>
        <item m="1" x="843"/>
        <item m="1" x="844"/>
        <item m="1" x="383"/>
        <item m="1" x="690"/>
        <item m="1" x="845"/>
        <item m="1" x="766"/>
        <item m="1" x="834"/>
        <item m="1" x="849"/>
        <item m="1" x="328"/>
        <item m="1" x="705"/>
        <item m="1" x="851"/>
        <item m="1" x="855"/>
        <item m="1" x="858"/>
        <item x="302"/>
        <item m="1" x="829"/>
        <item m="1" x="802"/>
        <item m="1" x="357"/>
        <item x="170"/>
        <item m="1" x="502"/>
        <item m="1" x="864"/>
        <item m="1" x="756"/>
        <item m="1" x="865"/>
        <item m="1" x="867"/>
        <item m="1" x="439"/>
        <item m="1" x="748"/>
        <item m="1" x="594"/>
        <item m="1" x="803"/>
        <item m="1" x="805"/>
        <item x="172"/>
        <item m="1" x="709"/>
        <item m="1" x="706"/>
        <item m="1" x="708"/>
        <item m="1" x="582"/>
        <item m="1" x="747"/>
        <item m="1" x="817"/>
        <item m="1" x="819"/>
        <item m="1" x="820"/>
        <item m="1" x="821"/>
        <item m="1" x="823"/>
        <item x="35"/>
        <item m="1" x="824"/>
        <item x="247"/>
        <item m="1" x="384"/>
        <item m="1" x="827"/>
        <item m="1" x="828"/>
        <item m="1" x="830"/>
        <item m="1" x="714"/>
        <item m="1" x="550"/>
        <item x="283"/>
        <item m="1" x="835"/>
        <item m="1" x="755"/>
        <item x="123"/>
        <item m="1" x="750"/>
        <item m="1" x="481"/>
        <item m="1" x="752"/>
        <item m="1" x="753"/>
        <item m="1" x="560"/>
        <item m="1" x="761"/>
        <item m="1" x="763"/>
        <item x="148"/>
        <item m="1" x="769"/>
        <item m="1" x="772"/>
        <item m="1" x="776"/>
        <item m="1" x="777"/>
        <item m="1" x="495"/>
        <item m="1" x="779"/>
        <item m="1" x="716"/>
        <item m="1" x="598"/>
        <item m="1" x="781"/>
        <item x="81"/>
        <item m="1" x="782"/>
        <item m="1" x="787"/>
        <item m="1" x="788"/>
        <item x="187"/>
        <item m="1" x="793"/>
        <item m="1" x="795"/>
        <item m="1" x="710"/>
        <item m="1" x="669"/>
        <item m="1" x="712"/>
        <item m="1" x="515"/>
        <item m="1" x="713"/>
        <item m="1" x="545"/>
        <item m="1" x="717"/>
        <item x="203"/>
        <item m="1" x="684"/>
        <item m="1" x="722"/>
        <item m="1" x="567"/>
        <item m="1" x="728"/>
        <item m="1" x="730"/>
        <item m="1" x="707"/>
        <item m="1" x="738"/>
        <item m="1" x="741"/>
        <item m="1" x="742"/>
        <item m="1" x="743"/>
        <item m="1" x="744"/>
        <item m="1" x="648"/>
        <item m="1" x="649"/>
        <item x="255"/>
        <item m="1" x="654"/>
        <item m="1" x="644"/>
        <item m="1" x="660"/>
        <item m="1" x="667"/>
        <item m="1" x="670"/>
        <item m="1" x="453"/>
        <item m="1" x="520"/>
        <item x="52"/>
        <item m="1" x="451"/>
        <item m="1" x="676"/>
        <item m="1" x="603"/>
        <item m="1" x="678"/>
        <item m="1" x="619"/>
        <item m="1" x="683"/>
        <item m="1" x="686"/>
        <item m="1" x="688"/>
        <item m="1" x="689"/>
        <item m="1" x="693"/>
        <item m="1" x="697"/>
        <item m="1" x="698"/>
        <item m="1" x="500"/>
        <item m="1" x="701"/>
        <item m="1" x="615"/>
        <item m="1" x="477"/>
        <item m="1" x="616"/>
        <item x="38"/>
        <item m="1" x="621"/>
        <item m="1" x="626"/>
        <item m="1" x="627"/>
        <item m="1" x="628"/>
        <item m="1" x="632"/>
        <item m="1" x="633"/>
        <item x="84"/>
        <item x="117"/>
        <item m="1" x="639"/>
        <item m="1" x="642"/>
        <item m="1" x="605"/>
        <item m="1" x="643"/>
        <item x="217"/>
        <item m="1" x="408"/>
        <item m="1" x="647"/>
        <item m="1" x="539"/>
        <item m="1" x="444"/>
        <item m="1" x="540"/>
        <item m="1" x="546"/>
        <item m="1" x="547"/>
        <item m="1" x="551"/>
        <item m="1" x="554"/>
        <item m="1" x="555"/>
        <item m="1" x="530"/>
        <item x="238"/>
        <item m="1" x="557"/>
        <item m="1" x="561"/>
        <item m="1" x="565"/>
        <item m="1" x="570"/>
        <item m="1" x="573"/>
        <item m="1" x="402"/>
        <item m="1" x="575"/>
        <item m="1" x="578"/>
        <item m="1" x="579"/>
        <item m="1" x="596"/>
        <item m="1" x="600"/>
        <item m="1" x="601"/>
        <item m="1" x="602"/>
        <item x="173"/>
        <item m="1" x="604"/>
        <item m="1" x="352"/>
        <item m="1" x="448"/>
        <item m="1" x="349"/>
        <item x="202"/>
        <item m="1" x="455"/>
        <item m="1" x="456"/>
        <item m="1" x="465"/>
        <item m="1" x="466"/>
        <item m="1" x="467"/>
        <item m="1" x="474"/>
        <item m="1" x="429"/>
        <item m="1" x="479"/>
        <item m="1" x="480"/>
        <item m="1" x="482"/>
        <item m="1" x="318"/>
        <item m="1" x="426"/>
        <item m="1" x="496"/>
        <item x="290"/>
        <item m="1" x="505"/>
        <item x="163"/>
        <item x="115"/>
        <item m="1" x="514"/>
        <item m="1" x="516"/>
        <item m="1" x="518"/>
        <item x="6"/>
        <item m="1" x="524"/>
        <item m="1" x="538"/>
        <item m="1" x="386"/>
        <item m="1" x="391"/>
        <item m="1" x="399"/>
        <item m="1" x="400"/>
        <item m="1" x="404"/>
        <item m="1" x="405"/>
        <item m="1" x="406"/>
        <item x="177"/>
        <item m="1" x="410"/>
        <item m="1" x="411"/>
        <item m="1" x="412"/>
        <item m="1" x="414"/>
        <item m="1" x="415"/>
        <item m="1" x="418"/>
        <item m="1" x="427"/>
        <item m="1" x="437"/>
        <item x="211"/>
        <item x="278"/>
        <item m="1" x="308"/>
        <item m="1" x="309"/>
        <item m="1" x="312"/>
        <item m="1" x="320"/>
        <item m="1" x="321"/>
        <item m="1" x="326"/>
        <item m="1" x="327"/>
        <item m="1" x="331"/>
        <item m="1" x="339"/>
        <item m="1" x="342"/>
        <item m="1" x="348"/>
        <item m="1" x="355"/>
        <item m="1" x="358"/>
        <item m="1" x="368"/>
        <item m="1" x="375"/>
        <item m="1" x="378"/>
        <item x="279"/>
        <item x="286"/>
        <item x="289"/>
        <item x="296"/>
        <item x="306"/>
        <item x="225"/>
        <item x="231"/>
        <item x="233"/>
        <item x="41"/>
        <item x="239"/>
        <item x="269"/>
        <item x="0"/>
        <item x="49"/>
        <item x="53"/>
        <item x="60"/>
        <item x="79"/>
        <item x="94"/>
        <item x="106"/>
        <item x="128"/>
        <item x="143"/>
        <item x="150"/>
        <item x="158"/>
        <item x="162"/>
        <item x="171"/>
        <item x="199"/>
        <item x="205"/>
      </items>
    </pivotField>
    <pivotField showAll="0" defaultSubtotal="0"/>
    <pivotField axis="axisCol" showAll="0" defaultSubtotal="0">
      <items count="12">
        <item h="1" x="1"/>
        <item h="1" x="0"/>
        <item h="1" m="1" x="11"/>
        <item h="1" m="1" x="10"/>
        <item h="1" m="1" x="9"/>
        <item h="1" m="1" x="8"/>
        <item h="1" m="1" x="7"/>
        <item h="1" m="1" x="6"/>
        <item h="1" m="1" x="5"/>
        <item h="1" m="1" x="4"/>
        <item m="1" x="3"/>
        <item h="1" m="1" x="2"/>
      </items>
    </pivotField>
    <pivotField showAll="0" defaultSubtotal="0"/>
    <pivotField showAll="0" defaultSubtotal="0"/>
    <pivotField showAll="0" defaultSubtotal="0"/>
    <pivotField showAll="0" defaultSubtotal="0"/>
    <pivotField axis="axisPage" multipleItemSelectionAllowed="1" showAll="0" defaultSubtotal="0">
      <items count="7">
        <item h="1" x="0"/>
        <item x="2"/>
        <item h="1" x="1"/>
        <item h="1" x="4"/>
        <item h="1" m="1" x="5"/>
        <item m="1" x="6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dataField="1" dragToRow="0" dragToCol="0" dragToPage="0" showAll="0" defaultSubtotal="0"/>
    <pivotField subtotalTop="0" dragToRow="0" dragToCol="0" dragToPage="0" showAll="0" defaultSubtotal="0"/>
  </pivotFields>
  <rowFields count="2">
    <field x="0"/>
    <field x="1"/>
  </rowFields>
  <rowItems count="1">
    <i t="grand">
      <x/>
    </i>
  </rowItems>
  <colFields count="2">
    <field x="3"/>
    <field x="-2"/>
  </colFields>
  <pageFields count="1">
    <pageField fld="8" hier="-1"/>
  </pageFields>
  <dataFields count="2">
    <dataField name="Sum of SzumElad" fld="18" baseField="0" baseItem="0" numFmtId="3"/>
    <dataField name="Sum of Árrés" fld="2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B41C38-F32A-4CF9-9974-62486FB9378E}" name="Table1" displayName="Table1" ref="A1:AA2747" totalsRowCount="1" headerRowDxfId="122" dataDxfId="120" headerRowBorderDxfId="121" tableBorderDxfId="119" totalsRowBorderDxfId="118">
  <autoFilter ref="A1:AA2746" xr:uid="{2BB41C38-F32A-4CF9-9974-62486FB9378E}"/>
  <tableColumns count="27">
    <tableColumn id="1" xr3:uid="{14413BCF-1BE5-41FF-937B-B16719553241}" name="Szla" dataDxfId="117" totalsRowDxfId="116"/>
    <tableColumn id="2" xr3:uid="{732B81C6-1119-42F5-BF72-7A478F4D64D7}" name="Vevő" dataDxfId="115" totalsRowDxfId="114"/>
    <tableColumn id="3" xr3:uid="{6E2CAB16-671B-4033-94DE-D78BB88190EB}" name="Dátum" dataDxfId="113" totalsRowDxfId="112"/>
    <tableColumn id="4" xr3:uid="{20B76CA2-A323-485C-BCE9-7A74EE6FBBD3}" name="Kelt_hó" dataDxfId="111" totalsRowDxfId="110"/>
    <tableColumn id="5" xr3:uid="{565AF261-5434-4816-BF1B-9671887CD627}" name="Teljesítés" dataDxfId="109" totalsRowDxfId="108"/>
    <tableColumn id="6" xr3:uid="{85D841E9-D489-446C-B161-E770056F8AD5}" name="Telj_hó" dataDxfId="107" totalsRowDxfId="106"/>
    <tableColumn id="7" xr3:uid="{B43F6563-3F92-4B12-A21D-D1B5F38291A8}" name="Cikk" dataDxfId="105" totalsRowDxfId="104"/>
    <tableColumn id="8" xr3:uid="{6FAC9259-10DD-4B28-B820-6C6A1E290EA2}" name="Termékkör" dataDxfId="103" totalsRowDxfId="102"/>
    <tableColumn id="9" xr3:uid="{DAC14454-C467-4C88-8DAA-9BA3B662BF13}" name="Termékfajta" dataDxfId="101" totalsRowDxfId="100"/>
    <tableColumn id="10" xr3:uid="{BFAE13C7-FC21-483E-9972-678C28A867B9}" name="Megnevezés" dataDxfId="99" totalsRowDxfId="98"/>
    <tableColumn id="11" xr3:uid="{B408216D-6B19-4042-8C61-F8E9088C25A5}" name="Darab" dataDxfId="97" totalsRowDxfId="96"/>
    <tableColumn id="12" xr3:uid="{0E1BBF18-3024-4739-BF88-F52B59FBA8B8}" name="Beker" dataDxfId="95" totalsRowDxfId="94"/>
    <tableColumn id="13" xr3:uid="{FE099B8A-F8F5-4BF5-9CB2-C44471D59EB9}" name="SzumBeker" dataDxfId="93" totalsRowDxfId="92"/>
    <tableColumn id="14" xr3:uid="{88B96E97-2FCD-4C32-AA3D-320BE959644D}" name="KülföldiÁr" dataDxfId="91" totalsRowDxfId="90"/>
    <tableColumn id="15" xr3:uid="{F2E50DA3-689E-4A20-A4BB-FA175B2283D7}" name="Pénznem" dataDxfId="89" totalsRowDxfId="88"/>
    <tableColumn id="16" xr3:uid="{8F12D6BC-83E5-4DEF-B180-7DF3E8B212C4}" name="Árfolyam" dataDxfId="87" totalsRowDxfId="86"/>
    <tableColumn id="17" xr3:uid="{686FB3D7-54CC-4FF4-A004-36A24395A073}" name="Listaár" dataDxfId="85" totalsRowDxfId="84"/>
    <tableColumn id="18" xr3:uid="{895B0499-5B5A-4D3E-BDCB-F492241208F5}" name="Elad" dataDxfId="83" totalsRowDxfId="82"/>
    <tableColumn id="19" xr3:uid="{B6C61DCB-9AD8-4526-9FED-84A0DA6EC356}" name="SzumElad" totalsRowFunction="sum" dataDxfId="81" totalsRowDxfId="80"/>
    <tableColumn id="20" xr3:uid="{F982BAE8-B7A5-46E9-B215-0786258D9BFC}" name="Jut_%" dataDxfId="79" totalsRowDxfId="78"/>
    <tableColumn id="21" xr3:uid="{57AD337A-4434-439F-BD79-EAEFB3A64B2E}" name="Jut" dataDxfId="77" totalsRowDxfId="76"/>
    <tableColumn id="22" xr3:uid="{2BBD6F93-7AD6-454C-9686-CABEE4ECCF9E}" name="ÜK" dataDxfId="75" totalsRowDxfId="74"/>
    <tableColumn id="23" xr3:uid="{8250B656-DF8A-423D-8655-E14AC4E75426}" name="Rés" dataDxfId="73" totalsRowDxfId="72"/>
    <tableColumn id="27" xr3:uid="{CC81A222-472C-4548-92A7-6763D8053377}" name="Befolyt" dataDxfId="71" totalsRowDxfId="70"/>
    <tableColumn id="26" xr3:uid="{8C84CE0B-2B19-4CB5-A1B6-BB35C66A4EF0}" name="Column1" dataDxfId="69" totalsRowDxfId="68"/>
    <tableColumn id="24" xr3:uid="{CF897289-48CC-4275-8A5D-746D3450C4F9}" name="Befolyt2" dataDxfId="67" totalsRowDxfId="66">
      <calculatedColumnFormula>IF(Y2&lt;&gt;"",Y2,IF(Table1[[#This Row],[Befolyt]]="i",1,""))</calculatedColumnFormula>
    </tableColumn>
    <tableColumn id="28" xr3:uid="{9DE93ECA-8A7B-4500-893F-D6A4503D25AB}" name="KÜlföldEUR" dataDxfId="65" totalsRowDxfId="64">
      <calculatedColumnFormula>Table1[[#This Row],[KülföldiÁr]]*Table1[[#This Row],[Darab]]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B137CF-83CE-48E4-8DCD-0C34898D50E4}" name="Table2" displayName="Table2" ref="A1:J10001" totalsRowCount="1">
  <autoFilter ref="A1:J10000" xr:uid="{20B137CF-83CE-48E4-8DCD-0C34898D50E4}">
    <filterColumn colId="1">
      <filters>
        <filter val="Bálint Miklós"/>
      </filters>
    </filterColumn>
    <filterColumn colId="3">
      <filters>
        <filter val="1"/>
      </filters>
    </filterColumn>
  </autoFilter>
  <tableColumns count="10">
    <tableColumn id="1" xr3:uid="{978FECE6-300D-458A-A618-E1DB7FEA311F}" name="Befolyt" dataDxfId="63" totalsRowDxfId="62">
      <calculatedColumnFormula>Table1[[#This Row],[Befolyt]]</calculatedColumnFormula>
    </tableColumn>
    <tableColumn id="2" xr3:uid="{7810785C-202F-42D3-9844-045F5410A525}" name="ÜK">
      <calculatedColumnFormula>Table1[[#This Row],[ÜK]]</calculatedColumnFormula>
    </tableColumn>
    <tableColumn id="3" xr3:uid="{5AC70598-B770-4F11-BA55-8FF5C55B1978}" name="Szlasz." dataDxfId="61" totalsRowDxfId="60">
      <calculatedColumnFormula>Table1[[#This Row],[Szla]]</calculatedColumnFormula>
    </tableColumn>
    <tableColumn id="4" xr3:uid="{20750464-6708-4F67-BDEF-158D548B3363}" name="HÓ" dataDxfId="59" totalsRowDxfId="58">
      <calculatedColumnFormula>Table1[[#This Row],[Kelt_hó]]</calculatedColumnFormula>
    </tableColumn>
    <tableColumn id="5" xr3:uid="{37A89AD6-8F4C-48C5-AFDD-A41B33CF3EFA}" name="Vnév">
      <calculatedColumnFormula>Table1[[#This Row],[Vevő]]</calculatedColumnFormula>
    </tableColumn>
    <tableColumn id="6" xr3:uid="{22DFCC87-9E98-49E9-9DF6-C21E40664D3E}" name="TKÖRÖK">
      <calculatedColumnFormula>Table1[[#This Row],[Termékkör]]</calculatedColumnFormula>
    </tableColumn>
    <tableColumn id="7" xr3:uid="{CD9BBF2C-D071-47EC-987B-E3561F0C2664}" name="FIZET" totalsRowFunction="sum" dataDxfId="57" totalsRowDxfId="56">
      <calculatedColumnFormula>Table1[[#This Row],[SzumElad]]</calculatedColumnFormula>
    </tableColumn>
    <tableColumn id="8" xr3:uid="{6F2A5FCF-F7AA-4F88-A47B-1C1B3D0E1332}" name="JUT_%" dataDxfId="55" totalsRowDxfId="54">
      <calculatedColumnFormula>Table1[[#This Row],[Jut_%]]</calculatedColumnFormula>
    </tableColumn>
    <tableColumn id="9" xr3:uid="{1D664E37-2786-4B3C-AB49-DE46524BCD39}" name="JUT" totalsRowFunction="sum" dataDxfId="53" totalsRowDxfId="52">
      <calculatedColumnFormula>Table1[[#This Row],[Jut]]</calculatedColumnFormula>
    </tableColumn>
    <tableColumn id="10" xr3:uid="{9124EF50-D2B9-4935-9117-CAC1864E1E19}" name="JUT_fiz" dataDxfId="51" totalsRowDxfId="50">
      <calculatedColumnFormula>Table1[[#This Row],[Column1]]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4B9C-8F7D-4874-89AB-EC443B849606}">
  <dimension ref="A1:AA2747"/>
  <sheetViews>
    <sheetView topLeftCell="L1" workbookViewId="0">
      <selection activeCell="U10" sqref="U9:U10"/>
    </sheetView>
  </sheetViews>
  <sheetFormatPr defaultRowHeight="14.4" x14ac:dyDescent="0.3"/>
  <cols>
    <col min="1" max="1" width="9.6640625" bestFit="1" customWidth="1"/>
    <col min="2" max="2" width="18.33203125" customWidth="1"/>
    <col min="3" max="3" width="10.109375" bestFit="1" customWidth="1"/>
    <col min="4" max="4" width="9" customWidth="1"/>
    <col min="5" max="5" width="10.88671875" customWidth="1"/>
    <col min="8" max="8" width="20.6640625" customWidth="1"/>
    <col min="9" max="9" width="13.33203125" bestFit="1" customWidth="1"/>
    <col min="10" max="10" width="21.6640625" customWidth="1"/>
    <col min="12" max="12" width="11.88671875" bestFit="1" customWidth="1"/>
    <col min="13" max="13" width="12.33203125" customWidth="1"/>
    <col min="14" max="14" width="9.33203125" customWidth="1"/>
    <col min="15" max="15" width="6.88671875" customWidth="1"/>
    <col min="16" max="16" width="8.6640625" customWidth="1"/>
    <col min="17" max="17" width="12.33203125" bestFit="1" customWidth="1"/>
    <col min="18" max="18" width="12.88671875" bestFit="1" customWidth="1"/>
    <col min="19" max="19" width="13.33203125" bestFit="1" customWidth="1"/>
    <col min="21" max="21" width="11.33203125" bestFit="1" customWidth="1"/>
    <col min="23" max="23" width="12.88671875" bestFit="1" customWidth="1"/>
    <col min="26" max="26" width="8.88671875" customWidth="1"/>
    <col min="27" max="27" width="1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7" t="s">
        <v>11</v>
      </c>
      <c r="M1" s="7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1760</v>
      </c>
      <c r="B2" t="s">
        <v>1761</v>
      </c>
      <c r="C2" s="126">
        <v>46080</v>
      </c>
      <c r="D2" s="6">
        <v>2</v>
      </c>
      <c r="E2" s="126">
        <v>46080</v>
      </c>
      <c r="F2" s="6">
        <v>2</v>
      </c>
      <c r="G2" t="s">
        <v>1762</v>
      </c>
      <c r="H2" t="s">
        <v>51</v>
      </c>
      <c r="I2" t="s">
        <v>28</v>
      </c>
      <c r="J2" t="s">
        <v>1763</v>
      </c>
      <c r="K2">
        <v>10</v>
      </c>
      <c r="L2" s="7">
        <v>262.19</v>
      </c>
      <c r="M2" s="7">
        <v>2621.9</v>
      </c>
      <c r="N2">
        <v>0</v>
      </c>
      <c r="O2" t="s">
        <v>29</v>
      </c>
      <c r="P2">
        <v>0</v>
      </c>
      <c r="Q2" s="7">
        <v>870</v>
      </c>
      <c r="R2" s="7">
        <v>970</v>
      </c>
      <c r="S2" s="7">
        <v>9700</v>
      </c>
      <c r="T2" s="7">
        <v>13.09</v>
      </c>
      <c r="U2" s="7">
        <v>1269.73</v>
      </c>
      <c r="V2" t="s">
        <v>30</v>
      </c>
      <c r="W2" s="7">
        <v>7078.1</v>
      </c>
      <c r="X2" s="2" t="s">
        <v>31</v>
      </c>
      <c r="Y2" s="200"/>
      <c r="Z2" s="201" t="str">
        <f>IF(Y2&lt;&gt;"",Y2,IF(Table1[[#This Row],[Befolyt]]="i",1,""))</f>
        <v/>
      </c>
      <c r="AA2" s="98">
        <f>Table1[[#This Row],[KülföldiÁr]]*Table1[[#This Row],[Darab]]</f>
        <v>0</v>
      </c>
    </row>
    <row r="3" spans="1:27" x14ac:dyDescent="0.3">
      <c r="A3" t="s">
        <v>1760</v>
      </c>
      <c r="B3" t="s">
        <v>1761</v>
      </c>
      <c r="C3" s="126">
        <v>46080</v>
      </c>
      <c r="D3" s="6">
        <v>2</v>
      </c>
      <c r="E3" s="126">
        <v>46080</v>
      </c>
      <c r="F3" s="6">
        <v>2</v>
      </c>
      <c r="G3" t="s">
        <v>1764</v>
      </c>
      <c r="H3" t="s">
        <v>51</v>
      </c>
      <c r="I3" t="s">
        <v>28</v>
      </c>
      <c r="J3" t="s">
        <v>1765</v>
      </c>
      <c r="K3">
        <v>10</v>
      </c>
      <c r="L3" s="7">
        <v>262.19</v>
      </c>
      <c r="M3" s="7">
        <v>2621.9</v>
      </c>
      <c r="N3">
        <v>0</v>
      </c>
      <c r="O3" t="s">
        <v>29</v>
      </c>
      <c r="P3">
        <v>0</v>
      </c>
      <c r="Q3" s="7">
        <v>870</v>
      </c>
      <c r="R3" s="7">
        <v>970</v>
      </c>
      <c r="S3" s="7">
        <v>9700</v>
      </c>
      <c r="T3" s="7">
        <v>13.09</v>
      </c>
      <c r="U3" s="7">
        <v>1269.73</v>
      </c>
      <c r="V3" t="s">
        <v>30</v>
      </c>
      <c r="W3" s="7">
        <v>7078.1</v>
      </c>
      <c r="X3" s="2" t="s">
        <v>31</v>
      </c>
      <c r="Y3" s="200"/>
      <c r="Z3" s="201" t="str">
        <f>IF(Y3&lt;&gt;"",Y3,IF(Table1[[#This Row],[Befolyt]]="i",1,""))</f>
        <v/>
      </c>
      <c r="AA3" s="98">
        <f>Table1[[#This Row],[KülföldiÁr]]*Table1[[#This Row],[Darab]]</f>
        <v>0</v>
      </c>
    </row>
    <row r="4" spans="1:27" x14ac:dyDescent="0.3">
      <c r="A4" t="s">
        <v>1760</v>
      </c>
      <c r="B4" t="s">
        <v>1761</v>
      </c>
      <c r="C4" s="126">
        <v>46080</v>
      </c>
      <c r="D4" s="6">
        <v>2</v>
      </c>
      <c r="E4" s="126">
        <v>46080</v>
      </c>
      <c r="F4" s="6">
        <v>2</v>
      </c>
      <c r="G4" t="s">
        <v>1766</v>
      </c>
      <c r="H4" t="s">
        <v>51</v>
      </c>
      <c r="I4" t="s">
        <v>28</v>
      </c>
      <c r="J4" t="s">
        <v>1767</v>
      </c>
      <c r="K4">
        <v>10</v>
      </c>
      <c r="L4" s="7">
        <v>262.19</v>
      </c>
      <c r="M4" s="7">
        <v>2621.9</v>
      </c>
      <c r="N4">
        <v>0</v>
      </c>
      <c r="O4" t="s">
        <v>29</v>
      </c>
      <c r="P4">
        <v>0</v>
      </c>
      <c r="Q4" s="7">
        <v>870</v>
      </c>
      <c r="R4" s="7">
        <v>970</v>
      </c>
      <c r="S4" s="7">
        <v>9700</v>
      </c>
      <c r="T4" s="7">
        <v>13.09</v>
      </c>
      <c r="U4" s="7">
        <v>1269.73</v>
      </c>
      <c r="V4" t="s">
        <v>30</v>
      </c>
      <c r="W4" s="7">
        <v>7078.1</v>
      </c>
      <c r="X4" s="2" t="s">
        <v>31</v>
      </c>
      <c r="Y4" s="200"/>
      <c r="Z4" s="201" t="str">
        <f>IF(Y4&lt;&gt;"",Y4,IF(Table1[[#This Row],[Befolyt]]="i",1,""))</f>
        <v/>
      </c>
      <c r="AA4" s="98">
        <f>Table1[[#This Row],[KülföldiÁr]]*Table1[[#This Row],[Darab]]</f>
        <v>0</v>
      </c>
    </row>
    <row r="5" spans="1:27" x14ac:dyDescent="0.3">
      <c r="A5" t="s">
        <v>1760</v>
      </c>
      <c r="B5" t="s">
        <v>1761</v>
      </c>
      <c r="C5" s="126">
        <v>46080</v>
      </c>
      <c r="D5" s="6">
        <v>2</v>
      </c>
      <c r="E5" s="126">
        <v>46080</v>
      </c>
      <c r="F5" s="6">
        <v>2</v>
      </c>
      <c r="G5" t="s">
        <v>1768</v>
      </c>
      <c r="H5" t="s">
        <v>51</v>
      </c>
      <c r="I5" t="s">
        <v>28</v>
      </c>
      <c r="J5" t="s">
        <v>1769</v>
      </c>
      <c r="K5">
        <v>10</v>
      </c>
      <c r="L5" s="7">
        <v>262.19</v>
      </c>
      <c r="M5" s="7">
        <v>2621.9</v>
      </c>
      <c r="N5">
        <v>0</v>
      </c>
      <c r="O5" t="s">
        <v>29</v>
      </c>
      <c r="P5">
        <v>0</v>
      </c>
      <c r="Q5" s="7">
        <v>870</v>
      </c>
      <c r="R5" s="7">
        <v>970</v>
      </c>
      <c r="S5" s="7">
        <v>9700</v>
      </c>
      <c r="T5" s="7">
        <v>13.09</v>
      </c>
      <c r="U5" s="7">
        <v>1269.73</v>
      </c>
      <c r="V5" t="s">
        <v>30</v>
      </c>
      <c r="W5" s="7">
        <v>7078.1</v>
      </c>
      <c r="X5" s="2" t="s">
        <v>31</v>
      </c>
      <c r="Y5" s="200"/>
      <c r="Z5" s="201" t="str">
        <f>IF(Y5&lt;&gt;"",Y5,IF(Table1[[#This Row],[Befolyt]]="i",1,""))</f>
        <v/>
      </c>
      <c r="AA5" s="98">
        <f>Table1[[#This Row],[KülföldiÁr]]*Table1[[#This Row],[Darab]]</f>
        <v>0</v>
      </c>
    </row>
    <row r="6" spans="1:27" x14ac:dyDescent="0.3">
      <c r="A6" t="s">
        <v>1760</v>
      </c>
      <c r="B6" t="s">
        <v>1761</v>
      </c>
      <c r="C6" s="126">
        <v>46080</v>
      </c>
      <c r="D6" s="6">
        <v>2</v>
      </c>
      <c r="E6" s="126">
        <v>46080</v>
      </c>
      <c r="F6" s="6">
        <v>2</v>
      </c>
      <c r="G6" t="s">
        <v>1770</v>
      </c>
      <c r="H6" t="s">
        <v>51</v>
      </c>
      <c r="I6" t="s">
        <v>28</v>
      </c>
      <c r="J6" t="s">
        <v>1771</v>
      </c>
      <c r="K6">
        <v>9</v>
      </c>
      <c r="L6" s="7">
        <v>262.19</v>
      </c>
      <c r="M6" s="7">
        <v>2359.71</v>
      </c>
      <c r="N6">
        <v>0</v>
      </c>
      <c r="O6" t="s">
        <v>29</v>
      </c>
      <c r="P6">
        <v>0</v>
      </c>
      <c r="Q6" s="7">
        <v>870</v>
      </c>
      <c r="R6" s="7">
        <v>970</v>
      </c>
      <c r="S6" s="7">
        <v>8730</v>
      </c>
      <c r="T6" s="7">
        <v>13.09</v>
      </c>
      <c r="U6" s="7">
        <v>1142.7570000000001</v>
      </c>
      <c r="V6" t="s">
        <v>30</v>
      </c>
      <c r="W6" s="7">
        <v>6370.29</v>
      </c>
      <c r="X6" s="2" t="s">
        <v>31</v>
      </c>
      <c r="Y6" s="200"/>
      <c r="Z6" s="201" t="str">
        <f>IF(Y6&lt;&gt;"",Y6,IF(Table1[[#This Row],[Befolyt]]="i",1,""))</f>
        <v/>
      </c>
      <c r="AA6" s="98">
        <f>Table1[[#This Row],[KülföldiÁr]]*Table1[[#This Row],[Darab]]</f>
        <v>0</v>
      </c>
    </row>
    <row r="7" spans="1:27" x14ac:dyDescent="0.3">
      <c r="A7" t="s">
        <v>1760</v>
      </c>
      <c r="B7" t="s">
        <v>1761</v>
      </c>
      <c r="C7" s="126">
        <v>46080</v>
      </c>
      <c r="D7" s="6">
        <v>2</v>
      </c>
      <c r="E7" s="126">
        <v>46080</v>
      </c>
      <c r="F7" s="6">
        <v>2</v>
      </c>
      <c r="G7" t="s">
        <v>1772</v>
      </c>
      <c r="H7" t="s">
        <v>51</v>
      </c>
      <c r="I7" t="s">
        <v>28</v>
      </c>
      <c r="J7" t="s">
        <v>1773</v>
      </c>
      <c r="K7">
        <v>1</v>
      </c>
      <c r="L7" s="7">
        <v>379.98</v>
      </c>
      <c r="M7" s="7">
        <v>379.98</v>
      </c>
      <c r="N7">
        <v>0</v>
      </c>
      <c r="O7" t="s">
        <v>29</v>
      </c>
      <c r="P7">
        <v>0</v>
      </c>
      <c r="Q7" s="7">
        <v>1160</v>
      </c>
      <c r="R7" s="7">
        <v>1260</v>
      </c>
      <c r="S7" s="7">
        <v>1260</v>
      </c>
      <c r="T7" s="7">
        <v>12.38</v>
      </c>
      <c r="U7" s="7">
        <v>155.988</v>
      </c>
      <c r="V7" t="s">
        <v>30</v>
      </c>
      <c r="W7" s="7">
        <v>880.02</v>
      </c>
      <c r="X7" s="2" t="s">
        <v>31</v>
      </c>
      <c r="Y7" s="200"/>
      <c r="Z7" s="201" t="str">
        <f>IF(Y7&lt;&gt;"",Y7,IF(Table1[[#This Row],[Befolyt]]="i",1,""))</f>
        <v/>
      </c>
      <c r="AA7" s="98">
        <f>Table1[[#This Row],[KülföldiÁr]]*Table1[[#This Row],[Darab]]</f>
        <v>0</v>
      </c>
    </row>
    <row r="8" spans="1:27" x14ac:dyDescent="0.3">
      <c r="A8" t="s">
        <v>1760</v>
      </c>
      <c r="B8" t="s">
        <v>1761</v>
      </c>
      <c r="C8" s="126">
        <v>46080</v>
      </c>
      <c r="D8" s="6">
        <v>2</v>
      </c>
      <c r="E8" s="126">
        <v>46080</v>
      </c>
      <c r="F8" s="6">
        <v>2</v>
      </c>
      <c r="G8" t="s">
        <v>1774</v>
      </c>
      <c r="H8" t="s">
        <v>51</v>
      </c>
      <c r="I8" t="s">
        <v>28</v>
      </c>
      <c r="J8" t="s">
        <v>1775</v>
      </c>
      <c r="K8">
        <v>10</v>
      </c>
      <c r="L8" s="7">
        <v>262.19</v>
      </c>
      <c r="M8" s="7">
        <v>2621.9</v>
      </c>
      <c r="N8">
        <v>0</v>
      </c>
      <c r="O8" t="s">
        <v>29</v>
      </c>
      <c r="P8">
        <v>0</v>
      </c>
      <c r="Q8" s="7">
        <v>870</v>
      </c>
      <c r="R8" s="7">
        <v>970</v>
      </c>
      <c r="S8" s="7">
        <v>9700</v>
      </c>
      <c r="T8" s="7">
        <v>13.09</v>
      </c>
      <c r="U8" s="7">
        <v>1269.73</v>
      </c>
      <c r="V8" t="s">
        <v>30</v>
      </c>
      <c r="W8" s="7">
        <v>7078.1</v>
      </c>
      <c r="X8" s="2" t="s">
        <v>31</v>
      </c>
      <c r="Y8" s="200"/>
      <c r="Z8" s="201" t="str">
        <f>IF(Y8&lt;&gt;"",Y8,IF(Table1[[#This Row],[Befolyt]]="i",1,""))</f>
        <v/>
      </c>
      <c r="AA8" s="98">
        <f>Table1[[#This Row],[KülföldiÁr]]*Table1[[#This Row],[Darab]]</f>
        <v>0</v>
      </c>
    </row>
    <row r="9" spans="1:27" x14ac:dyDescent="0.3">
      <c r="A9" t="s">
        <v>1760</v>
      </c>
      <c r="B9" t="s">
        <v>1761</v>
      </c>
      <c r="C9" s="126">
        <v>46080</v>
      </c>
      <c r="D9" s="6">
        <v>2</v>
      </c>
      <c r="E9" s="126">
        <v>46080</v>
      </c>
      <c r="F9" s="6">
        <v>2</v>
      </c>
      <c r="G9" t="s">
        <v>1776</v>
      </c>
      <c r="H9" t="s">
        <v>51</v>
      </c>
      <c r="I9" t="s">
        <v>28</v>
      </c>
      <c r="J9" t="s">
        <v>1777</v>
      </c>
      <c r="K9">
        <v>3</v>
      </c>
      <c r="L9" s="7">
        <v>262.19</v>
      </c>
      <c r="M9" s="7">
        <v>786.56999999999994</v>
      </c>
      <c r="N9">
        <v>0</v>
      </c>
      <c r="O9" t="s">
        <v>29</v>
      </c>
      <c r="P9">
        <v>0</v>
      </c>
      <c r="Q9" s="7">
        <v>870</v>
      </c>
      <c r="R9" s="7">
        <v>970</v>
      </c>
      <c r="S9" s="7">
        <v>2910</v>
      </c>
      <c r="T9" s="7">
        <v>13.09</v>
      </c>
      <c r="U9" s="7">
        <v>380.91900000000004</v>
      </c>
      <c r="V9" t="s">
        <v>30</v>
      </c>
      <c r="W9" s="7">
        <v>2123.4300000000003</v>
      </c>
      <c r="X9" s="2" t="s">
        <v>31</v>
      </c>
      <c r="Y9" s="200"/>
      <c r="Z9" s="201" t="str">
        <f>IF(Y9&lt;&gt;"",Y9,IF(Table1[[#This Row],[Befolyt]]="i",1,""))</f>
        <v/>
      </c>
      <c r="AA9" s="98">
        <f>Table1[[#This Row],[KülföldiÁr]]*Table1[[#This Row],[Darab]]</f>
        <v>0</v>
      </c>
    </row>
    <row r="10" spans="1:27" x14ac:dyDescent="0.3">
      <c r="A10" t="s">
        <v>1760</v>
      </c>
      <c r="B10" t="s">
        <v>1761</v>
      </c>
      <c r="C10" s="126">
        <v>46080</v>
      </c>
      <c r="D10" s="6">
        <v>2</v>
      </c>
      <c r="E10" s="126">
        <v>46080</v>
      </c>
      <c r="F10" s="6">
        <v>2</v>
      </c>
      <c r="G10" t="s">
        <v>1778</v>
      </c>
      <c r="H10" t="s">
        <v>51</v>
      </c>
      <c r="I10" t="s">
        <v>28</v>
      </c>
      <c r="J10" t="s">
        <v>1779</v>
      </c>
      <c r="K10">
        <v>7</v>
      </c>
      <c r="L10" s="7">
        <v>341.98</v>
      </c>
      <c r="M10" s="7">
        <v>2393.86</v>
      </c>
      <c r="N10">
        <v>0</v>
      </c>
      <c r="O10" t="s">
        <v>29</v>
      </c>
      <c r="P10">
        <v>0</v>
      </c>
      <c r="Q10" s="7">
        <v>1060</v>
      </c>
      <c r="R10" s="7">
        <v>1160</v>
      </c>
      <c r="S10" s="7">
        <v>8120</v>
      </c>
      <c r="T10" s="7">
        <v>12.59</v>
      </c>
      <c r="U10" s="7">
        <v>1022.308</v>
      </c>
      <c r="V10" t="s">
        <v>30</v>
      </c>
      <c r="W10" s="7">
        <v>5726.1399999999994</v>
      </c>
      <c r="X10" s="2" t="s">
        <v>31</v>
      </c>
      <c r="Y10" s="200"/>
      <c r="Z10" s="201" t="str">
        <f>IF(Y10&lt;&gt;"",Y10,IF(Table1[[#This Row],[Befolyt]]="i",1,""))</f>
        <v/>
      </c>
      <c r="AA10" s="98">
        <f>Table1[[#This Row],[KülföldiÁr]]*Table1[[#This Row],[Darab]]</f>
        <v>0</v>
      </c>
    </row>
    <row r="11" spans="1:27" x14ac:dyDescent="0.3">
      <c r="A11" t="s">
        <v>1760</v>
      </c>
      <c r="B11" t="s">
        <v>1761</v>
      </c>
      <c r="C11" s="126">
        <v>46080</v>
      </c>
      <c r="D11" s="6">
        <v>2</v>
      </c>
      <c r="E11" s="126">
        <v>46080</v>
      </c>
      <c r="F11" s="6">
        <v>2</v>
      </c>
      <c r="G11" t="s">
        <v>1780</v>
      </c>
      <c r="H11" t="s">
        <v>51</v>
      </c>
      <c r="I11" t="s">
        <v>28</v>
      </c>
      <c r="J11" t="s">
        <v>1781</v>
      </c>
      <c r="K11">
        <v>10</v>
      </c>
      <c r="L11" s="7">
        <v>262.19</v>
      </c>
      <c r="M11" s="7">
        <v>2621.9</v>
      </c>
      <c r="N11">
        <v>0</v>
      </c>
      <c r="O11" t="s">
        <v>29</v>
      </c>
      <c r="P11">
        <v>0</v>
      </c>
      <c r="Q11" s="7">
        <v>870</v>
      </c>
      <c r="R11" s="7">
        <v>970</v>
      </c>
      <c r="S11" s="7">
        <v>9700</v>
      </c>
      <c r="T11" s="7">
        <v>13.09</v>
      </c>
      <c r="U11" s="7">
        <v>1269.73</v>
      </c>
      <c r="V11" t="s">
        <v>30</v>
      </c>
      <c r="W11" s="7">
        <v>7078.1</v>
      </c>
      <c r="X11" s="2" t="s">
        <v>31</v>
      </c>
      <c r="Y11" s="200"/>
      <c r="Z11" s="201" t="str">
        <f>IF(Y11&lt;&gt;"",Y11,IF(Table1[[#This Row],[Befolyt]]="i",1,""))</f>
        <v/>
      </c>
      <c r="AA11" s="98">
        <f>Table1[[#This Row],[KülföldiÁr]]*Table1[[#This Row],[Darab]]</f>
        <v>0</v>
      </c>
    </row>
    <row r="12" spans="1:27" x14ac:dyDescent="0.3">
      <c r="A12" t="s">
        <v>1760</v>
      </c>
      <c r="B12" t="s">
        <v>1761</v>
      </c>
      <c r="C12" s="126">
        <v>46080</v>
      </c>
      <c r="D12" s="6">
        <v>2</v>
      </c>
      <c r="E12" s="126">
        <v>46080</v>
      </c>
      <c r="F12" s="6">
        <v>2</v>
      </c>
      <c r="G12" t="s">
        <v>1782</v>
      </c>
      <c r="H12" t="s">
        <v>51</v>
      </c>
      <c r="I12" t="s">
        <v>28</v>
      </c>
      <c r="J12" t="s">
        <v>1783</v>
      </c>
      <c r="K12">
        <v>1</v>
      </c>
      <c r="L12" s="7">
        <v>262.19</v>
      </c>
      <c r="M12" s="7">
        <v>262.19</v>
      </c>
      <c r="N12">
        <v>0</v>
      </c>
      <c r="O12" t="s">
        <v>29</v>
      </c>
      <c r="P12">
        <v>0</v>
      </c>
      <c r="Q12" s="7">
        <v>870</v>
      </c>
      <c r="R12" s="7">
        <v>970</v>
      </c>
      <c r="S12" s="7">
        <v>970</v>
      </c>
      <c r="T12" s="7">
        <v>13.09</v>
      </c>
      <c r="U12" s="7">
        <v>126.973</v>
      </c>
      <c r="V12" t="s">
        <v>30</v>
      </c>
      <c r="W12" s="7">
        <v>707.81</v>
      </c>
      <c r="X12" s="2" t="s">
        <v>31</v>
      </c>
      <c r="Y12" s="200"/>
      <c r="Z12" s="201" t="str">
        <f>IF(Y12&lt;&gt;"",Y12,IF(Table1[[#This Row],[Befolyt]]="i",1,""))</f>
        <v/>
      </c>
      <c r="AA12" s="98">
        <f>Table1[[#This Row],[KülföldiÁr]]*Table1[[#This Row],[Darab]]</f>
        <v>0</v>
      </c>
    </row>
    <row r="13" spans="1:27" x14ac:dyDescent="0.3">
      <c r="A13" t="s">
        <v>1760</v>
      </c>
      <c r="B13" t="s">
        <v>1761</v>
      </c>
      <c r="C13" s="126">
        <v>46080</v>
      </c>
      <c r="D13" s="6">
        <v>2</v>
      </c>
      <c r="E13" s="126">
        <v>46080</v>
      </c>
      <c r="F13" s="6">
        <v>2</v>
      </c>
      <c r="G13" t="s">
        <v>1784</v>
      </c>
      <c r="H13" t="s">
        <v>51</v>
      </c>
      <c r="I13" t="s">
        <v>28</v>
      </c>
      <c r="J13" t="s">
        <v>1785</v>
      </c>
      <c r="K13">
        <v>9</v>
      </c>
      <c r="L13" s="7">
        <v>303.99</v>
      </c>
      <c r="M13" s="7">
        <v>2735.91</v>
      </c>
      <c r="N13">
        <v>0</v>
      </c>
      <c r="O13" t="s">
        <v>29</v>
      </c>
      <c r="P13">
        <v>0</v>
      </c>
      <c r="Q13" s="7">
        <v>970</v>
      </c>
      <c r="R13" s="7">
        <v>1070</v>
      </c>
      <c r="S13" s="7">
        <v>9630</v>
      </c>
      <c r="T13" s="7">
        <v>12.8</v>
      </c>
      <c r="U13" s="7">
        <v>1232.6400000000001</v>
      </c>
      <c r="V13" t="s">
        <v>30</v>
      </c>
      <c r="W13" s="7">
        <v>6894.09</v>
      </c>
      <c r="X13" s="2" t="s">
        <v>31</v>
      </c>
      <c r="Y13" s="200"/>
      <c r="Z13" s="201" t="str">
        <f>IF(Y13&lt;&gt;"",Y13,IF(Table1[[#This Row],[Befolyt]]="i",1,""))</f>
        <v/>
      </c>
      <c r="AA13" s="98">
        <f>Table1[[#This Row],[KülföldiÁr]]*Table1[[#This Row],[Darab]]</f>
        <v>0</v>
      </c>
    </row>
    <row r="14" spans="1:27" x14ac:dyDescent="0.3">
      <c r="A14" t="s">
        <v>1760</v>
      </c>
      <c r="B14" t="s">
        <v>1761</v>
      </c>
      <c r="C14" s="126">
        <v>46080</v>
      </c>
      <c r="D14" s="6">
        <v>2</v>
      </c>
      <c r="E14" s="126">
        <v>46080</v>
      </c>
      <c r="F14" s="6">
        <v>2</v>
      </c>
      <c r="G14" t="s">
        <v>1786</v>
      </c>
      <c r="H14" t="s">
        <v>51</v>
      </c>
      <c r="I14" t="s">
        <v>28</v>
      </c>
      <c r="J14" t="s">
        <v>1787</v>
      </c>
      <c r="K14">
        <v>10</v>
      </c>
      <c r="L14" s="7">
        <v>262.19</v>
      </c>
      <c r="M14" s="7">
        <v>2621.9</v>
      </c>
      <c r="N14">
        <v>0</v>
      </c>
      <c r="O14" t="s">
        <v>29</v>
      </c>
      <c r="P14">
        <v>0</v>
      </c>
      <c r="Q14" s="7">
        <v>870</v>
      </c>
      <c r="R14" s="7">
        <v>970</v>
      </c>
      <c r="S14" s="7">
        <v>9700</v>
      </c>
      <c r="T14" s="7">
        <v>13.09</v>
      </c>
      <c r="U14" s="7">
        <v>1269.73</v>
      </c>
      <c r="V14" t="s">
        <v>30</v>
      </c>
      <c r="W14" s="7">
        <v>7078.1</v>
      </c>
      <c r="X14" s="2" t="s">
        <v>31</v>
      </c>
      <c r="Y14" s="200"/>
      <c r="Z14" s="201" t="str">
        <f>IF(Y14&lt;&gt;"",Y14,IF(Table1[[#This Row],[Befolyt]]="i",1,""))</f>
        <v/>
      </c>
      <c r="AA14" s="98">
        <f>Table1[[#This Row],[KülföldiÁr]]*Table1[[#This Row],[Darab]]</f>
        <v>0</v>
      </c>
    </row>
    <row r="15" spans="1:27" x14ac:dyDescent="0.3">
      <c r="A15" t="s">
        <v>1760</v>
      </c>
      <c r="B15" t="s">
        <v>1761</v>
      </c>
      <c r="C15" s="126">
        <v>46080</v>
      </c>
      <c r="D15" s="6">
        <v>2</v>
      </c>
      <c r="E15" s="126">
        <v>46080</v>
      </c>
      <c r="F15" s="6">
        <v>2</v>
      </c>
      <c r="G15" t="s">
        <v>1788</v>
      </c>
      <c r="H15" t="s">
        <v>51</v>
      </c>
      <c r="I15" t="s">
        <v>28</v>
      </c>
      <c r="J15" t="s">
        <v>1789</v>
      </c>
      <c r="K15">
        <v>10</v>
      </c>
      <c r="L15" s="7">
        <v>380.73</v>
      </c>
      <c r="M15" s="7">
        <v>3807.3</v>
      </c>
      <c r="N15">
        <v>0</v>
      </c>
      <c r="O15" t="s">
        <v>29</v>
      </c>
      <c r="P15">
        <v>0</v>
      </c>
      <c r="Q15" s="7">
        <v>1320</v>
      </c>
      <c r="R15" s="7">
        <v>1420</v>
      </c>
      <c r="S15" s="7">
        <v>14200</v>
      </c>
      <c r="T15" s="7">
        <v>12.11</v>
      </c>
      <c r="U15" s="7">
        <v>1719.62</v>
      </c>
      <c r="V15" t="s">
        <v>30</v>
      </c>
      <c r="W15" s="7">
        <v>10392.700000000001</v>
      </c>
      <c r="X15" s="2" t="s">
        <v>31</v>
      </c>
      <c r="Y15" s="200"/>
      <c r="Z15" s="201" t="str">
        <f>IF(Y15&lt;&gt;"",Y15,IF(Table1[[#This Row],[Befolyt]]="i",1,""))</f>
        <v/>
      </c>
      <c r="AA15" s="98">
        <f>Table1[[#This Row],[KülföldiÁr]]*Table1[[#This Row],[Darab]]</f>
        <v>0</v>
      </c>
    </row>
    <row r="16" spans="1:27" x14ac:dyDescent="0.3">
      <c r="A16" t="s">
        <v>1760</v>
      </c>
      <c r="B16" t="s">
        <v>1761</v>
      </c>
      <c r="C16" s="126">
        <v>46080</v>
      </c>
      <c r="D16" s="6">
        <v>2</v>
      </c>
      <c r="E16" s="126">
        <v>46080</v>
      </c>
      <c r="F16" s="6">
        <v>2</v>
      </c>
      <c r="G16" t="s">
        <v>1790</v>
      </c>
      <c r="H16" t="s">
        <v>51</v>
      </c>
      <c r="I16" t="s">
        <v>28</v>
      </c>
      <c r="J16" t="s">
        <v>1791</v>
      </c>
      <c r="K16">
        <v>10</v>
      </c>
      <c r="L16" s="7">
        <v>357.93</v>
      </c>
      <c r="M16" s="7">
        <v>3579.3</v>
      </c>
      <c r="N16">
        <v>0</v>
      </c>
      <c r="O16" t="s">
        <v>29</v>
      </c>
      <c r="P16">
        <v>0</v>
      </c>
      <c r="Q16" s="7">
        <v>1260</v>
      </c>
      <c r="R16" s="7">
        <v>1360</v>
      </c>
      <c r="S16" s="7">
        <v>13600</v>
      </c>
      <c r="T16" s="7">
        <v>12.21</v>
      </c>
      <c r="U16" s="7">
        <v>1660.56</v>
      </c>
      <c r="V16" t="s">
        <v>30</v>
      </c>
      <c r="W16" s="7">
        <v>10020.700000000001</v>
      </c>
      <c r="X16" s="2" t="s">
        <v>31</v>
      </c>
      <c r="Y16" s="200"/>
      <c r="Z16" s="201" t="str">
        <f>IF(Y16&lt;&gt;"",Y16,IF(Table1[[#This Row],[Befolyt]]="i",1,""))</f>
        <v/>
      </c>
      <c r="AA16" s="98">
        <f>Table1[[#This Row],[KülföldiÁr]]*Table1[[#This Row],[Darab]]</f>
        <v>0</v>
      </c>
    </row>
    <row r="17" spans="1:27" x14ac:dyDescent="0.3">
      <c r="A17" t="s">
        <v>1760</v>
      </c>
      <c r="B17" t="s">
        <v>1761</v>
      </c>
      <c r="C17" s="126">
        <v>46080</v>
      </c>
      <c r="D17" s="6">
        <v>2</v>
      </c>
      <c r="E17" s="126">
        <v>46080</v>
      </c>
      <c r="F17" s="6">
        <v>2</v>
      </c>
      <c r="G17" t="s">
        <v>1792</v>
      </c>
      <c r="H17" t="s">
        <v>51</v>
      </c>
      <c r="I17" t="s">
        <v>28</v>
      </c>
      <c r="J17" t="s">
        <v>1793</v>
      </c>
      <c r="K17">
        <v>10</v>
      </c>
      <c r="L17" s="7">
        <v>380.73</v>
      </c>
      <c r="M17" s="7">
        <v>3807.3</v>
      </c>
      <c r="N17">
        <v>0</v>
      </c>
      <c r="O17" t="s">
        <v>29</v>
      </c>
      <c r="P17">
        <v>0</v>
      </c>
      <c r="Q17" s="7">
        <v>1320</v>
      </c>
      <c r="R17" s="7">
        <v>1420</v>
      </c>
      <c r="S17" s="7">
        <v>14200</v>
      </c>
      <c r="T17" s="7">
        <v>12.11</v>
      </c>
      <c r="U17" s="7">
        <v>1719.62</v>
      </c>
      <c r="V17" t="s">
        <v>30</v>
      </c>
      <c r="W17" s="7">
        <v>10392.700000000001</v>
      </c>
      <c r="X17" s="2" t="s">
        <v>31</v>
      </c>
      <c r="Y17" s="200"/>
      <c r="Z17" s="201" t="str">
        <f>IF(Y17&lt;&gt;"",Y17,IF(Table1[[#This Row],[Befolyt]]="i",1,""))</f>
        <v/>
      </c>
      <c r="AA17" s="98">
        <f>Table1[[#This Row],[KülföldiÁr]]*Table1[[#This Row],[Darab]]</f>
        <v>0</v>
      </c>
    </row>
    <row r="18" spans="1:27" x14ac:dyDescent="0.3">
      <c r="A18" t="s">
        <v>1760</v>
      </c>
      <c r="B18" t="s">
        <v>1761</v>
      </c>
      <c r="C18" s="126">
        <v>46080</v>
      </c>
      <c r="D18" s="6">
        <v>2</v>
      </c>
      <c r="E18" s="126">
        <v>46080</v>
      </c>
      <c r="F18" s="6">
        <v>2</v>
      </c>
      <c r="G18" t="s">
        <v>1794</v>
      </c>
      <c r="H18" t="s">
        <v>51</v>
      </c>
      <c r="I18" t="s">
        <v>28</v>
      </c>
      <c r="J18" t="s">
        <v>1795</v>
      </c>
      <c r="K18">
        <v>10</v>
      </c>
      <c r="L18" s="7">
        <v>381.21</v>
      </c>
      <c r="M18" s="7">
        <v>3812.1</v>
      </c>
      <c r="N18">
        <v>0</v>
      </c>
      <c r="O18" t="s">
        <v>29</v>
      </c>
      <c r="P18">
        <v>0</v>
      </c>
      <c r="Q18" s="7">
        <v>1320</v>
      </c>
      <c r="R18" s="7">
        <v>1420</v>
      </c>
      <c r="S18" s="7">
        <v>14200</v>
      </c>
      <c r="T18" s="7">
        <v>12.11</v>
      </c>
      <c r="U18" s="7">
        <v>1719.62</v>
      </c>
      <c r="V18" t="s">
        <v>30</v>
      </c>
      <c r="W18" s="7">
        <v>10387.9</v>
      </c>
      <c r="X18" s="2" t="s">
        <v>31</v>
      </c>
      <c r="Y18" s="200"/>
      <c r="Z18" s="201" t="str">
        <f>IF(Y18&lt;&gt;"",Y18,IF(Table1[[#This Row],[Befolyt]]="i",1,""))</f>
        <v/>
      </c>
      <c r="AA18" s="98">
        <f>Table1[[#This Row],[KülföldiÁr]]*Table1[[#This Row],[Darab]]</f>
        <v>0</v>
      </c>
    </row>
    <row r="19" spans="1:27" x14ac:dyDescent="0.3">
      <c r="A19" t="s">
        <v>1760</v>
      </c>
      <c r="B19" t="s">
        <v>1761</v>
      </c>
      <c r="C19" s="126">
        <v>46080</v>
      </c>
      <c r="D19" s="6">
        <v>2</v>
      </c>
      <c r="E19" s="126">
        <v>46080</v>
      </c>
      <c r="F19" s="6">
        <v>2</v>
      </c>
      <c r="G19" t="s">
        <v>1796</v>
      </c>
      <c r="H19" t="s">
        <v>51</v>
      </c>
      <c r="I19" t="s">
        <v>28</v>
      </c>
      <c r="J19" t="s">
        <v>1797</v>
      </c>
      <c r="K19">
        <v>1</v>
      </c>
      <c r="L19" s="7">
        <v>380.73</v>
      </c>
      <c r="M19" s="7">
        <v>380.73</v>
      </c>
      <c r="N19">
        <v>0</v>
      </c>
      <c r="O19" t="s">
        <v>29</v>
      </c>
      <c r="P19">
        <v>0</v>
      </c>
      <c r="Q19" s="7">
        <v>1320</v>
      </c>
      <c r="R19" s="7">
        <v>1420</v>
      </c>
      <c r="S19" s="7">
        <v>1420</v>
      </c>
      <c r="T19" s="7">
        <v>12.11</v>
      </c>
      <c r="U19" s="7">
        <v>171.96200000000002</v>
      </c>
      <c r="V19" t="s">
        <v>30</v>
      </c>
      <c r="W19" s="7">
        <v>1039.27</v>
      </c>
      <c r="X19" s="2" t="s">
        <v>31</v>
      </c>
      <c r="Y19" s="200"/>
      <c r="Z19" s="201" t="str">
        <f>IF(Y19&lt;&gt;"",Y19,IF(Table1[[#This Row],[Befolyt]]="i",1,""))</f>
        <v/>
      </c>
      <c r="AA19" s="98">
        <f>Table1[[#This Row],[KülföldiÁr]]*Table1[[#This Row],[Darab]]</f>
        <v>0</v>
      </c>
    </row>
    <row r="20" spans="1:27" x14ac:dyDescent="0.3">
      <c r="A20" t="s">
        <v>1760</v>
      </c>
      <c r="B20" t="s">
        <v>1761</v>
      </c>
      <c r="C20" s="126">
        <v>46080</v>
      </c>
      <c r="D20" s="6">
        <v>2</v>
      </c>
      <c r="E20" s="126">
        <v>46080</v>
      </c>
      <c r="F20" s="6">
        <v>2</v>
      </c>
      <c r="G20" t="s">
        <v>1798</v>
      </c>
      <c r="H20" t="s">
        <v>51</v>
      </c>
      <c r="I20" t="s">
        <v>28</v>
      </c>
      <c r="J20" t="s">
        <v>1799</v>
      </c>
      <c r="K20">
        <v>9</v>
      </c>
      <c r="L20" s="7">
        <v>490.91</v>
      </c>
      <c r="M20" s="7">
        <v>4418.1900000000005</v>
      </c>
      <c r="N20">
        <v>0</v>
      </c>
      <c r="O20" t="s">
        <v>29</v>
      </c>
      <c r="P20">
        <v>0</v>
      </c>
      <c r="Q20" s="7">
        <v>1580</v>
      </c>
      <c r="R20" s="7">
        <v>1680</v>
      </c>
      <c r="S20" s="7">
        <v>15120</v>
      </c>
      <c r="T20" s="7">
        <v>11.79</v>
      </c>
      <c r="U20" s="7">
        <v>1782.6479999999999</v>
      </c>
      <c r="V20" t="s">
        <v>30</v>
      </c>
      <c r="W20" s="7">
        <v>10701.81</v>
      </c>
      <c r="X20" s="2" t="s">
        <v>31</v>
      </c>
      <c r="Y20" s="200"/>
      <c r="Z20" s="201" t="str">
        <f>IF(Y20&lt;&gt;"",Y20,IF(Table1[[#This Row],[Befolyt]]="i",1,""))</f>
        <v/>
      </c>
      <c r="AA20" s="98">
        <f>Table1[[#This Row],[KülföldiÁr]]*Table1[[#This Row],[Darab]]</f>
        <v>0</v>
      </c>
    </row>
    <row r="21" spans="1:27" x14ac:dyDescent="0.3">
      <c r="A21" t="s">
        <v>1760</v>
      </c>
      <c r="B21" t="s">
        <v>1761</v>
      </c>
      <c r="C21" s="126">
        <v>46080</v>
      </c>
      <c r="D21" s="6">
        <v>2</v>
      </c>
      <c r="E21" s="126">
        <v>46080</v>
      </c>
      <c r="F21" s="6">
        <v>2</v>
      </c>
      <c r="G21" t="s">
        <v>1800</v>
      </c>
      <c r="H21" t="s">
        <v>51</v>
      </c>
      <c r="I21" t="s">
        <v>28</v>
      </c>
      <c r="J21" t="s">
        <v>1801</v>
      </c>
      <c r="K21">
        <v>10</v>
      </c>
      <c r="L21" s="7">
        <v>381.21</v>
      </c>
      <c r="M21" s="7">
        <v>3812.1</v>
      </c>
      <c r="N21">
        <v>0</v>
      </c>
      <c r="O21" t="s">
        <v>29</v>
      </c>
      <c r="P21">
        <v>0</v>
      </c>
      <c r="Q21" s="7">
        <v>1320</v>
      </c>
      <c r="R21" s="7">
        <v>1420</v>
      </c>
      <c r="S21" s="7">
        <v>14200</v>
      </c>
      <c r="T21" s="7">
        <v>12.11</v>
      </c>
      <c r="U21" s="7">
        <v>1719.62</v>
      </c>
      <c r="V21" t="s">
        <v>30</v>
      </c>
      <c r="W21" s="7">
        <v>10387.9</v>
      </c>
      <c r="X21" s="2" t="s">
        <v>31</v>
      </c>
      <c r="Y21" s="200"/>
      <c r="Z21" s="201" t="str">
        <f>IF(Y21&lt;&gt;"",Y21,IF(Table1[[#This Row],[Befolyt]]="i",1,""))</f>
        <v/>
      </c>
      <c r="AA21" s="98">
        <f>Table1[[#This Row],[KülföldiÁr]]*Table1[[#This Row],[Darab]]</f>
        <v>0</v>
      </c>
    </row>
    <row r="22" spans="1:27" x14ac:dyDescent="0.3">
      <c r="A22" t="s">
        <v>1760</v>
      </c>
      <c r="B22" t="s">
        <v>1761</v>
      </c>
      <c r="C22" s="126">
        <v>46080</v>
      </c>
      <c r="D22" s="6">
        <v>2</v>
      </c>
      <c r="E22" s="126">
        <v>46080</v>
      </c>
      <c r="F22" s="6">
        <v>2</v>
      </c>
      <c r="G22" t="s">
        <v>1802</v>
      </c>
      <c r="H22" t="s">
        <v>51</v>
      </c>
      <c r="I22" t="s">
        <v>28</v>
      </c>
      <c r="J22" t="s">
        <v>1803</v>
      </c>
      <c r="K22">
        <v>10</v>
      </c>
      <c r="L22" s="7">
        <v>452.92</v>
      </c>
      <c r="M22" s="7">
        <v>4529.2</v>
      </c>
      <c r="N22">
        <v>0</v>
      </c>
      <c r="O22" t="s">
        <v>29</v>
      </c>
      <c r="P22">
        <v>0</v>
      </c>
      <c r="Q22" s="7">
        <v>1500</v>
      </c>
      <c r="R22" s="7">
        <v>1600</v>
      </c>
      <c r="S22" s="7">
        <v>16000</v>
      </c>
      <c r="T22" s="7">
        <v>11.88</v>
      </c>
      <c r="U22" s="7">
        <v>1900.8</v>
      </c>
      <c r="V22" t="s">
        <v>30</v>
      </c>
      <c r="W22" s="7">
        <v>11470.8</v>
      </c>
      <c r="X22" s="2" t="s">
        <v>31</v>
      </c>
      <c r="Y22" s="200"/>
      <c r="Z22" s="201" t="str">
        <f>IF(Y22&lt;&gt;"",Y22,IF(Table1[[#This Row],[Befolyt]]="i",1,""))</f>
        <v/>
      </c>
      <c r="AA22" s="98">
        <f>Table1[[#This Row],[KülföldiÁr]]*Table1[[#This Row],[Darab]]</f>
        <v>0</v>
      </c>
    </row>
    <row r="23" spans="1:27" x14ac:dyDescent="0.3">
      <c r="A23" t="s">
        <v>1760</v>
      </c>
      <c r="B23" t="s">
        <v>1761</v>
      </c>
      <c r="C23" s="126">
        <v>46080</v>
      </c>
      <c r="D23" s="6">
        <v>2</v>
      </c>
      <c r="E23" s="126">
        <v>46080</v>
      </c>
      <c r="F23" s="6">
        <v>2</v>
      </c>
      <c r="G23" t="s">
        <v>1804</v>
      </c>
      <c r="H23" t="s">
        <v>51</v>
      </c>
      <c r="I23" t="s">
        <v>28</v>
      </c>
      <c r="J23" t="s">
        <v>1805</v>
      </c>
      <c r="K23">
        <v>5</v>
      </c>
      <c r="L23" s="7">
        <v>381.21</v>
      </c>
      <c r="M23" s="7">
        <v>1906.05</v>
      </c>
      <c r="N23">
        <v>0</v>
      </c>
      <c r="O23" t="s">
        <v>29</v>
      </c>
      <c r="P23">
        <v>0</v>
      </c>
      <c r="Q23" s="7">
        <v>1320</v>
      </c>
      <c r="R23" s="7">
        <v>1420</v>
      </c>
      <c r="S23" s="7">
        <v>7100</v>
      </c>
      <c r="T23" s="7">
        <v>12.11</v>
      </c>
      <c r="U23" s="7">
        <v>859.81</v>
      </c>
      <c r="V23" t="s">
        <v>30</v>
      </c>
      <c r="W23" s="7">
        <v>5193.95</v>
      </c>
      <c r="X23" s="2" t="s">
        <v>31</v>
      </c>
      <c r="Y23" s="200"/>
      <c r="Z23" s="201" t="str">
        <f>IF(Y23&lt;&gt;"",Y23,IF(Table1[[#This Row],[Befolyt]]="i",1,""))</f>
        <v/>
      </c>
      <c r="AA23" s="98">
        <f>Table1[[#This Row],[KülföldiÁr]]*Table1[[#This Row],[Darab]]</f>
        <v>0</v>
      </c>
    </row>
    <row r="24" spans="1:27" x14ac:dyDescent="0.3">
      <c r="A24" t="s">
        <v>1760</v>
      </c>
      <c r="B24" t="s">
        <v>1761</v>
      </c>
      <c r="C24" s="126">
        <v>46080</v>
      </c>
      <c r="D24" s="6">
        <v>2</v>
      </c>
      <c r="E24" s="126">
        <v>46080</v>
      </c>
      <c r="F24" s="6">
        <v>2</v>
      </c>
      <c r="G24" t="s">
        <v>1806</v>
      </c>
      <c r="H24" t="s">
        <v>51</v>
      </c>
      <c r="I24" t="s">
        <v>28</v>
      </c>
      <c r="J24" t="s">
        <v>1807</v>
      </c>
      <c r="K24">
        <v>5</v>
      </c>
      <c r="L24" s="7">
        <v>454.94</v>
      </c>
      <c r="M24" s="7">
        <v>2274.6999999999998</v>
      </c>
      <c r="N24">
        <v>0</v>
      </c>
      <c r="O24" t="s">
        <v>29</v>
      </c>
      <c r="P24">
        <v>0</v>
      </c>
      <c r="Q24" s="7">
        <v>1500</v>
      </c>
      <c r="R24" s="7">
        <v>1600</v>
      </c>
      <c r="S24" s="7">
        <v>8000</v>
      </c>
      <c r="T24" s="7">
        <v>11.88</v>
      </c>
      <c r="U24" s="7">
        <v>950.4</v>
      </c>
      <c r="V24" t="s">
        <v>30</v>
      </c>
      <c r="W24" s="7">
        <v>5725.3</v>
      </c>
      <c r="X24" s="2" t="s">
        <v>31</v>
      </c>
      <c r="Y24" s="200"/>
      <c r="Z24" s="201" t="str">
        <f>IF(Y24&lt;&gt;"",Y24,IF(Table1[[#This Row],[Befolyt]]="i",1,""))</f>
        <v/>
      </c>
      <c r="AA24" s="98">
        <f>Table1[[#This Row],[KülföldiÁr]]*Table1[[#This Row],[Darab]]</f>
        <v>0</v>
      </c>
    </row>
    <row r="25" spans="1:27" x14ac:dyDescent="0.3">
      <c r="A25" t="s">
        <v>1808</v>
      </c>
      <c r="B25" t="s">
        <v>1809</v>
      </c>
      <c r="C25" s="126">
        <v>46080</v>
      </c>
      <c r="D25" s="6">
        <v>2</v>
      </c>
      <c r="E25" s="126">
        <v>46080</v>
      </c>
      <c r="F25" s="6">
        <v>2</v>
      </c>
      <c r="G25" t="s">
        <v>1810</v>
      </c>
      <c r="H25" t="s">
        <v>41</v>
      </c>
      <c r="I25" t="s">
        <v>28</v>
      </c>
      <c r="J25" t="s">
        <v>1811</v>
      </c>
      <c r="K25">
        <v>24</v>
      </c>
      <c r="L25" s="7">
        <v>13729.17</v>
      </c>
      <c r="M25" s="7">
        <v>329500.08</v>
      </c>
      <c r="N25">
        <v>0</v>
      </c>
      <c r="O25" t="s">
        <v>29</v>
      </c>
      <c r="P25">
        <v>0</v>
      </c>
      <c r="Q25" s="7">
        <v>24965</v>
      </c>
      <c r="R25" s="7">
        <v>23640</v>
      </c>
      <c r="S25" s="7">
        <v>567360</v>
      </c>
      <c r="T25" s="7">
        <v>3.67</v>
      </c>
      <c r="U25" s="7">
        <v>20822.112000000001</v>
      </c>
      <c r="V25" t="s">
        <v>30</v>
      </c>
      <c r="W25" s="7">
        <v>237859.91999999998</v>
      </c>
      <c r="X25" s="2" t="s">
        <v>31</v>
      </c>
      <c r="Y25" s="200"/>
      <c r="Z25" s="201" t="str">
        <f>IF(Y25&lt;&gt;"",Y25,IF(Table1[[#This Row],[Befolyt]]="i",1,""))</f>
        <v/>
      </c>
      <c r="AA25" s="98">
        <f>Table1[[#This Row],[KülföldiÁr]]*Table1[[#This Row],[Darab]]</f>
        <v>0</v>
      </c>
    </row>
    <row r="26" spans="1:27" x14ac:dyDescent="0.3">
      <c r="A26" t="s">
        <v>1812</v>
      </c>
      <c r="B26" t="s">
        <v>1813</v>
      </c>
      <c r="C26" s="126">
        <v>46080</v>
      </c>
      <c r="D26" s="6">
        <v>2</v>
      </c>
      <c r="E26" s="126">
        <v>46079</v>
      </c>
      <c r="F26" s="6">
        <v>2</v>
      </c>
      <c r="G26" t="s">
        <v>336</v>
      </c>
      <c r="H26" t="s">
        <v>41</v>
      </c>
      <c r="I26" t="s">
        <v>28</v>
      </c>
      <c r="J26" t="s">
        <v>337</v>
      </c>
      <c r="K26">
        <v>8</v>
      </c>
      <c r="L26" s="7">
        <v>284.56</v>
      </c>
      <c r="M26" s="7">
        <v>2276.48</v>
      </c>
      <c r="N26">
        <v>0</v>
      </c>
      <c r="O26" t="s">
        <v>29</v>
      </c>
      <c r="P26">
        <v>0</v>
      </c>
      <c r="Q26" s="7">
        <v>1390</v>
      </c>
      <c r="R26" s="7">
        <v>1950</v>
      </c>
      <c r="S26" s="7">
        <v>15600</v>
      </c>
      <c r="T26" s="7">
        <v>15.05</v>
      </c>
      <c r="U26" s="7">
        <v>2347.8000000000002</v>
      </c>
      <c r="V26" t="s">
        <v>30</v>
      </c>
      <c r="W26" s="7">
        <v>13323.52</v>
      </c>
      <c r="X26" s="2" t="s">
        <v>31</v>
      </c>
      <c r="Y26" s="200"/>
      <c r="Z26" s="201" t="str">
        <f>IF(Y26&lt;&gt;"",Y26,IF(Table1[[#This Row],[Befolyt]]="i",1,""))</f>
        <v/>
      </c>
      <c r="AA26" s="98">
        <f>Table1[[#This Row],[KülföldiÁr]]*Table1[[#This Row],[Darab]]</f>
        <v>0</v>
      </c>
    </row>
    <row r="27" spans="1:27" x14ac:dyDescent="0.3">
      <c r="A27" t="s">
        <v>1814</v>
      </c>
      <c r="B27" t="s">
        <v>1815</v>
      </c>
      <c r="C27" s="126">
        <v>46080</v>
      </c>
      <c r="D27" s="6">
        <v>2</v>
      </c>
      <c r="E27" s="126">
        <v>46071</v>
      </c>
      <c r="F27" s="6">
        <v>2</v>
      </c>
      <c r="G27" t="s">
        <v>105</v>
      </c>
      <c r="H27" t="s">
        <v>41</v>
      </c>
      <c r="I27" t="s">
        <v>28</v>
      </c>
      <c r="J27" t="s">
        <v>106</v>
      </c>
      <c r="K27">
        <v>14</v>
      </c>
      <c r="L27" s="7">
        <v>572.19000000000005</v>
      </c>
      <c r="M27" s="7">
        <v>8010.6600000000008</v>
      </c>
      <c r="N27">
        <v>0</v>
      </c>
      <c r="O27" t="s">
        <v>29</v>
      </c>
      <c r="P27">
        <v>0</v>
      </c>
      <c r="Q27" s="7">
        <v>1710</v>
      </c>
      <c r="R27" s="7">
        <v>1910</v>
      </c>
      <c r="S27" s="7">
        <v>26740</v>
      </c>
      <c r="T27" s="7">
        <v>8.66</v>
      </c>
      <c r="U27" s="7">
        <v>2315.6839999999997</v>
      </c>
      <c r="V27" t="s">
        <v>30</v>
      </c>
      <c r="W27" s="7">
        <v>18729.34</v>
      </c>
      <c r="X27" s="2" t="s">
        <v>31</v>
      </c>
      <c r="Y27" s="200"/>
      <c r="Z27" s="201" t="str">
        <f>IF(Y27&lt;&gt;"",Y27,IF(Table1[[#This Row],[Befolyt]]="i",1,""))</f>
        <v/>
      </c>
      <c r="AA27" s="98">
        <f>Table1[[#This Row],[KülföldiÁr]]*Table1[[#This Row],[Darab]]</f>
        <v>0</v>
      </c>
    </row>
    <row r="28" spans="1:27" x14ac:dyDescent="0.3">
      <c r="A28" t="s">
        <v>1814</v>
      </c>
      <c r="B28" t="s">
        <v>1815</v>
      </c>
      <c r="C28" s="126">
        <v>46080</v>
      </c>
      <c r="D28" s="6">
        <v>2</v>
      </c>
      <c r="E28" s="126">
        <v>46071</v>
      </c>
      <c r="F28" s="6">
        <v>2</v>
      </c>
      <c r="G28" t="s">
        <v>1113</v>
      </c>
      <c r="H28" t="s">
        <v>33</v>
      </c>
      <c r="I28" t="s">
        <v>28</v>
      </c>
      <c r="J28" t="s">
        <v>1816</v>
      </c>
      <c r="K28">
        <v>1</v>
      </c>
      <c r="L28" s="7">
        <v>830.55</v>
      </c>
      <c r="M28" s="7">
        <v>830.55</v>
      </c>
      <c r="N28">
        <v>0</v>
      </c>
      <c r="O28" t="s">
        <v>29</v>
      </c>
      <c r="P28">
        <v>0</v>
      </c>
      <c r="Q28" s="7">
        <v>3700</v>
      </c>
      <c r="R28" s="7">
        <v>3950</v>
      </c>
      <c r="S28" s="7">
        <v>3950</v>
      </c>
      <c r="T28" s="7">
        <v>11.9</v>
      </c>
      <c r="U28" s="7">
        <v>470.05</v>
      </c>
      <c r="V28" t="s">
        <v>30</v>
      </c>
      <c r="W28" s="7">
        <v>3119.45</v>
      </c>
      <c r="X28" s="2" t="s">
        <v>31</v>
      </c>
      <c r="Y28" s="200"/>
      <c r="Z28" s="201" t="str">
        <f>IF(Y28&lt;&gt;"",Y28,IF(Table1[[#This Row],[Befolyt]]="i",1,""))</f>
        <v/>
      </c>
      <c r="AA28" s="98">
        <f>Table1[[#This Row],[KülföldiÁr]]*Table1[[#This Row],[Darab]]</f>
        <v>0</v>
      </c>
    </row>
    <row r="29" spans="1:27" x14ac:dyDescent="0.3">
      <c r="A29" t="s">
        <v>1814</v>
      </c>
      <c r="B29" t="s">
        <v>1815</v>
      </c>
      <c r="C29" s="126">
        <v>46080</v>
      </c>
      <c r="D29" s="6">
        <v>2</v>
      </c>
      <c r="E29" s="126">
        <v>46071</v>
      </c>
      <c r="F29" s="6">
        <v>2</v>
      </c>
      <c r="G29" t="s">
        <v>1817</v>
      </c>
      <c r="H29" t="s">
        <v>51</v>
      </c>
      <c r="I29" t="s">
        <v>28</v>
      </c>
      <c r="J29" t="s">
        <v>1818</v>
      </c>
      <c r="K29">
        <v>10</v>
      </c>
      <c r="L29" s="7">
        <v>2125.9499999999998</v>
      </c>
      <c r="M29" s="7">
        <v>21259.5</v>
      </c>
      <c r="N29">
        <v>0</v>
      </c>
      <c r="O29" t="s">
        <v>29</v>
      </c>
      <c r="P29">
        <v>0</v>
      </c>
      <c r="Q29" s="7">
        <v>6400</v>
      </c>
      <c r="R29" s="7">
        <v>6950</v>
      </c>
      <c r="S29" s="7">
        <v>69500</v>
      </c>
      <c r="T29" s="7">
        <v>12.37</v>
      </c>
      <c r="U29" s="7">
        <v>8597.15</v>
      </c>
      <c r="V29" t="s">
        <v>30</v>
      </c>
      <c r="W29" s="7">
        <v>48240.5</v>
      </c>
      <c r="X29" s="2" t="s">
        <v>31</v>
      </c>
      <c r="Y29" s="200"/>
      <c r="Z29" s="201" t="str">
        <f>IF(Y29&lt;&gt;"",Y29,IF(Table1[[#This Row],[Befolyt]]="i",1,""))</f>
        <v/>
      </c>
      <c r="AA29" s="98">
        <f>Table1[[#This Row],[KülföldiÁr]]*Table1[[#This Row],[Darab]]</f>
        <v>0</v>
      </c>
    </row>
    <row r="30" spans="1:27" x14ac:dyDescent="0.3">
      <c r="A30" t="s">
        <v>1814</v>
      </c>
      <c r="B30" t="s">
        <v>1815</v>
      </c>
      <c r="C30" s="126">
        <v>46080</v>
      </c>
      <c r="D30" s="6">
        <v>2</v>
      </c>
      <c r="E30" s="126">
        <v>46071</v>
      </c>
      <c r="F30" s="6">
        <v>2</v>
      </c>
      <c r="G30" t="s">
        <v>1819</v>
      </c>
      <c r="H30" t="s">
        <v>51</v>
      </c>
      <c r="I30" t="s">
        <v>28</v>
      </c>
      <c r="J30" t="s">
        <v>1820</v>
      </c>
      <c r="K30">
        <v>10</v>
      </c>
      <c r="L30" s="7">
        <v>2501.9899999999998</v>
      </c>
      <c r="M30" s="7">
        <v>25019.899999999998</v>
      </c>
      <c r="N30">
        <v>0</v>
      </c>
      <c r="O30" t="s">
        <v>29</v>
      </c>
      <c r="P30">
        <v>0</v>
      </c>
      <c r="Q30" s="7">
        <v>6720</v>
      </c>
      <c r="R30" s="7">
        <v>7720</v>
      </c>
      <c r="S30" s="7">
        <v>77200</v>
      </c>
      <c r="T30" s="7">
        <v>13.89</v>
      </c>
      <c r="U30" s="7">
        <v>10723.08</v>
      </c>
      <c r="V30" t="s">
        <v>30</v>
      </c>
      <c r="W30" s="7">
        <v>52180.100000000006</v>
      </c>
      <c r="X30" s="2" t="s">
        <v>31</v>
      </c>
      <c r="Y30" s="200"/>
      <c r="Z30" s="201" t="str">
        <f>IF(Y30&lt;&gt;"",Y30,IF(Table1[[#This Row],[Befolyt]]="i",1,""))</f>
        <v/>
      </c>
      <c r="AA30" s="98">
        <f>Table1[[#This Row],[KülföldiÁr]]*Table1[[#This Row],[Darab]]</f>
        <v>0</v>
      </c>
    </row>
    <row r="31" spans="1:27" x14ac:dyDescent="0.3">
      <c r="A31" t="s">
        <v>1814</v>
      </c>
      <c r="B31" t="s">
        <v>1815</v>
      </c>
      <c r="C31" s="126">
        <v>46080</v>
      </c>
      <c r="D31" s="6">
        <v>2</v>
      </c>
      <c r="E31" s="126">
        <v>46071</v>
      </c>
      <c r="F31" s="6">
        <v>2</v>
      </c>
      <c r="G31" t="s">
        <v>1821</v>
      </c>
      <c r="H31" t="s">
        <v>51</v>
      </c>
      <c r="I31" t="s">
        <v>28</v>
      </c>
      <c r="J31" t="s">
        <v>1822</v>
      </c>
      <c r="K31">
        <v>10</v>
      </c>
      <c r="L31" s="7">
        <v>816.05</v>
      </c>
      <c r="M31" s="7">
        <v>8160.5</v>
      </c>
      <c r="N31">
        <v>0</v>
      </c>
      <c r="O31" t="s">
        <v>29</v>
      </c>
      <c r="P31">
        <v>0</v>
      </c>
      <c r="Q31" s="7">
        <v>2560</v>
      </c>
      <c r="R31" s="7">
        <v>3060</v>
      </c>
      <c r="S31" s="7">
        <v>30600</v>
      </c>
      <c r="T31" s="7">
        <v>14.9</v>
      </c>
      <c r="U31" s="7">
        <v>4559.3999999999996</v>
      </c>
      <c r="V31" t="s">
        <v>30</v>
      </c>
      <c r="W31" s="7">
        <v>22439.5</v>
      </c>
      <c r="X31" s="2" t="s">
        <v>31</v>
      </c>
      <c r="Y31" s="200"/>
      <c r="Z31" s="201" t="str">
        <f>IF(Y31&lt;&gt;"",Y31,IF(Table1[[#This Row],[Befolyt]]="i",1,""))</f>
        <v/>
      </c>
      <c r="AA31" s="98">
        <f>Table1[[#This Row],[KülföldiÁr]]*Table1[[#This Row],[Darab]]</f>
        <v>0</v>
      </c>
    </row>
    <row r="32" spans="1:27" x14ac:dyDescent="0.3">
      <c r="A32" t="s">
        <v>1814</v>
      </c>
      <c r="B32" t="s">
        <v>1815</v>
      </c>
      <c r="C32" s="126">
        <v>46080</v>
      </c>
      <c r="D32" s="6">
        <v>2</v>
      </c>
      <c r="E32" s="126">
        <v>46071</v>
      </c>
      <c r="F32" s="6">
        <v>2</v>
      </c>
      <c r="G32" t="s">
        <v>1823</v>
      </c>
      <c r="H32" t="s">
        <v>51</v>
      </c>
      <c r="I32" t="s">
        <v>28</v>
      </c>
      <c r="J32" t="s">
        <v>1824</v>
      </c>
      <c r="K32">
        <v>10</v>
      </c>
      <c r="L32" s="7">
        <v>685.38</v>
      </c>
      <c r="M32" s="7">
        <v>6853.8</v>
      </c>
      <c r="N32">
        <v>0</v>
      </c>
      <c r="O32" t="s">
        <v>29</v>
      </c>
      <c r="P32">
        <v>0</v>
      </c>
      <c r="Q32" s="7">
        <v>2250</v>
      </c>
      <c r="R32" s="7">
        <v>2750</v>
      </c>
      <c r="S32" s="7">
        <v>27500</v>
      </c>
      <c r="T32" s="7">
        <v>15.45</v>
      </c>
      <c r="U32" s="7">
        <v>4248.75</v>
      </c>
      <c r="V32" t="s">
        <v>30</v>
      </c>
      <c r="W32" s="7">
        <v>20646.2</v>
      </c>
      <c r="X32" s="2" t="s">
        <v>31</v>
      </c>
      <c r="Y32" s="200"/>
      <c r="Z32" s="201" t="str">
        <f>IF(Y32&lt;&gt;"",Y32,IF(Table1[[#This Row],[Befolyt]]="i",1,""))</f>
        <v/>
      </c>
      <c r="AA32" s="98">
        <f>Table1[[#This Row],[KülföldiÁr]]*Table1[[#This Row],[Darab]]</f>
        <v>0</v>
      </c>
    </row>
    <row r="33" spans="1:27" x14ac:dyDescent="0.3">
      <c r="A33" t="s">
        <v>1825</v>
      </c>
      <c r="B33" t="s">
        <v>1826</v>
      </c>
      <c r="C33" s="126">
        <v>46080</v>
      </c>
      <c r="D33" s="6">
        <v>2</v>
      </c>
      <c r="E33" s="126">
        <v>46079</v>
      </c>
      <c r="F33" s="6">
        <v>2</v>
      </c>
      <c r="G33" t="s">
        <v>1827</v>
      </c>
      <c r="H33" t="s">
        <v>51</v>
      </c>
      <c r="I33" t="s">
        <v>28</v>
      </c>
      <c r="J33" t="s">
        <v>1828</v>
      </c>
      <c r="K33">
        <v>2000</v>
      </c>
      <c r="L33" s="7">
        <v>5354.95</v>
      </c>
      <c r="M33" s="7">
        <v>10709900</v>
      </c>
      <c r="N33">
        <v>22.2</v>
      </c>
      <c r="O33" t="s">
        <v>36</v>
      </c>
      <c r="P33">
        <v>378.43</v>
      </c>
      <c r="Q33" s="7">
        <v>14785</v>
      </c>
      <c r="R33" s="7">
        <v>8401.15</v>
      </c>
      <c r="S33" s="7">
        <v>16802300</v>
      </c>
      <c r="T33" s="7">
        <v>0</v>
      </c>
      <c r="U33" s="7">
        <v>0</v>
      </c>
      <c r="V33" t="s">
        <v>133</v>
      </c>
      <c r="W33" s="7">
        <v>6092400</v>
      </c>
      <c r="X33" s="2" t="s">
        <v>31</v>
      </c>
      <c r="Y33" s="200"/>
      <c r="Z33" s="201" t="str">
        <f>IF(Y33&lt;&gt;"",Y33,IF(Table1[[#This Row],[Befolyt]]="i",1,""))</f>
        <v/>
      </c>
      <c r="AA33" s="98">
        <f>Table1[[#This Row],[KülföldiÁr]]*Table1[[#This Row],[Darab]]</f>
        <v>44400</v>
      </c>
    </row>
    <row r="34" spans="1:27" x14ac:dyDescent="0.3">
      <c r="A34" t="s">
        <v>1825</v>
      </c>
      <c r="B34" t="s">
        <v>1826</v>
      </c>
      <c r="C34" s="126">
        <v>46080</v>
      </c>
      <c r="D34" s="6">
        <v>2</v>
      </c>
      <c r="E34" s="126">
        <v>46079</v>
      </c>
      <c r="F34" s="6">
        <v>2</v>
      </c>
      <c r="G34" t="s">
        <v>1829</v>
      </c>
      <c r="H34" t="s">
        <v>51</v>
      </c>
      <c r="I34" t="s">
        <v>28</v>
      </c>
      <c r="J34" t="s">
        <v>1830</v>
      </c>
      <c r="K34">
        <v>630</v>
      </c>
      <c r="L34" s="7">
        <v>2932.84</v>
      </c>
      <c r="M34" s="7">
        <v>1847689.2000000002</v>
      </c>
      <c r="N34">
        <v>11.5</v>
      </c>
      <c r="O34" t="s">
        <v>36</v>
      </c>
      <c r="P34">
        <v>378.43</v>
      </c>
      <c r="Q34" s="7">
        <v>7025</v>
      </c>
      <c r="R34" s="7">
        <v>4351.95</v>
      </c>
      <c r="S34" s="7">
        <v>2741728.5</v>
      </c>
      <c r="T34" s="7">
        <v>0</v>
      </c>
      <c r="U34" s="7">
        <v>0</v>
      </c>
      <c r="V34" t="s">
        <v>133</v>
      </c>
      <c r="W34" s="7">
        <v>894039.29999999981</v>
      </c>
      <c r="X34" s="2" t="s">
        <v>31</v>
      </c>
      <c r="Y34" s="200"/>
      <c r="Z34" s="201" t="str">
        <f>IF(Y34&lt;&gt;"",Y34,IF(Table1[[#This Row],[Befolyt]]="i",1,""))</f>
        <v/>
      </c>
      <c r="AA34" s="98">
        <f>Table1[[#This Row],[KülföldiÁr]]*Table1[[#This Row],[Darab]]</f>
        <v>7245</v>
      </c>
    </row>
    <row r="35" spans="1:27" x14ac:dyDescent="0.3">
      <c r="A35" t="s">
        <v>1825</v>
      </c>
      <c r="B35" t="s">
        <v>1826</v>
      </c>
      <c r="C35" s="126">
        <v>46080</v>
      </c>
      <c r="D35" s="6">
        <v>2</v>
      </c>
      <c r="E35" s="126">
        <v>46079</v>
      </c>
      <c r="F35" s="6">
        <v>2</v>
      </c>
      <c r="G35" t="s">
        <v>1444</v>
      </c>
      <c r="H35" t="s">
        <v>34</v>
      </c>
      <c r="I35" t="s">
        <v>32</v>
      </c>
      <c r="J35" t="s">
        <v>1445</v>
      </c>
      <c r="K35">
        <v>1</v>
      </c>
      <c r="L35" s="7">
        <v>337381.19</v>
      </c>
      <c r="M35" s="7">
        <v>337381.19</v>
      </c>
      <c r="N35">
        <v>950</v>
      </c>
      <c r="O35" t="s">
        <v>36</v>
      </c>
      <c r="P35">
        <v>378.43</v>
      </c>
      <c r="Q35" s="7">
        <v>890</v>
      </c>
      <c r="R35" s="7">
        <v>359508.5</v>
      </c>
      <c r="S35" s="7">
        <v>359508.5</v>
      </c>
      <c r="T35" s="7">
        <v>0</v>
      </c>
      <c r="U35" s="7">
        <v>0</v>
      </c>
      <c r="V35" t="s">
        <v>133</v>
      </c>
      <c r="W35" s="7">
        <v>22127.309999999998</v>
      </c>
      <c r="X35" s="2" t="s">
        <v>31</v>
      </c>
      <c r="Y35" s="200"/>
      <c r="Z35" s="201" t="str">
        <f>IF(Y35&lt;&gt;"",Y35,IF(Table1[[#This Row],[Befolyt]]="i",1,""))</f>
        <v/>
      </c>
      <c r="AA35" s="98">
        <f>Table1[[#This Row],[KülföldiÁr]]*Table1[[#This Row],[Darab]]</f>
        <v>950</v>
      </c>
    </row>
    <row r="36" spans="1:27" x14ac:dyDescent="0.3">
      <c r="A36" t="s">
        <v>1831</v>
      </c>
      <c r="B36" t="s">
        <v>1826</v>
      </c>
      <c r="C36" s="126">
        <v>46080</v>
      </c>
      <c r="D36" s="6">
        <v>2</v>
      </c>
      <c r="E36" s="126">
        <v>46078</v>
      </c>
      <c r="F36" s="6">
        <v>2</v>
      </c>
      <c r="G36" t="s">
        <v>1832</v>
      </c>
      <c r="H36" t="s">
        <v>51</v>
      </c>
      <c r="I36" t="s">
        <v>28</v>
      </c>
      <c r="J36" t="s">
        <v>1833</v>
      </c>
      <c r="K36">
        <v>796</v>
      </c>
      <c r="L36" s="7">
        <v>4301.5200000000004</v>
      </c>
      <c r="M36" s="7">
        <v>3424009.9200000004</v>
      </c>
      <c r="N36">
        <v>16.850000000000001</v>
      </c>
      <c r="O36" t="s">
        <v>36</v>
      </c>
      <c r="P36">
        <v>378.43</v>
      </c>
      <c r="Q36" s="7">
        <v>10750</v>
      </c>
      <c r="R36" s="7">
        <v>6376.55</v>
      </c>
      <c r="S36" s="7">
        <v>5075733.8</v>
      </c>
      <c r="T36" s="7">
        <v>0</v>
      </c>
      <c r="U36" s="7">
        <v>0</v>
      </c>
      <c r="V36" t="s">
        <v>133</v>
      </c>
      <c r="W36" s="7">
        <v>1651723.8799999994</v>
      </c>
      <c r="X36" s="2" t="s">
        <v>31</v>
      </c>
      <c r="Y36" s="200"/>
      <c r="Z36" s="201" t="str">
        <f>IF(Y36&lt;&gt;"",Y36,IF(Table1[[#This Row],[Befolyt]]="i",1,""))</f>
        <v/>
      </c>
      <c r="AA36" s="98">
        <f>Table1[[#This Row],[KülföldiÁr]]*Table1[[#This Row],[Darab]]</f>
        <v>13412.6</v>
      </c>
    </row>
    <row r="37" spans="1:27" x14ac:dyDescent="0.3">
      <c r="A37" t="s">
        <v>1831</v>
      </c>
      <c r="B37" t="s">
        <v>1826</v>
      </c>
      <c r="C37" s="126">
        <v>46080</v>
      </c>
      <c r="D37" s="6">
        <v>2</v>
      </c>
      <c r="E37" s="126">
        <v>46078</v>
      </c>
      <c r="F37" s="6">
        <v>2</v>
      </c>
      <c r="G37" t="s">
        <v>1834</v>
      </c>
      <c r="H37" t="s">
        <v>34</v>
      </c>
      <c r="I37" t="s">
        <v>32</v>
      </c>
      <c r="J37" t="s">
        <v>1835</v>
      </c>
      <c r="K37">
        <v>1</v>
      </c>
      <c r="L37" s="7">
        <v>50400</v>
      </c>
      <c r="M37" s="7">
        <v>50400</v>
      </c>
      <c r="N37">
        <v>135</v>
      </c>
      <c r="O37" t="s">
        <v>36</v>
      </c>
      <c r="P37">
        <v>378.43</v>
      </c>
      <c r="Q37" s="7">
        <v>50400</v>
      </c>
      <c r="R37" s="7">
        <v>51088.05</v>
      </c>
      <c r="S37" s="7">
        <v>51088.05</v>
      </c>
      <c r="T37" s="7">
        <v>0</v>
      </c>
      <c r="U37" s="7">
        <v>0</v>
      </c>
      <c r="V37" t="s">
        <v>133</v>
      </c>
      <c r="W37" s="7">
        <v>688.05000000000291</v>
      </c>
      <c r="X37" s="2" t="s">
        <v>31</v>
      </c>
      <c r="Y37" s="200"/>
      <c r="Z37" s="201" t="str">
        <f>IF(Y37&lt;&gt;"",Y37,IF(Table1[[#This Row],[Befolyt]]="i",1,""))</f>
        <v/>
      </c>
      <c r="AA37" s="98">
        <f>Table1[[#This Row],[KülföldiÁr]]*Table1[[#This Row],[Darab]]</f>
        <v>135</v>
      </c>
    </row>
    <row r="38" spans="1:27" x14ac:dyDescent="0.3">
      <c r="A38" t="s">
        <v>1836</v>
      </c>
      <c r="B38" t="s">
        <v>1447</v>
      </c>
      <c r="C38" s="126">
        <v>46080</v>
      </c>
      <c r="D38" s="6">
        <v>2</v>
      </c>
      <c r="E38" s="126">
        <v>46080</v>
      </c>
      <c r="F38" s="6">
        <v>2</v>
      </c>
      <c r="G38" t="s">
        <v>1837</v>
      </c>
      <c r="H38" t="s">
        <v>41</v>
      </c>
      <c r="I38" t="s">
        <v>28</v>
      </c>
      <c r="J38" t="s">
        <v>1838</v>
      </c>
      <c r="K38">
        <v>2</v>
      </c>
      <c r="L38" s="7">
        <v>43195.91</v>
      </c>
      <c r="M38" s="7">
        <v>86391.82</v>
      </c>
      <c r="N38">
        <v>0</v>
      </c>
      <c r="O38" t="s">
        <v>29</v>
      </c>
      <c r="P38">
        <v>0</v>
      </c>
      <c r="Q38" s="7">
        <v>139260</v>
      </c>
      <c r="R38" s="7">
        <v>155260</v>
      </c>
      <c r="S38" s="7">
        <v>310520</v>
      </c>
      <c r="T38" s="7">
        <v>13.09</v>
      </c>
      <c r="U38" s="7">
        <v>40647.067999999999</v>
      </c>
      <c r="V38" t="s">
        <v>30</v>
      </c>
      <c r="W38" s="7">
        <v>224128.18</v>
      </c>
      <c r="X38" s="2" t="s">
        <v>31</v>
      </c>
      <c r="Y38" s="200"/>
      <c r="Z38" s="201" t="str">
        <f>IF(Y38&lt;&gt;"",Y38,IF(Table1[[#This Row],[Befolyt]]="i",1,""))</f>
        <v/>
      </c>
      <c r="AA38" s="98">
        <f>Table1[[#This Row],[KülföldiÁr]]*Table1[[#This Row],[Darab]]</f>
        <v>0</v>
      </c>
    </row>
    <row r="39" spans="1:27" x14ac:dyDescent="0.3">
      <c r="A39" t="s">
        <v>1839</v>
      </c>
      <c r="B39" t="s">
        <v>1185</v>
      </c>
      <c r="C39" s="126">
        <v>46080</v>
      </c>
      <c r="D39" s="6">
        <v>2</v>
      </c>
      <c r="E39" s="126">
        <v>46080</v>
      </c>
      <c r="F39" s="6">
        <v>2</v>
      </c>
      <c r="G39" t="s">
        <v>1840</v>
      </c>
      <c r="H39" t="s">
        <v>41</v>
      </c>
      <c r="I39" t="s">
        <v>28</v>
      </c>
      <c r="J39" t="s">
        <v>1841</v>
      </c>
      <c r="K39">
        <v>2</v>
      </c>
      <c r="L39" s="7">
        <v>389.41</v>
      </c>
      <c r="M39" s="7">
        <v>778.82</v>
      </c>
      <c r="N39">
        <v>0</v>
      </c>
      <c r="O39" t="s">
        <v>29</v>
      </c>
      <c r="P39">
        <v>0</v>
      </c>
      <c r="Q39" s="7">
        <v>1010</v>
      </c>
      <c r="R39" s="7">
        <v>1310</v>
      </c>
      <c r="S39" s="7">
        <v>2620</v>
      </c>
      <c r="T39" s="7">
        <v>13.02</v>
      </c>
      <c r="U39" s="7">
        <v>341.12400000000002</v>
      </c>
      <c r="V39" t="s">
        <v>30</v>
      </c>
      <c r="W39" s="7">
        <v>1841.1799999999998</v>
      </c>
      <c r="X39" s="2" t="s">
        <v>31</v>
      </c>
      <c r="Y39" s="200"/>
      <c r="Z39" s="201" t="str">
        <f>IF(Y39&lt;&gt;"",Y39,IF(Table1[[#This Row],[Befolyt]]="i",1,""))</f>
        <v/>
      </c>
      <c r="AA39" s="98">
        <f>Table1[[#This Row],[KülföldiÁr]]*Table1[[#This Row],[Darab]]</f>
        <v>0</v>
      </c>
    </row>
    <row r="40" spans="1:27" x14ac:dyDescent="0.3">
      <c r="A40" t="s">
        <v>1839</v>
      </c>
      <c r="B40" t="s">
        <v>1185</v>
      </c>
      <c r="C40" s="126">
        <v>46080</v>
      </c>
      <c r="D40" s="6">
        <v>2</v>
      </c>
      <c r="E40" s="126">
        <v>46080</v>
      </c>
      <c r="F40" s="6">
        <v>2</v>
      </c>
      <c r="G40" t="s">
        <v>118</v>
      </c>
      <c r="H40" t="s">
        <v>63</v>
      </c>
      <c r="I40" t="s">
        <v>28</v>
      </c>
      <c r="J40" t="s">
        <v>119</v>
      </c>
      <c r="K40">
        <v>2</v>
      </c>
      <c r="L40" s="7">
        <v>709.76</v>
      </c>
      <c r="M40" s="7">
        <v>1419.52</v>
      </c>
      <c r="N40">
        <v>0</v>
      </c>
      <c r="O40" t="s">
        <v>29</v>
      </c>
      <c r="P40">
        <v>0</v>
      </c>
      <c r="Q40" s="7">
        <v>1950</v>
      </c>
      <c r="R40" s="7">
        <v>1465</v>
      </c>
      <c r="S40" s="7">
        <v>2930</v>
      </c>
      <c r="T40" s="7">
        <v>1.18</v>
      </c>
      <c r="U40" s="7">
        <v>34.573999999999998</v>
      </c>
      <c r="V40" t="s">
        <v>30</v>
      </c>
      <c r="W40" s="7">
        <v>1510.48</v>
      </c>
      <c r="X40" s="2" t="s">
        <v>31</v>
      </c>
      <c r="Y40" s="200"/>
      <c r="Z40" s="201" t="str">
        <f>IF(Y40&lt;&gt;"",Y40,IF(Table1[[#This Row],[Befolyt]]="i",1,""))</f>
        <v/>
      </c>
      <c r="AA40" s="98">
        <f>Table1[[#This Row],[KülföldiÁr]]*Table1[[#This Row],[Darab]]</f>
        <v>0</v>
      </c>
    </row>
    <row r="41" spans="1:27" x14ac:dyDescent="0.3">
      <c r="A41" t="s">
        <v>1842</v>
      </c>
      <c r="B41" t="s">
        <v>1185</v>
      </c>
      <c r="C41" s="126">
        <v>46080</v>
      </c>
      <c r="D41" s="6">
        <v>2</v>
      </c>
      <c r="E41" s="126">
        <v>46080</v>
      </c>
      <c r="F41" s="6">
        <v>2</v>
      </c>
      <c r="G41" t="s">
        <v>50</v>
      </c>
      <c r="H41" t="s">
        <v>51</v>
      </c>
      <c r="I41" t="s">
        <v>28</v>
      </c>
      <c r="J41" t="s">
        <v>52</v>
      </c>
      <c r="K41">
        <v>4</v>
      </c>
      <c r="L41" s="7">
        <v>1478.09</v>
      </c>
      <c r="M41" s="7">
        <v>5912.36</v>
      </c>
      <c r="N41">
        <v>0</v>
      </c>
      <c r="O41" t="s">
        <v>29</v>
      </c>
      <c r="P41">
        <v>0</v>
      </c>
      <c r="Q41" s="7">
        <v>4500</v>
      </c>
      <c r="R41" s="7">
        <v>3900</v>
      </c>
      <c r="S41" s="7">
        <v>15600</v>
      </c>
      <c r="T41" s="7">
        <v>6.19</v>
      </c>
      <c r="U41" s="7">
        <v>965.64</v>
      </c>
      <c r="V41" t="s">
        <v>30</v>
      </c>
      <c r="W41" s="7">
        <v>9687.64</v>
      </c>
      <c r="X41" s="2" t="s">
        <v>31</v>
      </c>
      <c r="Y41" s="200"/>
      <c r="Z41" s="201" t="str">
        <f>IF(Y41&lt;&gt;"",Y41,IF(Table1[[#This Row],[Befolyt]]="i",1,""))</f>
        <v/>
      </c>
      <c r="AA41" s="98">
        <f>Table1[[#This Row],[KülföldiÁr]]*Table1[[#This Row],[Darab]]</f>
        <v>0</v>
      </c>
    </row>
    <row r="42" spans="1:27" x14ac:dyDescent="0.3">
      <c r="A42" t="s">
        <v>1843</v>
      </c>
      <c r="B42" t="s">
        <v>1844</v>
      </c>
      <c r="C42" s="126">
        <v>46080</v>
      </c>
      <c r="D42" s="6">
        <v>2</v>
      </c>
      <c r="E42" s="126">
        <v>46080</v>
      </c>
      <c r="F42" s="6">
        <v>2</v>
      </c>
      <c r="G42" t="s">
        <v>1845</v>
      </c>
      <c r="H42" t="s">
        <v>41</v>
      </c>
      <c r="I42" t="s">
        <v>28</v>
      </c>
      <c r="J42" t="s">
        <v>1846</v>
      </c>
      <c r="K42">
        <v>2</v>
      </c>
      <c r="L42" s="7">
        <v>40424.82</v>
      </c>
      <c r="M42" s="7">
        <v>80849.64</v>
      </c>
      <c r="N42">
        <v>0</v>
      </c>
      <c r="O42" t="s">
        <v>29</v>
      </c>
      <c r="P42">
        <v>0</v>
      </c>
      <c r="Q42" s="7">
        <v>119370</v>
      </c>
      <c r="R42" s="7">
        <v>124370</v>
      </c>
      <c r="S42" s="7">
        <v>248740</v>
      </c>
      <c r="T42" s="7">
        <v>11.21</v>
      </c>
      <c r="U42" s="7">
        <v>27883.754000000004</v>
      </c>
      <c r="V42" t="s">
        <v>30</v>
      </c>
      <c r="W42" s="7">
        <v>167890.36</v>
      </c>
      <c r="X42" s="2" t="s">
        <v>31</v>
      </c>
      <c r="Y42" s="200"/>
      <c r="Z42" s="201" t="str">
        <f>IF(Y42&lt;&gt;"",Y42,IF(Table1[[#This Row],[Befolyt]]="i",1,""))</f>
        <v/>
      </c>
      <c r="AA42" s="98">
        <f>Table1[[#This Row],[KülföldiÁr]]*Table1[[#This Row],[Darab]]</f>
        <v>0</v>
      </c>
    </row>
    <row r="43" spans="1:27" x14ac:dyDescent="0.3">
      <c r="A43" t="s">
        <v>1847</v>
      </c>
      <c r="B43" t="s">
        <v>934</v>
      </c>
      <c r="C43" s="126">
        <v>46080</v>
      </c>
      <c r="D43" s="6">
        <v>2</v>
      </c>
      <c r="E43" s="126">
        <v>46080</v>
      </c>
      <c r="F43" s="6">
        <v>2</v>
      </c>
      <c r="G43" t="s">
        <v>1848</v>
      </c>
      <c r="H43" t="s">
        <v>70</v>
      </c>
      <c r="I43" t="s">
        <v>32</v>
      </c>
      <c r="J43" t="s">
        <v>1849</v>
      </c>
      <c r="K43">
        <v>3</v>
      </c>
      <c r="L43" s="7">
        <v>600</v>
      </c>
      <c r="M43" s="7">
        <v>1800</v>
      </c>
      <c r="N43">
        <v>0</v>
      </c>
      <c r="O43" t="s">
        <v>29</v>
      </c>
      <c r="P43">
        <v>0</v>
      </c>
      <c r="Q43" s="7">
        <v>1000</v>
      </c>
      <c r="R43" s="7">
        <v>1000</v>
      </c>
      <c r="S43" s="7">
        <v>3000</v>
      </c>
      <c r="T43" s="7">
        <v>0</v>
      </c>
      <c r="U43" s="7">
        <v>0</v>
      </c>
      <c r="V43" t="s">
        <v>30</v>
      </c>
      <c r="W43" s="7">
        <v>1200</v>
      </c>
      <c r="X43" s="2" t="s">
        <v>31</v>
      </c>
      <c r="Y43" s="200"/>
      <c r="Z43" s="201" t="str">
        <f>IF(Y43&lt;&gt;"",Y43,IF(Table1[[#This Row],[Befolyt]]="i",1,""))</f>
        <v/>
      </c>
      <c r="AA43" s="98">
        <f>Table1[[#This Row],[KülföldiÁr]]*Table1[[#This Row],[Darab]]</f>
        <v>0</v>
      </c>
    </row>
    <row r="44" spans="1:27" x14ac:dyDescent="0.3">
      <c r="A44" t="s">
        <v>1847</v>
      </c>
      <c r="B44" t="s">
        <v>934</v>
      </c>
      <c r="C44" s="126">
        <v>46080</v>
      </c>
      <c r="D44" s="6">
        <v>2</v>
      </c>
      <c r="E44" s="126">
        <v>46080</v>
      </c>
      <c r="F44" s="6">
        <v>2</v>
      </c>
      <c r="G44" t="s">
        <v>1239</v>
      </c>
      <c r="H44" t="s">
        <v>27</v>
      </c>
      <c r="I44" t="s">
        <v>28</v>
      </c>
      <c r="J44" t="s">
        <v>1850</v>
      </c>
      <c r="K44">
        <v>1</v>
      </c>
      <c r="L44" s="7">
        <v>49020</v>
      </c>
      <c r="M44" s="7">
        <v>49020</v>
      </c>
      <c r="N44">
        <v>0</v>
      </c>
      <c r="O44" t="s">
        <v>29</v>
      </c>
      <c r="P44">
        <v>0</v>
      </c>
      <c r="Q44" s="7">
        <v>81700</v>
      </c>
      <c r="R44" s="7">
        <v>81700</v>
      </c>
      <c r="S44" s="7">
        <v>81700</v>
      </c>
      <c r="T44" s="7">
        <v>10</v>
      </c>
      <c r="U44" s="7">
        <v>8170</v>
      </c>
      <c r="V44" t="s">
        <v>30</v>
      </c>
      <c r="W44" s="7">
        <v>32680</v>
      </c>
      <c r="X44" s="2" t="s">
        <v>31</v>
      </c>
      <c r="Y44" s="200"/>
      <c r="Z44" s="201" t="str">
        <f>IF(Y44&lt;&gt;"",Y44,IF(Table1[[#This Row],[Befolyt]]="i",1,""))</f>
        <v/>
      </c>
      <c r="AA44" s="98">
        <f>Table1[[#This Row],[KülföldiÁr]]*Table1[[#This Row],[Darab]]</f>
        <v>0</v>
      </c>
    </row>
    <row r="45" spans="1:27" x14ac:dyDescent="0.3">
      <c r="A45" t="s">
        <v>1847</v>
      </c>
      <c r="B45" t="s">
        <v>934</v>
      </c>
      <c r="C45" s="126">
        <v>46080</v>
      </c>
      <c r="D45" s="6">
        <v>2</v>
      </c>
      <c r="E45" s="126">
        <v>46080</v>
      </c>
      <c r="F45" s="6">
        <v>2</v>
      </c>
      <c r="G45" t="s">
        <v>1241</v>
      </c>
      <c r="H45" t="s">
        <v>27</v>
      </c>
      <c r="I45" t="s">
        <v>28</v>
      </c>
      <c r="J45" t="s">
        <v>1851</v>
      </c>
      <c r="K45">
        <v>1</v>
      </c>
      <c r="L45" s="7">
        <v>30720</v>
      </c>
      <c r="M45" s="7">
        <v>30720</v>
      </c>
      <c r="N45">
        <v>0</v>
      </c>
      <c r="O45" t="s">
        <v>29</v>
      </c>
      <c r="P45">
        <v>0</v>
      </c>
      <c r="Q45" s="7">
        <v>51200</v>
      </c>
      <c r="R45" s="7">
        <v>51200</v>
      </c>
      <c r="S45" s="7">
        <v>51200</v>
      </c>
      <c r="T45" s="7">
        <v>10</v>
      </c>
      <c r="U45" s="7">
        <v>5120</v>
      </c>
      <c r="V45" t="s">
        <v>30</v>
      </c>
      <c r="W45" s="7">
        <v>20480</v>
      </c>
      <c r="X45" s="2" t="s">
        <v>31</v>
      </c>
      <c r="Y45" s="200"/>
      <c r="Z45" s="201" t="str">
        <f>IF(Y45&lt;&gt;"",Y45,IF(Table1[[#This Row],[Befolyt]]="i",1,""))</f>
        <v/>
      </c>
      <c r="AA45" s="98">
        <f>Table1[[#This Row],[KülföldiÁr]]*Table1[[#This Row],[Darab]]</f>
        <v>0</v>
      </c>
    </row>
    <row r="46" spans="1:27" x14ac:dyDescent="0.3">
      <c r="A46" t="s">
        <v>1847</v>
      </c>
      <c r="B46" t="s">
        <v>934</v>
      </c>
      <c r="C46" s="126">
        <v>46080</v>
      </c>
      <c r="D46" s="6">
        <v>2</v>
      </c>
      <c r="E46" s="126">
        <v>46080</v>
      </c>
      <c r="F46" s="6">
        <v>2</v>
      </c>
      <c r="G46" t="s">
        <v>566</v>
      </c>
      <c r="H46" t="s">
        <v>27</v>
      </c>
      <c r="I46" t="s">
        <v>28</v>
      </c>
      <c r="J46" t="s">
        <v>1852</v>
      </c>
      <c r="K46">
        <v>1</v>
      </c>
      <c r="L46" s="7">
        <v>30060</v>
      </c>
      <c r="M46" s="7">
        <v>30060</v>
      </c>
      <c r="N46">
        <v>0</v>
      </c>
      <c r="O46" t="s">
        <v>29</v>
      </c>
      <c r="P46">
        <v>0</v>
      </c>
      <c r="Q46" s="7">
        <v>50100</v>
      </c>
      <c r="R46" s="7">
        <v>50100</v>
      </c>
      <c r="S46" s="7">
        <v>50100</v>
      </c>
      <c r="T46" s="7">
        <v>10</v>
      </c>
      <c r="U46" s="7">
        <v>5010</v>
      </c>
      <c r="V46" t="s">
        <v>30</v>
      </c>
      <c r="W46" s="7">
        <v>20040</v>
      </c>
      <c r="X46" s="2" t="s">
        <v>31</v>
      </c>
      <c r="Y46" s="200"/>
      <c r="Z46" s="201" t="str">
        <f>IF(Y46&lt;&gt;"",Y46,IF(Table1[[#This Row],[Befolyt]]="i",1,""))</f>
        <v/>
      </c>
      <c r="AA46" s="98">
        <f>Table1[[#This Row],[KülföldiÁr]]*Table1[[#This Row],[Darab]]</f>
        <v>0</v>
      </c>
    </row>
    <row r="47" spans="1:27" x14ac:dyDescent="0.3">
      <c r="A47" t="s">
        <v>1847</v>
      </c>
      <c r="B47" t="s">
        <v>934</v>
      </c>
      <c r="C47" s="126">
        <v>46080</v>
      </c>
      <c r="D47" s="6">
        <v>2</v>
      </c>
      <c r="E47" s="126">
        <v>46080</v>
      </c>
      <c r="F47" s="6">
        <v>2</v>
      </c>
      <c r="G47" t="s">
        <v>931</v>
      </c>
      <c r="H47" t="s">
        <v>27</v>
      </c>
      <c r="I47" t="s">
        <v>28</v>
      </c>
      <c r="J47" t="s">
        <v>1853</v>
      </c>
      <c r="K47">
        <v>1</v>
      </c>
      <c r="L47" s="7">
        <v>14700</v>
      </c>
      <c r="M47" s="7">
        <v>14700</v>
      </c>
      <c r="N47">
        <v>0</v>
      </c>
      <c r="O47" t="s">
        <v>29</v>
      </c>
      <c r="P47">
        <v>0</v>
      </c>
      <c r="Q47" s="7">
        <v>24500</v>
      </c>
      <c r="R47" s="7">
        <v>24500</v>
      </c>
      <c r="S47" s="7">
        <v>24500</v>
      </c>
      <c r="T47" s="7">
        <v>10</v>
      </c>
      <c r="U47" s="7">
        <v>2450</v>
      </c>
      <c r="V47" t="s">
        <v>30</v>
      </c>
      <c r="W47" s="7">
        <v>9800</v>
      </c>
      <c r="X47" s="2" t="s">
        <v>31</v>
      </c>
      <c r="Y47" s="200"/>
      <c r="Z47" s="201" t="str">
        <f>IF(Y47&lt;&gt;"",Y47,IF(Table1[[#This Row],[Befolyt]]="i",1,""))</f>
        <v/>
      </c>
      <c r="AA47" s="98">
        <f>Table1[[#This Row],[KülföldiÁr]]*Table1[[#This Row],[Darab]]</f>
        <v>0</v>
      </c>
    </row>
    <row r="48" spans="1:27" x14ac:dyDescent="0.3">
      <c r="A48" t="s">
        <v>1847</v>
      </c>
      <c r="B48" t="s">
        <v>934</v>
      </c>
      <c r="C48" s="126">
        <v>46080</v>
      </c>
      <c r="D48" s="6">
        <v>2</v>
      </c>
      <c r="E48" s="126">
        <v>46080</v>
      </c>
      <c r="F48" s="6">
        <v>2</v>
      </c>
      <c r="G48" t="s">
        <v>1854</v>
      </c>
      <c r="H48" t="s">
        <v>33</v>
      </c>
      <c r="I48" t="s">
        <v>28</v>
      </c>
      <c r="J48" t="s">
        <v>1855</v>
      </c>
      <c r="K48">
        <v>0.4</v>
      </c>
      <c r="L48" s="7">
        <v>148.72999999999999</v>
      </c>
      <c r="M48" s="7">
        <v>59.491999999999997</v>
      </c>
      <c r="N48">
        <v>0</v>
      </c>
      <c r="O48" t="s">
        <v>29</v>
      </c>
      <c r="P48">
        <v>0</v>
      </c>
      <c r="Q48" s="7">
        <v>1190</v>
      </c>
      <c r="R48" s="7">
        <v>1190</v>
      </c>
      <c r="S48" s="7">
        <v>476</v>
      </c>
      <c r="T48" s="7">
        <v>5</v>
      </c>
      <c r="U48" s="7">
        <v>23.8</v>
      </c>
      <c r="V48" t="s">
        <v>30</v>
      </c>
      <c r="W48" s="7">
        <v>416.50799999999998</v>
      </c>
      <c r="X48" s="2" t="s">
        <v>31</v>
      </c>
      <c r="Y48" s="200"/>
      <c r="Z48" s="201" t="str">
        <f>IF(Y48&lt;&gt;"",Y48,IF(Table1[[#This Row],[Befolyt]]="i",1,""))</f>
        <v/>
      </c>
      <c r="AA48" s="98">
        <f>Table1[[#This Row],[KülföldiÁr]]*Table1[[#This Row],[Darab]]</f>
        <v>0</v>
      </c>
    </row>
    <row r="49" spans="1:27" x14ac:dyDescent="0.3">
      <c r="A49" t="s">
        <v>1847</v>
      </c>
      <c r="B49" t="s">
        <v>934</v>
      </c>
      <c r="C49" s="126">
        <v>46080</v>
      </c>
      <c r="D49" s="6">
        <v>2</v>
      </c>
      <c r="E49" s="126">
        <v>46080</v>
      </c>
      <c r="F49" s="6">
        <v>2</v>
      </c>
      <c r="G49" t="s">
        <v>1856</v>
      </c>
      <c r="H49" t="s">
        <v>33</v>
      </c>
      <c r="I49" t="s">
        <v>28</v>
      </c>
      <c r="J49" t="s">
        <v>1857</v>
      </c>
      <c r="K49">
        <v>0.2</v>
      </c>
      <c r="L49" s="7">
        <v>73.569999999999993</v>
      </c>
      <c r="M49" s="7">
        <v>14.713999999999999</v>
      </c>
      <c r="N49">
        <v>0</v>
      </c>
      <c r="O49" t="s">
        <v>29</v>
      </c>
      <c r="P49">
        <v>0</v>
      </c>
      <c r="Q49" s="7">
        <v>620</v>
      </c>
      <c r="R49" s="7">
        <v>620</v>
      </c>
      <c r="S49" s="7">
        <v>124</v>
      </c>
      <c r="T49" s="7">
        <v>5</v>
      </c>
      <c r="U49" s="7">
        <v>6.2</v>
      </c>
      <c r="V49" t="s">
        <v>30</v>
      </c>
      <c r="W49" s="7">
        <v>109.286</v>
      </c>
      <c r="X49" s="2" t="s">
        <v>31</v>
      </c>
      <c r="Y49" s="200"/>
      <c r="Z49" s="201" t="str">
        <f>IF(Y49&lt;&gt;"",Y49,IF(Table1[[#This Row],[Befolyt]]="i",1,""))</f>
        <v/>
      </c>
      <c r="AA49" s="98">
        <f>Table1[[#This Row],[KülföldiÁr]]*Table1[[#This Row],[Darab]]</f>
        <v>0</v>
      </c>
    </row>
    <row r="50" spans="1:27" x14ac:dyDescent="0.3">
      <c r="A50" t="s">
        <v>1847</v>
      </c>
      <c r="B50" t="s">
        <v>934</v>
      </c>
      <c r="C50" s="126">
        <v>46080</v>
      </c>
      <c r="D50" s="6">
        <v>2</v>
      </c>
      <c r="E50" s="126">
        <v>46080</v>
      </c>
      <c r="F50" s="6">
        <v>2</v>
      </c>
      <c r="G50" t="s">
        <v>40</v>
      </c>
      <c r="H50" t="s">
        <v>41</v>
      </c>
      <c r="I50" t="s">
        <v>28</v>
      </c>
      <c r="J50" t="s">
        <v>42</v>
      </c>
      <c r="K50">
        <v>36</v>
      </c>
      <c r="L50" s="7">
        <v>239.51</v>
      </c>
      <c r="M50" s="7">
        <v>8622.36</v>
      </c>
      <c r="N50">
        <v>0</v>
      </c>
      <c r="O50" t="s">
        <v>29</v>
      </c>
      <c r="P50">
        <v>0</v>
      </c>
      <c r="Q50" s="7">
        <v>1325</v>
      </c>
      <c r="R50" s="7">
        <v>1325</v>
      </c>
      <c r="S50" s="7">
        <v>47700</v>
      </c>
      <c r="T50" s="7">
        <v>5</v>
      </c>
      <c r="U50" s="7">
        <v>2385</v>
      </c>
      <c r="V50" t="s">
        <v>30</v>
      </c>
      <c r="W50" s="7">
        <v>39077.64</v>
      </c>
      <c r="X50" s="2" t="s">
        <v>31</v>
      </c>
      <c r="Y50" s="200"/>
      <c r="Z50" s="201" t="str">
        <f>IF(Y50&lt;&gt;"",Y50,IF(Table1[[#This Row],[Befolyt]]="i",1,""))</f>
        <v/>
      </c>
      <c r="AA50" s="98">
        <f>Table1[[#This Row],[KülföldiÁr]]*Table1[[#This Row],[Darab]]</f>
        <v>0</v>
      </c>
    </row>
    <row r="51" spans="1:27" x14ac:dyDescent="0.3">
      <c r="A51" t="s">
        <v>1847</v>
      </c>
      <c r="B51" t="s">
        <v>934</v>
      </c>
      <c r="C51" s="126">
        <v>46080</v>
      </c>
      <c r="D51" s="6">
        <v>2</v>
      </c>
      <c r="E51" s="126">
        <v>46080</v>
      </c>
      <c r="F51" s="6">
        <v>2</v>
      </c>
      <c r="G51" t="s">
        <v>43</v>
      </c>
      <c r="H51" t="s">
        <v>41</v>
      </c>
      <c r="I51" t="s">
        <v>28</v>
      </c>
      <c r="J51" t="s">
        <v>44</v>
      </c>
      <c r="K51">
        <v>36</v>
      </c>
      <c r="L51" s="7">
        <v>34.18</v>
      </c>
      <c r="M51" s="7">
        <v>1230.48</v>
      </c>
      <c r="N51">
        <v>0</v>
      </c>
      <c r="O51" t="s">
        <v>29</v>
      </c>
      <c r="P51">
        <v>0</v>
      </c>
      <c r="Q51" s="7">
        <v>190</v>
      </c>
      <c r="R51" s="7">
        <v>190</v>
      </c>
      <c r="S51" s="7">
        <v>6840</v>
      </c>
      <c r="T51" s="7">
        <v>5</v>
      </c>
      <c r="U51" s="7">
        <v>342</v>
      </c>
      <c r="V51" t="s">
        <v>30</v>
      </c>
      <c r="W51" s="7">
        <v>5609.52</v>
      </c>
      <c r="X51" s="2" t="s">
        <v>31</v>
      </c>
      <c r="Y51" s="200"/>
      <c r="Z51" s="201" t="str">
        <f>IF(Y51&lt;&gt;"",Y51,IF(Table1[[#This Row],[Befolyt]]="i",1,""))</f>
        <v/>
      </c>
      <c r="AA51" s="98">
        <f>Table1[[#This Row],[KülföldiÁr]]*Table1[[#This Row],[Darab]]</f>
        <v>0</v>
      </c>
    </row>
    <row r="52" spans="1:27" x14ac:dyDescent="0.3">
      <c r="A52" t="s">
        <v>1847</v>
      </c>
      <c r="B52" t="s">
        <v>934</v>
      </c>
      <c r="C52" s="126">
        <v>46080</v>
      </c>
      <c r="D52" s="6">
        <v>2</v>
      </c>
      <c r="E52" s="126">
        <v>46080</v>
      </c>
      <c r="F52" s="6">
        <v>2</v>
      </c>
      <c r="G52" t="s">
        <v>1858</v>
      </c>
      <c r="H52" t="s">
        <v>41</v>
      </c>
      <c r="I52" t="s">
        <v>28</v>
      </c>
      <c r="J52" t="s">
        <v>1859</v>
      </c>
      <c r="K52">
        <v>1</v>
      </c>
      <c r="L52" s="7">
        <v>828.86</v>
      </c>
      <c r="M52" s="7">
        <v>828.86</v>
      </c>
      <c r="N52">
        <v>0</v>
      </c>
      <c r="O52" t="s">
        <v>29</v>
      </c>
      <c r="P52">
        <v>0</v>
      </c>
      <c r="Q52" s="7">
        <v>3300</v>
      </c>
      <c r="R52" s="7">
        <v>3300</v>
      </c>
      <c r="S52" s="7">
        <v>3300</v>
      </c>
      <c r="T52" s="7">
        <v>5</v>
      </c>
      <c r="U52" s="7">
        <v>165</v>
      </c>
      <c r="V52" t="s">
        <v>30</v>
      </c>
      <c r="W52" s="7">
        <v>2471.14</v>
      </c>
      <c r="X52" s="2" t="s">
        <v>31</v>
      </c>
      <c r="Y52" s="200"/>
      <c r="Z52" s="201" t="str">
        <f>IF(Y52&lt;&gt;"",Y52,IF(Table1[[#This Row],[Befolyt]]="i",1,""))</f>
        <v/>
      </c>
      <c r="AA52" s="98">
        <f>Table1[[#This Row],[KülföldiÁr]]*Table1[[#This Row],[Darab]]</f>
        <v>0</v>
      </c>
    </row>
    <row r="53" spans="1:27" x14ac:dyDescent="0.3">
      <c r="A53" t="s">
        <v>1860</v>
      </c>
      <c r="B53" t="s">
        <v>1354</v>
      </c>
      <c r="C53" s="126">
        <v>46080</v>
      </c>
      <c r="D53" s="6">
        <v>2</v>
      </c>
      <c r="E53" s="126">
        <v>46080</v>
      </c>
      <c r="F53" s="6">
        <v>2</v>
      </c>
      <c r="G53" t="s">
        <v>1861</v>
      </c>
      <c r="H53" t="s">
        <v>51</v>
      </c>
      <c r="I53" t="s">
        <v>28</v>
      </c>
      <c r="J53" t="s">
        <v>1862</v>
      </c>
      <c r="K53">
        <v>10</v>
      </c>
      <c r="L53" s="7">
        <v>236.15</v>
      </c>
      <c r="M53" s="7">
        <v>2361.5</v>
      </c>
      <c r="N53">
        <v>0</v>
      </c>
      <c r="O53" t="s">
        <v>29</v>
      </c>
      <c r="P53">
        <v>0</v>
      </c>
      <c r="Q53" s="7">
        <v>660</v>
      </c>
      <c r="R53" s="7">
        <v>690</v>
      </c>
      <c r="S53" s="7">
        <v>6900</v>
      </c>
      <c r="T53" s="7">
        <v>6.52</v>
      </c>
      <c r="U53" s="7">
        <v>449.88</v>
      </c>
      <c r="V53" t="s">
        <v>30</v>
      </c>
      <c r="W53" s="7">
        <v>4538.5</v>
      </c>
      <c r="X53" s="2" t="s">
        <v>31</v>
      </c>
      <c r="Y53" s="200"/>
      <c r="Z53" s="201" t="str">
        <f>IF(Y53&lt;&gt;"",Y53,IF(Table1[[#This Row],[Befolyt]]="i",1,""))</f>
        <v/>
      </c>
      <c r="AA53" s="98">
        <f>Table1[[#This Row],[KülföldiÁr]]*Table1[[#This Row],[Darab]]</f>
        <v>0</v>
      </c>
    </row>
    <row r="54" spans="1:27" x14ac:dyDescent="0.3">
      <c r="A54" t="s">
        <v>1860</v>
      </c>
      <c r="B54" t="s">
        <v>1354</v>
      </c>
      <c r="C54" s="126">
        <v>46080</v>
      </c>
      <c r="D54" s="6">
        <v>2</v>
      </c>
      <c r="E54" s="126">
        <v>46080</v>
      </c>
      <c r="F54" s="6">
        <v>2</v>
      </c>
      <c r="G54" t="s">
        <v>1673</v>
      </c>
      <c r="H54" t="s">
        <v>33</v>
      </c>
      <c r="I54" t="s">
        <v>28</v>
      </c>
      <c r="J54" t="s">
        <v>1863</v>
      </c>
      <c r="K54">
        <v>2</v>
      </c>
      <c r="L54" s="7">
        <v>2867.02</v>
      </c>
      <c r="M54" s="7">
        <v>5734.04</v>
      </c>
      <c r="N54">
        <v>0</v>
      </c>
      <c r="O54" t="s">
        <v>29</v>
      </c>
      <c r="P54">
        <v>0</v>
      </c>
      <c r="Q54" s="7">
        <v>10000</v>
      </c>
      <c r="R54" s="7">
        <v>12300</v>
      </c>
      <c r="S54" s="7">
        <v>24600</v>
      </c>
      <c r="T54" s="7">
        <v>15.61</v>
      </c>
      <c r="U54" s="7">
        <v>3840.06</v>
      </c>
      <c r="V54" t="s">
        <v>30</v>
      </c>
      <c r="W54" s="7">
        <v>18865.96</v>
      </c>
      <c r="X54" s="2" t="s">
        <v>31</v>
      </c>
      <c r="Y54" s="200"/>
      <c r="Z54" s="201" t="str">
        <f>IF(Y54&lt;&gt;"",Y54,IF(Table1[[#This Row],[Befolyt]]="i",1,""))</f>
        <v/>
      </c>
      <c r="AA54" s="98">
        <f>Table1[[#This Row],[KülföldiÁr]]*Table1[[#This Row],[Darab]]</f>
        <v>0</v>
      </c>
    </row>
    <row r="55" spans="1:27" x14ac:dyDescent="0.3">
      <c r="A55" t="s">
        <v>1860</v>
      </c>
      <c r="B55" t="s">
        <v>1354</v>
      </c>
      <c r="C55" s="126">
        <v>46080</v>
      </c>
      <c r="D55" s="6">
        <v>2</v>
      </c>
      <c r="E55" s="126">
        <v>46080</v>
      </c>
      <c r="F55" s="6">
        <v>2</v>
      </c>
      <c r="G55" t="s">
        <v>474</v>
      </c>
      <c r="H55" t="s">
        <v>33</v>
      </c>
      <c r="I55" t="s">
        <v>28</v>
      </c>
      <c r="J55" t="s">
        <v>1864</v>
      </c>
      <c r="K55">
        <v>4</v>
      </c>
      <c r="L55" s="7">
        <v>1658.44</v>
      </c>
      <c r="M55" s="7">
        <v>6633.76</v>
      </c>
      <c r="N55">
        <v>0</v>
      </c>
      <c r="O55" t="s">
        <v>29</v>
      </c>
      <c r="P55">
        <v>0</v>
      </c>
      <c r="Q55" s="7">
        <v>7000</v>
      </c>
      <c r="R55" s="7">
        <v>9650</v>
      </c>
      <c r="S55" s="7">
        <v>38600</v>
      </c>
      <c r="T55" s="7">
        <v>18.239999999999998</v>
      </c>
      <c r="U55" s="7">
        <v>7040.6399999999985</v>
      </c>
      <c r="V55" t="s">
        <v>30</v>
      </c>
      <c r="W55" s="7">
        <v>31966.239999999998</v>
      </c>
      <c r="X55" s="2" t="s">
        <v>31</v>
      </c>
      <c r="Y55" s="200"/>
      <c r="Z55" s="201" t="str">
        <f>IF(Y55&lt;&gt;"",Y55,IF(Table1[[#This Row],[Befolyt]]="i",1,""))</f>
        <v/>
      </c>
      <c r="AA55" s="98">
        <f>Table1[[#This Row],[KülföldiÁr]]*Table1[[#This Row],[Darab]]</f>
        <v>0</v>
      </c>
    </row>
    <row r="56" spans="1:27" x14ac:dyDescent="0.3">
      <c r="A56" t="s">
        <v>1860</v>
      </c>
      <c r="B56" t="s">
        <v>1354</v>
      </c>
      <c r="C56" s="126">
        <v>46080</v>
      </c>
      <c r="D56" s="6">
        <v>2</v>
      </c>
      <c r="E56" s="126">
        <v>46080</v>
      </c>
      <c r="F56" s="6">
        <v>2</v>
      </c>
      <c r="G56" t="s">
        <v>302</v>
      </c>
      <c r="H56" t="s">
        <v>33</v>
      </c>
      <c r="I56" t="s">
        <v>28</v>
      </c>
      <c r="J56" t="s">
        <v>1865</v>
      </c>
      <c r="K56">
        <v>4</v>
      </c>
      <c r="L56" s="7">
        <v>1113.1199999999999</v>
      </c>
      <c r="M56" s="7">
        <v>4452.4799999999996</v>
      </c>
      <c r="N56">
        <v>0</v>
      </c>
      <c r="O56" t="s">
        <v>29</v>
      </c>
      <c r="P56">
        <v>0</v>
      </c>
      <c r="Q56" s="7">
        <v>5000</v>
      </c>
      <c r="R56" s="7">
        <v>7000</v>
      </c>
      <c r="S56" s="7">
        <v>28000</v>
      </c>
      <c r="T56" s="7">
        <v>18.57</v>
      </c>
      <c r="U56" s="7">
        <v>5199.6000000000004</v>
      </c>
      <c r="V56" t="s">
        <v>30</v>
      </c>
      <c r="W56" s="7">
        <v>23547.52</v>
      </c>
      <c r="X56" s="2" t="s">
        <v>31</v>
      </c>
      <c r="Y56" s="200"/>
      <c r="Z56" s="201" t="str">
        <f>IF(Y56&lt;&gt;"",Y56,IF(Table1[[#This Row],[Befolyt]]="i",1,""))</f>
        <v/>
      </c>
      <c r="AA56" s="98">
        <f>Table1[[#This Row],[KülföldiÁr]]*Table1[[#This Row],[Darab]]</f>
        <v>0</v>
      </c>
    </row>
    <row r="57" spans="1:27" x14ac:dyDescent="0.3">
      <c r="A57" t="s">
        <v>1860</v>
      </c>
      <c r="B57" t="s">
        <v>1354</v>
      </c>
      <c r="C57" s="126">
        <v>46080</v>
      </c>
      <c r="D57" s="6">
        <v>2</v>
      </c>
      <c r="E57" s="126">
        <v>46080</v>
      </c>
      <c r="F57" s="6">
        <v>2</v>
      </c>
      <c r="G57" t="s">
        <v>1866</v>
      </c>
      <c r="H57" t="s">
        <v>51</v>
      </c>
      <c r="I57" t="s">
        <v>28</v>
      </c>
      <c r="J57" t="s">
        <v>1867</v>
      </c>
      <c r="K57">
        <v>4</v>
      </c>
      <c r="L57" s="7">
        <v>1268.3800000000001</v>
      </c>
      <c r="M57" s="7">
        <v>5073.5200000000004</v>
      </c>
      <c r="N57">
        <v>0</v>
      </c>
      <c r="O57" t="s">
        <v>29</v>
      </c>
      <c r="P57">
        <v>0</v>
      </c>
      <c r="Q57" s="7">
        <v>3650</v>
      </c>
      <c r="R57" s="7">
        <v>3650</v>
      </c>
      <c r="S57" s="7">
        <v>14600</v>
      </c>
      <c r="T57" s="7">
        <v>10</v>
      </c>
      <c r="U57" s="7">
        <v>1460</v>
      </c>
      <c r="V57" t="s">
        <v>30</v>
      </c>
      <c r="W57" s="7">
        <v>9526.48</v>
      </c>
      <c r="X57" s="2" t="s">
        <v>31</v>
      </c>
      <c r="Y57" s="200"/>
      <c r="Z57" s="201" t="str">
        <f>IF(Y57&lt;&gt;"",Y57,IF(Table1[[#This Row],[Befolyt]]="i",1,""))</f>
        <v/>
      </c>
      <c r="AA57" s="98">
        <f>Table1[[#This Row],[KülföldiÁr]]*Table1[[#This Row],[Darab]]</f>
        <v>0</v>
      </c>
    </row>
    <row r="58" spans="1:27" x14ac:dyDescent="0.3">
      <c r="A58" t="s">
        <v>1860</v>
      </c>
      <c r="B58" t="s">
        <v>1354</v>
      </c>
      <c r="C58" s="126">
        <v>46080</v>
      </c>
      <c r="D58" s="6">
        <v>2</v>
      </c>
      <c r="E58" s="126">
        <v>46080</v>
      </c>
      <c r="F58" s="6">
        <v>2</v>
      </c>
      <c r="G58" t="s">
        <v>314</v>
      </c>
      <c r="H58" t="s">
        <v>51</v>
      </c>
      <c r="I58" t="s">
        <v>28</v>
      </c>
      <c r="J58" t="s">
        <v>315</v>
      </c>
      <c r="K58">
        <v>4</v>
      </c>
      <c r="L58" s="7">
        <v>2165.5100000000002</v>
      </c>
      <c r="M58" s="7">
        <v>8662.0400000000009</v>
      </c>
      <c r="N58">
        <v>0</v>
      </c>
      <c r="O58" t="s">
        <v>29</v>
      </c>
      <c r="P58">
        <v>0</v>
      </c>
      <c r="Q58" s="7">
        <v>4800</v>
      </c>
      <c r="R58" s="7">
        <v>5148</v>
      </c>
      <c r="S58" s="7">
        <v>20592</v>
      </c>
      <c r="T58" s="7">
        <v>12.03</v>
      </c>
      <c r="U58" s="7">
        <v>2477.2175999999999</v>
      </c>
      <c r="V58" t="s">
        <v>30</v>
      </c>
      <c r="W58" s="7">
        <v>11929.96</v>
      </c>
      <c r="X58" s="2" t="s">
        <v>31</v>
      </c>
      <c r="Y58" s="200"/>
      <c r="Z58" s="201" t="str">
        <f>IF(Y58&lt;&gt;"",Y58,IF(Table1[[#This Row],[Befolyt]]="i",1,""))</f>
        <v/>
      </c>
      <c r="AA58" s="98">
        <f>Table1[[#This Row],[KülföldiÁr]]*Table1[[#This Row],[Darab]]</f>
        <v>0</v>
      </c>
    </row>
    <row r="59" spans="1:27" x14ac:dyDescent="0.3">
      <c r="A59" t="s">
        <v>1868</v>
      </c>
      <c r="B59" t="s">
        <v>1324</v>
      </c>
      <c r="C59" s="126">
        <v>46080</v>
      </c>
      <c r="D59" s="6">
        <v>2</v>
      </c>
      <c r="E59" s="126">
        <v>46080</v>
      </c>
      <c r="F59" s="6">
        <v>2</v>
      </c>
      <c r="G59" t="s">
        <v>379</v>
      </c>
      <c r="H59" t="s">
        <v>41</v>
      </c>
      <c r="I59" t="s">
        <v>28</v>
      </c>
      <c r="J59" t="s">
        <v>380</v>
      </c>
      <c r="K59">
        <v>5</v>
      </c>
      <c r="L59" s="7">
        <v>1435.27</v>
      </c>
      <c r="M59" s="7">
        <v>7176.35</v>
      </c>
      <c r="N59">
        <v>0</v>
      </c>
      <c r="O59" t="s">
        <v>29</v>
      </c>
      <c r="P59">
        <v>0</v>
      </c>
      <c r="Q59" s="7">
        <v>3940</v>
      </c>
      <c r="R59" s="7">
        <v>3152</v>
      </c>
      <c r="S59" s="7">
        <v>15760</v>
      </c>
      <c r="T59" s="7">
        <v>1.66</v>
      </c>
      <c r="U59" s="7">
        <v>261.61599999999999</v>
      </c>
      <c r="V59" t="s">
        <v>30</v>
      </c>
      <c r="W59" s="7">
        <v>8583.65</v>
      </c>
      <c r="X59" s="2" t="s">
        <v>31</v>
      </c>
      <c r="Y59" s="200"/>
      <c r="Z59" s="201" t="str">
        <f>IF(Y59&lt;&gt;"",Y59,IF(Table1[[#This Row],[Befolyt]]="i",1,""))</f>
        <v/>
      </c>
      <c r="AA59" s="98">
        <f>Table1[[#This Row],[KülföldiÁr]]*Table1[[#This Row],[Darab]]</f>
        <v>0</v>
      </c>
    </row>
    <row r="60" spans="1:27" x14ac:dyDescent="0.3">
      <c r="A60" t="s">
        <v>1868</v>
      </c>
      <c r="B60" t="s">
        <v>1324</v>
      </c>
      <c r="C60" s="126">
        <v>46080</v>
      </c>
      <c r="D60" s="6">
        <v>2</v>
      </c>
      <c r="E60" s="126">
        <v>46080</v>
      </c>
      <c r="F60" s="6">
        <v>2</v>
      </c>
      <c r="G60" t="s">
        <v>379</v>
      </c>
      <c r="H60" t="s">
        <v>41</v>
      </c>
      <c r="I60" t="s">
        <v>28</v>
      </c>
      <c r="J60" t="s">
        <v>380</v>
      </c>
      <c r="K60">
        <v>1</v>
      </c>
      <c r="L60" s="7">
        <v>1435.27</v>
      </c>
      <c r="M60" s="7">
        <v>1435.27</v>
      </c>
      <c r="N60">
        <v>0</v>
      </c>
      <c r="O60" t="s">
        <v>29</v>
      </c>
      <c r="P60">
        <v>0</v>
      </c>
      <c r="Q60" s="7">
        <v>3940</v>
      </c>
      <c r="R60" s="7">
        <v>3152</v>
      </c>
      <c r="S60" s="7">
        <v>3152</v>
      </c>
      <c r="T60" s="7">
        <v>1.66</v>
      </c>
      <c r="U60" s="7">
        <v>52.3232</v>
      </c>
      <c r="V60" t="s">
        <v>30</v>
      </c>
      <c r="W60" s="7">
        <v>1716.73</v>
      </c>
      <c r="X60" s="2" t="s">
        <v>31</v>
      </c>
      <c r="Y60" s="200"/>
      <c r="Z60" s="201" t="str">
        <f>IF(Y60&lt;&gt;"",Y60,IF(Table1[[#This Row],[Befolyt]]="i",1,""))</f>
        <v/>
      </c>
      <c r="AA60" s="98">
        <f>Table1[[#This Row],[KülföldiÁr]]*Table1[[#This Row],[Darab]]</f>
        <v>0</v>
      </c>
    </row>
    <row r="61" spans="1:27" x14ac:dyDescent="0.3">
      <c r="A61" t="s">
        <v>1868</v>
      </c>
      <c r="B61" t="s">
        <v>1324</v>
      </c>
      <c r="C61" s="126">
        <v>46080</v>
      </c>
      <c r="D61" s="6">
        <v>2</v>
      </c>
      <c r="E61" s="126">
        <v>46080</v>
      </c>
      <c r="F61" s="6">
        <v>2</v>
      </c>
      <c r="G61" t="s">
        <v>1869</v>
      </c>
      <c r="H61" t="s">
        <v>41</v>
      </c>
      <c r="I61" t="s">
        <v>28</v>
      </c>
      <c r="J61" t="s">
        <v>1870</v>
      </c>
      <c r="K61">
        <v>1</v>
      </c>
      <c r="L61" s="7">
        <v>1003.58</v>
      </c>
      <c r="M61" s="7">
        <v>1003.58</v>
      </c>
      <c r="N61">
        <v>0</v>
      </c>
      <c r="O61" t="s">
        <v>29</v>
      </c>
      <c r="P61">
        <v>0</v>
      </c>
      <c r="Q61" s="7">
        <v>3015</v>
      </c>
      <c r="R61" s="7">
        <v>2720</v>
      </c>
      <c r="S61" s="7">
        <v>2720</v>
      </c>
      <c r="T61" s="7">
        <v>3.37</v>
      </c>
      <c r="U61" s="7">
        <v>91.664000000000001</v>
      </c>
      <c r="V61" t="s">
        <v>30</v>
      </c>
      <c r="W61" s="7">
        <v>1716.42</v>
      </c>
      <c r="X61" s="2" t="s">
        <v>31</v>
      </c>
      <c r="Y61" s="200"/>
      <c r="Z61" s="201" t="str">
        <f>IF(Y61&lt;&gt;"",Y61,IF(Table1[[#This Row],[Befolyt]]="i",1,""))</f>
        <v/>
      </c>
      <c r="AA61" s="98">
        <f>Table1[[#This Row],[KülföldiÁr]]*Table1[[#This Row],[Darab]]</f>
        <v>0</v>
      </c>
    </row>
    <row r="62" spans="1:27" x14ac:dyDescent="0.3">
      <c r="A62" t="s">
        <v>1868</v>
      </c>
      <c r="B62" t="s">
        <v>1324</v>
      </c>
      <c r="C62" s="126">
        <v>46080</v>
      </c>
      <c r="D62" s="6">
        <v>2</v>
      </c>
      <c r="E62" s="126">
        <v>46080</v>
      </c>
      <c r="F62" s="6">
        <v>2</v>
      </c>
      <c r="G62" t="s">
        <v>329</v>
      </c>
      <c r="H62" t="s">
        <v>41</v>
      </c>
      <c r="I62" t="s">
        <v>28</v>
      </c>
      <c r="J62" t="s">
        <v>330</v>
      </c>
      <c r="K62">
        <v>1</v>
      </c>
      <c r="L62" s="7">
        <v>4266.92</v>
      </c>
      <c r="M62" s="7">
        <v>4266.92</v>
      </c>
      <c r="N62">
        <v>0</v>
      </c>
      <c r="O62" t="s">
        <v>29</v>
      </c>
      <c r="P62">
        <v>0</v>
      </c>
      <c r="Q62" s="7">
        <v>13500</v>
      </c>
      <c r="R62" s="7">
        <v>10800</v>
      </c>
      <c r="S62" s="7">
        <v>10800</v>
      </c>
      <c r="T62" s="7">
        <v>1.66</v>
      </c>
      <c r="U62" s="7">
        <v>179.28</v>
      </c>
      <c r="V62" t="s">
        <v>30</v>
      </c>
      <c r="W62" s="7">
        <v>6533.08</v>
      </c>
      <c r="X62" s="2" t="s">
        <v>31</v>
      </c>
      <c r="Y62" s="200"/>
      <c r="Z62" s="201" t="str">
        <f>IF(Y62&lt;&gt;"",Y62,IF(Table1[[#This Row],[Befolyt]]="i",1,""))</f>
        <v/>
      </c>
      <c r="AA62" s="98">
        <f>Table1[[#This Row],[KülföldiÁr]]*Table1[[#This Row],[Darab]]</f>
        <v>0</v>
      </c>
    </row>
    <row r="63" spans="1:27" x14ac:dyDescent="0.3">
      <c r="A63" t="s">
        <v>1868</v>
      </c>
      <c r="B63" t="s">
        <v>1324</v>
      </c>
      <c r="C63" s="126">
        <v>46080</v>
      </c>
      <c r="D63" s="6">
        <v>2</v>
      </c>
      <c r="E63" s="126">
        <v>46080</v>
      </c>
      <c r="F63" s="6">
        <v>2</v>
      </c>
      <c r="G63" t="s">
        <v>1871</v>
      </c>
      <c r="H63" t="s">
        <v>41</v>
      </c>
      <c r="I63" t="s">
        <v>28</v>
      </c>
      <c r="J63" t="s">
        <v>1872</v>
      </c>
      <c r="K63">
        <v>1</v>
      </c>
      <c r="L63" s="7">
        <v>2542.75</v>
      </c>
      <c r="M63" s="7">
        <v>2542.75</v>
      </c>
      <c r="N63">
        <v>0</v>
      </c>
      <c r="O63" t="s">
        <v>29</v>
      </c>
      <c r="P63">
        <v>0</v>
      </c>
      <c r="Q63" s="7">
        <v>7200</v>
      </c>
      <c r="R63" s="7">
        <v>5760</v>
      </c>
      <c r="S63" s="7">
        <v>5760</v>
      </c>
      <c r="T63" s="7">
        <v>1.66</v>
      </c>
      <c r="U63" s="7">
        <v>95.616</v>
      </c>
      <c r="V63" t="s">
        <v>30</v>
      </c>
      <c r="W63" s="7">
        <v>3217.25</v>
      </c>
      <c r="X63" s="2" t="s">
        <v>31</v>
      </c>
      <c r="Y63" s="200"/>
      <c r="Z63" s="201" t="str">
        <f>IF(Y63&lt;&gt;"",Y63,IF(Table1[[#This Row],[Befolyt]]="i",1,""))</f>
        <v/>
      </c>
      <c r="AA63" s="98">
        <f>Table1[[#This Row],[KülföldiÁr]]*Table1[[#This Row],[Darab]]</f>
        <v>0</v>
      </c>
    </row>
    <row r="64" spans="1:27" x14ac:dyDescent="0.3">
      <c r="A64" t="s">
        <v>1868</v>
      </c>
      <c r="B64" t="s">
        <v>1324</v>
      </c>
      <c r="C64" s="126">
        <v>46080</v>
      </c>
      <c r="D64" s="6">
        <v>2</v>
      </c>
      <c r="E64" s="126">
        <v>46080</v>
      </c>
      <c r="F64" s="6">
        <v>2</v>
      </c>
      <c r="G64" t="s">
        <v>1873</v>
      </c>
      <c r="H64" t="s">
        <v>41</v>
      </c>
      <c r="I64" t="s">
        <v>28</v>
      </c>
      <c r="J64" t="s">
        <v>1874</v>
      </c>
      <c r="K64">
        <v>2</v>
      </c>
      <c r="L64" s="7">
        <v>2092.81</v>
      </c>
      <c r="M64" s="7">
        <v>4185.62</v>
      </c>
      <c r="N64">
        <v>0</v>
      </c>
      <c r="O64" t="s">
        <v>29</v>
      </c>
      <c r="P64">
        <v>0</v>
      </c>
      <c r="Q64" s="7">
        <v>5580</v>
      </c>
      <c r="R64" s="7">
        <v>4464</v>
      </c>
      <c r="S64" s="7">
        <v>8928</v>
      </c>
      <c r="T64" s="7">
        <v>1.66</v>
      </c>
      <c r="U64" s="7">
        <v>148.20480000000001</v>
      </c>
      <c r="V64" t="s">
        <v>30</v>
      </c>
      <c r="W64" s="7">
        <v>4742.38</v>
      </c>
      <c r="X64" s="2" t="s">
        <v>31</v>
      </c>
      <c r="Y64" s="200"/>
      <c r="Z64" s="201" t="str">
        <f>IF(Y64&lt;&gt;"",Y64,IF(Table1[[#This Row],[Befolyt]]="i",1,""))</f>
        <v/>
      </c>
      <c r="AA64" s="98">
        <f>Table1[[#This Row],[KülföldiÁr]]*Table1[[#This Row],[Darab]]</f>
        <v>0</v>
      </c>
    </row>
    <row r="65" spans="1:27" x14ac:dyDescent="0.3">
      <c r="A65" t="s">
        <v>1868</v>
      </c>
      <c r="B65" t="s">
        <v>1324</v>
      </c>
      <c r="C65" s="126">
        <v>46080</v>
      </c>
      <c r="D65" s="6">
        <v>2</v>
      </c>
      <c r="E65" s="126">
        <v>46080</v>
      </c>
      <c r="F65" s="6">
        <v>2</v>
      </c>
      <c r="G65" t="s">
        <v>1875</v>
      </c>
      <c r="H65" t="s">
        <v>41</v>
      </c>
      <c r="I65" t="s">
        <v>28</v>
      </c>
      <c r="J65" t="s">
        <v>1876</v>
      </c>
      <c r="K65">
        <v>2</v>
      </c>
      <c r="L65" s="7">
        <v>4388.88</v>
      </c>
      <c r="M65" s="7">
        <v>8777.76</v>
      </c>
      <c r="N65">
        <v>0</v>
      </c>
      <c r="O65" t="s">
        <v>29</v>
      </c>
      <c r="P65">
        <v>0</v>
      </c>
      <c r="Q65" s="7">
        <v>13710</v>
      </c>
      <c r="R65" s="7">
        <v>11620</v>
      </c>
      <c r="S65" s="7">
        <v>23240</v>
      </c>
      <c r="T65" s="7">
        <v>2.4500000000000002</v>
      </c>
      <c r="U65" s="7">
        <v>569.38000000000011</v>
      </c>
      <c r="V65" t="s">
        <v>30</v>
      </c>
      <c r="W65" s="7">
        <v>14462.24</v>
      </c>
      <c r="X65" s="2" t="s">
        <v>31</v>
      </c>
      <c r="Y65" s="200"/>
      <c r="Z65" s="201" t="str">
        <f>IF(Y65&lt;&gt;"",Y65,IF(Table1[[#This Row],[Befolyt]]="i",1,""))</f>
        <v/>
      </c>
      <c r="AA65" s="98">
        <f>Table1[[#This Row],[KülföldiÁr]]*Table1[[#This Row],[Darab]]</f>
        <v>0</v>
      </c>
    </row>
    <row r="66" spans="1:27" x14ac:dyDescent="0.3">
      <c r="A66" t="s">
        <v>1868</v>
      </c>
      <c r="B66" t="s">
        <v>1324</v>
      </c>
      <c r="C66" s="126">
        <v>46080</v>
      </c>
      <c r="D66" s="6">
        <v>2</v>
      </c>
      <c r="E66" s="126">
        <v>46080</v>
      </c>
      <c r="F66" s="6">
        <v>2</v>
      </c>
      <c r="G66" t="s">
        <v>104</v>
      </c>
      <c r="H66" t="s">
        <v>41</v>
      </c>
      <c r="I66" t="s">
        <v>28</v>
      </c>
      <c r="J66" t="s">
        <v>285</v>
      </c>
      <c r="K66">
        <v>10</v>
      </c>
      <c r="L66" s="7">
        <v>482.13</v>
      </c>
      <c r="M66" s="7">
        <v>4821.3</v>
      </c>
      <c r="N66">
        <v>0</v>
      </c>
      <c r="O66" t="s">
        <v>29</v>
      </c>
      <c r="P66">
        <v>0</v>
      </c>
      <c r="Q66" s="7">
        <v>1510</v>
      </c>
      <c r="R66" s="7">
        <v>1208</v>
      </c>
      <c r="S66" s="7">
        <v>12080</v>
      </c>
      <c r="T66" s="7">
        <v>1.66</v>
      </c>
      <c r="U66" s="7">
        <v>200.52799999999999</v>
      </c>
      <c r="V66" t="s">
        <v>30</v>
      </c>
      <c r="W66" s="7">
        <v>7258.7</v>
      </c>
      <c r="X66" s="2" t="s">
        <v>31</v>
      </c>
      <c r="Y66" s="200"/>
      <c r="Z66" s="201" t="str">
        <f>IF(Y66&lt;&gt;"",Y66,IF(Table1[[#This Row],[Befolyt]]="i",1,""))</f>
        <v/>
      </c>
      <c r="AA66" s="98">
        <f>Table1[[#This Row],[KülföldiÁr]]*Table1[[#This Row],[Darab]]</f>
        <v>0</v>
      </c>
    </row>
    <row r="67" spans="1:27" x14ac:dyDescent="0.3">
      <c r="A67" t="s">
        <v>1868</v>
      </c>
      <c r="B67" t="s">
        <v>1324</v>
      </c>
      <c r="C67" s="126">
        <v>46080</v>
      </c>
      <c r="D67" s="6">
        <v>2</v>
      </c>
      <c r="E67" s="126">
        <v>46080</v>
      </c>
      <c r="F67" s="6">
        <v>2</v>
      </c>
      <c r="G67" t="s">
        <v>84</v>
      </c>
      <c r="H67" t="s">
        <v>41</v>
      </c>
      <c r="I67" t="s">
        <v>28</v>
      </c>
      <c r="J67" t="s">
        <v>291</v>
      </c>
      <c r="K67">
        <v>4</v>
      </c>
      <c r="L67" s="7">
        <v>590.29999999999995</v>
      </c>
      <c r="M67" s="7">
        <v>2361.1999999999998</v>
      </c>
      <c r="N67">
        <v>0</v>
      </c>
      <c r="O67" t="s">
        <v>29</v>
      </c>
      <c r="P67">
        <v>0</v>
      </c>
      <c r="Q67" s="7">
        <v>1760</v>
      </c>
      <c r="R67" s="7">
        <v>1408</v>
      </c>
      <c r="S67" s="7">
        <v>5632</v>
      </c>
      <c r="T67" s="7">
        <v>1.66</v>
      </c>
      <c r="U67" s="7">
        <v>93.491199999999992</v>
      </c>
      <c r="V67" t="s">
        <v>30</v>
      </c>
      <c r="W67" s="7">
        <v>3270.8</v>
      </c>
      <c r="X67" s="2" t="s">
        <v>31</v>
      </c>
      <c r="Y67" s="200"/>
      <c r="Z67" s="201" t="str">
        <f>IF(Y67&lt;&gt;"",Y67,IF(Table1[[#This Row],[Befolyt]]="i",1,""))</f>
        <v/>
      </c>
      <c r="AA67" s="98">
        <f>Table1[[#This Row],[KülföldiÁr]]*Table1[[#This Row],[Darab]]</f>
        <v>0</v>
      </c>
    </row>
    <row r="68" spans="1:27" x14ac:dyDescent="0.3">
      <c r="A68" t="s">
        <v>1868</v>
      </c>
      <c r="B68" t="s">
        <v>1324</v>
      </c>
      <c r="C68" s="126">
        <v>46080</v>
      </c>
      <c r="D68" s="6">
        <v>2</v>
      </c>
      <c r="E68" s="126">
        <v>46080</v>
      </c>
      <c r="F68" s="6">
        <v>2</v>
      </c>
      <c r="G68" t="s">
        <v>1877</v>
      </c>
      <c r="H68" t="s">
        <v>41</v>
      </c>
      <c r="I68" t="s">
        <v>28</v>
      </c>
      <c r="J68" t="s">
        <v>1878</v>
      </c>
      <c r="K68">
        <v>4</v>
      </c>
      <c r="L68" s="7">
        <v>2108.59</v>
      </c>
      <c r="M68" s="7">
        <v>8434.36</v>
      </c>
      <c r="N68">
        <v>0</v>
      </c>
      <c r="O68" t="s">
        <v>29</v>
      </c>
      <c r="P68">
        <v>0</v>
      </c>
      <c r="Q68" s="7">
        <v>5920</v>
      </c>
      <c r="R68" s="7">
        <v>4736</v>
      </c>
      <c r="S68" s="7">
        <v>18944</v>
      </c>
      <c r="T68" s="7">
        <v>1.66</v>
      </c>
      <c r="U68" s="7">
        <v>314.47039999999998</v>
      </c>
      <c r="V68" t="s">
        <v>30</v>
      </c>
      <c r="W68" s="7">
        <v>10509.64</v>
      </c>
      <c r="X68" s="2" t="s">
        <v>31</v>
      </c>
      <c r="Y68" s="200"/>
      <c r="Z68" s="201" t="str">
        <f>IF(Y68&lt;&gt;"",Y68,IF(Table1[[#This Row],[Befolyt]]="i",1,""))</f>
        <v/>
      </c>
      <c r="AA68" s="98">
        <f>Table1[[#This Row],[KülföldiÁr]]*Table1[[#This Row],[Darab]]</f>
        <v>0</v>
      </c>
    </row>
    <row r="69" spans="1:27" x14ac:dyDescent="0.3">
      <c r="A69" t="s">
        <v>1868</v>
      </c>
      <c r="B69" t="s">
        <v>1324</v>
      </c>
      <c r="C69" s="126">
        <v>46080</v>
      </c>
      <c r="D69" s="6">
        <v>2</v>
      </c>
      <c r="E69" s="126">
        <v>46080</v>
      </c>
      <c r="F69" s="6">
        <v>2</v>
      </c>
      <c r="G69" t="s">
        <v>903</v>
      </c>
      <c r="H69" t="s">
        <v>41</v>
      </c>
      <c r="I69" t="s">
        <v>28</v>
      </c>
      <c r="J69" t="s">
        <v>904</v>
      </c>
      <c r="K69">
        <v>10</v>
      </c>
      <c r="L69" s="7">
        <v>1045.52</v>
      </c>
      <c r="M69" s="7">
        <v>10455.200000000001</v>
      </c>
      <c r="N69">
        <v>0</v>
      </c>
      <c r="O69" t="s">
        <v>29</v>
      </c>
      <c r="P69">
        <v>0</v>
      </c>
      <c r="Q69" s="7">
        <v>3520</v>
      </c>
      <c r="R69" s="7">
        <v>2819</v>
      </c>
      <c r="S69" s="7">
        <v>28190</v>
      </c>
      <c r="T69" s="7">
        <v>1.67</v>
      </c>
      <c r="U69" s="7">
        <v>470.77299999999997</v>
      </c>
      <c r="V69" t="s">
        <v>30</v>
      </c>
      <c r="W69" s="7">
        <v>17734.8</v>
      </c>
      <c r="X69" s="2" t="s">
        <v>31</v>
      </c>
      <c r="Y69" s="200"/>
      <c r="Z69" s="201" t="str">
        <f>IF(Y69&lt;&gt;"",Y69,IF(Table1[[#This Row],[Befolyt]]="i",1,""))</f>
        <v/>
      </c>
      <c r="AA69" s="98">
        <f>Table1[[#This Row],[KülföldiÁr]]*Table1[[#This Row],[Darab]]</f>
        <v>0</v>
      </c>
    </row>
    <row r="70" spans="1:27" x14ac:dyDescent="0.3">
      <c r="A70" t="s">
        <v>1868</v>
      </c>
      <c r="B70" t="s">
        <v>1324</v>
      </c>
      <c r="C70" s="126">
        <v>46080</v>
      </c>
      <c r="D70" s="6">
        <v>2</v>
      </c>
      <c r="E70" s="126">
        <v>46080</v>
      </c>
      <c r="F70" s="6">
        <v>2</v>
      </c>
      <c r="G70" t="s">
        <v>130</v>
      </c>
      <c r="H70" t="s">
        <v>41</v>
      </c>
      <c r="I70" t="s">
        <v>28</v>
      </c>
      <c r="J70" t="s">
        <v>131</v>
      </c>
      <c r="K70">
        <v>10</v>
      </c>
      <c r="L70" s="7">
        <v>354.4</v>
      </c>
      <c r="M70" s="7">
        <v>3544</v>
      </c>
      <c r="N70">
        <v>0</v>
      </c>
      <c r="O70" t="s">
        <v>29</v>
      </c>
      <c r="P70">
        <v>0</v>
      </c>
      <c r="Q70" s="7">
        <v>970</v>
      </c>
      <c r="R70" s="7">
        <v>776</v>
      </c>
      <c r="S70" s="7">
        <v>7760</v>
      </c>
      <c r="T70" s="7">
        <v>1.66</v>
      </c>
      <c r="U70" s="7">
        <v>128.81599999999997</v>
      </c>
      <c r="V70" t="s">
        <v>30</v>
      </c>
      <c r="W70" s="7">
        <v>4216</v>
      </c>
      <c r="X70" s="2" t="s">
        <v>31</v>
      </c>
      <c r="Y70" s="200"/>
      <c r="Z70" s="201" t="str">
        <f>IF(Y70&lt;&gt;"",Y70,IF(Table1[[#This Row],[Befolyt]]="i",1,""))</f>
        <v/>
      </c>
      <c r="AA70" s="98">
        <f>Table1[[#This Row],[KülföldiÁr]]*Table1[[#This Row],[Darab]]</f>
        <v>0</v>
      </c>
    </row>
    <row r="71" spans="1:27" x14ac:dyDescent="0.3">
      <c r="A71" t="s">
        <v>1868</v>
      </c>
      <c r="B71" t="s">
        <v>1324</v>
      </c>
      <c r="C71" s="126">
        <v>46080</v>
      </c>
      <c r="D71" s="6">
        <v>2</v>
      </c>
      <c r="E71" s="126">
        <v>46080</v>
      </c>
      <c r="F71" s="6">
        <v>2</v>
      </c>
      <c r="G71" t="s">
        <v>410</v>
      </c>
      <c r="H71" t="s">
        <v>41</v>
      </c>
      <c r="I71" t="s">
        <v>28</v>
      </c>
      <c r="J71" t="s">
        <v>411</v>
      </c>
      <c r="K71">
        <v>10</v>
      </c>
      <c r="L71" s="7">
        <v>1883.47</v>
      </c>
      <c r="M71" s="7">
        <v>18834.7</v>
      </c>
      <c r="N71">
        <v>0</v>
      </c>
      <c r="O71" t="s">
        <v>29</v>
      </c>
      <c r="P71">
        <v>0</v>
      </c>
      <c r="Q71" s="7">
        <v>4990</v>
      </c>
      <c r="R71" s="7">
        <v>3992</v>
      </c>
      <c r="S71" s="7">
        <v>39920</v>
      </c>
      <c r="T71" s="7">
        <v>1.66</v>
      </c>
      <c r="U71" s="7">
        <v>662.67200000000003</v>
      </c>
      <c r="V71" t="s">
        <v>30</v>
      </c>
      <c r="W71" s="7">
        <v>21085.3</v>
      </c>
      <c r="X71" s="2" t="s">
        <v>31</v>
      </c>
      <c r="Y71" s="200"/>
      <c r="Z71" s="201" t="str">
        <f>IF(Y71&lt;&gt;"",Y71,IF(Table1[[#This Row],[Befolyt]]="i",1,""))</f>
        <v/>
      </c>
      <c r="AA71" s="98">
        <f>Table1[[#This Row],[KülföldiÁr]]*Table1[[#This Row],[Darab]]</f>
        <v>0</v>
      </c>
    </row>
    <row r="72" spans="1:27" x14ac:dyDescent="0.3">
      <c r="A72" t="s">
        <v>1868</v>
      </c>
      <c r="B72" t="s">
        <v>1324</v>
      </c>
      <c r="C72" s="126">
        <v>46080</v>
      </c>
      <c r="D72" s="6">
        <v>2</v>
      </c>
      <c r="E72" s="126">
        <v>46080</v>
      </c>
      <c r="F72" s="6">
        <v>2</v>
      </c>
      <c r="G72" t="s">
        <v>1879</v>
      </c>
      <c r="H72" t="s">
        <v>41</v>
      </c>
      <c r="I72" t="s">
        <v>28</v>
      </c>
      <c r="J72" t="s">
        <v>1880</v>
      </c>
      <c r="K72">
        <v>4</v>
      </c>
      <c r="L72" s="7">
        <v>1385.36</v>
      </c>
      <c r="M72" s="7">
        <v>5541.44</v>
      </c>
      <c r="N72">
        <v>0</v>
      </c>
      <c r="O72" t="s">
        <v>29</v>
      </c>
      <c r="P72">
        <v>0</v>
      </c>
      <c r="Q72" s="7">
        <v>3470</v>
      </c>
      <c r="R72" s="7">
        <v>2776</v>
      </c>
      <c r="S72" s="7">
        <v>11104</v>
      </c>
      <c r="T72" s="7">
        <v>1.66</v>
      </c>
      <c r="U72" s="7">
        <v>184.32640000000001</v>
      </c>
      <c r="V72" t="s">
        <v>30</v>
      </c>
      <c r="W72" s="7">
        <v>5562.56</v>
      </c>
      <c r="X72" s="2" t="s">
        <v>31</v>
      </c>
      <c r="Y72" s="200"/>
      <c r="Z72" s="201" t="str">
        <f>IF(Y72&lt;&gt;"",Y72,IF(Table1[[#This Row],[Befolyt]]="i",1,""))</f>
        <v/>
      </c>
      <c r="AA72" s="98">
        <f>Table1[[#This Row],[KülföldiÁr]]*Table1[[#This Row],[Darab]]</f>
        <v>0</v>
      </c>
    </row>
    <row r="73" spans="1:27" x14ac:dyDescent="0.3">
      <c r="A73" t="s">
        <v>1868</v>
      </c>
      <c r="B73" t="s">
        <v>1324</v>
      </c>
      <c r="C73" s="126">
        <v>46080</v>
      </c>
      <c r="D73" s="6">
        <v>2</v>
      </c>
      <c r="E73" s="126">
        <v>46080</v>
      </c>
      <c r="F73" s="6">
        <v>2</v>
      </c>
      <c r="G73" t="s">
        <v>1881</v>
      </c>
      <c r="H73" t="s">
        <v>41</v>
      </c>
      <c r="I73" t="s">
        <v>28</v>
      </c>
      <c r="J73" t="s">
        <v>1882</v>
      </c>
      <c r="K73">
        <v>6</v>
      </c>
      <c r="L73" s="7">
        <v>742.31</v>
      </c>
      <c r="M73" s="7">
        <v>4453.8599999999997</v>
      </c>
      <c r="N73">
        <v>0</v>
      </c>
      <c r="O73" t="s">
        <v>29</v>
      </c>
      <c r="P73">
        <v>0</v>
      </c>
      <c r="Q73" s="7">
        <v>1930</v>
      </c>
      <c r="R73" s="7">
        <v>1544</v>
      </c>
      <c r="S73" s="7">
        <v>9264</v>
      </c>
      <c r="T73" s="7">
        <v>1.66</v>
      </c>
      <c r="U73" s="7">
        <v>153.7824</v>
      </c>
      <c r="V73" t="s">
        <v>30</v>
      </c>
      <c r="W73" s="7">
        <v>4810.1400000000003</v>
      </c>
      <c r="X73" s="2" t="s">
        <v>31</v>
      </c>
      <c r="Y73" s="200"/>
      <c r="Z73" s="201" t="str">
        <f>IF(Y73&lt;&gt;"",Y73,IF(Table1[[#This Row],[Befolyt]]="i",1,""))</f>
        <v/>
      </c>
      <c r="AA73" s="98">
        <f>Table1[[#This Row],[KülföldiÁr]]*Table1[[#This Row],[Darab]]</f>
        <v>0</v>
      </c>
    </row>
    <row r="74" spans="1:27" x14ac:dyDescent="0.3">
      <c r="A74" t="s">
        <v>1868</v>
      </c>
      <c r="B74" t="s">
        <v>1324</v>
      </c>
      <c r="C74" s="126">
        <v>46080</v>
      </c>
      <c r="D74" s="6">
        <v>2</v>
      </c>
      <c r="E74" s="126">
        <v>46080</v>
      </c>
      <c r="F74" s="6">
        <v>2</v>
      </c>
      <c r="G74" t="s">
        <v>1883</v>
      </c>
      <c r="H74" t="s">
        <v>33</v>
      </c>
      <c r="I74" t="s">
        <v>28</v>
      </c>
      <c r="J74" t="s">
        <v>1884</v>
      </c>
      <c r="K74">
        <v>2</v>
      </c>
      <c r="L74" s="7">
        <v>2439.79</v>
      </c>
      <c r="M74" s="7">
        <v>4879.58</v>
      </c>
      <c r="N74">
        <v>0</v>
      </c>
      <c r="O74" t="s">
        <v>29</v>
      </c>
      <c r="P74">
        <v>0</v>
      </c>
      <c r="Q74" s="7">
        <v>11500</v>
      </c>
      <c r="R74" s="7">
        <v>6490</v>
      </c>
      <c r="S74" s="7">
        <v>12980</v>
      </c>
      <c r="T74" s="7">
        <v>2.72</v>
      </c>
      <c r="U74" s="7">
        <v>353.05600000000004</v>
      </c>
      <c r="V74" t="s">
        <v>30</v>
      </c>
      <c r="W74" s="7">
        <v>8100.42</v>
      </c>
      <c r="X74" s="2" t="s">
        <v>31</v>
      </c>
      <c r="Y74" s="200"/>
      <c r="Z74" s="201" t="str">
        <f>IF(Y74&lt;&gt;"",Y74,IF(Table1[[#This Row],[Befolyt]]="i",1,""))</f>
        <v/>
      </c>
      <c r="AA74" s="98">
        <f>Table1[[#This Row],[KülföldiÁr]]*Table1[[#This Row],[Darab]]</f>
        <v>0</v>
      </c>
    </row>
    <row r="75" spans="1:27" x14ac:dyDescent="0.3">
      <c r="A75" t="s">
        <v>1868</v>
      </c>
      <c r="B75" t="s">
        <v>1324</v>
      </c>
      <c r="C75" s="126">
        <v>46080</v>
      </c>
      <c r="D75" s="6">
        <v>2</v>
      </c>
      <c r="E75" s="126">
        <v>46080</v>
      </c>
      <c r="F75" s="6">
        <v>2</v>
      </c>
      <c r="G75" t="s">
        <v>319</v>
      </c>
      <c r="H75" t="s">
        <v>33</v>
      </c>
      <c r="I75" t="s">
        <v>28</v>
      </c>
      <c r="J75" t="s">
        <v>428</v>
      </c>
      <c r="K75">
        <v>4</v>
      </c>
      <c r="L75" s="7">
        <v>1531.14</v>
      </c>
      <c r="M75" s="7">
        <v>6124.56</v>
      </c>
      <c r="N75">
        <v>0</v>
      </c>
      <c r="O75" t="s">
        <v>29</v>
      </c>
      <c r="P75">
        <v>0</v>
      </c>
      <c r="Q75" s="7">
        <v>7500</v>
      </c>
      <c r="R75" s="7">
        <v>4125</v>
      </c>
      <c r="S75" s="7">
        <v>16500</v>
      </c>
      <c r="T75" s="7">
        <v>2.4900000000000002</v>
      </c>
      <c r="U75" s="7">
        <v>410.85</v>
      </c>
      <c r="V75" t="s">
        <v>30</v>
      </c>
      <c r="W75" s="7">
        <v>10375.439999999999</v>
      </c>
      <c r="X75" s="2" t="s">
        <v>31</v>
      </c>
      <c r="Y75" s="200"/>
      <c r="Z75" s="201" t="str">
        <f>IF(Y75&lt;&gt;"",Y75,IF(Table1[[#This Row],[Befolyt]]="i",1,""))</f>
        <v/>
      </c>
      <c r="AA75" s="98">
        <f>Table1[[#This Row],[KülföldiÁr]]*Table1[[#This Row],[Darab]]</f>
        <v>0</v>
      </c>
    </row>
    <row r="76" spans="1:27" x14ac:dyDescent="0.3">
      <c r="A76" t="s">
        <v>1868</v>
      </c>
      <c r="B76" t="s">
        <v>1324</v>
      </c>
      <c r="C76" s="126">
        <v>46080</v>
      </c>
      <c r="D76" s="6">
        <v>2</v>
      </c>
      <c r="E76" s="126">
        <v>46080</v>
      </c>
      <c r="F76" s="6">
        <v>2</v>
      </c>
      <c r="G76" t="s">
        <v>319</v>
      </c>
      <c r="H76" t="s">
        <v>33</v>
      </c>
      <c r="I76" t="s">
        <v>28</v>
      </c>
      <c r="J76" t="s">
        <v>428</v>
      </c>
      <c r="K76">
        <v>4</v>
      </c>
      <c r="L76" s="7">
        <v>1531.14</v>
      </c>
      <c r="M76" s="7">
        <v>6124.56</v>
      </c>
      <c r="N76">
        <v>0</v>
      </c>
      <c r="O76" t="s">
        <v>29</v>
      </c>
      <c r="P76">
        <v>0</v>
      </c>
      <c r="Q76" s="7">
        <v>7500</v>
      </c>
      <c r="R76" s="7">
        <v>4125</v>
      </c>
      <c r="S76" s="7">
        <v>16500</v>
      </c>
      <c r="T76" s="7">
        <v>2.4900000000000002</v>
      </c>
      <c r="U76" s="7">
        <v>410.85</v>
      </c>
      <c r="V76" t="s">
        <v>30</v>
      </c>
      <c r="W76" s="7">
        <v>10375.439999999999</v>
      </c>
      <c r="X76" s="2" t="s">
        <v>31</v>
      </c>
      <c r="Y76" s="200"/>
      <c r="Z76" s="201" t="str">
        <f>IF(Y76&lt;&gt;"",Y76,IF(Table1[[#This Row],[Befolyt]]="i",1,""))</f>
        <v/>
      </c>
      <c r="AA76" s="98">
        <f>Table1[[#This Row],[KülföldiÁr]]*Table1[[#This Row],[Darab]]</f>
        <v>0</v>
      </c>
    </row>
    <row r="77" spans="1:27" x14ac:dyDescent="0.3">
      <c r="A77" t="s">
        <v>1868</v>
      </c>
      <c r="B77" t="s">
        <v>1324</v>
      </c>
      <c r="C77" s="126">
        <v>46080</v>
      </c>
      <c r="D77" s="6">
        <v>2</v>
      </c>
      <c r="E77" s="126">
        <v>46080</v>
      </c>
      <c r="F77" s="6">
        <v>2</v>
      </c>
      <c r="G77" t="s">
        <v>414</v>
      </c>
      <c r="H77" t="s">
        <v>33</v>
      </c>
      <c r="I77" t="s">
        <v>28</v>
      </c>
      <c r="J77" t="s">
        <v>415</v>
      </c>
      <c r="K77">
        <v>4</v>
      </c>
      <c r="L77" s="7">
        <v>1069.79</v>
      </c>
      <c r="M77" s="7">
        <v>4279.16</v>
      </c>
      <c r="N77">
        <v>0</v>
      </c>
      <c r="O77" t="s">
        <v>29</v>
      </c>
      <c r="P77">
        <v>0</v>
      </c>
      <c r="Q77" s="7">
        <v>5500</v>
      </c>
      <c r="R77" s="7">
        <v>3025</v>
      </c>
      <c r="S77" s="7">
        <v>12100</v>
      </c>
      <c r="T77" s="7">
        <v>2.4900000000000002</v>
      </c>
      <c r="U77" s="7">
        <v>301.29000000000002</v>
      </c>
      <c r="V77" t="s">
        <v>30</v>
      </c>
      <c r="W77" s="7">
        <v>7820.84</v>
      </c>
      <c r="X77" s="2" t="s">
        <v>31</v>
      </c>
      <c r="Y77" s="200"/>
      <c r="Z77" s="201" t="str">
        <f>IF(Y77&lt;&gt;"",Y77,IF(Table1[[#This Row],[Befolyt]]="i",1,""))</f>
        <v/>
      </c>
      <c r="AA77" s="98">
        <f>Table1[[#This Row],[KülföldiÁr]]*Table1[[#This Row],[Darab]]</f>
        <v>0</v>
      </c>
    </row>
    <row r="78" spans="1:27" x14ac:dyDescent="0.3">
      <c r="A78" t="s">
        <v>1868</v>
      </c>
      <c r="B78" t="s">
        <v>1324</v>
      </c>
      <c r="C78" s="126">
        <v>46080</v>
      </c>
      <c r="D78" s="6">
        <v>2</v>
      </c>
      <c r="E78" s="126">
        <v>46080</v>
      </c>
      <c r="F78" s="6">
        <v>2</v>
      </c>
      <c r="G78" t="s">
        <v>114</v>
      </c>
      <c r="H78" t="s">
        <v>33</v>
      </c>
      <c r="I78" t="s">
        <v>28</v>
      </c>
      <c r="J78" t="s">
        <v>121</v>
      </c>
      <c r="K78">
        <v>6</v>
      </c>
      <c r="L78" s="7">
        <v>847.79</v>
      </c>
      <c r="M78" s="7">
        <v>5086.74</v>
      </c>
      <c r="N78">
        <v>0</v>
      </c>
      <c r="O78" t="s">
        <v>29</v>
      </c>
      <c r="P78">
        <v>0</v>
      </c>
      <c r="Q78" s="7">
        <v>4200</v>
      </c>
      <c r="R78" s="7">
        <v>2470</v>
      </c>
      <c r="S78" s="7">
        <v>14820</v>
      </c>
      <c r="T78" s="7">
        <v>3.12</v>
      </c>
      <c r="U78" s="7">
        <v>462.38400000000001</v>
      </c>
      <c r="V78" t="s">
        <v>30</v>
      </c>
      <c r="W78" s="7">
        <v>9733.26</v>
      </c>
      <c r="X78" s="2" t="s">
        <v>31</v>
      </c>
      <c r="Y78" s="200"/>
      <c r="Z78" s="201" t="str">
        <f>IF(Y78&lt;&gt;"",Y78,IF(Table1[[#This Row],[Befolyt]]="i",1,""))</f>
        <v/>
      </c>
      <c r="AA78" s="98">
        <f>Table1[[#This Row],[KülföldiÁr]]*Table1[[#This Row],[Darab]]</f>
        <v>0</v>
      </c>
    </row>
    <row r="79" spans="1:27" x14ac:dyDescent="0.3">
      <c r="A79" t="s">
        <v>1868</v>
      </c>
      <c r="B79" t="s">
        <v>1324</v>
      </c>
      <c r="C79" s="126">
        <v>46080</v>
      </c>
      <c r="D79" s="6">
        <v>2</v>
      </c>
      <c r="E79" s="126">
        <v>46080</v>
      </c>
      <c r="F79" s="6">
        <v>2</v>
      </c>
      <c r="G79" t="s">
        <v>1885</v>
      </c>
      <c r="H79" t="s">
        <v>33</v>
      </c>
      <c r="I79" t="s">
        <v>28</v>
      </c>
      <c r="J79" t="s">
        <v>1886</v>
      </c>
      <c r="K79">
        <v>2</v>
      </c>
      <c r="L79" s="7">
        <v>4137.0200000000004</v>
      </c>
      <c r="M79" s="7">
        <v>8274.0400000000009</v>
      </c>
      <c r="N79">
        <v>0</v>
      </c>
      <c r="O79" t="s">
        <v>29</v>
      </c>
      <c r="P79">
        <v>0</v>
      </c>
      <c r="Q79" s="7">
        <v>17000</v>
      </c>
      <c r="R79" s="7">
        <v>9350</v>
      </c>
      <c r="S79" s="7">
        <v>18700</v>
      </c>
      <c r="T79" s="7">
        <v>2.4900000000000002</v>
      </c>
      <c r="U79" s="7">
        <v>465.63000000000005</v>
      </c>
      <c r="V79" t="s">
        <v>30</v>
      </c>
      <c r="W79" s="7">
        <v>10425.959999999999</v>
      </c>
      <c r="X79" s="2" t="s">
        <v>31</v>
      </c>
      <c r="Y79" s="200"/>
      <c r="Z79" s="201" t="str">
        <f>IF(Y79&lt;&gt;"",Y79,IF(Table1[[#This Row],[Befolyt]]="i",1,""))</f>
        <v/>
      </c>
      <c r="AA79" s="98">
        <f>Table1[[#This Row],[KülföldiÁr]]*Table1[[#This Row],[Darab]]</f>
        <v>0</v>
      </c>
    </row>
    <row r="80" spans="1:27" x14ac:dyDescent="0.3">
      <c r="A80" t="s">
        <v>1868</v>
      </c>
      <c r="B80" t="s">
        <v>1324</v>
      </c>
      <c r="C80" s="126">
        <v>46080</v>
      </c>
      <c r="D80" s="6">
        <v>2</v>
      </c>
      <c r="E80" s="126">
        <v>46080</v>
      </c>
      <c r="F80" s="6">
        <v>2</v>
      </c>
      <c r="G80" t="s">
        <v>1887</v>
      </c>
      <c r="H80" t="s">
        <v>33</v>
      </c>
      <c r="I80" t="s">
        <v>28</v>
      </c>
      <c r="J80" t="s">
        <v>1888</v>
      </c>
      <c r="K80">
        <v>1</v>
      </c>
      <c r="L80" s="7">
        <v>5750.34</v>
      </c>
      <c r="M80" s="7">
        <v>5750.34</v>
      </c>
      <c r="N80">
        <v>0</v>
      </c>
      <c r="O80" t="s">
        <v>29</v>
      </c>
      <c r="P80">
        <v>0</v>
      </c>
      <c r="Q80" s="7">
        <v>20600</v>
      </c>
      <c r="R80" s="7">
        <v>14330</v>
      </c>
      <c r="S80" s="7">
        <v>14330</v>
      </c>
      <c r="T80" s="7">
        <v>4.92</v>
      </c>
      <c r="U80" s="7">
        <v>705.03600000000006</v>
      </c>
      <c r="V80" t="s">
        <v>30</v>
      </c>
      <c r="W80" s="7">
        <v>8579.66</v>
      </c>
      <c r="X80" s="2" t="s">
        <v>31</v>
      </c>
      <c r="Y80" s="200"/>
      <c r="Z80" s="201" t="str">
        <f>IF(Y80&lt;&gt;"",Y80,IF(Table1[[#This Row],[Befolyt]]="i",1,""))</f>
        <v/>
      </c>
      <c r="AA80" s="98">
        <f>Table1[[#This Row],[KülföldiÁr]]*Table1[[#This Row],[Darab]]</f>
        <v>0</v>
      </c>
    </row>
    <row r="81" spans="1:27" x14ac:dyDescent="0.3">
      <c r="A81" t="s">
        <v>1868</v>
      </c>
      <c r="B81" t="s">
        <v>1324</v>
      </c>
      <c r="C81" s="126">
        <v>46080</v>
      </c>
      <c r="D81" s="6">
        <v>2</v>
      </c>
      <c r="E81" s="126">
        <v>46080</v>
      </c>
      <c r="F81" s="6">
        <v>2</v>
      </c>
      <c r="G81" t="s">
        <v>359</v>
      </c>
      <c r="H81" t="s">
        <v>33</v>
      </c>
      <c r="I81" t="s">
        <v>28</v>
      </c>
      <c r="J81" t="s">
        <v>360</v>
      </c>
      <c r="K81">
        <v>6</v>
      </c>
      <c r="L81" s="7">
        <v>2447.23</v>
      </c>
      <c r="M81" s="7">
        <v>14683.380000000001</v>
      </c>
      <c r="N81">
        <v>0</v>
      </c>
      <c r="O81" t="s">
        <v>29</v>
      </c>
      <c r="P81">
        <v>0</v>
      </c>
      <c r="Q81" s="7">
        <v>11000</v>
      </c>
      <c r="R81" s="7">
        <v>6690</v>
      </c>
      <c r="S81" s="7">
        <v>40140</v>
      </c>
      <c r="T81" s="7">
        <v>3.46</v>
      </c>
      <c r="U81" s="7">
        <v>1388.8440000000001</v>
      </c>
      <c r="V81" t="s">
        <v>30</v>
      </c>
      <c r="W81" s="7">
        <v>25456.62</v>
      </c>
      <c r="X81" s="2" t="s">
        <v>31</v>
      </c>
      <c r="Y81" s="200"/>
      <c r="Z81" s="201" t="str">
        <f>IF(Y81&lt;&gt;"",Y81,IF(Table1[[#This Row],[Befolyt]]="i",1,""))</f>
        <v/>
      </c>
      <c r="AA81" s="98">
        <f>Table1[[#This Row],[KülföldiÁr]]*Table1[[#This Row],[Darab]]</f>
        <v>0</v>
      </c>
    </row>
    <row r="82" spans="1:27" x14ac:dyDescent="0.3">
      <c r="A82" t="s">
        <v>1868</v>
      </c>
      <c r="B82" t="s">
        <v>1324</v>
      </c>
      <c r="C82" s="126">
        <v>46080</v>
      </c>
      <c r="D82" s="6">
        <v>2</v>
      </c>
      <c r="E82" s="126">
        <v>46080</v>
      </c>
      <c r="F82" s="6">
        <v>2</v>
      </c>
      <c r="G82" t="s">
        <v>1187</v>
      </c>
      <c r="H82" t="s">
        <v>33</v>
      </c>
      <c r="I82" t="s">
        <v>28</v>
      </c>
      <c r="J82" t="s">
        <v>1188</v>
      </c>
      <c r="K82">
        <v>2</v>
      </c>
      <c r="L82" s="7">
        <v>3670.54</v>
      </c>
      <c r="M82" s="7">
        <v>7341.08</v>
      </c>
      <c r="N82">
        <v>0</v>
      </c>
      <c r="O82" t="s">
        <v>29</v>
      </c>
      <c r="P82">
        <v>0</v>
      </c>
      <c r="Q82" s="7">
        <v>14200</v>
      </c>
      <c r="R82" s="7">
        <v>9230</v>
      </c>
      <c r="S82" s="7">
        <v>18460</v>
      </c>
      <c r="T82" s="7">
        <v>4.16</v>
      </c>
      <c r="U82" s="7">
        <v>767.93600000000004</v>
      </c>
      <c r="V82" t="s">
        <v>30</v>
      </c>
      <c r="W82" s="7">
        <v>11118.92</v>
      </c>
      <c r="X82" s="2" t="s">
        <v>31</v>
      </c>
      <c r="Y82" s="200"/>
      <c r="Z82" s="201" t="str">
        <f>IF(Y82&lt;&gt;"",Y82,IF(Table1[[#This Row],[Befolyt]]="i",1,""))</f>
        <v/>
      </c>
      <c r="AA82" s="98">
        <f>Table1[[#This Row],[KülföldiÁr]]*Table1[[#This Row],[Darab]]</f>
        <v>0</v>
      </c>
    </row>
    <row r="83" spans="1:27" x14ac:dyDescent="0.3">
      <c r="A83" t="s">
        <v>1868</v>
      </c>
      <c r="B83" t="s">
        <v>1324</v>
      </c>
      <c r="C83" s="126">
        <v>46080</v>
      </c>
      <c r="D83" s="6">
        <v>2</v>
      </c>
      <c r="E83" s="126">
        <v>46080</v>
      </c>
      <c r="F83" s="6">
        <v>2</v>
      </c>
      <c r="G83" t="s">
        <v>35</v>
      </c>
      <c r="H83" t="s">
        <v>33</v>
      </c>
      <c r="I83" t="s">
        <v>28</v>
      </c>
      <c r="J83" t="s">
        <v>289</v>
      </c>
      <c r="K83">
        <v>8</v>
      </c>
      <c r="L83" s="7">
        <v>1347.43</v>
      </c>
      <c r="M83" s="7">
        <v>10779.44</v>
      </c>
      <c r="N83">
        <v>0</v>
      </c>
      <c r="O83" t="s">
        <v>29</v>
      </c>
      <c r="P83">
        <v>0</v>
      </c>
      <c r="Q83" s="7">
        <v>6200</v>
      </c>
      <c r="R83" s="7">
        <v>3150</v>
      </c>
      <c r="S83" s="7">
        <v>25200</v>
      </c>
      <c r="T83" s="7">
        <v>1.78</v>
      </c>
      <c r="U83" s="7">
        <v>448.56</v>
      </c>
      <c r="V83" t="s">
        <v>30</v>
      </c>
      <c r="W83" s="7">
        <v>14420.56</v>
      </c>
      <c r="X83" s="2" t="s">
        <v>31</v>
      </c>
      <c r="Y83" s="200"/>
      <c r="Z83" s="201" t="str">
        <f>IF(Y83&lt;&gt;"",Y83,IF(Table1[[#This Row],[Befolyt]]="i",1,""))</f>
        <v/>
      </c>
      <c r="AA83" s="98">
        <f>Table1[[#This Row],[KülföldiÁr]]*Table1[[#This Row],[Darab]]</f>
        <v>0</v>
      </c>
    </row>
    <row r="84" spans="1:27" x14ac:dyDescent="0.3">
      <c r="A84" t="s">
        <v>1868</v>
      </c>
      <c r="B84" t="s">
        <v>1324</v>
      </c>
      <c r="C84" s="126">
        <v>46080</v>
      </c>
      <c r="D84" s="6">
        <v>2</v>
      </c>
      <c r="E84" s="126">
        <v>46080</v>
      </c>
      <c r="F84" s="6">
        <v>2</v>
      </c>
      <c r="G84" t="s">
        <v>302</v>
      </c>
      <c r="H84" t="s">
        <v>33</v>
      </c>
      <c r="I84" t="s">
        <v>28</v>
      </c>
      <c r="J84" t="s">
        <v>303</v>
      </c>
      <c r="K84">
        <v>8</v>
      </c>
      <c r="L84" s="7">
        <v>1113.1199999999999</v>
      </c>
      <c r="M84" s="7">
        <v>8904.9599999999991</v>
      </c>
      <c r="N84">
        <v>0</v>
      </c>
      <c r="O84" t="s">
        <v>29</v>
      </c>
      <c r="P84">
        <v>0</v>
      </c>
      <c r="Q84" s="7">
        <v>5000</v>
      </c>
      <c r="R84" s="7">
        <v>3200</v>
      </c>
      <c r="S84" s="7">
        <v>25600</v>
      </c>
      <c r="T84" s="7">
        <v>3.99</v>
      </c>
      <c r="U84" s="7">
        <v>1021.44</v>
      </c>
      <c r="V84" t="s">
        <v>30</v>
      </c>
      <c r="W84" s="7">
        <v>16695.04</v>
      </c>
      <c r="X84" s="2" t="s">
        <v>31</v>
      </c>
      <c r="Y84" s="200"/>
      <c r="Z84" s="201" t="str">
        <f>IF(Y84&lt;&gt;"",Y84,IF(Table1[[#This Row],[Befolyt]]="i",1,""))</f>
        <v/>
      </c>
      <c r="AA84" s="98">
        <f>Table1[[#This Row],[KülföldiÁr]]*Table1[[#This Row],[Darab]]</f>
        <v>0</v>
      </c>
    </row>
    <row r="85" spans="1:27" x14ac:dyDescent="0.3">
      <c r="A85" t="s">
        <v>1868</v>
      </c>
      <c r="B85" t="s">
        <v>1324</v>
      </c>
      <c r="C85" s="126">
        <v>46080</v>
      </c>
      <c r="D85" s="6">
        <v>2</v>
      </c>
      <c r="E85" s="126">
        <v>46080</v>
      </c>
      <c r="F85" s="6">
        <v>2</v>
      </c>
      <c r="G85" t="s">
        <v>307</v>
      </c>
      <c r="H85" t="s">
        <v>33</v>
      </c>
      <c r="I85" t="s">
        <v>28</v>
      </c>
      <c r="J85" t="s">
        <v>308</v>
      </c>
      <c r="K85">
        <v>2</v>
      </c>
      <c r="L85" s="7">
        <v>612.36</v>
      </c>
      <c r="M85" s="7">
        <v>1224.72</v>
      </c>
      <c r="N85">
        <v>0</v>
      </c>
      <c r="O85" t="s">
        <v>29</v>
      </c>
      <c r="P85">
        <v>0</v>
      </c>
      <c r="Q85" s="7">
        <v>3000</v>
      </c>
      <c r="R85" s="7">
        <v>1800</v>
      </c>
      <c r="S85" s="7">
        <v>3600</v>
      </c>
      <c r="T85" s="7">
        <v>3.32</v>
      </c>
      <c r="U85" s="7">
        <v>119.52</v>
      </c>
      <c r="V85" t="s">
        <v>30</v>
      </c>
      <c r="W85" s="7">
        <v>2375.2799999999997</v>
      </c>
      <c r="X85" s="2" t="s">
        <v>31</v>
      </c>
      <c r="Y85" s="200"/>
      <c r="Z85" s="201" t="str">
        <f>IF(Y85&lt;&gt;"",Y85,IF(Table1[[#This Row],[Befolyt]]="i",1,""))</f>
        <v/>
      </c>
      <c r="AA85" s="98">
        <f>Table1[[#This Row],[KülföldiÁr]]*Table1[[#This Row],[Darab]]</f>
        <v>0</v>
      </c>
    </row>
    <row r="86" spans="1:27" x14ac:dyDescent="0.3">
      <c r="A86" t="s">
        <v>1868</v>
      </c>
      <c r="B86" t="s">
        <v>1324</v>
      </c>
      <c r="C86" s="126">
        <v>46080</v>
      </c>
      <c r="D86" s="6">
        <v>2</v>
      </c>
      <c r="E86" s="126">
        <v>46080</v>
      </c>
      <c r="F86" s="6">
        <v>2</v>
      </c>
      <c r="G86" t="s">
        <v>502</v>
      </c>
      <c r="H86" t="s">
        <v>49</v>
      </c>
      <c r="I86" t="s">
        <v>28</v>
      </c>
      <c r="J86" t="s">
        <v>603</v>
      </c>
      <c r="K86">
        <v>1</v>
      </c>
      <c r="L86" s="7">
        <v>21821.43</v>
      </c>
      <c r="M86" s="7">
        <v>21821.43</v>
      </c>
      <c r="N86">
        <v>0</v>
      </c>
      <c r="O86" t="s">
        <v>29</v>
      </c>
      <c r="P86">
        <v>0</v>
      </c>
      <c r="Q86" s="7">
        <v>94860</v>
      </c>
      <c r="R86" s="7">
        <v>73000</v>
      </c>
      <c r="S86" s="7">
        <v>73000</v>
      </c>
      <c r="T86" s="7">
        <v>2.39</v>
      </c>
      <c r="U86" s="7">
        <v>1744.7</v>
      </c>
      <c r="V86" t="s">
        <v>30</v>
      </c>
      <c r="W86" s="7">
        <v>51178.57</v>
      </c>
      <c r="X86" s="2" t="s">
        <v>31</v>
      </c>
      <c r="Y86" s="200"/>
      <c r="Z86" s="201" t="str">
        <f>IF(Y86&lt;&gt;"",Y86,IF(Table1[[#This Row],[Befolyt]]="i",1,""))</f>
        <v/>
      </c>
      <c r="AA86" s="98">
        <f>Table1[[#This Row],[KülföldiÁr]]*Table1[[#This Row],[Darab]]</f>
        <v>0</v>
      </c>
    </row>
    <row r="87" spans="1:27" x14ac:dyDescent="0.3">
      <c r="A87" t="s">
        <v>1868</v>
      </c>
      <c r="B87" t="s">
        <v>1324</v>
      </c>
      <c r="C87" s="126">
        <v>46080</v>
      </c>
      <c r="D87" s="6">
        <v>2</v>
      </c>
      <c r="E87" s="126">
        <v>46080</v>
      </c>
      <c r="F87" s="6">
        <v>2</v>
      </c>
      <c r="G87" t="s">
        <v>1889</v>
      </c>
      <c r="H87" t="s">
        <v>41</v>
      </c>
      <c r="I87" t="s">
        <v>28</v>
      </c>
      <c r="J87" t="s">
        <v>1890</v>
      </c>
      <c r="K87">
        <v>1</v>
      </c>
      <c r="L87" s="7">
        <v>791.48</v>
      </c>
      <c r="M87" s="7">
        <v>791.48</v>
      </c>
      <c r="N87">
        <v>0</v>
      </c>
      <c r="O87" t="s">
        <v>29</v>
      </c>
      <c r="P87">
        <v>0</v>
      </c>
      <c r="Q87" s="7">
        <v>2475</v>
      </c>
      <c r="R87" s="7">
        <v>2736</v>
      </c>
      <c r="S87" s="7">
        <v>2736</v>
      </c>
      <c r="T87" s="7">
        <v>8.34</v>
      </c>
      <c r="U87" s="7">
        <v>228.18239999999997</v>
      </c>
      <c r="V87" t="s">
        <v>30</v>
      </c>
      <c r="W87" s="7">
        <v>1944.52</v>
      </c>
      <c r="X87" s="2" t="s">
        <v>31</v>
      </c>
      <c r="Y87" s="200"/>
      <c r="Z87" s="201" t="str">
        <f>IF(Y87&lt;&gt;"",Y87,IF(Table1[[#This Row],[Befolyt]]="i",1,""))</f>
        <v/>
      </c>
      <c r="AA87" s="98">
        <f>Table1[[#This Row],[KülföldiÁr]]*Table1[[#This Row],[Darab]]</f>
        <v>0</v>
      </c>
    </row>
    <row r="88" spans="1:27" x14ac:dyDescent="0.3">
      <c r="A88" t="s">
        <v>1868</v>
      </c>
      <c r="B88" t="s">
        <v>1324</v>
      </c>
      <c r="C88" s="126">
        <v>46080</v>
      </c>
      <c r="D88" s="6">
        <v>2</v>
      </c>
      <c r="E88" s="126">
        <v>46080</v>
      </c>
      <c r="F88" s="6">
        <v>2</v>
      </c>
      <c r="G88" t="s">
        <v>1891</v>
      </c>
      <c r="H88" t="s">
        <v>41</v>
      </c>
      <c r="I88" t="s">
        <v>28</v>
      </c>
      <c r="J88" t="s">
        <v>1892</v>
      </c>
      <c r="K88">
        <v>10</v>
      </c>
      <c r="L88" s="7">
        <v>1267.1600000000001</v>
      </c>
      <c r="M88" s="7">
        <v>12671.6</v>
      </c>
      <c r="N88">
        <v>0</v>
      </c>
      <c r="O88" t="s">
        <v>29</v>
      </c>
      <c r="P88">
        <v>0</v>
      </c>
      <c r="Q88" s="7">
        <v>3280</v>
      </c>
      <c r="R88" s="7">
        <v>2788</v>
      </c>
      <c r="S88" s="7">
        <v>27880</v>
      </c>
      <c r="T88" s="7">
        <v>2.5</v>
      </c>
      <c r="U88" s="7">
        <v>697</v>
      </c>
      <c r="V88" t="s">
        <v>30</v>
      </c>
      <c r="W88" s="7">
        <v>15208.4</v>
      </c>
      <c r="X88" s="2" t="s">
        <v>31</v>
      </c>
      <c r="Y88" s="200"/>
      <c r="Z88" s="201" t="str">
        <f>IF(Y88&lt;&gt;"",Y88,IF(Table1[[#This Row],[Befolyt]]="i",1,""))</f>
        <v/>
      </c>
      <c r="AA88" s="98">
        <f>Table1[[#This Row],[KülföldiÁr]]*Table1[[#This Row],[Darab]]</f>
        <v>0</v>
      </c>
    </row>
    <row r="89" spans="1:27" x14ac:dyDescent="0.3">
      <c r="A89" t="s">
        <v>1868</v>
      </c>
      <c r="B89" t="s">
        <v>1324</v>
      </c>
      <c r="C89" s="126">
        <v>46080</v>
      </c>
      <c r="D89" s="6">
        <v>2</v>
      </c>
      <c r="E89" s="126">
        <v>46080</v>
      </c>
      <c r="F89" s="6">
        <v>2</v>
      </c>
      <c r="G89" t="s">
        <v>1893</v>
      </c>
      <c r="H89" t="s">
        <v>41</v>
      </c>
      <c r="I89" t="s">
        <v>28</v>
      </c>
      <c r="J89" t="s">
        <v>1894</v>
      </c>
      <c r="K89">
        <v>2</v>
      </c>
      <c r="L89" s="7">
        <v>2982.76</v>
      </c>
      <c r="M89" s="7">
        <v>5965.52</v>
      </c>
      <c r="N89">
        <v>0</v>
      </c>
      <c r="O89" t="s">
        <v>29</v>
      </c>
      <c r="P89">
        <v>0</v>
      </c>
      <c r="Q89" s="7">
        <v>10160</v>
      </c>
      <c r="R89" s="7">
        <v>8636</v>
      </c>
      <c r="S89" s="7">
        <v>17272</v>
      </c>
      <c r="T89" s="7">
        <v>2.5</v>
      </c>
      <c r="U89" s="7">
        <v>431.8</v>
      </c>
      <c r="V89" t="s">
        <v>30</v>
      </c>
      <c r="W89" s="7">
        <v>11306.48</v>
      </c>
      <c r="X89" s="2" t="s">
        <v>31</v>
      </c>
      <c r="Y89" s="200"/>
      <c r="Z89" s="201" t="str">
        <f>IF(Y89&lt;&gt;"",Y89,IF(Table1[[#This Row],[Befolyt]]="i",1,""))</f>
        <v/>
      </c>
      <c r="AA89" s="98">
        <f>Table1[[#This Row],[KülföldiÁr]]*Table1[[#This Row],[Darab]]</f>
        <v>0</v>
      </c>
    </row>
    <row r="90" spans="1:27" x14ac:dyDescent="0.3">
      <c r="A90" t="s">
        <v>1868</v>
      </c>
      <c r="B90" t="s">
        <v>1324</v>
      </c>
      <c r="C90" s="126">
        <v>46080</v>
      </c>
      <c r="D90" s="6">
        <v>2</v>
      </c>
      <c r="E90" s="126">
        <v>46080</v>
      </c>
      <c r="F90" s="6">
        <v>2</v>
      </c>
      <c r="G90" t="s">
        <v>50</v>
      </c>
      <c r="H90" t="s">
        <v>51</v>
      </c>
      <c r="I90" t="s">
        <v>28</v>
      </c>
      <c r="J90" t="s">
        <v>52</v>
      </c>
      <c r="K90">
        <v>10</v>
      </c>
      <c r="L90" s="7">
        <v>1478.09</v>
      </c>
      <c r="M90" s="7">
        <v>14780.9</v>
      </c>
      <c r="N90">
        <v>0</v>
      </c>
      <c r="O90" t="s">
        <v>29</v>
      </c>
      <c r="P90">
        <v>0</v>
      </c>
      <c r="Q90" s="7">
        <v>4500</v>
      </c>
      <c r="R90" s="7">
        <v>3210</v>
      </c>
      <c r="S90" s="7">
        <v>32100</v>
      </c>
      <c r="T90" s="7">
        <v>1.8</v>
      </c>
      <c r="U90" s="7">
        <v>577.79999999999995</v>
      </c>
      <c r="V90" t="s">
        <v>30</v>
      </c>
      <c r="W90" s="7">
        <v>17319.099999999999</v>
      </c>
      <c r="X90" s="2" t="s">
        <v>31</v>
      </c>
      <c r="Y90" s="200"/>
      <c r="Z90" s="201" t="str">
        <f>IF(Y90&lt;&gt;"",Y90,IF(Table1[[#This Row],[Befolyt]]="i",1,""))</f>
        <v/>
      </c>
      <c r="AA90" s="98">
        <f>Table1[[#This Row],[KülföldiÁr]]*Table1[[#This Row],[Darab]]</f>
        <v>0</v>
      </c>
    </row>
    <row r="91" spans="1:27" x14ac:dyDescent="0.3">
      <c r="A91" t="s">
        <v>1868</v>
      </c>
      <c r="B91" t="s">
        <v>1324</v>
      </c>
      <c r="C91" s="126">
        <v>46080</v>
      </c>
      <c r="D91" s="6">
        <v>2</v>
      </c>
      <c r="E91" s="126">
        <v>46080</v>
      </c>
      <c r="F91" s="6">
        <v>2</v>
      </c>
      <c r="G91" t="s">
        <v>88</v>
      </c>
      <c r="H91" t="s">
        <v>41</v>
      </c>
      <c r="I91" t="s">
        <v>28</v>
      </c>
      <c r="J91" t="s">
        <v>89</v>
      </c>
      <c r="K91">
        <v>10</v>
      </c>
      <c r="L91" s="7">
        <v>243.81</v>
      </c>
      <c r="M91" s="7">
        <v>2438.1</v>
      </c>
      <c r="N91">
        <v>0</v>
      </c>
      <c r="O91" t="s">
        <v>29</v>
      </c>
      <c r="P91">
        <v>0</v>
      </c>
      <c r="Q91" s="7">
        <v>1485</v>
      </c>
      <c r="R91" s="7">
        <v>1485</v>
      </c>
      <c r="S91" s="7">
        <v>14850</v>
      </c>
      <c r="T91" s="7">
        <v>5</v>
      </c>
      <c r="U91" s="7">
        <v>742.5</v>
      </c>
      <c r="V91" t="s">
        <v>30</v>
      </c>
      <c r="W91" s="7">
        <v>12411.9</v>
      </c>
      <c r="X91" s="2" t="s">
        <v>31</v>
      </c>
      <c r="Y91" s="200"/>
      <c r="Z91" s="201" t="str">
        <f>IF(Y91&lt;&gt;"",Y91,IF(Table1[[#This Row],[Befolyt]]="i",1,""))</f>
        <v/>
      </c>
      <c r="AA91" s="98">
        <f>Table1[[#This Row],[KülföldiÁr]]*Table1[[#This Row],[Darab]]</f>
        <v>0</v>
      </c>
    </row>
    <row r="92" spans="1:27" x14ac:dyDescent="0.3">
      <c r="A92" t="s">
        <v>1868</v>
      </c>
      <c r="B92" t="s">
        <v>1324</v>
      </c>
      <c r="C92" s="126">
        <v>46080</v>
      </c>
      <c r="D92" s="6">
        <v>2</v>
      </c>
      <c r="E92" s="126">
        <v>46080</v>
      </c>
      <c r="F92" s="6">
        <v>2</v>
      </c>
      <c r="G92" t="s">
        <v>92</v>
      </c>
      <c r="H92" t="s">
        <v>41</v>
      </c>
      <c r="I92" t="s">
        <v>28</v>
      </c>
      <c r="J92" t="s">
        <v>125</v>
      </c>
      <c r="K92">
        <v>20</v>
      </c>
      <c r="L92" s="7">
        <v>256.43</v>
      </c>
      <c r="M92" s="7">
        <v>5128.6000000000004</v>
      </c>
      <c r="N92">
        <v>0</v>
      </c>
      <c r="O92" t="s">
        <v>29</v>
      </c>
      <c r="P92">
        <v>0</v>
      </c>
      <c r="Q92" s="7">
        <v>1340</v>
      </c>
      <c r="R92" s="7">
        <v>1820</v>
      </c>
      <c r="S92" s="7">
        <v>36400</v>
      </c>
      <c r="T92" s="7">
        <v>14.23</v>
      </c>
      <c r="U92" s="7">
        <v>5179.72</v>
      </c>
      <c r="V92" t="s">
        <v>30</v>
      </c>
      <c r="W92" s="7">
        <v>31271.4</v>
      </c>
      <c r="X92" s="2" t="s">
        <v>31</v>
      </c>
      <c r="Y92" s="200"/>
      <c r="Z92" s="201" t="str">
        <f>IF(Y92&lt;&gt;"",Y92,IF(Table1[[#This Row],[Befolyt]]="i",1,""))</f>
        <v/>
      </c>
      <c r="AA92" s="98">
        <f>Table1[[#This Row],[KülföldiÁr]]*Table1[[#This Row],[Darab]]</f>
        <v>0</v>
      </c>
    </row>
    <row r="93" spans="1:27" x14ac:dyDescent="0.3">
      <c r="A93" t="s">
        <v>1868</v>
      </c>
      <c r="B93" t="s">
        <v>1324</v>
      </c>
      <c r="C93" s="126">
        <v>46080</v>
      </c>
      <c r="D93" s="6">
        <v>2</v>
      </c>
      <c r="E93" s="126">
        <v>46080</v>
      </c>
      <c r="F93" s="6">
        <v>2</v>
      </c>
      <c r="G93" t="s">
        <v>47</v>
      </c>
      <c r="H93" t="s">
        <v>41</v>
      </c>
      <c r="I93" t="s">
        <v>28</v>
      </c>
      <c r="J93" t="s">
        <v>48</v>
      </c>
      <c r="K93">
        <v>20</v>
      </c>
      <c r="L93" s="7">
        <v>185.02</v>
      </c>
      <c r="M93" s="7">
        <v>3700.4</v>
      </c>
      <c r="N93">
        <v>0</v>
      </c>
      <c r="O93" t="s">
        <v>29</v>
      </c>
      <c r="P93">
        <v>0</v>
      </c>
      <c r="Q93" s="7">
        <v>1018</v>
      </c>
      <c r="R93" s="7">
        <v>1135</v>
      </c>
      <c r="S93" s="7">
        <v>22700</v>
      </c>
      <c r="T93" s="7">
        <v>8.61</v>
      </c>
      <c r="U93" s="7">
        <v>1954.47</v>
      </c>
      <c r="V93" t="s">
        <v>30</v>
      </c>
      <c r="W93" s="7">
        <v>18999.599999999999</v>
      </c>
      <c r="X93" s="2" t="s">
        <v>31</v>
      </c>
      <c r="Y93" s="200"/>
      <c r="Z93" s="201" t="str">
        <f>IF(Y93&lt;&gt;"",Y93,IF(Table1[[#This Row],[Befolyt]]="i",1,""))</f>
        <v/>
      </c>
      <c r="AA93" s="98">
        <f>Table1[[#This Row],[KülföldiÁr]]*Table1[[#This Row],[Darab]]</f>
        <v>0</v>
      </c>
    </row>
    <row r="94" spans="1:27" x14ac:dyDescent="0.3">
      <c r="A94" t="s">
        <v>1868</v>
      </c>
      <c r="B94" t="s">
        <v>1324</v>
      </c>
      <c r="C94" s="126">
        <v>46080</v>
      </c>
      <c r="D94" s="6">
        <v>2</v>
      </c>
      <c r="E94" s="126">
        <v>46080</v>
      </c>
      <c r="F94" s="6">
        <v>2</v>
      </c>
      <c r="G94" t="s">
        <v>90</v>
      </c>
      <c r="H94" t="s">
        <v>41</v>
      </c>
      <c r="I94" t="s">
        <v>28</v>
      </c>
      <c r="J94" t="s">
        <v>91</v>
      </c>
      <c r="K94">
        <v>10</v>
      </c>
      <c r="L94" s="7">
        <v>267.88</v>
      </c>
      <c r="M94" s="7">
        <v>2678.8</v>
      </c>
      <c r="N94">
        <v>0</v>
      </c>
      <c r="O94" t="s">
        <v>29</v>
      </c>
      <c r="P94">
        <v>0</v>
      </c>
      <c r="Q94" s="7">
        <v>1485</v>
      </c>
      <c r="R94" s="7">
        <v>1485</v>
      </c>
      <c r="S94" s="7">
        <v>14850</v>
      </c>
      <c r="T94" s="7">
        <v>5</v>
      </c>
      <c r="U94" s="7">
        <v>742.5</v>
      </c>
      <c r="V94" t="s">
        <v>30</v>
      </c>
      <c r="W94" s="7">
        <v>12171.2</v>
      </c>
      <c r="X94" s="2" t="s">
        <v>31</v>
      </c>
      <c r="Y94" s="200"/>
      <c r="Z94" s="201" t="str">
        <f>IF(Y94&lt;&gt;"",Y94,IF(Table1[[#This Row],[Befolyt]]="i",1,""))</f>
        <v/>
      </c>
      <c r="AA94" s="98">
        <f>Table1[[#This Row],[KülföldiÁr]]*Table1[[#This Row],[Darab]]</f>
        <v>0</v>
      </c>
    </row>
    <row r="95" spans="1:27" x14ac:dyDescent="0.3">
      <c r="A95" t="s">
        <v>1895</v>
      </c>
      <c r="B95" t="s">
        <v>1896</v>
      </c>
      <c r="C95" s="126">
        <v>46080</v>
      </c>
      <c r="D95" s="6">
        <v>2</v>
      </c>
      <c r="E95" s="126">
        <v>46080</v>
      </c>
      <c r="F95" s="6">
        <v>2</v>
      </c>
      <c r="G95" t="s">
        <v>104</v>
      </c>
      <c r="H95" t="s">
        <v>41</v>
      </c>
      <c r="I95" t="s">
        <v>28</v>
      </c>
      <c r="J95" t="s">
        <v>285</v>
      </c>
      <c r="K95">
        <v>4</v>
      </c>
      <c r="L95" s="7">
        <v>482.13</v>
      </c>
      <c r="M95" s="7">
        <v>1928.52</v>
      </c>
      <c r="N95">
        <v>0</v>
      </c>
      <c r="O95" t="s">
        <v>29</v>
      </c>
      <c r="P95">
        <v>0</v>
      </c>
      <c r="Q95" s="7">
        <v>1510</v>
      </c>
      <c r="R95" s="7">
        <v>1510</v>
      </c>
      <c r="S95" s="7">
        <v>6040</v>
      </c>
      <c r="T95" s="7">
        <v>5</v>
      </c>
      <c r="U95" s="7">
        <v>302</v>
      </c>
      <c r="V95" t="s">
        <v>85</v>
      </c>
      <c r="W95" s="7">
        <v>4111.4799999999996</v>
      </c>
      <c r="X95" s="2" t="s">
        <v>31</v>
      </c>
      <c r="Y95" s="200"/>
      <c r="Z95" s="201" t="str">
        <f>IF(Y95&lt;&gt;"",Y95,IF(Table1[[#This Row],[Befolyt]]="i",1,""))</f>
        <v/>
      </c>
      <c r="AA95" s="98">
        <f>Table1[[#This Row],[KülföldiÁr]]*Table1[[#This Row],[Darab]]</f>
        <v>0</v>
      </c>
    </row>
    <row r="96" spans="1:27" x14ac:dyDescent="0.3">
      <c r="A96" t="s">
        <v>1895</v>
      </c>
      <c r="B96" t="s">
        <v>1896</v>
      </c>
      <c r="C96" s="126">
        <v>46080</v>
      </c>
      <c r="D96" s="6">
        <v>2</v>
      </c>
      <c r="E96" s="126">
        <v>46080</v>
      </c>
      <c r="F96" s="6">
        <v>2</v>
      </c>
      <c r="G96" t="s">
        <v>1897</v>
      </c>
      <c r="H96" t="s">
        <v>41</v>
      </c>
      <c r="I96" t="s">
        <v>28</v>
      </c>
      <c r="J96" t="s">
        <v>1898</v>
      </c>
      <c r="K96">
        <v>15</v>
      </c>
      <c r="L96" s="7">
        <v>757.45</v>
      </c>
      <c r="M96" s="7">
        <v>11361.75</v>
      </c>
      <c r="N96">
        <v>0</v>
      </c>
      <c r="O96" t="s">
        <v>29</v>
      </c>
      <c r="P96">
        <v>0</v>
      </c>
      <c r="Q96" s="7">
        <v>2935</v>
      </c>
      <c r="R96" s="7">
        <v>2935</v>
      </c>
      <c r="S96" s="7">
        <v>44025</v>
      </c>
      <c r="T96" s="7">
        <v>5</v>
      </c>
      <c r="U96" s="7">
        <v>2201.25</v>
      </c>
      <c r="V96" t="s">
        <v>85</v>
      </c>
      <c r="W96" s="7">
        <v>32663.25</v>
      </c>
      <c r="X96" s="2" t="s">
        <v>31</v>
      </c>
      <c r="Y96" s="200"/>
      <c r="Z96" s="201" t="str">
        <f>IF(Y96&lt;&gt;"",Y96,IF(Table1[[#This Row],[Befolyt]]="i",1,""))</f>
        <v/>
      </c>
      <c r="AA96" s="98">
        <f>Table1[[#This Row],[KülföldiÁr]]*Table1[[#This Row],[Darab]]</f>
        <v>0</v>
      </c>
    </row>
    <row r="97" spans="1:27" x14ac:dyDescent="0.3">
      <c r="A97" t="s">
        <v>1895</v>
      </c>
      <c r="B97" t="s">
        <v>1896</v>
      </c>
      <c r="C97" s="126">
        <v>46080</v>
      </c>
      <c r="D97" s="6">
        <v>2</v>
      </c>
      <c r="E97" s="126">
        <v>46080</v>
      </c>
      <c r="F97" s="6">
        <v>2</v>
      </c>
      <c r="G97" t="s">
        <v>1899</v>
      </c>
      <c r="H97" t="s">
        <v>41</v>
      </c>
      <c r="I97" t="s">
        <v>28</v>
      </c>
      <c r="J97" t="s">
        <v>1900</v>
      </c>
      <c r="K97">
        <v>4</v>
      </c>
      <c r="L97" s="7">
        <v>1670.72</v>
      </c>
      <c r="M97" s="7">
        <v>6682.88</v>
      </c>
      <c r="N97">
        <v>0</v>
      </c>
      <c r="O97" t="s">
        <v>29</v>
      </c>
      <c r="P97">
        <v>0</v>
      </c>
      <c r="Q97" s="7">
        <v>7025</v>
      </c>
      <c r="R97" s="7">
        <v>7025</v>
      </c>
      <c r="S97" s="7">
        <v>28100</v>
      </c>
      <c r="T97" s="7">
        <v>5</v>
      </c>
      <c r="U97" s="7">
        <v>1405</v>
      </c>
      <c r="V97" t="s">
        <v>85</v>
      </c>
      <c r="W97" s="7">
        <v>21417.119999999999</v>
      </c>
      <c r="X97" s="2" t="s">
        <v>31</v>
      </c>
      <c r="Y97" s="200"/>
      <c r="Z97" s="201" t="str">
        <f>IF(Y97&lt;&gt;"",Y97,IF(Table1[[#This Row],[Befolyt]]="i",1,""))</f>
        <v/>
      </c>
      <c r="AA97" s="98">
        <f>Table1[[#This Row],[KülföldiÁr]]*Table1[[#This Row],[Darab]]</f>
        <v>0</v>
      </c>
    </row>
    <row r="98" spans="1:27" x14ac:dyDescent="0.3">
      <c r="A98" t="s">
        <v>1895</v>
      </c>
      <c r="B98" t="s">
        <v>1896</v>
      </c>
      <c r="C98" s="126">
        <v>46080</v>
      </c>
      <c r="D98" s="6">
        <v>2</v>
      </c>
      <c r="E98" s="126">
        <v>46080</v>
      </c>
      <c r="F98" s="6">
        <v>2</v>
      </c>
      <c r="G98" t="s">
        <v>1519</v>
      </c>
      <c r="H98" t="s">
        <v>34</v>
      </c>
      <c r="I98" t="s">
        <v>32</v>
      </c>
      <c r="J98" t="s">
        <v>1520</v>
      </c>
      <c r="K98">
        <v>1</v>
      </c>
      <c r="L98" s="7">
        <v>3579</v>
      </c>
      <c r="M98" s="7">
        <v>3579</v>
      </c>
      <c r="N98">
        <v>0</v>
      </c>
      <c r="O98" t="s">
        <v>29</v>
      </c>
      <c r="P98">
        <v>0</v>
      </c>
      <c r="Q98" s="7">
        <v>3579</v>
      </c>
      <c r="R98" s="7">
        <v>0</v>
      </c>
      <c r="S98" s="7">
        <v>0</v>
      </c>
      <c r="T98" s="7">
        <v>0</v>
      </c>
      <c r="U98" s="7">
        <v>0</v>
      </c>
      <c r="V98" t="s">
        <v>85</v>
      </c>
      <c r="W98" s="7">
        <v>-3579</v>
      </c>
      <c r="X98" s="2" t="s">
        <v>31</v>
      </c>
      <c r="Y98" s="200"/>
      <c r="Z98" s="201" t="str">
        <f>IF(Y98&lt;&gt;"",Y98,IF(Table1[[#This Row],[Befolyt]]="i",1,""))</f>
        <v/>
      </c>
      <c r="AA98" s="98">
        <f>Table1[[#This Row],[KülföldiÁr]]*Table1[[#This Row],[Darab]]</f>
        <v>0</v>
      </c>
    </row>
    <row r="99" spans="1:27" x14ac:dyDescent="0.3">
      <c r="A99" t="s">
        <v>1901</v>
      </c>
      <c r="B99" t="s">
        <v>372</v>
      </c>
      <c r="C99" s="126">
        <v>46080</v>
      </c>
      <c r="D99" s="6">
        <v>2</v>
      </c>
      <c r="E99" s="126">
        <v>46080</v>
      </c>
      <c r="F99" s="6">
        <v>2</v>
      </c>
      <c r="G99" t="s">
        <v>75</v>
      </c>
      <c r="H99" t="s">
        <v>34</v>
      </c>
      <c r="I99" t="s">
        <v>32</v>
      </c>
      <c r="J99" t="s">
        <v>76</v>
      </c>
      <c r="K99">
        <v>1</v>
      </c>
      <c r="L99" s="7">
        <v>1900</v>
      </c>
      <c r="M99" s="7">
        <v>1900</v>
      </c>
      <c r="N99">
        <v>0</v>
      </c>
      <c r="O99" t="s">
        <v>29</v>
      </c>
      <c r="P99">
        <v>0</v>
      </c>
      <c r="Q99" s="7">
        <v>3500</v>
      </c>
      <c r="R99" s="7">
        <v>0</v>
      </c>
      <c r="S99" s="7">
        <v>0</v>
      </c>
      <c r="T99" s="7">
        <v>0</v>
      </c>
      <c r="U99" s="7">
        <v>0</v>
      </c>
      <c r="V99" t="s">
        <v>66</v>
      </c>
      <c r="W99" s="7">
        <v>-1900</v>
      </c>
      <c r="X99" s="2" t="s">
        <v>31</v>
      </c>
      <c r="Y99" s="200"/>
      <c r="Z99" s="201" t="str">
        <f>IF(Y99&lt;&gt;"",Y99,IF(Table1[[#This Row],[Befolyt]]="i",1,""))</f>
        <v/>
      </c>
      <c r="AA99" s="98">
        <f>Table1[[#This Row],[KülföldiÁr]]*Table1[[#This Row],[Darab]]</f>
        <v>0</v>
      </c>
    </row>
    <row r="100" spans="1:27" x14ac:dyDescent="0.3">
      <c r="A100" t="s">
        <v>1901</v>
      </c>
      <c r="B100" t="s">
        <v>372</v>
      </c>
      <c r="C100" s="126">
        <v>46080</v>
      </c>
      <c r="D100" s="6">
        <v>2</v>
      </c>
      <c r="E100" s="126">
        <v>46080</v>
      </c>
      <c r="F100" s="6">
        <v>2</v>
      </c>
      <c r="G100" t="s">
        <v>1902</v>
      </c>
      <c r="H100" t="s">
        <v>51</v>
      </c>
      <c r="I100" t="s">
        <v>28</v>
      </c>
      <c r="J100" t="s">
        <v>1903</v>
      </c>
      <c r="K100">
        <v>100</v>
      </c>
      <c r="L100" s="7">
        <v>2790.7</v>
      </c>
      <c r="M100" s="7">
        <v>279070</v>
      </c>
      <c r="N100">
        <v>0</v>
      </c>
      <c r="O100" t="s">
        <v>29</v>
      </c>
      <c r="P100">
        <v>0</v>
      </c>
      <c r="Q100" s="7">
        <v>7310</v>
      </c>
      <c r="R100" s="7">
        <v>4840</v>
      </c>
      <c r="S100" s="7">
        <v>484000</v>
      </c>
      <c r="T100" s="7">
        <v>0.34</v>
      </c>
      <c r="U100" s="7">
        <v>1645.6</v>
      </c>
      <c r="V100" t="s">
        <v>66</v>
      </c>
      <c r="W100" s="7">
        <v>204930</v>
      </c>
      <c r="X100" s="2" t="s">
        <v>31</v>
      </c>
      <c r="Y100" s="200"/>
      <c r="Z100" s="201" t="str">
        <f>IF(Y100&lt;&gt;"",Y100,IF(Table1[[#This Row],[Befolyt]]="i",1,""))</f>
        <v/>
      </c>
      <c r="AA100" s="98">
        <f>Table1[[#This Row],[KülföldiÁr]]*Table1[[#This Row],[Darab]]</f>
        <v>0</v>
      </c>
    </row>
    <row r="101" spans="1:27" x14ac:dyDescent="0.3">
      <c r="A101" t="s">
        <v>1901</v>
      </c>
      <c r="B101" t="s">
        <v>372</v>
      </c>
      <c r="C101" s="126">
        <v>46080</v>
      </c>
      <c r="D101" s="6">
        <v>2</v>
      </c>
      <c r="E101" s="126">
        <v>46080</v>
      </c>
      <c r="F101" s="6">
        <v>2</v>
      </c>
      <c r="G101" t="s">
        <v>117</v>
      </c>
      <c r="H101" t="s">
        <v>34</v>
      </c>
      <c r="I101" t="s">
        <v>32</v>
      </c>
      <c r="J101" t="s">
        <v>366</v>
      </c>
      <c r="K101">
        <v>1</v>
      </c>
      <c r="L101" s="7">
        <v>16932</v>
      </c>
      <c r="M101" s="7">
        <v>16932</v>
      </c>
      <c r="N101">
        <v>0</v>
      </c>
      <c r="O101" t="s">
        <v>29</v>
      </c>
      <c r="P101">
        <v>0</v>
      </c>
      <c r="Q101" s="7">
        <v>16741</v>
      </c>
      <c r="R101" s="7">
        <v>6000</v>
      </c>
      <c r="S101" s="7">
        <v>6000</v>
      </c>
      <c r="T101" s="7">
        <v>0</v>
      </c>
      <c r="U101" s="7">
        <v>0</v>
      </c>
      <c r="V101" t="s">
        <v>66</v>
      </c>
      <c r="W101" s="7">
        <v>-10932</v>
      </c>
      <c r="X101" s="2" t="s">
        <v>31</v>
      </c>
      <c r="Y101" s="200"/>
      <c r="Z101" s="201" t="str">
        <f>IF(Y101&lt;&gt;"",Y101,IF(Table1[[#This Row],[Befolyt]]="i",1,""))</f>
        <v/>
      </c>
      <c r="AA101" s="98">
        <f>Table1[[#This Row],[KülföldiÁr]]*Table1[[#This Row],[Darab]]</f>
        <v>0</v>
      </c>
    </row>
    <row r="102" spans="1:27" x14ac:dyDescent="0.3">
      <c r="A102" t="s">
        <v>1904</v>
      </c>
      <c r="B102" t="s">
        <v>1905</v>
      </c>
      <c r="C102" s="126">
        <v>46080</v>
      </c>
      <c r="D102" s="6">
        <v>2</v>
      </c>
      <c r="E102" s="126">
        <v>46080</v>
      </c>
      <c r="F102" s="6">
        <v>2</v>
      </c>
      <c r="G102" t="s">
        <v>1906</v>
      </c>
      <c r="H102" t="s">
        <v>33</v>
      </c>
      <c r="I102" t="s">
        <v>28</v>
      </c>
      <c r="J102" t="s">
        <v>1907</v>
      </c>
      <c r="K102">
        <v>6</v>
      </c>
      <c r="L102" s="7">
        <v>1485.32</v>
      </c>
      <c r="M102" s="7">
        <v>8911.92</v>
      </c>
      <c r="N102">
        <v>0</v>
      </c>
      <c r="O102" t="s">
        <v>29</v>
      </c>
      <c r="P102">
        <v>0</v>
      </c>
      <c r="Q102" s="7">
        <v>6380</v>
      </c>
      <c r="R102" s="7">
        <v>6880</v>
      </c>
      <c r="S102" s="7">
        <v>41280</v>
      </c>
      <c r="T102" s="7">
        <v>12.18</v>
      </c>
      <c r="U102" s="7">
        <v>5027.9039999999995</v>
      </c>
      <c r="V102" t="s">
        <v>83</v>
      </c>
      <c r="W102" s="7">
        <v>32368.080000000002</v>
      </c>
      <c r="X102" s="2" t="s">
        <v>31</v>
      </c>
      <c r="Y102" s="200"/>
      <c r="Z102" s="201" t="str">
        <f>IF(Y102&lt;&gt;"",Y102,IF(Table1[[#This Row],[Befolyt]]="i",1,""))</f>
        <v/>
      </c>
      <c r="AA102" s="98">
        <f>Table1[[#This Row],[KülföldiÁr]]*Table1[[#This Row],[Darab]]</f>
        <v>0</v>
      </c>
    </row>
    <row r="103" spans="1:27" x14ac:dyDescent="0.3">
      <c r="A103" t="s">
        <v>1908</v>
      </c>
      <c r="B103" t="s">
        <v>1909</v>
      </c>
      <c r="C103" s="126">
        <v>46080</v>
      </c>
      <c r="D103" s="6">
        <v>2</v>
      </c>
      <c r="E103" s="126">
        <v>46080</v>
      </c>
      <c r="F103" s="6">
        <v>2</v>
      </c>
      <c r="G103" t="s">
        <v>1910</v>
      </c>
      <c r="H103" t="s">
        <v>41</v>
      </c>
      <c r="I103" t="s">
        <v>28</v>
      </c>
      <c r="J103" t="s">
        <v>1911</v>
      </c>
      <c r="K103">
        <v>1</v>
      </c>
      <c r="L103" s="7">
        <v>49064.82</v>
      </c>
      <c r="M103" s="7">
        <v>49064.82</v>
      </c>
      <c r="N103">
        <v>0</v>
      </c>
      <c r="O103" t="s">
        <v>29</v>
      </c>
      <c r="P103">
        <v>0</v>
      </c>
      <c r="Q103" s="7">
        <v>140870</v>
      </c>
      <c r="R103" s="7">
        <v>147000</v>
      </c>
      <c r="S103" s="7">
        <v>147000</v>
      </c>
      <c r="T103" s="7">
        <v>11.25</v>
      </c>
      <c r="U103" s="7">
        <v>16537.5</v>
      </c>
      <c r="V103" t="s">
        <v>66</v>
      </c>
      <c r="W103" s="7">
        <v>97935.18</v>
      </c>
      <c r="X103" s="2" t="s">
        <v>31</v>
      </c>
      <c r="Y103" s="200"/>
      <c r="Z103" s="201" t="str">
        <f>IF(Y103&lt;&gt;"",Y103,IF(Table1[[#This Row],[Befolyt]]="i",1,""))</f>
        <v/>
      </c>
      <c r="AA103" s="98">
        <f>Table1[[#This Row],[KülföldiÁr]]*Table1[[#This Row],[Darab]]</f>
        <v>0</v>
      </c>
    </row>
    <row r="104" spans="1:27" x14ac:dyDescent="0.3">
      <c r="A104" t="s">
        <v>1908</v>
      </c>
      <c r="B104" t="s">
        <v>1909</v>
      </c>
      <c r="C104" s="126">
        <v>46080</v>
      </c>
      <c r="D104" s="6">
        <v>2</v>
      </c>
      <c r="E104" s="126">
        <v>46080</v>
      </c>
      <c r="F104" s="6">
        <v>2</v>
      </c>
      <c r="G104" t="s">
        <v>75</v>
      </c>
      <c r="H104" t="s">
        <v>34</v>
      </c>
      <c r="I104" t="s">
        <v>32</v>
      </c>
      <c r="J104" t="s">
        <v>76</v>
      </c>
      <c r="K104">
        <v>1</v>
      </c>
      <c r="L104" s="7">
        <v>1900</v>
      </c>
      <c r="M104" s="7">
        <v>1900</v>
      </c>
      <c r="N104">
        <v>0</v>
      </c>
      <c r="O104" t="s">
        <v>29</v>
      </c>
      <c r="P104">
        <v>0</v>
      </c>
      <c r="Q104" s="7">
        <v>3500</v>
      </c>
      <c r="R104" s="7">
        <v>0</v>
      </c>
      <c r="S104" s="7">
        <v>0</v>
      </c>
      <c r="T104" s="7">
        <v>0</v>
      </c>
      <c r="U104" s="7">
        <v>0</v>
      </c>
      <c r="V104" t="s">
        <v>66</v>
      </c>
      <c r="W104" s="7">
        <v>-1900</v>
      </c>
      <c r="X104" s="2" t="s">
        <v>31</v>
      </c>
      <c r="Y104" s="200"/>
      <c r="Z104" s="201" t="str">
        <f>IF(Y104&lt;&gt;"",Y104,IF(Table1[[#This Row],[Befolyt]]="i",1,""))</f>
        <v/>
      </c>
      <c r="AA104" s="98">
        <f>Table1[[#This Row],[KülföldiÁr]]*Table1[[#This Row],[Darab]]</f>
        <v>0</v>
      </c>
    </row>
    <row r="105" spans="1:27" x14ac:dyDescent="0.3">
      <c r="A105" t="s">
        <v>1908</v>
      </c>
      <c r="B105" t="s">
        <v>1909</v>
      </c>
      <c r="C105" s="126">
        <v>46080</v>
      </c>
      <c r="D105" s="6">
        <v>2</v>
      </c>
      <c r="E105" s="126">
        <v>46080</v>
      </c>
      <c r="F105" s="6">
        <v>2</v>
      </c>
      <c r="G105" t="s">
        <v>357</v>
      </c>
      <c r="H105" t="s">
        <v>34</v>
      </c>
      <c r="I105" t="s">
        <v>32</v>
      </c>
      <c r="J105" t="s">
        <v>358</v>
      </c>
      <c r="K105">
        <v>1</v>
      </c>
      <c r="L105" s="7">
        <v>9247</v>
      </c>
      <c r="M105" s="7">
        <v>9247</v>
      </c>
      <c r="N105">
        <v>0</v>
      </c>
      <c r="O105" t="s">
        <v>29</v>
      </c>
      <c r="P105">
        <v>0</v>
      </c>
      <c r="Q105" s="7">
        <v>9247</v>
      </c>
      <c r="R105" s="7">
        <v>5000</v>
      </c>
      <c r="S105" s="7">
        <v>5000</v>
      </c>
      <c r="T105" s="7">
        <v>0</v>
      </c>
      <c r="U105" s="7">
        <v>0</v>
      </c>
      <c r="V105" t="s">
        <v>66</v>
      </c>
      <c r="W105" s="7">
        <v>-4247</v>
      </c>
      <c r="X105" s="2" t="s">
        <v>31</v>
      </c>
      <c r="Y105" s="200"/>
      <c r="Z105" s="201" t="str">
        <f>IF(Y105&lt;&gt;"",Y105,IF(Table1[[#This Row],[Befolyt]]="i",1,""))</f>
        <v/>
      </c>
      <c r="AA105" s="98">
        <f>Table1[[#This Row],[KülföldiÁr]]*Table1[[#This Row],[Darab]]</f>
        <v>0</v>
      </c>
    </row>
    <row r="106" spans="1:27" x14ac:dyDescent="0.3">
      <c r="A106" t="s">
        <v>1912</v>
      </c>
      <c r="B106" t="s">
        <v>1913</v>
      </c>
      <c r="C106" s="126">
        <v>46080</v>
      </c>
      <c r="D106" s="6">
        <v>2</v>
      </c>
      <c r="E106" s="126">
        <v>46080</v>
      </c>
      <c r="F106" s="6">
        <v>2</v>
      </c>
      <c r="G106" t="s">
        <v>1914</v>
      </c>
      <c r="H106" t="s">
        <v>51</v>
      </c>
      <c r="I106" t="s">
        <v>28</v>
      </c>
      <c r="J106" t="s">
        <v>1915</v>
      </c>
      <c r="K106">
        <v>50</v>
      </c>
      <c r="L106" s="7">
        <v>502.06</v>
      </c>
      <c r="M106" s="7">
        <v>25103</v>
      </c>
      <c r="N106">
        <v>0</v>
      </c>
      <c r="O106" t="s">
        <v>29</v>
      </c>
      <c r="P106">
        <v>0</v>
      </c>
      <c r="Q106" s="7">
        <v>1450</v>
      </c>
      <c r="R106" s="7">
        <v>1705</v>
      </c>
      <c r="S106" s="7">
        <v>85250</v>
      </c>
      <c r="T106" s="7">
        <v>14.49</v>
      </c>
      <c r="U106" s="7">
        <v>12352.725</v>
      </c>
      <c r="V106" t="s">
        <v>30</v>
      </c>
      <c r="W106" s="7">
        <v>60147</v>
      </c>
      <c r="X106" s="2" t="s">
        <v>31</v>
      </c>
      <c r="Y106" s="200"/>
      <c r="Z106" s="201" t="str">
        <f>IF(Y106&lt;&gt;"",Y106,IF(Table1[[#This Row],[Befolyt]]="i",1,""))</f>
        <v/>
      </c>
      <c r="AA106" s="98">
        <f>Table1[[#This Row],[KülföldiÁr]]*Table1[[#This Row],[Darab]]</f>
        <v>0</v>
      </c>
    </row>
    <row r="107" spans="1:27" x14ac:dyDescent="0.3">
      <c r="A107" t="s">
        <v>1912</v>
      </c>
      <c r="B107" t="s">
        <v>1913</v>
      </c>
      <c r="C107" s="126">
        <v>46080</v>
      </c>
      <c r="D107" s="6">
        <v>2</v>
      </c>
      <c r="E107" s="126">
        <v>46080</v>
      </c>
      <c r="F107" s="6">
        <v>2</v>
      </c>
      <c r="G107" t="s">
        <v>1916</v>
      </c>
      <c r="H107" t="s">
        <v>51</v>
      </c>
      <c r="I107" t="s">
        <v>28</v>
      </c>
      <c r="J107" t="s">
        <v>1917</v>
      </c>
      <c r="K107">
        <v>50</v>
      </c>
      <c r="L107" s="7">
        <v>600.6</v>
      </c>
      <c r="M107" s="7">
        <v>30030</v>
      </c>
      <c r="N107">
        <v>0</v>
      </c>
      <c r="O107" t="s">
        <v>29</v>
      </c>
      <c r="P107">
        <v>0</v>
      </c>
      <c r="Q107" s="7">
        <v>1850</v>
      </c>
      <c r="R107" s="7">
        <v>2160</v>
      </c>
      <c r="S107" s="7">
        <v>108000</v>
      </c>
      <c r="T107" s="7">
        <v>14.31</v>
      </c>
      <c r="U107" s="7">
        <v>15454.8</v>
      </c>
      <c r="V107" t="s">
        <v>30</v>
      </c>
      <c r="W107" s="7">
        <v>77970</v>
      </c>
      <c r="X107" s="2" t="s">
        <v>31</v>
      </c>
      <c r="Y107" s="200"/>
      <c r="Z107" s="201" t="str">
        <f>IF(Y107&lt;&gt;"",Y107,IF(Table1[[#This Row],[Befolyt]]="i",1,""))</f>
        <v/>
      </c>
      <c r="AA107" s="98">
        <f>Table1[[#This Row],[KülföldiÁr]]*Table1[[#This Row],[Darab]]</f>
        <v>0</v>
      </c>
    </row>
    <row r="108" spans="1:27" x14ac:dyDescent="0.3">
      <c r="A108" t="s">
        <v>1918</v>
      </c>
      <c r="B108" t="s">
        <v>1919</v>
      </c>
      <c r="C108" s="126">
        <v>46080</v>
      </c>
      <c r="D108" s="6">
        <v>2</v>
      </c>
      <c r="E108" s="126">
        <v>46080</v>
      </c>
      <c r="F108" s="6">
        <v>2</v>
      </c>
      <c r="G108" t="s">
        <v>365</v>
      </c>
      <c r="H108" t="s">
        <v>63</v>
      </c>
      <c r="I108" t="s">
        <v>28</v>
      </c>
      <c r="J108" t="s">
        <v>387</v>
      </c>
      <c r="K108">
        <v>2</v>
      </c>
      <c r="L108" s="7">
        <v>240.96</v>
      </c>
      <c r="M108" s="7">
        <v>481.92</v>
      </c>
      <c r="N108">
        <v>0</v>
      </c>
      <c r="O108" t="s">
        <v>29</v>
      </c>
      <c r="P108">
        <v>0</v>
      </c>
      <c r="Q108" s="7">
        <v>670</v>
      </c>
      <c r="R108" s="7">
        <v>670</v>
      </c>
      <c r="S108" s="7">
        <v>1340</v>
      </c>
      <c r="T108" s="7">
        <v>7</v>
      </c>
      <c r="U108" s="7">
        <v>93.8</v>
      </c>
      <c r="V108" t="s">
        <v>81</v>
      </c>
      <c r="W108" s="7">
        <v>858.07999999999993</v>
      </c>
      <c r="X108" s="2" t="s">
        <v>31</v>
      </c>
      <c r="Y108" s="200"/>
      <c r="Z108" s="201" t="str">
        <f>IF(Y108&lt;&gt;"",Y108,IF(Table1[[#This Row],[Befolyt]]="i",1,""))</f>
        <v/>
      </c>
      <c r="AA108" s="98">
        <f>Table1[[#This Row],[KülföldiÁr]]*Table1[[#This Row],[Darab]]</f>
        <v>0</v>
      </c>
    </row>
    <row r="109" spans="1:27" x14ac:dyDescent="0.3">
      <c r="A109" t="s">
        <v>1918</v>
      </c>
      <c r="B109" t="s">
        <v>1919</v>
      </c>
      <c r="C109" s="126">
        <v>46080</v>
      </c>
      <c r="D109" s="6">
        <v>2</v>
      </c>
      <c r="E109" s="126">
        <v>46080</v>
      </c>
      <c r="F109" s="6">
        <v>2</v>
      </c>
      <c r="G109" t="s">
        <v>112</v>
      </c>
      <c r="H109" t="s">
        <v>34</v>
      </c>
      <c r="I109" t="s">
        <v>32</v>
      </c>
      <c r="J109" t="s">
        <v>113</v>
      </c>
      <c r="K109">
        <v>1</v>
      </c>
      <c r="L109" s="7">
        <v>1737</v>
      </c>
      <c r="M109" s="7">
        <v>1737</v>
      </c>
      <c r="N109">
        <v>0</v>
      </c>
      <c r="O109" t="s">
        <v>29</v>
      </c>
      <c r="P109">
        <v>0</v>
      </c>
      <c r="Q109" s="7">
        <v>1737</v>
      </c>
      <c r="R109" s="7">
        <v>0</v>
      </c>
      <c r="S109" s="7">
        <v>0</v>
      </c>
      <c r="T109" s="7">
        <v>0</v>
      </c>
      <c r="U109" s="7">
        <v>0</v>
      </c>
      <c r="V109" t="s">
        <v>81</v>
      </c>
      <c r="W109" s="7">
        <v>-1737</v>
      </c>
      <c r="X109" s="2" t="s">
        <v>31</v>
      </c>
      <c r="Y109" s="200"/>
      <c r="Z109" s="201" t="str">
        <f>IF(Y109&lt;&gt;"",Y109,IF(Table1[[#This Row],[Befolyt]]="i",1,""))</f>
        <v/>
      </c>
      <c r="AA109" s="98">
        <f>Table1[[#This Row],[KülföldiÁr]]*Table1[[#This Row],[Darab]]</f>
        <v>0</v>
      </c>
    </row>
    <row r="110" spans="1:27" x14ac:dyDescent="0.3">
      <c r="A110" t="s">
        <v>1920</v>
      </c>
      <c r="B110" t="s">
        <v>489</v>
      </c>
      <c r="C110" s="126">
        <v>46080</v>
      </c>
      <c r="D110" s="6">
        <v>2</v>
      </c>
      <c r="E110" s="126">
        <v>46080</v>
      </c>
      <c r="F110" s="6">
        <v>2</v>
      </c>
      <c r="G110" t="s">
        <v>1319</v>
      </c>
      <c r="H110" t="s">
        <v>327</v>
      </c>
      <c r="I110" t="s">
        <v>67</v>
      </c>
      <c r="J110" t="s">
        <v>1320</v>
      </c>
      <c r="K110">
        <v>1</v>
      </c>
      <c r="L110" s="7">
        <v>549783.5</v>
      </c>
      <c r="M110" s="7">
        <v>549783.5</v>
      </c>
      <c r="N110">
        <v>2455</v>
      </c>
      <c r="O110" t="s">
        <v>36</v>
      </c>
      <c r="P110">
        <v>375.74</v>
      </c>
      <c r="Q110" s="7">
        <v>1046140</v>
      </c>
      <c r="R110" s="7">
        <v>922441.69</v>
      </c>
      <c r="S110" s="7">
        <v>922441.69</v>
      </c>
      <c r="T110" s="7">
        <v>3.75</v>
      </c>
      <c r="U110" s="7">
        <v>34591.563374999998</v>
      </c>
      <c r="V110" t="s">
        <v>74</v>
      </c>
      <c r="W110" s="7">
        <v>372658.18999999994</v>
      </c>
      <c r="X110" s="2" t="s">
        <v>31</v>
      </c>
      <c r="Y110" s="200"/>
      <c r="Z110" s="201" t="str">
        <f>IF(Y110&lt;&gt;"",Y110,IF(Table1[[#This Row],[Befolyt]]="i",1,""))</f>
        <v/>
      </c>
      <c r="AA110" s="98">
        <f>Table1[[#This Row],[KülföldiÁr]]*Table1[[#This Row],[Darab]]</f>
        <v>2455</v>
      </c>
    </row>
    <row r="111" spans="1:27" x14ac:dyDescent="0.3">
      <c r="A111" t="s">
        <v>1921</v>
      </c>
      <c r="B111" t="s">
        <v>489</v>
      </c>
      <c r="C111" s="126">
        <v>46080</v>
      </c>
      <c r="D111" s="6">
        <v>2</v>
      </c>
      <c r="E111" s="126">
        <v>46080</v>
      </c>
      <c r="F111" s="6">
        <v>2</v>
      </c>
      <c r="G111" t="s">
        <v>1922</v>
      </c>
      <c r="H111" t="s">
        <v>334</v>
      </c>
      <c r="I111" t="s">
        <v>32</v>
      </c>
      <c r="J111" t="s">
        <v>1923</v>
      </c>
      <c r="K111">
        <v>1</v>
      </c>
      <c r="L111" s="7">
        <v>2723</v>
      </c>
      <c r="M111" s="7">
        <v>2723</v>
      </c>
      <c r="N111">
        <v>0</v>
      </c>
      <c r="O111" t="s">
        <v>36</v>
      </c>
      <c r="P111">
        <v>375.74</v>
      </c>
      <c r="Q111" s="7">
        <v>2723</v>
      </c>
      <c r="R111" s="7">
        <v>0</v>
      </c>
      <c r="S111" s="7">
        <v>0</v>
      </c>
      <c r="T111" s="7">
        <v>0</v>
      </c>
      <c r="U111" s="7">
        <v>0</v>
      </c>
      <c r="V111" t="s">
        <v>74</v>
      </c>
      <c r="W111" s="7">
        <v>-2723</v>
      </c>
      <c r="X111" s="2" t="s">
        <v>31</v>
      </c>
      <c r="Y111" s="200"/>
      <c r="Z111" s="201" t="str">
        <f>IF(Y111&lt;&gt;"",Y111,IF(Table1[[#This Row],[Befolyt]]="i",1,""))</f>
        <v/>
      </c>
      <c r="AA111" s="98">
        <f>Table1[[#This Row],[KülföldiÁr]]*Table1[[#This Row],[Darab]]</f>
        <v>0</v>
      </c>
    </row>
    <row r="112" spans="1:27" x14ac:dyDescent="0.3">
      <c r="A112" t="s">
        <v>1921</v>
      </c>
      <c r="B112" t="s">
        <v>489</v>
      </c>
      <c r="C112" s="126">
        <v>46080</v>
      </c>
      <c r="D112" s="6">
        <v>2</v>
      </c>
      <c r="E112" s="126">
        <v>46080</v>
      </c>
      <c r="F112" s="6">
        <v>2</v>
      </c>
      <c r="G112" t="s">
        <v>1924</v>
      </c>
      <c r="H112" t="s">
        <v>327</v>
      </c>
      <c r="I112" t="s">
        <v>67</v>
      </c>
      <c r="J112" t="s">
        <v>1925</v>
      </c>
      <c r="K112">
        <v>1</v>
      </c>
      <c r="L112" s="7">
        <v>5026.6000000000004</v>
      </c>
      <c r="M112" s="7">
        <v>5026.6000000000004</v>
      </c>
      <c r="N112">
        <v>25</v>
      </c>
      <c r="O112" t="s">
        <v>36</v>
      </c>
      <c r="P112">
        <v>375.74</v>
      </c>
      <c r="Q112" s="7">
        <v>9840</v>
      </c>
      <c r="R112" s="7">
        <v>9393.5</v>
      </c>
      <c r="S112" s="7">
        <v>9393.5</v>
      </c>
      <c r="T112" s="7">
        <v>3.75</v>
      </c>
      <c r="U112" s="7">
        <f>Table1[[#This Row],[Jut_%]]*Table1[[#This Row],[SzumElad]]/100</f>
        <v>352.25625000000002</v>
      </c>
      <c r="V112" t="s">
        <v>74</v>
      </c>
      <c r="W112" s="7">
        <v>4366.8999999999996</v>
      </c>
      <c r="X112" s="2" t="s">
        <v>31</v>
      </c>
      <c r="Y112" s="200"/>
      <c r="Z112" s="201" t="str">
        <f>IF(Y112&lt;&gt;"",Y112,IF(Table1[[#This Row],[Befolyt]]="i",1,""))</f>
        <v/>
      </c>
      <c r="AA112" s="98">
        <f>Table1[[#This Row],[KülföldiÁr]]*Table1[[#This Row],[Darab]]</f>
        <v>25</v>
      </c>
    </row>
    <row r="113" spans="1:27" x14ac:dyDescent="0.3">
      <c r="A113" t="s">
        <v>1921</v>
      </c>
      <c r="B113" t="s">
        <v>489</v>
      </c>
      <c r="C113" s="126">
        <v>46080</v>
      </c>
      <c r="D113" s="6">
        <v>2</v>
      </c>
      <c r="E113" s="126">
        <v>46080</v>
      </c>
      <c r="F113" s="6">
        <v>2</v>
      </c>
      <c r="G113" t="s">
        <v>1926</v>
      </c>
      <c r="H113" t="s">
        <v>327</v>
      </c>
      <c r="I113" t="s">
        <v>67</v>
      </c>
      <c r="J113" t="s">
        <v>1927</v>
      </c>
      <c r="K113">
        <v>2</v>
      </c>
      <c r="L113" s="7">
        <v>82705.78</v>
      </c>
      <c r="M113" s="7">
        <v>165411.56</v>
      </c>
      <c r="N113">
        <v>405</v>
      </c>
      <c r="O113" t="s">
        <v>36</v>
      </c>
      <c r="P113">
        <v>375.74</v>
      </c>
      <c r="Q113" s="7">
        <v>162000</v>
      </c>
      <c r="R113" s="7">
        <v>152174.70000000001</v>
      </c>
      <c r="S113" s="7">
        <v>304349.40000000002</v>
      </c>
      <c r="T113" s="7">
        <v>3.75</v>
      </c>
      <c r="U113" s="7">
        <f>Table1[[#This Row],[Jut_%]]*Table1[[#This Row],[SzumElad]]/100</f>
        <v>11413.102500000001</v>
      </c>
      <c r="V113" t="s">
        <v>74</v>
      </c>
      <c r="W113" s="7">
        <v>138937.84000000003</v>
      </c>
      <c r="X113" s="2" t="s">
        <v>31</v>
      </c>
      <c r="Y113" s="200"/>
      <c r="Z113" s="201" t="str">
        <f>IF(Y113&lt;&gt;"",Y113,IF(Table1[[#This Row],[Befolyt]]="i",1,""))</f>
        <v/>
      </c>
      <c r="AA113" s="98">
        <f>Table1[[#This Row],[KülföldiÁr]]*Table1[[#This Row],[Darab]]</f>
        <v>810</v>
      </c>
    </row>
    <row r="114" spans="1:27" x14ac:dyDescent="0.3">
      <c r="A114" t="s">
        <v>1921</v>
      </c>
      <c r="B114" t="s">
        <v>489</v>
      </c>
      <c r="C114" s="126">
        <v>46080</v>
      </c>
      <c r="D114" s="6">
        <v>2</v>
      </c>
      <c r="E114" s="126">
        <v>46080</v>
      </c>
      <c r="F114" s="6">
        <v>2</v>
      </c>
      <c r="G114" t="s">
        <v>1928</v>
      </c>
      <c r="H114" t="s">
        <v>327</v>
      </c>
      <c r="I114" t="s">
        <v>67</v>
      </c>
      <c r="J114" t="s">
        <v>1929</v>
      </c>
      <c r="K114">
        <v>4</v>
      </c>
      <c r="L114" s="7">
        <v>10163.14</v>
      </c>
      <c r="M114" s="7">
        <v>40652.559999999998</v>
      </c>
      <c r="N114">
        <v>50</v>
      </c>
      <c r="O114" t="s">
        <v>36</v>
      </c>
      <c r="P114">
        <v>375.74</v>
      </c>
      <c r="Q114" s="7">
        <v>17900</v>
      </c>
      <c r="R114" s="7">
        <v>18787</v>
      </c>
      <c r="S114" s="7">
        <v>75148</v>
      </c>
      <c r="T114" s="7">
        <v>3.75</v>
      </c>
      <c r="U114" s="7">
        <f>Table1[[#This Row],[Jut_%]]*Table1[[#This Row],[SzumElad]]/100</f>
        <v>2818.05</v>
      </c>
      <c r="V114" t="s">
        <v>74</v>
      </c>
      <c r="W114" s="7">
        <v>34495.440000000002</v>
      </c>
      <c r="X114" s="2" t="s">
        <v>31</v>
      </c>
      <c r="Y114" s="200"/>
      <c r="Z114" s="201" t="str">
        <f>IF(Y114&lt;&gt;"",Y114,IF(Table1[[#This Row],[Befolyt]]="i",1,""))</f>
        <v/>
      </c>
      <c r="AA114" s="98">
        <f>Table1[[#This Row],[KülföldiÁr]]*Table1[[#This Row],[Darab]]</f>
        <v>200</v>
      </c>
    </row>
    <row r="115" spans="1:27" x14ac:dyDescent="0.3">
      <c r="A115" t="s">
        <v>1921</v>
      </c>
      <c r="B115" t="s">
        <v>489</v>
      </c>
      <c r="C115" s="126">
        <v>46080</v>
      </c>
      <c r="D115" s="6">
        <v>2</v>
      </c>
      <c r="E115" s="126">
        <v>46080</v>
      </c>
      <c r="F115" s="6">
        <v>2</v>
      </c>
      <c r="G115" t="s">
        <v>1930</v>
      </c>
      <c r="H115" t="s">
        <v>327</v>
      </c>
      <c r="I115" t="s">
        <v>67</v>
      </c>
      <c r="J115" t="s">
        <v>1931</v>
      </c>
      <c r="K115">
        <v>4</v>
      </c>
      <c r="L115" s="7">
        <v>25565.14</v>
      </c>
      <c r="M115" s="7">
        <v>102260.56</v>
      </c>
      <c r="N115">
        <v>125</v>
      </c>
      <c r="O115" t="s">
        <v>36</v>
      </c>
      <c r="P115">
        <v>375.74</v>
      </c>
      <c r="Q115" s="7">
        <v>80750</v>
      </c>
      <c r="R115" s="7">
        <v>46967.5</v>
      </c>
      <c r="S115" s="7">
        <v>187870</v>
      </c>
      <c r="T115" s="7">
        <v>3.75</v>
      </c>
      <c r="U115" s="7">
        <f>Table1[[#This Row],[Jut_%]]*Table1[[#This Row],[SzumElad]]/100</f>
        <v>7045.125</v>
      </c>
      <c r="V115" t="s">
        <v>74</v>
      </c>
      <c r="W115" s="7">
        <v>85609.44</v>
      </c>
      <c r="X115" s="2" t="s">
        <v>31</v>
      </c>
      <c r="Y115" s="200"/>
      <c r="Z115" s="201" t="str">
        <f>IF(Y115&lt;&gt;"",Y115,IF(Table1[[#This Row],[Befolyt]]="i",1,""))</f>
        <v/>
      </c>
      <c r="AA115" s="98">
        <f>Table1[[#This Row],[KülföldiÁr]]*Table1[[#This Row],[Darab]]</f>
        <v>500</v>
      </c>
    </row>
    <row r="116" spans="1:27" x14ac:dyDescent="0.3">
      <c r="A116" t="s">
        <v>1921</v>
      </c>
      <c r="B116" t="s">
        <v>489</v>
      </c>
      <c r="C116" s="126">
        <v>46080</v>
      </c>
      <c r="D116" s="6">
        <v>2</v>
      </c>
      <c r="E116" s="126">
        <v>46080</v>
      </c>
      <c r="F116" s="6">
        <v>2</v>
      </c>
      <c r="G116" t="s">
        <v>1932</v>
      </c>
      <c r="H116" t="s">
        <v>327</v>
      </c>
      <c r="I116" t="s">
        <v>67</v>
      </c>
      <c r="J116" t="s">
        <v>1933</v>
      </c>
      <c r="K116">
        <v>1</v>
      </c>
      <c r="L116" s="7">
        <v>34708.379999999997</v>
      </c>
      <c r="M116" s="7">
        <v>34708.379999999997</v>
      </c>
      <c r="N116">
        <v>150</v>
      </c>
      <c r="O116" t="s">
        <v>36</v>
      </c>
      <c r="P116">
        <v>375.74</v>
      </c>
      <c r="Q116" s="7">
        <v>75900</v>
      </c>
      <c r="R116" s="7">
        <v>56361</v>
      </c>
      <c r="S116" s="7">
        <v>56361</v>
      </c>
      <c r="T116" s="7">
        <v>3.75</v>
      </c>
      <c r="U116" s="7">
        <f>Table1[[#This Row],[Jut_%]]*Table1[[#This Row],[SzumElad]]/100</f>
        <v>2113.5374999999999</v>
      </c>
      <c r="V116" t="s">
        <v>74</v>
      </c>
      <c r="W116" s="7">
        <v>21652.620000000003</v>
      </c>
      <c r="X116" s="2" t="s">
        <v>31</v>
      </c>
      <c r="Y116" s="200"/>
      <c r="Z116" s="201" t="str">
        <f>IF(Y116&lt;&gt;"",Y116,IF(Table1[[#This Row],[Befolyt]]="i",1,""))</f>
        <v/>
      </c>
      <c r="AA116" s="98">
        <f>Table1[[#This Row],[KülföldiÁr]]*Table1[[#This Row],[Darab]]</f>
        <v>150</v>
      </c>
    </row>
    <row r="117" spans="1:27" x14ac:dyDescent="0.3">
      <c r="A117" t="s">
        <v>1921</v>
      </c>
      <c r="B117" t="s">
        <v>489</v>
      </c>
      <c r="C117" s="126">
        <v>46080</v>
      </c>
      <c r="D117" s="6">
        <v>2</v>
      </c>
      <c r="E117" s="126">
        <v>46080</v>
      </c>
      <c r="F117" s="6">
        <v>2</v>
      </c>
      <c r="G117" t="s">
        <v>1934</v>
      </c>
      <c r="H117" t="s">
        <v>327</v>
      </c>
      <c r="I117" t="s">
        <v>67</v>
      </c>
      <c r="J117" t="s">
        <v>1935</v>
      </c>
      <c r="K117">
        <v>1</v>
      </c>
      <c r="L117" s="7">
        <v>99265.88</v>
      </c>
      <c r="M117" s="7">
        <v>99265.88</v>
      </c>
      <c r="N117">
        <v>495</v>
      </c>
      <c r="O117" t="s">
        <v>36</v>
      </c>
      <c r="P117">
        <v>375.74</v>
      </c>
      <c r="Q117" s="7">
        <v>198100</v>
      </c>
      <c r="R117" s="7">
        <v>185991.3</v>
      </c>
      <c r="S117" s="7">
        <v>185991.3</v>
      </c>
      <c r="T117" s="7">
        <v>3.75</v>
      </c>
      <c r="U117" s="7">
        <f>Table1[[#This Row],[Jut_%]]*Table1[[#This Row],[SzumElad]]/100</f>
        <v>6974.6737499999999</v>
      </c>
      <c r="V117" t="s">
        <v>74</v>
      </c>
      <c r="W117" s="7">
        <v>86725.419999999984</v>
      </c>
      <c r="X117" s="2" t="s">
        <v>31</v>
      </c>
      <c r="Y117" s="200"/>
      <c r="Z117" s="201" t="str">
        <f>IF(Y117&lt;&gt;"",Y117,IF(Table1[[#This Row],[Befolyt]]="i",1,""))</f>
        <v/>
      </c>
      <c r="AA117" s="98">
        <f>Table1[[#This Row],[KülföldiÁr]]*Table1[[#This Row],[Darab]]</f>
        <v>495</v>
      </c>
    </row>
    <row r="118" spans="1:27" x14ac:dyDescent="0.3">
      <c r="A118" t="s">
        <v>1936</v>
      </c>
      <c r="B118" t="s">
        <v>129</v>
      </c>
      <c r="C118" s="126">
        <v>46080</v>
      </c>
      <c r="D118" s="6">
        <v>2</v>
      </c>
      <c r="E118" s="126">
        <v>46083</v>
      </c>
      <c r="F118" s="6">
        <v>3</v>
      </c>
      <c r="G118" t="s">
        <v>1937</v>
      </c>
      <c r="H118" t="s">
        <v>53</v>
      </c>
      <c r="I118" t="s">
        <v>28</v>
      </c>
      <c r="J118" t="s">
        <v>1938</v>
      </c>
      <c r="K118">
        <v>1</v>
      </c>
      <c r="L118" s="7">
        <v>167645.73000000001</v>
      </c>
      <c r="M118" s="7">
        <v>167645.73000000001</v>
      </c>
      <c r="N118">
        <v>621.88</v>
      </c>
      <c r="O118" t="s">
        <v>36</v>
      </c>
      <c r="P118">
        <v>379.18</v>
      </c>
      <c r="Q118" s="7">
        <v>395150</v>
      </c>
      <c r="R118" s="7">
        <v>235804.45</v>
      </c>
      <c r="S118" s="7">
        <v>235804.45</v>
      </c>
      <c r="T118" s="7">
        <v>0</v>
      </c>
      <c r="U118" s="7">
        <v>0</v>
      </c>
      <c r="V118" t="s">
        <v>1350</v>
      </c>
      <c r="W118" s="7">
        <v>68158.720000000001</v>
      </c>
      <c r="X118" s="2" t="s">
        <v>31</v>
      </c>
      <c r="Y118" s="200"/>
      <c r="Z118" s="201" t="str">
        <f>IF(Y118&lt;&gt;"",Y118,IF(Table1[[#This Row],[Befolyt]]="i",1,""))</f>
        <v/>
      </c>
      <c r="AA118" s="98">
        <f>Table1[[#This Row],[KülföldiÁr]]*Table1[[#This Row],[Darab]]</f>
        <v>621.88</v>
      </c>
    </row>
    <row r="119" spans="1:27" x14ac:dyDescent="0.3">
      <c r="A119" t="s">
        <v>1936</v>
      </c>
      <c r="B119" t="s">
        <v>129</v>
      </c>
      <c r="C119" s="126">
        <v>46080</v>
      </c>
      <c r="D119" s="6">
        <v>2</v>
      </c>
      <c r="E119" s="126">
        <v>46083</v>
      </c>
      <c r="F119" s="6">
        <v>3</v>
      </c>
      <c r="G119" t="s">
        <v>75</v>
      </c>
      <c r="H119" t="s">
        <v>34</v>
      </c>
      <c r="I119" t="s">
        <v>32</v>
      </c>
      <c r="J119" t="s">
        <v>76</v>
      </c>
      <c r="K119">
        <v>1</v>
      </c>
      <c r="L119" s="7">
        <v>1900</v>
      </c>
      <c r="M119" s="7">
        <v>1900</v>
      </c>
      <c r="N119">
        <v>6</v>
      </c>
      <c r="O119" t="s">
        <v>36</v>
      </c>
      <c r="P119">
        <v>379.18</v>
      </c>
      <c r="Q119" s="7">
        <v>3500</v>
      </c>
      <c r="R119" s="7">
        <v>2275.08</v>
      </c>
      <c r="S119" s="7">
        <v>2275.08</v>
      </c>
      <c r="T119" s="7">
        <v>0</v>
      </c>
      <c r="U119" s="7">
        <v>0</v>
      </c>
      <c r="V119" t="s">
        <v>1350</v>
      </c>
      <c r="W119" s="7">
        <v>375.07999999999993</v>
      </c>
      <c r="X119" s="2" t="s">
        <v>31</v>
      </c>
      <c r="Y119" s="200"/>
      <c r="Z119" s="201" t="str">
        <f>IF(Y119&lt;&gt;"",Y119,IF(Table1[[#This Row],[Befolyt]]="i",1,""))</f>
        <v/>
      </c>
      <c r="AA119" s="98">
        <f>Table1[[#This Row],[KülföldiÁr]]*Table1[[#This Row],[Darab]]</f>
        <v>6</v>
      </c>
    </row>
    <row r="120" spans="1:27" x14ac:dyDescent="0.3">
      <c r="A120" t="s">
        <v>1936</v>
      </c>
      <c r="B120" t="s">
        <v>129</v>
      </c>
      <c r="C120" s="126">
        <v>46080</v>
      </c>
      <c r="D120" s="6">
        <v>2</v>
      </c>
      <c r="E120" s="126">
        <v>46083</v>
      </c>
      <c r="F120" s="6">
        <v>3</v>
      </c>
      <c r="G120" t="s">
        <v>1939</v>
      </c>
      <c r="H120" t="s">
        <v>34</v>
      </c>
      <c r="I120" t="s">
        <v>32</v>
      </c>
      <c r="J120" t="s">
        <v>1940</v>
      </c>
      <c r="K120">
        <v>1</v>
      </c>
      <c r="L120" s="7">
        <v>17659.78</v>
      </c>
      <c r="M120" s="7">
        <v>17659.78</v>
      </c>
      <c r="N120">
        <v>47</v>
      </c>
      <c r="O120" t="s">
        <v>36</v>
      </c>
      <c r="P120">
        <v>379.18</v>
      </c>
      <c r="Q120" s="7">
        <v>47</v>
      </c>
      <c r="R120" s="7">
        <v>17821.46</v>
      </c>
      <c r="S120" s="7">
        <v>17821.46</v>
      </c>
      <c r="T120" s="7">
        <v>0</v>
      </c>
      <c r="U120" s="7">
        <v>0</v>
      </c>
      <c r="V120" t="s">
        <v>1350</v>
      </c>
      <c r="W120" s="7">
        <v>161.68000000000029</v>
      </c>
      <c r="X120" s="2" t="s">
        <v>31</v>
      </c>
      <c r="Y120" s="200"/>
      <c r="Z120" s="201" t="str">
        <f>IF(Y120&lt;&gt;"",Y120,IF(Table1[[#This Row],[Befolyt]]="i",1,""))</f>
        <v/>
      </c>
      <c r="AA120" s="98">
        <f>Table1[[#This Row],[KülföldiÁr]]*Table1[[#This Row],[Darab]]</f>
        <v>47</v>
      </c>
    </row>
    <row r="121" spans="1:27" x14ac:dyDescent="0.3">
      <c r="A121" t="s">
        <v>1941</v>
      </c>
      <c r="B121" t="s">
        <v>1619</v>
      </c>
      <c r="C121" s="126">
        <v>46080</v>
      </c>
      <c r="D121" s="6">
        <v>2</v>
      </c>
      <c r="E121" s="126">
        <v>46080</v>
      </c>
      <c r="F121" s="6">
        <v>2</v>
      </c>
      <c r="G121" t="s">
        <v>312</v>
      </c>
      <c r="H121" t="s">
        <v>51</v>
      </c>
      <c r="I121" t="s">
        <v>28</v>
      </c>
      <c r="J121" t="s">
        <v>313</v>
      </c>
      <c r="K121">
        <v>20</v>
      </c>
      <c r="L121" s="7">
        <v>1601.36</v>
      </c>
      <c r="M121" s="7">
        <v>32027.199999999997</v>
      </c>
      <c r="N121">
        <v>0</v>
      </c>
      <c r="O121" t="s">
        <v>29</v>
      </c>
      <c r="P121">
        <v>0</v>
      </c>
      <c r="Q121" s="7">
        <v>5330</v>
      </c>
      <c r="R121" s="7">
        <v>3838</v>
      </c>
      <c r="S121" s="7">
        <v>76760</v>
      </c>
      <c r="T121" s="7">
        <v>1.99</v>
      </c>
      <c r="U121" s="7">
        <v>1527.5239999999999</v>
      </c>
      <c r="V121" t="s">
        <v>30</v>
      </c>
      <c r="W121" s="7">
        <v>44732.800000000003</v>
      </c>
      <c r="X121" s="2" t="s">
        <v>31</v>
      </c>
      <c r="Y121" s="200"/>
      <c r="Z121" s="201" t="str">
        <f>IF(Y121&lt;&gt;"",Y121,IF(Table1[[#This Row],[Befolyt]]="i",1,""))</f>
        <v/>
      </c>
      <c r="AA121" s="98">
        <f>Table1[[#This Row],[KülföldiÁr]]*Table1[[#This Row],[Darab]]</f>
        <v>0</v>
      </c>
    </row>
    <row r="122" spans="1:27" x14ac:dyDescent="0.3">
      <c r="A122" t="s">
        <v>1941</v>
      </c>
      <c r="B122" t="s">
        <v>1619</v>
      </c>
      <c r="C122" s="126">
        <v>46080</v>
      </c>
      <c r="D122" s="6">
        <v>2</v>
      </c>
      <c r="E122" s="126">
        <v>46080</v>
      </c>
      <c r="F122" s="6">
        <v>2</v>
      </c>
      <c r="G122" t="s">
        <v>1020</v>
      </c>
      <c r="H122" t="s">
        <v>51</v>
      </c>
      <c r="I122" t="s">
        <v>28</v>
      </c>
      <c r="J122" t="s">
        <v>1021</v>
      </c>
      <c r="K122">
        <v>20</v>
      </c>
      <c r="L122" s="7">
        <v>1385.66</v>
      </c>
      <c r="M122" s="7">
        <v>27713.200000000001</v>
      </c>
      <c r="N122">
        <v>0</v>
      </c>
      <c r="O122" t="s">
        <v>29</v>
      </c>
      <c r="P122">
        <v>0</v>
      </c>
      <c r="Q122" s="7">
        <v>4010</v>
      </c>
      <c r="R122" s="7">
        <v>3543</v>
      </c>
      <c r="S122" s="7">
        <v>70860</v>
      </c>
      <c r="T122" s="7">
        <v>6.67</v>
      </c>
      <c r="U122" s="7">
        <v>4726.3620000000001</v>
      </c>
      <c r="V122" t="s">
        <v>30</v>
      </c>
      <c r="W122" s="7">
        <v>43146.8</v>
      </c>
      <c r="X122" s="2" t="s">
        <v>31</v>
      </c>
      <c r="Y122" s="200"/>
      <c r="Z122" s="201" t="str">
        <f>IF(Y122&lt;&gt;"",Y122,IF(Table1[[#This Row],[Befolyt]]="i",1,""))</f>
        <v/>
      </c>
      <c r="AA122" s="98">
        <f>Table1[[#This Row],[KülföldiÁr]]*Table1[[#This Row],[Darab]]</f>
        <v>0</v>
      </c>
    </row>
    <row r="123" spans="1:27" x14ac:dyDescent="0.3">
      <c r="A123" t="s">
        <v>1941</v>
      </c>
      <c r="B123" t="s">
        <v>1619</v>
      </c>
      <c r="C123" s="126">
        <v>46080</v>
      </c>
      <c r="D123" s="6">
        <v>2</v>
      </c>
      <c r="E123" s="126">
        <v>46080</v>
      </c>
      <c r="F123" s="6">
        <v>2</v>
      </c>
      <c r="G123" t="s">
        <v>56</v>
      </c>
      <c r="H123" t="s">
        <v>51</v>
      </c>
      <c r="I123" t="s">
        <v>28</v>
      </c>
      <c r="J123" t="s">
        <v>284</v>
      </c>
      <c r="K123">
        <v>40</v>
      </c>
      <c r="L123" s="7">
        <v>776.81</v>
      </c>
      <c r="M123" s="7">
        <v>31072.399999999998</v>
      </c>
      <c r="N123">
        <v>0</v>
      </c>
      <c r="O123" t="s">
        <v>29</v>
      </c>
      <c r="P123">
        <v>0</v>
      </c>
      <c r="Q123" s="7">
        <v>2000</v>
      </c>
      <c r="R123" s="7">
        <v>1515</v>
      </c>
      <c r="S123" s="7">
        <v>60600</v>
      </c>
      <c r="T123" s="7">
        <v>3.06</v>
      </c>
      <c r="U123" s="7">
        <v>1854.36</v>
      </c>
      <c r="V123" t="s">
        <v>30</v>
      </c>
      <c r="W123" s="7">
        <v>29527.600000000002</v>
      </c>
      <c r="X123" s="2" t="s">
        <v>31</v>
      </c>
      <c r="Y123" s="200"/>
      <c r="Z123" s="201" t="str">
        <f>IF(Y123&lt;&gt;"",Y123,IF(Table1[[#This Row],[Befolyt]]="i",1,""))</f>
        <v/>
      </c>
      <c r="AA123" s="98">
        <f>Table1[[#This Row],[KülföldiÁr]]*Table1[[#This Row],[Darab]]</f>
        <v>0</v>
      </c>
    </row>
    <row r="124" spans="1:27" x14ac:dyDescent="0.3">
      <c r="A124" t="s">
        <v>1942</v>
      </c>
      <c r="B124" t="s">
        <v>1943</v>
      </c>
      <c r="C124" s="126">
        <v>46080</v>
      </c>
      <c r="D124" s="6">
        <v>2</v>
      </c>
      <c r="E124" s="126">
        <v>46080</v>
      </c>
      <c r="F124" s="6">
        <v>2</v>
      </c>
      <c r="G124" t="s">
        <v>1356</v>
      </c>
      <c r="H124" t="s">
        <v>33</v>
      </c>
      <c r="I124" t="s">
        <v>28</v>
      </c>
      <c r="J124" t="s">
        <v>1357</v>
      </c>
      <c r="K124">
        <v>3</v>
      </c>
      <c r="L124" s="7">
        <v>588.55999999999995</v>
      </c>
      <c r="M124" s="7">
        <v>1765.6799999999998</v>
      </c>
      <c r="N124">
        <v>0</v>
      </c>
      <c r="O124" t="s">
        <v>29</v>
      </c>
      <c r="P124">
        <v>0</v>
      </c>
      <c r="Q124" s="7">
        <v>2700</v>
      </c>
      <c r="R124" s="7">
        <v>1800</v>
      </c>
      <c r="S124" s="7">
        <v>5400</v>
      </c>
      <c r="T124" s="7">
        <v>3</v>
      </c>
      <c r="U124" s="7">
        <v>162</v>
      </c>
      <c r="V124" t="s">
        <v>77</v>
      </c>
      <c r="W124" s="7">
        <v>3634.32</v>
      </c>
      <c r="X124" s="2" t="s">
        <v>31</v>
      </c>
      <c r="Y124" s="200"/>
      <c r="Z124" s="201" t="str">
        <f>IF(Y124&lt;&gt;"",Y124,IF(Table1[[#This Row],[Befolyt]]="i",1,""))</f>
        <v/>
      </c>
      <c r="AA124" s="98">
        <f>Table1[[#This Row],[KülföldiÁr]]*Table1[[#This Row],[Darab]]</f>
        <v>0</v>
      </c>
    </row>
    <row r="125" spans="1:27" x14ac:dyDescent="0.3">
      <c r="A125" t="s">
        <v>1942</v>
      </c>
      <c r="B125" t="s">
        <v>1943</v>
      </c>
      <c r="C125" s="126">
        <v>46080</v>
      </c>
      <c r="D125" s="6">
        <v>2</v>
      </c>
      <c r="E125" s="126">
        <v>46080</v>
      </c>
      <c r="F125" s="6">
        <v>2</v>
      </c>
      <c r="G125" t="s">
        <v>75</v>
      </c>
      <c r="H125" t="s">
        <v>34</v>
      </c>
      <c r="I125" t="s">
        <v>32</v>
      </c>
      <c r="J125" t="s">
        <v>76</v>
      </c>
      <c r="K125">
        <v>1</v>
      </c>
      <c r="L125" s="7">
        <v>1900</v>
      </c>
      <c r="M125" s="7">
        <v>1900</v>
      </c>
      <c r="N125">
        <v>0</v>
      </c>
      <c r="O125" t="s">
        <v>29</v>
      </c>
      <c r="P125">
        <v>0</v>
      </c>
      <c r="Q125" s="7">
        <v>3500</v>
      </c>
      <c r="R125" s="7">
        <v>0</v>
      </c>
      <c r="S125" s="7">
        <v>0</v>
      </c>
      <c r="T125" s="7">
        <v>0</v>
      </c>
      <c r="U125" s="7">
        <v>0</v>
      </c>
      <c r="V125" t="s">
        <v>77</v>
      </c>
      <c r="W125" s="7">
        <v>-1900</v>
      </c>
      <c r="X125" s="2" t="s">
        <v>31</v>
      </c>
      <c r="Y125" s="200"/>
      <c r="Z125" s="201" t="str">
        <f>IF(Y125&lt;&gt;"",Y125,IF(Table1[[#This Row],[Befolyt]]="i",1,""))</f>
        <v/>
      </c>
      <c r="AA125" s="98">
        <f>Table1[[#This Row],[KülföldiÁr]]*Table1[[#This Row],[Darab]]</f>
        <v>0</v>
      </c>
    </row>
    <row r="126" spans="1:27" x14ac:dyDescent="0.3">
      <c r="A126" t="s">
        <v>1942</v>
      </c>
      <c r="B126" t="s">
        <v>1943</v>
      </c>
      <c r="C126" s="126">
        <v>46080</v>
      </c>
      <c r="D126" s="6">
        <v>2</v>
      </c>
      <c r="E126" s="126">
        <v>46080</v>
      </c>
      <c r="F126" s="6">
        <v>2</v>
      </c>
      <c r="G126" t="s">
        <v>450</v>
      </c>
      <c r="H126" t="s">
        <v>51</v>
      </c>
      <c r="I126" t="s">
        <v>28</v>
      </c>
      <c r="J126" t="s">
        <v>451</v>
      </c>
      <c r="K126">
        <v>3</v>
      </c>
      <c r="L126" s="7">
        <v>1738.05</v>
      </c>
      <c r="M126" s="7">
        <v>5214.1499999999996</v>
      </c>
      <c r="N126">
        <v>0</v>
      </c>
      <c r="O126" t="s">
        <v>29</v>
      </c>
      <c r="P126">
        <v>0</v>
      </c>
      <c r="Q126" s="7">
        <v>5100</v>
      </c>
      <c r="R126" s="7">
        <v>5750</v>
      </c>
      <c r="S126" s="7">
        <v>17250</v>
      </c>
      <c r="T126" s="7">
        <v>3</v>
      </c>
      <c r="U126" s="7">
        <v>517.5</v>
      </c>
      <c r="V126" t="s">
        <v>77</v>
      </c>
      <c r="W126" s="7">
        <v>12035.85</v>
      </c>
      <c r="X126" s="2" t="s">
        <v>31</v>
      </c>
      <c r="Y126" s="200"/>
      <c r="Z126" s="201" t="str">
        <f>IF(Y126&lt;&gt;"",Y126,IF(Table1[[#This Row],[Befolyt]]="i",1,""))</f>
        <v/>
      </c>
      <c r="AA126" s="98">
        <f>Table1[[#This Row],[KülföldiÁr]]*Table1[[#This Row],[Darab]]</f>
        <v>0</v>
      </c>
    </row>
    <row r="127" spans="1:27" x14ac:dyDescent="0.3">
      <c r="A127" t="s">
        <v>1942</v>
      </c>
      <c r="B127" t="s">
        <v>1943</v>
      </c>
      <c r="C127" s="126">
        <v>46080</v>
      </c>
      <c r="D127" s="6">
        <v>2</v>
      </c>
      <c r="E127" s="126">
        <v>46080</v>
      </c>
      <c r="F127" s="6">
        <v>2</v>
      </c>
      <c r="G127" t="s">
        <v>314</v>
      </c>
      <c r="H127" t="s">
        <v>51</v>
      </c>
      <c r="I127" t="s">
        <v>28</v>
      </c>
      <c r="J127" t="s">
        <v>315</v>
      </c>
      <c r="K127">
        <v>3</v>
      </c>
      <c r="L127" s="7">
        <v>2165.5100000000002</v>
      </c>
      <c r="M127" s="7">
        <v>6496.5300000000007</v>
      </c>
      <c r="N127">
        <v>0</v>
      </c>
      <c r="O127" t="s">
        <v>29</v>
      </c>
      <c r="P127">
        <v>0</v>
      </c>
      <c r="Q127" s="7">
        <v>4800</v>
      </c>
      <c r="R127" s="7">
        <v>5565</v>
      </c>
      <c r="S127" s="7">
        <v>16695</v>
      </c>
      <c r="T127" s="7">
        <v>3</v>
      </c>
      <c r="U127" s="7">
        <v>500.85</v>
      </c>
      <c r="V127" t="s">
        <v>77</v>
      </c>
      <c r="W127" s="7">
        <v>10198.469999999999</v>
      </c>
      <c r="X127" s="2" t="s">
        <v>31</v>
      </c>
      <c r="Y127" s="200"/>
      <c r="Z127" s="201" t="str">
        <f>IF(Y127&lt;&gt;"",Y127,IF(Table1[[#This Row],[Befolyt]]="i",1,""))</f>
        <v/>
      </c>
      <c r="AA127" s="98">
        <f>Table1[[#This Row],[KülföldiÁr]]*Table1[[#This Row],[Darab]]</f>
        <v>0</v>
      </c>
    </row>
    <row r="128" spans="1:27" x14ac:dyDescent="0.3">
      <c r="A128" t="s">
        <v>1942</v>
      </c>
      <c r="B128" t="s">
        <v>1943</v>
      </c>
      <c r="C128" s="126">
        <v>46080</v>
      </c>
      <c r="D128" s="6">
        <v>2</v>
      </c>
      <c r="E128" s="126">
        <v>46080</v>
      </c>
      <c r="F128" s="6">
        <v>2</v>
      </c>
      <c r="G128" t="s">
        <v>56</v>
      </c>
      <c r="H128" t="s">
        <v>51</v>
      </c>
      <c r="I128" t="s">
        <v>28</v>
      </c>
      <c r="J128" t="s">
        <v>284</v>
      </c>
      <c r="K128">
        <v>10</v>
      </c>
      <c r="L128" s="7">
        <v>776.81</v>
      </c>
      <c r="M128" s="7">
        <v>7768.0999999999995</v>
      </c>
      <c r="N128">
        <v>0</v>
      </c>
      <c r="O128" t="s">
        <v>29</v>
      </c>
      <c r="P128">
        <v>0</v>
      </c>
      <c r="Q128" s="7">
        <v>2000</v>
      </c>
      <c r="R128" s="7">
        <v>1515</v>
      </c>
      <c r="S128" s="7">
        <v>15150</v>
      </c>
      <c r="T128" s="7">
        <v>2.5</v>
      </c>
      <c r="U128" s="7">
        <v>378.75</v>
      </c>
      <c r="V128" t="s">
        <v>77</v>
      </c>
      <c r="W128" s="7">
        <v>7381.9000000000005</v>
      </c>
      <c r="X128" s="2" t="s">
        <v>31</v>
      </c>
      <c r="Y128" s="200"/>
      <c r="Z128" s="201" t="str">
        <f>IF(Y128&lt;&gt;"",Y128,IF(Table1[[#This Row],[Befolyt]]="i",1,""))</f>
        <v/>
      </c>
      <c r="AA128" s="98">
        <f>Table1[[#This Row],[KülföldiÁr]]*Table1[[#This Row],[Darab]]</f>
        <v>0</v>
      </c>
    </row>
    <row r="129" spans="1:27" x14ac:dyDescent="0.3">
      <c r="A129" t="s">
        <v>1942</v>
      </c>
      <c r="B129" t="s">
        <v>1943</v>
      </c>
      <c r="C129" s="126">
        <v>46080</v>
      </c>
      <c r="D129" s="6">
        <v>2</v>
      </c>
      <c r="E129" s="126">
        <v>46080</v>
      </c>
      <c r="F129" s="6">
        <v>2</v>
      </c>
      <c r="G129" t="s">
        <v>118</v>
      </c>
      <c r="H129" t="s">
        <v>63</v>
      </c>
      <c r="I129" t="s">
        <v>28</v>
      </c>
      <c r="J129" t="s">
        <v>119</v>
      </c>
      <c r="K129">
        <v>2</v>
      </c>
      <c r="L129" s="7">
        <v>709.76</v>
      </c>
      <c r="M129" s="7">
        <v>1419.52</v>
      </c>
      <c r="N129">
        <v>0</v>
      </c>
      <c r="O129" t="s">
        <v>29</v>
      </c>
      <c r="P129">
        <v>0</v>
      </c>
      <c r="Q129" s="7">
        <v>1950</v>
      </c>
      <c r="R129" s="7">
        <v>1380</v>
      </c>
      <c r="S129" s="7">
        <v>2760</v>
      </c>
      <c r="T129" s="7">
        <v>0.17</v>
      </c>
      <c r="U129" s="7">
        <v>4.6920000000000002</v>
      </c>
      <c r="V129" t="s">
        <v>77</v>
      </c>
      <c r="W129" s="7">
        <v>1340.48</v>
      </c>
      <c r="X129" s="2" t="s">
        <v>31</v>
      </c>
      <c r="Y129" s="200"/>
      <c r="Z129" s="201" t="str">
        <f>IF(Y129&lt;&gt;"",Y129,IF(Table1[[#This Row],[Befolyt]]="i",1,""))</f>
        <v/>
      </c>
      <c r="AA129" s="98">
        <f>Table1[[#This Row],[KülföldiÁr]]*Table1[[#This Row],[Darab]]</f>
        <v>0</v>
      </c>
    </row>
    <row r="130" spans="1:27" x14ac:dyDescent="0.3">
      <c r="A130" t="s">
        <v>1942</v>
      </c>
      <c r="B130" t="s">
        <v>1943</v>
      </c>
      <c r="C130" s="126">
        <v>46080</v>
      </c>
      <c r="D130" s="6">
        <v>2</v>
      </c>
      <c r="E130" s="126">
        <v>46080</v>
      </c>
      <c r="F130" s="6">
        <v>2</v>
      </c>
      <c r="G130" t="s">
        <v>57</v>
      </c>
      <c r="H130" t="s">
        <v>51</v>
      </c>
      <c r="I130" t="s">
        <v>28</v>
      </c>
      <c r="J130" t="s">
        <v>290</v>
      </c>
      <c r="K130">
        <v>50</v>
      </c>
      <c r="L130" s="7">
        <v>661.42</v>
      </c>
      <c r="M130" s="7">
        <v>33071</v>
      </c>
      <c r="N130">
        <v>0</v>
      </c>
      <c r="O130" t="s">
        <v>29</v>
      </c>
      <c r="P130">
        <v>0</v>
      </c>
      <c r="Q130" s="7">
        <v>1560</v>
      </c>
      <c r="R130" s="7">
        <v>1095</v>
      </c>
      <c r="S130" s="7">
        <v>54750</v>
      </c>
      <c r="T130" s="7">
        <v>1</v>
      </c>
      <c r="U130" s="7">
        <v>547.5</v>
      </c>
      <c r="V130" t="s">
        <v>77</v>
      </c>
      <c r="W130" s="7">
        <v>21679</v>
      </c>
      <c r="X130" s="2" t="s">
        <v>31</v>
      </c>
      <c r="Y130" s="200"/>
      <c r="Z130" s="201" t="str">
        <f>IF(Y130&lt;&gt;"",Y130,IF(Table1[[#This Row],[Befolyt]]="i",1,""))</f>
        <v/>
      </c>
      <c r="AA130" s="98">
        <f>Table1[[#This Row],[KülföldiÁr]]*Table1[[#This Row],[Darab]]</f>
        <v>0</v>
      </c>
    </row>
    <row r="131" spans="1:27" x14ac:dyDescent="0.3">
      <c r="A131" t="s">
        <v>1942</v>
      </c>
      <c r="B131" t="s">
        <v>1943</v>
      </c>
      <c r="C131" s="126">
        <v>46080</v>
      </c>
      <c r="D131" s="6">
        <v>2</v>
      </c>
      <c r="E131" s="126">
        <v>46080</v>
      </c>
      <c r="F131" s="6">
        <v>2</v>
      </c>
      <c r="G131" t="s">
        <v>385</v>
      </c>
      <c r="H131" t="s">
        <v>63</v>
      </c>
      <c r="I131" t="s">
        <v>28</v>
      </c>
      <c r="J131" t="s">
        <v>386</v>
      </c>
      <c r="K131">
        <v>2</v>
      </c>
      <c r="L131" s="7">
        <v>354.72</v>
      </c>
      <c r="M131" s="7">
        <v>709.44</v>
      </c>
      <c r="N131">
        <v>0</v>
      </c>
      <c r="O131" t="s">
        <v>29</v>
      </c>
      <c r="P131">
        <v>0</v>
      </c>
      <c r="Q131" s="7">
        <v>910</v>
      </c>
      <c r="R131" s="7">
        <v>910</v>
      </c>
      <c r="S131" s="7">
        <v>1820</v>
      </c>
      <c r="T131" s="7">
        <v>3</v>
      </c>
      <c r="U131" s="7">
        <v>54.6</v>
      </c>
      <c r="V131" t="s">
        <v>77</v>
      </c>
      <c r="W131" s="7">
        <v>1110.56</v>
      </c>
      <c r="X131" s="2" t="s">
        <v>31</v>
      </c>
      <c r="Y131" s="200"/>
      <c r="Z131" s="201" t="str">
        <f>IF(Y131&lt;&gt;"",Y131,IF(Table1[[#This Row],[Befolyt]]="i",1,""))</f>
        <v/>
      </c>
      <c r="AA131" s="98">
        <f>Table1[[#This Row],[KülföldiÁr]]*Table1[[#This Row],[Darab]]</f>
        <v>0</v>
      </c>
    </row>
    <row r="132" spans="1:27" x14ac:dyDescent="0.3">
      <c r="A132" t="s">
        <v>1942</v>
      </c>
      <c r="B132" t="s">
        <v>1943</v>
      </c>
      <c r="C132" s="126">
        <v>46080</v>
      </c>
      <c r="D132" s="6">
        <v>2</v>
      </c>
      <c r="E132" s="126">
        <v>46080</v>
      </c>
      <c r="F132" s="6">
        <v>2</v>
      </c>
      <c r="G132" t="s">
        <v>1733</v>
      </c>
      <c r="H132" t="s">
        <v>63</v>
      </c>
      <c r="I132" t="s">
        <v>28</v>
      </c>
      <c r="J132" t="s">
        <v>1734</v>
      </c>
      <c r="K132">
        <v>2</v>
      </c>
      <c r="L132" s="7">
        <v>316.52999999999997</v>
      </c>
      <c r="M132" s="7">
        <v>633.05999999999995</v>
      </c>
      <c r="N132">
        <v>0</v>
      </c>
      <c r="O132" t="s">
        <v>29</v>
      </c>
      <c r="P132">
        <v>0</v>
      </c>
      <c r="Q132" s="7">
        <v>810</v>
      </c>
      <c r="R132" s="7">
        <v>575</v>
      </c>
      <c r="S132" s="7">
        <v>1150</v>
      </c>
      <c r="T132" s="7">
        <v>0.22</v>
      </c>
      <c r="U132" s="7">
        <v>2.5299999999999998</v>
      </c>
      <c r="V132" t="s">
        <v>77</v>
      </c>
      <c r="W132" s="7">
        <v>516.94000000000005</v>
      </c>
      <c r="X132" s="2" t="s">
        <v>31</v>
      </c>
      <c r="Y132" s="200"/>
      <c r="Z132" s="201" t="str">
        <f>IF(Y132&lt;&gt;"",Y132,IF(Table1[[#This Row],[Befolyt]]="i",1,""))</f>
        <v/>
      </c>
      <c r="AA132" s="98">
        <f>Table1[[#This Row],[KülföldiÁr]]*Table1[[#This Row],[Darab]]</f>
        <v>0</v>
      </c>
    </row>
    <row r="133" spans="1:27" x14ac:dyDescent="0.3">
      <c r="A133" t="s">
        <v>1942</v>
      </c>
      <c r="B133" t="s">
        <v>1943</v>
      </c>
      <c r="C133" s="126">
        <v>46080</v>
      </c>
      <c r="D133" s="6">
        <v>2</v>
      </c>
      <c r="E133" s="126">
        <v>46080</v>
      </c>
      <c r="F133" s="6">
        <v>2</v>
      </c>
      <c r="G133" t="s">
        <v>365</v>
      </c>
      <c r="H133" t="s">
        <v>63</v>
      </c>
      <c r="I133" t="s">
        <v>28</v>
      </c>
      <c r="J133" t="s">
        <v>387</v>
      </c>
      <c r="K133">
        <v>2</v>
      </c>
      <c r="L133" s="7">
        <v>240.96</v>
      </c>
      <c r="M133" s="7">
        <v>481.92</v>
      </c>
      <c r="N133">
        <v>0</v>
      </c>
      <c r="O133" t="s">
        <v>29</v>
      </c>
      <c r="P133">
        <v>0</v>
      </c>
      <c r="Q133" s="7">
        <v>670</v>
      </c>
      <c r="R133" s="7">
        <v>480</v>
      </c>
      <c r="S133" s="7">
        <v>960</v>
      </c>
      <c r="T133" s="7">
        <v>0.37</v>
      </c>
      <c r="U133" s="7">
        <v>3.552</v>
      </c>
      <c r="V133" t="s">
        <v>77</v>
      </c>
      <c r="W133" s="7">
        <v>478.08</v>
      </c>
      <c r="X133" s="2" t="s">
        <v>31</v>
      </c>
      <c r="Y133" s="200"/>
      <c r="Z133" s="201" t="str">
        <f>IF(Y133&lt;&gt;"",Y133,IF(Table1[[#This Row],[Befolyt]]="i",1,""))</f>
        <v/>
      </c>
      <c r="AA133" s="98">
        <f>Table1[[#This Row],[KülföldiÁr]]*Table1[[#This Row],[Darab]]</f>
        <v>0</v>
      </c>
    </row>
    <row r="134" spans="1:27" x14ac:dyDescent="0.3">
      <c r="A134" t="s">
        <v>1942</v>
      </c>
      <c r="B134" t="s">
        <v>1943</v>
      </c>
      <c r="C134" s="126">
        <v>46080</v>
      </c>
      <c r="D134" s="6">
        <v>2</v>
      </c>
      <c r="E134" s="126">
        <v>46080</v>
      </c>
      <c r="F134" s="6">
        <v>2</v>
      </c>
      <c r="G134" t="s">
        <v>1557</v>
      </c>
      <c r="H134" t="s">
        <v>34</v>
      </c>
      <c r="I134" t="s">
        <v>32</v>
      </c>
      <c r="J134" t="s">
        <v>1558</v>
      </c>
      <c r="K134">
        <v>1</v>
      </c>
      <c r="L134" s="7">
        <v>9247</v>
      </c>
      <c r="M134" s="7">
        <v>9247</v>
      </c>
      <c r="N134">
        <v>0</v>
      </c>
      <c r="O134" t="s">
        <v>29</v>
      </c>
      <c r="P134">
        <v>0</v>
      </c>
      <c r="Q134" s="7">
        <v>9247</v>
      </c>
      <c r="R134" s="7">
        <v>0</v>
      </c>
      <c r="S134" s="7">
        <v>0</v>
      </c>
      <c r="T134" s="7">
        <v>0</v>
      </c>
      <c r="U134" s="7">
        <v>0</v>
      </c>
      <c r="V134" t="s">
        <v>77</v>
      </c>
      <c r="W134" s="7">
        <v>-9247</v>
      </c>
      <c r="X134" s="2" t="s">
        <v>31</v>
      </c>
      <c r="Y134" s="200"/>
      <c r="Z134" s="201" t="str">
        <f>IF(Y134&lt;&gt;"",Y134,IF(Table1[[#This Row],[Befolyt]]="i",1,""))</f>
        <v/>
      </c>
      <c r="AA134" s="98">
        <f>Table1[[#This Row],[KülföldiÁr]]*Table1[[#This Row],[Darab]]</f>
        <v>0</v>
      </c>
    </row>
    <row r="135" spans="1:27" x14ac:dyDescent="0.3">
      <c r="A135" t="s">
        <v>1944</v>
      </c>
      <c r="B135" t="s">
        <v>1945</v>
      </c>
      <c r="C135" s="126">
        <v>46080</v>
      </c>
      <c r="D135" s="6">
        <v>2</v>
      </c>
      <c r="E135" s="126">
        <v>46080</v>
      </c>
      <c r="F135" s="6">
        <v>2</v>
      </c>
      <c r="G135" t="s">
        <v>1946</v>
      </c>
      <c r="H135" t="s">
        <v>41</v>
      </c>
      <c r="I135" t="s">
        <v>28</v>
      </c>
      <c r="J135" t="s">
        <v>1947</v>
      </c>
      <c r="K135">
        <v>3</v>
      </c>
      <c r="L135" s="7">
        <v>9990</v>
      </c>
      <c r="M135" s="7">
        <v>29970</v>
      </c>
      <c r="N135">
        <v>0</v>
      </c>
      <c r="O135" t="s">
        <v>29</v>
      </c>
      <c r="P135">
        <v>0</v>
      </c>
      <c r="Q135" s="7">
        <v>18165</v>
      </c>
      <c r="R135" s="7">
        <v>18165</v>
      </c>
      <c r="S135" s="7">
        <v>54495</v>
      </c>
      <c r="T135" s="7">
        <v>5</v>
      </c>
      <c r="U135" s="7">
        <v>2724.75</v>
      </c>
      <c r="V135" t="s">
        <v>30</v>
      </c>
      <c r="W135" s="7">
        <v>24525</v>
      </c>
      <c r="X135" s="2" t="s">
        <v>31</v>
      </c>
      <c r="Y135" s="200"/>
      <c r="Z135" s="201" t="str">
        <f>IF(Y135&lt;&gt;"",Y135,IF(Table1[[#This Row],[Befolyt]]="i",1,""))</f>
        <v/>
      </c>
      <c r="AA135" s="98">
        <f>Table1[[#This Row],[KülföldiÁr]]*Table1[[#This Row],[Darab]]</f>
        <v>0</v>
      </c>
    </row>
    <row r="136" spans="1:27" x14ac:dyDescent="0.3">
      <c r="A136" t="s">
        <v>1944</v>
      </c>
      <c r="B136" t="s">
        <v>1945</v>
      </c>
      <c r="C136" s="126">
        <v>46080</v>
      </c>
      <c r="D136" s="6">
        <v>2</v>
      </c>
      <c r="E136" s="126">
        <v>46080</v>
      </c>
      <c r="F136" s="6">
        <v>2</v>
      </c>
      <c r="G136" t="s">
        <v>1948</v>
      </c>
      <c r="H136" t="s">
        <v>41</v>
      </c>
      <c r="I136" t="s">
        <v>28</v>
      </c>
      <c r="J136" t="s">
        <v>1949</v>
      </c>
      <c r="K136">
        <v>6</v>
      </c>
      <c r="L136" s="7">
        <v>4832</v>
      </c>
      <c r="M136" s="7">
        <v>28992</v>
      </c>
      <c r="N136">
        <v>0</v>
      </c>
      <c r="O136" t="s">
        <v>29</v>
      </c>
      <c r="P136">
        <v>0</v>
      </c>
      <c r="Q136" s="7">
        <v>8790</v>
      </c>
      <c r="R136" s="7">
        <v>8790</v>
      </c>
      <c r="S136" s="7">
        <v>52740</v>
      </c>
      <c r="T136" s="7">
        <v>5</v>
      </c>
      <c r="U136" s="7">
        <v>2637</v>
      </c>
      <c r="V136" t="s">
        <v>30</v>
      </c>
      <c r="W136" s="7">
        <v>23748</v>
      </c>
      <c r="X136" s="2" t="s">
        <v>31</v>
      </c>
      <c r="Y136" s="200"/>
      <c r="Z136" s="201" t="str">
        <f>IF(Y136&lt;&gt;"",Y136,IF(Table1[[#This Row],[Befolyt]]="i",1,""))</f>
        <v/>
      </c>
      <c r="AA136" s="98">
        <f>Table1[[#This Row],[KülföldiÁr]]*Table1[[#This Row],[Darab]]</f>
        <v>0</v>
      </c>
    </row>
    <row r="137" spans="1:27" x14ac:dyDescent="0.3">
      <c r="A137" t="s">
        <v>1950</v>
      </c>
      <c r="B137" t="s">
        <v>1951</v>
      </c>
      <c r="C137" s="126">
        <v>46080</v>
      </c>
      <c r="D137" s="6">
        <v>2</v>
      </c>
      <c r="E137" s="126">
        <v>46080</v>
      </c>
      <c r="F137" s="6">
        <v>2</v>
      </c>
      <c r="G137" t="s">
        <v>1952</v>
      </c>
      <c r="H137" t="s">
        <v>51</v>
      </c>
      <c r="I137" t="s">
        <v>28</v>
      </c>
      <c r="J137" t="s">
        <v>1953</v>
      </c>
      <c r="K137">
        <v>2</v>
      </c>
      <c r="L137" s="7">
        <v>13984.13</v>
      </c>
      <c r="M137" s="7">
        <v>27968.26</v>
      </c>
      <c r="N137">
        <v>0</v>
      </c>
      <c r="O137" t="s">
        <v>29</v>
      </c>
      <c r="P137">
        <v>0</v>
      </c>
      <c r="Q137" s="7">
        <v>30140</v>
      </c>
      <c r="R137" s="7">
        <v>38500</v>
      </c>
      <c r="S137" s="7">
        <v>77000</v>
      </c>
      <c r="T137" s="7">
        <v>12.6</v>
      </c>
      <c r="U137" s="7">
        <v>9702</v>
      </c>
      <c r="V137" t="s">
        <v>30</v>
      </c>
      <c r="W137" s="7">
        <v>49031.740000000005</v>
      </c>
      <c r="X137" s="2" t="s">
        <v>31</v>
      </c>
      <c r="Y137" s="200"/>
      <c r="Z137" s="201" t="str">
        <f>IF(Y137&lt;&gt;"",Y137,IF(Table1[[#This Row],[Befolyt]]="i",1,""))</f>
        <v/>
      </c>
      <c r="AA137" s="98">
        <f>Table1[[#This Row],[KülföldiÁr]]*Table1[[#This Row],[Darab]]</f>
        <v>0</v>
      </c>
    </row>
    <row r="138" spans="1:27" x14ac:dyDescent="0.3">
      <c r="A138" t="s">
        <v>1950</v>
      </c>
      <c r="B138" t="s">
        <v>1951</v>
      </c>
      <c r="C138" s="126">
        <v>46080</v>
      </c>
      <c r="D138" s="6">
        <v>2</v>
      </c>
      <c r="E138" s="126">
        <v>46080</v>
      </c>
      <c r="F138" s="6">
        <v>2</v>
      </c>
      <c r="G138" t="s">
        <v>1954</v>
      </c>
      <c r="H138" t="s">
        <v>51</v>
      </c>
      <c r="I138" t="s">
        <v>28</v>
      </c>
      <c r="J138" t="s">
        <v>1955</v>
      </c>
      <c r="K138">
        <v>6</v>
      </c>
      <c r="L138" s="7">
        <v>4838.82</v>
      </c>
      <c r="M138" s="7">
        <v>29032.92</v>
      </c>
      <c r="N138">
        <v>0</v>
      </c>
      <c r="O138" t="s">
        <v>29</v>
      </c>
      <c r="P138">
        <v>0</v>
      </c>
      <c r="Q138" s="7">
        <v>9420</v>
      </c>
      <c r="R138" s="7">
        <v>13420</v>
      </c>
      <c r="S138" s="7">
        <v>80520</v>
      </c>
      <c r="T138" s="7">
        <v>15.43</v>
      </c>
      <c r="U138" s="7">
        <v>12424.236000000001</v>
      </c>
      <c r="V138" t="s">
        <v>30</v>
      </c>
      <c r="W138" s="7">
        <v>51487.08</v>
      </c>
      <c r="X138" s="2" t="s">
        <v>31</v>
      </c>
      <c r="Y138" s="200"/>
      <c r="Z138" s="201" t="str">
        <f>IF(Y138&lt;&gt;"",Y138,IF(Table1[[#This Row],[Befolyt]]="i",1,""))</f>
        <v/>
      </c>
      <c r="AA138" s="98">
        <f>Table1[[#This Row],[KülföldiÁr]]*Table1[[#This Row],[Darab]]</f>
        <v>0</v>
      </c>
    </row>
    <row r="139" spans="1:27" x14ac:dyDescent="0.3">
      <c r="A139" t="s">
        <v>1956</v>
      </c>
      <c r="B139" t="s">
        <v>1324</v>
      </c>
      <c r="C139" s="126">
        <v>46080</v>
      </c>
      <c r="D139" s="6">
        <v>2</v>
      </c>
      <c r="E139" s="126">
        <v>46079</v>
      </c>
      <c r="F139" s="6">
        <v>2</v>
      </c>
      <c r="G139" t="s">
        <v>889</v>
      </c>
      <c r="H139" t="s">
        <v>27</v>
      </c>
      <c r="I139" t="s">
        <v>28</v>
      </c>
      <c r="J139" t="s">
        <v>890</v>
      </c>
      <c r="K139">
        <v>1</v>
      </c>
      <c r="L139" s="7">
        <v>21060</v>
      </c>
      <c r="M139" s="7">
        <v>21060</v>
      </c>
      <c r="N139">
        <v>0</v>
      </c>
      <c r="O139" t="s">
        <v>29</v>
      </c>
      <c r="P139">
        <v>0</v>
      </c>
      <c r="Q139" s="7">
        <v>35100</v>
      </c>
      <c r="R139" s="7">
        <v>35100</v>
      </c>
      <c r="S139" s="7">
        <v>35100</v>
      </c>
      <c r="T139" s="7">
        <v>10</v>
      </c>
      <c r="U139" s="7">
        <v>3510</v>
      </c>
      <c r="V139" t="s">
        <v>30</v>
      </c>
      <c r="W139" s="7">
        <v>14040</v>
      </c>
      <c r="X139" s="2" t="s">
        <v>31</v>
      </c>
      <c r="Y139" s="200"/>
      <c r="Z139" s="201" t="str">
        <f>IF(Y139&lt;&gt;"",Y139,IF(Table1[[#This Row],[Befolyt]]="i",1,""))</f>
        <v/>
      </c>
      <c r="AA139" s="98">
        <f>Table1[[#This Row],[KülföldiÁr]]*Table1[[#This Row],[Darab]]</f>
        <v>0</v>
      </c>
    </row>
    <row r="140" spans="1:27" x14ac:dyDescent="0.3">
      <c r="A140" t="s">
        <v>1956</v>
      </c>
      <c r="B140" t="s">
        <v>1324</v>
      </c>
      <c r="C140" s="126">
        <v>46080</v>
      </c>
      <c r="D140" s="6">
        <v>2</v>
      </c>
      <c r="E140" s="126">
        <v>46079</v>
      </c>
      <c r="F140" s="6">
        <v>2</v>
      </c>
      <c r="G140" t="s">
        <v>142</v>
      </c>
      <c r="H140" t="s">
        <v>41</v>
      </c>
      <c r="I140" t="s">
        <v>28</v>
      </c>
      <c r="J140" t="s">
        <v>293</v>
      </c>
      <c r="K140">
        <v>8</v>
      </c>
      <c r="L140" s="7">
        <v>447.12</v>
      </c>
      <c r="M140" s="7">
        <v>3576.96</v>
      </c>
      <c r="N140">
        <v>0</v>
      </c>
      <c r="O140" t="s">
        <v>29</v>
      </c>
      <c r="P140">
        <v>0</v>
      </c>
      <c r="Q140" s="7">
        <v>910</v>
      </c>
      <c r="R140" s="7">
        <v>1710</v>
      </c>
      <c r="S140" s="7">
        <v>13680</v>
      </c>
      <c r="T140" s="7">
        <v>21.37</v>
      </c>
      <c r="U140" s="7">
        <v>2923.4160000000002</v>
      </c>
      <c r="V140" t="s">
        <v>30</v>
      </c>
      <c r="W140" s="7">
        <v>10103.040000000001</v>
      </c>
      <c r="X140" s="2" t="s">
        <v>31</v>
      </c>
      <c r="Y140" s="200"/>
      <c r="Z140" s="201" t="str">
        <f>IF(Y140&lt;&gt;"",Y140,IF(Table1[[#This Row],[Befolyt]]="i",1,""))</f>
        <v/>
      </c>
      <c r="AA140" s="98">
        <f>Table1[[#This Row],[KülföldiÁr]]*Table1[[#This Row],[Darab]]</f>
        <v>0</v>
      </c>
    </row>
    <row r="141" spans="1:27" x14ac:dyDescent="0.3">
      <c r="A141" t="s">
        <v>1956</v>
      </c>
      <c r="B141" t="s">
        <v>1324</v>
      </c>
      <c r="C141" s="126">
        <v>46080</v>
      </c>
      <c r="D141" s="6">
        <v>2</v>
      </c>
      <c r="E141" s="126">
        <v>46079</v>
      </c>
      <c r="F141" s="6">
        <v>2</v>
      </c>
      <c r="G141" t="s">
        <v>86</v>
      </c>
      <c r="H141" t="s">
        <v>70</v>
      </c>
      <c r="I141" t="s">
        <v>32</v>
      </c>
      <c r="J141" t="s">
        <v>87</v>
      </c>
      <c r="K141">
        <v>0.5</v>
      </c>
      <c r="L141" s="7">
        <v>7195.04</v>
      </c>
      <c r="M141" s="7">
        <v>3597.52</v>
      </c>
      <c r="N141">
        <v>0</v>
      </c>
      <c r="O141" t="s">
        <v>29</v>
      </c>
      <c r="P141">
        <v>0</v>
      </c>
      <c r="Q141" s="7">
        <v>12000</v>
      </c>
      <c r="R141" s="7">
        <v>12000</v>
      </c>
      <c r="S141" s="7">
        <v>6000</v>
      </c>
      <c r="T141" s="7">
        <v>0</v>
      </c>
      <c r="U141" s="7">
        <v>0</v>
      </c>
      <c r="V141" t="s">
        <v>30</v>
      </c>
      <c r="W141" s="7">
        <v>2402.48</v>
      </c>
      <c r="X141" s="2" t="s">
        <v>31</v>
      </c>
      <c r="Y141" s="200"/>
      <c r="Z141" s="201" t="str">
        <f>IF(Y141&lt;&gt;"",Y141,IF(Table1[[#This Row],[Befolyt]]="i",1,""))</f>
        <v/>
      </c>
      <c r="AA141" s="98">
        <f>Table1[[#This Row],[KülföldiÁr]]*Table1[[#This Row],[Darab]]</f>
        <v>0</v>
      </c>
    </row>
    <row r="142" spans="1:27" x14ac:dyDescent="0.3">
      <c r="A142" t="s">
        <v>1956</v>
      </c>
      <c r="B142" t="s">
        <v>1324</v>
      </c>
      <c r="C142" s="126">
        <v>46080</v>
      </c>
      <c r="D142" s="6">
        <v>2</v>
      </c>
      <c r="E142" s="126">
        <v>46079</v>
      </c>
      <c r="F142" s="6">
        <v>2</v>
      </c>
      <c r="G142" t="s">
        <v>45</v>
      </c>
      <c r="H142" t="s">
        <v>41</v>
      </c>
      <c r="I142" t="s">
        <v>28</v>
      </c>
      <c r="J142" t="s">
        <v>46</v>
      </c>
      <c r="K142">
        <v>8</v>
      </c>
      <c r="L142" s="7">
        <v>165.41</v>
      </c>
      <c r="M142" s="7">
        <v>1323.28</v>
      </c>
      <c r="N142">
        <v>0</v>
      </c>
      <c r="O142" t="s">
        <v>29</v>
      </c>
      <c r="P142">
        <v>0</v>
      </c>
      <c r="Q142" s="7">
        <v>960</v>
      </c>
      <c r="R142" s="7">
        <v>960</v>
      </c>
      <c r="S142" s="7">
        <v>7680</v>
      </c>
      <c r="T142" s="7">
        <v>5</v>
      </c>
      <c r="U142" s="7">
        <v>384</v>
      </c>
      <c r="V142" t="s">
        <v>30</v>
      </c>
      <c r="W142" s="7">
        <v>6356.72</v>
      </c>
      <c r="X142" s="2" t="s">
        <v>31</v>
      </c>
      <c r="Y142" s="200"/>
      <c r="Z142" s="201" t="str">
        <f>IF(Y142&lt;&gt;"",Y142,IF(Table1[[#This Row],[Befolyt]]="i",1,""))</f>
        <v/>
      </c>
      <c r="AA142" s="98">
        <f>Table1[[#This Row],[KülföldiÁr]]*Table1[[#This Row],[Darab]]</f>
        <v>0</v>
      </c>
    </row>
    <row r="143" spans="1:27" x14ac:dyDescent="0.3">
      <c r="A143" t="s">
        <v>1956</v>
      </c>
      <c r="B143" t="s">
        <v>1324</v>
      </c>
      <c r="C143" s="126">
        <v>46080</v>
      </c>
      <c r="D143" s="6">
        <v>2</v>
      </c>
      <c r="E143" s="126">
        <v>46079</v>
      </c>
      <c r="F143" s="6">
        <v>2</v>
      </c>
      <c r="G143" t="s">
        <v>58</v>
      </c>
      <c r="H143" t="s">
        <v>41</v>
      </c>
      <c r="I143" t="s">
        <v>28</v>
      </c>
      <c r="J143" t="s">
        <v>59</v>
      </c>
      <c r="K143">
        <v>1</v>
      </c>
      <c r="L143" s="7">
        <v>169.47</v>
      </c>
      <c r="M143" s="7">
        <v>169.47</v>
      </c>
      <c r="N143">
        <v>0</v>
      </c>
      <c r="O143" t="s">
        <v>29</v>
      </c>
      <c r="P143">
        <v>0</v>
      </c>
      <c r="Q143" s="7">
        <v>890</v>
      </c>
      <c r="R143" s="7">
        <v>1210</v>
      </c>
      <c r="S143" s="7">
        <v>1210</v>
      </c>
      <c r="T143" s="7">
        <v>14.26</v>
      </c>
      <c r="U143" s="7">
        <v>172.54599999999999</v>
      </c>
      <c r="V143" t="s">
        <v>30</v>
      </c>
      <c r="W143" s="7">
        <v>1040.53</v>
      </c>
      <c r="X143" s="2" t="s">
        <v>31</v>
      </c>
      <c r="Y143" s="200"/>
      <c r="Z143" s="201" t="str">
        <f>IF(Y143&lt;&gt;"",Y143,IF(Table1[[#This Row],[Befolyt]]="i",1,""))</f>
        <v/>
      </c>
      <c r="AA143" s="98">
        <f>Table1[[#This Row],[KülföldiÁr]]*Table1[[#This Row],[Darab]]</f>
        <v>0</v>
      </c>
    </row>
    <row r="144" spans="1:27" x14ac:dyDescent="0.3">
      <c r="A144" t="s">
        <v>1956</v>
      </c>
      <c r="B144" t="s">
        <v>1324</v>
      </c>
      <c r="C144" s="126">
        <v>46080</v>
      </c>
      <c r="D144" s="6">
        <v>2</v>
      </c>
      <c r="E144" s="126">
        <v>46079</v>
      </c>
      <c r="F144" s="6">
        <v>2</v>
      </c>
      <c r="G144" t="s">
        <v>92</v>
      </c>
      <c r="H144" t="s">
        <v>41</v>
      </c>
      <c r="I144" t="s">
        <v>28</v>
      </c>
      <c r="J144" t="s">
        <v>125</v>
      </c>
      <c r="K144">
        <v>4</v>
      </c>
      <c r="L144" s="7">
        <v>256.43</v>
      </c>
      <c r="M144" s="7">
        <v>1025.72</v>
      </c>
      <c r="N144">
        <v>0</v>
      </c>
      <c r="O144" t="s">
        <v>29</v>
      </c>
      <c r="P144">
        <v>0</v>
      </c>
      <c r="Q144" s="7">
        <v>1340</v>
      </c>
      <c r="R144" s="7">
        <v>1820</v>
      </c>
      <c r="S144" s="7">
        <v>7280</v>
      </c>
      <c r="T144" s="7">
        <v>14.23</v>
      </c>
      <c r="U144" s="7">
        <v>1035.9440000000002</v>
      </c>
      <c r="V144" t="s">
        <v>30</v>
      </c>
      <c r="W144" s="7">
        <v>6254.28</v>
      </c>
      <c r="X144" s="2" t="s">
        <v>31</v>
      </c>
      <c r="Y144" s="200"/>
      <c r="Z144" s="201" t="str">
        <f>IF(Y144&lt;&gt;"",Y144,IF(Table1[[#This Row],[Befolyt]]="i",1,""))</f>
        <v/>
      </c>
      <c r="AA144" s="98">
        <f>Table1[[#This Row],[KülföldiÁr]]*Table1[[#This Row],[Darab]]</f>
        <v>0</v>
      </c>
    </row>
    <row r="145" spans="1:27" x14ac:dyDescent="0.3">
      <c r="A145" t="s">
        <v>1956</v>
      </c>
      <c r="B145" t="s">
        <v>1324</v>
      </c>
      <c r="C145" s="126">
        <v>46080</v>
      </c>
      <c r="D145" s="6">
        <v>2</v>
      </c>
      <c r="E145" s="126">
        <v>46079</v>
      </c>
      <c r="F145" s="6">
        <v>2</v>
      </c>
      <c r="G145" t="s">
        <v>47</v>
      </c>
      <c r="H145" t="s">
        <v>41</v>
      </c>
      <c r="I145" t="s">
        <v>28</v>
      </c>
      <c r="J145" t="s">
        <v>48</v>
      </c>
      <c r="K145">
        <v>6</v>
      </c>
      <c r="L145" s="7">
        <v>185.02</v>
      </c>
      <c r="M145" s="7">
        <v>1110.1200000000001</v>
      </c>
      <c r="N145">
        <v>0</v>
      </c>
      <c r="O145" t="s">
        <v>29</v>
      </c>
      <c r="P145">
        <v>0</v>
      </c>
      <c r="Q145" s="7">
        <v>1018</v>
      </c>
      <c r="R145" s="7">
        <v>1135</v>
      </c>
      <c r="S145" s="7">
        <v>6810</v>
      </c>
      <c r="T145" s="7">
        <v>8.61</v>
      </c>
      <c r="U145" s="7">
        <v>586.34100000000001</v>
      </c>
      <c r="V145" t="s">
        <v>30</v>
      </c>
      <c r="W145" s="7">
        <v>5699.88</v>
      </c>
      <c r="X145" s="2" t="s">
        <v>31</v>
      </c>
      <c r="Y145" s="200"/>
      <c r="Z145" s="201" t="str">
        <f>IF(Y145&lt;&gt;"",Y145,IF(Table1[[#This Row],[Befolyt]]="i",1,""))</f>
        <v/>
      </c>
      <c r="AA145" s="98">
        <f>Table1[[#This Row],[KülföldiÁr]]*Table1[[#This Row],[Darab]]</f>
        <v>0</v>
      </c>
    </row>
    <row r="146" spans="1:27" x14ac:dyDescent="0.3">
      <c r="A146" t="s">
        <v>1956</v>
      </c>
      <c r="B146" t="s">
        <v>1324</v>
      </c>
      <c r="C146" s="126">
        <v>46080</v>
      </c>
      <c r="D146" s="6">
        <v>2</v>
      </c>
      <c r="E146" s="126">
        <v>46079</v>
      </c>
      <c r="F146" s="6">
        <v>2</v>
      </c>
      <c r="G146" t="s">
        <v>90</v>
      </c>
      <c r="H146" t="s">
        <v>41</v>
      </c>
      <c r="I146" t="s">
        <v>28</v>
      </c>
      <c r="J146" t="s">
        <v>91</v>
      </c>
      <c r="K146">
        <v>2</v>
      </c>
      <c r="L146" s="7">
        <v>267.88</v>
      </c>
      <c r="M146" s="7">
        <v>535.76</v>
      </c>
      <c r="N146">
        <v>0</v>
      </c>
      <c r="O146" t="s">
        <v>29</v>
      </c>
      <c r="P146">
        <v>0</v>
      </c>
      <c r="Q146" s="7">
        <v>1485</v>
      </c>
      <c r="R146" s="7">
        <v>1485</v>
      </c>
      <c r="S146" s="7">
        <v>2970</v>
      </c>
      <c r="T146" s="7">
        <v>5</v>
      </c>
      <c r="U146" s="7">
        <v>148.5</v>
      </c>
      <c r="V146" t="s">
        <v>30</v>
      </c>
      <c r="W146" s="7">
        <v>2434.2399999999998</v>
      </c>
      <c r="X146" s="2" t="s">
        <v>31</v>
      </c>
      <c r="Y146" s="200"/>
      <c r="Z146" s="201" t="str">
        <f>IF(Y146&lt;&gt;"",Y146,IF(Table1[[#This Row],[Befolyt]]="i",1,""))</f>
        <v/>
      </c>
      <c r="AA146" s="98">
        <f>Table1[[#This Row],[KülföldiÁr]]*Table1[[#This Row],[Darab]]</f>
        <v>0</v>
      </c>
    </row>
    <row r="147" spans="1:27" x14ac:dyDescent="0.3">
      <c r="A147" t="s">
        <v>1957</v>
      </c>
      <c r="B147" t="s">
        <v>1958</v>
      </c>
      <c r="C147" s="126">
        <v>46080</v>
      </c>
      <c r="D147" s="6">
        <v>2</v>
      </c>
      <c r="E147" s="126">
        <v>46080</v>
      </c>
      <c r="F147" s="6">
        <v>2</v>
      </c>
      <c r="G147" t="s">
        <v>127</v>
      </c>
      <c r="H147" t="s">
        <v>32</v>
      </c>
      <c r="I147" t="s">
        <v>32</v>
      </c>
      <c r="J147" t="s">
        <v>128</v>
      </c>
      <c r="K147">
        <v>1</v>
      </c>
      <c r="L147" s="7">
        <v>15799.06</v>
      </c>
      <c r="M147" s="7">
        <v>15799.06</v>
      </c>
      <c r="N147">
        <v>0</v>
      </c>
      <c r="O147" t="s">
        <v>29</v>
      </c>
      <c r="P147">
        <v>0</v>
      </c>
      <c r="Q147" s="7">
        <v>26000</v>
      </c>
      <c r="R147" s="7">
        <v>26000</v>
      </c>
      <c r="S147" s="7">
        <v>26000</v>
      </c>
      <c r="T147" s="7">
        <v>0</v>
      </c>
      <c r="U147" s="7">
        <v>0</v>
      </c>
      <c r="V147" t="s">
        <v>83</v>
      </c>
      <c r="W147" s="7">
        <v>10200.94</v>
      </c>
      <c r="X147" s="2" t="s">
        <v>31</v>
      </c>
      <c r="Y147" s="200"/>
      <c r="Z147" s="201" t="str">
        <f>IF(Y147&lt;&gt;"",Y147,IF(Table1[[#This Row],[Befolyt]]="i",1,""))</f>
        <v/>
      </c>
      <c r="AA147" s="98">
        <f>Table1[[#This Row],[KülföldiÁr]]*Table1[[#This Row],[Darab]]</f>
        <v>0</v>
      </c>
    </row>
    <row r="148" spans="1:27" x14ac:dyDescent="0.3">
      <c r="A148" t="s">
        <v>1957</v>
      </c>
      <c r="B148" t="s">
        <v>1958</v>
      </c>
      <c r="C148" s="126">
        <v>46080</v>
      </c>
      <c r="D148" s="6">
        <v>2</v>
      </c>
      <c r="E148" s="126">
        <v>46080</v>
      </c>
      <c r="F148" s="6">
        <v>2</v>
      </c>
      <c r="G148" t="s">
        <v>1959</v>
      </c>
      <c r="H148" t="s">
        <v>60</v>
      </c>
      <c r="I148" t="s">
        <v>28</v>
      </c>
      <c r="J148" t="s">
        <v>1960</v>
      </c>
      <c r="K148">
        <v>100</v>
      </c>
      <c r="L148" s="7">
        <v>766.84</v>
      </c>
      <c r="M148" s="7">
        <v>76684</v>
      </c>
      <c r="N148">
        <v>0</v>
      </c>
      <c r="O148" t="s">
        <v>29</v>
      </c>
      <c r="P148">
        <v>0</v>
      </c>
      <c r="Q148" s="7">
        <v>1590</v>
      </c>
      <c r="R148" s="7">
        <v>1685</v>
      </c>
      <c r="S148" s="7">
        <v>168500</v>
      </c>
      <c r="T148" s="7">
        <v>6.97</v>
      </c>
      <c r="U148" s="7">
        <v>11744.45</v>
      </c>
      <c r="V148" t="s">
        <v>83</v>
      </c>
      <c r="W148" s="7">
        <v>91816</v>
      </c>
      <c r="X148" s="2" t="s">
        <v>31</v>
      </c>
      <c r="Y148" s="200"/>
      <c r="Z148" s="201" t="str">
        <f>IF(Y148&lt;&gt;"",Y148,IF(Table1[[#This Row],[Befolyt]]="i",1,""))</f>
        <v/>
      </c>
      <c r="AA148" s="98">
        <f>Table1[[#This Row],[KülföldiÁr]]*Table1[[#This Row],[Darab]]</f>
        <v>0</v>
      </c>
    </row>
    <row r="149" spans="1:27" x14ac:dyDescent="0.3">
      <c r="A149" t="s">
        <v>1961</v>
      </c>
      <c r="B149" t="s">
        <v>1185</v>
      </c>
      <c r="C149" s="126">
        <v>46080</v>
      </c>
      <c r="D149" s="6">
        <v>2</v>
      </c>
      <c r="E149" s="126">
        <v>46080</v>
      </c>
      <c r="F149" s="6">
        <v>2</v>
      </c>
      <c r="G149" t="s">
        <v>379</v>
      </c>
      <c r="H149" t="s">
        <v>41</v>
      </c>
      <c r="I149" t="s">
        <v>28</v>
      </c>
      <c r="J149" t="s">
        <v>380</v>
      </c>
      <c r="K149">
        <v>2</v>
      </c>
      <c r="L149" s="7">
        <v>1435.27</v>
      </c>
      <c r="M149" s="7">
        <v>2870.54</v>
      </c>
      <c r="N149">
        <v>0</v>
      </c>
      <c r="O149" t="s">
        <v>29</v>
      </c>
      <c r="P149">
        <v>0</v>
      </c>
      <c r="Q149" s="7">
        <v>3940</v>
      </c>
      <c r="R149" s="7">
        <v>3940</v>
      </c>
      <c r="S149" s="7">
        <v>7880</v>
      </c>
      <c r="T149" s="7">
        <v>5</v>
      </c>
      <c r="U149" s="7">
        <v>394</v>
      </c>
      <c r="V149" t="s">
        <v>30</v>
      </c>
      <c r="W149" s="7">
        <v>5009.46</v>
      </c>
      <c r="X149" s="2" t="s">
        <v>31</v>
      </c>
      <c r="Y149" s="200"/>
      <c r="Z149" s="201" t="str">
        <f>IF(Y149&lt;&gt;"",Y149,IF(Table1[[#This Row],[Befolyt]]="i",1,""))</f>
        <v/>
      </c>
      <c r="AA149" s="98">
        <f>Table1[[#This Row],[KülföldiÁr]]*Table1[[#This Row],[Darab]]</f>
        <v>0</v>
      </c>
    </row>
    <row r="150" spans="1:27" x14ac:dyDescent="0.3">
      <c r="A150" t="s">
        <v>1961</v>
      </c>
      <c r="B150" t="s">
        <v>1185</v>
      </c>
      <c r="C150" s="126">
        <v>46080</v>
      </c>
      <c r="D150" s="6">
        <v>2</v>
      </c>
      <c r="E150" s="126">
        <v>46080</v>
      </c>
      <c r="F150" s="6">
        <v>2</v>
      </c>
      <c r="G150" t="s">
        <v>1962</v>
      </c>
      <c r="H150" t="s">
        <v>320</v>
      </c>
      <c r="I150" t="s">
        <v>67</v>
      </c>
      <c r="J150" t="s">
        <v>1963</v>
      </c>
      <c r="K150">
        <v>1</v>
      </c>
      <c r="L150" s="7">
        <v>180000</v>
      </c>
      <c r="M150" s="7">
        <v>180000</v>
      </c>
      <c r="N150">
        <v>0</v>
      </c>
      <c r="O150" t="s">
        <v>29</v>
      </c>
      <c r="P150">
        <v>0</v>
      </c>
      <c r="Q150" s="7">
        <v>264300</v>
      </c>
      <c r="R150" s="7">
        <v>289300</v>
      </c>
      <c r="S150" s="7">
        <v>289300</v>
      </c>
      <c r="T150" s="7">
        <v>7.98</v>
      </c>
      <c r="U150" s="7">
        <v>23086.14</v>
      </c>
      <c r="V150" t="s">
        <v>30</v>
      </c>
      <c r="W150" s="7">
        <v>109300</v>
      </c>
      <c r="X150" s="2" t="s">
        <v>31</v>
      </c>
      <c r="Y150" s="200"/>
      <c r="Z150" s="201" t="str">
        <f>IF(Y150&lt;&gt;"",Y150,IF(Table1[[#This Row],[Befolyt]]="i",1,""))</f>
        <v/>
      </c>
      <c r="AA150" s="98">
        <f>Table1[[#This Row],[KülföldiÁr]]*Table1[[#This Row],[Darab]]</f>
        <v>0</v>
      </c>
    </row>
    <row r="151" spans="1:27" x14ac:dyDescent="0.3">
      <c r="A151" t="s">
        <v>1961</v>
      </c>
      <c r="B151" t="s">
        <v>1185</v>
      </c>
      <c r="C151" s="126">
        <v>46080</v>
      </c>
      <c r="D151" s="6">
        <v>2</v>
      </c>
      <c r="E151" s="126">
        <v>46080</v>
      </c>
      <c r="F151" s="6">
        <v>2</v>
      </c>
      <c r="G151" t="s">
        <v>1964</v>
      </c>
      <c r="H151" t="s">
        <v>320</v>
      </c>
      <c r="I151" t="s">
        <v>67</v>
      </c>
      <c r="J151" t="s">
        <v>1965</v>
      </c>
      <c r="K151">
        <v>2</v>
      </c>
      <c r="L151" s="7">
        <v>762.98</v>
      </c>
      <c r="M151" s="7">
        <v>1525.96</v>
      </c>
      <c r="N151">
        <v>0</v>
      </c>
      <c r="O151" t="s">
        <v>29</v>
      </c>
      <c r="P151">
        <v>0</v>
      </c>
      <c r="Q151" s="7">
        <v>1215</v>
      </c>
      <c r="R151" s="7">
        <v>0</v>
      </c>
      <c r="S151" s="7">
        <v>0</v>
      </c>
      <c r="T151" s="7">
        <v>0</v>
      </c>
      <c r="U151" s="7">
        <v>0</v>
      </c>
      <c r="V151" t="s">
        <v>30</v>
      </c>
      <c r="W151" s="7">
        <v>-1525.96</v>
      </c>
      <c r="X151" s="2" t="s">
        <v>31</v>
      </c>
      <c r="Y151" s="200"/>
      <c r="Z151" s="201" t="str">
        <f>IF(Y151&lt;&gt;"",Y151,IF(Table1[[#This Row],[Befolyt]]="i",1,""))</f>
        <v/>
      </c>
      <c r="AA151" s="98">
        <f>Table1[[#This Row],[KülföldiÁr]]*Table1[[#This Row],[Darab]]</f>
        <v>0</v>
      </c>
    </row>
    <row r="152" spans="1:27" x14ac:dyDescent="0.3">
      <c r="A152" t="s">
        <v>1961</v>
      </c>
      <c r="B152" t="s">
        <v>1185</v>
      </c>
      <c r="C152" s="126">
        <v>46080</v>
      </c>
      <c r="D152" s="6">
        <v>2</v>
      </c>
      <c r="E152" s="126">
        <v>46080</v>
      </c>
      <c r="F152" s="6">
        <v>2</v>
      </c>
      <c r="G152" t="s">
        <v>1966</v>
      </c>
      <c r="H152" t="s">
        <v>320</v>
      </c>
      <c r="I152" t="s">
        <v>67</v>
      </c>
      <c r="J152" t="s">
        <v>1967</v>
      </c>
      <c r="K152">
        <v>1</v>
      </c>
      <c r="L152" s="7">
        <v>492.18</v>
      </c>
      <c r="M152" s="7">
        <v>492.18</v>
      </c>
      <c r="N152">
        <v>0</v>
      </c>
      <c r="O152" t="s">
        <v>29</v>
      </c>
      <c r="P152">
        <v>0</v>
      </c>
      <c r="Q152" s="7">
        <v>750</v>
      </c>
      <c r="R152" s="7">
        <v>0</v>
      </c>
      <c r="S152" s="7">
        <v>0</v>
      </c>
      <c r="T152" s="7">
        <v>0</v>
      </c>
      <c r="U152" s="7">
        <v>0</v>
      </c>
      <c r="V152" t="s">
        <v>30</v>
      </c>
      <c r="W152" s="7">
        <v>-492.18</v>
      </c>
      <c r="X152" s="2" t="s">
        <v>31</v>
      </c>
      <c r="Y152" s="200"/>
      <c r="Z152" s="201" t="str">
        <f>IF(Y152&lt;&gt;"",Y152,IF(Table1[[#This Row],[Befolyt]]="i",1,""))</f>
        <v/>
      </c>
      <c r="AA152" s="98">
        <f>Table1[[#This Row],[KülföldiÁr]]*Table1[[#This Row],[Darab]]</f>
        <v>0</v>
      </c>
    </row>
    <row r="153" spans="1:27" x14ac:dyDescent="0.3">
      <c r="A153" t="s">
        <v>1961</v>
      </c>
      <c r="B153" t="s">
        <v>1185</v>
      </c>
      <c r="C153" s="126">
        <v>46080</v>
      </c>
      <c r="D153" s="6">
        <v>2</v>
      </c>
      <c r="E153" s="126">
        <v>46080</v>
      </c>
      <c r="F153" s="6">
        <v>2</v>
      </c>
      <c r="G153" t="s">
        <v>64</v>
      </c>
      <c r="H153" t="s">
        <v>63</v>
      </c>
      <c r="I153" t="s">
        <v>28</v>
      </c>
      <c r="J153" t="s">
        <v>65</v>
      </c>
      <c r="K153">
        <v>2</v>
      </c>
      <c r="L153" s="7">
        <v>375.7</v>
      </c>
      <c r="M153" s="7">
        <v>751.4</v>
      </c>
      <c r="N153">
        <v>0</v>
      </c>
      <c r="O153" t="s">
        <v>29</v>
      </c>
      <c r="P153">
        <v>0</v>
      </c>
      <c r="Q153" s="7">
        <v>1030</v>
      </c>
      <c r="R153" s="7">
        <v>1350</v>
      </c>
      <c r="S153" s="7">
        <v>2700</v>
      </c>
      <c r="T153" s="7">
        <v>14.82</v>
      </c>
      <c r="U153" s="7">
        <v>400.14</v>
      </c>
      <c r="V153" t="s">
        <v>30</v>
      </c>
      <c r="W153" s="7">
        <v>1948.6</v>
      </c>
      <c r="X153" s="2" t="s">
        <v>31</v>
      </c>
      <c r="Y153" s="200"/>
      <c r="Z153" s="201" t="str">
        <f>IF(Y153&lt;&gt;"",Y153,IF(Table1[[#This Row],[Befolyt]]="i",1,""))</f>
        <v/>
      </c>
      <c r="AA153" s="98">
        <f>Table1[[#This Row],[KülföldiÁr]]*Table1[[#This Row],[Darab]]</f>
        <v>0</v>
      </c>
    </row>
    <row r="154" spans="1:27" x14ac:dyDescent="0.3">
      <c r="A154" t="s">
        <v>1968</v>
      </c>
      <c r="B154" t="s">
        <v>1447</v>
      </c>
      <c r="C154" s="126">
        <v>46080</v>
      </c>
      <c r="D154" s="6">
        <v>2</v>
      </c>
      <c r="E154" s="126">
        <v>46072</v>
      </c>
      <c r="F154" s="6">
        <v>2</v>
      </c>
      <c r="G154" t="s">
        <v>526</v>
      </c>
      <c r="H154" t="s">
        <v>300</v>
      </c>
      <c r="I154" t="s">
        <v>32</v>
      </c>
      <c r="J154" t="s">
        <v>1163</v>
      </c>
      <c r="K154">
        <v>1</v>
      </c>
      <c r="L154" s="7">
        <v>8360</v>
      </c>
      <c r="M154" s="7">
        <v>8360</v>
      </c>
      <c r="N154">
        <v>0</v>
      </c>
      <c r="O154" t="s">
        <v>29</v>
      </c>
      <c r="P154">
        <v>0</v>
      </c>
      <c r="Q154" s="7">
        <v>15000</v>
      </c>
      <c r="R154" s="7">
        <v>15000</v>
      </c>
      <c r="S154" s="7">
        <v>15000</v>
      </c>
      <c r="T154" s="7">
        <v>0</v>
      </c>
      <c r="U154" s="7">
        <v>0</v>
      </c>
      <c r="V154" t="s">
        <v>30</v>
      </c>
      <c r="W154" s="7">
        <v>6640</v>
      </c>
      <c r="X154" s="2" t="s">
        <v>31</v>
      </c>
      <c r="Y154" s="200"/>
      <c r="Z154" s="201" t="str">
        <f>IF(Y154&lt;&gt;"",Y154,IF(Table1[[#This Row],[Befolyt]]="i",1,""))</f>
        <v/>
      </c>
      <c r="AA154" s="98">
        <f>Table1[[#This Row],[KülföldiÁr]]*Table1[[#This Row],[Darab]]</f>
        <v>0</v>
      </c>
    </row>
    <row r="155" spans="1:27" x14ac:dyDescent="0.3">
      <c r="A155" t="s">
        <v>1968</v>
      </c>
      <c r="B155" t="s">
        <v>1447</v>
      </c>
      <c r="C155" s="126">
        <v>46080</v>
      </c>
      <c r="D155" s="6">
        <v>2</v>
      </c>
      <c r="E155" s="126">
        <v>46072</v>
      </c>
      <c r="F155" s="6">
        <v>2</v>
      </c>
      <c r="G155" t="s">
        <v>1969</v>
      </c>
      <c r="H155" t="s">
        <v>27</v>
      </c>
      <c r="I155" t="s">
        <v>28</v>
      </c>
      <c r="J155" t="s">
        <v>1970</v>
      </c>
      <c r="K155">
        <v>1</v>
      </c>
      <c r="L155" s="7">
        <v>11500</v>
      </c>
      <c r="M155" s="7">
        <v>11500</v>
      </c>
      <c r="N155">
        <v>0</v>
      </c>
      <c r="O155" t="s">
        <v>29</v>
      </c>
      <c r="P155">
        <v>0</v>
      </c>
      <c r="Q155" s="7">
        <v>19200</v>
      </c>
      <c r="R155" s="7">
        <v>25200</v>
      </c>
      <c r="S155" s="7">
        <v>25200</v>
      </c>
      <c r="T155" s="7">
        <v>17.14</v>
      </c>
      <c r="U155" s="7">
        <v>4319.28</v>
      </c>
      <c r="V155" t="s">
        <v>30</v>
      </c>
      <c r="W155" s="7">
        <v>13700</v>
      </c>
      <c r="X155" s="2" t="s">
        <v>31</v>
      </c>
      <c r="Y155" s="200"/>
      <c r="Z155" s="201" t="str">
        <f>IF(Y155&lt;&gt;"",Y155,IF(Table1[[#This Row],[Befolyt]]="i",1,""))</f>
        <v/>
      </c>
      <c r="AA155" s="98">
        <f>Table1[[#This Row],[KülföldiÁr]]*Table1[[#This Row],[Darab]]</f>
        <v>0</v>
      </c>
    </row>
    <row r="156" spans="1:27" x14ac:dyDescent="0.3">
      <c r="A156" t="s">
        <v>1971</v>
      </c>
      <c r="B156" t="s">
        <v>1447</v>
      </c>
      <c r="C156" s="126">
        <v>46080</v>
      </c>
      <c r="D156" s="6">
        <v>2</v>
      </c>
      <c r="E156" s="126">
        <v>46064</v>
      </c>
      <c r="F156" s="6">
        <v>2</v>
      </c>
      <c r="G156" t="s">
        <v>1972</v>
      </c>
      <c r="H156" t="s">
        <v>27</v>
      </c>
      <c r="I156" t="s">
        <v>28</v>
      </c>
      <c r="J156" t="s">
        <v>1973</v>
      </c>
      <c r="K156">
        <v>1</v>
      </c>
      <c r="L156" s="7">
        <v>10550</v>
      </c>
      <c r="M156" s="7">
        <v>10550</v>
      </c>
      <c r="N156">
        <v>0</v>
      </c>
      <c r="O156" t="s">
        <v>29</v>
      </c>
      <c r="P156">
        <v>0</v>
      </c>
      <c r="Q156" s="7">
        <v>17600</v>
      </c>
      <c r="R156" s="7">
        <v>23600</v>
      </c>
      <c r="S156" s="7">
        <v>23600</v>
      </c>
      <c r="T156" s="7">
        <v>17.63</v>
      </c>
      <c r="U156" s="7">
        <v>4160.68</v>
      </c>
      <c r="V156" t="s">
        <v>30</v>
      </c>
      <c r="W156" s="7">
        <v>13050</v>
      </c>
      <c r="X156" s="2" t="s">
        <v>31</v>
      </c>
      <c r="Y156" s="200"/>
      <c r="Z156" s="201" t="str">
        <f>IF(Y156&lt;&gt;"",Y156,IF(Table1[[#This Row],[Befolyt]]="i",1,""))</f>
        <v/>
      </c>
      <c r="AA156" s="98">
        <f>Table1[[#This Row],[KülföldiÁr]]*Table1[[#This Row],[Darab]]</f>
        <v>0</v>
      </c>
    </row>
    <row r="157" spans="1:27" x14ac:dyDescent="0.3">
      <c r="A157" t="s">
        <v>1971</v>
      </c>
      <c r="B157" t="s">
        <v>1447</v>
      </c>
      <c r="C157" s="126">
        <v>46080</v>
      </c>
      <c r="D157" s="6">
        <v>2</v>
      </c>
      <c r="E157" s="126">
        <v>46064</v>
      </c>
      <c r="F157" s="6">
        <v>2</v>
      </c>
      <c r="G157" t="s">
        <v>526</v>
      </c>
      <c r="H157" t="s">
        <v>300</v>
      </c>
      <c r="I157" t="s">
        <v>32</v>
      </c>
      <c r="J157" t="s">
        <v>1163</v>
      </c>
      <c r="K157">
        <v>1</v>
      </c>
      <c r="L157" s="7">
        <v>8360</v>
      </c>
      <c r="M157" s="7">
        <v>8360</v>
      </c>
      <c r="N157">
        <v>0</v>
      </c>
      <c r="O157" t="s">
        <v>29</v>
      </c>
      <c r="P157">
        <v>0</v>
      </c>
      <c r="Q157" s="7">
        <v>15000</v>
      </c>
      <c r="R157" s="7">
        <v>15000</v>
      </c>
      <c r="S157" s="7">
        <v>15000</v>
      </c>
      <c r="T157" s="7">
        <v>0</v>
      </c>
      <c r="U157" s="7">
        <v>0</v>
      </c>
      <c r="V157" t="s">
        <v>30</v>
      </c>
      <c r="W157" s="7">
        <v>6640</v>
      </c>
      <c r="X157" s="2" t="s">
        <v>31</v>
      </c>
      <c r="Y157" s="200"/>
      <c r="Z157" s="201" t="str">
        <f>IF(Y157&lt;&gt;"",Y157,IF(Table1[[#This Row],[Befolyt]]="i",1,""))</f>
        <v/>
      </c>
      <c r="AA157" s="98">
        <f>Table1[[#This Row],[KülföldiÁr]]*Table1[[#This Row],[Darab]]</f>
        <v>0</v>
      </c>
    </row>
    <row r="158" spans="1:27" x14ac:dyDescent="0.3">
      <c r="A158" t="s">
        <v>1974</v>
      </c>
      <c r="B158" t="s">
        <v>954</v>
      </c>
      <c r="C158" s="126">
        <v>46080</v>
      </c>
      <c r="D158" s="6">
        <v>2</v>
      </c>
      <c r="E158" s="126">
        <v>46079</v>
      </c>
      <c r="F158" s="6">
        <v>2</v>
      </c>
      <c r="G158" t="s">
        <v>1670</v>
      </c>
      <c r="H158" t="s">
        <v>33</v>
      </c>
      <c r="I158" t="s">
        <v>28</v>
      </c>
      <c r="J158" t="s">
        <v>1671</v>
      </c>
      <c r="K158">
        <v>20</v>
      </c>
      <c r="L158" s="7">
        <v>547.62</v>
      </c>
      <c r="M158" s="7">
        <v>10952.4</v>
      </c>
      <c r="N158">
        <v>0</v>
      </c>
      <c r="O158" t="s">
        <v>29</v>
      </c>
      <c r="P158">
        <v>0</v>
      </c>
      <c r="Q158" s="7">
        <v>3500</v>
      </c>
      <c r="R158" s="7">
        <v>1705</v>
      </c>
      <c r="S158" s="7">
        <v>34100</v>
      </c>
      <c r="T158" s="7">
        <v>1.44</v>
      </c>
      <c r="U158" s="7">
        <v>491.04</v>
      </c>
      <c r="V158" t="s">
        <v>83</v>
      </c>
      <c r="W158" s="7">
        <v>23147.599999999999</v>
      </c>
      <c r="X158" s="2" t="s">
        <v>31</v>
      </c>
      <c r="Y158" s="200"/>
      <c r="Z158" s="201" t="str">
        <f>IF(Y158&lt;&gt;"",Y158,IF(Table1[[#This Row],[Befolyt]]="i",1,""))</f>
        <v/>
      </c>
      <c r="AA158" s="98">
        <f>Table1[[#This Row],[KülföldiÁr]]*Table1[[#This Row],[Darab]]</f>
        <v>0</v>
      </c>
    </row>
    <row r="159" spans="1:27" x14ac:dyDescent="0.3">
      <c r="A159" t="s">
        <v>1974</v>
      </c>
      <c r="B159" t="s">
        <v>954</v>
      </c>
      <c r="C159" s="126">
        <v>46080</v>
      </c>
      <c r="D159" s="6">
        <v>2</v>
      </c>
      <c r="E159" s="126">
        <v>46079</v>
      </c>
      <c r="F159" s="6">
        <v>2</v>
      </c>
      <c r="G159" t="s">
        <v>1036</v>
      </c>
      <c r="H159" t="s">
        <v>33</v>
      </c>
      <c r="I159" t="s">
        <v>28</v>
      </c>
      <c r="J159" t="s">
        <v>1037</v>
      </c>
      <c r="K159">
        <v>10</v>
      </c>
      <c r="L159" s="7">
        <v>1965.82</v>
      </c>
      <c r="M159" s="7">
        <v>19658.2</v>
      </c>
      <c r="N159">
        <v>0</v>
      </c>
      <c r="O159" t="s">
        <v>29</v>
      </c>
      <c r="P159">
        <v>0</v>
      </c>
      <c r="Q159" s="7">
        <v>9500</v>
      </c>
      <c r="R159" s="7">
        <v>5822</v>
      </c>
      <c r="S159" s="7">
        <v>58220</v>
      </c>
      <c r="T159" s="7">
        <v>3.53</v>
      </c>
      <c r="U159" s="7">
        <v>2055.1659999999997</v>
      </c>
      <c r="V159" t="s">
        <v>83</v>
      </c>
      <c r="W159" s="7">
        <v>38561.800000000003</v>
      </c>
      <c r="X159" s="2" t="s">
        <v>31</v>
      </c>
      <c r="Y159" s="200"/>
      <c r="Z159" s="201" t="str">
        <f>IF(Y159&lt;&gt;"",Y159,IF(Table1[[#This Row],[Befolyt]]="i",1,""))</f>
        <v/>
      </c>
      <c r="AA159" s="98">
        <f>Table1[[#This Row],[KülföldiÁr]]*Table1[[#This Row],[Darab]]</f>
        <v>0</v>
      </c>
    </row>
    <row r="160" spans="1:27" x14ac:dyDescent="0.3">
      <c r="A160" t="s">
        <v>1974</v>
      </c>
      <c r="B160" t="s">
        <v>954</v>
      </c>
      <c r="C160" s="126">
        <v>46080</v>
      </c>
      <c r="D160" s="6">
        <v>2</v>
      </c>
      <c r="E160" s="126">
        <v>46079</v>
      </c>
      <c r="F160" s="6">
        <v>2</v>
      </c>
      <c r="G160" t="s">
        <v>414</v>
      </c>
      <c r="H160" t="s">
        <v>33</v>
      </c>
      <c r="I160" t="s">
        <v>28</v>
      </c>
      <c r="J160" t="s">
        <v>415</v>
      </c>
      <c r="K160">
        <v>20</v>
      </c>
      <c r="L160" s="7">
        <v>1069.79</v>
      </c>
      <c r="M160" s="7">
        <v>21395.8</v>
      </c>
      <c r="N160">
        <v>0</v>
      </c>
      <c r="O160" t="s">
        <v>29</v>
      </c>
      <c r="P160">
        <v>0</v>
      </c>
      <c r="Q160" s="7">
        <v>5500</v>
      </c>
      <c r="R160" s="7">
        <v>3030</v>
      </c>
      <c r="S160" s="7">
        <v>60600</v>
      </c>
      <c r="T160" s="7">
        <v>2.5</v>
      </c>
      <c r="U160" s="7">
        <v>1515</v>
      </c>
      <c r="V160" t="s">
        <v>83</v>
      </c>
      <c r="W160" s="7">
        <v>39204.199999999997</v>
      </c>
      <c r="X160" s="2" t="s">
        <v>31</v>
      </c>
      <c r="Y160" s="200"/>
      <c r="Z160" s="201" t="str">
        <f>IF(Y160&lt;&gt;"",Y160,IF(Table1[[#This Row],[Befolyt]]="i",1,""))</f>
        <v/>
      </c>
      <c r="AA160" s="98">
        <f>Table1[[#This Row],[KülföldiÁr]]*Table1[[#This Row],[Darab]]</f>
        <v>0</v>
      </c>
    </row>
    <row r="161" spans="1:27" x14ac:dyDescent="0.3">
      <c r="A161" t="s">
        <v>1975</v>
      </c>
      <c r="B161" t="s">
        <v>1976</v>
      </c>
      <c r="C161" s="126">
        <v>46080</v>
      </c>
      <c r="D161" s="6">
        <v>2</v>
      </c>
      <c r="E161" s="126">
        <v>46079</v>
      </c>
      <c r="F161" s="6">
        <v>2</v>
      </c>
      <c r="G161" t="s">
        <v>1977</v>
      </c>
      <c r="H161" t="s">
        <v>71</v>
      </c>
      <c r="I161" t="s">
        <v>28</v>
      </c>
      <c r="J161" t="s">
        <v>1978</v>
      </c>
      <c r="K161">
        <v>2</v>
      </c>
      <c r="L161" s="7">
        <v>2633.39</v>
      </c>
      <c r="M161" s="7">
        <v>5266.78</v>
      </c>
      <c r="N161">
        <v>0</v>
      </c>
      <c r="O161" t="s">
        <v>29</v>
      </c>
      <c r="P161">
        <v>0</v>
      </c>
      <c r="Q161" s="7">
        <v>4790</v>
      </c>
      <c r="R161" s="7">
        <v>4890</v>
      </c>
      <c r="S161" s="7">
        <v>9780</v>
      </c>
      <c r="T161" s="7">
        <v>5.72</v>
      </c>
      <c r="U161" s="7">
        <v>559.41599999999994</v>
      </c>
      <c r="V161" t="s">
        <v>83</v>
      </c>
      <c r="W161" s="7">
        <v>4513.22</v>
      </c>
      <c r="X161" s="2" t="s">
        <v>31</v>
      </c>
      <c r="Y161" s="200"/>
      <c r="Z161" s="201" t="str">
        <f>IF(Y161&lt;&gt;"",Y161,IF(Table1[[#This Row],[Befolyt]]="i",1,""))</f>
        <v/>
      </c>
      <c r="AA161" s="98">
        <f>Table1[[#This Row],[KülföldiÁr]]*Table1[[#This Row],[Darab]]</f>
        <v>0</v>
      </c>
    </row>
    <row r="162" spans="1:27" x14ac:dyDescent="0.3">
      <c r="A162" t="s">
        <v>1975</v>
      </c>
      <c r="B162" t="s">
        <v>1976</v>
      </c>
      <c r="C162" s="126">
        <v>46080</v>
      </c>
      <c r="D162" s="6">
        <v>2</v>
      </c>
      <c r="E162" s="126">
        <v>46079</v>
      </c>
      <c r="F162" s="6">
        <v>2</v>
      </c>
      <c r="G162" t="s">
        <v>426</v>
      </c>
      <c r="H162" t="s">
        <v>41</v>
      </c>
      <c r="I162" t="s">
        <v>28</v>
      </c>
      <c r="J162" t="s">
        <v>1539</v>
      </c>
      <c r="K162">
        <v>2</v>
      </c>
      <c r="L162" s="7">
        <v>160.6</v>
      </c>
      <c r="M162" s="7">
        <v>321.2</v>
      </c>
      <c r="N162">
        <v>0</v>
      </c>
      <c r="O162" t="s">
        <v>29</v>
      </c>
      <c r="P162">
        <v>0</v>
      </c>
      <c r="Q162" s="7">
        <v>900</v>
      </c>
      <c r="R162" s="7">
        <v>900</v>
      </c>
      <c r="S162" s="7">
        <v>1800</v>
      </c>
      <c r="T162" s="7">
        <v>5</v>
      </c>
      <c r="U162" s="7">
        <v>90</v>
      </c>
      <c r="V162" t="s">
        <v>83</v>
      </c>
      <c r="W162" s="7">
        <v>1478.8</v>
      </c>
      <c r="X162" s="2" t="s">
        <v>31</v>
      </c>
      <c r="Y162" s="200"/>
      <c r="Z162" s="201" t="str">
        <f>IF(Y162&lt;&gt;"",Y162,IF(Table1[[#This Row],[Befolyt]]="i",1,""))</f>
        <v/>
      </c>
      <c r="AA162" s="98">
        <f>Table1[[#This Row],[KülföldiÁr]]*Table1[[#This Row],[Darab]]</f>
        <v>0</v>
      </c>
    </row>
    <row r="163" spans="1:27" x14ac:dyDescent="0.3">
      <c r="A163" t="s">
        <v>1979</v>
      </c>
      <c r="B163" t="s">
        <v>335</v>
      </c>
      <c r="C163" s="126">
        <v>46080</v>
      </c>
      <c r="D163" s="6">
        <v>2</v>
      </c>
      <c r="E163" s="126">
        <v>46078</v>
      </c>
      <c r="F163" s="6">
        <v>2</v>
      </c>
      <c r="G163" t="s">
        <v>1980</v>
      </c>
      <c r="H163" t="s">
        <v>353</v>
      </c>
      <c r="I163" t="s">
        <v>28</v>
      </c>
      <c r="J163" t="s">
        <v>1981</v>
      </c>
      <c r="K163">
        <v>1</v>
      </c>
      <c r="L163" s="7">
        <v>16810.95</v>
      </c>
      <c r="M163" s="7">
        <v>16810.95</v>
      </c>
      <c r="N163">
        <v>0</v>
      </c>
      <c r="O163" t="s">
        <v>29</v>
      </c>
      <c r="P163">
        <v>0</v>
      </c>
      <c r="Q163" s="7">
        <v>88000</v>
      </c>
      <c r="R163" s="7">
        <v>79200</v>
      </c>
      <c r="S163" s="7">
        <v>79200</v>
      </c>
      <c r="T163" s="7">
        <v>5.6</v>
      </c>
      <c r="U163" s="7">
        <v>4435.2</v>
      </c>
      <c r="V163" t="s">
        <v>85</v>
      </c>
      <c r="W163" s="7">
        <v>62389.05</v>
      </c>
      <c r="X163" s="2" t="s">
        <v>31</v>
      </c>
      <c r="Y163" s="200"/>
      <c r="Z163" s="201" t="str">
        <f>IF(Y163&lt;&gt;"",Y163,IF(Table1[[#This Row],[Befolyt]]="i",1,""))</f>
        <v/>
      </c>
      <c r="AA163" s="98">
        <f>Table1[[#This Row],[KülföldiÁr]]*Table1[[#This Row],[Darab]]</f>
        <v>0</v>
      </c>
    </row>
    <row r="164" spans="1:27" x14ac:dyDescent="0.3">
      <c r="A164" t="s">
        <v>1979</v>
      </c>
      <c r="B164" t="s">
        <v>335</v>
      </c>
      <c r="C164" s="126">
        <v>46080</v>
      </c>
      <c r="D164" s="6">
        <v>2</v>
      </c>
      <c r="E164" s="126">
        <v>46078</v>
      </c>
      <c r="F164" s="6">
        <v>2</v>
      </c>
      <c r="G164" t="s">
        <v>112</v>
      </c>
      <c r="H164" t="s">
        <v>34</v>
      </c>
      <c r="I164" t="s">
        <v>32</v>
      </c>
      <c r="J164" t="s">
        <v>113</v>
      </c>
      <c r="K164">
        <v>1</v>
      </c>
      <c r="L164" s="7">
        <v>2161.5</v>
      </c>
      <c r="M164" s="7">
        <v>2161.5</v>
      </c>
      <c r="N164">
        <v>0</v>
      </c>
      <c r="O164" t="s">
        <v>29</v>
      </c>
      <c r="P164">
        <v>0</v>
      </c>
      <c r="Q164" s="7">
        <v>2075</v>
      </c>
      <c r="R164" s="7">
        <v>2000</v>
      </c>
      <c r="S164" s="7">
        <v>2000</v>
      </c>
      <c r="T164" s="7">
        <v>0</v>
      </c>
      <c r="U164" s="7">
        <v>0</v>
      </c>
      <c r="V164" t="s">
        <v>85</v>
      </c>
      <c r="W164" s="7">
        <v>-161.5</v>
      </c>
      <c r="X164" s="2" t="s">
        <v>31</v>
      </c>
      <c r="Y164" s="200"/>
      <c r="Z164" s="201" t="str">
        <f>IF(Y164&lt;&gt;"",Y164,IF(Table1[[#This Row],[Befolyt]]="i",1,""))</f>
        <v/>
      </c>
      <c r="AA164" s="98">
        <f>Table1[[#This Row],[KülföldiÁr]]*Table1[[#This Row],[Darab]]</f>
        <v>0</v>
      </c>
    </row>
    <row r="165" spans="1:27" x14ac:dyDescent="0.3">
      <c r="A165" t="s">
        <v>1982</v>
      </c>
      <c r="B165" t="s">
        <v>1172</v>
      </c>
      <c r="C165" s="126">
        <v>46079</v>
      </c>
      <c r="D165" s="6">
        <v>2</v>
      </c>
      <c r="E165" s="126">
        <v>46079</v>
      </c>
      <c r="F165" s="6">
        <v>2</v>
      </c>
      <c r="G165" t="s">
        <v>1173</v>
      </c>
      <c r="H165" t="s">
        <v>27</v>
      </c>
      <c r="I165" t="s">
        <v>28</v>
      </c>
      <c r="J165" t="s">
        <v>1174</v>
      </c>
      <c r="K165">
        <v>3</v>
      </c>
      <c r="L165" s="7">
        <v>3500</v>
      </c>
      <c r="M165" s="7">
        <v>10500</v>
      </c>
      <c r="N165">
        <v>0</v>
      </c>
      <c r="O165" t="s">
        <v>29</v>
      </c>
      <c r="P165">
        <v>0</v>
      </c>
      <c r="Q165" s="7">
        <v>5850</v>
      </c>
      <c r="R165" s="7">
        <v>7850</v>
      </c>
      <c r="S165" s="7">
        <v>23550</v>
      </c>
      <c r="T165" s="7">
        <v>17.64</v>
      </c>
      <c r="U165" s="7">
        <v>4154.22</v>
      </c>
      <c r="V165" t="s">
        <v>30</v>
      </c>
      <c r="W165" s="7">
        <v>13050</v>
      </c>
      <c r="X165" s="2" t="s">
        <v>31</v>
      </c>
      <c r="Y165" s="200"/>
      <c r="Z165" s="201" t="str">
        <f>IF(Y165&lt;&gt;"",Y165,IF(Table1[[#This Row],[Befolyt]]="i",1,""))</f>
        <v/>
      </c>
      <c r="AA165" s="98">
        <f>Table1[[#This Row],[KülföldiÁr]]*Table1[[#This Row],[Darab]]</f>
        <v>0</v>
      </c>
    </row>
    <row r="166" spans="1:27" x14ac:dyDescent="0.3">
      <c r="A166" t="s">
        <v>1983</v>
      </c>
      <c r="B166" t="s">
        <v>911</v>
      </c>
      <c r="C166" s="126">
        <v>46079</v>
      </c>
      <c r="D166" s="6">
        <v>2</v>
      </c>
      <c r="E166" s="126">
        <v>46076</v>
      </c>
      <c r="F166" s="6">
        <v>2</v>
      </c>
      <c r="G166" t="s">
        <v>923</v>
      </c>
      <c r="H166" t="s">
        <v>27</v>
      </c>
      <c r="I166" t="s">
        <v>28</v>
      </c>
      <c r="J166" t="s">
        <v>924</v>
      </c>
      <c r="K166">
        <v>1</v>
      </c>
      <c r="L166" s="7">
        <v>4380</v>
      </c>
      <c r="M166" s="7">
        <v>4380</v>
      </c>
      <c r="N166">
        <v>0</v>
      </c>
      <c r="O166" t="s">
        <v>29</v>
      </c>
      <c r="P166">
        <v>0</v>
      </c>
      <c r="Q166" s="7">
        <v>7300</v>
      </c>
      <c r="R166" s="7">
        <v>7300</v>
      </c>
      <c r="S166" s="7">
        <v>7300</v>
      </c>
      <c r="T166" s="7">
        <v>10</v>
      </c>
      <c r="U166" s="7">
        <v>730</v>
      </c>
      <c r="V166" t="s">
        <v>30</v>
      </c>
      <c r="W166" s="7">
        <v>2920</v>
      </c>
      <c r="X166" s="2" t="s">
        <v>31</v>
      </c>
      <c r="Y166" s="200"/>
      <c r="Z166" s="201" t="str">
        <f>IF(Y166&lt;&gt;"",Y166,IF(Table1[[#This Row],[Befolyt]]="i",1,""))</f>
        <v/>
      </c>
      <c r="AA166" s="98">
        <f>Table1[[#This Row],[KülföldiÁr]]*Table1[[#This Row],[Darab]]</f>
        <v>0</v>
      </c>
    </row>
    <row r="167" spans="1:27" x14ac:dyDescent="0.3">
      <c r="A167" t="s">
        <v>1984</v>
      </c>
      <c r="B167" t="s">
        <v>911</v>
      </c>
      <c r="C167" s="126">
        <v>46079</v>
      </c>
      <c r="D167" s="6">
        <v>2</v>
      </c>
      <c r="E167" s="126">
        <v>46076</v>
      </c>
      <c r="F167" s="6">
        <v>2</v>
      </c>
      <c r="G167" t="s">
        <v>941</v>
      </c>
      <c r="H167" t="s">
        <v>27</v>
      </c>
      <c r="I167" t="s">
        <v>28</v>
      </c>
      <c r="J167" t="s">
        <v>1985</v>
      </c>
      <c r="K167">
        <v>1</v>
      </c>
      <c r="L167" s="7">
        <v>26100</v>
      </c>
      <c r="M167" s="7">
        <v>26100</v>
      </c>
      <c r="N167">
        <v>0</v>
      </c>
      <c r="O167" t="s">
        <v>29</v>
      </c>
      <c r="P167">
        <v>0</v>
      </c>
      <c r="Q167" s="7">
        <v>43500</v>
      </c>
      <c r="R167" s="7">
        <v>43500</v>
      </c>
      <c r="S167" s="7">
        <v>43500</v>
      </c>
      <c r="T167" s="7">
        <v>10</v>
      </c>
      <c r="U167" s="7">
        <v>4350</v>
      </c>
      <c r="V167" t="s">
        <v>30</v>
      </c>
      <c r="W167" s="7">
        <v>17400</v>
      </c>
      <c r="X167" s="2" t="s">
        <v>31</v>
      </c>
      <c r="Y167" s="200"/>
      <c r="Z167" s="201" t="str">
        <f>IF(Y167&lt;&gt;"",Y167,IF(Table1[[#This Row],[Befolyt]]="i",1,""))</f>
        <v/>
      </c>
      <c r="AA167" s="98">
        <f>Table1[[#This Row],[KülföldiÁr]]*Table1[[#This Row],[Darab]]</f>
        <v>0</v>
      </c>
    </row>
    <row r="168" spans="1:27" x14ac:dyDescent="0.3">
      <c r="A168" t="s">
        <v>1984</v>
      </c>
      <c r="B168" t="s">
        <v>911</v>
      </c>
      <c r="C168" s="126">
        <v>46079</v>
      </c>
      <c r="D168" s="6">
        <v>2</v>
      </c>
      <c r="E168" s="126">
        <v>46076</v>
      </c>
      <c r="F168" s="6">
        <v>2</v>
      </c>
      <c r="G168" t="s">
        <v>914</v>
      </c>
      <c r="H168" t="s">
        <v>300</v>
      </c>
      <c r="I168" t="s">
        <v>32</v>
      </c>
      <c r="J168" t="s">
        <v>915</v>
      </c>
      <c r="K168">
        <v>1</v>
      </c>
      <c r="L168" s="7">
        <v>5100</v>
      </c>
      <c r="M168" s="7">
        <v>5100</v>
      </c>
      <c r="N168">
        <v>0</v>
      </c>
      <c r="O168" t="s">
        <v>29</v>
      </c>
      <c r="P168">
        <v>0</v>
      </c>
      <c r="Q168" s="7">
        <v>8500</v>
      </c>
      <c r="R168" s="7">
        <v>7616</v>
      </c>
      <c r="S168" s="7">
        <v>7616</v>
      </c>
      <c r="T168" s="7">
        <v>0</v>
      </c>
      <c r="U168" s="7">
        <v>0</v>
      </c>
      <c r="V168" t="s">
        <v>30</v>
      </c>
      <c r="W168" s="7">
        <v>2516</v>
      </c>
      <c r="X168" s="2" t="s">
        <v>31</v>
      </c>
      <c r="Y168" s="200"/>
      <c r="Z168" s="201" t="str">
        <f>IF(Y168&lt;&gt;"",Y168,IF(Table1[[#This Row],[Befolyt]]="i",1,""))</f>
        <v/>
      </c>
      <c r="AA168" s="98">
        <f>Table1[[#This Row],[KülföldiÁr]]*Table1[[#This Row],[Darab]]</f>
        <v>0</v>
      </c>
    </row>
    <row r="169" spans="1:27" x14ac:dyDescent="0.3">
      <c r="A169" t="s">
        <v>1984</v>
      </c>
      <c r="B169" t="s">
        <v>911</v>
      </c>
      <c r="C169" s="126">
        <v>46079</v>
      </c>
      <c r="D169" s="6">
        <v>2</v>
      </c>
      <c r="E169" s="126">
        <v>46076</v>
      </c>
      <c r="F169" s="6">
        <v>2</v>
      </c>
      <c r="G169" t="s">
        <v>54</v>
      </c>
      <c r="H169" t="s">
        <v>41</v>
      </c>
      <c r="I169" t="s">
        <v>28</v>
      </c>
      <c r="J169" t="s">
        <v>55</v>
      </c>
      <c r="K169">
        <v>29</v>
      </c>
      <c r="L169" s="7">
        <v>164.3</v>
      </c>
      <c r="M169" s="7">
        <v>4764.7000000000007</v>
      </c>
      <c r="N169">
        <v>0</v>
      </c>
      <c r="O169" t="s">
        <v>29</v>
      </c>
      <c r="P169">
        <v>0</v>
      </c>
      <c r="Q169" s="7">
        <v>960</v>
      </c>
      <c r="R169" s="7">
        <v>864</v>
      </c>
      <c r="S169" s="7">
        <v>25056</v>
      </c>
      <c r="T169" s="7">
        <v>2.5</v>
      </c>
      <c r="U169" s="7">
        <v>626.4</v>
      </c>
      <c r="V169" t="s">
        <v>30</v>
      </c>
      <c r="W169" s="7">
        <v>20291.3</v>
      </c>
      <c r="X169" s="2" t="s">
        <v>31</v>
      </c>
      <c r="Y169" s="200"/>
      <c r="Z169" s="201" t="str">
        <f>IF(Y169&lt;&gt;"",Y169,IF(Table1[[#This Row],[Befolyt]]="i",1,""))</f>
        <v/>
      </c>
      <c r="AA169" s="98">
        <f>Table1[[#This Row],[KülföldiÁr]]*Table1[[#This Row],[Darab]]</f>
        <v>0</v>
      </c>
    </row>
    <row r="170" spans="1:27" x14ac:dyDescent="0.3">
      <c r="A170" t="s">
        <v>1986</v>
      </c>
      <c r="B170" t="s">
        <v>911</v>
      </c>
      <c r="C170" s="126">
        <v>46079</v>
      </c>
      <c r="D170" s="6">
        <v>2</v>
      </c>
      <c r="E170" s="126">
        <v>46059</v>
      </c>
      <c r="F170" s="6">
        <v>2</v>
      </c>
      <c r="G170" t="s">
        <v>568</v>
      </c>
      <c r="H170" t="s">
        <v>27</v>
      </c>
      <c r="I170" t="s">
        <v>28</v>
      </c>
      <c r="J170" t="s">
        <v>1502</v>
      </c>
      <c r="K170">
        <v>1</v>
      </c>
      <c r="L170" s="7">
        <v>18000</v>
      </c>
      <c r="M170" s="7">
        <v>18000</v>
      </c>
      <c r="N170">
        <v>0</v>
      </c>
      <c r="O170" t="s">
        <v>29</v>
      </c>
      <c r="P170">
        <v>0</v>
      </c>
      <c r="Q170" s="7">
        <v>30000</v>
      </c>
      <c r="R170" s="7">
        <v>30000</v>
      </c>
      <c r="S170" s="7">
        <v>30000</v>
      </c>
      <c r="T170" s="7">
        <v>10</v>
      </c>
      <c r="U170" s="7">
        <v>3000</v>
      </c>
      <c r="V170" t="s">
        <v>30</v>
      </c>
      <c r="W170" s="7">
        <v>12000</v>
      </c>
      <c r="X170" s="2" t="s">
        <v>31</v>
      </c>
      <c r="Y170" s="200"/>
      <c r="Z170" s="201" t="str">
        <f>IF(Y170&lt;&gt;"",Y170,IF(Table1[[#This Row],[Befolyt]]="i",1,""))</f>
        <v/>
      </c>
      <c r="AA170" s="98">
        <f>Table1[[#This Row],[KülföldiÁr]]*Table1[[#This Row],[Darab]]</f>
        <v>0</v>
      </c>
    </row>
    <row r="171" spans="1:27" x14ac:dyDescent="0.3">
      <c r="A171" t="s">
        <v>1986</v>
      </c>
      <c r="B171" t="s">
        <v>911</v>
      </c>
      <c r="C171" s="126">
        <v>46079</v>
      </c>
      <c r="D171" s="6">
        <v>2</v>
      </c>
      <c r="E171" s="126">
        <v>46059</v>
      </c>
      <c r="F171" s="6">
        <v>2</v>
      </c>
      <c r="G171" t="s">
        <v>914</v>
      </c>
      <c r="H171" t="s">
        <v>300</v>
      </c>
      <c r="I171" t="s">
        <v>32</v>
      </c>
      <c r="J171" t="s">
        <v>915</v>
      </c>
      <c r="K171">
        <v>1</v>
      </c>
      <c r="L171" s="7">
        <v>5100</v>
      </c>
      <c r="M171" s="7">
        <v>5100</v>
      </c>
      <c r="N171">
        <v>0</v>
      </c>
      <c r="O171" t="s">
        <v>29</v>
      </c>
      <c r="P171">
        <v>0</v>
      </c>
      <c r="Q171" s="7">
        <v>8500</v>
      </c>
      <c r="R171" s="7">
        <v>7616</v>
      </c>
      <c r="S171" s="7">
        <v>7616</v>
      </c>
      <c r="T171" s="7">
        <v>0</v>
      </c>
      <c r="U171" s="7">
        <v>0</v>
      </c>
      <c r="V171" t="s">
        <v>30</v>
      </c>
      <c r="W171" s="7">
        <v>2516</v>
      </c>
      <c r="X171" s="2" t="s">
        <v>31</v>
      </c>
      <c r="Y171" s="200"/>
      <c r="Z171" s="201" t="str">
        <f>IF(Y171&lt;&gt;"",Y171,IF(Table1[[#This Row],[Befolyt]]="i",1,""))</f>
        <v/>
      </c>
      <c r="AA171" s="98">
        <f>Table1[[#This Row],[KülföldiÁr]]*Table1[[#This Row],[Darab]]</f>
        <v>0</v>
      </c>
    </row>
    <row r="172" spans="1:27" x14ac:dyDescent="0.3">
      <c r="A172" t="s">
        <v>1986</v>
      </c>
      <c r="B172" t="s">
        <v>911</v>
      </c>
      <c r="C172" s="126">
        <v>46079</v>
      </c>
      <c r="D172" s="6">
        <v>2</v>
      </c>
      <c r="E172" s="126">
        <v>46059</v>
      </c>
      <c r="F172" s="6">
        <v>2</v>
      </c>
      <c r="G172" t="s">
        <v>54</v>
      </c>
      <c r="H172" t="s">
        <v>41</v>
      </c>
      <c r="I172" t="s">
        <v>28</v>
      </c>
      <c r="J172" t="s">
        <v>55</v>
      </c>
      <c r="K172">
        <v>20</v>
      </c>
      <c r="L172" s="7">
        <v>164.3</v>
      </c>
      <c r="M172" s="7">
        <v>3286</v>
      </c>
      <c r="N172">
        <v>0</v>
      </c>
      <c r="O172" t="s">
        <v>29</v>
      </c>
      <c r="P172">
        <v>0</v>
      </c>
      <c r="Q172" s="7">
        <v>960</v>
      </c>
      <c r="R172" s="7">
        <v>864</v>
      </c>
      <c r="S172" s="7">
        <v>17280</v>
      </c>
      <c r="T172" s="7">
        <v>2.5</v>
      </c>
      <c r="U172" s="7">
        <v>432</v>
      </c>
      <c r="V172" t="s">
        <v>30</v>
      </c>
      <c r="W172" s="7">
        <v>13994</v>
      </c>
      <c r="X172" s="2" t="s">
        <v>31</v>
      </c>
      <c r="Y172" s="200"/>
      <c r="Z172" s="201" t="str">
        <f>IF(Y172&lt;&gt;"",Y172,IF(Table1[[#This Row],[Befolyt]]="i",1,""))</f>
        <v/>
      </c>
      <c r="AA172" s="98">
        <f>Table1[[#This Row],[KülföldiÁr]]*Table1[[#This Row],[Darab]]</f>
        <v>0</v>
      </c>
    </row>
    <row r="173" spans="1:27" x14ac:dyDescent="0.3">
      <c r="A173" t="s">
        <v>1986</v>
      </c>
      <c r="B173" t="s">
        <v>911</v>
      </c>
      <c r="C173" s="126">
        <v>46079</v>
      </c>
      <c r="D173" s="6">
        <v>2</v>
      </c>
      <c r="E173" s="126">
        <v>46059</v>
      </c>
      <c r="F173" s="6">
        <v>2</v>
      </c>
      <c r="G173" t="s">
        <v>47</v>
      </c>
      <c r="H173" t="s">
        <v>41</v>
      </c>
      <c r="I173" t="s">
        <v>28</v>
      </c>
      <c r="J173" t="s">
        <v>48</v>
      </c>
      <c r="K173">
        <v>6</v>
      </c>
      <c r="L173" s="7">
        <v>185.02</v>
      </c>
      <c r="M173" s="7">
        <v>1110.1200000000001</v>
      </c>
      <c r="N173">
        <v>0</v>
      </c>
      <c r="O173" t="s">
        <v>29</v>
      </c>
      <c r="P173">
        <v>0</v>
      </c>
      <c r="Q173" s="7">
        <v>1018</v>
      </c>
      <c r="R173" s="7">
        <v>1233</v>
      </c>
      <c r="S173" s="7">
        <v>7398</v>
      </c>
      <c r="T173" s="7">
        <v>11.1</v>
      </c>
      <c r="U173" s="7">
        <v>821.178</v>
      </c>
      <c r="V173" t="s">
        <v>30</v>
      </c>
      <c r="W173" s="7">
        <v>6287.88</v>
      </c>
      <c r="X173" s="2" t="s">
        <v>31</v>
      </c>
      <c r="Y173" s="200"/>
      <c r="Z173" s="201" t="str">
        <f>IF(Y173&lt;&gt;"",Y173,IF(Table1[[#This Row],[Befolyt]]="i",1,""))</f>
        <v/>
      </c>
      <c r="AA173" s="98">
        <f>Table1[[#This Row],[KülföldiÁr]]*Table1[[#This Row],[Darab]]</f>
        <v>0</v>
      </c>
    </row>
    <row r="174" spans="1:27" x14ac:dyDescent="0.3">
      <c r="A174" t="s">
        <v>1987</v>
      </c>
      <c r="B174" t="s">
        <v>911</v>
      </c>
      <c r="C174" s="126">
        <v>46079</v>
      </c>
      <c r="D174" s="6">
        <v>2</v>
      </c>
      <c r="E174" s="126">
        <v>46065</v>
      </c>
      <c r="F174" s="6">
        <v>2</v>
      </c>
      <c r="G174" t="s">
        <v>1223</v>
      </c>
      <c r="H174" t="s">
        <v>27</v>
      </c>
      <c r="I174" t="s">
        <v>28</v>
      </c>
      <c r="J174" t="s">
        <v>1289</v>
      </c>
      <c r="K174">
        <v>1</v>
      </c>
      <c r="L174" s="7">
        <v>20700</v>
      </c>
      <c r="M174" s="7">
        <v>20700</v>
      </c>
      <c r="N174">
        <v>0</v>
      </c>
      <c r="O174" t="s">
        <v>29</v>
      </c>
      <c r="P174">
        <v>0</v>
      </c>
      <c r="Q174" s="7">
        <v>34500</v>
      </c>
      <c r="R174" s="7">
        <v>34500</v>
      </c>
      <c r="S174" s="7">
        <v>34500</v>
      </c>
      <c r="T174" s="7">
        <v>10</v>
      </c>
      <c r="U174" s="7">
        <v>3450</v>
      </c>
      <c r="V174" t="s">
        <v>30</v>
      </c>
      <c r="W174" s="7">
        <v>13800</v>
      </c>
      <c r="X174" s="2" t="s">
        <v>31</v>
      </c>
      <c r="Y174" s="200"/>
      <c r="Z174" s="201" t="str">
        <f>IF(Y174&lt;&gt;"",Y174,IF(Table1[[#This Row],[Befolyt]]="i",1,""))</f>
        <v/>
      </c>
      <c r="AA174" s="98">
        <f>Table1[[#This Row],[KülföldiÁr]]*Table1[[#This Row],[Darab]]</f>
        <v>0</v>
      </c>
    </row>
    <row r="175" spans="1:27" x14ac:dyDescent="0.3">
      <c r="A175" t="s">
        <v>1987</v>
      </c>
      <c r="B175" t="s">
        <v>911</v>
      </c>
      <c r="C175" s="126">
        <v>46079</v>
      </c>
      <c r="D175" s="6">
        <v>2</v>
      </c>
      <c r="E175" s="126">
        <v>46065</v>
      </c>
      <c r="F175" s="6">
        <v>2</v>
      </c>
      <c r="G175" t="s">
        <v>914</v>
      </c>
      <c r="H175" t="s">
        <v>300</v>
      </c>
      <c r="I175" t="s">
        <v>32</v>
      </c>
      <c r="J175" t="s">
        <v>915</v>
      </c>
      <c r="K175">
        <v>1</v>
      </c>
      <c r="L175" s="7">
        <v>5100</v>
      </c>
      <c r="M175" s="7">
        <v>5100</v>
      </c>
      <c r="N175">
        <v>0</v>
      </c>
      <c r="O175" t="s">
        <v>29</v>
      </c>
      <c r="P175">
        <v>0</v>
      </c>
      <c r="Q175" s="7">
        <v>8500</v>
      </c>
      <c r="R175" s="7">
        <v>7616</v>
      </c>
      <c r="S175" s="7">
        <v>7616</v>
      </c>
      <c r="T175" s="7">
        <v>0</v>
      </c>
      <c r="U175" s="7">
        <v>0</v>
      </c>
      <c r="V175" t="s">
        <v>30</v>
      </c>
      <c r="W175" s="7">
        <v>2516</v>
      </c>
      <c r="X175" s="2" t="s">
        <v>31</v>
      </c>
      <c r="Y175" s="200"/>
      <c r="Z175" s="201" t="str">
        <f>IF(Y175&lt;&gt;"",Y175,IF(Table1[[#This Row],[Befolyt]]="i",1,""))</f>
        <v/>
      </c>
      <c r="AA175" s="98">
        <f>Table1[[#This Row],[KülföldiÁr]]*Table1[[#This Row],[Darab]]</f>
        <v>0</v>
      </c>
    </row>
    <row r="176" spans="1:27" x14ac:dyDescent="0.3">
      <c r="A176" t="s">
        <v>1987</v>
      </c>
      <c r="B176" t="s">
        <v>911</v>
      </c>
      <c r="C176" s="126">
        <v>46079</v>
      </c>
      <c r="D176" s="6">
        <v>2</v>
      </c>
      <c r="E176" s="126">
        <v>46065</v>
      </c>
      <c r="F176" s="6">
        <v>2</v>
      </c>
      <c r="G176" t="s">
        <v>1340</v>
      </c>
      <c r="H176" t="s">
        <v>41</v>
      </c>
      <c r="I176" t="s">
        <v>28</v>
      </c>
      <c r="J176" t="s">
        <v>1341</v>
      </c>
      <c r="K176">
        <v>2</v>
      </c>
      <c r="L176" s="7">
        <v>184.7</v>
      </c>
      <c r="M176" s="7">
        <v>369.4</v>
      </c>
      <c r="N176">
        <v>0</v>
      </c>
      <c r="O176" t="s">
        <v>29</v>
      </c>
      <c r="P176">
        <v>0</v>
      </c>
      <c r="Q176" s="7">
        <v>1150</v>
      </c>
      <c r="R176" s="7">
        <v>1035</v>
      </c>
      <c r="S176" s="7">
        <v>2070</v>
      </c>
      <c r="T176" s="7">
        <v>2.5</v>
      </c>
      <c r="U176" s="7">
        <v>51.75</v>
      </c>
      <c r="V176" t="s">
        <v>30</v>
      </c>
      <c r="W176" s="7">
        <v>1700.6</v>
      </c>
      <c r="X176" s="2" t="s">
        <v>31</v>
      </c>
      <c r="Y176" s="200"/>
      <c r="Z176" s="201" t="str">
        <f>IF(Y176&lt;&gt;"",Y176,IF(Table1[[#This Row],[Befolyt]]="i",1,""))</f>
        <v/>
      </c>
      <c r="AA176" s="98">
        <f>Table1[[#This Row],[KülföldiÁr]]*Table1[[#This Row],[Darab]]</f>
        <v>0</v>
      </c>
    </row>
    <row r="177" spans="1:27" x14ac:dyDescent="0.3">
      <c r="A177" t="s">
        <v>1987</v>
      </c>
      <c r="B177" t="s">
        <v>911</v>
      </c>
      <c r="C177" s="126">
        <v>46079</v>
      </c>
      <c r="D177" s="6">
        <v>2</v>
      </c>
      <c r="E177" s="126">
        <v>46065</v>
      </c>
      <c r="F177" s="6">
        <v>2</v>
      </c>
      <c r="G177" t="s">
        <v>339</v>
      </c>
      <c r="H177" t="s">
        <v>41</v>
      </c>
      <c r="I177" t="s">
        <v>28</v>
      </c>
      <c r="J177" t="s">
        <v>340</v>
      </c>
      <c r="K177">
        <v>3</v>
      </c>
      <c r="L177" s="7">
        <v>953.29</v>
      </c>
      <c r="M177" s="7">
        <v>2859.87</v>
      </c>
      <c r="N177">
        <v>0</v>
      </c>
      <c r="O177" t="s">
        <v>29</v>
      </c>
      <c r="P177">
        <v>0</v>
      </c>
      <c r="Q177" s="7">
        <v>1110</v>
      </c>
      <c r="R177" s="7">
        <v>1050</v>
      </c>
      <c r="S177" s="7">
        <v>3150</v>
      </c>
      <c r="T177" s="7">
        <v>3.65</v>
      </c>
      <c r="U177" s="7">
        <f>Table1[[#This Row],[Jut_%]]*Table1[[#This Row],[SzumElad]]/100</f>
        <v>114.97499999999999</v>
      </c>
      <c r="V177" t="s">
        <v>30</v>
      </c>
      <c r="W177" s="7">
        <v>290.13000000000011</v>
      </c>
      <c r="X177" s="2" t="s">
        <v>31</v>
      </c>
      <c r="Y177" s="200"/>
      <c r="Z177" s="201" t="str">
        <f>IF(Y177&lt;&gt;"",Y177,IF(Table1[[#This Row],[Befolyt]]="i",1,""))</f>
        <v/>
      </c>
      <c r="AA177" s="98">
        <f>Table1[[#This Row],[KülföldiÁr]]*Table1[[#This Row],[Darab]]</f>
        <v>0</v>
      </c>
    </row>
    <row r="178" spans="1:27" x14ac:dyDescent="0.3">
      <c r="A178" t="s">
        <v>1987</v>
      </c>
      <c r="B178" t="s">
        <v>911</v>
      </c>
      <c r="C178" s="126">
        <v>46079</v>
      </c>
      <c r="D178" s="6">
        <v>2</v>
      </c>
      <c r="E178" s="126">
        <v>46065</v>
      </c>
      <c r="F178" s="6">
        <v>2</v>
      </c>
      <c r="G178" t="s">
        <v>86</v>
      </c>
      <c r="H178" t="s">
        <v>70</v>
      </c>
      <c r="I178" t="s">
        <v>32</v>
      </c>
      <c r="J178" t="s">
        <v>87</v>
      </c>
      <c r="K178">
        <v>1</v>
      </c>
      <c r="L178" s="7">
        <v>7195.04</v>
      </c>
      <c r="M178" s="7">
        <v>7195.04</v>
      </c>
      <c r="N178">
        <v>0</v>
      </c>
      <c r="O178" t="s">
        <v>29</v>
      </c>
      <c r="P178">
        <v>0</v>
      </c>
      <c r="Q178" s="7">
        <v>12000</v>
      </c>
      <c r="R178" s="7">
        <v>12000</v>
      </c>
      <c r="S178" s="7">
        <v>12000</v>
      </c>
      <c r="T178" s="7">
        <v>0</v>
      </c>
      <c r="U178" s="7">
        <v>0</v>
      </c>
      <c r="V178" t="s">
        <v>30</v>
      </c>
      <c r="W178" s="7">
        <v>4804.96</v>
      </c>
      <c r="X178" s="2" t="s">
        <v>31</v>
      </c>
      <c r="Y178" s="200"/>
      <c r="Z178" s="201" t="str">
        <f>IF(Y178&lt;&gt;"",Y178,IF(Table1[[#This Row],[Befolyt]]="i",1,""))</f>
        <v/>
      </c>
      <c r="AA178" s="98">
        <f>Table1[[#This Row],[KülföldiÁr]]*Table1[[#This Row],[Darab]]</f>
        <v>0</v>
      </c>
    </row>
    <row r="179" spans="1:27" x14ac:dyDescent="0.3">
      <c r="A179" t="s">
        <v>1987</v>
      </c>
      <c r="B179" t="s">
        <v>911</v>
      </c>
      <c r="C179" s="126">
        <v>46079</v>
      </c>
      <c r="D179" s="6">
        <v>2</v>
      </c>
      <c r="E179" s="126">
        <v>46065</v>
      </c>
      <c r="F179" s="6">
        <v>2</v>
      </c>
      <c r="G179" t="s">
        <v>54</v>
      </c>
      <c r="H179" t="s">
        <v>41</v>
      </c>
      <c r="I179" t="s">
        <v>28</v>
      </c>
      <c r="J179" t="s">
        <v>55</v>
      </c>
      <c r="K179">
        <v>23</v>
      </c>
      <c r="L179" s="7">
        <v>164.3</v>
      </c>
      <c r="M179" s="7">
        <v>3778.9</v>
      </c>
      <c r="N179">
        <v>0</v>
      </c>
      <c r="O179" t="s">
        <v>29</v>
      </c>
      <c r="P179">
        <v>0</v>
      </c>
      <c r="Q179" s="7">
        <v>960</v>
      </c>
      <c r="R179" s="7">
        <v>864</v>
      </c>
      <c r="S179" s="7">
        <v>19872</v>
      </c>
      <c r="T179" s="7">
        <v>2.5</v>
      </c>
      <c r="U179" s="7">
        <v>496.8</v>
      </c>
      <c r="V179" t="s">
        <v>30</v>
      </c>
      <c r="W179" s="7">
        <v>16093.1</v>
      </c>
      <c r="X179" s="2" t="s">
        <v>31</v>
      </c>
      <c r="Y179" s="200"/>
      <c r="Z179" s="201" t="str">
        <f>IF(Y179&lt;&gt;"",Y179,IF(Table1[[#This Row],[Befolyt]]="i",1,""))</f>
        <v/>
      </c>
      <c r="AA179" s="98">
        <f>Table1[[#This Row],[KülföldiÁr]]*Table1[[#This Row],[Darab]]</f>
        <v>0</v>
      </c>
    </row>
    <row r="180" spans="1:27" x14ac:dyDescent="0.3">
      <c r="A180" t="s">
        <v>1987</v>
      </c>
      <c r="B180" t="s">
        <v>911</v>
      </c>
      <c r="C180" s="126">
        <v>46079</v>
      </c>
      <c r="D180" s="6">
        <v>2</v>
      </c>
      <c r="E180" s="126">
        <v>46065</v>
      </c>
      <c r="F180" s="6">
        <v>2</v>
      </c>
      <c r="G180" t="s">
        <v>47</v>
      </c>
      <c r="H180" t="s">
        <v>41</v>
      </c>
      <c r="I180" t="s">
        <v>28</v>
      </c>
      <c r="J180" t="s">
        <v>48</v>
      </c>
      <c r="K180">
        <v>8</v>
      </c>
      <c r="L180" s="7">
        <v>185.02</v>
      </c>
      <c r="M180" s="7">
        <v>1480.16</v>
      </c>
      <c r="N180">
        <v>0</v>
      </c>
      <c r="O180" t="s">
        <v>29</v>
      </c>
      <c r="P180">
        <v>0</v>
      </c>
      <c r="Q180" s="7">
        <v>1018</v>
      </c>
      <c r="R180" s="7">
        <v>1233</v>
      </c>
      <c r="S180" s="7">
        <v>9864</v>
      </c>
      <c r="T180" s="7">
        <v>11.1</v>
      </c>
      <c r="U180" s="7">
        <v>1094.904</v>
      </c>
      <c r="V180" t="s">
        <v>30</v>
      </c>
      <c r="W180" s="7">
        <v>8383.84</v>
      </c>
      <c r="X180" s="2" t="s">
        <v>31</v>
      </c>
      <c r="Y180" s="200"/>
      <c r="Z180" s="201" t="str">
        <f>IF(Y180&lt;&gt;"",Y180,IF(Table1[[#This Row],[Befolyt]]="i",1,""))</f>
        <v/>
      </c>
      <c r="AA180" s="98">
        <f>Table1[[#This Row],[KülföldiÁr]]*Table1[[#This Row],[Darab]]</f>
        <v>0</v>
      </c>
    </row>
    <row r="181" spans="1:27" x14ac:dyDescent="0.3">
      <c r="A181" t="s">
        <v>1988</v>
      </c>
      <c r="B181" t="s">
        <v>1989</v>
      </c>
      <c r="C181" s="126">
        <v>46079</v>
      </c>
      <c r="D181" s="6">
        <v>2</v>
      </c>
      <c r="E181" s="126">
        <v>46076</v>
      </c>
      <c r="F181" s="6">
        <v>2</v>
      </c>
      <c r="G181" t="s">
        <v>1990</v>
      </c>
      <c r="H181" t="s">
        <v>33</v>
      </c>
      <c r="I181" t="s">
        <v>28</v>
      </c>
      <c r="J181" t="s">
        <v>1991</v>
      </c>
      <c r="K181">
        <v>2</v>
      </c>
      <c r="L181" s="7">
        <v>3519.28</v>
      </c>
      <c r="M181" s="7">
        <v>7038.56</v>
      </c>
      <c r="N181">
        <v>0</v>
      </c>
      <c r="O181" t="s">
        <v>29</v>
      </c>
      <c r="P181">
        <v>0</v>
      </c>
      <c r="Q181" s="7">
        <v>13000</v>
      </c>
      <c r="R181" s="7">
        <v>18280</v>
      </c>
      <c r="S181" s="7">
        <v>36560</v>
      </c>
      <c r="T181" s="7">
        <v>18.670000000000002</v>
      </c>
      <c r="U181" s="7">
        <v>6825.7520000000004</v>
      </c>
      <c r="V181" t="s">
        <v>30</v>
      </c>
      <c r="W181" s="7">
        <v>29521.439999999999</v>
      </c>
      <c r="X181" s="2" t="s">
        <v>31</v>
      </c>
      <c r="Y181" s="200"/>
      <c r="Z181" s="201" t="str">
        <f>IF(Y181&lt;&gt;"",Y181,IF(Table1[[#This Row],[Befolyt]]="i",1,""))</f>
        <v/>
      </c>
      <c r="AA181" s="98">
        <f>Table1[[#This Row],[KülföldiÁr]]*Table1[[#This Row],[Darab]]</f>
        <v>0</v>
      </c>
    </row>
    <row r="182" spans="1:27" x14ac:dyDescent="0.3">
      <c r="A182" t="s">
        <v>1988</v>
      </c>
      <c r="B182" t="s">
        <v>1989</v>
      </c>
      <c r="C182" s="126">
        <v>46079</v>
      </c>
      <c r="D182" s="6">
        <v>2</v>
      </c>
      <c r="E182" s="126">
        <v>46076</v>
      </c>
      <c r="F182" s="6">
        <v>2</v>
      </c>
      <c r="G182" t="s">
        <v>1486</v>
      </c>
      <c r="H182" t="s">
        <v>34</v>
      </c>
      <c r="I182" t="s">
        <v>32</v>
      </c>
      <c r="J182" t="s">
        <v>1487</v>
      </c>
      <c r="K182">
        <v>1</v>
      </c>
      <c r="L182" s="7">
        <v>2600</v>
      </c>
      <c r="M182" s="7">
        <v>2600</v>
      </c>
      <c r="N182">
        <v>0</v>
      </c>
      <c r="O182" t="s">
        <v>29</v>
      </c>
      <c r="P182">
        <v>0</v>
      </c>
      <c r="Q182" s="7">
        <v>2600</v>
      </c>
      <c r="R182" s="7">
        <v>3000</v>
      </c>
      <c r="S182" s="7">
        <v>3000</v>
      </c>
      <c r="T182" s="7">
        <v>0</v>
      </c>
      <c r="U182" s="7">
        <v>0</v>
      </c>
      <c r="V182" t="s">
        <v>30</v>
      </c>
      <c r="W182" s="7">
        <v>400</v>
      </c>
      <c r="X182" s="2" t="s">
        <v>31</v>
      </c>
      <c r="Y182" s="200"/>
      <c r="Z182" s="201" t="str">
        <f>IF(Y182&lt;&gt;"",Y182,IF(Table1[[#This Row],[Befolyt]]="i",1,""))</f>
        <v/>
      </c>
      <c r="AA182" s="98">
        <f>Table1[[#This Row],[KülföldiÁr]]*Table1[[#This Row],[Darab]]</f>
        <v>0</v>
      </c>
    </row>
    <row r="183" spans="1:27" x14ac:dyDescent="0.3">
      <c r="A183" t="s">
        <v>1992</v>
      </c>
      <c r="B183" t="s">
        <v>1993</v>
      </c>
      <c r="C183" s="126">
        <v>46079</v>
      </c>
      <c r="D183" s="6">
        <v>2</v>
      </c>
      <c r="E183" s="126">
        <v>46079</v>
      </c>
      <c r="F183" s="6">
        <v>2</v>
      </c>
      <c r="G183" t="s">
        <v>1994</v>
      </c>
      <c r="H183" t="s">
        <v>41</v>
      </c>
      <c r="I183" t="s">
        <v>28</v>
      </c>
      <c r="J183" t="s">
        <v>1995</v>
      </c>
      <c r="K183">
        <v>1</v>
      </c>
      <c r="L183" s="7">
        <v>10698.63</v>
      </c>
      <c r="M183" s="7">
        <v>10698.63</v>
      </c>
      <c r="N183">
        <v>0</v>
      </c>
      <c r="O183" t="s">
        <v>29</v>
      </c>
      <c r="P183">
        <v>0</v>
      </c>
      <c r="Q183" s="7">
        <v>30500</v>
      </c>
      <c r="R183" s="7">
        <v>33000</v>
      </c>
      <c r="S183" s="7">
        <v>33000</v>
      </c>
      <c r="T183" s="7">
        <v>12.27</v>
      </c>
      <c r="U183" s="7">
        <v>4049.1</v>
      </c>
      <c r="V183" t="s">
        <v>30</v>
      </c>
      <c r="W183" s="7">
        <v>22301.370000000003</v>
      </c>
      <c r="X183" s="2" t="s">
        <v>31</v>
      </c>
      <c r="Y183" s="200"/>
      <c r="Z183" s="201" t="str">
        <f>IF(Y183&lt;&gt;"",Y183,IF(Table1[[#This Row],[Befolyt]]="i",1,""))</f>
        <v/>
      </c>
      <c r="AA183" s="98">
        <f>Table1[[#This Row],[KülföldiÁr]]*Table1[[#This Row],[Darab]]</f>
        <v>0</v>
      </c>
    </row>
    <row r="184" spans="1:27" x14ac:dyDescent="0.3">
      <c r="A184" t="s">
        <v>1996</v>
      </c>
      <c r="B184" t="s">
        <v>1997</v>
      </c>
      <c r="C184" s="126">
        <v>46079</v>
      </c>
      <c r="D184" s="6">
        <v>2</v>
      </c>
      <c r="E184" s="126">
        <v>46078</v>
      </c>
      <c r="F184" s="6">
        <v>2</v>
      </c>
      <c r="G184" t="s">
        <v>1225</v>
      </c>
      <c r="H184" t="s">
        <v>27</v>
      </c>
      <c r="I184" t="s">
        <v>28</v>
      </c>
      <c r="J184" t="s">
        <v>1998</v>
      </c>
      <c r="K184">
        <v>1</v>
      </c>
      <c r="L184" s="7">
        <v>5100</v>
      </c>
      <c r="M184" s="7">
        <v>5100</v>
      </c>
      <c r="N184">
        <v>0</v>
      </c>
      <c r="O184" t="s">
        <v>29</v>
      </c>
      <c r="P184">
        <v>0</v>
      </c>
      <c r="Q184" s="7">
        <v>8500</v>
      </c>
      <c r="R184" s="7">
        <v>8500</v>
      </c>
      <c r="S184" s="7">
        <v>8500</v>
      </c>
      <c r="T184" s="7">
        <v>10</v>
      </c>
      <c r="U184" s="7">
        <v>850</v>
      </c>
      <c r="V184" t="s">
        <v>30</v>
      </c>
      <c r="W184" s="7">
        <v>3400</v>
      </c>
      <c r="X184" s="2" t="s">
        <v>31</v>
      </c>
      <c r="Y184" s="200"/>
      <c r="Z184" s="201" t="str">
        <f>IF(Y184&lt;&gt;"",Y184,IF(Table1[[#This Row],[Befolyt]]="i",1,""))</f>
        <v/>
      </c>
      <c r="AA184" s="98">
        <f>Table1[[#This Row],[KülföldiÁr]]*Table1[[#This Row],[Darab]]</f>
        <v>0</v>
      </c>
    </row>
    <row r="185" spans="1:27" x14ac:dyDescent="0.3">
      <c r="A185" t="s">
        <v>1996</v>
      </c>
      <c r="B185" t="s">
        <v>1997</v>
      </c>
      <c r="C185" s="126">
        <v>46079</v>
      </c>
      <c r="D185" s="6">
        <v>2</v>
      </c>
      <c r="E185" s="126">
        <v>46078</v>
      </c>
      <c r="F185" s="6">
        <v>2</v>
      </c>
      <c r="G185" t="s">
        <v>40</v>
      </c>
      <c r="H185" t="s">
        <v>41</v>
      </c>
      <c r="I185" t="s">
        <v>28</v>
      </c>
      <c r="J185" t="s">
        <v>42</v>
      </c>
      <c r="K185">
        <v>1</v>
      </c>
      <c r="L185" s="7">
        <v>239.51</v>
      </c>
      <c r="M185" s="7">
        <v>239.51</v>
      </c>
      <c r="N185">
        <v>0</v>
      </c>
      <c r="O185" t="s">
        <v>29</v>
      </c>
      <c r="P185">
        <v>0</v>
      </c>
      <c r="Q185" s="7">
        <v>1325</v>
      </c>
      <c r="R185" s="7">
        <v>1325</v>
      </c>
      <c r="S185" s="7">
        <v>1325</v>
      </c>
      <c r="T185" s="7">
        <v>5</v>
      </c>
      <c r="U185" s="7">
        <v>66.25</v>
      </c>
      <c r="V185" t="s">
        <v>30</v>
      </c>
      <c r="W185" s="7">
        <v>1085.49</v>
      </c>
      <c r="X185" s="2" t="s">
        <v>31</v>
      </c>
      <c r="Y185" s="200"/>
      <c r="Z185" s="201" t="str">
        <f>IF(Y185&lt;&gt;"",Y185,IF(Table1[[#This Row],[Befolyt]]="i",1,""))</f>
        <v/>
      </c>
      <c r="AA185" s="98">
        <f>Table1[[#This Row],[KülföldiÁr]]*Table1[[#This Row],[Darab]]</f>
        <v>0</v>
      </c>
    </row>
    <row r="186" spans="1:27" x14ac:dyDescent="0.3">
      <c r="A186" t="s">
        <v>1996</v>
      </c>
      <c r="B186" t="s">
        <v>1997</v>
      </c>
      <c r="C186" s="126">
        <v>46079</v>
      </c>
      <c r="D186" s="6">
        <v>2</v>
      </c>
      <c r="E186" s="126">
        <v>46078</v>
      </c>
      <c r="F186" s="6">
        <v>2</v>
      </c>
      <c r="G186" t="s">
        <v>43</v>
      </c>
      <c r="H186" t="s">
        <v>41</v>
      </c>
      <c r="I186" t="s">
        <v>28</v>
      </c>
      <c r="J186" t="s">
        <v>44</v>
      </c>
      <c r="K186">
        <v>1</v>
      </c>
      <c r="L186" s="7">
        <v>34.18</v>
      </c>
      <c r="M186" s="7">
        <v>34.18</v>
      </c>
      <c r="N186">
        <v>0</v>
      </c>
      <c r="O186" t="s">
        <v>29</v>
      </c>
      <c r="P186">
        <v>0</v>
      </c>
      <c r="Q186" s="7">
        <v>190</v>
      </c>
      <c r="R186" s="7">
        <v>190</v>
      </c>
      <c r="S186" s="7">
        <v>190</v>
      </c>
      <c r="T186" s="7">
        <v>5</v>
      </c>
      <c r="U186" s="7">
        <v>9.5</v>
      </c>
      <c r="V186" t="s">
        <v>30</v>
      </c>
      <c r="W186" s="7">
        <v>155.82</v>
      </c>
      <c r="X186" s="2" t="s">
        <v>31</v>
      </c>
      <c r="Y186" s="200"/>
      <c r="Z186" s="201" t="str">
        <f>IF(Y186&lt;&gt;"",Y186,IF(Table1[[#This Row],[Befolyt]]="i",1,""))</f>
        <v/>
      </c>
      <c r="AA186" s="98">
        <f>Table1[[#This Row],[KülföldiÁr]]*Table1[[#This Row],[Darab]]</f>
        <v>0</v>
      </c>
    </row>
    <row r="187" spans="1:27" x14ac:dyDescent="0.3">
      <c r="A187" t="s">
        <v>1999</v>
      </c>
      <c r="B187" t="s">
        <v>423</v>
      </c>
      <c r="C187" s="126">
        <v>46079</v>
      </c>
      <c r="D187" s="6">
        <v>2</v>
      </c>
      <c r="E187" s="126">
        <v>46078</v>
      </c>
      <c r="F187" s="6">
        <v>2</v>
      </c>
      <c r="G187" t="s">
        <v>130</v>
      </c>
      <c r="H187" t="s">
        <v>41</v>
      </c>
      <c r="I187" t="s">
        <v>28</v>
      </c>
      <c r="J187" t="s">
        <v>131</v>
      </c>
      <c r="K187">
        <v>10</v>
      </c>
      <c r="L187" s="7">
        <v>354.4</v>
      </c>
      <c r="M187" s="7">
        <v>3544</v>
      </c>
      <c r="N187">
        <v>0</v>
      </c>
      <c r="O187" t="s">
        <v>29</v>
      </c>
      <c r="P187">
        <v>0</v>
      </c>
      <c r="Q187" s="7">
        <v>970</v>
      </c>
      <c r="R187" s="7">
        <v>873</v>
      </c>
      <c r="S187" s="7">
        <v>8730</v>
      </c>
      <c r="T187" s="7">
        <v>3.33</v>
      </c>
      <c r="U187" s="7">
        <v>290.709</v>
      </c>
      <c r="V187" t="s">
        <v>30</v>
      </c>
      <c r="W187" s="7">
        <v>5186</v>
      </c>
      <c r="X187" s="2" t="s">
        <v>31</v>
      </c>
      <c r="Y187" s="200"/>
      <c r="Z187" s="201" t="str">
        <f>IF(Y187&lt;&gt;"",Y187,IF(Table1[[#This Row],[Befolyt]]="i",1,""))</f>
        <v/>
      </c>
      <c r="AA187" s="98">
        <f>Table1[[#This Row],[KülföldiÁr]]*Table1[[#This Row],[Darab]]</f>
        <v>0</v>
      </c>
    </row>
    <row r="188" spans="1:27" x14ac:dyDescent="0.3">
      <c r="A188" t="s">
        <v>2000</v>
      </c>
      <c r="B188" t="s">
        <v>2001</v>
      </c>
      <c r="C188" s="126">
        <v>46079</v>
      </c>
      <c r="D188" s="6">
        <v>2</v>
      </c>
      <c r="E188" s="126">
        <v>46077</v>
      </c>
      <c r="F188" s="6">
        <v>2</v>
      </c>
      <c r="G188" t="s">
        <v>937</v>
      </c>
      <c r="H188" t="s">
        <v>27</v>
      </c>
      <c r="I188" t="s">
        <v>28</v>
      </c>
      <c r="J188" t="s">
        <v>2002</v>
      </c>
      <c r="K188">
        <v>1</v>
      </c>
      <c r="L188" s="7">
        <v>4224</v>
      </c>
      <c r="M188" s="7">
        <v>4224</v>
      </c>
      <c r="N188">
        <v>0</v>
      </c>
      <c r="O188" t="s">
        <v>29</v>
      </c>
      <c r="P188">
        <v>0</v>
      </c>
      <c r="Q188" s="7">
        <v>7040</v>
      </c>
      <c r="R188" s="7">
        <v>7040</v>
      </c>
      <c r="S188" s="7">
        <v>7040</v>
      </c>
      <c r="T188" s="7">
        <v>10</v>
      </c>
      <c r="U188" s="7">
        <v>704</v>
      </c>
      <c r="V188" t="s">
        <v>30</v>
      </c>
      <c r="W188" s="7">
        <v>2816</v>
      </c>
      <c r="X188" s="2" t="s">
        <v>31</v>
      </c>
      <c r="Y188" s="200"/>
      <c r="Z188" s="201" t="str">
        <f>IF(Y188&lt;&gt;"",Y188,IF(Table1[[#This Row],[Befolyt]]="i",1,""))</f>
        <v/>
      </c>
      <c r="AA188" s="98">
        <f>Table1[[#This Row],[KülföldiÁr]]*Table1[[#This Row],[Darab]]</f>
        <v>0</v>
      </c>
    </row>
    <row r="189" spans="1:27" x14ac:dyDescent="0.3">
      <c r="A189" t="s">
        <v>2000</v>
      </c>
      <c r="B189" t="s">
        <v>2001</v>
      </c>
      <c r="C189" s="126">
        <v>46079</v>
      </c>
      <c r="D189" s="6">
        <v>2</v>
      </c>
      <c r="E189" s="126">
        <v>46077</v>
      </c>
      <c r="F189" s="6">
        <v>2</v>
      </c>
      <c r="G189" t="s">
        <v>2003</v>
      </c>
      <c r="H189" t="s">
        <v>49</v>
      </c>
      <c r="I189" t="e">
        <v>#N/A</v>
      </c>
      <c r="J189" t="s">
        <v>2004</v>
      </c>
      <c r="K189">
        <v>1</v>
      </c>
      <c r="L189" s="7">
        <v>9082.32</v>
      </c>
      <c r="M189" s="7">
        <v>9082.32</v>
      </c>
      <c r="N189">
        <v>0</v>
      </c>
      <c r="O189" t="s">
        <v>29</v>
      </c>
      <c r="P189">
        <v>0</v>
      </c>
      <c r="Q189" s="7">
        <v>23040</v>
      </c>
      <c r="R189" s="7">
        <v>25620</v>
      </c>
      <c r="S189" s="7">
        <v>25620</v>
      </c>
      <c r="T189" s="7">
        <v>10.32</v>
      </c>
      <c r="U189" s="7">
        <v>2643.9840000000004</v>
      </c>
      <c r="V189" t="s">
        <v>30</v>
      </c>
      <c r="W189" s="7">
        <v>16537.68</v>
      </c>
      <c r="X189" s="2" t="s">
        <v>31</v>
      </c>
      <c r="Y189" s="200"/>
      <c r="Z189" s="201" t="str">
        <f>IF(Y189&lt;&gt;"",Y189,IF(Table1[[#This Row],[Befolyt]]="i",1,""))</f>
        <v/>
      </c>
      <c r="AA189" s="98">
        <f>Table1[[#This Row],[KülföldiÁr]]*Table1[[#This Row],[Darab]]</f>
        <v>0</v>
      </c>
    </row>
    <row r="190" spans="1:27" x14ac:dyDescent="0.3">
      <c r="A190" t="s">
        <v>2000</v>
      </c>
      <c r="B190" t="s">
        <v>2001</v>
      </c>
      <c r="C190" s="126">
        <v>46079</v>
      </c>
      <c r="D190" s="6">
        <v>2</v>
      </c>
      <c r="E190" s="126">
        <v>46077</v>
      </c>
      <c r="F190" s="6">
        <v>2</v>
      </c>
      <c r="G190" t="s">
        <v>2005</v>
      </c>
      <c r="H190" t="s">
        <v>49</v>
      </c>
      <c r="I190" t="e">
        <v>#N/A</v>
      </c>
      <c r="J190" t="s">
        <v>2006</v>
      </c>
      <c r="K190">
        <v>1</v>
      </c>
      <c r="L190" s="7">
        <v>23614.03</v>
      </c>
      <c r="M190" s="7">
        <v>23614.03</v>
      </c>
      <c r="N190">
        <v>0</v>
      </c>
      <c r="O190" t="s">
        <v>29</v>
      </c>
      <c r="P190">
        <v>0</v>
      </c>
      <c r="Q190" s="7">
        <v>59905</v>
      </c>
      <c r="R190" s="7">
        <v>62490</v>
      </c>
      <c r="S190" s="7">
        <v>62490</v>
      </c>
      <c r="T190" s="7">
        <v>8.3699999999999992</v>
      </c>
      <c r="U190" s="7">
        <v>5230.4129999999996</v>
      </c>
      <c r="V190" t="s">
        <v>30</v>
      </c>
      <c r="W190" s="7">
        <v>38875.97</v>
      </c>
      <c r="X190" s="2" t="s">
        <v>31</v>
      </c>
      <c r="Y190" s="200"/>
      <c r="Z190" s="201" t="str">
        <f>IF(Y190&lt;&gt;"",Y190,IF(Table1[[#This Row],[Befolyt]]="i",1,""))</f>
        <v/>
      </c>
      <c r="AA190" s="98">
        <f>Table1[[#This Row],[KülföldiÁr]]*Table1[[#This Row],[Darab]]</f>
        <v>0</v>
      </c>
    </row>
    <row r="191" spans="1:27" x14ac:dyDescent="0.3">
      <c r="A191" t="s">
        <v>2007</v>
      </c>
      <c r="B191" t="s">
        <v>911</v>
      </c>
      <c r="C191" s="126">
        <v>46079</v>
      </c>
      <c r="D191" s="6">
        <v>2</v>
      </c>
      <c r="E191" s="126">
        <v>46070</v>
      </c>
      <c r="F191" s="6">
        <v>2</v>
      </c>
      <c r="G191" t="s">
        <v>1731</v>
      </c>
      <c r="H191" t="s">
        <v>63</v>
      </c>
      <c r="I191" t="s">
        <v>28</v>
      </c>
      <c r="J191" t="s">
        <v>1732</v>
      </c>
      <c r="K191">
        <v>4</v>
      </c>
      <c r="L191" s="7">
        <v>3815.74</v>
      </c>
      <c r="M191" s="7">
        <v>15262.96</v>
      </c>
      <c r="N191">
        <v>0</v>
      </c>
      <c r="O191" t="s">
        <v>29</v>
      </c>
      <c r="P191">
        <v>0</v>
      </c>
      <c r="Q191" s="7">
        <v>10700</v>
      </c>
      <c r="R191" s="7">
        <v>8560</v>
      </c>
      <c r="S191" s="7">
        <v>34240</v>
      </c>
      <c r="T191" s="7">
        <v>2.3199999999999998</v>
      </c>
      <c r="U191" s="7">
        <v>794.36799999999994</v>
      </c>
      <c r="V191" t="s">
        <v>30</v>
      </c>
      <c r="W191" s="7">
        <v>18977.04</v>
      </c>
      <c r="X191" s="2" t="s">
        <v>31</v>
      </c>
      <c r="Y191" s="200"/>
      <c r="Z191" s="201" t="str">
        <f>IF(Y191&lt;&gt;"",Y191,IF(Table1[[#This Row],[Befolyt]]="i",1,""))</f>
        <v/>
      </c>
      <c r="AA191" s="98">
        <f>Table1[[#This Row],[KülföldiÁr]]*Table1[[#This Row],[Darab]]</f>
        <v>0</v>
      </c>
    </row>
    <row r="192" spans="1:27" x14ac:dyDescent="0.3">
      <c r="A192" t="s">
        <v>2008</v>
      </c>
      <c r="B192" t="s">
        <v>911</v>
      </c>
      <c r="C192" s="126">
        <v>46079</v>
      </c>
      <c r="D192" s="6">
        <v>2</v>
      </c>
      <c r="E192" s="126">
        <v>46059</v>
      </c>
      <c r="F192" s="6">
        <v>2</v>
      </c>
      <c r="G192" t="s">
        <v>62</v>
      </c>
      <c r="H192" t="s">
        <v>63</v>
      </c>
      <c r="I192" t="s">
        <v>28</v>
      </c>
      <c r="J192" t="s">
        <v>288</v>
      </c>
      <c r="K192">
        <v>4</v>
      </c>
      <c r="L192" s="7">
        <v>1179.03</v>
      </c>
      <c r="M192" s="7">
        <v>4716.12</v>
      </c>
      <c r="N192">
        <v>0</v>
      </c>
      <c r="O192" t="s">
        <v>29</v>
      </c>
      <c r="P192">
        <v>0</v>
      </c>
      <c r="Q192" s="7">
        <v>3280</v>
      </c>
      <c r="R192" s="7">
        <v>2624</v>
      </c>
      <c r="S192" s="7">
        <v>10496</v>
      </c>
      <c r="T192" s="7">
        <v>2.3199999999999998</v>
      </c>
      <c r="U192" s="7">
        <v>243.50719999999998</v>
      </c>
      <c r="V192" t="s">
        <v>30</v>
      </c>
      <c r="W192" s="7">
        <v>5779.88</v>
      </c>
      <c r="X192" s="2" t="s">
        <v>31</v>
      </c>
      <c r="Y192" s="200"/>
      <c r="Z192" s="201" t="str">
        <f>IF(Y192&lt;&gt;"",Y192,IF(Table1[[#This Row],[Befolyt]]="i",1,""))</f>
        <v/>
      </c>
      <c r="AA192" s="98">
        <f>Table1[[#This Row],[KülföldiÁr]]*Table1[[#This Row],[Darab]]</f>
        <v>0</v>
      </c>
    </row>
    <row r="193" spans="1:27" x14ac:dyDescent="0.3">
      <c r="A193" t="s">
        <v>2009</v>
      </c>
      <c r="B193" t="s">
        <v>911</v>
      </c>
      <c r="C193" s="126">
        <v>46079</v>
      </c>
      <c r="D193" s="6">
        <v>2</v>
      </c>
      <c r="E193" s="126">
        <v>46070</v>
      </c>
      <c r="F193" s="6">
        <v>2</v>
      </c>
      <c r="G193" t="s">
        <v>2010</v>
      </c>
      <c r="H193" t="s">
        <v>51</v>
      </c>
      <c r="I193" t="s">
        <v>28</v>
      </c>
      <c r="J193" t="s">
        <v>2011</v>
      </c>
      <c r="K193">
        <v>4</v>
      </c>
      <c r="L193" s="7">
        <v>7127.21</v>
      </c>
      <c r="M193" s="7">
        <v>28508.84</v>
      </c>
      <c r="N193">
        <v>0</v>
      </c>
      <c r="O193" t="s">
        <v>29</v>
      </c>
      <c r="P193">
        <v>0</v>
      </c>
      <c r="Q193" s="7">
        <v>20960</v>
      </c>
      <c r="R193" s="7">
        <v>15675</v>
      </c>
      <c r="S193" s="7">
        <v>62700</v>
      </c>
      <c r="T193" s="7">
        <v>1.22</v>
      </c>
      <c r="U193" s="7">
        <v>764.94</v>
      </c>
      <c r="V193" t="s">
        <v>30</v>
      </c>
      <c r="W193" s="7">
        <v>34191.160000000003</v>
      </c>
      <c r="X193" s="2" t="s">
        <v>31</v>
      </c>
      <c r="Y193" s="200"/>
      <c r="Z193" s="201" t="str">
        <f>IF(Y193&lt;&gt;"",Y193,IF(Table1[[#This Row],[Befolyt]]="i",1,""))</f>
        <v/>
      </c>
      <c r="AA193" s="98">
        <f>Table1[[#This Row],[KülföldiÁr]]*Table1[[#This Row],[Darab]]</f>
        <v>0</v>
      </c>
    </row>
    <row r="194" spans="1:27" x14ac:dyDescent="0.3">
      <c r="A194" t="s">
        <v>2012</v>
      </c>
      <c r="B194" t="s">
        <v>911</v>
      </c>
      <c r="C194" s="126">
        <v>46079</v>
      </c>
      <c r="D194" s="6">
        <v>2</v>
      </c>
      <c r="E194" s="126">
        <v>46070</v>
      </c>
      <c r="F194" s="6">
        <v>2</v>
      </c>
      <c r="G194" t="s">
        <v>2010</v>
      </c>
      <c r="H194" t="s">
        <v>51</v>
      </c>
      <c r="I194" t="s">
        <v>28</v>
      </c>
      <c r="J194" t="s">
        <v>2011</v>
      </c>
      <c r="K194">
        <v>-4</v>
      </c>
      <c r="L194" s="7">
        <v>-7127.21</v>
      </c>
      <c r="M194" s="7">
        <v>28508.84</v>
      </c>
      <c r="N194">
        <v>0</v>
      </c>
      <c r="O194" t="s">
        <v>29</v>
      </c>
      <c r="P194">
        <v>0</v>
      </c>
      <c r="Q194" s="7">
        <v>20960</v>
      </c>
      <c r="R194" s="7">
        <v>-15675</v>
      </c>
      <c r="S194" s="7">
        <v>-62700</v>
      </c>
      <c r="T194" s="7">
        <v>1.22</v>
      </c>
      <c r="U194" s="7">
        <v>-764.94</v>
      </c>
      <c r="V194" t="s">
        <v>30</v>
      </c>
      <c r="W194" s="7">
        <v>-34191.160000000003</v>
      </c>
      <c r="X194" s="2" t="s">
        <v>31</v>
      </c>
      <c r="Y194" s="200"/>
      <c r="Z194" s="201" t="str">
        <f>IF(Y194&lt;&gt;"",Y194,IF(Table1[[#This Row],[Befolyt]]="i",1,""))</f>
        <v/>
      </c>
      <c r="AA194" s="98">
        <f>Table1[[#This Row],[KülföldiÁr]]*Table1[[#This Row],[Darab]]</f>
        <v>0</v>
      </c>
    </row>
    <row r="195" spans="1:27" x14ac:dyDescent="0.3">
      <c r="A195" t="s">
        <v>2013</v>
      </c>
      <c r="B195" t="s">
        <v>911</v>
      </c>
      <c r="C195" s="126">
        <v>46079</v>
      </c>
      <c r="D195" s="6">
        <v>2</v>
      </c>
      <c r="E195" s="126">
        <v>46070</v>
      </c>
      <c r="F195" s="6">
        <v>2</v>
      </c>
      <c r="G195" t="s">
        <v>2010</v>
      </c>
      <c r="H195" t="s">
        <v>51</v>
      </c>
      <c r="I195" t="s">
        <v>28</v>
      </c>
      <c r="J195" t="s">
        <v>2011</v>
      </c>
      <c r="K195">
        <v>4</v>
      </c>
      <c r="L195" s="7">
        <v>7127.21</v>
      </c>
      <c r="M195" s="7">
        <v>28508.84</v>
      </c>
      <c r="N195">
        <v>0</v>
      </c>
      <c r="O195" t="s">
        <v>29</v>
      </c>
      <c r="P195">
        <v>0</v>
      </c>
      <c r="Q195" s="7">
        <v>20960</v>
      </c>
      <c r="R195" s="7">
        <v>15675</v>
      </c>
      <c r="S195" s="7">
        <v>62700</v>
      </c>
      <c r="T195" s="7">
        <v>1.22</v>
      </c>
      <c r="U195" s="7">
        <v>764.94</v>
      </c>
      <c r="V195" t="s">
        <v>30</v>
      </c>
      <c r="W195" s="7">
        <v>34191.160000000003</v>
      </c>
      <c r="X195" s="2" t="s">
        <v>31</v>
      </c>
      <c r="Y195" s="200"/>
      <c r="Z195" s="201" t="str">
        <f>IF(Y195&lt;&gt;"",Y195,IF(Table1[[#This Row],[Befolyt]]="i",1,""))</f>
        <v/>
      </c>
      <c r="AA195" s="98">
        <f>Table1[[#This Row],[KülföldiÁr]]*Table1[[#This Row],[Darab]]</f>
        <v>0</v>
      </c>
    </row>
    <row r="196" spans="1:27" x14ac:dyDescent="0.3">
      <c r="A196" t="s">
        <v>2014</v>
      </c>
      <c r="B196" t="s">
        <v>911</v>
      </c>
      <c r="C196" s="126">
        <v>46079</v>
      </c>
      <c r="D196" s="6">
        <v>2</v>
      </c>
      <c r="E196" s="126">
        <v>46058</v>
      </c>
      <c r="F196" s="6">
        <v>2</v>
      </c>
      <c r="G196" t="s">
        <v>1710</v>
      </c>
      <c r="H196" t="s">
        <v>49</v>
      </c>
      <c r="I196" t="s">
        <v>28</v>
      </c>
      <c r="J196" t="s">
        <v>1711</v>
      </c>
      <c r="K196">
        <v>1</v>
      </c>
      <c r="L196" s="7">
        <v>22897.11</v>
      </c>
      <c r="M196" s="7">
        <v>22897.11</v>
      </c>
      <c r="N196">
        <v>0</v>
      </c>
      <c r="O196" t="s">
        <v>29</v>
      </c>
      <c r="P196">
        <v>0</v>
      </c>
      <c r="Q196" s="7">
        <v>116270</v>
      </c>
      <c r="R196" s="7">
        <v>98830</v>
      </c>
      <c r="S196" s="7">
        <v>98830</v>
      </c>
      <c r="T196" s="7">
        <v>4</v>
      </c>
      <c r="U196" s="7">
        <v>3953.2</v>
      </c>
      <c r="V196" t="s">
        <v>30</v>
      </c>
      <c r="W196" s="7">
        <v>75932.89</v>
      </c>
      <c r="X196" s="2" t="s">
        <v>31</v>
      </c>
      <c r="Y196" s="200"/>
      <c r="Z196" s="201" t="str">
        <f>IF(Y196&lt;&gt;"",Y196,IF(Table1[[#This Row],[Befolyt]]="i",1,""))</f>
        <v/>
      </c>
      <c r="AA196" s="98">
        <f>Table1[[#This Row],[KülföldiÁr]]*Table1[[#This Row],[Darab]]</f>
        <v>0</v>
      </c>
    </row>
    <row r="197" spans="1:27" x14ac:dyDescent="0.3">
      <c r="A197" t="s">
        <v>2015</v>
      </c>
      <c r="B197" t="s">
        <v>1809</v>
      </c>
      <c r="C197" s="126">
        <v>46079</v>
      </c>
      <c r="D197" s="6">
        <v>2</v>
      </c>
      <c r="E197" s="126">
        <v>46077</v>
      </c>
      <c r="F197" s="6">
        <v>2</v>
      </c>
      <c r="G197" t="s">
        <v>352</v>
      </c>
      <c r="H197" t="s">
        <v>353</v>
      </c>
      <c r="I197" t="s">
        <v>28</v>
      </c>
      <c r="J197" t="s">
        <v>2016</v>
      </c>
      <c r="K197">
        <v>1</v>
      </c>
      <c r="L197" s="7">
        <v>56102.05</v>
      </c>
      <c r="M197" s="7">
        <v>56102.05</v>
      </c>
      <c r="N197">
        <v>0</v>
      </c>
      <c r="O197" t="s">
        <v>29</v>
      </c>
      <c r="P197">
        <v>0</v>
      </c>
      <c r="Q197" s="7">
        <v>220000</v>
      </c>
      <c r="R197" s="7">
        <v>240000</v>
      </c>
      <c r="S197" s="7">
        <v>240000</v>
      </c>
      <c r="T197" s="7">
        <v>9.75</v>
      </c>
      <c r="U197" s="7">
        <v>23400</v>
      </c>
      <c r="V197" t="s">
        <v>30</v>
      </c>
      <c r="W197" s="7">
        <v>183897.95</v>
      </c>
      <c r="X197" s="2" t="s">
        <v>31</v>
      </c>
      <c r="Y197" s="200"/>
      <c r="Z197" s="201" t="str">
        <f>IF(Y197&lt;&gt;"",Y197,IF(Table1[[#This Row],[Befolyt]]="i",1,""))</f>
        <v/>
      </c>
      <c r="AA197" s="98">
        <f>Table1[[#This Row],[KülföldiÁr]]*Table1[[#This Row],[Darab]]</f>
        <v>0</v>
      </c>
    </row>
    <row r="198" spans="1:27" x14ac:dyDescent="0.3">
      <c r="A198" t="s">
        <v>2017</v>
      </c>
      <c r="B198" t="s">
        <v>1809</v>
      </c>
      <c r="C198" s="126">
        <v>46079</v>
      </c>
      <c r="D198" s="6">
        <v>2</v>
      </c>
      <c r="E198" s="126">
        <v>46077</v>
      </c>
      <c r="F198" s="6">
        <v>2</v>
      </c>
      <c r="G198" t="s">
        <v>2018</v>
      </c>
      <c r="H198" t="s">
        <v>41</v>
      </c>
      <c r="I198" t="s">
        <v>28</v>
      </c>
      <c r="J198" t="s">
        <v>2019</v>
      </c>
      <c r="K198">
        <v>1</v>
      </c>
      <c r="L198" s="7">
        <v>30252.6</v>
      </c>
      <c r="M198" s="7">
        <v>30252.6</v>
      </c>
      <c r="N198">
        <v>0</v>
      </c>
      <c r="O198" t="s">
        <v>29</v>
      </c>
      <c r="P198">
        <v>0</v>
      </c>
      <c r="Q198" s="7">
        <v>97240</v>
      </c>
      <c r="R198" s="7">
        <v>99240</v>
      </c>
      <c r="S198" s="7">
        <v>99240</v>
      </c>
      <c r="T198" s="7">
        <v>10.6</v>
      </c>
      <c r="U198" s="7">
        <v>10519.44</v>
      </c>
      <c r="V198" t="s">
        <v>30</v>
      </c>
      <c r="W198" s="7">
        <v>68987.399999999994</v>
      </c>
      <c r="X198" s="2" t="s">
        <v>31</v>
      </c>
      <c r="Y198" s="200"/>
      <c r="Z198" s="201" t="str">
        <f>IF(Y198&lt;&gt;"",Y198,IF(Table1[[#This Row],[Befolyt]]="i",1,""))</f>
        <v/>
      </c>
      <c r="AA198" s="98">
        <f>Table1[[#This Row],[KülföldiÁr]]*Table1[[#This Row],[Darab]]</f>
        <v>0</v>
      </c>
    </row>
    <row r="199" spans="1:27" x14ac:dyDescent="0.3">
      <c r="A199" t="s">
        <v>2020</v>
      </c>
      <c r="B199" t="s">
        <v>1809</v>
      </c>
      <c r="C199" s="126">
        <v>46079</v>
      </c>
      <c r="D199" s="6">
        <v>2</v>
      </c>
      <c r="E199" s="126">
        <v>46056</v>
      </c>
      <c r="F199" s="6">
        <v>2</v>
      </c>
      <c r="G199" t="s">
        <v>1560</v>
      </c>
      <c r="H199" t="s">
        <v>41</v>
      </c>
      <c r="I199" t="s">
        <v>28</v>
      </c>
      <c r="J199" t="s">
        <v>2021</v>
      </c>
      <c r="K199">
        <v>4</v>
      </c>
      <c r="L199" s="7">
        <v>587.97</v>
      </c>
      <c r="M199" s="7">
        <v>2351.88</v>
      </c>
      <c r="N199">
        <v>0</v>
      </c>
      <c r="O199" t="s">
        <v>29</v>
      </c>
      <c r="P199">
        <v>0</v>
      </c>
      <c r="Q199" s="7">
        <v>1885</v>
      </c>
      <c r="R199" s="7">
        <v>2270</v>
      </c>
      <c r="S199" s="7">
        <v>9080</v>
      </c>
      <c r="T199" s="7">
        <v>10.94</v>
      </c>
      <c r="U199" s="7">
        <v>993.35199999999998</v>
      </c>
      <c r="V199" t="s">
        <v>30</v>
      </c>
      <c r="W199" s="7">
        <v>6728.12</v>
      </c>
      <c r="X199" s="2" t="s">
        <v>31</v>
      </c>
      <c r="Y199" s="200"/>
      <c r="Z199" s="201" t="str">
        <f>IF(Y199&lt;&gt;"",Y199,IF(Table1[[#This Row],[Befolyt]]="i",1,""))</f>
        <v/>
      </c>
      <c r="AA199" s="98">
        <f>Table1[[#This Row],[KülföldiÁr]]*Table1[[#This Row],[Darab]]</f>
        <v>0</v>
      </c>
    </row>
    <row r="200" spans="1:27" x14ac:dyDescent="0.3">
      <c r="A200" t="s">
        <v>2022</v>
      </c>
      <c r="B200" t="s">
        <v>1809</v>
      </c>
      <c r="C200" s="126">
        <v>46079</v>
      </c>
      <c r="D200" s="6">
        <v>2</v>
      </c>
      <c r="E200" s="126">
        <v>46056</v>
      </c>
      <c r="F200" s="6">
        <v>2</v>
      </c>
      <c r="G200" t="s">
        <v>2023</v>
      </c>
      <c r="H200" t="s">
        <v>33</v>
      </c>
      <c r="I200" t="s">
        <v>28</v>
      </c>
      <c r="J200" t="s">
        <v>2024</v>
      </c>
      <c r="K200">
        <v>1</v>
      </c>
      <c r="L200" s="7">
        <v>1136.1199999999999</v>
      </c>
      <c r="M200" s="7">
        <v>1136.1199999999999</v>
      </c>
      <c r="N200">
        <v>0</v>
      </c>
      <c r="O200" t="s">
        <v>29</v>
      </c>
      <c r="P200">
        <v>0</v>
      </c>
      <c r="Q200" s="7">
        <v>6000</v>
      </c>
      <c r="R200" s="7">
        <v>6950</v>
      </c>
      <c r="S200" s="7">
        <v>6950</v>
      </c>
      <c r="T200" s="7">
        <v>14.1</v>
      </c>
      <c r="U200" s="7">
        <v>979.95</v>
      </c>
      <c r="V200" t="s">
        <v>30</v>
      </c>
      <c r="W200" s="7">
        <v>5813.88</v>
      </c>
      <c r="X200" s="2" t="s">
        <v>31</v>
      </c>
      <c r="Y200" s="200"/>
      <c r="Z200" s="201" t="str">
        <f>IF(Y200&lt;&gt;"",Y200,IF(Table1[[#This Row],[Befolyt]]="i",1,""))</f>
        <v/>
      </c>
      <c r="AA200" s="98">
        <f>Table1[[#This Row],[KülföldiÁr]]*Table1[[#This Row],[Darab]]</f>
        <v>0</v>
      </c>
    </row>
    <row r="201" spans="1:27" x14ac:dyDescent="0.3">
      <c r="A201" t="s">
        <v>2022</v>
      </c>
      <c r="B201" t="s">
        <v>1809</v>
      </c>
      <c r="C201" s="126">
        <v>46079</v>
      </c>
      <c r="D201" s="6">
        <v>2</v>
      </c>
      <c r="E201" s="126">
        <v>46056</v>
      </c>
      <c r="F201" s="6">
        <v>2</v>
      </c>
      <c r="G201" t="s">
        <v>137</v>
      </c>
      <c r="H201" t="s">
        <v>33</v>
      </c>
      <c r="I201" t="s">
        <v>28</v>
      </c>
      <c r="J201" t="s">
        <v>2025</v>
      </c>
      <c r="K201">
        <v>1</v>
      </c>
      <c r="L201" s="7">
        <v>3317.49</v>
      </c>
      <c r="M201" s="7">
        <v>3317.49</v>
      </c>
      <c r="N201">
        <v>0</v>
      </c>
      <c r="O201" t="s">
        <v>29</v>
      </c>
      <c r="P201">
        <v>0</v>
      </c>
      <c r="Q201" s="7">
        <v>13700</v>
      </c>
      <c r="R201" s="7">
        <v>17700</v>
      </c>
      <c r="S201" s="7">
        <v>17700</v>
      </c>
      <c r="T201" s="7">
        <v>16.78</v>
      </c>
      <c r="U201" s="7">
        <v>2970.06</v>
      </c>
      <c r="V201" t="s">
        <v>30</v>
      </c>
      <c r="W201" s="7">
        <v>14382.51</v>
      </c>
      <c r="X201" s="2" t="s">
        <v>31</v>
      </c>
      <c r="Y201" s="200"/>
      <c r="Z201" s="201" t="str">
        <f>IF(Y201&lt;&gt;"",Y201,IF(Table1[[#This Row],[Befolyt]]="i",1,""))</f>
        <v/>
      </c>
      <c r="AA201" s="98">
        <f>Table1[[#This Row],[KülföldiÁr]]*Table1[[#This Row],[Darab]]</f>
        <v>0</v>
      </c>
    </row>
    <row r="202" spans="1:27" x14ac:dyDescent="0.3">
      <c r="A202" t="s">
        <v>2022</v>
      </c>
      <c r="B202" t="s">
        <v>1809</v>
      </c>
      <c r="C202" s="126">
        <v>46079</v>
      </c>
      <c r="D202" s="6">
        <v>2</v>
      </c>
      <c r="E202" s="126">
        <v>46056</v>
      </c>
      <c r="F202" s="6">
        <v>2</v>
      </c>
      <c r="G202" t="s">
        <v>1526</v>
      </c>
      <c r="H202" t="s">
        <v>33</v>
      </c>
      <c r="I202" t="s">
        <v>28</v>
      </c>
      <c r="J202" t="s">
        <v>2026</v>
      </c>
      <c r="K202">
        <v>1</v>
      </c>
      <c r="L202" s="7">
        <v>2515.46</v>
      </c>
      <c r="M202" s="7">
        <v>2515.46</v>
      </c>
      <c r="N202">
        <v>0</v>
      </c>
      <c r="O202" t="s">
        <v>29</v>
      </c>
      <c r="P202">
        <v>0</v>
      </c>
      <c r="Q202" s="7">
        <v>10700</v>
      </c>
      <c r="R202" s="7">
        <v>14700</v>
      </c>
      <c r="S202" s="7">
        <v>14700</v>
      </c>
      <c r="T202" s="7">
        <v>18.16</v>
      </c>
      <c r="U202" s="7">
        <v>2669.52</v>
      </c>
      <c r="V202" t="s">
        <v>30</v>
      </c>
      <c r="W202" s="7">
        <v>12184.54</v>
      </c>
      <c r="X202" s="2" t="s">
        <v>31</v>
      </c>
      <c r="Y202" s="200"/>
      <c r="Z202" s="201" t="str">
        <f>IF(Y202&lt;&gt;"",Y202,IF(Table1[[#This Row],[Befolyt]]="i",1,""))</f>
        <v/>
      </c>
      <c r="AA202" s="98">
        <f>Table1[[#This Row],[KülföldiÁr]]*Table1[[#This Row],[Darab]]</f>
        <v>0</v>
      </c>
    </row>
    <row r="203" spans="1:27" x14ac:dyDescent="0.3">
      <c r="A203" t="s">
        <v>2022</v>
      </c>
      <c r="B203" t="s">
        <v>1809</v>
      </c>
      <c r="C203" s="126">
        <v>46079</v>
      </c>
      <c r="D203" s="6">
        <v>2</v>
      </c>
      <c r="E203" s="126">
        <v>46056</v>
      </c>
      <c r="F203" s="6">
        <v>2</v>
      </c>
      <c r="G203" t="s">
        <v>1493</v>
      </c>
      <c r="H203" t="s">
        <v>33</v>
      </c>
      <c r="I203" t="s">
        <v>28</v>
      </c>
      <c r="J203" t="s">
        <v>1494</v>
      </c>
      <c r="K203">
        <v>1</v>
      </c>
      <c r="L203" s="7">
        <v>579.64</v>
      </c>
      <c r="M203" s="7">
        <v>579.64</v>
      </c>
      <c r="N203">
        <v>0</v>
      </c>
      <c r="O203" t="s">
        <v>29</v>
      </c>
      <c r="P203">
        <v>0</v>
      </c>
      <c r="Q203" s="7">
        <v>3200</v>
      </c>
      <c r="R203" s="7">
        <v>3650</v>
      </c>
      <c r="S203" s="7">
        <v>3650</v>
      </c>
      <c r="T203" s="7">
        <v>13.7</v>
      </c>
      <c r="U203" s="7">
        <v>500.05</v>
      </c>
      <c r="V203" t="s">
        <v>30</v>
      </c>
      <c r="W203" s="7">
        <v>3070.36</v>
      </c>
      <c r="X203" s="2" t="s">
        <v>31</v>
      </c>
      <c r="Y203" s="200"/>
      <c r="Z203" s="201" t="str">
        <f>IF(Y203&lt;&gt;"",Y203,IF(Table1[[#This Row],[Befolyt]]="i",1,""))</f>
        <v/>
      </c>
      <c r="AA203" s="98">
        <f>Table1[[#This Row],[KülföldiÁr]]*Table1[[#This Row],[Darab]]</f>
        <v>0</v>
      </c>
    </row>
    <row r="204" spans="1:27" x14ac:dyDescent="0.3">
      <c r="A204" t="s">
        <v>2022</v>
      </c>
      <c r="B204" t="s">
        <v>1809</v>
      </c>
      <c r="C204" s="126">
        <v>46079</v>
      </c>
      <c r="D204" s="6">
        <v>2</v>
      </c>
      <c r="E204" s="126">
        <v>46056</v>
      </c>
      <c r="F204" s="6">
        <v>2</v>
      </c>
      <c r="G204" t="s">
        <v>2027</v>
      </c>
      <c r="H204" t="s">
        <v>33</v>
      </c>
      <c r="I204" t="s">
        <v>28</v>
      </c>
      <c r="J204" t="s">
        <v>2028</v>
      </c>
      <c r="K204">
        <v>1</v>
      </c>
      <c r="L204" s="7">
        <v>3901.7</v>
      </c>
      <c r="M204" s="7">
        <v>3901.7</v>
      </c>
      <c r="N204">
        <v>0</v>
      </c>
      <c r="O204" t="s">
        <v>29</v>
      </c>
      <c r="P204">
        <v>0</v>
      </c>
      <c r="Q204" s="7">
        <v>18040</v>
      </c>
      <c r="R204" s="7">
        <v>20400</v>
      </c>
      <c r="S204" s="7">
        <v>20400</v>
      </c>
      <c r="T204" s="7">
        <v>13.47</v>
      </c>
      <c r="U204" s="7">
        <v>2747.88</v>
      </c>
      <c r="V204" t="s">
        <v>30</v>
      </c>
      <c r="W204" s="7">
        <v>16498.3</v>
      </c>
      <c r="X204" s="2" t="s">
        <v>31</v>
      </c>
      <c r="Y204" s="200"/>
      <c r="Z204" s="201" t="str">
        <f>IF(Y204&lt;&gt;"",Y204,IF(Table1[[#This Row],[Befolyt]]="i",1,""))</f>
        <v/>
      </c>
      <c r="AA204" s="98">
        <f>Table1[[#This Row],[KülföldiÁr]]*Table1[[#This Row],[Darab]]</f>
        <v>0</v>
      </c>
    </row>
    <row r="205" spans="1:27" x14ac:dyDescent="0.3">
      <c r="A205" t="s">
        <v>2022</v>
      </c>
      <c r="B205" t="s">
        <v>1809</v>
      </c>
      <c r="C205" s="126">
        <v>46079</v>
      </c>
      <c r="D205" s="6">
        <v>2</v>
      </c>
      <c r="E205" s="126">
        <v>46056</v>
      </c>
      <c r="F205" s="6">
        <v>2</v>
      </c>
      <c r="G205" t="s">
        <v>1068</v>
      </c>
      <c r="H205" t="s">
        <v>33</v>
      </c>
      <c r="I205" t="s">
        <v>28</v>
      </c>
      <c r="J205" t="s">
        <v>2029</v>
      </c>
      <c r="K205">
        <v>2</v>
      </c>
      <c r="L205" s="7">
        <v>2718.68</v>
      </c>
      <c r="M205" s="7">
        <v>5437.36</v>
      </c>
      <c r="N205">
        <v>0</v>
      </c>
      <c r="O205" t="s">
        <v>29</v>
      </c>
      <c r="P205">
        <v>0</v>
      </c>
      <c r="Q205" s="7">
        <v>11200</v>
      </c>
      <c r="R205" s="7">
        <v>13200</v>
      </c>
      <c r="S205" s="7">
        <v>26400</v>
      </c>
      <c r="T205" s="7">
        <v>14.55</v>
      </c>
      <c r="U205" s="7">
        <v>3841.2</v>
      </c>
      <c r="V205" t="s">
        <v>30</v>
      </c>
      <c r="W205" s="7">
        <v>20962.64</v>
      </c>
      <c r="X205" s="2" t="s">
        <v>31</v>
      </c>
      <c r="Y205" s="200"/>
      <c r="Z205" s="201" t="str">
        <f>IF(Y205&lt;&gt;"",Y205,IF(Table1[[#This Row],[Befolyt]]="i",1,""))</f>
        <v/>
      </c>
      <c r="AA205" s="98">
        <f>Table1[[#This Row],[KülföldiÁr]]*Table1[[#This Row],[Darab]]</f>
        <v>0</v>
      </c>
    </row>
    <row r="206" spans="1:27" x14ac:dyDescent="0.3">
      <c r="A206" t="s">
        <v>2022</v>
      </c>
      <c r="B206" t="s">
        <v>1809</v>
      </c>
      <c r="C206" s="126">
        <v>46079</v>
      </c>
      <c r="D206" s="6">
        <v>2</v>
      </c>
      <c r="E206" s="126">
        <v>46056</v>
      </c>
      <c r="F206" s="6">
        <v>2</v>
      </c>
      <c r="G206" t="s">
        <v>2030</v>
      </c>
      <c r="H206" t="s">
        <v>33</v>
      </c>
      <c r="I206" t="s">
        <v>28</v>
      </c>
      <c r="J206" t="s">
        <v>2031</v>
      </c>
      <c r="K206">
        <v>1</v>
      </c>
      <c r="L206" s="7">
        <v>2100.73</v>
      </c>
      <c r="M206" s="7">
        <v>2100.73</v>
      </c>
      <c r="N206">
        <v>0</v>
      </c>
      <c r="O206" t="s">
        <v>29</v>
      </c>
      <c r="P206">
        <v>0</v>
      </c>
      <c r="Q206" s="7">
        <v>8800</v>
      </c>
      <c r="R206" s="7">
        <v>10800</v>
      </c>
      <c r="S206" s="7">
        <v>10800</v>
      </c>
      <c r="T206" s="7">
        <v>15.56</v>
      </c>
      <c r="U206" s="7">
        <v>1680.48</v>
      </c>
      <c r="V206" t="s">
        <v>30</v>
      </c>
      <c r="W206" s="7">
        <v>8699.27</v>
      </c>
      <c r="X206" s="2" t="s">
        <v>31</v>
      </c>
      <c r="Y206" s="200"/>
      <c r="Z206" s="201" t="str">
        <f>IF(Y206&lt;&gt;"",Y206,IF(Table1[[#This Row],[Befolyt]]="i",1,""))</f>
        <v/>
      </c>
      <c r="AA206" s="98">
        <f>Table1[[#This Row],[KülföldiÁr]]*Table1[[#This Row],[Darab]]</f>
        <v>0</v>
      </c>
    </row>
    <row r="207" spans="1:27" x14ac:dyDescent="0.3">
      <c r="A207" t="s">
        <v>2022</v>
      </c>
      <c r="B207" t="s">
        <v>1809</v>
      </c>
      <c r="C207" s="126">
        <v>46079</v>
      </c>
      <c r="D207" s="6">
        <v>2</v>
      </c>
      <c r="E207" s="126">
        <v>46056</v>
      </c>
      <c r="F207" s="6">
        <v>2</v>
      </c>
      <c r="G207" t="s">
        <v>1036</v>
      </c>
      <c r="H207" t="s">
        <v>33</v>
      </c>
      <c r="I207" t="s">
        <v>28</v>
      </c>
      <c r="J207" t="s">
        <v>2032</v>
      </c>
      <c r="K207">
        <v>2</v>
      </c>
      <c r="L207" s="7">
        <v>1965.82</v>
      </c>
      <c r="M207" s="7">
        <v>3931.64</v>
      </c>
      <c r="N207">
        <v>0</v>
      </c>
      <c r="O207" t="s">
        <v>29</v>
      </c>
      <c r="P207">
        <v>0</v>
      </c>
      <c r="Q207" s="7">
        <v>9500</v>
      </c>
      <c r="R207" s="7">
        <v>10900</v>
      </c>
      <c r="S207" s="7">
        <v>21800</v>
      </c>
      <c r="T207" s="7">
        <v>13.85</v>
      </c>
      <c r="U207" s="7">
        <v>3019.3</v>
      </c>
      <c r="V207" t="s">
        <v>30</v>
      </c>
      <c r="W207" s="7">
        <v>17868.36</v>
      </c>
      <c r="X207" s="2" t="s">
        <v>31</v>
      </c>
      <c r="Y207" s="200"/>
      <c r="Z207" s="201" t="str">
        <f>IF(Y207&lt;&gt;"",Y207,IF(Table1[[#This Row],[Befolyt]]="i",1,""))</f>
        <v/>
      </c>
      <c r="AA207" s="98">
        <f>Table1[[#This Row],[KülföldiÁr]]*Table1[[#This Row],[Darab]]</f>
        <v>0</v>
      </c>
    </row>
    <row r="208" spans="1:27" x14ac:dyDescent="0.3">
      <c r="A208" t="s">
        <v>2022</v>
      </c>
      <c r="B208" t="s">
        <v>1809</v>
      </c>
      <c r="C208" s="126">
        <v>46079</v>
      </c>
      <c r="D208" s="6">
        <v>2</v>
      </c>
      <c r="E208" s="126">
        <v>46056</v>
      </c>
      <c r="F208" s="6">
        <v>2</v>
      </c>
      <c r="G208" t="s">
        <v>319</v>
      </c>
      <c r="H208" t="s">
        <v>33</v>
      </c>
      <c r="I208" t="s">
        <v>28</v>
      </c>
      <c r="J208" t="s">
        <v>2033</v>
      </c>
      <c r="K208">
        <v>4</v>
      </c>
      <c r="L208" s="7">
        <v>1531.14</v>
      </c>
      <c r="M208" s="7">
        <v>6124.56</v>
      </c>
      <c r="N208">
        <v>0</v>
      </c>
      <c r="O208" t="s">
        <v>29</v>
      </c>
      <c r="P208">
        <v>0</v>
      </c>
      <c r="Q208" s="7">
        <v>7500</v>
      </c>
      <c r="R208" s="7">
        <v>8500</v>
      </c>
      <c r="S208" s="7">
        <v>34000</v>
      </c>
      <c r="T208" s="7">
        <v>13.53</v>
      </c>
      <c r="U208" s="7">
        <v>4600.2</v>
      </c>
      <c r="V208" t="s">
        <v>30</v>
      </c>
      <c r="W208" s="7">
        <v>27875.439999999999</v>
      </c>
      <c r="X208" s="2" t="s">
        <v>31</v>
      </c>
      <c r="Y208" s="200"/>
      <c r="Z208" s="201" t="str">
        <f>IF(Y208&lt;&gt;"",Y208,IF(Table1[[#This Row],[Befolyt]]="i",1,""))</f>
        <v/>
      </c>
      <c r="AA208" s="98">
        <f>Table1[[#This Row],[KülföldiÁr]]*Table1[[#This Row],[Darab]]</f>
        <v>0</v>
      </c>
    </row>
    <row r="209" spans="1:27" x14ac:dyDescent="0.3">
      <c r="A209" t="s">
        <v>2022</v>
      </c>
      <c r="B209" t="s">
        <v>1809</v>
      </c>
      <c r="C209" s="126">
        <v>46079</v>
      </c>
      <c r="D209" s="6">
        <v>2</v>
      </c>
      <c r="E209" s="126">
        <v>46056</v>
      </c>
      <c r="F209" s="6">
        <v>2</v>
      </c>
      <c r="G209" t="s">
        <v>1111</v>
      </c>
      <c r="H209" t="s">
        <v>33</v>
      </c>
      <c r="I209" t="s">
        <v>28</v>
      </c>
      <c r="J209" t="s">
        <v>2034</v>
      </c>
      <c r="K209">
        <v>2</v>
      </c>
      <c r="L209" s="7">
        <v>1190.74</v>
      </c>
      <c r="M209" s="7">
        <v>2381.48</v>
      </c>
      <c r="N209">
        <v>0</v>
      </c>
      <c r="O209" t="s">
        <v>29</v>
      </c>
      <c r="P209">
        <v>0</v>
      </c>
      <c r="Q209" s="7">
        <v>5800</v>
      </c>
      <c r="R209" s="7">
        <v>6300</v>
      </c>
      <c r="S209" s="7">
        <v>12600</v>
      </c>
      <c r="T209" s="7">
        <v>12.38</v>
      </c>
      <c r="U209" s="7">
        <v>1559.88</v>
      </c>
      <c r="V209" t="s">
        <v>30</v>
      </c>
      <c r="W209" s="7">
        <v>10218.52</v>
      </c>
      <c r="X209" s="2" t="s">
        <v>31</v>
      </c>
      <c r="Y209" s="200"/>
      <c r="Z209" s="201" t="str">
        <f>IF(Y209&lt;&gt;"",Y209,IF(Table1[[#This Row],[Befolyt]]="i",1,""))</f>
        <v/>
      </c>
      <c r="AA209" s="98">
        <f>Table1[[#This Row],[KülföldiÁr]]*Table1[[#This Row],[Darab]]</f>
        <v>0</v>
      </c>
    </row>
    <row r="210" spans="1:27" x14ac:dyDescent="0.3">
      <c r="A210" t="s">
        <v>2022</v>
      </c>
      <c r="B210" t="s">
        <v>1809</v>
      </c>
      <c r="C210" s="126">
        <v>46079</v>
      </c>
      <c r="D210" s="6">
        <v>2</v>
      </c>
      <c r="E210" s="126">
        <v>46056</v>
      </c>
      <c r="F210" s="6">
        <v>2</v>
      </c>
      <c r="G210" t="s">
        <v>114</v>
      </c>
      <c r="H210" t="s">
        <v>33</v>
      </c>
      <c r="I210" t="s">
        <v>28</v>
      </c>
      <c r="J210" t="s">
        <v>2035</v>
      </c>
      <c r="K210">
        <v>2</v>
      </c>
      <c r="L210" s="7">
        <v>847.79</v>
      </c>
      <c r="M210" s="7">
        <v>1695.58</v>
      </c>
      <c r="N210">
        <v>0</v>
      </c>
      <c r="O210" t="s">
        <v>29</v>
      </c>
      <c r="P210">
        <v>0</v>
      </c>
      <c r="Q210" s="7">
        <v>4200</v>
      </c>
      <c r="R210" s="7">
        <v>4940</v>
      </c>
      <c r="S210" s="7">
        <v>9880</v>
      </c>
      <c r="T210" s="7">
        <v>14.49</v>
      </c>
      <c r="U210" s="7">
        <v>1431.6120000000001</v>
      </c>
      <c r="V210" t="s">
        <v>30</v>
      </c>
      <c r="W210" s="7">
        <v>8184.42</v>
      </c>
      <c r="X210" s="2" t="s">
        <v>31</v>
      </c>
      <c r="Y210" s="200"/>
      <c r="Z210" s="201" t="str">
        <f>IF(Y210&lt;&gt;"",Y210,IF(Table1[[#This Row],[Befolyt]]="i",1,""))</f>
        <v/>
      </c>
      <c r="AA210" s="98">
        <f>Table1[[#This Row],[KülföldiÁr]]*Table1[[#This Row],[Darab]]</f>
        <v>0</v>
      </c>
    </row>
    <row r="211" spans="1:27" x14ac:dyDescent="0.3">
      <c r="A211" t="s">
        <v>2022</v>
      </c>
      <c r="B211" t="s">
        <v>1809</v>
      </c>
      <c r="C211" s="126">
        <v>46079</v>
      </c>
      <c r="D211" s="6">
        <v>2</v>
      </c>
      <c r="E211" s="126">
        <v>46056</v>
      </c>
      <c r="F211" s="6">
        <v>2</v>
      </c>
      <c r="G211" t="s">
        <v>2036</v>
      </c>
      <c r="H211" t="s">
        <v>33</v>
      </c>
      <c r="I211" t="s">
        <v>28</v>
      </c>
      <c r="J211" t="s">
        <v>2037</v>
      </c>
      <c r="K211">
        <v>1</v>
      </c>
      <c r="L211" s="7">
        <v>1836.55</v>
      </c>
      <c r="M211" s="7">
        <v>1836.55</v>
      </c>
      <c r="N211">
        <v>0</v>
      </c>
      <c r="O211" t="s">
        <v>29</v>
      </c>
      <c r="P211">
        <v>0</v>
      </c>
      <c r="Q211" s="7">
        <v>13000</v>
      </c>
      <c r="R211" s="7">
        <v>19500</v>
      </c>
      <c r="S211" s="7">
        <v>19500</v>
      </c>
      <c r="T211" s="7">
        <v>20</v>
      </c>
      <c r="U211" s="7">
        <v>3900</v>
      </c>
      <c r="V211" t="s">
        <v>30</v>
      </c>
      <c r="W211" s="7">
        <v>17663.45</v>
      </c>
      <c r="X211" s="2" t="s">
        <v>31</v>
      </c>
      <c r="Y211" s="200"/>
      <c r="Z211" s="201" t="str">
        <f>IF(Y211&lt;&gt;"",Y211,IF(Table1[[#This Row],[Befolyt]]="i",1,""))</f>
        <v/>
      </c>
      <c r="AA211" s="98">
        <f>Table1[[#This Row],[KülföldiÁr]]*Table1[[#This Row],[Darab]]</f>
        <v>0</v>
      </c>
    </row>
    <row r="212" spans="1:27" x14ac:dyDescent="0.3">
      <c r="A212" t="s">
        <v>2022</v>
      </c>
      <c r="B212" t="s">
        <v>1809</v>
      </c>
      <c r="C212" s="126">
        <v>46079</v>
      </c>
      <c r="D212" s="6">
        <v>2</v>
      </c>
      <c r="E212" s="126">
        <v>46056</v>
      </c>
      <c r="F212" s="6">
        <v>2</v>
      </c>
      <c r="G212" t="s">
        <v>1356</v>
      </c>
      <c r="H212" t="s">
        <v>33</v>
      </c>
      <c r="I212" t="s">
        <v>28</v>
      </c>
      <c r="J212" t="s">
        <v>2038</v>
      </c>
      <c r="K212">
        <v>2</v>
      </c>
      <c r="L212" s="7">
        <v>588.55999999999995</v>
      </c>
      <c r="M212" s="7">
        <v>1177.1199999999999</v>
      </c>
      <c r="N212">
        <v>0</v>
      </c>
      <c r="O212" t="s">
        <v>29</v>
      </c>
      <c r="P212">
        <v>0</v>
      </c>
      <c r="Q212" s="7">
        <v>2700</v>
      </c>
      <c r="R212" s="7">
        <v>3500</v>
      </c>
      <c r="S212" s="7">
        <v>7000</v>
      </c>
      <c r="T212" s="7">
        <v>16.86</v>
      </c>
      <c r="U212" s="7">
        <v>1180.2</v>
      </c>
      <c r="V212" t="s">
        <v>30</v>
      </c>
      <c r="W212" s="7">
        <v>5822.88</v>
      </c>
      <c r="X212" s="2" t="s">
        <v>31</v>
      </c>
      <c r="Y212" s="200"/>
      <c r="Z212" s="201" t="str">
        <f>IF(Y212&lt;&gt;"",Y212,IF(Table1[[#This Row],[Befolyt]]="i",1,""))</f>
        <v/>
      </c>
      <c r="AA212" s="98">
        <f>Table1[[#This Row],[KülföldiÁr]]*Table1[[#This Row],[Darab]]</f>
        <v>0</v>
      </c>
    </row>
    <row r="213" spans="1:27" x14ac:dyDescent="0.3">
      <c r="A213" t="s">
        <v>2022</v>
      </c>
      <c r="B213" t="s">
        <v>1809</v>
      </c>
      <c r="C213" s="126">
        <v>46079</v>
      </c>
      <c r="D213" s="6">
        <v>2</v>
      </c>
      <c r="E213" s="126">
        <v>46056</v>
      </c>
      <c r="F213" s="6">
        <v>2</v>
      </c>
      <c r="G213" t="s">
        <v>99</v>
      </c>
      <c r="H213" t="s">
        <v>33</v>
      </c>
      <c r="I213" t="s">
        <v>28</v>
      </c>
      <c r="J213" t="s">
        <v>2039</v>
      </c>
      <c r="K213">
        <v>2</v>
      </c>
      <c r="L213" s="7">
        <v>383.14</v>
      </c>
      <c r="M213" s="7">
        <v>766.28</v>
      </c>
      <c r="N213">
        <v>0</v>
      </c>
      <c r="O213" t="s">
        <v>29</v>
      </c>
      <c r="P213">
        <v>0</v>
      </c>
      <c r="Q213" s="7">
        <v>2200</v>
      </c>
      <c r="R213" s="7">
        <v>3000</v>
      </c>
      <c r="S213" s="7">
        <v>6000</v>
      </c>
      <c r="T213" s="7">
        <v>18</v>
      </c>
      <c r="U213" s="7">
        <v>1080</v>
      </c>
      <c r="V213" t="s">
        <v>30</v>
      </c>
      <c r="W213" s="7">
        <v>5233.72</v>
      </c>
      <c r="X213" s="2" t="s">
        <v>31</v>
      </c>
      <c r="Y213" s="200"/>
      <c r="Z213" s="201" t="str">
        <f>IF(Y213&lt;&gt;"",Y213,IF(Table1[[#This Row],[Befolyt]]="i",1,""))</f>
        <v/>
      </c>
      <c r="AA213" s="98">
        <f>Table1[[#This Row],[KülföldiÁr]]*Table1[[#This Row],[Darab]]</f>
        <v>0</v>
      </c>
    </row>
    <row r="214" spans="1:27" x14ac:dyDescent="0.3">
      <c r="A214" t="s">
        <v>2040</v>
      </c>
      <c r="B214" t="s">
        <v>2041</v>
      </c>
      <c r="C214" s="126">
        <v>46079</v>
      </c>
      <c r="D214" s="6">
        <v>2</v>
      </c>
      <c r="E214" s="126">
        <v>46078</v>
      </c>
      <c r="F214" s="6">
        <v>2</v>
      </c>
      <c r="G214" t="s">
        <v>2042</v>
      </c>
      <c r="H214" t="s">
        <v>334</v>
      </c>
      <c r="I214" t="s">
        <v>67</v>
      </c>
      <c r="J214" t="s">
        <v>2043</v>
      </c>
      <c r="K214">
        <v>1</v>
      </c>
      <c r="L214" s="7">
        <v>247000</v>
      </c>
      <c r="M214" s="7">
        <v>247000</v>
      </c>
      <c r="N214">
        <v>901.13</v>
      </c>
      <c r="O214" t="s">
        <v>36</v>
      </c>
      <c r="P214">
        <v>376.58</v>
      </c>
      <c r="Q214" s="7">
        <v>353020</v>
      </c>
      <c r="R214" s="7">
        <v>339347.53</v>
      </c>
      <c r="S214" s="7">
        <v>339347.53</v>
      </c>
      <c r="T214" s="7">
        <v>3.4</v>
      </c>
      <c r="U214" s="7">
        <v>11537.81602</v>
      </c>
      <c r="V214" t="s">
        <v>81</v>
      </c>
      <c r="W214" s="7">
        <v>92347.530000000028</v>
      </c>
      <c r="X214" s="2" t="s">
        <v>31</v>
      </c>
      <c r="Y214" s="200"/>
      <c r="Z214" s="201" t="str">
        <f>IF(Y214&lt;&gt;"",Y214,IF(Table1[[#This Row],[Befolyt]]="i",1,""))</f>
        <v/>
      </c>
      <c r="AA214" s="98">
        <f>Table1[[#This Row],[KülföldiÁr]]*Table1[[#This Row],[Darab]]</f>
        <v>901.13</v>
      </c>
    </row>
    <row r="215" spans="1:27" x14ac:dyDescent="0.3">
      <c r="A215" t="s">
        <v>2040</v>
      </c>
      <c r="B215" t="s">
        <v>2041</v>
      </c>
      <c r="C215" s="126">
        <v>46079</v>
      </c>
      <c r="D215" s="6">
        <v>2</v>
      </c>
      <c r="E215" s="126">
        <v>46078</v>
      </c>
      <c r="F215" s="6">
        <v>2</v>
      </c>
      <c r="G215" t="s">
        <v>2044</v>
      </c>
      <c r="H215" t="s">
        <v>334</v>
      </c>
      <c r="I215" t="s">
        <v>32</v>
      </c>
      <c r="J215" t="s">
        <v>2045</v>
      </c>
      <c r="K215">
        <v>1</v>
      </c>
      <c r="L215" s="7">
        <v>901875.5</v>
      </c>
      <c r="M215" s="7">
        <v>901875.5</v>
      </c>
      <c r="N215">
        <v>2506.48</v>
      </c>
      <c r="O215" t="s">
        <v>36</v>
      </c>
      <c r="P215">
        <v>376.58</v>
      </c>
      <c r="Q215" s="7">
        <v>981920</v>
      </c>
      <c r="R215" s="7">
        <v>943890.19</v>
      </c>
      <c r="S215" s="7">
        <v>943890.19</v>
      </c>
      <c r="T215" s="7">
        <v>0</v>
      </c>
      <c r="U215" s="7">
        <v>0</v>
      </c>
      <c r="V215" t="s">
        <v>81</v>
      </c>
      <c r="W215" s="7">
        <v>42014.689999999944</v>
      </c>
      <c r="X215" s="2" t="s">
        <v>31</v>
      </c>
      <c r="Y215" s="200"/>
      <c r="Z215" s="201" t="str">
        <f>IF(Y215&lt;&gt;"",Y215,IF(Table1[[#This Row],[Befolyt]]="i",1,""))</f>
        <v/>
      </c>
      <c r="AA215" s="98">
        <f>Table1[[#This Row],[KülföldiÁr]]*Table1[[#This Row],[Darab]]</f>
        <v>2506.48</v>
      </c>
    </row>
    <row r="216" spans="1:27" x14ac:dyDescent="0.3">
      <c r="A216" t="s">
        <v>2040</v>
      </c>
      <c r="B216" t="s">
        <v>2041</v>
      </c>
      <c r="C216" s="126">
        <v>46079</v>
      </c>
      <c r="D216" s="6">
        <v>2</v>
      </c>
      <c r="E216" s="126">
        <v>46078</v>
      </c>
      <c r="F216" s="6">
        <v>2</v>
      </c>
      <c r="G216" t="s">
        <v>2046</v>
      </c>
      <c r="H216" t="s">
        <v>327</v>
      </c>
      <c r="I216" t="s">
        <v>67</v>
      </c>
      <c r="J216" t="s">
        <v>2047</v>
      </c>
      <c r="K216">
        <v>1</v>
      </c>
      <c r="L216" s="7">
        <v>2419004</v>
      </c>
      <c r="M216" s="7">
        <v>2419004</v>
      </c>
      <c r="N216">
        <v>9259.6200000000008</v>
      </c>
      <c r="O216" t="s">
        <v>36</v>
      </c>
      <c r="P216">
        <v>376.58</v>
      </c>
      <c r="Q216" s="7">
        <v>3818400</v>
      </c>
      <c r="R216" s="7">
        <v>3486987.75</v>
      </c>
      <c r="S216" s="7">
        <v>3486987.75</v>
      </c>
      <c r="T216" s="7">
        <v>3.4</v>
      </c>
      <c r="U216" s="7">
        <v>118557.58349999999</v>
      </c>
      <c r="V216" t="s">
        <v>81</v>
      </c>
      <c r="W216" s="7">
        <v>1067983.75</v>
      </c>
      <c r="X216" s="2" t="s">
        <v>31</v>
      </c>
      <c r="Y216" s="200"/>
      <c r="Z216" s="201" t="str">
        <f>IF(Y216&lt;&gt;"",Y216,IF(Table1[[#This Row],[Befolyt]]="i",1,""))</f>
        <v/>
      </c>
      <c r="AA216" s="98">
        <f>Table1[[#This Row],[KülföldiÁr]]*Table1[[#This Row],[Darab]]</f>
        <v>9259.6200000000008</v>
      </c>
    </row>
    <row r="217" spans="1:27" x14ac:dyDescent="0.3">
      <c r="A217" t="s">
        <v>2040</v>
      </c>
      <c r="B217" t="s">
        <v>2041</v>
      </c>
      <c r="C217" s="126">
        <v>46079</v>
      </c>
      <c r="D217" s="6">
        <v>2</v>
      </c>
      <c r="E217" s="126">
        <v>46078</v>
      </c>
      <c r="F217" s="6">
        <v>2</v>
      </c>
      <c r="G217" t="s">
        <v>100</v>
      </c>
      <c r="H217" t="s">
        <v>101</v>
      </c>
      <c r="I217" t="s">
        <v>101</v>
      </c>
      <c r="J217" t="s">
        <v>2048</v>
      </c>
      <c r="K217">
        <v>1</v>
      </c>
      <c r="L217" s="7">
        <v>0</v>
      </c>
      <c r="M217" s="7">
        <v>0</v>
      </c>
      <c r="N217">
        <v>-23759.18</v>
      </c>
      <c r="O217" t="s">
        <v>36</v>
      </c>
      <c r="P217">
        <v>376.58</v>
      </c>
      <c r="Q217" s="7">
        <v>0</v>
      </c>
      <c r="R217" s="7">
        <v>-8947232</v>
      </c>
      <c r="S217" s="7">
        <v>-8947232</v>
      </c>
      <c r="T217" s="7">
        <v>0</v>
      </c>
      <c r="U217" s="7">
        <v>0</v>
      </c>
      <c r="V217" t="s">
        <v>81</v>
      </c>
      <c r="W217" s="7">
        <v>-8947232</v>
      </c>
      <c r="X217" s="2" t="s">
        <v>31</v>
      </c>
      <c r="Y217" s="200"/>
      <c r="Z217" s="201" t="str">
        <f>IF(Y217&lt;&gt;"",Y217,IF(Table1[[#This Row],[Befolyt]]="i",1,""))</f>
        <v/>
      </c>
      <c r="AA217" s="98">
        <f>Table1[[#This Row],[KülföldiÁr]]*Table1[[#This Row],[Darab]]</f>
        <v>-23759.18</v>
      </c>
    </row>
    <row r="218" spans="1:27" x14ac:dyDescent="0.3">
      <c r="A218" t="s">
        <v>2040</v>
      </c>
      <c r="B218" t="s">
        <v>2041</v>
      </c>
      <c r="C218" s="126">
        <v>46079</v>
      </c>
      <c r="D218" s="6">
        <v>2</v>
      </c>
      <c r="E218" s="126">
        <v>46078</v>
      </c>
      <c r="F218" s="6">
        <v>2</v>
      </c>
      <c r="G218" t="s">
        <v>2049</v>
      </c>
      <c r="H218" t="s">
        <v>320</v>
      </c>
      <c r="I218" t="s">
        <v>67</v>
      </c>
      <c r="J218" t="s">
        <v>2050</v>
      </c>
      <c r="K218">
        <v>1</v>
      </c>
      <c r="L218" s="7">
        <v>9853000</v>
      </c>
      <c r="M218" s="7">
        <v>9853000</v>
      </c>
      <c r="N218">
        <v>34851.129999999997</v>
      </c>
      <c r="O218" t="s">
        <v>36</v>
      </c>
      <c r="P218">
        <v>376.58</v>
      </c>
      <c r="Q218" s="7">
        <v>13653020</v>
      </c>
      <c r="R218" s="7">
        <v>13124238</v>
      </c>
      <c r="S218" s="7">
        <v>13124238</v>
      </c>
      <c r="T218" s="7">
        <v>3.4</v>
      </c>
      <c r="U218" s="7">
        <v>446224.09199999995</v>
      </c>
      <c r="V218" t="s">
        <v>81</v>
      </c>
      <c r="W218" s="7">
        <v>3271238</v>
      </c>
      <c r="X218" s="2" t="s">
        <v>31</v>
      </c>
      <c r="Y218" s="200"/>
      <c r="Z218" s="201" t="str">
        <f>IF(Y218&lt;&gt;"",Y218,IF(Table1[[#This Row],[Befolyt]]="i",1,""))</f>
        <v/>
      </c>
      <c r="AA218" s="98">
        <f>Table1[[#This Row],[KülföldiÁr]]*Table1[[#This Row],[Darab]]</f>
        <v>34851.129999999997</v>
      </c>
    </row>
    <row r="219" spans="1:27" x14ac:dyDescent="0.3">
      <c r="A219" t="s">
        <v>2051</v>
      </c>
      <c r="B219" t="s">
        <v>1809</v>
      </c>
      <c r="C219" s="126">
        <v>46079</v>
      </c>
      <c r="D219" s="6">
        <v>2</v>
      </c>
      <c r="E219" s="126">
        <v>46077</v>
      </c>
      <c r="F219" s="6">
        <v>2</v>
      </c>
      <c r="G219" t="s">
        <v>2052</v>
      </c>
      <c r="H219" t="s">
        <v>41</v>
      </c>
      <c r="I219" t="s">
        <v>28</v>
      </c>
      <c r="J219" t="s">
        <v>2053</v>
      </c>
      <c r="K219">
        <v>4</v>
      </c>
      <c r="L219" s="7">
        <v>12802</v>
      </c>
      <c r="M219" s="7">
        <v>51208</v>
      </c>
      <c r="N219">
        <v>0</v>
      </c>
      <c r="O219" t="s">
        <v>29</v>
      </c>
      <c r="P219">
        <v>0</v>
      </c>
      <c r="Q219" s="7">
        <v>32550</v>
      </c>
      <c r="R219" s="7">
        <v>29295</v>
      </c>
      <c r="S219" s="7">
        <v>117180</v>
      </c>
      <c r="T219" s="7">
        <v>2.5</v>
      </c>
      <c r="U219" s="7">
        <v>2929.5</v>
      </c>
      <c r="V219" t="s">
        <v>30</v>
      </c>
      <c r="W219" s="7">
        <v>65972</v>
      </c>
      <c r="X219" s="2" t="s">
        <v>31</v>
      </c>
      <c r="Y219" s="200"/>
      <c r="Z219" s="201" t="str">
        <f>IF(Y219&lt;&gt;"",Y219,IF(Table1[[#This Row],[Befolyt]]="i",1,""))</f>
        <v/>
      </c>
      <c r="AA219" s="98">
        <f>Table1[[#This Row],[KülföldiÁr]]*Table1[[#This Row],[Darab]]</f>
        <v>0</v>
      </c>
    </row>
    <row r="220" spans="1:27" x14ac:dyDescent="0.3">
      <c r="A220" t="s">
        <v>2051</v>
      </c>
      <c r="B220" t="s">
        <v>1809</v>
      </c>
      <c r="C220" s="126">
        <v>46079</v>
      </c>
      <c r="D220" s="6">
        <v>2</v>
      </c>
      <c r="E220" s="126">
        <v>46077</v>
      </c>
      <c r="F220" s="6">
        <v>2</v>
      </c>
      <c r="G220" t="s">
        <v>123</v>
      </c>
      <c r="H220" t="s">
        <v>71</v>
      </c>
      <c r="I220" t="s">
        <v>28</v>
      </c>
      <c r="J220" t="s">
        <v>124</v>
      </c>
      <c r="K220">
        <v>4</v>
      </c>
      <c r="L220" s="7">
        <v>555.79</v>
      </c>
      <c r="M220" s="7">
        <v>2223.16</v>
      </c>
      <c r="N220">
        <v>0</v>
      </c>
      <c r="O220" t="s">
        <v>29</v>
      </c>
      <c r="P220">
        <v>0</v>
      </c>
      <c r="Q220" s="7">
        <v>1010</v>
      </c>
      <c r="R220" s="7">
        <v>1560</v>
      </c>
      <c r="S220" s="7">
        <v>6240</v>
      </c>
      <c r="T220" s="7">
        <v>17.34</v>
      </c>
      <c r="U220" s="7">
        <v>1082.0160000000001</v>
      </c>
      <c r="V220" t="s">
        <v>30</v>
      </c>
      <c r="W220" s="7">
        <v>4016.84</v>
      </c>
      <c r="X220" s="2" t="s">
        <v>31</v>
      </c>
      <c r="Y220" s="200"/>
      <c r="Z220" s="201" t="str">
        <f>IF(Y220&lt;&gt;"",Y220,IF(Table1[[#This Row],[Befolyt]]="i",1,""))</f>
        <v/>
      </c>
      <c r="AA220" s="98">
        <f>Table1[[#This Row],[KülföldiÁr]]*Table1[[#This Row],[Darab]]</f>
        <v>0</v>
      </c>
    </row>
    <row r="221" spans="1:27" x14ac:dyDescent="0.3">
      <c r="A221" t="s">
        <v>2051</v>
      </c>
      <c r="B221" t="s">
        <v>1809</v>
      </c>
      <c r="C221" s="126">
        <v>46079</v>
      </c>
      <c r="D221" s="6">
        <v>2</v>
      </c>
      <c r="E221" s="126">
        <v>46077</v>
      </c>
      <c r="F221" s="6">
        <v>2</v>
      </c>
      <c r="G221" t="s">
        <v>2054</v>
      </c>
      <c r="H221" t="s">
        <v>71</v>
      </c>
      <c r="I221" t="s">
        <v>28</v>
      </c>
      <c r="J221" t="s">
        <v>2055</v>
      </c>
      <c r="K221">
        <v>4</v>
      </c>
      <c r="L221" s="7">
        <v>467.59</v>
      </c>
      <c r="M221" s="7">
        <v>1870.36</v>
      </c>
      <c r="N221">
        <v>0</v>
      </c>
      <c r="O221" t="s">
        <v>29</v>
      </c>
      <c r="P221">
        <v>0</v>
      </c>
      <c r="Q221" s="7">
        <v>875</v>
      </c>
      <c r="R221" s="7">
        <v>1075</v>
      </c>
      <c r="S221" s="7">
        <v>4300</v>
      </c>
      <c r="T221" s="7">
        <v>11.51</v>
      </c>
      <c r="U221" s="7">
        <v>494.93</v>
      </c>
      <c r="V221" t="s">
        <v>30</v>
      </c>
      <c r="W221" s="7">
        <v>2429.6400000000003</v>
      </c>
      <c r="X221" s="2" t="s">
        <v>31</v>
      </c>
      <c r="Y221" s="200"/>
      <c r="Z221" s="201" t="str">
        <f>IF(Y221&lt;&gt;"",Y221,IF(Table1[[#This Row],[Befolyt]]="i",1,""))</f>
        <v/>
      </c>
      <c r="AA221" s="98">
        <f>Table1[[#This Row],[KülföldiÁr]]*Table1[[#This Row],[Darab]]</f>
        <v>0</v>
      </c>
    </row>
    <row r="222" spans="1:27" x14ac:dyDescent="0.3">
      <c r="A222" t="s">
        <v>2051</v>
      </c>
      <c r="B222" t="s">
        <v>1809</v>
      </c>
      <c r="C222" s="126">
        <v>46079</v>
      </c>
      <c r="D222" s="6">
        <v>2</v>
      </c>
      <c r="E222" s="126">
        <v>46077</v>
      </c>
      <c r="F222" s="6">
        <v>2</v>
      </c>
      <c r="G222" t="s">
        <v>2056</v>
      </c>
      <c r="H222" t="s">
        <v>71</v>
      </c>
      <c r="I222" t="s">
        <v>28</v>
      </c>
      <c r="J222" t="s">
        <v>2057</v>
      </c>
      <c r="K222">
        <v>4</v>
      </c>
      <c r="L222" s="7">
        <v>264.68</v>
      </c>
      <c r="M222" s="7">
        <v>1058.72</v>
      </c>
      <c r="N222">
        <v>0</v>
      </c>
      <c r="O222" t="s">
        <v>29</v>
      </c>
      <c r="P222">
        <v>0</v>
      </c>
      <c r="Q222" s="7">
        <v>480</v>
      </c>
      <c r="R222" s="7">
        <v>580</v>
      </c>
      <c r="S222" s="7">
        <v>2320</v>
      </c>
      <c r="T222" s="7">
        <v>11.03</v>
      </c>
      <c r="U222" s="7">
        <v>255.89599999999999</v>
      </c>
      <c r="V222" t="s">
        <v>30</v>
      </c>
      <c r="W222" s="7">
        <v>1261.28</v>
      </c>
      <c r="X222" s="2" t="s">
        <v>31</v>
      </c>
      <c r="Y222" s="200"/>
      <c r="Z222" s="201" t="str">
        <f>IF(Y222&lt;&gt;"",Y222,IF(Table1[[#This Row],[Befolyt]]="i",1,""))</f>
        <v/>
      </c>
      <c r="AA222" s="98">
        <f>Table1[[#This Row],[KülföldiÁr]]*Table1[[#This Row],[Darab]]</f>
        <v>0</v>
      </c>
    </row>
    <row r="223" spans="1:27" x14ac:dyDescent="0.3">
      <c r="A223" t="s">
        <v>2051</v>
      </c>
      <c r="B223" t="s">
        <v>1809</v>
      </c>
      <c r="C223" s="126">
        <v>46079</v>
      </c>
      <c r="D223" s="6">
        <v>2</v>
      </c>
      <c r="E223" s="126">
        <v>46077</v>
      </c>
      <c r="F223" s="6">
        <v>2</v>
      </c>
      <c r="G223" t="s">
        <v>1690</v>
      </c>
      <c r="H223" t="s">
        <v>353</v>
      </c>
      <c r="I223" t="s">
        <v>28</v>
      </c>
      <c r="J223" t="s">
        <v>2058</v>
      </c>
      <c r="K223">
        <v>1</v>
      </c>
      <c r="L223" s="7">
        <v>75340.479999999996</v>
      </c>
      <c r="M223" s="7">
        <v>75340.479999999996</v>
      </c>
      <c r="N223">
        <v>0</v>
      </c>
      <c r="O223" t="s">
        <v>29</v>
      </c>
      <c r="P223">
        <v>0</v>
      </c>
      <c r="Q223" s="7">
        <v>310000</v>
      </c>
      <c r="R223" s="7">
        <v>335000</v>
      </c>
      <c r="S223" s="7">
        <v>335000</v>
      </c>
      <c r="T223" s="7">
        <v>9.4600000000000009</v>
      </c>
      <c r="U223" s="7">
        <v>31691.000000000004</v>
      </c>
      <c r="V223" t="s">
        <v>30</v>
      </c>
      <c r="W223" s="7">
        <v>259659.52000000002</v>
      </c>
      <c r="X223" s="2" t="s">
        <v>31</v>
      </c>
      <c r="Y223" s="200"/>
      <c r="Z223" s="201" t="str">
        <f>IF(Y223&lt;&gt;"",Y223,IF(Table1[[#This Row],[Befolyt]]="i",1,""))</f>
        <v/>
      </c>
      <c r="AA223" s="98">
        <f>Table1[[#This Row],[KülföldiÁr]]*Table1[[#This Row],[Darab]]</f>
        <v>0</v>
      </c>
    </row>
    <row r="224" spans="1:27" x14ac:dyDescent="0.3">
      <c r="A224" t="s">
        <v>2051</v>
      </c>
      <c r="B224" t="s">
        <v>1809</v>
      </c>
      <c r="C224" s="126">
        <v>46079</v>
      </c>
      <c r="D224" s="6">
        <v>2</v>
      </c>
      <c r="E224" s="126">
        <v>46077</v>
      </c>
      <c r="F224" s="6">
        <v>2</v>
      </c>
      <c r="G224" t="s">
        <v>2059</v>
      </c>
      <c r="H224" t="s">
        <v>33</v>
      </c>
      <c r="I224" t="s">
        <v>28</v>
      </c>
      <c r="J224" t="s">
        <v>2060</v>
      </c>
      <c r="K224">
        <v>1</v>
      </c>
      <c r="L224" s="7">
        <v>7501.83</v>
      </c>
      <c r="M224" s="7">
        <v>7501.83</v>
      </c>
      <c r="N224">
        <v>0</v>
      </c>
      <c r="O224" t="s">
        <v>29</v>
      </c>
      <c r="P224">
        <v>0</v>
      </c>
      <c r="Q224" s="7">
        <v>29500</v>
      </c>
      <c r="R224" s="7">
        <v>39500</v>
      </c>
      <c r="S224" s="7">
        <v>39500</v>
      </c>
      <c r="T224" s="7">
        <v>17.59</v>
      </c>
      <c r="U224" s="7">
        <v>6948.05</v>
      </c>
      <c r="V224" t="s">
        <v>30</v>
      </c>
      <c r="W224" s="7">
        <v>31998.17</v>
      </c>
      <c r="X224" s="2" t="s">
        <v>31</v>
      </c>
      <c r="Y224" s="200"/>
      <c r="Z224" s="201" t="str">
        <f>IF(Y224&lt;&gt;"",Y224,IF(Table1[[#This Row],[Befolyt]]="i",1,""))</f>
        <v/>
      </c>
      <c r="AA224" s="98">
        <f>Table1[[#This Row],[KülföldiÁr]]*Table1[[#This Row],[Darab]]</f>
        <v>0</v>
      </c>
    </row>
    <row r="225" spans="1:27" x14ac:dyDescent="0.3">
      <c r="A225" t="s">
        <v>2051</v>
      </c>
      <c r="B225" t="s">
        <v>1809</v>
      </c>
      <c r="C225" s="126">
        <v>46079</v>
      </c>
      <c r="D225" s="6">
        <v>2</v>
      </c>
      <c r="E225" s="126">
        <v>46077</v>
      </c>
      <c r="F225" s="6">
        <v>2</v>
      </c>
      <c r="G225" t="s">
        <v>1484</v>
      </c>
      <c r="H225" t="s">
        <v>33</v>
      </c>
      <c r="I225" t="s">
        <v>28</v>
      </c>
      <c r="J225" t="s">
        <v>1485</v>
      </c>
      <c r="K225">
        <v>2</v>
      </c>
      <c r="L225" s="7">
        <v>4077.5</v>
      </c>
      <c r="M225" s="7">
        <v>8155</v>
      </c>
      <c r="N225">
        <v>0</v>
      </c>
      <c r="O225" t="s">
        <v>29</v>
      </c>
      <c r="P225">
        <v>0</v>
      </c>
      <c r="Q225" s="7">
        <v>16700</v>
      </c>
      <c r="R225" s="7">
        <v>21700</v>
      </c>
      <c r="S225" s="7">
        <v>43400</v>
      </c>
      <c r="T225" s="7">
        <v>16.91</v>
      </c>
      <c r="U225" s="7">
        <v>7338.94</v>
      </c>
      <c r="V225" t="s">
        <v>30</v>
      </c>
      <c r="W225" s="7">
        <v>35245</v>
      </c>
      <c r="X225" s="2" t="s">
        <v>31</v>
      </c>
      <c r="Y225" s="200"/>
      <c r="Z225" s="201" t="str">
        <f>IF(Y225&lt;&gt;"",Y225,IF(Table1[[#This Row],[Befolyt]]="i",1,""))</f>
        <v/>
      </c>
      <c r="AA225" s="98">
        <f>Table1[[#This Row],[KülföldiÁr]]*Table1[[#This Row],[Darab]]</f>
        <v>0</v>
      </c>
    </row>
    <row r="226" spans="1:27" x14ac:dyDescent="0.3">
      <c r="A226" t="s">
        <v>2051</v>
      </c>
      <c r="B226" t="s">
        <v>1809</v>
      </c>
      <c r="C226" s="126">
        <v>46079</v>
      </c>
      <c r="D226" s="6">
        <v>2</v>
      </c>
      <c r="E226" s="126">
        <v>46077</v>
      </c>
      <c r="F226" s="6">
        <v>2</v>
      </c>
      <c r="G226" t="s">
        <v>137</v>
      </c>
      <c r="H226" t="s">
        <v>33</v>
      </c>
      <c r="I226" t="s">
        <v>28</v>
      </c>
      <c r="J226" t="s">
        <v>2025</v>
      </c>
      <c r="K226">
        <v>1</v>
      </c>
      <c r="L226" s="7">
        <v>3317.49</v>
      </c>
      <c r="M226" s="7">
        <v>3317.49</v>
      </c>
      <c r="N226">
        <v>0</v>
      </c>
      <c r="O226" t="s">
        <v>29</v>
      </c>
      <c r="P226">
        <v>0</v>
      </c>
      <c r="Q226" s="7">
        <v>13700</v>
      </c>
      <c r="R226" s="7">
        <v>17700</v>
      </c>
      <c r="S226" s="7">
        <v>17700</v>
      </c>
      <c r="T226" s="7">
        <v>16.78</v>
      </c>
      <c r="U226" s="7">
        <v>2970.06</v>
      </c>
      <c r="V226" t="s">
        <v>30</v>
      </c>
      <c r="W226" s="7">
        <v>14382.51</v>
      </c>
      <c r="X226" s="2" t="s">
        <v>31</v>
      </c>
      <c r="Y226" s="200"/>
      <c r="Z226" s="201" t="str">
        <f>IF(Y226&lt;&gt;"",Y226,IF(Table1[[#This Row],[Befolyt]]="i",1,""))</f>
        <v/>
      </c>
      <c r="AA226" s="98">
        <f>Table1[[#This Row],[KülföldiÁr]]*Table1[[#This Row],[Darab]]</f>
        <v>0</v>
      </c>
    </row>
    <row r="227" spans="1:27" x14ac:dyDescent="0.3">
      <c r="A227" t="s">
        <v>2051</v>
      </c>
      <c r="B227" t="s">
        <v>1809</v>
      </c>
      <c r="C227" s="126">
        <v>46079</v>
      </c>
      <c r="D227" s="6">
        <v>2</v>
      </c>
      <c r="E227" s="126">
        <v>46077</v>
      </c>
      <c r="F227" s="6">
        <v>2</v>
      </c>
      <c r="G227" t="s">
        <v>1526</v>
      </c>
      <c r="H227" t="s">
        <v>33</v>
      </c>
      <c r="I227" t="s">
        <v>28</v>
      </c>
      <c r="J227" t="s">
        <v>2026</v>
      </c>
      <c r="K227">
        <v>1</v>
      </c>
      <c r="L227" s="7">
        <v>2515.46</v>
      </c>
      <c r="M227" s="7">
        <v>2515.46</v>
      </c>
      <c r="N227">
        <v>0</v>
      </c>
      <c r="O227" t="s">
        <v>29</v>
      </c>
      <c r="P227">
        <v>0</v>
      </c>
      <c r="Q227" s="7">
        <v>10700</v>
      </c>
      <c r="R227" s="7">
        <v>14700</v>
      </c>
      <c r="S227" s="7">
        <v>14700</v>
      </c>
      <c r="T227" s="7">
        <v>18.16</v>
      </c>
      <c r="U227" s="7">
        <v>2669.52</v>
      </c>
      <c r="V227" t="s">
        <v>30</v>
      </c>
      <c r="W227" s="7">
        <v>12184.54</v>
      </c>
      <c r="X227" s="2" t="s">
        <v>31</v>
      </c>
      <c r="Y227" s="200"/>
      <c r="Z227" s="201" t="str">
        <f>IF(Y227&lt;&gt;"",Y227,IF(Table1[[#This Row],[Befolyt]]="i",1,""))</f>
        <v/>
      </c>
      <c r="AA227" s="98">
        <f>Table1[[#This Row],[KülföldiÁr]]*Table1[[#This Row],[Darab]]</f>
        <v>0</v>
      </c>
    </row>
    <row r="228" spans="1:27" x14ac:dyDescent="0.3">
      <c r="A228" t="s">
        <v>2051</v>
      </c>
      <c r="B228" t="s">
        <v>1809</v>
      </c>
      <c r="C228" s="126">
        <v>46079</v>
      </c>
      <c r="D228" s="6">
        <v>2</v>
      </c>
      <c r="E228" s="126">
        <v>46077</v>
      </c>
      <c r="F228" s="6">
        <v>2</v>
      </c>
      <c r="G228" t="s">
        <v>1664</v>
      </c>
      <c r="H228" t="s">
        <v>33</v>
      </c>
      <c r="I228" t="s">
        <v>28</v>
      </c>
      <c r="J228" t="s">
        <v>2061</v>
      </c>
      <c r="K228">
        <v>1</v>
      </c>
      <c r="L228" s="7">
        <v>787.24</v>
      </c>
      <c r="M228" s="7">
        <v>787.24</v>
      </c>
      <c r="N228">
        <v>0</v>
      </c>
      <c r="O228" t="s">
        <v>29</v>
      </c>
      <c r="P228">
        <v>0</v>
      </c>
      <c r="Q228" s="7">
        <v>4000</v>
      </c>
      <c r="R228" s="7">
        <v>4750</v>
      </c>
      <c r="S228" s="7">
        <v>4750</v>
      </c>
      <c r="T228" s="7">
        <v>14.74</v>
      </c>
      <c r="U228" s="7">
        <v>700.15</v>
      </c>
      <c r="V228" t="s">
        <v>30</v>
      </c>
      <c r="W228" s="7">
        <v>3962.76</v>
      </c>
      <c r="X228" s="2" t="s">
        <v>31</v>
      </c>
      <c r="Y228" s="200"/>
      <c r="Z228" s="201" t="str">
        <f>IF(Y228&lt;&gt;"",Y228,IF(Table1[[#This Row],[Befolyt]]="i",1,""))</f>
        <v/>
      </c>
      <c r="AA228" s="98">
        <f>Table1[[#This Row],[KülföldiÁr]]*Table1[[#This Row],[Darab]]</f>
        <v>0</v>
      </c>
    </row>
    <row r="229" spans="1:27" x14ac:dyDescent="0.3">
      <c r="A229" t="s">
        <v>2051</v>
      </c>
      <c r="B229" t="s">
        <v>1809</v>
      </c>
      <c r="C229" s="126">
        <v>46079</v>
      </c>
      <c r="D229" s="6">
        <v>2</v>
      </c>
      <c r="E229" s="126">
        <v>46077</v>
      </c>
      <c r="F229" s="6">
        <v>2</v>
      </c>
      <c r="G229" t="s">
        <v>319</v>
      </c>
      <c r="H229" t="s">
        <v>33</v>
      </c>
      <c r="I229" t="s">
        <v>28</v>
      </c>
      <c r="J229" t="s">
        <v>2033</v>
      </c>
      <c r="K229">
        <v>2</v>
      </c>
      <c r="L229" s="7">
        <v>1531.14</v>
      </c>
      <c r="M229" s="7">
        <v>3062.28</v>
      </c>
      <c r="N229">
        <v>0</v>
      </c>
      <c r="O229" t="s">
        <v>29</v>
      </c>
      <c r="P229">
        <v>0</v>
      </c>
      <c r="Q229" s="7">
        <v>7500</v>
      </c>
      <c r="R229" s="7">
        <v>8500</v>
      </c>
      <c r="S229" s="7">
        <v>17000</v>
      </c>
      <c r="T229" s="7">
        <v>13.53</v>
      </c>
      <c r="U229" s="7">
        <v>2300.1</v>
      </c>
      <c r="V229" t="s">
        <v>30</v>
      </c>
      <c r="W229" s="7">
        <v>13937.72</v>
      </c>
      <c r="X229" s="2" t="s">
        <v>31</v>
      </c>
      <c r="Y229" s="200"/>
      <c r="Z229" s="201" t="str">
        <f>IF(Y229&lt;&gt;"",Y229,IF(Table1[[#This Row],[Befolyt]]="i",1,""))</f>
        <v/>
      </c>
      <c r="AA229" s="98">
        <f>Table1[[#This Row],[KülföldiÁr]]*Table1[[#This Row],[Darab]]</f>
        <v>0</v>
      </c>
    </row>
    <row r="230" spans="1:27" x14ac:dyDescent="0.3">
      <c r="A230" t="s">
        <v>2051</v>
      </c>
      <c r="B230" t="s">
        <v>1809</v>
      </c>
      <c r="C230" s="126">
        <v>46079</v>
      </c>
      <c r="D230" s="6">
        <v>2</v>
      </c>
      <c r="E230" s="126">
        <v>46077</v>
      </c>
      <c r="F230" s="6">
        <v>2</v>
      </c>
      <c r="G230" t="s">
        <v>1111</v>
      </c>
      <c r="H230" t="s">
        <v>33</v>
      </c>
      <c r="I230" t="s">
        <v>28</v>
      </c>
      <c r="J230" t="s">
        <v>2034</v>
      </c>
      <c r="K230">
        <v>4</v>
      </c>
      <c r="L230" s="7">
        <v>1190.74</v>
      </c>
      <c r="M230" s="7">
        <v>4762.96</v>
      </c>
      <c r="N230">
        <v>0</v>
      </c>
      <c r="O230" t="s">
        <v>29</v>
      </c>
      <c r="P230">
        <v>0</v>
      </c>
      <c r="Q230" s="7">
        <v>5800</v>
      </c>
      <c r="R230" s="7">
        <v>6300</v>
      </c>
      <c r="S230" s="7">
        <v>25200</v>
      </c>
      <c r="T230" s="7">
        <v>12.38</v>
      </c>
      <c r="U230" s="7">
        <v>3119.76</v>
      </c>
      <c r="V230" t="s">
        <v>30</v>
      </c>
      <c r="W230" s="7">
        <v>20437.04</v>
      </c>
      <c r="X230" s="2" t="s">
        <v>31</v>
      </c>
      <c r="Y230" s="200"/>
      <c r="Z230" s="201" t="str">
        <f>IF(Y230&lt;&gt;"",Y230,IF(Table1[[#This Row],[Befolyt]]="i",1,""))</f>
        <v/>
      </c>
      <c r="AA230" s="98">
        <f>Table1[[#This Row],[KülföldiÁr]]*Table1[[#This Row],[Darab]]</f>
        <v>0</v>
      </c>
    </row>
    <row r="231" spans="1:27" x14ac:dyDescent="0.3">
      <c r="A231" t="s">
        <v>2051</v>
      </c>
      <c r="B231" t="s">
        <v>1809</v>
      </c>
      <c r="C231" s="126">
        <v>46079</v>
      </c>
      <c r="D231" s="6">
        <v>2</v>
      </c>
      <c r="E231" s="126">
        <v>46077</v>
      </c>
      <c r="F231" s="6">
        <v>2</v>
      </c>
      <c r="G231" t="s">
        <v>114</v>
      </c>
      <c r="H231" t="s">
        <v>33</v>
      </c>
      <c r="I231" t="s">
        <v>28</v>
      </c>
      <c r="J231" t="s">
        <v>2035</v>
      </c>
      <c r="K231">
        <v>1</v>
      </c>
      <c r="L231" s="7">
        <v>847.79</v>
      </c>
      <c r="M231" s="7">
        <v>847.79</v>
      </c>
      <c r="N231">
        <v>0</v>
      </c>
      <c r="O231" t="s">
        <v>29</v>
      </c>
      <c r="P231">
        <v>0</v>
      </c>
      <c r="Q231" s="7">
        <v>4200</v>
      </c>
      <c r="R231" s="7">
        <v>4940</v>
      </c>
      <c r="S231" s="7">
        <v>4940</v>
      </c>
      <c r="T231" s="7">
        <v>14.49</v>
      </c>
      <c r="U231" s="7">
        <v>715.80600000000004</v>
      </c>
      <c r="V231" t="s">
        <v>30</v>
      </c>
      <c r="W231" s="7">
        <v>4092.21</v>
      </c>
      <c r="X231" s="2" t="s">
        <v>31</v>
      </c>
      <c r="Y231" s="200"/>
      <c r="Z231" s="201" t="str">
        <f>IF(Y231&lt;&gt;"",Y231,IF(Table1[[#This Row],[Befolyt]]="i",1,""))</f>
        <v/>
      </c>
      <c r="AA231" s="98">
        <f>Table1[[#This Row],[KülföldiÁr]]*Table1[[#This Row],[Darab]]</f>
        <v>0</v>
      </c>
    </row>
    <row r="232" spans="1:27" x14ac:dyDescent="0.3">
      <c r="A232" t="s">
        <v>2051</v>
      </c>
      <c r="B232" t="s">
        <v>1809</v>
      </c>
      <c r="C232" s="126">
        <v>46079</v>
      </c>
      <c r="D232" s="6">
        <v>2</v>
      </c>
      <c r="E232" s="126">
        <v>46077</v>
      </c>
      <c r="F232" s="6">
        <v>2</v>
      </c>
      <c r="G232" t="s">
        <v>429</v>
      </c>
      <c r="H232" t="s">
        <v>33</v>
      </c>
      <c r="I232" t="s">
        <v>28</v>
      </c>
      <c r="J232" t="s">
        <v>2062</v>
      </c>
      <c r="K232">
        <v>2</v>
      </c>
      <c r="L232" s="7">
        <v>605.70000000000005</v>
      </c>
      <c r="M232" s="7">
        <v>1211.4000000000001</v>
      </c>
      <c r="N232">
        <v>0</v>
      </c>
      <c r="O232" t="s">
        <v>29</v>
      </c>
      <c r="P232">
        <v>0</v>
      </c>
      <c r="Q232" s="7">
        <v>3400</v>
      </c>
      <c r="R232" s="7">
        <v>3900</v>
      </c>
      <c r="S232" s="7">
        <v>7800</v>
      </c>
      <c r="T232" s="7">
        <v>13.85</v>
      </c>
      <c r="U232" s="7">
        <v>1080.3</v>
      </c>
      <c r="V232" t="s">
        <v>30</v>
      </c>
      <c r="W232" s="7">
        <v>6588.6</v>
      </c>
      <c r="X232" s="2" t="s">
        <v>31</v>
      </c>
      <c r="Y232" s="200"/>
      <c r="Z232" s="201" t="str">
        <f>IF(Y232&lt;&gt;"",Y232,IF(Table1[[#This Row],[Befolyt]]="i",1,""))</f>
        <v/>
      </c>
      <c r="AA232" s="98">
        <f>Table1[[#This Row],[KülföldiÁr]]*Table1[[#This Row],[Darab]]</f>
        <v>0</v>
      </c>
    </row>
    <row r="233" spans="1:27" x14ac:dyDescent="0.3">
      <c r="A233" t="s">
        <v>2051</v>
      </c>
      <c r="B233" t="s">
        <v>1809</v>
      </c>
      <c r="C233" s="126">
        <v>46079</v>
      </c>
      <c r="D233" s="6">
        <v>2</v>
      </c>
      <c r="E233" s="126">
        <v>46077</v>
      </c>
      <c r="F233" s="6">
        <v>2</v>
      </c>
      <c r="G233" t="s">
        <v>98</v>
      </c>
      <c r="H233" t="s">
        <v>33</v>
      </c>
      <c r="I233" t="s">
        <v>28</v>
      </c>
      <c r="J233" t="s">
        <v>2063</v>
      </c>
      <c r="K233">
        <v>2</v>
      </c>
      <c r="L233" s="7">
        <v>420.21</v>
      </c>
      <c r="M233" s="7">
        <v>840.42</v>
      </c>
      <c r="N233">
        <v>0</v>
      </c>
      <c r="O233" t="s">
        <v>29</v>
      </c>
      <c r="P233">
        <v>0</v>
      </c>
      <c r="Q233" s="7">
        <v>2600</v>
      </c>
      <c r="R233" s="7">
        <v>2950</v>
      </c>
      <c r="S233" s="7">
        <v>5900</v>
      </c>
      <c r="T233" s="7">
        <v>13.56</v>
      </c>
      <c r="U233" s="7">
        <v>800.04</v>
      </c>
      <c r="V233" t="s">
        <v>30</v>
      </c>
      <c r="W233" s="7">
        <v>5059.58</v>
      </c>
      <c r="X233" s="2" t="s">
        <v>31</v>
      </c>
      <c r="Y233" s="200"/>
      <c r="Z233" s="201" t="str">
        <f>IF(Y233&lt;&gt;"",Y233,IF(Table1[[#This Row],[Befolyt]]="i",1,""))</f>
        <v/>
      </c>
      <c r="AA233" s="98">
        <f>Table1[[#This Row],[KülföldiÁr]]*Table1[[#This Row],[Darab]]</f>
        <v>0</v>
      </c>
    </row>
    <row r="234" spans="1:27" x14ac:dyDescent="0.3">
      <c r="A234" t="s">
        <v>2051</v>
      </c>
      <c r="B234" t="s">
        <v>1809</v>
      </c>
      <c r="C234" s="126">
        <v>46079</v>
      </c>
      <c r="D234" s="6">
        <v>2</v>
      </c>
      <c r="E234" s="126">
        <v>46077</v>
      </c>
      <c r="F234" s="6">
        <v>2</v>
      </c>
      <c r="G234" t="s">
        <v>472</v>
      </c>
      <c r="H234" t="s">
        <v>33</v>
      </c>
      <c r="I234" t="s">
        <v>28</v>
      </c>
      <c r="J234" t="s">
        <v>2064</v>
      </c>
      <c r="K234">
        <v>2</v>
      </c>
      <c r="L234" s="7">
        <v>282.99</v>
      </c>
      <c r="M234" s="7">
        <v>565.98</v>
      </c>
      <c r="N234">
        <v>0</v>
      </c>
      <c r="O234" t="s">
        <v>29</v>
      </c>
      <c r="P234">
        <v>0</v>
      </c>
      <c r="Q234" s="7">
        <v>1800</v>
      </c>
      <c r="R234" s="7">
        <v>2150</v>
      </c>
      <c r="S234" s="7">
        <v>4300</v>
      </c>
      <c r="T234" s="7">
        <v>14.88</v>
      </c>
      <c r="U234" s="7">
        <v>639.84</v>
      </c>
      <c r="V234" t="s">
        <v>30</v>
      </c>
      <c r="W234" s="7">
        <v>3734.02</v>
      </c>
      <c r="X234" s="2" t="s">
        <v>31</v>
      </c>
      <c r="Y234" s="200"/>
      <c r="Z234" s="201" t="str">
        <f>IF(Y234&lt;&gt;"",Y234,IF(Table1[[#This Row],[Befolyt]]="i",1,""))</f>
        <v/>
      </c>
      <c r="AA234" s="98">
        <f>Table1[[#This Row],[KülföldiÁr]]*Table1[[#This Row],[Darab]]</f>
        <v>0</v>
      </c>
    </row>
    <row r="235" spans="1:27" x14ac:dyDescent="0.3">
      <c r="A235" t="s">
        <v>2051</v>
      </c>
      <c r="B235" t="s">
        <v>1809</v>
      </c>
      <c r="C235" s="126">
        <v>46079</v>
      </c>
      <c r="D235" s="6">
        <v>2</v>
      </c>
      <c r="E235" s="126">
        <v>46077</v>
      </c>
      <c r="F235" s="6">
        <v>2</v>
      </c>
      <c r="G235" t="s">
        <v>2036</v>
      </c>
      <c r="H235" t="s">
        <v>33</v>
      </c>
      <c r="I235" t="s">
        <v>28</v>
      </c>
      <c r="J235" t="s">
        <v>2037</v>
      </c>
      <c r="K235">
        <v>1</v>
      </c>
      <c r="L235" s="7">
        <v>1836.55</v>
      </c>
      <c r="M235" s="7">
        <v>1836.55</v>
      </c>
      <c r="N235">
        <v>0</v>
      </c>
      <c r="O235" t="s">
        <v>29</v>
      </c>
      <c r="P235">
        <v>0</v>
      </c>
      <c r="Q235" s="7">
        <v>13000</v>
      </c>
      <c r="R235" s="7">
        <v>19500</v>
      </c>
      <c r="S235" s="7">
        <v>19500</v>
      </c>
      <c r="T235" s="7">
        <v>20</v>
      </c>
      <c r="U235" s="7">
        <v>3900</v>
      </c>
      <c r="V235" t="s">
        <v>30</v>
      </c>
      <c r="W235" s="7">
        <v>17663.45</v>
      </c>
      <c r="X235" s="2" t="s">
        <v>31</v>
      </c>
      <c r="Y235" s="200"/>
      <c r="Z235" s="201" t="str">
        <f>IF(Y235&lt;&gt;"",Y235,IF(Table1[[#This Row],[Befolyt]]="i",1,""))</f>
        <v/>
      </c>
      <c r="AA235" s="98">
        <f>Table1[[#This Row],[KülföldiÁr]]*Table1[[#This Row],[Darab]]</f>
        <v>0</v>
      </c>
    </row>
    <row r="236" spans="1:27" x14ac:dyDescent="0.3">
      <c r="A236" t="s">
        <v>2051</v>
      </c>
      <c r="B236" t="s">
        <v>1809</v>
      </c>
      <c r="C236" s="126">
        <v>46079</v>
      </c>
      <c r="D236" s="6">
        <v>2</v>
      </c>
      <c r="E236" s="126">
        <v>46077</v>
      </c>
      <c r="F236" s="6">
        <v>2</v>
      </c>
      <c r="G236" t="s">
        <v>1356</v>
      </c>
      <c r="H236" t="s">
        <v>33</v>
      </c>
      <c r="I236" t="s">
        <v>28</v>
      </c>
      <c r="J236" t="s">
        <v>2038</v>
      </c>
      <c r="K236">
        <v>2</v>
      </c>
      <c r="L236" s="7">
        <v>588.55999999999995</v>
      </c>
      <c r="M236" s="7">
        <v>1177.1199999999999</v>
      </c>
      <c r="N236">
        <v>0</v>
      </c>
      <c r="O236" t="s">
        <v>29</v>
      </c>
      <c r="P236">
        <v>0</v>
      </c>
      <c r="Q236" s="7">
        <v>2700</v>
      </c>
      <c r="R236" s="7">
        <v>3500</v>
      </c>
      <c r="S236" s="7">
        <v>7000</v>
      </c>
      <c r="T236" s="7">
        <v>16.86</v>
      </c>
      <c r="U236" s="7">
        <v>1180.2</v>
      </c>
      <c r="V236" t="s">
        <v>30</v>
      </c>
      <c r="W236" s="7">
        <v>5822.88</v>
      </c>
      <c r="X236" s="2" t="s">
        <v>31</v>
      </c>
      <c r="Y236" s="200"/>
      <c r="Z236" s="201" t="str">
        <f>IF(Y236&lt;&gt;"",Y236,IF(Table1[[#This Row],[Befolyt]]="i",1,""))</f>
        <v/>
      </c>
      <c r="AA236" s="98">
        <f>Table1[[#This Row],[KülföldiÁr]]*Table1[[#This Row],[Darab]]</f>
        <v>0</v>
      </c>
    </row>
    <row r="237" spans="1:27" x14ac:dyDescent="0.3">
      <c r="A237" t="s">
        <v>2051</v>
      </c>
      <c r="B237" t="s">
        <v>1809</v>
      </c>
      <c r="C237" s="126">
        <v>46079</v>
      </c>
      <c r="D237" s="6">
        <v>2</v>
      </c>
      <c r="E237" s="126">
        <v>46077</v>
      </c>
      <c r="F237" s="6">
        <v>2</v>
      </c>
      <c r="G237" t="s">
        <v>99</v>
      </c>
      <c r="H237" t="s">
        <v>33</v>
      </c>
      <c r="I237" t="s">
        <v>28</v>
      </c>
      <c r="J237" t="s">
        <v>2039</v>
      </c>
      <c r="K237">
        <v>6</v>
      </c>
      <c r="L237" s="7">
        <v>383.14</v>
      </c>
      <c r="M237" s="7">
        <v>2298.84</v>
      </c>
      <c r="N237">
        <v>0</v>
      </c>
      <c r="O237" t="s">
        <v>29</v>
      </c>
      <c r="P237">
        <v>0</v>
      </c>
      <c r="Q237" s="7">
        <v>2200</v>
      </c>
      <c r="R237" s="7">
        <v>3000</v>
      </c>
      <c r="S237" s="7">
        <v>18000</v>
      </c>
      <c r="T237" s="7">
        <v>18</v>
      </c>
      <c r="U237" s="7">
        <v>3240</v>
      </c>
      <c r="V237" t="s">
        <v>30</v>
      </c>
      <c r="W237" s="7">
        <v>15701.16</v>
      </c>
      <c r="X237" s="2" t="s">
        <v>31</v>
      </c>
      <c r="Y237" s="200"/>
      <c r="Z237" s="201" t="str">
        <f>IF(Y237&lt;&gt;"",Y237,IF(Table1[[#This Row],[Befolyt]]="i",1,""))</f>
        <v/>
      </c>
      <c r="AA237" s="98">
        <f>Table1[[#This Row],[KülföldiÁr]]*Table1[[#This Row],[Darab]]</f>
        <v>0</v>
      </c>
    </row>
    <row r="238" spans="1:27" x14ac:dyDescent="0.3">
      <c r="A238" t="s">
        <v>2051</v>
      </c>
      <c r="B238" t="s">
        <v>1809</v>
      </c>
      <c r="C238" s="126">
        <v>46079</v>
      </c>
      <c r="D238" s="6">
        <v>2</v>
      </c>
      <c r="E238" s="126">
        <v>46077</v>
      </c>
      <c r="F238" s="6">
        <v>2</v>
      </c>
      <c r="G238" t="s">
        <v>1293</v>
      </c>
      <c r="H238" t="s">
        <v>33</v>
      </c>
      <c r="I238" t="s">
        <v>28</v>
      </c>
      <c r="J238" t="s">
        <v>2065</v>
      </c>
      <c r="K238">
        <v>5</v>
      </c>
      <c r="L238" s="7">
        <v>290.14999999999998</v>
      </c>
      <c r="M238" s="7">
        <v>1450.75</v>
      </c>
      <c r="N238">
        <v>0</v>
      </c>
      <c r="O238" t="s">
        <v>29</v>
      </c>
      <c r="P238">
        <v>0</v>
      </c>
      <c r="Q238" s="7">
        <v>1700</v>
      </c>
      <c r="R238" s="7">
        <v>2200</v>
      </c>
      <c r="S238" s="7">
        <v>11000</v>
      </c>
      <c r="T238" s="7">
        <v>16.82</v>
      </c>
      <c r="U238" s="7">
        <v>1850.2</v>
      </c>
      <c r="V238" t="s">
        <v>30</v>
      </c>
      <c r="W238" s="7">
        <v>9549.25</v>
      </c>
      <c r="X238" s="2" t="s">
        <v>31</v>
      </c>
      <c r="Y238" s="200"/>
      <c r="Z238" s="201" t="str">
        <f>IF(Y238&lt;&gt;"",Y238,IF(Table1[[#This Row],[Befolyt]]="i",1,""))</f>
        <v/>
      </c>
      <c r="AA238" s="98">
        <f>Table1[[#This Row],[KülföldiÁr]]*Table1[[#This Row],[Darab]]</f>
        <v>0</v>
      </c>
    </row>
    <row r="239" spans="1:27" x14ac:dyDescent="0.3">
      <c r="A239" t="s">
        <v>2051</v>
      </c>
      <c r="B239" t="s">
        <v>1809</v>
      </c>
      <c r="C239" s="126">
        <v>46079</v>
      </c>
      <c r="D239" s="6">
        <v>2</v>
      </c>
      <c r="E239" s="126">
        <v>46077</v>
      </c>
      <c r="F239" s="6">
        <v>2</v>
      </c>
      <c r="G239" t="s">
        <v>873</v>
      </c>
      <c r="H239" t="s">
        <v>33</v>
      </c>
      <c r="I239" t="s">
        <v>28</v>
      </c>
      <c r="J239" t="s">
        <v>2066</v>
      </c>
      <c r="K239">
        <v>2</v>
      </c>
      <c r="L239" s="7">
        <v>613.37</v>
      </c>
      <c r="M239" s="7">
        <v>1226.74</v>
      </c>
      <c r="N239">
        <v>0</v>
      </c>
      <c r="O239" t="s">
        <v>29</v>
      </c>
      <c r="P239">
        <v>0</v>
      </c>
      <c r="Q239" s="7">
        <v>3000</v>
      </c>
      <c r="R239" s="7">
        <v>3600</v>
      </c>
      <c r="S239" s="7">
        <v>7200</v>
      </c>
      <c r="T239" s="7">
        <v>15</v>
      </c>
      <c r="U239" s="7">
        <v>1080</v>
      </c>
      <c r="V239" t="s">
        <v>30</v>
      </c>
      <c r="W239" s="7">
        <v>5973.26</v>
      </c>
      <c r="X239" s="2" t="s">
        <v>31</v>
      </c>
      <c r="Y239" s="200"/>
      <c r="Z239" s="201" t="str">
        <f>IF(Y239&lt;&gt;"",Y239,IF(Table1[[#This Row],[Befolyt]]="i",1,""))</f>
        <v/>
      </c>
      <c r="AA239" s="98">
        <f>Table1[[#This Row],[KülföldiÁr]]*Table1[[#This Row],[Darab]]</f>
        <v>0</v>
      </c>
    </row>
    <row r="240" spans="1:27" x14ac:dyDescent="0.3">
      <c r="A240" t="s">
        <v>2067</v>
      </c>
      <c r="B240" t="s">
        <v>1809</v>
      </c>
      <c r="C240" s="126">
        <v>46079</v>
      </c>
      <c r="D240" s="6">
        <v>2</v>
      </c>
      <c r="E240" s="126">
        <v>46056</v>
      </c>
      <c r="F240" s="6">
        <v>2</v>
      </c>
      <c r="G240" t="s">
        <v>2068</v>
      </c>
      <c r="H240" t="s">
        <v>71</v>
      </c>
      <c r="I240" t="s">
        <v>28</v>
      </c>
      <c r="J240" t="s">
        <v>2069</v>
      </c>
      <c r="K240">
        <v>6</v>
      </c>
      <c r="L240" s="7">
        <v>84.06</v>
      </c>
      <c r="M240" s="7">
        <v>504.36</v>
      </c>
      <c r="N240">
        <v>0</v>
      </c>
      <c r="O240" t="s">
        <v>29</v>
      </c>
      <c r="P240">
        <v>0</v>
      </c>
      <c r="Q240" s="7">
        <v>150</v>
      </c>
      <c r="R240" s="7">
        <v>265</v>
      </c>
      <c r="S240" s="7">
        <v>1590</v>
      </c>
      <c r="T240" s="7">
        <v>20.190000000000001</v>
      </c>
      <c r="U240" s="7">
        <v>321.02100000000002</v>
      </c>
      <c r="V240" t="s">
        <v>30</v>
      </c>
      <c r="W240" s="7">
        <v>1085.6399999999999</v>
      </c>
      <c r="X240" s="2" t="s">
        <v>31</v>
      </c>
      <c r="Y240" s="200"/>
      <c r="Z240" s="201" t="str">
        <f>IF(Y240&lt;&gt;"",Y240,IF(Table1[[#This Row],[Befolyt]]="i",1,""))</f>
        <v/>
      </c>
      <c r="AA240" s="98">
        <f>Table1[[#This Row],[KülföldiÁr]]*Table1[[#This Row],[Darab]]</f>
        <v>0</v>
      </c>
    </row>
    <row r="241" spans="1:27" x14ac:dyDescent="0.3">
      <c r="A241" t="s">
        <v>2067</v>
      </c>
      <c r="B241" t="s">
        <v>1809</v>
      </c>
      <c r="C241" s="126">
        <v>46079</v>
      </c>
      <c r="D241" s="6">
        <v>2</v>
      </c>
      <c r="E241" s="126">
        <v>46056</v>
      </c>
      <c r="F241" s="6">
        <v>2</v>
      </c>
      <c r="G241" t="s">
        <v>2070</v>
      </c>
      <c r="H241" t="s">
        <v>71</v>
      </c>
      <c r="I241" t="s">
        <v>28</v>
      </c>
      <c r="J241" t="s">
        <v>2071</v>
      </c>
      <c r="K241">
        <v>6</v>
      </c>
      <c r="L241" s="7">
        <v>102.41</v>
      </c>
      <c r="M241" s="7">
        <v>614.46</v>
      </c>
      <c r="N241">
        <v>0</v>
      </c>
      <c r="O241" t="s">
        <v>29</v>
      </c>
      <c r="P241">
        <v>0</v>
      </c>
      <c r="Q241" s="7">
        <v>190</v>
      </c>
      <c r="R241" s="7">
        <v>240</v>
      </c>
      <c r="S241" s="7">
        <v>1440</v>
      </c>
      <c r="T241" s="7">
        <v>12.29</v>
      </c>
      <c r="U241" s="7">
        <v>176.976</v>
      </c>
      <c r="V241" t="s">
        <v>30</v>
      </c>
      <c r="W241" s="7">
        <v>825.54</v>
      </c>
      <c r="X241" s="2" t="s">
        <v>31</v>
      </c>
      <c r="Y241" s="200"/>
      <c r="Z241" s="201" t="str">
        <f>IF(Y241&lt;&gt;"",Y241,IF(Table1[[#This Row],[Befolyt]]="i",1,""))</f>
        <v/>
      </c>
      <c r="AA241" s="98">
        <f>Table1[[#This Row],[KülföldiÁr]]*Table1[[#This Row],[Darab]]</f>
        <v>0</v>
      </c>
    </row>
    <row r="242" spans="1:27" x14ac:dyDescent="0.3">
      <c r="A242" t="s">
        <v>2067</v>
      </c>
      <c r="B242" t="s">
        <v>1809</v>
      </c>
      <c r="C242" s="126">
        <v>46079</v>
      </c>
      <c r="D242" s="6">
        <v>2</v>
      </c>
      <c r="E242" s="126">
        <v>46056</v>
      </c>
      <c r="F242" s="6">
        <v>2</v>
      </c>
      <c r="G242" t="s">
        <v>1977</v>
      </c>
      <c r="H242" t="s">
        <v>71</v>
      </c>
      <c r="I242" t="s">
        <v>28</v>
      </c>
      <c r="J242" t="s">
        <v>1978</v>
      </c>
      <c r="K242">
        <v>6</v>
      </c>
      <c r="L242" s="7">
        <v>2633.39</v>
      </c>
      <c r="M242" s="7">
        <v>15800.34</v>
      </c>
      <c r="N242">
        <v>0</v>
      </c>
      <c r="O242" t="s">
        <v>29</v>
      </c>
      <c r="P242">
        <v>0</v>
      </c>
      <c r="Q242" s="7">
        <v>4790</v>
      </c>
      <c r="R242" s="7">
        <v>5790</v>
      </c>
      <c r="S242" s="7">
        <v>34740</v>
      </c>
      <c r="T242" s="7">
        <v>11.04</v>
      </c>
      <c r="U242" s="7">
        <v>3835.2959999999998</v>
      </c>
      <c r="V242" t="s">
        <v>30</v>
      </c>
      <c r="W242" s="7">
        <v>18939.66</v>
      </c>
      <c r="X242" s="2" t="s">
        <v>31</v>
      </c>
      <c r="Y242" s="200"/>
      <c r="Z242" s="201" t="str">
        <f>IF(Y242&lt;&gt;"",Y242,IF(Table1[[#This Row],[Befolyt]]="i",1,""))</f>
        <v/>
      </c>
      <c r="AA242" s="98">
        <f>Table1[[#This Row],[KülföldiÁr]]*Table1[[#This Row],[Darab]]</f>
        <v>0</v>
      </c>
    </row>
    <row r="243" spans="1:27" x14ac:dyDescent="0.3">
      <c r="A243" t="s">
        <v>2067</v>
      </c>
      <c r="B243" t="s">
        <v>1809</v>
      </c>
      <c r="C243" s="126">
        <v>46079</v>
      </c>
      <c r="D243" s="6">
        <v>2</v>
      </c>
      <c r="E243" s="126">
        <v>46056</v>
      </c>
      <c r="F243" s="6">
        <v>2</v>
      </c>
      <c r="G243" t="s">
        <v>2072</v>
      </c>
      <c r="H243" t="s">
        <v>71</v>
      </c>
      <c r="I243" t="s">
        <v>28</v>
      </c>
      <c r="J243" t="s">
        <v>2073</v>
      </c>
      <c r="K243">
        <v>6</v>
      </c>
      <c r="L243" s="7">
        <v>2010.58</v>
      </c>
      <c r="M243" s="7">
        <v>12063.48</v>
      </c>
      <c r="N243">
        <v>0</v>
      </c>
      <c r="O243" t="s">
        <v>29</v>
      </c>
      <c r="P243">
        <v>0</v>
      </c>
      <c r="Q243" s="7">
        <v>3655</v>
      </c>
      <c r="R243" s="7">
        <v>4655</v>
      </c>
      <c r="S243" s="7">
        <v>27930</v>
      </c>
      <c r="T243" s="7">
        <v>12.52</v>
      </c>
      <c r="U243" s="7">
        <v>3496.8359999999998</v>
      </c>
      <c r="V243" t="s">
        <v>30</v>
      </c>
      <c r="W243" s="7">
        <v>15866.52</v>
      </c>
      <c r="X243" s="2" t="s">
        <v>31</v>
      </c>
      <c r="Y243" s="200"/>
      <c r="Z243" s="201" t="str">
        <f>IF(Y243&lt;&gt;"",Y243,IF(Table1[[#This Row],[Befolyt]]="i",1,""))</f>
        <v/>
      </c>
      <c r="AA243" s="98">
        <f>Table1[[#This Row],[KülföldiÁr]]*Table1[[#This Row],[Darab]]</f>
        <v>0</v>
      </c>
    </row>
    <row r="244" spans="1:27" x14ac:dyDescent="0.3">
      <c r="A244" t="s">
        <v>2067</v>
      </c>
      <c r="B244" t="s">
        <v>1809</v>
      </c>
      <c r="C244" s="126">
        <v>46079</v>
      </c>
      <c r="D244" s="6">
        <v>2</v>
      </c>
      <c r="E244" s="126">
        <v>46056</v>
      </c>
      <c r="F244" s="6">
        <v>2</v>
      </c>
      <c r="G244" t="s">
        <v>2074</v>
      </c>
      <c r="H244" t="s">
        <v>71</v>
      </c>
      <c r="I244" t="s">
        <v>28</v>
      </c>
      <c r="J244" t="s">
        <v>2075</v>
      </c>
      <c r="K244">
        <v>6</v>
      </c>
      <c r="L244" s="7">
        <v>1259.43</v>
      </c>
      <c r="M244" s="7">
        <v>7556.58</v>
      </c>
      <c r="N244">
        <v>0</v>
      </c>
      <c r="O244" t="s">
        <v>29</v>
      </c>
      <c r="P244">
        <v>0</v>
      </c>
      <c r="Q244" s="7">
        <v>2290</v>
      </c>
      <c r="R244" s="7">
        <v>2970</v>
      </c>
      <c r="S244" s="7">
        <v>17820</v>
      </c>
      <c r="T244" s="7">
        <v>13.01</v>
      </c>
      <c r="U244" s="7">
        <v>2318.3819999999996</v>
      </c>
      <c r="V244" t="s">
        <v>30</v>
      </c>
      <c r="W244" s="7">
        <v>10263.42</v>
      </c>
      <c r="X244" s="2" t="s">
        <v>31</v>
      </c>
      <c r="Y244" s="200"/>
      <c r="Z244" s="201" t="str">
        <f>IF(Y244&lt;&gt;"",Y244,IF(Table1[[#This Row],[Befolyt]]="i",1,""))</f>
        <v/>
      </c>
      <c r="AA244" s="98">
        <f>Table1[[#This Row],[KülföldiÁr]]*Table1[[#This Row],[Darab]]</f>
        <v>0</v>
      </c>
    </row>
    <row r="245" spans="1:27" x14ac:dyDescent="0.3">
      <c r="A245" t="s">
        <v>2067</v>
      </c>
      <c r="B245" t="s">
        <v>1809</v>
      </c>
      <c r="C245" s="126">
        <v>46079</v>
      </c>
      <c r="D245" s="6">
        <v>2</v>
      </c>
      <c r="E245" s="126">
        <v>46056</v>
      </c>
      <c r="F245" s="6">
        <v>2</v>
      </c>
      <c r="G245" t="s">
        <v>123</v>
      </c>
      <c r="H245" t="s">
        <v>71</v>
      </c>
      <c r="I245" t="s">
        <v>28</v>
      </c>
      <c r="J245" t="s">
        <v>124</v>
      </c>
      <c r="K245">
        <v>6</v>
      </c>
      <c r="L245" s="7">
        <v>555.79</v>
      </c>
      <c r="M245" s="7">
        <v>3334.74</v>
      </c>
      <c r="N245">
        <v>0</v>
      </c>
      <c r="O245" t="s">
        <v>29</v>
      </c>
      <c r="P245">
        <v>0</v>
      </c>
      <c r="Q245" s="7">
        <v>1010</v>
      </c>
      <c r="R245" s="7">
        <v>1560</v>
      </c>
      <c r="S245" s="7">
        <v>9360</v>
      </c>
      <c r="T245" s="7">
        <v>17.34</v>
      </c>
      <c r="U245" s="7">
        <v>1623.0239999999999</v>
      </c>
      <c r="V245" t="s">
        <v>30</v>
      </c>
      <c r="W245" s="7">
        <v>6025.26</v>
      </c>
      <c r="X245" s="2" t="s">
        <v>31</v>
      </c>
      <c r="Y245" s="200"/>
      <c r="Z245" s="201" t="str">
        <f>IF(Y245&lt;&gt;"",Y245,IF(Table1[[#This Row],[Befolyt]]="i",1,""))</f>
        <v/>
      </c>
      <c r="AA245" s="98">
        <f>Table1[[#This Row],[KülföldiÁr]]*Table1[[#This Row],[Darab]]</f>
        <v>0</v>
      </c>
    </row>
    <row r="246" spans="1:27" x14ac:dyDescent="0.3">
      <c r="A246" t="s">
        <v>2067</v>
      </c>
      <c r="B246" t="s">
        <v>1809</v>
      </c>
      <c r="C246" s="126">
        <v>46079</v>
      </c>
      <c r="D246" s="6">
        <v>2</v>
      </c>
      <c r="E246" s="126">
        <v>46056</v>
      </c>
      <c r="F246" s="6">
        <v>2</v>
      </c>
      <c r="G246" t="s">
        <v>2054</v>
      </c>
      <c r="H246" t="s">
        <v>71</v>
      </c>
      <c r="I246" t="s">
        <v>28</v>
      </c>
      <c r="J246" t="s">
        <v>2055</v>
      </c>
      <c r="K246">
        <v>6</v>
      </c>
      <c r="L246" s="7">
        <v>467.59</v>
      </c>
      <c r="M246" s="7">
        <v>2805.54</v>
      </c>
      <c r="N246">
        <v>0</v>
      </c>
      <c r="O246" t="s">
        <v>29</v>
      </c>
      <c r="P246">
        <v>0</v>
      </c>
      <c r="Q246" s="7">
        <v>875</v>
      </c>
      <c r="R246" s="7">
        <v>1075</v>
      </c>
      <c r="S246" s="7">
        <v>6450</v>
      </c>
      <c r="T246" s="7">
        <v>11.51</v>
      </c>
      <c r="U246" s="7">
        <v>742.39499999999998</v>
      </c>
      <c r="V246" t="s">
        <v>30</v>
      </c>
      <c r="W246" s="7">
        <v>3644.46</v>
      </c>
      <c r="X246" s="2" t="s">
        <v>31</v>
      </c>
      <c r="Y246" s="200"/>
      <c r="Z246" s="201" t="str">
        <f>IF(Y246&lt;&gt;"",Y246,IF(Table1[[#This Row],[Befolyt]]="i",1,""))</f>
        <v/>
      </c>
      <c r="AA246" s="98">
        <f>Table1[[#This Row],[KülföldiÁr]]*Table1[[#This Row],[Darab]]</f>
        <v>0</v>
      </c>
    </row>
    <row r="247" spans="1:27" x14ac:dyDescent="0.3">
      <c r="A247" t="s">
        <v>2067</v>
      </c>
      <c r="B247" t="s">
        <v>1809</v>
      </c>
      <c r="C247" s="126">
        <v>46079</v>
      </c>
      <c r="D247" s="6">
        <v>2</v>
      </c>
      <c r="E247" s="126">
        <v>46056</v>
      </c>
      <c r="F247" s="6">
        <v>2</v>
      </c>
      <c r="G247" t="s">
        <v>2056</v>
      </c>
      <c r="H247" t="s">
        <v>71</v>
      </c>
      <c r="I247" t="s">
        <v>28</v>
      </c>
      <c r="J247" t="s">
        <v>2057</v>
      </c>
      <c r="K247">
        <v>6</v>
      </c>
      <c r="L247" s="7">
        <v>264.68</v>
      </c>
      <c r="M247" s="7">
        <v>1588.08</v>
      </c>
      <c r="N247">
        <v>0</v>
      </c>
      <c r="O247" t="s">
        <v>29</v>
      </c>
      <c r="P247">
        <v>0</v>
      </c>
      <c r="Q247" s="7">
        <v>480</v>
      </c>
      <c r="R247" s="7">
        <v>580</v>
      </c>
      <c r="S247" s="7">
        <v>3480</v>
      </c>
      <c r="T247" s="7">
        <v>11.03</v>
      </c>
      <c r="U247" s="7">
        <v>383.84399999999994</v>
      </c>
      <c r="V247" t="s">
        <v>30</v>
      </c>
      <c r="W247" s="7">
        <v>1891.92</v>
      </c>
      <c r="X247" s="2" t="s">
        <v>31</v>
      </c>
      <c r="Y247" s="200"/>
      <c r="Z247" s="201" t="str">
        <f>IF(Y247&lt;&gt;"",Y247,IF(Table1[[#This Row],[Befolyt]]="i",1,""))</f>
        <v/>
      </c>
      <c r="AA247" s="98">
        <f>Table1[[#This Row],[KülföldiÁr]]*Table1[[#This Row],[Darab]]</f>
        <v>0</v>
      </c>
    </row>
    <row r="248" spans="1:27" x14ac:dyDescent="0.3">
      <c r="A248" t="s">
        <v>2067</v>
      </c>
      <c r="B248" t="s">
        <v>1809</v>
      </c>
      <c r="C248" s="126">
        <v>46079</v>
      </c>
      <c r="D248" s="6">
        <v>2</v>
      </c>
      <c r="E248" s="126">
        <v>46056</v>
      </c>
      <c r="F248" s="6">
        <v>2</v>
      </c>
      <c r="G248" t="s">
        <v>2076</v>
      </c>
      <c r="H248" t="s">
        <v>71</v>
      </c>
      <c r="I248" t="s">
        <v>28</v>
      </c>
      <c r="J248" t="s">
        <v>2077</v>
      </c>
      <c r="K248">
        <v>6</v>
      </c>
      <c r="L248" s="7">
        <v>150.71</v>
      </c>
      <c r="M248" s="7">
        <v>904.26</v>
      </c>
      <c r="N248">
        <v>0</v>
      </c>
      <c r="O248" t="s">
        <v>29</v>
      </c>
      <c r="P248">
        <v>0</v>
      </c>
      <c r="Q248" s="7">
        <v>275</v>
      </c>
      <c r="R248" s="7">
        <v>295</v>
      </c>
      <c r="S248" s="7">
        <v>1770</v>
      </c>
      <c r="T248" s="7">
        <v>7.37</v>
      </c>
      <c r="U248" s="7">
        <v>130.44899999999998</v>
      </c>
      <c r="V248" t="s">
        <v>30</v>
      </c>
      <c r="W248" s="7">
        <v>865.74</v>
      </c>
      <c r="X248" s="2" t="s">
        <v>31</v>
      </c>
      <c r="Y248" s="200"/>
      <c r="Z248" s="201" t="str">
        <f>IF(Y248&lt;&gt;"",Y248,IF(Table1[[#This Row],[Befolyt]]="i",1,""))</f>
        <v/>
      </c>
      <c r="AA248" s="98">
        <f>Table1[[#This Row],[KülföldiÁr]]*Table1[[#This Row],[Darab]]</f>
        <v>0</v>
      </c>
    </row>
    <row r="249" spans="1:27" x14ac:dyDescent="0.3">
      <c r="A249" t="s">
        <v>2067</v>
      </c>
      <c r="B249" t="s">
        <v>1809</v>
      </c>
      <c r="C249" s="126">
        <v>46079</v>
      </c>
      <c r="D249" s="6">
        <v>2</v>
      </c>
      <c r="E249" s="126">
        <v>46056</v>
      </c>
      <c r="F249" s="6">
        <v>2</v>
      </c>
      <c r="G249" t="s">
        <v>1484</v>
      </c>
      <c r="H249" t="s">
        <v>33</v>
      </c>
      <c r="I249" t="s">
        <v>28</v>
      </c>
      <c r="J249" t="s">
        <v>1485</v>
      </c>
      <c r="K249">
        <v>2</v>
      </c>
      <c r="L249" s="7">
        <v>4077.5</v>
      </c>
      <c r="M249" s="7">
        <v>8155</v>
      </c>
      <c r="N249">
        <v>0</v>
      </c>
      <c r="O249" t="s">
        <v>29</v>
      </c>
      <c r="P249">
        <v>0</v>
      </c>
      <c r="Q249" s="7">
        <v>16700</v>
      </c>
      <c r="R249" s="7">
        <v>21700</v>
      </c>
      <c r="S249" s="7">
        <v>43400</v>
      </c>
      <c r="T249" s="7">
        <v>16.91</v>
      </c>
      <c r="U249" s="7">
        <v>7338.94</v>
      </c>
      <c r="V249" t="s">
        <v>30</v>
      </c>
      <c r="W249" s="7">
        <v>35245</v>
      </c>
      <c r="X249" s="2" t="s">
        <v>31</v>
      </c>
      <c r="Y249" s="200"/>
      <c r="Z249" s="201" t="str">
        <f>IF(Y249&lt;&gt;"",Y249,IF(Table1[[#This Row],[Befolyt]]="i",1,""))</f>
        <v/>
      </c>
      <c r="AA249" s="98">
        <f>Table1[[#This Row],[KülföldiÁr]]*Table1[[#This Row],[Darab]]</f>
        <v>0</v>
      </c>
    </row>
    <row r="250" spans="1:27" x14ac:dyDescent="0.3">
      <c r="A250" t="s">
        <v>2067</v>
      </c>
      <c r="B250" t="s">
        <v>1809</v>
      </c>
      <c r="C250" s="126">
        <v>46079</v>
      </c>
      <c r="D250" s="6">
        <v>2</v>
      </c>
      <c r="E250" s="126">
        <v>46056</v>
      </c>
      <c r="F250" s="6">
        <v>2</v>
      </c>
      <c r="G250" t="s">
        <v>137</v>
      </c>
      <c r="H250" t="s">
        <v>33</v>
      </c>
      <c r="I250" t="s">
        <v>28</v>
      </c>
      <c r="J250" t="s">
        <v>2025</v>
      </c>
      <c r="K250">
        <v>2</v>
      </c>
      <c r="L250" s="7">
        <v>3317.49</v>
      </c>
      <c r="M250" s="7">
        <v>6634.98</v>
      </c>
      <c r="N250">
        <v>0</v>
      </c>
      <c r="O250" t="s">
        <v>29</v>
      </c>
      <c r="P250">
        <v>0</v>
      </c>
      <c r="Q250" s="7">
        <v>13700</v>
      </c>
      <c r="R250" s="7">
        <v>17700</v>
      </c>
      <c r="S250" s="7">
        <v>35400</v>
      </c>
      <c r="T250" s="7">
        <v>16.78</v>
      </c>
      <c r="U250" s="7">
        <v>5940.12</v>
      </c>
      <c r="V250" t="s">
        <v>30</v>
      </c>
      <c r="W250" s="7">
        <v>28765.02</v>
      </c>
      <c r="X250" s="2" t="s">
        <v>31</v>
      </c>
      <c r="Y250" s="200"/>
      <c r="Z250" s="201" t="str">
        <f>IF(Y250&lt;&gt;"",Y250,IF(Table1[[#This Row],[Befolyt]]="i",1,""))</f>
        <v/>
      </c>
      <c r="AA250" s="98">
        <f>Table1[[#This Row],[KülföldiÁr]]*Table1[[#This Row],[Darab]]</f>
        <v>0</v>
      </c>
    </row>
    <row r="251" spans="1:27" x14ac:dyDescent="0.3">
      <c r="A251" t="s">
        <v>2067</v>
      </c>
      <c r="B251" t="s">
        <v>1809</v>
      </c>
      <c r="C251" s="126">
        <v>46079</v>
      </c>
      <c r="D251" s="6">
        <v>2</v>
      </c>
      <c r="E251" s="126">
        <v>46056</v>
      </c>
      <c r="F251" s="6">
        <v>2</v>
      </c>
      <c r="G251" t="s">
        <v>1068</v>
      </c>
      <c r="H251" t="s">
        <v>33</v>
      </c>
      <c r="I251" t="s">
        <v>28</v>
      </c>
      <c r="J251" t="s">
        <v>2078</v>
      </c>
      <c r="K251">
        <v>2</v>
      </c>
      <c r="L251" s="7">
        <v>2718.68</v>
      </c>
      <c r="M251" s="7">
        <v>5437.36</v>
      </c>
      <c r="N251">
        <v>0</v>
      </c>
      <c r="O251" t="s">
        <v>29</v>
      </c>
      <c r="P251">
        <v>0</v>
      </c>
      <c r="Q251" s="7">
        <v>11200</v>
      </c>
      <c r="R251" s="7">
        <v>13200</v>
      </c>
      <c r="S251" s="7">
        <v>26400</v>
      </c>
      <c r="T251" s="7">
        <v>14.55</v>
      </c>
      <c r="U251" s="7">
        <v>3841.2</v>
      </c>
      <c r="V251" t="s">
        <v>30</v>
      </c>
      <c r="W251" s="7">
        <v>20962.64</v>
      </c>
      <c r="X251" s="2" t="s">
        <v>31</v>
      </c>
      <c r="Y251" s="200"/>
      <c r="Z251" s="201" t="str">
        <f>IF(Y251&lt;&gt;"",Y251,IF(Table1[[#This Row],[Befolyt]]="i",1,""))</f>
        <v/>
      </c>
      <c r="AA251" s="98">
        <f>Table1[[#This Row],[KülföldiÁr]]*Table1[[#This Row],[Darab]]</f>
        <v>0</v>
      </c>
    </row>
    <row r="252" spans="1:27" x14ac:dyDescent="0.3">
      <c r="A252" t="s">
        <v>2067</v>
      </c>
      <c r="B252" t="s">
        <v>1809</v>
      </c>
      <c r="C252" s="126">
        <v>46079</v>
      </c>
      <c r="D252" s="6">
        <v>2</v>
      </c>
      <c r="E252" s="126">
        <v>46056</v>
      </c>
      <c r="F252" s="6">
        <v>2</v>
      </c>
      <c r="G252" t="s">
        <v>2030</v>
      </c>
      <c r="H252" t="s">
        <v>33</v>
      </c>
      <c r="I252" t="s">
        <v>28</v>
      </c>
      <c r="J252" t="s">
        <v>2031</v>
      </c>
      <c r="K252">
        <v>2</v>
      </c>
      <c r="L252" s="7">
        <v>2100.73</v>
      </c>
      <c r="M252" s="7">
        <v>4201.46</v>
      </c>
      <c r="N252">
        <v>0</v>
      </c>
      <c r="O252" t="s">
        <v>29</v>
      </c>
      <c r="P252">
        <v>0</v>
      </c>
      <c r="Q252" s="7">
        <v>8800</v>
      </c>
      <c r="R252" s="7">
        <v>10800</v>
      </c>
      <c r="S252" s="7">
        <v>21600</v>
      </c>
      <c r="T252" s="7">
        <v>15.56</v>
      </c>
      <c r="U252" s="7">
        <v>3360.96</v>
      </c>
      <c r="V252" t="s">
        <v>30</v>
      </c>
      <c r="W252" s="7">
        <v>17398.54</v>
      </c>
      <c r="X252" s="2" t="s">
        <v>31</v>
      </c>
      <c r="Y252" s="200"/>
      <c r="Z252" s="201" t="str">
        <f>IF(Y252&lt;&gt;"",Y252,IF(Table1[[#This Row],[Befolyt]]="i",1,""))</f>
        <v/>
      </c>
      <c r="AA252" s="98">
        <f>Table1[[#This Row],[KülföldiÁr]]*Table1[[#This Row],[Darab]]</f>
        <v>0</v>
      </c>
    </row>
    <row r="253" spans="1:27" x14ac:dyDescent="0.3">
      <c r="A253" t="s">
        <v>2067</v>
      </c>
      <c r="B253" t="s">
        <v>1809</v>
      </c>
      <c r="C253" s="126">
        <v>46079</v>
      </c>
      <c r="D253" s="6">
        <v>2</v>
      </c>
      <c r="E253" s="126">
        <v>46056</v>
      </c>
      <c r="F253" s="6">
        <v>2</v>
      </c>
      <c r="G253" t="s">
        <v>1036</v>
      </c>
      <c r="H253" t="s">
        <v>33</v>
      </c>
      <c r="I253" t="s">
        <v>28</v>
      </c>
      <c r="J253" t="s">
        <v>2032</v>
      </c>
      <c r="K253">
        <v>2</v>
      </c>
      <c r="L253" s="7">
        <v>1965.82</v>
      </c>
      <c r="M253" s="7">
        <v>3931.64</v>
      </c>
      <c r="N253">
        <v>0</v>
      </c>
      <c r="O253" t="s">
        <v>29</v>
      </c>
      <c r="P253">
        <v>0</v>
      </c>
      <c r="Q253" s="7">
        <v>9500</v>
      </c>
      <c r="R253" s="7">
        <v>10900</v>
      </c>
      <c r="S253" s="7">
        <v>21800</v>
      </c>
      <c r="T253" s="7">
        <v>13.85</v>
      </c>
      <c r="U253" s="7">
        <v>3019.3</v>
      </c>
      <c r="V253" t="s">
        <v>30</v>
      </c>
      <c r="W253" s="7">
        <v>17868.36</v>
      </c>
      <c r="X253" s="2" t="s">
        <v>31</v>
      </c>
      <c r="Y253" s="200"/>
      <c r="Z253" s="201" t="str">
        <f>IF(Y253&lt;&gt;"",Y253,IF(Table1[[#This Row],[Befolyt]]="i",1,""))</f>
        <v/>
      </c>
      <c r="AA253" s="98">
        <f>Table1[[#This Row],[KülföldiÁr]]*Table1[[#This Row],[Darab]]</f>
        <v>0</v>
      </c>
    </row>
    <row r="254" spans="1:27" x14ac:dyDescent="0.3">
      <c r="A254" t="s">
        <v>2067</v>
      </c>
      <c r="B254" t="s">
        <v>1809</v>
      </c>
      <c r="C254" s="126">
        <v>46079</v>
      </c>
      <c r="D254" s="6">
        <v>2</v>
      </c>
      <c r="E254" s="126">
        <v>46056</v>
      </c>
      <c r="F254" s="6">
        <v>2</v>
      </c>
      <c r="G254" t="s">
        <v>319</v>
      </c>
      <c r="H254" t="s">
        <v>33</v>
      </c>
      <c r="I254" t="s">
        <v>28</v>
      </c>
      <c r="J254" t="s">
        <v>2033</v>
      </c>
      <c r="K254">
        <v>4</v>
      </c>
      <c r="L254" s="7">
        <v>1531.14</v>
      </c>
      <c r="M254" s="7">
        <v>6124.56</v>
      </c>
      <c r="N254">
        <v>0</v>
      </c>
      <c r="O254" t="s">
        <v>29</v>
      </c>
      <c r="P254">
        <v>0</v>
      </c>
      <c r="Q254" s="7">
        <v>7500</v>
      </c>
      <c r="R254" s="7">
        <v>8500</v>
      </c>
      <c r="S254" s="7">
        <v>34000</v>
      </c>
      <c r="T254" s="7">
        <v>13.53</v>
      </c>
      <c r="U254" s="7">
        <v>4600.2</v>
      </c>
      <c r="V254" t="s">
        <v>30</v>
      </c>
      <c r="W254" s="7">
        <v>27875.439999999999</v>
      </c>
      <c r="X254" s="2" t="s">
        <v>31</v>
      </c>
      <c r="Y254" s="200"/>
      <c r="Z254" s="201" t="str">
        <f>IF(Y254&lt;&gt;"",Y254,IF(Table1[[#This Row],[Befolyt]]="i",1,""))</f>
        <v/>
      </c>
      <c r="AA254" s="98">
        <f>Table1[[#This Row],[KülföldiÁr]]*Table1[[#This Row],[Darab]]</f>
        <v>0</v>
      </c>
    </row>
    <row r="255" spans="1:27" x14ac:dyDescent="0.3">
      <c r="A255" t="s">
        <v>2067</v>
      </c>
      <c r="B255" t="s">
        <v>1809</v>
      </c>
      <c r="C255" s="126">
        <v>46079</v>
      </c>
      <c r="D255" s="6">
        <v>2</v>
      </c>
      <c r="E255" s="126">
        <v>46056</v>
      </c>
      <c r="F255" s="6">
        <v>2</v>
      </c>
      <c r="G255" t="s">
        <v>1111</v>
      </c>
      <c r="H255" t="s">
        <v>33</v>
      </c>
      <c r="I255" t="s">
        <v>28</v>
      </c>
      <c r="J255" t="s">
        <v>2034</v>
      </c>
      <c r="K255">
        <v>2</v>
      </c>
      <c r="L255" s="7">
        <v>1190.74</v>
      </c>
      <c r="M255" s="7">
        <v>2381.48</v>
      </c>
      <c r="N255">
        <v>0</v>
      </c>
      <c r="O255" t="s">
        <v>29</v>
      </c>
      <c r="P255">
        <v>0</v>
      </c>
      <c r="Q255" s="7">
        <v>5800</v>
      </c>
      <c r="R255" s="7">
        <v>6300</v>
      </c>
      <c r="S255" s="7">
        <v>12600</v>
      </c>
      <c r="T255" s="7">
        <v>12.38</v>
      </c>
      <c r="U255" s="7">
        <v>1559.88</v>
      </c>
      <c r="V255" t="s">
        <v>30</v>
      </c>
      <c r="W255" s="7">
        <v>10218.52</v>
      </c>
      <c r="X255" s="2" t="s">
        <v>31</v>
      </c>
      <c r="Y255" s="200"/>
      <c r="Z255" s="201" t="str">
        <f>IF(Y255&lt;&gt;"",Y255,IF(Table1[[#This Row],[Befolyt]]="i",1,""))</f>
        <v/>
      </c>
      <c r="AA255" s="98">
        <f>Table1[[#This Row],[KülföldiÁr]]*Table1[[#This Row],[Darab]]</f>
        <v>0</v>
      </c>
    </row>
    <row r="256" spans="1:27" x14ac:dyDescent="0.3">
      <c r="A256" t="s">
        <v>2067</v>
      </c>
      <c r="B256" t="s">
        <v>1809</v>
      </c>
      <c r="C256" s="126">
        <v>46079</v>
      </c>
      <c r="D256" s="6">
        <v>2</v>
      </c>
      <c r="E256" s="126">
        <v>46056</v>
      </c>
      <c r="F256" s="6">
        <v>2</v>
      </c>
      <c r="G256" t="s">
        <v>114</v>
      </c>
      <c r="H256" t="s">
        <v>33</v>
      </c>
      <c r="I256" t="s">
        <v>28</v>
      </c>
      <c r="J256" t="s">
        <v>2035</v>
      </c>
      <c r="K256">
        <v>2</v>
      </c>
      <c r="L256" s="7">
        <v>847.79</v>
      </c>
      <c r="M256" s="7">
        <v>1695.58</v>
      </c>
      <c r="N256">
        <v>0</v>
      </c>
      <c r="O256" t="s">
        <v>29</v>
      </c>
      <c r="P256">
        <v>0</v>
      </c>
      <c r="Q256" s="7">
        <v>4200</v>
      </c>
      <c r="R256" s="7">
        <v>4940</v>
      </c>
      <c r="S256" s="7">
        <v>9880</v>
      </c>
      <c r="T256" s="7">
        <v>14.49</v>
      </c>
      <c r="U256" s="7">
        <v>1431.6120000000001</v>
      </c>
      <c r="V256" t="s">
        <v>30</v>
      </c>
      <c r="W256" s="7">
        <v>8184.42</v>
      </c>
      <c r="X256" s="2" t="s">
        <v>31</v>
      </c>
      <c r="Y256" s="200"/>
      <c r="Z256" s="201" t="str">
        <f>IF(Y256&lt;&gt;"",Y256,IF(Table1[[#This Row],[Befolyt]]="i",1,""))</f>
        <v/>
      </c>
      <c r="AA256" s="98">
        <f>Table1[[#This Row],[KülföldiÁr]]*Table1[[#This Row],[Darab]]</f>
        <v>0</v>
      </c>
    </row>
    <row r="257" spans="1:27" x14ac:dyDescent="0.3">
      <c r="A257" t="s">
        <v>2067</v>
      </c>
      <c r="B257" t="s">
        <v>1809</v>
      </c>
      <c r="C257" s="126">
        <v>46079</v>
      </c>
      <c r="D257" s="6">
        <v>2</v>
      </c>
      <c r="E257" s="126">
        <v>46056</v>
      </c>
      <c r="F257" s="6">
        <v>2</v>
      </c>
      <c r="G257" t="s">
        <v>1356</v>
      </c>
      <c r="H257" t="s">
        <v>33</v>
      </c>
      <c r="I257" t="s">
        <v>28</v>
      </c>
      <c r="J257" t="s">
        <v>2038</v>
      </c>
      <c r="K257">
        <v>2</v>
      </c>
      <c r="L257" s="7">
        <v>588.55999999999995</v>
      </c>
      <c r="M257" s="7">
        <v>1177.1199999999999</v>
      </c>
      <c r="N257">
        <v>0</v>
      </c>
      <c r="O257" t="s">
        <v>29</v>
      </c>
      <c r="P257">
        <v>0</v>
      </c>
      <c r="Q257" s="7">
        <v>2700</v>
      </c>
      <c r="R257" s="7">
        <v>3500</v>
      </c>
      <c r="S257" s="7">
        <v>7000</v>
      </c>
      <c r="T257" s="7">
        <v>16.86</v>
      </c>
      <c r="U257" s="7">
        <v>1180.2</v>
      </c>
      <c r="V257" t="s">
        <v>30</v>
      </c>
      <c r="W257" s="7">
        <v>5822.88</v>
      </c>
      <c r="X257" s="2" t="s">
        <v>31</v>
      </c>
      <c r="Y257" s="200"/>
      <c r="Z257" s="201" t="str">
        <f>IF(Y257&lt;&gt;"",Y257,IF(Table1[[#This Row],[Befolyt]]="i",1,""))</f>
        <v/>
      </c>
      <c r="AA257" s="98">
        <f>Table1[[#This Row],[KülföldiÁr]]*Table1[[#This Row],[Darab]]</f>
        <v>0</v>
      </c>
    </row>
    <row r="258" spans="1:27" x14ac:dyDescent="0.3">
      <c r="A258" t="s">
        <v>2067</v>
      </c>
      <c r="B258" t="s">
        <v>1809</v>
      </c>
      <c r="C258" s="126">
        <v>46079</v>
      </c>
      <c r="D258" s="6">
        <v>2</v>
      </c>
      <c r="E258" s="126">
        <v>46056</v>
      </c>
      <c r="F258" s="6">
        <v>2</v>
      </c>
      <c r="G258" t="s">
        <v>99</v>
      </c>
      <c r="H258" t="s">
        <v>33</v>
      </c>
      <c r="I258" t="s">
        <v>28</v>
      </c>
      <c r="J258" t="s">
        <v>2039</v>
      </c>
      <c r="K258">
        <v>2</v>
      </c>
      <c r="L258" s="7">
        <v>383.14</v>
      </c>
      <c r="M258" s="7">
        <v>766.28</v>
      </c>
      <c r="N258">
        <v>0</v>
      </c>
      <c r="O258" t="s">
        <v>29</v>
      </c>
      <c r="P258">
        <v>0</v>
      </c>
      <c r="Q258" s="7">
        <v>2200</v>
      </c>
      <c r="R258" s="7">
        <v>3000</v>
      </c>
      <c r="S258" s="7">
        <v>6000</v>
      </c>
      <c r="T258" s="7">
        <v>18</v>
      </c>
      <c r="U258" s="7">
        <v>1080</v>
      </c>
      <c r="V258" t="s">
        <v>30</v>
      </c>
      <c r="W258" s="7">
        <v>5233.72</v>
      </c>
      <c r="X258" s="2" t="s">
        <v>31</v>
      </c>
      <c r="Y258" s="200"/>
      <c r="Z258" s="201" t="str">
        <f>IF(Y258&lt;&gt;"",Y258,IF(Table1[[#This Row],[Befolyt]]="i",1,""))</f>
        <v/>
      </c>
      <c r="AA258" s="98">
        <f>Table1[[#This Row],[KülföldiÁr]]*Table1[[#This Row],[Darab]]</f>
        <v>0</v>
      </c>
    </row>
    <row r="259" spans="1:27" x14ac:dyDescent="0.3">
      <c r="A259" t="s">
        <v>2067</v>
      </c>
      <c r="B259" t="s">
        <v>1809</v>
      </c>
      <c r="C259" s="126">
        <v>46079</v>
      </c>
      <c r="D259" s="6">
        <v>2</v>
      </c>
      <c r="E259" s="126">
        <v>46056</v>
      </c>
      <c r="F259" s="6">
        <v>2</v>
      </c>
      <c r="G259" t="s">
        <v>1731</v>
      </c>
      <c r="H259" t="s">
        <v>63</v>
      </c>
      <c r="I259" t="s">
        <v>28</v>
      </c>
      <c r="J259" t="s">
        <v>1732</v>
      </c>
      <c r="K259">
        <v>4</v>
      </c>
      <c r="L259" s="7">
        <v>3815.74</v>
      </c>
      <c r="M259" s="7">
        <v>15262.96</v>
      </c>
      <c r="N259">
        <v>0</v>
      </c>
      <c r="O259" t="s">
        <v>29</v>
      </c>
      <c r="P259">
        <v>0</v>
      </c>
      <c r="Q259" s="7">
        <v>10700</v>
      </c>
      <c r="R259" s="7">
        <v>10700</v>
      </c>
      <c r="S259" s="7">
        <v>42800</v>
      </c>
      <c r="T259" s="7">
        <v>7</v>
      </c>
      <c r="U259" s="7">
        <v>2996</v>
      </c>
      <c r="V259" t="s">
        <v>30</v>
      </c>
      <c r="W259" s="7">
        <v>27537.040000000001</v>
      </c>
      <c r="X259" s="2" t="s">
        <v>31</v>
      </c>
      <c r="Y259" s="200"/>
      <c r="Z259" s="201" t="str">
        <f>IF(Y259&lt;&gt;"",Y259,IF(Table1[[#This Row],[Befolyt]]="i",1,""))</f>
        <v/>
      </c>
      <c r="AA259" s="98">
        <f>Table1[[#This Row],[KülföldiÁr]]*Table1[[#This Row],[Darab]]</f>
        <v>0</v>
      </c>
    </row>
    <row r="260" spans="1:27" x14ac:dyDescent="0.3">
      <c r="A260" t="s">
        <v>2067</v>
      </c>
      <c r="B260" t="s">
        <v>1809</v>
      </c>
      <c r="C260" s="126">
        <v>46079</v>
      </c>
      <c r="D260" s="6">
        <v>2</v>
      </c>
      <c r="E260" s="126">
        <v>46056</v>
      </c>
      <c r="F260" s="6">
        <v>2</v>
      </c>
      <c r="G260" t="s">
        <v>62</v>
      </c>
      <c r="H260" t="s">
        <v>63</v>
      </c>
      <c r="I260" t="s">
        <v>28</v>
      </c>
      <c r="J260" t="s">
        <v>288</v>
      </c>
      <c r="K260">
        <v>4</v>
      </c>
      <c r="L260" s="7">
        <v>1179.03</v>
      </c>
      <c r="M260" s="7">
        <v>4716.12</v>
      </c>
      <c r="N260">
        <v>0</v>
      </c>
      <c r="O260" t="s">
        <v>29</v>
      </c>
      <c r="P260">
        <v>0</v>
      </c>
      <c r="Q260" s="7">
        <v>3280</v>
      </c>
      <c r="R260" s="7">
        <v>3280</v>
      </c>
      <c r="S260" s="7">
        <v>13120</v>
      </c>
      <c r="T260" s="7">
        <v>7</v>
      </c>
      <c r="U260" s="7">
        <v>918.4</v>
      </c>
      <c r="V260" t="s">
        <v>30</v>
      </c>
      <c r="W260" s="7">
        <v>8403.880000000001</v>
      </c>
      <c r="X260" s="2" t="s">
        <v>31</v>
      </c>
      <c r="Y260" s="200"/>
      <c r="Z260" s="201" t="str">
        <f>IF(Y260&lt;&gt;"",Y260,IF(Table1[[#This Row],[Befolyt]]="i",1,""))</f>
        <v/>
      </c>
      <c r="AA260" s="98">
        <f>Table1[[#This Row],[KülföldiÁr]]*Table1[[#This Row],[Darab]]</f>
        <v>0</v>
      </c>
    </row>
    <row r="261" spans="1:27" x14ac:dyDescent="0.3">
      <c r="A261" t="s">
        <v>2067</v>
      </c>
      <c r="B261" t="s">
        <v>1809</v>
      </c>
      <c r="C261" s="126">
        <v>46079</v>
      </c>
      <c r="D261" s="6">
        <v>2</v>
      </c>
      <c r="E261" s="126">
        <v>46056</v>
      </c>
      <c r="F261" s="6">
        <v>2</v>
      </c>
      <c r="G261" t="s">
        <v>64</v>
      </c>
      <c r="H261" t="s">
        <v>63</v>
      </c>
      <c r="I261" t="s">
        <v>28</v>
      </c>
      <c r="J261" t="s">
        <v>65</v>
      </c>
      <c r="K261">
        <v>4</v>
      </c>
      <c r="L261" s="7">
        <v>375.7</v>
      </c>
      <c r="M261" s="7">
        <v>1502.8</v>
      </c>
      <c r="N261">
        <v>0</v>
      </c>
      <c r="O261" t="s">
        <v>29</v>
      </c>
      <c r="P261">
        <v>0</v>
      </c>
      <c r="Q261" s="7">
        <v>1030</v>
      </c>
      <c r="R261" s="7">
        <v>1030</v>
      </c>
      <c r="S261" s="7">
        <v>4120</v>
      </c>
      <c r="T261" s="7">
        <v>7</v>
      </c>
      <c r="U261" s="7">
        <v>288.39999999999998</v>
      </c>
      <c r="V261" t="s">
        <v>30</v>
      </c>
      <c r="W261" s="7">
        <v>2617.1999999999998</v>
      </c>
      <c r="X261" s="2" t="s">
        <v>31</v>
      </c>
      <c r="Y261" s="200"/>
      <c r="Z261" s="201" t="str">
        <f>IF(Y261&lt;&gt;"",Y261,IF(Table1[[#This Row],[Befolyt]]="i",1,""))</f>
        <v/>
      </c>
      <c r="AA261" s="98">
        <f>Table1[[#This Row],[KülföldiÁr]]*Table1[[#This Row],[Darab]]</f>
        <v>0</v>
      </c>
    </row>
    <row r="262" spans="1:27" x14ac:dyDescent="0.3">
      <c r="A262" t="s">
        <v>2067</v>
      </c>
      <c r="B262" t="s">
        <v>1809</v>
      </c>
      <c r="C262" s="126">
        <v>46079</v>
      </c>
      <c r="D262" s="6">
        <v>2</v>
      </c>
      <c r="E262" s="126">
        <v>46056</v>
      </c>
      <c r="F262" s="6">
        <v>2</v>
      </c>
      <c r="G262" t="s">
        <v>1072</v>
      </c>
      <c r="H262" t="s">
        <v>63</v>
      </c>
      <c r="I262" t="s">
        <v>28</v>
      </c>
      <c r="J262" t="s">
        <v>1073</v>
      </c>
      <c r="K262">
        <v>4</v>
      </c>
      <c r="L262" s="7">
        <v>6600.29</v>
      </c>
      <c r="M262" s="7">
        <v>26401.16</v>
      </c>
      <c r="N262">
        <v>0</v>
      </c>
      <c r="O262" t="s">
        <v>29</v>
      </c>
      <c r="P262">
        <v>0</v>
      </c>
      <c r="Q262" s="7">
        <v>16880</v>
      </c>
      <c r="R262" s="7">
        <v>16880</v>
      </c>
      <c r="S262" s="7">
        <v>67520</v>
      </c>
      <c r="T262" s="7">
        <v>7</v>
      </c>
      <c r="U262" s="7">
        <v>4726.3999999999996</v>
      </c>
      <c r="V262" t="s">
        <v>30</v>
      </c>
      <c r="W262" s="7">
        <v>41118.839999999997</v>
      </c>
      <c r="X262" s="2" t="s">
        <v>31</v>
      </c>
      <c r="Y262" s="200"/>
      <c r="Z262" s="201" t="str">
        <f>IF(Y262&lt;&gt;"",Y262,IF(Table1[[#This Row],[Befolyt]]="i",1,""))</f>
        <v/>
      </c>
      <c r="AA262" s="98">
        <f>Table1[[#This Row],[KülföldiÁr]]*Table1[[#This Row],[Darab]]</f>
        <v>0</v>
      </c>
    </row>
    <row r="263" spans="1:27" x14ac:dyDescent="0.3">
      <c r="A263" t="s">
        <v>2067</v>
      </c>
      <c r="B263" t="s">
        <v>1809</v>
      </c>
      <c r="C263" s="126">
        <v>46079</v>
      </c>
      <c r="D263" s="6">
        <v>2</v>
      </c>
      <c r="E263" s="126">
        <v>46056</v>
      </c>
      <c r="F263" s="6">
        <v>2</v>
      </c>
      <c r="G263" t="s">
        <v>1398</v>
      </c>
      <c r="H263" t="s">
        <v>63</v>
      </c>
      <c r="I263" t="s">
        <v>28</v>
      </c>
      <c r="J263" t="s">
        <v>1399</v>
      </c>
      <c r="K263">
        <v>4</v>
      </c>
      <c r="L263" s="7">
        <v>196.79</v>
      </c>
      <c r="M263" s="7">
        <v>787.16</v>
      </c>
      <c r="N263">
        <v>0</v>
      </c>
      <c r="O263" t="s">
        <v>29</v>
      </c>
      <c r="P263">
        <v>0</v>
      </c>
      <c r="Q263" s="7">
        <v>560</v>
      </c>
      <c r="R263" s="7">
        <v>560</v>
      </c>
      <c r="S263" s="7">
        <v>2240</v>
      </c>
      <c r="T263" s="7">
        <v>7</v>
      </c>
      <c r="U263" s="7">
        <v>156.80000000000001</v>
      </c>
      <c r="V263" t="s">
        <v>30</v>
      </c>
      <c r="W263" s="7">
        <v>1452.8400000000001</v>
      </c>
      <c r="X263" s="2" t="s">
        <v>31</v>
      </c>
      <c r="Y263" s="200"/>
      <c r="Z263" s="201" t="str">
        <f>IF(Y263&lt;&gt;"",Y263,IF(Table1[[#This Row],[Befolyt]]="i",1,""))</f>
        <v/>
      </c>
      <c r="AA263" s="98">
        <f>Table1[[#This Row],[KülföldiÁr]]*Table1[[#This Row],[Darab]]</f>
        <v>0</v>
      </c>
    </row>
    <row r="264" spans="1:27" x14ac:dyDescent="0.3">
      <c r="A264" t="s">
        <v>2079</v>
      </c>
      <c r="B264" t="s">
        <v>2080</v>
      </c>
      <c r="C264" s="126">
        <v>46079</v>
      </c>
      <c r="D264" s="6">
        <v>2</v>
      </c>
      <c r="E264" s="126">
        <v>46079</v>
      </c>
      <c r="F264" s="6">
        <v>2</v>
      </c>
      <c r="G264" t="s">
        <v>2081</v>
      </c>
      <c r="H264" t="s">
        <v>33</v>
      </c>
      <c r="I264" t="s">
        <v>28</v>
      </c>
      <c r="J264" t="s">
        <v>2082</v>
      </c>
      <c r="K264">
        <v>2</v>
      </c>
      <c r="L264" s="7">
        <v>1391.93</v>
      </c>
      <c r="M264" s="7">
        <v>2783.86</v>
      </c>
      <c r="N264">
        <v>0</v>
      </c>
      <c r="O264" t="s">
        <v>29</v>
      </c>
      <c r="P264">
        <v>0</v>
      </c>
      <c r="Q264" s="7">
        <v>6900</v>
      </c>
      <c r="R264" s="7">
        <v>6500</v>
      </c>
      <c r="S264" s="7">
        <v>13000</v>
      </c>
      <c r="T264" s="7">
        <v>9.0299999999999994</v>
      </c>
      <c r="U264" s="7">
        <v>1173.8999999999999</v>
      </c>
      <c r="V264" t="s">
        <v>66</v>
      </c>
      <c r="W264" s="7">
        <v>10216.14</v>
      </c>
      <c r="X264" s="2" t="s">
        <v>31</v>
      </c>
      <c r="Y264" s="200"/>
      <c r="Z264" s="201" t="str">
        <f>IF(Y264&lt;&gt;"",Y264,IF(Table1[[#This Row],[Befolyt]]="i",1,""))</f>
        <v/>
      </c>
      <c r="AA264" s="98">
        <f>Table1[[#This Row],[KülföldiÁr]]*Table1[[#This Row],[Darab]]</f>
        <v>0</v>
      </c>
    </row>
    <row r="265" spans="1:27" x14ac:dyDescent="0.3">
      <c r="A265" t="s">
        <v>2079</v>
      </c>
      <c r="B265" t="s">
        <v>2080</v>
      </c>
      <c r="C265" s="126">
        <v>46079</v>
      </c>
      <c r="D265" s="6">
        <v>2</v>
      </c>
      <c r="E265" s="126">
        <v>46079</v>
      </c>
      <c r="F265" s="6">
        <v>2</v>
      </c>
      <c r="G265" t="s">
        <v>2083</v>
      </c>
      <c r="H265" t="s">
        <v>51</v>
      </c>
      <c r="I265" t="s">
        <v>28</v>
      </c>
      <c r="J265" t="s">
        <v>2084</v>
      </c>
      <c r="K265">
        <v>80</v>
      </c>
      <c r="L265" s="7">
        <v>1250.4000000000001</v>
      </c>
      <c r="M265" s="7">
        <v>100032</v>
      </c>
      <c r="N265">
        <v>0</v>
      </c>
      <c r="O265" t="s">
        <v>29</v>
      </c>
      <c r="P265">
        <v>0</v>
      </c>
      <c r="Q265" s="7">
        <v>3420</v>
      </c>
      <c r="R265" s="7">
        <v>2565</v>
      </c>
      <c r="S265" s="7">
        <v>205200</v>
      </c>
      <c r="T265" s="7">
        <v>2.85</v>
      </c>
      <c r="U265" s="7">
        <v>5848.2</v>
      </c>
      <c r="V265" t="s">
        <v>66</v>
      </c>
      <c r="W265" s="7">
        <v>105168</v>
      </c>
      <c r="X265" s="2" t="s">
        <v>31</v>
      </c>
      <c r="Y265" s="200"/>
      <c r="Z265" s="201" t="str">
        <f>IF(Y265&lt;&gt;"",Y265,IF(Table1[[#This Row],[Befolyt]]="i",1,""))</f>
        <v/>
      </c>
      <c r="AA265" s="98">
        <f>Table1[[#This Row],[KülföldiÁr]]*Table1[[#This Row],[Darab]]</f>
        <v>0</v>
      </c>
    </row>
    <row r="266" spans="1:27" x14ac:dyDescent="0.3">
      <c r="A266" t="s">
        <v>2085</v>
      </c>
      <c r="B266" t="s">
        <v>1919</v>
      </c>
      <c r="C266" s="126">
        <v>46079</v>
      </c>
      <c r="D266" s="6">
        <v>2</v>
      </c>
      <c r="E266" s="126">
        <v>46079</v>
      </c>
      <c r="F266" s="6">
        <v>2</v>
      </c>
      <c r="G266" t="s">
        <v>482</v>
      </c>
      <c r="H266" t="s">
        <v>63</v>
      </c>
      <c r="I266" t="s">
        <v>28</v>
      </c>
      <c r="J266" t="s">
        <v>483</v>
      </c>
      <c r="K266">
        <v>-2</v>
      </c>
      <c r="L266" s="7">
        <v>-5230.3</v>
      </c>
      <c r="M266" s="7">
        <v>10460.6</v>
      </c>
      <c r="N266">
        <v>0</v>
      </c>
      <c r="O266" t="s">
        <v>29</v>
      </c>
      <c r="P266">
        <v>0</v>
      </c>
      <c r="Q266" s="7">
        <v>14940</v>
      </c>
      <c r="R266" s="7">
        <v>-14940</v>
      </c>
      <c r="S266" s="7">
        <v>-29880</v>
      </c>
      <c r="T266" s="7">
        <v>7</v>
      </c>
      <c r="U266" s="7">
        <v>-2091.6</v>
      </c>
      <c r="V266" t="s">
        <v>81</v>
      </c>
      <c r="W266" s="7">
        <v>-19419.400000000001</v>
      </c>
      <c r="X266" s="2" t="s">
        <v>31</v>
      </c>
      <c r="Y266" s="200"/>
      <c r="Z266" s="201" t="str">
        <f>IF(Y266&lt;&gt;"",Y266,IF(Table1[[#This Row],[Befolyt]]="i",1,""))</f>
        <v/>
      </c>
      <c r="AA266" s="98">
        <f>Table1[[#This Row],[KülföldiÁr]]*Table1[[#This Row],[Darab]]</f>
        <v>0</v>
      </c>
    </row>
    <row r="267" spans="1:27" x14ac:dyDescent="0.3">
      <c r="A267" t="s">
        <v>2086</v>
      </c>
      <c r="B267" t="s">
        <v>1339</v>
      </c>
      <c r="C267" s="126">
        <v>46079</v>
      </c>
      <c r="D267" s="6">
        <v>2</v>
      </c>
      <c r="E267" s="126">
        <v>46079</v>
      </c>
      <c r="F267" s="6">
        <v>2</v>
      </c>
      <c r="G267" t="s">
        <v>1897</v>
      </c>
      <c r="H267" t="s">
        <v>41</v>
      </c>
      <c r="I267" t="s">
        <v>28</v>
      </c>
      <c r="J267" t="s">
        <v>2087</v>
      </c>
      <c r="K267">
        <v>1</v>
      </c>
      <c r="L267" s="7">
        <v>757.45</v>
      </c>
      <c r="M267" s="7">
        <v>757.45</v>
      </c>
      <c r="N267">
        <v>0</v>
      </c>
      <c r="O267" t="s">
        <v>29</v>
      </c>
      <c r="P267">
        <v>0</v>
      </c>
      <c r="Q267" s="7">
        <v>2935</v>
      </c>
      <c r="R267" s="7">
        <v>2935</v>
      </c>
      <c r="S267" s="7">
        <v>2935</v>
      </c>
      <c r="T267" s="7">
        <v>5</v>
      </c>
      <c r="U267" s="7">
        <v>146.75</v>
      </c>
      <c r="V267" t="s">
        <v>37</v>
      </c>
      <c r="W267" s="7">
        <v>2177.5500000000002</v>
      </c>
      <c r="X267" s="2" t="s">
        <v>31</v>
      </c>
      <c r="Y267" s="200"/>
      <c r="Z267" s="201" t="str">
        <f>IF(Y267&lt;&gt;"",Y267,IF(Table1[[#This Row],[Befolyt]]="i",1,""))</f>
        <v/>
      </c>
      <c r="AA267" s="98">
        <f>Table1[[#This Row],[KülföldiÁr]]*Table1[[#This Row],[Darab]]</f>
        <v>0</v>
      </c>
    </row>
    <row r="268" spans="1:27" x14ac:dyDescent="0.3">
      <c r="A268" t="s">
        <v>2086</v>
      </c>
      <c r="B268" t="s">
        <v>1339</v>
      </c>
      <c r="C268" s="126">
        <v>46079</v>
      </c>
      <c r="D268" s="6">
        <v>2</v>
      </c>
      <c r="E268" s="126">
        <v>46079</v>
      </c>
      <c r="F268" s="6">
        <v>2</v>
      </c>
      <c r="G268" t="s">
        <v>1881</v>
      </c>
      <c r="H268" t="s">
        <v>41</v>
      </c>
      <c r="I268" t="s">
        <v>28</v>
      </c>
      <c r="J268" t="s">
        <v>1882</v>
      </c>
      <c r="K268">
        <v>1</v>
      </c>
      <c r="L268" s="7">
        <v>742.31</v>
      </c>
      <c r="M268" s="7">
        <v>742.31</v>
      </c>
      <c r="N268">
        <v>0</v>
      </c>
      <c r="O268" t="s">
        <v>29</v>
      </c>
      <c r="P268">
        <v>0</v>
      </c>
      <c r="Q268" s="7">
        <v>1930</v>
      </c>
      <c r="R268" s="7">
        <v>1930</v>
      </c>
      <c r="S268" s="7">
        <v>1930</v>
      </c>
      <c r="T268" s="7">
        <v>5</v>
      </c>
      <c r="U268" s="7">
        <v>96.5</v>
      </c>
      <c r="V268" t="s">
        <v>37</v>
      </c>
      <c r="W268" s="7">
        <v>1187.69</v>
      </c>
      <c r="X268" s="2" t="s">
        <v>31</v>
      </c>
      <c r="Y268" s="200"/>
      <c r="Z268" s="201" t="str">
        <f>IF(Y268&lt;&gt;"",Y268,IF(Table1[[#This Row],[Befolyt]]="i",1,""))</f>
        <v/>
      </c>
      <c r="AA268" s="98">
        <f>Table1[[#This Row],[KülföldiÁr]]*Table1[[#This Row],[Darab]]</f>
        <v>0</v>
      </c>
    </row>
    <row r="269" spans="1:27" x14ac:dyDescent="0.3">
      <c r="A269" t="s">
        <v>2086</v>
      </c>
      <c r="B269" t="s">
        <v>1339</v>
      </c>
      <c r="C269" s="126">
        <v>46079</v>
      </c>
      <c r="D269" s="6">
        <v>2</v>
      </c>
      <c r="E269" s="126">
        <v>46079</v>
      </c>
      <c r="F269" s="6">
        <v>2</v>
      </c>
      <c r="G269" t="s">
        <v>86</v>
      </c>
      <c r="H269" t="s">
        <v>70</v>
      </c>
      <c r="I269" t="s">
        <v>32</v>
      </c>
      <c r="J269" t="s">
        <v>87</v>
      </c>
      <c r="K269">
        <v>0.4</v>
      </c>
      <c r="L269" s="7">
        <v>7195.04</v>
      </c>
      <c r="M269" s="7">
        <v>2878.0160000000001</v>
      </c>
      <c r="N269">
        <v>0</v>
      </c>
      <c r="O269" t="s">
        <v>29</v>
      </c>
      <c r="P269">
        <v>0</v>
      </c>
      <c r="Q269" s="7">
        <v>12000</v>
      </c>
      <c r="R269" s="7">
        <v>12000</v>
      </c>
      <c r="S269" s="7">
        <v>4800</v>
      </c>
      <c r="T269" s="7">
        <v>0</v>
      </c>
      <c r="U269" s="7">
        <v>0</v>
      </c>
      <c r="V269" t="s">
        <v>37</v>
      </c>
      <c r="W269" s="7">
        <v>1921.9839999999999</v>
      </c>
      <c r="X269" s="2" t="s">
        <v>31</v>
      </c>
      <c r="Y269" s="200"/>
      <c r="Z269" s="201" t="str">
        <f>IF(Y269&lt;&gt;"",Y269,IF(Table1[[#This Row],[Befolyt]]="i",1,""))</f>
        <v/>
      </c>
      <c r="AA269" s="98">
        <f>Table1[[#This Row],[KülföldiÁr]]*Table1[[#This Row],[Darab]]</f>
        <v>0</v>
      </c>
    </row>
    <row r="270" spans="1:27" x14ac:dyDescent="0.3">
      <c r="A270" t="s">
        <v>2086</v>
      </c>
      <c r="B270" t="s">
        <v>1339</v>
      </c>
      <c r="C270" s="126">
        <v>46079</v>
      </c>
      <c r="D270" s="6">
        <v>2</v>
      </c>
      <c r="E270" s="126">
        <v>46079</v>
      </c>
      <c r="F270" s="6">
        <v>2</v>
      </c>
      <c r="G270" t="s">
        <v>40</v>
      </c>
      <c r="H270" t="s">
        <v>41</v>
      </c>
      <c r="I270" t="s">
        <v>28</v>
      </c>
      <c r="J270" t="s">
        <v>42</v>
      </c>
      <c r="K270">
        <v>4</v>
      </c>
      <c r="L270" s="7">
        <v>239.51</v>
      </c>
      <c r="M270" s="7">
        <v>958.04</v>
      </c>
      <c r="N270">
        <v>0</v>
      </c>
      <c r="O270" t="s">
        <v>29</v>
      </c>
      <c r="P270">
        <v>0</v>
      </c>
      <c r="Q270" s="7">
        <v>1325</v>
      </c>
      <c r="R270" s="7">
        <v>1325</v>
      </c>
      <c r="S270" s="7">
        <v>5300</v>
      </c>
      <c r="T270" s="7">
        <v>5</v>
      </c>
      <c r="U270" s="7">
        <v>265</v>
      </c>
      <c r="V270" t="s">
        <v>37</v>
      </c>
      <c r="W270" s="7">
        <v>4341.96</v>
      </c>
      <c r="X270" s="2" t="s">
        <v>31</v>
      </c>
      <c r="Y270" s="200"/>
      <c r="Z270" s="201" t="str">
        <f>IF(Y270&lt;&gt;"",Y270,IF(Table1[[#This Row],[Befolyt]]="i",1,""))</f>
        <v/>
      </c>
      <c r="AA270" s="98">
        <f>Table1[[#This Row],[KülföldiÁr]]*Table1[[#This Row],[Darab]]</f>
        <v>0</v>
      </c>
    </row>
    <row r="271" spans="1:27" x14ac:dyDescent="0.3">
      <c r="A271" t="s">
        <v>2086</v>
      </c>
      <c r="B271" t="s">
        <v>1339</v>
      </c>
      <c r="C271" s="126">
        <v>46079</v>
      </c>
      <c r="D271" s="6">
        <v>2</v>
      </c>
      <c r="E271" s="126">
        <v>46079</v>
      </c>
      <c r="F271" s="6">
        <v>2</v>
      </c>
      <c r="G271" t="s">
        <v>2088</v>
      </c>
      <c r="H271" t="s">
        <v>27</v>
      </c>
      <c r="I271" t="s">
        <v>28</v>
      </c>
      <c r="J271" t="s">
        <v>2089</v>
      </c>
      <c r="K271">
        <v>1</v>
      </c>
      <c r="L271" s="7">
        <v>28140</v>
      </c>
      <c r="M271" s="7">
        <v>28140</v>
      </c>
      <c r="N271">
        <v>0</v>
      </c>
      <c r="O271" t="s">
        <v>29</v>
      </c>
      <c r="P271">
        <v>0</v>
      </c>
      <c r="Q271" s="7">
        <v>46900</v>
      </c>
      <c r="R271" s="7">
        <v>46900</v>
      </c>
      <c r="S271" s="7">
        <v>46900</v>
      </c>
      <c r="T271" s="7">
        <v>10</v>
      </c>
      <c r="U271" s="7">
        <v>4690</v>
      </c>
      <c r="V271" t="s">
        <v>37</v>
      </c>
      <c r="W271" s="7">
        <v>18760</v>
      </c>
      <c r="X271" s="2" t="s">
        <v>31</v>
      </c>
      <c r="Y271" s="200"/>
      <c r="Z271" s="201" t="str">
        <f>IF(Y271&lt;&gt;"",Y271,IF(Table1[[#This Row],[Befolyt]]="i",1,""))</f>
        <v/>
      </c>
      <c r="AA271" s="98">
        <f>Table1[[#This Row],[KülföldiÁr]]*Table1[[#This Row],[Darab]]</f>
        <v>0</v>
      </c>
    </row>
    <row r="272" spans="1:27" x14ac:dyDescent="0.3">
      <c r="A272" t="s">
        <v>2086</v>
      </c>
      <c r="B272" t="s">
        <v>1339</v>
      </c>
      <c r="C272" s="126">
        <v>46079</v>
      </c>
      <c r="D272" s="6">
        <v>2</v>
      </c>
      <c r="E272" s="126">
        <v>46079</v>
      </c>
      <c r="F272" s="6">
        <v>2</v>
      </c>
      <c r="G272" t="s">
        <v>45</v>
      </c>
      <c r="H272" t="s">
        <v>41</v>
      </c>
      <c r="I272" t="s">
        <v>28</v>
      </c>
      <c r="J272" t="s">
        <v>46</v>
      </c>
      <c r="K272">
        <v>10</v>
      </c>
      <c r="L272" s="7">
        <v>165.41</v>
      </c>
      <c r="M272" s="7">
        <v>1654.1</v>
      </c>
      <c r="N272">
        <v>0</v>
      </c>
      <c r="O272" t="s">
        <v>29</v>
      </c>
      <c r="P272">
        <v>0</v>
      </c>
      <c r="Q272" s="7">
        <v>960</v>
      </c>
      <c r="R272" s="7">
        <v>960</v>
      </c>
      <c r="S272" s="7">
        <v>9600</v>
      </c>
      <c r="T272" s="7">
        <v>5</v>
      </c>
      <c r="U272" s="7">
        <v>480</v>
      </c>
      <c r="V272" t="s">
        <v>37</v>
      </c>
      <c r="W272" s="7">
        <v>7945.9</v>
      </c>
      <c r="X272" s="2" t="s">
        <v>31</v>
      </c>
      <c r="Y272" s="200"/>
      <c r="Z272" s="201" t="str">
        <f>IF(Y272&lt;&gt;"",Y272,IF(Table1[[#This Row],[Befolyt]]="i",1,""))</f>
        <v/>
      </c>
      <c r="AA272" s="98">
        <f>Table1[[#This Row],[KülföldiÁr]]*Table1[[#This Row],[Darab]]</f>
        <v>0</v>
      </c>
    </row>
    <row r="273" spans="1:27" x14ac:dyDescent="0.3">
      <c r="A273" t="s">
        <v>2086</v>
      </c>
      <c r="B273" t="s">
        <v>1339</v>
      </c>
      <c r="C273" s="126">
        <v>46079</v>
      </c>
      <c r="D273" s="6">
        <v>2</v>
      </c>
      <c r="E273" s="126">
        <v>46079</v>
      </c>
      <c r="F273" s="6">
        <v>2</v>
      </c>
      <c r="G273" t="s">
        <v>43</v>
      </c>
      <c r="H273" t="s">
        <v>41</v>
      </c>
      <c r="I273" t="s">
        <v>28</v>
      </c>
      <c r="J273" t="s">
        <v>44</v>
      </c>
      <c r="K273">
        <v>4</v>
      </c>
      <c r="L273" s="7">
        <v>34.18</v>
      </c>
      <c r="M273" s="7">
        <v>136.72</v>
      </c>
      <c r="N273">
        <v>0</v>
      </c>
      <c r="O273" t="s">
        <v>29</v>
      </c>
      <c r="P273">
        <v>0</v>
      </c>
      <c r="Q273" s="7">
        <v>190</v>
      </c>
      <c r="R273" s="7">
        <v>190</v>
      </c>
      <c r="S273" s="7">
        <v>760</v>
      </c>
      <c r="T273" s="7">
        <v>5</v>
      </c>
      <c r="U273" s="7">
        <v>38</v>
      </c>
      <c r="V273" t="s">
        <v>37</v>
      </c>
      <c r="W273" s="7">
        <v>623.28</v>
      </c>
      <c r="X273" s="2" t="s">
        <v>31</v>
      </c>
      <c r="Y273" s="200"/>
      <c r="Z273" s="201" t="str">
        <f>IF(Y273&lt;&gt;"",Y273,IF(Table1[[#This Row],[Befolyt]]="i",1,""))</f>
        <v/>
      </c>
      <c r="AA273" s="98">
        <f>Table1[[#This Row],[KülföldiÁr]]*Table1[[#This Row],[Darab]]</f>
        <v>0</v>
      </c>
    </row>
    <row r="274" spans="1:27" x14ac:dyDescent="0.3">
      <c r="A274" t="s">
        <v>2086</v>
      </c>
      <c r="B274" t="s">
        <v>1339</v>
      </c>
      <c r="C274" s="126">
        <v>46079</v>
      </c>
      <c r="D274" s="6">
        <v>2</v>
      </c>
      <c r="E274" s="126">
        <v>46079</v>
      </c>
      <c r="F274" s="6">
        <v>2</v>
      </c>
      <c r="G274" t="s">
        <v>47</v>
      </c>
      <c r="H274" t="s">
        <v>41</v>
      </c>
      <c r="I274" t="s">
        <v>28</v>
      </c>
      <c r="J274" t="s">
        <v>48</v>
      </c>
      <c r="K274">
        <v>4</v>
      </c>
      <c r="L274" s="7">
        <v>185.02</v>
      </c>
      <c r="M274" s="7">
        <v>740.08</v>
      </c>
      <c r="N274">
        <v>0</v>
      </c>
      <c r="O274" t="s">
        <v>29</v>
      </c>
      <c r="P274">
        <v>0</v>
      </c>
      <c r="Q274" s="7">
        <v>1018</v>
      </c>
      <c r="R274" s="7">
        <v>1018</v>
      </c>
      <c r="S274" s="7">
        <v>4072</v>
      </c>
      <c r="T274" s="7">
        <v>5</v>
      </c>
      <c r="U274" s="7">
        <v>203.6</v>
      </c>
      <c r="V274" t="s">
        <v>37</v>
      </c>
      <c r="W274" s="7">
        <v>3331.92</v>
      </c>
      <c r="X274" s="2" t="s">
        <v>31</v>
      </c>
      <c r="Y274" s="200"/>
      <c r="Z274" s="201" t="str">
        <f>IF(Y274&lt;&gt;"",Y274,IF(Table1[[#This Row],[Befolyt]]="i",1,""))</f>
        <v/>
      </c>
      <c r="AA274" s="98">
        <f>Table1[[#This Row],[KülföldiÁr]]*Table1[[#This Row],[Darab]]</f>
        <v>0</v>
      </c>
    </row>
    <row r="275" spans="1:27" x14ac:dyDescent="0.3">
      <c r="A275" t="s">
        <v>2090</v>
      </c>
      <c r="B275" t="s">
        <v>2091</v>
      </c>
      <c r="C275" s="126">
        <v>46079</v>
      </c>
      <c r="D275" s="6">
        <v>2</v>
      </c>
      <c r="E275" s="126">
        <v>46079</v>
      </c>
      <c r="F275" s="6">
        <v>2</v>
      </c>
      <c r="G275" t="s">
        <v>2092</v>
      </c>
      <c r="H275" t="s">
        <v>327</v>
      </c>
      <c r="I275" t="s">
        <v>67</v>
      </c>
      <c r="J275" t="s">
        <v>2093</v>
      </c>
      <c r="K275">
        <v>7</v>
      </c>
      <c r="L275" s="7">
        <v>7981.53</v>
      </c>
      <c r="M275" s="7">
        <v>55870.71</v>
      </c>
      <c r="N275">
        <v>0</v>
      </c>
      <c r="O275" t="s">
        <v>29</v>
      </c>
      <c r="P275">
        <v>0</v>
      </c>
      <c r="Q275" s="7">
        <v>16000</v>
      </c>
      <c r="R275" s="7">
        <v>14400</v>
      </c>
      <c r="S275" s="7">
        <v>100800</v>
      </c>
      <c r="T275" s="7">
        <v>0</v>
      </c>
      <c r="U275" s="7">
        <v>0</v>
      </c>
      <c r="V275" t="s">
        <v>69</v>
      </c>
      <c r="W275" s="7">
        <v>44929.29</v>
      </c>
      <c r="X275" s="2" t="s">
        <v>31</v>
      </c>
      <c r="Y275" s="200"/>
      <c r="Z275" s="201" t="str">
        <f>IF(Y275&lt;&gt;"",Y275,IF(Table1[[#This Row],[Befolyt]]="i",1,""))</f>
        <v/>
      </c>
      <c r="AA275" s="98">
        <f>Table1[[#This Row],[KülföldiÁr]]*Table1[[#This Row],[Darab]]</f>
        <v>0</v>
      </c>
    </row>
    <row r="276" spans="1:27" x14ac:dyDescent="0.3">
      <c r="A276" t="s">
        <v>2090</v>
      </c>
      <c r="B276" t="s">
        <v>2091</v>
      </c>
      <c r="C276" s="126">
        <v>46079</v>
      </c>
      <c r="D276" s="6">
        <v>2</v>
      </c>
      <c r="E276" s="126">
        <v>46079</v>
      </c>
      <c r="F276" s="6">
        <v>2</v>
      </c>
      <c r="G276" t="s">
        <v>1922</v>
      </c>
      <c r="H276" t="s">
        <v>334</v>
      </c>
      <c r="I276" t="s">
        <v>32</v>
      </c>
      <c r="J276" t="s">
        <v>2094</v>
      </c>
      <c r="K276">
        <v>1</v>
      </c>
      <c r="L276" s="7">
        <v>2315</v>
      </c>
      <c r="M276" s="7">
        <v>2315</v>
      </c>
      <c r="N276">
        <v>0</v>
      </c>
      <c r="O276" t="s">
        <v>29</v>
      </c>
      <c r="P276">
        <v>0</v>
      </c>
      <c r="Q276" s="7">
        <v>2315</v>
      </c>
      <c r="R276" s="7">
        <v>2400</v>
      </c>
      <c r="S276" s="7">
        <v>2400</v>
      </c>
      <c r="T276" s="7">
        <v>0</v>
      </c>
      <c r="U276" s="7">
        <v>0</v>
      </c>
      <c r="V276" t="s">
        <v>69</v>
      </c>
      <c r="W276" s="7">
        <v>85</v>
      </c>
      <c r="X276" s="2" t="s">
        <v>31</v>
      </c>
      <c r="Y276" s="200"/>
      <c r="Z276" s="201" t="str">
        <f>IF(Y276&lt;&gt;"",Y276,IF(Table1[[#This Row],[Befolyt]]="i",1,""))</f>
        <v/>
      </c>
      <c r="AA276" s="98">
        <f>Table1[[#This Row],[KülföldiÁr]]*Table1[[#This Row],[Darab]]</f>
        <v>0</v>
      </c>
    </row>
    <row r="277" spans="1:27" x14ac:dyDescent="0.3">
      <c r="A277" t="s">
        <v>2095</v>
      </c>
      <c r="B277" t="s">
        <v>1136</v>
      </c>
      <c r="C277" s="126">
        <v>46079</v>
      </c>
      <c r="D277" s="6">
        <v>2</v>
      </c>
      <c r="E277" s="126">
        <v>46079</v>
      </c>
      <c r="F277" s="6">
        <v>2</v>
      </c>
      <c r="G277" t="s">
        <v>97</v>
      </c>
      <c r="H277" t="s">
        <v>33</v>
      </c>
      <c r="I277" t="s">
        <v>28</v>
      </c>
      <c r="J277" t="s">
        <v>283</v>
      </c>
      <c r="K277">
        <v>-5</v>
      </c>
      <c r="L277" s="7">
        <v>-1646.83</v>
      </c>
      <c r="M277" s="7">
        <v>8234.15</v>
      </c>
      <c r="N277">
        <v>0</v>
      </c>
      <c r="O277" t="s">
        <v>29</v>
      </c>
      <c r="P277">
        <v>0</v>
      </c>
      <c r="Q277" s="7">
        <v>7800</v>
      </c>
      <c r="R277" s="7">
        <v>-6240</v>
      </c>
      <c r="S277" s="7">
        <v>-31200</v>
      </c>
      <c r="T277" s="7">
        <v>3.5</v>
      </c>
      <c r="U277" s="7">
        <v>-1092</v>
      </c>
      <c r="V277" t="s">
        <v>457</v>
      </c>
      <c r="W277" s="7">
        <v>-22965.85</v>
      </c>
      <c r="X277" s="2" t="s">
        <v>31</v>
      </c>
      <c r="Y277" s="200"/>
      <c r="Z277" s="201" t="str">
        <f>IF(Y277&lt;&gt;"",Y277,IF(Table1[[#This Row],[Befolyt]]="i",1,""))</f>
        <v/>
      </c>
      <c r="AA277" s="98">
        <f>Table1[[#This Row],[KülföldiÁr]]*Table1[[#This Row],[Darab]]</f>
        <v>0</v>
      </c>
    </row>
    <row r="278" spans="1:27" x14ac:dyDescent="0.3">
      <c r="A278" t="s">
        <v>2095</v>
      </c>
      <c r="B278" t="s">
        <v>1136</v>
      </c>
      <c r="C278" s="126">
        <v>46079</v>
      </c>
      <c r="D278" s="6">
        <v>2</v>
      </c>
      <c r="E278" s="126">
        <v>46079</v>
      </c>
      <c r="F278" s="6">
        <v>2</v>
      </c>
      <c r="G278" t="s">
        <v>304</v>
      </c>
      <c r="H278" t="s">
        <v>33</v>
      </c>
      <c r="I278" t="s">
        <v>28</v>
      </c>
      <c r="J278" t="s">
        <v>305</v>
      </c>
      <c r="K278">
        <v>-5</v>
      </c>
      <c r="L278" s="7">
        <v>-864.27</v>
      </c>
      <c r="M278" s="7">
        <v>4321.3500000000004</v>
      </c>
      <c r="N278">
        <v>0</v>
      </c>
      <c r="O278" t="s">
        <v>29</v>
      </c>
      <c r="P278">
        <v>0</v>
      </c>
      <c r="Q278" s="7">
        <v>4000</v>
      </c>
      <c r="R278" s="7">
        <v>-2800</v>
      </c>
      <c r="S278" s="7">
        <v>-14000</v>
      </c>
      <c r="T278" s="7">
        <v>3.5</v>
      </c>
      <c r="U278" s="7">
        <v>-490</v>
      </c>
      <c r="V278" t="s">
        <v>457</v>
      </c>
      <c r="W278" s="7">
        <v>-9678.65</v>
      </c>
      <c r="X278" s="2" t="s">
        <v>31</v>
      </c>
      <c r="Y278" s="200"/>
      <c r="Z278" s="201" t="str">
        <f>IF(Y278&lt;&gt;"",Y278,IF(Table1[[#This Row],[Befolyt]]="i",1,""))</f>
        <v/>
      </c>
      <c r="AA278" s="98">
        <f>Table1[[#This Row],[KülföldiÁr]]*Table1[[#This Row],[Darab]]</f>
        <v>0</v>
      </c>
    </row>
    <row r="279" spans="1:27" x14ac:dyDescent="0.3">
      <c r="A279" t="s">
        <v>2095</v>
      </c>
      <c r="B279" t="s">
        <v>1136</v>
      </c>
      <c r="C279" s="126">
        <v>46079</v>
      </c>
      <c r="D279" s="6">
        <v>2</v>
      </c>
      <c r="E279" s="126">
        <v>46079</v>
      </c>
      <c r="F279" s="6">
        <v>2</v>
      </c>
      <c r="G279" t="s">
        <v>307</v>
      </c>
      <c r="H279" t="s">
        <v>33</v>
      </c>
      <c r="I279" t="s">
        <v>28</v>
      </c>
      <c r="J279" t="s">
        <v>308</v>
      </c>
      <c r="K279">
        <v>-5</v>
      </c>
      <c r="L279" s="7">
        <v>-612.36</v>
      </c>
      <c r="M279" s="7">
        <v>3061.8</v>
      </c>
      <c r="N279">
        <v>0</v>
      </c>
      <c r="O279" t="s">
        <v>29</v>
      </c>
      <c r="P279">
        <v>0</v>
      </c>
      <c r="Q279" s="7">
        <v>3000</v>
      </c>
      <c r="R279" s="7">
        <v>-2100</v>
      </c>
      <c r="S279" s="7">
        <v>-10500</v>
      </c>
      <c r="T279" s="7">
        <v>3.5</v>
      </c>
      <c r="U279" s="7">
        <v>-367.5</v>
      </c>
      <c r="V279" t="s">
        <v>457</v>
      </c>
      <c r="W279" s="7">
        <v>-7438.2</v>
      </c>
      <c r="X279" s="2" t="s">
        <v>31</v>
      </c>
      <c r="Y279" s="200"/>
      <c r="Z279" s="201" t="str">
        <f>IF(Y279&lt;&gt;"",Y279,IF(Table1[[#This Row],[Befolyt]]="i",1,""))</f>
        <v/>
      </c>
      <c r="AA279" s="98">
        <f>Table1[[#This Row],[KülföldiÁr]]*Table1[[#This Row],[Darab]]</f>
        <v>0</v>
      </c>
    </row>
    <row r="280" spans="1:27" x14ac:dyDescent="0.3">
      <c r="A280" t="s">
        <v>2095</v>
      </c>
      <c r="B280" t="s">
        <v>1136</v>
      </c>
      <c r="C280" s="126">
        <v>46079</v>
      </c>
      <c r="D280" s="6">
        <v>2</v>
      </c>
      <c r="E280" s="126">
        <v>46079</v>
      </c>
      <c r="F280" s="6">
        <v>2</v>
      </c>
      <c r="G280" t="s">
        <v>39</v>
      </c>
      <c r="H280" t="s">
        <v>33</v>
      </c>
      <c r="I280" t="s">
        <v>28</v>
      </c>
      <c r="J280" t="s">
        <v>286</v>
      </c>
      <c r="K280">
        <v>-6</v>
      </c>
      <c r="L280" s="7">
        <v>-217.79</v>
      </c>
      <c r="M280" s="7">
        <v>1306.74</v>
      </c>
      <c r="N280">
        <v>0</v>
      </c>
      <c r="O280" t="s">
        <v>29</v>
      </c>
      <c r="P280">
        <v>0</v>
      </c>
      <c r="Q280" s="7">
        <v>1000</v>
      </c>
      <c r="R280" s="7">
        <v>-700</v>
      </c>
      <c r="S280" s="7">
        <v>-4200</v>
      </c>
      <c r="T280" s="7">
        <v>3.5</v>
      </c>
      <c r="U280" s="7">
        <v>-147</v>
      </c>
      <c r="V280" t="s">
        <v>457</v>
      </c>
      <c r="W280" s="7">
        <v>-2893.26</v>
      </c>
      <c r="X280" s="2" t="s">
        <v>31</v>
      </c>
      <c r="Y280" s="200"/>
      <c r="Z280" s="201" t="str">
        <f>IF(Y280&lt;&gt;"",Y280,IF(Table1[[#This Row],[Befolyt]]="i",1,""))</f>
        <v/>
      </c>
      <c r="AA280" s="98">
        <f>Table1[[#This Row],[KülföldiÁr]]*Table1[[#This Row],[Darab]]</f>
        <v>0</v>
      </c>
    </row>
    <row r="281" spans="1:27" x14ac:dyDescent="0.3">
      <c r="A281" t="s">
        <v>2095</v>
      </c>
      <c r="B281" t="s">
        <v>1136</v>
      </c>
      <c r="C281" s="126">
        <v>46079</v>
      </c>
      <c r="D281" s="6">
        <v>2</v>
      </c>
      <c r="E281" s="126">
        <v>46079</v>
      </c>
      <c r="F281" s="6">
        <v>2</v>
      </c>
      <c r="G281" t="s">
        <v>1012</v>
      </c>
      <c r="H281" t="s">
        <v>34</v>
      </c>
      <c r="I281" t="s">
        <v>32</v>
      </c>
      <c r="J281" t="s">
        <v>1013</v>
      </c>
      <c r="K281">
        <v>-1</v>
      </c>
      <c r="L281" s="7">
        <v>11530</v>
      </c>
      <c r="M281" s="7">
        <v>-11530</v>
      </c>
      <c r="N281">
        <v>0</v>
      </c>
      <c r="O281" t="s">
        <v>29</v>
      </c>
      <c r="P281">
        <v>0</v>
      </c>
      <c r="Q281" s="7">
        <v>3169</v>
      </c>
      <c r="R281" s="7">
        <v>0</v>
      </c>
      <c r="S281" s="7">
        <v>0</v>
      </c>
      <c r="T281" s="7">
        <v>0</v>
      </c>
      <c r="U281" s="7">
        <v>0</v>
      </c>
      <c r="V281" t="s">
        <v>457</v>
      </c>
      <c r="W281" s="7">
        <v>11530</v>
      </c>
      <c r="X281" s="2" t="s">
        <v>31</v>
      </c>
      <c r="Y281" s="200"/>
      <c r="Z281" s="201" t="str">
        <f>IF(Y281&lt;&gt;"",Y281,IF(Table1[[#This Row],[Befolyt]]="i",1,""))</f>
        <v/>
      </c>
      <c r="AA281" s="98">
        <f>Table1[[#This Row],[KülföldiÁr]]*Table1[[#This Row],[Darab]]</f>
        <v>0</v>
      </c>
    </row>
    <row r="282" spans="1:27" x14ac:dyDescent="0.3">
      <c r="A282" t="s">
        <v>2096</v>
      </c>
      <c r="B282" t="s">
        <v>1136</v>
      </c>
      <c r="C282" s="126">
        <v>46079</v>
      </c>
      <c r="D282" s="6">
        <v>2</v>
      </c>
      <c r="E282" s="126">
        <v>46079</v>
      </c>
      <c r="F282" s="6">
        <v>2</v>
      </c>
      <c r="G282" t="s">
        <v>97</v>
      </c>
      <c r="H282" t="s">
        <v>33</v>
      </c>
      <c r="I282" t="s">
        <v>28</v>
      </c>
      <c r="J282" t="s">
        <v>283</v>
      </c>
      <c r="K282">
        <v>5</v>
      </c>
      <c r="L282" s="7">
        <v>1646.83</v>
      </c>
      <c r="M282" s="7">
        <v>8234.15</v>
      </c>
      <c r="N282">
        <v>0</v>
      </c>
      <c r="O282" t="s">
        <v>29</v>
      </c>
      <c r="P282">
        <v>0</v>
      </c>
      <c r="Q282" s="7">
        <v>7800</v>
      </c>
      <c r="R282" s="7">
        <v>6240</v>
      </c>
      <c r="S282" s="7">
        <v>31200</v>
      </c>
      <c r="T282" s="7">
        <v>3.5</v>
      </c>
      <c r="U282" s="7">
        <v>1092</v>
      </c>
      <c r="V282" t="s">
        <v>457</v>
      </c>
      <c r="W282" s="7">
        <v>22965.85</v>
      </c>
      <c r="X282" s="2" t="s">
        <v>31</v>
      </c>
      <c r="Y282" s="200"/>
      <c r="Z282" s="201" t="str">
        <f>IF(Y282&lt;&gt;"",Y282,IF(Table1[[#This Row],[Befolyt]]="i",1,""))</f>
        <v/>
      </c>
      <c r="AA282" s="98">
        <f>Table1[[#This Row],[KülföldiÁr]]*Table1[[#This Row],[Darab]]</f>
        <v>0</v>
      </c>
    </row>
    <row r="283" spans="1:27" x14ac:dyDescent="0.3">
      <c r="A283" t="s">
        <v>2096</v>
      </c>
      <c r="B283" t="s">
        <v>1136</v>
      </c>
      <c r="C283" s="126">
        <v>46079</v>
      </c>
      <c r="D283" s="6">
        <v>2</v>
      </c>
      <c r="E283" s="126">
        <v>46079</v>
      </c>
      <c r="F283" s="6">
        <v>2</v>
      </c>
      <c r="G283" t="s">
        <v>304</v>
      </c>
      <c r="H283" t="s">
        <v>33</v>
      </c>
      <c r="I283" t="s">
        <v>28</v>
      </c>
      <c r="J283" t="s">
        <v>305</v>
      </c>
      <c r="K283">
        <v>5</v>
      </c>
      <c r="L283" s="7">
        <v>864.27</v>
      </c>
      <c r="M283" s="7">
        <v>4321.3500000000004</v>
      </c>
      <c r="N283">
        <v>0</v>
      </c>
      <c r="O283" t="s">
        <v>29</v>
      </c>
      <c r="P283">
        <v>0</v>
      </c>
      <c r="Q283" s="7">
        <v>4000</v>
      </c>
      <c r="R283" s="7">
        <v>2800</v>
      </c>
      <c r="S283" s="7">
        <v>14000</v>
      </c>
      <c r="T283" s="7">
        <v>3.5</v>
      </c>
      <c r="U283" s="7">
        <v>490</v>
      </c>
      <c r="V283" t="s">
        <v>457</v>
      </c>
      <c r="W283" s="7">
        <v>9678.65</v>
      </c>
      <c r="X283" s="2" t="s">
        <v>31</v>
      </c>
      <c r="Y283" s="200"/>
      <c r="Z283" s="201" t="str">
        <f>IF(Y283&lt;&gt;"",Y283,IF(Table1[[#This Row],[Befolyt]]="i",1,""))</f>
        <v/>
      </c>
      <c r="AA283" s="98">
        <f>Table1[[#This Row],[KülföldiÁr]]*Table1[[#This Row],[Darab]]</f>
        <v>0</v>
      </c>
    </row>
    <row r="284" spans="1:27" x14ac:dyDescent="0.3">
      <c r="A284" t="s">
        <v>2096</v>
      </c>
      <c r="B284" t="s">
        <v>1136</v>
      </c>
      <c r="C284" s="126">
        <v>46079</v>
      </c>
      <c r="D284" s="6">
        <v>2</v>
      </c>
      <c r="E284" s="126">
        <v>46079</v>
      </c>
      <c r="F284" s="6">
        <v>2</v>
      </c>
      <c r="G284" t="s">
        <v>307</v>
      </c>
      <c r="H284" t="s">
        <v>33</v>
      </c>
      <c r="I284" t="s">
        <v>28</v>
      </c>
      <c r="J284" t="s">
        <v>308</v>
      </c>
      <c r="K284">
        <v>5</v>
      </c>
      <c r="L284" s="7">
        <v>612.36</v>
      </c>
      <c r="M284" s="7">
        <v>3061.8</v>
      </c>
      <c r="N284">
        <v>0</v>
      </c>
      <c r="O284" t="s">
        <v>29</v>
      </c>
      <c r="P284">
        <v>0</v>
      </c>
      <c r="Q284" s="7">
        <v>3000</v>
      </c>
      <c r="R284" s="7">
        <v>2100</v>
      </c>
      <c r="S284" s="7">
        <v>10500</v>
      </c>
      <c r="T284" s="7">
        <v>3.5</v>
      </c>
      <c r="U284" s="7">
        <v>367.5</v>
      </c>
      <c r="V284" t="s">
        <v>457</v>
      </c>
      <c r="W284" s="7">
        <v>7438.2</v>
      </c>
      <c r="X284" s="2" t="s">
        <v>31</v>
      </c>
      <c r="Y284" s="200"/>
      <c r="Z284" s="201" t="str">
        <f>IF(Y284&lt;&gt;"",Y284,IF(Table1[[#This Row],[Befolyt]]="i",1,""))</f>
        <v/>
      </c>
      <c r="AA284" s="98">
        <f>Table1[[#This Row],[KülföldiÁr]]*Table1[[#This Row],[Darab]]</f>
        <v>0</v>
      </c>
    </row>
    <row r="285" spans="1:27" x14ac:dyDescent="0.3">
      <c r="A285" t="s">
        <v>2096</v>
      </c>
      <c r="B285" t="s">
        <v>1136</v>
      </c>
      <c r="C285" s="126">
        <v>46079</v>
      </c>
      <c r="D285" s="6">
        <v>2</v>
      </c>
      <c r="E285" s="126">
        <v>46079</v>
      </c>
      <c r="F285" s="6">
        <v>2</v>
      </c>
      <c r="G285" t="s">
        <v>39</v>
      </c>
      <c r="H285" t="s">
        <v>33</v>
      </c>
      <c r="I285" t="s">
        <v>28</v>
      </c>
      <c r="J285" t="s">
        <v>286</v>
      </c>
      <c r="K285">
        <v>6</v>
      </c>
      <c r="L285" s="7">
        <v>217.79</v>
      </c>
      <c r="M285" s="7">
        <v>1306.74</v>
      </c>
      <c r="N285">
        <v>0</v>
      </c>
      <c r="O285" t="s">
        <v>29</v>
      </c>
      <c r="P285">
        <v>0</v>
      </c>
      <c r="Q285" s="7">
        <v>1000</v>
      </c>
      <c r="R285" s="7">
        <v>700</v>
      </c>
      <c r="S285" s="7">
        <v>4200</v>
      </c>
      <c r="T285" s="7">
        <v>3.5</v>
      </c>
      <c r="U285" s="7">
        <v>147</v>
      </c>
      <c r="V285" t="s">
        <v>457</v>
      </c>
      <c r="W285" s="7">
        <v>2893.26</v>
      </c>
      <c r="X285" s="2" t="s">
        <v>31</v>
      </c>
      <c r="Y285" s="200"/>
      <c r="Z285" s="201" t="str">
        <f>IF(Y285&lt;&gt;"",Y285,IF(Table1[[#This Row],[Befolyt]]="i",1,""))</f>
        <v/>
      </c>
      <c r="AA285" s="98">
        <f>Table1[[#This Row],[KülföldiÁr]]*Table1[[#This Row],[Darab]]</f>
        <v>0</v>
      </c>
    </row>
    <row r="286" spans="1:27" x14ac:dyDescent="0.3">
      <c r="A286" t="s">
        <v>2096</v>
      </c>
      <c r="B286" t="s">
        <v>1136</v>
      </c>
      <c r="C286" s="126">
        <v>46079</v>
      </c>
      <c r="D286" s="6">
        <v>2</v>
      </c>
      <c r="E286" s="126">
        <v>46079</v>
      </c>
      <c r="F286" s="6">
        <v>2</v>
      </c>
      <c r="G286" t="s">
        <v>1012</v>
      </c>
      <c r="H286" t="s">
        <v>34</v>
      </c>
      <c r="I286" t="s">
        <v>32</v>
      </c>
      <c r="J286" t="s">
        <v>1013</v>
      </c>
      <c r="K286">
        <v>1</v>
      </c>
      <c r="L286" s="7">
        <v>11530</v>
      </c>
      <c r="M286" s="7">
        <v>11530</v>
      </c>
      <c r="N286">
        <v>0</v>
      </c>
      <c r="O286" t="s">
        <v>29</v>
      </c>
      <c r="P286">
        <v>0</v>
      </c>
      <c r="Q286" s="7">
        <v>3169</v>
      </c>
      <c r="R286" s="7">
        <v>0</v>
      </c>
      <c r="S286" s="7">
        <v>0</v>
      </c>
      <c r="T286" s="7">
        <v>0</v>
      </c>
      <c r="U286" s="7">
        <v>0</v>
      </c>
      <c r="V286" t="s">
        <v>457</v>
      </c>
      <c r="W286" s="7">
        <v>-11530</v>
      </c>
      <c r="X286" s="2" t="s">
        <v>31</v>
      </c>
      <c r="Y286" s="200"/>
      <c r="Z286" s="201" t="str">
        <f>IF(Y286&lt;&gt;"",Y286,IF(Table1[[#This Row],[Befolyt]]="i",1,""))</f>
        <v/>
      </c>
      <c r="AA286" s="98">
        <f>Table1[[#This Row],[KülföldiÁr]]*Table1[[#This Row],[Darab]]</f>
        <v>0</v>
      </c>
    </row>
    <row r="287" spans="1:27" x14ac:dyDescent="0.3">
      <c r="A287" t="s">
        <v>2097</v>
      </c>
      <c r="B287" t="s">
        <v>2098</v>
      </c>
      <c r="C287" s="126">
        <v>46079</v>
      </c>
      <c r="D287" s="6">
        <v>2</v>
      </c>
      <c r="E287" s="126">
        <v>46079</v>
      </c>
      <c r="F287" s="6">
        <v>2</v>
      </c>
      <c r="G287" t="s">
        <v>2099</v>
      </c>
      <c r="H287" t="s">
        <v>33</v>
      </c>
      <c r="I287" t="s">
        <v>28</v>
      </c>
      <c r="J287" t="s">
        <v>2100</v>
      </c>
      <c r="K287">
        <v>2</v>
      </c>
      <c r="L287" s="7">
        <v>510.02</v>
      </c>
      <c r="M287" s="7">
        <v>1020.04</v>
      </c>
      <c r="N287">
        <v>0</v>
      </c>
      <c r="O287" t="s">
        <v>29</v>
      </c>
      <c r="P287">
        <v>0</v>
      </c>
      <c r="Q287" s="7">
        <v>2320</v>
      </c>
      <c r="R287" s="7">
        <v>2920</v>
      </c>
      <c r="S287" s="7">
        <v>5840</v>
      </c>
      <c r="T287" s="7">
        <v>16.16</v>
      </c>
      <c r="U287" s="7">
        <v>943.74399999999991</v>
      </c>
      <c r="V287" t="s">
        <v>81</v>
      </c>
      <c r="W287" s="7">
        <v>4819.96</v>
      </c>
      <c r="X287" s="2" t="s">
        <v>31</v>
      </c>
      <c r="Y287" s="200"/>
      <c r="Z287" s="201" t="str">
        <f>IF(Y287&lt;&gt;"",Y287,IF(Table1[[#This Row],[Befolyt]]="i",1,""))</f>
        <v/>
      </c>
      <c r="AA287" s="98">
        <f>Table1[[#This Row],[KülföldiÁr]]*Table1[[#This Row],[Darab]]</f>
        <v>0</v>
      </c>
    </row>
    <row r="288" spans="1:27" x14ac:dyDescent="0.3">
      <c r="A288" t="s">
        <v>2097</v>
      </c>
      <c r="B288" t="s">
        <v>2098</v>
      </c>
      <c r="C288" s="126">
        <v>46079</v>
      </c>
      <c r="D288" s="6">
        <v>2</v>
      </c>
      <c r="E288" s="126">
        <v>46079</v>
      </c>
      <c r="F288" s="6">
        <v>2</v>
      </c>
      <c r="G288" t="s">
        <v>2101</v>
      </c>
      <c r="H288" t="s">
        <v>33</v>
      </c>
      <c r="I288" t="s">
        <v>28</v>
      </c>
      <c r="J288" t="s">
        <v>2102</v>
      </c>
      <c r="K288">
        <v>2</v>
      </c>
      <c r="L288" s="7">
        <v>377</v>
      </c>
      <c r="M288" s="7">
        <v>754</v>
      </c>
      <c r="N288">
        <v>0</v>
      </c>
      <c r="O288" t="s">
        <v>29</v>
      </c>
      <c r="P288">
        <v>0</v>
      </c>
      <c r="Q288" s="7">
        <v>1820</v>
      </c>
      <c r="R288" s="7">
        <v>2560</v>
      </c>
      <c r="S288" s="7">
        <v>5120</v>
      </c>
      <c r="T288" s="7">
        <v>18.670000000000002</v>
      </c>
      <c r="U288" s="7">
        <v>955.90400000000011</v>
      </c>
      <c r="V288" t="s">
        <v>81</v>
      </c>
      <c r="W288" s="7">
        <v>4366</v>
      </c>
      <c r="X288" s="2" t="s">
        <v>31</v>
      </c>
      <c r="Y288" s="200"/>
      <c r="Z288" s="201" t="str">
        <f>IF(Y288&lt;&gt;"",Y288,IF(Table1[[#This Row],[Befolyt]]="i",1,""))</f>
        <v/>
      </c>
      <c r="AA288" s="98">
        <f>Table1[[#This Row],[KülföldiÁr]]*Table1[[#This Row],[Darab]]</f>
        <v>0</v>
      </c>
    </row>
    <row r="289" spans="1:27" x14ac:dyDescent="0.3">
      <c r="A289" t="s">
        <v>2097</v>
      </c>
      <c r="B289" t="s">
        <v>2098</v>
      </c>
      <c r="C289" s="126">
        <v>46079</v>
      </c>
      <c r="D289" s="6">
        <v>2</v>
      </c>
      <c r="E289" s="126">
        <v>46079</v>
      </c>
      <c r="F289" s="6">
        <v>2</v>
      </c>
      <c r="G289" t="s">
        <v>875</v>
      </c>
      <c r="H289" t="s">
        <v>34</v>
      </c>
      <c r="I289" t="s">
        <v>32</v>
      </c>
      <c r="J289" t="s">
        <v>876</v>
      </c>
      <c r="K289">
        <v>1</v>
      </c>
      <c r="L289" s="7">
        <v>2154</v>
      </c>
      <c r="M289" s="7">
        <v>2154</v>
      </c>
      <c r="N289">
        <v>0</v>
      </c>
      <c r="O289" t="s">
        <v>29</v>
      </c>
      <c r="P289">
        <v>0</v>
      </c>
      <c r="Q289" s="7">
        <v>2154</v>
      </c>
      <c r="R289" s="7">
        <v>2500</v>
      </c>
      <c r="S289" s="7">
        <v>2500</v>
      </c>
      <c r="T289" s="7">
        <v>0</v>
      </c>
      <c r="U289" s="7">
        <v>0</v>
      </c>
      <c r="V289" t="s">
        <v>81</v>
      </c>
      <c r="W289" s="7">
        <v>346</v>
      </c>
      <c r="X289" s="2" t="s">
        <v>31</v>
      </c>
      <c r="Y289" s="200"/>
      <c r="Z289" s="201" t="str">
        <f>IF(Y289&lt;&gt;"",Y289,IF(Table1[[#This Row],[Befolyt]]="i",1,""))</f>
        <v/>
      </c>
      <c r="AA289" s="98">
        <f>Table1[[#This Row],[KülföldiÁr]]*Table1[[#This Row],[Darab]]</f>
        <v>0</v>
      </c>
    </row>
    <row r="290" spans="1:27" x14ac:dyDescent="0.3">
      <c r="A290" t="s">
        <v>2103</v>
      </c>
      <c r="B290" t="s">
        <v>2104</v>
      </c>
      <c r="C290" s="126">
        <v>46079</v>
      </c>
      <c r="D290" s="6">
        <v>2</v>
      </c>
      <c r="E290" s="126">
        <v>46079</v>
      </c>
      <c r="F290" s="6">
        <v>2</v>
      </c>
      <c r="G290" t="s">
        <v>2105</v>
      </c>
      <c r="H290" t="s">
        <v>49</v>
      </c>
      <c r="I290" t="s">
        <v>67</v>
      </c>
      <c r="J290" t="s">
        <v>2106</v>
      </c>
      <c r="K290">
        <v>4</v>
      </c>
      <c r="L290" s="7">
        <v>103878.01</v>
      </c>
      <c r="M290" s="7">
        <v>415512.04</v>
      </c>
      <c r="N290">
        <v>502</v>
      </c>
      <c r="O290" t="s">
        <v>36</v>
      </c>
      <c r="P290">
        <v>375.13</v>
      </c>
      <c r="Q290" s="7">
        <v>200800</v>
      </c>
      <c r="R290" s="7">
        <v>188315.27</v>
      </c>
      <c r="S290" s="7">
        <v>753261.08</v>
      </c>
      <c r="T290" s="7">
        <v>4</v>
      </c>
      <c r="U290" s="7">
        <v>30130.443199999998</v>
      </c>
      <c r="V290" t="s">
        <v>30</v>
      </c>
      <c r="W290" s="7">
        <v>337749.04</v>
      </c>
      <c r="X290" s="2" t="s">
        <v>31</v>
      </c>
      <c r="Y290" s="200"/>
      <c r="Z290" s="201" t="str">
        <f>IF(Y290&lt;&gt;"",Y290,IF(Table1[[#This Row],[Befolyt]]="i",1,""))</f>
        <v/>
      </c>
      <c r="AA290" s="98">
        <f>Table1[[#This Row],[KülföldiÁr]]*Table1[[#This Row],[Darab]]</f>
        <v>2008</v>
      </c>
    </row>
    <row r="291" spans="1:27" x14ac:dyDescent="0.3">
      <c r="A291" t="s">
        <v>2107</v>
      </c>
      <c r="B291" t="s">
        <v>1059</v>
      </c>
      <c r="C291" s="126">
        <v>46079</v>
      </c>
      <c r="D291" s="6">
        <v>2</v>
      </c>
      <c r="E291" s="126">
        <v>46079</v>
      </c>
      <c r="F291" s="6">
        <v>2</v>
      </c>
      <c r="G291" t="s">
        <v>1293</v>
      </c>
      <c r="H291" t="s">
        <v>33</v>
      </c>
      <c r="I291" t="s">
        <v>28</v>
      </c>
      <c r="J291" t="s">
        <v>1294</v>
      </c>
      <c r="K291">
        <v>2</v>
      </c>
      <c r="L291" s="7">
        <v>290.14999999999998</v>
      </c>
      <c r="M291" s="7">
        <v>580.29999999999995</v>
      </c>
      <c r="N291">
        <v>0</v>
      </c>
      <c r="O291" t="s">
        <v>29</v>
      </c>
      <c r="P291">
        <v>0</v>
      </c>
      <c r="Q291" s="7">
        <v>1700</v>
      </c>
      <c r="R291" s="7">
        <v>1190</v>
      </c>
      <c r="S291" s="7">
        <v>2380</v>
      </c>
      <c r="T291" s="7">
        <v>3</v>
      </c>
      <c r="U291" s="7">
        <v>71.400000000000006</v>
      </c>
      <c r="V291" t="s">
        <v>77</v>
      </c>
      <c r="W291" s="7">
        <v>1799.7</v>
      </c>
      <c r="X291" s="2" t="s">
        <v>31</v>
      </c>
      <c r="Y291" s="200"/>
      <c r="Z291" s="201" t="str">
        <f>IF(Y291&lt;&gt;"",Y291,IF(Table1[[#This Row],[Befolyt]]="i",1,""))</f>
        <v/>
      </c>
      <c r="AA291" s="98">
        <f>Table1[[#This Row],[KülföldiÁr]]*Table1[[#This Row],[Darab]]</f>
        <v>0</v>
      </c>
    </row>
    <row r="292" spans="1:27" x14ac:dyDescent="0.3">
      <c r="A292" t="s">
        <v>2107</v>
      </c>
      <c r="B292" t="s">
        <v>1059</v>
      </c>
      <c r="C292" s="126">
        <v>46079</v>
      </c>
      <c r="D292" s="6">
        <v>2</v>
      </c>
      <c r="E292" s="126">
        <v>46079</v>
      </c>
      <c r="F292" s="6">
        <v>2</v>
      </c>
      <c r="G292" t="s">
        <v>1333</v>
      </c>
      <c r="H292" t="s">
        <v>33</v>
      </c>
      <c r="I292" t="s">
        <v>28</v>
      </c>
      <c r="J292" t="s">
        <v>1334</v>
      </c>
      <c r="K292">
        <v>2</v>
      </c>
      <c r="L292" s="7">
        <v>674.86</v>
      </c>
      <c r="M292" s="7">
        <v>1349.72</v>
      </c>
      <c r="N292">
        <v>0</v>
      </c>
      <c r="O292" t="s">
        <v>29</v>
      </c>
      <c r="P292">
        <v>0</v>
      </c>
      <c r="Q292" s="7">
        <v>2800</v>
      </c>
      <c r="R292" s="7">
        <v>1960</v>
      </c>
      <c r="S292" s="7">
        <v>3920</v>
      </c>
      <c r="T292" s="7">
        <v>3</v>
      </c>
      <c r="U292" s="7">
        <v>117.6</v>
      </c>
      <c r="V292" t="s">
        <v>77</v>
      </c>
      <c r="W292" s="7">
        <v>2570.2799999999997</v>
      </c>
      <c r="X292" s="2" t="s">
        <v>31</v>
      </c>
      <c r="Y292" s="200"/>
      <c r="Z292" s="201" t="str">
        <f>IF(Y292&lt;&gt;"",Y292,IF(Table1[[#This Row],[Befolyt]]="i",1,""))</f>
        <v/>
      </c>
      <c r="AA292" s="98">
        <f>Table1[[#This Row],[KülföldiÁr]]*Table1[[#This Row],[Darab]]</f>
        <v>0</v>
      </c>
    </row>
    <row r="293" spans="1:27" x14ac:dyDescent="0.3">
      <c r="A293" t="s">
        <v>2107</v>
      </c>
      <c r="B293" t="s">
        <v>1059</v>
      </c>
      <c r="C293" s="126">
        <v>46079</v>
      </c>
      <c r="D293" s="6">
        <v>2</v>
      </c>
      <c r="E293" s="126">
        <v>46079</v>
      </c>
      <c r="F293" s="6">
        <v>2</v>
      </c>
      <c r="G293" t="s">
        <v>50</v>
      </c>
      <c r="H293" t="s">
        <v>51</v>
      </c>
      <c r="I293" t="s">
        <v>28</v>
      </c>
      <c r="J293" t="s">
        <v>52</v>
      </c>
      <c r="K293">
        <v>4</v>
      </c>
      <c r="L293" s="7">
        <v>1478.09</v>
      </c>
      <c r="M293" s="7">
        <v>5912.36</v>
      </c>
      <c r="N293">
        <v>0</v>
      </c>
      <c r="O293" t="s">
        <v>29</v>
      </c>
      <c r="P293">
        <v>0</v>
      </c>
      <c r="Q293" s="7">
        <v>4500</v>
      </c>
      <c r="R293" s="7">
        <v>3100</v>
      </c>
      <c r="S293" s="7">
        <v>12400</v>
      </c>
      <c r="T293" s="7">
        <v>1.1000000000000001</v>
      </c>
      <c r="U293" s="7">
        <v>136.4</v>
      </c>
      <c r="V293" t="s">
        <v>77</v>
      </c>
      <c r="W293" s="7">
        <v>6487.64</v>
      </c>
      <c r="X293" s="2" t="s">
        <v>31</v>
      </c>
      <c r="Y293" s="200"/>
      <c r="Z293" s="201" t="str">
        <f>IF(Y293&lt;&gt;"",Y293,IF(Table1[[#This Row],[Befolyt]]="i",1,""))</f>
        <v/>
      </c>
      <c r="AA293" s="98">
        <f>Table1[[#This Row],[KülföldiÁr]]*Table1[[#This Row],[Darab]]</f>
        <v>0</v>
      </c>
    </row>
    <row r="294" spans="1:27" x14ac:dyDescent="0.3">
      <c r="A294" t="s">
        <v>2107</v>
      </c>
      <c r="B294" t="s">
        <v>1059</v>
      </c>
      <c r="C294" s="126">
        <v>46079</v>
      </c>
      <c r="D294" s="6">
        <v>2</v>
      </c>
      <c r="E294" s="126">
        <v>46079</v>
      </c>
      <c r="F294" s="6">
        <v>2</v>
      </c>
      <c r="G294" t="s">
        <v>56</v>
      </c>
      <c r="H294" t="s">
        <v>51</v>
      </c>
      <c r="I294" t="s">
        <v>28</v>
      </c>
      <c r="J294" t="s">
        <v>284</v>
      </c>
      <c r="K294">
        <v>5</v>
      </c>
      <c r="L294" s="7">
        <v>776.81</v>
      </c>
      <c r="M294" s="7">
        <v>3884.0499999999997</v>
      </c>
      <c r="N294">
        <v>0</v>
      </c>
      <c r="O294" t="s">
        <v>29</v>
      </c>
      <c r="P294">
        <v>0</v>
      </c>
      <c r="Q294" s="7">
        <v>2000</v>
      </c>
      <c r="R294" s="7">
        <v>1610</v>
      </c>
      <c r="S294" s="7">
        <v>8050</v>
      </c>
      <c r="T294" s="7">
        <v>3</v>
      </c>
      <c r="U294" s="7">
        <v>241.5</v>
      </c>
      <c r="V294" t="s">
        <v>77</v>
      </c>
      <c r="W294" s="7">
        <v>4165.9500000000007</v>
      </c>
      <c r="X294" s="2" t="s">
        <v>31</v>
      </c>
      <c r="Y294" s="200"/>
      <c r="Z294" s="201" t="str">
        <f>IF(Y294&lt;&gt;"",Y294,IF(Table1[[#This Row],[Befolyt]]="i",1,""))</f>
        <v/>
      </c>
      <c r="AA294" s="98">
        <f>Table1[[#This Row],[KülföldiÁr]]*Table1[[#This Row],[Darab]]</f>
        <v>0</v>
      </c>
    </row>
    <row r="295" spans="1:27" x14ac:dyDescent="0.3">
      <c r="A295" t="s">
        <v>2107</v>
      </c>
      <c r="B295" t="s">
        <v>1059</v>
      </c>
      <c r="C295" s="126">
        <v>46079</v>
      </c>
      <c r="D295" s="6">
        <v>2</v>
      </c>
      <c r="E295" s="126">
        <v>46079</v>
      </c>
      <c r="F295" s="6">
        <v>2</v>
      </c>
      <c r="G295" t="s">
        <v>57</v>
      </c>
      <c r="H295" t="s">
        <v>51</v>
      </c>
      <c r="I295" t="s">
        <v>28</v>
      </c>
      <c r="J295" t="s">
        <v>290</v>
      </c>
      <c r="K295">
        <v>6</v>
      </c>
      <c r="L295" s="7">
        <v>661.42</v>
      </c>
      <c r="M295" s="7">
        <v>3968.5199999999995</v>
      </c>
      <c r="N295">
        <v>0</v>
      </c>
      <c r="O295" t="s">
        <v>29</v>
      </c>
      <c r="P295">
        <v>0</v>
      </c>
      <c r="Q295" s="7">
        <v>1560</v>
      </c>
      <c r="R295" s="7">
        <v>1110</v>
      </c>
      <c r="S295" s="7">
        <v>6660</v>
      </c>
      <c r="T295" s="7">
        <v>1.5</v>
      </c>
      <c r="U295" s="7">
        <v>99.9</v>
      </c>
      <c r="V295" t="s">
        <v>77</v>
      </c>
      <c r="W295" s="7">
        <v>2691.4800000000005</v>
      </c>
      <c r="X295" s="2" t="s">
        <v>31</v>
      </c>
      <c r="Y295" s="200"/>
      <c r="Z295" s="201" t="str">
        <f>IF(Y295&lt;&gt;"",Y295,IF(Table1[[#This Row],[Befolyt]]="i",1,""))</f>
        <v/>
      </c>
      <c r="AA295" s="98">
        <f>Table1[[#This Row],[KülföldiÁr]]*Table1[[#This Row],[Darab]]</f>
        <v>0</v>
      </c>
    </row>
    <row r="296" spans="1:27" x14ac:dyDescent="0.3">
      <c r="A296" t="s">
        <v>2107</v>
      </c>
      <c r="B296" t="s">
        <v>1059</v>
      </c>
      <c r="C296" s="126">
        <v>46079</v>
      </c>
      <c r="D296" s="6">
        <v>2</v>
      </c>
      <c r="E296" s="126">
        <v>46079</v>
      </c>
      <c r="F296" s="6">
        <v>2</v>
      </c>
      <c r="G296" t="s">
        <v>1580</v>
      </c>
      <c r="H296" t="s">
        <v>34</v>
      </c>
      <c r="I296" t="s">
        <v>32</v>
      </c>
      <c r="J296" t="s">
        <v>1581</v>
      </c>
      <c r="K296">
        <v>1</v>
      </c>
      <c r="L296" s="7">
        <v>2942</v>
      </c>
      <c r="M296" s="7">
        <v>2942</v>
      </c>
      <c r="N296">
        <v>0</v>
      </c>
      <c r="O296" t="s">
        <v>29</v>
      </c>
      <c r="P296">
        <v>0</v>
      </c>
      <c r="Q296" s="7">
        <v>2942</v>
      </c>
      <c r="R296" s="7">
        <v>0</v>
      </c>
      <c r="S296" s="7">
        <v>0</v>
      </c>
      <c r="T296" s="7">
        <v>0</v>
      </c>
      <c r="U296" s="7">
        <v>0</v>
      </c>
      <c r="V296" t="s">
        <v>77</v>
      </c>
      <c r="W296" s="7">
        <v>-2942</v>
      </c>
      <c r="X296" s="2" t="s">
        <v>31</v>
      </c>
      <c r="Y296" s="200"/>
      <c r="Z296" s="201" t="str">
        <f>IF(Y296&lt;&gt;"",Y296,IF(Table1[[#This Row],[Befolyt]]="i",1,""))</f>
        <v/>
      </c>
      <c r="AA296" s="98">
        <f>Table1[[#This Row],[KülföldiÁr]]*Table1[[#This Row],[Darab]]</f>
        <v>0</v>
      </c>
    </row>
    <row r="297" spans="1:27" x14ac:dyDescent="0.3">
      <c r="A297" t="s">
        <v>2108</v>
      </c>
      <c r="B297" t="s">
        <v>1059</v>
      </c>
      <c r="C297" s="126">
        <v>46079</v>
      </c>
      <c r="D297" s="6">
        <v>2</v>
      </c>
      <c r="E297" s="126">
        <v>46079</v>
      </c>
      <c r="F297" s="6">
        <v>2</v>
      </c>
      <c r="G297" t="s">
        <v>98</v>
      </c>
      <c r="H297" t="s">
        <v>33</v>
      </c>
      <c r="I297" t="s">
        <v>28</v>
      </c>
      <c r="J297" t="s">
        <v>282</v>
      </c>
      <c r="K297">
        <v>2</v>
      </c>
      <c r="L297" s="7">
        <v>420.21</v>
      </c>
      <c r="M297" s="7">
        <v>840.42</v>
      </c>
      <c r="N297">
        <v>0</v>
      </c>
      <c r="O297" t="s">
        <v>29</v>
      </c>
      <c r="P297">
        <v>0</v>
      </c>
      <c r="Q297" s="7">
        <v>2600</v>
      </c>
      <c r="R297" s="7">
        <v>1820</v>
      </c>
      <c r="S297" s="7">
        <v>3640</v>
      </c>
      <c r="T297" s="7">
        <v>4.99</v>
      </c>
      <c r="U297" s="7">
        <v>181.63600000000002</v>
      </c>
      <c r="V297" t="s">
        <v>77</v>
      </c>
      <c r="W297" s="7">
        <v>2799.58</v>
      </c>
      <c r="X297" s="2" t="s">
        <v>31</v>
      </c>
      <c r="Y297" s="200"/>
      <c r="Z297" s="201" t="str">
        <f>IF(Y297&lt;&gt;"",Y297,IF(Table1[[#This Row],[Befolyt]]="i",1,""))</f>
        <v/>
      </c>
      <c r="AA297" s="98">
        <f>Table1[[#This Row],[KülföldiÁr]]*Table1[[#This Row],[Darab]]</f>
        <v>0</v>
      </c>
    </row>
    <row r="298" spans="1:27" x14ac:dyDescent="0.3">
      <c r="A298" t="s">
        <v>2108</v>
      </c>
      <c r="B298" t="s">
        <v>1059</v>
      </c>
      <c r="C298" s="126">
        <v>46079</v>
      </c>
      <c r="D298" s="6">
        <v>2</v>
      </c>
      <c r="E298" s="126">
        <v>46079</v>
      </c>
      <c r="F298" s="6">
        <v>2</v>
      </c>
      <c r="G298" t="s">
        <v>307</v>
      </c>
      <c r="H298" t="s">
        <v>33</v>
      </c>
      <c r="I298" t="s">
        <v>28</v>
      </c>
      <c r="J298" t="s">
        <v>308</v>
      </c>
      <c r="K298">
        <v>2</v>
      </c>
      <c r="L298" s="7">
        <v>612.36</v>
      </c>
      <c r="M298" s="7">
        <v>1224.72</v>
      </c>
      <c r="N298">
        <v>0</v>
      </c>
      <c r="O298" t="s">
        <v>29</v>
      </c>
      <c r="P298">
        <v>0</v>
      </c>
      <c r="Q298" s="7">
        <v>3000</v>
      </c>
      <c r="R298" s="7">
        <v>2100</v>
      </c>
      <c r="S298" s="7">
        <v>4200</v>
      </c>
      <c r="T298" s="7">
        <v>4.99</v>
      </c>
      <c r="U298" s="7">
        <v>209.58</v>
      </c>
      <c r="V298" t="s">
        <v>77</v>
      </c>
      <c r="W298" s="7">
        <v>2975.2799999999997</v>
      </c>
      <c r="X298" s="2" t="s">
        <v>31</v>
      </c>
      <c r="Y298" s="200"/>
      <c r="Z298" s="201" t="str">
        <f>IF(Y298&lt;&gt;"",Y298,IF(Table1[[#This Row],[Befolyt]]="i",1,""))</f>
        <v/>
      </c>
      <c r="AA298" s="98">
        <f>Table1[[#This Row],[KülföldiÁr]]*Table1[[#This Row],[Darab]]</f>
        <v>0</v>
      </c>
    </row>
    <row r="299" spans="1:27" x14ac:dyDescent="0.3">
      <c r="A299" t="s">
        <v>2109</v>
      </c>
      <c r="B299" t="s">
        <v>2110</v>
      </c>
      <c r="C299" s="126">
        <v>46079</v>
      </c>
      <c r="D299" s="6">
        <v>2</v>
      </c>
      <c r="E299" s="126">
        <v>46079</v>
      </c>
      <c r="F299" s="6">
        <v>2</v>
      </c>
      <c r="G299" t="s">
        <v>2111</v>
      </c>
      <c r="H299" t="s">
        <v>33</v>
      </c>
      <c r="I299" t="s">
        <v>28</v>
      </c>
      <c r="J299" t="s">
        <v>2112</v>
      </c>
      <c r="K299">
        <v>2</v>
      </c>
      <c r="L299" s="7">
        <v>10836.82</v>
      </c>
      <c r="M299" s="7">
        <v>21673.64</v>
      </c>
      <c r="N299">
        <v>0</v>
      </c>
      <c r="O299" t="s">
        <v>29</v>
      </c>
      <c r="P299">
        <v>0</v>
      </c>
      <c r="Q299" s="7">
        <v>32000</v>
      </c>
      <c r="R299" s="7">
        <v>28800</v>
      </c>
      <c r="S299" s="7">
        <v>57600</v>
      </c>
      <c r="T299" s="7">
        <v>6</v>
      </c>
      <c r="U299" s="7">
        <v>3456</v>
      </c>
      <c r="V299" t="s">
        <v>66</v>
      </c>
      <c r="W299" s="7">
        <v>35926.36</v>
      </c>
      <c r="X299" s="2" t="s">
        <v>31</v>
      </c>
      <c r="Y299" s="200"/>
      <c r="Z299" s="201" t="str">
        <f>IF(Y299&lt;&gt;"",Y299,IF(Table1[[#This Row],[Befolyt]]="i",1,""))</f>
        <v/>
      </c>
      <c r="AA299" s="98">
        <f>Table1[[#This Row],[KülföldiÁr]]*Table1[[#This Row],[Darab]]</f>
        <v>0</v>
      </c>
    </row>
    <row r="300" spans="1:27" x14ac:dyDescent="0.3">
      <c r="A300" t="s">
        <v>2109</v>
      </c>
      <c r="B300" t="s">
        <v>2110</v>
      </c>
      <c r="C300" s="126">
        <v>46079</v>
      </c>
      <c r="D300" s="6">
        <v>2</v>
      </c>
      <c r="E300" s="126">
        <v>46079</v>
      </c>
      <c r="F300" s="6">
        <v>2</v>
      </c>
      <c r="G300" t="s">
        <v>2113</v>
      </c>
      <c r="H300" t="s">
        <v>34</v>
      </c>
      <c r="I300" t="s">
        <v>32</v>
      </c>
      <c r="J300" t="s">
        <v>2114</v>
      </c>
      <c r="K300">
        <v>1</v>
      </c>
      <c r="L300" s="7">
        <v>2550</v>
      </c>
      <c r="M300" s="7">
        <v>2550</v>
      </c>
      <c r="N300">
        <v>0</v>
      </c>
      <c r="O300" t="s">
        <v>29</v>
      </c>
      <c r="P300">
        <v>0</v>
      </c>
      <c r="Q300" s="7">
        <v>2550</v>
      </c>
      <c r="R300" s="7">
        <v>2400</v>
      </c>
      <c r="S300" s="7">
        <v>2400</v>
      </c>
      <c r="T300" s="7">
        <v>0</v>
      </c>
      <c r="U300" s="7">
        <v>0</v>
      </c>
      <c r="V300" t="s">
        <v>66</v>
      </c>
      <c r="W300" s="7">
        <v>-150</v>
      </c>
      <c r="X300" s="2" t="s">
        <v>31</v>
      </c>
      <c r="Y300" s="200"/>
      <c r="Z300" s="201" t="str">
        <f>IF(Y300&lt;&gt;"",Y300,IF(Table1[[#This Row],[Befolyt]]="i",1,""))</f>
        <v/>
      </c>
      <c r="AA300" s="98">
        <f>Table1[[#This Row],[KülföldiÁr]]*Table1[[#This Row],[Darab]]</f>
        <v>0</v>
      </c>
    </row>
    <row r="301" spans="1:27" x14ac:dyDescent="0.3">
      <c r="A301" t="s">
        <v>2115</v>
      </c>
      <c r="B301" t="s">
        <v>136</v>
      </c>
      <c r="C301" s="126">
        <v>46079</v>
      </c>
      <c r="D301" s="6">
        <v>2</v>
      </c>
      <c r="E301" s="126">
        <v>46079</v>
      </c>
      <c r="F301" s="6">
        <v>2</v>
      </c>
      <c r="G301" t="s">
        <v>1362</v>
      </c>
      <c r="H301" t="s">
        <v>33</v>
      </c>
      <c r="I301" t="s">
        <v>28</v>
      </c>
      <c r="J301" t="s">
        <v>1363</v>
      </c>
      <c r="K301">
        <v>6</v>
      </c>
      <c r="L301" s="7">
        <v>2476</v>
      </c>
      <c r="M301" s="7">
        <v>14856</v>
      </c>
      <c r="N301">
        <v>0</v>
      </c>
      <c r="O301" t="s">
        <v>29</v>
      </c>
      <c r="P301">
        <v>0</v>
      </c>
      <c r="Q301" s="7">
        <v>11495</v>
      </c>
      <c r="R301" s="7">
        <v>6800</v>
      </c>
      <c r="S301" s="7">
        <v>40800</v>
      </c>
      <c r="T301" s="7">
        <v>2</v>
      </c>
      <c r="U301" s="7">
        <v>816</v>
      </c>
      <c r="V301" t="s">
        <v>74</v>
      </c>
      <c r="W301" s="7">
        <v>25944</v>
      </c>
      <c r="X301" s="2" t="s">
        <v>31</v>
      </c>
      <c r="Y301" s="200"/>
      <c r="Z301" s="201" t="str">
        <f>IF(Y301&lt;&gt;"",Y301,IF(Table1[[#This Row],[Befolyt]]="i",1,""))</f>
        <v/>
      </c>
      <c r="AA301" s="98">
        <f>Table1[[#This Row],[KülföldiÁr]]*Table1[[#This Row],[Darab]]</f>
        <v>0</v>
      </c>
    </row>
    <row r="302" spans="1:27" x14ac:dyDescent="0.3">
      <c r="A302" t="s">
        <v>2115</v>
      </c>
      <c r="B302" t="s">
        <v>136</v>
      </c>
      <c r="C302" s="126">
        <v>46079</v>
      </c>
      <c r="D302" s="6">
        <v>2</v>
      </c>
      <c r="E302" s="126">
        <v>46079</v>
      </c>
      <c r="F302" s="6">
        <v>2</v>
      </c>
      <c r="G302" t="s">
        <v>1742</v>
      </c>
      <c r="H302" t="s">
        <v>34</v>
      </c>
      <c r="I302" t="s">
        <v>32</v>
      </c>
      <c r="J302" t="s">
        <v>1743</v>
      </c>
      <c r="K302">
        <v>1</v>
      </c>
      <c r="L302" s="7">
        <v>2143</v>
      </c>
      <c r="M302" s="7">
        <v>2143</v>
      </c>
      <c r="N302">
        <v>0</v>
      </c>
      <c r="O302" t="s">
        <v>29</v>
      </c>
      <c r="P302">
        <v>0</v>
      </c>
      <c r="Q302" s="7">
        <v>2143</v>
      </c>
      <c r="R302" s="7">
        <v>0</v>
      </c>
      <c r="S302" s="7">
        <v>0</v>
      </c>
      <c r="T302" s="7">
        <v>0</v>
      </c>
      <c r="U302" s="7">
        <v>0</v>
      </c>
      <c r="V302" t="s">
        <v>74</v>
      </c>
      <c r="W302" s="7">
        <v>-2143</v>
      </c>
      <c r="X302" s="2" t="s">
        <v>31</v>
      </c>
      <c r="Y302" s="200"/>
      <c r="Z302" s="201" t="str">
        <f>IF(Y302&lt;&gt;"",Y302,IF(Table1[[#This Row],[Befolyt]]="i",1,""))</f>
        <v/>
      </c>
      <c r="AA302" s="98">
        <f>Table1[[#This Row],[KülföldiÁr]]*Table1[[#This Row],[Darab]]</f>
        <v>0</v>
      </c>
    </row>
    <row r="303" spans="1:27" x14ac:dyDescent="0.3">
      <c r="A303" t="s">
        <v>2116</v>
      </c>
      <c r="B303" t="s">
        <v>2117</v>
      </c>
      <c r="C303" s="126">
        <v>46079</v>
      </c>
      <c r="D303" s="6">
        <v>2</v>
      </c>
      <c r="E303" s="126">
        <v>46079</v>
      </c>
      <c r="F303" s="6">
        <v>2</v>
      </c>
      <c r="G303" t="s">
        <v>104</v>
      </c>
      <c r="H303" t="s">
        <v>41</v>
      </c>
      <c r="I303" t="s">
        <v>28</v>
      </c>
      <c r="J303" t="s">
        <v>285</v>
      </c>
      <c r="K303">
        <v>2</v>
      </c>
      <c r="L303" s="7">
        <v>482.13</v>
      </c>
      <c r="M303" s="7">
        <v>964.26</v>
      </c>
      <c r="N303">
        <v>0</v>
      </c>
      <c r="O303" t="s">
        <v>29</v>
      </c>
      <c r="P303">
        <v>0</v>
      </c>
      <c r="Q303" s="7">
        <v>1510</v>
      </c>
      <c r="R303" s="7">
        <v>1510</v>
      </c>
      <c r="S303" s="7">
        <v>3020</v>
      </c>
      <c r="T303" s="7">
        <v>5</v>
      </c>
      <c r="U303" s="7">
        <v>151</v>
      </c>
      <c r="V303" t="s">
        <v>81</v>
      </c>
      <c r="W303" s="7">
        <v>2055.7399999999998</v>
      </c>
      <c r="X303" s="2" t="s">
        <v>31</v>
      </c>
      <c r="Y303" s="200"/>
      <c r="Z303" s="201" t="str">
        <f>IF(Y303&lt;&gt;"",Y303,IF(Table1[[#This Row],[Befolyt]]="i",1,""))</f>
        <v/>
      </c>
      <c r="AA303" s="98">
        <f>Table1[[#This Row],[KülföldiÁr]]*Table1[[#This Row],[Darab]]</f>
        <v>0</v>
      </c>
    </row>
    <row r="304" spans="1:27" x14ac:dyDescent="0.3">
      <c r="A304" t="s">
        <v>2116</v>
      </c>
      <c r="B304" t="s">
        <v>2117</v>
      </c>
      <c r="C304" s="126">
        <v>46079</v>
      </c>
      <c r="D304" s="6">
        <v>2</v>
      </c>
      <c r="E304" s="126">
        <v>46079</v>
      </c>
      <c r="F304" s="6">
        <v>2</v>
      </c>
      <c r="G304" t="s">
        <v>2118</v>
      </c>
      <c r="H304" t="s">
        <v>34</v>
      </c>
      <c r="I304" t="s">
        <v>32</v>
      </c>
      <c r="J304" t="s">
        <v>2119</v>
      </c>
      <c r="K304">
        <v>1</v>
      </c>
      <c r="L304" s="7">
        <v>1626</v>
      </c>
      <c r="M304" s="7">
        <v>1626</v>
      </c>
      <c r="N304">
        <v>0</v>
      </c>
      <c r="O304" t="s">
        <v>29</v>
      </c>
      <c r="P304">
        <v>0</v>
      </c>
      <c r="Q304" s="7">
        <v>1626</v>
      </c>
      <c r="R304" s="7">
        <v>0</v>
      </c>
      <c r="S304" s="7">
        <v>0</v>
      </c>
      <c r="T304" s="7">
        <v>0</v>
      </c>
      <c r="U304" s="7">
        <v>0</v>
      </c>
      <c r="V304" t="s">
        <v>81</v>
      </c>
      <c r="W304" s="7">
        <v>-1626</v>
      </c>
      <c r="X304" s="2" t="s">
        <v>31</v>
      </c>
      <c r="Y304" s="200"/>
      <c r="Z304" s="201" t="str">
        <f>IF(Y304&lt;&gt;"",Y304,IF(Table1[[#This Row],[Befolyt]]="i",1,""))</f>
        <v/>
      </c>
      <c r="AA304" s="98">
        <f>Table1[[#This Row],[KülföldiÁr]]*Table1[[#This Row],[Darab]]</f>
        <v>0</v>
      </c>
    </row>
    <row r="305" spans="1:27" x14ac:dyDescent="0.3">
      <c r="A305" t="s">
        <v>2120</v>
      </c>
      <c r="B305" t="s">
        <v>1745</v>
      </c>
      <c r="C305" s="126">
        <v>46079</v>
      </c>
      <c r="D305" s="6">
        <v>2</v>
      </c>
      <c r="E305" s="126">
        <v>46079</v>
      </c>
      <c r="F305" s="6">
        <v>2</v>
      </c>
      <c r="G305" t="s">
        <v>304</v>
      </c>
      <c r="H305" t="s">
        <v>33</v>
      </c>
      <c r="I305" t="s">
        <v>28</v>
      </c>
      <c r="J305" t="s">
        <v>2121</v>
      </c>
      <c r="K305">
        <v>10</v>
      </c>
      <c r="L305" s="7">
        <v>864.27</v>
      </c>
      <c r="M305" s="7">
        <v>8642.7000000000007</v>
      </c>
      <c r="N305">
        <v>0</v>
      </c>
      <c r="O305" t="s">
        <v>29</v>
      </c>
      <c r="P305">
        <v>0</v>
      </c>
      <c r="Q305" s="7">
        <v>4000</v>
      </c>
      <c r="R305" s="7">
        <v>2590</v>
      </c>
      <c r="S305" s="7">
        <v>25900</v>
      </c>
      <c r="T305" s="7">
        <v>2.5</v>
      </c>
      <c r="U305" s="7">
        <v>647.5</v>
      </c>
      <c r="V305" t="s">
        <v>74</v>
      </c>
      <c r="W305" s="7">
        <v>17257.3</v>
      </c>
      <c r="X305" s="2" t="s">
        <v>31</v>
      </c>
      <c r="Y305" s="200"/>
      <c r="Z305" s="201" t="str">
        <f>IF(Y305&lt;&gt;"",Y305,IF(Table1[[#This Row],[Befolyt]]="i",1,""))</f>
        <v/>
      </c>
      <c r="AA305" s="98">
        <f>Table1[[#This Row],[KülföldiÁr]]*Table1[[#This Row],[Darab]]</f>
        <v>0</v>
      </c>
    </row>
    <row r="306" spans="1:27" x14ac:dyDescent="0.3">
      <c r="A306" t="s">
        <v>2120</v>
      </c>
      <c r="B306" t="s">
        <v>1745</v>
      </c>
      <c r="C306" s="126">
        <v>46079</v>
      </c>
      <c r="D306" s="6">
        <v>2</v>
      </c>
      <c r="E306" s="126">
        <v>46079</v>
      </c>
      <c r="F306" s="6">
        <v>2</v>
      </c>
      <c r="G306" t="s">
        <v>2122</v>
      </c>
      <c r="H306" t="s">
        <v>33</v>
      </c>
      <c r="I306" t="s">
        <v>28</v>
      </c>
      <c r="J306" t="s">
        <v>2123</v>
      </c>
      <c r="K306">
        <v>50</v>
      </c>
      <c r="L306" s="7">
        <v>1830.75</v>
      </c>
      <c r="M306" s="7">
        <v>91537.5</v>
      </c>
      <c r="N306">
        <v>0</v>
      </c>
      <c r="O306" t="s">
        <v>29</v>
      </c>
      <c r="P306">
        <v>0</v>
      </c>
      <c r="Q306" s="7">
        <v>8700</v>
      </c>
      <c r="R306" s="7">
        <v>3810</v>
      </c>
      <c r="S306" s="7">
        <v>190500</v>
      </c>
      <c r="T306" s="7">
        <v>0.61</v>
      </c>
      <c r="U306" s="7">
        <v>1162.05</v>
      </c>
      <c r="V306" t="s">
        <v>74</v>
      </c>
      <c r="W306" s="7">
        <v>98962.5</v>
      </c>
      <c r="X306" s="2" t="s">
        <v>31</v>
      </c>
      <c r="Y306" s="200"/>
      <c r="Z306" s="201" t="str">
        <f>IF(Y306&lt;&gt;"",Y306,IF(Table1[[#This Row],[Befolyt]]="i",1,""))</f>
        <v/>
      </c>
      <c r="AA306" s="98">
        <f>Table1[[#This Row],[KülföldiÁr]]*Table1[[#This Row],[Darab]]</f>
        <v>0</v>
      </c>
    </row>
    <row r="307" spans="1:27" x14ac:dyDescent="0.3">
      <c r="A307" t="s">
        <v>2120</v>
      </c>
      <c r="B307" t="s">
        <v>1745</v>
      </c>
      <c r="C307" s="126">
        <v>46079</v>
      </c>
      <c r="D307" s="6">
        <v>2</v>
      </c>
      <c r="E307" s="126">
        <v>46079</v>
      </c>
      <c r="F307" s="6">
        <v>2</v>
      </c>
      <c r="G307" t="s">
        <v>75</v>
      </c>
      <c r="H307" t="s">
        <v>34</v>
      </c>
      <c r="I307" t="s">
        <v>32</v>
      </c>
      <c r="J307" t="s">
        <v>76</v>
      </c>
      <c r="K307">
        <v>1</v>
      </c>
      <c r="L307" s="7">
        <v>1900</v>
      </c>
      <c r="M307" s="7">
        <v>1900</v>
      </c>
      <c r="N307">
        <v>0</v>
      </c>
      <c r="O307" t="s">
        <v>29</v>
      </c>
      <c r="P307">
        <v>0</v>
      </c>
      <c r="Q307" s="7">
        <v>3500</v>
      </c>
      <c r="R307" s="7">
        <v>0</v>
      </c>
      <c r="S307" s="7">
        <v>0</v>
      </c>
      <c r="T307" s="7">
        <v>0</v>
      </c>
      <c r="U307" s="7">
        <v>0</v>
      </c>
      <c r="V307" t="s">
        <v>74</v>
      </c>
      <c r="W307" s="7">
        <v>-1900</v>
      </c>
      <c r="X307" s="2" t="s">
        <v>31</v>
      </c>
      <c r="Y307" s="200"/>
      <c r="Z307" s="201" t="str">
        <f>IF(Y307&lt;&gt;"",Y307,IF(Table1[[#This Row],[Befolyt]]="i",1,""))</f>
        <v/>
      </c>
      <c r="AA307" s="98">
        <f>Table1[[#This Row],[KülföldiÁr]]*Table1[[#This Row],[Darab]]</f>
        <v>0</v>
      </c>
    </row>
    <row r="308" spans="1:27" x14ac:dyDescent="0.3">
      <c r="A308" t="s">
        <v>2120</v>
      </c>
      <c r="B308" t="s">
        <v>1745</v>
      </c>
      <c r="C308" s="126">
        <v>46079</v>
      </c>
      <c r="D308" s="6">
        <v>2</v>
      </c>
      <c r="E308" s="126">
        <v>46079</v>
      </c>
      <c r="F308" s="6">
        <v>2</v>
      </c>
      <c r="G308" t="s">
        <v>1742</v>
      </c>
      <c r="H308" t="s">
        <v>34</v>
      </c>
      <c r="I308" t="s">
        <v>32</v>
      </c>
      <c r="J308" t="s">
        <v>1743</v>
      </c>
      <c r="K308">
        <v>1</v>
      </c>
      <c r="L308" s="7">
        <v>11659</v>
      </c>
      <c r="M308" s="7">
        <v>11659</v>
      </c>
      <c r="N308">
        <v>0</v>
      </c>
      <c r="O308" t="s">
        <v>29</v>
      </c>
      <c r="P308">
        <v>0</v>
      </c>
      <c r="Q308" s="7">
        <v>11659</v>
      </c>
      <c r="R308" s="7">
        <v>0</v>
      </c>
      <c r="S308" s="7">
        <v>0</v>
      </c>
      <c r="T308" s="7">
        <v>0</v>
      </c>
      <c r="U308" s="7">
        <v>0</v>
      </c>
      <c r="V308" t="s">
        <v>74</v>
      </c>
      <c r="W308" s="7">
        <v>-11659</v>
      </c>
      <c r="X308" s="2" t="s">
        <v>31</v>
      </c>
      <c r="Y308" s="200"/>
      <c r="Z308" s="201" t="str">
        <f>IF(Y308&lt;&gt;"",Y308,IF(Table1[[#This Row],[Befolyt]]="i",1,""))</f>
        <v/>
      </c>
      <c r="AA308" s="98">
        <f>Table1[[#This Row],[KülföldiÁr]]*Table1[[#This Row],[Darab]]</f>
        <v>0</v>
      </c>
    </row>
    <row r="309" spans="1:27" x14ac:dyDescent="0.3">
      <c r="A309" t="s">
        <v>2124</v>
      </c>
      <c r="B309" t="s">
        <v>2125</v>
      </c>
      <c r="C309" s="126">
        <v>46079</v>
      </c>
      <c r="D309" s="6">
        <v>2</v>
      </c>
      <c r="E309" s="126">
        <v>46079</v>
      </c>
      <c r="F309" s="6">
        <v>2</v>
      </c>
      <c r="G309" t="s">
        <v>367</v>
      </c>
      <c r="H309" t="s">
        <v>51</v>
      </c>
      <c r="I309" t="s">
        <v>28</v>
      </c>
      <c r="J309" t="s">
        <v>368</v>
      </c>
      <c r="K309">
        <v>2</v>
      </c>
      <c r="L309" s="7">
        <v>165.83</v>
      </c>
      <c r="M309" s="7">
        <v>331.66</v>
      </c>
      <c r="N309">
        <v>0</v>
      </c>
      <c r="O309" t="s">
        <v>29</v>
      </c>
      <c r="P309">
        <v>0</v>
      </c>
      <c r="Q309" s="7">
        <v>700</v>
      </c>
      <c r="R309" s="7">
        <v>1100</v>
      </c>
      <c r="S309" s="7">
        <v>2200</v>
      </c>
      <c r="T309" s="7">
        <v>20.91</v>
      </c>
      <c r="U309" s="7">
        <v>460.02</v>
      </c>
      <c r="V309" t="s">
        <v>30</v>
      </c>
      <c r="W309" s="7">
        <v>1868.34</v>
      </c>
      <c r="X309" s="2" t="s">
        <v>31</v>
      </c>
      <c r="Y309" s="200"/>
      <c r="Z309" s="201" t="str">
        <f>IF(Y309&lt;&gt;"",Y309,IF(Table1[[#This Row],[Befolyt]]="i",1,""))</f>
        <v/>
      </c>
      <c r="AA309" s="98">
        <f>Table1[[#This Row],[KülföldiÁr]]*Table1[[#This Row],[Darab]]</f>
        <v>0</v>
      </c>
    </row>
    <row r="310" spans="1:27" x14ac:dyDescent="0.3">
      <c r="A310" t="s">
        <v>2126</v>
      </c>
      <c r="B310" t="s">
        <v>1432</v>
      </c>
      <c r="C310" s="126">
        <v>46079</v>
      </c>
      <c r="D310" s="6">
        <v>2</v>
      </c>
      <c r="E310" s="126">
        <v>46078</v>
      </c>
      <c r="F310" s="6">
        <v>2</v>
      </c>
      <c r="G310" t="s">
        <v>2127</v>
      </c>
      <c r="H310" t="s">
        <v>27</v>
      </c>
      <c r="I310" t="s">
        <v>28</v>
      </c>
      <c r="J310" t="s">
        <v>2128</v>
      </c>
      <c r="K310">
        <v>1</v>
      </c>
      <c r="L310" s="7">
        <v>597810</v>
      </c>
      <c r="M310" s="7">
        <v>597810</v>
      </c>
      <c r="N310">
        <v>0</v>
      </c>
      <c r="O310" t="s">
        <v>29</v>
      </c>
      <c r="P310">
        <v>0</v>
      </c>
      <c r="Q310" s="7">
        <v>996350</v>
      </c>
      <c r="R310" s="7">
        <v>1276000</v>
      </c>
      <c r="S310" s="7">
        <v>1276000</v>
      </c>
      <c r="T310" s="7">
        <v>16.57</v>
      </c>
      <c r="U310" s="7">
        <v>211433.2</v>
      </c>
      <c r="V310" t="s">
        <v>66</v>
      </c>
      <c r="W310" s="7">
        <v>678190</v>
      </c>
      <c r="X310" s="2" t="s">
        <v>31</v>
      </c>
      <c r="Y310" s="200"/>
      <c r="Z310" s="201" t="str">
        <f>IF(Y310&lt;&gt;"",Y310,IF(Table1[[#This Row],[Befolyt]]="i",1,""))</f>
        <v/>
      </c>
      <c r="AA310" s="98">
        <f>Table1[[#This Row],[KülföldiÁr]]*Table1[[#This Row],[Darab]]</f>
        <v>0</v>
      </c>
    </row>
    <row r="311" spans="1:27" x14ac:dyDescent="0.3">
      <c r="A311" t="s">
        <v>2126</v>
      </c>
      <c r="B311" t="s">
        <v>1432</v>
      </c>
      <c r="C311" s="126">
        <v>46079</v>
      </c>
      <c r="D311" s="6">
        <v>2</v>
      </c>
      <c r="E311" s="126">
        <v>46078</v>
      </c>
      <c r="F311" s="6">
        <v>2</v>
      </c>
      <c r="G311" t="s">
        <v>328</v>
      </c>
      <c r="H311" t="s">
        <v>300</v>
      </c>
      <c r="I311" t="s">
        <v>32</v>
      </c>
      <c r="J311" t="s">
        <v>1433</v>
      </c>
      <c r="K311">
        <v>1</v>
      </c>
      <c r="L311" s="7">
        <v>70200</v>
      </c>
      <c r="M311" s="7">
        <v>70200</v>
      </c>
      <c r="N311">
        <v>0</v>
      </c>
      <c r="O311" t="s">
        <v>29</v>
      </c>
      <c r="P311">
        <v>0</v>
      </c>
      <c r="Q311" s="7">
        <v>118000</v>
      </c>
      <c r="R311" s="7">
        <v>117000</v>
      </c>
      <c r="S311" s="7">
        <v>117000</v>
      </c>
      <c r="T311" s="7">
        <v>0</v>
      </c>
      <c r="U311" s="7">
        <v>0</v>
      </c>
      <c r="V311" t="s">
        <v>66</v>
      </c>
      <c r="W311" s="7">
        <v>46800</v>
      </c>
      <c r="X311" s="2" t="s">
        <v>31</v>
      </c>
      <c r="Y311" s="200"/>
      <c r="Z311" s="201" t="str">
        <f>IF(Y311&lt;&gt;"",Y311,IF(Table1[[#This Row],[Befolyt]]="i",1,""))</f>
        <v/>
      </c>
      <c r="AA311" s="98">
        <f>Table1[[#This Row],[KülföldiÁr]]*Table1[[#This Row],[Darab]]</f>
        <v>0</v>
      </c>
    </row>
    <row r="312" spans="1:27" x14ac:dyDescent="0.3">
      <c r="A312" t="s">
        <v>2126</v>
      </c>
      <c r="B312" t="s">
        <v>1432</v>
      </c>
      <c r="C312" s="126">
        <v>46079</v>
      </c>
      <c r="D312" s="6">
        <v>2</v>
      </c>
      <c r="E312" s="126">
        <v>46078</v>
      </c>
      <c r="F312" s="6">
        <v>2</v>
      </c>
      <c r="G312" t="s">
        <v>47</v>
      </c>
      <c r="H312" t="s">
        <v>41</v>
      </c>
      <c r="I312" t="s">
        <v>28</v>
      </c>
      <c r="J312" t="s">
        <v>48</v>
      </c>
      <c r="K312">
        <v>2</v>
      </c>
      <c r="L312" s="7">
        <v>185.02</v>
      </c>
      <c r="M312" s="7">
        <v>370.04</v>
      </c>
      <c r="N312">
        <v>0</v>
      </c>
      <c r="O312" t="s">
        <v>29</v>
      </c>
      <c r="P312">
        <v>0</v>
      </c>
      <c r="Q312" s="7">
        <v>1018</v>
      </c>
      <c r="R312" s="7">
        <v>1018</v>
      </c>
      <c r="S312" s="7">
        <v>2036</v>
      </c>
      <c r="T312" s="7">
        <v>5</v>
      </c>
      <c r="U312" s="7">
        <v>101.8</v>
      </c>
      <c r="V312" t="s">
        <v>66</v>
      </c>
      <c r="W312" s="7">
        <v>1665.96</v>
      </c>
      <c r="X312" s="2" t="s">
        <v>31</v>
      </c>
      <c r="Y312" s="200"/>
      <c r="Z312" s="201" t="str">
        <f>IF(Y312&lt;&gt;"",Y312,IF(Table1[[#This Row],[Befolyt]]="i",1,""))</f>
        <v/>
      </c>
      <c r="AA312" s="98">
        <f>Table1[[#This Row],[KülföldiÁr]]*Table1[[#This Row],[Darab]]</f>
        <v>0</v>
      </c>
    </row>
    <row r="313" spans="1:27" x14ac:dyDescent="0.3">
      <c r="A313" t="s">
        <v>2129</v>
      </c>
      <c r="B313" t="s">
        <v>1736</v>
      </c>
      <c r="C313" s="126">
        <v>46079</v>
      </c>
      <c r="D313" s="6">
        <v>2</v>
      </c>
      <c r="E313" s="126">
        <v>46079</v>
      </c>
      <c r="F313" s="6">
        <v>2</v>
      </c>
      <c r="G313" t="s">
        <v>1246</v>
      </c>
      <c r="H313" t="s">
        <v>41</v>
      </c>
      <c r="I313" t="s">
        <v>28</v>
      </c>
      <c r="J313" t="s">
        <v>2130</v>
      </c>
      <c r="K313">
        <v>20</v>
      </c>
      <c r="L313" s="7">
        <v>396.32</v>
      </c>
      <c r="M313" s="7">
        <v>7926.4</v>
      </c>
      <c r="N313">
        <v>0</v>
      </c>
      <c r="O313" t="s">
        <v>29</v>
      </c>
      <c r="P313">
        <v>0</v>
      </c>
      <c r="Q313" s="7">
        <v>1240</v>
      </c>
      <c r="R313" s="7">
        <v>1760</v>
      </c>
      <c r="S313" s="7">
        <v>35200</v>
      </c>
      <c r="T313" s="7">
        <v>15.34</v>
      </c>
      <c r="U313" s="7">
        <v>5399.68</v>
      </c>
      <c r="V313" t="s">
        <v>83</v>
      </c>
      <c r="W313" s="7">
        <v>27273.599999999999</v>
      </c>
      <c r="X313" s="2" t="s">
        <v>31</v>
      </c>
      <c r="Y313" s="200"/>
      <c r="Z313" s="201" t="str">
        <f>IF(Y313&lt;&gt;"",Y313,IF(Table1[[#This Row],[Befolyt]]="i",1,""))</f>
        <v/>
      </c>
      <c r="AA313" s="98">
        <f>Table1[[#This Row],[KülföldiÁr]]*Table1[[#This Row],[Darab]]</f>
        <v>0</v>
      </c>
    </row>
    <row r="314" spans="1:27" x14ac:dyDescent="0.3">
      <c r="A314" t="s">
        <v>2129</v>
      </c>
      <c r="B314" t="s">
        <v>1736</v>
      </c>
      <c r="C314" s="126">
        <v>46079</v>
      </c>
      <c r="D314" s="6">
        <v>2</v>
      </c>
      <c r="E314" s="126">
        <v>46079</v>
      </c>
      <c r="F314" s="6">
        <v>2</v>
      </c>
      <c r="G314" t="s">
        <v>2131</v>
      </c>
      <c r="H314" t="s">
        <v>41</v>
      </c>
      <c r="I314" t="s">
        <v>28</v>
      </c>
      <c r="J314" t="s">
        <v>2132</v>
      </c>
      <c r="K314">
        <v>10</v>
      </c>
      <c r="L314" s="7">
        <v>1820.55</v>
      </c>
      <c r="M314" s="7">
        <v>18205.5</v>
      </c>
      <c r="N314">
        <v>0</v>
      </c>
      <c r="O314" t="s">
        <v>29</v>
      </c>
      <c r="P314">
        <v>0</v>
      </c>
      <c r="Q314" s="7">
        <v>5660</v>
      </c>
      <c r="R314" s="7">
        <v>6560</v>
      </c>
      <c r="S314" s="7">
        <v>65600</v>
      </c>
      <c r="T314" s="7">
        <v>9.8000000000000007</v>
      </c>
      <c r="U314" s="7">
        <v>6428.8</v>
      </c>
      <c r="V314" t="s">
        <v>83</v>
      </c>
      <c r="W314" s="7">
        <v>47394.5</v>
      </c>
      <c r="X314" s="2" t="s">
        <v>31</v>
      </c>
      <c r="Y314" s="200"/>
      <c r="Z314" s="201" t="str">
        <f>IF(Y314&lt;&gt;"",Y314,IF(Table1[[#This Row],[Befolyt]]="i",1,""))</f>
        <v/>
      </c>
      <c r="AA314" s="98">
        <f>Table1[[#This Row],[KülföldiÁr]]*Table1[[#This Row],[Darab]]</f>
        <v>0</v>
      </c>
    </row>
    <row r="315" spans="1:27" x14ac:dyDescent="0.3">
      <c r="A315" t="s">
        <v>2129</v>
      </c>
      <c r="B315" t="s">
        <v>1736</v>
      </c>
      <c r="C315" s="126">
        <v>46079</v>
      </c>
      <c r="D315" s="6">
        <v>2</v>
      </c>
      <c r="E315" s="126">
        <v>46079</v>
      </c>
      <c r="F315" s="6">
        <v>2</v>
      </c>
      <c r="G315" t="s">
        <v>58</v>
      </c>
      <c r="H315" t="s">
        <v>41</v>
      </c>
      <c r="I315" t="s">
        <v>28</v>
      </c>
      <c r="J315" t="s">
        <v>59</v>
      </c>
      <c r="K315">
        <v>20</v>
      </c>
      <c r="L315" s="7">
        <v>169.47</v>
      </c>
      <c r="M315" s="7">
        <v>3389.4</v>
      </c>
      <c r="N315">
        <v>0</v>
      </c>
      <c r="O315" t="s">
        <v>29</v>
      </c>
      <c r="P315">
        <v>0</v>
      </c>
      <c r="Q315" s="7">
        <v>890</v>
      </c>
      <c r="R315" s="7">
        <v>1210</v>
      </c>
      <c r="S315" s="7">
        <v>24200</v>
      </c>
      <c r="T315" s="7">
        <v>14.26</v>
      </c>
      <c r="U315" s="7">
        <v>3450.92</v>
      </c>
      <c r="V315" t="s">
        <v>83</v>
      </c>
      <c r="W315" s="7">
        <v>20810.599999999999</v>
      </c>
      <c r="X315" s="2" t="s">
        <v>31</v>
      </c>
      <c r="Y315" s="200"/>
      <c r="Z315" s="201" t="str">
        <f>IF(Y315&lt;&gt;"",Y315,IF(Table1[[#This Row],[Befolyt]]="i",1,""))</f>
        <v/>
      </c>
      <c r="AA315" s="98">
        <f>Table1[[#This Row],[KülföldiÁr]]*Table1[[#This Row],[Darab]]</f>
        <v>0</v>
      </c>
    </row>
    <row r="316" spans="1:27" x14ac:dyDescent="0.3">
      <c r="A316" t="s">
        <v>2129</v>
      </c>
      <c r="B316" t="s">
        <v>1736</v>
      </c>
      <c r="C316" s="126">
        <v>46079</v>
      </c>
      <c r="D316" s="6">
        <v>2</v>
      </c>
      <c r="E316" s="126">
        <v>46079</v>
      </c>
      <c r="F316" s="6">
        <v>2</v>
      </c>
      <c r="G316" t="s">
        <v>301</v>
      </c>
      <c r="H316" t="s">
        <v>41</v>
      </c>
      <c r="I316" t="s">
        <v>28</v>
      </c>
      <c r="J316" t="s">
        <v>306</v>
      </c>
      <c r="K316">
        <v>20</v>
      </c>
      <c r="L316" s="7">
        <v>155.16999999999999</v>
      </c>
      <c r="M316" s="7">
        <v>3103.3999999999996</v>
      </c>
      <c r="N316">
        <v>0</v>
      </c>
      <c r="O316" t="s">
        <v>29</v>
      </c>
      <c r="P316">
        <v>0</v>
      </c>
      <c r="Q316" s="7">
        <v>778</v>
      </c>
      <c r="R316" s="7">
        <v>960</v>
      </c>
      <c r="S316" s="7">
        <v>19200</v>
      </c>
      <c r="T316" s="7">
        <v>11.64</v>
      </c>
      <c r="U316" s="7">
        <v>2234.88</v>
      </c>
      <c r="V316" t="s">
        <v>83</v>
      </c>
      <c r="W316" s="7">
        <v>16096.6</v>
      </c>
      <c r="X316" s="2" t="s">
        <v>31</v>
      </c>
      <c r="Y316" s="200"/>
      <c r="Z316" s="201" t="str">
        <f>IF(Y316&lt;&gt;"",Y316,IF(Table1[[#This Row],[Befolyt]]="i",1,""))</f>
        <v/>
      </c>
      <c r="AA316" s="98">
        <f>Table1[[#This Row],[KülföldiÁr]]*Table1[[#This Row],[Darab]]</f>
        <v>0</v>
      </c>
    </row>
    <row r="317" spans="1:27" x14ac:dyDescent="0.3">
      <c r="A317" t="s">
        <v>2129</v>
      </c>
      <c r="B317" t="s">
        <v>1736</v>
      </c>
      <c r="C317" s="126">
        <v>46079</v>
      </c>
      <c r="D317" s="6">
        <v>2</v>
      </c>
      <c r="E317" s="126">
        <v>46079</v>
      </c>
      <c r="F317" s="6">
        <v>2</v>
      </c>
      <c r="G317" t="s">
        <v>1398</v>
      </c>
      <c r="H317" t="s">
        <v>63</v>
      </c>
      <c r="I317" t="s">
        <v>28</v>
      </c>
      <c r="J317" t="s">
        <v>1399</v>
      </c>
      <c r="K317">
        <v>30</v>
      </c>
      <c r="L317" s="7">
        <v>196.79</v>
      </c>
      <c r="M317" s="7">
        <v>5903.7</v>
      </c>
      <c r="N317">
        <v>0</v>
      </c>
      <c r="O317" t="s">
        <v>29</v>
      </c>
      <c r="P317">
        <v>0</v>
      </c>
      <c r="Q317" s="7">
        <v>560</v>
      </c>
      <c r="R317" s="7">
        <v>560</v>
      </c>
      <c r="S317" s="7">
        <v>16800</v>
      </c>
      <c r="T317" s="7">
        <v>7</v>
      </c>
      <c r="U317" s="7">
        <v>1176</v>
      </c>
      <c r="V317" t="s">
        <v>83</v>
      </c>
      <c r="W317" s="7">
        <v>10896.3</v>
      </c>
      <c r="X317" s="2" t="s">
        <v>31</v>
      </c>
      <c r="Y317" s="200"/>
      <c r="Z317" s="201" t="str">
        <f>IF(Y317&lt;&gt;"",Y317,IF(Table1[[#This Row],[Befolyt]]="i",1,""))</f>
        <v/>
      </c>
      <c r="AA317" s="98">
        <f>Table1[[#This Row],[KülföldiÁr]]*Table1[[#This Row],[Darab]]</f>
        <v>0</v>
      </c>
    </row>
    <row r="318" spans="1:27" x14ac:dyDescent="0.3">
      <c r="A318" t="s">
        <v>2133</v>
      </c>
      <c r="B318" t="s">
        <v>2134</v>
      </c>
      <c r="C318" s="126">
        <v>46079</v>
      </c>
      <c r="D318" s="6">
        <v>2</v>
      </c>
      <c r="E318" s="126">
        <v>46063</v>
      </c>
      <c r="F318" s="6">
        <v>2</v>
      </c>
      <c r="G318" t="s">
        <v>2135</v>
      </c>
      <c r="H318" t="s">
        <v>53</v>
      </c>
      <c r="I318" t="s">
        <v>28</v>
      </c>
      <c r="J318" t="s">
        <v>2136</v>
      </c>
      <c r="K318">
        <v>1</v>
      </c>
      <c r="L318" s="7">
        <v>13061.93</v>
      </c>
      <c r="M318" s="7">
        <v>13061.93</v>
      </c>
      <c r="N318">
        <v>0</v>
      </c>
      <c r="O318" t="s">
        <v>29</v>
      </c>
      <c r="P318">
        <v>0</v>
      </c>
      <c r="Q318" s="7">
        <v>65800</v>
      </c>
      <c r="R318" s="7">
        <v>62820</v>
      </c>
      <c r="S318" s="7">
        <v>62820</v>
      </c>
      <c r="T318" s="7">
        <v>6.37</v>
      </c>
      <c r="U318" s="7">
        <v>4001.634</v>
      </c>
      <c r="V318" t="s">
        <v>30</v>
      </c>
      <c r="W318" s="7">
        <v>49758.07</v>
      </c>
      <c r="X318" s="2" t="s">
        <v>82</v>
      </c>
      <c r="Y318" s="200"/>
      <c r="Z318" s="201">
        <f>IF(Y318&lt;&gt;"",Y318,IF(Table1[[#This Row],[Befolyt]]="i",1,""))</f>
        <v>1</v>
      </c>
      <c r="AA318" s="98">
        <f>Table1[[#This Row],[KülföldiÁr]]*Table1[[#This Row],[Darab]]</f>
        <v>0</v>
      </c>
    </row>
    <row r="319" spans="1:27" x14ac:dyDescent="0.3">
      <c r="A319" t="s">
        <v>2133</v>
      </c>
      <c r="B319" t="s">
        <v>2134</v>
      </c>
      <c r="C319" s="126">
        <v>46079</v>
      </c>
      <c r="D319" s="6">
        <v>2</v>
      </c>
      <c r="E319" s="126">
        <v>46063</v>
      </c>
      <c r="F319" s="6">
        <v>2</v>
      </c>
      <c r="G319" t="s">
        <v>1597</v>
      </c>
      <c r="H319" t="s">
        <v>53</v>
      </c>
      <c r="I319" t="s">
        <v>28</v>
      </c>
      <c r="J319" t="s">
        <v>2137</v>
      </c>
      <c r="K319">
        <v>2</v>
      </c>
      <c r="L319" s="7">
        <v>10625.73</v>
      </c>
      <c r="M319" s="7">
        <v>21251.46</v>
      </c>
      <c r="N319">
        <v>0</v>
      </c>
      <c r="O319" t="s">
        <v>29</v>
      </c>
      <c r="P319">
        <v>0</v>
      </c>
      <c r="Q319" s="7">
        <v>50245</v>
      </c>
      <c r="R319" s="7">
        <v>49721</v>
      </c>
      <c r="S319" s="7">
        <v>99442</v>
      </c>
      <c r="T319" s="7">
        <v>6.85</v>
      </c>
      <c r="U319" s="7">
        <v>6811.7769999999991</v>
      </c>
      <c r="V319" t="s">
        <v>30</v>
      </c>
      <c r="W319" s="7">
        <v>78190.540000000008</v>
      </c>
      <c r="X319" s="2" t="s">
        <v>82</v>
      </c>
      <c r="Y319" s="200"/>
      <c r="Z319" s="201">
        <f>IF(Y319&lt;&gt;"",Y319,IF(Table1[[#This Row],[Befolyt]]="i",1,""))</f>
        <v>1</v>
      </c>
      <c r="AA319" s="98">
        <f>Table1[[#This Row],[KülföldiÁr]]*Table1[[#This Row],[Darab]]</f>
        <v>0</v>
      </c>
    </row>
    <row r="320" spans="1:27" x14ac:dyDescent="0.3">
      <c r="A320" t="s">
        <v>2133</v>
      </c>
      <c r="B320" t="s">
        <v>2134</v>
      </c>
      <c r="C320" s="126">
        <v>46079</v>
      </c>
      <c r="D320" s="6">
        <v>2</v>
      </c>
      <c r="E320" s="126">
        <v>46063</v>
      </c>
      <c r="F320" s="6">
        <v>2</v>
      </c>
      <c r="G320" t="s">
        <v>1278</v>
      </c>
      <c r="H320" t="s">
        <v>53</v>
      </c>
      <c r="I320" t="s">
        <v>28</v>
      </c>
      <c r="J320" t="s">
        <v>2138</v>
      </c>
      <c r="K320">
        <v>2</v>
      </c>
      <c r="L320" s="7">
        <v>7528.34</v>
      </c>
      <c r="M320" s="7">
        <v>15056.68</v>
      </c>
      <c r="N320">
        <v>0</v>
      </c>
      <c r="O320" t="s">
        <v>29</v>
      </c>
      <c r="P320">
        <v>0</v>
      </c>
      <c r="Q320" s="7">
        <v>35315</v>
      </c>
      <c r="R320" s="7">
        <v>35390</v>
      </c>
      <c r="S320" s="7">
        <v>70780</v>
      </c>
      <c r="T320" s="7">
        <v>7.07</v>
      </c>
      <c r="U320" s="7">
        <v>5004.1460000000006</v>
      </c>
      <c r="V320" t="s">
        <v>30</v>
      </c>
      <c r="W320" s="7">
        <v>55723.32</v>
      </c>
      <c r="X320" s="2" t="s">
        <v>82</v>
      </c>
      <c r="Y320" s="200"/>
      <c r="Z320" s="201">
        <f>IF(Y320&lt;&gt;"",Y320,IF(Table1[[#This Row],[Befolyt]]="i",1,""))</f>
        <v>1</v>
      </c>
      <c r="AA320" s="98">
        <f>Table1[[#This Row],[KülföldiÁr]]*Table1[[#This Row],[Darab]]</f>
        <v>0</v>
      </c>
    </row>
    <row r="321" spans="1:27" x14ac:dyDescent="0.3">
      <c r="A321" t="s">
        <v>2133</v>
      </c>
      <c r="B321" t="s">
        <v>2134</v>
      </c>
      <c r="C321" s="126">
        <v>46079</v>
      </c>
      <c r="D321" s="6">
        <v>2</v>
      </c>
      <c r="E321" s="126">
        <v>46063</v>
      </c>
      <c r="F321" s="6">
        <v>2</v>
      </c>
      <c r="G321" t="s">
        <v>1278</v>
      </c>
      <c r="H321" t="s">
        <v>53</v>
      </c>
      <c r="I321" t="s">
        <v>28</v>
      </c>
      <c r="J321" t="s">
        <v>2139</v>
      </c>
      <c r="K321">
        <v>2</v>
      </c>
      <c r="L321" s="7">
        <v>7528.34</v>
      </c>
      <c r="M321" s="7">
        <v>15056.68</v>
      </c>
      <c r="N321">
        <v>0</v>
      </c>
      <c r="O321" t="s">
        <v>29</v>
      </c>
      <c r="P321">
        <v>0</v>
      </c>
      <c r="Q321" s="7">
        <v>35315</v>
      </c>
      <c r="R321" s="7">
        <v>35390</v>
      </c>
      <c r="S321" s="7">
        <v>70780</v>
      </c>
      <c r="T321" s="7">
        <v>7.06</v>
      </c>
      <c r="U321" s="7">
        <v>4997.0680000000002</v>
      </c>
      <c r="V321" t="s">
        <v>30</v>
      </c>
      <c r="W321" s="7">
        <v>55723.32</v>
      </c>
      <c r="X321" s="2" t="s">
        <v>82</v>
      </c>
      <c r="Y321" s="200"/>
      <c r="Z321" s="201">
        <f>IF(Y321&lt;&gt;"",Y321,IF(Table1[[#This Row],[Befolyt]]="i",1,""))</f>
        <v>1</v>
      </c>
      <c r="AA321" s="98">
        <f>Table1[[#This Row],[KülföldiÁr]]*Table1[[#This Row],[Darab]]</f>
        <v>0</v>
      </c>
    </row>
    <row r="322" spans="1:27" x14ac:dyDescent="0.3">
      <c r="A322" t="s">
        <v>2133</v>
      </c>
      <c r="B322" t="s">
        <v>2134</v>
      </c>
      <c r="C322" s="126">
        <v>46079</v>
      </c>
      <c r="D322" s="6">
        <v>2</v>
      </c>
      <c r="E322" s="126">
        <v>46063</v>
      </c>
      <c r="F322" s="6">
        <v>2</v>
      </c>
      <c r="G322" t="s">
        <v>2140</v>
      </c>
      <c r="H322" t="s">
        <v>53</v>
      </c>
      <c r="I322" t="s">
        <v>28</v>
      </c>
      <c r="J322" t="s">
        <v>2141</v>
      </c>
      <c r="K322">
        <v>2</v>
      </c>
      <c r="L322" s="7">
        <v>61303.46</v>
      </c>
      <c r="M322" s="7">
        <v>122606.92</v>
      </c>
      <c r="N322">
        <v>0</v>
      </c>
      <c r="O322" t="s">
        <v>29</v>
      </c>
      <c r="P322">
        <v>0</v>
      </c>
      <c r="Q322" s="7">
        <v>130240</v>
      </c>
      <c r="R322" s="7">
        <v>133416</v>
      </c>
      <c r="S322" s="7">
        <v>266832</v>
      </c>
      <c r="T322" s="7">
        <v>5.83</v>
      </c>
      <c r="U322" s="7">
        <v>15556.3056</v>
      </c>
      <c r="V322" t="s">
        <v>30</v>
      </c>
      <c r="W322" s="7">
        <v>144225.08000000002</v>
      </c>
      <c r="X322" s="2" t="s">
        <v>82</v>
      </c>
      <c r="Y322" s="200"/>
      <c r="Z322" s="201">
        <f>IF(Y322&lt;&gt;"",Y322,IF(Table1[[#This Row],[Befolyt]]="i",1,""))</f>
        <v>1</v>
      </c>
      <c r="AA322" s="98">
        <f>Table1[[#This Row],[KülföldiÁr]]*Table1[[#This Row],[Darab]]</f>
        <v>0</v>
      </c>
    </row>
    <row r="323" spans="1:27" x14ac:dyDescent="0.3">
      <c r="A323" t="s">
        <v>2133</v>
      </c>
      <c r="B323" t="s">
        <v>2134</v>
      </c>
      <c r="C323" s="126">
        <v>46079</v>
      </c>
      <c r="D323" s="6">
        <v>2</v>
      </c>
      <c r="E323" s="126">
        <v>46063</v>
      </c>
      <c r="F323" s="6">
        <v>2</v>
      </c>
      <c r="G323" t="s">
        <v>2142</v>
      </c>
      <c r="H323" t="s">
        <v>41</v>
      </c>
      <c r="I323" t="s">
        <v>28</v>
      </c>
      <c r="J323" t="s">
        <v>2143</v>
      </c>
      <c r="K323">
        <v>1</v>
      </c>
      <c r="L323" s="7">
        <v>14701.99</v>
      </c>
      <c r="M323" s="7">
        <v>14701.99</v>
      </c>
      <c r="N323">
        <v>0</v>
      </c>
      <c r="O323" t="s">
        <v>29</v>
      </c>
      <c r="P323">
        <v>0</v>
      </c>
      <c r="Q323" s="7">
        <v>45520</v>
      </c>
      <c r="R323" s="7">
        <v>44568</v>
      </c>
      <c r="S323" s="7">
        <v>44568</v>
      </c>
      <c r="T323" s="7">
        <v>9.16</v>
      </c>
      <c r="U323" s="7">
        <v>4082.4288000000001</v>
      </c>
      <c r="V323" t="s">
        <v>30</v>
      </c>
      <c r="W323" s="7">
        <v>29866.010000000002</v>
      </c>
      <c r="X323" s="2" t="s">
        <v>82</v>
      </c>
      <c r="Y323" s="200"/>
      <c r="Z323" s="201">
        <f>IF(Y323&lt;&gt;"",Y323,IF(Table1[[#This Row],[Befolyt]]="i",1,""))</f>
        <v>1</v>
      </c>
      <c r="AA323" s="98">
        <f>Table1[[#This Row],[KülföldiÁr]]*Table1[[#This Row],[Darab]]</f>
        <v>0</v>
      </c>
    </row>
    <row r="324" spans="1:27" x14ac:dyDescent="0.3">
      <c r="A324" t="s">
        <v>2133</v>
      </c>
      <c r="B324" t="s">
        <v>2134</v>
      </c>
      <c r="C324" s="126">
        <v>46079</v>
      </c>
      <c r="D324" s="6">
        <v>2</v>
      </c>
      <c r="E324" s="126">
        <v>46063</v>
      </c>
      <c r="F324" s="6">
        <v>2</v>
      </c>
      <c r="G324" t="s">
        <v>2144</v>
      </c>
      <c r="H324" t="s">
        <v>41</v>
      </c>
      <c r="I324" t="s">
        <v>28</v>
      </c>
      <c r="J324" t="s">
        <v>2145</v>
      </c>
      <c r="K324">
        <v>2</v>
      </c>
      <c r="L324" s="7">
        <v>6915.87</v>
      </c>
      <c r="M324" s="7">
        <v>13831.74</v>
      </c>
      <c r="N324">
        <v>0</v>
      </c>
      <c r="O324" t="s">
        <v>29</v>
      </c>
      <c r="P324">
        <v>0</v>
      </c>
      <c r="Q324" s="7">
        <v>23260</v>
      </c>
      <c r="R324" s="7">
        <v>23634</v>
      </c>
      <c r="S324" s="7">
        <v>47268</v>
      </c>
      <c r="T324" s="7">
        <v>10.47</v>
      </c>
      <c r="U324" s="7">
        <v>4948.9596000000001</v>
      </c>
      <c r="V324" t="s">
        <v>30</v>
      </c>
      <c r="W324" s="7">
        <v>33436.26</v>
      </c>
      <c r="X324" s="2" t="s">
        <v>82</v>
      </c>
      <c r="Y324" s="200"/>
      <c r="Z324" s="201">
        <f>IF(Y324&lt;&gt;"",Y324,IF(Table1[[#This Row],[Befolyt]]="i",1,""))</f>
        <v>1</v>
      </c>
      <c r="AA324" s="98">
        <f>Table1[[#This Row],[KülföldiÁr]]*Table1[[#This Row],[Darab]]</f>
        <v>0</v>
      </c>
    </row>
    <row r="325" spans="1:27" x14ac:dyDescent="0.3">
      <c r="A325" t="s">
        <v>2133</v>
      </c>
      <c r="B325" t="s">
        <v>2134</v>
      </c>
      <c r="C325" s="126">
        <v>46079</v>
      </c>
      <c r="D325" s="6">
        <v>2</v>
      </c>
      <c r="E325" s="126">
        <v>46063</v>
      </c>
      <c r="F325" s="6">
        <v>2</v>
      </c>
      <c r="G325" t="s">
        <v>410</v>
      </c>
      <c r="H325" t="s">
        <v>41</v>
      </c>
      <c r="I325" t="s">
        <v>28</v>
      </c>
      <c r="J325" t="s">
        <v>2146</v>
      </c>
      <c r="K325">
        <v>4</v>
      </c>
      <c r="L325" s="7">
        <v>1885.11</v>
      </c>
      <c r="M325" s="7">
        <v>7540.44</v>
      </c>
      <c r="N325">
        <v>0</v>
      </c>
      <c r="O325" t="s">
        <v>29</v>
      </c>
      <c r="P325">
        <v>0</v>
      </c>
      <c r="Q325" s="7">
        <v>4990</v>
      </c>
      <c r="R325" s="7">
        <v>5112</v>
      </c>
      <c r="S325" s="7">
        <v>20448</v>
      </c>
      <c r="T325" s="7">
        <v>5.84</v>
      </c>
      <c r="U325" s="7">
        <v>1194.1632</v>
      </c>
      <c r="V325" t="s">
        <v>30</v>
      </c>
      <c r="W325" s="7">
        <v>12907.560000000001</v>
      </c>
      <c r="X325" s="2" t="s">
        <v>82</v>
      </c>
      <c r="Y325" s="200"/>
      <c r="Z325" s="201">
        <f>IF(Y325&lt;&gt;"",Y325,IF(Table1[[#This Row],[Befolyt]]="i",1,""))</f>
        <v>1</v>
      </c>
      <c r="AA325" s="98">
        <f>Table1[[#This Row],[KülföldiÁr]]*Table1[[#This Row],[Darab]]</f>
        <v>0</v>
      </c>
    </row>
    <row r="326" spans="1:27" x14ac:dyDescent="0.3">
      <c r="A326" t="s">
        <v>2133</v>
      </c>
      <c r="B326" t="s">
        <v>2134</v>
      </c>
      <c r="C326" s="126">
        <v>46079</v>
      </c>
      <c r="D326" s="6">
        <v>2</v>
      </c>
      <c r="E326" s="126">
        <v>46063</v>
      </c>
      <c r="F326" s="6">
        <v>2</v>
      </c>
      <c r="G326" t="s">
        <v>114</v>
      </c>
      <c r="H326" t="s">
        <v>33</v>
      </c>
      <c r="I326" t="s">
        <v>28</v>
      </c>
      <c r="J326" t="s">
        <v>2147</v>
      </c>
      <c r="K326">
        <v>2</v>
      </c>
      <c r="L326" s="7">
        <v>847.79</v>
      </c>
      <c r="M326" s="7">
        <v>1695.58</v>
      </c>
      <c r="N326">
        <v>0</v>
      </c>
      <c r="O326" t="s">
        <v>29</v>
      </c>
      <c r="P326">
        <v>0</v>
      </c>
      <c r="Q326" s="7">
        <v>4200</v>
      </c>
      <c r="R326" s="7">
        <v>4320</v>
      </c>
      <c r="S326" s="7">
        <v>8640</v>
      </c>
      <c r="T326" s="7">
        <v>10.83</v>
      </c>
      <c r="U326" s="7">
        <v>935.71199999999999</v>
      </c>
      <c r="V326" t="s">
        <v>30</v>
      </c>
      <c r="W326" s="7">
        <v>6944.42</v>
      </c>
      <c r="X326" s="2" t="s">
        <v>82</v>
      </c>
      <c r="Y326" s="200"/>
      <c r="Z326" s="201">
        <f>IF(Y326&lt;&gt;"",Y326,IF(Table1[[#This Row],[Befolyt]]="i",1,""))</f>
        <v>1</v>
      </c>
      <c r="AA326" s="98">
        <f>Table1[[#This Row],[KülföldiÁr]]*Table1[[#This Row],[Darab]]</f>
        <v>0</v>
      </c>
    </row>
    <row r="327" spans="1:27" x14ac:dyDescent="0.3">
      <c r="A327" t="s">
        <v>2133</v>
      </c>
      <c r="B327" t="s">
        <v>2134</v>
      </c>
      <c r="C327" s="126">
        <v>46079</v>
      </c>
      <c r="D327" s="6">
        <v>2</v>
      </c>
      <c r="E327" s="126">
        <v>46063</v>
      </c>
      <c r="F327" s="6">
        <v>2</v>
      </c>
      <c r="G327" t="s">
        <v>2148</v>
      </c>
      <c r="H327" t="s">
        <v>33</v>
      </c>
      <c r="I327" t="s">
        <v>28</v>
      </c>
      <c r="J327" t="s">
        <v>2149</v>
      </c>
      <c r="K327">
        <v>3</v>
      </c>
      <c r="L327" s="7">
        <v>2721.05</v>
      </c>
      <c r="M327" s="7">
        <v>8163.1500000000005</v>
      </c>
      <c r="N327">
        <v>0</v>
      </c>
      <c r="O327" t="s">
        <v>29</v>
      </c>
      <c r="P327">
        <v>0</v>
      </c>
      <c r="Q327" s="7">
        <v>10600</v>
      </c>
      <c r="R327" s="7">
        <v>10710</v>
      </c>
      <c r="S327" s="7">
        <v>32130</v>
      </c>
      <c r="T327" s="7">
        <v>10.31</v>
      </c>
      <c r="U327" s="7">
        <v>3312.6030000000001</v>
      </c>
      <c r="V327" t="s">
        <v>30</v>
      </c>
      <c r="W327" s="7">
        <v>23966.85</v>
      </c>
      <c r="X327" s="2" t="s">
        <v>82</v>
      </c>
      <c r="Y327" s="200"/>
      <c r="Z327" s="201">
        <f>IF(Y327&lt;&gt;"",Y327,IF(Table1[[#This Row],[Befolyt]]="i",1,""))</f>
        <v>1</v>
      </c>
      <c r="AA327" s="98">
        <f>Table1[[#This Row],[KülföldiÁr]]*Table1[[#This Row],[Darab]]</f>
        <v>0</v>
      </c>
    </row>
    <row r="328" spans="1:27" x14ac:dyDescent="0.3">
      <c r="A328" t="s">
        <v>2133</v>
      </c>
      <c r="B328" t="s">
        <v>2134</v>
      </c>
      <c r="C328" s="126">
        <v>46079</v>
      </c>
      <c r="D328" s="6">
        <v>2</v>
      </c>
      <c r="E328" s="126">
        <v>46063</v>
      </c>
      <c r="F328" s="6">
        <v>2</v>
      </c>
      <c r="G328" t="s">
        <v>466</v>
      </c>
      <c r="H328" t="s">
        <v>33</v>
      </c>
      <c r="I328" t="s">
        <v>28</v>
      </c>
      <c r="J328" t="s">
        <v>2150</v>
      </c>
      <c r="K328">
        <v>2</v>
      </c>
      <c r="L328" s="7">
        <v>1616.46</v>
      </c>
      <c r="M328" s="7">
        <v>3232.92</v>
      </c>
      <c r="N328">
        <v>0</v>
      </c>
      <c r="O328" t="s">
        <v>29</v>
      </c>
      <c r="P328">
        <v>0</v>
      </c>
      <c r="Q328" s="7">
        <v>7400</v>
      </c>
      <c r="R328" s="7">
        <v>7560</v>
      </c>
      <c r="S328" s="7">
        <v>15120</v>
      </c>
      <c r="T328" s="7">
        <v>10.63</v>
      </c>
      <c r="U328" s="7">
        <v>1607.2560000000001</v>
      </c>
      <c r="V328" t="s">
        <v>30</v>
      </c>
      <c r="W328" s="7">
        <v>11887.08</v>
      </c>
      <c r="X328" s="2" t="s">
        <v>82</v>
      </c>
      <c r="Y328" s="200"/>
      <c r="Z328" s="201">
        <f>IF(Y328&lt;&gt;"",Y328,IF(Table1[[#This Row],[Befolyt]]="i",1,""))</f>
        <v>1</v>
      </c>
      <c r="AA328" s="98">
        <f>Table1[[#This Row],[KülföldiÁr]]*Table1[[#This Row],[Darab]]</f>
        <v>0</v>
      </c>
    </row>
    <row r="329" spans="1:27" x14ac:dyDescent="0.3">
      <c r="A329" t="s">
        <v>2133</v>
      </c>
      <c r="B329" t="s">
        <v>2134</v>
      </c>
      <c r="C329" s="126">
        <v>46079</v>
      </c>
      <c r="D329" s="6">
        <v>2</v>
      </c>
      <c r="E329" s="126">
        <v>46063</v>
      </c>
      <c r="F329" s="6">
        <v>2</v>
      </c>
      <c r="G329" t="s">
        <v>98</v>
      </c>
      <c r="H329" t="s">
        <v>33</v>
      </c>
      <c r="I329" t="s">
        <v>28</v>
      </c>
      <c r="J329" t="s">
        <v>2151</v>
      </c>
      <c r="K329">
        <v>2</v>
      </c>
      <c r="L329" s="7">
        <v>420.21</v>
      </c>
      <c r="M329" s="7">
        <v>840.42</v>
      </c>
      <c r="N329">
        <v>0</v>
      </c>
      <c r="O329" t="s">
        <v>29</v>
      </c>
      <c r="P329">
        <v>0</v>
      </c>
      <c r="Q329" s="7">
        <v>2600</v>
      </c>
      <c r="R329" s="7">
        <v>2664</v>
      </c>
      <c r="S329" s="7">
        <v>5328</v>
      </c>
      <c r="T329" s="7">
        <v>10.72</v>
      </c>
      <c r="U329" s="7">
        <v>571.16160000000002</v>
      </c>
      <c r="V329" t="s">
        <v>30</v>
      </c>
      <c r="W329" s="7">
        <v>4487.58</v>
      </c>
      <c r="X329" s="2" t="s">
        <v>82</v>
      </c>
      <c r="Y329" s="200"/>
      <c r="Z329" s="201">
        <f>IF(Y329&lt;&gt;"",Y329,IF(Table1[[#This Row],[Befolyt]]="i",1,""))</f>
        <v>1</v>
      </c>
      <c r="AA329" s="98">
        <f>Table1[[#This Row],[KülföldiÁr]]*Table1[[#This Row],[Darab]]</f>
        <v>0</v>
      </c>
    </row>
    <row r="330" spans="1:27" x14ac:dyDescent="0.3">
      <c r="A330" t="s">
        <v>2133</v>
      </c>
      <c r="B330" t="s">
        <v>2134</v>
      </c>
      <c r="C330" s="126">
        <v>46079</v>
      </c>
      <c r="D330" s="6">
        <v>2</v>
      </c>
      <c r="E330" s="126">
        <v>46063</v>
      </c>
      <c r="F330" s="6">
        <v>2</v>
      </c>
      <c r="G330" t="s">
        <v>98</v>
      </c>
      <c r="H330" t="s">
        <v>33</v>
      </c>
      <c r="I330" t="s">
        <v>28</v>
      </c>
      <c r="J330" t="s">
        <v>2152</v>
      </c>
      <c r="K330">
        <v>2</v>
      </c>
      <c r="L330" s="7">
        <v>420.21</v>
      </c>
      <c r="M330" s="7">
        <v>840.42</v>
      </c>
      <c r="N330">
        <v>0</v>
      </c>
      <c r="O330" t="s">
        <v>29</v>
      </c>
      <c r="P330">
        <v>0</v>
      </c>
      <c r="Q330" s="7">
        <v>2600</v>
      </c>
      <c r="R330" s="7">
        <v>2664</v>
      </c>
      <c r="S330" s="7">
        <v>5328</v>
      </c>
      <c r="T330" s="7">
        <v>10.92</v>
      </c>
      <c r="U330" s="7">
        <v>581.81759999999997</v>
      </c>
      <c r="V330" t="s">
        <v>30</v>
      </c>
      <c r="W330" s="7">
        <v>4487.58</v>
      </c>
      <c r="X330" s="2" t="s">
        <v>82</v>
      </c>
      <c r="Y330" s="200"/>
      <c r="Z330" s="201">
        <f>IF(Y330&lt;&gt;"",Y330,IF(Table1[[#This Row],[Befolyt]]="i",1,""))</f>
        <v>1</v>
      </c>
      <c r="AA330" s="98">
        <f>Table1[[#This Row],[KülföldiÁr]]*Table1[[#This Row],[Darab]]</f>
        <v>0</v>
      </c>
    </row>
    <row r="331" spans="1:27" x14ac:dyDescent="0.3">
      <c r="A331" t="s">
        <v>2133</v>
      </c>
      <c r="B331" t="s">
        <v>2134</v>
      </c>
      <c r="C331" s="126">
        <v>46079</v>
      </c>
      <c r="D331" s="6">
        <v>2</v>
      </c>
      <c r="E331" s="126">
        <v>46063</v>
      </c>
      <c r="F331" s="6">
        <v>2</v>
      </c>
      <c r="G331" t="s">
        <v>1293</v>
      </c>
      <c r="H331" t="s">
        <v>33</v>
      </c>
      <c r="I331" t="s">
        <v>28</v>
      </c>
      <c r="J331" t="s">
        <v>2153</v>
      </c>
      <c r="K331">
        <v>2</v>
      </c>
      <c r="L331" s="7">
        <v>290.14999999999998</v>
      </c>
      <c r="M331" s="7">
        <v>580.29999999999995</v>
      </c>
      <c r="N331">
        <v>0</v>
      </c>
      <c r="O331" t="s">
        <v>29</v>
      </c>
      <c r="P331">
        <v>0</v>
      </c>
      <c r="Q331" s="7">
        <v>1700</v>
      </c>
      <c r="R331" s="7">
        <v>1782</v>
      </c>
      <c r="S331" s="7">
        <v>3564</v>
      </c>
      <c r="T331" s="7">
        <v>11.38</v>
      </c>
      <c r="U331" s="7">
        <v>405.58319999999998</v>
      </c>
      <c r="V331" t="s">
        <v>30</v>
      </c>
      <c r="W331" s="7">
        <v>2983.7</v>
      </c>
      <c r="X331" s="2" t="s">
        <v>82</v>
      </c>
      <c r="Y331" s="200"/>
      <c r="Z331" s="201">
        <f>IF(Y331&lt;&gt;"",Y331,IF(Table1[[#This Row],[Befolyt]]="i",1,""))</f>
        <v>1</v>
      </c>
      <c r="AA331" s="98">
        <f>Table1[[#This Row],[KülföldiÁr]]*Table1[[#This Row],[Darab]]</f>
        <v>0</v>
      </c>
    </row>
    <row r="332" spans="1:27" x14ac:dyDescent="0.3">
      <c r="A332" t="s">
        <v>2133</v>
      </c>
      <c r="B332" t="s">
        <v>2134</v>
      </c>
      <c r="C332" s="126">
        <v>46079</v>
      </c>
      <c r="D332" s="6">
        <v>2</v>
      </c>
      <c r="E332" s="126">
        <v>46063</v>
      </c>
      <c r="F332" s="6">
        <v>2</v>
      </c>
      <c r="G332" t="s">
        <v>2154</v>
      </c>
      <c r="H332" t="s">
        <v>33</v>
      </c>
      <c r="I332" t="s">
        <v>28</v>
      </c>
      <c r="J332" t="s">
        <v>2155</v>
      </c>
      <c r="K332">
        <v>1</v>
      </c>
      <c r="L332" s="7">
        <v>15411.85</v>
      </c>
      <c r="M332" s="7">
        <v>15411.85</v>
      </c>
      <c r="N332">
        <v>0</v>
      </c>
      <c r="O332" t="s">
        <v>29</v>
      </c>
      <c r="P332">
        <v>0</v>
      </c>
      <c r="Q332" s="7">
        <v>52840</v>
      </c>
      <c r="R332" s="7">
        <v>52956</v>
      </c>
      <c r="S332" s="7">
        <v>52956</v>
      </c>
      <c r="T332" s="7">
        <v>10.07</v>
      </c>
      <c r="U332" s="7">
        <v>5332.6692000000003</v>
      </c>
      <c r="V332" t="s">
        <v>30</v>
      </c>
      <c r="W332" s="7">
        <v>37544.15</v>
      </c>
      <c r="X332" s="2" t="s">
        <v>82</v>
      </c>
      <c r="Y332" s="200"/>
      <c r="Z332" s="201">
        <f>IF(Y332&lt;&gt;"",Y332,IF(Table1[[#This Row],[Befolyt]]="i",1,""))</f>
        <v>1</v>
      </c>
      <c r="AA332" s="98">
        <f>Table1[[#This Row],[KülföldiÁr]]*Table1[[#This Row],[Darab]]</f>
        <v>0</v>
      </c>
    </row>
    <row r="333" spans="1:27" x14ac:dyDescent="0.3">
      <c r="A333" t="s">
        <v>2133</v>
      </c>
      <c r="B333" t="s">
        <v>2134</v>
      </c>
      <c r="C333" s="126">
        <v>46079</v>
      </c>
      <c r="D333" s="6">
        <v>2</v>
      </c>
      <c r="E333" s="126">
        <v>46063</v>
      </c>
      <c r="F333" s="6">
        <v>2</v>
      </c>
      <c r="G333" t="s">
        <v>2156</v>
      </c>
      <c r="H333" t="s">
        <v>33</v>
      </c>
      <c r="I333" t="s">
        <v>28</v>
      </c>
      <c r="J333" t="s">
        <v>2157</v>
      </c>
      <c r="K333">
        <v>2</v>
      </c>
      <c r="L333" s="7">
        <v>13212.4</v>
      </c>
      <c r="M333" s="7">
        <v>26424.799999999999</v>
      </c>
      <c r="N333">
        <v>0</v>
      </c>
      <c r="O333" t="s">
        <v>29</v>
      </c>
      <c r="P333">
        <v>0</v>
      </c>
      <c r="Q333" s="7">
        <v>32000</v>
      </c>
      <c r="R333" s="7">
        <v>32760</v>
      </c>
      <c r="S333" s="7">
        <v>65520</v>
      </c>
      <c r="T333" s="7">
        <v>10.7</v>
      </c>
      <c r="U333" s="7">
        <v>7010.64</v>
      </c>
      <c r="V333" t="s">
        <v>30</v>
      </c>
      <c r="W333" s="7">
        <v>39095.199999999997</v>
      </c>
      <c r="X333" s="2" t="s">
        <v>82</v>
      </c>
      <c r="Y333" s="200"/>
      <c r="Z333" s="201">
        <f>IF(Y333&lt;&gt;"",Y333,IF(Table1[[#This Row],[Befolyt]]="i",1,""))</f>
        <v>1</v>
      </c>
      <c r="AA333" s="98">
        <f>Table1[[#This Row],[KülföldiÁr]]*Table1[[#This Row],[Darab]]</f>
        <v>0</v>
      </c>
    </row>
    <row r="334" spans="1:27" x14ac:dyDescent="0.3">
      <c r="A334" t="s">
        <v>2133</v>
      </c>
      <c r="B334" t="s">
        <v>2134</v>
      </c>
      <c r="C334" s="126">
        <v>46079</v>
      </c>
      <c r="D334" s="6">
        <v>2</v>
      </c>
      <c r="E334" s="126">
        <v>46063</v>
      </c>
      <c r="F334" s="6">
        <v>2</v>
      </c>
      <c r="G334" t="s">
        <v>61</v>
      </c>
      <c r="H334" t="s">
        <v>33</v>
      </c>
      <c r="I334" t="s">
        <v>28</v>
      </c>
      <c r="J334" t="s">
        <v>2158</v>
      </c>
      <c r="K334">
        <v>2</v>
      </c>
      <c r="L334" s="7">
        <v>4514.8999999999996</v>
      </c>
      <c r="M334" s="7">
        <v>9029.7999999999993</v>
      </c>
      <c r="N334">
        <v>0</v>
      </c>
      <c r="O334" t="s">
        <v>29</v>
      </c>
      <c r="P334">
        <v>0</v>
      </c>
      <c r="Q334" s="7">
        <v>20000</v>
      </c>
      <c r="R334" s="7">
        <v>20700</v>
      </c>
      <c r="S334" s="7">
        <v>41400</v>
      </c>
      <c r="T334" s="7">
        <v>11.01</v>
      </c>
      <c r="U334" s="7">
        <v>4558.1400000000003</v>
      </c>
      <c r="V334" t="s">
        <v>30</v>
      </c>
      <c r="W334" s="7">
        <v>32370.2</v>
      </c>
      <c r="X334" s="2" t="s">
        <v>82</v>
      </c>
      <c r="Y334" s="200"/>
      <c r="Z334" s="201">
        <f>IF(Y334&lt;&gt;"",Y334,IF(Table1[[#This Row],[Befolyt]]="i",1,""))</f>
        <v>1</v>
      </c>
      <c r="AA334" s="98">
        <f>Table1[[#This Row],[KülföldiÁr]]*Table1[[#This Row],[Darab]]</f>
        <v>0</v>
      </c>
    </row>
    <row r="335" spans="1:27" x14ac:dyDescent="0.3">
      <c r="A335" t="s">
        <v>2133</v>
      </c>
      <c r="B335" t="s">
        <v>2134</v>
      </c>
      <c r="C335" s="126">
        <v>46079</v>
      </c>
      <c r="D335" s="6">
        <v>2</v>
      </c>
      <c r="E335" s="126">
        <v>46063</v>
      </c>
      <c r="F335" s="6">
        <v>2</v>
      </c>
      <c r="G335" t="s">
        <v>1990</v>
      </c>
      <c r="H335" t="s">
        <v>33</v>
      </c>
      <c r="I335" t="s">
        <v>28</v>
      </c>
      <c r="J335" t="s">
        <v>2159</v>
      </c>
      <c r="K335">
        <v>4</v>
      </c>
      <c r="L335" s="7">
        <v>3519.28</v>
      </c>
      <c r="M335" s="7">
        <v>14077.12</v>
      </c>
      <c r="N335">
        <v>0</v>
      </c>
      <c r="O335" t="s">
        <v>29</v>
      </c>
      <c r="P335">
        <v>0</v>
      </c>
      <c r="Q335" s="7">
        <v>13000</v>
      </c>
      <c r="R335" s="7">
        <v>13302</v>
      </c>
      <c r="S335" s="7">
        <v>53208</v>
      </c>
      <c r="T335" s="7">
        <v>10.68</v>
      </c>
      <c r="U335" s="7">
        <v>5682.6143999999995</v>
      </c>
      <c r="V335" t="s">
        <v>30</v>
      </c>
      <c r="W335" s="7">
        <v>39130.879999999997</v>
      </c>
      <c r="X335" s="2" t="s">
        <v>82</v>
      </c>
      <c r="Y335" s="200"/>
      <c r="Z335" s="201">
        <f>IF(Y335&lt;&gt;"",Y335,IF(Table1[[#This Row],[Befolyt]]="i",1,""))</f>
        <v>1</v>
      </c>
      <c r="AA335" s="98">
        <f>Table1[[#This Row],[KülföldiÁr]]*Table1[[#This Row],[Darab]]</f>
        <v>0</v>
      </c>
    </row>
    <row r="336" spans="1:27" x14ac:dyDescent="0.3">
      <c r="A336" t="s">
        <v>2133</v>
      </c>
      <c r="B336" t="s">
        <v>2134</v>
      </c>
      <c r="C336" s="126">
        <v>46079</v>
      </c>
      <c r="D336" s="6">
        <v>2</v>
      </c>
      <c r="E336" s="126">
        <v>46063</v>
      </c>
      <c r="F336" s="6">
        <v>2</v>
      </c>
      <c r="G336" t="s">
        <v>2160</v>
      </c>
      <c r="H336" t="s">
        <v>33</v>
      </c>
      <c r="I336" t="s">
        <v>28</v>
      </c>
      <c r="J336" t="s">
        <v>2161</v>
      </c>
      <c r="K336">
        <v>2</v>
      </c>
      <c r="L336" s="7">
        <v>4837.03</v>
      </c>
      <c r="M336" s="7">
        <v>9674.06</v>
      </c>
      <c r="N336">
        <v>0</v>
      </c>
      <c r="O336" t="s">
        <v>29</v>
      </c>
      <c r="P336">
        <v>0</v>
      </c>
      <c r="Q336" s="7">
        <v>17400</v>
      </c>
      <c r="R336" s="7">
        <v>17820</v>
      </c>
      <c r="S336" s="7">
        <v>35640</v>
      </c>
      <c r="T336" s="7">
        <v>10.71</v>
      </c>
      <c r="U336" s="7">
        <v>3817.0440000000003</v>
      </c>
      <c r="V336" t="s">
        <v>30</v>
      </c>
      <c r="W336" s="7">
        <v>25965.940000000002</v>
      </c>
      <c r="X336" s="2" t="s">
        <v>82</v>
      </c>
      <c r="Y336" s="200"/>
      <c r="Z336" s="201">
        <f>IF(Y336&lt;&gt;"",Y336,IF(Table1[[#This Row],[Befolyt]]="i",1,""))</f>
        <v>1</v>
      </c>
      <c r="AA336" s="98">
        <f>Table1[[#This Row],[KülföldiÁr]]*Table1[[#This Row],[Darab]]</f>
        <v>0</v>
      </c>
    </row>
    <row r="337" spans="1:27" x14ac:dyDescent="0.3">
      <c r="A337" t="s">
        <v>2133</v>
      </c>
      <c r="B337" t="s">
        <v>2134</v>
      </c>
      <c r="C337" s="126">
        <v>46079</v>
      </c>
      <c r="D337" s="6">
        <v>2</v>
      </c>
      <c r="E337" s="126">
        <v>46063</v>
      </c>
      <c r="F337" s="6">
        <v>2</v>
      </c>
      <c r="G337" t="s">
        <v>2162</v>
      </c>
      <c r="H337" t="s">
        <v>33</v>
      </c>
      <c r="I337" t="s">
        <v>28</v>
      </c>
      <c r="J337" t="s">
        <v>2163</v>
      </c>
      <c r="K337">
        <v>2</v>
      </c>
      <c r="L337" s="7">
        <v>263.19</v>
      </c>
      <c r="M337" s="7">
        <v>526.38</v>
      </c>
      <c r="N337">
        <v>0</v>
      </c>
      <c r="O337" t="s">
        <v>29</v>
      </c>
      <c r="P337">
        <v>0</v>
      </c>
      <c r="Q337" s="7">
        <v>2000</v>
      </c>
      <c r="R337" s="7">
        <v>2142</v>
      </c>
      <c r="S337" s="7">
        <v>4284</v>
      </c>
      <c r="T337" s="7">
        <v>11.99</v>
      </c>
      <c r="U337" s="7">
        <v>513.65160000000003</v>
      </c>
      <c r="V337" t="s">
        <v>30</v>
      </c>
      <c r="W337" s="7">
        <v>3757.62</v>
      </c>
      <c r="X337" s="2" t="s">
        <v>82</v>
      </c>
      <c r="Y337" s="200"/>
      <c r="Z337" s="201">
        <f>IF(Y337&lt;&gt;"",Y337,IF(Table1[[#This Row],[Befolyt]]="i",1,""))</f>
        <v>1</v>
      </c>
      <c r="AA337" s="98">
        <f>Table1[[#This Row],[KülföldiÁr]]*Table1[[#This Row],[Darab]]</f>
        <v>0</v>
      </c>
    </row>
    <row r="338" spans="1:27" x14ac:dyDescent="0.3">
      <c r="A338" t="s">
        <v>2133</v>
      </c>
      <c r="B338" t="s">
        <v>2134</v>
      </c>
      <c r="C338" s="126">
        <v>46079</v>
      </c>
      <c r="D338" s="6">
        <v>2</v>
      </c>
      <c r="E338" s="126">
        <v>46063</v>
      </c>
      <c r="F338" s="6">
        <v>2</v>
      </c>
      <c r="G338" t="s">
        <v>2164</v>
      </c>
      <c r="H338" t="s">
        <v>33</v>
      </c>
      <c r="I338" t="s">
        <v>28</v>
      </c>
      <c r="J338" t="s">
        <v>2165</v>
      </c>
      <c r="K338">
        <v>4</v>
      </c>
      <c r="L338" s="7">
        <v>1362.37</v>
      </c>
      <c r="M338" s="7">
        <v>5449.48</v>
      </c>
      <c r="N338">
        <v>0</v>
      </c>
      <c r="O338" t="s">
        <v>29</v>
      </c>
      <c r="P338">
        <v>0</v>
      </c>
      <c r="Q338" s="7">
        <v>6000</v>
      </c>
      <c r="R338" s="7">
        <v>6138</v>
      </c>
      <c r="S338" s="7">
        <v>24552</v>
      </c>
      <c r="T338" s="7">
        <v>10.67</v>
      </c>
      <c r="U338" s="7">
        <v>2619.6983999999998</v>
      </c>
      <c r="V338" t="s">
        <v>30</v>
      </c>
      <c r="W338" s="7">
        <v>19102.52</v>
      </c>
      <c r="X338" s="2" t="s">
        <v>82</v>
      </c>
      <c r="Y338" s="200"/>
      <c r="Z338" s="201">
        <f>IF(Y338&lt;&gt;"",Y338,IF(Table1[[#This Row],[Befolyt]]="i",1,""))</f>
        <v>1</v>
      </c>
      <c r="AA338" s="98">
        <f>Table1[[#This Row],[KülföldiÁr]]*Table1[[#This Row],[Darab]]</f>
        <v>0</v>
      </c>
    </row>
    <row r="339" spans="1:27" x14ac:dyDescent="0.3">
      <c r="A339" t="s">
        <v>2133</v>
      </c>
      <c r="B339" t="s">
        <v>2134</v>
      </c>
      <c r="C339" s="126">
        <v>46079</v>
      </c>
      <c r="D339" s="6">
        <v>2</v>
      </c>
      <c r="E339" s="126">
        <v>46063</v>
      </c>
      <c r="F339" s="6">
        <v>2</v>
      </c>
      <c r="G339" t="s">
        <v>304</v>
      </c>
      <c r="H339" t="s">
        <v>33</v>
      </c>
      <c r="I339" t="s">
        <v>28</v>
      </c>
      <c r="J339" t="s">
        <v>2166</v>
      </c>
      <c r="K339">
        <v>2</v>
      </c>
      <c r="L339" s="7">
        <v>864.27</v>
      </c>
      <c r="M339" s="7">
        <v>1728.54</v>
      </c>
      <c r="N339">
        <v>0</v>
      </c>
      <c r="O339" t="s">
        <v>29</v>
      </c>
      <c r="P339">
        <v>0</v>
      </c>
      <c r="Q339" s="7">
        <v>4000</v>
      </c>
      <c r="R339" s="7">
        <v>4122</v>
      </c>
      <c r="S339" s="7">
        <v>8244</v>
      </c>
      <c r="T339" s="7">
        <v>10.89</v>
      </c>
      <c r="U339" s="7">
        <v>897.77160000000003</v>
      </c>
      <c r="V339" t="s">
        <v>30</v>
      </c>
      <c r="W339" s="7">
        <v>6515.46</v>
      </c>
      <c r="X339" s="2" t="s">
        <v>82</v>
      </c>
      <c r="Y339" s="200"/>
      <c r="Z339" s="201">
        <f>IF(Y339&lt;&gt;"",Y339,IF(Table1[[#This Row],[Befolyt]]="i",1,""))</f>
        <v>1</v>
      </c>
      <c r="AA339" s="98">
        <f>Table1[[#This Row],[KülföldiÁr]]*Table1[[#This Row],[Darab]]</f>
        <v>0</v>
      </c>
    </row>
    <row r="340" spans="1:27" x14ac:dyDescent="0.3">
      <c r="A340" t="s">
        <v>2133</v>
      </c>
      <c r="B340" t="s">
        <v>2134</v>
      </c>
      <c r="C340" s="126">
        <v>46079</v>
      </c>
      <c r="D340" s="6">
        <v>2</v>
      </c>
      <c r="E340" s="126">
        <v>46063</v>
      </c>
      <c r="F340" s="6">
        <v>2</v>
      </c>
      <c r="G340" t="s">
        <v>307</v>
      </c>
      <c r="H340" t="s">
        <v>33</v>
      </c>
      <c r="I340" t="s">
        <v>28</v>
      </c>
      <c r="J340" t="s">
        <v>2167</v>
      </c>
      <c r="K340">
        <v>2</v>
      </c>
      <c r="L340" s="7">
        <v>612.36</v>
      </c>
      <c r="M340" s="7">
        <v>1224.72</v>
      </c>
      <c r="N340">
        <v>0</v>
      </c>
      <c r="O340" t="s">
        <v>29</v>
      </c>
      <c r="P340">
        <v>0</v>
      </c>
      <c r="Q340" s="7">
        <v>3000</v>
      </c>
      <c r="R340" s="7">
        <v>3132</v>
      </c>
      <c r="S340" s="7">
        <v>6264</v>
      </c>
      <c r="T340" s="7">
        <v>11.26</v>
      </c>
      <c r="U340" s="7">
        <v>705.32640000000004</v>
      </c>
      <c r="V340" t="s">
        <v>30</v>
      </c>
      <c r="W340" s="7">
        <v>5039.28</v>
      </c>
      <c r="X340" s="2" t="s">
        <v>82</v>
      </c>
      <c r="Y340" s="200"/>
      <c r="Z340" s="201">
        <f>IF(Y340&lt;&gt;"",Y340,IF(Table1[[#This Row],[Befolyt]]="i",1,""))</f>
        <v>1</v>
      </c>
      <c r="AA340" s="98">
        <f>Table1[[#This Row],[KülföldiÁr]]*Table1[[#This Row],[Darab]]</f>
        <v>0</v>
      </c>
    </row>
    <row r="341" spans="1:27" x14ac:dyDescent="0.3">
      <c r="A341" t="s">
        <v>2133</v>
      </c>
      <c r="B341" t="s">
        <v>2134</v>
      </c>
      <c r="C341" s="126">
        <v>46079</v>
      </c>
      <c r="D341" s="6">
        <v>2</v>
      </c>
      <c r="E341" s="126">
        <v>46063</v>
      </c>
      <c r="F341" s="6">
        <v>2</v>
      </c>
      <c r="G341" t="s">
        <v>307</v>
      </c>
      <c r="H341" t="s">
        <v>33</v>
      </c>
      <c r="I341" t="s">
        <v>28</v>
      </c>
      <c r="J341" t="s">
        <v>2168</v>
      </c>
      <c r="K341">
        <v>5</v>
      </c>
      <c r="L341" s="7">
        <v>612.36</v>
      </c>
      <c r="M341" s="7">
        <v>3061.8</v>
      </c>
      <c r="N341">
        <v>0</v>
      </c>
      <c r="O341" t="s">
        <v>29</v>
      </c>
      <c r="P341">
        <v>0</v>
      </c>
      <c r="Q341" s="7">
        <v>3000</v>
      </c>
      <c r="R341" s="7">
        <v>3132</v>
      </c>
      <c r="S341" s="7">
        <v>15660</v>
      </c>
      <c r="T341" s="7">
        <v>11.26</v>
      </c>
      <c r="U341" s="7">
        <v>1763.316</v>
      </c>
      <c r="V341" t="s">
        <v>30</v>
      </c>
      <c r="W341" s="7">
        <v>12598.2</v>
      </c>
      <c r="X341" s="2" t="s">
        <v>82</v>
      </c>
      <c r="Y341" s="200"/>
      <c r="Z341" s="201">
        <f>IF(Y341&lt;&gt;"",Y341,IF(Table1[[#This Row],[Befolyt]]="i",1,""))</f>
        <v>1</v>
      </c>
      <c r="AA341" s="98">
        <f>Table1[[#This Row],[KülföldiÁr]]*Table1[[#This Row],[Darab]]</f>
        <v>0</v>
      </c>
    </row>
    <row r="342" spans="1:27" x14ac:dyDescent="0.3">
      <c r="A342" t="s">
        <v>2133</v>
      </c>
      <c r="B342" t="s">
        <v>2134</v>
      </c>
      <c r="C342" s="126">
        <v>46079</v>
      </c>
      <c r="D342" s="6">
        <v>2</v>
      </c>
      <c r="E342" s="126">
        <v>46063</v>
      </c>
      <c r="F342" s="6">
        <v>2</v>
      </c>
      <c r="G342" t="s">
        <v>1365</v>
      </c>
      <c r="H342" t="s">
        <v>33</v>
      </c>
      <c r="I342" t="s">
        <v>28</v>
      </c>
      <c r="J342" t="s">
        <v>2169</v>
      </c>
      <c r="K342">
        <v>4</v>
      </c>
      <c r="L342" s="7">
        <v>398.56</v>
      </c>
      <c r="M342" s="7">
        <v>1594.24</v>
      </c>
      <c r="N342">
        <v>0</v>
      </c>
      <c r="O342" t="s">
        <v>29</v>
      </c>
      <c r="P342">
        <v>0</v>
      </c>
      <c r="Q342" s="7">
        <v>2000</v>
      </c>
      <c r="R342" s="7">
        <v>2385</v>
      </c>
      <c r="S342" s="7">
        <v>9540</v>
      </c>
      <c r="T342" s="7">
        <v>14.84</v>
      </c>
      <c r="U342" s="7">
        <v>1415.7360000000001</v>
      </c>
      <c r="V342" t="s">
        <v>30</v>
      </c>
      <c r="W342" s="7">
        <v>7945.76</v>
      </c>
      <c r="X342" s="2" t="s">
        <v>82</v>
      </c>
      <c r="Y342" s="200"/>
      <c r="Z342" s="201">
        <f>IF(Y342&lt;&gt;"",Y342,IF(Table1[[#This Row],[Befolyt]]="i",1,""))</f>
        <v>1</v>
      </c>
      <c r="AA342" s="98">
        <f>Table1[[#This Row],[KülföldiÁr]]*Table1[[#This Row],[Darab]]</f>
        <v>0</v>
      </c>
    </row>
    <row r="343" spans="1:27" x14ac:dyDescent="0.3">
      <c r="A343" t="s">
        <v>2133</v>
      </c>
      <c r="B343" t="s">
        <v>2134</v>
      </c>
      <c r="C343" s="126">
        <v>46079</v>
      </c>
      <c r="D343" s="6">
        <v>2</v>
      </c>
      <c r="E343" s="126">
        <v>46063</v>
      </c>
      <c r="F343" s="6">
        <v>2</v>
      </c>
      <c r="G343" t="s">
        <v>1452</v>
      </c>
      <c r="H343" t="s">
        <v>33</v>
      </c>
      <c r="I343" t="s">
        <v>28</v>
      </c>
      <c r="J343" t="s">
        <v>2170</v>
      </c>
      <c r="K343">
        <v>5</v>
      </c>
      <c r="L343" s="7">
        <v>288.68</v>
      </c>
      <c r="M343" s="7">
        <v>1443.4</v>
      </c>
      <c r="N343">
        <v>0</v>
      </c>
      <c r="O343" t="s">
        <v>29</v>
      </c>
      <c r="P343">
        <v>0</v>
      </c>
      <c r="Q343" s="7">
        <v>1600</v>
      </c>
      <c r="R343" s="7">
        <v>1665</v>
      </c>
      <c r="S343" s="7">
        <v>8325</v>
      </c>
      <c r="T343" s="7">
        <v>11.17</v>
      </c>
      <c r="U343" s="7">
        <v>929.90250000000003</v>
      </c>
      <c r="V343" t="s">
        <v>30</v>
      </c>
      <c r="W343" s="7">
        <v>6881.6</v>
      </c>
      <c r="X343" s="2" t="s">
        <v>82</v>
      </c>
      <c r="Y343" s="200"/>
      <c r="Z343" s="201">
        <f>IF(Y343&lt;&gt;"",Y343,IF(Table1[[#This Row],[Befolyt]]="i",1,""))</f>
        <v>1</v>
      </c>
      <c r="AA343" s="98">
        <f>Table1[[#This Row],[KülföldiÁr]]*Table1[[#This Row],[Darab]]</f>
        <v>0</v>
      </c>
    </row>
    <row r="344" spans="1:27" x14ac:dyDescent="0.3">
      <c r="A344" t="s">
        <v>2133</v>
      </c>
      <c r="B344" t="s">
        <v>2134</v>
      </c>
      <c r="C344" s="126">
        <v>46079</v>
      </c>
      <c r="D344" s="6">
        <v>2</v>
      </c>
      <c r="E344" s="126">
        <v>46063</v>
      </c>
      <c r="F344" s="6">
        <v>2</v>
      </c>
      <c r="G344" t="s">
        <v>39</v>
      </c>
      <c r="H344" t="s">
        <v>33</v>
      </c>
      <c r="I344" t="s">
        <v>28</v>
      </c>
      <c r="J344" t="s">
        <v>2171</v>
      </c>
      <c r="K344">
        <v>5</v>
      </c>
      <c r="L344" s="7">
        <v>217.79</v>
      </c>
      <c r="M344" s="7">
        <v>1088.95</v>
      </c>
      <c r="N344">
        <v>0</v>
      </c>
      <c r="O344" t="s">
        <v>29</v>
      </c>
      <c r="P344">
        <v>0</v>
      </c>
      <c r="Q344" s="7">
        <v>1000</v>
      </c>
      <c r="R344" s="7">
        <v>1125</v>
      </c>
      <c r="S344" s="7">
        <v>5625</v>
      </c>
      <c r="T344" s="7">
        <v>13.33</v>
      </c>
      <c r="U344" s="7">
        <v>749.8125</v>
      </c>
      <c r="V344" t="s">
        <v>30</v>
      </c>
      <c r="W344" s="7">
        <v>4536.05</v>
      </c>
      <c r="X344" s="2" t="s">
        <v>82</v>
      </c>
      <c r="Y344" s="200"/>
      <c r="Z344" s="201">
        <f>IF(Y344&lt;&gt;"",Y344,IF(Table1[[#This Row],[Befolyt]]="i",1,""))</f>
        <v>1</v>
      </c>
      <c r="AA344" s="98">
        <f>Table1[[#This Row],[KülföldiÁr]]*Table1[[#This Row],[Darab]]</f>
        <v>0</v>
      </c>
    </row>
    <row r="345" spans="1:27" x14ac:dyDescent="0.3">
      <c r="A345" t="s">
        <v>2133</v>
      </c>
      <c r="B345" t="s">
        <v>2134</v>
      </c>
      <c r="C345" s="126">
        <v>46079</v>
      </c>
      <c r="D345" s="6">
        <v>2</v>
      </c>
      <c r="E345" s="126">
        <v>46063</v>
      </c>
      <c r="F345" s="6">
        <v>2</v>
      </c>
      <c r="G345" t="s">
        <v>2172</v>
      </c>
      <c r="H345" t="s">
        <v>93</v>
      </c>
      <c r="I345" t="s">
        <v>28</v>
      </c>
      <c r="J345" t="s">
        <v>2173</v>
      </c>
      <c r="K345">
        <v>1</v>
      </c>
      <c r="L345" s="7">
        <v>33941.870000000003</v>
      </c>
      <c r="M345" s="7">
        <v>33941.870000000003</v>
      </c>
      <c r="N345">
        <v>0</v>
      </c>
      <c r="O345" t="s">
        <v>29</v>
      </c>
      <c r="P345">
        <v>0</v>
      </c>
      <c r="Q345" s="7">
        <v>63730</v>
      </c>
      <c r="R345" s="7">
        <v>59319</v>
      </c>
      <c r="S345" s="7">
        <v>59319</v>
      </c>
      <c r="T345" s="7">
        <v>3.27</v>
      </c>
      <c r="U345" s="7">
        <v>1939.7313000000001</v>
      </c>
      <c r="V345" t="s">
        <v>30</v>
      </c>
      <c r="W345" s="7">
        <v>25377.129999999997</v>
      </c>
      <c r="X345" s="2" t="s">
        <v>82</v>
      </c>
      <c r="Y345" s="200"/>
      <c r="Z345" s="201">
        <f>IF(Y345&lt;&gt;"",Y345,IF(Table1[[#This Row],[Befolyt]]="i",1,""))</f>
        <v>1</v>
      </c>
      <c r="AA345" s="98">
        <f>Table1[[#This Row],[KülföldiÁr]]*Table1[[#This Row],[Darab]]</f>
        <v>0</v>
      </c>
    </row>
    <row r="346" spans="1:27" x14ac:dyDescent="0.3">
      <c r="A346" t="s">
        <v>2133</v>
      </c>
      <c r="B346" t="s">
        <v>2134</v>
      </c>
      <c r="C346" s="126">
        <v>46079</v>
      </c>
      <c r="D346" s="6">
        <v>2</v>
      </c>
      <c r="E346" s="126">
        <v>46063</v>
      </c>
      <c r="F346" s="6">
        <v>2</v>
      </c>
      <c r="G346" t="s">
        <v>1712</v>
      </c>
      <c r="H346" t="s">
        <v>49</v>
      </c>
      <c r="I346" t="s">
        <v>28</v>
      </c>
      <c r="J346" t="s">
        <v>2174</v>
      </c>
      <c r="K346">
        <v>4</v>
      </c>
      <c r="L346" s="7">
        <v>17129.689999999999</v>
      </c>
      <c r="M346" s="7">
        <v>68518.759999999995</v>
      </c>
      <c r="N346">
        <v>0</v>
      </c>
      <c r="O346" t="s">
        <v>29</v>
      </c>
      <c r="P346">
        <v>0</v>
      </c>
      <c r="Q346" s="7">
        <v>80590</v>
      </c>
      <c r="R346" s="7">
        <v>77031</v>
      </c>
      <c r="S346" s="7">
        <v>308124</v>
      </c>
      <c r="T346" s="7">
        <v>6.12</v>
      </c>
      <c r="U346" s="7">
        <v>18857.1888</v>
      </c>
      <c r="V346" t="s">
        <v>30</v>
      </c>
      <c r="W346" s="7">
        <v>239605.24</v>
      </c>
      <c r="X346" s="2" t="s">
        <v>82</v>
      </c>
      <c r="Y346" s="200"/>
      <c r="Z346" s="201">
        <f>IF(Y346&lt;&gt;"",Y346,IF(Table1[[#This Row],[Befolyt]]="i",1,""))</f>
        <v>1</v>
      </c>
      <c r="AA346" s="98">
        <f>Table1[[#This Row],[KülföldiÁr]]*Table1[[#This Row],[Darab]]</f>
        <v>0</v>
      </c>
    </row>
    <row r="347" spans="1:27" x14ac:dyDescent="0.3">
      <c r="A347" t="s">
        <v>2133</v>
      </c>
      <c r="B347" t="s">
        <v>2134</v>
      </c>
      <c r="C347" s="126">
        <v>46079</v>
      </c>
      <c r="D347" s="6">
        <v>2</v>
      </c>
      <c r="E347" s="126">
        <v>46063</v>
      </c>
      <c r="F347" s="6">
        <v>2</v>
      </c>
      <c r="G347" t="s">
        <v>2175</v>
      </c>
      <c r="H347" t="s">
        <v>51</v>
      </c>
      <c r="I347" t="s">
        <v>28</v>
      </c>
      <c r="J347" t="s">
        <v>2176</v>
      </c>
      <c r="K347">
        <v>10</v>
      </c>
      <c r="L347" s="7">
        <v>1314.13</v>
      </c>
      <c r="M347" s="7">
        <v>13141.300000000001</v>
      </c>
      <c r="N347">
        <v>0</v>
      </c>
      <c r="O347" t="s">
        <v>29</v>
      </c>
      <c r="P347">
        <v>0</v>
      </c>
      <c r="Q347" s="7">
        <v>3560</v>
      </c>
      <c r="R347" s="7">
        <v>3582</v>
      </c>
      <c r="S347" s="7">
        <v>35820</v>
      </c>
      <c r="T347" s="7">
        <v>10.18</v>
      </c>
      <c r="U347" s="7">
        <v>3646.4759999999997</v>
      </c>
      <c r="V347" t="s">
        <v>30</v>
      </c>
      <c r="W347" s="7">
        <v>22678.699999999997</v>
      </c>
      <c r="X347" s="2" t="s">
        <v>82</v>
      </c>
      <c r="Y347" s="200"/>
      <c r="Z347" s="201">
        <f>IF(Y347&lt;&gt;"",Y347,IF(Table1[[#This Row],[Befolyt]]="i",1,""))</f>
        <v>1</v>
      </c>
      <c r="AA347" s="98">
        <f>Table1[[#This Row],[KülföldiÁr]]*Table1[[#This Row],[Darab]]</f>
        <v>0</v>
      </c>
    </row>
    <row r="348" spans="1:27" x14ac:dyDescent="0.3">
      <c r="A348" t="s">
        <v>2133</v>
      </c>
      <c r="B348" t="s">
        <v>2134</v>
      </c>
      <c r="C348" s="126">
        <v>46079</v>
      </c>
      <c r="D348" s="6">
        <v>2</v>
      </c>
      <c r="E348" s="126">
        <v>46063</v>
      </c>
      <c r="F348" s="6">
        <v>2</v>
      </c>
      <c r="G348" t="s">
        <v>2177</v>
      </c>
      <c r="H348" t="s">
        <v>51</v>
      </c>
      <c r="I348" t="s">
        <v>28</v>
      </c>
      <c r="J348" t="s">
        <v>2178</v>
      </c>
      <c r="K348">
        <v>1</v>
      </c>
      <c r="L348" s="7">
        <v>981.29</v>
      </c>
      <c r="M348" s="7">
        <v>981.29</v>
      </c>
      <c r="N348">
        <v>0</v>
      </c>
      <c r="O348" t="s">
        <v>29</v>
      </c>
      <c r="P348">
        <v>0</v>
      </c>
      <c r="Q348" s="7">
        <v>2760</v>
      </c>
      <c r="R348" s="7">
        <v>2844</v>
      </c>
      <c r="S348" s="7">
        <v>2844</v>
      </c>
      <c r="T348" s="7">
        <v>10.89</v>
      </c>
      <c r="U348" s="7">
        <v>309.71159999999998</v>
      </c>
      <c r="V348" t="s">
        <v>30</v>
      </c>
      <c r="W348" s="7">
        <v>1862.71</v>
      </c>
      <c r="X348" s="2" t="s">
        <v>82</v>
      </c>
      <c r="Y348" s="200"/>
      <c r="Z348" s="201">
        <f>IF(Y348&lt;&gt;"",Y348,IF(Table1[[#This Row],[Befolyt]]="i",1,""))</f>
        <v>1</v>
      </c>
      <c r="AA348" s="98">
        <f>Table1[[#This Row],[KülföldiÁr]]*Table1[[#This Row],[Darab]]</f>
        <v>0</v>
      </c>
    </row>
    <row r="349" spans="1:27" x14ac:dyDescent="0.3">
      <c r="A349" t="s">
        <v>2133</v>
      </c>
      <c r="B349" t="s">
        <v>2134</v>
      </c>
      <c r="C349" s="126">
        <v>46079</v>
      </c>
      <c r="D349" s="6">
        <v>2</v>
      </c>
      <c r="E349" s="126">
        <v>46063</v>
      </c>
      <c r="F349" s="6">
        <v>2</v>
      </c>
      <c r="G349" t="s">
        <v>2177</v>
      </c>
      <c r="H349" t="s">
        <v>51</v>
      </c>
      <c r="I349" t="s">
        <v>28</v>
      </c>
      <c r="J349" t="s">
        <v>2179</v>
      </c>
      <c r="K349">
        <v>10</v>
      </c>
      <c r="L349" s="7">
        <v>981.29</v>
      </c>
      <c r="M349" s="7">
        <v>9812.9</v>
      </c>
      <c r="N349">
        <v>0</v>
      </c>
      <c r="O349" t="s">
        <v>29</v>
      </c>
      <c r="P349">
        <v>0</v>
      </c>
      <c r="Q349" s="7">
        <v>2760</v>
      </c>
      <c r="R349" s="7">
        <v>2844</v>
      </c>
      <c r="S349" s="7">
        <v>28440</v>
      </c>
      <c r="T349" s="7">
        <v>10.89</v>
      </c>
      <c r="U349" s="7">
        <v>3097.1160000000004</v>
      </c>
      <c r="V349" t="s">
        <v>30</v>
      </c>
      <c r="W349" s="7">
        <v>18627.099999999999</v>
      </c>
      <c r="X349" s="2" t="s">
        <v>82</v>
      </c>
      <c r="Y349" s="200"/>
      <c r="Z349" s="201">
        <f>IF(Y349&lt;&gt;"",Y349,IF(Table1[[#This Row],[Befolyt]]="i",1,""))</f>
        <v>1</v>
      </c>
      <c r="AA349" s="98">
        <f>Table1[[#This Row],[KülföldiÁr]]*Table1[[#This Row],[Darab]]</f>
        <v>0</v>
      </c>
    </row>
    <row r="350" spans="1:27" x14ac:dyDescent="0.3">
      <c r="A350" t="s">
        <v>2133</v>
      </c>
      <c r="B350" t="s">
        <v>2134</v>
      </c>
      <c r="C350" s="126">
        <v>46079</v>
      </c>
      <c r="D350" s="6">
        <v>2</v>
      </c>
      <c r="E350" s="126">
        <v>46063</v>
      </c>
      <c r="F350" s="6">
        <v>2</v>
      </c>
      <c r="G350" t="s">
        <v>50</v>
      </c>
      <c r="H350" t="s">
        <v>51</v>
      </c>
      <c r="I350" t="s">
        <v>28</v>
      </c>
      <c r="J350" t="s">
        <v>2180</v>
      </c>
      <c r="K350">
        <v>2</v>
      </c>
      <c r="L350" s="7">
        <v>1478.09</v>
      </c>
      <c r="M350" s="7">
        <v>2956.18</v>
      </c>
      <c r="N350">
        <v>0</v>
      </c>
      <c r="O350" t="s">
        <v>29</v>
      </c>
      <c r="P350">
        <v>0</v>
      </c>
      <c r="Q350" s="7">
        <v>4500</v>
      </c>
      <c r="R350" s="7">
        <v>4320</v>
      </c>
      <c r="S350" s="7">
        <v>8640</v>
      </c>
      <c r="T350" s="7">
        <v>8.86</v>
      </c>
      <c r="U350" s="7">
        <v>765.50399999999991</v>
      </c>
      <c r="V350" t="s">
        <v>30</v>
      </c>
      <c r="W350" s="7">
        <v>5683.82</v>
      </c>
      <c r="X350" s="2" t="s">
        <v>82</v>
      </c>
      <c r="Y350" s="200"/>
      <c r="Z350" s="201">
        <f>IF(Y350&lt;&gt;"",Y350,IF(Table1[[#This Row],[Befolyt]]="i",1,""))</f>
        <v>1</v>
      </c>
      <c r="AA350" s="98">
        <f>Table1[[#This Row],[KülföldiÁr]]*Table1[[#This Row],[Darab]]</f>
        <v>0</v>
      </c>
    </row>
    <row r="351" spans="1:27" x14ac:dyDescent="0.3">
      <c r="A351" t="s">
        <v>2133</v>
      </c>
      <c r="B351" t="s">
        <v>2134</v>
      </c>
      <c r="C351" s="126">
        <v>46079</v>
      </c>
      <c r="D351" s="6">
        <v>2</v>
      </c>
      <c r="E351" s="126">
        <v>46063</v>
      </c>
      <c r="F351" s="6">
        <v>2</v>
      </c>
      <c r="G351" t="s">
        <v>62</v>
      </c>
      <c r="H351" t="s">
        <v>63</v>
      </c>
      <c r="I351" t="s">
        <v>28</v>
      </c>
      <c r="J351" t="s">
        <v>2181</v>
      </c>
      <c r="K351">
        <v>8</v>
      </c>
      <c r="L351" s="7">
        <v>1179.03</v>
      </c>
      <c r="M351" s="7">
        <v>9432.24</v>
      </c>
      <c r="N351">
        <v>0</v>
      </c>
      <c r="O351" t="s">
        <v>29</v>
      </c>
      <c r="P351">
        <v>0</v>
      </c>
      <c r="Q351" s="7">
        <v>3280</v>
      </c>
      <c r="R351" s="7">
        <v>2952</v>
      </c>
      <c r="S351" s="7">
        <v>23616</v>
      </c>
      <c r="T351" s="7">
        <v>4.66</v>
      </c>
      <c r="U351" s="7">
        <v>1100.5056</v>
      </c>
      <c r="V351" t="s">
        <v>30</v>
      </c>
      <c r="W351" s="7">
        <v>14183.76</v>
      </c>
      <c r="X351" s="2" t="s">
        <v>82</v>
      </c>
      <c r="Y351" s="200"/>
      <c r="Z351" s="201">
        <f>IF(Y351&lt;&gt;"",Y351,IF(Table1[[#This Row],[Befolyt]]="i",1,""))</f>
        <v>1</v>
      </c>
      <c r="AA351" s="98">
        <f>Table1[[#This Row],[KülföldiÁr]]*Table1[[#This Row],[Darab]]</f>
        <v>0</v>
      </c>
    </row>
    <row r="352" spans="1:27" x14ac:dyDescent="0.3">
      <c r="A352" t="s">
        <v>2133</v>
      </c>
      <c r="B352" t="s">
        <v>2134</v>
      </c>
      <c r="C352" s="126">
        <v>46079</v>
      </c>
      <c r="D352" s="6">
        <v>2</v>
      </c>
      <c r="E352" s="126">
        <v>46063</v>
      </c>
      <c r="F352" s="6">
        <v>2</v>
      </c>
      <c r="G352" t="s">
        <v>2182</v>
      </c>
      <c r="H352" t="s">
        <v>51</v>
      </c>
      <c r="I352" t="s">
        <v>28</v>
      </c>
      <c r="J352" t="s">
        <v>2183</v>
      </c>
      <c r="K352">
        <v>10</v>
      </c>
      <c r="L352" s="7">
        <v>658.63</v>
      </c>
      <c r="M352" s="7">
        <v>6586.3</v>
      </c>
      <c r="N352">
        <v>0</v>
      </c>
      <c r="O352" t="s">
        <v>29</v>
      </c>
      <c r="P352">
        <v>0</v>
      </c>
      <c r="Q352" s="7">
        <v>1990</v>
      </c>
      <c r="R352" s="7">
        <v>2151</v>
      </c>
      <c r="S352" s="7">
        <v>21510</v>
      </c>
      <c r="T352" s="7">
        <v>12.25</v>
      </c>
      <c r="U352" s="7">
        <v>2634.9749999999999</v>
      </c>
      <c r="V352" t="s">
        <v>30</v>
      </c>
      <c r="W352" s="7">
        <v>14923.7</v>
      </c>
      <c r="X352" s="2" t="s">
        <v>82</v>
      </c>
      <c r="Y352" s="200"/>
      <c r="Z352" s="201">
        <f>IF(Y352&lt;&gt;"",Y352,IF(Table1[[#This Row],[Befolyt]]="i",1,""))</f>
        <v>1</v>
      </c>
      <c r="AA352" s="98">
        <f>Table1[[#This Row],[KülföldiÁr]]*Table1[[#This Row],[Darab]]</f>
        <v>0</v>
      </c>
    </row>
    <row r="353" spans="1:27" x14ac:dyDescent="0.3">
      <c r="A353" t="s">
        <v>2133</v>
      </c>
      <c r="B353" t="s">
        <v>2134</v>
      </c>
      <c r="C353" s="126">
        <v>46079</v>
      </c>
      <c r="D353" s="6">
        <v>2</v>
      </c>
      <c r="E353" s="126">
        <v>46063</v>
      </c>
      <c r="F353" s="6">
        <v>2</v>
      </c>
      <c r="G353" t="s">
        <v>2184</v>
      </c>
      <c r="H353" t="s">
        <v>51</v>
      </c>
      <c r="I353" t="s">
        <v>28</v>
      </c>
      <c r="J353" t="s">
        <v>2185</v>
      </c>
      <c r="K353">
        <v>2</v>
      </c>
      <c r="L353" s="7">
        <v>479.77</v>
      </c>
      <c r="M353" s="7">
        <v>959.54</v>
      </c>
      <c r="N353">
        <v>0</v>
      </c>
      <c r="O353" t="s">
        <v>29</v>
      </c>
      <c r="P353">
        <v>0</v>
      </c>
      <c r="Q353" s="7">
        <v>1560</v>
      </c>
      <c r="R353" s="7">
        <v>1764</v>
      </c>
      <c r="S353" s="7">
        <v>3528</v>
      </c>
      <c r="T353" s="7">
        <v>13.47</v>
      </c>
      <c r="U353" s="7">
        <v>475.22160000000002</v>
      </c>
      <c r="V353" t="s">
        <v>30</v>
      </c>
      <c r="W353" s="7">
        <v>2568.46</v>
      </c>
      <c r="X353" s="2" t="s">
        <v>82</v>
      </c>
      <c r="Y353" s="200"/>
      <c r="Z353" s="201">
        <f>IF(Y353&lt;&gt;"",Y353,IF(Table1[[#This Row],[Befolyt]]="i",1,""))</f>
        <v>1</v>
      </c>
      <c r="AA353" s="98">
        <f>Table1[[#This Row],[KülföldiÁr]]*Table1[[#This Row],[Darab]]</f>
        <v>0</v>
      </c>
    </row>
    <row r="354" spans="1:27" x14ac:dyDescent="0.3">
      <c r="A354" t="s">
        <v>2133</v>
      </c>
      <c r="B354" t="s">
        <v>2134</v>
      </c>
      <c r="C354" s="126">
        <v>46079</v>
      </c>
      <c r="D354" s="6">
        <v>2</v>
      </c>
      <c r="E354" s="126">
        <v>46063</v>
      </c>
      <c r="F354" s="6">
        <v>2</v>
      </c>
      <c r="G354" t="s">
        <v>2184</v>
      </c>
      <c r="H354" t="s">
        <v>51</v>
      </c>
      <c r="I354" t="s">
        <v>28</v>
      </c>
      <c r="J354" t="s">
        <v>2186</v>
      </c>
      <c r="K354">
        <v>10</v>
      </c>
      <c r="L354" s="7">
        <v>479.77</v>
      </c>
      <c r="M354" s="7">
        <v>4797.7</v>
      </c>
      <c r="N354">
        <v>0</v>
      </c>
      <c r="O354" t="s">
        <v>29</v>
      </c>
      <c r="P354">
        <v>0</v>
      </c>
      <c r="Q354" s="7">
        <v>1560</v>
      </c>
      <c r="R354" s="7">
        <v>1764</v>
      </c>
      <c r="S354" s="7">
        <v>17640</v>
      </c>
      <c r="T354" s="7">
        <v>13.47</v>
      </c>
      <c r="U354" s="7">
        <v>2376.1080000000002</v>
      </c>
      <c r="V354" t="s">
        <v>30</v>
      </c>
      <c r="W354" s="7">
        <v>12842.3</v>
      </c>
      <c r="X354" s="2" t="s">
        <v>82</v>
      </c>
      <c r="Y354" s="200"/>
      <c r="Z354" s="201">
        <f>IF(Y354&lt;&gt;"",Y354,IF(Table1[[#This Row],[Befolyt]]="i",1,""))</f>
        <v>1</v>
      </c>
      <c r="AA354" s="98">
        <f>Table1[[#This Row],[KülföldiÁr]]*Table1[[#This Row],[Darab]]</f>
        <v>0</v>
      </c>
    </row>
    <row r="355" spans="1:27" x14ac:dyDescent="0.3">
      <c r="A355" t="s">
        <v>2133</v>
      </c>
      <c r="B355" t="s">
        <v>2134</v>
      </c>
      <c r="C355" s="126">
        <v>46079</v>
      </c>
      <c r="D355" s="6">
        <v>2</v>
      </c>
      <c r="E355" s="126">
        <v>46063</v>
      </c>
      <c r="F355" s="6">
        <v>2</v>
      </c>
      <c r="G355" t="s">
        <v>56</v>
      </c>
      <c r="H355" t="s">
        <v>51</v>
      </c>
      <c r="I355" t="s">
        <v>28</v>
      </c>
      <c r="J355" t="s">
        <v>2187</v>
      </c>
      <c r="K355">
        <v>2</v>
      </c>
      <c r="L355" s="7">
        <v>776.81</v>
      </c>
      <c r="M355" s="7">
        <v>1553.62</v>
      </c>
      <c r="N355">
        <v>0</v>
      </c>
      <c r="O355" t="s">
        <v>29</v>
      </c>
      <c r="P355">
        <v>0</v>
      </c>
      <c r="Q355" s="7">
        <v>2000</v>
      </c>
      <c r="R355" s="7">
        <v>2340</v>
      </c>
      <c r="S355" s="7">
        <v>4680</v>
      </c>
      <c r="T355" s="7">
        <v>14.36</v>
      </c>
      <c r="U355" s="7">
        <v>672.048</v>
      </c>
      <c r="V355" t="s">
        <v>30</v>
      </c>
      <c r="W355" s="7">
        <v>3126.38</v>
      </c>
      <c r="X355" s="2" t="s">
        <v>82</v>
      </c>
      <c r="Y355" s="200"/>
      <c r="Z355" s="201">
        <f>IF(Y355&lt;&gt;"",Y355,IF(Table1[[#This Row],[Befolyt]]="i",1,""))</f>
        <v>1</v>
      </c>
      <c r="AA355" s="98">
        <f>Table1[[#This Row],[KülföldiÁr]]*Table1[[#This Row],[Darab]]</f>
        <v>0</v>
      </c>
    </row>
    <row r="356" spans="1:27" x14ac:dyDescent="0.3">
      <c r="A356" t="s">
        <v>2188</v>
      </c>
      <c r="B356" t="s">
        <v>2189</v>
      </c>
      <c r="C356" s="126">
        <v>46079</v>
      </c>
      <c r="D356" s="6">
        <v>2</v>
      </c>
      <c r="E356" s="126">
        <v>46058</v>
      </c>
      <c r="F356" s="6">
        <v>2</v>
      </c>
      <c r="G356" t="s">
        <v>2190</v>
      </c>
      <c r="H356" t="s">
        <v>27</v>
      </c>
      <c r="I356" t="s">
        <v>28</v>
      </c>
      <c r="J356" t="s">
        <v>2191</v>
      </c>
      <c r="K356">
        <v>1</v>
      </c>
      <c r="L356" s="7">
        <v>2820</v>
      </c>
      <c r="M356" s="7">
        <v>2820</v>
      </c>
      <c r="N356">
        <v>0</v>
      </c>
      <c r="O356" t="s">
        <v>29</v>
      </c>
      <c r="P356">
        <v>0</v>
      </c>
      <c r="Q356" s="7">
        <v>4700</v>
      </c>
      <c r="R356" s="7">
        <v>4700</v>
      </c>
      <c r="S356" s="7">
        <v>4700</v>
      </c>
      <c r="T356" s="7">
        <v>10</v>
      </c>
      <c r="U356" s="7">
        <v>470</v>
      </c>
      <c r="V356" t="s">
        <v>66</v>
      </c>
      <c r="W356" s="7">
        <v>1880</v>
      </c>
      <c r="X356" s="2" t="s">
        <v>31</v>
      </c>
      <c r="Y356" s="200"/>
      <c r="Z356" s="201" t="str">
        <f>IF(Y356&lt;&gt;"",Y356,IF(Table1[[#This Row],[Befolyt]]="i",1,""))</f>
        <v/>
      </c>
      <c r="AA356" s="98">
        <f>Table1[[#This Row],[KülföldiÁr]]*Table1[[#This Row],[Darab]]</f>
        <v>0</v>
      </c>
    </row>
    <row r="357" spans="1:27" x14ac:dyDescent="0.3">
      <c r="A357" t="s">
        <v>2192</v>
      </c>
      <c r="B357" t="s">
        <v>2193</v>
      </c>
      <c r="C357" s="126">
        <v>46078</v>
      </c>
      <c r="D357" s="6">
        <v>2</v>
      </c>
      <c r="E357" s="126">
        <v>46069</v>
      </c>
      <c r="F357" s="6">
        <v>2</v>
      </c>
      <c r="G357" t="s">
        <v>2194</v>
      </c>
      <c r="H357" t="s">
        <v>334</v>
      </c>
      <c r="I357" t="s">
        <v>32</v>
      </c>
      <c r="J357" t="s">
        <v>2195</v>
      </c>
      <c r="K357">
        <v>640</v>
      </c>
      <c r="L357" s="7">
        <v>150</v>
      </c>
      <c r="M357" s="7">
        <v>96000</v>
      </c>
      <c r="N357">
        <v>0</v>
      </c>
      <c r="O357" t="s">
        <v>29</v>
      </c>
      <c r="P357">
        <v>0</v>
      </c>
      <c r="Q357" s="7">
        <v>394</v>
      </c>
      <c r="R357" s="7">
        <v>394</v>
      </c>
      <c r="S357" s="7">
        <v>252160</v>
      </c>
      <c r="T357" s="7">
        <v>0</v>
      </c>
      <c r="U357" s="7">
        <v>0</v>
      </c>
      <c r="V357" t="s">
        <v>69</v>
      </c>
      <c r="W357" s="7">
        <v>156160</v>
      </c>
      <c r="X357" s="2" t="s">
        <v>31</v>
      </c>
      <c r="Y357" s="200"/>
      <c r="Z357" s="201" t="str">
        <f>IF(Y357&lt;&gt;"",Y357,IF(Table1[[#This Row],[Befolyt]]="i",1,""))</f>
        <v/>
      </c>
      <c r="AA357" s="98">
        <f>Table1[[#This Row],[KülföldiÁr]]*Table1[[#This Row],[Darab]]</f>
        <v>0</v>
      </c>
    </row>
    <row r="358" spans="1:27" x14ac:dyDescent="0.3">
      <c r="A358" t="s">
        <v>2192</v>
      </c>
      <c r="B358" t="s">
        <v>2193</v>
      </c>
      <c r="C358" s="126">
        <v>46078</v>
      </c>
      <c r="D358" s="6">
        <v>2</v>
      </c>
      <c r="E358" s="126">
        <v>46069</v>
      </c>
      <c r="F358" s="6">
        <v>2</v>
      </c>
      <c r="G358" t="s">
        <v>2196</v>
      </c>
      <c r="H358" t="s">
        <v>334</v>
      </c>
      <c r="I358" t="s">
        <v>67</v>
      </c>
      <c r="J358" t="s">
        <v>2197</v>
      </c>
      <c r="K358">
        <v>1</v>
      </c>
      <c r="L358" s="7">
        <v>9900</v>
      </c>
      <c r="M358" s="7">
        <v>9900</v>
      </c>
      <c r="N358">
        <v>0</v>
      </c>
      <c r="O358" t="s">
        <v>29</v>
      </c>
      <c r="P358">
        <v>0</v>
      </c>
      <c r="Q358" s="7">
        <v>33600</v>
      </c>
      <c r="R358" s="7">
        <v>33600</v>
      </c>
      <c r="S358" s="7">
        <v>33600</v>
      </c>
      <c r="T358" s="7">
        <v>0</v>
      </c>
      <c r="U358" s="7">
        <v>0</v>
      </c>
      <c r="V358" t="s">
        <v>69</v>
      </c>
      <c r="W358" s="7">
        <v>23700</v>
      </c>
      <c r="X358" s="2" t="s">
        <v>31</v>
      </c>
      <c r="Y358" s="200"/>
      <c r="Z358" s="201" t="str">
        <f>IF(Y358&lt;&gt;"",Y358,IF(Table1[[#This Row],[Befolyt]]="i",1,""))</f>
        <v/>
      </c>
      <c r="AA358" s="98">
        <f>Table1[[#This Row],[KülföldiÁr]]*Table1[[#This Row],[Darab]]</f>
        <v>0</v>
      </c>
    </row>
    <row r="359" spans="1:27" x14ac:dyDescent="0.3">
      <c r="A359" t="s">
        <v>2192</v>
      </c>
      <c r="B359" t="s">
        <v>2193</v>
      </c>
      <c r="C359" s="126">
        <v>46078</v>
      </c>
      <c r="D359" s="6">
        <v>2</v>
      </c>
      <c r="E359" s="126">
        <v>46069</v>
      </c>
      <c r="F359" s="6">
        <v>2</v>
      </c>
      <c r="G359" t="s">
        <v>2198</v>
      </c>
      <c r="H359" t="s">
        <v>334</v>
      </c>
      <c r="I359" t="s">
        <v>67</v>
      </c>
      <c r="J359" t="s">
        <v>2199</v>
      </c>
      <c r="K359">
        <v>1</v>
      </c>
      <c r="L359" s="7">
        <v>12800</v>
      </c>
      <c r="M359" s="7">
        <v>12800</v>
      </c>
      <c r="N359">
        <v>0</v>
      </c>
      <c r="O359" t="s">
        <v>29</v>
      </c>
      <c r="P359">
        <v>0</v>
      </c>
      <c r="Q359" s="7">
        <v>33600</v>
      </c>
      <c r="R359" s="7">
        <v>33600</v>
      </c>
      <c r="S359" s="7">
        <v>33600</v>
      </c>
      <c r="T359" s="7">
        <v>0</v>
      </c>
      <c r="U359" s="7">
        <v>0</v>
      </c>
      <c r="V359" t="s">
        <v>69</v>
      </c>
      <c r="W359" s="7">
        <v>20800</v>
      </c>
      <c r="X359" s="2" t="s">
        <v>31</v>
      </c>
      <c r="Y359" s="200"/>
      <c r="Z359" s="201" t="str">
        <f>IF(Y359&lt;&gt;"",Y359,IF(Table1[[#This Row],[Befolyt]]="i",1,""))</f>
        <v/>
      </c>
      <c r="AA359" s="98">
        <f>Table1[[#This Row],[KülföldiÁr]]*Table1[[#This Row],[Darab]]</f>
        <v>0</v>
      </c>
    </row>
    <row r="360" spans="1:27" x14ac:dyDescent="0.3">
      <c r="A360" t="s">
        <v>2200</v>
      </c>
      <c r="B360" t="s">
        <v>1745</v>
      </c>
      <c r="C360" s="126">
        <v>46078</v>
      </c>
      <c r="D360" s="6">
        <v>2</v>
      </c>
      <c r="E360" s="126">
        <v>46078</v>
      </c>
      <c r="F360" s="6">
        <v>2</v>
      </c>
      <c r="G360" t="s">
        <v>2201</v>
      </c>
      <c r="H360" t="s">
        <v>51</v>
      </c>
      <c r="I360" t="s">
        <v>28</v>
      </c>
      <c r="J360" t="s">
        <v>2202</v>
      </c>
      <c r="K360">
        <v>3</v>
      </c>
      <c r="L360" s="7">
        <v>156.80000000000001</v>
      </c>
      <c r="M360" s="7">
        <v>470.40000000000003</v>
      </c>
      <c r="N360">
        <v>0</v>
      </c>
      <c r="O360" t="s">
        <v>29</v>
      </c>
      <c r="P360">
        <v>0</v>
      </c>
      <c r="Q360" s="7">
        <v>865</v>
      </c>
      <c r="R360" s="7">
        <v>595</v>
      </c>
      <c r="S360" s="7">
        <v>1785</v>
      </c>
      <c r="T360" s="7">
        <v>1.07</v>
      </c>
      <c r="U360" s="7">
        <v>19.099499999999999</v>
      </c>
      <c r="V360" t="s">
        <v>74</v>
      </c>
      <c r="W360" s="7">
        <v>1314.6</v>
      </c>
      <c r="X360" s="2" t="s">
        <v>31</v>
      </c>
      <c r="Y360" s="200"/>
      <c r="Z360" s="201" t="str">
        <f>IF(Y360&lt;&gt;"",Y360,IF(Table1[[#This Row],[Befolyt]]="i",1,""))</f>
        <v/>
      </c>
      <c r="AA360" s="98">
        <f>Table1[[#This Row],[KülföldiÁr]]*Table1[[#This Row],[Darab]]</f>
        <v>0</v>
      </c>
    </row>
    <row r="361" spans="1:27" x14ac:dyDescent="0.3">
      <c r="A361" t="s">
        <v>2200</v>
      </c>
      <c r="B361" t="s">
        <v>1745</v>
      </c>
      <c r="C361" s="126">
        <v>46078</v>
      </c>
      <c r="D361" s="6">
        <v>2</v>
      </c>
      <c r="E361" s="126">
        <v>46078</v>
      </c>
      <c r="F361" s="6">
        <v>2</v>
      </c>
      <c r="G361" t="s">
        <v>1429</v>
      </c>
      <c r="H361" t="s">
        <v>34</v>
      </c>
      <c r="I361" t="s">
        <v>32</v>
      </c>
      <c r="J361" t="s">
        <v>1430</v>
      </c>
      <c r="K361">
        <v>1</v>
      </c>
      <c r="L361" s="7">
        <v>1737</v>
      </c>
      <c r="M361" s="7">
        <v>1737</v>
      </c>
      <c r="N361">
        <v>0</v>
      </c>
      <c r="O361" t="s">
        <v>29</v>
      </c>
      <c r="P361">
        <v>0</v>
      </c>
      <c r="Q361" s="7">
        <v>1737</v>
      </c>
      <c r="R361" s="7">
        <v>1800</v>
      </c>
      <c r="S361" s="7">
        <v>1800</v>
      </c>
      <c r="T361" s="7">
        <v>0</v>
      </c>
      <c r="U361" s="7">
        <v>0</v>
      </c>
      <c r="V361" t="s">
        <v>74</v>
      </c>
      <c r="W361" s="7">
        <v>63</v>
      </c>
      <c r="X361" s="2" t="s">
        <v>31</v>
      </c>
      <c r="Y361" s="200"/>
      <c r="Z361" s="201" t="str">
        <f>IF(Y361&lt;&gt;"",Y361,IF(Table1[[#This Row],[Befolyt]]="i",1,""))</f>
        <v/>
      </c>
      <c r="AA361" s="98">
        <f>Table1[[#This Row],[KülföldiÁr]]*Table1[[#This Row],[Darab]]</f>
        <v>0</v>
      </c>
    </row>
    <row r="362" spans="1:27" x14ac:dyDescent="0.3">
      <c r="A362" t="s">
        <v>2203</v>
      </c>
      <c r="B362" t="s">
        <v>2204</v>
      </c>
      <c r="C362" s="126">
        <v>46078</v>
      </c>
      <c r="D362" s="6">
        <v>2</v>
      </c>
      <c r="E362" s="126">
        <v>46078</v>
      </c>
      <c r="F362" s="6">
        <v>2</v>
      </c>
      <c r="G362" t="s">
        <v>1417</v>
      </c>
      <c r="H362" t="s">
        <v>33</v>
      </c>
      <c r="I362" t="s">
        <v>28</v>
      </c>
      <c r="J362" t="s">
        <v>2205</v>
      </c>
      <c r="K362">
        <v>2</v>
      </c>
      <c r="L362" s="7">
        <v>869.38</v>
      </c>
      <c r="M362" s="7">
        <v>1738.76</v>
      </c>
      <c r="N362">
        <v>0</v>
      </c>
      <c r="O362" t="s">
        <v>29</v>
      </c>
      <c r="P362">
        <v>0</v>
      </c>
      <c r="Q362" s="7">
        <v>4000</v>
      </c>
      <c r="R362" s="7">
        <v>5250</v>
      </c>
      <c r="S362" s="7">
        <v>10500</v>
      </c>
      <c r="T362" s="7">
        <v>17.14</v>
      </c>
      <c r="U362" s="7">
        <v>1799.7</v>
      </c>
      <c r="V362" t="s">
        <v>30</v>
      </c>
      <c r="W362" s="7">
        <v>8761.24</v>
      </c>
      <c r="X362" s="2" t="s">
        <v>31</v>
      </c>
      <c r="Y362" s="200"/>
      <c r="Z362" s="201" t="str">
        <f>IF(Y362&lt;&gt;"",Y362,IF(Table1[[#This Row],[Befolyt]]="i",1,""))</f>
        <v/>
      </c>
      <c r="AA362" s="98">
        <f>Table1[[#This Row],[KülföldiÁr]]*Table1[[#This Row],[Darab]]</f>
        <v>0</v>
      </c>
    </row>
    <row r="363" spans="1:27" x14ac:dyDescent="0.3">
      <c r="A363" t="s">
        <v>2203</v>
      </c>
      <c r="B363" t="s">
        <v>2204</v>
      </c>
      <c r="C363" s="126">
        <v>46078</v>
      </c>
      <c r="D363" s="6">
        <v>2</v>
      </c>
      <c r="E363" s="126">
        <v>46078</v>
      </c>
      <c r="F363" s="6">
        <v>2</v>
      </c>
      <c r="G363" t="s">
        <v>2206</v>
      </c>
      <c r="H363" t="s">
        <v>327</v>
      </c>
      <c r="I363" t="s">
        <v>67</v>
      </c>
      <c r="J363" t="s">
        <v>2207</v>
      </c>
      <c r="K363">
        <v>1</v>
      </c>
      <c r="L363" s="7">
        <v>553140</v>
      </c>
      <c r="M363" s="7">
        <v>553140</v>
      </c>
      <c r="N363">
        <v>0</v>
      </c>
      <c r="O363" t="s">
        <v>29</v>
      </c>
      <c r="P363">
        <v>0</v>
      </c>
      <c r="Q363" s="7">
        <v>790140</v>
      </c>
      <c r="R363" s="7">
        <v>790140</v>
      </c>
      <c r="S363" s="7">
        <v>790140</v>
      </c>
      <c r="T363" s="7">
        <v>4</v>
      </c>
      <c r="U363" s="7">
        <v>31605.599999999999</v>
      </c>
      <c r="V363" t="s">
        <v>30</v>
      </c>
      <c r="W363" s="7">
        <v>237000</v>
      </c>
      <c r="X363" s="2" t="s">
        <v>31</v>
      </c>
      <c r="Y363" s="200"/>
      <c r="Z363" s="201" t="str">
        <f>IF(Y363&lt;&gt;"",Y363,IF(Table1[[#This Row],[Befolyt]]="i",1,""))</f>
        <v/>
      </c>
      <c r="AA363" s="98">
        <f>Table1[[#This Row],[KülföldiÁr]]*Table1[[#This Row],[Darab]]</f>
        <v>0</v>
      </c>
    </row>
    <row r="364" spans="1:27" x14ac:dyDescent="0.3">
      <c r="A364" t="s">
        <v>2208</v>
      </c>
      <c r="B364" t="s">
        <v>2209</v>
      </c>
      <c r="C364" s="126">
        <v>46078</v>
      </c>
      <c r="D364" s="6">
        <v>2</v>
      </c>
      <c r="E364" s="126">
        <v>46071</v>
      </c>
      <c r="F364" s="6">
        <v>2</v>
      </c>
      <c r="G364" t="s">
        <v>2210</v>
      </c>
      <c r="H364" t="s">
        <v>334</v>
      </c>
      <c r="I364" t="s">
        <v>32</v>
      </c>
      <c r="J364" t="s">
        <v>2211</v>
      </c>
      <c r="K364">
        <v>1</v>
      </c>
      <c r="L364" s="7">
        <v>18500</v>
      </c>
      <c r="M364" s="7">
        <v>18500</v>
      </c>
      <c r="N364">
        <v>0</v>
      </c>
      <c r="O364" t="s">
        <v>29</v>
      </c>
      <c r="P364">
        <v>0</v>
      </c>
      <c r="Q364" s="7">
        <v>23300</v>
      </c>
      <c r="R364" s="7">
        <v>23300</v>
      </c>
      <c r="S364" s="7">
        <v>23300</v>
      </c>
      <c r="T364" s="7">
        <v>0</v>
      </c>
      <c r="U364" s="7">
        <v>0</v>
      </c>
      <c r="V364" t="s">
        <v>30</v>
      </c>
      <c r="W364" s="7">
        <v>4800</v>
      </c>
      <c r="X364" s="2" t="s">
        <v>82</v>
      </c>
      <c r="Y364" s="200"/>
      <c r="Z364" s="201">
        <f>IF(Y364&lt;&gt;"",Y364,IF(Table1[[#This Row],[Befolyt]]="i",1,""))</f>
        <v>1</v>
      </c>
      <c r="AA364" s="98">
        <f>Table1[[#This Row],[KülföldiÁr]]*Table1[[#This Row],[Darab]]</f>
        <v>0</v>
      </c>
    </row>
    <row r="365" spans="1:27" x14ac:dyDescent="0.3">
      <c r="A365" t="s">
        <v>2208</v>
      </c>
      <c r="B365" t="s">
        <v>2209</v>
      </c>
      <c r="C365" s="126">
        <v>46078</v>
      </c>
      <c r="D365" s="6">
        <v>2</v>
      </c>
      <c r="E365" s="126">
        <v>46071</v>
      </c>
      <c r="F365" s="6">
        <v>2</v>
      </c>
      <c r="G365" t="s">
        <v>2212</v>
      </c>
      <c r="H365" t="s">
        <v>334</v>
      </c>
      <c r="I365" t="s">
        <v>67</v>
      </c>
      <c r="J365" t="s">
        <v>2213</v>
      </c>
      <c r="K365">
        <v>2</v>
      </c>
      <c r="L365" s="7">
        <v>18500</v>
      </c>
      <c r="M365" s="7">
        <v>37000</v>
      </c>
      <c r="N365">
        <v>0</v>
      </c>
      <c r="O365" t="s">
        <v>29</v>
      </c>
      <c r="P365">
        <v>0</v>
      </c>
      <c r="Q365" s="7">
        <v>25100</v>
      </c>
      <c r="R365" s="7">
        <v>25100</v>
      </c>
      <c r="S365" s="7">
        <v>50200</v>
      </c>
      <c r="T365" s="7">
        <v>4</v>
      </c>
      <c r="U365" s="7">
        <v>2008</v>
      </c>
      <c r="V365" t="s">
        <v>30</v>
      </c>
      <c r="W365" s="7">
        <v>13200</v>
      </c>
      <c r="X365" s="2" t="s">
        <v>82</v>
      </c>
      <c r="Y365" s="200"/>
      <c r="Z365" s="201">
        <f>IF(Y365&lt;&gt;"",Y365,IF(Table1[[#This Row],[Befolyt]]="i",1,""))</f>
        <v>1</v>
      </c>
      <c r="AA365" s="98">
        <f>Table1[[#This Row],[KülföldiÁr]]*Table1[[#This Row],[Darab]]</f>
        <v>0</v>
      </c>
    </row>
    <row r="366" spans="1:27" x14ac:dyDescent="0.3">
      <c r="A366" t="s">
        <v>2214</v>
      </c>
      <c r="B366" t="s">
        <v>1625</v>
      </c>
      <c r="C366" s="126">
        <v>46078</v>
      </c>
      <c r="D366" s="6">
        <v>2</v>
      </c>
      <c r="E366" s="126">
        <v>46078</v>
      </c>
      <c r="F366" s="6">
        <v>2</v>
      </c>
      <c r="G366" t="s">
        <v>1628</v>
      </c>
      <c r="H366" t="s">
        <v>93</v>
      </c>
      <c r="I366" t="s">
        <v>28</v>
      </c>
      <c r="J366" t="s">
        <v>1629</v>
      </c>
      <c r="K366">
        <v>15</v>
      </c>
      <c r="L366" s="7">
        <v>1512</v>
      </c>
      <c r="M366" s="7">
        <v>22680</v>
      </c>
      <c r="N366">
        <v>0</v>
      </c>
      <c r="O366" t="s">
        <v>29</v>
      </c>
      <c r="P366">
        <v>0</v>
      </c>
      <c r="Q366" s="7">
        <v>2520</v>
      </c>
      <c r="R366" s="7">
        <v>2610</v>
      </c>
      <c r="S366" s="7">
        <v>39150</v>
      </c>
      <c r="T366" s="7">
        <v>6.21</v>
      </c>
      <c r="U366" s="7">
        <v>2431.2150000000001</v>
      </c>
      <c r="V366" t="s">
        <v>85</v>
      </c>
      <c r="W366" s="7">
        <v>16470</v>
      </c>
      <c r="X366" s="2" t="s">
        <v>31</v>
      </c>
      <c r="Y366" s="200"/>
      <c r="Z366" s="201" t="str">
        <f>IF(Y366&lt;&gt;"",Y366,IF(Table1[[#This Row],[Befolyt]]="i",1,""))</f>
        <v/>
      </c>
      <c r="AA366" s="98">
        <f>Table1[[#This Row],[KülföldiÁr]]*Table1[[#This Row],[Darab]]</f>
        <v>0</v>
      </c>
    </row>
    <row r="367" spans="1:27" x14ac:dyDescent="0.3">
      <c r="A367" t="s">
        <v>2214</v>
      </c>
      <c r="B367" t="s">
        <v>1625</v>
      </c>
      <c r="C367" s="126">
        <v>46078</v>
      </c>
      <c r="D367" s="6">
        <v>2</v>
      </c>
      <c r="E367" s="126">
        <v>46078</v>
      </c>
      <c r="F367" s="6">
        <v>2</v>
      </c>
      <c r="G367" t="s">
        <v>2215</v>
      </c>
      <c r="H367" t="s">
        <v>34</v>
      </c>
      <c r="I367" t="s">
        <v>32</v>
      </c>
      <c r="J367" t="s">
        <v>2216</v>
      </c>
      <c r="K367">
        <v>1</v>
      </c>
      <c r="L367" s="7">
        <v>2550</v>
      </c>
      <c r="M367" s="7">
        <v>2550</v>
      </c>
      <c r="N367">
        <v>0</v>
      </c>
      <c r="O367" t="s">
        <v>29</v>
      </c>
      <c r="P367">
        <v>0</v>
      </c>
      <c r="Q367" s="7">
        <v>2550</v>
      </c>
      <c r="R367" s="7">
        <v>0</v>
      </c>
      <c r="S367" s="7">
        <v>0</v>
      </c>
      <c r="T367" s="7">
        <v>0</v>
      </c>
      <c r="U367" s="7">
        <v>0</v>
      </c>
      <c r="V367" t="s">
        <v>85</v>
      </c>
      <c r="W367" s="7">
        <v>-2550</v>
      </c>
      <c r="X367" s="2" t="s">
        <v>31</v>
      </c>
      <c r="Y367" s="200"/>
      <c r="Z367" s="201" t="str">
        <f>IF(Y367&lt;&gt;"",Y367,IF(Table1[[#This Row],[Befolyt]]="i",1,""))</f>
        <v/>
      </c>
      <c r="AA367" s="98">
        <f>Table1[[#This Row],[KülföldiÁr]]*Table1[[#This Row],[Darab]]</f>
        <v>0</v>
      </c>
    </row>
    <row r="368" spans="1:27" x14ac:dyDescent="0.3">
      <c r="A368" t="s">
        <v>2217</v>
      </c>
      <c r="B368" t="s">
        <v>2193</v>
      </c>
      <c r="C368" s="126">
        <v>46078</v>
      </c>
      <c r="D368" s="6">
        <v>2</v>
      </c>
      <c r="E368" s="126">
        <v>46077</v>
      </c>
      <c r="F368" s="6">
        <v>2</v>
      </c>
      <c r="G368" t="s">
        <v>2218</v>
      </c>
      <c r="H368" t="s">
        <v>334</v>
      </c>
      <c r="I368" t="s">
        <v>32</v>
      </c>
      <c r="J368" t="s">
        <v>2219</v>
      </c>
      <c r="K368">
        <v>80</v>
      </c>
      <c r="L368" s="7">
        <v>150</v>
      </c>
      <c r="M368" s="7">
        <v>12000</v>
      </c>
      <c r="N368">
        <v>0</v>
      </c>
      <c r="O368" t="s">
        <v>29</v>
      </c>
      <c r="P368">
        <v>0</v>
      </c>
      <c r="Q368" s="7">
        <v>394</v>
      </c>
      <c r="R368" s="7">
        <v>394</v>
      </c>
      <c r="S368" s="7">
        <v>31520</v>
      </c>
      <c r="T368" s="7">
        <v>0</v>
      </c>
      <c r="U368" s="7">
        <v>0</v>
      </c>
      <c r="V368" t="s">
        <v>69</v>
      </c>
      <c r="W368" s="7">
        <v>19520</v>
      </c>
      <c r="X368" s="2" t="s">
        <v>31</v>
      </c>
      <c r="Y368" s="200"/>
      <c r="Z368" s="201" t="str">
        <f>IF(Y368&lt;&gt;"",Y368,IF(Table1[[#This Row],[Befolyt]]="i",1,""))</f>
        <v/>
      </c>
      <c r="AA368" s="98">
        <f>Table1[[#This Row],[KülföldiÁr]]*Table1[[#This Row],[Darab]]</f>
        <v>0</v>
      </c>
    </row>
    <row r="369" spans="1:27" x14ac:dyDescent="0.3">
      <c r="A369" t="s">
        <v>2217</v>
      </c>
      <c r="B369" t="s">
        <v>2193</v>
      </c>
      <c r="C369" s="126">
        <v>46078</v>
      </c>
      <c r="D369" s="6">
        <v>2</v>
      </c>
      <c r="E369" s="126">
        <v>46077</v>
      </c>
      <c r="F369" s="6">
        <v>2</v>
      </c>
      <c r="G369" t="s">
        <v>2220</v>
      </c>
      <c r="H369" t="s">
        <v>334</v>
      </c>
      <c r="I369" t="s">
        <v>67</v>
      </c>
      <c r="J369" t="s">
        <v>2221</v>
      </c>
      <c r="K369">
        <v>10</v>
      </c>
      <c r="L369" s="7">
        <v>510</v>
      </c>
      <c r="M369" s="7">
        <v>5100</v>
      </c>
      <c r="N369">
        <v>0</v>
      </c>
      <c r="O369" t="s">
        <v>29</v>
      </c>
      <c r="P369">
        <v>0</v>
      </c>
      <c r="Q369" s="7">
        <v>10400</v>
      </c>
      <c r="R369" s="7">
        <v>10400</v>
      </c>
      <c r="S369" s="7">
        <v>104000</v>
      </c>
      <c r="T369" s="7">
        <v>0</v>
      </c>
      <c r="U369" s="7">
        <v>0</v>
      </c>
      <c r="V369" t="s">
        <v>69</v>
      </c>
      <c r="W369" s="7">
        <v>98900</v>
      </c>
      <c r="X369" s="2" t="s">
        <v>31</v>
      </c>
      <c r="Y369" s="200"/>
      <c r="Z369" s="201" t="str">
        <f>IF(Y369&lt;&gt;"",Y369,IF(Table1[[#This Row],[Befolyt]]="i",1,""))</f>
        <v/>
      </c>
      <c r="AA369" s="98">
        <f>Table1[[#This Row],[KülföldiÁr]]*Table1[[#This Row],[Darab]]</f>
        <v>0</v>
      </c>
    </row>
    <row r="370" spans="1:27" x14ac:dyDescent="0.3">
      <c r="A370" t="s">
        <v>2217</v>
      </c>
      <c r="B370" t="s">
        <v>2193</v>
      </c>
      <c r="C370" s="126">
        <v>46078</v>
      </c>
      <c r="D370" s="6">
        <v>2</v>
      </c>
      <c r="E370" s="126">
        <v>46077</v>
      </c>
      <c r="F370" s="6">
        <v>2</v>
      </c>
      <c r="G370" t="s">
        <v>2222</v>
      </c>
      <c r="H370" t="s">
        <v>334</v>
      </c>
      <c r="I370" t="s">
        <v>67</v>
      </c>
      <c r="J370" t="s">
        <v>2223</v>
      </c>
      <c r="K370">
        <v>21</v>
      </c>
      <c r="L370" s="7">
        <v>882.86</v>
      </c>
      <c r="M370" s="7">
        <v>18540.060000000001</v>
      </c>
      <c r="N370">
        <v>0</v>
      </c>
      <c r="O370" t="s">
        <v>29</v>
      </c>
      <c r="P370">
        <v>0</v>
      </c>
      <c r="Q370" s="7">
        <v>10400</v>
      </c>
      <c r="R370" s="7">
        <v>10400</v>
      </c>
      <c r="S370" s="7">
        <v>218400</v>
      </c>
      <c r="T370" s="7">
        <v>0</v>
      </c>
      <c r="U370" s="7">
        <v>0</v>
      </c>
      <c r="V370" t="s">
        <v>69</v>
      </c>
      <c r="W370" s="7">
        <v>199859.94</v>
      </c>
      <c r="X370" s="2" t="s">
        <v>31</v>
      </c>
      <c r="Y370" s="200"/>
      <c r="Z370" s="201" t="str">
        <f>IF(Y370&lt;&gt;"",Y370,IF(Table1[[#This Row],[Befolyt]]="i",1,""))</f>
        <v/>
      </c>
      <c r="AA370" s="98">
        <f>Table1[[#This Row],[KülföldiÁr]]*Table1[[#This Row],[Darab]]</f>
        <v>0</v>
      </c>
    </row>
    <row r="371" spans="1:27" x14ac:dyDescent="0.3">
      <c r="A371" t="s">
        <v>2217</v>
      </c>
      <c r="B371" t="s">
        <v>2193</v>
      </c>
      <c r="C371" s="126">
        <v>46078</v>
      </c>
      <c r="D371" s="6">
        <v>2</v>
      </c>
      <c r="E371" s="126">
        <v>46077</v>
      </c>
      <c r="F371" s="6">
        <v>2</v>
      </c>
      <c r="G371" t="s">
        <v>2224</v>
      </c>
      <c r="H371" t="s">
        <v>334</v>
      </c>
      <c r="I371" t="s">
        <v>67</v>
      </c>
      <c r="J371" t="s">
        <v>2225</v>
      </c>
      <c r="K371">
        <v>1</v>
      </c>
      <c r="L371" s="7">
        <v>5100</v>
      </c>
      <c r="M371" s="7">
        <v>5100</v>
      </c>
      <c r="N371">
        <v>0</v>
      </c>
      <c r="O371" t="s">
        <v>29</v>
      </c>
      <c r="P371">
        <v>0</v>
      </c>
      <c r="Q371" s="7">
        <v>10400</v>
      </c>
      <c r="R371" s="7">
        <v>10400</v>
      </c>
      <c r="S371" s="7">
        <v>10400</v>
      </c>
      <c r="T371" s="7">
        <v>0</v>
      </c>
      <c r="U371" s="7">
        <v>0</v>
      </c>
      <c r="V371" t="s">
        <v>69</v>
      </c>
      <c r="W371" s="7">
        <v>5300</v>
      </c>
      <c r="X371" s="2" t="s">
        <v>31</v>
      </c>
      <c r="Y371" s="200"/>
      <c r="Z371" s="201" t="str">
        <f>IF(Y371&lt;&gt;"",Y371,IF(Table1[[#This Row],[Befolyt]]="i",1,""))</f>
        <v/>
      </c>
      <c r="AA371" s="98">
        <f>Table1[[#This Row],[KülföldiÁr]]*Table1[[#This Row],[Darab]]</f>
        <v>0</v>
      </c>
    </row>
    <row r="372" spans="1:27" x14ac:dyDescent="0.3">
      <c r="A372" t="s">
        <v>2217</v>
      </c>
      <c r="B372" t="s">
        <v>2193</v>
      </c>
      <c r="C372" s="126">
        <v>46078</v>
      </c>
      <c r="D372" s="6">
        <v>2</v>
      </c>
      <c r="E372" s="126">
        <v>46077</v>
      </c>
      <c r="F372" s="6">
        <v>2</v>
      </c>
      <c r="G372" t="s">
        <v>2226</v>
      </c>
      <c r="H372" t="s">
        <v>334</v>
      </c>
      <c r="I372" t="s">
        <v>67</v>
      </c>
      <c r="J372" t="s">
        <v>2227</v>
      </c>
      <c r="K372">
        <v>9</v>
      </c>
      <c r="L372" s="7">
        <v>2975.85</v>
      </c>
      <c r="M372" s="7">
        <v>26782.649999999998</v>
      </c>
      <c r="N372">
        <v>0</v>
      </c>
      <c r="O372" t="s">
        <v>29</v>
      </c>
      <c r="P372">
        <v>0</v>
      </c>
      <c r="Q372" s="7">
        <v>10400</v>
      </c>
      <c r="R372" s="7">
        <v>10400</v>
      </c>
      <c r="S372" s="7">
        <v>93600</v>
      </c>
      <c r="T372" s="7">
        <v>0</v>
      </c>
      <c r="U372" s="7">
        <v>0</v>
      </c>
      <c r="V372" t="s">
        <v>69</v>
      </c>
      <c r="W372" s="7">
        <v>66817.350000000006</v>
      </c>
      <c r="X372" s="2" t="s">
        <v>31</v>
      </c>
      <c r="Y372" s="200"/>
      <c r="Z372" s="201" t="str">
        <f>IF(Y372&lt;&gt;"",Y372,IF(Table1[[#This Row],[Befolyt]]="i",1,""))</f>
        <v/>
      </c>
      <c r="AA372" s="98">
        <f>Table1[[#This Row],[KülföldiÁr]]*Table1[[#This Row],[Darab]]</f>
        <v>0</v>
      </c>
    </row>
    <row r="373" spans="1:27" x14ac:dyDescent="0.3">
      <c r="A373" t="s">
        <v>2217</v>
      </c>
      <c r="B373" t="s">
        <v>2193</v>
      </c>
      <c r="C373" s="126">
        <v>46078</v>
      </c>
      <c r="D373" s="6">
        <v>2</v>
      </c>
      <c r="E373" s="126">
        <v>46077</v>
      </c>
      <c r="F373" s="6">
        <v>2</v>
      </c>
      <c r="G373" t="s">
        <v>2228</v>
      </c>
      <c r="H373" t="s">
        <v>334</v>
      </c>
      <c r="I373" t="s">
        <v>67</v>
      </c>
      <c r="J373" t="s">
        <v>2229</v>
      </c>
      <c r="K373">
        <v>3</v>
      </c>
      <c r="L373" s="7">
        <v>540</v>
      </c>
      <c r="M373" s="7">
        <v>1620</v>
      </c>
      <c r="N373">
        <v>0</v>
      </c>
      <c r="O373" t="s">
        <v>29</v>
      </c>
      <c r="P373">
        <v>0</v>
      </c>
      <c r="Q373" s="7">
        <v>10400</v>
      </c>
      <c r="R373" s="7">
        <v>10400</v>
      </c>
      <c r="S373" s="7">
        <v>31200</v>
      </c>
      <c r="T373" s="7">
        <v>0</v>
      </c>
      <c r="U373" s="7">
        <v>0</v>
      </c>
      <c r="V373" t="s">
        <v>69</v>
      </c>
      <c r="W373" s="7">
        <v>29580</v>
      </c>
      <c r="X373" s="2" t="s">
        <v>31</v>
      </c>
      <c r="Y373" s="200"/>
      <c r="Z373" s="201" t="str">
        <f>IF(Y373&lt;&gt;"",Y373,IF(Table1[[#This Row],[Befolyt]]="i",1,""))</f>
        <v/>
      </c>
      <c r="AA373" s="98">
        <f>Table1[[#This Row],[KülföldiÁr]]*Table1[[#This Row],[Darab]]</f>
        <v>0</v>
      </c>
    </row>
    <row r="374" spans="1:27" x14ac:dyDescent="0.3">
      <c r="A374" t="s">
        <v>2217</v>
      </c>
      <c r="B374" t="s">
        <v>2193</v>
      </c>
      <c r="C374" s="126">
        <v>46078</v>
      </c>
      <c r="D374" s="6">
        <v>2</v>
      </c>
      <c r="E374" s="126">
        <v>46077</v>
      </c>
      <c r="F374" s="6">
        <v>2</v>
      </c>
      <c r="G374" t="s">
        <v>2230</v>
      </c>
      <c r="H374" t="s">
        <v>334</v>
      </c>
      <c r="I374" t="s">
        <v>67</v>
      </c>
      <c r="J374" t="s">
        <v>2229</v>
      </c>
      <c r="K374">
        <v>15</v>
      </c>
      <c r="L374" s="7">
        <v>540</v>
      </c>
      <c r="M374" s="7">
        <v>8100</v>
      </c>
      <c r="N374">
        <v>0</v>
      </c>
      <c r="O374" t="s">
        <v>29</v>
      </c>
      <c r="P374">
        <v>0</v>
      </c>
      <c r="Q374" s="7">
        <v>10400</v>
      </c>
      <c r="R374" s="7">
        <v>10400</v>
      </c>
      <c r="S374" s="7">
        <v>156000</v>
      </c>
      <c r="T374" s="7">
        <v>0</v>
      </c>
      <c r="U374" s="7">
        <v>0</v>
      </c>
      <c r="V374" t="s">
        <v>69</v>
      </c>
      <c r="W374" s="7">
        <v>147900</v>
      </c>
      <c r="X374" s="2" t="s">
        <v>31</v>
      </c>
      <c r="Y374" s="200"/>
      <c r="Z374" s="201" t="str">
        <f>IF(Y374&lt;&gt;"",Y374,IF(Table1[[#This Row],[Befolyt]]="i",1,""))</f>
        <v/>
      </c>
      <c r="AA374" s="98">
        <f>Table1[[#This Row],[KülföldiÁr]]*Table1[[#This Row],[Darab]]</f>
        <v>0</v>
      </c>
    </row>
    <row r="375" spans="1:27" x14ac:dyDescent="0.3">
      <c r="A375" t="s">
        <v>2217</v>
      </c>
      <c r="B375" t="s">
        <v>2193</v>
      </c>
      <c r="C375" s="126">
        <v>46078</v>
      </c>
      <c r="D375" s="6">
        <v>2</v>
      </c>
      <c r="E375" s="126">
        <v>46077</v>
      </c>
      <c r="F375" s="6">
        <v>2</v>
      </c>
      <c r="G375" t="s">
        <v>2231</v>
      </c>
      <c r="H375" t="s">
        <v>334</v>
      </c>
      <c r="I375" t="s">
        <v>67</v>
      </c>
      <c r="J375" t="s">
        <v>2232</v>
      </c>
      <c r="K375">
        <v>1</v>
      </c>
      <c r="L375" s="7">
        <v>7260</v>
      </c>
      <c r="M375" s="7">
        <v>7260</v>
      </c>
      <c r="N375">
        <v>0</v>
      </c>
      <c r="O375" t="s">
        <v>29</v>
      </c>
      <c r="P375">
        <v>0</v>
      </c>
      <c r="Q375" s="7">
        <v>39400</v>
      </c>
      <c r="R375" s="7">
        <v>39400</v>
      </c>
      <c r="S375" s="7">
        <v>39400</v>
      </c>
      <c r="T375" s="7">
        <v>0</v>
      </c>
      <c r="U375" s="7">
        <v>0</v>
      </c>
      <c r="V375" t="s">
        <v>69</v>
      </c>
      <c r="W375" s="7">
        <v>32140</v>
      </c>
      <c r="X375" s="2" t="s">
        <v>31</v>
      </c>
      <c r="Y375" s="200"/>
      <c r="Z375" s="201" t="str">
        <f>IF(Y375&lt;&gt;"",Y375,IF(Table1[[#This Row],[Befolyt]]="i",1,""))</f>
        <v/>
      </c>
      <c r="AA375" s="98">
        <f>Table1[[#This Row],[KülföldiÁr]]*Table1[[#This Row],[Darab]]</f>
        <v>0</v>
      </c>
    </row>
    <row r="376" spans="1:27" x14ac:dyDescent="0.3">
      <c r="A376" t="s">
        <v>2233</v>
      </c>
      <c r="B376" t="s">
        <v>2234</v>
      </c>
      <c r="C376" s="126">
        <v>46078</v>
      </c>
      <c r="D376" s="6">
        <v>2</v>
      </c>
      <c r="E376" s="126">
        <v>46078</v>
      </c>
      <c r="F376" s="6">
        <v>2</v>
      </c>
      <c r="G376" t="s">
        <v>2235</v>
      </c>
      <c r="H376" t="s">
        <v>33</v>
      </c>
      <c r="I376" t="s">
        <v>28</v>
      </c>
      <c r="J376" t="s">
        <v>2236</v>
      </c>
      <c r="K376">
        <v>30</v>
      </c>
      <c r="L376" s="7">
        <v>202.76</v>
      </c>
      <c r="M376" s="7">
        <v>6082.7999999999993</v>
      </c>
      <c r="N376">
        <v>0</v>
      </c>
      <c r="O376" t="s">
        <v>29</v>
      </c>
      <c r="P376">
        <v>0</v>
      </c>
      <c r="Q376" s="7">
        <v>1860</v>
      </c>
      <c r="R376" s="7">
        <v>790</v>
      </c>
      <c r="S376" s="7">
        <v>23700</v>
      </c>
      <c r="T376" s="7">
        <v>0.39</v>
      </c>
      <c r="U376" s="7">
        <v>92.43</v>
      </c>
      <c r="V376" t="s">
        <v>66</v>
      </c>
      <c r="W376" s="7">
        <v>17617.2</v>
      </c>
      <c r="X376" s="2" t="s">
        <v>31</v>
      </c>
      <c r="Y376" s="200"/>
      <c r="Z376" s="201" t="str">
        <f>IF(Y376&lt;&gt;"",Y376,IF(Table1[[#This Row],[Befolyt]]="i",1,""))</f>
        <v/>
      </c>
      <c r="AA376" s="98">
        <f>Table1[[#This Row],[KülföldiÁr]]*Table1[[#This Row],[Darab]]</f>
        <v>0</v>
      </c>
    </row>
    <row r="377" spans="1:27" x14ac:dyDescent="0.3">
      <c r="A377" t="s">
        <v>2233</v>
      </c>
      <c r="B377" t="s">
        <v>2234</v>
      </c>
      <c r="C377" s="126">
        <v>46078</v>
      </c>
      <c r="D377" s="6">
        <v>2</v>
      </c>
      <c r="E377" s="126">
        <v>46078</v>
      </c>
      <c r="F377" s="6">
        <v>2</v>
      </c>
      <c r="G377" t="s">
        <v>2237</v>
      </c>
      <c r="H377" t="s">
        <v>33</v>
      </c>
      <c r="I377" t="s">
        <v>28</v>
      </c>
      <c r="J377" t="s">
        <v>2238</v>
      </c>
      <c r="K377">
        <v>200</v>
      </c>
      <c r="L377" s="7">
        <v>116.03</v>
      </c>
      <c r="M377" s="7">
        <v>23206</v>
      </c>
      <c r="N377">
        <v>0</v>
      </c>
      <c r="O377" t="s">
        <v>29</v>
      </c>
      <c r="P377">
        <v>0</v>
      </c>
      <c r="Q377" s="7">
        <v>790</v>
      </c>
      <c r="R377" s="7">
        <v>600</v>
      </c>
      <c r="S377" s="7">
        <v>120000</v>
      </c>
      <c r="T377" s="7">
        <v>5.98</v>
      </c>
      <c r="U377" s="7">
        <v>7176</v>
      </c>
      <c r="V377" t="s">
        <v>66</v>
      </c>
      <c r="W377" s="7">
        <v>96794</v>
      </c>
      <c r="X377" s="2" t="s">
        <v>31</v>
      </c>
      <c r="Y377" s="200"/>
      <c r="Z377" s="201" t="str">
        <f>IF(Y377&lt;&gt;"",Y377,IF(Table1[[#This Row],[Befolyt]]="i",1,""))</f>
        <v/>
      </c>
      <c r="AA377" s="98">
        <f>Table1[[#This Row],[KülföldiÁr]]*Table1[[#This Row],[Darab]]</f>
        <v>0</v>
      </c>
    </row>
    <row r="378" spans="1:27" x14ac:dyDescent="0.3">
      <c r="A378" t="s">
        <v>2233</v>
      </c>
      <c r="B378" t="s">
        <v>2234</v>
      </c>
      <c r="C378" s="126">
        <v>46078</v>
      </c>
      <c r="D378" s="6">
        <v>2</v>
      </c>
      <c r="E378" s="126">
        <v>46078</v>
      </c>
      <c r="F378" s="6">
        <v>2</v>
      </c>
      <c r="G378" t="s">
        <v>2239</v>
      </c>
      <c r="H378" t="s">
        <v>34</v>
      </c>
      <c r="I378" t="s">
        <v>32</v>
      </c>
      <c r="J378" t="s">
        <v>2240</v>
      </c>
      <c r="K378">
        <v>1</v>
      </c>
      <c r="L378" s="7">
        <v>3590</v>
      </c>
      <c r="M378" s="7">
        <v>3590</v>
      </c>
      <c r="N378">
        <v>0</v>
      </c>
      <c r="O378" t="s">
        <v>29</v>
      </c>
      <c r="P378">
        <v>0</v>
      </c>
      <c r="Q378" s="7">
        <v>3590</v>
      </c>
      <c r="R378" s="7">
        <v>5000</v>
      </c>
      <c r="S378" s="7">
        <v>5000</v>
      </c>
      <c r="T378" s="7">
        <v>0</v>
      </c>
      <c r="U378" s="7">
        <v>0</v>
      </c>
      <c r="V378" t="s">
        <v>66</v>
      </c>
      <c r="W378" s="7">
        <v>1410</v>
      </c>
      <c r="X378" s="2" t="s">
        <v>31</v>
      </c>
      <c r="Y378" s="200"/>
      <c r="Z378" s="201" t="str">
        <f>IF(Y378&lt;&gt;"",Y378,IF(Table1[[#This Row],[Befolyt]]="i",1,""))</f>
        <v/>
      </c>
      <c r="AA378" s="98">
        <f>Table1[[#This Row],[KülföldiÁr]]*Table1[[#This Row],[Darab]]</f>
        <v>0</v>
      </c>
    </row>
    <row r="379" spans="1:27" x14ac:dyDescent="0.3">
      <c r="A379" t="s">
        <v>2241</v>
      </c>
      <c r="B379" t="s">
        <v>2242</v>
      </c>
      <c r="C379" s="126">
        <v>46078</v>
      </c>
      <c r="D379" s="6">
        <v>2</v>
      </c>
      <c r="E379" s="126">
        <v>46078</v>
      </c>
      <c r="F379" s="6">
        <v>2</v>
      </c>
      <c r="G379" t="s">
        <v>39</v>
      </c>
      <c r="H379" t="s">
        <v>33</v>
      </c>
      <c r="I379" t="s">
        <v>28</v>
      </c>
      <c r="J379" t="s">
        <v>286</v>
      </c>
      <c r="K379">
        <v>4</v>
      </c>
      <c r="L379" s="7">
        <v>217.79</v>
      </c>
      <c r="M379" s="7">
        <v>871.16</v>
      </c>
      <c r="N379">
        <v>0</v>
      </c>
      <c r="O379" t="s">
        <v>29</v>
      </c>
      <c r="P379">
        <v>0</v>
      </c>
      <c r="Q379" s="7">
        <v>1000</v>
      </c>
      <c r="R379" s="7">
        <v>1600</v>
      </c>
      <c r="S379" s="7">
        <v>6400</v>
      </c>
      <c r="T379" s="7">
        <v>21.25</v>
      </c>
      <c r="U379" s="7">
        <v>1360</v>
      </c>
      <c r="V379" t="s">
        <v>85</v>
      </c>
      <c r="W379" s="7">
        <v>5528.84</v>
      </c>
      <c r="X379" s="2" t="s">
        <v>31</v>
      </c>
      <c r="Y379" s="200"/>
      <c r="Z379" s="201" t="str">
        <f>IF(Y379&lt;&gt;"",Y379,IF(Table1[[#This Row],[Befolyt]]="i",1,""))</f>
        <v/>
      </c>
      <c r="AA379" s="98">
        <f>Table1[[#This Row],[KülföldiÁr]]*Table1[[#This Row],[Darab]]</f>
        <v>0</v>
      </c>
    </row>
    <row r="380" spans="1:27" x14ac:dyDescent="0.3">
      <c r="A380" t="s">
        <v>2241</v>
      </c>
      <c r="B380" t="s">
        <v>2242</v>
      </c>
      <c r="C380" s="126">
        <v>46078</v>
      </c>
      <c r="D380" s="6">
        <v>2</v>
      </c>
      <c r="E380" s="126">
        <v>46078</v>
      </c>
      <c r="F380" s="6">
        <v>2</v>
      </c>
      <c r="G380" t="s">
        <v>50</v>
      </c>
      <c r="H380" t="s">
        <v>51</v>
      </c>
      <c r="I380" t="s">
        <v>28</v>
      </c>
      <c r="J380" t="s">
        <v>52</v>
      </c>
      <c r="K380">
        <v>2</v>
      </c>
      <c r="L380" s="7">
        <v>1478.09</v>
      </c>
      <c r="M380" s="7">
        <v>2956.18</v>
      </c>
      <c r="N380">
        <v>0</v>
      </c>
      <c r="O380" t="s">
        <v>29</v>
      </c>
      <c r="P380">
        <v>0</v>
      </c>
      <c r="Q380" s="7">
        <v>4500</v>
      </c>
      <c r="R380" s="7">
        <v>3490</v>
      </c>
      <c r="S380" s="7">
        <v>6980</v>
      </c>
      <c r="T380" s="7">
        <v>3.58</v>
      </c>
      <c r="U380" s="7">
        <v>249.88400000000001</v>
      </c>
      <c r="V380" t="s">
        <v>85</v>
      </c>
      <c r="W380" s="7">
        <v>4023.82</v>
      </c>
      <c r="X380" s="2" t="s">
        <v>31</v>
      </c>
      <c r="Y380" s="200"/>
      <c r="Z380" s="201" t="str">
        <f>IF(Y380&lt;&gt;"",Y380,IF(Table1[[#This Row],[Befolyt]]="i",1,""))</f>
        <v/>
      </c>
      <c r="AA380" s="98">
        <f>Table1[[#This Row],[KülföldiÁr]]*Table1[[#This Row],[Darab]]</f>
        <v>0</v>
      </c>
    </row>
    <row r="381" spans="1:27" x14ac:dyDescent="0.3">
      <c r="A381" t="s">
        <v>2241</v>
      </c>
      <c r="B381" t="s">
        <v>2242</v>
      </c>
      <c r="C381" s="126">
        <v>46078</v>
      </c>
      <c r="D381" s="6">
        <v>2</v>
      </c>
      <c r="E381" s="126">
        <v>46078</v>
      </c>
      <c r="F381" s="6">
        <v>2</v>
      </c>
      <c r="G381" t="s">
        <v>314</v>
      </c>
      <c r="H381" t="s">
        <v>51</v>
      </c>
      <c r="I381" t="s">
        <v>28</v>
      </c>
      <c r="J381" t="s">
        <v>315</v>
      </c>
      <c r="K381">
        <v>2</v>
      </c>
      <c r="L381" s="7">
        <v>2165.5100000000002</v>
      </c>
      <c r="M381" s="7">
        <v>4331.0200000000004</v>
      </c>
      <c r="N381">
        <v>0</v>
      </c>
      <c r="O381" t="s">
        <v>29</v>
      </c>
      <c r="P381">
        <v>0</v>
      </c>
      <c r="Q381" s="7">
        <v>4800</v>
      </c>
      <c r="R381" s="7">
        <v>3690</v>
      </c>
      <c r="S381" s="7">
        <v>7380</v>
      </c>
      <c r="T381" s="7">
        <v>3.39</v>
      </c>
      <c r="U381" s="7">
        <v>250.18200000000002</v>
      </c>
      <c r="V381" t="s">
        <v>85</v>
      </c>
      <c r="W381" s="7">
        <v>3048.9799999999996</v>
      </c>
      <c r="X381" s="2" t="s">
        <v>31</v>
      </c>
      <c r="Y381" s="200"/>
      <c r="Z381" s="201" t="str">
        <f>IF(Y381&lt;&gt;"",Y381,IF(Table1[[#This Row],[Befolyt]]="i",1,""))</f>
        <v/>
      </c>
      <c r="AA381" s="98">
        <f>Table1[[#This Row],[KülföldiÁr]]*Table1[[#This Row],[Darab]]</f>
        <v>0</v>
      </c>
    </row>
    <row r="382" spans="1:27" x14ac:dyDescent="0.3">
      <c r="A382" t="s">
        <v>2241</v>
      </c>
      <c r="B382" t="s">
        <v>2242</v>
      </c>
      <c r="C382" s="126">
        <v>46078</v>
      </c>
      <c r="D382" s="6">
        <v>2</v>
      </c>
      <c r="E382" s="126">
        <v>46078</v>
      </c>
      <c r="F382" s="6">
        <v>2</v>
      </c>
      <c r="G382" t="s">
        <v>56</v>
      </c>
      <c r="H382" t="s">
        <v>51</v>
      </c>
      <c r="I382" t="s">
        <v>28</v>
      </c>
      <c r="J382" t="s">
        <v>284</v>
      </c>
      <c r="K382">
        <v>8</v>
      </c>
      <c r="L382" s="7">
        <v>776.81</v>
      </c>
      <c r="M382" s="7">
        <v>6214.48</v>
      </c>
      <c r="N382">
        <v>0</v>
      </c>
      <c r="O382" t="s">
        <v>29</v>
      </c>
      <c r="P382">
        <v>0</v>
      </c>
      <c r="Q382" s="7">
        <v>2000</v>
      </c>
      <c r="R382" s="7">
        <v>2040</v>
      </c>
      <c r="S382" s="7">
        <v>16320</v>
      </c>
      <c r="T382" s="7">
        <v>10.59</v>
      </c>
      <c r="U382" s="7">
        <v>1728.2879999999998</v>
      </c>
      <c r="V382" t="s">
        <v>85</v>
      </c>
      <c r="W382" s="7">
        <v>10105.52</v>
      </c>
      <c r="X382" s="2" t="s">
        <v>31</v>
      </c>
      <c r="Y382" s="200"/>
      <c r="Z382" s="201" t="str">
        <f>IF(Y382&lt;&gt;"",Y382,IF(Table1[[#This Row],[Befolyt]]="i",1,""))</f>
        <v/>
      </c>
      <c r="AA382" s="98">
        <f>Table1[[#This Row],[KülföldiÁr]]*Table1[[#This Row],[Darab]]</f>
        <v>0</v>
      </c>
    </row>
    <row r="383" spans="1:27" x14ac:dyDescent="0.3">
      <c r="A383" t="s">
        <v>2241</v>
      </c>
      <c r="B383" t="s">
        <v>2242</v>
      </c>
      <c r="C383" s="126">
        <v>46078</v>
      </c>
      <c r="D383" s="6">
        <v>2</v>
      </c>
      <c r="E383" s="126">
        <v>46078</v>
      </c>
      <c r="F383" s="6">
        <v>2</v>
      </c>
      <c r="G383" t="s">
        <v>57</v>
      </c>
      <c r="H383" t="s">
        <v>51</v>
      </c>
      <c r="I383" t="s">
        <v>28</v>
      </c>
      <c r="J383" t="s">
        <v>290</v>
      </c>
      <c r="K383">
        <v>5</v>
      </c>
      <c r="L383" s="7">
        <v>661.42</v>
      </c>
      <c r="M383" s="7">
        <v>3307.1</v>
      </c>
      <c r="N383">
        <v>0</v>
      </c>
      <c r="O383" t="s">
        <v>29</v>
      </c>
      <c r="P383">
        <v>0</v>
      </c>
      <c r="Q383" s="7">
        <v>1560</v>
      </c>
      <c r="R383" s="7">
        <v>1490</v>
      </c>
      <c r="S383" s="7">
        <v>7450</v>
      </c>
      <c r="T383" s="7">
        <v>8.7200000000000006</v>
      </c>
      <c r="U383" s="7">
        <v>649.6400000000001</v>
      </c>
      <c r="V383" t="s">
        <v>85</v>
      </c>
      <c r="W383" s="7">
        <v>4142.8999999999996</v>
      </c>
      <c r="X383" s="2" t="s">
        <v>31</v>
      </c>
      <c r="Y383" s="200"/>
      <c r="Z383" s="201" t="str">
        <f>IF(Y383&lt;&gt;"",Y383,IF(Table1[[#This Row],[Befolyt]]="i",1,""))</f>
        <v/>
      </c>
      <c r="AA383" s="98">
        <f>Table1[[#This Row],[KülföldiÁr]]*Table1[[#This Row],[Darab]]</f>
        <v>0</v>
      </c>
    </row>
    <row r="384" spans="1:27" x14ac:dyDescent="0.3">
      <c r="A384" t="s">
        <v>2241</v>
      </c>
      <c r="B384" t="s">
        <v>2242</v>
      </c>
      <c r="C384" s="126">
        <v>46078</v>
      </c>
      <c r="D384" s="6">
        <v>2</v>
      </c>
      <c r="E384" s="126">
        <v>46078</v>
      </c>
      <c r="F384" s="6">
        <v>2</v>
      </c>
      <c r="G384" t="s">
        <v>2243</v>
      </c>
      <c r="H384" t="s">
        <v>51</v>
      </c>
      <c r="I384" t="s">
        <v>28</v>
      </c>
      <c r="J384" t="s">
        <v>2244</v>
      </c>
      <c r="K384">
        <v>6</v>
      </c>
      <c r="L384" s="7">
        <v>478.96</v>
      </c>
      <c r="M384" s="7">
        <v>2873.7599999999998</v>
      </c>
      <c r="N384">
        <v>0</v>
      </c>
      <c r="O384" t="s">
        <v>29</v>
      </c>
      <c r="P384">
        <v>0</v>
      </c>
      <c r="Q384" s="7">
        <v>1430</v>
      </c>
      <c r="R384" s="7">
        <v>1875</v>
      </c>
      <c r="S384" s="7">
        <v>11250</v>
      </c>
      <c r="T384" s="7">
        <v>17.12</v>
      </c>
      <c r="U384" s="7">
        <v>1926</v>
      </c>
      <c r="V384" t="s">
        <v>85</v>
      </c>
      <c r="W384" s="7">
        <v>8376.24</v>
      </c>
      <c r="X384" s="2" t="s">
        <v>31</v>
      </c>
      <c r="Y384" s="200"/>
      <c r="Z384" s="201" t="str">
        <f>IF(Y384&lt;&gt;"",Y384,IF(Table1[[#This Row],[Befolyt]]="i",1,""))</f>
        <v/>
      </c>
      <c r="AA384" s="98">
        <f>Table1[[#This Row],[KülföldiÁr]]*Table1[[#This Row],[Darab]]</f>
        <v>0</v>
      </c>
    </row>
    <row r="385" spans="1:27" x14ac:dyDescent="0.3">
      <c r="A385" t="s">
        <v>2241</v>
      </c>
      <c r="B385" t="s">
        <v>2242</v>
      </c>
      <c r="C385" s="126">
        <v>46078</v>
      </c>
      <c r="D385" s="6">
        <v>2</v>
      </c>
      <c r="E385" s="126">
        <v>46078</v>
      </c>
      <c r="F385" s="6">
        <v>2</v>
      </c>
      <c r="G385" t="s">
        <v>1030</v>
      </c>
      <c r="H385" t="s">
        <v>51</v>
      </c>
      <c r="I385" t="s">
        <v>28</v>
      </c>
      <c r="J385" t="s">
        <v>1031</v>
      </c>
      <c r="K385">
        <v>6</v>
      </c>
      <c r="L385" s="7">
        <v>291.10000000000002</v>
      </c>
      <c r="M385" s="7">
        <v>1746.6000000000001</v>
      </c>
      <c r="N385">
        <v>0</v>
      </c>
      <c r="O385" t="s">
        <v>29</v>
      </c>
      <c r="P385">
        <v>0</v>
      </c>
      <c r="Q385" s="7">
        <v>975</v>
      </c>
      <c r="R385" s="7">
        <v>950</v>
      </c>
      <c r="S385" s="7">
        <v>5700</v>
      </c>
      <c r="T385" s="7">
        <v>9.27</v>
      </c>
      <c r="U385" s="7">
        <v>528.39</v>
      </c>
      <c r="V385" t="s">
        <v>85</v>
      </c>
      <c r="W385" s="7">
        <v>3953.3999999999996</v>
      </c>
      <c r="X385" s="2" t="s">
        <v>31</v>
      </c>
      <c r="Y385" s="200"/>
      <c r="Z385" s="201" t="str">
        <f>IF(Y385&lt;&gt;"",Y385,IF(Table1[[#This Row],[Befolyt]]="i",1,""))</f>
        <v/>
      </c>
      <c r="AA385" s="98">
        <f>Table1[[#This Row],[KülföldiÁr]]*Table1[[#This Row],[Darab]]</f>
        <v>0</v>
      </c>
    </row>
    <row r="386" spans="1:27" x14ac:dyDescent="0.3">
      <c r="A386" t="s">
        <v>2241</v>
      </c>
      <c r="B386" t="s">
        <v>2242</v>
      </c>
      <c r="C386" s="126">
        <v>46078</v>
      </c>
      <c r="D386" s="6">
        <v>2</v>
      </c>
      <c r="E386" s="126">
        <v>46078</v>
      </c>
      <c r="F386" s="6">
        <v>2</v>
      </c>
      <c r="G386" t="s">
        <v>2245</v>
      </c>
      <c r="H386" t="s">
        <v>51</v>
      </c>
      <c r="I386" t="s">
        <v>28</v>
      </c>
      <c r="J386" t="s">
        <v>2246</v>
      </c>
      <c r="K386">
        <v>10</v>
      </c>
      <c r="L386" s="7">
        <v>148.61000000000001</v>
      </c>
      <c r="M386" s="7">
        <v>1486.1000000000001</v>
      </c>
      <c r="N386">
        <v>0</v>
      </c>
      <c r="O386" t="s">
        <v>29</v>
      </c>
      <c r="P386">
        <v>0</v>
      </c>
      <c r="Q386" s="7">
        <v>615</v>
      </c>
      <c r="R386" s="7">
        <v>530</v>
      </c>
      <c r="S386" s="7">
        <v>5300</v>
      </c>
      <c r="T386" s="7">
        <v>6.05</v>
      </c>
      <c r="U386" s="7">
        <v>320.64999999999998</v>
      </c>
      <c r="V386" t="s">
        <v>85</v>
      </c>
      <c r="W386" s="7">
        <v>3813.8999999999996</v>
      </c>
      <c r="X386" s="2" t="s">
        <v>31</v>
      </c>
      <c r="Y386" s="200"/>
      <c r="Z386" s="201" t="str">
        <f>IF(Y386&lt;&gt;"",Y386,IF(Table1[[#This Row],[Befolyt]]="i",1,""))</f>
        <v/>
      </c>
      <c r="AA386" s="98">
        <f>Table1[[#This Row],[KülföldiÁr]]*Table1[[#This Row],[Darab]]</f>
        <v>0</v>
      </c>
    </row>
    <row r="387" spans="1:27" x14ac:dyDescent="0.3">
      <c r="A387" t="s">
        <v>2241</v>
      </c>
      <c r="B387" t="s">
        <v>2242</v>
      </c>
      <c r="C387" s="126">
        <v>46078</v>
      </c>
      <c r="D387" s="6">
        <v>2</v>
      </c>
      <c r="E387" s="126">
        <v>46078</v>
      </c>
      <c r="F387" s="6">
        <v>2</v>
      </c>
      <c r="G387" t="s">
        <v>367</v>
      </c>
      <c r="H387" t="s">
        <v>51</v>
      </c>
      <c r="I387" t="s">
        <v>28</v>
      </c>
      <c r="J387" t="s">
        <v>368</v>
      </c>
      <c r="K387">
        <v>6</v>
      </c>
      <c r="L387" s="7">
        <v>165.83</v>
      </c>
      <c r="M387" s="7">
        <v>994.98</v>
      </c>
      <c r="N387">
        <v>0</v>
      </c>
      <c r="O387" t="s">
        <v>29</v>
      </c>
      <c r="P387">
        <v>0</v>
      </c>
      <c r="Q387" s="7">
        <v>700</v>
      </c>
      <c r="R387" s="7">
        <v>630</v>
      </c>
      <c r="S387" s="7">
        <v>3780</v>
      </c>
      <c r="T387" s="7">
        <v>7.14</v>
      </c>
      <c r="U387" s="7">
        <v>269.892</v>
      </c>
      <c r="V387" t="s">
        <v>85</v>
      </c>
      <c r="W387" s="7">
        <v>2785.02</v>
      </c>
      <c r="X387" s="2" t="s">
        <v>31</v>
      </c>
      <c r="Y387" s="200"/>
      <c r="Z387" s="201" t="str">
        <f>IF(Y387&lt;&gt;"",Y387,IF(Table1[[#This Row],[Befolyt]]="i",1,""))</f>
        <v/>
      </c>
      <c r="AA387" s="98">
        <f>Table1[[#This Row],[KülföldiÁr]]*Table1[[#This Row],[Darab]]</f>
        <v>0</v>
      </c>
    </row>
    <row r="388" spans="1:27" x14ac:dyDescent="0.3">
      <c r="A388" t="s">
        <v>2241</v>
      </c>
      <c r="B388" t="s">
        <v>2242</v>
      </c>
      <c r="C388" s="126">
        <v>46078</v>
      </c>
      <c r="D388" s="6">
        <v>2</v>
      </c>
      <c r="E388" s="126">
        <v>46078</v>
      </c>
      <c r="F388" s="6">
        <v>2</v>
      </c>
      <c r="G388" t="s">
        <v>2247</v>
      </c>
      <c r="H388" t="s">
        <v>51</v>
      </c>
      <c r="I388" t="s">
        <v>28</v>
      </c>
      <c r="J388" t="s">
        <v>2248</v>
      </c>
      <c r="K388">
        <v>15</v>
      </c>
      <c r="L388" s="7">
        <v>112.99</v>
      </c>
      <c r="M388" s="7">
        <v>1694.85</v>
      </c>
      <c r="N388">
        <v>0</v>
      </c>
      <c r="O388" t="s">
        <v>29</v>
      </c>
      <c r="P388">
        <v>0</v>
      </c>
      <c r="Q388" s="7">
        <v>520</v>
      </c>
      <c r="R388" s="7">
        <v>480</v>
      </c>
      <c r="S388" s="7">
        <v>7200</v>
      </c>
      <c r="T388" s="7">
        <v>7.8</v>
      </c>
      <c r="U388" s="7">
        <v>561.6</v>
      </c>
      <c r="V388" t="s">
        <v>85</v>
      </c>
      <c r="W388" s="7">
        <v>5505.15</v>
      </c>
      <c r="X388" s="2" t="s">
        <v>31</v>
      </c>
      <c r="Y388" s="200"/>
      <c r="Z388" s="201" t="str">
        <f>IF(Y388&lt;&gt;"",Y388,IF(Table1[[#This Row],[Befolyt]]="i",1,""))</f>
        <v/>
      </c>
      <c r="AA388" s="98">
        <f>Table1[[#This Row],[KülföldiÁr]]*Table1[[#This Row],[Darab]]</f>
        <v>0</v>
      </c>
    </row>
    <row r="389" spans="1:27" x14ac:dyDescent="0.3">
      <c r="A389" t="s">
        <v>2241</v>
      </c>
      <c r="B389" t="s">
        <v>2242</v>
      </c>
      <c r="C389" s="126">
        <v>46078</v>
      </c>
      <c r="D389" s="6">
        <v>2</v>
      </c>
      <c r="E389" s="126">
        <v>46078</v>
      </c>
      <c r="F389" s="6">
        <v>2</v>
      </c>
      <c r="G389" t="s">
        <v>2249</v>
      </c>
      <c r="H389" t="s">
        <v>34</v>
      </c>
      <c r="I389" t="s">
        <v>32</v>
      </c>
      <c r="J389" t="s">
        <v>2250</v>
      </c>
      <c r="K389">
        <v>1</v>
      </c>
      <c r="L389" s="7">
        <v>3612</v>
      </c>
      <c r="M389" s="7">
        <v>3612</v>
      </c>
      <c r="N389">
        <v>0</v>
      </c>
      <c r="O389" t="s">
        <v>29</v>
      </c>
      <c r="P389">
        <v>0</v>
      </c>
      <c r="Q389" s="7">
        <v>3612</v>
      </c>
      <c r="R389" s="7">
        <v>0</v>
      </c>
      <c r="S389" s="7">
        <v>0</v>
      </c>
      <c r="T389" s="7">
        <v>0</v>
      </c>
      <c r="U389" s="7">
        <v>0</v>
      </c>
      <c r="V389" t="s">
        <v>85</v>
      </c>
      <c r="W389" s="7">
        <v>-3612</v>
      </c>
      <c r="X389" s="2" t="s">
        <v>31</v>
      </c>
      <c r="Y389" s="200"/>
      <c r="Z389" s="201" t="str">
        <f>IF(Y389&lt;&gt;"",Y389,IF(Table1[[#This Row],[Befolyt]]="i",1,""))</f>
        <v/>
      </c>
      <c r="AA389" s="98">
        <f>Table1[[#This Row],[KülföldiÁr]]*Table1[[#This Row],[Darab]]</f>
        <v>0</v>
      </c>
    </row>
    <row r="390" spans="1:27" x14ac:dyDescent="0.3">
      <c r="A390" t="s">
        <v>2251</v>
      </c>
      <c r="B390" t="s">
        <v>1050</v>
      </c>
      <c r="C390" s="126">
        <v>46078</v>
      </c>
      <c r="D390" s="6">
        <v>2</v>
      </c>
      <c r="E390" s="126">
        <v>46078</v>
      </c>
      <c r="F390" s="6">
        <v>2</v>
      </c>
      <c r="G390" t="s">
        <v>1051</v>
      </c>
      <c r="H390" t="s">
        <v>41</v>
      </c>
      <c r="I390" t="s">
        <v>28</v>
      </c>
      <c r="J390" t="s">
        <v>1052</v>
      </c>
      <c r="K390">
        <v>60</v>
      </c>
      <c r="L390" s="7">
        <v>1216.5</v>
      </c>
      <c r="M390" s="7">
        <v>72990</v>
      </c>
      <c r="N390">
        <v>0</v>
      </c>
      <c r="O390" t="s">
        <v>29</v>
      </c>
      <c r="P390">
        <v>0</v>
      </c>
      <c r="Q390" s="7">
        <v>3400</v>
      </c>
      <c r="R390" s="7">
        <v>3400</v>
      </c>
      <c r="S390" s="7">
        <v>204000</v>
      </c>
      <c r="T390" s="7">
        <v>8.7799999999999994</v>
      </c>
      <c r="U390" s="7">
        <v>17911.199999999997</v>
      </c>
      <c r="V390" t="s">
        <v>83</v>
      </c>
      <c r="W390" s="7">
        <v>131010</v>
      </c>
      <c r="X390" s="2" t="s">
        <v>31</v>
      </c>
      <c r="Y390" s="200"/>
      <c r="Z390" s="201" t="str">
        <f>IF(Y390&lt;&gt;"",Y390,IF(Table1[[#This Row],[Befolyt]]="i",1,""))</f>
        <v/>
      </c>
      <c r="AA390" s="98">
        <f>Table1[[#This Row],[KülföldiÁr]]*Table1[[#This Row],[Darab]]</f>
        <v>0</v>
      </c>
    </row>
    <row r="391" spans="1:27" x14ac:dyDescent="0.3">
      <c r="A391" t="s">
        <v>2251</v>
      </c>
      <c r="B391" t="s">
        <v>1050</v>
      </c>
      <c r="C391" s="126">
        <v>46078</v>
      </c>
      <c r="D391" s="6">
        <v>2</v>
      </c>
      <c r="E391" s="126">
        <v>46078</v>
      </c>
      <c r="F391" s="6">
        <v>2</v>
      </c>
      <c r="G391" t="s">
        <v>2252</v>
      </c>
      <c r="H391" t="s">
        <v>34</v>
      </c>
      <c r="I391" t="s">
        <v>32</v>
      </c>
      <c r="J391" t="s">
        <v>2253</v>
      </c>
      <c r="K391">
        <v>1</v>
      </c>
      <c r="L391" s="7">
        <v>6238</v>
      </c>
      <c r="M391" s="7">
        <v>6238</v>
      </c>
      <c r="N391">
        <v>0</v>
      </c>
      <c r="O391" t="s">
        <v>29</v>
      </c>
      <c r="P391">
        <v>0</v>
      </c>
      <c r="Q391" s="7">
        <v>6238</v>
      </c>
      <c r="R391" s="7">
        <v>0</v>
      </c>
      <c r="S391" s="7">
        <v>0</v>
      </c>
      <c r="T391" s="7">
        <v>0</v>
      </c>
      <c r="U391" s="7">
        <v>0</v>
      </c>
      <c r="V391" t="s">
        <v>83</v>
      </c>
      <c r="W391" s="7">
        <v>-6238</v>
      </c>
      <c r="X391" s="2" t="s">
        <v>31</v>
      </c>
      <c r="Y391" s="200"/>
      <c r="Z391" s="201" t="str">
        <f>IF(Y391&lt;&gt;"",Y391,IF(Table1[[#This Row],[Befolyt]]="i",1,""))</f>
        <v/>
      </c>
      <c r="AA391" s="98">
        <f>Table1[[#This Row],[KülföldiÁr]]*Table1[[#This Row],[Darab]]</f>
        <v>0</v>
      </c>
    </row>
    <row r="392" spans="1:27" x14ac:dyDescent="0.3">
      <c r="A392" t="s">
        <v>2254</v>
      </c>
      <c r="B392" t="s">
        <v>2255</v>
      </c>
      <c r="C392" s="126">
        <v>46078</v>
      </c>
      <c r="D392" s="6">
        <v>2</v>
      </c>
      <c r="E392" s="126">
        <v>46077</v>
      </c>
      <c r="F392" s="6">
        <v>2</v>
      </c>
      <c r="G392" t="s">
        <v>1457</v>
      </c>
      <c r="H392" t="s">
        <v>33</v>
      </c>
      <c r="I392" t="s">
        <v>28</v>
      </c>
      <c r="J392" t="s">
        <v>2256</v>
      </c>
      <c r="K392">
        <v>1</v>
      </c>
      <c r="L392" s="7">
        <v>595.86</v>
      </c>
      <c r="M392" s="7">
        <v>595.86</v>
      </c>
      <c r="N392">
        <v>0</v>
      </c>
      <c r="O392" t="s">
        <v>29</v>
      </c>
      <c r="P392">
        <v>0</v>
      </c>
      <c r="Q392" s="7">
        <v>2700</v>
      </c>
      <c r="R392" s="7">
        <v>2795</v>
      </c>
      <c r="S392" s="7">
        <v>2795</v>
      </c>
      <c r="T392" s="7">
        <v>0</v>
      </c>
      <c r="U392" s="7">
        <v>0</v>
      </c>
      <c r="V392" t="s">
        <v>77</v>
      </c>
      <c r="W392" s="7">
        <v>2199.14</v>
      </c>
      <c r="X392" s="2" t="s">
        <v>31</v>
      </c>
      <c r="Y392" s="200"/>
      <c r="Z392" s="201" t="str">
        <f>IF(Y392&lt;&gt;"",Y392,IF(Table1[[#This Row],[Befolyt]]="i",1,""))</f>
        <v/>
      </c>
      <c r="AA392" s="98">
        <f>Table1[[#This Row],[KülföldiÁr]]*Table1[[#This Row],[Darab]]</f>
        <v>0</v>
      </c>
    </row>
    <row r="393" spans="1:27" x14ac:dyDescent="0.3">
      <c r="A393" t="s">
        <v>2254</v>
      </c>
      <c r="B393" t="s">
        <v>2255</v>
      </c>
      <c r="C393" s="126">
        <v>46078</v>
      </c>
      <c r="D393" s="6">
        <v>2</v>
      </c>
      <c r="E393" s="126">
        <v>46077</v>
      </c>
      <c r="F393" s="6">
        <v>2</v>
      </c>
      <c r="G393" t="s">
        <v>383</v>
      </c>
      <c r="H393" t="s">
        <v>34</v>
      </c>
      <c r="I393" t="s">
        <v>32</v>
      </c>
      <c r="J393" t="s">
        <v>2257</v>
      </c>
      <c r="K393">
        <v>1</v>
      </c>
      <c r="L393" s="7">
        <v>1737</v>
      </c>
      <c r="M393" s="7">
        <v>1737</v>
      </c>
      <c r="N393">
        <v>0</v>
      </c>
      <c r="O393" t="s">
        <v>29</v>
      </c>
      <c r="P393">
        <v>0</v>
      </c>
      <c r="Q393" s="7">
        <v>1737</v>
      </c>
      <c r="R393" s="7">
        <v>0</v>
      </c>
      <c r="S393" s="7">
        <v>0</v>
      </c>
      <c r="T393" s="7">
        <v>0</v>
      </c>
      <c r="U393" s="7">
        <v>0</v>
      </c>
      <c r="V393" t="s">
        <v>77</v>
      </c>
      <c r="W393" s="7">
        <v>-1737</v>
      </c>
      <c r="X393" s="2" t="s">
        <v>31</v>
      </c>
      <c r="Y393" s="200"/>
      <c r="Z393" s="201" t="str">
        <f>IF(Y393&lt;&gt;"",Y393,IF(Table1[[#This Row],[Befolyt]]="i",1,""))</f>
        <v/>
      </c>
      <c r="AA393" s="98">
        <f>Table1[[#This Row],[KülföldiÁr]]*Table1[[#This Row],[Darab]]</f>
        <v>0</v>
      </c>
    </row>
    <row r="394" spans="1:27" x14ac:dyDescent="0.3">
      <c r="A394" t="s">
        <v>2254</v>
      </c>
      <c r="B394" t="s">
        <v>2255</v>
      </c>
      <c r="C394" s="126">
        <v>46078</v>
      </c>
      <c r="D394" s="6">
        <v>2</v>
      </c>
      <c r="E394" s="126">
        <v>46077</v>
      </c>
      <c r="F394" s="6">
        <v>2</v>
      </c>
      <c r="G394" t="s">
        <v>1139</v>
      </c>
      <c r="H394" t="s">
        <v>34</v>
      </c>
      <c r="I394" t="s">
        <v>32</v>
      </c>
      <c r="J394" t="s">
        <v>2258</v>
      </c>
      <c r="K394">
        <v>1</v>
      </c>
      <c r="L394" s="7">
        <v>2481</v>
      </c>
      <c r="M394" s="7">
        <v>2481</v>
      </c>
      <c r="N394">
        <v>0</v>
      </c>
      <c r="O394" t="s">
        <v>29</v>
      </c>
      <c r="P394">
        <v>0</v>
      </c>
      <c r="Q394" s="7">
        <v>2481</v>
      </c>
      <c r="R394" s="7">
        <v>0</v>
      </c>
      <c r="S394" s="7">
        <v>0</v>
      </c>
      <c r="T394" s="7">
        <v>0</v>
      </c>
      <c r="U394" s="7">
        <v>0</v>
      </c>
      <c r="V394" t="s">
        <v>77</v>
      </c>
      <c r="W394" s="7">
        <v>-2481</v>
      </c>
      <c r="X394" s="2" t="s">
        <v>31</v>
      </c>
      <c r="Y394" s="200"/>
      <c r="Z394" s="201" t="str">
        <f>IF(Y394&lt;&gt;"",Y394,IF(Table1[[#This Row],[Befolyt]]="i",1,""))</f>
        <v/>
      </c>
      <c r="AA394" s="98">
        <f>Table1[[#This Row],[KülföldiÁr]]*Table1[[#This Row],[Darab]]</f>
        <v>0</v>
      </c>
    </row>
    <row r="395" spans="1:27" x14ac:dyDescent="0.3">
      <c r="A395" t="s">
        <v>2259</v>
      </c>
      <c r="B395" t="s">
        <v>2260</v>
      </c>
      <c r="C395" s="126">
        <v>46078</v>
      </c>
      <c r="D395" s="6">
        <v>2</v>
      </c>
      <c r="E395" s="126">
        <v>46078</v>
      </c>
      <c r="F395" s="6">
        <v>2</v>
      </c>
      <c r="G395" t="s">
        <v>2261</v>
      </c>
      <c r="H395" t="s">
        <v>71</v>
      </c>
      <c r="I395" t="s">
        <v>28</v>
      </c>
      <c r="J395" t="s">
        <v>2262</v>
      </c>
      <c r="K395">
        <v>4</v>
      </c>
      <c r="L395" s="7">
        <v>15054.9</v>
      </c>
      <c r="M395" s="7">
        <v>60219.6</v>
      </c>
      <c r="N395">
        <v>0</v>
      </c>
      <c r="O395" t="s">
        <v>29</v>
      </c>
      <c r="P395">
        <v>0</v>
      </c>
      <c r="Q395" s="7">
        <v>31240</v>
      </c>
      <c r="R395" s="7">
        <v>31240</v>
      </c>
      <c r="S395" s="7">
        <v>124960</v>
      </c>
      <c r="T395" s="7">
        <v>5</v>
      </c>
      <c r="U395" s="7">
        <v>6248</v>
      </c>
      <c r="V395" t="s">
        <v>37</v>
      </c>
      <c r="W395" s="7">
        <v>64740.4</v>
      </c>
      <c r="X395" s="2" t="s">
        <v>31</v>
      </c>
      <c r="Y395" s="200"/>
      <c r="Z395" s="201" t="str">
        <f>IF(Y395&lt;&gt;"",Y395,IF(Table1[[#This Row],[Befolyt]]="i",1,""))</f>
        <v/>
      </c>
      <c r="AA395" s="98">
        <f>Table1[[#This Row],[KülföldiÁr]]*Table1[[#This Row],[Darab]]</f>
        <v>0</v>
      </c>
    </row>
    <row r="396" spans="1:27" x14ac:dyDescent="0.3">
      <c r="A396" t="s">
        <v>2259</v>
      </c>
      <c r="B396" t="s">
        <v>2260</v>
      </c>
      <c r="C396" s="126">
        <v>46078</v>
      </c>
      <c r="D396" s="6">
        <v>2</v>
      </c>
      <c r="E396" s="126">
        <v>46078</v>
      </c>
      <c r="F396" s="6">
        <v>2</v>
      </c>
      <c r="G396" t="s">
        <v>1470</v>
      </c>
      <c r="H396" t="s">
        <v>71</v>
      </c>
      <c r="I396" t="s">
        <v>28</v>
      </c>
      <c r="J396" t="s">
        <v>1471</v>
      </c>
      <c r="K396">
        <v>4</v>
      </c>
      <c r="L396" s="7">
        <v>14129.82</v>
      </c>
      <c r="M396" s="7">
        <v>56519.28</v>
      </c>
      <c r="N396">
        <v>0</v>
      </c>
      <c r="O396" t="s">
        <v>29</v>
      </c>
      <c r="P396">
        <v>0</v>
      </c>
      <c r="Q396" s="7">
        <v>29710</v>
      </c>
      <c r="R396" s="7">
        <v>29710</v>
      </c>
      <c r="S396" s="7">
        <v>118840</v>
      </c>
      <c r="T396" s="7">
        <v>5</v>
      </c>
      <c r="U396" s="7">
        <v>5942</v>
      </c>
      <c r="V396" t="s">
        <v>37</v>
      </c>
      <c r="W396" s="7">
        <v>62320.72</v>
      </c>
      <c r="X396" s="2" t="s">
        <v>31</v>
      </c>
      <c r="Y396" s="200"/>
      <c r="Z396" s="201" t="str">
        <f>IF(Y396&lt;&gt;"",Y396,IF(Table1[[#This Row],[Befolyt]]="i",1,""))</f>
        <v/>
      </c>
      <c r="AA396" s="98">
        <f>Table1[[#This Row],[KülföldiÁr]]*Table1[[#This Row],[Darab]]</f>
        <v>0</v>
      </c>
    </row>
    <row r="397" spans="1:27" x14ac:dyDescent="0.3">
      <c r="A397" t="s">
        <v>2259</v>
      </c>
      <c r="B397" t="s">
        <v>2260</v>
      </c>
      <c r="C397" s="126">
        <v>46078</v>
      </c>
      <c r="D397" s="6">
        <v>2</v>
      </c>
      <c r="E397" s="126">
        <v>46078</v>
      </c>
      <c r="F397" s="6">
        <v>2</v>
      </c>
      <c r="G397" t="s">
        <v>2263</v>
      </c>
      <c r="H397" t="s">
        <v>71</v>
      </c>
      <c r="I397" t="s">
        <v>28</v>
      </c>
      <c r="J397" t="s">
        <v>2264</v>
      </c>
      <c r="K397">
        <v>4</v>
      </c>
      <c r="L397" s="7">
        <v>14000.59</v>
      </c>
      <c r="M397" s="7">
        <v>56002.36</v>
      </c>
      <c r="N397">
        <v>0</v>
      </c>
      <c r="O397" t="s">
        <v>29</v>
      </c>
      <c r="P397">
        <v>0</v>
      </c>
      <c r="Q397" s="7">
        <v>29610</v>
      </c>
      <c r="R397" s="7">
        <v>29610</v>
      </c>
      <c r="S397" s="7">
        <v>118440</v>
      </c>
      <c r="T397" s="7">
        <v>5</v>
      </c>
      <c r="U397" s="7">
        <v>5922</v>
      </c>
      <c r="V397" t="s">
        <v>37</v>
      </c>
      <c r="W397" s="7">
        <v>62437.64</v>
      </c>
      <c r="X397" s="2" t="s">
        <v>31</v>
      </c>
      <c r="Y397" s="200"/>
      <c r="Z397" s="201" t="str">
        <f>IF(Y397&lt;&gt;"",Y397,IF(Table1[[#This Row],[Befolyt]]="i",1,""))</f>
        <v/>
      </c>
      <c r="AA397" s="98">
        <f>Table1[[#This Row],[KülföldiÁr]]*Table1[[#This Row],[Darab]]</f>
        <v>0</v>
      </c>
    </row>
    <row r="398" spans="1:27" x14ac:dyDescent="0.3">
      <c r="A398" t="s">
        <v>2259</v>
      </c>
      <c r="B398" t="s">
        <v>2260</v>
      </c>
      <c r="C398" s="126">
        <v>46078</v>
      </c>
      <c r="D398" s="6">
        <v>2</v>
      </c>
      <c r="E398" s="126">
        <v>46078</v>
      </c>
      <c r="F398" s="6">
        <v>2</v>
      </c>
      <c r="G398" t="s">
        <v>2265</v>
      </c>
      <c r="H398" t="s">
        <v>71</v>
      </c>
      <c r="I398" t="s">
        <v>28</v>
      </c>
      <c r="J398" t="s">
        <v>2266</v>
      </c>
      <c r="K398">
        <v>4</v>
      </c>
      <c r="L398" s="7">
        <v>187</v>
      </c>
      <c r="M398" s="7">
        <v>748</v>
      </c>
      <c r="N398">
        <v>0</v>
      </c>
      <c r="O398" t="s">
        <v>29</v>
      </c>
      <c r="P398">
        <v>0</v>
      </c>
      <c r="Q398" s="7">
        <v>340</v>
      </c>
      <c r="R398" s="7">
        <v>750</v>
      </c>
      <c r="S398" s="7">
        <v>3000</v>
      </c>
      <c r="T398" s="7">
        <v>5</v>
      </c>
      <c r="U398" s="7">
        <f>Table1[[#This Row],[Jut_%]]*Table1[[#This Row],[SzumElad]]/100</f>
        <v>150</v>
      </c>
      <c r="V398" t="s">
        <v>37</v>
      </c>
      <c r="W398" s="7">
        <v>2252</v>
      </c>
      <c r="X398" s="2" t="s">
        <v>31</v>
      </c>
      <c r="Y398" s="200"/>
      <c r="Z398" s="201" t="str">
        <f>IF(Y398&lt;&gt;"",Y398,IF(Table1[[#This Row],[Befolyt]]="i",1,""))</f>
        <v/>
      </c>
      <c r="AA398" s="98">
        <f>Table1[[#This Row],[KülföldiÁr]]*Table1[[#This Row],[Darab]]</f>
        <v>0</v>
      </c>
    </row>
    <row r="399" spans="1:27" x14ac:dyDescent="0.3">
      <c r="A399" t="s">
        <v>2259</v>
      </c>
      <c r="B399" t="s">
        <v>2260</v>
      </c>
      <c r="C399" s="126">
        <v>46078</v>
      </c>
      <c r="D399" s="6">
        <v>2</v>
      </c>
      <c r="E399" s="126">
        <v>46078</v>
      </c>
      <c r="F399" s="6">
        <v>2</v>
      </c>
      <c r="G399" t="s">
        <v>2267</v>
      </c>
      <c r="H399" t="s">
        <v>71</v>
      </c>
      <c r="I399" t="s">
        <v>28</v>
      </c>
      <c r="J399" t="s">
        <v>2268</v>
      </c>
      <c r="K399">
        <v>4</v>
      </c>
      <c r="L399" s="7">
        <v>252.38</v>
      </c>
      <c r="M399" s="7">
        <v>1009.52</v>
      </c>
      <c r="N399">
        <v>0</v>
      </c>
      <c r="O399" t="s">
        <v>29</v>
      </c>
      <c r="P399">
        <v>0</v>
      </c>
      <c r="Q399" s="7">
        <v>495</v>
      </c>
      <c r="R399" s="7">
        <v>495</v>
      </c>
      <c r="S399" s="7">
        <v>1980</v>
      </c>
      <c r="T399" s="7">
        <v>5</v>
      </c>
      <c r="U399" s="7">
        <v>99</v>
      </c>
      <c r="V399" t="s">
        <v>37</v>
      </c>
      <c r="W399" s="7">
        <v>970.48</v>
      </c>
      <c r="X399" s="2" t="s">
        <v>31</v>
      </c>
      <c r="Y399" s="200"/>
      <c r="Z399" s="201" t="str">
        <f>IF(Y399&lt;&gt;"",Y399,IF(Table1[[#This Row],[Befolyt]]="i",1,""))</f>
        <v/>
      </c>
      <c r="AA399" s="98">
        <f>Table1[[#This Row],[KülföldiÁr]]*Table1[[#This Row],[Darab]]</f>
        <v>0</v>
      </c>
    </row>
    <row r="400" spans="1:27" x14ac:dyDescent="0.3">
      <c r="A400" t="s">
        <v>2259</v>
      </c>
      <c r="B400" t="s">
        <v>2260</v>
      </c>
      <c r="C400" s="126">
        <v>46078</v>
      </c>
      <c r="D400" s="6">
        <v>2</v>
      </c>
      <c r="E400" s="126">
        <v>46078</v>
      </c>
      <c r="F400" s="6">
        <v>2</v>
      </c>
      <c r="G400" t="s">
        <v>2076</v>
      </c>
      <c r="H400" t="s">
        <v>71</v>
      </c>
      <c r="I400" t="s">
        <v>28</v>
      </c>
      <c r="J400" t="s">
        <v>2077</v>
      </c>
      <c r="K400">
        <v>4</v>
      </c>
      <c r="L400" s="7">
        <v>150.71</v>
      </c>
      <c r="M400" s="7">
        <v>602.84</v>
      </c>
      <c r="N400">
        <v>0</v>
      </c>
      <c r="O400" t="s">
        <v>29</v>
      </c>
      <c r="P400">
        <v>0</v>
      </c>
      <c r="Q400" s="7">
        <v>250</v>
      </c>
      <c r="R400" s="7">
        <v>250</v>
      </c>
      <c r="S400" s="7">
        <v>1000</v>
      </c>
      <c r="T400" s="7">
        <v>5</v>
      </c>
      <c r="U400" s="7">
        <v>50</v>
      </c>
      <c r="V400" t="s">
        <v>37</v>
      </c>
      <c r="W400" s="7">
        <v>397.15999999999997</v>
      </c>
      <c r="X400" s="2" t="s">
        <v>31</v>
      </c>
      <c r="Y400" s="200"/>
      <c r="Z400" s="201" t="str">
        <f>IF(Y400&lt;&gt;"",Y400,IF(Table1[[#This Row],[Befolyt]]="i",1,""))</f>
        <v/>
      </c>
      <c r="AA400" s="98">
        <f>Table1[[#This Row],[KülföldiÁr]]*Table1[[#This Row],[Darab]]</f>
        <v>0</v>
      </c>
    </row>
    <row r="401" spans="1:27" x14ac:dyDescent="0.3">
      <c r="A401" t="s">
        <v>2259</v>
      </c>
      <c r="B401" t="s">
        <v>2260</v>
      </c>
      <c r="C401" s="126">
        <v>46078</v>
      </c>
      <c r="D401" s="6">
        <v>2</v>
      </c>
      <c r="E401" s="126">
        <v>46078</v>
      </c>
      <c r="F401" s="6">
        <v>2</v>
      </c>
      <c r="G401" t="s">
        <v>1068</v>
      </c>
      <c r="H401" t="s">
        <v>33</v>
      </c>
      <c r="I401" t="s">
        <v>28</v>
      </c>
      <c r="J401" t="s">
        <v>2029</v>
      </c>
      <c r="K401">
        <v>2</v>
      </c>
      <c r="L401" s="7">
        <v>2718.68</v>
      </c>
      <c r="M401" s="7">
        <v>5437.36</v>
      </c>
      <c r="N401">
        <v>0</v>
      </c>
      <c r="O401" t="s">
        <v>29</v>
      </c>
      <c r="P401">
        <v>0</v>
      </c>
      <c r="Q401" s="7">
        <v>11200</v>
      </c>
      <c r="R401" s="7">
        <v>11200</v>
      </c>
      <c r="S401" s="7">
        <v>22400</v>
      </c>
      <c r="T401" s="7">
        <v>10</v>
      </c>
      <c r="U401" s="7">
        <v>2240</v>
      </c>
      <c r="V401" t="s">
        <v>37</v>
      </c>
      <c r="W401" s="7">
        <v>16962.64</v>
      </c>
      <c r="X401" s="2" t="s">
        <v>31</v>
      </c>
      <c r="Y401" s="200"/>
      <c r="Z401" s="201" t="str">
        <f>IF(Y401&lt;&gt;"",Y401,IF(Table1[[#This Row],[Befolyt]]="i",1,""))</f>
        <v/>
      </c>
      <c r="AA401" s="98">
        <f>Table1[[#This Row],[KülföldiÁr]]*Table1[[#This Row],[Darab]]</f>
        <v>0</v>
      </c>
    </row>
    <row r="402" spans="1:27" x14ac:dyDescent="0.3">
      <c r="A402" t="s">
        <v>2259</v>
      </c>
      <c r="B402" t="s">
        <v>2260</v>
      </c>
      <c r="C402" s="126">
        <v>46078</v>
      </c>
      <c r="D402" s="6">
        <v>2</v>
      </c>
      <c r="E402" s="126">
        <v>46078</v>
      </c>
      <c r="F402" s="6">
        <v>2</v>
      </c>
      <c r="G402" t="s">
        <v>319</v>
      </c>
      <c r="H402" t="s">
        <v>33</v>
      </c>
      <c r="I402" t="s">
        <v>28</v>
      </c>
      <c r="J402" t="s">
        <v>2033</v>
      </c>
      <c r="K402">
        <v>4</v>
      </c>
      <c r="L402" s="7">
        <v>1531.14</v>
      </c>
      <c r="M402" s="7">
        <v>6124.56</v>
      </c>
      <c r="N402">
        <v>0</v>
      </c>
      <c r="O402" t="s">
        <v>29</v>
      </c>
      <c r="P402">
        <v>0</v>
      </c>
      <c r="Q402" s="7">
        <v>7500</v>
      </c>
      <c r="R402" s="7">
        <v>7500</v>
      </c>
      <c r="S402" s="7">
        <v>30000</v>
      </c>
      <c r="T402" s="7">
        <v>10</v>
      </c>
      <c r="U402" s="7">
        <v>3000</v>
      </c>
      <c r="V402" t="s">
        <v>37</v>
      </c>
      <c r="W402" s="7">
        <v>23875.439999999999</v>
      </c>
      <c r="X402" s="2" t="s">
        <v>31</v>
      </c>
      <c r="Y402" s="200"/>
      <c r="Z402" s="201" t="str">
        <f>IF(Y402&lt;&gt;"",Y402,IF(Table1[[#This Row],[Befolyt]]="i",1,""))</f>
        <v/>
      </c>
      <c r="AA402" s="98">
        <f>Table1[[#This Row],[KülföldiÁr]]*Table1[[#This Row],[Darab]]</f>
        <v>0</v>
      </c>
    </row>
    <row r="403" spans="1:27" x14ac:dyDescent="0.3">
      <c r="A403" t="s">
        <v>2259</v>
      </c>
      <c r="B403" t="s">
        <v>2260</v>
      </c>
      <c r="C403" s="126">
        <v>46078</v>
      </c>
      <c r="D403" s="6">
        <v>2</v>
      </c>
      <c r="E403" s="126">
        <v>46078</v>
      </c>
      <c r="F403" s="6">
        <v>2</v>
      </c>
      <c r="G403" t="s">
        <v>114</v>
      </c>
      <c r="H403" t="s">
        <v>33</v>
      </c>
      <c r="I403" t="s">
        <v>28</v>
      </c>
      <c r="J403" t="s">
        <v>2035</v>
      </c>
      <c r="K403">
        <v>4</v>
      </c>
      <c r="L403" s="7">
        <v>847.79</v>
      </c>
      <c r="M403" s="7">
        <v>3391.16</v>
      </c>
      <c r="N403">
        <v>0</v>
      </c>
      <c r="O403" t="s">
        <v>29</v>
      </c>
      <c r="P403">
        <v>0</v>
      </c>
      <c r="Q403" s="7">
        <v>4200</v>
      </c>
      <c r="R403" s="7">
        <v>4200</v>
      </c>
      <c r="S403" s="7">
        <v>16800</v>
      </c>
      <c r="T403" s="7">
        <v>10</v>
      </c>
      <c r="U403" s="7">
        <v>1680</v>
      </c>
      <c r="V403" t="s">
        <v>37</v>
      </c>
      <c r="W403" s="7">
        <v>13408.84</v>
      </c>
      <c r="X403" s="2" t="s">
        <v>31</v>
      </c>
      <c r="Y403" s="200"/>
      <c r="Z403" s="201" t="str">
        <f>IF(Y403&lt;&gt;"",Y403,IF(Table1[[#This Row],[Befolyt]]="i",1,""))</f>
        <v/>
      </c>
      <c r="AA403" s="98">
        <f>Table1[[#This Row],[KülföldiÁr]]*Table1[[#This Row],[Darab]]</f>
        <v>0</v>
      </c>
    </row>
    <row r="404" spans="1:27" x14ac:dyDescent="0.3">
      <c r="A404" t="s">
        <v>2259</v>
      </c>
      <c r="B404" t="s">
        <v>2260</v>
      </c>
      <c r="C404" s="126">
        <v>46078</v>
      </c>
      <c r="D404" s="6">
        <v>2</v>
      </c>
      <c r="E404" s="126">
        <v>46078</v>
      </c>
      <c r="F404" s="6">
        <v>2</v>
      </c>
      <c r="G404" t="s">
        <v>1293</v>
      </c>
      <c r="H404" t="s">
        <v>33</v>
      </c>
      <c r="I404" t="s">
        <v>28</v>
      </c>
      <c r="J404" t="s">
        <v>2065</v>
      </c>
      <c r="K404">
        <v>4</v>
      </c>
      <c r="L404" s="7">
        <v>290.14999999999998</v>
      </c>
      <c r="M404" s="7">
        <v>1160.5999999999999</v>
      </c>
      <c r="N404">
        <v>0</v>
      </c>
      <c r="O404" t="s">
        <v>29</v>
      </c>
      <c r="P404">
        <v>0</v>
      </c>
      <c r="Q404" s="7">
        <v>1700</v>
      </c>
      <c r="R404" s="7">
        <v>1700</v>
      </c>
      <c r="S404" s="7">
        <v>6800</v>
      </c>
      <c r="T404" s="7">
        <v>10</v>
      </c>
      <c r="U404" s="7">
        <v>680</v>
      </c>
      <c r="V404" t="s">
        <v>37</v>
      </c>
      <c r="W404" s="7">
        <v>5639.4</v>
      </c>
      <c r="X404" s="2" t="s">
        <v>31</v>
      </c>
      <c r="Y404" s="200"/>
      <c r="Z404" s="201" t="str">
        <f>IF(Y404&lt;&gt;"",Y404,IF(Table1[[#This Row],[Befolyt]]="i",1,""))</f>
        <v/>
      </c>
      <c r="AA404" s="98">
        <f>Table1[[#This Row],[KülföldiÁr]]*Table1[[#This Row],[Darab]]</f>
        <v>0</v>
      </c>
    </row>
    <row r="405" spans="1:27" x14ac:dyDescent="0.3">
      <c r="A405" t="s">
        <v>2259</v>
      </c>
      <c r="B405" t="s">
        <v>2260</v>
      </c>
      <c r="C405" s="126">
        <v>46078</v>
      </c>
      <c r="D405" s="6">
        <v>2</v>
      </c>
      <c r="E405" s="126">
        <v>46078</v>
      </c>
      <c r="F405" s="6">
        <v>2</v>
      </c>
      <c r="G405" t="s">
        <v>2269</v>
      </c>
      <c r="H405" t="s">
        <v>93</v>
      </c>
      <c r="I405" t="s">
        <v>28</v>
      </c>
      <c r="J405" t="s">
        <v>2270</v>
      </c>
      <c r="K405">
        <v>3</v>
      </c>
      <c r="L405" s="7">
        <v>23264</v>
      </c>
      <c r="M405" s="7">
        <v>69792</v>
      </c>
      <c r="N405">
        <v>0</v>
      </c>
      <c r="O405" t="s">
        <v>29</v>
      </c>
      <c r="P405">
        <v>0</v>
      </c>
      <c r="Q405" s="7">
        <v>38780</v>
      </c>
      <c r="R405" s="7">
        <v>38780</v>
      </c>
      <c r="S405" s="7">
        <v>116340</v>
      </c>
      <c r="T405" s="7">
        <v>5</v>
      </c>
      <c r="U405" s="7">
        <v>5817</v>
      </c>
      <c r="V405" t="s">
        <v>37</v>
      </c>
      <c r="W405" s="7">
        <v>46548</v>
      </c>
      <c r="X405" s="2" t="s">
        <v>31</v>
      </c>
      <c r="Y405" s="200"/>
      <c r="Z405" s="201" t="str">
        <f>IF(Y405&lt;&gt;"",Y405,IF(Table1[[#This Row],[Befolyt]]="i",1,""))</f>
        <v/>
      </c>
      <c r="AA405" s="98">
        <f>Table1[[#This Row],[KülföldiÁr]]*Table1[[#This Row],[Darab]]</f>
        <v>0</v>
      </c>
    </row>
    <row r="406" spans="1:27" x14ac:dyDescent="0.3">
      <c r="A406" t="s">
        <v>2259</v>
      </c>
      <c r="B406" t="s">
        <v>2260</v>
      </c>
      <c r="C406" s="126">
        <v>46078</v>
      </c>
      <c r="D406" s="6">
        <v>2</v>
      </c>
      <c r="E406" s="126">
        <v>46078</v>
      </c>
      <c r="F406" s="6">
        <v>2</v>
      </c>
      <c r="G406" t="s">
        <v>62</v>
      </c>
      <c r="H406" t="s">
        <v>63</v>
      </c>
      <c r="I406" t="s">
        <v>28</v>
      </c>
      <c r="J406" t="s">
        <v>288</v>
      </c>
      <c r="K406">
        <v>4</v>
      </c>
      <c r="L406" s="7">
        <v>1179.03</v>
      </c>
      <c r="M406" s="7">
        <v>4716.12</v>
      </c>
      <c r="N406">
        <v>0</v>
      </c>
      <c r="O406" t="s">
        <v>29</v>
      </c>
      <c r="P406">
        <v>0</v>
      </c>
      <c r="Q406" s="7">
        <v>3280</v>
      </c>
      <c r="R406" s="7">
        <v>3280</v>
      </c>
      <c r="S406" s="7">
        <v>13120</v>
      </c>
      <c r="T406" s="7">
        <v>7</v>
      </c>
      <c r="U406" s="7">
        <v>918.4</v>
      </c>
      <c r="V406" t="s">
        <v>37</v>
      </c>
      <c r="W406" s="7">
        <v>8403.880000000001</v>
      </c>
      <c r="X406" s="2" t="s">
        <v>31</v>
      </c>
      <c r="Y406" s="200"/>
      <c r="Z406" s="201" t="str">
        <f>IF(Y406&lt;&gt;"",Y406,IF(Table1[[#This Row],[Befolyt]]="i",1,""))</f>
        <v/>
      </c>
      <c r="AA406" s="98">
        <f>Table1[[#This Row],[KülföldiÁr]]*Table1[[#This Row],[Darab]]</f>
        <v>0</v>
      </c>
    </row>
    <row r="407" spans="1:27" x14ac:dyDescent="0.3">
      <c r="A407" t="s">
        <v>2271</v>
      </c>
      <c r="B407" t="s">
        <v>2272</v>
      </c>
      <c r="C407" s="126">
        <v>46078</v>
      </c>
      <c r="D407" s="6">
        <v>2</v>
      </c>
      <c r="E407" s="126">
        <v>46078</v>
      </c>
      <c r="F407" s="6">
        <v>2</v>
      </c>
      <c r="G407" t="s">
        <v>1623</v>
      </c>
      <c r="H407" t="s">
        <v>27</v>
      </c>
      <c r="I407" t="s">
        <v>28</v>
      </c>
      <c r="J407" t="s">
        <v>103</v>
      </c>
      <c r="K407">
        <v>1</v>
      </c>
      <c r="L407" s="7">
        <v>1800</v>
      </c>
      <c r="M407" s="7">
        <v>1800</v>
      </c>
      <c r="N407">
        <v>0</v>
      </c>
      <c r="O407" t="s">
        <v>29</v>
      </c>
      <c r="P407">
        <v>0</v>
      </c>
      <c r="Q407" s="7">
        <v>26285</v>
      </c>
      <c r="R407" s="7">
        <v>27685</v>
      </c>
      <c r="S407" s="7">
        <v>27685</v>
      </c>
      <c r="T407" s="7">
        <v>10</v>
      </c>
      <c r="U407" s="7">
        <v>2768.5</v>
      </c>
      <c r="V407" t="s">
        <v>77</v>
      </c>
      <c r="W407" s="7">
        <v>25885</v>
      </c>
      <c r="X407" s="2" t="s">
        <v>82</v>
      </c>
      <c r="Y407" s="200"/>
      <c r="Z407" s="201">
        <f>IF(Y407&lt;&gt;"",Y407,IF(Table1[[#This Row],[Befolyt]]="i",1,""))</f>
        <v>1</v>
      </c>
      <c r="AA407" s="98">
        <f>Table1[[#This Row],[KülföldiÁr]]*Table1[[#This Row],[Darab]]</f>
        <v>0</v>
      </c>
    </row>
    <row r="408" spans="1:27" x14ac:dyDescent="0.3">
      <c r="A408" t="s">
        <v>2273</v>
      </c>
      <c r="B408" t="s">
        <v>2274</v>
      </c>
      <c r="C408" s="126">
        <v>46078</v>
      </c>
      <c r="D408" s="6">
        <v>2</v>
      </c>
      <c r="E408" s="126">
        <v>46078</v>
      </c>
      <c r="F408" s="6">
        <v>2</v>
      </c>
      <c r="G408" t="s">
        <v>350</v>
      </c>
      <c r="H408" t="s">
        <v>334</v>
      </c>
      <c r="I408" t="s">
        <v>32</v>
      </c>
      <c r="J408" t="s">
        <v>351</v>
      </c>
      <c r="K408">
        <v>1</v>
      </c>
      <c r="L408" s="7">
        <v>2359</v>
      </c>
      <c r="M408" s="7">
        <v>2359</v>
      </c>
      <c r="N408">
        <v>0</v>
      </c>
      <c r="O408" t="s">
        <v>29</v>
      </c>
      <c r="P408">
        <v>0</v>
      </c>
      <c r="Q408" s="7">
        <v>2359</v>
      </c>
      <c r="R408" s="7">
        <v>2400</v>
      </c>
      <c r="S408" s="7">
        <v>2400</v>
      </c>
      <c r="T408" s="7">
        <v>0</v>
      </c>
      <c r="U408" s="7">
        <v>0</v>
      </c>
      <c r="V408" t="s">
        <v>69</v>
      </c>
      <c r="W408" s="7">
        <v>41</v>
      </c>
      <c r="X408" s="2" t="s">
        <v>31</v>
      </c>
      <c r="Y408" s="200"/>
      <c r="Z408" s="201" t="str">
        <f>IF(Y408&lt;&gt;"",Y408,IF(Table1[[#This Row],[Befolyt]]="i",1,""))</f>
        <v/>
      </c>
      <c r="AA408" s="98">
        <f>Table1[[#This Row],[KülföldiÁr]]*Table1[[#This Row],[Darab]]</f>
        <v>0</v>
      </c>
    </row>
    <row r="409" spans="1:27" x14ac:dyDescent="0.3">
      <c r="A409" t="s">
        <v>2273</v>
      </c>
      <c r="B409" t="s">
        <v>2274</v>
      </c>
      <c r="C409" s="126">
        <v>46078</v>
      </c>
      <c r="D409" s="6">
        <v>2</v>
      </c>
      <c r="E409" s="126">
        <v>46078</v>
      </c>
      <c r="F409" s="6">
        <v>2</v>
      </c>
      <c r="G409" t="s">
        <v>2275</v>
      </c>
      <c r="H409" t="s">
        <v>327</v>
      </c>
      <c r="I409" t="s">
        <v>67</v>
      </c>
      <c r="J409" t="s">
        <v>2276</v>
      </c>
      <c r="K409">
        <v>1</v>
      </c>
      <c r="L409" s="7">
        <v>24816.12</v>
      </c>
      <c r="M409" s="7">
        <v>24816.12</v>
      </c>
      <c r="N409">
        <v>0</v>
      </c>
      <c r="O409" t="s">
        <v>29</v>
      </c>
      <c r="P409">
        <v>0</v>
      </c>
      <c r="Q409" s="7">
        <v>79900</v>
      </c>
      <c r="R409" s="7">
        <v>79900</v>
      </c>
      <c r="S409" s="7">
        <v>79900</v>
      </c>
      <c r="T409" s="7">
        <v>0</v>
      </c>
      <c r="U409" s="7">
        <v>0</v>
      </c>
      <c r="V409" t="s">
        <v>69</v>
      </c>
      <c r="W409" s="7">
        <v>55083.880000000005</v>
      </c>
      <c r="X409" s="2" t="s">
        <v>31</v>
      </c>
      <c r="Y409" s="200"/>
      <c r="Z409" s="201" t="str">
        <f>IF(Y409&lt;&gt;"",Y409,IF(Table1[[#This Row],[Befolyt]]="i",1,""))</f>
        <v/>
      </c>
      <c r="AA409" s="98">
        <f>Table1[[#This Row],[KülföldiÁr]]*Table1[[#This Row],[Darab]]</f>
        <v>0</v>
      </c>
    </row>
    <row r="410" spans="1:27" x14ac:dyDescent="0.3">
      <c r="A410" t="s">
        <v>2277</v>
      </c>
      <c r="B410" t="s">
        <v>1368</v>
      </c>
      <c r="C410" s="126">
        <v>46078</v>
      </c>
      <c r="D410" s="6">
        <v>2</v>
      </c>
      <c r="E410" s="126">
        <v>46078</v>
      </c>
      <c r="F410" s="6">
        <v>2</v>
      </c>
      <c r="G410" t="s">
        <v>465</v>
      </c>
      <c r="H410" t="s">
        <v>27</v>
      </c>
      <c r="I410" t="s">
        <v>28</v>
      </c>
      <c r="J410" t="s">
        <v>486</v>
      </c>
      <c r="K410">
        <v>1</v>
      </c>
      <c r="L410" s="7">
        <v>63091</v>
      </c>
      <c r="M410" s="7">
        <v>63091</v>
      </c>
      <c r="N410">
        <v>0</v>
      </c>
      <c r="O410" t="s">
        <v>29</v>
      </c>
      <c r="P410">
        <v>0</v>
      </c>
      <c r="Q410" s="7">
        <v>105152</v>
      </c>
      <c r="R410" s="7">
        <v>105152</v>
      </c>
      <c r="S410" s="7">
        <v>105152</v>
      </c>
      <c r="T410" s="7">
        <v>10</v>
      </c>
      <c r="U410" s="7">
        <v>10515.2</v>
      </c>
      <c r="V410" t="s">
        <v>37</v>
      </c>
      <c r="W410" s="7">
        <v>42061</v>
      </c>
      <c r="X410" s="2" t="s">
        <v>31</v>
      </c>
      <c r="Y410" s="200"/>
      <c r="Z410" s="201" t="str">
        <f>IF(Y410&lt;&gt;"",Y410,IF(Table1[[#This Row],[Befolyt]]="i",1,""))</f>
        <v/>
      </c>
      <c r="AA410" s="98">
        <f>Table1[[#This Row],[KülföldiÁr]]*Table1[[#This Row],[Darab]]</f>
        <v>0</v>
      </c>
    </row>
    <row r="411" spans="1:27" x14ac:dyDescent="0.3">
      <c r="A411" t="s">
        <v>2278</v>
      </c>
      <c r="B411" t="s">
        <v>976</v>
      </c>
      <c r="C411" s="126">
        <v>46078</v>
      </c>
      <c r="D411" s="6">
        <v>2</v>
      </c>
      <c r="E411" s="126">
        <v>46078</v>
      </c>
      <c r="F411" s="6">
        <v>2</v>
      </c>
      <c r="G411" t="s">
        <v>104</v>
      </c>
      <c r="H411" t="s">
        <v>41</v>
      </c>
      <c r="I411" t="s">
        <v>28</v>
      </c>
      <c r="J411" t="s">
        <v>285</v>
      </c>
      <c r="K411">
        <v>2</v>
      </c>
      <c r="L411" s="7">
        <v>482.13</v>
      </c>
      <c r="M411" s="7">
        <v>964.26</v>
      </c>
      <c r="N411">
        <v>0</v>
      </c>
      <c r="O411" t="s">
        <v>29</v>
      </c>
      <c r="P411">
        <v>0</v>
      </c>
      <c r="Q411" s="7">
        <v>1510</v>
      </c>
      <c r="R411" s="7">
        <v>1510</v>
      </c>
      <c r="S411" s="7">
        <v>3020</v>
      </c>
      <c r="T411" s="7">
        <v>5</v>
      </c>
      <c r="U411" s="7">
        <v>151</v>
      </c>
      <c r="V411" t="s">
        <v>83</v>
      </c>
      <c r="W411" s="7">
        <v>2055.7399999999998</v>
      </c>
      <c r="X411" s="2" t="s">
        <v>31</v>
      </c>
      <c r="Y411" s="200"/>
      <c r="Z411" s="201" t="str">
        <f>IF(Y411&lt;&gt;"",Y411,IF(Table1[[#This Row],[Befolyt]]="i",1,""))</f>
        <v/>
      </c>
      <c r="AA411" s="98">
        <f>Table1[[#This Row],[KülföldiÁr]]*Table1[[#This Row],[Darab]]</f>
        <v>0</v>
      </c>
    </row>
    <row r="412" spans="1:27" x14ac:dyDescent="0.3">
      <c r="A412" t="s">
        <v>2278</v>
      </c>
      <c r="B412" t="s">
        <v>976</v>
      </c>
      <c r="C412" s="126">
        <v>46078</v>
      </c>
      <c r="D412" s="6">
        <v>2</v>
      </c>
      <c r="E412" s="126">
        <v>46078</v>
      </c>
      <c r="F412" s="6">
        <v>2</v>
      </c>
      <c r="G412" t="s">
        <v>1269</v>
      </c>
      <c r="H412" t="s">
        <v>41</v>
      </c>
      <c r="I412" t="s">
        <v>28</v>
      </c>
      <c r="J412" t="s">
        <v>1270</v>
      </c>
      <c r="K412">
        <v>2</v>
      </c>
      <c r="L412" s="7">
        <v>586.64</v>
      </c>
      <c r="M412" s="7">
        <v>1173.28</v>
      </c>
      <c r="N412">
        <v>0</v>
      </c>
      <c r="O412" t="s">
        <v>29</v>
      </c>
      <c r="P412">
        <v>0</v>
      </c>
      <c r="Q412" s="7">
        <v>2090</v>
      </c>
      <c r="R412" s="7">
        <v>2090</v>
      </c>
      <c r="S412" s="7">
        <v>4180</v>
      </c>
      <c r="T412" s="7">
        <v>5</v>
      </c>
      <c r="U412" s="7">
        <v>209</v>
      </c>
      <c r="V412" t="s">
        <v>83</v>
      </c>
      <c r="W412" s="7">
        <v>3006.7200000000003</v>
      </c>
      <c r="X412" s="2" t="s">
        <v>31</v>
      </c>
      <c r="Y412" s="200"/>
      <c r="Z412" s="201" t="str">
        <f>IF(Y412&lt;&gt;"",Y412,IF(Table1[[#This Row],[Befolyt]]="i",1,""))</f>
        <v/>
      </c>
      <c r="AA412" s="98">
        <f>Table1[[#This Row],[KülföldiÁr]]*Table1[[#This Row],[Darab]]</f>
        <v>0</v>
      </c>
    </row>
    <row r="413" spans="1:27" x14ac:dyDescent="0.3">
      <c r="A413" t="s">
        <v>2278</v>
      </c>
      <c r="B413" t="s">
        <v>976</v>
      </c>
      <c r="C413" s="126">
        <v>46078</v>
      </c>
      <c r="D413" s="6">
        <v>2</v>
      </c>
      <c r="E413" s="126">
        <v>46078</v>
      </c>
      <c r="F413" s="6">
        <v>2</v>
      </c>
      <c r="G413" t="s">
        <v>105</v>
      </c>
      <c r="H413" t="s">
        <v>41</v>
      </c>
      <c r="I413" t="s">
        <v>28</v>
      </c>
      <c r="J413" t="s">
        <v>106</v>
      </c>
      <c r="K413">
        <v>2</v>
      </c>
      <c r="L413" s="7">
        <v>572.19000000000005</v>
      </c>
      <c r="M413" s="7">
        <v>1144.3800000000001</v>
      </c>
      <c r="N413">
        <v>0</v>
      </c>
      <c r="O413" t="s">
        <v>29</v>
      </c>
      <c r="P413">
        <v>0</v>
      </c>
      <c r="Q413" s="7">
        <v>1710</v>
      </c>
      <c r="R413" s="7">
        <v>1710</v>
      </c>
      <c r="S413" s="7">
        <v>3420</v>
      </c>
      <c r="T413" s="7">
        <v>5</v>
      </c>
      <c r="U413" s="7">
        <v>171</v>
      </c>
      <c r="V413" t="s">
        <v>83</v>
      </c>
      <c r="W413" s="7">
        <v>2275.62</v>
      </c>
      <c r="X413" s="2" t="s">
        <v>31</v>
      </c>
      <c r="Y413" s="200"/>
      <c r="Z413" s="201" t="str">
        <f>IF(Y413&lt;&gt;"",Y413,IF(Table1[[#This Row],[Befolyt]]="i",1,""))</f>
        <v/>
      </c>
      <c r="AA413" s="98">
        <f>Table1[[#This Row],[KülföldiÁr]]*Table1[[#This Row],[Darab]]</f>
        <v>0</v>
      </c>
    </row>
    <row r="414" spans="1:27" x14ac:dyDescent="0.3">
      <c r="A414" t="s">
        <v>2278</v>
      </c>
      <c r="B414" t="s">
        <v>976</v>
      </c>
      <c r="C414" s="126">
        <v>46078</v>
      </c>
      <c r="D414" s="6">
        <v>2</v>
      </c>
      <c r="E414" s="126">
        <v>46078</v>
      </c>
      <c r="F414" s="6">
        <v>2</v>
      </c>
      <c r="G414" t="s">
        <v>2279</v>
      </c>
      <c r="H414" t="s">
        <v>300</v>
      </c>
      <c r="I414" t="s">
        <v>32</v>
      </c>
      <c r="J414" t="s">
        <v>2280</v>
      </c>
      <c r="K414">
        <v>1</v>
      </c>
      <c r="L414" s="7">
        <v>19800</v>
      </c>
      <c r="M414" s="7">
        <v>19800</v>
      </c>
      <c r="N414">
        <v>0</v>
      </c>
      <c r="O414" t="s">
        <v>29</v>
      </c>
      <c r="P414">
        <v>0</v>
      </c>
      <c r="Q414" s="7">
        <v>33000</v>
      </c>
      <c r="R414" s="7">
        <v>33000</v>
      </c>
      <c r="S414" s="7">
        <v>33000</v>
      </c>
      <c r="T414" s="7">
        <v>0</v>
      </c>
      <c r="U414" s="7">
        <v>0</v>
      </c>
      <c r="V414" t="s">
        <v>83</v>
      </c>
      <c r="W414" s="7">
        <v>13200</v>
      </c>
      <c r="X414" s="2" t="s">
        <v>31</v>
      </c>
      <c r="Y414" s="200"/>
      <c r="Z414" s="201" t="str">
        <f>IF(Y414&lt;&gt;"",Y414,IF(Table1[[#This Row],[Befolyt]]="i",1,""))</f>
        <v/>
      </c>
      <c r="AA414" s="98">
        <f>Table1[[#This Row],[KülföldiÁr]]*Table1[[#This Row],[Darab]]</f>
        <v>0</v>
      </c>
    </row>
    <row r="415" spans="1:27" x14ac:dyDescent="0.3">
      <c r="A415" t="s">
        <v>2278</v>
      </c>
      <c r="B415" t="s">
        <v>976</v>
      </c>
      <c r="C415" s="126">
        <v>46078</v>
      </c>
      <c r="D415" s="6">
        <v>2</v>
      </c>
      <c r="E415" s="126">
        <v>46078</v>
      </c>
      <c r="F415" s="6">
        <v>2</v>
      </c>
      <c r="G415" t="s">
        <v>2281</v>
      </c>
      <c r="H415" t="s">
        <v>27</v>
      </c>
      <c r="I415" t="s">
        <v>28</v>
      </c>
      <c r="J415" t="s">
        <v>2282</v>
      </c>
      <c r="K415">
        <v>1</v>
      </c>
      <c r="L415" s="7">
        <v>331680</v>
      </c>
      <c r="M415" s="7">
        <v>331680</v>
      </c>
      <c r="N415">
        <v>0</v>
      </c>
      <c r="O415" t="s">
        <v>29</v>
      </c>
      <c r="P415">
        <v>0</v>
      </c>
      <c r="Q415" s="7">
        <v>552800</v>
      </c>
      <c r="R415" s="7">
        <v>552800</v>
      </c>
      <c r="S415" s="7">
        <v>552800</v>
      </c>
      <c r="T415" s="7">
        <v>10</v>
      </c>
      <c r="U415" s="7">
        <v>55280</v>
      </c>
      <c r="V415" t="s">
        <v>83</v>
      </c>
      <c r="W415" s="7">
        <v>221120</v>
      </c>
      <c r="X415" s="2" t="s">
        <v>31</v>
      </c>
      <c r="Y415" s="200"/>
      <c r="Z415" s="201" t="str">
        <f>IF(Y415&lt;&gt;"",Y415,IF(Table1[[#This Row],[Befolyt]]="i",1,""))</f>
        <v/>
      </c>
      <c r="AA415" s="98">
        <f>Table1[[#This Row],[KülföldiÁr]]*Table1[[#This Row],[Darab]]</f>
        <v>0</v>
      </c>
    </row>
    <row r="416" spans="1:27" x14ac:dyDescent="0.3">
      <c r="A416" t="s">
        <v>2283</v>
      </c>
      <c r="B416" t="s">
        <v>484</v>
      </c>
      <c r="C416" s="126">
        <v>46078</v>
      </c>
      <c r="D416" s="6">
        <v>2</v>
      </c>
      <c r="E416" s="126">
        <v>46078</v>
      </c>
      <c r="F416" s="6">
        <v>2</v>
      </c>
      <c r="G416" t="s">
        <v>322</v>
      </c>
      <c r="H416" t="s">
        <v>51</v>
      </c>
      <c r="I416" t="s">
        <v>28</v>
      </c>
      <c r="J416" t="s">
        <v>323</v>
      </c>
      <c r="K416">
        <v>1</v>
      </c>
      <c r="L416" s="7">
        <v>8864.44</v>
      </c>
      <c r="M416" s="7">
        <v>8864.44</v>
      </c>
      <c r="N416">
        <v>0</v>
      </c>
      <c r="O416" t="s">
        <v>29</v>
      </c>
      <c r="P416">
        <v>0</v>
      </c>
      <c r="Q416" s="7">
        <v>17130</v>
      </c>
      <c r="R416" s="7">
        <v>16800</v>
      </c>
      <c r="S416" s="7">
        <v>16800</v>
      </c>
      <c r="T416" s="7">
        <v>0</v>
      </c>
      <c r="U416" s="7">
        <v>0</v>
      </c>
      <c r="V416" t="s">
        <v>133</v>
      </c>
      <c r="W416" s="7">
        <v>7935.5599999999995</v>
      </c>
      <c r="X416" s="2" t="s">
        <v>31</v>
      </c>
      <c r="Y416" s="200"/>
      <c r="Z416" s="201" t="str">
        <f>IF(Y416&lt;&gt;"",Y416,IF(Table1[[#This Row],[Befolyt]]="i",1,""))</f>
        <v/>
      </c>
      <c r="AA416" s="98">
        <f>Table1[[#This Row],[KülföldiÁr]]*Table1[[#This Row],[Darab]]</f>
        <v>0</v>
      </c>
    </row>
    <row r="417" spans="1:27" x14ac:dyDescent="0.3">
      <c r="A417" t="s">
        <v>2284</v>
      </c>
      <c r="B417" t="s">
        <v>372</v>
      </c>
      <c r="C417" s="126">
        <v>46078</v>
      </c>
      <c r="D417" s="6">
        <v>2</v>
      </c>
      <c r="E417" s="126">
        <v>46072</v>
      </c>
      <c r="F417" s="6">
        <v>2</v>
      </c>
      <c r="G417" t="s">
        <v>2285</v>
      </c>
      <c r="H417" t="s">
        <v>51</v>
      </c>
      <c r="I417" t="s">
        <v>28</v>
      </c>
      <c r="J417" t="s">
        <v>2286</v>
      </c>
      <c r="K417">
        <v>1</v>
      </c>
      <c r="L417" s="7">
        <v>9894.98</v>
      </c>
      <c r="M417" s="7">
        <v>9894.98</v>
      </c>
      <c r="N417">
        <v>0</v>
      </c>
      <c r="O417" t="s">
        <v>29</v>
      </c>
      <c r="P417">
        <v>0</v>
      </c>
      <c r="Q417" s="7">
        <v>34110</v>
      </c>
      <c r="R417" s="7">
        <v>27300</v>
      </c>
      <c r="S417" s="7">
        <v>27300</v>
      </c>
      <c r="T417" s="7">
        <v>2.0099999999999998</v>
      </c>
      <c r="U417" s="7">
        <v>548.7299999999999</v>
      </c>
      <c r="V417" t="s">
        <v>66</v>
      </c>
      <c r="W417" s="7">
        <v>17405.02</v>
      </c>
      <c r="X417" s="2" t="s">
        <v>31</v>
      </c>
      <c r="Y417" s="200"/>
      <c r="Z417" s="201" t="str">
        <f>IF(Y417&lt;&gt;"",Y417,IF(Table1[[#This Row],[Befolyt]]="i",1,""))</f>
        <v/>
      </c>
      <c r="AA417" s="98">
        <f>Table1[[#This Row],[KülföldiÁr]]*Table1[[#This Row],[Darab]]</f>
        <v>0</v>
      </c>
    </row>
    <row r="418" spans="1:27" x14ac:dyDescent="0.3">
      <c r="A418" t="s">
        <v>2284</v>
      </c>
      <c r="B418" t="s">
        <v>372</v>
      </c>
      <c r="C418" s="126">
        <v>46078</v>
      </c>
      <c r="D418" s="6">
        <v>2</v>
      </c>
      <c r="E418" s="126">
        <v>46072</v>
      </c>
      <c r="F418" s="6">
        <v>2</v>
      </c>
      <c r="G418" t="s">
        <v>448</v>
      </c>
      <c r="H418" t="s">
        <v>51</v>
      </c>
      <c r="I418" t="s">
        <v>28</v>
      </c>
      <c r="J418" t="s">
        <v>449</v>
      </c>
      <c r="K418">
        <v>10</v>
      </c>
      <c r="L418" s="7">
        <v>6758.85</v>
      </c>
      <c r="M418" s="7">
        <v>67588.5</v>
      </c>
      <c r="N418">
        <v>0</v>
      </c>
      <c r="O418" t="s">
        <v>29</v>
      </c>
      <c r="P418">
        <v>0</v>
      </c>
      <c r="Q418" s="7">
        <v>19000</v>
      </c>
      <c r="R418" s="7">
        <v>15500</v>
      </c>
      <c r="S418" s="7">
        <v>155000</v>
      </c>
      <c r="T418" s="7">
        <v>0.39</v>
      </c>
      <c r="U418" s="7">
        <v>604.5</v>
      </c>
      <c r="V418" t="s">
        <v>66</v>
      </c>
      <c r="W418" s="7">
        <v>87411.5</v>
      </c>
      <c r="X418" s="2" t="s">
        <v>31</v>
      </c>
      <c r="Y418" s="200"/>
      <c r="Z418" s="201" t="str">
        <f>IF(Y418&lt;&gt;"",Y418,IF(Table1[[#This Row],[Befolyt]]="i",1,""))</f>
        <v/>
      </c>
      <c r="AA418" s="98">
        <f>Table1[[#This Row],[KülföldiÁr]]*Table1[[#This Row],[Darab]]</f>
        <v>0</v>
      </c>
    </row>
    <row r="419" spans="1:27" x14ac:dyDescent="0.3">
      <c r="A419" t="s">
        <v>2284</v>
      </c>
      <c r="B419" t="s">
        <v>372</v>
      </c>
      <c r="C419" s="126">
        <v>46078</v>
      </c>
      <c r="D419" s="6">
        <v>2</v>
      </c>
      <c r="E419" s="126">
        <v>46072</v>
      </c>
      <c r="F419" s="6">
        <v>2</v>
      </c>
      <c r="G419" t="s">
        <v>75</v>
      </c>
      <c r="H419" t="s">
        <v>34</v>
      </c>
      <c r="I419" t="s">
        <v>32</v>
      </c>
      <c r="J419" t="s">
        <v>76</v>
      </c>
      <c r="K419">
        <v>1</v>
      </c>
      <c r="L419" s="7">
        <v>1900</v>
      </c>
      <c r="M419" s="7">
        <v>1900</v>
      </c>
      <c r="N419">
        <v>0</v>
      </c>
      <c r="O419" t="s">
        <v>29</v>
      </c>
      <c r="P419">
        <v>0</v>
      </c>
      <c r="Q419" s="7">
        <v>3500</v>
      </c>
      <c r="R419" s="7">
        <v>0</v>
      </c>
      <c r="S419" s="7">
        <v>0</v>
      </c>
      <c r="T419" s="7">
        <v>0</v>
      </c>
      <c r="U419" s="7">
        <v>0</v>
      </c>
      <c r="V419" t="s">
        <v>66</v>
      </c>
      <c r="W419" s="7">
        <v>-1900</v>
      </c>
      <c r="X419" s="2" t="s">
        <v>31</v>
      </c>
      <c r="Y419" s="200"/>
      <c r="Z419" s="201" t="str">
        <f>IF(Y419&lt;&gt;"",Y419,IF(Table1[[#This Row],[Befolyt]]="i",1,""))</f>
        <v/>
      </c>
      <c r="AA419" s="98">
        <f>Table1[[#This Row],[KülföldiÁr]]*Table1[[#This Row],[Darab]]</f>
        <v>0</v>
      </c>
    </row>
    <row r="420" spans="1:27" x14ac:dyDescent="0.3">
      <c r="A420" t="s">
        <v>2284</v>
      </c>
      <c r="B420" t="s">
        <v>372</v>
      </c>
      <c r="C420" s="126">
        <v>46078</v>
      </c>
      <c r="D420" s="6">
        <v>2</v>
      </c>
      <c r="E420" s="126">
        <v>46072</v>
      </c>
      <c r="F420" s="6">
        <v>2</v>
      </c>
      <c r="G420" t="s">
        <v>390</v>
      </c>
      <c r="H420" t="s">
        <v>34</v>
      </c>
      <c r="I420" t="s">
        <v>32</v>
      </c>
      <c r="J420" t="s">
        <v>391</v>
      </c>
      <c r="K420">
        <v>1</v>
      </c>
      <c r="L420" s="7">
        <v>16720</v>
      </c>
      <c r="M420" s="7">
        <v>16720</v>
      </c>
      <c r="N420">
        <v>0</v>
      </c>
      <c r="O420" t="s">
        <v>29</v>
      </c>
      <c r="P420">
        <v>0</v>
      </c>
      <c r="Q420" s="7">
        <v>16720</v>
      </c>
      <c r="R420" s="7">
        <v>0</v>
      </c>
      <c r="S420" s="7">
        <v>0</v>
      </c>
      <c r="T420" s="7">
        <v>0</v>
      </c>
      <c r="U420" s="7">
        <v>0</v>
      </c>
      <c r="V420" t="s">
        <v>66</v>
      </c>
      <c r="W420" s="7">
        <v>-16720</v>
      </c>
      <c r="X420" s="2" t="s">
        <v>31</v>
      </c>
      <c r="Y420" s="200"/>
      <c r="Z420" s="201" t="str">
        <f>IF(Y420&lt;&gt;"",Y420,IF(Table1[[#This Row],[Befolyt]]="i",1,""))</f>
        <v/>
      </c>
      <c r="AA420" s="98">
        <f>Table1[[#This Row],[KülföldiÁr]]*Table1[[#This Row],[Darab]]</f>
        <v>0</v>
      </c>
    </row>
    <row r="421" spans="1:27" x14ac:dyDescent="0.3">
      <c r="A421" t="s">
        <v>2287</v>
      </c>
      <c r="B421" t="s">
        <v>1432</v>
      </c>
      <c r="C421" s="126">
        <v>46078</v>
      </c>
      <c r="D421" s="6">
        <v>2</v>
      </c>
      <c r="E421" s="126">
        <v>46076</v>
      </c>
      <c r="F421" s="6">
        <v>2</v>
      </c>
      <c r="G421" t="s">
        <v>2288</v>
      </c>
      <c r="H421" t="s">
        <v>41</v>
      </c>
      <c r="I421" t="s">
        <v>28</v>
      </c>
      <c r="J421" t="s">
        <v>2289</v>
      </c>
      <c r="K421">
        <v>3</v>
      </c>
      <c r="L421" s="7">
        <v>13522.5</v>
      </c>
      <c r="M421" s="7">
        <v>40567.5</v>
      </c>
      <c r="N421">
        <v>0</v>
      </c>
      <c r="O421" t="s">
        <v>29</v>
      </c>
      <c r="P421">
        <v>0</v>
      </c>
      <c r="Q421" s="7">
        <v>27475</v>
      </c>
      <c r="R421" s="7">
        <v>26990</v>
      </c>
      <c r="S421" s="7">
        <v>80970</v>
      </c>
      <c r="T421" s="7">
        <v>4.5599999999999996</v>
      </c>
      <c r="U421" s="7">
        <v>3692.2319999999995</v>
      </c>
      <c r="V421" t="s">
        <v>66</v>
      </c>
      <c r="W421" s="7">
        <v>40402.5</v>
      </c>
      <c r="X421" s="2" t="s">
        <v>31</v>
      </c>
      <c r="Y421" s="200"/>
      <c r="Z421" s="201" t="str">
        <f>IF(Y421&lt;&gt;"",Y421,IF(Table1[[#This Row],[Befolyt]]="i",1,""))</f>
        <v/>
      </c>
      <c r="AA421" s="98">
        <f>Table1[[#This Row],[KülföldiÁr]]*Table1[[#This Row],[Darab]]</f>
        <v>0</v>
      </c>
    </row>
    <row r="422" spans="1:27" x14ac:dyDescent="0.3">
      <c r="A422" t="s">
        <v>2287</v>
      </c>
      <c r="B422" t="s">
        <v>1432</v>
      </c>
      <c r="C422" s="126">
        <v>46078</v>
      </c>
      <c r="D422" s="6">
        <v>2</v>
      </c>
      <c r="E422" s="126">
        <v>46076</v>
      </c>
      <c r="F422" s="6">
        <v>2</v>
      </c>
      <c r="G422" t="s">
        <v>112</v>
      </c>
      <c r="H422" t="s">
        <v>34</v>
      </c>
      <c r="I422" t="s">
        <v>32</v>
      </c>
      <c r="J422" t="s">
        <v>113</v>
      </c>
      <c r="K422">
        <v>1</v>
      </c>
      <c r="L422" s="7">
        <v>2161.5</v>
      </c>
      <c r="M422" s="7">
        <v>2161.5</v>
      </c>
      <c r="N422">
        <v>0</v>
      </c>
      <c r="O422" t="s">
        <v>29</v>
      </c>
      <c r="P422">
        <v>0</v>
      </c>
      <c r="Q422" s="7">
        <v>2075</v>
      </c>
      <c r="R422" s="7">
        <v>0</v>
      </c>
      <c r="S422" s="7">
        <v>0</v>
      </c>
      <c r="T422" s="7">
        <v>0</v>
      </c>
      <c r="U422" s="7">
        <v>0</v>
      </c>
      <c r="V422" t="s">
        <v>66</v>
      </c>
      <c r="W422" s="7">
        <v>-2161.5</v>
      </c>
      <c r="X422" s="2" t="s">
        <v>31</v>
      </c>
      <c r="Y422" s="200"/>
      <c r="Z422" s="201" t="str">
        <f>IF(Y422&lt;&gt;"",Y422,IF(Table1[[#This Row],[Befolyt]]="i",1,""))</f>
        <v/>
      </c>
      <c r="AA422" s="98">
        <f>Table1[[#This Row],[KülföldiÁr]]*Table1[[#This Row],[Darab]]</f>
        <v>0</v>
      </c>
    </row>
    <row r="423" spans="1:27" x14ac:dyDescent="0.3">
      <c r="A423" t="s">
        <v>2290</v>
      </c>
      <c r="B423" t="s">
        <v>1296</v>
      </c>
      <c r="C423" s="126">
        <v>46078</v>
      </c>
      <c r="D423" s="6">
        <v>2</v>
      </c>
      <c r="E423" s="126">
        <v>46077</v>
      </c>
      <c r="F423" s="6">
        <v>2</v>
      </c>
      <c r="G423" t="s">
        <v>463</v>
      </c>
      <c r="H423" t="s">
        <v>63</v>
      </c>
      <c r="I423" t="s">
        <v>28</v>
      </c>
      <c r="J423" t="s">
        <v>464</v>
      </c>
      <c r="K423">
        <v>3</v>
      </c>
      <c r="L423" s="7">
        <v>11528.34</v>
      </c>
      <c r="M423" s="7">
        <v>34585.020000000004</v>
      </c>
      <c r="N423">
        <v>0</v>
      </c>
      <c r="O423" t="s">
        <v>29</v>
      </c>
      <c r="P423">
        <v>0</v>
      </c>
      <c r="Q423" s="7">
        <v>29480</v>
      </c>
      <c r="R423" s="7">
        <v>29480</v>
      </c>
      <c r="S423" s="7">
        <v>88440</v>
      </c>
      <c r="T423" s="7">
        <v>7</v>
      </c>
      <c r="U423" s="7">
        <v>6190.8</v>
      </c>
      <c r="V423" t="s">
        <v>77</v>
      </c>
      <c r="W423" s="7">
        <v>53854.979999999996</v>
      </c>
      <c r="X423" s="2" t="s">
        <v>31</v>
      </c>
      <c r="Y423" s="200"/>
      <c r="Z423" s="201" t="str">
        <f>IF(Y423&lt;&gt;"",Y423,IF(Table1[[#This Row],[Befolyt]]="i",1,""))</f>
        <v/>
      </c>
      <c r="AA423" s="98">
        <f>Table1[[#This Row],[KülföldiÁr]]*Table1[[#This Row],[Darab]]</f>
        <v>0</v>
      </c>
    </row>
    <row r="424" spans="1:27" x14ac:dyDescent="0.3">
      <c r="A424" t="s">
        <v>2290</v>
      </c>
      <c r="B424" t="s">
        <v>1296</v>
      </c>
      <c r="C424" s="126">
        <v>46078</v>
      </c>
      <c r="D424" s="6">
        <v>2</v>
      </c>
      <c r="E424" s="126">
        <v>46077</v>
      </c>
      <c r="F424" s="6">
        <v>2</v>
      </c>
      <c r="G424" t="s">
        <v>348</v>
      </c>
      <c r="H424" t="s">
        <v>34</v>
      </c>
      <c r="I424" t="s">
        <v>32</v>
      </c>
      <c r="J424" t="s">
        <v>349</v>
      </c>
      <c r="K424">
        <v>1</v>
      </c>
      <c r="L424" s="7">
        <v>2932</v>
      </c>
      <c r="M424" s="7">
        <v>2932</v>
      </c>
      <c r="N424">
        <v>0</v>
      </c>
      <c r="O424" t="s">
        <v>29</v>
      </c>
      <c r="P424">
        <v>0</v>
      </c>
      <c r="Q424" s="7">
        <v>2932</v>
      </c>
      <c r="R424" s="7">
        <v>3000</v>
      </c>
      <c r="S424" s="7">
        <v>3000</v>
      </c>
      <c r="T424" s="7">
        <v>0</v>
      </c>
      <c r="U424" s="7">
        <v>0</v>
      </c>
      <c r="V424" t="s">
        <v>77</v>
      </c>
      <c r="W424" s="7">
        <v>68</v>
      </c>
      <c r="X424" s="2" t="s">
        <v>31</v>
      </c>
      <c r="Y424" s="200"/>
      <c r="Z424" s="201" t="str">
        <f>IF(Y424&lt;&gt;"",Y424,IF(Table1[[#This Row],[Befolyt]]="i",1,""))</f>
        <v/>
      </c>
      <c r="AA424" s="98">
        <f>Table1[[#This Row],[KülföldiÁr]]*Table1[[#This Row],[Darab]]</f>
        <v>0</v>
      </c>
    </row>
    <row r="425" spans="1:27" x14ac:dyDescent="0.3">
      <c r="A425" t="s">
        <v>2291</v>
      </c>
      <c r="B425" t="s">
        <v>2292</v>
      </c>
      <c r="C425" s="126">
        <v>46078</v>
      </c>
      <c r="D425" s="6">
        <v>2</v>
      </c>
      <c r="E425" s="126">
        <v>46076</v>
      </c>
      <c r="F425" s="6">
        <v>2</v>
      </c>
      <c r="G425" t="s">
        <v>414</v>
      </c>
      <c r="H425" t="s">
        <v>33</v>
      </c>
      <c r="I425" t="s">
        <v>28</v>
      </c>
      <c r="J425" t="s">
        <v>415</v>
      </c>
      <c r="K425">
        <v>4</v>
      </c>
      <c r="L425" s="7">
        <v>1079.97</v>
      </c>
      <c r="M425" s="7">
        <v>4319.88</v>
      </c>
      <c r="N425">
        <v>0</v>
      </c>
      <c r="O425" t="s">
        <v>29</v>
      </c>
      <c r="P425">
        <v>0</v>
      </c>
      <c r="Q425" s="7">
        <v>5500</v>
      </c>
      <c r="R425" s="7">
        <v>5500</v>
      </c>
      <c r="S425" s="7">
        <v>22000</v>
      </c>
      <c r="T425" s="7">
        <v>10</v>
      </c>
      <c r="U425" s="7">
        <v>2200</v>
      </c>
      <c r="V425" t="s">
        <v>85</v>
      </c>
      <c r="W425" s="7">
        <v>17680.12</v>
      </c>
      <c r="X425" s="2" t="s">
        <v>31</v>
      </c>
      <c r="Y425" s="200"/>
      <c r="Z425" s="201" t="str">
        <f>IF(Y425&lt;&gt;"",Y425,IF(Table1[[#This Row],[Befolyt]]="i",1,""))</f>
        <v/>
      </c>
      <c r="AA425" s="98">
        <f>Table1[[#This Row],[KülföldiÁr]]*Table1[[#This Row],[Darab]]</f>
        <v>0</v>
      </c>
    </row>
    <row r="426" spans="1:27" x14ac:dyDescent="0.3">
      <c r="A426" t="s">
        <v>2291</v>
      </c>
      <c r="B426" t="s">
        <v>2292</v>
      </c>
      <c r="C426" s="126">
        <v>46078</v>
      </c>
      <c r="D426" s="6">
        <v>2</v>
      </c>
      <c r="E426" s="126">
        <v>46076</v>
      </c>
      <c r="F426" s="6">
        <v>2</v>
      </c>
      <c r="G426" t="s">
        <v>429</v>
      </c>
      <c r="H426" t="s">
        <v>33</v>
      </c>
      <c r="I426" t="s">
        <v>28</v>
      </c>
      <c r="J426" t="s">
        <v>430</v>
      </c>
      <c r="K426">
        <v>2</v>
      </c>
      <c r="L426" s="7">
        <v>605.70000000000005</v>
      </c>
      <c r="M426" s="7">
        <v>1211.4000000000001</v>
      </c>
      <c r="N426">
        <v>0</v>
      </c>
      <c r="O426" t="s">
        <v>29</v>
      </c>
      <c r="P426">
        <v>0</v>
      </c>
      <c r="Q426" s="7">
        <v>3400</v>
      </c>
      <c r="R426" s="7">
        <v>3400</v>
      </c>
      <c r="S426" s="7">
        <v>6800</v>
      </c>
      <c r="T426" s="7">
        <v>10</v>
      </c>
      <c r="U426" s="7">
        <v>680</v>
      </c>
      <c r="V426" t="s">
        <v>85</v>
      </c>
      <c r="W426" s="7">
        <v>5588.6</v>
      </c>
      <c r="X426" s="2" t="s">
        <v>31</v>
      </c>
      <c r="Y426" s="200"/>
      <c r="Z426" s="201" t="str">
        <f>IF(Y426&lt;&gt;"",Y426,IF(Table1[[#This Row],[Befolyt]]="i",1,""))</f>
        <v/>
      </c>
      <c r="AA426" s="98">
        <f>Table1[[#This Row],[KülföldiÁr]]*Table1[[#This Row],[Darab]]</f>
        <v>0</v>
      </c>
    </row>
    <row r="427" spans="1:27" x14ac:dyDescent="0.3">
      <c r="A427" t="s">
        <v>2291</v>
      </c>
      <c r="B427" t="s">
        <v>2292</v>
      </c>
      <c r="C427" s="126">
        <v>46078</v>
      </c>
      <c r="D427" s="6">
        <v>2</v>
      </c>
      <c r="E427" s="126">
        <v>46076</v>
      </c>
      <c r="F427" s="6">
        <v>2</v>
      </c>
      <c r="G427" t="s">
        <v>2293</v>
      </c>
      <c r="H427" t="s">
        <v>34</v>
      </c>
      <c r="I427" t="s">
        <v>32</v>
      </c>
      <c r="J427" t="s">
        <v>2294</v>
      </c>
      <c r="K427">
        <v>1</v>
      </c>
      <c r="L427" s="7">
        <v>2359</v>
      </c>
      <c r="M427" s="7">
        <v>2359</v>
      </c>
      <c r="N427">
        <v>0</v>
      </c>
      <c r="O427" t="s">
        <v>29</v>
      </c>
      <c r="P427">
        <v>0</v>
      </c>
      <c r="Q427" s="7">
        <v>2359</v>
      </c>
      <c r="R427" s="7">
        <v>2400</v>
      </c>
      <c r="S427" s="7">
        <v>2400</v>
      </c>
      <c r="T427" s="7">
        <v>0</v>
      </c>
      <c r="U427" s="7">
        <v>0</v>
      </c>
      <c r="V427" t="s">
        <v>85</v>
      </c>
      <c r="W427" s="7">
        <v>41</v>
      </c>
      <c r="X427" s="2" t="s">
        <v>31</v>
      </c>
      <c r="Y427" s="200"/>
      <c r="Z427" s="201" t="str">
        <f>IF(Y427&lt;&gt;"",Y427,IF(Table1[[#This Row],[Befolyt]]="i",1,""))</f>
        <v/>
      </c>
      <c r="AA427" s="98">
        <f>Table1[[#This Row],[KülföldiÁr]]*Table1[[#This Row],[Darab]]</f>
        <v>0</v>
      </c>
    </row>
    <row r="428" spans="1:27" x14ac:dyDescent="0.3">
      <c r="A428" t="s">
        <v>2295</v>
      </c>
      <c r="B428" t="s">
        <v>2296</v>
      </c>
      <c r="C428" s="126">
        <v>46078</v>
      </c>
      <c r="D428" s="6">
        <v>2</v>
      </c>
      <c r="E428" s="126">
        <v>46077</v>
      </c>
      <c r="F428" s="6">
        <v>2</v>
      </c>
      <c r="G428" t="s">
        <v>2297</v>
      </c>
      <c r="H428" t="s">
        <v>93</v>
      </c>
      <c r="I428" t="s">
        <v>28</v>
      </c>
      <c r="J428" t="s">
        <v>2298</v>
      </c>
      <c r="K428">
        <v>1</v>
      </c>
      <c r="L428" s="7">
        <v>46440</v>
      </c>
      <c r="M428" s="7">
        <v>46440</v>
      </c>
      <c r="N428">
        <v>0</v>
      </c>
      <c r="O428" t="s">
        <v>29</v>
      </c>
      <c r="P428">
        <v>0</v>
      </c>
      <c r="Q428" s="7">
        <v>84440</v>
      </c>
      <c r="R428" s="7">
        <v>66300</v>
      </c>
      <c r="S428" s="7">
        <v>66300</v>
      </c>
      <c r="T428" s="7">
        <v>0</v>
      </c>
      <c r="U428" s="7">
        <v>0</v>
      </c>
      <c r="V428" t="s">
        <v>66</v>
      </c>
      <c r="W428" s="7">
        <v>19860</v>
      </c>
      <c r="X428" s="2" t="s">
        <v>31</v>
      </c>
      <c r="Y428" s="200"/>
      <c r="Z428" s="201" t="str">
        <f>IF(Y428&lt;&gt;"",Y428,IF(Table1[[#This Row],[Befolyt]]="i",1,""))</f>
        <v/>
      </c>
      <c r="AA428" s="98">
        <f>Table1[[#This Row],[KülföldiÁr]]*Table1[[#This Row],[Darab]]</f>
        <v>0</v>
      </c>
    </row>
    <row r="429" spans="1:27" x14ac:dyDescent="0.3">
      <c r="A429" t="s">
        <v>2295</v>
      </c>
      <c r="B429" t="s">
        <v>2296</v>
      </c>
      <c r="C429" s="126">
        <v>46078</v>
      </c>
      <c r="D429" s="6">
        <v>2</v>
      </c>
      <c r="E429" s="126">
        <v>46077</v>
      </c>
      <c r="F429" s="6">
        <v>2</v>
      </c>
      <c r="G429" t="s">
        <v>1601</v>
      </c>
      <c r="H429" t="s">
        <v>34</v>
      </c>
      <c r="I429" t="s">
        <v>32</v>
      </c>
      <c r="J429" t="s">
        <v>1602</v>
      </c>
      <c r="K429">
        <v>1</v>
      </c>
      <c r="L429" s="7">
        <v>2767</v>
      </c>
      <c r="M429" s="7">
        <v>2767</v>
      </c>
      <c r="N429">
        <v>0</v>
      </c>
      <c r="O429" t="s">
        <v>29</v>
      </c>
      <c r="P429">
        <v>0</v>
      </c>
      <c r="Q429" s="7">
        <v>2767</v>
      </c>
      <c r="R429" s="7">
        <v>0</v>
      </c>
      <c r="S429" s="7">
        <v>0</v>
      </c>
      <c r="T429" s="7">
        <v>0</v>
      </c>
      <c r="U429" s="7">
        <v>0</v>
      </c>
      <c r="V429" t="s">
        <v>66</v>
      </c>
      <c r="W429" s="7">
        <v>-2767</v>
      </c>
      <c r="X429" s="2" t="s">
        <v>31</v>
      </c>
      <c r="Y429" s="200"/>
      <c r="Z429" s="201" t="str">
        <f>IF(Y429&lt;&gt;"",Y429,IF(Table1[[#This Row],[Befolyt]]="i",1,""))</f>
        <v/>
      </c>
      <c r="AA429" s="98">
        <f>Table1[[#This Row],[KülföldiÁr]]*Table1[[#This Row],[Darab]]</f>
        <v>0</v>
      </c>
    </row>
    <row r="430" spans="1:27" x14ac:dyDescent="0.3">
      <c r="A430" t="s">
        <v>2299</v>
      </c>
      <c r="B430" t="s">
        <v>338</v>
      </c>
      <c r="C430" s="126">
        <v>46077</v>
      </c>
      <c r="D430" s="6">
        <v>2</v>
      </c>
      <c r="E430" s="126">
        <v>46072</v>
      </c>
      <c r="F430" s="6">
        <v>2</v>
      </c>
      <c r="G430" t="s">
        <v>2030</v>
      </c>
      <c r="H430" t="s">
        <v>33</v>
      </c>
      <c r="I430" t="s">
        <v>28</v>
      </c>
      <c r="J430" t="s">
        <v>2300</v>
      </c>
      <c r="K430">
        <v>8</v>
      </c>
      <c r="L430" s="7">
        <v>2100.73</v>
      </c>
      <c r="M430" s="7">
        <v>16805.84</v>
      </c>
      <c r="N430">
        <v>0</v>
      </c>
      <c r="O430" t="s">
        <v>29</v>
      </c>
      <c r="P430">
        <v>0</v>
      </c>
      <c r="Q430" s="7">
        <v>8800</v>
      </c>
      <c r="R430" s="7">
        <v>8800</v>
      </c>
      <c r="S430" s="7">
        <v>70400</v>
      </c>
      <c r="T430" s="7">
        <v>10</v>
      </c>
      <c r="U430" s="7">
        <v>7040</v>
      </c>
      <c r="V430" t="s">
        <v>83</v>
      </c>
      <c r="W430" s="7">
        <v>53594.16</v>
      </c>
      <c r="X430" s="2" t="s">
        <v>31</v>
      </c>
      <c r="Y430" s="200"/>
      <c r="Z430" s="201" t="str">
        <f>IF(Y430&lt;&gt;"",Y430,IF(Table1[[#This Row],[Befolyt]]="i",1,""))</f>
        <v/>
      </c>
      <c r="AA430" s="98">
        <f>Table1[[#This Row],[KülföldiÁr]]*Table1[[#This Row],[Darab]]</f>
        <v>0</v>
      </c>
    </row>
    <row r="431" spans="1:27" x14ac:dyDescent="0.3">
      <c r="A431" t="s">
        <v>2301</v>
      </c>
      <c r="B431" t="s">
        <v>2302</v>
      </c>
      <c r="C431" s="126">
        <v>46077</v>
      </c>
      <c r="D431" s="6">
        <v>2</v>
      </c>
      <c r="E431" s="126">
        <v>46077</v>
      </c>
      <c r="F431" s="6">
        <v>2</v>
      </c>
      <c r="G431" t="s">
        <v>2303</v>
      </c>
      <c r="H431" t="s">
        <v>51</v>
      </c>
      <c r="I431" t="s">
        <v>28</v>
      </c>
      <c r="J431" t="s">
        <v>2304</v>
      </c>
      <c r="K431">
        <v>4</v>
      </c>
      <c r="L431" s="7">
        <v>2197.5</v>
      </c>
      <c r="M431" s="7">
        <v>8790</v>
      </c>
      <c r="N431">
        <v>0</v>
      </c>
      <c r="O431" t="s">
        <v>29</v>
      </c>
      <c r="P431">
        <v>0</v>
      </c>
      <c r="Q431" s="7">
        <v>5520</v>
      </c>
      <c r="R431" s="7">
        <v>4692</v>
      </c>
      <c r="S431" s="7">
        <v>18768</v>
      </c>
      <c r="T431" s="7">
        <v>5.71</v>
      </c>
      <c r="U431" s="7">
        <v>1071.6528000000001</v>
      </c>
      <c r="V431" t="s">
        <v>30</v>
      </c>
      <c r="W431" s="7">
        <v>9978</v>
      </c>
      <c r="X431" s="2" t="s">
        <v>31</v>
      </c>
      <c r="Y431" s="200"/>
      <c r="Z431" s="201" t="str">
        <f>IF(Y431&lt;&gt;"",Y431,IF(Table1[[#This Row],[Befolyt]]="i",1,""))</f>
        <v/>
      </c>
      <c r="AA431" s="98">
        <f>Table1[[#This Row],[KülföldiÁr]]*Table1[[#This Row],[Darab]]</f>
        <v>0</v>
      </c>
    </row>
    <row r="432" spans="1:27" x14ac:dyDescent="0.3">
      <c r="A432" t="s">
        <v>2305</v>
      </c>
      <c r="B432" t="s">
        <v>2306</v>
      </c>
      <c r="C432" s="126">
        <v>46077</v>
      </c>
      <c r="D432" s="6">
        <v>2</v>
      </c>
      <c r="E432" s="126">
        <v>46077</v>
      </c>
      <c r="F432" s="6">
        <v>2</v>
      </c>
      <c r="G432" t="s">
        <v>127</v>
      </c>
      <c r="H432" t="s">
        <v>32</v>
      </c>
      <c r="I432" t="s">
        <v>32</v>
      </c>
      <c r="J432" t="s">
        <v>128</v>
      </c>
      <c r="K432">
        <v>1</v>
      </c>
      <c r="L432" s="7">
        <v>15799.06</v>
      </c>
      <c r="M432" s="7">
        <v>15799.06</v>
      </c>
      <c r="N432">
        <v>0</v>
      </c>
      <c r="O432" t="s">
        <v>29</v>
      </c>
      <c r="P432">
        <v>0</v>
      </c>
      <c r="Q432" s="7">
        <v>26000</v>
      </c>
      <c r="R432" s="7">
        <v>26000</v>
      </c>
      <c r="S432" s="7">
        <v>26000</v>
      </c>
      <c r="T432" s="7">
        <v>0</v>
      </c>
      <c r="U432" s="7">
        <v>0</v>
      </c>
      <c r="V432" t="s">
        <v>30</v>
      </c>
      <c r="W432" s="7">
        <v>10200.94</v>
      </c>
      <c r="X432" s="2" t="s">
        <v>31</v>
      </c>
      <c r="Y432" s="200"/>
      <c r="Z432" s="201" t="str">
        <f>IF(Y432&lt;&gt;"",Y432,IF(Table1[[#This Row],[Befolyt]]="i",1,""))</f>
        <v/>
      </c>
      <c r="AA432" s="98">
        <f>Table1[[#This Row],[KülföldiÁr]]*Table1[[#This Row],[Darab]]</f>
        <v>0</v>
      </c>
    </row>
    <row r="433" spans="1:27" x14ac:dyDescent="0.3">
      <c r="A433" t="s">
        <v>2305</v>
      </c>
      <c r="B433" t="s">
        <v>2306</v>
      </c>
      <c r="C433" s="126">
        <v>46077</v>
      </c>
      <c r="D433" s="6">
        <v>2</v>
      </c>
      <c r="E433" s="126">
        <v>46077</v>
      </c>
      <c r="F433" s="6">
        <v>2</v>
      </c>
      <c r="G433" t="s">
        <v>2307</v>
      </c>
      <c r="H433" t="s">
        <v>60</v>
      </c>
      <c r="I433" t="s">
        <v>28</v>
      </c>
      <c r="J433" t="s">
        <v>2308</v>
      </c>
      <c r="K433">
        <v>108</v>
      </c>
      <c r="L433" s="7">
        <v>853.18</v>
      </c>
      <c r="M433" s="7">
        <v>92143.439999999988</v>
      </c>
      <c r="N433">
        <v>0</v>
      </c>
      <c r="O433" t="s">
        <v>29</v>
      </c>
      <c r="P433">
        <v>0</v>
      </c>
      <c r="Q433" s="7">
        <v>1530</v>
      </c>
      <c r="R433" s="7">
        <v>1630</v>
      </c>
      <c r="S433" s="7">
        <v>176040</v>
      </c>
      <c r="T433" s="7">
        <v>7.15</v>
      </c>
      <c r="U433" s="7">
        <v>12586.86</v>
      </c>
      <c r="V433" t="s">
        <v>30</v>
      </c>
      <c r="W433" s="7">
        <v>83896.560000000012</v>
      </c>
      <c r="X433" s="2" t="s">
        <v>31</v>
      </c>
      <c r="Y433" s="200"/>
      <c r="Z433" s="201" t="str">
        <f>IF(Y433&lt;&gt;"",Y433,IF(Table1[[#This Row],[Befolyt]]="i",1,""))</f>
        <v/>
      </c>
      <c r="AA433" s="98">
        <f>Table1[[#This Row],[KülföldiÁr]]*Table1[[#This Row],[Darab]]</f>
        <v>0</v>
      </c>
    </row>
    <row r="434" spans="1:27" x14ac:dyDescent="0.3">
      <c r="A434" t="s">
        <v>2309</v>
      </c>
      <c r="B434" t="s">
        <v>2310</v>
      </c>
      <c r="C434" s="126">
        <v>46077</v>
      </c>
      <c r="D434" s="6">
        <v>2</v>
      </c>
      <c r="E434" s="126">
        <v>46077</v>
      </c>
      <c r="F434" s="6">
        <v>2</v>
      </c>
      <c r="G434" t="s">
        <v>2311</v>
      </c>
      <c r="H434" t="s">
        <v>41</v>
      </c>
      <c r="I434" t="s">
        <v>28</v>
      </c>
      <c r="J434" t="s">
        <v>2312</v>
      </c>
      <c r="K434">
        <v>2</v>
      </c>
      <c r="L434" s="7">
        <v>1080</v>
      </c>
      <c r="M434" s="7">
        <v>2160</v>
      </c>
      <c r="N434">
        <v>0</v>
      </c>
      <c r="O434" t="s">
        <v>29</v>
      </c>
      <c r="P434">
        <v>0</v>
      </c>
      <c r="Q434" s="7">
        <v>1970</v>
      </c>
      <c r="R434" s="7">
        <v>1970</v>
      </c>
      <c r="S434" s="7">
        <v>3940</v>
      </c>
      <c r="T434" s="7">
        <v>5</v>
      </c>
      <c r="U434" s="7">
        <v>197</v>
      </c>
      <c r="V434" t="s">
        <v>30</v>
      </c>
      <c r="W434" s="7">
        <v>1780</v>
      </c>
      <c r="X434" s="2" t="s">
        <v>31</v>
      </c>
      <c r="Y434" s="200"/>
      <c r="Z434" s="201" t="str">
        <f>IF(Y434&lt;&gt;"",Y434,IF(Table1[[#This Row],[Befolyt]]="i",1,""))</f>
        <v/>
      </c>
      <c r="AA434" s="98">
        <f>Table1[[#This Row],[KülföldiÁr]]*Table1[[#This Row],[Darab]]</f>
        <v>0</v>
      </c>
    </row>
    <row r="435" spans="1:27" x14ac:dyDescent="0.3">
      <c r="A435" t="s">
        <v>2309</v>
      </c>
      <c r="B435" t="s">
        <v>2310</v>
      </c>
      <c r="C435" s="126">
        <v>46077</v>
      </c>
      <c r="D435" s="6">
        <v>2</v>
      </c>
      <c r="E435" s="126">
        <v>46077</v>
      </c>
      <c r="F435" s="6">
        <v>2</v>
      </c>
      <c r="G435" t="s">
        <v>365</v>
      </c>
      <c r="H435" t="s">
        <v>63</v>
      </c>
      <c r="I435" t="s">
        <v>28</v>
      </c>
      <c r="J435" t="s">
        <v>387</v>
      </c>
      <c r="K435">
        <v>2</v>
      </c>
      <c r="L435" s="7">
        <v>240.96</v>
      </c>
      <c r="M435" s="7">
        <v>481.92</v>
      </c>
      <c r="N435">
        <v>0</v>
      </c>
      <c r="O435" t="s">
        <v>29</v>
      </c>
      <c r="P435">
        <v>0</v>
      </c>
      <c r="Q435" s="7">
        <v>670</v>
      </c>
      <c r="R435" s="7">
        <v>670</v>
      </c>
      <c r="S435" s="7">
        <v>1340</v>
      </c>
      <c r="T435" s="7">
        <v>7</v>
      </c>
      <c r="U435" s="7">
        <v>93.8</v>
      </c>
      <c r="V435" t="s">
        <v>30</v>
      </c>
      <c r="W435" s="7">
        <v>858.07999999999993</v>
      </c>
      <c r="X435" s="2" t="s">
        <v>31</v>
      </c>
      <c r="Y435" s="200"/>
      <c r="Z435" s="201" t="str">
        <f>IF(Y435&lt;&gt;"",Y435,IF(Table1[[#This Row],[Befolyt]]="i",1,""))</f>
        <v/>
      </c>
      <c r="AA435" s="98">
        <f>Table1[[#This Row],[KülföldiÁr]]*Table1[[#This Row],[Darab]]</f>
        <v>0</v>
      </c>
    </row>
    <row r="436" spans="1:27" x14ac:dyDescent="0.3">
      <c r="A436" t="s">
        <v>2313</v>
      </c>
      <c r="B436" t="s">
        <v>1267</v>
      </c>
      <c r="C436" s="126">
        <v>46077</v>
      </c>
      <c r="D436" s="6">
        <v>2</v>
      </c>
      <c r="E436" s="126">
        <v>46077</v>
      </c>
      <c r="F436" s="6">
        <v>2</v>
      </c>
      <c r="G436" t="s">
        <v>114</v>
      </c>
      <c r="H436" t="s">
        <v>33</v>
      </c>
      <c r="I436" t="s">
        <v>28</v>
      </c>
      <c r="J436" t="s">
        <v>2314</v>
      </c>
      <c r="K436">
        <v>2</v>
      </c>
      <c r="L436" s="7">
        <v>847.79</v>
      </c>
      <c r="M436" s="7">
        <v>1695.58</v>
      </c>
      <c r="N436">
        <v>0</v>
      </c>
      <c r="O436" t="s">
        <v>29</v>
      </c>
      <c r="P436">
        <v>0</v>
      </c>
      <c r="Q436" s="7">
        <v>4200</v>
      </c>
      <c r="R436" s="7">
        <v>4675</v>
      </c>
      <c r="S436" s="7">
        <v>9350</v>
      </c>
      <c r="T436" s="7">
        <v>13.05</v>
      </c>
      <c r="U436" s="7">
        <v>1220.175</v>
      </c>
      <c r="V436" t="s">
        <v>30</v>
      </c>
      <c r="W436" s="7">
        <v>7654.42</v>
      </c>
      <c r="X436" s="2" t="s">
        <v>31</v>
      </c>
      <c r="Y436" s="200"/>
      <c r="Z436" s="201" t="str">
        <f>IF(Y436&lt;&gt;"",Y436,IF(Table1[[#This Row],[Befolyt]]="i",1,""))</f>
        <v/>
      </c>
      <c r="AA436" s="98">
        <f>Table1[[#This Row],[KülföldiÁr]]*Table1[[#This Row],[Darab]]</f>
        <v>0</v>
      </c>
    </row>
    <row r="437" spans="1:27" x14ac:dyDescent="0.3">
      <c r="A437" t="s">
        <v>2313</v>
      </c>
      <c r="B437" t="s">
        <v>1267</v>
      </c>
      <c r="C437" s="126">
        <v>46077</v>
      </c>
      <c r="D437" s="6">
        <v>2</v>
      </c>
      <c r="E437" s="126">
        <v>46077</v>
      </c>
      <c r="F437" s="6">
        <v>2</v>
      </c>
      <c r="G437" t="s">
        <v>1293</v>
      </c>
      <c r="H437" t="s">
        <v>33</v>
      </c>
      <c r="I437" t="s">
        <v>28</v>
      </c>
      <c r="J437" t="s">
        <v>2315</v>
      </c>
      <c r="K437">
        <v>1</v>
      </c>
      <c r="L437" s="7">
        <v>290.14999999999998</v>
      </c>
      <c r="M437" s="7">
        <v>290.14999999999998</v>
      </c>
      <c r="N437">
        <v>0</v>
      </c>
      <c r="O437" t="s">
        <v>29</v>
      </c>
      <c r="P437">
        <v>0</v>
      </c>
      <c r="Q437" s="7">
        <v>1700</v>
      </c>
      <c r="R437" s="7">
        <v>1890</v>
      </c>
      <c r="S437" s="7">
        <v>1890</v>
      </c>
      <c r="T437" s="7">
        <v>13.02</v>
      </c>
      <c r="U437" s="7">
        <v>246.078</v>
      </c>
      <c r="V437" t="s">
        <v>30</v>
      </c>
      <c r="W437" s="7">
        <v>1599.85</v>
      </c>
      <c r="X437" s="2" t="s">
        <v>31</v>
      </c>
      <c r="Y437" s="200"/>
      <c r="Z437" s="201" t="str">
        <f>IF(Y437&lt;&gt;"",Y437,IF(Table1[[#This Row],[Befolyt]]="i",1,""))</f>
        <v/>
      </c>
      <c r="AA437" s="98">
        <f>Table1[[#This Row],[KülföldiÁr]]*Table1[[#This Row],[Darab]]</f>
        <v>0</v>
      </c>
    </row>
    <row r="438" spans="1:27" x14ac:dyDescent="0.3">
      <c r="A438" t="s">
        <v>2313</v>
      </c>
      <c r="B438" t="s">
        <v>1267</v>
      </c>
      <c r="C438" s="126">
        <v>46077</v>
      </c>
      <c r="D438" s="6">
        <v>2</v>
      </c>
      <c r="E438" s="126">
        <v>46077</v>
      </c>
      <c r="F438" s="6">
        <v>2</v>
      </c>
      <c r="G438" t="s">
        <v>2316</v>
      </c>
      <c r="H438" t="s">
        <v>33</v>
      </c>
      <c r="I438" t="s">
        <v>28</v>
      </c>
      <c r="J438" t="s">
        <v>2317</v>
      </c>
      <c r="K438">
        <v>3</v>
      </c>
      <c r="L438" s="7">
        <v>7016.98</v>
      </c>
      <c r="M438" s="7">
        <v>21050.94</v>
      </c>
      <c r="N438">
        <v>0</v>
      </c>
      <c r="O438" t="s">
        <v>29</v>
      </c>
      <c r="P438">
        <v>0</v>
      </c>
      <c r="Q438" s="7">
        <v>29500</v>
      </c>
      <c r="R438" s="7">
        <v>36500</v>
      </c>
      <c r="S438" s="7">
        <v>109500</v>
      </c>
      <c r="T438" s="7">
        <v>15.75</v>
      </c>
      <c r="U438" s="7">
        <v>17246.25</v>
      </c>
      <c r="V438" t="s">
        <v>30</v>
      </c>
      <c r="W438" s="7">
        <v>88449.06</v>
      </c>
      <c r="X438" s="2" t="s">
        <v>31</v>
      </c>
      <c r="Y438" s="200"/>
      <c r="Z438" s="201" t="str">
        <f>IF(Y438&lt;&gt;"",Y438,IF(Table1[[#This Row],[Befolyt]]="i",1,""))</f>
        <v/>
      </c>
      <c r="AA438" s="98">
        <f>Table1[[#This Row],[KülföldiÁr]]*Table1[[#This Row],[Darab]]</f>
        <v>0</v>
      </c>
    </row>
    <row r="439" spans="1:27" x14ac:dyDescent="0.3">
      <c r="A439" t="s">
        <v>2313</v>
      </c>
      <c r="B439" t="s">
        <v>1267</v>
      </c>
      <c r="C439" s="126">
        <v>46077</v>
      </c>
      <c r="D439" s="6">
        <v>2</v>
      </c>
      <c r="E439" s="126">
        <v>46077</v>
      </c>
      <c r="F439" s="6">
        <v>2</v>
      </c>
      <c r="G439" t="s">
        <v>2318</v>
      </c>
      <c r="H439" t="s">
        <v>33</v>
      </c>
      <c r="I439" t="s">
        <v>28</v>
      </c>
      <c r="J439" t="s">
        <v>2319</v>
      </c>
      <c r="K439">
        <v>4</v>
      </c>
      <c r="L439" s="7">
        <v>93.87</v>
      </c>
      <c r="M439" s="7">
        <v>375.48</v>
      </c>
      <c r="N439">
        <v>0</v>
      </c>
      <c r="O439" t="s">
        <v>29</v>
      </c>
      <c r="P439">
        <v>0</v>
      </c>
      <c r="Q439" s="7">
        <v>1370</v>
      </c>
      <c r="R439" s="7">
        <v>1525</v>
      </c>
      <c r="S439" s="7">
        <v>6100</v>
      </c>
      <c r="T439" s="7">
        <v>13.05</v>
      </c>
      <c r="U439" s="7">
        <v>796.05</v>
      </c>
      <c r="V439" t="s">
        <v>30</v>
      </c>
      <c r="W439" s="7">
        <v>5724.52</v>
      </c>
      <c r="X439" s="2" t="s">
        <v>31</v>
      </c>
      <c r="Y439" s="200"/>
      <c r="Z439" s="201" t="str">
        <f>IF(Y439&lt;&gt;"",Y439,IF(Table1[[#This Row],[Befolyt]]="i",1,""))</f>
        <v/>
      </c>
      <c r="AA439" s="98">
        <f>Table1[[#This Row],[KülföldiÁr]]*Table1[[#This Row],[Darab]]</f>
        <v>0</v>
      </c>
    </row>
    <row r="440" spans="1:27" x14ac:dyDescent="0.3">
      <c r="A440" t="s">
        <v>2313</v>
      </c>
      <c r="B440" t="s">
        <v>1267</v>
      </c>
      <c r="C440" s="126">
        <v>46077</v>
      </c>
      <c r="D440" s="6">
        <v>2</v>
      </c>
      <c r="E440" s="126">
        <v>46077</v>
      </c>
      <c r="F440" s="6">
        <v>2</v>
      </c>
      <c r="G440" t="s">
        <v>2320</v>
      </c>
      <c r="H440" t="s">
        <v>33</v>
      </c>
      <c r="I440" t="s">
        <v>28</v>
      </c>
      <c r="J440" t="s">
        <v>2321</v>
      </c>
      <c r="K440">
        <v>4</v>
      </c>
      <c r="L440" s="7">
        <v>889.47</v>
      </c>
      <c r="M440" s="7">
        <v>3557.88</v>
      </c>
      <c r="N440">
        <v>0</v>
      </c>
      <c r="O440" t="s">
        <v>29</v>
      </c>
      <c r="P440">
        <v>0</v>
      </c>
      <c r="Q440" s="7">
        <v>4000</v>
      </c>
      <c r="R440" s="7">
        <v>4500</v>
      </c>
      <c r="S440" s="7">
        <v>18000</v>
      </c>
      <c r="T440" s="7">
        <v>13.33</v>
      </c>
      <c r="U440" s="7">
        <v>2399.4</v>
      </c>
      <c r="V440" t="s">
        <v>30</v>
      </c>
      <c r="W440" s="7">
        <v>14442.119999999999</v>
      </c>
      <c r="X440" s="2" t="s">
        <v>31</v>
      </c>
      <c r="Y440" s="200"/>
      <c r="Z440" s="201" t="str">
        <f>IF(Y440&lt;&gt;"",Y440,IF(Table1[[#This Row],[Befolyt]]="i",1,""))</f>
        <v/>
      </c>
      <c r="AA440" s="98">
        <f>Table1[[#This Row],[KülföldiÁr]]*Table1[[#This Row],[Darab]]</f>
        <v>0</v>
      </c>
    </row>
    <row r="441" spans="1:27" x14ac:dyDescent="0.3">
      <c r="A441" t="s">
        <v>2313</v>
      </c>
      <c r="B441" t="s">
        <v>1267</v>
      </c>
      <c r="C441" s="126">
        <v>46077</v>
      </c>
      <c r="D441" s="6">
        <v>2</v>
      </c>
      <c r="E441" s="126">
        <v>46077</v>
      </c>
      <c r="F441" s="6">
        <v>2</v>
      </c>
      <c r="G441" t="s">
        <v>2322</v>
      </c>
      <c r="H441" t="s">
        <v>33</v>
      </c>
      <c r="I441" t="s">
        <v>28</v>
      </c>
      <c r="J441" t="s">
        <v>2323</v>
      </c>
      <c r="K441">
        <v>20</v>
      </c>
      <c r="L441" s="7">
        <v>459.67</v>
      </c>
      <c r="M441" s="7">
        <v>9193.4</v>
      </c>
      <c r="N441">
        <v>0</v>
      </c>
      <c r="O441" t="s">
        <v>29</v>
      </c>
      <c r="P441">
        <v>0</v>
      </c>
      <c r="Q441" s="7">
        <v>3100</v>
      </c>
      <c r="R441" s="7">
        <v>3700</v>
      </c>
      <c r="S441" s="7">
        <v>74000</v>
      </c>
      <c r="T441" s="7">
        <v>14.86</v>
      </c>
      <c r="U441" s="7">
        <v>10996.4</v>
      </c>
      <c r="V441" t="s">
        <v>30</v>
      </c>
      <c r="W441" s="7">
        <v>64806.6</v>
      </c>
      <c r="X441" s="2" t="s">
        <v>31</v>
      </c>
      <c r="Y441" s="200"/>
      <c r="Z441" s="201" t="str">
        <f>IF(Y441&lt;&gt;"",Y441,IF(Table1[[#This Row],[Befolyt]]="i",1,""))</f>
        <v/>
      </c>
      <c r="AA441" s="98">
        <f>Table1[[#This Row],[KülföldiÁr]]*Table1[[#This Row],[Darab]]</f>
        <v>0</v>
      </c>
    </row>
    <row r="442" spans="1:27" x14ac:dyDescent="0.3">
      <c r="A442" t="s">
        <v>2313</v>
      </c>
      <c r="B442" t="s">
        <v>1267</v>
      </c>
      <c r="C442" s="126">
        <v>46077</v>
      </c>
      <c r="D442" s="6">
        <v>2</v>
      </c>
      <c r="E442" s="126">
        <v>46077</v>
      </c>
      <c r="F442" s="6">
        <v>2</v>
      </c>
      <c r="G442" t="s">
        <v>2324</v>
      </c>
      <c r="H442" t="s">
        <v>33</v>
      </c>
      <c r="I442" t="s">
        <v>28</v>
      </c>
      <c r="J442" t="s">
        <v>2325</v>
      </c>
      <c r="K442">
        <v>6</v>
      </c>
      <c r="L442" s="7">
        <v>485.46</v>
      </c>
      <c r="M442" s="7">
        <v>2912.7599999999998</v>
      </c>
      <c r="N442">
        <v>0</v>
      </c>
      <c r="O442" t="s">
        <v>29</v>
      </c>
      <c r="P442">
        <v>0</v>
      </c>
      <c r="Q442" s="7">
        <v>3400</v>
      </c>
      <c r="R442" s="7">
        <v>3800</v>
      </c>
      <c r="S442" s="7">
        <v>22800</v>
      </c>
      <c r="T442" s="7">
        <v>13.16</v>
      </c>
      <c r="U442" s="7">
        <v>3000.48</v>
      </c>
      <c r="V442" t="s">
        <v>30</v>
      </c>
      <c r="W442" s="7">
        <v>19887.240000000002</v>
      </c>
      <c r="X442" s="2" t="s">
        <v>31</v>
      </c>
      <c r="Y442" s="200"/>
      <c r="Z442" s="201" t="str">
        <f>IF(Y442&lt;&gt;"",Y442,IF(Table1[[#This Row],[Befolyt]]="i",1,""))</f>
        <v/>
      </c>
      <c r="AA442" s="98">
        <f>Table1[[#This Row],[KülföldiÁr]]*Table1[[#This Row],[Darab]]</f>
        <v>0</v>
      </c>
    </row>
    <row r="443" spans="1:27" x14ac:dyDescent="0.3">
      <c r="A443" t="s">
        <v>2313</v>
      </c>
      <c r="B443" t="s">
        <v>1267</v>
      </c>
      <c r="C443" s="126">
        <v>46077</v>
      </c>
      <c r="D443" s="6">
        <v>2</v>
      </c>
      <c r="E443" s="126">
        <v>46077</v>
      </c>
      <c r="F443" s="6">
        <v>2</v>
      </c>
      <c r="G443" t="s">
        <v>2235</v>
      </c>
      <c r="H443" t="s">
        <v>33</v>
      </c>
      <c r="I443" t="s">
        <v>28</v>
      </c>
      <c r="J443" t="s">
        <v>2326</v>
      </c>
      <c r="K443">
        <v>2</v>
      </c>
      <c r="L443" s="7">
        <v>202.76</v>
      </c>
      <c r="M443" s="7">
        <v>405.52</v>
      </c>
      <c r="N443">
        <v>0</v>
      </c>
      <c r="O443" t="s">
        <v>29</v>
      </c>
      <c r="P443">
        <v>0</v>
      </c>
      <c r="Q443" s="7">
        <v>1860</v>
      </c>
      <c r="R443" s="7">
        <v>2100</v>
      </c>
      <c r="S443" s="7">
        <v>4200</v>
      </c>
      <c r="T443" s="7">
        <v>13.43</v>
      </c>
      <c r="U443" s="7">
        <v>564.05999999999995</v>
      </c>
      <c r="V443" t="s">
        <v>30</v>
      </c>
      <c r="W443" s="7">
        <v>3794.48</v>
      </c>
      <c r="X443" s="2" t="s">
        <v>31</v>
      </c>
      <c r="Y443" s="200"/>
      <c r="Z443" s="201" t="str">
        <f>IF(Y443&lt;&gt;"",Y443,IF(Table1[[#This Row],[Befolyt]]="i",1,""))</f>
        <v/>
      </c>
      <c r="AA443" s="98">
        <f>Table1[[#This Row],[KülföldiÁr]]*Table1[[#This Row],[Darab]]</f>
        <v>0</v>
      </c>
    </row>
    <row r="444" spans="1:27" x14ac:dyDescent="0.3">
      <c r="A444" t="s">
        <v>2313</v>
      </c>
      <c r="B444" t="s">
        <v>1267</v>
      </c>
      <c r="C444" s="126">
        <v>46077</v>
      </c>
      <c r="D444" s="6">
        <v>2</v>
      </c>
      <c r="E444" s="126">
        <v>46077</v>
      </c>
      <c r="F444" s="6">
        <v>2</v>
      </c>
      <c r="G444" t="s">
        <v>2327</v>
      </c>
      <c r="H444" t="s">
        <v>33</v>
      </c>
      <c r="I444" t="s">
        <v>28</v>
      </c>
      <c r="J444" t="s">
        <v>2328</v>
      </c>
      <c r="K444">
        <v>4</v>
      </c>
      <c r="L444" s="7">
        <v>293.3</v>
      </c>
      <c r="M444" s="7">
        <v>1173.2</v>
      </c>
      <c r="N444">
        <v>0</v>
      </c>
      <c r="O444" t="s">
        <v>29</v>
      </c>
      <c r="P444">
        <v>0</v>
      </c>
      <c r="Q444" s="7">
        <v>2690</v>
      </c>
      <c r="R444" s="7">
        <v>2990</v>
      </c>
      <c r="S444" s="7">
        <v>11960</v>
      </c>
      <c r="T444" s="7">
        <v>13.01</v>
      </c>
      <c r="U444" s="7">
        <v>1555.9960000000001</v>
      </c>
      <c r="V444" t="s">
        <v>30</v>
      </c>
      <c r="W444" s="7">
        <v>10786.8</v>
      </c>
      <c r="X444" s="2" t="s">
        <v>31</v>
      </c>
      <c r="Y444" s="200"/>
      <c r="Z444" s="201" t="str">
        <f>IF(Y444&lt;&gt;"",Y444,IF(Table1[[#This Row],[Befolyt]]="i",1,""))</f>
        <v/>
      </c>
      <c r="AA444" s="98">
        <f>Table1[[#This Row],[KülföldiÁr]]*Table1[[#This Row],[Darab]]</f>
        <v>0</v>
      </c>
    </row>
    <row r="445" spans="1:27" x14ac:dyDescent="0.3">
      <c r="A445" t="s">
        <v>2313</v>
      </c>
      <c r="B445" t="s">
        <v>1267</v>
      </c>
      <c r="C445" s="126">
        <v>46077</v>
      </c>
      <c r="D445" s="6">
        <v>2</v>
      </c>
      <c r="E445" s="126">
        <v>46077</v>
      </c>
      <c r="F445" s="6">
        <v>2</v>
      </c>
      <c r="G445" t="s">
        <v>97</v>
      </c>
      <c r="H445" t="s">
        <v>33</v>
      </c>
      <c r="I445" t="s">
        <v>28</v>
      </c>
      <c r="J445" t="s">
        <v>2329</v>
      </c>
      <c r="K445">
        <v>6</v>
      </c>
      <c r="L445" s="7">
        <v>1646.83</v>
      </c>
      <c r="M445" s="7">
        <v>9880.98</v>
      </c>
      <c r="N445">
        <v>0</v>
      </c>
      <c r="O445" t="s">
        <v>29</v>
      </c>
      <c r="P445">
        <v>0</v>
      </c>
      <c r="Q445" s="7">
        <v>7800</v>
      </c>
      <c r="R445" s="7">
        <v>8670</v>
      </c>
      <c r="S445" s="7">
        <v>52020</v>
      </c>
      <c r="T445" s="7">
        <v>13.01</v>
      </c>
      <c r="U445" s="7">
        <v>6767.8019999999997</v>
      </c>
      <c r="V445" t="s">
        <v>30</v>
      </c>
      <c r="W445" s="7">
        <v>42139.020000000004</v>
      </c>
      <c r="X445" s="2" t="s">
        <v>31</v>
      </c>
      <c r="Y445" s="200"/>
      <c r="Z445" s="201" t="str">
        <f>IF(Y445&lt;&gt;"",Y445,IF(Table1[[#This Row],[Befolyt]]="i",1,""))</f>
        <v/>
      </c>
      <c r="AA445" s="98">
        <f>Table1[[#This Row],[KülföldiÁr]]*Table1[[#This Row],[Darab]]</f>
        <v>0</v>
      </c>
    </row>
    <row r="446" spans="1:27" x14ac:dyDescent="0.3">
      <c r="A446" t="s">
        <v>2313</v>
      </c>
      <c r="B446" t="s">
        <v>1267</v>
      </c>
      <c r="C446" s="126">
        <v>46077</v>
      </c>
      <c r="D446" s="6">
        <v>2</v>
      </c>
      <c r="E446" s="126">
        <v>46077</v>
      </c>
      <c r="F446" s="6">
        <v>2</v>
      </c>
      <c r="G446" t="s">
        <v>97</v>
      </c>
      <c r="H446" t="s">
        <v>33</v>
      </c>
      <c r="I446" t="s">
        <v>28</v>
      </c>
      <c r="J446" t="s">
        <v>2330</v>
      </c>
      <c r="K446">
        <v>2</v>
      </c>
      <c r="L446" s="7">
        <v>1646.83</v>
      </c>
      <c r="M446" s="7">
        <v>3293.66</v>
      </c>
      <c r="N446">
        <v>0</v>
      </c>
      <c r="O446" t="s">
        <v>29</v>
      </c>
      <c r="P446">
        <v>0</v>
      </c>
      <c r="Q446" s="7">
        <v>7800</v>
      </c>
      <c r="R446" s="7">
        <v>8670</v>
      </c>
      <c r="S446" s="7">
        <v>17340</v>
      </c>
      <c r="T446" s="7">
        <v>13.01</v>
      </c>
      <c r="U446" s="7">
        <v>2255.9339999999997</v>
      </c>
      <c r="V446" t="s">
        <v>30</v>
      </c>
      <c r="W446" s="7">
        <v>14046.34</v>
      </c>
      <c r="X446" s="2" t="s">
        <v>31</v>
      </c>
      <c r="Y446" s="200"/>
      <c r="Z446" s="201" t="str">
        <f>IF(Y446&lt;&gt;"",Y446,IF(Table1[[#This Row],[Befolyt]]="i",1,""))</f>
        <v/>
      </c>
      <c r="AA446" s="98">
        <f>Table1[[#This Row],[KülföldiÁr]]*Table1[[#This Row],[Darab]]</f>
        <v>0</v>
      </c>
    </row>
    <row r="447" spans="1:27" x14ac:dyDescent="0.3">
      <c r="A447" t="s">
        <v>2313</v>
      </c>
      <c r="B447" t="s">
        <v>1267</v>
      </c>
      <c r="C447" s="126">
        <v>46077</v>
      </c>
      <c r="D447" s="6">
        <v>2</v>
      </c>
      <c r="E447" s="126">
        <v>46077</v>
      </c>
      <c r="F447" s="6">
        <v>2</v>
      </c>
      <c r="G447" t="s">
        <v>2331</v>
      </c>
      <c r="H447" t="s">
        <v>33</v>
      </c>
      <c r="I447" t="s">
        <v>28</v>
      </c>
      <c r="J447" t="s">
        <v>2332</v>
      </c>
      <c r="K447">
        <v>4</v>
      </c>
      <c r="L447" s="7">
        <v>452.36</v>
      </c>
      <c r="M447" s="7">
        <v>1809.44</v>
      </c>
      <c r="N447">
        <v>0</v>
      </c>
      <c r="O447" t="s">
        <v>29</v>
      </c>
      <c r="P447">
        <v>0</v>
      </c>
      <c r="Q447" s="7">
        <v>2200</v>
      </c>
      <c r="R447" s="7">
        <v>2450</v>
      </c>
      <c r="S447" s="7">
        <v>9800</v>
      </c>
      <c r="T447" s="7">
        <v>13.06</v>
      </c>
      <c r="U447" s="7">
        <v>1279.8800000000001</v>
      </c>
      <c r="V447" t="s">
        <v>30</v>
      </c>
      <c r="W447" s="7">
        <v>7990.5599999999995</v>
      </c>
      <c r="X447" s="2" t="s">
        <v>31</v>
      </c>
      <c r="Y447" s="200"/>
      <c r="Z447" s="201" t="str">
        <f>IF(Y447&lt;&gt;"",Y447,IF(Table1[[#This Row],[Befolyt]]="i",1,""))</f>
        <v/>
      </c>
      <c r="AA447" s="98">
        <f>Table1[[#This Row],[KülföldiÁr]]*Table1[[#This Row],[Darab]]</f>
        <v>0</v>
      </c>
    </row>
    <row r="448" spans="1:27" x14ac:dyDescent="0.3">
      <c r="A448" t="s">
        <v>2313</v>
      </c>
      <c r="B448" t="s">
        <v>1267</v>
      </c>
      <c r="C448" s="126">
        <v>46077</v>
      </c>
      <c r="D448" s="6">
        <v>2</v>
      </c>
      <c r="E448" s="126">
        <v>46077</v>
      </c>
      <c r="F448" s="6">
        <v>2</v>
      </c>
      <c r="G448" t="s">
        <v>1452</v>
      </c>
      <c r="H448" t="s">
        <v>33</v>
      </c>
      <c r="I448" t="s">
        <v>28</v>
      </c>
      <c r="J448" t="s">
        <v>2333</v>
      </c>
      <c r="K448">
        <v>4</v>
      </c>
      <c r="L448" s="7">
        <v>288.68</v>
      </c>
      <c r="M448" s="7">
        <v>1154.72</v>
      </c>
      <c r="N448">
        <v>0</v>
      </c>
      <c r="O448" t="s">
        <v>29</v>
      </c>
      <c r="P448">
        <v>0</v>
      </c>
      <c r="Q448" s="7">
        <v>1600</v>
      </c>
      <c r="R448" s="7">
        <v>1790</v>
      </c>
      <c r="S448" s="7">
        <v>7160</v>
      </c>
      <c r="T448" s="7">
        <v>13.18</v>
      </c>
      <c r="U448" s="7">
        <v>943.68799999999999</v>
      </c>
      <c r="V448" t="s">
        <v>30</v>
      </c>
      <c r="W448" s="7">
        <v>6005.28</v>
      </c>
      <c r="X448" s="2" t="s">
        <v>31</v>
      </c>
      <c r="Y448" s="200"/>
      <c r="Z448" s="201" t="str">
        <f>IF(Y448&lt;&gt;"",Y448,IF(Table1[[#This Row],[Befolyt]]="i",1,""))</f>
        <v/>
      </c>
      <c r="AA448" s="98">
        <f>Table1[[#This Row],[KülföldiÁr]]*Table1[[#This Row],[Darab]]</f>
        <v>0</v>
      </c>
    </row>
    <row r="449" spans="1:27" x14ac:dyDescent="0.3">
      <c r="A449" t="s">
        <v>2313</v>
      </c>
      <c r="B449" t="s">
        <v>1267</v>
      </c>
      <c r="C449" s="126">
        <v>46077</v>
      </c>
      <c r="D449" s="6">
        <v>2</v>
      </c>
      <c r="E449" s="126">
        <v>46077</v>
      </c>
      <c r="F449" s="6">
        <v>2</v>
      </c>
      <c r="G449" t="s">
        <v>39</v>
      </c>
      <c r="H449" t="s">
        <v>33</v>
      </c>
      <c r="I449" t="s">
        <v>28</v>
      </c>
      <c r="J449" t="s">
        <v>2334</v>
      </c>
      <c r="K449">
        <v>4</v>
      </c>
      <c r="L449" s="7">
        <v>217.79</v>
      </c>
      <c r="M449" s="7">
        <v>871.16</v>
      </c>
      <c r="N449">
        <v>0</v>
      </c>
      <c r="O449" t="s">
        <v>29</v>
      </c>
      <c r="P449">
        <v>0</v>
      </c>
      <c r="Q449" s="7">
        <v>1000</v>
      </c>
      <c r="R449" s="7">
        <v>1150</v>
      </c>
      <c r="S449" s="7">
        <v>4600</v>
      </c>
      <c r="T449" s="7">
        <v>13.91</v>
      </c>
      <c r="U449" s="7">
        <v>639.86</v>
      </c>
      <c r="V449" t="s">
        <v>30</v>
      </c>
      <c r="W449" s="7">
        <v>3728.84</v>
      </c>
      <c r="X449" s="2" t="s">
        <v>31</v>
      </c>
      <c r="Y449" s="200"/>
      <c r="Z449" s="201" t="str">
        <f>IF(Y449&lt;&gt;"",Y449,IF(Table1[[#This Row],[Befolyt]]="i",1,""))</f>
        <v/>
      </c>
      <c r="AA449" s="98">
        <f>Table1[[#This Row],[KülföldiÁr]]*Table1[[#This Row],[Darab]]</f>
        <v>0</v>
      </c>
    </row>
    <row r="450" spans="1:27" x14ac:dyDescent="0.3">
      <c r="A450" t="s">
        <v>2335</v>
      </c>
      <c r="B450" t="s">
        <v>1997</v>
      </c>
      <c r="C450" s="126">
        <v>46077</v>
      </c>
      <c r="D450" s="6">
        <v>2</v>
      </c>
      <c r="E450" s="126">
        <v>46077</v>
      </c>
      <c r="F450" s="6">
        <v>2</v>
      </c>
      <c r="G450" t="s">
        <v>892</v>
      </c>
      <c r="H450" t="s">
        <v>27</v>
      </c>
      <c r="I450" t="s">
        <v>28</v>
      </c>
      <c r="J450" t="s">
        <v>1079</v>
      </c>
      <c r="K450">
        <v>1</v>
      </c>
      <c r="L450" s="7">
        <v>8340</v>
      </c>
      <c r="M450" s="7">
        <v>8340</v>
      </c>
      <c r="N450">
        <v>0</v>
      </c>
      <c r="O450" t="s">
        <v>29</v>
      </c>
      <c r="P450">
        <v>0</v>
      </c>
      <c r="Q450" s="7">
        <v>13900</v>
      </c>
      <c r="R450" s="7">
        <v>13900</v>
      </c>
      <c r="S450" s="7">
        <v>13900</v>
      </c>
      <c r="T450" s="7">
        <v>10</v>
      </c>
      <c r="U450" s="7">
        <v>1390</v>
      </c>
      <c r="V450" t="s">
        <v>30</v>
      </c>
      <c r="W450" s="7">
        <v>5560</v>
      </c>
      <c r="X450" s="2" t="s">
        <v>31</v>
      </c>
      <c r="Y450" s="200"/>
      <c r="Z450" s="201" t="str">
        <f>IF(Y450&lt;&gt;"",Y450,IF(Table1[[#This Row],[Befolyt]]="i",1,""))</f>
        <v/>
      </c>
      <c r="AA450" s="98">
        <f>Table1[[#This Row],[KülföldiÁr]]*Table1[[#This Row],[Darab]]</f>
        <v>0</v>
      </c>
    </row>
    <row r="451" spans="1:27" x14ac:dyDescent="0.3">
      <c r="A451" t="s">
        <v>2335</v>
      </c>
      <c r="B451" t="s">
        <v>1997</v>
      </c>
      <c r="C451" s="126">
        <v>46077</v>
      </c>
      <c r="D451" s="6">
        <v>2</v>
      </c>
      <c r="E451" s="126">
        <v>46077</v>
      </c>
      <c r="F451" s="6">
        <v>2</v>
      </c>
      <c r="G451" t="s">
        <v>104</v>
      </c>
      <c r="H451" t="s">
        <v>41</v>
      </c>
      <c r="I451" t="s">
        <v>28</v>
      </c>
      <c r="J451" t="s">
        <v>285</v>
      </c>
      <c r="K451">
        <v>2</v>
      </c>
      <c r="L451" s="7">
        <v>481.99</v>
      </c>
      <c r="M451" s="7">
        <v>963.98</v>
      </c>
      <c r="N451">
        <v>0</v>
      </c>
      <c r="O451" t="s">
        <v>29</v>
      </c>
      <c r="P451">
        <v>0</v>
      </c>
      <c r="Q451" s="7">
        <v>1510</v>
      </c>
      <c r="R451" s="7">
        <v>1910</v>
      </c>
      <c r="S451" s="7">
        <v>3820</v>
      </c>
      <c r="T451" s="7">
        <v>12.33</v>
      </c>
      <c r="U451" s="7">
        <v>471.00599999999997</v>
      </c>
      <c r="V451" t="s">
        <v>30</v>
      </c>
      <c r="W451" s="7">
        <v>2856.02</v>
      </c>
      <c r="X451" s="2" t="s">
        <v>31</v>
      </c>
      <c r="Y451" s="200"/>
      <c r="Z451" s="201" t="str">
        <f>IF(Y451&lt;&gt;"",Y451,IF(Table1[[#This Row],[Befolyt]]="i",1,""))</f>
        <v/>
      </c>
      <c r="AA451" s="98">
        <f>Table1[[#This Row],[KülföldiÁr]]*Table1[[#This Row],[Darab]]</f>
        <v>0</v>
      </c>
    </row>
    <row r="452" spans="1:27" x14ac:dyDescent="0.3">
      <c r="A452" t="s">
        <v>2335</v>
      </c>
      <c r="B452" t="s">
        <v>1997</v>
      </c>
      <c r="C452" s="126">
        <v>46077</v>
      </c>
      <c r="D452" s="6">
        <v>2</v>
      </c>
      <c r="E452" s="126">
        <v>46077</v>
      </c>
      <c r="F452" s="6">
        <v>2</v>
      </c>
      <c r="G452" t="s">
        <v>1269</v>
      </c>
      <c r="H452" t="s">
        <v>41</v>
      </c>
      <c r="I452" t="s">
        <v>28</v>
      </c>
      <c r="J452" t="s">
        <v>1270</v>
      </c>
      <c r="K452">
        <v>2</v>
      </c>
      <c r="L452" s="7">
        <v>586.44000000000005</v>
      </c>
      <c r="M452" s="7">
        <v>1172.8800000000001</v>
      </c>
      <c r="N452">
        <v>0</v>
      </c>
      <c r="O452" t="s">
        <v>29</v>
      </c>
      <c r="P452">
        <v>0</v>
      </c>
      <c r="Q452" s="7">
        <v>2090</v>
      </c>
      <c r="R452" s="7">
        <v>2890</v>
      </c>
      <c r="S452" s="7">
        <v>5780</v>
      </c>
      <c r="T452" s="7">
        <v>14.69</v>
      </c>
      <c r="U452" s="7">
        <v>849.08199999999999</v>
      </c>
      <c r="V452" t="s">
        <v>30</v>
      </c>
      <c r="W452" s="7">
        <v>4607.12</v>
      </c>
      <c r="X452" s="2" t="s">
        <v>31</v>
      </c>
      <c r="Y452" s="200"/>
      <c r="Z452" s="201" t="str">
        <f>IF(Y452&lt;&gt;"",Y452,IF(Table1[[#This Row],[Befolyt]]="i",1,""))</f>
        <v/>
      </c>
      <c r="AA452" s="98">
        <f>Table1[[#This Row],[KülföldiÁr]]*Table1[[#This Row],[Darab]]</f>
        <v>0</v>
      </c>
    </row>
    <row r="453" spans="1:27" x14ac:dyDescent="0.3">
      <c r="A453" t="s">
        <v>2335</v>
      </c>
      <c r="B453" t="s">
        <v>1997</v>
      </c>
      <c r="C453" s="126">
        <v>46077</v>
      </c>
      <c r="D453" s="6">
        <v>2</v>
      </c>
      <c r="E453" s="126">
        <v>46077</v>
      </c>
      <c r="F453" s="6">
        <v>2</v>
      </c>
      <c r="G453" t="s">
        <v>86</v>
      </c>
      <c r="H453" t="s">
        <v>70</v>
      </c>
      <c r="I453" t="s">
        <v>32</v>
      </c>
      <c r="J453" t="s">
        <v>87</v>
      </c>
      <c r="K453">
        <v>0.3</v>
      </c>
      <c r="L453" s="7">
        <v>7195.04</v>
      </c>
      <c r="M453" s="7">
        <v>2158.5119999999997</v>
      </c>
      <c r="N453">
        <v>0</v>
      </c>
      <c r="O453" t="s">
        <v>29</v>
      </c>
      <c r="P453">
        <v>0</v>
      </c>
      <c r="Q453" s="7">
        <v>12000</v>
      </c>
      <c r="R453" s="7">
        <v>12000</v>
      </c>
      <c r="S453" s="7">
        <v>3600</v>
      </c>
      <c r="T453" s="7">
        <v>0</v>
      </c>
      <c r="U453" s="7">
        <v>0</v>
      </c>
      <c r="V453" t="s">
        <v>30</v>
      </c>
      <c r="W453" s="7">
        <v>1441.4880000000003</v>
      </c>
      <c r="X453" s="2" t="s">
        <v>31</v>
      </c>
      <c r="Y453" s="200"/>
      <c r="Z453" s="201" t="str">
        <f>IF(Y453&lt;&gt;"",Y453,IF(Table1[[#This Row],[Befolyt]]="i",1,""))</f>
        <v/>
      </c>
      <c r="AA453" s="98">
        <f>Table1[[#This Row],[KülföldiÁr]]*Table1[[#This Row],[Darab]]</f>
        <v>0</v>
      </c>
    </row>
    <row r="454" spans="1:27" x14ac:dyDescent="0.3">
      <c r="A454" t="s">
        <v>2335</v>
      </c>
      <c r="B454" t="s">
        <v>1997</v>
      </c>
      <c r="C454" s="126">
        <v>46077</v>
      </c>
      <c r="D454" s="6">
        <v>2</v>
      </c>
      <c r="E454" s="126">
        <v>46077</v>
      </c>
      <c r="F454" s="6">
        <v>2</v>
      </c>
      <c r="G454" t="s">
        <v>40</v>
      </c>
      <c r="H454" t="s">
        <v>41</v>
      </c>
      <c r="I454" t="s">
        <v>28</v>
      </c>
      <c r="J454" t="s">
        <v>42</v>
      </c>
      <c r="K454">
        <v>4</v>
      </c>
      <c r="L454" s="7">
        <v>239.51</v>
      </c>
      <c r="M454" s="7">
        <v>958.04</v>
      </c>
      <c r="N454">
        <v>0</v>
      </c>
      <c r="O454" t="s">
        <v>29</v>
      </c>
      <c r="P454">
        <v>0</v>
      </c>
      <c r="Q454" s="7">
        <v>1325</v>
      </c>
      <c r="R454" s="7">
        <v>1325</v>
      </c>
      <c r="S454" s="7">
        <v>5300</v>
      </c>
      <c r="T454" s="7">
        <v>5</v>
      </c>
      <c r="U454" s="7">
        <v>265</v>
      </c>
      <c r="V454" t="s">
        <v>30</v>
      </c>
      <c r="W454" s="7">
        <v>4341.96</v>
      </c>
      <c r="X454" s="2" t="s">
        <v>31</v>
      </c>
      <c r="Y454" s="200"/>
      <c r="Z454" s="201" t="str">
        <f>IF(Y454&lt;&gt;"",Y454,IF(Table1[[#This Row],[Befolyt]]="i",1,""))</f>
        <v/>
      </c>
      <c r="AA454" s="98">
        <f>Table1[[#This Row],[KülföldiÁr]]*Table1[[#This Row],[Darab]]</f>
        <v>0</v>
      </c>
    </row>
    <row r="455" spans="1:27" x14ac:dyDescent="0.3">
      <c r="A455" t="s">
        <v>2335</v>
      </c>
      <c r="B455" t="s">
        <v>1997</v>
      </c>
      <c r="C455" s="126">
        <v>46077</v>
      </c>
      <c r="D455" s="6">
        <v>2</v>
      </c>
      <c r="E455" s="126">
        <v>46077</v>
      </c>
      <c r="F455" s="6">
        <v>2</v>
      </c>
      <c r="G455" t="s">
        <v>43</v>
      </c>
      <c r="H455" t="s">
        <v>41</v>
      </c>
      <c r="I455" t="s">
        <v>28</v>
      </c>
      <c r="J455" t="s">
        <v>44</v>
      </c>
      <c r="K455">
        <v>4</v>
      </c>
      <c r="L455" s="7">
        <v>34.18</v>
      </c>
      <c r="M455" s="7">
        <v>136.72</v>
      </c>
      <c r="N455">
        <v>0</v>
      </c>
      <c r="O455" t="s">
        <v>29</v>
      </c>
      <c r="P455">
        <v>0</v>
      </c>
      <c r="Q455" s="7">
        <v>190</v>
      </c>
      <c r="R455" s="7">
        <v>190</v>
      </c>
      <c r="S455" s="7">
        <v>760</v>
      </c>
      <c r="T455" s="7">
        <v>5</v>
      </c>
      <c r="U455" s="7">
        <v>38</v>
      </c>
      <c r="V455" t="s">
        <v>30</v>
      </c>
      <c r="W455" s="7">
        <v>623.28</v>
      </c>
      <c r="X455" s="2" t="s">
        <v>31</v>
      </c>
      <c r="Y455" s="200"/>
      <c r="Z455" s="201" t="str">
        <f>IF(Y455&lt;&gt;"",Y455,IF(Table1[[#This Row],[Befolyt]]="i",1,""))</f>
        <v/>
      </c>
      <c r="AA455" s="98">
        <f>Table1[[#This Row],[KülföldiÁr]]*Table1[[#This Row],[Darab]]</f>
        <v>0</v>
      </c>
    </row>
    <row r="456" spans="1:27" x14ac:dyDescent="0.3">
      <c r="A456" t="s">
        <v>2335</v>
      </c>
      <c r="B456" t="s">
        <v>1997</v>
      </c>
      <c r="C456" s="126">
        <v>46077</v>
      </c>
      <c r="D456" s="6">
        <v>2</v>
      </c>
      <c r="E456" s="126">
        <v>46077</v>
      </c>
      <c r="F456" s="6">
        <v>2</v>
      </c>
      <c r="G456" t="s">
        <v>88</v>
      </c>
      <c r="H456" t="s">
        <v>41</v>
      </c>
      <c r="I456" t="s">
        <v>28</v>
      </c>
      <c r="J456" t="s">
        <v>89</v>
      </c>
      <c r="K456">
        <v>1</v>
      </c>
      <c r="L456" s="7">
        <v>243.81</v>
      </c>
      <c r="M456" s="7">
        <v>243.81</v>
      </c>
      <c r="N456">
        <v>0</v>
      </c>
      <c r="O456" t="s">
        <v>29</v>
      </c>
      <c r="P456">
        <v>0</v>
      </c>
      <c r="Q456" s="7">
        <v>1485</v>
      </c>
      <c r="R456" s="7">
        <v>1485</v>
      </c>
      <c r="S456" s="7">
        <v>1485</v>
      </c>
      <c r="T456" s="7">
        <v>5</v>
      </c>
      <c r="U456" s="7">
        <v>74.25</v>
      </c>
      <c r="V456" t="s">
        <v>30</v>
      </c>
      <c r="W456" s="7">
        <v>1241.19</v>
      </c>
      <c r="X456" s="2" t="s">
        <v>31</v>
      </c>
      <c r="Y456" s="200"/>
      <c r="Z456" s="201" t="str">
        <f>IF(Y456&lt;&gt;"",Y456,IF(Table1[[#This Row],[Befolyt]]="i",1,""))</f>
        <v/>
      </c>
      <c r="AA456" s="98">
        <f>Table1[[#This Row],[KülföldiÁr]]*Table1[[#This Row],[Darab]]</f>
        <v>0</v>
      </c>
    </row>
    <row r="457" spans="1:27" x14ac:dyDescent="0.3">
      <c r="A457" t="s">
        <v>2335</v>
      </c>
      <c r="B457" t="s">
        <v>1997</v>
      </c>
      <c r="C457" s="126">
        <v>46077</v>
      </c>
      <c r="D457" s="6">
        <v>2</v>
      </c>
      <c r="E457" s="126">
        <v>46077</v>
      </c>
      <c r="F457" s="6">
        <v>2</v>
      </c>
      <c r="G457" t="s">
        <v>47</v>
      </c>
      <c r="H457" t="s">
        <v>41</v>
      </c>
      <c r="I457" t="s">
        <v>28</v>
      </c>
      <c r="J457" t="s">
        <v>48</v>
      </c>
      <c r="K457">
        <v>1</v>
      </c>
      <c r="L457" s="7">
        <v>184.97</v>
      </c>
      <c r="M457" s="7">
        <v>184.97</v>
      </c>
      <c r="N457">
        <v>0</v>
      </c>
      <c r="O457" t="s">
        <v>29</v>
      </c>
      <c r="P457">
        <v>0</v>
      </c>
      <c r="Q457" s="7">
        <v>1018</v>
      </c>
      <c r="R457" s="7">
        <v>1670</v>
      </c>
      <c r="S457" s="7">
        <v>1670</v>
      </c>
      <c r="T457" s="7">
        <v>18.66</v>
      </c>
      <c r="U457" s="7">
        <v>311.62200000000001</v>
      </c>
      <c r="V457" t="s">
        <v>30</v>
      </c>
      <c r="W457" s="7">
        <v>1485.03</v>
      </c>
      <c r="X457" s="2" t="s">
        <v>31</v>
      </c>
      <c r="Y457" s="200"/>
      <c r="Z457" s="201" t="str">
        <f>IF(Y457&lt;&gt;"",Y457,IF(Table1[[#This Row],[Befolyt]]="i",1,""))</f>
        <v/>
      </c>
      <c r="AA457" s="98">
        <f>Table1[[#This Row],[KülföldiÁr]]*Table1[[#This Row],[Darab]]</f>
        <v>0</v>
      </c>
    </row>
    <row r="458" spans="1:27" x14ac:dyDescent="0.3">
      <c r="A458" t="s">
        <v>2336</v>
      </c>
      <c r="B458" t="s">
        <v>1324</v>
      </c>
      <c r="C458" s="126">
        <v>46077</v>
      </c>
      <c r="D458" s="6">
        <v>2</v>
      </c>
      <c r="E458" s="126">
        <v>46077</v>
      </c>
      <c r="F458" s="6">
        <v>2</v>
      </c>
      <c r="G458" t="s">
        <v>912</v>
      </c>
      <c r="H458" t="s">
        <v>27</v>
      </c>
      <c r="I458" t="s">
        <v>28</v>
      </c>
      <c r="J458" t="s">
        <v>913</v>
      </c>
      <c r="K458">
        <v>1</v>
      </c>
      <c r="L458" s="7">
        <v>16080</v>
      </c>
      <c r="M458" s="7">
        <v>16080</v>
      </c>
      <c r="N458">
        <v>0</v>
      </c>
      <c r="O458" t="s">
        <v>29</v>
      </c>
      <c r="P458">
        <v>0</v>
      </c>
      <c r="Q458" s="7">
        <v>26800</v>
      </c>
      <c r="R458" s="7">
        <v>26800</v>
      </c>
      <c r="S458" s="7">
        <v>26800</v>
      </c>
      <c r="T458" s="7">
        <v>10</v>
      </c>
      <c r="U458" s="7">
        <v>2680</v>
      </c>
      <c r="V458" t="s">
        <v>30</v>
      </c>
      <c r="W458" s="7">
        <v>10720</v>
      </c>
      <c r="X458" s="2" t="s">
        <v>31</v>
      </c>
      <c r="Y458" s="200"/>
      <c r="Z458" s="201" t="str">
        <f>IF(Y458&lt;&gt;"",Y458,IF(Table1[[#This Row],[Befolyt]]="i",1,""))</f>
        <v/>
      </c>
      <c r="AA458" s="98">
        <f>Table1[[#This Row],[KülföldiÁr]]*Table1[[#This Row],[Darab]]</f>
        <v>0</v>
      </c>
    </row>
    <row r="459" spans="1:27" x14ac:dyDescent="0.3">
      <c r="A459" t="s">
        <v>2336</v>
      </c>
      <c r="B459" t="s">
        <v>1324</v>
      </c>
      <c r="C459" s="126">
        <v>46077</v>
      </c>
      <c r="D459" s="6">
        <v>2</v>
      </c>
      <c r="E459" s="126">
        <v>46077</v>
      </c>
      <c r="F459" s="6">
        <v>2</v>
      </c>
      <c r="G459" t="s">
        <v>901</v>
      </c>
      <c r="H459" t="s">
        <v>41</v>
      </c>
      <c r="I459" t="s">
        <v>28</v>
      </c>
      <c r="J459" t="s">
        <v>902</v>
      </c>
      <c r="K459">
        <v>1</v>
      </c>
      <c r="L459" s="7">
        <v>355.46</v>
      </c>
      <c r="M459" s="7">
        <v>355.46</v>
      </c>
      <c r="N459">
        <v>0</v>
      </c>
      <c r="O459" t="s">
        <v>29</v>
      </c>
      <c r="P459">
        <v>0</v>
      </c>
      <c r="Q459" s="7">
        <v>1290</v>
      </c>
      <c r="R459" s="7">
        <v>1032</v>
      </c>
      <c r="S459" s="7">
        <v>1032</v>
      </c>
      <c r="T459" s="7">
        <v>1.66</v>
      </c>
      <c r="U459" s="7">
        <v>17.1312</v>
      </c>
      <c r="V459" t="s">
        <v>30</v>
      </c>
      <c r="W459" s="7">
        <v>676.54</v>
      </c>
      <c r="X459" s="2" t="s">
        <v>31</v>
      </c>
      <c r="Y459" s="200"/>
      <c r="Z459" s="201" t="str">
        <f>IF(Y459&lt;&gt;"",Y459,IF(Table1[[#This Row],[Befolyt]]="i",1,""))</f>
        <v/>
      </c>
      <c r="AA459" s="98">
        <f>Table1[[#This Row],[KülföldiÁr]]*Table1[[#This Row],[Darab]]</f>
        <v>0</v>
      </c>
    </row>
    <row r="460" spans="1:27" x14ac:dyDescent="0.3">
      <c r="A460" t="s">
        <v>2336</v>
      </c>
      <c r="B460" t="s">
        <v>1324</v>
      </c>
      <c r="C460" s="126">
        <v>46077</v>
      </c>
      <c r="D460" s="6">
        <v>2</v>
      </c>
      <c r="E460" s="126">
        <v>46077</v>
      </c>
      <c r="F460" s="6">
        <v>2</v>
      </c>
      <c r="G460" t="s">
        <v>2337</v>
      </c>
      <c r="H460" t="s">
        <v>41</v>
      </c>
      <c r="I460" t="s">
        <v>28</v>
      </c>
      <c r="J460" t="s">
        <v>2338</v>
      </c>
      <c r="K460">
        <v>3.42</v>
      </c>
      <c r="L460" s="7">
        <v>484.42</v>
      </c>
      <c r="M460" s="7">
        <v>1656.7164</v>
      </c>
      <c r="N460">
        <v>0</v>
      </c>
      <c r="O460" t="s">
        <v>29</v>
      </c>
      <c r="P460">
        <v>0</v>
      </c>
      <c r="Q460" s="7">
        <v>1530</v>
      </c>
      <c r="R460" s="7">
        <v>1530</v>
      </c>
      <c r="S460" s="7">
        <v>5232.5999999999995</v>
      </c>
      <c r="T460" s="7">
        <v>5</v>
      </c>
      <c r="U460" s="7">
        <v>261.62999999999994</v>
      </c>
      <c r="V460" t="s">
        <v>30</v>
      </c>
      <c r="W460" s="7">
        <v>3575.8835999999992</v>
      </c>
      <c r="X460" s="2" t="s">
        <v>31</v>
      </c>
      <c r="Y460" s="200"/>
      <c r="Z460" s="201" t="str">
        <f>IF(Y460&lt;&gt;"",Y460,IF(Table1[[#This Row],[Befolyt]]="i",1,""))</f>
        <v/>
      </c>
      <c r="AA460" s="98">
        <f>Table1[[#This Row],[KülföldiÁr]]*Table1[[#This Row],[Darab]]</f>
        <v>0</v>
      </c>
    </row>
    <row r="461" spans="1:27" x14ac:dyDescent="0.3">
      <c r="A461" t="s">
        <v>2336</v>
      </c>
      <c r="B461" t="s">
        <v>1324</v>
      </c>
      <c r="C461" s="126">
        <v>46077</v>
      </c>
      <c r="D461" s="6">
        <v>2</v>
      </c>
      <c r="E461" s="126">
        <v>46077</v>
      </c>
      <c r="F461" s="6">
        <v>2</v>
      </c>
      <c r="G461" t="s">
        <v>1246</v>
      </c>
      <c r="H461" t="s">
        <v>41</v>
      </c>
      <c r="I461" t="s">
        <v>28</v>
      </c>
      <c r="J461" t="s">
        <v>2130</v>
      </c>
      <c r="K461">
        <v>2</v>
      </c>
      <c r="L461" s="7">
        <v>396.32</v>
      </c>
      <c r="M461" s="7">
        <v>792.64</v>
      </c>
      <c r="N461">
        <v>0</v>
      </c>
      <c r="O461" t="s">
        <v>29</v>
      </c>
      <c r="P461">
        <v>0</v>
      </c>
      <c r="Q461" s="7">
        <v>1240</v>
      </c>
      <c r="R461" s="7">
        <v>1152</v>
      </c>
      <c r="S461" s="7">
        <v>2304</v>
      </c>
      <c r="T461" s="7">
        <v>3.81</v>
      </c>
      <c r="U461" s="7">
        <v>87.782399999999996</v>
      </c>
      <c r="V461" t="s">
        <v>30</v>
      </c>
      <c r="W461" s="7">
        <v>1511.3600000000001</v>
      </c>
      <c r="X461" s="2" t="s">
        <v>31</v>
      </c>
      <c r="Y461" s="200"/>
      <c r="Z461" s="201" t="str">
        <f>IF(Y461&lt;&gt;"",Y461,IF(Table1[[#This Row],[Befolyt]]="i",1,""))</f>
        <v/>
      </c>
      <c r="AA461" s="98">
        <f>Table1[[#This Row],[KülföldiÁr]]*Table1[[#This Row],[Darab]]</f>
        <v>0</v>
      </c>
    </row>
    <row r="462" spans="1:27" x14ac:dyDescent="0.3">
      <c r="A462" t="s">
        <v>2336</v>
      </c>
      <c r="B462" t="s">
        <v>1324</v>
      </c>
      <c r="C462" s="126">
        <v>46077</v>
      </c>
      <c r="D462" s="6">
        <v>2</v>
      </c>
      <c r="E462" s="126">
        <v>46077</v>
      </c>
      <c r="F462" s="6">
        <v>2</v>
      </c>
      <c r="G462" t="s">
        <v>86</v>
      </c>
      <c r="H462" t="s">
        <v>70</v>
      </c>
      <c r="I462" t="s">
        <v>32</v>
      </c>
      <c r="J462" t="s">
        <v>87</v>
      </c>
      <c r="K462">
        <v>0.25</v>
      </c>
      <c r="L462" s="7">
        <v>7195.04</v>
      </c>
      <c r="M462" s="7">
        <v>1798.76</v>
      </c>
      <c r="N462">
        <v>0</v>
      </c>
      <c r="O462" t="s">
        <v>29</v>
      </c>
      <c r="P462">
        <v>0</v>
      </c>
      <c r="Q462" s="7">
        <v>12000</v>
      </c>
      <c r="R462" s="7">
        <v>12000</v>
      </c>
      <c r="S462" s="7">
        <v>3000</v>
      </c>
      <c r="T462" s="7">
        <v>0</v>
      </c>
      <c r="U462" s="7">
        <v>0</v>
      </c>
      <c r="V462" t="s">
        <v>30</v>
      </c>
      <c r="W462" s="7">
        <v>1201.24</v>
      </c>
      <c r="X462" s="2" t="s">
        <v>31</v>
      </c>
      <c r="Y462" s="200"/>
      <c r="Z462" s="201" t="str">
        <f>IF(Y462&lt;&gt;"",Y462,IF(Table1[[#This Row],[Befolyt]]="i",1,""))</f>
        <v/>
      </c>
      <c r="AA462" s="98">
        <f>Table1[[#This Row],[KülföldiÁr]]*Table1[[#This Row],[Darab]]</f>
        <v>0</v>
      </c>
    </row>
    <row r="463" spans="1:27" x14ac:dyDescent="0.3">
      <c r="A463" t="s">
        <v>2336</v>
      </c>
      <c r="B463" t="s">
        <v>1324</v>
      </c>
      <c r="C463" s="126">
        <v>46077</v>
      </c>
      <c r="D463" s="6">
        <v>2</v>
      </c>
      <c r="E463" s="126">
        <v>46077</v>
      </c>
      <c r="F463" s="6">
        <v>2</v>
      </c>
      <c r="G463" t="s">
        <v>301</v>
      </c>
      <c r="H463" t="s">
        <v>41</v>
      </c>
      <c r="I463" t="s">
        <v>28</v>
      </c>
      <c r="J463" t="s">
        <v>306</v>
      </c>
      <c r="K463">
        <v>2</v>
      </c>
      <c r="L463" s="7">
        <v>155.16999999999999</v>
      </c>
      <c r="M463" s="7">
        <v>310.33999999999997</v>
      </c>
      <c r="N463">
        <v>0</v>
      </c>
      <c r="O463" t="s">
        <v>29</v>
      </c>
      <c r="P463">
        <v>0</v>
      </c>
      <c r="Q463" s="7">
        <v>778</v>
      </c>
      <c r="R463" s="7">
        <v>1060</v>
      </c>
      <c r="S463" s="7">
        <v>2120</v>
      </c>
      <c r="T463" s="7">
        <v>14.31</v>
      </c>
      <c r="U463" s="7">
        <v>303.37200000000001</v>
      </c>
      <c r="V463" t="s">
        <v>30</v>
      </c>
      <c r="W463" s="7">
        <v>1809.66</v>
      </c>
      <c r="X463" s="2" t="s">
        <v>31</v>
      </c>
      <c r="Y463" s="200"/>
      <c r="Z463" s="201" t="str">
        <f>IF(Y463&lt;&gt;"",Y463,IF(Table1[[#This Row],[Befolyt]]="i",1,""))</f>
        <v/>
      </c>
      <c r="AA463" s="98">
        <f>Table1[[#This Row],[KülföldiÁr]]*Table1[[#This Row],[Darab]]</f>
        <v>0</v>
      </c>
    </row>
    <row r="464" spans="1:27" x14ac:dyDescent="0.3">
      <c r="A464" t="s">
        <v>2336</v>
      </c>
      <c r="B464" t="s">
        <v>1324</v>
      </c>
      <c r="C464" s="126">
        <v>46077</v>
      </c>
      <c r="D464" s="6">
        <v>2</v>
      </c>
      <c r="E464" s="126">
        <v>46077</v>
      </c>
      <c r="F464" s="6">
        <v>2</v>
      </c>
      <c r="G464" t="s">
        <v>88</v>
      </c>
      <c r="H464" t="s">
        <v>41</v>
      </c>
      <c r="I464" t="s">
        <v>28</v>
      </c>
      <c r="J464" t="s">
        <v>89</v>
      </c>
      <c r="K464">
        <v>1</v>
      </c>
      <c r="L464" s="7">
        <v>243.81</v>
      </c>
      <c r="M464" s="7">
        <v>243.81</v>
      </c>
      <c r="N464">
        <v>0</v>
      </c>
      <c r="O464" t="s">
        <v>29</v>
      </c>
      <c r="P464">
        <v>0</v>
      </c>
      <c r="Q464" s="7">
        <v>1485</v>
      </c>
      <c r="R464" s="7">
        <v>1485</v>
      </c>
      <c r="S464" s="7">
        <v>1485</v>
      </c>
      <c r="T464" s="7">
        <v>5</v>
      </c>
      <c r="U464" s="7">
        <v>74.25</v>
      </c>
      <c r="V464" t="s">
        <v>30</v>
      </c>
      <c r="W464" s="7">
        <v>1241.19</v>
      </c>
      <c r="X464" s="2" t="s">
        <v>31</v>
      </c>
      <c r="Y464" s="200"/>
      <c r="Z464" s="201" t="str">
        <f>IF(Y464&lt;&gt;"",Y464,IF(Table1[[#This Row],[Befolyt]]="i",1,""))</f>
        <v/>
      </c>
      <c r="AA464" s="98">
        <f>Table1[[#This Row],[KülföldiÁr]]*Table1[[#This Row],[Darab]]</f>
        <v>0</v>
      </c>
    </row>
    <row r="465" spans="1:27" x14ac:dyDescent="0.3">
      <c r="A465" t="s">
        <v>2339</v>
      </c>
      <c r="B465" t="s">
        <v>1324</v>
      </c>
      <c r="C465" s="126">
        <v>46077</v>
      </c>
      <c r="D465" s="6">
        <v>2</v>
      </c>
      <c r="E465" s="126">
        <v>46077</v>
      </c>
      <c r="F465" s="6">
        <v>2</v>
      </c>
      <c r="G465" t="s">
        <v>1225</v>
      </c>
      <c r="H465" t="s">
        <v>27</v>
      </c>
      <c r="I465" t="s">
        <v>28</v>
      </c>
      <c r="J465" t="s">
        <v>1998</v>
      </c>
      <c r="K465">
        <v>1</v>
      </c>
      <c r="L465" s="7">
        <v>5100</v>
      </c>
      <c r="M465" s="7">
        <v>5100</v>
      </c>
      <c r="N465">
        <v>0</v>
      </c>
      <c r="O465" t="s">
        <v>29</v>
      </c>
      <c r="P465">
        <v>0</v>
      </c>
      <c r="Q465" s="7">
        <v>8500</v>
      </c>
      <c r="R465" s="7">
        <v>8500</v>
      </c>
      <c r="S465" s="7">
        <v>8500</v>
      </c>
      <c r="T465" s="7">
        <v>10</v>
      </c>
      <c r="U465" s="7">
        <v>850</v>
      </c>
      <c r="V465" t="s">
        <v>30</v>
      </c>
      <c r="W465" s="7">
        <v>3400</v>
      </c>
      <c r="X465" s="2" t="s">
        <v>31</v>
      </c>
      <c r="Y465" s="200"/>
      <c r="Z465" s="201" t="str">
        <f>IF(Y465&lt;&gt;"",Y465,IF(Table1[[#This Row],[Befolyt]]="i",1,""))</f>
        <v/>
      </c>
      <c r="AA465" s="98">
        <f>Table1[[#This Row],[KülföldiÁr]]*Table1[[#This Row],[Darab]]</f>
        <v>0</v>
      </c>
    </row>
    <row r="466" spans="1:27" x14ac:dyDescent="0.3">
      <c r="A466" t="s">
        <v>2340</v>
      </c>
      <c r="B466" t="s">
        <v>122</v>
      </c>
      <c r="C466" s="126">
        <v>46077</v>
      </c>
      <c r="D466" s="6">
        <v>2</v>
      </c>
      <c r="E466" s="126">
        <v>46077</v>
      </c>
      <c r="F466" s="6">
        <v>2</v>
      </c>
      <c r="G466" t="s">
        <v>2341</v>
      </c>
      <c r="H466" t="s">
        <v>41</v>
      </c>
      <c r="I466" t="s">
        <v>28</v>
      </c>
      <c r="J466" t="s">
        <v>2342</v>
      </c>
      <c r="K466">
        <v>2</v>
      </c>
      <c r="L466" s="7">
        <v>448.39</v>
      </c>
      <c r="M466" s="7">
        <v>896.78</v>
      </c>
      <c r="N466">
        <v>0</v>
      </c>
      <c r="O466" t="s">
        <v>29</v>
      </c>
      <c r="P466">
        <v>0</v>
      </c>
      <c r="Q466" s="7">
        <v>2080</v>
      </c>
      <c r="R466" s="7">
        <v>2320</v>
      </c>
      <c r="S466" s="7">
        <v>4640</v>
      </c>
      <c r="T466" s="7">
        <v>5</v>
      </c>
      <c r="U466" s="7">
        <v>232</v>
      </c>
      <c r="V466" t="s">
        <v>74</v>
      </c>
      <c r="W466" s="7">
        <v>3743.2200000000003</v>
      </c>
      <c r="X466" s="2" t="s">
        <v>31</v>
      </c>
      <c r="Y466" s="200"/>
      <c r="Z466" s="201" t="str">
        <f>IF(Y466&lt;&gt;"",Y466,IF(Table1[[#This Row],[Befolyt]]="i",1,""))</f>
        <v/>
      </c>
      <c r="AA466" s="98">
        <f>Table1[[#This Row],[KülföldiÁr]]*Table1[[#This Row],[Darab]]</f>
        <v>0</v>
      </c>
    </row>
    <row r="467" spans="1:27" x14ac:dyDescent="0.3">
      <c r="A467" t="s">
        <v>2340</v>
      </c>
      <c r="B467" t="s">
        <v>122</v>
      </c>
      <c r="C467" s="126">
        <v>46077</v>
      </c>
      <c r="D467" s="6">
        <v>2</v>
      </c>
      <c r="E467" s="126">
        <v>46077</v>
      </c>
      <c r="F467" s="6">
        <v>2</v>
      </c>
      <c r="G467" t="s">
        <v>1032</v>
      </c>
      <c r="H467" t="s">
        <v>34</v>
      </c>
      <c r="I467" t="s">
        <v>32</v>
      </c>
      <c r="J467" t="s">
        <v>1033</v>
      </c>
      <c r="K467">
        <v>1</v>
      </c>
      <c r="L467" s="7">
        <v>1626</v>
      </c>
      <c r="M467" s="7">
        <v>1626</v>
      </c>
      <c r="N467">
        <v>0</v>
      </c>
      <c r="O467" t="s">
        <v>29</v>
      </c>
      <c r="P467">
        <v>0</v>
      </c>
      <c r="Q467" s="7">
        <v>1626</v>
      </c>
      <c r="R467" s="7">
        <v>0</v>
      </c>
      <c r="S467" s="7">
        <v>0</v>
      </c>
      <c r="T467" s="7">
        <v>0</v>
      </c>
      <c r="U467" s="7">
        <v>0</v>
      </c>
      <c r="V467" t="s">
        <v>74</v>
      </c>
      <c r="W467" s="7">
        <v>-1626</v>
      </c>
      <c r="X467" s="2" t="s">
        <v>31</v>
      </c>
      <c r="Y467" s="200"/>
      <c r="Z467" s="201" t="str">
        <f>IF(Y467&lt;&gt;"",Y467,IF(Table1[[#This Row],[Befolyt]]="i",1,""))</f>
        <v/>
      </c>
      <c r="AA467" s="98">
        <f>Table1[[#This Row],[KülföldiÁr]]*Table1[[#This Row],[Darab]]</f>
        <v>0</v>
      </c>
    </row>
    <row r="468" spans="1:27" x14ac:dyDescent="0.3">
      <c r="A468" t="s">
        <v>2343</v>
      </c>
      <c r="B468" t="s">
        <v>378</v>
      </c>
      <c r="C468" s="126">
        <v>46077</v>
      </c>
      <c r="D468" s="6">
        <v>2</v>
      </c>
      <c r="E468" s="126">
        <v>46073</v>
      </c>
      <c r="F468" s="6">
        <v>2</v>
      </c>
      <c r="G468" t="s">
        <v>1560</v>
      </c>
      <c r="H468" t="s">
        <v>41</v>
      </c>
      <c r="I468" t="s">
        <v>28</v>
      </c>
      <c r="J468" t="s">
        <v>1561</v>
      </c>
      <c r="K468">
        <v>12</v>
      </c>
      <c r="L468" s="7">
        <v>587.97</v>
      </c>
      <c r="M468" s="7">
        <v>7055.64</v>
      </c>
      <c r="N468">
        <v>0</v>
      </c>
      <c r="O468" t="s">
        <v>29</v>
      </c>
      <c r="P468">
        <v>0</v>
      </c>
      <c r="Q468" s="7">
        <v>1885</v>
      </c>
      <c r="R468" s="7">
        <v>1550</v>
      </c>
      <c r="S468" s="7">
        <v>18600</v>
      </c>
      <c r="T468" s="7">
        <v>1.8</v>
      </c>
      <c r="U468" s="7">
        <v>334.8</v>
      </c>
      <c r="V468" t="s">
        <v>74</v>
      </c>
      <c r="W468" s="7">
        <v>11544.36</v>
      </c>
      <c r="X468" s="2" t="s">
        <v>31</v>
      </c>
      <c r="Y468" s="200"/>
      <c r="Z468" s="201" t="str">
        <f>IF(Y468&lt;&gt;"",Y468,IF(Table1[[#This Row],[Befolyt]]="i",1,""))</f>
        <v/>
      </c>
      <c r="AA468" s="98">
        <f>Table1[[#This Row],[KülföldiÁr]]*Table1[[#This Row],[Darab]]</f>
        <v>0</v>
      </c>
    </row>
    <row r="469" spans="1:27" x14ac:dyDescent="0.3">
      <c r="A469" t="s">
        <v>2343</v>
      </c>
      <c r="B469" t="s">
        <v>378</v>
      </c>
      <c r="C469" s="126">
        <v>46077</v>
      </c>
      <c r="D469" s="6">
        <v>2</v>
      </c>
      <c r="E469" s="126">
        <v>46073</v>
      </c>
      <c r="F469" s="6">
        <v>2</v>
      </c>
      <c r="G469" t="s">
        <v>398</v>
      </c>
      <c r="H469" t="s">
        <v>34</v>
      </c>
      <c r="I469" t="s">
        <v>32</v>
      </c>
      <c r="J469" t="s">
        <v>399</v>
      </c>
      <c r="K469">
        <v>1</v>
      </c>
      <c r="L469" s="7">
        <v>2326</v>
      </c>
      <c r="M469" s="7">
        <v>2326</v>
      </c>
      <c r="N469">
        <v>0</v>
      </c>
      <c r="O469" t="s">
        <v>29</v>
      </c>
      <c r="P469">
        <v>0</v>
      </c>
      <c r="Q469" s="7">
        <v>2326</v>
      </c>
      <c r="R469" s="7">
        <v>1400</v>
      </c>
      <c r="S469" s="7">
        <v>1400</v>
      </c>
      <c r="T469" s="7">
        <v>0</v>
      </c>
      <c r="U469" s="7">
        <v>0</v>
      </c>
      <c r="V469" t="s">
        <v>74</v>
      </c>
      <c r="W469" s="7">
        <v>-926</v>
      </c>
      <c r="X469" s="2" t="s">
        <v>31</v>
      </c>
      <c r="Y469" s="200"/>
      <c r="Z469" s="201" t="str">
        <f>IF(Y469&lt;&gt;"",Y469,IF(Table1[[#This Row],[Befolyt]]="i",1,""))</f>
        <v/>
      </c>
      <c r="AA469" s="98">
        <f>Table1[[#This Row],[KülföldiÁr]]*Table1[[#This Row],[Darab]]</f>
        <v>0</v>
      </c>
    </row>
    <row r="470" spans="1:27" x14ac:dyDescent="0.3">
      <c r="A470" t="s">
        <v>2344</v>
      </c>
      <c r="B470" t="s">
        <v>331</v>
      </c>
      <c r="C470" s="126">
        <v>46077</v>
      </c>
      <c r="D470" s="6">
        <v>2</v>
      </c>
      <c r="E470" s="126">
        <v>46073</v>
      </c>
      <c r="F470" s="6">
        <v>2</v>
      </c>
      <c r="G470" t="s">
        <v>2345</v>
      </c>
      <c r="H470" t="s">
        <v>70</v>
      </c>
      <c r="I470" t="s">
        <v>32</v>
      </c>
      <c r="J470" t="s">
        <v>2346</v>
      </c>
      <c r="K470">
        <v>12</v>
      </c>
      <c r="L470" s="7">
        <v>7200</v>
      </c>
      <c r="M470" s="7">
        <v>86400</v>
      </c>
      <c r="N470">
        <v>0</v>
      </c>
      <c r="O470" t="s">
        <v>29</v>
      </c>
      <c r="P470">
        <v>0</v>
      </c>
      <c r="Q470" s="7">
        <v>14000</v>
      </c>
      <c r="R470" s="7">
        <v>14000</v>
      </c>
      <c r="S470" s="7">
        <v>168000</v>
      </c>
      <c r="T470" s="7">
        <v>0</v>
      </c>
      <c r="U470" s="7">
        <v>0</v>
      </c>
      <c r="V470" t="s">
        <v>81</v>
      </c>
      <c r="W470" s="7">
        <v>81600</v>
      </c>
      <c r="X470" s="2" t="s">
        <v>31</v>
      </c>
      <c r="Y470" s="200"/>
      <c r="Z470" s="201" t="str">
        <f>IF(Y470&lt;&gt;"",Y470,IF(Table1[[#This Row],[Befolyt]]="i",1,""))</f>
        <v/>
      </c>
      <c r="AA470" s="98">
        <f>Table1[[#This Row],[KülföldiÁr]]*Table1[[#This Row],[Darab]]</f>
        <v>0</v>
      </c>
    </row>
    <row r="471" spans="1:27" x14ac:dyDescent="0.3">
      <c r="A471" t="s">
        <v>2344</v>
      </c>
      <c r="B471" t="s">
        <v>331</v>
      </c>
      <c r="C471" s="126">
        <v>46077</v>
      </c>
      <c r="D471" s="6">
        <v>2</v>
      </c>
      <c r="E471" s="126">
        <v>46073</v>
      </c>
      <c r="F471" s="6">
        <v>2</v>
      </c>
      <c r="G471" t="s">
        <v>2347</v>
      </c>
      <c r="H471" t="s">
        <v>300</v>
      </c>
      <c r="I471" t="s">
        <v>32</v>
      </c>
      <c r="J471" t="s">
        <v>2348</v>
      </c>
      <c r="K471">
        <v>1</v>
      </c>
      <c r="L471" s="7">
        <v>230244</v>
      </c>
      <c r="M471" s="7">
        <v>230244</v>
      </c>
      <c r="N471">
        <v>0</v>
      </c>
      <c r="O471" t="s">
        <v>29</v>
      </c>
      <c r="P471">
        <v>0</v>
      </c>
      <c r="Q471" s="7">
        <v>383740</v>
      </c>
      <c r="R471" s="7">
        <v>200000</v>
      </c>
      <c r="S471" s="7">
        <v>200000</v>
      </c>
      <c r="T471" s="7">
        <v>0</v>
      </c>
      <c r="U471" s="7">
        <v>0</v>
      </c>
      <c r="V471" t="s">
        <v>81</v>
      </c>
      <c r="W471" s="7">
        <v>-30244</v>
      </c>
      <c r="X471" s="2" t="s">
        <v>31</v>
      </c>
      <c r="Y471" s="200"/>
      <c r="Z471" s="201" t="str">
        <f>IF(Y471&lt;&gt;"",Y471,IF(Table1[[#This Row],[Befolyt]]="i",1,""))</f>
        <v/>
      </c>
      <c r="AA471" s="98">
        <f>Table1[[#This Row],[KülföldiÁr]]*Table1[[#This Row],[Darab]]</f>
        <v>0</v>
      </c>
    </row>
    <row r="472" spans="1:27" x14ac:dyDescent="0.3">
      <c r="A472" t="s">
        <v>2344</v>
      </c>
      <c r="B472" t="s">
        <v>331</v>
      </c>
      <c r="C472" s="126">
        <v>46077</v>
      </c>
      <c r="D472" s="6">
        <v>2</v>
      </c>
      <c r="E472" s="126">
        <v>46073</v>
      </c>
      <c r="F472" s="6">
        <v>2</v>
      </c>
      <c r="G472" t="s">
        <v>2349</v>
      </c>
      <c r="H472" t="s">
        <v>300</v>
      </c>
      <c r="I472" t="s">
        <v>32</v>
      </c>
      <c r="J472" t="s">
        <v>2350</v>
      </c>
      <c r="K472">
        <v>1</v>
      </c>
      <c r="L472" s="7">
        <v>75000</v>
      </c>
      <c r="M472" s="7">
        <v>75000</v>
      </c>
      <c r="N472">
        <v>0</v>
      </c>
      <c r="O472" t="s">
        <v>29</v>
      </c>
      <c r="P472">
        <v>0</v>
      </c>
      <c r="Q472" s="7">
        <v>125000</v>
      </c>
      <c r="R472" s="7">
        <v>150000</v>
      </c>
      <c r="S472" s="7">
        <v>150000</v>
      </c>
      <c r="T472" s="7">
        <v>0</v>
      </c>
      <c r="U472" s="7">
        <v>0</v>
      </c>
      <c r="V472" t="s">
        <v>81</v>
      </c>
      <c r="W472" s="7">
        <v>75000</v>
      </c>
      <c r="X472" s="2" t="s">
        <v>31</v>
      </c>
      <c r="Y472" s="200"/>
      <c r="Z472" s="201" t="str">
        <f>IF(Y472&lt;&gt;"",Y472,IF(Table1[[#This Row],[Befolyt]]="i",1,""))</f>
        <v/>
      </c>
      <c r="AA472" s="98">
        <f>Table1[[#This Row],[KülföldiÁr]]*Table1[[#This Row],[Darab]]</f>
        <v>0</v>
      </c>
    </row>
    <row r="473" spans="1:27" x14ac:dyDescent="0.3">
      <c r="A473" t="s">
        <v>2344</v>
      </c>
      <c r="B473" t="s">
        <v>331</v>
      </c>
      <c r="C473" s="126">
        <v>46077</v>
      </c>
      <c r="D473" s="6">
        <v>2</v>
      </c>
      <c r="E473" s="126">
        <v>46073</v>
      </c>
      <c r="F473" s="6">
        <v>2</v>
      </c>
      <c r="G473" t="s">
        <v>854</v>
      </c>
      <c r="H473" t="s">
        <v>27</v>
      </c>
      <c r="I473" t="s">
        <v>28</v>
      </c>
      <c r="J473" t="s">
        <v>1434</v>
      </c>
      <c r="K473">
        <v>1</v>
      </c>
      <c r="L473" s="7">
        <v>1884120</v>
      </c>
      <c r="M473" s="7">
        <v>1884120</v>
      </c>
      <c r="N473">
        <v>0</v>
      </c>
      <c r="O473" t="s">
        <v>29</v>
      </c>
      <c r="P473">
        <v>0</v>
      </c>
      <c r="Q473" s="7">
        <v>3140200</v>
      </c>
      <c r="R473" s="7">
        <v>3581920</v>
      </c>
      <c r="S473" s="7">
        <v>3581920</v>
      </c>
      <c r="T473" s="7">
        <v>6.6</v>
      </c>
      <c r="U473" s="7">
        <v>236406.72</v>
      </c>
      <c r="V473" t="s">
        <v>81</v>
      </c>
      <c r="W473" s="7">
        <v>1697800</v>
      </c>
      <c r="X473" s="2" t="s">
        <v>31</v>
      </c>
      <c r="Y473" s="200"/>
      <c r="Z473" s="201" t="str">
        <f>IF(Y473&lt;&gt;"",Y473,IF(Table1[[#This Row],[Befolyt]]="i",1,""))</f>
        <v/>
      </c>
      <c r="AA473" s="98">
        <f>Table1[[#This Row],[KülföldiÁr]]*Table1[[#This Row],[Darab]]</f>
        <v>0</v>
      </c>
    </row>
    <row r="474" spans="1:27" x14ac:dyDescent="0.3">
      <c r="A474" t="s">
        <v>2344</v>
      </c>
      <c r="B474" t="s">
        <v>331</v>
      </c>
      <c r="C474" s="126">
        <v>46077</v>
      </c>
      <c r="D474" s="6">
        <v>2</v>
      </c>
      <c r="E474" s="126">
        <v>46073</v>
      </c>
      <c r="F474" s="6">
        <v>2</v>
      </c>
      <c r="G474" t="s">
        <v>58</v>
      </c>
      <c r="H474" t="s">
        <v>41</v>
      </c>
      <c r="I474" t="s">
        <v>28</v>
      </c>
      <c r="J474" t="s">
        <v>59</v>
      </c>
      <c r="K474">
        <v>7</v>
      </c>
      <c r="L474" s="7">
        <v>169.47</v>
      </c>
      <c r="M474" s="7">
        <v>1186.29</v>
      </c>
      <c r="N474">
        <v>0</v>
      </c>
      <c r="O474" t="s">
        <v>29</v>
      </c>
      <c r="P474">
        <v>0</v>
      </c>
      <c r="Q474" s="7">
        <v>890</v>
      </c>
      <c r="R474" s="7">
        <v>890</v>
      </c>
      <c r="S474" s="7">
        <v>6230</v>
      </c>
      <c r="T474" s="7">
        <v>5</v>
      </c>
      <c r="U474" s="7">
        <v>311.5</v>
      </c>
      <c r="V474" t="s">
        <v>81</v>
      </c>
      <c r="W474" s="7">
        <v>5043.71</v>
      </c>
      <c r="X474" s="2" t="s">
        <v>31</v>
      </c>
      <c r="Y474" s="200"/>
      <c r="Z474" s="201" t="str">
        <f>IF(Y474&lt;&gt;"",Y474,IF(Table1[[#This Row],[Befolyt]]="i",1,""))</f>
        <v/>
      </c>
      <c r="AA474" s="98">
        <f>Table1[[#This Row],[KülföldiÁr]]*Table1[[#This Row],[Darab]]</f>
        <v>0</v>
      </c>
    </row>
    <row r="475" spans="1:27" x14ac:dyDescent="0.3">
      <c r="A475" t="s">
        <v>2344</v>
      </c>
      <c r="B475" t="s">
        <v>331</v>
      </c>
      <c r="C475" s="126">
        <v>46077</v>
      </c>
      <c r="D475" s="6">
        <v>2</v>
      </c>
      <c r="E475" s="126">
        <v>46073</v>
      </c>
      <c r="F475" s="6">
        <v>2</v>
      </c>
      <c r="G475" t="s">
        <v>301</v>
      </c>
      <c r="H475" t="s">
        <v>41</v>
      </c>
      <c r="I475" t="s">
        <v>28</v>
      </c>
      <c r="J475" t="s">
        <v>306</v>
      </c>
      <c r="K475">
        <v>4</v>
      </c>
      <c r="L475" s="7">
        <v>155.16999999999999</v>
      </c>
      <c r="M475" s="7">
        <v>620.67999999999995</v>
      </c>
      <c r="N475">
        <v>0</v>
      </c>
      <c r="O475" t="s">
        <v>29</v>
      </c>
      <c r="P475">
        <v>0</v>
      </c>
      <c r="Q475" s="7">
        <v>778</v>
      </c>
      <c r="R475" s="7">
        <v>778</v>
      </c>
      <c r="S475" s="7">
        <v>3112</v>
      </c>
      <c r="T475" s="7">
        <v>5</v>
      </c>
      <c r="U475" s="7">
        <v>155.6</v>
      </c>
      <c r="V475" t="s">
        <v>81</v>
      </c>
      <c r="W475" s="7">
        <v>2491.3200000000002</v>
      </c>
      <c r="X475" s="2" t="s">
        <v>31</v>
      </c>
      <c r="Y475" s="200"/>
      <c r="Z475" s="201" t="str">
        <f>IF(Y475&lt;&gt;"",Y475,IF(Table1[[#This Row],[Befolyt]]="i",1,""))</f>
        <v/>
      </c>
      <c r="AA475" s="98">
        <f>Table1[[#This Row],[KülföldiÁr]]*Table1[[#This Row],[Darab]]</f>
        <v>0</v>
      </c>
    </row>
    <row r="476" spans="1:27" x14ac:dyDescent="0.3">
      <c r="A476" t="s">
        <v>2344</v>
      </c>
      <c r="B476" t="s">
        <v>331</v>
      </c>
      <c r="C476" s="126">
        <v>46077</v>
      </c>
      <c r="D476" s="6">
        <v>2</v>
      </c>
      <c r="E476" s="126">
        <v>46073</v>
      </c>
      <c r="F476" s="6">
        <v>2</v>
      </c>
      <c r="G476" t="s">
        <v>88</v>
      </c>
      <c r="H476" t="s">
        <v>41</v>
      </c>
      <c r="I476" t="s">
        <v>28</v>
      </c>
      <c r="J476" t="s">
        <v>89</v>
      </c>
      <c r="K476">
        <v>7</v>
      </c>
      <c r="L476" s="7">
        <v>243.81</v>
      </c>
      <c r="M476" s="7">
        <v>1706.67</v>
      </c>
      <c r="N476">
        <v>0</v>
      </c>
      <c r="O476" t="s">
        <v>29</v>
      </c>
      <c r="P476">
        <v>0</v>
      </c>
      <c r="Q476" s="7">
        <v>1485</v>
      </c>
      <c r="R476" s="7">
        <v>1485</v>
      </c>
      <c r="S476" s="7">
        <v>10395</v>
      </c>
      <c r="T476" s="7">
        <v>5</v>
      </c>
      <c r="U476" s="7">
        <v>519.75</v>
      </c>
      <c r="V476" t="s">
        <v>81</v>
      </c>
      <c r="W476" s="7">
        <v>8688.33</v>
      </c>
      <c r="X476" s="2" t="s">
        <v>31</v>
      </c>
      <c r="Y476" s="200"/>
      <c r="Z476" s="201" t="str">
        <f>IF(Y476&lt;&gt;"",Y476,IF(Table1[[#This Row],[Befolyt]]="i",1,""))</f>
        <v/>
      </c>
      <c r="AA476" s="98">
        <f>Table1[[#This Row],[KülföldiÁr]]*Table1[[#This Row],[Darab]]</f>
        <v>0</v>
      </c>
    </row>
    <row r="477" spans="1:27" x14ac:dyDescent="0.3">
      <c r="A477" t="s">
        <v>2344</v>
      </c>
      <c r="B477" t="s">
        <v>331</v>
      </c>
      <c r="C477" s="126">
        <v>46077</v>
      </c>
      <c r="D477" s="6">
        <v>2</v>
      </c>
      <c r="E477" s="126">
        <v>46073</v>
      </c>
      <c r="F477" s="6">
        <v>2</v>
      </c>
      <c r="G477" t="s">
        <v>90</v>
      </c>
      <c r="H477" t="s">
        <v>41</v>
      </c>
      <c r="I477" t="s">
        <v>28</v>
      </c>
      <c r="J477" t="s">
        <v>91</v>
      </c>
      <c r="K477">
        <v>5</v>
      </c>
      <c r="L477" s="7">
        <v>267.88</v>
      </c>
      <c r="M477" s="7">
        <v>1339.4</v>
      </c>
      <c r="N477">
        <v>0</v>
      </c>
      <c r="O477" t="s">
        <v>29</v>
      </c>
      <c r="P477">
        <v>0</v>
      </c>
      <c r="Q477" s="7">
        <v>1485</v>
      </c>
      <c r="R477" s="7">
        <v>1485</v>
      </c>
      <c r="S477" s="7">
        <v>7425</v>
      </c>
      <c r="T477" s="7">
        <v>5</v>
      </c>
      <c r="U477" s="7">
        <v>371.25</v>
      </c>
      <c r="V477" t="s">
        <v>81</v>
      </c>
      <c r="W477" s="7">
        <v>6085.6</v>
      </c>
      <c r="X477" s="2" t="s">
        <v>31</v>
      </c>
      <c r="Y477" s="200"/>
      <c r="Z477" s="201" t="str">
        <f>IF(Y477&lt;&gt;"",Y477,IF(Table1[[#This Row],[Befolyt]]="i",1,""))</f>
        <v/>
      </c>
      <c r="AA477" s="98">
        <f>Table1[[#This Row],[KülföldiÁr]]*Table1[[#This Row],[Darab]]</f>
        <v>0</v>
      </c>
    </row>
    <row r="478" spans="1:27" x14ac:dyDescent="0.3">
      <c r="A478" t="s">
        <v>2351</v>
      </c>
      <c r="B478" t="s">
        <v>2352</v>
      </c>
      <c r="C478" s="126">
        <v>46077</v>
      </c>
      <c r="D478" s="6">
        <v>2</v>
      </c>
      <c r="E478" s="126">
        <v>46076</v>
      </c>
      <c r="F478" s="6">
        <v>2</v>
      </c>
      <c r="G478" t="s">
        <v>75</v>
      </c>
      <c r="H478" t="s">
        <v>34</v>
      </c>
      <c r="I478" t="s">
        <v>32</v>
      </c>
      <c r="J478" t="s">
        <v>76</v>
      </c>
      <c r="K478">
        <v>1</v>
      </c>
      <c r="L478" s="7">
        <v>1900</v>
      </c>
      <c r="M478" s="7">
        <v>1900</v>
      </c>
      <c r="N478">
        <v>0</v>
      </c>
      <c r="O478" t="s">
        <v>29</v>
      </c>
      <c r="P478">
        <v>0</v>
      </c>
      <c r="Q478" s="7">
        <v>3500</v>
      </c>
      <c r="R478" s="7">
        <v>0</v>
      </c>
      <c r="S478" s="7">
        <v>0</v>
      </c>
      <c r="T478" s="7">
        <v>0</v>
      </c>
      <c r="U478" s="7">
        <v>0</v>
      </c>
      <c r="V478" t="s">
        <v>74</v>
      </c>
      <c r="W478" s="7">
        <v>-1900</v>
      </c>
      <c r="X478" s="2" t="s">
        <v>31</v>
      </c>
      <c r="Y478" s="200"/>
      <c r="Z478" s="201" t="str">
        <f>IF(Y478&lt;&gt;"",Y478,IF(Table1[[#This Row],[Befolyt]]="i",1,""))</f>
        <v/>
      </c>
      <c r="AA478" s="98">
        <f>Table1[[#This Row],[KülföldiÁr]]*Table1[[#This Row],[Darab]]</f>
        <v>0</v>
      </c>
    </row>
    <row r="479" spans="1:27" x14ac:dyDescent="0.3">
      <c r="A479" t="s">
        <v>2351</v>
      </c>
      <c r="B479" t="s">
        <v>2352</v>
      </c>
      <c r="C479" s="126">
        <v>46077</v>
      </c>
      <c r="D479" s="6">
        <v>2</v>
      </c>
      <c r="E479" s="126">
        <v>46076</v>
      </c>
      <c r="F479" s="6">
        <v>2</v>
      </c>
      <c r="G479" t="s">
        <v>2353</v>
      </c>
      <c r="H479" t="s">
        <v>51</v>
      </c>
      <c r="I479" t="s">
        <v>28</v>
      </c>
      <c r="J479" t="s">
        <v>2354</v>
      </c>
      <c r="K479">
        <v>4</v>
      </c>
      <c r="L479" s="7">
        <v>10678.3</v>
      </c>
      <c r="M479" s="7">
        <v>42713.2</v>
      </c>
      <c r="N479">
        <v>0</v>
      </c>
      <c r="O479" t="s">
        <v>29</v>
      </c>
      <c r="P479">
        <v>0</v>
      </c>
      <c r="Q479" s="7">
        <v>22025</v>
      </c>
      <c r="R479" s="7">
        <v>17850</v>
      </c>
      <c r="S479" s="7">
        <v>71400</v>
      </c>
      <c r="T479" s="7">
        <v>4</v>
      </c>
      <c r="U479" s="7">
        <v>2856</v>
      </c>
      <c r="V479" t="s">
        <v>74</v>
      </c>
      <c r="W479" s="7">
        <v>28686.800000000003</v>
      </c>
      <c r="X479" s="2" t="s">
        <v>31</v>
      </c>
      <c r="Y479" s="200"/>
      <c r="Z479" s="201" t="str">
        <f>IF(Y479&lt;&gt;"",Y479,IF(Table1[[#This Row],[Befolyt]]="i",1,""))</f>
        <v/>
      </c>
      <c r="AA479" s="98">
        <f>Table1[[#This Row],[KülföldiÁr]]*Table1[[#This Row],[Darab]]</f>
        <v>0</v>
      </c>
    </row>
    <row r="480" spans="1:27" x14ac:dyDescent="0.3">
      <c r="A480" t="s">
        <v>2351</v>
      </c>
      <c r="B480" t="s">
        <v>2352</v>
      </c>
      <c r="C480" s="126">
        <v>46077</v>
      </c>
      <c r="D480" s="6">
        <v>2</v>
      </c>
      <c r="E480" s="126">
        <v>46076</v>
      </c>
      <c r="F480" s="6">
        <v>2</v>
      </c>
      <c r="G480" t="s">
        <v>1580</v>
      </c>
      <c r="H480" t="s">
        <v>34</v>
      </c>
      <c r="I480" t="s">
        <v>32</v>
      </c>
      <c r="J480" t="s">
        <v>1581</v>
      </c>
      <c r="K480">
        <v>1</v>
      </c>
      <c r="L480" s="7">
        <v>7643</v>
      </c>
      <c r="M480" s="7">
        <v>7643</v>
      </c>
      <c r="N480">
        <v>0</v>
      </c>
      <c r="O480" t="s">
        <v>29</v>
      </c>
      <c r="P480">
        <v>0</v>
      </c>
      <c r="Q480" s="7">
        <v>7643</v>
      </c>
      <c r="R480" s="7">
        <v>3500</v>
      </c>
      <c r="S480" s="7">
        <v>3500</v>
      </c>
      <c r="T480" s="7">
        <v>0</v>
      </c>
      <c r="U480" s="7">
        <v>0</v>
      </c>
      <c r="V480" t="s">
        <v>74</v>
      </c>
      <c r="W480" s="7">
        <v>-4143</v>
      </c>
      <c r="X480" s="2" t="s">
        <v>31</v>
      </c>
      <c r="Y480" s="200"/>
      <c r="Z480" s="201" t="str">
        <f>IF(Y480&lt;&gt;"",Y480,IF(Table1[[#This Row],[Befolyt]]="i",1,""))</f>
        <v/>
      </c>
      <c r="AA480" s="98">
        <f>Table1[[#This Row],[KülföldiÁr]]*Table1[[#This Row],[Darab]]</f>
        <v>0</v>
      </c>
    </row>
    <row r="481" spans="1:27" x14ac:dyDescent="0.3">
      <c r="A481" t="s">
        <v>2355</v>
      </c>
      <c r="B481" t="s">
        <v>2356</v>
      </c>
      <c r="C481" s="126">
        <v>46077</v>
      </c>
      <c r="D481" s="6">
        <v>2</v>
      </c>
      <c r="E481" s="126">
        <v>46077</v>
      </c>
      <c r="F481" s="6">
        <v>2</v>
      </c>
      <c r="G481" t="s">
        <v>369</v>
      </c>
      <c r="H481" t="s">
        <v>63</v>
      </c>
      <c r="I481" t="s">
        <v>28</v>
      </c>
      <c r="J481" t="s">
        <v>370</v>
      </c>
      <c r="K481">
        <v>4</v>
      </c>
      <c r="L481" s="7">
        <v>2611.29</v>
      </c>
      <c r="M481" s="7">
        <v>10445.16</v>
      </c>
      <c r="N481">
        <v>0</v>
      </c>
      <c r="O481" t="s">
        <v>29</v>
      </c>
      <c r="P481">
        <v>0</v>
      </c>
      <c r="Q481" s="7">
        <v>7490</v>
      </c>
      <c r="R481" s="7">
        <v>7490</v>
      </c>
      <c r="S481" s="7">
        <v>29960</v>
      </c>
      <c r="T481" s="7">
        <v>7</v>
      </c>
      <c r="U481" s="7">
        <v>2097.1999999999998</v>
      </c>
      <c r="V481" t="s">
        <v>30</v>
      </c>
      <c r="W481" s="7">
        <v>19514.84</v>
      </c>
      <c r="X481" s="2" t="s">
        <v>82</v>
      </c>
      <c r="Y481" s="200"/>
      <c r="Z481" s="201">
        <f>IF(Y481&lt;&gt;"",Y481,IF(Table1[[#This Row],[Befolyt]]="i",1,""))</f>
        <v>1</v>
      </c>
      <c r="AA481" s="98">
        <f>Table1[[#This Row],[KülföldiÁr]]*Table1[[#This Row],[Darab]]</f>
        <v>0</v>
      </c>
    </row>
    <row r="482" spans="1:27" x14ac:dyDescent="0.3">
      <c r="A482" t="s">
        <v>2357</v>
      </c>
      <c r="B482" t="s">
        <v>2358</v>
      </c>
      <c r="C482" s="126">
        <v>46077</v>
      </c>
      <c r="D482" s="6">
        <v>2</v>
      </c>
      <c r="E482" s="126">
        <v>46077</v>
      </c>
      <c r="F482" s="6">
        <v>2</v>
      </c>
      <c r="G482" t="s">
        <v>2359</v>
      </c>
      <c r="H482" t="s">
        <v>93</v>
      </c>
      <c r="I482" t="s">
        <v>28</v>
      </c>
      <c r="J482" t="s">
        <v>2360</v>
      </c>
      <c r="K482">
        <v>1</v>
      </c>
      <c r="L482" s="7">
        <v>7152</v>
      </c>
      <c r="M482" s="7">
        <v>7152</v>
      </c>
      <c r="N482">
        <v>0</v>
      </c>
      <c r="O482" t="s">
        <v>29</v>
      </c>
      <c r="P482">
        <v>0</v>
      </c>
      <c r="Q482" s="7">
        <v>11920</v>
      </c>
      <c r="R482" s="7">
        <v>11920</v>
      </c>
      <c r="S482" s="7">
        <v>11920</v>
      </c>
      <c r="T482" s="7">
        <v>5</v>
      </c>
      <c r="U482" s="7">
        <v>596</v>
      </c>
      <c r="V482" t="s">
        <v>37</v>
      </c>
      <c r="W482" s="7">
        <v>4768</v>
      </c>
      <c r="X482" s="2" t="s">
        <v>31</v>
      </c>
      <c r="Y482" s="200"/>
      <c r="Z482" s="201" t="str">
        <f>IF(Y482&lt;&gt;"",Y482,IF(Table1[[#This Row],[Befolyt]]="i",1,""))</f>
        <v/>
      </c>
      <c r="AA482" s="98">
        <f>Table1[[#This Row],[KülföldiÁr]]*Table1[[#This Row],[Darab]]</f>
        <v>0</v>
      </c>
    </row>
    <row r="483" spans="1:27" x14ac:dyDescent="0.3">
      <c r="A483" t="s">
        <v>2357</v>
      </c>
      <c r="B483" t="s">
        <v>2358</v>
      </c>
      <c r="C483" s="126">
        <v>46077</v>
      </c>
      <c r="D483" s="6">
        <v>2</v>
      </c>
      <c r="E483" s="126">
        <v>46077</v>
      </c>
      <c r="F483" s="6">
        <v>2</v>
      </c>
      <c r="G483" t="s">
        <v>2361</v>
      </c>
      <c r="H483" t="s">
        <v>93</v>
      </c>
      <c r="I483" t="s">
        <v>28</v>
      </c>
      <c r="J483" t="s">
        <v>2362</v>
      </c>
      <c r="K483">
        <v>1</v>
      </c>
      <c r="L483" s="7">
        <v>10606</v>
      </c>
      <c r="M483" s="7">
        <v>10606</v>
      </c>
      <c r="N483">
        <v>0</v>
      </c>
      <c r="O483" t="s">
        <v>29</v>
      </c>
      <c r="P483">
        <v>0</v>
      </c>
      <c r="Q483" s="7">
        <v>17680</v>
      </c>
      <c r="R483" s="7">
        <v>17680</v>
      </c>
      <c r="S483" s="7">
        <v>17680</v>
      </c>
      <c r="T483" s="7">
        <v>5</v>
      </c>
      <c r="U483" s="7">
        <v>884</v>
      </c>
      <c r="V483" t="s">
        <v>37</v>
      </c>
      <c r="W483" s="7">
        <v>7074</v>
      </c>
      <c r="X483" s="2" t="s">
        <v>31</v>
      </c>
      <c r="Y483" s="200"/>
      <c r="Z483" s="201" t="str">
        <f>IF(Y483&lt;&gt;"",Y483,IF(Table1[[#This Row],[Befolyt]]="i",1,""))</f>
        <v/>
      </c>
      <c r="AA483" s="98">
        <f>Table1[[#This Row],[KülföldiÁr]]*Table1[[#This Row],[Darab]]</f>
        <v>0</v>
      </c>
    </row>
    <row r="484" spans="1:27" x14ac:dyDescent="0.3">
      <c r="A484" t="s">
        <v>2363</v>
      </c>
      <c r="B484" t="s">
        <v>2364</v>
      </c>
      <c r="C484" s="126">
        <v>46077</v>
      </c>
      <c r="D484" s="6">
        <v>2</v>
      </c>
      <c r="E484" s="126">
        <v>46077</v>
      </c>
      <c r="F484" s="6">
        <v>2</v>
      </c>
      <c r="G484" t="s">
        <v>869</v>
      </c>
      <c r="H484" t="s">
        <v>27</v>
      </c>
      <c r="I484" t="s">
        <v>28</v>
      </c>
      <c r="J484" t="s">
        <v>2365</v>
      </c>
      <c r="K484">
        <v>5</v>
      </c>
      <c r="L484" s="7">
        <v>6144</v>
      </c>
      <c r="M484" s="7">
        <v>30720</v>
      </c>
      <c r="N484">
        <v>0</v>
      </c>
      <c r="O484" t="s">
        <v>29</v>
      </c>
      <c r="P484">
        <v>0</v>
      </c>
      <c r="Q484" s="7">
        <v>11870</v>
      </c>
      <c r="R484" s="7">
        <v>11870</v>
      </c>
      <c r="S484" s="7">
        <v>59350</v>
      </c>
      <c r="T484" s="7">
        <v>10</v>
      </c>
      <c r="U484" s="7">
        <v>5935</v>
      </c>
      <c r="V484" t="s">
        <v>83</v>
      </c>
      <c r="W484" s="7">
        <v>28630</v>
      </c>
      <c r="X484" s="2" t="s">
        <v>31</v>
      </c>
      <c r="Y484" s="200"/>
      <c r="Z484" s="201" t="str">
        <f>IF(Y484&lt;&gt;"",Y484,IF(Table1[[#This Row],[Befolyt]]="i",1,""))</f>
        <v/>
      </c>
      <c r="AA484" s="98">
        <f>Table1[[#This Row],[KülföldiÁr]]*Table1[[#This Row],[Darab]]</f>
        <v>0</v>
      </c>
    </row>
    <row r="485" spans="1:27" x14ac:dyDescent="0.3">
      <c r="A485" t="s">
        <v>2363</v>
      </c>
      <c r="B485" t="s">
        <v>2364</v>
      </c>
      <c r="C485" s="126">
        <v>46077</v>
      </c>
      <c r="D485" s="6">
        <v>2</v>
      </c>
      <c r="E485" s="126">
        <v>46077</v>
      </c>
      <c r="F485" s="6">
        <v>2</v>
      </c>
      <c r="G485" t="s">
        <v>808</v>
      </c>
      <c r="H485" t="s">
        <v>27</v>
      </c>
      <c r="I485" t="s">
        <v>28</v>
      </c>
      <c r="J485" t="s">
        <v>2366</v>
      </c>
      <c r="K485">
        <v>13</v>
      </c>
      <c r="L485" s="7">
        <v>2280</v>
      </c>
      <c r="M485" s="7">
        <v>29640</v>
      </c>
      <c r="N485">
        <v>0</v>
      </c>
      <c r="O485" t="s">
        <v>29</v>
      </c>
      <c r="P485">
        <v>0</v>
      </c>
      <c r="Q485" s="7">
        <v>4470</v>
      </c>
      <c r="R485" s="7">
        <v>4470</v>
      </c>
      <c r="S485" s="7">
        <v>58110</v>
      </c>
      <c r="T485" s="7">
        <v>10</v>
      </c>
      <c r="U485" s="7">
        <v>5811</v>
      </c>
      <c r="V485" t="s">
        <v>83</v>
      </c>
      <c r="W485" s="7">
        <v>28470</v>
      </c>
      <c r="X485" s="2" t="s">
        <v>31</v>
      </c>
      <c r="Y485" s="200"/>
      <c r="Z485" s="201" t="str">
        <f>IF(Y485&lt;&gt;"",Y485,IF(Table1[[#This Row],[Befolyt]]="i",1,""))</f>
        <v/>
      </c>
      <c r="AA485" s="98">
        <f>Table1[[#This Row],[KülföldiÁr]]*Table1[[#This Row],[Darab]]</f>
        <v>0</v>
      </c>
    </row>
    <row r="486" spans="1:27" x14ac:dyDescent="0.3">
      <c r="A486" t="s">
        <v>2363</v>
      </c>
      <c r="B486" t="s">
        <v>2364</v>
      </c>
      <c r="C486" s="126">
        <v>46077</v>
      </c>
      <c r="D486" s="6">
        <v>2</v>
      </c>
      <c r="E486" s="126">
        <v>46077</v>
      </c>
      <c r="F486" s="6">
        <v>2</v>
      </c>
      <c r="G486" t="s">
        <v>2367</v>
      </c>
      <c r="H486" t="s">
        <v>27</v>
      </c>
      <c r="I486" t="s">
        <v>28</v>
      </c>
      <c r="J486" t="s">
        <v>2368</v>
      </c>
      <c r="K486">
        <v>1</v>
      </c>
      <c r="L486" s="7">
        <v>6744.72</v>
      </c>
      <c r="M486" s="7">
        <v>6744.72</v>
      </c>
      <c r="N486">
        <v>0</v>
      </c>
      <c r="O486" t="s">
        <v>29</v>
      </c>
      <c r="P486">
        <v>0</v>
      </c>
      <c r="Q486" s="7">
        <v>31570</v>
      </c>
      <c r="R486" s="7">
        <v>31570</v>
      </c>
      <c r="S486" s="7">
        <v>31570</v>
      </c>
      <c r="T486" s="7">
        <v>5</v>
      </c>
      <c r="U486" s="7">
        <v>1578.5</v>
      </c>
      <c r="V486" t="s">
        <v>83</v>
      </c>
      <c r="W486" s="7">
        <v>24825.279999999999</v>
      </c>
      <c r="X486" s="2" t="s">
        <v>31</v>
      </c>
      <c r="Y486" s="200"/>
      <c r="Z486" s="201" t="str">
        <f>IF(Y486&lt;&gt;"",Y486,IF(Table1[[#This Row],[Befolyt]]="i",1,""))</f>
        <v/>
      </c>
      <c r="AA486" s="98">
        <f>Table1[[#This Row],[KülföldiÁr]]*Table1[[#This Row],[Darab]]</f>
        <v>0</v>
      </c>
    </row>
    <row r="487" spans="1:27" x14ac:dyDescent="0.3">
      <c r="A487" t="s">
        <v>2363</v>
      </c>
      <c r="B487" t="s">
        <v>2364</v>
      </c>
      <c r="C487" s="126">
        <v>46077</v>
      </c>
      <c r="D487" s="6">
        <v>2</v>
      </c>
      <c r="E487" s="126">
        <v>46077</v>
      </c>
      <c r="F487" s="6">
        <v>2</v>
      </c>
      <c r="G487" t="s">
        <v>2369</v>
      </c>
      <c r="H487" t="s">
        <v>27</v>
      </c>
      <c r="I487" t="s">
        <v>28</v>
      </c>
      <c r="J487" t="s">
        <v>2370</v>
      </c>
      <c r="K487">
        <v>1</v>
      </c>
      <c r="L487" s="7">
        <v>51423.09</v>
      </c>
      <c r="M487" s="7">
        <v>51423.09</v>
      </c>
      <c r="N487">
        <v>0</v>
      </c>
      <c r="O487" t="s">
        <v>29</v>
      </c>
      <c r="P487">
        <v>0</v>
      </c>
      <c r="Q487" s="7">
        <v>142007</v>
      </c>
      <c r="R487" s="7">
        <v>150647</v>
      </c>
      <c r="S487" s="7">
        <v>150647</v>
      </c>
      <c r="T487" s="7">
        <v>5</v>
      </c>
      <c r="U487" s="7">
        <v>7532.35</v>
      </c>
      <c r="V487" t="s">
        <v>83</v>
      </c>
      <c r="W487" s="7">
        <v>99223.91</v>
      </c>
      <c r="X487" s="2" t="s">
        <v>31</v>
      </c>
      <c r="Y487" s="200"/>
      <c r="Z487" s="201" t="str">
        <f>IF(Y487&lt;&gt;"",Y487,IF(Table1[[#This Row],[Befolyt]]="i",1,""))</f>
        <v/>
      </c>
      <c r="AA487" s="98">
        <f>Table1[[#This Row],[KülföldiÁr]]*Table1[[#This Row],[Darab]]</f>
        <v>0</v>
      </c>
    </row>
    <row r="488" spans="1:27" x14ac:dyDescent="0.3">
      <c r="A488" t="s">
        <v>2363</v>
      </c>
      <c r="B488" t="s">
        <v>2364</v>
      </c>
      <c r="C488" s="126">
        <v>46077</v>
      </c>
      <c r="D488" s="6">
        <v>2</v>
      </c>
      <c r="E488" s="126">
        <v>46077</v>
      </c>
      <c r="F488" s="6">
        <v>2</v>
      </c>
      <c r="G488" t="s">
        <v>2371</v>
      </c>
      <c r="H488" t="s">
        <v>27</v>
      </c>
      <c r="I488" t="s">
        <v>28</v>
      </c>
      <c r="J488" t="s">
        <v>2372</v>
      </c>
      <c r="K488">
        <v>1</v>
      </c>
      <c r="L488" s="7">
        <v>92430</v>
      </c>
      <c r="M488" s="7">
        <v>92430</v>
      </c>
      <c r="N488">
        <v>0</v>
      </c>
      <c r="O488" t="s">
        <v>29</v>
      </c>
      <c r="P488">
        <v>0</v>
      </c>
      <c r="Q488" s="7">
        <v>154050</v>
      </c>
      <c r="R488" s="7">
        <v>154050</v>
      </c>
      <c r="S488" s="7">
        <v>154050</v>
      </c>
      <c r="T488" s="7">
        <v>10</v>
      </c>
      <c r="U488" s="7">
        <v>15405</v>
      </c>
      <c r="V488" t="s">
        <v>83</v>
      </c>
      <c r="W488" s="7">
        <v>61620</v>
      </c>
      <c r="X488" s="2" t="s">
        <v>31</v>
      </c>
      <c r="Y488" s="200"/>
      <c r="Z488" s="201" t="str">
        <f>IF(Y488&lt;&gt;"",Y488,IF(Table1[[#This Row],[Befolyt]]="i",1,""))</f>
        <v/>
      </c>
      <c r="AA488" s="98">
        <f>Table1[[#This Row],[KülföldiÁr]]*Table1[[#This Row],[Darab]]</f>
        <v>0</v>
      </c>
    </row>
    <row r="489" spans="1:27" x14ac:dyDescent="0.3">
      <c r="A489" t="s">
        <v>2363</v>
      </c>
      <c r="B489" t="s">
        <v>2364</v>
      </c>
      <c r="C489" s="126">
        <v>46077</v>
      </c>
      <c r="D489" s="6">
        <v>2</v>
      </c>
      <c r="E489" s="126">
        <v>46077</v>
      </c>
      <c r="F489" s="6">
        <v>2</v>
      </c>
      <c r="G489" t="s">
        <v>2373</v>
      </c>
      <c r="H489" t="s">
        <v>27</v>
      </c>
      <c r="I489" t="s">
        <v>28</v>
      </c>
      <c r="J489" t="s">
        <v>2374</v>
      </c>
      <c r="K489">
        <v>1</v>
      </c>
      <c r="L489" s="7">
        <v>20880</v>
      </c>
      <c r="M489" s="7">
        <v>20880</v>
      </c>
      <c r="N489">
        <v>0</v>
      </c>
      <c r="O489" t="s">
        <v>29</v>
      </c>
      <c r="P489">
        <v>0</v>
      </c>
      <c r="Q489" s="7">
        <v>34800</v>
      </c>
      <c r="R489" s="7">
        <v>34800</v>
      </c>
      <c r="S489" s="7">
        <v>34800</v>
      </c>
      <c r="T489" s="7">
        <v>10</v>
      </c>
      <c r="U489" s="7">
        <v>3480</v>
      </c>
      <c r="V489" t="s">
        <v>83</v>
      </c>
      <c r="W489" s="7">
        <v>13920</v>
      </c>
      <c r="X489" s="2" t="s">
        <v>31</v>
      </c>
      <c r="Y489" s="200"/>
      <c r="Z489" s="201" t="str">
        <f>IF(Y489&lt;&gt;"",Y489,IF(Table1[[#This Row],[Befolyt]]="i",1,""))</f>
        <v/>
      </c>
      <c r="AA489" s="98">
        <f>Table1[[#This Row],[KülföldiÁr]]*Table1[[#This Row],[Darab]]</f>
        <v>0</v>
      </c>
    </row>
    <row r="490" spans="1:27" x14ac:dyDescent="0.3">
      <c r="A490" t="s">
        <v>2375</v>
      </c>
      <c r="B490" t="s">
        <v>2376</v>
      </c>
      <c r="C490" s="126">
        <v>46077</v>
      </c>
      <c r="D490" s="6">
        <v>2</v>
      </c>
      <c r="E490" s="126">
        <v>46077</v>
      </c>
      <c r="F490" s="6">
        <v>2</v>
      </c>
      <c r="G490" t="s">
        <v>2377</v>
      </c>
      <c r="H490" t="s">
        <v>27</v>
      </c>
      <c r="I490" t="s">
        <v>28</v>
      </c>
      <c r="J490" t="s">
        <v>2378</v>
      </c>
      <c r="K490">
        <v>1</v>
      </c>
      <c r="L490" s="7">
        <v>54750</v>
      </c>
      <c r="M490" s="7">
        <v>54750</v>
      </c>
      <c r="N490">
        <v>0</v>
      </c>
      <c r="O490" t="s">
        <v>29</v>
      </c>
      <c r="P490">
        <v>0</v>
      </c>
      <c r="Q490" s="7">
        <v>91250</v>
      </c>
      <c r="R490" s="7">
        <v>91250</v>
      </c>
      <c r="S490" s="7">
        <v>91250</v>
      </c>
      <c r="T490" s="7">
        <v>10</v>
      </c>
      <c r="U490" s="7">
        <v>9125</v>
      </c>
      <c r="V490" t="s">
        <v>81</v>
      </c>
      <c r="W490" s="7">
        <v>36500</v>
      </c>
      <c r="X490" s="2" t="s">
        <v>31</v>
      </c>
      <c r="Y490" s="200"/>
      <c r="Z490" s="201" t="str">
        <f>IF(Y490&lt;&gt;"",Y490,IF(Table1[[#This Row],[Befolyt]]="i",1,""))</f>
        <v/>
      </c>
      <c r="AA490" s="98">
        <f>Table1[[#This Row],[KülföldiÁr]]*Table1[[#This Row],[Darab]]</f>
        <v>0</v>
      </c>
    </row>
    <row r="491" spans="1:27" x14ac:dyDescent="0.3">
      <c r="A491" t="s">
        <v>2375</v>
      </c>
      <c r="B491" t="s">
        <v>2376</v>
      </c>
      <c r="C491" s="126">
        <v>46077</v>
      </c>
      <c r="D491" s="6">
        <v>2</v>
      </c>
      <c r="E491" s="126">
        <v>46077</v>
      </c>
      <c r="F491" s="6">
        <v>2</v>
      </c>
      <c r="G491" t="s">
        <v>86</v>
      </c>
      <c r="H491" t="s">
        <v>70</v>
      </c>
      <c r="I491" t="s">
        <v>32</v>
      </c>
      <c r="J491" t="s">
        <v>87</v>
      </c>
      <c r="K491">
        <v>0.2</v>
      </c>
      <c r="L491" s="7">
        <v>7195.04</v>
      </c>
      <c r="M491" s="7">
        <v>1439.008</v>
      </c>
      <c r="N491">
        <v>0</v>
      </c>
      <c r="O491" t="s">
        <v>29</v>
      </c>
      <c r="P491">
        <v>0</v>
      </c>
      <c r="Q491" s="7">
        <v>12000</v>
      </c>
      <c r="R491" s="7">
        <v>12000</v>
      </c>
      <c r="S491" s="7">
        <v>2400</v>
      </c>
      <c r="T491" s="7">
        <v>0</v>
      </c>
      <c r="U491" s="7">
        <v>0</v>
      </c>
      <c r="V491" t="s">
        <v>81</v>
      </c>
      <c r="W491" s="7">
        <v>960.99199999999996</v>
      </c>
      <c r="X491" s="2" t="s">
        <v>31</v>
      </c>
      <c r="Y491" s="200"/>
      <c r="Z491" s="201" t="str">
        <f>IF(Y491&lt;&gt;"",Y491,IF(Table1[[#This Row],[Befolyt]]="i",1,""))</f>
        <v/>
      </c>
      <c r="AA491" s="98">
        <f>Table1[[#This Row],[KülföldiÁr]]*Table1[[#This Row],[Darab]]</f>
        <v>0</v>
      </c>
    </row>
    <row r="492" spans="1:27" x14ac:dyDescent="0.3">
      <c r="A492" t="s">
        <v>2375</v>
      </c>
      <c r="B492" t="s">
        <v>2376</v>
      </c>
      <c r="C492" s="126">
        <v>46077</v>
      </c>
      <c r="D492" s="6">
        <v>2</v>
      </c>
      <c r="E492" s="126">
        <v>46077</v>
      </c>
      <c r="F492" s="6">
        <v>2</v>
      </c>
      <c r="G492" t="s">
        <v>576</v>
      </c>
      <c r="H492" t="s">
        <v>33</v>
      </c>
      <c r="I492" t="s">
        <v>28</v>
      </c>
      <c r="J492" t="s">
        <v>577</v>
      </c>
      <c r="K492">
        <v>2</v>
      </c>
      <c r="L492" s="7">
        <v>596.21</v>
      </c>
      <c r="M492" s="7">
        <v>1192.42</v>
      </c>
      <c r="N492">
        <v>0</v>
      </c>
      <c r="O492" t="s">
        <v>29</v>
      </c>
      <c r="P492">
        <v>0</v>
      </c>
      <c r="Q492" s="7">
        <v>2800</v>
      </c>
      <c r="R492" s="7">
        <v>2800</v>
      </c>
      <c r="S492" s="7">
        <v>5600</v>
      </c>
      <c r="T492" s="7">
        <v>10</v>
      </c>
      <c r="U492" s="7">
        <v>560</v>
      </c>
      <c r="V492" t="s">
        <v>81</v>
      </c>
      <c r="W492" s="7">
        <v>4407.58</v>
      </c>
      <c r="X492" s="2" t="s">
        <v>31</v>
      </c>
      <c r="Y492" s="200"/>
      <c r="Z492" s="201" t="str">
        <f>IF(Y492&lt;&gt;"",Y492,IF(Table1[[#This Row],[Befolyt]]="i",1,""))</f>
        <v/>
      </c>
      <c r="AA492" s="98">
        <f>Table1[[#This Row],[KülföldiÁr]]*Table1[[#This Row],[Darab]]</f>
        <v>0</v>
      </c>
    </row>
    <row r="493" spans="1:27" x14ac:dyDescent="0.3">
      <c r="A493" t="s">
        <v>2375</v>
      </c>
      <c r="B493" t="s">
        <v>2376</v>
      </c>
      <c r="C493" s="126">
        <v>46077</v>
      </c>
      <c r="D493" s="6">
        <v>2</v>
      </c>
      <c r="E493" s="126">
        <v>46077</v>
      </c>
      <c r="F493" s="6">
        <v>2</v>
      </c>
      <c r="G493" t="s">
        <v>2379</v>
      </c>
      <c r="H493" t="s">
        <v>33</v>
      </c>
      <c r="I493" t="s">
        <v>28</v>
      </c>
      <c r="J493" t="s">
        <v>2380</v>
      </c>
      <c r="K493">
        <v>0.9</v>
      </c>
      <c r="L493" s="7">
        <v>89.76</v>
      </c>
      <c r="M493" s="7">
        <v>80.784000000000006</v>
      </c>
      <c r="N493">
        <v>0</v>
      </c>
      <c r="O493" t="s">
        <v>29</v>
      </c>
      <c r="P493">
        <v>0</v>
      </c>
      <c r="Q493" s="7">
        <v>740</v>
      </c>
      <c r="R493" s="7">
        <v>740</v>
      </c>
      <c r="S493" s="7">
        <v>666</v>
      </c>
      <c r="T493" s="7">
        <v>5</v>
      </c>
      <c r="U493" s="7">
        <v>33.299999999999997</v>
      </c>
      <c r="V493" t="s">
        <v>81</v>
      </c>
      <c r="W493" s="7">
        <v>585.21600000000001</v>
      </c>
      <c r="X493" s="2" t="s">
        <v>31</v>
      </c>
      <c r="Y493" s="200"/>
      <c r="Z493" s="201" t="str">
        <f>IF(Y493&lt;&gt;"",Y493,IF(Table1[[#This Row],[Befolyt]]="i",1,""))</f>
        <v/>
      </c>
      <c r="AA493" s="98">
        <f>Table1[[#This Row],[KülföldiÁr]]*Table1[[#This Row],[Darab]]</f>
        <v>0</v>
      </c>
    </row>
    <row r="494" spans="1:27" x14ac:dyDescent="0.3">
      <c r="A494" t="s">
        <v>2381</v>
      </c>
      <c r="B494" t="s">
        <v>2376</v>
      </c>
      <c r="C494" s="126">
        <v>46077</v>
      </c>
      <c r="D494" s="6">
        <v>2</v>
      </c>
      <c r="E494" s="126">
        <v>46077</v>
      </c>
      <c r="F494" s="6">
        <v>2</v>
      </c>
      <c r="G494" t="s">
        <v>2377</v>
      </c>
      <c r="H494" t="s">
        <v>27</v>
      </c>
      <c r="I494" t="s">
        <v>28</v>
      </c>
      <c r="J494" t="s">
        <v>2378</v>
      </c>
      <c r="K494">
        <v>-1</v>
      </c>
      <c r="L494" s="7">
        <v>-151062</v>
      </c>
      <c r="M494" s="7">
        <v>151062</v>
      </c>
      <c r="N494">
        <v>0</v>
      </c>
      <c r="O494" t="s">
        <v>29</v>
      </c>
      <c r="P494">
        <v>0</v>
      </c>
      <c r="Q494" s="7">
        <v>78500</v>
      </c>
      <c r="R494" s="7">
        <v>-78500</v>
      </c>
      <c r="S494" s="7">
        <v>-78500</v>
      </c>
      <c r="T494" s="7">
        <v>10</v>
      </c>
      <c r="U494" s="7">
        <v>-7850</v>
      </c>
      <c r="V494" t="s">
        <v>81</v>
      </c>
      <c r="W494" s="7">
        <v>72562</v>
      </c>
      <c r="X494" s="2" t="s">
        <v>31</v>
      </c>
      <c r="Y494" s="200"/>
      <c r="Z494" s="201" t="str">
        <f>IF(Y494&lt;&gt;"",Y494,IF(Table1[[#This Row],[Befolyt]]="i",1,""))</f>
        <v/>
      </c>
      <c r="AA494" s="98">
        <f>Table1[[#This Row],[KülföldiÁr]]*Table1[[#This Row],[Darab]]</f>
        <v>0</v>
      </c>
    </row>
    <row r="495" spans="1:27" x14ac:dyDescent="0.3">
      <c r="A495" t="s">
        <v>2381</v>
      </c>
      <c r="B495" t="s">
        <v>2376</v>
      </c>
      <c r="C495" s="126">
        <v>46077</v>
      </c>
      <c r="D495" s="6">
        <v>2</v>
      </c>
      <c r="E495" s="126">
        <v>46077</v>
      </c>
      <c r="F495" s="6">
        <v>2</v>
      </c>
      <c r="G495" t="s">
        <v>86</v>
      </c>
      <c r="H495" t="s">
        <v>70</v>
      </c>
      <c r="I495" t="s">
        <v>32</v>
      </c>
      <c r="J495" t="s">
        <v>87</v>
      </c>
      <c r="K495">
        <v>-0.2</v>
      </c>
      <c r="L495" s="7">
        <v>-7195.04</v>
      </c>
      <c r="M495" s="7">
        <v>1439.008</v>
      </c>
      <c r="N495">
        <v>0</v>
      </c>
      <c r="O495" t="s">
        <v>29</v>
      </c>
      <c r="P495">
        <v>0</v>
      </c>
      <c r="Q495" s="7">
        <v>12000</v>
      </c>
      <c r="R495" s="7">
        <v>-12000</v>
      </c>
      <c r="S495" s="7">
        <v>-2400</v>
      </c>
      <c r="T495" s="7">
        <v>0</v>
      </c>
      <c r="U495" s="7">
        <v>0</v>
      </c>
      <c r="V495" t="s">
        <v>81</v>
      </c>
      <c r="W495" s="7">
        <v>-960.99199999999996</v>
      </c>
      <c r="X495" s="2" t="s">
        <v>31</v>
      </c>
      <c r="Y495" s="200"/>
      <c r="Z495" s="201" t="str">
        <f>IF(Y495&lt;&gt;"",Y495,IF(Table1[[#This Row],[Befolyt]]="i",1,""))</f>
        <v/>
      </c>
      <c r="AA495" s="98">
        <f>Table1[[#This Row],[KülföldiÁr]]*Table1[[#This Row],[Darab]]</f>
        <v>0</v>
      </c>
    </row>
    <row r="496" spans="1:27" x14ac:dyDescent="0.3">
      <c r="A496" t="s">
        <v>2381</v>
      </c>
      <c r="B496" t="s">
        <v>2376</v>
      </c>
      <c r="C496" s="126">
        <v>46077</v>
      </c>
      <c r="D496" s="6">
        <v>2</v>
      </c>
      <c r="E496" s="126">
        <v>46077</v>
      </c>
      <c r="F496" s="6">
        <v>2</v>
      </c>
      <c r="G496" t="s">
        <v>576</v>
      </c>
      <c r="H496" t="s">
        <v>33</v>
      </c>
      <c r="I496" t="s">
        <v>28</v>
      </c>
      <c r="J496" t="s">
        <v>577</v>
      </c>
      <c r="K496">
        <v>-2</v>
      </c>
      <c r="L496" s="7">
        <v>-596.21</v>
      </c>
      <c r="M496" s="7">
        <v>1192.42</v>
      </c>
      <c r="N496">
        <v>0</v>
      </c>
      <c r="O496" t="s">
        <v>29</v>
      </c>
      <c r="P496">
        <v>0</v>
      </c>
      <c r="Q496" s="7">
        <v>2800</v>
      </c>
      <c r="R496" s="7">
        <v>-2800</v>
      </c>
      <c r="S496" s="7">
        <v>-5600</v>
      </c>
      <c r="T496" s="7">
        <v>10</v>
      </c>
      <c r="U496" s="7">
        <v>-560</v>
      </c>
      <c r="V496" t="s">
        <v>81</v>
      </c>
      <c r="W496" s="7">
        <v>-4407.58</v>
      </c>
      <c r="X496" s="2" t="s">
        <v>31</v>
      </c>
      <c r="Y496" s="200"/>
      <c r="Z496" s="201" t="str">
        <f>IF(Y496&lt;&gt;"",Y496,IF(Table1[[#This Row],[Befolyt]]="i",1,""))</f>
        <v/>
      </c>
      <c r="AA496" s="98">
        <f>Table1[[#This Row],[KülföldiÁr]]*Table1[[#This Row],[Darab]]</f>
        <v>0</v>
      </c>
    </row>
    <row r="497" spans="1:27" x14ac:dyDescent="0.3">
      <c r="A497" t="s">
        <v>2381</v>
      </c>
      <c r="B497" t="s">
        <v>2376</v>
      </c>
      <c r="C497" s="126">
        <v>46077</v>
      </c>
      <c r="D497" s="6">
        <v>2</v>
      </c>
      <c r="E497" s="126">
        <v>46077</v>
      </c>
      <c r="F497" s="6">
        <v>2</v>
      </c>
      <c r="G497" t="s">
        <v>2379</v>
      </c>
      <c r="H497" t="s">
        <v>33</v>
      </c>
      <c r="I497" t="s">
        <v>28</v>
      </c>
      <c r="J497" t="s">
        <v>2380</v>
      </c>
      <c r="K497">
        <v>-0.9</v>
      </c>
      <c r="L497" s="7">
        <v>-89.76</v>
      </c>
      <c r="M497" s="7">
        <v>80.784000000000006</v>
      </c>
      <c r="N497">
        <v>0</v>
      </c>
      <c r="O497" t="s">
        <v>29</v>
      </c>
      <c r="P497">
        <v>0</v>
      </c>
      <c r="Q497" s="7">
        <v>740</v>
      </c>
      <c r="R497" s="7">
        <v>-740</v>
      </c>
      <c r="S497" s="7">
        <v>-666</v>
      </c>
      <c r="T497" s="7">
        <v>5</v>
      </c>
      <c r="U497" s="7">
        <v>-33.299999999999997</v>
      </c>
      <c r="V497" t="s">
        <v>81</v>
      </c>
      <c r="W497" s="7">
        <v>-585.21600000000001</v>
      </c>
      <c r="X497" s="2" t="s">
        <v>31</v>
      </c>
      <c r="Y497" s="200"/>
      <c r="Z497" s="201" t="str">
        <f>IF(Y497&lt;&gt;"",Y497,IF(Table1[[#This Row],[Befolyt]]="i",1,""))</f>
        <v/>
      </c>
      <c r="AA497" s="98">
        <f>Table1[[#This Row],[KülföldiÁr]]*Table1[[#This Row],[Darab]]</f>
        <v>0</v>
      </c>
    </row>
    <row r="498" spans="1:27" x14ac:dyDescent="0.3">
      <c r="A498" t="s">
        <v>2382</v>
      </c>
      <c r="B498" t="s">
        <v>2376</v>
      </c>
      <c r="C498" s="126">
        <v>46077</v>
      </c>
      <c r="D498" s="6">
        <v>2</v>
      </c>
      <c r="E498" s="126">
        <v>46077</v>
      </c>
      <c r="F498" s="6">
        <v>2</v>
      </c>
      <c r="G498" t="s">
        <v>2377</v>
      </c>
      <c r="H498" t="s">
        <v>27</v>
      </c>
      <c r="I498" t="s">
        <v>28</v>
      </c>
      <c r="J498" t="s">
        <v>2378</v>
      </c>
      <c r="K498">
        <v>1</v>
      </c>
      <c r="L498" s="7">
        <v>151062</v>
      </c>
      <c r="M498" s="7">
        <v>151062</v>
      </c>
      <c r="N498">
        <v>0</v>
      </c>
      <c r="O498" t="s">
        <v>29</v>
      </c>
      <c r="P498">
        <v>0</v>
      </c>
      <c r="Q498" s="7">
        <v>78500</v>
      </c>
      <c r="R498" s="7">
        <v>78500</v>
      </c>
      <c r="S498" s="7">
        <v>78500</v>
      </c>
      <c r="T498" s="7">
        <v>10</v>
      </c>
      <c r="U498" s="7">
        <v>7850</v>
      </c>
      <c r="V498" t="s">
        <v>81</v>
      </c>
      <c r="W498" s="7">
        <v>-72562</v>
      </c>
      <c r="X498" s="2" t="s">
        <v>31</v>
      </c>
      <c r="Y498" s="200"/>
      <c r="Z498" s="201" t="str">
        <f>IF(Y498&lt;&gt;"",Y498,IF(Table1[[#This Row],[Befolyt]]="i",1,""))</f>
        <v/>
      </c>
      <c r="AA498" s="98">
        <f>Table1[[#This Row],[KülföldiÁr]]*Table1[[#This Row],[Darab]]</f>
        <v>0</v>
      </c>
    </row>
    <row r="499" spans="1:27" x14ac:dyDescent="0.3">
      <c r="A499" t="s">
        <v>2382</v>
      </c>
      <c r="B499" t="s">
        <v>2376</v>
      </c>
      <c r="C499" s="126">
        <v>46077</v>
      </c>
      <c r="D499" s="6">
        <v>2</v>
      </c>
      <c r="E499" s="126">
        <v>46077</v>
      </c>
      <c r="F499" s="6">
        <v>2</v>
      </c>
      <c r="G499" t="s">
        <v>86</v>
      </c>
      <c r="H499" t="s">
        <v>70</v>
      </c>
      <c r="I499" t="s">
        <v>32</v>
      </c>
      <c r="J499" t="s">
        <v>87</v>
      </c>
      <c r="K499">
        <v>0.2</v>
      </c>
      <c r="L499" s="7">
        <v>7195.04</v>
      </c>
      <c r="M499" s="7">
        <v>1439.008</v>
      </c>
      <c r="N499">
        <v>0</v>
      </c>
      <c r="O499" t="s">
        <v>29</v>
      </c>
      <c r="P499">
        <v>0</v>
      </c>
      <c r="Q499" s="7">
        <v>12000</v>
      </c>
      <c r="R499" s="7">
        <v>12000</v>
      </c>
      <c r="S499" s="7">
        <v>2400</v>
      </c>
      <c r="T499" s="7">
        <v>0</v>
      </c>
      <c r="U499" s="7">
        <v>0</v>
      </c>
      <c r="V499" t="s">
        <v>81</v>
      </c>
      <c r="W499" s="7">
        <v>960.99199999999996</v>
      </c>
      <c r="X499" s="2" t="s">
        <v>31</v>
      </c>
      <c r="Y499" s="200"/>
      <c r="Z499" s="201" t="str">
        <f>IF(Y499&lt;&gt;"",Y499,IF(Table1[[#This Row],[Befolyt]]="i",1,""))</f>
        <v/>
      </c>
      <c r="AA499" s="98">
        <f>Table1[[#This Row],[KülföldiÁr]]*Table1[[#This Row],[Darab]]</f>
        <v>0</v>
      </c>
    </row>
    <row r="500" spans="1:27" x14ac:dyDescent="0.3">
      <c r="A500" t="s">
        <v>2382</v>
      </c>
      <c r="B500" t="s">
        <v>2376</v>
      </c>
      <c r="C500" s="126">
        <v>46077</v>
      </c>
      <c r="D500" s="6">
        <v>2</v>
      </c>
      <c r="E500" s="126">
        <v>46077</v>
      </c>
      <c r="F500" s="6">
        <v>2</v>
      </c>
      <c r="G500" t="s">
        <v>576</v>
      </c>
      <c r="H500" t="s">
        <v>33</v>
      </c>
      <c r="I500" t="s">
        <v>28</v>
      </c>
      <c r="J500" t="s">
        <v>577</v>
      </c>
      <c r="K500">
        <v>2</v>
      </c>
      <c r="L500" s="7">
        <v>596.21</v>
      </c>
      <c r="M500" s="7">
        <v>1192.42</v>
      </c>
      <c r="N500">
        <v>0</v>
      </c>
      <c r="O500" t="s">
        <v>29</v>
      </c>
      <c r="P500">
        <v>0</v>
      </c>
      <c r="Q500" s="7">
        <v>2800</v>
      </c>
      <c r="R500" s="7">
        <v>2800</v>
      </c>
      <c r="S500" s="7">
        <v>5600</v>
      </c>
      <c r="T500" s="7">
        <v>10</v>
      </c>
      <c r="U500" s="7">
        <v>560</v>
      </c>
      <c r="V500" t="s">
        <v>81</v>
      </c>
      <c r="W500" s="7">
        <v>4407.58</v>
      </c>
      <c r="X500" s="2" t="s">
        <v>31</v>
      </c>
      <c r="Y500" s="200"/>
      <c r="Z500" s="201" t="str">
        <f>IF(Y500&lt;&gt;"",Y500,IF(Table1[[#This Row],[Befolyt]]="i",1,""))</f>
        <v/>
      </c>
      <c r="AA500" s="98">
        <f>Table1[[#This Row],[KülföldiÁr]]*Table1[[#This Row],[Darab]]</f>
        <v>0</v>
      </c>
    </row>
    <row r="501" spans="1:27" x14ac:dyDescent="0.3">
      <c r="A501" t="s">
        <v>2382</v>
      </c>
      <c r="B501" t="s">
        <v>2376</v>
      </c>
      <c r="C501" s="126">
        <v>46077</v>
      </c>
      <c r="D501" s="6">
        <v>2</v>
      </c>
      <c r="E501" s="126">
        <v>46077</v>
      </c>
      <c r="F501" s="6">
        <v>2</v>
      </c>
      <c r="G501" t="s">
        <v>2379</v>
      </c>
      <c r="H501" t="s">
        <v>33</v>
      </c>
      <c r="I501" t="s">
        <v>28</v>
      </c>
      <c r="J501" t="s">
        <v>2380</v>
      </c>
      <c r="K501">
        <v>0.9</v>
      </c>
      <c r="L501" s="7">
        <v>89.76</v>
      </c>
      <c r="M501" s="7">
        <v>80.784000000000006</v>
      </c>
      <c r="N501">
        <v>0</v>
      </c>
      <c r="O501" t="s">
        <v>29</v>
      </c>
      <c r="P501">
        <v>0</v>
      </c>
      <c r="Q501" s="7">
        <v>740</v>
      </c>
      <c r="R501" s="7">
        <v>740</v>
      </c>
      <c r="S501" s="7">
        <v>666</v>
      </c>
      <c r="T501" s="7">
        <v>5</v>
      </c>
      <c r="U501" s="7">
        <v>33.299999999999997</v>
      </c>
      <c r="V501" t="s">
        <v>81</v>
      </c>
      <c r="W501" s="7">
        <v>585.21600000000001</v>
      </c>
      <c r="X501" s="2" t="s">
        <v>31</v>
      </c>
      <c r="Y501" s="200"/>
      <c r="Z501" s="201" t="str">
        <f>IF(Y501&lt;&gt;"",Y501,IF(Table1[[#This Row],[Befolyt]]="i",1,""))</f>
        <v/>
      </c>
      <c r="AA501" s="98">
        <f>Table1[[#This Row],[KülföldiÁr]]*Table1[[#This Row],[Darab]]</f>
        <v>0</v>
      </c>
    </row>
    <row r="502" spans="1:27" x14ac:dyDescent="0.3">
      <c r="A502" t="s">
        <v>2383</v>
      </c>
      <c r="B502" t="s">
        <v>2384</v>
      </c>
      <c r="C502" s="126">
        <v>46077</v>
      </c>
      <c r="D502" s="6">
        <v>2</v>
      </c>
      <c r="E502" s="126">
        <v>46077</v>
      </c>
      <c r="F502" s="6">
        <v>2</v>
      </c>
      <c r="G502" t="s">
        <v>2385</v>
      </c>
      <c r="H502" t="s">
        <v>41</v>
      </c>
      <c r="I502" t="s">
        <v>28</v>
      </c>
      <c r="J502" t="s">
        <v>2386</v>
      </c>
      <c r="K502">
        <v>1</v>
      </c>
      <c r="L502" s="7">
        <v>6835.2</v>
      </c>
      <c r="M502" s="7">
        <v>6835.2</v>
      </c>
      <c r="N502">
        <v>0</v>
      </c>
      <c r="O502" t="s">
        <v>29</v>
      </c>
      <c r="P502">
        <v>0</v>
      </c>
      <c r="Q502" s="7">
        <v>20675</v>
      </c>
      <c r="R502" s="7">
        <v>17575</v>
      </c>
      <c r="S502" s="7">
        <v>17575</v>
      </c>
      <c r="T502" s="7">
        <v>4</v>
      </c>
      <c r="U502" s="7">
        <v>703</v>
      </c>
      <c r="V502" t="s">
        <v>74</v>
      </c>
      <c r="W502" s="7">
        <v>10739.8</v>
      </c>
      <c r="X502" s="2" t="s">
        <v>31</v>
      </c>
      <c r="Y502" s="200"/>
      <c r="Z502" s="201" t="str">
        <f>IF(Y502&lt;&gt;"",Y502,IF(Table1[[#This Row],[Befolyt]]="i",1,""))</f>
        <v/>
      </c>
      <c r="AA502" s="98">
        <f>Table1[[#This Row],[KülföldiÁr]]*Table1[[#This Row],[Darab]]</f>
        <v>0</v>
      </c>
    </row>
    <row r="503" spans="1:27" x14ac:dyDescent="0.3">
      <c r="A503" t="s">
        <v>2383</v>
      </c>
      <c r="B503" t="s">
        <v>2384</v>
      </c>
      <c r="C503" s="126">
        <v>46077</v>
      </c>
      <c r="D503" s="6">
        <v>2</v>
      </c>
      <c r="E503" s="126">
        <v>46077</v>
      </c>
      <c r="F503" s="6">
        <v>2</v>
      </c>
      <c r="G503" t="s">
        <v>1557</v>
      </c>
      <c r="H503" t="s">
        <v>34</v>
      </c>
      <c r="I503" t="s">
        <v>32</v>
      </c>
      <c r="J503" t="s">
        <v>1558</v>
      </c>
      <c r="K503">
        <v>1</v>
      </c>
      <c r="L503" s="7">
        <v>2315</v>
      </c>
      <c r="M503" s="7">
        <v>2315</v>
      </c>
      <c r="N503">
        <v>0</v>
      </c>
      <c r="O503" t="s">
        <v>29</v>
      </c>
      <c r="P503">
        <v>0</v>
      </c>
      <c r="Q503" s="7">
        <v>2315</v>
      </c>
      <c r="R503" s="7">
        <v>2500</v>
      </c>
      <c r="S503" s="7">
        <v>2500</v>
      </c>
      <c r="T503" s="7">
        <v>0</v>
      </c>
      <c r="U503" s="7">
        <v>0</v>
      </c>
      <c r="V503" t="s">
        <v>74</v>
      </c>
      <c r="W503" s="7">
        <v>185</v>
      </c>
      <c r="X503" s="2" t="s">
        <v>31</v>
      </c>
      <c r="Y503" s="200"/>
      <c r="Z503" s="201" t="str">
        <f>IF(Y503&lt;&gt;"",Y503,IF(Table1[[#This Row],[Befolyt]]="i",1,""))</f>
        <v/>
      </c>
      <c r="AA503" s="98">
        <f>Table1[[#This Row],[KülföldiÁr]]*Table1[[#This Row],[Darab]]</f>
        <v>0</v>
      </c>
    </row>
    <row r="504" spans="1:27" x14ac:dyDescent="0.3">
      <c r="A504" t="s">
        <v>2387</v>
      </c>
      <c r="B504" t="s">
        <v>136</v>
      </c>
      <c r="C504" s="126">
        <v>46077</v>
      </c>
      <c r="D504" s="6">
        <v>2</v>
      </c>
      <c r="E504" s="126">
        <v>46077</v>
      </c>
      <c r="F504" s="6">
        <v>2</v>
      </c>
      <c r="G504" t="s">
        <v>2056</v>
      </c>
      <c r="H504" t="s">
        <v>71</v>
      </c>
      <c r="I504" t="s">
        <v>28</v>
      </c>
      <c r="J504" t="s">
        <v>2057</v>
      </c>
      <c r="K504">
        <v>5</v>
      </c>
      <c r="L504" s="7">
        <v>264.68</v>
      </c>
      <c r="M504" s="7">
        <v>1323.4</v>
      </c>
      <c r="N504">
        <v>0</v>
      </c>
      <c r="O504" t="s">
        <v>29</v>
      </c>
      <c r="P504">
        <v>0</v>
      </c>
      <c r="Q504" s="7">
        <v>480</v>
      </c>
      <c r="R504" s="7">
        <v>695</v>
      </c>
      <c r="S504" s="7">
        <v>3475</v>
      </c>
      <c r="T504" s="7">
        <v>4</v>
      </c>
      <c r="U504" s="7">
        <v>139</v>
      </c>
      <c r="V504" t="s">
        <v>74</v>
      </c>
      <c r="W504" s="7">
        <v>2151.6</v>
      </c>
      <c r="X504" s="2" t="s">
        <v>31</v>
      </c>
      <c r="Y504" s="200"/>
      <c r="Z504" s="201" t="str">
        <f>IF(Y504&lt;&gt;"",Y504,IF(Table1[[#This Row],[Befolyt]]="i",1,""))</f>
        <v/>
      </c>
      <c r="AA504" s="98">
        <f>Table1[[#This Row],[KülföldiÁr]]*Table1[[#This Row],[Darab]]</f>
        <v>0</v>
      </c>
    </row>
    <row r="505" spans="1:27" x14ac:dyDescent="0.3">
      <c r="A505" t="s">
        <v>2387</v>
      </c>
      <c r="B505" t="s">
        <v>136</v>
      </c>
      <c r="C505" s="126">
        <v>46077</v>
      </c>
      <c r="D505" s="6">
        <v>2</v>
      </c>
      <c r="E505" s="126">
        <v>46077</v>
      </c>
      <c r="F505" s="6">
        <v>2</v>
      </c>
      <c r="G505" t="s">
        <v>304</v>
      </c>
      <c r="H505" t="s">
        <v>33</v>
      </c>
      <c r="I505" t="s">
        <v>28</v>
      </c>
      <c r="J505" t="s">
        <v>305</v>
      </c>
      <c r="K505">
        <v>5</v>
      </c>
      <c r="L505" s="7">
        <v>864.27</v>
      </c>
      <c r="M505" s="7">
        <v>4321.3500000000004</v>
      </c>
      <c r="N505">
        <v>0</v>
      </c>
      <c r="O505" t="s">
        <v>29</v>
      </c>
      <c r="P505">
        <v>0</v>
      </c>
      <c r="Q505" s="7">
        <v>4000</v>
      </c>
      <c r="R505" s="7">
        <v>4000</v>
      </c>
      <c r="S505" s="7">
        <v>20000</v>
      </c>
      <c r="T505" s="7">
        <v>4</v>
      </c>
      <c r="U505" s="7">
        <v>800</v>
      </c>
      <c r="V505" t="s">
        <v>74</v>
      </c>
      <c r="W505" s="7">
        <v>15678.65</v>
      </c>
      <c r="X505" s="2" t="s">
        <v>31</v>
      </c>
      <c r="Y505" s="200"/>
      <c r="Z505" s="201" t="str">
        <f>IF(Y505&lt;&gt;"",Y505,IF(Table1[[#This Row],[Befolyt]]="i",1,""))</f>
        <v/>
      </c>
      <c r="AA505" s="98">
        <f>Table1[[#This Row],[KülföldiÁr]]*Table1[[#This Row],[Darab]]</f>
        <v>0</v>
      </c>
    </row>
    <row r="506" spans="1:27" x14ac:dyDescent="0.3">
      <c r="A506" t="s">
        <v>2387</v>
      </c>
      <c r="B506" t="s">
        <v>136</v>
      </c>
      <c r="C506" s="126">
        <v>46077</v>
      </c>
      <c r="D506" s="6">
        <v>2</v>
      </c>
      <c r="E506" s="126">
        <v>46077</v>
      </c>
      <c r="F506" s="6">
        <v>2</v>
      </c>
      <c r="G506" t="s">
        <v>56</v>
      </c>
      <c r="H506" t="s">
        <v>51</v>
      </c>
      <c r="I506" t="s">
        <v>28</v>
      </c>
      <c r="J506" t="s">
        <v>284</v>
      </c>
      <c r="K506">
        <v>10</v>
      </c>
      <c r="L506" s="7">
        <v>776.81</v>
      </c>
      <c r="M506" s="7">
        <v>7768.0999999999995</v>
      </c>
      <c r="N506">
        <v>0</v>
      </c>
      <c r="O506" t="s">
        <v>29</v>
      </c>
      <c r="P506">
        <v>0</v>
      </c>
      <c r="Q506" s="7">
        <v>2000</v>
      </c>
      <c r="R506" s="7">
        <v>1610</v>
      </c>
      <c r="S506" s="7">
        <v>16100</v>
      </c>
      <c r="T506" s="7">
        <v>4</v>
      </c>
      <c r="U506" s="7">
        <v>644</v>
      </c>
      <c r="V506" t="s">
        <v>74</v>
      </c>
      <c r="W506" s="7">
        <v>8331.9000000000015</v>
      </c>
      <c r="X506" s="2" t="s">
        <v>31</v>
      </c>
      <c r="Y506" s="200"/>
      <c r="Z506" s="201" t="str">
        <f>IF(Y506&lt;&gt;"",Y506,IF(Table1[[#This Row],[Befolyt]]="i",1,""))</f>
        <v/>
      </c>
      <c r="AA506" s="98">
        <f>Table1[[#This Row],[KülföldiÁr]]*Table1[[#This Row],[Darab]]</f>
        <v>0</v>
      </c>
    </row>
    <row r="507" spans="1:27" x14ac:dyDescent="0.3">
      <c r="A507" t="s">
        <v>2387</v>
      </c>
      <c r="B507" t="s">
        <v>136</v>
      </c>
      <c r="C507" s="126">
        <v>46077</v>
      </c>
      <c r="D507" s="6">
        <v>2</v>
      </c>
      <c r="E507" s="126">
        <v>46077</v>
      </c>
      <c r="F507" s="6">
        <v>2</v>
      </c>
      <c r="G507" t="s">
        <v>529</v>
      </c>
      <c r="H507" t="s">
        <v>34</v>
      </c>
      <c r="I507" t="s">
        <v>32</v>
      </c>
      <c r="J507" t="s">
        <v>530</v>
      </c>
      <c r="K507">
        <v>1</v>
      </c>
      <c r="L507" s="7">
        <v>3546</v>
      </c>
      <c r="M507" s="7">
        <v>3546</v>
      </c>
      <c r="N507">
        <v>0</v>
      </c>
      <c r="O507" t="s">
        <v>29</v>
      </c>
      <c r="P507">
        <v>0</v>
      </c>
      <c r="Q507" s="7">
        <v>3546</v>
      </c>
      <c r="R507" s="7">
        <v>1800</v>
      </c>
      <c r="S507" s="7">
        <v>1800</v>
      </c>
      <c r="T507" s="7">
        <v>0</v>
      </c>
      <c r="U507" s="7">
        <v>0</v>
      </c>
      <c r="V507" t="s">
        <v>74</v>
      </c>
      <c r="W507" s="7">
        <v>-1746</v>
      </c>
      <c r="X507" s="2" t="s">
        <v>31</v>
      </c>
      <c r="Y507" s="200"/>
      <c r="Z507" s="201" t="str">
        <f>IF(Y507&lt;&gt;"",Y507,IF(Table1[[#This Row],[Befolyt]]="i",1,""))</f>
        <v/>
      </c>
      <c r="AA507" s="98">
        <f>Table1[[#This Row],[KülföldiÁr]]*Table1[[#This Row],[Darab]]</f>
        <v>0</v>
      </c>
    </row>
    <row r="508" spans="1:27" x14ac:dyDescent="0.3">
      <c r="A508" t="s">
        <v>2388</v>
      </c>
      <c r="B508" t="s">
        <v>2389</v>
      </c>
      <c r="C508" s="126">
        <v>46077</v>
      </c>
      <c r="D508" s="6">
        <v>2</v>
      </c>
      <c r="E508" s="126">
        <v>46077</v>
      </c>
      <c r="F508" s="6">
        <v>2</v>
      </c>
      <c r="G508" t="s">
        <v>2390</v>
      </c>
      <c r="H508" t="s">
        <v>49</v>
      </c>
      <c r="I508" t="s">
        <v>28</v>
      </c>
      <c r="J508" t="s">
        <v>2391</v>
      </c>
      <c r="K508">
        <v>6</v>
      </c>
      <c r="L508" s="7">
        <v>22026.14</v>
      </c>
      <c r="M508" s="7">
        <v>132156.84</v>
      </c>
      <c r="N508">
        <v>0</v>
      </c>
      <c r="O508" t="s">
        <v>29</v>
      </c>
      <c r="P508">
        <v>0</v>
      </c>
      <c r="Q508" s="7">
        <v>96330</v>
      </c>
      <c r="R508" s="7">
        <v>77065</v>
      </c>
      <c r="S508" s="7">
        <v>462390</v>
      </c>
      <c r="T508" s="7">
        <v>2</v>
      </c>
      <c r="U508" s="7">
        <v>9247.7999999999993</v>
      </c>
      <c r="V508" t="s">
        <v>77</v>
      </c>
      <c r="W508" s="7">
        <v>330233.16000000003</v>
      </c>
      <c r="X508" s="2" t="s">
        <v>31</v>
      </c>
      <c r="Y508" s="200"/>
      <c r="Z508" s="201" t="str">
        <f>IF(Y508&lt;&gt;"",Y508,IF(Table1[[#This Row],[Befolyt]]="i",1,""))</f>
        <v/>
      </c>
      <c r="AA508" s="98">
        <f>Table1[[#This Row],[KülföldiÁr]]*Table1[[#This Row],[Darab]]</f>
        <v>0</v>
      </c>
    </row>
    <row r="509" spans="1:27" x14ac:dyDescent="0.3">
      <c r="A509" t="s">
        <v>2388</v>
      </c>
      <c r="B509" t="s">
        <v>2389</v>
      </c>
      <c r="C509" s="126">
        <v>46077</v>
      </c>
      <c r="D509" s="6">
        <v>2</v>
      </c>
      <c r="E509" s="126">
        <v>46077</v>
      </c>
      <c r="F509" s="6">
        <v>2</v>
      </c>
      <c r="G509" t="s">
        <v>75</v>
      </c>
      <c r="H509" t="s">
        <v>34</v>
      </c>
      <c r="I509" t="s">
        <v>32</v>
      </c>
      <c r="J509" t="s">
        <v>76</v>
      </c>
      <c r="K509">
        <v>1</v>
      </c>
      <c r="L509" s="7">
        <v>1900</v>
      </c>
      <c r="M509" s="7">
        <v>1900</v>
      </c>
      <c r="N509">
        <v>0</v>
      </c>
      <c r="O509" t="s">
        <v>29</v>
      </c>
      <c r="P509">
        <v>0</v>
      </c>
      <c r="Q509" s="7">
        <v>3500</v>
      </c>
      <c r="R509" s="7">
        <v>0</v>
      </c>
      <c r="S509" s="7">
        <v>0</v>
      </c>
      <c r="T509" s="7">
        <v>0</v>
      </c>
      <c r="U509" s="7">
        <v>0</v>
      </c>
      <c r="V509" t="s">
        <v>77</v>
      </c>
      <c r="W509" s="7">
        <v>-1900</v>
      </c>
      <c r="X509" s="2" t="s">
        <v>31</v>
      </c>
      <c r="Y509" s="200"/>
      <c r="Z509" s="201" t="str">
        <f>IF(Y509&lt;&gt;"",Y509,IF(Table1[[#This Row],[Befolyt]]="i",1,""))</f>
        <v/>
      </c>
      <c r="AA509" s="98">
        <f>Table1[[#This Row],[KülföldiÁr]]*Table1[[#This Row],[Darab]]</f>
        <v>0</v>
      </c>
    </row>
    <row r="510" spans="1:27" x14ac:dyDescent="0.3">
      <c r="A510" t="s">
        <v>2388</v>
      </c>
      <c r="B510" t="s">
        <v>2389</v>
      </c>
      <c r="C510" s="126">
        <v>46077</v>
      </c>
      <c r="D510" s="6">
        <v>2</v>
      </c>
      <c r="E510" s="126">
        <v>46077</v>
      </c>
      <c r="F510" s="6">
        <v>2</v>
      </c>
      <c r="G510" t="s">
        <v>1012</v>
      </c>
      <c r="H510" t="s">
        <v>34</v>
      </c>
      <c r="I510" t="s">
        <v>32</v>
      </c>
      <c r="J510" t="s">
        <v>1013</v>
      </c>
      <c r="K510">
        <v>1</v>
      </c>
      <c r="L510" s="7">
        <v>11530</v>
      </c>
      <c r="M510" s="7">
        <v>11530</v>
      </c>
      <c r="N510">
        <v>0</v>
      </c>
      <c r="O510" t="s">
        <v>29</v>
      </c>
      <c r="P510">
        <v>0</v>
      </c>
      <c r="Q510" s="7">
        <v>11530</v>
      </c>
      <c r="R510" s="7">
        <v>0</v>
      </c>
      <c r="S510" s="7">
        <v>0</v>
      </c>
      <c r="T510" s="7">
        <v>0</v>
      </c>
      <c r="U510" s="7">
        <v>0</v>
      </c>
      <c r="V510" t="s">
        <v>77</v>
      </c>
      <c r="W510" s="7">
        <v>-11530</v>
      </c>
      <c r="X510" s="2" t="s">
        <v>31</v>
      </c>
      <c r="Y510" s="200"/>
      <c r="Z510" s="201" t="str">
        <f>IF(Y510&lt;&gt;"",Y510,IF(Table1[[#This Row],[Befolyt]]="i",1,""))</f>
        <v/>
      </c>
      <c r="AA510" s="98">
        <f>Table1[[#This Row],[KülföldiÁr]]*Table1[[#This Row],[Darab]]</f>
        <v>0</v>
      </c>
    </row>
    <row r="511" spans="1:27" x14ac:dyDescent="0.3">
      <c r="A511" t="s">
        <v>2392</v>
      </c>
      <c r="B511" t="s">
        <v>2393</v>
      </c>
      <c r="C511" s="126">
        <v>46077</v>
      </c>
      <c r="D511" s="6">
        <v>2</v>
      </c>
      <c r="E511" s="126">
        <v>46077</v>
      </c>
      <c r="F511" s="6">
        <v>2</v>
      </c>
      <c r="G511" t="s">
        <v>2394</v>
      </c>
      <c r="H511" t="s">
        <v>41</v>
      </c>
      <c r="I511" t="s">
        <v>28</v>
      </c>
      <c r="J511" t="s">
        <v>2395</v>
      </c>
      <c r="K511">
        <v>3</v>
      </c>
      <c r="L511" s="7">
        <v>81.02</v>
      </c>
      <c r="M511" s="7">
        <v>243.06</v>
      </c>
      <c r="N511">
        <v>0</v>
      </c>
      <c r="O511" t="s">
        <v>29</v>
      </c>
      <c r="P511">
        <v>0</v>
      </c>
      <c r="Q511" s="7">
        <v>150</v>
      </c>
      <c r="R511" s="7">
        <v>150</v>
      </c>
      <c r="S511" s="7">
        <v>450</v>
      </c>
      <c r="T511" s="7">
        <v>5</v>
      </c>
      <c r="U511" s="7">
        <v>22.5</v>
      </c>
      <c r="V511" t="s">
        <v>85</v>
      </c>
      <c r="W511" s="7">
        <v>206.94</v>
      </c>
      <c r="X511" s="2" t="s">
        <v>82</v>
      </c>
      <c r="Y511" s="200"/>
      <c r="Z511" s="201">
        <f>IF(Y511&lt;&gt;"",Y511,IF(Table1[[#This Row],[Befolyt]]="i",1,""))</f>
        <v>1</v>
      </c>
      <c r="AA511" s="98">
        <f>Table1[[#This Row],[KülföldiÁr]]*Table1[[#This Row],[Darab]]</f>
        <v>0</v>
      </c>
    </row>
    <row r="512" spans="1:27" x14ac:dyDescent="0.3">
      <c r="A512" t="s">
        <v>2392</v>
      </c>
      <c r="B512" t="s">
        <v>2393</v>
      </c>
      <c r="C512" s="126">
        <v>46077</v>
      </c>
      <c r="D512" s="6">
        <v>2</v>
      </c>
      <c r="E512" s="126">
        <v>46077</v>
      </c>
      <c r="F512" s="6">
        <v>2</v>
      </c>
      <c r="G512" t="s">
        <v>2396</v>
      </c>
      <c r="H512" t="s">
        <v>41</v>
      </c>
      <c r="I512" t="s">
        <v>28</v>
      </c>
      <c r="J512" t="s">
        <v>2397</v>
      </c>
      <c r="K512">
        <v>1</v>
      </c>
      <c r="L512" s="7">
        <v>2952.33</v>
      </c>
      <c r="M512" s="7">
        <v>2952.33</v>
      </c>
      <c r="N512">
        <v>0</v>
      </c>
      <c r="O512" t="s">
        <v>29</v>
      </c>
      <c r="P512">
        <v>0</v>
      </c>
      <c r="Q512" s="7">
        <v>7620</v>
      </c>
      <c r="R512" s="7">
        <v>6750</v>
      </c>
      <c r="S512" s="7">
        <v>6750</v>
      </c>
      <c r="T512" s="7">
        <v>5.43</v>
      </c>
      <c r="U512" s="7">
        <v>366.52499999999998</v>
      </c>
      <c r="V512" t="s">
        <v>85</v>
      </c>
      <c r="W512" s="7">
        <v>3797.67</v>
      </c>
      <c r="X512" s="2" t="s">
        <v>82</v>
      </c>
      <c r="Y512" s="200"/>
      <c r="Z512" s="201">
        <f>IF(Y512&lt;&gt;"",Y512,IF(Table1[[#This Row],[Befolyt]]="i",1,""))</f>
        <v>1</v>
      </c>
      <c r="AA512" s="98">
        <f>Table1[[#This Row],[KülföldiÁr]]*Table1[[#This Row],[Darab]]</f>
        <v>0</v>
      </c>
    </row>
    <row r="513" spans="1:27" x14ac:dyDescent="0.3">
      <c r="A513" t="s">
        <v>2392</v>
      </c>
      <c r="B513" t="s">
        <v>2393</v>
      </c>
      <c r="C513" s="126">
        <v>46077</v>
      </c>
      <c r="D513" s="6">
        <v>2</v>
      </c>
      <c r="E513" s="126">
        <v>46077</v>
      </c>
      <c r="F513" s="6">
        <v>2</v>
      </c>
      <c r="G513" t="s">
        <v>875</v>
      </c>
      <c r="H513" t="s">
        <v>34</v>
      </c>
      <c r="I513" t="s">
        <v>32</v>
      </c>
      <c r="J513" t="s">
        <v>876</v>
      </c>
      <c r="K513">
        <v>1</v>
      </c>
      <c r="L513" s="7">
        <v>2337</v>
      </c>
      <c r="M513" s="7">
        <v>2337</v>
      </c>
      <c r="N513">
        <v>0</v>
      </c>
      <c r="O513" t="s">
        <v>29</v>
      </c>
      <c r="P513">
        <v>0</v>
      </c>
      <c r="Q513" s="7">
        <v>2337</v>
      </c>
      <c r="R513" s="7">
        <v>2000</v>
      </c>
      <c r="S513" s="7">
        <v>2000</v>
      </c>
      <c r="T513" s="7">
        <v>0</v>
      </c>
      <c r="U513" s="7">
        <v>0</v>
      </c>
      <c r="V513" t="s">
        <v>85</v>
      </c>
      <c r="W513" s="7">
        <v>-337</v>
      </c>
      <c r="X513" s="2" t="s">
        <v>82</v>
      </c>
      <c r="Y513" s="200"/>
      <c r="Z513" s="201">
        <f>IF(Y513&lt;&gt;"",Y513,IF(Table1[[#This Row],[Befolyt]]="i",1,""))</f>
        <v>1</v>
      </c>
      <c r="AA513" s="98">
        <f>Table1[[#This Row],[KülföldiÁr]]*Table1[[#This Row],[Darab]]</f>
        <v>0</v>
      </c>
    </row>
    <row r="514" spans="1:27" x14ac:dyDescent="0.3">
      <c r="A514" t="s">
        <v>2398</v>
      </c>
      <c r="B514" t="s">
        <v>2399</v>
      </c>
      <c r="C514" s="126">
        <v>46077</v>
      </c>
      <c r="D514" s="6">
        <v>2</v>
      </c>
      <c r="E514" s="126">
        <v>46077</v>
      </c>
      <c r="F514" s="6">
        <v>2</v>
      </c>
      <c r="G514" t="s">
        <v>474</v>
      </c>
      <c r="H514" t="s">
        <v>33</v>
      </c>
      <c r="I514" t="s">
        <v>28</v>
      </c>
      <c r="J514" t="s">
        <v>1864</v>
      </c>
      <c r="K514">
        <v>8</v>
      </c>
      <c r="L514" s="7">
        <v>1658.44</v>
      </c>
      <c r="M514" s="7">
        <v>13267.52</v>
      </c>
      <c r="N514">
        <v>0</v>
      </c>
      <c r="O514" t="s">
        <v>29</v>
      </c>
      <c r="P514">
        <v>0</v>
      </c>
      <c r="Q514" s="7">
        <v>7000</v>
      </c>
      <c r="R514" s="7">
        <v>7000</v>
      </c>
      <c r="S514" s="7">
        <v>56000</v>
      </c>
      <c r="T514" s="7">
        <v>10</v>
      </c>
      <c r="U514" s="7">
        <v>5600</v>
      </c>
      <c r="V514" t="s">
        <v>30</v>
      </c>
      <c r="W514" s="7">
        <v>42732.479999999996</v>
      </c>
      <c r="X514" s="2" t="s">
        <v>82</v>
      </c>
      <c r="Y514" s="200"/>
      <c r="Z514" s="201">
        <f>IF(Y514&lt;&gt;"",Y514,IF(Table1[[#This Row],[Befolyt]]="i",1,""))</f>
        <v>1</v>
      </c>
      <c r="AA514" s="98">
        <f>Table1[[#This Row],[KülföldiÁr]]*Table1[[#This Row],[Darab]]</f>
        <v>0</v>
      </c>
    </row>
    <row r="515" spans="1:27" x14ac:dyDescent="0.3">
      <c r="A515" t="s">
        <v>2400</v>
      </c>
      <c r="B515" t="s">
        <v>2401</v>
      </c>
      <c r="C515" s="126">
        <v>46077</v>
      </c>
      <c r="D515" s="6">
        <v>2</v>
      </c>
      <c r="E515" s="126">
        <v>46076</v>
      </c>
      <c r="F515" s="6">
        <v>2</v>
      </c>
      <c r="G515" t="s">
        <v>2402</v>
      </c>
      <c r="H515" t="s">
        <v>41</v>
      </c>
      <c r="I515" t="s">
        <v>28</v>
      </c>
      <c r="J515" t="s">
        <v>2403</v>
      </c>
      <c r="K515">
        <v>1</v>
      </c>
      <c r="L515" s="7">
        <v>58573.65</v>
      </c>
      <c r="M515" s="7">
        <v>58573.65</v>
      </c>
      <c r="N515">
        <v>0</v>
      </c>
      <c r="O515" t="s">
        <v>29</v>
      </c>
      <c r="P515">
        <v>0</v>
      </c>
      <c r="Q515" s="7">
        <v>467200</v>
      </c>
      <c r="R515" s="7">
        <v>467200</v>
      </c>
      <c r="S515" s="7">
        <v>467200</v>
      </c>
      <c r="T515" s="7">
        <v>23.63</v>
      </c>
      <c r="U515" s="7">
        <v>110399.36</v>
      </c>
      <c r="V515" t="s">
        <v>30</v>
      </c>
      <c r="W515" s="7">
        <v>408626.35</v>
      </c>
      <c r="X515" s="2" t="s">
        <v>31</v>
      </c>
      <c r="Y515" s="200"/>
      <c r="Z515" s="201" t="str">
        <f>IF(Y515&lt;&gt;"",Y515,IF(Table1[[#This Row],[Befolyt]]="i",1,""))</f>
        <v/>
      </c>
      <c r="AA515" s="98">
        <f>Table1[[#This Row],[KülföldiÁr]]*Table1[[#This Row],[Darab]]</f>
        <v>0</v>
      </c>
    </row>
    <row r="516" spans="1:27" x14ac:dyDescent="0.3">
      <c r="A516" t="s">
        <v>2404</v>
      </c>
      <c r="B516" t="s">
        <v>372</v>
      </c>
      <c r="C516" s="126">
        <v>46077</v>
      </c>
      <c r="D516" s="6">
        <v>2</v>
      </c>
      <c r="E516" s="126">
        <v>46065</v>
      </c>
      <c r="F516" s="6">
        <v>2</v>
      </c>
      <c r="G516" t="s">
        <v>1183</v>
      </c>
      <c r="H516" t="s">
        <v>27</v>
      </c>
      <c r="I516" t="s">
        <v>28</v>
      </c>
      <c r="J516" t="s">
        <v>103</v>
      </c>
      <c r="K516">
        <v>1</v>
      </c>
      <c r="L516" s="7">
        <v>52230</v>
      </c>
      <c r="M516" s="7">
        <v>52230</v>
      </c>
      <c r="N516">
        <v>0</v>
      </c>
      <c r="O516" t="s">
        <v>29</v>
      </c>
      <c r="P516">
        <v>0</v>
      </c>
      <c r="Q516" s="7">
        <v>87050</v>
      </c>
      <c r="R516" s="7">
        <v>87050</v>
      </c>
      <c r="S516" s="7">
        <v>87050</v>
      </c>
      <c r="T516" s="7">
        <v>10</v>
      </c>
      <c r="U516" s="7">
        <v>8705</v>
      </c>
      <c r="V516" t="s">
        <v>74</v>
      </c>
      <c r="W516" s="7">
        <v>34820</v>
      </c>
      <c r="X516" s="2" t="s">
        <v>31</v>
      </c>
      <c r="Y516" s="200"/>
      <c r="Z516" s="201" t="str">
        <f>IF(Y516&lt;&gt;"",Y516,IF(Table1[[#This Row],[Befolyt]]="i",1,""))</f>
        <v/>
      </c>
      <c r="AA516" s="98">
        <f>Table1[[#This Row],[KülföldiÁr]]*Table1[[#This Row],[Darab]]</f>
        <v>0</v>
      </c>
    </row>
    <row r="517" spans="1:27" x14ac:dyDescent="0.3">
      <c r="A517" t="s">
        <v>2404</v>
      </c>
      <c r="B517" t="s">
        <v>372</v>
      </c>
      <c r="C517" s="126">
        <v>46077</v>
      </c>
      <c r="D517" s="6">
        <v>2</v>
      </c>
      <c r="E517" s="126">
        <v>46065</v>
      </c>
      <c r="F517" s="6">
        <v>2</v>
      </c>
      <c r="G517" t="s">
        <v>506</v>
      </c>
      <c r="H517" t="s">
        <v>300</v>
      </c>
      <c r="I517" t="s">
        <v>32</v>
      </c>
      <c r="J517" t="s">
        <v>2405</v>
      </c>
      <c r="K517">
        <v>1</v>
      </c>
      <c r="L517" s="7">
        <v>14100</v>
      </c>
      <c r="M517" s="7">
        <v>14100</v>
      </c>
      <c r="N517">
        <v>0</v>
      </c>
      <c r="O517" t="s">
        <v>29</v>
      </c>
      <c r="P517">
        <v>0</v>
      </c>
      <c r="Q517" s="7">
        <v>23500</v>
      </c>
      <c r="R517" s="7">
        <v>23500</v>
      </c>
      <c r="S517" s="7">
        <v>23500</v>
      </c>
      <c r="T517" s="7">
        <v>0</v>
      </c>
      <c r="U517" s="7">
        <v>0</v>
      </c>
      <c r="V517" t="s">
        <v>74</v>
      </c>
      <c r="W517" s="7">
        <v>9400</v>
      </c>
      <c r="X517" s="2" t="s">
        <v>31</v>
      </c>
      <c r="Y517" s="200"/>
      <c r="Z517" s="201" t="str">
        <f>IF(Y517&lt;&gt;"",Y517,IF(Table1[[#This Row],[Befolyt]]="i",1,""))</f>
        <v/>
      </c>
      <c r="AA517" s="98">
        <f>Table1[[#This Row],[KülföldiÁr]]*Table1[[#This Row],[Darab]]</f>
        <v>0</v>
      </c>
    </row>
    <row r="518" spans="1:27" x14ac:dyDescent="0.3">
      <c r="A518" t="s">
        <v>2406</v>
      </c>
      <c r="B518" t="s">
        <v>2407</v>
      </c>
      <c r="C518" s="126">
        <v>46077</v>
      </c>
      <c r="D518" s="6">
        <v>2</v>
      </c>
      <c r="E518" s="126">
        <v>46077</v>
      </c>
      <c r="F518" s="6">
        <v>2</v>
      </c>
      <c r="G518" t="s">
        <v>2408</v>
      </c>
      <c r="H518" t="s">
        <v>353</v>
      </c>
      <c r="I518" t="s">
        <v>28</v>
      </c>
      <c r="J518" t="s">
        <v>2409</v>
      </c>
      <c r="K518">
        <v>2</v>
      </c>
      <c r="L518" s="7">
        <v>49672.58</v>
      </c>
      <c r="M518" s="7">
        <v>99345.16</v>
      </c>
      <c r="N518">
        <v>0</v>
      </c>
      <c r="O518" t="s">
        <v>29</v>
      </c>
      <c r="P518">
        <v>0</v>
      </c>
      <c r="Q518" s="7">
        <v>85150</v>
      </c>
      <c r="R518" s="7">
        <v>85150</v>
      </c>
      <c r="S518" s="7">
        <v>170300</v>
      </c>
      <c r="T518" s="7">
        <v>4</v>
      </c>
      <c r="U518" s="7">
        <v>6812</v>
      </c>
      <c r="V518" t="s">
        <v>74</v>
      </c>
      <c r="W518" s="7">
        <v>70954.84</v>
      </c>
      <c r="X518" s="2" t="s">
        <v>31</v>
      </c>
      <c r="Y518" s="200"/>
      <c r="Z518" s="201" t="str">
        <f>IF(Y518&lt;&gt;"",Y518,IF(Table1[[#This Row],[Befolyt]]="i",1,""))</f>
        <v/>
      </c>
      <c r="AA518" s="98">
        <f>Table1[[#This Row],[KülföldiÁr]]*Table1[[#This Row],[Darab]]</f>
        <v>0</v>
      </c>
    </row>
    <row r="519" spans="1:27" x14ac:dyDescent="0.3">
      <c r="A519" t="s">
        <v>2406</v>
      </c>
      <c r="B519" t="s">
        <v>2407</v>
      </c>
      <c r="C519" s="126">
        <v>46077</v>
      </c>
      <c r="D519" s="6">
        <v>2</v>
      </c>
      <c r="E519" s="126">
        <v>46077</v>
      </c>
      <c r="F519" s="6">
        <v>2</v>
      </c>
      <c r="G519" t="s">
        <v>564</v>
      </c>
      <c r="H519" t="s">
        <v>334</v>
      </c>
      <c r="I519" t="s">
        <v>32</v>
      </c>
      <c r="J519" t="s">
        <v>694</v>
      </c>
      <c r="K519">
        <v>1</v>
      </c>
      <c r="L519" s="7">
        <v>2075</v>
      </c>
      <c r="M519" s="7">
        <v>2075</v>
      </c>
      <c r="N519">
        <v>0</v>
      </c>
      <c r="O519" t="s">
        <v>29</v>
      </c>
      <c r="P519">
        <v>0</v>
      </c>
      <c r="Q519" s="7">
        <v>2075</v>
      </c>
      <c r="R519" s="7">
        <v>3000</v>
      </c>
      <c r="S519" s="7">
        <v>3000</v>
      </c>
      <c r="T519" s="7">
        <v>0</v>
      </c>
      <c r="U519" s="7">
        <v>0</v>
      </c>
      <c r="V519" t="s">
        <v>74</v>
      </c>
      <c r="W519" s="7">
        <v>925</v>
      </c>
      <c r="X519" s="2" t="s">
        <v>31</v>
      </c>
      <c r="Y519" s="200"/>
      <c r="Z519" s="201" t="str">
        <f>IF(Y519&lt;&gt;"",Y519,IF(Table1[[#This Row],[Befolyt]]="i",1,""))</f>
        <v/>
      </c>
      <c r="AA519" s="98">
        <f>Table1[[#This Row],[KülföldiÁr]]*Table1[[#This Row],[Darab]]</f>
        <v>0</v>
      </c>
    </row>
    <row r="520" spans="1:27" x14ac:dyDescent="0.3">
      <c r="A520" t="s">
        <v>2410</v>
      </c>
      <c r="B520" t="s">
        <v>1332</v>
      </c>
      <c r="C520" s="126">
        <v>46077</v>
      </c>
      <c r="D520" s="6">
        <v>2</v>
      </c>
      <c r="E520" s="126">
        <v>46076</v>
      </c>
      <c r="F520" s="6">
        <v>2</v>
      </c>
      <c r="G520" t="s">
        <v>350</v>
      </c>
      <c r="H520" t="s">
        <v>334</v>
      </c>
      <c r="I520" t="s">
        <v>32</v>
      </c>
      <c r="J520" t="s">
        <v>2411</v>
      </c>
      <c r="K520">
        <v>1</v>
      </c>
      <c r="L520" s="7">
        <v>9480</v>
      </c>
      <c r="M520" s="7">
        <v>9480</v>
      </c>
      <c r="N520">
        <v>0</v>
      </c>
      <c r="O520" t="s">
        <v>29</v>
      </c>
      <c r="P520">
        <v>0</v>
      </c>
      <c r="Q520" s="7">
        <v>9480</v>
      </c>
      <c r="R520" s="7">
        <v>0</v>
      </c>
      <c r="S520" s="7">
        <v>0</v>
      </c>
      <c r="T520" s="7">
        <v>0</v>
      </c>
      <c r="U520" s="7">
        <v>0</v>
      </c>
      <c r="V520" t="s">
        <v>85</v>
      </c>
      <c r="W520" s="7">
        <v>-9480</v>
      </c>
      <c r="X520" s="2" t="s">
        <v>31</v>
      </c>
      <c r="Y520" s="200"/>
      <c r="Z520" s="201" t="str">
        <f>IF(Y520&lt;&gt;"",Y520,IF(Table1[[#This Row],[Befolyt]]="i",1,""))</f>
        <v/>
      </c>
      <c r="AA520" s="98">
        <f>Table1[[#This Row],[KülföldiÁr]]*Table1[[#This Row],[Darab]]</f>
        <v>0</v>
      </c>
    </row>
    <row r="521" spans="1:27" x14ac:dyDescent="0.3">
      <c r="A521" t="s">
        <v>2410</v>
      </c>
      <c r="B521" t="s">
        <v>1332</v>
      </c>
      <c r="C521" s="126">
        <v>46077</v>
      </c>
      <c r="D521" s="6">
        <v>2</v>
      </c>
      <c r="E521" s="126">
        <v>46076</v>
      </c>
      <c r="F521" s="6">
        <v>2</v>
      </c>
      <c r="G521" t="s">
        <v>2412</v>
      </c>
      <c r="H521" t="s">
        <v>353</v>
      </c>
      <c r="I521" t="s">
        <v>28</v>
      </c>
      <c r="J521" t="s">
        <v>2413</v>
      </c>
      <c r="K521">
        <v>2</v>
      </c>
      <c r="L521" s="7">
        <v>274526.31</v>
      </c>
      <c r="M521" s="7">
        <v>549052.62</v>
      </c>
      <c r="N521">
        <v>0</v>
      </c>
      <c r="O521" t="s">
        <v>29</v>
      </c>
      <c r="P521">
        <v>0</v>
      </c>
      <c r="Q521" s="7">
        <v>410050</v>
      </c>
      <c r="R521" s="7">
        <v>369045</v>
      </c>
      <c r="S521" s="7">
        <v>738090</v>
      </c>
      <c r="T521" s="7">
        <v>2</v>
      </c>
      <c r="U521" s="7">
        <v>14761.8</v>
      </c>
      <c r="V521" t="s">
        <v>85</v>
      </c>
      <c r="W521" s="7">
        <v>189037.38</v>
      </c>
      <c r="X521" s="2" t="s">
        <v>31</v>
      </c>
      <c r="Y521" s="200"/>
      <c r="Z521" s="201" t="str">
        <f>IF(Y521&lt;&gt;"",Y521,IF(Table1[[#This Row],[Befolyt]]="i",1,""))</f>
        <v/>
      </c>
      <c r="AA521" s="98">
        <f>Table1[[#This Row],[KülföldiÁr]]*Table1[[#This Row],[Darab]]</f>
        <v>0</v>
      </c>
    </row>
    <row r="522" spans="1:27" x14ac:dyDescent="0.3">
      <c r="A522" t="s">
        <v>2410</v>
      </c>
      <c r="B522" t="s">
        <v>1332</v>
      </c>
      <c r="C522" s="126">
        <v>46077</v>
      </c>
      <c r="D522" s="6">
        <v>2</v>
      </c>
      <c r="E522" s="126">
        <v>46076</v>
      </c>
      <c r="F522" s="6">
        <v>2</v>
      </c>
      <c r="G522" t="s">
        <v>75</v>
      </c>
      <c r="H522" t="s">
        <v>34</v>
      </c>
      <c r="I522" t="s">
        <v>32</v>
      </c>
      <c r="J522" t="s">
        <v>76</v>
      </c>
      <c r="K522">
        <v>1</v>
      </c>
      <c r="L522" s="7">
        <v>1900</v>
      </c>
      <c r="M522" s="7">
        <v>1900</v>
      </c>
      <c r="N522">
        <v>0</v>
      </c>
      <c r="O522" t="s">
        <v>29</v>
      </c>
      <c r="P522">
        <v>0</v>
      </c>
      <c r="Q522" s="7">
        <v>3500</v>
      </c>
      <c r="R522" s="7">
        <v>0</v>
      </c>
      <c r="S522" s="7">
        <v>0</v>
      </c>
      <c r="T522" s="7">
        <v>0</v>
      </c>
      <c r="U522" s="7">
        <v>0</v>
      </c>
      <c r="V522" t="s">
        <v>85</v>
      </c>
      <c r="W522" s="7">
        <v>-1900</v>
      </c>
      <c r="X522" s="2" t="s">
        <v>31</v>
      </c>
      <c r="Y522" s="200"/>
      <c r="Z522" s="201" t="str">
        <f>IF(Y522&lt;&gt;"",Y522,IF(Table1[[#This Row],[Befolyt]]="i",1,""))</f>
        <v/>
      </c>
      <c r="AA522" s="98">
        <f>Table1[[#This Row],[KülföldiÁr]]*Table1[[#This Row],[Darab]]</f>
        <v>0</v>
      </c>
    </row>
    <row r="523" spans="1:27" x14ac:dyDescent="0.3">
      <c r="A523" t="s">
        <v>2414</v>
      </c>
      <c r="B523" t="s">
        <v>2189</v>
      </c>
      <c r="C523" s="126">
        <v>46077</v>
      </c>
      <c r="D523" s="6">
        <v>2</v>
      </c>
      <c r="E523" s="126">
        <v>46071</v>
      </c>
      <c r="F523" s="6">
        <v>2</v>
      </c>
      <c r="G523" t="s">
        <v>352</v>
      </c>
      <c r="H523" t="s">
        <v>353</v>
      </c>
      <c r="I523" t="s">
        <v>28</v>
      </c>
      <c r="J523" t="s">
        <v>354</v>
      </c>
      <c r="K523">
        <v>1</v>
      </c>
      <c r="L523" s="7">
        <v>56102.05</v>
      </c>
      <c r="M523" s="7">
        <v>56102.05</v>
      </c>
      <c r="N523">
        <v>0</v>
      </c>
      <c r="O523" t="s">
        <v>29</v>
      </c>
      <c r="P523">
        <v>0</v>
      </c>
      <c r="Q523" s="7">
        <v>220000</v>
      </c>
      <c r="R523" s="7">
        <v>198000</v>
      </c>
      <c r="S523" s="7">
        <v>198000</v>
      </c>
      <c r="T523" s="7">
        <v>5.6</v>
      </c>
      <c r="U523" s="7">
        <v>11088</v>
      </c>
      <c r="V523" t="s">
        <v>66</v>
      </c>
      <c r="W523" s="7">
        <v>141897.95000000001</v>
      </c>
      <c r="X523" s="2" t="s">
        <v>31</v>
      </c>
      <c r="Y523" s="200"/>
      <c r="Z523" s="201" t="str">
        <f>IF(Y523&lt;&gt;"",Y523,IF(Table1[[#This Row],[Befolyt]]="i",1,""))</f>
        <v/>
      </c>
      <c r="AA523" s="98">
        <f>Table1[[#This Row],[KülföldiÁr]]*Table1[[#This Row],[Darab]]</f>
        <v>0</v>
      </c>
    </row>
    <row r="524" spans="1:27" x14ac:dyDescent="0.3">
      <c r="A524" t="s">
        <v>2414</v>
      </c>
      <c r="B524" t="s">
        <v>2189</v>
      </c>
      <c r="C524" s="126">
        <v>46077</v>
      </c>
      <c r="D524" s="6">
        <v>2</v>
      </c>
      <c r="E524" s="126">
        <v>46071</v>
      </c>
      <c r="F524" s="6">
        <v>2</v>
      </c>
      <c r="G524" t="s">
        <v>1666</v>
      </c>
      <c r="H524" t="s">
        <v>33</v>
      </c>
      <c r="I524" t="s">
        <v>28</v>
      </c>
      <c r="J524" t="s">
        <v>1667</v>
      </c>
      <c r="K524">
        <v>2</v>
      </c>
      <c r="L524" s="7">
        <v>1414.54</v>
      </c>
      <c r="M524" s="7">
        <v>2829.08</v>
      </c>
      <c r="N524">
        <v>0</v>
      </c>
      <c r="O524" t="s">
        <v>29</v>
      </c>
      <c r="P524">
        <v>0</v>
      </c>
      <c r="Q524" s="7">
        <v>6400</v>
      </c>
      <c r="R524" s="7">
        <v>5120</v>
      </c>
      <c r="S524" s="7">
        <v>10240</v>
      </c>
      <c r="T524" s="7">
        <v>6.66</v>
      </c>
      <c r="U524" s="7">
        <v>681.98399999999992</v>
      </c>
      <c r="V524" t="s">
        <v>66</v>
      </c>
      <c r="W524" s="7">
        <v>7410.92</v>
      </c>
      <c r="X524" s="2" t="s">
        <v>31</v>
      </c>
      <c r="Y524" s="200"/>
      <c r="Z524" s="201" t="str">
        <f>IF(Y524&lt;&gt;"",Y524,IF(Table1[[#This Row],[Befolyt]]="i",1,""))</f>
        <v/>
      </c>
      <c r="AA524" s="98">
        <f>Table1[[#This Row],[KülföldiÁr]]*Table1[[#This Row],[Darab]]</f>
        <v>0</v>
      </c>
    </row>
    <row r="525" spans="1:27" x14ac:dyDescent="0.3">
      <c r="A525" t="s">
        <v>2414</v>
      </c>
      <c r="B525" t="s">
        <v>2189</v>
      </c>
      <c r="C525" s="126">
        <v>46077</v>
      </c>
      <c r="D525" s="6">
        <v>2</v>
      </c>
      <c r="E525" s="126">
        <v>46071</v>
      </c>
      <c r="F525" s="6">
        <v>2</v>
      </c>
      <c r="G525" t="s">
        <v>2415</v>
      </c>
      <c r="H525" t="s">
        <v>33</v>
      </c>
      <c r="I525" t="s">
        <v>28</v>
      </c>
      <c r="J525" t="s">
        <v>2416</v>
      </c>
      <c r="K525">
        <v>1</v>
      </c>
      <c r="L525" s="7">
        <v>1256.73</v>
      </c>
      <c r="M525" s="7">
        <v>1256.73</v>
      </c>
      <c r="N525">
        <v>0</v>
      </c>
      <c r="O525" t="s">
        <v>29</v>
      </c>
      <c r="P525">
        <v>0</v>
      </c>
      <c r="Q525" s="7">
        <v>5200</v>
      </c>
      <c r="R525" s="7">
        <v>4800</v>
      </c>
      <c r="S525" s="7">
        <v>4800</v>
      </c>
      <c r="T525" s="7">
        <v>8.7200000000000006</v>
      </c>
      <c r="U525" s="7">
        <v>418.56</v>
      </c>
      <c r="V525" t="s">
        <v>66</v>
      </c>
      <c r="W525" s="7">
        <v>3543.27</v>
      </c>
      <c r="X525" s="2" t="s">
        <v>31</v>
      </c>
      <c r="Y525" s="200"/>
      <c r="Z525" s="201" t="str">
        <f>IF(Y525&lt;&gt;"",Y525,IF(Table1[[#This Row],[Befolyt]]="i",1,""))</f>
        <v/>
      </c>
      <c r="AA525" s="98">
        <f>Table1[[#This Row],[KülföldiÁr]]*Table1[[#This Row],[Darab]]</f>
        <v>0</v>
      </c>
    </row>
    <row r="526" spans="1:27" x14ac:dyDescent="0.3">
      <c r="A526" t="s">
        <v>2414</v>
      </c>
      <c r="B526" t="s">
        <v>2189</v>
      </c>
      <c r="C526" s="126">
        <v>46077</v>
      </c>
      <c r="D526" s="6">
        <v>2</v>
      </c>
      <c r="E526" s="126">
        <v>46071</v>
      </c>
      <c r="F526" s="6">
        <v>2</v>
      </c>
      <c r="G526" t="s">
        <v>1670</v>
      </c>
      <c r="H526" t="s">
        <v>33</v>
      </c>
      <c r="I526" t="s">
        <v>28</v>
      </c>
      <c r="J526" t="s">
        <v>1671</v>
      </c>
      <c r="K526">
        <v>6</v>
      </c>
      <c r="L526" s="7">
        <v>555.79999999999995</v>
      </c>
      <c r="M526" s="7">
        <v>3334.7999999999997</v>
      </c>
      <c r="N526">
        <v>0</v>
      </c>
      <c r="O526" t="s">
        <v>29</v>
      </c>
      <c r="P526">
        <v>0</v>
      </c>
      <c r="Q526" s="7">
        <v>3500</v>
      </c>
      <c r="R526" s="7">
        <v>2800</v>
      </c>
      <c r="S526" s="7">
        <v>16800</v>
      </c>
      <c r="T526" s="7">
        <v>6.66</v>
      </c>
      <c r="U526" s="7">
        <v>1118.8800000000001</v>
      </c>
      <c r="V526" t="s">
        <v>66</v>
      </c>
      <c r="W526" s="7">
        <v>13465.2</v>
      </c>
      <c r="X526" s="2" t="s">
        <v>31</v>
      </c>
      <c r="Y526" s="200"/>
      <c r="Z526" s="201" t="str">
        <f>IF(Y526&lt;&gt;"",Y526,IF(Table1[[#This Row],[Befolyt]]="i",1,""))</f>
        <v/>
      </c>
      <c r="AA526" s="98">
        <f>Table1[[#This Row],[KülföldiÁr]]*Table1[[#This Row],[Darab]]</f>
        <v>0</v>
      </c>
    </row>
    <row r="527" spans="1:27" x14ac:dyDescent="0.3">
      <c r="A527" t="s">
        <v>2414</v>
      </c>
      <c r="B527" t="s">
        <v>2189</v>
      </c>
      <c r="C527" s="126">
        <v>46077</v>
      </c>
      <c r="D527" s="6">
        <v>2</v>
      </c>
      <c r="E527" s="126">
        <v>46071</v>
      </c>
      <c r="F527" s="6">
        <v>2</v>
      </c>
      <c r="G527" t="s">
        <v>1496</v>
      </c>
      <c r="H527" t="s">
        <v>33</v>
      </c>
      <c r="I527" t="s">
        <v>28</v>
      </c>
      <c r="J527" t="s">
        <v>1746</v>
      </c>
      <c r="K527">
        <v>1</v>
      </c>
      <c r="L527" s="7">
        <v>450.06</v>
      </c>
      <c r="M527" s="7">
        <v>450.06</v>
      </c>
      <c r="N527">
        <v>0</v>
      </c>
      <c r="O527" t="s">
        <v>29</v>
      </c>
      <c r="P527">
        <v>0</v>
      </c>
      <c r="Q527" s="7">
        <v>2500</v>
      </c>
      <c r="R527" s="7">
        <v>2000</v>
      </c>
      <c r="S527" s="7">
        <v>2000</v>
      </c>
      <c r="T527" s="7">
        <v>6.66</v>
      </c>
      <c r="U527" s="7">
        <v>133.19999999999999</v>
      </c>
      <c r="V527" t="s">
        <v>66</v>
      </c>
      <c r="W527" s="7">
        <v>1549.94</v>
      </c>
      <c r="X527" s="2" t="s">
        <v>31</v>
      </c>
      <c r="Y527" s="200"/>
      <c r="Z527" s="201" t="str">
        <f>IF(Y527&lt;&gt;"",Y527,IF(Table1[[#This Row],[Befolyt]]="i",1,""))</f>
        <v/>
      </c>
      <c r="AA527" s="98">
        <f>Table1[[#This Row],[KülföldiÁr]]*Table1[[#This Row],[Darab]]</f>
        <v>0</v>
      </c>
    </row>
    <row r="528" spans="1:27" x14ac:dyDescent="0.3">
      <c r="A528" t="s">
        <v>2414</v>
      </c>
      <c r="B528" t="s">
        <v>2189</v>
      </c>
      <c r="C528" s="126">
        <v>46077</v>
      </c>
      <c r="D528" s="6">
        <v>2</v>
      </c>
      <c r="E528" s="126">
        <v>46071</v>
      </c>
      <c r="F528" s="6">
        <v>2</v>
      </c>
      <c r="G528" t="s">
        <v>319</v>
      </c>
      <c r="H528" t="s">
        <v>33</v>
      </c>
      <c r="I528" t="s">
        <v>28</v>
      </c>
      <c r="J528" t="s">
        <v>428</v>
      </c>
      <c r="K528">
        <v>1</v>
      </c>
      <c r="L528" s="7">
        <v>1531.14</v>
      </c>
      <c r="M528" s="7">
        <v>1531.14</v>
      </c>
      <c r="N528">
        <v>0</v>
      </c>
      <c r="O528" t="s">
        <v>29</v>
      </c>
      <c r="P528">
        <v>0</v>
      </c>
      <c r="Q528" s="7">
        <v>7500</v>
      </c>
      <c r="R528" s="7">
        <v>6000</v>
      </c>
      <c r="S528" s="7">
        <v>6000</v>
      </c>
      <c r="T528" s="7">
        <v>6.66</v>
      </c>
      <c r="U528" s="7">
        <v>399.6</v>
      </c>
      <c r="V528" t="s">
        <v>66</v>
      </c>
      <c r="W528" s="7">
        <v>4468.8599999999997</v>
      </c>
      <c r="X528" s="2" t="s">
        <v>31</v>
      </c>
      <c r="Y528" s="200"/>
      <c r="Z528" s="201" t="str">
        <f>IF(Y528&lt;&gt;"",Y528,IF(Table1[[#This Row],[Befolyt]]="i",1,""))</f>
        <v/>
      </c>
      <c r="AA528" s="98">
        <f>Table1[[#This Row],[KülföldiÁr]]*Table1[[#This Row],[Darab]]</f>
        <v>0</v>
      </c>
    </row>
    <row r="529" spans="1:27" x14ac:dyDescent="0.3">
      <c r="A529" t="s">
        <v>2414</v>
      </c>
      <c r="B529" t="s">
        <v>2189</v>
      </c>
      <c r="C529" s="126">
        <v>46077</v>
      </c>
      <c r="D529" s="6">
        <v>2</v>
      </c>
      <c r="E529" s="126">
        <v>46071</v>
      </c>
      <c r="F529" s="6">
        <v>2</v>
      </c>
      <c r="G529" t="s">
        <v>414</v>
      </c>
      <c r="H529" t="s">
        <v>33</v>
      </c>
      <c r="I529" t="s">
        <v>28</v>
      </c>
      <c r="J529" t="s">
        <v>415</v>
      </c>
      <c r="K529">
        <v>1</v>
      </c>
      <c r="L529" s="7">
        <v>1079.97</v>
      </c>
      <c r="M529" s="7">
        <v>1079.97</v>
      </c>
      <c r="N529">
        <v>0</v>
      </c>
      <c r="O529" t="s">
        <v>29</v>
      </c>
      <c r="P529">
        <v>0</v>
      </c>
      <c r="Q529" s="7">
        <v>5500</v>
      </c>
      <c r="R529" s="7">
        <v>4290</v>
      </c>
      <c r="S529" s="7">
        <v>4290</v>
      </c>
      <c r="T529" s="7">
        <v>6.33</v>
      </c>
      <c r="U529" s="7">
        <v>271.55700000000002</v>
      </c>
      <c r="V529" t="s">
        <v>66</v>
      </c>
      <c r="W529" s="7">
        <v>3210.0299999999997</v>
      </c>
      <c r="X529" s="2" t="s">
        <v>31</v>
      </c>
      <c r="Y529" s="200"/>
      <c r="Z529" s="201" t="str">
        <f>IF(Y529&lt;&gt;"",Y529,IF(Table1[[#This Row],[Befolyt]]="i",1,""))</f>
        <v/>
      </c>
      <c r="AA529" s="98">
        <f>Table1[[#This Row],[KülföldiÁr]]*Table1[[#This Row],[Darab]]</f>
        <v>0</v>
      </c>
    </row>
    <row r="530" spans="1:27" x14ac:dyDescent="0.3">
      <c r="A530" t="s">
        <v>2414</v>
      </c>
      <c r="B530" t="s">
        <v>2189</v>
      </c>
      <c r="C530" s="126">
        <v>46077</v>
      </c>
      <c r="D530" s="6">
        <v>2</v>
      </c>
      <c r="E530" s="126">
        <v>46071</v>
      </c>
      <c r="F530" s="6">
        <v>2</v>
      </c>
      <c r="G530" t="s">
        <v>968</v>
      </c>
      <c r="H530" t="s">
        <v>33</v>
      </c>
      <c r="I530" t="s">
        <v>28</v>
      </c>
      <c r="J530" t="s">
        <v>969</v>
      </c>
      <c r="K530">
        <v>2</v>
      </c>
      <c r="L530" s="7">
        <v>822.1</v>
      </c>
      <c r="M530" s="7">
        <v>1644.2</v>
      </c>
      <c r="N530">
        <v>0</v>
      </c>
      <c r="O530" t="s">
        <v>29</v>
      </c>
      <c r="P530">
        <v>0</v>
      </c>
      <c r="Q530" s="7">
        <v>4500</v>
      </c>
      <c r="R530" s="7">
        <v>3600</v>
      </c>
      <c r="S530" s="7">
        <v>7200</v>
      </c>
      <c r="T530" s="7">
        <v>6.66</v>
      </c>
      <c r="U530" s="7">
        <v>479.52</v>
      </c>
      <c r="V530" t="s">
        <v>66</v>
      </c>
      <c r="W530" s="7">
        <v>5555.8</v>
      </c>
      <c r="X530" s="2" t="s">
        <v>31</v>
      </c>
      <c r="Y530" s="200"/>
      <c r="Z530" s="201" t="str">
        <f>IF(Y530&lt;&gt;"",Y530,IF(Table1[[#This Row],[Befolyt]]="i",1,""))</f>
        <v/>
      </c>
      <c r="AA530" s="98">
        <f>Table1[[#This Row],[KülföldiÁr]]*Table1[[#This Row],[Darab]]</f>
        <v>0</v>
      </c>
    </row>
    <row r="531" spans="1:27" x14ac:dyDescent="0.3">
      <c r="A531" t="s">
        <v>2414</v>
      </c>
      <c r="B531" t="s">
        <v>2189</v>
      </c>
      <c r="C531" s="126">
        <v>46077</v>
      </c>
      <c r="D531" s="6">
        <v>2</v>
      </c>
      <c r="E531" s="126">
        <v>46071</v>
      </c>
      <c r="F531" s="6">
        <v>2</v>
      </c>
      <c r="G531" t="s">
        <v>114</v>
      </c>
      <c r="H531" t="s">
        <v>33</v>
      </c>
      <c r="I531" t="s">
        <v>28</v>
      </c>
      <c r="J531" t="s">
        <v>121</v>
      </c>
      <c r="K531">
        <v>1</v>
      </c>
      <c r="L531" s="7">
        <v>847.79</v>
      </c>
      <c r="M531" s="7">
        <v>847.79</v>
      </c>
      <c r="N531">
        <v>0</v>
      </c>
      <c r="O531" t="s">
        <v>29</v>
      </c>
      <c r="P531">
        <v>0</v>
      </c>
      <c r="Q531" s="7">
        <v>4200</v>
      </c>
      <c r="R531" s="7">
        <v>3570</v>
      </c>
      <c r="S531" s="7">
        <v>3570</v>
      </c>
      <c r="T531" s="7">
        <v>7.5</v>
      </c>
      <c r="U531" s="7">
        <v>267.75</v>
      </c>
      <c r="V531" t="s">
        <v>66</v>
      </c>
      <c r="W531" s="7">
        <v>2722.21</v>
      </c>
      <c r="X531" s="2" t="s">
        <v>31</v>
      </c>
      <c r="Y531" s="200"/>
      <c r="Z531" s="201" t="str">
        <f>IF(Y531&lt;&gt;"",Y531,IF(Table1[[#This Row],[Befolyt]]="i",1,""))</f>
        <v/>
      </c>
      <c r="AA531" s="98">
        <f>Table1[[#This Row],[KülföldiÁr]]*Table1[[#This Row],[Darab]]</f>
        <v>0</v>
      </c>
    </row>
    <row r="532" spans="1:27" x14ac:dyDescent="0.3">
      <c r="A532" t="s">
        <v>2414</v>
      </c>
      <c r="B532" t="s">
        <v>2189</v>
      </c>
      <c r="C532" s="126">
        <v>46077</v>
      </c>
      <c r="D532" s="6">
        <v>2</v>
      </c>
      <c r="E532" s="126">
        <v>46071</v>
      </c>
      <c r="F532" s="6">
        <v>2</v>
      </c>
      <c r="G532" t="s">
        <v>429</v>
      </c>
      <c r="H532" t="s">
        <v>33</v>
      </c>
      <c r="I532" t="s">
        <v>28</v>
      </c>
      <c r="J532" t="s">
        <v>430</v>
      </c>
      <c r="K532">
        <v>18</v>
      </c>
      <c r="L532" s="7">
        <v>605.70000000000005</v>
      </c>
      <c r="M532" s="7">
        <v>10902.6</v>
      </c>
      <c r="N532">
        <v>0</v>
      </c>
      <c r="O532" t="s">
        <v>29</v>
      </c>
      <c r="P532">
        <v>0</v>
      </c>
      <c r="Q532" s="7">
        <v>3400</v>
      </c>
      <c r="R532" s="7">
        <v>3400</v>
      </c>
      <c r="S532" s="7">
        <v>61200</v>
      </c>
      <c r="T532" s="7">
        <v>10</v>
      </c>
      <c r="U532" s="7">
        <v>6120</v>
      </c>
      <c r="V532" t="s">
        <v>66</v>
      </c>
      <c r="W532" s="7">
        <v>50297.4</v>
      </c>
      <c r="X532" s="2" t="s">
        <v>31</v>
      </c>
      <c r="Y532" s="200"/>
      <c r="Z532" s="201" t="str">
        <f>IF(Y532&lt;&gt;"",Y532,IF(Table1[[#This Row],[Befolyt]]="i",1,""))</f>
        <v/>
      </c>
      <c r="AA532" s="98">
        <f>Table1[[#This Row],[KülföldiÁr]]*Table1[[#This Row],[Darab]]</f>
        <v>0</v>
      </c>
    </row>
    <row r="533" spans="1:27" x14ac:dyDescent="0.3">
      <c r="A533" t="s">
        <v>2414</v>
      </c>
      <c r="B533" t="s">
        <v>2189</v>
      </c>
      <c r="C533" s="126">
        <v>46077</v>
      </c>
      <c r="D533" s="6">
        <v>2</v>
      </c>
      <c r="E533" s="126">
        <v>46071</v>
      </c>
      <c r="F533" s="6">
        <v>2</v>
      </c>
      <c r="G533" t="s">
        <v>98</v>
      </c>
      <c r="H533" t="s">
        <v>33</v>
      </c>
      <c r="I533" t="s">
        <v>28</v>
      </c>
      <c r="J533" t="s">
        <v>282</v>
      </c>
      <c r="K533">
        <v>1</v>
      </c>
      <c r="L533" s="7">
        <v>420.21</v>
      </c>
      <c r="M533" s="7">
        <v>420.21</v>
      </c>
      <c r="N533">
        <v>0</v>
      </c>
      <c r="O533" t="s">
        <v>29</v>
      </c>
      <c r="P533">
        <v>0</v>
      </c>
      <c r="Q533" s="7">
        <v>2600</v>
      </c>
      <c r="R533" s="7">
        <v>2600</v>
      </c>
      <c r="S533" s="7">
        <v>2600</v>
      </c>
      <c r="T533" s="7">
        <v>10</v>
      </c>
      <c r="U533" s="7">
        <v>260</v>
      </c>
      <c r="V533" t="s">
        <v>66</v>
      </c>
      <c r="W533" s="7">
        <v>2179.79</v>
      </c>
      <c r="X533" s="2" t="s">
        <v>31</v>
      </c>
      <c r="Y533" s="200"/>
      <c r="Z533" s="201" t="str">
        <f>IF(Y533&lt;&gt;"",Y533,IF(Table1[[#This Row],[Befolyt]]="i",1,""))</f>
        <v/>
      </c>
      <c r="AA533" s="98">
        <f>Table1[[#This Row],[KülföldiÁr]]*Table1[[#This Row],[Darab]]</f>
        <v>0</v>
      </c>
    </row>
    <row r="534" spans="1:27" x14ac:dyDescent="0.3">
      <c r="A534" t="s">
        <v>2414</v>
      </c>
      <c r="B534" t="s">
        <v>2189</v>
      </c>
      <c r="C534" s="126">
        <v>46077</v>
      </c>
      <c r="D534" s="6">
        <v>2</v>
      </c>
      <c r="E534" s="126">
        <v>46071</v>
      </c>
      <c r="F534" s="6">
        <v>2</v>
      </c>
      <c r="G534" t="s">
        <v>1356</v>
      </c>
      <c r="H534" t="s">
        <v>33</v>
      </c>
      <c r="I534" t="s">
        <v>28</v>
      </c>
      <c r="J534" t="s">
        <v>1357</v>
      </c>
      <c r="K534">
        <v>3</v>
      </c>
      <c r="L534" s="7">
        <v>593.86</v>
      </c>
      <c r="M534" s="7">
        <v>1781.58</v>
      </c>
      <c r="N534">
        <v>0</v>
      </c>
      <c r="O534" t="s">
        <v>29</v>
      </c>
      <c r="P534">
        <v>0</v>
      </c>
      <c r="Q534" s="7">
        <v>2700</v>
      </c>
      <c r="R534" s="7">
        <v>2700</v>
      </c>
      <c r="S534" s="7">
        <v>8100</v>
      </c>
      <c r="T534" s="7">
        <v>10</v>
      </c>
      <c r="U534" s="7">
        <v>810</v>
      </c>
      <c r="V534" t="s">
        <v>66</v>
      </c>
      <c r="W534" s="7">
        <v>6318.42</v>
      </c>
      <c r="X534" s="2" t="s">
        <v>31</v>
      </c>
      <c r="Y534" s="200"/>
      <c r="Z534" s="201" t="str">
        <f>IF(Y534&lt;&gt;"",Y534,IF(Table1[[#This Row],[Befolyt]]="i",1,""))</f>
        <v/>
      </c>
      <c r="AA534" s="98">
        <f>Table1[[#This Row],[KülföldiÁr]]*Table1[[#This Row],[Darab]]</f>
        <v>0</v>
      </c>
    </row>
    <row r="535" spans="1:27" x14ac:dyDescent="0.3">
      <c r="A535" t="s">
        <v>2414</v>
      </c>
      <c r="B535" t="s">
        <v>2189</v>
      </c>
      <c r="C535" s="126">
        <v>46077</v>
      </c>
      <c r="D535" s="6">
        <v>2</v>
      </c>
      <c r="E535" s="126">
        <v>46071</v>
      </c>
      <c r="F535" s="6">
        <v>2</v>
      </c>
      <c r="G535" t="s">
        <v>1293</v>
      </c>
      <c r="H535" t="s">
        <v>33</v>
      </c>
      <c r="I535" t="s">
        <v>28</v>
      </c>
      <c r="J535" t="s">
        <v>1294</v>
      </c>
      <c r="K535">
        <v>2</v>
      </c>
      <c r="L535" s="7">
        <v>290.14999999999998</v>
      </c>
      <c r="M535" s="7">
        <v>580.29999999999995</v>
      </c>
      <c r="N535">
        <v>0</v>
      </c>
      <c r="O535" t="s">
        <v>29</v>
      </c>
      <c r="P535">
        <v>0</v>
      </c>
      <c r="Q535" s="7">
        <v>1700</v>
      </c>
      <c r="R535" s="7">
        <v>1700</v>
      </c>
      <c r="S535" s="7">
        <v>3400</v>
      </c>
      <c r="T535" s="7">
        <v>10</v>
      </c>
      <c r="U535" s="7">
        <v>340</v>
      </c>
      <c r="V535" t="s">
        <v>66</v>
      </c>
      <c r="W535" s="7">
        <v>2819.7</v>
      </c>
      <c r="X535" s="2" t="s">
        <v>31</v>
      </c>
      <c r="Y535" s="200"/>
      <c r="Z535" s="201" t="str">
        <f>IF(Y535&lt;&gt;"",Y535,IF(Table1[[#This Row],[Befolyt]]="i",1,""))</f>
        <v/>
      </c>
      <c r="AA535" s="98">
        <f>Table1[[#This Row],[KülföldiÁr]]*Table1[[#This Row],[Darab]]</f>
        <v>0</v>
      </c>
    </row>
    <row r="536" spans="1:27" x14ac:dyDescent="0.3">
      <c r="A536" t="s">
        <v>2414</v>
      </c>
      <c r="B536" t="s">
        <v>2189</v>
      </c>
      <c r="C536" s="126">
        <v>46077</v>
      </c>
      <c r="D536" s="6">
        <v>2</v>
      </c>
      <c r="E536" s="126">
        <v>46071</v>
      </c>
      <c r="F536" s="6">
        <v>2</v>
      </c>
      <c r="G536" t="s">
        <v>2417</v>
      </c>
      <c r="H536" t="s">
        <v>33</v>
      </c>
      <c r="I536" t="s">
        <v>28</v>
      </c>
      <c r="J536" t="s">
        <v>2418</v>
      </c>
      <c r="K536">
        <v>1</v>
      </c>
      <c r="L536" s="7">
        <v>4864.01</v>
      </c>
      <c r="M536" s="7">
        <v>4864.01</v>
      </c>
      <c r="N536">
        <v>0</v>
      </c>
      <c r="O536" t="s">
        <v>29</v>
      </c>
      <c r="P536">
        <v>0</v>
      </c>
      <c r="Q536" s="7">
        <v>24000</v>
      </c>
      <c r="R536" s="7">
        <v>24000</v>
      </c>
      <c r="S536" s="7">
        <v>24000</v>
      </c>
      <c r="T536" s="7">
        <v>10</v>
      </c>
      <c r="U536" s="7">
        <v>2400</v>
      </c>
      <c r="V536" t="s">
        <v>66</v>
      </c>
      <c r="W536" s="7">
        <v>19135.989999999998</v>
      </c>
      <c r="X536" s="2" t="s">
        <v>31</v>
      </c>
      <c r="Y536" s="200"/>
      <c r="Z536" s="201" t="str">
        <f>IF(Y536&lt;&gt;"",Y536,IF(Table1[[#This Row],[Befolyt]]="i",1,""))</f>
        <v/>
      </c>
      <c r="AA536" s="98">
        <f>Table1[[#This Row],[KülföldiÁr]]*Table1[[#This Row],[Darab]]</f>
        <v>0</v>
      </c>
    </row>
    <row r="537" spans="1:27" x14ac:dyDescent="0.3">
      <c r="A537" t="s">
        <v>2414</v>
      </c>
      <c r="B537" t="s">
        <v>2189</v>
      </c>
      <c r="C537" s="126">
        <v>46077</v>
      </c>
      <c r="D537" s="6">
        <v>2</v>
      </c>
      <c r="E537" s="126">
        <v>46071</v>
      </c>
      <c r="F537" s="6">
        <v>2</v>
      </c>
      <c r="G537" t="s">
        <v>2419</v>
      </c>
      <c r="H537" t="s">
        <v>33</v>
      </c>
      <c r="I537" t="s">
        <v>28</v>
      </c>
      <c r="J537" t="s">
        <v>2420</v>
      </c>
      <c r="K537">
        <v>1</v>
      </c>
      <c r="L537" s="7">
        <v>3447.68</v>
      </c>
      <c r="M537" s="7">
        <v>3447.68</v>
      </c>
      <c r="N537">
        <v>0</v>
      </c>
      <c r="O537" t="s">
        <v>29</v>
      </c>
      <c r="P537">
        <v>0</v>
      </c>
      <c r="Q537" s="7">
        <v>16000</v>
      </c>
      <c r="R537" s="7">
        <v>16000</v>
      </c>
      <c r="S537" s="7">
        <v>16000</v>
      </c>
      <c r="T537" s="7">
        <v>10</v>
      </c>
      <c r="U537" s="7">
        <v>1600</v>
      </c>
      <c r="V537" t="s">
        <v>66</v>
      </c>
      <c r="W537" s="7">
        <v>12552.32</v>
      </c>
      <c r="X537" s="2" t="s">
        <v>31</v>
      </c>
      <c r="Y537" s="200"/>
      <c r="Z537" s="201" t="str">
        <f>IF(Y537&lt;&gt;"",Y537,IF(Table1[[#This Row],[Befolyt]]="i",1,""))</f>
        <v/>
      </c>
      <c r="AA537" s="98">
        <f>Table1[[#This Row],[KülföldiÁr]]*Table1[[#This Row],[Darab]]</f>
        <v>0</v>
      </c>
    </row>
    <row r="538" spans="1:27" x14ac:dyDescent="0.3">
      <c r="A538" t="s">
        <v>2414</v>
      </c>
      <c r="B538" t="s">
        <v>2189</v>
      </c>
      <c r="C538" s="126">
        <v>46077</v>
      </c>
      <c r="D538" s="6">
        <v>2</v>
      </c>
      <c r="E538" s="126">
        <v>46071</v>
      </c>
      <c r="F538" s="6">
        <v>2</v>
      </c>
      <c r="G538" t="s">
        <v>407</v>
      </c>
      <c r="H538" t="s">
        <v>33</v>
      </c>
      <c r="I538" t="s">
        <v>28</v>
      </c>
      <c r="J538" t="s">
        <v>408</v>
      </c>
      <c r="K538">
        <v>2</v>
      </c>
      <c r="L538" s="7">
        <v>2918.72</v>
      </c>
      <c r="M538" s="7">
        <v>5837.44</v>
      </c>
      <c r="N538">
        <v>0</v>
      </c>
      <c r="O538" t="s">
        <v>29</v>
      </c>
      <c r="P538">
        <v>0</v>
      </c>
      <c r="Q538" s="7">
        <v>14000</v>
      </c>
      <c r="R538" s="7">
        <v>14000</v>
      </c>
      <c r="S538" s="7">
        <v>28000</v>
      </c>
      <c r="T538" s="7">
        <v>10</v>
      </c>
      <c r="U538" s="7">
        <v>2800</v>
      </c>
      <c r="V538" t="s">
        <v>66</v>
      </c>
      <c r="W538" s="7">
        <v>22162.560000000001</v>
      </c>
      <c r="X538" s="2" t="s">
        <v>31</v>
      </c>
      <c r="Y538" s="200"/>
      <c r="Z538" s="201" t="str">
        <f>IF(Y538&lt;&gt;"",Y538,IF(Table1[[#This Row],[Befolyt]]="i",1,""))</f>
        <v/>
      </c>
      <c r="AA538" s="98">
        <f>Table1[[#This Row],[KülföldiÁr]]*Table1[[#This Row],[Darab]]</f>
        <v>0</v>
      </c>
    </row>
    <row r="539" spans="1:27" x14ac:dyDescent="0.3">
      <c r="A539" t="s">
        <v>2414</v>
      </c>
      <c r="B539" t="s">
        <v>2189</v>
      </c>
      <c r="C539" s="126">
        <v>46077</v>
      </c>
      <c r="D539" s="6">
        <v>2</v>
      </c>
      <c r="E539" s="126">
        <v>46071</v>
      </c>
      <c r="F539" s="6">
        <v>2</v>
      </c>
      <c r="G539" t="s">
        <v>2421</v>
      </c>
      <c r="H539" t="s">
        <v>33</v>
      </c>
      <c r="I539" t="s">
        <v>28</v>
      </c>
      <c r="J539" t="s">
        <v>2422</v>
      </c>
      <c r="K539">
        <v>2</v>
      </c>
      <c r="L539" s="7">
        <v>2328.73</v>
      </c>
      <c r="M539" s="7">
        <v>4657.46</v>
      </c>
      <c r="N539">
        <v>0</v>
      </c>
      <c r="O539" t="s">
        <v>29</v>
      </c>
      <c r="P539">
        <v>0</v>
      </c>
      <c r="Q539" s="7">
        <v>11000</v>
      </c>
      <c r="R539" s="7">
        <v>11000</v>
      </c>
      <c r="S539" s="7">
        <v>22000</v>
      </c>
      <c r="T539" s="7">
        <v>10</v>
      </c>
      <c r="U539" s="7">
        <v>2200</v>
      </c>
      <c r="V539" t="s">
        <v>66</v>
      </c>
      <c r="W539" s="7">
        <v>17342.54</v>
      </c>
      <c r="X539" s="2" t="s">
        <v>31</v>
      </c>
      <c r="Y539" s="200"/>
      <c r="Z539" s="201" t="str">
        <f>IF(Y539&lt;&gt;"",Y539,IF(Table1[[#This Row],[Befolyt]]="i",1,""))</f>
        <v/>
      </c>
      <c r="AA539" s="98">
        <f>Table1[[#This Row],[KülföldiÁr]]*Table1[[#This Row],[Darab]]</f>
        <v>0</v>
      </c>
    </row>
    <row r="540" spans="1:27" x14ac:dyDescent="0.3">
      <c r="A540" t="s">
        <v>2414</v>
      </c>
      <c r="B540" t="s">
        <v>2189</v>
      </c>
      <c r="C540" s="126">
        <v>46077</v>
      </c>
      <c r="D540" s="6">
        <v>2</v>
      </c>
      <c r="E540" s="126">
        <v>46071</v>
      </c>
      <c r="F540" s="6">
        <v>2</v>
      </c>
      <c r="G540" t="s">
        <v>1047</v>
      </c>
      <c r="H540" t="s">
        <v>33</v>
      </c>
      <c r="I540" t="s">
        <v>28</v>
      </c>
      <c r="J540" t="s">
        <v>1048</v>
      </c>
      <c r="K540">
        <v>1</v>
      </c>
      <c r="L540" s="7">
        <v>2222.36</v>
      </c>
      <c r="M540" s="7">
        <v>2222.36</v>
      </c>
      <c r="N540">
        <v>0</v>
      </c>
      <c r="O540" t="s">
        <v>29</v>
      </c>
      <c r="P540">
        <v>0</v>
      </c>
      <c r="Q540" s="7">
        <v>11000</v>
      </c>
      <c r="R540" s="7">
        <v>11000</v>
      </c>
      <c r="S540" s="7">
        <v>11000</v>
      </c>
      <c r="T540" s="7">
        <v>10</v>
      </c>
      <c r="U540" s="7">
        <v>1100</v>
      </c>
      <c r="V540" t="s">
        <v>66</v>
      </c>
      <c r="W540" s="7">
        <v>8777.64</v>
      </c>
      <c r="X540" s="2" t="s">
        <v>31</v>
      </c>
      <c r="Y540" s="200"/>
      <c r="Z540" s="201" t="str">
        <f>IF(Y540&lt;&gt;"",Y540,IF(Table1[[#This Row],[Befolyt]]="i",1,""))</f>
        <v/>
      </c>
      <c r="AA540" s="98">
        <f>Table1[[#This Row],[KülföldiÁr]]*Table1[[#This Row],[Darab]]</f>
        <v>0</v>
      </c>
    </row>
    <row r="541" spans="1:27" x14ac:dyDescent="0.3">
      <c r="A541" t="s">
        <v>2414</v>
      </c>
      <c r="B541" t="s">
        <v>2189</v>
      </c>
      <c r="C541" s="126">
        <v>46077</v>
      </c>
      <c r="D541" s="6">
        <v>2</v>
      </c>
      <c r="E541" s="126">
        <v>46071</v>
      </c>
      <c r="F541" s="6">
        <v>2</v>
      </c>
      <c r="G541" t="s">
        <v>2423</v>
      </c>
      <c r="H541" t="s">
        <v>33</v>
      </c>
      <c r="I541" t="s">
        <v>28</v>
      </c>
      <c r="J541" t="s">
        <v>2424</v>
      </c>
      <c r="K541">
        <v>7</v>
      </c>
      <c r="L541" s="7">
        <v>1743.05</v>
      </c>
      <c r="M541" s="7">
        <v>12201.35</v>
      </c>
      <c r="N541">
        <v>0</v>
      </c>
      <c r="O541" t="s">
        <v>29</v>
      </c>
      <c r="P541">
        <v>0</v>
      </c>
      <c r="Q541" s="7">
        <v>9000</v>
      </c>
      <c r="R541" s="7">
        <v>9000</v>
      </c>
      <c r="S541" s="7">
        <v>63000</v>
      </c>
      <c r="T541" s="7">
        <v>10</v>
      </c>
      <c r="U541" s="7">
        <v>6300</v>
      </c>
      <c r="V541" t="s">
        <v>66</v>
      </c>
      <c r="W541" s="7">
        <v>50798.65</v>
      </c>
      <c r="X541" s="2" t="s">
        <v>31</v>
      </c>
      <c r="Y541" s="200"/>
      <c r="Z541" s="201" t="str">
        <f>IF(Y541&lt;&gt;"",Y541,IF(Table1[[#This Row],[Befolyt]]="i",1,""))</f>
        <v/>
      </c>
      <c r="AA541" s="98">
        <f>Table1[[#This Row],[KülföldiÁr]]*Table1[[#This Row],[Darab]]</f>
        <v>0</v>
      </c>
    </row>
    <row r="542" spans="1:27" x14ac:dyDescent="0.3">
      <c r="A542" t="s">
        <v>2414</v>
      </c>
      <c r="B542" t="s">
        <v>2189</v>
      </c>
      <c r="C542" s="126">
        <v>46077</v>
      </c>
      <c r="D542" s="6">
        <v>2</v>
      </c>
      <c r="E542" s="126">
        <v>46071</v>
      </c>
      <c r="F542" s="6">
        <v>2</v>
      </c>
      <c r="G542" t="s">
        <v>863</v>
      </c>
      <c r="H542" t="s">
        <v>33</v>
      </c>
      <c r="I542" t="s">
        <v>28</v>
      </c>
      <c r="J542" t="s">
        <v>864</v>
      </c>
      <c r="K542">
        <v>1</v>
      </c>
      <c r="L542" s="7">
        <v>1037.28</v>
      </c>
      <c r="M542" s="7">
        <v>1037.28</v>
      </c>
      <c r="N542">
        <v>0</v>
      </c>
      <c r="O542" t="s">
        <v>29</v>
      </c>
      <c r="P542">
        <v>0</v>
      </c>
      <c r="Q542" s="7">
        <v>4600</v>
      </c>
      <c r="R542" s="7">
        <v>4600</v>
      </c>
      <c r="S542" s="7">
        <v>4600</v>
      </c>
      <c r="T542" s="7">
        <v>10</v>
      </c>
      <c r="U542" s="7">
        <v>460</v>
      </c>
      <c r="V542" t="s">
        <v>66</v>
      </c>
      <c r="W542" s="7">
        <v>3562.7200000000003</v>
      </c>
      <c r="X542" s="2" t="s">
        <v>31</v>
      </c>
      <c r="Y542" s="200"/>
      <c r="Z542" s="201" t="str">
        <f>IF(Y542&lt;&gt;"",Y542,IF(Table1[[#This Row],[Befolyt]]="i",1,""))</f>
        <v/>
      </c>
      <c r="AA542" s="98">
        <f>Table1[[#This Row],[KülföldiÁr]]*Table1[[#This Row],[Darab]]</f>
        <v>0</v>
      </c>
    </row>
    <row r="543" spans="1:27" x14ac:dyDescent="0.3">
      <c r="A543" t="s">
        <v>2414</v>
      </c>
      <c r="B543" t="s">
        <v>2189</v>
      </c>
      <c r="C543" s="126">
        <v>46077</v>
      </c>
      <c r="D543" s="6">
        <v>2</v>
      </c>
      <c r="E543" s="126">
        <v>46071</v>
      </c>
      <c r="F543" s="6">
        <v>2</v>
      </c>
      <c r="G543" t="s">
        <v>307</v>
      </c>
      <c r="H543" t="s">
        <v>33</v>
      </c>
      <c r="I543" t="s">
        <v>28</v>
      </c>
      <c r="J543" t="s">
        <v>308</v>
      </c>
      <c r="K543">
        <v>5</v>
      </c>
      <c r="L543" s="7">
        <v>612.36</v>
      </c>
      <c r="M543" s="7">
        <v>3061.8</v>
      </c>
      <c r="N543">
        <v>0</v>
      </c>
      <c r="O543" t="s">
        <v>29</v>
      </c>
      <c r="P543">
        <v>0</v>
      </c>
      <c r="Q543" s="7">
        <v>3000</v>
      </c>
      <c r="R543" s="7">
        <v>3000</v>
      </c>
      <c r="S543" s="7">
        <v>15000</v>
      </c>
      <c r="T543" s="7">
        <v>10</v>
      </c>
      <c r="U543" s="7">
        <v>1500</v>
      </c>
      <c r="V543" t="s">
        <v>66</v>
      </c>
      <c r="W543" s="7">
        <v>11938.2</v>
      </c>
      <c r="X543" s="2" t="s">
        <v>31</v>
      </c>
      <c r="Y543" s="200"/>
      <c r="Z543" s="201" t="str">
        <f>IF(Y543&lt;&gt;"",Y543,IF(Table1[[#This Row],[Befolyt]]="i",1,""))</f>
        <v/>
      </c>
      <c r="AA543" s="98">
        <f>Table1[[#This Row],[KülföldiÁr]]*Table1[[#This Row],[Darab]]</f>
        <v>0</v>
      </c>
    </row>
    <row r="544" spans="1:27" x14ac:dyDescent="0.3">
      <c r="A544" t="s">
        <v>2414</v>
      </c>
      <c r="B544" t="s">
        <v>2189</v>
      </c>
      <c r="C544" s="126">
        <v>46077</v>
      </c>
      <c r="D544" s="6">
        <v>2</v>
      </c>
      <c r="E544" s="126">
        <v>46071</v>
      </c>
      <c r="F544" s="6">
        <v>2</v>
      </c>
      <c r="G544" t="s">
        <v>873</v>
      </c>
      <c r="H544" t="s">
        <v>33</v>
      </c>
      <c r="I544" t="s">
        <v>28</v>
      </c>
      <c r="J544" t="s">
        <v>1451</v>
      </c>
      <c r="K544">
        <v>2</v>
      </c>
      <c r="L544" s="7">
        <v>613.37</v>
      </c>
      <c r="M544" s="7">
        <v>1226.74</v>
      </c>
      <c r="N544">
        <v>0</v>
      </c>
      <c r="O544" t="s">
        <v>29</v>
      </c>
      <c r="P544">
        <v>0</v>
      </c>
      <c r="Q544" s="7">
        <v>3000</v>
      </c>
      <c r="R544" s="7">
        <v>3000</v>
      </c>
      <c r="S544" s="7">
        <v>6000</v>
      </c>
      <c r="T544" s="7">
        <v>10</v>
      </c>
      <c r="U544" s="7">
        <v>600</v>
      </c>
      <c r="V544" t="s">
        <v>66</v>
      </c>
      <c r="W544" s="7">
        <v>4773.26</v>
      </c>
      <c r="X544" s="2" t="s">
        <v>31</v>
      </c>
      <c r="Y544" s="200"/>
      <c r="Z544" s="201" t="str">
        <f>IF(Y544&lt;&gt;"",Y544,IF(Table1[[#This Row],[Befolyt]]="i",1,""))</f>
        <v/>
      </c>
      <c r="AA544" s="98">
        <f>Table1[[#This Row],[KülföldiÁr]]*Table1[[#This Row],[Darab]]</f>
        <v>0</v>
      </c>
    </row>
    <row r="545" spans="1:27" x14ac:dyDescent="0.3">
      <c r="A545" t="s">
        <v>2414</v>
      </c>
      <c r="B545" t="s">
        <v>2189</v>
      </c>
      <c r="C545" s="126">
        <v>46077</v>
      </c>
      <c r="D545" s="6">
        <v>2</v>
      </c>
      <c r="E545" s="126">
        <v>46071</v>
      </c>
      <c r="F545" s="6">
        <v>2</v>
      </c>
      <c r="G545" t="s">
        <v>1365</v>
      </c>
      <c r="H545" t="s">
        <v>33</v>
      </c>
      <c r="I545" t="s">
        <v>28</v>
      </c>
      <c r="J545" t="s">
        <v>1366</v>
      </c>
      <c r="K545">
        <v>2</v>
      </c>
      <c r="L545" s="7">
        <v>398.56</v>
      </c>
      <c r="M545" s="7">
        <v>797.12</v>
      </c>
      <c r="N545">
        <v>0</v>
      </c>
      <c r="O545" t="s">
        <v>29</v>
      </c>
      <c r="P545">
        <v>0</v>
      </c>
      <c r="Q545" s="7">
        <v>2000</v>
      </c>
      <c r="R545" s="7">
        <v>2000</v>
      </c>
      <c r="S545" s="7">
        <v>4000</v>
      </c>
      <c r="T545" s="7">
        <v>10</v>
      </c>
      <c r="U545" s="7">
        <v>400</v>
      </c>
      <c r="V545" t="s">
        <v>66</v>
      </c>
      <c r="W545" s="7">
        <v>3202.88</v>
      </c>
      <c r="X545" s="2" t="s">
        <v>31</v>
      </c>
      <c r="Y545" s="200"/>
      <c r="Z545" s="201" t="str">
        <f>IF(Y545&lt;&gt;"",Y545,IF(Table1[[#This Row],[Befolyt]]="i",1,""))</f>
        <v/>
      </c>
      <c r="AA545" s="98">
        <f>Table1[[#This Row],[KülföldiÁr]]*Table1[[#This Row],[Darab]]</f>
        <v>0</v>
      </c>
    </row>
    <row r="546" spans="1:27" x14ac:dyDescent="0.3">
      <c r="A546" t="s">
        <v>2414</v>
      </c>
      <c r="B546" t="s">
        <v>2189</v>
      </c>
      <c r="C546" s="126">
        <v>46077</v>
      </c>
      <c r="D546" s="6">
        <v>2</v>
      </c>
      <c r="E546" s="126">
        <v>46071</v>
      </c>
      <c r="F546" s="6">
        <v>2</v>
      </c>
      <c r="G546" t="s">
        <v>38</v>
      </c>
      <c r="H546" t="s">
        <v>33</v>
      </c>
      <c r="I546" t="s">
        <v>28</v>
      </c>
      <c r="J546" t="s">
        <v>1335</v>
      </c>
      <c r="K546">
        <v>1</v>
      </c>
      <c r="L546" s="7">
        <v>340.7</v>
      </c>
      <c r="M546" s="7">
        <v>340.7</v>
      </c>
      <c r="N546">
        <v>0</v>
      </c>
      <c r="O546" t="s">
        <v>29</v>
      </c>
      <c r="P546">
        <v>0</v>
      </c>
      <c r="Q546" s="7">
        <v>1600</v>
      </c>
      <c r="R546" s="7">
        <v>1600</v>
      </c>
      <c r="S546" s="7">
        <v>1600</v>
      </c>
      <c r="T546" s="7">
        <v>10</v>
      </c>
      <c r="U546" s="7">
        <v>160</v>
      </c>
      <c r="V546" t="s">
        <v>66</v>
      </c>
      <c r="W546" s="7">
        <v>1259.3</v>
      </c>
      <c r="X546" s="2" t="s">
        <v>31</v>
      </c>
      <c r="Y546" s="200"/>
      <c r="Z546" s="201" t="str">
        <f>IF(Y546&lt;&gt;"",Y546,IF(Table1[[#This Row],[Befolyt]]="i",1,""))</f>
        <v/>
      </c>
      <c r="AA546" s="98">
        <f>Table1[[#This Row],[KülföldiÁr]]*Table1[[#This Row],[Darab]]</f>
        <v>0</v>
      </c>
    </row>
    <row r="547" spans="1:27" x14ac:dyDescent="0.3">
      <c r="A547" t="s">
        <v>2414</v>
      </c>
      <c r="B547" t="s">
        <v>2189</v>
      </c>
      <c r="C547" s="126">
        <v>46077</v>
      </c>
      <c r="D547" s="6">
        <v>2</v>
      </c>
      <c r="E547" s="126">
        <v>46071</v>
      </c>
      <c r="F547" s="6">
        <v>2</v>
      </c>
      <c r="G547" t="s">
        <v>1452</v>
      </c>
      <c r="H547" t="s">
        <v>33</v>
      </c>
      <c r="I547" t="s">
        <v>28</v>
      </c>
      <c r="J547" t="s">
        <v>1453</v>
      </c>
      <c r="K547">
        <v>1</v>
      </c>
      <c r="L547" s="7">
        <v>288.68</v>
      </c>
      <c r="M547" s="7">
        <v>288.68</v>
      </c>
      <c r="N547">
        <v>0</v>
      </c>
      <c r="O547" t="s">
        <v>29</v>
      </c>
      <c r="P547">
        <v>0</v>
      </c>
      <c r="Q547" s="7">
        <v>1600</v>
      </c>
      <c r="R547" s="7">
        <v>1600</v>
      </c>
      <c r="S547" s="7">
        <v>1600</v>
      </c>
      <c r="T547" s="7">
        <v>10</v>
      </c>
      <c r="U547" s="7">
        <v>160</v>
      </c>
      <c r="V547" t="s">
        <v>66</v>
      </c>
      <c r="W547" s="7">
        <v>1311.32</v>
      </c>
      <c r="X547" s="2" t="s">
        <v>31</v>
      </c>
      <c r="Y547" s="200"/>
      <c r="Z547" s="201" t="str">
        <f>IF(Y547&lt;&gt;"",Y547,IF(Table1[[#This Row],[Befolyt]]="i",1,""))</f>
        <v/>
      </c>
      <c r="AA547" s="98">
        <f>Table1[[#This Row],[KülföldiÁr]]*Table1[[#This Row],[Darab]]</f>
        <v>0</v>
      </c>
    </row>
    <row r="548" spans="1:27" x14ac:dyDescent="0.3">
      <c r="A548" t="s">
        <v>2414</v>
      </c>
      <c r="B548" t="s">
        <v>2189</v>
      </c>
      <c r="C548" s="126">
        <v>46077</v>
      </c>
      <c r="D548" s="6">
        <v>2</v>
      </c>
      <c r="E548" s="126">
        <v>46071</v>
      </c>
      <c r="F548" s="6">
        <v>2</v>
      </c>
      <c r="G548" t="s">
        <v>39</v>
      </c>
      <c r="H548" t="s">
        <v>33</v>
      </c>
      <c r="I548" t="s">
        <v>28</v>
      </c>
      <c r="J548" t="s">
        <v>286</v>
      </c>
      <c r="K548">
        <v>15</v>
      </c>
      <c r="L548" s="7">
        <v>217.79</v>
      </c>
      <c r="M548" s="7">
        <v>3266.85</v>
      </c>
      <c r="N548">
        <v>0</v>
      </c>
      <c r="O548" t="s">
        <v>29</v>
      </c>
      <c r="P548">
        <v>0</v>
      </c>
      <c r="Q548" s="7">
        <v>1000</v>
      </c>
      <c r="R548" s="7">
        <v>1000</v>
      </c>
      <c r="S548" s="7">
        <v>15000</v>
      </c>
      <c r="T548" s="7">
        <v>10</v>
      </c>
      <c r="U548" s="7">
        <v>1500</v>
      </c>
      <c r="V548" t="s">
        <v>66</v>
      </c>
      <c r="W548" s="7">
        <v>11733.15</v>
      </c>
      <c r="X548" s="2" t="s">
        <v>31</v>
      </c>
      <c r="Y548" s="200"/>
      <c r="Z548" s="201" t="str">
        <f>IF(Y548&lt;&gt;"",Y548,IF(Table1[[#This Row],[Befolyt]]="i",1,""))</f>
        <v/>
      </c>
      <c r="AA548" s="98">
        <f>Table1[[#This Row],[KülföldiÁr]]*Table1[[#This Row],[Darab]]</f>
        <v>0</v>
      </c>
    </row>
    <row r="549" spans="1:27" x14ac:dyDescent="0.3">
      <c r="A549" t="s">
        <v>2414</v>
      </c>
      <c r="B549" t="s">
        <v>2189</v>
      </c>
      <c r="C549" s="126">
        <v>46077</v>
      </c>
      <c r="D549" s="6">
        <v>2</v>
      </c>
      <c r="E549" s="126">
        <v>46071</v>
      </c>
      <c r="F549" s="6">
        <v>2</v>
      </c>
      <c r="G549" t="s">
        <v>75</v>
      </c>
      <c r="H549" t="s">
        <v>34</v>
      </c>
      <c r="I549" t="s">
        <v>32</v>
      </c>
      <c r="J549" t="s">
        <v>76</v>
      </c>
      <c r="K549">
        <v>1</v>
      </c>
      <c r="L549" s="7">
        <v>1900</v>
      </c>
      <c r="M549" s="7">
        <v>1900</v>
      </c>
      <c r="N549">
        <v>0</v>
      </c>
      <c r="O549" t="s">
        <v>29</v>
      </c>
      <c r="P549">
        <v>0</v>
      </c>
      <c r="Q549" s="7">
        <v>3500</v>
      </c>
      <c r="R549" s="7">
        <v>0</v>
      </c>
      <c r="S549" s="7">
        <v>0</v>
      </c>
      <c r="T549" s="7">
        <v>0</v>
      </c>
      <c r="U549" s="7">
        <v>0</v>
      </c>
      <c r="V549" t="s">
        <v>66</v>
      </c>
      <c r="W549" s="7">
        <v>-1900</v>
      </c>
      <c r="X549" s="2" t="s">
        <v>31</v>
      </c>
      <c r="Y549" s="200"/>
      <c r="Z549" s="201" t="str">
        <f>IF(Y549&lt;&gt;"",Y549,IF(Table1[[#This Row],[Befolyt]]="i",1,""))</f>
        <v/>
      </c>
      <c r="AA549" s="98">
        <f>Table1[[#This Row],[KülföldiÁr]]*Table1[[#This Row],[Darab]]</f>
        <v>0</v>
      </c>
    </row>
    <row r="550" spans="1:27" x14ac:dyDescent="0.3">
      <c r="A550" t="s">
        <v>2414</v>
      </c>
      <c r="B550" t="s">
        <v>2189</v>
      </c>
      <c r="C550" s="126">
        <v>46077</v>
      </c>
      <c r="D550" s="6">
        <v>2</v>
      </c>
      <c r="E550" s="126">
        <v>46071</v>
      </c>
      <c r="F550" s="6">
        <v>2</v>
      </c>
      <c r="G550" t="s">
        <v>62</v>
      </c>
      <c r="H550" t="s">
        <v>63</v>
      </c>
      <c r="I550" t="s">
        <v>28</v>
      </c>
      <c r="J550" t="s">
        <v>288</v>
      </c>
      <c r="K550">
        <v>1</v>
      </c>
      <c r="L550" s="7">
        <v>1179.03</v>
      </c>
      <c r="M550" s="7">
        <v>1179.03</v>
      </c>
      <c r="N550">
        <v>0</v>
      </c>
      <c r="O550" t="s">
        <v>29</v>
      </c>
      <c r="P550">
        <v>0</v>
      </c>
      <c r="Q550" s="7">
        <v>3280</v>
      </c>
      <c r="R550" s="7">
        <v>3280</v>
      </c>
      <c r="S550" s="7">
        <v>3280</v>
      </c>
      <c r="T550" s="7">
        <v>7</v>
      </c>
      <c r="U550" s="7">
        <v>229.6</v>
      </c>
      <c r="V550" t="s">
        <v>66</v>
      </c>
      <c r="W550" s="7">
        <v>2100.9700000000003</v>
      </c>
      <c r="X550" s="2" t="s">
        <v>31</v>
      </c>
      <c r="Y550" s="200"/>
      <c r="Z550" s="201" t="str">
        <f>IF(Y550&lt;&gt;"",Y550,IF(Table1[[#This Row],[Befolyt]]="i",1,""))</f>
        <v/>
      </c>
      <c r="AA550" s="98">
        <f>Table1[[#This Row],[KülföldiÁr]]*Table1[[#This Row],[Darab]]</f>
        <v>0</v>
      </c>
    </row>
    <row r="551" spans="1:27" x14ac:dyDescent="0.3">
      <c r="A551" t="s">
        <v>2414</v>
      </c>
      <c r="B551" t="s">
        <v>2189</v>
      </c>
      <c r="C551" s="126">
        <v>46077</v>
      </c>
      <c r="D551" s="6">
        <v>2</v>
      </c>
      <c r="E551" s="126">
        <v>46071</v>
      </c>
      <c r="F551" s="6">
        <v>2</v>
      </c>
      <c r="G551" t="s">
        <v>1189</v>
      </c>
      <c r="H551" t="s">
        <v>63</v>
      </c>
      <c r="I551" t="s">
        <v>28</v>
      </c>
      <c r="J551" t="s">
        <v>1190</v>
      </c>
      <c r="K551">
        <v>2</v>
      </c>
      <c r="L551" s="7">
        <v>646.98</v>
      </c>
      <c r="M551" s="7">
        <v>1293.96</v>
      </c>
      <c r="N551">
        <v>0</v>
      </c>
      <c r="O551" t="s">
        <v>29</v>
      </c>
      <c r="P551">
        <v>0</v>
      </c>
      <c r="Q551" s="7">
        <v>1850</v>
      </c>
      <c r="R551" s="7">
        <v>1850</v>
      </c>
      <c r="S551" s="7">
        <v>3700</v>
      </c>
      <c r="T551" s="7">
        <v>7</v>
      </c>
      <c r="U551" s="7">
        <v>259</v>
      </c>
      <c r="V551" t="s">
        <v>66</v>
      </c>
      <c r="W551" s="7">
        <v>2406.04</v>
      </c>
      <c r="X551" s="2" t="s">
        <v>31</v>
      </c>
      <c r="Y551" s="200"/>
      <c r="Z551" s="201" t="str">
        <f>IF(Y551&lt;&gt;"",Y551,IF(Table1[[#This Row],[Befolyt]]="i",1,""))</f>
        <v/>
      </c>
      <c r="AA551" s="98">
        <f>Table1[[#This Row],[KülföldiÁr]]*Table1[[#This Row],[Darab]]</f>
        <v>0</v>
      </c>
    </row>
    <row r="552" spans="1:27" x14ac:dyDescent="0.3">
      <c r="A552" t="s">
        <v>2414</v>
      </c>
      <c r="B552" t="s">
        <v>2189</v>
      </c>
      <c r="C552" s="126">
        <v>46077</v>
      </c>
      <c r="D552" s="6">
        <v>2</v>
      </c>
      <c r="E552" s="126">
        <v>46071</v>
      </c>
      <c r="F552" s="6">
        <v>2</v>
      </c>
      <c r="G552" t="s">
        <v>1072</v>
      </c>
      <c r="H552" t="s">
        <v>63</v>
      </c>
      <c r="I552" t="s">
        <v>28</v>
      </c>
      <c r="J552" t="s">
        <v>1073</v>
      </c>
      <c r="K552">
        <v>1</v>
      </c>
      <c r="L552" s="7">
        <v>6600.29</v>
      </c>
      <c r="M552" s="7">
        <v>6600.29</v>
      </c>
      <c r="N552">
        <v>0</v>
      </c>
      <c r="O552" t="s">
        <v>29</v>
      </c>
      <c r="P552">
        <v>0</v>
      </c>
      <c r="Q552" s="7">
        <v>16880</v>
      </c>
      <c r="R552" s="7">
        <v>16880</v>
      </c>
      <c r="S552" s="7">
        <v>16880</v>
      </c>
      <c r="T552" s="7">
        <v>7</v>
      </c>
      <c r="U552" s="7">
        <v>1181.5999999999999</v>
      </c>
      <c r="V552" t="s">
        <v>66</v>
      </c>
      <c r="W552" s="7">
        <v>10279.709999999999</v>
      </c>
      <c r="X552" s="2" t="s">
        <v>31</v>
      </c>
      <c r="Y552" s="200"/>
      <c r="Z552" s="201" t="str">
        <f>IF(Y552&lt;&gt;"",Y552,IF(Table1[[#This Row],[Befolyt]]="i",1,""))</f>
        <v/>
      </c>
      <c r="AA552" s="98">
        <f>Table1[[#This Row],[KülföldiÁr]]*Table1[[#This Row],[Darab]]</f>
        <v>0</v>
      </c>
    </row>
    <row r="553" spans="1:27" x14ac:dyDescent="0.3">
      <c r="A553" t="s">
        <v>2414</v>
      </c>
      <c r="B553" t="s">
        <v>2189</v>
      </c>
      <c r="C553" s="126">
        <v>46077</v>
      </c>
      <c r="D553" s="6">
        <v>2</v>
      </c>
      <c r="E553" s="126">
        <v>46071</v>
      </c>
      <c r="F553" s="6">
        <v>2</v>
      </c>
      <c r="G553" t="s">
        <v>117</v>
      </c>
      <c r="H553" t="s">
        <v>34</v>
      </c>
      <c r="I553" t="s">
        <v>32</v>
      </c>
      <c r="J553" t="s">
        <v>366</v>
      </c>
      <c r="K553">
        <v>1</v>
      </c>
      <c r="L553" s="7">
        <v>14270</v>
      </c>
      <c r="M553" s="7">
        <v>14270</v>
      </c>
      <c r="N553">
        <v>0</v>
      </c>
      <c r="O553" t="s">
        <v>29</v>
      </c>
      <c r="P553">
        <v>0</v>
      </c>
      <c r="Q553" s="7">
        <v>14270</v>
      </c>
      <c r="R553" s="7">
        <v>0</v>
      </c>
      <c r="S553" s="7">
        <v>0</v>
      </c>
      <c r="T553" s="7">
        <v>0</v>
      </c>
      <c r="U553" s="7">
        <v>0</v>
      </c>
      <c r="V553" t="s">
        <v>66</v>
      </c>
      <c r="W553" s="7">
        <v>-14270</v>
      </c>
      <c r="X553" s="2" t="s">
        <v>31</v>
      </c>
      <c r="Y553" s="200"/>
      <c r="Z553" s="201" t="str">
        <f>IF(Y553&lt;&gt;"",Y553,IF(Table1[[#This Row],[Befolyt]]="i",1,""))</f>
        <v/>
      </c>
      <c r="AA553" s="98">
        <f>Table1[[#This Row],[KülföldiÁr]]*Table1[[#This Row],[Darab]]</f>
        <v>0</v>
      </c>
    </row>
    <row r="554" spans="1:27" x14ac:dyDescent="0.3">
      <c r="A554" t="s">
        <v>2425</v>
      </c>
      <c r="B554" t="s">
        <v>2193</v>
      </c>
      <c r="C554" s="126">
        <v>46076</v>
      </c>
      <c r="D554" s="6">
        <v>2</v>
      </c>
      <c r="E554" s="126">
        <v>46073</v>
      </c>
      <c r="F554" s="6">
        <v>2</v>
      </c>
      <c r="G554" t="s">
        <v>2426</v>
      </c>
      <c r="H554" t="s">
        <v>320</v>
      </c>
      <c r="I554" t="s">
        <v>67</v>
      </c>
      <c r="J554" t="s">
        <v>2427</v>
      </c>
      <c r="K554">
        <v>1</v>
      </c>
      <c r="L554" s="7">
        <v>13500.04</v>
      </c>
      <c r="M554" s="7">
        <v>13500.04</v>
      </c>
      <c r="N554">
        <v>0</v>
      </c>
      <c r="O554" t="s">
        <v>29</v>
      </c>
      <c r="P554">
        <v>0</v>
      </c>
      <c r="Q554" s="7">
        <v>19300</v>
      </c>
      <c r="R554" s="7">
        <v>19300</v>
      </c>
      <c r="S554" s="7">
        <v>19300</v>
      </c>
      <c r="T554" s="7">
        <v>0</v>
      </c>
      <c r="U554" s="7">
        <v>0</v>
      </c>
      <c r="V554" t="s">
        <v>69</v>
      </c>
      <c r="W554" s="7">
        <v>5799.9599999999991</v>
      </c>
      <c r="X554" s="2" t="s">
        <v>31</v>
      </c>
      <c r="Y554" s="200"/>
      <c r="Z554" s="201" t="str">
        <f>IF(Y554&lt;&gt;"",Y554,IF(Table1[[#This Row],[Befolyt]]="i",1,""))</f>
        <v/>
      </c>
      <c r="AA554" s="98">
        <f>Table1[[#This Row],[KülföldiÁr]]*Table1[[#This Row],[Darab]]</f>
        <v>0</v>
      </c>
    </row>
    <row r="555" spans="1:27" x14ac:dyDescent="0.3">
      <c r="A555" t="s">
        <v>2425</v>
      </c>
      <c r="B555" t="s">
        <v>2193</v>
      </c>
      <c r="C555" s="126">
        <v>46076</v>
      </c>
      <c r="D555" s="6">
        <v>2</v>
      </c>
      <c r="E555" s="126">
        <v>46073</v>
      </c>
      <c r="F555" s="6">
        <v>2</v>
      </c>
      <c r="G555" t="s">
        <v>2428</v>
      </c>
      <c r="H555" t="s">
        <v>334</v>
      </c>
      <c r="I555" t="s">
        <v>67</v>
      </c>
      <c r="J555" t="s">
        <v>2429</v>
      </c>
      <c r="K555">
        <v>1</v>
      </c>
      <c r="L555" s="7">
        <v>121000</v>
      </c>
      <c r="M555" s="7">
        <v>121000</v>
      </c>
      <c r="N555">
        <v>0</v>
      </c>
      <c r="O555" t="s">
        <v>29</v>
      </c>
      <c r="P555">
        <v>0</v>
      </c>
      <c r="Q555" s="7">
        <v>184800</v>
      </c>
      <c r="R555" s="7">
        <v>184800</v>
      </c>
      <c r="S555" s="7">
        <v>184800</v>
      </c>
      <c r="T555" s="7">
        <v>0</v>
      </c>
      <c r="U555" s="7">
        <v>0</v>
      </c>
      <c r="V555" t="s">
        <v>69</v>
      </c>
      <c r="W555" s="7">
        <v>63800</v>
      </c>
      <c r="X555" s="2" t="s">
        <v>31</v>
      </c>
      <c r="Y555" s="200"/>
      <c r="Z555" s="201" t="str">
        <f>IF(Y555&lt;&gt;"",Y555,IF(Table1[[#This Row],[Befolyt]]="i",1,""))</f>
        <v/>
      </c>
      <c r="AA555" s="98">
        <f>Table1[[#This Row],[KülföldiÁr]]*Table1[[#This Row],[Darab]]</f>
        <v>0</v>
      </c>
    </row>
    <row r="556" spans="1:27" x14ac:dyDescent="0.3">
      <c r="A556" t="s">
        <v>2425</v>
      </c>
      <c r="B556" t="s">
        <v>2193</v>
      </c>
      <c r="C556" s="126">
        <v>46076</v>
      </c>
      <c r="D556" s="6">
        <v>2</v>
      </c>
      <c r="E556" s="126">
        <v>46073</v>
      </c>
      <c r="F556" s="6">
        <v>2</v>
      </c>
      <c r="G556" t="s">
        <v>2430</v>
      </c>
      <c r="H556" t="s">
        <v>334</v>
      </c>
      <c r="I556" t="s">
        <v>32</v>
      </c>
      <c r="J556" t="s">
        <v>2431</v>
      </c>
      <c r="K556">
        <v>400</v>
      </c>
      <c r="L556" s="7">
        <v>71.430000000000007</v>
      </c>
      <c r="M556" s="7">
        <v>28572.000000000004</v>
      </c>
      <c r="N556">
        <v>0</v>
      </c>
      <c r="O556" t="s">
        <v>29</v>
      </c>
      <c r="P556">
        <v>0</v>
      </c>
      <c r="Q556" s="7">
        <v>394</v>
      </c>
      <c r="R556" s="7">
        <v>394</v>
      </c>
      <c r="S556" s="7">
        <v>157600</v>
      </c>
      <c r="T556" s="7">
        <v>0</v>
      </c>
      <c r="U556" s="7">
        <v>0</v>
      </c>
      <c r="V556" t="s">
        <v>69</v>
      </c>
      <c r="W556" s="7">
        <v>129028</v>
      </c>
      <c r="X556" s="2" t="s">
        <v>31</v>
      </c>
      <c r="Y556" s="200"/>
      <c r="Z556" s="201" t="str">
        <f>IF(Y556&lt;&gt;"",Y556,IF(Table1[[#This Row],[Befolyt]]="i",1,""))</f>
        <v/>
      </c>
      <c r="AA556" s="98">
        <f>Table1[[#This Row],[KülföldiÁr]]*Table1[[#This Row],[Darab]]</f>
        <v>0</v>
      </c>
    </row>
    <row r="557" spans="1:27" x14ac:dyDescent="0.3">
      <c r="A557" t="s">
        <v>2425</v>
      </c>
      <c r="B557" t="s">
        <v>2193</v>
      </c>
      <c r="C557" s="126">
        <v>46076</v>
      </c>
      <c r="D557" s="6">
        <v>2</v>
      </c>
      <c r="E557" s="126">
        <v>46073</v>
      </c>
      <c r="F557" s="6">
        <v>2</v>
      </c>
      <c r="G557" t="s">
        <v>2432</v>
      </c>
      <c r="H557" t="s">
        <v>334</v>
      </c>
      <c r="I557" t="s">
        <v>67</v>
      </c>
      <c r="J557" t="s">
        <v>2433</v>
      </c>
      <c r="K557">
        <v>6</v>
      </c>
      <c r="L557" s="7">
        <v>15000</v>
      </c>
      <c r="M557" s="7">
        <v>90000</v>
      </c>
      <c r="N557">
        <v>0</v>
      </c>
      <c r="O557" t="s">
        <v>29</v>
      </c>
      <c r="P557">
        <v>0</v>
      </c>
      <c r="Q557" s="7">
        <v>24900</v>
      </c>
      <c r="R557" s="7">
        <v>24900</v>
      </c>
      <c r="S557" s="7">
        <v>149400</v>
      </c>
      <c r="T557" s="7">
        <v>0</v>
      </c>
      <c r="U557" s="7">
        <v>0</v>
      </c>
      <c r="V557" t="s">
        <v>69</v>
      </c>
      <c r="W557" s="7">
        <v>59400</v>
      </c>
      <c r="X557" s="2" t="s">
        <v>31</v>
      </c>
      <c r="Y557" s="200"/>
      <c r="Z557" s="201" t="str">
        <f>IF(Y557&lt;&gt;"",Y557,IF(Table1[[#This Row],[Befolyt]]="i",1,""))</f>
        <v/>
      </c>
      <c r="AA557" s="98">
        <f>Table1[[#This Row],[KülföldiÁr]]*Table1[[#This Row],[Darab]]</f>
        <v>0</v>
      </c>
    </row>
    <row r="558" spans="1:27" x14ac:dyDescent="0.3">
      <c r="A558" t="s">
        <v>2425</v>
      </c>
      <c r="B558" t="s">
        <v>2193</v>
      </c>
      <c r="C558" s="126">
        <v>46076</v>
      </c>
      <c r="D558" s="6">
        <v>2</v>
      </c>
      <c r="E558" s="126">
        <v>46073</v>
      </c>
      <c r="F558" s="6">
        <v>2</v>
      </c>
      <c r="G558" t="s">
        <v>2434</v>
      </c>
      <c r="H558" t="s">
        <v>334</v>
      </c>
      <c r="I558" t="s">
        <v>67</v>
      </c>
      <c r="J558" t="s">
        <v>2435</v>
      </c>
      <c r="K558">
        <v>1</v>
      </c>
      <c r="L558" s="7">
        <v>23000</v>
      </c>
      <c r="M558" s="7">
        <v>23000</v>
      </c>
      <c r="N558">
        <v>0</v>
      </c>
      <c r="O558" t="s">
        <v>29</v>
      </c>
      <c r="P558">
        <v>0</v>
      </c>
      <c r="Q558" s="7">
        <v>33600</v>
      </c>
      <c r="R558" s="7">
        <v>33600</v>
      </c>
      <c r="S558" s="7">
        <v>33600</v>
      </c>
      <c r="T558" s="7">
        <v>0</v>
      </c>
      <c r="U558" s="7">
        <v>0</v>
      </c>
      <c r="V558" t="s">
        <v>69</v>
      </c>
      <c r="W558" s="7">
        <v>10600</v>
      </c>
      <c r="X558" s="2" t="s">
        <v>31</v>
      </c>
      <c r="Y558" s="200"/>
      <c r="Z558" s="201" t="str">
        <f>IF(Y558&lt;&gt;"",Y558,IF(Table1[[#This Row],[Befolyt]]="i",1,""))</f>
        <v/>
      </c>
      <c r="AA558" s="98">
        <f>Table1[[#This Row],[KülföldiÁr]]*Table1[[#This Row],[Darab]]</f>
        <v>0</v>
      </c>
    </row>
    <row r="559" spans="1:27" x14ac:dyDescent="0.3">
      <c r="A559" t="s">
        <v>2436</v>
      </c>
      <c r="B559" t="s">
        <v>2437</v>
      </c>
      <c r="C559" s="126">
        <v>46076</v>
      </c>
      <c r="D559" s="6">
        <v>2</v>
      </c>
      <c r="E559" s="126">
        <v>46076</v>
      </c>
      <c r="F559" s="6">
        <v>2</v>
      </c>
      <c r="G559" t="s">
        <v>40</v>
      </c>
      <c r="H559" t="s">
        <v>41</v>
      </c>
      <c r="I559" t="s">
        <v>28</v>
      </c>
      <c r="J559" t="s">
        <v>42</v>
      </c>
      <c r="K559">
        <v>3</v>
      </c>
      <c r="L559" s="7">
        <v>239.51</v>
      </c>
      <c r="M559" s="7">
        <v>718.53</v>
      </c>
      <c r="N559">
        <v>0</v>
      </c>
      <c r="O559" t="s">
        <v>29</v>
      </c>
      <c r="P559">
        <v>0</v>
      </c>
      <c r="Q559" s="7">
        <v>1325</v>
      </c>
      <c r="R559" s="7">
        <v>1325</v>
      </c>
      <c r="S559" s="7">
        <v>3975</v>
      </c>
      <c r="T559" s="7">
        <v>5</v>
      </c>
      <c r="U559" s="7">
        <v>198.75</v>
      </c>
      <c r="V559" t="s">
        <v>37</v>
      </c>
      <c r="W559" s="7">
        <v>3256.4700000000003</v>
      </c>
      <c r="X559" s="2" t="s">
        <v>31</v>
      </c>
      <c r="Y559" s="200"/>
      <c r="Z559" s="201" t="str">
        <f>IF(Y559&lt;&gt;"",Y559,IF(Table1[[#This Row],[Befolyt]]="i",1,""))</f>
        <v/>
      </c>
      <c r="AA559" s="98">
        <f>Table1[[#This Row],[KülföldiÁr]]*Table1[[#This Row],[Darab]]</f>
        <v>0</v>
      </c>
    </row>
    <row r="560" spans="1:27" x14ac:dyDescent="0.3">
      <c r="A560" t="s">
        <v>2436</v>
      </c>
      <c r="B560" t="s">
        <v>2437</v>
      </c>
      <c r="C560" s="126">
        <v>46076</v>
      </c>
      <c r="D560" s="6">
        <v>2</v>
      </c>
      <c r="E560" s="126">
        <v>46076</v>
      </c>
      <c r="F560" s="6">
        <v>2</v>
      </c>
      <c r="G560" t="s">
        <v>469</v>
      </c>
      <c r="H560" t="s">
        <v>27</v>
      </c>
      <c r="I560" t="s">
        <v>28</v>
      </c>
      <c r="J560" t="s">
        <v>470</v>
      </c>
      <c r="K560">
        <v>1</v>
      </c>
      <c r="L560" s="7">
        <v>10560</v>
      </c>
      <c r="M560" s="7">
        <v>10560</v>
      </c>
      <c r="N560">
        <v>0</v>
      </c>
      <c r="O560" t="s">
        <v>29</v>
      </c>
      <c r="P560">
        <v>0</v>
      </c>
      <c r="Q560" s="7">
        <v>17600</v>
      </c>
      <c r="R560" s="7">
        <v>17600</v>
      </c>
      <c r="S560" s="7">
        <v>17600</v>
      </c>
      <c r="T560" s="7">
        <v>10</v>
      </c>
      <c r="U560" s="7">
        <v>1760</v>
      </c>
      <c r="V560" t="s">
        <v>37</v>
      </c>
      <c r="W560" s="7">
        <v>7040</v>
      </c>
      <c r="X560" s="2" t="s">
        <v>31</v>
      </c>
      <c r="Y560" s="200"/>
      <c r="Z560" s="201" t="str">
        <f>IF(Y560&lt;&gt;"",Y560,IF(Table1[[#This Row],[Befolyt]]="i",1,""))</f>
        <v/>
      </c>
      <c r="AA560" s="98">
        <f>Table1[[#This Row],[KülföldiÁr]]*Table1[[#This Row],[Darab]]</f>
        <v>0</v>
      </c>
    </row>
    <row r="561" spans="1:27" x14ac:dyDescent="0.3">
      <c r="A561" t="s">
        <v>2436</v>
      </c>
      <c r="B561" t="s">
        <v>2437</v>
      </c>
      <c r="C561" s="126">
        <v>46076</v>
      </c>
      <c r="D561" s="6">
        <v>2</v>
      </c>
      <c r="E561" s="126">
        <v>46076</v>
      </c>
      <c r="F561" s="6">
        <v>2</v>
      </c>
      <c r="G561" t="s">
        <v>43</v>
      </c>
      <c r="H561" t="s">
        <v>41</v>
      </c>
      <c r="I561" t="s">
        <v>28</v>
      </c>
      <c r="J561" t="s">
        <v>44</v>
      </c>
      <c r="K561">
        <v>3</v>
      </c>
      <c r="L561" s="7">
        <v>34.18</v>
      </c>
      <c r="M561" s="7">
        <v>102.53999999999999</v>
      </c>
      <c r="N561">
        <v>0</v>
      </c>
      <c r="O561" t="s">
        <v>29</v>
      </c>
      <c r="P561">
        <v>0</v>
      </c>
      <c r="Q561" s="7">
        <v>190</v>
      </c>
      <c r="R561" s="7">
        <v>190</v>
      </c>
      <c r="S561" s="7">
        <v>570</v>
      </c>
      <c r="T561" s="7">
        <v>5</v>
      </c>
      <c r="U561" s="7">
        <v>28.5</v>
      </c>
      <c r="V561" t="s">
        <v>37</v>
      </c>
      <c r="W561" s="7">
        <v>467.46000000000004</v>
      </c>
      <c r="X561" s="2" t="s">
        <v>31</v>
      </c>
      <c r="Y561" s="200"/>
      <c r="Z561" s="201" t="str">
        <f>IF(Y561&lt;&gt;"",Y561,IF(Table1[[#This Row],[Befolyt]]="i",1,""))</f>
        <v/>
      </c>
      <c r="AA561" s="98">
        <f>Table1[[#This Row],[KülföldiÁr]]*Table1[[#This Row],[Darab]]</f>
        <v>0</v>
      </c>
    </row>
    <row r="562" spans="1:27" x14ac:dyDescent="0.3">
      <c r="A562" t="s">
        <v>2438</v>
      </c>
      <c r="B562" t="s">
        <v>1368</v>
      </c>
      <c r="C562" s="126">
        <v>46076</v>
      </c>
      <c r="D562" s="6">
        <v>2</v>
      </c>
      <c r="E562" s="126">
        <v>46072</v>
      </c>
      <c r="F562" s="6">
        <v>2</v>
      </c>
      <c r="G562" t="s">
        <v>2439</v>
      </c>
      <c r="H562" t="s">
        <v>27</v>
      </c>
      <c r="I562" t="s">
        <v>28</v>
      </c>
      <c r="J562" t="s">
        <v>2440</v>
      </c>
      <c r="K562">
        <v>5</v>
      </c>
      <c r="L562" s="7">
        <v>2280</v>
      </c>
      <c r="M562" s="7">
        <v>11400</v>
      </c>
      <c r="N562">
        <v>0</v>
      </c>
      <c r="O562" t="s">
        <v>29</v>
      </c>
      <c r="P562">
        <v>0</v>
      </c>
      <c r="Q562" s="7">
        <v>4470</v>
      </c>
      <c r="R562" s="7">
        <v>4470</v>
      </c>
      <c r="S562" s="7">
        <v>22350</v>
      </c>
      <c r="T562" s="7">
        <v>10</v>
      </c>
      <c r="U562" s="7">
        <v>2235</v>
      </c>
      <c r="V562" t="s">
        <v>37</v>
      </c>
      <c r="W562" s="7">
        <v>10950</v>
      </c>
      <c r="X562" s="2" t="s">
        <v>31</v>
      </c>
      <c r="Y562" s="200"/>
      <c r="Z562" s="201" t="str">
        <f>IF(Y562&lt;&gt;"",Y562,IF(Table1[[#This Row],[Befolyt]]="i",1,""))</f>
        <v/>
      </c>
      <c r="AA562" s="98">
        <f>Table1[[#This Row],[KülföldiÁr]]*Table1[[#This Row],[Darab]]</f>
        <v>0</v>
      </c>
    </row>
    <row r="563" spans="1:27" x14ac:dyDescent="0.3">
      <c r="A563" t="s">
        <v>2441</v>
      </c>
      <c r="B563" t="s">
        <v>1267</v>
      </c>
      <c r="C563" s="126">
        <v>46076</v>
      </c>
      <c r="D563" s="6">
        <v>2</v>
      </c>
      <c r="E563" s="126">
        <v>46064</v>
      </c>
      <c r="F563" s="6">
        <v>2</v>
      </c>
      <c r="G563" t="s">
        <v>2442</v>
      </c>
      <c r="H563" t="s">
        <v>334</v>
      </c>
      <c r="I563" t="s">
        <v>32</v>
      </c>
      <c r="J563" t="s">
        <v>493</v>
      </c>
      <c r="K563">
        <v>1</v>
      </c>
      <c r="L563" s="7">
        <v>12000</v>
      </c>
      <c r="M563" s="7">
        <v>12000</v>
      </c>
      <c r="N563">
        <v>0</v>
      </c>
      <c r="O563" t="s">
        <v>29</v>
      </c>
      <c r="P563">
        <v>0</v>
      </c>
      <c r="Q563" s="7">
        <v>14000</v>
      </c>
      <c r="R563" s="7">
        <v>14000</v>
      </c>
      <c r="S563" s="7">
        <v>14000</v>
      </c>
      <c r="T563" s="7">
        <v>0</v>
      </c>
      <c r="U563" s="7">
        <v>0</v>
      </c>
      <c r="V563" t="s">
        <v>30</v>
      </c>
      <c r="W563" s="7">
        <v>2000</v>
      </c>
      <c r="X563" s="2" t="s">
        <v>31</v>
      </c>
      <c r="Y563" s="200"/>
      <c r="Z563" s="201" t="str">
        <f>IF(Y563&lt;&gt;"",Y563,IF(Table1[[#This Row],[Befolyt]]="i",1,""))</f>
        <v/>
      </c>
      <c r="AA563" s="98">
        <f>Table1[[#This Row],[KülföldiÁr]]*Table1[[#This Row],[Darab]]</f>
        <v>0</v>
      </c>
    </row>
    <row r="564" spans="1:27" x14ac:dyDescent="0.3">
      <c r="A564" t="s">
        <v>2441</v>
      </c>
      <c r="B564" t="s">
        <v>1267</v>
      </c>
      <c r="C564" s="126">
        <v>46076</v>
      </c>
      <c r="D564" s="6">
        <v>2</v>
      </c>
      <c r="E564" s="126">
        <v>46064</v>
      </c>
      <c r="F564" s="6">
        <v>2</v>
      </c>
      <c r="G564" t="s">
        <v>2443</v>
      </c>
      <c r="H564" t="s">
        <v>334</v>
      </c>
      <c r="I564" t="s">
        <v>67</v>
      </c>
      <c r="J564" t="s">
        <v>2444</v>
      </c>
      <c r="K564">
        <v>2</v>
      </c>
      <c r="L564" s="7">
        <v>19500</v>
      </c>
      <c r="M564" s="7">
        <v>39000</v>
      </c>
      <c r="N564">
        <v>0</v>
      </c>
      <c r="O564" t="s">
        <v>29</v>
      </c>
      <c r="P564">
        <v>0</v>
      </c>
      <c r="Q564" s="7">
        <v>26600</v>
      </c>
      <c r="R564" s="7">
        <v>25800</v>
      </c>
      <c r="S564" s="7">
        <v>51600</v>
      </c>
      <c r="T564" s="7">
        <v>3.4</v>
      </c>
      <c r="U564" s="7">
        <v>1754.4</v>
      </c>
      <c r="V564" t="s">
        <v>30</v>
      </c>
      <c r="W564" s="7">
        <v>12600</v>
      </c>
      <c r="X564" s="2" t="s">
        <v>31</v>
      </c>
      <c r="Y564" s="200"/>
      <c r="Z564" s="201" t="str">
        <f>IF(Y564&lt;&gt;"",Y564,IF(Table1[[#This Row],[Befolyt]]="i",1,""))</f>
        <v/>
      </c>
      <c r="AA564" s="98">
        <f>Table1[[#This Row],[KülföldiÁr]]*Table1[[#This Row],[Darab]]</f>
        <v>0</v>
      </c>
    </row>
    <row r="565" spans="1:27" x14ac:dyDescent="0.3">
      <c r="A565" t="s">
        <v>2445</v>
      </c>
      <c r="B565" t="s">
        <v>2274</v>
      </c>
      <c r="C565" s="126">
        <v>46076</v>
      </c>
      <c r="D565" s="6">
        <v>2</v>
      </c>
      <c r="E565" s="126">
        <v>46076</v>
      </c>
      <c r="F565" s="6">
        <v>2</v>
      </c>
      <c r="G565" t="s">
        <v>100</v>
      </c>
      <c r="H565" t="s">
        <v>101</v>
      </c>
      <c r="I565" t="s">
        <v>101</v>
      </c>
      <c r="J565" t="s">
        <v>2446</v>
      </c>
      <c r="K565">
        <v>1</v>
      </c>
      <c r="L565" s="7">
        <v>0</v>
      </c>
      <c r="M565" s="7">
        <v>0</v>
      </c>
      <c r="N565">
        <v>0</v>
      </c>
      <c r="O565" t="s">
        <v>29</v>
      </c>
      <c r="P565">
        <v>0</v>
      </c>
      <c r="Q565" s="7">
        <v>0</v>
      </c>
      <c r="R565" s="7">
        <v>1100000</v>
      </c>
      <c r="S565" s="7">
        <v>1100000</v>
      </c>
      <c r="T565" s="7">
        <v>0</v>
      </c>
      <c r="U565" s="7">
        <v>0</v>
      </c>
      <c r="V565" t="s">
        <v>69</v>
      </c>
      <c r="W565" s="7">
        <v>1100000</v>
      </c>
      <c r="X565" s="2" t="s">
        <v>82</v>
      </c>
      <c r="Y565" s="200"/>
      <c r="Z565" s="201">
        <f>IF(Y565&lt;&gt;"",Y565,IF(Table1[[#This Row],[Befolyt]]="i",1,""))</f>
        <v>1</v>
      </c>
      <c r="AA565" s="98">
        <f>Table1[[#This Row],[KülföldiÁr]]*Table1[[#This Row],[Darab]]</f>
        <v>0</v>
      </c>
    </row>
    <row r="566" spans="1:27" x14ac:dyDescent="0.3">
      <c r="A566" t="s">
        <v>2447</v>
      </c>
      <c r="B566" t="s">
        <v>2448</v>
      </c>
      <c r="C566" s="126">
        <v>46076</v>
      </c>
      <c r="D566" s="6">
        <v>2</v>
      </c>
      <c r="E566" s="126">
        <v>46076</v>
      </c>
      <c r="F566" s="6">
        <v>2</v>
      </c>
      <c r="G566" t="s">
        <v>2449</v>
      </c>
      <c r="H566" t="s">
        <v>51</v>
      </c>
      <c r="I566" t="s">
        <v>28</v>
      </c>
      <c r="J566" t="s">
        <v>2450</v>
      </c>
      <c r="K566">
        <v>8</v>
      </c>
      <c r="L566" s="7">
        <v>1720.97</v>
      </c>
      <c r="M566" s="7">
        <v>13767.76</v>
      </c>
      <c r="N566">
        <v>0</v>
      </c>
      <c r="O566" t="s">
        <v>29</v>
      </c>
      <c r="P566">
        <v>0</v>
      </c>
      <c r="Q566" s="7">
        <v>5780</v>
      </c>
      <c r="R566" s="7">
        <v>4335</v>
      </c>
      <c r="S566" s="7">
        <v>34680</v>
      </c>
      <c r="T566" s="7">
        <v>2.85</v>
      </c>
      <c r="U566" s="7">
        <v>988.38</v>
      </c>
      <c r="V566" t="s">
        <v>30</v>
      </c>
      <c r="W566" s="7">
        <v>20912.239999999998</v>
      </c>
      <c r="X566" s="2" t="s">
        <v>31</v>
      </c>
      <c r="Y566" s="200"/>
      <c r="Z566" s="201" t="str">
        <f>IF(Y566&lt;&gt;"",Y566,IF(Table1[[#This Row],[Befolyt]]="i",1,""))</f>
        <v/>
      </c>
      <c r="AA566" s="98">
        <f>Table1[[#This Row],[KülföldiÁr]]*Table1[[#This Row],[Darab]]</f>
        <v>0</v>
      </c>
    </row>
    <row r="567" spans="1:27" x14ac:dyDescent="0.3">
      <c r="A567" t="s">
        <v>2447</v>
      </c>
      <c r="B567" t="s">
        <v>2448</v>
      </c>
      <c r="C567" s="126">
        <v>46076</v>
      </c>
      <c r="D567" s="6">
        <v>2</v>
      </c>
      <c r="E567" s="126">
        <v>46076</v>
      </c>
      <c r="F567" s="6">
        <v>2</v>
      </c>
      <c r="G567" t="s">
        <v>2451</v>
      </c>
      <c r="H567" t="s">
        <v>51</v>
      </c>
      <c r="I567" t="s">
        <v>28</v>
      </c>
      <c r="J567" t="s">
        <v>2452</v>
      </c>
      <c r="K567">
        <v>6</v>
      </c>
      <c r="L567" s="7">
        <v>1170.8699999999999</v>
      </c>
      <c r="M567" s="7">
        <v>7025.2199999999993</v>
      </c>
      <c r="N567">
        <v>0</v>
      </c>
      <c r="O567" t="s">
        <v>29</v>
      </c>
      <c r="P567">
        <v>0</v>
      </c>
      <c r="Q567" s="7">
        <v>3510</v>
      </c>
      <c r="R567" s="7">
        <v>2808</v>
      </c>
      <c r="S567" s="7">
        <v>16848</v>
      </c>
      <c r="T567" s="7">
        <v>4.28</v>
      </c>
      <c r="U567" s="7">
        <v>721.09440000000006</v>
      </c>
      <c r="V567" t="s">
        <v>30</v>
      </c>
      <c r="W567" s="7">
        <v>9822.7800000000007</v>
      </c>
      <c r="X567" s="2" t="s">
        <v>31</v>
      </c>
      <c r="Y567" s="200"/>
      <c r="Z567" s="201" t="str">
        <f>IF(Y567&lt;&gt;"",Y567,IF(Table1[[#This Row],[Befolyt]]="i",1,""))</f>
        <v/>
      </c>
      <c r="AA567" s="98">
        <f>Table1[[#This Row],[KülföldiÁr]]*Table1[[#This Row],[Darab]]</f>
        <v>0</v>
      </c>
    </row>
    <row r="568" spans="1:27" x14ac:dyDescent="0.3">
      <c r="A568" t="s">
        <v>2447</v>
      </c>
      <c r="B568" t="s">
        <v>2448</v>
      </c>
      <c r="C568" s="126">
        <v>46076</v>
      </c>
      <c r="D568" s="6">
        <v>2</v>
      </c>
      <c r="E568" s="126">
        <v>46076</v>
      </c>
      <c r="F568" s="6">
        <v>2</v>
      </c>
      <c r="G568" t="s">
        <v>2453</v>
      </c>
      <c r="H568" t="s">
        <v>34</v>
      </c>
      <c r="I568" t="s">
        <v>32</v>
      </c>
      <c r="J568" t="s">
        <v>2454</v>
      </c>
      <c r="K568">
        <v>1</v>
      </c>
      <c r="L568" s="7">
        <v>3263</v>
      </c>
      <c r="M568" s="7">
        <v>3263</v>
      </c>
      <c r="N568">
        <v>0</v>
      </c>
      <c r="O568" t="s">
        <v>29</v>
      </c>
      <c r="P568">
        <v>0</v>
      </c>
      <c r="Q568" s="7">
        <v>3263</v>
      </c>
      <c r="R568" s="7">
        <v>3500</v>
      </c>
      <c r="S568" s="7">
        <v>3500</v>
      </c>
      <c r="T568" s="7">
        <v>0</v>
      </c>
      <c r="U568" s="7">
        <v>0</v>
      </c>
      <c r="V568" t="s">
        <v>30</v>
      </c>
      <c r="W568" s="7">
        <v>237</v>
      </c>
      <c r="X568" s="2" t="s">
        <v>31</v>
      </c>
      <c r="Y568" s="200"/>
      <c r="Z568" s="201" t="str">
        <f>IF(Y568&lt;&gt;"",Y568,IF(Table1[[#This Row],[Befolyt]]="i",1,""))</f>
        <v/>
      </c>
      <c r="AA568" s="98">
        <f>Table1[[#This Row],[KülföldiÁr]]*Table1[[#This Row],[Darab]]</f>
        <v>0</v>
      </c>
    </row>
    <row r="569" spans="1:27" x14ac:dyDescent="0.3">
      <c r="A569" t="s">
        <v>2455</v>
      </c>
      <c r="B569" t="s">
        <v>2456</v>
      </c>
      <c r="C569" s="126">
        <v>46076</v>
      </c>
      <c r="D569" s="6">
        <v>2</v>
      </c>
      <c r="E569" s="126">
        <v>46076</v>
      </c>
      <c r="F569" s="6">
        <v>2</v>
      </c>
      <c r="G569" t="s">
        <v>2457</v>
      </c>
      <c r="H569" t="s">
        <v>27</v>
      </c>
      <c r="I569" t="s">
        <v>28</v>
      </c>
      <c r="J569" t="s">
        <v>2458</v>
      </c>
      <c r="K569">
        <v>2</v>
      </c>
      <c r="L569" s="7">
        <v>2280</v>
      </c>
      <c r="M569" s="7">
        <v>4560</v>
      </c>
      <c r="N569">
        <v>0</v>
      </c>
      <c r="O569" t="s">
        <v>29</v>
      </c>
      <c r="P569">
        <v>0</v>
      </c>
      <c r="Q569" s="7">
        <v>4470</v>
      </c>
      <c r="R569" s="7">
        <v>4470</v>
      </c>
      <c r="S569" s="7">
        <v>8940</v>
      </c>
      <c r="T569" s="7">
        <v>0</v>
      </c>
      <c r="U569" s="7">
        <v>0</v>
      </c>
      <c r="V569" t="s">
        <v>133</v>
      </c>
      <c r="W569" s="7">
        <v>4380</v>
      </c>
      <c r="X569" s="2" t="s">
        <v>31</v>
      </c>
      <c r="Y569" s="200"/>
      <c r="Z569" s="201" t="str">
        <f>IF(Y569&lt;&gt;"",Y569,IF(Table1[[#This Row],[Befolyt]]="i",1,""))</f>
        <v/>
      </c>
      <c r="AA569" s="98">
        <f>Table1[[#This Row],[KülföldiÁr]]*Table1[[#This Row],[Darab]]</f>
        <v>0</v>
      </c>
    </row>
    <row r="570" spans="1:27" x14ac:dyDescent="0.3">
      <c r="A570" t="s">
        <v>2455</v>
      </c>
      <c r="B570" t="s">
        <v>2456</v>
      </c>
      <c r="C570" s="126">
        <v>46076</v>
      </c>
      <c r="D570" s="6">
        <v>2</v>
      </c>
      <c r="E570" s="126">
        <v>46076</v>
      </c>
      <c r="F570" s="6">
        <v>2</v>
      </c>
      <c r="G570" t="s">
        <v>2439</v>
      </c>
      <c r="H570" t="s">
        <v>27</v>
      </c>
      <c r="I570" t="s">
        <v>28</v>
      </c>
      <c r="J570" t="s">
        <v>2459</v>
      </c>
      <c r="K570">
        <v>14</v>
      </c>
      <c r="L570" s="7">
        <v>2280</v>
      </c>
      <c r="M570" s="7">
        <v>31920</v>
      </c>
      <c r="N570">
        <v>0</v>
      </c>
      <c r="O570" t="s">
        <v>29</v>
      </c>
      <c r="P570">
        <v>0</v>
      </c>
      <c r="Q570" s="7">
        <v>4470</v>
      </c>
      <c r="R570" s="7">
        <v>4470</v>
      </c>
      <c r="S570" s="7">
        <v>62580</v>
      </c>
      <c r="T570" s="7">
        <v>0</v>
      </c>
      <c r="U570" s="7">
        <v>0</v>
      </c>
      <c r="V570" t="s">
        <v>133</v>
      </c>
      <c r="W570" s="7">
        <v>30660</v>
      </c>
      <c r="X570" s="2" t="s">
        <v>31</v>
      </c>
      <c r="Y570" s="200"/>
      <c r="Z570" s="201" t="str">
        <f>IF(Y570&lt;&gt;"",Y570,IF(Table1[[#This Row],[Befolyt]]="i",1,""))</f>
        <v/>
      </c>
      <c r="AA570" s="98">
        <f>Table1[[#This Row],[KülföldiÁr]]*Table1[[#This Row],[Darab]]</f>
        <v>0</v>
      </c>
    </row>
    <row r="571" spans="1:27" x14ac:dyDescent="0.3">
      <c r="A571" t="s">
        <v>2460</v>
      </c>
      <c r="B571" t="s">
        <v>436</v>
      </c>
      <c r="C571" s="126">
        <v>46076</v>
      </c>
      <c r="D571" s="6">
        <v>2</v>
      </c>
      <c r="E571" s="126">
        <v>46076</v>
      </c>
      <c r="F571" s="6">
        <v>2</v>
      </c>
      <c r="G571" t="s">
        <v>2461</v>
      </c>
      <c r="H571" t="s">
        <v>41</v>
      </c>
      <c r="I571" t="s">
        <v>28</v>
      </c>
      <c r="J571" t="s">
        <v>2462</v>
      </c>
      <c r="K571">
        <v>2</v>
      </c>
      <c r="L571" s="7">
        <v>10105.540000000001</v>
      </c>
      <c r="M571" s="7">
        <v>20211.080000000002</v>
      </c>
      <c r="N571">
        <v>0</v>
      </c>
      <c r="O571" t="s">
        <v>29</v>
      </c>
      <c r="P571">
        <v>0</v>
      </c>
      <c r="Q571" s="7">
        <v>21200</v>
      </c>
      <c r="R571" s="7">
        <v>32425</v>
      </c>
      <c r="S571" s="7">
        <v>64850</v>
      </c>
      <c r="T571" s="7">
        <v>10</v>
      </c>
      <c r="U571" s="7">
        <v>6485</v>
      </c>
      <c r="V571" t="s">
        <v>74</v>
      </c>
      <c r="W571" s="7">
        <v>44638.92</v>
      </c>
      <c r="X571" s="2" t="s">
        <v>31</v>
      </c>
      <c r="Y571" s="200"/>
      <c r="Z571" s="201" t="str">
        <f>IF(Y571&lt;&gt;"",Y571,IF(Table1[[#This Row],[Befolyt]]="i",1,""))</f>
        <v/>
      </c>
      <c r="AA571" s="98">
        <f>Table1[[#This Row],[KülföldiÁr]]*Table1[[#This Row],[Darab]]</f>
        <v>0</v>
      </c>
    </row>
    <row r="572" spans="1:27" x14ac:dyDescent="0.3">
      <c r="A572" t="s">
        <v>2460</v>
      </c>
      <c r="B572" t="s">
        <v>436</v>
      </c>
      <c r="C572" s="126">
        <v>46076</v>
      </c>
      <c r="D572" s="6">
        <v>2</v>
      </c>
      <c r="E572" s="126">
        <v>46076</v>
      </c>
      <c r="F572" s="6">
        <v>2</v>
      </c>
      <c r="G572" t="s">
        <v>441</v>
      </c>
      <c r="H572" t="s">
        <v>34</v>
      </c>
      <c r="I572" t="s">
        <v>32</v>
      </c>
      <c r="J572" t="s">
        <v>442</v>
      </c>
      <c r="K572">
        <v>1</v>
      </c>
      <c r="L572" s="7">
        <v>3014</v>
      </c>
      <c r="M572" s="7">
        <v>3014</v>
      </c>
      <c r="N572">
        <v>0</v>
      </c>
      <c r="O572" t="s">
        <v>29</v>
      </c>
      <c r="P572">
        <v>0</v>
      </c>
      <c r="Q572" s="7">
        <v>3014</v>
      </c>
      <c r="R572" s="7">
        <v>3000</v>
      </c>
      <c r="S572" s="7">
        <v>3000</v>
      </c>
      <c r="T572" s="7">
        <v>0</v>
      </c>
      <c r="U572" s="7">
        <v>0</v>
      </c>
      <c r="V572" t="s">
        <v>74</v>
      </c>
      <c r="W572" s="7">
        <v>-14</v>
      </c>
      <c r="X572" s="2" t="s">
        <v>31</v>
      </c>
      <c r="Y572" s="200"/>
      <c r="Z572" s="201" t="str">
        <f>IF(Y572&lt;&gt;"",Y572,IF(Table1[[#This Row],[Befolyt]]="i",1,""))</f>
        <v/>
      </c>
      <c r="AA572" s="98">
        <f>Table1[[#This Row],[KülföldiÁr]]*Table1[[#This Row],[Darab]]</f>
        <v>0</v>
      </c>
    </row>
    <row r="573" spans="1:27" x14ac:dyDescent="0.3">
      <c r="A573" t="s">
        <v>2463</v>
      </c>
      <c r="B573" t="s">
        <v>2389</v>
      </c>
      <c r="C573" s="126">
        <v>46076</v>
      </c>
      <c r="D573" s="6">
        <v>2</v>
      </c>
      <c r="E573" s="126">
        <v>46076</v>
      </c>
      <c r="F573" s="6">
        <v>2</v>
      </c>
      <c r="G573" t="s">
        <v>502</v>
      </c>
      <c r="H573" t="s">
        <v>49</v>
      </c>
      <c r="I573" t="s">
        <v>28</v>
      </c>
      <c r="J573" t="s">
        <v>603</v>
      </c>
      <c r="K573">
        <v>1</v>
      </c>
      <c r="L573" s="7">
        <v>21881.200000000001</v>
      </c>
      <c r="M573" s="7">
        <v>21881.200000000001</v>
      </c>
      <c r="N573">
        <v>0</v>
      </c>
      <c r="O573" t="s">
        <v>29</v>
      </c>
      <c r="P573">
        <v>0</v>
      </c>
      <c r="Q573" s="7">
        <v>94860</v>
      </c>
      <c r="R573" s="7">
        <v>75900</v>
      </c>
      <c r="S573" s="7">
        <v>75900</v>
      </c>
      <c r="T573" s="7">
        <v>2</v>
      </c>
      <c r="U573" s="7">
        <v>1518</v>
      </c>
      <c r="V573" t="s">
        <v>77</v>
      </c>
      <c r="W573" s="7">
        <v>54018.8</v>
      </c>
      <c r="X573" s="2" t="s">
        <v>31</v>
      </c>
      <c r="Y573" s="200"/>
      <c r="Z573" s="201" t="str">
        <f>IF(Y573&lt;&gt;"",Y573,IF(Table1[[#This Row],[Befolyt]]="i",1,""))</f>
        <v/>
      </c>
      <c r="AA573" s="98">
        <f>Table1[[#This Row],[KülföldiÁr]]*Table1[[#This Row],[Darab]]</f>
        <v>0</v>
      </c>
    </row>
    <row r="574" spans="1:27" x14ac:dyDescent="0.3">
      <c r="A574" t="s">
        <v>2463</v>
      </c>
      <c r="B574" t="s">
        <v>2389</v>
      </c>
      <c r="C574" s="126">
        <v>46076</v>
      </c>
      <c r="D574" s="6">
        <v>2</v>
      </c>
      <c r="E574" s="126">
        <v>46076</v>
      </c>
      <c r="F574" s="6">
        <v>2</v>
      </c>
      <c r="G574" t="s">
        <v>2464</v>
      </c>
      <c r="H574" t="s">
        <v>34</v>
      </c>
      <c r="I574" t="s">
        <v>32</v>
      </c>
      <c r="J574" t="s">
        <v>2465</v>
      </c>
      <c r="K574">
        <v>1</v>
      </c>
      <c r="L574" s="7">
        <v>3025</v>
      </c>
      <c r="M574" s="7">
        <v>3025</v>
      </c>
      <c r="N574">
        <v>0</v>
      </c>
      <c r="O574" t="s">
        <v>29</v>
      </c>
      <c r="P574">
        <v>0</v>
      </c>
      <c r="Q574" s="7">
        <v>3025</v>
      </c>
      <c r="R574" s="7">
        <v>0</v>
      </c>
      <c r="S574" s="7">
        <v>0</v>
      </c>
      <c r="T574" s="7">
        <v>0</v>
      </c>
      <c r="U574" s="7">
        <v>0</v>
      </c>
      <c r="V574" t="s">
        <v>77</v>
      </c>
      <c r="W574" s="7">
        <v>-3025</v>
      </c>
      <c r="X574" s="2" t="s">
        <v>31</v>
      </c>
      <c r="Y574" s="200"/>
      <c r="Z574" s="201" t="str">
        <f>IF(Y574&lt;&gt;"",Y574,IF(Table1[[#This Row],[Befolyt]]="i",1,""))</f>
        <v/>
      </c>
      <c r="AA574" s="98">
        <f>Table1[[#This Row],[KülföldiÁr]]*Table1[[#This Row],[Darab]]</f>
        <v>0</v>
      </c>
    </row>
    <row r="575" spans="1:27" x14ac:dyDescent="0.3">
      <c r="A575" t="s">
        <v>2466</v>
      </c>
      <c r="B575" t="s">
        <v>2467</v>
      </c>
      <c r="C575" s="126">
        <v>46076</v>
      </c>
      <c r="D575" s="6">
        <v>2</v>
      </c>
      <c r="E575" s="126">
        <v>46076</v>
      </c>
      <c r="F575" s="6">
        <v>2</v>
      </c>
      <c r="G575" t="s">
        <v>373</v>
      </c>
      <c r="H575" t="s">
        <v>41</v>
      </c>
      <c r="I575" t="s">
        <v>28</v>
      </c>
      <c r="J575" t="s">
        <v>374</v>
      </c>
      <c r="K575">
        <v>2</v>
      </c>
      <c r="L575" s="7">
        <v>1014.91</v>
      </c>
      <c r="M575" s="7">
        <v>2029.82</v>
      </c>
      <c r="N575">
        <v>0</v>
      </c>
      <c r="O575" t="s">
        <v>29</v>
      </c>
      <c r="P575">
        <v>0</v>
      </c>
      <c r="Q575" s="7">
        <v>2990</v>
      </c>
      <c r="R575" s="7">
        <v>2400</v>
      </c>
      <c r="S575" s="7">
        <v>4800</v>
      </c>
      <c r="T575" s="7">
        <v>1.7</v>
      </c>
      <c r="U575" s="7">
        <v>81.599999999999994</v>
      </c>
      <c r="V575" t="s">
        <v>85</v>
      </c>
      <c r="W575" s="7">
        <v>2770.1800000000003</v>
      </c>
      <c r="X575" s="2" t="s">
        <v>31</v>
      </c>
      <c r="Y575" s="200"/>
      <c r="Z575" s="201" t="str">
        <f>IF(Y575&lt;&gt;"",Y575,IF(Table1[[#This Row],[Befolyt]]="i",1,""))</f>
        <v/>
      </c>
      <c r="AA575" s="98">
        <f>Table1[[#This Row],[KülföldiÁr]]*Table1[[#This Row],[Darab]]</f>
        <v>0</v>
      </c>
    </row>
    <row r="576" spans="1:27" x14ac:dyDescent="0.3">
      <c r="A576" t="s">
        <v>2466</v>
      </c>
      <c r="B576" t="s">
        <v>2467</v>
      </c>
      <c r="C576" s="126">
        <v>46076</v>
      </c>
      <c r="D576" s="6">
        <v>2</v>
      </c>
      <c r="E576" s="126">
        <v>46076</v>
      </c>
      <c r="F576" s="6">
        <v>2</v>
      </c>
      <c r="G576" t="s">
        <v>2468</v>
      </c>
      <c r="H576" t="s">
        <v>34</v>
      </c>
      <c r="I576" t="s">
        <v>32</v>
      </c>
      <c r="J576" t="s">
        <v>2469</v>
      </c>
      <c r="K576">
        <v>1</v>
      </c>
      <c r="L576" s="7">
        <v>2736.94</v>
      </c>
      <c r="M576" s="7">
        <v>2736.94</v>
      </c>
      <c r="N576">
        <v>0</v>
      </c>
      <c r="O576" t="s">
        <v>29</v>
      </c>
      <c r="P576">
        <v>0</v>
      </c>
      <c r="Q576" s="7">
        <v>3639</v>
      </c>
      <c r="R576" s="7">
        <v>2000</v>
      </c>
      <c r="S576" s="7">
        <v>2000</v>
      </c>
      <c r="T576" s="7">
        <v>0</v>
      </c>
      <c r="U576" s="7">
        <v>0</v>
      </c>
      <c r="V576" t="s">
        <v>85</v>
      </c>
      <c r="W576" s="7">
        <v>-736.94</v>
      </c>
      <c r="X576" s="2" t="s">
        <v>31</v>
      </c>
      <c r="Y576" s="200"/>
      <c r="Z576" s="201" t="str">
        <f>IF(Y576&lt;&gt;"",Y576,IF(Table1[[#This Row],[Befolyt]]="i",1,""))</f>
        <v/>
      </c>
      <c r="AA576" s="98">
        <f>Table1[[#This Row],[KülföldiÁr]]*Table1[[#This Row],[Darab]]</f>
        <v>0</v>
      </c>
    </row>
    <row r="577" spans="1:27" x14ac:dyDescent="0.3">
      <c r="A577" t="s">
        <v>2470</v>
      </c>
      <c r="B577" t="s">
        <v>2471</v>
      </c>
      <c r="C577" s="126">
        <v>46076</v>
      </c>
      <c r="D577" s="6">
        <v>2</v>
      </c>
      <c r="E577" s="126">
        <v>46076</v>
      </c>
      <c r="F577" s="6">
        <v>2</v>
      </c>
      <c r="G577" t="s">
        <v>2472</v>
      </c>
      <c r="H577" t="s">
        <v>41</v>
      </c>
      <c r="I577" t="s">
        <v>28</v>
      </c>
      <c r="J577" t="s">
        <v>2473</v>
      </c>
      <c r="K577">
        <v>1</v>
      </c>
      <c r="L577" s="7">
        <v>19886.28</v>
      </c>
      <c r="M577" s="7">
        <v>19886.28</v>
      </c>
      <c r="N577">
        <v>0</v>
      </c>
      <c r="O577" t="s">
        <v>29</v>
      </c>
      <c r="P577">
        <v>0</v>
      </c>
      <c r="Q577" s="7">
        <v>59825</v>
      </c>
      <c r="R577" s="7">
        <v>53845</v>
      </c>
      <c r="S577" s="7">
        <v>53845</v>
      </c>
      <c r="T577" s="7">
        <v>6</v>
      </c>
      <c r="U577" s="7">
        <v>3230.7</v>
      </c>
      <c r="V577" t="s">
        <v>74</v>
      </c>
      <c r="W577" s="7">
        <v>33958.720000000001</v>
      </c>
      <c r="X577" s="2" t="s">
        <v>82</v>
      </c>
      <c r="Y577" s="200"/>
      <c r="Z577" s="201">
        <f>IF(Y577&lt;&gt;"",Y577,IF(Table1[[#This Row],[Befolyt]]="i",1,""))</f>
        <v>1</v>
      </c>
      <c r="AA577" s="98">
        <f>Table1[[#This Row],[KülföldiÁr]]*Table1[[#This Row],[Darab]]</f>
        <v>0</v>
      </c>
    </row>
    <row r="578" spans="1:27" x14ac:dyDescent="0.3">
      <c r="A578" t="s">
        <v>2470</v>
      </c>
      <c r="B578" t="s">
        <v>2471</v>
      </c>
      <c r="C578" s="126">
        <v>46076</v>
      </c>
      <c r="D578" s="6">
        <v>2</v>
      </c>
      <c r="E578" s="126">
        <v>46076</v>
      </c>
      <c r="F578" s="6">
        <v>2</v>
      </c>
      <c r="G578" t="s">
        <v>2474</v>
      </c>
      <c r="H578" t="s">
        <v>41</v>
      </c>
      <c r="I578" t="s">
        <v>28</v>
      </c>
      <c r="J578" t="s">
        <v>2475</v>
      </c>
      <c r="K578">
        <v>1</v>
      </c>
      <c r="L578" s="7">
        <v>1339.78</v>
      </c>
      <c r="M578" s="7">
        <v>1339.78</v>
      </c>
      <c r="N578">
        <v>0</v>
      </c>
      <c r="O578" t="s">
        <v>29</v>
      </c>
      <c r="P578">
        <v>0</v>
      </c>
      <c r="Q578" s="7">
        <v>4280</v>
      </c>
      <c r="R578" s="7">
        <v>3720</v>
      </c>
      <c r="S578" s="7">
        <v>3720</v>
      </c>
      <c r="T578" s="7">
        <v>2.81</v>
      </c>
      <c r="U578" s="7">
        <v>104.53200000000001</v>
      </c>
      <c r="V578" t="s">
        <v>74</v>
      </c>
      <c r="W578" s="7">
        <v>2380.2200000000003</v>
      </c>
      <c r="X578" s="2" t="s">
        <v>82</v>
      </c>
      <c r="Y578" s="200"/>
      <c r="Z578" s="201">
        <f>IF(Y578&lt;&gt;"",Y578,IF(Table1[[#This Row],[Befolyt]]="i",1,""))</f>
        <v>1</v>
      </c>
      <c r="AA578" s="98">
        <f>Table1[[#This Row],[KülföldiÁr]]*Table1[[#This Row],[Darab]]</f>
        <v>0</v>
      </c>
    </row>
    <row r="579" spans="1:27" x14ac:dyDescent="0.3">
      <c r="A579" t="s">
        <v>2470</v>
      </c>
      <c r="B579" t="s">
        <v>2471</v>
      </c>
      <c r="C579" s="126">
        <v>46076</v>
      </c>
      <c r="D579" s="6">
        <v>2</v>
      </c>
      <c r="E579" s="126">
        <v>46076</v>
      </c>
      <c r="F579" s="6">
        <v>2</v>
      </c>
      <c r="G579" t="s">
        <v>118</v>
      </c>
      <c r="H579" t="s">
        <v>63</v>
      </c>
      <c r="I579" t="s">
        <v>28</v>
      </c>
      <c r="J579" t="s">
        <v>119</v>
      </c>
      <c r="K579">
        <v>6</v>
      </c>
      <c r="L579" s="7">
        <v>709.76</v>
      </c>
      <c r="M579" s="7">
        <v>4258.5599999999995</v>
      </c>
      <c r="N579">
        <v>0</v>
      </c>
      <c r="O579" t="s">
        <v>29</v>
      </c>
      <c r="P579">
        <v>0</v>
      </c>
      <c r="Q579" s="7">
        <v>1950</v>
      </c>
      <c r="R579" s="7">
        <v>1820</v>
      </c>
      <c r="S579" s="7">
        <v>10920</v>
      </c>
      <c r="T579" s="7">
        <v>5.44</v>
      </c>
      <c r="U579" s="7">
        <v>594.048</v>
      </c>
      <c r="V579" t="s">
        <v>74</v>
      </c>
      <c r="W579" s="7">
        <v>6661.4400000000005</v>
      </c>
      <c r="X579" s="2" t="s">
        <v>82</v>
      </c>
      <c r="Y579" s="200"/>
      <c r="Z579" s="201">
        <f>IF(Y579&lt;&gt;"",Y579,IF(Table1[[#This Row],[Befolyt]]="i",1,""))</f>
        <v>1</v>
      </c>
      <c r="AA579" s="98">
        <f>Table1[[#This Row],[KülföldiÁr]]*Table1[[#This Row],[Darab]]</f>
        <v>0</v>
      </c>
    </row>
    <row r="580" spans="1:27" x14ac:dyDescent="0.3">
      <c r="A580" t="s">
        <v>2470</v>
      </c>
      <c r="B580" t="s">
        <v>2471</v>
      </c>
      <c r="C580" s="126">
        <v>46076</v>
      </c>
      <c r="D580" s="6">
        <v>2</v>
      </c>
      <c r="E580" s="126">
        <v>46076</v>
      </c>
      <c r="F580" s="6">
        <v>2</v>
      </c>
      <c r="G580" t="s">
        <v>1733</v>
      </c>
      <c r="H580" t="s">
        <v>63</v>
      </c>
      <c r="I580" t="s">
        <v>28</v>
      </c>
      <c r="J580" t="s">
        <v>1734</v>
      </c>
      <c r="K580">
        <v>6</v>
      </c>
      <c r="L580" s="7">
        <v>316.52999999999997</v>
      </c>
      <c r="M580" s="7">
        <v>1899.1799999999998</v>
      </c>
      <c r="N580">
        <v>0</v>
      </c>
      <c r="O580" t="s">
        <v>29</v>
      </c>
      <c r="P580">
        <v>0</v>
      </c>
      <c r="Q580" s="7">
        <v>810</v>
      </c>
      <c r="R580" s="7">
        <v>810</v>
      </c>
      <c r="S580" s="7">
        <v>4860</v>
      </c>
      <c r="T580" s="7">
        <v>6</v>
      </c>
      <c r="U580" s="7">
        <v>291.60000000000002</v>
      </c>
      <c r="V580" t="s">
        <v>74</v>
      </c>
      <c r="W580" s="7">
        <v>2960.82</v>
      </c>
      <c r="X580" s="2" t="s">
        <v>82</v>
      </c>
      <c r="Y580" s="200"/>
      <c r="Z580" s="201">
        <f>IF(Y580&lt;&gt;"",Y580,IF(Table1[[#This Row],[Befolyt]]="i",1,""))</f>
        <v>1</v>
      </c>
      <c r="AA580" s="98">
        <f>Table1[[#This Row],[KülföldiÁr]]*Table1[[#This Row],[Darab]]</f>
        <v>0</v>
      </c>
    </row>
    <row r="581" spans="1:27" x14ac:dyDescent="0.3">
      <c r="A581" t="s">
        <v>2470</v>
      </c>
      <c r="B581" t="s">
        <v>2471</v>
      </c>
      <c r="C581" s="126">
        <v>46076</v>
      </c>
      <c r="D581" s="6">
        <v>2</v>
      </c>
      <c r="E581" s="126">
        <v>46076</v>
      </c>
      <c r="F581" s="6">
        <v>2</v>
      </c>
      <c r="G581" t="s">
        <v>1398</v>
      </c>
      <c r="H581" t="s">
        <v>63</v>
      </c>
      <c r="I581" t="s">
        <v>28</v>
      </c>
      <c r="J581" t="s">
        <v>1399</v>
      </c>
      <c r="K581">
        <v>6</v>
      </c>
      <c r="L581" s="7">
        <v>181.5</v>
      </c>
      <c r="M581" s="7">
        <v>1089</v>
      </c>
      <c r="N581">
        <v>0</v>
      </c>
      <c r="O581" t="s">
        <v>29</v>
      </c>
      <c r="P581">
        <v>0</v>
      </c>
      <c r="Q581" s="7">
        <v>560</v>
      </c>
      <c r="R581" s="7">
        <v>560</v>
      </c>
      <c r="S581" s="7">
        <v>3360</v>
      </c>
      <c r="T581" s="7">
        <v>6</v>
      </c>
      <c r="U581" s="7">
        <v>201.6</v>
      </c>
      <c r="V581" t="s">
        <v>74</v>
      </c>
      <c r="W581" s="7">
        <v>2271</v>
      </c>
      <c r="X581" s="2" t="s">
        <v>82</v>
      </c>
      <c r="Y581" s="200"/>
      <c r="Z581" s="201">
        <f>IF(Y581&lt;&gt;"",Y581,IF(Table1[[#This Row],[Befolyt]]="i",1,""))</f>
        <v>1</v>
      </c>
      <c r="AA581" s="98">
        <f>Table1[[#This Row],[KülföldiÁr]]*Table1[[#This Row],[Darab]]</f>
        <v>0</v>
      </c>
    </row>
    <row r="582" spans="1:27" x14ac:dyDescent="0.3">
      <c r="A582" t="s">
        <v>2470</v>
      </c>
      <c r="B582" t="s">
        <v>2471</v>
      </c>
      <c r="C582" s="126">
        <v>46076</v>
      </c>
      <c r="D582" s="6">
        <v>2</v>
      </c>
      <c r="E582" s="126">
        <v>46076</v>
      </c>
      <c r="F582" s="6">
        <v>2</v>
      </c>
      <c r="G582" t="s">
        <v>439</v>
      </c>
      <c r="H582" t="s">
        <v>34</v>
      </c>
      <c r="I582" t="s">
        <v>32</v>
      </c>
      <c r="J582" t="s">
        <v>440</v>
      </c>
      <c r="K582">
        <v>1</v>
      </c>
      <c r="L582" s="7">
        <v>3241</v>
      </c>
      <c r="M582" s="7">
        <v>3241</v>
      </c>
      <c r="N582">
        <v>0</v>
      </c>
      <c r="O582" t="s">
        <v>29</v>
      </c>
      <c r="P582">
        <v>0</v>
      </c>
      <c r="Q582" s="7">
        <v>3241</v>
      </c>
      <c r="R582" s="7">
        <v>3000</v>
      </c>
      <c r="S582" s="7">
        <v>3000</v>
      </c>
      <c r="T582" s="7">
        <v>0</v>
      </c>
      <c r="U582" s="7">
        <v>0</v>
      </c>
      <c r="V582" t="s">
        <v>74</v>
      </c>
      <c r="W582" s="7">
        <v>-241</v>
      </c>
      <c r="X582" s="2" t="s">
        <v>82</v>
      </c>
      <c r="Y582" s="200"/>
      <c r="Z582" s="201">
        <f>IF(Y582&lt;&gt;"",Y582,IF(Table1[[#This Row],[Befolyt]]="i",1,""))</f>
        <v>1</v>
      </c>
      <c r="AA582" s="98">
        <f>Table1[[#This Row],[KülföldiÁr]]*Table1[[#This Row],[Darab]]</f>
        <v>0</v>
      </c>
    </row>
    <row r="583" spans="1:27" x14ac:dyDescent="0.3">
      <c r="A583" t="s">
        <v>2476</v>
      </c>
      <c r="B583" t="s">
        <v>2477</v>
      </c>
      <c r="C583" s="126">
        <v>46076</v>
      </c>
      <c r="D583" s="6">
        <v>2</v>
      </c>
      <c r="E583" s="126">
        <v>46073</v>
      </c>
      <c r="F583" s="6">
        <v>2</v>
      </c>
      <c r="G583" t="s">
        <v>2478</v>
      </c>
      <c r="H583" t="s">
        <v>41</v>
      </c>
      <c r="I583" t="s">
        <v>28</v>
      </c>
      <c r="J583" t="s">
        <v>2479</v>
      </c>
      <c r="K583">
        <v>2</v>
      </c>
      <c r="L583" s="7">
        <v>59967.58</v>
      </c>
      <c r="M583" s="7">
        <v>119935.16</v>
      </c>
      <c r="N583">
        <v>0</v>
      </c>
      <c r="O583" t="s">
        <v>29</v>
      </c>
      <c r="P583">
        <v>0</v>
      </c>
      <c r="Q583" s="7">
        <v>202685</v>
      </c>
      <c r="R583" s="7">
        <v>164765</v>
      </c>
      <c r="S583" s="7">
        <v>329530</v>
      </c>
      <c r="T583" s="7">
        <v>2</v>
      </c>
      <c r="U583" s="7">
        <v>6590.6</v>
      </c>
      <c r="V583" t="s">
        <v>74</v>
      </c>
      <c r="W583" s="7">
        <v>209594.84</v>
      </c>
      <c r="X583" s="2" t="s">
        <v>82</v>
      </c>
      <c r="Y583" s="200"/>
      <c r="Z583" s="201">
        <f>IF(Y583&lt;&gt;"",Y583,IF(Table1[[#This Row],[Befolyt]]="i",1,""))</f>
        <v>1</v>
      </c>
      <c r="AA583" s="98">
        <f>Table1[[#This Row],[KülföldiÁr]]*Table1[[#This Row],[Darab]]</f>
        <v>0</v>
      </c>
    </row>
    <row r="584" spans="1:27" x14ac:dyDescent="0.3">
      <c r="A584" t="s">
        <v>2476</v>
      </c>
      <c r="B584" t="s">
        <v>2477</v>
      </c>
      <c r="C584" s="126">
        <v>46076</v>
      </c>
      <c r="D584" s="6">
        <v>2</v>
      </c>
      <c r="E584" s="126">
        <v>46073</v>
      </c>
      <c r="F584" s="6">
        <v>2</v>
      </c>
      <c r="G584" t="s">
        <v>2480</v>
      </c>
      <c r="H584" t="s">
        <v>41</v>
      </c>
      <c r="I584" t="s">
        <v>28</v>
      </c>
      <c r="J584" t="s">
        <v>2481</v>
      </c>
      <c r="K584">
        <v>8</v>
      </c>
      <c r="L584" s="7">
        <v>3284.2</v>
      </c>
      <c r="M584" s="7">
        <v>26273.599999999999</v>
      </c>
      <c r="N584">
        <v>0</v>
      </c>
      <c r="O584" t="s">
        <v>29</v>
      </c>
      <c r="P584">
        <v>0</v>
      </c>
      <c r="Q584" s="7">
        <v>8660</v>
      </c>
      <c r="R584" s="7">
        <v>8660</v>
      </c>
      <c r="S584" s="7">
        <v>69280</v>
      </c>
      <c r="T584" s="7">
        <v>2</v>
      </c>
      <c r="U584" s="7">
        <v>1385.6</v>
      </c>
      <c r="V584" t="s">
        <v>74</v>
      </c>
      <c r="W584" s="7">
        <v>43006.400000000001</v>
      </c>
      <c r="X584" s="2" t="s">
        <v>82</v>
      </c>
      <c r="Y584" s="200"/>
      <c r="Z584" s="201">
        <f>IF(Y584&lt;&gt;"",Y584,IF(Table1[[#This Row],[Befolyt]]="i",1,""))</f>
        <v>1</v>
      </c>
      <c r="AA584" s="98">
        <f>Table1[[#This Row],[KülföldiÁr]]*Table1[[#This Row],[Darab]]</f>
        <v>0</v>
      </c>
    </row>
    <row r="585" spans="1:27" x14ac:dyDescent="0.3">
      <c r="A585" t="s">
        <v>2476</v>
      </c>
      <c r="B585" t="s">
        <v>2477</v>
      </c>
      <c r="C585" s="126">
        <v>46076</v>
      </c>
      <c r="D585" s="6">
        <v>2</v>
      </c>
      <c r="E585" s="126">
        <v>46073</v>
      </c>
      <c r="F585" s="6">
        <v>2</v>
      </c>
      <c r="G585" t="s">
        <v>1522</v>
      </c>
      <c r="H585" t="s">
        <v>34</v>
      </c>
      <c r="I585" t="s">
        <v>32</v>
      </c>
      <c r="J585" t="s">
        <v>1523</v>
      </c>
      <c r="K585">
        <v>1</v>
      </c>
      <c r="L585" s="7">
        <v>11659</v>
      </c>
      <c r="M585" s="7">
        <v>11659</v>
      </c>
      <c r="N585">
        <v>0</v>
      </c>
      <c r="O585" t="s">
        <v>29</v>
      </c>
      <c r="P585">
        <v>0</v>
      </c>
      <c r="Q585" s="7">
        <v>11659</v>
      </c>
      <c r="R585" s="7">
        <v>8000</v>
      </c>
      <c r="S585" s="7">
        <v>8000</v>
      </c>
      <c r="T585" s="7">
        <v>0</v>
      </c>
      <c r="U585" s="7">
        <v>0</v>
      </c>
      <c r="V585" t="s">
        <v>74</v>
      </c>
      <c r="W585" s="7">
        <v>-3659</v>
      </c>
      <c r="X585" s="2" t="s">
        <v>82</v>
      </c>
      <c r="Y585" s="200"/>
      <c r="Z585" s="201">
        <f>IF(Y585&lt;&gt;"",Y585,IF(Table1[[#This Row],[Befolyt]]="i",1,""))</f>
        <v>1</v>
      </c>
      <c r="AA585" s="98">
        <f>Table1[[#This Row],[KülföldiÁr]]*Table1[[#This Row],[Darab]]</f>
        <v>0</v>
      </c>
    </row>
    <row r="586" spans="1:27" x14ac:dyDescent="0.3">
      <c r="A586" t="s">
        <v>2482</v>
      </c>
      <c r="B586" t="s">
        <v>324</v>
      </c>
      <c r="C586" s="126">
        <v>46076</v>
      </c>
      <c r="D586" s="6">
        <v>2</v>
      </c>
      <c r="E586" s="126">
        <v>46076</v>
      </c>
      <c r="F586" s="6">
        <v>2</v>
      </c>
      <c r="G586" t="s">
        <v>908</v>
      </c>
      <c r="H586" t="s">
        <v>27</v>
      </c>
      <c r="I586" t="s">
        <v>28</v>
      </c>
      <c r="J586" t="s">
        <v>909</v>
      </c>
      <c r="K586">
        <v>19</v>
      </c>
      <c r="L586" s="7">
        <v>2280</v>
      </c>
      <c r="M586" s="7">
        <v>43320</v>
      </c>
      <c r="N586">
        <v>0</v>
      </c>
      <c r="O586" t="s">
        <v>29</v>
      </c>
      <c r="P586">
        <v>0</v>
      </c>
      <c r="Q586" s="7">
        <v>4470</v>
      </c>
      <c r="R586" s="7">
        <v>4470</v>
      </c>
      <c r="S586" s="7">
        <v>84930</v>
      </c>
      <c r="T586" s="7">
        <v>10</v>
      </c>
      <c r="U586" s="7">
        <v>8493</v>
      </c>
      <c r="V586" t="s">
        <v>85</v>
      </c>
      <c r="W586" s="7">
        <v>41610</v>
      </c>
      <c r="X586" s="2" t="s">
        <v>31</v>
      </c>
      <c r="Y586" s="200"/>
      <c r="Z586" s="201" t="str">
        <f>IF(Y586&lt;&gt;"",Y586,IF(Table1[[#This Row],[Befolyt]]="i",1,""))</f>
        <v/>
      </c>
      <c r="AA586" s="98">
        <f>Table1[[#This Row],[KülföldiÁr]]*Table1[[#This Row],[Darab]]</f>
        <v>0</v>
      </c>
    </row>
    <row r="587" spans="1:27" x14ac:dyDescent="0.3">
      <c r="A587" t="s">
        <v>2482</v>
      </c>
      <c r="B587" t="s">
        <v>324</v>
      </c>
      <c r="C587" s="126">
        <v>46076</v>
      </c>
      <c r="D587" s="6">
        <v>2</v>
      </c>
      <c r="E587" s="126">
        <v>46076</v>
      </c>
      <c r="F587" s="6">
        <v>2</v>
      </c>
      <c r="G587" t="s">
        <v>1286</v>
      </c>
      <c r="H587" t="s">
        <v>27</v>
      </c>
      <c r="I587" t="s">
        <v>28</v>
      </c>
      <c r="J587" t="s">
        <v>2483</v>
      </c>
      <c r="K587">
        <v>12</v>
      </c>
      <c r="L587" s="7">
        <v>192</v>
      </c>
      <c r="M587" s="7">
        <v>2304</v>
      </c>
      <c r="N587">
        <v>0</v>
      </c>
      <c r="O587" t="s">
        <v>29</v>
      </c>
      <c r="P587">
        <v>0</v>
      </c>
      <c r="Q587" s="7">
        <v>380</v>
      </c>
      <c r="R587" s="7">
        <v>380</v>
      </c>
      <c r="S587" s="7">
        <v>4560</v>
      </c>
      <c r="T587" s="7">
        <v>10</v>
      </c>
      <c r="U587" s="7">
        <v>456</v>
      </c>
      <c r="V587" t="s">
        <v>85</v>
      </c>
      <c r="W587" s="7">
        <v>2256</v>
      </c>
      <c r="X587" s="2" t="s">
        <v>31</v>
      </c>
      <c r="Y587" s="200"/>
      <c r="Z587" s="201" t="str">
        <f>IF(Y587&lt;&gt;"",Y587,IF(Table1[[#This Row],[Befolyt]]="i",1,""))</f>
        <v/>
      </c>
      <c r="AA587" s="98">
        <f>Table1[[#This Row],[KülföldiÁr]]*Table1[[#This Row],[Darab]]</f>
        <v>0</v>
      </c>
    </row>
    <row r="588" spans="1:27" x14ac:dyDescent="0.3">
      <c r="A588" t="s">
        <v>2482</v>
      </c>
      <c r="B588" t="s">
        <v>324</v>
      </c>
      <c r="C588" s="126">
        <v>46076</v>
      </c>
      <c r="D588" s="6">
        <v>2</v>
      </c>
      <c r="E588" s="126">
        <v>46076</v>
      </c>
      <c r="F588" s="6">
        <v>2</v>
      </c>
      <c r="G588" t="s">
        <v>2484</v>
      </c>
      <c r="H588" t="s">
        <v>34</v>
      </c>
      <c r="I588" t="s">
        <v>32</v>
      </c>
      <c r="J588" t="s">
        <v>2485</v>
      </c>
      <c r="K588">
        <v>1</v>
      </c>
      <c r="L588" s="7">
        <v>2942</v>
      </c>
      <c r="M588" s="7">
        <v>2942</v>
      </c>
      <c r="N588">
        <v>0</v>
      </c>
      <c r="O588" t="s">
        <v>29</v>
      </c>
      <c r="P588">
        <v>0</v>
      </c>
      <c r="Q588" s="7">
        <v>2942</v>
      </c>
      <c r="R588" s="7">
        <v>3000</v>
      </c>
      <c r="S588" s="7">
        <v>3000</v>
      </c>
      <c r="T588" s="7">
        <v>0</v>
      </c>
      <c r="U588" s="7">
        <v>0</v>
      </c>
      <c r="V588" t="s">
        <v>85</v>
      </c>
      <c r="W588" s="7">
        <v>58</v>
      </c>
      <c r="X588" s="2" t="s">
        <v>31</v>
      </c>
      <c r="Y588" s="200"/>
      <c r="Z588" s="201" t="str">
        <f>IF(Y588&lt;&gt;"",Y588,IF(Table1[[#This Row],[Befolyt]]="i",1,""))</f>
        <v/>
      </c>
      <c r="AA588" s="98">
        <f>Table1[[#This Row],[KülföldiÁr]]*Table1[[#This Row],[Darab]]</f>
        <v>0</v>
      </c>
    </row>
    <row r="589" spans="1:27" x14ac:dyDescent="0.3">
      <c r="A589" t="s">
        <v>2486</v>
      </c>
      <c r="B589" t="s">
        <v>68</v>
      </c>
      <c r="C589" s="126">
        <v>46076</v>
      </c>
      <c r="D589" s="6">
        <v>2</v>
      </c>
      <c r="E589" s="126">
        <v>46076</v>
      </c>
      <c r="F589" s="6">
        <v>2</v>
      </c>
      <c r="G589" t="s">
        <v>2487</v>
      </c>
      <c r="H589" t="s">
        <v>33</v>
      </c>
      <c r="I589" t="s">
        <v>28</v>
      </c>
      <c r="J589" t="s">
        <v>2488</v>
      </c>
      <c r="K589">
        <v>10</v>
      </c>
      <c r="L589" s="7">
        <v>382.35</v>
      </c>
      <c r="M589" s="7">
        <v>3823.5</v>
      </c>
      <c r="N589">
        <v>0</v>
      </c>
      <c r="O589" t="s">
        <v>29</v>
      </c>
      <c r="P589">
        <v>0</v>
      </c>
      <c r="Q589" s="7">
        <v>3220</v>
      </c>
      <c r="R589" s="7">
        <v>3650</v>
      </c>
      <c r="S589" s="7">
        <v>36500</v>
      </c>
      <c r="T589" s="7">
        <v>0</v>
      </c>
      <c r="U589" s="7">
        <v>0</v>
      </c>
      <c r="V589" t="s">
        <v>69</v>
      </c>
      <c r="W589" s="7">
        <v>32676.5</v>
      </c>
      <c r="X589" s="2" t="s">
        <v>82</v>
      </c>
      <c r="Y589" s="200"/>
      <c r="Z589" s="201">
        <f>IF(Y589&lt;&gt;"",Y589,IF(Table1[[#This Row],[Befolyt]]="i",1,""))</f>
        <v>1</v>
      </c>
      <c r="AA589" s="98">
        <f>Table1[[#This Row],[KülföldiÁr]]*Table1[[#This Row],[Darab]]</f>
        <v>0</v>
      </c>
    </row>
    <row r="590" spans="1:27" x14ac:dyDescent="0.3">
      <c r="A590" t="s">
        <v>2486</v>
      </c>
      <c r="B590" t="s">
        <v>68</v>
      </c>
      <c r="C590" s="126">
        <v>46076</v>
      </c>
      <c r="D590" s="6">
        <v>2</v>
      </c>
      <c r="E590" s="126">
        <v>46076</v>
      </c>
      <c r="F590" s="6">
        <v>2</v>
      </c>
      <c r="G590" t="s">
        <v>541</v>
      </c>
      <c r="H590" t="s">
        <v>33</v>
      </c>
      <c r="I590" t="s">
        <v>28</v>
      </c>
      <c r="J590" t="s">
        <v>2489</v>
      </c>
      <c r="K590">
        <v>10</v>
      </c>
      <c r="L590" s="7">
        <v>554.19000000000005</v>
      </c>
      <c r="M590" s="7">
        <v>5541.9000000000005</v>
      </c>
      <c r="N590">
        <v>0</v>
      </c>
      <c r="O590" t="s">
        <v>29</v>
      </c>
      <c r="P590">
        <v>0</v>
      </c>
      <c r="Q590" s="7">
        <v>4030</v>
      </c>
      <c r="R590" s="7">
        <v>4459</v>
      </c>
      <c r="S590" s="7">
        <v>44590</v>
      </c>
      <c r="T590" s="7">
        <v>0</v>
      </c>
      <c r="U590" s="7">
        <v>0</v>
      </c>
      <c r="V590" t="s">
        <v>69</v>
      </c>
      <c r="W590" s="7">
        <v>39048.1</v>
      </c>
      <c r="X590" s="2" t="s">
        <v>82</v>
      </c>
      <c r="Y590" s="200"/>
      <c r="Z590" s="201">
        <f>IF(Y590&lt;&gt;"",Y590,IF(Table1[[#This Row],[Befolyt]]="i",1,""))</f>
        <v>1</v>
      </c>
      <c r="AA590" s="98">
        <f>Table1[[#This Row],[KülföldiÁr]]*Table1[[#This Row],[Darab]]</f>
        <v>0</v>
      </c>
    </row>
    <row r="591" spans="1:27" x14ac:dyDescent="0.3">
      <c r="A591" t="s">
        <v>2490</v>
      </c>
      <c r="B591" t="s">
        <v>68</v>
      </c>
      <c r="C591" s="126">
        <v>46076</v>
      </c>
      <c r="D591" s="6">
        <v>2</v>
      </c>
      <c r="E591" s="126">
        <v>46076</v>
      </c>
      <c r="F591" s="6">
        <v>2</v>
      </c>
      <c r="G591" t="s">
        <v>1883</v>
      </c>
      <c r="H591" t="s">
        <v>33</v>
      </c>
      <c r="I591" t="s">
        <v>28</v>
      </c>
      <c r="J591" t="s">
        <v>1884</v>
      </c>
      <c r="K591">
        <v>2</v>
      </c>
      <c r="L591" s="7">
        <v>2439.79</v>
      </c>
      <c r="M591" s="7">
        <v>4879.58</v>
      </c>
      <c r="N591">
        <v>0</v>
      </c>
      <c r="O591" t="s">
        <v>29</v>
      </c>
      <c r="P591">
        <v>0</v>
      </c>
      <c r="Q591" s="7">
        <v>11500</v>
      </c>
      <c r="R591" s="7">
        <v>8050</v>
      </c>
      <c r="S591" s="7">
        <v>16100</v>
      </c>
      <c r="T591" s="7">
        <v>0</v>
      </c>
      <c r="U591" s="7">
        <v>0</v>
      </c>
      <c r="V591" t="s">
        <v>69</v>
      </c>
      <c r="W591" s="7">
        <v>11220.42</v>
      </c>
      <c r="X591" s="2" t="s">
        <v>82</v>
      </c>
      <c r="Y591" s="200"/>
      <c r="Z591" s="201">
        <f>IF(Y591&lt;&gt;"",Y591,IF(Table1[[#This Row],[Befolyt]]="i",1,""))</f>
        <v>1</v>
      </c>
      <c r="AA591" s="98">
        <f>Table1[[#This Row],[KülföldiÁr]]*Table1[[#This Row],[Darab]]</f>
        <v>0</v>
      </c>
    </row>
    <row r="592" spans="1:27" x14ac:dyDescent="0.3">
      <c r="A592" t="s">
        <v>2490</v>
      </c>
      <c r="B592" t="s">
        <v>68</v>
      </c>
      <c r="C592" s="126">
        <v>46076</v>
      </c>
      <c r="D592" s="6">
        <v>2</v>
      </c>
      <c r="E592" s="126">
        <v>46076</v>
      </c>
      <c r="F592" s="6">
        <v>2</v>
      </c>
      <c r="G592" t="s">
        <v>2491</v>
      </c>
      <c r="H592" t="s">
        <v>33</v>
      </c>
      <c r="I592" t="s">
        <v>28</v>
      </c>
      <c r="J592" t="s">
        <v>2492</v>
      </c>
      <c r="K592">
        <v>2</v>
      </c>
      <c r="L592" s="7">
        <v>8486.67</v>
      </c>
      <c r="M592" s="7">
        <v>16973.34</v>
      </c>
      <c r="N592">
        <v>0</v>
      </c>
      <c r="O592" t="s">
        <v>29</v>
      </c>
      <c r="P592">
        <v>0</v>
      </c>
      <c r="Q592" s="7">
        <v>0</v>
      </c>
      <c r="R592" s="7">
        <v>26000</v>
      </c>
      <c r="S592" s="7">
        <v>52000</v>
      </c>
      <c r="T592" s="7">
        <v>0</v>
      </c>
      <c r="U592" s="7">
        <v>0</v>
      </c>
      <c r="V592" t="s">
        <v>69</v>
      </c>
      <c r="W592" s="7">
        <v>35026.660000000003</v>
      </c>
      <c r="X592" s="2" t="s">
        <v>82</v>
      </c>
      <c r="Y592" s="200"/>
      <c r="Z592" s="201">
        <f>IF(Y592&lt;&gt;"",Y592,IF(Table1[[#This Row],[Befolyt]]="i",1,""))</f>
        <v>1</v>
      </c>
      <c r="AA592" s="98">
        <f>Table1[[#This Row],[KülföldiÁr]]*Table1[[#This Row],[Darab]]</f>
        <v>0</v>
      </c>
    </row>
    <row r="593" spans="1:27" x14ac:dyDescent="0.3">
      <c r="A593" t="s">
        <v>2490</v>
      </c>
      <c r="B593" t="s">
        <v>68</v>
      </c>
      <c r="C593" s="126">
        <v>46076</v>
      </c>
      <c r="D593" s="6">
        <v>2</v>
      </c>
      <c r="E593" s="126">
        <v>46076</v>
      </c>
      <c r="F593" s="6">
        <v>2</v>
      </c>
      <c r="G593" t="s">
        <v>2493</v>
      </c>
      <c r="H593" t="s">
        <v>33</v>
      </c>
      <c r="I593" t="s">
        <v>28</v>
      </c>
      <c r="J593" t="s">
        <v>2494</v>
      </c>
      <c r="K593">
        <v>2</v>
      </c>
      <c r="L593" s="7">
        <v>4373.91</v>
      </c>
      <c r="M593" s="7">
        <v>8747.82</v>
      </c>
      <c r="N593">
        <v>0</v>
      </c>
      <c r="O593" t="s">
        <v>29</v>
      </c>
      <c r="P593">
        <v>0</v>
      </c>
      <c r="Q593" s="7">
        <v>20980</v>
      </c>
      <c r="R593" s="7">
        <v>15600</v>
      </c>
      <c r="S593" s="7">
        <v>31200</v>
      </c>
      <c r="T593" s="7">
        <v>0</v>
      </c>
      <c r="U593" s="7">
        <v>0</v>
      </c>
      <c r="V593" t="s">
        <v>69</v>
      </c>
      <c r="W593" s="7">
        <v>22452.18</v>
      </c>
      <c r="X593" s="2" t="s">
        <v>82</v>
      </c>
      <c r="Y593" s="200"/>
      <c r="Z593" s="201">
        <f>IF(Y593&lt;&gt;"",Y593,IF(Table1[[#This Row],[Befolyt]]="i",1,""))</f>
        <v>1</v>
      </c>
      <c r="AA593" s="98">
        <f>Table1[[#This Row],[KülföldiÁr]]*Table1[[#This Row],[Darab]]</f>
        <v>0</v>
      </c>
    </row>
    <row r="594" spans="1:27" x14ac:dyDescent="0.3">
      <c r="A594" t="s">
        <v>2490</v>
      </c>
      <c r="B594" t="s">
        <v>68</v>
      </c>
      <c r="C594" s="126">
        <v>46076</v>
      </c>
      <c r="D594" s="6">
        <v>2</v>
      </c>
      <c r="E594" s="126">
        <v>46076</v>
      </c>
      <c r="F594" s="6">
        <v>2</v>
      </c>
      <c r="G594" t="s">
        <v>2495</v>
      </c>
      <c r="H594" t="s">
        <v>33</v>
      </c>
      <c r="I594" t="s">
        <v>28</v>
      </c>
      <c r="J594" t="s">
        <v>2496</v>
      </c>
      <c r="K594">
        <v>2</v>
      </c>
      <c r="L594" s="7">
        <v>2936.1</v>
      </c>
      <c r="M594" s="7">
        <v>5872.2</v>
      </c>
      <c r="N594">
        <v>0</v>
      </c>
      <c r="O594" t="s">
        <v>29</v>
      </c>
      <c r="P594">
        <v>0</v>
      </c>
      <c r="Q594" s="7">
        <v>12000</v>
      </c>
      <c r="R594" s="7">
        <v>10000</v>
      </c>
      <c r="S594" s="7">
        <v>20000</v>
      </c>
      <c r="T594" s="7">
        <v>0</v>
      </c>
      <c r="U594" s="7">
        <v>0</v>
      </c>
      <c r="V594" t="s">
        <v>69</v>
      </c>
      <c r="W594" s="7">
        <v>14127.8</v>
      </c>
      <c r="X594" s="2" t="s">
        <v>82</v>
      </c>
      <c r="Y594" s="200"/>
      <c r="Z594" s="201">
        <f>IF(Y594&lt;&gt;"",Y594,IF(Table1[[#This Row],[Befolyt]]="i",1,""))</f>
        <v>1</v>
      </c>
      <c r="AA594" s="98">
        <f>Table1[[#This Row],[KülföldiÁr]]*Table1[[#This Row],[Darab]]</f>
        <v>0</v>
      </c>
    </row>
    <row r="595" spans="1:27" x14ac:dyDescent="0.3">
      <c r="A595" t="s">
        <v>2497</v>
      </c>
      <c r="B595" t="s">
        <v>1172</v>
      </c>
      <c r="C595" s="126">
        <v>46073</v>
      </c>
      <c r="D595" s="6">
        <v>2</v>
      </c>
      <c r="E595" s="126">
        <v>46073</v>
      </c>
      <c r="F595" s="6">
        <v>2</v>
      </c>
      <c r="G595" t="s">
        <v>1173</v>
      </c>
      <c r="H595" t="s">
        <v>27</v>
      </c>
      <c r="I595" t="s">
        <v>28</v>
      </c>
      <c r="J595" t="s">
        <v>1174</v>
      </c>
      <c r="K595">
        <v>7</v>
      </c>
      <c r="L595" s="7">
        <v>3500</v>
      </c>
      <c r="M595" s="7">
        <v>24500</v>
      </c>
      <c r="N595">
        <v>0</v>
      </c>
      <c r="O595" t="s">
        <v>29</v>
      </c>
      <c r="P595">
        <v>0</v>
      </c>
      <c r="Q595" s="7">
        <v>5850</v>
      </c>
      <c r="R595" s="7">
        <v>7850</v>
      </c>
      <c r="S595" s="7">
        <v>54950</v>
      </c>
      <c r="T595" s="7">
        <v>17.64</v>
      </c>
      <c r="U595" s="7">
        <v>9693.18</v>
      </c>
      <c r="V595" t="s">
        <v>30</v>
      </c>
      <c r="W595" s="7">
        <v>30450</v>
      </c>
      <c r="X595" s="2" t="s">
        <v>31</v>
      </c>
      <c r="Y595" s="200"/>
      <c r="Z595" s="201" t="str">
        <f>IF(Y595&lt;&gt;"",Y595,IF(Table1[[#This Row],[Befolyt]]="i",1,""))</f>
        <v/>
      </c>
      <c r="AA595" s="98">
        <f>Table1[[#This Row],[KülföldiÁr]]*Table1[[#This Row],[Darab]]</f>
        <v>0</v>
      </c>
    </row>
    <row r="596" spans="1:27" x14ac:dyDescent="0.3">
      <c r="A596" t="s">
        <v>2498</v>
      </c>
      <c r="B596" t="s">
        <v>1354</v>
      </c>
      <c r="C596" s="126">
        <v>46073</v>
      </c>
      <c r="D596" s="6">
        <v>2</v>
      </c>
      <c r="E596" s="126">
        <v>46071</v>
      </c>
      <c r="F596" s="6">
        <v>2</v>
      </c>
      <c r="G596" t="s">
        <v>894</v>
      </c>
      <c r="H596" t="s">
        <v>27</v>
      </c>
      <c r="I596" t="s">
        <v>28</v>
      </c>
      <c r="J596" t="s">
        <v>1104</v>
      </c>
      <c r="K596">
        <v>1</v>
      </c>
      <c r="L596" s="7">
        <v>84240</v>
      </c>
      <c r="M596" s="7">
        <v>84240</v>
      </c>
      <c r="N596">
        <v>0</v>
      </c>
      <c r="O596" t="s">
        <v>29</v>
      </c>
      <c r="P596">
        <v>0</v>
      </c>
      <c r="Q596" s="7">
        <v>140400</v>
      </c>
      <c r="R596" s="7">
        <v>152700</v>
      </c>
      <c r="S596" s="7">
        <v>152700</v>
      </c>
      <c r="T596" s="7">
        <v>10</v>
      </c>
      <c r="U596" s="7">
        <v>15270</v>
      </c>
      <c r="V596" t="s">
        <v>30</v>
      </c>
      <c r="W596" s="7">
        <v>68460</v>
      </c>
      <c r="X596" s="2" t="s">
        <v>31</v>
      </c>
      <c r="Y596" s="200"/>
      <c r="Z596" s="201" t="str">
        <f>IF(Y596&lt;&gt;"",Y596,IF(Table1[[#This Row],[Befolyt]]="i",1,""))</f>
        <v/>
      </c>
      <c r="AA596" s="98">
        <f>Table1[[#This Row],[KülföldiÁr]]*Table1[[#This Row],[Darab]]</f>
        <v>0</v>
      </c>
    </row>
    <row r="597" spans="1:27" x14ac:dyDescent="0.3">
      <c r="A597" t="s">
        <v>2498</v>
      </c>
      <c r="B597" t="s">
        <v>1354</v>
      </c>
      <c r="C597" s="126">
        <v>46073</v>
      </c>
      <c r="D597" s="6">
        <v>2</v>
      </c>
      <c r="E597" s="126">
        <v>46071</v>
      </c>
      <c r="F597" s="6">
        <v>2</v>
      </c>
      <c r="G597" t="s">
        <v>40</v>
      </c>
      <c r="H597" t="s">
        <v>41</v>
      </c>
      <c r="I597" t="s">
        <v>28</v>
      </c>
      <c r="J597" t="s">
        <v>42</v>
      </c>
      <c r="K597">
        <v>2</v>
      </c>
      <c r="L597" s="7">
        <v>239.51</v>
      </c>
      <c r="M597" s="7">
        <v>479.02</v>
      </c>
      <c r="N597">
        <v>0</v>
      </c>
      <c r="O597" t="s">
        <v>29</v>
      </c>
      <c r="P597">
        <v>0</v>
      </c>
      <c r="Q597" s="7">
        <v>1325</v>
      </c>
      <c r="R597" s="7">
        <v>1325</v>
      </c>
      <c r="S597" s="7">
        <v>2650</v>
      </c>
      <c r="T597" s="7">
        <v>5</v>
      </c>
      <c r="U597" s="7">
        <v>132.5</v>
      </c>
      <c r="V597" t="s">
        <v>30</v>
      </c>
      <c r="W597" s="7">
        <v>2170.98</v>
      </c>
      <c r="X597" s="2" t="s">
        <v>31</v>
      </c>
      <c r="Y597" s="200"/>
      <c r="Z597" s="201" t="str">
        <f>IF(Y597&lt;&gt;"",Y597,IF(Table1[[#This Row],[Befolyt]]="i",1,""))</f>
        <v/>
      </c>
      <c r="AA597" s="98">
        <f>Table1[[#This Row],[KülföldiÁr]]*Table1[[#This Row],[Darab]]</f>
        <v>0</v>
      </c>
    </row>
    <row r="598" spans="1:27" x14ac:dyDescent="0.3">
      <c r="A598" t="s">
        <v>2498</v>
      </c>
      <c r="B598" t="s">
        <v>1354</v>
      </c>
      <c r="C598" s="126">
        <v>46073</v>
      </c>
      <c r="D598" s="6">
        <v>2</v>
      </c>
      <c r="E598" s="126">
        <v>46071</v>
      </c>
      <c r="F598" s="6">
        <v>2</v>
      </c>
      <c r="G598" t="s">
        <v>2499</v>
      </c>
      <c r="H598" t="s">
        <v>53</v>
      </c>
      <c r="I598" t="s">
        <v>28</v>
      </c>
      <c r="J598" t="s">
        <v>2500</v>
      </c>
      <c r="K598">
        <v>2</v>
      </c>
      <c r="L598" s="7">
        <v>38.659999999999997</v>
      </c>
      <c r="M598" s="7">
        <v>77.319999999999993</v>
      </c>
      <c r="N598">
        <v>0</v>
      </c>
      <c r="O598" t="s">
        <v>29</v>
      </c>
      <c r="P598">
        <v>0</v>
      </c>
      <c r="Q598" s="7">
        <v>75</v>
      </c>
      <c r="R598" s="7">
        <v>75</v>
      </c>
      <c r="S598" s="7">
        <v>150</v>
      </c>
      <c r="T598" s="7">
        <v>5</v>
      </c>
      <c r="U598" s="7">
        <v>7.5</v>
      </c>
      <c r="V598" t="s">
        <v>30</v>
      </c>
      <c r="W598" s="7">
        <v>72.680000000000007</v>
      </c>
      <c r="X598" s="2" t="s">
        <v>31</v>
      </c>
      <c r="Y598" s="200"/>
      <c r="Z598" s="201" t="str">
        <f>IF(Y598&lt;&gt;"",Y598,IF(Table1[[#This Row],[Befolyt]]="i",1,""))</f>
        <v/>
      </c>
      <c r="AA598" s="98">
        <f>Table1[[#This Row],[KülföldiÁr]]*Table1[[#This Row],[Darab]]</f>
        <v>0</v>
      </c>
    </row>
    <row r="599" spans="1:27" x14ac:dyDescent="0.3">
      <c r="A599" t="s">
        <v>2498</v>
      </c>
      <c r="B599" t="s">
        <v>1354</v>
      </c>
      <c r="C599" s="126">
        <v>46073</v>
      </c>
      <c r="D599" s="6">
        <v>2</v>
      </c>
      <c r="E599" s="126">
        <v>46071</v>
      </c>
      <c r="F599" s="6">
        <v>2</v>
      </c>
      <c r="G599" t="s">
        <v>43</v>
      </c>
      <c r="H599" t="s">
        <v>41</v>
      </c>
      <c r="I599" t="s">
        <v>28</v>
      </c>
      <c r="J599" t="s">
        <v>44</v>
      </c>
      <c r="K599">
        <v>2</v>
      </c>
      <c r="L599" s="7">
        <v>34.18</v>
      </c>
      <c r="M599" s="7">
        <v>68.36</v>
      </c>
      <c r="N599">
        <v>0</v>
      </c>
      <c r="O599" t="s">
        <v>29</v>
      </c>
      <c r="P599">
        <v>0</v>
      </c>
      <c r="Q599" s="7">
        <v>190</v>
      </c>
      <c r="R599" s="7">
        <v>190</v>
      </c>
      <c r="S599" s="7">
        <v>380</v>
      </c>
      <c r="T599" s="7">
        <v>5</v>
      </c>
      <c r="U599" s="7">
        <v>19</v>
      </c>
      <c r="V599" t="s">
        <v>30</v>
      </c>
      <c r="W599" s="7">
        <v>311.64</v>
      </c>
      <c r="X599" s="2" t="s">
        <v>31</v>
      </c>
      <c r="Y599" s="200"/>
      <c r="Z599" s="201" t="str">
        <f>IF(Y599&lt;&gt;"",Y599,IF(Table1[[#This Row],[Befolyt]]="i",1,""))</f>
        <v/>
      </c>
      <c r="AA599" s="98">
        <f>Table1[[#This Row],[KülföldiÁr]]*Table1[[#This Row],[Darab]]</f>
        <v>0</v>
      </c>
    </row>
    <row r="600" spans="1:27" x14ac:dyDescent="0.3">
      <c r="A600" t="s">
        <v>2501</v>
      </c>
      <c r="B600" t="s">
        <v>1354</v>
      </c>
      <c r="C600" s="126">
        <v>46073</v>
      </c>
      <c r="D600" s="6">
        <v>2</v>
      </c>
      <c r="E600" s="126">
        <v>46066</v>
      </c>
      <c r="F600" s="6">
        <v>2</v>
      </c>
      <c r="G600" t="s">
        <v>889</v>
      </c>
      <c r="H600" t="s">
        <v>27</v>
      </c>
      <c r="I600" t="s">
        <v>28</v>
      </c>
      <c r="J600" t="s">
        <v>890</v>
      </c>
      <c r="K600">
        <v>1</v>
      </c>
      <c r="L600" s="7">
        <v>49020</v>
      </c>
      <c r="M600" s="7">
        <v>49020</v>
      </c>
      <c r="N600">
        <v>0</v>
      </c>
      <c r="O600" t="s">
        <v>29</v>
      </c>
      <c r="P600">
        <v>0</v>
      </c>
      <c r="Q600" s="7">
        <v>81700</v>
      </c>
      <c r="R600" s="7">
        <v>81700</v>
      </c>
      <c r="S600" s="7">
        <v>81700</v>
      </c>
      <c r="T600" s="7">
        <v>10</v>
      </c>
      <c r="U600" s="7">
        <v>8170</v>
      </c>
      <c r="V600" t="s">
        <v>30</v>
      </c>
      <c r="W600" s="7">
        <v>32680</v>
      </c>
      <c r="X600" s="2" t="s">
        <v>31</v>
      </c>
      <c r="Y600" s="200"/>
      <c r="Z600" s="201" t="str">
        <f>IF(Y600&lt;&gt;"",Y600,IF(Table1[[#This Row],[Befolyt]]="i",1,""))</f>
        <v/>
      </c>
      <c r="AA600" s="98">
        <f>Table1[[#This Row],[KülföldiÁr]]*Table1[[#This Row],[Darab]]</f>
        <v>0</v>
      </c>
    </row>
    <row r="601" spans="1:27" x14ac:dyDescent="0.3">
      <c r="A601" t="s">
        <v>2501</v>
      </c>
      <c r="B601" t="s">
        <v>1354</v>
      </c>
      <c r="C601" s="126">
        <v>46073</v>
      </c>
      <c r="D601" s="6">
        <v>2</v>
      </c>
      <c r="E601" s="126">
        <v>46066</v>
      </c>
      <c r="F601" s="6">
        <v>2</v>
      </c>
      <c r="G601" t="s">
        <v>40</v>
      </c>
      <c r="H601" t="s">
        <v>41</v>
      </c>
      <c r="I601" t="s">
        <v>28</v>
      </c>
      <c r="J601" t="s">
        <v>42</v>
      </c>
      <c r="K601">
        <v>11</v>
      </c>
      <c r="L601" s="7">
        <v>239.51</v>
      </c>
      <c r="M601" s="7">
        <v>2634.6099999999997</v>
      </c>
      <c r="N601">
        <v>0</v>
      </c>
      <c r="O601" t="s">
        <v>29</v>
      </c>
      <c r="P601">
        <v>0</v>
      </c>
      <c r="Q601" s="7">
        <v>1325</v>
      </c>
      <c r="R601" s="7">
        <v>1325</v>
      </c>
      <c r="S601" s="7">
        <v>14575</v>
      </c>
      <c r="T601" s="7">
        <v>5</v>
      </c>
      <c r="U601" s="7">
        <v>728.75</v>
      </c>
      <c r="V601" t="s">
        <v>30</v>
      </c>
      <c r="W601" s="7">
        <v>11940.39</v>
      </c>
      <c r="X601" s="2" t="s">
        <v>31</v>
      </c>
      <c r="Y601" s="200"/>
      <c r="Z601" s="201" t="str">
        <f>IF(Y601&lt;&gt;"",Y601,IF(Table1[[#This Row],[Befolyt]]="i",1,""))</f>
        <v/>
      </c>
      <c r="AA601" s="98">
        <f>Table1[[#This Row],[KülföldiÁr]]*Table1[[#This Row],[Darab]]</f>
        <v>0</v>
      </c>
    </row>
    <row r="602" spans="1:27" x14ac:dyDescent="0.3">
      <c r="A602" t="s">
        <v>2501</v>
      </c>
      <c r="B602" t="s">
        <v>1354</v>
      </c>
      <c r="C602" s="126">
        <v>46073</v>
      </c>
      <c r="D602" s="6">
        <v>2</v>
      </c>
      <c r="E602" s="126">
        <v>46066</v>
      </c>
      <c r="F602" s="6">
        <v>2</v>
      </c>
      <c r="G602" t="s">
        <v>43</v>
      </c>
      <c r="H602" t="s">
        <v>41</v>
      </c>
      <c r="I602" t="s">
        <v>28</v>
      </c>
      <c r="J602" t="s">
        <v>44</v>
      </c>
      <c r="K602">
        <v>11</v>
      </c>
      <c r="L602" s="7">
        <v>34.18</v>
      </c>
      <c r="M602" s="7">
        <v>375.98</v>
      </c>
      <c r="N602">
        <v>0</v>
      </c>
      <c r="O602" t="s">
        <v>29</v>
      </c>
      <c r="P602">
        <v>0</v>
      </c>
      <c r="Q602" s="7">
        <v>190</v>
      </c>
      <c r="R602" s="7">
        <v>190</v>
      </c>
      <c r="S602" s="7">
        <v>2090</v>
      </c>
      <c r="T602" s="7">
        <v>5</v>
      </c>
      <c r="U602" s="7">
        <v>104.5</v>
      </c>
      <c r="V602" t="s">
        <v>30</v>
      </c>
      <c r="W602" s="7">
        <v>1714.02</v>
      </c>
      <c r="X602" s="2" t="s">
        <v>31</v>
      </c>
      <c r="Y602" s="200"/>
      <c r="Z602" s="201" t="str">
        <f>IF(Y602&lt;&gt;"",Y602,IF(Table1[[#This Row],[Befolyt]]="i",1,""))</f>
        <v/>
      </c>
      <c r="AA602" s="98">
        <f>Table1[[#This Row],[KülföldiÁr]]*Table1[[#This Row],[Darab]]</f>
        <v>0</v>
      </c>
    </row>
    <row r="603" spans="1:27" x14ac:dyDescent="0.3">
      <c r="A603" t="s">
        <v>2502</v>
      </c>
      <c r="B603" t="s">
        <v>1447</v>
      </c>
      <c r="C603" s="126">
        <v>46073</v>
      </c>
      <c r="D603" s="6">
        <v>2</v>
      </c>
      <c r="E603" s="126">
        <v>46059</v>
      </c>
      <c r="F603" s="6">
        <v>2</v>
      </c>
      <c r="G603" t="s">
        <v>1228</v>
      </c>
      <c r="H603" t="s">
        <v>27</v>
      </c>
      <c r="I603" t="s">
        <v>28</v>
      </c>
      <c r="J603" t="s">
        <v>2503</v>
      </c>
      <c r="K603">
        <v>1</v>
      </c>
      <c r="L603" s="7">
        <v>10200</v>
      </c>
      <c r="M603" s="7">
        <v>10200</v>
      </c>
      <c r="N603">
        <v>0</v>
      </c>
      <c r="O603" t="s">
        <v>29</v>
      </c>
      <c r="P603">
        <v>0</v>
      </c>
      <c r="Q603" s="7">
        <v>17000</v>
      </c>
      <c r="R603" s="7">
        <v>17000</v>
      </c>
      <c r="S603" s="7">
        <v>17000</v>
      </c>
      <c r="T603" s="7">
        <v>10</v>
      </c>
      <c r="U603" s="7">
        <v>1700</v>
      </c>
      <c r="V603" t="s">
        <v>30</v>
      </c>
      <c r="W603" s="7">
        <v>6800</v>
      </c>
      <c r="X603" s="2" t="s">
        <v>31</v>
      </c>
      <c r="Y603" s="200"/>
      <c r="Z603" s="201" t="str">
        <f>IF(Y603&lt;&gt;"",Y603,IF(Table1[[#This Row],[Befolyt]]="i",1,""))</f>
        <v/>
      </c>
      <c r="AA603" s="98">
        <f>Table1[[#This Row],[KülföldiÁr]]*Table1[[#This Row],[Darab]]</f>
        <v>0</v>
      </c>
    </row>
    <row r="604" spans="1:27" x14ac:dyDescent="0.3">
      <c r="A604" t="s">
        <v>2502</v>
      </c>
      <c r="B604" t="s">
        <v>1447</v>
      </c>
      <c r="C604" s="126">
        <v>46073</v>
      </c>
      <c r="D604" s="6">
        <v>2</v>
      </c>
      <c r="E604" s="126">
        <v>46059</v>
      </c>
      <c r="F604" s="6">
        <v>2</v>
      </c>
      <c r="G604" t="s">
        <v>375</v>
      </c>
      <c r="H604" t="s">
        <v>41</v>
      </c>
      <c r="I604" t="s">
        <v>28</v>
      </c>
      <c r="J604" t="s">
        <v>376</v>
      </c>
      <c r="K604">
        <v>3</v>
      </c>
      <c r="L604" s="7">
        <v>145.5</v>
      </c>
      <c r="M604" s="7">
        <v>436.5</v>
      </c>
      <c r="N604">
        <v>0</v>
      </c>
      <c r="O604" t="s">
        <v>29</v>
      </c>
      <c r="P604">
        <v>0</v>
      </c>
      <c r="Q604" s="7">
        <v>820</v>
      </c>
      <c r="R604" s="7">
        <v>1120</v>
      </c>
      <c r="S604" s="7">
        <v>3360</v>
      </c>
      <c r="T604" s="7">
        <v>14.37</v>
      </c>
      <c r="U604" s="7">
        <v>482.83199999999999</v>
      </c>
      <c r="V604" t="s">
        <v>30</v>
      </c>
      <c r="W604" s="7">
        <v>2923.5</v>
      </c>
      <c r="X604" s="2" t="s">
        <v>31</v>
      </c>
      <c r="Y604" s="200"/>
      <c r="Z604" s="201" t="str">
        <f>IF(Y604&lt;&gt;"",Y604,IF(Table1[[#This Row],[Befolyt]]="i",1,""))</f>
        <v/>
      </c>
      <c r="AA604" s="98">
        <f>Table1[[#This Row],[KülföldiÁr]]*Table1[[#This Row],[Darab]]</f>
        <v>0</v>
      </c>
    </row>
    <row r="605" spans="1:27" x14ac:dyDescent="0.3">
      <c r="A605" t="s">
        <v>2502</v>
      </c>
      <c r="B605" t="s">
        <v>1447</v>
      </c>
      <c r="C605" s="126">
        <v>46073</v>
      </c>
      <c r="D605" s="6">
        <v>2</v>
      </c>
      <c r="E605" s="126">
        <v>46059</v>
      </c>
      <c r="F605" s="6">
        <v>2</v>
      </c>
      <c r="G605" t="s">
        <v>40</v>
      </c>
      <c r="H605" t="s">
        <v>41</v>
      </c>
      <c r="I605" t="s">
        <v>28</v>
      </c>
      <c r="J605" t="s">
        <v>42</v>
      </c>
      <c r="K605">
        <v>2</v>
      </c>
      <c r="L605" s="7">
        <v>239.51</v>
      </c>
      <c r="M605" s="7">
        <v>479.02</v>
      </c>
      <c r="N605">
        <v>0</v>
      </c>
      <c r="O605" t="s">
        <v>29</v>
      </c>
      <c r="P605">
        <v>0</v>
      </c>
      <c r="Q605" s="7">
        <v>1325</v>
      </c>
      <c r="R605" s="7">
        <v>1325</v>
      </c>
      <c r="S605" s="7">
        <v>2650</v>
      </c>
      <c r="T605" s="7">
        <v>5</v>
      </c>
      <c r="U605" s="7">
        <v>132.5</v>
      </c>
      <c r="V605" t="s">
        <v>30</v>
      </c>
      <c r="W605" s="7">
        <v>2170.98</v>
      </c>
      <c r="X605" s="2" t="s">
        <v>31</v>
      </c>
      <c r="Y605" s="200"/>
      <c r="Z605" s="201" t="str">
        <f>IF(Y605&lt;&gt;"",Y605,IF(Table1[[#This Row],[Befolyt]]="i",1,""))</f>
        <v/>
      </c>
      <c r="AA605" s="98">
        <f>Table1[[#This Row],[KülföldiÁr]]*Table1[[#This Row],[Darab]]</f>
        <v>0</v>
      </c>
    </row>
    <row r="606" spans="1:27" x14ac:dyDescent="0.3">
      <c r="A606" t="s">
        <v>2502</v>
      </c>
      <c r="B606" t="s">
        <v>1447</v>
      </c>
      <c r="C606" s="126">
        <v>46073</v>
      </c>
      <c r="D606" s="6">
        <v>2</v>
      </c>
      <c r="E606" s="126">
        <v>46059</v>
      </c>
      <c r="F606" s="6">
        <v>2</v>
      </c>
      <c r="G606" t="s">
        <v>43</v>
      </c>
      <c r="H606" t="s">
        <v>41</v>
      </c>
      <c r="I606" t="s">
        <v>28</v>
      </c>
      <c r="J606" t="s">
        <v>44</v>
      </c>
      <c r="K606">
        <v>2</v>
      </c>
      <c r="L606" s="7">
        <v>34.18</v>
      </c>
      <c r="M606" s="7">
        <v>68.36</v>
      </c>
      <c r="N606">
        <v>0</v>
      </c>
      <c r="O606" t="s">
        <v>29</v>
      </c>
      <c r="P606">
        <v>0</v>
      </c>
      <c r="Q606" s="7">
        <v>190</v>
      </c>
      <c r="R606" s="7">
        <v>190</v>
      </c>
      <c r="S606" s="7">
        <v>380</v>
      </c>
      <c r="T606" s="7">
        <v>5</v>
      </c>
      <c r="U606" s="7">
        <v>19</v>
      </c>
      <c r="V606" t="s">
        <v>30</v>
      </c>
      <c r="W606" s="7">
        <v>311.64</v>
      </c>
      <c r="X606" s="2" t="s">
        <v>31</v>
      </c>
      <c r="Y606" s="200"/>
      <c r="Z606" s="201" t="str">
        <f>IF(Y606&lt;&gt;"",Y606,IF(Table1[[#This Row],[Befolyt]]="i",1,""))</f>
        <v/>
      </c>
      <c r="AA606" s="98">
        <f>Table1[[#This Row],[KülföldiÁr]]*Table1[[#This Row],[Darab]]</f>
        <v>0</v>
      </c>
    </row>
    <row r="607" spans="1:27" x14ac:dyDescent="0.3">
      <c r="A607" t="s">
        <v>2502</v>
      </c>
      <c r="B607" t="s">
        <v>1447</v>
      </c>
      <c r="C607" s="126">
        <v>46073</v>
      </c>
      <c r="D607" s="6">
        <v>2</v>
      </c>
      <c r="E607" s="126">
        <v>46059</v>
      </c>
      <c r="F607" s="6">
        <v>2</v>
      </c>
      <c r="G607" t="s">
        <v>47</v>
      </c>
      <c r="H607" t="s">
        <v>41</v>
      </c>
      <c r="I607" t="s">
        <v>28</v>
      </c>
      <c r="J607" t="s">
        <v>48</v>
      </c>
      <c r="K607">
        <v>2</v>
      </c>
      <c r="L607" s="7">
        <v>184.97</v>
      </c>
      <c r="M607" s="7">
        <v>369.94</v>
      </c>
      <c r="N607">
        <v>0</v>
      </c>
      <c r="O607" t="s">
        <v>29</v>
      </c>
      <c r="P607">
        <v>0</v>
      </c>
      <c r="Q607" s="7">
        <v>1018</v>
      </c>
      <c r="R607" s="7">
        <v>1370</v>
      </c>
      <c r="S607" s="7">
        <v>2740</v>
      </c>
      <c r="T607" s="7">
        <v>13.99</v>
      </c>
      <c r="U607" s="7">
        <v>383.32599999999996</v>
      </c>
      <c r="V607" t="s">
        <v>30</v>
      </c>
      <c r="W607" s="7">
        <v>2370.06</v>
      </c>
      <c r="X607" s="2" t="s">
        <v>31</v>
      </c>
      <c r="Y607" s="200"/>
      <c r="Z607" s="201" t="str">
        <f>IF(Y607&lt;&gt;"",Y607,IF(Table1[[#This Row],[Befolyt]]="i",1,""))</f>
        <v/>
      </c>
      <c r="AA607" s="98">
        <f>Table1[[#This Row],[KülföldiÁr]]*Table1[[#This Row],[Darab]]</f>
        <v>0</v>
      </c>
    </row>
    <row r="608" spans="1:27" x14ac:dyDescent="0.3">
      <c r="A608" t="s">
        <v>2504</v>
      </c>
      <c r="B608" t="s">
        <v>1368</v>
      </c>
      <c r="C608" s="126">
        <v>46073</v>
      </c>
      <c r="D608" s="6">
        <v>2</v>
      </c>
      <c r="E608" s="126">
        <v>46072</v>
      </c>
      <c r="F608" s="6">
        <v>2</v>
      </c>
      <c r="G608" t="s">
        <v>2505</v>
      </c>
      <c r="H608" t="s">
        <v>27</v>
      </c>
      <c r="I608" t="s">
        <v>28</v>
      </c>
      <c r="J608" t="s">
        <v>2506</v>
      </c>
      <c r="K608">
        <v>1</v>
      </c>
      <c r="L608" s="7">
        <v>78988</v>
      </c>
      <c r="M608" s="7">
        <v>78988</v>
      </c>
      <c r="N608">
        <v>0</v>
      </c>
      <c r="O608" t="s">
        <v>29</v>
      </c>
      <c r="P608">
        <v>0</v>
      </c>
      <c r="Q608" s="7">
        <v>131647</v>
      </c>
      <c r="R608" s="7">
        <v>131647</v>
      </c>
      <c r="S608" s="7">
        <v>131647</v>
      </c>
      <c r="T608" s="7">
        <v>10</v>
      </c>
      <c r="U608" s="7">
        <v>13164.7</v>
      </c>
      <c r="V608" t="s">
        <v>37</v>
      </c>
      <c r="W608" s="7">
        <v>52659</v>
      </c>
      <c r="X608" s="2" t="s">
        <v>31</v>
      </c>
      <c r="Y608" s="200"/>
      <c r="Z608" s="201" t="str">
        <f>IF(Y608&lt;&gt;"",Y608,IF(Table1[[#This Row],[Befolyt]]="i",1,""))</f>
        <v/>
      </c>
      <c r="AA608" s="98">
        <f>Table1[[#This Row],[KülföldiÁr]]*Table1[[#This Row],[Darab]]</f>
        <v>0</v>
      </c>
    </row>
    <row r="609" spans="1:27" x14ac:dyDescent="0.3">
      <c r="A609" t="s">
        <v>2507</v>
      </c>
      <c r="B609" t="s">
        <v>2508</v>
      </c>
      <c r="C609" s="126">
        <v>46073</v>
      </c>
      <c r="D609" s="6">
        <v>2</v>
      </c>
      <c r="E609" s="126">
        <v>46073</v>
      </c>
      <c r="F609" s="6">
        <v>2</v>
      </c>
      <c r="G609" t="s">
        <v>396</v>
      </c>
      <c r="H609" t="s">
        <v>51</v>
      </c>
      <c r="I609" t="s">
        <v>28</v>
      </c>
      <c r="J609" t="s">
        <v>397</v>
      </c>
      <c r="K609">
        <v>80</v>
      </c>
      <c r="L609" s="7">
        <v>2149.17</v>
      </c>
      <c r="M609" s="7">
        <v>171933.6</v>
      </c>
      <c r="N609">
        <v>0</v>
      </c>
      <c r="O609" t="s">
        <v>29</v>
      </c>
      <c r="P609">
        <v>0</v>
      </c>
      <c r="Q609" s="7">
        <v>4900</v>
      </c>
      <c r="R609" s="7">
        <v>3690</v>
      </c>
      <c r="S609" s="7">
        <v>295200</v>
      </c>
      <c r="T609" s="7">
        <v>0</v>
      </c>
      <c r="U609" s="7">
        <v>0</v>
      </c>
      <c r="V609" t="s">
        <v>126</v>
      </c>
      <c r="W609" s="7">
        <v>123266.4</v>
      </c>
      <c r="X609" s="2" t="s">
        <v>31</v>
      </c>
      <c r="Y609" s="200"/>
      <c r="Z609" s="201" t="str">
        <f>IF(Y609&lt;&gt;"",Y609,IF(Table1[[#This Row],[Befolyt]]="i",1,""))</f>
        <v/>
      </c>
      <c r="AA609" s="98">
        <f>Table1[[#This Row],[KülföldiÁr]]*Table1[[#This Row],[Darab]]</f>
        <v>0</v>
      </c>
    </row>
    <row r="610" spans="1:27" x14ac:dyDescent="0.3">
      <c r="A610" t="s">
        <v>2509</v>
      </c>
      <c r="B610" t="s">
        <v>1324</v>
      </c>
      <c r="C610" s="126">
        <v>46073</v>
      </c>
      <c r="D610" s="6">
        <v>2</v>
      </c>
      <c r="E610" s="126">
        <v>46066</v>
      </c>
      <c r="F610" s="6">
        <v>2</v>
      </c>
      <c r="G610" t="s">
        <v>329</v>
      </c>
      <c r="H610" t="s">
        <v>41</v>
      </c>
      <c r="I610" t="s">
        <v>28</v>
      </c>
      <c r="J610" t="s">
        <v>330</v>
      </c>
      <c r="K610">
        <v>1</v>
      </c>
      <c r="L610" s="7">
        <v>4266.92</v>
      </c>
      <c r="M610" s="7">
        <v>4266.92</v>
      </c>
      <c r="N610">
        <v>0</v>
      </c>
      <c r="O610" t="s">
        <v>29</v>
      </c>
      <c r="P610">
        <v>0</v>
      </c>
      <c r="Q610" s="7">
        <v>13500</v>
      </c>
      <c r="R610" s="7">
        <v>10800</v>
      </c>
      <c r="S610" s="7">
        <v>10800</v>
      </c>
      <c r="T610" s="7">
        <v>1.66</v>
      </c>
      <c r="U610" s="7">
        <v>179.28</v>
      </c>
      <c r="V610" t="s">
        <v>30</v>
      </c>
      <c r="W610" s="7">
        <v>6533.08</v>
      </c>
      <c r="X610" s="2" t="s">
        <v>31</v>
      </c>
      <c r="Y610" s="200"/>
      <c r="Z610" s="201" t="str">
        <f>IF(Y610&lt;&gt;"",Y610,IF(Table1[[#This Row],[Befolyt]]="i",1,""))</f>
        <v/>
      </c>
      <c r="AA610" s="98">
        <f>Table1[[#This Row],[KülföldiÁr]]*Table1[[#This Row],[Darab]]</f>
        <v>0</v>
      </c>
    </row>
    <row r="611" spans="1:27" x14ac:dyDescent="0.3">
      <c r="A611" t="s">
        <v>2509</v>
      </c>
      <c r="B611" t="s">
        <v>1324</v>
      </c>
      <c r="C611" s="126">
        <v>46073</v>
      </c>
      <c r="D611" s="6">
        <v>2</v>
      </c>
      <c r="E611" s="126">
        <v>46066</v>
      </c>
      <c r="F611" s="6">
        <v>2</v>
      </c>
      <c r="G611" t="s">
        <v>920</v>
      </c>
      <c r="H611" t="s">
        <v>27</v>
      </c>
      <c r="I611" t="s">
        <v>28</v>
      </c>
      <c r="J611" t="s">
        <v>921</v>
      </c>
      <c r="K611">
        <v>1</v>
      </c>
      <c r="L611" s="7">
        <v>61470</v>
      </c>
      <c r="M611" s="7">
        <v>61470</v>
      </c>
      <c r="N611">
        <v>0</v>
      </c>
      <c r="O611" t="s">
        <v>29</v>
      </c>
      <c r="P611">
        <v>0</v>
      </c>
      <c r="Q611" s="7">
        <v>102450</v>
      </c>
      <c r="R611" s="7">
        <v>102450</v>
      </c>
      <c r="S611" s="7">
        <v>102450</v>
      </c>
      <c r="T611" s="7">
        <v>10</v>
      </c>
      <c r="U611" s="7">
        <v>10245</v>
      </c>
      <c r="V611" t="s">
        <v>30</v>
      </c>
      <c r="W611" s="7">
        <v>40980</v>
      </c>
      <c r="X611" s="2" t="s">
        <v>31</v>
      </c>
      <c r="Y611" s="200"/>
      <c r="Z611" s="201" t="str">
        <f>IF(Y611&lt;&gt;"",Y611,IF(Table1[[#This Row],[Befolyt]]="i",1,""))</f>
        <v/>
      </c>
      <c r="AA611" s="98">
        <f>Table1[[#This Row],[KülföldiÁr]]*Table1[[#This Row],[Darab]]</f>
        <v>0</v>
      </c>
    </row>
    <row r="612" spans="1:27" x14ac:dyDescent="0.3">
      <c r="A612" t="s">
        <v>2509</v>
      </c>
      <c r="B612" t="s">
        <v>1324</v>
      </c>
      <c r="C612" s="126">
        <v>46073</v>
      </c>
      <c r="D612" s="6">
        <v>2</v>
      </c>
      <c r="E612" s="126">
        <v>46066</v>
      </c>
      <c r="F612" s="6">
        <v>2</v>
      </c>
      <c r="G612" t="s">
        <v>104</v>
      </c>
      <c r="H612" t="s">
        <v>41</v>
      </c>
      <c r="I612" t="s">
        <v>28</v>
      </c>
      <c r="J612" t="s">
        <v>285</v>
      </c>
      <c r="K612">
        <v>2</v>
      </c>
      <c r="L612" s="7">
        <v>481.99</v>
      </c>
      <c r="M612" s="7">
        <v>963.98</v>
      </c>
      <c r="N612">
        <v>0</v>
      </c>
      <c r="O612" t="s">
        <v>29</v>
      </c>
      <c r="P612">
        <v>0</v>
      </c>
      <c r="Q612" s="7">
        <v>1510</v>
      </c>
      <c r="R612" s="7">
        <v>1208</v>
      </c>
      <c r="S612" s="7">
        <v>2416</v>
      </c>
      <c r="T612" s="7">
        <v>1.66</v>
      </c>
      <c r="U612" s="7">
        <v>40.105600000000003</v>
      </c>
      <c r="V612" t="s">
        <v>30</v>
      </c>
      <c r="W612" s="7">
        <v>1452.02</v>
      </c>
      <c r="X612" s="2" t="s">
        <v>31</v>
      </c>
      <c r="Y612" s="200"/>
      <c r="Z612" s="201" t="str">
        <f>IF(Y612&lt;&gt;"",Y612,IF(Table1[[#This Row],[Befolyt]]="i",1,""))</f>
        <v/>
      </c>
      <c r="AA612" s="98">
        <f>Table1[[#This Row],[KülföldiÁr]]*Table1[[#This Row],[Darab]]</f>
        <v>0</v>
      </c>
    </row>
    <row r="613" spans="1:27" x14ac:dyDescent="0.3">
      <c r="A613" t="s">
        <v>2509</v>
      </c>
      <c r="B613" t="s">
        <v>1324</v>
      </c>
      <c r="C613" s="126">
        <v>46073</v>
      </c>
      <c r="D613" s="6">
        <v>2</v>
      </c>
      <c r="E613" s="126">
        <v>46066</v>
      </c>
      <c r="F613" s="6">
        <v>2</v>
      </c>
      <c r="G613" t="s">
        <v>2337</v>
      </c>
      <c r="H613" t="s">
        <v>41</v>
      </c>
      <c r="I613" t="s">
        <v>28</v>
      </c>
      <c r="J613" t="s">
        <v>2338</v>
      </c>
      <c r="K613">
        <v>4</v>
      </c>
      <c r="L613" s="7">
        <v>484.42</v>
      </c>
      <c r="M613" s="7">
        <v>1937.68</v>
      </c>
      <c r="N613">
        <v>0</v>
      </c>
      <c r="O613" t="s">
        <v>29</v>
      </c>
      <c r="P613">
        <v>0</v>
      </c>
      <c r="Q613" s="7">
        <v>1530</v>
      </c>
      <c r="R613" s="7">
        <v>1530</v>
      </c>
      <c r="S613" s="7">
        <v>6120</v>
      </c>
      <c r="T613" s="7">
        <v>5</v>
      </c>
      <c r="U613" s="7">
        <v>306</v>
      </c>
      <c r="V613" t="s">
        <v>30</v>
      </c>
      <c r="W613" s="7">
        <v>4182.32</v>
      </c>
      <c r="X613" s="2" t="s">
        <v>31</v>
      </c>
      <c r="Y613" s="200"/>
      <c r="Z613" s="201" t="str">
        <f>IF(Y613&lt;&gt;"",Y613,IF(Table1[[#This Row],[Befolyt]]="i",1,""))</f>
        <v/>
      </c>
      <c r="AA613" s="98">
        <f>Table1[[#This Row],[KülföldiÁr]]*Table1[[#This Row],[Darab]]</f>
        <v>0</v>
      </c>
    </row>
    <row r="614" spans="1:27" x14ac:dyDescent="0.3">
      <c r="A614" t="s">
        <v>2509</v>
      </c>
      <c r="B614" t="s">
        <v>1324</v>
      </c>
      <c r="C614" s="126">
        <v>46073</v>
      </c>
      <c r="D614" s="6">
        <v>2</v>
      </c>
      <c r="E614" s="126">
        <v>46066</v>
      </c>
      <c r="F614" s="6">
        <v>2</v>
      </c>
      <c r="G614" t="s">
        <v>1246</v>
      </c>
      <c r="H614" t="s">
        <v>41</v>
      </c>
      <c r="I614" t="s">
        <v>28</v>
      </c>
      <c r="J614" t="s">
        <v>2130</v>
      </c>
      <c r="K614">
        <v>1</v>
      </c>
      <c r="L614" s="7">
        <v>396.32</v>
      </c>
      <c r="M614" s="7">
        <v>396.32</v>
      </c>
      <c r="N614">
        <v>0</v>
      </c>
      <c r="O614" t="s">
        <v>29</v>
      </c>
      <c r="P614">
        <v>0</v>
      </c>
      <c r="Q614" s="7">
        <v>1240</v>
      </c>
      <c r="R614" s="7">
        <v>1152</v>
      </c>
      <c r="S614" s="7">
        <v>1152</v>
      </c>
      <c r="T614" s="7">
        <v>3.81</v>
      </c>
      <c r="U614" s="7">
        <v>43.891199999999998</v>
      </c>
      <c r="V614" t="s">
        <v>30</v>
      </c>
      <c r="W614" s="7">
        <v>755.68000000000006</v>
      </c>
      <c r="X614" s="2" t="s">
        <v>31</v>
      </c>
      <c r="Y614" s="200"/>
      <c r="Z614" s="201" t="str">
        <f>IF(Y614&lt;&gt;"",Y614,IF(Table1[[#This Row],[Befolyt]]="i",1,""))</f>
        <v/>
      </c>
      <c r="AA614" s="98">
        <f>Table1[[#This Row],[KülföldiÁr]]*Table1[[#This Row],[Darab]]</f>
        <v>0</v>
      </c>
    </row>
    <row r="615" spans="1:27" x14ac:dyDescent="0.3">
      <c r="A615" t="s">
        <v>2509</v>
      </c>
      <c r="B615" t="s">
        <v>1324</v>
      </c>
      <c r="C615" s="126">
        <v>46073</v>
      </c>
      <c r="D615" s="6">
        <v>2</v>
      </c>
      <c r="E615" s="126">
        <v>46066</v>
      </c>
      <c r="F615" s="6">
        <v>2</v>
      </c>
      <c r="G615" t="s">
        <v>1879</v>
      </c>
      <c r="H615" t="s">
        <v>41</v>
      </c>
      <c r="I615" t="s">
        <v>28</v>
      </c>
      <c r="J615" t="s">
        <v>1880</v>
      </c>
      <c r="K615">
        <v>1</v>
      </c>
      <c r="L615" s="7">
        <v>1385.36</v>
      </c>
      <c r="M615" s="7">
        <v>1385.36</v>
      </c>
      <c r="N615">
        <v>0</v>
      </c>
      <c r="O615" t="s">
        <v>29</v>
      </c>
      <c r="P615">
        <v>0</v>
      </c>
      <c r="Q615" s="7">
        <v>3470</v>
      </c>
      <c r="R615" s="7">
        <v>2776</v>
      </c>
      <c r="S615" s="7">
        <v>2776</v>
      </c>
      <c r="T615" s="7">
        <v>1.66</v>
      </c>
      <c r="U615" s="7">
        <v>46.081600000000002</v>
      </c>
      <c r="V615" t="s">
        <v>30</v>
      </c>
      <c r="W615" s="7">
        <v>1390.64</v>
      </c>
      <c r="X615" s="2" t="s">
        <v>31</v>
      </c>
      <c r="Y615" s="200"/>
      <c r="Z615" s="201" t="str">
        <f>IF(Y615&lt;&gt;"",Y615,IF(Table1[[#This Row],[Befolyt]]="i",1,""))</f>
        <v/>
      </c>
      <c r="AA615" s="98">
        <f>Table1[[#This Row],[KülföldiÁr]]*Table1[[#This Row],[Darab]]</f>
        <v>0</v>
      </c>
    </row>
    <row r="616" spans="1:27" x14ac:dyDescent="0.3">
      <c r="A616" t="s">
        <v>2509</v>
      </c>
      <c r="B616" t="s">
        <v>1324</v>
      </c>
      <c r="C616" s="126">
        <v>46073</v>
      </c>
      <c r="D616" s="6">
        <v>2</v>
      </c>
      <c r="E616" s="126">
        <v>46066</v>
      </c>
      <c r="F616" s="6">
        <v>2</v>
      </c>
      <c r="G616" t="s">
        <v>86</v>
      </c>
      <c r="H616" t="s">
        <v>70</v>
      </c>
      <c r="I616" t="s">
        <v>32</v>
      </c>
      <c r="J616" t="s">
        <v>87</v>
      </c>
      <c r="K616">
        <v>0.5</v>
      </c>
      <c r="L616" s="7">
        <v>7195.04</v>
      </c>
      <c r="M616" s="7">
        <v>3597.52</v>
      </c>
      <c r="N616">
        <v>0</v>
      </c>
      <c r="O616" t="s">
        <v>29</v>
      </c>
      <c r="P616">
        <v>0</v>
      </c>
      <c r="Q616" s="7">
        <v>12000</v>
      </c>
      <c r="R616" s="7">
        <v>12000</v>
      </c>
      <c r="S616" s="7">
        <v>6000</v>
      </c>
      <c r="T616" s="7">
        <v>0</v>
      </c>
      <c r="U616" s="7">
        <v>0</v>
      </c>
      <c r="V616" t="s">
        <v>30</v>
      </c>
      <c r="W616" s="7">
        <v>2402.48</v>
      </c>
      <c r="X616" s="2" t="s">
        <v>31</v>
      </c>
      <c r="Y616" s="200"/>
      <c r="Z616" s="201" t="str">
        <f>IF(Y616&lt;&gt;"",Y616,IF(Table1[[#This Row],[Befolyt]]="i",1,""))</f>
        <v/>
      </c>
      <c r="AA616" s="98">
        <f>Table1[[#This Row],[KülföldiÁr]]*Table1[[#This Row],[Darab]]</f>
        <v>0</v>
      </c>
    </row>
    <row r="617" spans="1:27" x14ac:dyDescent="0.3">
      <c r="A617" t="s">
        <v>2509</v>
      </c>
      <c r="B617" t="s">
        <v>1324</v>
      </c>
      <c r="C617" s="126">
        <v>46073</v>
      </c>
      <c r="D617" s="6">
        <v>2</v>
      </c>
      <c r="E617" s="126">
        <v>46066</v>
      </c>
      <c r="F617" s="6">
        <v>2</v>
      </c>
      <c r="G617" t="s">
        <v>301</v>
      </c>
      <c r="H617" t="s">
        <v>41</v>
      </c>
      <c r="I617" t="s">
        <v>28</v>
      </c>
      <c r="J617" t="s">
        <v>306</v>
      </c>
      <c r="K617">
        <v>1</v>
      </c>
      <c r="L617" s="7">
        <v>155.15</v>
      </c>
      <c r="M617" s="7">
        <v>155.15</v>
      </c>
      <c r="N617">
        <v>0</v>
      </c>
      <c r="O617" t="s">
        <v>29</v>
      </c>
      <c r="P617">
        <v>0</v>
      </c>
      <c r="Q617" s="7">
        <v>778</v>
      </c>
      <c r="R617" s="7">
        <v>1060</v>
      </c>
      <c r="S617" s="7">
        <v>1060</v>
      </c>
      <c r="T617" s="7">
        <v>14.31</v>
      </c>
      <c r="U617" s="7">
        <v>151.68600000000001</v>
      </c>
      <c r="V617" t="s">
        <v>30</v>
      </c>
      <c r="W617" s="7">
        <v>904.85</v>
      </c>
      <c r="X617" s="2" t="s">
        <v>31</v>
      </c>
      <c r="Y617" s="200"/>
      <c r="Z617" s="201" t="str">
        <f>IF(Y617&lt;&gt;"",Y617,IF(Table1[[#This Row],[Befolyt]]="i",1,""))</f>
        <v/>
      </c>
      <c r="AA617" s="98">
        <f>Table1[[#This Row],[KülföldiÁr]]*Table1[[#This Row],[Darab]]</f>
        <v>0</v>
      </c>
    </row>
    <row r="618" spans="1:27" x14ac:dyDescent="0.3">
      <c r="A618" t="s">
        <v>2509</v>
      </c>
      <c r="B618" t="s">
        <v>1324</v>
      </c>
      <c r="C618" s="126">
        <v>46073</v>
      </c>
      <c r="D618" s="6">
        <v>2</v>
      </c>
      <c r="E618" s="126">
        <v>46066</v>
      </c>
      <c r="F618" s="6">
        <v>2</v>
      </c>
      <c r="G618" t="s">
        <v>88</v>
      </c>
      <c r="H618" t="s">
        <v>41</v>
      </c>
      <c r="I618" t="s">
        <v>28</v>
      </c>
      <c r="J618" t="s">
        <v>89</v>
      </c>
      <c r="K618">
        <v>1</v>
      </c>
      <c r="L618" s="7">
        <v>243.73</v>
      </c>
      <c r="M618" s="7">
        <v>243.73</v>
      </c>
      <c r="N618">
        <v>0</v>
      </c>
      <c r="O618" t="s">
        <v>29</v>
      </c>
      <c r="P618">
        <v>0</v>
      </c>
      <c r="Q618" s="7">
        <v>1485</v>
      </c>
      <c r="R618" s="7">
        <v>1485</v>
      </c>
      <c r="S618" s="7">
        <v>1485</v>
      </c>
      <c r="T618" s="7">
        <v>5</v>
      </c>
      <c r="U618" s="7">
        <v>74.25</v>
      </c>
      <c r="V618" t="s">
        <v>30</v>
      </c>
      <c r="W618" s="7">
        <v>1241.27</v>
      </c>
      <c r="X618" s="2" t="s">
        <v>31</v>
      </c>
      <c r="Y618" s="200"/>
      <c r="Z618" s="201" t="str">
        <f>IF(Y618&lt;&gt;"",Y618,IF(Table1[[#This Row],[Befolyt]]="i",1,""))</f>
        <v/>
      </c>
      <c r="AA618" s="98">
        <f>Table1[[#This Row],[KülföldiÁr]]*Table1[[#This Row],[Darab]]</f>
        <v>0</v>
      </c>
    </row>
    <row r="619" spans="1:27" x14ac:dyDescent="0.3">
      <c r="A619" t="s">
        <v>2509</v>
      </c>
      <c r="B619" t="s">
        <v>1324</v>
      </c>
      <c r="C619" s="126">
        <v>46073</v>
      </c>
      <c r="D619" s="6">
        <v>2</v>
      </c>
      <c r="E619" s="126">
        <v>46066</v>
      </c>
      <c r="F619" s="6">
        <v>2</v>
      </c>
      <c r="G619" t="s">
        <v>90</v>
      </c>
      <c r="H619" t="s">
        <v>41</v>
      </c>
      <c r="I619" t="s">
        <v>28</v>
      </c>
      <c r="J619" t="s">
        <v>91</v>
      </c>
      <c r="K619">
        <v>1</v>
      </c>
      <c r="L619" s="7">
        <v>267.83999999999997</v>
      </c>
      <c r="M619" s="7">
        <v>267.83999999999997</v>
      </c>
      <c r="N619">
        <v>0</v>
      </c>
      <c r="O619" t="s">
        <v>29</v>
      </c>
      <c r="P619">
        <v>0</v>
      </c>
      <c r="Q619" s="7">
        <v>1485</v>
      </c>
      <c r="R619" s="7">
        <v>1485</v>
      </c>
      <c r="S619" s="7">
        <v>1485</v>
      </c>
      <c r="T619" s="7">
        <v>5</v>
      </c>
      <c r="U619" s="7">
        <v>74.25</v>
      </c>
      <c r="V619" t="s">
        <v>30</v>
      </c>
      <c r="W619" s="7">
        <v>1217.1600000000001</v>
      </c>
      <c r="X619" s="2" t="s">
        <v>31</v>
      </c>
      <c r="Y619" s="200"/>
      <c r="Z619" s="201" t="str">
        <f>IF(Y619&lt;&gt;"",Y619,IF(Table1[[#This Row],[Befolyt]]="i",1,""))</f>
        <v/>
      </c>
      <c r="AA619" s="98">
        <f>Table1[[#This Row],[KülföldiÁr]]*Table1[[#This Row],[Darab]]</f>
        <v>0</v>
      </c>
    </row>
    <row r="620" spans="1:27" x14ac:dyDescent="0.3">
      <c r="A620" t="s">
        <v>2510</v>
      </c>
      <c r="B620" t="s">
        <v>2511</v>
      </c>
      <c r="C620" s="126">
        <v>46073</v>
      </c>
      <c r="D620" s="6">
        <v>2</v>
      </c>
      <c r="E620" s="126">
        <v>46073</v>
      </c>
      <c r="F620" s="6">
        <v>2</v>
      </c>
      <c r="G620" t="s">
        <v>2512</v>
      </c>
      <c r="H620" t="s">
        <v>93</v>
      </c>
      <c r="I620" t="s">
        <v>28</v>
      </c>
      <c r="J620" t="s">
        <v>2513</v>
      </c>
      <c r="K620">
        <v>2</v>
      </c>
      <c r="L620" s="7">
        <v>2995</v>
      </c>
      <c r="M620" s="7">
        <v>5990</v>
      </c>
      <c r="N620">
        <v>0</v>
      </c>
      <c r="O620" t="s">
        <v>29</v>
      </c>
      <c r="P620">
        <v>0</v>
      </c>
      <c r="Q620" s="7">
        <v>4995</v>
      </c>
      <c r="R620" s="7">
        <v>4995</v>
      </c>
      <c r="S620" s="7">
        <v>9990</v>
      </c>
      <c r="T620" s="7">
        <v>5</v>
      </c>
      <c r="U620" s="7">
        <v>499.5</v>
      </c>
      <c r="V620" t="s">
        <v>30</v>
      </c>
      <c r="W620" s="7">
        <v>4000</v>
      </c>
      <c r="X620" s="2" t="s">
        <v>31</v>
      </c>
      <c r="Y620" s="200"/>
      <c r="Z620" s="201" t="str">
        <f>IF(Y620&lt;&gt;"",Y620,IF(Table1[[#This Row],[Befolyt]]="i",1,""))</f>
        <v/>
      </c>
      <c r="AA620" s="98">
        <f>Table1[[#This Row],[KülföldiÁr]]*Table1[[#This Row],[Darab]]</f>
        <v>0</v>
      </c>
    </row>
    <row r="621" spans="1:27" x14ac:dyDescent="0.3">
      <c r="A621" t="s">
        <v>2510</v>
      </c>
      <c r="B621" t="s">
        <v>2511</v>
      </c>
      <c r="C621" s="126">
        <v>46073</v>
      </c>
      <c r="D621" s="6">
        <v>2</v>
      </c>
      <c r="E621" s="126">
        <v>46073</v>
      </c>
      <c r="F621" s="6">
        <v>2</v>
      </c>
      <c r="G621" t="s">
        <v>2514</v>
      </c>
      <c r="H621" t="s">
        <v>93</v>
      </c>
      <c r="I621" t="s">
        <v>28</v>
      </c>
      <c r="J621" t="s">
        <v>2515</v>
      </c>
      <c r="K621">
        <v>2</v>
      </c>
      <c r="L621" s="7">
        <v>2559</v>
      </c>
      <c r="M621" s="7">
        <v>5118</v>
      </c>
      <c r="N621">
        <v>0</v>
      </c>
      <c r="O621" t="s">
        <v>29</v>
      </c>
      <c r="P621">
        <v>0</v>
      </c>
      <c r="Q621" s="7">
        <v>4265</v>
      </c>
      <c r="R621" s="7">
        <v>4265</v>
      </c>
      <c r="S621" s="7">
        <v>8530</v>
      </c>
      <c r="T621" s="7">
        <v>5</v>
      </c>
      <c r="U621" s="7">
        <v>426.5</v>
      </c>
      <c r="V621" t="s">
        <v>30</v>
      </c>
      <c r="W621" s="7">
        <v>3412</v>
      </c>
      <c r="X621" s="2" t="s">
        <v>31</v>
      </c>
      <c r="Y621" s="200"/>
      <c r="Z621" s="201" t="str">
        <f>IF(Y621&lt;&gt;"",Y621,IF(Table1[[#This Row],[Befolyt]]="i",1,""))</f>
        <v/>
      </c>
      <c r="AA621" s="98">
        <f>Table1[[#This Row],[KülföldiÁr]]*Table1[[#This Row],[Darab]]</f>
        <v>0</v>
      </c>
    </row>
    <row r="622" spans="1:27" x14ac:dyDescent="0.3">
      <c r="A622" t="s">
        <v>2510</v>
      </c>
      <c r="B622" t="s">
        <v>2511</v>
      </c>
      <c r="C622" s="126">
        <v>46073</v>
      </c>
      <c r="D622" s="6">
        <v>2</v>
      </c>
      <c r="E622" s="126">
        <v>46073</v>
      </c>
      <c r="F622" s="6">
        <v>2</v>
      </c>
      <c r="G622" t="s">
        <v>2516</v>
      </c>
      <c r="H622" t="s">
        <v>93</v>
      </c>
      <c r="I622" t="s">
        <v>28</v>
      </c>
      <c r="J622" t="s">
        <v>2517</v>
      </c>
      <c r="K622">
        <v>2</v>
      </c>
      <c r="L622" s="7">
        <v>2241</v>
      </c>
      <c r="M622" s="7">
        <v>4482</v>
      </c>
      <c r="N622">
        <v>0</v>
      </c>
      <c r="O622" t="s">
        <v>29</v>
      </c>
      <c r="P622">
        <v>0</v>
      </c>
      <c r="Q622" s="7">
        <v>3735</v>
      </c>
      <c r="R622" s="7">
        <v>3735</v>
      </c>
      <c r="S622" s="7">
        <v>7470</v>
      </c>
      <c r="T622" s="7">
        <v>5</v>
      </c>
      <c r="U622" s="7">
        <v>373.5</v>
      </c>
      <c r="V622" t="s">
        <v>30</v>
      </c>
      <c r="W622" s="7">
        <v>2988</v>
      </c>
      <c r="X622" s="2" t="s">
        <v>31</v>
      </c>
      <c r="Y622" s="200"/>
      <c r="Z622" s="201" t="str">
        <f>IF(Y622&lt;&gt;"",Y622,IF(Table1[[#This Row],[Befolyt]]="i",1,""))</f>
        <v/>
      </c>
      <c r="AA622" s="98">
        <f>Table1[[#This Row],[KülföldiÁr]]*Table1[[#This Row],[Darab]]</f>
        <v>0</v>
      </c>
    </row>
    <row r="623" spans="1:27" x14ac:dyDescent="0.3">
      <c r="A623" t="s">
        <v>2518</v>
      </c>
      <c r="B623" t="s">
        <v>2519</v>
      </c>
      <c r="C623" s="126">
        <v>46073</v>
      </c>
      <c r="D623" s="6">
        <v>2</v>
      </c>
      <c r="E623" s="126">
        <v>46072</v>
      </c>
      <c r="F623" s="6">
        <v>2</v>
      </c>
      <c r="G623" t="s">
        <v>2520</v>
      </c>
      <c r="H623" t="s">
        <v>53</v>
      </c>
      <c r="I623" t="s">
        <v>28</v>
      </c>
      <c r="J623" t="s">
        <v>2521</v>
      </c>
      <c r="K623">
        <v>2</v>
      </c>
      <c r="L623" s="7">
        <v>30352.05</v>
      </c>
      <c r="M623" s="7">
        <v>60704.1</v>
      </c>
      <c r="N623">
        <v>0</v>
      </c>
      <c r="O623" t="s">
        <v>29</v>
      </c>
      <c r="P623">
        <v>0</v>
      </c>
      <c r="Q623" s="7">
        <v>150180</v>
      </c>
      <c r="R623" s="7">
        <v>61600</v>
      </c>
      <c r="S623" s="7">
        <v>123200</v>
      </c>
      <c r="T623" s="7">
        <v>1</v>
      </c>
      <c r="U623" s="7">
        <v>1232</v>
      </c>
      <c r="V623" t="s">
        <v>30</v>
      </c>
      <c r="W623" s="7">
        <v>62495.9</v>
      </c>
      <c r="X623" s="2" t="s">
        <v>31</v>
      </c>
      <c r="Y623" s="200"/>
      <c r="Z623" s="201" t="str">
        <f>IF(Y623&lt;&gt;"",Y623,IF(Table1[[#This Row],[Befolyt]]="i",1,""))</f>
        <v/>
      </c>
      <c r="AA623" s="98">
        <f>Table1[[#This Row],[KülföldiÁr]]*Table1[[#This Row],[Darab]]</f>
        <v>0</v>
      </c>
    </row>
    <row r="624" spans="1:27" x14ac:dyDescent="0.3">
      <c r="A624" t="s">
        <v>2518</v>
      </c>
      <c r="B624" t="s">
        <v>2519</v>
      </c>
      <c r="C624" s="126">
        <v>46073</v>
      </c>
      <c r="D624" s="6">
        <v>2</v>
      </c>
      <c r="E624" s="126">
        <v>46072</v>
      </c>
      <c r="F624" s="6">
        <v>2</v>
      </c>
      <c r="G624" t="s">
        <v>1555</v>
      </c>
      <c r="H624" t="s">
        <v>53</v>
      </c>
      <c r="I624" t="s">
        <v>28</v>
      </c>
      <c r="J624" t="s">
        <v>2522</v>
      </c>
      <c r="K624">
        <v>4</v>
      </c>
      <c r="L624" s="7">
        <v>20882.36</v>
      </c>
      <c r="M624" s="7">
        <v>83529.440000000002</v>
      </c>
      <c r="N624">
        <v>0</v>
      </c>
      <c r="O624" t="s">
        <v>29</v>
      </c>
      <c r="P624">
        <v>0</v>
      </c>
      <c r="Q624" s="7">
        <v>102110</v>
      </c>
      <c r="R624" s="7">
        <v>48450</v>
      </c>
      <c r="S624" s="7">
        <v>193800</v>
      </c>
      <c r="T624" s="7">
        <v>1</v>
      </c>
      <c r="U624" s="7">
        <v>1938</v>
      </c>
      <c r="V624" t="s">
        <v>30</v>
      </c>
      <c r="W624" s="7">
        <v>110270.56</v>
      </c>
      <c r="X624" s="2" t="s">
        <v>31</v>
      </c>
      <c r="Y624" s="200"/>
      <c r="Z624" s="201" t="str">
        <f>IF(Y624&lt;&gt;"",Y624,IF(Table1[[#This Row],[Befolyt]]="i",1,""))</f>
        <v/>
      </c>
      <c r="AA624" s="98">
        <f>Table1[[#This Row],[KülföldiÁr]]*Table1[[#This Row],[Darab]]</f>
        <v>0</v>
      </c>
    </row>
    <row r="625" spans="1:27" x14ac:dyDescent="0.3">
      <c r="A625" t="s">
        <v>2518</v>
      </c>
      <c r="B625" t="s">
        <v>2519</v>
      </c>
      <c r="C625" s="126">
        <v>46073</v>
      </c>
      <c r="D625" s="6">
        <v>2</v>
      </c>
      <c r="E625" s="126">
        <v>46072</v>
      </c>
      <c r="F625" s="6">
        <v>2</v>
      </c>
      <c r="G625" t="s">
        <v>352</v>
      </c>
      <c r="H625" t="s">
        <v>353</v>
      </c>
      <c r="I625" t="s">
        <v>28</v>
      </c>
      <c r="J625" t="s">
        <v>2016</v>
      </c>
      <c r="K625">
        <v>2</v>
      </c>
      <c r="L625" s="7">
        <v>56102.05</v>
      </c>
      <c r="M625" s="7">
        <v>112204.1</v>
      </c>
      <c r="N625">
        <v>0</v>
      </c>
      <c r="O625" t="s">
        <v>29</v>
      </c>
      <c r="P625">
        <v>0</v>
      </c>
      <c r="Q625" s="7">
        <v>220000</v>
      </c>
      <c r="R625" s="7">
        <v>83600</v>
      </c>
      <c r="S625" s="7">
        <v>167200</v>
      </c>
      <c r="T625" s="7">
        <v>1</v>
      </c>
      <c r="U625" s="7">
        <v>1672</v>
      </c>
      <c r="V625" t="s">
        <v>30</v>
      </c>
      <c r="W625" s="7">
        <v>54995.899999999994</v>
      </c>
      <c r="X625" s="2" t="s">
        <v>31</v>
      </c>
      <c r="Y625" s="200"/>
      <c r="Z625" s="201" t="str">
        <f>IF(Y625&lt;&gt;"",Y625,IF(Table1[[#This Row],[Befolyt]]="i",1,""))</f>
        <v/>
      </c>
      <c r="AA625" s="98">
        <f>Table1[[#This Row],[KülföldiÁr]]*Table1[[#This Row],[Darab]]</f>
        <v>0</v>
      </c>
    </row>
    <row r="626" spans="1:27" x14ac:dyDescent="0.3">
      <c r="A626" t="s">
        <v>2518</v>
      </c>
      <c r="B626" t="s">
        <v>2519</v>
      </c>
      <c r="C626" s="126">
        <v>46073</v>
      </c>
      <c r="D626" s="6">
        <v>2</v>
      </c>
      <c r="E626" s="126">
        <v>46072</v>
      </c>
      <c r="F626" s="6">
        <v>2</v>
      </c>
      <c r="G626" t="s">
        <v>336</v>
      </c>
      <c r="H626" t="s">
        <v>41</v>
      </c>
      <c r="I626" t="s">
        <v>28</v>
      </c>
      <c r="J626" t="s">
        <v>337</v>
      </c>
      <c r="K626">
        <v>20</v>
      </c>
      <c r="L626" s="7">
        <v>284.56</v>
      </c>
      <c r="M626" s="7">
        <v>5691.2</v>
      </c>
      <c r="N626">
        <v>0</v>
      </c>
      <c r="O626" t="s">
        <v>29</v>
      </c>
      <c r="P626">
        <v>0</v>
      </c>
      <c r="Q626" s="7">
        <v>1390</v>
      </c>
      <c r="R626" s="7">
        <v>1045</v>
      </c>
      <c r="S626" s="7">
        <v>20900</v>
      </c>
      <c r="T626" s="7">
        <v>1</v>
      </c>
      <c r="U626" s="7">
        <v>209</v>
      </c>
      <c r="V626" t="s">
        <v>30</v>
      </c>
      <c r="W626" s="7">
        <v>15208.8</v>
      </c>
      <c r="X626" s="2" t="s">
        <v>31</v>
      </c>
      <c r="Y626" s="200"/>
      <c r="Z626" s="201" t="str">
        <f>IF(Y626&lt;&gt;"",Y626,IF(Table1[[#This Row],[Befolyt]]="i",1,""))</f>
        <v/>
      </c>
      <c r="AA626" s="98">
        <f>Table1[[#This Row],[KülföldiÁr]]*Table1[[#This Row],[Darab]]</f>
        <v>0</v>
      </c>
    </row>
    <row r="627" spans="1:27" x14ac:dyDescent="0.3">
      <c r="A627" t="s">
        <v>2518</v>
      </c>
      <c r="B627" t="s">
        <v>2519</v>
      </c>
      <c r="C627" s="126">
        <v>46073</v>
      </c>
      <c r="D627" s="6">
        <v>2</v>
      </c>
      <c r="E627" s="126">
        <v>46072</v>
      </c>
      <c r="F627" s="6">
        <v>2</v>
      </c>
      <c r="G627" t="s">
        <v>47</v>
      </c>
      <c r="H627" t="s">
        <v>41</v>
      </c>
      <c r="I627" t="s">
        <v>28</v>
      </c>
      <c r="J627" t="s">
        <v>48</v>
      </c>
      <c r="K627">
        <v>20</v>
      </c>
      <c r="L627" s="7">
        <v>184.97</v>
      </c>
      <c r="M627" s="7">
        <v>3699.4</v>
      </c>
      <c r="N627">
        <v>0</v>
      </c>
      <c r="O627" t="s">
        <v>29</v>
      </c>
      <c r="P627">
        <v>0</v>
      </c>
      <c r="Q627" s="7">
        <v>1018</v>
      </c>
      <c r="R627" s="7">
        <v>615</v>
      </c>
      <c r="S627" s="7">
        <v>12300</v>
      </c>
      <c r="T627" s="7">
        <v>1</v>
      </c>
      <c r="U627" s="7">
        <v>123</v>
      </c>
      <c r="V627" t="s">
        <v>30</v>
      </c>
      <c r="W627" s="7">
        <v>8600.6</v>
      </c>
      <c r="X627" s="2" t="s">
        <v>31</v>
      </c>
      <c r="Y627" s="200"/>
      <c r="Z627" s="201" t="str">
        <f>IF(Y627&lt;&gt;"",Y627,IF(Table1[[#This Row],[Befolyt]]="i",1,""))</f>
        <v/>
      </c>
      <c r="AA627" s="98">
        <f>Table1[[#This Row],[KülföldiÁr]]*Table1[[#This Row],[Darab]]</f>
        <v>0</v>
      </c>
    </row>
    <row r="628" spans="1:27" x14ac:dyDescent="0.3">
      <c r="A628" t="s">
        <v>2523</v>
      </c>
      <c r="B628" t="s">
        <v>1489</v>
      </c>
      <c r="C628" s="126">
        <v>46073</v>
      </c>
      <c r="D628" s="6">
        <v>2</v>
      </c>
      <c r="E628" s="126">
        <v>46072</v>
      </c>
      <c r="F628" s="6">
        <v>2</v>
      </c>
      <c r="G628" t="s">
        <v>50</v>
      </c>
      <c r="H628" t="s">
        <v>51</v>
      </c>
      <c r="I628" t="s">
        <v>28</v>
      </c>
      <c r="J628" t="s">
        <v>52</v>
      </c>
      <c r="K628">
        <v>4</v>
      </c>
      <c r="L628" s="7">
        <v>1478.09</v>
      </c>
      <c r="M628" s="7">
        <v>5912.36</v>
      </c>
      <c r="N628">
        <v>0</v>
      </c>
      <c r="O628" t="s">
        <v>29</v>
      </c>
      <c r="P628">
        <v>0</v>
      </c>
      <c r="Q628" s="7">
        <v>4500</v>
      </c>
      <c r="R628" s="7">
        <v>3825</v>
      </c>
      <c r="S628" s="7">
        <v>15300</v>
      </c>
      <c r="T628" s="7">
        <v>5.71</v>
      </c>
      <c r="U628" s="7">
        <v>873.63</v>
      </c>
      <c r="V628" t="s">
        <v>30</v>
      </c>
      <c r="W628" s="7">
        <v>9387.64</v>
      </c>
      <c r="X628" s="2" t="s">
        <v>31</v>
      </c>
      <c r="Y628" s="200"/>
      <c r="Z628" s="201" t="str">
        <f>IF(Y628&lt;&gt;"",Y628,IF(Table1[[#This Row],[Befolyt]]="i",1,""))</f>
        <v/>
      </c>
      <c r="AA628" s="98">
        <f>Table1[[#This Row],[KülföldiÁr]]*Table1[[#This Row],[Darab]]</f>
        <v>0</v>
      </c>
    </row>
    <row r="629" spans="1:27" x14ac:dyDescent="0.3">
      <c r="A629" t="s">
        <v>2524</v>
      </c>
      <c r="B629" t="s">
        <v>491</v>
      </c>
      <c r="C629" s="126">
        <v>46073</v>
      </c>
      <c r="D629" s="6">
        <v>2</v>
      </c>
      <c r="E629" s="126">
        <v>46073</v>
      </c>
      <c r="F629" s="6">
        <v>2</v>
      </c>
      <c r="G629" t="s">
        <v>304</v>
      </c>
      <c r="H629" t="s">
        <v>33</v>
      </c>
      <c r="I629" t="s">
        <v>28</v>
      </c>
      <c r="J629" t="s">
        <v>305</v>
      </c>
      <c r="K629">
        <v>40</v>
      </c>
      <c r="L629" s="7">
        <v>889.9</v>
      </c>
      <c r="M629" s="7">
        <v>35596</v>
      </c>
      <c r="N629">
        <v>0</v>
      </c>
      <c r="O629" t="s">
        <v>29</v>
      </c>
      <c r="P629">
        <v>0</v>
      </c>
      <c r="Q629" s="7">
        <v>4000</v>
      </c>
      <c r="R629" s="7">
        <v>6330</v>
      </c>
      <c r="S629" s="7">
        <v>253200</v>
      </c>
      <c r="T629" s="7">
        <v>21.04</v>
      </c>
      <c r="U629" s="7">
        <v>53273.279999999999</v>
      </c>
      <c r="V629" t="s">
        <v>66</v>
      </c>
      <c r="W629" s="7">
        <v>217604</v>
      </c>
      <c r="X629" s="2" t="s">
        <v>31</v>
      </c>
      <c r="Y629" s="200"/>
      <c r="Z629" s="201" t="str">
        <f>IF(Y629&lt;&gt;"",Y629,IF(Table1[[#This Row],[Befolyt]]="i",1,""))</f>
        <v/>
      </c>
      <c r="AA629" s="98">
        <f>Table1[[#This Row],[KülföldiÁr]]*Table1[[#This Row],[Darab]]</f>
        <v>0</v>
      </c>
    </row>
    <row r="630" spans="1:27" x14ac:dyDescent="0.3">
      <c r="A630" t="s">
        <v>2524</v>
      </c>
      <c r="B630" t="s">
        <v>491</v>
      </c>
      <c r="C630" s="126">
        <v>46073</v>
      </c>
      <c r="D630" s="6">
        <v>2</v>
      </c>
      <c r="E630" s="126">
        <v>46073</v>
      </c>
      <c r="F630" s="6">
        <v>2</v>
      </c>
      <c r="G630" t="s">
        <v>875</v>
      </c>
      <c r="H630" t="s">
        <v>34</v>
      </c>
      <c r="I630" t="s">
        <v>32</v>
      </c>
      <c r="J630" t="s">
        <v>876</v>
      </c>
      <c r="K630">
        <v>1</v>
      </c>
      <c r="L630" s="7">
        <v>6648</v>
      </c>
      <c r="M630" s="7">
        <v>6648</v>
      </c>
      <c r="N630">
        <v>0</v>
      </c>
      <c r="O630" t="s">
        <v>29</v>
      </c>
      <c r="P630">
        <v>0</v>
      </c>
      <c r="Q630" s="7">
        <v>6648</v>
      </c>
      <c r="R630" s="7">
        <v>0</v>
      </c>
      <c r="S630" s="7">
        <v>0</v>
      </c>
      <c r="T630" s="7">
        <v>0</v>
      </c>
      <c r="U630" s="7">
        <v>0</v>
      </c>
      <c r="V630" t="s">
        <v>66</v>
      </c>
      <c r="W630" s="7">
        <v>-6648</v>
      </c>
      <c r="X630" s="2" t="s">
        <v>31</v>
      </c>
      <c r="Y630" s="200"/>
      <c r="Z630" s="201" t="str">
        <f>IF(Y630&lt;&gt;"",Y630,IF(Table1[[#This Row],[Befolyt]]="i",1,""))</f>
        <v/>
      </c>
      <c r="AA630" s="98">
        <f>Table1[[#This Row],[KülföldiÁr]]*Table1[[#This Row],[Darab]]</f>
        <v>0</v>
      </c>
    </row>
    <row r="631" spans="1:27" x14ac:dyDescent="0.3">
      <c r="A631" t="s">
        <v>2525</v>
      </c>
      <c r="B631" t="s">
        <v>1492</v>
      </c>
      <c r="C631" s="126">
        <v>46073</v>
      </c>
      <c r="D631" s="6">
        <v>2</v>
      </c>
      <c r="E631" s="126">
        <v>46071</v>
      </c>
      <c r="F631" s="6">
        <v>2</v>
      </c>
      <c r="G631" t="s">
        <v>2526</v>
      </c>
      <c r="H631" t="s">
        <v>33</v>
      </c>
      <c r="I631" t="s">
        <v>28</v>
      </c>
      <c r="J631" t="s">
        <v>2527</v>
      </c>
      <c r="K631">
        <v>10</v>
      </c>
      <c r="L631" s="7">
        <v>979.3</v>
      </c>
      <c r="M631" s="7">
        <v>9793</v>
      </c>
      <c r="N631">
        <v>0</v>
      </c>
      <c r="O631" t="s">
        <v>29</v>
      </c>
      <c r="P631">
        <v>0</v>
      </c>
      <c r="Q631" s="7">
        <v>9325</v>
      </c>
      <c r="R631" s="7">
        <v>9325</v>
      </c>
      <c r="S631" s="7">
        <v>93250</v>
      </c>
      <c r="T631" s="7">
        <v>5</v>
      </c>
      <c r="U631" s="7">
        <v>4662.5</v>
      </c>
      <c r="V631" t="s">
        <v>30</v>
      </c>
      <c r="W631" s="7">
        <v>83457</v>
      </c>
      <c r="X631" s="2" t="s">
        <v>31</v>
      </c>
      <c r="Y631" s="200"/>
      <c r="Z631" s="201" t="str">
        <f>IF(Y631&lt;&gt;"",Y631,IF(Table1[[#This Row],[Befolyt]]="i",1,""))</f>
        <v/>
      </c>
      <c r="AA631" s="98">
        <f>Table1[[#This Row],[KülföldiÁr]]*Table1[[#This Row],[Darab]]</f>
        <v>0</v>
      </c>
    </row>
    <row r="632" spans="1:27" x14ac:dyDescent="0.3">
      <c r="A632" t="s">
        <v>2528</v>
      </c>
      <c r="B632" t="s">
        <v>1504</v>
      </c>
      <c r="C632" s="126">
        <v>46073</v>
      </c>
      <c r="D632" s="6">
        <v>2</v>
      </c>
      <c r="E632" s="126">
        <v>46070</v>
      </c>
      <c r="F632" s="6">
        <v>2</v>
      </c>
      <c r="G632" t="s">
        <v>2529</v>
      </c>
      <c r="H632" t="s">
        <v>60</v>
      </c>
      <c r="I632" t="s">
        <v>28</v>
      </c>
      <c r="J632" t="s">
        <v>2530</v>
      </c>
      <c r="K632">
        <v>123</v>
      </c>
      <c r="L632" s="7">
        <v>1430.76</v>
      </c>
      <c r="M632" s="7">
        <v>175983.48</v>
      </c>
      <c r="N632">
        <v>0</v>
      </c>
      <c r="O632" t="s">
        <v>29</v>
      </c>
      <c r="P632">
        <v>0</v>
      </c>
      <c r="Q632" s="7">
        <v>2675</v>
      </c>
      <c r="R632" s="7">
        <v>2675</v>
      </c>
      <c r="S632" s="7">
        <v>329025</v>
      </c>
      <c r="T632" s="7">
        <v>5</v>
      </c>
      <c r="U632" s="7">
        <v>16451.25</v>
      </c>
      <c r="V632" t="s">
        <v>30</v>
      </c>
      <c r="W632" s="7">
        <v>153041.51999999999</v>
      </c>
      <c r="X632" s="2" t="s">
        <v>31</v>
      </c>
      <c r="Y632" s="200"/>
      <c r="Z632" s="201" t="str">
        <f>IF(Y632&lt;&gt;"",Y632,IF(Table1[[#This Row],[Befolyt]]="i",1,""))</f>
        <v/>
      </c>
      <c r="AA632" s="98">
        <f>Table1[[#This Row],[KülföldiÁr]]*Table1[[#This Row],[Darab]]</f>
        <v>0</v>
      </c>
    </row>
    <row r="633" spans="1:27" x14ac:dyDescent="0.3">
      <c r="A633" t="s">
        <v>2531</v>
      </c>
      <c r="B633" t="s">
        <v>1844</v>
      </c>
      <c r="C633" s="126">
        <v>46073</v>
      </c>
      <c r="D633" s="6">
        <v>2</v>
      </c>
      <c r="E633" s="126">
        <v>46069</v>
      </c>
      <c r="F633" s="6">
        <v>2</v>
      </c>
      <c r="G633" t="s">
        <v>2532</v>
      </c>
      <c r="H633" t="s">
        <v>32</v>
      </c>
      <c r="I633" t="s">
        <v>32</v>
      </c>
      <c r="J633" t="s">
        <v>2533</v>
      </c>
      <c r="K633">
        <v>1</v>
      </c>
      <c r="L633" s="7">
        <v>0</v>
      </c>
      <c r="M633" s="7">
        <v>0</v>
      </c>
      <c r="N633">
        <v>0</v>
      </c>
      <c r="O633" t="s">
        <v>29</v>
      </c>
      <c r="P633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t="s">
        <v>30</v>
      </c>
      <c r="W633" s="7">
        <v>0</v>
      </c>
      <c r="X633" s="2" t="s">
        <v>31</v>
      </c>
      <c r="Y633" s="200"/>
      <c r="Z633" s="201" t="str">
        <f>IF(Y633&lt;&gt;"",Y633,IF(Table1[[#This Row],[Befolyt]]="i",1,""))</f>
        <v/>
      </c>
      <c r="AA633" s="98">
        <f>Table1[[#This Row],[KülföldiÁr]]*Table1[[#This Row],[Darab]]</f>
        <v>0</v>
      </c>
    </row>
    <row r="634" spans="1:27" x14ac:dyDescent="0.3">
      <c r="A634" t="s">
        <v>2531</v>
      </c>
      <c r="B634" t="s">
        <v>1844</v>
      </c>
      <c r="C634" s="126">
        <v>46073</v>
      </c>
      <c r="D634" s="6">
        <v>2</v>
      </c>
      <c r="E634" s="126">
        <v>46069</v>
      </c>
      <c r="F634" s="6">
        <v>2</v>
      </c>
      <c r="G634" t="s">
        <v>2534</v>
      </c>
      <c r="H634" t="s">
        <v>60</v>
      </c>
      <c r="I634" t="s">
        <v>28</v>
      </c>
      <c r="J634" t="s">
        <v>2535</v>
      </c>
      <c r="K634">
        <v>165</v>
      </c>
      <c r="L634" s="7">
        <v>920.85</v>
      </c>
      <c r="M634" s="7">
        <v>151940.25</v>
      </c>
      <c r="N634">
        <v>0</v>
      </c>
      <c r="O634" t="s">
        <v>29</v>
      </c>
      <c r="P634">
        <v>0</v>
      </c>
      <c r="Q634" s="7">
        <v>1685</v>
      </c>
      <c r="R634" s="7">
        <v>1808</v>
      </c>
      <c r="S634" s="7">
        <v>298320</v>
      </c>
      <c r="T634" s="7">
        <v>7.38</v>
      </c>
      <c r="U634" s="7">
        <v>22016.016</v>
      </c>
      <c r="V634" t="s">
        <v>30</v>
      </c>
      <c r="W634" s="7">
        <v>146379.75</v>
      </c>
      <c r="X634" s="2" t="s">
        <v>31</v>
      </c>
      <c r="Y634" s="200"/>
      <c r="Z634" s="201" t="str">
        <f>IF(Y634&lt;&gt;"",Y634,IF(Table1[[#This Row],[Befolyt]]="i",1,""))</f>
        <v/>
      </c>
      <c r="AA634" s="98">
        <f>Table1[[#This Row],[KülföldiÁr]]*Table1[[#This Row],[Darab]]</f>
        <v>0</v>
      </c>
    </row>
    <row r="635" spans="1:27" x14ac:dyDescent="0.3">
      <c r="A635" t="s">
        <v>2536</v>
      </c>
      <c r="B635" t="s">
        <v>1192</v>
      </c>
      <c r="C635" s="126">
        <v>46073</v>
      </c>
      <c r="D635" s="6">
        <v>2</v>
      </c>
      <c r="E635" s="126">
        <v>46069</v>
      </c>
      <c r="F635" s="6">
        <v>2</v>
      </c>
      <c r="G635" t="s">
        <v>1675</v>
      </c>
      <c r="H635" t="s">
        <v>33</v>
      </c>
      <c r="I635" t="s">
        <v>28</v>
      </c>
      <c r="J635" t="s">
        <v>2537</v>
      </c>
      <c r="K635">
        <v>2</v>
      </c>
      <c r="L635" s="7">
        <v>486.93</v>
      </c>
      <c r="M635" s="7">
        <v>973.86</v>
      </c>
      <c r="N635">
        <v>0</v>
      </c>
      <c r="O635" t="s">
        <v>29</v>
      </c>
      <c r="P635">
        <v>0</v>
      </c>
      <c r="Q635" s="7">
        <v>2200</v>
      </c>
      <c r="R635" s="7">
        <v>4200</v>
      </c>
      <c r="S635" s="7">
        <v>8400</v>
      </c>
      <c r="T635" s="7">
        <v>43.33</v>
      </c>
      <c r="U635" s="7">
        <v>3639.72</v>
      </c>
      <c r="V635" t="s">
        <v>30</v>
      </c>
      <c r="W635" s="7">
        <v>7426.14</v>
      </c>
      <c r="X635" s="2" t="s">
        <v>31</v>
      </c>
      <c r="Y635" s="200"/>
      <c r="Z635" s="201" t="str">
        <f>IF(Y635&lt;&gt;"",Y635,IF(Table1[[#This Row],[Befolyt]]="i",1,""))</f>
        <v/>
      </c>
      <c r="AA635" s="98">
        <f>Table1[[#This Row],[KülföldiÁr]]*Table1[[#This Row],[Darab]]</f>
        <v>0</v>
      </c>
    </row>
    <row r="636" spans="1:27" x14ac:dyDescent="0.3">
      <c r="A636" t="s">
        <v>2538</v>
      </c>
      <c r="B636" t="s">
        <v>1267</v>
      </c>
      <c r="C636" s="126">
        <v>46073</v>
      </c>
      <c r="D636" s="6">
        <v>2</v>
      </c>
      <c r="E636" s="126">
        <v>46066</v>
      </c>
      <c r="F636" s="6">
        <v>2</v>
      </c>
      <c r="G636" t="s">
        <v>325</v>
      </c>
      <c r="H636" t="s">
        <v>51</v>
      </c>
      <c r="I636" t="s">
        <v>28</v>
      </c>
      <c r="J636" t="s">
        <v>326</v>
      </c>
      <c r="K636">
        <v>10</v>
      </c>
      <c r="L636" s="7">
        <v>1682.88</v>
      </c>
      <c r="M636" s="7">
        <v>16828.800000000003</v>
      </c>
      <c r="N636">
        <v>0</v>
      </c>
      <c r="O636" t="s">
        <v>29</v>
      </c>
      <c r="P636">
        <v>0</v>
      </c>
      <c r="Q636" s="7">
        <v>4800</v>
      </c>
      <c r="R636" s="7">
        <v>3480</v>
      </c>
      <c r="S636" s="7">
        <v>34800</v>
      </c>
      <c r="T636" s="7">
        <v>2.14</v>
      </c>
      <c r="U636" s="7">
        <v>744.72</v>
      </c>
      <c r="V636" t="s">
        <v>30</v>
      </c>
      <c r="W636" s="7">
        <v>17971.199999999997</v>
      </c>
      <c r="X636" s="2" t="s">
        <v>31</v>
      </c>
      <c r="Y636" s="200"/>
      <c r="Z636" s="201" t="str">
        <f>IF(Y636&lt;&gt;"",Y636,IF(Table1[[#This Row],[Befolyt]]="i",1,""))</f>
        <v/>
      </c>
      <c r="AA636" s="98">
        <f>Table1[[#This Row],[KülföldiÁr]]*Table1[[#This Row],[Darab]]</f>
        <v>0</v>
      </c>
    </row>
    <row r="637" spans="1:27" x14ac:dyDescent="0.3">
      <c r="A637" t="s">
        <v>2539</v>
      </c>
      <c r="B637" t="s">
        <v>436</v>
      </c>
      <c r="C637" s="126">
        <v>46073</v>
      </c>
      <c r="D637" s="6">
        <v>2</v>
      </c>
      <c r="E637" s="126">
        <v>46073</v>
      </c>
      <c r="F637" s="6">
        <v>2</v>
      </c>
      <c r="G637" t="s">
        <v>2540</v>
      </c>
      <c r="H637" t="s">
        <v>41</v>
      </c>
      <c r="I637" t="s">
        <v>28</v>
      </c>
      <c r="J637" t="s">
        <v>2541</v>
      </c>
      <c r="K637">
        <v>4</v>
      </c>
      <c r="L637" s="7">
        <v>14938.12</v>
      </c>
      <c r="M637" s="7">
        <v>59752.480000000003</v>
      </c>
      <c r="N637">
        <v>0</v>
      </c>
      <c r="O637" t="s">
        <v>29</v>
      </c>
      <c r="P637">
        <v>0</v>
      </c>
      <c r="Q637" s="7">
        <v>32880</v>
      </c>
      <c r="R637" s="7">
        <v>32880</v>
      </c>
      <c r="S637" s="7">
        <v>131520</v>
      </c>
      <c r="T637" s="7">
        <v>10</v>
      </c>
      <c r="U637" s="7">
        <v>13152</v>
      </c>
      <c r="V637" t="s">
        <v>74</v>
      </c>
      <c r="W637" s="7">
        <v>71767.51999999999</v>
      </c>
      <c r="X637" s="2" t="s">
        <v>31</v>
      </c>
      <c r="Y637" s="200"/>
      <c r="Z637" s="201" t="str">
        <f>IF(Y637&lt;&gt;"",Y637,IF(Table1[[#This Row],[Befolyt]]="i",1,""))</f>
        <v/>
      </c>
      <c r="AA637" s="98">
        <f>Table1[[#This Row],[KülföldiÁr]]*Table1[[#This Row],[Darab]]</f>
        <v>0</v>
      </c>
    </row>
    <row r="638" spans="1:27" x14ac:dyDescent="0.3">
      <c r="A638" t="s">
        <v>2539</v>
      </c>
      <c r="B638" t="s">
        <v>436</v>
      </c>
      <c r="C638" s="126">
        <v>46073</v>
      </c>
      <c r="D638" s="6">
        <v>2</v>
      </c>
      <c r="E638" s="126">
        <v>46073</v>
      </c>
      <c r="F638" s="6">
        <v>2</v>
      </c>
      <c r="G638" t="s">
        <v>2542</v>
      </c>
      <c r="H638" t="s">
        <v>41</v>
      </c>
      <c r="I638" t="s">
        <v>28</v>
      </c>
      <c r="J638" t="s">
        <v>2543</v>
      </c>
      <c r="K638">
        <v>2</v>
      </c>
      <c r="L638" s="7">
        <v>11663.4</v>
      </c>
      <c r="M638" s="7">
        <v>23326.799999999999</v>
      </c>
      <c r="N638">
        <v>0</v>
      </c>
      <c r="O638" t="s">
        <v>29</v>
      </c>
      <c r="P638">
        <v>0</v>
      </c>
      <c r="Q638" s="7">
        <v>26170</v>
      </c>
      <c r="R638" s="7">
        <v>26170</v>
      </c>
      <c r="S638" s="7">
        <v>52340</v>
      </c>
      <c r="T638" s="7">
        <v>10</v>
      </c>
      <c r="U638" s="7">
        <v>5234</v>
      </c>
      <c r="V638" t="s">
        <v>74</v>
      </c>
      <c r="W638" s="7">
        <v>29013.200000000001</v>
      </c>
      <c r="X638" s="2" t="s">
        <v>31</v>
      </c>
      <c r="Y638" s="200"/>
      <c r="Z638" s="201" t="str">
        <f>IF(Y638&lt;&gt;"",Y638,IF(Table1[[#This Row],[Befolyt]]="i",1,""))</f>
        <v/>
      </c>
      <c r="AA638" s="98">
        <f>Table1[[#This Row],[KülföldiÁr]]*Table1[[#This Row],[Darab]]</f>
        <v>0</v>
      </c>
    </row>
    <row r="639" spans="1:27" x14ac:dyDescent="0.3">
      <c r="A639" t="s">
        <v>2539</v>
      </c>
      <c r="B639" t="s">
        <v>436</v>
      </c>
      <c r="C639" s="126">
        <v>46073</v>
      </c>
      <c r="D639" s="6">
        <v>2</v>
      </c>
      <c r="E639" s="126">
        <v>46073</v>
      </c>
      <c r="F639" s="6">
        <v>2</v>
      </c>
      <c r="G639" t="s">
        <v>514</v>
      </c>
      <c r="H639" t="s">
        <v>34</v>
      </c>
      <c r="I639" t="s">
        <v>32</v>
      </c>
      <c r="J639" t="s">
        <v>515</v>
      </c>
      <c r="K639">
        <v>1</v>
      </c>
      <c r="L639" s="7">
        <v>2767</v>
      </c>
      <c r="M639" s="7">
        <v>2767</v>
      </c>
      <c r="N639">
        <v>0</v>
      </c>
      <c r="O639" t="s">
        <v>29</v>
      </c>
      <c r="P639">
        <v>0</v>
      </c>
      <c r="Q639" s="7">
        <v>2767</v>
      </c>
      <c r="R639" s="7">
        <v>3000</v>
      </c>
      <c r="S639" s="7">
        <v>3000</v>
      </c>
      <c r="T639" s="7">
        <v>0</v>
      </c>
      <c r="U639" s="7">
        <v>0</v>
      </c>
      <c r="V639" t="s">
        <v>74</v>
      </c>
      <c r="W639" s="7">
        <v>233</v>
      </c>
      <c r="X639" s="2" t="s">
        <v>31</v>
      </c>
      <c r="Y639" s="200"/>
      <c r="Z639" s="201" t="str">
        <f>IF(Y639&lt;&gt;"",Y639,IF(Table1[[#This Row],[Befolyt]]="i",1,""))</f>
        <v/>
      </c>
      <c r="AA639" s="98">
        <f>Table1[[#This Row],[KülföldiÁr]]*Table1[[#This Row],[Darab]]</f>
        <v>0</v>
      </c>
    </row>
    <row r="640" spans="1:27" x14ac:dyDescent="0.3">
      <c r="A640" t="s">
        <v>2544</v>
      </c>
      <c r="B640" t="s">
        <v>458</v>
      </c>
      <c r="C640" s="126">
        <v>46073</v>
      </c>
      <c r="D640" s="6">
        <v>2</v>
      </c>
      <c r="E640" s="126">
        <v>46073</v>
      </c>
      <c r="F640" s="6">
        <v>2</v>
      </c>
      <c r="G640" t="s">
        <v>2545</v>
      </c>
      <c r="H640" t="s">
        <v>63</v>
      </c>
      <c r="I640" t="s">
        <v>28</v>
      </c>
      <c r="J640" t="s">
        <v>2546</v>
      </c>
      <c r="K640">
        <v>-1</v>
      </c>
      <c r="L640" s="7">
        <v>-12067.37</v>
      </c>
      <c r="M640" s="7">
        <v>12067.37</v>
      </c>
      <c r="N640">
        <v>0</v>
      </c>
      <c r="O640" t="s">
        <v>29</v>
      </c>
      <c r="P640">
        <v>0</v>
      </c>
      <c r="Q640" s="7">
        <v>30750</v>
      </c>
      <c r="R640" s="7">
        <v>-25535</v>
      </c>
      <c r="S640" s="7">
        <v>-25535</v>
      </c>
      <c r="T640" s="7">
        <v>2</v>
      </c>
      <c r="U640" s="7">
        <v>-510.7</v>
      </c>
      <c r="V640" t="s">
        <v>77</v>
      </c>
      <c r="W640" s="7">
        <v>-13467.63</v>
      </c>
      <c r="X640" s="2" t="s">
        <v>31</v>
      </c>
      <c r="Y640" s="200"/>
      <c r="Z640" s="201" t="str">
        <f>IF(Y640&lt;&gt;"",Y640,IF(Table1[[#This Row],[Befolyt]]="i",1,""))</f>
        <v/>
      </c>
      <c r="AA640" s="98">
        <f>Table1[[#This Row],[KülföldiÁr]]*Table1[[#This Row],[Darab]]</f>
        <v>0</v>
      </c>
    </row>
    <row r="641" spans="1:27" x14ac:dyDescent="0.3">
      <c r="A641" t="s">
        <v>2547</v>
      </c>
      <c r="B641" t="s">
        <v>1267</v>
      </c>
      <c r="C641" s="126">
        <v>46073</v>
      </c>
      <c r="D641" s="6">
        <v>2</v>
      </c>
      <c r="E641" s="126">
        <v>46064</v>
      </c>
      <c r="F641" s="6">
        <v>2</v>
      </c>
      <c r="G641" t="s">
        <v>2442</v>
      </c>
      <c r="H641" t="s">
        <v>334</v>
      </c>
      <c r="I641" t="s">
        <v>32</v>
      </c>
      <c r="J641" t="s">
        <v>493</v>
      </c>
      <c r="K641">
        <v>-1</v>
      </c>
      <c r="L641" s="7">
        <v>-12000</v>
      </c>
      <c r="M641" s="7">
        <v>12000</v>
      </c>
      <c r="N641">
        <v>0</v>
      </c>
      <c r="O641" t="s">
        <v>29</v>
      </c>
      <c r="P641">
        <v>0</v>
      </c>
      <c r="Q641" s="7">
        <v>14000</v>
      </c>
      <c r="R641" s="7">
        <v>-14000</v>
      </c>
      <c r="S641" s="7">
        <v>-14000</v>
      </c>
      <c r="T641" s="7">
        <v>0</v>
      </c>
      <c r="U641" s="7">
        <v>0</v>
      </c>
      <c r="V641" t="s">
        <v>30</v>
      </c>
      <c r="W641" s="7">
        <v>-2000</v>
      </c>
      <c r="X641" s="2" t="s">
        <v>31</v>
      </c>
      <c r="Y641" s="200"/>
      <c r="Z641" s="201" t="str">
        <f>IF(Y641&lt;&gt;"",Y641,IF(Table1[[#This Row],[Befolyt]]="i",1,""))</f>
        <v/>
      </c>
      <c r="AA641" s="98">
        <f>Table1[[#This Row],[KülföldiÁr]]*Table1[[#This Row],[Darab]]</f>
        <v>0</v>
      </c>
    </row>
    <row r="642" spans="1:27" x14ac:dyDescent="0.3">
      <c r="A642" t="s">
        <v>2547</v>
      </c>
      <c r="B642" t="s">
        <v>1267</v>
      </c>
      <c r="C642" s="126">
        <v>46073</v>
      </c>
      <c r="D642" s="6">
        <v>2</v>
      </c>
      <c r="E642" s="126">
        <v>46064</v>
      </c>
      <c r="F642" s="6">
        <v>2</v>
      </c>
      <c r="G642" t="s">
        <v>2443</v>
      </c>
      <c r="H642" t="s">
        <v>334</v>
      </c>
      <c r="I642" t="s">
        <v>67</v>
      </c>
      <c r="J642" t="s">
        <v>2444</v>
      </c>
      <c r="K642">
        <v>-3</v>
      </c>
      <c r="L642" s="7">
        <v>-19500</v>
      </c>
      <c r="M642" s="7">
        <v>58500</v>
      </c>
      <c r="N642">
        <v>0</v>
      </c>
      <c r="O642" t="s">
        <v>29</v>
      </c>
      <c r="P642">
        <v>0</v>
      </c>
      <c r="Q642" s="7">
        <v>26600</v>
      </c>
      <c r="R642" s="7">
        <v>-25800</v>
      </c>
      <c r="S642" s="7">
        <v>-77400</v>
      </c>
      <c r="T642" s="7">
        <v>3.4</v>
      </c>
      <c r="U642" s="7">
        <v>-2631.6</v>
      </c>
      <c r="V642" t="s">
        <v>30</v>
      </c>
      <c r="W642" s="7">
        <v>-18900</v>
      </c>
      <c r="X642" s="2" t="s">
        <v>31</v>
      </c>
      <c r="Y642" s="200"/>
      <c r="Z642" s="201" t="str">
        <f>IF(Y642&lt;&gt;"",Y642,IF(Table1[[#This Row],[Befolyt]]="i",1,""))</f>
        <v/>
      </c>
      <c r="AA642" s="98">
        <f>Table1[[#This Row],[KülföldiÁr]]*Table1[[#This Row],[Darab]]</f>
        <v>0</v>
      </c>
    </row>
    <row r="643" spans="1:27" x14ac:dyDescent="0.3">
      <c r="A643" t="s">
        <v>2548</v>
      </c>
      <c r="B643" t="s">
        <v>2549</v>
      </c>
      <c r="C643" s="126">
        <v>46073</v>
      </c>
      <c r="D643" s="6">
        <v>2</v>
      </c>
      <c r="E643" s="126">
        <v>46063</v>
      </c>
      <c r="F643" s="6">
        <v>2</v>
      </c>
      <c r="G643" t="s">
        <v>2550</v>
      </c>
      <c r="H643" t="s">
        <v>51</v>
      </c>
      <c r="I643" t="s">
        <v>28</v>
      </c>
      <c r="J643" t="s">
        <v>2551</v>
      </c>
      <c r="K643">
        <v>50</v>
      </c>
      <c r="L643" s="7">
        <v>116.37</v>
      </c>
      <c r="M643" s="7">
        <v>5818.5</v>
      </c>
      <c r="N643">
        <v>0</v>
      </c>
      <c r="O643" t="s">
        <v>29</v>
      </c>
      <c r="P643">
        <v>0</v>
      </c>
      <c r="Q643" s="7">
        <v>520</v>
      </c>
      <c r="R643" s="7">
        <v>494</v>
      </c>
      <c r="S643" s="7">
        <v>24700</v>
      </c>
      <c r="T643" s="7">
        <v>8.57</v>
      </c>
      <c r="U643" s="7">
        <v>2116.79</v>
      </c>
      <c r="V643" t="s">
        <v>30</v>
      </c>
      <c r="W643" s="7">
        <v>18881.5</v>
      </c>
      <c r="X643" s="2" t="s">
        <v>82</v>
      </c>
      <c r="Y643" s="200"/>
      <c r="Z643" s="201">
        <f>IF(Y643&lt;&gt;"",Y643,IF(Table1[[#This Row],[Befolyt]]="i",1,""))</f>
        <v>1</v>
      </c>
      <c r="AA643" s="98">
        <f>Table1[[#This Row],[KülföldiÁr]]*Table1[[#This Row],[Darab]]</f>
        <v>0</v>
      </c>
    </row>
    <row r="644" spans="1:27" x14ac:dyDescent="0.3">
      <c r="A644" t="s">
        <v>2552</v>
      </c>
      <c r="B644" t="s">
        <v>2553</v>
      </c>
      <c r="C644" s="126">
        <v>46073</v>
      </c>
      <c r="D644" s="6">
        <v>2</v>
      </c>
      <c r="E644" s="126">
        <v>46073</v>
      </c>
      <c r="F644" s="6">
        <v>2</v>
      </c>
      <c r="G644" t="s">
        <v>2554</v>
      </c>
      <c r="H644" t="s">
        <v>33</v>
      </c>
      <c r="I644" t="s">
        <v>28</v>
      </c>
      <c r="J644" t="s">
        <v>2555</v>
      </c>
      <c r="K644">
        <v>1</v>
      </c>
      <c r="L644" s="7">
        <v>4637.42</v>
      </c>
      <c r="M644" s="7">
        <v>4637.42</v>
      </c>
      <c r="N644">
        <v>0</v>
      </c>
      <c r="O644" t="s">
        <v>29</v>
      </c>
      <c r="P644">
        <v>0</v>
      </c>
      <c r="Q644" s="7">
        <v>21620</v>
      </c>
      <c r="R644" s="7">
        <v>15855</v>
      </c>
      <c r="S644" s="7">
        <v>15855</v>
      </c>
      <c r="T644" s="7">
        <v>4.5</v>
      </c>
      <c r="U644" s="7">
        <v>713.47500000000002</v>
      </c>
      <c r="V644" t="s">
        <v>74</v>
      </c>
      <c r="W644" s="7">
        <v>11217.58</v>
      </c>
      <c r="X644" s="2" t="s">
        <v>31</v>
      </c>
      <c r="Y644" s="200"/>
      <c r="Z644" s="201" t="str">
        <f>IF(Y644&lt;&gt;"",Y644,IF(Table1[[#This Row],[Befolyt]]="i",1,""))</f>
        <v/>
      </c>
      <c r="AA644" s="98">
        <f>Table1[[#This Row],[KülföldiÁr]]*Table1[[#This Row],[Darab]]</f>
        <v>0</v>
      </c>
    </row>
    <row r="645" spans="1:27" x14ac:dyDescent="0.3">
      <c r="A645" t="s">
        <v>2552</v>
      </c>
      <c r="B645" t="s">
        <v>2553</v>
      </c>
      <c r="C645" s="126">
        <v>46073</v>
      </c>
      <c r="D645" s="6">
        <v>2</v>
      </c>
      <c r="E645" s="126">
        <v>46073</v>
      </c>
      <c r="F645" s="6">
        <v>2</v>
      </c>
      <c r="G645" t="s">
        <v>1429</v>
      </c>
      <c r="H645" t="s">
        <v>34</v>
      </c>
      <c r="I645" t="s">
        <v>32</v>
      </c>
      <c r="J645" t="s">
        <v>1430</v>
      </c>
      <c r="K645">
        <v>1</v>
      </c>
      <c r="L645" s="7">
        <v>2075</v>
      </c>
      <c r="M645" s="7">
        <v>2075</v>
      </c>
      <c r="N645">
        <v>0</v>
      </c>
      <c r="O645" t="s">
        <v>29</v>
      </c>
      <c r="P645">
        <v>0</v>
      </c>
      <c r="Q645" s="7">
        <v>2075</v>
      </c>
      <c r="R645" s="7">
        <v>0</v>
      </c>
      <c r="S645" s="7">
        <v>0</v>
      </c>
      <c r="T645" s="7">
        <v>0</v>
      </c>
      <c r="U645" s="7">
        <v>0</v>
      </c>
      <c r="V645" t="s">
        <v>74</v>
      </c>
      <c r="W645" s="7">
        <v>-2075</v>
      </c>
      <c r="X645" s="2" t="s">
        <v>31</v>
      </c>
      <c r="Y645" s="200"/>
      <c r="Z645" s="201" t="str">
        <f>IF(Y645&lt;&gt;"",Y645,IF(Table1[[#This Row],[Befolyt]]="i",1,""))</f>
        <v/>
      </c>
      <c r="AA645" s="98">
        <f>Table1[[#This Row],[KülföldiÁr]]*Table1[[#This Row],[Darab]]</f>
        <v>0</v>
      </c>
    </row>
    <row r="646" spans="1:27" x14ac:dyDescent="0.3">
      <c r="A646" t="s">
        <v>2556</v>
      </c>
      <c r="B646" t="s">
        <v>2557</v>
      </c>
      <c r="C646" s="126">
        <v>46073</v>
      </c>
      <c r="D646" s="6">
        <v>2</v>
      </c>
      <c r="E646" s="126">
        <v>46073</v>
      </c>
      <c r="F646" s="6">
        <v>2</v>
      </c>
      <c r="G646" t="s">
        <v>2423</v>
      </c>
      <c r="H646" t="s">
        <v>33</v>
      </c>
      <c r="I646" t="s">
        <v>28</v>
      </c>
      <c r="J646" t="s">
        <v>2424</v>
      </c>
      <c r="K646">
        <v>1</v>
      </c>
      <c r="L646" s="7">
        <v>1743.05</v>
      </c>
      <c r="M646" s="7">
        <v>1743.05</v>
      </c>
      <c r="N646">
        <v>0</v>
      </c>
      <c r="O646" t="s">
        <v>29</v>
      </c>
      <c r="P646">
        <v>0</v>
      </c>
      <c r="Q646" s="7">
        <v>9000</v>
      </c>
      <c r="R646" s="7">
        <v>10640</v>
      </c>
      <c r="S646" s="7">
        <v>10640</v>
      </c>
      <c r="T646" s="7">
        <v>8</v>
      </c>
      <c r="U646" s="7">
        <v>851.2</v>
      </c>
      <c r="V646" t="s">
        <v>74</v>
      </c>
      <c r="W646" s="7">
        <v>8896.9500000000007</v>
      </c>
      <c r="X646" s="2" t="s">
        <v>31</v>
      </c>
      <c r="Y646" s="200"/>
      <c r="Z646" s="201" t="str">
        <f>IF(Y646&lt;&gt;"",Y646,IF(Table1[[#This Row],[Befolyt]]="i",1,""))</f>
        <v/>
      </c>
      <c r="AA646" s="98">
        <f>Table1[[#This Row],[KülföldiÁr]]*Table1[[#This Row],[Darab]]</f>
        <v>0</v>
      </c>
    </row>
    <row r="647" spans="1:27" x14ac:dyDescent="0.3">
      <c r="A647" t="s">
        <v>2556</v>
      </c>
      <c r="B647" t="s">
        <v>2557</v>
      </c>
      <c r="C647" s="126">
        <v>46073</v>
      </c>
      <c r="D647" s="6">
        <v>2</v>
      </c>
      <c r="E647" s="126">
        <v>46073</v>
      </c>
      <c r="F647" s="6">
        <v>2</v>
      </c>
      <c r="G647" t="s">
        <v>2558</v>
      </c>
      <c r="H647" t="s">
        <v>33</v>
      </c>
      <c r="I647" t="s">
        <v>28</v>
      </c>
      <c r="J647" t="s">
        <v>2559</v>
      </c>
      <c r="K647">
        <v>4</v>
      </c>
      <c r="L647" s="7">
        <v>19997.669999999998</v>
      </c>
      <c r="M647" s="7">
        <v>79990.679999999993</v>
      </c>
      <c r="N647">
        <v>0</v>
      </c>
      <c r="O647" t="s">
        <v>29</v>
      </c>
      <c r="P647">
        <v>0</v>
      </c>
      <c r="Q647" s="7">
        <v>55120</v>
      </c>
      <c r="R647" s="7">
        <v>56225</v>
      </c>
      <c r="S647" s="7">
        <v>224900</v>
      </c>
      <c r="T647" s="7">
        <v>5</v>
      </c>
      <c r="U647" s="7">
        <v>11245</v>
      </c>
      <c r="V647" t="s">
        <v>74</v>
      </c>
      <c r="W647" s="7">
        <v>144909.32</v>
      </c>
      <c r="X647" s="2" t="s">
        <v>31</v>
      </c>
      <c r="Y647" s="200"/>
      <c r="Z647" s="201" t="str">
        <f>IF(Y647&lt;&gt;"",Y647,IF(Table1[[#This Row],[Befolyt]]="i",1,""))</f>
        <v/>
      </c>
      <c r="AA647" s="98">
        <f>Table1[[#This Row],[KülföldiÁr]]*Table1[[#This Row],[Darab]]</f>
        <v>0</v>
      </c>
    </row>
    <row r="648" spans="1:27" x14ac:dyDescent="0.3">
      <c r="A648" t="s">
        <v>2556</v>
      </c>
      <c r="B648" t="s">
        <v>2557</v>
      </c>
      <c r="C648" s="126">
        <v>46073</v>
      </c>
      <c r="D648" s="6">
        <v>2</v>
      </c>
      <c r="E648" s="126">
        <v>46073</v>
      </c>
      <c r="F648" s="6">
        <v>2</v>
      </c>
      <c r="G648" t="s">
        <v>1742</v>
      </c>
      <c r="H648" t="s">
        <v>34</v>
      </c>
      <c r="I648" t="s">
        <v>32</v>
      </c>
      <c r="J648" t="s">
        <v>1743</v>
      </c>
      <c r="K648">
        <v>1</v>
      </c>
      <c r="L648" s="7">
        <v>2528</v>
      </c>
      <c r="M648" s="7">
        <v>2528</v>
      </c>
      <c r="N648">
        <v>0</v>
      </c>
      <c r="O648" t="s">
        <v>29</v>
      </c>
      <c r="P648">
        <v>0</v>
      </c>
      <c r="Q648" s="7">
        <v>2528</v>
      </c>
      <c r="R648" s="7">
        <v>0</v>
      </c>
      <c r="S648" s="7">
        <v>0</v>
      </c>
      <c r="T648" s="7">
        <v>0</v>
      </c>
      <c r="U648" s="7">
        <v>0</v>
      </c>
      <c r="V648" t="s">
        <v>74</v>
      </c>
      <c r="W648" s="7">
        <v>-2528</v>
      </c>
      <c r="X648" s="2" t="s">
        <v>31</v>
      </c>
      <c r="Y648" s="200"/>
      <c r="Z648" s="201" t="str">
        <f>IF(Y648&lt;&gt;"",Y648,IF(Table1[[#This Row],[Befolyt]]="i",1,""))</f>
        <v/>
      </c>
      <c r="AA648" s="98">
        <f>Table1[[#This Row],[KülföldiÁr]]*Table1[[#This Row],[Darab]]</f>
        <v>0</v>
      </c>
    </row>
    <row r="649" spans="1:27" x14ac:dyDescent="0.3">
      <c r="A649" t="s">
        <v>2560</v>
      </c>
      <c r="B649" t="s">
        <v>1035</v>
      </c>
      <c r="C649" s="126">
        <v>46073</v>
      </c>
      <c r="D649" s="6">
        <v>2</v>
      </c>
      <c r="E649" s="126">
        <v>46073</v>
      </c>
      <c r="F649" s="6">
        <v>2</v>
      </c>
      <c r="G649" t="s">
        <v>2561</v>
      </c>
      <c r="H649" t="s">
        <v>33</v>
      </c>
      <c r="I649" t="s">
        <v>28</v>
      </c>
      <c r="J649" t="s">
        <v>2562</v>
      </c>
      <c r="K649">
        <v>20</v>
      </c>
      <c r="L649" s="7">
        <v>2367.8000000000002</v>
      </c>
      <c r="M649" s="7">
        <v>47356</v>
      </c>
      <c r="N649">
        <v>0</v>
      </c>
      <c r="O649" t="s">
        <v>29</v>
      </c>
      <c r="P649">
        <v>0</v>
      </c>
      <c r="Q649" s="7">
        <v>11035</v>
      </c>
      <c r="R649" s="7">
        <v>7720</v>
      </c>
      <c r="S649" s="7">
        <v>154400</v>
      </c>
      <c r="T649" s="7">
        <v>4</v>
      </c>
      <c r="U649" s="7">
        <v>6176</v>
      </c>
      <c r="V649" t="s">
        <v>74</v>
      </c>
      <c r="W649" s="7">
        <v>107044</v>
      </c>
      <c r="X649" s="2" t="s">
        <v>31</v>
      </c>
      <c r="Y649" s="200"/>
      <c r="Z649" s="201" t="str">
        <f>IF(Y649&lt;&gt;"",Y649,IF(Table1[[#This Row],[Befolyt]]="i",1,""))</f>
        <v/>
      </c>
      <c r="AA649" s="98">
        <f>Table1[[#This Row],[KülföldiÁr]]*Table1[[#This Row],[Darab]]</f>
        <v>0</v>
      </c>
    </row>
    <row r="650" spans="1:27" x14ac:dyDescent="0.3">
      <c r="A650" t="s">
        <v>2560</v>
      </c>
      <c r="B650" t="s">
        <v>1035</v>
      </c>
      <c r="C650" s="126">
        <v>46073</v>
      </c>
      <c r="D650" s="6">
        <v>2</v>
      </c>
      <c r="E650" s="126">
        <v>46073</v>
      </c>
      <c r="F650" s="6">
        <v>2</v>
      </c>
      <c r="G650" t="s">
        <v>851</v>
      </c>
      <c r="H650" t="s">
        <v>34</v>
      </c>
      <c r="I650" t="s">
        <v>32</v>
      </c>
      <c r="J650" t="s">
        <v>852</v>
      </c>
      <c r="K650">
        <v>1</v>
      </c>
      <c r="L650" s="7">
        <v>2550</v>
      </c>
      <c r="M650" s="7">
        <v>2550</v>
      </c>
      <c r="N650">
        <v>0</v>
      </c>
      <c r="O650" t="s">
        <v>29</v>
      </c>
      <c r="P650">
        <v>0</v>
      </c>
      <c r="Q650" s="7">
        <v>2550</v>
      </c>
      <c r="R650" s="7">
        <v>2300</v>
      </c>
      <c r="S650" s="7">
        <v>2300</v>
      </c>
      <c r="T650" s="7">
        <v>0</v>
      </c>
      <c r="U650" s="7">
        <v>0</v>
      </c>
      <c r="V650" t="s">
        <v>74</v>
      </c>
      <c r="W650" s="7">
        <v>-250</v>
      </c>
      <c r="X650" s="2" t="s">
        <v>31</v>
      </c>
      <c r="Y650" s="200"/>
      <c r="Z650" s="201" t="str">
        <f>IF(Y650&lt;&gt;"",Y650,IF(Table1[[#This Row],[Befolyt]]="i",1,""))</f>
        <v/>
      </c>
      <c r="AA650" s="98">
        <f>Table1[[#This Row],[KülföldiÁr]]*Table1[[#This Row],[Darab]]</f>
        <v>0</v>
      </c>
    </row>
    <row r="651" spans="1:27" x14ac:dyDescent="0.3">
      <c r="A651" t="s">
        <v>2563</v>
      </c>
      <c r="B651" t="s">
        <v>2564</v>
      </c>
      <c r="C651" s="126">
        <v>46073</v>
      </c>
      <c r="D651" s="6">
        <v>2</v>
      </c>
      <c r="E651" s="126">
        <v>46070</v>
      </c>
      <c r="F651" s="6">
        <v>2</v>
      </c>
      <c r="G651" t="s">
        <v>1111</v>
      </c>
      <c r="H651" t="s">
        <v>33</v>
      </c>
      <c r="I651" t="s">
        <v>28</v>
      </c>
      <c r="J651" t="s">
        <v>2565</v>
      </c>
      <c r="K651">
        <v>4</v>
      </c>
      <c r="L651" s="7">
        <v>1190.74</v>
      </c>
      <c r="M651" s="7">
        <v>4762.96</v>
      </c>
      <c r="N651">
        <v>10.67</v>
      </c>
      <c r="O651" t="s">
        <v>36</v>
      </c>
      <c r="P651">
        <v>378.19</v>
      </c>
      <c r="Q651" s="7">
        <v>5800</v>
      </c>
      <c r="R651" s="7">
        <v>3752.82</v>
      </c>
      <c r="S651" s="7">
        <v>15011.28</v>
      </c>
      <c r="T651" s="7">
        <v>4</v>
      </c>
      <c r="U651" s="7">
        <v>600.45119999999997</v>
      </c>
      <c r="V651" t="s">
        <v>457</v>
      </c>
      <c r="W651" s="7">
        <v>10248.32</v>
      </c>
      <c r="X651" s="2" t="s">
        <v>31</v>
      </c>
      <c r="Y651" s="200"/>
      <c r="Z651" s="201" t="str">
        <f>IF(Y651&lt;&gt;"",Y651,IF(Table1[[#This Row],[Befolyt]]="i",1,""))</f>
        <v/>
      </c>
      <c r="AA651" s="98">
        <f>Table1[[#This Row],[KülföldiÁr]]*Table1[[#This Row],[Darab]]</f>
        <v>42.68</v>
      </c>
    </row>
    <row r="652" spans="1:27" x14ac:dyDescent="0.3">
      <c r="A652" t="s">
        <v>2563</v>
      </c>
      <c r="B652" t="s">
        <v>2564</v>
      </c>
      <c r="C652" s="126">
        <v>46073</v>
      </c>
      <c r="D652" s="6">
        <v>2</v>
      </c>
      <c r="E652" s="126">
        <v>46070</v>
      </c>
      <c r="F652" s="6">
        <v>2</v>
      </c>
      <c r="G652" t="s">
        <v>466</v>
      </c>
      <c r="H652" t="s">
        <v>33</v>
      </c>
      <c r="I652" t="s">
        <v>28</v>
      </c>
      <c r="J652" t="s">
        <v>2566</v>
      </c>
      <c r="K652">
        <v>4</v>
      </c>
      <c r="L652" s="7">
        <v>1616.46</v>
      </c>
      <c r="M652" s="7">
        <v>6465.84</v>
      </c>
      <c r="N652">
        <v>13.66</v>
      </c>
      <c r="O652" t="s">
        <v>36</v>
      </c>
      <c r="P652">
        <v>378.19</v>
      </c>
      <c r="Q652" s="7">
        <v>7400</v>
      </c>
      <c r="R652" s="7">
        <v>4804.45</v>
      </c>
      <c r="S652" s="7">
        <v>19217.8</v>
      </c>
      <c r="T652" s="7">
        <v>4</v>
      </c>
      <c r="U652" s="7">
        <v>768.71199999999999</v>
      </c>
      <c r="V652" t="s">
        <v>457</v>
      </c>
      <c r="W652" s="7">
        <v>12751.96</v>
      </c>
      <c r="X652" s="2" t="s">
        <v>31</v>
      </c>
      <c r="Y652" s="200"/>
      <c r="Z652" s="201" t="str">
        <f>IF(Y652&lt;&gt;"",Y652,IF(Table1[[#This Row],[Befolyt]]="i",1,""))</f>
        <v/>
      </c>
      <c r="AA652" s="98">
        <f>Table1[[#This Row],[KülföldiÁr]]*Table1[[#This Row],[Darab]]</f>
        <v>54.64</v>
      </c>
    </row>
    <row r="653" spans="1:27" x14ac:dyDescent="0.3">
      <c r="A653" t="s">
        <v>2563</v>
      </c>
      <c r="B653" t="s">
        <v>2564</v>
      </c>
      <c r="C653" s="126">
        <v>46073</v>
      </c>
      <c r="D653" s="6">
        <v>2</v>
      </c>
      <c r="E653" s="126">
        <v>46070</v>
      </c>
      <c r="F653" s="6">
        <v>2</v>
      </c>
      <c r="G653" t="s">
        <v>1356</v>
      </c>
      <c r="H653" t="s">
        <v>33</v>
      </c>
      <c r="I653" t="s">
        <v>28</v>
      </c>
      <c r="J653" t="s">
        <v>2567</v>
      </c>
      <c r="K653">
        <v>4</v>
      </c>
      <c r="L653" s="7">
        <v>593.86</v>
      </c>
      <c r="M653" s="7">
        <v>2375.44</v>
      </c>
      <c r="N653">
        <v>4.97</v>
      </c>
      <c r="O653" t="s">
        <v>36</v>
      </c>
      <c r="P653">
        <v>378.19</v>
      </c>
      <c r="Q653" s="7">
        <v>2700</v>
      </c>
      <c r="R653" s="7">
        <v>1748.03</v>
      </c>
      <c r="S653" s="7">
        <v>6992.12</v>
      </c>
      <c r="T653" s="7">
        <v>4</v>
      </c>
      <c r="U653" s="7">
        <v>279.6848</v>
      </c>
      <c r="V653" t="s">
        <v>457</v>
      </c>
      <c r="W653" s="7">
        <v>4616.68</v>
      </c>
      <c r="X653" s="2" t="s">
        <v>31</v>
      </c>
      <c r="Y653" s="200"/>
      <c r="Z653" s="201" t="str">
        <f>IF(Y653&lt;&gt;"",Y653,IF(Table1[[#This Row],[Befolyt]]="i",1,""))</f>
        <v/>
      </c>
      <c r="AA653" s="98">
        <f>Table1[[#This Row],[KülföldiÁr]]*Table1[[#This Row],[Darab]]</f>
        <v>19.88</v>
      </c>
    </row>
    <row r="654" spans="1:27" x14ac:dyDescent="0.3">
      <c r="A654" t="s">
        <v>2563</v>
      </c>
      <c r="B654" t="s">
        <v>2564</v>
      </c>
      <c r="C654" s="126">
        <v>46073</v>
      </c>
      <c r="D654" s="6">
        <v>2</v>
      </c>
      <c r="E654" s="126">
        <v>46070</v>
      </c>
      <c r="F654" s="6">
        <v>2</v>
      </c>
      <c r="G654" t="s">
        <v>1293</v>
      </c>
      <c r="H654" t="s">
        <v>33</v>
      </c>
      <c r="I654" t="s">
        <v>28</v>
      </c>
      <c r="J654" t="s">
        <v>2568</v>
      </c>
      <c r="K654">
        <v>6</v>
      </c>
      <c r="L654" s="7">
        <v>290.14999999999998</v>
      </c>
      <c r="M654" s="7">
        <v>1740.8999999999999</v>
      </c>
      <c r="N654">
        <v>3.13</v>
      </c>
      <c r="O654" t="s">
        <v>36</v>
      </c>
      <c r="P654">
        <v>378.19</v>
      </c>
      <c r="Q654" s="7">
        <v>1700</v>
      </c>
      <c r="R654" s="7">
        <v>1100.8699999999999</v>
      </c>
      <c r="S654" s="7">
        <v>6605.2199999999993</v>
      </c>
      <c r="T654" s="7">
        <v>4</v>
      </c>
      <c r="U654" s="7">
        <v>264.2088</v>
      </c>
      <c r="V654" t="s">
        <v>457</v>
      </c>
      <c r="W654" s="7">
        <v>4864.32</v>
      </c>
      <c r="X654" s="2" t="s">
        <v>31</v>
      </c>
      <c r="Y654" s="200"/>
      <c r="Z654" s="201" t="str">
        <f>IF(Y654&lt;&gt;"",Y654,IF(Table1[[#This Row],[Befolyt]]="i",1,""))</f>
        <v/>
      </c>
      <c r="AA654" s="98">
        <f>Table1[[#This Row],[KülföldiÁr]]*Table1[[#This Row],[Darab]]</f>
        <v>18.78</v>
      </c>
    </row>
    <row r="655" spans="1:27" x14ac:dyDescent="0.3">
      <c r="A655" t="s">
        <v>2563</v>
      </c>
      <c r="B655" t="s">
        <v>2564</v>
      </c>
      <c r="C655" s="126">
        <v>46073</v>
      </c>
      <c r="D655" s="6">
        <v>2</v>
      </c>
      <c r="E655" s="126">
        <v>46070</v>
      </c>
      <c r="F655" s="6">
        <v>2</v>
      </c>
      <c r="G655" t="s">
        <v>1293</v>
      </c>
      <c r="H655" t="s">
        <v>33</v>
      </c>
      <c r="I655" t="s">
        <v>28</v>
      </c>
      <c r="J655" t="s">
        <v>2569</v>
      </c>
      <c r="K655">
        <v>10</v>
      </c>
      <c r="L655" s="7">
        <v>290.14999999999998</v>
      </c>
      <c r="M655" s="7">
        <v>2901.5</v>
      </c>
      <c r="N655">
        <v>3.2</v>
      </c>
      <c r="O655" t="s">
        <v>36</v>
      </c>
      <c r="P655">
        <v>378.19</v>
      </c>
      <c r="Q655" s="7">
        <v>1700</v>
      </c>
      <c r="R655" s="7">
        <v>1100.8699999999999</v>
      </c>
      <c r="S655" s="7">
        <v>11008.699999999999</v>
      </c>
      <c r="T655" s="7">
        <v>4</v>
      </c>
      <c r="U655" s="7">
        <v>440.34799999999996</v>
      </c>
      <c r="V655" t="s">
        <v>457</v>
      </c>
      <c r="W655" s="7">
        <v>8107.1999999999989</v>
      </c>
      <c r="X655" s="2" t="s">
        <v>31</v>
      </c>
      <c r="Y655" s="200"/>
      <c r="Z655" s="201" t="str">
        <f>IF(Y655&lt;&gt;"",Y655,IF(Table1[[#This Row],[Befolyt]]="i",1,""))</f>
        <v/>
      </c>
      <c r="AA655" s="98">
        <f>Table1[[#This Row],[KülföldiÁr]]*Table1[[#This Row],[Darab]]</f>
        <v>32</v>
      </c>
    </row>
    <row r="656" spans="1:27" x14ac:dyDescent="0.3">
      <c r="A656" t="s">
        <v>2563</v>
      </c>
      <c r="B656" t="s">
        <v>2564</v>
      </c>
      <c r="C656" s="126">
        <v>46073</v>
      </c>
      <c r="D656" s="6">
        <v>2</v>
      </c>
      <c r="E656" s="126">
        <v>46070</v>
      </c>
      <c r="F656" s="6">
        <v>2</v>
      </c>
      <c r="G656" t="s">
        <v>135</v>
      </c>
      <c r="H656" t="s">
        <v>33</v>
      </c>
      <c r="I656" t="s">
        <v>28</v>
      </c>
      <c r="J656" t="s">
        <v>2570</v>
      </c>
      <c r="K656">
        <v>10</v>
      </c>
      <c r="L656" s="7">
        <v>205.97</v>
      </c>
      <c r="M656" s="7">
        <v>2059.6999999999998</v>
      </c>
      <c r="N656">
        <v>2.21</v>
      </c>
      <c r="O656" t="s">
        <v>36</v>
      </c>
      <c r="P656">
        <v>378.19</v>
      </c>
      <c r="Q656" s="7">
        <v>1200</v>
      </c>
      <c r="R656" s="7">
        <v>777.29</v>
      </c>
      <c r="S656" s="7">
        <v>7772.9</v>
      </c>
      <c r="T656" s="7">
        <v>4</v>
      </c>
      <c r="U656" s="7">
        <v>310.916</v>
      </c>
      <c r="V656" t="s">
        <v>457</v>
      </c>
      <c r="W656" s="7">
        <v>5713.2</v>
      </c>
      <c r="X656" s="2" t="s">
        <v>31</v>
      </c>
      <c r="Y656" s="200"/>
      <c r="Z656" s="201" t="str">
        <f>IF(Y656&lt;&gt;"",Y656,IF(Table1[[#This Row],[Befolyt]]="i",1,""))</f>
        <v/>
      </c>
      <c r="AA656" s="98">
        <f>Table1[[#This Row],[KülföldiÁr]]*Table1[[#This Row],[Darab]]</f>
        <v>22.1</v>
      </c>
    </row>
    <row r="657" spans="1:27" x14ac:dyDescent="0.3">
      <c r="A657" t="s">
        <v>2563</v>
      </c>
      <c r="B657" t="s">
        <v>2564</v>
      </c>
      <c r="C657" s="126">
        <v>46073</v>
      </c>
      <c r="D657" s="6">
        <v>2</v>
      </c>
      <c r="E657" s="126">
        <v>46070</v>
      </c>
      <c r="F657" s="6">
        <v>2</v>
      </c>
      <c r="G657" t="s">
        <v>2421</v>
      </c>
      <c r="H657" t="s">
        <v>33</v>
      </c>
      <c r="I657" t="s">
        <v>28</v>
      </c>
      <c r="J657" t="s">
        <v>2571</v>
      </c>
      <c r="K657">
        <v>8</v>
      </c>
      <c r="L657" s="7">
        <v>2328.73</v>
      </c>
      <c r="M657" s="7">
        <v>18629.84</v>
      </c>
      <c r="N657">
        <v>20.03</v>
      </c>
      <c r="O657" t="s">
        <v>36</v>
      </c>
      <c r="P657">
        <v>378.19</v>
      </c>
      <c r="Q657" s="7">
        <v>11000</v>
      </c>
      <c r="R657" s="7">
        <v>7044.89</v>
      </c>
      <c r="S657" s="7">
        <v>56359.12</v>
      </c>
      <c r="T657" s="7">
        <v>4</v>
      </c>
      <c r="U657" s="7">
        <v>2254.3648000000003</v>
      </c>
      <c r="V657" t="s">
        <v>457</v>
      </c>
      <c r="W657" s="7">
        <v>37729.279999999999</v>
      </c>
      <c r="X657" s="2" t="s">
        <v>31</v>
      </c>
      <c r="Y657" s="200"/>
      <c r="Z657" s="201" t="str">
        <f>IF(Y657&lt;&gt;"",Y657,IF(Table1[[#This Row],[Befolyt]]="i",1,""))</f>
        <v/>
      </c>
      <c r="AA657" s="98">
        <f>Table1[[#This Row],[KülföldiÁr]]*Table1[[#This Row],[Darab]]</f>
        <v>160.24</v>
      </c>
    </row>
    <row r="658" spans="1:27" x14ac:dyDescent="0.3">
      <c r="A658" t="s">
        <v>2563</v>
      </c>
      <c r="B658" t="s">
        <v>2564</v>
      </c>
      <c r="C658" s="126">
        <v>46073</v>
      </c>
      <c r="D658" s="6">
        <v>2</v>
      </c>
      <c r="E658" s="126">
        <v>46070</v>
      </c>
      <c r="F658" s="6">
        <v>2</v>
      </c>
      <c r="G658" t="s">
        <v>863</v>
      </c>
      <c r="H658" t="s">
        <v>33</v>
      </c>
      <c r="I658" t="s">
        <v>28</v>
      </c>
      <c r="J658" t="s">
        <v>2572</v>
      </c>
      <c r="K658">
        <v>6</v>
      </c>
      <c r="L658" s="7">
        <v>1037.28</v>
      </c>
      <c r="M658" s="7">
        <v>6223.68</v>
      </c>
      <c r="N658">
        <v>10.88</v>
      </c>
      <c r="O658" t="s">
        <v>36</v>
      </c>
      <c r="P658">
        <v>378.19</v>
      </c>
      <c r="Q658" s="7">
        <v>4600</v>
      </c>
      <c r="R658" s="7">
        <v>3826.68</v>
      </c>
      <c r="S658" s="7">
        <v>22960.079999999998</v>
      </c>
      <c r="T658" s="7">
        <v>4</v>
      </c>
      <c r="U658" s="7">
        <v>918.40319999999997</v>
      </c>
      <c r="V658" t="s">
        <v>457</v>
      </c>
      <c r="W658" s="7">
        <v>16736.399999999998</v>
      </c>
      <c r="X658" s="2" t="s">
        <v>31</v>
      </c>
      <c r="Y658" s="200"/>
      <c r="Z658" s="201" t="str">
        <f>IF(Y658&lt;&gt;"",Y658,IF(Table1[[#This Row],[Befolyt]]="i",1,""))</f>
        <v/>
      </c>
      <c r="AA658" s="98">
        <f>Table1[[#This Row],[KülföldiÁr]]*Table1[[#This Row],[Darab]]</f>
        <v>65.28</v>
      </c>
    </row>
    <row r="659" spans="1:27" x14ac:dyDescent="0.3">
      <c r="A659" t="s">
        <v>2563</v>
      </c>
      <c r="B659" t="s">
        <v>2564</v>
      </c>
      <c r="C659" s="126">
        <v>46073</v>
      </c>
      <c r="D659" s="6">
        <v>2</v>
      </c>
      <c r="E659" s="126">
        <v>46070</v>
      </c>
      <c r="F659" s="6">
        <v>2</v>
      </c>
      <c r="G659" t="s">
        <v>307</v>
      </c>
      <c r="H659" t="s">
        <v>33</v>
      </c>
      <c r="I659" t="s">
        <v>28</v>
      </c>
      <c r="J659" t="s">
        <v>2573</v>
      </c>
      <c r="K659">
        <v>6</v>
      </c>
      <c r="L659" s="7">
        <v>612.36</v>
      </c>
      <c r="M659" s="7">
        <v>3674.16</v>
      </c>
      <c r="N659">
        <v>7.1</v>
      </c>
      <c r="O659" t="s">
        <v>36</v>
      </c>
      <c r="P659">
        <v>378.19</v>
      </c>
      <c r="Q659" s="7">
        <v>3000</v>
      </c>
      <c r="R659" s="7">
        <v>2497.19</v>
      </c>
      <c r="S659" s="7">
        <v>14983.14</v>
      </c>
      <c r="T659" s="7">
        <v>4</v>
      </c>
      <c r="U659" s="7">
        <v>599.32560000000001</v>
      </c>
      <c r="V659" t="s">
        <v>457</v>
      </c>
      <c r="W659" s="7">
        <v>11308.98</v>
      </c>
      <c r="X659" s="2" t="s">
        <v>31</v>
      </c>
      <c r="Y659" s="200"/>
      <c r="Z659" s="201" t="str">
        <f>IF(Y659&lt;&gt;"",Y659,IF(Table1[[#This Row],[Befolyt]]="i",1,""))</f>
        <v/>
      </c>
      <c r="AA659" s="98">
        <f>Table1[[#This Row],[KülföldiÁr]]*Table1[[#This Row],[Darab]]</f>
        <v>42.599999999999994</v>
      </c>
    </row>
    <row r="660" spans="1:27" x14ac:dyDescent="0.3">
      <c r="A660" t="s">
        <v>2563</v>
      </c>
      <c r="B660" t="s">
        <v>2564</v>
      </c>
      <c r="C660" s="126">
        <v>46073</v>
      </c>
      <c r="D660" s="6">
        <v>2</v>
      </c>
      <c r="E660" s="126">
        <v>46070</v>
      </c>
      <c r="F660" s="6">
        <v>2</v>
      </c>
      <c r="G660" t="s">
        <v>2574</v>
      </c>
      <c r="H660" t="s">
        <v>33</v>
      </c>
      <c r="I660" t="s">
        <v>28</v>
      </c>
      <c r="J660" t="s">
        <v>2575</v>
      </c>
      <c r="K660">
        <v>7</v>
      </c>
      <c r="L660" s="7">
        <v>169.03</v>
      </c>
      <c r="M660" s="7">
        <v>1183.21</v>
      </c>
      <c r="N660">
        <v>2.56</v>
      </c>
      <c r="O660" t="s">
        <v>36</v>
      </c>
      <c r="P660">
        <v>378.19</v>
      </c>
      <c r="Q660" s="7">
        <v>1000</v>
      </c>
      <c r="R660" s="7">
        <v>900.4</v>
      </c>
      <c r="S660" s="7">
        <v>6302.8</v>
      </c>
      <c r="T660" s="7">
        <v>4</v>
      </c>
      <c r="U660" s="7">
        <v>252.11199999999999</v>
      </c>
      <c r="V660" t="s">
        <v>457</v>
      </c>
      <c r="W660" s="7">
        <v>5119.59</v>
      </c>
      <c r="X660" s="2" t="s">
        <v>31</v>
      </c>
      <c r="Y660" s="200"/>
      <c r="Z660" s="201" t="str">
        <f>IF(Y660&lt;&gt;"",Y660,IF(Table1[[#This Row],[Befolyt]]="i",1,""))</f>
        <v/>
      </c>
      <c r="AA660" s="98">
        <f>Table1[[#This Row],[KülföldiÁr]]*Table1[[#This Row],[Darab]]</f>
        <v>17.920000000000002</v>
      </c>
    </row>
    <row r="661" spans="1:27" x14ac:dyDescent="0.3">
      <c r="A661" t="s">
        <v>2563</v>
      </c>
      <c r="B661" t="s">
        <v>2564</v>
      </c>
      <c r="C661" s="126">
        <v>46073</v>
      </c>
      <c r="D661" s="6">
        <v>2</v>
      </c>
      <c r="E661" s="126">
        <v>46070</v>
      </c>
      <c r="F661" s="6">
        <v>2</v>
      </c>
      <c r="G661" t="s">
        <v>1675</v>
      </c>
      <c r="H661" t="s">
        <v>33</v>
      </c>
      <c r="I661" t="s">
        <v>28</v>
      </c>
      <c r="J661" t="s">
        <v>2576</v>
      </c>
      <c r="K661">
        <v>6</v>
      </c>
      <c r="L661" s="7">
        <v>486.93</v>
      </c>
      <c r="M661" s="7">
        <v>2921.58</v>
      </c>
      <c r="N661">
        <v>5.2</v>
      </c>
      <c r="O661" t="s">
        <v>36</v>
      </c>
      <c r="P661">
        <v>378.19</v>
      </c>
      <c r="Q661" s="7">
        <v>2200</v>
      </c>
      <c r="R661" s="7">
        <v>1828.93</v>
      </c>
      <c r="S661" s="7">
        <v>10973.58</v>
      </c>
      <c r="T661" s="7">
        <v>4</v>
      </c>
      <c r="U661" s="7">
        <v>438.94319999999999</v>
      </c>
      <c r="V661" t="s">
        <v>457</v>
      </c>
      <c r="W661" s="7">
        <v>8052</v>
      </c>
      <c r="X661" s="2" t="s">
        <v>31</v>
      </c>
      <c r="Y661" s="200"/>
      <c r="Z661" s="201" t="str">
        <f>IF(Y661&lt;&gt;"",Y661,IF(Table1[[#This Row],[Befolyt]]="i",1,""))</f>
        <v/>
      </c>
      <c r="AA661" s="98">
        <f>Table1[[#This Row],[KülföldiÁr]]*Table1[[#This Row],[Darab]]</f>
        <v>31.200000000000003</v>
      </c>
    </row>
    <row r="662" spans="1:27" x14ac:dyDescent="0.3">
      <c r="A662" t="s">
        <v>2563</v>
      </c>
      <c r="B662" t="s">
        <v>2564</v>
      </c>
      <c r="C662" s="126">
        <v>46073</v>
      </c>
      <c r="D662" s="6">
        <v>2</v>
      </c>
      <c r="E662" s="126">
        <v>46070</v>
      </c>
      <c r="F662" s="6">
        <v>2</v>
      </c>
      <c r="G662" t="s">
        <v>38</v>
      </c>
      <c r="H662" t="s">
        <v>33</v>
      </c>
      <c r="I662" t="s">
        <v>28</v>
      </c>
      <c r="J662" t="s">
        <v>2577</v>
      </c>
      <c r="K662">
        <v>20</v>
      </c>
      <c r="L662" s="7">
        <v>340.7</v>
      </c>
      <c r="M662" s="7">
        <v>6814</v>
      </c>
      <c r="N662">
        <v>3.79</v>
      </c>
      <c r="O662" t="s">
        <v>36</v>
      </c>
      <c r="P662">
        <v>378.19</v>
      </c>
      <c r="Q662" s="7">
        <v>1600</v>
      </c>
      <c r="R662" s="7">
        <v>1333.01</v>
      </c>
      <c r="S662" s="7">
        <v>26660.2</v>
      </c>
      <c r="T662" s="7">
        <v>4</v>
      </c>
      <c r="U662" s="7">
        <v>1066.4080000000001</v>
      </c>
      <c r="V662" t="s">
        <v>457</v>
      </c>
      <c r="W662" s="7">
        <v>19846.2</v>
      </c>
      <c r="X662" s="2" t="s">
        <v>31</v>
      </c>
      <c r="Y662" s="200"/>
      <c r="Z662" s="201" t="str">
        <f>IF(Y662&lt;&gt;"",Y662,IF(Table1[[#This Row],[Befolyt]]="i",1,""))</f>
        <v/>
      </c>
      <c r="AA662" s="98">
        <f>Table1[[#This Row],[KülföldiÁr]]*Table1[[#This Row],[Darab]]</f>
        <v>75.8</v>
      </c>
    </row>
    <row r="663" spans="1:27" x14ac:dyDescent="0.3">
      <c r="A663" t="s">
        <v>2563</v>
      </c>
      <c r="B663" t="s">
        <v>2564</v>
      </c>
      <c r="C663" s="126">
        <v>46073</v>
      </c>
      <c r="D663" s="6">
        <v>2</v>
      </c>
      <c r="E663" s="126">
        <v>46070</v>
      </c>
      <c r="F663" s="6">
        <v>2</v>
      </c>
      <c r="G663" t="s">
        <v>75</v>
      </c>
      <c r="H663" t="s">
        <v>34</v>
      </c>
      <c r="I663" t="s">
        <v>32</v>
      </c>
      <c r="J663" t="s">
        <v>76</v>
      </c>
      <c r="K663">
        <v>1</v>
      </c>
      <c r="L663" s="7">
        <v>1900</v>
      </c>
      <c r="M663" s="7">
        <v>1900</v>
      </c>
      <c r="N663">
        <v>0</v>
      </c>
      <c r="O663" t="s">
        <v>36</v>
      </c>
      <c r="P663">
        <v>378.19</v>
      </c>
      <c r="Q663" s="7">
        <v>3500</v>
      </c>
      <c r="R663" s="7">
        <v>0</v>
      </c>
      <c r="S663" s="7">
        <v>0</v>
      </c>
      <c r="T663" s="7">
        <v>0</v>
      </c>
      <c r="U663" s="7">
        <v>0</v>
      </c>
      <c r="V663" t="s">
        <v>457</v>
      </c>
      <c r="W663" s="7">
        <v>-1900</v>
      </c>
      <c r="X663" s="2" t="s">
        <v>31</v>
      </c>
      <c r="Y663" s="200"/>
      <c r="Z663" s="201" t="str">
        <f>IF(Y663&lt;&gt;"",Y663,IF(Table1[[#This Row],[Befolyt]]="i",1,""))</f>
        <v/>
      </c>
      <c r="AA663" s="98">
        <f>Table1[[#This Row],[KülföldiÁr]]*Table1[[#This Row],[Darab]]</f>
        <v>0</v>
      </c>
    </row>
    <row r="664" spans="1:27" x14ac:dyDescent="0.3">
      <c r="A664" t="s">
        <v>2563</v>
      </c>
      <c r="B664" t="s">
        <v>2564</v>
      </c>
      <c r="C664" s="126">
        <v>46073</v>
      </c>
      <c r="D664" s="6">
        <v>2</v>
      </c>
      <c r="E664" s="126">
        <v>46070</v>
      </c>
      <c r="F664" s="6">
        <v>2</v>
      </c>
      <c r="G664" t="s">
        <v>369</v>
      </c>
      <c r="H664" t="s">
        <v>63</v>
      </c>
      <c r="I664" t="s">
        <v>28</v>
      </c>
      <c r="J664" t="s">
        <v>2578</v>
      </c>
      <c r="K664">
        <v>8</v>
      </c>
      <c r="L664" s="7">
        <v>2611.29</v>
      </c>
      <c r="M664" s="7">
        <v>20890.32</v>
      </c>
      <c r="N664">
        <v>19.5</v>
      </c>
      <c r="O664" t="s">
        <v>36</v>
      </c>
      <c r="P664">
        <v>378.19</v>
      </c>
      <c r="Q664" s="7">
        <v>7490</v>
      </c>
      <c r="R664" s="7">
        <v>6858.48</v>
      </c>
      <c r="S664" s="7">
        <v>54867.839999999997</v>
      </c>
      <c r="T664" s="7">
        <v>4</v>
      </c>
      <c r="U664" s="7">
        <v>2194.7136</v>
      </c>
      <c r="V664" t="s">
        <v>457</v>
      </c>
      <c r="W664" s="7">
        <v>33977.519999999997</v>
      </c>
      <c r="X664" s="2" t="s">
        <v>31</v>
      </c>
      <c r="Y664" s="200"/>
      <c r="Z664" s="201" t="str">
        <f>IF(Y664&lt;&gt;"",Y664,IF(Table1[[#This Row],[Befolyt]]="i",1,""))</f>
        <v/>
      </c>
      <c r="AA664" s="98">
        <f>Table1[[#This Row],[KülföldiÁr]]*Table1[[#This Row],[Darab]]</f>
        <v>156</v>
      </c>
    </row>
    <row r="665" spans="1:27" x14ac:dyDescent="0.3">
      <c r="A665" t="s">
        <v>2563</v>
      </c>
      <c r="B665" t="s">
        <v>2564</v>
      </c>
      <c r="C665" s="126">
        <v>46073</v>
      </c>
      <c r="D665" s="6">
        <v>2</v>
      </c>
      <c r="E665" s="126">
        <v>46070</v>
      </c>
      <c r="F665" s="6">
        <v>2</v>
      </c>
      <c r="G665" t="s">
        <v>62</v>
      </c>
      <c r="H665" t="s">
        <v>63</v>
      </c>
      <c r="I665" t="s">
        <v>28</v>
      </c>
      <c r="J665" t="s">
        <v>2579</v>
      </c>
      <c r="K665">
        <v>8</v>
      </c>
      <c r="L665" s="7">
        <v>1179.03</v>
      </c>
      <c r="M665" s="7">
        <v>9432.24</v>
      </c>
      <c r="N665">
        <v>8.5</v>
      </c>
      <c r="O665" t="s">
        <v>36</v>
      </c>
      <c r="P665">
        <v>378.19</v>
      </c>
      <c r="Q665" s="7">
        <v>3280</v>
      </c>
      <c r="R665" s="7">
        <v>2989.59</v>
      </c>
      <c r="S665" s="7">
        <v>23916.720000000001</v>
      </c>
      <c r="T665" s="7">
        <v>4</v>
      </c>
      <c r="U665" s="7">
        <v>956.66880000000003</v>
      </c>
      <c r="V665" t="s">
        <v>457</v>
      </c>
      <c r="W665" s="7">
        <v>14484.480000000001</v>
      </c>
      <c r="X665" s="2" t="s">
        <v>31</v>
      </c>
      <c r="Y665" s="200"/>
      <c r="Z665" s="201" t="str">
        <f>IF(Y665&lt;&gt;"",Y665,IF(Table1[[#This Row],[Befolyt]]="i",1,""))</f>
        <v/>
      </c>
      <c r="AA665" s="98">
        <f>Table1[[#This Row],[KülföldiÁr]]*Table1[[#This Row],[Darab]]</f>
        <v>68</v>
      </c>
    </row>
    <row r="666" spans="1:27" x14ac:dyDescent="0.3">
      <c r="A666" t="s">
        <v>2563</v>
      </c>
      <c r="B666" t="s">
        <v>2564</v>
      </c>
      <c r="C666" s="126">
        <v>46073</v>
      </c>
      <c r="D666" s="6">
        <v>2</v>
      </c>
      <c r="E666" s="126">
        <v>46070</v>
      </c>
      <c r="F666" s="6">
        <v>2</v>
      </c>
      <c r="G666" t="s">
        <v>1012</v>
      </c>
      <c r="H666" t="s">
        <v>34</v>
      </c>
      <c r="I666" t="s">
        <v>32</v>
      </c>
      <c r="J666" t="s">
        <v>1013</v>
      </c>
      <c r="K666">
        <v>1</v>
      </c>
      <c r="L666" s="7">
        <v>18534</v>
      </c>
      <c r="M666" s="7">
        <v>18534</v>
      </c>
      <c r="N666">
        <v>0</v>
      </c>
      <c r="O666" t="s">
        <v>36</v>
      </c>
      <c r="P666">
        <v>378.19</v>
      </c>
      <c r="Q666" s="7">
        <v>18534</v>
      </c>
      <c r="R666" s="7">
        <v>0</v>
      </c>
      <c r="S666" s="7">
        <v>0</v>
      </c>
      <c r="T666" s="7">
        <v>0</v>
      </c>
      <c r="U666" s="7">
        <v>0</v>
      </c>
      <c r="V666" t="s">
        <v>457</v>
      </c>
      <c r="W666" s="7">
        <v>-18534</v>
      </c>
      <c r="X666" s="2" t="s">
        <v>31</v>
      </c>
      <c r="Y666" s="200"/>
      <c r="Z666" s="201" t="str">
        <f>IF(Y666&lt;&gt;"",Y666,IF(Table1[[#This Row],[Befolyt]]="i",1,""))</f>
        <v/>
      </c>
      <c r="AA666" s="98">
        <f>Table1[[#This Row],[KülföldiÁr]]*Table1[[#This Row],[Darab]]</f>
        <v>0</v>
      </c>
    </row>
    <row r="667" spans="1:27" x14ac:dyDescent="0.3">
      <c r="A667" t="s">
        <v>2580</v>
      </c>
      <c r="B667" t="s">
        <v>2581</v>
      </c>
      <c r="C667" s="126">
        <v>46073</v>
      </c>
      <c r="D667" s="6">
        <v>2</v>
      </c>
      <c r="E667" s="126">
        <v>46073</v>
      </c>
      <c r="F667" s="6">
        <v>2</v>
      </c>
      <c r="G667" t="s">
        <v>319</v>
      </c>
      <c r="H667" t="s">
        <v>33</v>
      </c>
      <c r="I667" t="s">
        <v>28</v>
      </c>
      <c r="J667" t="s">
        <v>2033</v>
      </c>
      <c r="K667">
        <v>2</v>
      </c>
      <c r="L667" s="7">
        <v>1531.14</v>
      </c>
      <c r="M667" s="7">
        <v>3062.28</v>
      </c>
      <c r="N667">
        <v>0</v>
      </c>
      <c r="O667" t="s">
        <v>29</v>
      </c>
      <c r="P667">
        <v>0</v>
      </c>
      <c r="Q667" s="7">
        <v>7500</v>
      </c>
      <c r="R667" s="7">
        <v>4762</v>
      </c>
      <c r="S667" s="7">
        <v>9524</v>
      </c>
      <c r="T667" s="7">
        <v>3.9</v>
      </c>
      <c r="U667" s="7">
        <v>371.43599999999998</v>
      </c>
      <c r="V667" t="s">
        <v>30</v>
      </c>
      <c r="W667" s="7">
        <v>6461.7199999999993</v>
      </c>
      <c r="X667" s="2" t="s">
        <v>31</v>
      </c>
      <c r="Y667" s="200"/>
      <c r="Z667" s="201" t="str">
        <f>IF(Y667&lt;&gt;"",Y667,IF(Table1[[#This Row],[Befolyt]]="i",1,""))</f>
        <v/>
      </c>
      <c r="AA667" s="98">
        <f>Table1[[#This Row],[KülföldiÁr]]*Table1[[#This Row],[Darab]]</f>
        <v>0</v>
      </c>
    </row>
    <row r="668" spans="1:27" x14ac:dyDescent="0.3">
      <c r="A668" t="s">
        <v>2580</v>
      </c>
      <c r="B668" t="s">
        <v>2581</v>
      </c>
      <c r="C668" s="126">
        <v>46073</v>
      </c>
      <c r="D668" s="6">
        <v>2</v>
      </c>
      <c r="E668" s="126">
        <v>46073</v>
      </c>
      <c r="F668" s="6">
        <v>2</v>
      </c>
      <c r="G668" t="s">
        <v>429</v>
      </c>
      <c r="H668" t="s">
        <v>33</v>
      </c>
      <c r="I668" t="s">
        <v>28</v>
      </c>
      <c r="J668" t="s">
        <v>2062</v>
      </c>
      <c r="K668">
        <v>1</v>
      </c>
      <c r="L668" s="7">
        <v>605.70000000000005</v>
      </c>
      <c r="M668" s="7">
        <v>605.70000000000005</v>
      </c>
      <c r="N668">
        <v>0</v>
      </c>
      <c r="O668" t="s">
        <v>29</v>
      </c>
      <c r="P668">
        <v>0</v>
      </c>
      <c r="Q668" s="7">
        <v>3400</v>
      </c>
      <c r="R668" s="7">
        <v>2210</v>
      </c>
      <c r="S668" s="7">
        <v>2210</v>
      </c>
      <c r="T668" s="7">
        <v>4.16</v>
      </c>
      <c r="U668" s="7">
        <v>91.936000000000007</v>
      </c>
      <c r="V668" t="s">
        <v>30</v>
      </c>
      <c r="W668" s="7">
        <v>1604.3</v>
      </c>
      <c r="X668" s="2" t="s">
        <v>31</v>
      </c>
      <c r="Y668" s="200"/>
      <c r="Z668" s="201" t="str">
        <f>IF(Y668&lt;&gt;"",Y668,IF(Table1[[#This Row],[Befolyt]]="i",1,""))</f>
        <v/>
      </c>
      <c r="AA668" s="98">
        <f>Table1[[#This Row],[KülföldiÁr]]*Table1[[#This Row],[Darab]]</f>
        <v>0</v>
      </c>
    </row>
    <row r="669" spans="1:27" x14ac:dyDescent="0.3">
      <c r="A669" t="s">
        <v>2580</v>
      </c>
      <c r="B669" t="s">
        <v>2581</v>
      </c>
      <c r="C669" s="126">
        <v>46073</v>
      </c>
      <c r="D669" s="6">
        <v>2</v>
      </c>
      <c r="E669" s="126">
        <v>46073</v>
      </c>
      <c r="F669" s="6">
        <v>2</v>
      </c>
      <c r="G669" t="s">
        <v>407</v>
      </c>
      <c r="H669" t="s">
        <v>33</v>
      </c>
      <c r="I669" t="s">
        <v>28</v>
      </c>
      <c r="J669" t="s">
        <v>2582</v>
      </c>
      <c r="K669">
        <v>1</v>
      </c>
      <c r="L669" s="7">
        <v>2918.72</v>
      </c>
      <c r="M669" s="7">
        <v>2918.72</v>
      </c>
      <c r="N669">
        <v>0</v>
      </c>
      <c r="O669" t="s">
        <v>29</v>
      </c>
      <c r="P669">
        <v>0</v>
      </c>
      <c r="Q669" s="7">
        <v>14000</v>
      </c>
      <c r="R669" s="7">
        <v>9047</v>
      </c>
      <c r="S669" s="7">
        <v>9047</v>
      </c>
      <c r="T669" s="7">
        <v>4.09</v>
      </c>
      <c r="U669" s="7">
        <v>370.02229999999997</v>
      </c>
      <c r="V669" t="s">
        <v>30</v>
      </c>
      <c r="W669" s="7">
        <v>6128.2800000000007</v>
      </c>
      <c r="X669" s="2" t="s">
        <v>31</v>
      </c>
      <c r="Y669" s="200"/>
      <c r="Z669" s="201" t="str">
        <f>IF(Y669&lt;&gt;"",Y669,IF(Table1[[#This Row],[Befolyt]]="i",1,""))</f>
        <v/>
      </c>
      <c r="AA669" s="98">
        <f>Table1[[#This Row],[KülföldiÁr]]*Table1[[#This Row],[Darab]]</f>
        <v>0</v>
      </c>
    </row>
    <row r="670" spans="1:27" x14ac:dyDescent="0.3">
      <c r="A670" t="s">
        <v>2580</v>
      </c>
      <c r="B670" t="s">
        <v>2581</v>
      </c>
      <c r="C670" s="126">
        <v>46073</v>
      </c>
      <c r="D670" s="6">
        <v>2</v>
      </c>
      <c r="E670" s="126">
        <v>46073</v>
      </c>
      <c r="F670" s="6">
        <v>2</v>
      </c>
      <c r="G670" t="s">
        <v>2421</v>
      </c>
      <c r="H670" t="s">
        <v>33</v>
      </c>
      <c r="I670" t="s">
        <v>28</v>
      </c>
      <c r="J670" t="s">
        <v>2583</v>
      </c>
      <c r="K670">
        <v>2</v>
      </c>
      <c r="L670" s="7">
        <v>2328.73</v>
      </c>
      <c r="M670" s="7">
        <v>4657.46</v>
      </c>
      <c r="N670">
        <v>0</v>
      </c>
      <c r="O670" t="s">
        <v>29</v>
      </c>
      <c r="P670">
        <v>0</v>
      </c>
      <c r="Q670" s="7">
        <v>11000</v>
      </c>
      <c r="R670" s="7">
        <v>7029</v>
      </c>
      <c r="S670" s="7">
        <v>14058</v>
      </c>
      <c r="T670" s="7">
        <v>3.97</v>
      </c>
      <c r="U670" s="7">
        <v>558.10260000000005</v>
      </c>
      <c r="V670" t="s">
        <v>30</v>
      </c>
      <c r="W670" s="7">
        <v>9400.5400000000009</v>
      </c>
      <c r="X670" s="2" t="s">
        <v>31</v>
      </c>
      <c r="Y670" s="200"/>
      <c r="Z670" s="201" t="str">
        <f>IF(Y670&lt;&gt;"",Y670,IF(Table1[[#This Row],[Befolyt]]="i",1,""))</f>
        <v/>
      </c>
      <c r="AA670" s="98">
        <f>Table1[[#This Row],[KülföldiÁr]]*Table1[[#This Row],[Darab]]</f>
        <v>0</v>
      </c>
    </row>
    <row r="671" spans="1:27" x14ac:dyDescent="0.3">
      <c r="A671" t="s">
        <v>2580</v>
      </c>
      <c r="B671" t="s">
        <v>2581</v>
      </c>
      <c r="C671" s="126">
        <v>46073</v>
      </c>
      <c r="D671" s="6">
        <v>2</v>
      </c>
      <c r="E671" s="126">
        <v>46073</v>
      </c>
      <c r="F671" s="6">
        <v>2</v>
      </c>
      <c r="G671" t="s">
        <v>1885</v>
      </c>
      <c r="H671" t="s">
        <v>33</v>
      </c>
      <c r="I671" t="s">
        <v>28</v>
      </c>
      <c r="J671" t="s">
        <v>2584</v>
      </c>
      <c r="K671">
        <v>3</v>
      </c>
      <c r="L671" s="7">
        <v>4137.0200000000004</v>
      </c>
      <c r="M671" s="7">
        <v>12411.060000000001</v>
      </c>
      <c r="N671">
        <v>0</v>
      </c>
      <c r="O671" t="s">
        <v>29</v>
      </c>
      <c r="P671">
        <v>0</v>
      </c>
      <c r="Q671" s="7">
        <v>17000</v>
      </c>
      <c r="R671" s="7">
        <v>10681</v>
      </c>
      <c r="S671" s="7">
        <v>32043</v>
      </c>
      <c r="T671" s="7">
        <v>3.79</v>
      </c>
      <c r="U671" s="7">
        <v>1214.4296999999999</v>
      </c>
      <c r="V671" t="s">
        <v>30</v>
      </c>
      <c r="W671" s="7">
        <v>19631.939999999999</v>
      </c>
      <c r="X671" s="2" t="s">
        <v>31</v>
      </c>
      <c r="Y671" s="200"/>
      <c r="Z671" s="201" t="str">
        <f>IF(Y671&lt;&gt;"",Y671,IF(Table1[[#This Row],[Befolyt]]="i",1,""))</f>
        <v/>
      </c>
      <c r="AA671" s="98">
        <f>Table1[[#This Row],[KülföldiÁr]]*Table1[[#This Row],[Darab]]</f>
        <v>0</v>
      </c>
    </row>
    <row r="672" spans="1:27" x14ac:dyDescent="0.3">
      <c r="A672" t="s">
        <v>2580</v>
      </c>
      <c r="B672" t="s">
        <v>2581</v>
      </c>
      <c r="C672" s="126">
        <v>46073</v>
      </c>
      <c r="D672" s="6">
        <v>2</v>
      </c>
      <c r="E672" s="126">
        <v>46073</v>
      </c>
      <c r="F672" s="6">
        <v>2</v>
      </c>
      <c r="G672" t="s">
        <v>1643</v>
      </c>
      <c r="H672" t="s">
        <v>33</v>
      </c>
      <c r="I672" t="s">
        <v>28</v>
      </c>
      <c r="J672" t="s">
        <v>2585</v>
      </c>
      <c r="K672">
        <v>1</v>
      </c>
      <c r="L672" s="7">
        <v>1334.39</v>
      </c>
      <c r="M672" s="7">
        <v>1334.39</v>
      </c>
      <c r="N672">
        <v>0</v>
      </c>
      <c r="O672" t="s">
        <v>29</v>
      </c>
      <c r="P672">
        <v>0</v>
      </c>
      <c r="Q672" s="7">
        <v>6200</v>
      </c>
      <c r="R672" s="7">
        <v>3980</v>
      </c>
      <c r="S672" s="7">
        <v>3980</v>
      </c>
      <c r="T672" s="7">
        <v>4.0199999999999996</v>
      </c>
      <c r="U672" s="7">
        <v>159.99599999999998</v>
      </c>
      <c r="V672" t="s">
        <v>30</v>
      </c>
      <c r="W672" s="7">
        <v>2645.6099999999997</v>
      </c>
      <c r="X672" s="2" t="s">
        <v>31</v>
      </c>
      <c r="Y672" s="200"/>
      <c r="Z672" s="201" t="str">
        <f>IF(Y672&lt;&gt;"",Y672,IF(Table1[[#This Row],[Befolyt]]="i",1,""))</f>
        <v/>
      </c>
      <c r="AA672" s="98">
        <f>Table1[[#This Row],[KülföldiÁr]]*Table1[[#This Row],[Darab]]</f>
        <v>0</v>
      </c>
    </row>
    <row r="673" spans="1:27" x14ac:dyDescent="0.3">
      <c r="A673" t="s">
        <v>2580</v>
      </c>
      <c r="B673" t="s">
        <v>2581</v>
      </c>
      <c r="C673" s="126">
        <v>46073</v>
      </c>
      <c r="D673" s="6">
        <v>2</v>
      </c>
      <c r="E673" s="126">
        <v>46073</v>
      </c>
      <c r="F673" s="6">
        <v>2</v>
      </c>
      <c r="G673" t="s">
        <v>863</v>
      </c>
      <c r="H673" t="s">
        <v>33</v>
      </c>
      <c r="I673" t="s">
        <v>28</v>
      </c>
      <c r="J673" t="s">
        <v>1376</v>
      </c>
      <c r="K673">
        <v>2</v>
      </c>
      <c r="L673" s="7">
        <v>1037.28</v>
      </c>
      <c r="M673" s="7">
        <v>2074.56</v>
      </c>
      <c r="N673">
        <v>0</v>
      </c>
      <c r="O673" t="s">
        <v>29</v>
      </c>
      <c r="P673">
        <v>0</v>
      </c>
      <c r="Q673" s="7">
        <v>4600</v>
      </c>
      <c r="R673" s="7">
        <v>3018</v>
      </c>
      <c r="S673" s="7">
        <v>6036</v>
      </c>
      <c r="T673" s="7">
        <v>4.26</v>
      </c>
      <c r="U673" s="7">
        <v>257.13359999999994</v>
      </c>
      <c r="V673" t="s">
        <v>30</v>
      </c>
      <c r="W673" s="7">
        <v>3961.44</v>
      </c>
      <c r="X673" s="2" t="s">
        <v>31</v>
      </c>
      <c r="Y673" s="200"/>
      <c r="Z673" s="201" t="str">
        <f>IF(Y673&lt;&gt;"",Y673,IF(Table1[[#This Row],[Befolyt]]="i",1,""))</f>
        <v/>
      </c>
      <c r="AA673" s="98">
        <f>Table1[[#This Row],[KülföldiÁr]]*Table1[[#This Row],[Darab]]</f>
        <v>0</v>
      </c>
    </row>
    <row r="674" spans="1:27" x14ac:dyDescent="0.3">
      <c r="A674" t="s">
        <v>2580</v>
      </c>
      <c r="B674" t="s">
        <v>2581</v>
      </c>
      <c r="C674" s="126">
        <v>46073</v>
      </c>
      <c r="D674" s="6">
        <v>2</v>
      </c>
      <c r="E674" s="126">
        <v>46073</v>
      </c>
      <c r="F674" s="6">
        <v>2</v>
      </c>
      <c r="G674" t="s">
        <v>2586</v>
      </c>
      <c r="H674" t="s">
        <v>33</v>
      </c>
      <c r="I674" t="s">
        <v>28</v>
      </c>
      <c r="J674" t="s">
        <v>2587</v>
      </c>
      <c r="K674">
        <v>1</v>
      </c>
      <c r="L674" s="7">
        <v>791.34</v>
      </c>
      <c r="M674" s="7">
        <v>791.34</v>
      </c>
      <c r="N674">
        <v>0</v>
      </c>
      <c r="O674" t="s">
        <v>29</v>
      </c>
      <c r="P674">
        <v>0</v>
      </c>
      <c r="Q674" s="7">
        <v>4600</v>
      </c>
      <c r="R674" s="7">
        <v>2800</v>
      </c>
      <c r="S674" s="7">
        <v>2800</v>
      </c>
      <c r="T674" s="7">
        <v>3.47</v>
      </c>
      <c r="U674" s="7">
        <v>97.16</v>
      </c>
      <c r="V674" t="s">
        <v>30</v>
      </c>
      <c r="W674" s="7">
        <v>2008.6599999999999</v>
      </c>
      <c r="X674" s="2" t="s">
        <v>31</v>
      </c>
      <c r="Y674" s="200"/>
      <c r="Z674" s="201" t="str">
        <f>IF(Y674&lt;&gt;"",Y674,IF(Table1[[#This Row],[Befolyt]]="i",1,""))</f>
        <v/>
      </c>
      <c r="AA674" s="98">
        <f>Table1[[#This Row],[KülföldiÁr]]*Table1[[#This Row],[Darab]]</f>
        <v>0</v>
      </c>
    </row>
    <row r="675" spans="1:27" x14ac:dyDescent="0.3">
      <c r="A675" t="s">
        <v>2580</v>
      </c>
      <c r="B675" t="s">
        <v>2581</v>
      </c>
      <c r="C675" s="126">
        <v>46073</v>
      </c>
      <c r="D675" s="6">
        <v>2</v>
      </c>
      <c r="E675" s="126">
        <v>46073</v>
      </c>
      <c r="F675" s="6">
        <v>2</v>
      </c>
      <c r="G675" t="s">
        <v>2588</v>
      </c>
      <c r="H675" t="s">
        <v>33</v>
      </c>
      <c r="I675" t="s">
        <v>28</v>
      </c>
      <c r="J675" t="s">
        <v>2589</v>
      </c>
      <c r="K675">
        <v>4</v>
      </c>
      <c r="L675" s="7">
        <v>9835.91</v>
      </c>
      <c r="M675" s="7">
        <v>39343.64</v>
      </c>
      <c r="N675">
        <v>0</v>
      </c>
      <c r="O675" t="s">
        <v>29</v>
      </c>
      <c r="P675">
        <v>0</v>
      </c>
      <c r="Q675" s="7">
        <v>42000</v>
      </c>
      <c r="R675" s="7">
        <v>27699</v>
      </c>
      <c r="S675" s="7">
        <v>110796</v>
      </c>
      <c r="T675" s="7">
        <v>4.3099999999999996</v>
      </c>
      <c r="U675" s="7">
        <v>4775.3075999999992</v>
      </c>
      <c r="V675" t="s">
        <v>30</v>
      </c>
      <c r="W675" s="7">
        <v>71452.36</v>
      </c>
      <c r="X675" s="2" t="s">
        <v>31</v>
      </c>
      <c r="Y675" s="200"/>
      <c r="Z675" s="201" t="str">
        <f>IF(Y675&lt;&gt;"",Y675,IF(Table1[[#This Row],[Befolyt]]="i",1,""))</f>
        <v/>
      </c>
      <c r="AA675" s="98">
        <f>Table1[[#This Row],[KülföldiÁr]]*Table1[[#This Row],[Darab]]</f>
        <v>0</v>
      </c>
    </row>
    <row r="676" spans="1:27" x14ac:dyDescent="0.3">
      <c r="A676" t="s">
        <v>2590</v>
      </c>
      <c r="B676" t="s">
        <v>1566</v>
      </c>
      <c r="C676" s="126">
        <v>46073</v>
      </c>
      <c r="D676" s="6">
        <v>2</v>
      </c>
      <c r="E676" s="126">
        <v>46070</v>
      </c>
      <c r="F676" s="6">
        <v>2</v>
      </c>
      <c r="G676" t="s">
        <v>2520</v>
      </c>
      <c r="H676" t="s">
        <v>53</v>
      </c>
      <c r="I676" t="s">
        <v>28</v>
      </c>
      <c r="J676" t="s">
        <v>2591</v>
      </c>
      <c r="K676">
        <v>2</v>
      </c>
      <c r="L676" s="7">
        <v>30352.05</v>
      </c>
      <c r="M676" s="7">
        <v>60704.1</v>
      </c>
      <c r="N676">
        <v>0</v>
      </c>
      <c r="O676" t="s">
        <v>29</v>
      </c>
      <c r="P676">
        <v>0</v>
      </c>
      <c r="Q676" s="7">
        <v>150180</v>
      </c>
      <c r="R676" s="7">
        <v>83880</v>
      </c>
      <c r="S676" s="7">
        <v>167760</v>
      </c>
      <c r="T676" s="7">
        <v>0.6</v>
      </c>
      <c r="U676" s="7">
        <v>1006.56</v>
      </c>
      <c r="V676" t="s">
        <v>457</v>
      </c>
      <c r="W676" s="7">
        <v>107055.9</v>
      </c>
      <c r="X676" s="2" t="s">
        <v>31</v>
      </c>
      <c r="Y676" s="200"/>
      <c r="Z676" s="201" t="str">
        <f>IF(Y676&lt;&gt;"",Y676,IF(Table1[[#This Row],[Befolyt]]="i",1,""))</f>
        <v/>
      </c>
      <c r="AA676" s="98">
        <f>Table1[[#This Row],[KülföldiÁr]]*Table1[[#This Row],[Darab]]</f>
        <v>0</v>
      </c>
    </row>
    <row r="677" spans="1:27" x14ac:dyDescent="0.3">
      <c r="A677" t="s">
        <v>2590</v>
      </c>
      <c r="B677" t="s">
        <v>1566</v>
      </c>
      <c r="C677" s="126">
        <v>46073</v>
      </c>
      <c r="D677" s="6">
        <v>2</v>
      </c>
      <c r="E677" s="126">
        <v>46070</v>
      </c>
      <c r="F677" s="6">
        <v>2</v>
      </c>
      <c r="G677" t="s">
        <v>2592</v>
      </c>
      <c r="H677" t="s">
        <v>353</v>
      </c>
      <c r="I677" t="s">
        <v>28</v>
      </c>
      <c r="J677" t="s">
        <v>2593</v>
      </c>
      <c r="K677">
        <v>2</v>
      </c>
      <c r="L677" s="7">
        <v>151007.48000000001</v>
      </c>
      <c r="M677" s="7">
        <v>302014.96000000002</v>
      </c>
      <c r="N677">
        <v>0</v>
      </c>
      <c r="O677" t="s">
        <v>29</v>
      </c>
      <c r="P677">
        <v>0</v>
      </c>
      <c r="Q677" s="7">
        <v>620000</v>
      </c>
      <c r="R677" s="7">
        <v>399600</v>
      </c>
      <c r="S677" s="7">
        <v>799200</v>
      </c>
      <c r="T677" s="7">
        <v>1.5</v>
      </c>
      <c r="U677" s="7">
        <v>11988</v>
      </c>
      <c r="V677" t="s">
        <v>457</v>
      </c>
      <c r="W677" s="7">
        <v>497185.04</v>
      </c>
      <c r="X677" s="2" t="s">
        <v>31</v>
      </c>
      <c r="Y677" s="200"/>
      <c r="Z677" s="201" t="str">
        <f>IF(Y677&lt;&gt;"",Y677,IF(Table1[[#This Row],[Befolyt]]="i",1,""))</f>
        <v/>
      </c>
      <c r="AA677" s="98">
        <f>Table1[[#This Row],[KülföldiÁr]]*Table1[[#This Row],[Darab]]</f>
        <v>0</v>
      </c>
    </row>
    <row r="678" spans="1:27" x14ac:dyDescent="0.3">
      <c r="A678" t="s">
        <v>2590</v>
      </c>
      <c r="B678" t="s">
        <v>1566</v>
      </c>
      <c r="C678" s="126">
        <v>46073</v>
      </c>
      <c r="D678" s="6">
        <v>2</v>
      </c>
      <c r="E678" s="126">
        <v>46070</v>
      </c>
      <c r="F678" s="6">
        <v>2</v>
      </c>
      <c r="G678" t="s">
        <v>75</v>
      </c>
      <c r="H678" t="s">
        <v>34</v>
      </c>
      <c r="I678" t="s">
        <v>32</v>
      </c>
      <c r="J678" t="s">
        <v>76</v>
      </c>
      <c r="K678">
        <v>1</v>
      </c>
      <c r="L678" s="7">
        <v>1900</v>
      </c>
      <c r="M678" s="7">
        <v>1900</v>
      </c>
      <c r="N678">
        <v>0</v>
      </c>
      <c r="O678" t="s">
        <v>29</v>
      </c>
      <c r="P678">
        <v>0</v>
      </c>
      <c r="Q678" s="7">
        <v>3500</v>
      </c>
      <c r="R678" s="7">
        <v>0</v>
      </c>
      <c r="S678" s="7">
        <v>0</v>
      </c>
      <c r="T678" s="7">
        <v>0</v>
      </c>
      <c r="U678" s="7">
        <v>0</v>
      </c>
      <c r="V678" t="s">
        <v>457</v>
      </c>
      <c r="W678" s="7">
        <v>-1900</v>
      </c>
      <c r="X678" s="2" t="s">
        <v>31</v>
      </c>
      <c r="Y678" s="200"/>
      <c r="Z678" s="201" t="str">
        <f>IF(Y678&lt;&gt;"",Y678,IF(Table1[[#This Row],[Befolyt]]="i",1,""))</f>
        <v/>
      </c>
      <c r="AA678" s="98">
        <f>Table1[[#This Row],[KülföldiÁr]]*Table1[[#This Row],[Darab]]</f>
        <v>0</v>
      </c>
    </row>
    <row r="679" spans="1:27" x14ac:dyDescent="0.3">
      <c r="A679" t="s">
        <v>2590</v>
      </c>
      <c r="B679" t="s">
        <v>1566</v>
      </c>
      <c r="C679" s="126">
        <v>46073</v>
      </c>
      <c r="D679" s="6">
        <v>2</v>
      </c>
      <c r="E679" s="126">
        <v>46070</v>
      </c>
      <c r="F679" s="6">
        <v>2</v>
      </c>
      <c r="G679" t="s">
        <v>115</v>
      </c>
      <c r="H679" t="s">
        <v>34</v>
      </c>
      <c r="I679" t="s">
        <v>32</v>
      </c>
      <c r="J679" t="s">
        <v>116</v>
      </c>
      <c r="K679">
        <v>1</v>
      </c>
      <c r="L679" s="7">
        <v>19216.05</v>
      </c>
      <c r="M679" s="7">
        <v>19216.05</v>
      </c>
      <c r="N679">
        <v>0</v>
      </c>
      <c r="O679" t="s">
        <v>29</v>
      </c>
      <c r="P679">
        <v>0</v>
      </c>
      <c r="Q679" s="7">
        <v>18534</v>
      </c>
      <c r="R679" s="7">
        <v>10000</v>
      </c>
      <c r="S679" s="7">
        <v>10000</v>
      </c>
      <c r="T679" s="7">
        <v>0</v>
      </c>
      <c r="U679" s="7">
        <v>0</v>
      </c>
      <c r="V679" t="s">
        <v>457</v>
      </c>
      <c r="W679" s="7">
        <v>-9216.0499999999993</v>
      </c>
      <c r="X679" s="2" t="s">
        <v>31</v>
      </c>
      <c r="Y679" s="200"/>
      <c r="Z679" s="201" t="str">
        <f>IF(Y679&lt;&gt;"",Y679,IF(Table1[[#This Row],[Befolyt]]="i",1,""))</f>
        <v/>
      </c>
      <c r="AA679" s="98">
        <f>Table1[[#This Row],[KülföldiÁr]]*Table1[[#This Row],[Darab]]</f>
        <v>0</v>
      </c>
    </row>
    <row r="680" spans="1:27" x14ac:dyDescent="0.3">
      <c r="A680" t="s">
        <v>2594</v>
      </c>
      <c r="B680" t="s">
        <v>347</v>
      </c>
      <c r="C680" s="126">
        <v>46073</v>
      </c>
      <c r="D680" s="6">
        <v>2</v>
      </c>
      <c r="E680" s="126">
        <v>46073</v>
      </c>
      <c r="F680" s="6">
        <v>2</v>
      </c>
      <c r="G680" t="s">
        <v>2595</v>
      </c>
      <c r="H680" t="s">
        <v>49</v>
      </c>
      <c r="I680" t="s">
        <v>28</v>
      </c>
      <c r="J680" t="s">
        <v>2596</v>
      </c>
      <c r="K680">
        <v>1</v>
      </c>
      <c r="L680" s="7">
        <v>49705.440000000002</v>
      </c>
      <c r="M680" s="7">
        <v>49705.440000000002</v>
      </c>
      <c r="N680">
        <v>0</v>
      </c>
      <c r="O680" t="s">
        <v>29</v>
      </c>
      <c r="P680">
        <v>0</v>
      </c>
      <c r="Q680" s="7">
        <v>130595</v>
      </c>
      <c r="R680" s="7">
        <v>105870</v>
      </c>
      <c r="S680" s="7">
        <v>105870</v>
      </c>
      <c r="T680" s="7">
        <v>1</v>
      </c>
      <c r="U680" s="7">
        <v>1058.7</v>
      </c>
      <c r="V680" t="s">
        <v>74</v>
      </c>
      <c r="W680" s="7">
        <v>56164.56</v>
      </c>
      <c r="X680" s="2" t="s">
        <v>31</v>
      </c>
      <c r="Y680" s="200"/>
      <c r="Z680" s="201" t="str">
        <f>IF(Y680&lt;&gt;"",Y680,IF(Table1[[#This Row],[Befolyt]]="i",1,""))</f>
        <v/>
      </c>
      <c r="AA680" s="98">
        <f>Table1[[#This Row],[KülföldiÁr]]*Table1[[#This Row],[Darab]]</f>
        <v>0</v>
      </c>
    </row>
    <row r="681" spans="1:27" x14ac:dyDescent="0.3">
      <c r="A681" t="s">
        <v>2594</v>
      </c>
      <c r="B681" t="s">
        <v>347</v>
      </c>
      <c r="C681" s="126">
        <v>46073</v>
      </c>
      <c r="D681" s="6">
        <v>2</v>
      </c>
      <c r="E681" s="126">
        <v>46073</v>
      </c>
      <c r="F681" s="6">
        <v>2</v>
      </c>
      <c r="G681" t="s">
        <v>2597</v>
      </c>
      <c r="H681" t="s">
        <v>49</v>
      </c>
      <c r="I681" t="s">
        <v>28</v>
      </c>
      <c r="J681" t="s">
        <v>2598</v>
      </c>
      <c r="K681">
        <v>1</v>
      </c>
      <c r="L681" s="7">
        <v>39455.74</v>
      </c>
      <c r="M681" s="7">
        <v>39455.74</v>
      </c>
      <c r="N681">
        <v>0</v>
      </c>
      <c r="O681" t="s">
        <v>29</v>
      </c>
      <c r="P681">
        <v>0</v>
      </c>
      <c r="Q681" s="7">
        <v>161720</v>
      </c>
      <c r="R681" s="7">
        <v>129380</v>
      </c>
      <c r="S681" s="7">
        <v>129380</v>
      </c>
      <c r="T681" s="7">
        <v>1.5</v>
      </c>
      <c r="U681" s="7">
        <v>1940.7</v>
      </c>
      <c r="V681" t="s">
        <v>74</v>
      </c>
      <c r="W681" s="7">
        <v>89924.260000000009</v>
      </c>
      <c r="X681" s="2" t="s">
        <v>31</v>
      </c>
      <c r="Y681" s="200"/>
      <c r="Z681" s="201" t="str">
        <f>IF(Y681&lt;&gt;"",Y681,IF(Table1[[#This Row],[Befolyt]]="i",1,""))</f>
        <v/>
      </c>
      <c r="AA681" s="98">
        <f>Table1[[#This Row],[KülföldiÁr]]*Table1[[#This Row],[Darab]]</f>
        <v>0</v>
      </c>
    </row>
    <row r="682" spans="1:27" x14ac:dyDescent="0.3">
      <c r="A682" t="s">
        <v>2594</v>
      </c>
      <c r="B682" t="s">
        <v>347</v>
      </c>
      <c r="C682" s="126">
        <v>46073</v>
      </c>
      <c r="D682" s="6">
        <v>2</v>
      </c>
      <c r="E682" s="126">
        <v>46073</v>
      </c>
      <c r="F682" s="6">
        <v>2</v>
      </c>
      <c r="G682" t="s">
        <v>75</v>
      </c>
      <c r="H682" t="s">
        <v>34</v>
      </c>
      <c r="I682" t="s">
        <v>32</v>
      </c>
      <c r="J682" t="s">
        <v>76</v>
      </c>
      <c r="K682">
        <v>1</v>
      </c>
      <c r="L682" s="7">
        <v>1900</v>
      </c>
      <c r="M682" s="7">
        <v>1900</v>
      </c>
      <c r="N682">
        <v>0</v>
      </c>
      <c r="O682" t="s">
        <v>29</v>
      </c>
      <c r="P682">
        <v>0</v>
      </c>
      <c r="Q682" s="7">
        <v>3500</v>
      </c>
      <c r="R682" s="7">
        <v>0</v>
      </c>
      <c r="S682" s="7">
        <v>0</v>
      </c>
      <c r="T682" s="7">
        <v>0</v>
      </c>
      <c r="U682" s="7">
        <v>0</v>
      </c>
      <c r="V682" t="s">
        <v>74</v>
      </c>
      <c r="W682" s="7">
        <v>-1900</v>
      </c>
      <c r="X682" s="2" t="s">
        <v>31</v>
      </c>
      <c r="Y682" s="200"/>
      <c r="Z682" s="201" t="str">
        <f>IF(Y682&lt;&gt;"",Y682,IF(Table1[[#This Row],[Befolyt]]="i",1,""))</f>
        <v/>
      </c>
      <c r="AA682" s="98">
        <f>Table1[[#This Row],[KülföldiÁr]]*Table1[[#This Row],[Darab]]</f>
        <v>0</v>
      </c>
    </row>
    <row r="683" spans="1:27" x14ac:dyDescent="0.3">
      <c r="A683" t="s">
        <v>2594</v>
      </c>
      <c r="B683" t="s">
        <v>347</v>
      </c>
      <c r="C683" s="126">
        <v>46073</v>
      </c>
      <c r="D683" s="6">
        <v>2</v>
      </c>
      <c r="E683" s="126">
        <v>46073</v>
      </c>
      <c r="F683" s="6">
        <v>2</v>
      </c>
      <c r="G683" t="s">
        <v>1032</v>
      </c>
      <c r="H683" t="s">
        <v>34</v>
      </c>
      <c r="I683" t="s">
        <v>32</v>
      </c>
      <c r="J683" t="s">
        <v>1033</v>
      </c>
      <c r="K683">
        <v>1</v>
      </c>
      <c r="L683" s="7">
        <v>15680</v>
      </c>
      <c r="M683" s="7">
        <v>15680</v>
      </c>
      <c r="N683">
        <v>0</v>
      </c>
      <c r="O683" t="s">
        <v>29</v>
      </c>
      <c r="P683">
        <v>0</v>
      </c>
      <c r="Q683" s="7">
        <v>15680</v>
      </c>
      <c r="R683" s="7">
        <v>0</v>
      </c>
      <c r="S683" s="7">
        <v>0</v>
      </c>
      <c r="T683" s="7">
        <v>0</v>
      </c>
      <c r="U683" s="7">
        <v>0</v>
      </c>
      <c r="V683" t="s">
        <v>74</v>
      </c>
      <c r="W683" s="7">
        <v>-15680</v>
      </c>
      <c r="X683" s="2" t="s">
        <v>31</v>
      </c>
      <c r="Y683" s="200"/>
      <c r="Z683" s="201" t="str">
        <f>IF(Y683&lt;&gt;"",Y683,IF(Table1[[#This Row],[Befolyt]]="i",1,""))</f>
        <v/>
      </c>
      <c r="AA683" s="98">
        <f>Table1[[#This Row],[KülföldiÁr]]*Table1[[#This Row],[Darab]]</f>
        <v>0</v>
      </c>
    </row>
    <row r="684" spans="1:27" x14ac:dyDescent="0.3">
      <c r="A684" t="s">
        <v>2599</v>
      </c>
      <c r="B684" t="s">
        <v>102</v>
      </c>
      <c r="C684" s="126">
        <v>46073</v>
      </c>
      <c r="D684" s="6">
        <v>2</v>
      </c>
      <c r="E684" s="126">
        <v>46073</v>
      </c>
      <c r="F684" s="6">
        <v>2</v>
      </c>
      <c r="G684" t="s">
        <v>2600</v>
      </c>
      <c r="H684" t="s">
        <v>33</v>
      </c>
      <c r="I684" t="s">
        <v>28</v>
      </c>
      <c r="J684" t="s">
        <v>2601</v>
      </c>
      <c r="K684">
        <v>2</v>
      </c>
      <c r="L684" s="7">
        <v>48922.9</v>
      </c>
      <c r="M684" s="7">
        <v>97845.8</v>
      </c>
      <c r="N684">
        <v>0</v>
      </c>
      <c r="O684" t="s">
        <v>29</v>
      </c>
      <c r="P684">
        <v>0</v>
      </c>
      <c r="Q684" s="7">
        <v>205490</v>
      </c>
      <c r="R684" s="7">
        <v>154700</v>
      </c>
      <c r="S684" s="7">
        <v>309400</v>
      </c>
      <c r="T684" s="7">
        <v>5.87</v>
      </c>
      <c r="U684" s="7">
        <v>18161.78</v>
      </c>
      <c r="V684" t="s">
        <v>77</v>
      </c>
      <c r="W684" s="7">
        <v>211554.2</v>
      </c>
      <c r="X684" s="2" t="s">
        <v>31</v>
      </c>
      <c r="Y684" s="200"/>
      <c r="Z684" s="201" t="str">
        <f>IF(Y684&lt;&gt;"",Y684,IF(Table1[[#This Row],[Befolyt]]="i",1,""))</f>
        <v/>
      </c>
      <c r="AA684" s="98">
        <f>Table1[[#This Row],[KülföldiÁr]]*Table1[[#This Row],[Darab]]</f>
        <v>0</v>
      </c>
    </row>
    <row r="685" spans="1:27" x14ac:dyDescent="0.3">
      <c r="A685" t="s">
        <v>2599</v>
      </c>
      <c r="B685" t="s">
        <v>102</v>
      </c>
      <c r="C685" s="126">
        <v>46073</v>
      </c>
      <c r="D685" s="6">
        <v>2</v>
      </c>
      <c r="E685" s="126">
        <v>46073</v>
      </c>
      <c r="F685" s="6">
        <v>2</v>
      </c>
      <c r="G685" t="s">
        <v>2602</v>
      </c>
      <c r="H685" t="s">
        <v>93</v>
      </c>
      <c r="I685" t="s">
        <v>28</v>
      </c>
      <c r="J685" t="s">
        <v>2603</v>
      </c>
      <c r="K685">
        <v>12</v>
      </c>
      <c r="L685" s="7">
        <v>26958</v>
      </c>
      <c r="M685" s="7">
        <v>323496</v>
      </c>
      <c r="N685">
        <v>0</v>
      </c>
      <c r="O685" t="s">
        <v>29</v>
      </c>
      <c r="P685">
        <v>0</v>
      </c>
      <c r="Q685" s="7">
        <v>44930</v>
      </c>
      <c r="R685" s="7">
        <v>38200</v>
      </c>
      <c r="S685" s="7">
        <v>458400</v>
      </c>
      <c r="T685" s="7">
        <v>2</v>
      </c>
      <c r="U685" s="7">
        <v>9168</v>
      </c>
      <c r="V685" t="s">
        <v>77</v>
      </c>
      <c r="W685" s="7">
        <v>134904</v>
      </c>
      <c r="X685" s="2" t="s">
        <v>31</v>
      </c>
      <c r="Y685" s="200"/>
      <c r="Z685" s="201" t="str">
        <f>IF(Y685&lt;&gt;"",Y685,IF(Table1[[#This Row],[Befolyt]]="i",1,""))</f>
        <v/>
      </c>
      <c r="AA685" s="98">
        <f>Table1[[#This Row],[KülföldiÁr]]*Table1[[#This Row],[Darab]]</f>
        <v>0</v>
      </c>
    </row>
    <row r="686" spans="1:27" x14ac:dyDescent="0.3">
      <c r="A686" t="s">
        <v>2604</v>
      </c>
      <c r="B686" t="s">
        <v>1514</v>
      </c>
      <c r="C686" s="126">
        <v>46073</v>
      </c>
      <c r="D686" s="6">
        <v>2</v>
      </c>
      <c r="E686" s="126">
        <v>46073</v>
      </c>
      <c r="F686" s="6">
        <v>2</v>
      </c>
      <c r="G686" t="s">
        <v>2605</v>
      </c>
      <c r="H686" t="s">
        <v>71</v>
      </c>
      <c r="I686" t="s">
        <v>28</v>
      </c>
      <c r="J686" t="s">
        <v>2606</v>
      </c>
      <c r="K686">
        <v>1</v>
      </c>
      <c r="L686" s="7">
        <v>21931.58</v>
      </c>
      <c r="M686" s="7">
        <v>21931.58</v>
      </c>
      <c r="N686">
        <v>0</v>
      </c>
      <c r="O686" t="s">
        <v>29</v>
      </c>
      <c r="P686">
        <v>0</v>
      </c>
      <c r="Q686" s="7">
        <v>46500</v>
      </c>
      <c r="R686" s="7">
        <v>39525</v>
      </c>
      <c r="S686" s="7">
        <v>39525</v>
      </c>
      <c r="T686" s="7">
        <v>1.25</v>
      </c>
      <c r="U686" s="7">
        <v>494.0625</v>
      </c>
      <c r="V686" t="s">
        <v>66</v>
      </c>
      <c r="W686" s="7">
        <v>17593.419999999998</v>
      </c>
      <c r="X686" s="2" t="s">
        <v>31</v>
      </c>
      <c r="Y686" s="200"/>
      <c r="Z686" s="201" t="str">
        <f>IF(Y686&lt;&gt;"",Y686,IF(Table1[[#This Row],[Befolyt]]="i",1,""))</f>
        <v/>
      </c>
      <c r="AA686" s="98">
        <f>Table1[[#This Row],[KülföldiÁr]]*Table1[[#This Row],[Darab]]</f>
        <v>0</v>
      </c>
    </row>
    <row r="687" spans="1:27" x14ac:dyDescent="0.3">
      <c r="A687" t="s">
        <v>2604</v>
      </c>
      <c r="B687" t="s">
        <v>1514</v>
      </c>
      <c r="C687" s="126">
        <v>46073</v>
      </c>
      <c r="D687" s="6">
        <v>2</v>
      </c>
      <c r="E687" s="126">
        <v>46073</v>
      </c>
      <c r="F687" s="6">
        <v>2</v>
      </c>
      <c r="G687" t="s">
        <v>875</v>
      </c>
      <c r="H687" t="s">
        <v>34</v>
      </c>
      <c r="I687" t="s">
        <v>32</v>
      </c>
      <c r="J687" t="s">
        <v>876</v>
      </c>
      <c r="K687">
        <v>1</v>
      </c>
      <c r="L687" s="7">
        <v>1637</v>
      </c>
      <c r="M687" s="7">
        <v>1637</v>
      </c>
      <c r="N687">
        <v>0</v>
      </c>
      <c r="O687" t="s">
        <v>29</v>
      </c>
      <c r="P687">
        <v>0</v>
      </c>
      <c r="Q687" s="7">
        <v>1637</v>
      </c>
      <c r="R687" s="7">
        <v>0</v>
      </c>
      <c r="S687" s="7">
        <v>0</v>
      </c>
      <c r="T687" s="7">
        <v>0</v>
      </c>
      <c r="U687" s="7">
        <v>0</v>
      </c>
      <c r="V687" t="s">
        <v>66</v>
      </c>
      <c r="W687" s="7">
        <v>-1637</v>
      </c>
      <c r="X687" s="2" t="s">
        <v>31</v>
      </c>
      <c r="Y687" s="200"/>
      <c r="Z687" s="201" t="str">
        <f>IF(Y687&lt;&gt;"",Y687,IF(Table1[[#This Row],[Befolyt]]="i",1,""))</f>
        <v/>
      </c>
      <c r="AA687" s="98">
        <f>Table1[[#This Row],[KülföldiÁr]]*Table1[[#This Row],[Darab]]</f>
        <v>0</v>
      </c>
    </row>
    <row r="688" spans="1:27" x14ac:dyDescent="0.3">
      <c r="A688" t="s">
        <v>2607</v>
      </c>
      <c r="B688" t="s">
        <v>1324</v>
      </c>
      <c r="C688" s="126">
        <v>46072</v>
      </c>
      <c r="D688" s="6">
        <v>2</v>
      </c>
      <c r="E688" s="126">
        <v>46066</v>
      </c>
      <c r="F688" s="6">
        <v>2</v>
      </c>
      <c r="G688" t="s">
        <v>937</v>
      </c>
      <c r="H688" t="s">
        <v>27</v>
      </c>
      <c r="I688" t="s">
        <v>28</v>
      </c>
      <c r="J688" t="s">
        <v>2608</v>
      </c>
      <c r="K688">
        <v>1</v>
      </c>
      <c r="L688" s="7">
        <v>5100</v>
      </c>
      <c r="M688" s="7">
        <v>5100</v>
      </c>
      <c r="N688">
        <v>0</v>
      </c>
      <c r="O688" t="s">
        <v>29</v>
      </c>
      <c r="P688">
        <v>0</v>
      </c>
      <c r="Q688" s="7">
        <v>8500</v>
      </c>
      <c r="R688" s="7">
        <v>8500</v>
      </c>
      <c r="S688" s="7">
        <v>8500</v>
      </c>
      <c r="T688" s="7">
        <v>10</v>
      </c>
      <c r="U688" s="7">
        <v>850</v>
      </c>
      <c r="V688" t="s">
        <v>30</v>
      </c>
      <c r="W688" s="7">
        <v>3400</v>
      </c>
      <c r="X688" s="2" t="s">
        <v>31</v>
      </c>
      <c r="Y688" s="200"/>
      <c r="Z688" s="201" t="str">
        <f>IF(Y688&lt;&gt;"",Y688,IF(Table1[[#This Row],[Befolyt]]="i",1,""))</f>
        <v/>
      </c>
      <c r="AA688" s="98">
        <f>Table1[[#This Row],[KülföldiÁr]]*Table1[[#This Row],[Darab]]</f>
        <v>0</v>
      </c>
    </row>
    <row r="689" spans="1:27" x14ac:dyDescent="0.3">
      <c r="A689" t="s">
        <v>2607</v>
      </c>
      <c r="B689" t="s">
        <v>1324</v>
      </c>
      <c r="C689" s="126">
        <v>46072</v>
      </c>
      <c r="D689" s="6">
        <v>2</v>
      </c>
      <c r="E689" s="126">
        <v>46066</v>
      </c>
      <c r="F689" s="6">
        <v>2</v>
      </c>
      <c r="G689" t="s">
        <v>58</v>
      </c>
      <c r="H689" t="s">
        <v>41</v>
      </c>
      <c r="I689" t="s">
        <v>28</v>
      </c>
      <c r="J689" t="s">
        <v>59</v>
      </c>
      <c r="K689">
        <v>4</v>
      </c>
      <c r="L689" s="7">
        <v>169.41</v>
      </c>
      <c r="M689" s="7">
        <v>677.64</v>
      </c>
      <c r="N689">
        <v>0</v>
      </c>
      <c r="O689" t="s">
        <v>29</v>
      </c>
      <c r="P689">
        <v>0</v>
      </c>
      <c r="Q689" s="7">
        <v>890</v>
      </c>
      <c r="R689" s="7">
        <v>1210</v>
      </c>
      <c r="S689" s="7">
        <v>4840</v>
      </c>
      <c r="T689" s="7">
        <v>14.26</v>
      </c>
      <c r="U689" s="7">
        <v>690.18399999999997</v>
      </c>
      <c r="V689" t="s">
        <v>30</v>
      </c>
      <c r="W689" s="7">
        <v>4162.3599999999997</v>
      </c>
      <c r="X689" s="2" t="s">
        <v>31</v>
      </c>
      <c r="Y689" s="200"/>
      <c r="Z689" s="201" t="str">
        <f>IF(Y689&lt;&gt;"",Y689,IF(Table1[[#This Row],[Befolyt]]="i",1,""))</f>
        <v/>
      </c>
      <c r="AA689" s="98">
        <f>Table1[[#This Row],[KülföldiÁr]]*Table1[[#This Row],[Darab]]</f>
        <v>0</v>
      </c>
    </row>
    <row r="690" spans="1:27" x14ac:dyDescent="0.3">
      <c r="A690" t="s">
        <v>2607</v>
      </c>
      <c r="B690" t="s">
        <v>1324</v>
      </c>
      <c r="C690" s="126">
        <v>46072</v>
      </c>
      <c r="D690" s="6">
        <v>2</v>
      </c>
      <c r="E690" s="126">
        <v>46066</v>
      </c>
      <c r="F690" s="6">
        <v>2</v>
      </c>
      <c r="G690" t="s">
        <v>88</v>
      </c>
      <c r="H690" t="s">
        <v>41</v>
      </c>
      <c r="I690" t="s">
        <v>28</v>
      </c>
      <c r="J690" t="s">
        <v>89</v>
      </c>
      <c r="K690">
        <v>1</v>
      </c>
      <c r="L690" s="7">
        <v>243.73</v>
      </c>
      <c r="M690" s="7">
        <v>243.73</v>
      </c>
      <c r="N690">
        <v>0</v>
      </c>
      <c r="O690" t="s">
        <v>29</v>
      </c>
      <c r="P690">
        <v>0</v>
      </c>
      <c r="Q690" s="7">
        <v>1485</v>
      </c>
      <c r="R690" s="7">
        <v>1485</v>
      </c>
      <c r="S690" s="7">
        <v>1485</v>
      </c>
      <c r="T690" s="7">
        <v>5</v>
      </c>
      <c r="U690" s="7">
        <v>74.25</v>
      </c>
      <c r="V690" t="s">
        <v>30</v>
      </c>
      <c r="W690" s="7">
        <v>1241.27</v>
      </c>
      <c r="X690" s="2" t="s">
        <v>31</v>
      </c>
      <c r="Y690" s="200"/>
      <c r="Z690" s="201" t="str">
        <f>IF(Y690&lt;&gt;"",Y690,IF(Table1[[#This Row],[Befolyt]]="i",1,""))</f>
        <v/>
      </c>
      <c r="AA690" s="98">
        <f>Table1[[#This Row],[KülföldiÁr]]*Table1[[#This Row],[Darab]]</f>
        <v>0</v>
      </c>
    </row>
    <row r="691" spans="1:27" x14ac:dyDescent="0.3">
      <c r="A691" t="s">
        <v>2609</v>
      </c>
      <c r="B691" t="s">
        <v>1324</v>
      </c>
      <c r="C691" s="126">
        <v>46072</v>
      </c>
      <c r="D691" s="6">
        <v>2</v>
      </c>
      <c r="E691" s="126">
        <v>46066</v>
      </c>
      <c r="F691" s="6">
        <v>2</v>
      </c>
      <c r="G691" t="s">
        <v>941</v>
      </c>
      <c r="H691" t="s">
        <v>27</v>
      </c>
      <c r="I691" t="s">
        <v>28</v>
      </c>
      <c r="J691" t="s">
        <v>1985</v>
      </c>
      <c r="K691">
        <v>1</v>
      </c>
      <c r="L691" s="7">
        <v>10560</v>
      </c>
      <c r="M691" s="7">
        <v>10560</v>
      </c>
      <c r="N691">
        <v>0</v>
      </c>
      <c r="O691" t="s">
        <v>29</v>
      </c>
      <c r="P691">
        <v>0</v>
      </c>
      <c r="Q691" s="7">
        <v>17600</v>
      </c>
      <c r="R691" s="7">
        <v>17600</v>
      </c>
      <c r="S691" s="7">
        <v>17600</v>
      </c>
      <c r="T691" s="7">
        <v>10</v>
      </c>
      <c r="U691" s="7">
        <v>1760</v>
      </c>
      <c r="V691" t="s">
        <v>30</v>
      </c>
      <c r="W691" s="7">
        <v>7040</v>
      </c>
      <c r="X691" s="2" t="s">
        <v>31</v>
      </c>
      <c r="Y691" s="200"/>
      <c r="Z691" s="201" t="str">
        <f>IF(Y691&lt;&gt;"",Y691,IF(Table1[[#This Row],[Befolyt]]="i",1,""))</f>
        <v/>
      </c>
      <c r="AA691" s="98">
        <f>Table1[[#This Row],[KülföldiÁr]]*Table1[[#This Row],[Darab]]</f>
        <v>0</v>
      </c>
    </row>
    <row r="692" spans="1:27" x14ac:dyDescent="0.3">
      <c r="A692" t="s">
        <v>2609</v>
      </c>
      <c r="B692" t="s">
        <v>1324</v>
      </c>
      <c r="C692" s="126">
        <v>46072</v>
      </c>
      <c r="D692" s="6">
        <v>2</v>
      </c>
      <c r="E692" s="126">
        <v>46066</v>
      </c>
      <c r="F692" s="6">
        <v>2</v>
      </c>
      <c r="G692" t="s">
        <v>1080</v>
      </c>
      <c r="H692" t="s">
        <v>51</v>
      </c>
      <c r="I692" t="s">
        <v>28</v>
      </c>
      <c r="J692" t="s">
        <v>1081</v>
      </c>
      <c r="K692">
        <v>1</v>
      </c>
      <c r="L692" s="7">
        <v>5586.69</v>
      </c>
      <c r="M692" s="7">
        <v>5586.69</v>
      </c>
      <c r="N692">
        <v>0</v>
      </c>
      <c r="O692" t="s">
        <v>29</v>
      </c>
      <c r="P692">
        <v>0</v>
      </c>
      <c r="Q692" s="7">
        <v>13760</v>
      </c>
      <c r="R692" s="7">
        <v>13760</v>
      </c>
      <c r="S692" s="7">
        <v>13760</v>
      </c>
      <c r="T692" s="7">
        <v>5</v>
      </c>
      <c r="U692" s="7">
        <v>688</v>
      </c>
      <c r="V692" t="s">
        <v>30</v>
      </c>
      <c r="W692" s="7">
        <v>8173.31</v>
      </c>
      <c r="X692" s="2" t="s">
        <v>31</v>
      </c>
      <c r="Y692" s="200"/>
      <c r="Z692" s="201" t="str">
        <f>IF(Y692&lt;&gt;"",Y692,IF(Table1[[#This Row],[Befolyt]]="i",1,""))</f>
        <v/>
      </c>
      <c r="AA692" s="98">
        <f>Table1[[#This Row],[KülföldiÁr]]*Table1[[#This Row],[Darab]]</f>
        <v>0</v>
      </c>
    </row>
    <row r="693" spans="1:27" x14ac:dyDescent="0.3">
      <c r="A693" t="s">
        <v>2609</v>
      </c>
      <c r="B693" t="s">
        <v>1324</v>
      </c>
      <c r="C693" s="126">
        <v>46072</v>
      </c>
      <c r="D693" s="6">
        <v>2</v>
      </c>
      <c r="E693" s="126">
        <v>46066</v>
      </c>
      <c r="F693" s="6">
        <v>2</v>
      </c>
      <c r="G693" t="s">
        <v>86</v>
      </c>
      <c r="H693" t="s">
        <v>70</v>
      </c>
      <c r="I693" t="s">
        <v>32</v>
      </c>
      <c r="J693" t="s">
        <v>87</v>
      </c>
      <c r="K693">
        <v>0.1</v>
      </c>
      <c r="L693" s="7">
        <v>7195.04</v>
      </c>
      <c r="M693" s="7">
        <v>719.50400000000002</v>
      </c>
      <c r="N693">
        <v>0</v>
      </c>
      <c r="O693" t="s">
        <v>29</v>
      </c>
      <c r="P693">
        <v>0</v>
      </c>
      <c r="Q693" s="7">
        <v>12000</v>
      </c>
      <c r="R693" s="7">
        <v>12000</v>
      </c>
      <c r="S693" s="7">
        <v>1200</v>
      </c>
      <c r="T693" s="7">
        <v>0</v>
      </c>
      <c r="U693" s="7">
        <v>0</v>
      </c>
      <c r="V693" t="s">
        <v>30</v>
      </c>
      <c r="W693" s="7">
        <v>480.49599999999998</v>
      </c>
      <c r="X693" s="2" t="s">
        <v>31</v>
      </c>
      <c r="Y693" s="200"/>
      <c r="Z693" s="201" t="str">
        <f>IF(Y693&lt;&gt;"",Y693,IF(Table1[[#This Row],[Befolyt]]="i",1,""))</f>
        <v/>
      </c>
      <c r="AA693" s="98">
        <f>Table1[[#This Row],[KülföldiÁr]]*Table1[[#This Row],[Darab]]</f>
        <v>0</v>
      </c>
    </row>
    <row r="694" spans="1:27" x14ac:dyDescent="0.3">
      <c r="A694" t="s">
        <v>2609</v>
      </c>
      <c r="B694" t="s">
        <v>1324</v>
      </c>
      <c r="C694" s="126">
        <v>46072</v>
      </c>
      <c r="D694" s="6">
        <v>2</v>
      </c>
      <c r="E694" s="126">
        <v>46066</v>
      </c>
      <c r="F694" s="6">
        <v>2</v>
      </c>
      <c r="G694" t="s">
        <v>45</v>
      </c>
      <c r="H694" t="s">
        <v>41</v>
      </c>
      <c r="I694" t="s">
        <v>28</v>
      </c>
      <c r="J694" t="s">
        <v>46</v>
      </c>
      <c r="K694">
        <v>8</v>
      </c>
      <c r="L694" s="7">
        <v>165.41</v>
      </c>
      <c r="M694" s="7">
        <v>1323.28</v>
      </c>
      <c r="N694">
        <v>0</v>
      </c>
      <c r="O694" t="s">
        <v>29</v>
      </c>
      <c r="P694">
        <v>0</v>
      </c>
      <c r="Q694" s="7">
        <v>960</v>
      </c>
      <c r="R694" s="7">
        <v>960</v>
      </c>
      <c r="S694" s="7">
        <v>7680</v>
      </c>
      <c r="T694" s="7">
        <v>5</v>
      </c>
      <c r="U694" s="7">
        <v>384</v>
      </c>
      <c r="V694" t="s">
        <v>30</v>
      </c>
      <c r="W694" s="7">
        <v>6356.72</v>
      </c>
      <c r="X694" s="2" t="s">
        <v>31</v>
      </c>
      <c r="Y694" s="200"/>
      <c r="Z694" s="201" t="str">
        <f>IF(Y694&lt;&gt;"",Y694,IF(Table1[[#This Row],[Befolyt]]="i",1,""))</f>
        <v/>
      </c>
      <c r="AA694" s="98">
        <f>Table1[[#This Row],[KülföldiÁr]]*Table1[[#This Row],[Darab]]</f>
        <v>0</v>
      </c>
    </row>
    <row r="695" spans="1:27" x14ac:dyDescent="0.3">
      <c r="A695" t="s">
        <v>2609</v>
      </c>
      <c r="B695" t="s">
        <v>1324</v>
      </c>
      <c r="C695" s="126">
        <v>46072</v>
      </c>
      <c r="D695" s="6">
        <v>2</v>
      </c>
      <c r="E695" s="126">
        <v>46066</v>
      </c>
      <c r="F695" s="6">
        <v>2</v>
      </c>
      <c r="G695" t="s">
        <v>47</v>
      </c>
      <c r="H695" t="s">
        <v>41</v>
      </c>
      <c r="I695" t="s">
        <v>28</v>
      </c>
      <c r="J695" t="s">
        <v>48</v>
      </c>
      <c r="K695">
        <v>2</v>
      </c>
      <c r="L695" s="7">
        <v>184.97</v>
      </c>
      <c r="M695" s="7">
        <v>369.94</v>
      </c>
      <c r="N695">
        <v>0</v>
      </c>
      <c r="O695" t="s">
        <v>29</v>
      </c>
      <c r="P695">
        <v>0</v>
      </c>
      <c r="Q695" s="7">
        <v>1018</v>
      </c>
      <c r="R695" s="7">
        <v>1135</v>
      </c>
      <c r="S695" s="7">
        <v>2270</v>
      </c>
      <c r="T695" s="7">
        <v>8.61</v>
      </c>
      <c r="U695" s="7">
        <v>195.44699999999997</v>
      </c>
      <c r="V695" t="s">
        <v>30</v>
      </c>
      <c r="W695" s="7">
        <v>1900.06</v>
      </c>
      <c r="X695" s="2" t="s">
        <v>31</v>
      </c>
      <c r="Y695" s="200"/>
      <c r="Z695" s="201" t="str">
        <f>IF(Y695&lt;&gt;"",Y695,IF(Table1[[#This Row],[Befolyt]]="i",1,""))</f>
        <v/>
      </c>
      <c r="AA695" s="98">
        <f>Table1[[#This Row],[KülföldiÁr]]*Table1[[#This Row],[Darab]]</f>
        <v>0</v>
      </c>
    </row>
    <row r="696" spans="1:27" x14ac:dyDescent="0.3">
      <c r="A696" t="s">
        <v>2610</v>
      </c>
      <c r="B696" t="s">
        <v>1332</v>
      </c>
      <c r="C696" s="126">
        <v>46072</v>
      </c>
      <c r="D696" s="6">
        <v>2</v>
      </c>
      <c r="E696" s="126">
        <v>46072</v>
      </c>
      <c r="F696" s="6">
        <v>2</v>
      </c>
      <c r="G696" t="s">
        <v>2611</v>
      </c>
      <c r="H696" t="s">
        <v>353</v>
      </c>
      <c r="I696" t="s">
        <v>28</v>
      </c>
      <c r="J696" t="s">
        <v>2612</v>
      </c>
      <c r="K696">
        <v>1</v>
      </c>
      <c r="L696" s="7">
        <v>408704.41</v>
      </c>
      <c r="M696" s="7">
        <v>408704.41</v>
      </c>
      <c r="N696">
        <v>0</v>
      </c>
      <c r="O696" t="s">
        <v>29</v>
      </c>
      <c r="P696">
        <v>0</v>
      </c>
      <c r="Q696" s="7">
        <v>623000</v>
      </c>
      <c r="R696" s="7">
        <v>560700</v>
      </c>
      <c r="S696" s="7">
        <v>560700</v>
      </c>
      <c r="T696" s="7">
        <v>2</v>
      </c>
      <c r="U696" s="7">
        <v>11214</v>
      </c>
      <c r="V696" t="s">
        <v>85</v>
      </c>
      <c r="W696" s="7">
        <v>151995.59000000003</v>
      </c>
      <c r="X696" s="2" t="s">
        <v>31</v>
      </c>
      <c r="Y696" s="200"/>
      <c r="Z696" s="201" t="str">
        <f>IF(Y696&lt;&gt;"",Y696,IF(Table1[[#This Row],[Befolyt]]="i",1,""))</f>
        <v/>
      </c>
      <c r="AA696" s="98">
        <f>Table1[[#This Row],[KülföldiÁr]]*Table1[[#This Row],[Darab]]</f>
        <v>0</v>
      </c>
    </row>
    <row r="697" spans="1:27" x14ac:dyDescent="0.3">
      <c r="A697" t="s">
        <v>2613</v>
      </c>
      <c r="B697" t="s">
        <v>423</v>
      </c>
      <c r="C697" s="126">
        <v>46072</v>
      </c>
      <c r="D697" s="6">
        <v>2</v>
      </c>
      <c r="E697" s="126">
        <v>46062</v>
      </c>
      <c r="F697" s="6">
        <v>2</v>
      </c>
      <c r="G697" t="s">
        <v>931</v>
      </c>
      <c r="H697" t="s">
        <v>27</v>
      </c>
      <c r="I697" t="s">
        <v>28</v>
      </c>
      <c r="J697" t="s">
        <v>932</v>
      </c>
      <c r="K697">
        <v>1</v>
      </c>
      <c r="L697" s="7">
        <v>284730</v>
      </c>
      <c r="M697" s="7">
        <v>284730</v>
      </c>
      <c r="N697">
        <v>0</v>
      </c>
      <c r="O697" t="s">
        <v>29</v>
      </c>
      <c r="P697">
        <v>0</v>
      </c>
      <c r="Q697" s="7">
        <v>474550</v>
      </c>
      <c r="R697" s="7">
        <v>474550</v>
      </c>
      <c r="S697" s="7">
        <v>474550</v>
      </c>
      <c r="T697" s="7">
        <v>10</v>
      </c>
      <c r="U697" s="7">
        <v>47455</v>
      </c>
      <c r="V697" t="s">
        <v>30</v>
      </c>
      <c r="W697" s="7">
        <v>189820</v>
      </c>
      <c r="X697" s="2" t="s">
        <v>31</v>
      </c>
      <c r="Y697" s="200"/>
      <c r="Z697" s="201" t="str">
        <f>IF(Y697&lt;&gt;"",Y697,IF(Table1[[#This Row],[Befolyt]]="i",1,""))</f>
        <v/>
      </c>
      <c r="AA697" s="98">
        <f>Table1[[#This Row],[KülföldiÁr]]*Table1[[#This Row],[Darab]]</f>
        <v>0</v>
      </c>
    </row>
    <row r="698" spans="1:27" x14ac:dyDescent="0.3">
      <c r="A698" t="s">
        <v>2613</v>
      </c>
      <c r="B698" t="s">
        <v>423</v>
      </c>
      <c r="C698" s="126">
        <v>46072</v>
      </c>
      <c r="D698" s="6">
        <v>2</v>
      </c>
      <c r="E698" s="126">
        <v>46062</v>
      </c>
      <c r="F698" s="6">
        <v>2</v>
      </c>
      <c r="G698" t="s">
        <v>526</v>
      </c>
      <c r="H698" t="s">
        <v>300</v>
      </c>
      <c r="I698" t="s">
        <v>32</v>
      </c>
      <c r="J698" t="s">
        <v>1163</v>
      </c>
      <c r="K698">
        <v>1</v>
      </c>
      <c r="L698" s="7">
        <v>8360</v>
      </c>
      <c r="M698" s="7">
        <v>8360</v>
      </c>
      <c r="N698">
        <v>0</v>
      </c>
      <c r="O698" t="s">
        <v>29</v>
      </c>
      <c r="P698">
        <v>0</v>
      </c>
      <c r="Q698" s="7">
        <v>15000</v>
      </c>
      <c r="R698" s="7">
        <v>15000</v>
      </c>
      <c r="S698" s="7">
        <v>15000</v>
      </c>
      <c r="T698" s="7">
        <v>0</v>
      </c>
      <c r="U698" s="7">
        <v>0</v>
      </c>
      <c r="V698" t="s">
        <v>30</v>
      </c>
      <c r="W698" s="7">
        <v>6640</v>
      </c>
      <c r="X698" s="2" t="s">
        <v>31</v>
      </c>
      <c r="Y698" s="200"/>
      <c r="Z698" s="201" t="str">
        <f>IF(Y698&lt;&gt;"",Y698,IF(Table1[[#This Row],[Befolyt]]="i",1,""))</f>
        <v/>
      </c>
      <c r="AA698" s="98">
        <f>Table1[[#This Row],[KülföldiÁr]]*Table1[[#This Row],[Darab]]</f>
        <v>0</v>
      </c>
    </row>
    <row r="699" spans="1:27" x14ac:dyDescent="0.3">
      <c r="A699" t="s">
        <v>2613</v>
      </c>
      <c r="B699" t="s">
        <v>423</v>
      </c>
      <c r="C699" s="126">
        <v>46072</v>
      </c>
      <c r="D699" s="6">
        <v>2</v>
      </c>
      <c r="E699" s="126">
        <v>46062</v>
      </c>
      <c r="F699" s="6">
        <v>2</v>
      </c>
      <c r="G699" t="s">
        <v>2614</v>
      </c>
      <c r="H699" t="s">
        <v>41</v>
      </c>
      <c r="I699" t="s">
        <v>28</v>
      </c>
      <c r="J699" t="s">
        <v>2615</v>
      </c>
      <c r="K699">
        <v>2</v>
      </c>
      <c r="L699" s="7">
        <v>2812.37</v>
      </c>
      <c r="M699" s="7">
        <v>5624.74</v>
      </c>
      <c r="N699">
        <v>0</v>
      </c>
      <c r="O699" t="s">
        <v>29</v>
      </c>
      <c r="P699">
        <v>0</v>
      </c>
      <c r="Q699" s="7">
        <v>5870</v>
      </c>
      <c r="R699" s="7">
        <v>5870</v>
      </c>
      <c r="S699" s="7">
        <v>11740</v>
      </c>
      <c r="T699" s="7">
        <v>5</v>
      </c>
      <c r="U699" s="7">
        <v>587</v>
      </c>
      <c r="V699" t="s">
        <v>30</v>
      </c>
      <c r="W699" s="7">
        <v>6115.26</v>
      </c>
      <c r="X699" s="2" t="s">
        <v>31</v>
      </c>
      <c r="Y699" s="200"/>
      <c r="Z699" s="201" t="str">
        <f>IF(Y699&lt;&gt;"",Y699,IF(Table1[[#This Row],[Befolyt]]="i",1,""))</f>
        <v/>
      </c>
      <c r="AA699" s="98">
        <f>Table1[[#This Row],[KülföldiÁr]]*Table1[[#This Row],[Darab]]</f>
        <v>0</v>
      </c>
    </row>
    <row r="700" spans="1:27" x14ac:dyDescent="0.3">
      <c r="A700" t="s">
        <v>2613</v>
      </c>
      <c r="B700" t="s">
        <v>423</v>
      </c>
      <c r="C700" s="126">
        <v>46072</v>
      </c>
      <c r="D700" s="6">
        <v>2</v>
      </c>
      <c r="E700" s="126">
        <v>46062</v>
      </c>
      <c r="F700" s="6">
        <v>2</v>
      </c>
      <c r="G700" t="s">
        <v>375</v>
      </c>
      <c r="H700" t="s">
        <v>41</v>
      </c>
      <c r="I700" t="s">
        <v>28</v>
      </c>
      <c r="J700" t="s">
        <v>376</v>
      </c>
      <c r="K700">
        <v>16</v>
      </c>
      <c r="L700" s="7">
        <v>145.5</v>
      </c>
      <c r="M700" s="7">
        <v>2328</v>
      </c>
      <c r="N700">
        <v>0</v>
      </c>
      <c r="O700" t="s">
        <v>29</v>
      </c>
      <c r="P700">
        <v>0</v>
      </c>
      <c r="Q700" s="7">
        <v>820</v>
      </c>
      <c r="R700" s="7">
        <v>820</v>
      </c>
      <c r="S700" s="7">
        <v>13120</v>
      </c>
      <c r="T700" s="7">
        <v>5</v>
      </c>
      <c r="U700" s="7">
        <v>656</v>
      </c>
      <c r="V700" t="s">
        <v>30</v>
      </c>
      <c r="W700" s="7">
        <v>10792</v>
      </c>
      <c r="X700" s="2" t="s">
        <v>31</v>
      </c>
      <c r="Y700" s="200"/>
      <c r="Z700" s="201" t="str">
        <f>IF(Y700&lt;&gt;"",Y700,IF(Table1[[#This Row],[Befolyt]]="i",1,""))</f>
        <v/>
      </c>
      <c r="AA700" s="98">
        <f>Table1[[#This Row],[KülföldiÁr]]*Table1[[#This Row],[Darab]]</f>
        <v>0</v>
      </c>
    </row>
    <row r="701" spans="1:27" x14ac:dyDescent="0.3">
      <c r="A701" t="s">
        <v>2613</v>
      </c>
      <c r="B701" t="s">
        <v>423</v>
      </c>
      <c r="C701" s="126">
        <v>46072</v>
      </c>
      <c r="D701" s="6">
        <v>2</v>
      </c>
      <c r="E701" s="126">
        <v>46062</v>
      </c>
      <c r="F701" s="6">
        <v>2</v>
      </c>
      <c r="G701" t="s">
        <v>2616</v>
      </c>
      <c r="H701" t="s">
        <v>41</v>
      </c>
      <c r="I701" t="s">
        <v>28</v>
      </c>
      <c r="J701" t="s">
        <v>2617</v>
      </c>
      <c r="K701">
        <v>3.5</v>
      </c>
      <c r="L701" s="7">
        <v>1165.22</v>
      </c>
      <c r="M701" s="7">
        <v>4078.27</v>
      </c>
      <c r="N701">
        <v>0</v>
      </c>
      <c r="O701" t="s">
        <v>29</v>
      </c>
      <c r="P701">
        <v>0</v>
      </c>
      <c r="Q701" s="7">
        <v>4185</v>
      </c>
      <c r="R701" s="7">
        <v>4185</v>
      </c>
      <c r="S701" s="7">
        <v>14647.5</v>
      </c>
      <c r="T701" s="7">
        <v>5</v>
      </c>
      <c r="U701" s="7">
        <v>732.375</v>
      </c>
      <c r="V701" t="s">
        <v>30</v>
      </c>
      <c r="W701" s="7">
        <v>10569.23</v>
      </c>
      <c r="X701" s="2" t="s">
        <v>31</v>
      </c>
      <c r="Y701" s="200"/>
      <c r="Z701" s="201" t="str">
        <f>IF(Y701&lt;&gt;"",Y701,IF(Table1[[#This Row],[Befolyt]]="i",1,""))</f>
        <v/>
      </c>
      <c r="AA701" s="98">
        <f>Table1[[#This Row],[KülföldiÁr]]*Table1[[#This Row],[Darab]]</f>
        <v>0</v>
      </c>
    </row>
    <row r="702" spans="1:27" x14ac:dyDescent="0.3">
      <c r="A702" t="s">
        <v>2613</v>
      </c>
      <c r="B702" t="s">
        <v>423</v>
      </c>
      <c r="C702" s="126">
        <v>46072</v>
      </c>
      <c r="D702" s="6">
        <v>2</v>
      </c>
      <c r="E702" s="126">
        <v>46062</v>
      </c>
      <c r="F702" s="6">
        <v>2</v>
      </c>
      <c r="G702" t="s">
        <v>86</v>
      </c>
      <c r="H702" t="s">
        <v>70</v>
      </c>
      <c r="I702" t="s">
        <v>32</v>
      </c>
      <c r="J702" t="s">
        <v>87</v>
      </c>
      <c r="K702">
        <v>1</v>
      </c>
      <c r="L702" s="7">
        <v>7195.04</v>
      </c>
      <c r="M702" s="7">
        <v>7195.04</v>
      </c>
      <c r="N702">
        <v>0</v>
      </c>
      <c r="O702" t="s">
        <v>29</v>
      </c>
      <c r="P702">
        <v>0</v>
      </c>
      <c r="Q702" s="7">
        <v>12000</v>
      </c>
      <c r="R702" s="7">
        <v>12000</v>
      </c>
      <c r="S702" s="7">
        <v>12000</v>
      </c>
      <c r="T702" s="7">
        <v>0</v>
      </c>
      <c r="U702" s="7">
        <v>0</v>
      </c>
      <c r="V702" t="s">
        <v>30</v>
      </c>
      <c r="W702" s="7">
        <v>4804.96</v>
      </c>
      <c r="X702" s="2" t="s">
        <v>31</v>
      </c>
      <c r="Y702" s="200"/>
      <c r="Z702" s="201" t="str">
        <f>IF(Y702&lt;&gt;"",Y702,IF(Table1[[#This Row],[Befolyt]]="i",1,""))</f>
        <v/>
      </c>
      <c r="AA702" s="98">
        <f>Table1[[#This Row],[KülföldiÁr]]*Table1[[#This Row],[Darab]]</f>
        <v>0</v>
      </c>
    </row>
    <row r="703" spans="1:27" x14ac:dyDescent="0.3">
      <c r="A703" t="s">
        <v>2613</v>
      </c>
      <c r="B703" t="s">
        <v>423</v>
      </c>
      <c r="C703" s="126">
        <v>46072</v>
      </c>
      <c r="D703" s="6">
        <v>2</v>
      </c>
      <c r="E703" s="126">
        <v>46062</v>
      </c>
      <c r="F703" s="6">
        <v>2</v>
      </c>
      <c r="G703" t="s">
        <v>40</v>
      </c>
      <c r="H703" t="s">
        <v>41</v>
      </c>
      <c r="I703" t="s">
        <v>28</v>
      </c>
      <c r="J703" t="s">
        <v>42</v>
      </c>
      <c r="K703">
        <v>119</v>
      </c>
      <c r="L703" s="7">
        <v>239.51</v>
      </c>
      <c r="M703" s="7">
        <v>28501.69</v>
      </c>
      <c r="N703">
        <v>0</v>
      </c>
      <c r="O703" t="s">
        <v>29</v>
      </c>
      <c r="P703">
        <v>0</v>
      </c>
      <c r="Q703" s="7">
        <v>1325</v>
      </c>
      <c r="R703" s="7">
        <v>1325</v>
      </c>
      <c r="S703" s="7">
        <v>157675</v>
      </c>
      <c r="T703" s="7">
        <v>5</v>
      </c>
      <c r="U703" s="7">
        <v>7883.75</v>
      </c>
      <c r="V703" t="s">
        <v>30</v>
      </c>
      <c r="W703" s="7">
        <v>129173.31</v>
      </c>
      <c r="X703" s="2" t="s">
        <v>31</v>
      </c>
      <c r="Y703" s="200"/>
      <c r="Z703" s="201" t="str">
        <f>IF(Y703&lt;&gt;"",Y703,IF(Table1[[#This Row],[Befolyt]]="i",1,""))</f>
        <v/>
      </c>
      <c r="AA703" s="98">
        <f>Table1[[#This Row],[KülföldiÁr]]*Table1[[#This Row],[Darab]]</f>
        <v>0</v>
      </c>
    </row>
    <row r="704" spans="1:27" x14ac:dyDescent="0.3">
      <c r="A704" t="s">
        <v>2613</v>
      </c>
      <c r="B704" t="s">
        <v>423</v>
      </c>
      <c r="C704" s="126">
        <v>46072</v>
      </c>
      <c r="D704" s="6">
        <v>2</v>
      </c>
      <c r="E704" s="126">
        <v>46062</v>
      </c>
      <c r="F704" s="6">
        <v>2</v>
      </c>
      <c r="G704" t="s">
        <v>45</v>
      </c>
      <c r="H704" t="s">
        <v>41</v>
      </c>
      <c r="I704" t="s">
        <v>28</v>
      </c>
      <c r="J704" t="s">
        <v>46</v>
      </c>
      <c r="K704">
        <v>1</v>
      </c>
      <c r="L704" s="7">
        <v>165.41</v>
      </c>
      <c r="M704" s="7">
        <v>165.41</v>
      </c>
      <c r="N704">
        <v>0</v>
      </c>
      <c r="O704" t="s">
        <v>29</v>
      </c>
      <c r="P704">
        <v>0</v>
      </c>
      <c r="Q704" s="7">
        <v>960</v>
      </c>
      <c r="R704" s="7">
        <v>960</v>
      </c>
      <c r="S704" s="7">
        <v>960</v>
      </c>
      <c r="T704" s="7">
        <v>5</v>
      </c>
      <c r="U704" s="7">
        <v>48</v>
      </c>
      <c r="V704" t="s">
        <v>30</v>
      </c>
      <c r="W704" s="7">
        <v>794.59</v>
      </c>
      <c r="X704" s="2" t="s">
        <v>31</v>
      </c>
      <c r="Y704" s="200"/>
      <c r="Z704" s="201" t="str">
        <f>IF(Y704&lt;&gt;"",Y704,IF(Table1[[#This Row],[Befolyt]]="i",1,""))</f>
        <v/>
      </c>
      <c r="AA704" s="98">
        <f>Table1[[#This Row],[KülföldiÁr]]*Table1[[#This Row],[Darab]]</f>
        <v>0</v>
      </c>
    </row>
    <row r="705" spans="1:27" x14ac:dyDescent="0.3">
      <c r="A705" t="s">
        <v>2613</v>
      </c>
      <c r="B705" t="s">
        <v>423</v>
      </c>
      <c r="C705" s="126">
        <v>46072</v>
      </c>
      <c r="D705" s="6">
        <v>2</v>
      </c>
      <c r="E705" s="126">
        <v>46062</v>
      </c>
      <c r="F705" s="6">
        <v>2</v>
      </c>
      <c r="G705" t="s">
        <v>54</v>
      </c>
      <c r="H705" t="s">
        <v>41</v>
      </c>
      <c r="I705" t="s">
        <v>28</v>
      </c>
      <c r="J705" t="s">
        <v>55</v>
      </c>
      <c r="K705">
        <v>1</v>
      </c>
      <c r="L705" s="7">
        <v>164.3</v>
      </c>
      <c r="M705" s="7">
        <v>164.3</v>
      </c>
      <c r="N705">
        <v>0</v>
      </c>
      <c r="O705" t="s">
        <v>29</v>
      </c>
      <c r="P705">
        <v>0</v>
      </c>
      <c r="Q705" s="7">
        <v>960</v>
      </c>
      <c r="R705" s="7">
        <v>960</v>
      </c>
      <c r="S705" s="7">
        <v>960</v>
      </c>
      <c r="T705" s="7">
        <v>5</v>
      </c>
      <c r="U705" s="7">
        <v>48</v>
      </c>
      <c r="V705" t="s">
        <v>30</v>
      </c>
      <c r="W705" s="7">
        <v>795.7</v>
      </c>
      <c r="X705" s="2" t="s">
        <v>31</v>
      </c>
      <c r="Y705" s="200"/>
      <c r="Z705" s="201" t="str">
        <f>IF(Y705&lt;&gt;"",Y705,IF(Table1[[#This Row],[Befolyt]]="i",1,""))</f>
        <v/>
      </c>
      <c r="AA705" s="98">
        <f>Table1[[#This Row],[KülföldiÁr]]*Table1[[#This Row],[Darab]]</f>
        <v>0</v>
      </c>
    </row>
    <row r="706" spans="1:27" x14ac:dyDescent="0.3">
      <c r="A706" t="s">
        <v>2613</v>
      </c>
      <c r="B706" t="s">
        <v>423</v>
      </c>
      <c r="C706" s="126">
        <v>46072</v>
      </c>
      <c r="D706" s="6">
        <v>2</v>
      </c>
      <c r="E706" s="126">
        <v>46062</v>
      </c>
      <c r="F706" s="6">
        <v>2</v>
      </c>
      <c r="G706" t="s">
        <v>58</v>
      </c>
      <c r="H706" t="s">
        <v>41</v>
      </c>
      <c r="I706" t="s">
        <v>28</v>
      </c>
      <c r="J706" t="s">
        <v>59</v>
      </c>
      <c r="K706">
        <v>2</v>
      </c>
      <c r="L706" s="7">
        <v>169.41</v>
      </c>
      <c r="M706" s="7">
        <v>338.82</v>
      </c>
      <c r="N706">
        <v>0</v>
      </c>
      <c r="O706" t="s">
        <v>29</v>
      </c>
      <c r="P706">
        <v>0</v>
      </c>
      <c r="Q706" s="7">
        <v>890</v>
      </c>
      <c r="R706" s="7">
        <v>1210</v>
      </c>
      <c r="S706" s="7">
        <v>2420</v>
      </c>
      <c r="T706" s="7">
        <v>14.26</v>
      </c>
      <c r="U706" s="7">
        <v>345.09199999999998</v>
      </c>
      <c r="V706" t="s">
        <v>30</v>
      </c>
      <c r="W706" s="7">
        <v>2081.1799999999998</v>
      </c>
      <c r="X706" s="2" t="s">
        <v>31</v>
      </c>
      <c r="Y706" s="200"/>
      <c r="Z706" s="201" t="str">
        <f>IF(Y706&lt;&gt;"",Y706,IF(Table1[[#This Row],[Befolyt]]="i",1,""))</f>
        <v/>
      </c>
      <c r="AA706" s="98">
        <f>Table1[[#This Row],[KülföldiÁr]]*Table1[[#This Row],[Darab]]</f>
        <v>0</v>
      </c>
    </row>
    <row r="707" spans="1:27" x14ac:dyDescent="0.3">
      <c r="A707" t="s">
        <v>2613</v>
      </c>
      <c r="B707" t="s">
        <v>423</v>
      </c>
      <c r="C707" s="126">
        <v>46072</v>
      </c>
      <c r="D707" s="6">
        <v>2</v>
      </c>
      <c r="E707" s="126">
        <v>46062</v>
      </c>
      <c r="F707" s="6">
        <v>2</v>
      </c>
      <c r="G707" t="s">
        <v>43</v>
      </c>
      <c r="H707" t="s">
        <v>41</v>
      </c>
      <c r="I707" t="s">
        <v>28</v>
      </c>
      <c r="J707" t="s">
        <v>44</v>
      </c>
      <c r="K707">
        <v>119</v>
      </c>
      <c r="L707" s="7">
        <v>34.18</v>
      </c>
      <c r="M707" s="7">
        <v>4067.42</v>
      </c>
      <c r="N707">
        <v>0</v>
      </c>
      <c r="O707" t="s">
        <v>29</v>
      </c>
      <c r="P707">
        <v>0</v>
      </c>
      <c r="Q707" s="7">
        <v>190</v>
      </c>
      <c r="R707" s="7">
        <v>190</v>
      </c>
      <c r="S707" s="7">
        <v>22610</v>
      </c>
      <c r="T707" s="7">
        <v>5</v>
      </c>
      <c r="U707" s="7">
        <v>1130.5</v>
      </c>
      <c r="V707" t="s">
        <v>30</v>
      </c>
      <c r="W707" s="7">
        <v>18542.580000000002</v>
      </c>
      <c r="X707" s="2" t="s">
        <v>31</v>
      </c>
      <c r="Y707" s="200"/>
      <c r="Z707" s="201" t="str">
        <f>IF(Y707&lt;&gt;"",Y707,IF(Table1[[#This Row],[Befolyt]]="i",1,""))</f>
        <v/>
      </c>
      <c r="AA707" s="98">
        <f>Table1[[#This Row],[KülföldiÁr]]*Table1[[#This Row],[Darab]]</f>
        <v>0</v>
      </c>
    </row>
    <row r="708" spans="1:27" x14ac:dyDescent="0.3">
      <c r="A708" t="s">
        <v>2613</v>
      </c>
      <c r="B708" t="s">
        <v>423</v>
      </c>
      <c r="C708" s="126">
        <v>46072</v>
      </c>
      <c r="D708" s="6">
        <v>2</v>
      </c>
      <c r="E708" s="126">
        <v>46062</v>
      </c>
      <c r="F708" s="6">
        <v>2</v>
      </c>
      <c r="G708" t="s">
        <v>336</v>
      </c>
      <c r="H708" t="s">
        <v>41</v>
      </c>
      <c r="I708" t="s">
        <v>28</v>
      </c>
      <c r="J708" t="s">
        <v>337</v>
      </c>
      <c r="K708">
        <v>2</v>
      </c>
      <c r="L708" s="7">
        <v>284.56</v>
      </c>
      <c r="M708" s="7">
        <v>569.12</v>
      </c>
      <c r="N708">
        <v>0</v>
      </c>
      <c r="O708" t="s">
        <v>29</v>
      </c>
      <c r="P708">
        <v>0</v>
      </c>
      <c r="Q708" s="7">
        <v>1390</v>
      </c>
      <c r="R708" s="7">
        <v>1950</v>
      </c>
      <c r="S708" s="7">
        <v>3900</v>
      </c>
      <c r="T708" s="7">
        <v>15.05</v>
      </c>
      <c r="U708" s="7">
        <v>586.95000000000005</v>
      </c>
      <c r="V708" t="s">
        <v>30</v>
      </c>
      <c r="W708" s="7">
        <v>3330.88</v>
      </c>
      <c r="X708" s="2" t="s">
        <v>31</v>
      </c>
      <c r="Y708" s="200"/>
      <c r="Z708" s="201" t="str">
        <f>IF(Y708&lt;&gt;"",Y708,IF(Table1[[#This Row],[Befolyt]]="i",1,""))</f>
        <v/>
      </c>
      <c r="AA708" s="98">
        <f>Table1[[#This Row],[KülföldiÁr]]*Table1[[#This Row],[Darab]]</f>
        <v>0</v>
      </c>
    </row>
    <row r="709" spans="1:27" x14ac:dyDescent="0.3">
      <c r="A709" t="s">
        <v>2613</v>
      </c>
      <c r="B709" t="s">
        <v>423</v>
      </c>
      <c r="C709" s="126">
        <v>46072</v>
      </c>
      <c r="D709" s="6">
        <v>2</v>
      </c>
      <c r="E709" s="126">
        <v>46062</v>
      </c>
      <c r="F709" s="6">
        <v>2</v>
      </c>
      <c r="G709" t="s">
        <v>92</v>
      </c>
      <c r="H709" t="s">
        <v>41</v>
      </c>
      <c r="I709" t="s">
        <v>28</v>
      </c>
      <c r="J709" t="s">
        <v>125</v>
      </c>
      <c r="K709">
        <v>2</v>
      </c>
      <c r="L709" s="7">
        <v>256.43</v>
      </c>
      <c r="M709" s="7">
        <v>512.86</v>
      </c>
      <c r="N709">
        <v>0</v>
      </c>
      <c r="O709" t="s">
        <v>29</v>
      </c>
      <c r="P709">
        <v>0</v>
      </c>
      <c r="Q709" s="7">
        <v>1340</v>
      </c>
      <c r="R709" s="7">
        <v>1840</v>
      </c>
      <c r="S709" s="7">
        <v>3680</v>
      </c>
      <c r="T709" s="7">
        <v>14.51</v>
      </c>
      <c r="U709" s="7">
        <v>533.96799999999996</v>
      </c>
      <c r="V709" t="s">
        <v>30</v>
      </c>
      <c r="W709" s="7">
        <v>3167.14</v>
      </c>
      <c r="X709" s="2" t="s">
        <v>31</v>
      </c>
      <c r="Y709" s="200"/>
      <c r="Z709" s="201" t="str">
        <f>IF(Y709&lt;&gt;"",Y709,IF(Table1[[#This Row],[Befolyt]]="i",1,""))</f>
        <v/>
      </c>
      <c r="AA709" s="98">
        <f>Table1[[#This Row],[KülföldiÁr]]*Table1[[#This Row],[Darab]]</f>
        <v>0</v>
      </c>
    </row>
    <row r="710" spans="1:27" x14ac:dyDescent="0.3">
      <c r="A710" t="s">
        <v>2613</v>
      </c>
      <c r="B710" t="s">
        <v>423</v>
      </c>
      <c r="C710" s="126">
        <v>46072</v>
      </c>
      <c r="D710" s="6">
        <v>2</v>
      </c>
      <c r="E710" s="126">
        <v>46062</v>
      </c>
      <c r="F710" s="6">
        <v>2</v>
      </c>
      <c r="G710" t="s">
        <v>47</v>
      </c>
      <c r="H710" t="s">
        <v>41</v>
      </c>
      <c r="I710" t="s">
        <v>28</v>
      </c>
      <c r="J710" t="s">
        <v>48</v>
      </c>
      <c r="K710">
        <v>11</v>
      </c>
      <c r="L710" s="7">
        <v>184.97</v>
      </c>
      <c r="M710" s="7">
        <v>2034.67</v>
      </c>
      <c r="N710">
        <v>0</v>
      </c>
      <c r="O710" t="s">
        <v>29</v>
      </c>
      <c r="P710">
        <v>0</v>
      </c>
      <c r="Q710" s="7">
        <v>1018</v>
      </c>
      <c r="R710" s="7">
        <v>1670</v>
      </c>
      <c r="S710" s="7">
        <v>18370</v>
      </c>
      <c r="T710" s="7">
        <v>18.66</v>
      </c>
      <c r="U710" s="7">
        <v>3427.8420000000001</v>
      </c>
      <c r="V710" t="s">
        <v>30</v>
      </c>
      <c r="W710" s="7">
        <v>16335.33</v>
      </c>
      <c r="X710" s="2" t="s">
        <v>31</v>
      </c>
      <c r="Y710" s="200"/>
      <c r="Z710" s="201" t="str">
        <f>IF(Y710&lt;&gt;"",Y710,IF(Table1[[#This Row],[Befolyt]]="i",1,""))</f>
        <v/>
      </c>
      <c r="AA710" s="98">
        <f>Table1[[#This Row],[KülföldiÁr]]*Table1[[#This Row],[Darab]]</f>
        <v>0</v>
      </c>
    </row>
    <row r="711" spans="1:27" x14ac:dyDescent="0.3">
      <c r="A711" t="s">
        <v>2613</v>
      </c>
      <c r="B711" t="s">
        <v>423</v>
      </c>
      <c r="C711" s="126">
        <v>46072</v>
      </c>
      <c r="D711" s="6">
        <v>2</v>
      </c>
      <c r="E711" s="126">
        <v>46062</v>
      </c>
      <c r="F711" s="6">
        <v>2</v>
      </c>
      <c r="G711" t="s">
        <v>47</v>
      </c>
      <c r="H711" t="s">
        <v>41</v>
      </c>
      <c r="I711" t="s">
        <v>28</v>
      </c>
      <c r="J711" t="s">
        <v>48</v>
      </c>
      <c r="K711">
        <v>2</v>
      </c>
      <c r="L711" s="7">
        <v>184.97</v>
      </c>
      <c r="M711" s="7">
        <v>369.94</v>
      </c>
      <c r="N711">
        <v>0</v>
      </c>
      <c r="O711" t="s">
        <v>29</v>
      </c>
      <c r="P711">
        <v>0</v>
      </c>
      <c r="Q711" s="7">
        <v>1018</v>
      </c>
      <c r="R711" s="7">
        <v>1670</v>
      </c>
      <c r="S711" s="7">
        <v>3340</v>
      </c>
      <c r="T711" s="7">
        <v>18.66</v>
      </c>
      <c r="U711" s="7">
        <v>623.24400000000003</v>
      </c>
      <c r="V711" t="s">
        <v>30</v>
      </c>
      <c r="W711" s="7">
        <v>2970.06</v>
      </c>
      <c r="X711" s="2" t="s">
        <v>31</v>
      </c>
      <c r="Y711" s="200"/>
      <c r="Z711" s="201" t="str">
        <f>IF(Y711&lt;&gt;"",Y711,IF(Table1[[#This Row],[Befolyt]]="i",1,""))</f>
        <v/>
      </c>
      <c r="AA711" s="98">
        <f>Table1[[#This Row],[KülföldiÁr]]*Table1[[#This Row],[Darab]]</f>
        <v>0</v>
      </c>
    </row>
    <row r="712" spans="1:27" x14ac:dyDescent="0.3">
      <c r="A712" t="s">
        <v>2613</v>
      </c>
      <c r="B712" t="s">
        <v>423</v>
      </c>
      <c r="C712" s="126">
        <v>46072</v>
      </c>
      <c r="D712" s="6">
        <v>2</v>
      </c>
      <c r="E712" s="126">
        <v>46062</v>
      </c>
      <c r="F712" s="6">
        <v>2</v>
      </c>
      <c r="G712" t="s">
        <v>90</v>
      </c>
      <c r="H712" t="s">
        <v>41</v>
      </c>
      <c r="I712" t="s">
        <v>28</v>
      </c>
      <c r="J712" t="s">
        <v>91</v>
      </c>
      <c r="K712">
        <v>1</v>
      </c>
      <c r="L712" s="7">
        <v>267.83999999999997</v>
      </c>
      <c r="M712" s="7">
        <v>267.83999999999997</v>
      </c>
      <c r="N712">
        <v>0</v>
      </c>
      <c r="O712" t="s">
        <v>29</v>
      </c>
      <c r="P712">
        <v>0</v>
      </c>
      <c r="Q712" s="7">
        <v>1485</v>
      </c>
      <c r="R712" s="7">
        <v>1485</v>
      </c>
      <c r="S712" s="7">
        <v>1485</v>
      </c>
      <c r="T712" s="7">
        <v>5</v>
      </c>
      <c r="U712" s="7">
        <v>74.25</v>
      </c>
      <c r="V712" t="s">
        <v>30</v>
      </c>
      <c r="W712" s="7">
        <v>1217.1600000000001</v>
      </c>
      <c r="X712" s="2" t="s">
        <v>31</v>
      </c>
      <c r="Y712" s="200"/>
      <c r="Z712" s="201" t="str">
        <f>IF(Y712&lt;&gt;"",Y712,IF(Table1[[#This Row],[Befolyt]]="i",1,""))</f>
        <v/>
      </c>
      <c r="AA712" s="98">
        <f>Table1[[#This Row],[KülföldiÁr]]*Table1[[#This Row],[Darab]]</f>
        <v>0</v>
      </c>
    </row>
    <row r="713" spans="1:27" x14ac:dyDescent="0.3">
      <c r="A713" t="s">
        <v>2618</v>
      </c>
      <c r="B713" t="s">
        <v>2519</v>
      </c>
      <c r="C713" s="126">
        <v>46072</v>
      </c>
      <c r="D713" s="6">
        <v>2</v>
      </c>
      <c r="E713" s="126">
        <v>46066</v>
      </c>
      <c r="F713" s="6">
        <v>2</v>
      </c>
      <c r="G713" t="s">
        <v>114</v>
      </c>
      <c r="H713" t="s">
        <v>33</v>
      </c>
      <c r="I713" t="s">
        <v>28</v>
      </c>
      <c r="J713" t="s">
        <v>2035</v>
      </c>
      <c r="K713">
        <v>4</v>
      </c>
      <c r="L713" s="7">
        <v>847.79</v>
      </c>
      <c r="M713" s="7">
        <v>3391.16</v>
      </c>
      <c r="N713">
        <v>0</v>
      </c>
      <c r="O713" t="s">
        <v>29</v>
      </c>
      <c r="P713">
        <v>0</v>
      </c>
      <c r="Q713" s="7">
        <v>4200</v>
      </c>
      <c r="R713" s="7">
        <v>2100</v>
      </c>
      <c r="S713" s="7">
        <v>8400</v>
      </c>
      <c r="T713" s="7">
        <v>1.65</v>
      </c>
      <c r="U713" s="7">
        <v>138.6</v>
      </c>
      <c r="V713" t="s">
        <v>30</v>
      </c>
      <c r="W713" s="7">
        <v>5008.84</v>
      </c>
      <c r="X713" s="2" t="s">
        <v>31</v>
      </c>
      <c r="Y713" s="200"/>
      <c r="Z713" s="201" t="str">
        <f>IF(Y713&lt;&gt;"",Y713,IF(Table1[[#This Row],[Befolyt]]="i",1,""))</f>
        <v/>
      </c>
      <c r="AA713" s="98">
        <f>Table1[[#This Row],[KülföldiÁr]]*Table1[[#This Row],[Darab]]</f>
        <v>0</v>
      </c>
    </row>
    <row r="714" spans="1:27" x14ac:dyDescent="0.3">
      <c r="A714" t="s">
        <v>2618</v>
      </c>
      <c r="B714" t="s">
        <v>2519</v>
      </c>
      <c r="C714" s="126">
        <v>46072</v>
      </c>
      <c r="D714" s="6">
        <v>2</v>
      </c>
      <c r="E714" s="126">
        <v>46066</v>
      </c>
      <c r="F714" s="6">
        <v>2</v>
      </c>
      <c r="G714" t="s">
        <v>98</v>
      </c>
      <c r="H714" t="s">
        <v>33</v>
      </c>
      <c r="I714" t="s">
        <v>28</v>
      </c>
      <c r="J714" t="s">
        <v>2063</v>
      </c>
      <c r="K714">
        <v>4</v>
      </c>
      <c r="L714" s="7">
        <v>420.21</v>
      </c>
      <c r="M714" s="7">
        <v>1680.84</v>
      </c>
      <c r="N714">
        <v>0</v>
      </c>
      <c r="O714" t="s">
        <v>29</v>
      </c>
      <c r="P714">
        <v>0</v>
      </c>
      <c r="Q714" s="7">
        <v>2600</v>
      </c>
      <c r="R714" s="7">
        <v>1300</v>
      </c>
      <c r="S714" s="7">
        <v>5200</v>
      </c>
      <c r="T714" s="7">
        <v>1.65</v>
      </c>
      <c r="U714" s="7">
        <v>85.8</v>
      </c>
      <c r="V714" t="s">
        <v>30</v>
      </c>
      <c r="W714" s="7">
        <v>3519.16</v>
      </c>
      <c r="X714" s="2" t="s">
        <v>31</v>
      </c>
      <c r="Y714" s="200"/>
      <c r="Z714" s="201" t="str">
        <f>IF(Y714&lt;&gt;"",Y714,IF(Table1[[#This Row],[Befolyt]]="i",1,""))</f>
        <v/>
      </c>
      <c r="AA714" s="98">
        <f>Table1[[#This Row],[KülföldiÁr]]*Table1[[#This Row],[Darab]]</f>
        <v>0</v>
      </c>
    </row>
    <row r="715" spans="1:27" x14ac:dyDescent="0.3">
      <c r="A715" t="s">
        <v>2618</v>
      </c>
      <c r="B715" t="s">
        <v>2519</v>
      </c>
      <c r="C715" s="126">
        <v>46072</v>
      </c>
      <c r="D715" s="6">
        <v>2</v>
      </c>
      <c r="E715" s="126">
        <v>46066</v>
      </c>
      <c r="F715" s="6">
        <v>2</v>
      </c>
      <c r="G715" t="s">
        <v>342</v>
      </c>
      <c r="H715" t="s">
        <v>33</v>
      </c>
      <c r="I715" t="s">
        <v>28</v>
      </c>
      <c r="J715" t="s">
        <v>2619</v>
      </c>
      <c r="K715">
        <v>4</v>
      </c>
      <c r="L715" s="7">
        <v>1968.08</v>
      </c>
      <c r="M715" s="7">
        <v>7872.32</v>
      </c>
      <c r="N715">
        <v>0</v>
      </c>
      <c r="O715" t="s">
        <v>29</v>
      </c>
      <c r="P715">
        <v>0</v>
      </c>
      <c r="Q715" s="7">
        <v>9400</v>
      </c>
      <c r="R715" s="7">
        <v>4700</v>
      </c>
      <c r="S715" s="7">
        <v>18800</v>
      </c>
      <c r="T715" s="7">
        <v>1.65</v>
      </c>
      <c r="U715" s="7">
        <v>310.2</v>
      </c>
      <c r="V715" t="s">
        <v>30</v>
      </c>
      <c r="W715" s="7">
        <v>10927.68</v>
      </c>
      <c r="X715" s="2" t="s">
        <v>31</v>
      </c>
      <c r="Y715" s="200"/>
      <c r="Z715" s="201" t="str">
        <f>IF(Y715&lt;&gt;"",Y715,IF(Table1[[#This Row],[Befolyt]]="i",1,""))</f>
        <v/>
      </c>
      <c r="AA715" s="98">
        <f>Table1[[#This Row],[KülföldiÁr]]*Table1[[#This Row],[Darab]]</f>
        <v>0</v>
      </c>
    </row>
    <row r="716" spans="1:27" x14ac:dyDescent="0.3">
      <c r="A716" t="s">
        <v>2618</v>
      </c>
      <c r="B716" t="s">
        <v>2519</v>
      </c>
      <c r="C716" s="126">
        <v>46072</v>
      </c>
      <c r="D716" s="6">
        <v>2</v>
      </c>
      <c r="E716" s="126">
        <v>46066</v>
      </c>
      <c r="F716" s="6">
        <v>2</v>
      </c>
      <c r="G716" t="s">
        <v>304</v>
      </c>
      <c r="H716" t="s">
        <v>33</v>
      </c>
      <c r="I716" t="s">
        <v>28</v>
      </c>
      <c r="J716" t="s">
        <v>548</v>
      </c>
      <c r="K716">
        <v>4</v>
      </c>
      <c r="L716" s="7">
        <v>889.9</v>
      </c>
      <c r="M716" s="7">
        <v>3559.6</v>
      </c>
      <c r="N716">
        <v>0</v>
      </c>
      <c r="O716" t="s">
        <v>29</v>
      </c>
      <c r="P716">
        <v>0</v>
      </c>
      <c r="Q716" s="7">
        <v>4000</v>
      </c>
      <c r="R716" s="7">
        <v>2000</v>
      </c>
      <c r="S716" s="7">
        <v>8000</v>
      </c>
      <c r="T716" s="7">
        <v>1.65</v>
      </c>
      <c r="U716" s="7">
        <v>132</v>
      </c>
      <c r="V716" t="s">
        <v>30</v>
      </c>
      <c r="W716" s="7">
        <v>4440.3999999999996</v>
      </c>
      <c r="X716" s="2" t="s">
        <v>31</v>
      </c>
      <c r="Y716" s="200"/>
      <c r="Z716" s="201" t="str">
        <f>IF(Y716&lt;&gt;"",Y716,IF(Table1[[#This Row],[Befolyt]]="i",1,""))</f>
        <v/>
      </c>
      <c r="AA716" s="98">
        <f>Table1[[#This Row],[KülföldiÁr]]*Table1[[#This Row],[Darab]]</f>
        <v>0</v>
      </c>
    </row>
    <row r="717" spans="1:27" x14ac:dyDescent="0.3">
      <c r="A717" t="s">
        <v>2618</v>
      </c>
      <c r="B717" t="s">
        <v>2519</v>
      </c>
      <c r="C717" s="126">
        <v>46072</v>
      </c>
      <c r="D717" s="6">
        <v>2</v>
      </c>
      <c r="E717" s="126">
        <v>46066</v>
      </c>
      <c r="F717" s="6">
        <v>2</v>
      </c>
      <c r="G717" t="s">
        <v>2620</v>
      </c>
      <c r="H717" t="s">
        <v>53</v>
      </c>
      <c r="I717" t="s">
        <v>28</v>
      </c>
      <c r="J717" t="s">
        <v>2621</v>
      </c>
      <c r="K717">
        <v>1</v>
      </c>
      <c r="L717" s="7">
        <v>219186.41</v>
      </c>
      <c r="M717" s="7">
        <v>219186.41</v>
      </c>
      <c r="N717">
        <v>0</v>
      </c>
      <c r="O717" t="s">
        <v>29</v>
      </c>
      <c r="P717">
        <v>0</v>
      </c>
      <c r="Q717" s="7">
        <v>449100</v>
      </c>
      <c r="R717" s="7">
        <v>381735</v>
      </c>
      <c r="S717" s="7">
        <v>381735</v>
      </c>
      <c r="T717" s="7">
        <v>1.25</v>
      </c>
      <c r="U717" s="7">
        <v>4771.6875</v>
      </c>
      <c r="V717" t="s">
        <v>30</v>
      </c>
      <c r="W717" s="7">
        <v>162548.59</v>
      </c>
      <c r="X717" s="2" t="s">
        <v>31</v>
      </c>
      <c r="Y717" s="200"/>
      <c r="Z717" s="201" t="str">
        <f>IF(Y717&lt;&gt;"",Y717,IF(Table1[[#This Row],[Befolyt]]="i",1,""))</f>
        <v/>
      </c>
      <c r="AA717" s="98">
        <f>Table1[[#This Row],[KülföldiÁr]]*Table1[[#This Row],[Darab]]</f>
        <v>0</v>
      </c>
    </row>
    <row r="718" spans="1:27" x14ac:dyDescent="0.3">
      <c r="A718" t="s">
        <v>2618</v>
      </c>
      <c r="B718" t="s">
        <v>2519</v>
      </c>
      <c r="C718" s="126">
        <v>46072</v>
      </c>
      <c r="D718" s="6">
        <v>2</v>
      </c>
      <c r="E718" s="126">
        <v>46066</v>
      </c>
      <c r="F718" s="6">
        <v>2</v>
      </c>
      <c r="G718" t="s">
        <v>64</v>
      </c>
      <c r="H718" t="s">
        <v>63</v>
      </c>
      <c r="I718" t="s">
        <v>28</v>
      </c>
      <c r="J718" t="s">
        <v>65</v>
      </c>
      <c r="K718">
        <v>8</v>
      </c>
      <c r="L718" s="7">
        <v>375.7</v>
      </c>
      <c r="M718" s="7">
        <v>3005.6</v>
      </c>
      <c r="N718">
        <v>0</v>
      </c>
      <c r="O718" t="s">
        <v>29</v>
      </c>
      <c r="P718">
        <v>0</v>
      </c>
      <c r="Q718" s="7">
        <v>1030</v>
      </c>
      <c r="R718" s="7">
        <v>773</v>
      </c>
      <c r="S718" s="7">
        <v>6184</v>
      </c>
      <c r="T718" s="7">
        <v>1.17</v>
      </c>
      <c r="U718" s="7">
        <v>72.352800000000002</v>
      </c>
      <c r="V718" t="s">
        <v>30</v>
      </c>
      <c r="W718" s="7">
        <v>3178.4</v>
      </c>
      <c r="X718" s="2" t="s">
        <v>31</v>
      </c>
      <c r="Y718" s="200"/>
      <c r="Z718" s="201" t="str">
        <f>IF(Y718&lt;&gt;"",Y718,IF(Table1[[#This Row],[Befolyt]]="i",1,""))</f>
        <v/>
      </c>
      <c r="AA718" s="98">
        <f>Table1[[#This Row],[KülföldiÁr]]*Table1[[#This Row],[Darab]]</f>
        <v>0</v>
      </c>
    </row>
    <row r="719" spans="1:27" x14ac:dyDescent="0.3">
      <c r="A719" t="s">
        <v>2622</v>
      </c>
      <c r="B719" t="s">
        <v>1332</v>
      </c>
      <c r="C719" s="126">
        <v>46072</v>
      </c>
      <c r="D719" s="6">
        <v>2</v>
      </c>
      <c r="E719" s="126">
        <v>46072</v>
      </c>
      <c r="F719" s="6">
        <v>2</v>
      </c>
      <c r="G719" t="s">
        <v>2623</v>
      </c>
      <c r="H719" t="s">
        <v>353</v>
      </c>
      <c r="I719" t="s">
        <v>28</v>
      </c>
      <c r="J719" t="s">
        <v>2624</v>
      </c>
      <c r="K719">
        <v>2</v>
      </c>
      <c r="L719" s="7">
        <v>210028.64</v>
      </c>
      <c r="M719" s="7">
        <v>420057.28</v>
      </c>
      <c r="N719">
        <v>0</v>
      </c>
      <c r="O719" t="s">
        <v>29</v>
      </c>
      <c r="P719">
        <v>0</v>
      </c>
      <c r="Q719" s="7">
        <v>318650</v>
      </c>
      <c r="R719" s="7">
        <v>250000</v>
      </c>
      <c r="S719" s="7">
        <v>500000</v>
      </c>
      <c r="T719" s="7">
        <v>2</v>
      </c>
      <c r="U719" s="7">
        <v>10000</v>
      </c>
      <c r="V719" t="s">
        <v>85</v>
      </c>
      <c r="W719" s="7">
        <v>79942.719999999972</v>
      </c>
      <c r="X719" s="2" t="s">
        <v>31</v>
      </c>
      <c r="Y719" s="200"/>
      <c r="Z719" s="201" t="str">
        <f>IF(Y719&lt;&gt;"",Y719,IF(Table1[[#This Row],[Befolyt]]="i",1,""))</f>
        <v/>
      </c>
      <c r="AA719" s="98">
        <f>Table1[[#This Row],[KülföldiÁr]]*Table1[[#This Row],[Darab]]</f>
        <v>0</v>
      </c>
    </row>
    <row r="720" spans="1:27" x14ac:dyDescent="0.3">
      <c r="A720" t="s">
        <v>2622</v>
      </c>
      <c r="B720" t="s">
        <v>1332</v>
      </c>
      <c r="C720" s="126">
        <v>46072</v>
      </c>
      <c r="D720" s="6">
        <v>2</v>
      </c>
      <c r="E720" s="126">
        <v>46072</v>
      </c>
      <c r="F720" s="6">
        <v>2</v>
      </c>
      <c r="G720" t="s">
        <v>1922</v>
      </c>
      <c r="H720" t="s">
        <v>334</v>
      </c>
      <c r="I720" t="s">
        <v>32</v>
      </c>
      <c r="J720" t="s">
        <v>2094</v>
      </c>
      <c r="K720">
        <v>1</v>
      </c>
      <c r="L720" s="7">
        <v>17187</v>
      </c>
      <c r="M720" s="7">
        <v>17187</v>
      </c>
      <c r="N720">
        <v>0</v>
      </c>
      <c r="O720" t="s">
        <v>29</v>
      </c>
      <c r="P720">
        <v>0</v>
      </c>
      <c r="Q720" s="7">
        <v>17187</v>
      </c>
      <c r="R720" s="7">
        <v>0</v>
      </c>
      <c r="S720" s="7">
        <v>0</v>
      </c>
      <c r="T720" s="7">
        <v>0</v>
      </c>
      <c r="U720" s="7">
        <v>0</v>
      </c>
      <c r="V720" t="s">
        <v>85</v>
      </c>
      <c r="W720" s="7">
        <v>-17187</v>
      </c>
      <c r="X720" s="2" t="s">
        <v>31</v>
      </c>
      <c r="Y720" s="200"/>
      <c r="Z720" s="201" t="str">
        <f>IF(Y720&lt;&gt;"",Y720,IF(Table1[[#This Row],[Befolyt]]="i",1,""))</f>
        <v/>
      </c>
      <c r="AA720" s="98">
        <f>Table1[[#This Row],[KülföldiÁr]]*Table1[[#This Row],[Darab]]</f>
        <v>0</v>
      </c>
    </row>
    <row r="721" spans="1:27" x14ac:dyDescent="0.3">
      <c r="A721" t="s">
        <v>2622</v>
      </c>
      <c r="B721" t="s">
        <v>1332</v>
      </c>
      <c r="C721" s="126">
        <v>46072</v>
      </c>
      <c r="D721" s="6">
        <v>2</v>
      </c>
      <c r="E721" s="126">
        <v>46072</v>
      </c>
      <c r="F721" s="6">
        <v>2</v>
      </c>
      <c r="G721" t="s">
        <v>75</v>
      </c>
      <c r="H721" t="s">
        <v>34</v>
      </c>
      <c r="I721" t="s">
        <v>32</v>
      </c>
      <c r="J721" t="s">
        <v>76</v>
      </c>
      <c r="K721">
        <v>1</v>
      </c>
      <c r="L721" s="7">
        <v>1900</v>
      </c>
      <c r="M721" s="7">
        <v>1900</v>
      </c>
      <c r="N721">
        <v>0</v>
      </c>
      <c r="O721" t="s">
        <v>29</v>
      </c>
      <c r="P721">
        <v>0</v>
      </c>
      <c r="Q721" s="7">
        <v>3500</v>
      </c>
      <c r="R721" s="7">
        <v>0</v>
      </c>
      <c r="S721" s="7">
        <v>0</v>
      </c>
      <c r="T721" s="7">
        <v>0</v>
      </c>
      <c r="U721" s="7">
        <v>0</v>
      </c>
      <c r="V721" t="s">
        <v>85</v>
      </c>
      <c r="W721" s="7">
        <v>-1900</v>
      </c>
      <c r="X721" s="2" t="s">
        <v>31</v>
      </c>
      <c r="Y721" s="200"/>
      <c r="Z721" s="201" t="str">
        <f>IF(Y721&lt;&gt;"",Y721,IF(Table1[[#This Row],[Befolyt]]="i",1,""))</f>
        <v/>
      </c>
      <c r="AA721" s="98">
        <f>Table1[[#This Row],[KülföldiÁr]]*Table1[[#This Row],[Darab]]</f>
        <v>0</v>
      </c>
    </row>
    <row r="722" spans="1:27" x14ac:dyDescent="0.3">
      <c r="A722" t="s">
        <v>2625</v>
      </c>
      <c r="B722" t="s">
        <v>377</v>
      </c>
      <c r="C722" s="126">
        <v>46072</v>
      </c>
      <c r="D722" s="6">
        <v>2</v>
      </c>
      <c r="E722" s="126">
        <v>46066</v>
      </c>
      <c r="F722" s="6">
        <v>2</v>
      </c>
      <c r="G722" t="s">
        <v>2626</v>
      </c>
      <c r="H722" t="s">
        <v>93</v>
      </c>
      <c r="I722" t="s">
        <v>28</v>
      </c>
      <c r="J722" t="s">
        <v>2627</v>
      </c>
      <c r="K722">
        <v>4</v>
      </c>
      <c r="L722" s="7">
        <v>8525</v>
      </c>
      <c r="M722" s="7">
        <v>34100</v>
      </c>
      <c r="N722">
        <v>0</v>
      </c>
      <c r="O722" t="s">
        <v>29</v>
      </c>
      <c r="P722">
        <v>0</v>
      </c>
      <c r="Q722" s="7">
        <v>14210</v>
      </c>
      <c r="R722" s="7">
        <v>14210</v>
      </c>
      <c r="S722" s="7">
        <v>56840</v>
      </c>
      <c r="T722" s="7">
        <v>5</v>
      </c>
      <c r="U722" s="7">
        <v>2842</v>
      </c>
      <c r="V722" t="s">
        <v>30</v>
      </c>
      <c r="W722" s="7">
        <v>22740</v>
      </c>
      <c r="X722" s="2" t="s">
        <v>82</v>
      </c>
      <c r="Y722" s="200"/>
      <c r="Z722" s="201">
        <f>IF(Y722&lt;&gt;"",Y722,IF(Table1[[#This Row],[Befolyt]]="i",1,""))</f>
        <v>1</v>
      </c>
      <c r="AA722" s="98">
        <f>Table1[[#This Row],[KülföldiÁr]]*Table1[[#This Row],[Darab]]</f>
        <v>0</v>
      </c>
    </row>
    <row r="723" spans="1:27" x14ac:dyDescent="0.3">
      <c r="A723" t="s">
        <v>2625</v>
      </c>
      <c r="B723" t="s">
        <v>377</v>
      </c>
      <c r="C723" s="126">
        <v>46072</v>
      </c>
      <c r="D723" s="6">
        <v>2</v>
      </c>
      <c r="E723" s="126">
        <v>46066</v>
      </c>
      <c r="F723" s="6">
        <v>2</v>
      </c>
      <c r="G723" t="s">
        <v>2628</v>
      </c>
      <c r="H723" t="s">
        <v>93</v>
      </c>
      <c r="I723" t="s">
        <v>28</v>
      </c>
      <c r="J723" t="s">
        <v>2629</v>
      </c>
      <c r="K723">
        <v>4</v>
      </c>
      <c r="L723" s="7">
        <v>7904</v>
      </c>
      <c r="M723" s="7">
        <v>31616</v>
      </c>
      <c r="N723">
        <v>0</v>
      </c>
      <c r="O723" t="s">
        <v>29</v>
      </c>
      <c r="P723">
        <v>0</v>
      </c>
      <c r="Q723" s="7">
        <v>13175</v>
      </c>
      <c r="R723" s="7">
        <v>13175</v>
      </c>
      <c r="S723" s="7">
        <v>52700</v>
      </c>
      <c r="T723" s="7">
        <v>5</v>
      </c>
      <c r="U723" s="7">
        <v>2635</v>
      </c>
      <c r="V723" t="s">
        <v>30</v>
      </c>
      <c r="W723" s="7">
        <v>21084</v>
      </c>
      <c r="X723" s="2" t="s">
        <v>82</v>
      </c>
      <c r="Y723" s="200"/>
      <c r="Z723" s="201">
        <f>IF(Y723&lt;&gt;"",Y723,IF(Table1[[#This Row],[Befolyt]]="i",1,""))</f>
        <v>1</v>
      </c>
      <c r="AA723" s="98">
        <f>Table1[[#This Row],[KülföldiÁr]]*Table1[[#This Row],[Darab]]</f>
        <v>0</v>
      </c>
    </row>
    <row r="724" spans="1:27" x14ac:dyDescent="0.3">
      <c r="A724" t="s">
        <v>2630</v>
      </c>
      <c r="B724" t="s">
        <v>1583</v>
      </c>
      <c r="C724" s="126">
        <v>46072</v>
      </c>
      <c r="D724" s="6">
        <v>2</v>
      </c>
      <c r="E724" s="126">
        <v>46065</v>
      </c>
      <c r="F724" s="6">
        <v>2</v>
      </c>
      <c r="G724" t="s">
        <v>2631</v>
      </c>
      <c r="H724" t="s">
        <v>2632</v>
      </c>
      <c r="I724" t="s">
        <v>28</v>
      </c>
      <c r="J724" t="s">
        <v>2633</v>
      </c>
      <c r="K724">
        <v>1</v>
      </c>
      <c r="L724" s="7">
        <v>47412.29</v>
      </c>
      <c r="M724" s="7">
        <v>47412.29</v>
      </c>
      <c r="N724">
        <v>0</v>
      </c>
      <c r="O724" t="s">
        <v>29</v>
      </c>
      <c r="P724">
        <v>0</v>
      </c>
      <c r="Q724" s="7">
        <v>125000</v>
      </c>
      <c r="R724" s="7">
        <v>125000</v>
      </c>
      <c r="S724" s="7">
        <v>125000</v>
      </c>
      <c r="T724" s="7">
        <v>5</v>
      </c>
      <c r="U724" s="7">
        <v>6250</v>
      </c>
      <c r="V724" t="s">
        <v>37</v>
      </c>
      <c r="W724" s="7">
        <v>77587.709999999992</v>
      </c>
      <c r="X724" s="2" t="s">
        <v>31</v>
      </c>
      <c r="Y724" s="200"/>
      <c r="Z724" s="201" t="str">
        <f>IF(Y724&lt;&gt;"",Y724,IF(Table1[[#This Row],[Befolyt]]="i",1,""))</f>
        <v/>
      </c>
      <c r="AA724" s="98">
        <f>Table1[[#This Row],[KülföldiÁr]]*Table1[[#This Row],[Darab]]</f>
        <v>0</v>
      </c>
    </row>
    <row r="725" spans="1:27" x14ac:dyDescent="0.3">
      <c r="A725" t="s">
        <v>2634</v>
      </c>
      <c r="B725" t="s">
        <v>423</v>
      </c>
      <c r="C725" s="126">
        <v>46072</v>
      </c>
      <c r="D725" s="6">
        <v>2</v>
      </c>
      <c r="E725" s="126">
        <v>46065</v>
      </c>
      <c r="F725" s="6">
        <v>2</v>
      </c>
      <c r="G725" t="s">
        <v>568</v>
      </c>
      <c r="H725" t="s">
        <v>27</v>
      </c>
      <c r="I725" t="s">
        <v>28</v>
      </c>
      <c r="J725" t="s">
        <v>1502</v>
      </c>
      <c r="K725">
        <v>1</v>
      </c>
      <c r="L725" s="7">
        <v>8820</v>
      </c>
      <c r="M725" s="7">
        <v>8820</v>
      </c>
      <c r="N725">
        <v>0</v>
      </c>
      <c r="O725" t="s">
        <v>29</v>
      </c>
      <c r="P725">
        <v>0</v>
      </c>
      <c r="Q725" s="7">
        <v>14700</v>
      </c>
      <c r="R725" s="7">
        <v>14700</v>
      </c>
      <c r="S725" s="7">
        <v>14700</v>
      </c>
      <c r="T725" s="7">
        <v>10</v>
      </c>
      <c r="U725" s="7">
        <v>1470</v>
      </c>
      <c r="V725" t="s">
        <v>30</v>
      </c>
      <c r="W725" s="7">
        <v>5880</v>
      </c>
      <c r="X725" s="2" t="s">
        <v>31</v>
      </c>
      <c r="Y725" s="200"/>
      <c r="Z725" s="201" t="str">
        <f>IF(Y725&lt;&gt;"",Y725,IF(Table1[[#This Row],[Befolyt]]="i",1,""))</f>
        <v/>
      </c>
      <c r="AA725" s="98">
        <f>Table1[[#This Row],[KülföldiÁr]]*Table1[[#This Row],[Darab]]</f>
        <v>0</v>
      </c>
    </row>
    <row r="726" spans="1:27" x14ac:dyDescent="0.3">
      <c r="A726" t="s">
        <v>2634</v>
      </c>
      <c r="B726" t="s">
        <v>423</v>
      </c>
      <c r="C726" s="126">
        <v>46072</v>
      </c>
      <c r="D726" s="6">
        <v>2</v>
      </c>
      <c r="E726" s="126">
        <v>46065</v>
      </c>
      <c r="F726" s="6">
        <v>2</v>
      </c>
      <c r="G726" t="s">
        <v>2635</v>
      </c>
      <c r="H726" t="s">
        <v>41</v>
      </c>
      <c r="I726" t="s">
        <v>28</v>
      </c>
      <c r="J726" t="s">
        <v>2636</v>
      </c>
      <c r="K726">
        <v>2</v>
      </c>
      <c r="L726" s="7">
        <v>18478.12</v>
      </c>
      <c r="M726" s="7">
        <v>36956.239999999998</v>
      </c>
      <c r="N726">
        <v>0</v>
      </c>
      <c r="O726" t="s">
        <v>29</v>
      </c>
      <c r="P726">
        <v>0</v>
      </c>
      <c r="Q726" s="7">
        <v>36900</v>
      </c>
      <c r="R726" s="7">
        <v>39900</v>
      </c>
      <c r="S726" s="7">
        <v>79800</v>
      </c>
      <c r="T726" s="7">
        <v>7.63</v>
      </c>
      <c r="U726" s="7">
        <v>6088.74</v>
      </c>
      <c r="V726" t="s">
        <v>30</v>
      </c>
      <c r="W726" s="7">
        <v>42843.76</v>
      </c>
      <c r="X726" s="2" t="s">
        <v>31</v>
      </c>
      <c r="Y726" s="200"/>
      <c r="Z726" s="201" t="str">
        <f>IF(Y726&lt;&gt;"",Y726,IF(Table1[[#This Row],[Befolyt]]="i",1,""))</f>
        <v/>
      </c>
      <c r="AA726" s="98">
        <f>Table1[[#This Row],[KülföldiÁr]]*Table1[[#This Row],[Darab]]</f>
        <v>0</v>
      </c>
    </row>
    <row r="727" spans="1:27" x14ac:dyDescent="0.3">
      <c r="A727" t="s">
        <v>2634</v>
      </c>
      <c r="B727" t="s">
        <v>423</v>
      </c>
      <c r="C727" s="126">
        <v>46072</v>
      </c>
      <c r="D727" s="6">
        <v>2</v>
      </c>
      <c r="E727" s="126">
        <v>46065</v>
      </c>
      <c r="F727" s="6">
        <v>2</v>
      </c>
      <c r="G727" t="s">
        <v>40</v>
      </c>
      <c r="H727" t="s">
        <v>41</v>
      </c>
      <c r="I727" t="s">
        <v>28</v>
      </c>
      <c r="J727" t="s">
        <v>42</v>
      </c>
      <c r="K727">
        <v>2</v>
      </c>
      <c r="L727" s="7">
        <v>239.51</v>
      </c>
      <c r="M727" s="7">
        <v>479.02</v>
      </c>
      <c r="N727">
        <v>0</v>
      </c>
      <c r="O727" t="s">
        <v>29</v>
      </c>
      <c r="P727">
        <v>0</v>
      </c>
      <c r="Q727" s="7">
        <v>1325</v>
      </c>
      <c r="R727" s="7">
        <v>1325</v>
      </c>
      <c r="S727" s="7">
        <v>2650</v>
      </c>
      <c r="T727" s="7">
        <v>5</v>
      </c>
      <c r="U727" s="7">
        <v>132.5</v>
      </c>
      <c r="V727" t="s">
        <v>30</v>
      </c>
      <c r="W727" s="7">
        <v>2170.98</v>
      </c>
      <c r="X727" s="2" t="s">
        <v>31</v>
      </c>
      <c r="Y727" s="200"/>
      <c r="Z727" s="201" t="str">
        <f>IF(Y727&lt;&gt;"",Y727,IF(Table1[[#This Row],[Befolyt]]="i",1,""))</f>
        <v/>
      </c>
      <c r="AA727" s="98">
        <f>Table1[[#This Row],[KülföldiÁr]]*Table1[[#This Row],[Darab]]</f>
        <v>0</v>
      </c>
    </row>
    <row r="728" spans="1:27" x14ac:dyDescent="0.3">
      <c r="A728" t="s">
        <v>2634</v>
      </c>
      <c r="B728" t="s">
        <v>423</v>
      </c>
      <c r="C728" s="126">
        <v>46072</v>
      </c>
      <c r="D728" s="6">
        <v>2</v>
      </c>
      <c r="E728" s="126">
        <v>46065</v>
      </c>
      <c r="F728" s="6">
        <v>2</v>
      </c>
      <c r="G728" t="s">
        <v>957</v>
      </c>
      <c r="H728" t="s">
        <v>41</v>
      </c>
      <c r="I728" t="s">
        <v>28</v>
      </c>
      <c r="J728" t="s">
        <v>958</v>
      </c>
      <c r="K728">
        <v>1</v>
      </c>
      <c r="L728" s="7">
        <v>766.12</v>
      </c>
      <c r="M728" s="7">
        <v>766.12</v>
      </c>
      <c r="N728">
        <v>0</v>
      </c>
      <c r="O728" t="s">
        <v>29</v>
      </c>
      <c r="P728">
        <v>0</v>
      </c>
      <c r="Q728" s="7">
        <v>4145</v>
      </c>
      <c r="R728" s="7">
        <v>5645</v>
      </c>
      <c r="S728" s="7">
        <v>5645</v>
      </c>
      <c r="T728" s="7">
        <v>14.3</v>
      </c>
      <c r="U728" s="7">
        <v>807.23500000000001</v>
      </c>
      <c r="V728" t="s">
        <v>30</v>
      </c>
      <c r="W728" s="7">
        <v>4878.88</v>
      </c>
      <c r="X728" s="2" t="s">
        <v>31</v>
      </c>
      <c r="Y728" s="200"/>
      <c r="Z728" s="201" t="str">
        <f>IF(Y728&lt;&gt;"",Y728,IF(Table1[[#This Row],[Befolyt]]="i",1,""))</f>
        <v/>
      </c>
      <c r="AA728" s="98">
        <f>Table1[[#This Row],[KülföldiÁr]]*Table1[[#This Row],[Darab]]</f>
        <v>0</v>
      </c>
    </row>
    <row r="729" spans="1:27" x14ac:dyDescent="0.3">
      <c r="A729" t="s">
        <v>2634</v>
      </c>
      <c r="B729" t="s">
        <v>423</v>
      </c>
      <c r="C729" s="126">
        <v>46072</v>
      </c>
      <c r="D729" s="6">
        <v>2</v>
      </c>
      <c r="E729" s="126">
        <v>46065</v>
      </c>
      <c r="F729" s="6">
        <v>2</v>
      </c>
      <c r="G729" t="s">
        <v>43</v>
      </c>
      <c r="H729" t="s">
        <v>41</v>
      </c>
      <c r="I729" t="s">
        <v>28</v>
      </c>
      <c r="J729" t="s">
        <v>44</v>
      </c>
      <c r="K729">
        <v>2</v>
      </c>
      <c r="L729" s="7">
        <v>34.18</v>
      </c>
      <c r="M729" s="7">
        <v>68.36</v>
      </c>
      <c r="N729">
        <v>0</v>
      </c>
      <c r="O729" t="s">
        <v>29</v>
      </c>
      <c r="P729">
        <v>0</v>
      </c>
      <c r="Q729" s="7">
        <v>190</v>
      </c>
      <c r="R729" s="7">
        <v>190</v>
      </c>
      <c r="S729" s="7">
        <v>380</v>
      </c>
      <c r="T729" s="7">
        <v>5</v>
      </c>
      <c r="U729" s="7">
        <v>19</v>
      </c>
      <c r="V729" t="s">
        <v>30</v>
      </c>
      <c r="W729" s="7">
        <v>311.64</v>
      </c>
      <c r="X729" s="2" t="s">
        <v>31</v>
      </c>
      <c r="Y729" s="200"/>
      <c r="Z729" s="201" t="str">
        <f>IF(Y729&lt;&gt;"",Y729,IF(Table1[[#This Row],[Befolyt]]="i",1,""))</f>
        <v/>
      </c>
      <c r="AA729" s="98">
        <f>Table1[[#This Row],[KülföldiÁr]]*Table1[[#This Row],[Darab]]</f>
        <v>0</v>
      </c>
    </row>
    <row r="730" spans="1:27" x14ac:dyDescent="0.3">
      <c r="A730" t="s">
        <v>2634</v>
      </c>
      <c r="B730" t="s">
        <v>423</v>
      </c>
      <c r="C730" s="126">
        <v>46072</v>
      </c>
      <c r="D730" s="6">
        <v>2</v>
      </c>
      <c r="E730" s="126">
        <v>46065</v>
      </c>
      <c r="F730" s="6">
        <v>2</v>
      </c>
      <c r="G730" t="s">
        <v>1858</v>
      </c>
      <c r="H730" t="s">
        <v>41</v>
      </c>
      <c r="I730" t="s">
        <v>28</v>
      </c>
      <c r="J730" t="s">
        <v>1859</v>
      </c>
      <c r="K730">
        <v>1</v>
      </c>
      <c r="L730" s="7">
        <v>828.86</v>
      </c>
      <c r="M730" s="7">
        <v>828.86</v>
      </c>
      <c r="N730">
        <v>0</v>
      </c>
      <c r="O730" t="s">
        <v>29</v>
      </c>
      <c r="P730">
        <v>0</v>
      </c>
      <c r="Q730" s="7">
        <v>3300</v>
      </c>
      <c r="R730" s="7">
        <v>3300</v>
      </c>
      <c r="S730" s="7">
        <v>3300</v>
      </c>
      <c r="T730" s="7">
        <v>5</v>
      </c>
      <c r="U730" s="7">
        <v>165</v>
      </c>
      <c r="V730" t="s">
        <v>30</v>
      </c>
      <c r="W730" s="7">
        <v>2471.14</v>
      </c>
      <c r="X730" s="2" t="s">
        <v>31</v>
      </c>
      <c r="Y730" s="200"/>
      <c r="Z730" s="201" t="str">
        <f>IF(Y730&lt;&gt;"",Y730,IF(Table1[[#This Row],[Befolyt]]="i",1,""))</f>
        <v/>
      </c>
      <c r="AA730" s="98">
        <f>Table1[[#This Row],[KülföldiÁr]]*Table1[[#This Row],[Darab]]</f>
        <v>0</v>
      </c>
    </row>
    <row r="731" spans="1:27" x14ac:dyDescent="0.3">
      <c r="A731" t="s">
        <v>2637</v>
      </c>
      <c r="B731" t="s">
        <v>2638</v>
      </c>
      <c r="C731" s="126">
        <v>46072</v>
      </c>
      <c r="D731" s="6">
        <v>2</v>
      </c>
      <c r="E731" s="126">
        <v>46062</v>
      </c>
      <c r="F731" s="6">
        <v>2</v>
      </c>
      <c r="G731" t="s">
        <v>2639</v>
      </c>
      <c r="H731" t="s">
        <v>27</v>
      </c>
      <c r="I731" t="s">
        <v>28</v>
      </c>
      <c r="J731" t="s">
        <v>2640</v>
      </c>
      <c r="K731">
        <v>9</v>
      </c>
      <c r="L731" s="7">
        <v>11500</v>
      </c>
      <c r="M731" s="7">
        <v>103500</v>
      </c>
      <c r="N731">
        <v>0</v>
      </c>
      <c r="O731" t="s">
        <v>29</v>
      </c>
      <c r="P731">
        <v>0</v>
      </c>
      <c r="Q731" s="7">
        <v>19200</v>
      </c>
      <c r="R731" s="7">
        <v>19200</v>
      </c>
      <c r="S731" s="7">
        <v>172800</v>
      </c>
      <c r="T731" s="7">
        <v>10</v>
      </c>
      <c r="U731" s="7">
        <v>17280</v>
      </c>
      <c r="V731" t="s">
        <v>83</v>
      </c>
      <c r="W731" s="7">
        <v>69300</v>
      </c>
      <c r="X731" s="2" t="s">
        <v>31</v>
      </c>
      <c r="Y731" s="200"/>
      <c r="Z731" s="201" t="str">
        <f>IF(Y731&lt;&gt;"",Y731,IF(Table1[[#This Row],[Befolyt]]="i",1,""))</f>
        <v/>
      </c>
      <c r="AA731" s="98">
        <f>Table1[[#This Row],[KülföldiÁr]]*Table1[[#This Row],[Darab]]</f>
        <v>0</v>
      </c>
    </row>
    <row r="732" spans="1:27" x14ac:dyDescent="0.3">
      <c r="A732" t="s">
        <v>2637</v>
      </c>
      <c r="B732" t="s">
        <v>2638</v>
      </c>
      <c r="C732" s="126">
        <v>46072</v>
      </c>
      <c r="D732" s="6">
        <v>2</v>
      </c>
      <c r="E732" s="126">
        <v>46062</v>
      </c>
      <c r="F732" s="6">
        <v>2</v>
      </c>
      <c r="G732" t="s">
        <v>2641</v>
      </c>
      <c r="H732" t="s">
        <v>300</v>
      </c>
      <c r="I732" t="s">
        <v>32</v>
      </c>
      <c r="J732" t="s">
        <v>2642</v>
      </c>
      <c r="K732">
        <v>1</v>
      </c>
      <c r="L732" s="7">
        <v>39360</v>
      </c>
      <c r="M732" s="7">
        <v>39360</v>
      </c>
      <c r="N732">
        <v>0</v>
      </c>
      <c r="O732" t="s">
        <v>29</v>
      </c>
      <c r="P732">
        <v>0</v>
      </c>
      <c r="Q732" s="7">
        <v>68000</v>
      </c>
      <c r="R732" s="7">
        <v>68000</v>
      </c>
      <c r="S732" s="7">
        <v>68000</v>
      </c>
      <c r="T732" s="7">
        <v>0</v>
      </c>
      <c r="U732" s="7">
        <v>0</v>
      </c>
      <c r="V732" t="s">
        <v>83</v>
      </c>
      <c r="W732" s="7">
        <v>28640</v>
      </c>
      <c r="X732" s="2" t="s">
        <v>31</v>
      </c>
      <c r="Y732" s="200"/>
      <c r="Z732" s="201" t="str">
        <f>IF(Y732&lt;&gt;"",Y732,IF(Table1[[#This Row],[Befolyt]]="i",1,""))</f>
        <v/>
      </c>
      <c r="AA732" s="98">
        <f>Table1[[#This Row],[KülföldiÁr]]*Table1[[#This Row],[Darab]]</f>
        <v>0</v>
      </c>
    </row>
    <row r="733" spans="1:27" x14ac:dyDescent="0.3">
      <c r="A733" t="s">
        <v>2643</v>
      </c>
      <c r="B733" t="s">
        <v>378</v>
      </c>
      <c r="C733" s="126">
        <v>46072</v>
      </c>
      <c r="D733" s="6">
        <v>2</v>
      </c>
      <c r="E733" s="126">
        <v>46072</v>
      </c>
      <c r="F733" s="6">
        <v>2</v>
      </c>
      <c r="G733" t="s">
        <v>951</v>
      </c>
      <c r="H733" t="s">
        <v>41</v>
      </c>
      <c r="I733" t="s">
        <v>28</v>
      </c>
      <c r="J733" t="s">
        <v>2644</v>
      </c>
      <c r="K733">
        <v>18</v>
      </c>
      <c r="L733" s="7">
        <v>2192.4</v>
      </c>
      <c r="M733" s="7">
        <v>39463.200000000004</v>
      </c>
      <c r="N733">
        <v>0</v>
      </c>
      <c r="O733" t="s">
        <v>29</v>
      </c>
      <c r="P733">
        <v>0</v>
      </c>
      <c r="Q733" s="7">
        <v>4650</v>
      </c>
      <c r="R733" s="7">
        <v>4285</v>
      </c>
      <c r="S733" s="7">
        <v>77130</v>
      </c>
      <c r="T733" s="7">
        <v>3</v>
      </c>
      <c r="U733" s="7">
        <v>2313.9</v>
      </c>
      <c r="V733" t="s">
        <v>74</v>
      </c>
      <c r="W733" s="7">
        <v>37666.799999999996</v>
      </c>
      <c r="X733" s="2" t="s">
        <v>31</v>
      </c>
      <c r="Y733" s="200"/>
      <c r="Z733" s="201" t="str">
        <f>IF(Y733&lt;&gt;"",Y733,IF(Table1[[#This Row],[Befolyt]]="i",1,""))</f>
        <v/>
      </c>
      <c r="AA733" s="98">
        <f>Table1[[#This Row],[KülföldiÁr]]*Table1[[#This Row],[Darab]]</f>
        <v>0</v>
      </c>
    </row>
    <row r="734" spans="1:27" x14ac:dyDescent="0.3">
      <c r="A734" t="s">
        <v>2643</v>
      </c>
      <c r="B734" t="s">
        <v>378</v>
      </c>
      <c r="C734" s="126">
        <v>46072</v>
      </c>
      <c r="D734" s="6">
        <v>2</v>
      </c>
      <c r="E734" s="126">
        <v>46072</v>
      </c>
      <c r="F734" s="6">
        <v>2</v>
      </c>
      <c r="G734" t="s">
        <v>897</v>
      </c>
      <c r="H734" t="s">
        <v>41</v>
      </c>
      <c r="I734" t="s">
        <v>28</v>
      </c>
      <c r="J734" t="s">
        <v>2645</v>
      </c>
      <c r="K734">
        <v>18</v>
      </c>
      <c r="L734" s="7">
        <v>1388.65</v>
      </c>
      <c r="M734" s="7">
        <v>24995.7</v>
      </c>
      <c r="N734">
        <v>0</v>
      </c>
      <c r="O734" t="s">
        <v>29</v>
      </c>
      <c r="P734">
        <v>0</v>
      </c>
      <c r="Q734" s="7">
        <v>2950</v>
      </c>
      <c r="R734" s="7">
        <v>2790</v>
      </c>
      <c r="S734" s="7">
        <v>50220</v>
      </c>
      <c r="T734" s="7">
        <v>3</v>
      </c>
      <c r="U734" s="7">
        <v>1506.6</v>
      </c>
      <c r="V734" t="s">
        <v>74</v>
      </c>
      <c r="W734" s="7">
        <v>25224.3</v>
      </c>
      <c r="X734" s="2" t="s">
        <v>31</v>
      </c>
      <c r="Y734" s="200"/>
      <c r="Z734" s="201" t="str">
        <f>IF(Y734&lt;&gt;"",Y734,IF(Table1[[#This Row],[Befolyt]]="i",1,""))</f>
        <v/>
      </c>
      <c r="AA734" s="98">
        <f>Table1[[#This Row],[KülföldiÁr]]*Table1[[#This Row],[Darab]]</f>
        <v>0</v>
      </c>
    </row>
    <row r="735" spans="1:27" x14ac:dyDescent="0.3">
      <c r="A735" t="s">
        <v>2643</v>
      </c>
      <c r="B735" t="s">
        <v>378</v>
      </c>
      <c r="C735" s="126">
        <v>46072</v>
      </c>
      <c r="D735" s="6">
        <v>2</v>
      </c>
      <c r="E735" s="126">
        <v>46072</v>
      </c>
      <c r="F735" s="6">
        <v>2</v>
      </c>
      <c r="G735" t="s">
        <v>514</v>
      </c>
      <c r="H735" t="s">
        <v>34</v>
      </c>
      <c r="I735" t="s">
        <v>32</v>
      </c>
      <c r="J735" t="s">
        <v>515</v>
      </c>
      <c r="K735">
        <v>1</v>
      </c>
      <c r="L735" s="7">
        <v>2154</v>
      </c>
      <c r="M735" s="7">
        <v>2154</v>
      </c>
      <c r="N735">
        <v>0</v>
      </c>
      <c r="O735" t="s">
        <v>29</v>
      </c>
      <c r="P735">
        <v>0</v>
      </c>
      <c r="Q735" s="7">
        <v>2154</v>
      </c>
      <c r="R735" s="7">
        <v>0</v>
      </c>
      <c r="S735" s="7">
        <v>0</v>
      </c>
      <c r="T735" s="7">
        <v>0</v>
      </c>
      <c r="U735" s="7">
        <v>0</v>
      </c>
      <c r="V735" t="s">
        <v>74</v>
      </c>
      <c r="W735" s="7">
        <v>-2154</v>
      </c>
      <c r="X735" s="2" t="s">
        <v>31</v>
      </c>
      <c r="Y735" s="200"/>
      <c r="Z735" s="201" t="str">
        <f>IF(Y735&lt;&gt;"",Y735,IF(Table1[[#This Row],[Befolyt]]="i",1,""))</f>
        <v/>
      </c>
      <c r="AA735" s="98">
        <f>Table1[[#This Row],[KülföldiÁr]]*Table1[[#This Row],[Darab]]</f>
        <v>0</v>
      </c>
    </row>
    <row r="736" spans="1:27" x14ac:dyDescent="0.3">
      <c r="A736" t="s">
        <v>2646</v>
      </c>
      <c r="B736" t="s">
        <v>1296</v>
      </c>
      <c r="C736" s="126">
        <v>46072</v>
      </c>
      <c r="D736" s="6">
        <v>2</v>
      </c>
      <c r="E736" s="126">
        <v>46072</v>
      </c>
      <c r="F736" s="6">
        <v>2</v>
      </c>
      <c r="G736" t="s">
        <v>355</v>
      </c>
      <c r="H736" t="s">
        <v>353</v>
      </c>
      <c r="I736" t="s">
        <v>28</v>
      </c>
      <c r="J736" t="s">
        <v>2647</v>
      </c>
      <c r="K736">
        <v>4</v>
      </c>
      <c r="L736" s="7">
        <v>35034.410000000003</v>
      </c>
      <c r="M736" s="7">
        <v>140137.64000000001</v>
      </c>
      <c r="N736">
        <v>0</v>
      </c>
      <c r="O736" t="s">
        <v>29</v>
      </c>
      <c r="P736">
        <v>0</v>
      </c>
      <c r="Q736" s="7">
        <v>170000</v>
      </c>
      <c r="R736" s="7">
        <v>153000</v>
      </c>
      <c r="S736" s="7">
        <v>612000</v>
      </c>
      <c r="T736" s="7">
        <v>4.5</v>
      </c>
      <c r="U736" s="7">
        <v>27540</v>
      </c>
      <c r="V736" t="s">
        <v>77</v>
      </c>
      <c r="W736" s="7">
        <v>471862.36</v>
      </c>
      <c r="X736" s="2" t="s">
        <v>31</v>
      </c>
      <c r="Y736" s="200"/>
      <c r="Z736" s="201" t="str">
        <f>IF(Y736&lt;&gt;"",Y736,IF(Table1[[#This Row],[Befolyt]]="i",1,""))</f>
        <v/>
      </c>
      <c r="AA736" s="98">
        <f>Table1[[#This Row],[KülföldiÁr]]*Table1[[#This Row],[Darab]]</f>
        <v>0</v>
      </c>
    </row>
    <row r="737" spans="1:27" x14ac:dyDescent="0.3">
      <c r="A737" t="s">
        <v>2646</v>
      </c>
      <c r="B737" t="s">
        <v>1296</v>
      </c>
      <c r="C737" s="126">
        <v>46072</v>
      </c>
      <c r="D737" s="6">
        <v>2</v>
      </c>
      <c r="E737" s="126">
        <v>46072</v>
      </c>
      <c r="F737" s="6">
        <v>2</v>
      </c>
      <c r="G737" t="s">
        <v>538</v>
      </c>
      <c r="H737" t="s">
        <v>34</v>
      </c>
      <c r="I737" t="s">
        <v>32</v>
      </c>
      <c r="J737" t="s">
        <v>539</v>
      </c>
      <c r="K737">
        <v>1</v>
      </c>
      <c r="L737" s="7">
        <v>5840</v>
      </c>
      <c r="M737" s="7">
        <v>5840</v>
      </c>
      <c r="N737">
        <v>0</v>
      </c>
      <c r="O737" t="s">
        <v>29</v>
      </c>
      <c r="P737">
        <v>0</v>
      </c>
      <c r="Q737" s="7">
        <v>2920</v>
      </c>
      <c r="R737" s="7">
        <v>2500</v>
      </c>
      <c r="S737" s="7">
        <v>2500</v>
      </c>
      <c r="T737" s="7">
        <v>0</v>
      </c>
      <c r="U737" s="7">
        <v>0</v>
      </c>
      <c r="V737" t="s">
        <v>77</v>
      </c>
      <c r="W737" s="7">
        <v>-3340</v>
      </c>
      <c r="X737" s="2" t="s">
        <v>31</v>
      </c>
      <c r="Y737" s="200"/>
      <c r="Z737" s="201" t="str">
        <f>IF(Y737&lt;&gt;"",Y737,IF(Table1[[#This Row],[Befolyt]]="i",1,""))</f>
        <v/>
      </c>
      <c r="AA737" s="98">
        <f>Table1[[#This Row],[KülföldiÁr]]*Table1[[#This Row],[Darab]]</f>
        <v>0</v>
      </c>
    </row>
    <row r="738" spans="1:27" x14ac:dyDescent="0.3">
      <c r="A738" t="s">
        <v>2648</v>
      </c>
      <c r="B738" t="s">
        <v>129</v>
      </c>
      <c r="C738" s="126">
        <v>46072</v>
      </c>
      <c r="D738" s="6">
        <v>2</v>
      </c>
      <c r="E738" s="126">
        <v>46073</v>
      </c>
      <c r="F738" s="6">
        <v>2</v>
      </c>
      <c r="G738" t="s">
        <v>957</v>
      </c>
      <c r="H738" t="s">
        <v>41</v>
      </c>
      <c r="I738" t="s">
        <v>28</v>
      </c>
      <c r="J738" t="s">
        <v>958</v>
      </c>
      <c r="K738">
        <v>4</v>
      </c>
      <c r="L738" s="7">
        <v>766.12</v>
      </c>
      <c r="M738" s="7">
        <v>3064.48</v>
      </c>
      <c r="N738">
        <v>1.04</v>
      </c>
      <c r="O738" t="s">
        <v>36</v>
      </c>
      <c r="P738">
        <v>377.76</v>
      </c>
      <c r="Q738" s="7">
        <v>4145</v>
      </c>
      <c r="R738" s="7">
        <v>392.87</v>
      </c>
      <c r="S738" s="7">
        <v>1571.48</v>
      </c>
      <c r="T738" s="7">
        <v>0</v>
      </c>
      <c r="U738" s="7">
        <v>0</v>
      </c>
      <c r="V738" t="s">
        <v>1350</v>
      </c>
      <c r="W738" s="7">
        <v>-1493</v>
      </c>
      <c r="X738" s="2" t="s">
        <v>31</v>
      </c>
      <c r="Y738" s="200"/>
      <c r="Z738" s="201" t="str">
        <f>IF(Y738&lt;&gt;"",Y738,IF(Table1[[#This Row],[Befolyt]]="i",1,""))</f>
        <v/>
      </c>
      <c r="AA738" s="98">
        <f>Table1[[#This Row],[KülföldiÁr]]*Table1[[#This Row],[Darab]]</f>
        <v>4.16</v>
      </c>
    </row>
    <row r="739" spans="1:27" x14ac:dyDescent="0.3">
      <c r="A739" t="s">
        <v>2649</v>
      </c>
      <c r="B739" t="s">
        <v>2204</v>
      </c>
      <c r="C739" s="126">
        <v>46072</v>
      </c>
      <c r="D739" s="6">
        <v>2</v>
      </c>
      <c r="E739" s="126">
        <v>46072</v>
      </c>
      <c r="F739" s="6">
        <v>2</v>
      </c>
      <c r="G739" t="s">
        <v>1225</v>
      </c>
      <c r="H739" t="s">
        <v>27</v>
      </c>
      <c r="I739" t="s">
        <v>28</v>
      </c>
      <c r="J739" t="s">
        <v>1998</v>
      </c>
      <c r="K739">
        <v>1</v>
      </c>
      <c r="L739" s="7">
        <v>5100</v>
      </c>
      <c r="M739" s="7">
        <v>5100</v>
      </c>
      <c r="N739">
        <v>0</v>
      </c>
      <c r="O739" t="s">
        <v>29</v>
      </c>
      <c r="P739">
        <v>0</v>
      </c>
      <c r="Q739" s="7">
        <v>8500</v>
      </c>
      <c r="R739" s="7">
        <v>8500</v>
      </c>
      <c r="S739" s="7">
        <v>8500</v>
      </c>
      <c r="T739" s="7">
        <v>10</v>
      </c>
      <c r="U739" s="7">
        <v>850</v>
      </c>
      <c r="V739" t="s">
        <v>30</v>
      </c>
      <c r="W739" s="7">
        <v>3400</v>
      </c>
      <c r="X739" s="2" t="s">
        <v>31</v>
      </c>
      <c r="Y739" s="200"/>
      <c r="Z739" s="201" t="str">
        <f>IF(Y739&lt;&gt;"",Y739,IF(Table1[[#This Row],[Befolyt]]="i",1,""))</f>
        <v/>
      </c>
      <c r="AA739" s="98">
        <f>Table1[[#This Row],[KülföldiÁr]]*Table1[[#This Row],[Darab]]</f>
        <v>0</v>
      </c>
    </row>
    <row r="740" spans="1:27" x14ac:dyDescent="0.3">
      <c r="A740" t="s">
        <v>2650</v>
      </c>
      <c r="B740" t="s">
        <v>1339</v>
      </c>
      <c r="C740" s="126">
        <v>46072</v>
      </c>
      <c r="D740" s="6">
        <v>2</v>
      </c>
      <c r="E740" s="126">
        <v>46072</v>
      </c>
      <c r="F740" s="6">
        <v>2</v>
      </c>
      <c r="G740" t="s">
        <v>138</v>
      </c>
      <c r="H740" t="s">
        <v>41</v>
      </c>
      <c r="I740" t="s">
        <v>28</v>
      </c>
      <c r="J740" t="s">
        <v>139</v>
      </c>
      <c r="K740">
        <v>5</v>
      </c>
      <c r="L740" s="7">
        <v>95.23</v>
      </c>
      <c r="M740" s="7">
        <v>476.15000000000003</v>
      </c>
      <c r="N740">
        <v>0</v>
      </c>
      <c r="O740" t="s">
        <v>29</v>
      </c>
      <c r="P740">
        <v>0</v>
      </c>
      <c r="Q740" s="7">
        <v>560</v>
      </c>
      <c r="R740" s="7">
        <v>560</v>
      </c>
      <c r="S740" s="7">
        <v>2800</v>
      </c>
      <c r="T740" s="7">
        <v>5</v>
      </c>
      <c r="U740" s="7">
        <v>140</v>
      </c>
      <c r="V740" t="s">
        <v>37</v>
      </c>
      <c r="W740" s="7">
        <v>2323.85</v>
      </c>
      <c r="X740" s="2" t="s">
        <v>31</v>
      </c>
      <c r="Y740" s="200"/>
      <c r="Z740" s="201" t="str">
        <f>IF(Y740&lt;&gt;"",Y740,IF(Table1[[#This Row],[Befolyt]]="i",1,""))</f>
        <v/>
      </c>
      <c r="AA740" s="98">
        <f>Table1[[#This Row],[KülföldiÁr]]*Table1[[#This Row],[Darab]]</f>
        <v>0</v>
      </c>
    </row>
    <row r="741" spans="1:27" x14ac:dyDescent="0.3">
      <c r="A741" t="s">
        <v>2650</v>
      </c>
      <c r="B741" t="s">
        <v>1339</v>
      </c>
      <c r="C741" s="126">
        <v>46072</v>
      </c>
      <c r="D741" s="6">
        <v>2</v>
      </c>
      <c r="E741" s="126">
        <v>46072</v>
      </c>
      <c r="F741" s="6">
        <v>2</v>
      </c>
      <c r="G741" t="s">
        <v>142</v>
      </c>
      <c r="H741" t="s">
        <v>41</v>
      </c>
      <c r="I741" t="s">
        <v>28</v>
      </c>
      <c r="J741" t="s">
        <v>293</v>
      </c>
      <c r="K741">
        <v>1</v>
      </c>
      <c r="L741" s="7">
        <v>447.12</v>
      </c>
      <c r="M741" s="7">
        <v>447.12</v>
      </c>
      <c r="N741">
        <v>0</v>
      </c>
      <c r="O741" t="s">
        <v>29</v>
      </c>
      <c r="P741">
        <v>0</v>
      </c>
      <c r="Q741" s="7">
        <v>910</v>
      </c>
      <c r="R741" s="7">
        <v>910</v>
      </c>
      <c r="S741" s="7">
        <v>910</v>
      </c>
      <c r="T741" s="7">
        <v>5</v>
      </c>
      <c r="U741" s="7">
        <v>45.5</v>
      </c>
      <c r="V741" t="s">
        <v>37</v>
      </c>
      <c r="W741" s="7">
        <v>462.88</v>
      </c>
      <c r="X741" s="2" t="s">
        <v>31</v>
      </c>
      <c r="Y741" s="200"/>
      <c r="Z741" s="201" t="str">
        <f>IF(Y741&lt;&gt;"",Y741,IF(Table1[[#This Row],[Befolyt]]="i",1,""))</f>
        <v/>
      </c>
      <c r="AA741" s="98">
        <f>Table1[[#This Row],[KülföldiÁr]]*Table1[[#This Row],[Darab]]</f>
        <v>0</v>
      </c>
    </row>
    <row r="742" spans="1:27" x14ac:dyDescent="0.3">
      <c r="A742" t="s">
        <v>2650</v>
      </c>
      <c r="B742" t="s">
        <v>1339</v>
      </c>
      <c r="C742" s="126">
        <v>46072</v>
      </c>
      <c r="D742" s="6">
        <v>2</v>
      </c>
      <c r="E742" s="126">
        <v>46072</v>
      </c>
      <c r="F742" s="6">
        <v>2</v>
      </c>
      <c r="G742" t="s">
        <v>339</v>
      </c>
      <c r="H742" t="s">
        <v>41</v>
      </c>
      <c r="I742" t="s">
        <v>28</v>
      </c>
      <c r="J742" t="s">
        <v>340</v>
      </c>
      <c r="K742">
        <v>3</v>
      </c>
      <c r="L742" s="7">
        <v>2077.34</v>
      </c>
      <c r="M742" s="7">
        <v>6232.02</v>
      </c>
      <c r="N742">
        <v>0</v>
      </c>
      <c r="O742" t="s">
        <v>29</v>
      </c>
      <c r="P742">
        <v>0</v>
      </c>
      <c r="Q742" s="7">
        <v>4450</v>
      </c>
      <c r="R742" s="7">
        <v>4450</v>
      </c>
      <c r="S742" s="7">
        <v>13350</v>
      </c>
      <c r="T742" s="7">
        <v>5</v>
      </c>
      <c r="U742" s="7">
        <v>667.5</v>
      </c>
      <c r="V742" t="s">
        <v>37</v>
      </c>
      <c r="W742" s="7">
        <v>7117.98</v>
      </c>
      <c r="X742" s="2" t="s">
        <v>31</v>
      </c>
      <c r="Y742" s="200"/>
      <c r="Z742" s="201" t="str">
        <f>IF(Y742&lt;&gt;"",Y742,IF(Table1[[#This Row],[Befolyt]]="i",1,""))</f>
        <v/>
      </c>
      <c r="AA742" s="98">
        <f>Table1[[#This Row],[KülföldiÁr]]*Table1[[#This Row],[Darab]]</f>
        <v>0</v>
      </c>
    </row>
    <row r="743" spans="1:27" x14ac:dyDescent="0.3">
      <c r="A743" t="s">
        <v>2650</v>
      </c>
      <c r="B743" t="s">
        <v>1339</v>
      </c>
      <c r="C743" s="126">
        <v>46072</v>
      </c>
      <c r="D743" s="6">
        <v>2</v>
      </c>
      <c r="E743" s="126">
        <v>46072</v>
      </c>
      <c r="F743" s="6">
        <v>2</v>
      </c>
      <c r="G743" t="s">
        <v>2616</v>
      </c>
      <c r="H743" t="s">
        <v>41</v>
      </c>
      <c r="I743" t="s">
        <v>28</v>
      </c>
      <c r="J743" t="s">
        <v>2617</v>
      </c>
      <c r="K743">
        <v>3.45</v>
      </c>
      <c r="L743" s="7">
        <v>1172.68</v>
      </c>
      <c r="M743" s="7">
        <v>4045.7460000000005</v>
      </c>
      <c r="N743">
        <v>0</v>
      </c>
      <c r="O743" t="s">
        <v>29</v>
      </c>
      <c r="P743">
        <v>0</v>
      </c>
      <c r="Q743" s="7">
        <v>4185</v>
      </c>
      <c r="R743" s="7">
        <v>4185</v>
      </c>
      <c r="S743" s="7">
        <v>14438.25</v>
      </c>
      <c r="T743" s="7">
        <v>5</v>
      </c>
      <c r="U743" s="7">
        <v>721.91250000000002</v>
      </c>
      <c r="V743" t="s">
        <v>37</v>
      </c>
      <c r="W743" s="7">
        <v>10392.503999999999</v>
      </c>
      <c r="X743" s="2" t="s">
        <v>31</v>
      </c>
      <c r="Y743" s="200"/>
      <c r="Z743" s="201" t="str">
        <f>IF(Y743&lt;&gt;"",Y743,IF(Table1[[#This Row],[Befolyt]]="i",1,""))</f>
        <v/>
      </c>
      <c r="AA743" s="98">
        <f>Table1[[#This Row],[KülföldiÁr]]*Table1[[#This Row],[Darab]]</f>
        <v>0</v>
      </c>
    </row>
    <row r="744" spans="1:27" x14ac:dyDescent="0.3">
      <c r="A744" t="s">
        <v>2650</v>
      </c>
      <c r="B744" t="s">
        <v>1339</v>
      </c>
      <c r="C744" s="126">
        <v>46072</v>
      </c>
      <c r="D744" s="6">
        <v>2</v>
      </c>
      <c r="E744" s="126">
        <v>46072</v>
      </c>
      <c r="F744" s="6">
        <v>2</v>
      </c>
      <c r="G744" t="s">
        <v>86</v>
      </c>
      <c r="H744" t="s">
        <v>70</v>
      </c>
      <c r="I744" t="s">
        <v>32</v>
      </c>
      <c r="J744" t="s">
        <v>87</v>
      </c>
      <c r="K744">
        <v>0.25</v>
      </c>
      <c r="L744" s="7">
        <v>7195.04</v>
      </c>
      <c r="M744" s="7">
        <v>1798.76</v>
      </c>
      <c r="N744">
        <v>0</v>
      </c>
      <c r="O744" t="s">
        <v>29</v>
      </c>
      <c r="P744">
        <v>0</v>
      </c>
      <c r="Q744" s="7">
        <v>12000</v>
      </c>
      <c r="R744" s="7">
        <v>12000</v>
      </c>
      <c r="S744" s="7">
        <v>3000</v>
      </c>
      <c r="T744" s="7">
        <v>0</v>
      </c>
      <c r="U744" s="7">
        <v>0</v>
      </c>
      <c r="V744" t="s">
        <v>37</v>
      </c>
      <c r="W744" s="7">
        <v>1201.24</v>
      </c>
      <c r="X744" s="2" t="s">
        <v>31</v>
      </c>
      <c r="Y744" s="200"/>
      <c r="Z744" s="201" t="str">
        <f>IF(Y744&lt;&gt;"",Y744,IF(Table1[[#This Row],[Befolyt]]="i",1,""))</f>
        <v/>
      </c>
      <c r="AA744" s="98">
        <f>Table1[[#This Row],[KülföldiÁr]]*Table1[[#This Row],[Darab]]</f>
        <v>0</v>
      </c>
    </row>
    <row r="745" spans="1:27" x14ac:dyDescent="0.3">
      <c r="A745" t="s">
        <v>2650</v>
      </c>
      <c r="B745" t="s">
        <v>1339</v>
      </c>
      <c r="C745" s="126">
        <v>46072</v>
      </c>
      <c r="D745" s="6">
        <v>2</v>
      </c>
      <c r="E745" s="126">
        <v>46072</v>
      </c>
      <c r="F745" s="6">
        <v>2</v>
      </c>
      <c r="G745" t="s">
        <v>2651</v>
      </c>
      <c r="H745" t="s">
        <v>27</v>
      </c>
      <c r="I745" t="s">
        <v>28</v>
      </c>
      <c r="J745" t="s">
        <v>2652</v>
      </c>
      <c r="K745">
        <v>1</v>
      </c>
      <c r="L745" s="7">
        <v>28500</v>
      </c>
      <c r="M745" s="7">
        <v>28500</v>
      </c>
      <c r="N745">
        <v>0</v>
      </c>
      <c r="O745" t="s">
        <v>29</v>
      </c>
      <c r="P745">
        <v>0</v>
      </c>
      <c r="Q745" s="7">
        <v>47500</v>
      </c>
      <c r="R745" s="7">
        <v>47500</v>
      </c>
      <c r="S745" s="7">
        <v>47500</v>
      </c>
      <c r="T745" s="7">
        <v>10</v>
      </c>
      <c r="U745" s="7">
        <v>4750</v>
      </c>
      <c r="V745" t="s">
        <v>37</v>
      </c>
      <c r="W745" s="7">
        <v>19000</v>
      </c>
      <c r="X745" s="2" t="s">
        <v>31</v>
      </c>
      <c r="Y745" s="200"/>
      <c r="Z745" s="201" t="str">
        <f>IF(Y745&lt;&gt;"",Y745,IF(Table1[[#This Row],[Befolyt]]="i",1,""))</f>
        <v/>
      </c>
      <c r="AA745" s="98">
        <f>Table1[[#This Row],[KülföldiÁr]]*Table1[[#This Row],[Darab]]</f>
        <v>0</v>
      </c>
    </row>
    <row r="746" spans="1:27" x14ac:dyDescent="0.3">
      <c r="A746" t="s">
        <v>2650</v>
      </c>
      <c r="B746" t="s">
        <v>1339</v>
      </c>
      <c r="C746" s="126">
        <v>46072</v>
      </c>
      <c r="D746" s="6">
        <v>2</v>
      </c>
      <c r="E746" s="126">
        <v>46072</v>
      </c>
      <c r="F746" s="6">
        <v>2</v>
      </c>
      <c r="G746" t="s">
        <v>45</v>
      </c>
      <c r="H746" t="s">
        <v>41</v>
      </c>
      <c r="I746" t="s">
        <v>28</v>
      </c>
      <c r="J746" t="s">
        <v>46</v>
      </c>
      <c r="K746">
        <v>10</v>
      </c>
      <c r="L746" s="7">
        <v>165.41</v>
      </c>
      <c r="M746" s="7">
        <v>1654.1</v>
      </c>
      <c r="N746">
        <v>0</v>
      </c>
      <c r="O746" t="s">
        <v>29</v>
      </c>
      <c r="P746">
        <v>0</v>
      </c>
      <c r="Q746" s="7">
        <v>960</v>
      </c>
      <c r="R746" s="7">
        <v>960</v>
      </c>
      <c r="S746" s="7">
        <v>9600</v>
      </c>
      <c r="T746" s="7">
        <v>5</v>
      </c>
      <c r="U746" s="7">
        <v>480</v>
      </c>
      <c r="V746" t="s">
        <v>37</v>
      </c>
      <c r="W746" s="7">
        <v>7945.9</v>
      </c>
      <c r="X746" s="2" t="s">
        <v>31</v>
      </c>
      <c r="Y746" s="200"/>
      <c r="Z746" s="201" t="str">
        <f>IF(Y746&lt;&gt;"",Y746,IF(Table1[[#This Row],[Befolyt]]="i",1,""))</f>
        <v/>
      </c>
      <c r="AA746" s="98">
        <f>Table1[[#This Row],[KülföldiÁr]]*Table1[[#This Row],[Darab]]</f>
        <v>0</v>
      </c>
    </row>
    <row r="747" spans="1:27" x14ac:dyDescent="0.3">
      <c r="A747" t="s">
        <v>2650</v>
      </c>
      <c r="B747" t="s">
        <v>1339</v>
      </c>
      <c r="C747" s="126">
        <v>46072</v>
      </c>
      <c r="D747" s="6">
        <v>2</v>
      </c>
      <c r="E747" s="126">
        <v>46072</v>
      </c>
      <c r="F747" s="6">
        <v>2</v>
      </c>
      <c r="G747" t="s">
        <v>47</v>
      </c>
      <c r="H747" t="s">
        <v>41</v>
      </c>
      <c r="I747" t="s">
        <v>28</v>
      </c>
      <c r="J747" t="s">
        <v>48</v>
      </c>
      <c r="K747">
        <v>5</v>
      </c>
      <c r="L747" s="7">
        <v>184.97</v>
      </c>
      <c r="M747" s="7">
        <v>924.85</v>
      </c>
      <c r="N747">
        <v>0</v>
      </c>
      <c r="O747" t="s">
        <v>29</v>
      </c>
      <c r="P747">
        <v>0</v>
      </c>
      <c r="Q747" s="7">
        <v>1018</v>
      </c>
      <c r="R747" s="7">
        <v>1018</v>
      </c>
      <c r="S747" s="7">
        <v>5090</v>
      </c>
      <c r="T747" s="7">
        <v>5</v>
      </c>
      <c r="U747" s="7">
        <v>254.5</v>
      </c>
      <c r="V747" t="s">
        <v>37</v>
      </c>
      <c r="W747" s="7">
        <v>4165.1499999999996</v>
      </c>
      <c r="X747" s="2" t="s">
        <v>31</v>
      </c>
      <c r="Y747" s="200"/>
      <c r="Z747" s="201" t="str">
        <f>IF(Y747&lt;&gt;"",Y747,IF(Table1[[#This Row],[Befolyt]]="i",1,""))</f>
        <v/>
      </c>
      <c r="AA747" s="98">
        <f>Table1[[#This Row],[KülföldiÁr]]*Table1[[#This Row],[Darab]]</f>
        <v>0</v>
      </c>
    </row>
    <row r="748" spans="1:27" x14ac:dyDescent="0.3">
      <c r="A748" t="s">
        <v>2653</v>
      </c>
      <c r="B748" t="s">
        <v>1339</v>
      </c>
      <c r="C748" s="126">
        <v>46072</v>
      </c>
      <c r="D748" s="6">
        <v>2</v>
      </c>
      <c r="E748" s="126">
        <v>46072</v>
      </c>
      <c r="F748" s="6">
        <v>2</v>
      </c>
      <c r="G748" t="s">
        <v>35</v>
      </c>
      <c r="H748" t="s">
        <v>33</v>
      </c>
      <c r="I748" t="s">
        <v>28</v>
      </c>
      <c r="J748" t="s">
        <v>289</v>
      </c>
      <c r="K748">
        <v>6</v>
      </c>
      <c r="L748" s="7">
        <v>1357.47</v>
      </c>
      <c r="M748" s="7">
        <v>8144.82</v>
      </c>
      <c r="N748">
        <v>0</v>
      </c>
      <c r="O748" t="s">
        <v>29</v>
      </c>
      <c r="P748">
        <v>0</v>
      </c>
      <c r="Q748" s="7">
        <v>6200</v>
      </c>
      <c r="R748" s="7">
        <v>6200</v>
      </c>
      <c r="S748" s="7">
        <v>37200</v>
      </c>
      <c r="T748" s="7">
        <v>10</v>
      </c>
      <c r="U748" s="7">
        <v>3720</v>
      </c>
      <c r="V748" t="s">
        <v>37</v>
      </c>
      <c r="W748" s="7">
        <v>29055.18</v>
      </c>
      <c r="X748" s="2" t="s">
        <v>31</v>
      </c>
      <c r="Y748" s="200"/>
      <c r="Z748" s="201" t="str">
        <f>IF(Y748&lt;&gt;"",Y748,IF(Table1[[#This Row],[Befolyt]]="i",1,""))</f>
        <v/>
      </c>
      <c r="AA748" s="98">
        <f>Table1[[#This Row],[KülföldiÁr]]*Table1[[#This Row],[Darab]]</f>
        <v>0</v>
      </c>
    </row>
    <row r="749" spans="1:27" x14ac:dyDescent="0.3">
      <c r="A749" t="s">
        <v>2653</v>
      </c>
      <c r="B749" t="s">
        <v>1339</v>
      </c>
      <c r="C749" s="126">
        <v>46072</v>
      </c>
      <c r="D749" s="6">
        <v>2</v>
      </c>
      <c r="E749" s="126">
        <v>46072</v>
      </c>
      <c r="F749" s="6">
        <v>2</v>
      </c>
      <c r="G749" t="s">
        <v>307</v>
      </c>
      <c r="H749" t="s">
        <v>33</v>
      </c>
      <c r="I749" t="s">
        <v>28</v>
      </c>
      <c r="J749" t="s">
        <v>308</v>
      </c>
      <c r="K749">
        <v>6</v>
      </c>
      <c r="L749" s="7">
        <v>613.47</v>
      </c>
      <c r="M749" s="7">
        <v>3680.82</v>
      </c>
      <c r="N749">
        <v>0</v>
      </c>
      <c r="O749" t="s">
        <v>29</v>
      </c>
      <c r="P749">
        <v>0</v>
      </c>
      <c r="Q749" s="7">
        <v>3000</v>
      </c>
      <c r="R749" s="7">
        <v>3000</v>
      </c>
      <c r="S749" s="7">
        <v>18000</v>
      </c>
      <c r="T749" s="7">
        <v>10</v>
      </c>
      <c r="U749" s="7">
        <v>1800</v>
      </c>
      <c r="V749" t="s">
        <v>37</v>
      </c>
      <c r="W749" s="7">
        <v>14319.18</v>
      </c>
      <c r="X749" s="2" t="s">
        <v>31</v>
      </c>
      <c r="Y749" s="200"/>
      <c r="Z749" s="201" t="str">
        <f>IF(Y749&lt;&gt;"",Y749,IF(Table1[[#This Row],[Befolyt]]="i",1,""))</f>
        <v/>
      </c>
      <c r="AA749" s="98">
        <f>Table1[[#This Row],[KülföldiÁr]]*Table1[[#This Row],[Darab]]</f>
        <v>0</v>
      </c>
    </row>
    <row r="750" spans="1:27" x14ac:dyDescent="0.3">
      <c r="A750" t="s">
        <v>2653</v>
      </c>
      <c r="B750" t="s">
        <v>1339</v>
      </c>
      <c r="C750" s="126">
        <v>46072</v>
      </c>
      <c r="D750" s="6">
        <v>2</v>
      </c>
      <c r="E750" s="126">
        <v>46072</v>
      </c>
      <c r="F750" s="6">
        <v>2</v>
      </c>
      <c r="G750" t="s">
        <v>369</v>
      </c>
      <c r="H750" t="s">
        <v>63</v>
      </c>
      <c r="I750" t="s">
        <v>28</v>
      </c>
      <c r="J750" t="s">
        <v>370</v>
      </c>
      <c r="K750">
        <v>2</v>
      </c>
      <c r="L750" s="7">
        <v>2611.29</v>
      </c>
      <c r="M750" s="7">
        <v>5222.58</v>
      </c>
      <c r="N750">
        <v>0</v>
      </c>
      <c r="O750" t="s">
        <v>29</v>
      </c>
      <c r="P750">
        <v>0</v>
      </c>
      <c r="Q750" s="7">
        <v>7490</v>
      </c>
      <c r="R750" s="7">
        <v>7490</v>
      </c>
      <c r="S750" s="7">
        <v>14980</v>
      </c>
      <c r="T750" s="7">
        <v>7</v>
      </c>
      <c r="U750" s="7">
        <v>1048.5999999999999</v>
      </c>
      <c r="V750" t="s">
        <v>37</v>
      </c>
      <c r="W750" s="7">
        <v>9757.42</v>
      </c>
      <c r="X750" s="2" t="s">
        <v>31</v>
      </c>
      <c r="Y750" s="200"/>
      <c r="Z750" s="201" t="str">
        <f>IF(Y750&lt;&gt;"",Y750,IF(Table1[[#This Row],[Befolyt]]="i",1,""))</f>
        <v/>
      </c>
      <c r="AA750" s="98">
        <f>Table1[[#This Row],[KülföldiÁr]]*Table1[[#This Row],[Darab]]</f>
        <v>0</v>
      </c>
    </row>
    <row r="751" spans="1:27" x14ac:dyDescent="0.3">
      <c r="A751" t="s">
        <v>2653</v>
      </c>
      <c r="B751" t="s">
        <v>1339</v>
      </c>
      <c r="C751" s="126">
        <v>46072</v>
      </c>
      <c r="D751" s="6">
        <v>2</v>
      </c>
      <c r="E751" s="126">
        <v>46072</v>
      </c>
      <c r="F751" s="6">
        <v>2</v>
      </c>
      <c r="G751" t="s">
        <v>2654</v>
      </c>
      <c r="H751" t="s">
        <v>51</v>
      </c>
      <c r="I751" t="s">
        <v>28</v>
      </c>
      <c r="J751" t="s">
        <v>2655</v>
      </c>
      <c r="K751">
        <v>1</v>
      </c>
      <c r="L751" s="7">
        <v>1808.32</v>
      </c>
      <c r="M751" s="7">
        <v>1808.32</v>
      </c>
      <c r="N751">
        <v>0</v>
      </c>
      <c r="O751" t="s">
        <v>29</v>
      </c>
      <c r="P751">
        <v>0</v>
      </c>
      <c r="Q751" s="7">
        <v>4090</v>
      </c>
      <c r="R751" s="7">
        <v>4090</v>
      </c>
      <c r="S751" s="7">
        <v>4090</v>
      </c>
      <c r="T751" s="7">
        <v>10</v>
      </c>
      <c r="U751" s="7">
        <v>409</v>
      </c>
      <c r="V751" t="s">
        <v>37</v>
      </c>
      <c r="W751" s="7">
        <v>2281.6800000000003</v>
      </c>
      <c r="X751" s="2" t="s">
        <v>31</v>
      </c>
      <c r="Y751" s="200"/>
      <c r="Z751" s="201" t="str">
        <f>IF(Y751&lt;&gt;"",Y751,IF(Table1[[#This Row],[Befolyt]]="i",1,""))</f>
        <v/>
      </c>
      <c r="AA751" s="98">
        <f>Table1[[#This Row],[KülföldiÁr]]*Table1[[#This Row],[Darab]]</f>
        <v>0</v>
      </c>
    </row>
    <row r="752" spans="1:27" x14ac:dyDescent="0.3">
      <c r="A752" t="s">
        <v>2653</v>
      </c>
      <c r="B752" t="s">
        <v>1339</v>
      </c>
      <c r="C752" s="126">
        <v>46072</v>
      </c>
      <c r="D752" s="6">
        <v>2</v>
      </c>
      <c r="E752" s="126">
        <v>46072</v>
      </c>
      <c r="F752" s="6">
        <v>2</v>
      </c>
      <c r="G752" t="s">
        <v>396</v>
      </c>
      <c r="H752" t="s">
        <v>51</v>
      </c>
      <c r="I752" t="s">
        <v>28</v>
      </c>
      <c r="J752" t="s">
        <v>397</v>
      </c>
      <c r="K752">
        <v>4</v>
      </c>
      <c r="L752" s="7">
        <v>2150.37</v>
      </c>
      <c r="M752" s="7">
        <v>8601.48</v>
      </c>
      <c r="N752">
        <v>0</v>
      </c>
      <c r="O752" t="s">
        <v>29</v>
      </c>
      <c r="P752">
        <v>0</v>
      </c>
      <c r="Q752" s="7">
        <v>4900</v>
      </c>
      <c r="R752" s="7">
        <v>4900</v>
      </c>
      <c r="S752" s="7">
        <v>19600</v>
      </c>
      <c r="T752" s="7">
        <v>10</v>
      </c>
      <c r="U752" s="7">
        <v>1960</v>
      </c>
      <c r="V752" t="s">
        <v>37</v>
      </c>
      <c r="W752" s="7">
        <v>10998.52</v>
      </c>
      <c r="X752" s="2" t="s">
        <v>31</v>
      </c>
      <c r="Y752" s="200"/>
      <c r="Z752" s="201" t="str">
        <f>IF(Y752&lt;&gt;"",Y752,IF(Table1[[#This Row],[Befolyt]]="i",1,""))</f>
        <v/>
      </c>
      <c r="AA752" s="98">
        <f>Table1[[#This Row],[KülföldiÁr]]*Table1[[#This Row],[Darab]]</f>
        <v>0</v>
      </c>
    </row>
    <row r="753" spans="1:27" x14ac:dyDescent="0.3">
      <c r="A753" t="s">
        <v>2656</v>
      </c>
      <c r="B753" t="s">
        <v>2657</v>
      </c>
      <c r="C753" s="126">
        <v>46072</v>
      </c>
      <c r="D753" s="6">
        <v>2</v>
      </c>
      <c r="E753" s="126">
        <v>46072</v>
      </c>
      <c r="F753" s="6">
        <v>2</v>
      </c>
      <c r="G753" t="s">
        <v>137</v>
      </c>
      <c r="H753" t="s">
        <v>33</v>
      </c>
      <c r="I753" t="s">
        <v>28</v>
      </c>
      <c r="J753" t="s">
        <v>292</v>
      </c>
      <c r="K753">
        <v>2</v>
      </c>
      <c r="L753" s="7">
        <v>3336.36</v>
      </c>
      <c r="M753" s="7">
        <v>6672.72</v>
      </c>
      <c r="N753">
        <v>0</v>
      </c>
      <c r="O753" t="s">
        <v>29</v>
      </c>
      <c r="P753">
        <v>0</v>
      </c>
      <c r="Q753" s="7">
        <v>13700</v>
      </c>
      <c r="R753" s="7">
        <v>11080</v>
      </c>
      <c r="S753" s="7">
        <v>22160</v>
      </c>
      <c r="T753" s="7">
        <v>5</v>
      </c>
      <c r="U753" s="7">
        <v>1108</v>
      </c>
      <c r="V753" t="s">
        <v>77</v>
      </c>
      <c r="W753" s="7">
        <v>15487.279999999999</v>
      </c>
      <c r="X753" s="2" t="s">
        <v>31</v>
      </c>
      <c r="Y753" s="200"/>
      <c r="Z753" s="201" t="str">
        <f>IF(Y753&lt;&gt;"",Y753,IF(Table1[[#This Row],[Befolyt]]="i",1,""))</f>
        <v/>
      </c>
      <c r="AA753" s="98">
        <f>Table1[[#This Row],[KülföldiÁr]]*Table1[[#This Row],[Darab]]</f>
        <v>0</v>
      </c>
    </row>
    <row r="754" spans="1:27" x14ac:dyDescent="0.3">
      <c r="A754" t="s">
        <v>2656</v>
      </c>
      <c r="B754" t="s">
        <v>2657</v>
      </c>
      <c r="C754" s="126">
        <v>46072</v>
      </c>
      <c r="D754" s="6">
        <v>2</v>
      </c>
      <c r="E754" s="126">
        <v>46072</v>
      </c>
      <c r="F754" s="6">
        <v>2</v>
      </c>
      <c r="G754" t="s">
        <v>1883</v>
      </c>
      <c r="H754" t="s">
        <v>33</v>
      </c>
      <c r="I754" t="s">
        <v>28</v>
      </c>
      <c r="J754" t="s">
        <v>1884</v>
      </c>
      <c r="K754">
        <v>2</v>
      </c>
      <c r="L754" s="7">
        <v>2464.91</v>
      </c>
      <c r="M754" s="7">
        <v>4929.82</v>
      </c>
      <c r="N754">
        <v>0</v>
      </c>
      <c r="O754" t="s">
        <v>29</v>
      </c>
      <c r="P754">
        <v>0</v>
      </c>
      <c r="Q754" s="7">
        <v>11500</v>
      </c>
      <c r="R754" s="7">
        <v>9090</v>
      </c>
      <c r="S754" s="7">
        <v>18180</v>
      </c>
      <c r="T754" s="7">
        <v>5</v>
      </c>
      <c r="U754" s="7">
        <v>909</v>
      </c>
      <c r="V754" t="s">
        <v>77</v>
      </c>
      <c r="W754" s="7">
        <v>13250.18</v>
      </c>
      <c r="X754" s="2" t="s">
        <v>31</v>
      </c>
      <c r="Y754" s="200"/>
      <c r="Z754" s="201" t="str">
        <f>IF(Y754&lt;&gt;"",Y754,IF(Table1[[#This Row],[Befolyt]]="i",1,""))</f>
        <v/>
      </c>
      <c r="AA754" s="98">
        <f>Table1[[#This Row],[KülföldiÁr]]*Table1[[#This Row],[Darab]]</f>
        <v>0</v>
      </c>
    </row>
    <row r="755" spans="1:27" x14ac:dyDescent="0.3">
      <c r="A755" t="s">
        <v>2656</v>
      </c>
      <c r="B755" t="s">
        <v>2657</v>
      </c>
      <c r="C755" s="126">
        <v>46072</v>
      </c>
      <c r="D755" s="6">
        <v>2</v>
      </c>
      <c r="E755" s="126">
        <v>46072</v>
      </c>
      <c r="F755" s="6">
        <v>2</v>
      </c>
      <c r="G755" t="s">
        <v>348</v>
      </c>
      <c r="H755" t="s">
        <v>34</v>
      </c>
      <c r="I755" t="s">
        <v>32</v>
      </c>
      <c r="J755" t="s">
        <v>349</v>
      </c>
      <c r="K755">
        <v>1</v>
      </c>
      <c r="L755" s="7">
        <v>2734</v>
      </c>
      <c r="M755" s="7">
        <v>2734</v>
      </c>
      <c r="N755">
        <v>0</v>
      </c>
      <c r="O755" t="s">
        <v>29</v>
      </c>
      <c r="P755">
        <v>0</v>
      </c>
      <c r="Q755" s="7">
        <v>2734</v>
      </c>
      <c r="R755" s="7">
        <v>0</v>
      </c>
      <c r="S755" s="7">
        <v>0</v>
      </c>
      <c r="T755" s="7">
        <v>0</v>
      </c>
      <c r="U755" s="7">
        <v>0</v>
      </c>
      <c r="V755" t="s">
        <v>77</v>
      </c>
      <c r="W755" s="7">
        <v>-2734</v>
      </c>
      <c r="X755" s="2" t="s">
        <v>31</v>
      </c>
      <c r="Y755" s="200"/>
      <c r="Z755" s="201" t="str">
        <f>IF(Y755&lt;&gt;"",Y755,IF(Table1[[#This Row],[Befolyt]]="i",1,""))</f>
        <v/>
      </c>
      <c r="AA755" s="98">
        <f>Table1[[#This Row],[KülföldiÁr]]*Table1[[#This Row],[Darab]]</f>
        <v>0</v>
      </c>
    </row>
    <row r="756" spans="1:27" x14ac:dyDescent="0.3">
      <c r="A756" t="s">
        <v>2658</v>
      </c>
      <c r="B756" t="s">
        <v>1919</v>
      </c>
      <c r="C756" s="126">
        <v>46072</v>
      </c>
      <c r="D756" s="6">
        <v>2</v>
      </c>
      <c r="E756" s="126">
        <v>46072</v>
      </c>
      <c r="F756" s="6">
        <v>2</v>
      </c>
      <c r="G756" t="s">
        <v>104</v>
      </c>
      <c r="H756" t="s">
        <v>41</v>
      </c>
      <c r="I756" t="s">
        <v>28</v>
      </c>
      <c r="J756" t="s">
        <v>285</v>
      </c>
      <c r="K756">
        <v>2</v>
      </c>
      <c r="L756" s="7">
        <v>483.56</v>
      </c>
      <c r="M756" s="7">
        <v>967.12</v>
      </c>
      <c r="N756">
        <v>0</v>
      </c>
      <c r="O756" t="s">
        <v>29</v>
      </c>
      <c r="P756">
        <v>0</v>
      </c>
      <c r="Q756" s="7">
        <v>1510</v>
      </c>
      <c r="R756" s="7">
        <v>1510</v>
      </c>
      <c r="S756" s="7">
        <v>3020</v>
      </c>
      <c r="T756" s="7">
        <v>5</v>
      </c>
      <c r="U756" s="7">
        <v>151</v>
      </c>
      <c r="V756" t="s">
        <v>81</v>
      </c>
      <c r="W756" s="7">
        <v>2052.88</v>
      </c>
      <c r="X756" s="2" t="s">
        <v>82</v>
      </c>
      <c r="Y756" s="200"/>
      <c r="Z756" s="201">
        <f>IF(Y756&lt;&gt;"",Y756,IF(Table1[[#This Row],[Befolyt]]="i",1,""))</f>
        <v>1</v>
      </c>
      <c r="AA756" s="98">
        <f>Table1[[#This Row],[KülföldiÁr]]*Table1[[#This Row],[Darab]]</f>
        <v>0</v>
      </c>
    </row>
    <row r="757" spans="1:27" x14ac:dyDescent="0.3">
      <c r="A757" t="s">
        <v>2658</v>
      </c>
      <c r="B757" t="s">
        <v>1919</v>
      </c>
      <c r="C757" s="126">
        <v>46072</v>
      </c>
      <c r="D757" s="6">
        <v>2</v>
      </c>
      <c r="E757" s="126">
        <v>46072</v>
      </c>
      <c r="F757" s="6">
        <v>2</v>
      </c>
      <c r="G757" t="s">
        <v>1897</v>
      </c>
      <c r="H757" t="s">
        <v>41</v>
      </c>
      <c r="I757" t="s">
        <v>28</v>
      </c>
      <c r="J757" t="s">
        <v>2659</v>
      </c>
      <c r="K757">
        <v>0.35</v>
      </c>
      <c r="L757" s="7">
        <v>757.45</v>
      </c>
      <c r="M757" s="7">
        <v>265.10750000000002</v>
      </c>
      <c r="N757">
        <v>0</v>
      </c>
      <c r="O757" t="s">
        <v>29</v>
      </c>
      <c r="P757">
        <v>0</v>
      </c>
      <c r="Q757" s="7">
        <v>2935</v>
      </c>
      <c r="R757" s="7">
        <v>2935</v>
      </c>
      <c r="S757" s="7">
        <v>1027.25</v>
      </c>
      <c r="T757" s="7">
        <v>5</v>
      </c>
      <c r="U757" s="7">
        <v>51.362499999999997</v>
      </c>
      <c r="V757" t="s">
        <v>81</v>
      </c>
      <c r="W757" s="7">
        <v>762.14249999999993</v>
      </c>
      <c r="X757" s="2" t="s">
        <v>82</v>
      </c>
      <c r="Y757" s="200"/>
      <c r="Z757" s="201">
        <f>IF(Y757&lt;&gt;"",Y757,IF(Table1[[#This Row],[Befolyt]]="i",1,""))</f>
        <v>1</v>
      </c>
      <c r="AA757" s="98">
        <f>Table1[[#This Row],[KülföldiÁr]]*Table1[[#This Row],[Darab]]</f>
        <v>0</v>
      </c>
    </row>
    <row r="758" spans="1:27" x14ac:dyDescent="0.3">
      <c r="A758" t="s">
        <v>2658</v>
      </c>
      <c r="B758" t="s">
        <v>1919</v>
      </c>
      <c r="C758" s="126">
        <v>46072</v>
      </c>
      <c r="D758" s="6">
        <v>2</v>
      </c>
      <c r="E758" s="126">
        <v>46072</v>
      </c>
      <c r="F758" s="6">
        <v>2</v>
      </c>
      <c r="G758" t="s">
        <v>1840</v>
      </c>
      <c r="H758" t="s">
        <v>41</v>
      </c>
      <c r="I758" t="s">
        <v>28</v>
      </c>
      <c r="J758" t="s">
        <v>1841</v>
      </c>
      <c r="K758">
        <v>2</v>
      </c>
      <c r="L758" s="7">
        <v>389.41</v>
      </c>
      <c r="M758" s="7">
        <v>778.82</v>
      </c>
      <c r="N758">
        <v>0</v>
      </c>
      <c r="O758" t="s">
        <v>29</v>
      </c>
      <c r="P758">
        <v>0</v>
      </c>
      <c r="Q758" s="7">
        <v>1010</v>
      </c>
      <c r="R758" s="7">
        <v>1010</v>
      </c>
      <c r="S758" s="7">
        <v>2020</v>
      </c>
      <c r="T758" s="7">
        <v>5</v>
      </c>
      <c r="U758" s="7">
        <v>101</v>
      </c>
      <c r="V758" t="s">
        <v>81</v>
      </c>
      <c r="W758" s="7">
        <v>1241.1799999999998</v>
      </c>
      <c r="X758" s="2" t="s">
        <v>82</v>
      </c>
      <c r="Y758" s="200"/>
      <c r="Z758" s="201">
        <f>IF(Y758&lt;&gt;"",Y758,IF(Table1[[#This Row],[Befolyt]]="i",1,""))</f>
        <v>1</v>
      </c>
      <c r="AA758" s="98">
        <f>Table1[[#This Row],[KülföldiÁr]]*Table1[[#This Row],[Darab]]</f>
        <v>0</v>
      </c>
    </row>
    <row r="759" spans="1:27" x14ac:dyDescent="0.3">
      <c r="A759" t="s">
        <v>2658</v>
      </c>
      <c r="B759" t="s">
        <v>1919</v>
      </c>
      <c r="C759" s="126">
        <v>46072</v>
      </c>
      <c r="D759" s="6">
        <v>2</v>
      </c>
      <c r="E759" s="126">
        <v>46072</v>
      </c>
      <c r="F759" s="6">
        <v>2</v>
      </c>
      <c r="G759" t="s">
        <v>482</v>
      </c>
      <c r="H759" t="s">
        <v>63</v>
      </c>
      <c r="I759" t="s">
        <v>28</v>
      </c>
      <c r="J759" t="s">
        <v>483</v>
      </c>
      <c r="K759">
        <v>2</v>
      </c>
      <c r="L759" s="7">
        <v>5230.3</v>
      </c>
      <c r="M759" s="7">
        <v>10460.6</v>
      </c>
      <c r="N759">
        <v>0</v>
      </c>
      <c r="O759" t="s">
        <v>29</v>
      </c>
      <c r="P759">
        <v>0</v>
      </c>
      <c r="Q759" s="7">
        <v>14940</v>
      </c>
      <c r="R759" s="7">
        <v>14940</v>
      </c>
      <c r="S759" s="7">
        <v>29880</v>
      </c>
      <c r="T759" s="7">
        <v>7</v>
      </c>
      <c r="U759" s="7">
        <v>2091.6</v>
      </c>
      <c r="V759" t="s">
        <v>81</v>
      </c>
      <c r="W759" s="7">
        <v>19419.400000000001</v>
      </c>
      <c r="X759" s="2" t="s">
        <v>82</v>
      </c>
      <c r="Y759" s="200"/>
      <c r="Z759" s="201">
        <f>IF(Y759&lt;&gt;"",Y759,IF(Table1[[#This Row],[Befolyt]]="i",1,""))</f>
        <v>1</v>
      </c>
      <c r="AA759" s="98">
        <f>Table1[[#This Row],[KülföldiÁr]]*Table1[[#This Row],[Darab]]</f>
        <v>0</v>
      </c>
    </row>
    <row r="760" spans="1:27" x14ac:dyDescent="0.3">
      <c r="A760" t="s">
        <v>2658</v>
      </c>
      <c r="B760" t="s">
        <v>1919</v>
      </c>
      <c r="C760" s="126">
        <v>46072</v>
      </c>
      <c r="D760" s="6">
        <v>2</v>
      </c>
      <c r="E760" s="126">
        <v>46072</v>
      </c>
      <c r="F760" s="6">
        <v>2</v>
      </c>
      <c r="G760" t="s">
        <v>357</v>
      </c>
      <c r="H760" t="s">
        <v>34</v>
      </c>
      <c r="I760" t="s">
        <v>32</v>
      </c>
      <c r="J760" t="s">
        <v>358</v>
      </c>
      <c r="K760">
        <v>1</v>
      </c>
      <c r="L760" s="7">
        <v>3550</v>
      </c>
      <c r="M760" s="7">
        <v>3550</v>
      </c>
      <c r="N760">
        <v>0</v>
      </c>
      <c r="O760" t="s">
        <v>29</v>
      </c>
      <c r="P760">
        <v>0</v>
      </c>
      <c r="Q760" s="7">
        <v>3550</v>
      </c>
      <c r="R760" s="7">
        <v>0</v>
      </c>
      <c r="S760" s="7">
        <v>0</v>
      </c>
      <c r="T760" s="7">
        <v>0</v>
      </c>
      <c r="U760" s="7">
        <v>0</v>
      </c>
      <c r="V760" t="s">
        <v>81</v>
      </c>
      <c r="W760" s="7">
        <v>-3550</v>
      </c>
      <c r="X760" s="2" t="s">
        <v>82</v>
      </c>
      <c r="Y760" s="200"/>
      <c r="Z760" s="201">
        <f>IF(Y760&lt;&gt;"",Y760,IF(Table1[[#This Row],[Befolyt]]="i",1,""))</f>
        <v>1</v>
      </c>
      <c r="AA760" s="98">
        <f>Table1[[#This Row],[KülföldiÁr]]*Table1[[#This Row],[Darab]]</f>
        <v>0</v>
      </c>
    </row>
    <row r="761" spans="1:27" x14ac:dyDescent="0.3">
      <c r="A761" t="s">
        <v>2660</v>
      </c>
      <c r="B761" t="s">
        <v>2661</v>
      </c>
      <c r="C761" s="126">
        <v>46072</v>
      </c>
      <c r="D761" s="6">
        <v>2</v>
      </c>
      <c r="E761" s="126">
        <v>46063</v>
      </c>
      <c r="F761" s="6">
        <v>2</v>
      </c>
      <c r="G761" t="s">
        <v>1036</v>
      </c>
      <c r="H761" t="s">
        <v>33</v>
      </c>
      <c r="I761" t="s">
        <v>28</v>
      </c>
      <c r="J761" t="s">
        <v>2032</v>
      </c>
      <c r="K761">
        <v>2</v>
      </c>
      <c r="L761" s="7">
        <v>1965.82</v>
      </c>
      <c r="M761" s="7">
        <v>3931.64</v>
      </c>
      <c r="N761">
        <v>0</v>
      </c>
      <c r="O761" t="s">
        <v>29</v>
      </c>
      <c r="P761">
        <v>0</v>
      </c>
      <c r="Q761" s="7">
        <v>9500</v>
      </c>
      <c r="R761" s="7">
        <v>7600</v>
      </c>
      <c r="S761" s="7">
        <v>15200</v>
      </c>
      <c r="T761" s="7">
        <v>6.66</v>
      </c>
      <c r="U761" s="7">
        <v>1012.32</v>
      </c>
      <c r="V761" t="s">
        <v>37</v>
      </c>
      <c r="W761" s="7">
        <v>11268.36</v>
      </c>
      <c r="X761" s="2" t="s">
        <v>31</v>
      </c>
      <c r="Y761" s="200"/>
      <c r="Z761" s="201" t="str">
        <f>IF(Y761&lt;&gt;"",Y761,IF(Table1[[#This Row],[Befolyt]]="i",1,""))</f>
        <v/>
      </c>
      <c r="AA761" s="98">
        <f>Table1[[#This Row],[KülföldiÁr]]*Table1[[#This Row],[Darab]]</f>
        <v>0</v>
      </c>
    </row>
    <row r="762" spans="1:27" x14ac:dyDescent="0.3">
      <c r="A762" t="s">
        <v>2662</v>
      </c>
      <c r="B762" t="s">
        <v>1489</v>
      </c>
      <c r="C762" s="126">
        <v>46072</v>
      </c>
      <c r="D762" s="6">
        <v>2</v>
      </c>
      <c r="E762" s="126">
        <v>46063</v>
      </c>
      <c r="F762" s="6">
        <v>2</v>
      </c>
      <c r="G762" t="s">
        <v>1047</v>
      </c>
      <c r="H762" t="s">
        <v>33</v>
      </c>
      <c r="I762" t="s">
        <v>28</v>
      </c>
      <c r="J762" t="s">
        <v>2663</v>
      </c>
      <c r="K762">
        <v>1</v>
      </c>
      <c r="L762" s="7">
        <v>2222.36</v>
      </c>
      <c r="M762" s="7">
        <v>2222.36</v>
      </c>
      <c r="N762">
        <v>0</v>
      </c>
      <c r="O762" t="s">
        <v>29</v>
      </c>
      <c r="P762">
        <v>0</v>
      </c>
      <c r="Q762" s="7">
        <v>11000</v>
      </c>
      <c r="R762" s="7">
        <v>13250</v>
      </c>
      <c r="S762" s="7">
        <v>13250</v>
      </c>
      <c r="T762" s="7">
        <v>15.09</v>
      </c>
      <c r="U762" s="7">
        <v>1999.425</v>
      </c>
      <c r="V762" t="s">
        <v>30</v>
      </c>
      <c r="W762" s="7">
        <v>11027.64</v>
      </c>
      <c r="X762" s="2" t="s">
        <v>31</v>
      </c>
      <c r="Y762" s="200"/>
      <c r="Z762" s="201" t="str">
        <f>IF(Y762&lt;&gt;"",Y762,IF(Table1[[#This Row],[Befolyt]]="i",1,""))</f>
        <v/>
      </c>
      <c r="AA762" s="98">
        <f>Table1[[#This Row],[KülföldiÁr]]*Table1[[#This Row],[Darab]]</f>
        <v>0</v>
      </c>
    </row>
    <row r="763" spans="1:27" x14ac:dyDescent="0.3">
      <c r="A763" t="s">
        <v>2662</v>
      </c>
      <c r="B763" t="s">
        <v>1489</v>
      </c>
      <c r="C763" s="126">
        <v>46072</v>
      </c>
      <c r="D763" s="6">
        <v>2</v>
      </c>
      <c r="E763" s="126">
        <v>46063</v>
      </c>
      <c r="F763" s="6">
        <v>2</v>
      </c>
      <c r="G763" t="s">
        <v>359</v>
      </c>
      <c r="H763" t="s">
        <v>33</v>
      </c>
      <c r="I763" t="s">
        <v>28</v>
      </c>
      <c r="J763" t="s">
        <v>2664</v>
      </c>
      <c r="K763">
        <v>2</v>
      </c>
      <c r="L763" s="7">
        <v>2447.23</v>
      </c>
      <c r="M763" s="7">
        <v>4894.46</v>
      </c>
      <c r="N763">
        <v>0</v>
      </c>
      <c r="O763" t="s">
        <v>29</v>
      </c>
      <c r="P763">
        <v>0</v>
      </c>
      <c r="Q763" s="7">
        <v>11000</v>
      </c>
      <c r="R763" s="7">
        <v>12000</v>
      </c>
      <c r="S763" s="7">
        <v>24000</v>
      </c>
      <c r="T763" s="7">
        <v>12.5</v>
      </c>
      <c r="U763" s="7">
        <v>3000</v>
      </c>
      <c r="V763" t="s">
        <v>30</v>
      </c>
      <c r="W763" s="7">
        <v>19105.54</v>
      </c>
      <c r="X763" s="2" t="s">
        <v>31</v>
      </c>
      <c r="Y763" s="200"/>
      <c r="Z763" s="201" t="str">
        <f>IF(Y763&lt;&gt;"",Y763,IF(Table1[[#This Row],[Befolyt]]="i",1,""))</f>
        <v/>
      </c>
      <c r="AA763" s="98">
        <f>Table1[[#This Row],[KülföldiÁr]]*Table1[[#This Row],[Darab]]</f>
        <v>0</v>
      </c>
    </row>
    <row r="764" spans="1:27" x14ac:dyDescent="0.3">
      <c r="A764" t="s">
        <v>2662</v>
      </c>
      <c r="B764" t="s">
        <v>1489</v>
      </c>
      <c r="C764" s="126">
        <v>46072</v>
      </c>
      <c r="D764" s="6">
        <v>2</v>
      </c>
      <c r="E764" s="126">
        <v>46063</v>
      </c>
      <c r="F764" s="6">
        <v>2</v>
      </c>
      <c r="G764" t="s">
        <v>35</v>
      </c>
      <c r="H764" t="s">
        <v>33</v>
      </c>
      <c r="I764" t="s">
        <v>28</v>
      </c>
      <c r="J764" t="s">
        <v>2665</v>
      </c>
      <c r="K764">
        <v>2</v>
      </c>
      <c r="L764" s="7">
        <v>1357.47</v>
      </c>
      <c r="M764" s="7">
        <v>2714.94</v>
      </c>
      <c r="N764">
        <v>0</v>
      </c>
      <c r="O764" t="s">
        <v>29</v>
      </c>
      <c r="P764">
        <v>0</v>
      </c>
      <c r="Q764" s="7">
        <v>6200</v>
      </c>
      <c r="R764" s="7">
        <v>7800</v>
      </c>
      <c r="S764" s="7">
        <v>15600</v>
      </c>
      <c r="T764" s="7">
        <v>16.149999999999999</v>
      </c>
      <c r="U764" s="7">
        <v>2519.3999999999996</v>
      </c>
      <c r="V764" t="s">
        <v>30</v>
      </c>
      <c r="W764" s="7">
        <v>12885.06</v>
      </c>
      <c r="X764" s="2" t="s">
        <v>31</v>
      </c>
      <c r="Y764" s="200"/>
      <c r="Z764" s="201" t="str">
        <f>IF(Y764&lt;&gt;"",Y764,IF(Table1[[#This Row],[Befolyt]]="i",1,""))</f>
        <v/>
      </c>
      <c r="AA764" s="98">
        <f>Table1[[#This Row],[KülföldiÁr]]*Table1[[#This Row],[Darab]]</f>
        <v>0</v>
      </c>
    </row>
    <row r="765" spans="1:27" x14ac:dyDescent="0.3">
      <c r="A765" t="s">
        <v>2662</v>
      </c>
      <c r="B765" t="s">
        <v>1489</v>
      </c>
      <c r="C765" s="126">
        <v>46072</v>
      </c>
      <c r="D765" s="6">
        <v>2</v>
      </c>
      <c r="E765" s="126">
        <v>46063</v>
      </c>
      <c r="F765" s="6">
        <v>2</v>
      </c>
      <c r="G765" t="s">
        <v>1137</v>
      </c>
      <c r="H765" t="s">
        <v>33</v>
      </c>
      <c r="I765" t="s">
        <v>28</v>
      </c>
      <c r="J765" t="s">
        <v>2666</v>
      </c>
      <c r="K765">
        <v>1</v>
      </c>
      <c r="L765" s="7">
        <v>637.76</v>
      </c>
      <c r="M765" s="7">
        <v>637.76</v>
      </c>
      <c r="N765">
        <v>0</v>
      </c>
      <c r="O765" t="s">
        <v>29</v>
      </c>
      <c r="P765">
        <v>0</v>
      </c>
      <c r="Q765" s="7">
        <v>3000</v>
      </c>
      <c r="R765" s="7">
        <v>3800</v>
      </c>
      <c r="S765" s="7">
        <v>3800</v>
      </c>
      <c r="T765" s="7">
        <v>16.32</v>
      </c>
      <c r="U765" s="7">
        <v>620.16</v>
      </c>
      <c r="V765" t="s">
        <v>30</v>
      </c>
      <c r="W765" s="7">
        <v>3162.24</v>
      </c>
      <c r="X765" s="2" t="s">
        <v>31</v>
      </c>
      <c r="Y765" s="200"/>
      <c r="Z765" s="201" t="str">
        <f>IF(Y765&lt;&gt;"",Y765,IF(Table1[[#This Row],[Befolyt]]="i",1,""))</f>
        <v/>
      </c>
      <c r="AA765" s="98">
        <f>Table1[[#This Row],[KülföldiÁr]]*Table1[[#This Row],[Darab]]</f>
        <v>0</v>
      </c>
    </row>
    <row r="766" spans="1:27" x14ac:dyDescent="0.3">
      <c r="A766" t="s">
        <v>2662</v>
      </c>
      <c r="B766" t="s">
        <v>1489</v>
      </c>
      <c r="C766" s="126">
        <v>46072</v>
      </c>
      <c r="D766" s="6">
        <v>2</v>
      </c>
      <c r="E766" s="126">
        <v>46063</v>
      </c>
      <c r="F766" s="6">
        <v>2</v>
      </c>
      <c r="G766" t="s">
        <v>302</v>
      </c>
      <c r="H766" t="s">
        <v>33</v>
      </c>
      <c r="I766" t="s">
        <v>28</v>
      </c>
      <c r="J766" t="s">
        <v>2667</v>
      </c>
      <c r="K766">
        <v>2</v>
      </c>
      <c r="L766" s="7">
        <v>1113.1199999999999</v>
      </c>
      <c r="M766" s="7">
        <v>2226.2399999999998</v>
      </c>
      <c r="N766">
        <v>0</v>
      </c>
      <c r="O766" t="s">
        <v>29</v>
      </c>
      <c r="P766">
        <v>0</v>
      </c>
      <c r="Q766" s="7">
        <v>5000</v>
      </c>
      <c r="R766" s="7">
        <v>6800</v>
      </c>
      <c r="S766" s="7">
        <v>13600</v>
      </c>
      <c r="T766" s="7">
        <v>17.940000000000001</v>
      </c>
      <c r="U766" s="7">
        <v>2439.84</v>
      </c>
      <c r="V766" t="s">
        <v>30</v>
      </c>
      <c r="W766" s="7">
        <v>11373.76</v>
      </c>
      <c r="X766" s="2" t="s">
        <v>31</v>
      </c>
      <c r="Y766" s="200"/>
      <c r="Z766" s="201" t="str">
        <f>IF(Y766&lt;&gt;"",Y766,IF(Table1[[#This Row],[Befolyt]]="i",1,""))</f>
        <v/>
      </c>
      <c r="AA766" s="98">
        <f>Table1[[#This Row],[KülföldiÁr]]*Table1[[#This Row],[Darab]]</f>
        <v>0</v>
      </c>
    </row>
    <row r="767" spans="1:27" x14ac:dyDescent="0.3">
      <c r="A767" t="s">
        <v>2662</v>
      </c>
      <c r="B767" t="s">
        <v>1489</v>
      </c>
      <c r="C767" s="126">
        <v>46072</v>
      </c>
      <c r="D767" s="6">
        <v>2</v>
      </c>
      <c r="E767" s="126">
        <v>46063</v>
      </c>
      <c r="F767" s="6">
        <v>2</v>
      </c>
      <c r="G767" t="s">
        <v>304</v>
      </c>
      <c r="H767" t="s">
        <v>33</v>
      </c>
      <c r="I767" t="s">
        <v>28</v>
      </c>
      <c r="J767" t="s">
        <v>2668</v>
      </c>
      <c r="K767">
        <v>2</v>
      </c>
      <c r="L767" s="7">
        <v>889.9</v>
      </c>
      <c r="M767" s="7">
        <v>1779.8</v>
      </c>
      <c r="N767">
        <v>0</v>
      </c>
      <c r="O767" t="s">
        <v>29</v>
      </c>
      <c r="P767">
        <v>0</v>
      </c>
      <c r="Q767" s="7">
        <v>4000</v>
      </c>
      <c r="R767" s="7">
        <v>5600</v>
      </c>
      <c r="S767" s="7">
        <v>11200</v>
      </c>
      <c r="T767" s="7">
        <v>18.57</v>
      </c>
      <c r="U767" s="7">
        <v>2079.84</v>
      </c>
      <c r="V767" t="s">
        <v>30</v>
      </c>
      <c r="W767" s="7">
        <v>9420.2000000000007</v>
      </c>
      <c r="X767" s="2" t="s">
        <v>31</v>
      </c>
      <c r="Y767" s="200"/>
      <c r="Z767" s="201" t="str">
        <f>IF(Y767&lt;&gt;"",Y767,IF(Table1[[#This Row],[Befolyt]]="i",1,""))</f>
        <v/>
      </c>
      <c r="AA767" s="98">
        <f>Table1[[#This Row],[KülföldiÁr]]*Table1[[#This Row],[Darab]]</f>
        <v>0</v>
      </c>
    </row>
    <row r="768" spans="1:27" x14ac:dyDescent="0.3">
      <c r="A768" t="s">
        <v>2662</v>
      </c>
      <c r="B768" t="s">
        <v>1489</v>
      </c>
      <c r="C768" s="126">
        <v>46072</v>
      </c>
      <c r="D768" s="6">
        <v>2</v>
      </c>
      <c r="E768" s="126">
        <v>46063</v>
      </c>
      <c r="F768" s="6">
        <v>2</v>
      </c>
      <c r="G768" t="s">
        <v>307</v>
      </c>
      <c r="H768" t="s">
        <v>33</v>
      </c>
      <c r="I768" t="s">
        <v>28</v>
      </c>
      <c r="J768" t="s">
        <v>2669</v>
      </c>
      <c r="K768">
        <v>2</v>
      </c>
      <c r="L768" s="7">
        <v>613.47</v>
      </c>
      <c r="M768" s="7">
        <v>1226.94</v>
      </c>
      <c r="N768">
        <v>0</v>
      </c>
      <c r="O768" t="s">
        <v>29</v>
      </c>
      <c r="P768">
        <v>0</v>
      </c>
      <c r="Q768" s="7">
        <v>3000</v>
      </c>
      <c r="R768" s="7">
        <v>3800</v>
      </c>
      <c r="S768" s="7">
        <v>7600</v>
      </c>
      <c r="T768" s="7">
        <v>16.32</v>
      </c>
      <c r="U768" s="7">
        <v>1240.32</v>
      </c>
      <c r="V768" t="s">
        <v>30</v>
      </c>
      <c r="W768" s="7">
        <v>6373.0599999999995</v>
      </c>
      <c r="X768" s="2" t="s">
        <v>31</v>
      </c>
      <c r="Y768" s="200"/>
      <c r="Z768" s="201" t="str">
        <f>IF(Y768&lt;&gt;"",Y768,IF(Table1[[#This Row],[Befolyt]]="i",1,""))</f>
        <v/>
      </c>
      <c r="AA768" s="98">
        <f>Table1[[#This Row],[KülföldiÁr]]*Table1[[#This Row],[Darab]]</f>
        <v>0</v>
      </c>
    </row>
    <row r="769" spans="1:27" x14ac:dyDescent="0.3">
      <c r="A769" t="s">
        <v>2662</v>
      </c>
      <c r="B769" t="s">
        <v>1489</v>
      </c>
      <c r="C769" s="126">
        <v>46072</v>
      </c>
      <c r="D769" s="6">
        <v>2</v>
      </c>
      <c r="E769" s="126">
        <v>46063</v>
      </c>
      <c r="F769" s="6">
        <v>2</v>
      </c>
      <c r="G769" t="s">
        <v>307</v>
      </c>
      <c r="H769" t="s">
        <v>33</v>
      </c>
      <c r="I769" t="s">
        <v>28</v>
      </c>
      <c r="J769" t="s">
        <v>2670</v>
      </c>
      <c r="K769">
        <v>2</v>
      </c>
      <c r="L769" s="7">
        <v>613.47</v>
      </c>
      <c r="M769" s="7">
        <v>1226.94</v>
      </c>
      <c r="N769">
        <v>0</v>
      </c>
      <c r="O769" t="s">
        <v>29</v>
      </c>
      <c r="P769">
        <v>0</v>
      </c>
      <c r="Q769" s="7">
        <v>3000</v>
      </c>
      <c r="R769" s="7">
        <v>3800</v>
      </c>
      <c r="S769" s="7">
        <v>7600</v>
      </c>
      <c r="T769" s="7">
        <v>16.32</v>
      </c>
      <c r="U769" s="7">
        <v>1240.32</v>
      </c>
      <c r="V769" t="s">
        <v>30</v>
      </c>
      <c r="W769" s="7">
        <v>6373.0599999999995</v>
      </c>
      <c r="X769" s="2" t="s">
        <v>31</v>
      </c>
      <c r="Y769" s="200"/>
      <c r="Z769" s="201" t="str">
        <f>IF(Y769&lt;&gt;"",Y769,IF(Table1[[#This Row],[Befolyt]]="i",1,""))</f>
        <v/>
      </c>
      <c r="AA769" s="98">
        <f>Table1[[#This Row],[KülföldiÁr]]*Table1[[#This Row],[Darab]]</f>
        <v>0</v>
      </c>
    </row>
    <row r="770" spans="1:27" x14ac:dyDescent="0.3">
      <c r="A770" t="s">
        <v>2662</v>
      </c>
      <c r="B770" t="s">
        <v>1489</v>
      </c>
      <c r="C770" s="126">
        <v>46072</v>
      </c>
      <c r="D770" s="6">
        <v>2</v>
      </c>
      <c r="E770" s="126">
        <v>46063</v>
      </c>
      <c r="F770" s="6">
        <v>2</v>
      </c>
      <c r="G770" t="s">
        <v>50</v>
      </c>
      <c r="H770" t="s">
        <v>51</v>
      </c>
      <c r="I770" t="s">
        <v>28</v>
      </c>
      <c r="J770" t="s">
        <v>2671</v>
      </c>
      <c r="K770">
        <v>4</v>
      </c>
      <c r="L770" s="7">
        <v>1478.09</v>
      </c>
      <c r="M770" s="7">
        <v>5912.36</v>
      </c>
      <c r="N770">
        <v>0</v>
      </c>
      <c r="O770" t="s">
        <v>29</v>
      </c>
      <c r="P770">
        <v>0</v>
      </c>
      <c r="Q770" s="7">
        <v>4500</v>
      </c>
      <c r="R770" s="7">
        <v>3825</v>
      </c>
      <c r="S770" s="7">
        <v>15300</v>
      </c>
      <c r="T770" s="7">
        <v>5.71</v>
      </c>
      <c r="U770" s="7">
        <v>873.63</v>
      </c>
      <c r="V770" t="s">
        <v>30</v>
      </c>
      <c r="W770" s="7">
        <v>9387.64</v>
      </c>
      <c r="X770" s="2" t="s">
        <v>31</v>
      </c>
      <c r="Y770" s="200"/>
      <c r="Z770" s="201" t="str">
        <f>IF(Y770&lt;&gt;"",Y770,IF(Table1[[#This Row],[Befolyt]]="i",1,""))</f>
        <v/>
      </c>
      <c r="AA770" s="98">
        <f>Table1[[#This Row],[KülföldiÁr]]*Table1[[#This Row],[Darab]]</f>
        <v>0</v>
      </c>
    </row>
    <row r="771" spans="1:27" x14ac:dyDescent="0.3">
      <c r="A771" t="s">
        <v>2662</v>
      </c>
      <c r="B771" t="s">
        <v>1489</v>
      </c>
      <c r="C771" s="126">
        <v>46072</v>
      </c>
      <c r="D771" s="6">
        <v>2</v>
      </c>
      <c r="E771" s="126">
        <v>46063</v>
      </c>
      <c r="F771" s="6">
        <v>2</v>
      </c>
      <c r="G771" t="s">
        <v>2672</v>
      </c>
      <c r="H771" t="s">
        <v>51</v>
      </c>
      <c r="I771" t="s">
        <v>28</v>
      </c>
      <c r="J771" t="s">
        <v>2673</v>
      </c>
      <c r="K771">
        <v>4</v>
      </c>
      <c r="L771" s="7">
        <v>1601.22</v>
      </c>
      <c r="M771" s="7">
        <v>6404.88</v>
      </c>
      <c r="N771">
        <v>0</v>
      </c>
      <c r="O771" t="s">
        <v>29</v>
      </c>
      <c r="P771">
        <v>0</v>
      </c>
      <c r="Q771" s="7">
        <v>4450</v>
      </c>
      <c r="R771" s="7">
        <v>3560</v>
      </c>
      <c r="S771" s="7">
        <v>14240</v>
      </c>
      <c r="T771" s="7">
        <v>4.28</v>
      </c>
      <c r="U771" s="7">
        <v>609.47200000000009</v>
      </c>
      <c r="V771" t="s">
        <v>30</v>
      </c>
      <c r="W771" s="7">
        <v>7835.12</v>
      </c>
      <c r="X771" s="2" t="s">
        <v>31</v>
      </c>
      <c r="Y771" s="200"/>
      <c r="Z771" s="201" t="str">
        <f>IF(Y771&lt;&gt;"",Y771,IF(Table1[[#This Row],[Befolyt]]="i",1,""))</f>
        <v/>
      </c>
      <c r="AA771" s="98">
        <f>Table1[[#This Row],[KülföldiÁr]]*Table1[[#This Row],[Darab]]</f>
        <v>0</v>
      </c>
    </row>
    <row r="772" spans="1:27" x14ac:dyDescent="0.3">
      <c r="A772" t="s">
        <v>2662</v>
      </c>
      <c r="B772" t="s">
        <v>1489</v>
      </c>
      <c r="C772" s="126">
        <v>46072</v>
      </c>
      <c r="D772" s="6">
        <v>2</v>
      </c>
      <c r="E772" s="126">
        <v>46063</v>
      </c>
      <c r="F772" s="6">
        <v>2</v>
      </c>
      <c r="G772" t="s">
        <v>1866</v>
      </c>
      <c r="H772" t="s">
        <v>51</v>
      </c>
      <c r="I772" t="s">
        <v>28</v>
      </c>
      <c r="J772" t="s">
        <v>2674</v>
      </c>
      <c r="K772">
        <v>2</v>
      </c>
      <c r="L772" s="7">
        <v>1268.3800000000001</v>
      </c>
      <c r="M772" s="7">
        <v>2536.7600000000002</v>
      </c>
      <c r="N772">
        <v>0</v>
      </c>
      <c r="O772" t="s">
        <v>29</v>
      </c>
      <c r="P772">
        <v>0</v>
      </c>
      <c r="Q772" s="7">
        <v>3650</v>
      </c>
      <c r="R772" s="7">
        <v>2920</v>
      </c>
      <c r="S772" s="7">
        <v>5840</v>
      </c>
      <c r="T772" s="7">
        <v>4.28</v>
      </c>
      <c r="U772" s="7">
        <v>249.952</v>
      </c>
      <c r="V772" t="s">
        <v>30</v>
      </c>
      <c r="W772" s="7">
        <v>3303.24</v>
      </c>
      <c r="X772" s="2" t="s">
        <v>31</v>
      </c>
      <c r="Y772" s="200"/>
      <c r="Z772" s="201" t="str">
        <f>IF(Y772&lt;&gt;"",Y772,IF(Table1[[#This Row],[Befolyt]]="i",1,""))</f>
        <v/>
      </c>
      <c r="AA772" s="98">
        <f>Table1[[#This Row],[KülföldiÁr]]*Table1[[#This Row],[Darab]]</f>
        <v>0</v>
      </c>
    </row>
    <row r="773" spans="1:27" x14ac:dyDescent="0.3">
      <c r="A773" t="s">
        <v>2675</v>
      </c>
      <c r="B773" t="s">
        <v>423</v>
      </c>
      <c r="C773" s="126">
        <v>46072</v>
      </c>
      <c r="D773" s="6">
        <v>2</v>
      </c>
      <c r="E773" s="126">
        <v>46062</v>
      </c>
      <c r="F773" s="6">
        <v>2</v>
      </c>
      <c r="G773" t="s">
        <v>1990</v>
      </c>
      <c r="H773" t="s">
        <v>33</v>
      </c>
      <c r="I773" t="s">
        <v>28</v>
      </c>
      <c r="J773" t="s">
        <v>2676</v>
      </c>
      <c r="K773">
        <v>3</v>
      </c>
      <c r="L773" s="7">
        <v>3519.28</v>
      </c>
      <c r="M773" s="7">
        <v>10557.84</v>
      </c>
      <c r="N773">
        <v>0</v>
      </c>
      <c r="O773" t="s">
        <v>29</v>
      </c>
      <c r="P773">
        <v>0</v>
      </c>
      <c r="Q773" s="7">
        <v>13000</v>
      </c>
      <c r="R773" s="7">
        <v>10400</v>
      </c>
      <c r="S773" s="7">
        <v>31200</v>
      </c>
      <c r="T773" s="7">
        <v>6.66</v>
      </c>
      <c r="U773" s="7">
        <v>2077.92</v>
      </c>
      <c r="V773" t="s">
        <v>30</v>
      </c>
      <c r="W773" s="7">
        <v>20642.16</v>
      </c>
      <c r="X773" s="2" t="s">
        <v>31</v>
      </c>
      <c r="Y773" s="200"/>
      <c r="Z773" s="201" t="str">
        <f>IF(Y773&lt;&gt;"",Y773,IF(Table1[[#This Row],[Befolyt]]="i",1,""))</f>
        <v/>
      </c>
      <c r="AA773" s="98">
        <f>Table1[[#This Row],[KülföldiÁr]]*Table1[[#This Row],[Darab]]</f>
        <v>0</v>
      </c>
    </row>
    <row r="774" spans="1:27" x14ac:dyDescent="0.3">
      <c r="A774" t="s">
        <v>2675</v>
      </c>
      <c r="B774" t="s">
        <v>423</v>
      </c>
      <c r="C774" s="126">
        <v>46072</v>
      </c>
      <c r="D774" s="6">
        <v>2</v>
      </c>
      <c r="E774" s="126">
        <v>46062</v>
      </c>
      <c r="F774" s="6">
        <v>2</v>
      </c>
      <c r="G774" t="s">
        <v>2423</v>
      </c>
      <c r="H774" t="s">
        <v>33</v>
      </c>
      <c r="I774" t="s">
        <v>28</v>
      </c>
      <c r="J774" t="s">
        <v>2677</v>
      </c>
      <c r="K774">
        <v>3</v>
      </c>
      <c r="L774" s="7">
        <v>1743.05</v>
      </c>
      <c r="M774" s="7">
        <v>5229.1499999999996</v>
      </c>
      <c r="N774">
        <v>0</v>
      </c>
      <c r="O774" t="s">
        <v>29</v>
      </c>
      <c r="P774">
        <v>0</v>
      </c>
      <c r="Q774" s="7">
        <v>9000</v>
      </c>
      <c r="R774" s="7">
        <v>7200</v>
      </c>
      <c r="S774" s="7">
        <v>21600</v>
      </c>
      <c r="T774" s="7">
        <v>6.66</v>
      </c>
      <c r="U774" s="7">
        <v>1438.56</v>
      </c>
      <c r="V774" t="s">
        <v>30</v>
      </c>
      <c r="W774" s="7">
        <v>16370.85</v>
      </c>
      <c r="X774" s="2" t="s">
        <v>31</v>
      </c>
      <c r="Y774" s="200"/>
      <c r="Z774" s="201" t="str">
        <f>IF(Y774&lt;&gt;"",Y774,IF(Table1[[#This Row],[Befolyt]]="i",1,""))</f>
        <v/>
      </c>
      <c r="AA774" s="98">
        <f>Table1[[#This Row],[KülföldiÁr]]*Table1[[#This Row],[Darab]]</f>
        <v>0</v>
      </c>
    </row>
    <row r="775" spans="1:27" x14ac:dyDescent="0.3">
      <c r="A775" t="s">
        <v>2678</v>
      </c>
      <c r="B775" t="s">
        <v>423</v>
      </c>
      <c r="C775" s="126">
        <v>46072</v>
      </c>
      <c r="D775" s="6">
        <v>2</v>
      </c>
      <c r="E775" s="126">
        <v>46062</v>
      </c>
      <c r="F775" s="6">
        <v>2</v>
      </c>
      <c r="G775" t="s">
        <v>35</v>
      </c>
      <c r="H775" t="s">
        <v>33</v>
      </c>
      <c r="I775" t="s">
        <v>28</v>
      </c>
      <c r="J775" t="s">
        <v>1375</v>
      </c>
      <c r="K775">
        <v>3</v>
      </c>
      <c r="L775" s="7">
        <v>1357.47</v>
      </c>
      <c r="M775" s="7">
        <v>4072.41</v>
      </c>
      <c r="N775">
        <v>0</v>
      </c>
      <c r="O775" t="s">
        <v>29</v>
      </c>
      <c r="P775">
        <v>0</v>
      </c>
      <c r="Q775" s="7">
        <v>6200</v>
      </c>
      <c r="R775" s="7">
        <v>4960</v>
      </c>
      <c r="S775" s="7">
        <v>14880</v>
      </c>
      <c r="T775" s="7">
        <v>6.66</v>
      </c>
      <c r="U775" s="7">
        <v>991.00800000000004</v>
      </c>
      <c r="V775" t="s">
        <v>30</v>
      </c>
      <c r="W775" s="7">
        <v>10807.59</v>
      </c>
      <c r="X775" s="2" t="s">
        <v>31</v>
      </c>
      <c r="Y775" s="200"/>
      <c r="Z775" s="201" t="str">
        <f>IF(Y775&lt;&gt;"",Y775,IF(Table1[[#This Row],[Befolyt]]="i",1,""))</f>
        <v/>
      </c>
      <c r="AA775" s="98">
        <f>Table1[[#This Row],[KülföldiÁr]]*Table1[[#This Row],[Darab]]</f>
        <v>0</v>
      </c>
    </row>
    <row r="776" spans="1:27" x14ac:dyDescent="0.3">
      <c r="A776" t="s">
        <v>2679</v>
      </c>
      <c r="B776" t="s">
        <v>1185</v>
      </c>
      <c r="C776" s="126">
        <v>46072</v>
      </c>
      <c r="D776" s="6">
        <v>2</v>
      </c>
      <c r="E776" s="126">
        <v>46058</v>
      </c>
      <c r="F776" s="6">
        <v>2</v>
      </c>
      <c r="G776" t="s">
        <v>2680</v>
      </c>
      <c r="H776" t="s">
        <v>33</v>
      </c>
      <c r="I776" t="s">
        <v>28</v>
      </c>
      <c r="J776" t="s">
        <v>2681</v>
      </c>
      <c r="K776">
        <v>2</v>
      </c>
      <c r="L776" s="7">
        <v>6722.26</v>
      </c>
      <c r="M776" s="7">
        <v>13444.52</v>
      </c>
      <c r="N776">
        <v>0</v>
      </c>
      <c r="O776" t="s">
        <v>29</v>
      </c>
      <c r="P776">
        <v>0</v>
      </c>
      <c r="Q776" s="7">
        <v>24000</v>
      </c>
      <c r="R776" s="7">
        <v>28000</v>
      </c>
      <c r="S776" s="7">
        <v>56000</v>
      </c>
      <c r="T776" s="7">
        <v>14.29</v>
      </c>
      <c r="U776" s="7">
        <v>8002.4</v>
      </c>
      <c r="V776" t="s">
        <v>30</v>
      </c>
      <c r="W776" s="7">
        <v>42555.479999999996</v>
      </c>
      <c r="X776" s="2" t="s">
        <v>31</v>
      </c>
      <c r="Y776" s="200"/>
      <c r="Z776" s="201" t="str">
        <f>IF(Y776&lt;&gt;"",Y776,IF(Table1[[#This Row],[Befolyt]]="i",1,""))</f>
        <v/>
      </c>
      <c r="AA776" s="98">
        <f>Table1[[#This Row],[KülföldiÁr]]*Table1[[#This Row],[Darab]]</f>
        <v>0</v>
      </c>
    </row>
    <row r="777" spans="1:27" x14ac:dyDescent="0.3">
      <c r="A777" t="s">
        <v>2682</v>
      </c>
      <c r="B777" t="s">
        <v>1439</v>
      </c>
      <c r="C777" s="126">
        <v>46072</v>
      </c>
      <c r="D777" s="6">
        <v>2</v>
      </c>
      <c r="E777" s="126">
        <v>46066</v>
      </c>
      <c r="F777" s="6">
        <v>2</v>
      </c>
      <c r="G777" t="s">
        <v>1297</v>
      </c>
      <c r="H777" t="s">
        <v>321</v>
      </c>
      <c r="I777" t="s">
        <v>28</v>
      </c>
      <c r="J777" t="s">
        <v>1298</v>
      </c>
      <c r="K777">
        <v>4</v>
      </c>
      <c r="L777" s="7">
        <v>13599.65</v>
      </c>
      <c r="M777" s="7">
        <v>54398.6</v>
      </c>
      <c r="N777">
        <v>0</v>
      </c>
      <c r="O777" t="s">
        <v>29</v>
      </c>
      <c r="P777">
        <v>0</v>
      </c>
      <c r="Q777" s="7">
        <v>24730</v>
      </c>
      <c r="R777" s="7">
        <v>24730</v>
      </c>
      <c r="S777" s="7">
        <v>98920</v>
      </c>
      <c r="T777" s="7">
        <v>5</v>
      </c>
      <c r="U777" s="7">
        <v>4946</v>
      </c>
      <c r="V777" t="s">
        <v>30</v>
      </c>
      <c r="W777" s="7">
        <v>44521.4</v>
      </c>
      <c r="X777" s="2" t="s">
        <v>31</v>
      </c>
      <c r="Y777" s="200"/>
      <c r="Z777" s="201" t="str">
        <f>IF(Y777&lt;&gt;"",Y777,IF(Table1[[#This Row],[Befolyt]]="i",1,""))</f>
        <v/>
      </c>
      <c r="AA777" s="98">
        <f>Table1[[#This Row],[KülföldiÁr]]*Table1[[#This Row],[Darab]]</f>
        <v>0</v>
      </c>
    </row>
    <row r="778" spans="1:27" x14ac:dyDescent="0.3">
      <c r="A778" t="s">
        <v>2682</v>
      </c>
      <c r="B778" t="s">
        <v>1439</v>
      </c>
      <c r="C778" s="126">
        <v>46072</v>
      </c>
      <c r="D778" s="6">
        <v>2</v>
      </c>
      <c r="E778" s="126">
        <v>46066</v>
      </c>
      <c r="F778" s="6">
        <v>2</v>
      </c>
      <c r="G778" t="s">
        <v>2683</v>
      </c>
      <c r="H778" t="s">
        <v>321</v>
      </c>
      <c r="I778" t="s">
        <v>28</v>
      </c>
      <c r="J778" t="s">
        <v>2684</v>
      </c>
      <c r="K778">
        <v>4</v>
      </c>
      <c r="L778" s="7">
        <v>13124.74</v>
      </c>
      <c r="M778" s="7">
        <v>52498.96</v>
      </c>
      <c r="N778">
        <v>0</v>
      </c>
      <c r="O778" t="s">
        <v>29</v>
      </c>
      <c r="P778">
        <v>0</v>
      </c>
      <c r="Q778" s="7">
        <v>23870</v>
      </c>
      <c r="R778" s="7">
        <v>24870</v>
      </c>
      <c r="S778" s="7">
        <v>99480</v>
      </c>
      <c r="T778" s="7">
        <v>6.41</v>
      </c>
      <c r="U778" s="7">
        <v>6376.6680000000006</v>
      </c>
      <c r="V778" t="s">
        <v>30</v>
      </c>
      <c r="W778" s="7">
        <v>46981.04</v>
      </c>
      <c r="X778" s="2" t="s">
        <v>31</v>
      </c>
      <c r="Y778" s="200"/>
      <c r="Z778" s="201" t="str">
        <f>IF(Y778&lt;&gt;"",Y778,IF(Table1[[#This Row],[Befolyt]]="i",1,""))</f>
        <v/>
      </c>
      <c r="AA778" s="98">
        <f>Table1[[#This Row],[KülföldiÁr]]*Table1[[#This Row],[Darab]]</f>
        <v>0</v>
      </c>
    </row>
    <row r="779" spans="1:27" x14ac:dyDescent="0.3">
      <c r="A779" t="s">
        <v>2685</v>
      </c>
      <c r="B779" t="s">
        <v>2310</v>
      </c>
      <c r="C779" s="126">
        <v>46072</v>
      </c>
      <c r="D779" s="6">
        <v>2</v>
      </c>
      <c r="E779" s="126">
        <v>46066</v>
      </c>
      <c r="F779" s="6">
        <v>2</v>
      </c>
      <c r="G779" t="s">
        <v>2574</v>
      </c>
      <c r="H779" t="s">
        <v>33</v>
      </c>
      <c r="I779" t="s">
        <v>28</v>
      </c>
      <c r="J779" t="s">
        <v>2686</v>
      </c>
      <c r="K779">
        <v>1</v>
      </c>
      <c r="L779" s="7">
        <v>169.03</v>
      </c>
      <c r="M779" s="7">
        <v>169.03</v>
      </c>
      <c r="N779">
        <v>0</v>
      </c>
      <c r="O779" t="s">
        <v>29</v>
      </c>
      <c r="P779">
        <v>0</v>
      </c>
      <c r="Q779" s="7">
        <v>1000</v>
      </c>
      <c r="R779" s="7">
        <v>1300</v>
      </c>
      <c r="S779" s="7">
        <v>1300</v>
      </c>
      <c r="T779" s="7">
        <v>16.920000000000002</v>
      </c>
      <c r="U779" s="7">
        <v>219.96000000000004</v>
      </c>
      <c r="V779" t="s">
        <v>30</v>
      </c>
      <c r="W779" s="7">
        <v>1130.97</v>
      </c>
      <c r="X779" s="2" t="s">
        <v>31</v>
      </c>
      <c r="Y779" s="200"/>
      <c r="Z779" s="201" t="str">
        <f>IF(Y779&lt;&gt;"",Y779,IF(Table1[[#This Row],[Befolyt]]="i",1,""))</f>
        <v/>
      </c>
      <c r="AA779" s="98">
        <f>Table1[[#This Row],[KülföldiÁr]]*Table1[[#This Row],[Darab]]</f>
        <v>0</v>
      </c>
    </row>
    <row r="780" spans="1:27" x14ac:dyDescent="0.3">
      <c r="A780" t="s">
        <v>2687</v>
      </c>
      <c r="B780" t="s">
        <v>2310</v>
      </c>
      <c r="C780" s="126">
        <v>46072</v>
      </c>
      <c r="D780" s="6">
        <v>2</v>
      </c>
      <c r="E780" s="126">
        <v>46058</v>
      </c>
      <c r="F780" s="6">
        <v>2</v>
      </c>
      <c r="G780" t="s">
        <v>968</v>
      </c>
      <c r="H780" t="s">
        <v>33</v>
      </c>
      <c r="I780" t="s">
        <v>28</v>
      </c>
      <c r="J780" t="s">
        <v>2688</v>
      </c>
      <c r="K780">
        <v>2</v>
      </c>
      <c r="L780" s="7">
        <v>822.1</v>
      </c>
      <c r="M780" s="7">
        <v>1644.2</v>
      </c>
      <c r="N780">
        <v>0</v>
      </c>
      <c r="O780" t="s">
        <v>29</v>
      </c>
      <c r="P780">
        <v>0</v>
      </c>
      <c r="Q780" s="7">
        <v>4500</v>
      </c>
      <c r="R780" s="7">
        <v>5040</v>
      </c>
      <c r="S780" s="7">
        <v>10080</v>
      </c>
      <c r="T780" s="7">
        <v>13.21</v>
      </c>
      <c r="U780" s="7">
        <v>1331.5680000000002</v>
      </c>
      <c r="V780" t="s">
        <v>30</v>
      </c>
      <c r="W780" s="7">
        <v>8435.7999999999993</v>
      </c>
      <c r="X780" s="2" t="s">
        <v>31</v>
      </c>
      <c r="Y780" s="200"/>
      <c r="Z780" s="201" t="str">
        <f>IF(Y780&lt;&gt;"",Y780,IF(Table1[[#This Row],[Befolyt]]="i",1,""))</f>
        <v/>
      </c>
      <c r="AA780" s="98">
        <f>Table1[[#This Row],[KülföldiÁr]]*Table1[[#This Row],[Darab]]</f>
        <v>0</v>
      </c>
    </row>
    <row r="781" spans="1:27" x14ac:dyDescent="0.3">
      <c r="A781" t="s">
        <v>2687</v>
      </c>
      <c r="B781" t="s">
        <v>2310</v>
      </c>
      <c r="C781" s="126">
        <v>46072</v>
      </c>
      <c r="D781" s="6">
        <v>2</v>
      </c>
      <c r="E781" s="126">
        <v>46058</v>
      </c>
      <c r="F781" s="6">
        <v>2</v>
      </c>
      <c r="G781" t="s">
        <v>98</v>
      </c>
      <c r="H781" t="s">
        <v>33</v>
      </c>
      <c r="I781" t="s">
        <v>28</v>
      </c>
      <c r="J781" t="s">
        <v>2063</v>
      </c>
      <c r="K781">
        <v>2</v>
      </c>
      <c r="L781" s="7">
        <v>420.21</v>
      </c>
      <c r="M781" s="7">
        <v>840.42</v>
      </c>
      <c r="N781">
        <v>0</v>
      </c>
      <c r="O781" t="s">
        <v>29</v>
      </c>
      <c r="P781">
        <v>0</v>
      </c>
      <c r="Q781" s="7">
        <v>2600</v>
      </c>
      <c r="R781" s="7">
        <v>2900</v>
      </c>
      <c r="S781" s="7">
        <v>5800</v>
      </c>
      <c r="T781" s="7">
        <v>13.1</v>
      </c>
      <c r="U781" s="7">
        <v>759.8</v>
      </c>
      <c r="V781" t="s">
        <v>30</v>
      </c>
      <c r="W781" s="7">
        <v>4959.58</v>
      </c>
      <c r="X781" s="2" t="s">
        <v>31</v>
      </c>
      <c r="Y781" s="200"/>
      <c r="Z781" s="201" t="str">
        <f>IF(Y781&lt;&gt;"",Y781,IF(Table1[[#This Row],[Befolyt]]="i",1,""))</f>
        <v/>
      </c>
      <c r="AA781" s="98">
        <f>Table1[[#This Row],[KülföldiÁr]]*Table1[[#This Row],[Darab]]</f>
        <v>0</v>
      </c>
    </row>
    <row r="782" spans="1:27" x14ac:dyDescent="0.3">
      <c r="A782" t="s">
        <v>2687</v>
      </c>
      <c r="B782" t="s">
        <v>2310</v>
      </c>
      <c r="C782" s="126">
        <v>46072</v>
      </c>
      <c r="D782" s="6">
        <v>2</v>
      </c>
      <c r="E782" s="126">
        <v>46058</v>
      </c>
      <c r="F782" s="6">
        <v>2</v>
      </c>
      <c r="G782" t="s">
        <v>2689</v>
      </c>
      <c r="H782" t="s">
        <v>33</v>
      </c>
      <c r="I782" t="s">
        <v>28</v>
      </c>
      <c r="J782" t="s">
        <v>2690</v>
      </c>
      <c r="K782">
        <v>1</v>
      </c>
      <c r="L782" s="7">
        <v>11241.61</v>
      </c>
      <c r="M782" s="7">
        <v>11241.61</v>
      </c>
      <c r="N782">
        <v>0</v>
      </c>
      <c r="O782" t="s">
        <v>29</v>
      </c>
      <c r="P782">
        <v>0</v>
      </c>
      <c r="Q782" s="7">
        <v>35000</v>
      </c>
      <c r="R782" s="7">
        <v>36000</v>
      </c>
      <c r="S782" s="7">
        <v>36000</v>
      </c>
      <c r="T782" s="7">
        <v>10.83</v>
      </c>
      <c r="U782" s="7">
        <v>3898.8</v>
      </c>
      <c r="V782" t="s">
        <v>30</v>
      </c>
      <c r="W782" s="7">
        <v>24758.39</v>
      </c>
      <c r="X782" s="2" t="s">
        <v>31</v>
      </c>
      <c r="Y782" s="200"/>
      <c r="Z782" s="201" t="str">
        <f>IF(Y782&lt;&gt;"",Y782,IF(Table1[[#This Row],[Befolyt]]="i",1,""))</f>
        <v/>
      </c>
      <c r="AA782" s="98">
        <f>Table1[[#This Row],[KülföldiÁr]]*Table1[[#This Row],[Darab]]</f>
        <v>0</v>
      </c>
    </row>
    <row r="783" spans="1:27" x14ac:dyDescent="0.3">
      <c r="A783" t="s">
        <v>2687</v>
      </c>
      <c r="B783" t="s">
        <v>2310</v>
      </c>
      <c r="C783" s="126">
        <v>46072</v>
      </c>
      <c r="D783" s="6">
        <v>2</v>
      </c>
      <c r="E783" s="126">
        <v>46058</v>
      </c>
      <c r="F783" s="6">
        <v>2</v>
      </c>
      <c r="G783" t="s">
        <v>2574</v>
      </c>
      <c r="H783" t="s">
        <v>33</v>
      </c>
      <c r="I783" t="s">
        <v>28</v>
      </c>
      <c r="J783" t="s">
        <v>2691</v>
      </c>
      <c r="K783">
        <v>1</v>
      </c>
      <c r="L783" s="7">
        <v>169.03</v>
      </c>
      <c r="M783" s="7">
        <v>169.03</v>
      </c>
      <c r="N783">
        <v>0</v>
      </c>
      <c r="O783" t="s">
        <v>29</v>
      </c>
      <c r="P783">
        <v>0</v>
      </c>
      <c r="Q783" s="7">
        <v>1000</v>
      </c>
      <c r="R783" s="7">
        <v>1300</v>
      </c>
      <c r="S783" s="7">
        <v>1300</v>
      </c>
      <c r="T783" s="7">
        <v>16.920000000000002</v>
      </c>
      <c r="U783" s="7">
        <v>219.96000000000004</v>
      </c>
      <c r="V783" t="s">
        <v>30</v>
      </c>
      <c r="W783" s="7">
        <v>1130.97</v>
      </c>
      <c r="X783" s="2" t="s">
        <v>31</v>
      </c>
      <c r="Y783" s="200"/>
      <c r="Z783" s="201" t="str">
        <f>IF(Y783&lt;&gt;"",Y783,IF(Table1[[#This Row],[Befolyt]]="i",1,""))</f>
        <v/>
      </c>
      <c r="AA783" s="98">
        <f>Table1[[#This Row],[KülföldiÁr]]*Table1[[#This Row],[Darab]]</f>
        <v>0</v>
      </c>
    </row>
    <row r="784" spans="1:27" x14ac:dyDescent="0.3">
      <c r="A784" t="s">
        <v>2687</v>
      </c>
      <c r="B784" t="s">
        <v>2310</v>
      </c>
      <c r="C784" s="126">
        <v>46072</v>
      </c>
      <c r="D784" s="6">
        <v>2</v>
      </c>
      <c r="E784" s="126">
        <v>46058</v>
      </c>
      <c r="F784" s="6">
        <v>2</v>
      </c>
      <c r="G784" t="s">
        <v>38</v>
      </c>
      <c r="H784" t="s">
        <v>33</v>
      </c>
      <c r="I784" t="s">
        <v>28</v>
      </c>
      <c r="J784" t="s">
        <v>2692</v>
      </c>
      <c r="K784">
        <v>2</v>
      </c>
      <c r="L784" s="7">
        <v>340.7</v>
      </c>
      <c r="M784" s="7">
        <v>681.4</v>
      </c>
      <c r="N784">
        <v>0</v>
      </c>
      <c r="O784" t="s">
        <v>29</v>
      </c>
      <c r="P784">
        <v>0</v>
      </c>
      <c r="Q784" s="7">
        <v>1600</v>
      </c>
      <c r="R784" s="7">
        <v>2100</v>
      </c>
      <c r="S784" s="7">
        <v>4200</v>
      </c>
      <c r="T784" s="7">
        <v>17.14</v>
      </c>
      <c r="U784" s="7">
        <v>719.88</v>
      </c>
      <c r="V784" t="s">
        <v>30</v>
      </c>
      <c r="W784" s="7">
        <v>3518.6</v>
      </c>
      <c r="X784" s="2" t="s">
        <v>31</v>
      </c>
      <c r="Y784" s="200"/>
      <c r="Z784" s="201" t="str">
        <f>IF(Y784&lt;&gt;"",Y784,IF(Table1[[#This Row],[Befolyt]]="i",1,""))</f>
        <v/>
      </c>
      <c r="AA784" s="98">
        <f>Table1[[#This Row],[KülföldiÁr]]*Table1[[#This Row],[Darab]]</f>
        <v>0</v>
      </c>
    </row>
    <row r="785" spans="1:27" x14ac:dyDescent="0.3">
      <c r="A785" t="s">
        <v>2687</v>
      </c>
      <c r="B785" t="s">
        <v>2310</v>
      </c>
      <c r="C785" s="126">
        <v>46072</v>
      </c>
      <c r="D785" s="6">
        <v>2</v>
      </c>
      <c r="E785" s="126">
        <v>46058</v>
      </c>
      <c r="F785" s="6">
        <v>2</v>
      </c>
      <c r="G785" t="s">
        <v>1452</v>
      </c>
      <c r="H785" t="s">
        <v>33</v>
      </c>
      <c r="I785" t="s">
        <v>28</v>
      </c>
      <c r="J785" t="s">
        <v>2693</v>
      </c>
      <c r="K785">
        <v>2</v>
      </c>
      <c r="L785" s="7">
        <v>288.68</v>
      </c>
      <c r="M785" s="7">
        <v>577.36</v>
      </c>
      <c r="N785">
        <v>0</v>
      </c>
      <c r="O785" t="s">
        <v>29</v>
      </c>
      <c r="P785">
        <v>0</v>
      </c>
      <c r="Q785" s="7">
        <v>1600</v>
      </c>
      <c r="R785" s="7">
        <v>2000</v>
      </c>
      <c r="S785" s="7">
        <v>4000</v>
      </c>
      <c r="T785" s="7">
        <v>16</v>
      </c>
      <c r="U785" s="7">
        <v>640</v>
      </c>
      <c r="V785" t="s">
        <v>30</v>
      </c>
      <c r="W785" s="7">
        <v>3422.64</v>
      </c>
      <c r="X785" s="2" t="s">
        <v>31</v>
      </c>
      <c r="Y785" s="200"/>
      <c r="Z785" s="201" t="str">
        <f>IF(Y785&lt;&gt;"",Y785,IF(Table1[[#This Row],[Befolyt]]="i",1,""))</f>
        <v/>
      </c>
      <c r="AA785" s="98">
        <f>Table1[[#This Row],[KülföldiÁr]]*Table1[[#This Row],[Darab]]</f>
        <v>0</v>
      </c>
    </row>
    <row r="786" spans="1:27" x14ac:dyDescent="0.3">
      <c r="A786" t="s">
        <v>2687</v>
      </c>
      <c r="B786" t="s">
        <v>2310</v>
      </c>
      <c r="C786" s="126">
        <v>46072</v>
      </c>
      <c r="D786" s="6">
        <v>2</v>
      </c>
      <c r="E786" s="126">
        <v>46058</v>
      </c>
      <c r="F786" s="6">
        <v>2</v>
      </c>
      <c r="G786" t="s">
        <v>39</v>
      </c>
      <c r="H786" t="s">
        <v>33</v>
      </c>
      <c r="I786" t="s">
        <v>28</v>
      </c>
      <c r="J786" t="s">
        <v>2694</v>
      </c>
      <c r="K786">
        <v>2</v>
      </c>
      <c r="L786" s="7">
        <v>217.79</v>
      </c>
      <c r="M786" s="7">
        <v>435.58</v>
      </c>
      <c r="N786">
        <v>0</v>
      </c>
      <c r="O786" t="s">
        <v>29</v>
      </c>
      <c r="P786">
        <v>0</v>
      </c>
      <c r="Q786" s="7">
        <v>1000</v>
      </c>
      <c r="R786" s="7">
        <v>1400</v>
      </c>
      <c r="S786" s="7">
        <v>2800</v>
      </c>
      <c r="T786" s="7">
        <v>18.57</v>
      </c>
      <c r="U786" s="7">
        <v>519.96</v>
      </c>
      <c r="V786" t="s">
        <v>30</v>
      </c>
      <c r="W786" s="7">
        <v>2364.42</v>
      </c>
      <c r="X786" s="2" t="s">
        <v>31</v>
      </c>
      <c r="Y786" s="200"/>
      <c r="Z786" s="201" t="str">
        <f>IF(Y786&lt;&gt;"",Y786,IF(Table1[[#This Row],[Befolyt]]="i",1,""))</f>
        <v/>
      </c>
      <c r="AA786" s="98">
        <f>Table1[[#This Row],[KülföldiÁr]]*Table1[[#This Row],[Darab]]</f>
        <v>0</v>
      </c>
    </row>
    <row r="787" spans="1:27" x14ac:dyDescent="0.3">
      <c r="A787" t="s">
        <v>2695</v>
      </c>
      <c r="B787" t="s">
        <v>2696</v>
      </c>
      <c r="C787" s="126">
        <v>46072</v>
      </c>
      <c r="D787" s="6">
        <v>2</v>
      </c>
      <c r="E787" s="126">
        <v>46058</v>
      </c>
      <c r="F787" s="6">
        <v>2</v>
      </c>
      <c r="G787" t="s">
        <v>927</v>
      </c>
      <c r="H787" t="s">
        <v>27</v>
      </c>
      <c r="I787" t="s">
        <v>28</v>
      </c>
      <c r="J787" t="s">
        <v>928</v>
      </c>
      <c r="K787">
        <v>1</v>
      </c>
      <c r="L787" s="7">
        <v>58290</v>
      </c>
      <c r="M787" s="7">
        <v>58290</v>
      </c>
      <c r="N787">
        <v>0</v>
      </c>
      <c r="O787" t="s">
        <v>29</v>
      </c>
      <c r="P787">
        <v>0</v>
      </c>
      <c r="Q787" s="7">
        <v>97150</v>
      </c>
      <c r="R787" s="7">
        <v>108550</v>
      </c>
      <c r="S787" s="7">
        <v>108550</v>
      </c>
      <c r="T787" s="7">
        <v>10</v>
      </c>
      <c r="U787" s="7">
        <v>10855</v>
      </c>
      <c r="V787" t="s">
        <v>30</v>
      </c>
      <c r="W787" s="7">
        <v>50260</v>
      </c>
      <c r="X787" s="2" t="s">
        <v>31</v>
      </c>
      <c r="Y787" s="200"/>
      <c r="Z787" s="201" t="str">
        <f>IF(Y787&lt;&gt;"",Y787,IF(Table1[[#This Row],[Befolyt]]="i",1,""))</f>
        <v/>
      </c>
      <c r="AA787" s="98">
        <f>Table1[[#This Row],[KülföldiÁr]]*Table1[[#This Row],[Darab]]</f>
        <v>0</v>
      </c>
    </row>
    <row r="788" spans="1:27" x14ac:dyDescent="0.3">
      <c r="A788" t="s">
        <v>2695</v>
      </c>
      <c r="B788" t="s">
        <v>2696</v>
      </c>
      <c r="C788" s="126">
        <v>46072</v>
      </c>
      <c r="D788" s="6">
        <v>2</v>
      </c>
      <c r="E788" s="126">
        <v>46058</v>
      </c>
      <c r="F788" s="6">
        <v>2</v>
      </c>
      <c r="G788" t="s">
        <v>86</v>
      </c>
      <c r="H788" t="s">
        <v>70</v>
      </c>
      <c r="I788" t="s">
        <v>32</v>
      </c>
      <c r="J788" t="s">
        <v>87</v>
      </c>
      <c r="K788">
        <v>0.5</v>
      </c>
      <c r="L788" s="7">
        <v>7195.04</v>
      </c>
      <c r="M788" s="7">
        <v>3597.52</v>
      </c>
      <c r="N788">
        <v>0</v>
      </c>
      <c r="O788" t="s">
        <v>29</v>
      </c>
      <c r="P788">
        <v>0</v>
      </c>
      <c r="Q788" s="7">
        <v>12000</v>
      </c>
      <c r="R788" s="7">
        <v>12000</v>
      </c>
      <c r="S788" s="7">
        <v>6000</v>
      </c>
      <c r="T788" s="7">
        <v>0</v>
      </c>
      <c r="U788" s="7">
        <v>0</v>
      </c>
      <c r="V788" t="s">
        <v>30</v>
      </c>
      <c r="W788" s="7">
        <v>2402.48</v>
      </c>
      <c r="X788" s="2" t="s">
        <v>31</v>
      </c>
      <c r="Y788" s="200"/>
      <c r="Z788" s="201" t="str">
        <f>IF(Y788&lt;&gt;"",Y788,IF(Table1[[#This Row],[Befolyt]]="i",1,""))</f>
        <v/>
      </c>
      <c r="AA788" s="98">
        <f>Table1[[#This Row],[KülföldiÁr]]*Table1[[#This Row],[Darab]]</f>
        <v>0</v>
      </c>
    </row>
    <row r="789" spans="1:27" x14ac:dyDescent="0.3">
      <c r="A789" t="s">
        <v>2695</v>
      </c>
      <c r="B789" t="s">
        <v>2696</v>
      </c>
      <c r="C789" s="126">
        <v>46072</v>
      </c>
      <c r="D789" s="6">
        <v>2</v>
      </c>
      <c r="E789" s="126">
        <v>46058</v>
      </c>
      <c r="F789" s="6">
        <v>2</v>
      </c>
      <c r="G789" t="s">
        <v>40</v>
      </c>
      <c r="H789" t="s">
        <v>41</v>
      </c>
      <c r="I789" t="s">
        <v>28</v>
      </c>
      <c r="J789" t="s">
        <v>42</v>
      </c>
      <c r="K789">
        <v>17</v>
      </c>
      <c r="L789" s="7">
        <v>239.51</v>
      </c>
      <c r="M789" s="7">
        <v>4071.67</v>
      </c>
      <c r="N789">
        <v>0</v>
      </c>
      <c r="O789" t="s">
        <v>29</v>
      </c>
      <c r="P789">
        <v>0</v>
      </c>
      <c r="Q789" s="7">
        <v>1325</v>
      </c>
      <c r="R789" s="7">
        <v>1325</v>
      </c>
      <c r="S789" s="7">
        <v>22525</v>
      </c>
      <c r="T789" s="7">
        <v>5</v>
      </c>
      <c r="U789" s="7">
        <v>1126.25</v>
      </c>
      <c r="V789" t="s">
        <v>30</v>
      </c>
      <c r="W789" s="7">
        <v>18453.330000000002</v>
      </c>
      <c r="X789" s="2" t="s">
        <v>31</v>
      </c>
      <c r="Y789" s="200"/>
      <c r="Z789" s="201" t="str">
        <f>IF(Y789&lt;&gt;"",Y789,IF(Table1[[#This Row],[Befolyt]]="i",1,""))</f>
        <v/>
      </c>
      <c r="AA789" s="98">
        <f>Table1[[#This Row],[KülföldiÁr]]*Table1[[#This Row],[Darab]]</f>
        <v>0</v>
      </c>
    </row>
    <row r="790" spans="1:27" x14ac:dyDescent="0.3">
      <c r="A790" t="s">
        <v>2695</v>
      </c>
      <c r="B790" t="s">
        <v>2696</v>
      </c>
      <c r="C790" s="126">
        <v>46072</v>
      </c>
      <c r="D790" s="6">
        <v>2</v>
      </c>
      <c r="E790" s="126">
        <v>46058</v>
      </c>
      <c r="F790" s="6">
        <v>2</v>
      </c>
      <c r="G790" t="s">
        <v>58</v>
      </c>
      <c r="H790" t="s">
        <v>41</v>
      </c>
      <c r="I790" t="s">
        <v>28</v>
      </c>
      <c r="J790" t="s">
        <v>59</v>
      </c>
      <c r="K790">
        <v>5</v>
      </c>
      <c r="L790" s="7">
        <v>169.41</v>
      </c>
      <c r="M790" s="7">
        <v>847.05</v>
      </c>
      <c r="N790">
        <v>0</v>
      </c>
      <c r="O790" t="s">
        <v>29</v>
      </c>
      <c r="P790">
        <v>0</v>
      </c>
      <c r="Q790" s="7">
        <v>890</v>
      </c>
      <c r="R790" s="7">
        <v>1290</v>
      </c>
      <c r="S790" s="7">
        <v>6450</v>
      </c>
      <c r="T790" s="7">
        <v>15.85</v>
      </c>
      <c r="U790" s="7">
        <v>1022.325</v>
      </c>
      <c r="V790" t="s">
        <v>30</v>
      </c>
      <c r="W790" s="7">
        <v>5602.95</v>
      </c>
      <c r="X790" s="2" t="s">
        <v>31</v>
      </c>
      <c r="Y790" s="200"/>
      <c r="Z790" s="201" t="str">
        <f>IF(Y790&lt;&gt;"",Y790,IF(Table1[[#This Row],[Befolyt]]="i",1,""))</f>
        <v/>
      </c>
      <c r="AA790" s="98">
        <f>Table1[[#This Row],[KülföldiÁr]]*Table1[[#This Row],[Darab]]</f>
        <v>0</v>
      </c>
    </row>
    <row r="791" spans="1:27" x14ac:dyDescent="0.3">
      <c r="A791" t="s">
        <v>2695</v>
      </c>
      <c r="B791" t="s">
        <v>2696</v>
      </c>
      <c r="C791" s="126">
        <v>46072</v>
      </c>
      <c r="D791" s="6">
        <v>2</v>
      </c>
      <c r="E791" s="126">
        <v>46058</v>
      </c>
      <c r="F791" s="6">
        <v>2</v>
      </c>
      <c r="G791" t="s">
        <v>43</v>
      </c>
      <c r="H791" t="s">
        <v>41</v>
      </c>
      <c r="I791" t="s">
        <v>28</v>
      </c>
      <c r="J791" t="s">
        <v>44</v>
      </c>
      <c r="K791">
        <v>17</v>
      </c>
      <c r="L791" s="7">
        <v>34.18</v>
      </c>
      <c r="M791" s="7">
        <v>581.05999999999995</v>
      </c>
      <c r="N791">
        <v>0</v>
      </c>
      <c r="O791" t="s">
        <v>29</v>
      </c>
      <c r="P791">
        <v>0</v>
      </c>
      <c r="Q791" s="7">
        <v>190</v>
      </c>
      <c r="R791" s="7">
        <v>190</v>
      </c>
      <c r="S791" s="7">
        <v>3230</v>
      </c>
      <c r="T791" s="7">
        <v>5</v>
      </c>
      <c r="U791" s="7">
        <v>161.5</v>
      </c>
      <c r="V791" t="s">
        <v>30</v>
      </c>
      <c r="W791" s="7">
        <v>2648.94</v>
      </c>
      <c r="X791" s="2" t="s">
        <v>31</v>
      </c>
      <c r="Y791" s="200"/>
      <c r="Z791" s="201" t="str">
        <f>IF(Y791&lt;&gt;"",Y791,IF(Table1[[#This Row],[Befolyt]]="i",1,""))</f>
        <v/>
      </c>
      <c r="AA791" s="98">
        <f>Table1[[#This Row],[KülföldiÁr]]*Table1[[#This Row],[Darab]]</f>
        <v>0</v>
      </c>
    </row>
    <row r="792" spans="1:27" x14ac:dyDescent="0.3">
      <c r="A792" t="s">
        <v>2695</v>
      </c>
      <c r="B792" t="s">
        <v>2696</v>
      </c>
      <c r="C792" s="126">
        <v>46072</v>
      </c>
      <c r="D792" s="6">
        <v>2</v>
      </c>
      <c r="E792" s="126">
        <v>46058</v>
      </c>
      <c r="F792" s="6">
        <v>2</v>
      </c>
      <c r="G792" t="s">
        <v>88</v>
      </c>
      <c r="H792" t="s">
        <v>41</v>
      </c>
      <c r="I792" t="s">
        <v>28</v>
      </c>
      <c r="J792" t="s">
        <v>89</v>
      </c>
      <c r="K792">
        <v>2</v>
      </c>
      <c r="L792" s="7">
        <v>243.73</v>
      </c>
      <c r="M792" s="7">
        <v>487.46</v>
      </c>
      <c r="N792">
        <v>0</v>
      </c>
      <c r="O792" t="s">
        <v>29</v>
      </c>
      <c r="P792">
        <v>0</v>
      </c>
      <c r="Q792" s="7">
        <v>1485</v>
      </c>
      <c r="R792" s="7">
        <v>1485</v>
      </c>
      <c r="S792" s="7">
        <v>2970</v>
      </c>
      <c r="T792" s="7">
        <v>5</v>
      </c>
      <c r="U792" s="7">
        <v>148.5</v>
      </c>
      <c r="V792" t="s">
        <v>30</v>
      </c>
      <c r="W792" s="7">
        <v>2482.54</v>
      </c>
      <c r="X792" s="2" t="s">
        <v>31</v>
      </c>
      <c r="Y792" s="200"/>
      <c r="Z792" s="201" t="str">
        <f>IF(Y792&lt;&gt;"",Y792,IF(Table1[[#This Row],[Befolyt]]="i",1,""))</f>
        <v/>
      </c>
      <c r="AA792" s="98">
        <f>Table1[[#This Row],[KülföldiÁr]]*Table1[[#This Row],[Darab]]</f>
        <v>0</v>
      </c>
    </row>
    <row r="793" spans="1:27" x14ac:dyDescent="0.3">
      <c r="A793" t="s">
        <v>2695</v>
      </c>
      <c r="B793" t="s">
        <v>2696</v>
      </c>
      <c r="C793" s="126">
        <v>46072</v>
      </c>
      <c r="D793" s="6">
        <v>2</v>
      </c>
      <c r="E793" s="126">
        <v>46058</v>
      </c>
      <c r="F793" s="6">
        <v>2</v>
      </c>
      <c r="G793" t="s">
        <v>92</v>
      </c>
      <c r="H793" t="s">
        <v>41</v>
      </c>
      <c r="I793" t="s">
        <v>28</v>
      </c>
      <c r="J793" t="s">
        <v>125</v>
      </c>
      <c r="K793">
        <v>6</v>
      </c>
      <c r="L793" s="7">
        <v>256.43</v>
      </c>
      <c r="M793" s="7">
        <v>1538.58</v>
      </c>
      <c r="N793">
        <v>0</v>
      </c>
      <c r="O793" t="s">
        <v>29</v>
      </c>
      <c r="P793">
        <v>0</v>
      </c>
      <c r="Q793" s="7">
        <v>1340</v>
      </c>
      <c r="R793" s="7">
        <v>1940</v>
      </c>
      <c r="S793" s="7">
        <v>11640</v>
      </c>
      <c r="T793" s="7">
        <v>15.82</v>
      </c>
      <c r="U793" s="7">
        <v>1841.4480000000001</v>
      </c>
      <c r="V793" t="s">
        <v>30</v>
      </c>
      <c r="W793" s="7">
        <v>10101.42</v>
      </c>
      <c r="X793" s="2" t="s">
        <v>31</v>
      </c>
      <c r="Y793" s="200"/>
      <c r="Z793" s="201" t="str">
        <f>IF(Y793&lt;&gt;"",Y793,IF(Table1[[#This Row],[Befolyt]]="i",1,""))</f>
        <v/>
      </c>
      <c r="AA793" s="98">
        <f>Table1[[#This Row],[KülföldiÁr]]*Table1[[#This Row],[Darab]]</f>
        <v>0</v>
      </c>
    </row>
    <row r="794" spans="1:27" x14ac:dyDescent="0.3">
      <c r="A794" t="s">
        <v>2695</v>
      </c>
      <c r="B794" t="s">
        <v>2696</v>
      </c>
      <c r="C794" s="126">
        <v>46072</v>
      </c>
      <c r="D794" s="6">
        <v>2</v>
      </c>
      <c r="E794" s="126">
        <v>46058</v>
      </c>
      <c r="F794" s="6">
        <v>2</v>
      </c>
      <c r="G794" t="s">
        <v>47</v>
      </c>
      <c r="H794" t="s">
        <v>41</v>
      </c>
      <c r="I794" t="s">
        <v>28</v>
      </c>
      <c r="J794" t="s">
        <v>48</v>
      </c>
      <c r="K794">
        <v>3</v>
      </c>
      <c r="L794" s="7">
        <v>184.97</v>
      </c>
      <c r="M794" s="7">
        <v>554.91</v>
      </c>
      <c r="N794">
        <v>0</v>
      </c>
      <c r="O794" t="s">
        <v>29</v>
      </c>
      <c r="P794">
        <v>0</v>
      </c>
      <c r="Q794" s="7">
        <v>1018</v>
      </c>
      <c r="R794" s="7">
        <v>1570</v>
      </c>
      <c r="S794" s="7">
        <v>4710</v>
      </c>
      <c r="T794" s="7">
        <v>17.309999999999999</v>
      </c>
      <c r="U794" s="7">
        <v>815.30099999999993</v>
      </c>
      <c r="V794" t="s">
        <v>30</v>
      </c>
      <c r="W794" s="7">
        <v>4155.09</v>
      </c>
      <c r="X794" s="2" t="s">
        <v>31</v>
      </c>
      <c r="Y794" s="200"/>
      <c r="Z794" s="201" t="str">
        <f>IF(Y794&lt;&gt;"",Y794,IF(Table1[[#This Row],[Befolyt]]="i",1,""))</f>
        <v/>
      </c>
      <c r="AA794" s="98">
        <f>Table1[[#This Row],[KülföldiÁr]]*Table1[[#This Row],[Darab]]</f>
        <v>0</v>
      </c>
    </row>
    <row r="795" spans="1:27" x14ac:dyDescent="0.3">
      <c r="A795" t="s">
        <v>2695</v>
      </c>
      <c r="B795" t="s">
        <v>2696</v>
      </c>
      <c r="C795" s="126">
        <v>46072</v>
      </c>
      <c r="D795" s="6">
        <v>2</v>
      </c>
      <c r="E795" s="126">
        <v>46058</v>
      </c>
      <c r="F795" s="6">
        <v>2</v>
      </c>
      <c r="G795" t="s">
        <v>90</v>
      </c>
      <c r="H795" t="s">
        <v>41</v>
      </c>
      <c r="I795" t="s">
        <v>28</v>
      </c>
      <c r="J795" t="s">
        <v>91</v>
      </c>
      <c r="K795">
        <v>1</v>
      </c>
      <c r="L795" s="7">
        <v>267.83999999999997</v>
      </c>
      <c r="M795" s="7">
        <v>267.83999999999997</v>
      </c>
      <c r="N795">
        <v>0</v>
      </c>
      <c r="O795" t="s">
        <v>29</v>
      </c>
      <c r="P795">
        <v>0</v>
      </c>
      <c r="Q795" s="7">
        <v>1485</v>
      </c>
      <c r="R795" s="7">
        <v>1485</v>
      </c>
      <c r="S795" s="7">
        <v>1485</v>
      </c>
      <c r="T795" s="7">
        <v>5</v>
      </c>
      <c r="U795" s="7">
        <v>74.25</v>
      </c>
      <c r="V795" t="s">
        <v>30</v>
      </c>
      <c r="W795" s="7">
        <v>1217.1600000000001</v>
      </c>
      <c r="X795" s="2" t="s">
        <v>31</v>
      </c>
      <c r="Y795" s="200"/>
      <c r="Z795" s="201" t="str">
        <f>IF(Y795&lt;&gt;"",Y795,IF(Table1[[#This Row],[Befolyt]]="i",1,""))</f>
        <v/>
      </c>
      <c r="AA795" s="98">
        <f>Table1[[#This Row],[KülföldiÁr]]*Table1[[#This Row],[Darab]]</f>
        <v>0</v>
      </c>
    </row>
    <row r="796" spans="1:27" x14ac:dyDescent="0.3">
      <c r="A796" t="s">
        <v>2697</v>
      </c>
      <c r="B796" t="s">
        <v>1504</v>
      </c>
      <c r="C796" s="126">
        <v>46072</v>
      </c>
      <c r="D796" s="6">
        <v>2</v>
      </c>
      <c r="E796" s="126">
        <v>46058</v>
      </c>
      <c r="F796" s="6">
        <v>2</v>
      </c>
      <c r="G796" t="s">
        <v>2698</v>
      </c>
      <c r="H796" t="s">
        <v>60</v>
      </c>
      <c r="I796" t="s">
        <v>28</v>
      </c>
      <c r="J796" t="s">
        <v>2699</v>
      </c>
      <c r="K796">
        <v>48</v>
      </c>
      <c r="L796" s="7">
        <v>695.86</v>
      </c>
      <c r="M796" s="7">
        <v>33401.279999999999</v>
      </c>
      <c r="N796">
        <v>0</v>
      </c>
      <c r="O796" t="s">
        <v>29</v>
      </c>
      <c r="P796">
        <v>0</v>
      </c>
      <c r="Q796" s="7">
        <v>1365</v>
      </c>
      <c r="R796" s="7">
        <v>1565</v>
      </c>
      <c r="S796" s="7">
        <v>75120</v>
      </c>
      <c r="T796" s="7">
        <v>9.4700000000000006</v>
      </c>
      <c r="U796" s="7">
        <v>7113.8640000000005</v>
      </c>
      <c r="V796" t="s">
        <v>30</v>
      </c>
      <c r="W796" s="7">
        <v>41718.720000000001</v>
      </c>
      <c r="X796" s="2" t="s">
        <v>82</v>
      </c>
      <c r="Y796" s="200"/>
      <c r="Z796" s="201">
        <f>IF(Y796&lt;&gt;"",Y796,IF(Table1[[#This Row],[Befolyt]]="i",1,""))</f>
        <v>1</v>
      </c>
      <c r="AA796" s="98">
        <f>Table1[[#This Row],[KülföldiÁr]]*Table1[[#This Row],[Darab]]</f>
        <v>0</v>
      </c>
    </row>
    <row r="797" spans="1:27" x14ac:dyDescent="0.3">
      <c r="A797" t="s">
        <v>2700</v>
      </c>
      <c r="B797" t="s">
        <v>1324</v>
      </c>
      <c r="C797" s="126">
        <v>46072</v>
      </c>
      <c r="D797" s="6">
        <v>2</v>
      </c>
      <c r="E797" s="126">
        <v>46072</v>
      </c>
      <c r="F797" s="6">
        <v>2</v>
      </c>
      <c r="G797" t="s">
        <v>931</v>
      </c>
      <c r="H797" t="s">
        <v>27</v>
      </c>
      <c r="I797" t="s">
        <v>28</v>
      </c>
      <c r="J797" t="s">
        <v>932</v>
      </c>
      <c r="K797">
        <v>1</v>
      </c>
      <c r="L797" s="7">
        <v>27720</v>
      </c>
      <c r="M797" s="7">
        <v>27720</v>
      </c>
      <c r="N797">
        <v>0</v>
      </c>
      <c r="O797" t="s">
        <v>29</v>
      </c>
      <c r="P797">
        <v>0</v>
      </c>
      <c r="Q797" s="7">
        <v>46200</v>
      </c>
      <c r="R797" s="7">
        <v>46200</v>
      </c>
      <c r="S797" s="7">
        <v>46200</v>
      </c>
      <c r="T797" s="7">
        <v>10</v>
      </c>
      <c r="U797" s="7">
        <v>4620</v>
      </c>
      <c r="V797" t="s">
        <v>30</v>
      </c>
      <c r="W797" s="7">
        <v>18480</v>
      </c>
      <c r="X797" s="2" t="s">
        <v>31</v>
      </c>
      <c r="Y797" s="200"/>
      <c r="Z797" s="201" t="str">
        <f>IF(Y797&lt;&gt;"",Y797,IF(Table1[[#This Row],[Befolyt]]="i",1,""))</f>
        <v/>
      </c>
      <c r="AA797" s="98">
        <f>Table1[[#This Row],[KülföldiÁr]]*Table1[[#This Row],[Darab]]</f>
        <v>0</v>
      </c>
    </row>
    <row r="798" spans="1:27" x14ac:dyDescent="0.3">
      <c r="A798" t="s">
        <v>2700</v>
      </c>
      <c r="B798" t="s">
        <v>1324</v>
      </c>
      <c r="C798" s="126">
        <v>46072</v>
      </c>
      <c r="D798" s="6">
        <v>2</v>
      </c>
      <c r="E798" s="126">
        <v>46072</v>
      </c>
      <c r="F798" s="6">
        <v>2</v>
      </c>
      <c r="G798" t="s">
        <v>107</v>
      </c>
      <c r="H798" t="s">
        <v>51</v>
      </c>
      <c r="I798" t="s">
        <v>28</v>
      </c>
      <c r="J798" t="s">
        <v>296</v>
      </c>
      <c r="K798">
        <v>1</v>
      </c>
      <c r="L798" s="7">
        <v>4412.41</v>
      </c>
      <c r="M798" s="7">
        <v>4412.41</v>
      </c>
      <c r="N798">
        <v>0</v>
      </c>
      <c r="O798" t="s">
        <v>29</v>
      </c>
      <c r="P798">
        <v>0</v>
      </c>
      <c r="Q798" s="7">
        <v>10450</v>
      </c>
      <c r="R798" s="7">
        <v>9925</v>
      </c>
      <c r="S798" s="7">
        <v>9925</v>
      </c>
      <c r="T798" s="7">
        <v>3.74</v>
      </c>
      <c r="U798" s="7">
        <v>371.19499999999999</v>
      </c>
      <c r="V798" t="s">
        <v>30</v>
      </c>
      <c r="W798" s="7">
        <v>5512.59</v>
      </c>
      <c r="X798" s="2" t="s">
        <v>31</v>
      </c>
      <c r="Y798" s="200"/>
      <c r="Z798" s="201" t="str">
        <f>IF(Y798&lt;&gt;"",Y798,IF(Table1[[#This Row],[Befolyt]]="i",1,""))</f>
        <v/>
      </c>
      <c r="AA798" s="98">
        <f>Table1[[#This Row],[KülföldiÁr]]*Table1[[#This Row],[Darab]]</f>
        <v>0</v>
      </c>
    </row>
    <row r="799" spans="1:27" x14ac:dyDescent="0.3">
      <c r="A799" t="s">
        <v>2700</v>
      </c>
      <c r="B799" t="s">
        <v>1324</v>
      </c>
      <c r="C799" s="126">
        <v>46072</v>
      </c>
      <c r="D799" s="6">
        <v>2</v>
      </c>
      <c r="E799" s="126">
        <v>46072</v>
      </c>
      <c r="F799" s="6">
        <v>2</v>
      </c>
      <c r="G799" t="s">
        <v>901</v>
      </c>
      <c r="H799" t="s">
        <v>41</v>
      </c>
      <c r="I799" t="s">
        <v>28</v>
      </c>
      <c r="J799" t="s">
        <v>902</v>
      </c>
      <c r="K799">
        <v>1</v>
      </c>
      <c r="L799" s="7">
        <v>355.46</v>
      </c>
      <c r="M799" s="7">
        <v>355.46</v>
      </c>
      <c r="N799">
        <v>0</v>
      </c>
      <c r="O799" t="s">
        <v>29</v>
      </c>
      <c r="P799">
        <v>0</v>
      </c>
      <c r="Q799" s="7">
        <v>1290</v>
      </c>
      <c r="R799" s="7">
        <v>1032</v>
      </c>
      <c r="S799" s="7">
        <v>1032</v>
      </c>
      <c r="T799" s="7">
        <v>1.66</v>
      </c>
      <c r="U799" s="7">
        <v>17.1312</v>
      </c>
      <c r="V799" t="s">
        <v>30</v>
      </c>
      <c r="W799" s="7">
        <v>676.54</v>
      </c>
      <c r="X799" s="2" t="s">
        <v>31</v>
      </c>
      <c r="Y799" s="200"/>
      <c r="Z799" s="201" t="str">
        <f>IF(Y799&lt;&gt;"",Y799,IF(Table1[[#This Row],[Befolyt]]="i",1,""))</f>
        <v/>
      </c>
      <c r="AA799" s="98">
        <f>Table1[[#This Row],[KülföldiÁr]]*Table1[[#This Row],[Darab]]</f>
        <v>0</v>
      </c>
    </row>
    <row r="800" spans="1:27" x14ac:dyDescent="0.3">
      <c r="A800" t="s">
        <v>2700</v>
      </c>
      <c r="B800" t="s">
        <v>1324</v>
      </c>
      <c r="C800" s="126">
        <v>46072</v>
      </c>
      <c r="D800" s="6">
        <v>2</v>
      </c>
      <c r="E800" s="126">
        <v>46072</v>
      </c>
      <c r="F800" s="6">
        <v>2</v>
      </c>
      <c r="G800" t="s">
        <v>2337</v>
      </c>
      <c r="H800" t="s">
        <v>41</v>
      </c>
      <c r="I800" t="s">
        <v>28</v>
      </c>
      <c r="J800" t="s">
        <v>2338</v>
      </c>
      <c r="K800">
        <v>6.8</v>
      </c>
      <c r="L800" s="7">
        <v>484.42</v>
      </c>
      <c r="M800" s="7">
        <v>3294.056</v>
      </c>
      <c r="N800">
        <v>0</v>
      </c>
      <c r="O800" t="s">
        <v>29</v>
      </c>
      <c r="P800">
        <v>0</v>
      </c>
      <c r="Q800" s="7">
        <v>1530</v>
      </c>
      <c r="R800" s="7">
        <v>1530</v>
      </c>
      <c r="S800" s="7">
        <v>10404</v>
      </c>
      <c r="T800" s="7">
        <v>5</v>
      </c>
      <c r="U800" s="7">
        <v>520.20000000000005</v>
      </c>
      <c r="V800" t="s">
        <v>30</v>
      </c>
      <c r="W800" s="7">
        <v>7109.9439999999995</v>
      </c>
      <c r="X800" s="2" t="s">
        <v>31</v>
      </c>
      <c r="Y800" s="200"/>
      <c r="Z800" s="201" t="str">
        <f>IF(Y800&lt;&gt;"",Y800,IF(Table1[[#This Row],[Befolyt]]="i",1,""))</f>
        <v/>
      </c>
      <c r="AA800" s="98">
        <f>Table1[[#This Row],[KülföldiÁr]]*Table1[[#This Row],[Darab]]</f>
        <v>0</v>
      </c>
    </row>
    <row r="801" spans="1:27" x14ac:dyDescent="0.3">
      <c r="A801" t="s">
        <v>2700</v>
      </c>
      <c r="B801" t="s">
        <v>1324</v>
      </c>
      <c r="C801" s="126">
        <v>46072</v>
      </c>
      <c r="D801" s="6">
        <v>2</v>
      </c>
      <c r="E801" s="126">
        <v>46072</v>
      </c>
      <c r="F801" s="6">
        <v>2</v>
      </c>
      <c r="G801" t="s">
        <v>903</v>
      </c>
      <c r="H801" t="s">
        <v>41</v>
      </c>
      <c r="I801" t="s">
        <v>28</v>
      </c>
      <c r="J801" t="s">
        <v>904</v>
      </c>
      <c r="K801">
        <v>1</v>
      </c>
      <c r="L801" s="7">
        <v>1046.73</v>
      </c>
      <c r="M801" s="7">
        <v>1046.73</v>
      </c>
      <c r="N801">
        <v>0</v>
      </c>
      <c r="O801" t="s">
        <v>29</v>
      </c>
      <c r="P801">
        <v>0</v>
      </c>
      <c r="Q801" s="7">
        <v>3520</v>
      </c>
      <c r="R801" s="7">
        <v>2819</v>
      </c>
      <c r="S801" s="7">
        <v>2819</v>
      </c>
      <c r="T801" s="7">
        <v>1.67</v>
      </c>
      <c r="U801" s="7">
        <v>47.077299999999994</v>
      </c>
      <c r="V801" t="s">
        <v>30</v>
      </c>
      <c r="W801" s="7">
        <v>1772.27</v>
      </c>
      <c r="X801" s="2" t="s">
        <v>31</v>
      </c>
      <c r="Y801" s="200"/>
      <c r="Z801" s="201" t="str">
        <f>IF(Y801&lt;&gt;"",Y801,IF(Table1[[#This Row],[Befolyt]]="i",1,""))</f>
        <v/>
      </c>
      <c r="AA801" s="98">
        <f>Table1[[#This Row],[KülföldiÁr]]*Table1[[#This Row],[Darab]]</f>
        <v>0</v>
      </c>
    </row>
    <row r="802" spans="1:27" x14ac:dyDescent="0.3">
      <c r="A802" t="s">
        <v>2700</v>
      </c>
      <c r="B802" t="s">
        <v>1324</v>
      </c>
      <c r="C802" s="126">
        <v>46072</v>
      </c>
      <c r="D802" s="6">
        <v>2</v>
      </c>
      <c r="E802" s="126">
        <v>46072</v>
      </c>
      <c r="F802" s="6">
        <v>2</v>
      </c>
      <c r="G802" t="s">
        <v>2701</v>
      </c>
      <c r="H802" t="s">
        <v>41</v>
      </c>
      <c r="I802" t="s">
        <v>28</v>
      </c>
      <c r="J802" t="s">
        <v>2702</v>
      </c>
      <c r="K802">
        <v>1</v>
      </c>
      <c r="L802" s="7">
        <v>1139.02</v>
      </c>
      <c r="M802" s="7">
        <v>1139.02</v>
      </c>
      <c r="N802">
        <v>0</v>
      </c>
      <c r="O802" t="s">
        <v>29</v>
      </c>
      <c r="P802">
        <v>0</v>
      </c>
      <c r="Q802" s="7">
        <v>3040</v>
      </c>
      <c r="R802" s="7">
        <v>2432</v>
      </c>
      <c r="S802" s="7">
        <v>2432</v>
      </c>
      <c r="T802" s="7">
        <v>1.66</v>
      </c>
      <c r="U802" s="7">
        <v>40.371200000000002</v>
      </c>
      <c r="V802" t="s">
        <v>30</v>
      </c>
      <c r="W802" s="7">
        <v>1292.98</v>
      </c>
      <c r="X802" s="2" t="s">
        <v>31</v>
      </c>
      <c r="Y802" s="200"/>
      <c r="Z802" s="201" t="str">
        <f>IF(Y802&lt;&gt;"",Y802,IF(Table1[[#This Row],[Befolyt]]="i",1,""))</f>
        <v/>
      </c>
      <c r="AA802" s="98">
        <f>Table1[[#This Row],[KülföldiÁr]]*Table1[[#This Row],[Darab]]</f>
        <v>0</v>
      </c>
    </row>
    <row r="803" spans="1:27" x14ac:dyDescent="0.3">
      <c r="A803" t="s">
        <v>2700</v>
      </c>
      <c r="B803" t="s">
        <v>1324</v>
      </c>
      <c r="C803" s="126">
        <v>46072</v>
      </c>
      <c r="D803" s="6">
        <v>2</v>
      </c>
      <c r="E803" s="126">
        <v>46072</v>
      </c>
      <c r="F803" s="6">
        <v>2</v>
      </c>
      <c r="G803" t="s">
        <v>86</v>
      </c>
      <c r="H803" t="s">
        <v>70</v>
      </c>
      <c r="I803" t="s">
        <v>32</v>
      </c>
      <c r="J803" t="s">
        <v>87</v>
      </c>
      <c r="K803">
        <v>0.5</v>
      </c>
      <c r="L803" s="7">
        <v>7195.04</v>
      </c>
      <c r="M803" s="7">
        <v>3597.52</v>
      </c>
      <c r="N803">
        <v>0</v>
      </c>
      <c r="O803" t="s">
        <v>29</v>
      </c>
      <c r="P803">
        <v>0</v>
      </c>
      <c r="Q803" s="7">
        <v>12000</v>
      </c>
      <c r="R803" s="7">
        <v>12000</v>
      </c>
      <c r="S803" s="7">
        <v>6000</v>
      </c>
      <c r="T803" s="7">
        <v>0</v>
      </c>
      <c r="U803" s="7">
        <v>0</v>
      </c>
      <c r="V803" t="s">
        <v>30</v>
      </c>
      <c r="W803" s="7">
        <v>2402.48</v>
      </c>
      <c r="X803" s="2" t="s">
        <v>31</v>
      </c>
      <c r="Y803" s="200"/>
      <c r="Z803" s="201" t="str">
        <f>IF(Y803&lt;&gt;"",Y803,IF(Table1[[#This Row],[Befolyt]]="i",1,""))</f>
        <v/>
      </c>
      <c r="AA803" s="98">
        <f>Table1[[#This Row],[KülföldiÁr]]*Table1[[#This Row],[Darab]]</f>
        <v>0</v>
      </c>
    </row>
    <row r="804" spans="1:27" x14ac:dyDescent="0.3">
      <c r="A804" t="s">
        <v>2700</v>
      </c>
      <c r="B804" t="s">
        <v>1324</v>
      </c>
      <c r="C804" s="126">
        <v>46072</v>
      </c>
      <c r="D804" s="6">
        <v>2</v>
      </c>
      <c r="E804" s="126">
        <v>46072</v>
      </c>
      <c r="F804" s="6">
        <v>2</v>
      </c>
      <c r="G804" t="s">
        <v>45</v>
      </c>
      <c r="H804" t="s">
        <v>41</v>
      </c>
      <c r="I804" t="s">
        <v>28</v>
      </c>
      <c r="J804" t="s">
        <v>46</v>
      </c>
      <c r="K804">
        <v>3</v>
      </c>
      <c r="L804" s="7">
        <v>165.41</v>
      </c>
      <c r="M804" s="7">
        <v>496.23</v>
      </c>
      <c r="N804">
        <v>0</v>
      </c>
      <c r="O804" t="s">
        <v>29</v>
      </c>
      <c r="P804">
        <v>0</v>
      </c>
      <c r="Q804" s="7">
        <v>960</v>
      </c>
      <c r="R804" s="7">
        <v>960</v>
      </c>
      <c r="S804" s="7">
        <v>2880</v>
      </c>
      <c r="T804" s="7">
        <v>5</v>
      </c>
      <c r="U804" s="7">
        <v>144</v>
      </c>
      <c r="V804" t="s">
        <v>30</v>
      </c>
      <c r="W804" s="7">
        <v>2383.77</v>
      </c>
      <c r="X804" s="2" t="s">
        <v>31</v>
      </c>
      <c r="Y804" s="200"/>
      <c r="Z804" s="201" t="str">
        <f>IF(Y804&lt;&gt;"",Y804,IF(Table1[[#This Row],[Befolyt]]="i",1,""))</f>
        <v/>
      </c>
      <c r="AA804" s="98">
        <f>Table1[[#This Row],[KülföldiÁr]]*Table1[[#This Row],[Darab]]</f>
        <v>0</v>
      </c>
    </row>
    <row r="805" spans="1:27" x14ac:dyDescent="0.3">
      <c r="A805" t="s">
        <v>2700</v>
      </c>
      <c r="B805" t="s">
        <v>1324</v>
      </c>
      <c r="C805" s="126">
        <v>46072</v>
      </c>
      <c r="D805" s="6">
        <v>2</v>
      </c>
      <c r="E805" s="126">
        <v>46072</v>
      </c>
      <c r="F805" s="6">
        <v>2</v>
      </c>
      <c r="G805" t="s">
        <v>58</v>
      </c>
      <c r="H805" t="s">
        <v>41</v>
      </c>
      <c r="I805" t="s">
        <v>28</v>
      </c>
      <c r="J805" t="s">
        <v>59</v>
      </c>
      <c r="K805">
        <v>4</v>
      </c>
      <c r="L805" s="7">
        <v>169.41</v>
      </c>
      <c r="M805" s="7">
        <v>677.64</v>
      </c>
      <c r="N805">
        <v>0</v>
      </c>
      <c r="O805" t="s">
        <v>29</v>
      </c>
      <c r="P805">
        <v>0</v>
      </c>
      <c r="Q805" s="7">
        <v>890</v>
      </c>
      <c r="R805" s="7">
        <v>1210</v>
      </c>
      <c r="S805" s="7">
        <v>4840</v>
      </c>
      <c r="T805" s="7">
        <v>14.26</v>
      </c>
      <c r="U805" s="7">
        <v>690.18399999999997</v>
      </c>
      <c r="V805" t="s">
        <v>30</v>
      </c>
      <c r="W805" s="7">
        <v>4162.3599999999997</v>
      </c>
      <c r="X805" s="2" t="s">
        <v>31</v>
      </c>
      <c r="Y805" s="200"/>
      <c r="Z805" s="201" t="str">
        <f>IF(Y805&lt;&gt;"",Y805,IF(Table1[[#This Row],[Befolyt]]="i",1,""))</f>
        <v/>
      </c>
      <c r="AA805" s="98">
        <f>Table1[[#This Row],[KülföldiÁr]]*Table1[[#This Row],[Darab]]</f>
        <v>0</v>
      </c>
    </row>
    <row r="806" spans="1:27" x14ac:dyDescent="0.3">
      <c r="A806" t="s">
        <v>2700</v>
      </c>
      <c r="B806" t="s">
        <v>1324</v>
      </c>
      <c r="C806" s="126">
        <v>46072</v>
      </c>
      <c r="D806" s="6">
        <v>2</v>
      </c>
      <c r="E806" s="126">
        <v>46072</v>
      </c>
      <c r="F806" s="6">
        <v>2</v>
      </c>
      <c r="G806" t="s">
        <v>88</v>
      </c>
      <c r="H806" t="s">
        <v>41</v>
      </c>
      <c r="I806" t="s">
        <v>28</v>
      </c>
      <c r="J806" t="s">
        <v>89</v>
      </c>
      <c r="K806">
        <v>3</v>
      </c>
      <c r="L806" s="7">
        <v>243.73</v>
      </c>
      <c r="M806" s="7">
        <v>731.18999999999994</v>
      </c>
      <c r="N806">
        <v>0</v>
      </c>
      <c r="O806" t="s">
        <v>29</v>
      </c>
      <c r="P806">
        <v>0</v>
      </c>
      <c r="Q806" s="7">
        <v>1485</v>
      </c>
      <c r="R806" s="7">
        <v>1485</v>
      </c>
      <c r="S806" s="7">
        <v>4455</v>
      </c>
      <c r="T806" s="7">
        <v>5</v>
      </c>
      <c r="U806" s="7">
        <v>222.75</v>
      </c>
      <c r="V806" t="s">
        <v>30</v>
      </c>
      <c r="W806" s="7">
        <v>3723.81</v>
      </c>
      <c r="X806" s="2" t="s">
        <v>31</v>
      </c>
      <c r="Y806" s="200"/>
      <c r="Z806" s="201" t="str">
        <f>IF(Y806&lt;&gt;"",Y806,IF(Table1[[#This Row],[Befolyt]]="i",1,""))</f>
        <v/>
      </c>
      <c r="AA806" s="98">
        <f>Table1[[#This Row],[KülföldiÁr]]*Table1[[#This Row],[Darab]]</f>
        <v>0</v>
      </c>
    </row>
    <row r="807" spans="1:27" x14ac:dyDescent="0.3">
      <c r="A807" t="s">
        <v>2700</v>
      </c>
      <c r="B807" t="s">
        <v>1324</v>
      </c>
      <c r="C807" s="126">
        <v>46072</v>
      </c>
      <c r="D807" s="6">
        <v>2</v>
      </c>
      <c r="E807" s="126">
        <v>46072</v>
      </c>
      <c r="F807" s="6">
        <v>2</v>
      </c>
      <c r="G807" t="s">
        <v>47</v>
      </c>
      <c r="H807" t="s">
        <v>41</v>
      </c>
      <c r="I807" t="s">
        <v>28</v>
      </c>
      <c r="J807" t="s">
        <v>48</v>
      </c>
      <c r="K807">
        <v>10</v>
      </c>
      <c r="L807" s="7">
        <v>184.97</v>
      </c>
      <c r="M807" s="7">
        <v>1849.7</v>
      </c>
      <c r="N807">
        <v>0</v>
      </c>
      <c r="O807" t="s">
        <v>29</v>
      </c>
      <c r="P807">
        <v>0</v>
      </c>
      <c r="Q807" s="7">
        <v>1018</v>
      </c>
      <c r="R807" s="7">
        <v>1135</v>
      </c>
      <c r="S807" s="7">
        <v>11350</v>
      </c>
      <c r="T807" s="7">
        <v>8.61</v>
      </c>
      <c r="U807" s="7">
        <v>977.23500000000001</v>
      </c>
      <c r="V807" t="s">
        <v>30</v>
      </c>
      <c r="W807" s="7">
        <v>9500.2999999999993</v>
      </c>
      <c r="X807" s="2" t="s">
        <v>31</v>
      </c>
      <c r="Y807" s="200"/>
      <c r="Z807" s="201" t="str">
        <f>IF(Y807&lt;&gt;"",Y807,IF(Table1[[#This Row],[Befolyt]]="i",1,""))</f>
        <v/>
      </c>
      <c r="AA807" s="98">
        <f>Table1[[#This Row],[KülföldiÁr]]*Table1[[#This Row],[Darab]]</f>
        <v>0</v>
      </c>
    </row>
    <row r="808" spans="1:27" x14ac:dyDescent="0.3">
      <c r="A808" t="s">
        <v>2700</v>
      </c>
      <c r="B808" t="s">
        <v>1324</v>
      </c>
      <c r="C808" s="126">
        <v>46072</v>
      </c>
      <c r="D808" s="6">
        <v>2</v>
      </c>
      <c r="E808" s="126">
        <v>46072</v>
      </c>
      <c r="F808" s="6">
        <v>2</v>
      </c>
      <c r="G808" t="s">
        <v>90</v>
      </c>
      <c r="H808" t="s">
        <v>41</v>
      </c>
      <c r="I808" t="s">
        <v>28</v>
      </c>
      <c r="J808" t="s">
        <v>91</v>
      </c>
      <c r="K808">
        <v>1</v>
      </c>
      <c r="L808" s="7">
        <v>267.83999999999997</v>
      </c>
      <c r="M808" s="7">
        <v>267.83999999999997</v>
      </c>
      <c r="N808">
        <v>0</v>
      </c>
      <c r="O808" t="s">
        <v>29</v>
      </c>
      <c r="P808">
        <v>0</v>
      </c>
      <c r="Q808" s="7">
        <v>1485</v>
      </c>
      <c r="R808" s="7">
        <v>1485</v>
      </c>
      <c r="S808" s="7">
        <v>1485</v>
      </c>
      <c r="T808" s="7">
        <v>5</v>
      </c>
      <c r="U808" s="7">
        <v>74.25</v>
      </c>
      <c r="V808" t="s">
        <v>30</v>
      </c>
      <c r="W808" s="7">
        <v>1217.1600000000001</v>
      </c>
      <c r="X808" s="2" t="s">
        <v>31</v>
      </c>
      <c r="Y808" s="200"/>
      <c r="Z808" s="201" t="str">
        <f>IF(Y808&lt;&gt;"",Y808,IF(Table1[[#This Row],[Befolyt]]="i",1,""))</f>
        <v/>
      </c>
      <c r="AA808" s="98">
        <f>Table1[[#This Row],[KülföldiÁr]]*Table1[[#This Row],[Darab]]</f>
        <v>0</v>
      </c>
    </row>
    <row r="809" spans="1:27" x14ac:dyDescent="0.3">
      <c r="A809" t="s">
        <v>2703</v>
      </c>
      <c r="B809" t="s">
        <v>2704</v>
      </c>
      <c r="C809" s="126">
        <v>46072</v>
      </c>
      <c r="D809" s="6">
        <v>2</v>
      </c>
      <c r="E809" s="126">
        <v>46057</v>
      </c>
      <c r="F809" s="6">
        <v>2</v>
      </c>
      <c r="G809" t="s">
        <v>47</v>
      </c>
      <c r="H809" t="s">
        <v>41</v>
      </c>
      <c r="I809" t="s">
        <v>28</v>
      </c>
      <c r="J809" t="s">
        <v>48</v>
      </c>
      <c r="K809">
        <v>20</v>
      </c>
      <c r="L809" s="7">
        <v>184.97</v>
      </c>
      <c r="M809" s="7">
        <v>3699.4</v>
      </c>
      <c r="N809">
        <v>0</v>
      </c>
      <c r="O809" t="s">
        <v>29</v>
      </c>
      <c r="P809">
        <v>0</v>
      </c>
      <c r="Q809" s="7">
        <v>1018</v>
      </c>
      <c r="R809" s="7">
        <v>1618</v>
      </c>
      <c r="S809" s="7">
        <v>32360</v>
      </c>
      <c r="T809" s="7">
        <v>17.98</v>
      </c>
      <c r="U809" s="7">
        <v>5818.3280000000004</v>
      </c>
      <c r="V809" t="s">
        <v>30</v>
      </c>
      <c r="W809" s="7">
        <v>28660.6</v>
      </c>
      <c r="X809" s="2" t="s">
        <v>82</v>
      </c>
      <c r="Y809" s="200"/>
      <c r="Z809" s="201">
        <f>IF(Y809&lt;&gt;"",Y809,IF(Table1[[#This Row],[Befolyt]]="i",1,""))</f>
        <v>1</v>
      </c>
      <c r="AA809" s="98">
        <f>Table1[[#This Row],[KülföldiÁr]]*Table1[[#This Row],[Darab]]</f>
        <v>0</v>
      </c>
    </row>
    <row r="810" spans="1:27" x14ac:dyDescent="0.3">
      <c r="A810" t="s">
        <v>2705</v>
      </c>
      <c r="B810" t="s">
        <v>1267</v>
      </c>
      <c r="C810" s="126">
        <v>46072</v>
      </c>
      <c r="D810" s="6">
        <v>2</v>
      </c>
      <c r="E810" s="126">
        <v>46064</v>
      </c>
      <c r="F810" s="6">
        <v>2</v>
      </c>
      <c r="G810" t="s">
        <v>2442</v>
      </c>
      <c r="H810" t="s">
        <v>334</v>
      </c>
      <c r="I810" t="s">
        <v>32</v>
      </c>
      <c r="J810" t="s">
        <v>493</v>
      </c>
      <c r="K810">
        <v>1</v>
      </c>
      <c r="L810" s="7">
        <v>12000</v>
      </c>
      <c r="M810" s="7">
        <v>12000</v>
      </c>
      <c r="N810">
        <v>0</v>
      </c>
      <c r="O810" t="s">
        <v>29</v>
      </c>
      <c r="P810">
        <v>0</v>
      </c>
      <c r="Q810" s="7">
        <v>14000</v>
      </c>
      <c r="R810" s="7">
        <v>14000</v>
      </c>
      <c r="S810" s="7">
        <v>14000</v>
      </c>
      <c r="T810" s="7">
        <v>0</v>
      </c>
      <c r="U810" s="7">
        <v>0</v>
      </c>
      <c r="V810" t="s">
        <v>30</v>
      </c>
      <c r="W810" s="7">
        <v>2000</v>
      </c>
      <c r="X810" s="2" t="s">
        <v>31</v>
      </c>
      <c r="Y810" s="200"/>
      <c r="Z810" s="201" t="str">
        <f>IF(Y810&lt;&gt;"",Y810,IF(Table1[[#This Row],[Befolyt]]="i",1,""))</f>
        <v/>
      </c>
      <c r="AA810" s="98">
        <f>Table1[[#This Row],[KülföldiÁr]]*Table1[[#This Row],[Darab]]</f>
        <v>0</v>
      </c>
    </row>
    <row r="811" spans="1:27" x14ac:dyDescent="0.3">
      <c r="A811" t="s">
        <v>2705</v>
      </c>
      <c r="B811" t="s">
        <v>1267</v>
      </c>
      <c r="C811" s="126">
        <v>46072</v>
      </c>
      <c r="D811" s="6">
        <v>2</v>
      </c>
      <c r="E811" s="126">
        <v>46064</v>
      </c>
      <c r="F811" s="6">
        <v>2</v>
      </c>
      <c r="G811" t="s">
        <v>2443</v>
      </c>
      <c r="H811" t="s">
        <v>334</v>
      </c>
      <c r="I811" t="s">
        <v>67</v>
      </c>
      <c r="J811" t="s">
        <v>2444</v>
      </c>
      <c r="K811">
        <v>3</v>
      </c>
      <c r="L811" s="7">
        <v>19500</v>
      </c>
      <c r="M811" s="7">
        <v>58500</v>
      </c>
      <c r="N811">
        <v>0</v>
      </c>
      <c r="O811" t="s">
        <v>29</v>
      </c>
      <c r="P811">
        <v>0</v>
      </c>
      <c r="Q811" s="7">
        <v>26600</v>
      </c>
      <c r="R811" s="7">
        <v>25800</v>
      </c>
      <c r="S811" s="7">
        <v>77400</v>
      </c>
      <c r="T811" s="7">
        <v>3.4</v>
      </c>
      <c r="U811" s="7">
        <v>2631.6</v>
      </c>
      <c r="V811" t="s">
        <v>30</v>
      </c>
      <c r="W811" s="7">
        <v>18900</v>
      </c>
      <c r="X811" s="2" t="s">
        <v>31</v>
      </c>
      <c r="Y811" s="200"/>
      <c r="Z811" s="201" t="str">
        <f>IF(Y811&lt;&gt;"",Y811,IF(Table1[[#This Row],[Befolyt]]="i",1,""))</f>
        <v/>
      </c>
      <c r="AA811" s="98">
        <f>Table1[[#This Row],[KülföldiÁr]]*Table1[[#This Row],[Darab]]</f>
        <v>0</v>
      </c>
    </row>
    <row r="812" spans="1:27" x14ac:dyDescent="0.3">
      <c r="A812" t="s">
        <v>2706</v>
      </c>
      <c r="B812" t="s">
        <v>2707</v>
      </c>
      <c r="C812" s="126">
        <v>46072</v>
      </c>
      <c r="D812" s="6">
        <v>2</v>
      </c>
      <c r="E812" s="126">
        <v>46072</v>
      </c>
      <c r="F812" s="6">
        <v>2</v>
      </c>
      <c r="G812" t="s">
        <v>2708</v>
      </c>
      <c r="H812" t="s">
        <v>27</v>
      </c>
      <c r="I812" t="s">
        <v>28</v>
      </c>
      <c r="J812" t="s">
        <v>2709</v>
      </c>
      <c r="K812">
        <v>1</v>
      </c>
      <c r="L812" s="7">
        <v>747019.38</v>
      </c>
      <c r="M812" s="7">
        <v>747019.38</v>
      </c>
      <c r="N812">
        <v>0</v>
      </c>
      <c r="O812" t="s">
        <v>29</v>
      </c>
      <c r="P812">
        <v>0</v>
      </c>
      <c r="Q812" s="7">
        <v>1197400</v>
      </c>
      <c r="R812" s="7">
        <v>2327080</v>
      </c>
      <c r="S812" s="7">
        <v>2327080</v>
      </c>
      <c r="T812" s="7">
        <v>7.64</v>
      </c>
      <c r="U812" s="7">
        <v>177788.91199999998</v>
      </c>
      <c r="V812" t="s">
        <v>37</v>
      </c>
      <c r="W812" s="7">
        <v>1580060.62</v>
      </c>
      <c r="X812" s="2" t="s">
        <v>31</v>
      </c>
      <c r="Y812" s="200"/>
      <c r="Z812" s="201" t="str">
        <f>IF(Y812&lt;&gt;"",Y812,IF(Table1[[#This Row],[Befolyt]]="i",1,""))</f>
        <v/>
      </c>
      <c r="AA812" s="98">
        <f>Table1[[#This Row],[KülföldiÁr]]*Table1[[#This Row],[Darab]]</f>
        <v>0</v>
      </c>
    </row>
    <row r="813" spans="1:27" x14ac:dyDescent="0.3">
      <c r="A813" t="s">
        <v>2710</v>
      </c>
      <c r="B813" t="s">
        <v>2711</v>
      </c>
      <c r="C813" s="126">
        <v>46072</v>
      </c>
      <c r="D813" s="6">
        <v>2</v>
      </c>
      <c r="E813" s="126">
        <v>46072</v>
      </c>
      <c r="F813" s="6">
        <v>2</v>
      </c>
      <c r="G813" t="s">
        <v>2712</v>
      </c>
      <c r="H813" t="s">
        <v>27</v>
      </c>
      <c r="I813" t="s">
        <v>28</v>
      </c>
      <c r="J813" t="s">
        <v>2713</v>
      </c>
      <c r="K813">
        <v>1</v>
      </c>
      <c r="L813" s="7">
        <v>3474970.75</v>
      </c>
      <c r="M813" s="7">
        <v>3474970.75</v>
      </c>
      <c r="N813">
        <v>0</v>
      </c>
      <c r="O813" t="s">
        <v>29</v>
      </c>
      <c r="P813">
        <v>0</v>
      </c>
      <c r="Q813" s="7">
        <v>21400</v>
      </c>
      <c r="R813" s="7">
        <v>5832872</v>
      </c>
      <c r="S813" s="7">
        <v>5832872</v>
      </c>
      <c r="T813" s="7">
        <v>9.14</v>
      </c>
      <c r="U813" s="7">
        <v>533124.50080000004</v>
      </c>
      <c r="V813" t="s">
        <v>37</v>
      </c>
      <c r="W813" s="7">
        <v>2357901.25</v>
      </c>
      <c r="X813" s="2" t="s">
        <v>31</v>
      </c>
      <c r="Y813" s="200"/>
      <c r="Z813" s="201" t="str">
        <f>IF(Y813&lt;&gt;"",Y813,IF(Table1[[#This Row],[Befolyt]]="i",1,""))</f>
        <v/>
      </c>
      <c r="AA813" s="98">
        <f>Table1[[#This Row],[KülföldiÁr]]*Table1[[#This Row],[Darab]]</f>
        <v>0</v>
      </c>
    </row>
    <row r="814" spans="1:27" x14ac:dyDescent="0.3">
      <c r="A814" t="s">
        <v>2714</v>
      </c>
      <c r="B814" t="s">
        <v>1208</v>
      </c>
      <c r="C814" s="126">
        <v>46071</v>
      </c>
      <c r="D814" s="6">
        <v>2</v>
      </c>
      <c r="E814" s="126">
        <v>46062</v>
      </c>
      <c r="F814" s="6">
        <v>2</v>
      </c>
      <c r="G814" t="s">
        <v>568</v>
      </c>
      <c r="H814" t="s">
        <v>27</v>
      </c>
      <c r="I814" t="s">
        <v>28</v>
      </c>
      <c r="J814" t="s">
        <v>1502</v>
      </c>
      <c r="K814">
        <v>1</v>
      </c>
      <c r="L814" s="7">
        <v>6030</v>
      </c>
      <c r="M814" s="7">
        <v>6030</v>
      </c>
      <c r="N814">
        <v>0</v>
      </c>
      <c r="O814" t="s">
        <v>29</v>
      </c>
      <c r="P814">
        <v>0</v>
      </c>
      <c r="Q814" s="7">
        <v>10050</v>
      </c>
      <c r="R814" s="7">
        <v>8040</v>
      </c>
      <c r="S814" s="7">
        <v>8040</v>
      </c>
      <c r="T814" s="7">
        <v>10</v>
      </c>
      <c r="U814" s="7">
        <v>804</v>
      </c>
      <c r="V814" t="s">
        <v>30</v>
      </c>
      <c r="W814" s="7">
        <v>2010</v>
      </c>
      <c r="X814" s="2" t="s">
        <v>31</v>
      </c>
      <c r="Y814" s="200"/>
      <c r="Z814" s="201" t="str">
        <f>IF(Y814&lt;&gt;"",Y814,IF(Table1[[#This Row],[Befolyt]]="i",1,""))</f>
        <v/>
      </c>
      <c r="AA814" s="98">
        <f>Table1[[#This Row],[KülföldiÁr]]*Table1[[#This Row],[Darab]]</f>
        <v>0</v>
      </c>
    </row>
    <row r="815" spans="1:27" x14ac:dyDescent="0.3">
      <c r="A815" t="s">
        <v>2715</v>
      </c>
      <c r="B815" t="s">
        <v>2716</v>
      </c>
      <c r="C815" s="126">
        <v>46071</v>
      </c>
      <c r="D815" s="6">
        <v>2</v>
      </c>
      <c r="E815" s="126">
        <v>46055</v>
      </c>
      <c r="F815" s="6">
        <v>2</v>
      </c>
      <c r="G815" t="s">
        <v>566</v>
      </c>
      <c r="H815" t="s">
        <v>27</v>
      </c>
      <c r="I815" t="s">
        <v>28</v>
      </c>
      <c r="J815" t="s">
        <v>567</v>
      </c>
      <c r="K815">
        <v>1</v>
      </c>
      <c r="L815" s="7">
        <v>137040</v>
      </c>
      <c r="M815" s="7">
        <v>137040</v>
      </c>
      <c r="N815">
        <v>0</v>
      </c>
      <c r="O815" t="s">
        <v>29</v>
      </c>
      <c r="P815">
        <v>0</v>
      </c>
      <c r="Q815" s="7">
        <v>228400</v>
      </c>
      <c r="R815" s="7">
        <v>228400</v>
      </c>
      <c r="S815" s="7">
        <v>228400</v>
      </c>
      <c r="T815" s="7">
        <v>10</v>
      </c>
      <c r="U815" s="7">
        <v>22840</v>
      </c>
      <c r="V815" t="s">
        <v>30</v>
      </c>
      <c r="W815" s="7">
        <v>91360</v>
      </c>
      <c r="X815" s="2" t="s">
        <v>31</v>
      </c>
      <c r="Y815" s="200"/>
      <c r="Z815" s="201" t="str">
        <f>IF(Y815&lt;&gt;"",Y815,IF(Table1[[#This Row],[Befolyt]]="i",1,""))</f>
        <v/>
      </c>
      <c r="AA815" s="98">
        <f>Table1[[#This Row],[KülföldiÁr]]*Table1[[#This Row],[Darab]]</f>
        <v>0</v>
      </c>
    </row>
    <row r="816" spans="1:27" x14ac:dyDescent="0.3">
      <c r="A816" t="s">
        <v>2715</v>
      </c>
      <c r="B816" t="s">
        <v>2716</v>
      </c>
      <c r="C816" s="126">
        <v>46071</v>
      </c>
      <c r="D816" s="6">
        <v>2</v>
      </c>
      <c r="E816" s="126">
        <v>46055</v>
      </c>
      <c r="F816" s="6">
        <v>2</v>
      </c>
      <c r="G816" t="s">
        <v>828</v>
      </c>
      <c r="H816" t="s">
        <v>300</v>
      </c>
      <c r="I816" t="s">
        <v>32</v>
      </c>
      <c r="J816" t="s">
        <v>829</v>
      </c>
      <c r="K816">
        <v>70</v>
      </c>
      <c r="L816" s="7">
        <v>150</v>
      </c>
      <c r="M816" s="7">
        <v>10500</v>
      </c>
      <c r="N816">
        <v>0</v>
      </c>
      <c r="O816" t="s">
        <v>29</v>
      </c>
      <c r="P816">
        <v>0</v>
      </c>
      <c r="Q816" s="7">
        <v>250</v>
      </c>
      <c r="R816" s="7">
        <v>250</v>
      </c>
      <c r="S816" s="7">
        <v>17500</v>
      </c>
      <c r="T816" s="7">
        <v>0</v>
      </c>
      <c r="U816" s="7">
        <v>0</v>
      </c>
      <c r="V816" t="s">
        <v>30</v>
      </c>
      <c r="W816" s="7">
        <v>7000</v>
      </c>
      <c r="X816" s="2" t="s">
        <v>31</v>
      </c>
      <c r="Y816" s="200"/>
      <c r="Z816" s="201" t="str">
        <f>IF(Y816&lt;&gt;"",Y816,IF(Table1[[#This Row],[Befolyt]]="i",1,""))</f>
        <v/>
      </c>
      <c r="AA816" s="98">
        <f>Table1[[#This Row],[KülföldiÁr]]*Table1[[#This Row],[Darab]]</f>
        <v>0</v>
      </c>
    </row>
    <row r="817" spans="1:27" x14ac:dyDescent="0.3">
      <c r="A817" t="s">
        <v>2715</v>
      </c>
      <c r="B817" t="s">
        <v>2716</v>
      </c>
      <c r="C817" s="126">
        <v>46071</v>
      </c>
      <c r="D817" s="6">
        <v>2</v>
      </c>
      <c r="E817" s="126">
        <v>46055</v>
      </c>
      <c r="F817" s="6">
        <v>2</v>
      </c>
      <c r="G817" t="s">
        <v>2717</v>
      </c>
      <c r="H817" t="s">
        <v>41</v>
      </c>
      <c r="I817" t="s">
        <v>28</v>
      </c>
      <c r="J817" t="s">
        <v>2718</v>
      </c>
      <c r="K817">
        <v>2</v>
      </c>
      <c r="L817" s="7">
        <v>2048.7399999999998</v>
      </c>
      <c r="M817" s="7">
        <v>4097.4799999999996</v>
      </c>
      <c r="N817">
        <v>0</v>
      </c>
      <c r="O817" t="s">
        <v>29</v>
      </c>
      <c r="P817">
        <v>0</v>
      </c>
      <c r="Q817" s="7">
        <v>4510</v>
      </c>
      <c r="R817" s="7">
        <v>5510</v>
      </c>
      <c r="S817" s="7">
        <v>11020</v>
      </c>
      <c r="T817" s="7">
        <v>11.35</v>
      </c>
      <c r="U817" s="7">
        <v>1250.77</v>
      </c>
      <c r="V817" t="s">
        <v>30</v>
      </c>
      <c r="W817" s="7">
        <v>6922.52</v>
      </c>
      <c r="X817" s="2" t="s">
        <v>31</v>
      </c>
      <c r="Y817" s="200"/>
      <c r="Z817" s="201" t="str">
        <f>IF(Y817&lt;&gt;"",Y817,IF(Table1[[#This Row],[Befolyt]]="i",1,""))</f>
        <v/>
      </c>
      <c r="AA817" s="98">
        <f>Table1[[#This Row],[KülföldiÁr]]*Table1[[#This Row],[Darab]]</f>
        <v>0</v>
      </c>
    </row>
    <row r="818" spans="1:27" x14ac:dyDescent="0.3">
      <c r="A818" t="s">
        <v>2715</v>
      </c>
      <c r="B818" t="s">
        <v>2716</v>
      </c>
      <c r="C818" s="126">
        <v>46071</v>
      </c>
      <c r="D818" s="6">
        <v>2</v>
      </c>
      <c r="E818" s="126">
        <v>46055</v>
      </c>
      <c r="F818" s="6">
        <v>2</v>
      </c>
      <c r="G818" t="s">
        <v>373</v>
      </c>
      <c r="H818" t="s">
        <v>41</v>
      </c>
      <c r="I818" t="s">
        <v>28</v>
      </c>
      <c r="J818" t="s">
        <v>374</v>
      </c>
      <c r="K818">
        <v>1</v>
      </c>
      <c r="L818" s="7">
        <v>1014.91</v>
      </c>
      <c r="M818" s="7">
        <v>1014.91</v>
      </c>
      <c r="N818">
        <v>0</v>
      </c>
      <c r="O818" t="s">
        <v>29</v>
      </c>
      <c r="P818">
        <v>0</v>
      </c>
      <c r="Q818" s="7">
        <v>2990</v>
      </c>
      <c r="R818" s="7">
        <v>3490</v>
      </c>
      <c r="S818" s="7">
        <v>3490</v>
      </c>
      <c r="T818" s="7">
        <v>10.01</v>
      </c>
      <c r="U818" s="7">
        <v>349.34899999999999</v>
      </c>
      <c r="V818" t="s">
        <v>30</v>
      </c>
      <c r="W818" s="7">
        <v>2475.09</v>
      </c>
      <c r="X818" s="2" t="s">
        <v>31</v>
      </c>
      <c r="Y818" s="200"/>
      <c r="Z818" s="201" t="str">
        <f>IF(Y818&lt;&gt;"",Y818,IF(Table1[[#This Row],[Befolyt]]="i",1,""))</f>
        <v/>
      </c>
      <c r="AA818" s="98">
        <f>Table1[[#This Row],[KülföldiÁr]]*Table1[[#This Row],[Darab]]</f>
        <v>0</v>
      </c>
    </row>
    <row r="819" spans="1:27" x14ac:dyDescent="0.3">
      <c r="A819" t="s">
        <v>2715</v>
      </c>
      <c r="B819" t="s">
        <v>2716</v>
      </c>
      <c r="C819" s="126">
        <v>46071</v>
      </c>
      <c r="D819" s="6">
        <v>2</v>
      </c>
      <c r="E819" s="126">
        <v>46055</v>
      </c>
      <c r="F819" s="6">
        <v>2</v>
      </c>
      <c r="G819" t="s">
        <v>2719</v>
      </c>
      <c r="H819" t="s">
        <v>41</v>
      </c>
      <c r="I819" t="s">
        <v>28</v>
      </c>
      <c r="J819" t="s">
        <v>2720</v>
      </c>
      <c r="K819">
        <v>1</v>
      </c>
      <c r="L819" s="7">
        <v>2171.46</v>
      </c>
      <c r="M819" s="7">
        <v>2171.46</v>
      </c>
      <c r="N819">
        <v>0</v>
      </c>
      <c r="O819" t="s">
        <v>29</v>
      </c>
      <c r="P819">
        <v>0</v>
      </c>
      <c r="Q819" s="7">
        <v>5340</v>
      </c>
      <c r="R819" s="7">
        <v>6340</v>
      </c>
      <c r="S819" s="7">
        <v>6340</v>
      </c>
      <c r="T819" s="7">
        <v>10.52</v>
      </c>
      <c r="U819" s="7">
        <v>666.96800000000007</v>
      </c>
      <c r="V819" t="s">
        <v>30</v>
      </c>
      <c r="W819" s="7">
        <v>4168.54</v>
      </c>
      <c r="X819" s="2" t="s">
        <v>31</v>
      </c>
      <c r="Y819" s="200"/>
      <c r="Z819" s="201" t="str">
        <f>IF(Y819&lt;&gt;"",Y819,IF(Table1[[#This Row],[Befolyt]]="i",1,""))</f>
        <v/>
      </c>
      <c r="AA819" s="98">
        <f>Table1[[#This Row],[KülföldiÁr]]*Table1[[#This Row],[Darab]]</f>
        <v>0</v>
      </c>
    </row>
    <row r="820" spans="1:27" x14ac:dyDescent="0.3">
      <c r="A820" t="s">
        <v>2715</v>
      </c>
      <c r="B820" t="s">
        <v>2716</v>
      </c>
      <c r="C820" s="126">
        <v>46071</v>
      </c>
      <c r="D820" s="6">
        <v>2</v>
      </c>
      <c r="E820" s="126">
        <v>46055</v>
      </c>
      <c r="F820" s="6">
        <v>2</v>
      </c>
      <c r="G820" t="s">
        <v>2721</v>
      </c>
      <c r="H820" t="s">
        <v>63</v>
      </c>
      <c r="I820" t="s">
        <v>28</v>
      </c>
      <c r="J820" t="s">
        <v>2722</v>
      </c>
      <c r="K820">
        <v>2</v>
      </c>
      <c r="L820" s="7">
        <v>5661.95</v>
      </c>
      <c r="M820" s="7">
        <v>11323.9</v>
      </c>
      <c r="N820">
        <v>0</v>
      </c>
      <c r="O820" t="s">
        <v>29</v>
      </c>
      <c r="P820">
        <v>0</v>
      </c>
      <c r="Q820" s="7">
        <v>17010</v>
      </c>
      <c r="R820" s="7">
        <v>17010</v>
      </c>
      <c r="S820" s="7">
        <v>34020</v>
      </c>
      <c r="T820" s="7">
        <v>7</v>
      </c>
      <c r="U820" s="7">
        <v>2381.4</v>
      </c>
      <c r="V820" t="s">
        <v>30</v>
      </c>
      <c r="W820" s="7">
        <v>22696.1</v>
      </c>
      <c r="X820" s="2" t="s">
        <v>31</v>
      </c>
      <c r="Y820" s="200"/>
      <c r="Z820" s="201" t="str">
        <f>IF(Y820&lt;&gt;"",Y820,IF(Table1[[#This Row],[Befolyt]]="i",1,""))</f>
        <v/>
      </c>
      <c r="AA820" s="98">
        <f>Table1[[#This Row],[KülföldiÁr]]*Table1[[#This Row],[Darab]]</f>
        <v>0</v>
      </c>
    </row>
    <row r="821" spans="1:27" x14ac:dyDescent="0.3">
      <c r="A821" t="s">
        <v>2723</v>
      </c>
      <c r="B821" t="s">
        <v>2724</v>
      </c>
      <c r="C821" s="126">
        <v>46071</v>
      </c>
      <c r="D821" s="6">
        <v>2</v>
      </c>
      <c r="E821" s="126">
        <v>46066</v>
      </c>
      <c r="F821" s="6">
        <v>2</v>
      </c>
      <c r="G821" t="s">
        <v>2725</v>
      </c>
      <c r="H821" t="s">
        <v>334</v>
      </c>
      <c r="I821" t="s">
        <v>67</v>
      </c>
      <c r="J821" t="s">
        <v>2726</v>
      </c>
      <c r="K821">
        <v>1</v>
      </c>
      <c r="L821" s="7">
        <v>563517</v>
      </c>
      <c r="M821" s="7">
        <v>563517</v>
      </c>
      <c r="N821">
        <v>0</v>
      </c>
      <c r="O821" t="s">
        <v>29</v>
      </c>
      <c r="P821">
        <v>0</v>
      </c>
      <c r="Q821" s="7">
        <v>823100</v>
      </c>
      <c r="R821" s="7">
        <v>823100</v>
      </c>
      <c r="S821" s="7">
        <v>823100</v>
      </c>
      <c r="T821" s="7">
        <v>4.03</v>
      </c>
      <c r="U821" s="7">
        <v>33170.93</v>
      </c>
      <c r="V821" t="s">
        <v>85</v>
      </c>
      <c r="W821" s="7">
        <v>259583</v>
      </c>
      <c r="X821" s="2" t="s">
        <v>31</v>
      </c>
      <c r="Y821" s="200"/>
      <c r="Z821" s="201" t="str">
        <f>IF(Y821&lt;&gt;"",Y821,IF(Table1[[#This Row],[Befolyt]]="i",1,""))</f>
        <v/>
      </c>
      <c r="AA821" s="98">
        <f>Table1[[#This Row],[KülföldiÁr]]*Table1[[#This Row],[Darab]]</f>
        <v>0</v>
      </c>
    </row>
    <row r="822" spans="1:27" x14ac:dyDescent="0.3">
      <c r="A822" t="s">
        <v>2727</v>
      </c>
      <c r="B822" t="s">
        <v>2728</v>
      </c>
      <c r="C822" s="126">
        <v>46071</v>
      </c>
      <c r="D822" s="6">
        <v>2</v>
      </c>
      <c r="E822" s="126">
        <v>46071</v>
      </c>
      <c r="F822" s="6">
        <v>2</v>
      </c>
      <c r="G822" t="s">
        <v>2729</v>
      </c>
      <c r="H822" t="s">
        <v>320</v>
      </c>
      <c r="I822" t="s">
        <v>67</v>
      </c>
      <c r="J822" t="s">
        <v>2730</v>
      </c>
      <c r="K822">
        <v>3</v>
      </c>
      <c r="L822" s="7">
        <v>7860.23</v>
      </c>
      <c r="M822" s="7">
        <v>23580.69</v>
      </c>
      <c r="N822">
        <v>0</v>
      </c>
      <c r="O822" t="s">
        <v>29</v>
      </c>
      <c r="P822">
        <v>0</v>
      </c>
      <c r="Q822" s="7">
        <v>36700</v>
      </c>
      <c r="R822" s="7">
        <v>36700</v>
      </c>
      <c r="S822" s="7">
        <v>110100</v>
      </c>
      <c r="T822" s="7">
        <v>4</v>
      </c>
      <c r="U822" s="7">
        <v>4404</v>
      </c>
      <c r="V822" t="s">
        <v>30</v>
      </c>
      <c r="W822" s="7">
        <v>86519.31</v>
      </c>
      <c r="X822" s="2" t="s">
        <v>31</v>
      </c>
      <c r="Y822" s="200"/>
      <c r="Z822" s="201" t="str">
        <f>IF(Y822&lt;&gt;"",Y822,IF(Table1[[#This Row],[Befolyt]]="i",1,""))</f>
        <v/>
      </c>
      <c r="AA822" s="98">
        <f>Table1[[#This Row],[KülföldiÁr]]*Table1[[#This Row],[Darab]]</f>
        <v>0</v>
      </c>
    </row>
    <row r="823" spans="1:27" x14ac:dyDescent="0.3">
      <c r="A823" t="s">
        <v>2727</v>
      </c>
      <c r="B823" t="s">
        <v>2728</v>
      </c>
      <c r="C823" s="126">
        <v>46071</v>
      </c>
      <c r="D823" s="6">
        <v>2</v>
      </c>
      <c r="E823" s="126">
        <v>46071</v>
      </c>
      <c r="F823" s="6">
        <v>2</v>
      </c>
      <c r="G823" t="s">
        <v>2731</v>
      </c>
      <c r="H823" t="s">
        <v>320</v>
      </c>
      <c r="I823" t="s">
        <v>67</v>
      </c>
      <c r="J823" t="s">
        <v>2732</v>
      </c>
      <c r="K823">
        <v>6</v>
      </c>
      <c r="L823" s="7">
        <v>0</v>
      </c>
      <c r="M823" s="7">
        <v>0</v>
      </c>
      <c r="N823">
        <v>0</v>
      </c>
      <c r="O823" t="s">
        <v>29</v>
      </c>
      <c r="P823">
        <v>0</v>
      </c>
      <c r="Q823" s="7">
        <v>2850</v>
      </c>
      <c r="R823" s="7">
        <v>2850</v>
      </c>
      <c r="S823" s="7">
        <v>17100</v>
      </c>
      <c r="T823" s="7">
        <v>4</v>
      </c>
      <c r="U823" s="7">
        <v>684</v>
      </c>
      <c r="V823" t="s">
        <v>30</v>
      </c>
      <c r="W823" s="7">
        <v>17100</v>
      </c>
      <c r="X823" s="2" t="s">
        <v>31</v>
      </c>
      <c r="Y823" s="200"/>
      <c r="Z823" s="201" t="str">
        <f>IF(Y823&lt;&gt;"",Y823,IF(Table1[[#This Row],[Befolyt]]="i",1,""))</f>
        <v/>
      </c>
      <c r="AA823" s="98">
        <f>Table1[[#This Row],[KülföldiÁr]]*Table1[[#This Row],[Darab]]</f>
        <v>0</v>
      </c>
    </row>
    <row r="824" spans="1:27" x14ac:dyDescent="0.3">
      <c r="A824" t="s">
        <v>2733</v>
      </c>
      <c r="B824" t="s">
        <v>371</v>
      </c>
      <c r="C824" s="126">
        <v>46071</v>
      </c>
      <c r="D824" s="6">
        <v>2</v>
      </c>
      <c r="E824" s="126">
        <v>46071</v>
      </c>
      <c r="F824" s="6">
        <v>2</v>
      </c>
      <c r="G824" t="s">
        <v>105</v>
      </c>
      <c r="H824" t="s">
        <v>41</v>
      </c>
      <c r="I824" t="s">
        <v>28</v>
      </c>
      <c r="J824" t="s">
        <v>106</v>
      </c>
      <c r="K824">
        <v>1</v>
      </c>
      <c r="L824" s="7">
        <v>571.99</v>
      </c>
      <c r="M824" s="7">
        <v>571.99</v>
      </c>
      <c r="N824">
        <v>0</v>
      </c>
      <c r="O824" t="s">
        <v>29</v>
      </c>
      <c r="P824">
        <v>0</v>
      </c>
      <c r="Q824" s="7">
        <v>1710</v>
      </c>
      <c r="R824" s="7">
        <v>1210</v>
      </c>
      <c r="S824" s="7">
        <v>1210</v>
      </c>
      <c r="T824" s="7">
        <v>0.12</v>
      </c>
      <c r="U824" s="7">
        <v>1.452</v>
      </c>
      <c r="V824" t="s">
        <v>77</v>
      </c>
      <c r="W824" s="7">
        <v>638.01</v>
      </c>
      <c r="X824" s="2" t="s">
        <v>31</v>
      </c>
      <c r="Y824" s="200"/>
      <c r="Z824" s="201" t="str">
        <f>IF(Y824&lt;&gt;"",Y824,IF(Table1[[#This Row],[Befolyt]]="i",1,""))</f>
        <v/>
      </c>
      <c r="AA824" s="98">
        <f>Table1[[#This Row],[KülföldiÁr]]*Table1[[#This Row],[Darab]]</f>
        <v>0</v>
      </c>
    </row>
    <row r="825" spans="1:27" x14ac:dyDescent="0.3">
      <c r="A825" t="s">
        <v>2733</v>
      </c>
      <c r="B825" t="s">
        <v>371</v>
      </c>
      <c r="C825" s="126">
        <v>46071</v>
      </c>
      <c r="D825" s="6">
        <v>2</v>
      </c>
      <c r="E825" s="126">
        <v>46071</v>
      </c>
      <c r="F825" s="6">
        <v>2</v>
      </c>
      <c r="G825" t="s">
        <v>130</v>
      </c>
      <c r="H825" t="s">
        <v>41</v>
      </c>
      <c r="I825" t="s">
        <v>28</v>
      </c>
      <c r="J825" t="s">
        <v>131</v>
      </c>
      <c r="K825">
        <v>2</v>
      </c>
      <c r="L825" s="7">
        <v>354.4</v>
      </c>
      <c r="M825" s="7">
        <v>708.8</v>
      </c>
      <c r="N825">
        <v>0</v>
      </c>
      <c r="O825" t="s">
        <v>29</v>
      </c>
      <c r="P825">
        <v>0</v>
      </c>
      <c r="Q825" s="7">
        <v>970</v>
      </c>
      <c r="R825" s="7">
        <v>830</v>
      </c>
      <c r="S825" s="7">
        <v>1660</v>
      </c>
      <c r="T825" s="7">
        <v>2.59</v>
      </c>
      <c r="U825" s="7">
        <v>42.994</v>
      </c>
      <c r="V825" t="s">
        <v>77</v>
      </c>
      <c r="W825" s="7">
        <v>951.2</v>
      </c>
      <c r="X825" s="2" t="s">
        <v>31</v>
      </c>
      <c r="Y825" s="200"/>
      <c r="Z825" s="201" t="str">
        <f>IF(Y825&lt;&gt;"",Y825,IF(Table1[[#This Row],[Befolyt]]="i",1,""))</f>
        <v/>
      </c>
      <c r="AA825" s="98">
        <f>Table1[[#This Row],[KülföldiÁr]]*Table1[[#This Row],[Darab]]</f>
        <v>0</v>
      </c>
    </row>
    <row r="826" spans="1:27" x14ac:dyDescent="0.3">
      <c r="A826" t="s">
        <v>2733</v>
      </c>
      <c r="B826" t="s">
        <v>371</v>
      </c>
      <c r="C826" s="126">
        <v>46071</v>
      </c>
      <c r="D826" s="6">
        <v>2</v>
      </c>
      <c r="E826" s="126">
        <v>46071</v>
      </c>
      <c r="F826" s="6">
        <v>2</v>
      </c>
      <c r="G826" t="s">
        <v>410</v>
      </c>
      <c r="H826" t="s">
        <v>41</v>
      </c>
      <c r="I826" t="s">
        <v>28</v>
      </c>
      <c r="J826" t="s">
        <v>411</v>
      </c>
      <c r="K826">
        <v>5</v>
      </c>
      <c r="L826" s="7">
        <v>1885.11</v>
      </c>
      <c r="M826" s="7">
        <v>9425.5499999999993</v>
      </c>
      <c r="N826">
        <v>0</v>
      </c>
      <c r="O826" t="s">
        <v>29</v>
      </c>
      <c r="P826">
        <v>0</v>
      </c>
      <c r="Q826" s="7">
        <v>4990</v>
      </c>
      <c r="R826" s="7">
        <v>3630</v>
      </c>
      <c r="S826" s="7">
        <v>18150</v>
      </c>
      <c r="T826" s="7">
        <v>0.45</v>
      </c>
      <c r="U826" s="7">
        <v>81.674999999999997</v>
      </c>
      <c r="V826" t="s">
        <v>77</v>
      </c>
      <c r="W826" s="7">
        <v>8724.4500000000007</v>
      </c>
      <c r="X826" s="2" t="s">
        <v>31</v>
      </c>
      <c r="Y826" s="200"/>
      <c r="Z826" s="201" t="str">
        <f>IF(Y826&lt;&gt;"",Y826,IF(Table1[[#This Row],[Befolyt]]="i",1,""))</f>
        <v/>
      </c>
      <c r="AA826" s="98">
        <f>Table1[[#This Row],[KülföldiÁr]]*Table1[[#This Row],[Darab]]</f>
        <v>0</v>
      </c>
    </row>
    <row r="827" spans="1:27" x14ac:dyDescent="0.3">
      <c r="A827" t="s">
        <v>2733</v>
      </c>
      <c r="B827" t="s">
        <v>371</v>
      </c>
      <c r="C827" s="126">
        <v>46071</v>
      </c>
      <c r="D827" s="6">
        <v>2</v>
      </c>
      <c r="E827" s="126">
        <v>46071</v>
      </c>
      <c r="F827" s="6">
        <v>2</v>
      </c>
      <c r="G827" t="s">
        <v>1670</v>
      </c>
      <c r="H827" t="s">
        <v>33</v>
      </c>
      <c r="I827" t="s">
        <v>28</v>
      </c>
      <c r="J827" t="s">
        <v>1671</v>
      </c>
      <c r="K827">
        <v>8</v>
      </c>
      <c r="L827" s="7">
        <v>555.79999999999995</v>
      </c>
      <c r="M827" s="7">
        <v>4446.3999999999996</v>
      </c>
      <c r="N827">
        <v>0</v>
      </c>
      <c r="O827" t="s">
        <v>29</v>
      </c>
      <c r="P827">
        <v>0</v>
      </c>
      <c r="Q827" s="7">
        <v>3500</v>
      </c>
      <c r="R827" s="7">
        <v>2550</v>
      </c>
      <c r="S827" s="7">
        <v>20400</v>
      </c>
      <c r="T827" s="7">
        <v>4</v>
      </c>
      <c r="U827" s="7">
        <v>816</v>
      </c>
      <c r="V827" t="s">
        <v>77</v>
      </c>
      <c r="W827" s="7">
        <v>15953.6</v>
      </c>
      <c r="X827" s="2" t="s">
        <v>31</v>
      </c>
      <c r="Y827" s="200"/>
      <c r="Z827" s="201" t="str">
        <f>IF(Y827&lt;&gt;"",Y827,IF(Table1[[#This Row],[Befolyt]]="i",1,""))</f>
        <v/>
      </c>
      <c r="AA827" s="98">
        <f>Table1[[#This Row],[KülföldiÁr]]*Table1[[#This Row],[Darab]]</f>
        <v>0</v>
      </c>
    </row>
    <row r="828" spans="1:27" x14ac:dyDescent="0.3">
      <c r="A828" t="s">
        <v>2733</v>
      </c>
      <c r="B828" t="s">
        <v>371</v>
      </c>
      <c r="C828" s="126">
        <v>46071</v>
      </c>
      <c r="D828" s="6">
        <v>2</v>
      </c>
      <c r="E828" s="126">
        <v>46071</v>
      </c>
      <c r="F828" s="6">
        <v>2</v>
      </c>
      <c r="G828" t="s">
        <v>863</v>
      </c>
      <c r="H828" t="s">
        <v>33</v>
      </c>
      <c r="I828" t="s">
        <v>28</v>
      </c>
      <c r="J828" t="s">
        <v>864</v>
      </c>
      <c r="K828">
        <v>7</v>
      </c>
      <c r="L828" s="7">
        <v>1037.28</v>
      </c>
      <c r="M828" s="7">
        <v>7260.96</v>
      </c>
      <c r="N828">
        <v>0</v>
      </c>
      <c r="O828" t="s">
        <v>29</v>
      </c>
      <c r="P828">
        <v>0</v>
      </c>
      <c r="Q828" s="7">
        <v>4600</v>
      </c>
      <c r="R828" s="7">
        <v>2830</v>
      </c>
      <c r="S828" s="7">
        <v>19810</v>
      </c>
      <c r="T828" s="7">
        <v>4</v>
      </c>
      <c r="U828" s="7">
        <v>792.4</v>
      </c>
      <c r="V828" t="s">
        <v>77</v>
      </c>
      <c r="W828" s="7">
        <v>12549.04</v>
      </c>
      <c r="X828" s="2" t="s">
        <v>31</v>
      </c>
      <c r="Y828" s="200"/>
      <c r="Z828" s="201" t="str">
        <f>IF(Y828&lt;&gt;"",Y828,IF(Table1[[#This Row],[Befolyt]]="i",1,""))</f>
        <v/>
      </c>
      <c r="AA828" s="98">
        <f>Table1[[#This Row],[KülföldiÁr]]*Table1[[#This Row],[Darab]]</f>
        <v>0</v>
      </c>
    </row>
    <row r="829" spans="1:27" x14ac:dyDescent="0.3">
      <c r="A829" t="s">
        <v>2733</v>
      </c>
      <c r="B829" t="s">
        <v>371</v>
      </c>
      <c r="C829" s="126">
        <v>46071</v>
      </c>
      <c r="D829" s="6">
        <v>2</v>
      </c>
      <c r="E829" s="126">
        <v>46071</v>
      </c>
      <c r="F829" s="6">
        <v>2</v>
      </c>
      <c r="G829" t="s">
        <v>302</v>
      </c>
      <c r="H829" t="s">
        <v>33</v>
      </c>
      <c r="I829" t="s">
        <v>28</v>
      </c>
      <c r="J829" t="s">
        <v>303</v>
      </c>
      <c r="K829">
        <v>5</v>
      </c>
      <c r="L829" s="7">
        <v>1113.1199999999999</v>
      </c>
      <c r="M829" s="7">
        <v>5565.5999999999995</v>
      </c>
      <c r="N829">
        <v>0</v>
      </c>
      <c r="O829" t="s">
        <v>29</v>
      </c>
      <c r="P829">
        <v>0</v>
      </c>
      <c r="Q829" s="7">
        <v>5000</v>
      </c>
      <c r="R829" s="7">
        <v>3200</v>
      </c>
      <c r="S829" s="7">
        <v>16000</v>
      </c>
      <c r="T829" s="7">
        <v>3.99</v>
      </c>
      <c r="U829" s="7">
        <v>638.4</v>
      </c>
      <c r="V829" t="s">
        <v>77</v>
      </c>
      <c r="W829" s="7">
        <v>10434.400000000001</v>
      </c>
      <c r="X829" s="2" t="s">
        <v>31</v>
      </c>
      <c r="Y829" s="200"/>
      <c r="Z829" s="201" t="str">
        <f>IF(Y829&lt;&gt;"",Y829,IF(Table1[[#This Row],[Befolyt]]="i",1,""))</f>
        <v/>
      </c>
      <c r="AA829" s="98">
        <f>Table1[[#This Row],[KülföldiÁr]]*Table1[[#This Row],[Darab]]</f>
        <v>0</v>
      </c>
    </row>
    <row r="830" spans="1:27" x14ac:dyDescent="0.3">
      <c r="A830" t="s">
        <v>2733</v>
      </c>
      <c r="B830" t="s">
        <v>371</v>
      </c>
      <c r="C830" s="126">
        <v>46071</v>
      </c>
      <c r="D830" s="6">
        <v>2</v>
      </c>
      <c r="E830" s="126">
        <v>46071</v>
      </c>
      <c r="F830" s="6">
        <v>2</v>
      </c>
      <c r="G830" t="s">
        <v>304</v>
      </c>
      <c r="H830" t="s">
        <v>33</v>
      </c>
      <c r="I830" t="s">
        <v>28</v>
      </c>
      <c r="J830" t="s">
        <v>305</v>
      </c>
      <c r="K830">
        <v>4</v>
      </c>
      <c r="L830" s="7">
        <v>889.9</v>
      </c>
      <c r="M830" s="7">
        <v>3559.6</v>
      </c>
      <c r="N830">
        <v>0</v>
      </c>
      <c r="O830" t="s">
        <v>29</v>
      </c>
      <c r="P830">
        <v>0</v>
      </c>
      <c r="Q830" s="7">
        <v>4000</v>
      </c>
      <c r="R830" s="7">
        <v>2675</v>
      </c>
      <c r="S830" s="7">
        <v>10700</v>
      </c>
      <c r="T830" s="7">
        <v>4</v>
      </c>
      <c r="U830" s="7">
        <v>428</v>
      </c>
      <c r="V830" t="s">
        <v>77</v>
      </c>
      <c r="W830" s="7">
        <v>7140.4</v>
      </c>
      <c r="X830" s="2" t="s">
        <v>31</v>
      </c>
      <c r="Y830" s="200"/>
      <c r="Z830" s="201" t="str">
        <f>IF(Y830&lt;&gt;"",Y830,IF(Table1[[#This Row],[Befolyt]]="i",1,""))</f>
        <v/>
      </c>
      <c r="AA830" s="98">
        <f>Table1[[#This Row],[KülföldiÁr]]*Table1[[#This Row],[Darab]]</f>
        <v>0</v>
      </c>
    </row>
    <row r="831" spans="1:27" x14ac:dyDescent="0.3">
      <c r="A831" t="s">
        <v>2733</v>
      </c>
      <c r="B831" t="s">
        <v>371</v>
      </c>
      <c r="C831" s="126">
        <v>46071</v>
      </c>
      <c r="D831" s="6">
        <v>2</v>
      </c>
      <c r="E831" s="126">
        <v>46071</v>
      </c>
      <c r="F831" s="6">
        <v>2</v>
      </c>
      <c r="G831" t="s">
        <v>307</v>
      </c>
      <c r="H831" t="s">
        <v>33</v>
      </c>
      <c r="I831" t="s">
        <v>28</v>
      </c>
      <c r="J831" t="s">
        <v>308</v>
      </c>
      <c r="K831">
        <v>6</v>
      </c>
      <c r="L831" s="7">
        <v>613.47</v>
      </c>
      <c r="M831" s="7">
        <v>3680.82</v>
      </c>
      <c r="N831">
        <v>0</v>
      </c>
      <c r="O831" t="s">
        <v>29</v>
      </c>
      <c r="P831">
        <v>0</v>
      </c>
      <c r="Q831" s="7">
        <v>3000</v>
      </c>
      <c r="R831" s="7">
        <v>2110</v>
      </c>
      <c r="S831" s="7">
        <v>12660</v>
      </c>
      <c r="T831" s="7">
        <v>4</v>
      </c>
      <c r="U831" s="7">
        <v>506.4</v>
      </c>
      <c r="V831" t="s">
        <v>77</v>
      </c>
      <c r="W831" s="7">
        <v>8979.18</v>
      </c>
      <c r="X831" s="2" t="s">
        <v>31</v>
      </c>
      <c r="Y831" s="200"/>
      <c r="Z831" s="201" t="str">
        <f>IF(Y831&lt;&gt;"",Y831,IF(Table1[[#This Row],[Befolyt]]="i",1,""))</f>
        <v/>
      </c>
      <c r="AA831" s="98">
        <f>Table1[[#This Row],[KülföldiÁr]]*Table1[[#This Row],[Darab]]</f>
        <v>0</v>
      </c>
    </row>
    <row r="832" spans="1:27" x14ac:dyDescent="0.3">
      <c r="A832" t="s">
        <v>2733</v>
      </c>
      <c r="B832" t="s">
        <v>371</v>
      </c>
      <c r="C832" s="126">
        <v>46071</v>
      </c>
      <c r="D832" s="6">
        <v>2</v>
      </c>
      <c r="E832" s="126">
        <v>46071</v>
      </c>
      <c r="F832" s="6">
        <v>2</v>
      </c>
      <c r="G832" t="s">
        <v>1675</v>
      </c>
      <c r="H832" t="s">
        <v>33</v>
      </c>
      <c r="I832" t="s">
        <v>28</v>
      </c>
      <c r="J832" t="s">
        <v>1676</v>
      </c>
      <c r="K832">
        <v>6</v>
      </c>
      <c r="L832" s="7">
        <v>486.93</v>
      </c>
      <c r="M832" s="7">
        <v>2921.58</v>
      </c>
      <c r="N832">
        <v>0</v>
      </c>
      <c r="O832" t="s">
        <v>29</v>
      </c>
      <c r="P832">
        <v>0</v>
      </c>
      <c r="Q832" s="7">
        <v>2200</v>
      </c>
      <c r="R832" s="7">
        <v>1660</v>
      </c>
      <c r="S832" s="7">
        <v>9960</v>
      </c>
      <c r="T832" s="7">
        <v>4</v>
      </c>
      <c r="U832" s="7">
        <v>398.4</v>
      </c>
      <c r="V832" t="s">
        <v>77</v>
      </c>
      <c r="W832" s="7">
        <v>7038.42</v>
      </c>
      <c r="X832" s="2" t="s">
        <v>31</v>
      </c>
      <c r="Y832" s="200"/>
      <c r="Z832" s="201" t="str">
        <f>IF(Y832&lt;&gt;"",Y832,IF(Table1[[#This Row],[Befolyt]]="i",1,""))</f>
        <v/>
      </c>
      <c r="AA832" s="98">
        <f>Table1[[#This Row],[KülföldiÁr]]*Table1[[#This Row],[Darab]]</f>
        <v>0</v>
      </c>
    </row>
    <row r="833" spans="1:27" x14ac:dyDescent="0.3">
      <c r="A833" t="s">
        <v>2733</v>
      </c>
      <c r="B833" t="s">
        <v>371</v>
      </c>
      <c r="C833" s="126">
        <v>46071</v>
      </c>
      <c r="D833" s="6">
        <v>2</v>
      </c>
      <c r="E833" s="126">
        <v>46071</v>
      </c>
      <c r="F833" s="6">
        <v>2</v>
      </c>
      <c r="G833" t="s">
        <v>39</v>
      </c>
      <c r="H833" t="s">
        <v>33</v>
      </c>
      <c r="I833" t="s">
        <v>28</v>
      </c>
      <c r="J833" t="s">
        <v>286</v>
      </c>
      <c r="K833">
        <v>5</v>
      </c>
      <c r="L833" s="7">
        <v>217.79</v>
      </c>
      <c r="M833" s="7">
        <v>1088.95</v>
      </c>
      <c r="N833">
        <v>0</v>
      </c>
      <c r="O833" t="s">
        <v>29</v>
      </c>
      <c r="P833">
        <v>0</v>
      </c>
      <c r="Q833" s="7">
        <v>1000</v>
      </c>
      <c r="R833" s="7">
        <v>900</v>
      </c>
      <c r="S833" s="7">
        <v>4500</v>
      </c>
      <c r="T833" s="7">
        <v>4</v>
      </c>
      <c r="U833" s="7">
        <v>180</v>
      </c>
      <c r="V833" t="s">
        <v>77</v>
      </c>
      <c r="W833" s="7">
        <v>3411.05</v>
      </c>
      <c r="X833" s="2" t="s">
        <v>31</v>
      </c>
      <c r="Y833" s="200"/>
      <c r="Z833" s="201" t="str">
        <f>IF(Y833&lt;&gt;"",Y833,IF(Table1[[#This Row],[Befolyt]]="i",1,""))</f>
        <v/>
      </c>
      <c r="AA833" s="98">
        <f>Table1[[#This Row],[KülföldiÁr]]*Table1[[#This Row],[Darab]]</f>
        <v>0</v>
      </c>
    </row>
    <row r="834" spans="1:27" x14ac:dyDescent="0.3">
      <c r="A834" t="s">
        <v>2733</v>
      </c>
      <c r="B834" t="s">
        <v>371</v>
      </c>
      <c r="C834" s="126">
        <v>46071</v>
      </c>
      <c r="D834" s="6">
        <v>2</v>
      </c>
      <c r="E834" s="126">
        <v>46071</v>
      </c>
      <c r="F834" s="6">
        <v>2</v>
      </c>
      <c r="G834" t="s">
        <v>75</v>
      </c>
      <c r="H834" t="s">
        <v>34</v>
      </c>
      <c r="I834" t="s">
        <v>32</v>
      </c>
      <c r="J834" t="s">
        <v>76</v>
      </c>
      <c r="K834">
        <v>1</v>
      </c>
      <c r="L834" s="7">
        <v>1900</v>
      </c>
      <c r="M834" s="7">
        <v>1900</v>
      </c>
      <c r="N834">
        <v>0</v>
      </c>
      <c r="O834" t="s">
        <v>29</v>
      </c>
      <c r="P834">
        <v>0</v>
      </c>
      <c r="Q834" s="7">
        <v>3500</v>
      </c>
      <c r="R834" s="7">
        <v>0</v>
      </c>
      <c r="S834" s="7">
        <v>0</v>
      </c>
      <c r="T834" s="7">
        <v>0</v>
      </c>
      <c r="U834" s="7">
        <v>0</v>
      </c>
      <c r="V834" t="s">
        <v>77</v>
      </c>
      <c r="W834" s="7">
        <v>-1900</v>
      </c>
      <c r="X834" s="2" t="s">
        <v>31</v>
      </c>
      <c r="Y834" s="200"/>
      <c r="Z834" s="201" t="str">
        <f>IF(Y834&lt;&gt;"",Y834,IF(Table1[[#This Row],[Befolyt]]="i",1,""))</f>
        <v/>
      </c>
      <c r="AA834" s="98">
        <f>Table1[[#This Row],[KülföldiÁr]]*Table1[[#This Row],[Darab]]</f>
        <v>0</v>
      </c>
    </row>
    <row r="835" spans="1:27" x14ac:dyDescent="0.3">
      <c r="A835" t="s">
        <v>2733</v>
      </c>
      <c r="B835" t="s">
        <v>371</v>
      </c>
      <c r="C835" s="126">
        <v>46071</v>
      </c>
      <c r="D835" s="6">
        <v>2</v>
      </c>
      <c r="E835" s="126">
        <v>46071</v>
      </c>
      <c r="F835" s="6">
        <v>2</v>
      </c>
      <c r="G835" t="s">
        <v>2734</v>
      </c>
      <c r="H835" t="s">
        <v>41</v>
      </c>
      <c r="I835" t="s">
        <v>28</v>
      </c>
      <c r="J835" t="s">
        <v>2735</v>
      </c>
      <c r="K835">
        <v>1</v>
      </c>
      <c r="L835" s="7">
        <v>1332.76</v>
      </c>
      <c r="M835" s="7">
        <v>1332.76</v>
      </c>
      <c r="N835">
        <v>0</v>
      </c>
      <c r="O835" t="s">
        <v>29</v>
      </c>
      <c r="P835">
        <v>0</v>
      </c>
      <c r="Q835" s="7">
        <v>3720</v>
      </c>
      <c r="R835" s="7">
        <v>2650</v>
      </c>
      <c r="S835" s="7">
        <v>2650</v>
      </c>
      <c r="T835" s="7">
        <v>0.2</v>
      </c>
      <c r="U835" s="7">
        <v>5.3</v>
      </c>
      <c r="V835" t="s">
        <v>77</v>
      </c>
      <c r="W835" s="7">
        <v>1317.24</v>
      </c>
      <c r="X835" s="2" t="s">
        <v>31</v>
      </c>
      <c r="Y835" s="200"/>
      <c r="Z835" s="201" t="str">
        <f>IF(Y835&lt;&gt;"",Y835,IF(Table1[[#This Row],[Befolyt]]="i",1,""))</f>
        <v/>
      </c>
      <c r="AA835" s="98">
        <f>Table1[[#This Row],[KülföldiÁr]]*Table1[[#This Row],[Darab]]</f>
        <v>0</v>
      </c>
    </row>
    <row r="836" spans="1:27" x14ac:dyDescent="0.3">
      <c r="A836" t="s">
        <v>2733</v>
      </c>
      <c r="B836" t="s">
        <v>371</v>
      </c>
      <c r="C836" s="126">
        <v>46071</v>
      </c>
      <c r="D836" s="6">
        <v>2</v>
      </c>
      <c r="E836" s="126">
        <v>46071</v>
      </c>
      <c r="F836" s="6">
        <v>2</v>
      </c>
      <c r="G836" t="s">
        <v>58</v>
      </c>
      <c r="H836" t="s">
        <v>41</v>
      </c>
      <c r="I836" t="s">
        <v>28</v>
      </c>
      <c r="J836" t="s">
        <v>59</v>
      </c>
      <c r="K836">
        <v>10</v>
      </c>
      <c r="L836" s="7">
        <v>169.41</v>
      </c>
      <c r="M836" s="7">
        <v>1694.1</v>
      </c>
      <c r="N836">
        <v>0</v>
      </c>
      <c r="O836" t="s">
        <v>29</v>
      </c>
      <c r="P836">
        <v>0</v>
      </c>
      <c r="Q836" s="7">
        <v>890</v>
      </c>
      <c r="R836" s="7">
        <v>890</v>
      </c>
      <c r="S836" s="7">
        <v>8900</v>
      </c>
      <c r="T836" s="7">
        <v>3</v>
      </c>
      <c r="U836" s="7">
        <v>267</v>
      </c>
      <c r="V836" t="s">
        <v>77</v>
      </c>
      <c r="W836" s="7">
        <v>7205.9</v>
      </c>
      <c r="X836" s="2" t="s">
        <v>31</v>
      </c>
      <c r="Y836" s="200"/>
      <c r="Z836" s="201" t="str">
        <f>IF(Y836&lt;&gt;"",Y836,IF(Table1[[#This Row],[Befolyt]]="i",1,""))</f>
        <v/>
      </c>
      <c r="AA836" s="98">
        <f>Table1[[#This Row],[KülföldiÁr]]*Table1[[#This Row],[Darab]]</f>
        <v>0</v>
      </c>
    </row>
    <row r="837" spans="1:27" x14ac:dyDescent="0.3">
      <c r="A837" t="s">
        <v>2733</v>
      </c>
      <c r="B837" t="s">
        <v>371</v>
      </c>
      <c r="C837" s="126">
        <v>46071</v>
      </c>
      <c r="D837" s="6">
        <v>2</v>
      </c>
      <c r="E837" s="126">
        <v>46071</v>
      </c>
      <c r="F837" s="6">
        <v>2</v>
      </c>
      <c r="G837" t="s">
        <v>301</v>
      </c>
      <c r="H837" t="s">
        <v>41</v>
      </c>
      <c r="I837" t="s">
        <v>28</v>
      </c>
      <c r="J837" t="s">
        <v>306</v>
      </c>
      <c r="K837">
        <v>4</v>
      </c>
      <c r="L837" s="7">
        <v>155.15</v>
      </c>
      <c r="M837" s="7">
        <v>620.6</v>
      </c>
      <c r="N837">
        <v>0</v>
      </c>
      <c r="O837" t="s">
        <v>29</v>
      </c>
      <c r="P837">
        <v>0</v>
      </c>
      <c r="Q837" s="7">
        <v>778</v>
      </c>
      <c r="R837" s="7">
        <v>778</v>
      </c>
      <c r="S837" s="7">
        <v>3112</v>
      </c>
      <c r="T837" s="7">
        <v>3</v>
      </c>
      <c r="U837" s="7">
        <v>93.36</v>
      </c>
      <c r="V837" t="s">
        <v>77</v>
      </c>
      <c r="W837" s="7">
        <v>2491.4</v>
      </c>
      <c r="X837" s="2" t="s">
        <v>31</v>
      </c>
      <c r="Y837" s="200"/>
      <c r="Z837" s="201" t="str">
        <f>IF(Y837&lt;&gt;"",Y837,IF(Table1[[#This Row],[Befolyt]]="i",1,""))</f>
        <v/>
      </c>
      <c r="AA837" s="98">
        <f>Table1[[#This Row],[KülföldiÁr]]*Table1[[#This Row],[Darab]]</f>
        <v>0</v>
      </c>
    </row>
    <row r="838" spans="1:27" x14ac:dyDescent="0.3">
      <c r="A838" t="s">
        <v>2733</v>
      </c>
      <c r="B838" t="s">
        <v>371</v>
      </c>
      <c r="C838" s="126">
        <v>46071</v>
      </c>
      <c r="D838" s="6">
        <v>2</v>
      </c>
      <c r="E838" s="126">
        <v>46071</v>
      </c>
      <c r="F838" s="6">
        <v>2</v>
      </c>
      <c r="G838" t="s">
        <v>325</v>
      </c>
      <c r="H838" t="s">
        <v>51</v>
      </c>
      <c r="I838" t="s">
        <v>28</v>
      </c>
      <c r="J838" t="s">
        <v>326</v>
      </c>
      <c r="K838">
        <v>2</v>
      </c>
      <c r="L838" s="7">
        <v>1682.88</v>
      </c>
      <c r="M838" s="7">
        <v>3365.76</v>
      </c>
      <c r="N838">
        <v>0</v>
      </c>
      <c r="O838" t="s">
        <v>29</v>
      </c>
      <c r="P838">
        <v>0</v>
      </c>
      <c r="Q838" s="7">
        <v>4800</v>
      </c>
      <c r="R838" s="7">
        <v>3050</v>
      </c>
      <c r="S838" s="7">
        <v>6100</v>
      </c>
      <c r="T838" s="7">
        <v>0</v>
      </c>
      <c r="U838" s="7">
        <v>0</v>
      </c>
      <c r="V838" t="s">
        <v>77</v>
      </c>
      <c r="W838" s="7">
        <v>2734.24</v>
      </c>
      <c r="X838" s="2" t="s">
        <v>31</v>
      </c>
      <c r="Y838" s="200"/>
      <c r="Z838" s="201" t="str">
        <f>IF(Y838&lt;&gt;"",Y838,IF(Table1[[#This Row],[Befolyt]]="i",1,""))</f>
        <v/>
      </c>
      <c r="AA838" s="98">
        <f>Table1[[#This Row],[KülföldiÁr]]*Table1[[#This Row],[Darab]]</f>
        <v>0</v>
      </c>
    </row>
    <row r="839" spans="1:27" x14ac:dyDescent="0.3">
      <c r="A839" t="s">
        <v>2733</v>
      </c>
      <c r="B839" t="s">
        <v>371</v>
      </c>
      <c r="C839" s="126">
        <v>46071</v>
      </c>
      <c r="D839" s="6">
        <v>2</v>
      </c>
      <c r="E839" s="126">
        <v>46071</v>
      </c>
      <c r="F839" s="6">
        <v>2</v>
      </c>
      <c r="G839" t="s">
        <v>50</v>
      </c>
      <c r="H839" t="s">
        <v>51</v>
      </c>
      <c r="I839" t="s">
        <v>28</v>
      </c>
      <c r="J839" t="s">
        <v>52</v>
      </c>
      <c r="K839">
        <v>2</v>
      </c>
      <c r="L839" s="7">
        <v>1478.09</v>
      </c>
      <c r="M839" s="7">
        <v>2956.18</v>
      </c>
      <c r="N839">
        <v>0</v>
      </c>
      <c r="O839" t="s">
        <v>29</v>
      </c>
      <c r="P839">
        <v>0</v>
      </c>
      <c r="Q839" s="7">
        <v>4500</v>
      </c>
      <c r="R839" s="7">
        <v>3710</v>
      </c>
      <c r="S839" s="7">
        <v>7420</v>
      </c>
      <c r="T839" s="7">
        <v>4</v>
      </c>
      <c r="U839" s="7">
        <v>296.8</v>
      </c>
      <c r="V839" t="s">
        <v>77</v>
      </c>
      <c r="W839" s="7">
        <v>4463.82</v>
      </c>
      <c r="X839" s="2" t="s">
        <v>31</v>
      </c>
      <c r="Y839" s="200"/>
      <c r="Z839" s="201" t="str">
        <f>IF(Y839&lt;&gt;"",Y839,IF(Table1[[#This Row],[Befolyt]]="i",1,""))</f>
        <v/>
      </c>
      <c r="AA839" s="98">
        <f>Table1[[#This Row],[KülföldiÁr]]*Table1[[#This Row],[Darab]]</f>
        <v>0</v>
      </c>
    </row>
    <row r="840" spans="1:27" x14ac:dyDescent="0.3">
      <c r="A840" t="s">
        <v>2733</v>
      </c>
      <c r="B840" t="s">
        <v>371</v>
      </c>
      <c r="C840" s="126">
        <v>46071</v>
      </c>
      <c r="D840" s="6">
        <v>2</v>
      </c>
      <c r="E840" s="126">
        <v>46071</v>
      </c>
      <c r="F840" s="6">
        <v>2</v>
      </c>
      <c r="G840" t="s">
        <v>314</v>
      </c>
      <c r="H840" t="s">
        <v>51</v>
      </c>
      <c r="I840" t="s">
        <v>28</v>
      </c>
      <c r="J840" t="s">
        <v>315</v>
      </c>
      <c r="K840">
        <v>2</v>
      </c>
      <c r="L840" s="7">
        <v>2165.5100000000002</v>
      </c>
      <c r="M840" s="7">
        <v>4331.0200000000004</v>
      </c>
      <c r="N840">
        <v>0</v>
      </c>
      <c r="O840" t="s">
        <v>29</v>
      </c>
      <c r="P840">
        <v>0</v>
      </c>
      <c r="Q840" s="7">
        <v>4800</v>
      </c>
      <c r="R840" s="7">
        <v>3895</v>
      </c>
      <c r="S840" s="7">
        <v>7790</v>
      </c>
      <c r="T840" s="7">
        <v>4</v>
      </c>
      <c r="U840" s="7">
        <v>311.60000000000002</v>
      </c>
      <c r="V840" t="s">
        <v>77</v>
      </c>
      <c r="W840" s="7">
        <v>3458.9799999999996</v>
      </c>
      <c r="X840" s="2" t="s">
        <v>31</v>
      </c>
      <c r="Y840" s="200"/>
      <c r="Z840" s="201" t="str">
        <f>IF(Y840&lt;&gt;"",Y840,IF(Table1[[#This Row],[Befolyt]]="i",1,""))</f>
        <v/>
      </c>
      <c r="AA840" s="98">
        <f>Table1[[#This Row],[KülföldiÁr]]*Table1[[#This Row],[Darab]]</f>
        <v>0</v>
      </c>
    </row>
    <row r="841" spans="1:27" x14ac:dyDescent="0.3">
      <c r="A841" t="s">
        <v>2733</v>
      </c>
      <c r="B841" t="s">
        <v>371</v>
      </c>
      <c r="C841" s="126">
        <v>46071</v>
      </c>
      <c r="D841" s="6">
        <v>2</v>
      </c>
      <c r="E841" s="126">
        <v>46071</v>
      </c>
      <c r="F841" s="6">
        <v>2</v>
      </c>
      <c r="G841" t="s">
        <v>1189</v>
      </c>
      <c r="H841" t="s">
        <v>63</v>
      </c>
      <c r="I841" t="s">
        <v>28</v>
      </c>
      <c r="J841" t="s">
        <v>1190</v>
      </c>
      <c r="K841">
        <v>3</v>
      </c>
      <c r="L841" s="7">
        <v>646.98</v>
      </c>
      <c r="M841" s="7">
        <v>1940.94</v>
      </c>
      <c r="N841">
        <v>0</v>
      </c>
      <c r="O841" t="s">
        <v>29</v>
      </c>
      <c r="P841">
        <v>0</v>
      </c>
      <c r="Q841" s="7">
        <v>1850</v>
      </c>
      <c r="R841" s="7">
        <v>1500</v>
      </c>
      <c r="S841" s="7">
        <v>4500</v>
      </c>
      <c r="T841" s="7">
        <v>2.5</v>
      </c>
      <c r="U841" s="7">
        <v>112.5</v>
      </c>
      <c r="V841" t="s">
        <v>77</v>
      </c>
      <c r="W841" s="7">
        <v>2559.06</v>
      </c>
      <c r="X841" s="2" t="s">
        <v>31</v>
      </c>
      <c r="Y841" s="200"/>
      <c r="Z841" s="201" t="str">
        <f>IF(Y841&lt;&gt;"",Y841,IF(Table1[[#This Row],[Befolyt]]="i",1,""))</f>
        <v/>
      </c>
      <c r="AA841" s="98">
        <f>Table1[[#This Row],[KülföldiÁr]]*Table1[[#This Row],[Darab]]</f>
        <v>0</v>
      </c>
    </row>
    <row r="842" spans="1:27" x14ac:dyDescent="0.3">
      <c r="A842" t="s">
        <v>2733</v>
      </c>
      <c r="B842" t="s">
        <v>371</v>
      </c>
      <c r="C842" s="126">
        <v>46071</v>
      </c>
      <c r="D842" s="6">
        <v>2</v>
      </c>
      <c r="E842" s="126">
        <v>46071</v>
      </c>
      <c r="F842" s="6">
        <v>2</v>
      </c>
      <c r="G842" t="s">
        <v>2736</v>
      </c>
      <c r="H842" t="s">
        <v>51</v>
      </c>
      <c r="I842" t="s">
        <v>28</v>
      </c>
      <c r="J842" t="s">
        <v>2737</v>
      </c>
      <c r="K842">
        <v>6</v>
      </c>
      <c r="L842" s="7">
        <v>73.81</v>
      </c>
      <c r="M842" s="7">
        <v>442.86</v>
      </c>
      <c r="N842">
        <v>0</v>
      </c>
      <c r="O842" t="s">
        <v>29</v>
      </c>
      <c r="P842">
        <v>0</v>
      </c>
      <c r="Q842" s="7">
        <v>460</v>
      </c>
      <c r="R842" s="7">
        <v>440</v>
      </c>
      <c r="S842" s="7">
        <v>2640</v>
      </c>
      <c r="T842" s="7">
        <v>3</v>
      </c>
      <c r="U842" s="7">
        <v>79.2</v>
      </c>
      <c r="V842" t="s">
        <v>77</v>
      </c>
      <c r="W842" s="7">
        <v>2197.14</v>
      </c>
      <c r="X842" s="2" t="s">
        <v>31</v>
      </c>
      <c r="Y842" s="200"/>
      <c r="Z842" s="201" t="str">
        <f>IF(Y842&lt;&gt;"",Y842,IF(Table1[[#This Row],[Befolyt]]="i",1,""))</f>
        <v/>
      </c>
      <c r="AA842" s="98">
        <f>Table1[[#This Row],[KülföldiÁr]]*Table1[[#This Row],[Darab]]</f>
        <v>0</v>
      </c>
    </row>
    <row r="843" spans="1:27" x14ac:dyDescent="0.3">
      <c r="A843" t="s">
        <v>2733</v>
      </c>
      <c r="B843" t="s">
        <v>371</v>
      </c>
      <c r="C843" s="126">
        <v>46071</v>
      </c>
      <c r="D843" s="6">
        <v>2</v>
      </c>
      <c r="E843" s="126">
        <v>46071</v>
      </c>
      <c r="F843" s="6">
        <v>2</v>
      </c>
      <c r="G843" t="s">
        <v>47</v>
      </c>
      <c r="H843" t="s">
        <v>41</v>
      </c>
      <c r="I843" t="s">
        <v>28</v>
      </c>
      <c r="J843" t="s">
        <v>48</v>
      </c>
      <c r="K843">
        <v>10</v>
      </c>
      <c r="L843" s="7">
        <v>184.97</v>
      </c>
      <c r="M843" s="7">
        <v>1849.7</v>
      </c>
      <c r="N843">
        <v>0</v>
      </c>
      <c r="O843" t="s">
        <v>29</v>
      </c>
      <c r="P843">
        <v>0</v>
      </c>
      <c r="Q843" s="7">
        <v>1018</v>
      </c>
      <c r="R843" s="7">
        <v>1100</v>
      </c>
      <c r="S843" s="7">
        <v>11000</v>
      </c>
      <c r="T843" s="7">
        <v>3</v>
      </c>
      <c r="U843" s="7">
        <v>330</v>
      </c>
      <c r="V843" t="s">
        <v>77</v>
      </c>
      <c r="W843" s="7">
        <v>9150.2999999999993</v>
      </c>
      <c r="X843" s="2" t="s">
        <v>31</v>
      </c>
      <c r="Y843" s="200"/>
      <c r="Z843" s="201" t="str">
        <f>IF(Y843&lt;&gt;"",Y843,IF(Table1[[#This Row],[Befolyt]]="i",1,""))</f>
        <v/>
      </c>
      <c r="AA843" s="98">
        <f>Table1[[#This Row],[KülföldiÁr]]*Table1[[#This Row],[Darab]]</f>
        <v>0</v>
      </c>
    </row>
    <row r="844" spans="1:27" x14ac:dyDescent="0.3">
      <c r="A844" t="s">
        <v>2733</v>
      </c>
      <c r="B844" t="s">
        <v>371</v>
      </c>
      <c r="C844" s="126">
        <v>46071</v>
      </c>
      <c r="D844" s="6">
        <v>2</v>
      </c>
      <c r="E844" s="126">
        <v>46071</v>
      </c>
      <c r="F844" s="6">
        <v>2</v>
      </c>
      <c r="G844" t="s">
        <v>1398</v>
      </c>
      <c r="H844" t="s">
        <v>63</v>
      </c>
      <c r="I844" t="s">
        <v>28</v>
      </c>
      <c r="J844" t="s">
        <v>1399</v>
      </c>
      <c r="K844">
        <v>6</v>
      </c>
      <c r="L844" s="7">
        <v>181.5</v>
      </c>
      <c r="M844" s="7">
        <v>1089</v>
      </c>
      <c r="N844">
        <v>0</v>
      </c>
      <c r="O844" t="s">
        <v>29</v>
      </c>
      <c r="P844">
        <v>0</v>
      </c>
      <c r="Q844" s="7">
        <v>560</v>
      </c>
      <c r="R844" s="7">
        <v>560</v>
      </c>
      <c r="S844" s="7">
        <v>3360</v>
      </c>
      <c r="T844" s="7">
        <v>4</v>
      </c>
      <c r="U844" s="7">
        <v>134.4</v>
      </c>
      <c r="V844" t="s">
        <v>77</v>
      </c>
      <c r="W844" s="7">
        <v>2271</v>
      </c>
      <c r="X844" s="2" t="s">
        <v>31</v>
      </c>
      <c r="Y844" s="200"/>
      <c r="Z844" s="201" t="str">
        <f>IF(Y844&lt;&gt;"",Y844,IF(Table1[[#This Row],[Befolyt]]="i",1,""))</f>
        <v/>
      </c>
      <c r="AA844" s="98">
        <f>Table1[[#This Row],[KülföldiÁr]]*Table1[[#This Row],[Darab]]</f>
        <v>0</v>
      </c>
    </row>
    <row r="845" spans="1:27" x14ac:dyDescent="0.3">
      <c r="A845" t="s">
        <v>2733</v>
      </c>
      <c r="B845" t="s">
        <v>371</v>
      </c>
      <c r="C845" s="126">
        <v>46071</v>
      </c>
      <c r="D845" s="6">
        <v>2</v>
      </c>
      <c r="E845" s="126">
        <v>46071</v>
      </c>
      <c r="F845" s="6">
        <v>2</v>
      </c>
      <c r="G845" t="s">
        <v>348</v>
      </c>
      <c r="H845" t="s">
        <v>34</v>
      </c>
      <c r="I845" t="s">
        <v>32</v>
      </c>
      <c r="J845" t="s">
        <v>349</v>
      </c>
      <c r="K845">
        <v>1</v>
      </c>
      <c r="L845" s="7">
        <v>9363</v>
      </c>
      <c r="M845" s="7">
        <v>9363</v>
      </c>
      <c r="N845">
        <v>0</v>
      </c>
      <c r="O845" t="s">
        <v>29</v>
      </c>
      <c r="P845">
        <v>0</v>
      </c>
      <c r="Q845" s="7">
        <v>9363</v>
      </c>
      <c r="R845" s="7">
        <v>0</v>
      </c>
      <c r="S845" s="7">
        <v>0</v>
      </c>
      <c r="T845" s="7">
        <v>0</v>
      </c>
      <c r="U845" s="7">
        <v>0</v>
      </c>
      <c r="V845" t="s">
        <v>77</v>
      </c>
      <c r="W845" s="7">
        <v>-9363</v>
      </c>
      <c r="X845" s="2" t="s">
        <v>31</v>
      </c>
      <c r="Y845" s="200"/>
      <c r="Z845" s="201" t="str">
        <f>IF(Y845&lt;&gt;"",Y845,IF(Table1[[#This Row],[Befolyt]]="i",1,""))</f>
        <v/>
      </c>
      <c r="AA845" s="98">
        <f>Table1[[#This Row],[KülföldiÁr]]*Table1[[#This Row],[Darab]]</f>
        <v>0</v>
      </c>
    </row>
    <row r="846" spans="1:27" x14ac:dyDescent="0.3">
      <c r="A846" t="s">
        <v>2738</v>
      </c>
      <c r="B846" t="s">
        <v>2657</v>
      </c>
      <c r="C846" s="126">
        <v>46071</v>
      </c>
      <c r="D846" s="6">
        <v>2</v>
      </c>
      <c r="E846" s="126">
        <v>46071</v>
      </c>
      <c r="F846" s="6">
        <v>2</v>
      </c>
      <c r="G846" t="s">
        <v>450</v>
      </c>
      <c r="H846" t="s">
        <v>51</v>
      </c>
      <c r="I846" t="s">
        <v>28</v>
      </c>
      <c r="J846" t="s">
        <v>451</v>
      </c>
      <c r="K846">
        <v>4</v>
      </c>
      <c r="L846" s="7">
        <v>1738.05</v>
      </c>
      <c r="M846" s="7">
        <v>6952.2</v>
      </c>
      <c r="N846">
        <v>0</v>
      </c>
      <c r="O846" t="s">
        <v>29</v>
      </c>
      <c r="P846">
        <v>0</v>
      </c>
      <c r="Q846" s="7">
        <v>5100</v>
      </c>
      <c r="R846" s="7">
        <v>3460</v>
      </c>
      <c r="S846" s="7">
        <v>13840</v>
      </c>
      <c r="T846" s="7">
        <v>0.8</v>
      </c>
      <c r="U846" s="7">
        <v>110.72</v>
      </c>
      <c r="V846" t="s">
        <v>77</v>
      </c>
      <c r="W846" s="7">
        <v>6887.8</v>
      </c>
      <c r="X846" s="2" t="s">
        <v>31</v>
      </c>
      <c r="Y846" s="200"/>
      <c r="Z846" s="201" t="str">
        <f>IF(Y846&lt;&gt;"",Y846,IF(Table1[[#This Row],[Befolyt]]="i",1,""))</f>
        <v/>
      </c>
      <c r="AA846" s="98">
        <f>Table1[[#This Row],[KülföldiÁr]]*Table1[[#This Row],[Darab]]</f>
        <v>0</v>
      </c>
    </row>
    <row r="847" spans="1:27" x14ac:dyDescent="0.3">
      <c r="A847" t="s">
        <v>2738</v>
      </c>
      <c r="B847" t="s">
        <v>2657</v>
      </c>
      <c r="C847" s="126">
        <v>46071</v>
      </c>
      <c r="D847" s="6">
        <v>2</v>
      </c>
      <c r="E847" s="126">
        <v>46071</v>
      </c>
      <c r="F847" s="6">
        <v>2</v>
      </c>
      <c r="G847" t="s">
        <v>2739</v>
      </c>
      <c r="H847" t="s">
        <v>93</v>
      </c>
      <c r="I847" t="s">
        <v>28</v>
      </c>
      <c r="J847" t="s">
        <v>2740</v>
      </c>
      <c r="K847">
        <v>2</v>
      </c>
      <c r="L847" s="7">
        <v>2793</v>
      </c>
      <c r="M847" s="7">
        <v>5586</v>
      </c>
      <c r="N847">
        <v>0</v>
      </c>
      <c r="O847" t="s">
        <v>29</v>
      </c>
      <c r="P847">
        <v>0</v>
      </c>
      <c r="Q847" s="7">
        <v>7155</v>
      </c>
      <c r="R847" s="7">
        <v>12100</v>
      </c>
      <c r="S847" s="7">
        <v>24200</v>
      </c>
      <c r="T847" s="7">
        <v>5</v>
      </c>
      <c r="U847" s="7">
        <v>1210</v>
      </c>
      <c r="V847" t="s">
        <v>77</v>
      </c>
      <c r="W847" s="7">
        <v>18614</v>
      </c>
      <c r="X847" s="2" t="s">
        <v>31</v>
      </c>
      <c r="Y847" s="200"/>
      <c r="Z847" s="201" t="str">
        <f>IF(Y847&lt;&gt;"",Y847,IF(Table1[[#This Row],[Befolyt]]="i",1,""))</f>
        <v/>
      </c>
      <c r="AA847" s="98">
        <f>Table1[[#This Row],[KülföldiÁr]]*Table1[[#This Row],[Darab]]</f>
        <v>0</v>
      </c>
    </row>
    <row r="848" spans="1:27" x14ac:dyDescent="0.3">
      <c r="A848" t="s">
        <v>2738</v>
      </c>
      <c r="B848" t="s">
        <v>2657</v>
      </c>
      <c r="C848" s="126">
        <v>46071</v>
      </c>
      <c r="D848" s="6">
        <v>2</v>
      </c>
      <c r="E848" s="126">
        <v>46071</v>
      </c>
      <c r="F848" s="6">
        <v>2</v>
      </c>
      <c r="G848" t="s">
        <v>851</v>
      </c>
      <c r="H848" t="s">
        <v>34</v>
      </c>
      <c r="I848" t="s">
        <v>32</v>
      </c>
      <c r="J848" t="s">
        <v>852</v>
      </c>
      <c r="K848">
        <v>1</v>
      </c>
      <c r="L848" s="7">
        <v>2528</v>
      </c>
      <c r="M848" s="7">
        <v>2528</v>
      </c>
      <c r="N848">
        <v>0</v>
      </c>
      <c r="O848" t="s">
        <v>29</v>
      </c>
      <c r="P848">
        <v>0</v>
      </c>
      <c r="Q848" s="7">
        <v>2528</v>
      </c>
      <c r="R848" s="7">
        <v>0</v>
      </c>
      <c r="S848" s="7">
        <v>0</v>
      </c>
      <c r="T848" s="7">
        <v>0</v>
      </c>
      <c r="U848" s="7">
        <v>0</v>
      </c>
      <c r="V848" t="s">
        <v>77</v>
      </c>
      <c r="W848" s="7">
        <v>-2528</v>
      </c>
      <c r="X848" s="2" t="s">
        <v>31</v>
      </c>
      <c r="Y848" s="200"/>
      <c r="Z848" s="201" t="str">
        <f>IF(Y848&lt;&gt;"",Y848,IF(Table1[[#This Row],[Befolyt]]="i",1,""))</f>
        <v/>
      </c>
      <c r="AA848" s="98">
        <f>Table1[[#This Row],[KülföldiÁr]]*Table1[[#This Row],[Darab]]</f>
        <v>0</v>
      </c>
    </row>
    <row r="849" spans="1:27" x14ac:dyDescent="0.3">
      <c r="A849" t="s">
        <v>2741</v>
      </c>
      <c r="B849" t="s">
        <v>2742</v>
      </c>
      <c r="C849" s="126">
        <v>46071</v>
      </c>
      <c r="D849" s="6">
        <v>2</v>
      </c>
      <c r="E849" s="126">
        <v>46071</v>
      </c>
      <c r="F849" s="6">
        <v>2</v>
      </c>
      <c r="G849" t="s">
        <v>2743</v>
      </c>
      <c r="H849" t="s">
        <v>51</v>
      </c>
      <c r="I849" t="s">
        <v>28</v>
      </c>
      <c r="J849" t="s">
        <v>2744</v>
      </c>
      <c r="K849">
        <v>2</v>
      </c>
      <c r="L849" s="7">
        <v>3831.31</v>
      </c>
      <c r="M849" s="7">
        <v>7662.62</v>
      </c>
      <c r="N849">
        <v>0</v>
      </c>
      <c r="O849" t="s">
        <v>29</v>
      </c>
      <c r="P849">
        <v>0</v>
      </c>
      <c r="Q849" s="7">
        <v>9795</v>
      </c>
      <c r="R849" s="7">
        <v>6865</v>
      </c>
      <c r="S849" s="7">
        <v>13730</v>
      </c>
      <c r="T849" s="7">
        <v>1.44</v>
      </c>
      <c r="U849" s="7">
        <v>197.71200000000002</v>
      </c>
      <c r="V849" t="s">
        <v>74</v>
      </c>
      <c r="W849" s="7">
        <v>6067.38</v>
      </c>
      <c r="X849" s="2" t="s">
        <v>31</v>
      </c>
      <c r="Y849" s="200"/>
      <c r="Z849" s="201" t="str">
        <f>IF(Y849&lt;&gt;"",Y849,IF(Table1[[#This Row],[Befolyt]]="i",1,""))</f>
        <v/>
      </c>
      <c r="AA849" s="98">
        <f>Table1[[#This Row],[KülföldiÁr]]*Table1[[#This Row],[Darab]]</f>
        <v>0</v>
      </c>
    </row>
    <row r="850" spans="1:27" x14ac:dyDescent="0.3">
      <c r="A850" t="s">
        <v>2741</v>
      </c>
      <c r="B850" t="s">
        <v>2742</v>
      </c>
      <c r="C850" s="126">
        <v>46071</v>
      </c>
      <c r="D850" s="6">
        <v>2</v>
      </c>
      <c r="E850" s="126">
        <v>46071</v>
      </c>
      <c r="F850" s="6">
        <v>2</v>
      </c>
      <c r="G850" t="s">
        <v>50</v>
      </c>
      <c r="H850" t="s">
        <v>51</v>
      </c>
      <c r="I850" t="s">
        <v>28</v>
      </c>
      <c r="J850" t="s">
        <v>52</v>
      </c>
      <c r="K850">
        <v>2</v>
      </c>
      <c r="L850" s="7">
        <v>1478.09</v>
      </c>
      <c r="M850" s="7">
        <v>2956.18</v>
      </c>
      <c r="N850">
        <v>0</v>
      </c>
      <c r="O850" t="s">
        <v>29</v>
      </c>
      <c r="P850">
        <v>0</v>
      </c>
      <c r="Q850" s="7">
        <v>4500</v>
      </c>
      <c r="R850" s="7">
        <v>2960</v>
      </c>
      <c r="S850" s="7">
        <v>5920</v>
      </c>
      <c r="T850" s="7">
        <v>0.21</v>
      </c>
      <c r="U850" s="7">
        <v>12.432</v>
      </c>
      <c r="V850" t="s">
        <v>74</v>
      </c>
      <c r="W850" s="7">
        <v>2963.82</v>
      </c>
      <c r="X850" s="2" t="s">
        <v>31</v>
      </c>
      <c r="Y850" s="200"/>
      <c r="Z850" s="201" t="str">
        <f>IF(Y850&lt;&gt;"",Y850,IF(Table1[[#This Row],[Befolyt]]="i",1,""))</f>
        <v/>
      </c>
      <c r="AA850" s="98">
        <f>Table1[[#This Row],[KülföldiÁr]]*Table1[[#This Row],[Darab]]</f>
        <v>0</v>
      </c>
    </row>
    <row r="851" spans="1:27" x14ac:dyDescent="0.3">
      <c r="A851" t="s">
        <v>2741</v>
      </c>
      <c r="B851" t="s">
        <v>2742</v>
      </c>
      <c r="C851" s="126">
        <v>46071</v>
      </c>
      <c r="D851" s="6">
        <v>2</v>
      </c>
      <c r="E851" s="126">
        <v>46071</v>
      </c>
      <c r="F851" s="6">
        <v>2</v>
      </c>
      <c r="G851" t="s">
        <v>312</v>
      </c>
      <c r="H851" t="s">
        <v>51</v>
      </c>
      <c r="I851" t="s">
        <v>28</v>
      </c>
      <c r="J851" t="s">
        <v>313</v>
      </c>
      <c r="K851">
        <v>14</v>
      </c>
      <c r="L851" s="7">
        <v>1601.46</v>
      </c>
      <c r="M851" s="7">
        <v>22420.440000000002</v>
      </c>
      <c r="N851">
        <v>0</v>
      </c>
      <c r="O851" t="s">
        <v>29</v>
      </c>
      <c r="P851">
        <v>0</v>
      </c>
      <c r="Q851" s="7">
        <v>5330</v>
      </c>
      <c r="R851" s="7">
        <v>4525</v>
      </c>
      <c r="S851" s="7">
        <v>63350</v>
      </c>
      <c r="T851" s="7">
        <v>5.68</v>
      </c>
      <c r="U851" s="7">
        <v>3598.28</v>
      </c>
      <c r="V851" t="s">
        <v>74</v>
      </c>
      <c r="W851" s="7">
        <v>40929.56</v>
      </c>
      <c r="X851" s="2" t="s">
        <v>31</v>
      </c>
      <c r="Y851" s="200"/>
      <c r="Z851" s="201" t="str">
        <f>IF(Y851&lt;&gt;"",Y851,IF(Table1[[#This Row],[Befolyt]]="i",1,""))</f>
        <v/>
      </c>
      <c r="AA851" s="98">
        <f>Table1[[#This Row],[KülföldiÁr]]*Table1[[#This Row],[Darab]]</f>
        <v>0</v>
      </c>
    </row>
    <row r="852" spans="1:27" x14ac:dyDescent="0.3">
      <c r="A852" t="s">
        <v>2741</v>
      </c>
      <c r="B852" t="s">
        <v>2742</v>
      </c>
      <c r="C852" s="126">
        <v>46071</v>
      </c>
      <c r="D852" s="6">
        <v>2</v>
      </c>
      <c r="E852" s="126">
        <v>46071</v>
      </c>
      <c r="F852" s="6">
        <v>2</v>
      </c>
      <c r="G852" t="s">
        <v>1429</v>
      </c>
      <c r="H852" t="s">
        <v>34</v>
      </c>
      <c r="I852" t="s">
        <v>32</v>
      </c>
      <c r="J852" t="s">
        <v>1430</v>
      </c>
      <c r="K852">
        <v>1</v>
      </c>
      <c r="L852" s="7">
        <v>5598</v>
      </c>
      <c r="M852" s="7">
        <v>5598</v>
      </c>
      <c r="N852">
        <v>0</v>
      </c>
      <c r="O852" t="s">
        <v>29</v>
      </c>
      <c r="P852">
        <v>0</v>
      </c>
      <c r="Q852" s="7">
        <v>5598</v>
      </c>
      <c r="R852" s="7">
        <v>0</v>
      </c>
      <c r="S852" s="7">
        <v>0</v>
      </c>
      <c r="T852" s="7">
        <v>0</v>
      </c>
      <c r="U852" s="7">
        <v>0</v>
      </c>
      <c r="V852" t="s">
        <v>74</v>
      </c>
      <c r="W852" s="7">
        <v>-5598</v>
      </c>
      <c r="X852" s="2" t="s">
        <v>31</v>
      </c>
      <c r="Y852" s="200"/>
      <c r="Z852" s="201" t="str">
        <f>IF(Y852&lt;&gt;"",Y852,IF(Table1[[#This Row],[Befolyt]]="i",1,""))</f>
        <v/>
      </c>
      <c r="AA852" s="98">
        <f>Table1[[#This Row],[KülföldiÁr]]*Table1[[#This Row],[Darab]]</f>
        <v>0</v>
      </c>
    </row>
    <row r="853" spans="1:27" x14ac:dyDescent="0.3">
      <c r="A853" t="s">
        <v>2745</v>
      </c>
      <c r="B853" t="s">
        <v>2193</v>
      </c>
      <c r="C853" s="126">
        <v>46071</v>
      </c>
      <c r="D853" s="6">
        <v>2</v>
      </c>
      <c r="E853" s="126">
        <v>46064</v>
      </c>
      <c r="F853" s="6">
        <v>2</v>
      </c>
      <c r="G853" t="s">
        <v>2746</v>
      </c>
      <c r="H853" t="s">
        <v>334</v>
      </c>
      <c r="I853" t="s">
        <v>32</v>
      </c>
      <c r="J853" t="s">
        <v>2747</v>
      </c>
      <c r="K853">
        <v>400</v>
      </c>
      <c r="L853" s="7">
        <v>150</v>
      </c>
      <c r="M853" s="7">
        <v>60000</v>
      </c>
      <c r="N853">
        <v>0</v>
      </c>
      <c r="O853" t="s">
        <v>29</v>
      </c>
      <c r="P853">
        <v>0</v>
      </c>
      <c r="Q853" s="7">
        <v>394</v>
      </c>
      <c r="R853" s="7">
        <v>394</v>
      </c>
      <c r="S853" s="7">
        <v>157600</v>
      </c>
      <c r="T853" s="7">
        <v>0</v>
      </c>
      <c r="U853" s="7">
        <v>0</v>
      </c>
      <c r="V853" t="s">
        <v>69</v>
      </c>
      <c r="W853" s="7">
        <v>97600</v>
      </c>
      <c r="X853" s="2" t="s">
        <v>31</v>
      </c>
      <c r="Y853" s="200"/>
      <c r="Z853" s="201" t="str">
        <f>IF(Y853&lt;&gt;"",Y853,IF(Table1[[#This Row],[Befolyt]]="i",1,""))</f>
        <v/>
      </c>
      <c r="AA853" s="98">
        <f>Table1[[#This Row],[KülföldiÁr]]*Table1[[#This Row],[Darab]]</f>
        <v>0</v>
      </c>
    </row>
    <row r="854" spans="1:27" x14ac:dyDescent="0.3">
      <c r="A854" t="s">
        <v>2745</v>
      </c>
      <c r="B854" t="s">
        <v>2193</v>
      </c>
      <c r="C854" s="126">
        <v>46071</v>
      </c>
      <c r="D854" s="6">
        <v>2</v>
      </c>
      <c r="E854" s="126">
        <v>46064</v>
      </c>
      <c r="F854" s="6">
        <v>2</v>
      </c>
      <c r="G854" t="s">
        <v>2748</v>
      </c>
      <c r="H854" t="s">
        <v>334</v>
      </c>
      <c r="I854" t="s">
        <v>67</v>
      </c>
      <c r="J854" t="s">
        <v>2749</v>
      </c>
      <c r="K854">
        <v>2</v>
      </c>
      <c r="L854" s="7">
        <v>960</v>
      </c>
      <c r="M854" s="7">
        <v>1920</v>
      </c>
      <c r="N854">
        <v>0</v>
      </c>
      <c r="O854" t="s">
        <v>29</v>
      </c>
      <c r="P854">
        <v>0</v>
      </c>
      <c r="Q854" s="7">
        <v>10400</v>
      </c>
      <c r="R854" s="7">
        <v>10400</v>
      </c>
      <c r="S854" s="7">
        <v>20800</v>
      </c>
      <c r="T854" s="7">
        <v>0</v>
      </c>
      <c r="U854" s="7">
        <v>0</v>
      </c>
      <c r="V854" t="s">
        <v>69</v>
      </c>
      <c r="W854" s="7">
        <v>18880</v>
      </c>
      <c r="X854" s="2" t="s">
        <v>31</v>
      </c>
      <c r="Y854" s="200"/>
      <c r="Z854" s="201" t="str">
        <f>IF(Y854&lt;&gt;"",Y854,IF(Table1[[#This Row],[Befolyt]]="i",1,""))</f>
        <v/>
      </c>
      <c r="AA854" s="98">
        <f>Table1[[#This Row],[KülföldiÁr]]*Table1[[#This Row],[Darab]]</f>
        <v>0</v>
      </c>
    </row>
    <row r="855" spans="1:27" x14ac:dyDescent="0.3">
      <c r="A855" t="s">
        <v>2745</v>
      </c>
      <c r="B855" t="s">
        <v>2193</v>
      </c>
      <c r="C855" s="126">
        <v>46071</v>
      </c>
      <c r="D855" s="6">
        <v>2</v>
      </c>
      <c r="E855" s="126">
        <v>46064</v>
      </c>
      <c r="F855" s="6">
        <v>2</v>
      </c>
      <c r="G855" t="s">
        <v>2750</v>
      </c>
      <c r="H855" t="s">
        <v>334</v>
      </c>
      <c r="I855" t="s">
        <v>67</v>
      </c>
      <c r="J855" t="s">
        <v>2751</v>
      </c>
      <c r="K855">
        <v>10</v>
      </c>
      <c r="L855" s="7">
        <v>986.82</v>
      </c>
      <c r="M855" s="7">
        <v>9868.2000000000007</v>
      </c>
      <c r="N855">
        <v>0</v>
      </c>
      <c r="O855" t="s">
        <v>29</v>
      </c>
      <c r="P855">
        <v>0</v>
      </c>
      <c r="Q855" s="7">
        <v>10400</v>
      </c>
      <c r="R855" s="7">
        <v>10400</v>
      </c>
      <c r="S855" s="7">
        <v>104000</v>
      </c>
      <c r="T855" s="7">
        <v>0</v>
      </c>
      <c r="U855" s="7">
        <v>0</v>
      </c>
      <c r="V855" t="s">
        <v>69</v>
      </c>
      <c r="W855" s="7">
        <v>94131.8</v>
      </c>
      <c r="X855" s="2" t="s">
        <v>31</v>
      </c>
      <c r="Y855" s="200"/>
      <c r="Z855" s="201" t="str">
        <f>IF(Y855&lt;&gt;"",Y855,IF(Table1[[#This Row],[Befolyt]]="i",1,""))</f>
        <v/>
      </c>
      <c r="AA855" s="98">
        <f>Table1[[#This Row],[KülföldiÁr]]*Table1[[#This Row],[Darab]]</f>
        <v>0</v>
      </c>
    </row>
    <row r="856" spans="1:27" x14ac:dyDescent="0.3">
      <c r="A856" t="s">
        <v>2745</v>
      </c>
      <c r="B856" t="s">
        <v>2193</v>
      </c>
      <c r="C856" s="126">
        <v>46071</v>
      </c>
      <c r="D856" s="6">
        <v>2</v>
      </c>
      <c r="E856" s="126">
        <v>46064</v>
      </c>
      <c r="F856" s="6">
        <v>2</v>
      </c>
      <c r="G856" t="s">
        <v>2752</v>
      </c>
      <c r="H856" t="s">
        <v>334</v>
      </c>
      <c r="I856" t="s">
        <v>67</v>
      </c>
      <c r="J856" t="s">
        <v>2753</v>
      </c>
      <c r="K856">
        <v>4</v>
      </c>
      <c r="L856" s="7">
        <v>2400</v>
      </c>
      <c r="M856" s="7">
        <v>9600</v>
      </c>
      <c r="N856">
        <v>0</v>
      </c>
      <c r="O856" t="s">
        <v>29</v>
      </c>
      <c r="P856">
        <v>0</v>
      </c>
      <c r="Q856" s="7">
        <v>10400</v>
      </c>
      <c r="R856" s="7">
        <v>10400</v>
      </c>
      <c r="S856" s="7">
        <v>41600</v>
      </c>
      <c r="T856" s="7">
        <v>0</v>
      </c>
      <c r="U856" s="7">
        <v>0</v>
      </c>
      <c r="V856" t="s">
        <v>69</v>
      </c>
      <c r="W856" s="7">
        <v>32000</v>
      </c>
      <c r="X856" s="2" t="s">
        <v>31</v>
      </c>
      <c r="Y856" s="200"/>
      <c r="Z856" s="201" t="str">
        <f>IF(Y856&lt;&gt;"",Y856,IF(Table1[[#This Row],[Befolyt]]="i",1,""))</f>
        <v/>
      </c>
      <c r="AA856" s="98">
        <f>Table1[[#This Row],[KülföldiÁr]]*Table1[[#This Row],[Darab]]</f>
        <v>0</v>
      </c>
    </row>
    <row r="857" spans="1:27" x14ac:dyDescent="0.3">
      <c r="A857" t="s">
        <v>2754</v>
      </c>
      <c r="B857" t="s">
        <v>1625</v>
      </c>
      <c r="C857" s="126">
        <v>46071</v>
      </c>
      <c r="D857" s="6">
        <v>2</v>
      </c>
      <c r="E857" s="126">
        <v>46071</v>
      </c>
      <c r="F857" s="6">
        <v>2</v>
      </c>
      <c r="G857" t="s">
        <v>2755</v>
      </c>
      <c r="H857" t="s">
        <v>93</v>
      </c>
      <c r="I857" t="s">
        <v>28</v>
      </c>
      <c r="J857" t="s">
        <v>2756</v>
      </c>
      <c r="K857">
        <v>7</v>
      </c>
      <c r="L857" s="7">
        <v>2925</v>
      </c>
      <c r="M857" s="7">
        <v>20475</v>
      </c>
      <c r="N857">
        <v>0</v>
      </c>
      <c r="O857" t="s">
        <v>29</v>
      </c>
      <c r="P857">
        <v>0</v>
      </c>
      <c r="Q857" s="7">
        <v>3135</v>
      </c>
      <c r="R857" s="7">
        <v>6665</v>
      </c>
      <c r="S857" s="7">
        <v>46655</v>
      </c>
      <c r="T857" s="7">
        <v>23.54</v>
      </c>
      <c r="U857" s="7">
        <v>10982.587</v>
      </c>
      <c r="V857" t="s">
        <v>85</v>
      </c>
      <c r="W857" s="7">
        <v>26180</v>
      </c>
      <c r="X857" s="2" t="s">
        <v>31</v>
      </c>
      <c r="Y857" s="200"/>
      <c r="Z857" s="201" t="str">
        <f>IF(Y857&lt;&gt;"",Y857,IF(Table1[[#This Row],[Befolyt]]="i",1,""))</f>
        <v/>
      </c>
      <c r="AA857" s="98">
        <f>Table1[[#This Row],[KülföldiÁr]]*Table1[[#This Row],[Darab]]</f>
        <v>0</v>
      </c>
    </row>
    <row r="858" spans="1:27" x14ac:dyDescent="0.3">
      <c r="A858" t="s">
        <v>2754</v>
      </c>
      <c r="B858" t="s">
        <v>1625</v>
      </c>
      <c r="C858" s="126">
        <v>46071</v>
      </c>
      <c r="D858" s="6">
        <v>2</v>
      </c>
      <c r="E858" s="126">
        <v>46071</v>
      </c>
      <c r="F858" s="6">
        <v>2</v>
      </c>
      <c r="G858" t="s">
        <v>1626</v>
      </c>
      <c r="H858" t="s">
        <v>93</v>
      </c>
      <c r="I858" t="s">
        <v>28</v>
      </c>
      <c r="J858" t="s">
        <v>1627</v>
      </c>
      <c r="K858">
        <v>7</v>
      </c>
      <c r="L858" s="7">
        <v>1864</v>
      </c>
      <c r="M858" s="7">
        <v>13048</v>
      </c>
      <c r="N858">
        <v>0</v>
      </c>
      <c r="O858" t="s">
        <v>29</v>
      </c>
      <c r="P858">
        <v>0</v>
      </c>
      <c r="Q858" s="7">
        <v>3110</v>
      </c>
      <c r="R858" s="7">
        <v>4535</v>
      </c>
      <c r="S858" s="7">
        <v>31745</v>
      </c>
      <c r="T858" s="7">
        <v>16</v>
      </c>
      <c r="U858" s="7">
        <v>5079.2</v>
      </c>
      <c r="V858" t="s">
        <v>85</v>
      </c>
      <c r="W858" s="7">
        <v>18697</v>
      </c>
      <c r="X858" s="2" t="s">
        <v>31</v>
      </c>
      <c r="Y858" s="200"/>
      <c r="Z858" s="201" t="str">
        <f>IF(Y858&lt;&gt;"",Y858,IF(Table1[[#This Row],[Befolyt]]="i",1,""))</f>
        <v/>
      </c>
      <c r="AA858" s="98">
        <f>Table1[[#This Row],[KülföldiÁr]]*Table1[[#This Row],[Darab]]</f>
        <v>0</v>
      </c>
    </row>
    <row r="859" spans="1:27" x14ac:dyDescent="0.3">
      <c r="A859" t="s">
        <v>2754</v>
      </c>
      <c r="B859" t="s">
        <v>1625</v>
      </c>
      <c r="C859" s="126">
        <v>46071</v>
      </c>
      <c r="D859" s="6">
        <v>2</v>
      </c>
      <c r="E859" s="126">
        <v>46071</v>
      </c>
      <c r="F859" s="6">
        <v>2</v>
      </c>
      <c r="G859" t="s">
        <v>94</v>
      </c>
      <c r="H859" t="s">
        <v>34</v>
      </c>
      <c r="I859" t="s">
        <v>32</v>
      </c>
      <c r="J859" t="s">
        <v>95</v>
      </c>
      <c r="K859">
        <v>1</v>
      </c>
      <c r="L859" s="7">
        <v>2767</v>
      </c>
      <c r="M859" s="7">
        <v>2767</v>
      </c>
      <c r="N859">
        <v>0</v>
      </c>
      <c r="O859" t="s">
        <v>29</v>
      </c>
      <c r="P859">
        <v>0</v>
      </c>
      <c r="Q859" s="7">
        <v>2767</v>
      </c>
      <c r="R859" s="7">
        <v>0</v>
      </c>
      <c r="S859" s="7">
        <v>0</v>
      </c>
      <c r="T859" s="7">
        <v>0</v>
      </c>
      <c r="U859" s="7">
        <v>0</v>
      </c>
      <c r="V859" t="s">
        <v>85</v>
      </c>
      <c r="W859" s="7">
        <v>-2767</v>
      </c>
      <c r="X859" s="2" t="s">
        <v>31</v>
      </c>
      <c r="Y859" s="200"/>
      <c r="Z859" s="201" t="str">
        <f>IF(Y859&lt;&gt;"",Y859,IF(Table1[[#This Row],[Befolyt]]="i",1,""))</f>
        <v/>
      </c>
      <c r="AA859" s="98">
        <f>Table1[[#This Row],[KülföldiÁr]]*Table1[[#This Row],[Darab]]</f>
        <v>0</v>
      </c>
    </row>
    <row r="860" spans="1:27" x14ac:dyDescent="0.3">
      <c r="A860" t="s">
        <v>2757</v>
      </c>
      <c r="B860" t="s">
        <v>2758</v>
      </c>
      <c r="C860" s="126">
        <v>46071</v>
      </c>
      <c r="D860" s="6">
        <v>2</v>
      </c>
      <c r="E860" s="126">
        <v>46071</v>
      </c>
      <c r="F860" s="6">
        <v>2</v>
      </c>
      <c r="G860" t="s">
        <v>2759</v>
      </c>
      <c r="H860" t="s">
        <v>41</v>
      </c>
      <c r="I860" t="s">
        <v>28</v>
      </c>
      <c r="J860" t="s">
        <v>2760</v>
      </c>
      <c r="K860">
        <v>4</v>
      </c>
      <c r="L860" s="7">
        <v>7854.66</v>
      </c>
      <c r="M860" s="7">
        <v>31418.639999999999</v>
      </c>
      <c r="N860">
        <v>0</v>
      </c>
      <c r="O860" t="s">
        <v>29</v>
      </c>
      <c r="P860">
        <v>0</v>
      </c>
      <c r="Q860" s="7">
        <v>18245</v>
      </c>
      <c r="R860" s="7">
        <v>14000</v>
      </c>
      <c r="S860" s="7">
        <v>56000</v>
      </c>
      <c r="T860" s="7">
        <v>0.69</v>
      </c>
      <c r="U860" s="7">
        <v>386.4</v>
      </c>
      <c r="V860" t="s">
        <v>66</v>
      </c>
      <c r="W860" s="7">
        <v>24581.360000000001</v>
      </c>
      <c r="X860" s="2" t="s">
        <v>31</v>
      </c>
      <c r="Y860" s="200"/>
      <c r="Z860" s="201" t="str">
        <f>IF(Y860&lt;&gt;"",Y860,IF(Table1[[#This Row],[Befolyt]]="i",1,""))</f>
        <v/>
      </c>
      <c r="AA860" s="98">
        <f>Table1[[#This Row],[KülföldiÁr]]*Table1[[#This Row],[Darab]]</f>
        <v>0</v>
      </c>
    </row>
    <row r="861" spans="1:27" x14ac:dyDescent="0.3">
      <c r="A861" t="s">
        <v>2757</v>
      </c>
      <c r="B861" t="s">
        <v>2758</v>
      </c>
      <c r="C861" s="126">
        <v>46071</v>
      </c>
      <c r="D861" s="6">
        <v>2</v>
      </c>
      <c r="E861" s="126">
        <v>46071</v>
      </c>
      <c r="F861" s="6">
        <v>2</v>
      </c>
      <c r="G861" t="s">
        <v>332</v>
      </c>
      <c r="H861" t="s">
        <v>34</v>
      </c>
      <c r="I861" t="s">
        <v>32</v>
      </c>
      <c r="J861" t="s">
        <v>333</v>
      </c>
      <c r="K861">
        <v>1</v>
      </c>
      <c r="L861" s="7">
        <v>2550</v>
      </c>
      <c r="M861" s="7">
        <v>2550</v>
      </c>
      <c r="N861">
        <v>0</v>
      </c>
      <c r="O861" t="s">
        <v>29</v>
      </c>
      <c r="P861">
        <v>0</v>
      </c>
      <c r="Q861" s="7">
        <v>2550</v>
      </c>
      <c r="R861" s="7">
        <v>0</v>
      </c>
      <c r="S861" s="7">
        <v>0</v>
      </c>
      <c r="T861" s="7">
        <v>0</v>
      </c>
      <c r="U861" s="7">
        <v>0</v>
      </c>
      <c r="V861" t="s">
        <v>66</v>
      </c>
      <c r="W861" s="7">
        <v>-2550</v>
      </c>
      <c r="X861" s="2" t="s">
        <v>31</v>
      </c>
      <c r="Y861" s="200"/>
      <c r="Z861" s="201" t="str">
        <f>IF(Y861&lt;&gt;"",Y861,IF(Table1[[#This Row],[Befolyt]]="i",1,""))</f>
        <v/>
      </c>
      <c r="AA861" s="98">
        <f>Table1[[#This Row],[KülföldiÁr]]*Table1[[#This Row],[Darab]]</f>
        <v>0</v>
      </c>
    </row>
    <row r="862" spans="1:27" x14ac:dyDescent="0.3">
      <c r="A862" t="s">
        <v>2761</v>
      </c>
      <c r="B862" t="s">
        <v>2762</v>
      </c>
      <c r="C862" s="126">
        <v>46071</v>
      </c>
      <c r="D862" s="6">
        <v>2</v>
      </c>
      <c r="E862" s="126">
        <v>46071</v>
      </c>
      <c r="F862" s="6">
        <v>2</v>
      </c>
      <c r="G862" t="s">
        <v>406</v>
      </c>
      <c r="H862" t="s">
        <v>27</v>
      </c>
      <c r="I862" t="s">
        <v>28</v>
      </c>
      <c r="J862" t="s">
        <v>103</v>
      </c>
      <c r="K862">
        <v>1</v>
      </c>
      <c r="L862" s="7">
        <v>20400</v>
      </c>
      <c r="M862" s="7">
        <v>20400</v>
      </c>
      <c r="N862">
        <v>0</v>
      </c>
      <c r="O862" t="s">
        <v>29</v>
      </c>
      <c r="P862">
        <v>0</v>
      </c>
      <c r="Q862" s="7">
        <v>34000</v>
      </c>
      <c r="R862" s="7">
        <v>34000</v>
      </c>
      <c r="S862" s="7">
        <v>34000</v>
      </c>
      <c r="T862" s="7">
        <v>10</v>
      </c>
      <c r="U862" s="7">
        <v>3400</v>
      </c>
      <c r="V862" t="s">
        <v>74</v>
      </c>
      <c r="W862" s="7">
        <v>13600</v>
      </c>
      <c r="X862" s="2" t="s">
        <v>31</v>
      </c>
      <c r="Y862" s="200"/>
      <c r="Z862" s="201" t="str">
        <f>IF(Y862&lt;&gt;"",Y862,IF(Table1[[#This Row],[Befolyt]]="i",1,""))</f>
        <v/>
      </c>
      <c r="AA862" s="98">
        <f>Table1[[#This Row],[KülföldiÁr]]*Table1[[#This Row],[Darab]]</f>
        <v>0</v>
      </c>
    </row>
    <row r="863" spans="1:27" x14ac:dyDescent="0.3">
      <c r="A863" t="s">
        <v>2761</v>
      </c>
      <c r="B863" t="s">
        <v>2762</v>
      </c>
      <c r="C863" s="126">
        <v>46071</v>
      </c>
      <c r="D863" s="6">
        <v>2</v>
      </c>
      <c r="E863" s="126">
        <v>46071</v>
      </c>
      <c r="F863" s="6">
        <v>2</v>
      </c>
      <c r="G863" t="s">
        <v>88</v>
      </c>
      <c r="H863" t="s">
        <v>41</v>
      </c>
      <c r="I863" t="s">
        <v>28</v>
      </c>
      <c r="J863" t="s">
        <v>89</v>
      </c>
      <c r="K863">
        <v>1</v>
      </c>
      <c r="L863" s="7">
        <v>243.73</v>
      </c>
      <c r="M863" s="7">
        <v>243.73</v>
      </c>
      <c r="N863">
        <v>0</v>
      </c>
      <c r="O863" t="s">
        <v>29</v>
      </c>
      <c r="P863">
        <v>0</v>
      </c>
      <c r="Q863" s="7">
        <v>1485</v>
      </c>
      <c r="R863" s="7">
        <v>1485</v>
      </c>
      <c r="S863" s="7">
        <v>1485</v>
      </c>
      <c r="T863" s="7">
        <v>5</v>
      </c>
      <c r="U863" s="7">
        <v>74.25</v>
      </c>
      <c r="V863" t="s">
        <v>74</v>
      </c>
      <c r="W863" s="7">
        <v>1241.27</v>
      </c>
      <c r="X863" s="2" t="s">
        <v>31</v>
      </c>
      <c r="Y863" s="200"/>
      <c r="Z863" s="201" t="str">
        <f>IF(Y863&lt;&gt;"",Y863,IF(Table1[[#This Row],[Befolyt]]="i",1,""))</f>
        <v/>
      </c>
      <c r="AA863" s="98">
        <f>Table1[[#This Row],[KülföldiÁr]]*Table1[[#This Row],[Darab]]</f>
        <v>0</v>
      </c>
    </row>
    <row r="864" spans="1:27" x14ac:dyDescent="0.3">
      <c r="A864" t="s">
        <v>2763</v>
      </c>
      <c r="B864" t="s">
        <v>2707</v>
      </c>
      <c r="C864" s="126">
        <v>46071</v>
      </c>
      <c r="D864" s="6">
        <v>2</v>
      </c>
      <c r="E864" s="126">
        <v>46069</v>
      </c>
      <c r="F864" s="6">
        <v>2</v>
      </c>
      <c r="G864" t="s">
        <v>350</v>
      </c>
      <c r="H864" t="s">
        <v>334</v>
      </c>
      <c r="I864" t="s">
        <v>32</v>
      </c>
      <c r="J864" t="s">
        <v>2764</v>
      </c>
      <c r="K864">
        <v>1</v>
      </c>
      <c r="L864" s="7">
        <v>17887</v>
      </c>
      <c r="M864" s="7">
        <v>17887</v>
      </c>
      <c r="N864">
        <v>0</v>
      </c>
      <c r="O864" t="s">
        <v>29</v>
      </c>
      <c r="P864">
        <v>0</v>
      </c>
      <c r="Q864" s="7">
        <v>17887</v>
      </c>
      <c r="R864" s="7">
        <v>0</v>
      </c>
      <c r="S864" s="7">
        <v>0</v>
      </c>
      <c r="T864" s="7">
        <v>0</v>
      </c>
      <c r="U864" s="7">
        <v>0</v>
      </c>
      <c r="V864" t="s">
        <v>37</v>
      </c>
      <c r="W864" s="7">
        <v>-17887</v>
      </c>
      <c r="X864" s="2" t="s">
        <v>31</v>
      </c>
      <c r="Y864" s="200"/>
      <c r="Z864" s="201" t="str">
        <f>IF(Y864&lt;&gt;"",Y864,IF(Table1[[#This Row],[Befolyt]]="i",1,""))</f>
        <v/>
      </c>
      <c r="AA864" s="98">
        <f>Table1[[#This Row],[KülföldiÁr]]*Table1[[#This Row],[Darab]]</f>
        <v>0</v>
      </c>
    </row>
    <row r="865" spans="1:27" x14ac:dyDescent="0.3">
      <c r="A865" t="s">
        <v>2763</v>
      </c>
      <c r="B865" t="s">
        <v>2707</v>
      </c>
      <c r="C865" s="126">
        <v>46071</v>
      </c>
      <c r="D865" s="6">
        <v>2</v>
      </c>
      <c r="E865" s="126">
        <v>46069</v>
      </c>
      <c r="F865" s="6">
        <v>2</v>
      </c>
      <c r="G865" t="s">
        <v>2765</v>
      </c>
      <c r="H865" t="s">
        <v>320</v>
      </c>
      <c r="I865" t="s">
        <v>67</v>
      </c>
      <c r="J865" t="s">
        <v>2766</v>
      </c>
      <c r="K865">
        <v>3</v>
      </c>
      <c r="L865" s="7">
        <v>205000</v>
      </c>
      <c r="M865" s="7">
        <v>615000</v>
      </c>
      <c r="N865">
        <v>0</v>
      </c>
      <c r="O865" t="s">
        <v>29</v>
      </c>
      <c r="P865">
        <v>0</v>
      </c>
      <c r="Q865" s="7">
        <v>350034</v>
      </c>
      <c r="R865" s="7">
        <v>350034</v>
      </c>
      <c r="S865" s="7">
        <v>1050102</v>
      </c>
      <c r="T865" s="7">
        <v>4</v>
      </c>
      <c r="U865" s="7">
        <v>42004.08</v>
      </c>
      <c r="V865" t="s">
        <v>37</v>
      </c>
      <c r="W865" s="7">
        <v>435102</v>
      </c>
      <c r="X865" s="2" t="s">
        <v>31</v>
      </c>
      <c r="Y865" s="200"/>
      <c r="Z865" s="201" t="str">
        <f>IF(Y865&lt;&gt;"",Y865,IF(Table1[[#This Row],[Befolyt]]="i",1,""))</f>
        <v/>
      </c>
      <c r="AA865" s="98">
        <f>Table1[[#This Row],[KülföldiÁr]]*Table1[[#This Row],[Darab]]</f>
        <v>0</v>
      </c>
    </row>
    <row r="866" spans="1:27" x14ac:dyDescent="0.3">
      <c r="A866" t="s">
        <v>2763</v>
      </c>
      <c r="B866" t="s">
        <v>2707</v>
      </c>
      <c r="C866" s="126">
        <v>46071</v>
      </c>
      <c r="D866" s="6">
        <v>2</v>
      </c>
      <c r="E866" s="126">
        <v>46069</v>
      </c>
      <c r="F866" s="6">
        <v>2</v>
      </c>
      <c r="G866" t="s">
        <v>75</v>
      </c>
      <c r="H866" t="s">
        <v>34</v>
      </c>
      <c r="I866" t="s">
        <v>32</v>
      </c>
      <c r="J866" t="s">
        <v>76</v>
      </c>
      <c r="K866">
        <v>1</v>
      </c>
      <c r="L866" s="7">
        <v>1900</v>
      </c>
      <c r="M866" s="7">
        <v>1900</v>
      </c>
      <c r="N866">
        <v>0</v>
      </c>
      <c r="O866" t="s">
        <v>29</v>
      </c>
      <c r="P866">
        <v>0</v>
      </c>
      <c r="Q866" s="7">
        <v>3500</v>
      </c>
      <c r="R866" s="7">
        <v>0</v>
      </c>
      <c r="S866" s="7">
        <v>0</v>
      </c>
      <c r="T866" s="7">
        <v>0</v>
      </c>
      <c r="U866" s="7">
        <v>0</v>
      </c>
      <c r="V866" t="s">
        <v>37</v>
      </c>
      <c r="W866" s="7">
        <v>-1900</v>
      </c>
      <c r="X866" s="2" t="s">
        <v>31</v>
      </c>
      <c r="Y866" s="200"/>
      <c r="Z866" s="201" t="str">
        <f>IF(Y866&lt;&gt;"",Y866,IF(Table1[[#This Row],[Befolyt]]="i",1,""))</f>
        <v/>
      </c>
      <c r="AA866" s="98">
        <f>Table1[[#This Row],[KülföldiÁr]]*Table1[[#This Row],[Darab]]</f>
        <v>0</v>
      </c>
    </row>
    <row r="867" spans="1:27" x14ac:dyDescent="0.3">
      <c r="A867" t="s">
        <v>2763</v>
      </c>
      <c r="B867" t="s">
        <v>2707</v>
      </c>
      <c r="C867" s="126">
        <v>46071</v>
      </c>
      <c r="D867" s="6">
        <v>2</v>
      </c>
      <c r="E867" s="126">
        <v>46069</v>
      </c>
      <c r="F867" s="6">
        <v>2</v>
      </c>
      <c r="G867" t="s">
        <v>1966</v>
      </c>
      <c r="H867" t="s">
        <v>320</v>
      </c>
      <c r="I867" t="s">
        <v>67</v>
      </c>
      <c r="J867" t="s">
        <v>1967</v>
      </c>
      <c r="K867">
        <v>3</v>
      </c>
      <c r="L867" s="7">
        <v>492.18</v>
      </c>
      <c r="M867" s="7">
        <v>1476.54</v>
      </c>
      <c r="N867">
        <v>0</v>
      </c>
      <c r="O867" t="s">
        <v>29</v>
      </c>
      <c r="P867">
        <v>0</v>
      </c>
      <c r="Q867" s="7">
        <v>750</v>
      </c>
      <c r="R867" s="7">
        <v>0</v>
      </c>
      <c r="S867" s="7">
        <v>0</v>
      </c>
      <c r="T867" s="7">
        <v>0</v>
      </c>
      <c r="U867" s="7">
        <v>0</v>
      </c>
      <c r="V867" t="s">
        <v>37</v>
      </c>
      <c r="W867" s="7">
        <v>-1476.54</v>
      </c>
      <c r="X867" s="2" t="s">
        <v>31</v>
      </c>
      <c r="Y867" s="200"/>
      <c r="Z867" s="201" t="str">
        <f>IF(Y867&lt;&gt;"",Y867,IF(Table1[[#This Row],[Befolyt]]="i",1,""))</f>
        <v/>
      </c>
      <c r="AA867" s="98">
        <f>Table1[[#This Row],[KülföldiÁr]]*Table1[[#This Row],[Darab]]</f>
        <v>0</v>
      </c>
    </row>
    <row r="868" spans="1:27" x14ac:dyDescent="0.3">
      <c r="A868" t="s">
        <v>2763</v>
      </c>
      <c r="B868" t="s">
        <v>2707</v>
      </c>
      <c r="C868" s="126">
        <v>46071</v>
      </c>
      <c r="D868" s="6">
        <v>2</v>
      </c>
      <c r="E868" s="126">
        <v>46069</v>
      </c>
      <c r="F868" s="6">
        <v>2</v>
      </c>
      <c r="G868" t="s">
        <v>369</v>
      </c>
      <c r="H868" t="s">
        <v>63</v>
      </c>
      <c r="I868" t="s">
        <v>28</v>
      </c>
      <c r="J868" t="s">
        <v>370</v>
      </c>
      <c r="K868">
        <v>6</v>
      </c>
      <c r="L868" s="7">
        <v>2611.29</v>
      </c>
      <c r="M868" s="7">
        <v>15667.74</v>
      </c>
      <c r="N868">
        <v>0</v>
      </c>
      <c r="O868" t="s">
        <v>29</v>
      </c>
      <c r="P868">
        <v>0</v>
      </c>
      <c r="Q868" s="7">
        <v>7490</v>
      </c>
      <c r="R868" s="7">
        <v>7490</v>
      </c>
      <c r="S868" s="7">
        <v>44940</v>
      </c>
      <c r="T868" s="7">
        <v>7</v>
      </c>
      <c r="U868" s="7">
        <v>3145.8</v>
      </c>
      <c r="V868" t="s">
        <v>37</v>
      </c>
      <c r="W868" s="7">
        <v>29272.260000000002</v>
      </c>
      <c r="X868" s="2" t="s">
        <v>31</v>
      </c>
      <c r="Y868" s="200"/>
      <c r="Z868" s="201" t="str">
        <f>IF(Y868&lt;&gt;"",Y868,IF(Table1[[#This Row],[Befolyt]]="i",1,""))</f>
        <v/>
      </c>
      <c r="AA868" s="98">
        <f>Table1[[#This Row],[KülföldiÁr]]*Table1[[#This Row],[Darab]]</f>
        <v>0</v>
      </c>
    </row>
    <row r="869" spans="1:27" x14ac:dyDescent="0.3">
      <c r="A869" t="s">
        <v>2767</v>
      </c>
      <c r="B869" t="s">
        <v>2768</v>
      </c>
      <c r="C869" s="126">
        <v>46071</v>
      </c>
      <c r="D869" s="6">
        <v>2</v>
      </c>
      <c r="E869" s="126">
        <v>46070</v>
      </c>
      <c r="F869" s="6">
        <v>2</v>
      </c>
      <c r="G869" t="s">
        <v>849</v>
      </c>
      <c r="H869" t="s">
        <v>93</v>
      </c>
      <c r="I869" t="s">
        <v>28</v>
      </c>
      <c r="J869" t="s">
        <v>2769</v>
      </c>
      <c r="K869">
        <v>1</v>
      </c>
      <c r="L869" s="7">
        <v>20301</v>
      </c>
      <c r="M869" s="7">
        <v>20301</v>
      </c>
      <c r="N869">
        <v>0</v>
      </c>
      <c r="O869" t="s">
        <v>29</v>
      </c>
      <c r="P869">
        <v>0</v>
      </c>
      <c r="Q869" s="7">
        <v>33835</v>
      </c>
      <c r="R869" s="7">
        <v>33835</v>
      </c>
      <c r="S869" s="7">
        <v>33835</v>
      </c>
      <c r="T869" s="7">
        <v>4</v>
      </c>
      <c r="U869" s="7">
        <v>1353.4</v>
      </c>
      <c r="V869" t="s">
        <v>77</v>
      </c>
      <c r="W869" s="7">
        <v>13534</v>
      </c>
      <c r="X869" s="2" t="s">
        <v>31</v>
      </c>
      <c r="Y869" s="200"/>
      <c r="Z869" s="201" t="str">
        <f>IF(Y869&lt;&gt;"",Y869,IF(Table1[[#This Row],[Befolyt]]="i",1,""))</f>
        <v/>
      </c>
      <c r="AA869" s="98">
        <f>Table1[[#This Row],[KülföldiÁr]]*Table1[[#This Row],[Darab]]</f>
        <v>0</v>
      </c>
    </row>
    <row r="870" spans="1:27" x14ac:dyDescent="0.3">
      <c r="A870" t="s">
        <v>2767</v>
      </c>
      <c r="B870" t="s">
        <v>2768</v>
      </c>
      <c r="C870" s="126">
        <v>46071</v>
      </c>
      <c r="D870" s="6">
        <v>2</v>
      </c>
      <c r="E870" s="126">
        <v>46070</v>
      </c>
      <c r="F870" s="6">
        <v>2</v>
      </c>
      <c r="G870" t="s">
        <v>383</v>
      </c>
      <c r="H870" t="s">
        <v>34</v>
      </c>
      <c r="I870" t="s">
        <v>32</v>
      </c>
      <c r="J870" t="s">
        <v>384</v>
      </c>
      <c r="K870">
        <v>1</v>
      </c>
      <c r="L870" s="7">
        <v>4484</v>
      </c>
      <c r="M870" s="7">
        <v>4484</v>
      </c>
      <c r="N870">
        <v>0</v>
      </c>
      <c r="O870" t="s">
        <v>29</v>
      </c>
      <c r="P870">
        <v>0</v>
      </c>
      <c r="Q870" s="7">
        <v>4484</v>
      </c>
      <c r="R870" s="7">
        <v>3000</v>
      </c>
      <c r="S870" s="7">
        <v>3000</v>
      </c>
      <c r="T870" s="7">
        <v>0</v>
      </c>
      <c r="U870" s="7">
        <v>0</v>
      </c>
      <c r="V870" t="s">
        <v>77</v>
      </c>
      <c r="W870" s="7">
        <v>-1484</v>
      </c>
      <c r="X870" s="2" t="s">
        <v>31</v>
      </c>
      <c r="Y870" s="200"/>
      <c r="Z870" s="201" t="str">
        <f>IF(Y870&lt;&gt;"",Y870,IF(Table1[[#This Row],[Befolyt]]="i",1,""))</f>
        <v/>
      </c>
      <c r="AA870" s="98">
        <f>Table1[[#This Row],[KülföldiÁr]]*Table1[[#This Row],[Darab]]</f>
        <v>0</v>
      </c>
    </row>
    <row r="871" spans="1:27" x14ac:dyDescent="0.3">
      <c r="A871" t="s">
        <v>2770</v>
      </c>
      <c r="B871" t="s">
        <v>1547</v>
      </c>
      <c r="C871" s="126">
        <v>46071</v>
      </c>
      <c r="D871" s="6">
        <v>2</v>
      </c>
      <c r="E871" s="126">
        <v>46070</v>
      </c>
      <c r="F871" s="6">
        <v>2</v>
      </c>
      <c r="G871" t="s">
        <v>2417</v>
      </c>
      <c r="H871" t="s">
        <v>33</v>
      </c>
      <c r="I871" t="s">
        <v>28</v>
      </c>
      <c r="J871" t="s">
        <v>2771</v>
      </c>
      <c r="K871">
        <v>2</v>
      </c>
      <c r="L871" s="7">
        <v>4864.01</v>
      </c>
      <c r="M871" s="7">
        <v>9728.02</v>
      </c>
      <c r="N871">
        <v>0</v>
      </c>
      <c r="O871" t="s">
        <v>29</v>
      </c>
      <c r="P871">
        <v>0</v>
      </c>
      <c r="Q871" s="7">
        <v>24000</v>
      </c>
      <c r="R871" s="7">
        <v>24000</v>
      </c>
      <c r="S871" s="7">
        <v>48000</v>
      </c>
      <c r="T871" s="7">
        <v>4</v>
      </c>
      <c r="U871" s="7">
        <v>1920</v>
      </c>
      <c r="V871" t="s">
        <v>74</v>
      </c>
      <c r="W871" s="7">
        <v>38271.979999999996</v>
      </c>
      <c r="X871" s="2" t="s">
        <v>31</v>
      </c>
      <c r="Y871" s="200"/>
      <c r="Z871" s="201" t="str">
        <f>IF(Y871&lt;&gt;"",Y871,IF(Table1[[#This Row],[Befolyt]]="i",1,""))</f>
        <v/>
      </c>
      <c r="AA871" s="98">
        <f>Table1[[#This Row],[KülföldiÁr]]*Table1[[#This Row],[Darab]]</f>
        <v>0</v>
      </c>
    </row>
    <row r="872" spans="1:27" x14ac:dyDescent="0.3">
      <c r="A872" t="s">
        <v>2770</v>
      </c>
      <c r="B872" t="s">
        <v>1547</v>
      </c>
      <c r="C872" s="126">
        <v>46071</v>
      </c>
      <c r="D872" s="6">
        <v>2</v>
      </c>
      <c r="E872" s="126">
        <v>46070</v>
      </c>
      <c r="F872" s="6">
        <v>2</v>
      </c>
      <c r="G872" t="s">
        <v>2421</v>
      </c>
      <c r="H872" t="s">
        <v>33</v>
      </c>
      <c r="I872" t="s">
        <v>28</v>
      </c>
      <c r="J872" t="s">
        <v>2422</v>
      </c>
      <c r="K872">
        <v>10</v>
      </c>
      <c r="L872" s="7">
        <v>2373.0700000000002</v>
      </c>
      <c r="M872" s="7">
        <v>23730.7</v>
      </c>
      <c r="N872">
        <v>0</v>
      </c>
      <c r="O872" t="s">
        <v>29</v>
      </c>
      <c r="P872">
        <v>0</v>
      </c>
      <c r="Q872" s="7">
        <v>11000</v>
      </c>
      <c r="R872" s="7">
        <v>8800</v>
      </c>
      <c r="S872" s="7">
        <v>88000</v>
      </c>
      <c r="T872" s="7">
        <v>4</v>
      </c>
      <c r="U872" s="7">
        <v>3520</v>
      </c>
      <c r="V872" t="s">
        <v>74</v>
      </c>
      <c r="W872" s="7">
        <v>64269.3</v>
      </c>
      <c r="X872" s="2" t="s">
        <v>31</v>
      </c>
      <c r="Y872" s="200"/>
      <c r="Z872" s="201" t="str">
        <f>IF(Y872&lt;&gt;"",Y872,IF(Table1[[#This Row],[Befolyt]]="i",1,""))</f>
        <v/>
      </c>
      <c r="AA872" s="98">
        <f>Table1[[#This Row],[KülföldiÁr]]*Table1[[#This Row],[Darab]]</f>
        <v>0</v>
      </c>
    </row>
    <row r="873" spans="1:27" x14ac:dyDescent="0.3">
      <c r="A873" t="s">
        <v>2770</v>
      </c>
      <c r="B873" t="s">
        <v>1547</v>
      </c>
      <c r="C873" s="126">
        <v>46071</v>
      </c>
      <c r="D873" s="6">
        <v>2</v>
      </c>
      <c r="E873" s="126">
        <v>46070</v>
      </c>
      <c r="F873" s="6">
        <v>2</v>
      </c>
      <c r="G873" t="s">
        <v>2772</v>
      </c>
      <c r="H873" t="s">
        <v>33</v>
      </c>
      <c r="I873" t="s">
        <v>28</v>
      </c>
      <c r="J873" t="s">
        <v>2773</v>
      </c>
      <c r="K873">
        <v>6</v>
      </c>
      <c r="L873" s="7">
        <v>1677.4</v>
      </c>
      <c r="M873" s="7">
        <v>10064.400000000001</v>
      </c>
      <c r="N873">
        <v>0</v>
      </c>
      <c r="O873" t="s">
        <v>29</v>
      </c>
      <c r="P873">
        <v>0</v>
      </c>
      <c r="Q873" s="7">
        <v>7000</v>
      </c>
      <c r="R873" s="7">
        <v>6300</v>
      </c>
      <c r="S873" s="7">
        <v>37800</v>
      </c>
      <c r="T873" s="7">
        <v>4</v>
      </c>
      <c r="U873" s="7">
        <v>1512</v>
      </c>
      <c r="V873" t="s">
        <v>74</v>
      </c>
      <c r="W873" s="7">
        <v>27735.599999999999</v>
      </c>
      <c r="X873" s="2" t="s">
        <v>31</v>
      </c>
      <c r="Y873" s="200"/>
      <c r="Z873" s="201" t="str">
        <f>IF(Y873&lt;&gt;"",Y873,IF(Table1[[#This Row],[Befolyt]]="i",1,""))</f>
        <v/>
      </c>
      <c r="AA873" s="98">
        <f>Table1[[#This Row],[KülföldiÁr]]*Table1[[#This Row],[Darab]]</f>
        <v>0</v>
      </c>
    </row>
    <row r="874" spans="1:27" x14ac:dyDescent="0.3">
      <c r="A874" t="s">
        <v>2770</v>
      </c>
      <c r="B874" t="s">
        <v>1547</v>
      </c>
      <c r="C874" s="126">
        <v>46071</v>
      </c>
      <c r="D874" s="6">
        <v>2</v>
      </c>
      <c r="E874" s="126">
        <v>46070</v>
      </c>
      <c r="F874" s="6">
        <v>2</v>
      </c>
      <c r="G874" t="s">
        <v>35</v>
      </c>
      <c r="H874" t="s">
        <v>33</v>
      </c>
      <c r="I874" t="s">
        <v>28</v>
      </c>
      <c r="J874" t="s">
        <v>289</v>
      </c>
      <c r="K874">
        <v>10</v>
      </c>
      <c r="L874" s="7">
        <v>1357.47</v>
      </c>
      <c r="M874" s="7">
        <v>13574.7</v>
      </c>
      <c r="N874">
        <v>0</v>
      </c>
      <c r="O874" t="s">
        <v>29</v>
      </c>
      <c r="P874">
        <v>0</v>
      </c>
      <c r="Q874" s="7">
        <v>6200</v>
      </c>
      <c r="R874" s="7">
        <v>4960</v>
      </c>
      <c r="S874" s="7">
        <v>49600</v>
      </c>
      <c r="T874" s="7">
        <v>4</v>
      </c>
      <c r="U874" s="7">
        <v>1984</v>
      </c>
      <c r="V874" t="s">
        <v>74</v>
      </c>
      <c r="W874" s="7">
        <v>36025.300000000003</v>
      </c>
      <c r="X874" s="2" t="s">
        <v>31</v>
      </c>
      <c r="Y874" s="200"/>
      <c r="Z874" s="201" t="str">
        <f>IF(Y874&lt;&gt;"",Y874,IF(Table1[[#This Row],[Befolyt]]="i",1,""))</f>
        <v/>
      </c>
      <c r="AA874" s="98">
        <f>Table1[[#This Row],[KülföldiÁr]]*Table1[[#This Row],[Darab]]</f>
        <v>0</v>
      </c>
    </row>
    <row r="875" spans="1:27" x14ac:dyDescent="0.3">
      <c r="A875" t="s">
        <v>2770</v>
      </c>
      <c r="B875" t="s">
        <v>1547</v>
      </c>
      <c r="C875" s="126">
        <v>46071</v>
      </c>
      <c r="D875" s="6">
        <v>2</v>
      </c>
      <c r="E875" s="126">
        <v>46070</v>
      </c>
      <c r="F875" s="6">
        <v>2</v>
      </c>
      <c r="G875" t="s">
        <v>304</v>
      </c>
      <c r="H875" t="s">
        <v>33</v>
      </c>
      <c r="I875" t="s">
        <v>28</v>
      </c>
      <c r="J875" t="s">
        <v>305</v>
      </c>
      <c r="K875">
        <v>6</v>
      </c>
      <c r="L875" s="7">
        <v>889.9</v>
      </c>
      <c r="M875" s="7">
        <v>5339.4</v>
      </c>
      <c r="N875">
        <v>0</v>
      </c>
      <c r="O875" t="s">
        <v>29</v>
      </c>
      <c r="P875">
        <v>0</v>
      </c>
      <c r="Q875" s="7">
        <v>4000</v>
      </c>
      <c r="R875" s="7">
        <v>3200</v>
      </c>
      <c r="S875" s="7">
        <v>19200</v>
      </c>
      <c r="T875" s="7">
        <v>4</v>
      </c>
      <c r="U875" s="7">
        <v>768</v>
      </c>
      <c r="V875" t="s">
        <v>74</v>
      </c>
      <c r="W875" s="7">
        <v>13860.6</v>
      </c>
      <c r="X875" s="2" t="s">
        <v>31</v>
      </c>
      <c r="Y875" s="200"/>
      <c r="Z875" s="201" t="str">
        <f>IF(Y875&lt;&gt;"",Y875,IF(Table1[[#This Row],[Befolyt]]="i",1,""))</f>
        <v/>
      </c>
      <c r="AA875" s="98">
        <f>Table1[[#This Row],[KülföldiÁr]]*Table1[[#This Row],[Darab]]</f>
        <v>0</v>
      </c>
    </row>
    <row r="876" spans="1:27" x14ac:dyDescent="0.3">
      <c r="A876" t="s">
        <v>2770</v>
      </c>
      <c r="B876" t="s">
        <v>1547</v>
      </c>
      <c r="C876" s="126">
        <v>46071</v>
      </c>
      <c r="D876" s="6">
        <v>2</v>
      </c>
      <c r="E876" s="126">
        <v>46070</v>
      </c>
      <c r="F876" s="6">
        <v>2</v>
      </c>
      <c r="G876" t="s">
        <v>307</v>
      </c>
      <c r="H876" t="s">
        <v>33</v>
      </c>
      <c r="I876" t="s">
        <v>28</v>
      </c>
      <c r="J876" t="s">
        <v>308</v>
      </c>
      <c r="K876">
        <v>20</v>
      </c>
      <c r="L876" s="7">
        <v>613.47</v>
      </c>
      <c r="M876" s="7">
        <v>12269.400000000001</v>
      </c>
      <c r="N876">
        <v>0</v>
      </c>
      <c r="O876" t="s">
        <v>29</v>
      </c>
      <c r="P876">
        <v>0</v>
      </c>
      <c r="Q876" s="7">
        <v>3000</v>
      </c>
      <c r="R876" s="7">
        <v>2400</v>
      </c>
      <c r="S876" s="7">
        <v>48000</v>
      </c>
      <c r="T876" s="7">
        <v>4</v>
      </c>
      <c r="U876" s="7">
        <v>1920</v>
      </c>
      <c r="V876" t="s">
        <v>74</v>
      </c>
      <c r="W876" s="7">
        <v>35730.6</v>
      </c>
      <c r="X876" s="2" t="s">
        <v>31</v>
      </c>
      <c r="Y876" s="200"/>
      <c r="Z876" s="201" t="str">
        <f>IF(Y876&lt;&gt;"",Y876,IF(Table1[[#This Row],[Befolyt]]="i",1,""))</f>
        <v/>
      </c>
      <c r="AA876" s="98">
        <f>Table1[[#This Row],[KülföldiÁr]]*Table1[[#This Row],[Darab]]</f>
        <v>0</v>
      </c>
    </row>
    <row r="877" spans="1:27" x14ac:dyDescent="0.3">
      <c r="A877" t="s">
        <v>2770</v>
      </c>
      <c r="B877" t="s">
        <v>1547</v>
      </c>
      <c r="C877" s="126">
        <v>46071</v>
      </c>
      <c r="D877" s="6">
        <v>2</v>
      </c>
      <c r="E877" s="126">
        <v>46070</v>
      </c>
      <c r="F877" s="6">
        <v>2</v>
      </c>
      <c r="G877" t="s">
        <v>2774</v>
      </c>
      <c r="H877" t="s">
        <v>33</v>
      </c>
      <c r="I877" t="s">
        <v>28</v>
      </c>
      <c r="J877" t="s">
        <v>2775</v>
      </c>
      <c r="K877">
        <v>2</v>
      </c>
      <c r="L877" s="7">
        <v>1990.88</v>
      </c>
      <c r="M877" s="7">
        <v>3981.76</v>
      </c>
      <c r="N877">
        <v>0</v>
      </c>
      <c r="O877" t="s">
        <v>29</v>
      </c>
      <c r="P877">
        <v>0</v>
      </c>
      <c r="Q877" s="7">
        <v>13430</v>
      </c>
      <c r="R877" s="7">
        <v>11805</v>
      </c>
      <c r="S877" s="7">
        <v>23610</v>
      </c>
      <c r="T877" s="7">
        <v>1.98</v>
      </c>
      <c r="U877" s="7">
        <v>467.47800000000001</v>
      </c>
      <c r="V877" t="s">
        <v>74</v>
      </c>
      <c r="W877" s="7">
        <v>19628.239999999998</v>
      </c>
      <c r="X877" s="2" t="s">
        <v>31</v>
      </c>
      <c r="Y877" s="200"/>
      <c r="Z877" s="201" t="str">
        <f>IF(Y877&lt;&gt;"",Y877,IF(Table1[[#This Row],[Befolyt]]="i",1,""))</f>
        <v/>
      </c>
      <c r="AA877" s="98">
        <f>Table1[[#This Row],[KülföldiÁr]]*Table1[[#This Row],[Darab]]</f>
        <v>0</v>
      </c>
    </row>
    <row r="878" spans="1:27" x14ac:dyDescent="0.3">
      <c r="A878" t="s">
        <v>2770</v>
      </c>
      <c r="B878" t="s">
        <v>1547</v>
      </c>
      <c r="C878" s="126">
        <v>46071</v>
      </c>
      <c r="D878" s="6">
        <v>2</v>
      </c>
      <c r="E878" s="126">
        <v>46070</v>
      </c>
      <c r="F878" s="6">
        <v>2</v>
      </c>
      <c r="G878" t="s">
        <v>75</v>
      </c>
      <c r="H878" t="s">
        <v>34</v>
      </c>
      <c r="I878" t="s">
        <v>32</v>
      </c>
      <c r="J878" t="s">
        <v>76</v>
      </c>
      <c r="K878">
        <v>1</v>
      </c>
      <c r="L878" s="7">
        <v>1900</v>
      </c>
      <c r="M878" s="7">
        <v>1900</v>
      </c>
      <c r="N878">
        <v>0</v>
      </c>
      <c r="O878" t="s">
        <v>29</v>
      </c>
      <c r="P878">
        <v>0</v>
      </c>
      <c r="Q878" s="7">
        <v>3500</v>
      </c>
      <c r="R878" s="7">
        <v>0</v>
      </c>
      <c r="S878" s="7">
        <v>0</v>
      </c>
      <c r="T878" s="7">
        <v>0</v>
      </c>
      <c r="U878" s="7">
        <v>0</v>
      </c>
      <c r="V878" t="s">
        <v>74</v>
      </c>
      <c r="W878" s="7">
        <v>-1900</v>
      </c>
      <c r="X878" s="2" t="s">
        <v>31</v>
      </c>
      <c r="Y878" s="200"/>
      <c r="Z878" s="201" t="str">
        <f>IF(Y878&lt;&gt;"",Y878,IF(Table1[[#This Row],[Befolyt]]="i",1,""))</f>
        <v/>
      </c>
      <c r="AA878" s="98">
        <f>Table1[[#This Row],[KülföldiÁr]]*Table1[[#This Row],[Darab]]</f>
        <v>0</v>
      </c>
    </row>
    <row r="879" spans="1:27" x14ac:dyDescent="0.3">
      <c r="A879" t="s">
        <v>2770</v>
      </c>
      <c r="B879" t="s">
        <v>1547</v>
      </c>
      <c r="C879" s="126">
        <v>46071</v>
      </c>
      <c r="D879" s="6">
        <v>2</v>
      </c>
      <c r="E879" s="126">
        <v>46070</v>
      </c>
      <c r="F879" s="6">
        <v>2</v>
      </c>
      <c r="G879" t="s">
        <v>1557</v>
      </c>
      <c r="H879" t="s">
        <v>34</v>
      </c>
      <c r="I879" t="s">
        <v>32</v>
      </c>
      <c r="J879" t="s">
        <v>1558</v>
      </c>
      <c r="K879">
        <v>1</v>
      </c>
      <c r="L879" s="7">
        <v>11503</v>
      </c>
      <c r="M879" s="7">
        <v>11503</v>
      </c>
      <c r="N879">
        <v>0</v>
      </c>
      <c r="O879" t="s">
        <v>29</v>
      </c>
      <c r="P879">
        <v>0</v>
      </c>
      <c r="Q879" s="7">
        <v>11503</v>
      </c>
      <c r="R879" s="7">
        <v>0</v>
      </c>
      <c r="S879" s="7">
        <v>0</v>
      </c>
      <c r="T879" s="7">
        <v>0</v>
      </c>
      <c r="U879" s="7">
        <v>0</v>
      </c>
      <c r="V879" t="s">
        <v>74</v>
      </c>
      <c r="W879" s="7">
        <v>-11503</v>
      </c>
      <c r="X879" s="2" t="s">
        <v>31</v>
      </c>
      <c r="Y879" s="200"/>
      <c r="Z879" s="201" t="str">
        <f>IF(Y879&lt;&gt;"",Y879,IF(Table1[[#This Row],[Befolyt]]="i",1,""))</f>
        <v/>
      </c>
      <c r="AA879" s="98">
        <f>Table1[[#This Row],[KülföldiÁr]]*Table1[[#This Row],[Darab]]</f>
        <v>0</v>
      </c>
    </row>
    <row r="880" spans="1:27" x14ac:dyDescent="0.3">
      <c r="A880" t="s">
        <v>2776</v>
      </c>
      <c r="B880" t="s">
        <v>416</v>
      </c>
      <c r="C880" s="126">
        <v>46071</v>
      </c>
      <c r="D880" s="6">
        <v>2</v>
      </c>
      <c r="E880" s="126">
        <v>46062</v>
      </c>
      <c r="F880" s="6">
        <v>2</v>
      </c>
      <c r="G880" t="s">
        <v>2777</v>
      </c>
      <c r="H880" t="s">
        <v>41</v>
      </c>
      <c r="I880" t="s">
        <v>28</v>
      </c>
      <c r="J880" t="s">
        <v>2778</v>
      </c>
      <c r="K880">
        <v>1</v>
      </c>
      <c r="L880" s="7">
        <v>517104.38</v>
      </c>
      <c r="M880" s="7">
        <v>517104.38</v>
      </c>
      <c r="N880">
        <v>0</v>
      </c>
      <c r="O880" t="s">
        <v>29</v>
      </c>
      <c r="P880">
        <v>0</v>
      </c>
      <c r="Q880" s="7">
        <v>535900</v>
      </c>
      <c r="R880" s="7">
        <v>954630</v>
      </c>
      <c r="S880" s="7">
        <v>954630</v>
      </c>
      <c r="T880" s="7">
        <v>23.16</v>
      </c>
      <c r="U880" s="7">
        <v>221092.30800000002</v>
      </c>
      <c r="V880" t="s">
        <v>81</v>
      </c>
      <c r="W880" s="7">
        <v>437525.62</v>
      </c>
      <c r="X880" s="2" t="s">
        <v>31</v>
      </c>
      <c r="Y880" s="200"/>
      <c r="Z880" s="201" t="str">
        <f>IF(Y880&lt;&gt;"",Y880,IF(Table1[[#This Row],[Befolyt]]="i",1,""))</f>
        <v/>
      </c>
      <c r="AA880" s="98">
        <f>Table1[[#This Row],[KülföldiÁr]]*Table1[[#This Row],[Darab]]</f>
        <v>0</v>
      </c>
    </row>
    <row r="881" spans="1:27" x14ac:dyDescent="0.3">
      <c r="A881" t="s">
        <v>2776</v>
      </c>
      <c r="B881" t="s">
        <v>416</v>
      </c>
      <c r="C881" s="126">
        <v>46071</v>
      </c>
      <c r="D881" s="6">
        <v>2</v>
      </c>
      <c r="E881" s="126">
        <v>46062</v>
      </c>
      <c r="F881" s="6">
        <v>2</v>
      </c>
      <c r="G881" t="s">
        <v>75</v>
      </c>
      <c r="H881" t="s">
        <v>34</v>
      </c>
      <c r="I881" t="s">
        <v>32</v>
      </c>
      <c r="J881" t="s">
        <v>76</v>
      </c>
      <c r="K881">
        <v>1</v>
      </c>
      <c r="L881" s="7">
        <v>1900</v>
      </c>
      <c r="M881" s="7">
        <v>1900</v>
      </c>
      <c r="N881">
        <v>0</v>
      </c>
      <c r="O881" t="s">
        <v>29</v>
      </c>
      <c r="P881">
        <v>0</v>
      </c>
      <c r="Q881" s="7">
        <v>3500</v>
      </c>
      <c r="R881" s="7">
        <v>0</v>
      </c>
      <c r="S881" s="7">
        <v>0</v>
      </c>
      <c r="T881" s="7">
        <v>0</v>
      </c>
      <c r="U881" s="7">
        <v>0</v>
      </c>
      <c r="V881" t="s">
        <v>81</v>
      </c>
      <c r="W881" s="7">
        <v>-1900</v>
      </c>
      <c r="X881" s="2" t="s">
        <v>31</v>
      </c>
      <c r="Y881" s="200"/>
      <c r="Z881" s="201" t="str">
        <f>IF(Y881&lt;&gt;"",Y881,IF(Table1[[#This Row],[Befolyt]]="i",1,""))</f>
        <v/>
      </c>
      <c r="AA881" s="98">
        <f>Table1[[#This Row],[KülföldiÁr]]*Table1[[#This Row],[Darab]]</f>
        <v>0</v>
      </c>
    </row>
    <row r="882" spans="1:27" x14ac:dyDescent="0.3">
      <c r="A882" t="s">
        <v>2776</v>
      </c>
      <c r="B882" t="s">
        <v>416</v>
      </c>
      <c r="C882" s="126">
        <v>46071</v>
      </c>
      <c r="D882" s="6">
        <v>2</v>
      </c>
      <c r="E882" s="126">
        <v>46062</v>
      </c>
      <c r="F882" s="6">
        <v>2</v>
      </c>
      <c r="G882" t="s">
        <v>1072</v>
      </c>
      <c r="H882" t="s">
        <v>63</v>
      </c>
      <c r="I882" t="s">
        <v>28</v>
      </c>
      <c r="J882" t="s">
        <v>1073</v>
      </c>
      <c r="K882">
        <v>4</v>
      </c>
      <c r="L882" s="7">
        <v>6600.29</v>
      </c>
      <c r="M882" s="7">
        <v>26401.16</v>
      </c>
      <c r="N882">
        <v>0</v>
      </c>
      <c r="O882" t="s">
        <v>29</v>
      </c>
      <c r="P882">
        <v>0</v>
      </c>
      <c r="Q882" s="7">
        <v>16880</v>
      </c>
      <c r="R882" s="7">
        <v>14250</v>
      </c>
      <c r="S882" s="7">
        <v>57000</v>
      </c>
      <c r="T882" s="7">
        <v>3.36</v>
      </c>
      <c r="U882" s="7">
        <v>1915.2</v>
      </c>
      <c r="V882" t="s">
        <v>81</v>
      </c>
      <c r="W882" s="7">
        <v>30598.84</v>
      </c>
      <c r="X882" s="2" t="s">
        <v>31</v>
      </c>
      <c r="Y882" s="200"/>
      <c r="Z882" s="201" t="str">
        <f>IF(Y882&lt;&gt;"",Y882,IF(Table1[[#This Row],[Befolyt]]="i",1,""))</f>
        <v/>
      </c>
      <c r="AA882" s="98">
        <f>Table1[[#This Row],[KülföldiÁr]]*Table1[[#This Row],[Darab]]</f>
        <v>0</v>
      </c>
    </row>
    <row r="883" spans="1:27" x14ac:dyDescent="0.3">
      <c r="A883" t="s">
        <v>2776</v>
      </c>
      <c r="B883" t="s">
        <v>416</v>
      </c>
      <c r="C883" s="126">
        <v>46071</v>
      </c>
      <c r="D883" s="6">
        <v>2</v>
      </c>
      <c r="E883" s="126">
        <v>46062</v>
      </c>
      <c r="F883" s="6">
        <v>2</v>
      </c>
      <c r="G883" t="s">
        <v>1601</v>
      </c>
      <c r="H883" t="s">
        <v>34</v>
      </c>
      <c r="I883" t="s">
        <v>32</v>
      </c>
      <c r="J883" t="s">
        <v>1602</v>
      </c>
      <c r="K883">
        <v>1</v>
      </c>
      <c r="L883" s="7">
        <v>17361</v>
      </c>
      <c r="M883" s="7">
        <v>17361</v>
      </c>
      <c r="N883">
        <v>0</v>
      </c>
      <c r="O883" t="s">
        <v>29</v>
      </c>
      <c r="P883">
        <v>0</v>
      </c>
      <c r="Q883" s="7">
        <v>17361</v>
      </c>
      <c r="R883" s="7">
        <v>0</v>
      </c>
      <c r="S883" s="7">
        <v>0</v>
      </c>
      <c r="T883" s="7">
        <v>0</v>
      </c>
      <c r="U883" s="7">
        <v>0</v>
      </c>
      <c r="V883" t="s">
        <v>81</v>
      </c>
      <c r="W883" s="7">
        <v>-17361</v>
      </c>
      <c r="X883" s="2" t="s">
        <v>31</v>
      </c>
      <c r="Y883" s="200"/>
      <c r="Z883" s="201" t="str">
        <f>IF(Y883&lt;&gt;"",Y883,IF(Table1[[#This Row],[Befolyt]]="i",1,""))</f>
        <v/>
      </c>
      <c r="AA883" s="98">
        <f>Table1[[#This Row],[KülföldiÁr]]*Table1[[#This Row],[Darab]]</f>
        <v>0</v>
      </c>
    </row>
    <row r="884" spans="1:27" x14ac:dyDescent="0.3">
      <c r="A884" t="s">
        <v>2779</v>
      </c>
      <c r="B884" t="s">
        <v>2780</v>
      </c>
      <c r="C884" s="126">
        <v>46071</v>
      </c>
      <c r="D884" s="6">
        <v>2</v>
      </c>
      <c r="E884" s="126">
        <v>46071</v>
      </c>
      <c r="F884" s="6">
        <v>2</v>
      </c>
      <c r="G884" t="s">
        <v>322</v>
      </c>
      <c r="H884" t="s">
        <v>51</v>
      </c>
      <c r="I884" t="s">
        <v>28</v>
      </c>
      <c r="J884" t="s">
        <v>323</v>
      </c>
      <c r="K884">
        <v>1</v>
      </c>
      <c r="L884" s="7">
        <v>8864.44</v>
      </c>
      <c r="M884" s="7">
        <v>8864.44</v>
      </c>
      <c r="N884">
        <v>0</v>
      </c>
      <c r="O884" t="s">
        <v>29</v>
      </c>
      <c r="P884">
        <v>0</v>
      </c>
      <c r="Q884" s="7">
        <v>17130</v>
      </c>
      <c r="R884" s="7">
        <v>21000</v>
      </c>
      <c r="S884" s="7">
        <v>21000</v>
      </c>
      <c r="T884" s="7">
        <v>8</v>
      </c>
      <c r="U884" s="7">
        <v>1680</v>
      </c>
      <c r="V884" t="s">
        <v>74</v>
      </c>
      <c r="W884" s="7">
        <v>12135.56</v>
      </c>
      <c r="X884" s="2" t="s">
        <v>82</v>
      </c>
      <c r="Y884" s="200"/>
      <c r="Z884" s="201">
        <f>IF(Y884&lt;&gt;"",Y884,IF(Table1[[#This Row],[Befolyt]]="i",1,""))</f>
        <v>1</v>
      </c>
      <c r="AA884" s="98">
        <f>Table1[[#This Row],[KülföldiÁr]]*Table1[[#This Row],[Darab]]</f>
        <v>0</v>
      </c>
    </row>
    <row r="885" spans="1:27" x14ac:dyDescent="0.3">
      <c r="A885" t="s">
        <v>2779</v>
      </c>
      <c r="B885" t="s">
        <v>2780</v>
      </c>
      <c r="C885" s="126">
        <v>46071</v>
      </c>
      <c r="D885" s="6">
        <v>2</v>
      </c>
      <c r="E885" s="126">
        <v>46071</v>
      </c>
      <c r="F885" s="6">
        <v>2</v>
      </c>
      <c r="G885" t="s">
        <v>78</v>
      </c>
      <c r="H885" t="s">
        <v>34</v>
      </c>
      <c r="I885" t="s">
        <v>32</v>
      </c>
      <c r="J885" t="s">
        <v>79</v>
      </c>
      <c r="K885">
        <v>1</v>
      </c>
      <c r="L885" s="7">
        <v>2550</v>
      </c>
      <c r="M885" s="7">
        <v>2550</v>
      </c>
      <c r="N885">
        <v>0</v>
      </c>
      <c r="O885" t="s">
        <v>29</v>
      </c>
      <c r="P885">
        <v>0</v>
      </c>
      <c r="Q885" s="7">
        <v>2550</v>
      </c>
      <c r="R885" s="7">
        <v>0</v>
      </c>
      <c r="S885" s="7">
        <v>0</v>
      </c>
      <c r="T885" s="7">
        <v>0</v>
      </c>
      <c r="U885" s="7">
        <v>0</v>
      </c>
      <c r="V885" t="s">
        <v>74</v>
      </c>
      <c r="W885" s="7">
        <v>-2550</v>
      </c>
      <c r="X885" s="2" t="s">
        <v>82</v>
      </c>
      <c r="Y885" s="200"/>
      <c r="Z885" s="201">
        <f>IF(Y885&lt;&gt;"",Y885,IF(Table1[[#This Row],[Befolyt]]="i",1,""))</f>
        <v>1</v>
      </c>
      <c r="AA885" s="98">
        <f>Table1[[#This Row],[KülföldiÁr]]*Table1[[#This Row],[Darab]]</f>
        <v>0</v>
      </c>
    </row>
    <row r="886" spans="1:27" x14ac:dyDescent="0.3">
      <c r="A886" t="s">
        <v>2781</v>
      </c>
      <c r="B886" t="s">
        <v>2782</v>
      </c>
      <c r="C886" s="126">
        <v>46070</v>
      </c>
      <c r="D886" s="6">
        <v>2</v>
      </c>
      <c r="E886" s="126">
        <v>46063</v>
      </c>
      <c r="F886" s="6">
        <v>2</v>
      </c>
      <c r="G886" t="s">
        <v>2054</v>
      </c>
      <c r="H886" t="s">
        <v>71</v>
      </c>
      <c r="I886" t="s">
        <v>28</v>
      </c>
      <c r="J886" t="s">
        <v>2055</v>
      </c>
      <c r="K886">
        <v>2</v>
      </c>
      <c r="L886" s="7">
        <v>467.59</v>
      </c>
      <c r="M886" s="7">
        <v>935.18</v>
      </c>
      <c r="N886">
        <v>0</v>
      </c>
      <c r="O886" t="s">
        <v>29</v>
      </c>
      <c r="P886">
        <v>0</v>
      </c>
      <c r="Q886" s="7">
        <v>875</v>
      </c>
      <c r="R886" s="7">
        <v>875</v>
      </c>
      <c r="S886" s="7">
        <v>1750</v>
      </c>
      <c r="T886" s="7">
        <v>5</v>
      </c>
      <c r="U886" s="7">
        <v>87.5</v>
      </c>
      <c r="V886" t="s">
        <v>30</v>
      </c>
      <c r="W886" s="7">
        <v>814.82</v>
      </c>
      <c r="X886" s="2" t="s">
        <v>82</v>
      </c>
      <c r="Y886" s="200"/>
      <c r="Z886" s="201">
        <f>IF(Y886&lt;&gt;"",Y886,IF(Table1[[#This Row],[Befolyt]]="i",1,""))</f>
        <v>1</v>
      </c>
      <c r="AA886" s="98">
        <f>Table1[[#This Row],[KülföldiÁr]]*Table1[[#This Row],[Darab]]</f>
        <v>0</v>
      </c>
    </row>
    <row r="887" spans="1:27" x14ac:dyDescent="0.3">
      <c r="A887" t="s">
        <v>2781</v>
      </c>
      <c r="B887" t="s">
        <v>2782</v>
      </c>
      <c r="C887" s="126">
        <v>46070</v>
      </c>
      <c r="D887" s="6">
        <v>2</v>
      </c>
      <c r="E887" s="126">
        <v>46063</v>
      </c>
      <c r="F887" s="6">
        <v>2</v>
      </c>
      <c r="G887" t="s">
        <v>2783</v>
      </c>
      <c r="H887" t="s">
        <v>71</v>
      </c>
      <c r="I887" t="s">
        <v>28</v>
      </c>
      <c r="J887" t="s">
        <v>2784</v>
      </c>
      <c r="K887">
        <v>2</v>
      </c>
      <c r="L887" s="7">
        <v>396.94</v>
      </c>
      <c r="M887" s="7">
        <v>793.88</v>
      </c>
      <c r="N887">
        <v>0</v>
      </c>
      <c r="O887" t="s">
        <v>29</v>
      </c>
      <c r="P887">
        <v>0</v>
      </c>
      <c r="Q887" s="7">
        <v>725</v>
      </c>
      <c r="R887" s="7">
        <v>725</v>
      </c>
      <c r="S887" s="7">
        <v>1450</v>
      </c>
      <c r="T887" s="7">
        <v>5</v>
      </c>
      <c r="U887" s="7">
        <v>72.5</v>
      </c>
      <c r="V887" t="s">
        <v>30</v>
      </c>
      <c r="W887" s="7">
        <v>656.12</v>
      </c>
      <c r="X887" s="2" t="s">
        <v>82</v>
      </c>
      <c r="Y887" s="200"/>
      <c r="Z887" s="201">
        <f>IF(Y887&lt;&gt;"",Y887,IF(Table1[[#This Row],[Befolyt]]="i",1,""))</f>
        <v>1</v>
      </c>
      <c r="AA887" s="98">
        <f>Table1[[#This Row],[KülföldiÁr]]*Table1[[#This Row],[Darab]]</f>
        <v>0</v>
      </c>
    </row>
    <row r="888" spans="1:27" x14ac:dyDescent="0.3">
      <c r="A888" t="s">
        <v>2781</v>
      </c>
      <c r="B888" t="s">
        <v>2782</v>
      </c>
      <c r="C888" s="126">
        <v>46070</v>
      </c>
      <c r="D888" s="6">
        <v>2</v>
      </c>
      <c r="E888" s="126">
        <v>46063</v>
      </c>
      <c r="F888" s="6">
        <v>2</v>
      </c>
      <c r="G888" t="s">
        <v>2785</v>
      </c>
      <c r="H888" t="s">
        <v>41</v>
      </c>
      <c r="I888" t="s">
        <v>28</v>
      </c>
      <c r="J888" t="s">
        <v>2786</v>
      </c>
      <c r="K888">
        <v>1</v>
      </c>
      <c r="L888" s="7">
        <v>7468.4</v>
      </c>
      <c r="M888" s="7">
        <v>7468.4</v>
      </c>
      <c r="N888">
        <v>0</v>
      </c>
      <c r="O888" t="s">
        <v>29</v>
      </c>
      <c r="P888">
        <v>0</v>
      </c>
      <c r="Q888" s="7">
        <v>25090</v>
      </c>
      <c r="R888" s="7">
        <v>25090</v>
      </c>
      <c r="S888" s="7">
        <v>25090</v>
      </c>
      <c r="T888" s="7">
        <v>10</v>
      </c>
      <c r="U888" s="7">
        <v>2509</v>
      </c>
      <c r="V888" t="s">
        <v>30</v>
      </c>
      <c r="W888" s="7">
        <v>17621.599999999999</v>
      </c>
      <c r="X888" s="2" t="s">
        <v>82</v>
      </c>
      <c r="Y888" s="200"/>
      <c r="Z888" s="201">
        <f>IF(Y888&lt;&gt;"",Y888,IF(Table1[[#This Row],[Befolyt]]="i",1,""))</f>
        <v>1</v>
      </c>
      <c r="AA888" s="98">
        <f>Table1[[#This Row],[KülföldiÁr]]*Table1[[#This Row],[Darab]]</f>
        <v>0</v>
      </c>
    </row>
    <row r="889" spans="1:27" x14ac:dyDescent="0.3">
      <c r="A889" t="s">
        <v>2781</v>
      </c>
      <c r="B889" t="s">
        <v>2782</v>
      </c>
      <c r="C889" s="126">
        <v>46070</v>
      </c>
      <c r="D889" s="6">
        <v>2</v>
      </c>
      <c r="E889" s="126">
        <v>46063</v>
      </c>
      <c r="F889" s="6">
        <v>2</v>
      </c>
      <c r="G889" t="s">
        <v>2787</v>
      </c>
      <c r="H889" t="s">
        <v>41</v>
      </c>
      <c r="I889" t="s">
        <v>28</v>
      </c>
      <c r="J889" t="s">
        <v>2788</v>
      </c>
      <c r="K889">
        <v>1</v>
      </c>
      <c r="L889" s="7">
        <v>4709.2700000000004</v>
      </c>
      <c r="M889" s="7">
        <v>4709.2700000000004</v>
      </c>
      <c r="N889">
        <v>0</v>
      </c>
      <c r="O889" t="s">
        <v>29</v>
      </c>
      <c r="P889">
        <v>0</v>
      </c>
      <c r="Q889" s="7">
        <v>15480</v>
      </c>
      <c r="R889" s="7">
        <v>15480</v>
      </c>
      <c r="S889" s="7">
        <v>15480</v>
      </c>
      <c r="T889" s="7">
        <v>10</v>
      </c>
      <c r="U889" s="7">
        <v>1548</v>
      </c>
      <c r="V889" t="s">
        <v>30</v>
      </c>
      <c r="W889" s="7">
        <v>10770.73</v>
      </c>
      <c r="X889" s="2" t="s">
        <v>82</v>
      </c>
      <c r="Y889" s="200"/>
      <c r="Z889" s="201">
        <f>IF(Y889&lt;&gt;"",Y889,IF(Table1[[#This Row],[Befolyt]]="i",1,""))</f>
        <v>1</v>
      </c>
      <c r="AA889" s="98">
        <f>Table1[[#This Row],[KülföldiÁr]]*Table1[[#This Row],[Darab]]</f>
        <v>0</v>
      </c>
    </row>
    <row r="890" spans="1:27" x14ac:dyDescent="0.3">
      <c r="A890" t="s">
        <v>2789</v>
      </c>
      <c r="B890" t="s">
        <v>2790</v>
      </c>
      <c r="C890" s="126">
        <v>46070</v>
      </c>
      <c r="D890" s="6">
        <v>2</v>
      </c>
      <c r="E890" s="126">
        <v>46070</v>
      </c>
      <c r="F890" s="6">
        <v>2</v>
      </c>
      <c r="G890" t="s">
        <v>319</v>
      </c>
      <c r="H890" t="s">
        <v>33</v>
      </c>
      <c r="I890" t="s">
        <v>28</v>
      </c>
      <c r="J890" t="s">
        <v>428</v>
      </c>
      <c r="K890">
        <v>3</v>
      </c>
      <c r="L890" s="7">
        <v>1531.14</v>
      </c>
      <c r="M890" s="7">
        <v>4593.42</v>
      </c>
      <c r="N890">
        <v>0</v>
      </c>
      <c r="O890" t="s">
        <v>29</v>
      </c>
      <c r="P890">
        <v>0</v>
      </c>
      <c r="Q890" s="7">
        <v>7500</v>
      </c>
      <c r="R890" s="7">
        <v>6785</v>
      </c>
      <c r="S890" s="7">
        <v>20355</v>
      </c>
      <c r="T890" s="7">
        <v>6</v>
      </c>
      <c r="U890" s="7">
        <v>1221.3</v>
      </c>
      <c r="V890" t="s">
        <v>74</v>
      </c>
      <c r="W890" s="7">
        <v>15761.58</v>
      </c>
      <c r="X890" s="2" t="s">
        <v>31</v>
      </c>
      <c r="Y890" s="200"/>
      <c r="Z890" s="201" t="str">
        <f>IF(Y890&lt;&gt;"",Y890,IF(Table1[[#This Row],[Befolyt]]="i",1,""))</f>
        <v/>
      </c>
      <c r="AA890" s="98">
        <f>Table1[[#This Row],[KülföldiÁr]]*Table1[[#This Row],[Darab]]</f>
        <v>0</v>
      </c>
    </row>
    <row r="891" spans="1:27" x14ac:dyDescent="0.3">
      <c r="A891" t="s">
        <v>2789</v>
      </c>
      <c r="B891" t="s">
        <v>2790</v>
      </c>
      <c r="C891" s="126">
        <v>46070</v>
      </c>
      <c r="D891" s="6">
        <v>2</v>
      </c>
      <c r="E891" s="126">
        <v>46070</v>
      </c>
      <c r="F891" s="6">
        <v>2</v>
      </c>
      <c r="G891" t="s">
        <v>414</v>
      </c>
      <c r="H891" t="s">
        <v>33</v>
      </c>
      <c r="I891" t="s">
        <v>28</v>
      </c>
      <c r="J891" t="s">
        <v>415</v>
      </c>
      <c r="K891">
        <v>3</v>
      </c>
      <c r="L891" s="7">
        <v>1079.97</v>
      </c>
      <c r="M891" s="7">
        <v>3239.91</v>
      </c>
      <c r="N891">
        <v>0</v>
      </c>
      <c r="O891" t="s">
        <v>29</v>
      </c>
      <c r="P891">
        <v>0</v>
      </c>
      <c r="Q891" s="7">
        <v>5500</v>
      </c>
      <c r="R891" s="7">
        <v>4400</v>
      </c>
      <c r="S891" s="7">
        <v>13200</v>
      </c>
      <c r="T891" s="7">
        <v>6</v>
      </c>
      <c r="U891" s="7">
        <v>792</v>
      </c>
      <c r="V891" t="s">
        <v>74</v>
      </c>
      <c r="W891" s="7">
        <v>9960.09</v>
      </c>
      <c r="X891" s="2" t="s">
        <v>31</v>
      </c>
      <c r="Y891" s="200"/>
      <c r="Z891" s="201" t="str">
        <f>IF(Y891&lt;&gt;"",Y891,IF(Table1[[#This Row],[Befolyt]]="i",1,""))</f>
        <v/>
      </c>
      <c r="AA891" s="98">
        <f>Table1[[#This Row],[KülföldiÁr]]*Table1[[#This Row],[Darab]]</f>
        <v>0</v>
      </c>
    </row>
    <row r="892" spans="1:27" x14ac:dyDescent="0.3">
      <c r="A892" t="s">
        <v>2789</v>
      </c>
      <c r="B892" t="s">
        <v>2790</v>
      </c>
      <c r="C892" s="126">
        <v>46070</v>
      </c>
      <c r="D892" s="6">
        <v>2</v>
      </c>
      <c r="E892" s="126">
        <v>46070</v>
      </c>
      <c r="F892" s="6">
        <v>2</v>
      </c>
      <c r="G892" t="s">
        <v>1111</v>
      </c>
      <c r="H892" t="s">
        <v>33</v>
      </c>
      <c r="I892" t="s">
        <v>28</v>
      </c>
      <c r="J892" t="s">
        <v>1186</v>
      </c>
      <c r="K892">
        <v>3</v>
      </c>
      <c r="L892" s="7">
        <v>1190.74</v>
      </c>
      <c r="M892" s="7">
        <v>3572.2200000000003</v>
      </c>
      <c r="N892">
        <v>0</v>
      </c>
      <c r="O892" t="s">
        <v>29</v>
      </c>
      <c r="P892">
        <v>0</v>
      </c>
      <c r="Q892" s="7">
        <v>5800</v>
      </c>
      <c r="R892" s="7">
        <v>5350</v>
      </c>
      <c r="S892" s="7">
        <v>16050</v>
      </c>
      <c r="T892" s="7">
        <v>6</v>
      </c>
      <c r="U892" s="7">
        <v>963</v>
      </c>
      <c r="V892" t="s">
        <v>74</v>
      </c>
      <c r="W892" s="7">
        <v>12477.779999999999</v>
      </c>
      <c r="X892" s="2" t="s">
        <v>31</v>
      </c>
      <c r="Y892" s="200"/>
      <c r="Z892" s="201" t="str">
        <f>IF(Y892&lt;&gt;"",Y892,IF(Table1[[#This Row],[Befolyt]]="i",1,""))</f>
        <v/>
      </c>
      <c r="AA892" s="98">
        <f>Table1[[#This Row],[KülföldiÁr]]*Table1[[#This Row],[Darab]]</f>
        <v>0</v>
      </c>
    </row>
    <row r="893" spans="1:27" x14ac:dyDescent="0.3">
      <c r="A893" t="s">
        <v>2789</v>
      </c>
      <c r="B893" t="s">
        <v>2790</v>
      </c>
      <c r="C893" s="126">
        <v>46070</v>
      </c>
      <c r="D893" s="6">
        <v>2</v>
      </c>
      <c r="E893" s="126">
        <v>46070</v>
      </c>
      <c r="F893" s="6">
        <v>2</v>
      </c>
      <c r="G893" t="s">
        <v>2791</v>
      </c>
      <c r="H893" t="s">
        <v>33</v>
      </c>
      <c r="I893" t="s">
        <v>28</v>
      </c>
      <c r="J893" t="s">
        <v>2792</v>
      </c>
      <c r="K893">
        <v>1</v>
      </c>
      <c r="L893" s="7">
        <v>4208.51</v>
      </c>
      <c r="M893" s="7">
        <v>4208.51</v>
      </c>
      <c r="N893">
        <v>0</v>
      </c>
      <c r="O893" t="s">
        <v>29</v>
      </c>
      <c r="P893">
        <v>0</v>
      </c>
      <c r="Q893" s="7">
        <v>20000</v>
      </c>
      <c r="R893" s="7">
        <v>20000</v>
      </c>
      <c r="S893" s="7">
        <v>20000</v>
      </c>
      <c r="T893" s="7">
        <v>10</v>
      </c>
      <c r="U893" s="7">
        <v>2000</v>
      </c>
      <c r="V893" t="s">
        <v>74</v>
      </c>
      <c r="W893" s="7">
        <v>15791.49</v>
      </c>
      <c r="X893" s="2" t="s">
        <v>31</v>
      </c>
      <c r="Y893" s="200"/>
      <c r="Z893" s="201" t="str">
        <f>IF(Y893&lt;&gt;"",Y893,IF(Table1[[#This Row],[Befolyt]]="i",1,""))</f>
        <v/>
      </c>
      <c r="AA893" s="98">
        <f>Table1[[#This Row],[KülföldiÁr]]*Table1[[#This Row],[Darab]]</f>
        <v>0</v>
      </c>
    </row>
    <row r="894" spans="1:27" x14ac:dyDescent="0.3">
      <c r="A894" t="s">
        <v>2789</v>
      </c>
      <c r="B894" t="s">
        <v>2790</v>
      </c>
      <c r="C894" s="126">
        <v>46070</v>
      </c>
      <c r="D894" s="6">
        <v>2</v>
      </c>
      <c r="E894" s="126">
        <v>46070</v>
      </c>
      <c r="F894" s="6">
        <v>2</v>
      </c>
      <c r="G894" t="s">
        <v>1742</v>
      </c>
      <c r="H894" t="s">
        <v>34</v>
      </c>
      <c r="I894" t="s">
        <v>32</v>
      </c>
      <c r="J894" t="s">
        <v>1743</v>
      </c>
      <c r="K894">
        <v>1</v>
      </c>
      <c r="L894" s="7">
        <v>5434</v>
      </c>
      <c r="M894" s="7">
        <v>5434</v>
      </c>
      <c r="N894">
        <v>0</v>
      </c>
      <c r="O894" t="s">
        <v>29</v>
      </c>
      <c r="P894">
        <v>0</v>
      </c>
      <c r="Q894" s="7">
        <v>5434</v>
      </c>
      <c r="R894" s="7">
        <v>4500</v>
      </c>
      <c r="S894" s="7">
        <v>4500</v>
      </c>
      <c r="T894" s="7">
        <v>0</v>
      </c>
      <c r="U894" s="7">
        <v>0</v>
      </c>
      <c r="V894" t="s">
        <v>74</v>
      </c>
      <c r="W894" s="7">
        <v>-934</v>
      </c>
      <c r="X894" s="2" t="s">
        <v>31</v>
      </c>
      <c r="Y894" s="200"/>
      <c r="Z894" s="201" t="str">
        <f>IF(Y894&lt;&gt;"",Y894,IF(Table1[[#This Row],[Befolyt]]="i",1,""))</f>
        <v/>
      </c>
      <c r="AA894" s="98">
        <f>Table1[[#This Row],[KülföldiÁr]]*Table1[[#This Row],[Darab]]</f>
        <v>0</v>
      </c>
    </row>
    <row r="895" spans="1:27" x14ac:dyDescent="0.3">
      <c r="A895" t="s">
        <v>2793</v>
      </c>
      <c r="B895" t="s">
        <v>2790</v>
      </c>
      <c r="C895" s="126">
        <v>46070</v>
      </c>
      <c r="D895" s="6">
        <v>2</v>
      </c>
      <c r="E895" s="126">
        <v>46070</v>
      </c>
      <c r="F895" s="6">
        <v>2</v>
      </c>
      <c r="G895" t="s">
        <v>114</v>
      </c>
      <c r="H895" t="s">
        <v>33</v>
      </c>
      <c r="I895" t="s">
        <v>28</v>
      </c>
      <c r="J895" t="s">
        <v>121</v>
      </c>
      <c r="K895">
        <v>3</v>
      </c>
      <c r="L895" s="7">
        <v>847.79</v>
      </c>
      <c r="M895" s="7">
        <v>2543.37</v>
      </c>
      <c r="N895">
        <v>0</v>
      </c>
      <c r="O895" t="s">
        <v>29</v>
      </c>
      <c r="P895">
        <v>0</v>
      </c>
      <c r="Q895" s="7">
        <v>4200</v>
      </c>
      <c r="R895" s="7">
        <v>3360</v>
      </c>
      <c r="S895" s="7">
        <v>10080</v>
      </c>
      <c r="T895" s="7">
        <v>6.66</v>
      </c>
      <c r="U895" s="7">
        <v>671.32799999999997</v>
      </c>
      <c r="V895" t="s">
        <v>74</v>
      </c>
      <c r="W895" s="7">
        <v>7536.63</v>
      </c>
      <c r="X895" s="2" t="s">
        <v>31</v>
      </c>
      <c r="Y895" s="200"/>
      <c r="Z895" s="201" t="str">
        <f>IF(Y895&lt;&gt;"",Y895,IF(Table1[[#This Row],[Befolyt]]="i",1,""))</f>
        <v/>
      </c>
      <c r="AA895" s="98">
        <f>Table1[[#This Row],[KülföldiÁr]]*Table1[[#This Row],[Darab]]</f>
        <v>0</v>
      </c>
    </row>
    <row r="896" spans="1:27" x14ac:dyDescent="0.3">
      <c r="A896" t="s">
        <v>2793</v>
      </c>
      <c r="B896" t="s">
        <v>2790</v>
      </c>
      <c r="C896" s="126">
        <v>46070</v>
      </c>
      <c r="D896" s="6">
        <v>2</v>
      </c>
      <c r="E896" s="126">
        <v>46070</v>
      </c>
      <c r="F896" s="6">
        <v>2</v>
      </c>
      <c r="G896" t="s">
        <v>97</v>
      </c>
      <c r="H896" t="s">
        <v>33</v>
      </c>
      <c r="I896" t="s">
        <v>28</v>
      </c>
      <c r="J896" t="s">
        <v>283</v>
      </c>
      <c r="K896">
        <v>3</v>
      </c>
      <c r="L896" s="7">
        <v>1646.83</v>
      </c>
      <c r="M896" s="7">
        <v>4940.49</v>
      </c>
      <c r="N896">
        <v>0</v>
      </c>
      <c r="O896" t="s">
        <v>29</v>
      </c>
      <c r="P896">
        <v>0</v>
      </c>
      <c r="Q896" s="7">
        <v>7800</v>
      </c>
      <c r="R896" s="7">
        <v>7800</v>
      </c>
      <c r="S896" s="7">
        <v>23400</v>
      </c>
      <c r="T896" s="7">
        <v>10</v>
      </c>
      <c r="U896" s="7">
        <v>2340</v>
      </c>
      <c r="V896" t="s">
        <v>74</v>
      </c>
      <c r="W896" s="7">
        <v>18459.510000000002</v>
      </c>
      <c r="X896" s="2" t="s">
        <v>31</v>
      </c>
      <c r="Y896" s="200"/>
      <c r="Z896" s="201" t="str">
        <f>IF(Y896&lt;&gt;"",Y896,IF(Table1[[#This Row],[Befolyt]]="i",1,""))</f>
        <v/>
      </c>
      <c r="AA896" s="98">
        <f>Table1[[#This Row],[KülföldiÁr]]*Table1[[#This Row],[Darab]]</f>
        <v>0</v>
      </c>
    </row>
    <row r="897" spans="1:27" x14ac:dyDescent="0.3">
      <c r="A897" t="s">
        <v>2793</v>
      </c>
      <c r="B897" t="s">
        <v>2790</v>
      </c>
      <c r="C897" s="126">
        <v>46070</v>
      </c>
      <c r="D897" s="6">
        <v>2</v>
      </c>
      <c r="E897" s="126">
        <v>46070</v>
      </c>
      <c r="F897" s="6">
        <v>2</v>
      </c>
      <c r="G897" t="s">
        <v>35</v>
      </c>
      <c r="H897" t="s">
        <v>33</v>
      </c>
      <c r="I897" t="s">
        <v>28</v>
      </c>
      <c r="J897" t="s">
        <v>289</v>
      </c>
      <c r="K897">
        <v>3</v>
      </c>
      <c r="L897" s="7">
        <v>1357.47</v>
      </c>
      <c r="M897" s="7">
        <v>4072.41</v>
      </c>
      <c r="N897">
        <v>0</v>
      </c>
      <c r="O897" t="s">
        <v>29</v>
      </c>
      <c r="P897">
        <v>0</v>
      </c>
      <c r="Q897" s="7">
        <v>6200</v>
      </c>
      <c r="R897" s="7">
        <v>6200</v>
      </c>
      <c r="S897" s="7">
        <v>18600</v>
      </c>
      <c r="T897" s="7">
        <v>10</v>
      </c>
      <c r="U897" s="7">
        <v>1860</v>
      </c>
      <c r="V897" t="s">
        <v>74</v>
      </c>
      <c r="W897" s="7">
        <v>14527.59</v>
      </c>
      <c r="X897" s="2" t="s">
        <v>31</v>
      </c>
      <c r="Y897" s="200"/>
      <c r="Z897" s="201" t="str">
        <f>IF(Y897&lt;&gt;"",Y897,IF(Table1[[#This Row],[Befolyt]]="i",1,""))</f>
        <v/>
      </c>
      <c r="AA897" s="98">
        <f>Table1[[#This Row],[KülföldiÁr]]*Table1[[#This Row],[Darab]]</f>
        <v>0</v>
      </c>
    </row>
    <row r="898" spans="1:27" x14ac:dyDescent="0.3">
      <c r="A898" t="s">
        <v>2794</v>
      </c>
      <c r="B898" t="s">
        <v>2401</v>
      </c>
      <c r="C898" s="126">
        <v>46070</v>
      </c>
      <c r="D898" s="6">
        <v>2</v>
      </c>
      <c r="E898" s="126">
        <v>46069</v>
      </c>
      <c r="F898" s="6">
        <v>2</v>
      </c>
      <c r="G898" t="s">
        <v>2795</v>
      </c>
      <c r="H898" t="s">
        <v>41</v>
      </c>
      <c r="I898" t="s">
        <v>28</v>
      </c>
      <c r="J898" t="s">
        <v>2796</v>
      </c>
      <c r="K898">
        <v>1</v>
      </c>
      <c r="L898" s="7">
        <v>223509.13</v>
      </c>
      <c r="M898" s="7">
        <v>223509.13</v>
      </c>
      <c r="N898">
        <v>0</v>
      </c>
      <c r="O898" t="s">
        <v>29</v>
      </c>
      <c r="P898">
        <v>0</v>
      </c>
      <c r="Q898" s="7">
        <v>496400</v>
      </c>
      <c r="R898" s="7">
        <v>496400</v>
      </c>
      <c r="S898" s="7">
        <v>496400</v>
      </c>
      <c r="T898" s="7">
        <v>23.63</v>
      </c>
      <c r="U898" s="7">
        <v>117299.32</v>
      </c>
      <c r="V898" t="s">
        <v>30</v>
      </c>
      <c r="W898" s="7">
        <v>272890.87</v>
      </c>
      <c r="X898" s="2" t="s">
        <v>31</v>
      </c>
      <c r="Y898" s="200"/>
      <c r="Z898" s="201" t="str">
        <f>IF(Y898&lt;&gt;"",Y898,IF(Table1[[#This Row],[Befolyt]]="i",1,""))</f>
        <v/>
      </c>
      <c r="AA898" s="98">
        <f>Table1[[#This Row],[KülföldiÁr]]*Table1[[#This Row],[Darab]]</f>
        <v>0</v>
      </c>
    </row>
    <row r="899" spans="1:27" x14ac:dyDescent="0.3">
      <c r="A899" t="s">
        <v>2797</v>
      </c>
      <c r="B899" t="s">
        <v>2768</v>
      </c>
      <c r="C899" s="126">
        <v>46070</v>
      </c>
      <c r="D899" s="6">
        <v>2</v>
      </c>
      <c r="E899" s="126">
        <v>46070</v>
      </c>
      <c r="F899" s="6">
        <v>2</v>
      </c>
      <c r="G899" t="s">
        <v>1452</v>
      </c>
      <c r="H899" t="s">
        <v>33</v>
      </c>
      <c r="I899" t="s">
        <v>28</v>
      </c>
      <c r="J899" t="s">
        <v>1453</v>
      </c>
      <c r="K899">
        <v>2</v>
      </c>
      <c r="L899" s="7">
        <v>288.68</v>
      </c>
      <c r="M899" s="7">
        <v>577.36</v>
      </c>
      <c r="N899">
        <v>0</v>
      </c>
      <c r="O899" t="s">
        <v>29</v>
      </c>
      <c r="P899">
        <v>0</v>
      </c>
      <c r="Q899" s="7">
        <v>1600</v>
      </c>
      <c r="R899" s="7">
        <v>1600</v>
      </c>
      <c r="S899" s="7">
        <v>3200</v>
      </c>
      <c r="T899" s="7">
        <v>10</v>
      </c>
      <c r="U899" s="7">
        <v>320</v>
      </c>
      <c r="V899" t="s">
        <v>77</v>
      </c>
      <c r="W899" s="7">
        <v>2622.64</v>
      </c>
      <c r="X899" s="2" t="s">
        <v>31</v>
      </c>
      <c r="Y899" s="200"/>
      <c r="Z899" s="201" t="str">
        <f>IF(Y899&lt;&gt;"",Y899,IF(Table1[[#This Row],[Befolyt]]="i",1,""))</f>
        <v/>
      </c>
      <c r="AA899" s="98">
        <f>Table1[[#This Row],[KülföldiÁr]]*Table1[[#This Row],[Darab]]</f>
        <v>0</v>
      </c>
    </row>
    <row r="900" spans="1:27" x14ac:dyDescent="0.3">
      <c r="A900" t="s">
        <v>2797</v>
      </c>
      <c r="B900" t="s">
        <v>2768</v>
      </c>
      <c r="C900" s="126">
        <v>46070</v>
      </c>
      <c r="D900" s="6">
        <v>2</v>
      </c>
      <c r="E900" s="126">
        <v>46070</v>
      </c>
      <c r="F900" s="6">
        <v>2</v>
      </c>
      <c r="G900" t="s">
        <v>39</v>
      </c>
      <c r="H900" t="s">
        <v>33</v>
      </c>
      <c r="I900" t="s">
        <v>28</v>
      </c>
      <c r="J900" t="s">
        <v>286</v>
      </c>
      <c r="K900">
        <v>2</v>
      </c>
      <c r="L900" s="7">
        <v>217.79</v>
      </c>
      <c r="M900" s="7">
        <v>435.58</v>
      </c>
      <c r="N900">
        <v>0</v>
      </c>
      <c r="O900" t="s">
        <v>29</v>
      </c>
      <c r="P900">
        <v>0</v>
      </c>
      <c r="Q900" s="7">
        <v>1000</v>
      </c>
      <c r="R900" s="7">
        <v>1000</v>
      </c>
      <c r="S900" s="7">
        <v>2000</v>
      </c>
      <c r="T900" s="7">
        <v>10</v>
      </c>
      <c r="U900" s="7">
        <v>200</v>
      </c>
      <c r="V900" t="s">
        <v>77</v>
      </c>
      <c r="W900" s="7">
        <v>1564.42</v>
      </c>
      <c r="X900" s="2" t="s">
        <v>31</v>
      </c>
      <c r="Y900" s="200"/>
      <c r="Z900" s="201" t="str">
        <f>IF(Y900&lt;&gt;"",Y900,IF(Table1[[#This Row],[Befolyt]]="i",1,""))</f>
        <v/>
      </c>
      <c r="AA900" s="98">
        <f>Table1[[#This Row],[KülföldiÁr]]*Table1[[#This Row],[Darab]]</f>
        <v>0</v>
      </c>
    </row>
    <row r="901" spans="1:27" x14ac:dyDescent="0.3">
      <c r="A901" t="s">
        <v>2797</v>
      </c>
      <c r="B901" t="s">
        <v>2768</v>
      </c>
      <c r="C901" s="126">
        <v>46070</v>
      </c>
      <c r="D901" s="6">
        <v>2</v>
      </c>
      <c r="E901" s="126">
        <v>46070</v>
      </c>
      <c r="F901" s="6">
        <v>2</v>
      </c>
      <c r="G901" t="s">
        <v>1429</v>
      </c>
      <c r="H901" t="s">
        <v>34</v>
      </c>
      <c r="I901" t="s">
        <v>32</v>
      </c>
      <c r="J901" t="s">
        <v>1430</v>
      </c>
      <c r="K901">
        <v>1</v>
      </c>
      <c r="L901" s="7">
        <v>1737</v>
      </c>
      <c r="M901" s="7">
        <v>1737</v>
      </c>
      <c r="N901">
        <v>0</v>
      </c>
      <c r="O901" t="s">
        <v>29</v>
      </c>
      <c r="P901">
        <v>0</v>
      </c>
      <c r="Q901" s="7">
        <v>1737</v>
      </c>
      <c r="R901" s="7">
        <v>2000</v>
      </c>
      <c r="S901" s="7">
        <v>2000</v>
      </c>
      <c r="T901" s="7">
        <v>0</v>
      </c>
      <c r="U901" s="7">
        <v>0</v>
      </c>
      <c r="V901" t="s">
        <v>77</v>
      </c>
      <c r="W901" s="7">
        <v>263</v>
      </c>
      <c r="X901" s="2" t="s">
        <v>31</v>
      </c>
      <c r="Y901" s="200"/>
      <c r="Z901" s="201" t="str">
        <f>IF(Y901&lt;&gt;"",Y901,IF(Table1[[#This Row],[Befolyt]]="i",1,""))</f>
        <v/>
      </c>
      <c r="AA901" s="98">
        <f>Table1[[#This Row],[KülföldiÁr]]*Table1[[#This Row],[Darab]]</f>
        <v>0</v>
      </c>
    </row>
    <row r="902" spans="1:27" x14ac:dyDescent="0.3">
      <c r="A902" t="s">
        <v>2798</v>
      </c>
      <c r="B902" t="s">
        <v>1432</v>
      </c>
      <c r="C902" s="126">
        <v>46070</v>
      </c>
      <c r="D902" s="6">
        <v>2</v>
      </c>
      <c r="E902" s="126">
        <v>46070</v>
      </c>
      <c r="F902" s="6">
        <v>2</v>
      </c>
      <c r="G902" t="s">
        <v>2799</v>
      </c>
      <c r="H902" t="s">
        <v>41</v>
      </c>
      <c r="I902" t="s">
        <v>28</v>
      </c>
      <c r="J902" t="s">
        <v>2800</v>
      </c>
      <c r="K902">
        <v>1</v>
      </c>
      <c r="L902" s="7">
        <v>9447.74</v>
      </c>
      <c r="M902" s="7">
        <v>9447.74</v>
      </c>
      <c r="N902">
        <v>0</v>
      </c>
      <c r="O902" t="s">
        <v>29</v>
      </c>
      <c r="P902">
        <v>0</v>
      </c>
      <c r="Q902" s="7">
        <v>21290</v>
      </c>
      <c r="R902" s="7">
        <v>30690</v>
      </c>
      <c r="S902" s="7">
        <v>30690</v>
      </c>
      <c r="T902" s="7">
        <v>19.190000000000001</v>
      </c>
      <c r="U902" s="7">
        <v>5889.411000000001</v>
      </c>
      <c r="V902" t="s">
        <v>66</v>
      </c>
      <c r="W902" s="7">
        <v>21242.260000000002</v>
      </c>
      <c r="X902" s="2" t="s">
        <v>31</v>
      </c>
      <c r="Y902" s="200"/>
      <c r="Z902" s="201" t="str">
        <f>IF(Y902&lt;&gt;"",Y902,IF(Table1[[#This Row],[Befolyt]]="i",1,""))</f>
        <v/>
      </c>
      <c r="AA902" s="98">
        <f>Table1[[#This Row],[KülföldiÁr]]*Table1[[#This Row],[Darab]]</f>
        <v>0</v>
      </c>
    </row>
    <row r="903" spans="1:27" x14ac:dyDescent="0.3">
      <c r="A903" t="s">
        <v>2798</v>
      </c>
      <c r="B903" t="s">
        <v>1432</v>
      </c>
      <c r="C903" s="126">
        <v>46070</v>
      </c>
      <c r="D903" s="6">
        <v>2</v>
      </c>
      <c r="E903" s="126">
        <v>46070</v>
      </c>
      <c r="F903" s="6">
        <v>2</v>
      </c>
      <c r="G903" t="s">
        <v>357</v>
      </c>
      <c r="H903" t="s">
        <v>34</v>
      </c>
      <c r="I903" t="s">
        <v>32</v>
      </c>
      <c r="J903" t="s">
        <v>358</v>
      </c>
      <c r="K903">
        <v>1</v>
      </c>
      <c r="L903" s="7">
        <v>2360</v>
      </c>
      <c r="M903" s="7">
        <v>2360</v>
      </c>
      <c r="N903">
        <v>0</v>
      </c>
      <c r="O903" t="s">
        <v>29</v>
      </c>
      <c r="P903">
        <v>0</v>
      </c>
      <c r="Q903" s="7">
        <v>2360</v>
      </c>
      <c r="R903" s="7">
        <v>2000</v>
      </c>
      <c r="S903" s="7">
        <v>2000</v>
      </c>
      <c r="T903" s="7">
        <v>0</v>
      </c>
      <c r="U903" s="7">
        <v>0</v>
      </c>
      <c r="V903" t="s">
        <v>66</v>
      </c>
      <c r="W903" s="7">
        <v>-360</v>
      </c>
      <c r="X903" s="2" t="s">
        <v>31</v>
      </c>
      <c r="Y903" s="200"/>
      <c r="Z903" s="201" t="str">
        <f>IF(Y903&lt;&gt;"",Y903,IF(Table1[[#This Row],[Befolyt]]="i",1,""))</f>
        <v/>
      </c>
      <c r="AA903" s="98">
        <f>Table1[[#This Row],[KülföldiÁr]]*Table1[[#This Row],[Darab]]</f>
        <v>0</v>
      </c>
    </row>
    <row r="904" spans="1:27" x14ac:dyDescent="0.3">
      <c r="A904" t="s">
        <v>2801</v>
      </c>
      <c r="B904" t="s">
        <v>2802</v>
      </c>
      <c r="C904" s="126">
        <v>46070</v>
      </c>
      <c r="D904" s="6">
        <v>2</v>
      </c>
      <c r="E904" s="126">
        <v>46066</v>
      </c>
      <c r="F904" s="6">
        <v>2</v>
      </c>
      <c r="G904" t="s">
        <v>923</v>
      </c>
      <c r="H904" t="s">
        <v>27</v>
      </c>
      <c r="I904" t="s">
        <v>28</v>
      </c>
      <c r="J904" t="s">
        <v>924</v>
      </c>
      <c r="K904">
        <v>1</v>
      </c>
      <c r="L904" s="7">
        <v>25200</v>
      </c>
      <c r="M904" s="7">
        <v>25200</v>
      </c>
      <c r="N904">
        <v>0</v>
      </c>
      <c r="O904" t="s">
        <v>29</v>
      </c>
      <c r="P904">
        <v>0</v>
      </c>
      <c r="Q904" s="7">
        <v>42000</v>
      </c>
      <c r="R904" s="7">
        <v>42000</v>
      </c>
      <c r="S904" s="7">
        <v>42000</v>
      </c>
      <c r="T904" s="7">
        <v>10</v>
      </c>
      <c r="U904" s="7">
        <v>4200</v>
      </c>
      <c r="V904" t="s">
        <v>30</v>
      </c>
      <c r="W904" s="7">
        <v>16800</v>
      </c>
      <c r="X904" s="2" t="s">
        <v>82</v>
      </c>
      <c r="Y904" s="200"/>
      <c r="Z904" s="201">
        <f>IF(Y904&lt;&gt;"",Y904,IF(Table1[[#This Row],[Befolyt]]="i",1,""))</f>
        <v>1</v>
      </c>
      <c r="AA904" s="98">
        <f>Table1[[#This Row],[KülföldiÁr]]*Table1[[#This Row],[Darab]]</f>
        <v>0</v>
      </c>
    </row>
    <row r="905" spans="1:27" x14ac:dyDescent="0.3">
      <c r="A905" t="s">
        <v>2803</v>
      </c>
      <c r="B905" t="s">
        <v>2296</v>
      </c>
      <c r="C905" s="126">
        <v>46070</v>
      </c>
      <c r="D905" s="6">
        <v>2</v>
      </c>
      <c r="E905" s="126">
        <v>46070</v>
      </c>
      <c r="F905" s="6">
        <v>2</v>
      </c>
      <c r="G905" t="s">
        <v>2804</v>
      </c>
      <c r="H905" t="s">
        <v>60</v>
      </c>
      <c r="I905" t="s">
        <v>28</v>
      </c>
      <c r="J905" t="s">
        <v>2805</v>
      </c>
      <c r="K905">
        <v>50</v>
      </c>
      <c r="L905" s="7">
        <v>192</v>
      </c>
      <c r="M905" s="7">
        <v>9600</v>
      </c>
      <c r="N905">
        <v>0</v>
      </c>
      <c r="O905" t="s">
        <v>29</v>
      </c>
      <c r="P905">
        <v>0</v>
      </c>
      <c r="Q905" s="7">
        <v>320</v>
      </c>
      <c r="R905" s="7">
        <v>300</v>
      </c>
      <c r="S905" s="7">
        <v>15000</v>
      </c>
      <c r="T905" s="7">
        <v>4.0599999999999996</v>
      </c>
      <c r="U905" s="7">
        <v>608.99999999999989</v>
      </c>
      <c r="V905" t="s">
        <v>66</v>
      </c>
      <c r="W905" s="7">
        <v>5400</v>
      </c>
      <c r="X905" s="2" t="s">
        <v>31</v>
      </c>
      <c r="Y905" s="200"/>
      <c r="Z905" s="201" t="str">
        <f>IF(Y905&lt;&gt;"",Y905,IF(Table1[[#This Row],[Befolyt]]="i",1,""))</f>
        <v/>
      </c>
      <c r="AA905" s="98">
        <f>Table1[[#This Row],[KülföldiÁr]]*Table1[[#This Row],[Darab]]</f>
        <v>0</v>
      </c>
    </row>
    <row r="906" spans="1:27" x14ac:dyDescent="0.3">
      <c r="A906" t="s">
        <v>2803</v>
      </c>
      <c r="B906" t="s">
        <v>2296</v>
      </c>
      <c r="C906" s="126">
        <v>46070</v>
      </c>
      <c r="D906" s="6">
        <v>2</v>
      </c>
      <c r="E906" s="126">
        <v>46070</v>
      </c>
      <c r="F906" s="6">
        <v>2</v>
      </c>
      <c r="G906" t="s">
        <v>94</v>
      </c>
      <c r="H906" t="s">
        <v>34</v>
      </c>
      <c r="I906" t="s">
        <v>32</v>
      </c>
      <c r="J906" t="s">
        <v>95</v>
      </c>
      <c r="K906">
        <v>1</v>
      </c>
      <c r="L906" s="7">
        <v>2360</v>
      </c>
      <c r="M906" s="7">
        <v>2360</v>
      </c>
      <c r="N906">
        <v>0</v>
      </c>
      <c r="O906" t="s">
        <v>29</v>
      </c>
      <c r="P906">
        <v>0</v>
      </c>
      <c r="Q906" s="7">
        <v>2360</v>
      </c>
      <c r="R906" s="7">
        <v>0</v>
      </c>
      <c r="S906" s="7">
        <v>0</v>
      </c>
      <c r="T906" s="7">
        <v>0</v>
      </c>
      <c r="U906" s="7">
        <v>0</v>
      </c>
      <c r="V906" t="s">
        <v>66</v>
      </c>
      <c r="W906" s="7">
        <v>-2360</v>
      </c>
      <c r="X906" s="2" t="s">
        <v>31</v>
      </c>
      <c r="Y906" s="200"/>
      <c r="Z906" s="201" t="str">
        <f>IF(Y906&lt;&gt;"",Y906,IF(Table1[[#This Row],[Befolyt]]="i",1,""))</f>
        <v/>
      </c>
      <c r="AA906" s="98">
        <f>Table1[[#This Row],[KülföldiÁr]]*Table1[[#This Row],[Darab]]</f>
        <v>0</v>
      </c>
    </row>
    <row r="907" spans="1:27" x14ac:dyDescent="0.3">
      <c r="A907" t="s">
        <v>2806</v>
      </c>
      <c r="B907" t="s">
        <v>2807</v>
      </c>
      <c r="C907" s="126">
        <v>46070</v>
      </c>
      <c r="D907" s="6">
        <v>2</v>
      </c>
      <c r="E907" s="126">
        <v>46070</v>
      </c>
      <c r="F907" s="6">
        <v>2</v>
      </c>
      <c r="G907" t="s">
        <v>56</v>
      </c>
      <c r="H907" t="s">
        <v>51</v>
      </c>
      <c r="I907" t="s">
        <v>28</v>
      </c>
      <c r="J907" t="s">
        <v>284</v>
      </c>
      <c r="K907">
        <v>30</v>
      </c>
      <c r="L907" s="7">
        <v>776.81</v>
      </c>
      <c r="M907" s="7">
        <v>23304.3</v>
      </c>
      <c r="N907">
        <v>0</v>
      </c>
      <c r="O907" t="s">
        <v>29</v>
      </c>
      <c r="P907">
        <v>0</v>
      </c>
      <c r="Q907" s="7">
        <v>2000</v>
      </c>
      <c r="R907" s="7">
        <v>1610</v>
      </c>
      <c r="S907" s="7">
        <v>48300</v>
      </c>
      <c r="T907" s="7">
        <v>3</v>
      </c>
      <c r="U907" s="7">
        <v>1449</v>
      </c>
      <c r="V907" t="s">
        <v>74</v>
      </c>
      <c r="W907" s="7">
        <v>24995.7</v>
      </c>
      <c r="X907" s="2" t="s">
        <v>82</v>
      </c>
      <c r="Y907" s="200"/>
      <c r="Z907" s="201">
        <f>IF(Y907&lt;&gt;"",Y907,IF(Table1[[#This Row],[Befolyt]]="i",1,""))</f>
        <v>1</v>
      </c>
      <c r="AA907" s="98">
        <f>Table1[[#This Row],[KülföldiÁr]]*Table1[[#This Row],[Darab]]</f>
        <v>0</v>
      </c>
    </row>
    <row r="908" spans="1:27" x14ac:dyDescent="0.3">
      <c r="A908" t="s">
        <v>2806</v>
      </c>
      <c r="B908" t="s">
        <v>2807</v>
      </c>
      <c r="C908" s="126">
        <v>46070</v>
      </c>
      <c r="D908" s="6">
        <v>2</v>
      </c>
      <c r="E908" s="126">
        <v>46070</v>
      </c>
      <c r="F908" s="6">
        <v>2</v>
      </c>
      <c r="G908" t="s">
        <v>57</v>
      </c>
      <c r="H908" t="s">
        <v>51</v>
      </c>
      <c r="I908" t="s">
        <v>28</v>
      </c>
      <c r="J908" t="s">
        <v>290</v>
      </c>
      <c r="K908">
        <v>10</v>
      </c>
      <c r="L908" s="7">
        <v>661.42</v>
      </c>
      <c r="M908" s="7">
        <v>6614.2</v>
      </c>
      <c r="N908">
        <v>0</v>
      </c>
      <c r="O908" t="s">
        <v>29</v>
      </c>
      <c r="P908">
        <v>0</v>
      </c>
      <c r="Q908" s="7">
        <v>1560</v>
      </c>
      <c r="R908" s="7">
        <v>1195</v>
      </c>
      <c r="S908" s="7">
        <v>11950</v>
      </c>
      <c r="T908" s="7">
        <v>2.5</v>
      </c>
      <c r="U908" s="7">
        <v>298.75</v>
      </c>
      <c r="V908" t="s">
        <v>74</v>
      </c>
      <c r="W908" s="7">
        <v>5335.8</v>
      </c>
      <c r="X908" s="2" t="s">
        <v>82</v>
      </c>
      <c r="Y908" s="200"/>
      <c r="Z908" s="201">
        <f>IF(Y908&lt;&gt;"",Y908,IF(Table1[[#This Row],[Befolyt]]="i",1,""))</f>
        <v>1</v>
      </c>
      <c r="AA908" s="98">
        <f>Table1[[#This Row],[KülföldiÁr]]*Table1[[#This Row],[Darab]]</f>
        <v>0</v>
      </c>
    </row>
    <row r="909" spans="1:27" x14ac:dyDescent="0.3">
      <c r="A909" t="s">
        <v>2806</v>
      </c>
      <c r="B909" t="s">
        <v>2807</v>
      </c>
      <c r="C909" s="126">
        <v>46070</v>
      </c>
      <c r="D909" s="6">
        <v>2</v>
      </c>
      <c r="E909" s="126">
        <v>46070</v>
      </c>
      <c r="F909" s="6">
        <v>2</v>
      </c>
      <c r="G909" t="s">
        <v>367</v>
      </c>
      <c r="H909" t="s">
        <v>51</v>
      </c>
      <c r="I909" t="s">
        <v>28</v>
      </c>
      <c r="J909" t="s">
        <v>368</v>
      </c>
      <c r="K909">
        <v>20</v>
      </c>
      <c r="L909" s="7">
        <v>165.83</v>
      </c>
      <c r="M909" s="7">
        <v>3316.6000000000004</v>
      </c>
      <c r="N909">
        <v>0</v>
      </c>
      <c r="O909" t="s">
        <v>29</v>
      </c>
      <c r="P909">
        <v>0</v>
      </c>
      <c r="Q909" s="7">
        <v>700</v>
      </c>
      <c r="R909" s="7">
        <v>455</v>
      </c>
      <c r="S909" s="7">
        <v>9100</v>
      </c>
      <c r="T909" s="7">
        <v>0.5</v>
      </c>
      <c r="U909" s="7">
        <v>45.5</v>
      </c>
      <c r="V909" t="s">
        <v>74</v>
      </c>
      <c r="W909" s="7">
        <v>5783.4</v>
      </c>
      <c r="X909" s="2" t="s">
        <v>82</v>
      </c>
      <c r="Y909" s="200"/>
      <c r="Z909" s="201">
        <f>IF(Y909&lt;&gt;"",Y909,IF(Table1[[#This Row],[Befolyt]]="i",1,""))</f>
        <v>1</v>
      </c>
      <c r="AA909" s="98">
        <f>Table1[[#This Row],[KülföldiÁr]]*Table1[[#This Row],[Darab]]</f>
        <v>0</v>
      </c>
    </row>
    <row r="910" spans="1:27" x14ac:dyDescent="0.3">
      <c r="A910" t="s">
        <v>2806</v>
      </c>
      <c r="B910" t="s">
        <v>2807</v>
      </c>
      <c r="C910" s="126">
        <v>46070</v>
      </c>
      <c r="D910" s="6">
        <v>2</v>
      </c>
      <c r="E910" s="126">
        <v>46070</v>
      </c>
      <c r="F910" s="6">
        <v>2</v>
      </c>
      <c r="G910" t="s">
        <v>512</v>
      </c>
      <c r="H910" t="s">
        <v>34</v>
      </c>
      <c r="I910" t="s">
        <v>32</v>
      </c>
      <c r="J910" t="s">
        <v>513</v>
      </c>
      <c r="K910">
        <v>1</v>
      </c>
      <c r="L910" s="7">
        <v>5978</v>
      </c>
      <c r="M910" s="7">
        <v>5978</v>
      </c>
      <c r="N910">
        <v>0</v>
      </c>
      <c r="O910" t="s">
        <v>29</v>
      </c>
      <c r="P910">
        <v>0</v>
      </c>
      <c r="Q910" s="7">
        <v>5978</v>
      </c>
      <c r="R910" s="7">
        <v>3500</v>
      </c>
      <c r="S910" s="7">
        <v>3500</v>
      </c>
      <c r="T910" s="7">
        <v>0</v>
      </c>
      <c r="U910" s="7">
        <v>0</v>
      </c>
      <c r="V910" t="s">
        <v>74</v>
      </c>
      <c r="W910" s="7">
        <v>-2478</v>
      </c>
      <c r="X910" s="2" t="s">
        <v>82</v>
      </c>
      <c r="Y910" s="200"/>
      <c r="Z910" s="201">
        <f>IF(Y910&lt;&gt;"",Y910,IF(Table1[[#This Row],[Befolyt]]="i",1,""))</f>
        <v>1</v>
      </c>
      <c r="AA910" s="98">
        <f>Table1[[#This Row],[KülföldiÁr]]*Table1[[#This Row],[Darab]]</f>
        <v>0</v>
      </c>
    </row>
    <row r="911" spans="1:27" x14ac:dyDescent="0.3">
      <c r="A911" t="s">
        <v>2808</v>
      </c>
      <c r="B911" t="s">
        <v>520</v>
      </c>
      <c r="C911" s="126">
        <v>46070</v>
      </c>
      <c r="D911" s="6">
        <v>2</v>
      </c>
      <c r="E911" s="126">
        <v>46070</v>
      </c>
      <c r="F911" s="6">
        <v>2</v>
      </c>
      <c r="G911" t="s">
        <v>322</v>
      </c>
      <c r="H911" t="s">
        <v>51</v>
      </c>
      <c r="I911" t="s">
        <v>28</v>
      </c>
      <c r="J911" t="s">
        <v>323</v>
      </c>
      <c r="K911">
        <v>1</v>
      </c>
      <c r="L911" s="7">
        <v>8864.44</v>
      </c>
      <c r="M911" s="7">
        <v>8864.44</v>
      </c>
      <c r="N911">
        <v>0</v>
      </c>
      <c r="O911" t="s">
        <v>29</v>
      </c>
      <c r="P911">
        <v>0</v>
      </c>
      <c r="Q911" s="7">
        <v>17130</v>
      </c>
      <c r="R911" s="7">
        <v>17950</v>
      </c>
      <c r="S911" s="7">
        <v>17950</v>
      </c>
      <c r="T911" s="7">
        <v>3</v>
      </c>
      <c r="U911" s="7">
        <v>538.5</v>
      </c>
      <c r="V911" t="s">
        <v>74</v>
      </c>
      <c r="W911" s="7">
        <v>9085.56</v>
      </c>
      <c r="X911" s="2" t="s">
        <v>82</v>
      </c>
      <c r="Y911" s="200"/>
      <c r="Z911" s="201">
        <f>IF(Y911&lt;&gt;"",Y911,IF(Table1[[#This Row],[Befolyt]]="i",1,""))</f>
        <v>1</v>
      </c>
      <c r="AA911" s="98">
        <f>Table1[[#This Row],[KülföldiÁr]]*Table1[[#This Row],[Darab]]</f>
        <v>0</v>
      </c>
    </row>
    <row r="912" spans="1:27" x14ac:dyDescent="0.3">
      <c r="A912" t="s">
        <v>2808</v>
      </c>
      <c r="B912" t="s">
        <v>520</v>
      </c>
      <c r="C912" s="126">
        <v>46070</v>
      </c>
      <c r="D912" s="6">
        <v>2</v>
      </c>
      <c r="E912" s="126">
        <v>46070</v>
      </c>
      <c r="F912" s="6">
        <v>2</v>
      </c>
      <c r="G912" t="s">
        <v>309</v>
      </c>
      <c r="H912" t="s">
        <v>51</v>
      </c>
      <c r="I912" t="s">
        <v>28</v>
      </c>
      <c r="J912" t="s">
        <v>310</v>
      </c>
      <c r="K912">
        <v>4</v>
      </c>
      <c r="L912" s="7">
        <v>9481.01</v>
      </c>
      <c r="M912" s="7">
        <v>37924.04</v>
      </c>
      <c r="N912">
        <v>0</v>
      </c>
      <c r="O912" t="s">
        <v>29</v>
      </c>
      <c r="P912">
        <v>0</v>
      </c>
      <c r="Q912" s="7">
        <v>18310</v>
      </c>
      <c r="R912" s="7">
        <v>17650</v>
      </c>
      <c r="S912" s="7">
        <v>70600</v>
      </c>
      <c r="T912" s="7">
        <v>3</v>
      </c>
      <c r="U912" s="7">
        <v>2118</v>
      </c>
      <c r="V912" t="s">
        <v>74</v>
      </c>
      <c r="W912" s="7">
        <v>32675.96</v>
      </c>
      <c r="X912" s="2" t="s">
        <v>82</v>
      </c>
      <c r="Y912" s="200"/>
      <c r="Z912" s="201">
        <f>IF(Y912&lt;&gt;"",Y912,IF(Table1[[#This Row],[Befolyt]]="i",1,""))</f>
        <v>1</v>
      </c>
      <c r="AA912" s="98">
        <f>Table1[[#This Row],[KülföldiÁr]]*Table1[[#This Row],[Darab]]</f>
        <v>0</v>
      </c>
    </row>
    <row r="913" spans="1:27" x14ac:dyDescent="0.3">
      <c r="A913" t="s">
        <v>2808</v>
      </c>
      <c r="B913" t="s">
        <v>520</v>
      </c>
      <c r="C913" s="126">
        <v>46070</v>
      </c>
      <c r="D913" s="6">
        <v>2</v>
      </c>
      <c r="E913" s="126">
        <v>46070</v>
      </c>
      <c r="F913" s="6">
        <v>2</v>
      </c>
      <c r="G913" t="s">
        <v>2809</v>
      </c>
      <c r="H913" t="s">
        <v>34</v>
      </c>
      <c r="I913" t="s">
        <v>32</v>
      </c>
      <c r="J913" t="s">
        <v>2810</v>
      </c>
      <c r="K913">
        <v>1</v>
      </c>
      <c r="L913" s="7">
        <v>7785</v>
      </c>
      <c r="M913" s="7">
        <v>7785</v>
      </c>
      <c r="N913">
        <v>0</v>
      </c>
      <c r="O913" t="s">
        <v>29</v>
      </c>
      <c r="P913">
        <v>0</v>
      </c>
      <c r="Q913" s="7">
        <v>7785</v>
      </c>
      <c r="R913" s="7">
        <v>0</v>
      </c>
      <c r="S913" s="7">
        <v>0</v>
      </c>
      <c r="T913" s="7">
        <v>0</v>
      </c>
      <c r="U913" s="7">
        <v>0</v>
      </c>
      <c r="V913" t="s">
        <v>74</v>
      </c>
      <c r="W913" s="7">
        <v>-7785</v>
      </c>
      <c r="X913" s="2" t="s">
        <v>82</v>
      </c>
      <c r="Y913" s="200"/>
      <c r="Z913" s="201">
        <f>IF(Y913&lt;&gt;"",Y913,IF(Table1[[#This Row],[Befolyt]]="i",1,""))</f>
        <v>1</v>
      </c>
      <c r="AA913" s="98">
        <f>Table1[[#This Row],[KülföldiÁr]]*Table1[[#This Row],[Darab]]</f>
        <v>0</v>
      </c>
    </row>
    <row r="914" spans="1:27" x14ac:dyDescent="0.3">
      <c r="A914" t="s">
        <v>2811</v>
      </c>
      <c r="B914" t="s">
        <v>2471</v>
      </c>
      <c r="C914" s="126">
        <v>46070</v>
      </c>
      <c r="D914" s="6">
        <v>2</v>
      </c>
      <c r="E914" s="126">
        <v>46070</v>
      </c>
      <c r="F914" s="6">
        <v>2</v>
      </c>
      <c r="G914" t="s">
        <v>1555</v>
      </c>
      <c r="H914" t="s">
        <v>53</v>
      </c>
      <c r="I914" t="s">
        <v>28</v>
      </c>
      <c r="J914" t="s">
        <v>1556</v>
      </c>
      <c r="K914">
        <v>1</v>
      </c>
      <c r="L914" s="7">
        <v>21177.77</v>
      </c>
      <c r="M914" s="7">
        <v>21177.77</v>
      </c>
      <c r="N914">
        <v>0</v>
      </c>
      <c r="O914" t="s">
        <v>29</v>
      </c>
      <c r="P914">
        <v>0</v>
      </c>
      <c r="Q914" s="7">
        <v>102110</v>
      </c>
      <c r="R914" s="7">
        <v>73000</v>
      </c>
      <c r="S914" s="7">
        <v>73000</v>
      </c>
      <c r="T914" s="7">
        <v>3.01</v>
      </c>
      <c r="U914" s="7">
        <v>2197.2999999999997</v>
      </c>
      <c r="V914" t="s">
        <v>74</v>
      </c>
      <c r="W914" s="7">
        <v>51822.229999999996</v>
      </c>
      <c r="X914" s="2" t="s">
        <v>82</v>
      </c>
      <c r="Y914" s="200"/>
      <c r="Z914" s="201">
        <f>IF(Y914&lt;&gt;"",Y914,IF(Table1[[#This Row],[Befolyt]]="i",1,""))</f>
        <v>1</v>
      </c>
      <c r="AA914" s="98">
        <f>Table1[[#This Row],[KülföldiÁr]]*Table1[[#This Row],[Darab]]</f>
        <v>0</v>
      </c>
    </row>
    <row r="915" spans="1:27" x14ac:dyDescent="0.3">
      <c r="A915" t="s">
        <v>2811</v>
      </c>
      <c r="B915" t="s">
        <v>2471</v>
      </c>
      <c r="C915" s="126">
        <v>46070</v>
      </c>
      <c r="D915" s="6">
        <v>2</v>
      </c>
      <c r="E915" s="126">
        <v>46070</v>
      </c>
      <c r="F915" s="6">
        <v>2</v>
      </c>
      <c r="G915" t="s">
        <v>398</v>
      </c>
      <c r="H915" t="s">
        <v>34</v>
      </c>
      <c r="I915" t="s">
        <v>32</v>
      </c>
      <c r="J915" t="s">
        <v>399</v>
      </c>
      <c r="K915">
        <v>1</v>
      </c>
      <c r="L915" s="7">
        <v>2550</v>
      </c>
      <c r="M915" s="7">
        <v>2550</v>
      </c>
      <c r="N915">
        <v>0</v>
      </c>
      <c r="O915" t="s">
        <v>29</v>
      </c>
      <c r="P915">
        <v>0</v>
      </c>
      <c r="Q915" s="7">
        <v>2550</v>
      </c>
      <c r="R915" s="7">
        <v>2800</v>
      </c>
      <c r="S915" s="7">
        <v>2800</v>
      </c>
      <c r="T915" s="7">
        <v>0</v>
      </c>
      <c r="U915" s="7">
        <v>0</v>
      </c>
      <c r="V915" t="s">
        <v>74</v>
      </c>
      <c r="W915" s="7">
        <v>250</v>
      </c>
      <c r="X915" s="2" t="s">
        <v>82</v>
      </c>
      <c r="Y915" s="200"/>
      <c r="Z915" s="201">
        <f>IF(Y915&lt;&gt;"",Y915,IF(Table1[[#This Row],[Befolyt]]="i",1,""))</f>
        <v>1</v>
      </c>
      <c r="AA915" s="98">
        <f>Table1[[#This Row],[KülföldiÁr]]*Table1[[#This Row],[Darab]]</f>
        <v>0</v>
      </c>
    </row>
    <row r="916" spans="1:27" x14ac:dyDescent="0.3">
      <c r="A916" t="s">
        <v>2812</v>
      </c>
      <c r="B916" t="s">
        <v>129</v>
      </c>
      <c r="C916" s="126">
        <v>46070</v>
      </c>
      <c r="D916" s="6">
        <v>2</v>
      </c>
      <c r="E916" s="126">
        <v>46070</v>
      </c>
      <c r="F916" s="6">
        <v>2</v>
      </c>
      <c r="G916" t="s">
        <v>2813</v>
      </c>
      <c r="H916" t="s">
        <v>53</v>
      </c>
      <c r="I916" t="s">
        <v>28</v>
      </c>
      <c r="J916" t="s">
        <v>2814</v>
      </c>
      <c r="K916">
        <v>2</v>
      </c>
      <c r="L916" s="7">
        <v>8421.85</v>
      </c>
      <c r="M916" s="7">
        <v>16843.7</v>
      </c>
      <c r="N916">
        <v>34.369999999999997</v>
      </c>
      <c r="O916" t="s">
        <v>36</v>
      </c>
      <c r="P916">
        <v>377.35</v>
      </c>
      <c r="Q916" s="7">
        <v>41380</v>
      </c>
      <c r="R916" s="7">
        <v>12969.52</v>
      </c>
      <c r="S916" s="7">
        <v>25939.040000000001</v>
      </c>
      <c r="T916" s="7">
        <v>0</v>
      </c>
      <c r="U916" s="7">
        <v>0</v>
      </c>
      <c r="V916" t="s">
        <v>1350</v>
      </c>
      <c r="W916" s="7">
        <v>9095.34</v>
      </c>
      <c r="X916" s="2" t="s">
        <v>31</v>
      </c>
      <c r="Y916" s="200"/>
      <c r="Z916" s="201" t="str">
        <f>IF(Y916&lt;&gt;"",Y916,IF(Table1[[#This Row],[Befolyt]]="i",1,""))</f>
        <v/>
      </c>
      <c r="AA916" s="98">
        <f>Table1[[#This Row],[KülföldiÁr]]*Table1[[#This Row],[Darab]]</f>
        <v>68.739999999999995</v>
      </c>
    </row>
    <row r="917" spans="1:27" x14ac:dyDescent="0.3">
      <c r="A917" t="s">
        <v>2812</v>
      </c>
      <c r="B917" t="s">
        <v>129</v>
      </c>
      <c r="C917" s="126">
        <v>46070</v>
      </c>
      <c r="D917" s="6">
        <v>2</v>
      </c>
      <c r="E917" s="126">
        <v>46070</v>
      </c>
      <c r="F917" s="6">
        <v>2</v>
      </c>
      <c r="G917" t="s">
        <v>2815</v>
      </c>
      <c r="H917" t="s">
        <v>41</v>
      </c>
      <c r="I917" t="s">
        <v>28</v>
      </c>
      <c r="J917" t="s">
        <v>2816</v>
      </c>
      <c r="K917">
        <v>4</v>
      </c>
      <c r="L917" s="7">
        <v>6133.92</v>
      </c>
      <c r="M917" s="7">
        <v>24535.68</v>
      </c>
      <c r="N917">
        <v>25.03</v>
      </c>
      <c r="O917" t="s">
        <v>36</v>
      </c>
      <c r="P917">
        <v>377.35</v>
      </c>
      <c r="Q917" s="7">
        <v>14910</v>
      </c>
      <c r="R917" s="7">
        <v>9445.07</v>
      </c>
      <c r="S917" s="7">
        <v>37780.28</v>
      </c>
      <c r="T917" s="7">
        <v>0</v>
      </c>
      <c r="U917" s="7">
        <v>0</v>
      </c>
      <c r="V917" t="s">
        <v>1350</v>
      </c>
      <c r="W917" s="7">
        <v>13244.599999999999</v>
      </c>
      <c r="X917" s="2" t="s">
        <v>31</v>
      </c>
      <c r="Y917" s="200"/>
      <c r="Z917" s="201" t="str">
        <f>IF(Y917&lt;&gt;"",Y917,IF(Table1[[#This Row],[Befolyt]]="i",1,""))</f>
        <v/>
      </c>
      <c r="AA917" s="98">
        <f>Table1[[#This Row],[KülföldiÁr]]*Table1[[#This Row],[Darab]]</f>
        <v>100.12</v>
      </c>
    </row>
    <row r="918" spans="1:27" x14ac:dyDescent="0.3">
      <c r="A918" t="s">
        <v>2812</v>
      </c>
      <c r="B918" t="s">
        <v>129</v>
      </c>
      <c r="C918" s="126">
        <v>46070</v>
      </c>
      <c r="D918" s="6">
        <v>2</v>
      </c>
      <c r="E918" s="126">
        <v>46070</v>
      </c>
      <c r="F918" s="6">
        <v>2</v>
      </c>
      <c r="G918" t="s">
        <v>92</v>
      </c>
      <c r="H918" t="s">
        <v>41</v>
      </c>
      <c r="I918" t="s">
        <v>28</v>
      </c>
      <c r="J918" t="s">
        <v>125</v>
      </c>
      <c r="K918">
        <v>4</v>
      </c>
      <c r="L918" s="7">
        <v>256.43</v>
      </c>
      <c r="M918" s="7">
        <v>1025.72</v>
      </c>
      <c r="N918">
        <v>1.04</v>
      </c>
      <c r="O918" t="s">
        <v>36</v>
      </c>
      <c r="P918">
        <v>377.35</v>
      </c>
      <c r="Q918" s="7">
        <v>1340</v>
      </c>
      <c r="R918" s="7">
        <v>392.44</v>
      </c>
      <c r="S918" s="7">
        <v>1569.76</v>
      </c>
      <c r="T918" s="7">
        <v>0</v>
      </c>
      <c r="U918" s="7">
        <v>0</v>
      </c>
      <c r="V918" t="s">
        <v>1350</v>
      </c>
      <c r="W918" s="7">
        <v>544.04</v>
      </c>
      <c r="X918" s="2" t="s">
        <v>31</v>
      </c>
      <c r="Y918" s="200"/>
      <c r="Z918" s="201" t="str">
        <f>IF(Y918&lt;&gt;"",Y918,IF(Table1[[#This Row],[Befolyt]]="i",1,""))</f>
        <v/>
      </c>
      <c r="AA918" s="98">
        <f>Table1[[#This Row],[KülföldiÁr]]*Table1[[#This Row],[Darab]]</f>
        <v>4.16</v>
      </c>
    </row>
    <row r="919" spans="1:27" x14ac:dyDescent="0.3">
      <c r="A919" t="s">
        <v>2812</v>
      </c>
      <c r="B919" t="s">
        <v>129</v>
      </c>
      <c r="C919" s="126">
        <v>46070</v>
      </c>
      <c r="D919" s="6">
        <v>2</v>
      </c>
      <c r="E919" s="126">
        <v>46070</v>
      </c>
      <c r="F919" s="6">
        <v>2</v>
      </c>
      <c r="G919" t="s">
        <v>1351</v>
      </c>
      <c r="H919" t="s">
        <v>34</v>
      </c>
      <c r="I919" t="s">
        <v>32</v>
      </c>
      <c r="J919" t="s">
        <v>1352</v>
      </c>
      <c r="K919">
        <v>1</v>
      </c>
      <c r="L919" s="7">
        <v>13727</v>
      </c>
      <c r="M919" s="7">
        <v>13727</v>
      </c>
      <c r="N919">
        <v>36.380000000000003</v>
      </c>
      <c r="O919" t="s">
        <v>36</v>
      </c>
      <c r="P919">
        <v>377.35</v>
      </c>
      <c r="Q919" s="7">
        <v>13727</v>
      </c>
      <c r="R919" s="7">
        <v>13727.01</v>
      </c>
      <c r="S919" s="7">
        <v>13727.01</v>
      </c>
      <c r="T919" s="7">
        <v>0</v>
      </c>
      <c r="U919" s="7">
        <v>0</v>
      </c>
      <c r="V919" t="s">
        <v>1350</v>
      </c>
      <c r="W919" s="7">
        <v>1.0000000000218279E-2</v>
      </c>
      <c r="X919" s="2" t="s">
        <v>31</v>
      </c>
      <c r="Y919" s="200"/>
      <c r="Z919" s="201" t="str">
        <f>IF(Y919&lt;&gt;"",Y919,IF(Table1[[#This Row],[Befolyt]]="i",1,""))</f>
        <v/>
      </c>
      <c r="AA919" s="98">
        <f>Table1[[#This Row],[KülföldiÁr]]*Table1[[#This Row],[Darab]]</f>
        <v>36.380000000000003</v>
      </c>
    </row>
    <row r="920" spans="1:27" x14ac:dyDescent="0.3">
      <c r="A920" t="s">
        <v>2817</v>
      </c>
      <c r="B920" t="s">
        <v>2393</v>
      </c>
      <c r="C920" s="126">
        <v>46070</v>
      </c>
      <c r="D920" s="6">
        <v>2</v>
      </c>
      <c r="E920" s="126">
        <v>46070</v>
      </c>
      <c r="F920" s="6">
        <v>2</v>
      </c>
      <c r="G920" t="s">
        <v>2818</v>
      </c>
      <c r="H920" t="s">
        <v>41</v>
      </c>
      <c r="I920" t="s">
        <v>28</v>
      </c>
      <c r="J920" t="s">
        <v>2819</v>
      </c>
      <c r="K920">
        <v>1</v>
      </c>
      <c r="L920" s="7">
        <v>7890.68</v>
      </c>
      <c r="M920" s="7">
        <v>7890.68</v>
      </c>
      <c r="N920">
        <v>0</v>
      </c>
      <c r="O920" t="s">
        <v>29</v>
      </c>
      <c r="P920">
        <v>0</v>
      </c>
      <c r="Q920" s="7">
        <v>25780</v>
      </c>
      <c r="R920" s="7">
        <v>23000</v>
      </c>
      <c r="S920" s="7">
        <v>23000</v>
      </c>
      <c r="T920" s="7">
        <v>3.2</v>
      </c>
      <c r="U920" s="7">
        <v>736</v>
      </c>
      <c r="V920" t="s">
        <v>85</v>
      </c>
      <c r="W920" s="7">
        <v>15109.32</v>
      </c>
      <c r="X920" s="2" t="s">
        <v>82</v>
      </c>
      <c r="Y920" s="200"/>
      <c r="Z920" s="201">
        <f>IF(Y920&lt;&gt;"",Y920,IF(Table1[[#This Row],[Befolyt]]="i",1,""))</f>
        <v>1</v>
      </c>
      <c r="AA920" s="98">
        <f>Table1[[#This Row],[KülföldiÁr]]*Table1[[#This Row],[Darab]]</f>
        <v>0</v>
      </c>
    </row>
    <row r="921" spans="1:27" x14ac:dyDescent="0.3">
      <c r="A921" t="s">
        <v>2817</v>
      </c>
      <c r="B921" t="s">
        <v>2393</v>
      </c>
      <c r="C921" s="126">
        <v>46070</v>
      </c>
      <c r="D921" s="6">
        <v>2</v>
      </c>
      <c r="E921" s="126">
        <v>46070</v>
      </c>
      <c r="F921" s="6">
        <v>2</v>
      </c>
      <c r="G921" t="s">
        <v>1519</v>
      </c>
      <c r="H921" t="s">
        <v>34</v>
      </c>
      <c r="I921" t="s">
        <v>32</v>
      </c>
      <c r="J921" t="s">
        <v>1520</v>
      </c>
      <c r="K921">
        <v>1</v>
      </c>
      <c r="L921" s="7">
        <v>2359</v>
      </c>
      <c r="M921" s="7">
        <v>2359</v>
      </c>
      <c r="N921">
        <v>0</v>
      </c>
      <c r="O921" t="s">
        <v>29</v>
      </c>
      <c r="P921">
        <v>0</v>
      </c>
      <c r="Q921" s="7">
        <v>2359</v>
      </c>
      <c r="R921" s="7">
        <v>1800</v>
      </c>
      <c r="S921" s="7">
        <v>1800</v>
      </c>
      <c r="T921" s="7">
        <v>0</v>
      </c>
      <c r="U921" s="7">
        <v>0</v>
      </c>
      <c r="V921" t="s">
        <v>85</v>
      </c>
      <c r="W921" s="7">
        <v>-559</v>
      </c>
      <c r="X921" s="2" t="s">
        <v>82</v>
      </c>
      <c r="Y921" s="200"/>
      <c r="Z921" s="201">
        <f>IF(Y921&lt;&gt;"",Y921,IF(Table1[[#This Row],[Befolyt]]="i",1,""))</f>
        <v>1</v>
      </c>
      <c r="AA921" s="98">
        <f>Table1[[#This Row],[KülföldiÁr]]*Table1[[#This Row],[Darab]]</f>
        <v>0</v>
      </c>
    </row>
    <row r="922" spans="1:27" x14ac:dyDescent="0.3">
      <c r="A922" t="s">
        <v>2820</v>
      </c>
      <c r="B922" t="s">
        <v>2098</v>
      </c>
      <c r="C922" s="126">
        <v>46070</v>
      </c>
      <c r="D922" s="6">
        <v>2</v>
      </c>
      <c r="E922" s="126">
        <v>46070</v>
      </c>
      <c r="F922" s="6">
        <v>2</v>
      </c>
      <c r="G922" t="s">
        <v>38</v>
      </c>
      <c r="H922" t="s">
        <v>33</v>
      </c>
      <c r="I922" t="s">
        <v>28</v>
      </c>
      <c r="J922" t="s">
        <v>1335</v>
      </c>
      <c r="K922">
        <v>2</v>
      </c>
      <c r="L922" s="7">
        <v>340.7</v>
      </c>
      <c r="M922" s="7">
        <v>681.4</v>
      </c>
      <c r="N922">
        <v>0</v>
      </c>
      <c r="O922" t="s">
        <v>29</v>
      </c>
      <c r="P922">
        <v>0</v>
      </c>
      <c r="Q922" s="7">
        <v>1600</v>
      </c>
      <c r="R922" s="7">
        <v>2340</v>
      </c>
      <c r="S922" s="7">
        <v>4680</v>
      </c>
      <c r="T922" s="7">
        <v>19.489999999999998</v>
      </c>
      <c r="U922" s="7">
        <v>912.13199999999995</v>
      </c>
      <c r="V922" t="s">
        <v>81</v>
      </c>
      <c r="W922" s="7">
        <v>3998.6</v>
      </c>
      <c r="X922" s="2" t="s">
        <v>82</v>
      </c>
      <c r="Y922" s="200"/>
      <c r="Z922" s="201">
        <f>IF(Y922&lt;&gt;"",Y922,IF(Table1[[#This Row],[Befolyt]]="i",1,""))</f>
        <v>1</v>
      </c>
      <c r="AA922" s="98">
        <f>Table1[[#This Row],[KülföldiÁr]]*Table1[[#This Row],[Darab]]</f>
        <v>0</v>
      </c>
    </row>
    <row r="923" spans="1:27" x14ac:dyDescent="0.3">
      <c r="A923" t="s">
        <v>2820</v>
      </c>
      <c r="B923" t="s">
        <v>2098</v>
      </c>
      <c r="C923" s="126">
        <v>46070</v>
      </c>
      <c r="D923" s="6">
        <v>2</v>
      </c>
      <c r="E923" s="126">
        <v>46070</v>
      </c>
      <c r="F923" s="6">
        <v>2</v>
      </c>
      <c r="G923" t="s">
        <v>1452</v>
      </c>
      <c r="H923" t="s">
        <v>33</v>
      </c>
      <c r="I923" t="s">
        <v>28</v>
      </c>
      <c r="J923" t="s">
        <v>1453</v>
      </c>
      <c r="K923">
        <v>2</v>
      </c>
      <c r="L923" s="7">
        <v>288.68</v>
      </c>
      <c r="M923" s="7">
        <v>577.36</v>
      </c>
      <c r="N923">
        <v>0</v>
      </c>
      <c r="O923" t="s">
        <v>29</v>
      </c>
      <c r="P923">
        <v>0</v>
      </c>
      <c r="Q923" s="7">
        <v>1600</v>
      </c>
      <c r="R923" s="7">
        <v>1530</v>
      </c>
      <c r="S923" s="7">
        <v>3060</v>
      </c>
      <c r="T923" s="7">
        <v>9.27</v>
      </c>
      <c r="U923" s="7">
        <v>283.66199999999998</v>
      </c>
      <c r="V923" t="s">
        <v>81</v>
      </c>
      <c r="W923" s="7">
        <v>2482.64</v>
      </c>
      <c r="X923" s="2" t="s">
        <v>82</v>
      </c>
      <c r="Y923" s="200"/>
      <c r="Z923" s="201">
        <f>IF(Y923&lt;&gt;"",Y923,IF(Table1[[#This Row],[Befolyt]]="i",1,""))</f>
        <v>1</v>
      </c>
      <c r="AA923" s="98">
        <f>Table1[[#This Row],[KülföldiÁr]]*Table1[[#This Row],[Darab]]</f>
        <v>0</v>
      </c>
    </row>
    <row r="924" spans="1:27" x14ac:dyDescent="0.3">
      <c r="A924" t="s">
        <v>2820</v>
      </c>
      <c r="B924" t="s">
        <v>2098</v>
      </c>
      <c r="C924" s="126">
        <v>46070</v>
      </c>
      <c r="D924" s="6">
        <v>2</v>
      </c>
      <c r="E924" s="126">
        <v>46070</v>
      </c>
      <c r="F924" s="6">
        <v>2</v>
      </c>
      <c r="G924" t="s">
        <v>2821</v>
      </c>
      <c r="H924" t="s">
        <v>34</v>
      </c>
      <c r="I924" t="s">
        <v>32</v>
      </c>
      <c r="J924" t="s">
        <v>2822</v>
      </c>
      <c r="K924">
        <v>1</v>
      </c>
      <c r="L924" s="7">
        <v>2143</v>
      </c>
      <c r="M924" s="7">
        <v>2143</v>
      </c>
      <c r="N924">
        <v>0</v>
      </c>
      <c r="O924" t="s">
        <v>29</v>
      </c>
      <c r="P924">
        <v>0</v>
      </c>
      <c r="Q924" s="7">
        <v>2143</v>
      </c>
      <c r="R924" s="7">
        <v>0</v>
      </c>
      <c r="S924" s="7">
        <v>0</v>
      </c>
      <c r="T924" s="7">
        <v>0</v>
      </c>
      <c r="U924" s="7">
        <v>0</v>
      </c>
      <c r="V924" t="s">
        <v>81</v>
      </c>
      <c r="W924" s="7">
        <v>-2143</v>
      </c>
      <c r="X924" s="2" t="s">
        <v>82</v>
      </c>
      <c r="Y924" s="200"/>
      <c r="Z924" s="201">
        <f>IF(Y924&lt;&gt;"",Y924,IF(Table1[[#This Row],[Befolyt]]="i",1,""))</f>
        <v>1</v>
      </c>
      <c r="AA924" s="98">
        <f>Table1[[#This Row],[KülföldiÁr]]*Table1[[#This Row],[Darab]]</f>
        <v>0</v>
      </c>
    </row>
    <row r="925" spans="1:27" x14ac:dyDescent="0.3">
      <c r="A925" t="s">
        <v>2823</v>
      </c>
      <c r="B925" t="s">
        <v>458</v>
      </c>
      <c r="C925" s="126">
        <v>46070</v>
      </c>
      <c r="D925" s="6">
        <v>2</v>
      </c>
      <c r="E925" s="126">
        <v>46070</v>
      </c>
      <c r="F925" s="6">
        <v>2</v>
      </c>
      <c r="G925" t="s">
        <v>359</v>
      </c>
      <c r="H925" t="s">
        <v>33</v>
      </c>
      <c r="I925" t="s">
        <v>28</v>
      </c>
      <c r="J925" t="s">
        <v>360</v>
      </c>
      <c r="K925">
        <v>4</v>
      </c>
      <c r="L925" s="7">
        <v>2447.23</v>
      </c>
      <c r="M925" s="7">
        <v>9788.92</v>
      </c>
      <c r="N925">
        <v>0</v>
      </c>
      <c r="O925" t="s">
        <v>29</v>
      </c>
      <c r="P925">
        <v>0</v>
      </c>
      <c r="Q925" s="7">
        <v>11000</v>
      </c>
      <c r="R925" s="7">
        <v>8800</v>
      </c>
      <c r="S925" s="7">
        <v>35200</v>
      </c>
      <c r="T925" s="7">
        <v>5</v>
      </c>
      <c r="U925" s="7">
        <v>1760</v>
      </c>
      <c r="V925" t="s">
        <v>77</v>
      </c>
      <c r="W925" s="7">
        <v>25411.08</v>
      </c>
      <c r="X925" s="2" t="s">
        <v>31</v>
      </c>
      <c r="Y925" s="200"/>
      <c r="Z925" s="201" t="str">
        <f>IF(Y925&lt;&gt;"",Y925,IF(Table1[[#This Row],[Befolyt]]="i",1,""))</f>
        <v/>
      </c>
      <c r="AA925" s="98">
        <f>Table1[[#This Row],[KülföldiÁr]]*Table1[[#This Row],[Darab]]</f>
        <v>0</v>
      </c>
    </row>
    <row r="926" spans="1:27" x14ac:dyDescent="0.3">
      <c r="A926" t="s">
        <v>2823</v>
      </c>
      <c r="B926" t="s">
        <v>458</v>
      </c>
      <c r="C926" s="126">
        <v>46070</v>
      </c>
      <c r="D926" s="6">
        <v>2</v>
      </c>
      <c r="E926" s="126">
        <v>46070</v>
      </c>
      <c r="F926" s="6">
        <v>2</v>
      </c>
      <c r="G926" t="s">
        <v>2824</v>
      </c>
      <c r="H926" t="s">
        <v>49</v>
      </c>
      <c r="I926" t="s">
        <v>28</v>
      </c>
      <c r="J926" t="s">
        <v>2825</v>
      </c>
      <c r="K926">
        <v>4</v>
      </c>
      <c r="L926" s="7">
        <v>57606.75</v>
      </c>
      <c r="M926" s="7">
        <v>230427</v>
      </c>
      <c r="N926">
        <v>0</v>
      </c>
      <c r="O926" t="s">
        <v>29</v>
      </c>
      <c r="P926">
        <v>0</v>
      </c>
      <c r="Q926" s="7">
        <v>229060</v>
      </c>
      <c r="R926" s="7">
        <v>168400</v>
      </c>
      <c r="S926" s="7">
        <v>673600</v>
      </c>
      <c r="T926" s="7">
        <v>1.25</v>
      </c>
      <c r="U926" s="7">
        <v>8420</v>
      </c>
      <c r="V926" t="s">
        <v>77</v>
      </c>
      <c r="W926" s="7">
        <v>443173</v>
      </c>
      <c r="X926" s="2" t="s">
        <v>31</v>
      </c>
      <c r="Y926" s="200"/>
      <c r="Z926" s="201" t="str">
        <f>IF(Y926&lt;&gt;"",Y926,IF(Table1[[#This Row],[Befolyt]]="i",1,""))</f>
        <v/>
      </c>
      <c r="AA926" s="98">
        <f>Table1[[#This Row],[KülföldiÁr]]*Table1[[#This Row],[Darab]]</f>
        <v>0</v>
      </c>
    </row>
    <row r="927" spans="1:27" x14ac:dyDescent="0.3">
      <c r="A927" t="s">
        <v>2823</v>
      </c>
      <c r="B927" t="s">
        <v>458</v>
      </c>
      <c r="C927" s="126">
        <v>46070</v>
      </c>
      <c r="D927" s="6">
        <v>2</v>
      </c>
      <c r="E927" s="126">
        <v>46070</v>
      </c>
      <c r="F927" s="6">
        <v>2</v>
      </c>
      <c r="G927" t="s">
        <v>75</v>
      </c>
      <c r="H927" t="s">
        <v>34</v>
      </c>
      <c r="I927" t="s">
        <v>32</v>
      </c>
      <c r="J927" t="s">
        <v>76</v>
      </c>
      <c r="K927">
        <v>1</v>
      </c>
      <c r="L927" s="7">
        <v>1900</v>
      </c>
      <c r="M927" s="7">
        <v>1900</v>
      </c>
      <c r="N927">
        <v>0</v>
      </c>
      <c r="O927" t="s">
        <v>29</v>
      </c>
      <c r="P927">
        <v>0</v>
      </c>
      <c r="Q927" s="7">
        <v>3500</v>
      </c>
      <c r="R927" s="7">
        <v>0</v>
      </c>
      <c r="S927" s="7">
        <v>0</v>
      </c>
      <c r="T927" s="7">
        <v>0</v>
      </c>
      <c r="U927" s="7">
        <v>0</v>
      </c>
      <c r="V927" t="s">
        <v>77</v>
      </c>
      <c r="W927" s="7">
        <v>-1900</v>
      </c>
      <c r="X927" s="2" t="s">
        <v>31</v>
      </c>
      <c r="Y927" s="200"/>
      <c r="Z927" s="201" t="str">
        <f>IF(Y927&lt;&gt;"",Y927,IF(Table1[[#This Row],[Befolyt]]="i",1,""))</f>
        <v/>
      </c>
      <c r="AA927" s="98">
        <f>Table1[[#This Row],[KülföldiÁr]]*Table1[[#This Row],[Darab]]</f>
        <v>0</v>
      </c>
    </row>
    <row r="928" spans="1:27" x14ac:dyDescent="0.3">
      <c r="A928" t="s">
        <v>2823</v>
      </c>
      <c r="B928" t="s">
        <v>458</v>
      </c>
      <c r="C928" s="126">
        <v>46070</v>
      </c>
      <c r="D928" s="6">
        <v>2</v>
      </c>
      <c r="E928" s="126">
        <v>46070</v>
      </c>
      <c r="F928" s="6">
        <v>2</v>
      </c>
      <c r="G928" t="s">
        <v>62</v>
      </c>
      <c r="H928" t="s">
        <v>63</v>
      </c>
      <c r="I928" t="s">
        <v>28</v>
      </c>
      <c r="J928" t="s">
        <v>288</v>
      </c>
      <c r="K928">
        <v>4</v>
      </c>
      <c r="L928" s="7">
        <v>1179.03</v>
      </c>
      <c r="M928" s="7">
        <v>4716.12</v>
      </c>
      <c r="N928">
        <v>0</v>
      </c>
      <c r="O928" t="s">
        <v>29</v>
      </c>
      <c r="P928">
        <v>0</v>
      </c>
      <c r="Q928" s="7">
        <v>3280</v>
      </c>
      <c r="R928" s="7">
        <v>2625</v>
      </c>
      <c r="S928" s="7">
        <v>10500</v>
      </c>
      <c r="T928" s="7">
        <v>2</v>
      </c>
      <c r="U928" s="7">
        <v>210</v>
      </c>
      <c r="V928" t="s">
        <v>77</v>
      </c>
      <c r="W928" s="7">
        <v>5783.88</v>
      </c>
      <c r="X928" s="2" t="s">
        <v>31</v>
      </c>
      <c r="Y928" s="200"/>
      <c r="Z928" s="201" t="str">
        <f>IF(Y928&lt;&gt;"",Y928,IF(Table1[[#This Row],[Befolyt]]="i",1,""))</f>
        <v/>
      </c>
      <c r="AA928" s="98">
        <f>Table1[[#This Row],[KülföldiÁr]]*Table1[[#This Row],[Darab]]</f>
        <v>0</v>
      </c>
    </row>
    <row r="929" spans="1:27" x14ac:dyDescent="0.3">
      <c r="A929" t="s">
        <v>2823</v>
      </c>
      <c r="B929" t="s">
        <v>458</v>
      </c>
      <c r="C929" s="126">
        <v>46070</v>
      </c>
      <c r="D929" s="6">
        <v>2</v>
      </c>
      <c r="E929" s="126">
        <v>46070</v>
      </c>
      <c r="F929" s="6">
        <v>2</v>
      </c>
      <c r="G929" t="s">
        <v>367</v>
      </c>
      <c r="H929" t="s">
        <v>51</v>
      </c>
      <c r="I929" t="s">
        <v>28</v>
      </c>
      <c r="J929" t="s">
        <v>368</v>
      </c>
      <c r="K929">
        <v>20</v>
      </c>
      <c r="L929" s="7">
        <v>165.83</v>
      </c>
      <c r="M929" s="7">
        <v>3316.6000000000004</v>
      </c>
      <c r="N929">
        <v>0</v>
      </c>
      <c r="O929" t="s">
        <v>29</v>
      </c>
      <c r="P929">
        <v>0</v>
      </c>
      <c r="Q929" s="7">
        <v>700</v>
      </c>
      <c r="R929" s="7">
        <v>455</v>
      </c>
      <c r="S929" s="7">
        <v>9100</v>
      </c>
      <c r="T929" s="7">
        <v>0.5</v>
      </c>
      <c r="U929" s="7">
        <v>45.5</v>
      </c>
      <c r="V929" t="s">
        <v>77</v>
      </c>
      <c r="W929" s="7">
        <v>5783.4</v>
      </c>
      <c r="X929" s="2" t="s">
        <v>31</v>
      </c>
      <c r="Y929" s="200"/>
      <c r="Z929" s="201" t="str">
        <f>IF(Y929&lt;&gt;"",Y929,IF(Table1[[#This Row],[Befolyt]]="i",1,""))</f>
        <v/>
      </c>
      <c r="AA929" s="98">
        <f>Table1[[#This Row],[KülföldiÁr]]*Table1[[#This Row],[Darab]]</f>
        <v>0</v>
      </c>
    </row>
    <row r="930" spans="1:27" x14ac:dyDescent="0.3">
      <c r="A930" t="s">
        <v>2823</v>
      </c>
      <c r="B930" t="s">
        <v>458</v>
      </c>
      <c r="C930" s="126">
        <v>46070</v>
      </c>
      <c r="D930" s="6">
        <v>2</v>
      </c>
      <c r="E930" s="126">
        <v>46070</v>
      </c>
      <c r="F930" s="6">
        <v>2</v>
      </c>
      <c r="G930" t="s">
        <v>398</v>
      </c>
      <c r="H930" t="s">
        <v>34</v>
      </c>
      <c r="I930" t="s">
        <v>32</v>
      </c>
      <c r="J930" t="s">
        <v>399</v>
      </c>
      <c r="K930">
        <v>1</v>
      </c>
      <c r="L930" s="7">
        <v>16932</v>
      </c>
      <c r="M930" s="7">
        <v>16932</v>
      </c>
      <c r="N930">
        <v>0</v>
      </c>
      <c r="O930" t="s">
        <v>29</v>
      </c>
      <c r="P930">
        <v>0</v>
      </c>
      <c r="Q930" s="7">
        <v>16932</v>
      </c>
      <c r="R930" s="7">
        <v>0</v>
      </c>
      <c r="S930" s="7">
        <v>0</v>
      </c>
      <c r="T930" s="7">
        <v>0</v>
      </c>
      <c r="U930" s="7">
        <v>0</v>
      </c>
      <c r="V930" t="s">
        <v>77</v>
      </c>
      <c r="W930" s="7">
        <v>-16932</v>
      </c>
      <c r="X930" s="2" t="s">
        <v>31</v>
      </c>
      <c r="Y930" s="200"/>
      <c r="Z930" s="201" t="str">
        <f>IF(Y930&lt;&gt;"",Y930,IF(Table1[[#This Row],[Befolyt]]="i",1,""))</f>
        <v/>
      </c>
      <c r="AA930" s="98">
        <f>Table1[[#This Row],[KülföldiÁr]]*Table1[[#This Row],[Darab]]</f>
        <v>0</v>
      </c>
    </row>
    <row r="931" spans="1:27" x14ac:dyDescent="0.3">
      <c r="A931" t="s">
        <v>2826</v>
      </c>
      <c r="B931" t="s">
        <v>2827</v>
      </c>
      <c r="C931" s="126">
        <v>46070</v>
      </c>
      <c r="D931" s="6">
        <v>2</v>
      </c>
      <c r="E931" s="126">
        <v>46070</v>
      </c>
      <c r="F931" s="6">
        <v>2</v>
      </c>
      <c r="G931" t="s">
        <v>75</v>
      </c>
      <c r="H931" t="s">
        <v>34</v>
      </c>
      <c r="I931" t="s">
        <v>32</v>
      </c>
      <c r="J931" t="s">
        <v>76</v>
      </c>
      <c r="K931">
        <v>1</v>
      </c>
      <c r="L931" s="7">
        <v>1900</v>
      </c>
      <c r="M931" s="7">
        <v>1900</v>
      </c>
      <c r="N931">
        <v>0</v>
      </c>
      <c r="O931" t="s">
        <v>29</v>
      </c>
      <c r="P931">
        <v>0</v>
      </c>
      <c r="Q931" s="7">
        <v>3500</v>
      </c>
      <c r="R931" s="7">
        <v>0</v>
      </c>
      <c r="S931" s="7">
        <v>0</v>
      </c>
      <c r="T931" s="7">
        <v>0</v>
      </c>
      <c r="U931" s="7">
        <v>0</v>
      </c>
      <c r="V931" t="s">
        <v>457</v>
      </c>
      <c r="W931" s="7">
        <v>-1900</v>
      </c>
      <c r="X931" s="2" t="s">
        <v>82</v>
      </c>
      <c r="Y931" s="200"/>
      <c r="Z931" s="201">
        <f>IF(Y931&lt;&gt;"",Y931,IF(Table1[[#This Row],[Befolyt]]="i",1,""))</f>
        <v>1</v>
      </c>
      <c r="AA931" s="98">
        <f>Table1[[#This Row],[KülföldiÁr]]*Table1[[#This Row],[Darab]]</f>
        <v>0</v>
      </c>
    </row>
    <row r="932" spans="1:27" x14ac:dyDescent="0.3">
      <c r="A932" t="s">
        <v>2826</v>
      </c>
      <c r="B932" t="s">
        <v>2827</v>
      </c>
      <c r="C932" s="126">
        <v>46070</v>
      </c>
      <c r="D932" s="6">
        <v>2</v>
      </c>
      <c r="E932" s="126">
        <v>46070</v>
      </c>
      <c r="F932" s="6">
        <v>2</v>
      </c>
      <c r="G932" t="s">
        <v>2828</v>
      </c>
      <c r="H932" t="s">
        <v>60</v>
      </c>
      <c r="I932" t="s">
        <v>28</v>
      </c>
      <c r="J932" t="s">
        <v>2829</v>
      </c>
      <c r="K932">
        <v>24.5</v>
      </c>
      <c r="L932" s="7">
        <v>2264.5100000000002</v>
      </c>
      <c r="M932" s="7">
        <v>55480.495000000003</v>
      </c>
      <c r="N932">
        <v>0</v>
      </c>
      <c r="O932" t="s">
        <v>29</v>
      </c>
      <c r="P932">
        <v>0</v>
      </c>
      <c r="Q932" s="7">
        <v>3960</v>
      </c>
      <c r="R932" s="7">
        <v>3960</v>
      </c>
      <c r="S932" s="7">
        <v>97020</v>
      </c>
      <c r="T932" s="7">
        <v>4</v>
      </c>
      <c r="U932" s="7">
        <v>3880.8</v>
      </c>
      <c r="V932" t="s">
        <v>457</v>
      </c>
      <c r="W932" s="7">
        <v>41539.504999999997</v>
      </c>
      <c r="X932" s="2" t="s">
        <v>82</v>
      </c>
      <c r="Y932" s="200"/>
      <c r="Z932" s="201">
        <f>IF(Y932&lt;&gt;"",Y932,IF(Table1[[#This Row],[Befolyt]]="i",1,""))</f>
        <v>1</v>
      </c>
      <c r="AA932" s="98">
        <f>Table1[[#This Row],[KülföldiÁr]]*Table1[[#This Row],[Darab]]</f>
        <v>0</v>
      </c>
    </row>
    <row r="933" spans="1:27" x14ac:dyDescent="0.3">
      <c r="A933" t="s">
        <v>2826</v>
      </c>
      <c r="B933" t="s">
        <v>2827</v>
      </c>
      <c r="C933" s="126">
        <v>46070</v>
      </c>
      <c r="D933" s="6">
        <v>2</v>
      </c>
      <c r="E933" s="126">
        <v>46070</v>
      </c>
      <c r="F933" s="6">
        <v>2</v>
      </c>
      <c r="G933" t="s">
        <v>348</v>
      </c>
      <c r="H933" t="s">
        <v>34</v>
      </c>
      <c r="I933" t="s">
        <v>32</v>
      </c>
      <c r="J933" t="s">
        <v>349</v>
      </c>
      <c r="K933">
        <v>1</v>
      </c>
      <c r="L933" s="7">
        <v>9480</v>
      </c>
      <c r="M933" s="7">
        <v>9480</v>
      </c>
      <c r="N933">
        <v>0</v>
      </c>
      <c r="O933" t="s">
        <v>29</v>
      </c>
      <c r="P933">
        <v>0</v>
      </c>
      <c r="Q933" s="7">
        <v>9480</v>
      </c>
      <c r="R933" s="7">
        <v>7500</v>
      </c>
      <c r="S933" s="7">
        <v>7500</v>
      </c>
      <c r="T933" s="7">
        <v>0</v>
      </c>
      <c r="U933" s="7">
        <v>0</v>
      </c>
      <c r="V933" t="s">
        <v>457</v>
      </c>
      <c r="W933" s="7">
        <v>-1980</v>
      </c>
      <c r="X933" s="2" t="s">
        <v>82</v>
      </c>
      <c r="Y933" s="200"/>
      <c r="Z933" s="201">
        <f>IF(Y933&lt;&gt;"",Y933,IF(Table1[[#This Row],[Befolyt]]="i",1,""))</f>
        <v>1</v>
      </c>
      <c r="AA933" s="98">
        <f>Table1[[#This Row],[KülföldiÁr]]*Table1[[#This Row],[Darab]]</f>
        <v>0</v>
      </c>
    </row>
    <row r="934" spans="1:27" x14ac:dyDescent="0.3">
      <c r="A934" t="s">
        <v>2830</v>
      </c>
      <c r="B934" t="s">
        <v>68</v>
      </c>
      <c r="C934" s="126">
        <v>46070</v>
      </c>
      <c r="D934" s="6">
        <v>2</v>
      </c>
      <c r="E934" s="126">
        <v>46070</v>
      </c>
      <c r="F934" s="6">
        <v>2</v>
      </c>
      <c r="G934" t="s">
        <v>2831</v>
      </c>
      <c r="H934" t="s">
        <v>33</v>
      </c>
      <c r="I934" t="s">
        <v>28</v>
      </c>
      <c r="J934" t="s">
        <v>2832</v>
      </c>
      <c r="K934">
        <v>3</v>
      </c>
      <c r="L934" s="7">
        <v>373.75</v>
      </c>
      <c r="M934" s="7">
        <v>1121.25</v>
      </c>
      <c r="N934">
        <v>0</v>
      </c>
      <c r="O934" t="s">
        <v>29</v>
      </c>
      <c r="P934">
        <v>0</v>
      </c>
      <c r="Q934" s="7">
        <v>2740</v>
      </c>
      <c r="R934" s="7">
        <v>2195</v>
      </c>
      <c r="S934" s="7">
        <v>6585</v>
      </c>
      <c r="T934" s="7">
        <v>0</v>
      </c>
      <c r="U934" s="7">
        <v>0</v>
      </c>
      <c r="V934" t="s">
        <v>69</v>
      </c>
      <c r="W934" s="7">
        <v>5463.75</v>
      </c>
      <c r="X934" s="2" t="s">
        <v>82</v>
      </c>
      <c r="Y934" s="200"/>
      <c r="Z934" s="201">
        <f>IF(Y934&lt;&gt;"",Y934,IF(Table1[[#This Row],[Befolyt]]="i",1,""))</f>
        <v>1</v>
      </c>
      <c r="AA934" s="98">
        <f>Table1[[#This Row],[KülföldiÁr]]*Table1[[#This Row],[Darab]]</f>
        <v>0</v>
      </c>
    </row>
    <row r="935" spans="1:27" x14ac:dyDescent="0.3">
      <c r="A935" t="s">
        <v>2833</v>
      </c>
      <c r="B935" t="s">
        <v>68</v>
      </c>
      <c r="C935" s="126">
        <v>46070</v>
      </c>
      <c r="D935" s="6">
        <v>2</v>
      </c>
      <c r="E935" s="126">
        <v>46070</v>
      </c>
      <c r="F935" s="6">
        <v>2</v>
      </c>
      <c r="G935" t="s">
        <v>2834</v>
      </c>
      <c r="H935" t="s">
        <v>51</v>
      </c>
      <c r="I935" t="s">
        <v>28</v>
      </c>
      <c r="J935" t="s">
        <v>2835</v>
      </c>
      <c r="K935">
        <v>60</v>
      </c>
      <c r="L935" s="7">
        <v>76.37</v>
      </c>
      <c r="M935" s="7">
        <v>4582.2000000000007</v>
      </c>
      <c r="N935">
        <v>0</v>
      </c>
      <c r="O935" t="s">
        <v>29</v>
      </c>
      <c r="P935">
        <v>0</v>
      </c>
      <c r="Q935" s="7">
        <v>610</v>
      </c>
      <c r="R935" s="7">
        <v>540</v>
      </c>
      <c r="S935" s="7">
        <v>32400</v>
      </c>
      <c r="T935" s="7">
        <v>0</v>
      </c>
      <c r="U935" s="7">
        <v>0</v>
      </c>
      <c r="V935" t="s">
        <v>69</v>
      </c>
      <c r="W935" s="7">
        <v>27817.8</v>
      </c>
      <c r="X935" s="2" t="s">
        <v>82</v>
      </c>
      <c r="Y935" s="200"/>
      <c r="Z935" s="201">
        <f>IF(Y935&lt;&gt;"",Y935,IF(Table1[[#This Row],[Befolyt]]="i",1,""))</f>
        <v>1</v>
      </c>
      <c r="AA935" s="98">
        <f>Table1[[#This Row],[KülföldiÁr]]*Table1[[#This Row],[Darab]]</f>
        <v>0</v>
      </c>
    </row>
    <row r="936" spans="1:27" x14ac:dyDescent="0.3">
      <c r="A936" t="s">
        <v>2836</v>
      </c>
      <c r="B936" t="s">
        <v>1475</v>
      </c>
      <c r="C936" s="126">
        <v>46070</v>
      </c>
      <c r="D936" s="6">
        <v>2</v>
      </c>
      <c r="E936" s="126">
        <v>46070</v>
      </c>
      <c r="F936" s="6">
        <v>2</v>
      </c>
      <c r="G936" t="s">
        <v>526</v>
      </c>
      <c r="H936" t="s">
        <v>300</v>
      </c>
      <c r="I936" t="s">
        <v>32</v>
      </c>
      <c r="J936" t="s">
        <v>1163</v>
      </c>
      <c r="K936">
        <v>1</v>
      </c>
      <c r="L936" s="7">
        <v>8360</v>
      </c>
      <c r="M936" s="7">
        <v>8360</v>
      </c>
      <c r="N936">
        <v>0</v>
      </c>
      <c r="O936" t="s">
        <v>29</v>
      </c>
      <c r="P936">
        <v>0</v>
      </c>
      <c r="Q936" s="7">
        <v>15000</v>
      </c>
      <c r="R936" s="7">
        <v>15000</v>
      </c>
      <c r="S936" s="7">
        <v>15000</v>
      </c>
      <c r="T936" s="7">
        <v>0</v>
      </c>
      <c r="U936" s="7">
        <v>0</v>
      </c>
      <c r="V936" t="s">
        <v>30</v>
      </c>
      <c r="W936" s="7">
        <v>6640</v>
      </c>
      <c r="X936" s="2" t="s">
        <v>31</v>
      </c>
      <c r="Y936" s="200"/>
      <c r="Z936" s="201" t="str">
        <f>IF(Y936&lt;&gt;"",Y936,IF(Table1[[#This Row],[Befolyt]]="i",1,""))</f>
        <v/>
      </c>
      <c r="AA936" s="98">
        <f>Table1[[#This Row],[KülföldiÁr]]*Table1[[#This Row],[Darab]]</f>
        <v>0</v>
      </c>
    </row>
    <row r="937" spans="1:27" x14ac:dyDescent="0.3">
      <c r="A937" t="s">
        <v>2836</v>
      </c>
      <c r="B937" t="s">
        <v>1475</v>
      </c>
      <c r="C937" s="126">
        <v>46070</v>
      </c>
      <c r="D937" s="6">
        <v>2</v>
      </c>
      <c r="E937" s="126">
        <v>46070</v>
      </c>
      <c r="F937" s="6">
        <v>2</v>
      </c>
      <c r="G937" t="s">
        <v>1225</v>
      </c>
      <c r="H937" t="s">
        <v>27</v>
      </c>
      <c r="I937" t="s">
        <v>28</v>
      </c>
      <c r="J937" t="s">
        <v>2837</v>
      </c>
      <c r="K937">
        <v>6</v>
      </c>
      <c r="L937" s="7">
        <v>11500</v>
      </c>
      <c r="M937" s="7">
        <v>69000</v>
      </c>
      <c r="N937">
        <v>0</v>
      </c>
      <c r="O937" t="s">
        <v>29</v>
      </c>
      <c r="P937">
        <v>0</v>
      </c>
      <c r="Q937" s="7">
        <v>19200</v>
      </c>
      <c r="R937" s="7">
        <v>23200</v>
      </c>
      <c r="S937" s="7">
        <v>139200</v>
      </c>
      <c r="T937" s="7">
        <v>15.17</v>
      </c>
      <c r="U937" s="7">
        <v>21116.639999999999</v>
      </c>
      <c r="V937" t="s">
        <v>30</v>
      </c>
      <c r="W937" s="7">
        <v>70200</v>
      </c>
      <c r="X937" s="2" t="s">
        <v>31</v>
      </c>
      <c r="Y937" s="200"/>
      <c r="Z937" s="201" t="str">
        <f>IF(Y937&lt;&gt;"",Y937,IF(Table1[[#This Row],[Befolyt]]="i",1,""))</f>
        <v/>
      </c>
      <c r="AA937" s="98">
        <f>Table1[[#This Row],[KülföldiÁr]]*Table1[[#This Row],[Darab]]</f>
        <v>0</v>
      </c>
    </row>
    <row r="938" spans="1:27" x14ac:dyDescent="0.3">
      <c r="A938" t="s">
        <v>2838</v>
      </c>
      <c r="B938" t="s">
        <v>878</v>
      </c>
      <c r="C938" s="126">
        <v>46070</v>
      </c>
      <c r="D938" s="6">
        <v>2</v>
      </c>
      <c r="E938" s="126">
        <v>46070</v>
      </c>
      <c r="F938" s="6">
        <v>2</v>
      </c>
      <c r="G938" t="s">
        <v>100</v>
      </c>
      <c r="H938" t="s">
        <v>101</v>
      </c>
      <c r="I938" t="s">
        <v>101</v>
      </c>
      <c r="J938" t="s">
        <v>2839</v>
      </c>
      <c r="K938">
        <v>1</v>
      </c>
      <c r="L938" s="7">
        <v>0</v>
      </c>
      <c r="M938" s="7">
        <v>0</v>
      </c>
      <c r="N938">
        <v>0</v>
      </c>
      <c r="O938" t="s">
        <v>29</v>
      </c>
      <c r="P938">
        <v>0</v>
      </c>
      <c r="Q938" s="7">
        <v>0</v>
      </c>
      <c r="R938" s="7">
        <v>194940.16</v>
      </c>
      <c r="S938" s="7">
        <v>194940.16</v>
      </c>
      <c r="T938" s="7">
        <v>0</v>
      </c>
      <c r="U938" s="7">
        <v>0</v>
      </c>
      <c r="V938" t="s">
        <v>66</v>
      </c>
      <c r="W938" s="7">
        <v>194940.16</v>
      </c>
      <c r="X938" s="2" t="s">
        <v>82</v>
      </c>
      <c r="Y938" s="200"/>
      <c r="Z938" s="201">
        <f>IF(Y938&lt;&gt;"",Y938,IF(Table1[[#This Row],[Befolyt]]="i",1,""))</f>
        <v>1</v>
      </c>
      <c r="AA938" s="98">
        <f>Table1[[#This Row],[KülföldiÁr]]*Table1[[#This Row],[Darab]]</f>
        <v>0</v>
      </c>
    </row>
    <row r="939" spans="1:27" x14ac:dyDescent="0.3">
      <c r="A939" t="s">
        <v>2840</v>
      </c>
      <c r="B939" t="s">
        <v>964</v>
      </c>
      <c r="C939" s="126">
        <v>46069</v>
      </c>
      <c r="D939" s="6">
        <v>2</v>
      </c>
      <c r="E939" s="126">
        <v>46069</v>
      </c>
      <c r="F939" s="6">
        <v>2</v>
      </c>
      <c r="G939" t="s">
        <v>2841</v>
      </c>
      <c r="H939" t="s">
        <v>33</v>
      </c>
      <c r="I939" t="s">
        <v>28</v>
      </c>
      <c r="J939" t="s">
        <v>2842</v>
      </c>
      <c r="K939">
        <v>100</v>
      </c>
      <c r="L939" s="7">
        <v>1727.95</v>
      </c>
      <c r="M939" s="7">
        <v>172795</v>
      </c>
      <c r="N939">
        <v>0</v>
      </c>
      <c r="O939" t="s">
        <v>29</v>
      </c>
      <c r="P939">
        <v>0</v>
      </c>
      <c r="Q939" s="7">
        <v>13541</v>
      </c>
      <c r="R939" s="7">
        <v>8000</v>
      </c>
      <c r="S939" s="7">
        <v>800000</v>
      </c>
      <c r="T939" s="7">
        <v>3.17</v>
      </c>
      <c r="U939" s="7">
        <v>25360</v>
      </c>
      <c r="V939" t="s">
        <v>83</v>
      </c>
      <c r="W939" s="7">
        <v>627205</v>
      </c>
      <c r="X939" s="2" t="s">
        <v>31</v>
      </c>
      <c r="Y939" s="200"/>
      <c r="Z939" s="201" t="str">
        <f>IF(Y939&lt;&gt;"",Y939,IF(Table1[[#This Row],[Befolyt]]="i",1,""))</f>
        <v/>
      </c>
      <c r="AA939" s="98">
        <f>Table1[[#This Row],[KülföldiÁr]]*Table1[[#This Row],[Darab]]</f>
        <v>0</v>
      </c>
    </row>
    <row r="940" spans="1:27" x14ac:dyDescent="0.3">
      <c r="A940" t="s">
        <v>2843</v>
      </c>
      <c r="B940" t="s">
        <v>2255</v>
      </c>
      <c r="C940" s="126">
        <v>46069</v>
      </c>
      <c r="D940" s="6">
        <v>2</v>
      </c>
      <c r="E940" s="126">
        <v>46065</v>
      </c>
      <c r="F940" s="6">
        <v>2</v>
      </c>
      <c r="G940" t="s">
        <v>1457</v>
      </c>
      <c r="H940" t="s">
        <v>33</v>
      </c>
      <c r="I940" t="s">
        <v>28</v>
      </c>
      <c r="J940" t="s">
        <v>2844</v>
      </c>
      <c r="K940">
        <v>-5</v>
      </c>
      <c r="L940" s="7">
        <v>595.86</v>
      </c>
      <c r="M940" s="7">
        <v>-2979.3</v>
      </c>
      <c r="N940">
        <v>0</v>
      </c>
      <c r="O940" t="s">
        <v>29</v>
      </c>
      <c r="P940">
        <v>0</v>
      </c>
      <c r="Q940" s="7">
        <v>2700</v>
      </c>
      <c r="R940" s="7">
        <v>2795</v>
      </c>
      <c r="S940" s="7">
        <v>13975</v>
      </c>
      <c r="T940" s="7">
        <v>5</v>
      </c>
      <c r="U940" s="7">
        <v>698.75</v>
      </c>
      <c r="V940" t="s">
        <v>77</v>
      </c>
      <c r="W940" s="7">
        <v>16954.3</v>
      </c>
      <c r="X940" s="2" t="s">
        <v>31</v>
      </c>
      <c r="Y940" s="200"/>
      <c r="Z940" s="201" t="str">
        <f>IF(Y940&lt;&gt;"",Y940,IF(Table1[[#This Row],[Befolyt]]="i",1,""))</f>
        <v/>
      </c>
      <c r="AA940" s="98">
        <f>Table1[[#This Row],[KülföldiÁr]]*Table1[[#This Row],[Darab]]</f>
        <v>0</v>
      </c>
    </row>
    <row r="941" spans="1:27" x14ac:dyDescent="0.3">
      <c r="A941" t="s">
        <v>2843</v>
      </c>
      <c r="B941" t="s">
        <v>2255</v>
      </c>
      <c r="C941" s="126">
        <v>46069</v>
      </c>
      <c r="D941" s="6">
        <v>2</v>
      </c>
      <c r="E941" s="126">
        <v>46065</v>
      </c>
      <c r="F941" s="6">
        <v>2</v>
      </c>
      <c r="G941" t="s">
        <v>1457</v>
      </c>
      <c r="H941" t="s">
        <v>33</v>
      </c>
      <c r="I941" t="s">
        <v>28</v>
      </c>
      <c r="J941" t="s">
        <v>2844</v>
      </c>
      <c r="K941">
        <v>4</v>
      </c>
      <c r="L941" s="7">
        <v>595.86</v>
      </c>
      <c r="M941" s="7">
        <v>2383.44</v>
      </c>
      <c r="N941">
        <v>0</v>
      </c>
      <c r="O941" t="s">
        <v>29</v>
      </c>
      <c r="P941">
        <v>0</v>
      </c>
      <c r="Q941" s="7">
        <v>2700</v>
      </c>
      <c r="R941" s="7">
        <v>2795</v>
      </c>
      <c r="S941" s="7">
        <v>11180</v>
      </c>
      <c r="T941" s="7">
        <v>5</v>
      </c>
      <c r="U941" s="7">
        <v>559</v>
      </c>
      <c r="V941" t="s">
        <v>77</v>
      </c>
      <c r="W941" s="7">
        <v>8796.56</v>
      </c>
      <c r="X941" s="2" t="s">
        <v>31</v>
      </c>
      <c r="Y941" s="200"/>
      <c r="Z941" s="201" t="str">
        <f>IF(Y941&lt;&gt;"",Y941,IF(Table1[[#This Row],[Befolyt]]="i",1,""))</f>
        <v/>
      </c>
      <c r="AA941" s="98">
        <f>Table1[[#This Row],[KülföldiÁr]]*Table1[[#This Row],[Darab]]</f>
        <v>0</v>
      </c>
    </row>
    <row r="942" spans="1:27" x14ac:dyDescent="0.3">
      <c r="A942" t="s">
        <v>2845</v>
      </c>
      <c r="B942" t="s">
        <v>2846</v>
      </c>
      <c r="C942" s="126">
        <v>46069</v>
      </c>
      <c r="D942" s="6">
        <v>2</v>
      </c>
      <c r="E942" s="126">
        <v>46066</v>
      </c>
      <c r="F942" s="6">
        <v>2</v>
      </c>
      <c r="G942" t="s">
        <v>2847</v>
      </c>
      <c r="H942" t="s">
        <v>41</v>
      </c>
      <c r="I942" t="s">
        <v>28</v>
      </c>
      <c r="J942" t="s">
        <v>2848</v>
      </c>
      <c r="K942">
        <v>4</v>
      </c>
      <c r="L942" s="7">
        <v>6913.09</v>
      </c>
      <c r="M942" s="7">
        <v>27652.36</v>
      </c>
      <c r="N942">
        <v>0</v>
      </c>
      <c r="O942" t="s">
        <v>29</v>
      </c>
      <c r="P942">
        <v>0</v>
      </c>
      <c r="Q942" s="7">
        <v>23100</v>
      </c>
      <c r="R942" s="7">
        <v>19635</v>
      </c>
      <c r="S942" s="7">
        <v>78540</v>
      </c>
      <c r="T942" s="7">
        <v>2</v>
      </c>
      <c r="U942" s="7">
        <v>1570.8</v>
      </c>
      <c r="V942" t="s">
        <v>74</v>
      </c>
      <c r="W942" s="7">
        <v>50887.64</v>
      </c>
      <c r="X942" s="2" t="s">
        <v>31</v>
      </c>
      <c r="Y942" s="200"/>
      <c r="Z942" s="201" t="str">
        <f>IF(Y942&lt;&gt;"",Y942,IF(Table1[[#This Row],[Befolyt]]="i",1,""))</f>
        <v/>
      </c>
      <c r="AA942" s="98">
        <f>Table1[[#This Row],[KülföldiÁr]]*Table1[[#This Row],[Darab]]</f>
        <v>0</v>
      </c>
    </row>
    <row r="943" spans="1:27" x14ac:dyDescent="0.3">
      <c r="A943" t="s">
        <v>2845</v>
      </c>
      <c r="B943" t="s">
        <v>2846</v>
      </c>
      <c r="C943" s="126">
        <v>46069</v>
      </c>
      <c r="D943" s="6">
        <v>2</v>
      </c>
      <c r="E943" s="126">
        <v>46066</v>
      </c>
      <c r="F943" s="6">
        <v>2</v>
      </c>
      <c r="G943" t="s">
        <v>2849</v>
      </c>
      <c r="H943" t="s">
        <v>41</v>
      </c>
      <c r="I943" t="s">
        <v>28</v>
      </c>
      <c r="J943" t="s">
        <v>2850</v>
      </c>
      <c r="K943">
        <v>4</v>
      </c>
      <c r="L943" s="7">
        <v>4716.1499999999996</v>
      </c>
      <c r="M943" s="7">
        <v>18864.599999999999</v>
      </c>
      <c r="N943">
        <v>0</v>
      </c>
      <c r="O943" t="s">
        <v>29</v>
      </c>
      <c r="P943">
        <v>0</v>
      </c>
      <c r="Q943" s="7">
        <v>15400</v>
      </c>
      <c r="R943" s="7">
        <v>13090</v>
      </c>
      <c r="S943" s="7">
        <v>52360</v>
      </c>
      <c r="T943" s="7">
        <v>2</v>
      </c>
      <c r="U943" s="7">
        <v>1047.2</v>
      </c>
      <c r="V943" t="s">
        <v>74</v>
      </c>
      <c r="W943" s="7">
        <v>33495.4</v>
      </c>
      <c r="X943" s="2" t="s">
        <v>31</v>
      </c>
      <c r="Y943" s="200"/>
      <c r="Z943" s="201" t="str">
        <f>IF(Y943&lt;&gt;"",Y943,IF(Table1[[#This Row],[Befolyt]]="i",1,""))</f>
        <v/>
      </c>
      <c r="AA943" s="98">
        <f>Table1[[#This Row],[KülföldiÁr]]*Table1[[#This Row],[Darab]]</f>
        <v>0</v>
      </c>
    </row>
    <row r="944" spans="1:27" x14ac:dyDescent="0.3">
      <c r="A944" t="s">
        <v>2845</v>
      </c>
      <c r="B944" t="s">
        <v>2846</v>
      </c>
      <c r="C944" s="126">
        <v>46069</v>
      </c>
      <c r="D944" s="6">
        <v>2</v>
      </c>
      <c r="E944" s="126">
        <v>46066</v>
      </c>
      <c r="F944" s="6">
        <v>2</v>
      </c>
      <c r="G944" t="s">
        <v>1670</v>
      </c>
      <c r="H944" t="s">
        <v>33</v>
      </c>
      <c r="I944" t="s">
        <v>28</v>
      </c>
      <c r="J944" t="s">
        <v>1671</v>
      </c>
      <c r="K944">
        <v>2</v>
      </c>
      <c r="L944" s="7">
        <v>555.79999999999995</v>
      </c>
      <c r="M944" s="7">
        <v>1111.5999999999999</v>
      </c>
      <c r="N944">
        <v>0</v>
      </c>
      <c r="O944" t="s">
        <v>29</v>
      </c>
      <c r="P944">
        <v>0</v>
      </c>
      <c r="Q944" s="7">
        <v>3500</v>
      </c>
      <c r="R944" s="7">
        <v>1750</v>
      </c>
      <c r="S944" s="7">
        <v>3500</v>
      </c>
      <c r="T944" s="7">
        <v>1.65</v>
      </c>
      <c r="U944" s="7">
        <v>57.75</v>
      </c>
      <c r="V944" t="s">
        <v>74</v>
      </c>
      <c r="W944" s="7">
        <v>2388.4</v>
      </c>
      <c r="X944" s="2" t="s">
        <v>31</v>
      </c>
      <c r="Y944" s="200"/>
      <c r="Z944" s="201" t="str">
        <f>IF(Y944&lt;&gt;"",Y944,IF(Table1[[#This Row],[Befolyt]]="i",1,""))</f>
        <v/>
      </c>
      <c r="AA944" s="98">
        <f>Table1[[#This Row],[KülföldiÁr]]*Table1[[#This Row],[Darab]]</f>
        <v>0</v>
      </c>
    </row>
    <row r="945" spans="1:27" x14ac:dyDescent="0.3">
      <c r="A945" t="s">
        <v>2845</v>
      </c>
      <c r="B945" t="s">
        <v>2846</v>
      </c>
      <c r="C945" s="126">
        <v>46069</v>
      </c>
      <c r="D945" s="6">
        <v>2</v>
      </c>
      <c r="E945" s="126">
        <v>46066</v>
      </c>
      <c r="F945" s="6">
        <v>2</v>
      </c>
      <c r="G945" t="s">
        <v>1111</v>
      </c>
      <c r="H945" t="s">
        <v>33</v>
      </c>
      <c r="I945" t="s">
        <v>28</v>
      </c>
      <c r="J945" t="s">
        <v>1186</v>
      </c>
      <c r="K945">
        <v>2</v>
      </c>
      <c r="L945" s="7">
        <v>1190.74</v>
      </c>
      <c r="M945" s="7">
        <v>2381.48</v>
      </c>
      <c r="N945">
        <v>0</v>
      </c>
      <c r="O945" t="s">
        <v>29</v>
      </c>
      <c r="P945">
        <v>0</v>
      </c>
      <c r="Q945" s="7">
        <v>5800</v>
      </c>
      <c r="R945" s="7">
        <v>2900</v>
      </c>
      <c r="S945" s="7">
        <v>5800</v>
      </c>
      <c r="T945" s="7">
        <v>1.65</v>
      </c>
      <c r="U945" s="7">
        <v>95.7</v>
      </c>
      <c r="V945" t="s">
        <v>74</v>
      </c>
      <c r="W945" s="7">
        <v>3418.52</v>
      </c>
      <c r="X945" s="2" t="s">
        <v>31</v>
      </c>
      <c r="Y945" s="200"/>
      <c r="Z945" s="201" t="str">
        <f>IF(Y945&lt;&gt;"",Y945,IF(Table1[[#This Row],[Befolyt]]="i",1,""))</f>
        <v/>
      </c>
      <c r="AA945" s="98">
        <f>Table1[[#This Row],[KülföldiÁr]]*Table1[[#This Row],[Darab]]</f>
        <v>0</v>
      </c>
    </row>
    <row r="946" spans="1:27" x14ac:dyDescent="0.3">
      <c r="A946" t="s">
        <v>2845</v>
      </c>
      <c r="B946" t="s">
        <v>2846</v>
      </c>
      <c r="C946" s="126">
        <v>46069</v>
      </c>
      <c r="D946" s="6">
        <v>2</v>
      </c>
      <c r="E946" s="126">
        <v>46066</v>
      </c>
      <c r="F946" s="6">
        <v>2</v>
      </c>
      <c r="G946" t="s">
        <v>98</v>
      </c>
      <c r="H946" t="s">
        <v>33</v>
      </c>
      <c r="I946" t="s">
        <v>28</v>
      </c>
      <c r="J946" t="s">
        <v>282</v>
      </c>
      <c r="K946">
        <v>3</v>
      </c>
      <c r="L946" s="7">
        <v>420.21</v>
      </c>
      <c r="M946" s="7">
        <v>1260.6299999999999</v>
      </c>
      <c r="N946">
        <v>0</v>
      </c>
      <c r="O946" t="s">
        <v>29</v>
      </c>
      <c r="P946">
        <v>0</v>
      </c>
      <c r="Q946" s="7">
        <v>2600</v>
      </c>
      <c r="R946" s="7">
        <v>1300</v>
      </c>
      <c r="S946" s="7">
        <v>3900</v>
      </c>
      <c r="T946" s="7">
        <v>1.65</v>
      </c>
      <c r="U946" s="7">
        <v>64.349999999999994</v>
      </c>
      <c r="V946" t="s">
        <v>74</v>
      </c>
      <c r="W946" s="7">
        <v>2639.37</v>
      </c>
      <c r="X946" s="2" t="s">
        <v>31</v>
      </c>
      <c r="Y946" s="200"/>
      <c r="Z946" s="201" t="str">
        <f>IF(Y946&lt;&gt;"",Y946,IF(Table1[[#This Row],[Befolyt]]="i",1,""))</f>
        <v/>
      </c>
      <c r="AA946" s="98">
        <f>Table1[[#This Row],[KülföldiÁr]]*Table1[[#This Row],[Darab]]</f>
        <v>0</v>
      </c>
    </row>
    <row r="947" spans="1:27" x14ac:dyDescent="0.3">
      <c r="A947" t="s">
        <v>2845</v>
      </c>
      <c r="B947" t="s">
        <v>2846</v>
      </c>
      <c r="C947" s="126">
        <v>46069</v>
      </c>
      <c r="D947" s="6">
        <v>2</v>
      </c>
      <c r="E947" s="126">
        <v>46066</v>
      </c>
      <c r="F947" s="6">
        <v>2</v>
      </c>
      <c r="G947" t="s">
        <v>35</v>
      </c>
      <c r="H947" t="s">
        <v>33</v>
      </c>
      <c r="I947" t="s">
        <v>28</v>
      </c>
      <c r="J947" t="s">
        <v>289</v>
      </c>
      <c r="K947">
        <v>4</v>
      </c>
      <c r="L947" s="7">
        <v>1357.47</v>
      </c>
      <c r="M947" s="7">
        <v>5429.88</v>
      </c>
      <c r="N947">
        <v>0</v>
      </c>
      <c r="O947" t="s">
        <v>29</v>
      </c>
      <c r="P947">
        <v>0</v>
      </c>
      <c r="Q947" s="7">
        <v>6200</v>
      </c>
      <c r="R947" s="7">
        <v>3720</v>
      </c>
      <c r="S947" s="7">
        <v>14880</v>
      </c>
      <c r="T947" s="7">
        <v>2</v>
      </c>
      <c r="U947" s="7">
        <v>297.60000000000002</v>
      </c>
      <c r="V947" t="s">
        <v>74</v>
      </c>
      <c r="W947" s="7">
        <v>9450.119999999999</v>
      </c>
      <c r="X947" s="2" t="s">
        <v>31</v>
      </c>
      <c r="Y947" s="200"/>
      <c r="Z947" s="201" t="str">
        <f>IF(Y947&lt;&gt;"",Y947,IF(Table1[[#This Row],[Befolyt]]="i",1,""))</f>
        <v/>
      </c>
      <c r="AA947" s="98">
        <f>Table1[[#This Row],[KülföldiÁr]]*Table1[[#This Row],[Darab]]</f>
        <v>0</v>
      </c>
    </row>
    <row r="948" spans="1:27" x14ac:dyDescent="0.3">
      <c r="A948" t="s">
        <v>2845</v>
      </c>
      <c r="B948" t="s">
        <v>2846</v>
      </c>
      <c r="C948" s="126">
        <v>46069</v>
      </c>
      <c r="D948" s="6">
        <v>2</v>
      </c>
      <c r="E948" s="126">
        <v>46066</v>
      </c>
      <c r="F948" s="6">
        <v>2</v>
      </c>
      <c r="G948" t="s">
        <v>863</v>
      </c>
      <c r="H948" t="s">
        <v>33</v>
      </c>
      <c r="I948" t="s">
        <v>28</v>
      </c>
      <c r="J948" t="s">
        <v>864</v>
      </c>
      <c r="K948">
        <v>2</v>
      </c>
      <c r="L948" s="7">
        <v>1037.28</v>
      </c>
      <c r="M948" s="7">
        <v>2074.56</v>
      </c>
      <c r="N948">
        <v>0</v>
      </c>
      <c r="O948" t="s">
        <v>29</v>
      </c>
      <c r="P948">
        <v>0</v>
      </c>
      <c r="Q948" s="7">
        <v>4600</v>
      </c>
      <c r="R948" s="7">
        <v>2760</v>
      </c>
      <c r="S948" s="7">
        <v>5520</v>
      </c>
      <c r="T948" s="7">
        <v>2</v>
      </c>
      <c r="U948" s="7">
        <v>110.4</v>
      </c>
      <c r="V948" t="s">
        <v>74</v>
      </c>
      <c r="W948" s="7">
        <v>3445.44</v>
      </c>
      <c r="X948" s="2" t="s">
        <v>31</v>
      </c>
      <c r="Y948" s="200"/>
      <c r="Z948" s="201" t="str">
        <f>IF(Y948&lt;&gt;"",Y948,IF(Table1[[#This Row],[Befolyt]]="i",1,""))</f>
        <v/>
      </c>
      <c r="AA948" s="98">
        <f>Table1[[#This Row],[KülföldiÁr]]*Table1[[#This Row],[Darab]]</f>
        <v>0</v>
      </c>
    </row>
    <row r="949" spans="1:27" x14ac:dyDescent="0.3">
      <c r="A949" t="s">
        <v>2845</v>
      </c>
      <c r="B949" t="s">
        <v>2846</v>
      </c>
      <c r="C949" s="126">
        <v>46069</v>
      </c>
      <c r="D949" s="6">
        <v>2</v>
      </c>
      <c r="E949" s="126">
        <v>46066</v>
      </c>
      <c r="F949" s="6">
        <v>2</v>
      </c>
      <c r="G949" t="s">
        <v>39</v>
      </c>
      <c r="H949" t="s">
        <v>33</v>
      </c>
      <c r="I949" t="s">
        <v>28</v>
      </c>
      <c r="J949" t="s">
        <v>286</v>
      </c>
      <c r="K949">
        <v>2</v>
      </c>
      <c r="L949" s="7">
        <v>217.79</v>
      </c>
      <c r="M949" s="7">
        <v>435.58</v>
      </c>
      <c r="N949">
        <v>0</v>
      </c>
      <c r="O949" t="s">
        <v>29</v>
      </c>
      <c r="P949">
        <v>0</v>
      </c>
      <c r="Q949" s="7">
        <v>1000</v>
      </c>
      <c r="R949" s="7">
        <v>600</v>
      </c>
      <c r="S949" s="7">
        <v>1200</v>
      </c>
      <c r="T949" s="7">
        <v>2</v>
      </c>
      <c r="U949" s="7">
        <v>24</v>
      </c>
      <c r="V949" t="s">
        <v>74</v>
      </c>
      <c r="W949" s="7">
        <v>764.42000000000007</v>
      </c>
      <c r="X949" s="2" t="s">
        <v>31</v>
      </c>
      <c r="Y949" s="200"/>
      <c r="Z949" s="201" t="str">
        <f>IF(Y949&lt;&gt;"",Y949,IF(Table1[[#This Row],[Befolyt]]="i",1,""))</f>
        <v/>
      </c>
      <c r="AA949" s="98">
        <f>Table1[[#This Row],[KülföldiÁr]]*Table1[[#This Row],[Darab]]</f>
        <v>0</v>
      </c>
    </row>
    <row r="950" spans="1:27" x14ac:dyDescent="0.3">
      <c r="A950" t="s">
        <v>2845</v>
      </c>
      <c r="B950" t="s">
        <v>2846</v>
      </c>
      <c r="C950" s="126">
        <v>46069</v>
      </c>
      <c r="D950" s="6">
        <v>2</v>
      </c>
      <c r="E950" s="126">
        <v>46066</v>
      </c>
      <c r="F950" s="6">
        <v>2</v>
      </c>
      <c r="G950" t="s">
        <v>75</v>
      </c>
      <c r="H950" t="s">
        <v>34</v>
      </c>
      <c r="I950" t="s">
        <v>32</v>
      </c>
      <c r="J950" t="s">
        <v>76</v>
      </c>
      <c r="K950">
        <v>1</v>
      </c>
      <c r="L950" s="7">
        <v>1900</v>
      </c>
      <c r="M950" s="7">
        <v>1900</v>
      </c>
      <c r="N950">
        <v>0</v>
      </c>
      <c r="O950" t="s">
        <v>29</v>
      </c>
      <c r="P950">
        <v>0</v>
      </c>
      <c r="Q950" s="7">
        <v>3500</v>
      </c>
      <c r="R950" s="7">
        <v>0</v>
      </c>
      <c r="S950" s="7">
        <v>0</v>
      </c>
      <c r="T950" s="7">
        <v>0</v>
      </c>
      <c r="U950" s="7">
        <v>0</v>
      </c>
      <c r="V950" t="s">
        <v>74</v>
      </c>
      <c r="W950" s="7">
        <v>-1900</v>
      </c>
      <c r="X950" s="2" t="s">
        <v>31</v>
      </c>
      <c r="Y950" s="200"/>
      <c r="Z950" s="201" t="str">
        <f>IF(Y950&lt;&gt;"",Y950,IF(Table1[[#This Row],[Befolyt]]="i",1,""))</f>
        <v/>
      </c>
      <c r="AA950" s="98">
        <f>Table1[[#This Row],[KülföldiÁr]]*Table1[[#This Row],[Darab]]</f>
        <v>0</v>
      </c>
    </row>
    <row r="951" spans="1:27" x14ac:dyDescent="0.3">
      <c r="A951" t="s">
        <v>2845</v>
      </c>
      <c r="B951" t="s">
        <v>2846</v>
      </c>
      <c r="C951" s="126">
        <v>46069</v>
      </c>
      <c r="D951" s="6">
        <v>2</v>
      </c>
      <c r="E951" s="126">
        <v>46066</v>
      </c>
      <c r="F951" s="6">
        <v>2</v>
      </c>
      <c r="G951" t="s">
        <v>2851</v>
      </c>
      <c r="H951" t="s">
        <v>51</v>
      </c>
      <c r="I951" t="s">
        <v>28</v>
      </c>
      <c r="J951" t="s">
        <v>2852</v>
      </c>
      <c r="K951">
        <v>8</v>
      </c>
      <c r="L951" s="7">
        <v>632.01</v>
      </c>
      <c r="M951" s="7">
        <v>5056.08</v>
      </c>
      <c r="N951">
        <v>0</v>
      </c>
      <c r="O951" t="s">
        <v>29</v>
      </c>
      <c r="P951">
        <v>0</v>
      </c>
      <c r="Q951" s="7">
        <v>2845</v>
      </c>
      <c r="R951" s="7">
        <v>1425</v>
      </c>
      <c r="S951" s="7">
        <v>11400</v>
      </c>
      <c r="T951" s="7">
        <v>0.5</v>
      </c>
      <c r="U951" s="7">
        <v>57</v>
      </c>
      <c r="V951" t="s">
        <v>74</v>
      </c>
      <c r="W951" s="7">
        <v>6343.92</v>
      </c>
      <c r="X951" s="2" t="s">
        <v>31</v>
      </c>
      <c r="Y951" s="200"/>
      <c r="Z951" s="201" t="str">
        <f>IF(Y951&lt;&gt;"",Y951,IF(Table1[[#This Row],[Befolyt]]="i",1,""))</f>
        <v/>
      </c>
      <c r="AA951" s="98">
        <f>Table1[[#This Row],[KülföldiÁr]]*Table1[[#This Row],[Darab]]</f>
        <v>0</v>
      </c>
    </row>
    <row r="952" spans="1:27" x14ac:dyDescent="0.3">
      <c r="A952" t="s">
        <v>2845</v>
      </c>
      <c r="B952" t="s">
        <v>2846</v>
      </c>
      <c r="C952" s="126">
        <v>46069</v>
      </c>
      <c r="D952" s="6">
        <v>2</v>
      </c>
      <c r="E952" s="126">
        <v>46066</v>
      </c>
      <c r="F952" s="6">
        <v>2</v>
      </c>
      <c r="G952" t="s">
        <v>2853</v>
      </c>
      <c r="H952" t="s">
        <v>33</v>
      </c>
      <c r="I952" t="s">
        <v>28</v>
      </c>
      <c r="J952" t="s">
        <v>2854</v>
      </c>
      <c r="K952">
        <v>8</v>
      </c>
      <c r="L952" s="7">
        <v>83.68</v>
      </c>
      <c r="M952" s="7">
        <v>669.44</v>
      </c>
      <c r="N952">
        <v>0</v>
      </c>
      <c r="O952" t="s">
        <v>29</v>
      </c>
      <c r="P952">
        <v>0</v>
      </c>
      <c r="Q952" s="7">
        <v>820</v>
      </c>
      <c r="R952" s="7">
        <v>660</v>
      </c>
      <c r="S952" s="7">
        <v>5280</v>
      </c>
      <c r="T952" s="7">
        <v>3</v>
      </c>
      <c r="U952" s="7">
        <v>158.4</v>
      </c>
      <c r="V952" t="s">
        <v>74</v>
      </c>
      <c r="W952" s="7">
        <v>4610.5599999999995</v>
      </c>
      <c r="X952" s="2" t="s">
        <v>31</v>
      </c>
      <c r="Y952" s="200"/>
      <c r="Z952" s="201" t="str">
        <f>IF(Y952&lt;&gt;"",Y952,IF(Table1[[#This Row],[Befolyt]]="i",1,""))</f>
        <v/>
      </c>
      <c r="AA952" s="98">
        <f>Table1[[#This Row],[KülföldiÁr]]*Table1[[#This Row],[Darab]]</f>
        <v>0</v>
      </c>
    </row>
    <row r="953" spans="1:27" x14ac:dyDescent="0.3">
      <c r="A953" t="s">
        <v>2845</v>
      </c>
      <c r="B953" t="s">
        <v>2846</v>
      </c>
      <c r="C953" s="126">
        <v>46069</v>
      </c>
      <c r="D953" s="6">
        <v>2</v>
      </c>
      <c r="E953" s="126">
        <v>46066</v>
      </c>
      <c r="F953" s="6">
        <v>2</v>
      </c>
      <c r="G953" t="s">
        <v>64</v>
      </c>
      <c r="H953" t="s">
        <v>63</v>
      </c>
      <c r="I953" t="s">
        <v>28</v>
      </c>
      <c r="J953" t="s">
        <v>65</v>
      </c>
      <c r="K953">
        <v>10</v>
      </c>
      <c r="L953" s="7">
        <v>375.7</v>
      </c>
      <c r="M953" s="7">
        <v>3757</v>
      </c>
      <c r="N953">
        <v>0</v>
      </c>
      <c r="O953" t="s">
        <v>29</v>
      </c>
      <c r="P953">
        <v>0</v>
      </c>
      <c r="Q953" s="7">
        <v>1030</v>
      </c>
      <c r="R953" s="7">
        <v>735</v>
      </c>
      <c r="S953" s="7">
        <v>7350</v>
      </c>
      <c r="T953" s="7">
        <v>0.3</v>
      </c>
      <c r="U953" s="7">
        <v>22.05</v>
      </c>
      <c r="V953" t="s">
        <v>74</v>
      </c>
      <c r="W953" s="7">
        <v>3593</v>
      </c>
      <c r="X953" s="2" t="s">
        <v>31</v>
      </c>
      <c r="Y953" s="200"/>
      <c r="Z953" s="201" t="str">
        <f>IF(Y953&lt;&gt;"",Y953,IF(Table1[[#This Row],[Befolyt]]="i",1,""))</f>
        <v/>
      </c>
      <c r="AA953" s="98">
        <f>Table1[[#This Row],[KülföldiÁr]]*Table1[[#This Row],[Darab]]</f>
        <v>0</v>
      </c>
    </row>
    <row r="954" spans="1:27" x14ac:dyDescent="0.3">
      <c r="A954" t="s">
        <v>2845</v>
      </c>
      <c r="B954" t="s">
        <v>2846</v>
      </c>
      <c r="C954" s="126">
        <v>46069</v>
      </c>
      <c r="D954" s="6">
        <v>2</v>
      </c>
      <c r="E954" s="126">
        <v>46066</v>
      </c>
      <c r="F954" s="6">
        <v>2</v>
      </c>
      <c r="G954" t="s">
        <v>1733</v>
      </c>
      <c r="H954" t="s">
        <v>63</v>
      </c>
      <c r="I954" t="s">
        <v>28</v>
      </c>
      <c r="J954" t="s">
        <v>1734</v>
      </c>
      <c r="K954">
        <v>8</v>
      </c>
      <c r="L954" s="7">
        <v>316.52999999999997</v>
      </c>
      <c r="M954" s="7">
        <v>2532.2399999999998</v>
      </c>
      <c r="N954">
        <v>0</v>
      </c>
      <c r="O954" t="s">
        <v>29</v>
      </c>
      <c r="P954">
        <v>0</v>
      </c>
      <c r="Q954" s="7">
        <v>810</v>
      </c>
      <c r="R954" s="7">
        <v>570</v>
      </c>
      <c r="S954" s="7">
        <v>4560</v>
      </c>
      <c r="T954" s="7">
        <v>7.0000000000000007E-2</v>
      </c>
      <c r="U954" s="7">
        <v>3.1920000000000006</v>
      </c>
      <c r="V954" t="s">
        <v>74</v>
      </c>
      <c r="W954" s="7">
        <v>2027.7600000000002</v>
      </c>
      <c r="X954" s="2" t="s">
        <v>31</v>
      </c>
      <c r="Y954" s="200"/>
      <c r="Z954" s="201" t="str">
        <f>IF(Y954&lt;&gt;"",Y954,IF(Table1[[#This Row],[Befolyt]]="i",1,""))</f>
        <v/>
      </c>
      <c r="AA954" s="98">
        <f>Table1[[#This Row],[KülföldiÁr]]*Table1[[#This Row],[Darab]]</f>
        <v>0</v>
      </c>
    </row>
    <row r="955" spans="1:27" x14ac:dyDescent="0.3">
      <c r="A955" t="s">
        <v>2845</v>
      </c>
      <c r="B955" t="s">
        <v>2846</v>
      </c>
      <c r="C955" s="126">
        <v>46069</v>
      </c>
      <c r="D955" s="6">
        <v>2</v>
      </c>
      <c r="E955" s="126">
        <v>46066</v>
      </c>
      <c r="F955" s="6">
        <v>2</v>
      </c>
      <c r="G955" t="s">
        <v>365</v>
      </c>
      <c r="H955" t="s">
        <v>63</v>
      </c>
      <c r="I955" t="s">
        <v>28</v>
      </c>
      <c r="J955" t="s">
        <v>387</v>
      </c>
      <c r="K955">
        <v>4</v>
      </c>
      <c r="L955" s="7">
        <v>240.96</v>
      </c>
      <c r="M955" s="7">
        <v>963.84</v>
      </c>
      <c r="N955">
        <v>0</v>
      </c>
      <c r="O955" t="s">
        <v>29</v>
      </c>
      <c r="P955">
        <v>0</v>
      </c>
      <c r="Q955" s="7">
        <v>670</v>
      </c>
      <c r="R955" s="7">
        <v>475</v>
      </c>
      <c r="S955" s="7">
        <v>1900</v>
      </c>
      <c r="T955" s="7">
        <v>0.2</v>
      </c>
      <c r="U955" s="7">
        <v>3.8</v>
      </c>
      <c r="V955" t="s">
        <v>74</v>
      </c>
      <c r="W955" s="7">
        <v>936.16</v>
      </c>
      <c r="X955" s="2" t="s">
        <v>31</v>
      </c>
      <c r="Y955" s="200"/>
      <c r="Z955" s="201" t="str">
        <f>IF(Y955&lt;&gt;"",Y955,IF(Table1[[#This Row],[Befolyt]]="i",1,""))</f>
        <v/>
      </c>
      <c r="AA955" s="98">
        <f>Table1[[#This Row],[KülföldiÁr]]*Table1[[#This Row],[Darab]]</f>
        <v>0</v>
      </c>
    </row>
    <row r="956" spans="1:27" x14ac:dyDescent="0.3">
      <c r="A956" t="s">
        <v>2845</v>
      </c>
      <c r="B956" t="s">
        <v>2846</v>
      </c>
      <c r="C956" s="126">
        <v>46069</v>
      </c>
      <c r="D956" s="6">
        <v>2</v>
      </c>
      <c r="E956" s="126">
        <v>46066</v>
      </c>
      <c r="F956" s="6">
        <v>2</v>
      </c>
      <c r="G956" t="s">
        <v>1139</v>
      </c>
      <c r="H956" t="s">
        <v>34</v>
      </c>
      <c r="I956" t="s">
        <v>32</v>
      </c>
      <c r="J956" t="s">
        <v>1140</v>
      </c>
      <c r="K956">
        <v>1</v>
      </c>
      <c r="L956" s="7">
        <v>7643</v>
      </c>
      <c r="M956" s="7">
        <v>7643</v>
      </c>
      <c r="N956">
        <v>0</v>
      </c>
      <c r="O956" t="s">
        <v>29</v>
      </c>
      <c r="P956">
        <v>0</v>
      </c>
      <c r="Q956" s="7">
        <v>7643</v>
      </c>
      <c r="R956" s="7">
        <v>0</v>
      </c>
      <c r="S956" s="7">
        <v>0</v>
      </c>
      <c r="T956" s="7">
        <v>0</v>
      </c>
      <c r="U956" s="7">
        <v>0</v>
      </c>
      <c r="V956" t="s">
        <v>74</v>
      </c>
      <c r="W956" s="7">
        <v>-7643</v>
      </c>
      <c r="X956" s="2" t="s">
        <v>31</v>
      </c>
      <c r="Y956" s="200"/>
      <c r="Z956" s="201" t="str">
        <f>IF(Y956&lt;&gt;"",Y956,IF(Table1[[#This Row],[Befolyt]]="i",1,""))</f>
        <v/>
      </c>
      <c r="AA956" s="98">
        <f>Table1[[#This Row],[KülföldiÁr]]*Table1[[#This Row],[Darab]]</f>
        <v>0</v>
      </c>
    </row>
    <row r="957" spans="1:27" x14ac:dyDescent="0.3">
      <c r="A957" t="s">
        <v>2855</v>
      </c>
      <c r="B957" t="s">
        <v>2189</v>
      </c>
      <c r="C957" s="126">
        <v>46069</v>
      </c>
      <c r="D957" s="6">
        <v>2</v>
      </c>
      <c r="E957" s="126">
        <v>46058</v>
      </c>
      <c r="F957" s="6">
        <v>2</v>
      </c>
      <c r="G957" t="s">
        <v>328</v>
      </c>
      <c r="H957" t="s">
        <v>300</v>
      </c>
      <c r="I957" t="s">
        <v>32</v>
      </c>
      <c r="J957" t="s">
        <v>2856</v>
      </c>
      <c r="K957">
        <v>1</v>
      </c>
      <c r="L957" s="7">
        <v>70800</v>
      </c>
      <c r="M957" s="7">
        <v>70800</v>
      </c>
      <c r="N957">
        <v>0</v>
      </c>
      <c r="O957" t="s">
        <v>29</v>
      </c>
      <c r="P957">
        <v>0</v>
      </c>
      <c r="Q957" s="7">
        <v>118000</v>
      </c>
      <c r="R957" s="7">
        <v>118000</v>
      </c>
      <c r="S957" s="7">
        <v>118000</v>
      </c>
      <c r="T957" s="7">
        <v>0</v>
      </c>
      <c r="U957" s="7">
        <v>0</v>
      </c>
      <c r="V957" t="s">
        <v>66</v>
      </c>
      <c r="W957" s="7">
        <v>47200</v>
      </c>
      <c r="X957" s="2" t="s">
        <v>31</v>
      </c>
      <c r="Y957" s="200"/>
      <c r="Z957" s="201" t="str">
        <f>IF(Y957&lt;&gt;"",Y957,IF(Table1[[#This Row],[Befolyt]]="i",1,""))</f>
        <v/>
      </c>
      <c r="AA957" s="98">
        <f>Table1[[#This Row],[KülföldiÁr]]*Table1[[#This Row],[Darab]]</f>
        <v>0</v>
      </c>
    </row>
    <row r="958" spans="1:27" x14ac:dyDescent="0.3">
      <c r="A958" t="s">
        <v>2855</v>
      </c>
      <c r="B958" t="s">
        <v>2189</v>
      </c>
      <c r="C958" s="126">
        <v>46069</v>
      </c>
      <c r="D958" s="6">
        <v>2</v>
      </c>
      <c r="E958" s="126">
        <v>46058</v>
      </c>
      <c r="F958" s="6">
        <v>2</v>
      </c>
      <c r="G958" t="s">
        <v>854</v>
      </c>
      <c r="H958" t="s">
        <v>27</v>
      </c>
      <c r="I958" t="s">
        <v>28</v>
      </c>
      <c r="J958" t="s">
        <v>1434</v>
      </c>
      <c r="K958">
        <v>1</v>
      </c>
      <c r="L958" s="7">
        <v>684870</v>
      </c>
      <c r="M958" s="7">
        <v>684870</v>
      </c>
      <c r="N958">
        <v>0</v>
      </c>
      <c r="O958" t="s">
        <v>29</v>
      </c>
      <c r="P958">
        <v>0</v>
      </c>
      <c r="Q958" s="7">
        <v>1141450</v>
      </c>
      <c r="R958" s="7">
        <v>1141450</v>
      </c>
      <c r="S958" s="7">
        <v>1141450</v>
      </c>
      <c r="T958" s="7">
        <v>10</v>
      </c>
      <c r="U958" s="7">
        <v>114145</v>
      </c>
      <c r="V958" t="s">
        <v>66</v>
      </c>
      <c r="W958" s="7">
        <v>456580</v>
      </c>
      <c r="X958" s="2" t="s">
        <v>31</v>
      </c>
      <c r="Y958" s="200"/>
      <c r="Z958" s="201" t="str">
        <f>IF(Y958&lt;&gt;"",Y958,IF(Table1[[#This Row],[Befolyt]]="i",1,""))</f>
        <v/>
      </c>
      <c r="AA958" s="98">
        <f>Table1[[#This Row],[KülföldiÁr]]*Table1[[#This Row],[Darab]]</f>
        <v>0</v>
      </c>
    </row>
    <row r="959" spans="1:27" x14ac:dyDescent="0.3">
      <c r="A959" t="s">
        <v>2855</v>
      </c>
      <c r="B959" t="s">
        <v>2189</v>
      </c>
      <c r="C959" s="126">
        <v>46069</v>
      </c>
      <c r="D959" s="6">
        <v>2</v>
      </c>
      <c r="E959" s="126">
        <v>46058</v>
      </c>
      <c r="F959" s="6">
        <v>2</v>
      </c>
      <c r="G959" t="s">
        <v>104</v>
      </c>
      <c r="H959" t="s">
        <v>41</v>
      </c>
      <c r="I959" t="s">
        <v>28</v>
      </c>
      <c r="J959" t="s">
        <v>285</v>
      </c>
      <c r="K959">
        <v>1</v>
      </c>
      <c r="L959" s="7">
        <v>483.56</v>
      </c>
      <c r="M959" s="7">
        <v>483.56</v>
      </c>
      <c r="N959">
        <v>0</v>
      </c>
      <c r="O959" t="s">
        <v>29</v>
      </c>
      <c r="P959">
        <v>0</v>
      </c>
      <c r="Q959" s="7">
        <v>1510</v>
      </c>
      <c r="R959" s="7">
        <v>1510</v>
      </c>
      <c r="S959" s="7">
        <v>1510</v>
      </c>
      <c r="T959" s="7">
        <v>5</v>
      </c>
      <c r="U959" s="7">
        <v>75.5</v>
      </c>
      <c r="V959" t="s">
        <v>66</v>
      </c>
      <c r="W959" s="7">
        <v>1026.44</v>
      </c>
      <c r="X959" s="2" t="s">
        <v>31</v>
      </c>
      <c r="Y959" s="200"/>
      <c r="Z959" s="201" t="str">
        <f>IF(Y959&lt;&gt;"",Y959,IF(Table1[[#This Row],[Befolyt]]="i",1,""))</f>
        <v/>
      </c>
      <c r="AA959" s="98">
        <f>Table1[[#This Row],[KülföldiÁr]]*Table1[[#This Row],[Darab]]</f>
        <v>0</v>
      </c>
    </row>
    <row r="960" spans="1:27" x14ac:dyDescent="0.3">
      <c r="A960" t="s">
        <v>2855</v>
      </c>
      <c r="B960" t="s">
        <v>2189</v>
      </c>
      <c r="C960" s="126">
        <v>46069</v>
      </c>
      <c r="D960" s="6">
        <v>2</v>
      </c>
      <c r="E960" s="126">
        <v>46058</v>
      </c>
      <c r="F960" s="6">
        <v>2</v>
      </c>
      <c r="G960" t="s">
        <v>86</v>
      </c>
      <c r="H960" t="s">
        <v>70</v>
      </c>
      <c r="I960" t="s">
        <v>32</v>
      </c>
      <c r="J960" t="s">
        <v>87</v>
      </c>
      <c r="K960">
        <v>1</v>
      </c>
      <c r="L960" s="7">
        <v>7195.04</v>
      </c>
      <c r="M960" s="7">
        <v>7195.04</v>
      </c>
      <c r="N960">
        <v>0</v>
      </c>
      <c r="O960" t="s">
        <v>29</v>
      </c>
      <c r="P960">
        <v>0</v>
      </c>
      <c r="Q960" s="7">
        <v>12000</v>
      </c>
      <c r="R960" s="7">
        <v>12000</v>
      </c>
      <c r="S960" s="7">
        <v>12000</v>
      </c>
      <c r="T960" s="7">
        <v>0</v>
      </c>
      <c r="U960" s="7">
        <v>0</v>
      </c>
      <c r="V960" t="s">
        <v>66</v>
      </c>
      <c r="W960" s="7">
        <v>4804.96</v>
      </c>
      <c r="X960" s="2" t="s">
        <v>31</v>
      </c>
      <c r="Y960" s="200"/>
      <c r="Z960" s="201" t="str">
        <f>IF(Y960&lt;&gt;"",Y960,IF(Table1[[#This Row],[Befolyt]]="i",1,""))</f>
        <v/>
      </c>
      <c r="AA960" s="98">
        <f>Table1[[#This Row],[KülföldiÁr]]*Table1[[#This Row],[Darab]]</f>
        <v>0</v>
      </c>
    </row>
    <row r="961" spans="1:27" x14ac:dyDescent="0.3">
      <c r="A961" t="s">
        <v>2855</v>
      </c>
      <c r="B961" t="s">
        <v>2189</v>
      </c>
      <c r="C961" s="126">
        <v>46069</v>
      </c>
      <c r="D961" s="6">
        <v>2</v>
      </c>
      <c r="E961" s="126">
        <v>46058</v>
      </c>
      <c r="F961" s="6">
        <v>2</v>
      </c>
      <c r="G961" t="s">
        <v>1670</v>
      </c>
      <c r="H961" t="s">
        <v>33</v>
      </c>
      <c r="I961" t="s">
        <v>28</v>
      </c>
      <c r="J961" t="s">
        <v>1671</v>
      </c>
      <c r="K961">
        <v>3</v>
      </c>
      <c r="L961" s="7">
        <v>555.79999999999995</v>
      </c>
      <c r="M961" s="7">
        <v>1667.3999999999999</v>
      </c>
      <c r="N961">
        <v>0</v>
      </c>
      <c r="O961" t="s">
        <v>29</v>
      </c>
      <c r="P961">
        <v>0</v>
      </c>
      <c r="Q961" s="7">
        <v>3500</v>
      </c>
      <c r="R961" s="7">
        <v>3500</v>
      </c>
      <c r="S961" s="7">
        <v>10500</v>
      </c>
      <c r="T961" s="7">
        <v>10</v>
      </c>
      <c r="U961" s="7">
        <v>1050</v>
      </c>
      <c r="V961" t="s">
        <v>66</v>
      </c>
      <c r="W961" s="7">
        <v>8832.6</v>
      </c>
      <c r="X961" s="2" t="s">
        <v>31</v>
      </c>
      <c r="Y961" s="200"/>
      <c r="Z961" s="201" t="str">
        <f>IF(Y961&lt;&gt;"",Y961,IF(Table1[[#This Row],[Befolyt]]="i",1,""))</f>
        <v/>
      </c>
      <c r="AA961" s="98">
        <f>Table1[[#This Row],[KülföldiÁr]]*Table1[[#This Row],[Darab]]</f>
        <v>0</v>
      </c>
    </row>
    <row r="962" spans="1:27" x14ac:dyDescent="0.3">
      <c r="A962" t="s">
        <v>2855</v>
      </c>
      <c r="B962" t="s">
        <v>2189</v>
      </c>
      <c r="C962" s="126">
        <v>46069</v>
      </c>
      <c r="D962" s="6">
        <v>2</v>
      </c>
      <c r="E962" s="126">
        <v>46058</v>
      </c>
      <c r="F962" s="6">
        <v>2</v>
      </c>
      <c r="G962" t="s">
        <v>1856</v>
      </c>
      <c r="H962" t="s">
        <v>33</v>
      </c>
      <c r="I962" t="s">
        <v>28</v>
      </c>
      <c r="J962" t="s">
        <v>1857</v>
      </c>
      <c r="K962">
        <v>3</v>
      </c>
      <c r="L962" s="7">
        <v>73.569999999999993</v>
      </c>
      <c r="M962" s="7">
        <v>220.70999999999998</v>
      </c>
      <c r="N962">
        <v>0</v>
      </c>
      <c r="O962" t="s">
        <v>29</v>
      </c>
      <c r="P962">
        <v>0</v>
      </c>
      <c r="Q962" s="7">
        <v>620</v>
      </c>
      <c r="R962" s="7">
        <v>620</v>
      </c>
      <c r="S962" s="7">
        <v>1860</v>
      </c>
      <c r="T962" s="7">
        <v>5</v>
      </c>
      <c r="U962" s="7">
        <v>93</v>
      </c>
      <c r="V962" t="s">
        <v>66</v>
      </c>
      <c r="W962" s="7">
        <v>1639.29</v>
      </c>
      <c r="X962" s="2" t="s">
        <v>31</v>
      </c>
      <c r="Y962" s="200"/>
      <c r="Z962" s="201" t="str">
        <f>IF(Y962&lt;&gt;"",Y962,IF(Table1[[#This Row],[Befolyt]]="i",1,""))</f>
        <v/>
      </c>
      <c r="AA962" s="98">
        <f>Table1[[#This Row],[KülföldiÁr]]*Table1[[#This Row],[Darab]]</f>
        <v>0</v>
      </c>
    </row>
    <row r="963" spans="1:27" x14ac:dyDescent="0.3">
      <c r="A963" t="s">
        <v>2855</v>
      </c>
      <c r="B963" t="s">
        <v>2189</v>
      </c>
      <c r="C963" s="126">
        <v>46069</v>
      </c>
      <c r="D963" s="6">
        <v>2</v>
      </c>
      <c r="E963" s="126">
        <v>46058</v>
      </c>
      <c r="F963" s="6">
        <v>2</v>
      </c>
      <c r="G963" t="s">
        <v>58</v>
      </c>
      <c r="H963" t="s">
        <v>41</v>
      </c>
      <c r="I963" t="s">
        <v>28</v>
      </c>
      <c r="J963" t="s">
        <v>59</v>
      </c>
      <c r="K963">
        <v>6</v>
      </c>
      <c r="L963" s="7">
        <v>169.4</v>
      </c>
      <c r="M963" s="7">
        <v>1016.4000000000001</v>
      </c>
      <c r="N963">
        <v>0</v>
      </c>
      <c r="O963" t="s">
        <v>29</v>
      </c>
      <c r="P963">
        <v>0</v>
      </c>
      <c r="Q963" s="7">
        <v>890</v>
      </c>
      <c r="R963" s="7">
        <v>890</v>
      </c>
      <c r="S963" s="7">
        <v>5340</v>
      </c>
      <c r="T963" s="7">
        <v>5</v>
      </c>
      <c r="U963" s="7">
        <v>267</v>
      </c>
      <c r="V963" t="s">
        <v>66</v>
      </c>
      <c r="W963" s="7">
        <v>4323.6000000000004</v>
      </c>
      <c r="X963" s="2" t="s">
        <v>31</v>
      </c>
      <c r="Y963" s="200"/>
      <c r="Z963" s="201" t="str">
        <f>IF(Y963&lt;&gt;"",Y963,IF(Table1[[#This Row],[Befolyt]]="i",1,""))</f>
        <v/>
      </c>
      <c r="AA963" s="98">
        <f>Table1[[#This Row],[KülföldiÁr]]*Table1[[#This Row],[Darab]]</f>
        <v>0</v>
      </c>
    </row>
    <row r="964" spans="1:27" x14ac:dyDescent="0.3">
      <c r="A964" t="s">
        <v>2855</v>
      </c>
      <c r="B964" t="s">
        <v>2189</v>
      </c>
      <c r="C964" s="126">
        <v>46069</v>
      </c>
      <c r="D964" s="6">
        <v>2</v>
      </c>
      <c r="E964" s="126">
        <v>46058</v>
      </c>
      <c r="F964" s="6">
        <v>2</v>
      </c>
      <c r="G964" t="s">
        <v>88</v>
      </c>
      <c r="H964" t="s">
        <v>41</v>
      </c>
      <c r="I964" t="s">
        <v>28</v>
      </c>
      <c r="J964" t="s">
        <v>89</v>
      </c>
      <c r="K964">
        <v>2</v>
      </c>
      <c r="L964" s="7">
        <v>243.73</v>
      </c>
      <c r="M964" s="7">
        <v>487.46</v>
      </c>
      <c r="N964">
        <v>0</v>
      </c>
      <c r="O964" t="s">
        <v>29</v>
      </c>
      <c r="P964">
        <v>0</v>
      </c>
      <c r="Q964" s="7">
        <v>1485</v>
      </c>
      <c r="R964" s="7">
        <v>1485</v>
      </c>
      <c r="S964" s="7">
        <v>2970</v>
      </c>
      <c r="T964" s="7">
        <v>5</v>
      </c>
      <c r="U964" s="7">
        <v>148.5</v>
      </c>
      <c r="V964" t="s">
        <v>66</v>
      </c>
      <c r="W964" s="7">
        <v>2482.54</v>
      </c>
      <c r="X964" s="2" t="s">
        <v>31</v>
      </c>
      <c r="Y964" s="200"/>
      <c r="Z964" s="201" t="str">
        <f>IF(Y964&lt;&gt;"",Y964,IF(Table1[[#This Row],[Befolyt]]="i",1,""))</f>
        <v/>
      </c>
      <c r="AA964" s="98">
        <f>Table1[[#This Row],[KülföldiÁr]]*Table1[[#This Row],[Darab]]</f>
        <v>0</v>
      </c>
    </row>
    <row r="965" spans="1:27" x14ac:dyDescent="0.3">
      <c r="A965" t="s">
        <v>2855</v>
      </c>
      <c r="B965" t="s">
        <v>2189</v>
      </c>
      <c r="C965" s="126">
        <v>46069</v>
      </c>
      <c r="D965" s="6">
        <v>2</v>
      </c>
      <c r="E965" s="126">
        <v>46058</v>
      </c>
      <c r="F965" s="6">
        <v>2</v>
      </c>
      <c r="G965" t="s">
        <v>47</v>
      </c>
      <c r="H965" t="s">
        <v>41</v>
      </c>
      <c r="I965" t="s">
        <v>28</v>
      </c>
      <c r="J965" t="s">
        <v>48</v>
      </c>
      <c r="K965">
        <v>26</v>
      </c>
      <c r="L965" s="7">
        <v>184.78</v>
      </c>
      <c r="M965" s="7">
        <v>4804.28</v>
      </c>
      <c r="N965">
        <v>0</v>
      </c>
      <c r="O965" t="s">
        <v>29</v>
      </c>
      <c r="P965">
        <v>0</v>
      </c>
      <c r="Q965" s="7">
        <v>1018</v>
      </c>
      <c r="R965" s="7">
        <v>1018</v>
      </c>
      <c r="S965" s="7">
        <v>26468</v>
      </c>
      <c r="T965" s="7">
        <v>5</v>
      </c>
      <c r="U965" s="7">
        <v>1323.4</v>
      </c>
      <c r="V965" t="s">
        <v>66</v>
      </c>
      <c r="W965" s="7">
        <v>21663.72</v>
      </c>
      <c r="X965" s="2" t="s">
        <v>31</v>
      </c>
      <c r="Y965" s="200"/>
      <c r="Z965" s="201" t="str">
        <f>IF(Y965&lt;&gt;"",Y965,IF(Table1[[#This Row],[Befolyt]]="i",1,""))</f>
        <v/>
      </c>
      <c r="AA965" s="98">
        <f>Table1[[#This Row],[KülföldiÁr]]*Table1[[#This Row],[Darab]]</f>
        <v>0</v>
      </c>
    </row>
    <row r="966" spans="1:27" x14ac:dyDescent="0.3">
      <c r="A966" t="s">
        <v>2857</v>
      </c>
      <c r="B966" t="s">
        <v>1296</v>
      </c>
      <c r="C966" s="126">
        <v>46069</v>
      </c>
      <c r="D966" s="6">
        <v>2</v>
      </c>
      <c r="E966" s="126">
        <v>46066</v>
      </c>
      <c r="F966" s="6">
        <v>2</v>
      </c>
      <c r="G966" t="s">
        <v>2858</v>
      </c>
      <c r="H966" t="s">
        <v>71</v>
      </c>
      <c r="I966" t="s">
        <v>28</v>
      </c>
      <c r="J966" t="s">
        <v>2859</v>
      </c>
      <c r="K966">
        <v>2</v>
      </c>
      <c r="L966" s="7">
        <v>29097</v>
      </c>
      <c r="M966" s="7">
        <v>58194</v>
      </c>
      <c r="N966">
        <v>0</v>
      </c>
      <c r="O966" t="s">
        <v>29</v>
      </c>
      <c r="P966">
        <v>0</v>
      </c>
      <c r="Q966" s="7">
        <v>52905</v>
      </c>
      <c r="R966" s="7">
        <v>57335</v>
      </c>
      <c r="S966" s="7">
        <v>114670</v>
      </c>
      <c r="T966" s="7">
        <v>5</v>
      </c>
      <c r="U966" s="7">
        <v>5733.5</v>
      </c>
      <c r="V966" t="s">
        <v>77</v>
      </c>
      <c r="W966" s="7">
        <v>56476</v>
      </c>
      <c r="X966" s="2" t="s">
        <v>31</v>
      </c>
      <c r="Y966" s="200"/>
      <c r="Z966" s="201" t="str">
        <f>IF(Y966&lt;&gt;"",Y966,IF(Table1[[#This Row],[Befolyt]]="i",1,""))</f>
        <v/>
      </c>
      <c r="AA966" s="98">
        <f>Table1[[#This Row],[KülföldiÁr]]*Table1[[#This Row],[Darab]]</f>
        <v>0</v>
      </c>
    </row>
    <row r="967" spans="1:27" x14ac:dyDescent="0.3">
      <c r="A967" t="s">
        <v>2857</v>
      </c>
      <c r="B967" t="s">
        <v>1296</v>
      </c>
      <c r="C967" s="126">
        <v>46069</v>
      </c>
      <c r="D967" s="6">
        <v>2</v>
      </c>
      <c r="E967" s="126">
        <v>46066</v>
      </c>
      <c r="F967" s="6">
        <v>2</v>
      </c>
      <c r="G967" t="s">
        <v>348</v>
      </c>
      <c r="H967" t="s">
        <v>34</v>
      </c>
      <c r="I967" t="s">
        <v>32</v>
      </c>
      <c r="J967" t="s">
        <v>349</v>
      </c>
      <c r="K967">
        <v>1</v>
      </c>
      <c r="L967" s="7">
        <v>1637</v>
      </c>
      <c r="M967" s="7">
        <v>1637</v>
      </c>
      <c r="N967">
        <v>0</v>
      </c>
      <c r="O967" t="s">
        <v>29</v>
      </c>
      <c r="P967">
        <v>0</v>
      </c>
      <c r="Q967" s="7">
        <v>1637</v>
      </c>
      <c r="R967" s="7">
        <v>0</v>
      </c>
      <c r="S967" s="7">
        <v>0</v>
      </c>
      <c r="T967" s="7">
        <v>0</v>
      </c>
      <c r="U967" s="7">
        <v>0</v>
      </c>
      <c r="V967" t="s">
        <v>77</v>
      </c>
      <c r="W967" s="7">
        <v>-1637</v>
      </c>
      <c r="X967" s="2" t="s">
        <v>31</v>
      </c>
      <c r="Y967" s="200"/>
      <c r="Z967" s="201" t="str">
        <f>IF(Y967&lt;&gt;"",Y967,IF(Table1[[#This Row],[Befolyt]]="i",1,""))</f>
        <v/>
      </c>
      <c r="AA967" s="98">
        <f>Table1[[#This Row],[KülföldiÁr]]*Table1[[#This Row],[Darab]]</f>
        <v>0</v>
      </c>
    </row>
    <row r="968" spans="1:27" x14ac:dyDescent="0.3">
      <c r="A968" t="s">
        <v>2860</v>
      </c>
      <c r="B968" t="s">
        <v>1296</v>
      </c>
      <c r="C968" s="126">
        <v>46069</v>
      </c>
      <c r="D968" s="6">
        <v>2</v>
      </c>
      <c r="E968" s="126">
        <v>46066</v>
      </c>
      <c r="F968" s="6">
        <v>2</v>
      </c>
      <c r="G968" t="s">
        <v>2858</v>
      </c>
      <c r="H968" t="s">
        <v>71</v>
      </c>
      <c r="I968" t="s">
        <v>28</v>
      </c>
      <c r="J968" t="s">
        <v>2859</v>
      </c>
      <c r="K968">
        <v>-2</v>
      </c>
      <c r="L968" s="7">
        <v>-29097</v>
      </c>
      <c r="M968" s="7">
        <v>58194</v>
      </c>
      <c r="N968">
        <v>0</v>
      </c>
      <c r="O968" t="s">
        <v>29</v>
      </c>
      <c r="P968">
        <v>0</v>
      </c>
      <c r="Q968" s="7">
        <v>52905</v>
      </c>
      <c r="R968" s="7">
        <v>-57335</v>
      </c>
      <c r="S968" s="7">
        <v>-114670</v>
      </c>
      <c r="T968" s="7">
        <v>5</v>
      </c>
      <c r="U968" s="7">
        <v>-5733.5</v>
      </c>
      <c r="V968" t="s">
        <v>77</v>
      </c>
      <c r="W968" s="7">
        <v>-56476</v>
      </c>
      <c r="X968" s="2" t="s">
        <v>31</v>
      </c>
      <c r="Y968" s="200"/>
      <c r="Z968" s="201" t="str">
        <f>IF(Y968&lt;&gt;"",Y968,IF(Table1[[#This Row],[Befolyt]]="i",1,""))</f>
        <v/>
      </c>
      <c r="AA968" s="98">
        <f>Table1[[#This Row],[KülföldiÁr]]*Table1[[#This Row],[Darab]]</f>
        <v>0</v>
      </c>
    </row>
    <row r="969" spans="1:27" x14ac:dyDescent="0.3">
      <c r="A969" t="s">
        <v>2860</v>
      </c>
      <c r="B969" t="s">
        <v>1296</v>
      </c>
      <c r="C969" s="126">
        <v>46069</v>
      </c>
      <c r="D969" s="6">
        <v>2</v>
      </c>
      <c r="E969" s="126">
        <v>46066</v>
      </c>
      <c r="F969" s="6">
        <v>2</v>
      </c>
      <c r="G969" t="s">
        <v>348</v>
      </c>
      <c r="H969" t="s">
        <v>34</v>
      </c>
      <c r="I969" t="s">
        <v>32</v>
      </c>
      <c r="J969" t="s">
        <v>349</v>
      </c>
      <c r="K969">
        <v>-1</v>
      </c>
      <c r="L969" s="7">
        <v>1637</v>
      </c>
      <c r="M969" s="7">
        <v>-1637</v>
      </c>
      <c r="N969">
        <v>0</v>
      </c>
      <c r="O969" t="s">
        <v>29</v>
      </c>
      <c r="P969">
        <v>0</v>
      </c>
      <c r="Q969" s="7">
        <v>1637</v>
      </c>
      <c r="R969" s="7">
        <v>0</v>
      </c>
      <c r="S969" s="7">
        <v>0</v>
      </c>
      <c r="T969" s="7">
        <v>0</v>
      </c>
      <c r="U969" s="7">
        <v>0</v>
      </c>
      <c r="V969" t="s">
        <v>77</v>
      </c>
      <c r="W969" s="7">
        <v>1637</v>
      </c>
      <c r="X969" s="2" t="s">
        <v>31</v>
      </c>
      <c r="Y969" s="200"/>
      <c r="Z969" s="201" t="str">
        <f>IF(Y969&lt;&gt;"",Y969,IF(Table1[[#This Row],[Befolyt]]="i",1,""))</f>
        <v/>
      </c>
      <c r="AA969" s="98">
        <f>Table1[[#This Row],[KülföldiÁr]]*Table1[[#This Row],[Darab]]</f>
        <v>0</v>
      </c>
    </row>
    <row r="970" spans="1:27" x14ac:dyDescent="0.3">
      <c r="A970" t="s">
        <v>2861</v>
      </c>
      <c r="B970" t="s">
        <v>1296</v>
      </c>
      <c r="C970" s="126">
        <v>46069</v>
      </c>
      <c r="D970" s="6">
        <v>2</v>
      </c>
      <c r="E970" s="126">
        <v>46066</v>
      </c>
      <c r="F970" s="6">
        <v>2</v>
      </c>
      <c r="G970" t="s">
        <v>2858</v>
      </c>
      <c r="H970" t="s">
        <v>71</v>
      </c>
      <c r="I970" t="s">
        <v>28</v>
      </c>
      <c r="J970" t="s">
        <v>2859</v>
      </c>
      <c r="K970">
        <v>2</v>
      </c>
      <c r="L970" s="7">
        <v>29097</v>
      </c>
      <c r="M970" s="7">
        <v>58194</v>
      </c>
      <c r="N970">
        <v>0</v>
      </c>
      <c r="O970" t="s">
        <v>29</v>
      </c>
      <c r="P970">
        <v>0</v>
      </c>
      <c r="Q970" s="7">
        <v>52905</v>
      </c>
      <c r="R970" s="7">
        <v>57335</v>
      </c>
      <c r="S970" s="7">
        <v>114670</v>
      </c>
      <c r="T970" s="7">
        <v>5</v>
      </c>
      <c r="U970" s="7">
        <v>5733.5</v>
      </c>
      <c r="V970" t="s">
        <v>77</v>
      </c>
      <c r="W970" s="7">
        <v>56476</v>
      </c>
      <c r="X970" s="2" t="s">
        <v>31</v>
      </c>
      <c r="Y970" s="200"/>
      <c r="Z970" s="201" t="str">
        <f>IF(Y970&lt;&gt;"",Y970,IF(Table1[[#This Row],[Befolyt]]="i",1,""))</f>
        <v/>
      </c>
      <c r="AA970" s="98">
        <f>Table1[[#This Row],[KülföldiÁr]]*Table1[[#This Row],[Darab]]</f>
        <v>0</v>
      </c>
    </row>
    <row r="971" spans="1:27" x14ac:dyDescent="0.3">
      <c r="A971" t="s">
        <v>2861</v>
      </c>
      <c r="B971" t="s">
        <v>1296</v>
      </c>
      <c r="C971" s="126">
        <v>46069</v>
      </c>
      <c r="D971" s="6">
        <v>2</v>
      </c>
      <c r="E971" s="126">
        <v>46066</v>
      </c>
      <c r="F971" s="6">
        <v>2</v>
      </c>
      <c r="G971" t="s">
        <v>348</v>
      </c>
      <c r="H971" t="s">
        <v>34</v>
      </c>
      <c r="I971" t="s">
        <v>32</v>
      </c>
      <c r="J971" t="s">
        <v>349</v>
      </c>
      <c r="K971">
        <v>1</v>
      </c>
      <c r="L971" s="7">
        <v>1637</v>
      </c>
      <c r="M971" s="7">
        <v>1637</v>
      </c>
      <c r="N971">
        <v>0</v>
      </c>
      <c r="O971" t="s">
        <v>29</v>
      </c>
      <c r="P971">
        <v>0</v>
      </c>
      <c r="Q971" s="7">
        <v>1637</v>
      </c>
      <c r="R971" s="7">
        <v>0</v>
      </c>
      <c r="S971" s="7">
        <v>0</v>
      </c>
      <c r="T971" s="7">
        <v>0</v>
      </c>
      <c r="U971" s="7">
        <v>0</v>
      </c>
      <c r="V971" t="s">
        <v>77</v>
      </c>
      <c r="W971" s="7">
        <v>-1637</v>
      </c>
      <c r="X971" s="2" t="s">
        <v>31</v>
      </c>
      <c r="Y971" s="200"/>
      <c r="Z971" s="201" t="str">
        <f>IF(Y971&lt;&gt;"",Y971,IF(Table1[[#This Row],[Befolyt]]="i",1,""))</f>
        <v/>
      </c>
      <c r="AA971" s="98">
        <f>Table1[[#This Row],[KülföldiÁr]]*Table1[[#This Row],[Darab]]</f>
        <v>0</v>
      </c>
    </row>
    <row r="972" spans="1:27" x14ac:dyDescent="0.3">
      <c r="A972" t="s">
        <v>2862</v>
      </c>
      <c r="B972" t="s">
        <v>2448</v>
      </c>
      <c r="C972" s="126">
        <v>46069</v>
      </c>
      <c r="D972" s="6">
        <v>2</v>
      </c>
      <c r="E972" s="126">
        <v>46069</v>
      </c>
      <c r="F972" s="6">
        <v>2</v>
      </c>
      <c r="G972" t="s">
        <v>342</v>
      </c>
      <c r="H972" t="s">
        <v>33</v>
      </c>
      <c r="I972" t="s">
        <v>28</v>
      </c>
      <c r="J972" t="s">
        <v>2619</v>
      </c>
      <c r="K972">
        <v>2</v>
      </c>
      <c r="L972" s="7">
        <v>1968.08</v>
      </c>
      <c r="M972" s="7">
        <v>3936.16</v>
      </c>
      <c r="N972">
        <v>0</v>
      </c>
      <c r="O972" t="s">
        <v>29</v>
      </c>
      <c r="P972">
        <v>0</v>
      </c>
      <c r="Q972" s="7">
        <v>9400</v>
      </c>
      <c r="R972" s="7">
        <v>8460</v>
      </c>
      <c r="S972" s="7">
        <v>16920</v>
      </c>
      <c r="T972" s="7">
        <v>8.33</v>
      </c>
      <c r="U972" s="7">
        <v>1409.4360000000001</v>
      </c>
      <c r="V972" t="s">
        <v>30</v>
      </c>
      <c r="W972" s="7">
        <v>12983.84</v>
      </c>
      <c r="X972" s="2" t="s">
        <v>31</v>
      </c>
      <c r="Y972" s="200"/>
      <c r="Z972" s="201" t="str">
        <f>IF(Y972&lt;&gt;"",Y972,IF(Table1[[#This Row],[Befolyt]]="i",1,""))</f>
        <v/>
      </c>
      <c r="AA972" s="98">
        <f>Table1[[#This Row],[KülföldiÁr]]*Table1[[#This Row],[Darab]]</f>
        <v>0</v>
      </c>
    </row>
    <row r="973" spans="1:27" x14ac:dyDescent="0.3">
      <c r="A973" t="s">
        <v>2862</v>
      </c>
      <c r="B973" t="s">
        <v>2448</v>
      </c>
      <c r="C973" s="126">
        <v>46069</v>
      </c>
      <c r="D973" s="6">
        <v>2</v>
      </c>
      <c r="E973" s="126">
        <v>46069</v>
      </c>
      <c r="F973" s="6">
        <v>2</v>
      </c>
      <c r="G973" t="s">
        <v>474</v>
      </c>
      <c r="H973" t="s">
        <v>33</v>
      </c>
      <c r="I973" t="s">
        <v>28</v>
      </c>
      <c r="J973" t="s">
        <v>1864</v>
      </c>
      <c r="K973">
        <v>3</v>
      </c>
      <c r="L973" s="7">
        <v>1658.44</v>
      </c>
      <c r="M973" s="7">
        <v>4975.32</v>
      </c>
      <c r="N973">
        <v>0</v>
      </c>
      <c r="O973" t="s">
        <v>29</v>
      </c>
      <c r="P973">
        <v>0</v>
      </c>
      <c r="Q973" s="7">
        <v>7000</v>
      </c>
      <c r="R973" s="7">
        <v>6300</v>
      </c>
      <c r="S973" s="7">
        <v>18900</v>
      </c>
      <c r="T973" s="7">
        <v>8.33</v>
      </c>
      <c r="U973" s="7">
        <v>1574.37</v>
      </c>
      <c r="V973" t="s">
        <v>30</v>
      </c>
      <c r="W973" s="7">
        <v>13924.68</v>
      </c>
      <c r="X973" s="2" t="s">
        <v>31</v>
      </c>
      <c r="Y973" s="200"/>
      <c r="Z973" s="201" t="str">
        <f>IF(Y973&lt;&gt;"",Y973,IF(Table1[[#This Row],[Befolyt]]="i",1,""))</f>
        <v/>
      </c>
      <c r="AA973" s="98">
        <f>Table1[[#This Row],[KülföldiÁr]]*Table1[[#This Row],[Darab]]</f>
        <v>0</v>
      </c>
    </row>
    <row r="974" spans="1:27" x14ac:dyDescent="0.3">
      <c r="A974" t="s">
        <v>2862</v>
      </c>
      <c r="B974" t="s">
        <v>2448</v>
      </c>
      <c r="C974" s="126">
        <v>46069</v>
      </c>
      <c r="D974" s="6">
        <v>2</v>
      </c>
      <c r="E974" s="126">
        <v>46069</v>
      </c>
      <c r="F974" s="6">
        <v>2</v>
      </c>
      <c r="G974" t="s">
        <v>302</v>
      </c>
      <c r="H974" t="s">
        <v>33</v>
      </c>
      <c r="I974" t="s">
        <v>28</v>
      </c>
      <c r="J974" t="s">
        <v>1865</v>
      </c>
      <c r="K974">
        <v>3</v>
      </c>
      <c r="L974" s="7">
        <v>1113.1199999999999</v>
      </c>
      <c r="M974" s="7">
        <v>3339.3599999999997</v>
      </c>
      <c r="N974">
        <v>0</v>
      </c>
      <c r="O974" t="s">
        <v>29</v>
      </c>
      <c r="P974">
        <v>0</v>
      </c>
      <c r="Q974" s="7">
        <v>5000</v>
      </c>
      <c r="R974" s="7">
        <v>4500</v>
      </c>
      <c r="S974" s="7">
        <v>13500</v>
      </c>
      <c r="T974" s="7">
        <v>8.33</v>
      </c>
      <c r="U974" s="7">
        <v>1124.55</v>
      </c>
      <c r="V974" t="s">
        <v>30</v>
      </c>
      <c r="W974" s="7">
        <v>10160.64</v>
      </c>
      <c r="X974" s="2" t="s">
        <v>31</v>
      </c>
      <c r="Y974" s="200"/>
      <c r="Z974" s="201" t="str">
        <f>IF(Y974&lt;&gt;"",Y974,IF(Table1[[#This Row],[Befolyt]]="i",1,""))</f>
        <v/>
      </c>
      <c r="AA974" s="98">
        <f>Table1[[#This Row],[KülföldiÁr]]*Table1[[#This Row],[Darab]]</f>
        <v>0</v>
      </c>
    </row>
    <row r="975" spans="1:27" x14ac:dyDescent="0.3">
      <c r="A975" t="s">
        <v>2862</v>
      </c>
      <c r="B975" t="s">
        <v>2448</v>
      </c>
      <c r="C975" s="126">
        <v>46069</v>
      </c>
      <c r="D975" s="6">
        <v>2</v>
      </c>
      <c r="E975" s="126">
        <v>46069</v>
      </c>
      <c r="F975" s="6">
        <v>2</v>
      </c>
      <c r="G975" t="s">
        <v>2863</v>
      </c>
      <c r="H975" t="s">
        <v>34</v>
      </c>
      <c r="I975" t="s">
        <v>32</v>
      </c>
      <c r="J975" t="s">
        <v>2864</v>
      </c>
      <c r="K975">
        <v>1</v>
      </c>
      <c r="L975" s="7">
        <v>2909</v>
      </c>
      <c r="M975" s="7">
        <v>2909</v>
      </c>
      <c r="N975">
        <v>0</v>
      </c>
      <c r="O975" t="s">
        <v>29</v>
      </c>
      <c r="P975">
        <v>0</v>
      </c>
      <c r="Q975" s="7">
        <v>2909</v>
      </c>
      <c r="R975" s="7">
        <v>3000</v>
      </c>
      <c r="S975" s="7">
        <v>3000</v>
      </c>
      <c r="T975" s="7">
        <v>0</v>
      </c>
      <c r="U975" s="7">
        <v>0</v>
      </c>
      <c r="V975" t="s">
        <v>30</v>
      </c>
      <c r="W975" s="7">
        <v>91</v>
      </c>
      <c r="X975" s="2" t="s">
        <v>31</v>
      </c>
      <c r="Y975" s="200"/>
      <c r="Z975" s="201" t="str">
        <f>IF(Y975&lt;&gt;"",Y975,IF(Table1[[#This Row],[Befolyt]]="i",1,""))</f>
        <v/>
      </c>
      <c r="AA975" s="98">
        <f>Table1[[#This Row],[KülföldiÁr]]*Table1[[#This Row],[Darab]]</f>
        <v>0</v>
      </c>
    </row>
    <row r="976" spans="1:27" x14ac:dyDescent="0.3">
      <c r="A976" t="s">
        <v>2865</v>
      </c>
      <c r="B976" t="s">
        <v>2866</v>
      </c>
      <c r="C976" s="126">
        <v>46069</v>
      </c>
      <c r="D976" s="6">
        <v>2</v>
      </c>
      <c r="E976" s="126">
        <v>46069</v>
      </c>
      <c r="F976" s="6">
        <v>2</v>
      </c>
      <c r="G976" t="s">
        <v>359</v>
      </c>
      <c r="H976" t="s">
        <v>33</v>
      </c>
      <c r="I976" t="s">
        <v>28</v>
      </c>
      <c r="J976" t="s">
        <v>360</v>
      </c>
      <c r="K976">
        <v>2</v>
      </c>
      <c r="L976" s="7">
        <v>2447.23</v>
      </c>
      <c r="M976" s="7">
        <v>4894.46</v>
      </c>
      <c r="N976">
        <v>0</v>
      </c>
      <c r="O976" t="s">
        <v>29</v>
      </c>
      <c r="P976">
        <v>0</v>
      </c>
      <c r="Q976" s="7">
        <v>11000</v>
      </c>
      <c r="R976" s="7">
        <v>11000</v>
      </c>
      <c r="S976" s="7">
        <v>22000</v>
      </c>
      <c r="T976" s="7">
        <v>10</v>
      </c>
      <c r="U976" s="7">
        <v>2200</v>
      </c>
      <c r="V976" t="s">
        <v>30</v>
      </c>
      <c r="W976" s="7">
        <v>17105.54</v>
      </c>
      <c r="X976" s="2" t="s">
        <v>82</v>
      </c>
      <c r="Y976" s="200"/>
      <c r="Z976" s="201">
        <f>IF(Y976&lt;&gt;"",Y976,IF(Table1[[#This Row],[Befolyt]]="i",1,""))</f>
        <v>1</v>
      </c>
      <c r="AA976" s="98">
        <f>Table1[[#This Row],[KülföldiÁr]]*Table1[[#This Row],[Darab]]</f>
        <v>0</v>
      </c>
    </row>
    <row r="977" spans="1:27" x14ac:dyDescent="0.3">
      <c r="A977" t="s">
        <v>2867</v>
      </c>
      <c r="B977" t="s">
        <v>2866</v>
      </c>
      <c r="C977" s="126">
        <v>46069</v>
      </c>
      <c r="D977" s="6">
        <v>2</v>
      </c>
      <c r="E977" s="126">
        <v>46069</v>
      </c>
      <c r="F977" s="6">
        <v>2</v>
      </c>
      <c r="G977" t="s">
        <v>359</v>
      </c>
      <c r="H977" t="s">
        <v>33</v>
      </c>
      <c r="I977" t="s">
        <v>28</v>
      </c>
      <c r="J977" t="s">
        <v>360</v>
      </c>
      <c r="K977">
        <v>-2</v>
      </c>
      <c r="L977" s="7">
        <v>-2447.23</v>
      </c>
      <c r="M977" s="7">
        <v>4894.46</v>
      </c>
      <c r="N977">
        <v>0</v>
      </c>
      <c r="O977" t="s">
        <v>29</v>
      </c>
      <c r="P977">
        <v>0</v>
      </c>
      <c r="Q977" s="7">
        <v>11000</v>
      </c>
      <c r="R977" s="7">
        <v>-11000</v>
      </c>
      <c r="S977" s="7">
        <v>-22000</v>
      </c>
      <c r="T977" s="7">
        <v>10</v>
      </c>
      <c r="U977" s="7">
        <v>-2200</v>
      </c>
      <c r="V977" t="s">
        <v>30</v>
      </c>
      <c r="W977" s="7">
        <v>-17105.54</v>
      </c>
      <c r="X977" s="2" t="s">
        <v>82</v>
      </c>
      <c r="Y977" s="200"/>
      <c r="Z977" s="201">
        <f>IF(Y977&lt;&gt;"",Y977,IF(Table1[[#This Row],[Befolyt]]="i",1,""))</f>
        <v>1</v>
      </c>
      <c r="AA977" s="98">
        <f>Table1[[#This Row],[KülföldiÁr]]*Table1[[#This Row],[Darab]]</f>
        <v>0</v>
      </c>
    </row>
    <row r="978" spans="1:27" x14ac:dyDescent="0.3">
      <c r="A978" t="s">
        <v>2868</v>
      </c>
      <c r="B978" t="s">
        <v>2866</v>
      </c>
      <c r="C978" s="126">
        <v>46069</v>
      </c>
      <c r="D978" s="6">
        <v>2</v>
      </c>
      <c r="E978" s="126">
        <v>46069</v>
      </c>
      <c r="F978" s="6">
        <v>2</v>
      </c>
      <c r="G978" t="s">
        <v>359</v>
      </c>
      <c r="H978" t="s">
        <v>33</v>
      </c>
      <c r="I978" t="s">
        <v>28</v>
      </c>
      <c r="J978" t="s">
        <v>360</v>
      </c>
      <c r="K978">
        <v>2</v>
      </c>
      <c r="L978" s="7">
        <v>2447.23</v>
      </c>
      <c r="M978" s="7">
        <v>4894.46</v>
      </c>
      <c r="N978">
        <v>0</v>
      </c>
      <c r="O978" t="s">
        <v>29</v>
      </c>
      <c r="P978">
        <v>0</v>
      </c>
      <c r="Q978" s="7">
        <v>11000</v>
      </c>
      <c r="R978" s="7">
        <v>11000</v>
      </c>
      <c r="S978" s="7">
        <v>22000</v>
      </c>
      <c r="T978" s="7">
        <v>10</v>
      </c>
      <c r="U978" s="7">
        <v>2200</v>
      </c>
      <c r="V978" t="s">
        <v>30</v>
      </c>
      <c r="W978" s="7">
        <v>17105.54</v>
      </c>
      <c r="X978" s="2" t="s">
        <v>82</v>
      </c>
      <c r="Y978" s="200"/>
      <c r="Z978" s="201">
        <f>IF(Y978&lt;&gt;"",Y978,IF(Table1[[#This Row],[Befolyt]]="i",1,""))</f>
        <v>1</v>
      </c>
      <c r="AA978" s="98">
        <f>Table1[[#This Row],[KülföldiÁr]]*Table1[[#This Row],[Darab]]</f>
        <v>0</v>
      </c>
    </row>
    <row r="979" spans="1:27" x14ac:dyDescent="0.3">
      <c r="A979" t="s">
        <v>2869</v>
      </c>
      <c r="B979" t="s">
        <v>80</v>
      </c>
      <c r="C979" s="126">
        <v>46069</v>
      </c>
      <c r="D979" s="6">
        <v>2</v>
      </c>
      <c r="E979" s="126">
        <v>46070</v>
      </c>
      <c r="F979" s="6">
        <v>2</v>
      </c>
      <c r="G979" t="s">
        <v>2870</v>
      </c>
      <c r="H979" t="s">
        <v>51</v>
      </c>
      <c r="I979" t="s">
        <v>28</v>
      </c>
      <c r="J979" t="s">
        <v>2871</v>
      </c>
      <c r="K979">
        <v>100</v>
      </c>
      <c r="L979" s="7">
        <v>6057.48</v>
      </c>
      <c r="M979" s="7">
        <v>605748</v>
      </c>
      <c r="N979">
        <v>24.72</v>
      </c>
      <c r="O979" t="s">
        <v>36</v>
      </c>
      <c r="P979">
        <v>380.65</v>
      </c>
      <c r="Q979" s="7">
        <v>10775</v>
      </c>
      <c r="R979" s="7">
        <v>9409.67</v>
      </c>
      <c r="S979" s="7">
        <v>940967</v>
      </c>
      <c r="T979" s="7">
        <v>0</v>
      </c>
      <c r="U979" s="7">
        <v>0</v>
      </c>
      <c r="V979" t="s">
        <v>1358</v>
      </c>
      <c r="W979" s="7">
        <v>335219</v>
      </c>
      <c r="X979" s="2" t="s">
        <v>31</v>
      </c>
      <c r="Y979" s="200"/>
      <c r="Z979" s="201" t="str">
        <f>IF(Y979&lt;&gt;"",Y979,IF(Table1[[#This Row],[Befolyt]]="i",1,""))</f>
        <v/>
      </c>
      <c r="AA979" s="98">
        <f>Table1[[#This Row],[KülföldiÁr]]*Table1[[#This Row],[Darab]]</f>
        <v>2472</v>
      </c>
    </row>
    <row r="980" spans="1:27" x14ac:dyDescent="0.3">
      <c r="A980" t="s">
        <v>2869</v>
      </c>
      <c r="B980" t="s">
        <v>80</v>
      </c>
      <c r="C980" s="126">
        <v>46069</v>
      </c>
      <c r="D980" s="6">
        <v>2</v>
      </c>
      <c r="E980" s="126">
        <v>46070</v>
      </c>
      <c r="F980" s="6">
        <v>2</v>
      </c>
      <c r="G980" t="s">
        <v>901</v>
      </c>
      <c r="H980" t="s">
        <v>41</v>
      </c>
      <c r="I980" t="s">
        <v>28</v>
      </c>
      <c r="J980" t="s">
        <v>902</v>
      </c>
      <c r="K980">
        <v>150</v>
      </c>
      <c r="L980" s="7">
        <v>355.46</v>
      </c>
      <c r="M980" s="7">
        <v>53319</v>
      </c>
      <c r="N980">
        <v>1.44</v>
      </c>
      <c r="O980" t="s">
        <v>36</v>
      </c>
      <c r="P980">
        <v>380.65</v>
      </c>
      <c r="Q980" s="7">
        <v>1290</v>
      </c>
      <c r="R980" s="7">
        <v>548.52</v>
      </c>
      <c r="S980" s="7">
        <v>82278</v>
      </c>
      <c r="T980" s="7">
        <v>0</v>
      </c>
      <c r="U980" s="7">
        <v>0</v>
      </c>
      <c r="V980" t="s">
        <v>1358</v>
      </c>
      <c r="W980" s="7">
        <v>28959</v>
      </c>
      <c r="X980" s="2" t="s">
        <v>31</v>
      </c>
      <c r="Y980" s="200"/>
      <c r="Z980" s="201" t="str">
        <f>IF(Y980&lt;&gt;"",Y980,IF(Table1[[#This Row],[Befolyt]]="i",1,""))</f>
        <v/>
      </c>
      <c r="AA980" s="98">
        <f>Table1[[#This Row],[KülföldiÁr]]*Table1[[#This Row],[Darab]]</f>
        <v>216</v>
      </c>
    </row>
    <row r="981" spans="1:27" x14ac:dyDescent="0.3">
      <c r="A981" t="s">
        <v>2869</v>
      </c>
      <c r="B981" t="s">
        <v>80</v>
      </c>
      <c r="C981" s="126">
        <v>46069</v>
      </c>
      <c r="D981" s="6">
        <v>2</v>
      </c>
      <c r="E981" s="126">
        <v>46070</v>
      </c>
      <c r="F981" s="6">
        <v>2</v>
      </c>
      <c r="G981" t="s">
        <v>1269</v>
      </c>
      <c r="H981" t="s">
        <v>41</v>
      </c>
      <c r="I981" t="s">
        <v>28</v>
      </c>
      <c r="J981" t="s">
        <v>1270</v>
      </c>
      <c r="K981">
        <v>30</v>
      </c>
      <c r="L981" s="7">
        <v>586.44000000000005</v>
      </c>
      <c r="M981" s="7">
        <v>17593.2</v>
      </c>
      <c r="N981">
        <v>2.38</v>
      </c>
      <c r="O981" t="s">
        <v>36</v>
      </c>
      <c r="P981">
        <v>380.65</v>
      </c>
      <c r="Q981" s="7">
        <v>2090</v>
      </c>
      <c r="R981" s="7">
        <v>904.42</v>
      </c>
      <c r="S981" s="7">
        <v>27132.6</v>
      </c>
      <c r="T981" s="7">
        <v>0</v>
      </c>
      <c r="U981" s="7">
        <v>0</v>
      </c>
      <c r="V981" t="s">
        <v>1358</v>
      </c>
      <c r="W981" s="7">
        <v>9539.3999999999978</v>
      </c>
      <c r="X981" s="2" t="s">
        <v>31</v>
      </c>
      <c r="Y981" s="200"/>
      <c r="Z981" s="201" t="str">
        <f>IF(Y981&lt;&gt;"",Y981,IF(Table1[[#This Row],[Befolyt]]="i",1,""))</f>
        <v/>
      </c>
      <c r="AA981" s="98">
        <f>Table1[[#This Row],[KülföldiÁr]]*Table1[[#This Row],[Darab]]</f>
        <v>71.399999999999991</v>
      </c>
    </row>
    <row r="982" spans="1:27" x14ac:dyDescent="0.3">
      <c r="A982" t="s">
        <v>2869</v>
      </c>
      <c r="B982" t="s">
        <v>80</v>
      </c>
      <c r="C982" s="126">
        <v>46069</v>
      </c>
      <c r="D982" s="6">
        <v>2</v>
      </c>
      <c r="E982" s="126">
        <v>46070</v>
      </c>
      <c r="F982" s="6">
        <v>2</v>
      </c>
      <c r="G982" t="s">
        <v>1881</v>
      </c>
      <c r="H982" t="s">
        <v>41</v>
      </c>
      <c r="I982" t="s">
        <v>28</v>
      </c>
      <c r="J982" t="s">
        <v>1882</v>
      </c>
      <c r="K982">
        <v>20</v>
      </c>
      <c r="L982" s="7">
        <v>742.31</v>
      </c>
      <c r="M982" s="7">
        <v>14846.199999999999</v>
      </c>
      <c r="N982">
        <v>3.01</v>
      </c>
      <c r="O982" t="s">
        <v>36</v>
      </c>
      <c r="P982">
        <v>380.65</v>
      </c>
      <c r="Q982" s="7">
        <v>1930</v>
      </c>
      <c r="R982" s="7">
        <v>1146.52</v>
      </c>
      <c r="S982" s="7">
        <v>22930.400000000001</v>
      </c>
      <c r="T982" s="7">
        <v>0</v>
      </c>
      <c r="U982" s="7">
        <v>0</v>
      </c>
      <c r="V982" t="s">
        <v>1358</v>
      </c>
      <c r="W982" s="7">
        <v>8084.2000000000025</v>
      </c>
      <c r="X982" s="2" t="s">
        <v>31</v>
      </c>
      <c r="Y982" s="200"/>
      <c r="Z982" s="201" t="str">
        <f>IF(Y982&lt;&gt;"",Y982,IF(Table1[[#This Row],[Befolyt]]="i",1,""))</f>
        <v/>
      </c>
      <c r="AA982" s="98">
        <f>Table1[[#This Row],[KülföldiÁr]]*Table1[[#This Row],[Darab]]</f>
        <v>60.199999999999996</v>
      </c>
    </row>
    <row r="983" spans="1:27" x14ac:dyDescent="0.3">
      <c r="A983" t="s">
        <v>2869</v>
      </c>
      <c r="B983" t="s">
        <v>80</v>
      </c>
      <c r="C983" s="126">
        <v>46069</v>
      </c>
      <c r="D983" s="6">
        <v>2</v>
      </c>
      <c r="E983" s="126">
        <v>46070</v>
      </c>
      <c r="F983" s="6">
        <v>2</v>
      </c>
      <c r="G983" t="s">
        <v>75</v>
      </c>
      <c r="H983" t="s">
        <v>34</v>
      </c>
      <c r="I983" t="s">
        <v>32</v>
      </c>
      <c r="J983" t="s">
        <v>76</v>
      </c>
      <c r="K983">
        <v>1</v>
      </c>
      <c r="L983" s="7">
        <v>1900</v>
      </c>
      <c r="M983" s="7">
        <v>1900</v>
      </c>
      <c r="N983">
        <v>6</v>
      </c>
      <c r="O983" t="s">
        <v>36</v>
      </c>
      <c r="P983">
        <v>380.65</v>
      </c>
      <c r="Q983" s="7">
        <v>3500</v>
      </c>
      <c r="R983" s="7">
        <v>2283.9</v>
      </c>
      <c r="S983" s="7">
        <v>2283.9</v>
      </c>
      <c r="T983" s="7">
        <v>0</v>
      </c>
      <c r="U983" s="7">
        <v>0</v>
      </c>
      <c r="V983" t="s">
        <v>1358</v>
      </c>
      <c r="W983" s="7">
        <v>383.90000000000009</v>
      </c>
      <c r="X983" s="2" t="s">
        <v>31</v>
      </c>
      <c r="Y983" s="200"/>
      <c r="Z983" s="201" t="str">
        <f>IF(Y983&lt;&gt;"",Y983,IF(Table1[[#This Row],[Befolyt]]="i",1,""))</f>
        <v/>
      </c>
      <c r="AA983" s="98">
        <f>Table1[[#This Row],[KülföldiÁr]]*Table1[[#This Row],[Darab]]</f>
        <v>6</v>
      </c>
    </row>
    <row r="984" spans="1:27" x14ac:dyDescent="0.3">
      <c r="A984" t="s">
        <v>2869</v>
      </c>
      <c r="B984" t="s">
        <v>80</v>
      </c>
      <c r="C984" s="126">
        <v>46069</v>
      </c>
      <c r="D984" s="6">
        <v>2</v>
      </c>
      <c r="E984" s="126">
        <v>46070</v>
      </c>
      <c r="F984" s="6">
        <v>2</v>
      </c>
      <c r="G984" t="s">
        <v>2872</v>
      </c>
      <c r="H984" t="s">
        <v>51</v>
      </c>
      <c r="I984" t="s">
        <v>28</v>
      </c>
      <c r="J984" t="s">
        <v>2873</v>
      </c>
      <c r="K984">
        <v>2</v>
      </c>
      <c r="L984" s="7">
        <v>2677.41</v>
      </c>
      <c r="M984" s="7">
        <v>5354.82</v>
      </c>
      <c r="N984">
        <v>15.06</v>
      </c>
      <c r="O984" t="s">
        <v>36</v>
      </c>
      <c r="P984">
        <v>380.65</v>
      </c>
      <c r="Q984" s="7">
        <v>8260</v>
      </c>
      <c r="R984" s="7">
        <v>5731.07</v>
      </c>
      <c r="S984" s="7">
        <v>11462.14</v>
      </c>
      <c r="T984" s="7">
        <v>0</v>
      </c>
      <c r="U984" s="7">
        <v>0</v>
      </c>
      <c r="V984" t="s">
        <v>1358</v>
      </c>
      <c r="W984" s="7">
        <v>6107.32</v>
      </c>
      <c r="X984" s="2" t="s">
        <v>31</v>
      </c>
      <c r="Y984" s="200"/>
      <c r="Z984" s="201" t="str">
        <f>IF(Y984&lt;&gt;"",Y984,IF(Table1[[#This Row],[Befolyt]]="i",1,""))</f>
        <v/>
      </c>
      <c r="AA984" s="98">
        <f>Table1[[#This Row],[KülföldiÁr]]*Table1[[#This Row],[Darab]]</f>
        <v>30.12</v>
      </c>
    </row>
    <row r="985" spans="1:27" x14ac:dyDescent="0.3">
      <c r="A985" t="s">
        <v>2874</v>
      </c>
      <c r="B985" t="s">
        <v>2875</v>
      </c>
      <c r="C985" s="126">
        <v>46069</v>
      </c>
      <c r="D985" s="6">
        <v>2</v>
      </c>
      <c r="E985" s="126">
        <v>46069</v>
      </c>
      <c r="F985" s="6">
        <v>2</v>
      </c>
      <c r="G985" t="s">
        <v>2876</v>
      </c>
      <c r="H985" t="s">
        <v>49</v>
      </c>
      <c r="I985" t="s">
        <v>28</v>
      </c>
      <c r="J985" t="s">
        <v>2877</v>
      </c>
      <c r="K985">
        <v>1</v>
      </c>
      <c r="L985" s="7">
        <v>80191.73</v>
      </c>
      <c r="M985" s="7">
        <v>80191.73</v>
      </c>
      <c r="N985">
        <v>0</v>
      </c>
      <c r="O985" t="s">
        <v>29</v>
      </c>
      <c r="P985">
        <v>0</v>
      </c>
      <c r="Q985" s="7">
        <v>379975</v>
      </c>
      <c r="R985" s="7">
        <v>341980</v>
      </c>
      <c r="S985" s="7">
        <v>341980</v>
      </c>
      <c r="T985" s="7">
        <v>5</v>
      </c>
      <c r="U985" s="7">
        <v>17099</v>
      </c>
      <c r="V985" t="s">
        <v>30</v>
      </c>
      <c r="W985" s="7">
        <v>261788.27000000002</v>
      </c>
      <c r="X985" s="2" t="s">
        <v>82</v>
      </c>
      <c r="Y985" s="200"/>
      <c r="Z985" s="201">
        <f>IF(Y985&lt;&gt;"",Y985,IF(Table1[[#This Row],[Befolyt]]="i",1,""))</f>
        <v>1</v>
      </c>
      <c r="AA985" s="98">
        <f>Table1[[#This Row],[KülföldiÁr]]*Table1[[#This Row],[Darab]]</f>
        <v>0</v>
      </c>
    </row>
    <row r="986" spans="1:27" x14ac:dyDescent="0.3">
      <c r="A986" t="s">
        <v>2874</v>
      </c>
      <c r="B986" t="s">
        <v>2875</v>
      </c>
      <c r="C986" s="126">
        <v>46069</v>
      </c>
      <c r="D986" s="6">
        <v>2</v>
      </c>
      <c r="E986" s="126">
        <v>46069</v>
      </c>
      <c r="F986" s="6">
        <v>2</v>
      </c>
      <c r="G986" t="s">
        <v>1072</v>
      </c>
      <c r="H986" t="s">
        <v>63</v>
      </c>
      <c r="I986" t="s">
        <v>28</v>
      </c>
      <c r="J986" t="s">
        <v>2878</v>
      </c>
      <c r="K986">
        <v>2</v>
      </c>
      <c r="L986" s="7">
        <v>6600.29</v>
      </c>
      <c r="M986" s="7">
        <v>13200.58</v>
      </c>
      <c r="N986">
        <v>0</v>
      </c>
      <c r="O986" t="s">
        <v>29</v>
      </c>
      <c r="P986">
        <v>0</v>
      </c>
      <c r="Q986" s="7">
        <v>16880</v>
      </c>
      <c r="R986" s="7">
        <v>14855</v>
      </c>
      <c r="S986" s="7">
        <v>29710</v>
      </c>
      <c r="T986" s="7">
        <v>4.2</v>
      </c>
      <c r="U986" s="7">
        <v>1247.82</v>
      </c>
      <c r="V986" t="s">
        <v>30</v>
      </c>
      <c r="W986" s="7">
        <v>16509.419999999998</v>
      </c>
      <c r="X986" s="2" t="s">
        <v>82</v>
      </c>
      <c r="Y986" s="200"/>
      <c r="Z986" s="201">
        <f>IF(Y986&lt;&gt;"",Y986,IF(Table1[[#This Row],[Befolyt]]="i",1,""))</f>
        <v>1</v>
      </c>
      <c r="AA986" s="98">
        <f>Table1[[#This Row],[KülföldiÁr]]*Table1[[#This Row],[Darab]]</f>
        <v>0</v>
      </c>
    </row>
    <row r="987" spans="1:27" x14ac:dyDescent="0.3">
      <c r="A987" t="s">
        <v>2879</v>
      </c>
      <c r="B987" t="s">
        <v>120</v>
      </c>
      <c r="C987" s="126">
        <v>46069</v>
      </c>
      <c r="D987" s="6">
        <v>2</v>
      </c>
      <c r="E987" s="126">
        <v>46071</v>
      </c>
      <c r="F987" s="6">
        <v>2</v>
      </c>
      <c r="G987" t="s">
        <v>2880</v>
      </c>
      <c r="H987" t="s">
        <v>49</v>
      </c>
      <c r="I987" t="s">
        <v>28</v>
      </c>
      <c r="J987" t="s">
        <v>2881</v>
      </c>
      <c r="K987">
        <v>1</v>
      </c>
      <c r="L987" s="7">
        <v>67993.98</v>
      </c>
      <c r="M987" s="7">
        <v>67993.98</v>
      </c>
      <c r="N987">
        <v>184.65</v>
      </c>
      <c r="O987" t="s">
        <v>36</v>
      </c>
      <c r="P987">
        <v>378.43</v>
      </c>
      <c r="Q987" s="7">
        <v>277800</v>
      </c>
      <c r="R987" s="7">
        <v>69877.09</v>
      </c>
      <c r="S987" s="7">
        <v>69877.09</v>
      </c>
      <c r="T987" s="7">
        <v>0</v>
      </c>
      <c r="U987" s="7">
        <v>0</v>
      </c>
      <c r="V987" t="s">
        <v>2882</v>
      </c>
      <c r="W987" s="7">
        <v>1883.1100000000006</v>
      </c>
      <c r="X987" s="2" t="s">
        <v>31</v>
      </c>
      <c r="Y987" s="200"/>
      <c r="Z987" s="201" t="str">
        <f>IF(Y987&lt;&gt;"",Y987,IF(Table1[[#This Row],[Befolyt]]="i",1,""))</f>
        <v/>
      </c>
      <c r="AA987" s="98">
        <f>Table1[[#This Row],[KülföldiÁr]]*Table1[[#This Row],[Darab]]</f>
        <v>184.65</v>
      </c>
    </row>
    <row r="988" spans="1:27" x14ac:dyDescent="0.3">
      <c r="A988" t="s">
        <v>2879</v>
      </c>
      <c r="B988" t="s">
        <v>120</v>
      </c>
      <c r="C988" s="126">
        <v>46069</v>
      </c>
      <c r="D988" s="6">
        <v>2</v>
      </c>
      <c r="E988" s="126">
        <v>46071</v>
      </c>
      <c r="F988" s="6">
        <v>2</v>
      </c>
      <c r="G988" t="s">
        <v>1684</v>
      </c>
      <c r="H988" t="s">
        <v>49</v>
      </c>
      <c r="I988" t="s">
        <v>28</v>
      </c>
      <c r="J988" t="s">
        <v>1685</v>
      </c>
      <c r="K988">
        <v>2</v>
      </c>
      <c r="L988" s="7">
        <v>20486.84</v>
      </c>
      <c r="M988" s="7">
        <v>40973.68</v>
      </c>
      <c r="N988">
        <v>64.5</v>
      </c>
      <c r="O988" t="s">
        <v>36</v>
      </c>
      <c r="P988">
        <v>378.43</v>
      </c>
      <c r="Q988" s="7">
        <v>49400</v>
      </c>
      <c r="R988" s="7">
        <v>24408.73</v>
      </c>
      <c r="S988" s="7">
        <v>48817.46</v>
      </c>
      <c r="T988" s="7">
        <v>0</v>
      </c>
      <c r="U988" s="7">
        <v>0</v>
      </c>
      <c r="V988" t="s">
        <v>2882</v>
      </c>
      <c r="W988" s="7">
        <v>7843.7799999999988</v>
      </c>
      <c r="X988" s="2" t="s">
        <v>31</v>
      </c>
      <c r="Y988" s="200"/>
      <c r="Z988" s="201" t="str">
        <f>IF(Y988&lt;&gt;"",Y988,IF(Table1[[#This Row],[Befolyt]]="i",1,""))</f>
        <v/>
      </c>
      <c r="AA988" s="98">
        <f>Table1[[#This Row],[KülföldiÁr]]*Table1[[#This Row],[Darab]]</f>
        <v>129</v>
      </c>
    </row>
    <row r="989" spans="1:27" x14ac:dyDescent="0.3">
      <c r="A989" t="s">
        <v>2879</v>
      </c>
      <c r="B989" t="s">
        <v>120</v>
      </c>
      <c r="C989" s="126">
        <v>46069</v>
      </c>
      <c r="D989" s="6">
        <v>2</v>
      </c>
      <c r="E989" s="126">
        <v>46071</v>
      </c>
      <c r="F989" s="6">
        <v>2</v>
      </c>
      <c r="G989" t="s">
        <v>2883</v>
      </c>
      <c r="H989" t="s">
        <v>49</v>
      </c>
      <c r="I989" t="s">
        <v>28</v>
      </c>
      <c r="J989" t="s">
        <v>2884</v>
      </c>
      <c r="K989">
        <v>2</v>
      </c>
      <c r="L989" s="7">
        <v>19113.98</v>
      </c>
      <c r="M989" s="7">
        <v>38227.96</v>
      </c>
      <c r="N989">
        <v>58.22</v>
      </c>
      <c r="O989" t="s">
        <v>36</v>
      </c>
      <c r="P989">
        <v>378.43</v>
      </c>
      <c r="Q989" s="7">
        <v>50330</v>
      </c>
      <c r="R989" s="7">
        <v>22032.2</v>
      </c>
      <c r="S989" s="7">
        <v>44064.4</v>
      </c>
      <c r="T989" s="7">
        <v>0</v>
      </c>
      <c r="U989" s="7">
        <v>0</v>
      </c>
      <c r="V989" t="s">
        <v>2882</v>
      </c>
      <c r="W989" s="7">
        <v>5836.4400000000023</v>
      </c>
      <c r="X989" s="2" t="s">
        <v>31</v>
      </c>
      <c r="Y989" s="200"/>
      <c r="Z989" s="201" t="str">
        <f>IF(Y989&lt;&gt;"",Y989,IF(Table1[[#This Row],[Befolyt]]="i",1,""))</f>
        <v/>
      </c>
      <c r="AA989" s="98">
        <f>Table1[[#This Row],[KülföldiÁr]]*Table1[[#This Row],[Darab]]</f>
        <v>116.44</v>
      </c>
    </row>
    <row r="990" spans="1:27" x14ac:dyDescent="0.3">
      <c r="A990" t="s">
        <v>2879</v>
      </c>
      <c r="B990" t="s">
        <v>120</v>
      </c>
      <c r="C990" s="126">
        <v>46069</v>
      </c>
      <c r="D990" s="6">
        <v>2</v>
      </c>
      <c r="E990" s="126">
        <v>46071</v>
      </c>
      <c r="F990" s="6">
        <v>2</v>
      </c>
      <c r="G990" t="s">
        <v>1686</v>
      </c>
      <c r="H990" t="s">
        <v>49</v>
      </c>
      <c r="I990" t="s">
        <v>28</v>
      </c>
      <c r="J990" t="s">
        <v>1687</v>
      </c>
      <c r="K990">
        <v>2</v>
      </c>
      <c r="L990" s="7">
        <v>33292.089999999997</v>
      </c>
      <c r="M990" s="7">
        <v>66584.179999999993</v>
      </c>
      <c r="N990">
        <v>96.45</v>
      </c>
      <c r="O990" t="s">
        <v>36</v>
      </c>
      <c r="P990">
        <v>378.43</v>
      </c>
      <c r="Q990" s="7">
        <v>87510</v>
      </c>
      <c r="R990" s="7">
        <v>36499.57</v>
      </c>
      <c r="S990" s="7">
        <v>72999.14</v>
      </c>
      <c r="T990" s="7">
        <v>0</v>
      </c>
      <c r="U990" s="7">
        <v>0</v>
      </c>
      <c r="V990" t="s">
        <v>2882</v>
      </c>
      <c r="W990" s="7">
        <v>6414.9600000000064</v>
      </c>
      <c r="X990" s="2" t="s">
        <v>31</v>
      </c>
      <c r="Y990" s="200"/>
      <c r="Z990" s="201" t="str">
        <f>IF(Y990&lt;&gt;"",Y990,IF(Table1[[#This Row],[Befolyt]]="i",1,""))</f>
        <v/>
      </c>
      <c r="AA990" s="98">
        <f>Table1[[#This Row],[KülföldiÁr]]*Table1[[#This Row],[Darab]]</f>
        <v>192.9</v>
      </c>
    </row>
    <row r="991" spans="1:27" x14ac:dyDescent="0.3">
      <c r="A991" t="s">
        <v>2879</v>
      </c>
      <c r="B991" t="s">
        <v>120</v>
      </c>
      <c r="C991" s="126">
        <v>46069</v>
      </c>
      <c r="D991" s="6">
        <v>2</v>
      </c>
      <c r="E991" s="126">
        <v>46071</v>
      </c>
      <c r="F991" s="6">
        <v>2</v>
      </c>
      <c r="G991" t="s">
        <v>1688</v>
      </c>
      <c r="H991" t="s">
        <v>49</v>
      </c>
      <c r="I991" t="s">
        <v>28</v>
      </c>
      <c r="J991" t="s">
        <v>1689</v>
      </c>
      <c r="K991">
        <v>4</v>
      </c>
      <c r="L991" s="7">
        <v>18425.96</v>
      </c>
      <c r="M991" s="7">
        <v>73703.839999999997</v>
      </c>
      <c r="N991">
        <v>55.9</v>
      </c>
      <c r="O991" t="s">
        <v>36</v>
      </c>
      <c r="P991">
        <v>378.43</v>
      </c>
      <c r="Q991" s="7">
        <v>54370</v>
      </c>
      <c r="R991" s="7">
        <v>21154.240000000002</v>
      </c>
      <c r="S991" s="7">
        <v>84616.960000000006</v>
      </c>
      <c r="T991" s="7">
        <v>0</v>
      </c>
      <c r="U991" s="7">
        <v>0</v>
      </c>
      <c r="V991" t="s">
        <v>2882</v>
      </c>
      <c r="W991" s="7">
        <v>10913.12000000001</v>
      </c>
      <c r="X991" s="2" t="s">
        <v>31</v>
      </c>
      <c r="Y991" s="200"/>
      <c r="Z991" s="201" t="str">
        <f>IF(Y991&lt;&gt;"",Y991,IF(Table1[[#This Row],[Befolyt]]="i",1,""))</f>
        <v/>
      </c>
      <c r="AA991" s="98">
        <f>Table1[[#This Row],[KülföldiÁr]]*Table1[[#This Row],[Darab]]</f>
        <v>223.6</v>
      </c>
    </row>
    <row r="992" spans="1:27" x14ac:dyDescent="0.3">
      <c r="A992" t="s">
        <v>2879</v>
      </c>
      <c r="B992" t="s">
        <v>120</v>
      </c>
      <c r="C992" s="126">
        <v>46069</v>
      </c>
      <c r="D992" s="6">
        <v>2</v>
      </c>
      <c r="E992" s="126">
        <v>46071</v>
      </c>
      <c r="F992" s="6">
        <v>2</v>
      </c>
      <c r="G992" t="s">
        <v>352</v>
      </c>
      <c r="H992" t="s">
        <v>353</v>
      </c>
      <c r="I992" t="s">
        <v>28</v>
      </c>
      <c r="J992" t="s">
        <v>354</v>
      </c>
      <c r="K992">
        <v>2</v>
      </c>
      <c r="L992" s="7">
        <v>58108.42</v>
      </c>
      <c r="M992" s="7">
        <v>116216.84</v>
      </c>
      <c r="N992">
        <v>161.97999999999999</v>
      </c>
      <c r="O992" t="s">
        <v>36</v>
      </c>
      <c r="P992">
        <v>378.43</v>
      </c>
      <c r="Q992" s="7">
        <v>220000</v>
      </c>
      <c r="R992" s="7">
        <v>61298.09</v>
      </c>
      <c r="S992" s="7">
        <v>122596.18</v>
      </c>
      <c r="T992" s="7">
        <v>0</v>
      </c>
      <c r="U992" s="7">
        <v>0</v>
      </c>
      <c r="V992" t="s">
        <v>2882</v>
      </c>
      <c r="W992" s="7">
        <v>6379.3399999999965</v>
      </c>
      <c r="X992" s="2" t="s">
        <v>31</v>
      </c>
      <c r="Y992" s="200"/>
      <c r="Z992" s="201" t="str">
        <f>IF(Y992&lt;&gt;"",Y992,IF(Table1[[#This Row],[Befolyt]]="i",1,""))</f>
        <v/>
      </c>
      <c r="AA992" s="98">
        <f>Table1[[#This Row],[KülföldiÁr]]*Table1[[#This Row],[Darab]]</f>
        <v>323.95999999999998</v>
      </c>
    </row>
    <row r="993" spans="1:27" x14ac:dyDescent="0.3">
      <c r="A993" t="s">
        <v>2879</v>
      </c>
      <c r="B993" t="s">
        <v>120</v>
      </c>
      <c r="C993" s="126">
        <v>46069</v>
      </c>
      <c r="D993" s="6">
        <v>2</v>
      </c>
      <c r="E993" s="126">
        <v>46071</v>
      </c>
      <c r="F993" s="6">
        <v>2</v>
      </c>
      <c r="G993" t="s">
        <v>1980</v>
      </c>
      <c r="H993" t="s">
        <v>353</v>
      </c>
      <c r="I993" t="s">
        <v>28</v>
      </c>
      <c r="J993" t="s">
        <v>1981</v>
      </c>
      <c r="K993">
        <v>5</v>
      </c>
      <c r="L993" s="7">
        <v>16810.95</v>
      </c>
      <c r="M993" s="7">
        <v>84054.75</v>
      </c>
      <c r="N993">
        <v>52.99</v>
      </c>
      <c r="O993" t="s">
        <v>36</v>
      </c>
      <c r="P993">
        <v>378.43</v>
      </c>
      <c r="Q993" s="7">
        <v>88000</v>
      </c>
      <c r="R993" s="7">
        <v>20053.009999999998</v>
      </c>
      <c r="S993" s="7">
        <v>100265.04999999999</v>
      </c>
      <c r="T993" s="7">
        <v>0</v>
      </c>
      <c r="U993" s="7">
        <v>0</v>
      </c>
      <c r="V993" t="s">
        <v>2882</v>
      </c>
      <c r="W993" s="7">
        <v>16210.299999999988</v>
      </c>
      <c r="X993" s="2" t="s">
        <v>31</v>
      </c>
      <c r="Y993" s="200"/>
      <c r="Z993" s="201" t="str">
        <f>IF(Y993&lt;&gt;"",Y993,IF(Table1[[#This Row],[Befolyt]]="i",1,""))</f>
        <v/>
      </c>
      <c r="AA993" s="98">
        <f>Table1[[#This Row],[KülföldiÁr]]*Table1[[#This Row],[Darab]]</f>
        <v>264.95</v>
      </c>
    </row>
    <row r="994" spans="1:27" x14ac:dyDescent="0.3">
      <c r="A994" t="s">
        <v>2879</v>
      </c>
      <c r="B994" t="s">
        <v>120</v>
      </c>
      <c r="C994" s="126">
        <v>46069</v>
      </c>
      <c r="D994" s="6">
        <v>2</v>
      </c>
      <c r="E994" s="126">
        <v>46071</v>
      </c>
      <c r="F994" s="6">
        <v>2</v>
      </c>
      <c r="G994" t="s">
        <v>1700</v>
      </c>
      <c r="H994" t="s">
        <v>49</v>
      </c>
      <c r="I994" t="s">
        <v>28</v>
      </c>
      <c r="J994" t="s">
        <v>1701</v>
      </c>
      <c r="K994">
        <v>2</v>
      </c>
      <c r="L994" s="7">
        <v>49286.85</v>
      </c>
      <c r="M994" s="7">
        <v>98573.7</v>
      </c>
      <c r="N994">
        <v>148.29</v>
      </c>
      <c r="O994" t="s">
        <v>36</v>
      </c>
      <c r="P994">
        <v>378.43</v>
      </c>
      <c r="Q994" s="7">
        <v>160390</v>
      </c>
      <c r="R994" s="7">
        <v>56117.38</v>
      </c>
      <c r="S994" s="7">
        <v>112234.76</v>
      </c>
      <c r="T994" s="7">
        <v>0</v>
      </c>
      <c r="U994" s="7">
        <v>0</v>
      </c>
      <c r="V994" t="s">
        <v>2882</v>
      </c>
      <c r="W994" s="7">
        <v>13661.059999999998</v>
      </c>
      <c r="X994" s="2" t="s">
        <v>31</v>
      </c>
      <c r="Y994" s="200"/>
      <c r="Z994" s="201" t="str">
        <f>IF(Y994&lt;&gt;"",Y994,IF(Table1[[#This Row],[Befolyt]]="i",1,""))</f>
        <v/>
      </c>
      <c r="AA994" s="98">
        <f>Table1[[#This Row],[KülföldiÁr]]*Table1[[#This Row],[Darab]]</f>
        <v>296.58</v>
      </c>
    </row>
    <row r="995" spans="1:27" x14ac:dyDescent="0.3">
      <c r="A995" t="s">
        <v>2879</v>
      </c>
      <c r="B995" t="s">
        <v>120</v>
      </c>
      <c r="C995" s="126">
        <v>46069</v>
      </c>
      <c r="D995" s="6">
        <v>2</v>
      </c>
      <c r="E995" s="126">
        <v>46071</v>
      </c>
      <c r="F995" s="6">
        <v>2</v>
      </c>
      <c r="G995" t="s">
        <v>2885</v>
      </c>
      <c r="H995" t="s">
        <v>49</v>
      </c>
      <c r="I995" t="s">
        <v>28</v>
      </c>
      <c r="J995" t="s">
        <v>2886</v>
      </c>
      <c r="K995">
        <v>2</v>
      </c>
      <c r="L995" s="7">
        <v>31612.84</v>
      </c>
      <c r="M995" s="7">
        <v>63225.68</v>
      </c>
      <c r="N995">
        <v>88.49</v>
      </c>
      <c r="O995" t="s">
        <v>36</v>
      </c>
      <c r="P995">
        <v>378.43</v>
      </c>
      <c r="Q995" s="7">
        <v>92090</v>
      </c>
      <c r="R995" s="7">
        <v>33487.269999999997</v>
      </c>
      <c r="S995" s="7">
        <v>66974.539999999994</v>
      </c>
      <c r="T995" s="7">
        <v>0</v>
      </c>
      <c r="U995" s="7">
        <v>0</v>
      </c>
      <c r="V995" t="s">
        <v>2882</v>
      </c>
      <c r="W995" s="7">
        <v>3748.8599999999933</v>
      </c>
      <c r="X995" s="2" t="s">
        <v>31</v>
      </c>
      <c r="Y995" s="200"/>
      <c r="Z995" s="201" t="str">
        <f>IF(Y995&lt;&gt;"",Y995,IF(Table1[[#This Row],[Befolyt]]="i",1,""))</f>
        <v/>
      </c>
      <c r="AA995" s="98">
        <f>Table1[[#This Row],[KülföldiÁr]]*Table1[[#This Row],[Darab]]</f>
        <v>176.98</v>
      </c>
    </row>
    <row r="996" spans="1:27" x14ac:dyDescent="0.3">
      <c r="A996" t="s">
        <v>2879</v>
      </c>
      <c r="B996" t="s">
        <v>120</v>
      </c>
      <c r="C996" s="126">
        <v>46069</v>
      </c>
      <c r="D996" s="6">
        <v>2</v>
      </c>
      <c r="E996" s="126">
        <v>46071</v>
      </c>
      <c r="F996" s="6">
        <v>2</v>
      </c>
      <c r="G996" t="s">
        <v>2887</v>
      </c>
      <c r="H996" t="s">
        <v>49</v>
      </c>
      <c r="I996" t="s">
        <v>28</v>
      </c>
      <c r="J996" t="s">
        <v>2888</v>
      </c>
      <c r="K996">
        <v>4</v>
      </c>
      <c r="L996" s="7">
        <v>28326.29</v>
      </c>
      <c r="M996" s="7">
        <v>113305.16</v>
      </c>
      <c r="N996">
        <v>85.36</v>
      </c>
      <c r="O996" t="s">
        <v>36</v>
      </c>
      <c r="P996">
        <v>378.43</v>
      </c>
      <c r="Q996" s="7">
        <v>140030</v>
      </c>
      <c r="R996" s="7">
        <v>32302.79</v>
      </c>
      <c r="S996" s="7">
        <v>129211.16</v>
      </c>
      <c r="T996" s="7">
        <v>0</v>
      </c>
      <c r="U996" s="7">
        <v>0</v>
      </c>
      <c r="V996" t="s">
        <v>2882</v>
      </c>
      <c r="W996" s="7">
        <v>15906</v>
      </c>
      <c r="X996" s="2" t="s">
        <v>31</v>
      </c>
      <c r="Y996" s="200"/>
      <c r="Z996" s="201" t="str">
        <f>IF(Y996&lt;&gt;"",Y996,IF(Table1[[#This Row],[Befolyt]]="i",1,""))</f>
        <v/>
      </c>
      <c r="AA996" s="98">
        <f>Table1[[#This Row],[KülföldiÁr]]*Table1[[#This Row],[Darab]]</f>
        <v>341.44</v>
      </c>
    </row>
    <row r="997" spans="1:27" x14ac:dyDescent="0.3">
      <c r="A997" t="s">
        <v>2879</v>
      </c>
      <c r="B997" t="s">
        <v>120</v>
      </c>
      <c r="C997" s="126">
        <v>46069</v>
      </c>
      <c r="D997" s="6">
        <v>2</v>
      </c>
      <c r="E997" s="126">
        <v>46071</v>
      </c>
      <c r="F997" s="6">
        <v>2</v>
      </c>
      <c r="G997" t="s">
        <v>2889</v>
      </c>
      <c r="H997" t="s">
        <v>49</v>
      </c>
      <c r="I997" t="s">
        <v>28</v>
      </c>
      <c r="J997" t="s">
        <v>2890</v>
      </c>
      <c r="K997">
        <v>10</v>
      </c>
      <c r="L997" s="7">
        <v>10208.959999999999</v>
      </c>
      <c r="M997" s="7">
        <v>102089.59999999999</v>
      </c>
      <c r="N997">
        <v>31.37</v>
      </c>
      <c r="O997" t="s">
        <v>36</v>
      </c>
      <c r="P997">
        <v>378.43</v>
      </c>
      <c r="Q997" s="7">
        <v>51470</v>
      </c>
      <c r="R997" s="7">
        <v>11871.35</v>
      </c>
      <c r="S997" s="7">
        <v>118713.5</v>
      </c>
      <c r="T997" s="7">
        <v>0</v>
      </c>
      <c r="U997" s="7">
        <v>0</v>
      </c>
      <c r="V997" t="s">
        <v>2882</v>
      </c>
      <c r="W997" s="7">
        <v>16623.900000000009</v>
      </c>
      <c r="X997" s="2" t="s">
        <v>31</v>
      </c>
      <c r="Y997" s="200"/>
      <c r="Z997" s="201" t="str">
        <f>IF(Y997&lt;&gt;"",Y997,IF(Table1[[#This Row],[Befolyt]]="i",1,""))</f>
        <v/>
      </c>
      <c r="AA997" s="98">
        <f>Table1[[#This Row],[KülföldiÁr]]*Table1[[#This Row],[Darab]]</f>
        <v>313.7</v>
      </c>
    </row>
    <row r="998" spans="1:27" x14ac:dyDescent="0.3">
      <c r="A998" t="s">
        <v>2879</v>
      </c>
      <c r="B998" t="s">
        <v>120</v>
      </c>
      <c r="C998" s="126">
        <v>46069</v>
      </c>
      <c r="D998" s="6">
        <v>2</v>
      </c>
      <c r="E998" s="126">
        <v>46071</v>
      </c>
      <c r="F998" s="6">
        <v>2</v>
      </c>
      <c r="G998" t="s">
        <v>2891</v>
      </c>
      <c r="H998" t="s">
        <v>49</v>
      </c>
      <c r="I998" t="s">
        <v>28</v>
      </c>
      <c r="J998" t="s">
        <v>2892</v>
      </c>
      <c r="K998">
        <v>10</v>
      </c>
      <c r="L998" s="7">
        <v>21507.41</v>
      </c>
      <c r="M998" s="7">
        <v>215074.1</v>
      </c>
      <c r="N998">
        <v>61.89</v>
      </c>
      <c r="O998" t="s">
        <v>36</v>
      </c>
      <c r="P998">
        <v>378.43</v>
      </c>
      <c r="Q998" s="7">
        <v>100610</v>
      </c>
      <c r="R998" s="7">
        <v>23421.03</v>
      </c>
      <c r="S998" s="7">
        <v>234210.3</v>
      </c>
      <c r="T998" s="7">
        <v>0</v>
      </c>
      <c r="U998" s="7">
        <v>0</v>
      </c>
      <c r="V998" t="s">
        <v>2882</v>
      </c>
      <c r="W998" s="7">
        <v>19136.199999999983</v>
      </c>
      <c r="X998" s="2" t="s">
        <v>31</v>
      </c>
      <c r="Y998" s="200"/>
      <c r="Z998" s="201" t="str">
        <f>IF(Y998&lt;&gt;"",Y998,IF(Table1[[#This Row],[Befolyt]]="i",1,""))</f>
        <v/>
      </c>
      <c r="AA998" s="98">
        <f>Table1[[#This Row],[KülföldiÁr]]*Table1[[#This Row],[Darab]]</f>
        <v>618.9</v>
      </c>
    </row>
    <row r="999" spans="1:27" x14ac:dyDescent="0.3">
      <c r="A999" t="s">
        <v>2879</v>
      </c>
      <c r="B999" t="s">
        <v>120</v>
      </c>
      <c r="C999" s="126">
        <v>46069</v>
      </c>
      <c r="D999" s="6">
        <v>2</v>
      </c>
      <c r="E999" s="126">
        <v>46071</v>
      </c>
      <c r="F999" s="6">
        <v>2</v>
      </c>
      <c r="G999" t="s">
        <v>1348</v>
      </c>
      <c r="H999" t="s">
        <v>49</v>
      </c>
      <c r="I999" t="s">
        <v>28</v>
      </c>
      <c r="J999" t="s">
        <v>1349</v>
      </c>
      <c r="K999">
        <v>10</v>
      </c>
      <c r="L999" s="7">
        <v>13922.38</v>
      </c>
      <c r="M999" s="7">
        <v>139223.79999999999</v>
      </c>
      <c r="N999">
        <v>42.2</v>
      </c>
      <c r="O999" t="s">
        <v>36</v>
      </c>
      <c r="P999">
        <v>378.43</v>
      </c>
      <c r="Q999" s="7">
        <v>69280</v>
      </c>
      <c r="R999" s="7">
        <v>15969.75</v>
      </c>
      <c r="S999" s="7">
        <v>159697.5</v>
      </c>
      <c r="T999" s="7">
        <v>0</v>
      </c>
      <c r="U999" s="7">
        <v>0</v>
      </c>
      <c r="V999" t="s">
        <v>2882</v>
      </c>
      <c r="W999" s="7">
        <v>20473.700000000012</v>
      </c>
      <c r="X999" s="2" t="s">
        <v>31</v>
      </c>
      <c r="Y999" s="200"/>
      <c r="Z999" s="201" t="str">
        <f>IF(Y999&lt;&gt;"",Y999,IF(Table1[[#This Row],[Befolyt]]="i",1,""))</f>
        <v/>
      </c>
      <c r="AA999" s="98">
        <f>Table1[[#This Row],[KülföldiÁr]]*Table1[[#This Row],[Darab]]</f>
        <v>422</v>
      </c>
    </row>
    <row r="1000" spans="1:27" x14ac:dyDescent="0.3">
      <c r="A1000" t="s">
        <v>2879</v>
      </c>
      <c r="B1000" t="s">
        <v>120</v>
      </c>
      <c r="C1000" s="126">
        <v>46069</v>
      </c>
      <c r="D1000" s="6">
        <v>2</v>
      </c>
      <c r="E1000" s="126">
        <v>46071</v>
      </c>
      <c r="F1000" s="6">
        <v>2</v>
      </c>
      <c r="G1000" t="s">
        <v>845</v>
      </c>
      <c r="H1000" t="s">
        <v>49</v>
      </c>
      <c r="I1000" t="s">
        <v>28</v>
      </c>
      <c r="J1000" t="s">
        <v>846</v>
      </c>
      <c r="K1000">
        <v>15</v>
      </c>
      <c r="L1000" s="7">
        <v>10718.74</v>
      </c>
      <c r="M1000" s="7">
        <v>160781.1</v>
      </c>
      <c r="N1000">
        <v>32.76</v>
      </c>
      <c r="O1000" t="s">
        <v>36</v>
      </c>
      <c r="P1000">
        <v>378.43</v>
      </c>
      <c r="Q1000" s="7">
        <v>53750</v>
      </c>
      <c r="R1000" s="7">
        <v>12397.37</v>
      </c>
      <c r="S1000" s="7">
        <v>185960.55000000002</v>
      </c>
      <c r="T1000" s="7">
        <v>0</v>
      </c>
      <c r="U1000" s="7">
        <v>0</v>
      </c>
      <c r="V1000" t="s">
        <v>2882</v>
      </c>
      <c r="W1000" s="7">
        <v>25179.450000000012</v>
      </c>
      <c r="X1000" s="2" t="s">
        <v>31</v>
      </c>
      <c r="Y1000" s="200"/>
      <c r="Z1000" s="201" t="str">
        <f>IF(Y1000&lt;&gt;"",Y1000,IF(Table1[[#This Row],[Befolyt]]="i",1,""))</f>
        <v/>
      </c>
      <c r="AA1000" s="98">
        <f>Table1[[#This Row],[KülföldiÁr]]*Table1[[#This Row],[Darab]]</f>
        <v>491.4</v>
      </c>
    </row>
    <row r="1001" spans="1:27" x14ac:dyDescent="0.3">
      <c r="A1001" t="s">
        <v>2879</v>
      </c>
      <c r="B1001" t="s">
        <v>120</v>
      </c>
      <c r="C1001" s="126">
        <v>46069</v>
      </c>
      <c r="D1001" s="6">
        <v>2</v>
      </c>
      <c r="E1001" s="126">
        <v>46071</v>
      </c>
      <c r="F1001" s="6">
        <v>2</v>
      </c>
      <c r="G1001" t="s">
        <v>1706</v>
      </c>
      <c r="H1001" t="s">
        <v>49</v>
      </c>
      <c r="I1001" t="s">
        <v>28</v>
      </c>
      <c r="J1001" t="s">
        <v>1707</v>
      </c>
      <c r="K1001">
        <v>15</v>
      </c>
      <c r="L1001" s="7">
        <v>11408.27</v>
      </c>
      <c r="M1001" s="7">
        <v>171124.05000000002</v>
      </c>
      <c r="N1001">
        <v>35.200000000000003</v>
      </c>
      <c r="O1001" t="s">
        <v>36</v>
      </c>
      <c r="P1001">
        <v>378.43</v>
      </c>
      <c r="Q1001" s="7">
        <v>59000</v>
      </c>
      <c r="R1001" s="7">
        <v>13320.74</v>
      </c>
      <c r="S1001" s="7">
        <v>199811.1</v>
      </c>
      <c r="T1001" s="7">
        <v>0</v>
      </c>
      <c r="U1001" s="7">
        <v>0</v>
      </c>
      <c r="V1001" t="s">
        <v>2882</v>
      </c>
      <c r="W1001" s="7">
        <v>28687.049999999988</v>
      </c>
      <c r="X1001" s="2" t="s">
        <v>31</v>
      </c>
      <c r="Y1001" s="200"/>
      <c r="Z1001" s="201" t="str">
        <f>IF(Y1001&lt;&gt;"",Y1001,IF(Table1[[#This Row],[Befolyt]]="i",1,""))</f>
        <v/>
      </c>
      <c r="AA1001" s="98">
        <f>Table1[[#This Row],[KülföldiÁr]]*Table1[[#This Row],[Darab]]</f>
        <v>528</v>
      </c>
    </row>
    <row r="1002" spans="1:27" x14ac:dyDescent="0.3">
      <c r="A1002" t="s">
        <v>2879</v>
      </c>
      <c r="B1002" t="s">
        <v>120</v>
      </c>
      <c r="C1002" s="126">
        <v>46069</v>
      </c>
      <c r="D1002" s="6">
        <v>2</v>
      </c>
      <c r="E1002" s="126">
        <v>46071</v>
      </c>
      <c r="F1002" s="6">
        <v>2</v>
      </c>
      <c r="G1002" t="s">
        <v>1708</v>
      </c>
      <c r="H1002" t="s">
        <v>49</v>
      </c>
      <c r="I1002" t="s">
        <v>28</v>
      </c>
      <c r="J1002" t="s">
        <v>1709</v>
      </c>
      <c r="K1002">
        <v>10</v>
      </c>
      <c r="L1002" s="7">
        <v>35787.31</v>
      </c>
      <c r="M1002" s="7">
        <v>357873.1</v>
      </c>
      <c r="N1002">
        <v>111.9</v>
      </c>
      <c r="O1002" t="s">
        <v>36</v>
      </c>
      <c r="P1002">
        <v>378.43</v>
      </c>
      <c r="Q1002" s="7">
        <v>179540</v>
      </c>
      <c r="R1002" s="7">
        <v>42346.32</v>
      </c>
      <c r="S1002" s="7">
        <v>423463.2</v>
      </c>
      <c r="T1002" s="7">
        <v>0</v>
      </c>
      <c r="U1002" s="7">
        <v>0</v>
      </c>
      <c r="V1002" t="s">
        <v>2882</v>
      </c>
      <c r="W1002" s="7">
        <v>65590.100000000035</v>
      </c>
      <c r="X1002" s="2" t="s">
        <v>31</v>
      </c>
      <c r="Y1002" s="200"/>
      <c r="Z1002" s="201" t="str">
        <f>IF(Y1002&lt;&gt;"",Y1002,IF(Table1[[#This Row],[Befolyt]]="i",1,""))</f>
        <v/>
      </c>
      <c r="AA1002" s="98">
        <f>Table1[[#This Row],[KülföldiÁr]]*Table1[[#This Row],[Darab]]</f>
        <v>1119</v>
      </c>
    </row>
    <row r="1003" spans="1:27" x14ac:dyDescent="0.3">
      <c r="A1003" t="s">
        <v>2879</v>
      </c>
      <c r="B1003" t="s">
        <v>120</v>
      </c>
      <c r="C1003" s="126">
        <v>46069</v>
      </c>
      <c r="D1003" s="6">
        <v>2</v>
      </c>
      <c r="E1003" s="126">
        <v>46071</v>
      </c>
      <c r="F1003" s="6">
        <v>2</v>
      </c>
      <c r="G1003" t="s">
        <v>1710</v>
      </c>
      <c r="H1003" t="s">
        <v>49</v>
      </c>
      <c r="I1003" t="s">
        <v>28</v>
      </c>
      <c r="J1003" t="s">
        <v>1711</v>
      </c>
      <c r="K1003">
        <v>15</v>
      </c>
      <c r="L1003" s="7">
        <v>22897.11</v>
      </c>
      <c r="M1003" s="7">
        <v>343456.65</v>
      </c>
      <c r="N1003">
        <v>71.64</v>
      </c>
      <c r="O1003" t="s">
        <v>36</v>
      </c>
      <c r="P1003">
        <v>378.43</v>
      </c>
      <c r="Q1003" s="7">
        <v>116270</v>
      </c>
      <c r="R1003" s="7">
        <v>27110.73</v>
      </c>
      <c r="S1003" s="7">
        <v>406660.95</v>
      </c>
      <c r="T1003" s="7">
        <v>0</v>
      </c>
      <c r="U1003" s="7">
        <v>0</v>
      </c>
      <c r="V1003" t="s">
        <v>2882</v>
      </c>
      <c r="W1003" s="7">
        <v>63204.299999999988</v>
      </c>
      <c r="X1003" s="2" t="s">
        <v>31</v>
      </c>
      <c r="Y1003" s="200"/>
      <c r="Z1003" s="201" t="str">
        <f>IF(Y1003&lt;&gt;"",Y1003,IF(Table1[[#This Row],[Befolyt]]="i",1,""))</f>
        <v/>
      </c>
      <c r="AA1003" s="98">
        <f>Table1[[#This Row],[KülföldiÁr]]*Table1[[#This Row],[Darab]]</f>
        <v>1074.5999999999999</v>
      </c>
    </row>
    <row r="1004" spans="1:27" x14ac:dyDescent="0.3">
      <c r="A1004" t="s">
        <v>2879</v>
      </c>
      <c r="B1004" t="s">
        <v>120</v>
      </c>
      <c r="C1004" s="126">
        <v>46069</v>
      </c>
      <c r="D1004" s="6">
        <v>2</v>
      </c>
      <c r="E1004" s="126">
        <v>46071</v>
      </c>
      <c r="F1004" s="6">
        <v>2</v>
      </c>
      <c r="G1004" t="s">
        <v>1712</v>
      </c>
      <c r="H1004" t="s">
        <v>49</v>
      </c>
      <c r="I1004" t="s">
        <v>28</v>
      </c>
      <c r="J1004" t="s">
        <v>1713</v>
      </c>
      <c r="K1004">
        <v>15</v>
      </c>
      <c r="L1004" s="7">
        <v>17243.54</v>
      </c>
      <c r="M1004" s="7">
        <v>258653.1</v>
      </c>
      <c r="N1004">
        <v>50.29</v>
      </c>
      <c r="O1004" t="s">
        <v>36</v>
      </c>
      <c r="P1004">
        <v>378.43</v>
      </c>
      <c r="Q1004" s="7">
        <v>80590</v>
      </c>
      <c r="R1004" s="7">
        <v>19031.240000000002</v>
      </c>
      <c r="S1004" s="7">
        <v>285468.60000000003</v>
      </c>
      <c r="T1004" s="7">
        <v>0</v>
      </c>
      <c r="U1004" s="7">
        <v>0</v>
      </c>
      <c r="V1004" t="s">
        <v>2882</v>
      </c>
      <c r="W1004" s="7">
        <v>26815.500000000029</v>
      </c>
      <c r="X1004" s="2" t="s">
        <v>31</v>
      </c>
      <c r="Y1004" s="200"/>
      <c r="Z1004" s="201" t="str">
        <f>IF(Y1004&lt;&gt;"",Y1004,IF(Table1[[#This Row],[Befolyt]]="i",1,""))</f>
        <v/>
      </c>
      <c r="AA1004" s="98">
        <f>Table1[[#This Row],[KülföldiÁr]]*Table1[[#This Row],[Darab]]</f>
        <v>754.35</v>
      </c>
    </row>
    <row r="1005" spans="1:27" x14ac:dyDescent="0.3">
      <c r="A1005" t="s">
        <v>2879</v>
      </c>
      <c r="B1005" t="s">
        <v>120</v>
      </c>
      <c r="C1005" s="126">
        <v>46069</v>
      </c>
      <c r="D1005" s="6">
        <v>2</v>
      </c>
      <c r="E1005" s="126">
        <v>46071</v>
      </c>
      <c r="F1005" s="6">
        <v>2</v>
      </c>
      <c r="G1005" t="s">
        <v>75</v>
      </c>
      <c r="H1005" t="s">
        <v>34</v>
      </c>
      <c r="I1005" t="s">
        <v>32</v>
      </c>
      <c r="J1005" t="s">
        <v>76</v>
      </c>
      <c r="K1005">
        <v>2</v>
      </c>
      <c r="L1005" s="7">
        <v>1900</v>
      </c>
      <c r="M1005" s="7">
        <v>3800</v>
      </c>
      <c r="N1005">
        <v>6</v>
      </c>
      <c r="O1005" t="s">
        <v>36</v>
      </c>
      <c r="P1005">
        <v>378.43</v>
      </c>
      <c r="Q1005" s="7">
        <v>3500</v>
      </c>
      <c r="R1005" s="7">
        <v>2270.58</v>
      </c>
      <c r="S1005" s="7">
        <v>4541.16</v>
      </c>
      <c r="T1005" s="7">
        <v>0</v>
      </c>
      <c r="U1005" s="7">
        <v>0</v>
      </c>
      <c r="V1005" t="s">
        <v>2882</v>
      </c>
      <c r="W1005" s="7">
        <v>741.15999999999985</v>
      </c>
      <c r="X1005" s="2" t="s">
        <v>31</v>
      </c>
      <c r="Y1005" s="200"/>
      <c r="Z1005" s="201" t="str">
        <f>IF(Y1005&lt;&gt;"",Y1005,IF(Table1[[#This Row],[Befolyt]]="i",1,""))</f>
        <v/>
      </c>
      <c r="AA1005" s="98">
        <f>Table1[[#This Row],[KülföldiÁr]]*Table1[[#This Row],[Darab]]</f>
        <v>12</v>
      </c>
    </row>
    <row r="1006" spans="1:27" x14ac:dyDescent="0.3">
      <c r="A1006" t="s">
        <v>2893</v>
      </c>
      <c r="B1006" t="s">
        <v>120</v>
      </c>
      <c r="C1006" s="126">
        <v>46069</v>
      </c>
      <c r="D1006" s="6">
        <v>2</v>
      </c>
      <c r="E1006" s="126">
        <v>46070</v>
      </c>
      <c r="F1006" s="6">
        <v>2</v>
      </c>
      <c r="G1006" t="s">
        <v>2880</v>
      </c>
      <c r="H1006" t="s">
        <v>49</v>
      </c>
      <c r="I1006" t="s">
        <v>28</v>
      </c>
      <c r="J1006" t="s">
        <v>2881</v>
      </c>
      <c r="K1006">
        <v>-1</v>
      </c>
      <c r="L1006" s="7">
        <v>-67993.98</v>
      </c>
      <c r="M1006" s="7">
        <v>67993.98</v>
      </c>
      <c r="N1006">
        <v>184.65</v>
      </c>
      <c r="O1006" t="s">
        <v>36</v>
      </c>
      <c r="P1006">
        <v>384.41</v>
      </c>
      <c r="Q1006" s="7">
        <v>277800</v>
      </c>
      <c r="R1006" s="7">
        <v>-70981.3</v>
      </c>
      <c r="S1006" s="7">
        <v>-70981.3</v>
      </c>
      <c r="T1006" s="7">
        <v>0</v>
      </c>
      <c r="U1006" s="7">
        <v>0</v>
      </c>
      <c r="V1006" t="s">
        <v>2882</v>
      </c>
      <c r="W1006" s="7">
        <v>-2987.320000000007</v>
      </c>
      <c r="X1006" s="2" t="s">
        <v>31</v>
      </c>
      <c r="Y1006" s="200"/>
      <c r="Z1006" s="201" t="str">
        <f>IF(Y1006&lt;&gt;"",Y1006,IF(Table1[[#This Row],[Befolyt]]="i",1,""))</f>
        <v/>
      </c>
      <c r="AA1006" s="98">
        <f>Table1[[#This Row],[KülföldiÁr]]*Table1[[#This Row],[Darab]]</f>
        <v>-184.65</v>
      </c>
    </row>
    <row r="1007" spans="1:27" x14ac:dyDescent="0.3">
      <c r="A1007" t="s">
        <v>2893</v>
      </c>
      <c r="B1007" t="s">
        <v>120</v>
      </c>
      <c r="C1007" s="126">
        <v>46069</v>
      </c>
      <c r="D1007" s="6">
        <v>2</v>
      </c>
      <c r="E1007" s="126">
        <v>46070</v>
      </c>
      <c r="F1007" s="6">
        <v>2</v>
      </c>
      <c r="G1007" t="s">
        <v>1684</v>
      </c>
      <c r="H1007" t="s">
        <v>49</v>
      </c>
      <c r="I1007" t="s">
        <v>28</v>
      </c>
      <c r="J1007" t="s">
        <v>1685</v>
      </c>
      <c r="K1007">
        <v>-2</v>
      </c>
      <c r="L1007" s="7">
        <v>-20486.84</v>
      </c>
      <c r="M1007" s="7">
        <v>40973.68</v>
      </c>
      <c r="N1007">
        <v>64.5</v>
      </c>
      <c r="O1007" t="s">
        <v>36</v>
      </c>
      <c r="P1007">
        <v>384.41</v>
      </c>
      <c r="Q1007" s="7">
        <v>49400</v>
      </c>
      <c r="R1007" s="7">
        <v>-24794.45</v>
      </c>
      <c r="S1007" s="7">
        <v>-49588.9</v>
      </c>
      <c r="T1007" s="7">
        <v>0</v>
      </c>
      <c r="U1007" s="7">
        <v>0</v>
      </c>
      <c r="V1007" t="s">
        <v>2882</v>
      </c>
      <c r="W1007" s="7">
        <v>-8615.2200000000012</v>
      </c>
      <c r="X1007" s="2" t="s">
        <v>31</v>
      </c>
      <c r="Y1007" s="200"/>
      <c r="Z1007" s="201" t="str">
        <f>IF(Y1007&lt;&gt;"",Y1007,IF(Table1[[#This Row],[Befolyt]]="i",1,""))</f>
        <v/>
      </c>
      <c r="AA1007" s="98">
        <f>Table1[[#This Row],[KülföldiÁr]]*Table1[[#This Row],[Darab]]</f>
        <v>-129</v>
      </c>
    </row>
    <row r="1008" spans="1:27" x14ac:dyDescent="0.3">
      <c r="A1008" t="s">
        <v>2893</v>
      </c>
      <c r="B1008" t="s">
        <v>120</v>
      </c>
      <c r="C1008" s="126">
        <v>46069</v>
      </c>
      <c r="D1008" s="6">
        <v>2</v>
      </c>
      <c r="E1008" s="126">
        <v>46070</v>
      </c>
      <c r="F1008" s="6">
        <v>2</v>
      </c>
      <c r="G1008" t="s">
        <v>2883</v>
      </c>
      <c r="H1008" t="s">
        <v>49</v>
      </c>
      <c r="I1008" t="s">
        <v>28</v>
      </c>
      <c r="J1008" t="s">
        <v>2884</v>
      </c>
      <c r="K1008">
        <v>-2</v>
      </c>
      <c r="L1008" s="7">
        <v>-19113.98</v>
      </c>
      <c r="M1008" s="7">
        <v>38227.96</v>
      </c>
      <c r="N1008">
        <v>58.22</v>
      </c>
      <c r="O1008" t="s">
        <v>36</v>
      </c>
      <c r="P1008">
        <v>384.41</v>
      </c>
      <c r="Q1008" s="7">
        <v>50330</v>
      </c>
      <c r="R1008" s="7">
        <v>-22380.35</v>
      </c>
      <c r="S1008" s="7">
        <v>-44760.7</v>
      </c>
      <c r="T1008" s="7">
        <v>0</v>
      </c>
      <c r="U1008" s="7">
        <v>0</v>
      </c>
      <c r="V1008" t="s">
        <v>2882</v>
      </c>
      <c r="W1008" s="7">
        <v>-6532.739999999998</v>
      </c>
      <c r="X1008" s="2" t="s">
        <v>31</v>
      </c>
      <c r="Y1008" s="200"/>
      <c r="Z1008" s="201" t="str">
        <f>IF(Y1008&lt;&gt;"",Y1008,IF(Table1[[#This Row],[Befolyt]]="i",1,""))</f>
        <v/>
      </c>
      <c r="AA1008" s="98">
        <f>Table1[[#This Row],[KülföldiÁr]]*Table1[[#This Row],[Darab]]</f>
        <v>-116.44</v>
      </c>
    </row>
    <row r="1009" spans="1:27" x14ac:dyDescent="0.3">
      <c r="A1009" t="s">
        <v>2893</v>
      </c>
      <c r="B1009" t="s">
        <v>120</v>
      </c>
      <c r="C1009" s="126">
        <v>46069</v>
      </c>
      <c r="D1009" s="6">
        <v>2</v>
      </c>
      <c r="E1009" s="126">
        <v>46070</v>
      </c>
      <c r="F1009" s="6">
        <v>2</v>
      </c>
      <c r="G1009" t="s">
        <v>1686</v>
      </c>
      <c r="H1009" t="s">
        <v>49</v>
      </c>
      <c r="I1009" t="s">
        <v>28</v>
      </c>
      <c r="J1009" t="s">
        <v>1687</v>
      </c>
      <c r="K1009">
        <v>-2</v>
      </c>
      <c r="L1009" s="7">
        <v>-33292.089999999997</v>
      </c>
      <c r="M1009" s="7">
        <v>66584.179999999993</v>
      </c>
      <c r="N1009">
        <v>96.45</v>
      </c>
      <c r="O1009" t="s">
        <v>36</v>
      </c>
      <c r="P1009">
        <v>384.41</v>
      </c>
      <c r="Q1009" s="7">
        <v>87510</v>
      </c>
      <c r="R1009" s="7">
        <v>-37076.339999999997</v>
      </c>
      <c r="S1009" s="7">
        <v>-74152.679999999993</v>
      </c>
      <c r="T1009" s="7">
        <v>0</v>
      </c>
      <c r="U1009" s="7">
        <v>0</v>
      </c>
      <c r="V1009" t="s">
        <v>2882</v>
      </c>
      <c r="W1009" s="7">
        <v>-7568.5</v>
      </c>
      <c r="X1009" s="2" t="s">
        <v>31</v>
      </c>
      <c r="Y1009" s="200"/>
      <c r="Z1009" s="201" t="str">
        <f>IF(Y1009&lt;&gt;"",Y1009,IF(Table1[[#This Row],[Befolyt]]="i",1,""))</f>
        <v/>
      </c>
      <c r="AA1009" s="98">
        <f>Table1[[#This Row],[KülföldiÁr]]*Table1[[#This Row],[Darab]]</f>
        <v>-192.9</v>
      </c>
    </row>
    <row r="1010" spans="1:27" x14ac:dyDescent="0.3">
      <c r="A1010" t="s">
        <v>2893</v>
      </c>
      <c r="B1010" t="s">
        <v>120</v>
      </c>
      <c r="C1010" s="126">
        <v>46069</v>
      </c>
      <c r="D1010" s="6">
        <v>2</v>
      </c>
      <c r="E1010" s="126">
        <v>46070</v>
      </c>
      <c r="F1010" s="6">
        <v>2</v>
      </c>
      <c r="G1010" t="s">
        <v>1688</v>
      </c>
      <c r="H1010" t="s">
        <v>49</v>
      </c>
      <c r="I1010" t="s">
        <v>28</v>
      </c>
      <c r="J1010" t="s">
        <v>1689</v>
      </c>
      <c r="K1010">
        <v>-4</v>
      </c>
      <c r="L1010" s="7">
        <v>-18425.96</v>
      </c>
      <c r="M1010" s="7">
        <v>73703.839999999997</v>
      </c>
      <c r="N1010">
        <v>55.9</v>
      </c>
      <c r="O1010" t="s">
        <v>36</v>
      </c>
      <c r="P1010">
        <v>384.41</v>
      </c>
      <c r="Q1010" s="7">
        <v>54370</v>
      </c>
      <c r="R1010" s="7">
        <v>-21488.52</v>
      </c>
      <c r="S1010" s="7">
        <v>-85954.08</v>
      </c>
      <c r="T1010" s="7">
        <v>0</v>
      </c>
      <c r="U1010" s="7">
        <v>0</v>
      </c>
      <c r="V1010" t="s">
        <v>2882</v>
      </c>
      <c r="W1010" s="7">
        <v>-12250.240000000005</v>
      </c>
      <c r="X1010" s="2" t="s">
        <v>31</v>
      </c>
      <c r="Y1010" s="200"/>
      <c r="Z1010" s="201" t="str">
        <f>IF(Y1010&lt;&gt;"",Y1010,IF(Table1[[#This Row],[Befolyt]]="i",1,""))</f>
        <v/>
      </c>
      <c r="AA1010" s="98">
        <f>Table1[[#This Row],[KülföldiÁr]]*Table1[[#This Row],[Darab]]</f>
        <v>-223.6</v>
      </c>
    </row>
    <row r="1011" spans="1:27" x14ac:dyDescent="0.3">
      <c r="A1011" t="s">
        <v>2893</v>
      </c>
      <c r="B1011" t="s">
        <v>120</v>
      </c>
      <c r="C1011" s="126">
        <v>46069</v>
      </c>
      <c r="D1011" s="6">
        <v>2</v>
      </c>
      <c r="E1011" s="126">
        <v>46070</v>
      </c>
      <c r="F1011" s="6">
        <v>2</v>
      </c>
      <c r="G1011" t="s">
        <v>352</v>
      </c>
      <c r="H1011" t="s">
        <v>353</v>
      </c>
      <c r="I1011" t="s">
        <v>28</v>
      </c>
      <c r="J1011" t="s">
        <v>354</v>
      </c>
      <c r="K1011">
        <v>-2</v>
      </c>
      <c r="L1011" s="7">
        <v>-58108.42</v>
      </c>
      <c r="M1011" s="7">
        <v>116216.84</v>
      </c>
      <c r="N1011">
        <v>161.97999999999999</v>
      </c>
      <c r="O1011" t="s">
        <v>36</v>
      </c>
      <c r="P1011">
        <v>384.41</v>
      </c>
      <c r="Q1011" s="7">
        <v>220000</v>
      </c>
      <c r="R1011" s="7">
        <v>-62266.73</v>
      </c>
      <c r="S1011" s="7">
        <v>-124533.46</v>
      </c>
      <c r="T1011" s="7">
        <v>0</v>
      </c>
      <c r="U1011" s="7">
        <v>0</v>
      </c>
      <c r="V1011" t="s">
        <v>2882</v>
      </c>
      <c r="W1011" s="7">
        <v>-8316.6200000000099</v>
      </c>
      <c r="X1011" s="2" t="s">
        <v>31</v>
      </c>
      <c r="Y1011" s="200"/>
      <c r="Z1011" s="201" t="str">
        <f>IF(Y1011&lt;&gt;"",Y1011,IF(Table1[[#This Row],[Befolyt]]="i",1,""))</f>
        <v/>
      </c>
      <c r="AA1011" s="98">
        <f>Table1[[#This Row],[KülföldiÁr]]*Table1[[#This Row],[Darab]]</f>
        <v>-323.95999999999998</v>
      </c>
    </row>
    <row r="1012" spans="1:27" x14ac:dyDescent="0.3">
      <c r="A1012" t="s">
        <v>2893</v>
      </c>
      <c r="B1012" t="s">
        <v>120</v>
      </c>
      <c r="C1012" s="126">
        <v>46069</v>
      </c>
      <c r="D1012" s="6">
        <v>2</v>
      </c>
      <c r="E1012" s="126">
        <v>46070</v>
      </c>
      <c r="F1012" s="6">
        <v>2</v>
      </c>
      <c r="G1012" t="s">
        <v>1980</v>
      </c>
      <c r="H1012" t="s">
        <v>353</v>
      </c>
      <c r="I1012" t="s">
        <v>28</v>
      </c>
      <c r="J1012" t="s">
        <v>1981</v>
      </c>
      <c r="K1012">
        <v>-5</v>
      </c>
      <c r="L1012" s="7">
        <v>-16810.95</v>
      </c>
      <c r="M1012" s="7">
        <v>84054.75</v>
      </c>
      <c r="N1012">
        <v>52.99</v>
      </c>
      <c r="O1012" t="s">
        <v>36</v>
      </c>
      <c r="P1012">
        <v>384.41</v>
      </c>
      <c r="Q1012" s="7">
        <v>88000</v>
      </c>
      <c r="R1012" s="7">
        <v>-20369.89</v>
      </c>
      <c r="S1012" s="7">
        <v>-101849.45</v>
      </c>
      <c r="T1012" s="7">
        <v>0</v>
      </c>
      <c r="U1012" s="7">
        <v>0</v>
      </c>
      <c r="V1012" t="s">
        <v>2882</v>
      </c>
      <c r="W1012" s="7">
        <v>-17794.699999999997</v>
      </c>
      <c r="X1012" s="2" t="s">
        <v>31</v>
      </c>
      <c r="Y1012" s="200"/>
      <c r="Z1012" s="201" t="str">
        <f>IF(Y1012&lt;&gt;"",Y1012,IF(Table1[[#This Row],[Befolyt]]="i",1,""))</f>
        <v/>
      </c>
      <c r="AA1012" s="98">
        <f>Table1[[#This Row],[KülföldiÁr]]*Table1[[#This Row],[Darab]]</f>
        <v>-264.95</v>
      </c>
    </row>
    <row r="1013" spans="1:27" x14ac:dyDescent="0.3">
      <c r="A1013" t="s">
        <v>2893</v>
      </c>
      <c r="B1013" t="s">
        <v>120</v>
      </c>
      <c r="C1013" s="126">
        <v>46069</v>
      </c>
      <c r="D1013" s="6">
        <v>2</v>
      </c>
      <c r="E1013" s="126">
        <v>46070</v>
      </c>
      <c r="F1013" s="6">
        <v>2</v>
      </c>
      <c r="G1013" t="s">
        <v>1700</v>
      </c>
      <c r="H1013" t="s">
        <v>49</v>
      </c>
      <c r="I1013" t="s">
        <v>28</v>
      </c>
      <c r="J1013" t="s">
        <v>1701</v>
      </c>
      <c r="K1013">
        <v>-2</v>
      </c>
      <c r="L1013" s="7">
        <v>-49286.85</v>
      </c>
      <c r="M1013" s="7">
        <v>98573.7</v>
      </c>
      <c r="N1013">
        <v>148.29</v>
      </c>
      <c r="O1013" t="s">
        <v>36</v>
      </c>
      <c r="P1013">
        <v>384.41</v>
      </c>
      <c r="Q1013" s="7">
        <v>160390</v>
      </c>
      <c r="R1013" s="7">
        <v>-57004.160000000003</v>
      </c>
      <c r="S1013" s="7">
        <v>-114008.32000000001</v>
      </c>
      <c r="T1013" s="7">
        <v>0</v>
      </c>
      <c r="U1013" s="7">
        <v>0</v>
      </c>
      <c r="V1013" t="s">
        <v>2882</v>
      </c>
      <c r="W1013" s="7">
        <v>-15434.62000000001</v>
      </c>
      <c r="X1013" s="2" t="s">
        <v>31</v>
      </c>
      <c r="Y1013" s="200"/>
      <c r="Z1013" s="201" t="str">
        <f>IF(Y1013&lt;&gt;"",Y1013,IF(Table1[[#This Row],[Befolyt]]="i",1,""))</f>
        <v/>
      </c>
      <c r="AA1013" s="98">
        <f>Table1[[#This Row],[KülföldiÁr]]*Table1[[#This Row],[Darab]]</f>
        <v>-296.58</v>
      </c>
    </row>
    <row r="1014" spans="1:27" x14ac:dyDescent="0.3">
      <c r="A1014" t="s">
        <v>2893</v>
      </c>
      <c r="B1014" t="s">
        <v>120</v>
      </c>
      <c r="C1014" s="126">
        <v>46069</v>
      </c>
      <c r="D1014" s="6">
        <v>2</v>
      </c>
      <c r="E1014" s="126">
        <v>46070</v>
      </c>
      <c r="F1014" s="6">
        <v>2</v>
      </c>
      <c r="G1014" t="s">
        <v>2885</v>
      </c>
      <c r="H1014" t="s">
        <v>49</v>
      </c>
      <c r="I1014" t="s">
        <v>28</v>
      </c>
      <c r="J1014" t="s">
        <v>2886</v>
      </c>
      <c r="K1014">
        <v>-2</v>
      </c>
      <c r="L1014" s="7">
        <v>-31612.84</v>
      </c>
      <c r="M1014" s="7">
        <v>63225.68</v>
      </c>
      <c r="N1014">
        <v>88.49</v>
      </c>
      <c r="O1014" t="s">
        <v>36</v>
      </c>
      <c r="P1014">
        <v>384.41</v>
      </c>
      <c r="Q1014" s="7">
        <v>92090</v>
      </c>
      <c r="R1014" s="7">
        <v>-34016.44</v>
      </c>
      <c r="S1014" s="7">
        <v>-68032.88</v>
      </c>
      <c r="T1014" s="7">
        <v>0</v>
      </c>
      <c r="U1014" s="7">
        <v>0</v>
      </c>
      <c r="V1014" t="s">
        <v>2882</v>
      </c>
      <c r="W1014" s="7">
        <v>-4807.2000000000044</v>
      </c>
      <c r="X1014" s="2" t="s">
        <v>31</v>
      </c>
      <c r="Y1014" s="200"/>
      <c r="Z1014" s="201" t="str">
        <f>IF(Y1014&lt;&gt;"",Y1014,IF(Table1[[#This Row],[Befolyt]]="i",1,""))</f>
        <v/>
      </c>
      <c r="AA1014" s="98">
        <f>Table1[[#This Row],[KülföldiÁr]]*Table1[[#This Row],[Darab]]</f>
        <v>-176.98</v>
      </c>
    </row>
    <row r="1015" spans="1:27" x14ac:dyDescent="0.3">
      <c r="A1015" t="s">
        <v>2893</v>
      </c>
      <c r="B1015" t="s">
        <v>120</v>
      </c>
      <c r="C1015" s="126">
        <v>46069</v>
      </c>
      <c r="D1015" s="6">
        <v>2</v>
      </c>
      <c r="E1015" s="126">
        <v>46070</v>
      </c>
      <c r="F1015" s="6">
        <v>2</v>
      </c>
      <c r="G1015" t="s">
        <v>2887</v>
      </c>
      <c r="H1015" t="s">
        <v>49</v>
      </c>
      <c r="I1015" t="s">
        <v>28</v>
      </c>
      <c r="J1015" t="s">
        <v>2888</v>
      </c>
      <c r="K1015">
        <v>-4</v>
      </c>
      <c r="L1015" s="7">
        <v>-28326.29</v>
      </c>
      <c r="M1015" s="7">
        <v>113305.16</v>
      </c>
      <c r="N1015">
        <v>85.36</v>
      </c>
      <c r="O1015" t="s">
        <v>36</v>
      </c>
      <c r="P1015">
        <v>384.41</v>
      </c>
      <c r="Q1015" s="7">
        <v>140030</v>
      </c>
      <c r="R1015" s="7">
        <v>-32813.24</v>
      </c>
      <c r="S1015" s="7">
        <v>-131252.96</v>
      </c>
      <c r="T1015" s="7">
        <v>0</v>
      </c>
      <c r="U1015" s="7">
        <v>0</v>
      </c>
      <c r="V1015" t="s">
        <v>2882</v>
      </c>
      <c r="W1015" s="7">
        <v>-17947.799999999988</v>
      </c>
      <c r="X1015" s="2" t="s">
        <v>31</v>
      </c>
      <c r="Y1015" s="200"/>
      <c r="Z1015" s="201" t="str">
        <f>IF(Y1015&lt;&gt;"",Y1015,IF(Table1[[#This Row],[Befolyt]]="i",1,""))</f>
        <v/>
      </c>
      <c r="AA1015" s="98">
        <f>Table1[[#This Row],[KülföldiÁr]]*Table1[[#This Row],[Darab]]</f>
        <v>-341.44</v>
      </c>
    </row>
    <row r="1016" spans="1:27" x14ac:dyDescent="0.3">
      <c r="A1016" t="s">
        <v>2893</v>
      </c>
      <c r="B1016" t="s">
        <v>120</v>
      </c>
      <c r="C1016" s="126">
        <v>46069</v>
      </c>
      <c r="D1016" s="6">
        <v>2</v>
      </c>
      <c r="E1016" s="126">
        <v>46070</v>
      </c>
      <c r="F1016" s="6">
        <v>2</v>
      </c>
      <c r="G1016" t="s">
        <v>2889</v>
      </c>
      <c r="H1016" t="s">
        <v>49</v>
      </c>
      <c r="I1016" t="s">
        <v>28</v>
      </c>
      <c r="J1016" t="s">
        <v>2890</v>
      </c>
      <c r="K1016">
        <v>-10</v>
      </c>
      <c r="L1016" s="7">
        <v>-10208.959999999999</v>
      </c>
      <c r="M1016" s="7">
        <v>102089.59999999999</v>
      </c>
      <c r="N1016">
        <v>31.37</v>
      </c>
      <c r="O1016" t="s">
        <v>36</v>
      </c>
      <c r="P1016">
        <v>384.41</v>
      </c>
      <c r="Q1016" s="7">
        <v>51470</v>
      </c>
      <c r="R1016" s="7">
        <v>-12058.94</v>
      </c>
      <c r="S1016" s="7">
        <v>-120589.40000000001</v>
      </c>
      <c r="T1016" s="7">
        <v>0</v>
      </c>
      <c r="U1016" s="7">
        <v>0</v>
      </c>
      <c r="V1016" t="s">
        <v>2882</v>
      </c>
      <c r="W1016" s="7">
        <v>-18499.800000000017</v>
      </c>
      <c r="X1016" s="2" t="s">
        <v>31</v>
      </c>
      <c r="Y1016" s="200"/>
      <c r="Z1016" s="201" t="str">
        <f>IF(Y1016&lt;&gt;"",Y1016,IF(Table1[[#This Row],[Befolyt]]="i",1,""))</f>
        <v/>
      </c>
      <c r="AA1016" s="98">
        <f>Table1[[#This Row],[KülföldiÁr]]*Table1[[#This Row],[Darab]]</f>
        <v>-313.7</v>
      </c>
    </row>
    <row r="1017" spans="1:27" x14ac:dyDescent="0.3">
      <c r="A1017" t="s">
        <v>2893</v>
      </c>
      <c r="B1017" t="s">
        <v>120</v>
      </c>
      <c r="C1017" s="126">
        <v>46069</v>
      </c>
      <c r="D1017" s="6">
        <v>2</v>
      </c>
      <c r="E1017" s="126">
        <v>46070</v>
      </c>
      <c r="F1017" s="6">
        <v>2</v>
      </c>
      <c r="G1017" t="s">
        <v>2891</v>
      </c>
      <c r="H1017" t="s">
        <v>49</v>
      </c>
      <c r="I1017" t="s">
        <v>28</v>
      </c>
      <c r="J1017" t="s">
        <v>2892</v>
      </c>
      <c r="K1017">
        <v>-10</v>
      </c>
      <c r="L1017" s="7">
        <v>-21507.41</v>
      </c>
      <c r="M1017" s="7">
        <v>215074.1</v>
      </c>
      <c r="N1017">
        <v>61.89</v>
      </c>
      <c r="O1017" t="s">
        <v>36</v>
      </c>
      <c r="P1017">
        <v>384.41</v>
      </c>
      <c r="Q1017" s="7">
        <v>100610</v>
      </c>
      <c r="R1017" s="7">
        <v>-23791.14</v>
      </c>
      <c r="S1017" s="7">
        <v>-237911.4</v>
      </c>
      <c r="T1017" s="7">
        <v>0</v>
      </c>
      <c r="U1017" s="7">
        <v>0</v>
      </c>
      <c r="V1017" t="s">
        <v>2882</v>
      </c>
      <c r="W1017" s="7">
        <v>-22837.299999999988</v>
      </c>
      <c r="X1017" s="2" t="s">
        <v>31</v>
      </c>
      <c r="Y1017" s="200"/>
      <c r="Z1017" s="201" t="str">
        <f>IF(Y1017&lt;&gt;"",Y1017,IF(Table1[[#This Row],[Befolyt]]="i",1,""))</f>
        <v/>
      </c>
      <c r="AA1017" s="98">
        <f>Table1[[#This Row],[KülföldiÁr]]*Table1[[#This Row],[Darab]]</f>
        <v>-618.9</v>
      </c>
    </row>
    <row r="1018" spans="1:27" x14ac:dyDescent="0.3">
      <c r="A1018" t="s">
        <v>2893</v>
      </c>
      <c r="B1018" t="s">
        <v>120</v>
      </c>
      <c r="C1018" s="126">
        <v>46069</v>
      </c>
      <c r="D1018" s="6">
        <v>2</v>
      </c>
      <c r="E1018" s="126">
        <v>46070</v>
      </c>
      <c r="F1018" s="6">
        <v>2</v>
      </c>
      <c r="G1018" t="s">
        <v>1348</v>
      </c>
      <c r="H1018" t="s">
        <v>49</v>
      </c>
      <c r="I1018" t="s">
        <v>28</v>
      </c>
      <c r="J1018" t="s">
        <v>1349</v>
      </c>
      <c r="K1018">
        <v>-10</v>
      </c>
      <c r="L1018" s="7">
        <v>-13922.38</v>
      </c>
      <c r="M1018" s="7">
        <v>139223.79999999999</v>
      </c>
      <c r="N1018">
        <v>42.2</v>
      </c>
      <c r="O1018" t="s">
        <v>36</v>
      </c>
      <c r="P1018">
        <v>384.41</v>
      </c>
      <c r="Q1018" s="7">
        <v>69280</v>
      </c>
      <c r="R1018" s="7">
        <v>-16222.1</v>
      </c>
      <c r="S1018" s="7">
        <v>-162221</v>
      </c>
      <c r="T1018" s="7">
        <v>0</v>
      </c>
      <c r="U1018" s="7">
        <v>0</v>
      </c>
      <c r="V1018" t="s">
        <v>2882</v>
      </c>
      <c r="W1018" s="7">
        <v>-22997.200000000012</v>
      </c>
      <c r="X1018" s="2" t="s">
        <v>31</v>
      </c>
      <c r="Y1018" s="200"/>
      <c r="Z1018" s="201" t="str">
        <f>IF(Y1018&lt;&gt;"",Y1018,IF(Table1[[#This Row],[Befolyt]]="i",1,""))</f>
        <v/>
      </c>
      <c r="AA1018" s="98">
        <f>Table1[[#This Row],[KülföldiÁr]]*Table1[[#This Row],[Darab]]</f>
        <v>-422</v>
      </c>
    </row>
    <row r="1019" spans="1:27" x14ac:dyDescent="0.3">
      <c r="A1019" t="s">
        <v>2893</v>
      </c>
      <c r="B1019" t="s">
        <v>120</v>
      </c>
      <c r="C1019" s="126">
        <v>46069</v>
      </c>
      <c r="D1019" s="6">
        <v>2</v>
      </c>
      <c r="E1019" s="126">
        <v>46070</v>
      </c>
      <c r="F1019" s="6">
        <v>2</v>
      </c>
      <c r="G1019" t="s">
        <v>845</v>
      </c>
      <c r="H1019" t="s">
        <v>49</v>
      </c>
      <c r="I1019" t="s">
        <v>28</v>
      </c>
      <c r="J1019" t="s">
        <v>846</v>
      </c>
      <c r="K1019">
        <v>-15</v>
      </c>
      <c r="L1019" s="7">
        <v>-10718.74</v>
      </c>
      <c r="M1019" s="7">
        <v>160781.1</v>
      </c>
      <c r="N1019">
        <v>32.76</v>
      </c>
      <c r="O1019" t="s">
        <v>36</v>
      </c>
      <c r="P1019">
        <v>384.41</v>
      </c>
      <c r="Q1019" s="7">
        <v>53750</v>
      </c>
      <c r="R1019" s="7">
        <v>-12593.27</v>
      </c>
      <c r="S1019" s="7">
        <v>-188899.05000000002</v>
      </c>
      <c r="T1019" s="7">
        <v>0</v>
      </c>
      <c r="U1019" s="7">
        <v>0</v>
      </c>
      <c r="V1019" t="s">
        <v>2882</v>
      </c>
      <c r="W1019" s="7">
        <v>-28117.950000000012</v>
      </c>
      <c r="X1019" s="2" t="s">
        <v>31</v>
      </c>
      <c r="Y1019" s="200"/>
      <c r="Z1019" s="201" t="str">
        <f>IF(Y1019&lt;&gt;"",Y1019,IF(Table1[[#This Row],[Befolyt]]="i",1,""))</f>
        <v/>
      </c>
      <c r="AA1019" s="98">
        <f>Table1[[#This Row],[KülföldiÁr]]*Table1[[#This Row],[Darab]]</f>
        <v>-491.4</v>
      </c>
    </row>
    <row r="1020" spans="1:27" x14ac:dyDescent="0.3">
      <c r="A1020" t="s">
        <v>2893</v>
      </c>
      <c r="B1020" t="s">
        <v>120</v>
      </c>
      <c r="C1020" s="126">
        <v>46069</v>
      </c>
      <c r="D1020" s="6">
        <v>2</v>
      </c>
      <c r="E1020" s="126">
        <v>46070</v>
      </c>
      <c r="F1020" s="6">
        <v>2</v>
      </c>
      <c r="G1020" t="s">
        <v>1706</v>
      </c>
      <c r="H1020" t="s">
        <v>49</v>
      </c>
      <c r="I1020" t="s">
        <v>28</v>
      </c>
      <c r="J1020" t="s">
        <v>1707</v>
      </c>
      <c r="K1020">
        <v>-15</v>
      </c>
      <c r="L1020" s="7">
        <v>-11408.27</v>
      </c>
      <c r="M1020" s="7">
        <v>171124.05000000002</v>
      </c>
      <c r="N1020">
        <v>35.200000000000003</v>
      </c>
      <c r="O1020" t="s">
        <v>36</v>
      </c>
      <c r="P1020">
        <v>384.41</v>
      </c>
      <c r="Q1020" s="7">
        <v>59000</v>
      </c>
      <c r="R1020" s="7">
        <v>-13531.23</v>
      </c>
      <c r="S1020" s="7">
        <v>-202968.44999999998</v>
      </c>
      <c r="T1020" s="7">
        <v>0</v>
      </c>
      <c r="U1020" s="7">
        <v>0</v>
      </c>
      <c r="V1020" t="s">
        <v>2882</v>
      </c>
      <c r="W1020" s="7">
        <v>-31844.399999999965</v>
      </c>
      <c r="X1020" s="2" t="s">
        <v>31</v>
      </c>
      <c r="Y1020" s="200"/>
      <c r="Z1020" s="201" t="str">
        <f>IF(Y1020&lt;&gt;"",Y1020,IF(Table1[[#This Row],[Befolyt]]="i",1,""))</f>
        <v/>
      </c>
      <c r="AA1020" s="98">
        <f>Table1[[#This Row],[KülföldiÁr]]*Table1[[#This Row],[Darab]]</f>
        <v>-528</v>
      </c>
    </row>
    <row r="1021" spans="1:27" x14ac:dyDescent="0.3">
      <c r="A1021" t="s">
        <v>2893</v>
      </c>
      <c r="B1021" t="s">
        <v>120</v>
      </c>
      <c r="C1021" s="126">
        <v>46069</v>
      </c>
      <c r="D1021" s="6">
        <v>2</v>
      </c>
      <c r="E1021" s="126">
        <v>46070</v>
      </c>
      <c r="F1021" s="6">
        <v>2</v>
      </c>
      <c r="G1021" t="s">
        <v>1708</v>
      </c>
      <c r="H1021" t="s">
        <v>49</v>
      </c>
      <c r="I1021" t="s">
        <v>28</v>
      </c>
      <c r="J1021" t="s">
        <v>1709</v>
      </c>
      <c r="K1021">
        <v>-10</v>
      </c>
      <c r="L1021" s="7">
        <v>-35787.31</v>
      </c>
      <c r="M1021" s="7">
        <v>357873.1</v>
      </c>
      <c r="N1021">
        <v>111.9</v>
      </c>
      <c r="O1021" t="s">
        <v>36</v>
      </c>
      <c r="P1021">
        <v>384.41</v>
      </c>
      <c r="Q1021" s="7">
        <v>179540</v>
      </c>
      <c r="R1021" s="7">
        <v>-43015.48</v>
      </c>
      <c r="S1021" s="7">
        <v>-430154.80000000005</v>
      </c>
      <c r="T1021" s="7">
        <v>0</v>
      </c>
      <c r="U1021" s="7">
        <v>0</v>
      </c>
      <c r="V1021" t="s">
        <v>2882</v>
      </c>
      <c r="W1021" s="7">
        <v>-72281.70000000007</v>
      </c>
      <c r="X1021" s="2" t="s">
        <v>31</v>
      </c>
      <c r="Y1021" s="200"/>
      <c r="Z1021" s="201" t="str">
        <f>IF(Y1021&lt;&gt;"",Y1021,IF(Table1[[#This Row],[Befolyt]]="i",1,""))</f>
        <v/>
      </c>
      <c r="AA1021" s="98">
        <f>Table1[[#This Row],[KülföldiÁr]]*Table1[[#This Row],[Darab]]</f>
        <v>-1119</v>
      </c>
    </row>
    <row r="1022" spans="1:27" x14ac:dyDescent="0.3">
      <c r="A1022" t="s">
        <v>2893</v>
      </c>
      <c r="B1022" t="s">
        <v>120</v>
      </c>
      <c r="C1022" s="126">
        <v>46069</v>
      </c>
      <c r="D1022" s="6">
        <v>2</v>
      </c>
      <c r="E1022" s="126">
        <v>46070</v>
      </c>
      <c r="F1022" s="6">
        <v>2</v>
      </c>
      <c r="G1022" t="s">
        <v>1710</v>
      </c>
      <c r="H1022" t="s">
        <v>49</v>
      </c>
      <c r="I1022" t="s">
        <v>28</v>
      </c>
      <c r="J1022" t="s">
        <v>1711</v>
      </c>
      <c r="K1022">
        <v>-15</v>
      </c>
      <c r="L1022" s="7">
        <v>-22897.11</v>
      </c>
      <c r="M1022" s="7">
        <v>343456.65</v>
      </c>
      <c r="N1022">
        <v>71.64</v>
      </c>
      <c r="O1022" t="s">
        <v>36</v>
      </c>
      <c r="P1022">
        <v>384.41</v>
      </c>
      <c r="Q1022" s="7">
        <v>116270</v>
      </c>
      <c r="R1022" s="7">
        <v>-27539.13</v>
      </c>
      <c r="S1022" s="7">
        <v>-413086.95</v>
      </c>
      <c r="T1022" s="7">
        <v>0</v>
      </c>
      <c r="U1022" s="7">
        <v>0</v>
      </c>
      <c r="V1022" t="s">
        <v>2882</v>
      </c>
      <c r="W1022" s="7">
        <v>-69630.299999999988</v>
      </c>
      <c r="X1022" s="2" t="s">
        <v>31</v>
      </c>
      <c r="Y1022" s="200"/>
      <c r="Z1022" s="201" t="str">
        <f>IF(Y1022&lt;&gt;"",Y1022,IF(Table1[[#This Row],[Befolyt]]="i",1,""))</f>
        <v/>
      </c>
      <c r="AA1022" s="98">
        <f>Table1[[#This Row],[KülföldiÁr]]*Table1[[#This Row],[Darab]]</f>
        <v>-1074.5999999999999</v>
      </c>
    </row>
    <row r="1023" spans="1:27" x14ac:dyDescent="0.3">
      <c r="A1023" t="s">
        <v>2893</v>
      </c>
      <c r="B1023" t="s">
        <v>120</v>
      </c>
      <c r="C1023" s="126">
        <v>46069</v>
      </c>
      <c r="D1023" s="6">
        <v>2</v>
      </c>
      <c r="E1023" s="126">
        <v>46070</v>
      </c>
      <c r="F1023" s="6">
        <v>2</v>
      </c>
      <c r="G1023" t="s">
        <v>1712</v>
      </c>
      <c r="H1023" t="s">
        <v>49</v>
      </c>
      <c r="I1023" t="s">
        <v>28</v>
      </c>
      <c r="J1023" t="s">
        <v>1713</v>
      </c>
      <c r="K1023">
        <v>-15</v>
      </c>
      <c r="L1023" s="7">
        <v>-17243.54</v>
      </c>
      <c r="M1023" s="7">
        <v>258653.1</v>
      </c>
      <c r="N1023">
        <v>50.29</v>
      </c>
      <c r="O1023" t="s">
        <v>36</v>
      </c>
      <c r="P1023">
        <v>384.41</v>
      </c>
      <c r="Q1023" s="7">
        <v>80590</v>
      </c>
      <c r="R1023" s="7">
        <v>-19331.98</v>
      </c>
      <c r="S1023" s="7">
        <v>-289979.7</v>
      </c>
      <c r="T1023" s="7">
        <v>0</v>
      </c>
      <c r="U1023" s="7">
        <v>0</v>
      </c>
      <c r="V1023" t="s">
        <v>2882</v>
      </c>
      <c r="W1023" s="7">
        <v>-31326.600000000006</v>
      </c>
      <c r="X1023" s="2" t="s">
        <v>31</v>
      </c>
      <c r="Y1023" s="200"/>
      <c r="Z1023" s="201" t="str">
        <f>IF(Y1023&lt;&gt;"",Y1023,IF(Table1[[#This Row],[Befolyt]]="i",1,""))</f>
        <v/>
      </c>
      <c r="AA1023" s="98">
        <f>Table1[[#This Row],[KülföldiÁr]]*Table1[[#This Row],[Darab]]</f>
        <v>-754.35</v>
      </c>
    </row>
    <row r="1024" spans="1:27" x14ac:dyDescent="0.3">
      <c r="A1024" t="s">
        <v>2893</v>
      </c>
      <c r="B1024" t="s">
        <v>120</v>
      </c>
      <c r="C1024" s="126">
        <v>46069</v>
      </c>
      <c r="D1024" s="6">
        <v>2</v>
      </c>
      <c r="E1024" s="126">
        <v>46070</v>
      </c>
      <c r="F1024" s="6">
        <v>2</v>
      </c>
      <c r="G1024" t="s">
        <v>75</v>
      </c>
      <c r="H1024" t="s">
        <v>34</v>
      </c>
      <c r="I1024" t="s">
        <v>32</v>
      </c>
      <c r="J1024" t="s">
        <v>76</v>
      </c>
      <c r="K1024">
        <v>-2</v>
      </c>
      <c r="L1024" s="7">
        <v>-1900</v>
      </c>
      <c r="M1024" s="7">
        <v>3800</v>
      </c>
      <c r="N1024">
        <v>6</v>
      </c>
      <c r="O1024" t="s">
        <v>36</v>
      </c>
      <c r="P1024">
        <v>384.41</v>
      </c>
      <c r="Q1024" s="7">
        <v>3500</v>
      </c>
      <c r="R1024" s="7">
        <v>-2306.46</v>
      </c>
      <c r="S1024" s="7">
        <v>-4612.92</v>
      </c>
      <c r="T1024" s="7">
        <v>0</v>
      </c>
      <c r="U1024" s="7">
        <v>0</v>
      </c>
      <c r="V1024" t="s">
        <v>2882</v>
      </c>
      <c r="W1024" s="7">
        <v>-812.92000000000007</v>
      </c>
      <c r="X1024" s="2" t="s">
        <v>31</v>
      </c>
      <c r="Y1024" s="200"/>
      <c r="Z1024" s="201" t="str">
        <f>IF(Y1024&lt;&gt;"",Y1024,IF(Table1[[#This Row],[Befolyt]]="i",1,""))</f>
        <v/>
      </c>
      <c r="AA1024" s="98">
        <f>Table1[[#This Row],[KülföldiÁr]]*Table1[[#This Row],[Darab]]</f>
        <v>-12</v>
      </c>
    </row>
    <row r="1025" spans="1:27" x14ac:dyDescent="0.3">
      <c r="A1025" t="s">
        <v>2894</v>
      </c>
      <c r="B1025" t="s">
        <v>1354</v>
      </c>
      <c r="C1025" s="126">
        <v>46069</v>
      </c>
      <c r="D1025" s="6">
        <v>2</v>
      </c>
      <c r="E1025" s="126">
        <v>46044</v>
      </c>
      <c r="F1025" s="6">
        <v>1</v>
      </c>
      <c r="G1025" t="s">
        <v>2895</v>
      </c>
      <c r="H1025" t="s">
        <v>27</v>
      </c>
      <c r="I1025" t="s">
        <v>28</v>
      </c>
      <c r="J1025" t="s">
        <v>103</v>
      </c>
      <c r="K1025">
        <v>1</v>
      </c>
      <c r="L1025" s="7">
        <v>90300</v>
      </c>
      <c r="M1025" s="7">
        <v>90300</v>
      </c>
      <c r="N1025">
        <v>0</v>
      </c>
      <c r="O1025" t="s">
        <v>29</v>
      </c>
      <c r="P1025">
        <v>0</v>
      </c>
      <c r="Q1025" s="7">
        <v>150500</v>
      </c>
      <c r="R1025" s="7">
        <v>150500</v>
      </c>
      <c r="S1025" s="7">
        <v>150500</v>
      </c>
      <c r="T1025" s="7">
        <v>10</v>
      </c>
      <c r="U1025" s="7">
        <v>15050</v>
      </c>
      <c r="V1025" t="s">
        <v>77</v>
      </c>
      <c r="W1025" s="7">
        <v>60200</v>
      </c>
      <c r="X1025" s="2" t="s">
        <v>31</v>
      </c>
      <c r="Y1025" s="200"/>
      <c r="Z1025" s="201" t="str">
        <f>IF(Y1025&lt;&gt;"",Y1025,IF(Table1[[#This Row],[Befolyt]]="i",1,""))</f>
        <v/>
      </c>
      <c r="AA1025" s="98">
        <f>Table1[[#This Row],[KülföldiÁr]]*Table1[[#This Row],[Darab]]</f>
        <v>0</v>
      </c>
    </row>
    <row r="1026" spans="1:27" x14ac:dyDescent="0.3">
      <c r="A1026" t="s">
        <v>2894</v>
      </c>
      <c r="B1026" t="s">
        <v>1354</v>
      </c>
      <c r="C1026" s="126">
        <v>46069</v>
      </c>
      <c r="D1026" s="6">
        <v>2</v>
      </c>
      <c r="E1026" s="126">
        <v>46044</v>
      </c>
      <c r="F1026" s="6">
        <v>1</v>
      </c>
      <c r="G1026" t="s">
        <v>908</v>
      </c>
      <c r="H1026" t="s">
        <v>27</v>
      </c>
      <c r="I1026" t="s">
        <v>28</v>
      </c>
      <c r="J1026" t="s">
        <v>909</v>
      </c>
      <c r="K1026">
        <v>2</v>
      </c>
      <c r="L1026" s="7">
        <v>2280</v>
      </c>
      <c r="M1026" s="7">
        <v>4560</v>
      </c>
      <c r="N1026">
        <v>0</v>
      </c>
      <c r="O1026" t="s">
        <v>29</v>
      </c>
      <c r="P1026">
        <v>0</v>
      </c>
      <c r="Q1026" s="7">
        <v>4470</v>
      </c>
      <c r="R1026" s="7">
        <v>4470</v>
      </c>
      <c r="S1026" s="7">
        <v>8940</v>
      </c>
      <c r="T1026" s="7">
        <v>10</v>
      </c>
      <c r="U1026" s="7">
        <v>894</v>
      </c>
      <c r="V1026" t="s">
        <v>77</v>
      </c>
      <c r="W1026" s="7">
        <v>4380</v>
      </c>
      <c r="X1026" s="2" t="s">
        <v>31</v>
      </c>
      <c r="Y1026" s="200"/>
      <c r="Z1026" s="201" t="str">
        <f>IF(Y1026&lt;&gt;"",Y1026,IF(Table1[[#This Row],[Befolyt]]="i",1,""))</f>
        <v/>
      </c>
      <c r="AA1026" s="98">
        <f>Table1[[#This Row],[KülföldiÁr]]*Table1[[#This Row],[Darab]]</f>
        <v>0</v>
      </c>
    </row>
    <row r="1027" spans="1:27" x14ac:dyDescent="0.3">
      <c r="A1027" t="s">
        <v>2894</v>
      </c>
      <c r="B1027" t="s">
        <v>1354</v>
      </c>
      <c r="C1027" s="126">
        <v>46069</v>
      </c>
      <c r="D1027" s="6">
        <v>2</v>
      </c>
      <c r="E1027" s="126">
        <v>46044</v>
      </c>
      <c r="F1027" s="6">
        <v>1</v>
      </c>
      <c r="G1027" t="s">
        <v>104</v>
      </c>
      <c r="H1027" t="s">
        <v>41</v>
      </c>
      <c r="I1027" t="s">
        <v>28</v>
      </c>
      <c r="J1027" t="s">
        <v>285</v>
      </c>
      <c r="K1027">
        <v>1</v>
      </c>
      <c r="L1027" s="7">
        <v>483.56</v>
      </c>
      <c r="M1027" s="7">
        <v>483.56</v>
      </c>
      <c r="N1027">
        <v>0</v>
      </c>
      <c r="O1027" t="s">
        <v>29</v>
      </c>
      <c r="P1027">
        <v>0</v>
      </c>
      <c r="Q1027" s="7">
        <v>1510</v>
      </c>
      <c r="R1027" s="7">
        <v>1510</v>
      </c>
      <c r="S1027" s="7">
        <v>1510</v>
      </c>
      <c r="T1027" s="7">
        <v>5</v>
      </c>
      <c r="U1027" s="7">
        <v>75.5</v>
      </c>
      <c r="V1027" t="s">
        <v>77</v>
      </c>
      <c r="W1027" s="7">
        <v>1026.44</v>
      </c>
      <c r="X1027" s="2" t="s">
        <v>31</v>
      </c>
      <c r="Y1027" s="200"/>
      <c r="Z1027" s="201" t="str">
        <f>IF(Y1027&lt;&gt;"",Y1027,IF(Table1[[#This Row],[Befolyt]]="i",1,""))</f>
        <v/>
      </c>
      <c r="AA1027" s="98">
        <f>Table1[[#This Row],[KülföldiÁr]]*Table1[[#This Row],[Darab]]</f>
        <v>0</v>
      </c>
    </row>
    <row r="1028" spans="1:27" x14ac:dyDescent="0.3">
      <c r="A1028" t="s">
        <v>2894</v>
      </c>
      <c r="B1028" t="s">
        <v>1354</v>
      </c>
      <c r="C1028" s="126">
        <v>46069</v>
      </c>
      <c r="D1028" s="6">
        <v>2</v>
      </c>
      <c r="E1028" s="126">
        <v>46044</v>
      </c>
      <c r="F1028" s="6">
        <v>1</v>
      </c>
      <c r="G1028" t="s">
        <v>104</v>
      </c>
      <c r="H1028" t="s">
        <v>41</v>
      </c>
      <c r="I1028" t="s">
        <v>28</v>
      </c>
      <c r="J1028" t="s">
        <v>285</v>
      </c>
      <c r="K1028">
        <v>1</v>
      </c>
      <c r="L1028" s="7">
        <v>483.56</v>
      </c>
      <c r="M1028" s="7">
        <v>483.56</v>
      </c>
      <c r="N1028">
        <v>0</v>
      </c>
      <c r="O1028" t="s">
        <v>29</v>
      </c>
      <c r="P1028">
        <v>0</v>
      </c>
      <c r="Q1028" s="7">
        <v>1510</v>
      </c>
      <c r="R1028" s="7">
        <v>1510</v>
      </c>
      <c r="S1028" s="7">
        <v>1510</v>
      </c>
      <c r="T1028" s="7">
        <v>5</v>
      </c>
      <c r="U1028" s="7">
        <v>75.5</v>
      </c>
      <c r="V1028" t="s">
        <v>77</v>
      </c>
      <c r="W1028" s="7">
        <v>1026.44</v>
      </c>
      <c r="X1028" s="2" t="s">
        <v>31</v>
      </c>
      <c r="Y1028" s="200"/>
      <c r="Z1028" s="201" t="str">
        <f>IF(Y1028&lt;&gt;"",Y1028,IF(Table1[[#This Row],[Befolyt]]="i",1,""))</f>
        <v/>
      </c>
      <c r="AA1028" s="98">
        <f>Table1[[#This Row],[KülföldiÁr]]*Table1[[#This Row],[Darab]]</f>
        <v>0</v>
      </c>
    </row>
    <row r="1029" spans="1:27" x14ac:dyDescent="0.3">
      <c r="A1029" t="s">
        <v>2894</v>
      </c>
      <c r="B1029" t="s">
        <v>1354</v>
      </c>
      <c r="C1029" s="126">
        <v>46069</v>
      </c>
      <c r="D1029" s="6">
        <v>2</v>
      </c>
      <c r="E1029" s="126">
        <v>46044</v>
      </c>
      <c r="F1029" s="6">
        <v>1</v>
      </c>
      <c r="G1029" t="s">
        <v>47</v>
      </c>
      <c r="H1029" t="s">
        <v>41</v>
      </c>
      <c r="I1029" t="s">
        <v>28</v>
      </c>
      <c r="J1029" t="s">
        <v>48</v>
      </c>
      <c r="K1029">
        <v>1</v>
      </c>
      <c r="L1029" s="7">
        <v>184.65</v>
      </c>
      <c r="M1029" s="7">
        <v>184.65</v>
      </c>
      <c r="N1029">
        <v>0</v>
      </c>
      <c r="O1029" t="s">
        <v>29</v>
      </c>
      <c r="P1029">
        <v>0</v>
      </c>
      <c r="Q1029" s="7">
        <v>1018</v>
      </c>
      <c r="R1029" s="7">
        <v>1018</v>
      </c>
      <c r="S1029" s="7">
        <v>1018</v>
      </c>
      <c r="T1029" s="7">
        <v>5</v>
      </c>
      <c r="U1029" s="7">
        <v>50.9</v>
      </c>
      <c r="V1029" t="s">
        <v>77</v>
      </c>
      <c r="W1029" s="7">
        <v>833.35</v>
      </c>
      <c r="X1029" s="2" t="s">
        <v>31</v>
      </c>
      <c r="Y1029" s="200"/>
      <c r="Z1029" s="201" t="str">
        <f>IF(Y1029&lt;&gt;"",Y1029,IF(Table1[[#This Row],[Befolyt]]="i",1,""))</f>
        <v/>
      </c>
      <c r="AA1029" s="98">
        <f>Table1[[#This Row],[KülföldiÁr]]*Table1[[#This Row],[Darab]]</f>
        <v>0</v>
      </c>
    </row>
    <row r="1030" spans="1:27" x14ac:dyDescent="0.3">
      <c r="A1030" t="s">
        <v>2896</v>
      </c>
      <c r="B1030" t="s">
        <v>1354</v>
      </c>
      <c r="C1030" s="126">
        <v>46069</v>
      </c>
      <c r="D1030" s="6">
        <v>2</v>
      </c>
      <c r="E1030" s="126">
        <v>46055</v>
      </c>
      <c r="F1030" s="6">
        <v>2</v>
      </c>
      <c r="G1030" t="s">
        <v>2895</v>
      </c>
      <c r="H1030" t="s">
        <v>27</v>
      </c>
      <c r="I1030" t="s">
        <v>28</v>
      </c>
      <c r="J1030" t="s">
        <v>103</v>
      </c>
      <c r="K1030">
        <v>-1</v>
      </c>
      <c r="L1030" s="7">
        <v>-90300</v>
      </c>
      <c r="M1030" s="7">
        <v>90300</v>
      </c>
      <c r="N1030">
        <v>0</v>
      </c>
      <c r="O1030" t="s">
        <v>29</v>
      </c>
      <c r="P1030">
        <v>0</v>
      </c>
      <c r="Q1030" s="7">
        <v>150500</v>
      </c>
      <c r="R1030" s="7">
        <v>-150500</v>
      </c>
      <c r="S1030" s="7">
        <v>-150500</v>
      </c>
      <c r="T1030" s="7">
        <v>10</v>
      </c>
      <c r="U1030" s="7">
        <v>-15050</v>
      </c>
      <c r="V1030" t="s">
        <v>77</v>
      </c>
      <c r="W1030" s="7">
        <v>-60200</v>
      </c>
      <c r="X1030" s="2" t="s">
        <v>31</v>
      </c>
      <c r="Y1030" s="200"/>
      <c r="Z1030" s="201" t="str">
        <f>IF(Y1030&lt;&gt;"",Y1030,IF(Table1[[#This Row],[Befolyt]]="i",1,""))</f>
        <v/>
      </c>
      <c r="AA1030" s="98">
        <f>Table1[[#This Row],[KülföldiÁr]]*Table1[[#This Row],[Darab]]</f>
        <v>0</v>
      </c>
    </row>
    <row r="1031" spans="1:27" x14ac:dyDescent="0.3">
      <c r="A1031" t="s">
        <v>2896</v>
      </c>
      <c r="B1031" t="s">
        <v>1354</v>
      </c>
      <c r="C1031" s="126">
        <v>46069</v>
      </c>
      <c r="D1031" s="6">
        <v>2</v>
      </c>
      <c r="E1031" s="126">
        <v>46055</v>
      </c>
      <c r="F1031" s="6">
        <v>2</v>
      </c>
      <c r="G1031" t="s">
        <v>908</v>
      </c>
      <c r="H1031" t="s">
        <v>27</v>
      </c>
      <c r="I1031" t="s">
        <v>28</v>
      </c>
      <c r="J1031" t="s">
        <v>909</v>
      </c>
      <c r="K1031">
        <v>-2</v>
      </c>
      <c r="L1031" s="7">
        <v>-2280</v>
      </c>
      <c r="M1031" s="7">
        <v>4560</v>
      </c>
      <c r="N1031">
        <v>0</v>
      </c>
      <c r="O1031" t="s">
        <v>29</v>
      </c>
      <c r="P1031">
        <v>0</v>
      </c>
      <c r="Q1031" s="7">
        <v>4470</v>
      </c>
      <c r="R1031" s="7">
        <v>-4470</v>
      </c>
      <c r="S1031" s="7">
        <v>-8940</v>
      </c>
      <c r="T1031" s="7">
        <v>10</v>
      </c>
      <c r="U1031" s="7">
        <v>-894</v>
      </c>
      <c r="V1031" t="s">
        <v>77</v>
      </c>
      <c r="W1031" s="7">
        <v>-4380</v>
      </c>
      <c r="X1031" s="2" t="s">
        <v>31</v>
      </c>
      <c r="Y1031" s="200"/>
      <c r="Z1031" s="201" t="str">
        <f>IF(Y1031&lt;&gt;"",Y1031,IF(Table1[[#This Row],[Befolyt]]="i",1,""))</f>
        <v/>
      </c>
      <c r="AA1031" s="98">
        <f>Table1[[#This Row],[KülföldiÁr]]*Table1[[#This Row],[Darab]]</f>
        <v>0</v>
      </c>
    </row>
    <row r="1032" spans="1:27" x14ac:dyDescent="0.3">
      <c r="A1032" t="s">
        <v>2896</v>
      </c>
      <c r="B1032" t="s">
        <v>1354</v>
      </c>
      <c r="C1032" s="126">
        <v>46069</v>
      </c>
      <c r="D1032" s="6">
        <v>2</v>
      </c>
      <c r="E1032" s="126">
        <v>46055</v>
      </c>
      <c r="F1032" s="6">
        <v>2</v>
      </c>
      <c r="G1032" t="s">
        <v>104</v>
      </c>
      <c r="H1032" t="s">
        <v>41</v>
      </c>
      <c r="I1032" t="s">
        <v>28</v>
      </c>
      <c r="J1032" t="s">
        <v>285</v>
      </c>
      <c r="K1032">
        <v>-1</v>
      </c>
      <c r="L1032" s="7">
        <v>-492.29</v>
      </c>
      <c r="M1032" s="7">
        <v>492.29</v>
      </c>
      <c r="N1032">
        <v>0</v>
      </c>
      <c r="O1032" t="s">
        <v>29</v>
      </c>
      <c r="P1032">
        <v>0</v>
      </c>
      <c r="Q1032" s="7">
        <v>1510</v>
      </c>
      <c r="R1032" s="7">
        <v>-1510</v>
      </c>
      <c r="S1032" s="7">
        <v>-1510</v>
      </c>
      <c r="T1032" s="7">
        <v>5</v>
      </c>
      <c r="U1032" s="7">
        <v>-75.5</v>
      </c>
      <c r="V1032" t="s">
        <v>77</v>
      </c>
      <c r="W1032" s="7">
        <v>-1017.71</v>
      </c>
      <c r="X1032" s="2" t="s">
        <v>31</v>
      </c>
      <c r="Y1032" s="200"/>
      <c r="Z1032" s="201" t="str">
        <f>IF(Y1032&lt;&gt;"",Y1032,IF(Table1[[#This Row],[Befolyt]]="i",1,""))</f>
        <v/>
      </c>
      <c r="AA1032" s="98">
        <f>Table1[[#This Row],[KülföldiÁr]]*Table1[[#This Row],[Darab]]</f>
        <v>0</v>
      </c>
    </row>
    <row r="1033" spans="1:27" x14ac:dyDescent="0.3">
      <c r="A1033" t="s">
        <v>2896</v>
      </c>
      <c r="B1033" t="s">
        <v>1354</v>
      </c>
      <c r="C1033" s="126">
        <v>46069</v>
      </c>
      <c r="D1033" s="6">
        <v>2</v>
      </c>
      <c r="E1033" s="126">
        <v>46055</v>
      </c>
      <c r="F1033" s="6">
        <v>2</v>
      </c>
      <c r="G1033" t="s">
        <v>104</v>
      </c>
      <c r="H1033" t="s">
        <v>41</v>
      </c>
      <c r="I1033" t="s">
        <v>28</v>
      </c>
      <c r="J1033" t="s">
        <v>285</v>
      </c>
      <c r="K1033">
        <v>-1</v>
      </c>
      <c r="L1033" s="7">
        <v>-492.29</v>
      </c>
      <c r="M1033" s="7">
        <v>492.29</v>
      </c>
      <c r="N1033">
        <v>0</v>
      </c>
      <c r="O1033" t="s">
        <v>29</v>
      </c>
      <c r="P1033">
        <v>0</v>
      </c>
      <c r="Q1033" s="7">
        <v>1510</v>
      </c>
      <c r="R1033" s="7">
        <v>-1510</v>
      </c>
      <c r="S1033" s="7">
        <v>-1510</v>
      </c>
      <c r="T1033" s="7">
        <v>5</v>
      </c>
      <c r="U1033" s="7">
        <v>-75.5</v>
      </c>
      <c r="V1033" t="s">
        <v>77</v>
      </c>
      <c r="W1033" s="7">
        <v>-1017.71</v>
      </c>
      <c r="X1033" s="2" t="s">
        <v>31</v>
      </c>
      <c r="Y1033" s="200"/>
      <c r="Z1033" s="201" t="str">
        <f>IF(Y1033&lt;&gt;"",Y1033,IF(Table1[[#This Row],[Befolyt]]="i",1,""))</f>
        <v/>
      </c>
      <c r="AA1033" s="98">
        <f>Table1[[#This Row],[KülföldiÁr]]*Table1[[#This Row],[Darab]]</f>
        <v>0</v>
      </c>
    </row>
    <row r="1034" spans="1:27" x14ac:dyDescent="0.3">
      <c r="A1034" t="s">
        <v>2896</v>
      </c>
      <c r="B1034" t="s">
        <v>1354</v>
      </c>
      <c r="C1034" s="126">
        <v>46069</v>
      </c>
      <c r="D1034" s="6">
        <v>2</v>
      </c>
      <c r="E1034" s="126">
        <v>46055</v>
      </c>
      <c r="F1034" s="6">
        <v>2</v>
      </c>
      <c r="G1034" t="s">
        <v>47</v>
      </c>
      <c r="H1034" t="s">
        <v>41</v>
      </c>
      <c r="I1034" t="s">
        <v>28</v>
      </c>
      <c r="J1034" t="s">
        <v>48</v>
      </c>
      <c r="K1034">
        <v>-1</v>
      </c>
      <c r="L1034" s="7">
        <v>-183.65</v>
      </c>
      <c r="M1034" s="7">
        <v>183.65</v>
      </c>
      <c r="N1034">
        <v>0</v>
      </c>
      <c r="O1034" t="s">
        <v>29</v>
      </c>
      <c r="P1034">
        <v>0</v>
      </c>
      <c r="Q1034" s="7">
        <v>1018</v>
      </c>
      <c r="R1034" s="7">
        <v>-1018</v>
      </c>
      <c r="S1034" s="7">
        <v>-1018</v>
      </c>
      <c r="T1034" s="7">
        <v>5</v>
      </c>
      <c r="U1034" s="7">
        <v>-50.9</v>
      </c>
      <c r="V1034" t="s">
        <v>77</v>
      </c>
      <c r="W1034" s="7">
        <v>-834.35</v>
      </c>
      <c r="X1034" s="2" t="s">
        <v>31</v>
      </c>
      <c r="Y1034" s="200"/>
      <c r="Z1034" s="201" t="str">
        <f>IF(Y1034&lt;&gt;"",Y1034,IF(Table1[[#This Row],[Befolyt]]="i",1,""))</f>
        <v/>
      </c>
      <c r="AA1034" s="98">
        <f>Table1[[#This Row],[KülföldiÁr]]*Table1[[#This Row],[Darab]]</f>
        <v>0</v>
      </c>
    </row>
    <row r="1035" spans="1:27" x14ac:dyDescent="0.3">
      <c r="A1035" t="s">
        <v>2897</v>
      </c>
      <c r="B1035" t="s">
        <v>2661</v>
      </c>
      <c r="C1035" s="126">
        <v>46069</v>
      </c>
      <c r="D1035" s="6">
        <v>2</v>
      </c>
      <c r="E1035" s="126">
        <v>46069</v>
      </c>
      <c r="F1035" s="6">
        <v>2</v>
      </c>
      <c r="G1035" t="s">
        <v>1072</v>
      </c>
      <c r="H1035" t="s">
        <v>63</v>
      </c>
      <c r="I1035" t="s">
        <v>28</v>
      </c>
      <c r="J1035" t="s">
        <v>1073</v>
      </c>
      <c r="K1035">
        <v>4</v>
      </c>
      <c r="L1035" s="7">
        <v>6600.29</v>
      </c>
      <c r="M1035" s="7">
        <v>26401.16</v>
      </c>
      <c r="N1035">
        <v>0</v>
      </c>
      <c r="O1035" t="s">
        <v>29</v>
      </c>
      <c r="P1035">
        <v>0</v>
      </c>
      <c r="Q1035" s="7">
        <v>16880</v>
      </c>
      <c r="R1035" s="7">
        <v>16880</v>
      </c>
      <c r="S1035" s="7">
        <v>67520</v>
      </c>
      <c r="T1035" s="7">
        <v>7</v>
      </c>
      <c r="U1035" s="7">
        <v>4726.3999999999996</v>
      </c>
      <c r="V1035" t="s">
        <v>37</v>
      </c>
      <c r="W1035" s="7">
        <v>41118.839999999997</v>
      </c>
      <c r="X1035" s="2" t="s">
        <v>31</v>
      </c>
      <c r="Y1035" s="200"/>
      <c r="Z1035" s="201" t="str">
        <f>IF(Y1035&lt;&gt;"",Y1035,IF(Table1[[#This Row],[Befolyt]]="i",1,""))</f>
        <v/>
      </c>
      <c r="AA1035" s="98">
        <f>Table1[[#This Row],[KülföldiÁr]]*Table1[[#This Row],[Darab]]</f>
        <v>0</v>
      </c>
    </row>
    <row r="1036" spans="1:27" x14ac:dyDescent="0.3">
      <c r="A1036" t="s">
        <v>2898</v>
      </c>
      <c r="B1036" t="s">
        <v>2899</v>
      </c>
      <c r="C1036" s="126">
        <v>46069</v>
      </c>
      <c r="D1036" s="6">
        <v>2</v>
      </c>
      <c r="E1036" s="126">
        <v>46069</v>
      </c>
      <c r="F1036" s="6">
        <v>2</v>
      </c>
      <c r="G1036" t="s">
        <v>355</v>
      </c>
      <c r="H1036" t="s">
        <v>353</v>
      </c>
      <c r="I1036" t="s">
        <v>28</v>
      </c>
      <c r="J1036" t="s">
        <v>356</v>
      </c>
      <c r="K1036">
        <v>2</v>
      </c>
      <c r="L1036" s="7">
        <v>35434.47</v>
      </c>
      <c r="M1036" s="7">
        <v>70868.94</v>
      </c>
      <c r="N1036">
        <v>0</v>
      </c>
      <c r="O1036" t="s">
        <v>29</v>
      </c>
      <c r="P1036">
        <v>0</v>
      </c>
      <c r="Q1036" s="7">
        <v>170000</v>
      </c>
      <c r="R1036" s="7">
        <v>144820</v>
      </c>
      <c r="S1036" s="7">
        <v>289640</v>
      </c>
      <c r="T1036" s="7">
        <v>4.93</v>
      </c>
      <c r="U1036" s="7">
        <v>14279.252</v>
      </c>
      <c r="V1036" t="s">
        <v>83</v>
      </c>
      <c r="W1036" s="7">
        <v>218771.06</v>
      </c>
      <c r="X1036" s="2" t="s">
        <v>31</v>
      </c>
      <c r="Y1036" s="200"/>
      <c r="Z1036" s="201" t="str">
        <f>IF(Y1036&lt;&gt;"",Y1036,IF(Table1[[#This Row],[Befolyt]]="i",1,""))</f>
        <v/>
      </c>
      <c r="AA1036" s="98">
        <f>Table1[[#This Row],[KülföldiÁr]]*Table1[[#This Row],[Darab]]</f>
        <v>0</v>
      </c>
    </row>
    <row r="1037" spans="1:27" x14ac:dyDescent="0.3">
      <c r="A1037" t="s">
        <v>2900</v>
      </c>
      <c r="B1037" t="s">
        <v>2901</v>
      </c>
      <c r="C1037" s="126">
        <v>46069</v>
      </c>
      <c r="D1037" s="6">
        <v>2</v>
      </c>
      <c r="E1037" s="126">
        <v>46066</v>
      </c>
      <c r="F1037" s="6">
        <v>2</v>
      </c>
      <c r="G1037" t="s">
        <v>342</v>
      </c>
      <c r="H1037" t="s">
        <v>33</v>
      </c>
      <c r="I1037" t="s">
        <v>28</v>
      </c>
      <c r="J1037" t="s">
        <v>343</v>
      </c>
      <c r="K1037">
        <v>2</v>
      </c>
      <c r="L1037" s="7">
        <v>1968.08</v>
      </c>
      <c r="M1037" s="7">
        <v>3936.16</v>
      </c>
      <c r="N1037">
        <v>0</v>
      </c>
      <c r="O1037" t="s">
        <v>29</v>
      </c>
      <c r="P1037">
        <v>0</v>
      </c>
      <c r="Q1037" s="7">
        <v>9400</v>
      </c>
      <c r="R1037" s="7">
        <v>9400</v>
      </c>
      <c r="S1037" s="7">
        <v>18800</v>
      </c>
      <c r="T1037" s="7">
        <v>7</v>
      </c>
      <c r="U1037" s="7">
        <v>1316</v>
      </c>
      <c r="V1037" t="s">
        <v>77</v>
      </c>
      <c r="W1037" s="7">
        <v>14863.84</v>
      </c>
      <c r="X1037" s="2" t="s">
        <v>82</v>
      </c>
      <c r="Y1037" s="200"/>
      <c r="Z1037" s="201">
        <f>IF(Y1037&lt;&gt;"",Y1037,IF(Table1[[#This Row],[Befolyt]]="i",1,""))</f>
        <v>1</v>
      </c>
      <c r="AA1037" s="98">
        <f>Table1[[#This Row],[KülföldiÁr]]*Table1[[#This Row],[Darab]]</f>
        <v>0</v>
      </c>
    </row>
    <row r="1038" spans="1:27" x14ac:dyDescent="0.3">
      <c r="A1038" t="s">
        <v>2900</v>
      </c>
      <c r="B1038" t="s">
        <v>2901</v>
      </c>
      <c r="C1038" s="126">
        <v>46069</v>
      </c>
      <c r="D1038" s="6">
        <v>2</v>
      </c>
      <c r="E1038" s="126">
        <v>46066</v>
      </c>
      <c r="F1038" s="6">
        <v>2</v>
      </c>
      <c r="G1038" t="s">
        <v>851</v>
      </c>
      <c r="H1038" t="s">
        <v>34</v>
      </c>
      <c r="I1038" t="s">
        <v>32</v>
      </c>
      <c r="J1038" t="s">
        <v>852</v>
      </c>
      <c r="K1038">
        <v>1</v>
      </c>
      <c r="L1038" s="7">
        <v>2337</v>
      </c>
      <c r="M1038" s="7">
        <v>2337</v>
      </c>
      <c r="N1038">
        <v>0</v>
      </c>
      <c r="O1038" t="s">
        <v>29</v>
      </c>
      <c r="P1038">
        <v>0</v>
      </c>
      <c r="Q1038" s="7">
        <v>2337</v>
      </c>
      <c r="R1038" s="7">
        <v>0</v>
      </c>
      <c r="S1038" s="7">
        <v>0</v>
      </c>
      <c r="T1038" s="7">
        <v>0</v>
      </c>
      <c r="U1038" s="7">
        <v>0</v>
      </c>
      <c r="V1038" t="s">
        <v>77</v>
      </c>
      <c r="W1038" s="7">
        <v>-2337</v>
      </c>
      <c r="X1038" s="2" t="s">
        <v>82</v>
      </c>
      <c r="Y1038" s="200"/>
      <c r="Z1038" s="201">
        <f>IF(Y1038&lt;&gt;"",Y1038,IF(Table1[[#This Row],[Befolyt]]="i",1,""))</f>
        <v>1</v>
      </c>
      <c r="AA1038" s="98">
        <f>Table1[[#This Row],[KülföldiÁr]]*Table1[[#This Row],[Darab]]</f>
        <v>0</v>
      </c>
    </row>
    <row r="1039" spans="1:27" x14ac:dyDescent="0.3">
      <c r="A1039" t="s">
        <v>2902</v>
      </c>
      <c r="B1039" t="s">
        <v>2901</v>
      </c>
      <c r="C1039" s="126">
        <v>46069</v>
      </c>
      <c r="D1039" s="6">
        <v>2</v>
      </c>
      <c r="E1039" s="126">
        <v>46066</v>
      </c>
      <c r="F1039" s="6">
        <v>2</v>
      </c>
      <c r="G1039" t="s">
        <v>342</v>
      </c>
      <c r="H1039" t="s">
        <v>33</v>
      </c>
      <c r="I1039" t="s">
        <v>28</v>
      </c>
      <c r="J1039" t="s">
        <v>343</v>
      </c>
      <c r="K1039">
        <v>-2</v>
      </c>
      <c r="L1039" s="7">
        <v>-1968.08</v>
      </c>
      <c r="M1039" s="7">
        <v>3936.16</v>
      </c>
      <c r="N1039">
        <v>0</v>
      </c>
      <c r="O1039" t="s">
        <v>29</v>
      </c>
      <c r="P1039">
        <v>0</v>
      </c>
      <c r="Q1039" s="7">
        <v>9400</v>
      </c>
      <c r="R1039" s="7">
        <v>-9400</v>
      </c>
      <c r="S1039" s="7">
        <v>-18800</v>
      </c>
      <c r="T1039" s="7">
        <v>7</v>
      </c>
      <c r="U1039" s="7">
        <v>-1316</v>
      </c>
      <c r="V1039" t="s">
        <v>77</v>
      </c>
      <c r="W1039" s="7">
        <v>-14863.84</v>
      </c>
      <c r="X1039" s="2" t="s">
        <v>31</v>
      </c>
      <c r="Y1039" s="200"/>
      <c r="Z1039" s="201" t="str">
        <f>IF(Y1039&lt;&gt;"",Y1039,IF(Table1[[#This Row],[Befolyt]]="i",1,""))</f>
        <v/>
      </c>
      <c r="AA1039" s="98">
        <f>Table1[[#This Row],[KülföldiÁr]]*Table1[[#This Row],[Darab]]</f>
        <v>0</v>
      </c>
    </row>
    <row r="1040" spans="1:27" x14ac:dyDescent="0.3">
      <c r="A1040" t="s">
        <v>2902</v>
      </c>
      <c r="B1040" t="s">
        <v>2901</v>
      </c>
      <c r="C1040" s="126">
        <v>46069</v>
      </c>
      <c r="D1040" s="6">
        <v>2</v>
      </c>
      <c r="E1040" s="126">
        <v>46066</v>
      </c>
      <c r="F1040" s="6">
        <v>2</v>
      </c>
      <c r="G1040" t="s">
        <v>851</v>
      </c>
      <c r="H1040" t="s">
        <v>34</v>
      </c>
      <c r="I1040" t="s">
        <v>32</v>
      </c>
      <c r="J1040" t="s">
        <v>852</v>
      </c>
      <c r="K1040">
        <v>-1</v>
      </c>
      <c r="L1040" s="7">
        <v>2337</v>
      </c>
      <c r="M1040" s="7">
        <v>-2337</v>
      </c>
      <c r="N1040">
        <v>0</v>
      </c>
      <c r="O1040" t="s">
        <v>29</v>
      </c>
      <c r="P1040">
        <v>0</v>
      </c>
      <c r="Q1040" s="7">
        <v>2337</v>
      </c>
      <c r="R1040" s="7">
        <v>0</v>
      </c>
      <c r="S1040" s="7">
        <v>0</v>
      </c>
      <c r="T1040" s="7">
        <v>0</v>
      </c>
      <c r="U1040" s="7">
        <v>0</v>
      </c>
      <c r="V1040" t="s">
        <v>77</v>
      </c>
      <c r="W1040" s="7">
        <v>2337</v>
      </c>
      <c r="X1040" s="2" t="s">
        <v>31</v>
      </c>
      <c r="Y1040" s="200"/>
      <c r="Z1040" s="201" t="str">
        <f>IF(Y1040&lt;&gt;"",Y1040,IF(Table1[[#This Row],[Befolyt]]="i",1,""))</f>
        <v/>
      </c>
      <c r="AA1040" s="98">
        <f>Table1[[#This Row],[KülföldiÁr]]*Table1[[#This Row],[Darab]]</f>
        <v>0</v>
      </c>
    </row>
    <row r="1041" spans="1:27" x14ac:dyDescent="0.3">
      <c r="A1041" t="s">
        <v>2903</v>
      </c>
      <c r="B1041" t="s">
        <v>2901</v>
      </c>
      <c r="C1041" s="126">
        <v>46069</v>
      </c>
      <c r="D1041" s="6">
        <v>2</v>
      </c>
      <c r="E1041" s="126">
        <v>46066</v>
      </c>
      <c r="F1041" s="6">
        <v>2</v>
      </c>
      <c r="G1041" t="s">
        <v>342</v>
      </c>
      <c r="H1041" t="s">
        <v>33</v>
      </c>
      <c r="I1041" t="s">
        <v>28</v>
      </c>
      <c r="J1041" t="s">
        <v>343</v>
      </c>
      <c r="K1041">
        <v>2</v>
      </c>
      <c r="L1041" s="7">
        <v>1968.08</v>
      </c>
      <c r="M1041" s="7">
        <v>3936.16</v>
      </c>
      <c r="N1041">
        <v>0</v>
      </c>
      <c r="O1041" t="s">
        <v>29</v>
      </c>
      <c r="P1041">
        <v>0</v>
      </c>
      <c r="Q1041" s="7">
        <v>9400</v>
      </c>
      <c r="R1041" s="7">
        <v>9400</v>
      </c>
      <c r="S1041" s="7">
        <v>18800</v>
      </c>
      <c r="T1041" s="7">
        <v>7</v>
      </c>
      <c r="U1041" s="7">
        <v>1316</v>
      </c>
      <c r="V1041" t="s">
        <v>77</v>
      </c>
      <c r="W1041" s="7">
        <v>14863.84</v>
      </c>
      <c r="X1041" s="2" t="s">
        <v>31</v>
      </c>
      <c r="Y1041" s="200"/>
      <c r="Z1041" s="201" t="str">
        <f>IF(Y1041&lt;&gt;"",Y1041,IF(Table1[[#This Row],[Befolyt]]="i",1,""))</f>
        <v/>
      </c>
      <c r="AA1041" s="98">
        <f>Table1[[#This Row],[KülföldiÁr]]*Table1[[#This Row],[Darab]]</f>
        <v>0</v>
      </c>
    </row>
    <row r="1042" spans="1:27" x14ac:dyDescent="0.3">
      <c r="A1042" t="s">
        <v>2903</v>
      </c>
      <c r="B1042" t="s">
        <v>2901</v>
      </c>
      <c r="C1042" s="126">
        <v>46069</v>
      </c>
      <c r="D1042" s="6">
        <v>2</v>
      </c>
      <c r="E1042" s="126">
        <v>46066</v>
      </c>
      <c r="F1042" s="6">
        <v>2</v>
      </c>
      <c r="G1042" t="s">
        <v>851</v>
      </c>
      <c r="H1042" t="s">
        <v>34</v>
      </c>
      <c r="I1042" t="s">
        <v>32</v>
      </c>
      <c r="J1042" t="s">
        <v>852</v>
      </c>
      <c r="K1042">
        <v>1</v>
      </c>
      <c r="L1042" s="7">
        <v>2337</v>
      </c>
      <c r="M1042" s="7">
        <v>2337</v>
      </c>
      <c r="N1042">
        <v>0</v>
      </c>
      <c r="O1042" t="s">
        <v>29</v>
      </c>
      <c r="P1042">
        <v>0</v>
      </c>
      <c r="Q1042" s="7">
        <v>2337</v>
      </c>
      <c r="R1042" s="7">
        <v>0</v>
      </c>
      <c r="S1042" s="7">
        <v>0</v>
      </c>
      <c r="T1042" s="7">
        <v>0</v>
      </c>
      <c r="U1042" s="7">
        <v>0</v>
      </c>
      <c r="V1042" t="s">
        <v>77</v>
      </c>
      <c r="W1042" s="7">
        <v>-2337</v>
      </c>
      <c r="X1042" s="2" t="s">
        <v>31</v>
      </c>
      <c r="Y1042" s="200"/>
      <c r="Z1042" s="201" t="str">
        <f>IF(Y1042&lt;&gt;"",Y1042,IF(Table1[[#This Row],[Befolyt]]="i",1,""))</f>
        <v/>
      </c>
      <c r="AA1042" s="98">
        <f>Table1[[#This Row],[KülföldiÁr]]*Table1[[#This Row],[Darab]]</f>
        <v>0</v>
      </c>
    </row>
    <row r="1043" spans="1:27" x14ac:dyDescent="0.3">
      <c r="A1043" t="s">
        <v>2904</v>
      </c>
      <c r="B1043" t="s">
        <v>2901</v>
      </c>
      <c r="C1043" s="126">
        <v>46069</v>
      </c>
      <c r="D1043" s="6">
        <v>2</v>
      </c>
      <c r="E1043" s="126">
        <v>46064</v>
      </c>
      <c r="F1043" s="6">
        <v>2</v>
      </c>
      <c r="G1043" t="s">
        <v>342</v>
      </c>
      <c r="H1043" t="s">
        <v>33</v>
      </c>
      <c r="I1043" t="s">
        <v>28</v>
      </c>
      <c r="J1043" t="s">
        <v>343</v>
      </c>
      <c r="K1043">
        <v>-2</v>
      </c>
      <c r="L1043" s="7">
        <v>-1968.08</v>
      </c>
      <c r="M1043" s="7">
        <v>3936.16</v>
      </c>
      <c r="N1043">
        <v>0</v>
      </c>
      <c r="O1043" t="s">
        <v>29</v>
      </c>
      <c r="P1043">
        <v>0</v>
      </c>
      <c r="Q1043" s="7">
        <v>9400</v>
      </c>
      <c r="R1043" s="7">
        <v>-9400</v>
      </c>
      <c r="S1043" s="7">
        <v>-18800</v>
      </c>
      <c r="T1043" s="7">
        <v>10</v>
      </c>
      <c r="U1043" s="7">
        <v>-1880</v>
      </c>
      <c r="V1043" t="s">
        <v>77</v>
      </c>
      <c r="W1043" s="7">
        <v>-14863.84</v>
      </c>
      <c r="X1043" s="2" t="s">
        <v>31</v>
      </c>
      <c r="Y1043" s="200"/>
      <c r="Z1043" s="201" t="str">
        <f>IF(Y1043&lt;&gt;"",Y1043,IF(Table1[[#This Row],[Befolyt]]="i",1,""))</f>
        <v/>
      </c>
      <c r="AA1043" s="98">
        <f>Table1[[#This Row],[KülföldiÁr]]*Table1[[#This Row],[Darab]]</f>
        <v>0</v>
      </c>
    </row>
    <row r="1044" spans="1:27" x14ac:dyDescent="0.3">
      <c r="A1044" t="s">
        <v>2905</v>
      </c>
      <c r="B1044" t="s">
        <v>1447</v>
      </c>
      <c r="C1044" s="126">
        <v>46066</v>
      </c>
      <c r="D1044" s="6">
        <v>2</v>
      </c>
      <c r="E1044" s="126">
        <v>46059</v>
      </c>
      <c r="F1044" s="6">
        <v>2</v>
      </c>
      <c r="G1044" t="s">
        <v>2164</v>
      </c>
      <c r="H1044" t="s">
        <v>33</v>
      </c>
      <c r="I1044" t="s">
        <v>28</v>
      </c>
      <c r="J1044" t="s">
        <v>2906</v>
      </c>
      <c r="K1044">
        <v>20</v>
      </c>
      <c r="L1044" s="7">
        <v>1362.37</v>
      </c>
      <c r="M1044" s="7">
        <v>27247.399999999998</v>
      </c>
      <c r="N1044">
        <v>0</v>
      </c>
      <c r="O1044" t="s">
        <v>29</v>
      </c>
      <c r="P1044">
        <v>0</v>
      </c>
      <c r="Q1044" s="7">
        <v>6000</v>
      </c>
      <c r="R1044" s="7">
        <v>9380</v>
      </c>
      <c r="S1044" s="7">
        <v>187600</v>
      </c>
      <c r="T1044" s="7">
        <v>20.81</v>
      </c>
      <c r="U1044" s="7">
        <v>39039.56</v>
      </c>
      <c r="V1044" t="s">
        <v>30</v>
      </c>
      <c r="W1044" s="7">
        <v>160352.6</v>
      </c>
      <c r="X1044" s="2" t="s">
        <v>31</v>
      </c>
      <c r="Y1044" s="200"/>
      <c r="Z1044" s="201" t="str">
        <f>IF(Y1044&lt;&gt;"",Y1044,IF(Table1[[#This Row],[Befolyt]]="i",1,""))</f>
        <v/>
      </c>
      <c r="AA1044" s="98">
        <f>Table1[[#This Row],[KülföldiÁr]]*Table1[[#This Row],[Darab]]</f>
        <v>0</v>
      </c>
    </row>
    <row r="1045" spans="1:27" x14ac:dyDescent="0.3">
      <c r="A1045" t="s">
        <v>2905</v>
      </c>
      <c r="B1045" t="s">
        <v>1447</v>
      </c>
      <c r="C1045" s="126">
        <v>46066</v>
      </c>
      <c r="D1045" s="6">
        <v>2</v>
      </c>
      <c r="E1045" s="126">
        <v>46059</v>
      </c>
      <c r="F1045" s="6">
        <v>2</v>
      </c>
      <c r="G1045" t="s">
        <v>2907</v>
      </c>
      <c r="H1045" t="s">
        <v>93</v>
      </c>
      <c r="I1045" t="s">
        <v>28</v>
      </c>
      <c r="J1045" t="s">
        <v>2908</v>
      </c>
      <c r="K1045">
        <v>20</v>
      </c>
      <c r="L1045" s="7">
        <v>5374.18</v>
      </c>
      <c r="M1045" s="7">
        <v>107483.6</v>
      </c>
      <c r="N1045">
        <v>0</v>
      </c>
      <c r="O1045" t="s">
        <v>29</v>
      </c>
      <c r="P1045">
        <v>0</v>
      </c>
      <c r="Q1045" s="7">
        <v>8940</v>
      </c>
      <c r="R1045" s="7">
        <v>11745</v>
      </c>
      <c r="S1045" s="7">
        <v>234900</v>
      </c>
      <c r="T1045" s="7">
        <v>13.36</v>
      </c>
      <c r="U1045" s="7">
        <v>31382.639999999999</v>
      </c>
      <c r="V1045" t="s">
        <v>30</v>
      </c>
      <c r="W1045" s="7">
        <v>127416.4</v>
      </c>
      <c r="X1045" s="2" t="s">
        <v>31</v>
      </c>
      <c r="Y1045" s="200"/>
      <c r="Z1045" s="201" t="str">
        <f>IF(Y1045&lt;&gt;"",Y1045,IF(Table1[[#This Row],[Befolyt]]="i",1,""))</f>
        <v/>
      </c>
      <c r="AA1045" s="98">
        <f>Table1[[#This Row],[KülföldiÁr]]*Table1[[#This Row],[Darab]]</f>
        <v>0</v>
      </c>
    </row>
    <row r="1046" spans="1:27" x14ac:dyDescent="0.3">
      <c r="A1046" t="s">
        <v>2905</v>
      </c>
      <c r="B1046" t="s">
        <v>1447</v>
      </c>
      <c r="C1046" s="126">
        <v>46066</v>
      </c>
      <c r="D1046" s="6">
        <v>2</v>
      </c>
      <c r="E1046" s="126">
        <v>46059</v>
      </c>
      <c r="F1046" s="6">
        <v>2</v>
      </c>
      <c r="G1046" t="s">
        <v>2909</v>
      </c>
      <c r="H1046" t="s">
        <v>93</v>
      </c>
      <c r="I1046" t="s">
        <v>28</v>
      </c>
      <c r="J1046" t="s">
        <v>2910</v>
      </c>
      <c r="K1046">
        <v>10</v>
      </c>
      <c r="L1046" s="7">
        <v>4743.99</v>
      </c>
      <c r="M1046" s="7">
        <v>47439.899999999994</v>
      </c>
      <c r="N1046">
        <v>0</v>
      </c>
      <c r="O1046" t="s">
        <v>29</v>
      </c>
      <c r="P1046">
        <v>0</v>
      </c>
      <c r="Q1046" s="7">
        <v>7900</v>
      </c>
      <c r="R1046" s="7">
        <v>8900</v>
      </c>
      <c r="S1046" s="7">
        <v>89000</v>
      </c>
      <c r="T1046" s="7">
        <v>8.93</v>
      </c>
      <c r="U1046" s="7">
        <v>7947.7</v>
      </c>
      <c r="V1046" t="s">
        <v>30</v>
      </c>
      <c r="W1046" s="7">
        <v>41560.100000000006</v>
      </c>
      <c r="X1046" s="2" t="s">
        <v>31</v>
      </c>
      <c r="Y1046" s="200"/>
      <c r="Z1046" s="201" t="str">
        <f>IF(Y1046&lt;&gt;"",Y1046,IF(Table1[[#This Row],[Befolyt]]="i",1,""))</f>
        <v/>
      </c>
      <c r="AA1046" s="98">
        <f>Table1[[#This Row],[KülföldiÁr]]*Table1[[#This Row],[Darab]]</f>
        <v>0</v>
      </c>
    </row>
    <row r="1047" spans="1:27" x14ac:dyDescent="0.3">
      <c r="A1047" t="s">
        <v>2905</v>
      </c>
      <c r="B1047" t="s">
        <v>1447</v>
      </c>
      <c r="C1047" s="126">
        <v>46066</v>
      </c>
      <c r="D1047" s="6">
        <v>2</v>
      </c>
      <c r="E1047" s="126">
        <v>46059</v>
      </c>
      <c r="F1047" s="6">
        <v>2</v>
      </c>
      <c r="G1047" t="s">
        <v>2911</v>
      </c>
      <c r="H1047" t="s">
        <v>93</v>
      </c>
      <c r="I1047" t="s">
        <v>28</v>
      </c>
      <c r="J1047" t="s">
        <v>2912</v>
      </c>
      <c r="K1047">
        <v>6</v>
      </c>
      <c r="L1047" s="7">
        <v>4274</v>
      </c>
      <c r="M1047" s="7">
        <v>25644</v>
      </c>
      <c r="N1047">
        <v>0</v>
      </c>
      <c r="O1047" t="s">
        <v>29</v>
      </c>
      <c r="P1047">
        <v>0</v>
      </c>
      <c r="Q1047" s="7">
        <v>7125</v>
      </c>
      <c r="R1047" s="7">
        <v>9125</v>
      </c>
      <c r="S1047" s="7">
        <v>54750</v>
      </c>
      <c r="T1047" s="7">
        <v>12.67</v>
      </c>
      <c r="U1047" s="7">
        <v>6936.8249999999998</v>
      </c>
      <c r="V1047" t="s">
        <v>30</v>
      </c>
      <c r="W1047" s="7">
        <v>29106</v>
      </c>
      <c r="X1047" s="2" t="s">
        <v>31</v>
      </c>
      <c r="Y1047" s="200"/>
      <c r="Z1047" s="201" t="str">
        <f>IF(Y1047&lt;&gt;"",Y1047,IF(Table1[[#This Row],[Befolyt]]="i",1,""))</f>
        <v/>
      </c>
      <c r="AA1047" s="98">
        <f>Table1[[#This Row],[KülföldiÁr]]*Table1[[#This Row],[Darab]]</f>
        <v>0</v>
      </c>
    </row>
    <row r="1048" spans="1:27" x14ac:dyDescent="0.3">
      <c r="A1048" t="s">
        <v>2913</v>
      </c>
      <c r="B1048" t="s">
        <v>498</v>
      </c>
      <c r="C1048" s="126">
        <v>46066</v>
      </c>
      <c r="D1048" s="6">
        <v>2</v>
      </c>
      <c r="E1048" s="126">
        <v>46066</v>
      </c>
      <c r="F1048" s="6">
        <v>2</v>
      </c>
      <c r="G1048" t="s">
        <v>2914</v>
      </c>
      <c r="H1048" t="s">
        <v>33</v>
      </c>
      <c r="I1048" t="s">
        <v>28</v>
      </c>
      <c r="J1048" t="s">
        <v>2915</v>
      </c>
      <c r="K1048">
        <v>1</v>
      </c>
      <c r="L1048" s="7">
        <v>45474.31</v>
      </c>
      <c r="M1048" s="7">
        <v>45474.31</v>
      </c>
      <c r="N1048">
        <v>0</v>
      </c>
      <c r="O1048" t="s">
        <v>29</v>
      </c>
      <c r="P1048">
        <v>0</v>
      </c>
      <c r="Q1048" s="7">
        <v>135200</v>
      </c>
      <c r="R1048" s="7">
        <v>114920</v>
      </c>
      <c r="S1048" s="7">
        <v>114920</v>
      </c>
      <c r="T1048" s="7">
        <v>7.5</v>
      </c>
      <c r="U1048" s="7">
        <v>8619</v>
      </c>
      <c r="V1048" t="s">
        <v>30</v>
      </c>
      <c r="W1048" s="7">
        <v>69445.69</v>
      </c>
      <c r="X1048" s="2" t="s">
        <v>31</v>
      </c>
      <c r="Y1048" s="200"/>
      <c r="Z1048" s="201" t="str">
        <f>IF(Y1048&lt;&gt;"",Y1048,IF(Table1[[#This Row],[Befolyt]]="i",1,""))</f>
        <v/>
      </c>
      <c r="AA1048" s="98">
        <f>Table1[[#This Row],[KülföldiÁr]]*Table1[[#This Row],[Darab]]</f>
        <v>0</v>
      </c>
    </row>
    <row r="1049" spans="1:27" x14ac:dyDescent="0.3">
      <c r="A1049" t="s">
        <v>2913</v>
      </c>
      <c r="B1049" t="s">
        <v>498</v>
      </c>
      <c r="C1049" s="126">
        <v>46066</v>
      </c>
      <c r="D1049" s="6">
        <v>2</v>
      </c>
      <c r="E1049" s="126">
        <v>46066</v>
      </c>
      <c r="F1049" s="6">
        <v>2</v>
      </c>
      <c r="G1049" t="s">
        <v>2916</v>
      </c>
      <c r="H1049" t="s">
        <v>33</v>
      </c>
      <c r="I1049" t="s">
        <v>28</v>
      </c>
      <c r="J1049" t="s">
        <v>2917</v>
      </c>
      <c r="K1049">
        <v>2</v>
      </c>
      <c r="L1049" s="7">
        <v>3775.76</v>
      </c>
      <c r="M1049" s="7">
        <v>7551.52</v>
      </c>
      <c r="N1049">
        <v>0</v>
      </c>
      <c r="O1049" t="s">
        <v>29</v>
      </c>
      <c r="P1049">
        <v>0</v>
      </c>
      <c r="Q1049" s="7">
        <v>36760</v>
      </c>
      <c r="R1049" s="7">
        <v>36760</v>
      </c>
      <c r="S1049" s="7">
        <v>73520</v>
      </c>
      <c r="T1049" s="7">
        <v>10</v>
      </c>
      <c r="U1049" s="7">
        <v>7352</v>
      </c>
      <c r="V1049" t="s">
        <v>30</v>
      </c>
      <c r="W1049" s="7">
        <v>65968.479999999996</v>
      </c>
      <c r="X1049" s="2" t="s">
        <v>31</v>
      </c>
      <c r="Y1049" s="200"/>
      <c r="Z1049" s="201" t="str">
        <f>IF(Y1049&lt;&gt;"",Y1049,IF(Table1[[#This Row],[Befolyt]]="i",1,""))</f>
        <v/>
      </c>
      <c r="AA1049" s="98">
        <f>Table1[[#This Row],[KülföldiÁr]]*Table1[[#This Row],[Darab]]</f>
        <v>0</v>
      </c>
    </row>
    <row r="1050" spans="1:27" x14ac:dyDescent="0.3">
      <c r="A1050" t="s">
        <v>2918</v>
      </c>
      <c r="B1050" t="s">
        <v>477</v>
      </c>
      <c r="C1050" s="126">
        <v>46066</v>
      </c>
      <c r="D1050" s="6">
        <v>2</v>
      </c>
      <c r="E1050" s="126">
        <v>46056</v>
      </c>
      <c r="F1050" s="6">
        <v>2</v>
      </c>
      <c r="G1050" t="s">
        <v>47</v>
      </c>
      <c r="H1050" t="s">
        <v>41</v>
      </c>
      <c r="I1050" t="s">
        <v>28</v>
      </c>
      <c r="J1050" t="s">
        <v>48</v>
      </c>
      <c r="K1050">
        <v>16</v>
      </c>
      <c r="L1050" s="7">
        <v>184.15</v>
      </c>
      <c r="M1050" s="7">
        <v>2946.4</v>
      </c>
      <c r="N1050">
        <v>0</v>
      </c>
      <c r="O1050" t="s">
        <v>29</v>
      </c>
      <c r="P1050">
        <v>0</v>
      </c>
      <c r="Q1050" s="7">
        <v>1018</v>
      </c>
      <c r="R1050" s="7">
        <v>1480</v>
      </c>
      <c r="S1050" s="7">
        <v>23680</v>
      </c>
      <c r="T1050" s="7">
        <v>15.93</v>
      </c>
      <c r="U1050" s="7">
        <v>3772.2239999999997</v>
      </c>
      <c r="V1050" t="s">
        <v>30</v>
      </c>
      <c r="W1050" s="7">
        <v>20733.599999999999</v>
      </c>
      <c r="X1050" s="2" t="s">
        <v>31</v>
      </c>
      <c r="Y1050" s="200"/>
      <c r="Z1050" s="201" t="str">
        <f>IF(Y1050&lt;&gt;"",Y1050,IF(Table1[[#This Row],[Befolyt]]="i",1,""))</f>
        <v/>
      </c>
      <c r="AA1050" s="98">
        <f>Table1[[#This Row],[KülföldiÁr]]*Table1[[#This Row],[Darab]]</f>
        <v>0</v>
      </c>
    </row>
    <row r="1051" spans="1:27" x14ac:dyDescent="0.3">
      <c r="A1051" t="s">
        <v>2919</v>
      </c>
      <c r="B1051" t="s">
        <v>2920</v>
      </c>
      <c r="C1051" s="126">
        <v>46066</v>
      </c>
      <c r="D1051" s="6">
        <v>2</v>
      </c>
      <c r="E1051" s="126">
        <v>46051</v>
      </c>
      <c r="F1051" s="6">
        <v>1</v>
      </c>
      <c r="G1051" t="s">
        <v>869</v>
      </c>
      <c r="H1051" t="s">
        <v>27</v>
      </c>
      <c r="I1051" t="s">
        <v>28</v>
      </c>
      <c r="J1051" t="s">
        <v>2921</v>
      </c>
      <c r="K1051">
        <v>2</v>
      </c>
      <c r="L1051" s="7">
        <v>6144</v>
      </c>
      <c r="M1051" s="7">
        <v>12288</v>
      </c>
      <c r="N1051">
        <v>0</v>
      </c>
      <c r="O1051" t="s">
        <v>29</v>
      </c>
      <c r="P1051">
        <v>0</v>
      </c>
      <c r="Q1051" s="7">
        <v>11870</v>
      </c>
      <c r="R1051" s="7">
        <v>11870</v>
      </c>
      <c r="S1051" s="7">
        <v>23740</v>
      </c>
      <c r="T1051" s="7">
        <v>10</v>
      </c>
      <c r="U1051" s="7">
        <v>2374</v>
      </c>
      <c r="V1051" t="s">
        <v>30</v>
      </c>
      <c r="W1051" s="7">
        <v>11452</v>
      </c>
      <c r="X1051" s="2" t="s">
        <v>31</v>
      </c>
      <c r="Y1051" s="200"/>
      <c r="Z1051" s="201" t="str">
        <f>IF(Y1051&lt;&gt;"",Y1051,IF(Table1[[#This Row],[Befolyt]]="i",1,""))</f>
        <v/>
      </c>
      <c r="AA1051" s="98">
        <f>Table1[[#This Row],[KülföldiÁr]]*Table1[[#This Row],[Darab]]</f>
        <v>0</v>
      </c>
    </row>
    <row r="1052" spans="1:27" x14ac:dyDescent="0.3">
      <c r="A1052" t="s">
        <v>2919</v>
      </c>
      <c r="B1052" t="s">
        <v>2920</v>
      </c>
      <c r="C1052" s="126">
        <v>46066</v>
      </c>
      <c r="D1052" s="6">
        <v>2</v>
      </c>
      <c r="E1052" s="126">
        <v>46051</v>
      </c>
      <c r="F1052" s="6">
        <v>1</v>
      </c>
      <c r="G1052" t="s">
        <v>808</v>
      </c>
      <c r="H1052" t="s">
        <v>27</v>
      </c>
      <c r="I1052" t="s">
        <v>28</v>
      </c>
      <c r="J1052" t="s">
        <v>809</v>
      </c>
      <c r="K1052">
        <v>13</v>
      </c>
      <c r="L1052" s="7">
        <v>2280</v>
      </c>
      <c r="M1052" s="7">
        <v>29640</v>
      </c>
      <c r="N1052">
        <v>0</v>
      </c>
      <c r="O1052" t="s">
        <v>29</v>
      </c>
      <c r="P1052">
        <v>0</v>
      </c>
      <c r="Q1052" s="7">
        <v>4470</v>
      </c>
      <c r="R1052" s="7">
        <v>4470</v>
      </c>
      <c r="S1052" s="7">
        <v>58110</v>
      </c>
      <c r="T1052" s="7">
        <v>10</v>
      </c>
      <c r="U1052" s="7">
        <v>5811</v>
      </c>
      <c r="V1052" t="s">
        <v>30</v>
      </c>
      <c r="W1052" s="7">
        <v>28470</v>
      </c>
      <c r="X1052" s="2" t="s">
        <v>31</v>
      </c>
      <c r="Y1052" s="200"/>
      <c r="Z1052" s="201" t="str">
        <f>IF(Y1052&lt;&gt;"",Y1052,IF(Table1[[#This Row],[Befolyt]]="i",1,""))</f>
        <v/>
      </c>
      <c r="AA1052" s="98">
        <f>Table1[[#This Row],[KülföldiÁr]]*Table1[[#This Row],[Darab]]</f>
        <v>0</v>
      </c>
    </row>
    <row r="1053" spans="1:27" x14ac:dyDescent="0.3">
      <c r="A1053" t="s">
        <v>2922</v>
      </c>
      <c r="B1053" t="s">
        <v>2923</v>
      </c>
      <c r="C1053" s="126">
        <v>46066</v>
      </c>
      <c r="D1053" s="6">
        <v>2</v>
      </c>
      <c r="E1053" s="126">
        <v>46063</v>
      </c>
      <c r="F1053" s="6">
        <v>2</v>
      </c>
      <c r="G1053" t="s">
        <v>2076</v>
      </c>
      <c r="H1053" t="s">
        <v>71</v>
      </c>
      <c r="I1053" t="s">
        <v>28</v>
      </c>
      <c r="J1053" t="s">
        <v>2077</v>
      </c>
      <c r="K1053">
        <v>1</v>
      </c>
      <c r="L1053" s="7">
        <v>150.71</v>
      </c>
      <c r="M1053" s="7">
        <v>150.71</v>
      </c>
      <c r="N1053">
        <v>0</v>
      </c>
      <c r="O1053" t="s">
        <v>29</v>
      </c>
      <c r="P1053">
        <v>0</v>
      </c>
      <c r="Q1053" s="7">
        <v>275</v>
      </c>
      <c r="R1053" s="7">
        <v>525</v>
      </c>
      <c r="S1053" s="7">
        <v>525</v>
      </c>
      <c r="T1053" s="7">
        <v>21.67</v>
      </c>
      <c r="U1053" s="7">
        <v>113.7675</v>
      </c>
      <c r="V1053" t="s">
        <v>30</v>
      </c>
      <c r="W1053" s="7">
        <v>374.28999999999996</v>
      </c>
      <c r="X1053" s="2" t="s">
        <v>31</v>
      </c>
      <c r="Y1053" s="200"/>
      <c r="Z1053" s="201" t="str">
        <f>IF(Y1053&lt;&gt;"",Y1053,IF(Table1[[#This Row],[Befolyt]]="i",1,""))</f>
        <v/>
      </c>
      <c r="AA1053" s="98">
        <f>Table1[[#This Row],[KülföldiÁr]]*Table1[[#This Row],[Darab]]</f>
        <v>0</v>
      </c>
    </row>
    <row r="1054" spans="1:27" x14ac:dyDescent="0.3">
      <c r="A1054" t="s">
        <v>2922</v>
      </c>
      <c r="B1054" t="s">
        <v>2923</v>
      </c>
      <c r="C1054" s="126">
        <v>46066</v>
      </c>
      <c r="D1054" s="6">
        <v>2</v>
      </c>
      <c r="E1054" s="126">
        <v>46063</v>
      </c>
      <c r="F1054" s="6">
        <v>2</v>
      </c>
      <c r="G1054" t="s">
        <v>2924</v>
      </c>
      <c r="H1054" t="s">
        <v>41</v>
      </c>
      <c r="I1054" t="s">
        <v>28</v>
      </c>
      <c r="J1054" t="s">
        <v>2925</v>
      </c>
      <c r="K1054">
        <v>1</v>
      </c>
      <c r="L1054" s="7">
        <v>5256.48</v>
      </c>
      <c r="M1054" s="7">
        <v>5256.48</v>
      </c>
      <c r="N1054">
        <v>0</v>
      </c>
      <c r="O1054" t="s">
        <v>29</v>
      </c>
      <c r="P1054">
        <v>0</v>
      </c>
      <c r="Q1054" s="7">
        <v>15630</v>
      </c>
      <c r="R1054" s="7">
        <v>19630</v>
      </c>
      <c r="S1054" s="7">
        <v>19630</v>
      </c>
      <c r="T1054" s="7">
        <v>16.11</v>
      </c>
      <c r="U1054" s="7">
        <v>3162.393</v>
      </c>
      <c r="V1054" t="s">
        <v>30</v>
      </c>
      <c r="W1054" s="7">
        <v>14373.52</v>
      </c>
      <c r="X1054" s="2" t="s">
        <v>31</v>
      </c>
      <c r="Y1054" s="200"/>
      <c r="Z1054" s="201" t="str">
        <f>IF(Y1054&lt;&gt;"",Y1054,IF(Table1[[#This Row],[Befolyt]]="i",1,""))</f>
        <v/>
      </c>
      <c r="AA1054" s="98">
        <f>Table1[[#This Row],[KülföldiÁr]]*Table1[[#This Row],[Darab]]</f>
        <v>0</v>
      </c>
    </row>
    <row r="1055" spans="1:27" x14ac:dyDescent="0.3">
      <c r="A1055" t="s">
        <v>2922</v>
      </c>
      <c r="B1055" t="s">
        <v>2923</v>
      </c>
      <c r="C1055" s="126">
        <v>46066</v>
      </c>
      <c r="D1055" s="6">
        <v>2</v>
      </c>
      <c r="E1055" s="126">
        <v>46063</v>
      </c>
      <c r="F1055" s="6">
        <v>2</v>
      </c>
      <c r="G1055" t="s">
        <v>2926</v>
      </c>
      <c r="H1055" t="s">
        <v>33</v>
      </c>
      <c r="I1055" t="s">
        <v>28</v>
      </c>
      <c r="J1055" t="s">
        <v>2927</v>
      </c>
      <c r="K1055">
        <v>2</v>
      </c>
      <c r="L1055" s="7">
        <v>214.25</v>
      </c>
      <c r="M1055" s="7">
        <v>428.5</v>
      </c>
      <c r="N1055">
        <v>0</v>
      </c>
      <c r="O1055" t="s">
        <v>29</v>
      </c>
      <c r="P1055">
        <v>0</v>
      </c>
      <c r="Q1055" s="7">
        <v>1620</v>
      </c>
      <c r="R1055" s="7">
        <v>2120</v>
      </c>
      <c r="S1055" s="7">
        <v>4240</v>
      </c>
      <c r="T1055" s="7">
        <v>17.079999999999998</v>
      </c>
      <c r="U1055" s="7">
        <v>724.19200000000001</v>
      </c>
      <c r="V1055" t="s">
        <v>30</v>
      </c>
      <c r="W1055" s="7">
        <v>3811.5</v>
      </c>
      <c r="X1055" s="2" t="s">
        <v>31</v>
      </c>
      <c r="Y1055" s="200"/>
      <c r="Z1055" s="201" t="str">
        <f>IF(Y1055&lt;&gt;"",Y1055,IF(Table1[[#This Row],[Befolyt]]="i",1,""))</f>
        <v/>
      </c>
      <c r="AA1055" s="98">
        <f>Table1[[#This Row],[KülföldiÁr]]*Table1[[#This Row],[Darab]]</f>
        <v>0</v>
      </c>
    </row>
    <row r="1056" spans="1:27" x14ac:dyDescent="0.3">
      <c r="A1056" t="s">
        <v>2922</v>
      </c>
      <c r="B1056" t="s">
        <v>2923</v>
      </c>
      <c r="C1056" s="126">
        <v>46066</v>
      </c>
      <c r="D1056" s="6">
        <v>2</v>
      </c>
      <c r="E1056" s="126">
        <v>46063</v>
      </c>
      <c r="F1056" s="6">
        <v>2</v>
      </c>
      <c r="G1056" t="s">
        <v>114</v>
      </c>
      <c r="H1056" t="s">
        <v>33</v>
      </c>
      <c r="I1056" t="s">
        <v>28</v>
      </c>
      <c r="J1056" t="s">
        <v>121</v>
      </c>
      <c r="K1056">
        <v>1</v>
      </c>
      <c r="L1056" s="7">
        <v>847.79</v>
      </c>
      <c r="M1056" s="7">
        <v>847.79</v>
      </c>
      <c r="N1056">
        <v>0</v>
      </c>
      <c r="O1056" t="s">
        <v>29</v>
      </c>
      <c r="P1056">
        <v>0</v>
      </c>
      <c r="Q1056" s="7">
        <v>4200</v>
      </c>
      <c r="R1056" s="7">
        <v>4940</v>
      </c>
      <c r="S1056" s="7">
        <v>4940</v>
      </c>
      <c r="T1056" s="7">
        <v>14.49</v>
      </c>
      <c r="U1056" s="7">
        <v>715.80600000000004</v>
      </c>
      <c r="V1056" t="s">
        <v>30</v>
      </c>
      <c r="W1056" s="7">
        <v>4092.21</v>
      </c>
      <c r="X1056" s="2" t="s">
        <v>31</v>
      </c>
      <c r="Y1056" s="200"/>
      <c r="Z1056" s="201" t="str">
        <f>IF(Y1056&lt;&gt;"",Y1056,IF(Table1[[#This Row],[Befolyt]]="i",1,""))</f>
        <v/>
      </c>
      <c r="AA1056" s="98">
        <f>Table1[[#This Row],[KülföldiÁr]]*Table1[[#This Row],[Darab]]</f>
        <v>0</v>
      </c>
    </row>
    <row r="1057" spans="1:27" x14ac:dyDescent="0.3">
      <c r="A1057" t="s">
        <v>2922</v>
      </c>
      <c r="B1057" t="s">
        <v>2923</v>
      </c>
      <c r="C1057" s="126">
        <v>46066</v>
      </c>
      <c r="D1057" s="6">
        <v>2</v>
      </c>
      <c r="E1057" s="126">
        <v>46063</v>
      </c>
      <c r="F1057" s="6">
        <v>2</v>
      </c>
      <c r="G1057" t="s">
        <v>429</v>
      </c>
      <c r="H1057" t="s">
        <v>33</v>
      </c>
      <c r="I1057" t="s">
        <v>28</v>
      </c>
      <c r="J1057" t="s">
        <v>430</v>
      </c>
      <c r="K1057">
        <v>3</v>
      </c>
      <c r="L1057" s="7">
        <v>605.70000000000005</v>
      </c>
      <c r="M1057" s="7">
        <v>1817.1000000000001</v>
      </c>
      <c r="N1057">
        <v>0</v>
      </c>
      <c r="O1057" t="s">
        <v>29</v>
      </c>
      <c r="P1057">
        <v>0</v>
      </c>
      <c r="Q1057" s="7">
        <v>3400</v>
      </c>
      <c r="R1057" s="7">
        <v>4130</v>
      </c>
      <c r="S1057" s="7">
        <v>12390</v>
      </c>
      <c r="T1057" s="7">
        <v>15.3</v>
      </c>
      <c r="U1057" s="7">
        <v>1895.67</v>
      </c>
      <c r="V1057" t="s">
        <v>30</v>
      </c>
      <c r="W1057" s="7">
        <v>10572.9</v>
      </c>
      <c r="X1057" s="2" t="s">
        <v>31</v>
      </c>
      <c r="Y1057" s="200"/>
      <c r="Z1057" s="201" t="str">
        <f>IF(Y1057&lt;&gt;"",Y1057,IF(Table1[[#This Row],[Befolyt]]="i",1,""))</f>
        <v/>
      </c>
      <c r="AA1057" s="98">
        <f>Table1[[#This Row],[KülföldiÁr]]*Table1[[#This Row],[Darab]]</f>
        <v>0</v>
      </c>
    </row>
    <row r="1058" spans="1:27" x14ac:dyDescent="0.3">
      <c r="A1058" t="s">
        <v>2922</v>
      </c>
      <c r="B1058" t="s">
        <v>2923</v>
      </c>
      <c r="C1058" s="126">
        <v>46066</v>
      </c>
      <c r="D1058" s="6">
        <v>2</v>
      </c>
      <c r="E1058" s="126">
        <v>46063</v>
      </c>
      <c r="F1058" s="6">
        <v>2</v>
      </c>
      <c r="G1058" t="s">
        <v>98</v>
      </c>
      <c r="H1058" t="s">
        <v>33</v>
      </c>
      <c r="I1058" t="s">
        <v>28</v>
      </c>
      <c r="J1058" t="s">
        <v>282</v>
      </c>
      <c r="K1058">
        <v>3</v>
      </c>
      <c r="L1058" s="7">
        <v>420.21</v>
      </c>
      <c r="M1058" s="7">
        <v>1260.6299999999999</v>
      </c>
      <c r="N1058">
        <v>0</v>
      </c>
      <c r="O1058" t="s">
        <v>29</v>
      </c>
      <c r="P1058">
        <v>0</v>
      </c>
      <c r="Q1058" s="7">
        <v>2600</v>
      </c>
      <c r="R1058" s="7">
        <v>3320</v>
      </c>
      <c r="S1058" s="7">
        <v>9960</v>
      </c>
      <c r="T1058" s="7">
        <v>16.510000000000002</v>
      </c>
      <c r="U1058" s="7">
        <v>1644.396</v>
      </c>
      <c r="V1058" t="s">
        <v>30</v>
      </c>
      <c r="W1058" s="7">
        <v>8699.3700000000008</v>
      </c>
      <c r="X1058" s="2" t="s">
        <v>31</v>
      </c>
      <c r="Y1058" s="200"/>
      <c r="Z1058" s="201" t="str">
        <f>IF(Y1058&lt;&gt;"",Y1058,IF(Table1[[#This Row],[Befolyt]]="i",1,""))</f>
        <v/>
      </c>
      <c r="AA1058" s="98">
        <f>Table1[[#This Row],[KülföldiÁr]]*Table1[[#This Row],[Darab]]</f>
        <v>0</v>
      </c>
    </row>
    <row r="1059" spans="1:27" x14ac:dyDescent="0.3">
      <c r="A1059" t="s">
        <v>2922</v>
      </c>
      <c r="B1059" t="s">
        <v>2923</v>
      </c>
      <c r="C1059" s="126">
        <v>46066</v>
      </c>
      <c r="D1059" s="6">
        <v>2</v>
      </c>
      <c r="E1059" s="126">
        <v>46063</v>
      </c>
      <c r="F1059" s="6">
        <v>2</v>
      </c>
      <c r="G1059" t="s">
        <v>1356</v>
      </c>
      <c r="H1059" t="s">
        <v>33</v>
      </c>
      <c r="I1059" t="s">
        <v>28</v>
      </c>
      <c r="J1059" t="s">
        <v>1357</v>
      </c>
      <c r="K1059">
        <v>2</v>
      </c>
      <c r="L1059" s="7">
        <v>593.86</v>
      </c>
      <c r="M1059" s="7">
        <v>1187.72</v>
      </c>
      <c r="N1059">
        <v>0</v>
      </c>
      <c r="O1059" t="s">
        <v>29</v>
      </c>
      <c r="P1059">
        <v>0</v>
      </c>
      <c r="Q1059" s="7">
        <v>2700</v>
      </c>
      <c r="R1059" s="7">
        <v>3600</v>
      </c>
      <c r="S1059" s="7">
        <v>7200</v>
      </c>
      <c r="T1059" s="7">
        <v>17.5</v>
      </c>
      <c r="U1059" s="7">
        <v>1260</v>
      </c>
      <c r="V1059" t="s">
        <v>30</v>
      </c>
      <c r="W1059" s="7">
        <v>6012.28</v>
      </c>
      <c r="X1059" s="2" t="s">
        <v>31</v>
      </c>
      <c r="Y1059" s="200"/>
      <c r="Z1059" s="201" t="str">
        <f>IF(Y1059&lt;&gt;"",Y1059,IF(Table1[[#This Row],[Befolyt]]="i",1,""))</f>
        <v/>
      </c>
      <c r="AA1059" s="98">
        <f>Table1[[#This Row],[KülföldiÁr]]*Table1[[#This Row],[Darab]]</f>
        <v>0</v>
      </c>
    </row>
    <row r="1060" spans="1:27" x14ac:dyDescent="0.3">
      <c r="A1060" t="s">
        <v>2922</v>
      </c>
      <c r="B1060" t="s">
        <v>2923</v>
      </c>
      <c r="C1060" s="126">
        <v>46066</v>
      </c>
      <c r="D1060" s="6">
        <v>2</v>
      </c>
      <c r="E1060" s="126">
        <v>46063</v>
      </c>
      <c r="F1060" s="6">
        <v>2</v>
      </c>
      <c r="G1060" t="s">
        <v>99</v>
      </c>
      <c r="H1060" t="s">
        <v>33</v>
      </c>
      <c r="I1060" t="s">
        <v>28</v>
      </c>
      <c r="J1060" t="s">
        <v>287</v>
      </c>
      <c r="K1060">
        <v>2</v>
      </c>
      <c r="L1060" s="7">
        <v>383.14</v>
      </c>
      <c r="M1060" s="7">
        <v>766.28</v>
      </c>
      <c r="N1060">
        <v>0</v>
      </c>
      <c r="O1060" t="s">
        <v>29</v>
      </c>
      <c r="P1060">
        <v>0</v>
      </c>
      <c r="Q1060" s="7">
        <v>2200</v>
      </c>
      <c r="R1060" s="7">
        <v>2900</v>
      </c>
      <c r="S1060" s="7">
        <v>5800</v>
      </c>
      <c r="T1060" s="7">
        <v>17.239999999999998</v>
      </c>
      <c r="U1060" s="7">
        <v>999.91999999999985</v>
      </c>
      <c r="V1060" t="s">
        <v>30</v>
      </c>
      <c r="W1060" s="7">
        <v>5033.72</v>
      </c>
      <c r="X1060" s="2" t="s">
        <v>31</v>
      </c>
      <c r="Y1060" s="200"/>
      <c r="Z1060" s="201" t="str">
        <f>IF(Y1060&lt;&gt;"",Y1060,IF(Table1[[#This Row],[Befolyt]]="i",1,""))</f>
        <v/>
      </c>
      <c r="AA1060" s="98">
        <f>Table1[[#This Row],[KülföldiÁr]]*Table1[[#This Row],[Darab]]</f>
        <v>0</v>
      </c>
    </row>
    <row r="1061" spans="1:27" x14ac:dyDescent="0.3">
      <c r="A1061" t="s">
        <v>2922</v>
      </c>
      <c r="B1061" t="s">
        <v>2923</v>
      </c>
      <c r="C1061" s="126">
        <v>46066</v>
      </c>
      <c r="D1061" s="6">
        <v>2</v>
      </c>
      <c r="E1061" s="126">
        <v>46063</v>
      </c>
      <c r="F1061" s="6">
        <v>2</v>
      </c>
      <c r="G1061" t="s">
        <v>1293</v>
      </c>
      <c r="H1061" t="s">
        <v>33</v>
      </c>
      <c r="I1061" t="s">
        <v>28</v>
      </c>
      <c r="J1061" t="s">
        <v>1294</v>
      </c>
      <c r="K1061">
        <v>1</v>
      </c>
      <c r="L1061" s="7">
        <v>290.14999999999998</v>
      </c>
      <c r="M1061" s="7">
        <v>290.14999999999998</v>
      </c>
      <c r="N1061">
        <v>0</v>
      </c>
      <c r="O1061" t="s">
        <v>29</v>
      </c>
      <c r="P1061">
        <v>0</v>
      </c>
      <c r="Q1061" s="7">
        <v>1700</v>
      </c>
      <c r="R1061" s="7">
        <v>2200</v>
      </c>
      <c r="S1061" s="7">
        <v>2200</v>
      </c>
      <c r="T1061" s="7">
        <v>16.82</v>
      </c>
      <c r="U1061" s="7">
        <v>370.04</v>
      </c>
      <c r="V1061" t="s">
        <v>30</v>
      </c>
      <c r="W1061" s="7">
        <v>1909.85</v>
      </c>
      <c r="X1061" s="2" t="s">
        <v>31</v>
      </c>
      <c r="Y1061" s="200"/>
      <c r="Z1061" s="201" t="str">
        <f>IF(Y1061&lt;&gt;"",Y1061,IF(Table1[[#This Row],[Befolyt]]="i",1,""))</f>
        <v/>
      </c>
      <c r="AA1061" s="98">
        <f>Table1[[#This Row],[KülföldiÁr]]*Table1[[#This Row],[Darab]]</f>
        <v>0</v>
      </c>
    </row>
    <row r="1062" spans="1:27" x14ac:dyDescent="0.3">
      <c r="A1062" t="s">
        <v>2922</v>
      </c>
      <c r="B1062" t="s">
        <v>2923</v>
      </c>
      <c r="C1062" s="126">
        <v>46066</v>
      </c>
      <c r="D1062" s="6">
        <v>2</v>
      </c>
      <c r="E1062" s="126">
        <v>46063</v>
      </c>
      <c r="F1062" s="6">
        <v>2</v>
      </c>
      <c r="G1062" t="s">
        <v>2235</v>
      </c>
      <c r="H1062" t="s">
        <v>33</v>
      </c>
      <c r="I1062" t="s">
        <v>28</v>
      </c>
      <c r="J1062" t="s">
        <v>2928</v>
      </c>
      <c r="K1062">
        <v>4</v>
      </c>
      <c r="L1062" s="7">
        <v>202.76</v>
      </c>
      <c r="M1062" s="7">
        <v>811.04</v>
      </c>
      <c r="N1062">
        <v>0</v>
      </c>
      <c r="O1062" t="s">
        <v>29</v>
      </c>
      <c r="P1062">
        <v>0</v>
      </c>
      <c r="Q1062" s="7">
        <v>1860</v>
      </c>
      <c r="R1062" s="7">
        <v>2360</v>
      </c>
      <c r="S1062" s="7">
        <v>9440</v>
      </c>
      <c r="T1062" s="7">
        <v>16.36</v>
      </c>
      <c r="U1062" s="7">
        <v>1544.384</v>
      </c>
      <c r="V1062" t="s">
        <v>30</v>
      </c>
      <c r="W1062" s="7">
        <v>8628.9599999999991</v>
      </c>
      <c r="X1062" s="2" t="s">
        <v>31</v>
      </c>
      <c r="Y1062" s="200"/>
      <c r="Z1062" s="201" t="str">
        <f>IF(Y1062&lt;&gt;"",Y1062,IF(Table1[[#This Row],[Befolyt]]="i",1,""))</f>
        <v/>
      </c>
      <c r="AA1062" s="98">
        <f>Table1[[#This Row],[KülföldiÁr]]*Table1[[#This Row],[Darab]]</f>
        <v>0</v>
      </c>
    </row>
    <row r="1063" spans="1:27" x14ac:dyDescent="0.3">
      <c r="A1063" t="s">
        <v>2922</v>
      </c>
      <c r="B1063" t="s">
        <v>2923</v>
      </c>
      <c r="C1063" s="126">
        <v>46066</v>
      </c>
      <c r="D1063" s="6">
        <v>2</v>
      </c>
      <c r="E1063" s="126">
        <v>46063</v>
      </c>
      <c r="F1063" s="6">
        <v>2</v>
      </c>
      <c r="G1063" t="s">
        <v>39</v>
      </c>
      <c r="H1063" t="s">
        <v>33</v>
      </c>
      <c r="I1063" t="s">
        <v>28</v>
      </c>
      <c r="J1063" t="s">
        <v>286</v>
      </c>
      <c r="K1063">
        <v>2</v>
      </c>
      <c r="L1063" s="7">
        <v>217.79</v>
      </c>
      <c r="M1063" s="7">
        <v>435.58</v>
      </c>
      <c r="N1063">
        <v>0</v>
      </c>
      <c r="O1063" t="s">
        <v>29</v>
      </c>
      <c r="P1063">
        <v>0</v>
      </c>
      <c r="Q1063" s="7">
        <v>1000</v>
      </c>
      <c r="R1063" s="7">
        <v>1800</v>
      </c>
      <c r="S1063" s="7">
        <v>3600</v>
      </c>
      <c r="T1063" s="7">
        <v>23.33</v>
      </c>
      <c r="U1063" s="7">
        <v>839.88</v>
      </c>
      <c r="V1063" t="s">
        <v>30</v>
      </c>
      <c r="W1063" s="7">
        <v>3164.42</v>
      </c>
      <c r="X1063" s="2" t="s">
        <v>31</v>
      </c>
      <c r="Y1063" s="200"/>
      <c r="Z1063" s="201" t="str">
        <f>IF(Y1063&lt;&gt;"",Y1063,IF(Table1[[#This Row],[Befolyt]]="i",1,""))</f>
        <v/>
      </c>
      <c r="AA1063" s="98">
        <f>Table1[[#This Row],[KülföldiÁr]]*Table1[[#This Row],[Darab]]</f>
        <v>0</v>
      </c>
    </row>
    <row r="1064" spans="1:27" x14ac:dyDescent="0.3">
      <c r="A1064" t="s">
        <v>2922</v>
      </c>
      <c r="B1064" t="s">
        <v>2923</v>
      </c>
      <c r="C1064" s="126">
        <v>46066</v>
      </c>
      <c r="D1064" s="6">
        <v>2</v>
      </c>
      <c r="E1064" s="126">
        <v>46063</v>
      </c>
      <c r="F1064" s="6">
        <v>2</v>
      </c>
      <c r="G1064" t="s">
        <v>2929</v>
      </c>
      <c r="H1064" t="s">
        <v>321</v>
      </c>
      <c r="I1064" t="s">
        <v>28</v>
      </c>
      <c r="J1064" t="s">
        <v>2930</v>
      </c>
      <c r="K1064">
        <v>2</v>
      </c>
      <c r="L1064" s="7">
        <v>1072</v>
      </c>
      <c r="M1064" s="7">
        <v>2144</v>
      </c>
      <c r="N1064">
        <v>0</v>
      </c>
      <c r="O1064" t="s">
        <v>29</v>
      </c>
      <c r="P1064">
        <v>0</v>
      </c>
      <c r="Q1064" s="7">
        <v>1950</v>
      </c>
      <c r="R1064" s="7">
        <v>2350</v>
      </c>
      <c r="S1064" s="7">
        <v>4700</v>
      </c>
      <c r="T1064" s="7">
        <v>10.96</v>
      </c>
      <c r="U1064" s="7">
        <v>515.12000000000012</v>
      </c>
      <c r="V1064" t="s">
        <v>30</v>
      </c>
      <c r="W1064" s="7">
        <v>2556</v>
      </c>
      <c r="X1064" s="2" t="s">
        <v>31</v>
      </c>
      <c r="Y1064" s="200"/>
      <c r="Z1064" s="201" t="str">
        <f>IF(Y1064&lt;&gt;"",Y1064,IF(Table1[[#This Row],[Befolyt]]="i",1,""))</f>
        <v/>
      </c>
      <c r="AA1064" s="98">
        <f>Table1[[#This Row],[KülföldiÁr]]*Table1[[#This Row],[Darab]]</f>
        <v>0</v>
      </c>
    </row>
    <row r="1065" spans="1:27" x14ac:dyDescent="0.3">
      <c r="A1065" t="s">
        <v>2922</v>
      </c>
      <c r="B1065" t="s">
        <v>2923</v>
      </c>
      <c r="C1065" s="126">
        <v>46066</v>
      </c>
      <c r="D1065" s="6">
        <v>2</v>
      </c>
      <c r="E1065" s="126">
        <v>46063</v>
      </c>
      <c r="F1065" s="6">
        <v>2</v>
      </c>
      <c r="G1065" t="s">
        <v>2931</v>
      </c>
      <c r="H1065" t="s">
        <v>321</v>
      </c>
      <c r="I1065" t="s">
        <v>28</v>
      </c>
      <c r="J1065" t="s">
        <v>2932</v>
      </c>
      <c r="K1065">
        <v>1</v>
      </c>
      <c r="L1065" s="7">
        <v>3248</v>
      </c>
      <c r="M1065" s="7">
        <v>3248</v>
      </c>
      <c r="N1065">
        <v>0</v>
      </c>
      <c r="O1065" t="s">
        <v>29</v>
      </c>
      <c r="P1065">
        <v>0</v>
      </c>
      <c r="Q1065" s="7">
        <v>5910</v>
      </c>
      <c r="R1065" s="7">
        <v>7910</v>
      </c>
      <c r="S1065" s="7">
        <v>7910</v>
      </c>
      <c r="T1065" s="7">
        <v>13.85</v>
      </c>
      <c r="U1065" s="7">
        <v>1095.5350000000001</v>
      </c>
      <c r="V1065" t="s">
        <v>30</v>
      </c>
      <c r="W1065" s="7">
        <v>4662</v>
      </c>
      <c r="X1065" s="2" t="s">
        <v>31</v>
      </c>
      <c r="Y1065" s="200"/>
      <c r="Z1065" s="201" t="str">
        <f>IF(Y1065&lt;&gt;"",Y1065,IF(Table1[[#This Row],[Befolyt]]="i",1,""))</f>
        <v/>
      </c>
      <c r="AA1065" s="98">
        <f>Table1[[#This Row],[KülföldiÁr]]*Table1[[#This Row],[Darab]]</f>
        <v>0</v>
      </c>
    </row>
    <row r="1066" spans="1:27" x14ac:dyDescent="0.3">
      <c r="A1066" t="s">
        <v>2933</v>
      </c>
      <c r="B1066" t="s">
        <v>2923</v>
      </c>
      <c r="C1066" s="126">
        <v>46066</v>
      </c>
      <c r="D1066" s="6">
        <v>2</v>
      </c>
      <c r="E1066" s="126">
        <v>46063</v>
      </c>
      <c r="F1066" s="6">
        <v>2</v>
      </c>
      <c r="G1066" t="s">
        <v>1241</v>
      </c>
      <c r="H1066" t="s">
        <v>27</v>
      </c>
      <c r="I1066" t="s">
        <v>28</v>
      </c>
      <c r="J1066" t="s">
        <v>2934</v>
      </c>
      <c r="K1066">
        <v>1</v>
      </c>
      <c r="L1066" s="7">
        <v>94800</v>
      </c>
      <c r="M1066" s="7">
        <v>94800</v>
      </c>
      <c r="N1066">
        <v>0</v>
      </c>
      <c r="O1066" t="s">
        <v>29</v>
      </c>
      <c r="P1066">
        <v>0</v>
      </c>
      <c r="Q1066" s="7">
        <v>158000</v>
      </c>
      <c r="R1066" s="7">
        <v>158000</v>
      </c>
      <c r="S1066" s="7">
        <v>158000</v>
      </c>
      <c r="T1066" s="7">
        <v>10</v>
      </c>
      <c r="U1066" s="7">
        <v>15800</v>
      </c>
      <c r="V1066" t="s">
        <v>30</v>
      </c>
      <c r="W1066" s="7">
        <v>63200</v>
      </c>
      <c r="X1066" s="2" t="s">
        <v>31</v>
      </c>
      <c r="Y1066" s="200"/>
      <c r="Z1066" s="201" t="str">
        <f>IF(Y1066&lt;&gt;"",Y1066,IF(Table1[[#This Row],[Befolyt]]="i",1,""))</f>
        <v/>
      </c>
      <c r="AA1066" s="98">
        <f>Table1[[#This Row],[KülföldiÁr]]*Table1[[#This Row],[Darab]]</f>
        <v>0</v>
      </c>
    </row>
    <row r="1067" spans="1:27" x14ac:dyDescent="0.3">
      <c r="A1067" t="s">
        <v>2933</v>
      </c>
      <c r="B1067" t="s">
        <v>2923</v>
      </c>
      <c r="C1067" s="126">
        <v>46066</v>
      </c>
      <c r="D1067" s="6">
        <v>2</v>
      </c>
      <c r="E1067" s="126">
        <v>46063</v>
      </c>
      <c r="F1067" s="6">
        <v>2</v>
      </c>
      <c r="G1067" t="s">
        <v>566</v>
      </c>
      <c r="H1067" t="s">
        <v>27</v>
      </c>
      <c r="I1067" t="s">
        <v>28</v>
      </c>
      <c r="J1067" t="s">
        <v>2935</v>
      </c>
      <c r="K1067">
        <v>1</v>
      </c>
      <c r="L1067" s="7">
        <v>25068</v>
      </c>
      <c r="M1067" s="7">
        <v>25068</v>
      </c>
      <c r="N1067">
        <v>0</v>
      </c>
      <c r="O1067" t="s">
        <v>29</v>
      </c>
      <c r="P1067">
        <v>0</v>
      </c>
      <c r="Q1067" s="7">
        <v>41780</v>
      </c>
      <c r="R1067" s="7">
        <v>41780</v>
      </c>
      <c r="S1067" s="7">
        <v>41780</v>
      </c>
      <c r="T1067" s="7">
        <v>10</v>
      </c>
      <c r="U1067" s="7">
        <v>4178</v>
      </c>
      <c r="V1067" t="s">
        <v>30</v>
      </c>
      <c r="W1067" s="7">
        <v>16712</v>
      </c>
      <c r="X1067" s="2" t="s">
        <v>31</v>
      </c>
      <c r="Y1067" s="200"/>
      <c r="Z1067" s="201" t="str">
        <f>IF(Y1067&lt;&gt;"",Y1067,IF(Table1[[#This Row],[Befolyt]]="i",1,""))</f>
        <v/>
      </c>
      <c r="AA1067" s="98">
        <f>Table1[[#This Row],[KülföldiÁr]]*Table1[[#This Row],[Darab]]</f>
        <v>0</v>
      </c>
    </row>
    <row r="1068" spans="1:27" x14ac:dyDescent="0.3">
      <c r="A1068" t="s">
        <v>2933</v>
      </c>
      <c r="B1068" t="s">
        <v>2923</v>
      </c>
      <c r="C1068" s="126">
        <v>46066</v>
      </c>
      <c r="D1068" s="6">
        <v>2</v>
      </c>
      <c r="E1068" s="126">
        <v>46063</v>
      </c>
      <c r="F1068" s="6">
        <v>2</v>
      </c>
      <c r="G1068" t="s">
        <v>808</v>
      </c>
      <c r="H1068" t="s">
        <v>27</v>
      </c>
      <c r="I1068" t="s">
        <v>28</v>
      </c>
      <c r="J1068" t="s">
        <v>809</v>
      </c>
      <c r="K1068">
        <v>2</v>
      </c>
      <c r="L1068" s="7">
        <v>2280</v>
      </c>
      <c r="M1068" s="7">
        <v>4560</v>
      </c>
      <c r="N1068">
        <v>0</v>
      </c>
      <c r="O1068" t="s">
        <v>29</v>
      </c>
      <c r="P1068">
        <v>0</v>
      </c>
      <c r="Q1068" s="7">
        <v>4470</v>
      </c>
      <c r="R1068" s="7">
        <v>4470</v>
      </c>
      <c r="S1068" s="7">
        <v>8940</v>
      </c>
      <c r="T1068" s="7">
        <v>10</v>
      </c>
      <c r="U1068" s="7">
        <v>894</v>
      </c>
      <c r="V1068" t="s">
        <v>30</v>
      </c>
      <c r="W1068" s="7">
        <v>4380</v>
      </c>
      <c r="X1068" s="2" t="s">
        <v>31</v>
      </c>
      <c r="Y1068" s="200"/>
      <c r="Z1068" s="201" t="str">
        <f>IF(Y1068&lt;&gt;"",Y1068,IF(Table1[[#This Row],[Befolyt]]="i",1,""))</f>
        <v/>
      </c>
      <c r="AA1068" s="98">
        <f>Table1[[#This Row],[KülföldiÁr]]*Table1[[#This Row],[Darab]]</f>
        <v>0</v>
      </c>
    </row>
    <row r="1069" spans="1:27" x14ac:dyDescent="0.3">
      <c r="A1069" t="s">
        <v>2933</v>
      </c>
      <c r="B1069" t="s">
        <v>2923</v>
      </c>
      <c r="C1069" s="126">
        <v>46066</v>
      </c>
      <c r="D1069" s="6">
        <v>2</v>
      </c>
      <c r="E1069" s="126">
        <v>46063</v>
      </c>
      <c r="F1069" s="6">
        <v>2</v>
      </c>
      <c r="G1069" t="s">
        <v>301</v>
      </c>
      <c r="H1069" t="s">
        <v>41</v>
      </c>
      <c r="I1069" t="s">
        <v>28</v>
      </c>
      <c r="J1069" t="s">
        <v>306</v>
      </c>
      <c r="K1069">
        <v>1</v>
      </c>
      <c r="L1069" s="7">
        <v>155.15</v>
      </c>
      <c r="M1069" s="7">
        <v>155.15</v>
      </c>
      <c r="N1069">
        <v>0</v>
      </c>
      <c r="O1069" t="s">
        <v>29</v>
      </c>
      <c r="P1069">
        <v>0</v>
      </c>
      <c r="Q1069" s="7">
        <v>778</v>
      </c>
      <c r="R1069" s="7">
        <v>980</v>
      </c>
      <c r="S1069" s="7">
        <v>980</v>
      </c>
      <c r="T1069" s="7">
        <v>12.21</v>
      </c>
      <c r="U1069" s="7">
        <v>119.65800000000002</v>
      </c>
      <c r="V1069" t="s">
        <v>30</v>
      </c>
      <c r="W1069" s="7">
        <v>824.85</v>
      </c>
      <c r="X1069" s="2" t="s">
        <v>31</v>
      </c>
      <c r="Y1069" s="200"/>
      <c r="Z1069" s="201" t="str">
        <f>IF(Y1069&lt;&gt;"",Y1069,IF(Table1[[#This Row],[Befolyt]]="i",1,""))</f>
        <v/>
      </c>
      <c r="AA1069" s="98">
        <f>Table1[[#This Row],[KülföldiÁr]]*Table1[[#This Row],[Darab]]</f>
        <v>0</v>
      </c>
    </row>
    <row r="1070" spans="1:27" x14ac:dyDescent="0.3">
      <c r="A1070" t="s">
        <v>2936</v>
      </c>
      <c r="B1070" t="s">
        <v>911</v>
      </c>
      <c r="C1070" s="126">
        <v>46066</v>
      </c>
      <c r="D1070" s="6">
        <v>2</v>
      </c>
      <c r="E1070" s="126">
        <v>46066</v>
      </c>
      <c r="F1070" s="6">
        <v>2</v>
      </c>
      <c r="G1070" t="s">
        <v>1448</v>
      </c>
      <c r="H1070" t="s">
        <v>27</v>
      </c>
      <c r="I1070" t="s">
        <v>28</v>
      </c>
      <c r="J1070" t="s">
        <v>2937</v>
      </c>
      <c r="K1070">
        <v>1</v>
      </c>
      <c r="L1070" s="7">
        <v>23640</v>
      </c>
      <c r="M1070" s="7">
        <v>23640</v>
      </c>
      <c r="N1070">
        <v>0</v>
      </c>
      <c r="O1070" t="s">
        <v>29</v>
      </c>
      <c r="P1070">
        <v>0</v>
      </c>
      <c r="Q1070" s="7">
        <v>39400</v>
      </c>
      <c r="R1070" s="7">
        <v>39400</v>
      </c>
      <c r="S1070" s="7">
        <v>39400</v>
      </c>
      <c r="T1070" s="7">
        <v>10</v>
      </c>
      <c r="U1070" s="7">
        <v>3940</v>
      </c>
      <c r="V1070" t="s">
        <v>30</v>
      </c>
      <c r="W1070" s="7">
        <v>15760</v>
      </c>
      <c r="X1070" s="2" t="s">
        <v>31</v>
      </c>
      <c r="Y1070" s="200"/>
      <c r="Z1070" s="201" t="str">
        <f>IF(Y1070&lt;&gt;"",Y1070,IF(Table1[[#This Row],[Befolyt]]="i",1,""))</f>
        <v/>
      </c>
      <c r="AA1070" s="98">
        <f>Table1[[#This Row],[KülföldiÁr]]*Table1[[#This Row],[Darab]]</f>
        <v>0</v>
      </c>
    </row>
    <row r="1071" spans="1:27" x14ac:dyDescent="0.3">
      <c r="A1071" t="s">
        <v>2936</v>
      </c>
      <c r="B1071" t="s">
        <v>911</v>
      </c>
      <c r="C1071" s="126">
        <v>46066</v>
      </c>
      <c r="D1071" s="6">
        <v>2</v>
      </c>
      <c r="E1071" s="126">
        <v>46066</v>
      </c>
      <c r="F1071" s="6">
        <v>2</v>
      </c>
      <c r="G1071" t="s">
        <v>892</v>
      </c>
      <c r="H1071" t="s">
        <v>27</v>
      </c>
      <c r="I1071" t="s">
        <v>28</v>
      </c>
      <c r="J1071" t="s">
        <v>2938</v>
      </c>
      <c r="K1071">
        <v>1</v>
      </c>
      <c r="L1071" s="7">
        <v>66840</v>
      </c>
      <c r="M1071" s="7">
        <v>66840</v>
      </c>
      <c r="N1071">
        <v>0</v>
      </c>
      <c r="O1071" t="s">
        <v>29</v>
      </c>
      <c r="P1071">
        <v>0</v>
      </c>
      <c r="Q1071" s="7">
        <v>111400</v>
      </c>
      <c r="R1071" s="7">
        <v>111400</v>
      </c>
      <c r="S1071" s="7">
        <v>111400</v>
      </c>
      <c r="T1071" s="7">
        <v>10</v>
      </c>
      <c r="U1071" s="7">
        <v>11140</v>
      </c>
      <c r="V1071" t="s">
        <v>30</v>
      </c>
      <c r="W1071" s="7">
        <v>44560</v>
      </c>
      <c r="X1071" s="2" t="s">
        <v>31</v>
      </c>
      <c r="Y1071" s="200"/>
      <c r="Z1071" s="201" t="str">
        <f>IF(Y1071&lt;&gt;"",Y1071,IF(Table1[[#This Row],[Befolyt]]="i",1,""))</f>
        <v/>
      </c>
      <c r="AA1071" s="98">
        <f>Table1[[#This Row],[KülföldiÁr]]*Table1[[#This Row],[Darab]]</f>
        <v>0</v>
      </c>
    </row>
    <row r="1072" spans="1:27" x14ac:dyDescent="0.3">
      <c r="A1072" t="s">
        <v>2936</v>
      </c>
      <c r="B1072" t="s">
        <v>911</v>
      </c>
      <c r="C1072" s="126">
        <v>46066</v>
      </c>
      <c r="D1072" s="6">
        <v>2</v>
      </c>
      <c r="E1072" s="126">
        <v>46066</v>
      </c>
      <c r="F1072" s="6">
        <v>2</v>
      </c>
      <c r="G1072" t="s">
        <v>1239</v>
      </c>
      <c r="H1072" t="s">
        <v>27</v>
      </c>
      <c r="I1072" t="s">
        <v>28</v>
      </c>
      <c r="J1072" t="s">
        <v>2939</v>
      </c>
      <c r="K1072">
        <v>1</v>
      </c>
      <c r="L1072" s="7">
        <v>88470</v>
      </c>
      <c r="M1072" s="7">
        <v>88470</v>
      </c>
      <c r="N1072">
        <v>0</v>
      </c>
      <c r="O1072" t="s">
        <v>29</v>
      </c>
      <c r="P1072">
        <v>0</v>
      </c>
      <c r="Q1072" s="7">
        <v>147450</v>
      </c>
      <c r="R1072" s="7">
        <v>147450</v>
      </c>
      <c r="S1072" s="7">
        <v>147450</v>
      </c>
      <c r="T1072" s="7">
        <v>10</v>
      </c>
      <c r="U1072" s="7">
        <v>14745</v>
      </c>
      <c r="V1072" t="s">
        <v>30</v>
      </c>
      <c r="W1072" s="7">
        <v>58980</v>
      </c>
      <c r="X1072" s="2" t="s">
        <v>31</v>
      </c>
      <c r="Y1072" s="200"/>
      <c r="Z1072" s="201" t="str">
        <f>IF(Y1072&lt;&gt;"",Y1072,IF(Table1[[#This Row],[Befolyt]]="i",1,""))</f>
        <v/>
      </c>
      <c r="AA1072" s="98">
        <f>Table1[[#This Row],[KülföldiÁr]]*Table1[[#This Row],[Darab]]</f>
        <v>0</v>
      </c>
    </row>
    <row r="1073" spans="1:27" x14ac:dyDescent="0.3">
      <c r="A1073" t="s">
        <v>2940</v>
      </c>
      <c r="B1073" t="s">
        <v>423</v>
      </c>
      <c r="C1073" s="126">
        <v>46066</v>
      </c>
      <c r="D1073" s="6">
        <v>2</v>
      </c>
      <c r="E1073" s="126">
        <v>46066</v>
      </c>
      <c r="F1073" s="6">
        <v>2</v>
      </c>
      <c r="G1073" t="s">
        <v>917</v>
      </c>
      <c r="H1073" t="s">
        <v>27</v>
      </c>
      <c r="I1073" t="s">
        <v>28</v>
      </c>
      <c r="J1073" t="s">
        <v>918</v>
      </c>
      <c r="K1073">
        <v>1</v>
      </c>
      <c r="L1073" s="7">
        <v>96690</v>
      </c>
      <c r="M1073" s="7">
        <v>96690</v>
      </c>
      <c r="N1073">
        <v>0</v>
      </c>
      <c r="O1073" t="s">
        <v>29</v>
      </c>
      <c r="P1073">
        <v>0</v>
      </c>
      <c r="Q1073" s="7">
        <v>161150</v>
      </c>
      <c r="R1073" s="7">
        <v>161150</v>
      </c>
      <c r="S1073" s="7">
        <v>161150</v>
      </c>
      <c r="T1073" s="7">
        <v>10</v>
      </c>
      <c r="U1073" s="7">
        <v>16115</v>
      </c>
      <c r="V1073" t="s">
        <v>30</v>
      </c>
      <c r="W1073" s="7">
        <v>64460</v>
      </c>
      <c r="X1073" s="2" t="s">
        <v>31</v>
      </c>
      <c r="Y1073" s="200"/>
      <c r="Z1073" s="201" t="str">
        <f>IF(Y1073&lt;&gt;"",Y1073,IF(Table1[[#This Row],[Befolyt]]="i",1,""))</f>
        <v/>
      </c>
      <c r="AA1073" s="98">
        <f>Table1[[#This Row],[KülföldiÁr]]*Table1[[#This Row],[Darab]]</f>
        <v>0</v>
      </c>
    </row>
    <row r="1074" spans="1:27" x14ac:dyDescent="0.3">
      <c r="A1074" t="s">
        <v>2940</v>
      </c>
      <c r="B1074" t="s">
        <v>423</v>
      </c>
      <c r="C1074" s="126">
        <v>46066</v>
      </c>
      <c r="D1074" s="6">
        <v>2</v>
      </c>
      <c r="E1074" s="126">
        <v>46066</v>
      </c>
      <c r="F1074" s="6">
        <v>2</v>
      </c>
      <c r="G1074" t="s">
        <v>375</v>
      </c>
      <c r="H1074" t="s">
        <v>41</v>
      </c>
      <c r="I1074" t="s">
        <v>28</v>
      </c>
      <c r="J1074" t="s">
        <v>376</v>
      </c>
      <c r="K1074">
        <v>1</v>
      </c>
      <c r="L1074" s="7">
        <v>145.46</v>
      </c>
      <c r="M1074" s="7">
        <v>145.46</v>
      </c>
      <c r="N1074">
        <v>0</v>
      </c>
      <c r="O1074" t="s">
        <v>29</v>
      </c>
      <c r="P1074">
        <v>0</v>
      </c>
      <c r="Q1074" s="7">
        <v>820</v>
      </c>
      <c r="R1074" s="7">
        <v>820</v>
      </c>
      <c r="S1074" s="7">
        <v>820</v>
      </c>
      <c r="T1074" s="7">
        <v>5</v>
      </c>
      <c r="U1074" s="7">
        <v>41</v>
      </c>
      <c r="V1074" t="s">
        <v>30</v>
      </c>
      <c r="W1074" s="7">
        <v>674.54</v>
      </c>
      <c r="X1074" s="2" t="s">
        <v>31</v>
      </c>
      <c r="Y1074" s="200"/>
      <c r="Z1074" s="201" t="str">
        <f>IF(Y1074&lt;&gt;"",Y1074,IF(Table1[[#This Row],[Befolyt]]="i",1,""))</f>
        <v/>
      </c>
      <c r="AA1074" s="98">
        <f>Table1[[#This Row],[KülföldiÁr]]*Table1[[#This Row],[Darab]]</f>
        <v>0</v>
      </c>
    </row>
    <row r="1075" spans="1:27" x14ac:dyDescent="0.3">
      <c r="A1075" t="s">
        <v>2940</v>
      </c>
      <c r="B1075" t="s">
        <v>423</v>
      </c>
      <c r="C1075" s="126">
        <v>46066</v>
      </c>
      <c r="D1075" s="6">
        <v>2</v>
      </c>
      <c r="E1075" s="126">
        <v>46066</v>
      </c>
      <c r="F1075" s="6">
        <v>2</v>
      </c>
      <c r="G1075" t="s">
        <v>104</v>
      </c>
      <c r="H1075" t="s">
        <v>41</v>
      </c>
      <c r="I1075" t="s">
        <v>28</v>
      </c>
      <c r="J1075" t="s">
        <v>285</v>
      </c>
      <c r="K1075">
        <v>2</v>
      </c>
      <c r="L1075" s="7">
        <v>483.49</v>
      </c>
      <c r="M1075" s="7">
        <v>966.98</v>
      </c>
      <c r="N1075">
        <v>0</v>
      </c>
      <c r="O1075" t="s">
        <v>29</v>
      </c>
      <c r="P1075">
        <v>0</v>
      </c>
      <c r="Q1075" s="7">
        <v>1510</v>
      </c>
      <c r="R1075" s="7">
        <v>1510</v>
      </c>
      <c r="S1075" s="7">
        <v>3020</v>
      </c>
      <c r="T1075" s="7">
        <v>5</v>
      </c>
      <c r="U1075" s="7">
        <v>151</v>
      </c>
      <c r="V1075" t="s">
        <v>30</v>
      </c>
      <c r="W1075" s="7">
        <v>2053.02</v>
      </c>
      <c r="X1075" s="2" t="s">
        <v>31</v>
      </c>
      <c r="Y1075" s="200"/>
      <c r="Z1075" s="201" t="str">
        <f>IF(Y1075&lt;&gt;"",Y1075,IF(Table1[[#This Row],[Befolyt]]="i",1,""))</f>
        <v/>
      </c>
      <c r="AA1075" s="98">
        <f>Table1[[#This Row],[KülföldiÁr]]*Table1[[#This Row],[Darab]]</f>
        <v>0</v>
      </c>
    </row>
    <row r="1076" spans="1:27" x14ac:dyDescent="0.3">
      <c r="A1076" t="s">
        <v>2940</v>
      </c>
      <c r="B1076" t="s">
        <v>423</v>
      </c>
      <c r="C1076" s="126">
        <v>46066</v>
      </c>
      <c r="D1076" s="6">
        <v>2</v>
      </c>
      <c r="E1076" s="126">
        <v>46066</v>
      </c>
      <c r="F1076" s="6">
        <v>2</v>
      </c>
      <c r="G1076" t="s">
        <v>901</v>
      </c>
      <c r="H1076" t="s">
        <v>41</v>
      </c>
      <c r="I1076" t="s">
        <v>28</v>
      </c>
      <c r="J1076" t="s">
        <v>902</v>
      </c>
      <c r="K1076">
        <v>1</v>
      </c>
      <c r="L1076" s="7">
        <v>356.31</v>
      </c>
      <c r="M1076" s="7">
        <v>356.31</v>
      </c>
      <c r="N1076">
        <v>0</v>
      </c>
      <c r="O1076" t="s">
        <v>29</v>
      </c>
      <c r="P1076">
        <v>0</v>
      </c>
      <c r="Q1076" s="7">
        <v>1290</v>
      </c>
      <c r="R1076" s="7">
        <v>1290</v>
      </c>
      <c r="S1076" s="7">
        <v>1290</v>
      </c>
      <c r="T1076" s="7">
        <v>5</v>
      </c>
      <c r="U1076" s="7">
        <v>64.5</v>
      </c>
      <c r="V1076" t="s">
        <v>30</v>
      </c>
      <c r="W1076" s="7">
        <v>933.69</v>
      </c>
      <c r="X1076" s="2" t="s">
        <v>31</v>
      </c>
      <c r="Y1076" s="200"/>
      <c r="Z1076" s="201" t="str">
        <f>IF(Y1076&lt;&gt;"",Y1076,IF(Table1[[#This Row],[Befolyt]]="i",1,""))</f>
        <v/>
      </c>
      <c r="AA1076" s="98">
        <f>Table1[[#This Row],[KülföldiÁr]]*Table1[[#This Row],[Darab]]</f>
        <v>0</v>
      </c>
    </row>
    <row r="1077" spans="1:27" x14ac:dyDescent="0.3">
      <c r="A1077" t="s">
        <v>2940</v>
      </c>
      <c r="B1077" t="s">
        <v>423</v>
      </c>
      <c r="C1077" s="126">
        <v>46066</v>
      </c>
      <c r="D1077" s="6">
        <v>2</v>
      </c>
      <c r="E1077" s="126">
        <v>46066</v>
      </c>
      <c r="F1077" s="6">
        <v>2</v>
      </c>
      <c r="G1077" t="s">
        <v>1897</v>
      </c>
      <c r="H1077" t="s">
        <v>41</v>
      </c>
      <c r="I1077" t="s">
        <v>28</v>
      </c>
      <c r="J1077" t="s">
        <v>2087</v>
      </c>
      <c r="K1077">
        <v>5.48</v>
      </c>
      <c r="L1077" s="7">
        <v>757.45</v>
      </c>
      <c r="M1077" s="7">
        <v>4150.8260000000009</v>
      </c>
      <c r="N1077">
        <v>0</v>
      </c>
      <c r="O1077" t="s">
        <v>29</v>
      </c>
      <c r="P1077">
        <v>0</v>
      </c>
      <c r="Q1077" s="7">
        <v>2935</v>
      </c>
      <c r="R1077" s="7">
        <v>2935</v>
      </c>
      <c r="S1077" s="7">
        <v>16083.800000000001</v>
      </c>
      <c r="T1077" s="7">
        <v>5</v>
      </c>
      <c r="U1077" s="7">
        <v>804.19</v>
      </c>
      <c r="V1077" t="s">
        <v>30</v>
      </c>
      <c r="W1077" s="7">
        <v>11932.974</v>
      </c>
      <c r="X1077" s="2" t="s">
        <v>31</v>
      </c>
      <c r="Y1077" s="200"/>
      <c r="Z1077" s="201" t="str">
        <f>IF(Y1077&lt;&gt;"",Y1077,IF(Table1[[#This Row],[Befolyt]]="i",1,""))</f>
        <v/>
      </c>
      <c r="AA1077" s="98">
        <f>Table1[[#This Row],[KülföldiÁr]]*Table1[[#This Row],[Darab]]</f>
        <v>0</v>
      </c>
    </row>
    <row r="1078" spans="1:27" x14ac:dyDescent="0.3">
      <c r="A1078" t="s">
        <v>2940</v>
      </c>
      <c r="B1078" t="s">
        <v>423</v>
      </c>
      <c r="C1078" s="126">
        <v>46066</v>
      </c>
      <c r="D1078" s="6">
        <v>2</v>
      </c>
      <c r="E1078" s="126">
        <v>46066</v>
      </c>
      <c r="F1078" s="6">
        <v>2</v>
      </c>
      <c r="G1078" t="s">
        <v>2337</v>
      </c>
      <c r="H1078" t="s">
        <v>41</v>
      </c>
      <c r="I1078" t="s">
        <v>28</v>
      </c>
      <c r="J1078" t="s">
        <v>2338</v>
      </c>
      <c r="K1078">
        <v>2.06</v>
      </c>
      <c r="L1078" s="7">
        <v>484.42</v>
      </c>
      <c r="M1078" s="7">
        <v>997.90520000000004</v>
      </c>
      <c r="N1078">
        <v>0</v>
      </c>
      <c r="O1078" t="s">
        <v>29</v>
      </c>
      <c r="P1078">
        <v>0</v>
      </c>
      <c r="Q1078" s="7">
        <v>1530</v>
      </c>
      <c r="R1078" s="7">
        <v>1530</v>
      </c>
      <c r="S1078" s="7">
        <v>3151.8</v>
      </c>
      <c r="T1078" s="7">
        <v>5</v>
      </c>
      <c r="U1078" s="7">
        <v>157.59</v>
      </c>
      <c r="V1078" t="s">
        <v>30</v>
      </c>
      <c r="W1078" s="7">
        <v>2153.8948</v>
      </c>
      <c r="X1078" s="2" t="s">
        <v>31</v>
      </c>
      <c r="Y1078" s="200"/>
      <c r="Z1078" s="201" t="str">
        <f>IF(Y1078&lt;&gt;"",Y1078,IF(Table1[[#This Row],[Befolyt]]="i",1,""))</f>
        <v/>
      </c>
      <c r="AA1078" s="98">
        <f>Table1[[#This Row],[KülföldiÁr]]*Table1[[#This Row],[Darab]]</f>
        <v>0</v>
      </c>
    </row>
    <row r="1079" spans="1:27" x14ac:dyDescent="0.3">
      <c r="A1079" t="s">
        <v>2940</v>
      </c>
      <c r="B1079" t="s">
        <v>423</v>
      </c>
      <c r="C1079" s="126">
        <v>46066</v>
      </c>
      <c r="D1079" s="6">
        <v>2</v>
      </c>
      <c r="E1079" s="126">
        <v>46066</v>
      </c>
      <c r="F1079" s="6">
        <v>2</v>
      </c>
      <c r="G1079" t="s">
        <v>1269</v>
      </c>
      <c r="H1079" t="s">
        <v>41</v>
      </c>
      <c r="I1079" t="s">
        <v>28</v>
      </c>
      <c r="J1079" t="s">
        <v>1270</v>
      </c>
      <c r="K1079">
        <v>1</v>
      </c>
      <c r="L1079" s="7">
        <v>586.52</v>
      </c>
      <c r="M1079" s="7">
        <v>586.52</v>
      </c>
      <c r="N1079">
        <v>0</v>
      </c>
      <c r="O1079" t="s">
        <v>29</v>
      </c>
      <c r="P1079">
        <v>0</v>
      </c>
      <c r="Q1079" s="7">
        <v>2090</v>
      </c>
      <c r="R1079" s="7">
        <v>2090</v>
      </c>
      <c r="S1079" s="7">
        <v>2090</v>
      </c>
      <c r="T1079" s="7">
        <v>5</v>
      </c>
      <c r="U1079" s="7">
        <v>104.5</v>
      </c>
      <c r="V1079" t="s">
        <v>30</v>
      </c>
      <c r="W1079" s="7">
        <v>1503.48</v>
      </c>
      <c r="X1079" s="2" t="s">
        <v>31</v>
      </c>
      <c r="Y1079" s="200"/>
      <c r="Z1079" s="201" t="str">
        <f>IF(Y1079&lt;&gt;"",Y1079,IF(Table1[[#This Row],[Befolyt]]="i",1,""))</f>
        <v/>
      </c>
      <c r="AA1079" s="98">
        <f>Table1[[#This Row],[KülföldiÁr]]*Table1[[#This Row],[Darab]]</f>
        <v>0</v>
      </c>
    </row>
    <row r="1080" spans="1:27" x14ac:dyDescent="0.3">
      <c r="A1080" t="s">
        <v>2940</v>
      </c>
      <c r="B1080" t="s">
        <v>423</v>
      </c>
      <c r="C1080" s="126">
        <v>46066</v>
      </c>
      <c r="D1080" s="6">
        <v>2</v>
      </c>
      <c r="E1080" s="126">
        <v>46066</v>
      </c>
      <c r="F1080" s="6">
        <v>2</v>
      </c>
      <c r="G1080" t="s">
        <v>903</v>
      </c>
      <c r="H1080" t="s">
        <v>41</v>
      </c>
      <c r="I1080" t="s">
        <v>28</v>
      </c>
      <c r="J1080" t="s">
        <v>904</v>
      </c>
      <c r="K1080">
        <v>2</v>
      </c>
      <c r="L1080" s="7">
        <v>1046.73</v>
      </c>
      <c r="M1080" s="7">
        <v>2093.46</v>
      </c>
      <c r="N1080">
        <v>0</v>
      </c>
      <c r="O1080" t="s">
        <v>29</v>
      </c>
      <c r="P1080">
        <v>0</v>
      </c>
      <c r="Q1080" s="7">
        <v>3520</v>
      </c>
      <c r="R1080" s="7">
        <v>3520</v>
      </c>
      <c r="S1080" s="7">
        <v>7040</v>
      </c>
      <c r="T1080" s="7">
        <v>5</v>
      </c>
      <c r="U1080" s="7">
        <v>352</v>
      </c>
      <c r="V1080" t="s">
        <v>30</v>
      </c>
      <c r="W1080" s="7">
        <v>4946.54</v>
      </c>
      <c r="X1080" s="2" t="s">
        <v>31</v>
      </c>
      <c r="Y1080" s="200"/>
      <c r="Z1080" s="201" t="str">
        <f>IF(Y1080&lt;&gt;"",Y1080,IF(Table1[[#This Row],[Befolyt]]="i",1,""))</f>
        <v/>
      </c>
      <c r="AA1080" s="98">
        <f>Table1[[#This Row],[KülföldiÁr]]*Table1[[#This Row],[Darab]]</f>
        <v>0</v>
      </c>
    </row>
    <row r="1081" spans="1:27" x14ac:dyDescent="0.3">
      <c r="A1081" t="s">
        <v>2940</v>
      </c>
      <c r="B1081" t="s">
        <v>423</v>
      </c>
      <c r="C1081" s="126">
        <v>46066</v>
      </c>
      <c r="D1081" s="6">
        <v>2</v>
      </c>
      <c r="E1081" s="126">
        <v>46066</v>
      </c>
      <c r="F1081" s="6">
        <v>2</v>
      </c>
      <c r="G1081" t="s">
        <v>86</v>
      </c>
      <c r="H1081" t="s">
        <v>70</v>
      </c>
      <c r="I1081" t="s">
        <v>32</v>
      </c>
      <c r="J1081" t="s">
        <v>87</v>
      </c>
      <c r="K1081">
        <v>1</v>
      </c>
      <c r="L1081" s="7">
        <v>7195.04</v>
      </c>
      <c r="M1081" s="7">
        <v>7195.04</v>
      </c>
      <c r="N1081">
        <v>0</v>
      </c>
      <c r="O1081" t="s">
        <v>29</v>
      </c>
      <c r="P1081">
        <v>0</v>
      </c>
      <c r="Q1081" s="7">
        <v>12000</v>
      </c>
      <c r="R1081" s="7">
        <v>12000</v>
      </c>
      <c r="S1081" s="7">
        <v>12000</v>
      </c>
      <c r="T1081" s="7">
        <v>0</v>
      </c>
      <c r="U1081" s="7">
        <v>0</v>
      </c>
      <c r="V1081" t="s">
        <v>30</v>
      </c>
      <c r="W1081" s="7">
        <v>4804.96</v>
      </c>
      <c r="X1081" s="2" t="s">
        <v>31</v>
      </c>
      <c r="Y1081" s="200"/>
      <c r="Z1081" s="201" t="str">
        <f>IF(Y1081&lt;&gt;"",Y1081,IF(Table1[[#This Row],[Befolyt]]="i",1,""))</f>
        <v/>
      </c>
      <c r="AA1081" s="98">
        <f>Table1[[#This Row],[KülföldiÁr]]*Table1[[#This Row],[Darab]]</f>
        <v>0</v>
      </c>
    </row>
    <row r="1082" spans="1:27" x14ac:dyDescent="0.3">
      <c r="A1082" t="s">
        <v>2940</v>
      </c>
      <c r="B1082" t="s">
        <v>423</v>
      </c>
      <c r="C1082" s="126">
        <v>46066</v>
      </c>
      <c r="D1082" s="6">
        <v>2</v>
      </c>
      <c r="E1082" s="126">
        <v>46066</v>
      </c>
      <c r="F1082" s="6">
        <v>2</v>
      </c>
      <c r="G1082" t="s">
        <v>40</v>
      </c>
      <c r="H1082" t="s">
        <v>41</v>
      </c>
      <c r="I1082" t="s">
        <v>28</v>
      </c>
      <c r="J1082" t="s">
        <v>42</v>
      </c>
      <c r="K1082">
        <v>21</v>
      </c>
      <c r="L1082" s="7">
        <v>238.9</v>
      </c>
      <c r="M1082" s="7">
        <v>5016.9000000000005</v>
      </c>
      <c r="N1082">
        <v>0</v>
      </c>
      <c r="O1082" t="s">
        <v>29</v>
      </c>
      <c r="P1082">
        <v>0</v>
      </c>
      <c r="Q1082" s="7">
        <v>1325</v>
      </c>
      <c r="R1082" s="7">
        <v>1325</v>
      </c>
      <c r="S1082" s="7">
        <v>27825</v>
      </c>
      <c r="T1082" s="7">
        <v>5</v>
      </c>
      <c r="U1082" s="7">
        <v>1391.25</v>
      </c>
      <c r="V1082" t="s">
        <v>30</v>
      </c>
      <c r="W1082" s="7">
        <v>22808.1</v>
      </c>
      <c r="X1082" s="2" t="s">
        <v>31</v>
      </c>
      <c r="Y1082" s="200"/>
      <c r="Z1082" s="201" t="str">
        <f>IF(Y1082&lt;&gt;"",Y1082,IF(Table1[[#This Row],[Befolyt]]="i",1,""))</f>
        <v/>
      </c>
      <c r="AA1082" s="98">
        <f>Table1[[#This Row],[KülföldiÁr]]*Table1[[#This Row],[Darab]]</f>
        <v>0</v>
      </c>
    </row>
    <row r="1083" spans="1:27" x14ac:dyDescent="0.3">
      <c r="A1083" t="s">
        <v>2940</v>
      </c>
      <c r="B1083" t="s">
        <v>423</v>
      </c>
      <c r="C1083" s="126">
        <v>46066</v>
      </c>
      <c r="D1083" s="6">
        <v>2</v>
      </c>
      <c r="E1083" s="126">
        <v>46066</v>
      </c>
      <c r="F1083" s="6">
        <v>2</v>
      </c>
      <c r="G1083" t="s">
        <v>2941</v>
      </c>
      <c r="H1083" t="s">
        <v>41</v>
      </c>
      <c r="I1083" t="s">
        <v>28</v>
      </c>
      <c r="J1083" t="s">
        <v>2942</v>
      </c>
      <c r="K1083">
        <v>1</v>
      </c>
      <c r="L1083" s="7">
        <v>1102.23</v>
      </c>
      <c r="M1083" s="7">
        <v>1102.23</v>
      </c>
      <c r="N1083">
        <v>0</v>
      </c>
      <c r="O1083" t="s">
        <v>29</v>
      </c>
      <c r="P1083">
        <v>0</v>
      </c>
      <c r="Q1083" s="7">
        <v>3140</v>
      </c>
      <c r="R1083" s="7">
        <v>3140</v>
      </c>
      <c r="S1083" s="7">
        <v>3140</v>
      </c>
      <c r="T1083" s="7">
        <v>5</v>
      </c>
      <c r="U1083" s="7">
        <v>157</v>
      </c>
      <c r="V1083" t="s">
        <v>30</v>
      </c>
      <c r="W1083" s="7">
        <v>2037.77</v>
      </c>
      <c r="X1083" s="2" t="s">
        <v>31</v>
      </c>
      <c r="Y1083" s="200"/>
      <c r="Z1083" s="201" t="str">
        <f>IF(Y1083&lt;&gt;"",Y1083,IF(Table1[[#This Row],[Befolyt]]="i",1,""))</f>
        <v/>
      </c>
      <c r="AA1083" s="98">
        <f>Table1[[#This Row],[KülföldiÁr]]*Table1[[#This Row],[Darab]]</f>
        <v>0</v>
      </c>
    </row>
    <row r="1084" spans="1:27" x14ac:dyDescent="0.3">
      <c r="A1084" t="s">
        <v>2940</v>
      </c>
      <c r="B1084" t="s">
        <v>423</v>
      </c>
      <c r="C1084" s="126">
        <v>46066</v>
      </c>
      <c r="D1084" s="6">
        <v>2</v>
      </c>
      <c r="E1084" s="126">
        <v>46066</v>
      </c>
      <c r="F1084" s="6">
        <v>2</v>
      </c>
      <c r="G1084" t="s">
        <v>45</v>
      </c>
      <c r="H1084" t="s">
        <v>41</v>
      </c>
      <c r="I1084" t="s">
        <v>28</v>
      </c>
      <c r="J1084" t="s">
        <v>46</v>
      </c>
      <c r="K1084">
        <v>9</v>
      </c>
      <c r="L1084" s="7">
        <v>165.41</v>
      </c>
      <c r="M1084" s="7">
        <v>1488.69</v>
      </c>
      <c r="N1084">
        <v>0</v>
      </c>
      <c r="O1084" t="s">
        <v>29</v>
      </c>
      <c r="P1084">
        <v>0</v>
      </c>
      <c r="Q1084" s="7">
        <v>960</v>
      </c>
      <c r="R1084" s="7">
        <v>960</v>
      </c>
      <c r="S1084" s="7">
        <v>8640</v>
      </c>
      <c r="T1084" s="7">
        <v>5</v>
      </c>
      <c r="U1084" s="7">
        <v>432</v>
      </c>
      <c r="V1084" t="s">
        <v>30</v>
      </c>
      <c r="W1084" s="7">
        <v>7151.3099999999995</v>
      </c>
      <c r="X1084" s="2" t="s">
        <v>31</v>
      </c>
      <c r="Y1084" s="200"/>
      <c r="Z1084" s="201" t="str">
        <f>IF(Y1084&lt;&gt;"",Y1084,IF(Table1[[#This Row],[Befolyt]]="i",1,""))</f>
        <v/>
      </c>
      <c r="AA1084" s="98">
        <f>Table1[[#This Row],[KülföldiÁr]]*Table1[[#This Row],[Darab]]</f>
        <v>0</v>
      </c>
    </row>
    <row r="1085" spans="1:27" x14ac:dyDescent="0.3">
      <c r="A1085" t="s">
        <v>2940</v>
      </c>
      <c r="B1085" t="s">
        <v>423</v>
      </c>
      <c r="C1085" s="126">
        <v>46066</v>
      </c>
      <c r="D1085" s="6">
        <v>2</v>
      </c>
      <c r="E1085" s="126">
        <v>46066</v>
      </c>
      <c r="F1085" s="6">
        <v>2</v>
      </c>
      <c r="G1085" t="s">
        <v>58</v>
      </c>
      <c r="H1085" t="s">
        <v>41</v>
      </c>
      <c r="I1085" t="s">
        <v>28</v>
      </c>
      <c r="J1085" t="s">
        <v>59</v>
      </c>
      <c r="K1085">
        <v>5</v>
      </c>
      <c r="L1085" s="7">
        <v>169.35</v>
      </c>
      <c r="M1085" s="7">
        <v>846.75</v>
      </c>
      <c r="N1085">
        <v>0</v>
      </c>
      <c r="O1085" t="s">
        <v>29</v>
      </c>
      <c r="P1085">
        <v>0</v>
      </c>
      <c r="Q1085" s="7">
        <v>890</v>
      </c>
      <c r="R1085" s="7">
        <v>1210</v>
      </c>
      <c r="S1085" s="7">
        <v>6050</v>
      </c>
      <c r="T1085" s="7">
        <v>14.26</v>
      </c>
      <c r="U1085" s="7">
        <v>862.73</v>
      </c>
      <c r="V1085" t="s">
        <v>30</v>
      </c>
      <c r="W1085" s="7">
        <v>5203.25</v>
      </c>
      <c r="X1085" s="2" t="s">
        <v>31</v>
      </c>
      <c r="Y1085" s="200"/>
      <c r="Z1085" s="201" t="str">
        <f>IF(Y1085&lt;&gt;"",Y1085,IF(Table1[[#This Row],[Befolyt]]="i",1,""))</f>
        <v/>
      </c>
      <c r="AA1085" s="98">
        <f>Table1[[#This Row],[KülföldiÁr]]*Table1[[#This Row],[Darab]]</f>
        <v>0</v>
      </c>
    </row>
    <row r="1086" spans="1:27" x14ac:dyDescent="0.3">
      <c r="A1086" t="s">
        <v>2940</v>
      </c>
      <c r="B1086" t="s">
        <v>423</v>
      </c>
      <c r="C1086" s="126">
        <v>46066</v>
      </c>
      <c r="D1086" s="6">
        <v>2</v>
      </c>
      <c r="E1086" s="126">
        <v>46066</v>
      </c>
      <c r="F1086" s="6">
        <v>2</v>
      </c>
      <c r="G1086" t="s">
        <v>301</v>
      </c>
      <c r="H1086" t="s">
        <v>41</v>
      </c>
      <c r="I1086" t="s">
        <v>28</v>
      </c>
      <c r="J1086" t="s">
        <v>306</v>
      </c>
      <c r="K1086">
        <v>2</v>
      </c>
      <c r="L1086" s="7">
        <v>155.15</v>
      </c>
      <c r="M1086" s="7">
        <v>310.3</v>
      </c>
      <c r="N1086">
        <v>0</v>
      </c>
      <c r="O1086" t="s">
        <v>29</v>
      </c>
      <c r="P1086">
        <v>0</v>
      </c>
      <c r="Q1086" s="7">
        <v>778</v>
      </c>
      <c r="R1086" s="7">
        <v>1060</v>
      </c>
      <c r="S1086" s="7">
        <v>2120</v>
      </c>
      <c r="T1086" s="7">
        <v>14.31</v>
      </c>
      <c r="U1086" s="7">
        <v>303.37200000000001</v>
      </c>
      <c r="V1086" t="s">
        <v>30</v>
      </c>
      <c r="W1086" s="7">
        <v>1809.7</v>
      </c>
      <c r="X1086" s="2" t="s">
        <v>31</v>
      </c>
      <c r="Y1086" s="200"/>
      <c r="Z1086" s="201" t="str">
        <f>IF(Y1086&lt;&gt;"",Y1086,IF(Table1[[#This Row],[Befolyt]]="i",1,""))</f>
        <v/>
      </c>
      <c r="AA1086" s="98">
        <f>Table1[[#This Row],[KülföldiÁr]]*Table1[[#This Row],[Darab]]</f>
        <v>0</v>
      </c>
    </row>
    <row r="1087" spans="1:27" x14ac:dyDescent="0.3">
      <c r="A1087" t="s">
        <v>2940</v>
      </c>
      <c r="B1087" t="s">
        <v>423</v>
      </c>
      <c r="C1087" s="126">
        <v>46066</v>
      </c>
      <c r="D1087" s="6">
        <v>2</v>
      </c>
      <c r="E1087" s="126">
        <v>46066</v>
      </c>
      <c r="F1087" s="6">
        <v>2</v>
      </c>
      <c r="G1087" t="s">
        <v>43</v>
      </c>
      <c r="H1087" t="s">
        <v>41</v>
      </c>
      <c r="I1087" t="s">
        <v>28</v>
      </c>
      <c r="J1087" t="s">
        <v>44</v>
      </c>
      <c r="K1087">
        <v>21</v>
      </c>
      <c r="L1087" s="7">
        <v>33.770000000000003</v>
      </c>
      <c r="M1087" s="7">
        <v>709.17000000000007</v>
      </c>
      <c r="N1087">
        <v>0</v>
      </c>
      <c r="O1087" t="s">
        <v>29</v>
      </c>
      <c r="P1087">
        <v>0</v>
      </c>
      <c r="Q1087" s="7">
        <v>190</v>
      </c>
      <c r="R1087" s="7">
        <v>190</v>
      </c>
      <c r="S1087" s="7">
        <v>3990</v>
      </c>
      <c r="T1087" s="7">
        <v>5</v>
      </c>
      <c r="U1087" s="7">
        <v>199.5</v>
      </c>
      <c r="V1087" t="s">
        <v>30</v>
      </c>
      <c r="W1087" s="7">
        <v>3280.83</v>
      </c>
      <c r="X1087" s="2" t="s">
        <v>31</v>
      </c>
      <c r="Y1087" s="200"/>
      <c r="Z1087" s="201" t="str">
        <f>IF(Y1087&lt;&gt;"",Y1087,IF(Table1[[#This Row],[Befolyt]]="i",1,""))</f>
        <v/>
      </c>
      <c r="AA1087" s="98">
        <f>Table1[[#This Row],[KülföldiÁr]]*Table1[[#This Row],[Darab]]</f>
        <v>0</v>
      </c>
    </row>
    <row r="1088" spans="1:27" x14ac:dyDescent="0.3">
      <c r="A1088" t="s">
        <v>2940</v>
      </c>
      <c r="B1088" t="s">
        <v>423</v>
      </c>
      <c r="C1088" s="126">
        <v>46066</v>
      </c>
      <c r="D1088" s="6">
        <v>2</v>
      </c>
      <c r="E1088" s="126">
        <v>46066</v>
      </c>
      <c r="F1088" s="6">
        <v>2</v>
      </c>
      <c r="G1088" t="s">
        <v>88</v>
      </c>
      <c r="H1088" t="s">
        <v>41</v>
      </c>
      <c r="I1088" t="s">
        <v>28</v>
      </c>
      <c r="J1088" t="s">
        <v>89</v>
      </c>
      <c r="K1088">
        <v>1</v>
      </c>
      <c r="L1088" s="7">
        <v>243.71</v>
      </c>
      <c r="M1088" s="7">
        <v>243.71</v>
      </c>
      <c r="N1088">
        <v>0</v>
      </c>
      <c r="O1088" t="s">
        <v>29</v>
      </c>
      <c r="P1088">
        <v>0</v>
      </c>
      <c r="Q1088" s="7">
        <v>1485</v>
      </c>
      <c r="R1088" s="7">
        <v>1485</v>
      </c>
      <c r="S1088" s="7">
        <v>1485</v>
      </c>
      <c r="T1088" s="7">
        <v>5</v>
      </c>
      <c r="U1088" s="7">
        <v>74.25</v>
      </c>
      <c r="V1088" t="s">
        <v>30</v>
      </c>
      <c r="W1088" s="7">
        <v>1241.29</v>
      </c>
      <c r="X1088" s="2" t="s">
        <v>31</v>
      </c>
      <c r="Y1088" s="200"/>
      <c r="Z1088" s="201" t="str">
        <f>IF(Y1088&lt;&gt;"",Y1088,IF(Table1[[#This Row],[Befolyt]]="i",1,""))</f>
        <v/>
      </c>
      <c r="AA1088" s="98">
        <f>Table1[[#This Row],[KülföldiÁr]]*Table1[[#This Row],[Darab]]</f>
        <v>0</v>
      </c>
    </row>
    <row r="1089" spans="1:27" x14ac:dyDescent="0.3">
      <c r="A1089" t="s">
        <v>2940</v>
      </c>
      <c r="B1089" t="s">
        <v>423</v>
      </c>
      <c r="C1089" s="126">
        <v>46066</v>
      </c>
      <c r="D1089" s="6">
        <v>2</v>
      </c>
      <c r="E1089" s="126">
        <v>46066</v>
      </c>
      <c r="F1089" s="6">
        <v>2</v>
      </c>
      <c r="G1089" t="s">
        <v>47</v>
      </c>
      <c r="H1089" t="s">
        <v>41</v>
      </c>
      <c r="I1089" t="s">
        <v>28</v>
      </c>
      <c r="J1089" t="s">
        <v>48</v>
      </c>
      <c r="K1089">
        <v>2</v>
      </c>
      <c r="L1089" s="7">
        <v>184.15</v>
      </c>
      <c r="M1089" s="7">
        <v>368.3</v>
      </c>
      <c r="N1089">
        <v>0</v>
      </c>
      <c r="O1089" t="s">
        <v>29</v>
      </c>
      <c r="P1089">
        <v>0</v>
      </c>
      <c r="Q1089" s="7">
        <v>1018</v>
      </c>
      <c r="R1089" s="7">
        <v>1670</v>
      </c>
      <c r="S1089" s="7">
        <v>3340</v>
      </c>
      <c r="T1089" s="7">
        <v>18.66</v>
      </c>
      <c r="U1089" s="7">
        <v>623.24400000000003</v>
      </c>
      <c r="V1089" t="s">
        <v>30</v>
      </c>
      <c r="W1089" s="7">
        <v>2971.7</v>
      </c>
      <c r="X1089" s="2" t="s">
        <v>31</v>
      </c>
      <c r="Y1089" s="200"/>
      <c r="Z1089" s="201" t="str">
        <f>IF(Y1089&lt;&gt;"",Y1089,IF(Table1[[#This Row],[Befolyt]]="i",1,""))</f>
        <v/>
      </c>
      <c r="AA1089" s="98">
        <f>Table1[[#This Row],[KülföldiÁr]]*Table1[[#This Row],[Darab]]</f>
        <v>0</v>
      </c>
    </row>
    <row r="1090" spans="1:27" x14ac:dyDescent="0.3">
      <c r="A1090" t="s">
        <v>2943</v>
      </c>
      <c r="B1090" t="s">
        <v>423</v>
      </c>
      <c r="C1090" s="126">
        <v>46066</v>
      </c>
      <c r="D1090" s="6">
        <v>2</v>
      </c>
      <c r="E1090" s="126">
        <v>46066</v>
      </c>
      <c r="F1090" s="6">
        <v>2</v>
      </c>
      <c r="G1090" t="s">
        <v>894</v>
      </c>
      <c r="H1090" t="s">
        <v>27</v>
      </c>
      <c r="I1090" t="s">
        <v>28</v>
      </c>
      <c r="J1090" t="s">
        <v>1104</v>
      </c>
      <c r="K1090">
        <v>1</v>
      </c>
      <c r="L1090" s="7">
        <v>15780</v>
      </c>
      <c r="M1090" s="7">
        <v>15780</v>
      </c>
      <c r="N1090">
        <v>0</v>
      </c>
      <c r="O1090" t="s">
        <v>29</v>
      </c>
      <c r="P1090">
        <v>0</v>
      </c>
      <c r="Q1090" s="7">
        <v>26300</v>
      </c>
      <c r="R1090" s="7">
        <v>26300</v>
      </c>
      <c r="S1090" s="7">
        <v>26300</v>
      </c>
      <c r="T1090" s="7">
        <v>10</v>
      </c>
      <c r="U1090" s="7">
        <v>2630</v>
      </c>
      <c r="V1090" t="s">
        <v>30</v>
      </c>
      <c r="W1090" s="7">
        <v>10520</v>
      </c>
      <c r="X1090" s="2" t="s">
        <v>31</v>
      </c>
      <c r="Y1090" s="200"/>
      <c r="Z1090" s="201" t="str">
        <f>IF(Y1090&lt;&gt;"",Y1090,IF(Table1[[#This Row],[Befolyt]]="i",1,""))</f>
        <v/>
      </c>
      <c r="AA1090" s="98">
        <f>Table1[[#This Row],[KülföldiÁr]]*Table1[[#This Row],[Darab]]</f>
        <v>0</v>
      </c>
    </row>
    <row r="1091" spans="1:27" x14ac:dyDescent="0.3">
      <c r="A1091" t="s">
        <v>2943</v>
      </c>
      <c r="B1091" t="s">
        <v>423</v>
      </c>
      <c r="C1091" s="126">
        <v>46066</v>
      </c>
      <c r="D1091" s="6">
        <v>2</v>
      </c>
      <c r="E1091" s="126">
        <v>46066</v>
      </c>
      <c r="F1091" s="6">
        <v>2</v>
      </c>
      <c r="G1091" t="s">
        <v>2944</v>
      </c>
      <c r="H1091" t="s">
        <v>41</v>
      </c>
      <c r="I1091" t="s">
        <v>28</v>
      </c>
      <c r="J1091" t="s">
        <v>2945</v>
      </c>
      <c r="K1091">
        <v>1</v>
      </c>
      <c r="L1091" s="7">
        <v>3575</v>
      </c>
      <c r="M1091" s="7">
        <v>3575</v>
      </c>
      <c r="N1091">
        <v>0</v>
      </c>
      <c r="O1091" t="s">
        <v>29</v>
      </c>
      <c r="P1091">
        <v>0</v>
      </c>
      <c r="Q1091" s="7">
        <v>6500</v>
      </c>
      <c r="R1091" s="7">
        <v>6500</v>
      </c>
      <c r="S1091" s="7">
        <v>6500</v>
      </c>
      <c r="T1091" s="7">
        <v>5</v>
      </c>
      <c r="U1091" s="7">
        <v>325</v>
      </c>
      <c r="V1091" t="s">
        <v>30</v>
      </c>
      <c r="W1091" s="7">
        <v>2925</v>
      </c>
      <c r="X1091" s="2" t="s">
        <v>31</v>
      </c>
      <c r="Y1091" s="200"/>
      <c r="Z1091" s="201" t="str">
        <f>IF(Y1091&lt;&gt;"",Y1091,IF(Table1[[#This Row],[Befolyt]]="i",1,""))</f>
        <v/>
      </c>
      <c r="AA1091" s="98">
        <f>Table1[[#This Row],[KülföldiÁr]]*Table1[[#This Row],[Darab]]</f>
        <v>0</v>
      </c>
    </row>
    <row r="1092" spans="1:27" x14ac:dyDescent="0.3">
      <c r="A1092" t="s">
        <v>2943</v>
      </c>
      <c r="B1092" t="s">
        <v>423</v>
      </c>
      <c r="C1092" s="126">
        <v>46066</v>
      </c>
      <c r="D1092" s="6">
        <v>2</v>
      </c>
      <c r="E1092" s="126">
        <v>46066</v>
      </c>
      <c r="F1092" s="6">
        <v>2</v>
      </c>
      <c r="G1092" t="s">
        <v>40</v>
      </c>
      <c r="H1092" t="s">
        <v>41</v>
      </c>
      <c r="I1092" t="s">
        <v>28</v>
      </c>
      <c r="J1092" t="s">
        <v>42</v>
      </c>
      <c r="K1092">
        <v>3</v>
      </c>
      <c r="L1092" s="7">
        <v>238.9</v>
      </c>
      <c r="M1092" s="7">
        <v>716.7</v>
      </c>
      <c r="N1092">
        <v>0</v>
      </c>
      <c r="O1092" t="s">
        <v>29</v>
      </c>
      <c r="P1092">
        <v>0</v>
      </c>
      <c r="Q1092" s="7">
        <v>1325</v>
      </c>
      <c r="R1092" s="7">
        <v>1325</v>
      </c>
      <c r="S1092" s="7">
        <v>3975</v>
      </c>
      <c r="T1092" s="7">
        <v>5</v>
      </c>
      <c r="U1092" s="7">
        <v>198.75</v>
      </c>
      <c r="V1092" t="s">
        <v>30</v>
      </c>
      <c r="W1092" s="7">
        <v>3258.3</v>
      </c>
      <c r="X1092" s="2" t="s">
        <v>31</v>
      </c>
      <c r="Y1092" s="200"/>
      <c r="Z1092" s="201" t="str">
        <f>IF(Y1092&lt;&gt;"",Y1092,IF(Table1[[#This Row],[Befolyt]]="i",1,""))</f>
        <v/>
      </c>
      <c r="AA1092" s="98">
        <f>Table1[[#This Row],[KülföldiÁr]]*Table1[[#This Row],[Darab]]</f>
        <v>0</v>
      </c>
    </row>
    <row r="1093" spans="1:27" x14ac:dyDescent="0.3">
      <c r="A1093" t="s">
        <v>2943</v>
      </c>
      <c r="B1093" t="s">
        <v>423</v>
      </c>
      <c r="C1093" s="126">
        <v>46066</v>
      </c>
      <c r="D1093" s="6">
        <v>2</v>
      </c>
      <c r="E1093" s="126">
        <v>46066</v>
      </c>
      <c r="F1093" s="6">
        <v>2</v>
      </c>
      <c r="G1093" t="s">
        <v>2946</v>
      </c>
      <c r="H1093" t="s">
        <v>93</v>
      </c>
      <c r="I1093" t="s">
        <v>28</v>
      </c>
      <c r="J1093" t="s">
        <v>2947</v>
      </c>
      <c r="K1093">
        <v>2</v>
      </c>
      <c r="L1093" s="7">
        <v>1199</v>
      </c>
      <c r="M1093" s="7">
        <v>2398</v>
      </c>
      <c r="N1093">
        <v>0</v>
      </c>
      <c r="O1093" t="s">
        <v>29</v>
      </c>
      <c r="P1093">
        <v>0</v>
      </c>
      <c r="Q1093" s="7">
        <v>2000</v>
      </c>
      <c r="R1093" s="7">
        <v>2000</v>
      </c>
      <c r="S1093" s="7">
        <v>4000</v>
      </c>
      <c r="T1093" s="7">
        <v>5</v>
      </c>
      <c r="U1093" s="7">
        <v>200</v>
      </c>
      <c r="V1093" t="s">
        <v>30</v>
      </c>
      <c r="W1093" s="7">
        <v>1602</v>
      </c>
      <c r="X1093" s="2" t="s">
        <v>31</v>
      </c>
      <c r="Y1093" s="200"/>
      <c r="Z1093" s="201" t="str">
        <f>IF(Y1093&lt;&gt;"",Y1093,IF(Table1[[#This Row],[Befolyt]]="i",1,""))</f>
        <v/>
      </c>
      <c r="AA1093" s="98">
        <f>Table1[[#This Row],[KülföldiÁr]]*Table1[[#This Row],[Darab]]</f>
        <v>0</v>
      </c>
    </row>
    <row r="1094" spans="1:27" x14ac:dyDescent="0.3">
      <c r="A1094" t="s">
        <v>2943</v>
      </c>
      <c r="B1094" t="s">
        <v>423</v>
      </c>
      <c r="C1094" s="126">
        <v>46066</v>
      </c>
      <c r="D1094" s="6">
        <v>2</v>
      </c>
      <c r="E1094" s="126">
        <v>46066</v>
      </c>
      <c r="F1094" s="6">
        <v>2</v>
      </c>
      <c r="G1094" t="s">
        <v>58</v>
      </c>
      <c r="H1094" t="s">
        <v>41</v>
      </c>
      <c r="I1094" t="s">
        <v>28</v>
      </c>
      <c r="J1094" t="s">
        <v>59</v>
      </c>
      <c r="K1094">
        <v>1</v>
      </c>
      <c r="L1094" s="7">
        <v>169.35</v>
      </c>
      <c r="M1094" s="7">
        <v>169.35</v>
      </c>
      <c r="N1094">
        <v>0</v>
      </c>
      <c r="O1094" t="s">
        <v>29</v>
      </c>
      <c r="P1094">
        <v>0</v>
      </c>
      <c r="Q1094" s="7">
        <v>890</v>
      </c>
      <c r="R1094" s="7">
        <v>1210</v>
      </c>
      <c r="S1094" s="7">
        <v>1210</v>
      </c>
      <c r="T1094" s="7">
        <v>14.26</v>
      </c>
      <c r="U1094" s="7">
        <v>172.54599999999999</v>
      </c>
      <c r="V1094" t="s">
        <v>30</v>
      </c>
      <c r="W1094" s="7">
        <v>1040.6500000000001</v>
      </c>
      <c r="X1094" s="2" t="s">
        <v>31</v>
      </c>
      <c r="Y1094" s="200"/>
      <c r="Z1094" s="201" t="str">
        <f>IF(Y1094&lt;&gt;"",Y1094,IF(Table1[[#This Row],[Befolyt]]="i",1,""))</f>
        <v/>
      </c>
      <c r="AA1094" s="98">
        <f>Table1[[#This Row],[KülföldiÁr]]*Table1[[#This Row],[Darab]]</f>
        <v>0</v>
      </c>
    </row>
    <row r="1095" spans="1:27" x14ac:dyDescent="0.3">
      <c r="A1095" t="s">
        <v>2943</v>
      </c>
      <c r="B1095" t="s">
        <v>423</v>
      </c>
      <c r="C1095" s="126">
        <v>46066</v>
      </c>
      <c r="D1095" s="6">
        <v>2</v>
      </c>
      <c r="E1095" s="126">
        <v>46066</v>
      </c>
      <c r="F1095" s="6">
        <v>2</v>
      </c>
      <c r="G1095" t="s">
        <v>43</v>
      </c>
      <c r="H1095" t="s">
        <v>41</v>
      </c>
      <c r="I1095" t="s">
        <v>28</v>
      </c>
      <c r="J1095" t="s">
        <v>44</v>
      </c>
      <c r="K1095">
        <v>3</v>
      </c>
      <c r="L1095" s="7">
        <v>33.770000000000003</v>
      </c>
      <c r="M1095" s="7">
        <v>101.31</v>
      </c>
      <c r="N1095">
        <v>0</v>
      </c>
      <c r="O1095" t="s">
        <v>29</v>
      </c>
      <c r="P1095">
        <v>0</v>
      </c>
      <c r="Q1095" s="7">
        <v>190</v>
      </c>
      <c r="R1095" s="7">
        <v>190</v>
      </c>
      <c r="S1095" s="7">
        <v>570</v>
      </c>
      <c r="T1095" s="7">
        <v>5</v>
      </c>
      <c r="U1095" s="7">
        <v>28.5</v>
      </c>
      <c r="V1095" t="s">
        <v>30</v>
      </c>
      <c r="W1095" s="7">
        <v>468.69</v>
      </c>
      <c r="X1095" s="2" t="s">
        <v>31</v>
      </c>
      <c r="Y1095" s="200"/>
      <c r="Z1095" s="201" t="str">
        <f>IF(Y1095&lt;&gt;"",Y1095,IF(Table1[[#This Row],[Befolyt]]="i",1,""))</f>
        <v/>
      </c>
      <c r="AA1095" s="98">
        <f>Table1[[#This Row],[KülföldiÁr]]*Table1[[#This Row],[Darab]]</f>
        <v>0</v>
      </c>
    </row>
    <row r="1096" spans="1:27" x14ac:dyDescent="0.3">
      <c r="A1096" t="s">
        <v>2943</v>
      </c>
      <c r="B1096" t="s">
        <v>423</v>
      </c>
      <c r="C1096" s="126">
        <v>46066</v>
      </c>
      <c r="D1096" s="6">
        <v>2</v>
      </c>
      <c r="E1096" s="126">
        <v>46066</v>
      </c>
      <c r="F1096" s="6">
        <v>2</v>
      </c>
      <c r="G1096" t="s">
        <v>88</v>
      </c>
      <c r="H1096" t="s">
        <v>41</v>
      </c>
      <c r="I1096" t="s">
        <v>28</v>
      </c>
      <c r="J1096" t="s">
        <v>89</v>
      </c>
      <c r="K1096">
        <v>1</v>
      </c>
      <c r="L1096" s="7">
        <v>243.71</v>
      </c>
      <c r="M1096" s="7">
        <v>243.71</v>
      </c>
      <c r="N1096">
        <v>0</v>
      </c>
      <c r="O1096" t="s">
        <v>29</v>
      </c>
      <c r="P1096">
        <v>0</v>
      </c>
      <c r="Q1096" s="7">
        <v>1485</v>
      </c>
      <c r="R1096" s="7">
        <v>1485</v>
      </c>
      <c r="S1096" s="7">
        <v>1485</v>
      </c>
      <c r="T1096" s="7">
        <v>5</v>
      </c>
      <c r="U1096" s="7">
        <v>74.25</v>
      </c>
      <c r="V1096" t="s">
        <v>30</v>
      </c>
      <c r="W1096" s="7">
        <v>1241.29</v>
      </c>
      <c r="X1096" s="2" t="s">
        <v>31</v>
      </c>
      <c r="Y1096" s="200"/>
      <c r="Z1096" s="201" t="str">
        <f>IF(Y1096&lt;&gt;"",Y1096,IF(Table1[[#This Row],[Befolyt]]="i",1,""))</f>
        <v/>
      </c>
      <c r="AA1096" s="98">
        <f>Table1[[#This Row],[KülföldiÁr]]*Table1[[#This Row],[Darab]]</f>
        <v>0</v>
      </c>
    </row>
    <row r="1097" spans="1:27" x14ac:dyDescent="0.3">
      <c r="A1097" t="s">
        <v>2948</v>
      </c>
      <c r="B1097" t="s">
        <v>423</v>
      </c>
      <c r="C1097" s="126">
        <v>46066</v>
      </c>
      <c r="D1097" s="6">
        <v>2</v>
      </c>
      <c r="E1097" s="126">
        <v>46066</v>
      </c>
      <c r="F1097" s="6">
        <v>2</v>
      </c>
      <c r="G1097" t="s">
        <v>1448</v>
      </c>
      <c r="H1097" t="s">
        <v>27</v>
      </c>
      <c r="I1097" t="s">
        <v>28</v>
      </c>
      <c r="J1097" t="s">
        <v>2949</v>
      </c>
      <c r="K1097">
        <v>1</v>
      </c>
      <c r="L1097" s="7">
        <v>122130</v>
      </c>
      <c r="M1097" s="7">
        <v>122130</v>
      </c>
      <c r="N1097">
        <v>0</v>
      </c>
      <c r="O1097" t="s">
        <v>29</v>
      </c>
      <c r="P1097">
        <v>0</v>
      </c>
      <c r="Q1097" s="7">
        <v>203550</v>
      </c>
      <c r="R1097" s="7">
        <v>203550</v>
      </c>
      <c r="S1097" s="7">
        <v>203550</v>
      </c>
      <c r="T1097" s="7">
        <v>10</v>
      </c>
      <c r="U1097" s="7">
        <v>20355</v>
      </c>
      <c r="V1097" t="s">
        <v>30</v>
      </c>
      <c r="W1097" s="7">
        <v>81420</v>
      </c>
      <c r="X1097" s="2" t="s">
        <v>31</v>
      </c>
      <c r="Y1097" s="200"/>
      <c r="Z1097" s="201" t="str">
        <f>IF(Y1097&lt;&gt;"",Y1097,IF(Table1[[#This Row],[Befolyt]]="i",1,""))</f>
        <v/>
      </c>
      <c r="AA1097" s="98">
        <f>Table1[[#This Row],[KülföldiÁr]]*Table1[[#This Row],[Darab]]</f>
        <v>0</v>
      </c>
    </row>
    <row r="1098" spans="1:27" x14ac:dyDescent="0.3">
      <c r="A1098" t="s">
        <v>2948</v>
      </c>
      <c r="B1098" t="s">
        <v>423</v>
      </c>
      <c r="C1098" s="126">
        <v>46066</v>
      </c>
      <c r="D1098" s="6">
        <v>2</v>
      </c>
      <c r="E1098" s="126">
        <v>46066</v>
      </c>
      <c r="F1098" s="6">
        <v>2</v>
      </c>
      <c r="G1098" t="s">
        <v>375</v>
      </c>
      <c r="H1098" t="s">
        <v>41</v>
      </c>
      <c r="I1098" t="s">
        <v>28</v>
      </c>
      <c r="J1098" t="s">
        <v>376</v>
      </c>
      <c r="K1098">
        <v>5</v>
      </c>
      <c r="L1098" s="7">
        <v>145.46</v>
      </c>
      <c r="M1098" s="7">
        <v>727.30000000000007</v>
      </c>
      <c r="N1098">
        <v>0</v>
      </c>
      <c r="O1098" t="s">
        <v>29</v>
      </c>
      <c r="P1098">
        <v>0</v>
      </c>
      <c r="Q1098" s="7">
        <v>820</v>
      </c>
      <c r="R1098" s="7">
        <v>820</v>
      </c>
      <c r="S1098" s="7">
        <v>4100</v>
      </c>
      <c r="T1098" s="7">
        <v>5</v>
      </c>
      <c r="U1098" s="7">
        <v>205</v>
      </c>
      <c r="V1098" t="s">
        <v>30</v>
      </c>
      <c r="W1098" s="7">
        <v>3372.7</v>
      </c>
      <c r="X1098" s="2" t="s">
        <v>31</v>
      </c>
      <c r="Y1098" s="200"/>
      <c r="Z1098" s="201" t="str">
        <f>IF(Y1098&lt;&gt;"",Y1098,IF(Table1[[#This Row],[Befolyt]]="i",1,""))</f>
        <v/>
      </c>
      <c r="AA1098" s="98">
        <f>Table1[[#This Row],[KülföldiÁr]]*Table1[[#This Row],[Darab]]</f>
        <v>0</v>
      </c>
    </row>
    <row r="1099" spans="1:27" x14ac:dyDescent="0.3">
      <c r="A1099" t="s">
        <v>2948</v>
      </c>
      <c r="B1099" t="s">
        <v>423</v>
      </c>
      <c r="C1099" s="126">
        <v>46066</v>
      </c>
      <c r="D1099" s="6">
        <v>2</v>
      </c>
      <c r="E1099" s="126">
        <v>46066</v>
      </c>
      <c r="F1099" s="6">
        <v>2</v>
      </c>
      <c r="G1099" t="s">
        <v>86</v>
      </c>
      <c r="H1099" t="s">
        <v>70</v>
      </c>
      <c r="I1099" t="s">
        <v>32</v>
      </c>
      <c r="J1099" t="s">
        <v>87</v>
      </c>
      <c r="K1099">
        <v>0.75</v>
      </c>
      <c r="L1099" s="7">
        <v>7195.04</v>
      </c>
      <c r="M1099" s="7">
        <v>5396.28</v>
      </c>
      <c r="N1099">
        <v>0</v>
      </c>
      <c r="O1099" t="s">
        <v>29</v>
      </c>
      <c r="P1099">
        <v>0</v>
      </c>
      <c r="Q1099" s="7">
        <v>12000</v>
      </c>
      <c r="R1099" s="7">
        <v>12000</v>
      </c>
      <c r="S1099" s="7">
        <v>9000</v>
      </c>
      <c r="T1099" s="7">
        <v>0</v>
      </c>
      <c r="U1099" s="7">
        <v>0</v>
      </c>
      <c r="V1099" t="s">
        <v>30</v>
      </c>
      <c r="W1099" s="7">
        <v>3603.7200000000003</v>
      </c>
      <c r="X1099" s="2" t="s">
        <v>31</v>
      </c>
      <c r="Y1099" s="200"/>
      <c r="Z1099" s="201" t="str">
        <f>IF(Y1099&lt;&gt;"",Y1099,IF(Table1[[#This Row],[Befolyt]]="i",1,""))</f>
        <v/>
      </c>
      <c r="AA1099" s="98">
        <f>Table1[[#This Row],[KülföldiÁr]]*Table1[[#This Row],[Darab]]</f>
        <v>0</v>
      </c>
    </row>
    <row r="1100" spans="1:27" x14ac:dyDescent="0.3">
      <c r="A1100" t="s">
        <v>2948</v>
      </c>
      <c r="B1100" t="s">
        <v>423</v>
      </c>
      <c r="C1100" s="126">
        <v>46066</v>
      </c>
      <c r="D1100" s="6">
        <v>2</v>
      </c>
      <c r="E1100" s="126">
        <v>46066</v>
      </c>
      <c r="F1100" s="6">
        <v>2</v>
      </c>
      <c r="G1100" t="s">
        <v>40</v>
      </c>
      <c r="H1100" t="s">
        <v>41</v>
      </c>
      <c r="I1100" t="s">
        <v>28</v>
      </c>
      <c r="J1100" t="s">
        <v>42</v>
      </c>
      <c r="K1100">
        <v>20</v>
      </c>
      <c r="L1100" s="7">
        <v>238.9</v>
      </c>
      <c r="M1100" s="7">
        <v>4778</v>
      </c>
      <c r="N1100">
        <v>0</v>
      </c>
      <c r="O1100" t="s">
        <v>29</v>
      </c>
      <c r="P1100">
        <v>0</v>
      </c>
      <c r="Q1100" s="7">
        <v>1325</v>
      </c>
      <c r="R1100" s="7">
        <v>1325</v>
      </c>
      <c r="S1100" s="7">
        <v>26500</v>
      </c>
      <c r="T1100" s="7">
        <v>5</v>
      </c>
      <c r="U1100" s="7">
        <v>1325</v>
      </c>
      <c r="V1100" t="s">
        <v>30</v>
      </c>
      <c r="W1100" s="7">
        <v>21722</v>
      </c>
      <c r="X1100" s="2" t="s">
        <v>31</v>
      </c>
      <c r="Y1100" s="200"/>
      <c r="Z1100" s="201" t="str">
        <f>IF(Y1100&lt;&gt;"",Y1100,IF(Table1[[#This Row],[Befolyt]]="i",1,""))</f>
        <v/>
      </c>
      <c r="AA1100" s="98">
        <f>Table1[[#This Row],[KülföldiÁr]]*Table1[[#This Row],[Darab]]</f>
        <v>0</v>
      </c>
    </row>
    <row r="1101" spans="1:27" x14ac:dyDescent="0.3">
      <c r="A1101" t="s">
        <v>2948</v>
      </c>
      <c r="B1101" t="s">
        <v>423</v>
      </c>
      <c r="C1101" s="126">
        <v>46066</v>
      </c>
      <c r="D1101" s="6">
        <v>2</v>
      </c>
      <c r="E1101" s="126">
        <v>46066</v>
      </c>
      <c r="F1101" s="6">
        <v>2</v>
      </c>
      <c r="G1101" t="s">
        <v>54</v>
      </c>
      <c r="H1101" t="s">
        <v>41</v>
      </c>
      <c r="I1101" t="s">
        <v>28</v>
      </c>
      <c r="J1101" t="s">
        <v>55</v>
      </c>
      <c r="K1101">
        <v>21</v>
      </c>
      <c r="L1101" s="7">
        <v>164.3</v>
      </c>
      <c r="M1101" s="7">
        <v>3450.3</v>
      </c>
      <c r="N1101">
        <v>0</v>
      </c>
      <c r="O1101" t="s">
        <v>29</v>
      </c>
      <c r="P1101">
        <v>0</v>
      </c>
      <c r="Q1101" s="7">
        <v>960</v>
      </c>
      <c r="R1101" s="7">
        <v>960</v>
      </c>
      <c r="S1101" s="7">
        <v>20160</v>
      </c>
      <c r="T1101" s="7">
        <v>5</v>
      </c>
      <c r="U1101" s="7">
        <v>1008</v>
      </c>
      <c r="V1101" t="s">
        <v>30</v>
      </c>
      <c r="W1101" s="7">
        <v>16709.7</v>
      </c>
      <c r="X1101" s="2" t="s">
        <v>31</v>
      </c>
      <c r="Y1101" s="200"/>
      <c r="Z1101" s="201" t="str">
        <f>IF(Y1101&lt;&gt;"",Y1101,IF(Table1[[#This Row],[Befolyt]]="i",1,""))</f>
        <v/>
      </c>
      <c r="AA1101" s="98">
        <f>Table1[[#This Row],[KülföldiÁr]]*Table1[[#This Row],[Darab]]</f>
        <v>0</v>
      </c>
    </row>
    <row r="1102" spans="1:27" x14ac:dyDescent="0.3">
      <c r="A1102" t="s">
        <v>2948</v>
      </c>
      <c r="B1102" t="s">
        <v>423</v>
      </c>
      <c r="C1102" s="126">
        <v>46066</v>
      </c>
      <c r="D1102" s="6">
        <v>2</v>
      </c>
      <c r="E1102" s="126">
        <v>46066</v>
      </c>
      <c r="F1102" s="6">
        <v>2</v>
      </c>
      <c r="G1102" t="s">
        <v>58</v>
      </c>
      <c r="H1102" t="s">
        <v>41</v>
      </c>
      <c r="I1102" t="s">
        <v>28</v>
      </c>
      <c r="J1102" t="s">
        <v>59</v>
      </c>
      <c r="K1102">
        <v>7</v>
      </c>
      <c r="L1102" s="7">
        <v>169.35</v>
      </c>
      <c r="M1102" s="7">
        <v>1185.45</v>
      </c>
      <c r="N1102">
        <v>0</v>
      </c>
      <c r="O1102" t="s">
        <v>29</v>
      </c>
      <c r="P1102">
        <v>0</v>
      </c>
      <c r="Q1102" s="7">
        <v>890</v>
      </c>
      <c r="R1102" s="7">
        <v>1210</v>
      </c>
      <c r="S1102" s="7">
        <v>8470</v>
      </c>
      <c r="T1102" s="7">
        <v>14.26</v>
      </c>
      <c r="U1102" s="7">
        <v>1207.8219999999999</v>
      </c>
      <c r="V1102" t="s">
        <v>30</v>
      </c>
      <c r="W1102" s="7">
        <v>7284.55</v>
      </c>
      <c r="X1102" s="2" t="s">
        <v>31</v>
      </c>
      <c r="Y1102" s="200"/>
      <c r="Z1102" s="201" t="str">
        <f>IF(Y1102&lt;&gt;"",Y1102,IF(Table1[[#This Row],[Befolyt]]="i",1,""))</f>
        <v/>
      </c>
      <c r="AA1102" s="98">
        <f>Table1[[#This Row],[KülföldiÁr]]*Table1[[#This Row],[Darab]]</f>
        <v>0</v>
      </c>
    </row>
    <row r="1103" spans="1:27" x14ac:dyDescent="0.3">
      <c r="A1103" t="s">
        <v>2948</v>
      </c>
      <c r="B1103" t="s">
        <v>423</v>
      </c>
      <c r="C1103" s="126">
        <v>46066</v>
      </c>
      <c r="D1103" s="6">
        <v>2</v>
      </c>
      <c r="E1103" s="126">
        <v>46066</v>
      </c>
      <c r="F1103" s="6">
        <v>2</v>
      </c>
      <c r="G1103" t="s">
        <v>43</v>
      </c>
      <c r="H1103" t="s">
        <v>41</v>
      </c>
      <c r="I1103" t="s">
        <v>28</v>
      </c>
      <c r="J1103" t="s">
        <v>44</v>
      </c>
      <c r="K1103">
        <v>19</v>
      </c>
      <c r="L1103" s="7">
        <v>33.770000000000003</v>
      </c>
      <c r="M1103" s="7">
        <v>641.63000000000011</v>
      </c>
      <c r="N1103">
        <v>0</v>
      </c>
      <c r="O1103" t="s">
        <v>29</v>
      </c>
      <c r="P1103">
        <v>0</v>
      </c>
      <c r="Q1103" s="7">
        <v>190</v>
      </c>
      <c r="R1103" s="7">
        <v>190</v>
      </c>
      <c r="S1103" s="7">
        <v>3610</v>
      </c>
      <c r="T1103" s="7">
        <v>5</v>
      </c>
      <c r="U1103" s="7">
        <v>180.5</v>
      </c>
      <c r="V1103" t="s">
        <v>30</v>
      </c>
      <c r="W1103" s="7">
        <v>2968.37</v>
      </c>
      <c r="X1103" s="2" t="s">
        <v>31</v>
      </c>
      <c r="Y1103" s="200"/>
      <c r="Z1103" s="201" t="str">
        <f>IF(Y1103&lt;&gt;"",Y1103,IF(Table1[[#This Row],[Befolyt]]="i",1,""))</f>
        <v/>
      </c>
      <c r="AA1103" s="98">
        <f>Table1[[#This Row],[KülföldiÁr]]*Table1[[#This Row],[Darab]]</f>
        <v>0</v>
      </c>
    </row>
    <row r="1104" spans="1:27" x14ac:dyDescent="0.3">
      <c r="A1104" t="s">
        <v>2948</v>
      </c>
      <c r="B1104" t="s">
        <v>423</v>
      </c>
      <c r="C1104" s="126">
        <v>46066</v>
      </c>
      <c r="D1104" s="6">
        <v>2</v>
      </c>
      <c r="E1104" s="126">
        <v>46066</v>
      </c>
      <c r="F1104" s="6">
        <v>2</v>
      </c>
      <c r="G1104" t="s">
        <v>88</v>
      </c>
      <c r="H1104" t="s">
        <v>41</v>
      </c>
      <c r="I1104" t="s">
        <v>28</v>
      </c>
      <c r="J1104" t="s">
        <v>89</v>
      </c>
      <c r="K1104">
        <v>2</v>
      </c>
      <c r="L1104" s="7">
        <v>243.71</v>
      </c>
      <c r="M1104" s="7">
        <v>487.42</v>
      </c>
      <c r="N1104">
        <v>0</v>
      </c>
      <c r="O1104" t="s">
        <v>29</v>
      </c>
      <c r="P1104">
        <v>0</v>
      </c>
      <c r="Q1104" s="7">
        <v>1485</v>
      </c>
      <c r="R1104" s="7">
        <v>1485</v>
      </c>
      <c r="S1104" s="7">
        <v>2970</v>
      </c>
      <c r="T1104" s="7">
        <v>5</v>
      </c>
      <c r="U1104" s="7">
        <v>148.5</v>
      </c>
      <c r="V1104" t="s">
        <v>30</v>
      </c>
      <c r="W1104" s="7">
        <v>2482.58</v>
      </c>
      <c r="X1104" s="2" t="s">
        <v>31</v>
      </c>
      <c r="Y1104" s="200"/>
      <c r="Z1104" s="201" t="str">
        <f>IF(Y1104&lt;&gt;"",Y1104,IF(Table1[[#This Row],[Befolyt]]="i",1,""))</f>
        <v/>
      </c>
      <c r="AA1104" s="98">
        <f>Table1[[#This Row],[KülföldiÁr]]*Table1[[#This Row],[Darab]]</f>
        <v>0</v>
      </c>
    </row>
    <row r="1105" spans="1:27" x14ac:dyDescent="0.3">
      <c r="A1105" t="s">
        <v>2948</v>
      </c>
      <c r="B1105" t="s">
        <v>423</v>
      </c>
      <c r="C1105" s="126">
        <v>46066</v>
      </c>
      <c r="D1105" s="6">
        <v>2</v>
      </c>
      <c r="E1105" s="126">
        <v>46066</v>
      </c>
      <c r="F1105" s="6">
        <v>2</v>
      </c>
      <c r="G1105" t="s">
        <v>47</v>
      </c>
      <c r="H1105" t="s">
        <v>41</v>
      </c>
      <c r="I1105" t="s">
        <v>28</v>
      </c>
      <c r="J1105" t="s">
        <v>48</v>
      </c>
      <c r="K1105">
        <v>11</v>
      </c>
      <c r="L1105" s="7">
        <v>184.15</v>
      </c>
      <c r="M1105" s="7">
        <v>2025.65</v>
      </c>
      <c r="N1105">
        <v>0</v>
      </c>
      <c r="O1105" t="s">
        <v>29</v>
      </c>
      <c r="P1105">
        <v>0</v>
      </c>
      <c r="Q1105" s="7">
        <v>1018</v>
      </c>
      <c r="R1105" s="7">
        <v>1670</v>
      </c>
      <c r="S1105" s="7">
        <v>18370</v>
      </c>
      <c r="T1105" s="7">
        <v>18.66</v>
      </c>
      <c r="U1105" s="7">
        <v>3427.8420000000001</v>
      </c>
      <c r="V1105" t="s">
        <v>30</v>
      </c>
      <c r="W1105" s="7">
        <v>16344.35</v>
      </c>
      <c r="X1105" s="2" t="s">
        <v>31</v>
      </c>
      <c r="Y1105" s="200"/>
      <c r="Z1105" s="201" t="str">
        <f>IF(Y1105&lt;&gt;"",Y1105,IF(Table1[[#This Row],[Befolyt]]="i",1,""))</f>
        <v/>
      </c>
      <c r="AA1105" s="98">
        <f>Table1[[#This Row],[KülföldiÁr]]*Table1[[#This Row],[Darab]]</f>
        <v>0</v>
      </c>
    </row>
    <row r="1106" spans="1:27" x14ac:dyDescent="0.3">
      <c r="A1106" t="s">
        <v>2950</v>
      </c>
      <c r="B1106" t="s">
        <v>2951</v>
      </c>
      <c r="C1106" s="126">
        <v>46066</v>
      </c>
      <c r="D1106" s="6">
        <v>2</v>
      </c>
      <c r="E1106" s="126">
        <v>46066</v>
      </c>
      <c r="F1106" s="6">
        <v>2</v>
      </c>
      <c r="G1106" t="s">
        <v>808</v>
      </c>
      <c r="H1106" t="s">
        <v>27</v>
      </c>
      <c r="I1106" t="s">
        <v>28</v>
      </c>
      <c r="J1106" t="s">
        <v>809</v>
      </c>
      <c r="K1106">
        <v>5</v>
      </c>
      <c r="L1106" s="7">
        <v>2280</v>
      </c>
      <c r="M1106" s="7">
        <v>11400</v>
      </c>
      <c r="N1106">
        <v>0</v>
      </c>
      <c r="O1106" t="s">
        <v>29</v>
      </c>
      <c r="P1106">
        <v>0</v>
      </c>
      <c r="Q1106" s="7">
        <v>4470</v>
      </c>
      <c r="R1106" s="7">
        <v>4470</v>
      </c>
      <c r="S1106" s="7">
        <v>22350</v>
      </c>
      <c r="T1106" s="7">
        <v>28.8</v>
      </c>
      <c r="U1106" s="7">
        <v>6436.8</v>
      </c>
      <c r="V1106" t="s">
        <v>30</v>
      </c>
      <c r="W1106" s="7">
        <v>10950</v>
      </c>
      <c r="X1106" s="2" t="s">
        <v>82</v>
      </c>
      <c r="Y1106" s="200"/>
      <c r="Z1106" s="201">
        <f>IF(Y1106&lt;&gt;"",Y1106,IF(Table1[[#This Row],[Befolyt]]="i",1,""))</f>
        <v>1</v>
      </c>
      <c r="AA1106" s="98">
        <f>Table1[[#This Row],[KülföldiÁr]]*Table1[[#This Row],[Darab]]</f>
        <v>0</v>
      </c>
    </row>
    <row r="1107" spans="1:27" x14ac:dyDescent="0.3">
      <c r="A1107" t="s">
        <v>2952</v>
      </c>
      <c r="B1107" t="s">
        <v>377</v>
      </c>
      <c r="C1107" s="126">
        <v>46066</v>
      </c>
      <c r="D1107" s="6">
        <v>2</v>
      </c>
      <c r="E1107" s="126">
        <v>46066</v>
      </c>
      <c r="F1107" s="6">
        <v>2</v>
      </c>
      <c r="G1107" t="s">
        <v>58</v>
      </c>
      <c r="H1107" t="s">
        <v>41</v>
      </c>
      <c r="I1107" t="s">
        <v>28</v>
      </c>
      <c r="J1107" t="s">
        <v>59</v>
      </c>
      <c r="K1107">
        <v>10</v>
      </c>
      <c r="L1107" s="7">
        <v>169.35</v>
      </c>
      <c r="M1107" s="7">
        <v>1693.5</v>
      </c>
      <c r="N1107">
        <v>0</v>
      </c>
      <c r="O1107" t="s">
        <v>29</v>
      </c>
      <c r="P1107">
        <v>0</v>
      </c>
      <c r="Q1107" s="7">
        <v>890</v>
      </c>
      <c r="R1107" s="7">
        <v>890</v>
      </c>
      <c r="S1107" s="7">
        <v>8900</v>
      </c>
      <c r="T1107" s="7">
        <v>5</v>
      </c>
      <c r="U1107" s="7">
        <v>445</v>
      </c>
      <c r="V1107" t="s">
        <v>30</v>
      </c>
      <c r="W1107" s="7">
        <v>7206.5</v>
      </c>
      <c r="X1107" s="2" t="s">
        <v>82</v>
      </c>
      <c r="Y1107" s="200"/>
      <c r="Z1107" s="201">
        <f>IF(Y1107&lt;&gt;"",Y1107,IF(Table1[[#This Row],[Befolyt]]="i",1,""))</f>
        <v>1</v>
      </c>
      <c r="AA1107" s="98">
        <f>Table1[[#This Row],[KülföldiÁr]]*Table1[[#This Row],[Darab]]</f>
        <v>0</v>
      </c>
    </row>
    <row r="1108" spans="1:27" x14ac:dyDescent="0.3">
      <c r="A1108" t="s">
        <v>2952</v>
      </c>
      <c r="B1108" t="s">
        <v>377</v>
      </c>
      <c r="C1108" s="126">
        <v>46066</v>
      </c>
      <c r="D1108" s="6">
        <v>2</v>
      </c>
      <c r="E1108" s="126">
        <v>46066</v>
      </c>
      <c r="F1108" s="6">
        <v>2</v>
      </c>
      <c r="G1108" t="s">
        <v>47</v>
      </c>
      <c r="H1108" t="s">
        <v>41</v>
      </c>
      <c r="I1108" t="s">
        <v>28</v>
      </c>
      <c r="J1108" t="s">
        <v>48</v>
      </c>
      <c r="K1108">
        <v>10</v>
      </c>
      <c r="L1108" s="7">
        <v>184.15</v>
      </c>
      <c r="M1108" s="7">
        <v>1841.5</v>
      </c>
      <c r="N1108">
        <v>0</v>
      </c>
      <c r="O1108" t="s">
        <v>29</v>
      </c>
      <c r="P1108">
        <v>0</v>
      </c>
      <c r="Q1108" s="7">
        <v>1018</v>
      </c>
      <c r="R1108" s="7">
        <v>1370</v>
      </c>
      <c r="S1108" s="7">
        <v>13700</v>
      </c>
      <c r="T1108" s="7">
        <v>13.99</v>
      </c>
      <c r="U1108" s="7">
        <v>1916.63</v>
      </c>
      <c r="V1108" t="s">
        <v>30</v>
      </c>
      <c r="W1108" s="7">
        <v>11858.5</v>
      </c>
      <c r="X1108" s="2" t="s">
        <v>82</v>
      </c>
      <c r="Y1108" s="200"/>
      <c r="Z1108" s="201">
        <f>IF(Y1108&lt;&gt;"",Y1108,IF(Table1[[#This Row],[Befolyt]]="i",1,""))</f>
        <v>1</v>
      </c>
      <c r="AA1108" s="98">
        <f>Table1[[#This Row],[KülföldiÁr]]*Table1[[#This Row],[Darab]]</f>
        <v>0</v>
      </c>
    </row>
    <row r="1109" spans="1:27" x14ac:dyDescent="0.3">
      <c r="A1109" t="s">
        <v>2953</v>
      </c>
      <c r="B1109" t="s">
        <v>2954</v>
      </c>
      <c r="C1109" s="126">
        <v>46066</v>
      </c>
      <c r="D1109" s="6">
        <v>2</v>
      </c>
      <c r="E1109" s="126">
        <v>46066</v>
      </c>
      <c r="F1109" s="6">
        <v>2</v>
      </c>
      <c r="G1109" t="s">
        <v>2955</v>
      </c>
      <c r="H1109" t="s">
        <v>93</v>
      </c>
      <c r="I1109" t="s">
        <v>28</v>
      </c>
      <c r="J1109" t="s">
        <v>2956</v>
      </c>
      <c r="K1109">
        <v>4</v>
      </c>
      <c r="L1109" s="7">
        <v>7344</v>
      </c>
      <c r="M1109" s="7">
        <v>29376</v>
      </c>
      <c r="N1109">
        <v>0</v>
      </c>
      <c r="O1109" t="s">
        <v>29</v>
      </c>
      <c r="P1109">
        <v>0</v>
      </c>
      <c r="Q1109" s="7">
        <v>12240</v>
      </c>
      <c r="R1109" s="7">
        <v>15304.5</v>
      </c>
      <c r="S1109" s="7">
        <v>61218</v>
      </c>
      <c r="T1109" s="7">
        <v>5</v>
      </c>
      <c r="U1109" s="7">
        <v>3060.9</v>
      </c>
      <c r="V1109" t="s">
        <v>74</v>
      </c>
      <c r="W1109" s="7">
        <v>31842</v>
      </c>
      <c r="X1109" s="2" t="s">
        <v>31</v>
      </c>
      <c r="Y1109" s="200"/>
      <c r="Z1109" s="201" t="str">
        <f>IF(Y1109&lt;&gt;"",Y1109,IF(Table1[[#This Row],[Befolyt]]="i",1,""))</f>
        <v/>
      </c>
      <c r="AA1109" s="98">
        <f>Table1[[#This Row],[KülföldiÁr]]*Table1[[#This Row],[Darab]]</f>
        <v>0</v>
      </c>
    </row>
    <row r="1110" spans="1:27" x14ac:dyDescent="0.3">
      <c r="A1110" t="s">
        <v>2953</v>
      </c>
      <c r="B1110" t="s">
        <v>2954</v>
      </c>
      <c r="C1110" s="126">
        <v>46066</v>
      </c>
      <c r="D1110" s="6">
        <v>2</v>
      </c>
      <c r="E1110" s="126">
        <v>46066</v>
      </c>
      <c r="F1110" s="6">
        <v>2</v>
      </c>
      <c r="G1110" t="s">
        <v>514</v>
      </c>
      <c r="H1110" t="s">
        <v>34</v>
      </c>
      <c r="I1110" t="s">
        <v>32</v>
      </c>
      <c r="J1110" t="s">
        <v>515</v>
      </c>
      <c r="K1110">
        <v>1</v>
      </c>
      <c r="L1110" s="7">
        <v>7643</v>
      </c>
      <c r="M1110" s="7">
        <v>7643</v>
      </c>
      <c r="N1110">
        <v>0</v>
      </c>
      <c r="O1110" t="s">
        <v>29</v>
      </c>
      <c r="P1110">
        <v>0</v>
      </c>
      <c r="Q1110" s="7">
        <v>7643</v>
      </c>
      <c r="R1110" s="7">
        <v>0</v>
      </c>
      <c r="S1110" s="7">
        <v>0</v>
      </c>
      <c r="T1110" s="7">
        <v>0</v>
      </c>
      <c r="U1110" s="7">
        <v>0</v>
      </c>
      <c r="V1110" t="s">
        <v>74</v>
      </c>
      <c r="W1110" s="7">
        <v>-7643</v>
      </c>
      <c r="X1110" s="2" t="s">
        <v>31</v>
      </c>
      <c r="Y1110" s="200"/>
      <c r="Z1110" s="201" t="str">
        <f>IF(Y1110&lt;&gt;"",Y1110,IF(Table1[[#This Row],[Befolyt]]="i",1,""))</f>
        <v/>
      </c>
      <c r="AA1110" s="98">
        <f>Table1[[#This Row],[KülföldiÁr]]*Table1[[#This Row],[Darab]]</f>
        <v>0</v>
      </c>
    </row>
    <row r="1111" spans="1:27" x14ac:dyDescent="0.3">
      <c r="A1111" t="s">
        <v>2957</v>
      </c>
      <c r="B1111" t="s">
        <v>2958</v>
      </c>
      <c r="C1111" s="126">
        <v>46066</v>
      </c>
      <c r="D1111" s="6">
        <v>2</v>
      </c>
      <c r="E1111" s="126">
        <v>46066</v>
      </c>
      <c r="F1111" s="6">
        <v>2</v>
      </c>
      <c r="G1111" t="s">
        <v>396</v>
      </c>
      <c r="H1111" t="s">
        <v>51</v>
      </c>
      <c r="I1111" t="s">
        <v>28</v>
      </c>
      <c r="J1111" t="s">
        <v>397</v>
      </c>
      <c r="K1111">
        <v>10</v>
      </c>
      <c r="L1111" s="7">
        <v>2150.37</v>
      </c>
      <c r="M1111" s="7">
        <v>21503.699999999997</v>
      </c>
      <c r="N1111">
        <v>0</v>
      </c>
      <c r="O1111" t="s">
        <v>29</v>
      </c>
      <c r="P1111">
        <v>0</v>
      </c>
      <c r="Q1111" s="7">
        <v>4900</v>
      </c>
      <c r="R1111" s="7">
        <v>3280</v>
      </c>
      <c r="S1111" s="7">
        <v>32800</v>
      </c>
      <c r="T1111" s="7">
        <v>0.54</v>
      </c>
      <c r="U1111" s="7">
        <v>177.12</v>
      </c>
      <c r="V1111" t="s">
        <v>77</v>
      </c>
      <c r="W1111" s="7">
        <v>11296.300000000003</v>
      </c>
      <c r="X1111" s="2" t="s">
        <v>82</v>
      </c>
      <c r="Y1111" s="200"/>
      <c r="Z1111" s="201">
        <f>IF(Y1111&lt;&gt;"",Y1111,IF(Table1[[#This Row],[Befolyt]]="i",1,""))</f>
        <v>1</v>
      </c>
      <c r="AA1111" s="98">
        <f>Table1[[#This Row],[KülföldiÁr]]*Table1[[#This Row],[Darab]]</f>
        <v>0</v>
      </c>
    </row>
    <row r="1112" spans="1:27" x14ac:dyDescent="0.3">
      <c r="A1112" t="s">
        <v>2957</v>
      </c>
      <c r="B1112" t="s">
        <v>2958</v>
      </c>
      <c r="C1112" s="126">
        <v>46066</v>
      </c>
      <c r="D1112" s="6">
        <v>2</v>
      </c>
      <c r="E1112" s="126">
        <v>46066</v>
      </c>
      <c r="F1112" s="6">
        <v>2</v>
      </c>
      <c r="G1112" t="s">
        <v>325</v>
      </c>
      <c r="H1112" t="s">
        <v>51</v>
      </c>
      <c r="I1112" t="s">
        <v>28</v>
      </c>
      <c r="J1112" t="s">
        <v>326</v>
      </c>
      <c r="K1112">
        <v>7</v>
      </c>
      <c r="L1112" s="7">
        <v>1682.88</v>
      </c>
      <c r="M1112" s="7">
        <v>11780.16</v>
      </c>
      <c r="N1112">
        <v>0</v>
      </c>
      <c r="O1112" t="s">
        <v>29</v>
      </c>
      <c r="P1112">
        <v>0</v>
      </c>
      <c r="Q1112" s="7">
        <v>4800</v>
      </c>
      <c r="R1112" s="7">
        <v>3220</v>
      </c>
      <c r="S1112" s="7">
        <v>22540</v>
      </c>
      <c r="T1112" s="7">
        <v>0.59</v>
      </c>
      <c r="U1112" s="7">
        <v>132.98599999999999</v>
      </c>
      <c r="V1112" t="s">
        <v>77</v>
      </c>
      <c r="W1112" s="7">
        <v>10759.84</v>
      </c>
      <c r="X1112" s="2" t="s">
        <v>82</v>
      </c>
      <c r="Y1112" s="200"/>
      <c r="Z1112" s="201">
        <f>IF(Y1112&lt;&gt;"",Y1112,IF(Table1[[#This Row],[Befolyt]]="i",1,""))</f>
        <v>1</v>
      </c>
      <c r="AA1112" s="98">
        <f>Table1[[#This Row],[KülföldiÁr]]*Table1[[#This Row],[Darab]]</f>
        <v>0</v>
      </c>
    </row>
    <row r="1113" spans="1:27" x14ac:dyDescent="0.3">
      <c r="A1113" t="s">
        <v>2957</v>
      </c>
      <c r="B1113" t="s">
        <v>2958</v>
      </c>
      <c r="C1113" s="126">
        <v>46066</v>
      </c>
      <c r="D1113" s="6">
        <v>2</v>
      </c>
      <c r="E1113" s="126">
        <v>46066</v>
      </c>
      <c r="F1113" s="6">
        <v>2</v>
      </c>
      <c r="G1113" t="s">
        <v>57</v>
      </c>
      <c r="H1113" t="s">
        <v>51</v>
      </c>
      <c r="I1113" t="s">
        <v>28</v>
      </c>
      <c r="J1113" t="s">
        <v>290</v>
      </c>
      <c r="K1113">
        <v>10</v>
      </c>
      <c r="L1113" s="7">
        <v>661.42</v>
      </c>
      <c r="M1113" s="7">
        <v>6614.2</v>
      </c>
      <c r="N1113">
        <v>0</v>
      </c>
      <c r="O1113" t="s">
        <v>29</v>
      </c>
      <c r="P1113">
        <v>0</v>
      </c>
      <c r="Q1113" s="7">
        <v>1560</v>
      </c>
      <c r="R1113" s="7">
        <v>1250</v>
      </c>
      <c r="S1113" s="7">
        <v>12500</v>
      </c>
      <c r="T1113" s="7">
        <v>4.32</v>
      </c>
      <c r="U1113" s="7">
        <v>540</v>
      </c>
      <c r="V1113" t="s">
        <v>77</v>
      </c>
      <c r="W1113" s="7">
        <v>5885.8</v>
      </c>
      <c r="X1113" s="2" t="s">
        <v>82</v>
      </c>
      <c r="Y1113" s="200"/>
      <c r="Z1113" s="201">
        <f>IF(Y1113&lt;&gt;"",Y1113,IF(Table1[[#This Row],[Befolyt]]="i",1,""))</f>
        <v>1</v>
      </c>
      <c r="AA1113" s="98">
        <f>Table1[[#This Row],[KülföldiÁr]]*Table1[[#This Row],[Darab]]</f>
        <v>0</v>
      </c>
    </row>
    <row r="1114" spans="1:27" x14ac:dyDescent="0.3">
      <c r="A1114" t="s">
        <v>2957</v>
      </c>
      <c r="B1114" t="s">
        <v>2958</v>
      </c>
      <c r="C1114" s="126">
        <v>46066</v>
      </c>
      <c r="D1114" s="6">
        <v>2</v>
      </c>
      <c r="E1114" s="126">
        <v>46066</v>
      </c>
      <c r="F1114" s="6">
        <v>2</v>
      </c>
      <c r="G1114" t="s">
        <v>2959</v>
      </c>
      <c r="H1114" t="s">
        <v>51</v>
      </c>
      <c r="I1114" t="s">
        <v>28</v>
      </c>
      <c r="J1114" t="s">
        <v>2960</v>
      </c>
      <c r="K1114">
        <v>5</v>
      </c>
      <c r="L1114" s="7">
        <v>498.43</v>
      </c>
      <c r="M1114" s="7">
        <v>2492.15</v>
      </c>
      <c r="N1114">
        <v>0</v>
      </c>
      <c r="O1114" t="s">
        <v>29</v>
      </c>
      <c r="P1114">
        <v>0</v>
      </c>
      <c r="Q1114" s="7">
        <v>1670</v>
      </c>
      <c r="R1114" s="7">
        <v>1130</v>
      </c>
      <c r="S1114" s="7">
        <v>5650</v>
      </c>
      <c r="T1114" s="7">
        <v>0.75</v>
      </c>
      <c r="U1114" s="7">
        <v>42.375</v>
      </c>
      <c r="V1114" t="s">
        <v>77</v>
      </c>
      <c r="W1114" s="7">
        <v>3157.85</v>
      </c>
      <c r="X1114" s="2" t="s">
        <v>82</v>
      </c>
      <c r="Y1114" s="200"/>
      <c r="Z1114" s="201">
        <f>IF(Y1114&lt;&gt;"",Y1114,IF(Table1[[#This Row],[Befolyt]]="i",1,""))</f>
        <v>1</v>
      </c>
      <c r="AA1114" s="98">
        <f>Table1[[#This Row],[KülföldiÁr]]*Table1[[#This Row],[Darab]]</f>
        <v>0</v>
      </c>
    </row>
    <row r="1115" spans="1:27" x14ac:dyDescent="0.3">
      <c r="A1115" t="s">
        <v>2957</v>
      </c>
      <c r="B1115" t="s">
        <v>2958</v>
      </c>
      <c r="C1115" s="126">
        <v>46066</v>
      </c>
      <c r="D1115" s="6">
        <v>2</v>
      </c>
      <c r="E1115" s="126">
        <v>46066</v>
      </c>
      <c r="F1115" s="6">
        <v>2</v>
      </c>
      <c r="G1115" t="s">
        <v>2247</v>
      </c>
      <c r="H1115" t="s">
        <v>51</v>
      </c>
      <c r="I1115" t="s">
        <v>28</v>
      </c>
      <c r="J1115" t="s">
        <v>2248</v>
      </c>
      <c r="K1115">
        <v>50</v>
      </c>
      <c r="L1115" s="7">
        <v>112.99</v>
      </c>
      <c r="M1115" s="7">
        <v>5649.5</v>
      </c>
      <c r="N1115">
        <v>0</v>
      </c>
      <c r="O1115" t="s">
        <v>29</v>
      </c>
      <c r="P1115">
        <v>0</v>
      </c>
      <c r="Q1115" s="7">
        <v>520</v>
      </c>
      <c r="R1115" s="7">
        <v>390</v>
      </c>
      <c r="S1115" s="7">
        <v>19500</v>
      </c>
      <c r="T1115" s="7">
        <v>2.85</v>
      </c>
      <c r="U1115" s="7">
        <v>555.75</v>
      </c>
      <c r="V1115" t="s">
        <v>77</v>
      </c>
      <c r="W1115" s="7">
        <v>13850.5</v>
      </c>
      <c r="X1115" s="2" t="s">
        <v>82</v>
      </c>
      <c r="Y1115" s="200"/>
      <c r="Z1115" s="201">
        <f>IF(Y1115&lt;&gt;"",Y1115,IF(Table1[[#This Row],[Befolyt]]="i",1,""))</f>
        <v>1</v>
      </c>
      <c r="AA1115" s="98">
        <f>Table1[[#This Row],[KülföldiÁr]]*Table1[[#This Row],[Darab]]</f>
        <v>0</v>
      </c>
    </row>
    <row r="1116" spans="1:27" x14ac:dyDescent="0.3">
      <c r="A1116" t="s">
        <v>2957</v>
      </c>
      <c r="B1116" t="s">
        <v>2958</v>
      </c>
      <c r="C1116" s="126">
        <v>46066</v>
      </c>
      <c r="D1116" s="6">
        <v>2</v>
      </c>
      <c r="E1116" s="126">
        <v>46066</v>
      </c>
      <c r="F1116" s="6">
        <v>2</v>
      </c>
      <c r="G1116" t="s">
        <v>398</v>
      </c>
      <c r="H1116" t="s">
        <v>34</v>
      </c>
      <c r="I1116" t="s">
        <v>32</v>
      </c>
      <c r="J1116" t="s">
        <v>399</v>
      </c>
      <c r="K1116">
        <v>1</v>
      </c>
      <c r="L1116" s="7">
        <v>6238</v>
      </c>
      <c r="M1116" s="7">
        <v>6238</v>
      </c>
      <c r="N1116">
        <v>0</v>
      </c>
      <c r="O1116" t="s">
        <v>29</v>
      </c>
      <c r="P1116">
        <v>0</v>
      </c>
      <c r="Q1116" s="7">
        <v>6238</v>
      </c>
      <c r="R1116" s="7">
        <v>3000</v>
      </c>
      <c r="S1116" s="7">
        <v>3000</v>
      </c>
      <c r="T1116" s="7">
        <v>0</v>
      </c>
      <c r="U1116" s="7">
        <v>0</v>
      </c>
      <c r="V1116" t="s">
        <v>77</v>
      </c>
      <c r="W1116" s="7">
        <v>-3238</v>
      </c>
      <c r="X1116" s="2" t="s">
        <v>82</v>
      </c>
      <c r="Y1116" s="200"/>
      <c r="Z1116" s="201">
        <f>IF(Y1116&lt;&gt;"",Y1116,IF(Table1[[#This Row],[Befolyt]]="i",1,""))</f>
        <v>1</v>
      </c>
      <c r="AA1116" s="98">
        <f>Table1[[#This Row],[KülföldiÁr]]*Table1[[#This Row],[Darab]]</f>
        <v>0</v>
      </c>
    </row>
    <row r="1117" spans="1:27" x14ac:dyDescent="0.3">
      <c r="A1117" t="s">
        <v>2961</v>
      </c>
      <c r="B1117" t="s">
        <v>102</v>
      </c>
      <c r="C1117" s="126">
        <v>46066</v>
      </c>
      <c r="D1117" s="6">
        <v>2</v>
      </c>
      <c r="E1117" s="126">
        <v>46066</v>
      </c>
      <c r="F1117" s="6">
        <v>2</v>
      </c>
      <c r="G1117" t="s">
        <v>2962</v>
      </c>
      <c r="H1117" t="s">
        <v>93</v>
      </c>
      <c r="I1117" t="s">
        <v>28</v>
      </c>
      <c r="J1117" t="s">
        <v>2963</v>
      </c>
      <c r="K1117">
        <v>1</v>
      </c>
      <c r="L1117" s="7">
        <v>18601</v>
      </c>
      <c r="M1117" s="7">
        <v>18601</v>
      </c>
      <c r="N1117">
        <v>0</v>
      </c>
      <c r="O1117" t="s">
        <v>29</v>
      </c>
      <c r="P1117">
        <v>0</v>
      </c>
      <c r="Q1117" s="7">
        <v>33820</v>
      </c>
      <c r="R1117" s="7">
        <v>33820</v>
      </c>
      <c r="S1117" s="7">
        <v>33820</v>
      </c>
      <c r="T1117" s="7">
        <v>5</v>
      </c>
      <c r="U1117" s="7">
        <v>1691</v>
      </c>
      <c r="V1117" t="s">
        <v>77</v>
      </c>
      <c r="W1117" s="7">
        <v>15219</v>
      </c>
      <c r="X1117" s="2" t="s">
        <v>31</v>
      </c>
      <c r="Y1117" s="200"/>
      <c r="Z1117" s="201" t="str">
        <f>IF(Y1117&lt;&gt;"",Y1117,IF(Table1[[#This Row],[Befolyt]]="i",1,""))</f>
        <v/>
      </c>
      <c r="AA1117" s="98">
        <f>Table1[[#This Row],[KülföldiÁr]]*Table1[[#This Row],[Darab]]</f>
        <v>0</v>
      </c>
    </row>
    <row r="1118" spans="1:27" x14ac:dyDescent="0.3">
      <c r="A1118" t="s">
        <v>2961</v>
      </c>
      <c r="B1118" t="s">
        <v>102</v>
      </c>
      <c r="C1118" s="126">
        <v>46066</v>
      </c>
      <c r="D1118" s="6">
        <v>2</v>
      </c>
      <c r="E1118" s="126">
        <v>46066</v>
      </c>
      <c r="F1118" s="6">
        <v>2</v>
      </c>
      <c r="G1118" t="s">
        <v>1580</v>
      </c>
      <c r="H1118" t="s">
        <v>34</v>
      </c>
      <c r="I1118" t="s">
        <v>32</v>
      </c>
      <c r="J1118" t="s">
        <v>1581</v>
      </c>
      <c r="K1118">
        <v>1</v>
      </c>
      <c r="L1118" s="7">
        <v>2326</v>
      </c>
      <c r="M1118" s="7">
        <v>2326</v>
      </c>
      <c r="N1118">
        <v>0</v>
      </c>
      <c r="O1118" t="s">
        <v>29</v>
      </c>
      <c r="P1118">
        <v>0</v>
      </c>
      <c r="Q1118" s="7">
        <v>2326</v>
      </c>
      <c r="R1118" s="7">
        <v>0</v>
      </c>
      <c r="S1118" s="7">
        <v>0</v>
      </c>
      <c r="T1118" s="7">
        <v>0</v>
      </c>
      <c r="U1118" s="7">
        <v>0</v>
      </c>
      <c r="V1118" t="s">
        <v>77</v>
      </c>
      <c r="W1118" s="7">
        <v>-2326</v>
      </c>
      <c r="X1118" s="2" t="s">
        <v>31</v>
      </c>
      <c r="Y1118" s="200"/>
      <c r="Z1118" s="201" t="str">
        <f>IF(Y1118&lt;&gt;"",Y1118,IF(Table1[[#This Row],[Befolyt]]="i",1,""))</f>
        <v/>
      </c>
      <c r="AA1118" s="98">
        <f>Table1[[#This Row],[KülföldiÁr]]*Table1[[#This Row],[Darab]]</f>
        <v>0</v>
      </c>
    </row>
    <row r="1119" spans="1:27" x14ac:dyDescent="0.3">
      <c r="A1119" t="s">
        <v>2964</v>
      </c>
      <c r="B1119" t="s">
        <v>2965</v>
      </c>
      <c r="C1119" s="126">
        <v>46066</v>
      </c>
      <c r="D1119" s="6">
        <v>2</v>
      </c>
      <c r="E1119" s="126">
        <v>46066</v>
      </c>
      <c r="F1119" s="6">
        <v>2</v>
      </c>
      <c r="G1119" t="s">
        <v>2966</v>
      </c>
      <c r="H1119" t="s">
        <v>51</v>
      </c>
      <c r="I1119" t="s">
        <v>28</v>
      </c>
      <c r="J1119" t="s">
        <v>2967</v>
      </c>
      <c r="K1119">
        <v>5</v>
      </c>
      <c r="L1119" s="7">
        <v>449.85</v>
      </c>
      <c r="M1119" s="7">
        <v>2249.25</v>
      </c>
      <c r="N1119">
        <v>0</v>
      </c>
      <c r="O1119" t="s">
        <v>29</v>
      </c>
      <c r="P1119">
        <v>0</v>
      </c>
      <c r="Q1119" s="7">
        <v>1485</v>
      </c>
      <c r="R1119" s="7">
        <v>1485</v>
      </c>
      <c r="S1119" s="7">
        <v>7425</v>
      </c>
      <c r="T1119" s="7">
        <v>10</v>
      </c>
      <c r="U1119" s="7">
        <v>742.5</v>
      </c>
      <c r="V1119" t="s">
        <v>77</v>
      </c>
      <c r="W1119" s="7">
        <v>5175.75</v>
      </c>
      <c r="X1119" s="2" t="s">
        <v>82</v>
      </c>
      <c r="Y1119" s="200"/>
      <c r="Z1119" s="201">
        <f>IF(Y1119&lt;&gt;"",Y1119,IF(Table1[[#This Row],[Befolyt]]="i",1,""))</f>
        <v>1</v>
      </c>
      <c r="AA1119" s="98">
        <f>Table1[[#This Row],[KülföldiÁr]]*Table1[[#This Row],[Darab]]</f>
        <v>0</v>
      </c>
    </row>
    <row r="1120" spans="1:27" x14ac:dyDescent="0.3">
      <c r="A1120" t="s">
        <v>2964</v>
      </c>
      <c r="B1120" t="s">
        <v>2965</v>
      </c>
      <c r="C1120" s="126">
        <v>46066</v>
      </c>
      <c r="D1120" s="6">
        <v>2</v>
      </c>
      <c r="E1120" s="126">
        <v>46066</v>
      </c>
      <c r="F1120" s="6">
        <v>2</v>
      </c>
      <c r="G1120" t="s">
        <v>510</v>
      </c>
      <c r="H1120" t="s">
        <v>34</v>
      </c>
      <c r="I1120" t="s">
        <v>32</v>
      </c>
      <c r="J1120" t="s">
        <v>511</v>
      </c>
      <c r="K1120">
        <v>1</v>
      </c>
      <c r="L1120" s="7">
        <v>2143</v>
      </c>
      <c r="M1120" s="7">
        <v>2143</v>
      </c>
      <c r="N1120">
        <v>0</v>
      </c>
      <c r="O1120" t="s">
        <v>29</v>
      </c>
      <c r="P1120">
        <v>0</v>
      </c>
      <c r="Q1120" s="7">
        <v>2143</v>
      </c>
      <c r="R1120" s="7">
        <v>2200</v>
      </c>
      <c r="S1120" s="7">
        <v>2200</v>
      </c>
      <c r="T1120" s="7">
        <v>0</v>
      </c>
      <c r="U1120" s="7">
        <v>0</v>
      </c>
      <c r="V1120" t="s">
        <v>77</v>
      </c>
      <c r="W1120" s="7">
        <v>57</v>
      </c>
      <c r="X1120" s="2" t="s">
        <v>82</v>
      </c>
      <c r="Y1120" s="200"/>
      <c r="Z1120" s="201">
        <f>IF(Y1120&lt;&gt;"",Y1120,IF(Table1[[#This Row],[Befolyt]]="i",1,""))</f>
        <v>1</v>
      </c>
      <c r="AA1120" s="98">
        <f>Table1[[#This Row],[KülföldiÁr]]*Table1[[#This Row],[Darab]]</f>
        <v>0</v>
      </c>
    </row>
    <row r="1121" spans="1:27" x14ac:dyDescent="0.3">
      <c r="A1121" t="s">
        <v>2968</v>
      </c>
      <c r="B1121" t="s">
        <v>2969</v>
      </c>
      <c r="C1121" s="126">
        <v>46066</v>
      </c>
      <c r="D1121" s="6">
        <v>2</v>
      </c>
      <c r="E1121" s="126">
        <v>46066</v>
      </c>
      <c r="F1121" s="6">
        <v>2</v>
      </c>
      <c r="G1121" t="s">
        <v>1597</v>
      </c>
      <c r="H1121" t="s">
        <v>53</v>
      </c>
      <c r="I1121" t="s">
        <v>28</v>
      </c>
      <c r="J1121" t="s">
        <v>1598</v>
      </c>
      <c r="K1121">
        <v>1</v>
      </c>
      <c r="L1121" s="7">
        <v>10891.6</v>
      </c>
      <c r="M1121" s="7">
        <v>10891.6</v>
      </c>
      <c r="N1121">
        <v>0</v>
      </c>
      <c r="O1121" t="s">
        <v>29</v>
      </c>
      <c r="P1121">
        <v>0</v>
      </c>
      <c r="Q1121" s="7">
        <v>50245</v>
      </c>
      <c r="R1121" s="7">
        <v>45220.5</v>
      </c>
      <c r="S1121" s="7">
        <v>45220.5</v>
      </c>
      <c r="T1121" s="7">
        <v>5.6</v>
      </c>
      <c r="U1121" s="7">
        <v>2532.348</v>
      </c>
      <c r="V1121" t="s">
        <v>74</v>
      </c>
      <c r="W1121" s="7">
        <v>34328.9</v>
      </c>
      <c r="X1121" s="2" t="s">
        <v>82</v>
      </c>
      <c r="Y1121" s="200"/>
      <c r="Z1121" s="201">
        <f>IF(Y1121&lt;&gt;"",Y1121,IF(Table1[[#This Row],[Befolyt]]="i",1,""))</f>
        <v>1</v>
      </c>
      <c r="AA1121" s="98">
        <f>Table1[[#This Row],[KülföldiÁr]]*Table1[[#This Row],[Darab]]</f>
        <v>0</v>
      </c>
    </row>
    <row r="1122" spans="1:27" x14ac:dyDescent="0.3">
      <c r="A1122" t="s">
        <v>2968</v>
      </c>
      <c r="B1122" t="s">
        <v>2969</v>
      </c>
      <c r="C1122" s="126">
        <v>46066</v>
      </c>
      <c r="D1122" s="6">
        <v>2</v>
      </c>
      <c r="E1122" s="126">
        <v>46066</v>
      </c>
      <c r="F1122" s="6">
        <v>2</v>
      </c>
      <c r="G1122" t="s">
        <v>1575</v>
      </c>
      <c r="H1122" t="s">
        <v>34</v>
      </c>
      <c r="I1122" t="s">
        <v>32</v>
      </c>
      <c r="J1122" t="s">
        <v>1576</v>
      </c>
      <c r="K1122">
        <v>1</v>
      </c>
      <c r="L1122" s="7">
        <v>2315</v>
      </c>
      <c r="M1122" s="7">
        <v>2315</v>
      </c>
      <c r="N1122">
        <v>0</v>
      </c>
      <c r="O1122" t="s">
        <v>29</v>
      </c>
      <c r="P1122">
        <v>0</v>
      </c>
      <c r="Q1122" s="7">
        <v>2315</v>
      </c>
      <c r="R1122" s="7">
        <v>2000</v>
      </c>
      <c r="S1122" s="7">
        <v>2000</v>
      </c>
      <c r="T1122" s="7">
        <v>0</v>
      </c>
      <c r="U1122" s="7">
        <v>0</v>
      </c>
      <c r="V1122" t="s">
        <v>74</v>
      </c>
      <c r="W1122" s="7">
        <v>-315</v>
      </c>
      <c r="X1122" s="2" t="s">
        <v>82</v>
      </c>
      <c r="Y1122" s="200"/>
      <c r="Z1122" s="201">
        <f>IF(Y1122&lt;&gt;"",Y1122,IF(Table1[[#This Row],[Befolyt]]="i",1,""))</f>
        <v>1</v>
      </c>
      <c r="AA1122" s="98">
        <f>Table1[[#This Row],[KülföldiÁr]]*Table1[[#This Row],[Darab]]</f>
        <v>0</v>
      </c>
    </row>
    <row r="1123" spans="1:27" x14ac:dyDescent="0.3">
      <c r="A1123" t="s">
        <v>2970</v>
      </c>
      <c r="B1123" t="s">
        <v>1148</v>
      </c>
      <c r="C1123" s="126">
        <v>46066</v>
      </c>
      <c r="D1123" s="6">
        <v>2</v>
      </c>
      <c r="E1123" s="126">
        <v>46066</v>
      </c>
      <c r="F1123" s="6">
        <v>2</v>
      </c>
      <c r="G1123" t="s">
        <v>2303</v>
      </c>
      <c r="H1123" t="s">
        <v>51</v>
      </c>
      <c r="I1123" t="s">
        <v>28</v>
      </c>
      <c r="J1123" t="s">
        <v>2304</v>
      </c>
      <c r="K1123">
        <v>3</v>
      </c>
      <c r="L1123" s="7">
        <v>2197.5</v>
      </c>
      <c r="M1123" s="7">
        <v>6592.5</v>
      </c>
      <c r="N1123">
        <v>0</v>
      </c>
      <c r="O1123" t="s">
        <v>29</v>
      </c>
      <c r="P1123">
        <v>0</v>
      </c>
      <c r="Q1123" s="7">
        <v>5520</v>
      </c>
      <c r="R1123" s="7">
        <v>3600</v>
      </c>
      <c r="S1123" s="7">
        <v>10800</v>
      </c>
      <c r="T1123" s="7">
        <v>0.05</v>
      </c>
      <c r="U1123" s="7">
        <v>5.4</v>
      </c>
      <c r="V1123" t="s">
        <v>74</v>
      </c>
      <c r="W1123" s="7">
        <v>4207.5</v>
      </c>
      <c r="X1123" s="2" t="s">
        <v>31</v>
      </c>
      <c r="Y1123" s="200"/>
      <c r="Z1123" s="201" t="str">
        <f>IF(Y1123&lt;&gt;"",Y1123,IF(Table1[[#This Row],[Befolyt]]="i",1,""))</f>
        <v/>
      </c>
      <c r="AA1123" s="98">
        <f>Table1[[#This Row],[KülföldiÁr]]*Table1[[#This Row],[Darab]]</f>
        <v>0</v>
      </c>
    </row>
    <row r="1124" spans="1:27" x14ac:dyDescent="0.3">
      <c r="A1124" t="s">
        <v>2971</v>
      </c>
      <c r="B1124" t="s">
        <v>1148</v>
      </c>
      <c r="C1124" s="126">
        <v>46066</v>
      </c>
      <c r="D1124" s="6">
        <v>2</v>
      </c>
      <c r="E1124" s="126">
        <v>46066</v>
      </c>
      <c r="F1124" s="6">
        <v>2</v>
      </c>
      <c r="G1124" t="s">
        <v>325</v>
      </c>
      <c r="H1124" t="s">
        <v>51</v>
      </c>
      <c r="I1124" t="s">
        <v>28</v>
      </c>
      <c r="J1124" t="s">
        <v>326</v>
      </c>
      <c r="K1124">
        <v>-3</v>
      </c>
      <c r="L1124" s="7">
        <v>-1682.88</v>
      </c>
      <c r="M1124" s="7">
        <v>5048.6400000000003</v>
      </c>
      <c r="N1124">
        <v>0</v>
      </c>
      <c r="O1124" t="s">
        <v>29</v>
      </c>
      <c r="P1124">
        <v>0</v>
      </c>
      <c r="Q1124" s="7">
        <v>4800</v>
      </c>
      <c r="R1124" s="7">
        <v>-3400</v>
      </c>
      <c r="S1124" s="7">
        <v>-10200</v>
      </c>
      <c r="T1124" s="7">
        <v>1.66</v>
      </c>
      <c r="U1124" s="7">
        <v>-169.32</v>
      </c>
      <c r="V1124" t="s">
        <v>74</v>
      </c>
      <c r="W1124" s="7">
        <v>-5151.3599999999997</v>
      </c>
      <c r="X1124" s="2" t="s">
        <v>31</v>
      </c>
      <c r="Y1124" s="200"/>
      <c r="Z1124" s="201" t="str">
        <f>IF(Y1124&lt;&gt;"",Y1124,IF(Table1[[#This Row],[Befolyt]]="i",1,""))</f>
        <v/>
      </c>
      <c r="AA1124" s="98">
        <f>Table1[[#This Row],[KülföldiÁr]]*Table1[[#This Row],[Darab]]</f>
        <v>0</v>
      </c>
    </row>
    <row r="1125" spans="1:27" x14ac:dyDescent="0.3">
      <c r="A1125" t="s">
        <v>2971</v>
      </c>
      <c r="B1125" t="s">
        <v>1148</v>
      </c>
      <c r="C1125" s="126">
        <v>46066</v>
      </c>
      <c r="D1125" s="6">
        <v>2</v>
      </c>
      <c r="E1125" s="126">
        <v>46066</v>
      </c>
      <c r="F1125" s="6">
        <v>2</v>
      </c>
      <c r="G1125" t="s">
        <v>1149</v>
      </c>
      <c r="H1125" t="s">
        <v>51</v>
      </c>
      <c r="I1125" t="s">
        <v>28</v>
      </c>
      <c r="J1125" t="s">
        <v>1150</v>
      </c>
      <c r="K1125">
        <v>-3</v>
      </c>
      <c r="L1125" s="7">
        <v>-626.26</v>
      </c>
      <c r="M1125" s="7">
        <v>1878.78</v>
      </c>
      <c r="N1125">
        <v>0</v>
      </c>
      <c r="O1125" t="s">
        <v>29</v>
      </c>
      <c r="P1125">
        <v>0</v>
      </c>
      <c r="Q1125" s="7">
        <v>5430</v>
      </c>
      <c r="R1125" s="7">
        <v>-4350</v>
      </c>
      <c r="S1125" s="7">
        <v>-13050</v>
      </c>
      <c r="T1125" s="7">
        <v>0.03</v>
      </c>
      <c r="U1125" s="7">
        <v>-3.915</v>
      </c>
      <c r="V1125" t="s">
        <v>74</v>
      </c>
      <c r="W1125" s="7">
        <v>-11171.22</v>
      </c>
      <c r="X1125" s="2" t="s">
        <v>31</v>
      </c>
      <c r="Y1125" s="200"/>
      <c r="Z1125" s="201" t="str">
        <f>IF(Y1125&lt;&gt;"",Y1125,IF(Table1[[#This Row],[Befolyt]]="i",1,""))</f>
        <v/>
      </c>
      <c r="AA1125" s="98">
        <f>Table1[[#This Row],[KülföldiÁr]]*Table1[[#This Row],[Darab]]</f>
        <v>0</v>
      </c>
    </row>
    <row r="1126" spans="1:27" x14ac:dyDescent="0.3">
      <c r="A1126" t="s">
        <v>2972</v>
      </c>
      <c r="B1126" t="s">
        <v>2973</v>
      </c>
      <c r="C1126" s="126">
        <v>46066</v>
      </c>
      <c r="D1126" s="6">
        <v>2</v>
      </c>
      <c r="E1126" s="126">
        <v>46065</v>
      </c>
      <c r="F1126" s="6">
        <v>2</v>
      </c>
      <c r="G1126" t="s">
        <v>1922</v>
      </c>
      <c r="H1126" t="s">
        <v>334</v>
      </c>
      <c r="I1126" t="s">
        <v>32</v>
      </c>
      <c r="J1126" t="s">
        <v>2094</v>
      </c>
      <c r="K1126">
        <v>1</v>
      </c>
      <c r="L1126" s="7">
        <v>1726</v>
      </c>
      <c r="M1126" s="7">
        <v>1726</v>
      </c>
      <c r="N1126">
        <v>0</v>
      </c>
      <c r="O1126" t="s">
        <v>36</v>
      </c>
      <c r="P1126">
        <v>380.62</v>
      </c>
      <c r="Q1126" s="7">
        <v>1726</v>
      </c>
      <c r="R1126" s="7">
        <v>0</v>
      </c>
      <c r="S1126" s="7">
        <v>0</v>
      </c>
      <c r="T1126" s="7">
        <v>0</v>
      </c>
      <c r="U1126" s="7">
        <v>0</v>
      </c>
      <c r="V1126" t="s">
        <v>66</v>
      </c>
      <c r="W1126" s="7">
        <v>-1726</v>
      </c>
      <c r="X1126" s="2" t="s">
        <v>31</v>
      </c>
      <c r="Y1126" s="200"/>
      <c r="Z1126" s="201" t="str">
        <f>IF(Y1126&lt;&gt;"",Y1126,IF(Table1[[#This Row],[Befolyt]]="i",1,""))</f>
        <v/>
      </c>
      <c r="AA1126" s="98">
        <f>Table1[[#This Row],[KülföldiÁr]]*Table1[[#This Row],[Darab]]</f>
        <v>0</v>
      </c>
    </row>
    <row r="1127" spans="1:27" x14ac:dyDescent="0.3">
      <c r="A1127" t="s">
        <v>2972</v>
      </c>
      <c r="B1127" t="s">
        <v>2973</v>
      </c>
      <c r="C1127" s="126">
        <v>46066</v>
      </c>
      <c r="D1127" s="6">
        <v>2</v>
      </c>
      <c r="E1127" s="126">
        <v>46065</v>
      </c>
      <c r="F1127" s="6">
        <v>2</v>
      </c>
      <c r="G1127" t="s">
        <v>2974</v>
      </c>
      <c r="H1127" t="s">
        <v>327</v>
      </c>
      <c r="I1127" t="s">
        <v>67</v>
      </c>
      <c r="J1127" t="s">
        <v>2975</v>
      </c>
      <c r="K1127">
        <v>5</v>
      </c>
      <c r="L1127" s="7">
        <v>20510.939999999999</v>
      </c>
      <c r="M1127" s="7">
        <v>102554.7</v>
      </c>
      <c r="N1127">
        <v>105</v>
      </c>
      <c r="O1127" t="s">
        <v>36</v>
      </c>
      <c r="P1127">
        <v>380.62</v>
      </c>
      <c r="Q1127" s="7">
        <v>30900</v>
      </c>
      <c r="R1127" s="7">
        <v>39965.1</v>
      </c>
      <c r="S1127" s="7">
        <v>199825.5</v>
      </c>
      <c r="T1127" s="7">
        <v>5</v>
      </c>
      <c r="U1127" s="7">
        <v>9991.2749999999996</v>
      </c>
      <c r="V1127" t="s">
        <v>66</v>
      </c>
      <c r="W1127" s="7">
        <v>97270.8</v>
      </c>
      <c r="X1127" s="2" t="s">
        <v>31</v>
      </c>
      <c r="Y1127" s="200"/>
      <c r="Z1127" s="201" t="str">
        <f>IF(Y1127&lt;&gt;"",Y1127,IF(Table1[[#This Row],[Befolyt]]="i",1,""))</f>
        <v/>
      </c>
      <c r="AA1127" s="98">
        <f>Table1[[#This Row],[KülföldiÁr]]*Table1[[#This Row],[Darab]]</f>
        <v>525</v>
      </c>
    </row>
    <row r="1128" spans="1:27" x14ac:dyDescent="0.3">
      <c r="A1128" t="s">
        <v>2976</v>
      </c>
      <c r="B1128" t="s">
        <v>1148</v>
      </c>
      <c r="C1128" s="126">
        <v>46066</v>
      </c>
      <c r="D1128" s="6">
        <v>2</v>
      </c>
      <c r="E1128" s="126">
        <v>46066</v>
      </c>
      <c r="F1128" s="6">
        <v>2</v>
      </c>
      <c r="G1128" t="s">
        <v>2977</v>
      </c>
      <c r="H1128" t="s">
        <v>51</v>
      </c>
      <c r="I1128" t="s">
        <v>28</v>
      </c>
      <c r="J1128" t="s">
        <v>2978</v>
      </c>
      <c r="K1128">
        <v>3</v>
      </c>
      <c r="L1128" s="7">
        <v>2003.85</v>
      </c>
      <c r="M1128" s="7">
        <v>6011.5499999999993</v>
      </c>
      <c r="N1128">
        <v>0</v>
      </c>
      <c r="O1128" t="s">
        <v>29</v>
      </c>
      <c r="P1128">
        <v>0</v>
      </c>
      <c r="Q1128" s="7">
        <v>4590</v>
      </c>
      <c r="R1128" s="7">
        <v>3650</v>
      </c>
      <c r="S1128" s="7">
        <v>10950</v>
      </c>
      <c r="T1128" s="7">
        <v>5.9</v>
      </c>
      <c r="U1128" s="7">
        <v>646.05000000000007</v>
      </c>
      <c r="V1128" t="s">
        <v>74</v>
      </c>
      <c r="W1128" s="7">
        <v>4938.4500000000007</v>
      </c>
      <c r="X1128" s="2" t="s">
        <v>31</v>
      </c>
      <c r="Y1128" s="200"/>
      <c r="Z1128" s="201" t="str">
        <f>IF(Y1128&lt;&gt;"",Y1128,IF(Table1[[#This Row],[Befolyt]]="i",1,""))</f>
        <v/>
      </c>
      <c r="AA1128" s="98">
        <f>Table1[[#This Row],[KülföldiÁr]]*Table1[[#This Row],[Darab]]</f>
        <v>0</v>
      </c>
    </row>
    <row r="1129" spans="1:27" x14ac:dyDescent="0.3">
      <c r="A1129" t="s">
        <v>2979</v>
      </c>
      <c r="B1129" t="s">
        <v>120</v>
      </c>
      <c r="C1129" s="126">
        <v>46066</v>
      </c>
      <c r="D1129" s="6">
        <v>2</v>
      </c>
      <c r="E1129" s="126">
        <v>46070</v>
      </c>
      <c r="F1129" s="6">
        <v>2</v>
      </c>
      <c r="G1129" t="s">
        <v>2818</v>
      </c>
      <c r="H1129" t="s">
        <v>41</v>
      </c>
      <c r="I1129" t="s">
        <v>28</v>
      </c>
      <c r="J1129" t="s">
        <v>2819</v>
      </c>
      <c r="K1129">
        <v>3</v>
      </c>
      <c r="L1129" s="7">
        <v>7890.68</v>
      </c>
      <c r="M1129" s="7">
        <v>23672.04</v>
      </c>
      <c r="N1129">
        <v>28.18</v>
      </c>
      <c r="O1129" t="s">
        <v>36</v>
      </c>
      <c r="P1129">
        <v>385.97</v>
      </c>
      <c r="Q1129" s="7">
        <v>25780</v>
      </c>
      <c r="R1129" s="7">
        <v>10876.64</v>
      </c>
      <c r="S1129" s="7">
        <v>32629.919999999998</v>
      </c>
      <c r="T1129" s="7">
        <v>0</v>
      </c>
      <c r="U1129" s="7">
        <v>0</v>
      </c>
      <c r="V1129" t="s">
        <v>2882</v>
      </c>
      <c r="W1129" s="7">
        <v>8957.8799999999974</v>
      </c>
      <c r="X1129" s="2" t="s">
        <v>31</v>
      </c>
      <c r="Y1129" s="200"/>
      <c r="Z1129" s="201" t="str">
        <f>IF(Y1129&lt;&gt;"",Y1129,IF(Table1[[#This Row],[Befolyt]]="i",1,""))</f>
        <v/>
      </c>
      <c r="AA1129" s="98">
        <f>Table1[[#This Row],[KülföldiÁr]]*Table1[[#This Row],[Darab]]</f>
        <v>84.539999999999992</v>
      </c>
    </row>
    <row r="1130" spans="1:27" x14ac:dyDescent="0.3">
      <c r="A1130" t="s">
        <v>2979</v>
      </c>
      <c r="B1130" t="s">
        <v>120</v>
      </c>
      <c r="C1130" s="126">
        <v>46066</v>
      </c>
      <c r="D1130" s="6">
        <v>2</v>
      </c>
      <c r="E1130" s="126">
        <v>46070</v>
      </c>
      <c r="F1130" s="6">
        <v>2</v>
      </c>
      <c r="G1130" t="s">
        <v>2980</v>
      </c>
      <c r="H1130" t="s">
        <v>51</v>
      </c>
      <c r="I1130" t="s">
        <v>28</v>
      </c>
      <c r="J1130" t="s">
        <v>2981</v>
      </c>
      <c r="K1130">
        <v>10</v>
      </c>
      <c r="L1130" s="7">
        <v>6351.3</v>
      </c>
      <c r="M1130" s="7">
        <v>63513</v>
      </c>
      <c r="N1130">
        <v>22.55</v>
      </c>
      <c r="O1130" t="s">
        <v>36</v>
      </c>
      <c r="P1130">
        <v>385.97</v>
      </c>
      <c r="Q1130" s="7">
        <v>16030</v>
      </c>
      <c r="R1130" s="7">
        <v>8703.6200000000008</v>
      </c>
      <c r="S1130" s="7">
        <v>87036.200000000012</v>
      </c>
      <c r="T1130" s="7">
        <v>0</v>
      </c>
      <c r="U1130" s="7">
        <v>0</v>
      </c>
      <c r="V1130" t="s">
        <v>2882</v>
      </c>
      <c r="W1130" s="7">
        <v>23523.200000000012</v>
      </c>
      <c r="X1130" s="2" t="s">
        <v>31</v>
      </c>
      <c r="Y1130" s="200"/>
      <c r="Z1130" s="201" t="str">
        <f>IF(Y1130&lt;&gt;"",Y1130,IF(Table1[[#This Row],[Befolyt]]="i",1,""))</f>
        <v/>
      </c>
      <c r="AA1130" s="98">
        <f>Table1[[#This Row],[KülföldiÁr]]*Table1[[#This Row],[Darab]]</f>
        <v>225.5</v>
      </c>
    </row>
    <row r="1131" spans="1:27" x14ac:dyDescent="0.3">
      <c r="A1131" t="s">
        <v>2979</v>
      </c>
      <c r="B1131" t="s">
        <v>120</v>
      </c>
      <c r="C1131" s="126">
        <v>46066</v>
      </c>
      <c r="D1131" s="6">
        <v>2</v>
      </c>
      <c r="E1131" s="126">
        <v>46070</v>
      </c>
      <c r="F1131" s="6">
        <v>2</v>
      </c>
      <c r="G1131" t="s">
        <v>137</v>
      </c>
      <c r="H1131" t="s">
        <v>33</v>
      </c>
      <c r="I1131" t="s">
        <v>28</v>
      </c>
      <c r="J1131" t="s">
        <v>292</v>
      </c>
      <c r="K1131">
        <v>6</v>
      </c>
      <c r="L1131" s="7">
        <v>3336.36</v>
      </c>
      <c r="M1131" s="7">
        <v>20018.16</v>
      </c>
      <c r="N1131">
        <v>13.71</v>
      </c>
      <c r="O1131" t="s">
        <v>36</v>
      </c>
      <c r="P1131">
        <v>385.97</v>
      </c>
      <c r="Q1131" s="7">
        <v>13700</v>
      </c>
      <c r="R1131" s="7">
        <v>5291.65</v>
      </c>
      <c r="S1131" s="7">
        <v>31749.899999999998</v>
      </c>
      <c r="T1131" s="7">
        <v>0</v>
      </c>
      <c r="U1131" s="7">
        <v>0</v>
      </c>
      <c r="V1131" t="s">
        <v>2882</v>
      </c>
      <c r="W1131" s="7">
        <v>11731.739999999998</v>
      </c>
      <c r="X1131" s="2" t="s">
        <v>31</v>
      </c>
      <c r="Y1131" s="200"/>
      <c r="Z1131" s="201" t="str">
        <f>IF(Y1131&lt;&gt;"",Y1131,IF(Table1[[#This Row],[Befolyt]]="i",1,""))</f>
        <v/>
      </c>
      <c r="AA1131" s="98">
        <f>Table1[[#This Row],[KülföldiÁr]]*Table1[[#This Row],[Darab]]</f>
        <v>82.26</v>
      </c>
    </row>
    <row r="1132" spans="1:27" x14ac:dyDescent="0.3">
      <c r="A1132" t="s">
        <v>2979</v>
      </c>
      <c r="B1132" t="s">
        <v>120</v>
      </c>
      <c r="C1132" s="126">
        <v>46066</v>
      </c>
      <c r="D1132" s="6">
        <v>2</v>
      </c>
      <c r="E1132" s="126">
        <v>46070</v>
      </c>
      <c r="F1132" s="6">
        <v>2</v>
      </c>
      <c r="G1132" t="s">
        <v>1526</v>
      </c>
      <c r="H1132" t="s">
        <v>33</v>
      </c>
      <c r="I1132" t="s">
        <v>28</v>
      </c>
      <c r="J1132" t="s">
        <v>1527</v>
      </c>
      <c r="K1132">
        <v>10</v>
      </c>
      <c r="L1132" s="7">
        <v>2515.46</v>
      </c>
      <c r="M1132" s="7">
        <v>25154.6</v>
      </c>
      <c r="N1132">
        <v>10.35</v>
      </c>
      <c r="O1132" t="s">
        <v>36</v>
      </c>
      <c r="P1132">
        <v>385.97</v>
      </c>
      <c r="Q1132" s="7">
        <v>10700</v>
      </c>
      <c r="R1132" s="7">
        <v>3994.79</v>
      </c>
      <c r="S1132" s="7">
        <v>39947.9</v>
      </c>
      <c r="T1132" s="7">
        <v>0</v>
      </c>
      <c r="U1132" s="7">
        <v>0</v>
      </c>
      <c r="V1132" t="s">
        <v>2882</v>
      </c>
      <c r="W1132" s="7">
        <v>14793.300000000003</v>
      </c>
      <c r="X1132" s="2" t="s">
        <v>31</v>
      </c>
      <c r="Y1132" s="200"/>
      <c r="Z1132" s="201" t="str">
        <f>IF(Y1132&lt;&gt;"",Y1132,IF(Table1[[#This Row],[Befolyt]]="i",1,""))</f>
        <v/>
      </c>
      <c r="AA1132" s="98">
        <f>Table1[[#This Row],[KülföldiÁr]]*Table1[[#This Row],[Darab]]</f>
        <v>103.5</v>
      </c>
    </row>
    <row r="1133" spans="1:27" x14ac:dyDescent="0.3">
      <c r="A1133" t="s">
        <v>2979</v>
      </c>
      <c r="B1133" t="s">
        <v>120</v>
      </c>
      <c r="C1133" s="126">
        <v>46066</v>
      </c>
      <c r="D1133" s="6">
        <v>2</v>
      </c>
      <c r="E1133" s="126">
        <v>46070</v>
      </c>
      <c r="F1133" s="6">
        <v>2</v>
      </c>
      <c r="G1133" t="s">
        <v>135</v>
      </c>
      <c r="H1133" t="s">
        <v>33</v>
      </c>
      <c r="I1133" t="s">
        <v>28</v>
      </c>
      <c r="J1133" t="s">
        <v>405</v>
      </c>
      <c r="K1133">
        <v>2</v>
      </c>
      <c r="L1133" s="7">
        <v>205.97</v>
      </c>
      <c r="M1133" s="7">
        <v>411.94</v>
      </c>
      <c r="N1133">
        <v>0.84</v>
      </c>
      <c r="O1133" t="s">
        <v>36</v>
      </c>
      <c r="P1133">
        <v>385.97</v>
      </c>
      <c r="Q1133" s="7">
        <v>1200</v>
      </c>
      <c r="R1133" s="7">
        <v>324.22000000000003</v>
      </c>
      <c r="S1133" s="7">
        <v>648.44000000000005</v>
      </c>
      <c r="T1133" s="7">
        <v>0</v>
      </c>
      <c r="U1133" s="7">
        <v>0</v>
      </c>
      <c r="V1133" t="s">
        <v>2882</v>
      </c>
      <c r="W1133" s="7">
        <v>236.50000000000006</v>
      </c>
      <c r="X1133" s="2" t="s">
        <v>31</v>
      </c>
      <c r="Y1133" s="200"/>
      <c r="Z1133" s="201" t="str">
        <f>IF(Y1133&lt;&gt;"",Y1133,IF(Table1[[#This Row],[Befolyt]]="i",1,""))</f>
        <v/>
      </c>
      <c r="AA1133" s="98">
        <f>Table1[[#This Row],[KülföldiÁr]]*Table1[[#This Row],[Darab]]</f>
        <v>1.68</v>
      </c>
    </row>
    <row r="1134" spans="1:27" x14ac:dyDescent="0.3">
      <c r="A1134" t="s">
        <v>2979</v>
      </c>
      <c r="B1134" t="s">
        <v>120</v>
      </c>
      <c r="C1134" s="126">
        <v>46066</v>
      </c>
      <c r="D1134" s="6">
        <v>2</v>
      </c>
      <c r="E1134" s="126">
        <v>46070</v>
      </c>
      <c r="F1134" s="6">
        <v>2</v>
      </c>
      <c r="G1134" t="s">
        <v>873</v>
      </c>
      <c r="H1134" t="s">
        <v>33</v>
      </c>
      <c r="I1134" t="s">
        <v>28</v>
      </c>
      <c r="J1134" t="s">
        <v>1451</v>
      </c>
      <c r="K1134">
        <v>2</v>
      </c>
      <c r="L1134" s="7">
        <v>613.37</v>
      </c>
      <c r="M1134" s="7">
        <v>1226.74</v>
      </c>
      <c r="N1134">
        <v>2.5</v>
      </c>
      <c r="O1134" t="s">
        <v>36</v>
      </c>
      <c r="P1134">
        <v>385.97</v>
      </c>
      <c r="Q1134" s="7">
        <v>3000</v>
      </c>
      <c r="R1134" s="7">
        <v>964.93</v>
      </c>
      <c r="S1134" s="7">
        <v>1929.86</v>
      </c>
      <c r="T1134" s="7">
        <v>0</v>
      </c>
      <c r="U1134" s="7">
        <v>0</v>
      </c>
      <c r="V1134" t="s">
        <v>2882</v>
      </c>
      <c r="W1134" s="7">
        <v>703.11999999999989</v>
      </c>
      <c r="X1134" s="2" t="s">
        <v>31</v>
      </c>
      <c r="Y1134" s="200"/>
      <c r="Z1134" s="201" t="str">
        <f>IF(Y1134&lt;&gt;"",Y1134,IF(Table1[[#This Row],[Befolyt]]="i",1,""))</f>
        <v/>
      </c>
      <c r="AA1134" s="98">
        <f>Table1[[#This Row],[KülföldiÁr]]*Table1[[#This Row],[Darab]]</f>
        <v>5</v>
      </c>
    </row>
    <row r="1135" spans="1:27" x14ac:dyDescent="0.3">
      <c r="A1135" t="s">
        <v>2979</v>
      </c>
      <c r="B1135" t="s">
        <v>120</v>
      </c>
      <c r="C1135" s="126">
        <v>46066</v>
      </c>
      <c r="D1135" s="6">
        <v>2</v>
      </c>
      <c r="E1135" s="126">
        <v>46070</v>
      </c>
      <c r="F1135" s="6">
        <v>2</v>
      </c>
      <c r="G1135" t="s">
        <v>2982</v>
      </c>
      <c r="H1135" t="s">
        <v>327</v>
      </c>
      <c r="I1135" t="s">
        <v>67</v>
      </c>
      <c r="J1135" t="s">
        <v>2983</v>
      </c>
      <c r="K1135">
        <v>1</v>
      </c>
      <c r="L1135" s="7">
        <v>30682.11</v>
      </c>
      <c r="M1135" s="7">
        <v>30682.11</v>
      </c>
      <c r="N1135">
        <v>99.7</v>
      </c>
      <c r="O1135" t="s">
        <v>36</v>
      </c>
      <c r="P1135">
        <v>385.97</v>
      </c>
      <c r="Q1135" s="7">
        <v>43300</v>
      </c>
      <c r="R1135" s="7">
        <v>38481.21</v>
      </c>
      <c r="S1135" s="7">
        <v>38481.21</v>
      </c>
      <c r="T1135" s="7">
        <v>0</v>
      </c>
      <c r="U1135" s="7">
        <v>0</v>
      </c>
      <c r="V1135" t="s">
        <v>2882</v>
      </c>
      <c r="W1135" s="7">
        <v>7799.0999999999985</v>
      </c>
      <c r="X1135" s="2" t="s">
        <v>31</v>
      </c>
      <c r="Y1135" s="200"/>
      <c r="Z1135" s="201" t="str">
        <f>IF(Y1135&lt;&gt;"",Y1135,IF(Table1[[#This Row],[Befolyt]]="i",1,""))</f>
        <v/>
      </c>
      <c r="AA1135" s="98">
        <f>Table1[[#This Row],[KülföldiÁr]]*Table1[[#This Row],[Darab]]</f>
        <v>99.7</v>
      </c>
    </row>
    <row r="1136" spans="1:27" x14ac:dyDescent="0.3">
      <c r="A1136" t="s">
        <v>2979</v>
      </c>
      <c r="B1136" t="s">
        <v>120</v>
      </c>
      <c r="C1136" s="126">
        <v>46066</v>
      </c>
      <c r="D1136" s="6">
        <v>2</v>
      </c>
      <c r="E1136" s="126">
        <v>46070</v>
      </c>
      <c r="F1136" s="6">
        <v>2</v>
      </c>
      <c r="G1136" t="s">
        <v>2984</v>
      </c>
      <c r="H1136" t="s">
        <v>327</v>
      </c>
      <c r="I1136" t="s">
        <v>67</v>
      </c>
      <c r="J1136" t="s">
        <v>2985</v>
      </c>
      <c r="K1136">
        <v>1</v>
      </c>
      <c r="L1136" s="7">
        <v>120072.14</v>
      </c>
      <c r="M1136" s="7">
        <v>120072.14</v>
      </c>
      <c r="N1136">
        <v>397.5</v>
      </c>
      <c r="O1136" t="s">
        <v>36</v>
      </c>
      <c r="P1136">
        <v>385.97</v>
      </c>
      <c r="Q1136" s="7">
        <v>172300</v>
      </c>
      <c r="R1136" s="7">
        <v>153423.07999999999</v>
      </c>
      <c r="S1136" s="7">
        <v>153423.07999999999</v>
      </c>
      <c r="T1136" s="7">
        <v>0</v>
      </c>
      <c r="U1136" s="7">
        <v>0</v>
      </c>
      <c r="V1136" t="s">
        <v>2882</v>
      </c>
      <c r="W1136" s="7">
        <v>33350.939999999988</v>
      </c>
      <c r="X1136" s="2" t="s">
        <v>31</v>
      </c>
      <c r="Y1136" s="200"/>
      <c r="Z1136" s="201" t="str">
        <f>IF(Y1136&lt;&gt;"",Y1136,IF(Table1[[#This Row],[Befolyt]]="i",1,""))</f>
        <v/>
      </c>
      <c r="AA1136" s="98">
        <f>Table1[[#This Row],[KülföldiÁr]]*Table1[[#This Row],[Darab]]</f>
        <v>397.5</v>
      </c>
    </row>
    <row r="1137" spans="1:27" x14ac:dyDescent="0.3">
      <c r="A1137" t="s">
        <v>2979</v>
      </c>
      <c r="B1137" t="s">
        <v>120</v>
      </c>
      <c r="C1137" s="126">
        <v>46066</v>
      </c>
      <c r="D1137" s="6">
        <v>2</v>
      </c>
      <c r="E1137" s="126">
        <v>46070</v>
      </c>
      <c r="F1137" s="6">
        <v>2</v>
      </c>
      <c r="G1137" t="s">
        <v>2986</v>
      </c>
      <c r="H1137" t="s">
        <v>327</v>
      </c>
      <c r="I1137" t="s">
        <v>67</v>
      </c>
      <c r="J1137" t="s">
        <v>2987</v>
      </c>
      <c r="K1137">
        <v>1</v>
      </c>
      <c r="L1137" s="7">
        <v>138512.20000000001</v>
      </c>
      <c r="M1137" s="7">
        <v>138512.20000000001</v>
      </c>
      <c r="N1137">
        <v>440.2</v>
      </c>
      <c r="O1137" t="s">
        <v>36</v>
      </c>
      <c r="P1137">
        <v>385.97</v>
      </c>
      <c r="Q1137" s="7">
        <v>190990</v>
      </c>
      <c r="R1137" s="7">
        <v>169904</v>
      </c>
      <c r="S1137" s="7">
        <v>169904</v>
      </c>
      <c r="T1137" s="7">
        <v>0</v>
      </c>
      <c r="U1137" s="7">
        <v>0</v>
      </c>
      <c r="V1137" t="s">
        <v>2882</v>
      </c>
      <c r="W1137" s="7">
        <v>31391.799999999988</v>
      </c>
      <c r="X1137" s="2" t="s">
        <v>31</v>
      </c>
      <c r="Y1137" s="200"/>
      <c r="Z1137" s="201" t="str">
        <f>IF(Y1137&lt;&gt;"",Y1137,IF(Table1[[#This Row],[Befolyt]]="i",1,""))</f>
        <v/>
      </c>
      <c r="AA1137" s="98">
        <f>Table1[[#This Row],[KülföldiÁr]]*Table1[[#This Row],[Darab]]</f>
        <v>440.2</v>
      </c>
    </row>
    <row r="1138" spans="1:27" x14ac:dyDescent="0.3">
      <c r="A1138" t="s">
        <v>2979</v>
      </c>
      <c r="B1138" t="s">
        <v>120</v>
      </c>
      <c r="C1138" s="126">
        <v>46066</v>
      </c>
      <c r="D1138" s="6">
        <v>2</v>
      </c>
      <c r="E1138" s="126">
        <v>46070</v>
      </c>
      <c r="F1138" s="6">
        <v>2</v>
      </c>
      <c r="G1138" t="s">
        <v>75</v>
      </c>
      <c r="H1138" t="s">
        <v>34</v>
      </c>
      <c r="I1138" t="s">
        <v>32</v>
      </c>
      <c r="J1138" t="s">
        <v>76</v>
      </c>
      <c r="K1138">
        <v>1</v>
      </c>
      <c r="L1138" s="7">
        <v>1900</v>
      </c>
      <c r="M1138" s="7">
        <v>1900</v>
      </c>
      <c r="N1138">
        <v>6</v>
      </c>
      <c r="O1138" t="s">
        <v>36</v>
      </c>
      <c r="P1138">
        <v>385.97</v>
      </c>
      <c r="Q1138" s="7">
        <v>3500</v>
      </c>
      <c r="R1138" s="7">
        <v>2315.8200000000002</v>
      </c>
      <c r="S1138" s="7">
        <v>2315.8200000000002</v>
      </c>
      <c r="T1138" s="7">
        <v>0</v>
      </c>
      <c r="U1138" s="7">
        <v>0</v>
      </c>
      <c r="V1138" t="s">
        <v>2882</v>
      </c>
      <c r="W1138" s="7">
        <v>415.82000000000016</v>
      </c>
      <c r="X1138" s="2" t="s">
        <v>31</v>
      </c>
      <c r="Y1138" s="200"/>
      <c r="Z1138" s="201" t="str">
        <f>IF(Y1138&lt;&gt;"",Y1138,IF(Table1[[#This Row],[Befolyt]]="i",1,""))</f>
        <v/>
      </c>
      <c r="AA1138" s="98">
        <f>Table1[[#This Row],[KülföldiÁr]]*Table1[[#This Row],[Darab]]</f>
        <v>6</v>
      </c>
    </row>
    <row r="1139" spans="1:27" x14ac:dyDescent="0.3">
      <c r="A1139" t="s">
        <v>2979</v>
      </c>
      <c r="B1139" t="s">
        <v>120</v>
      </c>
      <c r="C1139" s="126">
        <v>46066</v>
      </c>
      <c r="D1139" s="6">
        <v>2</v>
      </c>
      <c r="E1139" s="126">
        <v>46070</v>
      </c>
      <c r="F1139" s="6">
        <v>2</v>
      </c>
      <c r="G1139" t="s">
        <v>2988</v>
      </c>
      <c r="H1139" t="s">
        <v>41</v>
      </c>
      <c r="I1139" t="s">
        <v>28</v>
      </c>
      <c r="J1139" t="s">
        <v>2989</v>
      </c>
      <c r="K1139">
        <v>4</v>
      </c>
      <c r="L1139" s="7">
        <v>530.66</v>
      </c>
      <c r="M1139" s="7">
        <v>2122.64</v>
      </c>
      <c r="N1139">
        <v>2.16</v>
      </c>
      <c r="O1139" t="s">
        <v>36</v>
      </c>
      <c r="P1139">
        <v>385.97</v>
      </c>
      <c r="Q1139" s="7">
        <v>2540</v>
      </c>
      <c r="R1139" s="7">
        <v>833.7</v>
      </c>
      <c r="S1139" s="7">
        <v>3334.8</v>
      </c>
      <c r="T1139" s="7">
        <v>0</v>
      </c>
      <c r="U1139" s="7">
        <v>0</v>
      </c>
      <c r="V1139" t="s">
        <v>2882</v>
      </c>
      <c r="W1139" s="7">
        <v>1212.1600000000003</v>
      </c>
      <c r="X1139" s="2" t="s">
        <v>31</v>
      </c>
      <c r="Y1139" s="200"/>
      <c r="Z1139" s="201" t="str">
        <f>IF(Y1139&lt;&gt;"",Y1139,IF(Table1[[#This Row],[Befolyt]]="i",1,""))</f>
        <v/>
      </c>
      <c r="AA1139" s="98">
        <f>Table1[[#This Row],[KülföldiÁr]]*Table1[[#This Row],[Darab]]</f>
        <v>8.64</v>
      </c>
    </row>
    <row r="1140" spans="1:27" x14ac:dyDescent="0.3">
      <c r="A1140" t="s">
        <v>2979</v>
      </c>
      <c r="B1140" t="s">
        <v>120</v>
      </c>
      <c r="C1140" s="126">
        <v>46066</v>
      </c>
      <c r="D1140" s="6">
        <v>2</v>
      </c>
      <c r="E1140" s="126">
        <v>46070</v>
      </c>
      <c r="F1140" s="6">
        <v>2</v>
      </c>
      <c r="G1140" t="s">
        <v>2990</v>
      </c>
      <c r="H1140" t="s">
        <v>63</v>
      </c>
      <c r="I1140" t="s">
        <v>28</v>
      </c>
      <c r="J1140" t="s">
        <v>2991</v>
      </c>
      <c r="K1140">
        <v>4</v>
      </c>
      <c r="L1140" s="7">
        <v>16902.82</v>
      </c>
      <c r="M1140" s="7">
        <v>67611.28</v>
      </c>
      <c r="N1140">
        <v>69.66</v>
      </c>
      <c r="O1140" t="s">
        <v>36</v>
      </c>
      <c r="P1140">
        <v>385.97</v>
      </c>
      <c r="Q1140" s="7">
        <v>43690</v>
      </c>
      <c r="R1140" s="7">
        <v>26886.67</v>
      </c>
      <c r="S1140" s="7">
        <v>107546.68</v>
      </c>
      <c r="T1140" s="7">
        <v>0</v>
      </c>
      <c r="U1140" s="7">
        <v>0</v>
      </c>
      <c r="V1140" t="s">
        <v>2882</v>
      </c>
      <c r="W1140" s="7">
        <v>39935.399999999994</v>
      </c>
      <c r="X1140" s="2" t="s">
        <v>31</v>
      </c>
      <c r="Y1140" s="200"/>
      <c r="Z1140" s="201" t="str">
        <f>IF(Y1140&lt;&gt;"",Y1140,IF(Table1[[#This Row],[Befolyt]]="i",1,""))</f>
        <v/>
      </c>
      <c r="AA1140" s="98">
        <f>Table1[[#This Row],[KülföldiÁr]]*Table1[[#This Row],[Darab]]</f>
        <v>278.64</v>
      </c>
    </row>
    <row r="1141" spans="1:27" x14ac:dyDescent="0.3">
      <c r="A1141" t="s">
        <v>2979</v>
      </c>
      <c r="B1141" t="s">
        <v>120</v>
      </c>
      <c r="C1141" s="126">
        <v>46066</v>
      </c>
      <c r="D1141" s="6">
        <v>2</v>
      </c>
      <c r="E1141" s="126">
        <v>46070</v>
      </c>
      <c r="F1141" s="6">
        <v>2</v>
      </c>
      <c r="G1141" t="s">
        <v>463</v>
      </c>
      <c r="H1141" t="s">
        <v>63</v>
      </c>
      <c r="I1141" t="s">
        <v>28</v>
      </c>
      <c r="J1141" t="s">
        <v>464</v>
      </c>
      <c r="K1141">
        <v>5</v>
      </c>
      <c r="L1141" s="7">
        <v>11528.34</v>
      </c>
      <c r="M1141" s="7">
        <v>57641.7</v>
      </c>
      <c r="N1141">
        <v>47.05</v>
      </c>
      <c r="O1141" t="s">
        <v>36</v>
      </c>
      <c r="P1141">
        <v>385.97</v>
      </c>
      <c r="Q1141" s="7">
        <v>29480</v>
      </c>
      <c r="R1141" s="7">
        <v>18159.89</v>
      </c>
      <c r="S1141" s="7">
        <v>90799.45</v>
      </c>
      <c r="T1141" s="7">
        <v>0</v>
      </c>
      <c r="U1141" s="7">
        <v>0</v>
      </c>
      <c r="V1141" t="s">
        <v>2882</v>
      </c>
      <c r="W1141" s="7">
        <v>33157.75</v>
      </c>
      <c r="X1141" s="2" t="s">
        <v>31</v>
      </c>
      <c r="Y1141" s="200"/>
      <c r="Z1141" s="201" t="str">
        <f>IF(Y1141&lt;&gt;"",Y1141,IF(Table1[[#This Row],[Befolyt]]="i",1,""))</f>
        <v/>
      </c>
      <c r="AA1141" s="98">
        <f>Table1[[#This Row],[KülföldiÁr]]*Table1[[#This Row],[Darab]]</f>
        <v>235.25</v>
      </c>
    </row>
    <row r="1142" spans="1:27" x14ac:dyDescent="0.3">
      <c r="A1142" t="s">
        <v>2992</v>
      </c>
      <c r="B1142" t="s">
        <v>120</v>
      </c>
      <c r="C1142" s="126">
        <v>46066</v>
      </c>
      <c r="D1142" s="6">
        <v>2</v>
      </c>
      <c r="E1142" s="126">
        <v>46070</v>
      </c>
      <c r="F1142" s="6">
        <v>2</v>
      </c>
      <c r="G1142" t="s">
        <v>2993</v>
      </c>
      <c r="H1142" t="s">
        <v>33</v>
      </c>
      <c r="I1142" t="s">
        <v>28</v>
      </c>
      <c r="J1142" t="s">
        <v>2994</v>
      </c>
      <c r="K1142">
        <v>20</v>
      </c>
      <c r="L1142" s="7">
        <v>1680.79</v>
      </c>
      <c r="M1142" s="7">
        <v>33615.800000000003</v>
      </c>
      <c r="N1142">
        <v>5.32</v>
      </c>
      <c r="O1142" t="s">
        <v>36</v>
      </c>
      <c r="P1142">
        <v>384.41</v>
      </c>
      <c r="Q1142" s="7">
        <v>7700</v>
      </c>
      <c r="R1142" s="7">
        <v>2045.06</v>
      </c>
      <c r="S1142" s="7">
        <v>40901.199999999997</v>
      </c>
      <c r="T1142" s="7">
        <v>0</v>
      </c>
      <c r="U1142" s="7">
        <v>0</v>
      </c>
      <c r="V1142" t="s">
        <v>2882</v>
      </c>
      <c r="W1142" s="7">
        <v>7285.3999999999942</v>
      </c>
      <c r="X1142" s="2" t="s">
        <v>31</v>
      </c>
      <c r="Y1142" s="200"/>
      <c r="Z1142" s="201" t="str">
        <f>IF(Y1142&lt;&gt;"",Y1142,IF(Table1[[#This Row],[Befolyt]]="i",1,""))</f>
        <v/>
      </c>
      <c r="AA1142" s="98">
        <f>Table1[[#This Row],[KülföldiÁr]]*Table1[[#This Row],[Darab]]</f>
        <v>106.4</v>
      </c>
    </row>
    <row r="1143" spans="1:27" x14ac:dyDescent="0.3">
      <c r="A1143" t="s">
        <v>2992</v>
      </c>
      <c r="B1143" t="s">
        <v>120</v>
      </c>
      <c r="C1143" s="126">
        <v>46066</v>
      </c>
      <c r="D1143" s="6">
        <v>2</v>
      </c>
      <c r="E1143" s="126">
        <v>46070</v>
      </c>
      <c r="F1143" s="6">
        <v>2</v>
      </c>
      <c r="G1143" t="s">
        <v>2995</v>
      </c>
      <c r="H1143" t="s">
        <v>33</v>
      </c>
      <c r="I1143" t="s">
        <v>28</v>
      </c>
      <c r="J1143" t="s">
        <v>2996</v>
      </c>
      <c r="K1143">
        <v>15</v>
      </c>
      <c r="L1143" s="7">
        <v>1312.13</v>
      </c>
      <c r="M1143" s="7">
        <v>19681.95</v>
      </c>
      <c r="N1143">
        <v>4.07</v>
      </c>
      <c r="O1143" t="s">
        <v>36</v>
      </c>
      <c r="P1143">
        <v>384.41</v>
      </c>
      <c r="Q1143" s="7">
        <v>6200</v>
      </c>
      <c r="R1143" s="7">
        <v>1564.55</v>
      </c>
      <c r="S1143" s="7">
        <v>23468.25</v>
      </c>
      <c r="T1143" s="7">
        <v>0</v>
      </c>
      <c r="U1143" s="7">
        <v>0</v>
      </c>
      <c r="V1143" t="s">
        <v>2882</v>
      </c>
      <c r="W1143" s="7">
        <v>3786.2999999999993</v>
      </c>
      <c r="X1143" s="2" t="s">
        <v>31</v>
      </c>
      <c r="Y1143" s="200"/>
      <c r="Z1143" s="201" t="str">
        <f>IF(Y1143&lt;&gt;"",Y1143,IF(Table1[[#This Row],[Befolyt]]="i",1,""))</f>
        <v/>
      </c>
      <c r="AA1143" s="98">
        <f>Table1[[#This Row],[KülföldiÁr]]*Table1[[#This Row],[Darab]]</f>
        <v>61.050000000000004</v>
      </c>
    </row>
    <row r="1144" spans="1:27" x14ac:dyDescent="0.3">
      <c r="A1144" t="s">
        <v>2992</v>
      </c>
      <c r="B1144" t="s">
        <v>120</v>
      </c>
      <c r="C1144" s="126">
        <v>46066</v>
      </c>
      <c r="D1144" s="6">
        <v>2</v>
      </c>
      <c r="E1144" s="126">
        <v>46070</v>
      </c>
      <c r="F1144" s="6">
        <v>2</v>
      </c>
      <c r="G1144" t="s">
        <v>2997</v>
      </c>
      <c r="H1144" t="s">
        <v>33</v>
      </c>
      <c r="I1144" t="s">
        <v>28</v>
      </c>
      <c r="J1144" t="s">
        <v>2998</v>
      </c>
      <c r="K1144">
        <v>40</v>
      </c>
      <c r="L1144" s="7">
        <v>935.74</v>
      </c>
      <c r="M1144" s="7">
        <v>37429.599999999999</v>
      </c>
      <c r="N1144">
        <v>2.92</v>
      </c>
      <c r="O1144" t="s">
        <v>36</v>
      </c>
      <c r="P1144">
        <v>384.41</v>
      </c>
      <c r="Q1144" s="7">
        <v>4700</v>
      </c>
      <c r="R1144" s="7">
        <v>1122.48</v>
      </c>
      <c r="S1144" s="7">
        <v>44899.199999999997</v>
      </c>
      <c r="T1144" s="7">
        <v>0</v>
      </c>
      <c r="U1144" s="7">
        <v>0</v>
      </c>
      <c r="V1144" t="s">
        <v>2882</v>
      </c>
      <c r="W1144" s="7">
        <v>7469.5999999999985</v>
      </c>
      <c r="X1144" s="2" t="s">
        <v>31</v>
      </c>
      <c r="Y1144" s="200"/>
      <c r="Z1144" s="201" t="str">
        <f>IF(Y1144&lt;&gt;"",Y1144,IF(Table1[[#This Row],[Befolyt]]="i",1,""))</f>
        <v/>
      </c>
      <c r="AA1144" s="98">
        <f>Table1[[#This Row],[KülföldiÁr]]*Table1[[#This Row],[Darab]]</f>
        <v>116.8</v>
      </c>
    </row>
    <row r="1145" spans="1:27" x14ac:dyDescent="0.3">
      <c r="A1145" t="s">
        <v>2992</v>
      </c>
      <c r="B1145" t="s">
        <v>120</v>
      </c>
      <c r="C1145" s="126">
        <v>46066</v>
      </c>
      <c r="D1145" s="6">
        <v>2</v>
      </c>
      <c r="E1145" s="126">
        <v>46070</v>
      </c>
      <c r="F1145" s="6">
        <v>2</v>
      </c>
      <c r="G1145" t="s">
        <v>1670</v>
      </c>
      <c r="H1145" t="s">
        <v>33</v>
      </c>
      <c r="I1145" t="s">
        <v>28</v>
      </c>
      <c r="J1145" t="s">
        <v>1671</v>
      </c>
      <c r="K1145">
        <v>35</v>
      </c>
      <c r="L1145" s="7">
        <v>552.94000000000005</v>
      </c>
      <c r="M1145" s="7">
        <v>19352.900000000001</v>
      </c>
      <c r="N1145">
        <v>1.75</v>
      </c>
      <c r="O1145" t="s">
        <v>36</v>
      </c>
      <c r="P1145">
        <v>384.41</v>
      </c>
      <c r="Q1145" s="7">
        <v>3500</v>
      </c>
      <c r="R1145" s="7">
        <v>672.72</v>
      </c>
      <c r="S1145" s="7">
        <v>23545.200000000001</v>
      </c>
      <c r="T1145" s="7">
        <v>0</v>
      </c>
      <c r="U1145" s="7">
        <v>0</v>
      </c>
      <c r="V1145" t="s">
        <v>2882</v>
      </c>
      <c r="W1145" s="7">
        <v>4192.2999999999993</v>
      </c>
      <c r="X1145" s="2" t="s">
        <v>31</v>
      </c>
      <c r="Y1145" s="200"/>
      <c r="Z1145" s="201" t="str">
        <f>IF(Y1145&lt;&gt;"",Y1145,IF(Table1[[#This Row],[Befolyt]]="i",1,""))</f>
        <v/>
      </c>
      <c r="AA1145" s="98">
        <f>Table1[[#This Row],[KülföldiÁr]]*Table1[[#This Row],[Darab]]</f>
        <v>61.25</v>
      </c>
    </row>
    <row r="1146" spans="1:27" x14ac:dyDescent="0.3">
      <c r="A1146" t="s">
        <v>2992</v>
      </c>
      <c r="B1146" t="s">
        <v>120</v>
      </c>
      <c r="C1146" s="126">
        <v>46066</v>
      </c>
      <c r="D1146" s="6">
        <v>2</v>
      </c>
      <c r="E1146" s="126">
        <v>46070</v>
      </c>
      <c r="F1146" s="6">
        <v>2</v>
      </c>
      <c r="G1146" t="s">
        <v>319</v>
      </c>
      <c r="H1146" t="s">
        <v>33</v>
      </c>
      <c r="I1146" t="s">
        <v>28</v>
      </c>
      <c r="J1146" t="s">
        <v>428</v>
      </c>
      <c r="K1146">
        <v>60</v>
      </c>
      <c r="L1146" s="7">
        <v>1537.05</v>
      </c>
      <c r="M1146" s="7">
        <v>92223</v>
      </c>
      <c r="N1146">
        <v>4.79</v>
      </c>
      <c r="O1146" t="s">
        <v>36</v>
      </c>
      <c r="P1146">
        <v>384.41</v>
      </c>
      <c r="Q1146" s="7">
        <v>7500</v>
      </c>
      <c r="R1146" s="7">
        <v>1841.32</v>
      </c>
      <c r="S1146" s="7">
        <v>110479.2</v>
      </c>
      <c r="T1146" s="7">
        <v>0</v>
      </c>
      <c r="U1146" s="7">
        <v>0</v>
      </c>
      <c r="V1146" t="s">
        <v>2882</v>
      </c>
      <c r="W1146" s="7">
        <v>18256.199999999997</v>
      </c>
      <c r="X1146" s="2" t="s">
        <v>31</v>
      </c>
      <c r="Y1146" s="200"/>
      <c r="Z1146" s="201" t="str">
        <f>IF(Y1146&lt;&gt;"",Y1146,IF(Table1[[#This Row],[Befolyt]]="i",1,""))</f>
        <v/>
      </c>
      <c r="AA1146" s="98">
        <f>Table1[[#This Row],[KülföldiÁr]]*Table1[[#This Row],[Darab]]</f>
        <v>287.39999999999998</v>
      </c>
    </row>
    <row r="1147" spans="1:27" x14ac:dyDescent="0.3">
      <c r="A1147" t="s">
        <v>2992</v>
      </c>
      <c r="B1147" t="s">
        <v>120</v>
      </c>
      <c r="C1147" s="126">
        <v>46066</v>
      </c>
      <c r="D1147" s="6">
        <v>2</v>
      </c>
      <c r="E1147" s="126">
        <v>46070</v>
      </c>
      <c r="F1147" s="6">
        <v>2</v>
      </c>
      <c r="G1147" t="s">
        <v>414</v>
      </c>
      <c r="H1147" t="s">
        <v>33</v>
      </c>
      <c r="I1147" t="s">
        <v>28</v>
      </c>
      <c r="J1147" t="s">
        <v>415</v>
      </c>
      <c r="K1147">
        <v>60</v>
      </c>
      <c r="L1147" s="7">
        <v>1079.97</v>
      </c>
      <c r="M1147" s="7">
        <v>64798.200000000004</v>
      </c>
      <c r="N1147">
        <v>3.31</v>
      </c>
      <c r="O1147" t="s">
        <v>36</v>
      </c>
      <c r="P1147">
        <v>384.41</v>
      </c>
      <c r="Q1147" s="7">
        <v>5500</v>
      </c>
      <c r="R1147" s="7">
        <v>1272.4000000000001</v>
      </c>
      <c r="S1147" s="7">
        <v>76344</v>
      </c>
      <c r="T1147" s="7">
        <v>0</v>
      </c>
      <c r="U1147" s="7">
        <v>0</v>
      </c>
      <c r="V1147" t="s">
        <v>2882</v>
      </c>
      <c r="W1147" s="7">
        <v>11545.799999999996</v>
      </c>
      <c r="X1147" s="2" t="s">
        <v>31</v>
      </c>
      <c r="Y1147" s="200"/>
      <c r="Z1147" s="201" t="str">
        <f>IF(Y1147&lt;&gt;"",Y1147,IF(Table1[[#This Row],[Befolyt]]="i",1,""))</f>
        <v/>
      </c>
      <c r="AA1147" s="98">
        <f>Table1[[#This Row],[KülföldiÁr]]*Table1[[#This Row],[Darab]]</f>
        <v>198.6</v>
      </c>
    </row>
    <row r="1148" spans="1:27" x14ac:dyDescent="0.3">
      <c r="A1148" t="s">
        <v>2992</v>
      </c>
      <c r="B1148" t="s">
        <v>120</v>
      </c>
      <c r="C1148" s="126">
        <v>46066</v>
      </c>
      <c r="D1148" s="6">
        <v>2</v>
      </c>
      <c r="E1148" s="126">
        <v>46070</v>
      </c>
      <c r="F1148" s="6">
        <v>2</v>
      </c>
      <c r="G1148" t="s">
        <v>1111</v>
      </c>
      <c r="H1148" t="s">
        <v>33</v>
      </c>
      <c r="I1148" t="s">
        <v>28</v>
      </c>
      <c r="J1148" t="s">
        <v>1186</v>
      </c>
      <c r="K1148">
        <v>30</v>
      </c>
      <c r="L1148" s="7">
        <v>1195.1600000000001</v>
      </c>
      <c r="M1148" s="7">
        <v>35854.800000000003</v>
      </c>
      <c r="N1148">
        <v>3.78</v>
      </c>
      <c r="O1148" t="s">
        <v>36</v>
      </c>
      <c r="P1148">
        <v>384.41</v>
      </c>
      <c r="Q1148" s="7">
        <v>5800</v>
      </c>
      <c r="R1148" s="7">
        <v>1453.07</v>
      </c>
      <c r="S1148" s="7">
        <v>43592.1</v>
      </c>
      <c r="T1148" s="7">
        <v>0</v>
      </c>
      <c r="U1148" s="7">
        <v>0</v>
      </c>
      <c r="V1148" t="s">
        <v>2882</v>
      </c>
      <c r="W1148" s="7">
        <v>7737.2999999999956</v>
      </c>
      <c r="X1148" s="2" t="s">
        <v>31</v>
      </c>
      <c r="Y1148" s="200"/>
      <c r="Z1148" s="201" t="str">
        <f>IF(Y1148&lt;&gt;"",Y1148,IF(Table1[[#This Row],[Befolyt]]="i",1,""))</f>
        <v/>
      </c>
      <c r="AA1148" s="98">
        <f>Table1[[#This Row],[KülföldiÁr]]*Table1[[#This Row],[Darab]]</f>
        <v>113.39999999999999</v>
      </c>
    </row>
    <row r="1149" spans="1:27" x14ac:dyDescent="0.3">
      <c r="A1149" t="s">
        <v>2992</v>
      </c>
      <c r="B1149" t="s">
        <v>120</v>
      </c>
      <c r="C1149" s="126">
        <v>46066</v>
      </c>
      <c r="D1149" s="6">
        <v>2</v>
      </c>
      <c r="E1149" s="126">
        <v>46070</v>
      </c>
      <c r="F1149" s="6">
        <v>2</v>
      </c>
      <c r="G1149" t="s">
        <v>114</v>
      </c>
      <c r="H1149" t="s">
        <v>33</v>
      </c>
      <c r="I1149" t="s">
        <v>28</v>
      </c>
      <c r="J1149" t="s">
        <v>121</v>
      </c>
      <c r="K1149">
        <v>54</v>
      </c>
      <c r="L1149" s="7">
        <v>847.79</v>
      </c>
      <c r="M1149" s="7">
        <v>45780.659999999996</v>
      </c>
      <c r="N1149">
        <v>2.5</v>
      </c>
      <c r="O1149" t="s">
        <v>36</v>
      </c>
      <c r="P1149">
        <v>384.41</v>
      </c>
      <c r="Q1149" s="7">
        <v>4200</v>
      </c>
      <c r="R1149" s="7">
        <v>961.03</v>
      </c>
      <c r="S1149" s="7">
        <v>51895.619999999995</v>
      </c>
      <c r="T1149" s="7">
        <v>0</v>
      </c>
      <c r="U1149" s="7">
        <v>0</v>
      </c>
      <c r="V1149" t="s">
        <v>2882</v>
      </c>
      <c r="W1149" s="7">
        <v>6114.9599999999991</v>
      </c>
      <c r="X1149" s="2" t="s">
        <v>31</v>
      </c>
      <c r="Y1149" s="200"/>
      <c r="Z1149" s="201" t="str">
        <f>IF(Y1149&lt;&gt;"",Y1149,IF(Table1[[#This Row],[Befolyt]]="i",1,""))</f>
        <v/>
      </c>
      <c r="AA1149" s="98">
        <f>Table1[[#This Row],[KülföldiÁr]]*Table1[[#This Row],[Darab]]</f>
        <v>135</v>
      </c>
    </row>
    <row r="1150" spans="1:27" x14ac:dyDescent="0.3">
      <c r="A1150" t="s">
        <v>2992</v>
      </c>
      <c r="B1150" t="s">
        <v>120</v>
      </c>
      <c r="C1150" s="126">
        <v>46066</v>
      </c>
      <c r="D1150" s="6">
        <v>2</v>
      </c>
      <c r="E1150" s="126">
        <v>46070</v>
      </c>
      <c r="F1150" s="6">
        <v>2</v>
      </c>
      <c r="G1150" t="s">
        <v>98</v>
      </c>
      <c r="H1150" t="s">
        <v>33</v>
      </c>
      <c r="I1150" t="s">
        <v>28</v>
      </c>
      <c r="J1150" t="s">
        <v>282</v>
      </c>
      <c r="K1150">
        <v>50</v>
      </c>
      <c r="L1150" s="7">
        <v>420.21</v>
      </c>
      <c r="M1150" s="7">
        <v>21010.5</v>
      </c>
      <c r="N1150">
        <v>1.32</v>
      </c>
      <c r="O1150" t="s">
        <v>36</v>
      </c>
      <c r="P1150">
        <v>384.41</v>
      </c>
      <c r="Q1150" s="7">
        <v>2600</v>
      </c>
      <c r="R1150" s="7">
        <v>507.42</v>
      </c>
      <c r="S1150" s="7">
        <v>25371</v>
      </c>
      <c r="T1150" s="7">
        <v>0</v>
      </c>
      <c r="U1150" s="7">
        <v>0</v>
      </c>
      <c r="V1150" t="s">
        <v>2882</v>
      </c>
      <c r="W1150" s="7">
        <v>4360.5</v>
      </c>
      <c r="X1150" s="2" t="s">
        <v>31</v>
      </c>
      <c r="Y1150" s="200"/>
      <c r="Z1150" s="201" t="str">
        <f>IF(Y1150&lt;&gt;"",Y1150,IF(Table1[[#This Row],[Befolyt]]="i",1,""))</f>
        <v/>
      </c>
      <c r="AA1150" s="98">
        <f>Table1[[#This Row],[KülföldiÁr]]*Table1[[#This Row],[Darab]]</f>
        <v>66</v>
      </c>
    </row>
    <row r="1151" spans="1:27" x14ac:dyDescent="0.3">
      <c r="A1151" t="s">
        <v>2992</v>
      </c>
      <c r="B1151" t="s">
        <v>120</v>
      </c>
      <c r="C1151" s="126">
        <v>46066</v>
      </c>
      <c r="D1151" s="6">
        <v>2</v>
      </c>
      <c r="E1151" s="126">
        <v>46070</v>
      </c>
      <c r="F1151" s="6">
        <v>2</v>
      </c>
      <c r="G1151" t="s">
        <v>1356</v>
      </c>
      <c r="H1151" t="s">
        <v>33</v>
      </c>
      <c r="I1151" t="s">
        <v>28</v>
      </c>
      <c r="J1151" t="s">
        <v>1357</v>
      </c>
      <c r="K1151">
        <v>40</v>
      </c>
      <c r="L1151" s="7">
        <v>593.86</v>
      </c>
      <c r="M1151" s="7">
        <v>23754.400000000001</v>
      </c>
      <c r="N1151">
        <v>1.63</v>
      </c>
      <c r="O1151" t="s">
        <v>36</v>
      </c>
      <c r="P1151">
        <v>384.41</v>
      </c>
      <c r="Q1151" s="7">
        <v>2700</v>
      </c>
      <c r="R1151" s="7">
        <v>626.59</v>
      </c>
      <c r="S1151" s="7">
        <v>25063.600000000002</v>
      </c>
      <c r="T1151" s="7">
        <v>0</v>
      </c>
      <c r="U1151" s="7">
        <v>0</v>
      </c>
      <c r="V1151" t="s">
        <v>2882</v>
      </c>
      <c r="W1151" s="7">
        <v>1309.2000000000007</v>
      </c>
      <c r="X1151" s="2" t="s">
        <v>31</v>
      </c>
      <c r="Y1151" s="200"/>
      <c r="Z1151" s="201" t="str">
        <f>IF(Y1151&lt;&gt;"",Y1151,IF(Table1[[#This Row],[Befolyt]]="i",1,""))</f>
        <v/>
      </c>
      <c r="AA1151" s="98">
        <f>Table1[[#This Row],[KülföldiÁr]]*Table1[[#This Row],[Darab]]</f>
        <v>65.199999999999989</v>
      </c>
    </row>
    <row r="1152" spans="1:27" x14ac:dyDescent="0.3">
      <c r="A1152" t="s">
        <v>2992</v>
      </c>
      <c r="B1152" t="s">
        <v>120</v>
      </c>
      <c r="C1152" s="126">
        <v>46066</v>
      </c>
      <c r="D1152" s="6">
        <v>2</v>
      </c>
      <c r="E1152" s="126">
        <v>46070</v>
      </c>
      <c r="F1152" s="6">
        <v>2</v>
      </c>
      <c r="G1152" t="s">
        <v>1113</v>
      </c>
      <c r="H1152" t="s">
        <v>33</v>
      </c>
      <c r="I1152" t="s">
        <v>28</v>
      </c>
      <c r="J1152" t="s">
        <v>1672</v>
      </c>
      <c r="K1152">
        <v>30</v>
      </c>
      <c r="L1152" s="7">
        <v>837.51</v>
      </c>
      <c r="M1152" s="7">
        <v>25125.3</v>
      </c>
      <c r="N1152">
        <v>2.4300000000000002</v>
      </c>
      <c r="O1152" t="s">
        <v>36</v>
      </c>
      <c r="P1152">
        <v>384.41</v>
      </c>
      <c r="Q1152" s="7">
        <v>3700</v>
      </c>
      <c r="R1152" s="7">
        <v>934.12</v>
      </c>
      <c r="S1152" s="7">
        <v>28023.599999999999</v>
      </c>
      <c r="T1152" s="7">
        <v>0</v>
      </c>
      <c r="U1152" s="7">
        <v>0</v>
      </c>
      <c r="V1152" t="s">
        <v>2882</v>
      </c>
      <c r="W1152" s="7">
        <v>2898.2999999999993</v>
      </c>
      <c r="X1152" s="2" t="s">
        <v>31</v>
      </c>
      <c r="Y1152" s="200"/>
      <c r="Z1152" s="201" t="str">
        <f>IF(Y1152&lt;&gt;"",Y1152,IF(Table1[[#This Row],[Befolyt]]="i",1,""))</f>
        <v/>
      </c>
      <c r="AA1152" s="98">
        <f>Table1[[#This Row],[KülföldiÁr]]*Table1[[#This Row],[Darab]]</f>
        <v>72.900000000000006</v>
      </c>
    </row>
    <row r="1153" spans="1:27" x14ac:dyDescent="0.3">
      <c r="A1153" t="s">
        <v>2992</v>
      </c>
      <c r="B1153" t="s">
        <v>120</v>
      </c>
      <c r="C1153" s="126">
        <v>46066</v>
      </c>
      <c r="D1153" s="6">
        <v>2</v>
      </c>
      <c r="E1153" s="126">
        <v>46070</v>
      </c>
      <c r="F1153" s="6">
        <v>2</v>
      </c>
      <c r="G1153" t="s">
        <v>99</v>
      </c>
      <c r="H1153" t="s">
        <v>33</v>
      </c>
      <c r="I1153" t="s">
        <v>28</v>
      </c>
      <c r="J1153" t="s">
        <v>287</v>
      </c>
      <c r="K1153">
        <v>10</v>
      </c>
      <c r="L1153" s="7">
        <v>383.14</v>
      </c>
      <c r="M1153" s="7">
        <v>3831.3999999999996</v>
      </c>
      <c r="N1153">
        <v>1.23</v>
      </c>
      <c r="O1153" t="s">
        <v>36</v>
      </c>
      <c r="P1153">
        <v>384.41</v>
      </c>
      <c r="Q1153" s="7">
        <v>2200</v>
      </c>
      <c r="R1153" s="7">
        <v>472.82</v>
      </c>
      <c r="S1153" s="7">
        <v>4728.2</v>
      </c>
      <c r="T1153" s="7">
        <v>0</v>
      </c>
      <c r="U1153" s="7">
        <v>0</v>
      </c>
      <c r="V1153" t="s">
        <v>2882</v>
      </c>
      <c r="W1153" s="7">
        <v>896.80000000000018</v>
      </c>
      <c r="X1153" s="2" t="s">
        <v>31</v>
      </c>
      <c r="Y1153" s="200"/>
      <c r="Z1153" s="201" t="str">
        <f>IF(Y1153&lt;&gt;"",Y1153,IF(Table1[[#This Row],[Befolyt]]="i",1,""))</f>
        <v/>
      </c>
      <c r="AA1153" s="98">
        <f>Table1[[#This Row],[KülföldiÁr]]*Table1[[#This Row],[Darab]]</f>
        <v>12.3</v>
      </c>
    </row>
    <row r="1154" spans="1:27" x14ac:dyDescent="0.3">
      <c r="A1154" t="s">
        <v>2992</v>
      </c>
      <c r="B1154" t="s">
        <v>120</v>
      </c>
      <c r="C1154" s="126">
        <v>46066</v>
      </c>
      <c r="D1154" s="6">
        <v>2</v>
      </c>
      <c r="E1154" s="126">
        <v>46070</v>
      </c>
      <c r="F1154" s="6">
        <v>2</v>
      </c>
      <c r="G1154" t="s">
        <v>1293</v>
      </c>
      <c r="H1154" t="s">
        <v>33</v>
      </c>
      <c r="I1154" t="s">
        <v>28</v>
      </c>
      <c r="J1154" t="s">
        <v>1294</v>
      </c>
      <c r="K1154">
        <v>60</v>
      </c>
      <c r="L1154" s="7">
        <v>297.77999999999997</v>
      </c>
      <c r="M1154" s="7">
        <v>17866.8</v>
      </c>
      <c r="N1154">
        <v>0.87</v>
      </c>
      <c r="O1154" t="s">
        <v>36</v>
      </c>
      <c r="P1154">
        <v>384.41</v>
      </c>
      <c r="Q1154" s="7">
        <v>1700</v>
      </c>
      <c r="R1154" s="7">
        <v>334.44</v>
      </c>
      <c r="S1154" s="7">
        <v>20066.400000000001</v>
      </c>
      <c r="T1154" s="7">
        <v>0</v>
      </c>
      <c r="U1154" s="7">
        <v>0</v>
      </c>
      <c r="V1154" t="s">
        <v>2882</v>
      </c>
      <c r="W1154" s="7">
        <v>2199.6000000000022</v>
      </c>
      <c r="X1154" s="2" t="s">
        <v>31</v>
      </c>
      <c r="Y1154" s="200"/>
      <c r="Z1154" s="201" t="str">
        <f>IF(Y1154&lt;&gt;"",Y1154,IF(Table1[[#This Row],[Befolyt]]="i",1,""))</f>
        <v/>
      </c>
      <c r="AA1154" s="98">
        <f>Table1[[#This Row],[KülföldiÁr]]*Table1[[#This Row],[Darab]]</f>
        <v>52.2</v>
      </c>
    </row>
    <row r="1155" spans="1:27" x14ac:dyDescent="0.3">
      <c r="A1155" t="s">
        <v>2992</v>
      </c>
      <c r="B1155" t="s">
        <v>120</v>
      </c>
      <c r="C1155" s="126">
        <v>46066</v>
      </c>
      <c r="D1155" s="6">
        <v>2</v>
      </c>
      <c r="E1155" s="126">
        <v>46070</v>
      </c>
      <c r="F1155" s="6">
        <v>2</v>
      </c>
      <c r="G1155" t="s">
        <v>407</v>
      </c>
      <c r="H1155" t="s">
        <v>33</v>
      </c>
      <c r="I1155" t="s">
        <v>28</v>
      </c>
      <c r="J1155" t="s">
        <v>408</v>
      </c>
      <c r="K1155">
        <v>18</v>
      </c>
      <c r="L1155" s="7">
        <v>2918.72</v>
      </c>
      <c r="M1155" s="7">
        <v>52536.959999999999</v>
      </c>
      <c r="N1155">
        <v>9.3800000000000008</v>
      </c>
      <c r="O1155" t="s">
        <v>36</v>
      </c>
      <c r="P1155">
        <v>384.41</v>
      </c>
      <c r="Q1155" s="7">
        <v>14000</v>
      </c>
      <c r="R1155" s="7">
        <v>3605.77</v>
      </c>
      <c r="S1155" s="7">
        <v>64903.86</v>
      </c>
      <c r="T1155" s="7">
        <v>0</v>
      </c>
      <c r="U1155" s="7">
        <v>0</v>
      </c>
      <c r="V1155" t="s">
        <v>2882</v>
      </c>
      <c r="W1155" s="7">
        <v>12366.900000000001</v>
      </c>
      <c r="X1155" s="2" t="s">
        <v>31</v>
      </c>
      <c r="Y1155" s="200"/>
      <c r="Z1155" s="201" t="str">
        <f>IF(Y1155&lt;&gt;"",Y1155,IF(Table1[[#This Row],[Befolyt]]="i",1,""))</f>
        <v/>
      </c>
      <c r="AA1155" s="98">
        <f>Table1[[#This Row],[KülföldiÁr]]*Table1[[#This Row],[Darab]]</f>
        <v>168.84</v>
      </c>
    </row>
    <row r="1156" spans="1:27" x14ac:dyDescent="0.3">
      <c r="A1156" t="s">
        <v>2992</v>
      </c>
      <c r="B1156" t="s">
        <v>120</v>
      </c>
      <c r="C1156" s="126">
        <v>46066</v>
      </c>
      <c r="D1156" s="6">
        <v>2</v>
      </c>
      <c r="E1156" s="126">
        <v>46070</v>
      </c>
      <c r="F1156" s="6">
        <v>2</v>
      </c>
      <c r="G1156" t="s">
        <v>2421</v>
      </c>
      <c r="H1156" t="s">
        <v>33</v>
      </c>
      <c r="I1156" t="s">
        <v>28</v>
      </c>
      <c r="J1156" t="s">
        <v>2422</v>
      </c>
      <c r="K1156">
        <v>24</v>
      </c>
      <c r="L1156" s="7">
        <v>2373.0700000000002</v>
      </c>
      <c r="M1156" s="7">
        <v>56953.680000000008</v>
      </c>
      <c r="N1156">
        <v>7.31</v>
      </c>
      <c r="O1156" t="s">
        <v>36</v>
      </c>
      <c r="P1156">
        <v>384.41</v>
      </c>
      <c r="Q1156" s="7">
        <v>11000</v>
      </c>
      <c r="R1156" s="7">
        <v>2810.04</v>
      </c>
      <c r="S1156" s="7">
        <v>67440.959999999992</v>
      </c>
      <c r="T1156" s="7">
        <v>0</v>
      </c>
      <c r="U1156" s="7">
        <v>0</v>
      </c>
      <c r="V1156" t="s">
        <v>2882</v>
      </c>
      <c r="W1156" s="7">
        <v>10487.279999999984</v>
      </c>
      <c r="X1156" s="2" t="s">
        <v>31</v>
      </c>
      <c r="Y1156" s="200"/>
      <c r="Z1156" s="201" t="str">
        <f>IF(Y1156&lt;&gt;"",Y1156,IF(Table1[[#This Row],[Befolyt]]="i",1,""))</f>
        <v/>
      </c>
      <c r="AA1156" s="98">
        <f>Table1[[#This Row],[KülföldiÁr]]*Table1[[#This Row],[Darab]]</f>
        <v>175.44</v>
      </c>
    </row>
    <row r="1157" spans="1:27" x14ac:dyDescent="0.3">
      <c r="A1157" t="s">
        <v>2992</v>
      </c>
      <c r="B1157" t="s">
        <v>120</v>
      </c>
      <c r="C1157" s="126">
        <v>46066</v>
      </c>
      <c r="D1157" s="6">
        <v>2</v>
      </c>
      <c r="E1157" s="126">
        <v>46070</v>
      </c>
      <c r="F1157" s="6">
        <v>2</v>
      </c>
      <c r="G1157" t="s">
        <v>2999</v>
      </c>
      <c r="H1157" t="s">
        <v>33</v>
      </c>
      <c r="I1157" t="s">
        <v>28</v>
      </c>
      <c r="J1157" t="s">
        <v>3000</v>
      </c>
      <c r="K1157">
        <v>4</v>
      </c>
      <c r="L1157" s="7">
        <v>5467.07</v>
      </c>
      <c r="M1157" s="7">
        <v>21868.28</v>
      </c>
      <c r="N1157">
        <v>17.600000000000001</v>
      </c>
      <c r="O1157" t="s">
        <v>36</v>
      </c>
      <c r="P1157">
        <v>384.41</v>
      </c>
      <c r="Q1157" s="7">
        <v>26000</v>
      </c>
      <c r="R1157" s="7">
        <v>6765.62</v>
      </c>
      <c r="S1157" s="7">
        <v>27062.48</v>
      </c>
      <c r="T1157" s="7">
        <v>0</v>
      </c>
      <c r="U1157" s="7">
        <v>0</v>
      </c>
      <c r="V1157" t="s">
        <v>2882</v>
      </c>
      <c r="W1157" s="7">
        <v>5194.2000000000007</v>
      </c>
      <c r="X1157" s="2" t="s">
        <v>31</v>
      </c>
      <c r="Y1157" s="200"/>
      <c r="Z1157" s="201" t="str">
        <f>IF(Y1157&lt;&gt;"",Y1157,IF(Table1[[#This Row],[Befolyt]]="i",1,""))</f>
        <v/>
      </c>
      <c r="AA1157" s="98">
        <f>Table1[[#This Row],[KülföldiÁr]]*Table1[[#This Row],[Darab]]</f>
        <v>70.400000000000006</v>
      </c>
    </row>
    <row r="1158" spans="1:27" x14ac:dyDescent="0.3">
      <c r="A1158" t="s">
        <v>2992</v>
      </c>
      <c r="B1158" t="s">
        <v>120</v>
      </c>
      <c r="C1158" s="126">
        <v>46066</v>
      </c>
      <c r="D1158" s="6">
        <v>2</v>
      </c>
      <c r="E1158" s="126">
        <v>46070</v>
      </c>
      <c r="F1158" s="6">
        <v>2</v>
      </c>
      <c r="G1158" t="s">
        <v>1885</v>
      </c>
      <c r="H1158" t="s">
        <v>33</v>
      </c>
      <c r="I1158" t="s">
        <v>28</v>
      </c>
      <c r="J1158" t="s">
        <v>1886</v>
      </c>
      <c r="K1158">
        <v>10</v>
      </c>
      <c r="L1158" s="7">
        <v>4137.0200000000004</v>
      </c>
      <c r="M1158" s="7">
        <v>41370.200000000004</v>
      </c>
      <c r="N1158">
        <v>11.34</v>
      </c>
      <c r="O1158" t="s">
        <v>36</v>
      </c>
      <c r="P1158">
        <v>384.41</v>
      </c>
      <c r="Q1158" s="7">
        <v>17000</v>
      </c>
      <c r="R1158" s="7">
        <v>4359.21</v>
      </c>
      <c r="S1158" s="7">
        <v>43592.1</v>
      </c>
      <c r="T1158" s="7">
        <v>0</v>
      </c>
      <c r="U1158" s="7">
        <v>0</v>
      </c>
      <c r="V1158" t="s">
        <v>2882</v>
      </c>
      <c r="W1158" s="7">
        <v>2221.8999999999942</v>
      </c>
      <c r="X1158" s="2" t="s">
        <v>31</v>
      </c>
      <c r="Y1158" s="200"/>
      <c r="Z1158" s="201" t="str">
        <f>IF(Y1158&lt;&gt;"",Y1158,IF(Table1[[#This Row],[Befolyt]]="i",1,""))</f>
        <v/>
      </c>
      <c r="AA1158" s="98">
        <f>Table1[[#This Row],[KülföldiÁr]]*Table1[[#This Row],[Darab]]</f>
        <v>113.4</v>
      </c>
    </row>
    <row r="1159" spans="1:27" x14ac:dyDescent="0.3">
      <c r="A1159" t="s">
        <v>2992</v>
      </c>
      <c r="B1159" t="s">
        <v>120</v>
      </c>
      <c r="C1159" s="126">
        <v>46066</v>
      </c>
      <c r="D1159" s="6">
        <v>2</v>
      </c>
      <c r="E1159" s="126">
        <v>46070</v>
      </c>
      <c r="F1159" s="6">
        <v>2</v>
      </c>
      <c r="G1159" t="s">
        <v>359</v>
      </c>
      <c r="H1159" t="s">
        <v>33</v>
      </c>
      <c r="I1159" t="s">
        <v>28</v>
      </c>
      <c r="J1159" t="s">
        <v>360</v>
      </c>
      <c r="K1159">
        <v>32</v>
      </c>
      <c r="L1159" s="7">
        <v>2449.8000000000002</v>
      </c>
      <c r="M1159" s="7">
        <v>78393.600000000006</v>
      </c>
      <c r="N1159">
        <v>7.56</v>
      </c>
      <c r="O1159" t="s">
        <v>36</v>
      </c>
      <c r="P1159">
        <v>384.41</v>
      </c>
      <c r="Q1159" s="7">
        <v>11000</v>
      </c>
      <c r="R1159" s="7">
        <v>2906.14</v>
      </c>
      <c r="S1159" s="7">
        <v>92996.479999999996</v>
      </c>
      <c r="T1159" s="7">
        <v>0</v>
      </c>
      <c r="U1159" s="7">
        <v>0</v>
      </c>
      <c r="V1159" t="s">
        <v>2882</v>
      </c>
      <c r="W1159" s="7">
        <v>14602.87999999999</v>
      </c>
      <c r="X1159" s="2" t="s">
        <v>31</v>
      </c>
      <c r="Y1159" s="200"/>
      <c r="Z1159" s="201" t="str">
        <f>IF(Y1159&lt;&gt;"",Y1159,IF(Table1[[#This Row],[Befolyt]]="i",1,""))</f>
        <v/>
      </c>
      <c r="AA1159" s="98">
        <f>Table1[[#This Row],[KülföldiÁr]]*Table1[[#This Row],[Darab]]</f>
        <v>241.92</v>
      </c>
    </row>
    <row r="1160" spans="1:27" x14ac:dyDescent="0.3">
      <c r="A1160" t="s">
        <v>2992</v>
      </c>
      <c r="B1160" t="s">
        <v>120</v>
      </c>
      <c r="C1160" s="126">
        <v>46066</v>
      </c>
      <c r="D1160" s="6">
        <v>2</v>
      </c>
      <c r="E1160" s="126">
        <v>46070</v>
      </c>
      <c r="F1160" s="6">
        <v>2</v>
      </c>
      <c r="G1160" t="s">
        <v>342</v>
      </c>
      <c r="H1160" t="s">
        <v>33</v>
      </c>
      <c r="I1160" t="s">
        <v>28</v>
      </c>
      <c r="J1160" t="s">
        <v>343</v>
      </c>
      <c r="K1160">
        <v>20</v>
      </c>
      <c r="L1160" s="7">
        <v>1968.08</v>
      </c>
      <c r="M1160" s="7">
        <v>39361.599999999999</v>
      </c>
      <c r="N1160">
        <v>6.32</v>
      </c>
      <c r="O1160" t="s">
        <v>36</v>
      </c>
      <c r="P1160">
        <v>384.41</v>
      </c>
      <c r="Q1160" s="7">
        <v>9400</v>
      </c>
      <c r="R1160" s="7">
        <v>2429.4699999999998</v>
      </c>
      <c r="S1160" s="7">
        <v>48589.399999999994</v>
      </c>
      <c r="T1160" s="7">
        <v>0</v>
      </c>
      <c r="U1160" s="7">
        <v>0</v>
      </c>
      <c r="V1160" t="s">
        <v>2882</v>
      </c>
      <c r="W1160" s="7">
        <v>9227.7999999999956</v>
      </c>
      <c r="X1160" s="2" t="s">
        <v>31</v>
      </c>
      <c r="Y1160" s="200"/>
      <c r="Z1160" s="201" t="str">
        <f>IF(Y1160&lt;&gt;"",Y1160,IF(Table1[[#This Row],[Befolyt]]="i",1,""))</f>
        <v/>
      </c>
      <c r="AA1160" s="98">
        <f>Table1[[#This Row],[KülföldiÁr]]*Table1[[#This Row],[Darab]]</f>
        <v>126.4</v>
      </c>
    </row>
    <row r="1161" spans="1:27" x14ac:dyDescent="0.3">
      <c r="A1161" t="s">
        <v>2992</v>
      </c>
      <c r="B1161" t="s">
        <v>120</v>
      </c>
      <c r="C1161" s="126">
        <v>46066</v>
      </c>
      <c r="D1161" s="6">
        <v>2</v>
      </c>
      <c r="E1161" s="126">
        <v>46070</v>
      </c>
      <c r="F1161" s="6">
        <v>2</v>
      </c>
      <c r="G1161" t="s">
        <v>97</v>
      </c>
      <c r="H1161" t="s">
        <v>33</v>
      </c>
      <c r="I1161" t="s">
        <v>28</v>
      </c>
      <c r="J1161" t="s">
        <v>283</v>
      </c>
      <c r="K1161">
        <v>24</v>
      </c>
      <c r="L1161" s="7">
        <v>1648.41</v>
      </c>
      <c r="M1161" s="7">
        <v>39561.840000000004</v>
      </c>
      <c r="N1161">
        <v>5.3</v>
      </c>
      <c r="O1161" t="s">
        <v>36</v>
      </c>
      <c r="P1161">
        <v>384.41</v>
      </c>
      <c r="Q1161" s="7">
        <v>7800</v>
      </c>
      <c r="R1161" s="7">
        <v>2037.37</v>
      </c>
      <c r="S1161" s="7">
        <v>48896.88</v>
      </c>
      <c r="T1161" s="7">
        <v>0</v>
      </c>
      <c r="U1161" s="7">
        <v>0</v>
      </c>
      <c r="V1161" t="s">
        <v>2882</v>
      </c>
      <c r="W1161" s="7">
        <v>9335.0399999999936</v>
      </c>
      <c r="X1161" s="2" t="s">
        <v>31</v>
      </c>
      <c r="Y1161" s="200"/>
      <c r="Z1161" s="201" t="str">
        <f>IF(Y1161&lt;&gt;"",Y1161,IF(Table1[[#This Row],[Befolyt]]="i",1,""))</f>
        <v/>
      </c>
      <c r="AA1161" s="98">
        <f>Table1[[#This Row],[KülföldiÁr]]*Table1[[#This Row],[Darab]]</f>
        <v>127.19999999999999</v>
      </c>
    </row>
    <row r="1162" spans="1:27" x14ac:dyDescent="0.3">
      <c r="A1162" t="s">
        <v>2992</v>
      </c>
      <c r="B1162" t="s">
        <v>120</v>
      </c>
      <c r="C1162" s="126">
        <v>46066</v>
      </c>
      <c r="D1162" s="6">
        <v>2</v>
      </c>
      <c r="E1162" s="126">
        <v>46070</v>
      </c>
      <c r="F1162" s="6">
        <v>2</v>
      </c>
      <c r="G1162" t="s">
        <v>35</v>
      </c>
      <c r="H1162" t="s">
        <v>33</v>
      </c>
      <c r="I1162" t="s">
        <v>28</v>
      </c>
      <c r="J1162" t="s">
        <v>289</v>
      </c>
      <c r="K1162">
        <v>30</v>
      </c>
      <c r="L1162" s="7">
        <v>1357.47</v>
      </c>
      <c r="M1162" s="7">
        <v>40724.1</v>
      </c>
      <c r="N1162">
        <v>4.09</v>
      </c>
      <c r="O1162" t="s">
        <v>36</v>
      </c>
      <c r="P1162">
        <v>384.41</v>
      </c>
      <c r="Q1162" s="7">
        <v>6200</v>
      </c>
      <c r="R1162" s="7">
        <v>1572.24</v>
      </c>
      <c r="S1162" s="7">
        <v>47167.199999999997</v>
      </c>
      <c r="T1162" s="7">
        <v>0</v>
      </c>
      <c r="U1162" s="7">
        <v>0</v>
      </c>
      <c r="V1162" t="s">
        <v>2882</v>
      </c>
      <c r="W1162" s="7">
        <v>6443.0999999999985</v>
      </c>
      <c r="X1162" s="2" t="s">
        <v>31</v>
      </c>
      <c r="Y1162" s="200"/>
      <c r="Z1162" s="201" t="str">
        <f>IF(Y1162&lt;&gt;"",Y1162,IF(Table1[[#This Row],[Befolyt]]="i",1,""))</f>
        <v/>
      </c>
      <c r="AA1162" s="98">
        <f>Table1[[#This Row],[KülföldiÁr]]*Table1[[#This Row],[Darab]]</f>
        <v>122.69999999999999</v>
      </c>
    </row>
    <row r="1163" spans="1:27" x14ac:dyDescent="0.3">
      <c r="A1163" t="s">
        <v>2992</v>
      </c>
      <c r="B1163" t="s">
        <v>120</v>
      </c>
      <c r="C1163" s="126">
        <v>46066</v>
      </c>
      <c r="D1163" s="6">
        <v>2</v>
      </c>
      <c r="E1163" s="126">
        <v>46070</v>
      </c>
      <c r="F1163" s="6">
        <v>2</v>
      </c>
      <c r="G1163" t="s">
        <v>863</v>
      </c>
      <c r="H1163" t="s">
        <v>33</v>
      </c>
      <c r="I1163" t="s">
        <v>28</v>
      </c>
      <c r="J1163" t="s">
        <v>864</v>
      </c>
      <c r="K1163">
        <v>20</v>
      </c>
      <c r="L1163" s="7">
        <v>1037.28</v>
      </c>
      <c r="M1163" s="7">
        <v>20745.599999999999</v>
      </c>
      <c r="N1163">
        <v>2.99</v>
      </c>
      <c r="O1163" t="s">
        <v>36</v>
      </c>
      <c r="P1163">
        <v>384.41</v>
      </c>
      <c r="Q1163" s="7">
        <v>4600</v>
      </c>
      <c r="R1163" s="7">
        <v>1149.3900000000001</v>
      </c>
      <c r="S1163" s="7">
        <v>22987.800000000003</v>
      </c>
      <c r="T1163" s="7">
        <v>0</v>
      </c>
      <c r="U1163" s="7">
        <v>0</v>
      </c>
      <c r="V1163" t="s">
        <v>2882</v>
      </c>
      <c r="W1163" s="7">
        <v>2242.2000000000044</v>
      </c>
      <c r="X1163" s="2" t="s">
        <v>31</v>
      </c>
      <c r="Y1163" s="200"/>
      <c r="Z1163" s="201" t="str">
        <f>IF(Y1163&lt;&gt;"",Y1163,IF(Table1[[#This Row],[Befolyt]]="i",1,""))</f>
        <v/>
      </c>
      <c r="AA1163" s="98">
        <f>Table1[[#This Row],[KülföldiÁr]]*Table1[[#This Row],[Darab]]</f>
        <v>59.800000000000004</v>
      </c>
    </row>
    <row r="1164" spans="1:27" x14ac:dyDescent="0.3">
      <c r="A1164" t="s">
        <v>2992</v>
      </c>
      <c r="B1164" t="s">
        <v>120</v>
      </c>
      <c r="C1164" s="126">
        <v>46066</v>
      </c>
      <c r="D1164" s="6">
        <v>2</v>
      </c>
      <c r="E1164" s="126">
        <v>46070</v>
      </c>
      <c r="F1164" s="6">
        <v>2</v>
      </c>
      <c r="G1164" t="s">
        <v>474</v>
      </c>
      <c r="H1164" t="s">
        <v>33</v>
      </c>
      <c r="I1164" t="s">
        <v>28</v>
      </c>
      <c r="J1164" t="s">
        <v>475</v>
      </c>
      <c r="K1164">
        <v>24</v>
      </c>
      <c r="L1164" s="7">
        <v>1658.44</v>
      </c>
      <c r="M1164" s="7">
        <v>39802.559999999998</v>
      </c>
      <c r="N1164">
        <v>4.91</v>
      </c>
      <c r="O1164" t="s">
        <v>36</v>
      </c>
      <c r="P1164">
        <v>384.41</v>
      </c>
      <c r="Q1164" s="7">
        <v>7000</v>
      </c>
      <c r="R1164" s="7">
        <v>1887.45</v>
      </c>
      <c r="S1164" s="7">
        <v>45298.8</v>
      </c>
      <c r="T1164" s="7">
        <v>0</v>
      </c>
      <c r="U1164" s="7">
        <v>0</v>
      </c>
      <c r="V1164" t="s">
        <v>2882</v>
      </c>
      <c r="W1164" s="7">
        <v>5496.2400000000052</v>
      </c>
      <c r="X1164" s="2" t="s">
        <v>31</v>
      </c>
      <c r="Y1164" s="200"/>
      <c r="Z1164" s="201" t="str">
        <f>IF(Y1164&lt;&gt;"",Y1164,IF(Table1[[#This Row],[Befolyt]]="i",1,""))</f>
        <v/>
      </c>
      <c r="AA1164" s="98">
        <f>Table1[[#This Row],[KülföldiÁr]]*Table1[[#This Row],[Darab]]</f>
        <v>117.84</v>
      </c>
    </row>
    <row r="1165" spans="1:27" x14ac:dyDescent="0.3">
      <c r="A1165" t="s">
        <v>2992</v>
      </c>
      <c r="B1165" t="s">
        <v>120</v>
      </c>
      <c r="C1165" s="126">
        <v>46066</v>
      </c>
      <c r="D1165" s="6">
        <v>2</v>
      </c>
      <c r="E1165" s="126">
        <v>46070</v>
      </c>
      <c r="F1165" s="6">
        <v>2</v>
      </c>
      <c r="G1165" t="s">
        <v>2164</v>
      </c>
      <c r="H1165" t="s">
        <v>33</v>
      </c>
      <c r="I1165" t="s">
        <v>28</v>
      </c>
      <c r="J1165" t="s">
        <v>2906</v>
      </c>
      <c r="K1165">
        <v>15</v>
      </c>
      <c r="L1165" s="7">
        <v>1362.37</v>
      </c>
      <c r="M1165" s="7">
        <v>20435.55</v>
      </c>
      <c r="N1165">
        <v>4.21</v>
      </c>
      <c r="O1165" t="s">
        <v>36</v>
      </c>
      <c r="P1165">
        <v>384.41</v>
      </c>
      <c r="Q1165" s="7">
        <v>6000</v>
      </c>
      <c r="R1165" s="7">
        <v>1618.37</v>
      </c>
      <c r="S1165" s="7">
        <v>24275.55</v>
      </c>
      <c r="T1165" s="7">
        <v>0</v>
      </c>
      <c r="U1165" s="7">
        <v>0</v>
      </c>
      <c r="V1165" t="s">
        <v>2882</v>
      </c>
      <c r="W1165" s="7">
        <v>3840</v>
      </c>
      <c r="X1165" s="2" t="s">
        <v>31</v>
      </c>
      <c r="Y1165" s="200"/>
      <c r="Z1165" s="201" t="str">
        <f>IF(Y1165&lt;&gt;"",Y1165,IF(Table1[[#This Row],[Befolyt]]="i",1,""))</f>
        <v/>
      </c>
      <c r="AA1165" s="98">
        <f>Table1[[#This Row],[KülföldiÁr]]*Table1[[#This Row],[Darab]]</f>
        <v>63.15</v>
      </c>
    </row>
    <row r="1166" spans="1:27" x14ac:dyDescent="0.3">
      <c r="A1166" t="s">
        <v>2992</v>
      </c>
      <c r="B1166" t="s">
        <v>120</v>
      </c>
      <c r="C1166" s="126">
        <v>46066</v>
      </c>
      <c r="D1166" s="6">
        <v>2</v>
      </c>
      <c r="E1166" s="126">
        <v>46070</v>
      </c>
      <c r="F1166" s="6">
        <v>2</v>
      </c>
      <c r="G1166" t="s">
        <v>302</v>
      </c>
      <c r="H1166" t="s">
        <v>33</v>
      </c>
      <c r="I1166" t="s">
        <v>28</v>
      </c>
      <c r="J1166" t="s">
        <v>303</v>
      </c>
      <c r="K1166">
        <v>40</v>
      </c>
      <c r="L1166" s="7">
        <v>1113.1199999999999</v>
      </c>
      <c r="M1166" s="7">
        <v>44524.799999999996</v>
      </c>
      <c r="N1166">
        <v>3.47</v>
      </c>
      <c r="O1166" t="s">
        <v>36</v>
      </c>
      <c r="P1166">
        <v>384.41</v>
      </c>
      <c r="Q1166" s="7">
        <v>5000</v>
      </c>
      <c r="R1166" s="7">
        <v>1333.9</v>
      </c>
      <c r="S1166" s="7">
        <v>53356</v>
      </c>
      <c r="T1166" s="7">
        <v>0</v>
      </c>
      <c r="U1166" s="7">
        <v>0</v>
      </c>
      <c r="V1166" t="s">
        <v>2882</v>
      </c>
      <c r="W1166" s="7">
        <v>8831.2000000000044</v>
      </c>
      <c r="X1166" s="2" t="s">
        <v>31</v>
      </c>
      <c r="Y1166" s="200"/>
      <c r="Z1166" s="201" t="str">
        <f>IF(Y1166&lt;&gt;"",Y1166,IF(Table1[[#This Row],[Befolyt]]="i",1,""))</f>
        <v/>
      </c>
      <c r="AA1166" s="98">
        <f>Table1[[#This Row],[KülföldiÁr]]*Table1[[#This Row],[Darab]]</f>
        <v>138.80000000000001</v>
      </c>
    </row>
    <row r="1167" spans="1:27" x14ac:dyDescent="0.3">
      <c r="A1167" t="s">
        <v>2992</v>
      </c>
      <c r="B1167" t="s">
        <v>120</v>
      </c>
      <c r="C1167" s="126">
        <v>46066</v>
      </c>
      <c r="D1167" s="6">
        <v>2</v>
      </c>
      <c r="E1167" s="126">
        <v>46070</v>
      </c>
      <c r="F1167" s="6">
        <v>2</v>
      </c>
      <c r="G1167" t="s">
        <v>304</v>
      </c>
      <c r="H1167" t="s">
        <v>33</v>
      </c>
      <c r="I1167" t="s">
        <v>28</v>
      </c>
      <c r="J1167" t="s">
        <v>305</v>
      </c>
      <c r="K1167">
        <v>32</v>
      </c>
      <c r="L1167" s="7">
        <v>889.9</v>
      </c>
      <c r="M1167" s="7">
        <v>28476.799999999999</v>
      </c>
      <c r="N1167">
        <v>2.73</v>
      </c>
      <c r="O1167" t="s">
        <v>36</v>
      </c>
      <c r="P1167">
        <v>384.41</v>
      </c>
      <c r="Q1167" s="7">
        <v>4000</v>
      </c>
      <c r="R1167" s="7">
        <v>1049.44</v>
      </c>
      <c r="S1167" s="7">
        <v>33582.080000000002</v>
      </c>
      <c r="T1167" s="7">
        <v>0</v>
      </c>
      <c r="U1167" s="7">
        <v>0</v>
      </c>
      <c r="V1167" t="s">
        <v>2882</v>
      </c>
      <c r="W1167" s="7">
        <v>5105.2800000000025</v>
      </c>
      <c r="X1167" s="2" t="s">
        <v>31</v>
      </c>
      <c r="Y1167" s="200"/>
      <c r="Z1167" s="201" t="str">
        <f>IF(Y1167&lt;&gt;"",Y1167,IF(Table1[[#This Row],[Befolyt]]="i",1,""))</f>
        <v/>
      </c>
      <c r="AA1167" s="98">
        <f>Table1[[#This Row],[KülföldiÁr]]*Table1[[#This Row],[Darab]]</f>
        <v>87.36</v>
      </c>
    </row>
    <row r="1168" spans="1:27" x14ac:dyDescent="0.3">
      <c r="A1168" t="s">
        <v>2992</v>
      </c>
      <c r="B1168" t="s">
        <v>120</v>
      </c>
      <c r="C1168" s="126">
        <v>46066</v>
      </c>
      <c r="D1168" s="6">
        <v>2</v>
      </c>
      <c r="E1168" s="126">
        <v>46070</v>
      </c>
      <c r="F1168" s="6">
        <v>2</v>
      </c>
      <c r="G1168" t="s">
        <v>38</v>
      </c>
      <c r="H1168" t="s">
        <v>33</v>
      </c>
      <c r="I1168" t="s">
        <v>28</v>
      </c>
      <c r="J1168" t="s">
        <v>1335</v>
      </c>
      <c r="K1168">
        <v>60</v>
      </c>
      <c r="L1168" s="7">
        <v>340.7</v>
      </c>
      <c r="M1168" s="7">
        <v>20442</v>
      </c>
      <c r="N1168">
        <v>1.0900000000000001</v>
      </c>
      <c r="O1168" t="s">
        <v>36</v>
      </c>
      <c r="P1168">
        <v>384.41</v>
      </c>
      <c r="Q1168" s="7">
        <v>1600</v>
      </c>
      <c r="R1168" s="7">
        <v>419.01</v>
      </c>
      <c r="S1168" s="7">
        <v>25140.6</v>
      </c>
      <c r="T1168" s="7">
        <v>0</v>
      </c>
      <c r="U1168" s="7">
        <v>0</v>
      </c>
      <c r="V1168" t="s">
        <v>2882</v>
      </c>
      <c r="W1168" s="7">
        <v>4698.5999999999985</v>
      </c>
      <c r="X1168" s="2" t="s">
        <v>31</v>
      </c>
      <c r="Y1168" s="200"/>
      <c r="Z1168" s="201" t="str">
        <f>IF(Y1168&lt;&gt;"",Y1168,IF(Table1[[#This Row],[Befolyt]]="i",1,""))</f>
        <v/>
      </c>
      <c r="AA1168" s="98">
        <f>Table1[[#This Row],[KülföldiÁr]]*Table1[[#This Row],[Darab]]</f>
        <v>65.400000000000006</v>
      </c>
    </row>
    <row r="1169" spans="1:27" x14ac:dyDescent="0.3">
      <c r="A1169" t="s">
        <v>2992</v>
      </c>
      <c r="B1169" t="s">
        <v>120</v>
      </c>
      <c r="C1169" s="126">
        <v>46066</v>
      </c>
      <c r="D1169" s="6">
        <v>2</v>
      </c>
      <c r="E1169" s="126">
        <v>46070</v>
      </c>
      <c r="F1169" s="6">
        <v>2</v>
      </c>
      <c r="G1169" t="s">
        <v>39</v>
      </c>
      <c r="H1169" t="s">
        <v>33</v>
      </c>
      <c r="I1169" t="s">
        <v>28</v>
      </c>
      <c r="J1169" t="s">
        <v>286</v>
      </c>
      <c r="K1169">
        <v>30</v>
      </c>
      <c r="L1169" s="7">
        <v>217.79</v>
      </c>
      <c r="M1169" s="7">
        <v>6533.7</v>
      </c>
      <c r="N1169">
        <v>0.7</v>
      </c>
      <c r="O1169" t="s">
        <v>36</v>
      </c>
      <c r="P1169">
        <v>384.41</v>
      </c>
      <c r="Q1169" s="7">
        <v>1000</v>
      </c>
      <c r="R1169" s="7">
        <v>269.08999999999997</v>
      </c>
      <c r="S1169" s="7">
        <v>8072.6999999999989</v>
      </c>
      <c r="T1169" s="7">
        <v>0</v>
      </c>
      <c r="U1169" s="7">
        <v>0</v>
      </c>
      <c r="V1169" t="s">
        <v>2882</v>
      </c>
      <c r="W1169" s="7">
        <v>1538.9999999999991</v>
      </c>
      <c r="X1169" s="2" t="s">
        <v>31</v>
      </c>
      <c r="Y1169" s="200"/>
      <c r="Z1169" s="201" t="str">
        <f>IF(Y1169&lt;&gt;"",Y1169,IF(Table1[[#This Row],[Befolyt]]="i",1,""))</f>
        <v/>
      </c>
      <c r="AA1169" s="98">
        <f>Table1[[#This Row],[KülföldiÁr]]*Table1[[#This Row],[Darab]]</f>
        <v>21</v>
      </c>
    </row>
    <row r="1170" spans="1:27" x14ac:dyDescent="0.3">
      <c r="A1170" t="s">
        <v>2992</v>
      </c>
      <c r="B1170" t="s">
        <v>120</v>
      </c>
      <c r="C1170" s="126">
        <v>46066</v>
      </c>
      <c r="D1170" s="6">
        <v>2</v>
      </c>
      <c r="E1170" s="126">
        <v>46070</v>
      </c>
      <c r="F1170" s="6">
        <v>2</v>
      </c>
      <c r="G1170" t="s">
        <v>75</v>
      </c>
      <c r="H1170" t="s">
        <v>34</v>
      </c>
      <c r="I1170" t="s">
        <v>32</v>
      </c>
      <c r="J1170" t="s">
        <v>76</v>
      </c>
      <c r="K1170">
        <v>2</v>
      </c>
      <c r="L1170" s="7">
        <v>1900</v>
      </c>
      <c r="M1170" s="7">
        <v>3800</v>
      </c>
      <c r="N1170">
        <v>6</v>
      </c>
      <c r="O1170" t="s">
        <v>36</v>
      </c>
      <c r="P1170">
        <v>384.41</v>
      </c>
      <c r="Q1170" s="7">
        <v>3500</v>
      </c>
      <c r="R1170" s="7">
        <v>2306.46</v>
      </c>
      <c r="S1170" s="7">
        <v>4612.92</v>
      </c>
      <c r="T1170" s="7">
        <v>0</v>
      </c>
      <c r="U1170" s="7">
        <v>0</v>
      </c>
      <c r="V1170" t="s">
        <v>2882</v>
      </c>
      <c r="W1170" s="7">
        <v>812.92000000000007</v>
      </c>
      <c r="X1170" s="2" t="s">
        <v>31</v>
      </c>
      <c r="Y1170" s="200"/>
      <c r="Z1170" s="201" t="str">
        <f>IF(Y1170&lt;&gt;"",Y1170,IF(Table1[[#This Row],[Befolyt]]="i",1,""))</f>
        <v/>
      </c>
      <c r="AA1170" s="98">
        <f>Table1[[#This Row],[KülföldiÁr]]*Table1[[#This Row],[Darab]]</f>
        <v>12</v>
      </c>
    </row>
    <row r="1171" spans="1:27" x14ac:dyDescent="0.3">
      <c r="A1171" t="s">
        <v>2992</v>
      </c>
      <c r="B1171" t="s">
        <v>120</v>
      </c>
      <c r="C1171" s="126">
        <v>46066</v>
      </c>
      <c r="D1171" s="6">
        <v>2</v>
      </c>
      <c r="E1171" s="126">
        <v>46070</v>
      </c>
      <c r="F1171" s="6">
        <v>2</v>
      </c>
      <c r="G1171" t="s">
        <v>314</v>
      </c>
      <c r="H1171" t="s">
        <v>51</v>
      </c>
      <c r="I1171" t="s">
        <v>28</v>
      </c>
      <c r="J1171" t="s">
        <v>315</v>
      </c>
      <c r="K1171">
        <v>60</v>
      </c>
      <c r="L1171" s="7">
        <v>2165.5100000000002</v>
      </c>
      <c r="M1171" s="7">
        <v>129930.6</v>
      </c>
      <c r="N1171">
        <v>4.99</v>
      </c>
      <c r="O1171" t="s">
        <v>36</v>
      </c>
      <c r="P1171">
        <v>384.41</v>
      </c>
      <c r="Q1171" s="7">
        <v>4800</v>
      </c>
      <c r="R1171" s="7">
        <v>1918.21</v>
      </c>
      <c r="S1171" s="7">
        <v>115092.6</v>
      </c>
      <c r="T1171" s="7">
        <v>0</v>
      </c>
      <c r="U1171" s="7">
        <v>0</v>
      </c>
      <c r="V1171" t="s">
        <v>2882</v>
      </c>
      <c r="W1171" s="7">
        <v>-14838</v>
      </c>
      <c r="X1171" s="2" t="s">
        <v>31</v>
      </c>
      <c r="Y1171" s="200"/>
      <c r="Z1171" s="201" t="str">
        <f>IF(Y1171&lt;&gt;"",Y1171,IF(Table1[[#This Row],[Befolyt]]="i",1,""))</f>
        <v/>
      </c>
      <c r="AA1171" s="98">
        <f>Table1[[#This Row],[KülföldiÁr]]*Table1[[#This Row],[Darab]]</f>
        <v>299.40000000000003</v>
      </c>
    </row>
    <row r="1172" spans="1:27" x14ac:dyDescent="0.3">
      <c r="A1172" t="s">
        <v>2992</v>
      </c>
      <c r="B1172" t="s">
        <v>120</v>
      </c>
      <c r="C1172" s="126">
        <v>46066</v>
      </c>
      <c r="D1172" s="6">
        <v>2</v>
      </c>
      <c r="E1172" s="126">
        <v>46070</v>
      </c>
      <c r="F1172" s="6">
        <v>2</v>
      </c>
      <c r="G1172" t="s">
        <v>56</v>
      </c>
      <c r="H1172" t="s">
        <v>51</v>
      </c>
      <c r="I1172" t="s">
        <v>28</v>
      </c>
      <c r="J1172" t="s">
        <v>284</v>
      </c>
      <c r="K1172">
        <v>40</v>
      </c>
      <c r="L1172" s="7">
        <v>776.81</v>
      </c>
      <c r="M1172" s="7">
        <v>31072.399999999998</v>
      </c>
      <c r="N1172">
        <v>2.33</v>
      </c>
      <c r="O1172" t="s">
        <v>36</v>
      </c>
      <c r="P1172">
        <v>384.41</v>
      </c>
      <c r="Q1172" s="7">
        <v>2000</v>
      </c>
      <c r="R1172" s="7">
        <v>895.68</v>
      </c>
      <c r="S1172" s="7">
        <v>35827.199999999997</v>
      </c>
      <c r="T1172" s="7">
        <v>0</v>
      </c>
      <c r="U1172" s="7">
        <v>0</v>
      </c>
      <c r="V1172" t="s">
        <v>2882</v>
      </c>
      <c r="W1172" s="7">
        <v>4754.7999999999993</v>
      </c>
      <c r="X1172" s="2" t="s">
        <v>31</v>
      </c>
      <c r="Y1172" s="200"/>
      <c r="Z1172" s="201" t="str">
        <f>IF(Y1172&lt;&gt;"",Y1172,IF(Table1[[#This Row],[Befolyt]]="i",1,""))</f>
        <v/>
      </c>
      <c r="AA1172" s="98">
        <f>Table1[[#This Row],[KülföldiÁr]]*Table1[[#This Row],[Darab]]</f>
        <v>93.2</v>
      </c>
    </row>
    <row r="1173" spans="1:27" x14ac:dyDescent="0.3">
      <c r="A1173" t="s">
        <v>3001</v>
      </c>
      <c r="B1173" t="s">
        <v>120</v>
      </c>
      <c r="C1173" s="126">
        <v>46066</v>
      </c>
      <c r="D1173" s="6">
        <v>2</v>
      </c>
      <c r="E1173" s="126">
        <v>46070</v>
      </c>
      <c r="F1173" s="6">
        <v>2</v>
      </c>
      <c r="G1173" t="s">
        <v>2880</v>
      </c>
      <c r="H1173" t="s">
        <v>49</v>
      </c>
      <c r="I1173" t="s">
        <v>28</v>
      </c>
      <c r="J1173" t="s">
        <v>2881</v>
      </c>
      <c r="K1173">
        <v>1</v>
      </c>
      <c r="L1173" s="7">
        <v>67993.98</v>
      </c>
      <c r="M1173" s="7">
        <v>67993.98</v>
      </c>
      <c r="N1173">
        <v>184.65</v>
      </c>
      <c r="O1173" t="s">
        <v>36</v>
      </c>
      <c r="P1173">
        <v>384.41</v>
      </c>
      <c r="Q1173" s="7">
        <v>277800</v>
      </c>
      <c r="R1173" s="7">
        <v>70981.3</v>
      </c>
      <c r="S1173" s="7">
        <v>70981.3</v>
      </c>
      <c r="T1173" s="7">
        <v>0</v>
      </c>
      <c r="U1173" s="7">
        <v>0</v>
      </c>
      <c r="V1173" t="s">
        <v>2882</v>
      </c>
      <c r="W1173" s="7">
        <v>2987.320000000007</v>
      </c>
      <c r="X1173" s="2" t="s">
        <v>31</v>
      </c>
      <c r="Y1173" s="200"/>
      <c r="Z1173" s="201" t="str">
        <f>IF(Y1173&lt;&gt;"",Y1173,IF(Table1[[#This Row],[Befolyt]]="i",1,""))</f>
        <v/>
      </c>
      <c r="AA1173" s="98">
        <f>Table1[[#This Row],[KülföldiÁr]]*Table1[[#This Row],[Darab]]</f>
        <v>184.65</v>
      </c>
    </row>
    <row r="1174" spans="1:27" x14ac:dyDescent="0.3">
      <c r="A1174" t="s">
        <v>3001</v>
      </c>
      <c r="B1174" t="s">
        <v>120</v>
      </c>
      <c r="C1174" s="126">
        <v>46066</v>
      </c>
      <c r="D1174" s="6">
        <v>2</v>
      </c>
      <c r="E1174" s="126">
        <v>46070</v>
      </c>
      <c r="F1174" s="6">
        <v>2</v>
      </c>
      <c r="G1174" t="s">
        <v>1684</v>
      </c>
      <c r="H1174" t="s">
        <v>49</v>
      </c>
      <c r="I1174" t="s">
        <v>28</v>
      </c>
      <c r="J1174" t="s">
        <v>1685</v>
      </c>
      <c r="K1174">
        <v>2</v>
      </c>
      <c r="L1174" s="7">
        <v>20486.84</v>
      </c>
      <c r="M1174" s="7">
        <v>40973.68</v>
      </c>
      <c r="N1174">
        <v>64.5</v>
      </c>
      <c r="O1174" t="s">
        <v>36</v>
      </c>
      <c r="P1174">
        <v>384.41</v>
      </c>
      <c r="Q1174" s="7">
        <v>49400</v>
      </c>
      <c r="R1174" s="7">
        <v>24794.45</v>
      </c>
      <c r="S1174" s="7">
        <v>49588.9</v>
      </c>
      <c r="T1174" s="7">
        <v>0</v>
      </c>
      <c r="U1174" s="7">
        <v>0</v>
      </c>
      <c r="V1174" t="s">
        <v>2882</v>
      </c>
      <c r="W1174" s="7">
        <v>8615.2200000000012</v>
      </c>
      <c r="X1174" s="2" t="s">
        <v>31</v>
      </c>
      <c r="Y1174" s="200"/>
      <c r="Z1174" s="201" t="str">
        <f>IF(Y1174&lt;&gt;"",Y1174,IF(Table1[[#This Row],[Befolyt]]="i",1,""))</f>
        <v/>
      </c>
      <c r="AA1174" s="98">
        <f>Table1[[#This Row],[KülföldiÁr]]*Table1[[#This Row],[Darab]]</f>
        <v>129</v>
      </c>
    </row>
    <row r="1175" spans="1:27" x14ac:dyDescent="0.3">
      <c r="A1175" t="s">
        <v>3001</v>
      </c>
      <c r="B1175" t="s">
        <v>120</v>
      </c>
      <c r="C1175" s="126">
        <v>46066</v>
      </c>
      <c r="D1175" s="6">
        <v>2</v>
      </c>
      <c r="E1175" s="126">
        <v>46070</v>
      </c>
      <c r="F1175" s="6">
        <v>2</v>
      </c>
      <c r="G1175" t="s">
        <v>2883</v>
      </c>
      <c r="H1175" t="s">
        <v>49</v>
      </c>
      <c r="I1175" t="s">
        <v>28</v>
      </c>
      <c r="J1175" t="s">
        <v>2884</v>
      </c>
      <c r="K1175">
        <v>2</v>
      </c>
      <c r="L1175" s="7">
        <v>19113.98</v>
      </c>
      <c r="M1175" s="7">
        <v>38227.96</v>
      </c>
      <c r="N1175">
        <v>58.22</v>
      </c>
      <c r="O1175" t="s">
        <v>36</v>
      </c>
      <c r="P1175">
        <v>384.41</v>
      </c>
      <c r="Q1175" s="7">
        <v>50330</v>
      </c>
      <c r="R1175" s="7">
        <v>22380.35</v>
      </c>
      <c r="S1175" s="7">
        <v>44760.7</v>
      </c>
      <c r="T1175" s="7">
        <v>0</v>
      </c>
      <c r="U1175" s="7">
        <v>0</v>
      </c>
      <c r="V1175" t="s">
        <v>2882</v>
      </c>
      <c r="W1175" s="7">
        <v>6532.739999999998</v>
      </c>
      <c r="X1175" s="2" t="s">
        <v>31</v>
      </c>
      <c r="Y1175" s="200"/>
      <c r="Z1175" s="201" t="str">
        <f>IF(Y1175&lt;&gt;"",Y1175,IF(Table1[[#This Row],[Befolyt]]="i",1,""))</f>
        <v/>
      </c>
      <c r="AA1175" s="98">
        <f>Table1[[#This Row],[KülföldiÁr]]*Table1[[#This Row],[Darab]]</f>
        <v>116.44</v>
      </c>
    </row>
    <row r="1176" spans="1:27" x14ac:dyDescent="0.3">
      <c r="A1176" t="s">
        <v>3001</v>
      </c>
      <c r="B1176" t="s">
        <v>120</v>
      </c>
      <c r="C1176" s="126">
        <v>46066</v>
      </c>
      <c r="D1176" s="6">
        <v>2</v>
      </c>
      <c r="E1176" s="126">
        <v>46070</v>
      </c>
      <c r="F1176" s="6">
        <v>2</v>
      </c>
      <c r="G1176" t="s">
        <v>1686</v>
      </c>
      <c r="H1176" t="s">
        <v>49</v>
      </c>
      <c r="I1176" t="s">
        <v>28</v>
      </c>
      <c r="J1176" t="s">
        <v>1687</v>
      </c>
      <c r="K1176">
        <v>2</v>
      </c>
      <c r="L1176" s="7">
        <v>33292.089999999997</v>
      </c>
      <c r="M1176" s="7">
        <v>66584.179999999993</v>
      </c>
      <c r="N1176">
        <v>96.45</v>
      </c>
      <c r="O1176" t="s">
        <v>36</v>
      </c>
      <c r="P1176">
        <v>384.41</v>
      </c>
      <c r="Q1176" s="7">
        <v>87510</v>
      </c>
      <c r="R1176" s="7">
        <v>37076.339999999997</v>
      </c>
      <c r="S1176" s="7">
        <v>74152.679999999993</v>
      </c>
      <c r="T1176" s="7">
        <v>0</v>
      </c>
      <c r="U1176" s="7">
        <v>0</v>
      </c>
      <c r="V1176" t="s">
        <v>2882</v>
      </c>
      <c r="W1176" s="7">
        <v>7568.5</v>
      </c>
      <c r="X1176" s="2" t="s">
        <v>31</v>
      </c>
      <c r="Y1176" s="200"/>
      <c r="Z1176" s="201" t="str">
        <f>IF(Y1176&lt;&gt;"",Y1176,IF(Table1[[#This Row],[Befolyt]]="i",1,""))</f>
        <v/>
      </c>
      <c r="AA1176" s="98">
        <f>Table1[[#This Row],[KülföldiÁr]]*Table1[[#This Row],[Darab]]</f>
        <v>192.9</v>
      </c>
    </row>
    <row r="1177" spans="1:27" x14ac:dyDescent="0.3">
      <c r="A1177" t="s">
        <v>3001</v>
      </c>
      <c r="B1177" t="s">
        <v>120</v>
      </c>
      <c r="C1177" s="126">
        <v>46066</v>
      </c>
      <c r="D1177" s="6">
        <v>2</v>
      </c>
      <c r="E1177" s="126">
        <v>46070</v>
      </c>
      <c r="F1177" s="6">
        <v>2</v>
      </c>
      <c r="G1177" t="s">
        <v>1688</v>
      </c>
      <c r="H1177" t="s">
        <v>49</v>
      </c>
      <c r="I1177" t="s">
        <v>28</v>
      </c>
      <c r="J1177" t="s">
        <v>1689</v>
      </c>
      <c r="K1177">
        <v>4</v>
      </c>
      <c r="L1177" s="7">
        <v>18425.96</v>
      </c>
      <c r="M1177" s="7">
        <v>73703.839999999997</v>
      </c>
      <c r="N1177">
        <v>55.9</v>
      </c>
      <c r="O1177" t="s">
        <v>36</v>
      </c>
      <c r="P1177">
        <v>384.41</v>
      </c>
      <c r="Q1177" s="7">
        <v>54370</v>
      </c>
      <c r="R1177" s="7">
        <v>21488.52</v>
      </c>
      <c r="S1177" s="7">
        <v>85954.08</v>
      </c>
      <c r="T1177" s="7">
        <v>0</v>
      </c>
      <c r="U1177" s="7">
        <v>0</v>
      </c>
      <c r="V1177" t="s">
        <v>2882</v>
      </c>
      <c r="W1177" s="7">
        <v>12250.240000000005</v>
      </c>
      <c r="X1177" s="2" t="s">
        <v>31</v>
      </c>
      <c r="Y1177" s="200"/>
      <c r="Z1177" s="201" t="str">
        <f>IF(Y1177&lt;&gt;"",Y1177,IF(Table1[[#This Row],[Befolyt]]="i",1,""))</f>
        <v/>
      </c>
      <c r="AA1177" s="98">
        <f>Table1[[#This Row],[KülföldiÁr]]*Table1[[#This Row],[Darab]]</f>
        <v>223.6</v>
      </c>
    </row>
    <row r="1178" spans="1:27" x14ac:dyDescent="0.3">
      <c r="A1178" t="s">
        <v>3001</v>
      </c>
      <c r="B1178" t="s">
        <v>120</v>
      </c>
      <c r="C1178" s="126">
        <v>46066</v>
      </c>
      <c r="D1178" s="6">
        <v>2</v>
      </c>
      <c r="E1178" s="126">
        <v>46070</v>
      </c>
      <c r="F1178" s="6">
        <v>2</v>
      </c>
      <c r="G1178" t="s">
        <v>352</v>
      </c>
      <c r="H1178" t="s">
        <v>353</v>
      </c>
      <c r="I1178" t="s">
        <v>28</v>
      </c>
      <c r="J1178" t="s">
        <v>354</v>
      </c>
      <c r="K1178">
        <v>2</v>
      </c>
      <c r="L1178" s="7">
        <v>58108.42</v>
      </c>
      <c r="M1178" s="7">
        <v>116216.84</v>
      </c>
      <c r="N1178">
        <v>161.97999999999999</v>
      </c>
      <c r="O1178" t="s">
        <v>36</v>
      </c>
      <c r="P1178">
        <v>384.41</v>
      </c>
      <c r="Q1178" s="7">
        <v>220000</v>
      </c>
      <c r="R1178" s="7">
        <v>62266.73</v>
      </c>
      <c r="S1178" s="7">
        <v>124533.46</v>
      </c>
      <c r="T1178" s="7">
        <v>0</v>
      </c>
      <c r="U1178" s="7">
        <v>0</v>
      </c>
      <c r="V1178" t="s">
        <v>2882</v>
      </c>
      <c r="W1178" s="7">
        <v>8316.6200000000099</v>
      </c>
      <c r="X1178" s="2" t="s">
        <v>31</v>
      </c>
      <c r="Y1178" s="200"/>
      <c r="Z1178" s="201" t="str">
        <f>IF(Y1178&lt;&gt;"",Y1178,IF(Table1[[#This Row],[Befolyt]]="i",1,""))</f>
        <v/>
      </c>
      <c r="AA1178" s="98">
        <f>Table1[[#This Row],[KülföldiÁr]]*Table1[[#This Row],[Darab]]</f>
        <v>323.95999999999998</v>
      </c>
    </row>
    <row r="1179" spans="1:27" x14ac:dyDescent="0.3">
      <c r="A1179" t="s">
        <v>3001</v>
      </c>
      <c r="B1179" t="s">
        <v>120</v>
      </c>
      <c r="C1179" s="126">
        <v>46066</v>
      </c>
      <c r="D1179" s="6">
        <v>2</v>
      </c>
      <c r="E1179" s="126">
        <v>46070</v>
      </c>
      <c r="F1179" s="6">
        <v>2</v>
      </c>
      <c r="G1179" t="s">
        <v>1980</v>
      </c>
      <c r="H1179" t="s">
        <v>353</v>
      </c>
      <c r="I1179" t="s">
        <v>28</v>
      </c>
      <c r="J1179" t="s">
        <v>1981</v>
      </c>
      <c r="K1179">
        <v>5</v>
      </c>
      <c r="L1179" s="7">
        <v>16810.95</v>
      </c>
      <c r="M1179" s="7">
        <v>84054.75</v>
      </c>
      <c r="N1179">
        <v>52.99</v>
      </c>
      <c r="O1179" t="s">
        <v>36</v>
      </c>
      <c r="P1179">
        <v>384.41</v>
      </c>
      <c r="Q1179" s="7">
        <v>88000</v>
      </c>
      <c r="R1179" s="7">
        <v>20369.89</v>
      </c>
      <c r="S1179" s="7">
        <v>101849.45</v>
      </c>
      <c r="T1179" s="7">
        <v>0</v>
      </c>
      <c r="U1179" s="7">
        <v>0</v>
      </c>
      <c r="V1179" t="s">
        <v>2882</v>
      </c>
      <c r="W1179" s="7">
        <v>17794.699999999997</v>
      </c>
      <c r="X1179" s="2" t="s">
        <v>31</v>
      </c>
      <c r="Y1179" s="200"/>
      <c r="Z1179" s="201" t="str">
        <f>IF(Y1179&lt;&gt;"",Y1179,IF(Table1[[#This Row],[Befolyt]]="i",1,""))</f>
        <v/>
      </c>
      <c r="AA1179" s="98">
        <f>Table1[[#This Row],[KülföldiÁr]]*Table1[[#This Row],[Darab]]</f>
        <v>264.95</v>
      </c>
    </row>
    <row r="1180" spans="1:27" x14ac:dyDescent="0.3">
      <c r="A1180" t="s">
        <v>3001</v>
      </c>
      <c r="B1180" t="s">
        <v>120</v>
      </c>
      <c r="C1180" s="126">
        <v>46066</v>
      </c>
      <c r="D1180" s="6">
        <v>2</v>
      </c>
      <c r="E1180" s="126">
        <v>46070</v>
      </c>
      <c r="F1180" s="6">
        <v>2</v>
      </c>
      <c r="G1180" t="s">
        <v>1700</v>
      </c>
      <c r="H1180" t="s">
        <v>49</v>
      </c>
      <c r="I1180" t="s">
        <v>28</v>
      </c>
      <c r="J1180" t="s">
        <v>1701</v>
      </c>
      <c r="K1180">
        <v>2</v>
      </c>
      <c r="L1180" s="7">
        <v>49286.85</v>
      </c>
      <c r="M1180" s="7">
        <v>98573.7</v>
      </c>
      <c r="N1180">
        <v>148.29</v>
      </c>
      <c r="O1180" t="s">
        <v>36</v>
      </c>
      <c r="P1180">
        <v>384.41</v>
      </c>
      <c r="Q1180" s="7">
        <v>160390</v>
      </c>
      <c r="R1180" s="7">
        <v>57004.160000000003</v>
      </c>
      <c r="S1180" s="7">
        <v>114008.32000000001</v>
      </c>
      <c r="T1180" s="7">
        <v>0</v>
      </c>
      <c r="U1180" s="7">
        <v>0</v>
      </c>
      <c r="V1180" t="s">
        <v>2882</v>
      </c>
      <c r="W1180" s="7">
        <v>15434.62000000001</v>
      </c>
      <c r="X1180" s="2" t="s">
        <v>31</v>
      </c>
      <c r="Y1180" s="200"/>
      <c r="Z1180" s="201" t="str">
        <f>IF(Y1180&lt;&gt;"",Y1180,IF(Table1[[#This Row],[Befolyt]]="i",1,""))</f>
        <v/>
      </c>
      <c r="AA1180" s="98">
        <f>Table1[[#This Row],[KülföldiÁr]]*Table1[[#This Row],[Darab]]</f>
        <v>296.58</v>
      </c>
    </row>
    <row r="1181" spans="1:27" x14ac:dyDescent="0.3">
      <c r="A1181" t="s">
        <v>3001</v>
      </c>
      <c r="B1181" t="s">
        <v>120</v>
      </c>
      <c r="C1181" s="126">
        <v>46066</v>
      </c>
      <c r="D1181" s="6">
        <v>2</v>
      </c>
      <c r="E1181" s="126">
        <v>46070</v>
      </c>
      <c r="F1181" s="6">
        <v>2</v>
      </c>
      <c r="G1181" t="s">
        <v>2885</v>
      </c>
      <c r="H1181" t="s">
        <v>49</v>
      </c>
      <c r="I1181" t="s">
        <v>28</v>
      </c>
      <c r="J1181" t="s">
        <v>2886</v>
      </c>
      <c r="K1181">
        <v>2</v>
      </c>
      <c r="L1181" s="7">
        <v>31612.84</v>
      </c>
      <c r="M1181" s="7">
        <v>63225.68</v>
      </c>
      <c r="N1181">
        <v>88.49</v>
      </c>
      <c r="O1181" t="s">
        <v>36</v>
      </c>
      <c r="P1181">
        <v>384.41</v>
      </c>
      <c r="Q1181" s="7">
        <v>92090</v>
      </c>
      <c r="R1181" s="7">
        <v>34016.44</v>
      </c>
      <c r="S1181" s="7">
        <v>68032.88</v>
      </c>
      <c r="T1181" s="7">
        <v>0</v>
      </c>
      <c r="U1181" s="7">
        <v>0</v>
      </c>
      <c r="V1181" t="s">
        <v>2882</v>
      </c>
      <c r="W1181" s="7">
        <v>4807.2000000000044</v>
      </c>
      <c r="X1181" s="2" t="s">
        <v>31</v>
      </c>
      <c r="Y1181" s="200"/>
      <c r="Z1181" s="201" t="str">
        <f>IF(Y1181&lt;&gt;"",Y1181,IF(Table1[[#This Row],[Befolyt]]="i",1,""))</f>
        <v/>
      </c>
      <c r="AA1181" s="98">
        <f>Table1[[#This Row],[KülföldiÁr]]*Table1[[#This Row],[Darab]]</f>
        <v>176.98</v>
      </c>
    </row>
    <row r="1182" spans="1:27" x14ac:dyDescent="0.3">
      <c r="A1182" t="s">
        <v>3001</v>
      </c>
      <c r="B1182" t="s">
        <v>120</v>
      </c>
      <c r="C1182" s="126">
        <v>46066</v>
      </c>
      <c r="D1182" s="6">
        <v>2</v>
      </c>
      <c r="E1182" s="126">
        <v>46070</v>
      </c>
      <c r="F1182" s="6">
        <v>2</v>
      </c>
      <c r="G1182" t="s">
        <v>2887</v>
      </c>
      <c r="H1182" t="s">
        <v>49</v>
      </c>
      <c r="I1182" t="s">
        <v>28</v>
      </c>
      <c r="J1182" t="s">
        <v>2888</v>
      </c>
      <c r="K1182">
        <v>4</v>
      </c>
      <c r="L1182" s="7">
        <v>28326.29</v>
      </c>
      <c r="M1182" s="7">
        <v>113305.16</v>
      </c>
      <c r="N1182">
        <v>85.36</v>
      </c>
      <c r="O1182" t="s">
        <v>36</v>
      </c>
      <c r="P1182">
        <v>384.41</v>
      </c>
      <c r="Q1182" s="7">
        <v>140030</v>
      </c>
      <c r="R1182" s="7">
        <v>32813.24</v>
      </c>
      <c r="S1182" s="7">
        <v>131252.96</v>
      </c>
      <c r="T1182" s="7">
        <v>0</v>
      </c>
      <c r="U1182" s="7">
        <v>0</v>
      </c>
      <c r="V1182" t="s">
        <v>2882</v>
      </c>
      <c r="W1182" s="7">
        <v>17947.799999999988</v>
      </c>
      <c r="X1182" s="2" t="s">
        <v>31</v>
      </c>
      <c r="Y1182" s="200"/>
      <c r="Z1182" s="201" t="str">
        <f>IF(Y1182&lt;&gt;"",Y1182,IF(Table1[[#This Row],[Befolyt]]="i",1,""))</f>
        <v/>
      </c>
      <c r="AA1182" s="98">
        <f>Table1[[#This Row],[KülföldiÁr]]*Table1[[#This Row],[Darab]]</f>
        <v>341.44</v>
      </c>
    </row>
    <row r="1183" spans="1:27" x14ac:dyDescent="0.3">
      <c r="A1183" t="s">
        <v>3001</v>
      </c>
      <c r="B1183" t="s">
        <v>120</v>
      </c>
      <c r="C1183" s="126">
        <v>46066</v>
      </c>
      <c r="D1183" s="6">
        <v>2</v>
      </c>
      <c r="E1183" s="126">
        <v>46070</v>
      </c>
      <c r="F1183" s="6">
        <v>2</v>
      </c>
      <c r="G1183" t="s">
        <v>2889</v>
      </c>
      <c r="H1183" t="s">
        <v>49</v>
      </c>
      <c r="I1183" t="s">
        <v>28</v>
      </c>
      <c r="J1183" t="s">
        <v>2890</v>
      </c>
      <c r="K1183">
        <v>10</v>
      </c>
      <c r="L1183" s="7">
        <v>10208.959999999999</v>
      </c>
      <c r="M1183" s="7">
        <v>102089.59999999999</v>
      </c>
      <c r="N1183">
        <v>31.37</v>
      </c>
      <c r="O1183" t="s">
        <v>36</v>
      </c>
      <c r="P1183">
        <v>384.41</v>
      </c>
      <c r="Q1183" s="7">
        <v>51470</v>
      </c>
      <c r="R1183" s="7">
        <v>12058.94</v>
      </c>
      <c r="S1183" s="7">
        <v>120589.40000000001</v>
      </c>
      <c r="T1183" s="7">
        <v>0</v>
      </c>
      <c r="U1183" s="7">
        <v>0</v>
      </c>
      <c r="V1183" t="s">
        <v>2882</v>
      </c>
      <c r="W1183" s="7">
        <v>18499.800000000017</v>
      </c>
      <c r="X1183" s="2" t="s">
        <v>31</v>
      </c>
      <c r="Y1183" s="200"/>
      <c r="Z1183" s="201" t="str">
        <f>IF(Y1183&lt;&gt;"",Y1183,IF(Table1[[#This Row],[Befolyt]]="i",1,""))</f>
        <v/>
      </c>
      <c r="AA1183" s="98">
        <f>Table1[[#This Row],[KülföldiÁr]]*Table1[[#This Row],[Darab]]</f>
        <v>313.7</v>
      </c>
    </row>
    <row r="1184" spans="1:27" x14ac:dyDescent="0.3">
      <c r="A1184" t="s">
        <v>3001</v>
      </c>
      <c r="B1184" t="s">
        <v>120</v>
      </c>
      <c r="C1184" s="126">
        <v>46066</v>
      </c>
      <c r="D1184" s="6">
        <v>2</v>
      </c>
      <c r="E1184" s="126">
        <v>46070</v>
      </c>
      <c r="F1184" s="6">
        <v>2</v>
      </c>
      <c r="G1184" t="s">
        <v>2891</v>
      </c>
      <c r="H1184" t="s">
        <v>49</v>
      </c>
      <c r="I1184" t="s">
        <v>28</v>
      </c>
      <c r="J1184" t="s">
        <v>2892</v>
      </c>
      <c r="K1184">
        <v>10</v>
      </c>
      <c r="L1184" s="7">
        <v>21507.41</v>
      </c>
      <c r="M1184" s="7">
        <v>215074.1</v>
      </c>
      <c r="N1184">
        <v>61.89</v>
      </c>
      <c r="O1184" t="s">
        <v>36</v>
      </c>
      <c r="P1184">
        <v>384.41</v>
      </c>
      <c r="Q1184" s="7">
        <v>100610</v>
      </c>
      <c r="R1184" s="7">
        <v>23791.14</v>
      </c>
      <c r="S1184" s="7">
        <v>237911.4</v>
      </c>
      <c r="T1184" s="7">
        <v>0</v>
      </c>
      <c r="U1184" s="7">
        <v>0</v>
      </c>
      <c r="V1184" t="s">
        <v>2882</v>
      </c>
      <c r="W1184" s="7">
        <v>22837.299999999988</v>
      </c>
      <c r="X1184" s="2" t="s">
        <v>31</v>
      </c>
      <c r="Y1184" s="200"/>
      <c r="Z1184" s="201" t="str">
        <f>IF(Y1184&lt;&gt;"",Y1184,IF(Table1[[#This Row],[Befolyt]]="i",1,""))</f>
        <v/>
      </c>
      <c r="AA1184" s="98">
        <f>Table1[[#This Row],[KülföldiÁr]]*Table1[[#This Row],[Darab]]</f>
        <v>618.9</v>
      </c>
    </row>
    <row r="1185" spans="1:27" x14ac:dyDescent="0.3">
      <c r="A1185" t="s">
        <v>3001</v>
      </c>
      <c r="B1185" t="s">
        <v>120</v>
      </c>
      <c r="C1185" s="126">
        <v>46066</v>
      </c>
      <c r="D1185" s="6">
        <v>2</v>
      </c>
      <c r="E1185" s="126">
        <v>46070</v>
      </c>
      <c r="F1185" s="6">
        <v>2</v>
      </c>
      <c r="G1185" t="s">
        <v>1348</v>
      </c>
      <c r="H1185" t="s">
        <v>49</v>
      </c>
      <c r="I1185" t="s">
        <v>28</v>
      </c>
      <c r="J1185" t="s">
        <v>1349</v>
      </c>
      <c r="K1185">
        <v>10</v>
      </c>
      <c r="L1185" s="7">
        <v>13922.38</v>
      </c>
      <c r="M1185" s="7">
        <v>139223.79999999999</v>
      </c>
      <c r="N1185">
        <v>42.2</v>
      </c>
      <c r="O1185" t="s">
        <v>36</v>
      </c>
      <c r="P1185">
        <v>384.41</v>
      </c>
      <c r="Q1185" s="7">
        <v>69280</v>
      </c>
      <c r="R1185" s="7">
        <v>16222.1</v>
      </c>
      <c r="S1185" s="7">
        <v>162221</v>
      </c>
      <c r="T1185" s="7">
        <v>0</v>
      </c>
      <c r="U1185" s="7">
        <v>0</v>
      </c>
      <c r="V1185" t="s">
        <v>2882</v>
      </c>
      <c r="W1185" s="7">
        <v>22997.200000000012</v>
      </c>
      <c r="X1185" s="2" t="s">
        <v>31</v>
      </c>
      <c r="Y1185" s="200"/>
      <c r="Z1185" s="201" t="str">
        <f>IF(Y1185&lt;&gt;"",Y1185,IF(Table1[[#This Row],[Befolyt]]="i",1,""))</f>
        <v/>
      </c>
      <c r="AA1185" s="98">
        <f>Table1[[#This Row],[KülföldiÁr]]*Table1[[#This Row],[Darab]]</f>
        <v>422</v>
      </c>
    </row>
    <row r="1186" spans="1:27" x14ac:dyDescent="0.3">
      <c r="A1186" t="s">
        <v>3001</v>
      </c>
      <c r="B1186" t="s">
        <v>120</v>
      </c>
      <c r="C1186" s="126">
        <v>46066</v>
      </c>
      <c r="D1186" s="6">
        <v>2</v>
      </c>
      <c r="E1186" s="126">
        <v>46070</v>
      </c>
      <c r="F1186" s="6">
        <v>2</v>
      </c>
      <c r="G1186" t="s">
        <v>845</v>
      </c>
      <c r="H1186" t="s">
        <v>49</v>
      </c>
      <c r="I1186" t="s">
        <v>28</v>
      </c>
      <c r="J1186" t="s">
        <v>846</v>
      </c>
      <c r="K1186">
        <v>15</v>
      </c>
      <c r="L1186" s="7">
        <v>10718.74</v>
      </c>
      <c r="M1186" s="7">
        <v>160781.1</v>
      </c>
      <c r="N1186">
        <v>32.76</v>
      </c>
      <c r="O1186" t="s">
        <v>36</v>
      </c>
      <c r="P1186">
        <v>384.41</v>
      </c>
      <c r="Q1186" s="7">
        <v>53750</v>
      </c>
      <c r="R1186" s="7">
        <v>12593.27</v>
      </c>
      <c r="S1186" s="7">
        <v>188899.05000000002</v>
      </c>
      <c r="T1186" s="7">
        <v>0</v>
      </c>
      <c r="U1186" s="7">
        <v>0</v>
      </c>
      <c r="V1186" t="s">
        <v>2882</v>
      </c>
      <c r="W1186" s="7">
        <v>28117.950000000012</v>
      </c>
      <c r="X1186" s="2" t="s">
        <v>31</v>
      </c>
      <c r="Y1186" s="200"/>
      <c r="Z1186" s="201" t="str">
        <f>IF(Y1186&lt;&gt;"",Y1186,IF(Table1[[#This Row],[Befolyt]]="i",1,""))</f>
        <v/>
      </c>
      <c r="AA1186" s="98">
        <f>Table1[[#This Row],[KülföldiÁr]]*Table1[[#This Row],[Darab]]</f>
        <v>491.4</v>
      </c>
    </row>
    <row r="1187" spans="1:27" x14ac:dyDescent="0.3">
      <c r="A1187" t="s">
        <v>3001</v>
      </c>
      <c r="B1187" t="s">
        <v>120</v>
      </c>
      <c r="C1187" s="126">
        <v>46066</v>
      </c>
      <c r="D1187" s="6">
        <v>2</v>
      </c>
      <c r="E1187" s="126">
        <v>46070</v>
      </c>
      <c r="F1187" s="6">
        <v>2</v>
      </c>
      <c r="G1187" t="s">
        <v>1706</v>
      </c>
      <c r="H1187" t="s">
        <v>49</v>
      </c>
      <c r="I1187" t="s">
        <v>28</v>
      </c>
      <c r="J1187" t="s">
        <v>1707</v>
      </c>
      <c r="K1187">
        <v>15</v>
      </c>
      <c r="L1187" s="7">
        <v>11408.27</v>
      </c>
      <c r="M1187" s="7">
        <v>171124.05000000002</v>
      </c>
      <c r="N1187">
        <v>35.200000000000003</v>
      </c>
      <c r="O1187" t="s">
        <v>36</v>
      </c>
      <c r="P1187">
        <v>384.41</v>
      </c>
      <c r="Q1187" s="7">
        <v>59000</v>
      </c>
      <c r="R1187" s="7">
        <v>13531.23</v>
      </c>
      <c r="S1187" s="7">
        <v>202968.44999999998</v>
      </c>
      <c r="T1187" s="7">
        <v>0</v>
      </c>
      <c r="U1187" s="7">
        <v>0</v>
      </c>
      <c r="V1187" t="s">
        <v>2882</v>
      </c>
      <c r="W1187" s="7">
        <v>31844.399999999965</v>
      </c>
      <c r="X1187" s="2" t="s">
        <v>31</v>
      </c>
      <c r="Y1187" s="200"/>
      <c r="Z1187" s="201" t="str">
        <f>IF(Y1187&lt;&gt;"",Y1187,IF(Table1[[#This Row],[Befolyt]]="i",1,""))</f>
        <v/>
      </c>
      <c r="AA1187" s="98">
        <f>Table1[[#This Row],[KülföldiÁr]]*Table1[[#This Row],[Darab]]</f>
        <v>528</v>
      </c>
    </row>
    <row r="1188" spans="1:27" x14ac:dyDescent="0.3">
      <c r="A1188" t="s">
        <v>3001</v>
      </c>
      <c r="B1188" t="s">
        <v>120</v>
      </c>
      <c r="C1188" s="126">
        <v>46066</v>
      </c>
      <c r="D1188" s="6">
        <v>2</v>
      </c>
      <c r="E1188" s="126">
        <v>46070</v>
      </c>
      <c r="F1188" s="6">
        <v>2</v>
      </c>
      <c r="G1188" t="s">
        <v>1708</v>
      </c>
      <c r="H1188" t="s">
        <v>49</v>
      </c>
      <c r="I1188" t="s">
        <v>28</v>
      </c>
      <c r="J1188" t="s">
        <v>1709</v>
      </c>
      <c r="K1188">
        <v>10</v>
      </c>
      <c r="L1188" s="7">
        <v>35787.31</v>
      </c>
      <c r="M1188" s="7">
        <v>357873.1</v>
      </c>
      <c r="N1188">
        <v>111.9</v>
      </c>
      <c r="O1188" t="s">
        <v>36</v>
      </c>
      <c r="P1188">
        <v>384.41</v>
      </c>
      <c r="Q1188" s="7">
        <v>179540</v>
      </c>
      <c r="R1188" s="7">
        <v>43015.48</v>
      </c>
      <c r="S1188" s="7">
        <v>430154.80000000005</v>
      </c>
      <c r="T1188" s="7">
        <v>0</v>
      </c>
      <c r="U1188" s="7">
        <v>0</v>
      </c>
      <c r="V1188" t="s">
        <v>2882</v>
      </c>
      <c r="W1188" s="7">
        <v>72281.70000000007</v>
      </c>
      <c r="X1188" s="2" t="s">
        <v>31</v>
      </c>
      <c r="Y1188" s="200"/>
      <c r="Z1188" s="201" t="str">
        <f>IF(Y1188&lt;&gt;"",Y1188,IF(Table1[[#This Row],[Befolyt]]="i",1,""))</f>
        <v/>
      </c>
      <c r="AA1188" s="98">
        <f>Table1[[#This Row],[KülföldiÁr]]*Table1[[#This Row],[Darab]]</f>
        <v>1119</v>
      </c>
    </row>
    <row r="1189" spans="1:27" x14ac:dyDescent="0.3">
      <c r="A1189" t="s">
        <v>3001</v>
      </c>
      <c r="B1189" t="s">
        <v>120</v>
      </c>
      <c r="C1189" s="126">
        <v>46066</v>
      </c>
      <c r="D1189" s="6">
        <v>2</v>
      </c>
      <c r="E1189" s="126">
        <v>46070</v>
      </c>
      <c r="F1189" s="6">
        <v>2</v>
      </c>
      <c r="G1189" t="s">
        <v>1710</v>
      </c>
      <c r="H1189" t="s">
        <v>49</v>
      </c>
      <c r="I1189" t="s">
        <v>28</v>
      </c>
      <c r="J1189" t="s">
        <v>1711</v>
      </c>
      <c r="K1189">
        <v>15</v>
      </c>
      <c r="L1189" s="7">
        <v>22897.11</v>
      </c>
      <c r="M1189" s="7">
        <v>343456.65</v>
      </c>
      <c r="N1189">
        <v>71.64</v>
      </c>
      <c r="O1189" t="s">
        <v>36</v>
      </c>
      <c r="P1189">
        <v>384.41</v>
      </c>
      <c r="Q1189" s="7">
        <v>116270</v>
      </c>
      <c r="R1189" s="7">
        <v>27539.13</v>
      </c>
      <c r="S1189" s="7">
        <v>413086.95</v>
      </c>
      <c r="T1189" s="7">
        <v>0</v>
      </c>
      <c r="U1189" s="7">
        <v>0</v>
      </c>
      <c r="V1189" t="s">
        <v>2882</v>
      </c>
      <c r="W1189" s="7">
        <v>69630.299999999988</v>
      </c>
      <c r="X1189" s="2" t="s">
        <v>31</v>
      </c>
      <c r="Y1189" s="200"/>
      <c r="Z1189" s="201" t="str">
        <f>IF(Y1189&lt;&gt;"",Y1189,IF(Table1[[#This Row],[Befolyt]]="i",1,""))</f>
        <v/>
      </c>
      <c r="AA1189" s="98">
        <f>Table1[[#This Row],[KülföldiÁr]]*Table1[[#This Row],[Darab]]</f>
        <v>1074.5999999999999</v>
      </c>
    </row>
    <row r="1190" spans="1:27" x14ac:dyDescent="0.3">
      <c r="A1190" t="s">
        <v>3001</v>
      </c>
      <c r="B1190" t="s">
        <v>120</v>
      </c>
      <c r="C1190" s="126">
        <v>46066</v>
      </c>
      <c r="D1190" s="6">
        <v>2</v>
      </c>
      <c r="E1190" s="126">
        <v>46070</v>
      </c>
      <c r="F1190" s="6">
        <v>2</v>
      </c>
      <c r="G1190" t="s">
        <v>1712</v>
      </c>
      <c r="H1190" t="s">
        <v>49</v>
      </c>
      <c r="I1190" t="s">
        <v>28</v>
      </c>
      <c r="J1190" t="s">
        <v>1713</v>
      </c>
      <c r="K1190">
        <v>15</v>
      </c>
      <c r="L1190" s="7">
        <v>17243.54</v>
      </c>
      <c r="M1190" s="7">
        <v>258653.1</v>
      </c>
      <c r="N1190">
        <v>50.29</v>
      </c>
      <c r="O1190" t="s">
        <v>36</v>
      </c>
      <c r="P1190">
        <v>384.41</v>
      </c>
      <c r="Q1190" s="7">
        <v>80590</v>
      </c>
      <c r="R1190" s="7">
        <v>19331.98</v>
      </c>
      <c r="S1190" s="7">
        <v>289979.7</v>
      </c>
      <c r="T1190" s="7">
        <v>0</v>
      </c>
      <c r="U1190" s="7">
        <v>0</v>
      </c>
      <c r="V1190" t="s">
        <v>2882</v>
      </c>
      <c r="W1190" s="7">
        <v>31326.600000000006</v>
      </c>
      <c r="X1190" s="2" t="s">
        <v>31</v>
      </c>
      <c r="Y1190" s="200"/>
      <c r="Z1190" s="201" t="str">
        <f>IF(Y1190&lt;&gt;"",Y1190,IF(Table1[[#This Row],[Befolyt]]="i",1,""))</f>
        <v/>
      </c>
      <c r="AA1190" s="98">
        <f>Table1[[#This Row],[KülföldiÁr]]*Table1[[#This Row],[Darab]]</f>
        <v>754.35</v>
      </c>
    </row>
    <row r="1191" spans="1:27" x14ac:dyDescent="0.3">
      <c r="A1191" t="s">
        <v>3001</v>
      </c>
      <c r="B1191" t="s">
        <v>120</v>
      </c>
      <c r="C1191" s="126">
        <v>46066</v>
      </c>
      <c r="D1191" s="6">
        <v>2</v>
      </c>
      <c r="E1191" s="126">
        <v>46070</v>
      </c>
      <c r="F1191" s="6">
        <v>2</v>
      </c>
      <c r="G1191" t="s">
        <v>75</v>
      </c>
      <c r="H1191" t="s">
        <v>34</v>
      </c>
      <c r="I1191" t="s">
        <v>32</v>
      </c>
      <c r="J1191" t="s">
        <v>76</v>
      </c>
      <c r="K1191">
        <v>2</v>
      </c>
      <c r="L1191" s="7">
        <v>1900</v>
      </c>
      <c r="M1191" s="7">
        <v>3800</v>
      </c>
      <c r="N1191">
        <v>6</v>
      </c>
      <c r="O1191" t="s">
        <v>36</v>
      </c>
      <c r="P1191">
        <v>384.41</v>
      </c>
      <c r="Q1191" s="7">
        <v>3500</v>
      </c>
      <c r="R1191" s="7">
        <v>2306.46</v>
      </c>
      <c r="S1191" s="7">
        <v>4612.92</v>
      </c>
      <c r="T1191" s="7">
        <v>0</v>
      </c>
      <c r="U1191" s="7">
        <v>0</v>
      </c>
      <c r="V1191" t="s">
        <v>2882</v>
      </c>
      <c r="W1191" s="7">
        <v>812.92000000000007</v>
      </c>
      <c r="X1191" s="2" t="s">
        <v>31</v>
      </c>
      <c r="Y1191" s="200"/>
      <c r="Z1191" s="201" t="str">
        <f>IF(Y1191&lt;&gt;"",Y1191,IF(Table1[[#This Row],[Befolyt]]="i",1,""))</f>
        <v/>
      </c>
      <c r="AA1191" s="98">
        <f>Table1[[#This Row],[KülföldiÁr]]*Table1[[#This Row],[Darab]]</f>
        <v>12</v>
      </c>
    </row>
    <row r="1192" spans="1:27" x14ac:dyDescent="0.3">
      <c r="A1192" t="s">
        <v>3002</v>
      </c>
      <c r="B1192" t="s">
        <v>120</v>
      </c>
      <c r="C1192" s="126">
        <v>46066</v>
      </c>
      <c r="D1192" s="6">
        <v>2</v>
      </c>
      <c r="E1192" s="126">
        <v>46070</v>
      </c>
      <c r="F1192" s="6">
        <v>2</v>
      </c>
      <c r="G1192" t="s">
        <v>75</v>
      </c>
      <c r="H1192" t="s">
        <v>34</v>
      </c>
      <c r="I1192" t="s">
        <v>32</v>
      </c>
      <c r="J1192" t="s">
        <v>76</v>
      </c>
      <c r="K1192">
        <v>1</v>
      </c>
      <c r="L1192" s="7">
        <v>1900</v>
      </c>
      <c r="M1192" s="7">
        <v>1900</v>
      </c>
      <c r="N1192">
        <v>6</v>
      </c>
      <c r="O1192" t="s">
        <v>36</v>
      </c>
      <c r="P1192">
        <v>384.41</v>
      </c>
      <c r="Q1192" s="7">
        <v>3500</v>
      </c>
      <c r="R1192" s="7">
        <v>2306.46</v>
      </c>
      <c r="S1192" s="7">
        <v>2306.46</v>
      </c>
      <c r="T1192" s="7">
        <v>0</v>
      </c>
      <c r="U1192" s="7">
        <v>0</v>
      </c>
      <c r="V1192" t="s">
        <v>2882</v>
      </c>
      <c r="W1192" s="7">
        <v>406.46000000000004</v>
      </c>
      <c r="X1192" s="2" t="s">
        <v>31</v>
      </c>
      <c r="Y1192" s="200"/>
      <c r="Z1192" s="201" t="str">
        <f>IF(Y1192&lt;&gt;"",Y1192,IF(Table1[[#This Row],[Befolyt]]="i",1,""))</f>
        <v/>
      </c>
      <c r="AA1192" s="98">
        <f>Table1[[#This Row],[KülföldiÁr]]*Table1[[#This Row],[Darab]]</f>
        <v>6</v>
      </c>
    </row>
    <row r="1193" spans="1:27" x14ac:dyDescent="0.3">
      <c r="A1193" t="s">
        <v>3002</v>
      </c>
      <c r="B1193" t="s">
        <v>120</v>
      </c>
      <c r="C1193" s="126">
        <v>46066</v>
      </c>
      <c r="D1193" s="6">
        <v>2</v>
      </c>
      <c r="E1193" s="126">
        <v>46070</v>
      </c>
      <c r="F1193" s="6">
        <v>2</v>
      </c>
      <c r="G1193" t="s">
        <v>1731</v>
      </c>
      <c r="H1193" t="s">
        <v>63</v>
      </c>
      <c r="I1193" t="s">
        <v>28</v>
      </c>
      <c r="J1193" t="s">
        <v>1732</v>
      </c>
      <c r="K1193">
        <v>45</v>
      </c>
      <c r="L1193" s="7">
        <v>3805.16</v>
      </c>
      <c r="M1193" s="7">
        <v>171232.19999999998</v>
      </c>
      <c r="N1193">
        <v>10.9</v>
      </c>
      <c r="O1193" t="s">
        <v>36</v>
      </c>
      <c r="P1193">
        <v>384.41</v>
      </c>
      <c r="Q1193" s="7">
        <v>10700</v>
      </c>
      <c r="R1193" s="7">
        <v>4190.07</v>
      </c>
      <c r="S1193" s="7">
        <v>188553.15</v>
      </c>
      <c r="T1193" s="7">
        <v>0</v>
      </c>
      <c r="U1193" s="7">
        <v>0</v>
      </c>
      <c r="V1193" t="s">
        <v>2882</v>
      </c>
      <c r="W1193" s="7">
        <v>17320.950000000012</v>
      </c>
      <c r="X1193" s="2" t="s">
        <v>31</v>
      </c>
      <c r="Y1193" s="200"/>
      <c r="Z1193" s="201" t="str">
        <f>IF(Y1193&lt;&gt;"",Y1193,IF(Table1[[#This Row],[Befolyt]]="i",1,""))</f>
        <v/>
      </c>
      <c r="AA1193" s="98">
        <f>Table1[[#This Row],[KülföldiÁr]]*Table1[[#This Row],[Darab]]</f>
        <v>490.5</v>
      </c>
    </row>
    <row r="1194" spans="1:27" x14ac:dyDescent="0.3">
      <c r="A1194" t="s">
        <v>3002</v>
      </c>
      <c r="B1194" t="s">
        <v>120</v>
      </c>
      <c r="C1194" s="126">
        <v>46066</v>
      </c>
      <c r="D1194" s="6">
        <v>2</v>
      </c>
      <c r="E1194" s="126">
        <v>46070</v>
      </c>
      <c r="F1194" s="6">
        <v>2</v>
      </c>
      <c r="G1194" t="s">
        <v>369</v>
      </c>
      <c r="H1194" t="s">
        <v>63</v>
      </c>
      <c r="I1194" t="s">
        <v>28</v>
      </c>
      <c r="J1194" t="s">
        <v>370</v>
      </c>
      <c r="K1194">
        <v>40</v>
      </c>
      <c r="L1194" s="7">
        <v>2611.29</v>
      </c>
      <c r="M1194" s="7">
        <v>104451.6</v>
      </c>
      <c r="N1194">
        <v>7.32</v>
      </c>
      <c r="O1194" t="s">
        <v>36</v>
      </c>
      <c r="P1194">
        <v>384.41</v>
      </c>
      <c r="Q1194" s="7">
        <v>7490</v>
      </c>
      <c r="R1194" s="7">
        <v>2813.88</v>
      </c>
      <c r="S1194" s="7">
        <v>112555.20000000001</v>
      </c>
      <c r="T1194" s="7">
        <v>0</v>
      </c>
      <c r="U1194" s="7">
        <v>0</v>
      </c>
      <c r="V1194" t="s">
        <v>2882</v>
      </c>
      <c r="W1194" s="7">
        <v>8103.6000000000058</v>
      </c>
      <c r="X1194" s="2" t="s">
        <v>31</v>
      </c>
      <c r="Y1194" s="200"/>
      <c r="Z1194" s="201" t="str">
        <f>IF(Y1194&lt;&gt;"",Y1194,IF(Table1[[#This Row],[Befolyt]]="i",1,""))</f>
        <v/>
      </c>
      <c r="AA1194" s="98">
        <f>Table1[[#This Row],[KülföldiÁr]]*Table1[[#This Row],[Darab]]</f>
        <v>292.8</v>
      </c>
    </row>
    <row r="1195" spans="1:27" x14ac:dyDescent="0.3">
      <c r="A1195" t="s">
        <v>3002</v>
      </c>
      <c r="B1195" t="s">
        <v>120</v>
      </c>
      <c r="C1195" s="126">
        <v>46066</v>
      </c>
      <c r="D1195" s="6">
        <v>2</v>
      </c>
      <c r="E1195" s="126">
        <v>46070</v>
      </c>
      <c r="F1195" s="6">
        <v>2</v>
      </c>
      <c r="G1195" t="s">
        <v>62</v>
      </c>
      <c r="H1195" t="s">
        <v>63</v>
      </c>
      <c r="I1195" t="s">
        <v>28</v>
      </c>
      <c r="J1195" t="s">
        <v>288</v>
      </c>
      <c r="K1195">
        <v>80</v>
      </c>
      <c r="L1195" s="7">
        <v>1179.03</v>
      </c>
      <c r="M1195" s="7">
        <v>94322.4</v>
      </c>
      <c r="N1195">
        <v>3.34</v>
      </c>
      <c r="O1195" t="s">
        <v>36</v>
      </c>
      <c r="P1195">
        <v>384.41</v>
      </c>
      <c r="Q1195" s="7">
        <v>3280</v>
      </c>
      <c r="R1195" s="7">
        <v>1283.93</v>
      </c>
      <c r="S1195" s="7">
        <v>102714.40000000001</v>
      </c>
      <c r="T1195" s="7">
        <v>0</v>
      </c>
      <c r="U1195" s="7">
        <v>0</v>
      </c>
      <c r="V1195" t="s">
        <v>2882</v>
      </c>
      <c r="W1195" s="7">
        <v>8392.0000000000146</v>
      </c>
      <c r="X1195" s="2" t="s">
        <v>31</v>
      </c>
      <c r="Y1195" s="200"/>
      <c r="Z1195" s="201" t="str">
        <f>IF(Y1195&lt;&gt;"",Y1195,IF(Table1[[#This Row],[Befolyt]]="i",1,""))</f>
        <v/>
      </c>
      <c r="AA1195" s="98">
        <f>Table1[[#This Row],[KülföldiÁr]]*Table1[[#This Row],[Darab]]</f>
        <v>267.2</v>
      </c>
    </row>
    <row r="1196" spans="1:27" x14ac:dyDescent="0.3">
      <c r="A1196" t="s">
        <v>3002</v>
      </c>
      <c r="B1196" t="s">
        <v>120</v>
      </c>
      <c r="C1196" s="126">
        <v>46066</v>
      </c>
      <c r="D1196" s="6">
        <v>2</v>
      </c>
      <c r="E1196" s="126">
        <v>46070</v>
      </c>
      <c r="F1196" s="6">
        <v>2</v>
      </c>
      <c r="G1196" t="s">
        <v>118</v>
      </c>
      <c r="H1196" t="s">
        <v>63</v>
      </c>
      <c r="I1196" t="s">
        <v>28</v>
      </c>
      <c r="J1196" t="s">
        <v>119</v>
      </c>
      <c r="K1196">
        <v>80</v>
      </c>
      <c r="L1196" s="7">
        <v>709.76</v>
      </c>
      <c r="M1196" s="7">
        <v>56780.800000000003</v>
      </c>
      <c r="N1196">
        <v>1.99</v>
      </c>
      <c r="O1196" t="s">
        <v>36</v>
      </c>
      <c r="P1196">
        <v>384.41</v>
      </c>
      <c r="Q1196" s="7">
        <v>1950</v>
      </c>
      <c r="R1196" s="7">
        <v>764.98</v>
      </c>
      <c r="S1196" s="7">
        <v>61198.400000000001</v>
      </c>
      <c r="T1196" s="7">
        <v>0</v>
      </c>
      <c r="U1196" s="7">
        <v>0</v>
      </c>
      <c r="V1196" t="s">
        <v>2882</v>
      </c>
      <c r="W1196" s="7">
        <v>4417.5999999999985</v>
      </c>
      <c r="X1196" s="2" t="s">
        <v>31</v>
      </c>
      <c r="Y1196" s="200"/>
      <c r="Z1196" s="201" t="str">
        <f>IF(Y1196&lt;&gt;"",Y1196,IF(Table1[[#This Row],[Befolyt]]="i",1,""))</f>
        <v/>
      </c>
      <c r="AA1196" s="98">
        <f>Table1[[#This Row],[KülföldiÁr]]*Table1[[#This Row],[Darab]]</f>
        <v>159.19999999999999</v>
      </c>
    </row>
    <row r="1197" spans="1:27" x14ac:dyDescent="0.3">
      <c r="A1197" t="s">
        <v>3002</v>
      </c>
      <c r="B1197" t="s">
        <v>120</v>
      </c>
      <c r="C1197" s="126">
        <v>46066</v>
      </c>
      <c r="D1197" s="6">
        <v>2</v>
      </c>
      <c r="E1197" s="126">
        <v>46070</v>
      </c>
      <c r="F1197" s="6">
        <v>2</v>
      </c>
      <c r="G1197" t="s">
        <v>1072</v>
      </c>
      <c r="H1197" t="s">
        <v>63</v>
      </c>
      <c r="I1197" t="s">
        <v>28</v>
      </c>
      <c r="J1197" t="s">
        <v>1073</v>
      </c>
      <c r="K1197">
        <v>10</v>
      </c>
      <c r="L1197" s="7">
        <v>6600.29</v>
      </c>
      <c r="M1197" s="7">
        <v>66002.899999999994</v>
      </c>
      <c r="N1197">
        <v>18.36</v>
      </c>
      <c r="O1197" t="s">
        <v>36</v>
      </c>
      <c r="P1197">
        <v>384.41</v>
      </c>
      <c r="Q1197" s="7">
        <v>16880</v>
      </c>
      <c r="R1197" s="7">
        <v>7057.77</v>
      </c>
      <c r="S1197" s="7">
        <v>70577.700000000012</v>
      </c>
      <c r="T1197" s="7">
        <v>0</v>
      </c>
      <c r="U1197" s="7">
        <v>0</v>
      </c>
      <c r="V1197" t="s">
        <v>2882</v>
      </c>
      <c r="W1197" s="7">
        <v>4574.8000000000175</v>
      </c>
      <c r="X1197" s="2" t="s">
        <v>31</v>
      </c>
      <c r="Y1197" s="200"/>
      <c r="Z1197" s="201" t="str">
        <f>IF(Y1197&lt;&gt;"",Y1197,IF(Table1[[#This Row],[Befolyt]]="i",1,""))</f>
        <v/>
      </c>
      <c r="AA1197" s="98">
        <f>Table1[[#This Row],[KülföldiÁr]]*Table1[[#This Row],[Darab]]</f>
        <v>183.6</v>
      </c>
    </row>
    <row r="1198" spans="1:27" x14ac:dyDescent="0.3">
      <c r="A1198" t="s">
        <v>3002</v>
      </c>
      <c r="B1198" t="s">
        <v>120</v>
      </c>
      <c r="C1198" s="126">
        <v>46066</v>
      </c>
      <c r="D1198" s="6">
        <v>2</v>
      </c>
      <c r="E1198" s="126">
        <v>46070</v>
      </c>
      <c r="F1198" s="6">
        <v>2</v>
      </c>
      <c r="G1198" t="s">
        <v>365</v>
      </c>
      <c r="H1198" t="s">
        <v>63</v>
      </c>
      <c r="I1198" t="s">
        <v>28</v>
      </c>
      <c r="J1198" t="s">
        <v>387</v>
      </c>
      <c r="K1198">
        <v>30</v>
      </c>
      <c r="L1198" s="7">
        <v>240.96</v>
      </c>
      <c r="M1198" s="7">
        <v>7228.8</v>
      </c>
      <c r="N1198">
        <v>0.68</v>
      </c>
      <c r="O1198" t="s">
        <v>36</v>
      </c>
      <c r="P1198">
        <v>384.41</v>
      </c>
      <c r="Q1198" s="7">
        <v>670</v>
      </c>
      <c r="R1198" s="7">
        <v>261.39999999999998</v>
      </c>
      <c r="S1198" s="7">
        <v>7841.9999999999991</v>
      </c>
      <c r="T1198" s="7">
        <v>0</v>
      </c>
      <c r="U1198" s="7">
        <v>0</v>
      </c>
      <c r="V1198" t="s">
        <v>2882</v>
      </c>
      <c r="W1198" s="7">
        <v>613.19999999999891</v>
      </c>
      <c r="X1198" s="2" t="s">
        <v>31</v>
      </c>
      <c r="Y1198" s="200"/>
      <c r="Z1198" s="201" t="str">
        <f>IF(Y1198&lt;&gt;"",Y1198,IF(Table1[[#This Row],[Befolyt]]="i",1,""))</f>
        <v/>
      </c>
      <c r="AA1198" s="98">
        <f>Table1[[#This Row],[KülföldiÁr]]*Table1[[#This Row],[Darab]]</f>
        <v>20.400000000000002</v>
      </c>
    </row>
    <row r="1199" spans="1:27" x14ac:dyDescent="0.3">
      <c r="A1199" t="s">
        <v>3003</v>
      </c>
      <c r="B1199" t="s">
        <v>1339</v>
      </c>
      <c r="C1199" s="126">
        <v>46066</v>
      </c>
      <c r="D1199" s="6">
        <v>2</v>
      </c>
      <c r="E1199" s="126">
        <v>46066</v>
      </c>
      <c r="F1199" s="6">
        <v>2</v>
      </c>
      <c r="G1199" t="s">
        <v>375</v>
      </c>
      <c r="H1199" t="s">
        <v>41</v>
      </c>
      <c r="I1199" t="s">
        <v>28</v>
      </c>
      <c r="J1199" t="s">
        <v>376</v>
      </c>
      <c r="K1199">
        <v>2</v>
      </c>
      <c r="L1199" s="7">
        <v>145.46</v>
      </c>
      <c r="M1199" s="7">
        <v>290.92</v>
      </c>
      <c r="N1199">
        <v>0</v>
      </c>
      <c r="O1199" t="s">
        <v>29</v>
      </c>
      <c r="P1199">
        <v>0</v>
      </c>
      <c r="Q1199" s="7">
        <v>820</v>
      </c>
      <c r="R1199" s="7">
        <v>820</v>
      </c>
      <c r="S1199" s="7">
        <v>1640</v>
      </c>
      <c r="T1199" s="7">
        <v>5</v>
      </c>
      <c r="U1199" s="7">
        <v>82</v>
      </c>
      <c r="V1199" t="s">
        <v>37</v>
      </c>
      <c r="W1199" s="7">
        <v>1349.08</v>
      </c>
      <c r="X1199" s="2" t="s">
        <v>31</v>
      </c>
      <c r="Y1199" s="200"/>
      <c r="Z1199" s="201" t="str">
        <f>IF(Y1199&lt;&gt;"",Y1199,IF(Table1[[#This Row],[Befolyt]]="i",1,""))</f>
        <v/>
      </c>
      <c r="AA1199" s="98">
        <f>Table1[[#This Row],[KülföldiÁr]]*Table1[[#This Row],[Darab]]</f>
        <v>0</v>
      </c>
    </row>
    <row r="1200" spans="1:27" x14ac:dyDescent="0.3">
      <c r="A1200" t="s">
        <v>3003</v>
      </c>
      <c r="B1200" t="s">
        <v>1339</v>
      </c>
      <c r="C1200" s="126">
        <v>46066</v>
      </c>
      <c r="D1200" s="6">
        <v>2</v>
      </c>
      <c r="E1200" s="126">
        <v>46066</v>
      </c>
      <c r="F1200" s="6">
        <v>2</v>
      </c>
      <c r="G1200" t="s">
        <v>465</v>
      </c>
      <c r="H1200" t="s">
        <v>27</v>
      </c>
      <c r="I1200" t="s">
        <v>28</v>
      </c>
      <c r="J1200" t="s">
        <v>486</v>
      </c>
      <c r="K1200">
        <v>1</v>
      </c>
      <c r="L1200" s="7">
        <v>27000</v>
      </c>
      <c r="M1200" s="7">
        <v>27000</v>
      </c>
      <c r="N1200">
        <v>0</v>
      </c>
      <c r="O1200" t="s">
        <v>29</v>
      </c>
      <c r="P1200">
        <v>0</v>
      </c>
      <c r="Q1200" s="7">
        <v>45000</v>
      </c>
      <c r="R1200" s="7">
        <v>45000</v>
      </c>
      <c r="S1200" s="7">
        <v>45000</v>
      </c>
      <c r="T1200" s="7">
        <v>10</v>
      </c>
      <c r="U1200" s="7">
        <v>4500</v>
      </c>
      <c r="V1200" t="s">
        <v>37</v>
      </c>
      <c r="W1200" s="7">
        <v>18000</v>
      </c>
      <c r="X1200" s="2" t="s">
        <v>31</v>
      </c>
      <c r="Y1200" s="200"/>
      <c r="Z1200" s="201" t="str">
        <f>IF(Y1200&lt;&gt;"",Y1200,IF(Table1[[#This Row],[Befolyt]]="i",1,""))</f>
        <v/>
      </c>
      <c r="AA1200" s="98">
        <f>Table1[[#This Row],[KülföldiÁr]]*Table1[[#This Row],[Darab]]</f>
        <v>0</v>
      </c>
    </row>
    <row r="1201" spans="1:27" x14ac:dyDescent="0.3">
      <c r="A1201" t="s">
        <v>3003</v>
      </c>
      <c r="B1201" t="s">
        <v>1339</v>
      </c>
      <c r="C1201" s="126">
        <v>46066</v>
      </c>
      <c r="D1201" s="6">
        <v>2</v>
      </c>
      <c r="E1201" s="126">
        <v>46066</v>
      </c>
      <c r="F1201" s="6">
        <v>2</v>
      </c>
      <c r="G1201" t="s">
        <v>45</v>
      </c>
      <c r="H1201" t="s">
        <v>41</v>
      </c>
      <c r="I1201" t="s">
        <v>28</v>
      </c>
      <c r="J1201" t="s">
        <v>46</v>
      </c>
      <c r="K1201">
        <v>16</v>
      </c>
      <c r="L1201" s="7">
        <v>165.41</v>
      </c>
      <c r="M1201" s="7">
        <v>2646.56</v>
      </c>
      <c r="N1201">
        <v>0</v>
      </c>
      <c r="O1201" t="s">
        <v>29</v>
      </c>
      <c r="P1201">
        <v>0</v>
      </c>
      <c r="Q1201" s="7">
        <v>960</v>
      </c>
      <c r="R1201" s="7">
        <v>960</v>
      </c>
      <c r="S1201" s="7">
        <v>15360</v>
      </c>
      <c r="T1201" s="7">
        <v>5</v>
      </c>
      <c r="U1201" s="7">
        <v>768</v>
      </c>
      <c r="V1201" t="s">
        <v>37</v>
      </c>
      <c r="W1201" s="7">
        <v>12713.44</v>
      </c>
      <c r="X1201" s="2" t="s">
        <v>31</v>
      </c>
      <c r="Y1201" s="200"/>
      <c r="Z1201" s="201" t="str">
        <f>IF(Y1201&lt;&gt;"",Y1201,IF(Table1[[#This Row],[Befolyt]]="i",1,""))</f>
        <v/>
      </c>
      <c r="AA1201" s="98">
        <f>Table1[[#This Row],[KülföldiÁr]]*Table1[[#This Row],[Darab]]</f>
        <v>0</v>
      </c>
    </row>
    <row r="1202" spans="1:27" x14ac:dyDescent="0.3">
      <c r="A1202" t="s">
        <v>3003</v>
      </c>
      <c r="B1202" t="s">
        <v>1339</v>
      </c>
      <c r="C1202" s="126">
        <v>46066</v>
      </c>
      <c r="D1202" s="6">
        <v>2</v>
      </c>
      <c r="E1202" s="126">
        <v>46066</v>
      </c>
      <c r="F1202" s="6">
        <v>2</v>
      </c>
      <c r="G1202" t="s">
        <v>47</v>
      </c>
      <c r="H1202" t="s">
        <v>41</v>
      </c>
      <c r="I1202" t="s">
        <v>28</v>
      </c>
      <c r="J1202" t="s">
        <v>48</v>
      </c>
      <c r="K1202">
        <v>1</v>
      </c>
      <c r="L1202" s="7">
        <v>184.15</v>
      </c>
      <c r="M1202" s="7">
        <v>184.15</v>
      </c>
      <c r="N1202">
        <v>0</v>
      </c>
      <c r="O1202" t="s">
        <v>29</v>
      </c>
      <c r="P1202">
        <v>0</v>
      </c>
      <c r="Q1202" s="7">
        <v>1018</v>
      </c>
      <c r="R1202" s="7">
        <v>1018</v>
      </c>
      <c r="S1202" s="7">
        <v>1018</v>
      </c>
      <c r="T1202" s="7">
        <v>5</v>
      </c>
      <c r="U1202" s="7">
        <v>50.9</v>
      </c>
      <c r="V1202" t="s">
        <v>37</v>
      </c>
      <c r="W1202" s="7">
        <v>833.85</v>
      </c>
      <c r="X1202" s="2" t="s">
        <v>31</v>
      </c>
      <c r="Y1202" s="200"/>
      <c r="Z1202" s="201" t="str">
        <f>IF(Y1202&lt;&gt;"",Y1202,IF(Table1[[#This Row],[Befolyt]]="i",1,""))</f>
        <v/>
      </c>
      <c r="AA1202" s="98">
        <f>Table1[[#This Row],[KülföldiÁr]]*Table1[[#This Row],[Darab]]</f>
        <v>0</v>
      </c>
    </row>
    <row r="1203" spans="1:27" x14ac:dyDescent="0.3">
      <c r="A1203" t="s">
        <v>3004</v>
      </c>
      <c r="B1203" t="s">
        <v>1339</v>
      </c>
      <c r="C1203" s="126">
        <v>46066</v>
      </c>
      <c r="D1203" s="6">
        <v>2</v>
      </c>
      <c r="E1203" s="126">
        <v>46066</v>
      </c>
      <c r="F1203" s="6">
        <v>2</v>
      </c>
      <c r="G1203" t="s">
        <v>375</v>
      </c>
      <c r="H1203" t="s">
        <v>41</v>
      </c>
      <c r="I1203" t="s">
        <v>28</v>
      </c>
      <c r="J1203" t="s">
        <v>376</v>
      </c>
      <c r="K1203">
        <v>-2</v>
      </c>
      <c r="L1203" s="7">
        <v>-145.46</v>
      </c>
      <c r="M1203" s="7">
        <v>290.92</v>
      </c>
      <c r="N1203">
        <v>0</v>
      </c>
      <c r="O1203" t="s">
        <v>29</v>
      </c>
      <c r="P1203">
        <v>0</v>
      </c>
      <c r="Q1203" s="7">
        <v>820</v>
      </c>
      <c r="R1203" s="7">
        <v>-820</v>
      </c>
      <c r="S1203" s="7">
        <v>-1640</v>
      </c>
      <c r="T1203" s="7">
        <v>5</v>
      </c>
      <c r="U1203" s="7">
        <v>-82</v>
      </c>
      <c r="V1203" t="s">
        <v>37</v>
      </c>
      <c r="W1203" s="7">
        <v>-1349.08</v>
      </c>
      <c r="X1203" s="2" t="s">
        <v>31</v>
      </c>
      <c r="Y1203" s="200"/>
      <c r="Z1203" s="201" t="str">
        <f>IF(Y1203&lt;&gt;"",Y1203,IF(Table1[[#This Row],[Befolyt]]="i",1,""))</f>
        <v/>
      </c>
      <c r="AA1203" s="98">
        <f>Table1[[#This Row],[KülföldiÁr]]*Table1[[#This Row],[Darab]]</f>
        <v>0</v>
      </c>
    </row>
    <row r="1204" spans="1:27" x14ac:dyDescent="0.3">
      <c r="A1204" t="s">
        <v>3004</v>
      </c>
      <c r="B1204" t="s">
        <v>1339</v>
      </c>
      <c r="C1204" s="126">
        <v>46066</v>
      </c>
      <c r="D1204" s="6">
        <v>2</v>
      </c>
      <c r="E1204" s="126">
        <v>46066</v>
      </c>
      <c r="F1204" s="6">
        <v>2</v>
      </c>
      <c r="G1204" t="s">
        <v>465</v>
      </c>
      <c r="H1204" t="s">
        <v>27</v>
      </c>
      <c r="I1204" t="s">
        <v>28</v>
      </c>
      <c r="J1204" t="s">
        <v>486</v>
      </c>
      <c r="K1204">
        <v>-1</v>
      </c>
      <c r="L1204" s="7">
        <v>-27000</v>
      </c>
      <c r="M1204" s="7">
        <v>27000</v>
      </c>
      <c r="N1204">
        <v>0</v>
      </c>
      <c r="O1204" t="s">
        <v>29</v>
      </c>
      <c r="P1204">
        <v>0</v>
      </c>
      <c r="Q1204" s="7">
        <v>45000</v>
      </c>
      <c r="R1204" s="7">
        <v>-45000</v>
      </c>
      <c r="S1204" s="7">
        <v>-45000</v>
      </c>
      <c r="T1204" s="7">
        <v>10</v>
      </c>
      <c r="U1204" s="7">
        <v>-4500</v>
      </c>
      <c r="V1204" t="s">
        <v>37</v>
      </c>
      <c r="W1204" s="7">
        <v>-18000</v>
      </c>
      <c r="X1204" s="2" t="s">
        <v>31</v>
      </c>
      <c r="Y1204" s="200"/>
      <c r="Z1204" s="201" t="str">
        <f>IF(Y1204&lt;&gt;"",Y1204,IF(Table1[[#This Row],[Befolyt]]="i",1,""))</f>
        <v/>
      </c>
      <c r="AA1204" s="98">
        <f>Table1[[#This Row],[KülföldiÁr]]*Table1[[#This Row],[Darab]]</f>
        <v>0</v>
      </c>
    </row>
    <row r="1205" spans="1:27" x14ac:dyDescent="0.3">
      <c r="A1205" t="s">
        <v>3004</v>
      </c>
      <c r="B1205" t="s">
        <v>1339</v>
      </c>
      <c r="C1205" s="126">
        <v>46066</v>
      </c>
      <c r="D1205" s="6">
        <v>2</v>
      </c>
      <c r="E1205" s="126">
        <v>46066</v>
      </c>
      <c r="F1205" s="6">
        <v>2</v>
      </c>
      <c r="G1205" t="s">
        <v>45</v>
      </c>
      <c r="H1205" t="s">
        <v>41</v>
      </c>
      <c r="I1205" t="s">
        <v>28</v>
      </c>
      <c r="J1205" t="s">
        <v>46</v>
      </c>
      <c r="K1205">
        <v>-16</v>
      </c>
      <c r="L1205" s="7">
        <v>-165.41</v>
      </c>
      <c r="M1205" s="7">
        <v>2646.56</v>
      </c>
      <c r="N1205">
        <v>0</v>
      </c>
      <c r="O1205" t="s">
        <v>29</v>
      </c>
      <c r="P1205">
        <v>0</v>
      </c>
      <c r="Q1205" s="7">
        <v>960</v>
      </c>
      <c r="R1205" s="7">
        <v>-960</v>
      </c>
      <c r="S1205" s="7">
        <v>-15360</v>
      </c>
      <c r="T1205" s="7">
        <v>5</v>
      </c>
      <c r="U1205" s="7">
        <v>-768</v>
      </c>
      <c r="V1205" t="s">
        <v>37</v>
      </c>
      <c r="W1205" s="7">
        <v>-12713.44</v>
      </c>
      <c r="X1205" s="2" t="s">
        <v>31</v>
      </c>
      <c r="Y1205" s="200"/>
      <c r="Z1205" s="201" t="str">
        <f>IF(Y1205&lt;&gt;"",Y1205,IF(Table1[[#This Row],[Befolyt]]="i",1,""))</f>
        <v/>
      </c>
      <c r="AA1205" s="98">
        <f>Table1[[#This Row],[KülföldiÁr]]*Table1[[#This Row],[Darab]]</f>
        <v>0</v>
      </c>
    </row>
    <row r="1206" spans="1:27" x14ac:dyDescent="0.3">
      <c r="A1206" t="s">
        <v>3004</v>
      </c>
      <c r="B1206" t="s">
        <v>1339</v>
      </c>
      <c r="C1206" s="126">
        <v>46066</v>
      </c>
      <c r="D1206" s="6">
        <v>2</v>
      </c>
      <c r="E1206" s="126">
        <v>46066</v>
      </c>
      <c r="F1206" s="6">
        <v>2</v>
      </c>
      <c r="G1206" t="s">
        <v>47</v>
      </c>
      <c r="H1206" t="s">
        <v>41</v>
      </c>
      <c r="I1206" t="s">
        <v>28</v>
      </c>
      <c r="J1206" t="s">
        <v>48</v>
      </c>
      <c r="K1206">
        <v>-1</v>
      </c>
      <c r="L1206" s="7">
        <v>-184.15</v>
      </c>
      <c r="M1206" s="7">
        <v>184.15</v>
      </c>
      <c r="N1206">
        <v>0</v>
      </c>
      <c r="O1206" t="s">
        <v>29</v>
      </c>
      <c r="P1206">
        <v>0</v>
      </c>
      <c r="Q1206" s="7">
        <v>1018</v>
      </c>
      <c r="R1206" s="7">
        <v>-1018</v>
      </c>
      <c r="S1206" s="7">
        <v>-1018</v>
      </c>
      <c r="T1206" s="7">
        <v>5</v>
      </c>
      <c r="U1206" s="7">
        <v>-50.9</v>
      </c>
      <c r="V1206" t="s">
        <v>37</v>
      </c>
      <c r="W1206" s="7">
        <v>-833.85</v>
      </c>
      <c r="X1206" s="2" t="s">
        <v>31</v>
      </c>
      <c r="Y1206" s="200"/>
      <c r="Z1206" s="201" t="str">
        <f>IF(Y1206&lt;&gt;"",Y1206,IF(Table1[[#This Row],[Befolyt]]="i",1,""))</f>
        <v/>
      </c>
      <c r="AA1206" s="98">
        <f>Table1[[#This Row],[KülföldiÁr]]*Table1[[#This Row],[Darab]]</f>
        <v>0</v>
      </c>
    </row>
    <row r="1207" spans="1:27" x14ac:dyDescent="0.3">
      <c r="A1207" t="s">
        <v>3005</v>
      </c>
      <c r="B1207" t="s">
        <v>1339</v>
      </c>
      <c r="C1207" s="126">
        <v>46066</v>
      </c>
      <c r="D1207" s="6">
        <v>2</v>
      </c>
      <c r="E1207" s="126">
        <v>46066</v>
      </c>
      <c r="F1207" s="6">
        <v>2</v>
      </c>
      <c r="G1207" t="s">
        <v>375</v>
      </c>
      <c r="H1207" t="s">
        <v>41</v>
      </c>
      <c r="I1207" t="s">
        <v>28</v>
      </c>
      <c r="J1207" t="s">
        <v>376</v>
      </c>
      <c r="K1207">
        <v>2</v>
      </c>
      <c r="L1207" s="7">
        <v>145.46</v>
      </c>
      <c r="M1207" s="7">
        <v>290.92</v>
      </c>
      <c r="N1207">
        <v>0</v>
      </c>
      <c r="O1207" t="s">
        <v>29</v>
      </c>
      <c r="P1207">
        <v>0</v>
      </c>
      <c r="Q1207" s="7">
        <v>820</v>
      </c>
      <c r="R1207" s="7">
        <v>820</v>
      </c>
      <c r="S1207" s="7">
        <v>1640</v>
      </c>
      <c r="T1207" s="7">
        <v>5</v>
      </c>
      <c r="U1207" s="7">
        <v>82</v>
      </c>
      <c r="V1207" t="s">
        <v>37</v>
      </c>
      <c r="W1207" s="7">
        <v>1349.08</v>
      </c>
      <c r="X1207" s="2" t="s">
        <v>31</v>
      </c>
      <c r="Y1207" s="200"/>
      <c r="Z1207" s="201" t="str">
        <f>IF(Y1207&lt;&gt;"",Y1207,IF(Table1[[#This Row],[Befolyt]]="i",1,""))</f>
        <v/>
      </c>
      <c r="AA1207" s="98">
        <f>Table1[[#This Row],[KülföldiÁr]]*Table1[[#This Row],[Darab]]</f>
        <v>0</v>
      </c>
    </row>
    <row r="1208" spans="1:27" x14ac:dyDescent="0.3">
      <c r="A1208" t="s">
        <v>3005</v>
      </c>
      <c r="B1208" t="s">
        <v>1339</v>
      </c>
      <c r="C1208" s="126">
        <v>46066</v>
      </c>
      <c r="D1208" s="6">
        <v>2</v>
      </c>
      <c r="E1208" s="126">
        <v>46066</v>
      </c>
      <c r="F1208" s="6">
        <v>2</v>
      </c>
      <c r="G1208" t="s">
        <v>465</v>
      </c>
      <c r="H1208" t="s">
        <v>27</v>
      </c>
      <c r="I1208" t="s">
        <v>28</v>
      </c>
      <c r="J1208" t="s">
        <v>486</v>
      </c>
      <c r="K1208">
        <v>1</v>
      </c>
      <c r="L1208" s="7">
        <v>27000</v>
      </c>
      <c r="M1208" s="7">
        <v>27000</v>
      </c>
      <c r="N1208">
        <v>0</v>
      </c>
      <c r="O1208" t="s">
        <v>29</v>
      </c>
      <c r="P1208">
        <v>0</v>
      </c>
      <c r="Q1208" s="7">
        <v>45000</v>
      </c>
      <c r="R1208" s="7">
        <v>45000</v>
      </c>
      <c r="S1208" s="7">
        <v>45000</v>
      </c>
      <c r="T1208" s="7">
        <v>10</v>
      </c>
      <c r="U1208" s="7">
        <v>4500</v>
      </c>
      <c r="V1208" t="s">
        <v>37</v>
      </c>
      <c r="W1208" s="7">
        <v>18000</v>
      </c>
      <c r="X1208" s="2" t="s">
        <v>31</v>
      </c>
      <c r="Y1208" s="200"/>
      <c r="Z1208" s="201" t="str">
        <f>IF(Y1208&lt;&gt;"",Y1208,IF(Table1[[#This Row],[Befolyt]]="i",1,""))</f>
        <v/>
      </c>
      <c r="AA1208" s="98">
        <f>Table1[[#This Row],[KülföldiÁr]]*Table1[[#This Row],[Darab]]</f>
        <v>0</v>
      </c>
    </row>
    <row r="1209" spans="1:27" x14ac:dyDescent="0.3">
      <c r="A1209" t="s">
        <v>3005</v>
      </c>
      <c r="B1209" t="s">
        <v>1339</v>
      </c>
      <c r="C1209" s="126">
        <v>46066</v>
      </c>
      <c r="D1209" s="6">
        <v>2</v>
      </c>
      <c r="E1209" s="126">
        <v>46066</v>
      </c>
      <c r="F1209" s="6">
        <v>2</v>
      </c>
      <c r="G1209" t="s">
        <v>45</v>
      </c>
      <c r="H1209" t="s">
        <v>41</v>
      </c>
      <c r="I1209" t="s">
        <v>28</v>
      </c>
      <c r="J1209" t="s">
        <v>46</v>
      </c>
      <c r="K1209">
        <v>16</v>
      </c>
      <c r="L1209" s="7">
        <v>165.41</v>
      </c>
      <c r="M1209" s="7">
        <v>2646.56</v>
      </c>
      <c r="N1209">
        <v>0</v>
      </c>
      <c r="O1209" t="s">
        <v>29</v>
      </c>
      <c r="P1209">
        <v>0</v>
      </c>
      <c r="Q1209" s="7">
        <v>960</v>
      </c>
      <c r="R1209" s="7">
        <v>960</v>
      </c>
      <c r="S1209" s="7">
        <v>15360</v>
      </c>
      <c r="T1209" s="7">
        <v>5</v>
      </c>
      <c r="U1209" s="7">
        <v>768</v>
      </c>
      <c r="V1209" t="s">
        <v>37</v>
      </c>
      <c r="W1209" s="7">
        <v>12713.44</v>
      </c>
      <c r="X1209" s="2" t="s">
        <v>31</v>
      </c>
      <c r="Y1209" s="200"/>
      <c r="Z1209" s="201" t="str">
        <f>IF(Y1209&lt;&gt;"",Y1209,IF(Table1[[#This Row],[Befolyt]]="i",1,""))</f>
        <v/>
      </c>
      <c r="AA1209" s="98">
        <f>Table1[[#This Row],[KülföldiÁr]]*Table1[[#This Row],[Darab]]</f>
        <v>0</v>
      </c>
    </row>
    <row r="1210" spans="1:27" x14ac:dyDescent="0.3">
      <c r="A1210" t="s">
        <v>3005</v>
      </c>
      <c r="B1210" t="s">
        <v>1339</v>
      </c>
      <c r="C1210" s="126">
        <v>46066</v>
      </c>
      <c r="D1210" s="6">
        <v>2</v>
      </c>
      <c r="E1210" s="126">
        <v>46066</v>
      </c>
      <c r="F1210" s="6">
        <v>2</v>
      </c>
      <c r="G1210" t="s">
        <v>47</v>
      </c>
      <c r="H1210" t="s">
        <v>41</v>
      </c>
      <c r="I1210" t="s">
        <v>28</v>
      </c>
      <c r="J1210" t="s">
        <v>48</v>
      </c>
      <c r="K1210">
        <v>1</v>
      </c>
      <c r="L1210" s="7">
        <v>184.15</v>
      </c>
      <c r="M1210" s="7">
        <v>184.15</v>
      </c>
      <c r="N1210">
        <v>0</v>
      </c>
      <c r="O1210" t="s">
        <v>29</v>
      </c>
      <c r="P1210">
        <v>0</v>
      </c>
      <c r="Q1210" s="7">
        <v>1018</v>
      </c>
      <c r="R1210" s="7">
        <v>1018</v>
      </c>
      <c r="S1210" s="7">
        <v>1018</v>
      </c>
      <c r="T1210" s="7">
        <v>5</v>
      </c>
      <c r="U1210" s="7">
        <v>50.9</v>
      </c>
      <c r="V1210" t="s">
        <v>37</v>
      </c>
      <c r="W1210" s="7">
        <v>833.85</v>
      </c>
      <c r="X1210" s="2" t="s">
        <v>31</v>
      </c>
      <c r="Y1210" s="200"/>
      <c r="Z1210" s="201" t="str">
        <f>IF(Y1210&lt;&gt;"",Y1210,IF(Table1[[#This Row],[Befolyt]]="i",1,""))</f>
        <v/>
      </c>
      <c r="AA1210" s="98">
        <f>Table1[[#This Row],[KülföldiÁr]]*Table1[[#This Row],[Darab]]</f>
        <v>0</v>
      </c>
    </row>
    <row r="1211" spans="1:27" x14ac:dyDescent="0.3">
      <c r="A1211" t="s">
        <v>3006</v>
      </c>
      <c r="B1211" t="s">
        <v>1339</v>
      </c>
      <c r="C1211" s="126">
        <v>46066</v>
      </c>
      <c r="D1211" s="6">
        <v>2</v>
      </c>
      <c r="E1211" s="126">
        <v>46066</v>
      </c>
      <c r="F1211" s="6">
        <v>2</v>
      </c>
      <c r="G1211" t="s">
        <v>410</v>
      </c>
      <c r="H1211" t="s">
        <v>41</v>
      </c>
      <c r="I1211" t="s">
        <v>28</v>
      </c>
      <c r="J1211" t="s">
        <v>411</v>
      </c>
      <c r="K1211">
        <v>4</v>
      </c>
      <c r="L1211" s="7">
        <v>1885.11</v>
      </c>
      <c r="M1211" s="7">
        <v>7540.44</v>
      </c>
      <c r="N1211">
        <v>0</v>
      </c>
      <c r="O1211" t="s">
        <v>29</v>
      </c>
      <c r="P1211">
        <v>0</v>
      </c>
      <c r="Q1211" s="7">
        <v>4990</v>
      </c>
      <c r="R1211" s="7">
        <v>4990</v>
      </c>
      <c r="S1211" s="7">
        <v>19960</v>
      </c>
      <c r="T1211" s="7">
        <v>5</v>
      </c>
      <c r="U1211" s="7">
        <v>998</v>
      </c>
      <c r="V1211" t="s">
        <v>37</v>
      </c>
      <c r="W1211" s="7">
        <v>12419.560000000001</v>
      </c>
      <c r="X1211" s="2" t="s">
        <v>31</v>
      </c>
      <c r="Y1211" s="200"/>
      <c r="Z1211" s="201" t="str">
        <f>IF(Y1211&lt;&gt;"",Y1211,IF(Table1[[#This Row],[Befolyt]]="i",1,""))</f>
        <v/>
      </c>
      <c r="AA1211" s="98">
        <f>Table1[[#This Row],[KülföldiÁr]]*Table1[[#This Row],[Darab]]</f>
        <v>0</v>
      </c>
    </row>
    <row r="1212" spans="1:27" x14ac:dyDescent="0.3">
      <c r="A1212" t="s">
        <v>3006</v>
      </c>
      <c r="B1212" t="s">
        <v>1339</v>
      </c>
      <c r="C1212" s="126">
        <v>46066</v>
      </c>
      <c r="D1212" s="6">
        <v>2</v>
      </c>
      <c r="E1212" s="126">
        <v>46066</v>
      </c>
      <c r="F1212" s="6">
        <v>2</v>
      </c>
      <c r="G1212" t="s">
        <v>3007</v>
      </c>
      <c r="H1212" t="s">
        <v>33</v>
      </c>
      <c r="I1212" t="s">
        <v>28</v>
      </c>
      <c r="J1212" t="s">
        <v>3008</v>
      </c>
      <c r="K1212">
        <v>1</v>
      </c>
      <c r="L1212" s="7">
        <v>6387.54</v>
      </c>
      <c r="M1212" s="7">
        <v>6387.54</v>
      </c>
      <c r="N1212">
        <v>0</v>
      </c>
      <c r="O1212" t="s">
        <v>29</v>
      </c>
      <c r="P1212">
        <v>0</v>
      </c>
      <c r="Q1212" s="7">
        <v>29000</v>
      </c>
      <c r="R1212" s="7">
        <v>29000</v>
      </c>
      <c r="S1212" s="7">
        <v>29000</v>
      </c>
      <c r="T1212" s="7">
        <v>5</v>
      </c>
      <c r="U1212" s="7">
        <v>1450</v>
      </c>
      <c r="V1212" t="s">
        <v>37</v>
      </c>
      <c r="W1212" s="7">
        <v>22612.46</v>
      </c>
      <c r="X1212" s="2" t="s">
        <v>31</v>
      </c>
      <c r="Y1212" s="200"/>
      <c r="Z1212" s="201" t="str">
        <f>IF(Y1212&lt;&gt;"",Y1212,IF(Table1[[#This Row],[Befolyt]]="i",1,""))</f>
        <v/>
      </c>
      <c r="AA1212" s="98">
        <f>Table1[[#This Row],[KülföldiÁr]]*Table1[[#This Row],[Darab]]</f>
        <v>0</v>
      </c>
    </row>
    <row r="1213" spans="1:27" x14ac:dyDescent="0.3">
      <c r="A1213" t="s">
        <v>3006</v>
      </c>
      <c r="B1213" t="s">
        <v>1339</v>
      </c>
      <c r="C1213" s="126">
        <v>46066</v>
      </c>
      <c r="D1213" s="6">
        <v>2</v>
      </c>
      <c r="E1213" s="126">
        <v>46066</v>
      </c>
      <c r="F1213" s="6">
        <v>2</v>
      </c>
      <c r="G1213" t="s">
        <v>450</v>
      </c>
      <c r="H1213" t="s">
        <v>51</v>
      </c>
      <c r="I1213" t="s">
        <v>28</v>
      </c>
      <c r="J1213" t="s">
        <v>451</v>
      </c>
      <c r="K1213">
        <v>2</v>
      </c>
      <c r="L1213" s="7">
        <v>1738.05</v>
      </c>
      <c r="M1213" s="7">
        <v>3476.1</v>
      </c>
      <c r="N1213">
        <v>0</v>
      </c>
      <c r="O1213" t="s">
        <v>29</v>
      </c>
      <c r="P1213">
        <v>0</v>
      </c>
      <c r="Q1213" s="7">
        <v>5100</v>
      </c>
      <c r="R1213" s="7">
        <v>5100</v>
      </c>
      <c r="S1213" s="7">
        <v>10200</v>
      </c>
      <c r="T1213" s="7">
        <v>10</v>
      </c>
      <c r="U1213" s="7">
        <v>1020</v>
      </c>
      <c r="V1213" t="s">
        <v>37</v>
      </c>
      <c r="W1213" s="7">
        <v>6723.9</v>
      </c>
      <c r="X1213" s="2" t="s">
        <v>31</v>
      </c>
      <c r="Y1213" s="200"/>
      <c r="Z1213" s="201" t="str">
        <f>IF(Y1213&lt;&gt;"",Y1213,IF(Table1[[#This Row],[Befolyt]]="i",1,""))</f>
        <v/>
      </c>
      <c r="AA1213" s="98">
        <f>Table1[[#This Row],[KülföldiÁr]]*Table1[[#This Row],[Darab]]</f>
        <v>0</v>
      </c>
    </row>
    <row r="1214" spans="1:27" x14ac:dyDescent="0.3">
      <c r="A1214" t="s">
        <v>3009</v>
      </c>
      <c r="B1214" t="s">
        <v>3010</v>
      </c>
      <c r="C1214" s="126">
        <v>46066</v>
      </c>
      <c r="D1214" s="6">
        <v>2</v>
      </c>
      <c r="E1214" s="126">
        <v>46056</v>
      </c>
      <c r="F1214" s="6">
        <v>2</v>
      </c>
      <c r="G1214" t="s">
        <v>897</v>
      </c>
      <c r="H1214" t="s">
        <v>41</v>
      </c>
      <c r="I1214" t="s">
        <v>28</v>
      </c>
      <c r="J1214" t="s">
        <v>898</v>
      </c>
      <c r="K1214">
        <v>6</v>
      </c>
      <c r="L1214" s="7">
        <v>1414.32</v>
      </c>
      <c r="M1214" s="7">
        <v>8485.92</v>
      </c>
      <c r="N1214">
        <v>0</v>
      </c>
      <c r="O1214" t="s">
        <v>29</v>
      </c>
      <c r="P1214">
        <v>0</v>
      </c>
      <c r="Q1214" s="7">
        <v>2950</v>
      </c>
      <c r="R1214" s="7">
        <v>2802.5</v>
      </c>
      <c r="S1214" s="7">
        <v>16815</v>
      </c>
      <c r="T1214" s="7">
        <v>5</v>
      </c>
      <c r="U1214" s="7">
        <v>840.75</v>
      </c>
      <c r="V1214" t="s">
        <v>81</v>
      </c>
      <c r="W1214" s="7">
        <v>8329.08</v>
      </c>
      <c r="X1214" s="2" t="s">
        <v>31</v>
      </c>
      <c r="Y1214" s="200"/>
      <c r="Z1214" s="201" t="str">
        <f>IF(Y1214&lt;&gt;"",Y1214,IF(Table1[[#This Row],[Befolyt]]="i",1,""))</f>
        <v/>
      </c>
      <c r="AA1214" s="98">
        <f>Table1[[#This Row],[KülföldiÁr]]*Table1[[#This Row],[Darab]]</f>
        <v>0</v>
      </c>
    </row>
    <row r="1215" spans="1:27" x14ac:dyDescent="0.3">
      <c r="A1215" t="s">
        <v>3009</v>
      </c>
      <c r="B1215" t="s">
        <v>3010</v>
      </c>
      <c r="C1215" s="126">
        <v>46066</v>
      </c>
      <c r="D1215" s="6">
        <v>2</v>
      </c>
      <c r="E1215" s="126">
        <v>46056</v>
      </c>
      <c r="F1215" s="6">
        <v>2</v>
      </c>
      <c r="G1215" t="s">
        <v>328</v>
      </c>
      <c r="H1215" t="s">
        <v>300</v>
      </c>
      <c r="I1215" t="s">
        <v>32</v>
      </c>
      <c r="J1215" t="s">
        <v>3011</v>
      </c>
      <c r="K1215">
        <v>1</v>
      </c>
      <c r="L1215" s="7">
        <v>55500</v>
      </c>
      <c r="M1215" s="7">
        <v>55500</v>
      </c>
      <c r="N1215">
        <v>0</v>
      </c>
      <c r="O1215" t="s">
        <v>29</v>
      </c>
      <c r="P1215">
        <v>0</v>
      </c>
      <c r="Q1215" s="7">
        <v>117000</v>
      </c>
      <c r="R1215" s="7">
        <v>105450</v>
      </c>
      <c r="S1215" s="7">
        <v>105450</v>
      </c>
      <c r="T1215" s="7">
        <v>0</v>
      </c>
      <c r="U1215" s="7">
        <v>0</v>
      </c>
      <c r="V1215" t="s">
        <v>81</v>
      </c>
      <c r="W1215" s="7">
        <v>49950</v>
      </c>
      <c r="X1215" s="2" t="s">
        <v>31</v>
      </c>
      <c r="Y1215" s="200"/>
      <c r="Z1215" s="201" t="str">
        <f>IF(Y1215&lt;&gt;"",Y1215,IF(Table1[[#This Row],[Befolyt]]="i",1,""))</f>
        <v/>
      </c>
      <c r="AA1215" s="98">
        <f>Table1[[#This Row],[KülföldiÁr]]*Table1[[#This Row],[Darab]]</f>
        <v>0</v>
      </c>
    </row>
    <row r="1216" spans="1:27" x14ac:dyDescent="0.3">
      <c r="A1216" t="s">
        <v>3009</v>
      </c>
      <c r="B1216" t="s">
        <v>3010</v>
      </c>
      <c r="C1216" s="126">
        <v>46066</v>
      </c>
      <c r="D1216" s="6">
        <v>2</v>
      </c>
      <c r="E1216" s="126">
        <v>46056</v>
      </c>
      <c r="F1216" s="6">
        <v>2</v>
      </c>
      <c r="G1216" t="s">
        <v>3012</v>
      </c>
      <c r="H1216" t="s">
        <v>27</v>
      </c>
      <c r="I1216" t="s">
        <v>28</v>
      </c>
      <c r="J1216" t="s">
        <v>3013</v>
      </c>
      <c r="K1216">
        <v>1</v>
      </c>
      <c r="L1216" s="7">
        <v>400266</v>
      </c>
      <c r="M1216" s="7">
        <v>400266</v>
      </c>
      <c r="N1216">
        <v>0</v>
      </c>
      <c r="O1216" t="s">
        <v>29</v>
      </c>
      <c r="P1216">
        <v>0</v>
      </c>
      <c r="Q1216" s="7">
        <v>667110</v>
      </c>
      <c r="R1216" s="7">
        <v>633754.5</v>
      </c>
      <c r="S1216" s="7">
        <v>633754.5</v>
      </c>
      <c r="T1216" s="7">
        <v>10</v>
      </c>
      <c r="U1216" s="7">
        <v>63375.45</v>
      </c>
      <c r="V1216" t="s">
        <v>81</v>
      </c>
      <c r="W1216" s="7">
        <v>233488.5</v>
      </c>
      <c r="X1216" s="2" t="s">
        <v>31</v>
      </c>
      <c r="Y1216" s="200"/>
      <c r="Z1216" s="201" t="str">
        <f>IF(Y1216&lt;&gt;"",Y1216,IF(Table1[[#This Row],[Befolyt]]="i",1,""))</f>
        <v/>
      </c>
      <c r="AA1216" s="98">
        <f>Table1[[#This Row],[KülföldiÁr]]*Table1[[#This Row],[Darab]]</f>
        <v>0</v>
      </c>
    </row>
    <row r="1217" spans="1:27" x14ac:dyDescent="0.3">
      <c r="A1217" t="s">
        <v>3009</v>
      </c>
      <c r="B1217" t="s">
        <v>3010</v>
      </c>
      <c r="C1217" s="126">
        <v>46066</v>
      </c>
      <c r="D1217" s="6">
        <v>2</v>
      </c>
      <c r="E1217" s="126">
        <v>46056</v>
      </c>
      <c r="F1217" s="6">
        <v>2</v>
      </c>
      <c r="G1217" t="s">
        <v>86</v>
      </c>
      <c r="H1217" t="s">
        <v>70</v>
      </c>
      <c r="I1217" t="s">
        <v>32</v>
      </c>
      <c r="J1217" t="s">
        <v>87</v>
      </c>
      <c r="K1217">
        <v>1</v>
      </c>
      <c r="L1217" s="7">
        <v>7195.04</v>
      </c>
      <c r="M1217" s="7">
        <v>7195.04</v>
      </c>
      <c r="N1217">
        <v>0</v>
      </c>
      <c r="O1217" t="s">
        <v>29</v>
      </c>
      <c r="P1217">
        <v>0</v>
      </c>
      <c r="Q1217" s="7">
        <v>12000</v>
      </c>
      <c r="R1217" s="7">
        <v>11400</v>
      </c>
      <c r="S1217" s="7">
        <v>11400</v>
      </c>
      <c r="T1217" s="7">
        <v>0</v>
      </c>
      <c r="U1217" s="7">
        <v>0</v>
      </c>
      <c r="V1217" t="s">
        <v>81</v>
      </c>
      <c r="W1217" s="7">
        <v>4204.96</v>
      </c>
      <c r="X1217" s="2" t="s">
        <v>31</v>
      </c>
      <c r="Y1217" s="200"/>
      <c r="Z1217" s="201" t="str">
        <f>IF(Y1217&lt;&gt;"",Y1217,IF(Table1[[#This Row],[Befolyt]]="i",1,""))</f>
        <v/>
      </c>
      <c r="AA1217" s="98">
        <f>Table1[[#This Row],[KülföldiÁr]]*Table1[[#This Row],[Darab]]</f>
        <v>0</v>
      </c>
    </row>
    <row r="1218" spans="1:27" x14ac:dyDescent="0.3">
      <c r="A1218" t="s">
        <v>3009</v>
      </c>
      <c r="B1218" t="s">
        <v>3010</v>
      </c>
      <c r="C1218" s="126">
        <v>46066</v>
      </c>
      <c r="D1218" s="6">
        <v>2</v>
      </c>
      <c r="E1218" s="126">
        <v>46056</v>
      </c>
      <c r="F1218" s="6">
        <v>2</v>
      </c>
      <c r="G1218" t="s">
        <v>58</v>
      </c>
      <c r="H1218" t="s">
        <v>41</v>
      </c>
      <c r="I1218" t="s">
        <v>28</v>
      </c>
      <c r="J1218" t="s">
        <v>59</v>
      </c>
      <c r="K1218">
        <v>1</v>
      </c>
      <c r="L1218" s="7">
        <v>169.35</v>
      </c>
      <c r="M1218" s="7">
        <v>169.35</v>
      </c>
      <c r="N1218">
        <v>0</v>
      </c>
      <c r="O1218" t="s">
        <v>29</v>
      </c>
      <c r="P1218">
        <v>0</v>
      </c>
      <c r="Q1218" s="7">
        <v>890</v>
      </c>
      <c r="R1218" s="7">
        <v>845.5</v>
      </c>
      <c r="S1218" s="7">
        <v>845.5</v>
      </c>
      <c r="T1218" s="7">
        <v>5</v>
      </c>
      <c r="U1218" s="7">
        <v>42.274999999999999</v>
      </c>
      <c r="V1218" t="s">
        <v>81</v>
      </c>
      <c r="W1218" s="7">
        <v>676.15</v>
      </c>
      <c r="X1218" s="2" t="s">
        <v>31</v>
      </c>
      <c r="Y1218" s="200"/>
      <c r="Z1218" s="201" t="str">
        <f>IF(Y1218&lt;&gt;"",Y1218,IF(Table1[[#This Row],[Befolyt]]="i",1,""))</f>
        <v/>
      </c>
      <c r="AA1218" s="98">
        <f>Table1[[#This Row],[KülföldiÁr]]*Table1[[#This Row],[Darab]]</f>
        <v>0</v>
      </c>
    </row>
    <row r="1219" spans="1:27" x14ac:dyDescent="0.3">
      <c r="A1219" t="s">
        <v>3009</v>
      </c>
      <c r="B1219" t="s">
        <v>3010</v>
      </c>
      <c r="C1219" s="126">
        <v>46066</v>
      </c>
      <c r="D1219" s="6">
        <v>2</v>
      </c>
      <c r="E1219" s="126">
        <v>46056</v>
      </c>
      <c r="F1219" s="6">
        <v>2</v>
      </c>
      <c r="G1219" t="s">
        <v>336</v>
      </c>
      <c r="H1219" t="s">
        <v>41</v>
      </c>
      <c r="I1219" t="s">
        <v>28</v>
      </c>
      <c r="J1219" t="s">
        <v>337</v>
      </c>
      <c r="K1219">
        <v>1</v>
      </c>
      <c r="L1219" s="7">
        <v>284.39999999999998</v>
      </c>
      <c r="M1219" s="7">
        <v>284.39999999999998</v>
      </c>
      <c r="N1219">
        <v>0</v>
      </c>
      <c r="O1219" t="s">
        <v>29</v>
      </c>
      <c r="P1219">
        <v>0</v>
      </c>
      <c r="Q1219" s="7">
        <v>1390</v>
      </c>
      <c r="R1219" s="7">
        <v>1320.5</v>
      </c>
      <c r="S1219" s="7">
        <v>1320.5</v>
      </c>
      <c r="T1219" s="7">
        <v>5</v>
      </c>
      <c r="U1219" s="7">
        <v>66.025000000000006</v>
      </c>
      <c r="V1219" t="s">
        <v>81</v>
      </c>
      <c r="W1219" s="7">
        <v>1036.0999999999999</v>
      </c>
      <c r="X1219" s="2" t="s">
        <v>31</v>
      </c>
      <c r="Y1219" s="200"/>
      <c r="Z1219" s="201" t="str">
        <f>IF(Y1219&lt;&gt;"",Y1219,IF(Table1[[#This Row],[Befolyt]]="i",1,""))</f>
        <v/>
      </c>
      <c r="AA1219" s="98">
        <f>Table1[[#This Row],[KülföldiÁr]]*Table1[[#This Row],[Darab]]</f>
        <v>0</v>
      </c>
    </row>
    <row r="1220" spans="1:27" x14ac:dyDescent="0.3">
      <c r="A1220" t="s">
        <v>3009</v>
      </c>
      <c r="B1220" t="s">
        <v>3010</v>
      </c>
      <c r="C1220" s="126">
        <v>46066</v>
      </c>
      <c r="D1220" s="6">
        <v>2</v>
      </c>
      <c r="E1220" s="126">
        <v>46056</v>
      </c>
      <c r="F1220" s="6">
        <v>2</v>
      </c>
      <c r="G1220" t="s">
        <v>92</v>
      </c>
      <c r="H1220" t="s">
        <v>41</v>
      </c>
      <c r="I1220" t="s">
        <v>28</v>
      </c>
      <c r="J1220" t="s">
        <v>125</v>
      </c>
      <c r="K1220">
        <v>4</v>
      </c>
      <c r="L1220" s="7">
        <v>256.35000000000002</v>
      </c>
      <c r="M1220" s="7">
        <v>1025.4000000000001</v>
      </c>
      <c r="N1220">
        <v>0</v>
      </c>
      <c r="O1220" t="s">
        <v>29</v>
      </c>
      <c r="P1220">
        <v>0</v>
      </c>
      <c r="Q1220" s="7">
        <v>1340</v>
      </c>
      <c r="R1220" s="7">
        <v>1273</v>
      </c>
      <c r="S1220" s="7">
        <v>5092</v>
      </c>
      <c r="T1220" s="7">
        <v>5</v>
      </c>
      <c r="U1220" s="7">
        <v>254.6</v>
      </c>
      <c r="V1220" t="s">
        <v>81</v>
      </c>
      <c r="W1220" s="7">
        <v>4066.6</v>
      </c>
      <c r="X1220" s="2" t="s">
        <v>31</v>
      </c>
      <c r="Y1220" s="200"/>
      <c r="Z1220" s="201" t="str">
        <f>IF(Y1220&lt;&gt;"",Y1220,IF(Table1[[#This Row],[Befolyt]]="i",1,""))</f>
        <v/>
      </c>
      <c r="AA1220" s="98">
        <f>Table1[[#This Row],[KülföldiÁr]]*Table1[[#This Row],[Darab]]</f>
        <v>0</v>
      </c>
    </row>
    <row r="1221" spans="1:27" x14ac:dyDescent="0.3">
      <c r="A1221" t="s">
        <v>3009</v>
      </c>
      <c r="B1221" t="s">
        <v>3010</v>
      </c>
      <c r="C1221" s="126">
        <v>46066</v>
      </c>
      <c r="D1221" s="6">
        <v>2</v>
      </c>
      <c r="E1221" s="126">
        <v>46056</v>
      </c>
      <c r="F1221" s="6">
        <v>2</v>
      </c>
      <c r="G1221" t="s">
        <v>47</v>
      </c>
      <c r="H1221" t="s">
        <v>41</v>
      </c>
      <c r="I1221" t="s">
        <v>28</v>
      </c>
      <c r="J1221" t="s">
        <v>48</v>
      </c>
      <c r="K1221">
        <v>16</v>
      </c>
      <c r="L1221" s="7">
        <v>184.15</v>
      </c>
      <c r="M1221" s="7">
        <v>2946.4</v>
      </c>
      <c r="N1221">
        <v>0</v>
      </c>
      <c r="O1221" t="s">
        <v>29</v>
      </c>
      <c r="P1221">
        <v>0</v>
      </c>
      <c r="Q1221" s="7">
        <v>1018</v>
      </c>
      <c r="R1221" s="7">
        <v>967.1</v>
      </c>
      <c r="S1221" s="7">
        <v>15473.6</v>
      </c>
      <c r="T1221" s="7">
        <v>5</v>
      </c>
      <c r="U1221" s="7">
        <v>773.68</v>
      </c>
      <c r="V1221" t="s">
        <v>81</v>
      </c>
      <c r="W1221" s="7">
        <v>12527.2</v>
      </c>
      <c r="X1221" s="2" t="s">
        <v>31</v>
      </c>
      <c r="Y1221" s="200"/>
      <c r="Z1221" s="201" t="str">
        <f>IF(Y1221&lt;&gt;"",Y1221,IF(Table1[[#This Row],[Befolyt]]="i",1,""))</f>
        <v/>
      </c>
      <c r="AA1221" s="98">
        <f>Table1[[#This Row],[KülföldiÁr]]*Table1[[#This Row],[Darab]]</f>
        <v>0</v>
      </c>
    </row>
    <row r="1222" spans="1:27" x14ac:dyDescent="0.3">
      <c r="A1222" t="s">
        <v>3014</v>
      </c>
      <c r="B1222" t="s">
        <v>372</v>
      </c>
      <c r="C1222" s="126">
        <v>46066</v>
      </c>
      <c r="D1222" s="6">
        <v>2</v>
      </c>
      <c r="E1222" s="126">
        <v>46065</v>
      </c>
      <c r="F1222" s="6">
        <v>2</v>
      </c>
      <c r="G1222" t="s">
        <v>75</v>
      </c>
      <c r="H1222" t="s">
        <v>34</v>
      </c>
      <c r="I1222" t="s">
        <v>32</v>
      </c>
      <c r="J1222" t="s">
        <v>76</v>
      </c>
      <c r="K1222">
        <v>1</v>
      </c>
      <c r="L1222" s="7">
        <v>1900</v>
      </c>
      <c r="M1222" s="7">
        <v>1900</v>
      </c>
      <c r="N1222">
        <v>0</v>
      </c>
      <c r="O1222" t="s">
        <v>29</v>
      </c>
      <c r="P1222">
        <v>0</v>
      </c>
      <c r="Q1222" s="7">
        <v>3500</v>
      </c>
      <c r="R1222" s="7">
        <v>0</v>
      </c>
      <c r="S1222" s="7">
        <v>0</v>
      </c>
      <c r="T1222" s="7">
        <v>0</v>
      </c>
      <c r="U1222" s="7">
        <v>0</v>
      </c>
      <c r="V1222" t="s">
        <v>66</v>
      </c>
      <c r="W1222" s="7">
        <v>-1900</v>
      </c>
      <c r="X1222" s="2" t="s">
        <v>31</v>
      </c>
      <c r="Y1222" s="200"/>
      <c r="Z1222" s="201" t="str">
        <f>IF(Y1222&lt;&gt;"",Y1222,IF(Table1[[#This Row],[Befolyt]]="i",1,""))</f>
        <v/>
      </c>
      <c r="AA1222" s="98">
        <f>Table1[[#This Row],[KülföldiÁr]]*Table1[[#This Row],[Darab]]</f>
        <v>0</v>
      </c>
    </row>
    <row r="1223" spans="1:27" x14ac:dyDescent="0.3">
      <c r="A1223" t="s">
        <v>3014</v>
      </c>
      <c r="B1223" t="s">
        <v>372</v>
      </c>
      <c r="C1223" s="126">
        <v>46066</v>
      </c>
      <c r="D1223" s="6">
        <v>2</v>
      </c>
      <c r="E1223" s="126">
        <v>46065</v>
      </c>
      <c r="F1223" s="6">
        <v>2</v>
      </c>
      <c r="G1223" t="s">
        <v>412</v>
      </c>
      <c r="H1223" t="s">
        <v>51</v>
      </c>
      <c r="I1223" t="s">
        <v>28</v>
      </c>
      <c r="J1223" t="s">
        <v>413</v>
      </c>
      <c r="K1223">
        <v>100</v>
      </c>
      <c r="L1223" s="7">
        <v>786.94</v>
      </c>
      <c r="M1223" s="7">
        <v>78694</v>
      </c>
      <c r="N1223">
        <v>0</v>
      </c>
      <c r="O1223" t="s">
        <v>29</v>
      </c>
      <c r="P1223">
        <v>0</v>
      </c>
      <c r="Q1223" s="7">
        <v>2300</v>
      </c>
      <c r="R1223" s="7">
        <v>1556</v>
      </c>
      <c r="S1223" s="7">
        <v>155600</v>
      </c>
      <c r="T1223" s="7">
        <v>0.75</v>
      </c>
      <c r="U1223" s="7">
        <v>1167</v>
      </c>
      <c r="V1223" t="s">
        <v>66</v>
      </c>
      <c r="W1223" s="7">
        <v>76906</v>
      </c>
      <c r="X1223" s="2" t="s">
        <v>31</v>
      </c>
      <c r="Y1223" s="200"/>
      <c r="Z1223" s="201" t="str">
        <f>IF(Y1223&lt;&gt;"",Y1223,IF(Table1[[#This Row],[Befolyt]]="i",1,""))</f>
        <v/>
      </c>
      <c r="AA1223" s="98">
        <f>Table1[[#This Row],[KülföldiÁr]]*Table1[[#This Row],[Darab]]</f>
        <v>0</v>
      </c>
    </row>
    <row r="1224" spans="1:27" x14ac:dyDescent="0.3">
      <c r="A1224" t="s">
        <v>3014</v>
      </c>
      <c r="B1224" t="s">
        <v>372</v>
      </c>
      <c r="C1224" s="126">
        <v>46066</v>
      </c>
      <c r="D1224" s="6">
        <v>2</v>
      </c>
      <c r="E1224" s="126">
        <v>46065</v>
      </c>
      <c r="F1224" s="6">
        <v>2</v>
      </c>
      <c r="G1224" t="s">
        <v>117</v>
      </c>
      <c r="H1224" t="s">
        <v>34</v>
      </c>
      <c r="I1224" t="s">
        <v>32</v>
      </c>
      <c r="J1224" t="s">
        <v>366</v>
      </c>
      <c r="K1224">
        <v>1</v>
      </c>
      <c r="L1224" s="7">
        <v>16741</v>
      </c>
      <c r="M1224" s="7">
        <v>16741</v>
      </c>
      <c r="N1224">
        <v>0</v>
      </c>
      <c r="O1224" t="s">
        <v>29</v>
      </c>
      <c r="P1224">
        <v>0</v>
      </c>
      <c r="Q1224" s="7">
        <v>16741</v>
      </c>
      <c r="R1224" s="7">
        <v>0</v>
      </c>
      <c r="S1224" s="7">
        <v>0</v>
      </c>
      <c r="T1224" s="7">
        <v>0</v>
      </c>
      <c r="U1224" s="7">
        <v>0</v>
      </c>
      <c r="V1224" t="s">
        <v>66</v>
      </c>
      <c r="W1224" s="7">
        <v>-16741</v>
      </c>
      <c r="X1224" s="2" t="s">
        <v>31</v>
      </c>
      <c r="Y1224" s="200"/>
      <c r="Z1224" s="201" t="str">
        <f>IF(Y1224&lt;&gt;"",Y1224,IF(Table1[[#This Row],[Befolyt]]="i",1,""))</f>
        <v/>
      </c>
      <c r="AA1224" s="98">
        <f>Table1[[#This Row],[KülföldiÁr]]*Table1[[#This Row],[Darab]]</f>
        <v>0</v>
      </c>
    </row>
    <row r="1225" spans="1:27" x14ac:dyDescent="0.3">
      <c r="A1225" t="s">
        <v>3015</v>
      </c>
      <c r="B1225" t="s">
        <v>3016</v>
      </c>
      <c r="C1225" s="126">
        <v>46066</v>
      </c>
      <c r="D1225" s="6">
        <v>2</v>
      </c>
      <c r="E1225" s="126">
        <v>46064</v>
      </c>
      <c r="F1225" s="6">
        <v>2</v>
      </c>
      <c r="G1225" t="s">
        <v>1111</v>
      </c>
      <c r="H1225" t="s">
        <v>33</v>
      </c>
      <c r="I1225" t="s">
        <v>28</v>
      </c>
      <c r="J1225" t="s">
        <v>1186</v>
      </c>
      <c r="K1225">
        <v>2</v>
      </c>
      <c r="L1225" s="7">
        <v>1195.1600000000001</v>
      </c>
      <c r="M1225" s="7">
        <v>2390.3200000000002</v>
      </c>
      <c r="N1225">
        <v>0</v>
      </c>
      <c r="O1225" t="s">
        <v>29</v>
      </c>
      <c r="P1225">
        <v>0</v>
      </c>
      <c r="Q1225" s="7">
        <v>5800</v>
      </c>
      <c r="R1225" s="7">
        <v>4900</v>
      </c>
      <c r="S1225" s="7">
        <v>9800</v>
      </c>
      <c r="T1225" s="7">
        <v>7.41</v>
      </c>
      <c r="U1225" s="7">
        <v>726.18</v>
      </c>
      <c r="V1225" t="s">
        <v>66</v>
      </c>
      <c r="W1225" s="7">
        <v>7409.68</v>
      </c>
      <c r="X1225" s="2" t="s">
        <v>82</v>
      </c>
      <c r="Y1225" s="200"/>
      <c r="Z1225" s="201">
        <f>IF(Y1225&lt;&gt;"",Y1225,IF(Table1[[#This Row],[Befolyt]]="i",1,""))</f>
        <v>1</v>
      </c>
      <c r="AA1225" s="98">
        <f>Table1[[#This Row],[KülföldiÁr]]*Table1[[#This Row],[Darab]]</f>
        <v>0</v>
      </c>
    </row>
    <row r="1226" spans="1:27" x14ac:dyDescent="0.3">
      <c r="A1226" t="s">
        <v>3015</v>
      </c>
      <c r="B1226" t="s">
        <v>3016</v>
      </c>
      <c r="C1226" s="126">
        <v>46066</v>
      </c>
      <c r="D1226" s="6">
        <v>2</v>
      </c>
      <c r="E1226" s="126">
        <v>46064</v>
      </c>
      <c r="F1226" s="6">
        <v>2</v>
      </c>
      <c r="G1226" t="s">
        <v>114</v>
      </c>
      <c r="H1226" t="s">
        <v>33</v>
      </c>
      <c r="I1226" t="s">
        <v>28</v>
      </c>
      <c r="J1226" t="s">
        <v>121</v>
      </c>
      <c r="K1226">
        <v>2</v>
      </c>
      <c r="L1226" s="7">
        <v>847.79</v>
      </c>
      <c r="M1226" s="7">
        <v>1695.58</v>
      </c>
      <c r="N1226">
        <v>0</v>
      </c>
      <c r="O1226" t="s">
        <v>29</v>
      </c>
      <c r="P1226">
        <v>0</v>
      </c>
      <c r="Q1226" s="7">
        <v>4200</v>
      </c>
      <c r="R1226" s="7">
        <v>4200</v>
      </c>
      <c r="S1226" s="7">
        <v>8400</v>
      </c>
      <c r="T1226" s="7">
        <v>10</v>
      </c>
      <c r="U1226" s="7">
        <v>840</v>
      </c>
      <c r="V1226" t="s">
        <v>66</v>
      </c>
      <c r="W1226" s="7">
        <v>6704.42</v>
      </c>
      <c r="X1226" s="2" t="s">
        <v>82</v>
      </c>
      <c r="Y1226" s="200"/>
      <c r="Z1226" s="201">
        <f>IF(Y1226&lt;&gt;"",Y1226,IF(Table1[[#This Row],[Befolyt]]="i",1,""))</f>
        <v>1</v>
      </c>
      <c r="AA1226" s="98">
        <f>Table1[[#This Row],[KülföldiÁr]]*Table1[[#This Row],[Darab]]</f>
        <v>0</v>
      </c>
    </row>
    <row r="1227" spans="1:27" x14ac:dyDescent="0.3">
      <c r="A1227" t="s">
        <v>3015</v>
      </c>
      <c r="B1227" t="s">
        <v>3016</v>
      </c>
      <c r="C1227" s="126">
        <v>46066</v>
      </c>
      <c r="D1227" s="6">
        <v>2</v>
      </c>
      <c r="E1227" s="126">
        <v>46064</v>
      </c>
      <c r="F1227" s="6">
        <v>2</v>
      </c>
      <c r="G1227" t="s">
        <v>466</v>
      </c>
      <c r="H1227" t="s">
        <v>33</v>
      </c>
      <c r="I1227" t="s">
        <v>28</v>
      </c>
      <c r="J1227" t="s">
        <v>471</v>
      </c>
      <c r="K1227">
        <v>2</v>
      </c>
      <c r="L1227" s="7">
        <v>1625.68</v>
      </c>
      <c r="M1227" s="7">
        <v>3251.36</v>
      </c>
      <c r="N1227">
        <v>0</v>
      </c>
      <c r="O1227" t="s">
        <v>29</v>
      </c>
      <c r="P1227">
        <v>0</v>
      </c>
      <c r="Q1227" s="7">
        <v>7400</v>
      </c>
      <c r="R1227" s="7">
        <v>6290</v>
      </c>
      <c r="S1227" s="7">
        <v>12580</v>
      </c>
      <c r="T1227" s="7">
        <v>7.5</v>
      </c>
      <c r="U1227" s="7">
        <v>943.5</v>
      </c>
      <c r="V1227" t="s">
        <v>66</v>
      </c>
      <c r="W1227" s="7">
        <v>9328.64</v>
      </c>
      <c r="X1227" s="2" t="s">
        <v>82</v>
      </c>
      <c r="Y1227" s="200"/>
      <c r="Z1227" s="201">
        <f>IF(Y1227&lt;&gt;"",Y1227,IF(Table1[[#This Row],[Befolyt]]="i",1,""))</f>
        <v>1</v>
      </c>
      <c r="AA1227" s="98">
        <f>Table1[[#This Row],[KülföldiÁr]]*Table1[[#This Row],[Darab]]</f>
        <v>0</v>
      </c>
    </row>
    <row r="1228" spans="1:27" x14ac:dyDescent="0.3">
      <c r="A1228" t="s">
        <v>3015</v>
      </c>
      <c r="B1228" t="s">
        <v>3016</v>
      </c>
      <c r="C1228" s="126">
        <v>46066</v>
      </c>
      <c r="D1228" s="6">
        <v>2</v>
      </c>
      <c r="E1228" s="126">
        <v>46064</v>
      </c>
      <c r="F1228" s="6">
        <v>2</v>
      </c>
      <c r="G1228" t="s">
        <v>3017</v>
      </c>
      <c r="H1228" t="s">
        <v>33</v>
      </c>
      <c r="I1228" t="s">
        <v>28</v>
      </c>
      <c r="J1228" t="s">
        <v>3018</v>
      </c>
      <c r="K1228">
        <v>2</v>
      </c>
      <c r="L1228" s="7">
        <v>106.86</v>
      </c>
      <c r="M1228" s="7">
        <v>213.72</v>
      </c>
      <c r="N1228">
        <v>0</v>
      </c>
      <c r="O1228" t="s">
        <v>29</v>
      </c>
      <c r="P1228">
        <v>0</v>
      </c>
      <c r="Q1228" s="7">
        <v>400</v>
      </c>
      <c r="R1228" s="7">
        <v>620</v>
      </c>
      <c r="S1228" s="7">
        <v>1240</v>
      </c>
      <c r="T1228" s="7">
        <v>20.65</v>
      </c>
      <c r="U1228" s="7">
        <v>256.06</v>
      </c>
      <c r="V1228" t="s">
        <v>66</v>
      </c>
      <c r="W1228" s="7">
        <v>1026.28</v>
      </c>
      <c r="X1228" s="2" t="s">
        <v>82</v>
      </c>
      <c r="Y1228" s="200"/>
      <c r="Z1228" s="201">
        <f>IF(Y1228&lt;&gt;"",Y1228,IF(Table1[[#This Row],[Befolyt]]="i",1,""))</f>
        <v>1</v>
      </c>
      <c r="AA1228" s="98">
        <f>Table1[[#This Row],[KülföldiÁr]]*Table1[[#This Row],[Darab]]</f>
        <v>0</v>
      </c>
    </row>
    <row r="1229" spans="1:27" x14ac:dyDescent="0.3">
      <c r="A1229" t="s">
        <v>3015</v>
      </c>
      <c r="B1229" t="s">
        <v>3016</v>
      </c>
      <c r="C1229" s="126">
        <v>46066</v>
      </c>
      <c r="D1229" s="6">
        <v>2</v>
      </c>
      <c r="E1229" s="126">
        <v>46064</v>
      </c>
      <c r="F1229" s="6">
        <v>2</v>
      </c>
      <c r="G1229" t="s">
        <v>112</v>
      </c>
      <c r="H1229" t="s">
        <v>34</v>
      </c>
      <c r="I1229" t="s">
        <v>32</v>
      </c>
      <c r="J1229" t="s">
        <v>113</v>
      </c>
      <c r="K1229">
        <v>1</v>
      </c>
      <c r="L1229" s="7">
        <v>2550</v>
      </c>
      <c r="M1229" s="7">
        <v>2550</v>
      </c>
      <c r="N1229">
        <v>0</v>
      </c>
      <c r="O1229" t="s">
        <v>29</v>
      </c>
      <c r="P1229">
        <v>0</v>
      </c>
      <c r="Q1229" s="7">
        <v>2550</v>
      </c>
      <c r="R1229" s="7">
        <v>2500</v>
      </c>
      <c r="S1229" s="7">
        <v>2500</v>
      </c>
      <c r="T1229" s="7">
        <v>0</v>
      </c>
      <c r="U1229" s="7">
        <v>0</v>
      </c>
      <c r="V1229" t="s">
        <v>66</v>
      </c>
      <c r="W1229" s="7">
        <v>-50</v>
      </c>
      <c r="X1229" s="2" t="s">
        <v>82</v>
      </c>
      <c r="Y1229" s="200"/>
      <c r="Z1229" s="201">
        <f>IF(Y1229&lt;&gt;"",Y1229,IF(Table1[[#This Row],[Befolyt]]="i",1,""))</f>
        <v>1</v>
      </c>
      <c r="AA1229" s="98">
        <f>Table1[[#This Row],[KülföldiÁr]]*Table1[[#This Row],[Darab]]</f>
        <v>0</v>
      </c>
    </row>
    <row r="1230" spans="1:27" x14ac:dyDescent="0.3">
      <c r="A1230" t="s">
        <v>3019</v>
      </c>
      <c r="B1230" t="s">
        <v>2296</v>
      </c>
      <c r="C1230" s="126">
        <v>46066</v>
      </c>
      <c r="D1230" s="6">
        <v>2</v>
      </c>
      <c r="E1230" s="126">
        <v>46065</v>
      </c>
      <c r="F1230" s="6">
        <v>2</v>
      </c>
      <c r="G1230" t="s">
        <v>130</v>
      </c>
      <c r="H1230" t="s">
        <v>41</v>
      </c>
      <c r="I1230" t="s">
        <v>28</v>
      </c>
      <c r="J1230" t="s">
        <v>131</v>
      </c>
      <c r="K1230">
        <v>2</v>
      </c>
      <c r="L1230" s="7">
        <v>354.4</v>
      </c>
      <c r="M1230" s="7">
        <v>708.8</v>
      </c>
      <c r="N1230">
        <v>0</v>
      </c>
      <c r="O1230" t="s">
        <v>29</v>
      </c>
      <c r="P1230">
        <v>0</v>
      </c>
      <c r="Q1230" s="7">
        <v>970</v>
      </c>
      <c r="R1230" s="7">
        <v>970</v>
      </c>
      <c r="S1230" s="7">
        <v>1940</v>
      </c>
      <c r="T1230" s="7">
        <v>5</v>
      </c>
      <c r="U1230" s="7">
        <v>97</v>
      </c>
      <c r="V1230" t="s">
        <v>66</v>
      </c>
      <c r="W1230" s="7">
        <v>1231.2</v>
      </c>
      <c r="X1230" s="2" t="s">
        <v>31</v>
      </c>
      <c r="Y1230" s="200"/>
      <c r="Z1230" s="201" t="str">
        <f>IF(Y1230&lt;&gt;"",Y1230,IF(Table1[[#This Row],[Befolyt]]="i",1,""))</f>
        <v/>
      </c>
      <c r="AA1230" s="98">
        <f>Table1[[#This Row],[KülföldiÁr]]*Table1[[#This Row],[Darab]]</f>
        <v>0</v>
      </c>
    </row>
    <row r="1231" spans="1:27" x14ac:dyDescent="0.3">
      <c r="A1231" t="s">
        <v>3019</v>
      </c>
      <c r="B1231" t="s">
        <v>2296</v>
      </c>
      <c r="C1231" s="126">
        <v>46066</v>
      </c>
      <c r="D1231" s="6">
        <v>2</v>
      </c>
      <c r="E1231" s="126">
        <v>46065</v>
      </c>
      <c r="F1231" s="6">
        <v>2</v>
      </c>
      <c r="G1231" t="s">
        <v>2734</v>
      </c>
      <c r="H1231" t="s">
        <v>41</v>
      </c>
      <c r="I1231" t="s">
        <v>28</v>
      </c>
      <c r="J1231" t="s">
        <v>2735</v>
      </c>
      <c r="K1231">
        <v>2</v>
      </c>
      <c r="L1231" s="7">
        <v>1332.76</v>
      </c>
      <c r="M1231" s="7">
        <v>2665.52</v>
      </c>
      <c r="N1231">
        <v>0</v>
      </c>
      <c r="O1231" t="s">
        <v>29</v>
      </c>
      <c r="P1231">
        <v>0</v>
      </c>
      <c r="Q1231" s="7">
        <v>3720</v>
      </c>
      <c r="R1231" s="7">
        <v>3720</v>
      </c>
      <c r="S1231" s="7">
        <v>7440</v>
      </c>
      <c r="T1231" s="7">
        <v>5</v>
      </c>
      <c r="U1231" s="7">
        <v>372</v>
      </c>
      <c r="V1231" t="s">
        <v>66</v>
      </c>
      <c r="W1231" s="7">
        <v>4774.4799999999996</v>
      </c>
      <c r="X1231" s="2" t="s">
        <v>31</v>
      </c>
      <c r="Y1231" s="200"/>
      <c r="Z1231" s="201" t="str">
        <f>IF(Y1231&lt;&gt;"",Y1231,IF(Table1[[#This Row],[Befolyt]]="i",1,""))</f>
        <v/>
      </c>
      <c r="AA1231" s="98">
        <f>Table1[[#This Row],[KülföldiÁr]]*Table1[[#This Row],[Darab]]</f>
        <v>0</v>
      </c>
    </row>
    <row r="1232" spans="1:27" x14ac:dyDescent="0.3">
      <c r="A1232" t="s">
        <v>3019</v>
      </c>
      <c r="B1232" t="s">
        <v>2296</v>
      </c>
      <c r="C1232" s="126">
        <v>46066</v>
      </c>
      <c r="D1232" s="6">
        <v>2</v>
      </c>
      <c r="E1232" s="126">
        <v>46065</v>
      </c>
      <c r="F1232" s="6">
        <v>2</v>
      </c>
      <c r="G1232" t="s">
        <v>390</v>
      </c>
      <c r="H1232" t="s">
        <v>34</v>
      </c>
      <c r="I1232" t="s">
        <v>32</v>
      </c>
      <c r="J1232" t="s">
        <v>391</v>
      </c>
      <c r="K1232">
        <v>1</v>
      </c>
      <c r="L1232" s="7">
        <v>2154</v>
      </c>
      <c r="M1232" s="7">
        <v>2154</v>
      </c>
      <c r="N1232">
        <v>0</v>
      </c>
      <c r="O1232" t="s">
        <v>29</v>
      </c>
      <c r="P1232">
        <v>0</v>
      </c>
      <c r="Q1232" s="7">
        <v>2154</v>
      </c>
      <c r="R1232" s="7">
        <v>2000</v>
      </c>
      <c r="S1232" s="7">
        <v>2000</v>
      </c>
      <c r="T1232" s="7">
        <v>0</v>
      </c>
      <c r="U1232" s="7">
        <v>0</v>
      </c>
      <c r="V1232" t="s">
        <v>66</v>
      </c>
      <c r="W1232" s="7">
        <v>-154</v>
      </c>
      <c r="X1232" s="2" t="s">
        <v>31</v>
      </c>
      <c r="Y1232" s="200"/>
      <c r="Z1232" s="201" t="str">
        <f>IF(Y1232&lt;&gt;"",Y1232,IF(Table1[[#This Row],[Befolyt]]="i",1,""))</f>
        <v/>
      </c>
      <c r="AA1232" s="98">
        <f>Table1[[#This Row],[KülföldiÁr]]*Table1[[#This Row],[Darab]]</f>
        <v>0</v>
      </c>
    </row>
    <row r="1233" spans="1:27" x14ac:dyDescent="0.3">
      <c r="A1233" t="s">
        <v>3020</v>
      </c>
      <c r="B1233" t="s">
        <v>2296</v>
      </c>
      <c r="C1233" s="126">
        <v>46066</v>
      </c>
      <c r="D1233" s="6">
        <v>2</v>
      </c>
      <c r="E1233" s="126">
        <v>46064</v>
      </c>
      <c r="F1233" s="6">
        <v>2</v>
      </c>
      <c r="G1233" t="s">
        <v>75</v>
      </c>
      <c r="H1233" t="s">
        <v>34</v>
      </c>
      <c r="I1233" t="s">
        <v>32</v>
      </c>
      <c r="J1233" t="s">
        <v>76</v>
      </c>
      <c r="K1233">
        <v>1</v>
      </c>
      <c r="L1233" s="7">
        <v>1900</v>
      </c>
      <c r="M1233" s="7">
        <v>1900</v>
      </c>
      <c r="N1233">
        <v>0</v>
      </c>
      <c r="O1233" t="s">
        <v>29</v>
      </c>
      <c r="P1233">
        <v>0</v>
      </c>
      <c r="Q1233" s="7">
        <v>3500</v>
      </c>
      <c r="R1233" s="7">
        <v>0</v>
      </c>
      <c r="S1233" s="7">
        <v>0</v>
      </c>
      <c r="T1233" s="7">
        <v>0</v>
      </c>
      <c r="U1233" s="7">
        <v>0</v>
      </c>
      <c r="V1233" t="s">
        <v>66</v>
      </c>
      <c r="W1233" s="7">
        <v>-1900</v>
      </c>
      <c r="X1233" s="2" t="s">
        <v>31</v>
      </c>
      <c r="Y1233" s="200"/>
      <c r="Z1233" s="201" t="str">
        <f>IF(Y1233&lt;&gt;"",Y1233,IF(Table1[[#This Row],[Befolyt]]="i",1,""))</f>
        <v/>
      </c>
      <c r="AA1233" s="98">
        <f>Table1[[#This Row],[KülföldiÁr]]*Table1[[#This Row],[Darab]]</f>
        <v>0</v>
      </c>
    </row>
    <row r="1234" spans="1:27" x14ac:dyDescent="0.3">
      <c r="A1234" t="s">
        <v>3020</v>
      </c>
      <c r="B1234" t="s">
        <v>2296</v>
      </c>
      <c r="C1234" s="126">
        <v>46066</v>
      </c>
      <c r="D1234" s="6">
        <v>2</v>
      </c>
      <c r="E1234" s="126">
        <v>46064</v>
      </c>
      <c r="F1234" s="6">
        <v>2</v>
      </c>
      <c r="G1234" t="s">
        <v>3021</v>
      </c>
      <c r="H1234" t="s">
        <v>60</v>
      </c>
      <c r="I1234" t="s">
        <v>28</v>
      </c>
      <c r="J1234" t="s">
        <v>3022</v>
      </c>
      <c r="K1234">
        <v>150</v>
      </c>
      <c r="L1234" s="7">
        <v>809.86</v>
      </c>
      <c r="M1234" s="7">
        <v>121479</v>
      </c>
      <c r="N1234">
        <v>0</v>
      </c>
      <c r="O1234" t="s">
        <v>29</v>
      </c>
      <c r="P1234">
        <v>0</v>
      </c>
      <c r="Q1234" s="7">
        <v>1535</v>
      </c>
      <c r="R1234" s="7">
        <v>1230</v>
      </c>
      <c r="S1234" s="7">
        <v>184500</v>
      </c>
      <c r="T1234" s="7">
        <v>2.52</v>
      </c>
      <c r="U1234" s="7">
        <v>4649.3999999999996</v>
      </c>
      <c r="V1234" t="s">
        <v>66</v>
      </c>
      <c r="W1234" s="7">
        <v>63021</v>
      </c>
      <c r="X1234" s="2" t="s">
        <v>31</v>
      </c>
      <c r="Y1234" s="200"/>
      <c r="Z1234" s="201" t="str">
        <f>IF(Y1234&lt;&gt;"",Y1234,IF(Table1[[#This Row],[Befolyt]]="i",1,""))</f>
        <v/>
      </c>
      <c r="AA1234" s="98">
        <f>Table1[[#This Row],[KülföldiÁr]]*Table1[[#This Row],[Darab]]</f>
        <v>0</v>
      </c>
    </row>
    <row r="1235" spans="1:27" x14ac:dyDescent="0.3">
      <c r="A1235" t="s">
        <v>3020</v>
      </c>
      <c r="B1235" t="s">
        <v>2296</v>
      </c>
      <c r="C1235" s="126">
        <v>46066</v>
      </c>
      <c r="D1235" s="6">
        <v>2</v>
      </c>
      <c r="E1235" s="126">
        <v>46064</v>
      </c>
      <c r="F1235" s="6">
        <v>2</v>
      </c>
      <c r="G1235" t="s">
        <v>94</v>
      </c>
      <c r="H1235" t="s">
        <v>34</v>
      </c>
      <c r="I1235" t="s">
        <v>32</v>
      </c>
      <c r="J1235" t="s">
        <v>95</v>
      </c>
      <c r="K1235">
        <v>1</v>
      </c>
      <c r="L1235" s="7">
        <v>15680</v>
      </c>
      <c r="M1235" s="7">
        <v>15680</v>
      </c>
      <c r="N1235">
        <v>0</v>
      </c>
      <c r="O1235" t="s">
        <v>29</v>
      </c>
      <c r="P1235">
        <v>0</v>
      </c>
      <c r="Q1235" s="7">
        <v>15680</v>
      </c>
      <c r="R1235" s="7">
        <v>5000</v>
      </c>
      <c r="S1235" s="7">
        <v>5000</v>
      </c>
      <c r="T1235" s="7">
        <v>0</v>
      </c>
      <c r="U1235" s="7">
        <v>0</v>
      </c>
      <c r="V1235" t="s">
        <v>66</v>
      </c>
      <c r="W1235" s="7">
        <v>-10680</v>
      </c>
      <c r="X1235" s="2" t="s">
        <v>31</v>
      </c>
      <c r="Y1235" s="200"/>
      <c r="Z1235" s="201" t="str">
        <f>IF(Y1235&lt;&gt;"",Y1235,IF(Table1[[#This Row],[Befolyt]]="i",1,""))</f>
        <v/>
      </c>
      <c r="AA1235" s="98">
        <f>Table1[[#This Row],[KülföldiÁr]]*Table1[[#This Row],[Darab]]</f>
        <v>0</v>
      </c>
    </row>
    <row r="1236" spans="1:27" x14ac:dyDescent="0.3">
      <c r="A1236" t="s">
        <v>3023</v>
      </c>
      <c r="B1236" t="s">
        <v>1296</v>
      </c>
      <c r="C1236" s="126">
        <v>46065</v>
      </c>
      <c r="D1236" s="6">
        <v>2</v>
      </c>
      <c r="E1236" s="126">
        <v>46065</v>
      </c>
      <c r="F1236" s="6">
        <v>2</v>
      </c>
      <c r="G1236" t="s">
        <v>392</v>
      </c>
      <c r="H1236" t="s">
        <v>51</v>
      </c>
      <c r="I1236" t="s">
        <v>28</v>
      </c>
      <c r="J1236" t="s">
        <v>393</v>
      </c>
      <c r="K1236">
        <v>6</v>
      </c>
      <c r="L1236" s="7">
        <v>677.95</v>
      </c>
      <c r="M1236" s="7">
        <v>4067.7000000000003</v>
      </c>
      <c r="N1236">
        <v>0</v>
      </c>
      <c r="O1236" t="s">
        <v>29</v>
      </c>
      <c r="P1236">
        <v>0</v>
      </c>
      <c r="Q1236" s="7">
        <v>2115</v>
      </c>
      <c r="R1236" s="7">
        <v>2115</v>
      </c>
      <c r="S1236" s="7">
        <v>12690</v>
      </c>
      <c r="T1236" s="7">
        <v>9</v>
      </c>
      <c r="U1236" s="7">
        <v>1142.0999999999999</v>
      </c>
      <c r="V1236" t="s">
        <v>77</v>
      </c>
      <c r="W1236" s="7">
        <v>8622.2999999999993</v>
      </c>
      <c r="X1236" s="2" t="s">
        <v>31</v>
      </c>
      <c r="Y1236" s="200"/>
      <c r="Z1236" s="201" t="str">
        <f>IF(Y1236&lt;&gt;"",Y1236,IF(Table1[[#This Row],[Befolyt]]="i",1,""))</f>
        <v/>
      </c>
      <c r="AA1236" s="98">
        <f>Table1[[#This Row],[KülföldiÁr]]*Table1[[#This Row],[Darab]]</f>
        <v>0</v>
      </c>
    </row>
    <row r="1237" spans="1:27" x14ac:dyDescent="0.3">
      <c r="A1237" t="s">
        <v>3023</v>
      </c>
      <c r="B1237" t="s">
        <v>1296</v>
      </c>
      <c r="C1237" s="126">
        <v>46065</v>
      </c>
      <c r="D1237" s="6">
        <v>2</v>
      </c>
      <c r="E1237" s="126">
        <v>46065</v>
      </c>
      <c r="F1237" s="6">
        <v>2</v>
      </c>
      <c r="G1237" t="s">
        <v>1557</v>
      </c>
      <c r="H1237" t="s">
        <v>34</v>
      </c>
      <c r="I1237" t="s">
        <v>32</v>
      </c>
      <c r="J1237" t="s">
        <v>1558</v>
      </c>
      <c r="K1237">
        <v>1</v>
      </c>
      <c r="L1237" s="7">
        <v>2326</v>
      </c>
      <c r="M1237" s="7">
        <v>2326</v>
      </c>
      <c r="N1237">
        <v>0</v>
      </c>
      <c r="O1237" t="s">
        <v>29</v>
      </c>
      <c r="P1237">
        <v>0</v>
      </c>
      <c r="Q1237" s="7">
        <v>2326</v>
      </c>
      <c r="R1237" s="7">
        <v>2300</v>
      </c>
      <c r="S1237" s="7">
        <v>2300</v>
      </c>
      <c r="T1237" s="7">
        <v>0</v>
      </c>
      <c r="U1237" s="7">
        <v>0</v>
      </c>
      <c r="V1237" t="s">
        <v>77</v>
      </c>
      <c r="W1237" s="7">
        <v>-26</v>
      </c>
      <c r="X1237" s="2" t="s">
        <v>31</v>
      </c>
      <c r="Y1237" s="200"/>
      <c r="Z1237" s="201" t="str">
        <f>IF(Y1237&lt;&gt;"",Y1237,IF(Table1[[#This Row],[Befolyt]]="i",1,""))</f>
        <v/>
      </c>
      <c r="AA1237" s="98">
        <f>Table1[[#This Row],[KülföldiÁr]]*Table1[[#This Row],[Darab]]</f>
        <v>0</v>
      </c>
    </row>
    <row r="1238" spans="1:27" x14ac:dyDescent="0.3">
      <c r="A1238" t="s">
        <v>3024</v>
      </c>
      <c r="B1238" t="s">
        <v>1296</v>
      </c>
      <c r="C1238" s="126">
        <v>46065</v>
      </c>
      <c r="D1238" s="6">
        <v>2</v>
      </c>
      <c r="E1238" s="126">
        <v>46065</v>
      </c>
      <c r="F1238" s="6">
        <v>2</v>
      </c>
      <c r="G1238" t="s">
        <v>392</v>
      </c>
      <c r="H1238" t="s">
        <v>51</v>
      </c>
      <c r="I1238" t="s">
        <v>28</v>
      </c>
      <c r="J1238" t="s">
        <v>393</v>
      </c>
      <c r="K1238">
        <v>-6</v>
      </c>
      <c r="L1238" s="7">
        <v>-677.95</v>
      </c>
      <c r="M1238" s="7">
        <v>4067.7000000000003</v>
      </c>
      <c r="N1238">
        <v>0</v>
      </c>
      <c r="O1238" t="s">
        <v>29</v>
      </c>
      <c r="P1238">
        <v>0</v>
      </c>
      <c r="Q1238" s="7">
        <v>2115</v>
      </c>
      <c r="R1238" s="7">
        <v>-2115</v>
      </c>
      <c r="S1238" s="7">
        <v>-12690</v>
      </c>
      <c r="T1238" s="7">
        <v>9</v>
      </c>
      <c r="U1238" s="7">
        <v>-1142.0999999999999</v>
      </c>
      <c r="V1238" t="s">
        <v>77</v>
      </c>
      <c r="W1238" s="7">
        <v>-8622.2999999999993</v>
      </c>
      <c r="X1238" s="2" t="s">
        <v>31</v>
      </c>
      <c r="Y1238" s="200"/>
      <c r="Z1238" s="201" t="str">
        <f>IF(Y1238&lt;&gt;"",Y1238,IF(Table1[[#This Row],[Befolyt]]="i",1,""))</f>
        <v/>
      </c>
      <c r="AA1238" s="98">
        <f>Table1[[#This Row],[KülföldiÁr]]*Table1[[#This Row],[Darab]]</f>
        <v>0</v>
      </c>
    </row>
    <row r="1239" spans="1:27" x14ac:dyDescent="0.3">
      <c r="A1239" t="s">
        <v>3024</v>
      </c>
      <c r="B1239" t="s">
        <v>1296</v>
      </c>
      <c r="C1239" s="126">
        <v>46065</v>
      </c>
      <c r="D1239" s="6">
        <v>2</v>
      </c>
      <c r="E1239" s="126">
        <v>46065</v>
      </c>
      <c r="F1239" s="6">
        <v>2</v>
      </c>
      <c r="G1239" t="s">
        <v>1557</v>
      </c>
      <c r="H1239" t="s">
        <v>34</v>
      </c>
      <c r="I1239" t="s">
        <v>32</v>
      </c>
      <c r="J1239" t="s">
        <v>1558</v>
      </c>
      <c r="K1239">
        <v>-1</v>
      </c>
      <c r="L1239" s="7">
        <v>-2326</v>
      </c>
      <c r="M1239" s="7">
        <v>2326</v>
      </c>
      <c r="N1239">
        <v>0</v>
      </c>
      <c r="O1239" t="s">
        <v>29</v>
      </c>
      <c r="P1239">
        <v>0</v>
      </c>
      <c r="Q1239" s="7">
        <v>2326</v>
      </c>
      <c r="R1239" s="7">
        <v>-2300</v>
      </c>
      <c r="S1239" s="7">
        <v>-2300</v>
      </c>
      <c r="T1239" s="7">
        <v>0</v>
      </c>
      <c r="U1239" s="7">
        <v>0</v>
      </c>
      <c r="V1239" t="s">
        <v>77</v>
      </c>
      <c r="W1239" s="7">
        <v>26</v>
      </c>
      <c r="X1239" s="2" t="s">
        <v>31</v>
      </c>
      <c r="Y1239" s="200"/>
      <c r="Z1239" s="201" t="str">
        <f>IF(Y1239&lt;&gt;"",Y1239,IF(Table1[[#This Row],[Befolyt]]="i",1,""))</f>
        <v/>
      </c>
      <c r="AA1239" s="98">
        <f>Table1[[#This Row],[KülföldiÁr]]*Table1[[#This Row],[Darab]]</f>
        <v>0</v>
      </c>
    </row>
    <row r="1240" spans="1:27" x14ac:dyDescent="0.3">
      <c r="A1240" t="s">
        <v>3025</v>
      </c>
      <c r="B1240" t="s">
        <v>2255</v>
      </c>
      <c r="C1240" s="126">
        <v>46065</v>
      </c>
      <c r="D1240" s="6">
        <v>2</v>
      </c>
      <c r="E1240" s="126">
        <v>46065</v>
      </c>
      <c r="F1240" s="6">
        <v>2</v>
      </c>
      <c r="G1240" t="s">
        <v>1457</v>
      </c>
      <c r="H1240" t="s">
        <v>33</v>
      </c>
      <c r="I1240" t="s">
        <v>28</v>
      </c>
      <c r="J1240" t="s">
        <v>2844</v>
      </c>
      <c r="K1240">
        <v>5</v>
      </c>
      <c r="L1240" s="7">
        <v>618.64</v>
      </c>
      <c r="M1240" s="7">
        <v>3093.2</v>
      </c>
      <c r="N1240">
        <v>0</v>
      </c>
      <c r="O1240" t="s">
        <v>29</v>
      </c>
      <c r="P1240">
        <v>0</v>
      </c>
      <c r="Q1240" s="7">
        <v>2700</v>
      </c>
      <c r="R1240" s="7">
        <v>2795</v>
      </c>
      <c r="S1240" s="7">
        <v>13975</v>
      </c>
      <c r="T1240" s="7">
        <v>5</v>
      </c>
      <c r="U1240" s="7">
        <v>698.75</v>
      </c>
      <c r="V1240" t="s">
        <v>77</v>
      </c>
      <c r="W1240" s="7">
        <v>10881.8</v>
      </c>
      <c r="X1240" s="2" t="s">
        <v>31</v>
      </c>
      <c r="Y1240" s="200"/>
      <c r="Z1240" s="201" t="str">
        <f>IF(Y1240&lt;&gt;"",Y1240,IF(Table1[[#This Row],[Befolyt]]="i",1,""))</f>
        <v/>
      </c>
      <c r="AA1240" s="98">
        <f>Table1[[#This Row],[KülföldiÁr]]*Table1[[#This Row],[Darab]]</f>
        <v>0</v>
      </c>
    </row>
    <row r="1241" spans="1:27" x14ac:dyDescent="0.3">
      <c r="A1241" t="s">
        <v>3025</v>
      </c>
      <c r="B1241" t="s">
        <v>2255</v>
      </c>
      <c r="C1241" s="126">
        <v>46065</v>
      </c>
      <c r="D1241" s="6">
        <v>2</v>
      </c>
      <c r="E1241" s="126">
        <v>46065</v>
      </c>
      <c r="F1241" s="6">
        <v>2</v>
      </c>
      <c r="G1241" t="s">
        <v>2327</v>
      </c>
      <c r="H1241" t="s">
        <v>33</v>
      </c>
      <c r="I1241" t="s">
        <v>28</v>
      </c>
      <c r="J1241" t="s">
        <v>3026</v>
      </c>
      <c r="K1241">
        <v>1</v>
      </c>
      <c r="L1241" s="7">
        <v>302.35000000000002</v>
      </c>
      <c r="M1241" s="7">
        <v>302.35000000000002</v>
      </c>
      <c r="N1241">
        <v>0</v>
      </c>
      <c r="O1241" t="s">
        <v>29</v>
      </c>
      <c r="P1241">
        <v>0</v>
      </c>
      <c r="Q1241" s="7">
        <v>2690</v>
      </c>
      <c r="R1241" s="7">
        <v>1575</v>
      </c>
      <c r="S1241" s="7">
        <v>1575</v>
      </c>
      <c r="T1241" s="7">
        <v>3</v>
      </c>
      <c r="U1241" s="7">
        <v>47.25</v>
      </c>
      <c r="V1241" t="s">
        <v>77</v>
      </c>
      <c r="W1241" s="7">
        <v>1272.6500000000001</v>
      </c>
      <c r="X1241" s="2" t="s">
        <v>31</v>
      </c>
      <c r="Y1241" s="200"/>
      <c r="Z1241" s="201" t="str">
        <f>IF(Y1241&lt;&gt;"",Y1241,IF(Table1[[#This Row],[Befolyt]]="i",1,""))</f>
        <v/>
      </c>
      <c r="AA1241" s="98">
        <f>Table1[[#This Row],[KülföldiÁr]]*Table1[[#This Row],[Darab]]</f>
        <v>0</v>
      </c>
    </row>
    <row r="1242" spans="1:27" x14ac:dyDescent="0.3">
      <c r="A1242" t="s">
        <v>3025</v>
      </c>
      <c r="B1242" t="s">
        <v>2255</v>
      </c>
      <c r="C1242" s="126">
        <v>46065</v>
      </c>
      <c r="D1242" s="6">
        <v>2</v>
      </c>
      <c r="E1242" s="126">
        <v>46065</v>
      </c>
      <c r="F1242" s="6">
        <v>2</v>
      </c>
      <c r="G1242" t="s">
        <v>78</v>
      </c>
      <c r="H1242" t="s">
        <v>34</v>
      </c>
      <c r="I1242" t="s">
        <v>32</v>
      </c>
      <c r="J1242" t="s">
        <v>79</v>
      </c>
      <c r="K1242">
        <v>1</v>
      </c>
      <c r="L1242" s="7">
        <v>2154</v>
      </c>
      <c r="M1242" s="7">
        <v>2154</v>
      </c>
      <c r="N1242">
        <v>0</v>
      </c>
      <c r="O1242" t="s">
        <v>29</v>
      </c>
      <c r="P1242">
        <v>0</v>
      </c>
      <c r="Q1242" s="7">
        <v>2154</v>
      </c>
      <c r="R1242" s="7">
        <v>0</v>
      </c>
      <c r="S1242" s="7">
        <v>0</v>
      </c>
      <c r="T1242" s="7">
        <v>0</v>
      </c>
      <c r="U1242" s="7">
        <v>0</v>
      </c>
      <c r="V1242" t="s">
        <v>77</v>
      </c>
      <c r="W1242" s="7">
        <v>-2154</v>
      </c>
      <c r="X1242" s="2" t="s">
        <v>31</v>
      </c>
      <c r="Y1242" s="200"/>
      <c r="Z1242" s="201" t="str">
        <f>IF(Y1242&lt;&gt;"",Y1242,IF(Table1[[#This Row],[Befolyt]]="i",1,""))</f>
        <v/>
      </c>
      <c r="AA1242" s="98">
        <f>Table1[[#This Row],[KülföldiÁr]]*Table1[[#This Row],[Darab]]</f>
        <v>0</v>
      </c>
    </row>
    <row r="1243" spans="1:27" x14ac:dyDescent="0.3">
      <c r="A1243" t="s">
        <v>3027</v>
      </c>
      <c r="B1243" t="s">
        <v>1296</v>
      </c>
      <c r="C1243" s="126">
        <v>46065</v>
      </c>
      <c r="D1243" s="6">
        <v>2</v>
      </c>
      <c r="E1243" s="126">
        <v>46065</v>
      </c>
      <c r="F1243" s="6">
        <v>2</v>
      </c>
      <c r="G1243" t="s">
        <v>392</v>
      </c>
      <c r="H1243" t="s">
        <v>51</v>
      </c>
      <c r="I1243" t="s">
        <v>28</v>
      </c>
      <c r="J1243" t="s">
        <v>393</v>
      </c>
      <c r="K1243">
        <v>6</v>
      </c>
      <c r="L1243" s="7">
        <v>677.95</v>
      </c>
      <c r="M1243" s="7">
        <v>4067.7000000000003</v>
      </c>
      <c r="N1243">
        <v>0</v>
      </c>
      <c r="O1243" t="s">
        <v>29</v>
      </c>
      <c r="P1243">
        <v>0</v>
      </c>
      <c r="Q1243" s="7">
        <v>2115</v>
      </c>
      <c r="R1243" s="7">
        <v>2115</v>
      </c>
      <c r="S1243" s="7">
        <v>12690</v>
      </c>
      <c r="T1243" s="7">
        <v>9</v>
      </c>
      <c r="U1243" s="7">
        <v>1142.0999999999999</v>
      </c>
      <c r="V1243" t="s">
        <v>77</v>
      </c>
      <c r="W1243" s="7">
        <v>8622.2999999999993</v>
      </c>
      <c r="X1243" s="2" t="s">
        <v>31</v>
      </c>
      <c r="Y1243" s="200"/>
      <c r="Z1243" s="201" t="str">
        <f>IF(Y1243&lt;&gt;"",Y1243,IF(Table1[[#This Row],[Befolyt]]="i",1,""))</f>
        <v/>
      </c>
      <c r="AA1243" s="98">
        <f>Table1[[#This Row],[KülföldiÁr]]*Table1[[#This Row],[Darab]]</f>
        <v>0</v>
      </c>
    </row>
    <row r="1244" spans="1:27" x14ac:dyDescent="0.3">
      <c r="A1244" t="s">
        <v>3027</v>
      </c>
      <c r="B1244" t="s">
        <v>1296</v>
      </c>
      <c r="C1244" s="126">
        <v>46065</v>
      </c>
      <c r="D1244" s="6">
        <v>2</v>
      </c>
      <c r="E1244" s="126">
        <v>46065</v>
      </c>
      <c r="F1244" s="6">
        <v>2</v>
      </c>
      <c r="G1244" t="s">
        <v>1557</v>
      </c>
      <c r="H1244" t="s">
        <v>34</v>
      </c>
      <c r="I1244" t="s">
        <v>32</v>
      </c>
      <c r="J1244" t="s">
        <v>1558</v>
      </c>
      <c r="K1244">
        <v>1</v>
      </c>
      <c r="L1244" s="7">
        <v>2326</v>
      </c>
      <c r="M1244" s="7">
        <v>2326</v>
      </c>
      <c r="N1244">
        <v>0</v>
      </c>
      <c r="O1244" t="s">
        <v>29</v>
      </c>
      <c r="P1244">
        <v>0</v>
      </c>
      <c r="Q1244" s="7">
        <v>2326</v>
      </c>
      <c r="R1244" s="7">
        <v>2300</v>
      </c>
      <c r="S1244" s="7">
        <v>2300</v>
      </c>
      <c r="T1244" s="7">
        <v>0</v>
      </c>
      <c r="U1244" s="7">
        <v>0</v>
      </c>
      <c r="V1244" t="s">
        <v>77</v>
      </c>
      <c r="W1244" s="7">
        <v>-26</v>
      </c>
      <c r="X1244" s="2" t="s">
        <v>31</v>
      </c>
      <c r="Y1244" s="200"/>
      <c r="Z1244" s="201" t="str">
        <f>IF(Y1244&lt;&gt;"",Y1244,IF(Table1[[#This Row],[Befolyt]]="i",1,""))</f>
        <v/>
      </c>
      <c r="AA1244" s="98">
        <f>Table1[[#This Row],[KülföldiÁr]]*Table1[[#This Row],[Darab]]</f>
        <v>0</v>
      </c>
    </row>
    <row r="1245" spans="1:27" x14ac:dyDescent="0.3">
      <c r="A1245" t="s">
        <v>3028</v>
      </c>
      <c r="B1245" t="s">
        <v>3029</v>
      </c>
      <c r="C1245" s="126">
        <v>46065</v>
      </c>
      <c r="D1245" s="6">
        <v>2</v>
      </c>
      <c r="E1245" s="126">
        <v>46055</v>
      </c>
      <c r="F1245" s="6">
        <v>2</v>
      </c>
      <c r="G1245" t="s">
        <v>141</v>
      </c>
      <c r="H1245" t="s">
        <v>27</v>
      </c>
      <c r="I1245" t="s">
        <v>28</v>
      </c>
      <c r="J1245" t="s">
        <v>103</v>
      </c>
      <c r="K1245">
        <v>1</v>
      </c>
      <c r="L1245" s="7">
        <v>91620</v>
      </c>
      <c r="M1245" s="7">
        <v>91620</v>
      </c>
      <c r="N1245">
        <v>0</v>
      </c>
      <c r="O1245" t="s">
        <v>29</v>
      </c>
      <c r="P1245">
        <v>0</v>
      </c>
      <c r="Q1245" s="7">
        <v>152700</v>
      </c>
      <c r="R1245" s="7">
        <v>152700</v>
      </c>
      <c r="S1245" s="7">
        <v>152700</v>
      </c>
      <c r="T1245" s="7">
        <v>10</v>
      </c>
      <c r="U1245" s="7">
        <v>15270</v>
      </c>
      <c r="V1245" t="s">
        <v>74</v>
      </c>
      <c r="W1245" s="7">
        <v>61080</v>
      </c>
      <c r="X1245" s="2" t="s">
        <v>82</v>
      </c>
      <c r="Y1245" s="200"/>
      <c r="Z1245" s="201">
        <f>IF(Y1245&lt;&gt;"",Y1245,IF(Table1[[#This Row],[Befolyt]]="i",1,""))</f>
        <v>1</v>
      </c>
      <c r="AA1245" s="98">
        <f>Table1[[#This Row],[KülföldiÁr]]*Table1[[#This Row],[Darab]]</f>
        <v>0</v>
      </c>
    </row>
    <row r="1246" spans="1:27" x14ac:dyDescent="0.3">
      <c r="A1246" t="s">
        <v>3028</v>
      </c>
      <c r="B1246" t="s">
        <v>3029</v>
      </c>
      <c r="C1246" s="126">
        <v>46065</v>
      </c>
      <c r="D1246" s="6">
        <v>2</v>
      </c>
      <c r="E1246" s="126">
        <v>46055</v>
      </c>
      <c r="F1246" s="6">
        <v>2</v>
      </c>
      <c r="G1246" t="s">
        <v>3030</v>
      </c>
      <c r="H1246" t="s">
        <v>300</v>
      </c>
      <c r="I1246" t="s">
        <v>32</v>
      </c>
      <c r="J1246" t="s">
        <v>3031</v>
      </c>
      <c r="K1246">
        <v>1</v>
      </c>
      <c r="L1246" s="7">
        <v>21000</v>
      </c>
      <c r="M1246" s="7">
        <v>21000</v>
      </c>
      <c r="N1246">
        <v>0</v>
      </c>
      <c r="O1246" t="s">
        <v>29</v>
      </c>
      <c r="P1246">
        <v>0</v>
      </c>
      <c r="Q1246" s="7">
        <v>35000</v>
      </c>
      <c r="R1246" s="7">
        <v>35000</v>
      </c>
      <c r="S1246" s="7">
        <v>35000</v>
      </c>
      <c r="T1246" s="7">
        <v>0</v>
      </c>
      <c r="U1246" s="7">
        <v>0</v>
      </c>
      <c r="V1246" t="s">
        <v>74</v>
      </c>
      <c r="W1246" s="7">
        <v>14000</v>
      </c>
      <c r="X1246" s="2" t="s">
        <v>82</v>
      </c>
      <c r="Y1246" s="200"/>
      <c r="Z1246" s="201">
        <f>IF(Y1246&lt;&gt;"",Y1246,IF(Table1[[#This Row],[Befolyt]]="i",1,""))</f>
        <v>1</v>
      </c>
      <c r="AA1246" s="98">
        <f>Table1[[#This Row],[KülföldiÁr]]*Table1[[#This Row],[Darab]]</f>
        <v>0</v>
      </c>
    </row>
    <row r="1247" spans="1:27" x14ac:dyDescent="0.3">
      <c r="A1247" t="s">
        <v>3028</v>
      </c>
      <c r="B1247" t="s">
        <v>3029</v>
      </c>
      <c r="C1247" s="126">
        <v>46065</v>
      </c>
      <c r="D1247" s="6">
        <v>2</v>
      </c>
      <c r="E1247" s="126">
        <v>46055</v>
      </c>
      <c r="F1247" s="6">
        <v>2</v>
      </c>
      <c r="G1247" t="s">
        <v>58</v>
      </c>
      <c r="H1247" t="s">
        <v>41</v>
      </c>
      <c r="I1247" t="s">
        <v>28</v>
      </c>
      <c r="J1247" t="s">
        <v>59</v>
      </c>
      <c r="K1247">
        <v>1</v>
      </c>
      <c r="L1247" s="7">
        <v>169.34</v>
      </c>
      <c r="M1247" s="7">
        <v>169.34</v>
      </c>
      <c r="N1247">
        <v>0</v>
      </c>
      <c r="O1247" t="s">
        <v>29</v>
      </c>
      <c r="P1247">
        <v>0</v>
      </c>
      <c r="Q1247" s="7">
        <v>890</v>
      </c>
      <c r="R1247" s="7">
        <v>890</v>
      </c>
      <c r="S1247" s="7">
        <v>890</v>
      </c>
      <c r="T1247" s="7">
        <v>5</v>
      </c>
      <c r="U1247" s="7">
        <v>44.5</v>
      </c>
      <c r="V1247" t="s">
        <v>74</v>
      </c>
      <c r="W1247" s="7">
        <v>720.66</v>
      </c>
      <c r="X1247" s="2" t="s">
        <v>82</v>
      </c>
      <c r="Y1247" s="200"/>
      <c r="Z1247" s="201">
        <f>IF(Y1247&lt;&gt;"",Y1247,IF(Table1[[#This Row],[Befolyt]]="i",1,""))</f>
        <v>1</v>
      </c>
      <c r="AA1247" s="98">
        <f>Table1[[#This Row],[KülföldiÁr]]*Table1[[#This Row],[Darab]]</f>
        <v>0</v>
      </c>
    </row>
    <row r="1248" spans="1:27" x14ac:dyDescent="0.3">
      <c r="A1248" t="s">
        <v>3032</v>
      </c>
      <c r="B1248" t="s">
        <v>436</v>
      </c>
      <c r="C1248" s="126">
        <v>46065</v>
      </c>
      <c r="D1248" s="6">
        <v>2</v>
      </c>
      <c r="E1248" s="126">
        <v>46065</v>
      </c>
      <c r="F1248" s="6">
        <v>2</v>
      </c>
      <c r="G1248" t="s">
        <v>3033</v>
      </c>
      <c r="H1248" t="s">
        <v>33</v>
      </c>
      <c r="I1248" t="s">
        <v>28</v>
      </c>
      <c r="J1248" t="s">
        <v>3034</v>
      </c>
      <c r="K1248">
        <v>4</v>
      </c>
      <c r="L1248" s="7">
        <v>3794.59</v>
      </c>
      <c r="M1248" s="7">
        <v>15178.36</v>
      </c>
      <c r="N1248">
        <v>0</v>
      </c>
      <c r="O1248" t="s">
        <v>29</v>
      </c>
      <c r="P1248">
        <v>0</v>
      </c>
      <c r="Q1248" s="7">
        <v>27350</v>
      </c>
      <c r="R1248" s="7">
        <v>27350</v>
      </c>
      <c r="S1248" s="7">
        <v>109400</v>
      </c>
      <c r="T1248" s="7">
        <v>10</v>
      </c>
      <c r="U1248" s="7">
        <v>10940</v>
      </c>
      <c r="V1248" t="s">
        <v>74</v>
      </c>
      <c r="W1248" s="7">
        <v>94221.64</v>
      </c>
      <c r="X1248" s="2" t="s">
        <v>31</v>
      </c>
      <c r="Y1248" s="200"/>
      <c r="Z1248" s="201" t="str">
        <f>IF(Y1248&lt;&gt;"",Y1248,IF(Table1[[#This Row],[Befolyt]]="i",1,""))</f>
        <v/>
      </c>
      <c r="AA1248" s="98">
        <f>Table1[[#This Row],[KülföldiÁr]]*Table1[[#This Row],[Darab]]</f>
        <v>0</v>
      </c>
    </row>
    <row r="1249" spans="1:27" x14ac:dyDescent="0.3">
      <c r="A1249" t="s">
        <v>3032</v>
      </c>
      <c r="B1249" t="s">
        <v>436</v>
      </c>
      <c r="C1249" s="126">
        <v>46065</v>
      </c>
      <c r="D1249" s="6">
        <v>2</v>
      </c>
      <c r="E1249" s="126">
        <v>46065</v>
      </c>
      <c r="F1249" s="6">
        <v>2</v>
      </c>
      <c r="G1249" t="s">
        <v>512</v>
      </c>
      <c r="H1249" t="s">
        <v>34</v>
      </c>
      <c r="I1249" t="s">
        <v>32</v>
      </c>
      <c r="J1249" t="s">
        <v>513</v>
      </c>
      <c r="K1249">
        <v>1</v>
      </c>
      <c r="L1249" s="7">
        <v>2734</v>
      </c>
      <c r="M1249" s="7">
        <v>2734</v>
      </c>
      <c r="N1249">
        <v>0</v>
      </c>
      <c r="O1249" t="s">
        <v>29</v>
      </c>
      <c r="P1249">
        <v>0</v>
      </c>
      <c r="Q1249" s="7">
        <v>2734</v>
      </c>
      <c r="R1249" s="7">
        <v>0</v>
      </c>
      <c r="S1249" s="7">
        <v>0</v>
      </c>
      <c r="T1249" s="7">
        <v>0</v>
      </c>
      <c r="U1249" s="7">
        <v>0</v>
      </c>
      <c r="V1249" t="s">
        <v>74</v>
      </c>
      <c r="W1249" s="7">
        <v>-2734</v>
      </c>
      <c r="X1249" s="2" t="s">
        <v>31</v>
      </c>
      <c r="Y1249" s="200"/>
      <c r="Z1249" s="201" t="str">
        <f>IF(Y1249&lt;&gt;"",Y1249,IF(Table1[[#This Row],[Befolyt]]="i",1,""))</f>
        <v/>
      </c>
      <c r="AA1249" s="98">
        <f>Table1[[#This Row],[KülföldiÁr]]*Table1[[#This Row],[Darab]]</f>
        <v>0</v>
      </c>
    </row>
    <row r="1250" spans="1:27" x14ac:dyDescent="0.3">
      <c r="A1250" t="s">
        <v>3035</v>
      </c>
      <c r="B1250" t="s">
        <v>3036</v>
      </c>
      <c r="C1250" s="126">
        <v>46065</v>
      </c>
      <c r="D1250" s="6">
        <v>2</v>
      </c>
      <c r="E1250" s="126">
        <v>46065</v>
      </c>
      <c r="F1250" s="6">
        <v>2</v>
      </c>
      <c r="G1250" t="s">
        <v>1675</v>
      </c>
      <c r="H1250" t="s">
        <v>33</v>
      </c>
      <c r="I1250" t="s">
        <v>28</v>
      </c>
      <c r="J1250" t="s">
        <v>1676</v>
      </c>
      <c r="K1250">
        <v>5</v>
      </c>
      <c r="L1250" s="7">
        <v>486.93</v>
      </c>
      <c r="M1250" s="7">
        <v>2434.65</v>
      </c>
      <c r="N1250">
        <v>0</v>
      </c>
      <c r="O1250" t="s">
        <v>29</v>
      </c>
      <c r="P1250">
        <v>0</v>
      </c>
      <c r="Q1250" s="7">
        <v>2200</v>
      </c>
      <c r="R1250" s="7">
        <v>2200</v>
      </c>
      <c r="S1250" s="7">
        <v>11000</v>
      </c>
      <c r="T1250" s="7">
        <v>10</v>
      </c>
      <c r="U1250" s="7">
        <v>1100</v>
      </c>
      <c r="V1250" t="s">
        <v>74</v>
      </c>
      <c r="W1250" s="7">
        <v>8565.35</v>
      </c>
      <c r="X1250" s="2" t="s">
        <v>82</v>
      </c>
      <c r="Y1250" s="200"/>
      <c r="Z1250" s="201">
        <f>IF(Y1250&lt;&gt;"",Y1250,IF(Table1[[#This Row],[Befolyt]]="i",1,""))</f>
        <v>1</v>
      </c>
      <c r="AA1250" s="98">
        <f>Table1[[#This Row],[KülföldiÁr]]*Table1[[#This Row],[Darab]]</f>
        <v>0</v>
      </c>
    </row>
    <row r="1251" spans="1:27" x14ac:dyDescent="0.3">
      <c r="A1251" t="s">
        <v>3035</v>
      </c>
      <c r="B1251" t="s">
        <v>3036</v>
      </c>
      <c r="C1251" s="126">
        <v>46065</v>
      </c>
      <c r="D1251" s="6">
        <v>2</v>
      </c>
      <c r="E1251" s="126">
        <v>46065</v>
      </c>
      <c r="F1251" s="6">
        <v>2</v>
      </c>
      <c r="G1251" t="s">
        <v>2331</v>
      </c>
      <c r="H1251" t="s">
        <v>33</v>
      </c>
      <c r="I1251" t="s">
        <v>28</v>
      </c>
      <c r="J1251" t="s">
        <v>3037</v>
      </c>
      <c r="K1251">
        <v>10</v>
      </c>
      <c r="L1251" s="7">
        <v>452.36</v>
      </c>
      <c r="M1251" s="7">
        <v>4523.6000000000004</v>
      </c>
      <c r="N1251">
        <v>0</v>
      </c>
      <c r="O1251" t="s">
        <v>29</v>
      </c>
      <c r="P1251">
        <v>0</v>
      </c>
      <c r="Q1251" s="7">
        <v>2200</v>
      </c>
      <c r="R1251" s="7">
        <v>1962</v>
      </c>
      <c r="S1251" s="7">
        <v>19620</v>
      </c>
      <c r="T1251" s="7">
        <v>8</v>
      </c>
      <c r="U1251" s="7">
        <v>1569.6</v>
      </c>
      <c r="V1251" t="s">
        <v>74</v>
      </c>
      <c r="W1251" s="7">
        <v>15096.4</v>
      </c>
      <c r="X1251" s="2" t="s">
        <v>82</v>
      </c>
      <c r="Y1251" s="200"/>
      <c r="Z1251" s="201">
        <f>IF(Y1251&lt;&gt;"",Y1251,IF(Table1[[#This Row],[Befolyt]]="i",1,""))</f>
        <v>1</v>
      </c>
      <c r="AA1251" s="98">
        <f>Table1[[#This Row],[KülföldiÁr]]*Table1[[#This Row],[Darab]]</f>
        <v>0</v>
      </c>
    </row>
    <row r="1252" spans="1:27" x14ac:dyDescent="0.3">
      <c r="A1252" t="s">
        <v>3035</v>
      </c>
      <c r="B1252" t="s">
        <v>3036</v>
      </c>
      <c r="C1252" s="126">
        <v>46065</v>
      </c>
      <c r="D1252" s="6">
        <v>2</v>
      </c>
      <c r="E1252" s="126">
        <v>46065</v>
      </c>
      <c r="F1252" s="6">
        <v>2</v>
      </c>
      <c r="G1252" t="s">
        <v>1452</v>
      </c>
      <c r="H1252" t="s">
        <v>33</v>
      </c>
      <c r="I1252" t="s">
        <v>28</v>
      </c>
      <c r="J1252" t="s">
        <v>1453</v>
      </c>
      <c r="K1252">
        <v>5</v>
      </c>
      <c r="L1252" s="7">
        <v>288.68</v>
      </c>
      <c r="M1252" s="7">
        <v>1443.4</v>
      </c>
      <c r="N1252">
        <v>0</v>
      </c>
      <c r="O1252" t="s">
        <v>29</v>
      </c>
      <c r="P1252">
        <v>0</v>
      </c>
      <c r="Q1252" s="7">
        <v>1600</v>
      </c>
      <c r="R1252" s="7">
        <v>1530</v>
      </c>
      <c r="S1252" s="7">
        <v>7650</v>
      </c>
      <c r="T1252" s="7">
        <v>9</v>
      </c>
      <c r="U1252" s="7">
        <v>688.5</v>
      </c>
      <c r="V1252" t="s">
        <v>74</v>
      </c>
      <c r="W1252" s="7">
        <v>6206.6</v>
      </c>
      <c r="X1252" s="2" t="s">
        <v>82</v>
      </c>
      <c r="Y1252" s="200"/>
      <c r="Z1252" s="201">
        <f>IF(Y1252&lt;&gt;"",Y1252,IF(Table1[[#This Row],[Befolyt]]="i",1,""))</f>
        <v>1</v>
      </c>
      <c r="AA1252" s="98">
        <f>Table1[[#This Row],[KülföldiÁr]]*Table1[[#This Row],[Darab]]</f>
        <v>0</v>
      </c>
    </row>
    <row r="1253" spans="1:27" x14ac:dyDescent="0.3">
      <c r="A1253" t="s">
        <v>3035</v>
      </c>
      <c r="B1253" t="s">
        <v>3036</v>
      </c>
      <c r="C1253" s="126">
        <v>46065</v>
      </c>
      <c r="D1253" s="6">
        <v>2</v>
      </c>
      <c r="E1253" s="126">
        <v>46065</v>
      </c>
      <c r="F1253" s="6">
        <v>2</v>
      </c>
      <c r="G1253" t="s">
        <v>1742</v>
      </c>
      <c r="H1253" t="s">
        <v>34</v>
      </c>
      <c r="I1253" t="s">
        <v>32</v>
      </c>
      <c r="J1253" t="s">
        <v>1743</v>
      </c>
      <c r="K1253">
        <v>1</v>
      </c>
      <c r="L1253" s="7">
        <v>2517</v>
      </c>
      <c r="M1253" s="7">
        <v>2517</v>
      </c>
      <c r="N1253">
        <v>0</v>
      </c>
      <c r="O1253" t="s">
        <v>29</v>
      </c>
      <c r="P1253">
        <v>0</v>
      </c>
      <c r="Q1253" s="7">
        <v>2517</v>
      </c>
      <c r="R1253" s="7">
        <v>2500</v>
      </c>
      <c r="S1253" s="7">
        <v>2500</v>
      </c>
      <c r="T1253" s="7">
        <v>0</v>
      </c>
      <c r="U1253" s="7">
        <v>0</v>
      </c>
      <c r="V1253" t="s">
        <v>74</v>
      </c>
      <c r="W1253" s="7">
        <v>-17</v>
      </c>
      <c r="X1253" s="2" t="s">
        <v>82</v>
      </c>
      <c r="Y1253" s="200"/>
      <c r="Z1253" s="201">
        <f>IF(Y1253&lt;&gt;"",Y1253,IF(Table1[[#This Row],[Befolyt]]="i",1,""))</f>
        <v>1</v>
      </c>
      <c r="AA1253" s="98">
        <f>Table1[[#This Row],[KülföldiÁr]]*Table1[[#This Row],[Darab]]</f>
        <v>0</v>
      </c>
    </row>
    <row r="1254" spans="1:27" x14ac:dyDescent="0.3">
      <c r="A1254" t="s">
        <v>3038</v>
      </c>
      <c r="B1254" t="s">
        <v>1059</v>
      </c>
      <c r="C1254" s="126">
        <v>46065</v>
      </c>
      <c r="D1254" s="6">
        <v>2</v>
      </c>
      <c r="E1254" s="126">
        <v>46065</v>
      </c>
      <c r="F1254" s="6">
        <v>2</v>
      </c>
      <c r="G1254" t="s">
        <v>98</v>
      </c>
      <c r="H1254" t="s">
        <v>33</v>
      </c>
      <c r="I1254" t="s">
        <v>28</v>
      </c>
      <c r="J1254" t="s">
        <v>282</v>
      </c>
      <c r="K1254">
        <v>1</v>
      </c>
      <c r="L1254" s="7">
        <v>420.21</v>
      </c>
      <c r="M1254" s="7">
        <v>420.21</v>
      </c>
      <c r="N1254">
        <v>0</v>
      </c>
      <c r="O1254" t="s">
        <v>29</v>
      </c>
      <c r="P1254">
        <v>0</v>
      </c>
      <c r="Q1254" s="7">
        <v>2600</v>
      </c>
      <c r="R1254" s="7">
        <v>1820</v>
      </c>
      <c r="S1254" s="7">
        <v>1820</v>
      </c>
      <c r="T1254" s="7">
        <v>3</v>
      </c>
      <c r="U1254" s="7">
        <v>54.6</v>
      </c>
      <c r="V1254" t="s">
        <v>77</v>
      </c>
      <c r="W1254" s="7">
        <v>1399.79</v>
      </c>
      <c r="X1254" s="2" t="s">
        <v>82</v>
      </c>
      <c r="Y1254" s="200"/>
      <c r="Z1254" s="201">
        <f>IF(Y1254&lt;&gt;"",Y1254,IF(Table1[[#This Row],[Befolyt]]="i",1,""))</f>
        <v>1</v>
      </c>
      <c r="AA1254" s="98">
        <f>Table1[[#This Row],[KülföldiÁr]]*Table1[[#This Row],[Darab]]</f>
        <v>0</v>
      </c>
    </row>
    <row r="1255" spans="1:27" x14ac:dyDescent="0.3">
      <c r="A1255" t="s">
        <v>3038</v>
      </c>
      <c r="B1255" t="s">
        <v>1059</v>
      </c>
      <c r="C1255" s="126">
        <v>46065</v>
      </c>
      <c r="D1255" s="6">
        <v>2</v>
      </c>
      <c r="E1255" s="126">
        <v>46065</v>
      </c>
      <c r="F1255" s="6">
        <v>2</v>
      </c>
      <c r="G1255" t="s">
        <v>1293</v>
      </c>
      <c r="H1255" t="s">
        <v>33</v>
      </c>
      <c r="I1255" t="s">
        <v>28</v>
      </c>
      <c r="J1255" t="s">
        <v>1294</v>
      </c>
      <c r="K1255">
        <v>2</v>
      </c>
      <c r="L1255" s="7">
        <v>297.77999999999997</v>
      </c>
      <c r="M1255" s="7">
        <v>595.55999999999995</v>
      </c>
      <c r="N1255">
        <v>0</v>
      </c>
      <c r="O1255" t="s">
        <v>29</v>
      </c>
      <c r="P1255">
        <v>0</v>
      </c>
      <c r="Q1255" s="7">
        <v>1700</v>
      </c>
      <c r="R1255" s="7">
        <v>1190</v>
      </c>
      <c r="S1255" s="7">
        <v>2380</v>
      </c>
      <c r="T1255" s="7">
        <v>3</v>
      </c>
      <c r="U1255" s="7">
        <v>71.400000000000006</v>
      </c>
      <c r="V1255" t="s">
        <v>77</v>
      </c>
      <c r="W1255" s="7">
        <v>1784.44</v>
      </c>
      <c r="X1255" s="2" t="s">
        <v>82</v>
      </c>
      <c r="Y1255" s="200"/>
      <c r="Z1255" s="201">
        <f>IF(Y1255&lt;&gt;"",Y1255,IF(Table1[[#This Row],[Befolyt]]="i",1,""))</f>
        <v>1</v>
      </c>
      <c r="AA1255" s="98">
        <f>Table1[[#This Row],[KülföldiÁr]]*Table1[[#This Row],[Darab]]</f>
        <v>0</v>
      </c>
    </row>
    <row r="1256" spans="1:27" x14ac:dyDescent="0.3">
      <c r="A1256" t="s">
        <v>3038</v>
      </c>
      <c r="B1256" t="s">
        <v>1059</v>
      </c>
      <c r="C1256" s="126">
        <v>46065</v>
      </c>
      <c r="D1256" s="6">
        <v>2</v>
      </c>
      <c r="E1256" s="126">
        <v>46065</v>
      </c>
      <c r="F1256" s="6">
        <v>2</v>
      </c>
      <c r="G1256" t="s">
        <v>39</v>
      </c>
      <c r="H1256" t="s">
        <v>33</v>
      </c>
      <c r="I1256" t="s">
        <v>28</v>
      </c>
      <c r="J1256" t="s">
        <v>286</v>
      </c>
      <c r="K1256">
        <v>1</v>
      </c>
      <c r="L1256" s="7">
        <v>217.79</v>
      </c>
      <c r="M1256" s="7">
        <v>217.79</v>
      </c>
      <c r="N1256">
        <v>0</v>
      </c>
      <c r="O1256" t="s">
        <v>29</v>
      </c>
      <c r="P1256">
        <v>0</v>
      </c>
      <c r="Q1256" s="7">
        <v>1000</v>
      </c>
      <c r="R1256" s="7">
        <v>700</v>
      </c>
      <c r="S1256" s="7">
        <v>700</v>
      </c>
      <c r="T1256" s="7">
        <v>3</v>
      </c>
      <c r="U1256" s="7">
        <v>21</v>
      </c>
      <c r="V1256" t="s">
        <v>77</v>
      </c>
      <c r="W1256" s="7">
        <v>482.21000000000004</v>
      </c>
      <c r="X1256" s="2" t="s">
        <v>82</v>
      </c>
      <c r="Y1256" s="200"/>
      <c r="Z1256" s="201">
        <f>IF(Y1256&lt;&gt;"",Y1256,IF(Table1[[#This Row],[Befolyt]]="i",1,""))</f>
        <v>1</v>
      </c>
      <c r="AA1256" s="98">
        <f>Table1[[#This Row],[KülföldiÁr]]*Table1[[#This Row],[Darab]]</f>
        <v>0</v>
      </c>
    </row>
    <row r="1257" spans="1:27" x14ac:dyDescent="0.3">
      <c r="A1257" t="s">
        <v>3038</v>
      </c>
      <c r="B1257" t="s">
        <v>1059</v>
      </c>
      <c r="C1257" s="126">
        <v>46065</v>
      </c>
      <c r="D1257" s="6">
        <v>2</v>
      </c>
      <c r="E1257" s="126">
        <v>46065</v>
      </c>
      <c r="F1257" s="6">
        <v>2</v>
      </c>
      <c r="G1257" t="s">
        <v>56</v>
      </c>
      <c r="H1257" t="s">
        <v>51</v>
      </c>
      <c r="I1257" t="s">
        <v>28</v>
      </c>
      <c r="J1257" t="s">
        <v>284</v>
      </c>
      <c r="K1257">
        <v>5</v>
      </c>
      <c r="L1257" s="7">
        <v>776.81</v>
      </c>
      <c r="M1257" s="7">
        <v>3884.0499999999997</v>
      </c>
      <c r="N1257">
        <v>0</v>
      </c>
      <c r="O1257" t="s">
        <v>29</v>
      </c>
      <c r="P1257">
        <v>0</v>
      </c>
      <c r="Q1257" s="7">
        <v>2000</v>
      </c>
      <c r="R1257" s="7">
        <v>1610</v>
      </c>
      <c r="S1257" s="7">
        <v>8050</v>
      </c>
      <c r="T1257" s="7">
        <v>3</v>
      </c>
      <c r="U1257" s="7">
        <v>241.5</v>
      </c>
      <c r="V1257" t="s">
        <v>77</v>
      </c>
      <c r="W1257" s="7">
        <v>4165.9500000000007</v>
      </c>
      <c r="X1257" s="2" t="s">
        <v>82</v>
      </c>
      <c r="Y1257" s="200"/>
      <c r="Z1257" s="201">
        <f>IF(Y1257&lt;&gt;"",Y1257,IF(Table1[[#This Row],[Befolyt]]="i",1,""))</f>
        <v>1</v>
      </c>
      <c r="AA1257" s="98">
        <f>Table1[[#This Row],[KülföldiÁr]]*Table1[[#This Row],[Darab]]</f>
        <v>0</v>
      </c>
    </row>
    <row r="1258" spans="1:27" x14ac:dyDescent="0.3">
      <c r="A1258" t="s">
        <v>3038</v>
      </c>
      <c r="B1258" t="s">
        <v>1059</v>
      </c>
      <c r="C1258" s="126">
        <v>46065</v>
      </c>
      <c r="D1258" s="6">
        <v>2</v>
      </c>
      <c r="E1258" s="126">
        <v>46065</v>
      </c>
      <c r="F1258" s="6">
        <v>2</v>
      </c>
      <c r="G1258" t="s">
        <v>57</v>
      </c>
      <c r="H1258" t="s">
        <v>51</v>
      </c>
      <c r="I1258" t="s">
        <v>28</v>
      </c>
      <c r="J1258" t="s">
        <v>290</v>
      </c>
      <c r="K1258">
        <v>6</v>
      </c>
      <c r="L1258" s="7">
        <v>661.42</v>
      </c>
      <c r="M1258" s="7">
        <v>3968.5199999999995</v>
      </c>
      <c r="N1258">
        <v>0</v>
      </c>
      <c r="O1258" t="s">
        <v>29</v>
      </c>
      <c r="P1258">
        <v>0</v>
      </c>
      <c r="Q1258" s="7">
        <v>1560</v>
      </c>
      <c r="R1258" s="7">
        <v>1110</v>
      </c>
      <c r="S1258" s="7">
        <v>6660</v>
      </c>
      <c r="T1258" s="7">
        <v>1.5</v>
      </c>
      <c r="U1258" s="7">
        <v>99.9</v>
      </c>
      <c r="V1258" t="s">
        <v>77</v>
      </c>
      <c r="W1258" s="7">
        <v>2691.4800000000005</v>
      </c>
      <c r="X1258" s="2" t="s">
        <v>82</v>
      </c>
      <c r="Y1258" s="200"/>
      <c r="Z1258" s="201">
        <f>IF(Y1258&lt;&gt;"",Y1258,IF(Table1[[#This Row],[Befolyt]]="i",1,""))</f>
        <v>1</v>
      </c>
      <c r="AA1258" s="98">
        <f>Table1[[#This Row],[KülföldiÁr]]*Table1[[#This Row],[Darab]]</f>
        <v>0</v>
      </c>
    </row>
    <row r="1259" spans="1:27" x14ac:dyDescent="0.3">
      <c r="A1259" t="s">
        <v>3038</v>
      </c>
      <c r="B1259" t="s">
        <v>1059</v>
      </c>
      <c r="C1259" s="126">
        <v>46065</v>
      </c>
      <c r="D1259" s="6">
        <v>2</v>
      </c>
      <c r="E1259" s="126">
        <v>46065</v>
      </c>
      <c r="F1259" s="6">
        <v>2</v>
      </c>
      <c r="G1259" t="s">
        <v>115</v>
      </c>
      <c r="H1259" t="s">
        <v>34</v>
      </c>
      <c r="I1259" t="s">
        <v>32</v>
      </c>
      <c r="J1259" t="s">
        <v>116</v>
      </c>
      <c r="K1259">
        <v>1</v>
      </c>
      <c r="L1259" s="7">
        <v>2621.0300000000002</v>
      </c>
      <c r="M1259" s="7">
        <v>2621.0300000000002</v>
      </c>
      <c r="N1259">
        <v>0</v>
      </c>
      <c r="O1259" t="s">
        <v>29</v>
      </c>
      <c r="P1259">
        <v>0</v>
      </c>
      <c r="Q1259" s="7">
        <v>2528</v>
      </c>
      <c r="R1259" s="7">
        <v>0</v>
      </c>
      <c r="S1259" s="7">
        <v>0</v>
      </c>
      <c r="T1259" s="7">
        <v>0</v>
      </c>
      <c r="U1259" s="7">
        <v>0</v>
      </c>
      <c r="V1259" t="s">
        <v>77</v>
      </c>
      <c r="W1259" s="7">
        <v>-2621.0300000000002</v>
      </c>
      <c r="X1259" s="2" t="s">
        <v>82</v>
      </c>
      <c r="Y1259" s="200"/>
      <c r="Z1259" s="201">
        <f>IF(Y1259&lt;&gt;"",Y1259,IF(Table1[[#This Row],[Befolyt]]="i",1,""))</f>
        <v>1</v>
      </c>
      <c r="AA1259" s="98">
        <f>Table1[[#This Row],[KülföldiÁr]]*Table1[[#This Row],[Darab]]</f>
        <v>0</v>
      </c>
    </row>
    <row r="1260" spans="1:27" x14ac:dyDescent="0.3">
      <c r="A1260" t="s">
        <v>3039</v>
      </c>
      <c r="B1260" t="s">
        <v>3040</v>
      </c>
      <c r="C1260" s="126">
        <v>46065</v>
      </c>
      <c r="D1260" s="6">
        <v>2</v>
      </c>
      <c r="E1260" s="126">
        <v>46065</v>
      </c>
      <c r="F1260" s="6">
        <v>2</v>
      </c>
      <c r="G1260" t="s">
        <v>1278</v>
      </c>
      <c r="H1260" t="s">
        <v>53</v>
      </c>
      <c r="I1260" t="s">
        <v>28</v>
      </c>
      <c r="J1260" t="s">
        <v>3041</v>
      </c>
      <c r="K1260">
        <v>4</v>
      </c>
      <c r="L1260" s="7">
        <v>7528.34</v>
      </c>
      <c r="M1260" s="7">
        <v>30113.360000000001</v>
      </c>
      <c r="N1260">
        <v>0</v>
      </c>
      <c r="O1260" t="s">
        <v>29</v>
      </c>
      <c r="P1260">
        <v>0</v>
      </c>
      <c r="Q1260" s="7">
        <v>35315</v>
      </c>
      <c r="R1260" s="7">
        <v>30940</v>
      </c>
      <c r="S1260" s="7">
        <v>123760</v>
      </c>
      <c r="T1260" s="7">
        <v>4</v>
      </c>
      <c r="U1260" s="7">
        <v>4950.3999999999996</v>
      </c>
      <c r="V1260" t="s">
        <v>77</v>
      </c>
      <c r="W1260" s="7">
        <v>93646.64</v>
      </c>
      <c r="X1260" s="2" t="s">
        <v>31</v>
      </c>
      <c r="Y1260" s="200"/>
      <c r="Z1260" s="201" t="str">
        <f>IF(Y1260&lt;&gt;"",Y1260,IF(Table1[[#This Row],[Befolyt]]="i",1,""))</f>
        <v/>
      </c>
      <c r="AA1260" s="98">
        <f>Table1[[#This Row],[KülföldiÁr]]*Table1[[#This Row],[Darab]]</f>
        <v>0</v>
      </c>
    </row>
    <row r="1261" spans="1:27" x14ac:dyDescent="0.3">
      <c r="A1261" t="s">
        <v>3039</v>
      </c>
      <c r="B1261" t="s">
        <v>3040</v>
      </c>
      <c r="C1261" s="126">
        <v>46065</v>
      </c>
      <c r="D1261" s="6">
        <v>2</v>
      </c>
      <c r="E1261" s="126">
        <v>46065</v>
      </c>
      <c r="F1261" s="6">
        <v>2</v>
      </c>
      <c r="G1261" t="s">
        <v>398</v>
      </c>
      <c r="H1261" t="s">
        <v>34</v>
      </c>
      <c r="I1261" t="s">
        <v>32</v>
      </c>
      <c r="J1261" t="s">
        <v>399</v>
      </c>
      <c r="K1261">
        <v>1</v>
      </c>
      <c r="L1261" s="7">
        <v>2348</v>
      </c>
      <c r="M1261" s="7">
        <v>2348</v>
      </c>
      <c r="N1261">
        <v>0</v>
      </c>
      <c r="O1261" t="s">
        <v>29</v>
      </c>
      <c r="P1261">
        <v>0</v>
      </c>
      <c r="Q1261" s="7">
        <v>2348</v>
      </c>
      <c r="R1261" s="7">
        <v>0</v>
      </c>
      <c r="S1261" s="7">
        <v>0</v>
      </c>
      <c r="T1261" s="7">
        <v>0</v>
      </c>
      <c r="U1261" s="7">
        <v>0</v>
      </c>
      <c r="V1261" t="s">
        <v>77</v>
      </c>
      <c r="W1261" s="7">
        <v>-2348</v>
      </c>
      <c r="X1261" s="2" t="s">
        <v>31</v>
      </c>
      <c r="Y1261" s="200"/>
      <c r="Z1261" s="201" t="str">
        <f>IF(Y1261&lt;&gt;"",Y1261,IF(Table1[[#This Row],[Befolyt]]="i",1,""))</f>
        <v/>
      </c>
      <c r="AA1261" s="98">
        <f>Table1[[#This Row],[KülföldiÁr]]*Table1[[#This Row],[Darab]]</f>
        <v>0</v>
      </c>
    </row>
    <row r="1262" spans="1:27" x14ac:dyDescent="0.3">
      <c r="A1262" t="s">
        <v>3042</v>
      </c>
      <c r="B1262" t="s">
        <v>3043</v>
      </c>
      <c r="C1262" s="126">
        <v>46065</v>
      </c>
      <c r="D1262" s="6">
        <v>2</v>
      </c>
      <c r="E1262" s="126">
        <v>46065</v>
      </c>
      <c r="F1262" s="6">
        <v>2</v>
      </c>
      <c r="G1262" t="s">
        <v>3044</v>
      </c>
      <c r="H1262" t="s">
        <v>33</v>
      </c>
      <c r="I1262" t="s">
        <v>28</v>
      </c>
      <c r="J1262" t="s">
        <v>3045</v>
      </c>
      <c r="K1262">
        <v>2</v>
      </c>
      <c r="L1262" s="7">
        <v>28654.19</v>
      </c>
      <c r="M1262" s="7">
        <v>57308.38</v>
      </c>
      <c r="N1262">
        <v>0</v>
      </c>
      <c r="O1262" t="s">
        <v>29</v>
      </c>
      <c r="P1262">
        <v>0</v>
      </c>
      <c r="Q1262" s="7">
        <v>93135</v>
      </c>
      <c r="R1262" s="7">
        <v>74510</v>
      </c>
      <c r="S1262" s="7">
        <v>149020</v>
      </c>
      <c r="T1262" s="7">
        <v>1.5</v>
      </c>
      <c r="U1262" s="7">
        <v>2235.3000000000002</v>
      </c>
      <c r="V1262" t="s">
        <v>74</v>
      </c>
      <c r="W1262" s="7">
        <v>91711.62</v>
      </c>
      <c r="X1262" s="2" t="s">
        <v>31</v>
      </c>
      <c r="Y1262" s="200"/>
      <c r="Z1262" s="201" t="str">
        <f>IF(Y1262&lt;&gt;"",Y1262,IF(Table1[[#This Row],[Befolyt]]="i",1,""))</f>
        <v/>
      </c>
      <c r="AA1262" s="98">
        <f>Table1[[#This Row],[KülföldiÁr]]*Table1[[#This Row],[Darab]]</f>
        <v>0</v>
      </c>
    </row>
    <row r="1263" spans="1:27" x14ac:dyDescent="0.3">
      <c r="A1263" t="s">
        <v>3042</v>
      </c>
      <c r="B1263" t="s">
        <v>3043</v>
      </c>
      <c r="C1263" s="126">
        <v>46065</v>
      </c>
      <c r="D1263" s="6">
        <v>2</v>
      </c>
      <c r="E1263" s="126">
        <v>46065</v>
      </c>
      <c r="F1263" s="6">
        <v>2</v>
      </c>
      <c r="G1263" t="s">
        <v>3046</v>
      </c>
      <c r="H1263" t="s">
        <v>33</v>
      </c>
      <c r="I1263" t="s">
        <v>28</v>
      </c>
      <c r="J1263" t="s">
        <v>3047</v>
      </c>
      <c r="K1263">
        <v>2</v>
      </c>
      <c r="L1263" s="7">
        <v>23894.43</v>
      </c>
      <c r="M1263" s="7">
        <v>47788.86</v>
      </c>
      <c r="N1263">
        <v>0</v>
      </c>
      <c r="O1263" t="s">
        <v>29</v>
      </c>
      <c r="P1263">
        <v>0</v>
      </c>
      <c r="Q1263" s="7">
        <v>74010</v>
      </c>
      <c r="R1263" s="7">
        <v>58900</v>
      </c>
      <c r="S1263" s="7">
        <v>117800</v>
      </c>
      <c r="T1263" s="7">
        <v>1.5</v>
      </c>
      <c r="U1263" s="7">
        <v>1767</v>
      </c>
      <c r="V1263" t="s">
        <v>74</v>
      </c>
      <c r="W1263" s="7">
        <v>70011.14</v>
      </c>
      <c r="X1263" s="2" t="s">
        <v>31</v>
      </c>
      <c r="Y1263" s="200"/>
      <c r="Z1263" s="201" t="str">
        <f>IF(Y1263&lt;&gt;"",Y1263,IF(Table1[[#This Row],[Befolyt]]="i",1,""))</f>
        <v/>
      </c>
      <c r="AA1263" s="98">
        <f>Table1[[#This Row],[KülföldiÁr]]*Table1[[#This Row],[Darab]]</f>
        <v>0</v>
      </c>
    </row>
    <row r="1264" spans="1:27" x14ac:dyDescent="0.3">
      <c r="A1264" t="s">
        <v>3042</v>
      </c>
      <c r="B1264" t="s">
        <v>3043</v>
      </c>
      <c r="C1264" s="126">
        <v>46065</v>
      </c>
      <c r="D1264" s="6">
        <v>2</v>
      </c>
      <c r="E1264" s="126">
        <v>46065</v>
      </c>
      <c r="F1264" s="6">
        <v>2</v>
      </c>
      <c r="G1264" t="s">
        <v>75</v>
      </c>
      <c r="H1264" t="s">
        <v>34</v>
      </c>
      <c r="I1264" t="s">
        <v>32</v>
      </c>
      <c r="J1264" t="s">
        <v>76</v>
      </c>
      <c r="K1264">
        <v>1</v>
      </c>
      <c r="L1264" s="7">
        <v>1900</v>
      </c>
      <c r="M1264" s="7">
        <v>1900</v>
      </c>
      <c r="N1264">
        <v>0</v>
      </c>
      <c r="O1264" t="s">
        <v>29</v>
      </c>
      <c r="P1264">
        <v>0</v>
      </c>
      <c r="Q1264" s="7">
        <v>3500</v>
      </c>
      <c r="R1264" s="7">
        <v>0</v>
      </c>
      <c r="S1264" s="7">
        <v>0</v>
      </c>
      <c r="T1264" s="7">
        <v>0</v>
      </c>
      <c r="U1264" s="7">
        <v>0</v>
      </c>
      <c r="V1264" t="s">
        <v>74</v>
      </c>
      <c r="W1264" s="7">
        <v>-1900</v>
      </c>
      <c r="X1264" s="2" t="s">
        <v>31</v>
      </c>
      <c r="Y1264" s="200"/>
      <c r="Z1264" s="201" t="str">
        <f>IF(Y1264&lt;&gt;"",Y1264,IF(Table1[[#This Row],[Befolyt]]="i",1,""))</f>
        <v/>
      </c>
      <c r="AA1264" s="98">
        <f>Table1[[#This Row],[KülföldiÁr]]*Table1[[#This Row],[Darab]]</f>
        <v>0</v>
      </c>
    </row>
    <row r="1265" spans="1:27" x14ac:dyDescent="0.3">
      <c r="A1265" t="s">
        <v>3042</v>
      </c>
      <c r="B1265" t="s">
        <v>3043</v>
      </c>
      <c r="C1265" s="126">
        <v>46065</v>
      </c>
      <c r="D1265" s="6">
        <v>2</v>
      </c>
      <c r="E1265" s="126">
        <v>46065</v>
      </c>
      <c r="F1265" s="6">
        <v>2</v>
      </c>
      <c r="G1265" t="s">
        <v>1012</v>
      </c>
      <c r="H1265" t="s">
        <v>34</v>
      </c>
      <c r="I1265" t="s">
        <v>32</v>
      </c>
      <c r="J1265" t="s">
        <v>1013</v>
      </c>
      <c r="K1265">
        <v>1</v>
      </c>
      <c r="L1265" s="7">
        <v>7560</v>
      </c>
      <c r="M1265" s="7">
        <v>7560</v>
      </c>
      <c r="N1265">
        <v>0</v>
      </c>
      <c r="O1265" t="s">
        <v>29</v>
      </c>
      <c r="P1265">
        <v>0</v>
      </c>
      <c r="Q1265" s="7">
        <v>7560</v>
      </c>
      <c r="R1265" s="7">
        <v>0</v>
      </c>
      <c r="S1265" s="7">
        <v>0</v>
      </c>
      <c r="T1265" s="7">
        <v>0</v>
      </c>
      <c r="U1265" s="7">
        <v>0</v>
      </c>
      <c r="V1265" t="s">
        <v>74</v>
      </c>
      <c r="W1265" s="7">
        <v>-7560</v>
      </c>
      <c r="X1265" s="2" t="s">
        <v>31</v>
      </c>
      <c r="Y1265" s="200"/>
      <c r="Z1265" s="201" t="str">
        <f>IF(Y1265&lt;&gt;"",Y1265,IF(Table1[[#This Row],[Befolyt]]="i",1,""))</f>
        <v/>
      </c>
      <c r="AA1265" s="98">
        <f>Table1[[#This Row],[KülföldiÁr]]*Table1[[#This Row],[Darab]]</f>
        <v>0</v>
      </c>
    </row>
    <row r="1266" spans="1:27" x14ac:dyDescent="0.3">
      <c r="A1266" t="s">
        <v>3048</v>
      </c>
      <c r="B1266" t="s">
        <v>1439</v>
      </c>
      <c r="C1266" s="126">
        <v>46065</v>
      </c>
      <c r="D1266" s="6">
        <v>2</v>
      </c>
      <c r="E1266" s="126">
        <v>46064</v>
      </c>
      <c r="F1266" s="6">
        <v>2</v>
      </c>
      <c r="G1266" t="s">
        <v>3049</v>
      </c>
      <c r="H1266" t="s">
        <v>3050</v>
      </c>
      <c r="I1266" t="s">
        <v>28</v>
      </c>
      <c r="J1266" t="s">
        <v>3051</v>
      </c>
      <c r="K1266">
        <v>1</v>
      </c>
      <c r="L1266" s="7">
        <v>110000</v>
      </c>
      <c r="M1266" s="7">
        <v>110000</v>
      </c>
      <c r="N1266">
        <v>0</v>
      </c>
      <c r="O1266" t="s">
        <v>29</v>
      </c>
      <c r="P1266">
        <v>0</v>
      </c>
      <c r="Q1266" s="7">
        <v>200000</v>
      </c>
      <c r="R1266" s="7">
        <v>182000</v>
      </c>
      <c r="S1266" s="7">
        <v>182000</v>
      </c>
      <c r="T1266" s="7">
        <v>2.75</v>
      </c>
      <c r="U1266" s="7">
        <v>5005</v>
      </c>
      <c r="V1266" t="s">
        <v>66</v>
      </c>
      <c r="W1266" s="7">
        <v>72000</v>
      </c>
      <c r="X1266" s="2" t="s">
        <v>31</v>
      </c>
      <c r="Y1266" s="200"/>
      <c r="Z1266" s="201" t="str">
        <f>IF(Y1266&lt;&gt;"",Y1266,IF(Table1[[#This Row],[Befolyt]]="i",1,""))</f>
        <v/>
      </c>
      <c r="AA1266" s="98">
        <f>Table1[[#This Row],[KülföldiÁr]]*Table1[[#This Row],[Darab]]</f>
        <v>0</v>
      </c>
    </row>
    <row r="1267" spans="1:27" x14ac:dyDescent="0.3">
      <c r="A1267" t="s">
        <v>3048</v>
      </c>
      <c r="B1267" t="s">
        <v>1439</v>
      </c>
      <c r="C1267" s="126">
        <v>46065</v>
      </c>
      <c r="D1267" s="6">
        <v>2</v>
      </c>
      <c r="E1267" s="126">
        <v>46064</v>
      </c>
      <c r="F1267" s="6">
        <v>2</v>
      </c>
      <c r="G1267" t="s">
        <v>1966</v>
      </c>
      <c r="H1267" t="s">
        <v>320</v>
      </c>
      <c r="I1267" t="s">
        <v>67</v>
      </c>
      <c r="J1267" t="s">
        <v>1967</v>
      </c>
      <c r="K1267">
        <v>1</v>
      </c>
      <c r="L1267" s="7">
        <v>492.18</v>
      </c>
      <c r="M1267" s="7">
        <v>492.18</v>
      </c>
      <c r="N1267">
        <v>0</v>
      </c>
      <c r="O1267" t="s">
        <v>29</v>
      </c>
      <c r="P1267">
        <v>0</v>
      </c>
      <c r="Q1267" s="7">
        <v>750</v>
      </c>
      <c r="R1267" s="7">
        <v>0</v>
      </c>
      <c r="S1267" s="7">
        <v>0</v>
      </c>
      <c r="T1267" s="7">
        <v>0</v>
      </c>
      <c r="U1267" s="7">
        <v>0</v>
      </c>
      <c r="V1267" t="s">
        <v>66</v>
      </c>
      <c r="W1267" s="7">
        <v>-492.18</v>
      </c>
      <c r="X1267" s="2" t="s">
        <v>31</v>
      </c>
      <c r="Y1267" s="200"/>
      <c r="Z1267" s="201" t="str">
        <f>IF(Y1267&lt;&gt;"",Y1267,IF(Table1[[#This Row],[Befolyt]]="i",1,""))</f>
        <v/>
      </c>
      <c r="AA1267" s="98">
        <f>Table1[[#This Row],[KülföldiÁr]]*Table1[[#This Row],[Darab]]</f>
        <v>0</v>
      </c>
    </row>
    <row r="1268" spans="1:27" x14ac:dyDescent="0.3">
      <c r="A1268" t="s">
        <v>3052</v>
      </c>
      <c r="B1268" t="s">
        <v>458</v>
      </c>
      <c r="C1268" s="126">
        <v>46065</v>
      </c>
      <c r="D1268" s="6">
        <v>2</v>
      </c>
      <c r="E1268" s="126">
        <v>46065</v>
      </c>
      <c r="F1268" s="6">
        <v>2</v>
      </c>
      <c r="G1268" t="s">
        <v>359</v>
      </c>
      <c r="H1268" t="s">
        <v>33</v>
      </c>
      <c r="I1268" t="s">
        <v>28</v>
      </c>
      <c r="J1268" t="s">
        <v>360</v>
      </c>
      <c r="K1268">
        <v>6</v>
      </c>
      <c r="L1268" s="7">
        <v>2475.83</v>
      </c>
      <c r="M1268" s="7">
        <v>14854.98</v>
      </c>
      <c r="N1268">
        <v>0</v>
      </c>
      <c r="O1268" t="s">
        <v>29</v>
      </c>
      <c r="P1268">
        <v>0</v>
      </c>
      <c r="Q1268" s="7">
        <v>11000</v>
      </c>
      <c r="R1268" s="7">
        <v>8800</v>
      </c>
      <c r="S1268" s="7">
        <v>52800</v>
      </c>
      <c r="T1268" s="7">
        <v>4</v>
      </c>
      <c r="U1268" s="7">
        <v>2112</v>
      </c>
      <c r="V1268" t="s">
        <v>77</v>
      </c>
      <c r="W1268" s="7">
        <v>37945.020000000004</v>
      </c>
      <c r="X1268" s="2" t="s">
        <v>31</v>
      </c>
      <c r="Y1268" s="200"/>
      <c r="Z1268" s="201" t="str">
        <f>IF(Y1268&lt;&gt;"",Y1268,IF(Table1[[#This Row],[Befolyt]]="i",1,""))</f>
        <v/>
      </c>
      <c r="AA1268" s="98">
        <f>Table1[[#This Row],[KülföldiÁr]]*Table1[[#This Row],[Darab]]</f>
        <v>0</v>
      </c>
    </row>
    <row r="1269" spans="1:27" x14ac:dyDescent="0.3">
      <c r="A1269" t="s">
        <v>3052</v>
      </c>
      <c r="B1269" t="s">
        <v>458</v>
      </c>
      <c r="C1269" s="126">
        <v>46065</v>
      </c>
      <c r="D1269" s="6">
        <v>2</v>
      </c>
      <c r="E1269" s="126">
        <v>46065</v>
      </c>
      <c r="F1269" s="6">
        <v>2</v>
      </c>
      <c r="G1269" t="s">
        <v>62</v>
      </c>
      <c r="H1269" t="s">
        <v>63</v>
      </c>
      <c r="I1269" t="s">
        <v>28</v>
      </c>
      <c r="J1269" t="s">
        <v>288</v>
      </c>
      <c r="K1269">
        <v>4</v>
      </c>
      <c r="L1269" s="7">
        <v>1179.03</v>
      </c>
      <c r="M1269" s="7">
        <v>4716.12</v>
      </c>
      <c r="N1269">
        <v>0</v>
      </c>
      <c r="O1269" t="s">
        <v>29</v>
      </c>
      <c r="P1269">
        <v>0</v>
      </c>
      <c r="Q1269" s="7">
        <v>3280</v>
      </c>
      <c r="R1269" s="7">
        <v>2625</v>
      </c>
      <c r="S1269" s="7">
        <v>10500</v>
      </c>
      <c r="T1269" s="7">
        <v>2</v>
      </c>
      <c r="U1269" s="7">
        <v>210</v>
      </c>
      <c r="V1269" t="s">
        <v>77</v>
      </c>
      <c r="W1269" s="7">
        <v>5783.88</v>
      </c>
      <c r="X1269" s="2" t="s">
        <v>31</v>
      </c>
      <c r="Y1269" s="200"/>
      <c r="Z1269" s="201" t="str">
        <f>IF(Y1269&lt;&gt;"",Y1269,IF(Table1[[#This Row],[Befolyt]]="i",1,""))</f>
        <v/>
      </c>
      <c r="AA1269" s="98">
        <f>Table1[[#This Row],[KülföldiÁr]]*Table1[[#This Row],[Darab]]</f>
        <v>0</v>
      </c>
    </row>
    <row r="1270" spans="1:27" x14ac:dyDescent="0.3">
      <c r="A1270" t="s">
        <v>3052</v>
      </c>
      <c r="B1270" t="s">
        <v>458</v>
      </c>
      <c r="C1270" s="126">
        <v>46065</v>
      </c>
      <c r="D1270" s="6">
        <v>2</v>
      </c>
      <c r="E1270" s="126">
        <v>46065</v>
      </c>
      <c r="F1270" s="6">
        <v>2</v>
      </c>
      <c r="G1270" t="s">
        <v>851</v>
      </c>
      <c r="H1270" t="s">
        <v>34</v>
      </c>
      <c r="I1270" t="s">
        <v>32</v>
      </c>
      <c r="J1270" t="s">
        <v>852</v>
      </c>
      <c r="K1270">
        <v>1</v>
      </c>
      <c r="L1270" s="7">
        <v>3535</v>
      </c>
      <c r="M1270" s="7">
        <v>3535</v>
      </c>
      <c r="N1270">
        <v>0</v>
      </c>
      <c r="O1270" t="s">
        <v>29</v>
      </c>
      <c r="P1270">
        <v>0</v>
      </c>
      <c r="Q1270" s="7">
        <v>3535</v>
      </c>
      <c r="R1270" s="7">
        <v>3535</v>
      </c>
      <c r="S1270" s="7">
        <v>3535</v>
      </c>
      <c r="T1270" s="7">
        <v>0</v>
      </c>
      <c r="U1270" s="7">
        <v>0</v>
      </c>
      <c r="V1270" t="s">
        <v>77</v>
      </c>
      <c r="W1270" s="7">
        <v>0</v>
      </c>
      <c r="X1270" s="2" t="s">
        <v>31</v>
      </c>
      <c r="Y1270" s="200"/>
      <c r="Z1270" s="201" t="str">
        <f>IF(Y1270&lt;&gt;"",Y1270,IF(Table1[[#This Row],[Befolyt]]="i",1,""))</f>
        <v/>
      </c>
      <c r="AA1270" s="98">
        <f>Table1[[#This Row],[KülföldiÁr]]*Table1[[#This Row],[Darab]]</f>
        <v>0</v>
      </c>
    </row>
    <row r="1271" spans="1:27" x14ac:dyDescent="0.3">
      <c r="A1271" t="s">
        <v>3053</v>
      </c>
      <c r="B1271" t="s">
        <v>3054</v>
      </c>
      <c r="C1271" s="126">
        <v>46065</v>
      </c>
      <c r="D1271" s="6">
        <v>2</v>
      </c>
      <c r="E1271" s="126">
        <v>46065</v>
      </c>
      <c r="F1271" s="6">
        <v>2</v>
      </c>
      <c r="G1271" t="s">
        <v>56</v>
      </c>
      <c r="H1271" t="s">
        <v>51</v>
      </c>
      <c r="I1271" t="s">
        <v>28</v>
      </c>
      <c r="J1271" t="s">
        <v>284</v>
      </c>
      <c r="K1271">
        <v>12</v>
      </c>
      <c r="L1271" s="7">
        <v>776.81</v>
      </c>
      <c r="M1271" s="7">
        <v>9321.7199999999993</v>
      </c>
      <c r="N1271">
        <v>0</v>
      </c>
      <c r="O1271" t="s">
        <v>29</v>
      </c>
      <c r="P1271">
        <v>0</v>
      </c>
      <c r="Q1271" s="7">
        <v>2000</v>
      </c>
      <c r="R1271" s="7">
        <v>2000</v>
      </c>
      <c r="S1271" s="7">
        <v>24000</v>
      </c>
      <c r="T1271" s="7">
        <v>10</v>
      </c>
      <c r="U1271" s="7">
        <v>2400</v>
      </c>
      <c r="V1271" t="s">
        <v>74</v>
      </c>
      <c r="W1271" s="7">
        <v>14678.28</v>
      </c>
      <c r="X1271" s="2" t="s">
        <v>82</v>
      </c>
      <c r="Y1271" s="200"/>
      <c r="Z1271" s="201">
        <f>IF(Y1271&lt;&gt;"",Y1271,IF(Table1[[#This Row],[Befolyt]]="i",1,""))</f>
        <v>1</v>
      </c>
      <c r="AA1271" s="98">
        <f>Table1[[#This Row],[KülföldiÁr]]*Table1[[#This Row],[Darab]]</f>
        <v>0</v>
      </c>
    </row>
    <row r="1272" spans="1:27" x14ac:dyDescent="0.3">
      <c r="A1272" t="s">
        <v>3055</v>
      </c>
      <c r="B1272" t="s">
        <v>3056</v>
      </c>
      <c r="C1272" s="126">
        <v>46065</v>
      </c>
      <c r="D1272" s="6">
        <v>2</v>
      </c>
      <c r="E1272" s="126">
        <v>46065</v>
      </c>
      <c r="F1272" s="6">
        <v>2</v>
      </c>
      <c r="G1272" t="s">
        <v>406</v>
      </c>
      <c r="H1272" t="s">
        <v>27</v>
      </c>
      <c r="I1272" t="s">
        <v>28</v>
      </c>
      <c r="J1272" t="s">
        <v>103</v>
      </c>
      <c r="K1272">
        <v>1</v>
      </c>
      <c r="L1272" s="7">
        <v>13470</v>
      </c>
      <c r="M1272" s="7">
        <v>13470</v>
      </c>
      <c r="N1272">
        <v>0</v>
      </c>
      <c r="O1272" t="s">
        <v>29</v>
      </c>
      <c r="P1272">
        <v>0</v>
      </c>
      <c r="Q1272" s="7">
        <v>22450</v>
      </c>
      <c r="R1272" s="7">
        <v>22450</v>
      </c>
      <c r="S1272" s="7">
        <v>22450</v>
      </c>
      <c r="T1272" s="7">
        <v>10</v>
      </c>
      <c r="U1272" s="7">
        <v>2245</v>
      </c>
      <c r="V1272" t="s">
        <v>457</v>
      </c>
      <c r="W1272" s="7">
        <v>8980</v>
      </c>
      <c r="X1272" s="2" t="s">
        <v>31</v>
      </c>
      <c r="Y1272" s="200"/>
      <c r="Z1272" s="201" t="str">
        <f>IF(Y1272&lt;&gt;"",Y1272,IF(Table1[[#This Row],[Befolyt]]="i",1,""))</f>
        <v/>
      </c>
      <c r="AA1272" s="98">
        <f>Table1[[#This Row],[KülföldiÁr]]*Table1[[#This Row],[Darab]]</f>
        <v>0</v>
      </c>
    </row>
    <row r="1273" spans="1:27" x14ac:dyDescent="0.3">
      <c r="A1273" t="s">
        <v>3057</v>
      </c>
      <c r="B1273" t="s">
        <v>122</v>
      </c>
      <c r="C1273" s="126">
        <v>46065</v>
      </c>
      <c r="D1273" s="6">
        <v>2</v>
      </c>
      <c r="E1273" s="126">
        <v>46055</v>
      </c>
      <c r="F1273" s="6">
        <v>2</v>
      </c>
      <c r="G1273" t="s">
        <v>352</v>
      </c>
      <c r="H1273" t="s">
        <v>353</v>
      </c>
      <c r="I1273" t="s">
        <v>28</v>
      </c>
      <c r="J1273" t="s">
        <v>3058</v>
      </c>
      <c r="K1273">
        <v>1</v>
      </c>
      <c r="L1273" s="7">
        <v>58108.42</v>
      </c>
      <c r="M1273" s="7">
        <v>58108.42</v>
      </c>
      <c r="N1273">
        <v>0</v>
      </c>
      <c r="O1273" t="s">
        <v>29</v>
      </c>
      <c r="P1273">
        <v>0</v>
      </c>
      <c r="Q1273" s="7">
        <v>220000</v>
      </c>
      <c r="R1273" s="7">
        <v>149440</v>
      </c>
      <c r="S1273" s="7">
        <v>149440</v>
      </c>
      <c r="T1273" s="7">
        <v>2</v>
      </c>
      <c r="U1273" s="7">
        <v>2988.8</v>
      </c>
      <c r="V1273" t="s">
        <v>74</v>
      </c>
      <c r="W1273" s="7">
        <v>91331.58</v>
      </c>
      <c r="X1273" s="2" t="s">
        <v>31</v>
      </c>
      <c r="Y1273" s="200"/>
      <c r="Z1273" s="201" t="str">
        <f>IF(Y1273&lt;&gt;"",Y1273,IF(Table1[[#This Row],[Befolyt]]="i",1,""))</f>
        <v/>
      </c>
      <c r="AA1273" s="98">
        <f>Table1[[#This Row],[KülföldiÁr]]*Table1[[#This Row],[Darab]]</f>
        <v>0</v>
      </c>
    </row>
    <row r="1274" spans="1:27" x14ac:dyDescent="0.3">
      <c r="A1274" t="s">
        <v>3057</v>
      </c>
      <c r="B1274" t="s">
        <v>122</v>
      </c>
      <c r="C1274" s="126">
        <v>46065</v>
      </c>
      <c r="D1274" s="6">
        <v>2</v>
      </c>
      <c r="E1274" s="126">
        <v>46055</v>
      </c>
      <c r="F1274" s="6">
        <v>2</v>
      </c>
      <c r="G1274" t="s">
        <v>514</v>
      </c>
      <c r="H1274" t="s">
        <v>34</v>
      </c>
      <c r="I1274" t="s">
        <v>32</v>
      </c>
      <c r="J1274" t="s">
        <v>515</v>
      </c>
      <c r="K1274">
        <v>1</v>
      </c>
      <c r="L1274" s="7">
        <v>2947</v>
      </c>
      <c r="M1274" s="7">
        <v>2947</v>
      </c>
      <c r="N1274">
        <v>0</v>
      </c>
      <c r="O1274" t="s">
        <v>29</v>
      </c>
      <c r="P1274">
        <v>0</v>
      </c>
      <c r="Q1274" s="7">
        <v>2947</v>
      </c>
      <c r="R1274" s="7">
        <v>0</v>
      </c>
      <c r="S1274" s="7">
        <v>0</v>
      </c>
      <c r="T1274" s="7">
        <v>0</v>
      </c>
      <c r="U1274" s="7">
        <v>0</v>
      </c>
      <c r="V1274" t="s">
        <v>74</v>
      </c>
      <c r="W1274" s="7">
        <v>-2947</v>
      </c>
      <c r="X1274" s="2" t="s">
        <v>31</v>
      </c>
      <c r="Y1274" s="200"/>
      <c r="Z1274" s="201" t="str">
        <f>IF(Y1274&lt;&gt;"",Y1274,IF(Table1[[#This Row],[Befolyt]]="i",1,""))</f>
        <v/>
      </c>
      <c r="AA1274" s="98">
        <f>Table1[[#This Row],[KülföldiÁr]]*Table1[[#This Row],[Darab]]</f>
        <v>0</v>
      </c>
    </row>
    <row r="1275" spans="1:27" x14ac:dyDescent="0.3">
      <c r="A1275" t="s">
        <v>3059</v>
      </c>
      <c r="B1275" t="s">
        <v>2456</v>
      </c>
      <c r="C1275" s="126">
        <v>46065</v>
      </c>
      <c r="D1275" s="6">
        <v>2</v>
      </c>
      <c r="E1275" s="126">
        <v>46065</v>
      </c>
      <c r="F1275" s="6">
        <v>2</v>
      </c>
      <c r="G1275" t="s">
        <v>329</v>
      </c>
      <c r="H1275" t="s">
        <v>41</v>
      </c>
      <c r="I1275" t="s">
        <v>28</v>
      </c>
      <c r="J1275" t="s">
        <v>330</v>
      </c>
      <c r="K1275">
        <v>4</v>
      </c>
      <c r="L1275" s="7">
        <v>4266.92</v>
      </c>
      <c r="M1275" s="7">
        <v>17067.68</v>
      </c>
      <c r="N1275">
        <v>0</v>
      </c>
      <c r="O1275" t="s">
        <v>29</v>
      </c>
      <c r="P1275">
        <v>0</v>
      </c>
      <c r="Q1275" s="7">
        <v>13500</v>
      </c>
      <c r="R1275" s="7">
        <v>10800</v>
      </c>
      <c r="S1275" s="7">
        <v>43200</v>
      </c>
      <c r="T1275" s="7">
        <v>0</v>
      </c>
      <c r="U1275" s="7">
        <v>0</v>
      </c>
      <c r="V1275" t="s">
        <v>133</v>
      </c>
      <c r="W1275" s="7">
        <v>26132.32</v>
      </c>
      <c r="X1275" s="2" t="s">
        <v>31</v>
      </c>
      <c r="Y1275" s="200"/>
      <c r="Z1275" s="201" t="str">
        <f>IF(Y1275&lt;&gt;"",Y1275,IF(Table1[[#This Row],[Befolyt]]="i",1,""))</f>
        <v/>
      </c>
      <c r="AA1275" s="98">
        <f>Table1[[#This Row],[KülföldiÁr]]*Table1[[#This Row],[Darab]]</f>
        <v>0</v>
      </c>
    </row>
    <row r="1276" spans="1:27" x14ac:dyDescent="0.3">
      <c r="A1276" t="s">
        <v>3059</v>
      </c>
      <c r="B1276" t="s">
        <v>2456</v>
      </c>
      <c r="C1276" s="126">
        <v>46065</v>
      </c>
      <c r="D1276" s="6">
        <v>2</v>
      </c>
      <c r="E1276" s="126">
        <v>46065</v>
      </c>
      <c r="F1276" s="6">
        <v>2</v>
      </c>
      <c r="G1276" t="s">
        <v>62</v>
      </c>
      <c r="H1276" t="s">
        <v>63</v>
      </c>
      <c r="I1276" t="s">
        <v>28</v>
      </c>
      <c r="J1276" t="s">
        <v>288</v>
      </c>
      <c r="K1276">
        <v>4</v>
      </c>
      <c r="L1276" s="7">
        <v>1179.03</v>
      </c>
      <c r="M1276" s="7">
        <v>4716.12</v>
      </c>
      <c r="N1276">
        <v>0</v>
      </c>
      <c r="O1276" t="s">
        <v>29</v>
      </c>
      <c r="P1276">
        <v>0</v>
      </c>
      <c r="Q1276" s="7">
        <v>3280</v>
      </c>
      <c r="R1276" s="7">
        <v>2624</v>
      </c>
      <c r="S1276" s="7">
        <v>10496</v>
      </c>
      <c r="T1276" s="7">
        <v>0</v>
      </c>
      <c r="U1276" s="7">
        <v>0</v>
      </c>
      <c r="V1276" t="s">
        <v>133</v>
      </c>
      <c r="W1276" s="7">
        <v>5779.88</v>
      </c>
      <c r="X1276" s="2" t="s">
        <v>31</v>
      </c>
      <c r="Y1276" s="200"/>
      <c r="Z1276" s="201" t="str">
        <f>IF(Y1276&lt;&gt;"",Y1276,IF(Table1[[#This Row],[Befolyt]]="i",1,""))</f>
        <v/>
      </c>
      <c r="AA1276" s="98">
        <f>Table1[[#This Row],[KülföldiÁr]]*Table1[[#This Row],[Darab]]</f>
        <v>0</v>
      </c>
    </row>
    <row r="1277" spans="1:27" x14ac:dyDescent="0.3">
      <c r="A1277" t="s">
        <v>3060</v>
      </c>
      <c r="B1277" t="s">
        <v>3061</v>
      </c>
      <c r="C1277" s="126">
        <v>46064</v>
      </c>
      <c r="D1277" s="6">
        <v>2</v>
      </c>
      <c r="E1277" s="126">
        <v>46064</v>
      </c>
      <c r="F1277" s="6">
        <v>2</v>
      </c>
      <c r="G1277" t="s">
        <v>3062</v>
      </c>
      <c r="H1277" t="s">
        <v>41</v>
      </c>
      <c r="I1277" t="s">
        <v>28</v>
      </c>
      <c r="J1277" t="s">
        <v>3063</v>
      </c>
      <c r="K1277">
        <v>2</v>
      </c>
      <c r="L1277" s="7">
        <v>5665.8</v>
      </c>
      <c r="M1277" s="7">
        <v>11331.6</v>
      </c>
      <c r="N1277">
        <v>0</v>
      </c>
      <c r="O1277" t="s">
        <v>29</v>
      </c>
      <c r="P1277">
        <v>0</v>
      </c>
      <c r="Q1277" s="7">
        <v>17535</v>
      </c>
      <c r="R1277" s="7">
        <v>17535</v>
      </c>
      <c r="S1277" s="7">
        <v>35070</v>
      </c>
      <c r="T1277" s="7">
        <v>10</v>
      </c>
      <c r="U1277" s="7">
        <v>3507</v>
      </c>
      <c r="V1277" t="s">
        <v>30</v>
      </c>
      <c r="W1277" s="7">
        <v>23738.400000000001</v>
      </c>
      <c r="X1277" s="2" t="s">
        <v>82</v>
      </c>
      <c r="Y1277" s="200"/>
      <c r="Z1277" s="201">
        <f>IF(Y1277&lt;&gt;"",Y1277,IF(Table1[[#This Row],[Befolyt]]="i",1,""))</f>
        <v>1</v>
      </c>
      <c r="AA1277" s="98">
        <f>Table1[[#This Row],[KülföldiÁr]]*Table1[[#This Row],[Darab]]</f>
        <v>0</v>
      </c>
    </row>
    <row r="1278" spans="1:27" x14ac:dyDescent="0.3">
      <c r="A1278" t="s">
        <v>3064</v>
      </c>
      <c r="B1278" t="s">
        <v>372</v>
      </c>
      <c r="C1278" s="126">
        <v>46064</v>
      </c>
      <c r="D1278" s="6">
        <v>2</v>
      </c>
      <c r="E1278" s="126">
        <v>46064</v>
      </c>
      <c r="F1278" s="6">
        <v>2</v>
      </c>
      <c r="G1278" t="s">
        <v>86</v>
      </c>
      <c r="H1278" t="s">
        <v>70</v>
      </c>
      <c r="I1278" t="s">
        <v>32</v>
      </c>
      <c r="J1278" t="s">
        <v>87</v>
      </c>
      <c r="K1278">
        <v>0.5</v>
      </c>
      <c r="L1278" s="7">
        <v>7195.04</v>
      </c>
      <c r="M1278" s="7">
        <v>3597.52</v>
      </c>
      <c r="N1278">
        <v>0</v>
      </c>
      <c r="O1278" t="s">
        <v>29</v>
      </c>
      <c r="P1278">
        <v>0</v>
      </c>
      <c r="Q1278" s="7">
        <v>12000</v>
      </c>
      <c r="R1278" s="7">
        <v>12000</v>
      </c>
      <c r="S1278" s="7">
        <v>6000</v>
      </c>
      <c r="T1278" s="7">
        <v>0</v>
      </c>
      <c r="U1278" s="7">
        <v>0</v>
      </c>
      <c r="V1278" t="s">
        <v>74</v>
      </c>
      <c r="W1278" s="7">
        <v>2402.48</v>
      </c>
      <c r="X1278" s="2" t="s">
        <v>31</v>
      </c>
      <c r="Y1278" s="200"/>
      <c r="Z1278" s="201" t="str">
        <f>IF(Y1278&lt;&gt;"",Y1278,IF(Table1[[#This Row],[Befolyt]]="i",1,""))</f>
        <v/>
      </c>
      <c r="AA1278" s="98">
        <f>Table1[[#This Row],[KülföldiÁr]]*Table1[[#This Row],[Darab]]</f>
        <v>0</v>
      </c>
    </row>
    <row r="1279" spans="1:27" x14ac:dyDescent="0.3">
      <c r="A1279" t="s">
        <v>3064</v>
      </c>
      <c r="B1279" t="s">
        <v>372</v>
      </c>
      <c r="C1279" s="126">
        <v>46064</v>
      </c>
      <c r="D1279" s="6">
        <v>2</v>
      </c>
      <c r="E1279" s="126">
        <v>46064</v>
      </c>
      <c r="F1279" s="6">
        <v>2</v>
      </c>
      <c r="G1279" t="s">
        <v>3065</v>
      </c>
      <c r="H1279" t="s">
        <v>327</v>
      </c>
      <c r="I1279" t="s">
        <v>67</v>
      </c>
      <c r="J1279" t="s">
        <v>3066</v>
      </c>
      <c r="K1279">
        <v>4</v>
      </c>
      <c r="L1279" s="7">
        <v>32375</v>
      </c>
      <c r="M1279" s="7">
        <v>129500</v>
      </c>
      <c r="N1279">
        <v>0</v>
      </c>
      <c r="O1279" t="s">
        <v>29</v>
      </c>
      <c r="P1279">
        <v>0</v>
      </c>
      <c r="Q1279" s="7">
        <v>40350</v>
      </c>
      <c r="R1279" s="7">
        <v>40350</v>
      </c>
      <c r="S1279" s="7">
        <v>161400</v>
      </c>
      <c r="T1279" s="7">
        <v>4</v>
      </c>
      <c r="U1279" s="7">
        <v>6456</v>
      </c>
      <c r="V1279" t="s">
        <v>74</v>
      </c>
      <c r="W1279" s="7">
        <v>31900</v>
      </c>
      <c r="X1279" s="2" t="s">
        <v>31</v>
      </c>
      <c r="Y1279" s="200"/>
      <c r="Z1279" s="201" t="str">
        <f>IF(Y1279&lt;&gt;"",Y1279,IF(Table1[[#This Row],[Befolyt]]="i",1,""))</f>
        <v/>
      </c>
      <c r="AA1279" s="98">
        <f>Table1[[#This Row],[KülföldiÁr]]*Table1[[#This Row],[Darab]]</f>
        <v>0</v>
      </c>
    </row>
    <row r="1280" spans="1:27" x14ac:dyDescent="0.3">
      <c r="A1280" t="s">
        <v>3067</v>
      </c>
      <c r="B1280" t="s">
        <v>3068</v>
      </c>
      <c r="C1280" s="126">
        <v>46064</v>
      </c>
      <c r="D1280" s="6">
        <v>2</v>
      </c>
      <c r="E1280" s="126">
        <v>46064</v>
      </c>
      <c r="F1280" s="6">
        <v>2</v>
      </c>
      <c r="G1280" t="s">
        <v>2337</v>
      </c>
      <c r="H1280" t="s">
        <v>41</v>
      </c>
      <c r="I1280" t="s">
        <v>28</v>
      </c>
      <c r="J1280" t="s">
        <v>3069</v>
      </c>
      <c r="K1280">
        <v>300</v>
      </c>
      <c r="L1280" s="7">
        <v>484.42</v>
      </c>
      <c r="M1280" s="7">
        <v>145326</v>
      </c>
      <c r="N1280">
        <v>0</v>
      </c>
      <c r="O1280" t="s">
        <v>29</v>
      </c>
      <c r="P1280">
        <v>0</v>
      </c>
      <c r="Q1280" s="7">
        <v>1530</v>
      </c>
      <c r="R1280" s="7">
        <v>1225</v>
      </c>
      <c r="S1280" s="7">
        <v>367500</v>
      </c>
      <c r="T1280" s="7">
        <v>1.25</v>
      </c>
      <c r="U1280" s="7">
        <v>4593.75</v>
      </c>
      <c r="V1280" t="s">
        <v>77</v>
      </c>
      <c r="W1280" s="7">
        <v>222174</v>
      </c>
      <c r="X1280" s="2" t="s">
        <v>31</v>
      </c>
      <c r="Y1280" s="200"/>
      <c r="Z1280" s="201" t="str">
        <f>IF(Y1280&lt;&gt;"",Y1280,IF(Table1[[#This Row],[Befolyt]]="i",1,""))</f>
        <v/>
      </c>
      <c r="AA1280" s="98">
        <f>Table1[[#This Row],[KülföldiÁr]]*Table1[[#This Row],[Darab]]</f>
        <v>0</v>
      </c>
    </row>
    <row r="1281" spans="1:27" x14ac:dyDescent="0.3">
      <c r="A1281" t="s">
        <v>3067</v>
      </c>
      <c r="B1281" t="s">
        <v>3068</v>
      </c>
      <c r="C1281" s="126">
        <v>46064</v>
      </c>
      <c r="D1281" s="6">
        <v>2</v>
      </c>
      <c r="E1281" s="126">
        <v>46064</v>
      </c>
      <c r="F1281" s="6">
        <v>2</v>
      </c>
      <c r="G1281" t="s">
        <v>75</v>
      </c>
      <c r="H1281" t="s">
        <v>34</v>
      </c>
      <c r="I1281" t="s">
        <v>32</v>
      </c>
      <c r="J1281" t="s">
        <v>76</v>
      </c>
      <c r="K1281">
        <v>1</v>
      </c>
      <c r="L1281" s="7">
        <v>1900</v>
      </c>
      <c r="M1281" s="7">
        <v>1900</v>
      </c>
      <c r="N1281">
        <v>0</v>
      </c>
      <c r="O1281" t="s">
        <v>29</v>
      </c>
      <c r="P1281">
        <v>0</v>
      </c>
      <c r="Q1281" s="7">
        <v>3500</v>
      </c>
      <c r="R1281" s="7">
        <v>0</v>
      </c>
      <c r="S1281" s="7">
        <v>0</v>
      </c>
      <c r="T1281" s="7">
        <v>0</v>
      </c>
      <c r="U1281" s="7">
        <v>0</v>
      </c>
      <c r="V1281" t="s">
        <v>77</v>
      </c>
      <c r="W1281" s="7">
        <v>-1900</v>
      </c>
      <c r="X1281" s="2" t="s">
        <v>31</v>
      </c>
      <c r="Y1281" s="200"/>
      <c r="Z1281" s="201" t="str">
        <f>IF(Y1281&lt;&gt;"",Y1281,IF(Table1[[#This Row],[Befolyt]]="i",1,""))</f>
        <v/>
      </c>
      <c r="AA1281" s="98">
        <f>Table1[[#This Row],[KülföldiÁr]]*Table1[[#This Row],[Darab]]</f>
        <v>0</v>
      </c>
    </row>
    <row r="1282" spans="1:27" x14ac:dyDescent="0.3">
      <c r="A1282" t="s">
        <v>3067</v>
      </c>
      <c r="B1282" t="s">
        <v>3068</v>
      </c>
      <c r="C1282" s="126">
        <v>46064</v>
      </c>
      <c r="D1282" s="6">
        <v>2</v>
      </c>
      <c r="E1282" s="126">
        <v>46064</v>
      </c>
      <c r="F1282" s="6">
        <v>2</v>
      </c>
      <c r="G1282" t="s">
        <v>301</v>
      </c>
      <c r="H1282" t="s">
        <v>41</v>
      </c>
      <c r="I1282" t="s">
        <v>28</v>
      </c>
      <c r="J1282" t="s">
        <v>306</v>
      </c>
      <c r="K1282">
        <v>25</v>
      </c>
      <c r="L1282" s="7">
        <v>155.15</v>
      </c>
      <c r="M1282" s="7">
        <v>3878.75</v>
      </c>
      <c r="N1282">
        <v>0</v>
      </c>
      <c r="O1282" t="s">
        <v>29</v>
      </c>
      <c r="P1282">
        <v>0</v>
      </c>
      <c r="Q1282" s="7">
        <v>778</v>
      </c>
      <c r="R1282" s="7">
        <v>645</v>
      </c>
      <c r="S1282" s="7">
        <v>16125</v>
      </c>
      <c r="T1282" s="7">
        <v>0.73</v>
      </c>
      <c r="U1282" s="7">
        <v>117.71250000000001</v>
      </c>
      <c r="V1282" t="s">
        <v>77</v>
      </c>
      <c r="W1282" s="7">
        <v>12246.25</v>
      </c>
      <c r="X1282" s="2" t="s">
        <v>31</v>
      </c>
      <c r="Y1282" s="200"/>
      <c r="Z1282" s="201" t="str">
        <f>IF(Y1282&lt;&gt;"",Y1282,IF(Table1[[#This Row],[Befolyt]]="i",1,""))</f>
        <v/>
      </c>
      <c r="AA1282" s="98">
        <f>Table1[[#This Row],[KülföldiÁr]]*Table1[[#This Row],[Darab]]</f>
        <v>0</v>
      </c>
    </row>
    <row r="1283" spans="1:27" x14ac:dyDescent="0.3">
      <c r="A1283" t="s">
        <v>3067</v>
      </c>
      <c r="B1283" t="s">
        <v>3068</v>
      </c>
      <c r="C1283" s="126">
        <v>46064</v>
      </c>
      <c r="D1283" s="6">
        <v>2</v>
      </c>
      <c r="E1283" s="126">
        <v>46064</v>
      </c>
      <c r="F1283" s="6">
        <v>2</v>
      </c>
      <c r="G1283" t="s">
        <v>851</v>
      </c>
      <c r="H1283" t="s">
        <v>34</v>
      </c>
      <c r="I1283" t="s">
        <v>32</v>
      </c>
      <c r="J1283" t="s">
        <v>852</v>
      </c>
      <c r="K1283">
        <v>1</v>
      </c>
      <c r="L1283" s="7">
        <v>15680</v>
      </c>
      <c r="M1283" s="7">
        <v>15680</v>
      </c>
      <c r="N1283">
        <v>0</v>
      </c>
      <c r="O1283" t="s">
        <v>29</v>
      </c>
      <c r="P1283">
        <v>0</v>
      </c>
      <c r="Q1283" s="7">
        <v>15680</v>
      </c>
      <c r="R1283" s="7">
        <v>0</v>
      </c>
      <c r="S1283" s="7">
        <v>0</v>
      </c>
      <c r="T1283" s="7">
        <v>0</v>
      </c>
      <c r="U1283" s="7">
        <v>0</v>
      </c>
      <c r="V1283" t="s">
        <v>77</v>
      </c>
      <c r="W1283" s="7">
        <v>-15680</v>
      </c>
      <c r="X1283" s="2" t="s">
        <v>31</v>
      </c>
      <c r="Y1283" s="200"/>
      <c r="Z1283" s="201" t="str">
        <f>IF(Y1283&lt;&gt;"",Y1283,IF(Table1[[#This Row],[Befolyt]]="i",1,""))</f>
        <v/>
      </c>
      <c r="AA1283" s="98">
        <f>Table1[[#This Row],[KülföldiÁr]]*Table1[[#This Row],[Darab]]</f>
        <v>0</v>
      </c>
    </row>
    <row r="1284" spans="1:27" x14ac:dyDescent="0.3">
      <c r="A1284" t="s">
        <v>3070</v>
      </c>
      <c r="B1284" t="s">
        <v>3068</v>
      </c>
      <c r="C1284" s="126">
        <v>46064</v>
      </c>
      <c r="D1284" s="6">
        <v>2</v>
      </c>
      <c r="E1284" s="126">
        <v>46064</v>
      </c>
      <c r="F1284" s="6">
        <v>2</v>
      </c>
      <c r="G1284" t="s">
        <v>2337</v>
      </c>
      <c r="H1284" t="s">
        <v>41</v>
      </c>
      <c r="I1284" t="s">
        <v>28</v>
      </c>
      <c r="J1284" t="s">
        <v>3069</v>
      </c>
      <c r="K1284">
        <v>-300</v>
      </c>
      <c r="L1284" s="7">
        <v>-484.42</v>
      </c>
      <c r="M1284" s="7">
        <v>145326</v>
      </c>
      <c r="N1284">
        <v>0</v>
      </c>
      <c r="O1284" t="s">
        <v>29</v>
      </c>
      <c r="P1284">
        <v>0</v>
      </c>
      <c r="Q1284" s="7">
        <v>1530</v>
      </c>
      <c r="R1284" s="7">
        <v>-1225</v>
      </c>
      <c r="S1284" s="7">
        <v>-367500</v>
      </c>
      <c r="T1284" s="7">
        <v>1.67</v>
      </c>
      <c r="U1284" s="7">
        <v>-6137.25</v>
      </c>
      <c r="V1284" t="s">
        <v>77</v>
      </c>
      <c r="W1284" s="7">
        <v>-222174</v>
      </c>
      <c r="X1284" s="2" t="s">
        <v>31</v>
      </c>
      <c r="Y1284" s="200"/>
      <c r="Z1284" s="201" t="str">
        <f>IF(Y1284&lt;&gt;"",Y1284,IF(Table1[[#This Row],[Befolyt]]="i",1,""))</f>
        <v/>
      </c>
      <c r="AA1284" s="98">
        <f>Table1[[#This Row],[KülföldiÁr]]*Table1[[#This Row],[Darab]]</f>
        <v>0</v>
      </c>
    </row>
    <row r="1285" spans="1:27" x14ac:dyDescent="0.3">
      <c r="A1285" t="s">
        <v>3070</v>
      </c>
      <c r="B1285" t="s">
        <v>3068</v>
      </c>
      <c r="C1285" s="126">
        <v>46064</v>
      </c>
      <c r="D1285" s="6">
        <v>2</v>
      </c>
      <c r="E1285" s="126">
        <v>46064</v>
      </c>
      <c r="F1285" s="6">
        <v>2</v>
      </c>
      <c r="G1285" t="s">
        <v>301</v>
      </c>
      <c r="H1285" t="s">
        <v>41</v>
      </c>
      <c r="I1285" t="s">
        <v>28</v>
      </c>
      <c r="J1285" t="s">
        <v>306</v>
      </c>
      <c r="K1285">
        <v>-25</v>
      </c>
      <c r="L1285" s="7">
        <v>-155.15</v>
      </c>
      <c r="M1285" s="7">
        <v>3878.75</v>
      </c>
      <c r="N1285">
        <v>0</v>
      </c>
      <c r="O1285" t="s">
        <v>29</v>
      </c>
      <c r="P1285">
        <v>0</v>
      </c>
      <c r="Q1285" s="7">
        <v>778</v>
      </c>
      <c r="R1285" s="7">
        <v>-645</v>
      </c>
      <c r="S1285" s="7">
        <v>-16125</v>
      </c>
      <c r="T1285" s="7">
        <v>0.73</v>
      </c>
      <c r="U1285" s="7">
        <v>-117.71250000000001</v>
      </c>
      <c r="V1285" t="s">
        <v>77</v>
      </c>
      <c r="W1285" s="7">
        <v>-12246.25</v>
      </c>
      <c r="X1285" s="2" t="s">
        <v>31</v>
      </c>
      <c r="Y1285" s="200"/>
      <c r="Z1285" s="201" t="str">
        <f>IF(Y1285&lt;&gt;"",Y1285,IF(Table1[[#This Row],[Befolyt]]="i",1,""))</f>
        <v/>
      </c>
      <c r="AA1285" s="98">
        <f>Table1[[#This Row],[KülföldiÁr]]*Table1[[#This Row],[Darab]]</f>
        <v>0</v>
      </c>
    </row>
    <row r="1286" spans="1:27" x14ac:dyDescent="0.3">
      <c r="A1286" t="s">
        <v>3071</v>
      </c>
      <c r="B1286" t="s">
        <v>3072</v>
      </c>
      <c r="C1286" s="126">
        <v>46064</v>
      </c>
      <c r="D1286" s="6">
        <v>2</v>
      </c>
      <c r="E1286" s="126">
        <v>46064</v>
      </c>
      <c r="F1286" s="6">
        <v>2</v>
      </c>
      <c r="G1286" t="s">
        <v>130</v>
      </c>
      <c r="H1286" t="s">
        <v>41</v>
      </c>
      <c r="I1286" t="s">
        <v>28</v>
      </c>
      <c r="J1286" t="s">
        <v>131</v>
      </c>
      <c r="K1286">
        <v>100</v>
      </c>
      <c r="L1286" s="7">
        <v>354.5</v>
      </c>
      <c r="M1286" s="7">
        <v>35450</v>
      </c>
      <c r="N1286">
        <v>0</v>
      </c>
      <c r="O1286" t="s">
        <v>29</v>
      </c>
      <c r="P1286">
        <v>0</v>
      </c>
      <c r="Q1286" s="7">
        <v>970</v>
      </c>
      <c r="R1286" s="7">
        <v>690</v>
      </c>
      <c r="S1286" s="7">
        <v>69000</v>
      </c>
      <c r="T1286" s="7">
        <v>0.18</v>
      </c>
      <c r="U1286" s="7">
        <v>124.2</v>
      </c>
      <c r="V1286" t="s">
        <v>85</v>
      </c>
      <c r="W1286" s="7">
        <v>33550</v>
      </c>
      <c r="X1286" s="2" t="s">
        <v>31</v>
      </c>
      <c r="Y1286" s="200"/>
      <c r="Z1286" s="201" t="str">
        <f>IF(Y1286&lt;&gt;"",Y1286,IF(Table1[[#This Row],[Befolyt]]="i",1,""))</f>
        <v/>
      </c>
      <c r="AA1286" s="98">
        <f>Table1[[#This Row],[KülföldiÁr]]*Table1[[#This Row],[Darab]]</f>
        <v>0</v>
      </c>
    </row>
    <row r="1287" spans="1:27" x14ac:dyDescent="0.3">
      <c r="A1287" t="s">
        <v>3071</v>
      </c>
      <c r="B1287" t="s">
        <v>3072</v>
      </c>
      <c r="C1287" s="126">
        <v>46064</v>
      </c>
      <c r="D1287" s="6">
        <v>2</v>
      </c>
      <c r="E1287" s="126">
        <v>46064</v>
      </c>
      <c r="F1287" s="6">
        <v>2</v>
      </c>
      <c r="G1287" t="s">
        <v>410</v>
      </c>
      <c r="H1287" t="s">
        <v>41</v>
      </c>
      <c r="I1287" t="s">
        <v>28</v>
      </c>
      <c r="J1287" t="s">
        <v>411</v>
      </c>
      <c r="K1287">
        <v>4</v>
      </c>
      <c r="L1287" s="7">
        <v>1885.11</v>
      </c>
      <c r="M1287" s="7">
        <v>7540.44</v>
      </c>
      <c r="N1287">
        <v>0</v>
      </c>
      <c r="O1287" t="s">
        <v>29</v>
      </c>
      <c r="P1287">
        <v>0</v>
      </c>
      <c r="Q1287" s="7">
        <v>4990</v>
      </c>
      <c r="R1287" s="7">
        <v>3500</v>
      </c>
      <c r="S1287" s="7">
        <v>14000</v>
      </c>
      <c r="T1287" s="7">
        <v>0.01</v>
      </c>
      <c r="U1287" s="7">
        <v>1.4</v>
      </c>
      <c r="V1287" t="s">
        <v>85</v>
      </c>
      <c r="W1287" s="7">
        <v>6459.56</v>
      </c>
      <c r="X1287" s="2" t="s">
        <v>31</v>
      </c>
      <c r="Y1287" s="200"/>
      <c r="Z1287" s="201" t="str">
        <f>IF(Y1287&lt;&gt;"",Y1287,IF(Table1[[#This Row],[Befolyt]]="i",1,""))</f>
        <v/>
      </c>
      <c r="AA1287" s="98">
        <f>Table1[[#This Row],[KülföldiÁr]]*Table1[[#This Row],[Darab]]</f>
        <v>0</v>
      </c>
    </row>
    <row r="1288" spans="1:27" x14ac:dyDescent="0.3">
      <c r="A1288" t="s">
        <v>3071</v>
      </c>
      <c r="B1288" t="s">
        <v>3072</v>
      </c>
      <c r="C1288" s="126">
        <v>46064</v>
      </c>
      <c r="D1288" s="6">
        <v>2</v>
      </c>
      <c r="E1288" s="126">
        <v>46064</v>
      </c>
      <c r="F1288" s="6">
        <v>2</v>
      </c>
      <c r="G1288" t="s">
        <v>373</v>
      </c>
      <c r="H1288" t="s">
        <v>41</v>
      </c>
      <c r="I1288" t="s">
        <v>28</v>
      </c>
      <c r="J1288" t="s">
        <v>374</v>
      </c>
      <c r="K1288">
        <v>10</v>
      </c>
      <c r="L1288" s="7">
        <v>1012.63</v>
      </c>
      <c r="M1288" s="7">
        <v>10126.299999999999</v>
      </c>
      <c r="N1288">
        <v>0</v>
      </c>
      <c r="O1288" t="s">
        <v>29</v>
      </c>
      <c r="P1288">
        <v>0</v>
      </c>
      <c r="Q1288" s="7">
        <v>2990</v>
      </c>
      <c r="R1288" s="7">
        <v>2100</v>
      </c>
      <c r="S1288" s="7">
        <v>21000</v>
      </c>
      <c r="T1288" s="7">
        <v>0.03</v>
      </c>
      <c r="U1288" s="7">
        <v>6.3</v>
      </c>
      <c r="V1288" t="s">
        <v>85</v>
      </c>
      <c r="W1288" s="7">
        <v>10873.7</v>
      </c>
      <c r="X1288" s="2" t="s">
        <v>31</v>
      </c>
      <c r="Y1288" s="200"/>
      <c r="Z1288" s="201" t="str">
        <f>IF(Y1288&lt;&gt;"",Y1288,IF(Table1[[#This Row],[Befolyt]]="i",1,""))</f>
        <v/>
      </c>
      <c r="AA1288" s="98">
        <f>Table1[[#This Row],[KülföldiÁr]]*Table1[[#This Row],[Darab]]</f>
        <v>0</v>
      </c>
    </row>
    <row r="1289" spans="1:27" x14ac:dyDescent="0.3">
      <c r="A1289" t="s">
        <v>3071</v>
      </c>
      <c r="B1289" t="s">
        <v>3072</v>
      </c>
      <c r="C1289" s="126">
        <v>46064</v>
      </c>
      <c r="D1289" s="6">
        <v>2</v>
      </c>
      <c r="E1289" s="126">
        <v>46064</v>
      </c>
      <c r="F1289" s="6">
        <v>2</v>
      </c>
      <c r="G1289" t="s">
        <v>108</v>
      </c>
      <c r="H1289" t="s">
        <v>34</v>
      </c>
      <c r="I1289" t="s">
        <v>32</v>
      </c>
      <c r="J1289" t="s">
        <v>109</v>
      </c>
      <c r="K1289">
        <v>1</v>
      </c>
      <c r="L1289" s="7">
        <v>5576</v>
      </c>
      <c r="M1289" s="7">
        <v>5576</v>
      </c>
      <c r="N1289">
        <v>0</v>
      </c>
      <c r="O1289" t="s">
        <v>29</v>
      </c>
      <c r="P1289">
        <v>0</v>
      </c>
      <c r="Q1289" s="7">
        <v>5576</v>
      </c>
      <c r="R1289" s="7">
        <v>5576</v>
      </c>
      <c r="S1289" s="7">
        <v>5576</v>
      </c>
      <c r="T1289" s="7">
        <v>0</v>
      </c>
      <c r="U1289" s="7">
        <v>0</v>
      </c>
      <c r="V1289" t="s">
        <v>85</v>
      </c>
      <c r="W1289" s="7">
        <v>0</v>
      </c>
      <c r="X1289" s="2" t="s">
        <v>31</v>
      </c>
      <c r="Y1289" s="200"/>
      <c r="Z1289" s="201" t="str">
        <f>IF(Y1289&lt;&gt;"",Y1289,IF(Table1[[#This Row],[Befolyt]]="i",1,""))</f>
        <v/>
      </c>
      <c r="AA1289" s="98">
        <f>Table1[[#This Row],[KülföldiÁr]]*Table1[[#This Row],[Darab]]</f>
        <v>0</v>
      </c>
    </row>
    <row r="1290" spans="1:27" x14ac:dyDescent="0.3">
      <c r="A1290" t="s">
        <v>3073</v>
      </c>
      <c r="B1290" t="s">
        <v>1029</v>
      </c>
      <c r="C1290" s="126">
        <v>46064</v>
      </c>
      <c r="D1290" s="6">
        <v>2</v>
      </c>
      <c r="E1290" s="126">
        <v>46064</v>
      </c>
      <c r="F1290" s="6">
        <v>2</v>
      </c>
      <c r="G1290" t="s">
        <v>50</v>
      </c>
      <c r="H1290" t="s">
        <v>51</v>
      </c>
      <c r="I1290" t="s">
        <v>28</v>
      </c>
      <c r="J1290" t="s">
        <v>52</v>
      </c>
      <c r="K1290">
        <v>4</v>
      </c>
      <c r="L1290" s="7">
        <v>1478.09</v>
      </c>
      <c r="M1290" s="7">
        <v>5912.36</v>
      </c>
      <c r="N1290">
        <v>0</v>
      </c>
      <c r="O1290" t="s">
        <v>29</v>
      </c>
      <c r="P1290">
        <v>0</v>
      </c>
      <c r="Q1290" s="7">
        <v>4500</v>
      </c>
      <c r="R1290" s="7">
        <v>3210</v>
      </c>
      <c r="S1290" s="7">
        <v>12840</v>
      </c>
      <c r="T1290" s="7">
        <v>1.8</v>
      </c>
      <c r="U1290" s="7">
        <v>231.12</v>
      </c>
      <c r="V1290" t="s">
        <v>77</v>
      </c>
      <c r="W1290" s="7">
        <v>6927.64</v>
      </c>
      <c r="X1290" s="2" t="s">
        <v>31</v>
      </c>
      <c r="Y1290" s="200"/>
      <c r="Z1290" s="201" t="str">
        <f>IF(Y1290&lt;&gt;"",Y1290,IF(Table1[[#This Row],[Befolyt]]="i",1,""))</f>
        <v/>
      </c>
      <c r="AA1290" s="98">
        <f>Table1[[#This Row],[KülföldiÁr]]*Table1[[#This Row],[Darab]]</f>
        <v>0</v>
      </c>
    </row>
    <row r="1291" spans="1:27" x14ac:dyDescent="0.3">
      <c r="A1291" t="s">
        <v>3073</v>
      </c>
      <c r="B1291" t="s">
        <v>1029</v>
      </c>
      <c r="C1291" s="126">
        <v>46064</v>
      </c>
      <c r="D1291" s="6">
        <v>2</v>
      </c>
      <c r="E1291" s="126">
        <v>46064</v>
      </c>
      <c r="F1291" s="6">
        <v>2</v>
      </c>
      <c r="G1291" t="s">
        <v>3074</v>
      </c>
      <c r="H1291" t="s">
        <v>51</v>
      </c>
      <c r="I1291" t="s">
        <v>28</v>
      </c>
      <c r="J1291" t="s">
        <v>3075</v>
      </c>
      <c r="K1291">
        <v>8</v>
      </c>
      <c r="L1291" s="7">
        <v>539.84</v>
      </c>
      <c r="M1291" s="7">
        <v>4318.72</v>
      </c>
      <c r="N1291">
        <v>0</v>
      </c>
      <c r="O1291" t="s">
        <v>29</v>
      </c>
      <c r="P1291">
        <v>0</v>
      </c>
      <c r="Q1291" s="7">
        <v>1705</v>
      </c>
      <c r="R1291" s="7">
        <v>1925</v>
      </c>
      <c r="S1291" s="7">
        <v>15400</v>
      </c>
      <c r="T1291" s="7">
        <v>7</v>
      </c>
      <c r="U1291" s="7">
        <v>1078</v>
      </c>
      <c r="V1291" t="s">
        <v>77</v>
      </c>
      <c r="W1291" s="7">
        <v>11081.279999999999</v>
      </c>
      <c r="X1291" s="2" t="s">
        <v>31</v>
      </c>
      <c r="Y1291" s="200"/>
      <c r="Z1291" s="201" t="str">
        <f>IF(Y1291&lt;&gt;"",Y1291,IF(Table1[[#This Row],[Befolyt]]="i",1,""))</f>
        <v/>
      </c>
      <c r="AA1291" s="98">
        <f>Table1[[#This Row],[KülföldiÁr]]*Table1[[#This Row],[Darab]]</f>
        <v>0</v>
      </c>
    </row>
    <row r="1292" spans="1:27" x14ac:dyDescent="0.3">
      <c r="A1292" t="s">
        <v>3073</v>
      </c>
      <c r="B1292" t="s">
        <v>1029</v>
      </c>
      <c r="C1292" s="126">
        <v>46064</v>
      </c>
      <c r="D1292" s="6">
        <v>2</v>
      </c>
      <c r="E1292" s="126">
        <v>46064</v>
      </c>
      <c r="F1292" s="6">
        <v>2</v>
      </c>
      <c r="G1292" t="s">
        <v>851</v>
      </c>
      <c r="H1292" t="s">
        <v>34</v>
      </c>
      <c r="I1292" t="s">
        <v>32</v>
      </c>
      <c r="J1292" t="s">
        <v>852</v>
      </c>
      <c r="K1292">
        <v>1</v>
      </c>
      <c r="L1292" s="7">
        <v>2734</v>
      </c>
      <c r="M1292" s="7">
        <v>2734</v>
      </c>
      <c r="N1292">
        <v>0</v>
      </c>
      <c r="O1292" t="s">
        <v>29</v>
      </c>
      <c r="P1292">
        <v>0</v>
      </c>
      <c r="Q1292" s="7">
        <v>2734</v>
      </c>
      <c r="R1292" s="7">
        <v>2734</v>
      </c>
      <c r="S1292" s="7">
        <v>2734</v>
      </c>
      <c r="T1292" s="7">
        <v>0</v>
      </c>
      <c r="U1292" s="7">
        <v>0</v>
      </c>
      <c r="V1292" t="s">
        <v>77</v>
      </c>
      <c r="W1292" s="7">
        <v>0</v>
      </c>
      <c r="X1292" s="2" t="s">
        <v>31</v>
      </c>
      <c r="Y1292" s="200"/>
      <c r="Z1292" s="201" t="str">
        <f>IF(Y1292&lt;&gt;"",Y1292,IF(Table1[[#This Row],[Befolyt]]="i",1,""))</f>
        <v/>
      </c>
      <c r="AA1292" s="98">
        <f>Table1[[#This Row],[KülföldiÁr]]*Table1[[#This Row],[Darab]]</f>
        <v>0</v>
      </c>
    </row>
    <row r="1293" spans="1:27" x14ac:dyDescent="0.3">
      <c r="A1293" t="s">
        <v>3076</v>
      </c>
      <c r="B1293" t="s">
        <v>3077</v>
      </c>
      <c r="C1293" s="126">
        <v>46064</v>
      </c>
      <c r="D1293" s="6">
        <v>2</v>
      </c>
      <c r="E1293" s="126">
        <v>46064</v>
      </c>
      <c r="F1293" s="6">
        <v>2</v>
      </c>
      <c r="G1293" t="s">
        <v>3078</v>
      </c>
      <c r="H1293" t="s">
        <v>71</v>
      </c>
      <c r="I1293" t="s">
        <v>28</v>
      </c>
      <c r="J1293" t="s">
        <v>3079</v>
      </c>
      <c r="K1293">
        <v>3</v>
      </c>
      <c r="L1293" s="7">
        <v>1793.91</v>
      </c>
      <c r="M1293" s="7">
        <v>5381.7300000000005</v>
      </c>
      <c r="N1293">
        <v>0</v>
      </c>
      <c r="O1293" t="s">
        <v>29</v>
      </c>
      <c r="P1293">
        <v>0</v>
      </c>
      <c r="Q1293" s="7">
        <v>6770</v>
      </c>
      <c r="R1293" s="7">
        <v>6770</v>
      </c>
      <c r="S1293" s="7">
        <v>20310</v>
      </c>
      <c r="T1293" s="7">
        <v>5</v>
      </c>
      <c r="U1293" s="7">
        <v>1015.5</v>
      </c>
      <c r="V1293" t="s">
        <v>77</v>
      </c>
      <c r="W1293" s="7">
        <v>14928.27</v>
      </c>
      <c r="X1293" s="2" t="s">
        <v>31</v>
      </c>
      <c r="Y1293" s="200"/>
      <c r="Z1293" s="201" t="str">
        <f>IF(Y1293&lt;&gt;"",Y1293,IF(Table1[[#This Row],[Befolyt]]="i",1,""))</f>
        <v/>
      </c>
      <c r="AA1293" s="98">
        <f>Table1[[#This Row],[KülföldiÁr]]*Table1[[#This Row],[Darab]]</f>
        <v>0</v>
      </c>
    </row>
    <row r="1294" spans="1:27" x14ac:dyDescent="0.3">
      <c r="A1294" t="s">
        <v>3076</v>
      </c>
      <c r="B1294" t="s">
        <v>3077</v>
      </c>
      <c r="C1294" s="126">
        <v>46064</v>
      </c>
      <c r="D1294" s="6">
        <v>2</v>
      </c>
      <c r="E1294" s="126">
        <v>46064</v>
      </c>
      <c r="F1294" s="6">
        <v>2</v>
      </c>
      <c r="G1294" t="s">
        <v>1012</v>
      </c>
      <c r="H1294" t="s">
        <v>34</v>
      </c>
      <c r="I1294" t="s">
        <v>32</v>
      </c>
      <c r="J1294" t="s">
        <v>1013</v>
      </c>
      <c r="K1294">
        <v>1</v>
      </c>
      <c r="L1294" s="7">
        <v>2075</v>
      </c>
      <c r="M1294" s="7">
        <v>2075</v>
      </c>
      <c r="N1294">
        <v>0</v>
      </c>
      <c r="O1294" t="s">
        <v>29</v>
      </c>
      <c r="P1294">
        <v>0</v>
      </c>
      <c r="Q1294" s="7">
        <v>2075</v>
      </c>
      <c r="R1294" s="7">
        <v>2200</v>
      </c>
      <c r="S1294" s="7">
        <v>2200</v>
      </c>
      <c r="T1294" s="7">
        <v>0</v>
      </c>
      <c r="U1294" s="7">
        <v>0</v>
      </c>
      <c r="V1294" t="s">
        <v>77</v>
      </c>
      <c r="W1294" s="7">
        <v>125</v>
      </c>
      <c r="X1294" s="2" t="s">
        <v>31</v>
      </c>
      <c r="Y1294" s="200"/>
      <c r="Z1294" s="201" t="str">
        <f>IF(Y1294&lt;&gt;"",Y1294,IF(Table1[[#This Row],[Befolyt]]="i",1,""))</f>
        <v/>
      </c>
      <c r="AA1294" s="98">
        <f>Table1[[#This Row],[KülföldiÁr]]*Table1[[#This Row],[Darab]]</f>
        <v>0</v>
      </c>
    </row>
    <row r="1295" spans="1:27" x14ac:dyDescent="0.3">
      <c r="A1295" t="s">
        <v>3080</v>
      </c>
      <c r="B1295" t="s">
        <v>2780</v>
      </c>
      <c r="C1295" s="126">
        <v>46064</v>
      </c>
      <c r="D1295" s="6">
        <v>2</v>
      </c>
      <c r="E1295" s="126">
        <v>46064</v>
      </c>
      <c r="F1295" s="6">
        <v>2</v>
      </c>
      <c r="G1295" t="s">
        <v>309</v>
      </c>
      <c r="H1295" t="s">
        <v>51</v>
      </c>
      <c r="I1295" t="s">
        <v>28</v>
      </c>
      <c r="J1295" t="s">
        <v>310</v>
      </c>
      <c r="K1295">
        <v>2</v>
      </c>
      <c r="L1295" s="7">
        <v>9481.01</v>
      </c>
      <c r="M1295" s="7">
        <v>18962.02</v>
      </c>
      <c r="N1295">
        <v>0</v>
      </c>
      <c r="O1295" t="s">
        <v>29</v>
      </c>
      <c r="P1295">
        <v>0</v>
      </c>
      <c r="Q1295" s="7">
        <v>18310</v>
      </c>
      <c r="R1295" s="7">
        <v>19115</v>
      </c>
      <c r="S1295" s="7">
        <v>38230</v>
      </c>
      <c r="T1295" s="7">
        <v>6</v>
      </c>
      <c r="U1295" s="7">
        <v>2293.8000000000002</v>
      </c>
      <c r="V1295" t="s">
        <v>74</v>
      </c>
      <c r="W1295" s="7">
        <v>19267.98</v>
      </c>
      <c r="X1295" s="2" t="s">
        <v>82</v>
      </c>
      <c r="Y1295" s="200"/>
      <c r="Z1295" s="201">
        <f>IF(Y1295&lt;&gt;"",Y1295,IF(Table1[[#This Row],[Befolyt]]="i",1,""))</f>
        <v>1</v>
      </c>
      <c r="AA1295" s="98">
        <f>Table1[[#This Row],[KülföldiÁr]]*Table1[[#This Row],[Darab]]</f>
        <v>0</v>
      </c>
    </row>
    <row r="1296" spans="1:27" x14ac:dyDescent="0.3">
      <c r="A1296" t="s">
        <v>3080</v>
      </c>
      <c r="B1296" t="s">
        <v>2780</v>
      </c>
      <c r="C1296" s="126">
        <v>46064</v>
      </c>
      <c r="D1296" s="6">
        <v>2</v>
      </c>
      <c r="E1296" s="126">
        <v>46064</v>
      </c>
      <c r="F1296" s="6">
        <v>2</v>
      </c>
      <c r="G1296" t="s">
        <v>383</v>
      </c>
      <c r="H1296" t="s">
        <v>34</v>
      </c>
      <c r="I1296" t="s">
        <v>32</v>
      </c>
      <c r="J1296" t="s">
        <v>384</v>
      </c>
      <c r="K1296">
        <v>1</v>
      </c>
      <c r="L1296" s="7">
        <v>2734</v>
      </c>
      <c r="M1296" s="7">
        <v>2734</v>
      </c>
      <c r="N1296">
        <v>0</v>
      </c>
      <c r="O1296" t="s">
        <v>29</v>
      </c>
      <c r="P1296">
        <v>0</v>
      </c>
      <c r="Q1296" s="7">
        <v>2734</v>
      </c>
      <c r="R1296" s="7">
        <v>2500</v>
      </c>
      <c r="S1296" s="7">
        <v>2500</v>
      </c>
      <c r="T1296" s="7">
        <v>0</v>
      </c>
      <c r="U1296" s="7">
        <v>0</v>
      </c>
      <c r="V1296" t="s">
        <v>74</v>
      </c>
      <c r="W1296" s="7">
        <v>-234</v>
      </c>
      <c r="X1296" s="2" t="s">
        <v>82</v>
      </c>
      <c r="Y1296" s="200"/>
      <c r="Z1296" s="201">
        <f>IF(Y1296&lt;&gt;"",Y1296,IF(Table1[[#This Row],[Befolyt]]="i",1,""))</f>
        <v>1</v>
      </c>
      <c r="AA1296" s="98">
        <f>Table1[[#This Row],[KülföldiÁr]]*Table1[[#This Row],[Darab]]</f>
        <v>0</v>
      </c>
    </row>
    <row r="1297" spans="1:27" x14ac:dyDescent="0.3">
      <c r="A1297" t="s">
        <v>3081</v>
      </c>
      <c r="B1297" t="s">
        <v>3068</v>
      </c>
      <c r="C1297" s="126">
        <v>46064</v>
      </c>
      <c r="D1297" s="6">
        <v>2</v>
      </c>
      <c r="E1297" s="126">
        <v>46064</v>
      </c>
      <c r="F1297" s="6">
        <v>2</v>
      </c>
      <c r="G1297" t="s">
        <v>2337</v>
      </c>
      <c r="H1297" t="s">
        <v>41</v>
      </c>
      <c r="I1297" t="s">
        <v>28</v>
      </c>
      <c r="J1297" t="s">
        <v>3069</v>
      </c>
      <c r="K1297">
        <v>300</v>
      </c>
      <c r="L1297" s="7">
        <v>484.42</v>
      </c>
      <c r="M1297" s="7">
        <v>145326</v>
      </c>
      <c r="N1297">
        <v>0</v>
      </c>
      <c r="O1297" t="s">
        <v>29</v>
      </c>
      <c r="P1297">
        <v>0</v>
      </c>
      <c r="Q1297" s="7">
        <v>1530</v>
      </c>
      <c r="R1297" s="7">
        <v>1225</v>
      </c>
      <c r="S1297" s="7">
        <v>367500</v>
      </c>
      <c r="T1297" s="7">
        <v>1.67</v>
      </c>
      <c r="U1297" s="7">
        <v>6137.25</v>
      </c>
      <c r="V1297" t="s">
        <v>77</v>
      </c>
      <c r="W1297" s="7">
        <v>222174</v>
      </c>
      <c r="X1297" s="2" t="s">
        <v>31</v>
      </c>
      <c r="Y1297" s="200"/>
      <c r="Z1297" s="201" t="str">
        <f>IF(Y1297&lt;&gt;"",Y1297,IF(Table1[[#This Row],[Befolyt]]="i",1,""))</f>
        <v/>
      </c>
      <c r="AA1297" s="98">
        <f>Table1[[#This Row],[KülföldiÁr]]*Table1[[#This Row],[Darab]]</f>
        <v>0</v>
      </c>
    </row>
    <row r="1298" spans="1:27" x14ac:dyDescent="0.3">
      <c r="A1298" t="s">
        <v>3081</v>
      </c>
      <c r="B1298" t="s">
        <v>3068</v>
      </c>
      <c r="C1298" s="126">
        <v>46064</v>
      </c>
      <c r="D1298" s="6">
        <v>2</v>
      </c>
      <c r="E1298" s="126">
        <v>46064</v>
      </c>
      <c r="F1298" s="6">
        <v>2</v>
      </c>
      <c r="G1298" t="s">
        <v>301</v>
      </c>
      <c r="H1298" t="s">
        <v>41</v>
      </c>
      <c r="I1298" t="s">
        <v>28</v>
      </c>
      <c r="J1298" t="s">
        <v>306</v>
      </c>
      <c r="K1298">
        <v>25</v>
      </c>
      <c r="L1298" s="7">
        <v>155.15</v>
      </c>
      <c r="M1298" s="7">
        <v>3878.75</v>
      </c>
      <c r="N1298">
        <v>0</v>
      </c>
      <c r="O1298" t="s">
        <v>29</v>
      </c>
      <c r="P1298">
        <v>0</v>
      </c>
      <c r="Q1298" s="7">
        <v>778</v>
      </c>
      <c r="R1298" s="7">
        <v>645</v>
      </c>
      <c r="S1298" s="7">
        <v>16125</v>
      </c>
      <c r="T1298" s="7">
        <v>0.73</v>
      </c>
      <c r="U1298" s="7">
        <v>117.71250000000001</v>
      </c>
      <c r="V1298" t="s">
        <v>77</v>
      </c>
      <c r="W1298" s="7">
        <v>12246.25</v>
      </c>
      <c r="X1298" s="2" t="s">
        <v>31</v>
      </c>
      <c r="Y1298" s="200"/>
      <c r="Z1298" s="201" t="str">
        <f>IF(Y1298&lt;&gt;"",Y1298,IF(Table1[[#This Row],[Befolyt]]="i",1,""))</f>
        <v/>
      </c>
      <c r="AA1298" s="98">
        <f>Table1[[#This Row],[KülföldiÁr]]*Table1[[#This Row],[Darab]]</f>
        <v>0</v>
      </c>
    </row>
    <row r="1299" spans="1:27" x14ac:dyDescent="0.3">
      <c r="A1299" t="s">
        <v>3082</v>
      </c>
      <c r="B1299" t="s">
        <v>3083</v>
      </c>
      <c r="C1299" s="126">
        <v>46064</v>
      </c>
      <c r="D1299" s="6">
        <v>2</v>
      </c>
      <c r="E1299" s="126">
        <v>46064</v>
      </c>
      <c r="F1299" s="6">
        <v>2</v>
      </c>
      <c r="G1299" t="s">
        <v>3084</v>
      </c>
      <c r="H1299" t="s">
        <v>27</v>
      </c>
      <c r="I1299" t="s">
        <v>28</v>
      </c>
      <c r="J1299" t="s">
        <v>3085</v>
      </c>
      <c r="K1299">
        <v>1</v>
      </c>
      <c r="L1299" s="7">
        <v>4410</v>
      </c>
      <c r="M1299" s="7">
        <v>4410</v>
      </c>
      <c r="N1299">
        <v>0</v>
      </c>
      <c r="O1299" t="s">
        <v>29</v>
      </c>
      <c r="P1299">
        <v>0</v>
      </c>
      <c r="Q1299" s="7">
        <v>7350</v>
      </c>
      <c r="R1299" s="7">
        <v>10200</v>
      </c>
      <c r="S1299" s="7">
        <v>10200</v>
      </c>
      <c r="T1299" s="7">
        <v>10</v>
      </c>
      <c r="U1299" s="7">
        <v>1020</v>
      </c>
      <c r="V1299" t="s">
        <v>457</v>
      </c>
      <c r="W1299" s="7">
        <v>5790</v>
      </c>
      <c r="X1299" s="2" t="s">
        <v>82</v>
      </c>
      <c r="Y1299" s="200"/>
      <c r="Z1299" s="201">
        <f>IF(Y1299&lt;&gt;"",Y1299,IF(Table1[[#This Row],[Befolyt]]="i",1,""))</f>
        <v>1</v>
      </c>
      <c r="AA1299" s="98">
        <f>Table1[[#This Row],[KülföldiÁr]]*Table1[[#This Row],[Darab]]</f>
        <v>0</v>
      </c>
    </row>
    <row r="1300" spans="1:27" x14ac:dyDescent="0.3">
      <c r="A1300" t="s">
        <v>3082</v>
      </c>
      <c r="B1300" t="s">
        <v>3083</v>
      </c>
      <c r="C1300" s="126">
        <v>46064</v>
      </c>
      <c r="D1300" s="6">
        <v>2</v>
      </c>
      <c r="E1300" s="126">
        <v>46064</v>
      </c>
      <c r="F1300" s="6">
        <v>2</v>
      </c>
      <c r="G1300" t="s">
        <v>1623</v>
      </c>
      <c r="H1300" t="s">
        <v>27</v>
      </c>
      <c r="I1300" t="s">
        <v>28</v>
      </c>
      <c r="J1300" t="s">
        <v>3086</v>
      </c>
      <c r="K1300">
        <v>4</v>
      </c>
      <c r="L1300" s="7">
        <v>1800</v>
      </c>
      <c r="M1300" s="7">
        <v>7200</v>
      </c>
      <c r="N1300">
        <v>0</v>
      </c>
      <c r="O1300" t="s">
        <v>29</v>
      </c>
      <c r="P1300">
        <v>0</v>
      </c>
      <c r="Q1300" s="7">
        <v>3000</v>
      </c>
      <c r="R1300" s="7">
        <v>7650</v>
      </c>
      <c r="S1300" s="7">
        <v>30600</v>
      </c>
      <c r="T1300" s="7">
        <v>10</v>
      </c>
      <c r="U1300" s="7">
        <v>3060</v>
      </c>
      <c r="V1300" t="s">
        <v>457</v>
      </c>
      <c r="W1300" s="7">
        <v>23400</v>
      </c>
      <c r="X1300" s="2" t="s">
        <v>82</v>
      </c>
      <c r="Y1300" s="200"/>
      <c r="Z1300" s="201">
        <f>IF(Y1300&lt;&gt;"",Y1300,IF(Table1[[#This Row],[Befolyt]]="i",1,""))</f>
        <v>1</v>
      </c>
      <c r="AA1300" s="98">
        <f>Table1[[#This Row],[KülföldiÁr]]*Table1[[#This Row],[Darab]]</f>
        <v>0</v>
      </c>
    </row>
    <row r="1301" spans="1:27" x14ac:dyDescent="0.3">
      <c r="A1301" t="s">
        <v>3082</v>
      </c>
      <c r="B1301" t="s">
        <v>3083</v>
      </c>
      <c r="C1301" s="126">
        <v>46064</v>
      </c>
      <c r="D1301" s="6">
        <v>2</v>
      </c>
      <c r="E1301" s="126">
        <v>46064</v>
      </c>
      <c r="F1301" s="6">
        <v>2</v>
      </c>
      <c r="G1301" t="s">
        <v>3087</v>
      </c>
      <c r="H1301" t="s">
        <v>33</v>
      </c>
      <c r="I1301" t="s">
        <v>28</v>
      </c>
      <c r="J1301" t="s">
        <v>3088</v>
      </c>
      <c r="K1301">
        <v>4</v>
      </c>
      <c r="L1301" s="7">
        <v>17728.32</v>
      </c>
      <c r="M1301" s="7">
        <v>70913.279999999999</v>
      </c>
      <c r="N1301">
        <v>0</v>
      </c>
      <c r="O1301" t="s">
        <v>29</v>
      </c>
      <c r="P1301">
        <v>0</v>
      </c>
      <c r="Q1301" s="7">
        <v>45360</v>
      </c>
      <c r="R1301" s="7">
        <v>46860</v>
      </c>
      <c r="S1301" s="7">
        <v>187440</v>
      </c>
      <c r="T1301" s="7">
        <v>10.96</v>
      </c>
      <c r="U1301" s="7">
        <v>20543.424000000003</v>
      </c>
      <c r="V1301" t="s">
        <v>457</v>
      </c>
      <c r="W1301" s="7">
        <v>116526.72</v>
      </c>
      <c r="X1301" s="2" t="s">
        <v>82</v>
      </c>
      <c r="Y1301" s="200"/>
      <c r="Z1301" s="201">
        <f>IF(Y1301&lt;&gt;"",Y1301,IF(Table1[[#This Row],[Befolyt]]="i",1,""))</f>
        <v>1</v>
      </c>
      <c r="AA1301" s="98">
        <f>Table1[[#This Row],[KülföldiÁr]]*Table1[[#This Row],[Darab]]</f>
        <v>0</v>
      </c>
    </row>
    <row r="1302" spans="1:27" x14ac:dyDescent="0.3">
      <c r="A1302" t="s">
        <v>3082</v>
      </c>
      <c r="B1302" t="s">
        <v>3083</v>
      </c>
      <c r="C1302" s="126">
        <v>46064</v>
      </c>
      <c r="D1302" s="6">
        <v>2</v>
      </c>
      <c r="E1302" s="126">
        <v>46064</v>
      </c>
      <c r="F1302" s="6">
        <v>2</v>
      </c>
      <c r="G1302" t="s">
        <v>3089</v>
      </c>
      <c r="H1302" t="s">
        <v>33</v>
      </c>
      <c r="I1302" t="s">
        <v>28</v>
      </c>
      <c r="J1302" t="s">
        <v>3090</v>
      </c>
      <c r="K1302">
        <v>4</v>
      </c>
      <c r="L1302" s="7">
        <v>17448.82</v>
      </c>
      <c r="M1302" s="7">
        <v>69795.28</v>
      </c>
      <c r="N1302">
        <v>0</v>
      </c>
      <c r="O1302" t="s">
        <v>29</v>
      </c>
      <c r="P1302">
        <v>0</v>
      </c>
      <c r="Q1302" s="7">
        <v>43860</v>
      </c>
      <c r="R1302" s="7">
        <v>43860</v>
      </c>
      <c r="S1302" s="7">
        <v>175440</v>
      </c>
      <c r="T1302" s="7">
        <v>10</v>
      </c>
      <c r="U1302" s="7">
        <v>17544</v>
      </c>
      <c r="V1302" t="s">
        <v>457</v>
      </c>
      <c r="W1302" s="7">
        <v>105644.72</v>
      </c>
      <c r="X1302" s="2" t="s">
        <v>82</v>
      </c>
      <c r="Y1302" s="200"/>
      <c r="Z1302" s="201">
        <f>IF(Y1302&lt;&gt;"",Y1302,IF(Table1[[#This Row],[Befolyt]]="i",1,""))</f>
        <v>1</v>
      </c>
      <c r="AA1302" s="98">
        <f>Table1[[#This Row],[KülföldiÁr]]*Table1[[#This Row],[Darab]]</f>
        <v>0</v>
      </c>
    </row>
    <row r="1303" spans="1:27" x14ac:dyDescent="0.3">
      <c r="A1303" t="s">
        <v>3082</v>
      </c>
      <c r="B1303" t="s">
        <v>3083</v>
      </c>
      <c r="C1303" s="126">
        <v>46064</v>
      </c>
      <c r="D1303" s="6">
        <v>2</v>
      </c>
      <c r="E1303" s="126">
        <v>46064</v>
      </c>
      <c r="F1303" s="6">
        <v>2</v>
      </c>
      <c r="G1303" t="s">
        <v>40</v>
      </c>
      <c r="H1303" t="s">
        <v>41</v>
      </c>
      <c r="I1303" t="s">
        <v>28</v>
      </c>
      <c r="J1303" t="s">
        <v>42</v>
      </c>
      <c r="K1303">
        <v>5</v>
      </c>
      <c r="L1303" s="7">
        <v>238.9</v>
      </c>
      <c r="M1303" s="7">
        <v>1194.5</v>
      </c>
      <c r="N1303">
        <v>0</v>
      </c>
      <c r="O1303" t="s">
        <v>29</v>
      </c>
      <c r="P1303">
        <v>0</v>
      </c>
      <c r="Q1303" s="7">
        <v>1325</v>
      </c>
      <c r="R1303" s="7">
        <v>1325</v>
      </c>
      <c r="S1303" s="7">
        <v>6625</v>
      </c>
      <c r="T1303" s="7">
        <v>5</v>
      </c>
      <c r="U1303" s="7">
        <v>331.25</v>
      </c>
      <c r="V1303" t="s">
        <v>457</v>
      </c>
      <c r="W1303" s="7">
        <v>5430.5</v>
      </c>
      <c r="X1303" s="2" t="s">
        <v>82</v>
      </c>
      <c r="Y1303" s="200"/>
      <c r="Z1303" s="201">
        <f>IF(Y1303&lt;&gt;"",Y1303,IF(Table1[[#This Row],[Befolyt]]="i",1,""))</f>
        <v>1</v>
      </c>
      <c r="AA1303" s="98">
        <f>Table1[[#This Row],[KülföldiÁr]]*Table1[[#This Row],[Darab]]</f>
        <v>0</v>
      </c>
    </row>
    <row r="1304" spans="1:27" x14ac:dyDescent="0.3">
      <c r="A1304" t="s">
        <v>3082</v>
      </c>
      <c r="B1304" t="s">
        <v>3083</v>
      </c>
      <c r="C1304" s="126">
        <v>46064</v>
      </c>
      <c r="D1304" s="6">
        <v>2</v>
      </c>
      <c r="E1304" s="126">
        <v>46064</v>
      </c>
      <c r="F1304" s="6">
        <v>2</v>
      </c>
      <c r="G1304" t="s">
        <v>75</v>
      </c>
      <c r="H1304" t="s">
        <v>34</v>
      </c>
      <c r="I1304" t="s">
        <v>32</v>
      </c>
      <c r="J1304" t="s">
        <v>76</v>
      </c>
      <c r="K1304">
        <v>1</v>
      </c>
      <c r="L1304" s="7">
        <v>1900</v>
      </c>
      <c r="M1304" s="7">
        <v>1900</v>
      </c>
      <c r="N1304">
        <v>0</v>
      </c>
      <c r="O1304" t="s">
        <v>29</v>
      </c>
      <c r="P1304">
        <v>0</v>
      </c>
      <c r="Q1304" s="7">
        <v>3500</v>
      </c>
      <c r="R1304" s="7">
        <v>0</v>
      </c>
      <c r="S1304" s="7">
        <v>0</v>
      </c>
      <c r="T1304" s="7">
        <v>0</v>
      </c>
      <c r="U1304" s="7">
        <v>0</v>
      </c>
      <c r="V1304" t="s">
        <v>457</v>
      </c>
      <c r="W1304" s="7">
        <v>-1900</v>
      </c>
      <c r="X1304" s="2" t="s">
        <v>82</v>
      </c>
      <c r="Y1304" s="200"/>
      <c r="Z1304" s="201">
        <f>IF(Y1304&lt;&gt;"",Y1304,IF(Table1[[#This Row],[Befolyt]]="i",1,""))</f>
        <v>1</v>
      </c>
      <c r="AA1304" s="98">
        <f>Table1[[#This Row],[KülföldiÁr]]*Table1[[#This Row],[Darab]]</f>
        <v>0</v>
      </c>
    </row>
    <row r="1305" spans="1:27" x14ac:dyDescent="0.3">
      <c r="A1305" t="s">
        <v>3082</v>
      </c>
      <c r="B1305" t="s">
        <v>3083</v>
      </c>
      <c r="C1305" s="126">
        <v>46064</v>
      </c>
      <c r="D1305" s="6">
        <v>2</v>
      </c>
      <c r="E1305" s="126">
        <v>46064</v>
      </c>
      <c r="F1305" s="6">
        <v>2</v>
      </c>
      <c r="G1305" t="s">
        <v>43</v>
      </c>
      <c r="H1305" t="s">
        <v>41</v>
      </c>
      <c r="I1305" t="s">
        <v>28</v>
      </c>
      <c r="J1305" t="s">
        <v>44</v>
      </c>
      <c r="K1305">
        <v>5</v>
      </c>
      <c r="L1305" s="7">
        <v>33.770000000000003</v>
      </c>
      <c r="M1305" s="7">
        <v>168.85000000000002</v>
      </c>
      <c r="N1305">
        <v>0</v>
      </c>
      <c r="O1305" t="s">
        <v>29</v>
      </c>
      <c r="P1305">
        <v>0</v>
      </c>
      <c r="Q1305" s="7">
        <v>190</v>
      </c>
      <c r="R1305" s="7">
        <v>190</v>
      </c>
      <c r="S1305" s="7">
        <v>950</v>
      </c>
      <c r="T1305" s="7">
        <v>5</v>
      </c>
      <c r="U1305" s="7">
        <v>47.5</v>
      </c>
      <c r="V1305" t="s">
        <v>457</v>
      </c>
      <c r="W1305" s="7">
        <v>781.15</v>
      </c>
      <c r="X1305" s="2" t="s">
        <v>82</v>
      </c>
      <c r="Y1305" s="200"/>
      <c r="Z1305" s="201">
        <f>IF(Y1305&lt;&gt;"",Y1305,IF(Table1[[#This Row],[Befolyt]]="i",1,""))</f>
        <v>1</v>
      </c>
      <c r="AA1305" s="98">
        <f>Table1[[#This Row],[KülföldiÁr]]*Table1[[#This Row],[Darab]]</f>
        <v>0</v>
      </c>
    </row>
    <row r="1306" spans="1:27" x14ac:dyDescent="0.3">
      <c r="A1306" t="s">
        <v>3082</v>
      </c>
      <c r="B1306" t="s">
        <v>3083</v>
      </c>
      <c r="C1306" s="126">
        <v>46064</v>
      </c>
      <c r="D1306" s="6">
        <v>2</v>
      </c>
      <c r="E1306" s="126">
        <v>46064</v>
      </c>
      <c r="F1306" s="6">
        <v>2</v>
      </c>
      <c r="G1306" t="s">
        <v>383</v>
      </c>
      <c r="H1306" t="s">
        <v>34</v>
      </c>
      <c r="I1306" t="s">
        <v>32</v>
      </c>
      <c r="J1306" t="s">
        <v>384</v>
      </c>
      <c r="K1306">
        <v>1</v>
      </c>
      <c r="L1306" s="7">
        <v>16979</v>
      </c>
      <c r="M1306" s="7">
        <v>16979</v>
      </c>
      <c r="N1306">
        <v>0</v>
      </c>
      <c r="O1306" t="s">
        <v>29</v>
      </c>
      <c r="P1306">
        <v>0</v>
      </c>
      <c r="Q1306" s="7">
        <v>16979</v>
      </c>
      <c r="R1306" s="7">
        <v>16979</v>
      </c>
      <c r="S1306" s="7">
        <v>16979</v>
      </c>
      <c r="T1306" s="7">
        <v>0</v>
      </c>
      <c r="U1306" s="7">
        <v>0</v>
      </c>
      <c r="V1306" t="s">
        <v>457</v>
      </c>
      <c r="W1306" s="7">
        <v>0</v>
      </c>
      <c r="X1306" s="2" t="s">
        <v>82</v>
      </c>
      <c r="Y1306" s="200"/>
      <c r="Z1306" s="201">
        <f>IF(Y1306&lt;&gt;"",Y1306,IF(Table1[[#This Row],[Befolyt]]="i",1,""))</f>
        <v>1</v>
      </c>
      <c r="AA1306" s="98">
        <f>Table1[[#This Row],[KülföldiÁr]]*Table1[[#This Row],[Darab]]</f>
        <v>0</v>
      </c>
    </row>
    <row r="1307" spans="1:27" x14ac:dyDescent="0.3">
      <c r="A1307" t="s">
        <v>3091</v>
      </c>
      <c r="B1307" t="s">
        <v>378</v>
      </c>
      <c r="C1307" s="126">
        <v>46064</v>
      </c>
      <c r="D1307" s="6">
        <v>2</v>
      </c>
      <c r="E1307" s="126">
        <v>46064</v>
      </c>
      <c r="F1307" s="6">
        <v>2</v>
      </c>
      <c r="G1307" t="s">
        <v>951</v>
      </c>
      <c r="H1307" t="s">
        <v>41</v>
      </c>
      <c r="I1307" t="s">
        <v>28</v>
      </c>
      <c r="J1307" t="s">
        <v>2644</v>
      </c>
      <c r="K1307">
        <v>32</v>
      </c>
      <c r="L1307" s="7">
        <v>2231.88</v>
      </c>
      <c r="M1307" s="7">
        <v>71420.160000000003</v>
      </c>
      <c r="N1307">
        <v>0</v>
      </c>
      <c r="O1307" t="s">
        <v>29</v>
      </c>
      <c r="P1307">
        <v>0</v>
      </c>
      <c r="Q1307" s="7">
        <v>4650</v>
      </c>
      <c r="R1307" s="7">
        <v>4285</v>
      </c>
      <c r="S1307" s="7">
        <v>137120</v>
      </c>
      <c r="T1307" s="7">
        <v>3</v>
      </c>
      <c r="U1307" s="7">
        <v>4113.6000000000004</v>
      </c>
      <c r="V1307" t="s">
        <v>74</v>
      </c>
      <c r="W1307" s="7">
        <v>65699.839999999997</v>
      </c>
      <c r="X1307" s="2" t="s">
        <v>31</v>
      </c>
      <c r="Y1307" s="200"/>
      <c r="Z1307" s="201" t="str">
        <f>IF(Y1307&lt;&gt;"",Y1307,IF(Table1[[#This Row],[Befolyt]]="i",1,""))</f>
        <v/>
      </c>
      <c r="AA1307" s="98">
        <f>Table1[[#This Row],[KülföldiÁr]]*Table1[[#This Row],[Darab]]</f>
        <v>0</v>
      </c>
    </row>
    <row r="1308" spans="1:27" x14ac:dyDescent="0.3">
      <c r="A1308" t="s">
        <v>3091</v>
      </c>
      <c r="B1308" t="s">
        <v>378</v>
      </c>
      <c r="C1308" s="126">
        <v>46064</v>
      </c>
      <c r="D1308" s="6">
        <v>2</v>
      </c>
      <c r="E1308" s="126">
        <v>46064</v>
      </c>
      <c r="F1308" s="6">
        <v>2</v>
      </c>
      <c r="G1308" t="s">
        <v>897</v>
      </c>
      <c r="H1308" t="s">
        <v>41</v>
      </c>
      <c r="I1308" t="s">
        <v>28</v>
      </c>
      <c r="J1308" t="s">
        <v>3092</v>
      </c>
      <c r="K1308">
        <v>32</v>
      </c>
      <c r="L1308" s="7">
        <v>1418.13</v>
      </c>
      <c r="M1308" s="7">
        <v>45380.160000000003</v>
      </c>
      <c r="N1308">
        <v>0</v>
      </c>
      <c r="O1308" t="s">
        <v>29</v>
      </c>
      <c r="P1308">
        <v>0</v>
      </c>
      <c r="Q1308" s="7">
        <v>2950</v>
      </c>
      <c r="R1308" s="7">
        <v>2790</v>
      </c>
      <c r="S1308" s="7">
        <v>89280</v>
      </c>
      <c r="T1308" s="7">
        <v>3</v>
      </c>
      <c r="U1308" s="7">
        <v>2678.4</v>
      </c>
      <c r="V1308" t="s">
        <v>74</v>
      </c>
      <c r="W1308" s="7">
        <v>43899.839999999997</v>
      </c>
      <c r="X1308" s="2" t="s">
        <v>31</v>
      </c>
      <c r="Y1308" s="200"/>
      <c r="Z1308" s="201" t="str">
        <f>IF(Y1308&lt;&gt;"",Y1308,IF(Table1[[#This Row],[Befolyt]]="i",1,""))</f>
        <v/>
      </c>
      <c r="AA1308" s="98">
        <f>Table1[[#This Row],[KülföldiÁr]]*Table1[[#This Row],[Darab]]</f>
        <v>0</v>
      </c>
    </row>
    <row r="1309" spans="1:27" x14ac:dyDescent="0.3">
      <c r="A1309" t="s">
        <v>3093</v>
      </c>
      <c r="B1309" t="s">
        <v>378</v>
      </c>
      <c r="C1309" s="126">
        <v>46064</v>
      </c>
      <c r="D1309" s="6">
        <v>2</v>
      </c>
      <c r="E1309" s="126">
        <v>46064</v>
      </c>
      <c r="F1309" s="6">
        <v>2</v>
      </c>
      <c r="G1309" t="s">
        <v>3094</v>
      </c>
      <c r="H1309" t="s">
        <v>41</v>
      </c>
      <c r="I1309" t="s">
        <v>28</v>
      </c>
      <c r="J1309" t="s">
        <v>3095</v>
      </c>
      <c r="K1309">
        <v>20</v>
      </c>
      <c r="L1309" s="7">
        <v>9206.94</v>
      </c>
      <c r="M1309" s="7">
        <v>184138.80000000002</v>
      </c>
      <c r="N1309">
        <v>0</v>
      </c>
      <c r="O1309" t="s">
        <v>29</v>
      </c>
      <c r="P1309">
        <v>0</v>
      </c>
      <c r="Q1309" s="7">
        <v>19100</v>
      </c>
      <c r="R1309" s="7">
        <v>15280</v>
      </c>
      <c r="S1309" s="7">
        <v>305600</v>
      </c>
      <c r="T1309" s="7">
        <v>0.5</v>
      </c>
      <c r="U1309" s="7">
        <f>Table1[[#This Row],[Jut_%]]*Table1[[#This Row],[SzumElad]]/100</f>
        <v>1528</v>
      </c>
      <c r="V1309" t="s">
        <v>74</v>
      </c>
      <c r="W1309" s="7">
        <v>121461.19999999998</v>
      </c>
      <c r="X1309" s="2" t="s">
        <v>31</v>
      </c>
      <c r="Y1309" s="200"/>
      <c r="Z1309" s="201" t="str">
        <f>IF(Y1309&lt;&gt;"",Y1309,IF(Table1[[#This Row],[Befolyt]]="i",1,""))</f>
        <v/>
      </c>
      <c r="AA1309" s="98">
        <f>Table1[[#This Row],[KülföldiÁr]]*Table1[[#This Row],[Darab]]</f>
        <v>0</v>
      </c>
    </row>
    <row r="1310" spans="1:27" x14ac:dyDescent="0.3">
      <c r="A1310" t="s">
        <v>3096</v>
      </c>
      <c r="B1310" t="s">
        <v>378</v>
      </c>
      <c r="C1310" s="126">
        <v>46064</v>
      </c>
      <c r="D1310" s="6">
        <v>2</v>
      </c>
      <c r="E1310" s="126">
        <v>46064</v>
      </c>
      <c r="F1310" s="6">
        <v>2</v>
      </c>
      <c r="G1310" t="s">
        <v>533</v>
      </c>
      <c r="H1310" t="s">
        <v>53</v>
      </c>
      <c r="I1310" t="s">
        <v>28</v>
      </c>
      <c r="J1310" t="s">
        <v>534</v>
      </c>
      <c r="K1310">
        <v>2</v>
      </c>
      <c r="L1310" s="7">
        <v>133874.97</v>
      </c>
      <c r="M1310" s="7">
        <v>267749.94</v>
      </c>
      <c r="N1310">
        <v>0</v>
      </c>
      <c r="O1310" t="s">
        <v>29</v>
      </c>
      <c r="P1310">
        <v>0</v>
      </c>
      <c r="Q1310" s="7">
        <v>279456</v>
      </c>
      <c r="R1310" s="7">
        <v>259050</v>
      </c>
      <c r="S1310" s="7">
        <v>518100</v>
      </c>
      <c r="T1310" s="7">
        <v>2.5</v>
      </c>
      <c r="U1310" s="7">
        <v>12952.5</v>
      </c>
      <c r="V1310" t="s">
        <v>74</v>
      </c>
      <c r="W1310" s="7">
        <v>250350.06</v>
      </c>
      <c r="X1310" s="2" t="s">
        <v>31</v>
      </c>
      <c r="Y1310" s="200"/>
      <c r="Z1310" s="201" t="str">
        <f>IF(Y1310&lt;&gt;"",Y1310,IF(Table1[[#This Row],[Befolyt]]="i",1,""))</f>
        <v/>
      </c>
      <c r="AA1310" s="98">
        <f>Table1[[#This Row],[KülföldiÁr]]*Table1[[#This Row],[Darab]]</f>
        <v>0</v>
      </c>
    </row>
    <row r="1311" spans="1:27" x14ac:dyDescent="0.3">
      <c r="A1311" t="s">
        <v>3096</v>
      </c>
      <c r="B1311" t="s">
        <v>378</v>
      </c>
      <c r="C1311" s="126">
        <v>46064</v>
      </c>
      <c r="D1311" s="6">
        <v>2</v>
      </c>
      <c r="E1311" s="126">
        <v>46064</v>
      </c>
      <c r="F1311" s="6">
        <v>2</v>
      </c>
      <c r="G1311" t="s">
        <v>75</v>
      </c>
      <c r="H1311" t="s">
        <v>34</v>
      </c>
      <c r="I1311" t="s">
        <v>32</v>
      </c>
      <c r="J1311" t="s">
        <v>76</v>
      </c>
      <c r="K1311">
        <v>1</v>
      </c>
      <c r="L1311" s="7">
        <v>1900</v>
      </c>
      <c r="M1311" s="7">
        <v>1900</v>
      </c>
      <c r="N1311">
        <v>0</v>
      </c>
      <c r="O1311" t="s">
        <v>29</v>
      </c>
      <c r="P1311">
        <v>0</v>
      </c>
      <c r="Q1311" s="7">
        <v>3500</v>
      </c>
      <c r="R1311" s="7">
        <v>0</v>
      </c>
      <c r="S1311" s="7">
        <v>0</v>
      </c>
      <c r="T1311" s="7">
        <v>0</v>
      </c>
      <c r="U1311" s="7">
        <v>0</v>
      </c>
      <c r="V1311" t="s">
        <v>74</v>
      </c>
      <c r="W1311" s="7">
        <v>-1900</v>
      </c>
      <c r="X1311" s="2" t="s">
        <v>31</v>
      </c>
      <c r="Y1311" s="200"/>
      <c r="Z1311" s="201" t="str">
        <f>IF(Y1311&lt;&gt;"",Y1311,IF(Table1[[#This Row],[Befolyt]]="i",1,""))</f>
        <v/>
      </c>
      <c r="AA1311" s="98">
        <f>Table1[[#This Row],[KülföldiÁr]]*Table1[[#This Row],[Darab]]</f>
        <v>0</v>
      </c>
    </row>
    <row r="1312" spans="1:27" x14ac:dyDescent="0.3">
      <c r="A1312" t="s">
        <v>3096</v>
      </c>
      <c r="B1312" t="s">
        <v>378</v>
      </c>
      <c r="C1312" s="126">
        <v>46064</v>
      </c>
      <c r="D1312" s="6">
        <v>2</v>
      </c>
      <c r="E1312" s="126">
        <v>46064</v>
      </c>
      <c r="F1312" s="6">
        <v>2</v>
      </c>
      <c r="G1312" t="s">
        <v>1139</v>
      </c>
      <c r="H1312" t="s">
        <v>34</v>
      </c>
      <c r="I1312" t="s">
        <v>32</v>
      </c>
      <c r="J1312" t="s">
        <v>1140</v>
      </c>
      <c r="K1312">
        <v>1</v>
      </c>
      <c r="L1312" s="7">
        <v>7566</v>
      </c>
      <c r="M1312" s="7">
        <v>7566</v>
      </c>
      <c r="N1312">
        <v>0</v>
      </c>
      <c r="O1312" t="s">
        <v>29</v>
      </c>
      <c r="P1312">
        <v>0</v>
      </c>
      <c r="Q1312" s="7">
        <v>7566</v>
      </c>
      <c r="R1312" s="7">
        <v>0</v>
      </c>
      <c r="S1312" s="7">
        <v>0</v>
      </c>
      <c r="T1312" s="7">
        <v>0</v>
      </c>
      <c r="U1312" s="7">
        <v>0</v>
      </c>
      <c r="V1312" t="s">
        <v>74</v>
      </c>
      <c r="W1312" s="7">
        <v>-7566</v>
      </c>
      <c r="X1312" s="2" t="s">
        <v>31</v>
      </c>
      <c r="Y1312" s="200"/>
      <c r="Z1312" s="201" t="str">
        <f>IF(Y1312&lt;&gt;"",Y1312,IF(Table1[[#This Row],[Befolyt]]="i",1,""))</f>
        <v/>
      </c>
      <c r="AA1312" s="98">
        <f>Table1[[#This Row],[KülföldiÁr]]*Table1[[#This Row],[Darab]]</f>
        <v>0</v>
      </c>
    </row>
    <row r="1313" spans="1:27" x14ac:dyDescent="0.3">
      <c r="A1313" t="s">
        <v>3097</v>
      </c>
      <c r="B1313" t="s">
        <v>458</v>
      </c>
      <c r="C1313" s="126">
        <v>46064</v>
      </c>
      <c r="D1313" s="6">
        <v>2</v>
      </c>
      <c r="E1313" s="126">
        <v>46064</v>
      </c>
      <c r="F1313" s="6">
        <v>2</v>
      </c>
      <c r="G1313" t="s">
        <v>3098</v>
      </c>
      <c r="H1313" t="s">
        <v>53</v>
      </c>
      <c r="I1313" t="s">
        <v>28</v>
      </c>
      <c r="J1313" t="s">
        <v>3099</v>
      </c>
      <c r="K1313">
        <v>4</v>
      </c>
      <c r="L1313" s="7">
        <v>8985.58</v>
      </c>
      <c r="M1313" s="7">
        <v>35942.32</v>
      </c>
      <c r="N1313">
        <v>0</v>
      </c>
      <c r="O1313" t="s">
        <v>29</v>
      </c>
      <c r="P1313">
        <v>0</v>
      </c>
      <c r="Q1313" s="7">
        <v>36900</v>
      </c>
      <c r="R1313" s="7">
        <v>29600</v>
      </c>
      <c r="S1313" s="7">
        <v>118400</v>
      </c>
      <c r="T1313" s="7">
        <v>4.2300000000000004</v>
      </c>
      <c r="U1313" s="7">
        <v>5008.3200000000006</v>
      </c>
      <c r="V1313" t="s">
        <v>77</v>
      </c>
      <c r="W1313" s="7">
        <v>82457.679999999993</v>
      </c>
      <c r="X1313" s="2" t="s">
        <v>31</v>
      </c>
      <c r="Y1313" s="200"/>
      <c r="Z1313" s="201" t="str">
        <f>IF(Y1313&lt;&gt;"",Y1313,IF(Table1[[#This Row],[Befolyt]]="i",1,""))</f>
        <v/>
      </c>
      <c r="AA1313" s="98">
        <f>Table1[[#This Row],[KülföldiÁr]]*Table1[[#This Row],[Darab]]</f>
        <v>0</v>
      </c>
    </row>
    <row r="1314" spans="1:27" x14ac:dyDescent="0.3">
      <c r="A1314" t="s">
        <v>3100</v>
      </c>
      <c r="B1314" t="s">
        <v>122</v>
      </c>
      <c r="C1314" s="126">
        <v>46064</v>
      </c>
      <c r="D1314" s="6">
        <v>2</v>
      </c>
      <c r="E1314" s="126">
        <v>46063</v>
      </c>
      <c r="F1314" s="6">
        <v>2</v>
      </c>
      <c r="G1314" t="s">
        <v>350</v>
      </c>
      <c r="H1314" t="s">
        <v>334</v>
      </c>
      <c r="I1314" t="s">
        <v>32</v>
      </c>
      <c r="J1314" t="s">
        <v>3101</v>
      </c>
      <c r="K1314">
        <v>1</v>
      </c>
      <c r="L1314" s="7">
        <v>1631</v>
      </c>
      <c r="M1314" s="7">
        <v>1631</v>
      </c>
      <c r="N1314">
        <v>0</v>
      </c>
      <c r="O1314" t="s">
        <v>29</v>
      </c>
      <c r="P1314">
        <v>0</v>
      </c>
      <c r="Q1314" s="7">
        <v>1631</v>
      </c>
      <c r="R1314" s="7">
        <v>2000</v>
      </c>
      <c r="S1314" s="7">
        <v>2000</v>
      </c>
      <c r="T1314" s="7">
        <v>0</v>
      </c>
      <c r="U1314" s="7">
        <v>0</v>
      </c>
      <c r="V1314" t="s">
        <v>74</v>
      </c>
      <c r="W1314" s="7">
        <v>369</v>
      </c>
      <c r="X1314" s="2" t="s">
        <v>31</v>
      </c>
      <c r="Y1314" s="200"/>
      <c r="Z1314" s="201" t="str">
        <f>IF(Y1314&lt;&gt;"",Y1314,IF(Table1[[#This Row],[Befolyt]]="i",1,""))</f>
        <v/>
      </c>
      <c r="AA1314" s="98">
        <f>Table1[[#This Row],[KülföldiÁr]]*Table1[[#This Row],[Darab]]</f>
        <v>0</v>
      </c>
    </row>
    <row r="1315" spans="1:27" x14ac:dyDescent="0.3">
      <c r="A1315" t="s">
        <v>3100</v>
      </c>
      <c r="B1315" t="s">
        <v>122</v>
      </c>
      <c r="C1315" s="126">
        <v>46064</v>
      </c>
      <c r="D1315" s="6">
        <v>2</v>
      </c>
      <c r="E1315" s="126">
        <v>46063</v>
      </c>
      <c r="F1315" s="6">
        <v>2</v>
      </c>
      <c r="G1315" t="s">
        <v>3102</v>
      </c>
      <c r="H1315" t="s">
        <v>327</v>
      </c>
      <c r="I1315" t="s">
        <v>67</v>
      </c>
      <c r="J1315" t="s">
        <v>3103</v>
      </c>
      <c r="K1315">
        <v>1</v>
      </c>
      <c r="L1315" s="7">
        <v>49651.97</v>
      </c>
      <c r="M1315" s="7">
        <v>49651.97</v>
      </c>
      <c r="N1315">
        <v>0</v>
      </c>
      <c r="O1315" t="s">
        <v>29</v>
      </c>
      <c r="P1315">
        <v>0</v>
      </c>
      <c r="Q1315" s="7">
        <v>79200</v>
      </c>
      <c r="R1315" s="7">
        <v>79200</v>
      </c>
      <c r="S1315" s="7">
        <v>79200</v>
      </c>
      <c r="T1315" s="7">
        <v>5</v>
      </c>
      <c r="U1315" s="7">
        <v>3960</v>
      </c>
      <c r="V1315" t="s">
        <v>74</v>
      </c>
      <c r="W1315" s="7">
        <v>29548.03</v>
      </c>
      <c r="X1315" s="2" t="s">
        <v>31</v>
      </c>
      <c r="Y1315" s="200"/>
      <c r="Z1315" s="201" t="str">
        <f>IF(Y1315&lt;&gt;"",Y1315,IF(Table1[[#This Row],[Befolyt]]="i",1,""))</f>
        <v/>
      </c>
      <c r="AA1315" s="98">
        <f>Table1[[#This Row],[KülföldiÁr]]*Table1[[#This Row],[Darab]]</f>
        <v>0</v>
      </c>
    </row>
    <row r="1316" spans="1:27" x14ac:dyDescent="0.3">
      <c r="A1316" t="s">
        <v>3104</v>
      </c>
      <c r="B1316" t="s">
        <v>2901</v>
      </c>
      <c r="C1316" s="126">
        <v>46064</v>
      </c>
      <c r="D1316" s="6">
        <v>2</v>
      </c>
      <c r="E1316" s="126">
        <v>46064</v>
      </c>
      <c r="F1316" s="6">
        <v>2</v>
      </c>
      <c r="G1316" t="s">
        <v>342</v>
      </c>
      <c r="H1316" t="s">
        <v>33</v>
      </c>
      <c r="I1316" t="s">
        <v>28</v>
      </c>
      <c r="J1316" t="s">
        <v>343</v>
      </c>
      <c r="K1316">
        <v>2</v>
      </c>
      <c r="L1316" s="7">
        <v>1968.08</v>
      </c>
      <c r="M1316" s="7">
        <v>3936.16</v>
      </c>
      <c r="N1316">
        <v>0</v>
      </c>
      <c r="O1316" t="s">
        <v>29</v>
      </c>
      <c r="P1316">
        <v>0</v>
      </c>
      <c r="Q1316" s="7">
        <v>9400</v>
      </c>
      <c r="R1316" s="7">
        <v>9400</v>
      </c>
      <c r="S1316" s="7">
        <v>18800</v>
      </c>
      <c r="T1316" s="7">
        <v>10</v>
      </c>
      <c r="U1316" s="7">
        <v>1880</v>
      </c>
      <c r="V1316" t="s">
        <v>77</v>
      </c>
      <c r="W1316" s="7">
        <v>14863.84</v>
      </c>
      <c r="X1316" s="2" t="s">
        <v>31</v>
      </c>
      <c r="Y1316" s="200"/>
      <c r="Z1316" s="201" t="str">
        <f>IF(Y1316&lt;&gt;"",Y1316,IF(Table1[[#This Row],[Befolyt]]="i",1,""))</f>
        <v/>
      </c>
      <c r="AA1316" s="98">
        <f>Table1[[#This Row],[KülföldiÁr]]*Table1[[#This Row],[Darab]]</f>
        <v>0</v>
      </c>
    </row>
    <row r="1317" spans="1:27" x14ac:dyDescent="0.3">
      <c r="A1317" t="s">
        <v>3105</v>
      </c>
      <c r="B1317" t="s">
        <v>435</v>
      </c>
      <c r="C1317" s="126">
        <v>46064</v>
      </c>
      <c r="D1317" s="6">
        <v>2</v>
      </c>
      <c r="E1317" s="126">
        <v>46064</v>
      </c>
      <c r="F1317" s="6">
        <v>2</v>
      </c>
      <c r="G1317" t="s">
        <v>3106</v>
      </c>
      <c r="H1317" t="s">
        <v>41</v>
      </c>
      <c r="I1317" t="s">
        <v>28</v>
      </c>
      <c r="J1317" t="s">
        <v>3107</v>
      </c>
      <c r="K1317">
        <v>1</v>
      </c>
      <c r="L1317" s="7">
        <v>9100.49</v>
      </c>
      <c r="M1317" s="7">
        <v>9100.49</v>
      </c>
      <c r="N1317">
        <v>0</v>
      </c>
      <c r="O1317" t="s">
        <v>29</v>
      </c>
      <c r="P1317">
        <v>0</v>
      </c>
      <c r="Q1317" s="7">
        <v>26580</v>
      </c>
      <c r="R1317" s="7">
        <v>26590</v>
      </c>
      <c r="S1317" s="7">
        <v>26590</v>
      </c>
      <c r="T1317" s="7">
        <v>10</v>
      </c>
      <c r="U1317" s="7">
        <v>2659</v>
      </c>
      <c r="V1317" t="s">
        <v>77</v>
      </c>
      <c r="W1317" s="7">
        <v>17489.510000000002</v>
      </c>
      <c r="X1317" s="2" t="s">
        <v>31</v>
      </c>
      <c r="Y1317" s="200"/>
      <c r="Z1317" s="201" t="str">
        <f>IF(Y1317&lt;&gt;"",Y1317,IF(Table1[[#This Row],[Befolyt]]="i",1,""))</f>
        <v/>
      </c>
      <c r="AA1317" s="98">
        <f>Table1[[#This Row],[KülföldiÁr]]*Table1[[#This Row],[Darab]]</f>
        <v>0</v>
      </c>
    </row>
    <row r="1318" spans="1:27" x14ac:dyDescent="0.3">
      <c r="A1318" t="s">
        <v>3108</v>
      </c>
      <c r="B1318" t="s">
        <v>102</v>
      </c>
      <c r="C1318" s="126">
        <v>46064</v>
      </c>
      <c r="D1318" s="6">
        <v>2</v>
      </c>
      <c r="E1318" s="126">
        <v>46064</v>
      </c>
      <c r="F1318" s="6">
        <v>2</v>
      </c>
      <c r="G1318" t="s">
        <v>114</v>
      </c>
      <c r="H1318" t="s">
        <v>33</v>
      </c>
      <c r="I1318" t="s">
        <v>28</v>
      </c>
      <c r="J1318" t="s">
        <v>121</v>
      </c>
      <c r="K1318">
        <v>6</v>
      </c>
      <c r="L1318" s="7">
        <v>847.79</v>
      </c>
      <c r="M1318" s="7">
        <v>5086.74</v>
      </c>
      <c r="N1318">
        <v>0</v>
      </c>
      <c r="O1318" t="s">
        <v>29</v>
      </c>
      <c r="P1318">
        <v>0</v>
      </c>
      <c r="Q1318" s="7">
        <v>4200</v>
      </c>
      <c r="R1318" s="7">
        <v>2515</v>
      </c>
      <c r="S1318" s="7">
        <v>15090</v>
      </c>
      <c r="T1318" s="7">
        <v>3.3</v>
      </c>
      <c r="U1318" s="7">
        <v>497.97</v>
      </c>
      <c r="V1318" t="s">
        <v>77</v>
      </c>
      <c r="W1318" s="7">
        <v>10003.26</v>
      </c>
      <c r="X1318" s="2" t="s">
        <v>31</v>
      </c>
      <c r="Y1318" s="200"/>
      <c r="Z1318" s="201" t="str">
        <f>IF(Y1318&lt;&gt;"",Y1318,IF(Table1[[#This Row],[Befolyt]]="i",1,""))</f>
        <v/>
      </c>
      <c r="AA1318" s="98">
        <f>Table1[[#This Row],[KülföldiÁr]]*Table1[[#This Row],[Darab]]</f>
        <v>0</v>
      </c>
    </row>
    <row r="1319" spans="1:27" x14ac:dyDescent="0.3">
      <c r="A1319" t="s">
        <v>3109</v>
      </c>
      <c r="B1319" t="s">
        <v>1059</v>
      </c>
      <c r="C1319" s="126">
        <v>46064</v>
      </c>
      <c r="D1319" s="6">
        <v>2</v>
      </c>
      <c r="E1319" s="126">
        <v>46064</v>
      </c>
      <c r="F1319" s="6">
        <v>2</v>
      </c>
      <c r="G1319" t="s">
        <v>2997</v>
      </c>
      <c r="H1319" t="s">
        <v>33</v>
      </c>
      <c r="I1319" t="s">
        <v>28</v>
      </c>
      <c r="J1319" t="s">
        <v>2998</v>
      </c>
      <c r="K1319">
        <v>4</v>
      </c>
      <c r="L1319" s="7">
        <v>935.74</v>
      </c>
      <c r="M1319" s="7">
        <v>3742.96</v>
      </c>
      <c r="N1319">
        <v>0</v>
      </c>
      <c r="O1319" t="s">
        <v>29</v>
      </c>
      <c r="P1319">
        <v>0</v>
      </c>
      <c r="Q1319" s="7">
        <v>4700</v>
      </c>
      <c r="R1319" s="7">
        <v>2800</v>
      </c>
      <c r="S1319" s="7">
        <v>11200</v>
      </c>
      <c r="T1319" s="7">
        <v>3.25</v>
      </c>
      <c r="U1319" s="7">
        <v>364</v>
      </c>
      <c r="V1319" t="s">
        <v>77</v>
      </c>
      <c r="W1319" s="7">
        <v>7457.04</v>
      </c>
      <c r="X1319" s="2" t="s">
        <v>82</v>
      </c>
      <c r="Y1319" s="200"/>
      <c r="Z1319" s="201">
        <f>IF(Y1319&lt;&gt;"",Y1319,IF(Table1[[#This Row],[Befolyt]]="i",1,""))</f>
        <v>1</v>
      </c>
      <c r="AA1319" s="98">
        <f>Table1[[#This Row],[KülföldiÁr]]*Table1[[#This Row],[Darab]]</f>
        <v>0</v>
      </c>
    </row>
    <row r="1320" spans="1:27" x14ac:dyDescent="0.3">
      <c r="A1320" t="s">
        <v>3109</v>
      </c>
      <c r="B1320" t="s">
        <v>1059</v>
      </c>
      <c r="C1320" s="126">
        <v>46064</v>
      </c>
      <c r="D1320" s="6">
        <v>2</v>
      </c>
      <c r="E1320" s="126">
        <v>46064</v>
      </c>
      <c r="F1320" s="6">
        <v>2</v>
      </c>
      <c r="G1320" t="s">
        <v>1036</v>
      </c>
      <c r="H1320" t="s">
        <v>33</v>
      </c>
      <c r="I1320" t="s">
        <v>28</v>
      </c>
      <c r="J1320" t="s">
        <v>1037</v>
      </c>
      <c r="K1320">
        <v>2</v>
      </c>
      <c r="L1320" s="7">
        <v>1965.82</v>
      </c>
      <c r="M1320" s="7">
        <v>3931.64</v>
      </c>
      <c r="N1320">
        <v>0</v>
      </c>
      <c r="O1320" t="s">
        <v>29</v>
      </c>
      <c r="P1320">
        <v>0</v>
      </c>
      <c r="Q1320" s="7">
        <v>9500</v>
      </c>
      <c r="R1320" s="7">
        <v>6650</v>
      </c>
      <c r="S1320" s="7">
        <v>13300</v>
      </c>
      <c r="T1320" s="7">
        <v>4.99</v>
      </c>
      <c r="U1320" s="7">
        <v>663.67</v>
      </c>
      <c r="V1320" t="s">
        <v>77</v>
      </c>
      <c r="W1320" s="7">
        <v>9368.36</v>
      </c>
      <c r="X1320" s="2" t="s">
        <v>82</v>
      </c>
      <c r="Y1320" s="200"/>
      <c r="Z1320" s="201">
        <f>IF(Y1320&lt;&gt;"",Y1320,IF(Table1[[#This Row],[Befolyt]]="i",1,""))</f>
        <v>1</v>
      </c>
      <c r="AA1320" s="98">
        <f>Table1[[#This Row],[KülföldiÁr]]*Table1[[#This Row],[Darab]]</f>
        <v>0</v>
      </c>
    </row>
    <row r="1321" spans="1:27" x14ac:dyDescent="0.3">
      <c r="A1321" t="s">
        <v>3109</v>
      </c>
      <c r="B1321" t="s">
        <v>1059</v>
      </c>
      <c r="C1321" s="126">
        <v>46064</v>
      </c>
      <c r="D1321" s="6">
        <v>2</v>
      </c>
      <c r="E1321" s="126">
        <v>46064</v>
      </c>
      <c r="F1321" s="6">
        <v>2</v>
      </c>
      <c r="G1321" t="s">
        <v>114</v>
      </c>
      <c r="H1321" t="s">
        <v>33</v>
      </c>
      <c r="I1321" t="s">
        <v>28</v>
      </c>
      <c r="J1321" t="s">
        <v>121</v>
      </c>
      <c r="K1321">
        <v>1</v>
      </c>
      <c r="L1321" s="7">
        <v>847.79</v>
      </c>
      <c r="M1321" s="7">
        <v>847.79</v>
      </c>
      <c r="N1321">
        <v>0</v>
      </c>
      <c r="O1321" t="s">
        <v>29</v>
      </c>
      <c r="P1321">
        <v>0</v>
      </c>
      <c r="Q1321" s="7">
        <v>4200</v>
      </c>
      <c r="R1321" s="7">
        <v>2940</v>
      </c>
      <c r="S1321" s="7">
        <v>2940</v>
      </c>
      <c r="T1321" s="7">
        <v>4.99</v>
      </c>
      <c r="U1321" s="7">
        <v>146.70600000000002</v>
      </c>
      <c r="V1321" t="s">
        <v>77</v>
      </c>
      <c r="W1321" s="7">
        <v>2092.21</v>
      </c>
      <c r="X1321" s="2" t="s">
        <v>82</v>
      </c>
      <c r="Y1321" s="200"/>
      <c r="Z1321" s="201">
        <f>IF(Y1321&lt;&gt;"",Y1321,IF(Table1[[#This Row],[Befolyt]]="i",1,""))</f>
        <v>1</v>
      </c>
      <c r="AA1321" s="98">
        <f>Table1[[#This Row],[KülföldiÁr]]*Table1[[#This Row],[Darab]]</f>
        <v>0</v>
      </c>
    </row>
    <row r="1322" spans="1:27" x14ac:dyDescent="0.3">
      <c r="A1322" t="s">
        <v>3109</v>
      </c>
      <c r="B1322" t="s">
        <v>1059</v>
      </c>
      <c r="C1322" s="126">
        <v>46064</v>
      </c>
      <c r="D1322" s="6">
        <v>2</v>
      </c>
      <c r="E1322" s="126">
        <v>46064</v>
      </c>
      <c r="F1322" s="6">
        <v>2</v>
      </c>
      <c r="G1322" t="s">
        <v>2772</v>
      </c>
      <c r="H1322" t="s">
        <v>33</v>
      </c>
      <c r="I1322" t="s">
        <v>28</v>
      </c>
      <c r="J1322" t="s">
        <v>3110</v>
      </c>
      <c r="K1322">
        <v>4</v>
      </c>
      <c r="L1322" s="7">
        <v>1677.4</v>
      </c>
      <c r="M1322" s="7">
        <v>6709.6</v>
      </c>
      <c r="N1322">
        <v>0</v>
      </c>
      <c r="O1322" t="s">
        <v>29</v>
      </c>
      <c r="P1322">
        <v>0</v>
      </c>
      <c r="Q1322" s="7">
        <v>7000</v>
      </c>
      <c r="R1322" s="7">
        <v>4900</v>
      </c>
      <c r="S1322" s="7">
        <v>19600</v>
      </c>
      <c r="T1322" s="7">
        <v>4.99</v>
      </c>
      <c r="U1322" s="7">
        <v>978.04</v>
      </c>
      <c r="V1322" t="s">
        <v>77</v>
      </c>
      <c r="W1322" s="7">
        <v>12890.4</v>
      </c>
      <c r="X1322" s="2" t="s">
        <v>82</v>
      </c>
      <c r="Y1322" s="200"/>
      <c r="Z1322" s="201">
        <f>IF(Y1322&lt;&gt;"",Y1322,IF(Table1[[#This Row],[Befolyt]]="i",1,""))</f>
        <v>1</v>
      </c>
      <c r="AA1322" s="98">
        <f>Table1[[#This Row],[KülföldiÁr]]*Table1[[#This Row],[Darab]]</f>
        <v>0</v>
      </c>
    </row>
    <row r="1323" spans="1:27" x14ac:dyDescent="0.3">
      <c r="A1323" t="s">
        <v>3109</v>
      </c>
      <c r="B1323" t="s">
        <v>1059</v>
      </c>
      <c r="C1323" s="126">
        <v>46064</v>
      </c>
      <c r="D1323" s="6">
        <v>2</v>
      </c>
      <c r="E1323" s="126">
        <v>46064</v>
      </c>
      <c r="F1323" s="6">
        <v>2</v>
      </c>
      <c r="G1323" t="s">
        <v>307</v>
      </c>
      <c r="H1323" t="s">
        <v>33</v>
      </c>
      <c r="I1323" t="s">
        <v>28</v>
      </c>
      <c r="J1323" t="s">
        <v>308</v>
      </c>
      <c r="K1323">
        <v>2</v>
      </c>
      <c r="L1323" s="7">
        <v>613.47</v>
      </c>
      <c r="M1323" s="7">
        <v>1226.94</v>
      </c>
      <c r="N1323">
        <v>0</v>
      </c>
      <c r="O1323" t="s">
        <v>29</v>
      </c>
      <c r="P1323">
        <v>0</v>
      </c>
      <c r="Q1323" s="7">
        <v>3000</v>
      </c>
      <c r="R1323" s="7">
        <v>2100</v>
      </c>
      <c r="S1323" s="7">
        <v>4200</v>
      </c>
      <c r="T1323" s="7">
        <v>4.99</v>
      </c>
      <c r="U1323" s="7">
        <v>209.58</v>
      </c>
      <c r="V1323" t="s">
        <v>77</v>
      </c>
      <c r="W1323" s="7">
        <v>2973.06</v>
      </c>
      <c r="X1323" s="2" t="s">
        <v>82</v>
      </c>
      <c r="Y1323" s="200"/>
      <c r="Z1323" s="201">
        <f>IF(Y1323&lt;&gt;"",Y1323,IF(Table1[[#This Row],[Befolyt]]="i",1,""))</f>
        <v>1</v>
      </c>
      <c r="AA1323" s="98">
        <f>Table1[[#This Row],[KülföldiÁr]]*Table1[[#This Row],[Darab]]</f>
        <v>0</v>
      </c>
    </row>
    <row r="1324" spans="1:27" x14ac:dyDescent="0.3">
      <c r="A1324" t="s">
        <v>3109</v>
      </c>
      <c r="B1324" t="s">
        <v>1059</v>
      </c>
      <c r="C1324" s="126">
        <v>46064</v>
      </c>
      <c r="D1324" s="6">
        <v>2</v>
      </c>
      <c r="E1324" s="126">
        <v>46064</v>
      </c>
      <c r="F1324" s="6">
        <v>2</v>
      </c>
      <c r="G1324" t="s">
        <v>396</v>
      </c>
      <c r="H1324" t="s">
        <v>51</v>
      </c>
      <c r="I1324" t="s">
        <v>28</v>
      </c>
      <c r="J1324" t="s">
        <v>397</v>
      </c>
      <c r="K1324">
        <v>2</v>
      </c>
      <c r="L1324" s="7">
        <v>2150.37</v>
      </c>
      <c r="M1324" s="7">
        <v>4300.74</v>
      </c>
      <c r="N1324">
        <v>0</v>
      </c>
      <c r="O1324" t="s">
        <v>29</v>
      </c>
      <c r="P1324">
        <v>0</v>
      </c>
      <c r="Q1324" s="7">
        <v>4900</v>
      </c>
      <c r="R1324" s="7">
        <v>3350</v>
      </c>
      <c r="S1324" s="7">
        <v>6700</v>
      </c>
      <c r="T1324" s="7">
        <v>0.95</v>
      </c>
      <c r="U1324" s="7">
        <v>63.65</v>
      </c>
      <c r="V1324" t="s">
        <v>77</v>
      </c>
      <c r="W1324" s="7">
        <v>2399.2600000000002</v>
      </c>
      <c r="X1324" s="2" t="s">
        <v>82</v>
      </c>
      <c r="Y1324" s="200"/>
      <c r="Z1324" s="201">
        <f>IF(Y1324&lt;&gt;"",Y1324,IF(Table1[[#This Row],[Befolyt]]="i",1,""))</f>
        <v>1</v>
      </c>
      <c r="AA1324" s="98">
        <f>Table1[[#This Row],[KülföldiÁr]]*Table1[[#This Row],[Darab]]</f>
        <v>0</v>
      </c>
    </row>
    <row r="1325" spans="1:27" x14ac:dyDescent="0.3">
      <c r="A1325" t="s">
        <v>3111</v>
      </c>
      <c r="B1325" t="s">
        <v>976</v>
      </c>
      <c r="C1325" s="126">
        <v>46063</v>
      </c>
      <c r="D1325" s="6">
        <v>2</v>
      </c>
      <c r="E1325" s="126">
        <v>46058</v>
      </c>
      <c r="F1325" s="6">
        <v>2</v>
      </c>
      <c r="G1325" t="s">
        <v>2135</v>
      </c>
      <c r="H1325" t="s">
        <v>53</v>
      </c>
      <c r="I1325" t="s">
        <v>28</v>
      </c>
      <c r="J1325" t="s">
        <v>3112</v>
      </c>
      <c r="K1325">
        <v>1</v>
      </c>
      <c r="L1325" s="7">
        <v>13061.93</v>
      </c>
      <c r="M1325" s="7">
        <v>13061.93</v>
      </c>
      <c r="N1325">
        <v>0</v>
      </c>
      <c r="O1325" t="s">
        <v>29</v>
      </c>
      <c r="P1325">
        <v>0</v>
      </c>
      <c r="Q1325" s="7">
        <v>65800</v>
      </c>
      <c r="R1325" s="7">
        <v>65800</v>
      </c>
      <c r="S1325" s="7">
        <v>65800</v>
      </c>
      <c r="T1325" s="7">
        <v>7</v>
      </c>
      <c r="U1325" s="7">
        <v>4606</v>
      </c>
      <c r="V1325" t="s">
        <v>83</v>
      </c>
      <c r="W1325" s="7">
        <v>52738.07</v>
      </c>
      <c r="X1325" s="2" t="s">
        <v>82</v>
      </c>
      <c r="Y1325" s="200"/>
      <c r="Z1325" s="201">
        <f>IF(Y1325&lt;&gt;"",Y1325,IF(Table1[[#This Row],[Befolyt]]="i",1,""))</f>
        <v>1</v>
      </c>
      <c r="AA1325" s="98">
        <f>Table1[[#This Row],[KülföldiÁr]]*Table1[[#This Row],[Darab]]</f>
        <v>0</v>
      </c>
    </row>
    <row r="1326" spans="1:27" x14ac:dyDescent="0.3">
      <c r="A1326" t="s">
        <v>3113</v>
      </c>
      <c r="B1326" t="s">
        <v>505</v>
      </c>
      <c r="C1326" s="126">
        <v>46063</v>
      </c>
      <c r="D1326" s="6">
        <v>2</v>
      </c>
      <c r="E1326" s="126">
        <v>46063</v>
      </c>
      <c r="F1326" s="6">
        <v>2</v>
      </c>
      <c r="G1326" t="s">
        <v>522</v>
      </c>
      <c r="H1326" t="s">
        <v>334</v>
      </c>
      <c r="I1326" t="s">
        <v>32</v>
      </c>
      <c r="J1326" t="s">
        <v>540</v>
      </c>
      <c r="K1326">
        <v>1</v>
      </c>
      <c r="L1326" s="7">
        <v>1626</v>
      </c>
      <c r="M1326" s="7">
        <v>1626</v>
      </c>
      <c r="N1326">
        <v>0</v>
      </c>
      <c r="O1326" t="s">
        <v>36</v>
      </c>
      <c r="P1326">
        <v>377.35</v>
      </c>
      <c r="Q1326" s="7">
        <v>1626</v>
      </c>
      <c r="R1326" s="7">
        <v>0</v>
      </c>
      <c r="S1326" s="7">
        <v>0</v>
      </c>
      <c r="T1326" s="7">
        <v>0</v>
      </c>
      <c r="U1326" s="7">
        <v>0</v>
      </c>
      <c r="V1326" t="s">
        <v>457</v>
      </c>
      <c r="W1326" s="7">
        <v>-1626</v>
      </c>
      <c r="X1326" s="2" t="s">
        <v>31</v>
      </c>
      <c r="Y1326" s="200"/>
      <c r="Z1326" s="201" t="str">
        <f>IF(Y1326&lt;&gt;"",Y1326,IF(Table1[[#This Row],[Befolyt]]="i",1,""))</f>
        <v/>
      </c>
      <c r="AA1326" s="98">
        <f>Table1[[#This Row],[KülföldiÁr]]*Table1[[#This Row],[Darab]]</f>
        <v>0</v>
      </c>
    </row>
    <row r="1327" spans="1:27" x14ac:dyDescent="0.3">
      <c r="A1327" t="s">
        <v>3113</v>
      </c>
      <c r="B1327" t="s">
        <v>505</v>
      </c>
      <c r="C1327" s="126">
        <v>46063</v>
      </c>
      <c r="D1327" s="6">
        <v>2</v>
      </c>
      <c r="E1327" s="126">
        <v>46063</v>
      </c>
      <c r="F1327" s="6">
        <v>2</v>
      </c>
      <c r="G1327" t="s">
        <v>3114</v>
      </c>
      <c r="H1327" t="s">
        <v>327</v>
      </c>
      <c r="I1327" t="s">
        <v>67</v>
      </c>
      <c r="J1327" t="s">
        <v>3115</v>
      </c>
      <c r="K1327">
        <v>1</v>
      </c>
      <c r="L1327" s="7">
        <v>24655.15</v>
      </c>
      <c r="M1327" s="7">
        <v>24655.15</v>
      </c>
      <c r="N1327">
        <v>125</v>
      </c>
      <c r="O1327" t="s">
        <v>36</v>
      </c>
      <c r="P1327">
        <v>377.35</v>
      </c>
      <c r="Q1327" s="7">
        <v>48750</v>
      </c>
      <c r="R1327" s="7">
        <v>47168.75</v>
      </c>
      <c r="S1327" s="7">
        <v>47168.75</v>
      </c>
      <c r="T1327" s="7">
        <v>4</v>
      </c>
      <c r="U1327" s="7">
        <v>1886.75</v>
      </c>
      <c r="V1327" t="s">
        <v>457</v>
      </c>
      <c r="W1327" s="7">
        <v>22513.599999999999</v>
      </c>
      <c r="X1327" s="2" t="s">
        <v>31</v>
      </c>
      <c r="Y1327" s="200"/>
      <c r="Z1327" s="201" t="str">
        <f>IF(Y1327&lt;&gt;"",Y1327,IF(Table1[[#This Row],[Befolyt]]="i",1,""))</f>
        <v/>
      </c>
      <c r="AA1327" s="98">
        <f>Table1[[#This Row],[KülföldiÁr]]*Table1[[#This Row],[Darab]]</f>
        <v>125</v>
      </c>
    </row>
    <row r="1328" spans="1:27" x14ac:dyDescent="0.3">
      <c r="A1328" t="s">
        <v>3116</v>
      </c>
      <c r="B1328" t="s">
        <v>436</v>
      </c>
      <c r="C1328" s="126">
        <v>46063</v>
      </c>
      <c r="D1328" s="6">
        <v>2</v>
      </c>
      <c r="E1328" s="126">
        <v>46063</v>
      </c>
      <c r="F1328" s="6">
        <v>2</v>
      </c>
      <c r="G1328" t="s">
        <v>3117</v>
      </c>
      <c r="H1328" t="s">
        <v>71</v>
      </c>
      <c r="I1328" t="s">
        <v>28</v>
      </c>
      <c r="J1328" t="s">
        <v>3118</v>
      </c>
      <c r="K1328">
        <v>4</v>
      </c>
      <c r="L1328" s="7">
        <v>23155</v>
      </c>
      <c r="M1328" s="7">
        <v>92620</v>
      </c>
      <c r="N1328">
        <v>0</v>
      </c>
      <c r="O1328" t="s">
        <v>29</v>
      </c>
      <c r="P1328">
        <v>0</v>
      </c>
      <c r="Q1328" s="7">
        <v>42100</v>
      </c>
      <c r="R1328" s="7">
        <v>37890</v>
      </c>
      <c r="S1328" s="7">
        <v>151560</v>
      </c>
      <c r="T1328" s="7">
        <v>2</v>
      </c>
      <c r="U1328" s="7">
        <v>3031.2</v>
      </c>
      <c r="V1328" t="s">
        <v>74</v>
      </c>
      <c r="W1328" s="7">
        <v>58940</v>
      </c>
      <c r="X1328" s="2" t="s">
        <v>31</v>
      </c>
      <c r="Y1328" s="200"/>
      <c r="Z1328" s="201" t="str">
        <f>IF(Y1328&lt;&gt;"",Y1328,IF(Table1[[#This Row],[Befolyt]]="i",1,""))</f>
        <v/>
      </c>
      <c r="AA1328" s="98">
        <f>Table1[[#This Row],[KülföldiÁr]]*Table1[[#This Row],[Darab]]</f>
        <v>0</v>
      </c>
    </row>
    <row r="1329" spans="1:27" x14ac:dyDescent="0.3">
      <c r="A1329" t="s">
        <v>3116</v>
      </c>
      <c r="B1329" t="s">
        <v>436</v>
      </c>
      <c r="C1329" s="126">
        <v>46063</v>
      </c>
      <c r="D1329" s="6">
        <v>2</v>
      </c>
      <c r="E1329" s="126">
        <v>46063</v>
      </c>
      <c r="F1329" s="6">
        <v>2</v>
      </c>
      <c r="G1329" t="s">
        <v>3119</v>
      </c>
      <c r="H1329" t="s">
        <v>71</v>
      </c>
      <c r="I1329" t="s">
        <v>28</v>
      </c>
      <c r="J1329" t="s">
        <v>3120</v>
      </c>
      <c r="K1329">
        <v>4</v>
      </c>
      <c r="L1329" s="7">
        <v>16982</v>
      </c>
      <c r="M1329" s="7">
        <v>67928</v>
      </c>
      <c r="N1329">
        <v>0</v>
      </c>
      <c r="O1329" t="s">
        <v>29</v>
      </c>
      <c r="P1329">
        <v>0</v>
      </c>
      <c r="Q1329" s="7">
        <v>30880</v>
      </c>
      <c r="R1329" s="7">
        <v>27790</v>
      </c>
      <c r="S1329" s="7">
        <v>111160</v>
      </c>
      <c r="T1329" s="7">
        <v>2</v>
      </c>
      <c r="U1329" s="7">
        <v>2223.1999999999998</v>
      </c>
      <c r="V1329" t="s">
        <v>74</v>
      </c>
      <c r="W1329" s="7">
        <v>43232</v>
      </c>
      <c r="X1329" s="2" t="s">
        <v>31</v>
      </c>
      <c r="Y1329" s="200"/>
      <c r="Z1329" s="201" t="str">
        <f>IF(Y1329&lt;&gt;"",Y1329,IF(Table1[[#This Row],[Befolyt]]="i",1,""))</f>
        <v/>
      </c>
      <c r="AA1329" s="98">
        <f>Table1[[#This Row],[KülföldiÁr]]*Table1[[#This Row],[Darab]]</f>
        <v>0</v>
      </c>
    </row>
    <row r="1330" spans="1:27" x14ac:dyDescent="0.3">
      <c r="A1330" t="s">
        <v>3116</v>
      </c>
      <c r="B1330" t="s">
        <v>436</v>
      </c>
      <c r="C1330" s="126">
        <v>46063</v>
      </c>
      <c r="D1330" s="6">
        <v>2</v>
      </c>
      <c r="E1330" s="126">
        <v>46063</v>
      </c>
      <c r="F1330" s="6">
        <v>2</v>
      </c>
      <c r="G1330" t="s">
        <v>1032</v>
      </c>
      <c r="H1330" t="s">
        <v>34</v>
      </c>
      <c r="I1330" t="s">
        <v>32</v>
      </c>
      <c r="J1330" t="s">
        <v>1033</v>
      </c>
      <c r="K1330">
        <v>1</v>
      </c>
      <c r="L1330" s="7">
        <v>2143</v>
      </c>
      <c r="M1330" s="7">
        <v>2143</v>
      </c>
      <c r="N1330">
        <v>0</v>
      </c>
      <c r="O1330" t="s">
        <v>29</v>
      </c>
      <c r="P1330">
        <v>0</v>
      </c>
      <c r="Q1330" s="7">
        <v>2143</v>
      </c>
      <c r="R1330" s="7">
        <v>0</v>
      </c>
      <c r="S1330" s="7">
        <v>0</v>
      </c>
      <c r="T1330" s="7">
        <v>0</v>
      </c>
      <c r="U1330" s="7">
        <v>0</v>
      </c>
      <c r="V1330" t="s">
        <v>74</v>
      </c>
      <c r="W1330" s="7">
        <v>-2143</v>
      </c>
      <c r="X1330" s="2" t="s">
        <v>31</v>
      </c>
      <c r="Y1330" s="200"/>
      <c r="Z1330" s="201" t="str">
        <f>IF(Y1330&lt;&gt;"",Y1330,IF(Table1[[#This Row],[Befolyt]]="i",1,""))</f>
        <v/>
      </c>
      <c r="AA1330" s="98">
        <f>Table1[[#This Row],[KülföldiÁr]]*Table1[[#This Row],[Darab]]</f>
        <v>0</v>
      </c>
    </row>
    <row r="1331" spans="1:27" x14ac:dyDescent="0.3">
      <c r="A1331" t="s">
        <v>3121</v>
      </c>
      <c r="B1331" t="s">
        <v>140</v>
      </c>
      <c r="C1331" s="126">
        <v>46063</v>
      </c>
      <c r="D1331" s="6">
        <v>2</v>
      </c>
      <c r="E1331" s="126">
        <v>46063</v>
      </c>
      <c r="F1331" s="6">
        <v>2</v>
      </c>
      <c r="G1331" t="s">
        <v>3122</v>
      </c>
      <c r="H1331" t="s">
        <v>51</v>
      </c>
      <c r="I1331" t="s">
        <v>28</v>
      </c>
      <c r="J1331" t="s">
        <v>3123</v>
      </c>
      <c r="K1331">
        <v>50</v>
      </c>
      <c r="L1331" s="7">
        <v>221.33</v>
      </c>
      <c r="M1331" s="7">
        <v>11066.5</v>
      </c>
      <c r="N1331">
        <v>0</v>
      </c>
      <c r="O1331" t="s">
        <v>29</v>
      </c>
      <c r="P1331">
        <v>0</v>
      </c>
      <c r="Q1331" s="7">
        <v>1100</v>
      </c>
      <c r="R1331" s="7">
        <v>1170</v>
      </c>
      <c r="S1331" s="7">
        <v>58500</v>
      </c>
      <c r="T1331" s="7">
        <v>5</v>
      </c>
      <c r="U1331" s="7">
        <v>2925</v>
      </c>
      <c r="V1331" t="s">
        <v>77</v>
      </c>
      <c r="W1331" s="7">
        <v>47433.5</v>
      </c>
      <c r="X1331" s="2" t="s">
        <v>31</v>
      </c>
      <c r="Y1331" s="200"/>
      <c r="Z1331" s="201" t="str">
        <f>IF(Y1331&lt;&gt;"",Y1331,IF(Table1[[#This Row],[Befolyt]]="i",1,""))</f>
        <v/>
      </c>
      <c r="AA1331" s="98">
        <f>Table1[[#This Row],[KülföldiÁr]]*Table1[[#This Row],[Darab]]</f>
        <v>0</v>
      </c>
    </row>
    <row r="1332" spans="1:27" x14ac:dyDescent="0.3">
      <c r="A1332" t="s">
        <v>3121</v>
      </c>
      <c r="B1332" t="s">
        <v>140</v>
      </c>
      <c r="C1332" s="126">
        <v>46063</v>
      </c>
      <c r="D1332" s="6">
        <v>2</v>
      </c>
      <c r="E1332" s="126">
        <v>46063</v>
      </c>
      <c r="F1332" s="6">
        <v>2</v>
      </c>
      <c r="G1332" t="s">
        <v>538</v>
      </c>
      <c r="H1332" t="s">
        <v>34</v>
      </c>
      <c r="I1332" t="s">
        <v>32</v>
      </c>
      <c r="J1332" t="s">
        <v>539</v>
      </c>
      <c r="K1332">
        <v>1</v>
      </c>
      <c r="L1332" s="7">
        <v>2756</v>
      </c>
      <c r="M1332" s="7">
        <v>2756</v>
      </c>
      <c r="N1332">
        <v>0</v>
      </c>
      <c r="O1332" t="s">
        <v>29</v>
      </c>
      <c r="P1332">
        <v>0</v>
      </c>
      <c r="Q1332" s="7">
        <v>2756</v>
      </c>
      <c r="R1332" s="7">
        <v>0</v>
      </c>
      <c r="S1332" s="7">
        <v>0</v>
      </c>
      <c r="T1332" s="7">
        <v>0</v>
      </c>
      <c r="U1332" s="7">
        <v>0</v>
      </c>
      <c r="V1332" t="s">
        <v>77</v>
      </c>
      <c r="W1332" s="7">
        <v>-2756</v>
      </c>
      <c r="X1332" s="2" t="s">
        <v>31</v>
      </c>
      <c r="Y1332" s="200"/>
      <c r="Z1332" s="201" t="str">
        <f>IF(Y1332&lt;&gt;"",Y1332,IF(Table1[[#This Row],[Befolyt]]="i",1,""))</f>
        <v/>
      </c>
      <c r="AA1332" s="98">
        <f>Table1[[#This Row],[KülföldiÁr]]*Table1[[#This Row],[Darab]]</f>
        <v>0</v>
      </c>
    </row>
    <row r="1333" spans="1:27" x14ac:dyDescent="0.3">
      <c r="A1333" t="s">
        <v>3124</v>
      </c>
      <c r="B1333" t="s">
        <v>424</v>
      </c>
      <c r="C1333" s="126">
        <v>46063</v>
      </c>
      <c r="D1333" s="6">
        <v>2</v>
      </c>
      <c r="E1333" s="126">
        <v>46063</v>
      </c>
      <c r="F1333" s="6">
        <v>2</v>
      </c>
      <c r="G1333" t="s">
        <v>50</v>
      </c>
      <c r="H1333" t="s">
        <v>51</v>
      </c>
      <c r="I1333" t="s">
        <v>28</v>
      </c>
      <c r="J1333" t="s">
        <v>52</v>
      </c>
      <c r="K1333">
        <v>10</v>
      </c>
      <c r="L1333" s="7">
        <v>1478.09</v>
      </c>
      <c r="M1333" s="7">
        <v>14780.9</v>
      </c>
      <c r="N1333">
        <v>0</v>
      </c>
      <c r="O1333" t="s">
        <v>29</v>
      </c>
      <c r="P1333">
        <v>0</v>
      </c>
      <c r="Q1333" s="7">
        <v>4500</v>
      </c>
      <c r="R1333" s="7">
        <v>3220</v>
      </c>
      <c r="S1333" s="7">
        <v>32200</v>
      </c>
      <c r="T1333" s="7">
        <v>1.86</v>
      </c>
      <c r="U1333" s="7">
        <v>598.91999999999996</v>
      </c>
      <c r="V1333" t="s">
        <v>77</v>
      </c>
      <c r="W1333" s="7">
        <v>17419.099999999999</v>
      </c>
      <c r="X1333" s="2" t="s">
        <v>31</v>
      </c>
      <c r="Y1333" s="200"/>
      <c r="Z1333" s="201" t="str">
        <f>IF(Y1333&lt;&gt;"",Y1333,IF(Table1[[#This Row],[Befolyt]]="i",1,""))</f>
        <v/>
      </c>
      <c r="AA1333" s="98">
        <f>Table1[[#This Row],[KülföldiÁr]]*Table1[[#This Row],[Darab]]</f>
        <v>0</v>
      </c>
    </row>
    <row r="1334" spans="1:27" x14ac:dyDescent="0.3">
      <c r="A1334" t="s">
        <v>3124</v>
      </c>
      <c r="B1334" t="s">
        <v>424</v>
      </c>
      <c r="C1334" s="126">
        <v>46063</v>
      </c>
      <c r="D1334" s="6">
        <v>2</v>
      </c>
      <c r="E1334" s="126">
        <v>46063</v>
      </c>
      <c r="F1334" s="6">
        <v>2</v>
      </c>
      <c r="G1334" t="s">
        <v>56</v>
      </c>
      <c r="H1334" t="s">
        <v>51</v>
      </c>
      <c r="I1334" t="s">
        <v>28</v>
      </c>
      <c r="J1334" t="s">
        <v>284</v>
      </c>
      <c r="K1334">
        <v>10</v>
      </c>
      <c r="L1334" s="7">
        <v>776.81</v>
      </c>
      <c r="M1334" s="7">
        <v>7768.0999999999995</v>
      </c>
      <c r="N1334">
        <v>0</v>
      </c>
      <c r="O1334" t="s">
        <v>29</v>
      </c>
      <c r="P1334">
        <v>0</v>
      </c>
      <c r="Q1334" s="7">
        <v>2000</v>
      </c>
      <c r="R1334" s="7">
        <v>1765</v>
      </c>
      <c r="S1334" s="7">
        <v>17650</v>
      </c>
      <c r="T1334" s="7">
        <v>4</v>
      </c>
      <c r="U1334" s="7">
        <v>706</v>
      </c>
      <c r="V1334" t="s">
        <v>77</v>
      </c>
      <c r="W1334" s="7">
        <v>9881.9000000000015</v>
      </c>
      <c r="X1334" s="2" t="s">
        <v>31</v>
      </c>
      <c r="Y1334" s="200"/>
      <c r="Z1334" s="201" t="str">
        <f>IF(Y1334&lt;&gt;"",Y1334,IF(Table1[[#This Row],[Befolyt]]="i",1,""))</f>
        <v/>
      </c>
      <c r="AA1334" s="98">
        <f>Table1[[#This Row],[KülföldiÁr]]*Table1[[#This Row],[Darab]]</f>
        <v>0</v>
      </c>
    </row>
    <row r="1335" spans="1:27" x14ac:dyDescent="0.3">
      <c r="A1335" t="s">
        <v>3124</v>
      </c>
      <c r="B1335" t="s">
        <v>424</v>
      </c>
      <c r="C1335" s="126">
        <v>46063</v>
      </c>
      <c r="D1335" s="6">
        <v>2</v>
      </c>
      <c r="E1335" s="126">
        <v>46063</v>
      </c>
      <c r="F1335" s="6">
        <v>2</v>
      </c>
      <c r="G1335" t="s">
        <v>367</v>
      </c>
      <c r="H1335" t="s">
        <v>51</v>
      </c>
      <c r="I1335" t="s">
        <v>28</v>
      </c>
      <c r="J1335" t="s">
        <v>368</v>
      </c>
      <c r="K1335">
        <v>10</v>
      </c>
      <c r="L1335" s="7">
        <v>165.83</v>
      </c>
      <c r="M1335" s="7">
        <v>1658.3000000000002</v>
      </c>
      <c r="N1335">
        <v>0</v>
      </c>
      <c r="O1335" t="s">
        <v>29</v>
      </c>
      <c r="P1335">
        <v>0</v>
      </c>
      <c r="Q1335" s="7">
        <v>700</v>
      </c>
      <c r="R1335" s="7">
        <v>475</v>
      </c>
      <c r="S1335" s="7">
        <v>4750</v>
      </c>
      <c r="T1335" s="7">
        <v>0.81</v>
      </c>
      <c r="U1335" s="7">
        <v>38.475000000000001</v>
      </c>
      <c r="V1335" t="s">
        <v>77</v>
      </c>
      <c r="W1335" s="7">
        <v>3091.7</v>
      </c>
      <c r="X1335" s="2" t="s">
        <v>31</v>
      </c>
      <c r="Y1335" s="200"/>
      <c r="Z1335" s="201" t="str">
        <f>IF(Y1335&lt;&gt;"",Y1335,IF(Table1[[#This Row],[Befolyt]]="i",1,""))</f>
        <v/>
      </c>
      <c r="AA1335" s="98">
        <f>Table1[[#This Row],[KülföldiÁr]]*Table1[[#This Row],[Darab]]</f>
        <v>0</v>
      </c>
    </row>
    <row r="1336" spans="1:27" x14ac:dyDescent="0.3">
      <c r="A1336" t="s">
        <v>3124</v>
      </c>
      <c r="B1336" t="s">
        <v>424</v>
      </c>
      <c r="C1336" s="126">
        <v>46063</v>
      </c>
      <c r="D1336" s="6">
        <v>2</v>
      </c>
      <c r="E1336" s="126">
        <v>46063</v>
      </c>
      <c r="F1336" s="6">
        <v>2</v>
      </c>
      <c r="G1336" t="s">
        <v>115</v>
      </c>
      <c r="H1336" t="s">
        <v>34</v>
      </c>
      <c r="I1336" t="s">
        <v>32</v>
      </c>
      <c r="J1336" t="s">
        <v>116</v>
      </c>
      <c r="K1336">
        <v>1</v>
      </c>
      <c r="L1336" s="7">
        <v>5769.79</v>
      </c>
      <c r="M1336" s="7">
        <v>5769.79</v>
      </c>
      <c r="N1336">
        <v>0</v>
      </c>
      <c r="O1336" t="s">
        <v>29</v>
      </c>
      <c r="P1336">
        <v>0</v>
      </c>
      <c r="Q1336" s="7">
        <v>5565</v>
      </c>
      <c r="R1336" s="7">
        <v>3000</v>
      </c>
      <c r="S1336" s="7">
        <v>3000</v>
      </c>
      <c r="T1336" s="7">
        <v>0</v>
      </c>
      <c r="U1336" s="7">
        <v>0</v>
      </c>
      <c r="V1336" t="s">
        <v>77</v>
      </c>
      <c r="W1336" s="7">
        <v>-2769.79</v>
      </c>
      <c r="X1336" s="2" t="s">
        <v>31</v>
      </c>
      <c r="Y1336" s="200"/>
      <c r="Z1336" s="201" t="str">
        <f>IF(Y1336&lt;&gt;"",Y1336,IF(Table1[[#This Row],[Befolyt]]="i",1,""))</f>
        <v/>
      </c>
      <c r="AA1336" s="98">
        <f>Table1[[#This Row],[KülföldiÁr]]*Table1[[#This Row],[Darab]]</f>
        <v>0</v>
      </c>
    </row>
    <row r="1337" spans="1:27" x14ac:dyDescent="0.3">
      <c r="A1337" t="s">
        <v>3125</v>
      </c>
      <c r="B1337" t="s">
        <v>341</v>
      </c>
      <c r="C1337" s="126">
        <v>46063</v>
      </c>
      <c r="D1337" s="6">
        <v>2</v>
      </c>
      <c r="E1337" s="126">
        <v>46063</v>
      </c>
      <c r="F1337" s="6">
        <v>2</v>
      </c>
      <c r="G1337" t="s">
        <v>2337</v>
      </c>
      <c r="H1337" t="s">
        <v>41</v>
      </c>
      <c r="I1337" t="s">
        <v>28</v>
      </c>
      <c r="J1337" t="s">
        <v>2338</v>
      </c>
      <c r="K1337">
        <v>10</v>
      </c>
      <c r="L1337" s="7">
        <v>484.42</v>
      </c>
      <c r="M1337" s="7">
        <v>4844.2</v>
      </c>
      <c r="N1337">
        <v>0</v>
      </c>
      <c r="O1337" t="s">
        <v>29</v>
      </c>
      <c r="P1337">
        <v>0</v>
      </c>
      <c r="Q1337" s="7">
        <v>1530</v>
      </c>
      <c r="R1337" s="7">
        <v>1187.5</v>
      </c>
      <c r="S1337" s="7">
        <v>11875</v>
      </c>
      <c r="T1337" s="7">
        <v>1.26</v>
      </c>
      <c r="U1337" s="7">
        <v>149.625</v>
      </c>
      <c r="V1337" t="s">
        <v>74</v>
      </c>
      <c r="W1337" s="7">
        <v>7030.8</v>
      </c>
      <c r="X1337" s="2" t="s">
        <v>31</v>
      </c>
      <c r="Y1337" s="200"/>
      <c r="Z1337" s="201" t="str">
        <f>IF(Y1337&lt;&gt;"",Y1337,IF(Table1[[#This Row],[Befolyt]]="i",1,""))</f>
        <v/>
      </c>
      <c r="AA1337" s="98">
        <f>Table1[[#This Row],[KülföldiÁr]]*Table1[[#This Row],[Darab]]</f>
        <v>0</v>
      </c>
    </row>
    <row r="1338" spans="1:27" x14ac:dyDescent="0.3">
      <c r="A1338" t="s">
        <v>3125</v>
      </c>
      <c r="B1338" t="s">
        <v>341</v>
      </c>
      <c r="C1338" s="126">
        <v>46063</v>
      </c>
      <c r="D1338" s="6">
        <v>2</v>
      </c>
      <c r="E1338" s="126">
        <v>46063</v>
      </c>
      <c r="F1338" s="6">
        <v>2</v>
      </c>
      <c r="G1338" t="s">
        <v>3126</v>
      </c>
      <c r="H1338" t="s">
        <v>41</v>
      </c>
      <c r="I1338" t="s">
        <v>28</v>
      </c>
      <c r="J1338" t="s">
        <v>3127</v>
      </c>
      <c r="K1338">
        <v>50</v>
      </c>
      <c r="L1338" s="7">
        <v>66.06</v>
      </c>
      <c r="M1338" s="7">
        <v>3303</v>
      </c>
      <c r="N1338">
        <v>0</v>
      </c>
      <c r="O1338" t="s">
        <v>29</v>
      </c>
      <c r="P1338">
        <v>0</v>
      </c>
      <c r="Q1338" s="7">
        <v>115</v>
      </c>
      <c r="R1338" s="7">
        <v>308.75</v>
      </c>
      <c r="S1338" s="7">
        <v>15437.5</v>
      </c>
      <c r="T1338" s="7">
        <v>5</v>
      </c>
      <c r="U1338" s="7">
        <v>771.875</v>
      </c>
      <c r="V1338" t="s">
        <v>74</v>
      </c>
      <c r="W1338" s="7">
        <v>12134.5</v>
      </c>
      <c r="X1338" s="2" t="s">
        <v>31</v>
      </c>
      <c r="Y1338" s="200"/>
      <c r="Z1338" s="201" t="str">
        <f>IF(Y1338&lt;&gt;"",Y1338,IF(Table1[[#This Row],[Befolyt]]="i",1,""))</f>
        <v/>
      </c>
      <c r="AA1338" s="98">
        <f>Table1[[#This Row],[KülföldiÁr]]*Table1[[#This Row],[Darab]]</f>
        <v>0</v>
      </c>
    </row>
    <row r="1339" spans="1:27" x14ac:dyDescent="0.3">
      <c r="A1339" t="s">
        <v>3125</v>
      </c>
      <c r="B1339" t="s">
        <v>341</v>
      </c>
      <c r="C1339" s="126">
        <v>46063</v>
      </c>
      <c r="D1339" s="6">
        <v>2</v>
      </c>
      <c r="E1339" s="126">
        <v>46063</v>
      </c>
      <c r="F1339" s="6">
        <v>2</v>
      </c>
      <c r="G1339" t="s">
        <v>348</v>
      </c>
      <c r="H1339" t="s">
        <v>34</v>
      </c>
      <c r="I1339" t="s">
        <v>32</v>
      </c>
      <c r="J1339" t="s">
        <v>349</v>
      </c>
      <c r="K1339">
        <v>1</v>
      </c>
      <c r="L1339" s="7">
        <v>2359</v>
      </c>
      <c r="M1339" s="7">
        <v>2359</v>
      </c>
      <c r="N1339">
        <v>0</v>
      </c>
      <c r="O1339" t="s">
        <v>29</v>
      </c>
      <c r="P1339">
        <v>0</v>
      </c>
      <c r="Q1339" s="7">
        <v>2359</v>
      </c>
      <c r="R1339" s="7">
        <v>2375</v>
      </c>
      <c r="S1339" s="7">
        <v>2375</v>
      </c>
      <c r="T1339" s="7">
        <v>0</v>
      </c>
      <c r="U1339" s="7">
        <v>0</v>
      </c>
      <c r="V1339" t="s">
        <v>74</v>
      </c>
      <c r="W1339" s="7">
        <v>16</v>
      </c>
      <c r="X1339" s="2" t="s">
        <v>31</v>
      </c>
      <c r="Y1339" s="200"/>
      <c r="Z1339" s="201" t="str">
        <f>IF(Y1339&lt;&gt;"",Y1339,IF(Table1[[#This Row],[Befolyt]]="i",1,""))</f>
        <v/>
      </c>
      <c r="AA1339" s="98">
        <f>Table1[[#This Row],[KülföldiÁr]]*Table1[[#This Row],[Darab]]</f>
        <v>0</v>
      </c>
    </row>
    <row r="1340" spans="1:27" x14ac:dyDescent="0.3">
      <c r="A1340" t="s">
        <v>3128</v>
      </c>
      <c r="B1340" t="s">
        <v>3129</v>
      </c>
      <c r="C1340" s="126">
        <v>46063</v>
      </c>
      <c r="D1340" s="6">
        <v>2</v>
      </c>
      <c r="E1340" s="126">
        <v>46063</v>
      </c>
      <c r="F1340" s="6">
        <v>2</v>
      </c>
      <c r="G1340" t="s">
        <v>3130</v>
      </c>
      <c r="H1340" t="s">
        <v>51</v>
      </c>
      <c r="I1340" t="s">
        <v>28</v>
      </c>
      <c r="J1340" t="s">
        <v>3131</v>
      </c>
      <c r="K1340">
        <v>2</v>
      </c>
      <c r="L1340" s="7">
        <v>556.77</v>
      </c>
      <c r="M1340" s="7">
        <v>1113.54</v>
      </c>
      <c r="N1340">
        <v>0</v>
      </c>
      <c r="O1340" t="s">
        <v>29</v>
      </c>
      <c r="P1340">
        <v>0</v>
      </c>
      <c r="Q1340" s="7">
        <v>3450</v>
      </c>
      <c r="R1340" s="7">
        <v>4450</v>
      </c>
      <c r="S1340" s="7">
        <v>8900</v>
      </c>
      <c r="T1340" s="7">
        <v>16.739999999999998</v>
      </c>
      <c r="U1340" s="7">
        <v>1489.86</v>
      </c>
      <c r="V1340" t="s">
        <v>30</v>
      </c>
      <c r="W1340" s="7">
        <v>7786.46</v>
      </c>
      <c r="X1340" s="2" t="s">
        <v>82</v>
      </c>
      <c r="Y1340" s="200"/>
      <c r="Z1340" s="201">
        <f>IF(Y1340&lt;&gt;"",Y1340,IF(Table1[[#This Row],[Befolyt]]="i",1,""))</f>
        <v>1</v>
      </c>
      <c r="AA1340" s="98">
        <f>Table1[[#This Row],[KülföldiÁr]]*Table1[[#This Row],[Darab]]</f>
        <v>0</v>
      </c>
    </row>
    <row r="1341" spans="1:27" x14ac:dyDescent="0.3">
      <c r="A1341" t="s">
        <v>3128</v>
      </c>
      <c r="B1341" t="s">
        <v>3129</v>
      </c>
      <c r="C1341" s="126">
        <v>46063</v>
      </c>
      <c r="D1341" s="6">
        <v>2</v>
      </c>
      <c r="E1341" s="126">
        <v>46063</v>
      </c>
      <c r="F1341" s="6">
        <v>2</v>
      </c>
      <c r="G1341" t="s">
        <v>2184</v>
      </c>
      <c r="H1341" t="s">
        <v>51</v>
      </c>
      <c r="I1341" t="s">
        <v>28</v>
      </c>
      <c r="J1341" t="s">
        <v>3132</v>
      </c>
      <c r="K1341">
        <v>3</v>
      </c>
      <c r="L1341" s="7">
        <v>479.77</v>
      </c>
      <c r="M1341" s="7">
        <v>1439.31</v>
      </c>
      <c r="N1341">
        <v>0</v>
      </c>
      <c r="O1341" t="s">
        <v>29</v>
      </c>
      <c r="P1341">
        <v>0</v>
      </c>
      <c r="Q1341" s="7">
        <v>1560</v>
      </c>
      <c r="R1341" s="7">
        <v>1760</v>
      </c>
      <c r="S1341" s="7">
        <v>5280</v>
      </c>
      <c r="T1341" s="7">
        <v>13.41</v>
      </c>
      <c r="U1341" s="7">
        <v>708.048</v>
      </c>
      <c r="V1341" t="s">
        <v>30</v>
      </c>
      <c r="W1341" s="7">
        <v>3840.69</v>
      </c>
      <c r="X1341" s="2" t="s">
        <v>82</v>
      </c>
      <c r="Y1341" s="200"/>
      <c r="Z1341" s="201">
        <f>IF(Y1341&lt;&gt;"",Y1341,IF(Table1[[#This Row],[Befolyt]]="i",1,""))</f>
        <v>1</v>
      </c>
      <c r="AA1341" s="98">
        <f>Table1[[#This Row],[KülföldiÁr]]*Table1[[#This Row],[Darab]]</f>
        <v>0</v>
      </c>
    </row>
    <row r="1342" spans="1:27" x14ac:dyDescent="0.3">
      <c r="A1342" t="s">
        <v>3128</v>
      </c>
      <c r="B1342" t="s">
        <v>3129</v>
      </c>
      <c r="C1342" s="126">
        <v>46063</v>
      </c>
      <c r="D1342" s="6">
        <v>2</v>
      </c>
      <c r="E1342" s="126">
        <v>46063</v>
      </c>
      <c r="F1342" s="6">
        <v>2</v>
      </c>
      <c r="G1342" t="s">
        <v>56</v>
      </c>
      <c r="H1342" t="s">
        <v>51</v>
      </c>
      <c r="I1342" t="s">
        <v>28</v>
      </c>
      <c r="J1342" t="s">
        <v>284</v>
      </c>
      <c r="K1342">
        <v>1</v>
      </c>
      <c r="L1342" s="7">
        <v>776.81</v>
      </c>
      <c r="M1342" s="7">
        <v>776.81</v>
      </c>
      <c r="N1342">
        <v>0</v>
      </c>
      <c r="O1342" t="s">
        <v>29</v>
      </c>
      <c r="P1342">
        <v>0</v>
      </c>
      <c r="Q1342" s="7">
        <v>2000</v>
      </c>
      <c r="R1342" s="7">
        <v>2200</v>
      </c>
      <c r="S1342" s="7">
        <v>2200</v>
      </c>
      <c r="T1342" s="7">
        <v>12.73</v>
      </c>
      <c r="U1342" s="7">
        <v>280.06</v>
      </c>
      <c r="V1342" t="s">
        <v>30</v>
      </c>
      <c r="W1342" s="7">
        <v>1423.19</v>
      </c>
      <c r="X1342" s="2" t="s">
        <v>82</v>
      </c>
      <c r="Y1342" s="200"/>
      <c r="Z1342" s="201">
        <f>IF(Y1342&lt;&gt;"",Y1342,IF(Table1[[#This Row],[Befolyt]]="i",1,""))</f>
        <v>1</v>
      </c>
      <c r="AA1342" s="98">
        <f>Table1[[#This Row],[KülföldiÁr]]*Table1[[#This Row],[Darab]]</f>
        <v>0</v>
      </c>
    </row>
    <row r="1343" spans="1:27" x14ac:dyDescent="0.3">
      <c r="A1343" t="s">
        <v>3133</v>
      </c>
      <c r="B1343" t="s">
        <v>3134</v>
      </c>
      <c r="C1343" s="126">
        <v>46063</v>
      </c>
      <c r="D1343" s="6">
        <v>2</v>
      </c>
      <c r="E1343" s="126">
        <v>46059</v>
      </c>
      <c r="F1343" s="6">
        <v>2</v>
      </c>
      <c r="G1343" t="s">
        <v>3135</v>
      </c>
      <c r="H1343" t="s">
        <v>93</v>
      </c>
      <c r="I1343" t="s">
        <v>28</v>
      </c>
      <c r="J1343" t="s">
        <v>3136</v>
      </c>
      <c r="K1343">
        <v>25</v>
      </c>
      <c r="L1343" s="7">
        <v>1729</v>
      </c>
      <c r="M1343" s="7">
        <v>43225</v>
      </c>
      <c r="N1343">
        <v>0</v>
      </c>
      <c r="O1343" t="s">
        <v>29</v>
      </c>
      <c r="P1343">
        <v>0</v>
      </c>
      <c r="Q1343" s="7">
        <v>2885</v>
      </c>
      <c r="R1343" s="7">
        <v>2308</v>
      </c>
      <c r="S1343" s="7">
        <v>57700</v>
      </c>
      <c r="T1343" s="7">
        <v>1</v>
      </c>
      <c r="U1343" s="7">
        <v>577</v>
      </c>
      <c r="V1343" t="s">
        <v>30</v>
      </c>
      <c r="W1343" s="7">
        <v>14475</v>
      </c>
      <c r="X1343" s="2" t="s">
        <v>82</v>
      </c>
      <c r="Y1343" s="200"/>
      <c r="Z1343" s="201">
        <f>IF(Y1343&lt;&gt;"",Y1343,IF(Table1[[#This Row],[Befolyt]]="i",1,""))</f>
        <v>1</v>
      </c>
      <c r="AA1343" s="98">
        <f>Table1[[#This Row],[KülföldiÁr]]*Table1[[#This Row],[Darab]]</f>
        <v>0</v>
      </c>
    </row>
    <row r="1344" spans="1:27" x14ac:dyDescent="0.3">
      <c r="A1344" t="s">
        <v>3137</v>
      </c>
      <c r="B1344" t="s">
        <v>1192</v>
      </c>
      <c r="C1344" s="126">
        <v>46062</v>
      </c>
      <c r="D1344" s="6">
        <v>2</v>
      </c>
      <c r="E1344" s="126">
        <v>46062</v>
      </c>
      <c r="F1344" s="6">
        <v>2</v>
      </c>
      <c r="G1344" t="s">
        <v>2341</v>
      </c>
      <c r="H1344" t="s">
        <v>41</v>
      </c>
      <c r="I1344" t="s">
        <v>28</v>
      </c>
      <c r="J1344" t="s">
        <v>2342</v>
      </c>
      <c r="K1344">
        <v>6</v>
      </c>
      <c r="L1344" s="7">
        <v>448.39</v>
      </c>
      <c r="M1344" s="7">
        <v>2690.34</v>
      </c>
      <c r="N1344">
        <v>0</v>
      </c>
      <c r="O1344" t="s">
        <v>29</v>
      </c>
      <c r="P1344">
        <v>0</v>
      </c>
      <c r="Q1344" s="7">
        <v>2080</v>
      </c>
      <c r="R1344" s="7">
        <v>4290</v>
      </c>
      <c r="S1344" s="7">
        <v>25740</v>
      </c>
      <c r="T1344" s="7">
        <v>43.63</v>
      </c>
      <c r="U1344" s="7">
        <v>11230.361999999999</v>
      </c>
      <c r="V1344" t="s">
        <v>30</v>
      </c>
      <c r="W1344" s="7">
        <v>23049.66</v>
      </c>
      <c r="X1344" s="2" t="s">
        <v>31</v>
      </c>
      <c r="Y1344" s="200"/>
      <c r="Z1344" s="201" t="str">
        <f>IF(Y1344&lt;&gt;"",Y1344,IF(Table1[[#This Row],[Befolyt]]="i",1,""))</f>
        <v/>
      </c>
      <c r="AA1344" s="98">
        <f>Table1[[#This Row],[KülföldiÁr]]*Table1[[#This Row],[Darab]]</f>
        <v>0</v>
      </c>
    </row>
    <row r="1345" spans="1:27" x14ac:dyDescent="0.3">
      <c r="A1345" t="s">
        <v>3138</v>
      </c>
      <c r="B1345" t="s">
        <v>1192</v>
      </c>
      <c r="C1345" s="126">
        <v>46062</v>
      </c>
      <c r="D1345" s="6">
        <v>2</v>
      </c>
      <c r="E1345" s="126">
        <v>46055</v>
      </c>
      <c r="F1345" s="6">
        <v>2</v>
      </c>
      <c r="G1345" t="s">
        <v>97</v>
      </c>
      <c r="H1345" t="s">
        <v>33</v>
      </c>
      <c r="I1345" t="s">
        <v>28</v>
      </c>
      <c r="J1345" t="s">
        <v>1193</v>
      </c>
      <c r="K1345">
        <v>2</v>
      </c>
      <c r="L1345" s="7">
        <v>1648.41</v>
      </c>
      <c r="M1345" s="7">
        <v>3296.82</v>
      </c>
      <c r="N1345">
        <v>0</v>
      </c>
      <c r="O1345" t="s">
        <v>29</v>
      </c>
      <c r="P1345">
        <v>0</v>
      </c>
      <c r="Q1345" s="7">
        <v>7800</v>
      </c>
      <c r="R1345" s="7">
        <v>14390</v>
      </c>
      <c r="S1345" s="7">
        <v>28780</v>
      </c>
      <c r="T1345" s="7">
        <v>42.05</v>
      </c>
      <c r="U1345" s="7">
        <v>12101.99</v>
      </c>
      <c r="V1345" t="s">
        <v>30</v>
      </c>
      <c r="W1345" s="7">
        <v>25483.18</v>
      </c>
      <c r="X1345" s="2" t="s">
        <v>31</v>
      </c>
      <c r="Y1345" s="200"/>
      <c r="Z1345" s="201" t="str">
        <f>IF(Y1345&lt;&gt;"",Y1345,IF(Table1[[#This Row],[Befolyt]]="i",1,""))</f>
        <v/>
      </c>
      <c r="AA1345" s="98">
        <f>Table1[[#This Row],[KülföldiÁr]]*Table1[[#This Row],[Darab]]</f>
        <v>0</v>
      </c>
    </row>
    <row r="1346" spans="1:27" x14ac:dyDescent="0.3">
      <c r="A1346" t="s">
        <v>3138</v>
      </c>
      <c r="B1346" t="s">
        <v>1192</v>
      </c>
      <c r="C1346" s="126">
        <v>46062</v>
      </c>
      <c r="D1346" s="6">
        <v>2</v>
      </c>
      <c r="E1346" s="126">
        <v>46055</v>
      </c>
      <c r="F1346" s="6">
        <v>2</v>
      </c>
      <c r="G1346" t="s">
        <v>302</v>
      </c>
      <c r="H1346" t="s">
        <v>33</v>
      </c>
      <c r="I1346" t="s">
        <v>28</v>
      </c>
      <c r="J1346" t="s">
        <v>1865</v>
      </c>
      <c r="K1346">
        <v>2</v>
      </c>
      <c r="L1346" s="7">
        <v>1113.1199999999999</v>
      </c>
      <c r="M1346" s="7">
        <v>2226.2399999999998</v>
      </c>
      <c r="N1346">
        <v>0</v>
      </c>
      <c r="O1346" t="s">
        <v>29</v>
      </c>
      <c r="P1346">
        <v>0</v>
      </c>
      <c r="Q1346" s="7">
        <v>5000</v>
      </c>
      <c r="R1346" s="7">
        <v>11000</v>
      </c>
      <c r="S1346" s="7">
        <v>22000</v>
      </c>
      <c r="T1346" s="7">
        <v>48.18</v>
      </c>
      <c r="U1346" s="7">
        <v>10599.6</v>
      </c>
      <c r="V1346" t="s">
        <v>30</v>
      </c>
      <c r="W1346" s="7">
        <v>19773.760000000002</v>
      </c>
      <c r="X1346" s="2" t="s">
        <v>31</v>
      </c>
      <c r="Y1346" s="200"/>
      <c r="Z1346" s="201" t="str">
        <f>IF(Y1346&lt;&gt;"",Y1346,IF(Table1[[#This Row],[Befolyt]]="i",1,""))</f>
        <v/>
      </c>
      <c r="AA1346" s="98">
        <f>Table1[[#This Row],[KülföldiÁr]]*Table1[[#This Row],[Darab]]</f>
        <v>0</v>
      </c>
    </row>
    <row r="1347" spans="1:27" x14ac:dyDescent="0.3">
      <c r="A1347" t="s">
        <v>3139</v>
      </c>
      <c r="B1347" t="s">
        <v>3140</v>
      </c>
      <c r="C1347" s="126">
        <v>46062</v>
      </c>
      <c r="D1347" s="6">
        <v>2</v>
      </c>
      <c r="E1347" s="126">
        <v>46055</v>
      </c>
      <c r="F1347" s="6">
        <v>2</v>
      </c>
      <c r="G1347" t="s">
        <v>931</v>
      </c>
      <c r="H1347" t="s">
        <v>27</v>
      </c>
      <c r="I1347" t="s">
        <v>28</v>
      </c>
      <c r="J1347" t="s">
        <v>932</v>
      </c>
      <c r="K1347">
        <v>1</v>
      </c>
      <c r="L1347" s="7">
        <v>5100</v>
      </c>
      <c r="M1347" s="7">
        <v>5100</v>
      </c>
      <c r="N1347">
        <v>0</v>
      </c>
      <c r="O1347" t="s">
        <v>29</v>
      </c>
      <c r="P1347">
        <v>0</v>
      </c>
      <c r="Q1347" s="7">
        <v>8500</v>
      </c>
      <c r="R1347" s="7">
        <v>8300</v>
      </c>
      <c r="S1347" s="7">
        <v>8300</v>
      </c>
      <c r="T1347" s="7">
        <v>10</v>
      </c>
      <c r="U1347" s="7">
        <v>830</v>
      </c>
      <c r="V1347" t="s">
        <v>37</v>
      </c>
      <c r="W1347" s="7">
        <v>3200</v>
      </c>
      <c r="X1347" s="2" t="s">
        <v>82</v>
      </c>
      <c r="Y1347" s="200"/>
      <c r="Z1347" s="201">
        <f>IF(Y1347&lt;&gt;"",Y1347,IF(Table1[[#This Row],[Befolyt]]="i",1,""))</f>
        <v>1</v>
      </c>
      <c r="AA1347" s="98">
        <f>Table1[[#This Row],[KülföldiÁr]]*Table1[[#This Row],[Darab]]</f>
        <v>0</v>
      </c>
    </row>
    <row r="1348" spans="1:27" x14ac:dyDescent="0.3">
      <c r="A1348" t="s">
        <v>3139</v>
      </c>
      <c r="B1348" t="s">
        <v>3140</v>
      </c>
      <c r="C1348" s="126">
        <v>46062</v>
      </c>
      <c r="D1348" s="6">
        <v>2</v>
      </c>
      <c r="E1348" s="126">
        <v>46055</v>
      </c>
      <c r="F1348" s="6">
        <v>2</v>
      </c>
      <c r="G1348" t="s">
        <v>38</v>
      </c>
      <c r="H1348" t="s">
        <v>33</v>
      </c>
      <c r="I1348" t="s">
        <v>28</v>
      </c>
      <c r="J1348" t="s">
        <v>2692</v>
      </c>
      <c r="K1348">
        <v>2</v>
      </c>
      <c r="L1348" s="7">
        <v>340.94</v>
      </c>
      <c r="M1348" s="7">
        <v>681.88</v>
      </c>
      <c r="N1348">
        <v>0</v>
      </c>
      <c r="O1348" t="s">
        <v>29</v>
      </c>
      <c r="P1348">
        <v>0</v>
      </c>
      <c r="Q1348" s="7">
        <v>1600</v>
      </c>
      <c r="R1348" s="7">
        <v>1600</v>
      </c>
      <c r="S1348" s="7">
        <v>3200</v>
      </c>
      <c r="T1348" s="7">
        <v>10</v>
      </c>
      <c r="U1348" s="7">
        <v>320</v>
      </c>
      <c r="V1348" t="s">
        <v>37</v>
      </c>
      <c r="W1348" s="7">
        <v>2518.12</v>
      </c>
      <c r="X1348" s="2" t="s">
        <v>82</v>
      </c>
      <c r="Y1348" s="200"/>
      <c r="Z1348" s="201">
        <f>IF(Y1348&lt;&gt;"",Y1348,IF(Table1[[#This Row],[Befolyt]]="i",1,""))</f>
        <v>1</v>
      </c>
      <c r="AA1348" s="98">
        <f>Table1[[#This Row],[KülföldiÁr]]*Table1[[#This Row],[Darab]]</f>
        <v>0</v>
      </c>
    </row>
    <row r="1349" spans="1:27" x14ac:dyDescent="0.3">
      <c r="A1349" t="s">
        <v>3139</v>
      </c>
      <c r="B1349" t="s">
        <v>3140</v>
      </c>
      <c r="C1349" s="126">
        <v>46062</v>
      </c>
      <c r="D1349" s="6">
        <v>2</v>
      </c>
      <c r="E1349" s="126">
        <v>46055</v>
      </c>
      <c r="F1349" s="6">
        <v>2</v>
      </c>
      <c r="G1349" t="s">
        <v>1452</v>
      </c>
      <c r="H1349" t="s">
        <v>33</v>
      </c>
      <c r="I1349" t="s">
        <v>28</v>
      </c>
      <c r="J1349" t="s">
        <v>2693</v>
      </c>
      <c r="K1349">
        <v>2</v>
      </c>
      <c r="L1349" s="7">
        <v>288.68</v>
      </c>
      <c r="M1349" s="7">
        <v>577.36</v>
      </c>
      <c r="N1349">
        <v>0</v>
      </c>
      <c r="O1349" t="s">
        <v>29</v>
      </c>
      <c r="P1349">
        <v>0</v>
      </c>
      <c r="Q1349" s="7">
        <v>1600</v>
      </c>
      <c r="R1349" s="7">
        <v>1600</v>
      </c>
      <c r="S1349" s="7">
        <v>3200</v>
      </c>
      <c r="T1349" s="7">
        <v>10</v>
      </c>
      <c r="U1349" s="7">
        <v>320</v>
      </c>
      <c r="V1349" t="s">
        <v>37</v>
      </c>
      <c r="W1349" s="7">
        <v>2622.64</v>
      </c>
      <c r="X1349" s="2" t="s">
        <v>82</v>
      </c>
      <c r="Y1349" s="200"/>
      <c r="Z1349" s="201">
        <f>IF(Y1349&lt;&gt;"",Y1349,IF(Table1[[#This Row],[Befolyt]]="i",1,""))</f>
        <v>1</v>
      </c>
      <c r="AA1349" s="98">
        <f>Table1[[#This Row],[KülföldiÁr]]*Table1[[#This Row],[Darab]]</f>
        <v>0</v>
      </c>
    </row>
    <row r="1350" spans="1:27" x14ac:dyDescent="0.3">
      <c r="A1350" t="s">
        <v>3141</v>
      </c>
      <c r="B1350" t="s">
        <v>2707</v>
      </c>
      <c r="C1350" s="126">
        <v>46062</v>
      </c>
      <c r="D1350" s="6">
        <v>2</v>
      </c>
      <c r="E1350" s="126">
        <v>46062</v>
      </c>
      <c r="F1350" s="6">
        <v>2</v>
      </c>
      <c r="G1350" t="s">
        <v>2639</v>
      </c>
      <c r="H1350" t="s">
        <v>27</v>
      </c>
      <c r="I1350" t="s">
        <v>28</v>
      </c>
      <c r="J1350" t="s">
        <v>2640</v>
      </c>
      <c r="K1350">
        <v>1</v>
      </c>
      <c r="L1350" s="7">
        <v>274550</v>
      </c>
      <c r="M1350" s="7">
        <v>274550</v>
      </c>
      <c r="N1350">
        <v>0</v>
      </c>
      <c r="O1350" t="s">
        <v>29</v>
      </c>
      <c r="P1350">
        <v>0</v>
      </c>
      <c r="Q1350" s="7">
        <v>721700</v>
      </c>
      <c r="R1350" s="7">
        <v>467200</v>
      </c>
      <c r="S1350" s="7">
        <v>467200</v>
      </c>
      <c r="T1350" s="7">
        <v>8.59</v>
      </c>
      <c r="U1350" s="7">
        <v>40132.480000000003</v>
      </c>
      <c r="V1350" t="s">
        <v>37</v>
      </c>
      <c r="W1350" s="7">
        <v>192650</v>
      </c>
      <c r="X1350" s="2" t="s">
        <v>31</v>
      </c>
      <c r="Y1350" s="200"/>
      <c r="Z1350" s="201" t="str">
        <f>IF(Y1350&lt;&gt;"",Y1350,IF(Table1[[#This Row],[Befolyt]]="i",1,""))</f>
        <v/>
      </c>
      <c r="AA1350" s="98">
        <f>Table1[[#This Row],[KülföldiÁr]]*Table1[[#This Row],[Darab]]</f>
        <v>0</v>
      </c>
    </row>
    <row r="1351" spans="1:27" x14ac:dyDescent="0.3">
      <c r="A1351" t="s">
        <v>3142</v>
      </c>
      <c r="B1351" t="s">
        <v>324</v>
      </c>
      <c r="C1351" s="126">
        <v>46062</v>
      </c>
      <c r="D1351" s="6">
        <v>2</v>
      </c>
      <c r="E1351" s="126">
        <v>46058</v>
      </c>
      <c r="F1351" s="6">
        <v>2</v>
      </c>
      <c r="G1351" t="s">
        <v>3012</v>
      </c>
      <c r="H1351" t="s">
        <v>27</v>
      </c>
      <c r="I1351" t="s">
        <v>28</v>
      </c>
      <c r="J1351" t="s">
        <v>3013</v>
      </c>
      <c r="K1351">
        <v>1</v>
      </c>
      <c r="L1351" s="7">
        <v>5100</v>
      </c>
      <c r="M1351" s="7">
        <v>5100</v>
      </c>
      <c r="N1351">
        <v>0</v>
      </c>
      <c r="O1351" t="s">
        <v>29</v>
      </c>
      <c r="P1351">
        <v>0</v>
      </c>
      <c r="Q1351" s="7">
        <v>8500</v>
      </c>
      <c r="R1351" s="7">
        <v>8500</v>
      </c>
      <c r="S1351" s="7">
        <v>8500</v>
      </c>
      <c r="T1351" s="7">
        <v>10</v>
      </c>
      <c r="U1351" s="7">
        <v>850</v>
      </c>
      <c r="V1351" t="s">
        <v>85</v>
      </c>
      <c r="W1351" s="7">
        <v>3400</v>
      </c>
      <c r="X1351" s="2" t="s">
        <v>82</v>
      </c>
      <c r="Y1351" s="200"/>
      <c r="Z1351" s="201">
        <f>IF(Y1351&lt;&gt;"",Y1351,IF(Table1[[#This Row],[Befolyt]]="i",1,""))</f>
        <v>1</v>
      </c>
      <c r="AA1351" s="98">
        <f>Table1[[#This Row],[KülföldiÁr]]*Table1[[#This Row],[Darab]]</f>
        <v>0</v>
      </c>
    </row>
    <row r="1352" spans="1:27" x14ac:dyDescent="0.3">
      <c r="A1352" t="s">
        <v>3142</v>
      </c>
      <c r="B1352" t="s">
        <v>324</v>
      </c>
      <c r="C1352" s="126">
        <v>46062</v>
      </c>
      <c r="D1352" s="6">
        <v>2</v>
      </c>
      <c r="E1352" s="126">
        <v>46058</v>
      </c>
      <c r="F1352" s="6">
        <v>2</v>
      </c>
      <c r="G1352" t="s">
        <v>40</v>
      </c>
      <c r="H1352" t="s">
        <v>41</v>
      </c>
      <c r="I1352" t="s">
        <v>28</v>
      </c>
      <c r="J1352" t="s">
        <v>42</v>
      </c>
      <c r="K1352">
        <v>1</v>
      </c>
      <c r="L1352" s="7">
        <v>238.9</v>
      </c>
      <c r="M1352" s="7">
        <v>238.9</v>
      </c>
      <c r="N1352">
        <v>0</v>
      </c>
      <c r="O1352" t="s">
        <v>29</v>
      </c>
      <c r="P1352">
        <v>0</v>
      </c>
      <c r="Q1352" s="7">
        <v>1325</v>
      </c>
      <c r="R1352" s="7">
        <v>1325</v>
      </c>
      <c r="S1352" s="7">
        <v>1325</v>
      </c>
      <c r="T1352" s="7">
        <v>5</v>
      </c>
      <c r="U1352" s="7">
        <v>66.25</v>
      </c>
      <c r="V1352" t="s">
        <v>85</v>
      </c>
      <c r="W1352" s="7">
        <v>1086.0999999999999</v>
      </c>
      <c r="X1352" s="2" t="s">
        <v>82</v>
      </c>
      <c r="Y1352" s="200"/>
      <c r="Z1352" s="201">
        <f>IF(Y1352&lt;&gt;"",Y1352,IF(Table1[[#This Row],[Befolyt]]="i",1,""))</f>
        <v>1</v>
      </c>
      <c r="AA1352" s="98">
        <f>Table1[[#This Row],[KülföldiÁr]]*Table1[[#This Row],[Darab]]</f>
        <v>0</v>
      </c>
    </row>
    <row r="1353" spans="1:27" x14ac:dyDescent="0.3">
      <c r="A1353" t="s">
        <v>3142</v>
      </c>
      <c r="B1353" t="s">
        <v>324</v>
      </c>
      <c r="C1353" s="126">
        <v>46062</v>
      </c>
      <c r="D1353" s="6">
        <v>2</v>
      </c>
      <c r="E1353" s="126">
        <v>46058</v>
      </c>
      <c r="F1353" s="6">
        <v>2</v>
      </c>
      <c r="G1353" t="s">
        <v>43</v>
      </c>
      <c r="H1353" t="s">
        <v>41</v>
      </c>
      <c r="I1353" t="s">
        <v>28</v>
      </c>
      <c r="J1353" t="s">
        <v>44</v>
      </c>
      <c r="K1353">
        <v>1</v>
      </c>
      <c r="L1353" s="7">
        <v>33.770000000000003</v>
      </c>
      <c r="M1353" s="7">
        <v>33.770000000000003</v>
      </c>
      <c r="N1353">
        <v>0</v>
      </c>
      <c r="O1353" t="s">
        <v>29</v>
      </c>
      <c r="P1353">
        <v>0</v>
      </c>
      <c r="Q1353" s="7">
        <v>190</v>
      </c>
      <c r="R1353" s="7">
        <v>190</v>
      </c>
      <c r="S1353" s="7">
        <v>190</v>
      </c>
      <c r="T1353" s="7">
        <v>5</v>
      </c>
      <c r="U1353" s="7">
        <v>9.5</v>
      </c>
      <c r="V1353" t="s">
        <v>85</v>
      </c>
      <c r="W1353" s="7">
        <v>156.22999999999999</v>
      </c>
      <c r="X1353" s="2" t="s">
        <v>82</v>
      </c>
      <c r="Y1353" s="200"/>
      <c r="Z1353" s="201">
        <f>IF(Y1353&lt;&gt;"",Y1353,IF(Table1[[#This Row],[Befolyt]]="i",1,""))</f>
        <v>1</v>
      </c>
      <c r="AA1353" s="98">
        <f>Table1[[#This Row],[KülföldiÁr]]*Table1[[#This Row],[Darab]]</f>
        <v>0</v>
      </c>
    </row>
    <row r="1354" spans="1:27" x14ac:dyDescent="0.3">
      <c r="A1354" t="s">
        <v>3143</v>
      </c>
      <c r="B1354" t="s">
        <v>888</v>
      </c>
      <c r="C1354" s="126">
        <v>46062</v>
      </c>
      <c r="D1354" s="6">
        <v>2</v>
      </c>
      <c r="E1354" s="126">
        <v>46062</v>
      </c>
      <c r="F1354" s="6">
        <v>2</v>
      </c>
      <c r="G1354" t="s">
        <v>3144</v>
      </c>
      <c r="H1354" t="s">
        <v>93</v>
      </c>
      <c r="I1354" t="s">
        <v>28</v>
      </c>
      <c r="J1354" t="s">
        <v>3145</v>
      </c>
      <c r="K1354">
        <v>1</v>
      </c>
      <c r="L1354" s="7">
        <v>8290</v>
      </c>
      <c r="M1354" s="7">
        <v>8290</v>
      </c>
      <c r="N1354">
        <v>0</v>
      </c>
      <c r="O1354" t="s">
        <v>29</v>
      </c>
      <c r="P1354">
        <v>0</v>
      </c>
      <c r="Q1354" s="7">
        <v>13820</v>
      </c>
      <c r="R1354" s="7">
        <v>13820</v>
      </c>
      <c r="S1354" s="7">
        <v>13820</v>
      </c>
      <c r="T1354" s="7">
        <v>5</v>
      </c>
      <c r="U1354" s="7">
        <v>691</v>
      </c>
      <c r="V1354" t="s">
        <v>37</v>
      </c>
      <c r="W1354" s="7">
        <v>5530</v>
      </c>
      <c r="X1354" s="2" t="s">
        <v>31</v>
      </c>
      <c r="Y1354" s="200"/>
      <c r="Z1354" s="201" t="str">
        <f>IF(Y1354&lt;&gt;"",Y1354,IF(Table1[[#This Row],[Befolyt]]="i",1,""))</f>
        <v/>
      </c>
      <c r="AA1354" s="98">
        <f>Table1[[#This Row],[KülföldiÁr]]*Table1[[#This Row],[Darab]]</f>
        <v>0</v>
      </c>
    </row>
    <row r="1355" spans="1:27" x14ac:dyDescent="0.3">
      <c r="A1355" t="s">
        <v>3143</v>
      </c>
      <c r="B1355" t="s">
        <v>888</v>
      </c>
      <c r="C1355" s="126">
        <v>46062</v>
      </c>
      <c r="D1355" s="6">
        <v>2</v>
      </c>
      <c r="E1355" s="126">
        <v>46062</v>
      </c>
      <c r="F1355" s="6">
        <v>2</v>
      </c>
      <c r="G1355" t="s">
        <v>3146</v>
      </c>
      <c r="H1355" t="s">
        <v>41</v>
      </c>
      <c r="I1355" t="s">
        <v>28</v>
      </c>
      <c r="J1355" t="s">
        <v>3147</v>
      </c>
      <c r="K1355">
        <v>1</v>
      </c>
      <c r="L1355" s="7">
        <v>3501.13</v>
      </c>
      <c r="M1355" s="7">
        <v>3501.13</v>
      </c>
      <c r="N1355">
        <v>0</v>
      </c>
      <c r="O1355" t="s">
        <v>29</v>
      </c>
      <c r="P1355">
        <v>0</v>
      </c>
      <c r="Q1355" s="7">
        <v>10680</v>
      </c>
      <c r="R1355" s="7">
        <v>10680</v>
      </c>
      <c r="S1355" s="7">
        <v>10680</v>
      </c>
      <c r="T1355" s="7">
        <v>5</v>
      </c>
      <c r="U1355" s="7">
        <v>534</v>
      </c>
      <c r="V1355" t="s">
        <v>37</v>
      </c>
      <c r="W1355" s="7">
        <v>7178.87</v>
      </c>
      <c r="X1355" s="2" t="s">
        <v>31</v>
      </c>
      <c r="Y1355" s="200"/>
      <c r="Z1355" s="201" t="str">
        <f>IF(Y1355&lt;&gt;"",Y1355,IF(Table1[[#This Row],[Befolyt]]="i",1,""))</f>
        <v/>
      </c>
      <c r="AA1355" s="98">
        <f>Table1[[#This Row],[KülföldiÁr]]*Table1[[#This Row],[Darab]]</f>
        <v>0</v>
      </c>
    </row>
    <row r="1356" spans="1:27" x14ac:dyDescent="0.3">
      <c r="A1356" t="s">
        <v>3148</v>
      </c>
      <c r="B1356" t="s">
        <v>2790</v>
      </c>
      <c r="C1356" s="126">
        <v>46062</v>
      </c>
      <c r="D1356" s="6">
        <v>2</v>
      </c>
      <c r="E1356" s="126">
        <v>46059</v>
      </c>
      <c r="F1356" s="6">
        <v>2</v>
      </c>
      <c r="G1356" t="s">
        <v>319</v>
      </c>
      <c r="H1356" t="s">
        <v>33</v>
      </c>
      <c r="I1356" t="s">
        <v>28</v>
      </c>
      <c r="J1356" t="s">
        <v>428</v>
      </c>
      <c r="K1356">
        <v>1</v>
      </c>
      <c r="L1356" s="7">
        <v>1537.05</v>
      </c>
      <c r="M1356" s="7">
        <v>1537.05</v>
      </c>
      <c r="N1356">
        <v>0</v>
      </c>
      <c r="O1356" t="s">
        <v>29</v>
      </c>
      <c r="P1356">
        <v>0</v>
      </c>
      <c r="Q1356" s="7">
        <v>7500</v>
      </c>
      <c r="R1356" s="7">
        <v>6785</v>
      </c>
      <c r="S1356" s="7">
        <v>6785</v>
      </c>
      <c r="T1356" s="7">
        <v>8.41</v>
      </c>
      <c r="U1356" s="7">
        <v>570.61850000000004</v>
      </c>
      <c r="V1356" t="s">
        <v>74</v>
      </c>
      <c r="W1356" s="7">
        <v>5247.95</v>
      </c>
      <c r="X1356" s="2" t="s">
        <v>31</v>
      </c>
      <c r="Y1356" s="200"/>
      <c r="Z1356" s="201" t="str">
        <f>IF(Y1356&lt;&gt;"",Y1356,IF(Table1[[#This Row],[Befolyt]]="i",1,""))</f>
        <v/>
      </c>
      <c r="AA1356" s="98">
        <f>Table1[[#This Row],[KülföldiÁr]]*Table1[[#This Row],[Darab]]</f>
        <v>0</v>
      </c>
    </row>
    <row r="1357" spans="1:27" x14ac:dyDescent="0.3">
      <c r="A1357" t="s">
        <v>3148</v>
      </c>
      <c r="B1357" t="s">
        <v>2790</v>
      </c>
      <c r="C1357" s="126">
        <v>46062</v>
      </c>
      <c r="D1357" s="6">
        <v>2</v>
      </c>
      <c r="E1357" s="126">
        <v>46059</v>
      </c>
      <c r="F1357" s="6">
        <v>2</v>
      </c>
      <c r="G1357" t="s">
        <v>414</v>
      </c>
      <c r="H1357" t="s">
        <v>33</v>
      </c>
      <c r="I1357" t="s">
        <v>28</v>
      </c>
      <c r="J1357" t="s">
        <v>415</v>
      </c>
      <c r="K1357">
        <v>1</v>
      </c>
      <c r="L1357" s="7">
        <v>1079.97</v>
      </c>
      <c r="M1357" s="7">
        <v>1079.97</v>
      </c>
      <c r="N1357">
        <v>0</v>
      </c>
      <c r="O1357" t="s">
        <v>29</v>
      </c>
      <c r="P1357">
        <v>0</v>
      </c>
      <c r="Q1357" s="7">
        <v>5500</v>
      </c>
      <c r="R1357" s="7">
        <v>4400</v>
      </c>
      <c r="S1357" s="7">
        <v>4400</v>
      </c>
      <c r="T1357" s="7">
        <v>6.66</v>
      </c>
      <c r="U1357" s="7">
        <v>293.04000000000002</v>
      </c>
      <c r="V1357" t="s">
        <v>74</v>
      </c>
      <c r="W1357" s="7">
        <v>3320.0299999999997</v>
      </c>
      <c r="X1357" s="2" t="s">
        <v>31</v>
      </c>
      <c r="Y1357" s="200"/>
      <c r="Z1357" s="201" t="str">
        <f>IF(Y1357&lt;&gt;"",Y1357,IF(Table1[[#This Row],[Befolyt]]="i",1,""))</f>
        <v/>
      </c>
      <c r="AA1357" s="98">
        <f>Table1[[#This Row],[KülföldiÁr]]*Table1[[#This Row],[Darab]]</f>
        <v>0</v>
      </c>
    </row>
    <row r="1358" spans="1:27" x14ac:dyDescent="0.3">
      <c r="A1358" t="s">
        <v>3148</v>
      </c>
      <c r="B1358" t="s">
        <v>2790</v>
      </c>
      <c r="C1358" s="126">
        <v>46062</v>
      </c>
      <c r="D1358" s="6">
        <v>2</v>
      </c>
      <c r="E1358" s="126">
        <v>46059</v>
      </c>
      <c r="F1358" s="6">
        <v>2</v>
      </c>
      <c r="G1358" t="s">
        <v>1111</v>
      </c>
      <c r="H1358" t="s">
        <v>33</v>
      </c>
      <c r="I1358" t="s">
        <v>28</v>
      </c>
      <c r="J1358" t="s">
        <v>1186</v>
      </c>
      <c r="K1358">
        <v>1</v>
      </c>
      <c r="L1358" s="7">
        <v>1195.1600000000001</v>
      </c>
      <c r="M1358" s="7">
        <v>1195.1600000000001</v>
      </c>
      <c r="N1358">
        <v>0</v>
      </c>
      <c r="O1358" t="s">
        <v>29</v>
      </c>
      <c r="P1358">
        <v>0</v>
      </c>
      <c r="Q1358" s="7">
        <v>5800</v>
      </c>
      <c r="R1358" s="7">
        <v>5350</v>
      </c>
      <c r="S1358" s="7">
        <v>5350</v>
      </c>
      <c r="T1358" s="7">
        <v>8.6999999999999993</v>
      </c>
      <c r="U1358" s="7">
        <v>465.44999999999993</v>
      </c>
      <c r="V1358" t="s">
        <v>74</v>
      </c>
      <c r="W1358" s="7">
        <v>4154.84</v>
      </c>
      <c r="X1358" s="2" t="s">
        <v>31</v>
      </c>
      <c r="Y1358" s="200"/>
      <c r="Z1358" s="201" t="str">
        <f>IF(Y1358&lt;&gt;"",Y1358,IF(Table1[[#This Row],[Befolyt]]="i",1,""))</f>
        <v/>
      </c>
      <c r="AA1358" s="98">
        <f>Table1[[#This Row],[KülföldiÁr]]*Table1[[#This Row],[Darab]]</f>
        <v>0</v>
      </c>
    </row>
    <row r="1359" spans="1:27" x14ac:dyDescent="0.3">
      <c r="A1359" t="s">
        <v>3148</v>
      </c>
      <c r="B1359" t="s">
        <v>2790</v>
      </c>
      <c r="C1359" s="126">
        <v>46062</v>
      </c>
      <c r="D1359" s="6">
        <v>2</v>
      </c>
      <c r="E1359" s="126">
        <v>46059</v>
      </c>
      <c r="F1359" s="6">
        <v>2</v>
      </c>
      <c r="G1359" t="s">
        <v>114</v>
      </c>
      <c r="H1359" t="s">
        <v>33</v>
      </c>
      <c r="I1359" t="s">
        <v>28</v>
      </c>
      <c r="J1359" t="s">
        <v>121</v>
      </c>
      <c r="K1359">
        <v>1</v>
      </c>
      <c r="L1359" s="7">
        <v>847.79</v>
      </c>
      <c r="M1359" s="7">
        <v>847.79</v>
      </c>
      <c r="N1359">
        <v>0</v>
      </c>
      <c r="O1359" t="s">
        <v>29</v>
      </c>
      <c r="P1359">
        <v>0</v>
      </c>
      <c r="Q1359" s="7">
        <v>4200</v>
      </c>
      <c r="R1359" s="7">
        <v>3360</v>
      </c>
      <c r="S1359" s="7">
        <v>3360</v>
      </c>
      <c r="T1359" s="7">
        <v>6.66</v>
      </c>
      <c r="U1359" s="7">
        <v>223.77600000000001</v>
      </c>
      <c r="V1359" t="s">
        <v>74</v>
      </c>
      <c r="W1359" s="7">
        <v>2512.21</v>
      </c>
      <c r="X1359" s="2" t="s">
        <v>31</v>
      </c>
      <c r="Y1359" s="200"/>
      <c r="Z1359" s="201" t="str">
        <f>IF(Y1359&lt;&gt;"",Y1359,IF(Table1[[#This Row],[Befolyt]]="i",1,""))</f>
        <v/>
      </c>
      <c r="AA1359" s="98">
        <f>Table1[[#This Row],[KülföldiÁr]]*Table1[[#This Row],[Darab]]</f>
        <v>0</v>
      </c>
    </row>
    <row r="1360" spans="1:27" x14ac:dyDescent="0.3">
      <c r="A1360" t="s">
        <v>3148</v>
      </c>
      <c r="B1360" t="s">
        <v>2790</v>
      </c>
      <c r="C1360" s="126">
        <v>46062</v>
      </c>
      <c r="D1360" s="6">
        <v>2</v>
      </c>
      <c r="E1360" s="126">
        <v>46059</v>
      </c>
      <c r="F1360" s="6">
        <v>2</v>
      </c>
      <c r="G1360" t="s">
        <v>2791</v>
      </c>
      <c r="H1360" t="s">
        <v>33</v>
      </c>
      <c r="I1360" t="s">
        <v>28</v>
      </c>
      <c r="J1360" t="s">
        <v>2792</v>
      </c>
      <c r="K1360">
        <v>1</v>
      </c>
      <c r="L1360" s="7">
        <v>4208.51</v>
      </c>
      <c r="M1360" s="7">
        <v>4208.51</v>
      </c>
      <c r="N1360">
        <v>0</v>
      </c>
      <c r="O1360" t="s">
        <v>29</v>
      </c>
      <c r="P1360">
        <v>0</v>
      </c>
      <c r="Q1360" s="7">
        <v>20000</v>
      </c>
      <c r="R1360" s="7">
        <v>20000</v>
      </c>
      <c r="S1360" s="7">
        <v>20000</v>
      </c>
      <c r="T1360" s="7">
        <v>10</v>
      </c>
      <c r="U1360" s="7">
        <v>2000</v>
      </c>
      <c r="V1360" t="s">
        <v>74</v>
      </c>
      <c r="W1360" s="7">
        <v>15791.49</v>
      </c>
      <c r="X1360" s="2" t="s">
        <v>31</v>
      </c>
      <c r="Y1360" s="200"/>
      <c r="Z1360" s="201" t="str">
        <f>IF(Y1360&lt;&gt;"",Y1360,IF(Table1[[#This Row],[Befolyt]]="i",1,""))</f>
        <v/>
      </c>
      <c r="AA1360" s="98">
        <f>Table1[[#This Row],[KülföldiÁr]]*Table1[[#This Row],[Darab]]</f>
        <v>0</v>
      </c>
    </row>
    <row r="1361" spans="1:27" x14ac:dyDescent="0.3">
      <c r="A1361" t="s">
        <v>3148</v>
      </c>
      <c r="B1361" t="s">
        <v>2790</v>
      </c>
      <c r="C1361" s="126">
        <v>46062</v>
      </c>
      <c r="D1361" s="6">
        <v>2</v>
      </c>
      <c r="E1361" s="126">
        <v>46059</v>
      </c>
      <c r="F1361" s="6">
        <v>2</v>
      </c>
      <c r="G1361" t="s">
        <v>97</v>
      </c>
      <c r="H1361" t="s">
        <v>33</v>
      </c>
      <c r="I1361" t="s">
        <v>28</v>
      </c>
      <c r="J1361" t="s">
        <v>283</v>
      </c>
      <c r="K1361">
        <v>1</v>
      </c>
      <c r="L1361" s="7">
        <v>1648.41</v>
      </c>
      <c r="M1361" s="7">
        <v>1648.41</v>
      </c>
      <c r="N1361">
        <v>0</v>
      </c>
      <c r="O1361" t="s">
        <v>29</v>
      </c>
      <c r="P1361">
        <v>0</v>
      </c>
      <c r="Q1361" s="7">
        <v>7800</v>
      </c>
      <c r="R1361" s="7">
        <v>7800</v>
      </c>
      <c r="S1361" s="7">
        <v>7800</v>
      </c>
      <c r="T1361" s="7">
        <v>10</v>
      </c>
      <c r="U1361" s="7">
        <v>780</v>
      </c>
      <c r="V1361" t="s">
        <v>74</v>
      </c>
      <c r="W1361" s="7">
        <v>6151.59</v>
      </c>
      <c r="X1361" s="2" t="s">
        <v>31</v>
      </c>
      <c r="Y1361" s="200"/>
      <c r="Z1361" s="201" t="str">
        <f>IF(Y1361&lt;&gt;"",Y1361,IF(Table1[[#This Row],[Befolyt]]="i",1,""))</f>
        <v/>
      </c>
      <c r="AA1361" s="98">
        <f>Table1[[#This Row],[KülföldiÁr]]*Table1[[#This Row],[Darab]]</f>
        <v>0</v>
      </c>
    </row>
    <row r="1362" spans="1:27" x14ac:dyDescent="0.3">
      <c r="A1362" t="s">
        <v>3148</v>
      </c>
      <c r="B1362" t="s">
        <v>2790</v>
      </c>
      <c r="C1362" s="126">
        <v>46062</v>
      </c>
      <c r="D1362" s="6">
        <v>2</v>
      </c>
      <c r="E1362" s="126">
        <v>46059</v>
      </c>
      <c r="F1362" s="6">
        <v>2</v>
      </c>
      <c r="G1362" t="s">
        <v>35</v>
      </c>
      <c r="H1362" t="s">
        <v>33</v>
      </c>
      <c r="I1362" t="s">
        <v>28</v>
      </c>
      <c r="J1362" t="s">
        <v>289</v>
      </c>
      <c r="K1362">
        <v>1</v>
      </c>
      <c r="L1362" s="7">
        <v>1357.47</v>
      </c>
      <c r="M1362" s="7">
        <v>1357.47</v>
      </c>
      <c r="N1362">
        <v>0</v>
      </c>
      <c r="O1362" t="s">
        <v>29</v>
      </c>
      <c r="P1362">
        <v>0</v>
      </c>
      <c r="Q1362" s="7">
        <v>6200</v>
      </c>
      <c r="R1362" s="7">
        <v>6200</v>
      </c>
      <c r="S1362" s="7">
        <v>6200</v>
      </c>
      <c r="T1362" s="7">
        <v>10</v>
      </c>
      <c r="U1362" s="7">
        <v>620</v>
      </c>
      <c r="V1362" t="s">
        <v>74</v>
      </c>
      <c r="W1362" s="7">
        <v>4842.53</v>
      </c>
      <c r="X1362" s="2" t="s">
        <v>31</v>
      </c>
      <c r="Y1362" s="200"/>
      <c r="Z1362" s="201" t="str">
        <f>IF(Y1362&lt;&gt;"",Y1362,IF(Table1[[#This Row],[Befolyt]]="i",1,""))</f>
        <v/>
      </c>
      <c r="AA1362" s="98">
        <f>Table1[[#This Row],[KülföldiÁr]]*Table1[[#This Row],[Darab]]</f>
        <v>0</v>
      </c>
    </row>
    <row r="1363" spans="1:27" x14ac:dyDescent="0.3">
      <c r="A1363" t="s">
        <v>3148</v>
      </c>
      <c r="B1363" t="s">
        <v>2790</v>
      </c>
      <c r="C1363" s="126">
        <v>46062</v>
      </c>
      <c r="D1363" s="6">
        <v>2</v>
      </c>
      <c r="E1363" s="126">
        <v>46059</v>
      </c>
      <c r="F1363" s="6">
        <v>2</v>
      </c>
      <c r="G1363" t="s">
        <v>115</v>
      </c>
      <c r="H1363" t="s">
        <v>34</v>
      </c>
      <c r="I1363" t="s">
        <v>32</v>
      </c>
      <c r="J1363" t="s">
        <v>116</v>
      </c>
      <c r="K1363">
        <v>1</v>
      </c>
      <c r="L1363" s="7">
        <v>2846.02</v>
      </c>
      <c r="M1363" s="7">
        <v>2846.02</v>
      </c>
      <c r="N1363">
        <v>0</v>
      </c>
      <c r="O1363" t="s">
        <v>29</v>
      </c>
      <c r="P1363">
        <v>0</v>
      </c>
      <c r="Q1363" s="7">
        <v>2745</v>
      </c>
      <c r="R1363" s="7">
        <v>2800</v>
      </c>
      <c r="S1363" s="7">
        <v>2800</v>
      </c>
      <c r="T1363" s="7">
        <v>0</v>
      </c>
      <c r="U1363" s="7">
        <v>0</v>
      </c>
      <c r="V1363" t="s">
        <v>74</v>
      </c>
      <c r="W1363" s="7">
        <v>-46.019999999999982</v>
      </c>
      <c r="X1363" s="2" t="s">
        <v>31</v>
      </c>
      <c r="Y1363" s="200"/>
      <c r="Z1363" s="201" t="str">
        <f>IF(Y1363&lt;&gt;"",Y1363,IF(Table1[[#This Row],[Befolyt]]="i",1,""))</f>
        <v/>
      </c>
      <c r="AA1363" s="98">
        <f>Table1[[#This Row],[KülföldiÁr]]*Table1[[#This Row],[Darab]]</f>
        <v>0</v>
      </c>
    </row>
    <row r="1364" spans="1:27" x14ac:dyDescent="0.3">
      <c r="A1364" t="s">
        <v>3149</v>
      </c>
      <c r="B1364" t="s">
        <v>1296</v>
      </c>
      <c r="C1364" s="126">
        <v>46062</v>
      </c>
      <c r="D1364" s="6">
        <v>2</v>
      </c>
      <c r="E1364" s="126">
        <v>46062</v>
      </c>
      <c r="F1364" s="6">
        <v>2</v>
      </c>
      <c r="G1364" t="s">
        <v>3150</v>
      </c>
      <c r="H1364" t="s">
        <v>41</v>
      </c>
      <c r="I1364" t="s">
        <v>28</v>
      </c>
      <c r="J1364" t="s">
        <v>3151</v>
      </c>
      <c r="K1364">
        <v>12</v>
      </c>
      <c r="L1364" s="7">
        <v>7115.79</v>
      </c>
      <c r="M1364" s="7">
        <v>85389.48</v>
      </c>
      <c r="N1364">
        <v>0</v>
      </c>
      <c r="O1364" t="s">
        <v>29</v>
      </c>
      <c r="P1364">
        <v>0</v>
      </c>
      <c r="Q1364" s="7">
        <v>21570</v>
      </c>
      <c r="R1364" s="7">
        <v>23170</v>
      </c>
      <c r="S1364" s="7">
        <v>278040</v>
      </c>
      <c r="T1364" s="7">
        <v>7</v>
      </c>
      <c r="U1364" s="7">
        <v>19462.8</v>
      </c>
      <c r="V1364" t="s">
        <v>77</v>
      </c>
      <c r="W1364" s="7">
        <v>192650.52000000002</v>
      </c>
      <c r="X1364" s="2" t="s">
        <v>31</v>
      </c>
      <c r="Y1364" s="200"/>
      <c r="Z1364" s="201" t="str">
        <f>IF(Y1364&lt;&gt;"",Y1364,IF(Table1[[#This Row],[Befolyt]]="i",1,""))</f>
        <v/>
      </c>
      <c r="AA1364" s="98">
        <f>Table1[[#This Row],[KülföldiÁr]]*Table1[[#This Row],[Darab]]</f>
        <v>0</v>
      </c>
    </row>
    <row r="1365" spans="1:27" x14ac:dyDescent="0.3">
      <c r="A1365" t="s">
        <v>3149</v>
      </c>
      <c r="B1365" t="s">
        <v>1296</v>
      </c>
      <c r="C1365" s="126">
        <v>46062</v>
      </c>
      <c r="D1365" s="6">
        <v>2</v>
      </c>
      <c r="E1365" s="126">
        <v>46062</v>
      </c>
      <c r="F1365" s="6">
        <v>2</v>
      </c>
      <c r="G1365" t="s">
        <v>75</v>
      </c>
      <c r="H1365" t="s">
        <v>34</v>
      </c>
      <c r="I1365" t="s">
        <v>32</v>
      </c>
      <c r="J1365" t="s">
        <v>76</v>
      </c>
      <c r="K1365">
        <v>1</v>
      </c>
      <c r="L1365" s="7">
        <v>1900</v>
      </c>
      <c r="M1365" s="7">
        <v>1900</v>
      </c>
      <c r="N1365">
        <v>0</v>
      </c>
      <c r="O1365" t="s">
        <v>29</v>
      </c>
      <c r="P1365">
        <v>0</v>
      </c>
      <c r="Q1365" s="7">
        <v>3500</v>
      </c>
      <c r="R1365" s="7">
        <v>0</v>
      </c>
      <c r="S1365" s="7">
        <v>0</v>
      </c>
      <c r="T1365" s="7">
        <v>0</v>
      </c>
      <c r="U1365" s="7">
        <v>0</v>
      </c>
      <c r="V1365" t="s">
        <v>77</v>
      </c>
      <c r="W1365" s="7">
        <v>-1900</v>
      </c>
      <c r="X1365" s="2" t="s">
        <v>31</v>
      </c>
      <c r="Y1365" s="200"/>
      <c r="Z1365" s="201" t="str">
        <f>IF(Y1365&lt;&gt;"",Y1365,IF(Table1[[#This Row],[Befolyt]]="i",1,""))</f>
        <v/>
      </c>
      <c r="AA1365" s="98">
        <f>Table1[[#This Row],[KülföldiÁr]]*Table1[[#This Row],[Darab]]</f>
        <v>0</v>
      </c>
    </row>
    <row r="1366" spans="1:27" x14ac:dyDescent="0.3">
      <c r="A1366" t="s">
        <v>3149</v>
      </c>
      <c r="B1366" t="s">
        <v>1296</v>
      </c>
      <c r="C1366" s="126">
        <v>46062</v>
      </c>
      <c r="D1366" s="6">
        <v>2</v>
      </c>
      <c r="E1366" s="126">
        <v>46062</v>
      </c>
      <c r="F1366" s="6">
        <v>2</v>
      </c>
      <c r="G1366" t="s">
        <v>78</v>
      </c>
      <c r="H1366" t="s">
        <v>34</v>
      </c>
      <c r="I1366" t="s">
        <v>32</v>
      </c>
      <c r="J1366" t="s">
        <v>79</v>
      </c>
      <c r="K1366">
        <v>1</v>
      </c>
      <c r="L1366" s="7">
        <v>9258</v>
      </c>
      <c r="M1366" s="7">
        <v>9258</v>
      </c>
      <c r="N1366">
        <v>0</v>
      </c>
      <c r="O1366" t="s">
        <v>29</v>
      </c>
      <c r="P1366">
        <v>0</v>
      </c>
      <c r="Q1366" s="7">
        <v>9258</v>
      </c>
      <c r="R1366" s="7">
        <v>0</v>
      </c>
      <c r="S1366" s="7">
        <v>0</v>
      </c>
      <c r="T1366" s="7">
        <v>0</v>
      </c>
      <c r="U1366" s="7">
        <v>0</v>
      </c>
      <c r="V1366" t="s">
        <v>77</v>
      </c>
      <c r="W1366" s="7">
        <v>-9258</v>
      </c>
      <c r="X1366" s="2" t="s">
        <v>31</v>
      </c>
      <c r="Y1366" s="200"/>
      <c r="Z1366" s="201" t="str">
        <f>IF(Y1366&lt;&gt;"",Y1366,IF(Table1[[#This Row],[Befolyt]]="i",1,""))</f>
        <v/>
      </c>
      <c r="AA1366" s="98">
        <f>Table1[[#This Row],[KülföldiÁr]]*Table1[[#This Row],[Darab]]</f>
        <v>0</v>
      </c>
    </row>
    <row r="1367" spans="1:27" x14ac:dyDescent="0.3">
      <c r="A1367" t="s">
        <v>3152</v>
      </c>
      <c r="B1367" t="s">
        <v>331</v>
      </c>
      <c r="C1367" s="126">
        <v>46062</v>
      </c>
      <c r="D1367" s="6">
        <v>2</v>
      </c>
      <c r="E1367" s="126">
        <v>46062</v>
      </c>
      <c r="F1367" s="6">
        <v>2</v>
      </c>
      <c r="G1367" t="s">
        <v>1452</v>
      </c>
      <c r="H1367" t="s">
        <v>33</v>
      </c>
      <c r="I1367" t="s">
        <v>28</v>
      </c>
      <c r="J1367" t="s">
        <v>1453</v>
      </c>
      <c r="K1367">
        <v>40</v>
      </c>
      <c r="L1367" s="7">
        <v>288.68</v>
      </c>
      <c r="M1367" s="7">
        <v>11547.2</v>
      </c>
      <c r="N1367">
        <v>0</v>
      </c>
      <c r="O1367" t="s">
        <v>29</v>
      </c>
      <c r="P1367">
        <v>0</v>
      </c>
      <c r="Q1367" s="7">
        <v>1600</v>
      </c>
      <c r="R1367" s="7">
        <v>2650</v>
      </c>
      <c r="S1367" s="7">
        <v>106000</v>
      </c>
      <c r="T1367" s="7">
        <v>21.89</v>
      </c>
      <c r="U1367" s="7">
        <v>23203.4</v>
      </c>
      <c r="V1367" t="s">
        <v>81</v>
      </c>
      <c r="W1367" s="7">
        <v>94452.800000000003</v>
      </c>
      <c r="X1367" s="2" t="s">
        <v>31</v>
      </c>
      <c r="Y1367" s="200"/>
      <c r="Z1367" s="201" t="str">
        <f>IF(Y1367&lt;&gt;"",Y1367,IF(Table1[[#This Row],[Befolyt]]="i",1,""))</f>
        <v/>
      </c>
      <c r="AA1367" s="98">
        <f>Table1[[#This Row],[KülföldiÁr]]*Table1[[#This Row],[Darab]]</f>
        <v>0</v>
      </c>
    </row>
    <row r="1368" spans="1:27" x14ac:dyDescent="0.3">
      <c r="A1368" t="s">
        <v>3152</v>
      </c>
      <c r="B1368" t="s">
        <v>331</v>
      </c>
      <c r="C1368" s="126">
        <v>46062</v>
      </c>
      <c r="D1368" s="6">
        <v>2</v>
      </c>
      <c r="E1368" s="126">
        <v>46062</v>
      </c>
      <c r="F1368" s="6">
        <v>2</v>
      </c>
      <c r="G1368" t="s">
        <v>875</v>
      </c>
      <c r="H1368" t="s">
        <v>34</v>
      </c>
      <c r="I1368" t="s">
        <v>32</v>
      </c>
      <c r="J1368" t="s">
        <v>876</v>
      </c>
      <c r="K1368">
        <v>1</v>
      </c>
      <c r="L1368" s="7">
        <v>2767</v>
      </c>
      <c r="M1368" s="7">
        <v>2767</v>
      </c>
      <c r="N1368">
        <v>0</v>
      </c>
      <c r="O1368" t="s">
        <v>29</v>
      </c>
      <c r="P1368">
        <v>0</v>
      </c>
      <c r="Q1368" s="7">
        <v>2767</v>
      </c>
      <c r="R1368" s="7">
        <v>0</v>
      </c>
      <c r="S1368" s="7">
        <v>0</v>
      </c>
      <c r="T1368" s="7">
        <v>0</v>
      </c>
      <c r="U1368" s="7">
        <v>0</v>
      </c>
      <c r="V1368" t="s">
        <v>81</v>
      </c>
      <c r="W1368" s="7">
        <v>-2767</v>
      </c>
      <c r="X1368" s="2" t="s">
        <v>31</v>
      </c>
      <c r="Y1368" s="200"/>
      <c r="Z1368" s="201" t="str">
        <f>IF(Y1368&lt;&gt;"",Y1368,IF(Table1[[#This Row],[Befolyt]]="i",1,""))</f>
        <v/>
      </c>
      <c r="AA1368" s="98">
        <f>Table1[[#This Row],[KülföldiÁr]]*Table1[[#This Row],[Darab]]</f>
        <v>0</v>
      </c>
    </row>
    <row r="1369" spans="1:27" x14ac:dyDescent="0.3">
      <c r="A1369" t="s">
        <v>3153</v>
      </c>
      <c r="B1369" t="s">
        <v>372</v>
      </c>
      <c r="C1369" s="126">
        <v>46062</v>
      </c>
      <c r="D1369" s="6">
        <v>2</v>
      </c>
      <c r="E1369" s="126">
        <v>46062</v>
      </c>
      <c r="F1369" s="6">
        <v>2</v>
      </c>
      <c r="G1369" t="s">
        <v>1333</v>
      </c>
      <c r="H1369" t="s">
        <v>33</v>
      </c>
      <c r="I1369" t="s">
        <v>28</v>
      </c>
      <c r="J1369" t="s">
        <v>1334</v>
      </c>
      <c r="K1369">
        <v>2</v>
      </c>
      <c r="L1369" s="7">
        <v>674.86</v>
      </c>
      <c r="M1369" s="7">
        <v>1349.72</v>
      </c>
      <c r="N1369">
        <v>0</v>
      </c>
      <c r="O1369" t="s">
        <v>29</v>
      </c>
      <c r="P1369">
        <v>0</v>
      </c>
      <c r="Q1369" s="7">
        <v>2800</v>
      </c>
      <c r="R1369" s="7">
        <v>2800</v>
      </c>
      <c r="S1369" s="7">
        <v>5600</v>
      </c>
      <c r="T1369" s="7">
        <v>10</v>
      </c>
      <c r="U1369" s="7">
        <v>560</v>
      </c>
      <c r="V1369" t="s">
        <v>66</v>
      </c>
      <c r="W1369" s="7">
        <v>4250.28</v>
      </c>
      <c r="X1369" s="2" t="s">
        <v>31</v>
      </c>
      <c r="Y1369" s="200"/>
      <c r="Z1369" s="201" t="str">
        <f>IF(Y1369&lt;&gt;"",Y1369,IF(Table1[[#This Row],[Befolyt]]="i",1,""))</f>
        <v/>
      </c>
      <c r="AA1369" s="98">
        <f>Table1[[#This Row],[KülföldiÁr]]*Table1[[#This Row],[Darab]]</f>
        <v>0</v>
      </c>
    </row>
    <row r="1370" spans="1:27" x14ac:dyDescent="0.3">
      <c r="A1370" t="s">
        <v>3153</v>
      </c>
      <c r="B1370" t="s">
        <v>372</v>
      </c>
      <c r="C1370" s="126">
        <v>46062</v>
      </c>
      <c r="D1370" s="6">
        <v>2</v>
      </c>
      <c r="E1370" s="126">
        <v>46062</v>
      </c>
      <c r="F1370" s="6">
        <v>2</v>
      </c>
      <c r="G1370" t="s">
        <v>117</v>
      </c>
      <c r="H1370" t="s">
        <v>34</v>
      </c>
      <c r="I1370" t="s">
        <v>32</v>
      </c>
      <c r="J1370" t="s">
        <v>366</v>
      </c>
      <c r="K1370">
        <v>1</v>
      </c>
      <c r="L1370" s="7">
        <v>2154</v>
      </c>
      <c r="M1370" s="7">
        <v>2154</v>
      </c>
      <c r="N1370">
        <v>0</v>
      </c>
      <c r="O1370" t="s">
        <v>29</v>
      </c>
      <c r="P1370">
        <v>0</v>
      </c>
      <c r="Q1370" s="7">
        <v>2154</v>
      </c>
      <c r="R1370" s="7">
        <v>1800</v>
      </c>
      <c r="S1370" s="7">
        <v>1800</v>
      </c>
      <c r="T1370" s="7">
        <v>0</v>
      </c>
      <c r="U1370" s="7">
        <v>0</v>
      </c>
      <c r="V1370" t="s">
        <v>66</v>
      </c>
      <c r="W1370" s="7">
        <v>-354</v>
      </c>
      <c r="X1370" s="2" t="s">
        <v>31</v>
      </c>
      <c r="Y1370" s="200"/>
      <c r="Z1370" s="201" t="str">
        <f>IF(Y1370&lt;&gt;"",Y1370,IF(Table1[[#This Row],[Befolyt]]="i",1,""))</f>
        <v/>
      </c>
      <c r="AA1370" s="98">
        <f>Table1[[#This Row],[KülföldiÁr]]*Table1[[#This Row],[Darab]]</f>
        <v>0</v>
      </c>
    </row>
    <row r="1371" spans="1:27" x14ac:dyDescent="0.3">
      <c r="A1371" t="s">
        <v>3154</v>
      </c>
      <c r="B1371" t="s">
        <v>68</v>
      </c>
      <c r="C1371" s="126">
        <v>46062</v>
      </c>
      <c r="D1371" s="6">
        <v>2</v>
      </c>
      <c r="E1371" s="126">
        <v>46062</v>
      </c>
      <c r="F1371" s="6">
        <v>2</v>
      </c>
      <c r="G1371" t="s">
        <v>3155</v>
      </c>
      <c r="H1371" t="s">
        <v>33</v>
      </c>
      <c r="I1371" t="s">
        <v>28</v>
      </c>
      <c r="J1371" t="s">
        <v>3156</v>
      </c>
      <c r="K1371">
        <v>2</v>
      </c>
      <c r="L1371" s="7">
        <v>10.69</v>
      </c>
      <c r="M1371" s="7">
        <v>21.38</v>
      </c>
      <c r="N1371">
        <v>0</v>
      </c>
      <c r="O1371" t="s">
        <v>29</v>
      </c>
      <c r="P1371">
        <v>0</v>
      </c>
      <c r="Q1371" s="7">
        <v>300</v>
      </c>
      <c r="R1371" s="7">
        <v>300</v>
      </c>
      <c r="S1371" s="7">
        <v>600</v>
      </c>
      <c r="T1371" s="7">
        <v>0</v>
      </c>
      <c r="U1371" s="7">
        <v>0</v>
      </c>
      <c r="V1371" t="s">
        <v>69</v>
      </c>
      <c r="W1371" s="7">
        <v>578.62</v>
      </c>
      <c r="X1371" s="2" t="s">
        <v>82</v>
      </c>
      <c r="Y1371" s="200"/>
      <c r="Z1371" s="201">
        <f>IF(Y1371&lt;&gt;"",Y1371,IF(Table1[[#This Row],[Befolyt]]="i",1,""))</f>
        <v>1</v>
      </c>
      <c r="AA1371" s="98">
        <f>Table1[[#This Row],[KülföldiÁr]]*Table1[[#This Row],[Darab]]</f>
        <v>0</v>
      </c>
    </row>
    <row r="1372" spans="1:27" x14ac:dyDescent="0.3">
      <c r="A1372" t="s">
        <v>3157</v>
      </c>
      <c r="B1372" t="s">
        <v>3158</v>
      </c>
      <c r="C1372" s="126">
        <v>46062</v>
      </c>
      <c r="D1372" s="6">
        <v>2</v>
      </c>
      <c r="E1372" s="126">
        <v>46062</v>
      </c>
      <c r="F1372" s="6">
        <v>2</v>
      </c>
      <c r="G1372" t="s">
        <v>314</v>
      </c>
      <c r="H1372" t="s">
        <v>51</v>
      </c>
      <c r="I1372" t="s">
        <v>28</v>
      </c>
      <c r="J1372" t="s">
        <v>315</v>
      </c>
      <c r="K1372">
        <v>10</v>
      </c>
      <c r="L1372" s="7">
        <v>2165.5100000000002</v>
      </c>
      <c r="M1372" s="7">
        <v>21655.100000000002</v>
      </c>
      <c r="N1372">
        <v>0</v>
      </c>
      <c r="O1372" t="s">
        <v>29</v>
      </c>
      <c r="P1372">
        <v>0</v>
      </c>
      <c r="Q1372" s="7">
        <v>4800</v>
      </c>
      <c r="R1372" s="7">
        <v>3360</v>
      </c>
      <c r="S1372" s="7">
        <v>33600</v>
      </c>
      <c r="T1372" s="7">
        <v>1.25</v>
      </c>
      <c r="U1372" s="7">
        <v>420</v>
      </c>
      <c r="V1372" t="s">
        <v>74</v>
      </c>
      <c r="W1372" s="7">
        <v>11944.899999999998</v>
      </c>
      <c r="X1372" s="2" t="s">
        <v>31</v>
      </c>
      <c r="Y1372" s="200"/>
      <c r="Z1372" s="201" t="str">
        <f>IF(Y1372&lt;&gt;"",Y1372,IF(Table1[[#This Row],[Befolyt]]="i",1,""))</f>
        <v/>
      </c>
      <c r="AA1372" s="98">
        <f>Table1[[#This Row],[KülföldiÁr]]*Table1[[#This Row],[Darab]]</f>
        <v>0</v>
      </c>
    </row>
    <row r="1373" spans="1:27" x14ac:dyDescent="0.3">
      <c r="A1373" t="s">
        <v>3157</v>
      </c>
      <c r="B1373" t="s">
        <v>3158</v>
      </c>
      <c r="C1373" s="126">
        <v>46062</v>
      </c>
      <c r="D1373" s="6">
        <v>2</v>
      </c>
      <c r="E1373" s="126">
        <v>46062</v>
      </c>
      <c r="F1373" s="6">
        <v>2</v>
      </c>
      <c r="G1373" t="s">
        <v>3159</v>
      </c>
      <c r="H1373" t="s">
        <v>51</v>
      </c>
      <c r="I1373" t="s">
        <v>28</v>
      </c>
      <c r="J1373" t="s">
        <v>3160</v>
      </c>
      <c r="K1373">
        <v>8</v>
      </c>
      <c r="L1373" s="7">
        <v>572.28</v>
      </c>
      <c r="M1373" s="7">
        <v>4578.24</v>
      </c>
      <c r="N1373">
        <v>0</v>
      </c>
      <c r="O1373" t="s">
        <v>29</v>
      </c>
      <c r="P1373">
        <v>0</v>
      </c>
      <c r="Q1373" s="7">
        <v>2100</v>
      </c>
      <c r="R1373" s="7">
        <v>1485</v>
      </c>
      <c r="S1373" s="7">
        <v>11880</v>
      </c>
      <c r="T1373" s="7">
        <v>1.25</v>
      </c>
      <c r="U1373" s="7">
        <v>148.5</v>
      </c>
      <c r="V1373" t="s">
        <v>74</v>
      </c>
      <c r="W1373" s="7">
        <v>7301.76</v>
      </c>
      <c r="X1373" s="2" t="s">
        <v>31</v>
      </c>
      <c r="Y1373" s="200"/>
      <c r="Z1373" s="201" t="str">
        <f>IF(Y1373&lt;&gt;"",Y1373,IF(Table1[[#This Row],[Befolyt]]="i",1,""))</f>
        <v/>
      </c>
      <c r="AA1373" s="98">
        <f>Table1[[#This Row],[KülföldiÁr]]*Table1[[#This Row],[Darab]]</f>
        <v>0</v>
      </c>
    </row>
    <row r="1374" spans="1:27" x14ac:dyDescent="0.3">
      <c r="A1374" t="s">
        <v>3157</v>
      </c>
      <c r="B1374" t="s">
        <v>3158</v>
      </c>
      <c r="C1374" s="126">
        <v>46062</v>
      </c>
      <c r="D1374" s="6">
        <v>2</v>
      </c>
      <c r="E1374" s="126">
        <v>46062</v>
      </c>
      <c r="F1374" s="6">
        <v>2</v>
      </c>
      <c r="G1374" t="s">
        <v>3161</v>
      </c>
      <c r="H1374" t="s">
        <v>51</v>
      </c>
      <c r="I1374" t="s">
        <v>28</v>
      </c>
      <c r="J1374" t="s">
        <v>3162</v>
      </c>
      <c r="K1374">
        <v>8</v>
      </c>
      <c r="L1374" s="7">
        <v>148.61000000000001</v>
      </c>
      <c r="M1374" s="7">
        <v>1188.8800000000001</v>
      </c>
      <c r="N1374">
        <v>0</v>
      </c>
      <c r="O1374" t="s">
        <v>29</v>
      </c>
      <c r="P1374">
        <v>0</v>
      </c>
      <c r="Q1374" s="7">
        <v>610</v>
      </c>
      <c r="R1374" s="7">
        <v>490</v>
      </c>
      <c r="S1374" s="7">
        <v>3920</v>
      </c>
      <c r="T1374" s="7">
        <v>3</v>
      </c>
      <c r="U1374" s="7">
        <v>117.6</v>
      </c>
      <c r="V1374" t="s">
        <v>74</v>
      </c>
      <c r="W1374" s="7">
        <v>2731.12</v>
      </c>
      <c r="X1374" s="2" t="s">
        <v>31</v>
      </c>
      <c r="Y1374" s="200"/>
      <c r="Z1374" s="201" t="str">
        <f>IF(Y1374&lt;&gt;"",Y1374,IF(Table1[[#This Row],[Befolyt]]="i",1,""))</f>
        <v/>
      </c>
      <c r="AA1374" s="98">
        <f>Table1[[#This Row],[KülföldiÁr]]*Table1[[#This Row],[Darab]]</f>
        <v>0</v>
      </c>
    </row>
    <row r="1375" spans="1:27" x14ac:dyDescent="0.3">
      <c r="A1375" t="s">
        <v>3157</v>
      </c>
      <c r="B1375" t="s">
        <v>3158</v>
      </c>
      <c r="C1375" s="126">
        <v>46062</v>
      </c>
      <c r="D1375" s="6">
        <v>2</v>
      </c>
      <c r="E1375" s="126">
        <v>46062</v>
      </c>
      <c r="F1375" s="6">
        <v>2</v>
      </c>
      <c r="G1375" t="s">
        <v>3163</v>
      </c>
      <c r="H1375" t="s">
        <v>51</v>
      </c>
      <c r="I1375" t="s">
        <v>28</v>
      </c>
      <c r="J1375" t="s">
        <v>3164</v>
      </c>
      <c r="K1375">
        <v>6</v>
      </c>
      <c r="L1375" s="7">
        <v>255.47</v>
      </c>
      <c r="M1375" s="7">
        <v>1532.82</v>
      </c>
      <c r="N1375">
        <v>0</v>
      </c>
      <c r="O1375" t="s">
        <v>29</v>
      </c>
      <c r="P1375">
        <v>0</v>
      </c>
      <c r="Q1375" s="7">
        <v>890</v>
      </c>
      <c r="R1375" s="7">
        <v>810</v>
      </c>
      <c r="S1375" s="7">
        <v>4860</v>
      </c>
      <c r="T1375" s="7">
        <v>4</v>
      </c>
      <c r="U1375" s="7">
        <v>194.4</v>
      </c>
      <c r="V1375" t="s">
        <v>74</v>
      </c>
      <c r="W1375" s="7">
        <v>3327.1800000000003</v>
      </c>
      <c r="X1375" s="2" t="s">
        <v>31</v>
      </c>
      <c r="Y1375" s="200"/>
      <c r="Z1375" s="201" t="str">
        <f>IF(Y1375&lt;&gt;"",Y1375,IF(Table1[[#This Row],[Befolyt]]="i",1,""))</f>
        <v/>
      </c>
      <c r="AA1375" s="98">
        <f>Table1[[#This Row],[KülföldiÁr]]*Table1[[#This Row],[Darab]]</f>
        <v>0</v>
      </c>
    </row>
    <row r="1376" spans="1:27" x14ac:dyDescent="0.3">
      <c r="A1376" t="s">
        <v>3157</v>
      </c>
      <c r="B1376" t="s">
        <v>3158</v>
      </c>
      <c r="C1376" s="126">
        <v>46062</v>
      </c>
      <c r="D1376" s="6">
        <v>2</v>
      </c>
      <c r="E1376" s="126">
        <v>46062</v>
      </c>
      <c r="F1376" s="6">
        <v>2</v>
      </c>
      <c r="G1376" t="s">
        <v>1429</v>
      </c>
      <c r="H1376" t="s">
        <v>34</v>
      </c>
      <c r="I1376" t="s">
        <v>32</v>
      </c>
      <c r="J1376" t="s">
        <v>1430</v>
      </c>
      <c r="K1376">
        <v>1</v>
      </c>
      <c r="L1376" s="7">
        <v>5203</v>
      </c>
      <c r="M1376" s="7">
        <v>5203</v>
      </c>
      <c r="N1376">
        <v>0</v>
      </c>
      <c r="O1376" t="s">
        <v>29</v>
      </c>
      <c r="P1376">
        <v>0</v>
      </c>
      <c r="Q1376" s="7">
        <v>5203</v>
      </c>
      <c r="R1376" s="7">
        <v>3900</v>
      </c>
      <c r="S1376" s="7">
        <v>3900</v>
      </c>
      <c r="T1376" s="7">
        <v>0</v>
      </c>
      <c r="U1376" s="7">
        <v>0</v>
      </c>
      <c r="V1376" t="s">
        <v>74</v>
      </c>
      <c r="W1376" s="7">
        <v>-1303</v>
      </c>
      <c r="X1376" s="2" t="s">
        <v>31</v>
      </c>
      <c r="Y1376" s="200"/>
      <c r="Z1376" s="201" t="str">
        <f>IF(Y1376&lt;&gt;"",Y1376,IF(Table1[[#This Row],[Befolyt]]="i",1,""))</f>
        <v/>
      </c>
      <c r="AA1376" s="98">
        <f>Table1[[#This Row],[KülföldiÁr]]*Table1[[#This Row],[Darab]]</f>
        <v>0</v>
      </c>
    </row>
    <row r="1377" spans="1:27" x14ac:dyDescent="0.3">
      <c r="A1377" t="s">
        <v>3165</v>
      </c>
      <c r="B1377" t="s">
        <v>2657</v>
      </c>
      <c r="C1377" s="126">
        <v>46062</v>
      </c>
      <c r="D1377" s="6">
        <v>2</v>
      </c>
      <c r="E1377" s="126">
        <v>46062</v>
      </c>
      <c r="F1377" s="6">
        <v>2</v>
      </c>
      <c r="G1377" t="s">
        <v>98</v>
      </c>
      <c r="H1377" t="s">
        <v>33</v>
      </c>
      <c r="I1377" t="s">
        <v>28</v>
      </c>
      <c r="J1377" t="s">
        <v>3166</v>
      </c>
      <c r="K1377">
        <v>2</v>
      </c>
      <c r="L1377" s="7">
        <v>420.21</v>
      </c>
      <c r="M1377" s="7">
        <v>840.42</v>
      </c>
      <c r="N1377">
        <v>0</v>
      </c>
      <c r="O1377" t="s">
        <v>29</v>
      </c>
      <c r="P1377">
        <v>0</v>
      </c>
      <c r="Q1377" s="7">
        <v>2600</v>
      </c>
      <c r="R1377" s="7">
        <v>2600</v>
      </c>
      <c r="S1377" s="7">
        <v>5200</v>
      </c>
      <c r="T1377" s="7">
        <v>5</v>
      </c>
      <c r="U1377" s="7">
        <v>260</v>
      </c>
      <c r="V1377" t="s">
        <v>77</v>
      </c>
      <c r="W1377" s="7">
        <v>4359.58</v>
      </c>
      <c r="X1377" s="2" t="s">
        <v>31</v>
      </c>
      <c r="Y1377" s="200"/>
      <c r="Z1377" s="201" t="str">
        <f>IF(Y1377&lt;&gt;"",Y1377,IF(Table1[[#This Row],[Befolyt]]="i",1,""))</f>
        <v/>
      </c>
      <c r="AA1377" s="98">
        <f>Table1[[#This Row],[KülföldiÁr]]*Table1[[#This Row],[Darab]]</f>
        <v>0</v>
      </c>
    </row>
    <row r="1378" spans="1:27" x14ac:dyDescent="0.3">
      <c r="A1378" t="s">
        <v>3165</v>
      </c>
      <c r="B1378" t="s">
        <v>2657</v>
      </c>
      <c r="C1378" s="126">
        <v>46062</v>
      </c>
      <c r="D1378" s="6">
        <v>2</v>
      </c>
      <c r="E1378" s="126">
        <v>46062</v>
      </c>
      <c r="F1378" s="6">
        <v>2</v>
      </c>
      <c r="G1378" t="s">
        <v>302</v>
      </c>
      <c r="H1378" t="s">
        <v>33</v>
      </c>
      <c r="I1378" t="s">
        <v>28</v>
      </c>
      <c r="J1378" t="s">
        <v>3167</v>
      </c>
      <c r="K1378">
        <v>2</v>
      </c>
      <c r="L1378" s="7">
        <v>1113.1199999999999</v>
      </c>
      <c r="M1378" s="7">
        <v>2226.2399999999998</v>
      </c>
      <c r="N1378">
        <v>0</v>
      </c>
      <c r="O1378" t="s">
        <v>29</v>
      </c>
      <c r="P1378">
        <v>0</v>
      </c>
      <c r="Q1378" s="7">
        <v>5000</v>
      </c>
      <c r="R1378" s="7">
        <v>5600</v>
      </c>
      <c r="S1378" s="7">
        <v>11200</v>
      </c>
      <c r="T1378" s="7">
        <v>5</v>
      </c>
      <c r="U1378" s="7">
        <v>560</v>
      </c>
      <c r="V1378" t="s">
        <v>77</v>
      </c>
      <c r="W1378" s="7">
        <v>8973.76</v>
      </c>
      <c r="X1378" s="2" t="s">
        <v>31</v>
      </c>
      <c r="Y1378" s="200"/>
      <c r="Z1378" s="201" t="str">
        <f>IF(Y1378&lt;&gt;"",Y1378,IF(Table1[[#This Row],[Befolyt]]="i",1,""))</f>
        <v/>
      </c>
      <c r="AA1378" s="98">
        <f>Table1[[#This Row],[KülföldiÁr]]*Table1[[#This Row],[Darab]]</f>
        <v>0</v>
      </c>
    </row>
    <row r="1379" spans="1:27" x14ac:dyDescent="0.3">
      <c r="A1379" t="s">
        <v>3165</v>
      </c>
      <c r="B1379" t="s">
        <v>2657</v>
      </c>
      <c r="C1379" s="126">
        <v>46062</v>
      </c>
      <c r="D1379" s="6">
        <v>2</v>
      </c>
      <c r="E1379" s="126">
        <v>46062</v>
      </c>
      <c r="F1379" s="6">
        <v>2</v>
      </c>
      <c r="G1379" t="s">
        <v>3168</v>
      </c>
      <c r="H1379" t="s">
        <v>33</v>
      </c>
      <c r="I1379" t="s">
        <v>28</v>
      </c>
      <c r="J1379" t="s">
        <v>3169</v>
      </c>
      <c r="K1379">
        <v>2</v>
      </c>
      <c r="L1379" s="7">
        <v>649.05999999999995</v>
      </c>
      <c r="M1379" s="7">
        <v>1298.1199999999999</v>
      </c>
      <c r="N1379">
        <v>0</v>
      </c>
      <c r="O1379" t="s">
        <v>29</v>
      </c>
      <c r="P1379">
        <v>0</v>
      </c>
      <c r="Q1379" s="7">
        <v>3500</v>
      </c>
      <c r="R1379" s="7">
        <v>3500</v>
      </c>
      <c r="S1379" s="7">
        <v>7000</v>
      </c>
      <c r="T1379" s="7">
        <v>5</v>
      </c>
      <c r="U1379" s="7">
        <v>350</v>
      </c>
      <c r="V1379" t="s">
        <v>77</v>
      </c>
      <c r="W1379" s="7">
        <v>5701.88</v>
      </c>
      <c r="X1379" s="2" t="s">
        <v>31</v>
      </c>
      <c r="Y1379" s="200"/>
      <c r="Z1379" s="201" t="str">
        <f>IF(Y1379&lt;&gt;"",Y1379,IF(Table1[[#This Row],[Befolyt]]="i",1,""))</f>
        <v/>
      </c>
      <c r="AA1379" s="98">
        <f>Table1[[#This Row],[KülföldiÁr]]*Table1[[#This Row],[Darab]]</f>
        <v>0</v>
      </c>
    </row>
    <row r="1380" spans="1:27" x14ac:dyDescent="0.3">
      <c r="A1380" t="s">
        <v>3165</v>
      </c>
      <c r="B1380" t="s">
        <v>2657</v>
      </c>
      <c r="C1380" s="126">
        <v>46062</v>
      </c>
      <c r="D1380" s="6">
        <v>2</v>
      </c>
      <c r="E1380" s="126">
        <v>46062</v>
      </c>
      <c r="F1380" s="6">
        <v>2</v>
      </c>
      <c r="G1380" t="s">
        <v>50</v>
      </c>
      <c r="H1380" t="s">
        <v>51</v>
      </c>
      <c r="I1380" t="s">
        <v>28</v>
      </c>
      <c r="J1380" t="s">
        <v>52</v>
      </c>
      <c r="K1380">
        <v>4</v>
      </c>
      <c r="L1380" s="7">
        <v>1478.09</v>
      </c>
      <c r="M1380" s="7">
        <v>5912.36</v>
      </c>
      <c r="N1380">
        <v>0</v>
      </c>
      <c r="O1380" t="s">
        <v>29</v>
      </c>
      <c r="P1380">
        <v>0</v>
      </c>
      <c r="Q1380" s="7">
        <v>4500</v>
      </c>
      <c r="R1380" s="7">
        <v>3210</v>
      </c>
      <c r="S1380" s="7">
        <v>12840</v>
      </c>
      <c r="T1380" s="7">
        <v>1.5</v>
      </c>
      <c r="U1380" s="7">
        <v>192.6</v>
      </c>
      <c r="V1380" t="s">
        <v>77</v>
      </c>
      <c r="W1380" s="7">
        <v>6927.64</v>
      </c>
      <c r="X1380" s="2" t="s">
        <v>31</v>
      </c>
      <c r="Y1380" s="200"/>
      <c r="Z1380" s="201" t="str">
        <f>IF(Y1380&lt;&gt;"",Y1380,IF(Table1[[#This Row],[Befolyt]]="i",1,""))</f>
        <v/>
      </c>
      <c r="AA1380" s="98">
        <f>Table1[[#This Row],[KülföldiÁr]]*Table1[[#This Row],[Darab]]</f>
        <v>0</v>
      </c>
    </row>
    <row r="1381" spans="1:27" x14ac:dyDescent="0.3">
      <c r="A1381" t="s">
        <v>3165</v>
      </c>
      <c r="B1381" t="s">
        <v>2657</v>
      </c>
      <c r="C1381" s="126">
        <v>46062</v>
      </c>
      <c r="D1381" s="6">
        <v>2</v>
      </c>
      <c r="E1381" s="126">
        <v>46062</v>
      </c>
      <c r="F1381" s="6">
        <v>2</v>
      </c>
      <c r="G1381" t="s">
        <v>56</v>
      </c>
      <c r="H1381" t="s">
        <v>51</v>
      </c>
      <c r="I1381" t="s">
        <v>28</v>
      </c>
      <c r="J1381" t="s">
        <v>284</v>
      </c>
      <c r="K1381">
        <v>6</v>
      </c>
      <c r="L1381" s="7">
        <v>776.81</v>
      </c>
      <c r="M1381" s="7">
        <v>4660.8599999999997</v>
      </c>
      <c r="N1381">
        <v>0</v>
      </c>
      <c r="O1381" t="s">
        <v>29</v>
      </c>
      <c r="P1381">
        <v>0</v>
      </c>
      <c r="Q1381" s="7">
        <v>2000</v>
      </c>
      <c r="R1381" s="7">
        <v>1515</v>
      </c>
      <c r="S1381" s="7">
        <v>9090</v>
      </c>
      <c r="T1381" s="7">
        <v>2.5</v>
      </c>
      <c r="U1381" s="7">
        <v>227.25</v>
      </c>
      <c r="V1381" t="s">
        <v>77</v>
      </c>
      <c r="W1381" s="7">
        <v>4429.1400000000003</v>
      </c>
      <c r="X1381" s="2" t="s">
        <v>31</v>
      </c>
      <c r="Y1381" s="200"/>
      <c r="Z1381" s="201" t="str">
        <f>IF(Y1381&lt;&gt;"",Y1381,IF(Table1[[#This Row],[Befolyt]]="i",1,""))</f>
        <v/>
      </c>
      <c r="AA1381" s="98">
        <f>Table1[[#This Row],[KülföldiÁr]]*Table1[[#This Row],[Darab]]</f>
        <v>0</v>
      </c>
    </row>
    <row r="1382" spans="1:27" x14ac:dyDescent="0.3">
      <c r="A1382" t="s">
        <v>3165</v>
      </c>
      <c r="B1382" t="s">
        <v>2657</v>
      </c>
      <c r="C1382" s="126">
        <v>46062</v>
      </c>
      <c r="D1382" s="6">
        <v>2</v>
      </c>
      <c r="E1382" s="126">
        <v>46062</v>
      </c>
      <c r="F1382" s="6">
        <v>2</v>
      </c>
      <c r="G1382" t="s">
        <v>57</v>
      </c>
      <c r="H1382" t="s">
        <v>51</v>
      </c>
      <c r="I1382" t="s">
        <v>28</v>
      </c>
      <c r="J1382" t="s">
        <v>290</v>
      </c>
      <c r="K1382">
        <v>6</v>
      </c>
      <c r="L1382" s="7">
        <v>661.42</v>
      </c>
      <c r="M1382" s="7">
        <v>3968.5199999999995</v>
      </c>
      <c r="N1382">
        <v>0</v>
      </c>
      <c r="O1382" t="s">
        <v>29</v>
      </c>
      <c r="P1382">
        <v>0</v>
      </c>
      <c r="Q1382" s="7">
        <v>1560</v>
      </c>
      <c r="R1382" s="7">
        <v>1120</v>
      </c>
      <c r="S1382" s="7">
        <v>6720</v>
      </c>
      <c r="T1382" s="7">
        <v>1.5</v>
      </c>
      <c r="U1382" s="7">
        <v>100.8</v>
      </c>
      <c r="V1382" t="s">
        <v>77</v>
      </c>
      <c r="W1382" s="7">
        <v>2751.4800000000005</v>
      </c>
      <c r="X1382" s="2" t="s">
        <v>31</v>
      </c>
      <c r="Y1382" s="200"/>
      <c r="Z1382" s="201" t="str">
        <f>IF(Y1382&lt;&gt;"",Y1382,IF(Table1[[#This Row],[Befolyt]]="i",1,""))</f>
        <v/>
      </c>
      <c r="AA1382" s="98">
        <f>Table1[[#This Row],[KülföldiÁr]]*Table1[[#This Row],[Darab]]</f>
        <v>0</v>
      </c>
    </row>
    <row r="1383" spans="1:27" x14ac:dyDescent="0.3">
      <c r="A1383" t="s">
        <v>3165</v>
      </c>
      <c r="B1383" t="s">
        <v>2657</v>
      </c>
      <c r="C1383" s="126">
        <v>46062</v>
      </c>
      <c r="D1383" s="6">
        <v>2</v>
      </c>
      <c r="E1383" s="126">
        <v>46062</v>
      </c>
      <c r="F1383" s="6">
        <v>2</v>
      </c>
      <c r="G1383" t="s">
        <v>367</v>
      </c>
      <c r="H1383" t="s">
        <v>51</v>
      </c>
      <c r="I1383" t="s">
        <v>28</v>
      </c>
      <c r="J1383" t="s">
        <v>368</v>
      </c>
      <c r="K1383">
        <v>10</v>
      </c>
      <c r="L1383" s="7">
        <v>165.83</v>
      </c>
      <c r="M1383" s="7">
        <v>1658.3000000000002</v>
      </c>
      <c r="N1383">
        <v>0</v>
      </c>
      <c r="O1383" t="s">
        <v>29</v>
      </c>
      <c r="P1383">
        <v>0</v>
      </c>
      <c r="Q1383" s="7">
        <v>700</v>
      </c>
      <c r="R1383" s="7">
        <v>460</v>
      </c>
      <c r="S1383" s="7">
        <v>4600</v>
      </c>
      <c r="T1383" s="7">
        <v>0.19</v>
      </c>
      <c r="U1383" s="7">
        <v>8.74</v>
      </c>
      <c r="V1383" t="s">
        <v>77</v>
      </c>
      <c r="W1383" s="7">
        <v>2941.7</v>
      </c>
      <c r="X1383" s="2" t="s">
        <v>31</v>
      </c>
      <c r="Y1383" s="200"/>
      <c r="Z1383" s="201" t="str">
        <f>IF(Y1383&lt;&gt;"",Y1383,IF(Table1[[#This Row],[Befolyt]]="i",1,""))</f>
        <v/>
      </c>
      <c r="AA1383" s="98">
        <f>Table1[[#This Row],[KülföldiÁr]]*Table1[[#This Row],[Darab]]</f>
        <v>0</v>
      </c>
    </row>
    <row r="1384" spans="1:27" x14ac:dyDescent="0.3">
      <c r="A1384" t="s">
        <v>3165</v>
      </c>
      <c r="B1384" t="s">
        <v>2657</v>
      </c>
      <c r="C1384" s="126">
        <v>46062</v>
      </c>
      <c r="D1384" s="6">
        <v>2</v>
      </c>
      <c r="E1384" s="126">
        <v>46062</v>
      </c>
      <c r="F1384" s="6">
        <v>2</v>
      </c>
      <c r="G1384" t="s">
        <v>1012</v>
      </c>
      <c r="H1384" t="s">
        <v>34</v>
      </c>
      <c r="I1384" t="s">
        <v>32</v>
      </c>
      <c r="J1384" t="s">
        <v>1013</v>
      </c>
      <c r="K1384">
        <v>1</v>
      </c>
      <c r="L1384" s="7">
        <v>3557</v>
      </c>
      <c r="M1384" s="7">
        <v>3557</v>
      </c>
      <c r="N1384">
        <v>0</v>
      </c>
      <c r="O1384" t="s">
        <v>29</v>
      </c>
      <c r="P1384">
        <v>0</v>
      </c>
      <c r="Q1384" s="7">
        <v>3557</v>
      </c>
      <c r="R1384" s="7">
        <v>0</v>
      </c>
      <c r="S1384" s="7">
        <v>0</v>
      </c>
      <c r="T1384" s="7">
        <v>0</v>
      </c>
      <c r="U1384" s="7">
        <v>0</v>
      </c>
      <c r="V1384" t="s">
        <v>77</v>
      </c>
      <c r="W1384" s="7">
        <v>-3557</v>
      </c>
      <c r="X1384" s="2" t="s">
        <v>31</v>
      </c>
      <c r="Y1384" s="200"/>
      <c r="Z1384" s="201" t="str">
        <f>IF(Y1384&lt;&gt;"",Y1384,IF(Table1[[#This Row],[Befolyt]]="i",1,""))</f>
        <v/>
      </c>
      <c r="AA1384" s="98">
        <f>Table1[[#This Row],[KülföldiÁr]]*Table1[[#This Row],[Darab]]</f>
        <v>0</v>
      </c>
    </row>
    <row r="1385" spans="1:27" x14ac:dyDescent="0.3">
      <c r="A1385" t="s">
        <v>3170</v>
      </c>
      <c r="B1385" t="s">
        <v>2393</v>
      </c>
      <c r="C1385" s="126">
        <v>46062</v>
      </c>
      <c r="D1385" s="6">
        <v>2</v>
      </c>
      <c r="E1385" s="126">
        <v>46062</v>
      </c>
      <c r="F1385" s="6">
        <v>2</v>
      </c>
      <c r="G1385" t="s">
        <v>3171</v>
      </c>
      <c r="H1385" t="s">
        <v>41</v>
      </c>
      <c r="I1385" t="s">
        <v>28</v>
      </c>
      <c r="J1385" t="s">
        <v>3172</v>
      </c>
      <c r="K1385">
        <v>1</v>
      </c>
      <c r="L1385" s="7">
        <v>11208.31</v>
      </c>
      <c r="M1385" s="7">
        <v>11208.31</v>
      </c>
      <c r="N1385">
        <v>0</v>
      </c>
      <c r="O1385" t="s">
        <v>29</v>
      </c>
      <c r="P1385">
        <v>0</v>
      </c>
      <c r="Q1385" s="7">
        <v>38880</v>
      </c>
      <c r="R1385" s="7">
        <v>32000</v>
      </c>
      <c r="S1385" s="7">
        <v>32000</v>
      </c>
      <c r="T1385" s="7">
        <v>2.92</v>
      </c>
      <c r="U1385" s="7">
        <v>934.4</v>
      </c>
      <c r="V1385" t="s">
        <v>85</v>
      </c>
      <c r="W1385" s="7">
        <v>20791.690000000002</v>
      </c>
      <c r="X1385" s="2" t="s">
        <v>82</v>
      </c>
      <c r="Y1385" s="200"/>
      <c r="Z1385" s="201">
        <f>IF(Y1385&lt;&gt;"",Y1385,IF(Table1[[#This Row],[Befolyt]]="i",1,""))</f>
        <v>1</v>
      </c>
      <c r="AA1385" s="98">
        <f>Table1[[#This Row],[KülföldiÁr]]*Table1[[#This Row],[Darab]]</f>
        <v>0</v>
      </c>
    </row>
    <row r="1386" spans="1:27" x14ac:dyDescent="0.3">
      <c r="A1386" t="s">
        <v>3170</v>
      </c>
      <c r="B1386" t="s">
        <v>2393</v>
      </c>
      <c r="C1386" s="126">
        <v>46062</v>
      </c>
      <c r="D1386" s="6">
        <v>2</v>
      </c>
      <c r="E1386" s="126">
        <v>46062</v>
      </c>
      <c r="F1386" s="6">
        <v>2</v>
      </c>
      <c r="G1386" t="s">
        <v>357</v>
      </c>
      <c r="H1386" t="s">
        <v>34</v>
      </c>
      <c r="I1386" t="s">
        <v>32</v>
      </c>
      <c r="J1386" t="s">
        <v>358</v>
      </c>
      <c r="K1386">
        <v>1</v>
      </c>
      <c r="L1386" s="7">
        <v>2550</v>
      </c>
      <c r="M1386" s="7">
        <v>2550</v>
      </c>
      <c r="N1386">
        <v>0</v>
      </c>
      <c r="O1386" t="s">
        <v>29</v>
      </c>
      <c r="P1386">
        <v>0</v>
      </c>
      <c r="Q1386" s="7">
        <v>2550</v>
      </c>
      <c r="R1386" s="7">
        <v>3000</v>
      </c>
      <c r="S1386" s="7">
        <v>3000</v>
      </c>
      <c r="T1386" s="7">
        <v>0</v>
      </c>
      <c r="U1386" s="7">
        <v>0</v>
      </c>
      <c r="V1386" t="s">
        <v>85</v>
      </c>
      <c r="W1386" s="7">
        <v>450</v>
      </c>
      <c r="X1386" s="2" t="s">
        <v>82</v>
      </c>
      <c r="Y1386" s="200"/>
      <c r="Z1386" s="201">
        <f>IF(Y1386&lt;&gt;"",Y1386,IF(Table1[[#This Row],[Befolyt]]="i",1,""))</f>
        <v>1</v>
      </c>
      <c r="AA1386" s="98">
        <f>Table1[[#This Row],[KülföldiÁr]]*Table1[[#This Row],[Darab]]</f>
        <v>0</v>
      </c>
    </row>
    <row r="1387" spans="1:27" x14ac:dyDescent="0.3">
      <c r="A1387" t="s">
        <v>3173</v>
      </c>
      <c r="B1387" t="s">
        <v>1199</v>
      </c>
      <c r="C1387" s="126">
        <v>46062</v>
      </c>
      <c r="D1387" s="6">
        <v>2</v>
      </c>
      <c r="E1387" s="126">
        <v>46062</v>
      </c>
      <c r="F1387" s="6">
        <v>2</v>
      </c>
      <c r="G1387" t="s">
        <v>2955</v>
      </c>
      <c r="H1387" t="s">
        <v>93</v>
      </c>
      <c r="I1387" t="s">
        <v>28</v>
      </c>
      <c r="J1387" t="s">
        <v>3174</v>
      </c>
      <c r="K1387">
        <v>1</v>
      </c>
      <c r="L1387" s="7">
        <v>7344</v>
      </c>
      <c r="M1387" s="7">
        <v>7344</v>
      </c>
      <c r="N1387">
        <v>0</v>
      </c>
      <c r="O1387" t="s">
        <v>29</v>
      </c>
      <c r="P1387">
        <v>0</v>
      </c>
      <c r="Q1387" s="7">
        <v>12240</v>
      </c>
      <c r="R1387" s="7">
        <v>11630</v>
      </c>
      <c r="S1387" s="7">
        <v>11630</v>
      </c>
      <c r="T1387" s="7">
        <v>4</v>
      </c>
      <c r="U1387" s="7">
        <v>465.2</v>
      </c>
      <c r="V1387" t="s">
        <v>30</v>
      </c>
      <c r="W1387" s="7">
        <v>4286</v>
      </c>
      <c r="X1387" s="2" t="s">
        <v>31</v>
      </c>
      <c r="Y1387" s="200"/>
      <c r="Z1387" s="201" t="str">
        <f>IF(Y1387&lt;&gt;"",Y1387,IF(Table1[[#This Row],[Befolyt]]="i",1,""))</f>
        <v/>
      </c>
      <c r="AA1387" s="98">
        <f>Table1[[#This Row],[KülföldiÁr]]*Table1[[#This Row],[Darab]]</f>
        <v>0</v>
      </c>
    </row>
    <row r="1388" spans="1:27" x14ac:dyDescent="0.3">
      <c r="A1388" t="s">
        <v>3173</v>
      </c>
      <c r="B1388" t="s">
        <v>1199</v>
      </c>
      <c r="C1388" s="126">
        <v>46062</v>
      </c>
      <c r="D1388" s="6">
        <v>2</v>
      </c>
      <c r="E1388" s="126">
        <v>46062</v>
      </c>
      <c r="F1388" s="6">
        <v>2</v>
      </c>
      <c r="G1388" t="s">
        <v>3175</v>
      </c>
      <c r="H1388" t="s">
        <v>93</v>
      </c>
      <c r="I1388" t="s">
        <v>28</v>
      </c>
      <c r="J1388" t="s">
        <v>3176</v>
      </c>
      <c r="K1388">
        <v>1</v>
      </c>
      <c r="L1388" s="7">
        <v>6530</v>
      </c>
      <c r="M1388" s="7">
        <v>6530</v>
      </c>
      <c r="N1388">
        <v>0</v>
      </c>
      <c r="O1388" t="s">
        <v>29</v>
      </c>
      <c r="P1388">
        <v>0</v>
      </c>
      <c r="Q1388" s="7">
        <v>10885</v>
      </c>
      <c r="R1388" s="7">
        <v>9850</v>
      </c>
      <c r="S1388" s="7">
        <v>9850</v>
      </c>
      <c r="T1388" s="7">
        <v>3.1</v>
      </c>
      <c r="U1388" s="7">
        <v>305.35000000000002</v>
      </c>
      <c r="V1388" t="s">
        <v>30</v>
      </c>
      <c r="W1388" s="7">
        <v>3320</v>
      </c>
      <c r="X1388" s="2" t="s">
        <v>31</v>
      </c>
      <c r="Y1388" s="200"/>
      <c r="Z1388" s="201" t="str">
        <f>IF(Y1388&lt;&gt;"",Y1388,IF(Table1[[#This Row],[Befolyt]]="i",1,""))</f>
        <v/>
      </c>
      <c r="AA1388" s="98">
        <f>Table1[[#This Row],[KülföldiÁr]]*Table1[[#This Row],[Darab]]</f>
        <v>0</v>
      </c>
    </row>
    <row r="1389" spans="1:27" x14ac:dyDescent="0.3">
      <c r="A1389" t="s">
        <v>3177</v>
      </c>
      <c r="B1389" t="s">
        <v>1085</v>
      </c>
      <c r="C1389" s="126">
        <v>46062</v>
      </c>
      <c r="D1389" s="6">
        <v>2</v>
      </c>
      <c r="E1389" s="126">
        <v>46059</v>
      </c>
      <c r="F1389" s="6">
        <v>2</v>
      </c>
      <c r="G1389" t="s">
        <v>3178</v>
      </c>
      <c r="H1389" t="s">
        <v>93</v>
      </c>
      <c r="I1389" t="s">
        <v>28</v>
      </c>
      <c r="J1389" t="s">
        <v>3179</v>
      </c>
      <c r="K1389">
        <v>1</v>
      </c>
      <c r="L1389" s="7">
        <v>12765</v>
      </c>
      <c r="M1389" s="7">
        <v>12765</v>
      </c>
      <c r="N1389">
        <v>0</v>
      </c>
      <c r="O1389" t="s">
        <v>29</v>
      </c>
      <c r="P1389">
        <v>0</v>
      </c>
      <c r="Q1389" s="7">
        <v>23210</v>
      </c>
      <c r="R1389" s="7">
        <v>23210</v>
      </c>
      <c r="S1389" s="7">
        <v>23210</v>
      </c>
      <c r="T1389" s="7">
        <v>5</v>
      </c>
      <c r="U1389" s="7">
        <v>1160.5</v>
      </c>
      <c r="V1389" t="s">
        <v>37</v>
      </c>
      <c r="W1389" s="7">
        <v>10445</v>
      </c>
      <c r="X1389" s="2" t="s">
        <v>82</v>
      </c>
      <c r="Y1389" s="200"/>
      <c r="Z1389" s="201">
        <f>IF(Y1389&lt;&gt;"",Y1389,IF(Table1[[#This Row],[Befolyt]]="i",1,""))</f>
        <v>1</v>
      </c>
      <c r="AA1389" s="98">
        <f>Table1[[#This Row],[KülföldiÁr]]*Table1[[#This Row],[Darab]]</f>
        <v>0</v>
      </c>
    </row>
    <row r="1390" spans="1:27" x14ac:dyDescent="0.3">
      <c r="A1390" t="s">
        <v>3177</v>
      </c>
      <c r="B1390" t="s">
        <v>1085</v>
      </c>
      <c r="C1390" s="126">
        <v>46062</v>
      </c>
      <c r="D1390" s="6">
        <v>2</v>
      </c>
      <c r="E1390" s="126">
        <v>46059</v>
      </c>
      <c r="F1390" s="6">
        <v>2</v>
      </c>
      <c r="G1390" t="s">
        <v>3180</v>
      </c>
      <c r="H1390" t="s">
        <v>93</v>
      </c>
      <c r="I1390" t="s">
        <v>28</v>
      </c>
      <c r="J1390" t="s">
        <v>3181</v>
      </c>
      <c r="K1390">
        <v>2</v>
      </c>
      <c r="L1390" s="7">
        <v>5752</v>
      </c>
      <c r="M1390" s="7">
        <v>11504</v>
      </c>
      <c r="N1390">
        <v>0</v>
      </c>
      <c r="O1390" t="s">
        <v>29</v>
      </c>
      <c r="P1390">
        <v>0</v>
      </c>
      <c r="Q1390" s="7">
        <v>10460</v>
      </c>
      <c r="R1390" s="7">
        <v>10460</v>
      </c>
      <c r="S1390" s="7">
        <v>20920</v>
      </c>
      <c r="T1390" s="7">
        <v>5</v>
      </c>
      <c r="U1390" s="7">
        <v>1046</v>
      </c>
      <c r="V1390" t="s">
        <v>37</v>
      </c>
      <c r="W1390" s="7">
        <v>9416</v>
      </c>
      <c r="X1390" s="2" t="s">
        <v>82</v>
      </c>
      <c r="Y1390" s="200"/>
      <c r="Z1390" s="201">
        <f>IF(Y1390&lt;&gt;"",Y1390,IF(Table1[[#This Row],[Befolyt]]="i",1,""))</f>
        <v>1</v>
      </c>
      <c r="AA1390" s="98">
        <f>Table1[[#This Row],[KülföldiÁr]]*Table1[[#This Row],[Darab]]</f>
        <v>0</v>
      </c>
    </row>
    <row r="1391" spans="1:27" x14ac:dyDescent="0.3">
      <c r="A1391" t="s">
        <v>3182</v>
      </c>
      <c r="B1391" t="s">
        <v>3183</v>
      </c>
      <c r="C1391" s="126">
        <v>46062</v>
      </c>
      <c r="D1391" s="6">
        <v>2</v>
      </c>
      <c r="E1391" s="126">
        <v>46055</v>
      </c>
      <c r="F1391" s="6">
        <v>2</v>
      </c>
      <c r="G1391" t="s">
        <v>86</v>
      </c>
      <c r="H1391" t="s">
        <v>70</v>
      </c>
      <c r="I1391" t="s">
        <v>32</v>
      </c>
      <c r="J1391" t="s">
        <v>87</v>
      </c>
      <c r="K1391">
        <v>3</v>
      </c>
      <c r="L1391" s="7">
        <v>7195.04</v>
      </c>
      <c r="M1391" s="7">
        <v>21585.119999999999</v>
      </c>
      <c r="N1391">
        <v>0</v>
      </c>
      <c r="O1391" t="s">
        <v>29</v>
      </c>
      <c r="P1391">
        <v>0</v>
      </c>
      <c r="Q1391" s="7">
        <v>12000</v>
      </c>
      <c r="R1391" s="7">
        <v>12000</v>
      </c>
      <c r="S1391" s="7">
        <v>36000</v>
      </c>
      <c r="T1391" s="7">
        <v>0</v>
      </c>
      <c r="U1391" s="7">
        <v>0</v>
      </c>
      <c r="V1391" t="s">
        <v>37</v>
      </c>
      <c r="W1391" s="7">
        <v>14414.880000000001</v>
      </c>
      <c r="X1391" s="2" t="s">
        <v>31</v>
      </c>
      <c r="Y1391" s="200"/>
      <c r="Z1391" s="201" t="str">
        <f>IF(Y1391&lt;&gt;"",Y1391,IF(Table1[[#This Row],[Befolyt]]="i",1,""))</f>
        <v/>
      </c>
      <c r="AA1391" s="98">
        <f>Table1[[#This Row],[KülföldiÁr]]*Table1[[#This Row],[Darab]]</f>
        <v>0</v>
      </c>
    </row>
    <row r="1392" spans="1:27" x14ac:dyDescent="0.3">
      <c r="A1392" t="s">
        <v>3182</v>
      </c>
      <c r="B1392" t="s">
        <v>3183</v>
      </c>
      <c r="C1392" s="126">
        <v>46062</v>
      </c>
      <c r="D1392" s="6">
        <v>2</v>
      </c>
      <c r="E1392" s="126">
        <v>46055</v>
      </c>
      <c r="F1392" s="6">
        <v>2</v>
      </c>
      <c r="G1392" t="s">
        <v>917</v>
      </c>
      <c r="H1392" t="s">
        <v>27</v>
      </c>
      <c r="I1392" t="s">
        <v>28</v>
      </c>
      <c r="J1392" t="s">
        <v>3184</v>
      </c>
      <c r="K1392">
        <v>1</v>
      </c>
      <c r="L1392" s="7">
        <v>6360</v>
      </c>
      <c r="M1392" s="7">
        <v>6360</v>
      </c>
      <c r="N1392">
        <v>0</v>
      </c>
      <c r="O1392" t="s">
        <v>29</v>
      </c>
      <c r="P1392">
        <v>0</v>
      </c>
      <c r="Q1392" s="7">
        <v>10600</v>
      </c>
      <c r="R1392" s="7">
        <v>10600</v>
      </c>
      <c r="S1392" s="7">
        <v>10600</v>
      </c>
      <c r="T1392" s="7">
        <v>10</v>
      </c>
      <c r="U1392" s="7">
        <v>1060</v>
      </c>
      <c r="V1392" t="s">
        <v>37</v>
      </c>
      <c r="W1392" s="7">
        <v>4240</v>
      </c>
      <c r="X1392" s="2" t="s">
        <v>31</v>
      </c>
      <c r="Y1392" s="200"/>
      <c r="Z1392" s="201" t="str">
        <f>IF(Y1392&lt;&gt;"",Y1392,IF(Table1[[#This Row],[Befolyt]]="i",1,""))</f>
        <v/>
      </c>
      <c r="AA1392" s="98">
        <f>Table1[[#This Row],[KülföldiÁr]]*Table1[[#This Row],[Darab]]</f>
        <v>0</v>
      </c>
    </row>
    <row r="1393" spans="1:27" x14ac:dyDescent="0.3">
      <c r="A1393" t="s">
        <v>3185</v>
      </c>
      <c r="B1393" t="s">
        <v>1085</v>
      </c>
      <c r="C1393" s="126">
        <v>46062</v>
      </c>
      <c r="D1393" s="6">
        <v>2</v>
      </c>
      <c r="E1393" s="126">
        <v>46062</v>
      </c>
      <c r="F1393" s="6">
        <v>2</v>
      </c>
      <c r="G1393" t="s">
        <v>3186</v>
      </c>
      <c r="H1393" t="s">
        <v>41</v>
      </c>
      <c r="I1393" t="s">
        <v>28</v>
      </c>
      <c r="J1393" t="s">
        <v>3187</v>
      </c>
      <c r="K1393">
        <v>5</v>
      </c>
      <c r="L1393" s="7">
        <v>287.82</v>
      </c>
      <c r="M1393" s="7">
        <v>1439.1</v>
      </c>
      <c r="N1393">
        <v>0</v>
      </c>
      <c r="O1393" t="s">
        <v>29</v>
      </c>
      <c r="P1393">
        <v>0</v>
      </c>
      <c r="Q1393" s="7">
        <v>1690</v>
      </c>
      <c r="R1393" s="7">
        <v>1690</v>
      </c>
      <c r="S1393" s="7">
        <v>8450</v>
      </c>
      <c r="T1393" s="7">
        <v>5</v>
      </c>
      <c r="U1393" s="7">
        <v>422.5</v>
      </c>
      <c r="V1393" t="s">
        <v>37</v>
      </c>
      <c r="W1393" s="7">
        <v>7010.9</v>
      </c>
      <c r="X1393" s="2" t="s">
        <v>82</v>
      </c>
      <c r="Y1393" s="200"/>
      <c r="Z1393" s="201">
        <f>IF(Y1393&lt;&gt;"",Y1393,IF(Table1[[#This Row],[Befolyt]]="i",1,""))</f>
        <v>1</v>
      </c>
      <c r="AA1393" s="98">
        <f>Table1[[#This Row],[KülföldiÁr]]*Table1[[#This Row],[Darab]]</f>
        <v>0</v>
      </c>
    </row>
    <row r="1394" spans="1:27" x14ac:dyDescent="0.3">
      <c r="A1394" t="s">
        <v>3188</v>
      </c>
      <c r="B1394" t="s">
        <v>2782</v>
      </c>
      <c r="C1394" s="126">
        <v>46062</v>
      </c>
      <c r="D1394" s="6">
        <v>2</v>
      </c>
      <c r="E1394" s="126">
        <v>46052</v>
      </c>
      <c r="F1394" s="6">
        <v>1</v>
      </c>
      <c r="G1394" t="s">
        <v>1228</v>
      </c>
      <c r="H1394" t="s">
        <v>27</v>
      </c>
      <c r="I1394" t="s">
        <v>28</v>
      </c>
      <c r="J1394" t="s">
        <v>2503</v>
      </c>
      <c r="K1394">
        <v>1</v>
      </c>
      <c r="L1394" s="7">
        <v>9960</v>
      </c>
      <c r="M1394" s="7">
        <v>9960</v>
      </c>
      <c r="N1394">
        <v>0</v>
      </c>
      <c r="O1394" t="s">
        <v>29</v>
      </c>
      <c r="P1394">
        <v>0</v>
      </c>
      <c r="Q1394" s="7">
        <v>16600</v>
      </c>
      <c r="R1394" s="7">
        <v>13200</v>
      </c>
      <c r="S1394" s="7">
        <v>13200</v>
      </c>
      <c r="T1394" s="7">
        <v>10</v>
      </c>
      <c r="U1394" s="7">
        <v>1320</v>
      </c>
      <c r="V1394" t="s">
        <v>30</v>
      </c>
      <c r="W1394" s="7">
        <v>3240</v>
      </c>
      <c r="X1394" s="2" t="s">
        <v>82</v>
      </c>
      <c r="Y1394" s="200"/>
      <c r="Z1394" s="201">
        <f>IF(Y1394&lt;&gt;"",Y1394,IF(Table1[[#This Row],[Befolyt]]="i",1,""))</f>
        <v>1</v>
      </c>
      <c r="AA1394" s="98">
        <f>Table1[[#This Row],[KülföldiÁr]]*Table1[[#This Row],[Darab]]</f>
        <v>0</v>
      </c>
    </row>
    <row r="1395" spans="1:27" x14ac:dyDescent="0.3">
      <c r="A1395" t="s">
        <v>3189</v>
      </c>
      <c r="B1395" t="s">
        <v>2782</v>
      </c>
      <c r="C1395" s="126">
        <v>46062</v>
      </c>
      <c r="D1395" s="6">
        <v>2</v>
      </c>
      <c r="E1395" s="126">
        <v>46052</v>
      </c>
      <c r="F1395" s="6">
        <v>1</v>
      </c>
      <c r="G1395" t="s">
        <v>1228</v>
      </c>
      <c r="H1395" t="s">
        <v>27</v>
      </c>
      <c r="I1395" t="s">
        <v>28</v>
      </c>
      <c r="J1395" t="s">
        <v>2503</v>
      </c>
      <c r="K1395">
        <v>-1</v>
      </c>
      <c r="L1395" s="7">
        <v>-9960</v>
      </c>
      <c r="M1395" s="7">
        <v>9960</v>
      </c>
      <c r="N1395">
        <v>0</v>
      </c>
      <c r="O1395" t="s">
        <v>29</v>
      </c>
      <c r="P1395">
        <v>0</v>
      </c>
      <c r="Q1395" s="7">
        <v>16600</v>
      </c>
      <c r="R1395" s="7">
        <v>-13200</v>
      </c>
      <c r="S1395" s="7">
        <v>-13200</v>
      </c>
      <c r="T1395" s="7">
        <v>10</v>
      </c>
      <c r="U1395" s="7">
        <v>-1320</v>
      </c>
      <c r="V1395" t="s">
        <v>30</v>
      </c>
      <c r="W1395" s="7">
        <v>-3240</v>
      </c>
      <c r="X1395" s="2" t="s">
        <v>31</v>
      </c>
      <c r="Y1395" s="200"/>
      <c r="Z1395" s="201" t="str">
        <f>IF(Y1395&lt;&gt;"",Y1395,IF(Table1[[#This Row],[Befolyt]]="i",1,""))</f>
        <v/>
      </c>
      <c r="AA1395" s="98">
        <f>Table1[[#This Row],[KülföldiÁr]]*Table1[[#This Row],[Darab]]</f>
        <v>0</v>
      </c>
    </row>
    <row r="1396" spans="1:27" x14ac:dyDescent="0.3">
      <c r="A1396" t="s">
        <v>3190</v>
      </c>
      <c r="B1396" t="s">
        <v>2782</v>
      </c>
      <c r="C1396" s="126">
        <v>46062</v>
      </c>
      <c r="D1396" s="6">
        <v>2</v>
      </c>
      <c r="E1396" s="126">
        <v>46052</v>
      </c>
      <c r="F1396" s="6">
        <v>1</v>
      </c>
      <c r="G1396" t="s">
        <v>1228</v>
      </c>
      <c r="H1396" t="s">
        <v>27</v>
      </c>
      <c r="I1396" t="s">
        <v>28</v>
      </c>
      <c r="J1396" t="s">
        <v>2503</v>
      </c>
      <c r="K1396">
        <v>1</v>
      </c>
      <c r="L1396" s="7">
        <v>9960</v>
      </c>
      <c r="M1396" s="7">
        <v>9960</v>
      </c>
      <c r="N1396">
        <v>0</v>
      </c>
      <c r="O1396" t="s">
        <v>29</v>
      </c>
      <c r="P1396">
        <v>0</v>
      </c>
      <c r="Q1396" s="7">
        <v>16600</v>
      </c>
      <c r="R1396" s="7">
        <v>13200</v>
      </c>
      <c r="S1396" s="7">
        <v>13200</v>
      </c>
      <c r="T1396" s="7">
        <v>10</v>
      </c>
      <c r="U1396" s="7">
        <v>1320</v>
      </c>
      <c r="V1396" t="s">
        <v>30</v>
      </c>
      <c r="W1396" s="7">
        <v>3240</v>
      </c>
      <c r="X1396" s="2" t="s">
        <v>31</v>
      </c>
      <c r="Y1396" s="200"/>
      <c r="Z1396" s="201" t="str">
        <f>IF(Y1396&lt;&gt;"",Y1396,IF(Table1[[#This Row],[Befolyt]]="i",1,""))</f>
        <v/>
      </c>
      <c r="AA1396" s="98">
        <f>Table1[[#This Row],[KülföldiÁr]]*Table1[[#This Row],[Darab]]</f>
        <v>0</v>
      </c>
    </row>
    <row r="1397" spans="1:27" x14ac:dyDescent="0.3">
      <c r="A1397" t="s">
        <v>3191</v>
      </c>
      <c r="B1397" t="s">
        <v>2782</v>
      </c>
      <c r="C1397" s="126">
        <v>46062</v>
      </c>
      <c r="D1397" s="6">
        <v>2</v>
      </c>
      <c r="E1397" s="126">
        <v>46052</v>
      </c>
      <c r="F1397" s="6">
        <v>1</v>
      </c>
      <c r="G1397" t="s">
        <v>114</v>
      </c>
      <c r="H1397" t="s">
        <v>33</v>
      </c>
      <c r="I1397" t="s">
        <v>28</v>
      </c>
      <c r="J1397" t="s">
        <v>2035</v>
      </c>
      <c r="K1397">
        <v>2</v>
      </c>
      <c r="L1397" s="7">
        <v>847.79</v>
      </c>
      <c r="M1397" s="7">
        <v>1695.58</v>
      </c>
      <c r="N1397">
        <v>0</v>
      </c>
      <c r="O1397" t="s">
        <v>29</v>
      </c>
      <c r="P1397">
        <v>0</v>
      </c>
      <c r="Q1397" s="7">
        <v>4200</v>
      </c>
      <c r="R1397" s="7">
        <v>2940</v>
      </c>
      <c r="S1397" s="7">
        <v>5880</v>
      </c>
      <c r="T1397" s="7">
        <v>4.99</v>
      </c>
      <c r="U1397" s="7">
        <v>293.41200000000003</v>
      </c>
      <c r="V1397" t="s">
        <v>30</v>
      </c>
      <c r="W1397" s="7">
        <v>4184.42</v>
      </c>
      <c r="X1397" s="2" t="s">
        <v>82</v>
      </c>
      <c r="Y1397" s="200"/>
      <c r="Z1397" s="201">
        <f>IF(Y1397&lt;&gt;"",Y1397,IF(Table1[[#This Row],[Befolyt]]="i",1,""))</f>
        <v>1</v>
      </c>
      <c r="AA1397" s="98">
        <f>Table1[[#This Row],[KülföldiÁr]]*Table1[[#This Row],[Darab]]</f>
        <v>0</v>
      </c>
    </row>
    <row r="1398" spans="1:27" x14ac:dyDescent="0.3">
      <c r="A1398" t="s">
        <v>3191</v>
      </c>
      <c r="B1398" t="s">
        <v>2782</v>
      </c>
      <c r="C1398" s="126">
        <v>46062</v>
      </c>
      <c r="D1398" s="6">
        <v>2</v>
      </c>
      <c r="E1398" s="126">
        <v>46052</v>
      </c>
      <c r="F1398" s="6">
        <v>1</v>
      </c>
      <c r="G1398" t="s">
        <v>114</v>
      </c>
      <c r="H1398" t="s">
        <v>33</v>
      </c>
      <c r="I1398" t="s">
        <v>28</v>
      </c>
      <c r="J1398" t="s">
        <v>2035</v>
      </c>
      <c r="K1398">
        <v>2</v>
      </c>
      <c r="L1398" s="7">
        <v>847.79</v>
      </c>
      <c r="M1398" s="7">
        <v>1695.58</v>
      </c>
      <c r="N1398">
        <v>0</v>
      </c>
      <c r="O1398" t="s">
        <v>29</v>
      </c>
      <c r="P1398">
        <v>0</v>
      </c>
      <c r="Q1398" s="7">
        <v>4200</v>
      </c>
      <c r="R1398" s="7">
        <v>2940</v>
      </c>
      <c r="S1398" s="7">
        <v>5880</v>
      </c>
      <c r="T1398" s="7">
        <v>4.99</v>
      </c>
      <c r="U1398" s="7">
        <v>293.41200000000003</v>
      </c>
      <c r="V1398" t="s">
        <v>30</v>
      </c>
      <c r="W1398" s="7">
        <v>4184.42</v>
      </c>
      <c r="X1398" s="2" t="s">
        <v>82</v>
      </c>
      <c r="Y1398" s="200"/>
      <c r="Z1398" s="201">
        <f>IF(Y1398&lt;&gt;"",Y1398,IF(Table1[[#This Row],[Befolyt]]="i",1,""))</f>
        <v>1</v>
      </c>
      <c r="AA1398" s="98">
        <f>Table1[[#This Row],[KülföldiÁr]]*Table1[[#This Row],[Darab]]</f>
        <v>0</v>
      </c>
    </row>
    <row r="1399" spans="1:27" x14ac:dyDescent="0.3">
      <c r="A1399" t="s">
        <v>3191</v>
      </c>
      <c r="B1399" t="s">
        <v>2782</v>
      </c>
      <c r="C1399" s="126">
        <v>46062</v>
      </c>
      <c r="D1399" s="6">
        <v>2</v>
      </c>
      <c r="E1399" s="126">
        <v>46052</v>
      </c>
      <c r="F1399" s="6">
        <v>1</v>
      </c>
      <c r="G1399" t="s">
        <v>1293</v>
      </c>
      <c r="H1399" t="s">
        <v>33</v>
      </c>
      <c r="I1399" t="s">
        <v>28</v>
      </c>
      <c r="J1399" t="s">
        <v>2065</v>
      </c>
      <c r="K1399">
        <v>2</v>
      </c>
      <c r="L1399" s="7">
        <v>297.77999999999997</v>
      </c>
      <c r="M1399" s="7">
        <v>595.55999999999995</v>
      </c>
      <c r="N1399">
        <v>0</v>
      </c>
      <c r="O1399" t="s">
        <v>29</v>
      </c>
      <c r="P1399">
        <v>0</v>
      </c>
      <c r="Q1399" s="7">
        <v>1700</v>
      </c>
      <c r="R1399" s="7">
        <v>1190</v>
      </c>
      <c r="S1399" s="7">
        <v>2380</v>
      </c>
      <c r="T1399" s="7">
        <v>4.99</v>
      </c>
      <c r="U1399" s="7">
        <v>118.762</v>
      </c>
      <c r="V1399" t="s">
        <v>30</v>
      </c>
      <c r="W1399" s="7">
        <v>1784.44</v>
      </c>
      <c r="X1399" s="2" t="s">
        <v>82</v>
      </c>
      <c r="Y1399" s="200"/>
      <c r="Z1399" s="201">
        <f>IF(Y1399&lt;&gt;"",Y1399,IF(Table1[[#This Row],[Befolyt]]="i",1,""))</f>
        <v>1</v>
      </c>
      <c r="AA1399" s="98">
        <f>Table1[[#This Row],[KülföldiÁr]]*Table1[[#This Row],[Darab]]</f>
        <v>0</v>
      </c>
    </row>
    <row r="1400" spans="1:27" x14ac:dyDescent="0.3">
      <c r="A1400" t="s">
        <v>3191</v>
      </c>
      <c r="B1400" t="s">
        <v>2782</v>
      </c>
      <c r="C1400" s="126">
        <v>46062</v>
      </c>
      <c r="D1400" s="6">
        <v>2</v>
      </c>
      <c r="E1400" s="126">
        <v>46052</v>
      </c>
      <c r="F1400" s="6">
        <v>1</v>
      </c>
      <c r="G1400" t="s">
        <v>1293</v>
      </c>
      <c r="H1400" t="s">
        <v>33</v>
      </c>
      <c r="I1400" t="s">
        <v>28</v>
      </c>
      <c r="J1400" t="s">
        <v>2065</v>
      </c>
      <c r="K1400">
        <v>2</v>
      </c>
      <c r="L1400" s="7">
        <v>297.77999999999997</v>
      </c>
      <c r="M1400" s="7">
        <v>595.55999999999995</v>
      </c>
      <c r="N1400">
        <v>0</v>
      </c>
      <c r="O1400" t="s">
        <v>29</v>
      </c>
      <c r="P1400">
        <v>0</v>
      </c>
      <c r="Q1400" s="7">
        <v>1700</v>
      </c>
      <c r="R1400" s="7">
        <v>1190</v>
      </c>
      <c r="S1400" s="7">
        <v>2380</v>
      </c>
      <c r="T1400" s="7">
        <v>4.99</v>
      </c>
      <c r="U1400" s="7">
        <v>118.762</v>
      </c>
      <c r="V1400" t="s">
        <v>30</v>
      </c>
      <c r="W1400" s="7">
        <v>1784.44</v>
      </c>
      <c r="X1400" s="2" t="s">
        <v>82</v>
      </c>
      <c r="Y1400" s="200"/>
      <c r="Z1400" s="201">
        <f>IF(Y1400&lt;&gt;"",Y1400,IF(Table1[[#This Row],[Befolyt]]="i",1,""))</f>
        <v>1</v>
      </c>
      <c r="AA1400" s="98">
        <f>Table1[[#This Row],[KülföldiÁr]]*Table1[[#This Row],[Darab]]</f>
        <v>0</v>
      </c>
    </row>
    <row r="1401" spans="1:27" x14ac:dyDescent="0.3">
      <c r="A1401" t="s">
        <v>3192</v>
      </c>
      <c r="B1401" t="s">
        <v>1447</v>
      </c>
      <c r="C1401" s="126">
        <v>46059</v>
      </c>
      <c r="D1401" s="6">
        <v>2</v>
      </c>
      <c r="E1401" s="126">
        <v>46050</v>
      </c>
      <c r="F1401" s="6">
        <v>1</v>
      </c>
      <c r="G1401" t="s">
        <v>56</v>
      </c>
      <c r="H1401" t="s">
        <v>51</v>
      </c>
      <c r="I1401" t="s">
        <v>28</v>
      </c>
      <c r="J1401" t="s">
        <v>284</v>
      </c>
      <c r="K1401">
        <v>85</v>
      </c>
      <c r="L1401" s="7">
        <v>776.81</v>
      </c>
      <c r="M1401" s="7">
        <v>66028.849999999991</v>
      </c>
      <c r="N1401">
        <v>0</v>
      </c>
      <c r="O1401" t="s">
        <v>29</v>
      </c>
      <c r="P1401">
        <v>0</v>
      </c>
      <c r="Q1401" s="7">
        <v>2000</v>
      </c>
      <c r="R1401" s="7">
        <v>2400</v>
      </c>
      <c r="S1401" s="7">
        <v>204000</v>
      </c>
      <c r="T1401" s="7">
        <v>15</v>
      </c>
      <c r="U1401" s="7">
        <v>30600</v>
      </c>
      <c r="V1401" t="s">
        <v>30</v>
      </c>
      <c r="W1401" s="7">
        <v>137971.15000000002</v>
      </c>
      <c r="X1401" s="2" t="s">
        <v>31</v>
      </c>
      <c r="Y1401" s="200"/>
      <c r="Z1401" s="201" t="str">
        <f>IF(Y1401&lt;&gt;"",Y1401,IF(Table1[[#This Row],[Befolyt]]="i",1,""))</f>
        <v/>
      </c>
      <c r="AA1401" s="98">
        <f>Table1[[#This Row],[KülföldiÁr]]*Table1[[#This Row],[Darab]]</f>
        <v>0</v>
      </c>
    </row>
    <row r="1402" spans="1:27" x14ac:dyDescent="0.3">
      <c r="A1402" t="s">
        <v>3193</v>
      </c>
      <c r="B1402" t="s">
        <v>423</v>
      </c>
      <c r="C1402" s="126">
        <v>46059</v>
      </c>
      <c r="D1402" s="6">
        <v>2</v>
      </c>
      <c r="E1402" s="126">
        <v>46050</v>
      </c>
      <c r="F1402" s="6">
        <v>1</v>
      </c>
      <c r="G1402" t="s">
        <v>1597</v>
      </c>
      <c r="H1402" t="s">
        <v>53</v>
      </c>
      <c r="I1402" t="s">
        <v>28</v>
      </c>
      <c r="J1402" t="s">
        <v>3194</v>
      </c>
      <c r="K1402">
        <v>4</v>
      </c>
      <c r="L1402" s="7">
        <v>10891.6</v>
      </c>
      <c r="M1402" s="7">
        <v>43566.400000000001</v>
      </c>
      <c r="N1402">
        <v>0</v>
      </c>
      <c r="O1402" t="s">
        <v>29</v>
      </c>
      <c r="P1402">
        <v>0</v>
      </c>
      <c r="Q1402" s="7">
        <v>50245</v>
      </c>
      <c r="R1402" s="7">
        <v>54245</v>
      </c>
      <c r="S1402" s="7">
        <v>216980</v>
      </c>
      <c r="T1402" s="7">
        <v>9.43</v>
      </c>
      <c r="U1402" s="7">
        <v>20461.214</v>
      </c>
      <c r="V1402" t="s">
        <v>30</v>
      </c>
      <c r="W1402" s="7">
        <v>173413.6</v>
      </c>
      <c r="X1402" s="2" t="s">
        <v>31</v>
      </c>
      <c r="Y1402" s="200"/>
      <c r="Z1402" s="201" t="str">
        <f>IF(Y1402&lt;&gt;"",Y1402,IF(Table1[[#This Row],[Befolyt]]="i",1,""))</f>
        <v/>
      </c>
      <c r="AA1402" s="98">
        <f>Table1[[#This Row],[KülföldiÁr]]*Table1[[#This Row],[Darab]]</f>
        <v>0</v>
      </c>
    </row>
    <row r="1403" spans="1:27" x14ac:dyDescent="0.3">
      <c r="A1403" t="s">
        <v>3193</v>
      </c>
      <c r="B1403" t="s">
        <v>423</v>
      </c>
      <c r="C1403" s="126">
        <v>46059</v>
      </c>
      <c r="D1403" s="6">
        <v>2</v>
      </c>
      <c r="E1403" s="126">
        <v>46050</v>
      </c>
      <c r="F1403" s="6">
        <v>1</v>
      </c>
      <c r="G1403" t="s">
        <v>3195</v>
      </c>
      <c r="H1403" t="s">
        <v>41</v>
      </c>
      <c r="I1403" t="s">
        <v>28</v>
      </c>
      <c r="J1403" t="s">
        <v>3196</v>
      </c>
      <c r="K1403">
        <v>2</v>
      </c>
      <c r="L1403" s="7">
        <v>9256.7099999999991</v>
      </c>
      <c r="M1403" s="7">
        <v>18513.419999999998</v>
      </c>
      <c r="N1403">
        <v>0</v>
      </c>
      <c r="O1403" t="s">
        <v>29</v>
      </c>
      <c r="P1403">
        <v>0</v>
      </c>
      <c r="Q1403" s="7">
        <v>31250</v>
      </c>
      <c r="R1403" s="7">
        <v>34250</v>
      </c>
      <c r="S1403" s="7">
        <v>68500</v>
      </c>
      <c r="T1403" s="7">
        <v>12.63</v>
      </c>
      <c r="U1403" s="7">
        <v>8651.5499999999993</v>
      </c>
      <c r="V1403" t="s">
        <v>30</v>
      </c>
      <c r="W1403" s="7">
        <v>49986.58</v>
      </c>
      <c r="X1403" s="2" t="s">
        <v>31</v>
      </c>
      <c r="Y1403" s="200"/>
      <c r="Z1403" s="201" t="str">
        <f>IF(Y1403&lt;&gt;"",Y1403,IF(Table1[[#This Row],[Befolyt]]="i",1,""))</f>
        <v/>
      </c>
      <c r="AA1403" s="98">
        <f>Table1[[#This Row],[KülföldiÁr]]*Table1[[#This Row],[Darab]]</f>
        <v>0</v>
      </c>
    </row>
    <row r="1404" spans="1:27" x14ac:dyDescent="0.3">
      <c r="A1404" t="s">
        <v>3197</v>
      </c>
      <c r="B1404" t="s">
        <v>423</v>
      </c>
      <c r="C1404" s="126">
        <v>46059</v>
      </c>
      <c r="D1404" s="6">
        <v>2</v>
      </c>
      <c r="E1404" s="126">
        <v>46049</v>
      </c>
      <c r="F1404" s="6">
        <v>1</v>
      </c>
      <c r="G1404" t="s">
        <v>97</v>
      </c>
      <c r="H1404" t="s">
        <v>33</v>
      </c>
      <c r="I1404" t="s">
        <v>28</v>
      </c>
      <c r="J1404" t="s">
        <v>1193</v>
      </c>
      <c r="K1404">
        <v>2</v>
      </c>
      <c r="L1404" s="7">
        <v>1648.41</v>
      </c>
      <c r="M1404" s="7">
        <v>3296.82</v>
      </c>
      <c r="N1404">
        <v>0</v>
      </c>
      <c r="O1404" t="s">
        <v>29</v>
      </c>
      <c r="P1404">
        <v>0</v>
      </c>
      <c r="Q1404" s="7">
        <v>7800</v>
      </c>
      <c r="R1404" s="7">
        <v>6240</v>
      </c>
      <c r="S1404" s="7">
        <v>12480</v>
      </c>
      <c r="T1404" s="7">
        <v>6.66</v>
      </c>
      <c r="U1404" s="7">
        <v>831.16800000000001</v>
      </c>
      <c r="V1404" t="s">
        <v>30</v>
      </c>
      <c r="W1404" s="7">
        <v>9183.18</v>
      </c>
      <c r="X1404" s="2" t="s">
        <v>31</v>
      </c>
      <c r="Y1404" s="200"/>
      <c r="Z1404" s="201" t="str">
        <f>IF(Y1404&lt;&gt;"",Y1404,IF(Table1[[#This Row],[Befolyt]]="i",1,""))</f>
        <v/>
      </c>
      <c r="AA1404" s="98">
        <f>Table1[[#This Row],[KülföldiÁr]]*Table1[[#This Row],[Darab]]</f>
        <v>0</v>
      </c>
    </row>
    <row r="1405" spans="1:27" x14ac:dyDescent="0.3">
      <c r="A1405" t="s">
        <v>3197</v>
      </c>
      <c r="B1405" t="s">
        <v>423</v>
      </c>
      <c r="C1405" s="126">
        <v>46059</v>
      </c>
      <c r="D1405" s="6">
        <v>2</v>
      </c>
      <c r="E1405" s="126">
        <v>46049</v>
      </c>
      <c r="F1405" s="6">
        <v>1</v>
      </c>
      <c r="G1405" t="s">
        <v>369</v>
      </c>
      <c r="H1405" t="s">
        <v>63</v>
      </c>
      <c r="I1405" t="s">
        <v>28</v>
      </c>
      <c r="J1405" t="s">
        <v>370</v>
      </c>
      <c r="K1405">
        <v>1</v>
      </c>
      <c r="L1405" s="7">
        <v>2611.29</v>
      </c>
      <c r="M1405" s="7">
        <v>2611.29</v>
      </c>
      <c r="N1405">
        <v>0</v>
      </c>
      <c r="O1405" t="s">
        <v>29</v>
      </c>
      <c r="P1405">
        <v>0</v>
      </c>
      <c r="Q1405" s="7">
        <v>7490</v>
      </c>
      <c r="R1405" s="7">
        <v>6741</v>
      </c>
      <c r="S1405" s="7">
        <v>6741</v>
      </c>
      <c r="T1405" s="7">
        <v>4.66</v>
      </c>
      <c r="U1405" s="7">
        <v>314.13060000000002</v>
      </c>
      <c r="V1405" t="s">
        <v>30</v>
      </c>
      <c r="W1405" s="7">
        <v>4129.71</v>
      </c>
      <c r="X1405" s="2" t="s">
        <v>31</v>
      </c>
      <c r="Y1405" s="200"/>
      <c r="Z1405" s="201" t="str">
        <f>IF(Y1405&lt;&gt;"",Y1405,IF(Table1[[#This Row],[Befolyt]]="i",1,""))</f>
        <v/>
      </c>
      <c r="AA1405" s="98">
        <f>Table1[[#This Row],[KülföldiÁr]]*Table1[[#This Row],[Darab]]</f>
        <v>0</v>
      </c>
    </row>
    <row r="1406" spans="1:27" x14ac:dyDescent="0.3">
      <c r="A1406" t="s">
        <v>3198</v>
      </c>
      <c r="B1406" t="s">
        <v>423</v>
      </c>
      <c r="C1406" s="126">
        <v>46059</v>
      </c>
      <c r="D1406" s="6">
        <v>2</v>
      </c>
      <c r="E1406" s="126">
        <v>46049</v>
      </c>
      <c r="F1406" s="6">
        <v>1</v>
      </c>
      <c r="G1406" t="s">
        <v>329</v>
      </c>
      <c r="H1406" t="s">
        <v>41</v>
      </c>
      <c r="I1406" t="s">
        <v>28</v>
      </c>
      <c r="J1406" t="s">
        <v>330</v>
      </c>
      <c r="K1406">
        <v>1</v>
      </c>
      <c r="L1406" s="7">
        <v>4308.71</v>
      </c>
      <c r="M1406" s="7">
        <v>4308.71</v>
      </c>
      <c r="N1406">
        <v>0</v>
      </c>
      <c r="O1406" t="s">
        <v>29</v>
      </c>
      <c r="P1406">
        <v>0</v>
      </c>
      <c r="Q1406" s="7">
        <v>13500</v>
      </c>
      <c r="R1406" s="7">
        <v>13500</v>
      </c>
      <c r="S1406" s="7">
        <v>13500</v>
      </c>
      <c r="T1406" s="7">
        <v>5</v>
      </c>
      <c r="U1406" s="7">
        <v>675</v>
      </c>
      <c r="V1406" t="s">
        <v>30</v>
      </c>
      <c r="W1406" s="7">
        <v>9191.2900000000009</v>
      </c>
      <c r="X1406" s="2" t="s">
        <v>31</v>
      </c>
      <c r="Y1406" s="200"/>
      <c r="Z1406" s="201" t="str">
        <f>IF(Y1406&lt;&gt;"",Y1406,IF(Table1[[#This Row],[Befolyt]]="i",1,""))</f>
        <v/>
      </c>
      <c r="AA1406" s="98">
        <f>Table1[[#This Row],[KülföldiÁr]]*Table1[[#This Row],[Darab]]</f>
        <v>0</v>
      </c>
    </row>
    <row r="1407" spans="1:27" x14ac:dyDescent="0.3">
      <c r="A1407" t="s">
        <v>3198</v>
      </c>
      <c r="B1407" t="s">
        <v>423</v>
      </c>
      <c r="C1407" s="126">
        <v>46059</v>
      </c>
      <c r="D1407" s="6">
        <v>2</v>
      </c>
      <c r="E1407" s="126">
        <v>46049</v>
      </c>
      <c r="F1407" s="6">
        <v>1</v>
      </c>
      <c r="G1407" t="s">
        <v>968</v>
      </c>
      <c r="H1407" t="s">
        <v>33</v>
      </c>
      <c r="I1407" t="s">
        <v>28</v>
      </c>
      <c r="J1407" t="s">
        <v>969</v>
      </c>
      <c r="K1407">
        <v>4</v>
      </c>
      <c r="L1407" s="7">
        <v>822.1</v>
      </c>
      <c r="M1407" s="7">
        <v>3288.4</v>
      </c>
      <c r="N1407">
        <v>0</v>
      </c>
      <c r="O1407" t="s">
        <v>29</v>
      </c>
      <c r="P1407">
        <v>0</v>
      </c>
      <c r="Q1407" s="7">
        <v>4500</v>
      </c>
      <c r="R1407" s="7">
        <v>4500</v>
      </c>
      <c r="S1407" s="7">
        <v>18000</v>
      </c>
      <c r="T1407" s="7">
        <v>10</v>
      </c>
      <c r="U1407" s="7">
        <v>1800</v>
      </c>
      <c r="V1407" t="s">
        <v>30</v>
      </c>
      <c r="W1407" s="7">
        <v>14711.6</v>
      </c>
      <c r="X1407" s="2" t="s">
        <v>31</v>
      </c>
      <c r="Y1407" s="200"/>
      <c r="Z1407" s="201" t="str">
        <f>IF(Y1407&lt;&gt;"",Y1407,IF(Table1[[#This Row],[Befolyt]]="i",1,""))</f>
        <v/>
      </c>
      <c r="AA1407" s="98">
        <f>Table1[[#This Row],[KülföldiÁr]]*Table1[[#This Row],[Darab]]</f>
        <v>0</v>
      </c>
    </row>
    <row r="1408" spans="1:27" x14ac:dyDescent="0.3">
      <c r="A1408" t="s">
        <v>3198</v>
      </c>
      <c r="B1408" t="s">
        <v>423</v>
      </c>
      <c r="C1408" s="126">
        <v>46059</v>
      </c>
      <c r="D1408" s="6">
        <v>2</v>
      </c>
      <c r="E1408" s="126">
        <v>46049</v>
      </c>
      <c r="F1408" s="6">
        <v>1</v>
      </c>
      <c r="G1408" t="s">
        <v>35</v>
      </c>
      <c r="H1408" t="s">
        <v>33</v>
      </c>
      <c r="I1408" t="s">
        <v>28</v>
      </c>
      <c r="J1408" t="s">
        <v>289</v>
      </c>
      <c r="K1408">
        <v>2</v>
      </c>
      <c r="L1408" s="7">
        <v>1357.47</v>
      </c>
      <c r="M1408" s="7">
        <v>2714.94</v>
      </c>
      <c r="N1408">
        <v>0</v>
      </c>
      <c r="O1408" t="s">
        <v>29</v>
      </c>
      <c r="P1408">
        <v>0</v>
      </c>
      <c r="Q1408" s="7">
        <v>6200</v>
      </c>
      <c r="R1408" s="7">
        <v>4960</v>
      </c>
      <c r="S1408" s="7">
        <v>9920</v>
      </c>
      <c r="T1408" s="7">
        <v>6.66</v>
      </c>
      <c r="U1408" s="7">
        <v>660.67200000000003</v>
      </c>
      <c r="V1408" t="s">
        <v>30</v>
      </c>
      <c r="W1408" s="7">
        <v>7205.0599999999995</v>
      </c>
      <c r="X1408" s="2" t="s">
        <v>31</v>
      </c>
      <c r="Y1408" s="200"/>
      <c r="Z1408" s="201" t="str">
        <f>IF(Y1408&lt;&gt;"",Y1408,IF(Table1[[#This Row],[Befolyt]]="i",1,""))</f>
        <v/>
      </c>
      <c r="AA1408" s="98">
        <f>Table1[[#This Row],[KülföldiÁr]]*Table1[[#This Row],[Darab]]</f>
        <v>0</v>
      </c>
    </row>
    <row r="1409" spans="1:27" x14ac:dyDescent="0.3">
      <c r="A1409" t="s">
        <v>3198</v>
      </c>
      <c r="B1409" t="s">
        <v>423</v>
      </c>
      <c r="C1409" s="126">
        <v>46059</v>
      </c>
      <c r="D1409" s="6">
        <v>2</v>
      </c>
      <c r="E1409" s="126">
        <v>46049</v>
      </c>
      <c r="F1409" s="6">
        <v>1</v>
      </c>
      <c r="G1409" t="s">
        <v>1731</v>
      </c>
      <c r="H1409" t="s">
        <v>63</v>
      </c>
      <c r="I1409" t="s">
        <v>28</v>
      </c>
      <c r="J1409" t="s">
        <v>1732</v>
      </c>
      <c r="K1409">
        <v>1</v>
      </c>
      <c r="L1409" s="7">
        <v>3805.16</v>
      </c>
      <c r="M1409" s="7">
        <v>3805.16</v>
      </c>
      <c r="N1409">
        <v>0</v>
      </c>
      <c r="O1409" t="s">
        <v>29</v>
      </c>
      <c r="P1409">
        <v>0</v>
      </c>
      <c r="Q1409" s="7">
        <v>10700</v>
      </c>
      <c r="R1409" s="7">
        <v>8560</v>
      </c>
      <c r="S1409" s="7">
        <v>8560</v>
      </c>
      <c r="T1409" s="7">
        <v>2.3199999999999998</v>
      </c>
      <c r="U1409" s="7">
        <v>198.59199999999998</v>
      </c>
      <c r="V1409" t="s">
        <v>30</v>
      </c>
      <c r="W1409" s="7">
        <v>4754.84</v>
      </c>
      <c r="X1409" s="2" t="s">
        <v>31</v>
      </c>
      <c r="Y1409" s="200"/>
      <c r="Z1409" s="201" t="str">
        <f>IF(Y1409&lt;&gt;"",Y1409,IF(Table1[[#This Row],[Befolyt]]="i",1,""))</f>
        <v/>
      </c>
      <c r="AA1409" s="98">
        <f>Table1[[#This Row],[KülföldiÁr]]*Table1[[#This Row],[Darab]]</f>
        <v>0</v>
      </c>
    </row>
    <row r="1410" spans="1:27" x14ac:dyDescent="0.3">
      <c r="A1410" t="s">
        <v>3199</v>
      </c>
      <c r="B1410" t="s">
        <v>1809</v>
      </c>
      <c r="C1410" s="126">
        <v>46059</v>
      </c>
      <c r="D1410" s="6">
        <v>2</v>
      </c>
      <c r="E1410" s="126">
        <v>46044</v>
      </c>
      <c r="F1410" s="6">
        <v>1</v>
      </c>
      <c r="G1410" t="s">
        <v>1436</v>
      </c>
      <c r="H1410" t="s">
        <v>33</v>
      </c>
      <c r="I1410" t="s">
        <v>28</v>
      </c>
      <c r="J1410" t="s">
        <v>3200</v>
      </c>
      <c r="K1410">
        <v>8</v>
      </c>
      <c r="L1410" s="7">
        <v>3927.3</v>
      </c>
      <c r="M1410" s="7">
        <v>31418.400000000001</v>
      </c>
      <c r="N1410">
        <v>0</v>
      </c>
      <c r="O1410" t="s">
        <v>29</v>
      </c>
      <c r="P1410">
        <v>0</v>
      </c>
      <c r="Q1410" s="7">
        <v>18000</v>
      </c>
      <c r="R1410" s="7">
        <v>15300</v>
      </c>
      <c r="S1410" s="7">
        <v>122400</v>
      </c>
      <c r="T1410" s="7">
        <v>7.5</v>
      </c>
      <c r="U1410" s="7">
        <v>9180</v>
      </c>
      <c r="V1410" t="s">
        <v>30</v>
      </c>
      <c r="W1410" s="7">
        <v>90981.6</v>
      </c>
      <c r="X1410" s="2" t="s">
        <v>31</v>
      </c>
      <c r="Y1410" s="200"/>
      <c r="Z1410" s="201" t="str">
        <f>IF(Y1410&lt;&gt;"",Y1410,IF(Table1[[#This Row],[Befolyt]]="i",1,""))</f>
        <v/>
      </c>
      <c r="AA1410" s="98">
        <f>Table1[[#This Row],[KülföldiÁr]]*Table1[[#This Row],[Darab]]</f>
        <v>0</v>
      </c>
    </row>
    <row r="1411" spans="1:27" x14ac:dyDescent="0.3">
      <c r="A1411" t="s">
        <v>3199</v>
      </c>
      <c r="B1411" t="s">
        <v>1809</v>
      </c>
      <c r="C1411" s="126">
        <v>46059</v>
      </c>
      <c r="D1411" s="6">
        <v>2</v>
      </c>
      <c r="E1411" s="126">
        <v>46044</v>
      </c>
      <c r="F1411" s="6">
        <v>1</v>
      </c>
      <c r="G1411" t="s">
        <v>319</v>
      </c>
      <c r="H1411" t="s">
        <v>33</v>
      </c>
      <c r="I1411" t="s">
        <v>28</v>
      </c>
      <c r="J1411" t="s">
        <v>3201</v>
      </c>
      <c r="K1411">
        <v>2</v>
      </c>
      <c r="L1411" s="7">
        <v>1537.05</v>
      </c>
      <c r="M1411" s="7">
        <v>3074.1</v>
      </c>
      <c r="N1411">
        <v>0</v>
      </c>
      <c r="O1411" t="s">
        <v>29</v>
      </c>
      <c r="P1411">
        <v>0</v>
      </c>
      <c r="Q1411" s="7">
        <v>7500</v>
      </c>
      <c r="R1411" s="7">
        <v>8500</v>
      </c>
      <c r="S1411" s="7">
        <v>17000</v>
      </c>
      <c r="T1411" s="7">
        <v>13.53</v>
      </c>
      <c r="U1411" s="7">
        <v>2300.1</v>
      </c>
      <c r="V1411" t="s">
        <v>30</v>
      </c>
      <c r="W1411" s="7">
        <v>13925.9</v>
      </c>
      <c r="X1411" s="2" t="s">
        <v>31</v>
      </c>
      <c r="Y1411" s="200"/>
      <c r="Z1411" s="201" t="str">
        <f>IF(Y1411&lt;&gt;"",Y1411,IF(Table1[[#This Row],[Befolyt]]="i",1,""))</f>
        <v/>
      </c>
      <c r="AA1411" s="98">
        <f>Table1[[#This Row],[KülföldiÁr]]*Table1[[#This Row],[Darab]]</f>
        <v>0</v>
      </c>
    </row>
    <row r="1412" spans="1:27" x14ac:dyDescent="0.3">
      <c r="A1412" t="s">
        <v>3199</v>
      </c>
      <c r="B1412" t="s">
        <v>1809</v>
      </c>
      <c r="C1412" s="126">
        <v>46059</v>
      </c>
      <c r="D1412" s="6">
        <v>2</v>
      </c>
      <c r="E1412" s="126">
        <v>46044</v>
      </c>
      <c r="F1412" s="6">
        <v>1</v>
      </c>
      <c r="G1412" t="s">
        <v>1372</v>
      </c>
      <c r="H1412" t="s">
        <v>33</v>
      </c>
      <c r="I1412" t="s">
        <v>28</v>
      </c>
      <c r="J1412" t="s">
        <v>1373</v>
      </c>
      <c r="K1412">
        <v>1</v>
      </c>
      <c r="L1412" s="7">
        <v>6575.59</v>
      </c>
      <c r="M1412" s="7">
        <v>6575.59</v>
      </c>
      <c r="N1412">
        <v>0</v>
      </c>
      <c r="O1412" t="s">
        <v>29</v>
      </c>
      <c r="P1412">
        <v>0</v>
      </c>
      <c r="Q1412" s="7">
        <v>31000</v>
      </c>
      <c r="R1412" s="7">
        <v>37500</v>
      </c>
      <c r="S1412" s="7">
        <v>37500</v>
      </c>
      <c r="T1412" s="7">
        <v>15.2</v>
      </c>
      <c r="U1412" s="7">
        <v>5700</v>
      </c>
      <c r="V1412" t="s">
        <v>30</v>
      </c>
      <c r="W1412" s="7">
        <v>30924.41</v>
      </c>
      <c r="X1412" s="2" t="s">
        <v>31</v>
      </c>
      <c r="Y1412" s="200"/>
      <c r="Z1412" s="201" t="str">
        <f>IF(Y1412&lt;&gt;"",Y1412,IF(Table1[[#This Row],[Befolyt]]="i",1,""))</f>
        <v/>
      </c>
      <c r="AA1412" s="98">
        <f>Table1[[#This Row],[KülföldiÁr]]*Table1[[#This Row],[Darab]]</f>
        <v>0</v>
      </c>
    </row>
    <row r="1413" spans="1:27" x14ac:dyDescent="0.3">
      <c r="A1413" t="s">
        <v>3202</v>
      </c>
      <c r="B1413" t="s">
        <v>1324</v>
      </c>
      <c r="C1413" s="126">
        <v>46059</v>
      </c>
      <c r="D1413" s="6">
        <v>2</v>
      </c>
      <c r="E1413" s="126">
        <v>46059</v>
      </c>
      <c r="F1413" s="6">
        <v>2</v>
      </c>
      <c r="G1413" t="s">
        <v>3203</v>
      </c>
      <c r="H1413" t="s">
        <v>33</v>
      </c>
      <c r="I1413" t="s">
        <v>28</v>
      </c>
      <c r="J1413" t="s">
        <v>3204</v>
      </c>
      <c r="K1413">
        <v>1</v>
      </c>
      <c r="L1413" s="7">
        <v>6591.63</v>
      </c>
      <c r="M1413" s="7">
        <v>6591.63</v>
      </c>
      <c r="N1413">
        <v>0</v>
      </c>
      <c r="O1413" t="s">
        <v>29</v>
      </c>
      <c r="P1413">
        <v>0</v>
      </c>
      <c r="Q1413" s="7">
        <v>25740</v>
      </c>
      <c r="R1413" s="7">
        <v>23166</v>
      </c>
      <c r="S1413" s="7">
        <v>23166</v>
      </c>
      <c r="T1413" s="7">
        <v>6</v>
      </c>
      <c r="U1413" s="7">
        <v>1389.96</v>
      </c>
      <c r="V1413" t="s">
        <v>30</v>
      </c>
      <c r="W1413" s="7">
        <v>16574.37</v>
      </c>
      <c r="X1413" s="2" t="s">
        <v>31</v>
      </c>
      <c r="Y1413" s="200"/>
      <c r="Z1413" s="201" t="str">
        <f>IF(Y1413&lt;&gt;"",Y1413,IF(Table1[[#This Row],[Befolyt]]="i",1,""))</f>
        <v/>
      </c>
      <c r="AA1413" s="98">
        <f>Table1[[#This Row],[KülföldiÁr]]*Table1[[#This Row],[Darab]]</f>
        <v>0</v>
      </c>
    </row>
    <row r="1414" spans="1:27" x14ac:dyDescent="0.3">
      <c r="A1414" t="s">
        <v>3202</v>
      </c>
      <c r="B1414" t="s">
        <v>1324</v>
      </c>
      <c r="C1414" s="126">
        <v>46059</v>
      </c>
      <c r="D1414" s="6">
        <v>2</v>
      </c>
      <c r="E1414" s="126">
        <v>46059</v>
      </c>
      <c r="F1414" s="6">
        <v>2</v>
      </c>
      <c r="G1414" t="s">
        <v>897</v>
      </c>
      <c r="H1414" t="s">
        <v>41</v>
      </c>
      <c r="I1414" t="s">
        <v>28</v>
      </c>
      <c r="J1414" t="s">
        <v>898</v>
      </c>
      <c r="K1414">
        <v>10</v>
      </c>
      <c r="L1414" s="7">
        <v>1418.13</v>
      </c>
      <c r="M1414" s="7">
        <v>14181.300000000001</v>
      </c>
      <c r="N1414">
        <v>0</v>
      </c>
      <c r="O1414" t="s">
        <v>29</v>
      </c>
      <c r="P1414">
        <v>0</v>
      </c>
      <c r="Q1414" s="7">
        <v>2900</v>
      </c>
      <c r="R1414" s="7">
        <v>2900</v>
      </c>
      <c r="S1414" s="7">
        <v>29000</v>
      </c>
      <c r="T1414" s="7">
        <v>5</v>
      </c>
      <c r="U1414" s="7">
        <v>1450</v>
      </c>
      <c r="V1414" t="s">
        <v>30</v>
      </c>
      <c r="W1414" s="7">
        <v>14818.699999999999</v>
      </c>
      <c r="X1414" s="2" t="s">
        <v>31</v>
      </c>
      <c r="Y1414" s="200"/>
      <c r="Z1414" s="201" t="str">
        <f>IF(Y1414&lt;&gt;"",Y1414,IF(Table1[[#This Row],[Befolyt]]="i",1,""))</f>
        <v/>
      </c>
      <c r="AA1414" s="98">
        <f>Table1[[#This Row],[KülföldiÁr]]*Table1[[#This Row],[Darab]]</f>
        <v>0</v>
      </c>
    </row>
    <row r="1415" spans="1:27" x14ac:dyDescent="0.3">
      <c r="A1415" t="s">
        <v>3202</v>
      </c>
      <c r="B1415" t="s">
        <v>1324</v>
      </c>
      <c r="C1415" s="126">
        <v>46059</v>
      </c>
      <c r="D1415" s="6">
        <v>2</v>
      </c>
      <c r="E1415" s="126">
        <v>46059</v>
      </c>
      <c r="F1415" s="6">
        <v>2</v>
      </c>
      <c r="G1415" t="s">
        <v>3205</v>
      </c>
      <c r="H1415" t="s">
        <v>41</v>
      </c>
      <c r="I1415" t="s">
        <v>28</v>
      </c>
      <c r="J1415" t="s">
        <v>3206</v>
      </c>
      <c r="K1415">
        <v>8</v>
      </c>
      <c r="L1415" s="7">
        <v>3022.13</v>
      </c>
      <c r="M1415" s="7">
        <v>24177.040000000001</v>
      </c>
      <c r="N1415">
        <v>0</v>
      </c>
      <c r="O1415" t="s">
        <v>29</v>
      </c>
      <c r="P1415">
        <v>0</v>
      </c>
      <c r="Q1415" s="7">
        <v>8290</v>
      </c>
      <c r="R1415" s="7">
        <v>7392</v>
      </c>
      <c r="S1415" s="7">
        <v>59136</v>
      </c>
      <c r="T1415" s="7">
        <v>3.19</v>
      </c>
      <c r="U1415" s="7">
        <v>1886.4384</v>
      </c>
      <c r="V1415" t="s">
        <v>30</v>
      </c>
      <c r="W1415" s="7">
        <v>34958.959999999999</v>
      </c>
      <c r="X1415" s="2" t="s">
        <v>31</v>
      </c>
      <c r="Y1415" s="200"/>
      <c r="Z1415" s="201" t="str">
        <f>IF(Y1415&lt;&gt;"",Y1415,IF(Table1[[#This Row],[Befolyt]]="i",1,""))</f>
        <v/>
      </c>
      <c r="AA1415" s="98">
        <f>Table1[[#This Row],[KülföldiÁr]]*Table1[[#This Row],[Darab]]</f>
        <v>0</v>
      </c>
    </row>
    <row r="1416" spans="1:27" x14ac:dyDescent="0.3">
      <c r="A1416" t="s">
        <v>3202</v>
      </c>
      <c r="B1416" t="s">
        <v>1324</v>
      </c>
      <c r="C1416" s="126">
        <v>46059</v>
      </c>
      <c r="D1416" s="6">
        <v>2</v>
      </c>
      <c r="E1416" s="126">
        <v>46059</v>
      </c>
      <c r="F1416" s="6">
        <v>2</v>
      </c>
      <c r="G1416" t="s">
        <v>899</v>
      </c>
      <c r="H1416" t="s">
        <v>41</v>
      </c>
      <c r="I1416" t="s">
        <v>28</v>
      </c>
      <c r="J1416" t="s">
        <v>900</v>
      </c>
      <c r="K1416">
        <v>8</v>
      </c>
      <c r="L1416" s="7">
        <v>1488.96</v>
      </c>
      <c r="M1416" s="7">
        <v>11911.68</v>
      </c>
      <c r="N1416">
        <v>0</v>
      </c>
      <c r="O1416" t="s">
        <v>29</v>
      </c>
      <c r="P1416">
        <v>0</v>
      </c>
      <c r="Q1416" s="7">
        <v>4275</v>
      </c>
      <c r="R1416" s="7">
        <v>3808</v>
      </c>
      <c r="S1416" s="7">
        <v>30464</v>
      </c>
      <c r="T1416" s="7">
        <v>3.18</v>
      </c>
      <c r="U1416" s="7">
        <v>968.75520000000006</v>
      </c>
      <c r="V1416" t="s">
        <v>30</v>
      </c>
      <c r="W1416" s="7">
        <v>18552.32</v>
      </c>
      <c r="X1416" s="2" t="s">
        <v>31</v>
      </c>
      <c r="Y1416" s="200"/>
      <c r="Z1416" s="201" t="str">
        <f>IF(Y1416&lt;&gt;"",Y1416,IF(Table1[[#This Row],[Befolyt]]="i",1,""))</f>
        <v/>
      </c>
      <c r="AA1416" s="98">
        <f>Table1[[#This Row],[KülföldiÁr]]*Table1[[#This Row],[Darab]]</f>
        <v>0</v>
      </c>
    </row>
    <row r="1417" spans="1:27" x14ac:dyDescent="0.3">
      <c r="A1417" t="s">
        <v>3202</v>
      </c>
      <c r="B1417" t="s">
        <v>1324</v>
      </c>
      <c r="C1417" s="126">
        <v>46059</v>
      </c>
      <c r="D1417" s="6">
        <v>2</v>
      </c>
      <c r="E1417" s="126">
        <v>46059</v>
      </c>
      <c r="F1417" s="6">
        <v>2</v>
      </c>
      <c r="G1417" t="s">
        <v>3207</v>
      </c>
      <c r="H1417" t="s">
        <v>41</v>
      </c>
      <c r="I1417" t="s">
        <v>28</v>
      </c>
      <c r="J1417" t="s">
        <v>3208</v>
      </c>
      <c r="K1417">
        <v>2</v>
      </c>
      <c r="L1417" s="7">
        <v>2541.64</v>
      </c>
      <c r="M1417" s="7">
        <v>5083.28</v>
      </c>
      <c r="N1417">
        <v>0</v>
      </c>
      <c r="O1417" t="s">
        <v>29</v>
      </c>
      <c r="P1417">
        <v>0</v>
      </c>
      <c r="Q1417" s="7">
        <v>8220</v>
      </c>
      <c r="R1417" s="7">
        <v>6576</v>
      </c>
      <c r="S1417" s="7">
        <v>13152</v>
      </c>
      <c r="T1417" s="7">
        <v>1.66</v>
      </c>
      <c r="U1417" s="7">
        <v>218.32319999999999</v>
      </c>
      <c r="V1417" t="s">
        <v>30</v>
      </c>
      <c r="W1417" s="7">
        <v>8068.72</v>
      </c>
      <c r="X1417" s="2" t="s">
        <v>31</v>
      </c>
      <c r="Y1417" s="200"/>
      <c r="Z1417" s="201" t="str">
        <f>IF(Y1417&lt;&gt;"",Y1417,IF(Table1[[#This Row],[Befolyt]]="i",1,""))</f>
        <v/>
      </c>
      <c r="AA1417" s="98">
        <f>Table1[[#This Row],[KülföldiÁr]]*Table1[[#This Row],[Darab]]</f>
        <v>0</v>
      </c>
    </row>
    <row r="1418" spans="1:27" x14ac:dyDescent="0.3">
      <c r="A1418" t="s">
        <v>3202</v>
      </c>
      <c r="B1418" t="s">
        <v>1324</v>
      </c>
      <c r="C1418" s="126">
        <v>46059</v>
      </c>
      <c r="D1418" s="6">
        <v>2</v>
      </c>
      <c r="E1418" s="126">
        <v>46059</v>
      </c>
      <c r="F1418" s="6">
        <v>2</v>
      </c>
      <c r="G1418" t="s">
        <v>3209</v>
      </c>
      <c r="H1418" t="s">
        <v>41</v>
      </c>
      <c r="I1418" t="s">
        <v>28</v>
      </c>
      <c r="J1418" t="s">
        <v>3210</v>
      </c>
      <c r="K1418">
        <v>1</v>
      </c>
      <c r="L1418" s="7">
        <v>69077.84</v>
      </c>
      <c r="M1418" s="7">
        <v>69077.84</v>
      </c>
      <c r="N1418">
        <v>0</v>
      </c>
      <c r="O1418" t="s">
        <v>29</v>
      </c>
      <c r="P1418">
        <v>0</v>
      </c>
      <c r="Q1418" s="7">
        <v>282310</v>
      </c>
      <c r="R1418" s="7">
        <v>173050</v>
      </c>
      <c r="S1418" s="7">
        <v>173050</v>
      </c>
      <c r="T1418" s="7">
        <v>2.4</v>
      </c>
      <c r="U1418" s="7">
        <f>Table1[[#This Row],[Jut_%]]*Table1[[#This Row],[SzumElad]]/100</f>
        <v>4153.2</v>
      </c>
      <c r="V1418" t="s">
        <v>30</v>
      </c>
      <c r="W1418" s="7">
        <v>103972.16</v>
      </c>
      <c r="X1418" s="2" t="s">
        <v>31</v>
      </c>
      <c r="Y1418" s="200"/>
      <c r="Z1418" s="201" t="str">
        <f>IF(Y1418&lt;&gt;"",Y1418,IF(Table1[[#This Row],[Befolyt]]="i",1,""))</f>
        <v/>
      </c>
      <c r="AA1418" s="98">
        <f>Table1[[#This Row],[KülföldiÁr]]*Table1[[#This Row],[Darab]]</f>
        <v>0</v>
      </c>
    </row>
    <row r="1419" spans="1:27" x14ac:dyDescent="0.3">
      <c r="A1419" t="s">
        <v>3202</v>
      </c>
      <c r="B1419" t="s">
        <v>1324</v>
      </c>
      <c r="C1419" s="126">
        <v>46059</v>
      </c>
      <c r="D1419" s="6">
        <v>2</v>
      </c>
      <c r="E1419" s="126">
        <v>46059</v>
      </c>
      <c r="F1419" s="6">
        <v>2</v>
      </c>
      <c r="G1419" t="s">
        <v>104</v>
      </c>
      <c r="H1419" t="s">
        <v>41</v>
      </c>
      <c r="I1419" t="s">
        <v>28</v>
      </c>
      <c r="J1419" t="s">
        <v>285</v>
      </c>
      <c r="K1419">
        <v>10</v>
      </c>
      <c r="L1419" s="7">
        <v>483.49</v>
      </c>
      <c r="M1419" s="7">
        <v>4834.8999999999996</v>
      </c>
      <c r="N1419">
        <v>0</v>
      </c>
      <c r="O1419" t="s">
        <v>29</v>
      </c>
      <c r="P1419">
        <v>0</v>
      </c>
      <c r="Q1419" s="7">
        <v>1510</v>
      </c>
      <c r="R1419" s="7">
        <v>1208</v>
      </c>
      <c r="S1419" s="7">
        <v>12080</v>
      </c>
      <c r="T1419" s="7">
        <v>1.66</v>
      </c>
      <c r="U1419" s="7">
        <v>200.52799999999999</v>
      </c>
      <c r="V1419" t="s">
        <v>30</v>
      </c>
      <c r="W1419" s="7">
        <v>7245.1</v>
      </c>
      <c r="X1419" s="2" t="s">
        <v>31</v>
      </c>
      <c r="Y1419" s="200"/>
      <c r="Z1419" s="201" t="str">
        <f>IF(Y1419&lt;&gt;"",Y1419,IF(Table1[[#This Row],[Befolyt]]="i",1,""))</f>
        <v/>
      </c>
      <c r="AA1419" s="98">
        <f>Table1[[#This Row],[KülföldiÁr]]*Table1[[#This Row],[Darab]]</f>
        <v>0</v>
      </c>
    </row>
    <row r="1420" spans="1:27" x14ac:dyDescent="0.3">
      <c r="A1420" t="s">
        <v>3202</v>
      </c>
      <c r="B1420" t="s">
        <v>1324</v>
      </c>
      <c r="C1420" s="126">
        <v>46059</v>
      </c>
      <c r="D1420" s="6">
        <v>2</v>
      </c>
      <c r="E1420" s="126">
        <v>46059</v>
      </c>
      <c r="F1420" s="6">
        <v>2</v>
      </c>
      <c r="G1420" t="s">
        <v>104</v>
      </c>
      <c r="H1420" t="s">
        <v>41</v>
      </c>
      <c r="I1420" t="s">
        <v>28</v>
      </c>
      <c r="J1420" t="s">
        <v>285</v>
      </c>
      <c r="K1420">
        <v>10</v>
      </c>
      <c r="L1420" s="7">
        <v>483.49</v>
      </c>
      <c r="M1420" s="7">
        <v>4834.8999999999996</v>
      </c>
      <c r="N1420">
        <v>0</v>
      </c>
      <c r="O1420" t="s">
        <v>29</v>
      </c>
      <c r="P1420">
        <v>0</v>
      </c>
      <c r="Q1420" s="7">
        <v>1510</v>
      </c>
      <c r="R1420" s="7">
        <v>1208</v>
      </c>
      <c r="S1420" s="7">
        <v>12080</v>
      </c>
      <c r="T1420" s="7">
        <v>1.66</v>
      </c>
      <c r="U1420" s="7">
        <v>200.52799999999999</v>
      </c>
      <c r="V1420" t="s">
        <v>30</v>
      </c>
      <c r="W1420" s="7">
        <v>7245.1</v>
      </c>
      <c r="X1420" s="2" t="s">
        <v>31</v>
      </c>
      <c r="Y1420" s="200"/>
      <c r="Z1420" s="201" t="str">
        <f>IF(Y1420&lt;&gt;"",Y1420,IF(Table1[[#This Row],[Befolyt]]="i",1,""))</f>
        <v/>
      </c>
      <c r="AA1420" s="98">
        <f>Table1[[#This Row],[KülföldiÁr]]*Table1[[#This Row],[Darab]]</f>
        <v>0</v>
      </c>
    </row>
    <row r="1421" spans="1:27" x14ac:dyDescent="0.3">
      <c r="A1421" t="s">
        <v>3202</v>
      </c>
      <c r="B1421" t="s">
        <v>1324</v>
      </c>
      <c r="C1421" s="126">
        <v>46059</v>
      </c>
      <c r="D1421" s="6">
        <v>2</v>
      </c>
      <c r="E1421" s="126">
        <v>46059</v>
      </c>
      <c r="F1421" s="6">
        <v>2</v>
      </c>
      <c r="G1421" t="s">
        <v>901</v>
      </c>
      <c r="H1421" t="s">
        <v>41</v>
      </c>
      <c r="I1421" t="s">
        <v>28</v>
      </c>
      <c r="J1421" t="s">
        <v>902</v>
      </c>
      <c r="K1421">
        <v>10</v>
      </c>
      <c r="L1421" s="7">
        <v>356.31</v>
      </c>
      <c r="M1421" s="7">
        <v>3563.1</v>
      </c>
      <c r="N1421">
        <v>0</v>
      </c>
      <c r="O1421" t="s">
        <v>29</v>
      </c>
      <c r="P1421">
        <v>0</v>
      </c>
      <c r="Q1421" s="7">
        <v>1290</v>
      </c>
      <c r="R1421" s="7">
        <v>1032</v>
      </c>
      <c r="S1421" s="7">
        <v>10320</v>
      </c>
      <c r="T1421" s="7">
        <v>1.66</v>
      </c>
      <c r="U1421" s="7">
        <v>171.31200000000001</v>
      </c>
      <c r="V1421" t="s">
        <v>30</v>
      </c>
      <c r="W1421" s="7">
        <v>6756.9</v>
      </c>
      <c r="X1421" s="2" t="s">
        <v>31</v>
      </c>
      <c r="Y1421" s="200"/>
      <c r="Z1421" s="201" t="str">
        <f>IF(Y1421&lt;&gt;"",Y1421,IF(Table1[[#This Row],[Befolyt]]="i",1,""))</f>
        <v/>
      </c>
      <c r="AA1421" s="98">
        <f>Table1[[#This Row],[KülföldiÁr]]*Table1[[#This Row],[Darab]]</f>
        <v>0</v>
      </c>
    </row>
    <row r="1422" spans="1:27" x14ac:dyDescent="0.3">
      <c r="A1422" t="s">
        <v>3202</v>
      </c>
      <c r="B1422" t="s">
        <v>1324</v>
      </c>
      <c r="C1422" s="126">
        <v>46059</v>
      </c>
      <c r="D1422" s="6">
        <v>2</v>
      </c>
      <c r="E1422" s="126">
        <v>46059</v>
      </c>
      <c r="F1422" s="6">
        <v>2</v>
      </c>
      <c r="G1422" t="s">
        <v>84</v>
      </c>
      <c r="H1422" t="s">
        <v>41</v>
      </c>
      <c r="I1422" t="s">
        <v>28</v>
      </c>
      <c r="J1422" t="s">
        <v>291</v>
      </c>
      <c r="K1422">
        <v>6</v>
      </c>
      <c r="L1422" s="7">
        <v>590.29999999999995</v>
      </c>
      <c r="M1422" s="7">
        <v>3541.7999999999997</v>
      </c>
      <c r="N1422">
        <v>0</v>
      </c>
      <c r="O1422" t="s">
        <v>29</v>
      </c>
      <c r="P1422">
        <v>0</v>
      </c>
      <c r="Q1422" s="7">
        <v>1760</v>
      </c>
      <c r="R1422" s="7">
        <v>1408</v>
      </c>
      <c r="S1422" s="7">
        <v>8448</v>
      </c>
      <c r="T1422" s="7">
        <v>1.66</v>
      </c>
      <c r="U1422" s="7">
        <v>140.23679999999999</v>
      </c>
      <c r="V1422" t="s">
        <v>30</v>
      </c>
      <c r="W1422" s="7">
        <v>4906.2000000000007</v>
      </c>
      <c r="X1422" s="2" t="s">
        <v>31</v>
      </c>
      <c r="Y1422" s="200"/>
      <c r="Z1422" s="201" t="str">
        <f>IF(Y1422&lt;&gt;"",Y1422,IF(Table1[[#This Row],[Befolyt]]="i",1,""))</f>
        <v/>
      </c>
      <c r="AA1422" s="98">
        <f>Table1[[#This Row],[KülföldiÁr]]*Table1[[#This Row],[Darab]]</f>
        <v>0</v>
      </c>
    </row>
    <row r="1423" spans="1:27" x14ac:dyDescent="0.3">
      <c r="A1423" t="s">
        <v>3202</v>
      </c>
      <c r="B1423" t="s">
        <v>1324</v>
      </c>
      <c r="C1423" s="126">
        <v>46059</v>
      </c>
      <c r="D1423" s="6">
        <v>2</v>
      </c>
      <c r="E1423" s="126">
        <v>46059</v>
      </c>
      <c r="F1423" s="6">
        <v>2</v>
      </c>
      <c r="G1423" t="s">
        <v>84</v>
      </c>
      <c r="H1423" t="s">
        <v>41</v>
      </c>
      <c r="I1423" t="s">
        <v>28</v>
      </c>
      <c r="J1423" t="s">
        <v>291</v>
      </c>
      <c r="K1423">
        <v>8</v>
      </c>
      <c r="L1423" s="7">
        <v>590.29999999999995</v>
      </c>
      <c r="M1423" s="7">
        <v>4722.3999999999996</v>
      </c>
      <c r="N1423">
        <v>0</v>
      </c>
      <c r="O1423" t="s">
        <v>29</v>
      </c>
      <c r="P1423">
        <v>0</v>
      </c>
      <c r="Q1423" s="7">
        <v>1760</v>
      </c>
      <c r="R1423" s="7">
        <v>1408</v>
      </c>
      <c r="S1423" s="7">
        <v>11264</v>
      </c>
      <c r="T1423" s="7">
        <v>1.66</v>
      </c>
      <c r="U1423" s="7">
        <v>186.98239999999998</v>
      </c>
      <c r="V1423" t="s">
        <v>30</v>
      </c>
      <c r="W1423" s="7">
        <v>6541.6</v>
      </c>
      <c r="X1423" s="2" t="s">
        <v>31</v>
      </c>
      <c r="Y1423" s="200"/>
      <c r="Z1423" s="201" t="str">
        <f>IF(Y1423&lt;&gt;"",Y1423,IF(Table1[[#This Row],[Befolyt]]="i",1,""))</f>
        <v/>
      </c>
      <c r="AA1423" s="98">
        <f>Table1[[#This Row],[KülföldiÁr]]*Table1[[#This Row],[Darab]]</f>
        <v>0</v>
      </c>
    </row>
    <row r="1424" spans="1:27" x14ac:dyDescent="0.3">
      <c r="A1424" t="s">
        <v>3202</v>
      </c>
      <c r="B1424" t="s">
        <v>1324</v>
      </c>
      <c r="C1424" s="126">
        <v>46059</v>
      </c>
      <c r="D1424" s="6">
        <v>2</v>
      </c>
      <c r="E1424" s="126">
        <v>46059</v>
      </c>
      <c r="F1424" s="6">
        <v>2</v>
      </c>
      <c r="G1424" t="s">
        <v>3211</v>
      </c>
      <c r="H1424" t="s">
        <v>41</v>
      </c>
      <c r="I1424" t="s">
        <v>28</v>
      </c>
      <c r="J1424" t="s">
        <v>3212</v>
      </c>
      <c r="K1424">
        <v>10</v>
      </c>
      <c r="L1424" s="7">
        <v>880.95</v>
      </c>
      <c r="M1424" s="7">
        <v>8809.5</v>
      </c>
      <c r="N1424">
        <v>0</v>
      </c>
      <c r="O1424" t="s">
        <v>29</v>
      </c>
      <c r="P1424">
        <v>0</v>
      </c>
      <c r="Q1424" s="7">
        <v>2980</v>
      </c>
      <c r="R1424" s="7">
        <v>2752</v>
      </c>
      <c r="S1424" s="7">
        <v>27520</v>
      </c>
      <c r="T1424" s="7">
        <v>3.72</v>
      </c>
      <c r="U1424" s="7">
        <v>1023.7440000000001</v>
      </c>
      <c r="V1424" t="s">
        <v>30</v>
      </c>
      <c r="W1424" s="7">
        <v>18710.5</v>
      </c>
      <c r="X1424" s="2" t="s">
        <v>31</v>
      </c>
      <c r="Y1424" s="200"/>
      <c r="Z1424" s="201" t="str">
        <f>IF(Y1424&lt;&gt;"",Y1424,IF(Table1[[#This Row],[Befolyt]]="i",1,""))</f>
        <v/>
      </c>
      <c r="AA1424" s="98">
        <f>Table1[[#This Row],[KülföldiÁr]]*Table1[[#This Row],[Darab]]</f>
        <v>0</v>
      </c>
    </row>
    <row r="1425" spans="1:27" x14ac:dyDescent="0.3">
      <c r="A1425" t="s">
        <v>3202</v>
      </c>
      <c r="B1425" t="s">
        <v>1324</v>
      </c>
      <c r="C1425" s="126">
        <v>46059</v>
      </c>
      <c r="D1425" s="6">
        <v>2</v>
      </c>
      <c r="E1425" s="126">
        <v>46059</v>
      </c>
      <c r="F1425" s="6">
        <v>2</v>
      </c>
      <c r="G1425" t="s">
        <v>3211</v>
      </c>
      <c r="H1425" t="s">
        <v>41</v>
      </c>
      <c r="I1425" t="s">
        <v>28</v>
      </c>
      <c r="J1425" t="s">
        <v>3212</v>
      </c>
      <c r="K1425">
        <v>8</v>
      </c>
      <c r="L1425" s="7">
        <v>880.95</v>
      </c>
      <c r="M1425" s="7">
        <v>7047.6</v>
      </c>
      <c r="N1425">
        <v>0</v>
      </c>
      <c r="O1425" t="s">
        <v>29</v>
      </c>
      <c r="P1425">
        <v>0</v>
      </c>
      <c r="Q1425" s="7">
        <v>2980</v>
      </c>
      <c r="R1425" s="7">
        <v>2752</v>
      </c>
      <c r="S1425" s="7">
        <v>22016</v>
      </c>
      <c r="T1425" s="7">
        <v>3.72</v>
      </c>
      <c r="U1425" s="7">
        <v>818.99520000000007</v>
      </c>
      <c r="V1425" t="s">
        <v>30</v>
      </c>
      <c r="W1425" s="7">
        <v>14968.4</v>
      </c>
      <c r="X1425" s="2" t="s">
        <v>31</v>
      </c>
      <c r="Y1425" s="200"/>
      <c r="Z1425" s="201" t="str">
        <f>IF(Y1425&lt;&gt;"",Y1425,IF(Table1[[#This Row],[Befolyt]]="i",1,""))</f>
        <v/>
      </c>
      <c r="AA1425" s="98">
        <f>Table1[[#This Row],[KülföldiÁr]]*Table1[[#This Row],[Darab]]</f>
        <v>0</v>
      </c>
    </row>
    <row r="1426" spans="1:27" x14ac:dyDescent="0.3">
      <c r="A1426" t="s">
        <v>3202</v>
      </c>
      <c r="B1426" t="s">
        <v>1324</v>
      </c>
      <c r="C1426" s="126">
        <v>46059</v>
      </c>
      <c r="D1426" s="6">
        <v>2</v>
      </c>
      <c r="E1426" s="126">
        <v>46059</v>
      </c>
      <c r="F1426" s="6">
        <v>2</v>
      </c>
      <c r="G1426" t="s">
        <v>3213</v>
      </c>
      <c r="H1426" t="s">
        <v>41</v>
      </c>
      <c r="I1426" t="s">
        <v>28</v>
      </c>
      <c r="J1426" t="s">
        <v>3214</v>
      </c>
      <c r="K1426">
        <v>10</v>
      </c>
      <c r="L1426" s="7">
        <v>522.46</v>
      </c>
      <c r="M1426" s="7">
        <v>5224.6000000000004</v>
      </c>
      <c r="N1426">
        <v>0</v>
      </c>
      <c r="O1426" t="s">
        <v>29</v>
      </c>
      <c r="P1426">
        <v>0</v>
      </c>
      <c r="Q1426" s="7">
        <v>1360</v>
      </c>
      <c r="R1426" s="7">
        <v>1088</v>
      </c>
      <c r="S1426" s="7">
        <v>10880</v>
      </c>
      <c r="T1426" s="7">
        <v>1.66</v>
      </c>
      <c r="U1426" s="7">
        <v>180.608</v>
      </c>
      <c r="V1426" t="s">
        <v>30</v>
      </c>
      <c r="W1426" s="7">
        <v>5655.4</v>
      </c>
      <c r="X1426" s="2" t="s">
        <v>31</v>
      </c>
      <c r="Y1426" s="200"/>
      <c r="Z1426" s="201" t="str">
        <f>IF(Y1426&lt;&gt;"",Y1426,IF(Table1[[#This Row],[Befolyt]]="i",1,""))</f>
        <v/>
      </c>
      <c r="AA1426" s="98">
        <f>Table1[[#This Row],[KülföldiÁr]]*Table1[[#This Row],[Darab]]</f>
        <v>0</v>
      </c>
    </row>
    <row r="1427" spans="1:27" x14ac:dyDescent="0.3">
      <c r="A1427" t="s">
        <v>3202</v>
      </c>
      <c r="B1427" t="s">
        <v>1324</v>
      </c>
      <c r="C1427" s="126">
        <v>46059</v>
      </c>
      <c r="D1427" s="6">
        <v>2</v>
      </c>
      <c r="E1427" s="126">
        <v>46059</v>
      </c>
      <c r="F1427" s="6">
        <v>2</v>
      </c>
      <c r="G1427" t="s">
        <v>1877</v>
      </c>
      <c r="H1427" t="s">
        <v>41</v>
      </c>
      <c r="I1427" t="s">
        <v>28</v>
      </c>
      <c r="J1427" t="s">
        <v>1878</v>
      </c>
      <c r="K1427">
        <v>10</v>
      </c>
      <c r="L1427" s="7">
        <v>2108.59</v>
      </c>
      <c r="M1427" s="7">
        <v>21085.9</v>
      </c>
      <c r="N1427">
        <v>0</v>
      </c>
      <c r="O1427" t="s">
        <v>29</v>
      </c>
      <c r="P1427">
        <v>0</v>
      </c>
      <c r="Q1427" s="7">
        <v>5920</v>
      </c>
      <c r="R1427" s="7">
        <v>4736</v>
      </c>
      <c r="S1427" s="7">
        <v>47360</v>
      </c>
      <c r="T1427" s="7">
        <v>1.66</v>
      </c>
      <c r="U1427" s="7">
        <v>786.17599999999993</v>
      </c>
      <c r="V1427" t="s">
        <v>30</v>
      </c>
      <c r="W1427" s="7">
        <v>26274.1</v>
      </c>
      <c r="X1427" s="2" t="s">
        <v>31</v>
      </c>
      <c r="Y1427" s="200"/>
      <c r="Z1427" s="201" t="str">
        <f>IF(Y1427&lt;&gt;"",Y1427,IF(Table1[[#This Row],[Befolyt]]="i",1,""))</f>
        <v/>
      </c>
      <c r="AA1427" s="98">
        <f>Table1[[#This Row],[KülföldiÁr]]*Table1[[#This Row],[Darab]]</f>
        <v>0</v>
      </c>
    </row>
    <row r="1428" spans="1:27" x14ac:dyDescent="0.3">
      <c r="A1428" t="s">
        <v>3202</v>
      </c>
      <c r="B1428" t="s">
        <v>1324</v>
      </c>
      <c r="C1428" s="126">
        <v>46059</v>
      </c>
      <c r="D1428" s="6">
        <v>2</v>
      </c>
      <c r="E1428" s="126">
        <v>46059</v>
      </c>
      <c r="F1428" s="6">
        <v>2</v>
      </c>
      <c r="G1428" t="s">
        <v>3215</v>
      </c>
      <c r="H1428" t="s">
        <v>41</v>
      </c>
      <c r="I1428" t="s">
        <v>28</v>
      </c>
      <c r="J1428" t="s">
        <v>3216</v>
      </c>
      <c r="K1428">
        <v>1</v>
      </c>
      <c r="L1428" s="7">
        <v>4805.8900000000003</v>
      </c>
      <c r="M1428" s="7">
        <v>4805.8900000000003</v>
      </c>
      <c r="N1428">
        <v>0</v>
      </c>
      <c r="O1428" t="s">
        <v>29</v>
      </c>
      <c r="P1428">
        <v>0</v>
      </c>
      <c r="Q1428" s="7">
        <v>16500</v>
      </c>
      <c r="R1428" s="7">
        <v>14850</v>
      </c>
      <c r="S1428" s="7">
        <v>14850</v>
      </c>
      <c r="T1428" s="7">
        <v>3.33</v>
      </c>
      <c r="U1428" s="7">
        <v>494.505</v>
      </c>
      <c r="V1428" t="s">
        <v>30</v>
      </c>
      <c r="W1428" s="7">
        <v>10044.11</v>
      </c>
      <c r="X1428" s="2" t="s">
        <v>31</v>
      </c>
      <c r="Y1428" s="200"/>
      <c r="Z1428" s="201" t="str">
        <f>IF(Y1428&lt;&gt;"",Y1428,IF(Table1[[#This Row],[Befolyt]]="i",1,""))</f>
        <v/>
      </c>
      <c r="AA1428" s="98">
        <f>Table1[[#This Row],[KülföldiÁr]]*Table1[[#This Row],[Darab]]</f>
        <v>0</v>
      </c>
    </row>
    <row r="1429" spans="1:27" x14ac:dyDescent="0.3">
      <c r="A1429" t="s">
        <v>3202</v>
      </c>
      <c r="B1429" t="s">
        <v>1324</v>
      </c>
      <c r="C1429" s="126">
        <v>46059</v>
      </c>
      <c r="D1429" s="6">
        <v>2</v>
      </c>
      <c r="E1429" s="126">
        <v>46059</v>
      </c>
      <c r="F1429" s="6">
        <v>2</v>
      </c>
      <c r="G1429" t="s">
        <v>1269</v>
      </c>
      <c r="H1429" t="s">
        <v>41</v>
      </c>
      <c r="I1429" t="s">
        <v>28</v>
      </c>
      <c r="J1429" t="s">
        <v>1270</v>
      </c>
      <c r="K1429">
        <v>10</v>
      </c>
      <c r="L1429" s="7">
        <v>586.52</v>
      </c>
      <c r="M1429" s="7">
        <v>5865.2</v>
      </c>
      <c r="N1429">
        <v>0</v>
      </c>
      <c r="O1429" t="s">
        <v>29</v>
      </c>
      <c r="P1429">
        <v>0</v>
      </c>
      <c r="Q1429" s="7">
        <v>2090</v>
      </c>
      <c r="R1429" s="7">
        <v>1672</v>
      </c>
      <c r="S1429" s="7">
        <v>16720</v>
      </c>
      <c r="T1429" s="7">
        <v>1.66</v>
      </c>
      <c r="U1429" s="7">
        <v>277.55199999999996</v>
      </c>
      <c r="V1429" t="s">
        <v>30</v>
      </c>
      <c r="W1429" s="7">
        <v>10854.8</v>
      </c>
      <c r="X1429" s="2" t="s">
        <v>31</v>
      </c>
      <c r="Y1429" s="200"/>
      <c r="Z1429" s="201" t="str">
        <f>IF(Y1429&lt;&gt;"",Y1429,IF(Table1[[#This Row],[Befolyt]]="i",1,""))</f>
        <v/>
      </c>
      <c r="AA1429" s="98">
        <f>Table1[[#This Row],[KülföldiÁr]]*Table1[[#This Row],[Darab]]</f>
        <v>0</v>
      </c>
    </row>
    <row r="1430" spans="1:27" x14ac:dyDescent="0.3">
      <c r="A1430" t="s">
        <v>3202</v>
      </c>
      <c r="B1430" t="s">
        <v>1324</v>
      </c>
      <c r="C1430" s="126">
        <v>46059</v>
      </c>
      <c r="D1430" s="6">
        <v>2</v>
      </c>
      <c r="E1430" s="126">
        <v>46059</v>
      </c>
      <c r="F1430" s="6">
        <v>2</v>
      </c>
      <c r="G1430" t="s">
        <v>105</v>
      </c>
      <c r="H1430" t="s">
        <v>41</v>
      </c>
      <c r="I1430" t="s">
        <v>28</v>
      </c>
      <c r="J1430" t="s">
        <v>106</v>
      </c>
      <c r="K1430">
        <v>14</v>
      </c>
      <c r="L1430" s="7">
        <v>571.99</v>
      </c>
      <c r="M1430" s="7">
        <v>8007.8600000000006</v>
      </c>
      <c r="N1430">
        <v>0</v>
      </c>
      <c r="O1430" t="s">
        <v>29</v>
      </c>
      <c r="P1430">
        <v>0</v>
      </c>
      <c r="Q1430" s="7">
        <v>1710</v>
      </c>
      <c r="R1430" s="7">
        <v>1368</v>
      </c>
      <c r="S1430" s="7">
        <v>19152</v>
      </c>
      <c r="T1430" s="7">
        <v>1.66</v>
      </c>
      <c r="U1430" s="7">
        <v>317.92320000000001</v>
      </c>
      <c r="V1430" t="s">
        <v>30</v>
      </c>
      <c r="W1430" s="7">
        <v>11144.14</v>
      </c>
      <c r="X1430" s="2" t="s">
        <v>31</v>
      </c>
      <c r="Y1430" s="200"/>
      <c r="Z1430" s="201" t="str">
        <f>IF(Y1430&lt;&gt;"",Y1430,IF(Table1[[#This Row],[Befolyt]]="i",1,""))</f>
        <v/>
      </c>
      <c r="AA1430" s="98">
        <f>Table1[[#This Row],[KülföldiÁr]]*Table1[[#This Row],[Darab]]</f>
        <v>0</v>
      </c>
    </row>
    <row r="1431" spans="1:27" x14ac:dyDescent="0.3">
      <c r="A1431" t="s">
        <v>3202</v>
      </c>
      <c r="B1431" t="s">
        <v>1324</v>
      </c>
      <c r="C1431" s="126">
        <v>46059</v>
      </c>
      <c r="D1431" s="6">
        <v>2</v>
      </c>
      <c r="E1431" s="126">
        <v>46059</v>
      </c>
      <c r="F1431" s="6">
        <v>2</v>
      </c>
      <c r="G1431" t="s">
        <v>130</v>
      </c>
      <c r="H1431" t="s">
        <v>41</v>
      </c>
      <c r="I1431" t="s">
        <v>28</v>
      </c>
      <c r="J1431" t="s">
        <v>131</v>
      </c>
      <c r="K1431">
        <v>14</v>
      </c>
      <c r="L1431" s="7">
        <v>354.5</v>
      </c>
      <c r="M1431" s="7">
        <v>4963</v>
      </c>
      <c r="N1431">
        <v>0</v>
      </c>
      <c r="O1431" t="s">
        <v>29</v>
      </c>
      <c r="P1431">
        <v>0</v>
      </c>
      <c r="Q1431" s="7">
        <v>970</v>
      </c>
      <c r="R1431" s="7">
        <v>776</v>
      </c>
      <c r="S1431" s="7">
        <v>10864</v>
      </c>
      <c r="T1431" s="7">
        <v>1.66</v>
      </c>
      <c r="U1431" s="7">
        <v>180.34239999999997</v>
      </c>
      <c r="V1431" t="s">
        <v>30</v>
      </c>
      <c r="W1431" s="7">
        <v>5901</v>
      </c>
      <c r="X1431" s="2" t="s">
        <v>31</v>
      </c>
      <c r="Y1431" s="200"/>
      <c r="Z1431" s="201" t="str">
        <f>IF(Y1431&lt;&gt;"",Y1431,IF(Table1[[#This Row],[Befolyt]]="i",1,""))</f>
        <v/>
      </c>
      <c r="AA1431" s="98">
        <f>Table1[[#This Row],[KülföldiÁr]]*Table1[[#This Row],[Darab]]</f>
        <v>0</v>
      </c>
    </row>
    <row r="1432" spans="1:27" x14ac:dyDescent="0.3">
      <c r="A1432" t="s">
        <v>3202</v>
      </c>
      <c r="B1432" t="s">
        <v>1324</v>
      </c>
      <c r="C1432" s="126">
        <v>46059</v>
      </c>
      <c r="D1432" s="6">
        <v>2</v>
      </c>
      <c r="E1432" s="126">
        <v>46059</v>
      </c>
      <c r="F1432" s="6">
        <v>2</v>
      </c>
      <c r="G1432" t="s">
        <v>373</v>
      </c>
      <c r="H1432" t="s">
        <v>41</v>
      </c>
      <c r="I1432" t="s">
        <v>28</v>
      </c>
      <c r="J1432" t="s">
        <v>374</v>
      </c>
      <c r="K1432">
        <v>8</v>
      </c>
      <c r="L1432" s="7">
        <v>1012.63</v>
      </c>
      <c r="M1432" s="7">
        <v>8101.04</v>
      </c>
      <c r="N1432">
        <v>0</v>
      </c>
      <c r="O1432" t="s">
        <v>29</v>
      </c>
      <c r="P1432">
        <v>0</v>
      </c>
      <c r="Q1432" s="7">
        <v>2990</v>
      </c>
      <c r="R1432" s="7">
        <v>2630</v>
      </c>
      <c r="S1432" s="7">
        <v>21040</v>
      </c>
      <c r="T1432" s="7">
        <v>2.99</v>
      </c>
      <c r="U1432" s="7">
        <v>629.096</v>
      </c>
      <c r="V1432" t="s">
        <v>30</v>
      </c>
      <c r="W1432" s="7">
        <v>12938.96</v>
      </c>
      <c r="X1432" s="2" t="s">
        <v>31</v>
      </c>
      <c r="Y1432" s="200"/>
      <c r="Z1432" s="201" t="str">
        <f>IF(Y1432&lt;&gt;"",Y1432,IF(Table1[[#This Row],[Befolyt]]="i",1,""))</f>
        <v/>
      </c>
      <c r="AA1432" s="98">
        <f>Table1[[#This Row],[KülföldiÁr]]*Table1[[#This Row],[Darab]]</f>
        <v>0</v>
      </c>
    </row>
    <row r="1433" spans="1:27" x14ac:dyDescent="0.3">
      <c r="A1433" t="s">
        <v>3202</v>
      </c>
      <c r="B1433" t="s">
        <v>1324</v>
      </c>
      <c r="C1433" s="126">
        <v>46059</v>
      </c>
      <c r="D1433" s="6">
        <v>2</v>
      </c>
      <c r="E1433" s="126">
        <v>46059</v>
      </c>
      <c r="F1433" s="6">
        <v>2</v>
      </c>
      <c r="G1433" t="s">
        <v>373</v>
      </c>
      <c r="H1433" t="s">
        <v>41</v>
      </c>
      <c r="I1433" t="s">
        <v>28</v>
      </c>
      <c r="J1433" t="s">
        <v>374</v>
      </c>
      <c r="K1433">
        <v>8</v>
      </c>
      <c r="L1433" s="7">
        <v>1012.63</v>
      </c>
      <c r="M1433" s="7">
        <v>8101.04</v>
      </c>
      <c r="N1433">
        <v>0</v>
      </c>
      <c r="O1433" t="s">
        <v>29</v>
      </c>
      <c r="P1433">
        <v>0</v>
      </c>
      <c r="Q1433" s="7">
        <v>2990</v>
      </c>
      <c r="R1433" s="7">
        <v>2630</v>
      </c>
      <c r="S1433" s="7">
        <v>21040</v>
      </c>
      <c r="T1433" s="7">
        <v>2.99</v>
      </c>
      <c r="U1433" s="7">
        <v>629.096</v>
      </c>
      <c r="V1433" t="s">
        <v>30</v>
      </c>
      <c r="W1433" s="7">
        <v>12938.96</v>
      </c>
      <c r="X1433" s="2" t="s">
        <v>31</v>
      </c>
      <c r="Y1433" s="200"/>
      <c r="Z1433" s="201" t="str">
        <f>IF(Y1433&lt;&gt;"",Y1433,IF(Table1[[#This Row],[Befolyt]]="i",1,""))</f>
        <v/>
      </c>
      <c r="AA1433" s="98">
        <f>Table1[[#This Row],[KülföldiÁr]]*Table1[[#This Row],[Darab]]</f>
        <v>0</v>
      </c>
    </row>
    <row r="1434" spans="1:27" x14ac:dyDescent="0.3">
      <c r="A1434" t="s">
        <v>3202</v>
      </c>
      <c r="B1434" t="s">
        <v>1324</v>
      </c>
      <c r="C1434" s="126">
        <v>46059</v>
      </c>
      <c r="D1434" s="6">
        <v>2</v>
      </c>
      <c r="E1434" s="126">
        <v>46059</v>
      </c>
      <c r="F1434" s="6">
        <v>2</v>
      </c>
      <c r="G1434" t="s">
        <v>3217</v>
      </c>
      <c r="H1434" t="s">
        <v>41</v>
      </c>
      <c r="I1434" t="s">
        <v>28</v>
      </c>
      <c r="J1434" t="s">
        <v>3218</v>
      </c>
      <c r="K1434">
        <v>3</v>
      </c>
      <c r="L1434" s="7">
        <v>1907.21</v>
      </c>
      <c r="M1434" s="7">
        <v>5721.63</v>
      </c>
      <c r="N1434">
        <v>0</v>
      </c>
      <c r="O1434" t="s">
        <v>29</v>
      </c>
      <c r="P1434">
        <v>0</v>
      </c>
      <c r="Q1434" s="7">
        <v>5330</v>
      </c>
      <c r="R1434" s="7">
        <v>4264</v>
      </c>
      <c r="S1434" s="7">
        <v>12792</v>
      </c>
      <c r="T1434" s="7">
        <v>1.66</v>
      </c>
      <c r="U1434" s="7">
        <v>212.34719999999999</v>
      </c>
      <c r="V1434" t="s">
        <v>30</v>
      </c>
      <c r="W1434" s="7">
        <v>7070.37</v>
      </c>
      <c r="X1434" s="2" t="s">
        <v>31</v>
      </c>
      <c r="Y1434" s="200"/>
      <c r="Z1434" s="201" t="str">
        <f>IF(Y1434&lt;&gt;"",Y1434,IF(Table1[[#This Row],[Befolyt]]="i",1,""))</f>
        <v/>
      </c>
      <c r="AA1434" s="98">
        <f>Table1[[#This Row],[KülföldiÁr]]*Table1[[#This Row],[Darab]]</f>
        <v>0</v>
      </c>
    </row>
    <row r="1435" spans="1:27" x14ac:dyDescent="0.3">
      <c r="A1435" t="s">
        <v>3202</v>
      </c>
      <c r="B1435" t="s">
        <v>1324</v>
      </c>
      <c r="C1435" s="126">
        <v>46059</v>
      </c>
      <c r="D1435" s="6">
        <v>2</v>
      </c>
      <c r="E1435" s="126">
        <v>46059</v>
      </c>
      <c r="F1435" s="6">
        <v>2</v>
      </c>
      <c r="G1435" t="s">
        <v>3219</v>
      </c>
      <c r="H1435" t="s">
        <v>33</v>
      </c>
      <c r="I1435" t="s">
        <v>28</v>
      </c>
      <c r="J1435" t="s">
        <v>3220</v>
      </c>
      <c r="K1435">
        <v>1</v>
      </c>
      <c r="L1435" s="7">
        <v>5762.75</v>
      </c>
      <c r="M1435" s="7">
        <v>5762.75</v>
      </c>
      <c r="N1435">
        <v>0</v>
      </c>
      <c r="O1435" t="s">
        <v>29</v>
      </c>
      <c r="P1435">
        <v>0</v>
      </c>
      <c r="Q1435" s="7">
        <v>19700</v>
      </c>
      <c r="R1435" s="7">
        <v>11820</v>
      </c>
      <c r="S1435" s="7">
        <v>11820</v>
      </c>
      <c r="T1435" s="7">
        <v>3.32</v>
      </c>
      <c r="U1435" s="7">
        <v>392.42400000000004</v>
      </c>
      <c r="V1435" t="s">
        <v>30</v>
      </c>
      <c r="W1435" s="7">
        <v>6057.25</v>
      </c>
      <c r="X1435" s="2" t="s">
        <v>31</v>
      </c>
      <c r="Y1435" s="200"/>
      <c r="Z1435" s="201" t="str">
        <f>IF(Y1435&lt;&gt;"",Y1435,IF(Table1[[#This Row],[Befolyt]]="i",1,""))</f>
        <v/>
      </c>
      <c r="AA1435" s="98">
        <f>Table1[[#This Row],[KülföldiÁr]]*Table1[[#This Row],[Darab]]</f>
        <v>0</v>
      </c>
    </row>
    <row r="1436" spans="1:27" x14ac:dyDescent="0.3">
      <c r="A1436" t="s">
        <v>3202</v>
      </c>
      <c r="B1436" t="s">
        <v>1324</v>
      </c>
      <c r="C1436" s="126">
        <v>46059</v>
      </c>
      <c r="D1436" s="6">
        <v>2</v>
      </c>
      <c r="E1436" s="126">
        <v>46059</v>
      </c>
      <c r="F1436" s="6">
        <v>2</v>
      </c>
      <c r="G1436" t="s">
        <v>137</v>
      </c>
      <c r="H1436" t="s">
        <v>33</v>
      </c>
      <c r="I1436" t="s">
        <v>28</v>
      </c>
      <c r="J1436" t="s">
        <v>292</v>
      </c>
      <c r="K1436">
        <v>1</v>
      </c>
      <c r="L1436" s="7">
        <v>3360.26</v>
      </c>
      <c r="M1436" s="7">
        <v>3360.26</v>
      </c>
      <c r="N1436">
        <v>0</v>
      </c>
      <c r="O1436" t="s">
        <v>29</v>
      </c>
      <c r="P1436">
        <v>0</v>
      </c>
      <c r="Q1436" s="7">
        <v>13700</v>
      </c>
      <c r="R1436" s="7">
        <v>7910</v>
      </c>
      <c r="S1436" s="7">
        <v>7910</v>
      </c>
      <c r="T1436" s="7">
        <v>2.94</v>
      </c>
      <c r="U1436" s="7">
        <v>232.55399999999997</v>
      </c>
      <c r="V1436" t="s">
        <v>30</v>
      </c>
      <c r="W1436" s="7">
        <v>4549.74</v>
      </c>
      <c r="X1436" s="2" t="s">
        <v>31</v>
      </c>
      <c r="Y1436" s="200"/>
      <c r="Z1436" s="201" t="str">
        <f>IF(Y1436&lt;&gt;"",Y1436,IF(Table1[[#This Row],[Befolyt]]="i",1,""))</f>
        <v/>
      </c>
      <c r="AA1436" s="98">
        <f>Table1[[#This Row],[KülföldiÁr]]*Table1[[#This Row],[Darab]]</f>
        <v>0</v>
      </c>
    </row>
    <row r="1437" spans="1:27" x14ac:dyDescent="0.3">
      <c r="A1437" t="s">
        <v>3202</v>
      </c>
      <c r="B1437" t="s">
        <v>1324</v>
      </c>
      <c r="C1437" s="126">
        <v>46059</v>
      </c>
      <c r="D1437" s="6">
        <v>2</v>
      </c>
      <c r="E1437" s="126">
        <v>46059</v>
      </c>
      <c r="F1437" s="6">
        <v>2</v>
      </c>
      <c r="G1437" t="s">
        <v>1036</v>
      </c>
      <c r="H1437" t="s">
        <v>33</v>
      </c>
      <c r="I1437" t="s">
        <v>28</v>
      </c>
      <c r="J1437" t="s">
        <v>1037</v>
      </c>
      <c r="K1437">
        <v>12</v>
      </c>
      <c r="L1437" s="7">
        <v>1965.82</v>
      </c>
      <c r="M1437" s="7">
        <v>23589.84</v>
      </c>
      <c r="N1437">
        <v>0</v>
      </c>
      <c r="O1437" t="s">
        <v>29</v>
      </c>
      <c r="P1437">
        <v>0</v>
      </c>
      <c r="Q1437" s="7">
        <v>9500</v>
      </c>
      <c r="R1437" s="7">
        <v>5175</v>
      </c>
      <c r="S1437" s="7">
        <v>62100</v>
      </c>
      <c r="T1437" s="7">
        <v>2.4</v>
      </c>
      <c r="U1437" s="7">
        <v>1490.4</v>
      </c>
      <c r="V1437" t="s">
        <v>30</v>
      </c>
      <c r="W1437" s="7">
        <v>38510.160000000003</v>
      </c>
      <c r="X1437" s="2" t="s">
        <v>31</v>
      </c>
      <c r="Y1437" s="200"/>
      <c r="Z1437" s="201" t="str">
        <f>IF(Y1437&lt;&gt;"",Y1437,IF(Table1[[#This Row],[Befolyt]]="i",1,""))</f>
        <v/>
      </c>
      <c r="AA1437" s="98">
        <f>Table1[[#This Row],[KülföldiÁr]]*Table1[[#This Row],[Darab]]</f>
        <v>0</v>
      </c>
    </row>
    <row r="1438" spans="1:27" x14ac:dyDescent="0.3">
      <c r="A1438" t="s">
        <v>3202</v>
      </c>
      <c r="B1438" t="s">
        <v>1324</v>
      </c>
      <c r="C1438" s="126">
        <v>46059</v>
      </c>
      <c r="D1438" s="6">
        <v>2</v>
      </c>
      <c r="E1438" s="126">
        <v>46059</v>
      </c>
      <c r="F1438" s="6">
        <v>2</v>
      </c>
      <c r="G1438" t="s">
        <v>414</v>
      </c>
      <c r="H1438" t="s">
        <v>33</v>
      </c>
      <c r="I1438" t="s">
        <v>28</v>
      </c>
      <c r="J1438" t="s">
        <v>415</v>
      </c>
      <c r="K1438">
        <v>10</v>
      </c>
      <c r="L1438" s="7">
        <v>1079.97</v>
      </c>
      <c r="M1438" s="7">
        <v>10799.7</v>
      </c>
      <c r="N1438">
        <v>0</v>
      </c>
      <c r="O1438" t="s">
        <v>29</v>
      </c>
      <c r="P1438">
        <v>0</v>
      </c>
      <c r="Q1438" s="7">
        <v>5500</v>
      </c>
      <c r="R1438" s="7">
        <v>3025</v>
      </c>
      <c r="S1438" s="7">
        <v>30250</v>
      </c>
      <c r="T1438" s="7">
        <v>2.4900000000000002</v>
      </c>
      <c r="U1438" s="7">
        <v>753.22500000000002</v>
      </c>
      <c r="V1438" t="s">
        <v>30</v>
      </c>
      <c r="W1438" s="7">
        <v>19450.3</v>
      </c>
      <c r="X1438" s="2" t="s">
        <v>31</v>
      </c>
      <c r="Y1438" s="200"/>
      <c r="Z1438" s="201" t="str">
        <f>IF(Y1438&lt;&gt;"",Y1438,IF(Table1[[#This Row],[Befolyt]]="i",1,""))</f>
        <v/>
      </c>
      <c r="AA1438" s="98">
        <f>Table1[[#This Row],[KülföldiÁr]]*Table1[[#This Row],[Darab]]</f>
        <v>0</v>
      </c>
    </row>
    <row r="1439" spans="1:27" x14ac:dyDescent="0.3">
      <c r="A1439" t="s">
        <v>3202</v>
      </c>
      <c r="B1439" t="s">
        <v>1324</v>
      </c>
      <c r="C1439" s="126">
        <v>46059</v>
      </c>
      <c r="D1439" s="6">
        <v>2</v>
      </c>
      <c r="E1439" s="126">
        <v>46059</v>
      </c>
      <c r="F1439" s="6">
        <v>2</v>
      </c>
      <c r="G1439" t="s">
        <v>968</v>
      </c>
      <c r="H1439" t="s">
        <v>33</v>
      </c>
      <c r="I1439" t="s">
        <v>28</v>
      </c>
      <c r="J1439" t="s">
        <v>969</v>
      </c>
      <c r="K1439">
        <v>4</v>
      </c>
      <c r="L1439" s="7">
        <v>822.1</v>
      </c>
      <c r="M1439" s="7">
        <v>3288.4</v>
      </c>
      <c r="N1439">
        <v>0</v>
      </c>
      <c r="O1439" t="s">
        <v>29</v>
      </c>
      <c r="P1439">
        <v>0</v>
      </c>
      <c r="Q1439" s="7">
        <v>4500</v>
      </c>
      <c r="R1439" s="7">
        <v>2250</v>
      </c>
      <c r="S1439" s="7">
        <v>9000</v>
      </c>
      <c r="T1439" s="7">
        <v>1.65</v>
      </c>
      <c r="U1439" s="7">
        <v>148.5</v>
      </c>
      <c r="V1439" t="s">
        <v>30</v>
      </c>
      <c r="W1439" s="7">
        <v>5711.6</v>
      </c>
      <c r="X1439" s="2" t="s">
        <v>31</v>
      </c>
      <c r="Y1439" s="200"/>
      <c r="Z1439" s="201" t="str">
        <f>IF(Y1439&lt;&gt;"",Y1439,IF(Table1[[#This Row],[Befolyt]]="i",1,""))</f>
        <v/>
      </c>
      <c r="AA1439" s="98">
        <f>Table1[[#This Row],[KülföldiÁr]]*Table1[[#This Row],[Darab]]</f>
        <v>0</v>
      </c>
    </row>
    <row r="1440" spans="1:27" x14ac:dyDescent="0.3">
      <c r="A1440" t="s">
        <v>3202</v>
      </c>
      <c r="B1440" t="s">
        <v>1324</v>
      </c>
      <c r="C1440" s="126">
        <v>46059</v>
      </c>
      <c r="D1440" s="6">
        <v>2</v>
      </c>
      <c r="E1440" s="126">
        <v>46059</v>
      </c>
      <c r="F1440" s="6">
        <v>2</v>
      </c>
      <c r="G1440" t="s">
        <v>472</v>
      </c>
      <c r="H1440" t="s">
        <v>33</v>
      </c>
      <c r="I1440" t="s">
        <v>28</v>
      </c>
      <c r="J1440" t="s">
        <v>473</v>
      </c>
      <c r="K1440">
        <v>14</v>
      </c>
      <c r="L1440" s="7">
        <v>282.99</v>
      </c>
      <c r="M1440" s="7">
        <v>3961.86</v>
      </c>
      <c r="N1440">
        <v>0</v>
      </c>
      <c r="O1440" t="s">
        <v>29</v>
      </c>
      <c r="P1440">
        <v>0</v>
      </c>
      <c r="Q1440" s="7">
        <v>1800</v>
      </c>
      <c r="R1440" s="7">
        <v>990</v>
      </c>
      <c r="S1440" s="7">
        <v>13860</v>
      </c>
      <c r="T1440" s="7">
        <v>2.4900000000000002</v>
      </c>
      <c r="U1440" s="7">
        <v>345.11400000000003</v>
      </c>
      <c r="V1440" t="s">
        <v>30</v>
      </c>
      <c r="W1440" s="7">
        <v>9898.14</v>
      </c>
      <c r="X1440" s="2" t="s">
        <v>31</v>
      </c>
      <c r="Y1440" s="200"/>
      <c r="Z1440" s="201" t="str">
        <f>IF(Y1440&lt;&gt;"",Y1440,IF(Table1[[#This Row],[Befolyt]]="i",1,""))</f>
        <v/>
      </c>
      <c r="AA1440" s="98">
        <f>Table1[[#This Row],[KülföldiÁr]]*Table1[[#This Row],[Darab]]</f>
        <v>0</v>
      </c>
    </row>
    <row r="1441" spans="1:27" x14ac:dyDescent="0.3">
      <c r="A1441" t="s">
        <v>3202</v>
      </c>
      <c r="B1441" t="s">
        <v>1324</v>
      </c>
      <c r="C1441" s="126">
        <v>46059</v>
      </c>
      <c r="D1441" s="6">
        <v>2</v>
      </c>
      <c r="E1441" s="126">
        <v>46059</v>
      </c>
      <c r="F1441" s="6">
        <v>2</v>
      </c>
      <c r="G1441" t="s">
        <v>1372</v>
      </c>
      <c r="H1441" t="s">
        <v>33</v>
      </c>
      <c r="I1441" t="s">
        <v>28</v>
      </c>
      <c r="J1441" t="s">
        <v>3221</v>
      </c>
      <c r="K1441">
        <v>1</v>
      </c>
      <c r="L1441" s="7">
        <v>6575.59</v>
      </c>
      <c r="M1441" s="7">
        <v>6575.59</v>
      </c>
      <c r="N1441">
        <v>0</v>
      </c>
      <c r="O1441" t="s">
        <v>29</v>
      </c>
      <c r="P1441">
        <v>0</v>
      </c>
      <c r="Q1441" s="7">
        <v>31000</v>
      </c>
      <c r="R1441" s="7">
        <v>21700</v>
      </c>
      <c r="S1441" s="7">
        <v>21700</v>
      </c>
      <c r="T1441" s="7">
        <v>4.99</v>
      </c>
      <c r="U1441" s="7">
        <v>1082.83</v>
      </c>
      <c r="V1441" t="s">
        <v>30</v>
      </c>
      <c r="W1441" s="7">
        <v>15124.41</v>
      </c>
      <c r="X1441" s="2" t="s">
        <v>31</v>
      </c>
      <c r="Y1441" s="200"/>
      <c r="Z1441" s="201" t="str">
        <f>IF(Y1441&lt;&gt;"",Y1441,IF(Table1[[#This Row],[Befolyt]]="i",1,""))</f>
        <v/>
      </c>
      <c r="AA1441" s="98">
        <f>Table1[[#This Row],[KülföldiÁr]]*Table1[[#This Row],[Darab]]</f>
        <v>0</v>
      </c>
    </row>
    <row r="1442" spans="1:27" x14ac:dyDescent="0.3">
      <c r="A1442" t="s">
        <v>3202</v>
      </c>
      <c r="B1442" t="s">
        <v>1324</v>
      </c>
      <c r="C1442" s="126">
        <v>46059</v>
      </c>
      <c r="D1442" s="6">
        <v>2</v>
      </c>
      <c r="E1442" s="126">
        <v>46059</v>
      </c>
      <c r="F1442" s="6">
        <v>2</v>
      </c>
      <c r="G1442" t="s">
        <v>432</v>
      </c>
      <c r="H1442" t="s">
        <v>33</v>
      </c>
      <c r="I1442" t="s">
        <v>28</v>
      </c>
      <c r="J1442" t="s">
        <v>433</v>
      </c>
      <c r="K1442">
        <v>8</v>
      </c>
      <c r="L1442" s="7">
        <v>1006.19</v>
      </c>
      <c r="M1442" s="7">
        <v>8049.52</v>
      </c>
      <c r="N1442">
        <v>0</v>
      </c>
      <c r="O1442" t="s">
        <v>29</v>
      </c>
      <c r="P1442">
        <v>0</v>
      </c>
      <c r="Q1442" s="7">
        <v>4700</v>
      </c>
      <c r="R1442" s="7">
        <v>2820</v>
      </c>
      <c r="S1442" s="7">
        <v>22560</v>
      </c>
      <c r="T1442" s="7">
        <v>3.32</v>
      </c>
      <c r="U1442" s="7">
        <v>748.99199999999996</v>
      </c>
      <c r="V1442" t="s">
        <v>30</v>
      </c>
      <c r="W1442" s="7">
        <v>14510.48</v>
      </c>
      <c r="X1442" s="2" t="s">
        <v>31</v>
      </c>
      <c r="Y1442" s="200"/>
      <c r="Z1442" s="201" t="str">
        <f>IF(Y1442&lt;&gt;"",Y1442,IF(Table1[[#This Row],[Befolyt]]="i",1,""))</f>
        <v/>
      </c>
      <c r="AA1442" s="98">
        <f>Table1[[#This Row],[KülföldiÁr]]*Table1[[#This Row],[Darab]]</f>
        <v>0</v>
      </c>
    </row>
    <row r="1443" spans="1:27" x14ac:dyDescent="0.3">
      <c r="A1443" t="s">
        <v>3202</v>
      </c>
      <c r="B1443" t="s">
        <v>1324</v>
      </c>
      <c r="C1443" s="126">
        <v>46059</v>
      </c>
      <c r="D1443" s="6">
        <v>2</v>
      </c>
      <c r="E1443" s="126">
        <v>46059</v>
      </c>
      <c r="F1443" s="6">
        <v>2</v>
      </c>
      <c r="G1443" t="s">
        <v>1293</v>
      </c>
      <c r="H1443" t="s">
        <v>33</v>
      </c>
      <c r="I1443" t="s">
        <v>28</v>
      </c>
      <c r="J1443" t="s">
        <v>1294</v>
      </c>
      <c r="K1443">
        <v>20</v>
      </c>
      <c r="L1443" s="7">
        <v>297.77999999999997</v>
      </c>
      <c r="M1443" s="7">
        <v>5955.5999999999995</v>
      </c>
      <c r="N1443">
        <v>0</v>
      </c>
      <c r="O1443" t="s">
        <v>29</v>
      </c>
      <c r="P1443">
        <v>0</v>
      </c>
      <c r="Q1443" s="7">
        <v>1700</v>
      </c>
      <c r="R1443" s="7">
        <v>1040</v>
      </c>
      <c r="S1443" s="7">
        <v>20800</v>
      </c>
      <c r="T1443" s="7">
        <v>3.52</v>
      </c>
      <c r="U1443" s="7">
        <v>732.16</v>
      </c>
      <c r="V1443" t="s">
        <v>30</v>
      </c>
      <c r="W1443" s="7">
        <v>14844.400000000001</v>
      </c>
      <c r="X1443" s="2" t="s">
        <v>31</v>
      </c>
      <c r="Y1443" s="200"/>
      <c r="Z1443" s="201" t="str">
        <f>IF(Y1443&lt;&gt;"",Y1443,IF(Table1[[#This Row],[Befolyt]]="i",1,""))</f>
        <v/>
      </c>
      <c r="AA1443" s="98">
        <f>Table1[[#This Row],[KülföldiÁr]]*Table1[[#This Row],[Darab]]</f>
        <v>0</v>
      </c>
    </row>
    <row r="1444" spans="1:27" x14ac:dyDescent="0.3">
      <c r="A1444" t="s">
        <v>3202</v>
      </c>
      <c r="B1444" t="s">
        <v>1324</v>
      </c>
      <c r="C1444" s="126">
        <v>46059</v>
      </c>
      <c r="D1444" s="6">
        <v>2</v>
      </c>
      <c r="E1444" s="126">
        <v>46059</v>
      </c>
      <c r="F1444" s="6">
        <v>2</v>
      </c>
      <c r="G1444" t="s">
        <v>2417</v>
      </c>
      <c r="H1444" t="s">
        <v>33</v>
      </c>
      <c r="I1444" t="s">
        <v>28</v>
      </c>
      <c r="J1444" t="s">
        <v>2418</v>
      </c>
      <c r="K1444">
        <v>2</v>
      </c>
      <c r="L1444" s="7">
        <v>5229.1099999999997</v>
      </c>
      <c r="M1444" s="7">
        <v>10458.219999999999</v>
      </c>
      <c r="N1444">
        <v>0</v>
      </c>
      <c r="O1444" t="s">
        <v>29</v>
      </c>
      <c r="P1444">
        <v>0</v>
      </c>
      <c r="Q1444" s="7">
        <v>24000</v>
      </c>
      <c r="R1444" s="7">
        <v>14400</v>
      </c>
      <c r="S1444" s="7">
        <v>28800</v>
      </c>
      <c r="T1444" s="7">
        <v>3.32</v>
      </c>
      <c r="U1444" s="7">
        <v>956.16</v>
      </c>
      <c r="V1444" t="s">
        <v>30</v>
      </c>
      <c r="W1444" s="7">
        <v>18341.78</v>
      </c>
      <c r="X1444" s="2" t="s">
        <v>31</v>
      </c>
      <c r="Y1444" s="200"/>
      <c r="Z1444" s="201" t="str">
        <f>IF(Y1444&lt;&gt;"",Y1444,IF(Table1[[#This Row],[Befolyt]]="i",1,""))</f>
        <v/>
      </c>
      <c r="AA1444" s="98">
        <f>Table1[[#This Row],[KülföldiÁr]]*Table1[[#This Row],[Darab]]</f>
        <v>0</v>
      </c>
    </row>
    <row r="1445" spans="1:27" x14ac:dyDescent="0.3">
      <c r="A1445" t="s">
        <v>3202</v>
      </c>
      <c r="B1445" t="s">
        <v>1324</v>
      </c>
      <c r="C1445" s="126">
        <v>46059</v>
      </c>
      <c r="D1445" s="6">
        <v>2</v>
      </c>
      <c r="E1445" s="126">
        <v>46059</v>
      </c>
      <c r="F1445" s="6">
        <v>2</v>
      </c>
      <c r="G1445" t="s">
        <v>407</v>
      </c>
      <c r="H1445" t="s">
        <v>33</v>
      </c>
      <c r="I1445" t="s">
        <v>28</v>
      </c>
      <c r="J1445" t="s">
        <v>408</v>
      </c>
      <c r="K1445">
        <v>2</v>
      </c>
      <c r="L1445" s="7">
        <v>2918.72</v>
      </c>
      <c r="M1445" s="7">
        <v>5837.44</v>
      </c>
      <c r="N1445">
        <v>0</v>
      </c>
      <c r="O1445" t="s">
        <v>29</v>
      </c>
      <c r="P1445">
        <v>0</v>
      </c>
      <c r="Q1445" s="7">
        <v>14000</v>
      </c>
      <c r="R1445" s="7">
        <v>8225</v>
      </c>
      <c r="S1445" s="7">
        <v>16450</v>
      </c>
      <c r="T1445" s="7">
        <v>3.11</v>
      </c>
      <c r="U1445" s="7">
        <v>511.59500000000003</v>
      </c>
      <c r="V1445" t="s">
        <v>30</v>
      </c>
      <c r="W1445" s="7">
        <v>10612.560000000001</v>
      </c>
      <c r="X1445" s="2" t="s">
        <v>31</v>
      </c>
      <c r="Y1445" s="200"/>
      <c r="Z1445" s="201" t="str">
        <f>IF(Y1445&lt;&gt;"",Y1445,IF(Table1[[#This Row],[Befolyt]]="i",1,""))</f>
        <v/>
      </c>
      <c r="AA1445" s="98">
        <f>Table1[[#This Row],[KülföldiÁr]]*Table1[[#This Row],[Darab]]</f>
        <v>0</v>
      </c>
    </row>
    <row r="1446" spans="1:27" x14ac:dyDescent="0.3">
      <c r="A1446" t="s">
        <v>3202</v>
      </c>
      <c r="B1446" t="s">
        <v>1324</v>
      </c>
      <c r="C1446" s="126">
        <v>46059</v>
      </c>
      <c r="D1446" s="6">
        <v>2</v>
      </c>
      <c r="E1446" s="126">
        <v>46059</v>
      </c>
      <c r="F1446" s="6">
        <v>2</v>
      </c>
      <c r="G1446" t="s">
        <v>3222</v>
      </c>
      <c r="H1446" t="s">
        <v>33</v>
      </c>
      <c r="I1446" t="s">
        <v>28</v>
      </c>
      <c r="J1446" t="s">
        <v>3223</v>
      </c>
      <c r="K1446">
        <v>2</v>
      </c>
      <c r="L1446" s="7">
        <v>3350.24</v>
      </c>
      <c r="M1446" s="7">
        <v>6700.48</v>
      </c>
      <c r="N1446">
        <v>0</v>
      </c>
      <c r="O1446" t="s">
        <v>29</v>
      </c>
      <c r="P1446">
        <v>0</v>
      </c>
      <c r="Q1446" s="7">
        <v>16640</v>
      </c>
      <c r="R1446" s="7">
        <v>9300</v>
      </c>
      <c r="S1446" s="7">
        <v>18600</v>
      </c>
      <c r="T1446" s="7">
        <v>2.63</v>
      </c>
      <c r="U1446" s="7">
        <v>489.18</v>
      </c>
      <c r="V1446" t="s">
        <v>30</v>
      </c>
      <c r="W1446" s="7">
        <v>11899.52</v>
      </c>
      <c r="X1446" s="2" t="s">
        <v>31</v>
      </c>
      <c r="Y1446" s="200"/>
      <c r="Z1446" s="201" t="str">
        <f>IF(Y1446&lt;&gt;"",Y1446,IF(Table1[[#This Row],[Befolyt]]="i",1,""))</f>
        <v/>
      </c>
      <c r="AA1446" s="98">
        <f>Table1[[#This Row],[KülföldiÁr]]*Table1[[#This Row],[Darab]]</f>
        <v>0</v>
      </c>
    </row>
    <row r="1447" spans="1:27" x14ac:dyDescent="0.3">
      <c r="A1447" t="s">
        <v>3202</v>
      </c>
      <c r="B1447" t="s">
        <v>1324</v>
      </c>
      <c r="C1447" s="126">
        <v>46059</v>
      </c>
      <c r="D1447" s="6">
        <v>2</v>
      </c>
      <c r="E1447" s="126">
        <v>46059</v>
      </c>
      <c r="F1447" s="6">
        <v>2</v>
      </c>
      <c r="G1447" t="s">
        <v>1187</v>
      </c>
      <c r="H1447" t="s">
        <v>33</v>
      </c>
      <c r="I1447" t="s">
        <v>28</v>
      </c>
      <c r="J1447" t="s">
        <v>1188</v>
      </c>
      <c r="K1447">
        <v>1</v>
      </c>
      <c r="L1447" s="7">
        <v>3670.54</v>
      </c>
      <c r="M1447" s="7">
        <v>3670.54</v>
      </c>
      <c r="N1447">
        <v>0</v>
      </c>
      <c r="O1447" t="s">
        <v>29</v>
      </c>
      <c r="P1447">
        <v>0</v>
      </c>
      <c r="Q1447" s="7">
        <v>14200</v>
      </c>
      <c r="R1447" s="7">
        <v>9230</v>
      </c>
      <c r="S1447" s="7">
        <v>9230</v>
      </c>
      <c r="T1447" s="7">
        <v>4.16</v>
      </c>
      <c r="U1447" s="7">
        <v>383.96800000000002</v>
      </c>
      <c r="V1447" t="s">
        <v>30</v>
      </c>
      <c r="W1447" s="7">
        <v>5559.46</v>
      </c>
      <c r="X1447" s="2" t="s">
        <v>31</v>
      </c>
      <c r="Y1447" s="200"/>
      <c r="Z1447" s="201" t="str">
        <f>IF(Y1447&lt;&gt;"",Y1447,IF(Table1[[#This Row],[Befolyt]]="i",1,""))</f>
        <v/>
      </c>
      <c r="AA1447" s="98">
        <f>Table1[[#This Row],[KülföldiÁr]]*Table1[[#This Row],[Darab]]</f>
        <v>0</v>
      </c>
    </row>
    <row r="1448" spans="1:27" x14ac:dyDescent="0.3">
      <c r="A1448" t="s">
        <v>3202</v>
      </c>
      <c r="B1448" t="s">
        <v>1324</v>
      </c>
      <c r="C1448" s="126">
        <v>46059</v>
      </c>
      <c r="D1448" s="6">
        <v>2</v>
      </c>
      <c r="E1448" s="126">
        <v>46059</v>
      </c>
      <c r="F1448" s="6">
        <v>2</v>
      </c>
      <c r="G1448" t="s">
        <v>97</v>
      </c>
      <c r="H1448" t="s">
        <v>33</v>
      </c>
      <c r="I1448" t="s">
        <v>28</v>
      </c>
      <c r="J1448" t="s">
        <v>283</v>
      </c>
      <c r="K1448">
        <v>8</v>
      </c>
      <c r="L1448" s="7">
        <v>1648.41</v>
      </c>
      <c r="M1448" s="7">
        <v>13187.28</v>
      </c>
      <c r="N1448">
        <v>0</v>
      </c>
      <c r="O1448" t="s">
        <v>29</v>
      </c>
      <c r="P1448">
        <v>0</v>
      </c>
      <c r="Q1448" s="7">
        <v>7800</v>
      </c>
      <c r="R1448" s="7">
        <v>4290</v>
      </c>
      <c r="S1448" s="7">
        <v>34320</v>
      </c>
      <c r="T1448" s="7">
        <v>2.4900000000000002</v>
      </c>
      <c r="U1448" s="7">
        <v>854.56799999999998</v>
      </c>
      <c r="V1448" t="s">
        <v>30</v>
      </c>
      <c r="W1448" s="7">
        <v>21132.720000000001</v>
      </c>
      <c r="X1448" s="2" t="s">
        <v>31</v>
      </c>
      <c r="Y1448" s="200"/>
      <c r="Z1448" s="201" t="str">
        <f>IF(Y1448&lt;&gt;"",Y1448,IF(Table1[[#This Row],[Befolyt]]="i",1,""))</f>
        <v/>
      </c>
      <c r="AA1448" s="98">
        <f>Table1[[#This Row],[KülföldiÁr]]*Table1[[#This Row],[Darab]]</f>
        <v>0</v>
      </c>
    </row>
    <row r="1449" spans="1:27" x14ac:dyDescent="0.3">
      <c r="A1449" t="s">
        <v>3202</v>
      </c>
      <c r="B1449" t="s">
        <v>1324</v>
      </c>
      <c r="C1449" s="126">
        <v>46059</v>
      </c>
      <c r="D1449" s="6">
        <v>2</v>
      </c>
      <c r="E1449" s="126">
        <v>46059</v>
      </c>
      <c r="F1449" s="6">
        <v>2</v>
      </c>
      <c r="G1449" t="s">
        <v>97</v>
      </c>
      <c r="H1449" t="s">
        <v>33</v>
      </c>
      <c r="I1449" t="s">
        <v>28</v>
      </c>
      <c r="J1449" t="s">
        <v>283</v>
      </c>
      <c r="K1449">
        <v>4</v>
      </c>
      <c r="L1449" s="7">
        <v>1648.41</v>
      </c>
      <c r="M1449" s="7">
        <v>6593.64</v>
      </c>
      <c r="N1449">
        <v>0</v>
      </c>
      <c r="O1449" t="s">
        <v>29</v>
      </c>
      <c r="P1449">
        <v>0</v>
      </c>
      <c r="Q1449" s="7">
        <v>7800</v>
      </c>
      <c r="R1449" s="7">
        <v>4290</v>
      </c>
      <c r="S1449" s="7">
        <v>17160</v>
      </c>
      <c r="T1449" s="7">
        <v>2.4900000000000002</v>
      </c>
      <c r="U1449" s="7">
        <v>427.28399999999999</v>
      </c>
      <c r="V1449" t="s">
        <v>30</v>
      </c>
      <c r="W1449" s="7">
        <v>10566.36</v>
      </c>
      <c r="X1449" s="2" t="s">
        <v>31</v>
      </c>
      <c r="Y1449" s="200"/>
      <c r="Z1449" s="201" t="str">
        <f>IF(Y1449&lt;&gt;"",Y1449,IF(Table1[[#This Row],[Befolyt]]="i",1,""))</f>
        <v/>
      </c>
      <c r="AA1449" s="98">
        <f>Table1[[#This Row],[KülföldiÁr]]*Table1[[#This Row],[Darab]]</f>
        <v>0</v>
      </c>
    </row>
    <row r="1450" spans="1:27" x14ac:dyDescent="0.3">
      <c r="A1450" t="s">
        <v>3202</v>
      </c>
      <c r="B1450" t="s">
        <v>1324</v>
      </c>
      <c r="C1450" s="126">
        <v>46059</v>
      </c>
      <c r="D1450" s="6">
        <v>2</v>
      </c>
      <c r="E1450" s="126">
        <v>46059</v>
      </c>
      <c r="F1450" s="6">
        <v>2</v>
      </c>
      <c r="G1450" t="s">
        <v>97</v>
      </c>
      <c r="H1450" t="s">
        <v>33</v>
      </c>
      <c r="I1450" t="s">
        <v>28</v>
      </c>
      <c r="J1450" t="s">
        <v>283</v>
      </c>
      <c r="K1450">
        <v>8</v>
      </c>
      <c r="L1450" s="7">
        <v>1648.41</v>
      </c>
      <c r="M1450" s="7">
        <v>13187.28</v>
      </c>
      <c r="N1450">
        <v>0</v>
      </c>
      <c r="O1450" t="s">
        <v>29</v>
      </c>
      <c r="P1450">
        <v>0</v>
      </c>
      <c r="Q1450" s="7">
        <v>7800</v>
      </c>
      <c r="R1450" s="7">
        <v>4290</v>
      </c>
      <c r="S1450" s="7">
        <v>34320</v>
      </c>
      <c r="T1450" s="7">
        <v>2.4900000000000002</v>
      </c>
      <c r="U1450" s="7">
        <v>854.56799999999998</v>
      </c>
      <c r="V1450" t="s">
        <v>30</v>
      </c>
      <c r="W1450" s="7">
        <v>21132.720000000001</v>
      </c>
      <c r="X1450" s="2" t="s">
        <v>31</v>
      </c>
      <c r="Y1450" s="200"/>
      <c r="Z1450" s="201" t="str">
        <f>IF(Y1450&lt;&gt;"",Y1450,IF(Table1[[#This Row],[Befolyt]]="i",1,""))</f>
        <v/>
      </c>
      <c r="AA1450" s="98">
        <f>Table1[[#This Row],[KülföldiÁr]]*Table1[[#This Row],[Darab]]</f>
        <v>0</v>
      </c>
    </row>
    <row r="1451" spans="1:27" x14ac:dyDescent="0.3">
      <c r="A1451" t="s">
        <v>3202</v>
      </c>
      <c r="B1451" t="s">
        <v>1324</v>
      </c>
      <c r="C1451" s="126">
        <v>46059</v>
      </c>
      <c r="D1451" s="6">
        <v>2</v>
      </c>
      <c r="E1451" s="126">
        <v>46059</v>
      </c>
      <c r="F1451" s="6">
        <v>2</v>
      </c>
      <c r="G1451" t="s">
        <v>35</v>
      </c>
      <c r="H1451" t="s">
        <v>33</v>
      </c>
      <c r="I1451" t="s">
        <v>28</v>
      </c>
      <c r="J1451" t="s">
        <v>289</v>
      </c>
      <c r="K1451">
        <v>12</v>
      </c>
      <c r="L1451" s="7">
        <v>1357.47</v>
      </c>
      <c r="M1451" s="7">
        <v>16289.64</v>
      </c>
      <c r="N1451">
        <v>0</v>
      </c>
      <c r="O1451" t="s">
        <v>29</v>
      </c>
      <c r="P1451">
        <v>0</v>
      </c>
      <c r="Q1451" s="7">
        <v>6200</v>
      </c>
      <c r="R1451" s="7">
        <v>3150</v>
      </c>
      <c r="S1451" s="7">
        <v>37800</v>
      </c>
      <c r="T1451" s="7">
        <v>1.78</v>
      </c>
      <c r="U1451" s="7">
        <v>672.84</v>
      </c>
      <c r="V1451" t="s">
        <v>30</v>
      </c>
      <c r="W1451" s="7">
        <v>21510.36</v>
      </c>
      <c r="X1451" s="2" t="s">
        <v>31</v>
      </c>
      <c r="Y1451" s="200"/>
      <c r="Z1451" s="201" t="str">
        <f>IF(Y1451&lt;&gt;"",Y1451,IF(Table1[[#This Row],[Befolyt]]="i",1,""))</f>
        <v/>
      </c>
      <c r="AA1451" s="98">
        <f>Table1[[#This Row],[KülföldiÁr]]*Table1[[#This Row],[Darab]]</f>
        <v>0</v>
      </c>
    </row>
    <row r="1452" spans="1:27" x14ac:dyDescent="0.3">
      <c r="A1452" t="s">
        <v>3202</v>
      </c>
      <c r="B1452" t="s">
        <v>1324</v>
      </c>
      <c r="C1452" s="126">
        <v>46059</v>
      </c>
      <c r="D1452" s="6">
        <v>2</v>
      </c>
      <c r="E1452" s="126">
        <v>46059</v>
      </c>
      <c r="F1452" s="6">
        <v>2</v>
      </c>
      <c r="G1452" t="s">
        <v>474</v>
      </c>
      <c r="H1452" t="s">
        <v>33</v>
      </c>
      <c r="I1452" t="s">
        <v>28</v>
      </c>
      <c r="J1452" t="s">
        <v>475</v>
      </c>
      <c r="K1452">
        <v>4</v>
      </c>
      <c r="L1452" s="7">
        <v>1658.44</v>
      </c>
      <c r="M1452" s="7">
        <v>6633.76</v>
      </c>
      <c r="N1452">
        <v>0</v>
      </c>
      <c r="O1452" t="s">
        <v>29</v>
      </c>
      <c r="P1452">
        <v>0</v>
      </c>
      <c r="Q1452" s="7">
        <v>7000</v>
      </c>
      <c r="R1452" s="7">
        <v>4475</v>
      </c>
      <c r="S1452" s="7">
        <v>17900</v>
      </c>
      <c r="T1452" s="7">
        <v>3.98</v>
      </c>
      <c r="U1452" s="7">
        <v>712.42</v>
      </c>
      <c r="V1452" t="s">
        <v>30</v>
      </c>
      <c r="W1452" s="7">
        <v>11266.24</v>
      </c>
      <c r="X1452" s="2" t="s">
        <v>31</v>
      </c>
      <c r="Y1452" s="200"/>
      <c r="Z1452" s="201" t="str">
        <f>IF(Y1452&lt;&gt;"",Y1452,IF(Table1[[#This Row],[Befolyt]]="i",1,""))</f>
        <v/>
      </c>
      <c r="AA1452" s="98">
        <f>Table1[[#This Row],[KülföldiÁr]]*Table1[[#This Row],[Darab]]</f>
        <v>0</v>
      </c>
    </row>
    <row r="1453" spans="1:27" x14ac:dyDescent="0.3">
      <c r="A1453" t="s">
        <v>3202</v>
      </c>
      <c r="B1453" t="s">
        <v>1324</v>
      </c>
      <c r="C1453" s="126">
        <v>46059</v>
      </c>
      <c r="D1453" s="6">
        <v>2</v>
      </c>
      <c r="E1453" s="126">
        <v>46059</v>
      </c>
      <c r="F1453" s="6">
        <v>2</v>
      </c>
      <c r="G1453" t="s">
        <v>3224</v>
      </c>
      <c r="H1453" t="s">
        <v>41</v>
      </c>
      <c r="I1453" t="s">
        <v>28</v>
      </c>
      <c r="J1453" t="s">
        <v>3225</v>
      </c>
      <c r="K1453">
        <v>3</v>
      </c>
      <c r="L1453" s="7">
        <v>1242.1400000000001</v>
      </c>
      <c r="M1453" s="7">
        <v>3726.42</v>
      </c>
      <c r="N1453">
        <v>0</v>
      </c>
      <c r="O1453" t="s">
        <v>29</v>
      </c>
      <c r="P1453">
        <v>0</v>
      </c>
      <c r="Q1453" s="7">
        <v>5265</v>
      </c>
      <c r="R1453" s="7">
        <v>5805</v>
      </c>
      <c r="S1453" s="7">
        <v>17415</v>
      </c>
      <c r="T1453" s="7">
        <v>8.26</v>
      </c>
      <c r="U1453" s="7">
        <v>1438.479</v>
      </c>
      <c r="V1453" t="s">
        <v>30</v>
      </c>
      <c r="W1453" s="7">
        <v>13688.58</v>
      </c>
      <c r="X1453" s="2" t="s">
        <v>31</v>
      </c>
      <c r="Y1453" s="200"/>
      <c r="Z1453" s="201" t="str">
        <f>IF(Y1453&lt;&gt;"",Y1453,IF(Table1[[#This Row],[Befolyt]]="i",1,""))</f>
        <v/>
      </c>
      <c r="AA1453" s="98">
        <f>Table1[[#This Row],[KülföldiÁr]]*Table1[[#This Row],[Darab]]</f>
        <v>0</v>
      </c>
    </row>
    <row r="1454" spans="1:27" x14ac:dyDescent="0.3">
      <c r="A1454" t="s">
        <v>3202</v>
      </c>
      <c r="B1454" t="s">
        <v>1324</v>
      </c>
      <c r="C1454" s="126">
        <v>46059</v>
      </c>
      <c r="D1454" s="6">
        <v>2</v>
      </c>
      <c r="E1454" s="126">
        <v>46059</v>
      </c>
      <c r="F1454" s="6">
        <v>2</v>
      </c>
      <c r="G1454" t="s">
        <v>58</v>
      </c>
      <c r="H1454" t="s">
        <v>41</v>
      </c>
      <c r="I1454" t="s">
        <v>28</v>
      </c>
      <c r="J1454" t="s">
        <v>59</v>
      </c>
      <c r="K1454">
        <v>30</v>
      </c>
      <c r="L1454" s="7">
        <v>169.33</v>
      </c>
      <c r="M1454" s="7">
        <v>5079.9000000000005</v>
      </c>
      <c r="N1454">
        <v>0</v>
      </c>
      <c r="O1454" t="s">
        <v>29</v>
      </c>
      <c r="P1454">
        <v>0</v>
      </c>
      <c r="Q1454" s="7">
        <v>890</v>
      </c>
      <c r="R1454" s="7">
        <v>1210</v>
      </c>
      <c r="S1454" s="7">
        <v>36300</v>
      </c>
      <c r="T1454" s="7">
        <v>14.26</v>
      </c>
      <c r="U1454" s="7">
        <v>5176.38</v>
      </c>
      <c r="V1454" t="s">
        <v>30</v>
      </c>
      <c r="W1454" s="7">
        <v>31220.1</v>
      </c>
      <c r="X1454" s="2" t="s">
        <v>31</v>
      </c>
      <c r="Y1454" s="200"/>
      <c r="Z1454" s="201" t="str">
        <f>IF(Y1454&lt;&gt;"",Y1454,IF(Table1[[#This Row],[Befolyt]]="i",1,""))</f>
        <v/>
      </c>
      <c r="AA1454" s="98">
        <f>Table1[[#This Row],[KülföldiÁr]]*Table1[[#This Row],[Darab]]</f>
        <v>0</v>
      </c>
    </row>
    <row r="1455" spans="1:27" x14ac:dyDescent="0.3">
      <c r="A1455" t="s">
        <v>3202</v>
      </c>
      <c r="B1455" t="s">
        <v>1324</v>
      </c>
      <c r="C1455" s="126">
        <v>46059</v>
      </c>
      <c r="D1455" s="6">
        <v>2</v>
      </c>
      <c r="E1455" s="126">
        <v>46059</v>
      </c>
      <c r="F1455" s="6">
        <v>2</v>
      </c>
      <c r="G1455" t="s">
        <v>58</v>
      </c>
      <c r="H1455" t="s">
        <v>41</v>
      </c>
      <c r="I1455" t="s">
        <v>28</v>
      </c>
      <c r="J1455" t="s">
        <v>59</v>
      </c>
      <c r="K1455">
        <v>10</v>
      </c>
      <c r="L1455" s="7">
        <v>169.33</v>
      </c>
      <c r="M1455" s="7">
        <v>1693.3000000000002</v>
      </c>
      <c r="N1455">
        <v>0</v>
      </c>
      <c r="O1455" t="s">
        <v>29</v>
      </c>
      <c r="P1455">
        <v>0</v>
      </c>
      <c r="Q1455" s="7">
        <v>890</v>
      </c>
      <c r="R1455" s="7">
        <v>1210</v>
      </c>
      <c r="S1455" s="7">
        <v>12100</v>
      </c>
      <c r="T1455" s="7">
        <v>14.26</v>
      </c>
      <c r="U1455" s="7">
        <v>1725.46</v>
      </c>
      <c r="V1455" t="s">
        <v>30</v>
      </c>
      <c r="W1455" s="7">
        <v>10406.700000000001</v>
      </c>
      <c r="X1455" s="2" t="s">
        <v>31</v>
      </c>
      <c r="Y1455" s="200"/>
      <c r="Z1455" s="201" t="str">
        <f>IF(Y1455&lt;&gt;"",Y1455,IF(Table1[[#This Row],[Befolyt]]="i",1,""))</f>
        <v/>
      </c>
      <c r="AA1455" s="98">
        <f>Table1[[#This Row],[KülföldiÁr]]*Table1[[#This Row],[Darab]]</f>
        <v>0</v>
      </c>
    </row>
    <row r="1456" spans="1:27" x14ac:dyDescent="0.3">
      <c r="A1456" t="s">
        <v>3202</v>
      </c>
      <c r="B1456" t="s">
        <v>1324</v>
      </c>
      <c r="C1456" s="126">
        <v>46059</v>
      </c>
      <c r="D1456" s="6">
        <v>2</v>
      </c>
      <c r="E1456" s="126">
        <v>46059</v>
      </c>
      <c r="F1456" s="6">
        <v>2</v>
      </c>
      <c r="G1456" t="s">
        <v>56</v>
      </c>
      <c r="H1456" t="s">
        <v>51</v>
      </c>
      <c r="I1456" t="s">
        <v>28</v>
      </c>
      <c r="J1456" t="s">
        <v>284</v>
      </c>
      <c r="K1456">
        <v>20</v>
      </c>
      <c r="L1456" s="7">
        <v>776.81</v>
      </c>
      <c r="M1456" s="7">
        <v>15536.199999999999</v>
      </c>
      <c r="N1456">
        <v>0</v>
      </c>
      <c r="O1456" t="s">
        <v>29</v>
      </c>
      <c r="P1456">
        <v>0</v>
      </c>
      <c r="Q1456" s="7">
        <v>2000</v>
      </c>
      <c r="R1456" s="7">
        <v>1515</v>
      </c>
      <c r="S1456" s="7">
        <v>30300</v>
      </c>
      <c r="T1456" s="7">
        <v>3.06</v>
      </c>
      <c r="U1456" s="7">
        <v>927.18</v>
      </c>
      <c r="V1456" t="s">
        <v>30</v>
      </c>
      <c r="W1456" s="7">
        <v>14763.800000000001</v>
      </c>
      <c r="X1456" s="2" t="s">
        <v>31</v>
      </c>
      <c r="Y1456" s="200"/>
      <c r="Z1456" s="201" t="str">
        <f>IF(Y1456&lt;&gt;"",Y1456,IF(Table1[[#This Row],[Befolyt]]="i",1,""))</f>
        <v/>
      </c>
      <c r="AA1456" s="98">
        <f>Table1[[#This Row],[KülföldiÁr]]*Table1[[#This Row],[Darab]]</f>
        <v>0</v>
      </c>
    </row>
    <row r="1457" spans="1:27" x14ac:dyDescent="0.3">
      <c r="A1457" t="s">
        <v>3202</v>
      </c>
      <c r="B1457" t="s">
        <v>1324</v>
      </c>
      <c r="C1457" s="126">
        <v>46059</v>
      </c>
      <c r="D1457" s="6">
        <v>2</v>
      </c>
      <c r="E1457" s="126">
        <v>46059</v>
      </c>
      <c r="F1457" s="6">
        <v>2</v>
      </c>
      <c r="G1457" t="s">
        <v>92</v>
      </c>
      <c r="H1457" t="s">
        <v>41</v>
      </c>
      <c r="I1457" t="s">
        <v>28</v>
      </c>
      <c r="J1457" t="s">
        <v>125</v>
      </c>
      <c r="K1457">
        <v>20</v>
      </c>
      <c r="L1457" s="7">
        <v>256.18</v>
      </c>
      <c r="M1457" s="7">
        <v>5123.6000000000004</v>
      </c>
      <c r="N1457">
        <v>0</v>
      </c>
      <c r="O1457" t="s">
        <v>29</v>
      </c>
      <c r="P1457">
        <v>0</v>
      </c>
      <c r="Q1457" s="7">
        <v>1340</v>
      </c>
      <c r="R1457" s="7">
        <v>1820</v>
      </c>
      <c r="S1457" s="7">
        <v>36400</v>
      </c>
      <c r="T1457" s="7">
        <v>14.23</v>
      </c>
      <c r="U1457" s="7">
        <v>5179.72</v>
      </c>
      <c r="V1457" t="s">
        <v>30</v>
      </c>
      <c r="W1457" s="7">
        <v>31276.400000000001</v>
      </c>
      <c r="X1457" s="2" t="s">
        <v>31</v>
      </c>
      <c r="Y1457" s="200"/>
      <c r="Z1457" s="201" t="str">
        <f>IF(Y1457&lt;&gt;"",Y1457,IF(Table1[[#This Row],[Befolyt]]="i",1,""))</f>
        <v/>
      </c>
      <c r="AA1457" s="98">
        <f>Table1[[#This Row],[KülföldiÁr]]*Table1[[#This Row],[Darab]]</f>
        <v>0</v>
      </c>
    </row>
    <row r="1458" spans="1:27" x14ac:dyDescent="0.3">
      <c r="A1458" t="s">
        <v>3202</v>
      </c>
      <c r="B1458" t="s">
        <v>1324</v>
      </c>
      <c r="C1458" s="126">
        <v>46059</v>
      </c>
      <c r="D1458" s="6">
        <v>2</v>
      </c>
      <c r="E1458" s="126">
        <v>46059</v>
      </c>
      <c r="F1458" s="6">
        <v>2</v>
      </c>
      <c r="G1458" t="s">
        <v>47</v>
      </c>
      <c r="H1458" t="s">
        <v>41</v>
      </c>
      <c r="I1458" t="s">
        <v>28</v>
      </c>
      <c r="J1458" t="s">
        <v>48</v>
      </c>
      <c r="K1458">
        <v>16</v>
      </c>
      <c r="L1458" s="7">
        <v>183.65</v>
      </c>
      <c r="M1458" s="7">
        <v>2938.4</v>
      </c>
      <c r="N1458">
        <v>0</v>
      </c>
      <c r="O1458" t="s">
        <v>29</v>
      </c>
      <c r="P1458">
        <v>0</v>
      </c>
      <c r="Q1458" s="7">
        <v>1018</v>
      </c>
      <c r="R1458" s="7">
        <v>1135</v>
      </c>
      <c r="S1458" s="7">
        <v>18160</v>
      </c>
      <c r="T1458" s="7">
        <v>8.61</v>
      </c>
      <c r="U1458" s="7">
        <v>1563.5759999999998</v>
      </c>
      <c r="V1458" t="s">
        <v>30</v>
      </c>
      <c r="W1458" s="7">
        <v>15221.6</v>
      </c>
      <c r="X1458" s="2" t="s">
        <v>31</v>
      </c>
      <c r="Y1458" s="200"/>
      <c r="Z1458" s="201" t="str">
        <f>IF(Y1458&lt;&gt;"",Y1458,IF(Table1[[#This Row],[Befolyt]]="i",1,""))</f>
        <v/>
      </c>
      <c r="AA1458" s="98">
        <f>Table1[[#This Row],[KülföldiÁr]]*Table1[[#This Row],[Darab]]</f>
        <v>0</v>
      </c>
    </row>
    <row r="1459" spans="1:27" x14ac:dyDescent="0.3">
      <c r="A1459" t="s">
        <v>3226</v>
      </c>
      <c r="B1459" t="s">
        <v>2255</v>
      </c>
      <c r="C1459" s="126">
        <v>46059</v>
      </c>
      <c r="D1459" s="6">
        <v>2</v>
      </c>
      <c r="E1459" s="126">
        <v>46059</v>
      </c>
      <c r="F1459" s="6">
        <v>2</v>
      </c>
      <c r="G1459" t="s">
        <v>2327</v>
      </c>
      <c r="H1459" t="s">
        <v>33</v>
      </c>
      <c r="I1459" t="s">
        <v>28</v>
      </c>
      <c r="J1459" t="s">
        <v>3227</v>
      </c>
      <c r="K1459">
        <v>2</v>
      </c>
      <c r="L1459" s="7">
        <v>302.35000000000002</v>
      </c>
      <c r="M1459" s="7">
        <v>604.70000000000005</v>
      </c>
      <c r="N1459">
        <v>0</v>
      </c>
      <c r="O1459" t="s">
        <v>29</v>
      </c>
      <c r="P1459">
        <v>0</v>
      </c>
      <c r="Q1459" s="7">
        <v>2690</v>
      </c>
      <c r="R1459" s="7">
        <v>1575</v>
      </c>
      <c r="S1459" s="7">
        <v>3150</v>
      </c>
      <c r="T1459" s="7">
        <v>3</v>
      </c>
      <c r="U1459" s="7">
        <v>94.5</v>
      </c>
      <c r="V1459" t="s">
        <v>77</v>
      </c>
      <c r="W1459" s="7">
        <v>2545.3000000000002</v>
      </c>
      <c r="X1459" s="2" t="s">
        <v>31</v>
      </c>
      <c r="Y1459" s="200"/>
      <c r="Z1459" s="201" t="str">
        <f>IF(Y1459&lt;&gt;"",Y1459,IF(Table1[[#This Row],[Befolyt]]="i",1,""))</f>
        <v/>
      </c>
      <c r="AA1459" s="98">
        <f>Table1[[#This Row],[KülföldiÁr]]*Table1[[#This Row],[Darab]]</f>
        <v>0</v>
      </c>
    </row>
    <row r="1460" spans="1:27" x14ac:dyDescent="0.3">
      <c r="A1460" t="s">
        <v>3226</v>
      </c>
      <c r="B1460" t="s">
        <v>2255</v>
      </c>
      <c r="C1460" s="126">
        <v>46059</v>
      </c>
      <c r="D1460" s="6">
        <v>2</v>
      </c>
      <c r="E1460" s="126">
        <v>46059</v>
      </c>
      <c r="F1460" s="6">
        <v>2</v>
      </c>
      <c r="G1460" t="s">
        <v>503</v>
      </c>
      <c r="H1460" t="s">
        <v>33</v>
      </c>
      <c r="I1460" t="s">
        <v>28</v>
      </c>
      <c r="J1460" t="s">
        <v>3228</v>
      </c>
      <c r="K1460">
        <v>6</v>
      </c>
      <c r="L1460" s="7">
        <v>1148.99</v>
      </c>
      <c r="M1460" s="7">
        <v>6893.9400000000005</v>
      </c>
      <c r="N1460">
        <v>0</v>
      </c>
      <c r="O1460" t="s">
        <v>29</v>
      </c>
      <c r="P1460">
        <v>0</v>
      </c>
      <c r="Q1460" s="7">
        <v>4440</v>
      </c>
      <c r="R1460" s="7">
        <v>3150</v>
      </c>
      <c r="S1460" s="7">
        <v>18900</v>
      </c>
      <c r="T1460" s="7">
        <v>3</v>
      </c>
      <c r="U1460" s="7">
        <v>567</v>
      </c>
      <c r="V1460" t="s">
        <v>77</v>
      </c>
      <c r="W1460" s="7">
        <v>12006.06</v>
      </c>
      <c r="X1460" s="2" t="s">
        <v>31</v>
      </c>
      <c r="Y1460" s="200"/>
      <c r="Z1460" s="201" t="str">
        <f>IF(Y1460&lt;&gt;"",Y1460,IF(Table1[[#This Row],[Befolyt]]="i",1,""))</f>
        <v/>
      </c>
      <c r="AA1460" s="98">
        <f>Table1[[#This Row],[KülföldiÁr]]*Table1[[#This Row],[Darab]]</f>
        <v>0</v>
      </c>
    </row>
    <row r="1461" spans="1:27" x14ac:dyDescent="0.3">
      <c r="A1461" t="s">
        <v>3226</v>
      </c>
      <c r="B1461" t="s">
        <v>2255</v>
      </c>
      <c r="C1461" s="126">
        <v>46059</v>
      </c>
      <c r="D1461" s="6">
        <v>2</v>
      </c>
      <c r="E1461" s="126">
        <v>46059</v>
      </c>
      <c r="F1461" s="6">
        <v>2</v>
      </c>
      <c r="G1461" t="s">
        <v>1429</v>
      </c>
      <c r="H1461" t="s">
        <v>34</v>
      </c>
      <c r="I1461" t="s">
        <v>32</v>
      </c>
      <c r="J1461" t="s">
        <v>1430</v>
      </c>
      <c r="K1461">
        <v>1</v>
      </c>
      <c r="L1461" s="7">
        <v>2315</v>
      </c>
      <c r="M1461" s="7">
        <v>2315</v>
      </c>
      <c r="N1461">
        <v>0</v>
      </c>
      <c r="O1461" t="s">
        <v>29</v>
      </c>
      <c r="P1461">
        <v>0</v>
      </c>
      <c r="Q1461" s="7">
        <v>2315</v>
      </c>
      <c r="R1461" s="7">
        <v>0</v>
      </c>
      <c r="S1461" s="7">
        <v>0</v>
      </c>
      <c r="T1461" s="7">
        <v>0</v>
      </c>
      <c r="U1461" s="7">
        <v>0</v>
      </c>
      <c r="V1461" t="s">
        <v>77</v>
      </c>
      <c r="W1461" s="7">
        <v>-2315</v>
      </c>
      <c r="X1461" s="2" t="s">
        <v>31</v>
      </c>
      <c r="Y1461" s="200"/>
      <c r="Z1461" s="201" t="str">
        <f>IF(Y1461&lt;&gt;"",Y1461,IF(Table1[[#This Row],[Befolyt]]="i",1,""))</f>
        <v/>
      </c>
      <c r="AA1461" s="98">
        <f>Table1[[#This Row],[KülföldiÁr]]*Table1[[#This Row],[Darab]]</f>
        <v>0</v>
      </c>
    </row>
    <row r="1462" spans="1:27" x14ac:dyDescent="0.3">
      <c r="A1462" t="s">
        <v>3229</v>
      </c>
      <c r="B1462" t="s">
        <v>1296</v>
      </c>
      <c r="C1462" s="126">
        <v>46059</v>
      </c>
      <c r="D1462" s="6">
        <v>2</v>
      </c>
      <c r="E1462" s="126">
        <v>46058</v>
      </c>
      <c r="F1462" s="6">
        <v>2</v>
      </c>
      <c r="G1462" t="s">
        <v>3230</v>
      </c>
      <c r="H1462" t="s">
        <v>321</v>
      </c>
      <c r="I1462" t="s">
        <v>28</v>
      </c>
      <c r="J1462" t="s">
        <v>3231</v>
      </c>
      <c r="K1462">
        <v>1</v>
      </c>
      <c r="L1462" s="7">
        <v>10540</v>
      </c>
      <c r="M1462" s="7">
        <v>10540</v>
      </c>
      <c r="N1462">
        <v>0</v>
      </c>
      <c r="O1462" t="s">
        <v>29</v>
      </c>
      <c r="P1462">
        <v>0</v>
      </c>
      <c r="Q1462" s="7">
        <v>18440</v>
      </c>
      <c r="R1462" s="7">
        <v>19200</v>
      </c>
      <c r="S1462" s="7">
        <v>19200</v>
      </c>
      <c r="T1462" s="7">
        <v>5</v>
      </c>
      <c r="U1462" s="7">
        <v>960</v>
      </c>
      <c r="V1462" t="s">
        <v>77</v>
      </c>
      <c r="W1462" s="7">
        <v>8660</v>
      </c>
      <c r="X1462" s="2" t="s">
        <v>31</v>
      </c>
      <c r="Y1462" s="200"/>
      <c r="Z1462" s="201" t="str">
        <f>IF(Y1462&lt;&gt;"",Y1462,IF(Table1[[#This Row],[Befolyt]]="i",1,""))</f>
        <v/>
      </c>
      <c r="AA1462" s="98">
        <f>Table1[[#This Row],[KülföldiÁr]]*Table1[[#This Row],[Darab]]</f>
        <v>0</v>
      </c>
    </row>
    <row r="1463" spans="1:27" x14ac:dyDescent="0.3">
      <c r="A1463" t="s">
        <v>3229</v>
      </c>
      <c r="B1463" t="s">
        <v>1296</v>
      </c>
      <c r="C1463" s="126">
        <v>46059</v>
      </c>
      <c r="D1463" s="6">
        <v>2</v>
      </c>
      <c r="E1463" s="126">
        <v>46058</v>
      </c>
      <c r="F1463" s="6">
        <v>2</v>
      </c>
      <c r="G1463" t="s">
        <v>398</v>
      </c>
      <c r="H1463" t="s">
        <v>34</v>
      </c>
      <c r="I1463" t="s">
        <v>32</v>
      </c>
      <c r="J1463" t="s">
        <v>399</v>
      </c>
      <c r="K1463">
        <v>1</v>
      </c>
      <c r="L1463" s="7">
        <v>1737</v>
      </c>
      <c r="M1463" s="7">
        <v>1737</v>
      </c>
      <c r="N1463">
        <v>0</v>
      </c>
      <c r="O1463" t="s">
        <v>29</v>
      </c>
      <c r="P1463">
        <v>0</v>
      </c>
      <c r="Q1463" s="7">
        <v>1737</v>
      </c>
      <c r="R1463" s="7">
        <v>2300</v>
      </c>
      <c r="S1463" s="7">
        <v>2300</v>
      </c>
      <c r="T1463" s="7">
        <v>0</v>
      </c>
      <c r="U1463" s="7">
        <v>0</v>
      </c>
      <c r="V1463" t="s">
        <v>77</v>
      </c>
      <c r="W1463" s="7">
        <v>563</v>
      </c>
      <c r="X1463" s="2" t="s">
        <v>31</v>
      </c>
      <c r="Y1463" s="200"/>
      <c r="Z1463" s="201" t="str">
        <f>IF(Y1463&lt;&gt;"",Y1463,IF(Table1[[#This Row],[Befolyt]]="i",1,""))</f>
        <v/>
      </c>
      <c r="AA1463" s="98">
        <f>Table1[[#This Row],[KülföldiÁr]]*Table1[[#This Row],[Darab]]</f>
        <v>0</v>
      </c>
    </row>
    <row r="1464" spans="1:27" x14ac:dyDescent="0.3">
      <c r="A1464" t="s">
        <v>3232</v>
      </c>
      <c r="B1464" t="s">
        <v>3233</v>
      </c>
      <c r="C1464" s="126">
        <v>46059</v>
      </c>
      <c r="D1464" s="6">
        <v>2</v>
      </c>
      <c r="E1464" s="126">
        <v>46059</v>
      </c>
      <c r="F1464" s="6">
        <v>2</v>
      </c>
      <c r="G1464" t="s">
        <v>3234</v>
      </c>
      <c r="H1464" t="s">
        <v>51</v>
      </c>
      <c r="I1464" t="s">
        <v>28</v>
      </c>
      <c r="J1464" t="s">
        <v>3235</v>
      </c>
      <c r="K1464">
        <v>200</v>
      </c>
      <c r="L1464" s="7">
        <v>365.05</v>
      </c>
      <c r="M1464" s="7">
        <v>73010</v>
      </c>
      <c r="N1464">
        <v>0</v>
      </c>
      <c r="O1464" t="s">
        <v>29</v>
      </c>
      <c r="P1464">
        <v>0</v>
      </c>
      <c r="Q1464" s="7">
        <v>1490</v>
      </c>
      <c r="R1464" s="7">
        <v>1390</v>
      </c>
      <c r="S1464" s="7">
        <v>278000</v>
      </c>
      <c r="T1464" s="7">
        <v>7.5</v>
      </c>
      <c r="U1464" s="7">
        <v>20850</v>
      </c>
      <c r="V1464" t="s">
        <v>83</v>
      </c>
      <c r="W1464" s="7">
        <v>204990</v>
      </c>
      <c r="X1464" s="2" t="s">
        <v>31</v>
      </c>
      <c r="Y1464" s="200"/>
      <c r="Z1464" s="201" t="str">
        <f>IF(Y1464&lt;&gt;"",Y1464,IF(Table1[[#This Row],[Befolyt]]="i",1,""))</f>
        <v/>
      </c>
      <c r="AA1464" s="98">
        <f>Table1[[#This Row],[KülföldiÁr]]*Table1[[#This Row],[Darab]]</f>
        <v>0</v>
      </c>
    </row>
    <row r="1465" spans="1:27" x14ac:dyDescent="0.3">
      <c r="A1465" t="s">
        <v>3232</v>
      </c>
      <c r="B1465" t="s">
        <v>3233</v>
      </c>
      <c r="C1465" s="126">
        <v>46059</v>
      </c>
      <c r="D1465" s="6">
        <v>2</v>
      </c>
      <c r="E1465" s="126">
        <v>46059</v>
      </c>
      <c r="F1465" s="6">
        <v>2</v>
      </c>
      <c r="G1465" t="s">
        <v>1314</v>
      </c>
      <c r="H1465" t="s">
        <v>34</v>
      </c>
      <c r="I1465" t="s">
        <v>32</v>
      </c>
      <c r="J1465" t="s">
        <v>1315</v>
      </c>
      <c r="K1465">
        <v>1</v>
      </c>
      <c r="L1465" s="7">
        <v>5740</v>
      </c>
      <c r="M1465" s="7">
        <v>5740</v>
      </c>
      <c r="N1465">
        <v>0</v>
      </c>
      <c r="O1465" t="s">
        <v>29</v>
      </c>
      <c r="P1465">
        <v>0</v>
      </c>
      <c r="Q1465" s="7">
        <v>5740</v>
      </c>
      <c r="R1465" s="7">
        <v>0</v>
      </c>
      <c r="S1465" s="7">
        <v>0</v>
      </c>
      <c r="T1465" s="7">
        <v>0</v>
      </c>
      <c r="U1465" s="7">
        <v>0</v>
      </c>
      <c r="V1465" t="s">
        <v>83</v>
      </c>
      <c r="W1465" s="7">
        <v>-5740</v>
      </c>
      <c r="X1465" s="2" t="s">
        <v>31</v>
      </c>
      <c r="Y1465" s="200"/>
      <c r="Z1465" s="201" t="str">
        <f>IF(Y1465&lt;&gt;"",Y1465,IF(Table1[[#This Row],[Befolyt]]="i",1,""))</f>
        <v/>
      </c>
      <c r="AA1465" s="98">
        <f>Table1[[#This Row],[KülföldiÁr]]*Table1[[#This Row],[Darab]]</f>
        <v>0</v>
      </c>
    </row>
    <row r="1466" spans="1:27" x14ac:dyDescent="0.3">
      <c r="A1466" t="s">
        <v>3236</v>
      </c>
      <c r="B1466" t="s">
        <v>3237</v>
      </c>
      <c r="C1466" s="126">
        <v>46059</v>
      </c>
      <c r="D1466" s="6">
        <v>2</v>
      </c>
      <c r="E1466" s="126">
        <v>46059</v>
      </c>
      <c r="F1466" s="6">
        <v>2</v>
      </c>
      <c r="G1466" t="s">
        <v>3238</v>
      </c>
      <c r="H1466" t="s">
        <v>41</v>
      </c>
      <c r="I1466" t="s">
        <v>28</v>
      </c>
      <c r="J1466" t="s">
        <v>3239</v>
      </c>
      <c r="K1466">
        <v>12</v>
      </c>
      <c r="L1466" s="7">
        <v>67</v>
      </c>
      <c r="M1466" s="7">
        <v>804</v>
      </c>
      <c r="N1466">
        <v>0</v>
      </c>
      <c r="O1466" t="s">
        <v>29</v>
      </c>
      <c r="P1466">
        <v>0</v>
      </c>
      <c r="Q1466" s="7">
        <v>80</v>
      </c>
      <c r="R1466" s="7">
        <v>125</v>
      </c>
      <c r="S1466" s="7">
        <v>1500</v>
      </c>
      <c r="T1466" s="7">
        <v>17.600000000000001</v>
      </c>
      <c r="U1466" s="7">
        <v>264.00000000000006</v>
      </c>
      <c r="V1466" t="s">
        <v>66</v>
      </c>
      <c r="W1466" s="7">
        <v>696</v>
      </c>
      <c r="X1466" s="2" t="s">
        <v>31</v>
      </c>
      <c r="Y1466" s="200"/>
      <c r="Z1466" s="201" t="str">
        <f>IF(Y1466&lt;&gt;"",Y1466,IF(Table1[[#This Row],[Befolyt]]="i",1,""))</f>
        <v/>
      </c>
      <c r="AA1466" s="98">
        <f>Table1[[#This Row],[KülföldiÁr]]*Table1[[#This Row],[Darab]]</f>
        <v>0</v>
      </c>
    </row>
    <row r="1467" spans="1:27" x14ac:dyDescent="0.3">
      <c r="A1467" t="s">
        <v>3236</v>
      </c>
      <c r="B1467" t="s">
        <v>3237</v>
      </c>
      <c r="C1467" s="126">
        <v>46059</v>
      </c>
      <c r="D1467" s="6">
        <v>2</v>
      </c>
      <c r="E1467" s="126">
        <v>46059</v>
      </c>
      <c r="F1467" s="6">
        <v>2</v>
      </c>
      <c r="G1467" t="s">
        <v>3240</v>
      </c>
      <c r="H1467" t="s">
        <v>41</v>
      </c>
      <c r="I1467" t="s">
        <v>28</v>
      </c>
      <c r="J1467" t="s">
        <v>3241</v>
      </c>
      <c r="K1467">
        <v>12</v>
      </c>
      <c r="L1467" s="7">
        <v>46</v>
      </c>
      <c r="M1467" s="7">
        <v>552</v>
      </c>
      <c r="N1467">
        <v>0</v>
      </c>
      <c r="O1467" t="s">
        <v>29</v>
      </c>
      <c r="P1467">
        <v>0</v>
      </c>
      <c r="Q1467" s="7">
        <v>45</v>
      </c>
      <c r="R1467" s="7">
        <v>90</v>
      </c>
      <c r="S1467" s="7">
        <v>1080</v>
      </c>
      <c r="T1467" s="7">
        <v>22.5</v>
      </c>
      <c r="U1467" s="7">
        <v>243</v>
      </c>
      <c r="V1467" t="s">
        <v>66</v>
      </c>
      <c r="W1467" s="7">
        <v>528</v>
      </c>
      <c r="X1467" s="2" t="s">
        <v>31</v>
      </c>
      <c r="Y1467" s="200"/>
      <c r="Z1467" s="201" t="str">
        <f>IF(Y1467&lt;&gt;"",Y1467,IF(Table1[[#This Row],[Befolyt]]="i",1,""))</f>
        <v/>
      </c>
      <c r="AA1467" s="98">
        <f>Table1[[#This Row],[KülföldiÁr]]*Table1[[#This Row],[Darab]]</f>
        <v>0</v>
      </c>
    </row>
    <row r="1468" spans="1:27" x14ac:dyDescent="0.3">
      <c r="A1468" t="s">
        <v>3236</v>
      </c>
      <c r="B1468" t="s">
        <v>3237</v>
      </c>
      <c r="C1468" s="126">
        <v>46059</v>
      </c>
      <c r="D1468" s="6">
        <v>2</v>
      </c>
      <c r="E1468" s="126">
        <v>46059</v>
      </c>
      <c r="F1468" s="6">
        <v>2</v>
      </c>
      <c r="G1468" t="s">
        <v>357</v>
      </c>
      <c r="H1468" t="s">
        <v>34</v>
      </c>
      <c r="I1468" t="s">
        <v>32</v>
      </c>
      <c r="J1468" t="s">
        <v>358</v>
      </c>
      <c r="K1468">
        <v>1</v>
      </c>
      <c r="L1468" s="7">
        <v>2075</v>
      </c>
      <c r="M1468" s="7">
        <v>2075</v>
      </c>
      <c r="N1468">
        <v>0</v>
      </c>
      <c r="O1468" t="s">
        <v>29</v>
      </c>
      <c r="P1468">
        <v>0</v>
      </c>
      <c r="Q1468" s="7">
        <v>2075</v>
      </c>
      <c r="R1468" s="7">
        <v>1800</v>
      </c>
      <c r="S1468" s="7">
        <v>1800</v>
      </c>
      <c r="T1468" s="7">
        <v>0</v>
      </c>
      <c r="U1468" s="7">
        <v>0</v>
      </c>
      <c r="V1468" t="s">
        <v>66</v>
      </c>
      <c r="W1468" s="7">
        <v>-275</v>
      </c>
      <c r="X1468" s="2" t="s">
        <v>31</v>
      </c>
      <c r="Y1468" s="200"/>
      <c r="Z1468" s="201" t="str">
        <f>IF(Y1468&lt;&gt;"",Y1468,IF(Table1[[#This Row],[Befolyt]]="i",1,""))</f>
        <v/>
      </c>
      <c r="AA1468" s="98">
        <f>Table1[[#This Row],[KülföldiÁr]]*Table1[[#This Row],[Darab]]</f>
        <v>0</v>
      </c>
    </row>
    <row r="1469" spans="1:27" x14ac:dyDescent="0.3">
      <c r="A1469" t="s">
        <v>3242</v>
      </c>
      <c r="B1469" t="s">
        <v>80</v>
      </c>
      <c r="C1469" s="126">
        <v>46059</v>
      </c>
      <c r="D1469" s="6">
        <v>2</v>
      </c>
      <c r="E1469" s="126">
        <v>46059</v>
      </c>
      <c r="F1469" s="6">
        <v>2</v>
      </c>
      <c r="G1469" t="s">
        <v>3243</v>
      </c>
      <c r="H1469" t="s">
        <v>51</v>
      </c>
      <c r="I1469" t="s">
        <v>28</v>
      </c>
      <c r="J1469" t="s">
        <v>3244</v>
      </c>
      <c r="K1469">
        <v>35</v>
      </c>
      <c r="L1469" s="7">
        <v>404.77</v>
      </c>
      <c r="M1469" s="7">
        <v>14166.949999999999</v>
      </c>
      <c r="N1469">
        <v>3.69</v>
      </c>
      <c r="O1469" t="s">
        <v>36</v>
      </c>
      <c r="P1469">
        <v>380.93</v>
      </c>
      <c r="Q1469" s="7">
        <v>0</v>
      </c>
      <c r="R1469" s="7">
        <v>1405.63</v>
      </c>
      <c r="S1469" s="7">
        <v>49197.05</v>
      </c>
      <c r="T1469" s="7">
        <v>0</v>
      </c>
      <c r="U1469" s="7">
        <v>0</v>
      </c>
      <c r="V1469" t="s">
        <v>1358</v>
      </c>
      <c r="W1469" s="7">
        <v>35030.100000000006</v>
      </c>
      <c r="X1469" s="2" t="s">
        <v>31</v>
      </c>
      <c r="Y1469" s="200"/>
      <c r="Z1469" s="201" t="str">
        <f>IF(Y1469&lt;&gt;"",Y1469,IF(Table1[[#This Row],[Befolyt]]="i",1,""))</f>
        <v/>
      </c>
      <c r="AA1469" s="98">
        <f>Table1[[#This Row],[KülföldiÁr]]*Table1[[#This Row],[Darab]]</f>
        <v>129.15</v>
      </c>
    </row>
    <row r="1470" spans="1:27" x14ac:dyDescent="0.3">
      <c r="A1470" t="s">
        <v>3242</v>
      </c>
      <c r="B1470" t="s">
        <v>80</v>
      </c>
      <c r="C1470" s="126">
        <v>46059</v>
      </c>
      <c r="D1470" s="6">
        <v>2</v>
      </c>
      <c r="E1470" s="126">
        <v>46059</v>
      </c>
      <c r="F1470" s="6">
        <v>2</v>
      </c>
      <c r="G1470" t="s">
        <v>3245</v>
      </c>
      <c r="H1470" t="s">
        <v>34</v>
      </c>
      <c r="I1470" t="s">
        <v>32</v>
      </c>
      <c r="J1470" t="s">
        <v>3246</v>
      </c>
      <c r="K1470">
        <v>1</v>
      </c>
      <c r="L1470" s="7">
        <v>7602</v>
      </c>
      <c r="M1470" s="7">
        <v>7602</v>
      </c>
      <c r="N1470">
        <v>19.96</v>
      </c>
      <c r="O1470" t="s">
        <v>36</v>
      </c>
      <c r="P1470">
        <v>380.93</v>
      </c>
      <c r="Q1470" s="7">
        <v>7602</v>
      </c>
      <c r="R1470" s="7">
        <v>7601.99</v>
      </c>
      <c r="S1470" s="7">
        <v>7601.99</v>
      </c>
      <c r="T1470" s="7">
        <v>0</v>
      </c>
      <c r="U1470" s="7">
        <v>0</v>
      </c>
      <c r="V1470" t="s">
        <v>1358</v>
      </c>
      <c r="W1470" s="7">
        <v>-1.0000000000218279E-2</v>
      </c>
      <c r="X1470" s="2" t="s">
        <v>31</v>
      </c>
      <c r="Y1470" s="200"/>
      <c r="Z1470" s="201" t="str">
        <f>IF(Y1470&lt;&gt;"",Y1470,IF(Table1[[#This Row],[Befolyt]]="i",1,""))</f>
        <v/>
      </c>
      <c r="AA1470" s="98">
        <f>Table1[[#This Row],[KülföldiÁr]]*Table1[[#This Row],[Darab]]</f>
        <v>19.96</v>
      </c>
    </row>
    <row r="1471" spans="1:27" x14ac:dyDescent="0.3">
      <c r="A1471" t="s">
        <v>3247</v>
      </c>
      <c r="B1471" t="s">
        <v>848</v>
      </c>
      <c r="C1471" s="126">
        <v>46059</v>
      </c>
      <c r="D1471" s="6">
        <v>2</v>
      </c>
      <c r="E1471" s="126">
        <v>46059</v>
      </c>
      <c r="F1471" s="6">
        <v>2</v>
      </c>
      <c r="G1471" t="s">
        <v>98</v>
      </c>
      <c r="H1471" t="s">
        <v>33</v>
      </c>
      <c r="I1471" t="s">
        <v>28</v>
      </c>
      <c r="J1471" t="s">
        <v>282</v>
      </c>
      <c r="K1471">
        <v>1</v>
      </c>
      <c r="L1471" s="7">
        <v>420.21</v>
      </c>
      <c r="M1471" s="7">
        <v>420.21</v>
      </c>
      <c r="N1471">
        <v>0</v>
      </c>
      <c r="O1471" t="s">
        <v>29</v>
      </c>
      <c r="P1471">
        <v>0</v>
      </c>
      <c r="Q1471" s="7">
        <v>2600</v>
      </c>
      <c r="R1471" s="7">
        <v>1218</v>
      </c>
      <c r="S1471" s="7">
        <v>1218</v>
      </c>
      <c r="T1471" s="7">
        <v>1.1200000000000001</v>
      </c>
      <c r="U1471" s="7">
        <v>13.6416</v>
      </c>
      <c r="V1471" t="s">
        <v>77</v>
      </c>
      <c r="W1471" s="7">
        <v>797.79</v>
      </c>
      <c r="X1471" s="2" t="s">
        <v>31</v>
      </c>
      <c r="Y1471" s="200"/>
      <c r="Z1471" s="201" t="str">
        <f>IF(Y1471&lt;&gt;"",Y1471,IF(Table1[[#This Row],[Befolyt]]="i",1,""))</f>
        <v/>
      </c>
      <c r="AA1471" s="98">
        <f>Table1[[#This Row],[KülföldiÁr]]*Table1[[#This Row],[Darab]]</f>
        <v>0</v>
      </c>
    </row>
    <row r="1472" spans="1:27" x14ac:dyDescent="0.3">
      <c r="A1472" t="s">
        <v>3247</v>
      </c>
      <c r="B1472" t="s">
        <v>848</v>
      </c>
      <c r="C1472" s="126">
        <v>46059</v>
      </c>
      <c r="D1472" s="6">
        <v>2</v>
      </c>
      <c r="E1472" s="126">
        <v>46059</v>
      </c>
      <c r="F1472" s="6">
        <v>2</v>
      </c>
      <c r="G1472" t="s">
        <v>1293</v>
      </c>
      <c r="H1472" t="s">
        <v>33</v>
      </c>
      <c r="I1472" t="s">
        <v>28</v>
      </c>
      <c r="J1472" t="s">
        <v>1294</v>
      </c>
      <c r="K1472">
        <v>1</v>
      </c>
      <c r="L1472" s="7">
        <v>297.77999999999997</v>
      </c>
      <c r="M1472" s="7">
        <v>297.77999999999997</v>
      </c>
      <c r="N1472">
        <v>0</v>
      </c>
      <c r="O1472" t="s">
        <v>29</v>
      </c>
      <c r="P1472">
        <v>0</v>
      </c>
      <c r="Q1472" s="7">
        <v>1700</v>
      </c>
      <c r="R1472" s="7">
        <v>925</v>
      </c>
      <c r="S1472" s="7">
        <v>925</v>
      </c>
      <c r="T1472" s="7">
        <v>2.39</v>
      </c>
      <c r="U1472" s="7">
        <v>22.107500000000002</v>
      </c>
      <c r="V1472" t="s">
        <v>77</v>
      </c>
      <c r="W1472" s="7">
        <v>627.22</v>
      </c>
      <c r="X1472" s="2" t="s">
        <v>31</v>
      </c>
      <c r="Y1472" s="200"/>
      <c r="Z1472" s="201" t="str">
        <f>IF(Y1472&lt;&gt;"",Y1472,IF(Table1[[#This Row],[Befolyt]]="i",1,""))</f>
        <v/>
      </c>
      <c r="AA1472" s="98">
        <f>Table1[[#This Row],[KülföldiÁr]]*Table1[[#This Row],[Darab]]</f>
        <v>0</v>
      </c>
    </row>
    <row r="1473" spans="1:27" x14ac:dyDescent="0.3">
      <c r="A1473" t="s">
        <v>3247</v>
      </c>
      <c r="B1473" t="s">
        <v>848</v>
      </c>
      <c r="C1473" s="126">
        <v>46059</v>
      </c>
      <c r="D1473" s="6">
        <v>2</v>
      </c>
      <c r="E1473" s="126">
        <v>46059</v>
      </c>
      <c r="F1473" s="6">
        <v>2</v>
      </c>
      <c r="G1473" t="s">
        <v>863</v>
      </c>
      <c r="H1473" t="s">
        <v>33</v>
      </c>
      <c r="I1473" t="s">
        <v>28</v>
      </c>
      <c r="J1473" t="s">
        <v>864</v>
      </c>
      <c r="K1473">
        <v>1</v>
      </c>
      <c r="L1473" s="7">
        <v>1037.28</v>
      </c>
      <c r="M1473" s="7">
        <v>1037.28</v>
      </c>
      <c r="N1473">
        <v>0</v>
      </c>
      <c r="O1473" t="s">
        <v>29</v>
      </c>
      <c r="P1473">
        <v>0</v>
      </c>
      <c r="Q1473" s="7">
        <v>4600</v>
      </c>
      <c r="R1473" s="7">
        <v>4025</v>
      </c>
      <c r="S1473" s="7">
        <v>4025</v>
      </c>
      <c r="T1473" s="7">
        <v>7.91</v>
      </c>
      <c r="U1473" s="7">
        <v>318.3775</v>
      </c>
      <c r="V1473" t="s">
        <v>77</v>
      </c>
      <c r="W1473" s="7">
        <v>2987.7200000000003</v>
      </c>
      <c r="X1473" s="2" t="s">
        <v>31</v>
      </c>
      <c r="Y1473" s="200"/>
      <c r="Z1473" s="201" t="str">
        <f>IF(Y1473&lt;&gt;"",Y1473,IF(Table1[[#This Row],[Befolyt]]="i",1,""))</f>
        <v/>
      </c>
      <c r="AA1473" s="98">
        <f>Table1[[#This Row],[KülföldiÁr]]*Table1[[#This Row],[Darab]]</f>
        <v>0</v>
      </c>
    </row>
    <row r="1474" spans="1:27" x14ac:dyDescent="0.3">
      <c r="A1474" t="s">
        <v>3247</v>
      </c>
      <c r="B1474" t="s">
        <v>848</v>
      </c>
      <c r="C1474" s="126">
        <v>46059</v>
      </c>
      <c r="D1474" s="6">
        <v>2</v>
      </c>
      <c r="E1474" s="126">
        <v>46059</v>
      </c>
      <c r="F1474" s="6">
        <v>2</v>
      </c>
      <c r="G1474" t="s">
        <v>307</v>
      </c>
      <c r="H1474" t="s">
        <v>33</v>
      </c>
      <c r="I1474" t="s">
        <v>28</v>
      </c>
      <c r="J1474" t="s">
        <v>308</v>
      </c>
      <c r="K1474">
        <v>1</v>
      </c>
      <c r="L1474" s="7">
        <v>613.47</v>
      </c>
      <c r="M1474" s="7">
        <v>613.47</v>
      </c>
      <c r="N1474">
        <v>0</v>
      </c>
      <c r="O1474" t="s">
        <v>29</v>
      </c>
      <c r="P1474">
        <v>0</v>
      </c>
      <c r="Q1474" s="7">
        <v>3000</v>
      </c>
      <c r="R1474" s="7">
        <v>3285</v>
      </c>
      <c r="S1474" s="7">
        <v>3285</v>
      </c>
      <c r="T1474" s="7">
        <v>12.6</v>
      </c>
      <c r="U1474" s="7">
        <v>413.91</v>
      </c>
      <c r="V1474" t="s">
        <v>77</v>
      </c>
      <c r="W1474" s="7">
        <v>2671.5299999999997</v>
      </c>
      <c r="X1474" s="2" t="s">
        <v>31</v>
      </c>
      <c r="Y1474" s="200"/>
      <c r="Z1474" s="201" t="str">
        <f>IF(Y1474&lt;&gt;"",Y1474,IF(Table1[[#This Row],[Befolyt]]="i",1,""))</f>
        <v/>
      </c>
      <c r="AA1474" s="98">
        <f>Table1[[#This Row],[KülföldiÁr]]*Table1[[#This Row],[Darab]]</f>
        <v>0</v>
      </c>
    </row>
    <row r="1475" spans="1:27" x14ac:dyDescent="0.3">
      <c r="A1475" t="s">
        <v>3247</v>
      </c>
      <c r="B1475" t="s">
        <v>848</v>
      </c>
      <c r="C1475" s="126">
        <v>46059</v>
      </c>
      <c r="D1475" s="6">
        <v>2</v>
      </c>
      <c r="E1475" s="126">
        <v>46059</v>
      </c>
      <c r="F1475" s="6">
        <v>2</v>
      </c>
      <c r="G1475" t="s">
        <v>38</v>
      </c>
      <c r="H1475" t="s">
        <v>33</v>
      </c>
      <c r="I1475" t="s">
        <v>28</v>
      </c>
      <c r="J1475" t="s">
        <v>1335</v>
      </c>
      <c r="K1475">
        <v>1</v>
      </c>
      <c r="L1475" s="7">
        <v>340.94</v>
      </c>
      <c r="M1475" s="7">
        <v>340.94</v>
      </c>
      <c r="N1475">
        <v>0</v>
      </c>
      <c r="O1475" t="s">
        <v>29</v>
      </c>
      <c r="P1475">
        <v>0</v>
      </c>
      <c r="Q1475" s="7">
        <v>1600</v>
      </c>
      <c r="R1475" s="7">
        <v>2065</v>
      </c>
      <c r="S1475" s="7">
        <v>2065</v>
      </c>
      <c r="T1475" s="7">
        <v>16.760000000000002</v>
      </c>
      <c r="U1475" s="7">
        <v>346.09399999999999</v>
      </c>
      <c r="V1475" t="s">
        <v>77</v>
      </c>
      <c r="W1475" s="7">
        <v>1724.06</v>
      </c>
      <c r="X1475" s="2" t="s">
        <v>31</v>
      </c>
      <c r="Y1475" s="200"/>
      <c r="Z1475" s="201" t="str">
        <f>IF(Y1475&lt;&gt;"",Y1475,IF(Table1[[#This Row],[Befolyt]]="i",1,""))</f>
        <v/>
      </c>
      <c r="AA1475" s="98">
        <f>Table1[[#This Row],[KülföldiÁr]]*Table1[[#This Row],[Darab]]</f>
        <v>0</v>
      </c>
    </row>
    <row r="1476" spans="1:27" x14ac:dyDescent="0.3">
      <c r="A1476" t="s">
        <v>3247</v>
      </c>
      <c r="B1476" t="s">
        <v>848</v>
      </c>
      <c r="C1476" s="126">
        <v>46059</v>
      </c>
      <c r="D1476" s="6">
        <v>2</v>
      </c>
      <c r="E1476" s="126">
        <v>46059</v>
      </c>
      <c r="F1476" s="6">
        <v>2</v>
      </c>
      <c r="G1476" t="s">
        <v>314</v>
      </c>
      <c r="H1476" t="s">
        <v>51</v>
      </c>
      <c r="I1476" t="s">
        <v>28</v>
      </c>
      <c r="J1476" t="s">
        <v>315</v>
      </c>
      <c r="K1476">
        <v>7</v>
      </c>
      <c r="L1476" s="7">
        <v>2165.5100000000002</v>
      </c>
      <c r="M1476" s="7">
        <v>15158.570000000002</v>
      </c>
      <c r="N1476">
        <v>0</v>
      </c>
      <c r="O1476" t="s">
        <v>29</v>
      </c>
      <c r="P1476">
        <v>0</v>
      </c>
      <c r="Q1476" s="7">
        <v>4800</v>
      </c>
      <c r="R1476" s="7">
        <v>3440</v>
      </c>
      <c r="S1476" s="7">
        <v>24080</v>
      </c>
      <c r="T1476" s="7">
        <v>1.9</v>
      </c>
      <c r="U1476" s="7">
        <v>457.52</v>
      </c>
      <c r="V1476" t="s">
        <v>77</v>
      </c>
      <c r="W1476" s="7">
        <v>8921.4299999999985</v>
      </c>
      <c r="X1476" s="2" t="s">
        <v>31</v>
      </c>
      <c r="Y1476" s="200"/>
      <c r="Z1476" s="201" t="str">
        <f>IF(Y1476&lt;&gt;"",Y1476,IF(Table1[[#This Row],[Befolyt]]="i",1,""))</f>
        <v/>
      </c>
      <c r="AA1476" s="98">
        <f>Table1[[#This Row],[KülföldiÁr]]*Table1[[#This Row],[Darab]]</f>
        <v>0</v>
      </c>
    </row>
    <row r="1477" spans="1:27" x14ac:dyDescent="0.3">
      <c r="A1477" t="s">
        <v>3247</v>
      </c>
      <c r="B1477" t="s">
        <v>848</v>
      </c>
      <c r="C1477" s="126">
        <v>46059</v>
      </c>
      <c r="D1477" s="6">
        <v>2</v>
      </c>
      <c r="E1477" s="126">
        <v>46059</v>
      </c>
      <c r="F1477" s="6">
        <v>2</v>
      </c>
      <c r="G1477" t="s">
        <v>118</v>
      </c>
      <c r="H1477" t="s">
        <v>63</v>
      </c>
      <c r="I1477" t="s">
        <v>28</v>
      </c>
      <c r="J1477" t="s">
        <v>119</v>
      </c>
      <c r="K1477">
        <v>2</v>
      </c>
      <c r="L1477" s="7">
        <v>709.76</v>
      </c>
      <c r="M1477" s="7">
        <v>1419.52</v>
      </c>
      <c r="N1477">
        <v>0</v>
      </c>
      <c r="O1477" t="s">
        <v>29</v>
      </c>
      <c r="P1477">
        <v>0</v>
      </c>
      <c r="Q1477" s="7">
        <v>1950</v>
      </c>
      <c r="R1477" s="7">
        <v>1365</v>
      </c>
      <c r="S1477" s="7">
        <v>2730</v>
      </c>
      <c r="T1477" s="7">
        <v>0</v>
      </c>
      <c r="U1477" s="7">
        <v>0</v>
      </c>
      <c r="V1477" t="s">
        <v>77</v>
      </c>
      <c r="W1477" s="7">
        <v>1310.48</v>
      </c>
      <c r="X1477" s="2" t="s">
        <v>31</v>
      </c>
      <c r="Y1477" s="200"/>
      <c r="Z1477" s="201" t="str">
        <f>IF(Y1477&lt;&gt;"",Y1477,IF(Table1[[#This Row],[Befolyt]]="i",1,""))</f>
        <v/>
      </c>
      <c r="AA1477" s="98">
        <f>Table1[[#This Row],[KülföldiÁr]]*Table1[[#This Row],[Darab]]</f>
        <v>0</v>
      </c>
    </row>
    <row r="1478" spans="1:27" x14ac:dyDescent="0.3">
      <c r="A1478" t="s">
        <v>3247</v>
      </c>
      <c r="B1478" t="s">
        <v>848</v>
      </c>
      <c r="C1478" s="126">
        <v>46059</v>
      </c>
      <c r="D1478" s="6">
        <v>2</v>
      </c>
      <c r="E1478" s="126">
        <v>46059</v>
      </c>
      <c r="F1478" s="6">
        <v>2</v>
      </c>
      <c r="G1478" t="s">
        <v>57</v>
      </c>
      <c r="H1478" t="s">
        <v>51</v>
      </c>
      <c r="I1478" t="s">
        <v>28</v>
      </c>
      <c r="J1478" t="s">
        <v>290</v>
      </c>
      <c r="K1478">
        <v>8</v>
      </c>
      <c r="L1478" s="7">
        <v>661.42</v>
      </c>
      <c r="M1478" s="7">
        <v>5291.36</v>
      </c>
      <c r="N1478">
        <v>0</v>
      </c>
      <c r="O1478" t="s">
        <v>29</v>
      </c>
      <c r="P1478">
        <v>0</v>
      </c>
      <c r="Q1478" s="7">
        <v>1560</v>
      </c>
      <c r="R1478" s="7">
        <v>1120</v>
      </c>
      <c r="S1478" s="7">
        <v>8960</v>
      </c>
      <c r="T1478" s="7">
        <v>1.93</v>
      </c>
      <c r="U1478" s="7">
        <v>172.928</v>
      </c>
      <c r="V1478" t="s">
        <v>77</v>
      </c>
      <c r="W1478" s="7">
        <v>3668.6400000000003</v>
      </c>
      <c r="X1478" s="2" t="s">
        <v>31</v>
      </c>
      <c r="Y1478" s="200"/>
      <c r="Z1478" s="201" t="str">
        <f>IF(Y1478&lt;&gt;"",Y1478,IF(Table1[[#This Row],[Befolyt]]="i",1,""))</f>
        <v/>
      </c>
      <c r="AA1478" s="98">
        <f>Table1[[#This Row],[KülföldiÁr]]*Table1[[#This Row],[Darab]]</f>
        <v>0</v>
      </c>
    </row>
    <row r="1479" spans="1:27" x14ac:dyDescent="0.3">
      <c r="A1479" t="s">
        <v>3247</v>
      </c>
      <c r="B1479" t="s">
        <v>848</v>
      </c>
      <c r="C1479" s="126">
        <v>46059</v>
      </c>
      <c r="D1479" s="6">
        <v>2</v>
      </c>
      <c r="E1479" s="126">
        <v>46059</v>
      </c>
      <c r="F1479" s="6">
        <v>2</v>
      </c>
      <c r="G1479" t="s">
        <v>57</v>
      </c>
      <c r="H1479" t="s">
        <v>51</v>
      </c>
      <c r="I1479" t="s">
        <v>28</v>
      </c>
      <c r="J1479" t="s">
        <v>290</v>
      </c>
      <c r="K1479">
        <v>3</v>
      </c>
      <c r="L1479" s="7">
        <v>661.42</v>
      </c>
      <c r="M1479" s="7">
        <v>1984.2599999999998</v>
      </c>
      <c r="N1479">
        <v>0</v>
      </c>
      <c r="O1479" t="s">
        <v>29</v>
      </c>
      <c r="P1479">
        <v>0</v>
      </c>
      <c r="Q1479" s="7">
        <v>1560</v>
      </c>
      <c r="R1479" s="7">
        <v>1120</v>
      </c>
      <c r="S1479" s="7">
        <v>3360</v>
      </c>
      <c r="T1479" s="7">
        <v>1.93</v>
      </c>
      <c r="U1479" s="7">
        <v>64.847999999999999</v>
      </c>
      <c r="V1479" t="s">
        <v>77</v>
      </c>
      <c r="W1479" s="7">
        <v>1375.7400000000002</v>
      </c>
      <c r="X1479" s="2" t="s">
        <v>31</v>
      </c>
      <c r="Y1479" s="200"/>
      <c r="Z1479" s="201" t="str">
        <f>IF(Y1479&lt;&gt;"",Y1479,IF(Table1[[#This Row],[Befolyt]]="i",1,""))</f>
        <v/>
      </c>
      <c r="AA1479" s="98">
        <f>Table1[[#This Row],[KülföldiÁr]]*Table1[[#This Row],[Darab]]</f>
        <v>0</v>
      </c>
    </row>
    <row r="1480" spans="1:27" x14ac:dyDescent="0.3">
      <c r="A1480" t="s">
        <v>3248</v>
      </c>
      <c r="B1480" t="s">
        <v>378</v>
      </c>
      <c r="C1480" s="126">
        <v>46059</v>
      </c>
      <c r="D1480" s="6">
        <v>2</v>
      </c>
      <c r="E1480" s="126">
        <v>46059</v>
      </c>
      <c r="F1480" s="6">
        <v>2</v>
      </c>
      <c r="G1480" t="s">
        <v>3249</v>
      </c>
      <c r="H1480" t="s">
        <v>53</v>
      </c>
      <c r="I1480" t="s">
        <v>28</v>
      </c>
      <c r="J1480" t="s">
        <v>3250</v>
      </c>
      <c r="K1480">
        <v>1</v>
      </c>
      <c r="L1480" s="7">
        <v>252856.7</v>
      </c>
      <c r="M1480" s="7">
        <v>252856.7</v>
      </c>
      <c r="N1480">
        <v>0</v>
      </c>
      <c r="O1480" t="s">
        <v>29</v>
      </c>
      <c r="P1480">
        <v>0</v>
      </c>
      <c r="Q1480" s="7">
        <v>529440</v>
      </c>
      <c r="R1480" s="7">
        <v>476490</v>
      </c>
      <c r="S1480" s="7">
        <v>476490</v>
      </c>
      <c r="T1480" s="7">
        <v>2</v>
      </c>
      <c r="U1480" s="7">
        <v>9529.7999999999993</v>
      </c>
      <c r="V1480" t="s">
        <v>74</v>
      </c>
      <c r="W1480" s="7">
        <v>223633.3</v>
      </c>
      <c r="X1480" s="2" t="s">
        <v>31</v>
      </c>
      <c r="Y1480" s="200"/>
      <c r="Z1480" s="201" t="str">
        <f>IF(Y1480&lt;&gt;"",Y1480,IF(Table1[[#This Row],[Befolyt]]="i",1,""))</f>
        <v/>
      </c>
      <c r="AA1480" s="98">
        <f>Table1[[#This Row],[KülföldiÁr]]*Table1[[#This Row],[Darab]]</f>
        <v>0</v>
      </c>
    </row>
    <row r="1481" spans="1:27" x14ac:dyDescent="0.3">
      <c r="A1481" t="s">
        <v>3248</v>
      </c>
      <c r="B1481" t="s">
        <v>378</v>
      </c>
      <c r="C1481" s="126">
        <v>46059</v>
      </c>
      <c r="D1481" s="6">
        <v>2</v>
      </c>
      <c r="E1481" s="126">
        <v>46059</v>
      </c>
      <c r="F1481" s="6">
        <v>2</v>
      </c>
      <c r="G1481" t="s">
        <v>3251</v>
      </c>
      <c r="H1481" t="s">
        <v>53</v>
      </c>
      <c r="I1481" t="s">
        <v>28</v>
      </c>
      <c r="J1481" t="s">
        <v>3252</v>
      </c>
      <c r="K1481">
        <v>1</v>
      </c>
      <c r="L1481" s="7">
        <v>128715.11</v>
      </c>
      <c r="M1481" s="7">
        <v>128715.11</v>
      </c>
      <c r="N1481">
        <v>0</v>
      </c>
      <c r="O1481" t="s">
        <v>29</v>
      </c>
      <c r="P1481">
        <v>0</v>
      </c>
      <c r="Q1481" s="7">
        <v>269500</v>
      </c>
      <c r="R1481" s="7">
        <v>242555</v>
      </c>
      <c r="S1481" s="7">
        <v>242555</v>
      </c>
      <c r="T1481" s="7">
        <v>2</v>
      </c>
      <c r="U1481" s="7">
        <v>4851.1000000000004</v>
      </c>
      <c r="V1481" t="s">
        <v>74</v>
      </c>
      <c r="W1481" s="7">
        <v>113839.89</v>
      </c>
      <c r="X1481" s="2" t="s">
        <v>31</v>
      </c>
      <c r="Y1481" s="200"/>
      <c r="Z1481" s="201" t="str">
        <f>IF(Y1481&lt;&gt;"",Y1481,IF(Table1[[#This Row],[Befolyt]]="i",1,""))</f>
        <v/>
      </c>
      <c r="AA1481" s="98">
        <f>Table1[[#This Row],[KülföldiÁr]]*Table1[[#This Row],[Darab]]</f>
        <v>0</v>
      </c>
    </row>
    <row r="1482" spans="1:27" x14ac:dyDescent="0.3">
      <c r="A1482" t="s">
        <v>3248</v>
      </c>
      <c r="B1482" t="s">
        <v>378</v>
      </c>
      <c r="C1482" s="126">
        <v>46059</v>
      </c>
      <c r="D1482" s="6">
        <v>2</v>
      </c>
      <c r="E1482" s="126">
        <v>46059</v>
      </c>
      <c r="F1482" s="6">
        <v>2</v>
      </c>
      <c r="G1482" t="s">
        <v>75</v>
      </c>
      <c r="H1482" t="s">
        <v>34</v>
      </c>
      <c r="I1482" t="s">
        <v>32</v>
      </c>
      <c r="J1482" t="s">
        <v>76</v>
      </c>
      <c r="K1482">
        <v>1</v>
      </c>
      <c r="L1482" s="7">
        <v>1900</v>
      </c>
      <c r="M1482" s="7">
        <v>1900</v>
      </c>
      <c r="N1482">
        <v>0</v>
      </c>
      <c r="O1482" t="s">
        <v>29</v>
      </c>
      <c r="P1482">
        <v>0</v>
      </c>
      <c r="Q1482" s="7">
        <v>3500</v>
      </c>
      <c r="R1482" s="7">
        <v>0</v>
      </c>
      <c r="S1482" s="7">
        <v>0</v>
      </c>
      <c r="T1482" s="7">
        <v>0</v>
      </c>
      <c r="U1482" s="7">
        <v>0</v>
      </c>
      <c r="V1482" t="s">
        <v>74</v>
      </c>
      <c r="W1482" s="7">
        <v>-1900</v>
      </c>
      <c r="X1482" s="2" t="s">
        <v>31</v>
      </c>
      <c r="Y1482" s="200"/>
      <c r="Z1482" s="201" t="str">
        <f>IF(Y1482&lt;&gt;"",Y1482,IF(Table1[[#This Row],[Befolyt]]="i",1,""))</f>
        <v/>
      </c>
      <c r="AA1482" s="98">
        <f>Table1[[#This Row],[KülföldiÁr]]*Table1[[#This Row],[Darab]]</f>
        <v>0</v>
      </c>
    </row>
    <row r="1483" spans="1:27" x14ac:dyDescent="0.3">
      <c r="A1483" t="s">
        <v>3248</v>
      </c>
      <c r="B1483" t="s">
        <v>378</v>
      </c>
      <c r="C1483" s="126">
        <v>46059</v>
      </c>
      <c r="D1483" s="6">
        <v>2</v>
      </c>
      <c r="E1483" s="126">
        <v>46059</v>
      </c>
      <c r="F1483" s="6">
        <v>2</v>
      </c>
      <c r="G1483" t="s">
        <v>1139</v>
      </c>
      <c r="H1483" t="s">
        <v>34</v>
      </c>
      <c r="I1483" t="s">
        <v>32</v>
      </c>
      <c r="J1483" t="s">
        <v>1140</v>
      </c>
      <c r="K1483">
        <v>1</v>
      </c>
      <c r="L1483" s="7">
        <v>7651</v>
      </c>
      <c r="M1483" s="7">
        <v>7651</v>
      </c>
      <c r="N1483">
        <v>0</v>
      </c>
      <c r="O1483" t="s">
        <v>29</v>
      </c>
      <c r="P1483">
        <v>0</v>
      </c>
      <c r="Q1483" s="7">
        <v>7651</v>
      </c>
      <c r="R1483" s="7">
        <v>0</v>
      </c>
      <c r="S1483" s="7">
        <v>0</v>
      </c>
      <c r="T1483" s="7">
        <v>0</v>
      </c>
      <c r="U1483" s="7">
        <v>0</v>
      </c>
      <c r="V1483" t="s">
        <v>74</v>
      </c>
      <c r="W1483" s="7">
        <v>-7651</v>
      </c>
      <c r="X1483" s="2" t="s">
        <v>31</v>
      </c>
      <c r="Y1483" s="200"/>
      <c r="Z1483" s="201" t="str">
        <f>IF(Y1483&lt;&gt;"",Y1483,IF(Table1[[#This Row],[Befolyt]]="i",1,""))</f>
        <v/>
      </c>
      <c r="AA1483" s="98">
        <f>Table1[[#This Row],[KülföldiÁr]]*Table1[[#This Row],[Darab]]</f>
        <v>0</v>
      </c>
    </row>
    <row r="1484" spans="1:27" x14ac:dyDescent="0.3">
      <c r="A1484" t="s">
        <v>3253</v>
      </c>
      <c r="B1484" t="s">
        <v>3254</v>
      </c>
      <c r="C1484" s="126">
        <v>46059</v>
      </c>
      <c r="D1484" s="6">
        <v>2</v>
      </c>
      <c r="E1484" s="126">
        <v>46059</v>
      </c>
      <c r="F1484" s="6">
        <v>2</v>
      </c>
      <c r="G1484" t="s">
        <v>2423</v>
      </c>
      <c r="H1484" t="s">
        <v>33</v>
      </c>
      <c r="I1484" t="s">
        <v>28</v>
      </c>
      <c r="J1484" t="s">
        <v>2424</v>
      </c>
      <c r="K1484">
        <v>4</v>
      </c>
      <c r="L1484" s="7">
        <v>1790.24</v>
      </c>
      <c r="M1484" s="7">
        <v>7160.96</v>
      </c>
      <c r="N1484">
        <v>0</v>
      </c>
      <c r="O1484" t="s">
        <v>29</v>
      </c>
      <c r="P1484">
        <v>0</v>
      </c>
      <c r="Q1484" s="7">
        <v>9000</v>
      </c>
      <c r="R1484" s="7">
        <v>9000</v>
      </c>
      <c r="S1484" s="7">
        <v>36000</v>
      </c>
      <c r="T1484" s="7">
        <v>10</v>
      </c>
      <c r="U1484" s="7">
        <v>3600</v>
      </c>
      <c r="V1484" t="s">
        <v>77</v>
      </c>
      <c r="W1484" s="7">
        <v>28839.040000000001</v>
      </c>
      <c r="X1484" s="2" t="s">
        <v>31</v>
      </c>
      <c r="Y1484" s="200"/>
      <c r="Z1484" s="201" t="str">
        <f>IF(Y1484&lt;&gt;"",Y1484,IF(Table1[[#This Row],[Befolyt]]="i",1,""))</f>
        <v/>
      </c>
      <c r="AA1484" s="98">
        <f>Table1[[#This Row],[KülföldiÁr]]*Table1[[#This Row],[Darab]]</f>
        <v>0</v>
      </c>
    </row>
    <row r="1485" spans="1:27" x14ac:dyDescent="0.3">
      <c r="A1485" t="s">
        <v>3255</v>
      </c>
      <c r="B1485" t="s">
        <v>2399</v>
      </c>
      <c r="C1485" s="126">
        <v>46059</v>
      </c>
      <c r="D1485" s="6">
        <v>2</v>
      </c>
      <c r="E1485" s="126">
        <v>46059</v>
      </c>
      <c r="F1485" s="6">
        <v>2</v>
      </c>
      <c r="G1485" t="s">
        <v>47</v>
      </c>
      <c r="H1485" t="s">
        <v>41</v>
      </c>
      <c r="I1485" t="s">
        <v>28</v>
      </c>
      <c r="J1485" t="s">
        <v>48</v>
      </c>
      <c r="K1485">
        <v>12</v>
      </c>
      <c r="L1485" s="7">
        <v>183.65</v>
      </c>
      <c r="M1485" s="7">
        <v>2203.8000000000002</v>
      </c>
      <c r="N1485">
        <v>0</v>
      </c>
      <c r="O1485" t="s">
        <v>29</v>
      </c>
      <c r="P1485">
        <v>0</v>
      </c>
      <c r="Q1485" s="7">
        <v>1018</v>
      </c>
      <c r="R1485" s="7">
        <v>1018</v>
      </c>
      <c r="S1485" s="7">
        <v>12216</v>
      </c>
      <c r="T1485" s="7">
        <v>5</v>
      </c>
      <c r="U1485" s="7">
        <v>610.79999999999995</v>
      </c>
      <c r="V1485" t="s">
        <v>30</v>
      </c>
      <c r="W1485" s="7">
        <v>10012.200000000001</v>
      </c>
      <c r="X1485" s="2" t="s">
        <v>82</v>
      </c>
      <c r="Y1485" s="200"/>
      <c r="Z1485" s="201">
        <f>IF(Y1485&lt;&gt;"",Y1485,IF(Table1[[#This Row],[Befolyt]]="i",1,""))</f>
        <v>1</v>
      </c>
      <c r="AA1485" s="98">
        <f>Table1[[#This Row],[KülföldiÁr]]*Table1[[#This Row],[Darab]]</f>
        <v>0</v>
      </c>
    </row>
    <row r="1486" spans="1:27" x14ac:dyDescent="0.3">
      <c r="A1486" t="s">
        <v>3256</v>
      </c>
      <c r="B1486" t="s">
        <v>129</v>
      </c>
      <c r="C1486" s="126">
        <v>46058</v>
      </c>
      <c r="D1486" s="6">
        <v>2</v>
      </c>
      <c r="E1486" s="126">
        <v>46059</v>
      </c>
      <c r="F1486" s="6">
        <v>2</v>
      </c>
      <c r="G1486" t="s">
        <v>1720</v>
      </c>
      <c r="H1486" t="s">
        <v>53</v>
      </c>
      <c r="I1486" t="s">
        <v>28</v>
      </c>
      <c r="J1486" t="s">
        <v>1721</v>
      </c>
      <c r="K1486">
        <v>1</v>
      </c>
      <c r="L1486" s="7">
        <v>13098.49</v>
      </c>
      <c r="M1486" s="7">
        <v>13098.49</v>
      </c>
      <c r="N1486">
        <v>47.8</v>
      </c>
      <c r="O1486" t="s">
        <v>36</v>
      </c>
      <c r="P1486">
        <v>379.31</v>
      </c>
      <c r="Q1486" s="7">
        <v>65623</v>
      </c>
      <c r="R1486" s="7">
        <v>18131.02</v>
      </c>
      <c r="S1486" s="7">
        <v>18131.02</v>
      </c>
      <c r="T1486" s="7">
        <v>0</v>
      </c>
      <c r="U1486" s="7">
        <v>0</v>
      </c>
      <c r="V1486" t="s">
        <v>1350</v>
      </c>
      <c r="W1486" s="7">
        <v>5032.5300000000007</v>
      </c>
      <c r="X1486" s="2" t="s">
        <v>31</v>
      </c>
      <c r="Y1486" s="200"/>
      <c r="Z1486" s="201" t="str">
        <f>IF(Y1486&lt;&gt;"",Y1486,IF(Table1[[#This Row],[Befolyt]]="i",1,""))</f>
        <v/>
      </c>
      <c r="AA1486" s="98">
        <f>Table1[[#This Row],[KülföldiÁr]]*Table1[[#This Row],[Darab]]</f>
        <v>47.8</v>
      </c>
    </row>
    <row r="1487" spans="1:27" x14ac:dyDescent="0.3">
      <c r="A1487" t="s">
        <v>3257</v>
      </c>
      <c r="B1487" t="s">
        <v>3258</v>
      </c>
      <c r="C1487" s="126">
        <v>46058</v>
      </c>
      <c r="D1487" s="6">
        <v>2</v>
      </c>
      <c r="E1487" s="126">
        <v>46058</v>
      </c>
      <c r="F1487" s="6">
        <v>2</v>
      </c>
      <c r="G1487" t="s">
        <v>38</v>
      </c>
      <c r="H1487" t="s">
        <v>33</v>
      </c>
      <c r="I1487" t="s">
        <v>28</v>
      </c>
      <c r="J1487" t="s">
        <v>1335</v>
      </c>
      <c r="K1487">
        <v>20</v>
      </c>
      <c r="L1487" s="7">
        <v>340.94</v>
      </c>
      <c r="M1487" s="7">
        <v>6818.8</v>
      </c>
      <c r="N1487">
        <v>0</v>
      </c>
      <c r="O1487" t="s">
        <v>29</v>
      </c>
      <c r="P1487">
        <v>0</v>
      </c>
      <c r="Q1487" s="7">
        <v>1600</v>
      </c>
      <c r="R1487" s="7">
        <v>1681</v>
      </c>
      <c r="S1487" s="7">
        <v>33620</v>
      </c>
      <c r="T1487" s="7">
        <v>11.45</v>
      </c>
      <c r="U1487" s="7">
        <v>3849.49</v>
      </c>
      <c r="V1487" t="s">
        <v>83</v>
      </c>
      <c r="W1487" s="7">
        <v>26801.200000000001</v>
      </c>
      <c r="X1487" s="2" t="s">
        <v>31</v>
      </c>
      <c r="Y1487" s="200"/>
      <c r="Z1487" s="201" t="str">
        <f>IF(Y1487&lt;&gt;"",Y1487,IF(Table1[[#This Row],[Befolyt]]="i",1,""))</f>
        <v/>
      </c>
      <c r="AA1487" s="98">
        <f>Table1[[#This Row],[KülföldiÁr]]*Table1[[#This Row],[Darab]]</f>
        <v>0</v>
      </c>
    </row>
    <row r="1488" spans="1:27" x14ac:dyDescent="0.3">
      <c r="A1488" t="s">
        <v>3257</v>
      </c>
      <c r="B1488" t="s">
        <v>3258</v>
      </c>
      <c r="C1488" s="126">
        <v>46058</v>
      </c>
      <c r="D1488" s="6">
        <v>2</v>
      </c>
      <c r="E1488" s="126">
        <v>46058</v>
      </c>
      <c r="F1488" s="6">
        <v>2</v>
      </c>
      <c r="G1488" t="s">
        <v>39</v>
      </c>
      <c r="H1488" t="s">
        <v>33</v>
      </c>
      <c r="I1488" t="s">
        <v>28</v>
      </c>
      <c r="J1488" t="s">
        <v>286</v>
      </c>
      <c r="K1488">
        <v>10</v>
      </c>
      <c r="L1488" s="7">
        <v>217.79</v>
      </c>
      <c r="M1488" s="7">
        <v>2177.9</v>
      </c>
      <c r="N1488">
        <v>0</v>
      </c>
      <c r="O1488" t="s">
        <v>29</v>
      </c>
      <c r="P1488">
        <v>0</v>
      </c>
      <c r="Q1488" s="7">
        <v>1000</v>
      </c>
      <c r="R1488" s="7">
        <v>1140</v>
      </c>
      <c r="S1488" s="7">
        <v>11400</v>
      </c>
      <c r="T1488" s="7">
        <v>13.68</v>
      </c>
      <c r="U1488" s="7">
        <v>1559.52</v>
      </c>
      <c r="V1488" t="s">
        <v>83</v>
      </c>
      <c r="W1488" s="7">
        <v>9222.1</v>
      </c>
      <c r="X1488" s="2" t="s">
        <v>31</v>
      </c>
      <c r="Y1488" s="200"/>
      <c r="Z1488" s="201" t="str">
        <f>IF(Y1488&lt;&gt;"",Y1488,IF(Table1[[#This Row],[Befolyt]]="i",1,""))</f>
        <v/>
      </c>
      <c r="AA1488" s="98">
        <f>Table1[[#This Row],[KülföldiÁr]]*Table1[[#This Row],[Darab]]</f>
        <v>0</v>
      </c>
    </row>
    <row r="1489" spans="1:27" x14ac:dyDescent="0.3">
      <c r="A1489" t="s">
        <v>3257</v>
      </c>
      <c r="B1489" t="s">
        <v>3258</v>
      </c>
      <c r="C1489" s="126">
        <v>46058</v>
      </c>
      <c r="D1489" s="6">
        <v>2</v>
      </c>
      <c r="E1489" s="126">
        <v>46058</v>
      </c>
      <c r="F1489" s="6">
        <v>2</v>
      </c>
      <c r="G1489" t="s">
        <v>3259</v>
      </c>
      <c r="H1489" t="s">
        <v>34</v>
      </c>
      <c r="I1489" t="s">
        <v>32</v>
      </c>
      <c r="J1489" t="s">
        <v>3260</v>
      </c>
      <c r="K1489">
        <v>1</v>
      </c>
      <c r="L1489" s="7">
        <v>2723</v>
      </c>
      <c r="M1489" s="7">
        <v>2723</v>
      </c>
      <c r="N1489">
        <v>0</v>
      </c>
      <c r="O1489" t="s">
        <v>29</v>
      </c>
      <c r="P1489">
        <v>0</v>
      </c>
      <c r="Q1489" s="7">
        <v>2723</v>
      </c>
      <c r="R1489" s="7">
        <v>2500</v>
      </c>
      <c r="S1489" s="7">
        <v>2500</v>
      </c>
      <c r="T1489" s="7">
        <v>0</v>
      </c>
      <c r="U1489" s="7">
        <v>0</v>
      </c>
      <c r="V1489" t="s">
        <v>83</v>
      </c>
      <c r="W1489" s="7">
        <v>-223</v>
      </c>
      <c r="X1489" s="2" t="s">
        <v>31</v>
      </c>
      <c r="Y1489" s="200"/>
      <c r="Z1489" s="201" t="str">
        <f>IF(Y1489&lt;&gt;"",Y1489,IF(Table1[[#This Row],[Befolyt]]="i",1,""))</f>
        <v/>
      </c>
      <c r="AA1489" s="98">
        <f>Table1[[#This Row],[KülföldiÁr]]*Table1[[#This Row],[Darab]]</f>
        <v>0</v>
      </c>
    </row>
    <row r="1490" spans="1:27" x14ac:dyDescent="0.3">
      <c r="A1490" t="s">
        <v>3261</v>
      </c>
      <c r="B1490" t="s">
        <v>3262</v>
      </c>
      <c r="C1490" s="126">
        <v>46058</v>
      </c>
      <c r="D1490" s="6">
        <v>2</v>
      </c>
      <c r="E1490" s="126">
        <v>46058</v>
      </c>
      <c r="F1490" s="6">
        <v>2</v>
      </c>
      <c r="G1490" t="s">
        <v>127</v>
      </c>
      <c r="H1490" t="s">
        <v>32</v>
      </c>
      <c r="I1490" t="s">
        <v>32</v>
      </c>
      <c r="J1490" t="s">
        <v>128</v>
      </c>
      <c r="K1490">
        <v>1</v>
      </c>
      <c r="L1490" s="7">
        <v>15799.06</v>
      </c>
      <c r="M1490" s="7">
        <v>15799.06</v>
      </c>
      <c r="N1490">
        <v>0</v>
      </c>
      <c r="O1490" t="s">
        <v>29</v>
      </c>
      <c r="P1490">
        <v>0</v>
      </c>
      <c r="Q1490" s="7">
        <v>26000</v>
      </c>
      <c r="R1490" s="7">
        <v>26000</v>
      </c>
      <c r="S1490" s="7">
        <v>26000</v>
      </c>
      <c r="T1490" s="7">
        <v>0</v>
      </c>
      <c r="U1490" s="7">
        <v>0</v>
      </c>
      <c r="V1490" t="s">
        <v>85</v>
      </c>
      <c r="W1490" s="7">
        <v>10200.94</v>
      </c>
      <c r="X1490" s="2" t="s">
        <v>82</v>
      </c>
      <c r="Y1490" s="200"/>
      <c r="Z1490" s="201">
        <f>IF(Y1490&lt;&gt;"",Y1490,IF(Table1[[#This Row],[Befolyt]]="i",1,""))</f>
        <v>1</v>
      </c>
      <c r="AA1490" s="98">
        <f>Table1[[#This Row],[KülföldiÁr]]*Table1[[#This Row],[Darab]]</f>
        <v>0</v>
      </c>
    </row>
    <row r="1491" spans="1:27" x14ac:dyDescent="0.3">
      <c r="A1491" t="s">
        <v>3261</v>
      </c>
      <c r="B1491" t="s">
        <v>3262</v>
      </c>
      <c r="C1491" s="126">
        <v>46058</v>
      </c>
      <c r="D1491" s="6">
        <v>2</v>
      </c>
      <c r="E1491" s="126">
        <v>46058</v>
      </c>
      <c r="F1491" s="6">
        <v>2</v>
      </c>
      <c r="G1491" t="s">
        <v>75</v>
      </c>
      <c r="H1491" t="s">
        <v>34</v>
      </c>
      <c r="I1491" t="s">
        <v>32</v>
      </c>
      <c r="J1491" t="s">
        <v>76</v>
      </c>
      <c r="K1491">
        <v>1</v>
      </c>
      <c r="L1491" s="7">
        <v>1900</v>
      </c>
      <c r="M1491" s="7">
        <v>1900</v>
      </c>
      <c r="N1491">
        <v>0</v>
      </c>
      <c r="O1491" t="s">
        <v>29</v>
      </c>
      <c r="P1491">
        <v>0</v>
      </c>
      <c r="Q1491" s="7">
        <v>3500</v>
      </c>
      <c r="R1491" s="7">
        <v>0</v>
      </c>
      <c r="S1491" s="7">
        <v>0</v>
      </c>
      <c r="T1491" s="7">
        <v>0</v>
      </c>
      <c r="U1491" s="7">
        <v>0</v>
      </c>
      <c r="V1491" t="s">
        <v>85</v>
      </c>
      <c r="W1491" s="7">
        <v>-1900</v>
      </c>
      <c r="X1491" s="2" t="s">
        <v>82</v>
      </c>
      <c r="Y1491" s="200"/>
      <c r="Z1491" s="201">
        <f>IF(Y1491&lt;&gt;"",Y1491,IF(Table1[[#This Row],[Befolyt]]="i",1,""))</f>
        <v>1</v>
      </c>
      <c r="AA1491" s="98">
        <f>Table1[[#This Row],[KülföldiÁr]]*Table1[[#This Row],[Darab]]</f>
        <v>0</v>
      </c>
    </row>
    <row r="1492" spans="1:27" x14ac:dyDescent="0.3">
      <c r="A1492" t="s">
        <v>3261</v>
      </c>
      <c r="B1492" t="s">
        <v>3262</v>
      </c>
      <c r="C1492" s="126">
        <v>46058</v>
      </c>
      <c r="D1492" s="6">
        <v>2</v>
      </c>
      <c r="E1492" s="126">
        <v>46058</v>
      </c>
      <c r="F1492" s="6">
        <v>2</v>
      </c>
      <c r="G1492" t="s">
        <v>3263</v>
      </c>
      <c r="H1492" t="s">
        <v>60</v>
      </c>
      <c r="I1492" t="s">
        <v>28</v>
      </c>
      <c r="J1492" t="s">
        <v>3264</v>
      </c>
      <c r="K1492">
        <v>60</v>
      </c>
      <c r="L1492" s="7">
        <v>579.54</v>
      </c>
      <c r="M1492" s="7">
        <v>34772.399999999994</v>
      </c>
      <c r="N1492">
        <v>0</v>
      </c>
      <c r="O1492" t="s">
        <v>29</v>
      </c>
      <c r="P1492">
        <v>0</v>
      </c>
      <c r="Q1492" s="7">
        <v>1060</v>
      </c>
      <c r="R1492" s="7">
        <v>850</v>
      </c>
      <c r="S1492" s="7">
        <v>51000</v>
      </c>
      <c r="T1492" s="7">
        <v>2.52</v>
      </c>
      <c r="U1492" s="7">
        <v>1285.2</v>
      </c>
      <c r="V1492" t="s">
        <v>85</v>
      </c>
      <c r="W1492" s="7">
        <v>16227.600000000006</v>
      </c>
      <c r="X1492" s="2" t="s">
        <v>82</v>
      </c>
      <c r="Y1492" s="200"/>
      <c r="Z1492" s="201">
        <f>IF(Y1492&lt;&gt;"",Y1492,IF(Table1[[#This Row],[Befolyt]]="i",1,""))</f>
        <v>1</v>
      </c>
      <c r="AA1492" s="98">
        <f>Table1[[#This Row],[KülföldiÁr]]*Table1[[#This Row],[Darab]]</f>
        <v>0</v>
      </c>
    </row>
    <row r="1493" spans="1:27" x14ac:dyDescent="0.3">
      <c r="A1493" t="s">
        <v>3261</v>
      </c>
      <c r="B1493" t="s">
        <v>3262</v>
      </c>
      <c r="C1493" s="126">
        <v>46058</v>
      </c>
      <c r="D1493" s="6">
        <v>2</v>
      </c>
      <c r="E1493" s="126">
        <v>46058</v>
      </c>
      <c r="F1493" s="6">
        <v>2</v>
      </c>
      <c r="G1493" t="s">
        <v>361</v>
      </c>
      <c r="H1493" t="s">
        <v>34</v>
      </c>
      <c r="I1493" t="s">
        <v>32</v>
      </c>
      <c r="J1493" t="s">
        <v>362</v>
      </c>
      <c r="K1493">
        <v>1</v>
      </c>
      <c r="L1493" s="7">
        <v>17361</v>
      </c>
      <c r="M1493" s="7">
        <v>17361</v>
      </c>
      <c r="N1493">
        <v>0</v>
      </c>
      <c r="O1493" t="s">
        <v>29</v>
      </c>
      <c r="P1493">
        <v>0</v>
      </c>
      <c r="Q1493" s="7">
        <v>17361</v>
      </c>
      <c r="R1493" s="7">
        <v>5000</v>
      </c>
      <c r="S1493" s="7">
        <v>5000</v>
      </c>
      <c r="T1493" s="7">
        <v>0</v>
      </c>
      <c r="U1493" s="7">
        <v>0</v>
      </c>
      <c r="V1493" t="s">
        <v>85</v>
      </c>
      <c r="W1493" s="7">
        <v>-12361</v>
      </c>
      <c r="X1493" s="2" t="s">
        <v>82</v>
      </c>
      <c r="Y1493" s="200"/>
      <c r="Z1493" s="201">
        <f>IF(Y1493&lt;&gt;"",Y1493,IF(Table1[[#This Row],[Befolyt]]="i",1,""))</f>
        <v>1</v>
      </c>
      <c r="AA1493" s="98">
        <f>Table1[[#This Row],[KülföldiÁr]]*Table1[[#This Row],[Darab]]</f>
        <v>0</v>
      </c>
    </row>
    <row r="1494" spans="1:27" x14ac:dyDescent="0.3">
      <c r="A1494" t="s">
        <v>3265</v>
      </c>
      <c r="B1494" t="s">
        <v>2553</v>
      </c>
      <c r="C1494" s="126">
        <v>46058</v>
      </c>
      <c r="D1494" s="6">
        <v>2</v>
      </c>
      <c r="E1494" s="126">
        <v>46058</v>
      </c>
      <c r="F1494" s="6">
        <v>2</v>
      </c>
      <c r="G1494" t="s">
        <v>466</v>
      </c>
      <c r="H1494" t="s">
        <v>33</v>
      </c>
      <c r="I1494" t="s">
        <v>28</v>
      </c>
      <c r="J1494" t="s">
        <v>471</v>
      </c>
      <c r="K1494">
        <v>4</v>
      </c>
      <c r="L1494" s="7">
        <v>1625.68</v>
      </c>
      <c r="M1494" s="7">
        <v>6502.72</v>
      </c>
      <c r="N1494">
        <v>0</v>
      </c>
      <c r="O1494" t="s">
        <v>29</v>
      </c>
      <c r="P1494">
        <v>0</v>
      </c>
      <c r="Q1494" s="7">
        <v>7400</v>
      </c>
      <c r="R1494" s="7">
        <v>5920</v>
      </c>
      <c r="S1494" s="7">
        <v>23680</v>
      </c>
      <c r="T1494" s="7">
        <v>4</v>
      </c>
      <c r="U1494" s="7">
        <v>947.2</v>
      </c>
      <c r="V1494" t="s">
        <v>74</v>
      </c>
      <c r="W1494" s="7">
        <v>17177.28</v>
      </c>
      <c r="X1494" s="2" t="s">
        <v>31</v>
      </c>
      <c r="Y1494" s="200"/>
      <c r="Z1494" s="201" t="str">
        <f>IF(Y1494&lt;&gt;"",Y1494,IF(Table1[[#This Row],[Befolyt]]="i",1,""))</f>
        <v/>
      </c>
      <c r="AA1494" s="98">
        <f>Table1[[#This Row],[KülföldiÁr]]*Table1[[#This Row],[Darab]]</f>
        <v>0</v>
      </c>
    </row>
    <row r="1495" spans="1:27" x14ac:dyDescent="0.3">
      <c r="A1495" t="s">
        <v>3265</v>
      </c>
      <c r="B1495" t="s">
        <v>2553</v>
      </c>
      <c r="C1495" s="126">
        <v>46058</v>
      </c>
      <c r="D1495" s="6">
        <v>2</v>
      </c>
      <c r="E1495" s="126">
        <v>46058</v>
      </c>
      <c r="F1495" s="6">
        <v>2</v>
      </c>
      <c r="G1495" t="s">
        <v>98</v>
      </c>
      <c r="H1495" t="s">
        <v>33</v>
      </c>
      <c r="I1495" t="s">
        <v>28</v>
      </c>
      <c r="J1495" t="s">
        <v>282</v>
      </c>
      <c r="K1495">
        <v>2</v>
      </c>
      <c r="L1495" s="7">
        <v>420.21</v>
      </c>
      <c r="M1495" s="7">
        <v>840.42</v>
      </c>
      <c r="N1495">
        <v>0</v>
      </c>
      <c r="O1495" t="s">
        <v>29</v>
      </c>
      <c r="P1495">
        <v>0</v>
      </c>
      <c r="Q1495" s="7">
        <v>2600</v>
      </c>
      <c r="R1495" s="7">
        <v>2600</v>
      </c>
      <c r="S1495" s="7">
        <v>5200</v>
      </c>
      <c r="T1495" s="7">
        <v>4</v>
      </c>
      <c r="U1495" s="7">
        <v>208</v>
      </c>
      <c r="V1495" t="s">
        <v>74</v>
      </c>
      <c r="W1495" s="7">
        <v>4359.58</v>
      </c>
      <c r="X1495" s="2" t="s">
        <v>31</v>
      </c>
      <c r="Y1495" s="200"/>
      <c r="Z1495" s="201" t="str">
        <f>IF(Y1495&lt;&gt;"",Y1495,IF(Table1[[#This Row],[Befolyt]]="i",1,""))</f>
        <v/>
      </c>
      <c r="AA1495" s="98">
        <f>Table1[[#This Row],[KülföldiÁr]]*Table1[[#This Row],[Darab]]</f>
        <v>0</v>
      </c>
    </row>
    <row r="1496" spans="1:27" x14ac:dyDescent="0.3">
      <c r="A1496" t="s">
        <v>3265</v>
      </c>
      <c r="B1496" t="s">
        <v>2553</v>
      </c>
      <c r="C1496" s="126">
        <v>46058</v>
      </c>
      <c r="D1496" s="6">
        <v>2</v>
      </c>
      <c r="E1496" s="126">
        <v>46058</v>
      </c>
      <c r="F1496" s="6">
        <v>2</v>
      </c>
      <c r="G1496" t="s">
        <v>1032</v>
      </c>
      <c r="H1496" t="s">
        <v>34</v>
      </c>
      <c r="I1496" t="s">
        <v>32</v>
      </c>
      <c r="J1496" t="s">
        <v>1033</v>
      </c>
      <c r="K1496">
        <v>1</v>
      </c>
      <c r="L1496" s="7">
        <v>2495</v>
      </c>
      <c r="M1496" s="7">
        <v>2495</v>
      </c>
      <c r="N1496">
        <v>0</v>
      </c>
      <c r="O1496" t="s">
        <v>29</v>
      </c>
      <c r="P1496">
        <v>0</v>
      </c>
      <c r="Q1496" s="7">
        <v>2495</v>
      </c>
      <c r="R1496" s="7">
        <v>0</v>
      </c>
      <c r="S1496" s="7">
        <v>0</v>
      </c>
      <c r="T1496" s="7">
        <v>0</v>
      </c>
      <c r="U1496" s="7">
        <v>0</v>
      </c>
      <c r="V1496" t="s">
        <v>74</v>
      </c>
      <c r="W1496" s="7">
        <v>-2495</v>
      </c>
      <c r="X1496" s="2" t="s">
        <v>31</v>
      </c>
      <c r="Y1496" s="200"/>
      <c r="Z1496" s="201" t="str">
        <f>IF(Y1496&lt;&gt;"",Y1496,IF(Table1[[#This Row],[Befolyt]]="i",1,""))</f>
        <v/>
      </c>
      <c r="AA1496" s="98">
        <f>Table1[[#This Row],[KülföldiÁr]]*Table1[[#This Row],[Darab]]</f>
        <v>0</v>
      </c>
    </row>
    <row r="1497" spans="1:27" x14ac:dyDescent="0.3">
      <c r="A1497" t="s">
        <v>3266</v>
      </c>
      <c r="B1497" t="s">
        <v>129</v>
      </c>
      <c r="C1497" s="126">
        <v>46058</v>
      </c>
      <c r="D1497" s="6">
        <v>2</v>
      </c>
      <c r="E1497" s="126">
        <v>46059</v>
      </c>
      <c r="F1497" s="6">
        <v>2</v>
      </c>
      <c r="G1497" t="s">
        <v>1348</v>
      </c>
      <c r="H1497" t="s">
        <v>49</v>
      </c>
      <c r="I1497" t="s">
        <v>28</v>
      </c>
      <c r="J1497" t="s">
        <v>1349</v>
      </c>
      <c r="K1497">
        <v>1</v>
      </c>
      <c r="L1497" s="7">
        <v>13922.38</v>
      </c>
      <c r="M1497" s="7">
        <v>13922.38</v>
      </c>
      <c r="N1497">
        <v>49.77</v>
      </c>
      <c r="O1497" t="s">
        <v>36</v>
      </c>
      <c r="P1497">
        <v>380.65</v>
      </c>
      <c r="Q1497" s="7">
        <v>69280</v>
      </c>
      <c r="R1497" s="7">
        <v>18944.95</v>
      </c>
      <c r="S1497" s="7">
        <v>18944.95</v>
      </c>
      <c r="T1497" s="7">
        <v>0</v>
      </c>
      <c r="U1497" s="7">
        <v>0</v>
      </c>
      <c r="V1497" t="s">
        <v>1350</v>
      </c>
      <c r="W1497" s="7">
        <v>5022.5700000000015</v>
      </c>
      <c r="X1497" s="2" t="s">
        <v>31</v>
      </c>
      <c r="Y1497" s="200"/>
      <c r="Z1497" s="201" t="str">
        <f>IF(Y1497&lt;&gt;"",Y1497,IF(Table1[[#This Row],[Befolyt]]="i",1,""))</f>
        <v/>
      </c>
      <c r="AA1497" s="98">
        <f>Table1[[#This Row],[KülföldiÁr]]*Table1[[#This Row],[Darab]]</f>
        <v>49.77</v>
      </c>
    </row>
    <row r="1498" spans="1:27" x14ac:dyDescent="0.3">
      <c r="A1498" t="s">
        <v>3266</v>
      </c>
      <c r="B1498" t="s">
        <v>129</v>
      </c>
      <c r="C1498" s="126">
        <v>46058</v>
      </c>
      <c r="D1498" s="6">
        <v>2</v>
      </c>
      <c r="E1498" s="126">
        <v>46059</v>
      </c>
      <c r="F1498" s="6">
        <v>2</v>
      </c>
      <c r="G1498" t="s">
        <v>845</v>
      </c>
      <c r="H1498" t="s">
        <v>49</v>
      </c>
      <c r="I1498" t="s">
        <v>28</v>
      </c>
      <c r="J1498" t="s">
        <v>846</v>
      </c>
      <c r="K1498">
        <v>1</v>
      </c>
      <c r="L1498" s="7">
        <v>10718.74</v>
      </c>
      <c r="M1498" s="7">
        <v>10718.74</v>
      </c>
      <c r="N1498">
        <v>38.28</v>
      </c>
      <c r="O1498" t="s">
        <v>36</v>
      </c>
      <c r="P1498">
        <v>380.65</v>
      </c>
      <c r="Q1498" s="7">
        <v>53750</v>
      </c>
      <c r="R1498" s="7">
        <v>14571.28</v>
      </c>
      <c r="S1498" s="7">
        <v>14571.28</v>
      </c>
      <c r="T1498" s="7">
        <v>0</v>
      </c>
      <c r="U1498" s="7">
        <v>0</v>
      </c>
      <c r="V1498" t="s">
        <v>1350</v>
      </c>
      <c r="W1498" s="7">
        <v>3852.5400000000009</v>
      </c>
      <c r="X1498" s="2" t="s">
        <v>31</v>
      </c>
      <c r="Y1498" s="200"/>
      <c r="Z1498" s="201" t="str">
        <f>IF(Y1498&lt;&gt;"",Y1498,IF(Table1[[#This Row],[Befolyt]]="i",1,""))</f>
        <v/>
      </c>
      <c r="AA1498" s="98">
        <f>Table1[[#This Row],[KülföldiÁr]]*Table1[[#This Row],[Darab]]</f>
        <v>38.28</v>
      </c>
    </row>
    <row r="1499" spans="1:27" x14ac:dyDescent="0.3">
      <c r="A1499" t="s">
        <v>3266</v>
      </c>
      <c r="B1499" t="s">
        <v>129</v>
      </c>
      <c r="C1499" s="126">
        <v>46058</v>
      </c>
      <c r="D1499" s="6">
        <v>2</v>
      </c>
      <c r="E1499" s="126">
        <v>46059</v>
      </c>
      <c r="F1499" s="6">
        <v>2</v>
      </c>
      <c r="G1499" t="s">
        <v>1706</v>
      </c>
      <c r="H1499" t="s">
        <v>49</v>
      </c>
      <c r="I1499" t="s">
        <v>28</v>
      </c>
      <c r="J1499" t="s">
        <v>1707</v>
      </c>
      <c r="K1499">
        <v>10</v>
      </c>
      <c r="L1499" s="7">
        <v>11408.27</v>
      </c>
      <c r="M1499" s="7">
        <v>114082.70000000001</v>
      </c>
      <c r="N1499">
        <v>40.76</v>
      </c>
      <c r="O1499" t="s">
        <v>36</v>
      </c>
      <c r="P1499">
        <v>380.65</v>
      </c>
      <c r="Q1499" s="7">
        <v>59000</v>
      </c>
      <c r="R1499" s="7">
        <v>15515.29</v>
      </c>
      <c r="S1499" s="7">
        <v>155152.90000000002</v>
      </c>
      <c r="T1499" s="7">
        <v>0</v>
      </c>
      <c r="U1499" s="7">
        <v>0</v>
      </c>
      <c r="V1499" t="s">
        <v>1350</v>
      </c>
      <c r="W1499" s="7">
        <v>41070.200000000012</v>
      </c>
      <c r="X1499" s="2" t="s">
        <v>31</v>
      </c>
      <c r="Y1499" s="200"/>
      <c r="Z1499" s="201" t="str">
        <f>IF(Y1499&lt;&gt;"",Y1499,IF(Table1[[#This Row],[Befolyt]]="i",1,""))</f>
        <v/>
      </c>
      <c r="AA1499" s="98">
        <f>Table1[[#This Row],[KülföldiÁr]]*Table1[[#This Row],[Darab]]</f>
        <v>407.59999999999997</v>
      </c>
    </row>
    <row r="1500" spans="1:27" x14ac:dyDescent="0.3">
      <c r="A1500" t="s">
        <v>3266</v>
      </c>
      <c r="B1500" t="s">
        <v>129</v>
      </c>
      <c r="C1500" s="126">
        <v>46058</v>
      </c>
      <c r="D1500" s="6">
        <v>2</v>
      </c>
      <c r="E1500" s="126">
        <v>46059</v>
      </c>
      <c r="F1500" s="6">
        <v>2</v>
      </c>
      <c r="G1500" t="s">
        <v>501</v>
      </c>
      <c r="H1500" t="s">
        <v>49</v>
      </c>
      <c r="I1500" t="s">
        <v>28</v>
      </c>
      <c r="J1500" t="s">
        <v>524</v>
      </c>
      <c r="K1500">
        <v>2</v>
      </c>
      <c r="L1500" s="7">
        <v>29239.200000000001</v>
      </c>
      <c r="M1500" s="7">
        <v>58478.400000000001</v>
      </c>
      <c r="N1500">
        <v>104.42</v>
      </c>
      <c r="O1500" t="s">
        <v>36</v>
      </c>
      <c r="P1500">
        <v>380.65</v>
      </c>
      <c r="Q1500" s="7">
        <v>136480</v>
      </c>
      <c r="R1500" s="7">
        <v>39747.47</v>
      </c>
      <c r="S1500" s="7">
        <v>79494.94</v>
      </c>
      <c r="T1500" s="7">
        <v>0</v>
      </c>
      <c r="U1500" s="7">
        <v>0</v>
      </c>
      <c r="V1500" t="s">
        <v>1350</v>
      </c>
      <c r="W1500" s="7">
        <v>21016.54</v>
      </c>
      <c r="X1500" s="2" t="s">
        <v>31</v>
      </c>
      <c r="Y1500" s="200"/>
      <c r="Z1500" s="201" t="str">
        <f>IF(Y1500&lt;&gt;"",Y1500,IF(Table1[[#This Row],[Befolyt]]="i",1,""))</f>
        <v/>
      </c>
      <c r="AA1500" s="98">
        <f>Table1[[#This Row],[KülföldiÁr]]*Table1[[#This Row],[Darab]]</f>
        <v>208.84</v>
      </c>
    </row>
    <row r="1501" spans="1:27" x14ac:dyDescent="0.3">
      <c r="A1501" t="s">
        <v>3266</v>
      </c>
      <c r="B1501" t="s">
        <v>129</v>
      </c>
      <c r="C1501" s="126">
        <v>46058</v>
      </c>
      <c r="D1501" s="6">
        <v>2</v>
      </c>
      <c r="E1501" s="126">
        <v>46059</v>
      </c>
      <c r="F1501" s="6">
        <v>2</v>
      </c>
      <c r="G1501" t="s">
        <v>1712</v>
      </c>
      <c r="H1501" t="s">
        <v>49</v>
      </c>
      <c r="I1501" t="s">
        <v>28</v>
      </c>
      <c r="J1501" t="s">
        <v>1713</v>
      </c>
      <c r="K1501">
        <v>3</v>
      </c>
      <c r="L1501" s="7">
        <v>17243.54</v>
      </c>
      <c r="M1501" s="7">
        <v>51730.62</v>
      </c>
      <c r="N1501">
        <v>61.65</v>
      </c>
      <c r="O1501" t="s">
        <v>36</v>
      </c>
      <c r="P1501">
        <v>380.65</v>
      </c>
      <c r="Q1501" s="7">
        <v>80590</v>
      </c>
      <c r="R1501" s="7">
        <v>23467.07</v>
      </c>
      <c r="S1501" s="7">
        <v>70401.209999999992</v>
      </c>
      <c r="T1501" s="7">
        <v>0</v>
      </c>
      <c r="U1501" s="7">
        <v>0</v>
      </c>
      <c r="V1501" t="s">
        <v>1350</v>
      </c>
      <c r="W1501" s="7">
        <v>18670.589999999989</v>
      </c>
      <c r="X1501" s="2" t="s">
        <v>31</v>
      </c>
      <c r="Y1501" s="200"/>
      <c r="Z1501" s="201" t="str">
        <f>IF(Y1501&lt;&gt;"",Y1501,IF(Table1[[#This Row],[Befolyt]]="i",1,""))</f>
        <v/>
      </c>
      <c r="AA1501" s="98">
        <f>Table1[[#This Row],[KülföldiÁr]]*Table1[[#This Row],[Darab]]</f>
        <v>184.95</v>
      </c>
    </row>
    <row r="1502" spans="1:27" x14ac:dyDescent="0.3">
      <c r="A1502" t="s">
        <v>3266</v>
      </c>
      <c r="B1502" t="s">
        <v>129</v>
      </c>
      <c r="C1502" s="126">
        <v>46058</v>
      </c>
      <c r="D1502" s="6">
        <v>2</v>
      </c>
      <c r="E1502" s="126">
        <v>46059</v>
      </c>
      <c r="F1502" s="6">
        <v>2</v>
      </c>
      <c r="G1502" t="s">
        <v>75</v>
      </c>
      <c r="H1502" t="s">
        <v>34</v>
      </c>
      <c r="I1502" t="s">
        <v>32</v>
      </c>
      <c r="J1502" t="s">
        <v>76</v>
      </c>
      <c r="K1502">
        <v>1</v>
      </c>
      <c r="L1502" s="7">
        <v>1900</v>
      </c>
      <c r="M1502" s="7">
        <v>1900</v>
      </c>
      <c r="N1502">
        <v>6</v>
      </c>
      <c r="O1502" t="s">
        <v>36</v>
      </c>
      <c r="P1502">
        <v>380.65</v>
      </c>
      <c r="Q1502" s="7">
        <v>3500</v>
      </c>
      <c r="R1502" s="7">
        <v>2283.9</v>
      </c>
      <c r="S1502" s="7">
        <v>2283.9</v>
      </c>
      <c r="T1502" s="7">
        <v>0</v>
      </c>
      <c r="U1502" s="7">
        <v>0</v>
      </c>
      <c r="V1502" t="s">
        <v>1350</v>
      </c>
      <c r="W1502" s="7">
        <v>383.90000000000009</v>
      </c>
      <c r="X1502" s="2" t="s">
        <v>31</v>
      </c>
      <c r="Y1502" s="200"/>
      <c r="Z1502" s="201" t="str">
        <f>IF(Y1502&lt;&gt;"",Y1502,IF(Table1[[#This Row],[Befolyt]]="i",1,""))</f>
        <v/>
      </c>
      <c r="AA1502" s="98">
        <f>Table1[[#This Row],[KülföldiÁr]]*Table1[[#This Row],[Darab]]</f>
        <v>6</v>
      </c>
    </row>
    <row r="1503" spans="1:27" x14ac:dyDescent="0.3">
      <c r="A1503" t="s">
        <v>3266</v>
      </c>
      <c r="B1503" t="s">
        <v>129</v>
      </c>
      <c r="C1503" s="126">
        <v>46058</v>
      </c>
      <c r="D1503" s="6">
        <v>2</v>
      </c>
      <c r="E1503" s="126">
        <v>46059</v>
      </c>
      <c r="F1503" s="6">
        <v>2</v>
      </c>
      <c r="G1503" t="s">
        <v>1718</v>
      </c>
      <c r="H1503" t="s">
        <v>53</v>
      </c>
      <c r="I1503" t="s">
        <v>28</v>
      </c>
      <c r="J1503" t="s">
        <v>1719</v>
      </c>
      <c r="K1503">
        <v>2</v>
      </c>
      <c r="L1503" s="7">
        <v>31067.040000000001</v>
      </c>
      <c r="M1503" s="7">
        <v>62134.080000000002</v>
      </c>
      <c r="N1503">
        <v>111.44</v>
      </c>
      <c r="O1503" t="s">
        <v>36</v>
      </c>
      <c r="P1503">
        <v>380.65</v>
      </c>
      <c r="Q1503" s="7">
        <v>131995</v>
      </c>
      <c r="R1503" s="7">
        <v>42419.64</v>
      </c>
      <c r="S1503" s="7">
        <v>84839.28</v>
      </c>
      <c r="T1503" s="7">
        <v>0</v>
      </c>
      <c r="U1503" s="7">
        <v>0</v>
      </c>
      <c r="V1503" t="s">
        <v>1350</v>
      </c>
      <c r="W1503" s="7">
        <v>22705.199999999997</v>
      </c>
      <c r="X1503" s="2" t="s">
        <v>31</v>
      </c>
      <c r="Y1503" s="200"/>
      <c r="Z1503" s="201" t="str">
        <f>IF(Y1503&lt;&gt;"",Y1503,IF(Table1[[#This Row],[Befolyt]]="i",1,""))</f>
        <v/>
      </c>
      <c r="AA1503" s="98">
        <f>Table1[[#This Row],[KülföldiÁr]]*Table1[[#This Row],[Darab]]</f>
        <v>222.88</v>
      </c>
    </row>
    <row r="1504" spans="1:27" x14ac:dyDescent="0.3">
      <c r="A1504" t="s">
        <v>3266</v>
      </c>
      <c r="B1504" t="s">
        <v>129</v>
      </c>
      <c r="C1504" s="126">
        <v>46058</v>
      </c>
      <c r="D1504" s="6">
        <v>2</v>
      </c>
      <c r="E1504" s="126">
        <v>46059</v>
      </c>
      <c r="F1504" s="6">
        <v>2</v>
      </c>
      <c r="G1504" t="s">
        <v>1720</v>
      </c>
      <c r="H1504" t="s">
        <v>53</v>
      </c>
      <c r="I1504" t="s">
        <v>28</v>
      </c>
      <c r="J1504" t="s">
        <v>1721</v>
      </c>
      <c r="K1504">
        <v>5</v>
      </c>
      <c r="L1504" s="7">
        <v>13098.49</v>
      </c>
      <c r="M1504" s="7">
        <v>65492.45</v>
      </c>
      <c r="N1504">
        <v>47.8</v>
      </c>
      <c r="O1504" t="s">
        <v>36</v>
      </c>
      <c r="P1504">
        <v>380.65</v>
      </c>
      <c r="Q1504" s="7">
        <v>65623</v>
      </c>
      <c r="R1504" s="7">
        <v>18195.07</v>
      </c>
      <c r="S1504" s="7">
        <v>90975.35</v>
      </c>
      <c r="T1504" s="7">
        <v>0</v>
      </c>
      <c r="U1504" s="7">
        <v>0</v>
      </c>
      <c r="V1504" t="s">
        <v>1350</v>
      </c>
      <c r="W1504" s="7">
        <v>25482.900000000009</v>
      </c>
      <c r="X1504" s="2" t="s">
        <v>31</v>
      </c>
      <c r="Y1504" s="200"/>
      <c r="Z1504" s="201" t="str">
        <f>IF(Y1504&lt;&gt;"",Y1504,IF(Table1[[#This Row],[Befolyt]]="i",1,""))</f>
        <v/>
      </c>
      <c r="AA1504" s="98">
        <f>Table1[[#This Row],[KülföldiÁr]]*Table1[[#This Row],[Darab]]</f>
        <v>239</v>
      </c>
    </row>
    <row r="1505" spans="1:27" x14ac:dyDescent="0.3">
      <c r="A1505" t="s">
        <v>3266</v>
      </c>
      <c r="B1505" t="s">
        <v>129</v>
      </c>
      <c r="C1505" s="126">
        <v>46058</v>
      </c>
      <c r="D1505" s="6">
        <v>2</v>
      </c>
      <c r="E1505" s="126">
        <v>46059</v>
      </c>
      <c r="F1505" s="6">
        <v>2</v>
      </c>
      <c r="G1505" t="s">
        <v>58</v>
      </c>
      <c r="H1505" t="s">
        <v>41</v>
      </c>
      <c r="I1505" t="s">
        <v>28</v>
      </c>
      <c r="J1505" t="s">
        <v>59</v>
      </c>
      <c r="K1505">
        <v>50</v>
      </c>
      <c r="L1505" s="7">
        <v>169.33</v>
      </c>
      <c r="M1505" s="7">
        <v>8466.5</v>
      </c>
      <c r="N1505">
        <v>0.6</v>
      </c>
      <c r="O1505" t="s">
        <v>36</v>
      </c>
      <c r="P1505">
        <v>380.65</v>
      </c>
      <c r="Q1505" s="7">
        <v>890</v>
      </c>
      <c r="R1505" s="7">
        <v>228.39</v>
      </c>
      <c r="S1505" s="7">
        <v>11419.5</v>
      </c>
      <c r="T1505" s="7">
        <v>0</v>
      </c>
      <c r="U1505" s="7">
        <v>0</v>
      </c>
      <c r="V1505" t="s">
        <v>1350</v>
      </c>
      <c r="W1505" s="7">
        <v>2953</v>
      </c>
      <c r="X1505" s="2" t="s">
        <v>31</v>
      </c>
      <c r="Y1505" s="200"/>
      <c r="Z1505" s="201" t="str">
        <f>IF(Y1505&lt;&gt;"",Y1505,IF(Table1[[#This Row],[Befolyt]]="i",1,""))</f>
        <v/>
      </c>
      <c r="AA1505" s="98">
        <f>Table1[[#This Row],[KülföldiÁr]]*Table1[[#This Row],[Darab]]</f>
        <v>30</v>
      </c>
    </row>
    <row r="1506" spans="1:27" x14ac:dyDescent="0.3">
      <c r="A1506" t="s">
        <v>3266</v>
      </c>
      <c r="B1506" t="s">
        <v>129</v>
      </c>
      <c r="C1506" s="126">
        <v>46058</v>
      </c>
      <c r="D1506" s="6">
        <v>2</v>
      </c>
      <c r="E1506" s="126">
        <v>46059</v>
      </c>
      <c r="F1506" s="6">
        <v>2</v>
      </c>
      <c r="G1506" t="s">
        <v>301</v>
      </c>
      <c r="H1506" t="s">
        <v>41</v>
      </c>
      <c r="I1506" t="s">
        <v>28</v>
      </c>
      <c r="J1506" t="s">
        <v>306</v>
      </c>
      <c r="K1506">
        <v>30</v>
      </c>
      <c r="L1506" s="7">
        <v>155.15</v>
      </c>
      <c r="M1506" s="7">
        <v>4654.5</v>
      </c>
      <c r="N1506">
        <v>0.55000000000000004</v>
      </c>
      <c r="O1506" t="s">
        <v>36</v>
      </c>
      <c r="P1506">
        <v>380.65</v>
      </c>
      <c r="Q1506" s="7">
        <v>778</v>
      </c>
      <c r="R1506" s="7">
        <v>209.36</v>
      </c>
      <c r="S1506" s="7">
        <v>6280.8</v>
      </c>
      <c r="T1506" s="7">
        <v>0</v>
      </c>
      <c r="U1506" s="7">
        <v>0</v>
      </c>
      <c r="V1506" t="s">
        <v>1350</v>
      </c>
      <c r="W1506" s="7">
        <v>1626.3000000000002</v>
      </c>
      <c r="X1506" s="2" t="s">
        <v>31</v>
      </c>
      <c r="Y1506" s="200"/>
      <c r="Z1506" s="201" t="str">
        <f>IF(Y1506&lt;&gt;"",Y1506,IF(Table1[[#This Row],[Befolyt]]="i",1,""))</f>
        <v/>
      </c>
      <c r="AA1506" s="98">
        <f>Table1[[#This Row],[KülföldiÁr]]*Table1[[#This Row],[Darab]]</f>
        <v>16.5</v>
      </c>
    </row>
    <row r="1507" spans="1:27" x14ac:dyDescent="0.3">
      <c r="A1507" t="s">
        <v>3266</v>
      </c>
      <c r="B1507" t="s">
        <v>129</v>
      </c>
      <c r="C1507" s="126">
        <v>46058</v>
      </c>
      <c r="D1507" s="6">
        <v>2</v>
      </c>
      <c r="E1507" s="126">
        <v>46059</v>
      </c>
      <c r="F1507" s="6">
        <v>2</v>
      </c>
      <c r="G1507" t="s">
        <v>88</v>
      </c>
      <c r="H1507" t="s">
        <v>41</v>
      </c>
      <c r="I1507" t="s">
        <v>28</v>
      </c>
      <c r="J1507" t="s">
        <v>89</v>
      </c>
      <c r="K1507">
        <v>150</v>
      </c>
      <c r="L1507" s="7">
        <v>243.71</v>
      </c>
      <c r="M1507" s="7">
        <v>36556.5</v>
      </c>
      <c r="N1507">
        <v>0.87</v>
      </c>
      <c r="O1507" t="s">
        <v>36</v>
      </c>
      <c r="P1507">
        <v>380.65</v>
      </c>
      <c r="Q1507" s="7">
        <v>1485</v>
      </c>
      <c r="R1507" s="7">
        <v>331.17</v>
      </c>
      <c r="S1507" s="7">
        <v>49675.5</v>
      </c>
      <c r="T1507" s="7">
        <v>0</v>
      </c>
      <c r="U1507" s="7">
        <v>0</v>
      </c>
      <c r="V1507" t="s">
        <v>1350</v>
      </c>
      <c r="W1507" s="7">
        <v>13119</v>
      </c>
      <c r="X1507" s="2" t="s">
        <v>31</v>
      </c>
      <c r="Y1507" s="200"/>
      <c r="Z1507" s="201" t="str">
        <f>IF(Y1507&lt;&gt;"",Y1507,IF(Table1[[#This Row],[Befolyt]]="i",1,""))</f>
        <v/>
      </c>
      <c r="AA1507" s="98">
        <f>Table1[[#This Row],[KülföldiÁr]]*Table1[[#This Row],[Darab]]</f>
        <v>130.5</v>
      </c>
    </row>
    <row r="1508" spans="1:27" x14ac:dyDescent="0.3">
      <c r="A1508" t="s">
        <v>3266</v>
      </c>
      <c r="B1508" t="s">
        <v>129</v>
      </c>
      <c r="C1508" s="126">
        <v>46058</v>
      </c>
      <c r="D1508" s="6">
        <v>2</v>
      </c>
      <c r="E1508" s="126">
        <v>46059</v>
      </c>
      <c r="F1508" s="6">
        <v>2</v>
      </c>
      <c r="G1508" t="s">
        <v>47</v>
      </c>
      <c r="H1508" t="s">
        <v>41</v>
      </c>
      <c r="I1508" t="s">
        <v>28</v>
      </c>
      <c r="J1508" t="s">
        <v>48</v>
      </c>
      <c r="K1508">
        <v>50</v>
      </c>
      <c r="L1508" s="7">
        <v>183.65</v>
      </c>
      <c r="M1508" s="7">
        <v>9182.5</v>
      </c>
      <c r="N1508">
        <v>0.65</v>
      </c>
      <c r="O1508" t="s">
        <v>36</v>
      </c>
      <c r="P1508">
        <v>380.65</v>
      </c>
      <c r="Q1508" s="7">
        <v>1018</v>
      </c>
      <c r="R1508" s="7">
        <v>247.42</v>
      </c>
      <c r="S1508" s="7">
        <v>12371</v>
      </c>
      <c r="T1508" s="7">
        <v>0</v>
      </c>
      <c r="U1508" s="7">
        <v>0</v>
      </c>
      <c r="V1508" t="s">
        <v>1350</v>
      </c>
      <c r="W1508" s="7">
        <v>3188.5</v>
      </c>
      <c r="X1508" s="2" t="s">
        <v>31</v>
      </c>
      <c r="Y1508" s="200"/>
      <c r="Z1508" s="201" t="str">
        <f>IF(Y1508&lt;&gt;"",Y1508,IF(Table1[[#This Row],[Befolyt]]="i",1,""))</f>
        <v/>
      </c>
      <c r="AA1508" s="98">
        <f>Table1[[#This Row],[KülföldiÁr]]*Table1[[#This Row],[Darab]]</f>
        <v>32.5</v>
      </c>
    </row>
    <row r="1509" spans="1:27" x14ac:dyDescent="0.3">
      <c r="A1509" t="s">
        <v>3266</v>
      </c>
      <c r="B1509" t="s">
        <v>129</v>
      </c>
      <c r="C1509" s="126">
        <v>46058</v>
      </c>
      <c r="D1509" s="6">
        <v>2</v>
      </c>
      <c r="E1509" s="126">
        <v>46059</v>
      </c>
      <c r="F1509" s="6">
        <v>2</v>
      </c>
      <c r="G1509" t="s">
        <v>1351</v>
      </c>
      <c r="H1509" t="s">
        <v>34</v>
      </c>
      <c r="I1509" t="s">
        <v>32</v>
      </c>
      <c r="J1509" t="s">
        <v>1352</v>
      </c>
      <c r="K1509">
        <v>1</v>
      </c>
      <c r="L1509" s="7">
        <v>65</v>
      </c>
      <c r="M1509" s="7">
        <v>65</v>
      </c>
      <c r="N1509">
        <v>65</v>
      </c>
      <c r="O1509" t="s">
        <v>36</v>
      </c>
      <c r="P1509">
        <v>380.65</v>
      </c>
      <c r="Q1509" s="7">
        <v>65</v>
      </c>
      <c r="R1509" s="7">
        <v>24742.25</v>
      </c>
      <c r="S1509" s="7">
        <v>24742.25</v>
      </c>
      <c r="T1509" s="7">
        <v>0</v>
      </c>
      <c r="U1509" s="7">
        <v>0</v>
      </c>
      <c r="V1509" t="s">
        <v>1350</v>
      </c>
      <c r="W1509" s="7">
        <v>24677.25</v>
      </c>
      <c r="X1509" s="2" t="s">
        <v>31</v>
      </c>
      <c r="Y1509" s="200"/>
      <c r="Z1509" s="201" t="str">
        <f>IF(Y1509&lt;&gt;"",Y1509,IF(Table1[[#This Row],[Befolyt]]="i",1,""))</f>
        <v/>
      </c>
      <c r="AA1509" s="98">
        <f>Table1[[#This Row],[KülföldiÁr]]*Table1[[#This Row],[Darab]]</f>
        <v>65</v>
      </c>
    </row>
    <row r="1510" spans="1:27" x14ac:dyDescent="0.3">
      <c r="A1510" t="s">
        <v>3267</v>
      </c>
      <c r="B1510" t="s">
        <v>2125</v>
      </c>
      <c r="C1510" s="126">
        <v>46058</v>
      </c>
      <c r="D1510" s="6">
        <v>2</v>
      </c>
      <c r="E1510" s="126">
        <v>46058</v>
      </c>
      <c r="F1510" s="6">
        <v>2</v>
      </c>
      <c r="G1510" t="s">
        <v>3268</v>
      </c>
      <c r="H1510" t="s">
        <v>51</v>
      </c>
      <c r="I1510" t="s">
        <v>28</v>
      </c>
      <c r="J1510" t="s">
        <v>3269</v>
      </c>
      <c r="K1510">
        <v>4</v>
      </c>
      <c r="L1510" s="7">
        <v>4131.1899999999996</v>
      </c>
      <c r="M1510" s="7">
        <v>16524.759999999998</v>
      </c>
      <c r="N1510">
        <v>0</v>
      </c>
      <c r="O1510" t="s">
        <v>29</v>
      </c>
      <c r="P1510">
        <v>0</v>
      </c>
      <c r="Q1510" s="7">
        <v>10980</v>
      </c>
      <c r="R1510" s="7">
        <v>12980</v>
      </c>
      <c r="S1510" s="7">
        <v>51920</v>
      </c>
      <c r="T1510" s="7">
        <v>14.62</v>
      </c>
      <c r="U1510" s="7">
        <v>7590.7039999999988</v>
      </c>
      <c r="V1510" t="s">
        <v>30</v>
      </c>
      <c r="W1510" s="7">
        <v>35395.240000000005</v>
      </c>
      <c r="X1510" s="2" t="s">
        <v>31</v>
      </c>
      <c r="Y1510" s="200"/>
      <c r="Z1510" s="201" t="str">
        <f>IF(Y1510&lt;&gt;"",Y1510,IF(Table1[[#This Row],[Befolyt]]="i",1,""))</f>
        <v/>
      </c>
      <c r="AA1510" s="98">
        <f>Table1[[#This Row],[KülföldiÁr]]*Table1[[#This Row],[Darab]]</f>
        <v>0</v>
      </c>
    </row>
    <row r="1511" spans="1:27" x14ac:dyDescent="0.3">
      <c r="A1511" t="s">
        <v>3270</v>
      </c>
      <c r="B1511" t="s">
        <v>1525</v>
      </c>
      <c r="C1511" s="126">
        <v>46058</v>
      </c>
      <c r="D1511" s="6">
        <v>2</v>
      </c>
      <c r="E1511" s="126">
        <v>46058</v>
      </c>
      <c r="F1511" s="6">
        <v>2</v>
      </c>
      <c r="G1511" t="s">
        <v>3271</v>
      </c>
      <c r="H1511" t="s">
        <v>41</v>
      </c>
      <c r="I1511" t="s">
        <v>28</v>
      </c>
      <c r="J1511" t="s">
        <v>3272</v>
      </c>
      <c r="K1511">
        <v>5</v>
      </c>
      <c r="L1511" s="7">
        <v>2103.15</v>
      </c>
      <c r="M1511" s="7">
        <v>10515.75</v>
      </c>
      <c r="N1511">
        <v>0</v>
      </c>
      <c r="O1511" t="s">
        <v>29</v>
      </c>
      <c r="P1511">
        <v>0</v>
      </c>
      <c r="Q1511" s="7">
        <v>7835</v>
      </c>
      <c r="R1511" s="7">
        <v>7050</v>
      </c>
      <c r="S1511" s="7">
        <v>35250</v>
      </c>
      <c r="T1511" s="7">
        <v>3.33</v>
      </c>
      <c r="U1511" s="7">
        <v>1173.825</v>
      </c>
      <c r="V1511" t="s">
        <v>74</v>
      </c>
      <c r="W1511" s="7">
        <v>24734.25</v>
      </c>
      <c r="X1511" s="2" t="s">
        <v>82</v>
      </c>
      <c r="Y1511" s="200"/>
      <c r="Z1511" s="201">
        <f>IF(Y1511&lt;&gt;"",Y1511,IF(Table1[[#This Row],[Befolyt]]="i",1,""))</f>
        <v>1</v>
      </c>
      <c r="AA1511" s="98">
        <f>Table1[[#This Row],[KülföldiÁr]]*Table1[[#This Row],[Darab]]</f>
        <v>0</v>
      </c>
    </row>
    <row r="1512" spans="1:27" x14ac:dyDescent="0.3">
      <c r="A1512" t="s">
        <v>3273</v>
      </c>
      <c r="B1512" t="s">
        <v>1525</v>
      </c>
      <c r="C1512" s="126">
        <v>46058</v>
      </c>
      <c r="D1512" s="6">
        <v>2</v>
      </c>
      <c r="E1512" s="126">
        <v>46058</v>
      </c>
      <c r="F1512" s="6">
        <v>2</v>
      </c>
      <c r="G1512" t="s">
        <v>3274</v>
      </c>
      <c r="H1512" t="s">
        <v>41</v>
      </c>
      <c r="I1512" t="s">
        <v>28</v>
      </c>
      <c r="J1512" t="s">
        <v>3275</v>
      </c>
      <c r="K1512">
        <v>1</v>
      </c>
      <c r="L1512" s="7">
        <v>36070.82</v>
      </c>
      <c r="M1512" s="7">
        <v>36070.82</v>
      </c>
      <c r="N1512">
        <v>0</v>
      </c>
      <c r="O1512" t="s">
        <v>29</v>
      </c>
      <c r="P1512">
        <v>0</v>
      </c>
      <c r="Q1512" s="7">
        <v>113200</v>
      </c>
      <c r="R1512" s="7">
        <v>90560</v>
      </c>
      <c r="S1512" s="7">
        <v>90560</v>
      </c>
      <c r="T1512" s="7">
        <v>2</v>
      </c>
      <c r="U1512" s="7">
        <v>1811.2</v>
      </c>
      <c r="V1512" t="s">
        <v>74</v>
      </c>
      <c r="W1512" s="7">
        <v>54489.18</v>
      </c>
      <c r="X1512" s="2" t="s">
        <v>82</v>
      </c>
      <c r="Y1512" s="200"/>
      <c r="Z1512" s="201">
        <f>IF(Y1512&lt;&gt;"",Y1512,IF(Table1[[#This Row],[Befolyt]]="i",1,""))</f>
        <v>1</v>
      </c>
      <c r="AA1512" s="98">
        <f>Table1[[#This Row],[KülföldiÁr]]*Table1[[#This Row],[Darab]]</f>
        <v>0</v>
      </c>
    </row>
    <row r="1513" spans="1:27" x14ac:dyDescent="0.3">
      <c r="A1513" t="s">
        <v>3276</v>
      </c>
      <c r="B1513" t="s">
        <v>324</v>
      </c>
      <c r="C1513" s="126">
        <v>46058</v>
      </c>
      <c r="D1513" s="6">
        <v>2</v>
      </c>
      <c r="E1513" s="126">
        <v>46058</v>
      </c>
      <c r="F1513" s="6">
        <v>2</v>
      </c>
      <c r="G1513" t="s">
        <v>1724</v>
      </c>
      <c r="H1513" t="s">
        <v>49</v>
      </c>
      <c r="I1513" t="s">
        <v>28</v>
      </c>
      <c r="J1513" t="s">
        <v>1725</v>
      </c>
      <c r="K1513">
        <v>4</v>
      </c>
      <c r="L1513" s="7">
        <v>169.5</v>
      </c>
      <c r="M1513" s="7">
        <v>678</v>
      </c>
      <c r="N1513">
        <v>0</v>
      </c>
      <c r="O1513" t="s">
        <v>29</v>
      </c>
      <c r="P1513">
        <v>0</v>
      </c>
      <c r="Q1513" s="7">
        <v>2220</v>
      </c>
      <c r="R1513" s="7">
        <v>2220</v>
      </c>
      <c r="S1513" s="7">
        <v>8880</v>
      </c>
      <c r="T1513" s="7">
        <v>5</v>
      </c>
      <c r="U1513" s="7">
        <v>444</v>
      </c>
      <c r="V1513" t="s">
        <v>85</v>
      </c>
      <c r="W1513" s="7">
        <v>8202</v>
      </c>
      <c r="X1513" s="2" t="s">
        <v>82</v>
      </c>
      <c r="Y1513" s="200"/>
      <c r="Z1513" s="201">
        <f>IF(Y1513&lt;&gt;"",Y1513,IF(Table1[[#This Row],[Befolyt]]="i",1,""))</f>
        <v>1</v>
      </c>
      <c r="AA1513" s="98">
        <f>Table1[[#This Row],[KülföldiÁr]]*Table1[[#This Row],[Darab]]</f>
        <v>0</v>
      </c>
    </row>
    <row r="1514" spans="1:27" x14ac:dyDescent="0.3">
      <c r="A1514" t="s">
        <v>3277</v>
      </c>
      <c r="B1514" t="s">
        <v>324</v>
      </c>
      <c r="C1514" s="126">
        <v>46058</v>
      </c>
      <c r="D1514" s="6">
        <v>2</v>
      </c>
      <c r="E1514" s="126">
        <v>46058</v>
      </c>
      <c r="F1514" s="6">
        <v>2</v>
      </c>
      <c r="G1514" t="s">
        <v>2849</v>
      </c>
      <c r="H1514" t="s">
        <v>41</v>
      </c>
      <c r="I1514" t="s">
        <v>28</v>
      </c>
      <c r="J1514" t="s">
        <v>3278</v>
      </c>
      <c r="K1514">
        <v>1</v>
      </c>
      <c r="L1514" s="7">
        <v>4716.1499999999996</v>
      </c>
      <c r="M1514" s="7">
        <v>4716.1499999999996</v>
      </c>
      <c r="N1514">
        <v>0</v>
      </c>
      <c r="O1514" t="s">
        <v>29</v>
      </c>
      <c r="P1514">
        <v>0</v>
      </c>
      <c r="Q1514" s="7">
        <v>15400</v>
      </c>
      <c r="R1514" s="7">
        <v>15400</v>
      </c>
      <c r="S1514" s="7">
        <v>15400</v>
      </c>
      <c r="T1514" s="7">
        <v>10</v>
      </c>
      <c r="U1514" s="7">
        <v>1540</v>
      </c>
      <c r="V1514" t="s">
        <v>85</v>
      </c>
      <c r="W1514" s="7">
        <v>10683.85</v>
      </c>
      <c r="X1514" s="2" t="s">
        <v>82</v>
      </c>
      <c r="Y1514" s="200"/>
      <c r="Z1514" s="201">
        <f>IF(Y1514&lt;&gt;"",Y1514,IF(Table1[[#This Row],[Befolyt]]="i",1,""))</f>
        <v>1</v>
      </c>
      <c r="AA1514" s="98">
        <f>Table1[[#This Row],[KülföldiÁr]]*Table1[[#This Row],[Darab]]</f>
        <v>0</v>
      </c>
    </row>
    <row r="1515" spans="1:27" x14ac:dyDescent="0.3">
      <c r="A1515" t="s">
        <v>3277</v>
      </c>
      <c r="B1515" t="s">
        <v>324</v>
      </c>
      <c r="C1515" s="126">
        <v>46058</v>
      </c>
      <c r="D1515" s="6">
        <v>2</v>
      </c>
      <c r="E1515" s="126">
        <v>46058</v>
      </c>
      <c r="F1515" s="6">
        <v>2</v>
      </c>
      <c r="G1515" t="s">
        <v>903</v>
      </c>
      <c r="H1515" t="s">
        <v>41</v>
      </c>
      <c r="I1515" t="s">
        <v>28</v>
      </c>
      <c r="J1515" t="s">
        <v>904</v>
      </c>
      <c r="K1515">
        <v>4</v>
      </c>
      <c r="L1515" s="7">
        <v>1046.73</v>
      </c>
      <c r="M1515" s="7">
        <v>4186.92</v>
      </c>
      <c r="N1515">
        <v>0</v>
      </c>
      <c r="O1515" t="s">
        <v>29</v>
      </c>
      <c r="P1515">
        <v>0</v>
      </c>
      <c r="Q1515" s="7">
        <v>3520</v>
      </c>
      <c r="R1515" s="7">
        <v>3520</v>
      </c>
      <c r="S1515" s="7">
        <v>14080</v>
      </c>
      <c r="T1515" s="7">
        <v>5</v>
      </c>
      <c r="U1515" s="7">
        <v>704</v>
      </c>
      <c r="V1515" t="s">
        <v>85</v>
      </c>
      <c r="W1515" s="7">
        <v>9893.08</v>
      </c>
      <c r="X1515" s="2" t="s">
        <v>82</v>
      </c>
      <c r="Y1515" s="200"/>
      <c r="Z1515" s="201">
        <f>IF(Y1515&lt;&gt;"",Y1515,IF(Table1[[#This Row],[Befolyt]]="i",1,""))</f>
        <v>1</v>
      </c>
      <c r="AA1515" s="98">
        <f>Table1[[#This Row],[KülföldiÁr]]*Table1[[#This Row],[Darab]]</f>
        <v>0</v>
      </c>
    </row>
    <row r="1516" spans="1:27" x14ac:dyDescent="0.3">
      <c r="A1516" t="s">
        <v>3279</v>
      </c>
      <c r="B1516" t="s">
        <v>3280</v>
      </c>
      <c r="C1516" s="126">
        <v>46058</v>
      </c>
      <c r="D1516" s="6">
        <v>2</v>
      </c>
      <c r="E1516" s="126">
        <v>46057</v>
      </c>
      <c r="F1516" s="6">
        <v>2</v>
      </c>
      <c r="G1516" t="s">
        <v>1542</v>
      </c>
      <c r="H1516" t="s">
        <v>27</v>
      </c>
      <c r="I1516" t="s">
        <v>28</v>
      </c>
      <c r="J1516" t="s">
        <v>103</v>
      </c>
      <c r="K1516">
        <v>1</v>
      </c>
      <c r="L1516" s="7">
        <v>22170</v>
      </c>
      <c r="M1516" s="7">
        <v>22170</v>
      </c>
      <c r="N1516">
        <v>0</v>
      </c>
      <c r="O1516" t="s">
        <v>29</v>
      </c>
      <c r="P1516">
        <v>0</v>
      </c>
      <c r="Q1516" s="7">
        <v>36950</v>
      </c>
      <c r="R1516" s="7">
        <v>36950</v>
      </c>
      <c r="S1516" s="7">
        <v>36950</v>
      </c>
      <c r="T1516" s="7">
        <v>10</v>
      </c>
      <c r="U1516" s="7">
        <v>3695</v>
      </c>
      <c r="V1516" t="s">
        <v>77</v>
      </c>
      <c r="W1516" s="7">
        <v>14780</v>
      </c>
      <c r="X1516" s="2" t="s">
        <v>31</v>
      </c>
      <c r="Y1516" s="200"/>
      <c r="Z1516" s="201" t="str">
        <f>IF(Y1516&lt;&gt;"",Y1516,IF(Table1[[#This Row],[Befolyt]]="i",1,""))</f>
        <v/>
      </c>
      <c r="AA1516" s="98">
        <f>Table1[[#This Row],[KülföldiÁr]]*Table1[[#This Row],[Darab]]</f>
        <v>0</v>
      </c>
    </row>
    <row r="1517" spans="1:27" x14ac:dyDescent="0.3">
      <c r="A1517" t="s">
        <v>3279</v>
      </c>
      <c r="B1517" t="s">
        <v>3280</v>
      </c>
      <c r="C1517" s="126">
        <v>46058</v>
      </c>
      <c r="D1517" s="6">
        <v>2</v>
      </c>
      <c r="E1517" s="126">
        <v>46057</v>
      </c>
      <c r="F1517" s="6">
        <v>2</v>
      </c>
      <c r="G1517" t="s">
        <v>1511</v>
      </c>
      <c r="H1517" t="s">
        <v>41</v>
      </c>
      <c r="I1517" t="s">
        <v>28</v>
      </c>
      <c r="J1517" t="s">
        <v>1512</v>
      </c>
      <c r="K1517">
        <v>1</v>
      </c>
      <c r="L1517" s="7">
        <v>490</v>
      </c>
      <c r="M1517" s="7">
        <v>490</v>
      </c>
      <c r="N1517">
        <v>0</v>
      </c>
      <c r="O1517" t="s">
        <v>29</v>
      </c>
      <c r="P1517">
        <v>0</v>
      </c>
      <c r="Q1517" s="7">
        <v>1425</v>
      </c>
      <c r="R1517" s="7">
        <v>1425</v>
      </c>
      <c r="S1517" s="7">
        <v>1425</v>
      </c>
      <c r="T1517" s="7">
        <v>5</v>
      </c>
      <c r="U1517" s="7">
        <v>71.25</v>
      </c>
      <c r="V1517" t="s">
        <v>77</v>
      </c>
      <c r="W1517" s="7">
        <v>935</v>
      </c>
      <c r="X1517" s="2" t="s">
        <v>31</v>
      </c>
      <c r="Y1517" s="200"/>
      <c r="Z1517" s="201" t="str">
        <f>IF(Y1517&lt;&gt;"",Y1517,IF(Table1[[#This Row],[Befolyt]]="i",1,""))</f>
        <v/>
      </c>
      <c r="AA1517" s="98">
        <f>Table1[[#This Row],[KülföldiÁr]]*Table1[[#This Row],[Darab]]</f>
        <v>0</v>
      </c>
    </row>
    <row r="1518" spans="1:27" x14ac:dyDescent="0.3">
      <c r="A1518" t="s">
        <v>3279</v>
      </c>
      <c r="B1518" t="s">
        <v>3280</v>
      </c>
      <c r="C1518" s="126">
        <v>46058</v>
      </c>
      <c r="D1518" s="6">
        <v>2</v>
      </c>
      <c r="E1518" s="126">
        <v>46057</v>
      </c>
      <c r="F1518" s="6">
        <v>2</v>
      </c>
      <c r="G1518" t="s">
        <v>45</v>
      </c>
      <c r="H1518" t="s">
        <v>41</v>
      </c>
      <c r="I1518" t="s">
        <v>28</v>
      </c>
      <c r="J1518" t="s">
        <v>46</v>
      </c>
      <c r="K1518">
        <v>2</v>
      </c>
      <c r="L1518" s="7">
        <v>165.41</v>
      </c>
      <c r="M1518" s="7">
        <v>330.82</v>
      </c>
      <c r="N1518">
        <v>0</v>
      </c>
      <c r="O1518" t="s">
        <v>29</v>
      </c>
      <c r="P1518">
        <v>0</v>
      </c>
      <c r="Q1518" s="7">
        <v>960</v>
      </c>
      <c r="R1518" s="7">
        <v>960</v>
      </c>
      <c r="S1518" s="7">
        <v>1920</v>
      </c>
      <c r="T1518" s="7">
        <v>5</v>
      </c>
      <c r="U1518" s="7">
        <v>96</v>
      </c>
      <c r="V1518" t="s">
        <v>77</v>
      </c>
      <c r="W1518" s="7">
        <v>1589.18</v>
      </c>
      <c r="X1518" s="2" t="s">
        <v>31</v>
      </c>
      <c r="Y1518" s="200"/>
      <c r="Z1518" s="201" t="str">
        <f>IF(Y1518&lt;&gt;"",Y1518,IF(Table1[[#This Row],[Befolyt]]="i",1,""))</f>
        <v/>
      </c>
      <c r="AA1518" s="98">
        <f>Table1[[#This Row],[KülföldiÁr]]*Table1[[#This Row],[Darab]]</f>
        <v>0</v>
      </c>
    </row>
    <row r="1519" spans="1:27" x14ac:dyDescent="0.3">
      <c r="A1519" t="s">
        <v>3281</v>
      </c>
      <c r="B1519" t="s">
        <v>992</v>
      </c>
      <c r="C1519" s="126">
        <v>46057</v>
      </c>
      <c r="D1519" s="6">
        <v>2</v>
      </c>
      <c r="E1519" s="126">
        <v>46055</v>
      </c>
      <c r="F1519" s="6">
        <v>2</v>
      </c>
      <c r="G1519" t="s">
        <v>522</v>
      </c>
      <c r="H1519" t="s">
        <v>334</v>
      </c>
      <c r="I1519" t="s">
        <v>32</v>
      </c>
      <c r="J1519" t="s">
        <v>3282</v>
      </c>
      <c r="K1519">
        <v>1</v>
      </c>
      <c r="L1519" s="7">
        <v>1626</v>
      </c>
      <c r="M1519" s="7">
        <v>1626</v>
      </c>
      <c r="N1519">
        <v>0</v>
      </c>
      <c r="O1519" t="s">
        <v>29</v>
      </c>
      <c r="P1519">
        <v>0</v>
      </c>
      <c r="Q1519" s="7">
        <v>1626</v>
      </c>
      <c r="R1519" s="7">
        <v>0</v>
      </c>
      <c r="S1519" s="7">
        <v>0</v>
      </c>
      <c r="T1519" s="7">
        <v>0</v>
      </c>
      <c r="U1519" s="7">
        <v>0</v>
      </c>
      <c r="V1519" t="s">
        <v>66</v>
      </c>
      <c r="W1519" s="7">
        <v>-1626</v>
      </c>
      <c r="X1519" s="2" t="s">
        <v>31</v>
      </c>
      <c r="Y1519" s="200"/>
      <c r="Z1519" s="201" t="str">
        <f>IF(Y1519&lt;&gt;"",Y1519,IF(Table1[[#This Row],[Befolyt]]="i",1,""))</f>
        <v/>
      </c>
      <c r="AA1519" s="98">
        <f>Table1[[#This Row],[KülföldiÁr]]*Table1[[#This Row],[Darab]]</f>
        <v>0</v>
      </c>
    </row>
    <row r="1520" spans="1:27" x14ac:dyDescent="0.3">
      <c r="A1520" t="s">
        <v>3281</v>
      </c>
      <c r="B1520" t="s">
        <v>992</v>
      </c>
      <c r="C1520" s="126">
        <v>46057</v>
      </c>
      <c r="D1520" s="6">
        <v>2</v>
      </c>
      <c r="E1520" s="126">
        <v>46055</v>
      </c>
      <c r="F1520" s="6">
        <v>2</v>
      </c>
      <c r="G1520" t="s">
        <v>3283</v>
      </c>
      <c r="H1520" t="s">
        <v>334</v>
      </c>
      <c r="I1520" t="s">
        <v>67</v>
      </c>
      <c r="J1520" t="s">
        <v>3284</v>
      </c>
      <c r="K1520">
        <v>1</v>
      </c>
      <c r="L1520" s="7">
        <v>189991</v>
      </c>
      <c r="M1520" s="7">
        <v>189991</v>
      </c>
      <c r="N1520">
        <v>0</v>
      </c>
      <c r="O1520" t="s">
        <v>29</v>
      </c>
      <c r="P1520">
        <v>0</v>
      </c>
      <c r="Q1520" s="7">
        <v>271500</v>
      </c>
      <c r="R1520" s="7">
        <v>249300</v>
      </c>
      <c r="S1520" s="7">
        <v>249300</v>
      </c>
      <c r="T1520" s="7">
        <v>2.36</v>
      </c>
      <c r="U1520" s="7">
        <v>5883.48</v>
      </c>
      <c r="V1520" t="s">
        <v>66</v>
      </c>
      <c r="W1520" s="7">
        <v>59309</v>
      </c>
      <c r="X1520" s="2" t="s">
        <v>31</v>
      </c>
      <c r="Y1520" s="200"/>
      <c r="Z1520" s="201" t="str">
        <f>IF(Y1520&lt;&gt;"",Y1520,IF(Table1[[#This Row],[Befolyt]]="i",1,""))</f>
        <v/>
      </c>
      <c r="AA1520" s="98">
        <f>Table1[[#This Row],[KülföldiÁr]]*Table1[[#This Row],[Darab]]</f>
        <v>0</v>
      </c>
    </row>
    <row r="1521" spans="1:27" x14ac:dyDescent="0.3">
      <c r="A1521" t="s">
        <v>3281</v>
      </c>
      <c r="B1521" t="s">
        <v>992</v>
      </c>
      <c r="C1521" s="126">
        <v>46057</v>
      </c>
      <c r="D1521" s="6">
        <v>2</v>
      </c>
      <c r="E1521" s="126">
        <v>46055</v>
      </c>
      <c r="F1521" s="6">
        <v>2</v>
      </c>
      <c r="G1521" t="s">
        <v>1922</v>
      </c>
      <c r="H1521" t="s">
        <v>334</v>
      </c>
      <c r="I1521" t="s">
        <v>32</v>
      </c>
      <c r="J1521" t="s">
        <v>76</v>
      </c>
      <c r="K1521">
        <v>1</v>
      </c>
      <c r="L1521" s="7">
        <v>1626</v>
      </c>
      <c r="M1521" s="7">
        <v>1626</v>
      </c>
      <c r="N1521">
        <v>0</v>
      </c>
      <c r="O1521" t="s">
        <v>29</v>
      </c>
      <c r="P1521">
        <v>0</v>
      </c>
      <c r="Q1521" s="7">
        <v>1626</v>
      </c>
      <c r="R1521" s="7">
        <v>0</v>
      </c>
      <c r="S1521" s="7">
        <v>0</v>
      </c>
      <c r="T1521" s="7">
        <v>0</v>
      </c>
      <c r="U1521" s="7">
        <v>0</v>
      </c>
      <c r="V1521" t="s">
        <v>66</v>
      </c>
      <c r="W1521" s="7">
        <v>-1626</v>
      </c>
      <c r="X1521" s="2" t="s">
        <v>31</v>
      </c>
      <c r="Y1521" s="200"/>
      <c r="Z1521" s="201" t="str">
        <f>IF(Y1521&lt;&gt;"",Y1521,IF(Table1[[#This Row],[Befolyt]]="i",1,""))</f>
        <v/>
      </c>
      <c r="AA1521" s="98">
        <f>Table1[[#This Row],[KülföldiÁr]]*Table1[[#This Row],[Darab]]</f>
        <v>0</v>
      </c>
    </row>
    <row r="1522" spans="1:27" x14ac:dyDescent="0.3">
      <c r="A1522" t="s">
        <v>3285</v>
      </c>
      <c r="B1522" t="s">
        <v>3286</v>
      </c>
      <c r="C1522" s="126">
        <v>46057</v>
      </c>
      <c r="D1522" s="6">
        <v>2</v>
      </c>
      <c r="E1522" s="126">
        <v>46057</v>
      </c>
      <c r="F1522" s="6">
        <v>2</v>
      </c>
      <c r="G1522" t="s">
        <v>3287</v>
      </c>
      <c r="H1522" t="s">
        <v>27</v>
      </c>
      <c r="I1522" t="s">
        <v>28</v>
      </c>
      <c r="J1522" t="s">
        <v>103</v>
      </c>
      <c r="K1522">
        <v>1</v>
      </c>
      <c r="L1522" s="7">
        <v>77190</v>
      </c>
      <c r="M1522" s="7">
        <v>77190</v>
      </c>
      <c r="N1522">
        <v>0</v>
      </c>
      <c r="O1522" t="s">
        <v>29</v>
      </c>
      <c r="P1522">
        <v>0</v>
      </c>
      <c r="Q1522" s="7">
        <v>128650</v>
      </c>
      <c r="R1522" s="7">
        <v>128650</v>
      </c>
      <c r="S1522" s="7">
        <v>128650</v>
      </c>
      <c r="T1522" s="7">
        <v>10</v>
      </c>
      <c r="U1522" s="7">
        <v>12865</v>
      </c>
      <c r="V1522" t="s">
        <v>77</v>
      </c>
      <c r="W1522" s="7">
        <v>51460</v>
      </c>
      <c r="X1522" s="2" t="s">
        <v>31</v>
      </c>
      <c r="Y1522" s="200"/>
      <c r="Z1522" s="201" t="str">
        <f>IF(Y1522&lt;&gt;"",Y1522,IF(Table1[[#This Row],[Befolyt]]="i",1,""))</f>
        <v/>
      </c>
      <c r="AA1522" s="98">
        <f>Table1[[#This Row],[KülföldiÁr]]*Table1[[#This Row],[Darab]]</f>
        <v>0</v>
      </c>
    </row>
    <row r="1523" spans="1:27" x14ac:dyDescent="0.3">
      <c r="A1523" t="s">
        <v>3285</v>
      </c>
      <c r="B1523" t="s">
        <v>3286</v>
      </c>
      <c r="C1523" s="126">
        <v>46057</v>
      </c>
      <c r="D1523" s="6">
        <v>2</v>
      </c>
      <c r="E1523" s="126">
        <v>46057</v>
      </c>
      <c r="F1523" s="6">
        <v>2</v>
      </c>
      <c r="G1523" t="s">
        <v>3288</v>
      </c>
      <c r="H1523" t="s">
        <v>41</v>
      </c>
      <c r="I1523" t="s">
        <v>28</v>
      </c>
      <c r="J1523" t="s">
        <v>3289</v>
      </c>
      <c r="K1523">
        <v>2</v>
      </c>
      <c r="L1523" s="7">
        <v>1059.96</v>
      </c>
      <c r="M1523" s="7">
        <v>2119.92</v>
      </c>
      <c r="N1523">
        <v>0</v>
      </c>
      <c r="O1523" t="s">
        <v>29</v>
      </c>
      <c r="P1523">
        <v>0</v>
      </c>
      <c r="Q1523" s="7">
        <v>2400</v>
      </c>
      <c r="R1523" s="7">
        <v>2400</v>
      </c>
      <c r="S1523" s="7">
        <v>4800</v>
      </c>
      <c r="T1523" s="7">
        <v>5</v>
      </c>
      <c r="U1523" s="7">
        <v>240</v>
      </c>
      <c r="V1523" t="s">
        <v>77</v>
      </c>
      <c r="W1523" s="7">
        <v>2680.08</v>
      </c>
      <c r="X1523" s="2" t="s">
        <v>31</v>
      </c>
      <c r="Y1523" s="200"/>
      <c r="Z1523" s="201" t="str">
        <f>IF(Y1523&lt;&gt;"",Y1523,IF(Table1[[#This Row],[Befolyt]]="i",1,""))</f>
        <v/>
      </c>
      <c r="AA1523" s="98">
        <f>Table1[[#This Row],[KülföldiÁr]]*Table1[[#This Row],[Darab]]</f>
        <v>0</v>
      </c>
    </row>
    <row r="1524" spans="1:27" x14ac:dyDescent="0.3">
      <c r="A1524" t="s">
        <v>3285</v>
      </c>
      <c r="B1524" t="s">
        <v>3286</v>
      </c>
      <c r="C1524" s="126">
        <v>46057</v>
      </c>
      <c r="D1524" s="6">
        <v>2</v>
      </c>
      <c r="E1524" s="126">
        <v>46057</v>
      </c>
      <c r="F1524" s="6">
        <v>2</v>
      </c>
      <c r="G1524" t="s">
        <v>3290</v>
      </c>
      <c r="H1524" t="s">
        <v>41</v>
      </c>
      <c r="I1524" t="s">
        <v>28</v>
      </c>
      <c r="J1524" t="s">
        <v>3291</v>
      </c>
      <c r="K1524">
        <v>1</v>
      </c>
      <c r="L1524" s="7">
        <v>2668.03</v>
      </c>
      <c r="M1524" s="7">
        <v>2668.03</v>
      </c>
      <c r="N1524">
        <v>0</v>
      </c>
      <c r="O1524" t="s">
        <v>29</v>
      </c>
      <c r="P1524">
        <v>0</v>
      </c>
      <c r="Q1524" s="7">
        <v>5400</v>
      </c>
      <c r="R1524" s="7">
        <v>5400</v>
      </c>
      <c r="S1524" s="7">
        <v>5400</v>
      </c>
      <c r="T1524" s="7">
        <v>5</v>
      </c>
      <c r="U1524" s="7">
        <v>270</v>
      </c>
      <c r="V1524" t="s">
        <v>77</v>
      </c>
      <c r="W1524" s="7">
        <v>2731.97</v>
      </c>
      <c r="X1524" s="2" t="s">
        <v>31</v>
      </c>
      <c r="Y1524" s="200"/>
      <c r="Z1524" s="201" t="str">
        <f>IF(Y1524&lt;&gt;"",Y1524,IF(Table1[[#This Row],[Befolyt]]="i",1,""))</f>
        <v/>
      </c>
      <c r="AA1524" s="98">
        <f>Table1[[#This Row],[KülföldiÁr]]*Table1[[#This Row],[Darab]]</f>
        <v>0</v>
      </c>
    </row>
    <row r="1525" spans="1:27" x14ac:dyDescent="0.3">
      <c r="A1525" t="s">
        <v>3285</v>
      </c>
      <c r="B1525" t="s">
        <v>3286</v>
      </c>
      <c r="C1525" s="126">
        <v>46057</v>
      </c>
      <c r="D1525" s="6">
        <v>2</v>
      </c>
      <c r="E1525" s="126">
        <v>46057</v>
      </c>
      <c r="F1525" s="6">
        <v>2</v>
      </c>
      <c r="G1525" t="s">
        <v>86</v>
      </c>
      <c r="H1525" t="s">
        <v>70</v>
      </c>
      <c r="I1525" t="s">
        <v>32</v>
      </c>
      <c r="J1525" t="s">
        <v>87</v>
      </c>
      <c r="K1525">
        <v>0.25</v>
      </c>
      <c r="L1525" s="7">
        <v>7195.04</v>
      </c>
      <c r="M1525" s="7">
        <v>1798.76</v>
      </c>
      <c r="N1525">
        <v>0</v>
      </c>
      <c r="O1525" t="s">
        <v>29</v>
      </c>
      <c r="P1525">
        <v>0</v>
      </c>
      <c r="Q1525" s="7">
        <v>12000</v>
      </c>
      <c r="R1525" s="7">
        <v>12000</v>
      </c>
      <c r="S1525" s="7">
        <v>3000</v>
      </c>
      <c r="T1525" s="7">
        <v>0</v>
      </c>
      <c r="U1525" s="7">
        <v>0</v>
      </c>
      <c r="V1525" t="s">
        <v>77</v>
      </c>
      <c r="W1525" s="7">
        <v>1201.24</v>
      </c>
      <c r="X1525" s="2" t="s">
        <v>31</v>
      </c>
      <c r="Y1525" s="200"/>
      <c r="Z1525" s="201" t="str">
        <f>IF(Y1525&lt;&gt;"",Y1525,IF(Table1[[#This Row],[Befolyt]]="i",1,""))</f>
        <v/>
      </c>
      <c r="AA1525" s="98">
        <f>Table1[[#This Row],[KülföldiÁr]]*Table1[[#This Row],[Darab]]</f>
        <v>0</v>
      </c>
    </row>
    <row r="1526" spans="1:27" x14ac:dyDescent="0.3">
      <c r="A1526" t="s">
        <v>3285</v>
      </c>
      <c r="B1526" t="s">
        <v>3286</v>
      </c>
      <c r="C1526" s="126">
        <v>46057</v>
      </c>
      <c r="D1526" s="6">
        <v>2</v>
      </c>
      <c r="E1526" s="126">
        <v>46057</v>
      </c>
      <c r="F1526" s="6">
        <v>2</v>
      </c>
      <c r="G1526" t="s">
        <v>426</v>
      </c>
      <c r="H1526" t="s">
        <v>41</v>
      </c>
      <c r="I1526" t="s">
        <v>28</v>
      </c>
      <c r="J1526" t="s">
        <v>1539</v>
      </c>
      <c r="K1526">
        <v>3</v>
      </c>
      <c r="L1526" s="7">
        <v>160.6</v>
      </c>
      <c r="M1526" s="7">
        <v>481.79999999999995</v>
      </c>
      <c r="N1526">
        <v>0</v>
      </c>
      <c r="O1526" t="s">
        <v>29</v>
      </c>
      <c r="P1526">
        <v>0</v>
      </c>
      <c r="Q1526" s="7">
        <v>900</v>
      </c>
      <c r="R1526" s="7">
        <v>900</v>
      </c>
      <c r="S1526" s="7">
        <v>2700</v>
      </c>
      <c r="T1526" s="7">
        <v>5</v>
      </c>
      <c r="U1526" s="7">
        <v>135</v>
      </c>
      <c r="V1526" t="s">
        <v>77</v>
      </c>
      <c r="W1526" s="7">
        <v>2218.1999999999998</v>
      </c>
      <c r="X1526" s="2" t="s">
        <v>31</v>
      </c>
      <c r="Y1526" s="200"/>
      <c r="Z1526" s="201" t="str">
        <f>IF(Y1526&lt;&gt;"",Y1526,IF(Table1[[#This Row],[Befolyt]]="i",1,""))</f>
        <v/>
      </c>
      <c r="AA1526" s="98">
        <f>Table1[[#This Row],[KülföldiÁr]]*Table1[[#This Row],[Darab]]</f>
        <v>0</v>
      </c>
    </row>
    <row r="1527" spans="1:27" x14ac:dyDescent="0.3">
      <c r="A1527" t="s">
        <v>3285</v>
      </c>
      <c r="B1527" t="s">
        <v>3286</v>
      </c>
      <c r="C1527" s="126">
        <v>46057</v>
      </c>
      <c r="D1527" s="6">
        <v>2</v>
      </c>
      <c r="E1527" s="126">
        <v>46057</v>
      </c>
      <c r="F1527" s="6">
        <v>2</v>
      </c>
      <c r="G1527" t="s">
        <v>3292</v>
      </c>
      <c r="H1527" t="s">
        <v>41</v>
      </c>
      <c r="I1527" t="s">
        <v>28</v>
      </c>
      <c r="J1527" t="s">
        <v>3293</v>
      </c>
      <c r="K1527">
        <v>1</v>
      </c>
      <c r="L1527" s="7">
        <v>2216.39</v>
      </c>
      <c r="M1527" s="7">
        <v>2216.39</v>
      </c>
      <c r="N1527">
        <v>0</v>
      </c>
      <c r="O1527" t="s">
        <v>29</v>
      </c>
      <c r="P1527">
        <v>0</v>
      </c>
      <c r="Q1527" s="7">
        <v>4600</v>
      </c>
      <c r="R1527" s="7">
        <v>4600</v>
      </c>
      <c r="S1527" s="7">
        <v>4600</v>
      </c>
      <c r="T1527" s="7">
        <v>5</v>
      </c>
      <c r="U1527" s="7">
        <v>230</v>
      </c>
      <c r="V1527" t="s">
        <v>77</v>
      </c>
      <c r="W1527" s="7">
        <v>2383.61</v>
      </c>
      <c r="X1527" s="2" t="s">
        <v>31</v>
      </c>
      <c r="Y1527" s="200"/>
      <c r="Z1527" s="201" t="str">
        <f>IF(Y1527&lt;&gt;"",Y1527,IF(Table1[[#This Row],[Befolyt]]="i",1,""))</f>
        <v/>
      </c>
      <c r="AA1527" s="98">
        <f>Table1[[#This Row],[KülföldiÁr]]*Table1[[#This Row],[Darab]]</f>
        <v>0</v>
      </c>
    </row>
    <row r="1528" spans="1:27" x14ac:dyDescent="0.3">
      <c r="A1528" t="s">
        <v>3285</v>
      </c>
      <c r="B1528" t="s">
        <v>3286</v>
      </c>
      <c r="C1528" s="126">
        <v>46057</v>
      </c>
      <c r="D1528" s="6">
        <v>2</v>
      </c>
      <c r="E1528" s="126">
        <v>46057</v>
      </c>
      <c r="F1528" s="6">
        <v>2</v>
      </c>
      <c r="G1528" t="s">
        <v>58</v>
      </c>
      <c r="H1528" t="s">
        <v>41</v>
      </c>
      <c r="I1528" t="s">
        <v>28</v>
      </c>
      <c r="J1528" t="s">
        <v>59</v>
      </c>
      <c r="K1528">
        <v>1</v>
      </c>
      <c r="L1528" s="7">
        <v>169.33</v>
      </c>
      <c r="M1528" s="7">
        <v>169.33</v>
      </c>
      <c r="N1528">
        <v>0</v>
      </c>
      <c r="O1528" t="s">
        <v>29</v>
      </c>
      <c r="P1528">
        <v>0</v>
      </c>
      <c r="Q1528" s="7">
        <v>890</v>
      </c>
      <c r="R1528" s="7">
        <v>890</v>
      </c>
      <c r="S1528" s="7">
        <v>890</v>
      </c>
      <c r="T1528" s="7">
        <v>5</v>
      </c>
      <c r="U1528" s="7">
        <v>44.5</v>
      </c>
      <c r="V1528" t="s">
        <v>77</v>
      </c>
      <c r="W1528" s="7">
        <v>720.67</v>
      </c>
      <c r="X1528" s="2" t="s">
        <v>31</v>
      </c>
      <c r="Y1528" s="200"/>
      <c r="Z1528" s="201" t="str">
        <f>IF(Y1528&lt;&gt;"",Y1528,IF(Table1[[#This Row],[Befolyt]]="i",1,""))</f>
        <v/>
      </c>
      <c r="AA1528" s="98">
        <f>Table1[[#This Row],[KülföldiÁr]]*Table1[[#This Row],[Darab]]</f>
        <v>0</v>
      </c>
    </row>
    <row r="1529" spans="1:27" x14ac:dyDescent="0.3">
      <c r="A1529" t="s">
        <v>3294</v>
      </c>
      <c r="B1529" t="s">
        <v>3295</v>
      </c>
      <c r="C1529" s="126">
        <v>46057</v>
      </c>
      <c r="D1529" s="6">
        <v>2</v>
      </c>
      <c r="E1529" s="126">
        <v>46056</v>
      </c>
      <c r="F1529" s="6">
        <v>2</v>
      </c>
      <c r="G1529" t="s">
        <v>1261</v>
      </c>
      <c r="H1529" t="s">
        <v>27</v>
      </c>
      <c r="I1529" t="s">
        <v>28</v>
      </c>
      <c r="J1529" t="s">
        <v>3296</v>
      </c>
      <c r="K1529">
        <v>1</v>
      </c>
      <c r="L1529" s="7">
        <v>64920</v>
      </c>
      <c r="M1529" s="7">
        <v>64920</v>
      </c>
      <c r="N1529">
        <v>0</v>
      </c>
      <c r="O1529" t="s">
        <v>29</v>
      </c>
      <c r="P1529">
        <v>0</v>
      </c>
      <c r="Q1529" s="7">
        <v>108200</v>
      </c>
      <c r="R1529" s="7">
        <v>154290</v>
      </c>
      <c r="S1529" s="7">
        <v>154290</v>
      </c>
      <c r="T1529" s="7">
        <v>18.96</v>
      </c>
      <c r="U1529" s="7">
        <v>29253.383999999998</v>
      </c>
      <c r="V1529" t="s">
        <v>77</v>
      </c>
      <c r="W1529" s="7">
        <v>89370</v>
      </c>
      <c r="X1529" s="2" t="s">
        <v>31</v>
      </c>
      <c r="Y1529" s="200"/>
      <c r="Z1529" s="201" t="str">
        <f>IF(Y1529&lt;&gt;"",Y1529,IF(Table1[[#This Row],[Befolyt]]="i",1,""))</f>
        <v/>
      </c>
      <c r="AA1529" s="98">
        <f>Table1[[#This Row],[KülföldiÁr]]*Table1[[#This Row],[Darab]]</f>
        <v>0</v>
      </c>
    </row>
    <row r="1530" spans="1:27" x14ac:dyDescent="0.3">
      <c r="A1530" t="s">
        <v>3294</v>
      </c>
      <c r="B1530" t="s">
        <v>3295</v>
      </c>
      <c r="C1530" s="126">
        <v>46057</v>
      </c>
      <c r="D1530" s="6">
        <v>2</v>
      </c>
      <c r="E1530" s="126">
        <v>46056</v>
      </c>
      <c r="F1530" s="6">
        <v>2</v>
      </c>
      <c r="G1530" t="s">
        <v>1183</v>
      </c>
      <c r="H1530" t="s">
        <v>27</v>
      </c>
      <c r="I1530" t="s">
        <v>28</v>
      </c>
      <c r="J1530" t="s">
        <v>103</v>
      </c>
      <c r="K1530">
        <v>1</v>
      </c>
      <c r="L1530" s="7">
        <v>14280</v>
      </c>
      <c r="M1530" s="7">
        <v>14280</v>
      </c>
      <c r="N1530">
        <v>0</v>
      </c>
      <c r="O1530" t="s">
        <v>29</v>
      </c>
      <c r="P1530">
        <v>0</v>
      </c>
      <c r="Q1530" s="7">
        <v>23800</v>
      </c>
      <c r="R1530" s="7">
        <v>27105</v>
      </c>
      <c r="S1530" s="7">
        <v>27105</v>
      </c>
      <c r="T1530" s="7">
        <v>13.66</v>
      </c>
      <c r="U1530" s="7">
        <v>3702.5429999999997</v>
      </c>
      <c r="V1530" t="s">
        <v>77</v>
      </c>
      <c r="W1530" s="7">
        <v>12825</v>
      </c>
      <c r="X1530" s="2" t="s">
        <v>31</v>
      </c>
      <c r="Y1530" s="200"/>
      <c r="Z1530" s="201" t="str">
        <f>IF(Y1530&lt;&gt;"",Y1530,IF(Table1[[#This Row],[Befolyt]]="i",1,""))</f>
        <v/>
      </c>
      <c r="AA1530" s="98">
        <f>Table1[[#This Row],[KülföldiÁr]]*Table1[[#This Row],[Darab]]</f>
        <v>0</v>
      </c>
    </row>
    <row r="1531" spans="1:27" x14ac:dyDescent="0.3">
      <c r="A1531" t="s">
        <v>3294</v>
      </c>
      <c r="B1531" t="s">
        <v>3295</v>
      </c>
      <c r="C1531" s="126">
        <v>46057</v>
      </c>
      <c r="D1531" s="6">
        <v>2</v>
      </c>
      <c r="E1531" s="126">
        <v>46056</v>
      </c>
      <c r="F1531" s="6">
        <v>2</v>
      </c>
      <c r="G1531" t="s">
        <v>3297</v>
      </c>
      <c r="H1531" t="s">
        <v>41</v>
      </c>
      <c r="I1531" t="s">
        <v>28</v>
      </c>
      <c r="J1531" t="s">
        <v>3298</v>
      </c>
      <c r="K1531">
        <v>2</v>
      </c>
      <c r="L1531" s="7">
        <v>75.28</v>
      </c>
      <c r="M1531" s="7">
        <v>150.56</v>
      </c>
      <c r="N1531">
        <v>0</v>
      </c>
      <c r="O1531" t="s">
        <v>29</v>
      </c>
      <c r="P1531">
        <v>0</v>
      </c>
      <c r="Q1531" s="7">
        <v>590</v>
      </c>
      <c r="R1531" s="7">
        <v>590</v>
      </c>
      <c r="S1531" s="7">
        <v>1180</v>
      </c>
      <c r="T1531" s="7">
        <v>5</v>
      </c>
      <c r="U1531" s="7">
        <v>59</v>
      </c>
      <c r="V1531" t="s">
        <v>77</v>
      </c>
      <c r="W1531" s="7">
        <v>1029.44</v>
      </c>
      <c r="X1531" s="2" t="s">
        <v>31</v>
      </c>
      <c r="Y1531" s="200"/>
      <c r="Z1531" s="201" t="str">
        <f>IF(Y1531&lt;&gt;"",Y1531,IF(Table1[[#This Row],[Befolyt]]="i",1,""))</f>
        <v/>
      </c>
      <c r="AA1531" s="98">
        <f>Table1[[#This Row],[KülföldiÁr]]*Table1[[#This Row],[Darab]]</f>
        <v>0</v>
      </c>
    </row>
    <row r="1532" spans="1:27" x14ac:dyDescent="0.3">
      <c r="A1532" t="s">
        <v>3294</v>
      </c>
      <c r="B1532" t="s">
        <v>3295</v>
      </c>
      <c r="C1532" s="126">
        <v>46057</v>
      </c>
      <c r="D1532" s="6">
        <v>2</v>
      </c>
      <c r="E1532" s="126">
        <v>46056</v>
      </c>
      <c r="F1532" s="6">
        <v>2</v>
      </c>
      <c r="G1532" t="s">
        <v>402</v>
      </c>
      <c r="H1532" t="s">
        <v>41</v>
      </c>
      <c r="I1532" t="s">
        <v>28</v>
      </c>
      <c r="J1532" t="s">
        <v>3299</v>
      </c>
      <c r="K1532">
        <v>2</v>
      </c>
      <c r="L1532" s="7">
        <v>1284.68</v>
      </c>
      <c r="M1532" s="7">
        <v>2569.36</v>
      </c>
      <c r="N1532">
        <v>0</v>
      </c>
      <c r="O1532" t="s">
        <v>29</v>
      </c>
      <c r="P1532">
        <v>0</v>
      </c>
      <c r="Q1532" s="7">
        <v>2670</v>
      </c>
      <c r="R1532" s="7">
        <v>2670</v>
      </c>
      <c r="S1532" s="7">
        <v>5340</v>
      </c>
      <c r="T1532" s="7">
        <v>5</v>
      </c>
      <c r="U1532" s="7">
        <v>267</v>
      </c>
      <c r="V1532" t="s">
        <v>77</v>
      </c>
      <c r="W1532" s="7">
        <v>2770.64</v>
      </c>
      <c r="X1532" s="2" t="s">
        <v>31</v>
      </c>
      <c r="Y1532" s="200"/>
      <c r="Z1532" s="201" t="str">
        <f>IF(Y1532&lt;&gt;"",Y1532,IF(Table1[[#This Row],[Befolyt]]="i",1,""))</f>
        <v/>
      </c>
      <c r="AA1532" s="98">
        <f>Table1[[#This Row],[KülföldiÁr]]*Table1[[#This Row],[Darab]]</f>
        <v>0</v>
      </c>
    </row>
    <row r="1533" spans="1:27" x14ac:dyDescent="0.3">
      <c r="A1533" t="s">
        <v>3294</v>
      </c>
      <c r="B1533" t="s">
        <v>3295</v>
      </c>
      <c r="C1533" s="126">
        <v>46057</v>
      </c>
      <c r="D1533" s="6">
        <v>2</v>
      </c>
      <c r="E1533" s="126">
        <v>46056</v>
      </c>
      <c r="F1533" s="6">
        <v>2</v>
      </c>
      <c r="G1533" t="s">
        <v>86</v>
      </c>
      <c r="H1533" t="s">
        <v>70</v>
      </c>
      <c r="I1533" t="s">
        <v>32</v>
      </c>
      <c r="J1533" t="s">
        <v>3300</v>
      </c>
      <c r="K1533">
        <v>0.25</v>
      </c>
      <c r="L1533" s="7">
        <v>7195.04</v>
      </c>
      <c r="M1533" s="7">
        <v>1798.76</v>
      </c>
      <c r="N1533">
        <v>0</v>
      </c>
      <c r="O1533" t="s">
        <v>29</v>
      </c>
      <c r="P1533">
        <v>0</v>
      </c>
      <c r="Q1533" s="7">
        <v>12000</v>
      </c>
      <c r="R1533" s="7">
        <v>12000</v>
      </c>
      <c r="S1533" s="7">
        <v>3000</v>
      </c>
      <c r="T1533" s="7">
        <v>0</v>
      </c>
      <c r="U1533" s="7">
        <v>0</v>
      </c>
      <c r="V1533" t="s">
        <v>77</v>
      </c>
      <c r="W1533" s="7">
        <v>1201.24</v>
      </c>
      <c r="X1533" s="2" t="s">
        <v>31</v>
      </c>
      <c r="Y1533" s="200"/>
      <c r="Z1533" s="201" t="str">
        <f>IF(Y1533&lt;&gt;"",Y1533,IF(Table1[[#This Row],[Befolyt]]="i",1,""))</f>
        <v/>
      </c>
      <c r="AA1533" s="98">
        <f>Table1[[#This Row],[KülföldiÁr]]*Table1[[#This Row],[Darab]]</f>
        <v>0</v>
      </c>
    </row>
    <row r="1534" spans="1:27" x14ac:dyDescent="0.3">
      <c r="A1534" t="s">
        <v>3294</v>
      </c>
      <c r="B1534" t="s">
        <v>3295</v>
      </c>
      <c r="C1534" s="126">
        <v>46057</v>
      </c>
      <c r="D1534" s="6">
        <v>2</v>
      </c>
      <c r="E1534" s="126">
        <v>46056</v>
      </c>
      <c r="F1534" s="6">
        <v>2</v>
      </c>
      <c r="G1534" t="s">
        <v>414</v>
      </c>
      <c r="H1534" t="s">
        <v>33</v>
      </c>
      <c r="I1534" t="s">
        <v>28</v>
      </c>
      <c r="J1534" t="s">
        <v>3301</v>
      </c>
      <c r="K1534">
        <v>1</v>
      </c>
      <c r="L1534" s="7">
        <v>1079.97</v>
      </c>
      <c r="M1534" s="7">
        <v>1079.97</v>
      </c>
      <c r="N1534">
        <v>0</v>
      </c>
      <c r="O1534" t="s">
        <v>29</v>
      </c>
      <c r="P1534">
        <v>0</v>
      </c>
      <c r="Q1534" s="7">
        <v>5500</v>
      </c>
      <c r="R1534" s="7">
        <v>5500</v>
      </c>
      <c r="S1534" s="7">
        <v>5500</v>
      </c>
      <c r="T1534" s="7">
        <v>10</v>
      </c>
      <c r="U1534" s="7">
        <v>550</v>
      </c>
      <c r="V1534" t="s">
        <v>77</v>
      </c>
      <c r="W1534" s="7">
        <v>4420.03</v>
      </c>
      <c r="X1534" s="2" t="s">
        <v>31</v>
      </c>
      <c r="Y1534" s="200"/>
      <c r="Z1534" s="201" t="str">
        <f>IF(Y1534&lt;&gt;"",Y1534,IF(Table1[[#This Row],[Befolyt]]="i",1,""))</f>
        <v/>
      </c>
      <c r="AA1534" s="98">
        <f>Table1[[#This Row],[KülföldiÁr]]*Table1[[#This Row],[Darab]]</f>
        <v>0</v>
      </c>
    </row>
    <row r="1535" spans="1:27" x14ac:dyDescent="0.3">
      <c r="A1535" t="s">
        <v>3294</v>
      </c>
      <c r="B1535" t="s">
        <v>3295</v>
      </c>
      <c r="C1535" s="126">
        <v>46057</v>
      </c>
      <c r="D1535" s="6">
        <v>2</v>
      </c>
      <c r="E1535" s="126">
        <v>46056</v>
      </c>
      <c r="F1535" s="6">
        <v>2</v>
      </c>
      <c r="G1535" t="s">
        <v>114</v>
      </c>
      <c r="H1535" t="s">
        <v>33</v>
      </c>
      <c r="I1535" t="s">
        <v>28</v>
      </c>
      <c r="J1535" t="s">
        <v>3302</v>
      </c>
      <c r="K1535">
        <v>1</v>
      </c>
      <c r="L1535" s="7">
        <v>847.79</v>
      </c>
      <c r="M1535" s="7">
        <v>847.79</v>
      </c>
      <c r="N1535">
        <v>0</v>
      </c>
      <c r="O1535" t="s">
        <v>29</v>
      </c>
      <c r="P1535">
        <v>0</v>
      </c>
      <c r="Q1535" s="7">
        <v>4200</v>
      </c>
      <c r="R1535" s="7">
        <v>4200</v>
      </c>
      <c r="S1535" s="7">
        <v>4200</v>
      </c>
      <c r="T1535" s="7">
        <v>10</v>
      </c>
      <c r="U1535" s="7">
        <v>420</v>
      </c>
      <c r="V1535" t="s">
        <v>77</v>
      </c>
      <c r="W1535" s="7">
        <v>3352.21</v>
      </c>
      <c r="X1535" s="2" t="s">
        <v>31</v>
      </c>
      <c r="Y1535" s="200"/>
      <c r="Z1535" s="201" t="str">
        <f>IF(Y1535&lt;&gt;"",Y1535,IF(Table1[[#This Row],[Befolyt]]="i",1,""))</f>
        <v/>
      </c>
      <c r="AA1535" s="98">
        <f>Table1[[#This Row],[KülföldiÁr]]*Table1[[#This Row],[Darab]]</f>
        <v>0</v>
      </c>
    </row>
    <row r="1536" spans="1:27" x14ac:dyDescent="0.3">
      <c r="A1536" t="s">
        <v>3294</v>
      </c>
      <c r="B1536" t="s">
        <v>3295</v>
      </c>
      <c r="C1536" s="126">
        <v>46057</v>
      </c>
      <c r="D1536" s="6">
        <v>2</v>
      </c>
      <c r="E1536" s="126">
        <v>46056</v>
      </c>
      <c r="F1536" s="6">
        <v>2</v>
      </c>
      <c r="G1536" t="s">
        <v>429</v>
      </c>
      <c r="H1536" t="s">
        <v>33</v>
      </c>
      <c r="I1536" t="s">
        <v>28</v>
      </c>
      <c r="J1536" t="s">
        <v>3303</v>
      </c>
      <c r="K1536">
        <v>3</v>
      </c>
      <c r="L1536" s="7">
        <v>605.70000000000005</v>
      </c>
      <c r="M1536" s="7">
        <v>1817.1000000000001</v>
      </c>
      <c r="N1536">
        <v>0</v>
      </c>
      <c r="O1536" t="s">
        <v>29</v>
      </c>
      <c r="P1536">
        <v>0</v>
      </c>
      <c r="Q1536" s="7">
        <v>3400</v>
      </c>
      <c r="R1536" s="7">
        <v>3400</v>
      </c>
      <c r="S1536" s="7">
        <v>10200</v>
      </c>
      <c r="T1536" s="7">
        <v>10</v>
      </c>
      <c r="U1536" s="7">
        <v>1020</v>
      </c>
      <c r="V1536" t="s">
        <v>77</v>
      </c>
      <c r="W1536" s="7">
        <v>8382.9</v>
      </c>
      <c r="X1536" s="2" t="s">
        <v>31</v>
      </c>
      <c r="Y1536" s="200"/>
      <c r="Z1536" s="201" t="str">
        <f>IF(Y1536&lt;&gt;"",Y1536,IF(Table1[[#This Row],[Befolyt]]="i",1,""))</f>
        <v/>
      </c>
      <c r="AA1536" s="98">
        <f>Table1[[#This Row],[KülföldiÁr]]*Table1[[#This Row],[Darab]]</f>
        <v>0</v>
      </c>
    </row>
    <row r="1537" spans="1:27" x14ac:dyDescent="0.3">
      <c r="A1537" t="s">
        <v>3294</v>
      </c>
      <c r="B1537" t="s">
        <v>3295</v>
      </c>
      <c r="C1537" s="126">
        <v>46057</v>
      </c>
      <c r="D1537" s="6">
        <v>2</v>
      </c>
      <c r="E1537" s="126">
        <v>46056</v>
      </c>
      <c r="F1537" s="6">
        <v>2</v>
      </c>
      <c r="G1537" t="s">
        <v>98</v>
      </c>
      <c r="H1537" t="s">
        <v>33</v>
      </c>
      <c r="I1537" t="s">
        <v>28</v>
      </c>
      <c r="J1537" t="s">
        <v>3304</v>
      </c>
      <c r="K1537">
        <v>1</v>
      </c>
      <c r="L1537" s="7">
        <v>420.21</v>
      </c>
      <c r="M1537" s="7">
        <v>420.21</v>
      </c>
      <c r="N1537">
        <v>0</v>
      </c>
      <c r="O1537" t="s">
        <v>29</v>
      </c>
      <c r="P1537">
        <v>0</v>
      </c>
      <c r="Q1537" s="7">
        <v>2600</v>
      </c>
      <c r="R1537" s="7">
        <v>2600</v>
      </c>
      <c r="S1537" s="7">
        <v>2600</v>
      </c>
      <c r="T1537" s="7">
        <v>10</v>
      </c>
      <c r="U1537" s="7">
        <v>260</v>
      </c>
      <c r="V1537" t="s">
        <v>77</v>
      </c>
      <c r="W1537" s="7">
        <v>2179.79</v>
      </c>
      <c r="X1537" s="2" t="s">
        <v>31</v>
      </c>
      <c r="Y1537" s="200"/>
      <c r="Z1537" s="201" t="str">
        <f>IF(Y1537&lt;&gt;"",Y1537,IF(Table1[[#This Row],[Befolyt]]="i",1,""))</f>
        <v/>
      </c>
      <c r="AA1537" s="98">
        <f>Table1[[#This Row],[KülföldiÁr]]*Table1[[#This Row],[Darab]]</f>
        <v>0</v>
      </c>
    </row>
    <row r="1538" spans="1:27" x14ac:dyDescent="0.3">
      <c r="A1538" t="s">
        <v>3294</v>
      </c>
      <c r="B1538" t="s">
        <v>3295</v>
      </c>
      <c r="C1538" s="126">
        <v>46057</v>
      </c>
      <c r="D1538" s="6">
        <v>2</v>
      </c>
      <c r="E1538" s="126">
        <v>46056</v>
      </c>
      <c r="F1538" s="6">
        <v>2</v>
      </c>
      <c r="G1538" t="s">
        <v>98</v>
      </c>
      <c r="H1538" t="s">
        <v>33</v>
      </c>
      <c r="I1538" t="s">
        <v>28</v>
      </c>
      <c r="J1538" t="s">
        <v>3305</v>
      </c>
      <c r="K1538">
        <v>1</v>
      </c>
      <c r="L1538" s="7">
        <v>420.21</v>
      </c>
      <c r="M1538" s="7">
        <v>420.21</v>
      </c>
      <c r="N1538">
        <v>0</v>
      </c>
      <c r="O1538" t="s">
        <v>29</v>
      </c>
      <c r="P1538">
        <v>0</v>
      </c>
      <c r="Q1538" s="7">
        <v>2600</v>
      </c>
      <c r="R1538" s="7">
        <v>2600</v>
      </c>
      <c r="S1538" s="7">
        <v>2600</v>
      </c>
      <c r="T1538" s="7">
        <v>10</v>
      </c>
      <c r="U1538" s="7">
        <v>260</v>
      </c>
      <c r="V1538" t="s">
        <v>77</v>
      </c>
      <c r="W1538" s="7">
        <v>2179.79</v>
      </c>
      <c r="X1538" s="2" t="s">
        <v>31</v>
      </c>
      <c r="Y1538" s="200"/>
      <c r="Z1538" s="201" t="str">
        <f>IF(Y1538&lt;&gt;"",Y1538,IF(Table1[[#This Row],[Befolyt]]="i",1,""))</f>
        <v/>
      </c>
      <c r="AA1538" s="98">
        <f>Table1[[#This Row],[KülföldiÁr]]*Table1[[#This Row],[Darab]]</f>
        <v>0</v>
      </c>
    </row>
    <row r="1539" spans="1:27" x14ac:dyDescent="0.3">
      <c r="A1539" t="s">
        <v>3294</v>
      </c>
      <c r="B1539" t="s">
        <v>3295</v>
      </c>
      <c r="C1539" s="126">
        <v>46057</v>
      </c>
      <c r="D1539" s="6">
        <v>2</v>
      </c>
      <c r="E1539" s="126">
        <v>46056</v>
      </c>
      <c r="F1539" s="6">
        <v>2</v>
      </c>
      <c r="G1539" t="s">
        <v>1293</v>
      </c>
      <c r="H1539" t="s">
        <v>33</v>
      </c>
      <c r="I1539" t="s">
        <v>28</v>
      </c>
      <c r="J1539" t="s">
        <v>3306</v>
      </c>
      <c r="K1539">
        <v>2</v>
      </c>
      <c r="L1539" s="7">
        <v>297.77999999999997</v>
      </c>
      <c r="M1539" s="7">
        <v>595.55999999999995</v>
      </c>
      <c r="N1539">
        <v>0</v>
      </c>
      <c r="O1539" t="s">
        <v>29</v>
      </c>
      <c r="P1539">
        <v>0</v>
      </c>
      <c r="Q1539" s="7">
        <v>1700</v>
      </c>
      <c r="R1539" s="7">
        <v>1700</v>
      </c>
      <c r="S1539" s="7">
        <v>3400</v>
      </c>
      <c r="T1539" s="7">
        <v>10</v>
      </c>
      <c r="U1539" s="7">
        <v>340</v>
      </c>
      <c r="V1539" t="s">
        <v>77</v>
      </c>
      <c r="W1539" s="7">
        <v>2804.44</v>
      </c>
      <c r="X1539" s="2" t="s">
        <v>31</v>
      </c>
      <c r="Y1539" s="200"/>
      <c r="Z1539" s="201" t="str">
        <f>IF(Y1539&lt;&gt;"",Y1539,IF(Table1[[#This Row],[Befolyt]]="i",1,""))</f>
        <v/>
      </c>
      <c r="AA1539" s="98">
        <f>Table1[[#This Row],[KülföldiÁr]]*Table1[[#This Row],[Darab]]</f>
        <v>0</v>
      </c>
    </row>
    <row r="1540" spans="1:27" x14ac:dyDescent="0.3">
      <c r="A1540" t="s">
        <v>3294</v>
      </c>
      <c r="B1540" t="s">
        <v>3295</v>
      </c>
      <c r="C1540" s="126">
        <v>46057</v>
      </c>
      <c r="D1540" s="6">
        <v>2</v>
      </c>
      <c r="E1540" s="126">
        <v>46056</v>
      </c>
      <c r="F1540" s="6">
        <v>2</v>
      </c>
      <c r="G1540" t="s">
        <v>1293</v>
      </c>
      <c r="H1540" t="s">
        <v>33</v>
      </c>
      <c r="I1540" t="s">
        <v>28</v>
      </c>
      <c r="J1540" t="s">
        <v>3307</v>
      </c>
      <c r="K1540">
        <v>1</v>
      </c>
      <c r="L1540" s="7">
        <v>297.77999999999997</v>
      </c>
      <c r="M1540" s="7">
        <v>297.77999999999997</v>
      </c>
      <c r="N1540">
        <v>0</v>
      </c>
      <c r="O1540" t="s">
        <v>29</v>
      </c>
      <c r="P1540">
        <v>0</v>
      </c>
      <c r="Q1540" s="7">
        <v>1700</v>
      </c>
      <c r="R1540" s="7">
        <v>1700</v>
      </c>
      <c r="S1540" s="7">
        <v>1700</v>
      </c>
      <c r="T1540" s="7">
        <v>10</v>
      </c>
      <c r="U1540" s="7">
        <v>170</v>
      </c>
      <c r="V1540" t="s">
        <v>77</v>
      </c>
      <c r="W1540" s="7">
        <v>1402.22</v>
      </c>
      <c r="X1540" s="2" t="s">
        <v>31</v>
      </c>
      <c r="Y1540" s="200"/>
      <c r="Z1540" s="201" t="str">
        <f>IF(Y1540&lt;&gt;"",Y1540,IF(Table1[[#This Row],[Befolyt]]="i",1,""))</f>
        <v/>
      </c>
      <c r="AA1540" s="98">
        <f>Table1[[#This Row],[KülföldiÁr]]*Table1[[#This Row],[Darab]]</f>
        <v>0</v>
      </c>
    </row>
    <row r="1541" spans="1:27" x14ac:dyDescent="0.3">
      <c r="A1541" t="s">
        <v>3294</v>
      </c>
      <c r="B1541" t="s">
        <v>3295</v>
      </c>
      <c r="C1541" s="126">
        <v>46057</v>
      </c>
      <c r="D1541" s="6">
        <v>2</v>
      </c>
      <c r="E1541" s="126">
        <v>46056</v>
      </c>
      <c r="F1541" s="6">
        <v>2</v>
      </c>
      <c r="G1541" t="s">
        <v>426</v>
      </c>
      <c r="H1541" t="s">
        <v>41</v>
      </c>
      <c r="I1541" t="s">
        <v>28</v>
      </c>
      <c r="J1541" t="s">
        <v>3308</v>
      </c>
      <c r="K1541">
        <v>7</v>
      </c>
      <c r="L1541" s="7">
        <v>160.6</v>
      </c>
      <c r="M1541" s="7">
        <v>1124.2</v>
      </c>
      <c r="N1541">
        <v>0</v>
      </c>
      <c r="O1541" t="s">
        <v>29</v>
      </c>
      <c r="P1541">
        <v>0</v>
      </c>
      <c r="Q1541" s="7">
        <v>900</v>
      </c>
      <c r="R1541" s="7">
        <v>900</v>
      </c>
      <c r="S1541" s="7">
        <v>6300</v>
      </c>
      <c r="T1541" s="7">
        <v>5</v>
      </c>
      <c r="U1541" s="7">
        <v>315</v>
      </c>
      <c r="V1541" t="s">
        <v>77</v>
      </c>
      <c r="W1541" s="7">
        <v>5175.8</v>
      </c>
      <c r="X1541" s="2" t="s">
        <v>31</v>
      </c>
      <c r="Y1541" s="200"/>
      <c r="Z1541" s="201" t="str">
        <f>IF(Y1541&lt;&gt;"",Y1541,IF(Table1[[#This Row],[Befolyt]]="i",1,""))</f>
        <v/>
      </c>
      <c r="AA1541" s="98">
        <f>Table1[[#This Row],[KülföldiÁr]]*Table1[[#This Row],[Darab]]</f>
        <v>0</v>
      </c>
    </row>
    <row r="1542" spans="1:27" x14ac:dyDescent="0.3">
      <c r="A1542" t="s">
        <v>3294</v>
      </c>
      <c r="B1542" t="s">
        <v>3295</v>
      </c>
      <c r="C1542" s="126">
        <v>46057</v>
      </c>
      <c r="D1542" s="6">
        <v>2</v>
      </c>
      <c r="E1542" s="126">
        <v>46056</v>
      </c>
      <c r="F1542" s="6">
        <v>2</v>
      </c>
      <c r="G1542" t="s">
        <v>426</v>
      </c>
      <c r="H1542" t="s">
        <v>41</v>
      </c>
      <c r="I1542" t="s">
        <v>28</v>
      </c>
      <c r="J1542" t="s">
        <v>3309</v>
      </c>
      <c r="K1542">
        <v>54</v>
      </c>
      <c r="L1542" s="7">
        <v>160.6</v>
      </c>
      <c r="M1542" s="7">
        <v>8672.4</v>
      </c>
      <c r="N1542">
        <v>0</v>
      </c>
      <c r="O1542" t="s">
        <v>29</v>
      </c>
      <c r="P1542">
        <v>0</v>
      </c>
      <c r="Q1542" s="7">
        <v>900</v>
      </c>
      <c r="R1542" s="7">
        <v>900</v>
      </c>
      <c r="S1542" s="7">
        <v>48600</v>
      </c>
      <c r="T1542" s="7">
        <v>5</v>
      </c>
      <c r="U1542" s="7">
        <v>2430</v>
      </c>
      <c r="V1542" t="s">
        <v>77</v>
      </c>
      <c r="W1542" s="7">
        <v>39927.599999999999</v>
      </c>
      <c r="X1542" s="2" t="s">
        <v>31</v>
      </c>
      <c r="Y1542" s="200"/>
      <c r="Z1542" s="201" t="str">
        <f>IF(Y1542&lt;&gt;"",Y1542,IF(Table1[[#This Row],[Befolyt]]="i",1,""))</f>
        <v/>
      </c>
      <c r="AA1542" s="98">
        <f>Table1[[#This Row],[KülföldiÁr]]*Table1[[#This Row],[Darab]]</f>
        <v>0</v>
      </c>
    </row>
    <row r="1543" spans="1:27" x14ac:dyDescent="0.3">
      <c r="A1543" t="s">
        <v>3294</v>
      </c>
      <c r="B1543" t="s">
        <v>3295</v>
      </c>
      <c r="C1543" s="126">
        <v>46057</v>
      </c>
      <c r="D1543" s="6">
        <v>2</v>
      </c>
      <c r="E1543" s="126">
        <v>46056</v>
      </c>
      <c r="F1543" s="6">
        <v>2</v>
      </c>
      <c r="G1543" t="s">
        <v>426</v>
      </c>
      <c r="H1543" t="s">
        <v>41</v>
      </c>
      <c r="I1543" t="s">
        <v>28</v>
      </c>
      <c r="J1543" t="s">
        <v>3309</v>
      </c>
      <c r="K1543">
        <v>4</v>
      </c>
      <c r="L1543" s="7">
        <v>160.6</v>
      </c>
      <c r="M1543" s="7">
        <v>642.4</v>
      </c>
      <c r="N1543">
        <v>0</v>
      </c>
      <c r="O1543" t="s">
        <v>29</v>
      </c>
      <c r="P1543">
        <v>0</v>
      </c>
      <c r="Q1543" s="7">
        <v>900</v>
      </c>
      <c r="R1543" s="7">
        <v>900</v>
      </c>
      <c r="S1543" s="7">
        <v>3600</v>
      </c>
      <c r="T1543" s="7">
        <v>5</v>
      </c>
      <c r="U1543" s="7">
        <v>180</v>
      </c>
      <c r="V1543" t="s">
        <v>77</v>
      </c>
      <c r="W1543" s="7">
        <v>2957.6</v>
      </c>
      <c r="X1543" s="2" t="s">
        <v>31</v>
      </c>
      <c r="Y1543" s="200"/>
      <c r="Z1543" s="201" t="str">
        <f>IF(Y1543&lt;&gt;"",Y1543,IF(Table1[[#This Row],[Befolyt]]="i",1,""))</f>
        <v/>
      </c>
      <c r="AA1543" s="98">
        <f>Table1[[#This Row],[KülföldiÁr]]*Table1[[#This Row],[Darab]]</f>
        <v>0</v>
      </c>
    </row>
    <row r="1544" spans="1:27" x14ac:dyDescent="0.3">
      <c r="A1544" t="s">
        <v>3310</v>
      </c>
      <c r="B1544" t="s">
        <v>888</v>
      </c>
      <c r="C1544" s="126">
        <v>46057</v>
      </c>
      <c r="D1544" s="6">
        <v>2</v>
      </c>
      <c r="E1544" s="126">
        <v>46057</v>
      </c>
      <c r="F1544" s="6">
        <v>2</v>
      </c>
      <c r="G1544" t="s">
        <v>97</v>
      </c>
      <c r="H1544" t="s">
        <v>33</v>
      </c>
      <c r="I1544" t="s">
        <v>28</v>
      </c>
      <c r="J1544" t="s">
        <v>283</v>
      </c>
      <c r="K1544">
        <v>3</v>
      </c>
      <c r="L1544" s="7">
        <v>1648.41</v>
      </c>
      <c r="M1544" s="7">
        <v>4945.2300000000005</v>
      </c>
      <c r="N1544">
        <v>0</v>
      </c>
      <c r="O1544" t="s">
        <v>29</v>
      </c>
      <c r="P1544">
        <v>0</v>
      </c>
      <c r="Q1544" s="7">
        <v>7800</v>
      </c>
      <c r="R1544" s="7">
        <v>7800</v>
      </c>
      <c r="S1544" s="7">
        <v>23400</v>
      </c>
      <c r="T1544" s="7">
        <v>10</v>
      </c>
      <c r="U1544" s="7">
        <v>2340</v>
      </c>
      <c r="V1544" t="s">
        <v>37</v>
      </c>
      <c r="W1544" s="7">
        <v>18454.77</v>
      </c>
      <c r="X1544" s="2" t="s">
        <v>31</v>
      </c>
      <c r="Y1544" s="200"/>
      <c r="Z1544" s="201" t="str">
        <f>IF(Y1544&lt;&gt;"",Y1544,IF(Table1[[#This Row],[Befolyt]]="i",1,""))</f>
        <v/>
      </c>
      <c r="AA1544" s="98">
        <f>Table1[[#This Row],[KülföldiÁr]]*Table1[[#This Row],[Darab]]</f>
        <v>0</v>
      </c>
    </row>
    <row r="1545" spans="1:27" x14ac:dyDescent="0.3">
      <c r="A1545" t="s">
        <v>3310</v>
      </c>
      <c r="B1545" t="s">
        <v>888</v>
      </c>
      <c r="C1545" s="126">
        <v>46057</v>
      </c>
      <c r="D1545" s="6">
        <v>2</v>
      </c>
      <c r="E1545" s="126">
        <v>46057</v>
      </c>
      <c r="F1545" s="6">
        <v>2</v>
      </c>
      <c r="G1545" t="s">
        <v>35</v>
      </c>
      <c r="H1545" t="s">
        <v>33</v>
      </c>
      <c r="I1545" t="s">
        <v>28</v>
      </c>
      <c r="J1545" t="s">
        <v>289</v>
      </c>
      <c r="K1545">
        <v>3</v>
      </c>
      <c r="L1545" s="7">
        <v>1357.47</v>
      </c>
      <c r="M1545" s="7">
        <v>4072.41</v>
      </c>
      <c r="N1545">
        <v>0</v>
      </c>
      <c r="O1545" t="s">
        <v>29</v>
      </c>
      <c r="P1545">
        <v>0</v>
      </c>
      <c r="Q1545" s="7">
        <v>6200</v>
      </c>
      <c r="R1545" s="7">
        <v>6200</v>
      </c>
      <c r="S1545" s="7">
        <v>18600</v>
      </c>
      <c r="T1545" s="7">
        <v>10</v>
      </c>
      <c r="U1545" s="7">
        <v>1860</v>
      </c>
      <c r="V1545" t="s">
        <v>37</v>
      </c>
      <c r="W1545" s="7">
        <v>14527.59</v>
      </c>
      <c r="X1545" s="2" t="s">
        <v>31</v>
      </c>
      <c r="Y1545" s="200"/>
      <c r="Z1545" s="201" t="str">
        <f>IF(Y1545&lt;&gt;"",Y1545,IF(Table1[[#This Row],[Befolyt]]="i",1,""))</f>
        <v/>
      </c>
      <c r="AA1545" s="98">
        <f>Table1[[#This Row],[KülföldiÁr]]*Table1[[#This Row],[Darab]]</f>
        <v>0</v>
      </c>
    </row>
    <row r="1546" spans="1:27" x14ac:dyDescent="0.3">
      <c r="A1546" t="s">
        <v>3310</v>
      </c>
      <c r="B1546" t="s">
        <v>888</v>
      </c>
      <c r="C1546" s="126">
        <v>46057</v>
      </c>
      <c r="D1546" s="6">
        <v>2</v>
      </c>
      <c r="E1546" s="126">
        <v>46057</v>
      </c>
      <c r="F1546" s="6">
        <v>2</v>
      </c>
      <c r="G1546" t="s">
        <v>302</v>
      </c>
      <c r="H1546" t="s">
        <v>33</v>
      </c>
      <c r="I1546" t="s">
        <v>28</v>
      </c>
      <c r="J1546" t="s">
        <v>303</v>
      </c>
      <c r="K1546">
        <v>3</v>
      </c>
      <c r="L1546" s="7">
        <v>1113.1199999999999</v>
      </c>
      <c r="M1546" s="7">
        <v>3339.3599999999997</v>
      </c>
      <c r="N1546">
        <v>0</v>
      </c>
      <c r="O1546" t="s">
        <v>29</v>
      </c>
      <c r="P1546">
        <v>0</v>
      </c>
      <c r="Q1546" s="7">
        <v>5000</v>
      </c>
      <c r="R1546" s="7">
        <v>5000</v>
      </c>
      <c r="S1546" s="7">
        <v>15000</v>
      </c>
      <c r="T1546" s="7">
        <v>10</v>
      </c>
      <c r="U1546" s="7">
        <v>1500</v>
      </c>
      <c r="V1546" t="s">
        <v>37</v>
      </c>
      <c r="W1546" s="7">
        <v>11660.64</v>
      </c>
      <c r="X1546" s="2" t="s">
        <v>31</v>
      </c>
      <c r="Y1546" s="200"/>
      <c r="Z1546" s="201" t="str">
        <f>IF(Y1546&lt;&gt;"",Y1546,IF(Table1[[#This Row],[Befolyt]]="i",1,""))</f>
        <v/>
      </c>
      <c r="AA1546" s="98">
        <f>Table1[[#This Row],[KülföldiÁr]]*Table1[[#This Row],[Darab]]</f>
        <v>0</v>
      </c>
    </row>
    <row r="1547" spans="1:27" x14ac:dyDescent="0.3">
      <c r="A1547" t="s">
        <v>3310</v>
      </c>
      <c r="B1547" t="s">
        <v>888</v>
      </c>
      <c r="C1547" s="126">
        <v>46057</v>
      </c>
      <c r="D1547" s="6">
        <v>2</v>
      </c>
      <c r="E1547" s="126">
        <v>46057</v>
      </c>
      <c r="F1547" s="6">
        <v>2</v>
      </c>
      <c r="G1547" t="s">
        <v>1333</v>
      </c>
      <c r="H1547" t="s">
        <v>33</v>
      </c>
      <c r="I1547" t="s">
        <v>28</v>
      </c>
      <c r="J1547" t="s">
        <v>1334</v>
      </c>
      <c r="K1547">
        <v>3</v>
      </c>
      <c r="L1547" s="7">
        <v>674.86</v>
      </c>
      <c r="M1547" s="7">
        <v>2024.58</v>
      </c>
      <c r="N1547">
        <v>0</v>
      </c>
      <c r="O1547" t="s">
        <v>29</v>
      </c>
      <c r="P1547">
        <v>0</v>
      </c>
      <c r="Q1547" s="7">
        <v>2800</v>
      </c>
      <c r="R1547" s="7">
        <v>2800</v>
      </c>
      <c r="S1547" s="7">
        <v>8400</v>
      </c>
      <c r="T1547" s="7">
        <v>10</v>
      </c>
      <c r="U1547" s="7">
        <v>840</v>
      </c>
      <c r="V1547" t="s">
        <v>37</v>
      </c>
      <c r="W1547" s="7">
        <v>6375.42</v>
      </c>
      <c r="X1547" s="2" t="s">
        <v>31</v>
      </c>
      <c r="Y1547" s="200"/>
      <c r="Z1547" s="201" t="str">
        <f>IF(Y1547&lt;&gt;"",Y1547,IF(Table1[[#This Row],[Befolyt]]="i",1,""))</f>
        <v/>
      </c>
      <c r="AA1547" s="98">
        <f>Table1[[#This Row],[KülföldiÁr]]*Table1[[#This Row],[Darab]]</f>
        <v>0</v>
      </c>
    </row>
    <row r="1548" spans="1:27" x14ac:dyDescent="0.3">
      <c r="A1548" t="s">
        <v>3311</v>
      </c>
      <c r="B1548" t="s">
        <v>1061</v>
      </c>
      <c r="C1548" s="126">
        <v>46057</v>
      </c>
      <c r="D1548" s="6">
        <v>2</v>
      </c>
      <c r="E1548" s="126">
        <v>46057</v>
      </c>
      <c r="F1548" s="6">
        <v>2</v>
      </c>
      <c r="G1548" t="s">
        <v>3312</v>
      </c>
      <c r="H1548" t="s">
        <v>33</v>
      </c>
      <c r="I1548" t="s">
        <v>28</v>
      </c>
      <c r="J1548" t="s">
        <v>3313</v>
      </c>
      <c r="K1548">
        <v>2</v>
      </c>
      <c r="L1548" s="7">
        <v>6655.6</v>
      </c>
      <c r="M1548" s="7">
        <v>13311.2</v>
      </c>
      <c r="N1548">
        <v>0</v>
      </c>
      <c r="O1548" t="s">
        <v>29</v>
      </c>
      <c r="P1548">
        <v>0</v>
      </c>
      <c r="Q1548" s="7">
        <v>26000</v>
      </c>
      <c r="R1548" s="7">
        <v>26000</v>
      </c>
      <c r="S1548" s="7">
        <v>52000</v>
      </c>
      <c r="T1548" s="7">
        <v>10</v>
      </c>
      <c r="U1548" s="7">
        <v>5200</v>
      </c>
      <c r="V1548" t="s">
        <v>74</v>
      </c>
      <c r="W1548" s="7">
        <v>38688.800000000003</v>
      </c>
      <c r="X1548" s="2" t="s">
        <v>82</v>
      </c>
      <c r="Y1548" s="200"/>
      <c r="Z1548" s="201">
        <f>IF(Y1548&lt;&gt;"",Y1548,IF(Table1[[#This Row],[Befolyt]]="i",1,""))</f>
        <v>1</v>
      </c>
      <c r="AA1548" s="98">
        <f>Table1[[#This Row],[KülföldiÁr]]*Table1[[#This Row],[Darab]]</f>
        <v>0</v>
      </c>
    </row>
    <row r="1549" spans="1:27" x14ac:dyDescent="0.3">
      <c r="A1549" t="s">
        <v>3311</v>
      </c>
      <c r="B1549" t="s">
        <v>1061</v>
      </c>
      <c r="C1549" s="126">
        <v>46057</v>
      </c>
      <c r="D1549" s="6">
        <v>2</v>
      </c>
      <c r="E1549" s="126">
        <v>46057</v>
      </c>
      <c r="F1549" s="6">
        <v>2</v>
      </c>
      <c r="G1549" t="s">
        <v>137</v>
      </c>
      <c r="H1549" t="s">
        <v>33</v>
      </c>
      <c r="I1549" t="s">
        <v>28</v>
      </c>
      <c r="J1549" t="s">
        <v>3314</v>
      </c>
      <c r="K1549">
        <v>2</v>
      </c>
      <c r="L1549" s="7">
        <v>3360.26</v>
      </c>
      <c r="M1549" s="7">
        <v>6720.52</v>
      </c>
      <c r="N1549">
        <v>0</v>
      </c>
      <c r="O1549" t="s">
        <v>29</v>
      </c>
      <c r="P1549">
        <v>0</v>
      </c>
      <c r="Q1549" s="7">
        <v>13700</v>
      </c>
      <c r="R1549" s="7">
        <v>13700</v>
      </c>
      <c r="S1549" s="7">
        <v>27400</v>
      </c>
      <c r="T1549" s="7">
        <v>10</v>
      </c>
      <c r="U1549" s="7">
        <v>2740</v>
      </c>
      <c r="V1549" t="s">
        <v>74</v>
      </c>
      <c r="W1549" s="7">
        <v>20679.48</v>
      </c>
      <c r="X1549" s="2" t="s">
        <v>82</v>
      </c>
      <c r="Y1549" s="200"/>
      <c r="Z1549" s="201">
        <f>IF(Y1549&lt;&gt;"",Y1549,IF(Table1[[#This Row],[Befolyt]]="i",1,""))</f>
        <v>1</v>
      </c>
      <c r="AA1549" s="98">
        <f>Table1[[#This Row],[KülföldiÁr]]*Table1[[#This Row],[Darab]]</f>
        <v>0</v>
      </c>
    </row>
    <row r="1550" spans="1:27" x14ac:dyDescent="0.3">
      <c r="A1550" t="s">
        <v>3311</v>
      </c>
      <c r="B1550" t="s">
        <v>1061</v>
      </c>
      <c r="C1550" s="126">
        <v>46057</v>
      </c>
      <c r="D1550" s="6">
        <v>2</v>
      </c>
      <c r="E1550" s="126">
        <v>46057</v>
      </c>
      <c r="F1550" s="6">
        <v>2</v>
      </c>
      <c r="G1550" t="s">
        <v>1742</v>
      </c>
      <c r="H1550" t="s">
        <v>34</v>
      </c>
      <c r="I1550" t="s">
        <v>32</v>
      </c>
      <c r="J1550" t="s">
        <v>1743</v>
      </c>
      <c r="K1550">
        <v>1</v>
      </c>
      <c r="L1550" s="7">
        <v>2942</v>
      </c>
      <c r="M1550" s="7">
        <v>2942</v>
      </c>
      <c r="N1550">
        <v>0</v>
      </c>
      <c r="O1550" t="s">
        <v>29</v>
      </c>
      <c r="P1550">
        <v>0</v>
      </c>
      <c r="Q1550" s="7">
        <v>2942</v>
      </c>
      <c r="R1550" s="7">
        <v>2942</v>
      </c>
      <c r="S1550" s="7">
        <v>2942</v>
      </c>
      <c r="T1550" s="7">
        <v>0</v>
      </c>
      <c r="U1550" s="7">
        <v>0</v>
      </c>
      <c r="V1550" t="s">
        <v>74</v>
      </c>
      <c r="W1550" s="7">
        <v>0</v>
      </c>
      <c r="X1550" s="2" t="s">
        <v>82</v>
      </c>
      <c r="Y1550" s="200"/>
      <c r="Z1550" s="201">
        <f>IF(Y1550&lt;&gt;"",Y1550,IF(Table1[[#This Row],[Befolyt]]="i",1,""))</f>
        <v>1</v>
      </c>
      <c r="AA1550" s="98">
        <f>Table1[[#This Row],[KülföldiÁr]]*Table1[[#This Row],[Darab]]</f>
        <v>0</v>
      </c>
    </row>
    <row r="1551" spans="1:27" x14ac:dyDescent="0.3">
      <c r="A1551" t="s">
        <v>3315</v>
      </c>
      <c r="B1551" t="s">
        <v>403</v>
      </c>
      <c r="C1551" s="126">
        <v>46057</v>
      </c>
      <c r="D1551" s="6">
        <v>2</v>
      </c>
      <c r="E1551" s="126">
        <v>46057</v>
      </c>
      <c r="F1551" s="6">
        <v>2</v>
      </c>
      <c r="G1551" t="s">
        <v>3288</v>
      </c>
      <c r="H1551" t="s">
        <v>41</v>
      </c>
      <c r="I1551" t="s">
        <v>28</v>
      </c>
      <c r="J1551" t="s">
        <v>3289</v>
      </c>
      <c r="K1551">
        <v>20</v>
      </c>
      <c r="L1551" s="7">
        <v>1059.96</v>
      </c>
      <c r="M1551" s="7">
        <v>21199.200000000001</v>
      </c>
      <c r="N1551">
        <v>0</v>
      </c>
      <c r="O1551" t="s">
        <v>29</v>
      </c>
      <c r="P1551">
        <v>0</v>
      </c>
      <c r="Q1551" s="7">
        <v>2400</v>
      </c>
      <c r="R1551" s="7">
        <v>2280</v>
      </c>
      <c r="S1551" s="7">
        <v>45600</v>
      </c>
      <c r="T1551" s="7">
        <v>3.75</v>
      </c>
      <c r="U1551" s="7">
        <v>1710</v>
      </c>
      <c r="V1551" t="s">
        <v>77</v>
      </c>
      <c r="W1551" s="7">
        <v>24400.799999999999</v>
      </c>
      <c r="X1551" s="2" t="s">
        <v>31</v>
      </c>
      <c r="Y1551" s="200"/>
      <c r="Z1551" s="201" t="str">
        <f>IF(Y1551&lt;&gt;"",Y1551,IF(Table1[[#This Row],[Befolyt]]="i",1,""))</f>
        <v/>
      </c>
      <c r="AA1551" s="98">
        <f>Table1[[#This Row],[KülföldiÁr]]*Table1[[#This Row],[Darab]]</f>
        <v>0</v>
      </c>
    </row>
    <row r="1552" spans="1:27" x14ac:dyDescent="0.3">
      <c r="A1552" t="s">
        <v>3315</v>
      </c>
      <c r="B1552" t="s">
        <v>403</v>
      </c>
      <c r="C1552" s="126">
        <v>46057</v>
      </c>
      <c r="D1552" s="6">
        <v>2</v>
      </c>
      <c r="E1552" s="126">
        <v>46057</v>
      </c>
      <c r="F1552" s="6">
        <v>2</v>
      </c>
      <c r="G1552" t="s">
        <v>1012</v>
      </c>
      <c r="H1552" t="s">
        <v>34</v>
      </c>
      <c r="I1552" t="s">
        <v>32</v>
      </c>
      <c r="J1552" t="s">
        <v>1013</v>
      </c>
      <c r="K1552">
        <v>1</v>
      </c>
      <c r="L1552" s="7">
        <v>1737</v>
      </c>
      <c r="M1552" s="7">
        <v>1737</v>
      </c>
      <c r="N1552">
        <v>0</v>
      </c>
      <c r="O1552" t="s">
        <v>29</v>
      </c>
      <c r="P1552">
        <v>0</v>
      </c>
      <c r="Q1552" s="7">
        <v>1737</v>
      </c>
      <c r="R1552" s="7">
        <v>2000</v>
      </c>
      <c r="S1552" s="7">
        <v>2000</v>
      </c>
      <c r="T1552" s="7">
        <v>0</v>
      </c>
      <c r="U1552" s="7">
        <v>0</v>
      </c>
      <c r="V1552" t="s">
        <v>77</v>
      </c>
      <c r="W1552" s="7">
        <v>263</v>
      </c>
      <c r="X1552" s="2" t="s">
        <v>31</v>
      </c>
      <c r="Y1552" s="200"/>
      <c r="Z1552" s="201" t="str">
        <f>IF(Y1552&lt;&gt;"",Y1552,IF(Table1[[#This Row],[Befolyt]]="i",1,""))</f>
        <v/>
      </c>
      <c r="AA1552" s="98">
        <f>Table1[[#This Row],[KülföldiÁr]]*Table1[[#This Row],[Darab]]</f>
        <v>0</v>
      </c>
    </row>
    <row r="1553" spans="1:27" x14ac:dyDescent="0.3">
      <c r="A1553" t="s">
        <v>3316</v>
      </c>
      <c r="B1553" t="s">
        <v>3317</v>
      </c>
      <c r="C1553" s="126">
        <v>46057</v>
      </c>
      <c r="D1553" s="6">
        <v>2</v>
      </c>
      <c r="E1553" s="126">
        <v>46057</v>
      </c>
      <c r="F1553" s="6">
        <v>2</v>
      </c>
      <c r="G1553" t="s">
        <v>3318</v>
      </c>
      <c r="H1553" t="s">
        <v>41</v>
      </c>
      <c r="I1553" t="s">
        <v>28</v>
      </c>
      <c r="J1553" t="s">
        <v>3319</v>
      </c>
      <c r="K1553">
        <v>1</v>
      </c>
      <c r="L1553" s="7">
        <v>68562.8</v>
      </c>
      <c r="M1553" s="7">
        <v>68562.8</v>
      </c>
      <c r="N1553">
        <v>0</v>
      </c>
      <c r="O1553" t="s">
        <v>29</v>
      </c>
      <c r="P1553">
        <v>0</v>
      </c>
      <c r="Q1553" s="7">
        <v>220100</v>
      </c>
      <c r="R1553" s="7">
        <v>198090</v>
      </c>
      <c r="S1553" s="7">
        <v>198090</v>
      </c>
      <c r="T1553" s="7">
        <v>4</v>
      </c>
      <c r="U1553" s="7">
        <v>7923.6</v>
      </c>
      <c r="V1553" t="s">
        <v>77</v>
      </c>
      <c r="W1553" s="7">
        <v>129527.2</v>
      </c>
      <c r="X1553" s="2" t="s">
        <v>82</v>
      </c>
      <c r="Y1553" s="200"/>
      <c r="Z1553" s="201">
        <f>IF(Y1553&lt;&gt;"",Y1553,IF(Table1[[#This Row],[Befolyt]]="i",1,""))</f>
        <v>1</v>
      </c>
      <c r="AA1553" s="98">
        <f>Table1[[#This Row],[KülföldiÁr]]*Table1[[#This Row],[Darab]]</f>
        <v>0</v>
      </c>
    </row>
    <row r="1554" spans="1:27" x14ac:dyDescent="0.3">
      <c r="A1554" t="s">
        <v>3316</v>
      </c>
      <c r="B1554" t="s">
        <v>3317</v>
      </c>
      <c r="C1554" s="126">
        <v>46057</v>
      </c>
      <c r="D1554" s="6">
        <v>2</v>
      </c>
      <c r="E1554" s="126">
        <v>46057</v>
      </c>
      <c r="F1554" s="6">
        <v>2</v>
      </c>
      <c r="G1554" t="s">
        <v>2415</v>
      </c>
      <c r="H1554" t="s">
        <v>33</v>
      </c>
      <c r="I1554" t="s">
        <v>28</v>
      </c>
      <c r="J1554" t="s">
        <v>2416</v>
      </c>
      <c r="K1554">
        <v>4</v>
      </c>
      <c r="L1554" s="7">
        <v>1256.73</v>
      </c>
      <c r="M1554" s="7">
        <v>5026.92</v>
      </c>
      <c r="N1554">
        <v>0</v>
      </c>
      <c r="O1554" t="s">
        <v>29</v>
      </c>
      <c r="P1554">
        <v>0</v>
      </c>
      <c r="Q1554" s="7">
        <v>5200</v>
      </c>
      <c r="R1554" s="7">
        <v>5200</v>
      </c>
      <c r="S1554" s="7">
        <v>20800</v>
      </c>
      <c r="T1554" s="7">
        <v>7</v>
      </c>
      <c r="U1554" s="7">
        <v>1456</v>
      </c>
      <c r="V1554" t="s">
        <v>77</v>
      </c>
      <c r="W1554" s="7">
        <v>15773.08</v>
      </c>
      <c r="X1554" s="2" t="s">
        <v>82</v>
      </c>
      <c r="Y1554" s="200"/>
      <c r="Z1554" s="201">
        <f>IF(Y1554&lt;&gt;"",Y1554,IF(Table1[[#This Row],[Befolyt]]="i",1,""))</f>
        <v>1</v>
      </c>
      <c r="AA1554" s="98">
        <f>Table1[[#This Row],[KülföldiÁr]]*Table1[[#This Row],[Darab]]</f>
        <v>0</v>
      </c>
    </row>
    <row r="1555" spans="1:27" x14ac:dyDescent="0.3">
      <c r="A1555" t="s">
        <v>3316</v>
      </c>
      <c r="B1555" t="s">
        <v>3317</v>
      </c>
      <c r="C1555" s="126">
        <v>46057</v>
      </c>
      <c r="D1555" s="6">
        <v>2</v>
      </c>
      <c r="E1555" s="126">
        <v>46057</v>
      </c>
      <c r="F1555" s="6">
        <v>2</v>
      </c>
      <c r="G1555" t="s">
        <v>414</v>
      </c>
      <c r="H1555" t="s">
        <v>33</v>
      </c>
      <c r="I1555" t="s">
        <v>28</v>
      </c>
      <c r="J1555" t="s">
        <v>415</v>
      </c>
      <c r="K1555">
        <v>4</v>
      </c>
      <c r="L1555" s="7">
        <v>1079.97</v>
      </c>
      <c r="M1555" s="7">
        <v>4319.88</v>
      </c>
      <c r="N1555">
        <v>0</v>
      </c>
      <c r="O1555" t="s">
        <v>29</v>
      </c>
      <c r="P1555">
        <v>0</v>
      </c>
      <c r="Q1555" s="7">
        <v>5500</v>
      </c>
      <c r="R1555" s="7">
        <v>5500</v>
      </c>
      <c r="S1555" s="7">
        <v>22000</v>
      </c>
      <c r="T1555" s="7">
        <v>7</v>
      </c>
      <c r="U1555" s="7">
        <v>1540</v>
      </c>
      <c r="V1555" t="s">
        <v>77</v>
      </c>
      <c r="W1555" s="7">
        <v>17680.12</v>
      </c>
      <c r="X1555" s="2" t="s">
        <v>82</v>
      </c>
      <c r="Y1555" s="200"/>
      <c r="Z1555" s="201">
        <f>IF(Y1555&lt;&gt;"",Y1555,IF(Table1[[#This Row],[Befolyt]]="i",1,""))</f>
        <v>1</v>
      </c>
      <c r="AA1555" s="98">
        <f>Table1[[#This Row],[KülföldiÁr]]*Table1[[#This Row],[Darab]]</f>
        <v>0</v>
      </c>
    </row>
    <row r="1556" spans="1:27" x14ac:dyDescent="0.3">
      <c r="A1556" t="s">
        <v>3316</v>
      </c>
      <c r="B1556" t="s">
        <v>3317</v>
      </c>
      <c r="C1556" s="126">
        <v>46057</v>
      </c>
      <c r="D1556" s="6">
        <v>2</v>
      </c>
      <c r="E1556" s="126">
        <v>46057</v>
      </c>
      <c r="F1556" s="6">
        <v>2</v>
      </c>
      <c r="G1556" t="s">
        <v>114</v>
      </c>
      <c r="H1556" t="s">
        <v>33</v>
      </c>
      <c r="I1556" t="s">
        <v>28</v>
      </c>
      <c r="J1556" t="s">
        <v>121</v>
      </c>
      <c r="K1556">
        <v>4</v>
      </c>
      <c r="L1556" s="7">
        <v>847.79</v>
      </c>
      <c r="M1556" s="7">
        <v>3391.16</v>
      </c>
      <c r="N1556">
        <v>0</v>
      </c>
      <c r="O1556" t="s">
        <v>29</v>
      </c>
      <c r="P1556">
        <v>0</v>
      </c>
      <c r="Q1556" s="7">
        <v>4200</v>
      </c>
      <c r="R1556" s="7">
        <v>4200</v>
      </c>
      <c r="S1556" s="7">
        <v>16800</v>
      </c>
      <c r="T1556" s="7">
        <v>7</v>
      </c>
      <c r="U1556" s="7">
        <v>1176</v>
      </c>
      <c r="V1556" t="s">
        <v>77</v>
      </c>
      <c r="W1556" s="7">
        <v>13408.84</v>
      </c>
      <c r="X1556" s="2" t="s">
        <v>82</v>
      </c>
      <c r="Y1556" s="200"/>
      <c r="Z1556" s="201">
        <f>IF(Y1556&lt;&gt;"",Y1556,IF(Table1[[#This Row],[Befolyt]]="i",1,""))</f>
        <v>1</v>
      </c>
      <c r="AA1556" s="98">
        <f>Table1[[#This Row],[KülföldiÁr]]*Table1[[#This Row],[Darab]]</f>
        <v>0</v>
      </c>
    </row>
    <row r="1557" spans="1:27" x14ac:dyDescent="0.3">
      <c r="A1557" t="s">
        <v>3316</v>
      </c>
      <c r="B1557" t="s">
        <v>3317</v>
      </c>
      <c r="C1557" s="126">
        <v>46057</v>
      </c>
      <c r="D1557" s="6">
        <v>2</v>
      </c>
      <c r="E1557" s="126">
        <v>46057</v>
      </c>
      <c r="F1557" s="6">
        <v>2</v>
      </c>
      <c r="G1557" t="s">
        <v>75</v>
      </c>
      <c r="H1557" t="s">
        <v>34</v>
      </c>
      <c r="I1557" t="s">
        <v>32</v>
      </c>
      <c r="J1557" t="s">
        <v>76</v>
      </c>
      <c r="K1557">
        <v>1</v>
      </c>
      <c r="L1557" s="7">
        <v>1900</v>
      </c>
      <c r="M1557" s="7">
        <v>1900</v>
      </c>
      <c r="N1557">
        <v>0</v>
      </c>
      <c r="O1557" t="s">
        <v>29</v>
      </c>
      <c r="P1557">
        <v>0</v>
      </c>
      <c r="Q1557" s="7">
        <v>3500</v>
      </c>
      <c r="R1557" s="7">
        <v>0</v>
      </c>
      <c r="S1557" s="7">
        <v>0</v>
      </c>
      <c r="T1557" s="7">
        <v>0</v>
      </c>
      <c r="U1557" s="7">
        <v>0</v>
      </c>
      <c r="V1557" t="s">
        <v>77</v>
      </c>
      <c r="W1557" s="7">
        <v>-1900</v>
      </c>
      <c r="X1557" s="2" t="s">
        <v>82</v>
      </c>
      <c r="Y1557" s="200"/>
      <c r="Z1557" s="201">
        <f>IF(Y1557&lt;&gt;"",Y1557,IF(Table1[[#This Row],[Befolyt]]="i",1,""))</f>
        <v>1</v>
      </c>
      <c r="AA1557" s="98">
        <f>Table1[[#This Row],[KülföldiÁr]]*Table1[[#This Row],[Darab]]</f>
        <v>0</v>
      </c>
    </row>
    <row r="1558" spans="1:27" x14ac:dyDescent="0.3">
      <c r="A1558" t="s">
        <v>3316</v>
      </c>
      <c r="B1558" t="s">
        <v>3317</v>
      </c>
      <c r="C1558" s="126">
        <v>46057</v>
      </c>
      <c r="D1558" s="6">
        <v>2</v>
      </c>
      <c r="E1558" s="126">
        <v>46057</v>
      </c>
      <c r="F1558" s="6">
        <v>2</v>
      </c>
      <c r="G1558" t="s">
        <v>851</v>
      </c>
      <c r="H1558" t="s">
        <v>34</v>
      </c>
      <c r="I1558" t="s">
        <v>32</v>
      </c>
      <c r="J1558" t="s">
        <v>852</v>
      </c>
      <c r="K1558">
        <v>1</v>
      </c>
      <c r="L1558" s="7">
        <v>16741</v>
      </c>
      <c r="M1558" s="7">
        <v>16741</v>
      </c>
      <c r="N1558">
        <v>0</v>
      </c>
      <c r="O1558" t="s">
        <v>29</v>
      </c>
      <c r="P1558">
        <v>0</v>
      </c>
      <c r="Q1558" s="7">
        <v>16741</v>
      </c>
      <c r="R1558" s="7">
        <v>5000</v>
      </c>
      <c r="S1558" s="7">
        <v>5000</v>
      </c>
      <c r="T1558" s="7">
        <v>0</v>
      </c>
      <c r="U1558" s="7">
        <v>0</v>
      </c>
      <c r="V1558" t="s">
        <v>77</v>
      </c>
      <c r="W1558" s="7">
        <v>-11741</v>
      </c>
      <c r="X1558" s="2" t="s">
        <v>82</v>
      </c>
      <c r="Y1558" s="200"/>
      <c r="Z1558" s="201">
        <f>IF(Y1558&lt;&gt;"",Y1558,IF(Table1[[#This Row],[Befolyt]]="i",1,""))</f>
        <v>1</v>
      </c>
      <c r="AA1558" s="98">
        <f>Table1[[#This Row],[KülföldiÁr]]*Table1[[#This Row],[Darab]]</f>
        <v>0</v>
      </c>
    </row>
    <row r="1559" spans="1:27" x14ac:dyDescent="0.3">
      <c r="A1559" t="s">
        <v>3320</v>
      </c>
      <c r="B1559" t="s">
        <v>813</v>
      </c>
      <c r="C1559" s="126">
        <v>46057</v>
      </c>
      <c r="D1559" s="6">
        <v>2</v>
      </c>
      <c r="E1559" s="126">
        <v>46055</v>
      </c>
      <c r="F1559" s="6">
        <v>2</v>
      </c>
      <c r="G1559" t="s">
        <v>1897</v>
      </c>
      <c r="H1559" t="s">
        <v>41</v>
      </c>
      <c r="I1559" t="s">
        <v>28</v>
      </c>
      <c r="J1559" t="s">
        <v>2087</v>
      </c>
      <c r="K1559">
        <v>2.5</v>
      </c>
      <c r="L1559" s="7">
        <v>757.45</v>
      </c>
      <c r="M1559" s="7">
        <v>1893.625</v>
      </c>
      <c r="N1559">
        <v>0</v>
      </c>
      <c r="O1559" t="s">
        <v>29</v>
      </c>
      <c r="P1559">
        <v>0</v>
      </c>
      <c r="Q1559" s="7">
        <v>2935</v>
      </c>
      <c r="R1559" s="7">
        <v>2935</v>
      </c>
      <c r="S1559" s="7">
        <v>7337.5</v>
      </c>
      <c r="T1559" s="7">
        <v>5</v>
      </c>
      <c r="U1559" s="7">
        <v>366.875</v>
      </c>
      <c r="V1559" t="s">
        <v>37</v>
      </c>
      <c r="W1559" s="7">
        <v>5443.875</v>
      </c>
      <c r="X1559" s="2" t="s">
        <v>31</v>
      </c>
      <c r="Y1559" s="200"/>
      <c r="Z1559" s="201" t="str">
        <f>IF(Y1559&lt;&gt;"",Y1559,IF(Table1[[#This Row],[Befolyt]]="i",1,""))</f>
        <v/>
      </c>
      <c r="AA1559" s="98">
        <f>Table1[[#This Row],[KülföldiÁr]]*Table1[[#This Row],[Darab]]</f>
        <v>0</v>
      </c>
    </row>
    <row r="1560" spans="1:27" x14ac:dyDescent="0.3">
      <c r="A1560" t="s">
        <v>3320</v>
      </c>
      <c r="B1560" t="s">
        <v>813</v>
      </c>
      <c r="C1560" s="126">
        <v>46057</v>
      </c>
      <c r="D1560" s="6">
        <v>2</v>
      </c>
      <c r="E1560" s="126">
        <v>46055</v>
      </c>
      <c r="F1560" s="6">
        <v>2</v>
      </c>
      <c r="G1560" t="s">
        <v>40</v>
      </c>
      <c r="H1560" t="s">
        <v>41</v>
      </c>
      <c r="I1560" t="s">
        <v>28</v>
      </c>
      <c r="J1560" t="s">
        <v>42</v>
      </c>
      <c r="K1560">
        <v>1</v>
      </c>
      <c r="L1560" s="7">
        <v>238.9</v>
      </c>
      <c r="M1560" s="7">
        <v>238.9</v>
      </c>
      <c r="N1560">
        <v>0</v>
      </c>
      <c r="O1560" t="s">
        <v>29</v>
      </c>
      <c r="P1560">
        <v>0</v>
      </c>
      <c r="Q1560" s="7">
        <v>1325</v>
      </c>
      <c r="R1560" s="7">
        <v>1325</v>
      </c>
      <c r="S1560" s="7">
        <v>1325</v>
      </c>
      <c r="T1560" s="7">
        <v>5</v>
      </c>
      <c r="U1560" s="7">
        <v>66.25</v>
      </c>
      <c r="V1560" t="s">
        <v>37</v>
      </c>
      <c r="W1560" s="7">
        <v>1086.0999999999999</v>
      </c>
      <c r="X1560" s="2" t="s">
        <v>31</v>
      </c>
      <c r="Y1560" s="200"/>
      <c r="Z1560" s="201" t="str">
        <f>IF(Y1560&lt;&gt;"",Y1560,IF(Table1[[#This Row],[Befolyt]]="i",1,""))</f>
        <v/>
      </c>
      <c r="AA1560" s="98">
        <f>Table1[[#This Row],[KülföldiÁr]]*Table1[[#This Row],[Darab]]</f>
        <v>0</v>
      </c>
    </row>
    <row r="1561" spans="1:27" x14ac:dyDescent="0.3">
      <c r="A1561" t="s">
        <v>3320</v>
      </c>
      <c r="B1561" t="s">
        <v>813</v>
      </c>
      <c r="C1561" s="126">
        <v>46057</v>
      </c>
      <c r="D1561" s="6">
        <v>2</v>
      </c>
      <c r="E1561" s="126">
        <v>46055</v>
      </c>
      <c r="F1561" s="6">
        <v>2</v>
      </c>
      <c r="G1561" t="s">
        <v>469</v>
      </c>
      <c r="H1561" t="s">
        <v>27</v>
      </c>
      <c r="I1561" t="s">
        <v>28</v>
      </c>
      <c r="J1561" t="s">
        <v>470</v>
      </c>
      <c r="K1561">
        <v>1</v>
      </c>
      <c r="L1561" s="7">
        <v>5100</v>
      </c>
      <c r="M1561" s="7">
        <v>5100</v>
      </c>
      <c r="N1561">
        <v>0</v>
      </c>
      <c r="O1561" t="s">
        <v>29</v>
      </c>
      <c r="P1561">
        <v>0</v>
      </c>
      <c r="Q1561" s="7">
        <v>8500</v>
      </c>
      <c r="R1561" s="7">
        <v>8500</v>
      </c>
      <c r="S1561" s="7">
        <v>8500</v>
      </c>
      <c r="T1561" s="7">
        <v>10</v>
      </c>
      <c r="U1561" s="7">
        <v>850</v>
      </c>
      <c r="V1561" t="s">
        <v>37</v>
      </c>
      <c r="W1561" s="7">
        <v>3400</v>
      </c>
      <c r="X1561" s="2" t="s">
        <v>31</v>
      </c>
      <c r="Y1561" s="200"/>
      <c r="Z1561" s="201" t="str">
        <f>IF(Y1561&lt;&gt;"",Y1561,IF(Table1[[#This Row],[Befolyt]]="i",1,""))</f>
        <v/>
      </c>
      <c r="AA1561" s="98">
        <f>Table1[[#This Row],[KülföldiÁr]]*Table1[[#This Row],[Darab]]</f>
        <v>0</v>
      </c>
    </row>
    <row r="1562" spans="1:27" x14ac:dyDescent="0.3">
      <c r="A1562" t="s">
        <v>3320</v>
      </c>
      <c r="B1562" t="s">
        <v>813</v>
      </c>
      <c r="C1562" s="126">
        <v>46057</v>
      </c>
      <c r="D1562" s="6">
        <v>2</v>
      </c>
      <c r="E1562" s="126">
        <v>46055</v>
      </c>
      <c r="F1562" s="6">
        <v>2</v>
      </c>
      <c r="G1562" t="s">
        <v>43</v>
      </c>
      <c r="H1562" t="s">
        <v>41</v>
      </c>
      <c r="I1562" t="s">
        <v>28</v>
      </c>
      <c r="J1562" t="s">
        <v>44</v>
      </c>
      <c r="K1562">
        <v>1</v>
      </c>
      <c r="L1562" s="7">
        <v>33.770000000000003</v>
      </c>
      <c r="M1562" s="7">
        <v>33.770000000000003</v>
      </c>
      <c r="N1562">
        <v>0</v>
      </c>
      <c r="O1562" t="s">
        <v>29</v>
      </c>
      <c r="P1562">
        <v>0</v>
      </c>
      <c r="Q1562" s="7">
        <v>190</v>
      </c>
      <c r="R1562" s="7">
        <v>190</v>
      </c>
      <c r="S1562" s="7">
        <v>190</v>
      </c>
      <c r="T1562" s="7">
        <v>5</v>
      </c>
      <c r="U1562" s="7">
        <v>9.5</v>
      </c>
      <c r="V1562" t="s">
        <v>37</v>
      </c>
      <c r="W1562" s="7">
        <v>156.22999999999999</v>
      </c>
      <c r="X1562" s="2" t="s">
        <v>31</v>
      </c>
      <c r="Y1562" s="200"/>
      <c r="Z1562" s="201" t="str">
        <f>IF(Y1562&lt;&gt;"",Y1562,IF(Table1[[#This Row],[Befolyt]]="i",1,""))</f>
        <v/>
      </c>
      <c r="AA1562" s="98">
        <f>Table1[[#This Row],[KülföldiÁr]]*Table1[[#This Row],[Darab]]</f>
        <v>0</v>
      </c>
    </row>
    <row r="1563" spans="1:27" x14ac:dyDescent="0.3">
      <c r="A1563" t="s">
        <v>3321</v>
      </c>
      <c r="B1563" t="s">
        <v>1549</v>
      </c>
      <c r="C1563" s="126">
        <v>46057</v>
      </c>
      <c r="D1563" s="6">
        <v>2</v>
      </c>
      <c r="E1563" s="126">
        <v>46057</v>
      </c>
      <c r="F1563" s="6">
        <v>2</v>
      </c>
      <c r="G1563" t="s">
        <v>897</v>
      </c>
      <c r="H1563" t="s">
        <v>41</v>
      </c>
      <c r="I1563" t="s">
        <v>28</v>
      </c>
      <c r="J1563" t="s">
        <v>898</v>
      </c>
      <c r="K1563">
        <v>1</v>
      </c>
      <c r="L1563" s="7">
        <v>1418.13</v>
      </c>
      <c r="M1563" s="7">
        <v>1418.13</v>
      </c>
      <c r="N1563">
        <v>0</v>
      </c>
      <c r="O1563" t="s">
        <v>29</v>
      </c>
      <c r="P1563">
        <v>0</v>
      </c>
      <c r="Q1563" s="7">
        <v>2950</v>
      </c>
      <c r="R1563" s="7">
        <v>2950</v>
      </c>
      <c r="S1563" s="7">
        <v>2950</v>
      </c>
      <c r="T1563" s="7">
        <v>5</v>
      </c>
      <c r="U1563" s="7">
        <v>147.5</v>
      </c>
      <c r="V1563" t="s">
        <v>81</v>
      </c>
      <c r="W1563" s="7">
        <v>1531.87</v>
      </c>
      <c r="X1563" s="2" t="s">
        <v>82</v>
      </c>
      <c r="Y1563" s="200"/>
      <c r="Z1563" s="201">
        <f>IF(Y1563&lt;&gt;"",Y1563,IF(Table1[[#This Row],[Befolyt]]="i",1,""))</f>
        <v>1</v>
      </c>
      <c r="AA1563" s="98">
        <f>Table1[[#This Row],[KülföldiÁr]]*Table1[[#This Row],[Darab]]</f>
        <v>0</v>
      </c>
    </row>
    <row r="1564" spans="1:27" x14ac:dyDescent="0.3">
      <c r="A1564" t="s">
        <v>3321</v>
      </c>
      <c r="B1564" t="s">
        <v>1549</v>
      </c>
      <c r="C1564" s="126">
        <v>46057</v>
      </c>
      <c r="D1564" s="6">
        <v>2</v>
      </c>
      <c r="E1564" s="126">
        <v>46057</v>
      </c>
      <c r="F1564" s="6">
        <v>2</v>
      </c>
      <c r="G1564" t="s">
        <v>375</v>
      </c>
      <c r="H1564" t="s">
        <v>41</v>
      </c>
      <c r="I1564" t="s">
        <v>28</v>
      </c>
      <c r="J1564" t="s">
        <v>376</v>
      </c>
      <c r="K1564">
        <v>2</v>
      </c>
      <c r="L1564" s="7">
        <v>145.46</v>
      </c>
      <c r="M1564" s="7">
        <v>290.92</v>
      </c>
      <c r="N1564">
        <v>0</v>
      </c>
      <c r="O1564" t="s">
        <v>29</v>
      </c>
      <c r="P1564">
        <v>0</v>
      </c>
      <c r="Q1564" s="7">
        <v>820</v>
      </c>
      <c r="R1564" s="7">
        <v>820</v>
      </c>
      <c r="S1564" s="7">
        <v>1640</v>
      </c>
      <c r="T1564" s="7">
        <v>5</v>
      </c>
      <c r="U1564" s="7">
        <v>82</v>
      </c>
      <c r="V1564" t="s">
        <v>81</v>
      </c>
      <c r="W1564" s="7">
        <v>1349.08</v>
      </c>
      <c r="X1564" s="2" t="s">
        <v>82</v>
      </c>
      <c r="Y1564" s="200"/>
      <c r="Z1564" s="201">
        <f>IF(Y1564&lt;&gt;"",Y1564,IF(Table1[[#This Row],[Befolyt]]="i",1,""))</f>
        <v>1</v>
      </c>
      <c r="AA1564" s="98">
        <f>Table1[[#This Row],[KülföldiÁr]]*Table1[[#This Row],[Darab]]</f>
        <v>0</v>
      </c>
    </row>
    <row r="1565" spans="1:27" x14ac:dyDescent="0.3">
      <c r="A1565" t="s">
        <v>3321</v>
      </c>
      <c r="B1565" t="s">
        <v>1549</v>
      </c>
      <c r="C1565" s="126">
        <v>46057</v>
      </c>
      <c r="D1565" s="6">
        <v>2</v>
      </c>
      <c r="E1565" s="126">
        <v>46057</v>
      </c>
      <c r="F1565" s="6">
        <v>2</v>
      </c>
      <c r="G1565" t="s">
        <v>1511</v>
      </c>
      <c r="H1565" t="s">
        <v>41</v>
      </c>
      <c r="I1565" t="s">
        <v>28</v>
      </c>
      <c r="J1565" t="s">
        <v>1512</v>
      </c>
      <c r="K1565">
        <v>7</v>
      </c>
      <c r="L1565" s="7">
        <v>490</v>
      </c>
      <c r="M1565" s="7">
        <v>3430</v>
      </c>
      <c r="N1565">
        <v>0</v>
      </c>
      <c r="O1565" t="s">
        <v>29</v>
      </c>
      <c r="P1565">
        <v>0</v>
      </c>
      <c r="Q1565" s="7">
        <v>1425</v>
      </c>
      <c r="R1565" s="7">
        <v>1425</v>
      </c>
      <c r="S1565" s="7">
        <v>9975</v>
      </c>
      <c r="T1565" s="7">
        <v>5</v>
      </c>
      <c r="U1565" s="7">
        <v>498.75</v>
      </c>
      <c r="V1565" t="s">
        <v>81</v>
      </c>
      <c r="W1565" s="7">
        <v>6545</v>
      </c>
      <c r="X1565" s="2" t="s">
        <v>82</v>
      </c>
      <c r="Y1565" s="200"/>
      <c r="Z1565" s="201">
        <f>IF(Y1565&lt;&gt;"",Y1565,IF(Table1[[#This Row],[Befolyt]]="i",1,""))</f>
        <v>1</v>
      </c>
      <c r="AA1565" s="98">
        <f>Table1[[#This Row],[KülföldiÁr]]*Table1[[#This Row],[Darab]]</f>
        <v>0</v>
      </c>
    </row>
    <row r="1566" spans="1:27" x14ac:dyDescent="0.3">
      <c r="A1566" t="s">
        <v>3321</v>
      </c>
      <c r="B1566" t="s">
        <v>1549</v>
      </c>
      <c r="C1566" s="126">
        <v>46057</v>
      </c>
      <c r="D1566" s="6">
        <v>2</v>
      </c>
      <c r="E1566" s="126">
        <v>46057</v>
      </c>
      <c r="F1566" s="6">
        <v>2</v>
      </c>
      <c r="G1566" t="s">
        <v>339</v>
      </c>
      <c r="H1566" t="s">
        <v>41</v>
      </c>
      <c r="I1566" t="s">
        <v>28</v>
      </c>
      <c r="J1566" t="s">
        <v>340</v>
      </c>
      <c r="K1566">
        <v>1</v>
      </c>
      <c r="L1566" s="7">
        <v>2124.37</v>
      </c>
      <c r="M1566" s="7">
        <v>2124.37</v>
      </c>
      <c r="N1566">
        <v>0</v>
      </c>
      <c r="O1566" t="s">
        <v>29</v>
      </c>
      <c r="P1566">
        <v>0</v>
      </c>
      <c r="Q1566" s="7">
        <v>4450</v>
      </c>
      <c r="R1566" s="7">
        <v>4450</v>
      </c>
      <c r="S1566" s="7">
        <v>4450</v>
      </c>
      <c r="T1566" s="7">
        <v>5</v>
      </c>
      <c r="U1566" s="7">
        <v>222.5</v>
      </c>
      <c r="V1566" t="s">
        <v>81</v>
      </c>
      <c r="W1566" s="7">
        <v>2325.63</v>
      </c>
      <c r="X1566" s="2" t="s">
        <v>82</v>
      </c>
      <c r="Y1566" s="200"/>
      <c r="Z1566" s="201">
        <f>IF(Y1566&lt;&gt;"",Y1566,IF(Table1[[#This Row],[Befolyt]]="i",1,""))</f>
        <v>1</v>
      </c>
      <c r="AA1566" s="98">
        <f>Table1[[#This Row],[KülföldiÁr]]*Table1[[#This Row],[Darab]]</f>
        <v>0</v>
      </c>
    </row>
    <row r="1567" spans="1:27" x14ac:dyDescent="0.3">
      <c r="A1567" t="s">
        <v>3321</v>
      </c>
      <c r="B1567" t="s">
        <v>1549</v>
      </c>
      <c r="C1567" s="126">
        <v>46057</v>
      </c>
      <c r="D1567" s="6">
        <v>2</v>
      </c>
      <c r="E1567" s="126">
        <v>46057</v>
      </c>
      <c r="F1567" s="6">
        <v>2</v>
      </c>
      <c r="G1567" t="s">
        <v>3322</v>
      </c>
      <c r="H1567" t="s">
        <v>27</v>
      </c>
      <c r="I1567" t="s">
        <v>28</v>
      </c>
      <c r="J1567" t="s">
        <v>3323</v>
      </c>
      <c r="K1567">
        <v>1</v>
      </c>
      <c r="L1567" s="7">
        <v>70740</v>
      </c>
      <c r="M1567" s="7">
        <v>70740</v>
      </c>
      <c r="N1567">
        <v>0</v>
      </c>
      <c r="O1567" t="s">
        <v>29</v>
      </c>
      <c r="P1567">
        <v>0</v>
      </c>
      <c r="Q1567" s="7">
        <v>117900</v>
      </c>
      <c r="R1567" s="7">
        <v>117900</v>
      </c>
      <c r="S1567" s="7">
        <v>117900</v>
      </c>
      <c r="T1567" s="7">
        <v>10</v>
      </c>
      <c r="U1567" s="7">
        <v>11790</v>
      </c>
      <c r="V1567" t="s">
        <v>81</v>
      </c>
      <c r="W1567" s="7">
        <v>47160</v>
      </c>
      <c r="X1567" s="2" t="s">
        <v>82</v>
      </c>
      <c r="Y1567" s="200"/>
      <c r="Z1567" s="201">
        <f>IF(Y1567&lt;&gt;"",Y1567,IF(Table1[[#This Row],[Befolyt]]="i",1,""))</f>
        <v>1</v>
      </c>
      <c r="AA1567" s="98">
        <f>Table1[[#This Row],[KülföldiÁr]]*Table1[[#This Row],[Darab]]</f>
        <v>0</v>
      </c>
    </row>
    <row r="1568" spans="1:27" x14ac:dyDescent="0.3">
      <c r="A1568" t="s">
        <v>3321</v>
      </c>
      <c r="B1568" t="s">
        <v>1549</v>
      </c>
      <c r="C1568" s="126">
        <v>46057</v>
      </c>
      <c r="D1568" s="6">
        <v>2</v>
      </c>
      <c r="E1568" s="126">
        <v>46057</v>
      </c>
      <c r="F1568" s="6">
        <v>2</v>
      </c>
      <c r="G1568" t="s">
        <v>86</v>
      </c>
      <c r="H1568" t="s">
        <v>70</v>
      </c>
      <c r="I1568" t="s">
        <v>32</v>
      </c>
      <c r="J1568" t="s">
        <v>87</v>
      </c>
      <c r="K1568">
        <v>0.25</v>
      </c>
      <c r="L1568" s="7">
        <v>7195.04</v>
      </c>
      <c r="M1568" s="7">
        <v>1798.76</v>
      </c>
      <c r="N1568">
        <v>0</v>
      </c>
      <c r="O1568" t="s">
        <v>29</v>
      </c>
      <c r="P1568">
        <v>0</v>
      </c>
      <c r="Q1568" s="7">
        <v>12000</v>
      </c>
      <c r="R1568" s="7">
        <v>12000</v>
      </c>
      <c r="S1568" s="7">
        <v>3000</v>
      </c>
      <c r="T1568" s="7">
        <v>0</v>
      </c>
      <c r="U1568" s="7">
        <v>0</v>
      </c>
      <c r="V1568" t="s">
        <v>81</v>
      </c>
      <c r="W1568" s="7">
        <v>1201.24</v>
      </c>
      <c r="X1568" s="2" t="s">
        <v>82</v>
      </c>
      <c r="Y1568" s="200"/>
      <c r="Z1568" s="201">
        <f>IF(Y1568&lt;&gt;"",Y1568,IF(Table1[[#This Row],[Befolyt]]="i",1,""))</f>
        <v>1</v>
      </c>
      <c r="AA1568" s="98">
        <f>Table1[[#This Row],[KülföldiÁr]]*Table1[[#This Row],[Darab]]</f>
        <v>0</v>
      </c>
    </row>
    <row r="1569" spans="1:27" x14ac:dyDescent="0.3">
      <c r="A1569" t="s">
        <v>3321</v>
      </c>
      <c r="B1569" t="s">
        <v>1549</v>
      </c>
      <c r="C1569" s="126">
        <v>46057</v>
      </c>
      <c r="D1569" s="6">
        <v>2</v>
      </c>
      <c r="E1569" s="126">
        <v>46057</v>
      </c>
      <c r="F1569" s="6">
        <v>2</v>
      </c>
      <c r="G1569" t="s">
        <v>45</v>
      </c>
      <c r="H1569" t="s">
        <v>41</v>
      </c>
      <c r="I1569" t="s">
        <v>28</v>
      </c>
      <c r="J1569" t="s">
        <v>46</v>
      </c>
      <c r="K1569">
        <v>34</v>
      </c>
      <c r="L1569" s="7">
        <v>165.41</v>
      </c>
      <c r="M1569" s="7">
        <v>5623.94</v>
      </c>
      <c r="N1569">
        <v>0</v>
      </c>
      <c r="O1569" t="s">
        <v>29</v>
      </c>
      <c r="P1569">
        <v>0</v>
      </c>
      <c r="Q1569" s="7">
        <v>960</v>
      </c>
      <c r="R1569" s="7">
        <v>960</v>
      </c>
      <c r="S1569" s="7">
        <v>32640</v>
      </c>
      <c r="T1569" s="7">
        <v>5</v>
      </c>
      <c r="U1569" s="7">
        <v>1632</v>
      </c>
      <c r="V1569" t="s">
        <v>81</v>
      </c>
      <c r="W1569" s="7">
        <v>27016.06</v>
      </c>
      <c r="X1569" s="2" t="s">
        <v>82</v>
      </c>
      <c r="Y1569" s="200"/>
      <c r="Z1569" s="201">
        <f>IF(Y1569&lt;&gt;"",Y1569,IF(Table1[[#This Row],[Befolyt]]="i",1,""))</f>
        <v>1</v>
      </c>
      <c r="AA1569" s="98">
        <f>Table1[[#This Row],[KülföldiÁr]]*Table1[[#This Row],[Darab]]</f>
        <v>0</v>
      </c>
    </row>
    <row r="1570" spans="1:27" x14ac:dyDescent="0.3">
      <c r="A1570" t="s">
        <v>3321</v>
      </c>
      <c r="B1570" t="s">
        <v>1549</v>
      </c>
      <c r="C1570" s="126">
        <v>46057</v>
      </c>
      <c r="D1570" s="6">
        <v>2</v>
      </c>
      <c r="E1570" s="126">
        <v>46057</v>
      </c>
      <c r="F1570" s="6">
        <v>2</v>
      </c>
      <c r="G1570" t="s">
        <v>43</v>
      </c>
      <c r="H1570" t="s">
        <v>41</v>
      </c>
      <c r="I1570" t="s">
        <v>28</v>
      </c>
      <c r="J1570" t="s">
        <v>44</v>
      </c>
      <c r="K1570">
        <v>20</v>
      </c>
      <c r="L1570" s="7">
        <v>33.770000000000003</v>
      </c>
      <c r="M1570" s="7">
        <v>675.40000000000009</v>
      </c>
      <c r="N1570">
        <v>0</v>
      </c>
      <c r="O1570" t="s">
        <v>29</v>
      </c>
      <c r="P1570">
        <v>0</v>
      </c>
      <c r="Q1570" s="7">
        <v>190</v>
      </c>
      <c r="R1570" s="7">
        <v>190</v>
      </c>
      <c r="S1570" s="7">
        <v>3800</v>
      </c>
      <c r="T1570" s="7">
        <v>5</v>
      </c>
      <c r="U1570" s="7">
        <v>190</v>
      </c>
      <c r="V1570" t="s">
        <v>81</v>
      </c>
      <c r="W1570" s="7">
        <v>3124.6</v>
      </c>
      <c r="X1570" s="2" t="s">
        <v>82</v>
      </c>
      <c r="Y1570" s="200"/>
      <c r="Z1570" s="201">
        <f>IF(Y1570&lt;&gt;"",Y1570,IF(Table1[[#This Row],[Befolyt]]="i",1,""))</f>
        <v>1</v>
      </c>
      <c r="AA1570" s="98">
        <f>Table1[[#This Row],[KülföldiÁr]]*Table1[[#This Row],[Darab]]</f>
        <v>0</v>
      </c>
    </row>
    <row r="1571" spans="1:27" x14ac:dyDescent="0.3">
      <c r="A1571" t="s">
        <v>3321</v>
      </c>
      <c r="B1571" t="s">
        <v>1549</v>
      </c>
      <c r="C1571" s="126">
        <v>46057</v>
      </c>
      <c r="D1571" s="6">
        <v>2</v>
      </c>
      <c r="E1571" s="126">
        <v>46057</v>
      </c>
      <c r="F1571" s="6">
        <v>2</v>
      </c>
      <c r="G1571" t="s">
        <v>92</v>
      </c>
      <c r="H1571" t="s">
        <v>41</v>
      </c>
      <c r="I1571" t="s">
        <v>28</v>
      </c>
      <c r="J1571" t="s">
        <v>125</v>
      </c>
      <c r="K1571">
        <v>2</v>
      </c>
      <c r="L1571" s="7">
        <v>256.18</v>
      </c>
      <c r="M1571" s="7">
        <v>512.36</v>
      </c>
      <c r="N1571">
        <v>0</v>
      </c>
      <c r="O1571" t="s">
        <v>29</v>
      </c>
      <c r="P1571">
        <v>0</v>
      </c>
      <c r="Q1571" s="7">
        <v>1340</v>
      </c>
      <c r="R1571" s="7">
        <v>1340</v>
      </c>
      <c r="S1571" s="7">
        <v>2680</v>
      </c>
      <c r="T1571" s="7">
        <v>5</v>
      </c>
      <c r="U1571" s="7">
        <v>134</v>
      </c>
      <c r="V1571" t="s">
        <v>81</v>
      </c>
      <c r="W1571" s="7">
        <v>2167.64</v>
      </c>
      <c r="X1571" s="2" t="s">
        <v>82</v>
      </c>
      <c r="Y1571" s="200"/>
      <c r="Z1571" s="201">
        <f>IF(Y1571&lt;&gt;"",Y1571,IF(Table1[[#This Row],[Befolyt]]="i",1,""))</f>
        <v>1</v>
      </c>
      <c r="AA1571" s="98">
        <f>Table1[[#This Row],[KülföldiÁr]]*Table1[[#This Row],[Darab]]</f>
        <v>0</v>
      </c>
    </row>
    <row r="1572" spans="1:27" x14ac:dyDescent="0.3">
      <c r="A1572" t="s">
        <v>3321</v>
      </c>
      <c r="B1572" t="s">
        <v>1549</v>
      </c>
      <c r="C1572" s="126">
        <v>46057</v>
      </c>
      <c r="D1572" s="6">
        <v>2</v>
      </c>
      <c r="E1572" s="126">
        <v>46057</v>
      </c>
      <c r="F1572" s="6">
        <v>2</v>
      </c>
      <c r="G1572" t="s">
        <v>47</v>
      </c>
      <c r="H1572" t="s">
        <v>41</v>
      </c>
      <c r="I1572" t="s">
        <v>28</v>
      </c>
      <c r="J1572" t="s">
        <v>48</v>
      </c>
      <c r="K1572">
        <v>7</v>
      </c>
      <c r="L1572" s="7">
        <v>183.65</v>
      </c>
      <c r="M1572" s="7">
        <v>1285.55</v>
      </c>
      <c r="N1572">
        <v>0</v>
      </c>
      <c r="O1572" t="s">
        <v>29</v>
      </c>
      <c r="P1572">
        <v>0</v>
      </c>
      <c r="Q1572" s="7">
        <v>1018</v>
      </c>
      <c r="R1572" s="7">
        <v>1018</v>
      </c>
      <c r="S1572" s="7">
        <v>7126</v>
      </c>
      <c r="T1572" s="7">
        <v>5</v>
      </c>
      <c r="U1572" s="7">
        <v>356.3</v>
      </c>
      <c r="V1572" t="s">
        <v>81</v>
      </c>
      <c r="W1572" s="7">
        <v>5840.45</v>
      </c>
      <c r="X1572" s="2" t="s">
        <v>82</v>
      </c>
      <c r="Y1572" s="200"/>
      <c r="Z1572" s="201">
        <f>IF(Y1572&lt;&gt;"",Y1572,IF(Table1[[#This Row],[Befolyt]]="i",1,""))</f>
        <v>1</v>
      </c>
      <c r="AA1572" s="98">
        <f>Table1[[#This Row],[KülföldiÁr]]*Table1[[#This Row],[Darab]]</f>
        <v>0</v>
      </c>
    </row>
    <row r="1573" spans="1:27" x14ac:dyDescent="0.3">
      <c r="A1573" t="s">
        <v>3324</v>
      </c>
      <c r="B1573" t="s">
        <v>1292</v>
      </c>
      <c r="C1573" s="126">
        <v>46057</v>
      </c>
      <c r="D1573" s="6">
        <v>2</v>
      </c>
      <c r="E1573" s="126">
        <v>46057</v>
      </c>
      <c r="F1573" s="6">
        <v>2</v>
      </c>
      <c r="G1573" t="s">
        <v>97</v>
      </c>
      <c r="H1573" t="s">
        <v>33</v>
      </c>
      <c r="I1573" t="s">
        <v>28</v>
      </c>
      <c r="J1573" t="s">
        <v>283</v>
      </c>
      <c r="K1573">
        <v>10</v>
      </c>
      <c r="L1573" s="7">
        <v>1648.41</v>
      </c>
      <c r="M1573" s="7">
        <v>16484.100000000002</v>
      </c>
      <c r="N1573">
        <v>0</v>
      </c>
      <c r="O1573" t="s">
        <v>29</v>
      </c>
      <c r="P1573">
        <v>0</v>
      </c>
      <c r="Q1573" s="7">
        <v>7800</v>
      </c>
      <c r="R1573" s="7">
        <v>7345</v>
      </c>
      <c r="S1573" s="7">
        <v>73450</v>
      </c>
      <c r="T1573" s="7">
        <v>9.0299999999999994</v>
      </c>
      <c r="U1573" s="7">
        <v>6632.5349999999999</v>
      </c>
      <c r="V1573" t="s">
        <v>74</v>
      </c>
      <c r="W1573" s="7">
        <v>56965.899999999994</v>
      </c>
      <c r="X1573" s="2" t="s">
        <v>82</v>
      </c>
      <c r="Y1573" s="200"/>
      <c r="Z1573" s="201">
        <f>IF(Y1573&lt;&gt;"",Y1573,IF(Table1[[#This Row],[Befolyt]]="i",1,""))</f>
        <v>1</v>
      </c>
      <c r="AA1573" s="98">
        <f>Table1[[#This Row],[KülföldiÁr]]*Table1[[#This Row],[Darab]]</f>
        <v>0</v>
      </c>
    </row>
    <row r="1574" spans="1:27" x14ac:dyDescent="0.3">
      <c r="A1574" t="s">
        <v>3324</v>
      </c>
      <c r="B1574" t="s">
        <v>1292</v>
      </c>
      <c r="C1574" s="126">
        <v>46057</v>
      </c>
      <c r="D1574" s="6">
        <v>2</v>
      </c>
      <c r="E1574" s="126">
        <v>46057</v>
      </c>
      <c r="F1574" s="6">
        <v>2</v>
      </c>
      <c r="G1574" t="s">
        <v>39</v>
      </c>
      <c r="H1574" t="s">
        <v>33</v>
      </c>
      <c r="I1574" t="s">
        <v>28</v>
      </c>
      <c r="J1574" t="s">
        <v>286</v>
      </c>
      <c r="K1574">
        <v>10</v>
      </c>
      <c r="L1574" s="7">
        <v>217.79</v>
      </c>
      <c r="M1574" s="7">
        <v>2177.9</v>
      </c>
      <c r="N1574">
        <v>0</v>
      </c>
      <c r="O1574" t="s">
        <v>29</v>
      </c>
      <c r="P1574">
        <v>0</v>
      </c>
      <c r="Q1574" s="7">
        <v>1000</v>
      </c>
      <c r="R1574" s="7">
        <v>1400</v>
      </c>
      <c r="S1574" s="7">
        <v>14000</v>
      </c>
      <c r="T1574" s="7">
        <v>18.57</v>
      </c>
      <c r="U1574" s="7">
        <v>2599.8000000000002</v>
      </c>
      <c r="V1574" t="s">
        <v>74</v>
      </c>
      <c r="W1574" s="7">
        <v>11822.1</v>
      </c>
      <c r="X1574" s="2" t="s">
        <v>82</v>
      </c>
      <c r="Y1574" s="200"/>
      <c r="Z1574" s="201">
        <f>IF(Y1574&lt;&gt;"",Y1574,IF(Table1[[#This Row],[Befolyt]]="i",1,""))</f>
        <v>1</v>
      </c>
      <c r="AA1574" s="98">
        <f>Table1[[#This Row],[KülföldiÁr]]*Table1[[#This Row],[Darab]]</f>
        <v>0</v>
      </c>
    </row>
    <row r="1575" spans="1:27" x14ac:dyDescent="0.3">
      <c r="A1575" t="s">
        <v>3324</v>
      </c>
      <c r="B1575" t="s">
        <v>1292</v>
      </c>
      <c r="C1575" s="126">
        <v>46057</v>
      </c>
      <c r="D1575" s="6">
        <v>2</v>
      </c>
      <c r="E1575" s="126">
        <v>46057</v>
      </c>
      <c r="F1575" s="6">
        <v>2</v>
      </c>
      <c r="G1575" t="s">
        <v>1706</v>
      </c>
      <c r="H1575" t="s">
        <v>49</v>
      </c>
      <c r="I1575" t="s">
        <v>28</v>
      </c>
      <c r="J1575" t="s">
        <v>1707</v>
      </c>
      <c r="K1575">
        <v>1</v>
      </c>
      <c r="L1575" s="7">
        <v>11415.05</v>
      </c>
      <c r="M1575" s="7">
        <v>11415.05</v>
      </c>
      <c r="N1575">
        <v>0</v>
      </c>
      <c r="O1575" t="s">
        <v>29</v>
      </c>
      <c r="P1575">
        <v>0</v>
      </c>
      <c r="Q1575" s="7">
        <v>59000</v>
      </c>
      <c r="R1575" s="7">
        <v>38350</v>
      </c>
      <c r="S1575" s="7">
        <v>38350</v>
      </c>
      <c r="T1575" s="7">
        <v>0</v>
      </c>
      <c r="U1575" s="7">
        <v>0</v>
      </c>
      <c r="V1575" t="s">
        <v>74</v>
      </c>
      <c r="W1575" s="7">
        <v>26934.95</v>
      </c>
      <c r="X1575" s="2" t="s">
        <v>82</v>
      </c>
      <c r="Y1575" s="200"/>
      <c r="Z1575" s="201">
        <f>IF(Y1575&lt;&gt;"",Y1575,IF(Table1[[#This Row],[Befolyt]]="i",1,""))</f>
        <v>1</v>
      </c>
      <c r="AA1575" s="98">
        <f>Table1[[#This Row],[KülföldiÁr]]*Table1[[#This Row],[Darab]]</f>
        <v>0</v>
      </c>
    </row>
    <row r="1576" spans="1:27" x14ac:dyDescent="0.3">
      <c r="A1576" t="s">
        <v>3324</v>
      </c>
      <c r="B1576" t="s">
        <v>1292</v>
      </c>
      <c r="C1576" s="126">
        <v>46057</v>
      </c>
      <c r="D1576" s="6">
        <v>2</v>
      </c>
      <c r="E1576" s="126">
        <v>46057</v>
      </c>
      <c r="F1576" s="6">
        <v>2</v>
      </c>
      <c r="G1576" t="s">
        <v>1712</v>
      </c>
      <c r="H1576" t="s">
        <v>49</v>
      </c>
      <c r="I1576" t="s">
        <v>28</v>
      </c>
      <c r="J1576" t="s">
        <v>1713</v>
      </c>
      <c r="K1576">
        <v>1</v>
      </c>
      <c r="L1576" s="7">
        <v>17262.66</v>
      </c>
      <c r="M1576" s="7">
        <v>17262.66</v>
      </c>
      <c r="N1576">
        <v>0</v>
      </c>
      <c r="O1576" t="s">
        <v>29</v>
      </c>
      <c r="P1576">
        <v>0</v>
      </c>
      <c r="Q1576" s="7">
        <v>80590</v>
      </c>
      <c r="R1576" s="7">
        <v>64475</v>
      </c>
      <c r="S1576" s="7">
        <v>64475</v>
      </c>
      <c r="T1576" s="7">
        <v>3</v>
      </c>
      <c r="U1576" s="7">
        <v>1934.25</v>
      </c>
      <c r="V1576" t="s">
        <v>74</v>
      </c>
      <c r="W1576" s="7">
        <v>47212.34</v>
      </c>
      <c r="X1576" s="2" t="s">
        <v>82</v>
      </c>
      <c r="Y1576" s="200"/>
      <c r="Z1576" s="201">
        <f>IF(Y1576&lt;&gt;"",Y1576,IF(Table1[[#This Row],[Befolyt]]="i",1,""))</f>
        <v>1</v>
      </c>
      <c r="AA1576" s="98">
        <f>Table1[[#This Row],[KülföldiÁr]]*Table1[[#This Row],[Darab]]</f>
        <v>0</v>
      </c>
    </row>
    <row r="1577" spans="1:27" x14ac:dyDescent="0.3">
      <c r="A1577" t="s">
        <v>3325</v>
      </c>
      <c r="B1577" t="s">
        <v>3326</v>
      </c>
      <c r="C1577" s="126">
        <v>46057</v>
      </c>
      <c r="D1577" s="6">
        <v>2</v>
      </c>
      <c r="E1577" s="126">
        <v>46057</v>
      </c>
      <c r="F1577" s="6">
        <v>2</v>
      </c>
      <c r="G1577" t="s">
        <v>419</v>
      </c>
      <c r="H1577" t="s">
        <v>33</v>
      </c>
      <c r="I1577" t="s">
        <v>28</v>
      </c>
      <c r="J1577" t="s">
        <v>3327</v>
      </c>
      <c r="K1577">
        <v>1</v>
      </c>
      <c r="L1577" s="7">
        <v>4250.6899999999996</v>
      </c>
      <c r="M1577" s="7">
        <v>4250.6899999999996</v>
      </c>
      <c r="N1577">
        <v>0</v>
      </c>
      <c r="O1577" t="s">
        <v>29</v>
      </c>
      <c r="P1577">
        <v>0</v>
      </c>
      <c r="Q1577" s="7">
        <v>19500</v>
      </c>
      <c r="R1577" s="7">
        <v>9750</v>
      </c>
      <c r="S1577" s="7">
        <v>9750</v>
      </c>
      <c r="T1577" s="7">
        <v>1.65</v>
      </c>
      <c r="U1577" s="7">
        <v>160.875</v>
      </c>
      <c r="V1577" t="s">
        <v>77</v>
      </c>
      <c r="W1577" s="7">
        <v>5499.31</v>
      </c>
      <c r="X1577" s="2" t="s">
        <v>31</v>
      </c>
      <c r="Y1577" s="200"/>
      <c r="Z1577" s="201" t="str">
        <f>IF(Y1577&lt;&gt;"",Y1577,IF(Table1[[#This Row],[Befolyt]]="i",1,""))</f>
        <v/>
      </c>
      <c r="AA1577" s="98">
        <f>Table1[[#This Row],[KülföldiÁr]]*Table1[[#This Row],[Darab]]</f>
        <v>0</v>
      </c>
    </row>
    <row r="1578" spans="1:27" x14ac:dyDescent="0.3">
      <c r="A1578" t="s">
        <v>3325</v>
      </c>
      <c r="B1578" t="s">
        <v>3326</v>
      </c>
      <c r="C1578" s="126">
        <v>46057</v>
      </c>
      <c r="D1578" s="6">
        <v>2</v>
      </c>
      <c r="E1578" s="126">
        <v>46057</v>
      </c>
      <c r="F1578" s="6">
        <v>2</v>
      </c>
      <c r="G1578" t="s">
        <v>420</v>
      </c>
      <c r="H1578" t="s">
        <v>33</v>
      </c>
      <c r="I1578" t="s">
        <v>28</v>
      </c>
      <c r="J1578" t="s">
        <v>507</v>
      </c>
      <c r="K1578">
        <v>3</v>
      </c>
      <c r="L1578" s="7">
        <v>1984.88</v>
      </c>
      <c r="M1578" s="7">
        <v>5954.64</v>
      </c>
      <c r="N1578">
        <v>0</v>
      </c>
      <c r="O1578" t="s">
        <v>29</v>
      </c>
      <c r="P1578">
        <v>0</v>
      </c>
      <c r="Q1578" s="7">
        <v>10000</v>
      </c>
      <c r="R1578" s="7">
        <v>5000</v>
      </c>
      <c r="S1578" s="7">
        <v>15000</v>
      </c>
      <c r="T1578" s="7">
        <v>1.65</v>
      </c>
      <c r="U1578" s="7">
        <v>247.5</v>
      </c>
      <c r="V1578" t="s">
        <v>77</v>
      </c>
      <c r="W1578" s="7">
        <v>9045.36</v>
      </c>
      <c r="X1578" s="2" t="s">
        <v>31</v>
      </c>
      <c r="Y1578" s="200"/>
      <c r="Z1578" s="201" t="str">
        <f>IF(Y1578&lt;&gt;"",Y1578,IF(Table1[[#This Row],[Befolyt]]="i",1,""))</f>
        <v/>
      </c>
      <c r="AA1578" s="98">
        <f>Table1[[#This Row],[KülföldiÁr]]*Table1[[#This Row],[Darab]]</f>
        <v>0</v>
      </c>
    </row>
    <row r="1579" spans="1:27" x14ac:dyDescent="0.3">
      <c r="A1579" t="s">
        <v>3325</v>
      </c>
      <c r="B1579" t="s">
        <v>3326</v>
      </c>
      <c r="C1579" s="126">
        <v>46057</v>
      </c>
      <c r="D1579" s="6">
        <v>2</v>
      </c>
      <c r="E1579" s="126">
        <v>46057</v>
      </c>
      <c r="F1579" s="6">
        <v>2</v>
      </c>
      <c r="G1579" t="s">
        <v>2995</v>
      </c>
      <c r="H1579" t="s">
        <v>33</v>
      </c>
      <c r="I1579" t="s">
        <v>28</v>
      </c>
      <c r="J1579" t="s">
        <v>2996</v>
      </c>
      <c r="K1579">
        <v>6</v>
      </c>
      <c r="L1579" s="7">
        <v>1312.13</v>
      </c>
      <c r="M1579" s="7">
        <v>7872.7800000000007</v>
      </c>
      <c r="N1579">
        <v>0</v>
      </c>
      <c r="O1579" t="s">
        <v>29</v>
      </c>
      <c r="P1579">
        <v>0</v>
      </c>
      <c r="Q1579" s="7">
        <v>6200</v>
      </c>
      <c r="R1579" s="7">
        <v>3805</v>
      </c>
      <c r="S1579" s="7">
        <v>22830</v>
      </c>
      <c r="T1579" s="7">
        <v>3.55</v>
      </c>
      <c r="U1579" s="7">
        <v>810.46500000000003</v>
      </c>
      <c r="V1579" t="s">
        <v>77</v>
      </c>
      <c r="W1579" s="7">
        <v>14957.22</v>
      </c>
      <c r="X1579" s="2" t="s">
        <v>31</v>
      </c>
      <c r="Y1579" s="200"/>
      <c r="Z1579" s="201" t="str">
        <f>IF(Y1579&lt;&gt;"",Y1579,IF(Table1[[#This Row],[Befolyt]]="i",1,""))</f>
        <v/>
      </c>
      <c r="AA1579" s="98">
        <f>Table1[[#This Row],[KülföldiÁr]]*Table1[[#This Row],[Darab]]</f>
        <v>0</v>
      </c>
    </row>
    <row r="1580" spans="1:27" x14ac:dyDescent="0.3">
      <c r="A1580" t="s">
        <v>3325</v>
      </c>
      <c r="B1580" t="s">
        <v>3326</v>
      </c>
      <c r="C1580" s="126">
        <v>46057</v>
      </c>
      <c r="D1580" s="6">
        <v>2</v>
      </c>
      <c r="E1580" s="126">
        <v>46057</v>
      </c>
      <c r="F1580" s="6">
        <v>2</v>
      </c>
      <c r="G1580" t="s">
        <v>114</v>
      </c>
      <c r="H1580" t="s">
        <v>33</v>
      </c>
      <c r="I1580" t="s">
        <v>28</v>
      </c>
      <c r="J1580" t="s">
        <v>121</v>
      </c>
      <c r="K1580">
        <v>6</v>
      </c>
      <c r="L1580" s="7">
        <v>847.79</v>
      </c>
      <c r="M1580" s="7">
        <v>5086.74</v>
      </c>
      <c r="N1580">
        <v>0</v>
      </c>
      <c r="O1580" t="s">
        <v>29</v>
      </c>
      <c r="P1580">
        <v>0</v>
      </c>
      <c r="Q1580" s="7">
        <v>4200</v>
      </c>
      <c r="R1580" s="7">
        <v>2100</v>
      </c>
      <c r="S1580" s="7">
        <v>12600</v>
      </c>
      <c r="T1580" s="7">
        <v>1.65</v>
      </c>
      <c r="U1580" s="7">
        <v>207.9</v>
      </c>
      <c r="V1580" t="s">
        <v>77</v>
      </c>
      <c r="W1580" s="7">
        <v>7513.26</v>
      </c>
      <c r="X1580" s="2" t="s">
        <v>31</v>
      </c>
      <c r="Y1580" s="200"/>
      <c r="Z1580" s="201" t="str">
        <f>IF(Y1580&lt;&gt;"",Y1580,IF(Table1[[#This Row],[Befolyt]]="i",1,""))</f>
        <v/>
      </c>
      <c r="AA1580" s="98">
        <f>Table1[[#This Row],[KülföldiÁr]]*Table1[[#This Row],[Darab]]</f>
        <v>0</v>
      </c>
    </row>
    <row r="1581" spans="1:27" x14ac:dyDescent="0.3">
      <c r="A1581" t="s">
        <v>3325</v>
      </c>
      <c r="B1581" t="s">
        <v>3326</v>
      </c>
      <c r="C1581" s="126">
        <v>46057</v>
      </c>
      <c r="D1581" s="6">
        <v>2</v>
      </c>
      <c r="E1581" s="126">
        <v>46057</v>
      </c>
      <c r="F1581" s="6">
        <v>2</v>
      </c>
      <c r="G1581" t="s">
        <v>98</v>
      </c>
      <c r="H1581" t="s">
        <v>33</v>
      </c>
      <c r="I1581" t="s">
        <v>28</v>
      </c>
      <c r="J1581" t="s">
        <v>282</v>
      </c>
      <c r="K1581">
        <v>4</v>
      </c>
      <c r="L1581" s="7">
        <v>420.21</v>
      </c>
      <c r="M1581" s="7">
        <v>1680.84</v>
      </c>
      <c r="N1581">
        <v>0</v>
      </c>
      <c r="O1581" t="s">
        <v>29</v>
      </c>
      <c r="P1581">
        <v>0</v>
      </c>
      <c r="Q1581" s="7">
        <v>2600</v>
      </c>
      <c r="R1581" s="7">
        <v>1300</v>
      </c>
      <c r="S1581" s="7">
        <v>5200</v>
      </c>
      <c r="T1581" s="7">
        <v>1.65</v>
      </c>
      <c r="U1581" s="7">
        <v>85.8</v>
      </c>
      <c r="V1581" t="s">
        <v>77</v>
      </c>
      <c r="W1581" s="7">
        <v>3519.16</v>
      </c>
      <c r="X1581" s="2" t="s">
        <v>31</v>
      </c>
      <c r="Y1581" s="200"/>
      <c r="Z1581" s="201" t="str">
        <f>IF(Y1581&lt;&gt;"",Y1581,IF(Table1[[#This Row],[Befolyt]]="i",1,""))</f>
        <v/>
      </c>
      <c r="AA1581" s="98">
        <f>Table1[[#This Row],[KülföldiÁr]]*Table1[[#This Row],[Darab]]</f>
        <v>0</v>
      </c>
    </row>
    <row r="1582" spans="1:27" x14ac:dyDescent="0.3">
      <c r="A1582" t="s">
        <v>3325</v>
      </c>
      <c r="B1582" t="s">
        <v>3326</v>
      </c>
      <c r="C1582" s="126">
        <v>46057</v>
      </c>
      <c r="D1582" s="6">
        <v>2</v>
      </c>
      <c r="E1582" s="126">
        <v>46057</v>
      </c>
      <c r="F1582" s="6">
        <v>2</v>
      </c>
      <c r="G1582" t="s">
        <v>3328</v>
      </c>
      <c r="H1582" t="s">
        <v>33</v>
      </c>
      <c r="I1582" t="s">
        <v>28</v>
      </c>
      <c r="J1582" t="s">
        <v>3329</v>
      </c>
      <c r="K1582">
        <v>2</v>
      </c>
      <c r="L1582" s="7">
        <v>8406.59</v>
      </c>
      <c r="M1582" s="7">
        <v>16813.18</v>
      </c>
      <c r="N1582">
        <v>0</v>
      </c>
      <c r="O1582" t="s">
        <v>29</v>
      </c>
      <c r="P1582">
        <v>0</v>
      </c>
      <c r="Q1582" s="7">
        <v>35000</v>
      </c>
      <c r="R1582" s="7">
        <v>17500</v>
      </c>
      <c r="S1582" s="7">
        <v>35000</v>
      </c>
      <c r="T1582" s="7">
        <v>1.65</v>
      </c>
      <c r="U1582" s="7">
        <v>577.5</v>
      </c>
      <c r="V1582" t="s">
        <v>77</v>
      </c>
      <c r="W1582" s="7">
        <v>18186.82</v>
      </c>
      <c r="X1582" s="2" t="s">
        <v>31</v>
      </c>
      <c r="Y1582" s="200"/>
      <c r="Z1582" s="201" t="str">
        <f>IF(Y1582&lt;&gt;"",Y1582,IF(Table1[[#This Row],[Befolyt]]="i",1,""))</f>
        <v/>
      </c>
      <c r="AA1582" s="98">
        <f>Table1[[#This Row],[KülföldiÁr]]*Table1[[#This Row],[Darab]]</f>
        <v>0</v>
      </c>
    </row>
    <row r="1583" spans="1:27" x14ac:dyDescent="0.3">
      <c r="A1583" t="s">
        <v>3325</v>
      </c>
      <c r="B1583" t="s">
        <v>3326</v>
      </c>
      <c r="C1583" s="126">
        <v>46057</v>
      </c>
      <c r="D1583" s="6">
        <v>2</v>
      </c>
      <c r="E1583" s="126">
        <v>46057</v>
      </c>
      <c r="F1583" s="6">
        <v>2</v>
      </c>
      <c r="G1583" t="s">
        <v>3330</v>
      </c>
      <c r="H1583" t="s">
        <v>33</v>
      </c>
      <c r="I1583" t="s">
        <v>28</v>
      </c>
      <c r="J1583" t="s">
        <v>3331</v>
      </c>
      <c r="K1583">
        <v>30</v>
      </c>
      <c r="L1583" s="7">
        <v>132.41</v>
      </c>
      <c r="M1583" s="7">
        <v>3972.2999999999997</v>
      </c>
      <c r="N1583">
        <v>0</v>
      </c>
      <c r="O1583" t="s">
        <v>29</v>
      </c>
      <c r="P1583">
        <v>0</v>
      </c>
      <c r="Q1583" s="7">
        <v>990</v>
      </c>
      <c r="R1583" s="7">
        <v>820</v>
      </c>
      <c r="S1583" s="7">
        <v>24600</v>
      </c>
      <c r="T1583" s="7">
        <v>0.71</v>
      </c>
      <c r="U1583" s="7">
        <v>174.66</v>
      </c>
      <c r="V1583" t="s">
        <v>77</v>
      </c>
      <c r="W1583" s="7">
        <v>20627.7</v>
      </c>
      <c r="X1583" s="2" t="s">
        <v>31</v>
      </c>
      <c r="Y1583" s="200"/>
      <c r="Z1583" s="201" t="str">
        <f>IF(Y1583&lt;&gt;"",Y1583,IF(Table1[[#This Row],[Befolyt]]="i",1,""))</f>
        <v/>
      </c>
      <c r="AA1583" s="98">
        <f>Table1[[#This Row],[KülföldiÁr]]*Table1[[#This Row],[Darab]]</f>
        <v>0</v>
      </c>
    </row>
    <row r="1584" spans="1:27" x14ac:dyDescent="0.3">
      <c r="A1584" t="s">
        <v>3325</v>
      </c>
      <c r="B1584" t="s">
        <v>3326</v>
      </c>
      <c r="C1584" s="126">
        <v>46057</v>
      </c>
      <c r="D1584" s="6">
        <v>2</v>
      </c>
      <c r="E1584" s="126">
        <v>46057</v>
      </c>
      <c r="F1584" s="6">
        <v>2</v>
      </c>
      <c r="G1584" t="s">
        <v>3332</v>
      </c>
      <c r="H1584" t="s">
        <v>33</v>
      </c>
      <c r="I1584" t="s">
        <v>28</v>
      </c>
      <c r="J1584" t="s">
        <v>3333</v>
      </c>
      <c r="K1584">
        <v>30</v>
      </c>
      <c r="L1584" s="7">
        <v>66.55</v>
      </c>
      <c r="M1584" s="7">
        <v>1996.5</v>
      </c>
      <c r="N1584">
        <v>0</v>
      </c>
      <c r="O1584" t="s">
        <v>29</v>
      </c>
      <c r="P1584">
        <v>0</v>
      </c>
      <c r="Q1584" s="7">
        <v>530</v>
      </c>
      <c r="R1584" s="7">
        <v>450</v>
      </c>
      <c r="S1584" s="7">
        <v>13500</v>
      </c>
      <c r="T1584" s="7">
        <v>1.23</v>
      </c>
      <c r="U1584" s="7">
        <v>166.05</v>
      </c>
      <c r="V1584" t="s">
        <v>77</v>
      </c>
      <c r="W1584" s="7">
        <v>11503.5</v>
      </c>
      <c r="X1584" s="2" t="s">
        <v>31</v>
      </c>
      <c r="Y1584" s="200"/>
      <c r="Z1584" s="201" t="str">
        <f>IF(Y1584&lt;&gt;"",Y1584,IF(Table1[[#This Row],[Befolyt]]="i",1,""))</f>
        <v/>
      </c>
      <c r="AA1584" s="98">
        <f>Table1[[#This Row],[KülföldiÁr]]*Table1[[#This Row],[Darab]]</f>
        <v>0</v>
      </c>
    </row>
    <row r="1585" spans="1:27" x14ac:dyDescent="0.3">
      <c r="A1585" t="s">
        <v>3334</v>
      </c>
      <c r="B1585" t="s">
        <v>1296</v>
      </c>
      <c r="C1585" s="126">
        <v>46056</v>
      </c>
      <c r="D1585" s="6">
        <v>2</v>
      </c>
      <c r="E1585" s="126">
        <v>46056</v>
      </c>
      <c r="F1585" s="6">
        <v>2</v>
      </c>
      <c r="G1585" t="s">
        <v>35</v>
      </c>
      <c r="H1585" t="s">
        <v>33</v>
      </c>
      <c r="I1585" t="s">
        <v>28</v>
      </c>
      <c r="J1585" t="s">
        <v>289</v>
      </c>
      <c r="K1585">
        <v>4</v>
      </c>
      <c r="L1585" s="7">
        <v>1357.47</v>
      </c>
      <c r="M1585" s="7">
        <v>5429.88</v>
      </c>
      <c r="N1585">
        <v>0</v>
      </c>
      <c r="O1585" t="s">
        <v>29</v>
      </c>
      <c r="P1585">
        <v>0</v>
      </c>
      <c r="Q1585" s="7">
        <v>6200</v>
      </c>
      <c r="R1585" s="7">
        <v>9585</v>
      </c>
      <c r="S1585" s="7">
        <v>38340</v>
      </c>
      <c r="T1585" s="7">
        <v>20.59</v>
      </c>
      <c r="U1585" s="7">
        <v>7894.2060000000001</v>
      </c>
      <c r="V1585" t="s">
        <v>77</v>
      </c>
      <c r="W1585" s="7">
        <v>32910.120000000003</v>
      </c>
      <c r="X1585" s="2" t="s">
        <v>31</v>
      </c>
      <c r="Y1585" s="200"/>
      <c r="Z1585" s="201" t="str">
        <f>IF(Y1585&lt;&gt;"",Y1585,IF(Table1[[#This Row],[Befolyt]]="i",1,""))</f>
        <v/>
      </c>
      <c r="AA1585" s="98">
        <f>Table1[[#This Row],[KülföldiÁr]]*Table1[[#This Row],[Darab]]</f>
        <v>0</v>
      </c>
    </row>
    <row r="1586" spans="1:27" x14ac:dyDescent="0.3">
      <c r="A1586" t="s">
        <v>3334</v>
      </c>
      <c r="B1586" t="s">
        <v>1296</v>
      </c>
      <c r="C1586" s="126">
        <v>46056</v>
      </c>
      <c r="D1586" s="6">
        <v>2</v>
      </c>
      <c r="E1586" s="126">
        <v>46056</v>
      </c>
      <c r="F1586" s="6">
        <v>2</v>
      </c>
      <c r="G1586" t="s">
        <v>383</v>
      </c>
      <c r="H1586" t="s">
        <v>34</v>
      </c>
      <c r="I1586" t="s">
        <v>32</v>
      </c>
      <c r="J1586" t="s">
        <v>384</v>
      </c>
      <c r="K1586">
        <v>1</v>
      </c>
      <c r="L1586" s="7">
        <v>2265</v>
      </c>
      <c r="M1586" s="7">
        <v>2265</v>
      </c>
      <c r="N1586">
        <v>0</v>
      </c>
      <c r="O1586" t="s">
        <v>29</v>
      </c>
      <c r="P1586">
        <v>0</v>
      </c>
      <c r="Q1586" s="7">
        <v>2265</v>
      </c>
      <c r="R1586" s="7">
        <v>2300</v>
      </c>
      <c r="S1586" s="7">
        <v>2300</v>
      </c>
      <c r="T1586" s="7">
        <v>0</v>
      </c>
      <c r="U1586" s="7">
        <v>0</v>
      </c>
      <c r="V1586" t="s">
        <v>77</v>
      </c>
      <c r="W1586" s="7">
        <v>35</v>
      </c>
      <c r="X1586" s="2" t="s">
        <v>31</v>
      </c>
      <c r="Y1586" s="200"/>
      <c r="Z1586" s="201" t="str">
        <f>IF(Y1586&lt;&gt;"",Y1586,IF(Table1[[#This Row],[Befolyt]]="i",1,""))</f>
        <v/>
      </c>
      <c r="AA1586" s="98">
        <f>Table1[[#This Row],[KülföldiÁr]]*Table1[[#This Row],[Darab]]</f>
        <v>0</v>
      </c>
    </row>
    <row r="1587" spans="1:27" x14ac:dyDescent="0.3">
      <c r="A1587" t="s">
        <v>3335</v>
      </c>
      <c r="B1587" t="s">
        <v>378</v>
      </c>
      <c r="C1587" s="126">
        <v>46056</v>
      </c>
      <c r="D1587" s="6">
        <v>2</v>
      </c>
      <c r="E1587" s="126">
        <v>46056</v>
      </c>
      <c r="F1587" s="6">
        <v>2</v>
      </c>
      <c r="G1587" t="s">
        <v>3336</v>
      </c>
      <c r="H1587" t="s">
        <v>41</v>
      </c>
      <c r="I1587" t="s">
        <v>28</v>
      </c>
      <c r="J1587" t="s">
        <v>3337</v>
      </c>
      <c r="K1587">
        <v>8</v>
      </c>
      <c r="L1587" s="7">
        <v>1762.32</v>
      </c>
      <c r="M1587" s="7">
        <v>14098.56</v>
      </c>
      <c r="N1587">
        <v>0</v>
      </c>
      <c r="O1587" t="s">
        <v>29</v>
      </c>
      <c r="P1587">
        <v>0</v>
      </c>
      <c r="Q1587" s="7">
        <v>5438</v>
      </c>
      <c r="R1587" s="7">
        <v>4970</v>
      </c>
      <c r="S1587" s="7">
        <v>39760</v>
      </c>
      <c r="T1587" s="7">
        <v>3.5</v>
      </c>
      <c r="U1587" s="7">
        <v>1391.6</v>
      </c>
      <c r="V1587" t="s">
        <v>74</v>
      </c>
      <c r="W1587" s="7">
        <v>25661.440000000002</v>
      </c>
      <c r="X1587" s="2" t="s">
        <v>31</v>
      </c>
      <c r="Y1587" s="200"/>
      <c r="Z1587" s="201" t="str">
        <f>IF(Y1587&lt;&gt;"",Y1587,IF(Table1[[#This Row],[Befolyt]]="i",1,""))</f>
        <v/>
      </c>
      <c r="AA1587" s="98">
        <f>Table1[[#This Row],[KülföldiÁr]]*Table1[[#This Row],[Darab]]</f>
        <v>0</v>
      </c>
    </row>
    <row r="1588" spans="1:27" x14ac:dyDescent="0.3">
      <c r="A1588" t="s">
        <v>3335</v>
      </c>
      <c r="B1588" t="s">
        <v>378</v>
      </c>
      <c r="C1588" s="126">
        <v>46056</v>
      </c>
      <c r="D1588" s="6">
        <v>2</v>
      </c>
      <c r="E1588" s="126">
        <v>46056</v>
      </c>
      <c r="F1588" s="6">
        <v>2</v>
      </c>
      <c r="G1588" t="s">
        <v>72</v>
      </c>
      <c r="H1588" t="s">
        <v>34</v>
      </c>
      <c r="I1588" t="s">
        <v>32</v>
      </c>
      <c r="J1588" t="s">
        <v>73</v>
      </c>
      <c r="K1588">
        <v>1</v>
      </c>
      <c r="L1588" s="7">
        <v>2533</v>
      </c>
      <c r="M1588" s="7">
        <v>2533</v>
      </c>
      <c r="N1588">
        <v>0</v>
      </c>
      <c r="O1588" t="s">
        <v>29</v>
      </c>
      <c r="P1588">
        <v>0</v>
      </c>
      <c r="Q1588" s="7">
        <v>2533</v>
      </c>
      <c r="R1588" s="7">
        <v>2500</v>
      </c>
      <c r="S1588" s="7">
        <v>2500</v>
      </c>
      <c r="T1588" s="7">
        <v>0</v>
      </c>
      <c r="U1588" s="7">
        <v>0</v>
      </c>
      <c r="V1588" t="s">
        <v>74</v>
      </c>
      <c r="W1588" s="7">
        <v>-33</v>
      </c>
      <c r="X1588" s="2" t="s">
        <v>31</v>
      </c>
      <c r="Y1588" s="200"/>
      <c r="Z1588" s="201" t="str">
        <f>IF(Y1588&lt;&gt;"",Y1588,IF(Table1[[#This Row],[Befolyt]]="i",1,""))</f>
        <v/>
      </c>
      <c r="AA1588" s="98">
        <f>Table1[[#This Row],[KülföldiÁr]]*Table1[[#This Row],[Darab]]</f>
        <v>0</v>
      </c>
    </row>
    <row r="1589" spans="1:27" x14ac:dyDescent="0.3">
      <c r="A1589" t="s">
        <v>3338</v>
      </c>
      <c r="B1589" t="s">
        <v>3339</v>
      </c>
      <c r="C1589" s="126">
        <v>46056</v>
      </c>
      <c r="D1589" s="6">
        <v>2</v>
      </c>
      <c r="E1589" s="126">
        <v>46115</v>
      </c>
      <c r="F1589" s="6">
        <v>4</v>
      </c>
      <c r="G1589" t="s">
        <v>3340</v>
      </c>
      <c r="H1589" t="s">
        <v>51</v>
      </c>
      <c r="I1589" t="s">
        <v>28</v>
      </c>
      <c r="J1589" t="s">
        <v>3341</v>
      </c>
      <c r="K1589">
        <v>90</v>
      </c>
      <c r="L1589" s="7">
        <v>378.14</v>
      </c>
      <c r="M1589" s="7">
        <v>34032.6</v>
      </c>
      <c r="N1589">
        <v>1.62</v>
      </c>
      <c r="O1589" t="s">
        <v>36</v>
      </c>
      <c r="P1589">
        <v>380.65</v>
      </c>
      <c r="Q1589" s="7">
        <v>810</v>
      </c>
      <c r="R1589" s="7">
        <v>616.65</v>
      </c>
      <c r="S1589" s="7">
        <v>55498.5</v>
      </c>
      <c r="T1589" s="7">
        <v>0</v>
      </c>
      <c r="U1589" s="7">
        <v>0</v>
      </c>
      <c r="V1589" t="s">
        <v>133</v>
      </c>
      <c r="W1589" s="7">
        <v>21465.9</v>
      </c>
      <c r="X1589" s="2" t="s">
        <v>31</v>
      </c>
      <c r="Y1589" s="200"/>
      <c r="Z1589" s="201" t="str">
        <f>IF(Y1589&lt;&gt;"",Y1589,IF(Table1[[#This Row],[Befolyt]]="i",1,""))</f>
        <v/>
      </c>
      <c r="AA1589" s="98">
        <f>Table1[[#This Row],[KülföldiÁr]]*Table1[[#This Row],[Darab]]</f>
        <v>145.80000000000001</v>
      </c>
    </row>
    <row r="1590" spans="1:27" x14ac:dyDescent="0.3">
      <c r="A1590" t="s">
        <v>3342</v>
      </c>
      <c r="B1590" t="s">
        <v>582</v>
      </c>
      <c r="C1590" s="126">
        <v>46056</v>
      </c>
      <c r="D1590" s="6">
        <v>2</v>
      </c>
      <c r="E1590" s="126">
        <v>46113</v>
      </c>
      <c r="F1590" s="6">
        <v>4</v>
      </c>
      <c r="G1590" t="s">
        <v>546</v>
      </c>
      <c r="H1590" t="s">
        <v>51</v>
      </c>
      <c r="I1590" t="s">
        <v>28</v>
      </c>
      <c r="J1590" t="s">
        <v>547</v>
      </c>
      <c r="K1590">
        <v>15</v>
      </c>
      <c r="L1590" s="7">
        <v>1552.12</v>
      </c>
      <c r="M1590" s="7">
        <v>23281.8</v>
      </c>
      <c r="N1590">
        <v>8.5</v>
      </c>
      <c r="O1590" t="s">
        <v>36</v>
      </c>
      <c r="P1590">
        <v>380.65</v>
      </c>
      <c r="Q1590" s="7">
        <v>4600</v>
      </c>
      <c r="R1590" s="7">
        <v>3235.53</v>
      </c>
      <c r="S1590" s="7">
        <v>48532.950000000004</v>
      </c>
      <c r="T1590" s="7">
        <v>0</v>
      </c>
      <c r="U1590" s="7">
        <v>0</v>
      </c>
      <c r="V1590" t="s">
        <v>133</v>
      </c>
      <c r="W1590" s="7">
        <v>25251.150000000005</v>
      </c>
      <c r="X1590" s="2" t="s">
        <v>31</v>
      </c>
      <c r="Y1590" s="200"/>
      <c r="Z1590" s="201" t="str">
        <f>IF(Y1590&lt;&gt;"",Y1590,IF(Table1[[#This Row],[Befolyt]]="i",1,""))</f>
        <v/>
      </c>
      <c r="AA1590" s="98">
        <f>Table1[[#This Row],[KülföldiÁr]]*Table1[[#This Row],[Darab]]</f>
        <v>127.5</v>
      </c>
    </row>
    <row r="1591" spans="1:27" x14ac:dyDescent="0.3">
      <c r="A1591" t="s">
        <v>3343</v>
      </c>
      <c r="B1591" t="s">
        <v>2508</v>
      </c>
      <c r="C1591" s="126">
        <v>46056</v>
      </c>
      <c r="D1591" s="6">
        <v>2</v>
      </c>
      <c r="E1591" s="126">
        <v>46056</v>
      </c>
      <c r="F1591" s="6">
        <v>2</v>
      </c>
      <c r="G1591" t="s">
        <v>396</v>
      </c>
      <c r="H1591" t="s">
        <v>51</v>
      </c>
      <c r="I1591" t="s">
        <v>28</v>
      </c>
      <c r="J1591" t="s">
        <v>397</v>
      </c>
      <c r="K1591">
        <v>160</v>
      </c>
      <c r="L1591" s="7">
        <v>2150.37</v>
      </c>
      <c r="M1591" s="7">
        <v>344059.19999999995</v>
      </c>
      <c r="N1591">
        <v>0</v>
      </c>
      <c r="O1591" t="s">
        <v>29</v>
      </c>
      <c r="P1591">
        <v>0</v>
      </c>
      <c r="Q1591" s="7">
        <v>4900</v>
      </c>
      <c r="R1591" s="7">
        <v>3690</v>
      </c>
      <c r="S1591" s="7">
        <v>590400</v>
      </c>
      <c r="T1591" s="7">
        <v>0</v>
      </c>
      <c r="U1591" s="7">
        <v>0</v>
      </c>
      <c r="V1591" t="s">
        <v>126</v>
      </c>
      <c r="W1591" s="7">
        <v>246340.80000000005</v>
      </c>
      <c r="X1591" s="2" t="s">
        <v>31</v>
      </c>
      <c r="Y1591" s="200"/>
      <c r="Z1591" s="201" t="str">
        <f>IF(Y1591&lt;&gt;"",Y1591,IF(Table1[[#This Row],[Befolyt]]="i",1,""))</f>
        <v/>
      </c>
      <c r="AA1591" s="98">
        <f>Table1[[#This Row],[KülföldiÁr]]*Table1[[#This Row],[Darab]]</f>
        <v>0</v>
      </c>
    </row>
    <row r="1592" spans="1:27" x14ac:dyDescent="0.3">
      <c r="A1592" t="s">
        <v>3344</v>
      </c>
      <c r="B1592" t="s">
        <v>2508</v>
      </c>
      <c r="C1592" s="126">
        <v>46056</v>
      </c>
      <c r="D1592" s="6">
        <v>2</v>
      </c>
      <c r="E1592" s="126">
        <v>46056</v>
      </c>
      <c r="F1592" s="6">
        <v>2</v>
      </c>
      <c r="G1592" t="s">
        <v>429</v>
      </c>
      <c r="H1592" t="s">
        <v>33</v>
      </c>
      <c r="I1592" t="s">
        <v>28</v>
      </c>
      <c r="J1592" t="s">
        <v>430</v>
      </c>
      <c r="K1592">
        <v>2</v>
      </c>
      <c r="L1592" s="7">
        <v>605.70000000000005</v>
      </c>
      <c r="M1592" s="7">
        <v>1211.4000000000001</v>
      </c>
      <c r="N1592">
        <v>0</v>
      </c>
      <c r="O1592" t="s">
        <v>29</v>
      </c>
      <c r="P1592">
        <v>0</v>
      </c>
      <c r="Q1592" s="7">
        <v>3400</v>
      </c>
      <c r="R1592" s="7">
        <v>3400</v>
      </c>
      <c r="S1592" s="7">
        <v>6800</v>
      </c>
      <c r="T1592" s="7">
        <v>0</v>
      </c>
      <c r="U1592" s="7">
        <v>0</v>
      </c>
      <c r="V1592" t="s">
        <v>126</v>
      </c>
      <c r="W1592" s="7">
        <v>5588.6</v>
      </c>
      <c r="X1592" s="2" t="s">
        <v>31</v>
      </c>
      <c r="Y1592" s="200"/>
      <c r="Z1592" s="201" t="str">
        <f>IF(Y1592&lt;&gt;"",Y1592,IF(Table1[[#This Row],[Befolyt]]="i",1,""))</f>
        <v/>
      </c>
      <c r="AA1592" s="98">
        <f>Table1[[#This Row],[KülföldiÁr]]*Table1[[#This Row],[Darab]]</f>
        <v>0</v>
      </c>
    </row>
    <row r="1593" spans="1:27" x14ac:dyDescent="0.3">
      <c r="A1593" t="s">
        <v>3345</v>
      </c>
      <c r="B1593" t="s">
        <v>80</v>
      </c>
      <c r="C1593" s="126">
        <v>46056</v>
      </c>
      <c r="D1593" s="6">
        <v>2</v>
      </c>
      <c r="E1593" s="126">
        <v>46057</v>
      </c>
      <c r="F1593" s="6">
        <v>2</v>
      </c>
      <c r="G1593" t="s">
        <v>3346</v>
      </c>
      <c r="H1593" t="s">
        <v>3050</v>
      </c>
      <c r="I1593" t="s">
        <v>28</v>
      </c>
      <c r="J1593" t="s">
        <v>3347</v>
      </c>
      <c r="K1593">
        <v>1</v>
      </c>
      <c r="L1593" s="7">
        <v>190000</v>
      </c>
      <c r="M1593" s="7">
        <v>190000</v>
      </c>
      <c r="N1593">
        <v>653.05999999999995</v>
      </c>
      <c r="O1593" t="s">
        <v>36</v>
      </c>
      <c r="P1593">
        <v>382.59</v>
      </c>
      <c r="Q1593" s="7">
        <v>345455</v>
      </c>
      <c r="R1593" s="7">
        <v>249854.22</v>
      </c>
      <c r="S1593" s="7">
        <v>249854.22</v>
      </c>
      <c r="T1593" s="7">
        <v>0</v>
      </c>
      <c r="U1593" s="7">
        <v>0</v>
      </c>
      <c r="V1593" t="s">
        <v>1358</v>
      </c>
      <c r="W1593" s="7">
        <v>59854.22</v>
      </c>
      <c r="X1593" s="2" t="s">
        <v>31</v>
      </c>
      <c r="Y1593" s="200"/>
      <c r="Z1593" s="201" t="str">
        <f>IF(Y1593&lt;&gt;"",Y1593,IF(Table1[[#This Row],[Befolyt]]="i",1,""))</f>
        <v/>
      </c>
      <c r="AA1593" s="98">
        <f>Table1[[#This Row],[KülföldiÁr]]*Table1[[#This Row],[Darab]]</f>
        <v>653.05999999999995</v>
      </c>
    </row>
    <row r="1594" spans="1:27" x14ac:dyDescent="0.3">
      <c r="A1594" t="s">
        <v>3345</v>
      </c>
      <c r="B1594" t="s">
        <v>80</v>
      </c>
      <c r="C1594" s="126">
        <v>46056</v>
      </c>
      <c r="D1594" s="6">
        <v>2</v>
      </c>
      <c r="E1594" s="126">
        <v>46057</v>
      </c>
      <c r="F1594" s="6">
        <v>2</v>
      </c>
      <c r="G1594" t="s">
        <v>3348</v>
      </c>
      <c r="H1594" t="s">
        <v>41</v>
      </c>
      <c r="I1594" t="s">
        <v>28</v>
      </c>
      <c r="J1594" t="s">
        <v>3349</v>
      </c>
      <c r="K1594">
        <v>100</v>
      </c>
      <c r="L1594" s="7">
        <v>508.22</v>
      </c>
      <c r="M1594" s="7">
        <v>50822</v>
      </c>
      <c r="N1594">
        <v>2.08</v>
      </c>
      <c r="O1594" t="s">
        <v>36</v>
      </c>
      <c r="P1594">
        <v>382.59</v>
      </c>
      <c r="Q1594" s="7">
        <v>1560</v>
      </c>
      <c r="R1594" s="7">
        <v>795.79</v>
      </c>
      <c r="S1594" s="7">
        <v>79579</v>
      </c>
      <c r="T1594" s="7">
        <v>0</v>
      </c>
      <c r="U1594" s="7">
        <v>0</v>
      </c>
      <c r="V1594" t="s">
        <v>1358</v>
      </c>
      <c r="W1594" s="7">
        <v>28757</v>
      </c>
      <c r="X1594" s="2" t="s">
        <v>31</v>
      </c>
      <c r="Y1594" s="200"/>
      <c r="Z1594" s="201" t="str">
        <f>IF(Y1594&lt;&gt;"",Y1594,IF(Table1[[#This Row],[Befolyt]]="i",1,""))</f>
        <v/>
      </c>
      <c r="AA1594" s="98">
        <f>Table1[[#This Row],[KülföldiÁr]]*Table1[[#This Row],[Darab]]</f>
        <v>208</v>
      </c>
    </row>
    <row r="1595" spans="1:27" x14ac:dyDescent="0.3">
      <c r="A1595" t="s">
        <v>3345</v>
      </c>
      <c r="B1595" t="s">
        <v>80</v>
      </c>
      <c r="C1595" s="126">
        <v>46056</v>
      </c>
      <c r="D1595" s="6">
        <v>2</v>
      </c>
      <c r="E1595" s="126">
        <v>46057</v>
      </c>
      <c r="F1595" s="6">
        <v>2</v>
      </c>
      <c r="G1595" t="s">
        <v>1877</v>
      </c>
      <c r="H1595" t="s">
        <v>41</v>
      </c>
      <c r="I1595" t="s">
        <v>28</v>
      </c>
      <c r="J1595" t="s">
        <v>1878</v>
      </c>
      <c r="K1595">
        <v>25</v>
      </c>
      <c r="L1595" s="7">
        <v>2108.59</v>
      </c>
      <c r="M1595" s="7">
        <v>52714.75</v>
      </c>
      <c r="N1595">
        <v>8.6</v>
      </c>
      <c r="O1595" t="s">
        <v>36</v>
      </c>
      <c r="P1595">
        <v>382.59</v>
      </c>
      <c r="Q1595" s="7">
        <v>5920</v>
      </c>
      <c r="R1595" s="7">
        <v>3290.27</v>
      </c>
      <c r="S1595" s="7">
        <v>82256.75</v>
      </c>
      <c r="T1595" s="7">
        <v>0</v>
      </c>
      <c r="U1595" s="7">
        <v>0</v>
      </c>
      <c r="V1595" t="s">
        <v>1358</v>
      </c>
      <c r="W1595" s="7">
        <v>29542</v>
      </c>
      <c r="X1595" s="2" t="s">
        <v>31</v>
      </c>
      <c r="Y1595" s="200"/>
      <c r="Z1595" s="201" t="str">
        <f>IF(Y1595&lt;&gt;"",Y1595,IF(Table1[[#This Row],[Befolyt]]="i",1,""))</f>
        <v/>
      </c>
      <c r="AA1595" s="98">
        <f>Table1[[#This Row],[KülföldiÁr]]*Table1[[#This Row],[Darab]]</f>
        <v>215</v>
      </c>
    </row>
    <row r="1596" spans="1:27" x14ac:dyDescent="0.3">
      <c r="A1596" t="s">
        <v>3345</v>
      </c>
      <c r="B1596" t="s">
        <v>80</v>
      </c>
      <c r="C1596" s="126">
        <v>46056</v>
      </c>
      <c r="D1596" s="6">
        <v>2</v>
      </c>
      <c r="E1596" s="126">
        <v>46057</v>
      </c>
      <c r="F1596" s="6">
        <v>2</v>
      </c>
      <c r="G1596" t="s">
        <v>1861</v>
      </c>
      <c r="H1596" t="s">
        <v>51</v>
      </c>
      <c r="I1596" t="s">
        <v>28</v>
      </c>
      <c r="J1596" t="s">
        <v>1862</v>
      </c>
      <c r="K1596">
        <v>120</v>
      </c>
      <c r="L1596" s="7">
        <v>236.15</v>
      </c>
      <c r="M1596" s="7">
        <v>28338</v>
      </c>
      <c r="N1596">
        <v>0.96</v>
      </c>
      <c r="O1596" t="s">
        <v>36</v>
      </c>
      <c r="P1596">
        <v>382.59</v>
      </c>
      <c r="Q1596" s="7">
        <v>660</v>
      </c>
      <c r="R1596" s="7">
        <v>366.52</v>
      </c>
      <c r="S1596" s="7">
        <v>43982.399999999994</v>
      </c>
      <c r="T1596" s="7">
        <v>0</v>
      </c>
      <c r="U1596" s="7">
        <v>0</v>
      </c>
      <c r="V1596" t="s">
        <v>1358</v>
      </c>
      <c r="W1596" s="7">
        <v>15644.399999999994</v>
      </c>
      <c r="X1596" s="2" t="s">
        <v>31</v>
      </c>
      <c r="Y1596" s="200"/>
      <c r="Z1596" s="201" t="str">
        <f>IF(Y1596&lt;&gt;"",Y1596,IF(Table1[[#This Row],[Befolyt]]="i",1,""))</f>
        <v/>
      </c>
      <c r="AA1596" s="98">
        <f>Table1[[#This Row],[KülföldiÁr]]*Table1[[#This Row],[Darab]]</f>
        <v>115.19999999999999</v>
      </c>
    </row>
    <row r="1597" spans="1:27" x14ac:dyDescent="0.3">
      <c r="A1597" t="s">
        <v>3345</v>
      </c>
      <c r="B1597" t="s">
        <v>80</v>
      </c>
      <c r="C1597" s="126">
        <v>46056</v>
      </c>
      <c r="D1597" s="6">
        <v>2</v>
      </c>
      <c r="E1597" s="126">
        <v>46057</v>
      </c>
      <c r="F1597" s="6">
        <v>2</v>
      </c>
      <c r="G1597" t="s">
        <v>903</v>
      </c>
      <c r="H1597" t="s">
        <v>41</v>
      </c>
      <c r="I1597" t="s">
        <v>28</v>
      </c>
      <c r="J1597" t="s">
        <v>904</v>
      </c>
      <c r="K1597">
        <v>20</v>
      </c>
      <c r="L1597" s="7">
        <v>1046.73</v>
      </c>
      <c r="M1597" s="7">
        <v>20934.599999999999</v>
      </c>
      <c r="N1597">
        <v>4.26</v>
      </c>
      <c r="O1597" t="s">
        <v>36</v>
      </c>
      <c r="P1597">
        <v>382.59</v>
      </c>
      <c r="Q1597" s="7">
        <v>3520</v>
      </c>
      <c r="R1597" s="7">
        <v>1629.83</v>
      </c>
      <c r="S1597" s="7">
        <v>32596.6</v>
      </c>
      <c r="T1597" s="7">
        <v>0</v>
      </c>
      <c r="U1597" s="7">
        <v>0</v>
      </c>
      <c r="V1597" t="s">
        <v>1358</v>
      </c>
      <c r="W1597" s="7">
        <v>11662</v>
      </c>
      <c r="X1597" s="2" t="s">
        <v>31</v>
      </c>
      <c r="Y1597" s="200"/>
      <c r="Z1597" s="201" t="str">
        <f>IF(Y1597&lt;&gt;"",Y1597,IF(Table1[[#This Row],[Befolyt]]="i",1,""))</f>
        <v/>
      </c>
      <c r="AA1597" s="98">
        <f>Table1[[#This Row],[KülföldiÁr]]*Table1[[#This Row],[Darab]]</f>
        <v>85.199999999999989</v>
      </c>
    </row>
    <row r="1598" spans="1:27" x14ac:dyDescent="0.3">
      <c r="A1598" t="s">
        <v>3345</v>
      </c>
      <c r="B1598" t="s">
        <v>80</v>
      </c>
      <c r="C1598" s="126">
        <v>46056</v>
      </c>
      <c r="D1598" s="6">
        <v>2</v>
      </c>
      <c r="E1598" s="126">
        <v>46057</v>
      </c>
      <c r="F1598" s="6">
        <v>2</v>
      </c>
      <c r="G1598" t="s">
        <v>105</v>
      </c>
      <c r="H1598" t="s">
        <v>41</v>
      </c>
      <c r="I1598" t="s">
        <v>28</v>
      </c>
      <c r="J1598" t="s">
        <v>106</v>
      </c>
      <c r="K1598">
        <v>40</v>
      </c>
      <c r="L1598" s="7">
        <v>571.99</v>
      </c>
      <c r="M1598" s="7">
        <v>22879.599999999999</v>
      </c>
      <c r="N1598">
        <v>2.33</v>
      </c>
      <c r="O1598" t="s">
        <v>36</v>
      </c>
      <c r="P1598">
        <v>382.59</v>
      </c>
      <c r="Q1598" s="7">
        <v>1710</v>
      </c>
      <c r="R1598" s="7">
        <v>891.43</v>
      </c>
      <c r="S1598" s="7">
        <v>35657.199999999997</v>
      </c>
      <c r="T1598" s="7">
        <v>0</v>
      </c>
      <c r="U1598" s="7">
        <v>0</v>
      </c>
      <c r="V1598" t="s">
        <v>1358</v>
      </c>
      <c r="W1598" s="7">
        <v>12777.599999999999</v>
      </c>
      <c r="X1598" s="2" t="s">
        <v>31</v>
      </c>
      <c r="Y1598" s="200"/>
      <c r="Z1598" s="201" t="str">
        <f>IF(Y1598&lt;&gt;"",Y1598,IF(Table1[[#This Row],[Befolyt]]="i",1,""))</f>
        <v/>
      </c>
      <c r="AA1598" s="98">
        <f>Table1[[#This Row],[KülföldiÁr]]*Table1[[#This Row],[Darab]]</f>
        <v>93.2</v>
      </c>
    </row>
    <row r="1599" spans="1:27" x14ac:dyDescent="0.3">
      <c r="A1599" t="s">
        <v>3345</v>
      </c>
      <c r="B1599" t="s">
        <v>80</v>
      </c>
      <c r="C1599" s="126">
        <v>46056</v>
      </c>
      <c r="D1599" s="6">
        <v>2</v>
      </c>
      <c r="E1599" s="126">
        <v>46057</v>
      </c>
      <c r="F1599" s="6">
        <v>2</v>
      </c>
      <c r="G1599" t="s">
        <v>1543</v>
      </c>
      <c r="H1599" t="s">
        <v>41</v>
      </c>
      <c r="I1599" t="s">
        <v>28</v>
      </c>
      <c r="J1599" t="s">
        <v>1544</v>
      </c>
      <c r="K1599">
        <v>5</v>
      </c>
      <c r="L1599" s="7">
        <v>3161.6</v>
      </c>
      <c r="M1599" s="7">
        <v>15808</v>
      </c>
      <c r="N1599">
        <v>12.92</v>
      </c>
      <c r="O1599" t="s">
        <v>36</v>
      </c>
      <c r="P1599">
        <v>382.59</v>
      </c>
      <c r="Q1599" s="7">
        <v>7940</v>
      </c>
      <c r="R1599" s="7">
        <v>4943.0600000000004</v>
      </c>
      <c r="S1599" s="7">
        <v>24715.300000000003</v>
      </c>
      <c r="T1599" s="7">
        <v>0</v>
      </c>
      <c r="U1599" s="7">
        <v>0</v>
      </c>
      <c r="V1599" t="s">
        <v>1358</v>
      </c>
      <c r="W1599" s="7">
        <v>8907.3000000000029</v>
      </c>
      <c r="X1599" s="2" t="s">
        <v>31</v>
      </c>
      <c r="Y1599" s="200"/>
      <c r="Z1599" s="201" t="str">
        <f>IF(Y1599&lt;&gt;"",Y1599,IF(Table1[[#This Row],[Befolyt]]="i",1,""))</f>
        <v/>
      </c>
      <c r="AA1599" s="98">
        <f>Table1[[#This Row],[KülföldiÁr]]*Table1[[#This Row],[Darab]]</f>
        <v>64.599999999999994</v>
      </c>
    </row>
    <row r="1600" spans="1:27" x14ac:dyDescent="0.3">
      <c r="A1600" t="s">
        <v>3345</v>
      </c>
      <c r="B1600" t="s">
        <v>80</v>
      </c>
      <c r="C1600" s="126">
        <v>46056</v>
      </c>
      <c r="D1600" s="6">
        <v>2</v>
      </c>
      <c r="E1600" s="126">
        <v>46057</v>
      </c>
      <c r="F1600" s="6">
        <v>2</v>
      </c>
      <c r="G1600" t="s">
        <v>75</v>
      </c>
      <c r="H1600" t="s">
        <v>34</v>
      </c>
      <c r="I1600" t="s">
        <v>32</v>
      </c>
      <c r="J1600" t="s">
        <v>76</v>
      </c>
      <c r="K1600">
        <v>1</v>
      </c>
      <c r="L1600" s="7">
        <v>1900</v>
      </c>
      <c r="M1600" s="7">
        <v>1900</v>
      </c>
      <c r="N1600">
        <v>6</v>
      </c>
      <c r="O1600" t="s">
        <v>36</v>
      </c>
      <c r="P1600">
        <v>382.59</v>
      </c>
      <c r="Q1600" s="7">
        <v>3500</v>
      </c>
      <c r="R1600" s="7">
        <v>2295.54</v>
      </c>
      <c r="S1600" s="7">
        <v>2295.54</v>
      </c>
      <c r="T1600" s="7">
        <v>0</v>
      </c>
      <c r="U1600" s="7">
        <v>0</v>
      </c>
      <c r="V1600" t="s">
        <v>1358</v>
      </c>
      <c r="W1600" s="7">
        <v>395.53999999999996</v>
      </c>
      <c r="X1600" s="2" t="s">
        <v>31</v>
      </c>
      <c r="Y1600" s="200"/>
      <c r="Z1600" s="201" t="str">
        <f>IF(Y1600&lt;&gt;"",Y1600,IF(Table1[[#This Row],[Befolyt]]="i",1,""))</f>
        <v/>
      </c>
      <c r="AA1600" s="98">
        <f>Table1[[#This Row],[KülföldiÁr]]*Table1[[#This Row],[Darab]]</f>
        <v>6</v>
      </c>
    </row>
    <row r="1601" spans="1:27" x14ac:dyDescent="0.3">
      <c r="A1601" t="s">
        <v>3345</v>
      </c>
      <c r="B1601" t="s">
        <v>80</v>
      </c>
      <c r="C1601" s="126">
        <v>46056</v>
      </c>
      <c r="D1601" s="6">
        <v>2</v>
      </c>
      <c r="E1601" s="126">
        <v>46057</v>
      </c>
      <c r="F1601" s="6">
        <v>2</v>
      </c>
      <c r="G1601" t="s">
        <v>2941</v>
      </c>
      <c r="H1601" t="s">
        <v>41</v>
      </c>
      <c r="I1601" t="s">
        <v>28</v>
      </c>
      <c r="J1601" t="s">
        <v>2942</v>
      </c>
      <c r="K1601">
        <v>10</v>
      </c>
      <c r="L1601" s="7">
        <v>1102.23</v>
      </c>
      <c r="M1601" s="7">
        <v>11022.3</v>
      </c>
      <c r="N1601">
        <v>4.49</v>
      </c>
      <c r="O1601" t="s">
        <v>36</v>
      </c>
      <c r="P1601">
        <v>382.59</v>
      </c>
      <c r="Q1601" s="7">
        <v>3140</v>
      </c>
      <c r="R1601" s="7">
        <v>1717.83</v>
      </c>
      <c r="S1601" s="7">
        <v>17178.3</v>
      </c>
      <c r="T1601" s="7">
        <v>0</v>
      </c>
      <c r="U1601" s="7">
        <v>0</v>
      </c>
      <c r="V1601" t="s">
        <v>1358</v>
      </c>
      <c r="W1601" s="7">
        <v>6156</v>
      </c>
      <c r="X1601" s="2" t="s">
        <v>31</v>
      </c>
      <c r="Y1601" s="200"/>
      <c r="Z1601" s="201" t="str">
        <f>IF(Y1601&lt;&gt;"",Y1601,IF(Table1[[#This Row],[Befolyt]]="i",1,""))</f>
        <v/>
      </c>
      <c r="AA1601" s="98">
        <f>Table1[[#This Row],[KülföldiÁr]]*Table1[[#This Row],[Darab]]</f>
        <v>44.900000000000006</v>
      </c>
    </row>
    <row r="1602" spans="1:27" x14ac:dyDescent="0.3">
      <c r="A1602" t="s">
        <v>3345</v>
      </c>
      <c r="B1602" t="s">
        <v>80</v>
      </c>
      <c r="C1602" s="126">
        <v>46056</v>
      </c>
      <c r="D1602" s="6">
        <v>2</v>
      </c>
      <c r="E1602" s="126">
        <v>46057</v>
      </c>
      <c r="F1602" s="6">
        <v>2</v>
      </c>
      <c r="G1602" t="s">
        <v>3350</v>
      </c>
      <c r="H1602" t="s">
        <v>51</v>
      </c>
      <c r="I1602" t="s">
        <v>28</v>
      </c>
      <c r="J1602" t="s">
        <v>3351</v>
      </c>
      <c r="K1602">
        <v>10</v>
      </c>
      <c r="L1602" s="7">
        <v>2033.62</v>
      </c>
      <c r="M1602" s="7">
        <v>20336.199999999997</v>
      </c>
      <c r="N1602">
        <v>8.3000000000000007</v>
      </c>
      <c r="O1602" t="s">
        <v>36</v>
      </c>
      <c r="P1602">
        <v>382.59</v>
      </c>
      <c r="Q1602" s="7">
        <v>5900</v>
      </c>
      <c r="R1602" s="7">
        <v>3175.5</v>
      </c>
      <c r="S1602" s="7">
        <v>31755</v>
      </c>
      <c r="T1602" s="7">
        <v>0</v>
      </c>
      <c r="U1602" s="7">
        <v>0</v>
      </c>
      <c r="V1602" t="s">
        <v>1358</v>
      </c>
      <c r="W1602" s="7">
        <v>11418.800000000003</v>
      </c>
      <c r="X1602" s="2" t="s">
        <v>31</v>
      </c>
      <c r="Y1602" s="200"/>
      <c r="Z1602" s="201" t="str">
        <f>IF(Y1602&lt;&gt;"",Y1602,IF(Table1[[#This Row],[Befolyt]]="i",1,""))</f>
        <v/>
      </c>
      <c r="AA1602" s="98">
        <f>Table1[[#This Row],[KülföldiÁr]]*Table1[[#This Row],[Darab]]</f>
        <v>83</v>
      </c>
    </row>
    <row r="1603" spans="1:27" x14ac:dyDescent="0.3">
      <c r="A1603" t="s">
        <v>3345</v>
      </c>
      <c r="B1603" t="s">
        <v>80</v>
      </c>
      <c r="C1603" s="126">
        <v>46056</v>
      </c>
      <c r="D1603" s="6">
        <v>2</v>
      </c>
      <c r="E1603" s="126">
        <v>46057</v>
      </c>
      <c r="F1603" s="6">
        <v>2</v>
      </c>
      <c r="G1603" t="s">
        <v>3352</v>
      </c>
      <c r="H1603" t="s">
        <v>63</v>
      </c>
      <c r="I1603" t="s">
        <v>28</v>
      </c>
      <c r="J1603" t="s">
        <v>3353</v>
      </c>
      <c r="K1603">
        <v>4</v>
      </c>
      <c r="L1603" s="7">
        <v>1063.02</v>
      </c>
      <c r="M1603" s="7">
        <v>4252.08</v>
      </c>
      <c r="N1603">
        <v>3.78</v>
      </c>
      <c r="O1603" t="s">
        <v>36</v>
      </c>
      <c r="P1603">
        <v>382.59</v>
      </c>
      <c r="Q1603" s="7">
        <v>3280</v>
      </c>
      <c r="R1603" s="7">
        <v>1447.34</v>
      </c>
      <c r="S1603" s="7">
        <v>5789.36</v>
      </c>
      <c r="T1603" s="7">
        <v>0</v>
      </c>
      <c r="U1603" s="7">
        <v>0</v>
      </c>
      <c r="V1603" t="s">
        <v>1358</v>
      </c>
      <c r="W1603" s="7">
        <v>1537.2799999999997</v>
      </c>
      <c r="X1603" s="2" t="s">
        <v>31</v>
      </c>
      <c r="Y1603" s="200"/>
      <c r="Z1603" s="201" t="str">
        <f>IF(Y1603&lt;&gt;"",Y1603,IF(Table1[[#This Row],[Befolyt]]="i",1,""))</f>
        <v/>
      </c>
      <c r="AA1603" s="98">
        <f>Table1[[#This Row],[KülföldiÁr]]*Table1[[#This Row],[Darab]]</f>
        <v>15.12</v>
      </c>
    </row>
    <row r="1604" spans="1:27" x14ac:dyDescent="0.3">
      <c r="A1604" t="s">
        <v>3345</v>
      </c>
      <c r="B1604" t="s">
        <v>80</v>
      </c>
      <c r="C1604" s="126">
        <v>46056</v>
      </c>
      <c r="D1604" s="6">
        <v>2</v>
      </c>
      <c r="E1604" s="126">
        <v>46057</v>
      </c>
      <c r="F1604" s="6">
        <v>2</v>
      </c>
      <c r="G1604" t="s">
        <v>1189</v>
      </c>
      <c r="H1604" t="s">
        <v>63</v>
      </c>
      <c r="I1604" t="s">
        <v>28</v>
      </c>
      <c r="J1604" t="s">
        <v>1190</v>
      </c>
      <c r="K1604">
        <v>4</v>
      </c>
      <c r="L1604" s="7">
        <v>646.98</v>
      </c>
      <c r="M1604" s="7">
        <v>2587.92</v>
      </c>
      <c r="N1604">
        <v>2.2200000000000002</v>
      </c>
      <c r="O1604" t="s">
        <v>36</v>
      </c>
      <c r="P1604">
        <v>382.59</v>
      </c>
      <c r="Q1604" s="7">
        <v>1850</v>
      </c>
      <c r="R1604" s="7">
        <v>847.82</v>
      </c>
      <c r="S1604" s="7">
        <v>3391.28</v>
      </c>
      <c r="T1604" s="7">
        <v>0</v>
      </c>
      <c r="U1604" s="7">
        <v>0</v>
      </c>
      <c r="V1604" t="s">
        <v>1358</v>
      </c>
      <c r="W1604" s="7">
        <v>803.36000000000013</v>
      </c>
      <c r="X1604" s="2" t="s">
        <v>31</v>
      </c>
      <c r="Y1604" s="200"/>
      <c r="Z1604" s="201" t="str">
        <f>IF(Y1604&lt;&gt;"",Y1604,IF(Table1[[#This Row],[Befolyt]]="i",1,""))</f>
        <v/>
      </c>
      <c r="AA1604" s="98">
        <f>Table1[[#This Row],[KülföldiÁr]]*Table1[[#This Row],[Darab]]</f>
        <v>8.8800000000000008</v>
      </c>
    </row>
    <row r="1605" spans="1:27" x14ac:dyDescent="0.3">
      <c r="A1605" t="s">
        <v>3354</v>
      </c>
      <c r="B1605" t="s">
        <v>404</v>
      </c>
      <c r="C1605" s="126">
        <v>46056</v>
      </c>
      <c r="D1605" s="6">
        <v>2</v>
      </c>
      <c r="E1605" s="126">
        <v>46056</v>
      </c>
      <c r="F1605" s="6">
        <v>2</v>
      </c>
      <c r="G1605" t="s">
        <v>3355</v>
      </c>
      <c r="H1605" t="s">
        <v>41</v>
      </c>
      <c r="I1605" t="s">
        <v>28</v>
      </c>
      <c r="J1605" t="s">
        <v>3356</v>
      </c>
      <c r="K1605">
        <v>5</v>
      </c>
      <c r="L1605" s="7">
        <v>46.54</v>
      </c>
      <c r="M1605" s="7">
        <v>232.7</v>
      </c>
      <c r="N1605">
        <v>0</v>
      </c>
      <c r="O1605" t="s">
        <v>29</v>
      </c>
      <c r="P1605">
        <v>0</v>
      </c>
      <c r="Q1605" s="7">
        <v>90</v>
      </c>
      <c r="R1605" s="7">
        <v>90</v>
      </c>
      <c r="S1605" s="7">
        <v>450</v>
      </c>
      <c r="T1605" s="7">
        <v>5</v>
      </c>
      <c r="U1605" s="7">
        <v>22.5</v>
      </c>
      <c r="V1605" t="s">
        <v>74</v>
      </c>
      <c r="W1605" s="7">
        <v>217.3</v>
      </c>
      <c r="X1605" s="2" t="s">
        <v>82</v>
      </c>
      <c r="Y1605" s="200"/>
      <c r="Z1605" s="201">
        <f>IF(Y1605&lt;&gt;"",Y1605,IF(Table1[[#This Row],[Befolyt]]="i",1,""))</f>
        <v>1</v>
      </c>
      <c r="AA1605" s="98">
        <f>Table1[[#This Row],[KülföldiÁr]]*Table1[[#This Row],[Darab]]</f>
        <v>0</v>
      </c>
    </row>
    <row r="1606" spans="1:27" x14ac:dyDescent="0.3">
      <c r="A1606" t="s">
        <v>3354</v>
      </c>
      <c r="B1606" t="s">
        <v>404</v>
      </c>
      <c r="C1606" s="126">
        <v>46056</v>
      </c>
      <c r="D1606" s="6">
        <v>2</v>
      </c>
      <c r="E1606" s="126">
        <v>46056</v>
      </c>
      <c r="F1606" s="6">
        <v>2</v>
      </c>
      <c r="G1606" t="s">
        <v>482</v>
      </c>
      <c r="H1606" t="s">
        <v>63</v>
      </c>
      <c r="I1606" t="s">
        <v>28</v>
      </c>
      <c r="J1606" t="s">
        <v>483</v>
      </c>
      <c r="K1606">
        <v>1</v>
      </c>
      <c r="L1606" s="7">
        <v>5230.3</v>
      </c>
      <c r="M1606" s="7">
        <v>5230.3</v>
      </c>
      <c r="N1606">
        <v>0</v>
      </c>
      <c r="O1606" t="s">
        <v>29</v>
      </c>
      <c r="P1606">
        <v>0</v>
      </c>
      <c r="Q1606" s="7">
        <v>14940</v>
      </c>
      <c r="R1606" s="7">
        <v>11000</v>
      </c>
      <c r="S1606" s="7">
        <v>11000</v>
      </c>
      <c r="T1606" s="7">
        <v>0.83</v>
      </c>
      <c r="U1606" s="7">
        <v>91.3</v>
      </c>
      <c r="V1606" t="s">
        <v>74</v>
      </c>
      <c r="W1606" s="7">
        <v>5769.7</v>
      </c>
      <c r="X1606" s="2" t="s">
        <v>82</v>
      </c>
      <c r="Y1606" s="200"/>
      <c r="Z1606" s="201">
        <f>IF(Y1606&lt;&gt;"",Y1606,IF(Table1[[#This Row],[Befolyt]]="i",1,""))</f>
        <v>1</v>
      </c>
      <c r="AA1606" s="98">
        <f>Table1[[#This Row],[KülföldiÁr]]*Table1[[#This Row],[Darab]]</f>
        <v>0</v>
      </c>
    </row>
    <row r="1607" spans="1:27" x14ac:dyDescent="0.3">
      <c r="A1607" t="s">
        <v>3354</v>
      </c>
      <c r="B1607" t="s">
        <v>404</v>
      </c>
      <c r="C1607" s="126">
        <v>46056</v>
      </c>
      <c r="D1607" s="6">
        <v>2</v>
      </c>
      <c r="E1607" s="126">
        <v>46056</v>
      </c>
      <c r="F1607" s="6">
        <v>2</v>
      </c>
      <c r="G1607" t="s">
        <v>3357</v>
      </c>
      <c r="H1607" t="s">
        <v>63</v>
      </c>
      <c r="I1607" t="s">
        <v>28</v>
      </c>
      <c r="J1607" t="s">
        <v>3358</v>
      </c>
      <c r="K1607">
        <v>1</v>
      </c>
      <c r="L1607" s="7">
        <v>2793.88</v>
      </c>
      <c r="M1607" s="7">
        <v>2793.88</v>
      </c>
      <c r="N1607">
        <v>0</v>
      </c>
      <c r="O1607" t="s">
        <v>29</v>
      </c>
      <c r="P1607">
        <v>0</v>
      </c>
      <c r="Q1607" s="7">
        <v>7520</v>
      </c>
      <c r="R1607" s="7">
        <v>7520</v>
      </c>
      <c r="S1607" s="7">
        <v>7520</v>
      </c>
      <c r="T1607" s="7">
        <v>7</v>
      </c>
      <c r="U1607" s="7">
        <v>526.4</v>
      </c>
      <c r="V1607" t="s">
        <v>74</v>
      </c>
      <c r="W1607" s="7">
        <v>4726.12</v>
      </c>
      <c r="X1607" s="2" t="s">
        <v>82</v>
      </c>
      <c r="Y1607" s="200"/>
      <c r="Z1607" s="201">
        <f>IF(Y1607&lt;&gt;"",Y1607,IF(Table1[[#This Row],[Befolyt]]="i",1,""))</f>
        <v>1</v>
      </c>
      <c r="AA1607" s="98">
        <f>Table1[[#This Row],[KülföldiÁr]]*Table1[[#This Row],[Darab]]</f>
        <v>0</v>
      </c>
    </row>
    <row r="1608" spans="1:27" x14ac:dyDescent="0.3">
      <c r="A1608" t="s">
        <v>3354</v>
      </c>
      <c r="B1608" t="s">
        <v>404</v>
      </c>
      <c r="C1608" s="126">
        <v>46056</v>
      </c>
      <c r="D1608" s="6">
        <v>2</v>
      </c>
      <c r="E1608" s="126">
        <v>46056</v>
      </c>
      <c r="F1608" s="6">
        <v>2</v>
      </c>
      <c r="G1608" t="s">
        <v>369</v>
      </c>
      <c r="H1608" t="s">
        <v>63</v>
      </c>
      <c r="I1608" t="s">
        <v>28</v>
      </c>
      <c r="J1608" t="s">
        <v>370</v>
      </c>
      <c r="K1608">
        <v>1</v>
      </c>
      <c r="L1608" s="7">
        <v>2611.29</v>
      </c>
      <c r="M1608" s="7">
        <v>2611.29</v>
      </c>
      <c r="N1608">
        <v>0</v>
      </c>
      <c r="O1608" t="s">
        <v>29</v>
      </c>
      <c r="P1608">
        <v>0</v>
      </c>
      <c r="Q1608" s="7">
        <v>7490</v>
      </c>
      <c r="R1608" s="7">
        <v>5695</v>
      </c>
      <c r="S1608" s="7">
        <v>5695</v>
      </c>
      <c r="T1608" s="7">
        <v>1.4</v>
      </c>
      <c r="U1608" s="7">
        <v>79.72999999999999</v>
      </c>
      <c r="V1608" t="s">
        <v>74</v>
      </c>
      <c r="W1608" s="7">
        <v>3083.71</v>
      </c>
      <c r="X1608" s="2" t="s">
        <v>82</v>
      </c>
      <c r="Y1608" s="200"/>
      <c r="Z1608" s="201">
        <f>IF(Y1608&lt;&gt;"",Y1608,IF(Table1[[#This Row],[Befolyt]]="i",1,""))</f>
        <v>1</v>
      </c>
      <c r="AA1608" s="98">
        <f>Table1[[#This Row],[KülföldiÁr]]*Table1[[#This Row],[Darab]]</f>
        <v>0</v>
      </c>
    </row>
    <row r="1609" spans="1:27" x14ac:dyDescent="0.3">
      <c r="A1609" t="s">
        <v>3354</v>
      </c>
      <c r="B1609" t="s">
        <v>404</v>
      </c>
      <c r="C1609" s="126">
        <v>46056</v>
      </c>
      <c r="D1609" s="6">
        <v>2</v>
      </c>
      <c r="E1609" s="126">
        <v>46056</v>
      </c>
      <c r="F1609" s="6">
        <v>2</v>
      </c>
      <c r="G1609" t="s">
        <v>62</v>
      </c>
      <c r="H1609" t="s">
        <v>63</v>
      </c>
      <c r="I1609" t="s">
        <v>28</v>
      </c>
      <c r="J1609" t="s">
        <v>288</v>
      </c>
      <c r="K1609">
        <v>4</v>
      </c>
      <c r="L1609" s="7">
        <v>1176.1300000000001</v>
      </c>
      <c r="M1609" s="7">
        <v>4704.5200000000004</v>
      </c>
      <c r="N1609">
        <v>0</v>
      </c>
      <c r="O1609" t="s">
        <v>29</v>
      </c>
      <c r="P1609">
        <v>0</v>
      </c>
      <c r="Q1609" s="7">
        <v>3280</v>
      </c>
      <c r="R1609" s="7">
        <v>2945</v>
      </c>
      <c r="S1609" s="7">
        <v>11780</v>
      </c>
      <c r="T1609" s="7">
        <v>4</v>
      </c>
      <c r="U1609" s="7">
        <v>471.2</v>
      </c>
      <c r="V1609" t="s">
        <v>74</v>
      </c>
      <c r="W1609" s="7">
        <v>7075.48</v>
      </c>
      <c r="X1609" s="2" t="s">
        <v>82</v>
      </c>
      <c r="Y1609" s="200"/>
      <c r="Z1609" s="201">
        <f>IF(Y1609&lt;&gt;"",Y1609,IF(Table1[[#This Row],[Befolyt]]="i",1,""))</f>
        <v>1</v>
      </c>
      <c r="AA1609" s="98">
        <f>Table1[[#This Row],[KülföldiÁr]]*Table1[[#This Row],[Darab]]</f>
        <v>0</v>
      </c>
    </row>
    <row r="1610" spans="1:27" x14ac:dyDescent="0.3">
      <c r="A1610" t="s">
        <v>3354</v>
      </c>
      <c r="B1610" t="s">
        <v>404</v>
      </c>
      <c r="C1610" s="126">
        <v>46056</v>
      </c>
      <c r="D1610" s="6">
        <v>2</v>
      </c>
      <c r="E1610" s="126">
        <v>46056</v>
      </c>
      <c r="F1610" s="6">
        <v>2</v>
      </c>
      <c r="G1610" t="s">
        <v>1189</v>
      </c>
      <c r="H1610" t="s">
        <v>63</v>
      </c>
      <c r="I1610" t="s">
        <v>28</v>
      </c>
      <c r="J1610" t="s">
        <v>3359</v>
      </c>
      <c r="K1610">
        <v>4</v>
      </c>
      <c r="L1610" s="7">
        <v>646.98</v>
      </c>
      <c r="M1610" s="7">
        <v>2587.92</v>
      </c>
      <c r="N1610">
        <v>0</v>
      </c>
      <c r="O1610" t="s">
        <v>29</v>
      </c>
      <c r="P1610">
        <v>0</v>
      </c>
      <c r="Q1610" s="7">
        <v>1850</v>
      </c>
      <c r="R1610" s="7">
        <v>1350</v>
      </c>
      <c r="S1610" s="7">
        <v>5400</v>
      </c>
      <c r="T1610" s="7">
        <v>0.68</v>
      </c>
      <c r="U1610" s="7">
        <v>36.720000000000006</v>
      </c>
      <c r="V1610" t="s">
        <v>74</v>
      </c>
      <c r="W1610" s="7">
        <v>2812.08</v>
      </c>
      <c r="X1610" s="2" t="s">
        <v>82</v>
      </c>
      <c r="Y1610" s="200"/>
      <c r="Z1610" s="201">
        <f>IF(Y1610&lt;&gt;"",Y1610,IF(Table1[[#This Row],[Befolyt]]="i",1,""))</f>
        <v>1</v>
      </c>
      <c r="AA1610" s="98">
        <f>Table1[[#This Row],[KülföldiÁr]]*Table1[[#This Row],[Darab]]</f>
        <v>0</v>
      </c>
    </row>
    <row r="1611" spans="1:27" x14ac:dyDescent="0.3">
      <c r="A1611" t="s">
        <v>3354</v>
      </c>
      <c r="B1611" t="s">
        <v>404</v>
      </c>
      <c r="C1611" s="126">
        <v>46056</v>
      </c>
      <c r="D1611" s="6">
        <v>2</v>
      </c>
      <c r="E1611" s="126">
        <v>46056</v>
      </c>
      <c r="F1611" s="6">
        <v>2</v>
      </c>
      <c r="G1611" t="s">
        <v>3360</v>
      </c>
      <c r="H1611" t="s">
        <v>93</v>
      </c>
      <c r="I1611" t="s">
        <v>28</v>
      </c>
      <c r="J1611" t="s">
        <v>3361</v>
      </c>
      <c r="K1611">
        <v>4</v>
      </c>
      <c r="L1611" s="7">
        <v>4799</v>
      </c>
      <c r="M1611" s="7">
        <v>19196</v>
      </c>
      <c r="N1611">
        <v>0</v>
      </c>
      <c r="O1611" t="s">
        <v>29</v>
      </c>
      <c r="P1611">
        <v>0</v>
      </c>
      <c r="Q1611" s="7">
        <v>8000</v>
      </c>
      <c r="R1611" s="7">
        <v>8725</v>
      </c>
      <c r="S1611" s="7">
        <v>34900</v>
      </c>
      <c r="T1611" s="7">
        <v>4</v>
      </c>
      <c r="U1611" s="7">
        <v>1396</v>
      </c>
      <c r="V1611" t="s">
        <v>74</v>
      </c>
      <c r="W1611" s="7">
        <v>15704</v>
      </c>
      <c r="X1611" s="2" t="s">
        <v>82</v>
      </c>
      <c r="Y1611" s="200"/>
      <c r="Z1611" s="201">
        <f>IF(Y1611&lt;&gt;"",Y1611,IF(Table1[[#This Row],[Befolyt]]="i",1,""))</f>
        <v>1</v>
      </c>
      <c r="AA1611" s="98">
        <f>Table1[[#This Row],[KülföldiÁr]]*Table1[[#This Row],[Darab]]</f>
        <v>0</v>
      </c>
    </row>
    <row r="1612" spans="1:27" x14ac:dyDescent="0.3">
      <c r="A1612" t="s">
        <v>3354</v>
      </c>
      <c r="B1612" t="s">
        <v>404</v>
      </c>
      <c r="C1612" s="126">
        <v>46056</v>
      </c>
      <c r="D1612" s="6">
        <v>2</v>
      </c>
      <c r="E1612" s="126">
        <v>46056</v>
      </c>
      <c r="F1612" s="6">
        <v>2</v>
      </c>
      <c r="G1612" t="s">
        <v>64</v>
      </c>
      <c r="H1612" t="s">
        <v>63</v>
      </c>
      <c r="I1612" t="s">
        <v>28</v>
      </c>
      <c r="J1612" t="s">
        <v>65</v>
      </c>
      <c r="K1612">
        <v>4</v>
      </c>
      <c r="L1612" s="7">
        <v>375.7</v>
      </c>
      <c r="M1612" s="7">
        <v>1502.8</v>
      </c>
      <c r="N1612">
        <v>0</v>
      </c>
      <c r="O1612" t="s">
        <v>29</v>
      </c>
      <c r="P1612">
        <v>0</v>
      </c>
      <c r="Q1612" s="7">
        <v>1030</v>
      </c>
      <c r="R1612" s="7">
        <v>780</v>
      </c>
      <c r="S1612" s="7">
        <v>3120</v>
      </c>
      <c r="T1612" s="7">
        <v>1.33</v>
      </c>
      <c r="U1612" s="7">
        <v>41.496000000000002</v>
      </c>
      <c r="V1612" t="s">
        <v>74</v>
      </c>
      <c r="W1612" s="7">
        <v>1617.2</v>
      </c>
      <c r="X1612" s="2" t="s">
        <v>82</v>
      </c>
      <c r="Y1612" s="200"/>
      <c r="Z1612" s="201">
        <f>IF(Y1612&lt;&gt;"",Y1612,IF(Table1[[#This Row],[Befolyt]]="i",1,""))</f>
        <v>1</v>
      </c>
      <c r="AA1612" s="98">
        <f>Table1[[#This Row],[KülföldiÁr]]*Table1[[#This Row],[Darab]]</f>
        <v>0</v>
      </c>
    </row>
    <row r="1613" spans="1:27" x14ac:dyDescent="0.3">
      <c r="A1613" t="s">
        <v>3354</v>
      </c>
      <c r="B1613" t="s">
        <v>404</v>
      </c>
      <c r="C1613" s="126">
        <v>46056</v>
      </c>
      <c r="D1613" s="6">
        <v>2</v>
      </c>
      <c r="E1613" s="126">
        <v>46056</v>
      </c>
      <c r="F1613" s="6">
        <v>2</v>
      </c>
      <c r="G1613" t="s">
        <v>385</v>
      </c>
      <c r="H1613" t="s">
        <v>63</v>
      </c>
      <c r="I1613" t="s">
        <v>28</v>
      </c>
      <c r="J1613" t="s">
        <v>386</v>
      </c>
      <c r="K1613">
        <v>3</v>
      </c>
      <c r="L1613" s="7">
        <v>354.72</v>
      </c>
      <c r="M1613" s="7">
        <v>1064.1600000000001</v>
      </c>
      <c r="N1613">
        <v>0</v>
      </c>
      <c r="O1613" t="s">
        <v>29</v>
      </c>
      <c r="P1613">
        <v>0</v>
      </c>
      <c r="Q1613" s="7">
        <v>910</v>
      </c>
      <c r="R1613" s="7">
        <v>750</v>
      </c>
      <c r="S1613" s="7">
        <v>2250</v>
      </c>
      <c r="T1613" s="7">
        <v>2.89</v>
      </c>
      <c r="U1613" s="7">
        <v>65.025000000000006</v>
      </c>
      <c r="V1613" t="s">
        <v>74</v>
      </c>
      <c r="W1613" s="7">
        <v>1185.8399999999999</v>
      </c>
      <c r="X1613" s="2" t="s">
        <v>82</v>
      </c>
      <c r="Y1613" s="200"/>
      <c r="Z1613" s="201">
        <f>IF(Y1613&lt;&gt;"",Y1613,IF(Table1[[#This Row],[Befolyt]]="i",1,""))</f>
        <v>1</v>
      </c>
      <c r="AA1613" s="98">
        <f>Table1[[#This Row],[KülföldiÁr]]*Table1[[#This Row],[Darab]]</f>
        <v>0</v>
      </c>
    </row>
    <row r="1614" spans="1:27" x14ac:dyDescent="0.3">
      <c r="A1614" t="s">
        <v>3354</v>
      </c>
      <c r="B1614" t="s">
        <v>404</v>
      </c>
      <c r="C1614" s="126">
        <v>46056</v>
      </c>
      <c r="D1614" s="6">
        <v>2</v>
      </c>
      <c r="E1614" s="126">
        <v>46056</v>
      </c>
      <c r="F1614" s="6">
        <v>2</v>
      </c>
      <c r="G1614" t="s">
        <v>851</v>
      </c>
      <c r="H1614" t="s">
        <v>34</v>
      </c>
      <c r="I1614" t="s">
        <v>32</v>
      </c>
      <c r="J1614" t="s">
        <v>852</v>
      </c>
      <c r="K1614">
        <v>1</v>
      </c>
      <c r="L1614" s="7">
        <v>2942</v>
      </c>
      <c r="M1614" s="7">
        <v>2942</v>
      </c>
      <c r="N1614">
        <v>0</v>
      </c>
      <c r="O1614" t="s">
        <v>29</v>
      </c>
      <c r="P1614">
        <v>0</v>
      </c>
      <c r="Q1614" s="7">
        <v>2942</v>
      </c>
      <c r="R1614" s="7">
        <v>3000</v>
      </c>
      <c r="S1614" s="7">
        <v>3000</v>
      </c>
      <c r="T1614" s="7">
        <v>0</v>
      </c>
      <c r="U1614" s="7">
        <v>0</v>
      </c>
      <c r="V1614" t="s">
        <v>74</v>
      </c>
      <c r="W1614" s="7">
        <v>58</v>
      </c>
      <c r="X1614" s="2" t="s">
        <v>82</v>
      </c>
      <c r="Y1614" s="200"/>
      <c r="Z1614" s="201">
        <f>IF(Y1614&lt;&gt;"",Y1614,IF(Table1[[#This Row],[Befolyt]]="i",1,""))</f>
        <v>1</v>
      </c>
      <c r="AA1614" s="98">
        <f>Table1[[#This Row],[KülföldiÁr]]*Table1[[#This Row],[Darab]]</f>
        <v>0</v>
      </c>
    </row>
    <row r="1615" spans="1:27" x14ac:dyDescent="0.3">
      <c r="A1615" t="s">
        <v>3362</v>
      </c>
      <c r="B1615" t="s">
        <v>1059</v>
      </c>
      <c r="C1615" s="126">
        <v>46056</v>
      </c>
      <c r="D1615" s="6">
        <v>2</v>
      </c>
      <c r="E1615" s="126">
        <v>46056</v>
      </c>
      <c r="F1615" s="6">
        <v>2</v>
      </c>
      <c r="G1615" t="s">
        <v>35</v>
      </c>
      <c r="H1615" t="s">
        <v>33</v>
      </c>
      <c r="I1615" t="s">
        <v>28</v>
      </c>
      <c r="J1615" t="s">
        <v>289</v>
      </c>
      <c r="K1615">
        <v>2</v>
      </c>
      <c r="L1615" s="7">
        <v>1357.47</v>
      </c>
      <c r="M1615" s="7">
        <v>2714.94</v>
      </c>
      <c r="N1615">
        <v>0</v>
      </c>
      <c r="O1615" t="s">
        <v>29</v>
      </c>
      <c r="P1615">
        <v>0</v>
      </c>
      <c r="Q1615" s="7">
        <v>6200</v>
      </c>
      <c r="R1615" s="7">
        <v>4340</v>
      </c>
      <c r="S1615" s="7">
        <v>8680</v>
      </c>
      <c r="T1615" s="7">
        <v>4.99</v>
      </c>
      <c r="U1615" s="7">
        <v>433.13200000000006</v>
      </c>
      <c r="V1615" t="s">
        <v>77</v>
      </c>
      <c r="W1615" s="7">
        <v>5965.0599999999995</v>
      </c>
      <c r="X1615" s="2" t="s">
        <v>82</v>
      </c>
      <c r="Y1615" s="200"/>
      <c r="Z1615" s="201">
        <f>IF(Y1615&lt;&gt;"",Y1615,IF(Table1[[#This Row],[Befolyt]]="i",1,""))</f>
        <v>1</v>
      </c>
      <c r="AA1615" s="98">
        <f>Table1[[#This Row],[KülföldiÁr]]*Table1[[#This Row],[Darab]]</f>
        <v>0</v>
      </c>
    </row>
    <row r="1616" spans="1:27" x14ac:dyDescent="0.3">
      <c r="A1616" t="s">
        <v>3362</v>
      </c>
      <c r="B1616" t="s">
        <v>1059</v>
      </c>
      <c r="C1616" s="126">
        <v>46056</v>
      </c>
      <c r="D1616" s="6">
        <v>2</v>
      </c>
      <c r="E1616" s="126">
        <v>46056</v>
      </c>
      <c r="F1616" s="6">
        <v>2</v>
      </c>
      <c r="G1616" t="s">
        <v>56</v>
      </c>
      <c r="H1616" t="s">
        <v>51</v>
      </c>
      <c r="I1616" t="s">
        <v>28</v>
      </c>
      <c r="J1616" t="s">
        <v>284</v>
      </c>
      <c r="K1616">
        <v>8</v>
      </c>
      <c r="L1616" s="7">
        <v>776.81</v>
      </c>
      <c r="M1616" s="7">
        <v>6214.48</v>
      </c>
      <c r="N1616">
        <v>0</v>
      </c>
      <c r="O1616" t="s">
        <v>29</v>
      </c>
      <c r="P1616">
        <v>0</v>
      </c>
      <c r="Q1616" s="7">
        <v>2000</v>
      </c>
      <c r="R1616" s="7">
        <v>1610</v>
      </c>
      <c r="S1616" s="7">
        <v>12880</v>
      </c>
      <c r="T1616" s="7">
        <v>4.42</v>
      </c>
      <c r="U1616" s="7">
        <v>569.29599999999994</v>
      </c>
      <c r="V1616" t="s">
        <v>77</v>
      </c>
      <c r="W1616" s="7">
        <v>6665.52</v>
      </c>
      <c r="X1616" s="2" t="s">
        <v>82</v>
      </c>
      <c r="Y1616" s="200"/>
      <c r="Z1616" s="201">
        <f>IF(Y1616&lt;&gt;"",Y1616,IF(Table1[[#This Row],[Befolyt]]="i",1,""))</f>
        <v>1</v>
      </c>
      <c r="AA1616" s="98">
        <f>Table1[[#This Row],[KülföldiÁr]]*Table1[[#This Row],[Darab]]</f>
        <v>0</v>
      </c>
    </row>
    <row r="1617" spans="1:27" x14ac:dyDescent="0.3">
      <c r="A1617" t="s">
        <v>3362</v>
      </c>
      <c r="B1617" t="s">
        <v>1059</v>
      </c>
      <c r="C1617" s="126">
        <v>46056</v>
      </c>
      <c r="D1617" s="6">
        <v>2</v>
      </c>
      <c r="E1617" s="126">
        <v>46056</v>
      </c>
      <c r="F1617" s="6">
        <v>2</v>
      </c>
      <c r="G1617" t="s">
        <v>367</v>
      </c>
      <c r="H1617" t="s">
        <v>51</v>
      </c>
      <c r="I1617" t="s">
        <v>28</v>
      </c>
      <c r="J1617" t="s">
        <v>368</v>
      </c>
      <c r="K1617">
        <v>10</v>
      </c>
      <c r="L1617" s="7">
        <v>165.83</v>
      </c>
      <c r="M1617" s="7">
        <v>1658.3000000000002</v>
      </c>
      <c r="N1617">
        <v>0</v>
      </c>
      <c r="O1617" t="s">
        <v>29</v>
      </c>
      <c r="P1617">
        <v>0</v>
      </c>
      <c r="Q1617" s="7">
        <v>700</v>
      </c>
      <c r="R1617" s="7">
        <v>490</v>
      </c>
      <c r="S1617" s="7">
        <v>4900</v>
      </c>
      <c r="T1617" s="7">
        <v>1.42</v>
      </c>
      <c r="U1617" s="7">
        <v>69.58</v>
      </c>
      <c r="V1617" t="s">
        <v>77</v>
      </c>
      <c r="W1617" s="7">
        <v>3241.7</v>
      </c>
      <c r="X1617" s="2" t="s">
        <v>82</v>
      </c>
      <c r="Y1617" s="200"/>
      <c r="Z1617" s="201">
        <f>IF(Y1617&lt;&gt;"",Y1617,IF(Table1[[#This Row],[Befolyt]]="i",1,""))</f>
        <v>1</v>
      </c>
      <c r="AA1617" s="98">
        <f>Table1[[#This Row],[KülföldiÁr]]*Table1[[#This Row],[Darab]]</f>
        <v>0</v>
      </c>
    </row>
    <row r="1618" spans="1:27" x14ac:dyDescent="0.3">
      <c r="A1618" t="s">
        <v>3362</v>
      </c>
      <c r="B1618" t="s">
        <v>1059</v>
      </c>
      <c r="C1618" s="126">
        <v>46056</v>
      </c>
      <c r="D1618" s="6">
        <v>2</v>
      </c>
      <c r="E1618" s="126">
        <v>46056</v>
      </c>
      <c r="F1618" s="6">
        <v>2</v>
      </c>
      <c r="G1618" t="s">
        <v>1012</v>
      </c>
      <c r="H1618" t="s">
        <v>34</v>
      </c>
      <c r="I1618" t="s">
        <v>32</v>
      </c>
      <c r="J1618" t="s">
        <v>1013</v>
      </c>
      <c r="K1618">
        <v>1</v>
      </c>
      <c r="L1618" s="7">
        <v>2756</v>
      </c>
      <c r="M1618" s="7">
        <v>2756</v>
      </c>
      <c r="N1618">
        <v>0</v>
      </c>
      <c r="O1618" t="s">
        <v>29</v>
      </c>
      <c r="P1618">
        <v>0</v>
      </c>
      <c r="Q1618" s="7">
        <v>2756</v>
      </c>
      <c r="R1618" s="7">
        <v>0</v>
      </c>
      <c r="S1618" s="7">
        <v>0</v>
      </c>
      <c r="T1618" s="7">
        <v>0</v>
      </c>
      <c r="U1618" s="7">
        <v>0</v>
      </c>
      <c r="V1618" t="s">
        <v>77</v>
      </c>
      <c r="W1618" s="7">
        <v>-2756</v>
      </c>
      <c r="X1618" s="2" t="s">
        <v>82</v>
      </c>
      <c r="Y1618" s="200"/>
      <c r="Z1618" s="201">
        <f>IF(Y1618&lt;&gt;"",Y1618,IF(Table1[[#This Row],[Befolyt]]="i",1,""))</f>
        <v>1</v>
      </c>
      <c r="AA1618" s="98">
        <f>Table1[[#This Row],[KülföldiÁr]]*Table1[[#This Row],[Darab]]</f>
        <v>0</v>
      </c>
    </row>
    <row r="1619" spans="1:27" x14ac:dyDescent="0.3">
      <c r="A1619" t="s">
        <v>3363</v>
      </c>
      <c r="B1619" t="s">
        <v>1416</v>
      </c>
      <c r="C1619" s="126">
        <v>46056</v>
      </c>
      <c r="D1619" s="6">
        <v>2</v>
      </c>
      <c r="E1619" s="126">
        <v>46056</v>
      </c>
      <c r="F1619" s="6">
        <v>2</v>
      </c>
      <c r="G1619" t="s">
        <v>3364</v>
      </c>
      <c r="H1619" t="s">
        <v>321</v>
      </c>
      <c r="I1619" t="s">
        <v>28</v>
      </c>
      <c r="J1619" t="s">
        <v>3365</v>
      </c>
      <c r="K1619">
        <v>3</v>
      </c>
      <c r="L1619" s="7">
        <v>1032.24</v>
      </c>
      <c r="M1619" s="7">
        <v>3096.7200000000003</v>
      </c>
      <c r="N1619">
        <v>0</v>
      </c>
      <c r="O1619" t="s">
        <v>29</v>
      </c>
      <c r="P1619">
        <v>0</v>
      </c>
      <c r="Q1619" s="7">
        <v>1880</v>
      </c>
      <c r="R1619" s="7">
        <v>1900</v>
      </c>
      <c r="S1619" s="7">
        <v>5700</v>
      </c>
      <c r="T1619" s="7">
        <v>5</v>
      </c>
      <c r="U1619" s="7">
        <v>285</v>
      </c>
      <c r="V1619" t="s">
        <v>74</v>
      </c>
      <c r="W1619" s="7">
        <v>2603.2799999999997</v>
      </c>
      <c r="X1619" s="2" t="s">
        <v>82</v>
      </c>
      <c r="Y1619" s="200"/>
      <c r="Z1619" s="201">
        <f>IF(Y1619&lt;&gt;"",Y1619,IF(Table1[[#This Row],[Befolyt]]="i",1,""))</f>
        <v>1</v>
      </c>
      <c r="AA1619" s="98">
        <f>Table1[[#This Row],[KülföldiÁr]]*Table1[[#This Row],[Darab]]</f>
        <v>0</v>
      </c>
    </row>
    <row r="1620" spans="1:27" x14ac:dyDescent="0.3">
      <c r="A1620" t="s">
        <v>3363</v>
      </c>
      <c r="B1620" t="s">
        <v>1416</v>
      </c>
      <c r="C1620" s="126">
        <v>46056</v>
      </c>
      <c r="D1620" s="6">
        <v>2</v>
      </c>
      <c r="E1620" s="126">
        <v>46056</v>
      </c>
      <c r="F1620" s="6">
        <v>2</v>
      </c>
      <c r="G1620" t="s">
        <v>3366</v>
      </c>
      <c r="H1620" t="s">
        <v>321</v>
      </c>
      <c r="I1620" t="s">
        <v>28</v>
      </c>
      <c r="J1620" t="s">
        <v>3367</v>
      </c>
      <c r="K1620">
        <v>1</v>
      </c>
      <c r="L1620" s="7">
        <v>12681.23</v>
      </c>
      <c r="M1620" s="7">
        <v>12681.23</v>
      </c>
      <c r="N1620">
        <v>0</v>
      </c>
      <c r="O1620" t="s">
        <v>29</v>
      </c>
      <c r="P1620">
        <v>0</v>
      </c>
      <c r="Q1620" s="7">
        <v>19935</v>
      </c>
      <c r="R1620" s="7">
        <v>23100</v>
      </c>
      <c r="S1620" s="7">
        <v>23100</v>
      </c>
      <c r="T1620" s="7">
        <v>5</v>
      </c>
      <c r="U1620" s="7">
        <v>1155</v>
      </c>
      <c r="V1620" t="s">
        <v>74</v>
      </c>
      <c r="W1620" s="7">
        <v>10418.77</v>
      </c>
      <c r="X1620" s="2" t="s">
        <v>82</v>
      </c>
      <c r="Y1620" s="200"/>
      <c r="Z1620" s="201">
        <f>IF(Y1620&lt;&gt;"",Y1620,IF(Table1[[#This Row],[Befolyt]]="i",1,""))</f>
        <v>1</v>
      </c>
      <c r="AA1620" s="98">
        <f>Table1[[#This Row],[KülföldiÁr]]*Table1[[#This Row],[Darab]]</f>
        <v>0</v>
      </c>
    </row>
    <row r="1621" spans="1:27" x14ac:dyDescent="0.3">
      <c r="A1621" t="s">
        <v>3363</v>
      </c>
      <c r="B1621" t="s">
        <v>1416</v>
      </c>
      <c r="C1621" s="126">
        <v>46056</v>
      </c>
      <c r="D1621" s="6">
        <v>2</v>
      </c>
      <c r="E1621" s="126">
        <v>46056</v>
      </c>
      <c r="F1621" s="6">
        <v>2</v>
      </c>
      <c r="G1621" t="s">
        <v>115</v>
      </c>
      <c r="H1621" t="s">
        <v>34</v>
      </c>
      <c r="I1621" t="s">
        <v>32</v>
      </c>
      <c r="J1621" t="s">
        <v>116</v>
      </c>
      <c r="K1621">
        <v>1</v>
      </c>
      <c r="L1621" s="7">
        <v>2151.36</v>
      </c>
      <c r="M1621" s="7">
        <v>2151.36</v>
      </c>
      <c r="N1621">
        <v>0</v>
      </c>
      <c r="O1621" t="s">
        <v>29</v>
      </c>
      <c r="P1621">
        <v>0</v>
      </c>
      <c r="Q1621" s="7">
        <v>2075</v>
      </c>
      <c r="R1621" s="7">
        <v>2200</v>
      </c>
      <c r="S1621" s="7">
        <v>2200</v>
      </c>
      <c r="T1621" s="7">
        <v>0</v>
      </c>
      <c r="U1621" s="7">
        <v>0</v>
      </c>
      <c r="V1621" t="s">
        <v>74</v>
      </c>
      <c r="W1621" s="7">
        <v>48.639999999999873</v>
      </c>
      <c r="X1621" s="2" t="s">
        <v>82</v>
      </c>
      <c r="Y1621" s="200"/>
      <c r="Z1621" s="201">
        <f>IF(Y1621&lt;&gt;"",Y1621,IF(Table1[[#This Row],[Befolyt]]="i",1,""))</f>
        <v>1</v>
      </c>
      <c r="AA1621" s="98">
        <f>Table1[[#This Row],[KülföldiÁr]]*Table1[[#This Row],[Darab]]</f>
        <v>0</v>
      </c>
    </row>
    <row r="1622" spans="1:27" x14ac:dyDescent="0.3">
      <c r="A1622" t="s">
        <v>3368</v>
      </c>
      <c r="B1622" t="s">
        <v>1745</v>
      </c>
      <c r="C1622" s="126">
        <v>46056</v>
      </c>
      <c r="D1622" s="6">
        <v>2</v>
      </c>
      <c r="E1622" s="126">
        <v>46056</v>
      </c>
      <c r="F1622" s="6">
        <v>2</v>
      </c>
      <c r="G1622" t="s">
        <v>1856</v>
      </c>
      <c r="H1622" t="s">
        <v>33</v>
      </c>
      <c r="I1622" t="s">
        <v>28</v>
      </c>
      <c r="J1622" t="s">
        <v>1857</v>
      </c>
      <c r="K1622">
        <v>50</v>
      </c>
      <c r="L1622" s="7">
        <v>73.48</v>
      </c>
      <c r="M1622" s="7">
        <v>3674</v>
      </c>
      <c r="N1622">
        <v>0</v>
      </c>
      <c r="O1622" t="s">
        <v>29</v>
      </c>
      <c r="P1622">
        <v>0</v>
      </c>
      <c r="Q1622" s="7">
        <v>620</v>
      </c>
      <c r="R1622" s="7">
        <v>496</v>
      </c>
      <c r="S1622" s="7">
        <v>24800</v>
      </c>
      <c r="T1622" s="7">
        <v>0.5</v>
      </c>
      <c r="U1622" s="7">
        <v>124</v>
      </c>
      <c r="V1622" t="s">
        <v>74</v>
      </c>
      <c r="W1622" s="7">
        <v>21126</v>
      </c>
      <c r="X1622" s="2" t="s">
        <v>82</v>
      </c>
      <c r="Y1622" s="200"/>
      <c r="Z1622" s="201">
        <f>IF(Y1622&lt;&gt;"",Y1622,IF(Table1[[#This Row],[Befolyt]]="i",1,""))</f>
        <v>1</v>
      </c>
      <c r="AA1622" s="98">
        <f>Table1[[#This Row],[KülföldiÁr]]*Table1[[#This Row],[Darab]]</f>
        <v>0</v>
      </c>
    </row>
    <row r="1623" spans="1:27" x14ac:dyDescent="0.3">
      <c r="A1623" t="s">
        <v>3368</v>
      </c>
      <c r="B1623" t="s">
        <v>1745</v>
      </c>
      <c r="C1623" s="126">
        <v>46056</v>
      </c>
      <c r="D1623" s="6">
        <v>2</v>
      </c>
      <c r="E1623" s="126">
        <v>46056</v>
      </c>
      <c r="F1623" s="6">
        <v>2</v>
      </c>
      <c r="G1623" t="s">
        <v>512</v>
      </c>
      <c r="H1623" t="s">
        <v>34</v>
      </c>
      <c r="I1623" t="s">
        <v>32</v>
      </c>
      <c r="J1623" t="s">
        <v>513</v>
      </c>
      <c r="K1623">
        <v>1</v>
      </c>
      <c r="L1623" s="7">
        <v>2756</v>
      </c>
      <c r="M1623" s="7">
        <v>2756</v>
      </c>
      <c r="N1623">
        <v>0</v>
      </c>
      <c r="O1623" t="s">
        <v>29</v>
      </c>
      <c r="P1623">
        <v>0</v>
      </c>
      <c r="Q1623" s="7">
        <v>2756</v>
      </c>
      <c r="R1623" s="7">
        <v>0</v>
      </c>
      <c r="S1623" s="7">
        <v>0</v>
      </c>
      <c r="T1623" s="7">
        <v>0</v>
      </c>
      <c r="U1623" s="7">
        <v>0</v>
      </c>
      <c r="V1623" t="s">
        <v>74</v>
      </c>
      <c r="W1623" s="7">
        <v>-2756</v>
      </c>
      <c r="X1623" s="2" t="s">
        <v>82</v>
      </c>
      <c r="Y1623" s="200"/>
      <c r="Z1623" s="201">
        <f>IF(Y1623&lt;&gt;"",Y1623,IF(Table1[[#This Row],[Befolyt]]="i",1,""))</f>
        <v>1</v>
      </c>
      <c r="AA1623" s="98">
        <f>Table1[[#This Row],[KülföldiÁr]]*Table1[[#This Row],[Darab]]</f>
        <v>0</v>
      </c>
    </row>
    <row r="1624" spans="1:27" x14ac:dyDescent="0.3">
      <c r="A1624" t="s">
        <v>3369</v>
      </c>
      <c r="B1624" t="s">
        <v>3370</v>
      </c>
      <c r="C1624" s="126">
        <v>46056</v>
      </c>
      <c r="D1624" s="6">
        <v>2</v>
      </c>
      <c r="E1624" s="126">
        <v>46056</v>
      </c>
      <c r="F1624" s="6">
        <v>2</v>
      </c>
      <c r="G1624" t="s">
        <v>3371</v>
      </c>
      <c r="H1624" t="s">
        <v>60</v>
      </c>
      <c r="I1624" t="s">
        <v>28</v>
      </c>
      <c r="J1624" t="s">
        <v>3372</v>
      </c>
      <c r="K1624">
        <v>50</v>
      </c>
      <c r="L1624" s="7">
        <v>319</v>
      </c>
      <c r="M1624" s="7">
        <v>15950</v>
      </c>
      <c r="N1624">
        <v>0</v>
      </c>
      <c r="O1624" t="s">
        <v>29</v>
      </c>
      <c r="P1624">
        <v>0</v>
      </c>
      <c r="Q1624" s="7">
        <v>530</v>
      </c>
      <c r="R1624" s="7">
        <v>535</v>
      </c>
      <c r="S1624" s="7">
        <v>26750</v>
      </c>
      <c r="T1624" s="7">
        <v>5.33</v>
      </c>
      <c r="U1624" s="7">
        <v>1425.7750000000001</v>
      </c>
      <c r="V1624" t="s">
        <v>85</v>
      </c>
      <c r="W1624" s="7">
        <v>10800</v>
      </c>
      <c r="X1624" s="2" t="s">
        <v>82</v>
      </c>
      <c r="Y1624" s="200"/>
      <c r="Z1624" s="201">
        <f>IF(Y1624&lt;&gt;"",Y1624,IF(Table1[[#This Row],[Befolyt]]="i",1,""))</f>
        <v>1</v>
      </c>
      <c r="AA1624" s="98">
        <f>Table1[[#This Row],[KülföldiÁr]]*Table1[[#This Row],[Darab]]</f>
        <v>0</v>
      </c>
    </row>
    <row r="1625" spans="1:27" x14ac:dyDescent="0.3">
      <c r="A1625" t="s">
        <v>3369</v>
      </c>
      <c r="B1625" t="s">
        <v>3370</v>
      </c>
      <c r="C1625" s="126">
        <v>46056</v>
      </c>
      <c r="D1625" s="6">
        <v>2</v>
      </c>
      <c r="E1625" s="126">
        <v>46056</v>
      </c>
      <c r="F1625" s="6">
        <v>2</v>
      </c>
      <c r="G1625" t="s">
        <v>94</v>
      </c>
      <c r="H1625" t="s">
        <v>34</v>
      </c>
      <c r="I1625" t="s">
        <v>32</v>
      </c>
      <c r="J1625" t="s">
        <v>95</v>
      </c>
      <c r="K1625">
        <v>1</v>
      </c>
      <c r="L1625" s="7">
        <v>3990</v>
      </c>
      <c r="M1625" s="7">
        <v>3990</v>
      </c>
      <c r="N1625">
        <v>0</v>
      </c>
      <c r="O1625" t="s">
        <v>29</v>
      </c>
      <c r="P1625">
        <v>0</v>
      </c>
      <c r="Q1625" s="7">
        <v>3990</v>
      </c>
      <c r="R1625" s="7">
        <v>1850</v>
      </c>
      <c r="S1625" s="7">
        <v>1850</v>
      </c>
      <c r="T1625" s="7">
        <v>0</v>
      </c>
      <c r="U1625" s="7">
        <v>0</v>
      </c>
      <c r="V1625" t="s">
        <v>85</v>
      </c>
      <c r="W1625" s="7">
        <v>-2140</v>
      </c>
      <c r="X1625" s="2" t="s">
        <v>82</v>
      </c>
      <c r="Y1625" s="200"/>
      <c r="Z1625" s="201">
        <f>IF(Y1625&lt;&gt;"",Y1625,IF(Table1[[#This Row],[Befolyt]]="i",1,""))</f>
        <v>1</v>
      </c>
      <c r="AA1625" s="98">
        <f>Table1[[#This Row],[KülföldiÁr]]*Table1[[#This Row],[Darab]]</f>
        <v>0</v>
      </c>
    </row>
    <row r="1626" spans="1:27" x14ac:dyDescent="0.3">
      <c r="A1626" t="s">
        <v>3373</v>
      </c>
      <c r="B1626" t="s">
        <v>3374</v>
      </c>
      <c r="C1626" s="126">
        <v>46056</v>
      </c>
      <c r="D1626" s="6">
        <v>2</v>
      </c>
      <c r="E1626" s="126">
        <v>46056</v>
      </c>
      <c r="F1626" s="6">
        <v>2</v>
      </c>
      <c r="G1626" t="s">
        <v>474</v>
      </c>
      <c r="H1626" t="s">
        <v>33</v>
      </c>
      <c r="I1626" t="s">
        <v>28</v>
      </c>
      <c r="J1626" t="s">
        <v>475</v>
      </c>
      <c r="K1626">
        <v>2</v>
      </c>
      <c r="L1626" s="7">
        <v>1658.44</v>
      </c>
      <c r="M1626" s="7">
        <v>3316.88</v>
      </c>
      <c r="N1626">
        <v>0</v>
      </c>
      <c r="O1626" t="s">
        <v>29</v>
      </c>
      <c r="P1626">
        <v>0</v>
      </c>
      <c r="Q1626" s="7">
        <v>7000</v>
      </c>
      <c r="R1626" s="7">
        <v>6928</v>
      </c>
      <c r="S1626" s="7">
        <v>13856</v>
      </c>
      <c r="T1626" s="7">
        <v>6</v>
      </c>
      <c r="U1626" s="7">
        <v>831.36</v>
      </c>
      <c r="V1626" t="s">
        <v>74</v>
      </c>
      <c r="W1626" s="7">
        <v>10539.119999999999</v>
      </c>
      <c r="X1626" s="2" t="s">
        <v>31</v>
      </c>
      <c r="Y1626" s="200"/>
      <c r="Z1626" s="201" t="str">
        <f>IF(Y1626&lt;&gt;"",Y1626,IF(Table1[[#This Row],[Befolyt]]="i",1,""))</f>
        <v/>
      </c>
      <c r="AA1626" s="98">
        <f>Table1[[#This Row],[KülföldiÁr]]*Table1[[#This Row],[Darab]]</f>
        <v>0</v>
      </c>
    </row>
    <row r="1627" spans="1:27" x14ac:dyDescent="0.3">
      <c r="A1627" t="s">
        <v>3373</v>
      </c>
      <c r="B1627" t="s">
        <v>3374</v>
      </c>
      <c r="C1627" s="126">
        <v>46056</v>
      </c>
      <c r="D1627" s="6">
        <v>2</v>
      </c>
      <c r="E1627" s="126">
        <v>46056</v>
      </c>
      <c r="F1627" s="6">
        <v>2</v>
      </c>
      <c r="G1627" t="s">
        <v>1032</v>
      </c>
      <c r="H1627" t="s">
        <v>34</v>
      </c>
      <c r="I1627" t="s">
        <v>32</v>
      </c>
      <c r="J1627" t="s">
        <v>1033</v>
      </c>
      <c r="K1627">
        <v>1</v>
      </c>
      <c r="L1627" s="7">
        <v>2154</v>
      </c>
      <c r="M1627" s="7">
        <v>2154</v>
      </c>
      <c r="N1627">
        <v>0</v>
      </c>
      <c r="O1627" t="s">
        <v>29</v>
      </c>
      <c r="P1627">
        <v>0</v>
      </c>
      <c r="Q1627" s="7">
        <v>2154</v>
      </c>
      <c r="R1627" s="7">
        <v>0</v>
      </c>
      <c r="S1627" s="7">
        <v>0</v>
      </c>
      <c r="T1627" s="7">
        <v>0</v>
      </c>
      <c r="U1627" s="7">
        <v>0</v>
      </c>
      <c r="V1627" t="s">
        <v>74</v>
      </c>
      <c r="W1627" s="7">
        <v>-2154</v>
      </c>
      <c r="X1627" s="2" t="s">
        <v>31</v>
      </c>
      <c r="Y1627" s="200"/>
      <c r="Z1627" s="201" t="str">
        <f>IF(Y1627&lt;&gt;"",Y1627,IF(Table1[[#This Row],[Befolyt]]="i",1,""))</f>
        <v/>
      </c>
      <c r="AA1627" s="98">
        <f>Table1[[#This Row],[KülföldiÁr]]*Table1[[#This Row],[Darab]]</f>
        <v>0</v>
      </c>
    </row>
    <row r="1628" spans="1:27" x14ac:dyDescent="0.3">
      <c r="A1628" t="s">
        <v>3375</v>
      </c>
      <c r="B1628" t="s">
        <v>1324</v>
      </c>
      <c r="C1628" s="126">
        <v>46056</v>
      </c>
      <c r="D1628" s="6">
        <v>2</v>
      </c>
      <c r="E1628" s="126">
        <v>46051</v>
      </c>
      <c r="F1628" s="6">
        <v>1</v>
      </c>
      <c r="G1628" t="s">
        <v>568</v>
      </c>
      <c r="H1628" t="s">
        <v>27</v>
      </c>
      <c r="I1628" t="s">
        <v>28</v>
      </c>
      <c r="J1628" t="s">
        <v>1502</v>
      </c>
      <c r="K1628">
        <v>1</v>
      </c>
      <c r="L1628" s="7">
        <v>75660</v>
      </c>
      <c r="M1628" s="7">
        <v>75660</v>
      </c>
      <c r="N1628">
        <v>0</v>
      </c>
      <c r="O1628" t="s">
        <v>29</v>
      </c>
      <c r="P1628">
        <v>0</v>
      </c>
      <c r="Q1628" s="7">
        <v>126100</v>
      </c>
      <c r="R1628" s="7">
        <v>126100</v>
      </c>
      <c r="S1628" s="7">
        <v>126100</v>
      </c>
      <c r="T1628" s="7">
        <v>10</v>
      </c>
      <c r="U1628" s="7">
        <v>12610</v>
      </c>
      <c r="V1628" t="s">
        <v>30</v>
      </c>
      <c r="W1628" s="7">
        <v>50440</v>
      </c>
      <c r="X1628" s="2" t="s">
        <v>31</v>
      </c>
      <c r="Y1628" s="200"/>
      <c r="Z1628" s="201" t="str">
        <f>IF(Y1628&lt;&gt;"",Y1628,IF(Table1[[#This Row],[Befolyt]]="i",1,""))</f>
        <v/>
      </c>
      <c r="AA1628" s="98">
        <f>Table1[[#This Row],[KülföldiÁr]]*Table1[[#This Row],[Darab]]</f>
        <v>0</v>
      </c>
    </row>
    <row r="1629" spans="1:27" x14ac:dyDescent="0.3">
      <c r="A1629" t="s">
        <v>3375</v>
      </c>
      <c r="B1629" t="s">
        <v>1324</v>
      </c>
      <c r="C1629" s="126">
        <v>46056</v>
      </c>
      <c r="D1629" s="6">
        <v>2</v>
      </c>
      <c r="E1629" s="126">
        <v>46051</v>
      </c>
      <c r="F1629" s="6">
        <v>1</v>
      </c>
      <c r="G1629" t="s">
        <v>2337</v>
      </c>
      <c r="H1629" t="s">
        <v>41</v>
      </c>
      <c r="I1629" t="s">
        <v>28</v>
      </c>
      <c r="J1629" t="s">
        <v>2338</v>
      </c>
      <c r="K1629">
        <v>31</v>
      </c>
      <c r="L1629" s="7">
        <v>484.42</v>
      </c>
      <c r="M1629" s="7">
        <v>15017.02</v>
      </c>
      <c r="N1629">
        <v>0</v>
      </c>
      <c r="O1629" t="s">
        <v>29</v>
      </c>
      <c r="P1629">
        <v>0</v>
      </c>
      <c r="Q1629" s="7">
        <v>1530</v>
      </c>
      <c r="R1629" s="7">
        <v>1530</v>
      </c>
      <c r="S1629" s="7">
        <v>47430</v>
      </c>
      <c r="T1629" s="7">
        <v>5</v>
      </c>
      <c r="U1629" s="7">
        <v>2371.5</v>
      </c>
      <c r="V1629" t="s">
        <v>30</v>
      </c>
      <c r="W1629" s="7">
        <v>32412.98</v>
      </c>
      <c r="X1629" s="2" t="s">
        <v>31</v>
      </c>
      <c r="Y1629" s="200"/>
      <c r="Z1629" s="201" t="str">
        <f>IF(Y1629&lt;&gt;"",Y1629,IF(Table1[[#This Row],[Befolyt]]="i",1,""))</f>
        <v/>
      </c>
      <c r="AA1629" s="98">
        <f>Table1[[#This Row],[KülföldiÁr]]*Table1[[#This Row],[Darab]]</f>
        <v>0</v>
      </c>
    </row>
    <row r="1630" spans="1:27" x14ac:dyDescent="0.3">
      <c r="A1630" t="s">
        <v>3375</v>
      </c>
      <c r="B1630" t="s">
        <v>1324</v>
      </c>
      <c r="C1630" s="126">
        <v>46056</v>
      </c>
      <c r="D1630" s="6">
        <v>2</v>
      </c>
      <c r="E1630" s="126">
        <v>46051</v>
      </c>
      <c r="F1630" s="6">
        <v>1</v>
      </c>
      <c r="G1630" t="s">
        <v>1246</v>
      </c>
      <c r="H1630" t="s">
        <v>41</v>
      </c>
      <c r="I1630" t="s">
        <v>28</v>
      </c>
      <c r="J1630" t="s">
        <v>2130</v>
      </c>
      <c r="K1630">
        <v>1</v>
      </c>
      <c r="L1630" s="7">
        <v>396.32</v>
      </c>
      <c r="M1630" s="7">
        <v>396.32</v>
      </c>
      <c r="N1630">
        <v>0</v>
      </c>
      <c r="O1630" t="s">
        <v>29</v>
      </c>
      <c r="P1630">
        <v>0</v>
      </c>
      <c r="Q1630" s="7">
        <v>1240</v>
      </c>
      <c r="R1630" s="7">
        <v>1152</v>
      </c>
      <c r="S1630" s="7">
        <v>1152</v>
      </c>
      <c r="T1630" s="7">
        <v>3.81</v>
      </c>
      <c r="U1630" s="7">
        <v>43.891199999999998</v>
      </c>
      <c r="V1630" t="s">
        <v>30</v>
      </c>
      <c r="W1630" s="7">
        <v>755.68000000000006</v>
      </c>
      <c r="X1630" s="2" t="s">
        <v>31</v>
      </c>
      <c r="Y1630" s="200"/>
      <c r="Z1630" s="201" t="str">
        <f>IF(Y1630&lt;&gt;"",Y1630,IF(Table1[[#This Row],[Befolyt]]="i",1,""))</f>
        <v/>
      </c>
      <c r="AA1630" s="98">
        <f>Table1[[#This Row],[KülföldiÁr]]*Table1[[#This Row],[Darab]]</f>
        <v>0</v>
      </c>
    </row>
    <row r="1631" spans="1:27" x14ac:dyDescent="0.3">
      <c r="A1631" t="s">
        <v>3375</v>
      </c>
      <c r="B1631" t="s">
        <v>1324</v>
      </c>
      <c r="C1631" s="126">
        <v>46056</v>
      </c>
      <c r="D1631" s="6">
        <v>2</v>
      </c>
      <c r="E1631" s="126">
        <v>46051</v>
      </c>
      <c r="F1631" s="6">
        <v>1</v>
      </c>
      <c r="G1631" t="s">
        <v>1879</v>
      </c>
      <c r="H1631" t="s">
        <v>41</v>
      </c>
      <c r="I1631" t="s">
        <v>28</v>
      </c>
      <c r="J1631" t="s">
        <v>1880</v>
      </c>
      <c r="K1631">
        <v>1</v>
      </c>
      <c r="L1631" s="7">
        <v>1389.97</v>
      </c>
      <c r="M1631" s="7">
        <v>1389.97</v>
      </c>
      <c r="N1631">
        <v>0</v>
      </c>
      <c r="O1631" t="s">
        <v>29</v>
      </c>
      <c r="P1631">
        <v>0</v>
      </c>
      <c r="Q1631" s="7">
        <v>3470</v>
      </c>
      <c r="R1631" s="7">
        <v>2776</v>
      </c>
      <c r="S1631" s="7">
        <v>2776</v>
      </c>
      <c r="T1631" s="7">
        <v>1.66</v>
      </c>
      <c r="U1631" s="7">
        <v>46.081600000000002</v>
      </c>
      <c r="V1631" t="s">
        <v>30</v>
      </c>
      <c r="W1631" s="7">
        <v>1386.03</v>
      </c>
      <c r="X1631" s="2" t="s">
        <v>31</v>
      </c>
      <c r="Y1631" s="200"/>
      <c r="Z1631" s="201" t="str">
        <f>IF(Y1631&lt;&gt;"",Y1631,IF(Table1[[#This Row],[Befolyt]]="i",1,""))</f>
        <v/>
      </c>
      <c r="AA1631" s="98">
        <f>Table1[[#This Row],[KülföldiÁr]]*Table1[[#This Row],[Darab]]</f>
        <v>0</v>
      </c>
    </row>
    <row r="1632" spans="1:27" x14ac:dyDescent="0.3">
      <c r="A1632" t="s">
        <v>3375</v>
      </c>
      <c r="B1632" t="s">
        <v>1324</v>
      </c>
      <c r="C1632" s="126">
        <v>46056</v>
      </c>
      <c r="D1632" s="6">
        <v>2</v>
      </c>
      <c r="E1632" s="126">
        <v>46051</v>
      </c>
      <c r="F1632" s="6">
        <v>1</v>
      </c>
      <c r="G1632" t="s">
        <v>86</v>
      </c>
      <c r="H1632" t="s">
        <v>70</v>
      </c>
      <c r="I1632" t="s">
        <v>32</v>
      </c>
      <c r="J1632" t="s">
        <v>87</v>
      </c>
      <c r="K1632">
        <v>1</v>
      </c>
      <c r="L1632" s="7">
        <v>7195.04</v>
      </c>
      <c r="M1632" s="7">
        <v>7195.04</v>
      </c>
      <c r="N1632">
        <v>0</v>
      </c>
      <c r="O1632" t="s">
        <v>29</v>
      </c>
      <c r="P1632">
        <v>0</v>
      </c>
      <c r="Q1632" s="7">
        <v>12000</v>
      </c>
      <c r="R1632" s="7">
        <v>12000</v>
      </c>
      <c r="S1632" s="7">
        <v>12000</v>
      </c>
      <c r="T1632" s="7">
        <v>0</v>
      </c>
      <c r="U1632" s="7">
        <v>0</v>
      </c>
      <c r="V1632" t="s">
        <v>30</v>
      </c>
      <c r="W1632" s="7">
        <v>4804.96</v>
      </c>
      <c r="X1632" s="2" t="s">
        <v>31</v>
      </c>
      <c r="Y1632" s="200"/>
      <c r="Z1632" s="201" t="str">
        <f>IF(Y1632&lt;&gt;"",Y1632,IF(Table1[[#This Row],[Befolyt]]="i",1,""))</f>
        <v/>
      </c>
      <c r="AA1632" s="98">
        <f>Table1[[#This Row],[KülföldiÁr]]*Table1[[#This Row],[Darab]]</f>
        <v>0</v>
      </c>
    </row>
    <row r="1633" spans="1:27" x14ac:dyDescent="0.3">
      <c r="A1633" t="s">
        <v>3375</v>
      </c>
      <c r="B1633" t="s">
        <v>1324</v>
      </c>
      <c r="C1633" s="126">
        <v>46056</v>
      </c>
      <c r="D1633" s="6">
        <v>2</v>
      </c>
      <c r="E1633" s="126">
        <v>46051</v>
      </c>
      <c r="F1633" s="6">
        <v>1</v>
      </c>
      <c r="G1633" t="s">
        <v>301</v>
      </c>
      <c r="H1633" t="s">
        <v>41</v>
      </c>
      <c r="I1633" t="s">
        <v>28</v>
      </c>
      <c r="J1633" t="s">
        <v>306</v>
      </c>
      <c r="K1633">
        <v>9</v>
      </c>
      <c r="L1633" s="7">
        <v>155.15</v>
      </c>
      <c r="M1633" s="7">
        <v>1396.3500000000001</v>
      </c>
      <c r="N1633">
        <v>0</v>
      </c>
      <c r="O1633" t="s">
        <v>29</v>
      </c>
      <c r="P1633">
        <v>0</v>
      </c>
      <c r="Q1633" s="7">
        <v>778</v>
      </c>
      <c r="R1633" s="7">
        <v>1060</v>
      </c>
      <c r="S1633" s="7">
        <v>9540</v>
      </c>
      <c r="T1633" s="7">
        <v>14.31</v>
      </c>
      <c r="U1633" s="7">
        <v>1365.174</v>
      </c>
      <c r="V1633" t="s">
        <v>30</v>
      </c>
      <c r="W1633" s="7">
        <v>8143.65</v>
      </c>
      <c r="X1633" s="2" t="s">
        <v>31</v>
      </c>
      <c r="Y1633" s="200"/>
      <c r="Z1633" s="201" t="str">
        <f>IF(Y1633&lt;&gt;"",Y1633,IF(Table1[[#This Row],[Befolyt]]="i",1,""))</f>
        <v/>
      </c>
      <c r="AA1633" s="98">
        <f>Table1[[#This Row],[KülföldiÁr]]*Table1[[#This Row],[Darab]]</f>
        <v>0</v>
      </c>
    </row>
    <row r="1634" spans="1:27" x14ac:dyDescent="0.3">
      <c r="A1634" t="s">
        <v>3375</v>
      </c>
      <c r="B1634" t="s">
        <v>1324</v>
      </c>
      <c r="C1634" s="126">
        <v>46056</v>
      </c>
      <c r="D1634" s="6">
        <v>2</v>
      </c>
      <c r="E1634" s="126">
        <v>46051</v>
      </c>
      <c r="F1634" s="6">
        <v>1</v>
      </c>
      <c r="G1634" t="s">
        <v>88</v>
      </c>
      <c r="H1634" t="s">
        <v>41</v>
      </c>
      <c r="I1634" t="s">
        <v>28</v>
      </c>
      <c r="J1634" t="s">
        <v>89</v>
      </c>
      <c r="K1634">
        <v>3</v>
      </c>
      <c r="L1634" s="7">
        <v>243.71</v>
      </c>
      <c r="M1634" s="7">
        <v>731.13</v>
      </c>
      <c r="N1634">
        <v>0</v>
      </c>
      <c r="O1634" t="s">
        <v>29</v>
      </c>
      <c r="P1634">
        <v>0</v>
      </c>
      <c r="Q1634" s="7">
        <v>1485</v>
      </c>
      <c r="R1634" s="7">
        <v>1485</v>
      </c>
      <c r="S1634" s="7">
        <v>4455</v>
      </c>
      <c r="T1634" s="7">
        <v>5</v>
      </c>
      <c r="U1634" s="7">
        <v>222.75</v>
      </c>
      <c r="V1634" t="s">
        <v>30</v>
      </c>
      <c r="W1634" s="7">
        <v>3723.87</v>
      </c>
      <c r="X1634" s="2" t="s">
        <v>31</v>
      </c>
      <c r="Y1634" s="200"/>
      <c r="Z1634" s="201" t="str">
        <f>IF(Y1634&lt;&gt;"",Y1634,IF(Table1[[#This Row],[Befolyt]]="i",1,""))</f>
        <v/>
      </c>
      <c r="AA1634" s="98">
        <f>Table1[[#This Row],[KülföldiÁr]]*Table1[[#This Row],[Darab]]</f>
        <v>0</v>
      </c>
    </row>
    <row r="1635" spans="1:27" x14ac:dyDescent="0.3">
      <c r="A1635" t="s">
        <v>3375</v>
      </c>
      <c r="B1635" t="s">
        <v>1324</v>
      </c>
      <c r="C1635" s="126">
        <v>46056</v>
      </c>
      <c r="D1635" s="6">
        <v>2</v>
      </c>
      <c r="E1635" s="126">
        <v>46051</v>
      </c>
      <c r="F1635" s="6">
        <v>1</v>
      </c>
      <c r="G1635" t="s">
        <v>47</v>
      </c>
      <c r="H1635" t="s">
        <v>41</v>
      </c>
      <c r="I1635" t="s">
        <v>28</v>
      </c>
      <c r="J1635" t="s">
        <v>48</v>
      </c>
      <c r="K1635">
        <v>1</v>
      </c>
      <c r="L1635" s="7">
        <v>183.65</v>
      </c>
      <c r="M1635" s="7">
        <v>183.65</v>
      </c>
      <c r="N1635">
        <v>0</v>
      </c>
      <c r="O1635" t="s">
        <v>29</v>
      </c>
      <c r="P1635">
        <v>0</v>
      </c>
      <c r="Q1635" s="7">
        <v>1018</v>
      </c>
      <c r="R1635" s="7">
        <v>1135</v>
      </c>
      <c r="S1635" s="7">
        <v>1135</v>
      </c>
      <c r="T1635" s="7">
        <v>8.61</v>
      </c>
      <c r="U1635" s="7">
        <v>97.723499999999987</v>
      </c>
      <c r="V1635" t="s">
        <v>30</v>
      </c>
      <c r="W1635" s="7">
        <v>951.35</v>
      </c>
      <c r="X1635" s="2" t="s">
        <v>31</v>
      </c>
      <c r="Y1635" s="200"/>
      <c r="Z1635" s="201" t="str">
        <f>IF(Y1635&lt;&gt;"",Y1635,IF(Table1[[#This Row],[Befolyt]]="i",1,""))</f>
        <v/>
      </c>
      <c r="AA1635" s="98">
        <f>Table1[[#This Row],[KülföldiÁr]]*Table1[[#This Row],[Darab]]</f>
        <v>0</v>
      </c>
    </row>
    <row r="1636" spans="1:27" x14ac:dyDescent="0.3">
      <c r="A1636" t="s">
        <v>3376</v>
      </c>
      <c r="B1636" t="s">
        <v>3377</v>
      </c>
      <c r="C1636" s="126">
        <v>46056</v>
      </c>
      <c r="D1636" s="6">
        <v>2</v>
      </c>
      <c r="E1636" s="126">
        <v>46056</v>
      </c>
      <c r="F1636" s="6">
        <v>2</v>
      </c>
      <c r="G1636" t="s">
        <v>75</v>
      </c>
      <c r="H1636" t="s">
        <v>34</v>
      </c>
      <c r="I1636" t="s">
        <v>32</v>
      </c>
      <c r="J1636" t="s">
        <v>76</v>
      </c>
      <c r="K1636">
        <v>1</v>
      </c>
      <c r="L1636" s="7">
        <v>1900</v>
      </c>
      <c r="M1636" s="7">
        <v>1900</v>
      </c>
      <c r="N1636">
        <v>0</v>
      </c>
      <c r="O1636" t="s">
        <v>29</v>
      </c>
      <c r="P1636">
        <v>0</v>
      </c>
      <c r="Q1636" s="7">
        <v>3500</v>
      </c>
      <c r="R1636" s="7">
        <v>0</v>
      </c>
      <c r="S1636" s="7">
        <v>0</v>
      </c>
      <c r="T1636" s="7">
        <v>0</v>
      </c>
      <c r="U1636" s="7">
        <v>0</v>
      </c>
      <c r="V1636" t="s">
        <v>81</v>
      </c>
      <c r="W1636" s="7">
        <v>-1900</v>
      </c>
      <c r="X1636" s="2" t="s">
        <v>82</v>
      </c>
      <c r="Y1636" s="200"/>
      <c r="Z1636" s="201">
        <f>IF(Y1636&lt;&gt;"",Y1636,IF(Table1[[#This Row],[Befolyt]]="i",1,""))</f>
        <v>1</v>
      </c>
      <c r="AA1636" s="98">
        <f>Table1[[#This Row],[KülföldiÁr]]*Table1[[#This Row],[Darab]]</f>
        <v>0</v>
      </c>
    </row>
    <row r="1637" spans="1:27" x14ac:dyDescent="0.3">
      <c r="A1637" t="s">
        <v>3376</v>
      </c>
      <c r="B1637" t="s">
        <v>3377</v>
      </c>
      <c r="C1637" s="126">
        <v>46056</v>
      </c>
      <c r="D1637" s="6">
        <v>2</v>
      </c>
      <c r="E1637" s="126">
        <v>46056</v>
      </c>
      <c r="F1637" s="6">
        <v>2</v>
      </c>
      <c r="G1637" t="s">
        <v>3378</v>
      </c>
      <c r="H1637" t="s">
        <v>51</v>
      </c>
      <c r="I1637" t="s">
        <v>28</v>
      </c>
      <c r="J1637" t="s">
        <v>3379</v>
      </c>
      <c r="K1637">
        <v>10</v>
      </c>
      <c r="L1637" s="7">
        <v>10321.35</v>
      </c>
      <c r="M1637" s="7">
        <v>103213.5</v>
      </c>
      <c r="N1637">
        <v>0</v>
      </c>
      <c r="O1637" t="s">
        <v>29</v>
      </c>
      <c r="P1637">
        <v>0</v>
      </c>
      <c r="Q1637" s="7">
        <v>19950</v>
      </c>
      <c r="R1637" s="7">
        <v>17955</v>
      </c>
      <c r="S1637" s="7">
        <v>179550</v>
      </c>
      <c r="T1637" s="7">
        <v>2.5</v>
      </c>
      <c r="U1637" s="7">
        <v>4488.75</v>
      </c>
      <c r="V1637" t="s">
        <v>81</v>
      </c>
      <c r="W1637" s="7">
        <v>76336.5</v>
      </c>
      <c r="X1637" s="2" t="s">
        <v>82</v>
      </c>
      <c r="Y1637" s="200"/>
      <c r="Z1637" s="201">
        <f>IF(Y1637&lt;&gt;"",Y1637,IF(Table1[[#This Row],[Befolyt]]="i",1,""))</f>
        <v>1</v>
      </c>
      <c r="AA1637" s="98">
        <f>Table1[[#This Row],[KülföldiÁr]]*Table1[[#This Row],[Darab]]</f>
        <v>0</v>
      </c>
    </row>
    <row r="1638" spans="1:27" x14ac:dyDescent="0.3">
      <c r="A1638" t="s">
        <v>3376</v>
      </c>
      <c r="B1638" t="s">
        <v>3377</v>
      </c>
      <c r="C1638" s="126">
        <v>46056</v>
      </c>
      <c r="D1638" s="6">
        <v>2</v>
      </c>
      <c r="E1638" s="126">
        <v>46056</v>
      </c>
      <c r="F1638" s="6">
        <v>2</v>
      </c>
      <c r="G1638" t="s">
        <v>317</v>
      </c>
      <c r="H1638" t="s">
        <v>34</v>
      </c>
      <c r="I1638" t="s">
        <v>32</v>
      </c>
      <c r="J1638" t="s">
        <v>318</v>
      </c>
      <c r="K1638">
        <v>1</v>
      </c>
      <c r="L1638" s="7">
        <v>16979</v>
      </c>
      <c r="M1638" s="7">
        <v>16979</v>
      </c>
      <c r="N1638">
        <v>0</v>
      </c>
      <c r="O1638" t="s">
        <v>29</v>
      </c>
      <c r="P1638">
        <v>0</v>
      </c>
      <c r="Q1638" s="7">
        <v>16979</v>
      </c>
      <c r="R1638" s="7">
        <v>4000</v>
      </c>
      <c r="S1638" s="7">
        <v>4000</v>
      </c>
      <c r="T1638" s="7">
        <v>0</v>
      </c>
      <c r="U1638" s="7">
        <v>0</v>
      </c>
      <c r="V1638" t="s">
        <v>81</v>
      </c>
      <c r="W1638" s="7">
        <v>-12979</v>
      </c>
      <c r="X1638" s="2" t="s">
        <v>82</v>
      </c>
      <c r="Y1638" s="200"/>
      <c r="Z1638" s="201">
        <f>IF(Y1638&lt;&gt;"",Y1638,IF(Table1[[#This Row],[Befolyt]]="i",1,""))</f>
        <v>1</v>
      </c>
      <c r="AA1638" s="98">
        <f>Table1[[#This Row],[KülföldiÁr]]*Table1[[#This Row],[Darab]]</f>
        <v>0</v>
      </c>
    </row>
    <row r="1639" spans="1:27" x14ac:dyDescent="0.3">
      <c r="A1639" t="s">
        <v>3380</v>
      </c>
      <c r="B1639" t="s">
        <v>565</v>
      </c>
      <c r="C1639" s="126">
        <v>46056</v>
      </c>
      <c r="D1639" s="6">
        <v>2</v>
      </c>
      <c r="E1639" s="126">
        <v>46176</v>
      </c>
      <c r="F1639" s="6">
        <v>6</v>
      </c>
      <c r="G1639" t="s">
        <v>1452</v>
      </c>
      <c r="H1639" t="s">
        <v>33</v>
      </c>
      <c r="I1639" t="s">
        <v>28</v>
      </c>
      <c r="J1639" t="s">
        <v>3381</v>
      </c>
      <c r="K1639">
        <v>3</v>
      </c>
      <c r="L1639" s="7">
        <v>294.82</v>
      </c>
      <c r="M1639" s="7">
        <v>884.46</v>
      </c>
      <c r="N1639">
        <v>11.25</v>
      </c>
      <c r="O1639" t="s">
        <v>36</v>
      </c>
      <c r="P1639">
        <v>380.55</v>
      </c>
      <c r="Q1639" s="7">
        <v>2490</v>
      </c>
      <c r="R1639" s="7">
        <v>4281.1899999999996</v>
      </c>
      <c r="S1639" s="7">
        <v>12843.57</v>
      </c>
      <c r="T1639" s="7">
        <v>9.5</v>
      </c>
      <c r="U1639" s="7">
        <v>1220.13915</v>
      </c>
      <c r="V1639" t="s">
        <v>37</v>
      </c>
      <c r="W1639" s="7">
        <v>11959.11</v>
      </c>
      <c r="X1639" s="2" t="s">
        <v>31</v>
      </c>
      <c r="Y1639" s="200"/>
      <c r="Z1639" s="201" t="str">
        <f>IF(Y1639&lt;&gt;"",Y1639,IF(Table1[[#This Row],[Befolyt]]="i",1,""))</f>
        <v/>
      </c>
      <c r="AA1639" s="98">
        <f>Table1[[#This Row],[KülföldiÁr]]*Table1[[#This Row],[Darab]]</f>
        <v>33.75</v>
      </c>
    </row>
    <row r="1640" spans="1:27" x14ac:dyDescent="0.3">
      <c r="A1640" t="s">
        <v>3380</v>
      </c>
      <c r="B1640" t="s">
        <v>565</v>
      </c>
      <c r="C1640" s="126">
        <v>46056</v>
      </c>
      <c r="D1640" s="6">
        <v>2</v>
      </c>
      <c r="E1640" s="126">
        <v>46176</v>
      </c>
      <c r="F1640" s="6">
        <v>6</v>
      </c>
      <c r="G1640" t="s">
        <v>38</v>
      </c>
      <c r="H1640" t="s">
        <v>33</v>
      </c>
      <c r="I1640" t="s">
        <v>28</v>
      </c>
      <c r="J1640" t="s">
        <v>295</v>
      </c>
      <c r="K1640">
        <v>47</v>
      </c>
      <c r="L1640" s="7">
        <v>341.45</v>
      </c>
      <c r="M1640" s="7">
        <v>16048.15</v>
      </c>
      <c r="N1640">
        <v>12.19</v>
      </c>
      <c r="O1640" t="s">
        <v>36</v>
      </c>
      <c r="P1640">
        <v>380.55</v>
      </c>
      <c r="Q1640" s="7">
        <v>1600</v>
      </c>
      <c r="R1640" s="7">
        <v>4638.8999999999996</v>
      </c>
      <c r="S1640" s="7">
        <v>218028.3</v>
      </c>
      <c r="T1640" s="7">
        <v>9.5</v>
      </c>
      <c r="U1640" s="7">
        <v>20712.6885</v>
      </c>
      <c r="V1640" t="s">
        <v>37</v>
      </c>
      <c r="W1640" s="7">
        <v>201980.15</v>
      </c>
      <c r="X1640" s="2" t="s">
        <v>31</v>
      </c>
      <c r="Y1640" s="200"/>
      <c r="Z1640" s="201" t="str">
        <f>IF(Y1640&lt;&gt;"",Y1640,IF(Table1[[#This Row],[Befolyt]]="i",1,""))</f>
        <v/>
      </c>
      <c r="AA1640" s="98">
        <f>Table1[[#This Row],[KülföldiÁr]]*Table1[[#This Row],[Darab]]</f>
        <v>572.92999999999995</v>
      </c>
    </row>
    <row r="1641" spans="1:27" x14ac:dyDescent="0.3">
      <c r="A1641" t="s">
        <v>3380</v>
      </c>
      <c r="B1641" t="s">
        <v>565</v>
      </c>
      <c r="C1641" s="126">
        <v>46056</v>
      </c>
      <c r="D1641" s="6">
        <v>2</v>
      </c>
      <c r="E1641" s="126">
        <v>46176</v>
      </c>
      <c r="F1641" s="6">
        <v>6</v>
      </c>
      <c r="G1641" t="s">
        <v>39</v>
      </c>
      <c r="H1641" t="s">
        <v>33</v>
      </c>
      <c r="I1641" t="s">
        <v>28</v>
      </c>
      <c r="J1641" t="s">
        <v>3382</v>
      </c>
      <c r="K1641">
        <v>3</v>
      </c>
      <c r="L1641" s="7">
        <v>217.79</v>
      </c>
      <c r="M1641" s="7">
        <v>653.37</v>
      </c>
      <c r="N1641">
        <v>9.0500000000000007</v>
      </c>
      <c r="O1641" t="s">
        <v>36</v>
      </c>
      <c r="P1641">
        <v>380.55</v>
      </c>
      <c r="Q1641" s="7">
        <v>1000</v>
      </c>
      <c r="R1641" s="7">
        <v>3443.98</v>
      </c>
      <c r="S1641" s="7">
        <v>10331.94</v>
      </c>
      <c r="T1641" s="7">
        <v>9.5</v>
      </c>
      <c r="U1641" s="7">
        <v>981.53430000000003</v>
      </c>
      <c r="V1641" t="s">
        <v>37</v>
      </c>
      <c r="W1641" s="7">
        <v>9678.57</v>
      </c>
      <c r="X1641" s="2" t="s">
        <v>31</v>
      </c>
      <c r="Y1641" s="200"/>
      <c r="Z1641" s="201" t="str">
        <f>IF(Y1641&lt;&gt;"",Y1641,IF(Table1[[#This Row],[Befolyt]]="i",1,""))</f>
        <v/>
      </c>
      <c r="AA1641" s="98">
        <f>Table1[[#This Row],[KülföldiÁr]]*Table1[[#This Row],[Darab]]</f>
        <v>27.150000000000002</v>
      </c>
    </row>
    <row r="1642" spans="1:27" x14ac:dyDescent="0.3">
      <c r="A1642" t="s">
        <v>3380</v>
      </c>
      <c r="B1642" t="s">
        <v>565</v>
      </c>
      <c r="C1642" s="126">
        <v>46056</v>
      </c>
      <c r="D1642" s="6">
        <v>2</v>
      </c>
      <c r="E1642" s="126">
        <v>46176</v>
      </c>
      <c r="F1642" s="6">
        <v>6</v>
      </c>
      <c r="G1642" t="s">
        <v>3383</v>
      </c>
      <c r="H1642" t="s">
        <v>33</v>
      </c>
      <c r="I1642" t="s">
        <v>28</v>
      </c>
      <c r="J1642" t="s">
        <v>3384</v>
      </c>
      <c r="K1642">
        <v>2</v>
      </c>
      <c r="L1642" s="7">
        <v>211.24</v>
      </c>
      <c r="M1642" s="7">
        <v>422.48</v>
      </c>
      <c r="N1642">
        <v>9.4499999999999993</v>
      </c>
      <c r="O1642" t="s">
        <v>36</v>
      </c>
      <c r="P1642">
        <v>380.55</v>
      </c>
      <c r="Q1642" s="7">
        <v>1990</v>
      </c>
      <c r="R1642" s="7">
        <v>3596.2</v>
      </c>
      <c r="S1642" s="7">
        <v>7192.4</v>
      </c>
      <c r="T1642" s="7">
        <v>9.5</v>
      </c>
      <c r="U1642" s="7">
        <v>683.27800000000002</v>
      </c>
      <c r="V1642" t="s">
        <v>37</v>
      </c>
      <c r="W1642" s="7">
        <v>6769.92</v>
      </c>
      <c r="X1642" s="2" t="s">
        <v>31</v>
      </c>
      <c r="Y1642" s="200"/>
      <c r="Z1642" s="201" t="str">
        <f>IF(Y1642&lt;&gt;"",Y1642,IF(Table1[[#This Row],[Befolyt]]="i",1,""))</f>
        <v/>
      </c>
      <c r="AA1642" s="98">
        <f>Table1[[#This Row],[KülföldiÁr]]*Table1[[#This Row],[Darab]]</f>
        <v>18.899999999999999</v>
      </c>
    </row>
    <row r="1643" spans="1:27" x14ac:dyDescent="0.3">
      <c r="A1643" t="s">
        <v>3385</v>
      </c>
      <c r="B1643" t="s">
        <v>68</v>
      </c>
      <c r="C1643" s="126">
        <v>46056</v>
      </c>
      <c r="D1643" s="6">
        <v>2</v>
      </c>
      <c r="E1643" s="126">
        <v>46056</v>
      </c>
      <c r="F1643" s="6">
        <v>2</v>
      </c>
      <c r="G1643" t="s">
        <v>3386</v>
      </c>
      <c r="H1643" t="s">
        <v>33</v>
      </c>
      <c r="I1643" t="s">
        <v>28</v>
      </c>
      <c r="J1643" t="s">
        <v>3387</v>
      </c>
      <c r="K1643">
        <v>4</v>
      </c>
      <c r="L1643" s="7">
        <v>1512.01</v>
      </c>
      <c r="M1643" s="7">
        <v>6048.04</v>
      </c>
      <c r="N1643">
        <v>0</v>
      </c>
      <c r="O1643" t="s">
        <v>29</v>
      </c>
      <c r="P1643">
        <v>0</v>
      </c>
      <c r="Q1643" s="7">
        <v>5700</v>
      </c>
      <c r="R1643" s="7">
        <v>3990</v>
      </c>
      <c r="S1643" s="7">
        <v>15960</v>
      </c>
      <c r="T1643" s="7">
        <v>0</v>
      </c>
      <c r="U1643" s="7">
        <v>0</v>
      </c>
      <c r="V1643" t="s">
        <v>69</v>
      </c>
      <c r="W1643" s="7">
        <v>9911.9599999999991</v>
      </c>
      <c r="X1643" s="2" t="s">
        <v>82</v>
      </c>
      <c r="Y1643" s="200"/>
      <c r="Z1643" s="201">
        <f>IF(Y1643&lt;&gt;"",Y1643,IF(Table1[[#This Row],[Befolyt]]="i",1,""))</f>
        <v>1</v>
      </c>
      <c r="AA1643" s="98">
        <f>Table1[[#This Row],[KülföldiÁr]]*Table1[[#This Row],[Darab]]</f>
        <v>0</v>
      </c>
    </row>
    <row r="1644" spans="1:27" x14ac:dyDescent="0.3">
      <c r="A1644" t="s">
        <v>3388</v>
      </c>
      <c r="B1644" t="s">
        <v>417</v>
      </c>
      <c r="C1644" s="126">
        <v>46055</v>
      </c>
      <c r="D1644" s="6">
        <v>2</v>
      </c>
      <c r="E1644" s="126">
        <v>46055</v>
      </c>
      <c r="F1644" s="6">
        <v>2</v>
      </c>
      <c r="G1644" t="s">
        <v>57</v>
      </c>
      <c r="H1644" t="s">
        <v>51</v>
      </c>
      <c r="I1644" t="s">
        <v>28</v>
      </c>
      <c r="J1644" t="s">
        <v>290</v>
      </c>
      <c r="K1644">
        <v>1</v>
      </c>
      <c r="L1644" s="7">
        <v>661.42</v>
      </c>
      <c r="M1644" s="7">
        <v>661.42</v>
      </c>
      <c r="N1644">
        <v>0</v>
      </c>
      <c r="O1644" t="s">
        <v>29</v>
      </c>
      <c r="P1644">
        <v>0</v>
      </c>
      <c r="Q1644" s="7">
        <v>1560</v>
      </c>
      <c r="R1644" s="7">
        <v>1250</v>
      </c>
      <c r="S1644" s="7">
        <v>1250</v>
      </c>
      <c r="T1644" s="7">
        <v>0</v>
      </c>
      <c r="U1644" s="7">
        <v>0</v>
      </c>
      <c r="V1644" t="s">
        <v>69</v>
      </c>
      <c r="W1644" s="7">
        <v>588.58000000000004</v>
      </c>
      <c r="X1644" s="2" t="s">
        <v>31</v>
      </c>
      <c r="Y1644" s="200"/>
      <c r="Z1644" s="201" t="str">
        <f>IF(Y1644&lt;&gt;"",Y1644,IF(Table1[[#This Row],[Befolyt]]="i",1,""))</f>
        <v/>
      </c>
      <c r="AA1644" s="98">
        <f>Table1[[#This Row],[KülföldiÁr]]*Table1[[#This Row],[Darab]]</f>
        <v>0</v>
      </c>
    </row>
    <row r="1645" spans="1:27" x14ac:dyDescent="0.3">
      <c r="A1645" t="s">
        <v>3389</v>
      </c>
      <c r="B1645" t="s">
        <v>878</v>
      </c>
      <c r="C1645" s="126">
        <v>46055</v>
      </c>
      <c r="D1645" s="6">
        <v>2</v>
      </c>
      <c r="E1645" s="126">
        <v>46055</v>
      </c>
      <c r="F1645" s="6">
        <v>2</v>
      </c>
      <c r="G1645" t="s">
        <v>345</v>
      </c>
      <c r="H1645" t="s">
        <v>51</v>
      </c>
      <c r="I1645" t="s">
        <v>28</v>
      </c>
      <c r="J1645" t="s">
        <v>346</v>
      </c>
      <c r="K1645">
        <v>5</v>
      </c>
      <c r="L1645" s="7">
        <v>2435.5</v>
      </c>
      <c r="M1645" s="7">
        <v>12177.5</v>
      </c>
      <c r="N1645">
        <v>0</v>
      </c>
      <c r="O1645" t="s">
        <v>29</v>
      </c>
      <c r="P1645">
        <v>0</v>
      </c>
      <c r="Q1645" s="7">
        <v>5720</v>
      </c>
      <c r="R1645" s="7">
        <v>5720</v>
      </c>
      <c r="S1645" s="7">
        <v>28600</v>
      </c>
      <c r="T1645" s="7">
        <v>10</v>
      </c>
      <c r="U1645" s="7">
        <v>2860</v>
      </c>
      <c r="V1645" t="s">
        <v>66</v>
      </c>
      <c r="W1645" s="7">
        <v>16422.5</v>
      </c>
      <c r="X1645" s="2" t="s">
        <v>31</v>
      </c>
      <c r="Y1645" s="200"/>
      <c r="Z1645" s="201" t="str">
        <f>IF(Y1645&lt;&gt;"",Y1645,IF(Table1[[#This Row],[Befolyt]]="i",1,""))</f>
        <v/>
      </c>
      <c r="AA1645" s="98">
        <f>Table1[[#This Row],[KülföldiÁr]]*Table1[[#This Row],[Darab]]</f>
        <v>0</v>
      </c>
    </row>
    <row r="1646" spans="1:27" x14ac:dyDescent="0.3">
      <c r="A1646" t="s">
        <v>3389</v>
      </c>
      <c r="B1646" t="s">
        <v>878</v>
      </c>
      <c r="C1646" s="126">
        <v>46055</v>
      </c>
      <c r="D1646" s="6">
        <v>2</v>
      </c>
      <c r="E1646" s="126">
        <v>46055</v>
      </c>
      <c r="F1646" s="6">
        <v>2</v>
      </c>
      <c r="G1646" t="s">
        <v>1020</v>
      </c>
      <c r="H1646" t="s">
        <v>51</v>
      </c>
      <c r="I1646" t="s">
        <v>28</v>
      </c>
      <c r="J1646" t="s">
        <v>1021</v>
      </c>
      <c r="K1646">
        <v>4</v>
      </c>
      <c r="L1646" s="7">
        <v>1385.66</v>
      </c>
      <c r="M1646" s="7">
        <v>5542.64</v>
      </c>
      <c r="N1646">
        <v>0</v>
      </c>
      <c r="O1646" t="s">
        <v>29</v>
      </c>
      <c r="P1646">
        <v>0</v>
      </c>
      <c r="Q1646" s="7">
        <v>4010</v>
      </c>
      <c r="R1646" s="7">
        <v>5000</v>
      </c>
      <c r="S1646" s="7">
        <v>20000</v>
      </c>
      <c r="T1646" s="7">
        <v>15.94</v>
      </c>
      <c r="U1646" s="7">
        <v>3188</v>
      </c>
      <c r="V1646" t="s">
        <v>66</v>
      </c>
      <c r="W1646" s="7">
        <v>14457.36</v>
      </c>
      <c r="X1646" s="2" t="s">
        <v>31</v>
      </c>
      <c r="Y1646" s="200"/>
      <c r="Z1646" s="201" t="str">
        <f>IF(Y1646&lt;&gt;"",Y1646,IF(Table1[[#This Row],[Befolyt]]="i",1,""))</f>
        <v/>
      </c>
      <c r="AA1646" s="98">
        <f>Table1[[#This Row],[KülföldiÁr]]*Table1[[#This Row],[Darab]]</f>
        <v>0</v>
      </c>
    </row>
    <row r="1647" spans="1:27" x14ac:dyDescent="0.3">
      <c r="A1647" t="s">
        <v>3389</v>
      </c>
      <c r="B1647" t="s">
        <v>878</v>
      </c>
      <c r="C1647" s="126">
        <v>46055</v>
      </c>
      <c r="D1647" s="6">
        <v>2</v>
      </c>
      <c r="E1647" s="126">
        <v>46055</v>
      </c>
      <c r="F1647" s="6">
        <v>2</v>
      </c>
      <c r="G1647" t="s">
        <v>3390</v>
      </c>
      <c r="H1647" t="s">
        <v>51</v>
      </c>
      <c r="I1647" t="s">
        <v>28</v>
      </c>
      <c r="J1647" t="s">
        <v>3391</v>
      </c>
      <c r="K1647">
        <v>5</v>
      </c>
      <c r="L1647" s="7">
        <v>751.65</v>
      </c>
      <c r="M1647" s="7">
        <v>3758.25</v>
      </c>
      <c r="N1647">
        <v>0</v>
      </c>
      <c r="O1647" t="s">
        <v>29</v>
      </c>
      <c r="P1647">
        <v>0</v>
      </c>
      <c r="Q1647" s="7">
        <v>2570</v>
      </c>
      <c r="R1647" s="7">
        <v>2670</v>
      </c>
      <c r="S1647" s="7">
        <v>13350</v>
      </c>
      <c r="T1647" s="7">
        <v>11.12</v>
      </c>
      <c r="U1647" s="7">
        <v>1484.52</v>
      </c>
      <c r="V1647" t="s">
        <v>66</v>
      </c>
      <c r="W1647" s="7">
        <v>9591.75</v>
      </c>
      <c r="X1647" s="2" t="s">
        <v>31</v>
      </c>
      <c r="Y1647" s="200"/>
      <c r="Z1647" s="201" t="str">
        <f>IF(Y1647&lt;&gt;"",Y1647,IF(Table1[[#This Row],[Befolyt]]="i",1,""))</f>
        <v/>
      </c>
      <c r="AA1647" s="98">
        <f>Table1[[#This Row],[KülföldiÁr]]*Table1[[#This Row],[Darab]]</f>
        <v>0</v>
      </c>
    </row>
    <row r="1648" spans="1:27" x14ac:dyDescent="0.3">
      <c r="A1648" t="s">
        <v>3389</v>
      </c>
      <c r="B1648" t="s">
        <v>878</v>
      </c>
      <c r="C1648" s="126">
        <v>46055</v>
      </c>
      <c r="D1648" s="6">
        <v>2</v>
      </c>
      <c r="E1648" s="126">
        <v>46055</v>
      </c>
      <c r="F1648" s="6">
        <v>2</v>
      </c>
      <c r="G1648" t="s">
        <v>2851</v>
      </c>
      <c r="H1648" t="s">
        <v>51</v>
      </c>
      <c r="I1648" t="s">
        <v>28</v>
      </c>
      <c r="J1648" t="s">
        <v>2852</v>
      </c>
      <c r="K1648">
        <v>2</v>
      </c>
      <c r="L1648" s="7">
        <v>632.01</v>
      </c>
      <c r="M1648" s="7">
        <v>1264.02</v>
      </c>
      <c r="N1648">
        <v>0</v>
      </c>
      <c r="O1648" t="s">
        <v>29</v>
      </c>
      <c r="P1648">
        <v>0</v>
      </c>
      <c r="Q1648" s="7">
        <v>2845</v>
      </c>
      <c r="R1648" s="7">
        <v>2845</v>
      </c>
      <c r="S1648" s="7">
        <v>5690</v>
      </c>
      <c r="T1648" s="7">
        <v>10</v>
      </c>
      <c r="U1648" s="7">
        <v>569</v>
      </c>
      <c r="V1648" t="s">
        <v>66</v>
      </c>
      <c r="W1648" s="7">
        <v>4425.9799999999996</v>
      </c>
      <c r="X1648" s="2" t="s">
        <v>31</v>
      </c>
      <c r="Y1648" s="200"/>
      <c r="Z1648" s="201" t="str">
        <f>IF(Y1648&lt;&gt;"",Y1648,IF(Table1[[#This Row],[Befolyt]]="i",1,""))</f>
        <v/>
      </c>
      <c r="AA1648" s="98">
        <f>Table1[[#This Row],[KülföldiÁr]]*Table1[[#This Row],[Darab]]</f>
        <v>0</v>
      </c>
    </row>
    <row r="1649" spans="1:27" x14ac:dyDescent="0.3">
      <c r="A1649" t="s">
        <v>3389</v>
      </c>
      <c r="B1649" t="s">
        <v>878</v>
      </c>
      <c r="C1649" s="126">
        <v>46055</v>
      </c>
      <c r="D1649" s="6">
        <v>2</v>
      </c>
      <c r="E1649" s="126">
        <v>46055</v>
      </c>
      <c r="F1649" s="6">
        <v>2</v>
      </c>
      <c r="G1649" t="s">
        <v>3392</v>
      </c>
      <c r="H1649" t="s">
        <v>51</v>
      </c>
      <c r="I1649" t="s">
        <v>28</v>
      </c>
      <c r="J1649" t="s">
        <v>3393</v>
      </c>
      <c r="K1649">
        <v>5</v>
      </c>
      <c r="L1649" s="7">
        <v>569.95000000000005</v>
      </c>
      <c r="M1649" s="7">
        <v>2849.75</v>
      </c>
      <c r="N1649">
        <v>0</v>
      </c>
      <c r="O1649" t="s">
        <v>29</v>
      </c>
      <c r="P1649">
        <v>0</v>
      </c>
      <c r="Q1649" s="7">
        <v>1610</v>
      </c>
      <c r="R1649" s="7">
        <v>1450</v>
      </c>
      <c r="S1649" s="7">
        <v>7250</v>
      </c>
      <c r="T1649" s="7">
        <v>7.16</v>
      </c>
      <c r="U1649" s="7">
        <v>519.1</v>
      </c>
      <c r="V1649" t="s">
        <v>66</v>
      </c>
      <c r="W1649" s="7">
        <v>4400.25</v>
      </c>
      <c r="X1649" s="2" t="s">
        <v>31</v>
      </c>
      <c r="Y1649" s="200"/>
      <c r="Z1649" s="201" t="str">
        <f>IF(Y1649&lt;&gt;"",Y1649,IF(Table1[[#This Row],[Befolyt]]="i",1,""))</f>
        <v/>
      </c>
      <c r="AA1649" s="98">
        <f>Table1[[#This Row],[KülföldiÁr]]*Table1[[#This Row],[Darab]]</f>
        <v>0</v>
      </c>
    </row>
    <row r="1650" spans="1:27" x14ac:dyDescent="0.3">
      <c r="A1650" t="s">
        <v>3389</v>
      </c>
      <c r="B1650" t="s">
        <v>878</v>
      </c>
      <c r="C1650" s="126">
        <v>46055</v>
      </c>
      <c r="D1650" s="6">
        <v>2</v>
      </c>
      <c r="E1650" s="126">
        <v>46055</v>
      </c>
      <c r="F1650" s="6">
        <v>2</v>
      </c>
      <c r="G1650" t="s">
        <v>3394</v>
      </c>
      <c r="H1650" t="s">
        <v>51</v>
      </c>
      <c r="I1650" t="s">
        <v>28</v>
      </c>
      <c r="J1650" t="s">
        <v>3395</v>
      </c>
      <c r="K1650">
        <v>10</v>
      </c>
      <c r="L1650" s="7">
        <v>379.98</v>
      </c>
      <c r="M1650" s="7">
        <v>3799.8</v>
      </c>
      <c r="N1650">
        <v>0</v>
      </c>
      <c r="O1650" t="s">
        <v>29</v>
      </c>
      <c r="P1650">
        <v>0</v>
      </c>
      <c r="Q1650" s="7">
        <v>1270</v>
      </c>
      <c r="R1650" s="7">
        <v>1130</v>
      </c>
      <c r="S1650" s="7">
        <v>11300</v>
      </c>
      <c r="T1650" s="7">
        <v>6.85</v>
      </c>
      <c r="U1650" s="7">
        <v>774.05</v>
      </c>
      <c r="V1650" t="s">
        <v>66</v>
      </c>
      <c r="W1650" s="7">
        <v>7500.2</v>
      </c>
      <c r="X1650" s="2" t="s">
        <v>31</v>
      </c>
      <c r="Y1650" s="200"/>
      <c r="Z1650" s="201" t="str">
        <f>IF(Y1650&lt;&gt;"",Y1650,IF(Table1[[#This Row],[Befolyt]]="i",1,""))</f>
        <v/>
      </c>
      <c r="AA1650" s="98">
        <f>Table1[[#This Row],[KülföldiÁr]]*Table1[[#This Row],[Darab]]</f>
        <v>0</v>
      </c>
    </row>
    <row r="1651" spans="1:27" x14ac:dyDescent="0.3">
      <c r="A1651" t="s">
        <v>3389</v>
      </c>
      <c r="B1651" t="s">
        <v>878</v>
      </c>
      <c r="C1651" s="126">
        <v>46055</v>
      </c>
      <c r="D1651" s="6">
        <v>2</v>
      </c>
      <c r="E1651" s="126">
        <v>46055</v>
      </c>
      <c r="F1651" s="6">
        <v>2</v>
      </c>
      <c r="G1651" t="s">
        <v>3396</v>
      </c>
      <c r="H1651" t="s">
        <v>51</v>
      </c>
      <c r="I1651" t="s">
        <v>28</v>
      </c>
      <c r="J1651" t="s">
        <v>3397</v>
      </c>
      <c r="K1651">
        <v>10</v>
      </c>
      <c r="L1651" s="7">
        <v>345.78</v>
      </c>
      <c r="M1651" s="7">
        <v>3457.7999999999997</v>
      </c>
      <c r="N1651">
        <v>0</v>
      </c>
      <c r="O1651" t="s">
        <v>29</v>
      </c>
      <c r="P1651">
        <v>0</v>
      </c>
      <c r="Q1651" s="7">
        <v>1000</v>
      </c>
      <c r="R1651" s="7">
        <v>1000</v>
      </c>
      <c r="S1651" s="7">
        <v>10000</v>
      </c>
      <c r="T1651" s="7">
        <v>10</v>
      </c>
      <c r="U1651" s="7">
        <v>1000</v>
      </c>
      <c r="V1651" t="s">
        <v>66</v>
      </c>
      <c r="W1651" s="7">
        <v>6542.2000000000007</v>
      </c>
      <c r="X1651" s="2" t="s">
        <v>31</v>
      </c>
      <c r="Y1651" s="200"/>
      <c r="Z1651" s="201" t="str">
        <f>IF(Y1651&lt;&gt;"",Y1651,IF(Table1[[#This Row],[Befolyt]]="i",1,""))</f>
        <v/>
      </c>
      <c r="AA1651" s="98">
        <f>Table1[[#This Row],[KülföldiÁr]]*Table1[[#This Row],[Darab]]</f>
        <v>0</v>
      </c>
    </row>
    <row r="1652" spans="1:27" x14ac:dyDescent="0.3">
      <c r="A1652" t="s">
        <v>3389</v>
      </c>
      <c r="B1652" t="s">
        <v>878</v>
      </c>
      <c r="C1652" s="126">
        <v>46055</v>
      </c>
      <c r="D1652" s="6">
        <v>2</v>
      </c>
      <c r="E1652" s="126">
        <v>46055</v>
      </c>
      <c r="F1652" s="6">
        <v>2</v>
      </c>
      <c r="G1652" t="s">
        <v>317</v>
      </c>
      <c r="H1652" t="s">
        <v>34</v>
      </c>
      <c r="I1652" t="s">
        <v>32</v>
      </c>
      <c r="J1652" t="s">
        <v>318</v>
      </c>
      <c r="K1652">
        <v>1</v>
      </c>
      <c r="L1652" s="7">
        <v>3612</v>
      </c>
      <c r="M1652" s="7">
        <v>3612</v>
      </c>
      <c r="N1652">
        <v>0</v>
      </c>
      <c r="O1652" t="s">
        <v>29</v>
      </c>
      <c r="P1652">
        <v>0</v>
      </c>
      <c r="Q1652" s="7">
        <v>3612</v>
      </c>
      <c r="R1652" s="7">
        <v>0</v>
      </c>
      <c r="S1652" s="7">
        <v>0</v>
      </c>
      <c r="T1652" s="7">
        <v>0</v>
      </c>
      <c r="U1652" s="7">
        <v>0</v>
      </c>
      <c r="V1652" t="s">
        <v>66</v>
      </c>
      <c r="W1652" s="7">
        <v>-3612</v>
      </c>
      <c r="X1652" s="2" t="s">
        <v>31</v>
      </c>
      <c r="Y1652" s="200"/>
      <c r="Z1652" s="201" t="str">
        <f>IF(Y1652&lt;&gt;"",Y1652,IF(Table1[[#This Row],[Befolyt]]="i",1,""))</f>
        <v/>
      </c>
      <c r="AA1652" s="98">
        <f>Table1[[#This Row],[KülföldiÁr]]*Table1[[#This Row],[Darab]]</f>
        <v>0</v>
      </c>
    </row>
    <row r="1653" spans="1:27" x14ac:dyDescent="0.3">
      <c r="A1653" t="s">
        <v>3398</v>
      </c>
      <c r="B1653" t="s">
        <v>3399</v>
      </c>
      <c r="C1653" s="126">
        <v>46055</v>
      </c>
      <c r="D1653" s="6">
        <v>2</v>
      </c>
      <c r="E1653" s="126">
        <v>46055</v>
      </c>
      <c r="F1653" s="6">
        <v>2</v>
      </c>
      <c r="G1653" t="s">
        <v>97</v>
      </c>
      <c r="H1653" t="s">
        <v>33</v>
      </c>
      <c r="I1653" t="s">
        <v>28</v>
      </c>
      <c r="J1653" t="s">
        <v>283</v>
      </c>
      <c r="K1653">
        <v>1</v>
      </c>
      <c r="L1653" s="7">
        <v>1648.41</v>
      </c>
      <c r="M1653" s="7">
        <v>1648.41</v>
      </c>
      <c r="N1653">
        <v>0</v>
      </c>
      <c r="O1653" t="s">
        <v>29</v>
      </c>
      <c r="P1653">
        <v>0</v>
      </c>
      <c r="Q1653" s="7">
        <v>7800</v>
      </c>
      <c r="R1653" s="7">
        <v>8700</v>
      </c>
      <c r="S1653" s="7">
        <v>8700</v>
      </c>
      <c r="T1653" s="7">
        <v>13.1</v>
      </c>
      <c r="U1653" s="7">
        <v>1139.7</v>
      </c>
      <c r="V1653" t="s">
        <v>85</v>
      </c>
      <c r="W1653" s="7">
        <v>7051.59</v>
      </c>
      <c r="X1653" s="2" t="s">
        <v>82</v>
      </c>
      <c r="Y1653" s="200"/>
      <c r="Z1653" s="201">
        <f>IF(Y1653&lt;&gt;"",Y1653,IF(Table1[[#This Row],[Befolyt]]="i",1,""))</f>
        <v>1</v>
      </c>
      <c r="AA1653" s="98">
        <f>Table1[[#This Row],[KülföldiÁr]]*Table1[[#This Row],[Darab]]</f>
        <v>0</v>
      </c>
    </row>
    <row r="1654" spans="1:27" x14ac:dyDescent="0.3">
      <c r="A1654" t="s">
        <v>3398</v>
      </c>
      <c r="B1654" t="s">
        <v>3399</v>
      </c>
      <c r="C1654" s="126">
        <v>46055</v>
      </c>
      <c r="D1654" s="6">
        <v>2</v>
      </c>
      <c r="E1654" s="126">
        <v>46055</v>
      </c>
      <c r="F1654" s="6">
        <v>2</v>
      </c>
      <c r="G1654" t="s">
        <v>3400</v>
      </c>
      <c r="H1654" t="s">
        <v>33</v>
      </c>
      <c r="I1654" t="s">
        <v>28</v>
      </c>
      <c r="J1654" t="s">
        <v>3401</v>
      </c>
      <c r="K1654">
        <v>2</v>
      </c>
      <c r="L1654" s="7">
        <v>2448.2600000000002</v>
      </c>
      <c r="M1654" s="7">
        <v>4896.5200000000004</v>
      </c>
      <c r="N1654">
        <v>0</v>
      </c>
      <c r="O1654" t="s">
        <v>29</v>
      </c>
      <c r="P1654">
        <v>0</v>
      </c>
      <c r="Q1654" s="7">
        <v>19140</v>
      </c>
      <c r="R1654" s="7">
        <v>19140</v>
      </c>
      <c r="S1654" s="7">
        <v>38280</v>
      </c>
      <c r="T1654" s="7">
        <v>5</v>
      </c>
      <c r="U1654" s="7">
        <v>1914</v>
      </c>
      <c r="V1654" t="s">
        <v>85</v>
      </c>
      <c r="W1654" s="7">
        <v>33383.479999999996</v>
      </c>
      <c r="X1654" s="2" t="s">
        <v>82</v>
      </c>
      <c r="Y1654" s="200"/>
      <c r="Z1654" s="201">
        <f>IF(Y1654&lt;&gt;"",Y1654,IF(Table1[[#This Row],[Befolyt]]="i",1,""))</f>
        <v>1</v>
      </c>
      <c r="AA1654" s="98">
        <f>Table1[[#This Row],[KülföldiÁr]]*Table1[[#This Row],[Darab]]</f>
        <v>0</v>
      </c>
    </row>
    <row r="1655" spans="1:27" x14ac:dyDescent="0.3">
      <c r="A1655" t="s">
        <v>3398</v>
      </c>
      <c r="B1655" t="s">
        <v>3399</v>
      </c>
      <c r="C1655" s="126">
        <v>46055</v>
      </c>
      <c r="D1655" s="6">
        <v>2</v>
      </c>
      <c r="E1655" s="126">
        <v>46055</v>
      </c>
      <c r="F1655" s="6">
        <v>2</v>
      </c>
      <c r="G1655" t="s">
        <v>2113</v>
      </c>
      <c r="H1655" t="s">
        <v>34</v>
      </c>
      <c r="I1655" t="s">
        <v>32</v>
      </c>
      <c r="J1655" t="s">
        <v>2114</v>
      </c>
      <c r="K1655">
        <v>1</v>
      </c>
      <c r="L1655" s="7">
        <v>2364</v>
      </c>
      <c r="M1655" s="7">
        <v>2364</v>
      </c>
      <c r="N1655">
        <v>0</v>
      </c>
      <c r="O1655" t="s">
        <v>29</v>
      </c>
      <c r="P1655">
        <v>0</v>
      </c>
      <c r="Q1655" s="7">
        <v>2364</v>
      </c>
      <c r="R1655" s="7">
        <v>0</v>
      </c>
      <c r="S1655" s="7">
        <v>0</v>
      </c>
      <c r="T1655" s="7">
        <v>0</v>
      </c>
      <c r="U1655" s="7">
        <v>0</v>
      </c>
      <c r="V1655" t="s">
        <v>85</v>
      </c>
      <c r="W1655" s="7">
        <v>-2364</v>
      </c>
      <c r="X1655" s="2" t="s">
        <v>82</v>
      </c>
      <c r="Y1655" s="200"/>
      <c r="Z1655" s="201">
        <f>IF(Y1655&lt;&gt;"",Y1655,IF(Table1[[#This Row],[Befolyt]]="i",1,""))</f>
        <v>1</v>
      </c>
      <c r="AA1655" s="98">
        <f>Table1[[#This Row],[KülföldiÁr]]*Table1[[#This Row],[Darab]]</f>
        <v>0</v>
      </c>
    </row>
    <row r="1656" spans="1:27" x14ac:dyDescent="0.3">
      <c r="A1656" t="s">
        <v>3402</v>
      </c>
      <c r="B1656" t="s">
        <v>2098</v>
      </c>
      <c r="C1656" s="126">
        <v>46055</v>
      </c>
      <c r="D1656" s="6">
        <v>2</v>
      </c>
      <c r="E1656" s="126">
        <v>46055</v>
      </c>
      <c r="F1656" s="6">
        <v>2</v>
      </c>
      <c r="G1656" t="s">
        <v>39</v>
      </c>
      <c r="H1656" t="s">
        <v>33</v>
      </c>
      <c r="I1656" t="s">
        <v>28</v>
      </c>
      <c r="J1656" t="s">
        <v>286</v>
      </c>
      <c r="K1656">
        <v>2</v>
      </c>
      <c r="L1656" s="7">
        <v>217.79</v>
      </c>
      <c r="M1656" s="7">
        <v>435.58</v>
      </c>
      <c r="N1656">
        <v>0</v>
      </c>
      <c r="O1656" t="s">
        <v>29</v>
      </c>
      <c r="P1656">
        <v>0</v>
      </c>
      <c r="Q1656" s="7">
        <v>1000</v>
      </c>
      <c r="R1656" s="7">
        <v>1300</v>
      </c>
      <c r="S1656" s="7">
        <v>2600</v>
      </c>
      <c r="T1656" s="7">
        <v>16.920000000000002</v>
      </c>
      <c r="U1656" s="7">
        <v>439.92000000000007</v>
      </c>
      <c r="V1656" t="s">
        <v>81</v>
      </c>
      <c r="W1656" s="7">
        <v>2164.42</v>
      </c>
      <c r="X1656" s="2" t="s">
        <v>82</v>
      </c>
      <c r="Y1656" s="200"/>
      <c r="Z1656" s="201">
        <f>IF(Y1656&lt;&gt;"",Y1656,IF(Table1[[#This Row],[Befolyt]]="i",1,""))</f>
        <v>1</v>
      </c>
      <c r="AA1656" s="98">
        <f>Table1[[#This Row],[KülföldiÁr]]*Table1[[#This Row],[Darab]]</f>
        <v>0</v>
      </c>
    </row>
    <row r="1657" spans="1:27" x14ac:dyDescent="0.3">
      <c r="A1657" t="s">
        <v>3402</v>
      </c>
      <c r="B1657" t="s">
        <v>2098</v>
      </c>
      <c r="C1657" s="126">
        <v>46055</v>
      </c>
      <c r="D1657" s="6">
        <v>2</v>
      </c>
      <c r="E1657" s="126">
        <v>46055</v>
      </c>
      <c r="F1657" s="6">
        <v>2</v>
      </c>
      <c r="G1657" t="s">
        <v>1345</v>
      </c>
      <c r="H1657" t="s">
        <v>34</v>
      </c>
      <c r="I1657" t="s">
        <v>32</v>
      </c>
      <c r="J1657" t="s">
        <v>1346</v>
      </c>
      <c r="K1657">
        <v>1</v>
      </c>
      <c r="L1657" s="7">
        <v>1737</v>
      </c>
      <c r="M1657" s="7">
        <v>1737</v>
      </c>
      <c r="N1657">
        <v>0</v>
      </c>
      <c r="O1657" t="s">
        <v>29</v>
      </c>
      <c r="P1657">
        <v>0</v>
      </c>
      <c r="Q1657" s="7">
        <v>1737</v>
      </c>
      <c r="R1657" s="7">
        <v>1800</v>
      </c>
      <c r="S1657" s="7">
        <v>1800</v>
      </c>
      <c r="T1657" s="7">
        <v>0</v>
      </c>
      <c r="U1657" s="7">
        <v>0</v>
      </c>
      <c r="V1657" t="s">
        <v>81</v>
      </c>
      <c r="W1657" s="7">
        <v>63</v>
      </c>
      <c r="X1657" s="2" t="s">
        <v>82</v>
      </c>
      <c r="Y1657" s="200"/>
      <c r="Z1657" s="201">
        <f>IF(Y1657&lt;&gt;"",Y1657,IF(Table1[[#This Row],[Befolyt]]="i",1,""))</f>
        <v>1</v>
      </c>
      <c r="AA1657" s="98">
        <f>Table1[[#This Row],[KülföldiÁr]]*Table1[[#This Row],[Darab]]</f>
        <v>0</v>
      </c>
    </row>
    <row r="1658" spans="1:27" x14ac:dyDescent="0.3">
      <c r="A1658" t="s">
        <v>3403</v>
      </c>
      <c r="B1658" t="s">
        <v>417</v>
      </c>
      <c r="C1658" s="126">
        <v>46055</v>
      </c>
      <c r="D1658" s="6">
        <v>2</v>
      </c>
      <c r="E1658" s="126">
        <v>46055</v>
      </c>
      <c r="F1658" s="6">
        <v>2</v>
      </c>
      <c r="G1658" t="s">
        <v>50</v>
      </c>
      <c r="H1658" t="s">
        <v>51</v>
      </c>
      <c r="I1658" t="s">
        <v>28</v>
      </c>
      <c r="J1658" t="s">
        <v>52</v>
      </c>
      <c r="K1658">
        <v>14</v>
      </c>
      <c r="L1658" s="7">
        <v>1478.09</v>
      </c>
      <c r="M1658" s="7">
        <v>20693.259999999998</v>
      </c>
      <c r="N1658">
        <v>0</v>
      </c>
      <c r="O1658" t="s">
        <v>29</v>
      </c>
      <c r="P1658">
        <v>0</v>
      </c>
      <c r="Q1658" s="7">
        <v>4500</v>
      </c>
      <c r="R1658" s="7">
        <v>3120</v>
      </c>
      <c r="S1658" s="7">
        <v>43680</v>
      </c>
      <c r="T1658" s="7">
        <v>0</v>
      </c>
      <c r="U1658" s="7">
        <v>0</v>
      </c>
      <c r="V1658" t="s">
        <v>69</v>
      </c>
      <c r="W1658" s="7">
        <v>22986.74</v>
      </c>
      <c r="X1658" s="2" t="s">
        <v>31</v>
      </c>
      <c r="Y1658" s="200"/>
      <c r="Z1658" s="201" t="str">
        <f>IF(Y1658&lt;&gt;"",Y1658,IF(Table1[[#This Row],[Befolyt]]="i",1,""))</f>
        <v/>
      </c>
      <c r="AA1658" s="98">
        <f>Table1[[#This Row],[KülföldiÁr]]*Table1[[#This Row],[Darab]]</f>
        <v>0</v>
      </c>
    </row>
    <row r="1659" spans="1:27" x14ac:dyDescent="0.3">
      <c r="A1659" t="s">
        <v>3403</v>
      </c>
      <c r="B1659" t="s">
        <v>417</v>
      </c>
      <c r="C1659" s="126">
        <v>46055</v>
      </c>
      <c r="D1659" s="6">
        <v>2</v>
      </c>
      <c r="E1659" s="126">
        <v>46055</v>
      </c>
      <c r="F1659" s="6">
        <v>2</v>
      </c>
      <c r="G1659" t="s">
        <v>57</v>
      </c>
      <c r="H1659" t="s">
        <v>51</v>
      </c>
      <c r="I1659" t="s">
        <v>28</v>
      </c>
      <c r="J1659" t="s">
        <v>290</v>
      </c>
      <c r="K1659">
        <v>12</v>
      </c>
      <c r="L1659" s="7">
        <v>661.42</v>
      </c>
      <c r="M1659" s="7">
        <v>7937.0399999999991</v>
      </c>
      <c r="N1659">
        <v>0</v>
      </c>
      <c r="O1659" t="s">
        <v>29</v>
      </c>
      <c r="P1659">
        <v>0</v>
      </c>
      <c r="Q1659" s="7">
        <v>1560</v>
      </c>
      <c r="R1659" s="7">
        <v>1250</v>
      </c>
      <c r="S1659" s="7">
        <v>15000</v>
      </c>
      <c r="T1659" s="7">
        <v>0</v>
      </c>
      <c r="U1659" s="7">
        <v>0</v>
      </c>
      <c r="V1659" t="s">
        <v>69</v>
      </c>
      <c r="W1659" s="7">
        <v>7062.9600000000009</v>
      </c>
      <c r="X1659" s="2" t="s">
        <v>31</v>
      </c>
      <c r="Y1659" s="200"/>
      <c r="Z1659" s="201" t="str">
        <f>IF(Y1659&lt;&gt;"",Y1659,IF(Table1[[#This Row],[Befolyt]]="i",1,""))</f>
        <v/>
      </c>
      <c r="AA1659" s="98">
        <f>Table1[[#This Row],[KülföldiÁr]]*Table1[[#This Row],[Darab]]</f>
        <v>0</v>
      </c>
    </row>
    <row r="1660" spans="1:27" x14ac:dyDescent="0.3">
      <c r="A1660" t="s">
        <v>3404</v>
      </c>
      <c r="B1660" t="s">
        <v>371</v>
      </c>
      <c r="C1660" s="126">
        <v>46055</v>
      </c>
      <c r="D1660" s="6">
        <v>2</v>
      </c>
      <c r="E1660" s="126">
        <v>46052</v>
      </c>
      <c r="F1660" s="6">
        <v>1</v>
      </c>
      <c r="G1660" t="s">
        <v>2135</v>
      </c>
      <c r="H1660" t="s">
        <v>53</v>
      </c>
      <c r="I1660" t="s">
        <v>28</v>
      </c>
      <c r="J1660" t="s">
        <v>3112</v>
      </c>
      <c r="K1660">
        <v>2</v>
      </c>
      <c r="L1660" s="7">
        <v>13228.95</v>
      </c>
      <c r="M1660" s="7">
        <v>26457.9</v>
      </c>
      <c r="N1660">
        <v>0</v>
      </c>
      <c r="O1660" t="s">
        <v>29</v>
      </c>
      <c r="P1660">
        <v>0</v>
      </c>
      <c r="Q1660" s="7">
        <v>65800</v>
      </c>
      <c r="R1660" s="7">
        <v>52825</v>
      </c>
      <c r="S1660" s="7">
        <v>105650</v>
      </c>
      <c r="T1660" s="7">
        <v>3.5</v>
      </c>
      <c r="U1660" s="7">
        <v>3697.75</v>
      </c>
      <c r="V1660" t="s">
        <v>77</v>
      </c>
      <c r="W1660" s="7">
        <v>79192.100000000006</v>
      </c>
      <c r="X1660" s="2" t="s">
        <v>31</v>
      </c>
      <c r="Y1660" s="200"/>
      <c r="Z1660" s="201" t="str">
        <f>IF(Y1660&lt;&gt;"",Y1660,IF(Table1[[#This Row],[Befolyt]]="i",1,""))</f>
        <v/>
      </c>
      <c r="AA1660" s="98">
        <f>Table1[[#This Row],[KülföldiÁr]]*Table1[[#This Row],[Darab]]</f>
        <v>0</v>
      </c>
    </row>
    <row r="1661" spans="1:27" x14ac:dyDescent="0.3">
      <c r="A1661" t="s">
        <v>3404</v>
      </c>
      <c r="B1661" t="s">
        <v>371</v>
      </c>
      <c r="C1661" s="126">
        <v>46055</v>
      </c>
      <c r="D1661" s="6">
        <v>2</v>
      </c>
      <c r="E1661" s="126">
        <v>46052</v>
      </c>
      <c r="F1661" s="6">
        <v>1</v>
      </c>
      <c r="G1661" t="s">
        <v>1056</v>
      </c>
      <c r="H1661" t="s">
        <v>41</v>
      </c>
      <c r="I1661" t="s">
        <v>28</v>
      </c>
      <c r="J1661" t="s">
        <v>3405</v>
      </c>
      <c r="K1661">
        <v>1</v>
      </c>
      <c r="L1661" s="7">
        <v>19100.599999999999</v>
      </c>
      <c r="M1661" s="7">
        <v>19100.599999999999</v>
      </c>
      <c r="N1661">
        <v>0</v>
      </c>
      <c r="O1661" t="s">
        <v>29</v>
      </c>
      <c r="P1661">
        <v>0</v>
      </c>
      <c r="Q1661" s="7">
        <v>63600</v>
      </c>
      <c r="R1661" s="7">
        <v>54350</v>
      </c>
      <c r="S1661" s="7">
        <v>54350</v>
      </c>
      <c r="T1661" s="7">
        <v>3.5</v>
      </c>
      <c r="U1661" s="7">
        <v>1902.25</v>
      </c>
      <c r="V1661" t="s">
        <v>77</v>
      </c>
      <c r="W1661" s="7">
        <v>35249.4</v>
      </c>
      <c r="X1661" s="2" t="s">
        <v>31</v>
      </c>
      <c r="Y1661" s="200"/>
      <c r="Z1661" s="201" t="str">
        <f>IF(Y1661&lt;&gt;"",Y1661,IF(Table1[[#This Row],[Befolyt]]="i",1,""))</f>
        <v/>
      </c>
      <c r="AA1661" s="98">
        <f>Table1[[#This Row],[KülföldiÁr]]*Table1[[#This Row],[Darab]]</f>
        <v>0</v>
      </c>
    </row>
    <row r="1662" spans="1:27" x14ac:dyDescent="0.3">
      <c r="A1662" t="s">
        <v>3404</v>
      </c>
      <c r="B1662" t="s">
        <v>371</v>
      </c>
      <c r="C1662" s="126">
        <v>46055</v>
      </c>
      <c r="D1662" s="6">
        <v>2</v>
      </c>
      <c r="E1662" s="126">
        <v>46052</v>
      </c>
      <c r="F1662" s="6">
        <v>1</v>
      </c>
      <c r="G1662" t="s">
        <v>78</v>
      </c>
      <c r="H1662" t="s">
        <v>34</v>
      </c>
      <c r="I1662" t="s">
        <v>32</v>
      </c>
      <c r="J1662" t="s">
        <v>79</v>
      </c>
      <c r="K1662">
        <v>1</v>
      </c>
      <c r="L1662" s="7">
        <v>3573</v>
      </c>
      <c r="M1662" s="7">
        <v>3573</v>
      </c>
      <c r="N1662">
        <v>0</v>
      </c>
      <c r="O1662" t="s">
        <v>29</v>
      </c>
      <c r="P1662">
        <v>0</v>
      </c>
      <c r="Q1662" s="7">
        <v>3573</v>
      </c>
      <c r="R1662" s="7">
        <v>0</v>
      </c>
      <c r="S1662" s="7">
        <v>0</v>
      </c>
      <c r="T1662" s="7">
        <v>0</v>
      </c>
      <c r="U1662" s="7">
        <v>0</v>
      </c>
      <c r="V1662" t="s">
        <v>77</v>
      </c>
      <c r="W1662" s="7">
        <v>-3573</v>
      </c>
      <c r="X1662" s="2" t="s">
        <v>31</v>
      </c>
      <c r="Y1662" s="200"/>
      <c r="Z1662" s="201" t="str">
        <f>IF(Y1662&lt;&gt;"",Y1662,IF(Table1[[#This Row],[Befolyt]]="i",1,""))</f>
        <v/>
      </c>
      <c r="AA1662" s="98">
        <f>Table1[[#This Row],[KülföldiÁr]]*Table1[[#This Row],[Darab]]</f>
        <v>0</v>
      </c>
    </row>
    <row r="1663" spans="1:27" x14ac:dyDescent="0.3">
      <c r="A1663" t="s">
        <v>3406</v>
      </c>
      <c r="B1663" t="s">
        <v>1354</v>
      </c>
      <c r="C1663" s="126">
        <v>46055</v>
      </c>
      <c r="D1663" s="6">
        <v>2</v>
      </c>
      <c r="E1663" s="126">
        <v>46055</v>
      </c>
      <c r="F1663" s="6">
        <v>2</v>
      </c>
      <c r="G1663" t="s">
        <v>2895</v>
      </c>
      <c r="H1663" t="s">
        <v>27</v>
      </c>
      <c r="I1663" t="s">
        <v>28</v>
      </c>
      <c r="J1663" t="s">
        <v>103</v>
      </c>
      <c r="K1663">
        <v>1</v>
      </c>
      <c r="L1663" s="7">
        <v>90300</v>
      </c>
      <c r="M1663" s="7">
        <v>90300</v>
      </c>
      <c r="N1663">
        <v>0</v>
      </c>
      <c r="O1663" t="s">
        <v>29</v>
      </c>
      <c r="P1663">
        <v>0</v>
      </c>
      <c r="Q1663" s="7">
        <v>150500</v>
      </c>
      <c r="R1663" s="7">
        <v>150500</v>
      </c>
      <c r="S1663" s="7">
        <v>150500</v>
      </c>
      <c r="T1663" s="7">
        <v>10</v>
      </c>
      <c r="U1663" s="7">
        <v>15050</v>
      </c>
      <c r="V1663" t="s">
        <v>77</v>
      </c>
      <c r="W1663" s="7">
        <v>60200</v>
      </c>
      <c r="X1663" s="2" t="s">
        <v>31</v>
      </c>
      <c r="Y1663" s="200"/>
      <c r="Z1663" s="201" t="str">
        <f>IF(Y1663&lt;&gt;"",Y1663,IF(Table1[[#This Row],[Befolyt]]="i",1,""))</f>
        <v/>
      </c>
      <c r="AA1663" s="98">
        <f>Table1[[#This Row],[KülföldiÁr]]*Table1[[#This Row],[Darab]]</f>
        <v>0</v>
      </c>
    </row>
    <row r="1664" spans="1:27" x14ac:dyDescent="0.3">
      <c r="A1664" t="s">
        <v>3406</v>
      </c>
      <c r="B1664" t="s">
        <v>1354</v>
      </c>
      <c r="C1664" s="126">
        <v>46055</v>
      </c>
      <c r="D1664" s="6">
        <v>2</v>
      </c>
      <c r="E1664" s="126">
        <v>46055</v>
      </c>
      <c r="F1664" s="6">
        <v>2</v>
      </c>
      <c r="G1664" t="s">
        <v>908</v>
      </c>
      <c r="H1664" t="s">
        <v>27</v>
      </c>
      <c r="I1664" t="s">
        <v>28</v>
      </c>
      <c r="J1664" t="s">
        <v>909</v>
      </c>
      <c r="K1664">
        <v>2</v>
      </c>
      <c r="L1664" s="7">
        <v>2280</v>
      </c>
      <c r="M1664" s="7">
        <v>4560</v>
      </c>
      <c r="N1664">
        <v>0</v>
      </c>
      <c r="O1664" t="s">
        <v>29</v>
      </c>
      <c r="P1664">
        <v>0</v>
      </c>
      <c r="Q1664" s="7">
        <v>4470</v>
      </c>
      <c r="R1664" s="7">
        <v>4470</v>
      </c>
      <c r="S1664" s="7">
        <v>8940</v>
      </c>
      <c r="T1664" s="7">
        <v>10</v>
      </c>
      <c r="U1664" s="7">
        <v>894</v>
      </c>
      <c r="V1664" t="s">
        <v>77</v>
      </c>
      <c r="W1664" s="7">
        <v>4380</v>
      </c>
      <c r="X1664" s="2" t="s">
        <v>31</v>
      </c>
      <c r="Y1664" s="200"/>
      <c r="Z1664" s="201" t="str">
        <f>IF(Y1664&lt;&gt;"",Y1664,IF(Table1[[#This Row],[Befolyt]]="i",1,""))</f>
        <v/>
      </c>
      <c r="AA1664" s="98">
        <f>Table1[[#This Row],[KülföldiÁr]]*Table1[[#This Row],[Darab]]</f>
        <v>0</v>
      </c>
    </row>
    <row r="1665" spans="1:27" x14ac:dyDescent="0.3">
      <c r="A1665" t="s">
        <v>3406</v>
      </c>
      <c r="B1665" t="s">
        <v>1354</v>
      </c>
      <c r="C1665" s="126">
        <v>46055</v>
      </c>
      <c r="D1665" s="6">
        <v>2</v>
      </c>
      <c r="E1665" s="126">
        <v>46055</v>
      </c>
      <c r="F1665" s="6">
        <v>2</v>
      </c>
      <c r="G1665" t="s">
        <v>104</v>
      </c>
      <c r="H1665" t="s">
        <v>41</v>
      </c>
      <c r="I1665" t="s">
        <v>28</v>
      </c>
      <c r="J1665" t="s">
        <v>285</v>
      </c>
      <c r="K1665">
        <v>1</v>
      </c>
      <c r="L1665" s="7">
        <v>492.29</v>
      </c>
      <c r="M1665" s="7">
        <v>492.29</v>
      </c>
      <c r="N1665">
        <v>0</v>
      </c>
      <c r="O1665" t="s">
        <v>29</v>
      </c>
      <c r="P1665">
        <v>0</v>
      </c>
      <c r="Q1665" s="7">
        <v>1510</v>
      </c>
      <c r="R1665" s="7">
        <v>1510</v>
      </c>
      <c r="S1665" s="7">
        <v>1510</v>
      </c>
      <c r="T1665" s="7">
        <v>5</v>
      </c>
      <c r="U1665" s="7">
        <v>75.5</v>
      </c>
      <c r="V1665" t="s">
        <v>77</v>
      </c>
      <c r="W1665" s="7">
        <v>1017.71</v>
      </c>
      <c r="X1665" s="2" t="s">
        <v>31</v>
      </c>
      <c r="Y1665" s="200"/>
      <c r="Z1665" s="201" t="str">
        <f>IF(Y1665&lt;&gt;"",Y1665,IF(Table1[[#This Row],[Befolyt]]="i",1,""))</f>
        <v/>
      </c>
      <c r="AA1665" s="98">
        <f>Table1[[#This Row],[KülföldiÁr]]*Table1[[#This Row],[Darab]]</f>
        <v>0</v>
      </c>
    </row>
    <row r="1666" spans="1:27" x14ac:dyDescent="0.3">
      <c r="A1666" t="s">
        <v>3406</v>
      </c>
      <c r="B1666" t="s">
        <v>1354</v>
      </c>
      <c r="C1666" s="126">
        <v>46055</v>
      </c>
      <c r="D1666" s="6">
        <v>2</v>
      </c>
      <c r="E1666" s="126">
        <v>46055</v>
      </c>
      <c r="F1666" s="6">
        <v>2</v>
      </c>
      <c r="G1666" t="s">
        <v>104</v>
      </c>
      <c r="H1666" t="s">
        <v>41</v>
      </c>
      <c r="I1666" t="s">
        <v>28</v>
      </c>
      <c r="J1666" t="s">
        <v>285</v>
      </c>
      <c r="K1666">
        <v>1</v>
      </c>
      <c r="L1666" s="7">
        <v>492.29</v>
      </c>
      <c r="M1666" s="7">
        <v>492.29</v>
      </c>
      <c r="N1666">
        <v>0</v>
      </c>
      <c r="O1666" t="s">
        <v>29</v>
      </c>
      <c r="P1666">
        <v>0</v>
      </c>
      <c r="Q1666" s="7">
        <v>1510</v>
      </c>
      <c r="R1666" s="7">
        <v>1510</v>
      </c>
      <c r="S1666" s="7">
        <v>1510</v>
      </c>
      <c r="T1666" s="7">
        <v>5</v>
      </c>
      <c r="U1666" s="7">
        <v>75.5</v>
      </c>
      <c r="V1666" t="s">
        <v>77</v>
      </c>
      <c r="W1666" s="7">
        <v>1017.71</v>
      </c>
      <c r="X1666" s="2" t="s">
        <v>31</v>
      </c>
      <c r="Y1666" s="200"/>
      <c r="Z1666" s="201" t="str">
        <f>IF(Y1666&lt;&gt;"",Y1666,IF(Table1[[#This Row],[Befolyt]]="i",1,""))</f>
        <v/>
      </c>
      <c r="AA1666" s="98">
        <f>Table1[[#This Row],[KülföldiÁr]]*Table1[[#This Row],[Darab]]</f>
        <v>0</v>
      </c>
    </row>
    <row r="1667" spans="1:27" x14ac:dyDescent="0.3">
      <c r="A1667" t="s">
        <v>3406</v>
      </c>
      <c r="B1667" t="s">
        <v>1354</v>
      </c>
      <c r="C1667" s="126">
        <v>46055</v>
      </c>
      <c r="D1667" s="6">
        <v>2</v>
      </c>
      <c r="E1667" s="126">
        <v>46055</v>
      </c>
      <c r="F1667" s="6">
        <v>2</v>
      </c>
      <c r="G1667" t="s">
        <v>47</v>
      </c>
      <c r="H1667" t="s">
        <v>41</v>
      </c>
      <c r="I1667" t="s">
        <v>28</v>
      </c>
      <c r="J1667" t="s">
        <v>48</v>
      </c>
      <c r="K1667">
        <v>1</v>
      </c>
      <c r="L1667" s="7">
        <v>183.65</v>
      </c>
      <c r="M1667" s="7">
        <v>183.65</v>
      </c>
      <c r="N1667">
        <v>0</v>
      </c>
      <c r="O1667" t="s">
        <v>29</v>
      </c>
      <c r="P1667">
        <v>0</v>
      </c>
      <c r="Q1667" s="7">
        <v>1018</v>
      </c>
      <c r="R1667" s="7">
        <v>1018</v>
      </c>
      <c r="S1667" s="7">
        <v>1018</v>
      </c>
      <c r="T1667" s="7">
        <v>5</v>
      </c>
      <c r="U1667" s="7">
        <v>50.9</v>
      </c>
      <c r="V1667" t="s">
        <v>77</v>
      </c>
      <c r="W1667" s="7">
        <v>834.35</v>
      </c>
      <c r="X1667" s="2" t="s">
        <v>31</v>
      </c>
      <c r="Y1667" s="200"/>
      <c r="Z1667" s="201" t="str">
        <f>IF(Y1667&lt;&gt;"",Y1667,IF(Table1[[#This Row],[Befolyt]]="i",1,""))</f>
        <v/>
      </c>
      <c r="AA1667" s="98">
        <f>Table1[[#This Row],[KülföldiÁr]]*Table1[[#This Row],[Darab]]</f>
        <v>0</v>
      </c>
    </row>
    <row r="1668" spans="1:27" x14ac:dyDescent="0.3">
      <c r="A1668" t="s">
        <v>3407</v>
      </c>
      <c r="B1668" t="s">
        <v>3083</v>
      </c>
      <c r="C1668" s="126">
        <v>46055</v>
      </c>
      <c r="D1668" s="6">
        <v>2</v>
      </c>
      <c r="E1668" s="126">
        <v>46055</v>
      </c>
      <c r="F1668" s="6">
        <v>2</v>
      </c>
      <c r="G1668" t="s">
        <v>3408</v>
      </c>
      <c r="H1668" t="s">
        <v>27</v>
      </c>
      <c r="I1668" t="s">
        <v>28</v>
      </c>
      <c r="J1668" t="s">
        <v>3409</v>
      </c>
      <c r="K1668">
        <v>2</v>
      </c>
      <c r="L1668" s="7">
        <v>12000</v>
      </c>
      <c r="M1668" s="7">
        <v>24000</v>
      </c>
      <c r="N1668">
        <v>0</v>
      </c>
      <c r="O1668" t="s">
        <v>29</v>
      </c>
      <c r="P1668">
        <v>0</v>
      </c>
      <c r="Q1668" s="7">
        <v>20000</v>
      </c>
      <c r="R1668" s="7">
        <v>24000</v>
      </c>
      <c r="S1668" s="7">
        <v>48000</v>
      </c>
      <c r="T1668" s="7">
        <v>15</v>
      </c>
      <c r="U1668" s="7">
        <v>7200</v>
      </c>
      <c r="V1668" t="s">
        <v>457</v>
      </c>
      <c r="W1668" s="7">
        <v>24000</v>
      </c>
      <c r="X1668" s="2" t="s">
        <v>82</v>
      </c>
      <c r="Y1668" s="200"/>
      <c r="Z1668" s="201">
        <f>IF(Y1668&lt;&gt;"",Y1668,IF(Table1[[#This Row],[Befolyt]]="i",1,""))</f>
        <v>1</v>
      </c>
      <c r="AA1668" s="98">
        <f>Table1[[#This Row],[KülföldiÁr]]*Table1[[#This Row],[Darab]]</f>
        <v>0</v>
      </c>
    </row>
    <row r="1669" spans="1:27" x14ac:dyDescent="0.3">
      <c r="A1669" t="s">
        <v>3407</v>
      </c>
      <c r="B1669" t="s">
        <v>3083</v>
      </c>
      <c r="C1669" s="126">
        <v>46055</v>
      </c>
      <c r="D1669" s="6">
        <v>2</v>
      </c>
      <c r="E1669" s="126">
        <v>46055</v>
      </c>
      <c r="F1669" s="6">
        <v>2</v>
      </c>
      <c r="G1669" t="s">
        <v>506</v>
      </c>
      <c r="H1669" t="s">
        <v>300</v>
      </c>
      <c r="I1669" t="s">
        <v>32</v>
      </c>
      <c r="J1669" t="s">
        <v>3410</v>
      </c>
      <c r="K1669">
        <v>1</v>
      </c>
      <c r="L1669" s="7">
        <v>58880</v>
      </c>
      <c r="M1669" s="7">
        <v>58880</v>
      </c>
      <c r="N1669">
        <v>0</v>
      </c>
      <c r="O1669" t="s">
        <v>29</v>
      </c>
      <c r="P1669">
        <v>0</v>
      </c>
      <c r="Q1669" s="7">
        <v>92000</v>
      </c>
      <c r="R1669" s="7">
        <v>92000</v>
      </c>
      <c r="S1669" s="7">
        <v>92000</v>
      </c>
      <c r="T1669" s="7">
        <v>0</v>
      </c>
      <c r="U1669" s="7">
        <v>0</v>
      </c>
      <c r="V1669" t="s">
        <v>457</v>
      </c>
      <c r="W1669" s="7">
        <v>33120</v>
      </c>
      <c r="X1669" s="2" t="s">
        <v>82</v>
      </c>
      <c r="Y1669" s="200"/>
      <c r="Z1669" s="201">
        <f>IF(Y1669&lt;&gt;"",Y1669,IF(Table1[[#This Row],[Befolyt]]="i",1,""))</f>
        <v>1</v>
      </c>
      <c r="AA1669" s="98">
        <f>Table1[[#This Row],[KülföldiÁr]]*Table1[[#This Row],[Darab]]</f>
        <v>0</v>
      </c>
    </row>
    <row r="1670" spans="1:27" x14ac:dyDescent="0.3">
      <c r="A1670" t="s">
        <v>802</v>
      </c>
      <c r="B1670" t="s">
        <v>803</v>
      </c>
      <c r="C1670" s="126">
        <v>46052</v>
      </c>
      <c r="D1670" s="6">
        <v>1</v>
      </c>
      <c r="E1670" s="126">
        <v>46043</v>
      </c>
      <c r="F1670" s="6">
        <v>1</v>
      </c>
      <c r="G1670" t="s">
        <v>429</v>
      </c>
      <c r="H1670" t="s">
        <v>33</v>
      </c>
      <c r="I1670" t="s">
        <v>28</v>
      </c>
      <c r="J1670" t="s">
        <v>430</v>
      </c>
      <c r="K1670">
        <v>2</v>
      </c>
      <c r="L1670" s="7">
        <v>605.70000000000005</v>
      </c>
      <c r="M1670" s="7">
        <v>1211.4000000000001</v>
      </c>
      <c r="N1670">
        <v>0</v>
      </c>
      <c r="O1670" t="s">
        <v>29</v>
      </c>
      <c r="P1670">
        <v>0</v>
      </c>
      <c r="Q1670" s="7">
        <v>3400</v>
      </c>
      <c r="R1670" s="7">
        <v>4400</v>
      </c>
      <c r="S1670" s="7">
        <v>8800</v>
      </c>
      <c r="T1670" s="7">
        <v>16.82</v>
      </c>
      <c r="U1670" s="7">
        <v>1480.16</v>
      </c>
      <c r="V1670" t="s">
        <v>30</v>
      </c>
      <c r="W1670" s="7">
        <v>7588.6</v>
      </c>
      <c r="X1670" s="2" t="s">
        <v>31</v>
      </c>
      <c r="Y1670" s="200"/>
      <c r="Z1670" s="201" t="str">
        <f>IF(Y1670&lt;&gt;"",Y1670,IF(Table1[[#This Row],[Befolyt]]="i",1,""))</f>
        <v/>
      </c>
      <c r="AA1670" s="98">
        <f>Table1[[#This Row],[KülföldiÁr]]*Table1[[#This Row],[Darab]]</f>
        <v>0</v>
      </c>
    </row>
    <row r="1671" spans="1:27" x14ac:dyDescent="0.3">
      <c r="A1671" t="s">
        <v>802</v>
      </c>
      <c r="B1671" t="s">
        <v>803</v>
      </c>
      <c r="C1671" s="126">
        <v>46052</v>
      </c>
      <c r="D1671" s="6">
        <v>1</v>
      </c>
      <c r="E1671" s="126">
        <v>46043</v>
      </c>
      <c r="F1671" s="6">
        <v>1</v>
      </c>
      <c r="G1671" t="s">
        <v>98</v>
      </c>
      <c r="H1671" t="s">
        <v>33</v>
      </c>
      <c r="I1671" t="s">
        <v>28</v>
      </c>
      <c r="J1671" t="s">
        <v>282</v>
      </c>
      <c r="K1671">
        <v>2</v>
      </c>
      <c r="L1671" s="7">
        <v>420.21</v>
      </c>
      <c r="M1671" s="7">
        <v>840.42</v>
      </c>
      <c r="N1671">
        <v>0</v>
      </c>
      <c r="O1671" t="s">
        <v>29</v>
      </c>
      <c r="P1671">
        <v>0</v>
      </c>
      <c r="Q1671" s="7">
        <v>2600</v>
      </c>
      <c r="R1671" s="7">
        <v>3600</v>
      </c>
      <c r="S1671" s="7">
        <v>7200</v>
      </c>
      <c r="T1671" s="7">
        <v>18.329999999999998</v>
      </c>
      <c r="U1671" s="7">
        <v>1319.76</v>
      </c>
      <c r="V1671" t="s">
        <v>30</v>
      </c>
      <c r="W1671" s="7">
        <v>6359.58</v>
      </c>
      <c r="X1671" s="2" t="s">
        <v>31</v>
      </c>
      <c r="Y1671" s="200"/>
      <c r="Z1671" s="201" t="str">
        <f>IF(Y1671&lt;&gt;"",Y1671,IF(Table1[[#This Row],[Befolyt]]="i",1,""))</f>
        <v/>
      </c>
      <c r="AA1671" s="98">
        <f>Table1[[#This Row],[KülföldiÁr]]*Table1[[#This Row],[Darab]]</f>
        <v>0</v>
      </c>
    </row>
    <row r="1672" spans="1:27" x14ac:dyDescent="0.3">
      <c r="A1672" t="s">
        <v>802</v>
      </c>
      <c r="B1672" t="s">
        <v>803</v>
      </c>
      <c r="C1672" s="126">
        <v>46052</v>
      </c>
      <c r="D1672" s="6">
        <v>1</v>
      </c>
      <c r="E1672" s="126">
        <v>46043</v>
      </c>
      <c r="F1672" s="6">
        <v>1</v>
      </c>
      <c r="G1672" t="s">
        <v>804</v>
      </c>
      <c r="H1672" t="s">
        <v>33</v>
      </c>
      <c r="I1672" t="s">
        <v>28</v>
      </c>
      <c r="J1672" t="s">
        <v>805</v>
      </c>
      <c r="K1672">
        <v>1</v>
      </c>
      <c r="L1672" s="7">
        <v>3526.89</v>
      </c>
      <c r="M1672" s="7">
        <v>3526.89</v>
      </c>
      <c r="N1672">
        <v>0</v>
      </c>
      <c r="O1672" t="s">
        <v>29</v>
      </c>
      <c r="P1672">
        <v>0</v>
      </c>
      <c r="Q1672" s="7">
        <v>14400</v>
      </c>
      <c r="R1672" s="7">
        <v>16400</v>
      </c>
      <c r="S1672" s="7">
        <v>16400</v>
      </c>
      <c r="T1672" s="7">
        <v>13.66</v>
      </c>
      <c r="U1672" s="7">
        <v>2240.2399999999998</v>
      </c>
      <c r="V1672" t="s">
        <v>30</v>
      </c>
      <c r="W1672" s="7">
        <v>12873.11</v>
      </c>
      <c r="X1672" s="2" t="s">
        <v>31</v>
      </c>
      <c r="Y1672" s="200"/>
      <c r="Z1672" s="201" t="str">
        <f>IF(Y1672&lt;&gt;"",Y1672,IF(Table1[[#This Row],[Befolyt]]="i",1,""))</f>
        <v/>
      </c>
      <c r="AA1672" s="98">
        <f>Table1[[#This Row],[KülföldiÁr]]*Table1[[#This Row],[Darab]]</f>
        <v>0</v>
      </c>
    </row>
    <row r="1673" spans="1:27" x14ac:dyDescent="0.3">
      <c r="A1673" t="s">
        <v>806</v>
      </c>
      <c r="B1673" t="s">
        <v>807</v>
      </c>
      <c r="C1673" s="126">
        <v>46052</v>
      </c>
      <c r="D1673" s="6">
        <v>1</v>
      </c>
      <c r="E1673" s="126">
        <v>46052</v>
      </c>
      <c r="F1673" s="6">
        <v>1</v>
      </c>
      <c r="G1673" t="s">
        <v>808</v>
      </c>
      <c r="H1673" t="s">
        <v>27</v>
      </c>
      <c r="I1673" t="s">
        <v>28</v>
      </c>
      <c r="J1673" t="s">
        <v>809</v>
      </c>
      <c r="K1673">
        <v>32</v>
      </c>
      <c r="L1673" s="7">
        <v>2280</v>
      </c>
      <c r="M1673" s="7">
        <v>72960</v>
      </c>
      <c r="N1673">
        <v>0</v>
      </c>
      <c r="O1673" t="s">
        <v>29</v>
      </c>
      <c r="P1673">
        <v>0</v>
      </c>
      <c r="Q1673" s="7">
        <v>4470</v>
      </c>
      <c r="R1673" s="7">
        <v>4470</v>
      </c>
      <c r="S1673" s="7">
        <v>143040</v>
      </c>
      <c r="T1673" s="7">
        <v>10</v>
      </c>
      <c r="U1673" s="7">
        <v>14304</v>
      </c>
      <c r="V1673" t="s">
        <v>37</v>
      </c>
      <c r="W1673" s="7">
        <v>70080</v>
      </c>
      <c r="X1673" s="2" t="s">
        <v>82</v>
      </c>
      <c r="Y1673" s="200"/>
      <c r="Z1673" s="201">
        <f>IF(Y1673&lt;&gt;"",Y1673,IF(Table1[[#This Row],[Befolyt]]="i",1,""))</f>
        <v>1</v>
      </c>
      <c r="AA1673" s="98">
        <f>Table1[[#This Row],[KülföldiÁr]]*Table1[[#This Row],[Darab]]</f>
        <v>0</v>
      </c>
    </row>
    <row r="1674" spans="1:27" x14ac:dyDescent="0.3">
      <c r="A1674" t="s">
        <v>810</v>
      </c>
      <c r="B1674" t="s">
        <v>807</v>
      </c>
      <c r="C1674" s="126">
        <v>46052</v>
      </c>
      <c r="D1674" s="6">
        <v>1</v>
      </c>
      <c r="E1674" s="126">
        <v>46052</v>
      </c>
      <c r="F1674" s="6">
        <v>1</v>
      </c>
      <c r="G1674" t="s">
        <v>808</v>
      </c>
      <c r="H1674" t="s">
        <v>27</v>
      </c>
      <c r="I1674" t="s">
        <v>28</v>
      </c>
      <c r="J1674" t="s">
        <v>809</v>
      </c>
      <c r="K1674">
        <v>-32</v>
      </c>
      <c r="L1674" s="7">
        <v>-2280</v>
      </c>
      <c r="M1674" s="7">
        <v>72960</v>
      </c>
      <c r="N1674">
        <v>0</v>
      </c>
      <c r="O1674" t="s">
        <v>29</v>
      </c>
      <c r="P1674">
        <v>0</v>
      </c>
      <c r="Q1674" s="7">
        <v>4470</v>
      </c>
      <c r="R1674" s="7">
        <v>-4470</v>
      </c>
      <c r="S1674" s="7">
        <v>-143040</v>
      </c>
      <c r="T1674" s="7">
        <v>10</v>
      </c>
      <c r="U1674" s="7">
        <v>-14304</v>
      </c>
      <c r="V1674" t="s">
        <v>37</v>
      </c>
      <c r="W1674" s="7">
        <v>-70080</v>
      </c>
      <c r="X1674" s="2" t="s">
        <v>31</v>
      </c>
      <c r="Y1674" s="200"/>
      <c r="Z1674" s="201" t="str">
        <f>IF(Y1674&lt;&gt;"",Y1674,IF(Table1[[#This Row],[Befolyt]]="i",1,""))</f>
        <v/>
      </c>
      <c r="AA1674" s="98">
        <f>Table1[[#This Row],[KülföldiÁr]]*Table1[[#This Row],[Darab]]</f>
        <v>0</v>
      </c>
    </row>
    <row r="1675" spans="1:27" x14ac:dyDescent="0.3">
      <c r="A1675" t="s">
        <v>811</v>
      </c>
      <c r="B1675" t="s">
        <v>807</v>
      </c>
      <c r="C1675" s="126">
        <v>46052</v>
      </c>
      <c r="D1675" s="6">
        <v>1</v>
      </c>
      <c r="E1675" s="126">
        <v>46052</v>
      </c>
      <c r="F1675" s="6">
        <v>1</v>
      </c>
      <c r="G1675" t="s">
        <v>808</v>
      </c>
      <c r="H1675" t="s">
        <v>27</v>
      </c>
      <c r="I1675" t="s">
        <v>28</v>
      </c>
      <c r="J1675" t="s">
        <v>809</v>
      </c>
      <c r="K1675">
        <v>32</v>
      </c>
      <c r="L1675" s="7">
        <v>2280</v>
      </c>
      <c r="M1675" s="7">
        <v>72960</v>
      </c>
      <c r="N1675">
        <v>0</v>
      </c>
      <c r="O1675" t="s">
        <v>29</v>
      </c>
      <c r="P1675">
        <v>0</v>
      </c>
      <c r="Q1675" s="7">
        <v>4470</v>
      </c>
      <c r="R1675" s="7">
        <v>4470</v>
      </c>
      <c r="S1675" s="7">
        <v>143040</v>
      </c>
      <c r="T1675" s="7">
        <v>10</v>
      </c>
      <c r="U1675" s="7">
        <v>14304</v>
      </c>
      <c r="V1675" t="s">
        <v>37</v>
      </c>
      <c r="W1675" s="7">
        <v>70080</v>
      </c>
      <c r="X1675" s="2" t="s">
        <v>31</v>
      </c>
      <c r="Y1675" s="200"/>
      <c r="Z1675" s="201" t="str">
        <f>IF(Y1675&lt;&gt;"",Y1675,IF(Table1[[#This Row],[Befolyt]]="i",1,""))</f>
        <v/>
      </c>
      <c r="AA1675" s="98">
        <f>Table1[[#This Row],[KülföldiÁr]]*Table1[[#This Row],[Darab]]</f>
        <v>0</v>
      </c>
    </row>
    <row r="1676" spans="1:27" x14ac:dyDescent="0.3">
      <c r="A1676" t="s">
        <v>812</v>
      </c>
      <c r="B1676" t="s">
        <v>813</v>
      </c>
      <c r="C1676" s="126">
        <v>46052</v>
      </c>
      <c r="D1676" s="6">
        <v>1</v>
      </c>
      <c r="E1676" s="126">
        <v>46049</v>
      </c>
      <c r="F1676" s="6">
        <v>1</v>
      </c>
      <c r="G1676" t="s">
        <v>814</v>
      </c>
      <c r="H1676" t="s">
        <v>41</v>
      </c>
      <c r="I1676" t="s">
        <v>28</v>
      </c>
      <c r="J1676" t="s">
        <v>815</v>
      </c>
      <c r="K1676">
        <v>10</v>
      </c>
      <c r="L1676" s="7">
        <v>6248.43</v>
      </c>
      <c r="M1676" s="7">
        <v>62484.3</v>
      </c>
      <c r="N1676">
        <v>0</v>
      </c>
      <c r="O1676" t="s">
        <v>29</v>
      </c>
      <c r="P1676">
        <v>0</v>
      </c>
      <c r="Q1676" s="7">
        <v>21550</v>
      </c>
      <c r="R1676" s="7">
        <v>21550</v>
      </c>
      <c r="S1676" s="7">
        <v>215500</v>
      </c>
      <c r="T1676" s="7">
        <v>5</v>
      </c>
      <c r="U1676" s="7">
        <v>10775</v>
      </c>
      <c r="V1676" t="s">
        <v>37</v>
      </c>
      <c r="W1676" s="7">
        <v>153015.70000000001</v>
      </c>
      <c r="X1676" s="2" t="s">
        <v>31</v>
      </c>
      <c r="Y1676" s="200"/>
      <c r="Z1676" s="201" t="str">
        <f>IF(Y1676&lt;&gt;"",Y1676,IF(Table1[[#This Row],[Befolyt]]="i",1,""))</f>
        <v/>
      </c>
      <c r="AA1676" s="98">
        <f>Table1[[#This Row],[KülföldiÁr]]*Table1[[#This Row],[Darab]]</f>
        <v>0</v>
      </c>
    </row>
    <row r="1677" spans="1:27" x14ac:dyDescent="0.3">
      <c r="A1677" t="s">
        <v>816</v>
      </c>
      <c r="B1677" t="s">
        <v>817</v>
      </c>
      <c r="C1677" s="126">
        <v>46052</v>
      </c>
      <c r="D1677" s="6">
        <v>1</v>
      </c>
      <c r="E1677" s="126">
        <v>46049</v>
      </c>
      <c r="F1677" s="6">
        <v>1</v>
      </c>
      <c r="G1677" t="s">
        <v>818</v>
      </c>
      <c r="H1677" t="s">
        <v>320</v>
      </c>
      <c r="I1677" t="s">
        <v>67</v>
      </c>
      <c r="J1677" t="s">
        <v>819</v>
      </c>
      <c r="K1677">
        <v>0.25</v>
      </c>
      <c r="L1677" s="7">
        <v>1390.84</v>
      </c>
      <c r="M1677" s="7">
        <v>347.71</v>
      </c>
      <c r="N1677">
        <v>0</v>
      </c>
      <c r="O1677" t="s">
        <v>29</v>
      </c>
      <c r="P1677">
        <v>0</v>
      </c>
      <c r="Q1677" s="7">
        <v>2500</v>
      </c>
      <c r="R1677" s="7">
        <v>0</v>
      </c>
      <c r="S1677" s="7">
        <v>0</v>
      </c>
      <c r="T1677" s="7">
        <v>0</v>
      </c>
      <c r="U1677" s="7">
        <v>0</v>
      </c>
      <c r="V1677" t="s">
        <v>37</v>
      </c>
      <c r="W1677" s="7">
        <v>-347.71</v>
      </c>
      <c r="X1677" s="2" t="s">
        <v>31</v>
      </c>
      <c r="Y1677" s="200"/>
      <c r="Z1677" s="201" t="str">
        <f>IF(Y1677&lt;&gt;"",Y1677,IF(Table1[[#This Row],[Befolyt]]="i",1,""))</f>
        <v/>
      </c>
      <c r="AA1677" s="98">
        <f>Table1[[#This Row],[KülföldiÁr]]*Table1[[#This Row],[Darab]]</f>
        <v>0</v>
      </c>
    </row>
    <row r="1678" spans="1:27" x14ac:dyDescent="0.3">
      <c r="A1678" t="s">
        <v>816</v>
      </c>
      <c r="B1678" t="s">
        <v>817</v>
      </c>
      <c r="C1678" s="126">
        <v>46052</v>
      </c>
      <c r="D1678" s="6">
        <v>1</v>
      </c>
      <c r="E1678" s="126">
        <v>46049</v>
      </c>
      <c r="F1678" s="6">
        <v>1</v>
      </c>
      <c r="G1678" t="s">
        <v>820</v>
      </c>
      <c r="H1678" t="s">
        <v>27</v>
      </c>
      <c r="I1678" t="s">
        <v>28</v>
      </c>
      <c r="J1678" t="s">
        <v>821</v>
      </c>
      <c r="K1678">
        <v>2</v>
      </c>
      <c r="L1678" s="7">
        <v>3300</v>
      </c>
      <c r="M1678" s="7">
        <v>6600</v>
      </c>
      <c r="N1678">
        <v>0</v>
      </c>
      <c r="O1678" t="s">
        <v>29</v>
      </c>
      <c r="P1678">
        <v>0</v>
      </c>
      <c r="Q1678" s="7">
        <v>126170</v>
      </c>
      <c r="R1678" s="7">
        <v>5500</v>
      </c>
      <c r="S1678" s="7">
        <v>11000</v>
      </c>
      <c r="T1678" s="7">
        <v>4.32</v>
      </c>
      <c r="U1678" s="7">
        <v>475.2</v>
      </c>
      <c r="V1678" t="s">
        <v>37</v>
      </c>
      <c r="W1678" s="7">
        <v>4400</v>
      </c>
      <c r="X1678" s="2" t="s">
        <v>31</v>
      </c>
      <c r="Y1678" s="200"/>
      <c r="Z1678" s="201" t="str">
        <f>IF(Y1678&lt;&gt;"",Y1678,IF(Table1[[#This Row],[Befolyt]]="i",1,""))</f>
        <v/>
      </c>
      <c r="AA1678" s="98">
        <f>Table1[[#This Row],[KülföldiÁr]]*Table1[[#This Row],[Darab]]</f>
        <v>0</v>
      </c>
    </row>
    <row r="1679" spans="1:27" x14ac:dyDescent="0.3">
      <c r="A1679" t="s">
        <v>822</v>
      </c>
      <c r="B1679" t="s">
        <v>817</v>
      </c>
      <c r="C1679" s="126">
        <v>46052</v>
      </c>
      <c r="D1679" s="6">
        <v>1</v>
      </c>
      <c r="E1679" s="126">
        <v>46049</v>
      </c>
      <c r="F1679" s="6">
        <v>1</v>
      </c>
      <c r="G1679" t="s">
        <v>818</v>
      </c>
      <c r="H1679" t="s">
        <v>320</v>
      </c>
      <c r="I1679" t="s">
        <v>67</v>
      </c>
      <c r="J1679" t="s">
        <v>823</v>
      </c>
      <c r="K1679">
        <v>0.25</v>
      </c>
      <c r="L1679" s="7">
        <v>1390.84</v>
      </c>
      <c r="M1679" s="7">
        <v>347.71</v>
      </c>
      <c r="N1679">
        <v>0</v>
      </c>
      <c r="O1679" t="s">
        <v>29</v>
      </c>
      <c r="P1679">
        <v>0</v>
      </c>
      <c r="Q1679" s="7">
        <v>2500</v>
      </c>
      <c r="R1679" s="7">
        <v>0</v>
      </c>
      <c r="S1679" s="7">
        <v>0</v>
      </c>
      <c r="T1679" s="7">
        <v>0</v>
      </c>
      <c r="U1679" s="7">
        <v>0</v>
      </c>
      <c r="V1679" t="s">
        <v>37</v>
      </c>
      <c r="W1679" s="7">
        <v>-347.71</v>
      </c>
      <c r="X1679" s="2" t="s">
        <v>31</v>
      </c>
      <c r="Y1679" s="200"/>
      <c r="Z1679" s="201" t="str">
        <f>IF(Y1679&lt;&gt;"",Y1679,IF(Table1[[#This Row],[Befolyt]]="i",1,""))</f>
        <v/>
      </c>
      <c r="AA1679" s="98">
        <f>Table1[[#This Row],[KülföldiÁr]]*Table1[[#This Row],[Darab]]</f>
        <v>0</v>
      </c>
    </row>
    <row r="1680" spans="1:27" x14ac:dyDescent="0.3">
      <c r="A1680" t="s">
        <v>822</v>
      </c>
      <c r="B1680" t="s">
        <v>817</v>
      </c>
      <c r="C1680" s="126">
        <v>46052</v>
      </c>
      <c r="D1680" s="6">
        <v>1</v>
      </c>
      <c r="E1680" s="126">
        <v>46049</v>
      </c>
      <c r="F1680" s="6">
        <v>1</v>
      </c>
      <c r="G1680" t="s">
        <v>820</v>
      </c>
      <c r="H1680" t="s">
        <v>27</v>
      </c>
      <c r="I1680" t="s">
        <v>28</v>
      </c>
      <c r="J1680" t="s">
        <v>821</v>
      </c>
      <c r="K1680">
        <v>2</v>
      </c>
      <c r="L1680" s="7">
        <v>3300</v>
      </c>
      <c r="M1680" s="7">
        <v>6600</v>
      </c>
      <c r="N1680">
        <v>0</v>
      </c>
      <c r="O1680" t="s">
        <v>29</v>
      </c>
      <c r="P1680">
        <v>0</v>
      </c>
      <c r="Q1680" s="7">
        <v>126170</v>
      </c>
      <c r="R1680" s="7">
        <v>5500</v>
      </c>
      <c r="S1680" s="7">
        <v>11000</v>
      </c>
      <c r="T1680" s="7">
        <v>4.32</v>
      </c>
      <c r="U1680" s="7">
        <v>475.2</v>
      </c>
      <c r="V1680" t="s">
        <v>37</v>
      </c>
      <c r="W1680" s="7">
        <v>4400</v>
      </c>
      <c r="X1680" s="2" t="s">
        <v>31</v>
      </c>
      <c r="Y1680" s="200"/>
      <c r="Z1680" s="201" t="str">
        <f>IF(Y1680&lt;&gt;"",Y1680,IF(Table1[[#This Row],[Befolyt]]="i",1,""))</f>
        <v/>
      </c>
      <c r="AA1680" s="98">
        <f>Table1[[#This Row],[KülföldiÁr]]*Table1[[#This Row],[Darab]]</f>
        <v>0</v>
      </c>
    </row>
    <row r="1681" spans="1:27" x14ac:dyDescent="0.3">
      <c r="A1681" t="s">
        <v>824</v>
      </c>
      <c r="B1681" t="s">
        <v>825</v>
      </c>
      <c r="C1681" s="126">
        <v>46052</v>
      </c>
      <c r="D1681" s="6">
        <v>1</v>
      </c>
      <c r="E1681" s="126">
        <v>46045</v>
      </c>
      <c r="F1681" s="6">
        <v>1</v>
      </c>
      <c r="G1681" t="s">
        <v>826</v>
      </c>
      <c r="H1681" t="s">
        <v>27</v>
      </c>
      <c r="I1681" t="s">
        <v>28</v>
      </c>
      <c r="J1681" t="s">
        <v>827</v>
      </c>
      <c r="K1681">
        <v>1</v>
      </c>
      <c r="L1681" s="7">
        <v>48690</v>
      </c>
      <c r="M1681" s="7">
        <v>48690</v>
      </c>
      <c r="N1681">
        <v>0</v>
      </c>
      <c r="O1681" t="s">
        <v>29</v>
      </c>
      <c r="P1681">
        <v>0</v>
      </c>
      <c r="Q1681" s="7">
        <v>81150</v>
      </c>
      <c r="R1681" s="7">
        <v>81150</v>
      </c>
      <c r="S1681" s="7">
        <v>81150</v>
      </c>
      <c r="T1681" s="7">
        <v>10</v>
      </c>
      <c r="U1681" s="7">
        <v>8115</v>
      </c>
      <c r="V1681" t="s">
        <v>30</v>
      </c>
      <c r="W1681" s="7">
        <v>32460</v>
      </c>
      <c r="X1681" s="2" t="s">
        <v>82</v>
      </c>
      <c r="Y1681" s="200"/>
      <c r="Z1681" s="201">
        <f>IF(Y1681&lt;&gt;"",Y1681,IF(Table1[[#This Row],[Befolyt]]="i",1,""))</f>
        <v>1</v>
      </c>
      <c r="AA1681" s="98">
        <f>Table1[[#This Row],[KülföldiÁr]]*Table1[[#This Row],[Darab]]</f>
        <v>0</v>
      </c>
    </row>
    <row r="1682" spans="1:27" x14ac:dyDescent="0.3">
      <c r="A1682" t="s">
        <v>824</v>
      </c>
      <c r="B1682" t="s">
        <v>825</v>
      </c>
      <c r="C1682" s="126">
        <v>46052</v>
      </c>
      <c r="D1682" s="6">
        <v>1</v>
      </c>
      <c r="E1682" s="126">
        <v>46045</v>
      </c>
      <c r="F1682" s="6">
        <v>1</v>
      </c>
      <c r="G1682" t="s">
        <v>828</v>
      </c>
      <c r="H1682" t="s">
        <v>300</v>
      </c>
      <c r="I1682" t="s">
        <v>32</v>
      </c>
      <c r="J1682" t="s">
        <v>829</v>
      </c>
      <c r="K1682">
        <v>34</v>
      </c>
      <c r="L1682" s="7">
        <v>150</v>
      </c>
      <c r="M1682" s="7">
        <v>5100</v>
      </c>
      <c r="N1682">
        <v>0</v>
      </c>
      <c r="O1682" t="s">
        <v>29</v>
      </c>
      <c r="P1682">
        <v>0</v>
      </c>
      <c r="Q1682" s="7">
        <v>250</v>
      </c>
      <c r="R1682" s="7">
        <v>250</v>
      </c>
      <c r="S1682" s="7">
        <v>8500</v>
      </c>
      <c r="T1682" s="7">
        <v>0</v>
      </c>
      <c r="U1682" s="7">
        <v>0</v>
      </c>
      <c r="V1682" t="s">
        <v>30</v>
      </c>
      <c r="W1682" s="7">
        <v>3400</v>
      </c>
      <c r="X1682" s="2" t="s">
        <v>82</v>
      </c>
      <c r="Y1682" s="200"/>
      <c r="Z1682" s="201">
        <f>IF(Y1682&lt;&gt;"",Y1682,IF(Table1[[#This Row],[Befolyt]]="i",1,""))</f>
        <v>1</v>
      </c>
      <c r="AA1682" s="98">
        <f>Table1[[#This Row],[KülföldiÁr]]*Table1[[#This Row],[Darab]]</f>
        <v>0</v>
      </c>
    </row>
    <row r="1683" spans="1:27" x14ac:dyDescent="0.3">
      <c r="A1683" t="s">
        <v>830</v>
      </c>
      <c r="B1683" t="s">
        <v>434</v>
      </c>
      <c r="C1683" s="126">
        <v>46052</v>
      </c>
      <c r="D1683" s="6">
        <v>1</v>
      </c>
      <c r="E1683" s="126">
        <v>46044</v>
      </c>
      <c r="F1683" s="6">
        <v>1</v>
      </c>
      <c r="G1683" t="s">
        <v>831</v>
      </c>
      <c r="H1683" t="s">
        <v>27</v>
      </c>
      <c r="I1683" t="s">
        <v>28</v>
      </c>
      <c r="J1683" t="s">
        <v>832</v>
      </c>
      <c r="K1683">
        <v>1</v>
      </c>
      <c r="L1683" s="7">
        <v>9000</v>
      </c>
      <c r="M1683" s="7">
        <v>9000</v>
      </c>
      <c r="N1683">
        <v>0</v>
      </c>
      <c r="O1683" t="s">
        <v>29</v>
      </c>
      <c r="P1683">
        <v>0</v>
      </c>
      <c r="Q1683" s="7">
        <v>15000</v>
      </c>
      <c r="R1683" s="7">
        <v>15000</v>
      </c>
      <c r="S1683" s="7">
        <v>15000</v>
      </c>
      <c r="T1683" s="7">
        <v>10</v>
      </c>
      <c r="U1683" s="7">
        <v>1500</v>
      </c>
      <c r="V1683" t="s">
        <v>37</v>
      </c>
      <c r="W1683" s="7">
        <v>6000</v>
      </c>
      <c r="X1683" s="2" t="s">
        <v>82</v>
      </c>
      <c r="Y1683" s="200"/>
      <c r="Z1683" s="201">
        <f>IF(Y1683&lt;&gt;"",Y1683,IF(Table1[[#This Row],[Befolyt]]="i",1,""))</f>
        <v>1</v>
      </c>
      <c r="AA1683" s="98">
        <f>Table1[[#This Row],[KülföldiÁr]]*Table1[[#This Row],[Darab]]</f>
        <v>0</v>
      </c>
    </row>
    <row r="1684" spans="1:27" x14ac:dyDescent="0.3">
      <c r="A1684" t="s">
        <v>833</v>
      </c>
      <c r="B1684" t="s">
        <v>436</v>
      </c>
      <c r="C1684" s="126">
        <v>46052</v>
      </c>
      <c r="D1684" s="6">
        <v>1</v>
      </c>
      <c r="E1684" s="126">
        <v>46052</v>
      </c>
      <c r="F1684" s="6">
        <v>1</v>
      </c>
      <c r="G1684" t="s">
        <v>834</v>
      </c>
      <c r="H1684" t="s">
        <v>41</v>
      </c>
      <c r="I1684" t="s">
        <v>28</v>
      </c>
      <c r="J1684" t="s">
        <v>835</v>
      </c>
      <c r="K1684">
        <v>2</v>
      </c>
      <c r="L1684" s="7">
        <v>13769.3</v>
      </c>
      <c r="M1684" s="7">
        <v>27538.6</v>
      </c>
      <c r="N1684">
        <v>0</v>
      </c>
      <c r="O1684" t="s">
        <v>29</v>
      </c>
      <c r="P1684">
        <v>0</v>
      </c>
      <c r="Q1684" s="7">
        <v>45400</v>
      </c>
      <c r="R1684" s="7">
        <v>46400</v>
      </c>
      <c r="S1684" s="7">
        <v>92800</v>
      </c>
      <c r="T1684" s="7">
        <v>5</v>
      </c>
      <c r="U1684" s="7">
        <v>4640</v>
      </c>
      <c r="V1684" t="s">
        <v>74</v>
      </c>
      <c r="W1684" s="7">
        <v>65261.4</v>
      </c>
      <c r="X1684" s="2" t="s">
        <v>31</v>
      </c>
      <c r="Y1684" s="200"/>
      <c r="Z1684" s="201" t="str">
        <f>IF(Y1684&lt;&gt;"",Y1684,IF(Table1[[#This Row],[Befolyt]]="i",1,""))</f>
        <v/>
      </c>
      <c r="AA1684" s="98">
        <f>Table1[[#This Row],[KülföldiÁr]]*Table1[[#This Row],[Darab]]</f>
        <v>0</v>
      </c>
    </row>
    <row r="1685" spans="1:27" x14ac:dyDescent="0.3">
      <c r="A1685" t="s">
        <v>833</v>
      </c>
      <c r="B1685" t="s">
        <v>436</v>
      </c>
      <c r="C1685" s="126">
        <v>46052</v>
      </c>
      <c r="D1685" s="6">
        <v>1</v>
      </c>
      <c r="E1685" s="126">
        <v>46052</v>
      </c>
      <c r="F1685" s="6">
        <v>1</v>
      </c>
      <c r="G1685" t="s">
        <v>75</v>
      </c>
      <c r="H1685" t="s">
        <v>34</v>
      </c>
      <c r="I1685" t="s">
        <v>32</v>
      </c>
      <c r="J1685" t="s">
        <v>76</v>
      </c>
      <c r="K1685">
        <v>1</v>
      </c>
      <c r="L1685" s="7">
        <v>1900</v>
      </c>
      <c r="M1685" s="7">
        <v>1900</v>
      </c>
      <c r="N1685">
        <v>0</v>
      </c>
      <c r="O1685" t="s">
        <v>29</v>
      </c>
      <c r="P1685">
        <v>0</v>
      </c>
      <c r="Q1685" s="7">
        <v>3500</v>
      </c>
      <c r="R1685" s="7">
        <v>0</v>
      </c>
      <c r="S1685" s="7">
        <v>0</v>
      </c>
      <c r="T1685" s="7">
        <v>0</v>
      </c>
      <c r="U1685" s="7">
        <v>0</v>
      </c>
      <c r="V1685" t="s">
        <v>74</v>
      </c>
      <c r="W1685" s="7">
        <v>-1900</v>
      </c>
      <c r="X1685" s="2" t="s">
        <v>31</v>
      </c>
      <c r="Y1685" s="200"/>
      <c r="Z1685" s="201" t="str">
        <f>IF(Y1685&lt;&gt;"",Y1685,IF(Table1[[#This Row],[Befolyt]]="i",1,""))</f>
        <v/>
      </c>
      <c r="AA1685" s="98">
        <f>Table1[[#This Row],[KülföldiÁr]]*Table1[[#This Row],[Darab]]</f>
        <v>0</v>
      </c>
    </row>
    <row r="1686" spans="1:27" x14ac:dyDescent="0.3">
      <c r="A1686" t="s">
        <v>833</v>
      </c>
      <c r="B1686" t="s">
        <v>436</v>
      </c>
      <c r="C1686" s="126">
        <v>46052</v>
      </c>
      <c r="D1686" s="6">
        <v>1</v>
      </c>
      <c r="E1686" s="126">
        <v>46052</v>
      </c>
      <c r="F1686" s="6">
        <v>1</v>
      </c>
      <c r="G1686" t="s">
        <v>836</v>
      </c>
      <c r="H1686" t="s">
        <v>41</v>
      </c>
      <c r="I1686" t="s">
        <v>28</v>
      </c>
      <c r="J1686" t="s">
        <v>837</v>
      </c>
      <c r="K1686">
        <v>2</v>
      </c>
      <c r="L1686" s="7">
        <v>8380.1299999999992</v>
      </c>
      <c r="M1686" s="7">
        <v>16760.259999999998</v>
      </c>
      <c r="N1686">
        <v>0</v>
      </c>
      <c r="O1686" t="s">
        <v>29</v>
      </c>
      <c r="P1686">
        <v>0</v>
      </c>
      <c r="Q1686" s="7">
        <v>22280</v>
      </c>
      <c r="R1686" s="7">
        <v>23280</v>
      </c>
      <c r="S1686" s="7">
        <v>46560</v>
      </c>
      <c r="T1686" s="7">
        <v>4.5</v>
      </c>
      <c r="U1686" s="7">
        <v>2095.1999999999998</v>
      </c>
      <c r="V1686" t="s">
        <v>74</v>
      </c>
      <c r="W1686" s="7">
        <v>29799.74</v>
      </c>
      <c r="X1686" s="2" t="s">
        <v>31</v>
      </c>
      <c r="Y1686" s="200"/>
      <c r="Z1686" s="201" t="str">
        <f>IF(Y1686&lt;&gt;"",Y1686,IF(Table1[[#This Row],[Befolyt]]="i",1,""))</f>
        <v/>
      </c>
      <c r="AA1686" s="98">
        <f>Table1[[#This Row],[KülföldiÁr]]*Table1[[#This Row],[Darab]]</f>
        <v>0</v>
      </c>
    </row>
    <row r="1687" spans="1:27" x14ac:dyDescent="0.3">
      <c r="A1687" t="s">
        <v>833</v>
      </c>
      <c r="B1687" t="s">
        <v>436</v>
      </c>
      <c r="C1687" s="126">
        <v>46052</v>
      </c>
      <c r="D1687" s="6">
        <v>1</v>
      </c>
      <c r="E1687" s="126">
        <v>46052</v>
      </c>
      <c r="F1687" s="6">
        <v>1</v>
      </c>
      <c r="G1687" t="s">
        <v>838</v>
      </c>
      <c r="H1687" t="s">
        <v>41</v>
      </c>
      <c r="I1687" t="s">
        <v>28</v>
      </c>
      <c r="J1687" t="s">
        <v>839</v>
      </c>
      <c r="K1687">
        <v>2</v>
      </c>
      <c r="L1687" s="7">
        <v>8475.66</v>
      </c>
      <c r="M1687" s="7">
        <v>16951.32</v>
      </c>
      <c r="N1687">
        <v>0</v>
      </c>
      <c r="O1687" t="s">
        <v>29</v>
      </c>
      <c r="P1687">
        <v>0</v>
      </c>
      <c r="Q1687" s="7">
        <v>22280</v>
      </c>
      <c r="R1687" s="7">
        <v>23280</v>
      </c>
      <c r="S1687" s="7">
        <v>46560</v>
      </c>
      <c r="T1687" s="7">
        <v>4.5</v>
      </c>
      <c r="U1687" s="7">
        <v>2095.1999999999998</v>
      </c>
      <c r="V1687" t="s">
        <v>74</v>
      </c>
      <c r="W1687" s="7">
        <v>29608.68</v>
      </c>
      <c r="X1687" s="2" t="s">
        <v>31</v>
      </c>
      <c r="Y1687" s="200"/>
      <c r="Z1687" s="201" t="str">
        <f>IF(Y1687&lt;&gt;"",Y1687,IF(Table1[[#This Row],[Befolyt]]="i",1,""))</f>
        <v/>
      </c>
      <c r="AA1687" s="98">
        <f>Table1[[#This Row],[KülföldiÁr]]*Table1[[#This Row],[Darab]]</f>
        <v>0</v>
      </c>
    </row>
    <row r="1688" spans="1:27" x14ac:dyDescent="0.3">
      <c r="A1688" t="s">
        <v>833</v>
      </c>
      <c r="B1688" t="s">
        <v>436</v>
      </c>
      <c r="C1688" s="126">
        <v>46052</v>
      </c>
      <c r="D1688" s="6">
        <v>1</v>
      </c>
      <c r="E1688" s="126">
        <v>46052</v>
      </c>
      <c r="F1688" s="6">
        <v>1</v>
      </c>
      <c r="G1688" t="s">
        <v>115</v>
      </c>
      <c r="H1688" t="s">
        <v>34</v>
      </c>
      <c r="I1688" t="s">
        <v>32</v>
      </c>
      <c r="J1688" t="s">
        <v>116</v>
      </c>
      <c r="K1688">
        <v>1</v>
      </c>
      <c r="L1688" s="7">
        <v>6314.11</v>
      </c>
      <c r="M1688" s="7">
        <v>6314.11</v>
      </c>
      <c r="N1688">
        <v>0</v>
      </c>
      <c r="O1688" t="s">
        <v>29</v>
      </c>
      <c r="P1688">
        <v>0</v>
      </c>
      <c r="Q1688" s="7">
        <v>6090</v>
      </c>
      <c r="R1688" s="7">
        <v>0</v>
      </c>
      <c r="S1688" s="7">
        <v>0</v>
      </c>
      <c r="T1688" s="7">
        <v>0</v>
      </c>
      <c r="U1688" s="7">
        <v>0</v>
      </c>
      <c r="V1688" t="s">
        <v>74</v>
      </c>
      <c r="W1688" s="7">
        <v>-6314.11</v>
      </c>
      <c r="X1688" s="2" t="s">
        <v>31</v>
      </c>
      <c r="Y1688" s="200"/>
      <c r="Z1688" s="201" t="str">
        <f>IF(Y1688&lt;&gt;"",Y1688,IF(Table1[[#This Row],[Befolyt]]="i",1,""))</f>
        <v/>
      </c>
      <c r="AA1688" s="98">
        <f>Table1[[#This Row],[KülföldiÁr]]*Table1[[#This Row],[Darab]]</f>
        <v>0</v>
      </c>
    </row>
    <row r="1689" spans="1:27" x14ac:dyDescent="0.3">
      <c r="A1689" t="s">
        <v>840</v>
      </c>
      <c r="B1689" t="s">
        <v>841</v>
      </c>
      <c r="C1689" s="126">
        <v>46052</v>
      </c>
      <c r="D1689" s="6">
        <v>1</v>
      </c>
      <c r="E1689" s="126">
        <v>46051</v>
      </c>
      <c r="F1689" s="6">
        <v>1</v>
      </c>
      <c r="G1689" t="s">
        <v>100</v>
      </c>
      <c r="H1689" t="s">
        <v>101</v>
      </c>
      <c r="I1689" t="s">
        <v>101</v>
      </c>
      <c r="J1689" t="s">
        <v>842</v>
      </c>
      <c r="K1689">
        <v>1</v>
      </c>
      <c r="L1689" s="7">
        <v>0</v>
      </c>
      <c r="M1689" s="7">
        <v>0</v>
      </c>
      <c r="N1689">
        <v>9950</v>
      </c>
      <c r="O1689" t="s">
        <v>36</v>
      </c>
      <c r="P1689">
        <v>381.57</v>
      </c>
      <c r="Q1689" s="7">
        <v>0</v>
      </c>
      <c r="R1689" s="7">
        <v>3796621.5</v>
      </c>
      <c r="S1689" s="7">
        <v>3796621.5</v>
      </c>
      <c r="T1689" s="7">
        <v>0</v>
      </c>
      <c r="U1689" s="7">
        <v>0</v>
      </c>
      <c r="V1689" t="s">
        <v>83</v>
      </c>
      <c r="W1689" s="7">
        <v>3796621.5</v>
      </c>
      <c r="X1689" s="2" t="s">
        <v>82</v>
      </c>
      <c r="Y1689" s="200">
        <v>1</v>
      </c>
      <c r="Z1689" s="201">
        <f>IF(Y1689&lt;&gt;"",Y1689,IF(Table1[[#This Row],[Befolyt]]="i",1,""))</f>
        <v>1</v>
      </c>
      <c r="AA1689" s="98">
        <f>Table1[[#This Row],[KülföldiÁr]]*Table1[[#This Row],[Darab]]</f>
        <v>9950</v>
      </c>
    </row>
    <row r="1690" spans="1:27" x14ac:dyDescent="0.3">
      <c r="A1690" t="s">
        <v>843</v>
      </c>
      <c r="B1690" t="s">
        <v>844</v>
      </c>
      <c r="C1690" s="126">
        <v>46052</v>
      </c>
      <c r="D1690" s="6">
        <v>1</v>
      </c>
      <c r="E1690" s="126">
        <v>46052</v>
      </c>
      <c r="F1690" s="6">
        <v>1</v>
      </c>
      <c r="G1690" t="s">
        <v>845</v>
      </c>
      <c r="H1690" t="s">
        <v>49</v>
      </c>
      <c r="I1690" t="s">
        <v>28</v>
      </c>
      <c r="J1690" t="s">
        <v>846</v>
      </c>
      <c r="K1690">
        <v>1</v>
      </c>
      <c r="L1690" s="7">
        <v>10721.12</v>
      </c>
      <c r="M1690" s="7">
        <v>10721.12</v>
      </c>
      <c r="N1690">
        <v>0</v>
      </c>
      <c r="O1690" t="s">
        <v>29</v>
      </c>
      <c r="P1690">
        <v>0</v>
      </c>
      <c r="Q1690" s="7">
        <v>53750</v>
      </c>
      <c r="R1690" s="7">
        <v>37700</v>
      </c>
      <c r="S1690" s="7">
        <v>37700</v>
      </c>
      <c r="T1690" s="7">
        <v>1</v>
      </c>
      <c r="U1690" s="7">
        <v>377</v>
      </c>
      <c r="V1690" t="s">
        <v>457</v>
      </c>
      <c r="W1690" s="7">
        <v>26978.879999999997</v>
      </c>
      <c r="X1690" s="2" t="s">
        <v>31</v>
      </c>
      <c r="Y1690" s="200"/>
      <c r="Z1690" s="201" t="str">
        <f>IF(Y1690&lt;&gt;"",Y1690,IF(Table1[[#This Row],[Befolyt]]="i",1,""))</f>
        <v/>
      </c>
      <c r="AA1690" s="98">
        <f>Table1[[#This Row],[KülföldiÁr]]*Table1[[#This Row],[Darab]]</f>
        <v>0</v>
      </c>
    </row>
    <row r="1691" spans="1:27" x14ac:dyDescent="0.3">
      <c r="A1691" t="s">
        <v>843</v>
      </c>
      <c r="B1691" t="s">
        <v>844</v>
      </c>
      <c r="C1691" s="126">
        <v>46052</v>
      </c>
      <c r="D1691" s="6">
        <v>1</v>
      </c>
      <c r="E1691" s="126">
        <v>46052</v>
      </c>
      <c r="F1691" s="6">
        <v>1</v>
      </c>
      <c r="G1691" t="s">
        <v>529</v>
      </c>
      <c r="H1691" t="s">
        <v>34</v>
      </c>
      <c r="I1691" t="s">
        <v>32</v>
      </c>
      <c r="J1691" t="s">
        <v>530</v>
      </c>
      <c r="K1691">
        <v>1</v>
      </c>
      <c r="L1691" s="7">
        <v>2511</v>
      </c>
      <c r="M1691" s="7">
        <v>2511</v>
      </c>
      <c r="N1691">
        <v>0</v>
      </c>
      <c r="O1691" t="s">
        <v>29</v>
      </c>
      <c r="P1691">
        <v>0</v>
      </c>
      <c r="Q1691" s="7">
        <v>2511</v>
      </c>
      <c r="R1691" s="7">
        <v>2500</v>
      </c>
      <c r="S1691" s="7">
        <v>2500</v>
      </c>
      <c r="T1691" s="7">
        <v>0</v>
      </c>
      <c r="U1691" s="7">
        <v>0</v>
      </c>
      <c r="V1691" t="s">
        <v>457</v>
      </c>
      <c r="W1691" s="7">
        <v>-11</v>
      </c>
      <c r="X1691" s="2" t="s">
        <v>31</v>
      </c>
      <c r="Y1691" s="200"/>
      <c r="Z1691" s="201" t="str">
        <f>IF(Y1691&lt;&gt;"",Y1691,IF(Table1[[#This Row],[Befolyt]]="i",1,""))</f>
        <v/>
      </c>
      <c r="AA1691" s="98">
        <f>Table1[[#This Row],[KülföldiÁr]]*Table1[[#This Row],[Darab]]</f>
        <v>0</v>
      </c>
    </row>
    <row r="1692" spans="1:27" x14ac:dyDescent="0.3">
      <c r="A1692" t="s">
        <v>847</v>
      </c>
      <c r="B1692" t="s">
        <v>848</v>
      </c>
      <c r="C1692" s="126">
        <v>46052</v>
      </c>
      <c r="D1692" s="6">
        <v>1</v>
      </c>
      <c r="E1692" s="126">
        <v>46052</v>
      </c>
      <c r="F1692" s="6">
        <v>1</v>
      </c>
      <c r="G1692" t="s">
        <v>849</v>
      </c>
      <c r="H1692" t="s">
        <v>93</v>
      </c>
      <c r="I1692" t="s">
        <v>28</v>
      </c>
      <c r="J1692" t="s">
        <v>850</v>
      </c>
      <c r="K1692">
        <v>1</v>
      </c>
      <c r="L1692" s="7">
        <v>20301</v>
      </c>
      <c r="M1692" s="7">
        <v>20301</v>
      </c>
      <c r="N1692">
        <v>0</v>
      </c>
      <c r="O1692" t="s">
        <v>29</v>
      </c>
      <c r="P1692">
        <v>0</v>
      </c>
      <c r="Q1692" s="7">
        <v>37285</v>
      </c>
      <c r="R1692" s="7">
        <v>30455</v>
      </c>
      <c r="S1692" s="7">
        <v>30455</v>
      </c>
      <c r="T1692" s="7">
        <v>1</v>
      </c>
      <c r="U1692" s="7">
        <v>304.55</v>
      </c>
      <c r="V1692" t="s">
        <v>77</v>
      </c>
      <c r="W1692" s="7">
        <v>10154</v>
      </c>
      <c r="X1692" s="2" t="s">
        <v>82</v>
      </c>
      <c r="Y1692" s="200"/>
      <c r="Z1692" s="201">
        <f>IF(Y1692&lt;&gt;"",Y1692,IF(Table1[[#This Row],[Befolyt]]="i",1,""))</f>
        <v>1</v>
      </c>
      <c r="AA1692" s="98">
        <f>Table1[[#This Row],[KülföldiÁr]]*Table1[[#This Row],[Darab]]</f>
        <v>0</v>
      </c>
    </row>
    <row r="1693" spans="1:27" x14ac:dyDescent="0.3">
      <c r="A1693" t="s">
        <v>847</v>
      </c>
      <c r="B1693" t="s">
        <v>848</v>
      </c>
      <c r="C1693" s="126">
        <v>46052</v>
      </c>
      <c r="D1693" s="6">
        <v>1</v>
      </c>
      <c r="E1693" s="126">
        <v>46052</v>
      </c>
      <c r="F1693" s="6">
        <v>1</v>
      </c>
      <c r="G1693" t="s">
        <v>851</v>
      </c>
      <c r="H1693" t="s">
        <v>34</v>
      </c>
      <c r="I1693" t="s">
        <v>32</v>
      </c>
      <c r="J1693" t="s">
        <v>852</v>
      </c>
      <c r="K1693">
        <v>1</v>
      </c>
      <c r="L1693" s="7">
        <v>5119</v>
      </c>
      <c r="M1693" s="7">
        <v>5119</v>
      </c>
      <c r="N1693">
        <v>0</v>
      </c>
      <c r="O1693" t="s">
        <v>29</v>
      </c>
      <c r="P1693">
        <v>0</v>
      </c>
      <c r="Q1693" s="7">
        <v>5119</v>
      </c>
      <c r="R1693" s="7">
        <v>3000</v>
      </c>
      <c r="S1693" s="7">
        <v>3000</v>
      </c>
      <c r="T1693" s="7">
        <v>0</v>
      </c>
      <c r="U1693" s="7">
        <v>0</v>
      </c>
      <c r="V1693" t="s">
        <v>77</v>
      </c>
      <c r="W1693" s="7">
        <v>-2119</v>
      </c>
      <c r="X1693" s="2" t="s">
        <v>82</v>
      </c>
      <c r="Y1693" s="200"/>
      <c r="Z1693" s="201">
        <f>IF(Y1693&lt;&gt;"",Y1693,IF(Table1[[#This Row],[Befolyt]]="i",1,""))</f>
        <v>1</v>
      </c>
      <c r="AA1693" s="98">
        <f>Table1[[#This Row],[KülföldiÁr]]*Table1[[#This Row],[Darab]]</f>
        <v>0</v>
      </c>
    </row>
    <row r="1694" spans="1:27" x14ac:dyDescent="0.3">
      <c r="A1694" t="s">
        <v>853</v>
      </c>
      <c r="B1694" t="s">
        <v>409</v>
      </c>
      <c r="C1694" s="126">
        <v>46052</v>
      </c>
      <c r="D1694" s="6">
        <v>1</v>
      </c>
      <c r="E1694" s="126">
        <v>46052</v>
      </c>
      <c r="F1694" s="6">
        <v>1</v>
      </c>
      <c r="G1694" t="s">
        <v>854</v>
      </c>
      <c r="H1694" t="s">
        <v>27</v>
      </c>
      <c r="I1694" t="s">
        <v>28</v>
      </c>
      <c r="J1694" t="s">
        <v>855</v>
      </c>
      <c r="K1694">
        <v>2</v>
      </c>
      <c r="L1694" s="7">
        <v>4020</v>
      </c>
      <c r="M1694" s="7">
        <v>8040</v>
      </c>
      <c r="N1694">
        <v>0</v>
      </c>
      <c r="O1694" t="s">
        <v>29</v>
      </c>
      <c r="P1694">
        <v>0</v>
      </c>
      <c r="Q1694" s="7">
        <v>6700</v>
      </c>
      <c r="R1694" s="7">
        <v>6700</v>
      </c>
      <c r="S1694" s="7">
        <v>13400</v>
      </c>
      <c r="T1694" s="7">
        <v>10</v>
      </c>
      <c r="U1694" s="7">
        <v>1340</v>
      </c>
      <c r="V1694" t="s">
        <v>81</v>
      </c>
      <c r="W1694" s="7">
        <v>5360</v>
      </c>
      <c r="X1694" s="2" t="s">
        <v>82</v>
      </c>
      <c r="Y1694" s="200"/>
      <c r="Z1694" s="201">
        <f>IF(Y1694&lt;&gt;"",Y1694,IF(Table1[[#This Row],[Befolyt]]="i",1,""))</f>
        <v>1</v>
      </c>
      <c r="AA1694" s="98">
        <f>Table1[[#This Row],[KülföldiÁr]]*Table1[[#This Row],[Darab]]</f>
        <v>0</v>
      </c>
    </row>
    <row r="1695" spans="1:27" x14ac:dyDescent="0.3">
      <c r="A1695" t="s">
        <v>853</v>
      </c>
      <c r="B1695" t="s">
        <v>409</v>
      </c>
      <c r="C1695" s="126">
        <v>46052</v>
      </c>
      <c r="D1695" s="6">
        <v>1</v>
      </c>
      <c r="E1695" s="126">
        <v>46052</v>
      </c>
      <c r="F1695" s="6">
        <v>1</v>
      </c>
      <c r="G1695" t="s">
        <v>856</v>
      </c>
      <c r="H1695" t="s">
        <v>27</v>
      </c>
      <c r="I1695" t="s">
        <v>28</v>
      </c>
      <c r="J1695" t="s">
        <v>857</v>
      </c>
      <c r="K1695">
        <v>1</v>
      </c>
      <c r="L1695" s="7">
        <v>960</v>
      </c>
      <c r="M1695" s="7">
        <v>960</v>
      </c>
      <c r="N1695">
        <v>0</v>
      </c>
      <c r="O1695" t="s">
        <v>29</v>
      </c>
      <c r="P1695">
        <v>0</v>
      </c>
      <c r="Q1695" s="7">
        <v>1600</v>
      </c>
      <c r="R1695" s="7">
        <v>1600</v>
      </c>
      <c r="S1695" s="7">
        <v>1600</v>
      </c>
      <c r="T1695" s="7">
        <v>10</v>
      </c>
      <c r="U1695" s="7">
        <v>160</v>
      </c>
      <c r="V1695" t="s">
        <v>81</v>
      </c>
      <c r="W1695" s="7">
        <v>640</v>
      </c>
      <c r="X1695" s="2" t="s">
        <v>82</v>
      </c>
      <c r="Y1695" s="200"/>
      <c r="Z1695" s="201">
        <f>IF(Y1695&lt;&gt;"",Y1695,IF(Table1[[#This Row],[Befolyt]]="i",1,""))</f>
        <v>1</v>
      </c>
      <c r="AA1695" s="98">
        <f>Table1[[#This Row],[KülföldiÁr]]*Table1[[#This Row],[Darab]]</f>
        <v>0</v>
      </c>
    </row>
    <row r="1696" spans="1:27" x14ac:dyDescent="0.3">
      <c r="A1696" t="s">
        <v>853</v>
      </c>
      <c r="B1696" t="s">
        <v>409</v>
      </c>
      <c r="C1696" s="126">
        <v>46052</v>
      </c>
      <c r="D1696" s="6">
        <v>1</v>
      </c>
      <c r="E1696" s="126">
        <v>46052</v>
      </c>
      <c r="F1696" s="6">
        <v>1</v>
      </c>
      <c r="G1696" t="s">
        <v>86</v>
      </c>
      <c r="H1696" t="s">
        <v>70</v>
      </c>
      <c r="I1696" t="s">
        <v>32</v>
      </c>
      <c r="J1696" t="s">
        <v>87</v>
      </c>
      <c r="K1696">
        <v>1</v>
      </c>
      <c r="L1696" s="7">
        <v>7195.04</v>
      </c>
      <c r="M1696" s="7">
        <v>7195.04</v>
      </c>
      <c r="N1696">
        <v>0</v>
      </c>
      <c r="O1696" t="s">
        <v>29</v>
      </c>
      <c r="P1696">
        <v>0</v>
      </c>
      <c r="Q1696" s="7">
        <v>12000</v>
      </c>
      <c r="R1696" s="7">
        <v>12000</v>
      </c>
      <c r="S1696" s="7">
        <v>12000</v>
      </c>
      <c r="T1696" s="7">
        <v>0</v>
      </c>
      <c r="U1696" s="7">
        <v>0</v>
      </c>
      <c r="V1696" t="s">
        <v>81</v>
      </c>
      <c r="W1696" s="7">
        <v>4804.96</v>
      </c>
      <c r="X1696" s="2" t="s">
        <v>82</v>
      </c>
      <c r="Y1696" s="200"/>
      <c r="Z1696" s="201">
        <f>IF(Y1696&lt;&gt;"",Y1696,IF(Table1[[#This Row],[Befolyt]]="i",1,""))</f>
        <v>1</v>
      </c>
      <c r="AA1696" s="98">
        <f>Table1[[#This Row],[KülföldiÁr]]*Table1[[#This Row],[Darab]]</f>
        <v>0</v>
      </c>
    </row>
    <row r="1697" spans="1:27" x14ac:dyDescent="0.3">
      <c r="A1697" t="s">
        <v>853</v>
      </c>
      <c r="B1697" t="s">
        <v>409</v>
      </c>
      <c r="C1697" s="126">
        <v>46052</v>
      </c>
      <c r="D1697" s="6">
        <v>1</v>
      </c>
      <c r="E1697" s="126">
        <v>46052</v>
      </c>
      <c r="F1697" s="6">
        <v>1</v>
      </c>
      <c r="G1697" t="s">
        <v>858</v>
      </c>
      <c r="H1697" t="s">
        <v>53</v>
      </c>
      <c r="I1697" t="s">
        <v>28</v>
      </c>
      <c r="J1697" t="s">
        <v>859</v>
      </c>
      <c r="K1697">
        <v>2</v>
      </c>
      <c r="L1697" s="7">
        <v>798.04</v>
      </c>
      <c r="M1697" s="7">
        <v>1596.08</v>
      </c>
      <c r="N1697">
        <v>0</v>
      </c>
      <c r="O1697" t="s">
        <v>29</v>
      </c>
      <c r="P1697">
        <v>0</v>
      </c>
      <c r="Q1697" s="7">
        <v>3750</v>
      </c>
      <c r="R1697" s="7">
        <v>3750</v>
      </c>
      <c r="S1697" s="7">
        <v>7500</v>
      </c>
      <c r="T1697" s="7">
        <v>5</v>
      </c>
      <c r="U1697" s="7">
        <v>375</v>
      </c>
      <c r="V1697" t="s">
        <v>81</v>
      </c>
      <c r="W1697" s="7">
        <v>5903.92</v>
      </c>
      <c r="X1697" s="2" t="s">
        <v>82</v>
      </c>
      <c r="Y1697" s="200"/>
      <c r="Z1697" s="201">
        <f>IF(Y1697&lt;&gt;"",Y1697,IF(Table1[[#This Row],[Befolyt]]="i",1,""))</f>
        <v>1</v>
      </c>
      <c r="AA1697" s="98">
        <f>Table1[[#This Row],[KülföldiÁr]]*Table1[[#This Row],[Darab]]</f>
        <v>0</v>
      </c>
    </row>
    <row r="1698" spans="1:27" x14ac:dyDescent="0.3">
      <c r="A1698" t="s">
        <v>853</v>
      </c>
      <c r="B1698" t="s">
        <v>409</v>
      </c>
      <c r="C1698" s="126">
        <v>46052</v>
      </c>
      <c r="D1698" s="6">
        <v>1</v>
      </c>
      <c r="E1698" s="126">
        <v>46052</v>
      </c>
      <c r="F1698" s="6">
        <v>1</v>
      </c>
      <c r="G1698" t="s">
        <v>860</v>
      </c>
      <c r="H1698" t="s">
        <v>53</v>
      </c>
      <c r="I1698" t="s">
        <v>28</v>
      </c>
      <c r="J1698" t="s">
        <v>861</v>
      </c>
      <c r="K1698">
        <v>2</v>
      </c>
      <c r="L1698" s="7">
        <v>2640.56</v>
      </c>
      <c r="M1698" s="7">
        <v>5281.12</v>
      </c>
      <c r="N1698">
        <v>0</v>
      </c>
      <c r="O1698" t="s">
        <v>29</v>
      </c>
      <c r="P1698">
        <v>0</v>
      </c>
      <c r="Q1698" s="7">
        <v>14310</v>
      </c>
      <c r="R1698" s="7">
        <v>14310</v>
      </c>
      <c r="S1698" s="7">
        <v>28620</v>
      </c>
      <c r="T1698" s="7">
        <v>5</v>
      </c>
      <c r="U1698" s="7">
        <v>1431</v>
      </c>
      <c r="V1698" t="s">
        <v>81</v>
      </c>
      <c r="W1698" s="7">
        <v>23338.880000000001</v>
      </c>
      <c r="X1698" s="2" t="s">
        <v>82</v>
      </c>
      <c r="Y1698" s="200"/>
      <c r="Z1698" s="201">
        <f>IF(Y1698&lt;&gt;"",Y1698,IF(Table1[[#This Row],[Befolyt]]="i",1,""))</f>
        <v>1</v>
      </c>
      <c r="AA1698" s="98">
        <f>Table1[[#This Row],[KülföldiÁr]]*Table1[[#This Row],[Darab]]</f>
        <v>0</v>
      </c>
    </row>
    <row r="1699" spans="1:27" x14ac:dyDescent="0.3">
      <c r="A1699" t="s">
        <v>862</v>
      </c>
      <c r="B1699" t="s">
        <v>409</v>
      </c>
      <c r="C1699" s="126">
        <v>46052</v>
      </c>
      <c r="D1699" s="6">
        <v>1</v>
      </c>
      <c r="E1699" s="126">
        <v>46052</v>
      </c>
      <c r="F1699" s="6">
        <v>1</v>
      </c>
      <c r="G1699" t="s">
        <v>35</v>
      </c>
      <c r="H1699" t="s">
        <v>33</v>
      </c>
      <c r="I1699" t="s">
        <v>28</v>
      </c>
      <c r="J1699" t="s">
        <v>289</v>
      </c>
      <c r="K1699">
        <v>5</v>
      </c>
      <c r="L1699" s="7">
        <v>1357.47</v>
      </c>
      <c r="M1699" s="7">
        <v>6787.35</v>
      </c>
      <c r="N1699">
        <v>0</v>
      </c>
      <c r="O1699" t="s">
        <v>29</v>
      </c>
      <c r="P1699">
        <v>0</v>
      </c>
      <c r="Q1699" s="7">
        <v>6200</v>
      </c>
      <c r="R1699" s="7">
        <v>6992</v>
      </c>
      <c r="S1699" s="7">
        <v>34960</v>
      </c>
      <c r="T1699" s="7">
        <v>13.4</v>
      </c>
      <c r="U1699" s="7">
        <v>4684.6400000000003</v>
      </c>
      <c r="V1699" t="s">
        <v>81</v>
      </c>
      <c r="W1699" s="7">
        <v>28172.65</v>
      </c>
      <c r="X1699" s="2" t="s">
        <v>82</v>
      </c>
      <c r="Y1699" s="200"/>
      <c r="Z1699" s="201">
        <f>IF(Y1699&lt;&gt;"",Y1699,IF(Table1[[#This Row],[Befolyt]]="i",1,""))</f>
        <v>1</v>
      </c>
      <c r="AA1699" s="98">
        <f>Table1[[#This Row],[KülföldiÁr]]*Table1[[#This Row],[Darab]]</f>
        <v>0</v>
      </c>
    </row>
    <row r="1700" spans="1:27" x14ac:dyDescent="0.3">
      <c r="A1700" t="s">
        <v>862</v>
      </c>
      <c r="B1700" t="s">
        <v>409</v>
      </c>
      <c r="C1700" s="126">
        <v>46052</v>
      </c>
      <c r="D1700" s="6">
        <v>1</v>
      </c>
      <c r="E1700" s="126">
        <v>46052</v>
      </c>
      <c r="F1700" s="6">
        <v>1</v>
      </c>
      <c r="G1700" t="s">
        <v>863</v>
      </c>
      <c r="H1700" t="s">
        <v>33</v>
      </c>
      <c r="I1700" t="s">
        <v>28</v>
      </c>
      <c r="J1700" t="s">
        <v>864</v>
      </c>
      <c r="K1700">
        <v>3</v>
      </c>
      <c r="L1700" s="7">
        <v>1037.28</v>
      </c>
      <c r="M1700" s="7">
        <v>3111.84</v>
      </c>
      <c r="N1700">
        <v>0</v>
      </c>
      <c r="O1700" t="s">
        <v>29</v>
      </c>
      <c r="P1700">
        <v>0</v>
      </c>
      <c r="Q1700" s="7">
        <v>4600</v>
      </c>
      <c r="R1700" s="7">
        <v>4900</v>
      </c>
      <c r="S1700" s="7">
        <v>14700</v>
      </c>
      <c r="T1700" s="7">
        <v>11.84</v>
      </c>
      <c r="U1700" s="7">
        <v>1740.48</v>
      </c>
      <c r="V1700" t="s">
        <v>81</v>
      </c>
      <c r="W1700" s="7">
        <v>11588.16</v>
      </c>
      <c r="X1700" s="2" t="s">
        <v>82</v>
      </c>
      <c r="Y1700" s="200"/>
      <c r="Z1700" s="201">
        <f>IF(Y1700&lt;&gt;"",Y1700,IF(Table1[[#This Row],[Befolyt]]="i",1,""))</f>
        <v>1</v>
      </c>
      <c r="AA1700" s="98">
        <f>Table1[[#This Row],[KülföldiÁr]]*Table1[[#This Row],[Darab]]</f>
        <v>0</v>
      </c>
    </row>
    <row r="1701" spans="1:27" x14ac:dyDescent="0.3">
      <c r="A1701" t="s">
        <v>862</v>
      </c>
      <c r="B1701" t="s">
        <v>409</v>
      </c>
      <c r="C1701" s="126">
        <v>46052</v>
      </c>
      <c r="D1701" s="6">
        <v>1</v>
      </c>
      <c r="E1701" s="126">
        <v>46052</v>
      </c>
      <c r="F1701" s="6">
        <v>1</v>
      </c>
      <c r="G1701" t="s">
        <v>307</v>
      </c>
      <c r="H1701" t="s">
        <v>33</v>
      </c>
      <c r="I1701" t="s">
        <v>28</v>
      </c>
      <c r="J1701" t="s">
        <v>308</v>
      </c>
      <c r="K1701">
        <v>3</v>
      </c>
      <c r="L1701" s="7">
        <v>614.48</v>
      </c>
      <c r="M1701" s="7">
        <v>1843.44</v>
      </c>
      <c r="N1701">
        <v>0</v>
      </c>
      <c r="O1701" t="s">
        <v>29</v>
      </c>
      <c r="P1701">
        <v>0</v>
      </c>
      <c r="Q1701" s="7">
        <v>3000</v>
      </c>
      <c r="R1701" s="7">
        <v>3000</v>
      </c>
      <c r="S1701" s="7">
        <v>9000</v>
      </c>
      <c r="T1701" s="7">
        <v>10</v>
      </c>
      <c r="U1701" s="7">
        <v>900</v>
      </c>
      <c r="V1701" t="s">
        <v>81</v>
      </c>
      <c r="W1701" s="7">
        <v>7156.5599999999995</v>
      </c>
      <c r="X1701" s="2" t="s">
        <v>82</v>
      </c>
      <c r="Y1701" s="200"/>
      <c r="Z1701" s="201">
        <f>IF(Y1701&lt;&gt;"",Y1701,IF(Table1[[#This Row],[Befolyt]]="i",1,""))</f>
        <v>1</v>
      </c>
      <c r="AA1701" s="98">
        <f>Table1[[#This Row],[KülföldiÁr]]*Table1[[#This Row],[Darab]]</f>
        <v>0</v>
      </c>
    </row>
    <row r="1702" spans="1:27" x14ac:dyDescent="0.3">
      <c r="A1702" t="s">
        <v>862</v>
      </c>
      <c r="B1702" t="s">
        <v>409</v>
      </c>
      <c r="C1702" s="126">
        <v>46052</v>
      </c>
      <c r="D1702" s="6">
        <v>1</v>
      </c>
      <c r="E1702" s="126">
        <v>46052</v>
      </c>
      <c r="F1702" s="6">
        <v>1</v>
      </c>
      <c r="G1702" t="s">
        <v>39</v>
      </c>
      <c r="H1702" t="s">
        <v>33</v>
      </c>
      <c r="I1702" t="s">
        <v>28</v>
      </c>
      <c r="J1702" t="s">
        <v>286</v>
      </c>
      <c r="K1702">
        <v>5</v>
      </c>
      <c r="L1702" s="7">
        <v>217.79</v>
      </c>
      <c r="M1702" s="7">
        <v>1088.95</v>
      </c>
      <c r="N1702">
        <v>0</v>
      </c>
      <c r="O1702" t="s">
        <v>29</v>
      </c>
      <c r="P1702">
        <v>0</v>
      </c>
      <c r="Q1702" s="7">
        <v>1000</v>
      </c>
      <c r="R1702" s="7">
        <v>1200</v>
      </c>
      <c r="S1702" s="7">
        <v>6000</v>
      </c>
      <c r="T1702" s="7">
        <v>15</v>
      </c>
      <c r="U1702" s="7">
        <v>900</v>
      </c>
      <c r="V1702" t="s">
        <v>81</v>
      </c>
      <c r="W1702" s="7">
        <v>4911.05</v>
      </c>
      <c r="X1702" s="2" t="s">
        <v>82</v>
      </c>
      <c r="Y1702" s="200"/>
      <c r="Z1702" s="201">
        <f>IF(Y1702&lt;&gt;"",Y1702,IF(Table1[[#This Row],[Befolyt]]="i",1,""))</f>
        <v>1</v>
      </c>
      <c r="AA1702" s="98">
        <f>Table1[[#This Row],[KülföldiÁr]]*Table1[[#This Row],[Darab]]</f>
        <v>0</v>
      </c>
    </row>
    <row r="1703" spans="1:27" x14ac:dyDescent="0.3">
      <c r="A1703" t="s">
        <v>862</v>
      </c>
      <c r="B1703" t="s">
        <v>409</v>
      </c>
      <c r="C1703" s="126">
        <v>46052</v>
      </c>
      <c r="D1703" s="6">
        <v>1</v>
      </c>
      <c r="E1703" s="126">
        <v>46052</v>
      </c>
      <c r="F1703" s="6">
        <v>1</v>
      </c>
      <c r="G1703" t="s">
        <v>865</v>
      </c>
      <c r="H1703" t="s">
        <v>93</v>
      </c>
      <c r="I1703" t="s">
        <v>28</v>
      </c>
      <c r="J1703" t="s">
        <v>866</v>
      </c>
      <c r="K1703">
        <v>4</v>
      </c>
      <c r="L1703" s="7">
        <v>2893</v>
      </c>
      <c r="M1703" s="7">
        <v>11572</v>
      </c>
      <c r="N1703">
        <v>0</v>
      </c>
      <c r="O1703" t="s">
        <v>29</v>
      </c>
      <c r="P1703">
        <v>0</v>
      </c>
      <c r="Q1703" s="7">
        <v>4825</v>
      </c>
      <c r="R1703" s="7">
        <v>6200</v>
      </c>
      <c r="S1703" s="7">
        <v>24800</v>
      </c>
      <c r="T1703" s="7">
        <v>12.76</v>
      </c>
      <c r="U1703" s="7">
        <v>3164.48</v>
      </c>
      <c r="V1703" t="s">
        <v>81</v>
      </c>
      <c r="W1703" s="7">
        <v>13228</v>
      </c>
      <c r="X1703" s="2" t="s">
        <v>82</v>
      </c>
      <c r="Y1703" s="200"/>
      <c r="Z1703" s="201">
        <f>IF(Y1703&lt;&gt;"",Y1703,IF(Table1[[#This Row],[Befolyt]]="i",1,""))</f>
        <v>1</v>
      </c>
      <c r="AA1703" s="98">
        <f>Table1[[#This Row],[KülföldiÁr]]*Table1[[#This Row],[Darab]]</f>
        <v>0</v>
      </c>
    </row>
    <row r="1704" spans="1:27" x14ac:dyDescent="0.3">
      <c r="A1704" t="s">
        <v>862</v>
      </c>
      <c r="B1704" t="s">
        <v>409</v>
      </c>
      <c r="C1704" s="126">
        <v>46052</v>
      </c>
      <c r="D1704" s="6">
        <v>1</v>
      </c>
      <c r="E1704" s="126">
        <v>46052</v>
      </c>
      <c r="F1704" s="6">
        <v>1</v>
      </c>
      <c r="G1704" t="s">
        <v>108</v>
      </c>
      <c r="H1704" t="s">
        <v>34</v>
      </c>
      <c r="I1704" t="s">
        <v>32</v>
      </c>
      <c r="J1704" t="s">
        <v>109</v>
      </c>
      <c r="K1704">
        <v>1</v>
      </c>
      <c r="L1704" s="7">
        <v>3256</v>
      </c>
      <c r="M1704" s="7">
        <v>3256</v>
      </c>
      <c r="N1704">
        <v>0</v>
      </c>
      <c r="O1704" t="s">
        <v>29</v>
      </c>
      <c r="P1704">
        <v>0</v>
      </c>
      <c r="Q1704" s="7">
        <v>3256</v>
      </c>
      <c r="R1704" s="7">
        <v>0</v>
      </c>
      <c r="S1704" s="7">
        <v>0</v>
      </c>
      <c r="T1704" s="7">
        <v>0</v>
      </c>
      <c r="U1704" s="7">
        <v>0</v>
      </c>
      <c r="V1704" t="s">
        <v>81</v>
      </c>
      <c r="W1704" s="7">
        <v>-3256</v>
      </c>
      <c r="X1704" s="2" t="s">
        <v>82</v>
      </c>
      <c r="Y1704" s="200"/>
      <c r="Z1704" s="201">
        <f>IF(Y1704&lt;&gt;"",Y1704,IF(Table1[[#This Row],[Befolyt]]="i",1,""))</f>
        <v>1</v>
      </c>
      <c r="AA1704" s="98">
        <f>Table1[[#This Row],[KülföldiÁr]]*Table1[[#This Row],[Darab]]</f>
        <v>0</v>
      </c>
    </row>
    <row r="1705" spans="1:27" x14ac:dyDescent="0.3">
      <c r="A1705" t="s">
        <v>867</v>
      </c>
      <c r="B1705" t="s">
        <v>868</v>
      </c>
      <c r="C1705" s="126">
        <v>46052</v>
      </c>
      <c r="D1705" s="6">
        <v>1</v>
      </c>
      <c r="E1705" s="126">
        <v>46052</v>
      </c>
      <c r="F1705" s="6">
        <v>1</v>
      </c>
      <c r="G1705" t="s">
        <v>869</v>
      </c>
      <c r="H1705" t="s">
        <v>27</v>
      </c>
      <c r="I1705" t="s">
        <v>28</v>
      </c>
      <c r="J1705" t="s">
        <v>870</v>
      </c>
      <c r="K1705">
        <v>2</v>
      </c>
      <c r="L1705" s="7">
        <v>6144</v>
      </c>
      <c r="M1705" s="7">
        <v>12288</v>
      </c>
      <c r="N1705">
        <v>0</v>
      </c>
      <c r="O1705" t="s">
        <v>29</v>
      </c>
      <c r="P1705">
        <v>0</v>
      </c>
      <c r="Q1705" s="7">
        <v>11870</v>
      </c>
      <c r="R1705" s="7">
        <v>11870</v>
      </c>
      <c r="S1705" s="7">
        <v>23740</v>
      </c>
      <c r="T1705" s="7">
        <v>10</v>
      </c>
      <c r="U1705" s="7">
        <v>2374</v>
      </c>
      <c r="V1705" t="s">
        <v>74</v>
      </c>
      <c r="W1705" s="7">
        <v>11452</v>
      </c>
      <c r="X1705" s="2" t="s">
        <v>82</v>
      </c>
      <c r="Y1705" s="200"/>
      <c r="Z1705" s="201">
        <f>IF(Y1705&lt;&gt;"",Y1705,IF(Table1[[#This Row],[Befolyt]]="i",1,""))</f>
        <v>1</v>
      </c>
      <c r="AA1705" s="98">
        <f>Table1[[#This Row],[KülföldiÁr]]*Table1[[#This Row],[Darab]]</f>
        <v>0</v>
      </c>
    </row>
    <row r="1706" spans="1:27" x14ac:dyDescent="0.3">
      <c r="A1706" t="s">
        <v>867</v>
      </c>
      <c r="B1706" t="s">
        <v>868</v>
      </c>
      <c r="C1706" s="126">
        <v>46052</v>
      </c>
      <c r="D1706" s="6">
        <v>1</v>
      </c>
      <c r="E1706" s="126">
        <v>46052</v>
      </c>
      <c r="F1706" s="6">
        <v>1</v>
      </c>
      <c r="G1706" t="s">
        <v>398</v>
      </c>
      <c r="H1706" t="s">
        <v>34</v>
      </c>
      <c r="I1706" t="s">
        <v>32</v>
      </c>
      <c r="J1706" t="s">
        <v>399</v>
      </c>
      <c r="K1706">
        <v>1</v>
      </c>
      <c r="L1706" s="7">
        <v>2148</v>
      </c>
      <c r="M1706" s="7">
        <v>2148</v>
      </c>
      <c r="N1706">
        <v>0</v>
      </c>
      <c r="O1706" t="s">
        <v>29</v>
      </c>
      <c r="P1706">
        <v>0</v>
      </c>
      <c r="Q1706" s="7">
        <v>2148</v>
      </c>
      <c r="R1706" s="7">
        <v>2148</v>
      </c>
      <c r="S1706" s="7">
        <v>2148</v>
      </c>
      <c r="T1706" s="7">
        <v>0</v>
      </c>
      <c r="U1706" s="7">
        <v>0</v>
      </c>
      <c r="V1706" t="s">
        <v>74</v>
      </c>
      <c r="W1706" s="7">
        <v>0</v>
      </c>
      <c r="X1706" s="2" t="s">
        <v>82</v>
      </c>
      <c r="Y1706" s="200"/>
      <c r="Z1706" s="201">
        <f>IF(Y1706&lt;&gt;"",Y1706,IF(Table1[[#This Row],[Befolyt]]="i",1,""))</f>
        <v>1</v>
      </c>
      <c r="AA1706" s="98">
        <f>Table1[[#This Row],[KülföldiÁr]]*Table1[[#This Row],[Darab]]</f>
        <v>0</v>
      </c>
    </row>
    <row r="1707" spans="1:27" x14ac:dyDescent="0.3">
      <c r="A1707" t="s">
        <v>871</v>
      </c>
      <c r="B1707" t="s">
        <v>409</v>
      </c>
      <c r="C1707" s="126">
        <v>46052</v>
      </c>
      <c r="D1707" s="6">
        <v>1</v>
      </c>
      <c r="E1707" s="126">
        <v>46052</v>
      </c>
      <c r="F1707" s="6">
        <v>1</v>
      </c>
      <c r="G1707" t="s">
        <v>355</v>
      </c>
      <c r="H1707" t="s">
        <v>353</v>
      </c>
      <c r="I1707" t="s">
        <v>28</v>
      </c>
      <c r="J1707" t="s">
        <v>356</v>
      </c>
      <c r="K1707">
        <v>1</v>
      </c>
      <c r="L1707" s="7">
        <v>35434.47</v>
      </c>
      <c r="M1707" s="7">
        <v>35434.47</v>
      </c>
      <c r="N1707">
        <v>0</v>
      </c>
      <c r="O1707" t="s">
        <v>29</v>
      </c>
      <c r="P1707">
        <v>0</v>
      </c>
      <c r="Q1707" s="7">
        <v>170000</v>
      </c>
      <c r="R1707" s="7">
        <v>102800</v>
      </c>
      <c r="S1707" s="7">
        <v>102800</v>
      </c>
      <c r="T1707" s="7">
        <v>1.47</v>
      </c>
      <c r="U1707" s="7">
        <v>1511.16</v>
      </c>
      <c r="V1707" t="s">
        <v>81</v>
      </c>
      <c r="W1707" s="7">
        <v>67365.53</v>
      </c>
      <c r="X1707" s="2" t="s">
        <v>82</v>
      </c>
      <c r="Y1707" s="200"/>
      <c r="Z1707" s="201">
        <f>IF(Y1707&lt;&gt;"",Y1707,IF(Table1[[#This Row],[Befolyt]]="i",1,""))</f>
        <v>1</v>
      </c>
      <c r="AA1707" s="98">
        <f>Table1[[#This Row],[KülföldiÁr]]*Table1[[#This Row],[Darab]]</f>
        <v>0</v>
      </c>
    </row>
    <row r="1708" spans="1:27" x14ac:dyDescent="0.3">
      <c r="A1708" t="s">
        <v>871</v>
      </c>
      <c r="B1708" t="s">
        <v>409</v>
      </c>
      <c r="C1708" s="126">
        <v>46052</v>
      </c>
      <c r="D1708" s="6">
        <v>1</v>
      </c>
      <c r="E1708" s="126">
        <v>46052</v>
      </c>
      <c r="F1708" s="6">
        <v>1</v>
      </c>
      <c r="G1708" t="s">
        <v>317</v>
      </c>
      <c r="H1708" t="s">
        <v>34</v>
      </c>
      <c r="I1708" t="s">
        <v>32</v>
      </c>
      <c r="J1708" t="s">
        <v>318</v>
      </c>
      <c r="K1708">
        <v>1</v>
      </c>
      <c r="L1708" s="7">
        <v>6248</v>
      </c>
      <c r="M1708" s="7">
        <v>6248</v>
      </c>
      <c r="N1708">
        <v>0</v>
      </c>
      <c r="O1708" t="s">
        <v>29</v>
      </c>
      <c r="P1708">
        <v>0</v>
      </c>
      <c r="Q1708" s="7">
        <v>6248</v>
      </c>
      <c r="R1708" s="7">
        <v>3000</v>
      </c>
      <c r="S1708" s="7">
        <v>3000</v>
      </c>
      <c r="T1708" s="7">
        <v>0</v>
      </c>
      <c r="U1708" s="7">
        <v>0</v>
      </c>
      <c r="V1708" t="s">
        <v>81</v>
      </c>
      <c r="W1708" s="7">
        <v>-3248</v>
      </c>
      <c r="X1708" s="2" t="s">
        <v>82</v>
      </c>
      <c r="Y1708" s="200"/>
      <c r="Z1708" s="201">
        <f>IF(Y1708&lt;&gt;"",Y1708,IF(Table1[[#This Row],[Befolyt]]="i",1,""))</f>
        <v>1</v>
      </c>
      <c r="AA1708" s="98">
        <f>Table1[[#This Row],[KülföldiÁr]]*Table1[[#This Row],[Darab]]</f>
        <v>0</v>
      </c>
    </row>
    <row r="1709" spans="1:27" x14ac:dyDescent="0.3">
      <c r="A1709" t="s">
        <v>872</v>
      </c>
      <c r="B1709" t="s">
        <v>331</v>
      </c>
      <c r="C1709" s="126">
        <v>46052</v>
      </c>
      <c r="D1709" s="6">
        <v>1</v>
      </c>
      <c r="E1709" s="126">
        <v>46052</v>
      </c>
      <c r="F1709" s="6">
        <v>1</v>
      </c>
      <c r="G1709" t="s">
        <v>873</v>
      </c>
      <c r="H1709" t="s">
        <v>33</v>
      </c>
      <c r="I1709" t="s">
        <v>28</v>
      </c>
      <c r="J1709" t="s">
        <v>874</v>
      </c>
      <c r="K1709">
        <v>40</v>
      </c>
      <c r="L1709" s="7">
        <v>613.37</v>
      </c>
      <c r="M1709" s="7">
        <v>24534.799999999999</v>
      </c>
      <c r="N1709">
        <v>0</v>
      </c>
      <c r="O1709" t="s">
        <v>29</v>
      </c>
      <c r="P1709">
        <v>0</v>
      </c>
      <c r="Q1709" s="7">
        <v>3000</v>
      </c>
      <c r="R1709" s="7">
        <v>3420</v>
      </c>
      <c r="S1709" s="7">
        <v>136800</v>
      </c>
      <c r="T1709" s="7">
        <v>13.68</v>
      </c>
      <c r="U1709" s="7">
        <v>18714.240000000002</v>
      </c>
      <c r="V1709" t="s">
        <v>81</v>
      </c>
      <c r="W1709" s="7">
        <v>112265.2</v>
      </c>
      <c r="X1709" s="2" t="s">
        <v>82</v>
      </c>
      <c r="Y1709" s="200"/>
      <c r="Z1709" s="201">
        <f>IF(Y1709&lt;&gt;"",Y1709,IF(Table1[[#This Row],[Befolyt]]="i",1,""))</f>
        <v>1</v>
      </c>
      <c r="AA1709" s="98">
        <f>Table1[[#This Row],[KülföldiÁr]]*Table1[[#This Row],[Darab]]</f>
        <v>0</v>
      </c>
    </row>
    <row r="1710" spans="1:27" x14ac:dyDescent="0.3">
      <c r="A1710" t="s">
        <v>872</v>
      </c>
      <c r="B1710" t="s">
        <v>331</v>
      </c>
      <c r="C1710" s="126">
        <v>46052</v>
      </c>
      <c r="D1710" s="6">
        <v>1</v>
      </c>
      <c r="E1710" s="126">
        <v>46052</v>
      </c>
      <c r="F1710" s="6">
        <v>1</v>
      </c>
      <c r="G1710" t="s">
        <v>875</v>
      </c>
      <c r="H1710" t="s">
        <v>34</v>
      </c>
      <c r="I1710" t="s">
        <v>32</v>
      </c>
      <c r="J1710" t="s">
        <v>876</v>
      </c>
      <c r="K1710">
        <v>1</v>
      </c>
      <c r="L1710" s="7">
        <v>3584</v>
      </c>
      <c r="M1710" s="7">
        <v>3584</v>
      </c>
      <c r="N1710">
        <v>0</v>
      </c>
      <c r="O1710" t="s">
        <v>29</v>
      </c>
      <c r="P1710">
        <v>0</v>
      </c>
      <c r="Q1710" s="7">
        <v>3584</v>
      </c>
      <c r="R1710" s="7">
        <v>0</v>
      </c>
      <c r="S1710" s="7">
        <v>0</v>
      </c>
      <c r="T1710" s="7">
        <v>0</v>
      </c>
      <c r="U1710" s="7">
        <v>0</v>
      </c>
      <c r="V1710" t="s">
        <v>81</v>
      </c>
      <c r="W1710" s="7">
        <v>-3584</v>
      </c>
      <c r="X1710" s="2" t="s">
        <v>82</v>
      </c>
      <c r="Y1710" s="200"/>
      <c r="Z1710" s="201">
        <f>IF(Y1710&lt;&gt;"",Y1710,IF(Table1[[#This Row],[Befolyt]]="i",1,""))</f>
        <v>1</v>
      </c>
      <c r="AA1710" s="98">
        <f>Table1[[#This Row],[KülföldiÁr]]*Table1[[#This Row],[Darab]]</f>
        <v>0</v>
      </c>
    </row>
    <row r="1711" spans="1:27" x14ac:dyDescent="0.3">
      <c r="A1711" t="s">
        <v>877</v>
      </c>
      <c r="B1711" t="s">
        <v>878</v>
      </c>
      <c r="C1711" s="126">
        <v>46052</v>
      </c>
      <c r="D1711" s="6">
        <v>1</v>
      </c>
      <c r="E1711" s="126">
        <v>46052</v>
      </c>
      <c r="F1711" s="6">
        <v>1</v>
      </c>
      <c r="G1711" t="s">
        <v>879</v>
      </c>
      <c r="H1711" t="s">
        <v>93</v>
      </c>
      <c r="I1711" t="s">
        <v>28</v>
      </c>
      <c r="J1711" t="s">
        <v>880</v>
      </c>
      <c r="K1711">
        <v>2</v>
      </c>
      <c r="L1711" s="7">
        <v>18951</v>
      </c>
      <c r="M1711" s="7">
        <v>37902</v>
      </c>
      <c r="N1711">
        <v>0</v>
      </c>
      <c r="O1711" t="s">
        <v>29</v>
      </c>
      <c r="P1711">
        <v>0</v>
      </c>
      <c r="Q1711" s="7">
        <v>31585</v>
      </c>
      <c r="R1711" s="7">
        <v>34500</v>
      </c>
      <c r="S1711" s="7">
        <v>69000</v>
      </c>
      <c r="T1711" s="7">
        <v>7.96</v>
      </c>
      <c r="U1711" s="7">
        <v>5492.4</v>
      </c>
      <c r="V1711" t="s">
        <v>66</v>
      </c>
      <c r="W1711" s="7">
        <v>31098</v>
      </c>
      <c r="X1711" s="2" t="s">
        <v>31</v>
      </c>
      <c r="Y1711" s="200"/>
      <c r="Z1711" s="201" t="str">
        <f>IF(Y1711&lt;&gt;"",Y1711,IF(Table1[[#This Row],[Befolyt]]="i",1,""))</f>
        <v/>
      </c>
      <c r="AA1711" s="98">
        <f>Table1[[#This Row],[KülföldiÁr]]*Table1[[#This Row],[Darab]]</f>
        <v>0</v>
      </c>
    </row>
    <row r="1712" spans="1:27" x14ac:dyDescent="0.3">
      <c r="A1712" t="s">
        <v>877</v>
      </c>
      <c r="B1712" t="s">
        <v>878</v>
      </c>
      <c r="C1712" s="126">
        <v>46052</v>
      </c>
      <c r="D1712" s="6">
        <v>1</v>
      </c>
      <c r="E1712" s="126">
        <v>46052</v>
      </c>
      <c r="F1712" s="6">
        <v>1</v>
      </c>
      <c r="G1712" t="s">
        <v>94</v>
      </c>
      <c r="H1712" t="s">
        <v>34</v>
      </c>
      <c r="I1712" t="s">
        <v>32</v>
      </c>
      <c r="J1712" t="s">
        <v>95</v>
      </c>
      <c r="K1712">
        <v>1</v>
      </c>
      <c r="L1712" s="7">
        <v>2772</v>
      </c>
      <c r="M1712" s="7">
        <v>2772</v>
      </c>
      <c r="N1712">
        <v>0</v>
      </c>
      <c r="O1712" t="s">
        <v>29</v>
      </c>
      <c r="P1712">
        <v>0</v>
      </c>
      <c r="Q1712" s="7">
        <v>2772</v>
      </c>
      <c r="R1712" s="7">
        <v>3000</v>
      </c>
      <c r="S1712" s="7">
        <v>3000</v>
      </c>
      <c r="T1712" s="7">
        <v>0</v>
      </c>
      <c r="U1712" s="7">
        <v>0</v>
      </c>
      <c r="V1712" t="s">
        <v>66</v>
      </c>
      <c r="W1712" s="7">
        <v>228</v>
      </c>
      <c r="X1712" s="2" t="s">
        <v>31</v>
      </c>
      <c r="Y1712" s="200"/>
      <c r="Z1712" s="201" t="str">
        <f>IF(Y1712&lt;&gt;"",Y1712,IF(Table1[[#This Row],[Befolyt]]="i",1,""))</f>
        <v/>
      </c>
      <c r="AA1712" s="98">
        <f>Table1[[#This Row],[KülföldiÁr]]*Table1[[#This Row],[Darab]]</f>
        <v>0</v>
      </c>
    </row>
    <row r="1713" spans="1:27" x14ac:dyDescent="0.3">
      <c r="A1713" t="s">
        <v>881</v>
      </c>
      <c r="B1713" t="s">
        <v>378</v>
      </c>
      <c r="C1713" s="126">
        <v>46052</v>
      </c>
      <c r="D1713" s="6">
        <v>1</v>
      </c>
      <c r="E1713" s="126">
        <v>46052</v>
      </c>
      <c r="F1713" s="6">
        <v>1</v>
      </c>
      <c r="G1713" t="s">
        <v>100</v>
      </c>
      <c r="H1713" t="s">
        <v>101</v>
      </c>
      <c r="I1713" t="s">
        <v>101</v>
      </c>
      <c r="J1713" t="s">
        <v>882</v>
      </c>
      <c r="K1713">
        <v>1</v>
      </c>
      <c r="L1713" s="7">
        <v>0</v>
      </c>
      <c r="M1713" s="7">
        <v>0</v>
      </c>
      <c r="N1713">
        <v>2569.5</v>
      </c>
      <c r="O1713" t="s">
        <v>36</v>
      </c>
      <c r="P1713">
        <v>381.86</v>
      </c>
      <c r="Q1713" s="7">
        <v>0</v>
      </c>
      <c r="R1713" s="7">
        <v>981190.75</v>
      </c>
      <c r="S1713" s="7">
        <v>981190.75</v>
      </c>
      <c r="T1713" s="7">
        <v>0</v>
      </c>
      <c r="U1713" s="7">
        <v>0</v>
      </c>
      <c r="V1713" t="s">
        <v>74</v>
      </c>
      <c r="W1713" s="7">
        <v>981190.75</v>
      </c>
      <c r="X1713" s="2" t="s">
        <v>82</v>
      </c>
      <c r="Y1713" s="200">
        <v>1</v>
      </c>
      <c r="Z1713" s="201">
        <f>IF(Y1713&lt;&gt;"",Y1713,IF(Table1[[#This Row],[Befolyt]]="i",1,""))</f>
        <v>1</v>
      </c>
      <c r="AA1713" s="98">
        <f>Table1[[#This Row],[KülföldiÁr]]*Table1[[#This Row],[Darab]]</f>
        <v>2569.5</v>
      </c>
    </row>
    <row r="1714" spans="1:27" x14ac:dyDescent="0.3">
      <c r="A1714" t="s">
        <v>883</v>
      </c>
      <c r="B1714" t="s">
        <v>884</v>
      </c>
      <c r="C1714" s="126">
        <v>46052</v>
      </c>
      <c r="D1714" s="6">
        <v>1</v>
      </c>
      <c r="E1714" s="126">
        <v>46045</v>
      </c>
      <c r="F1714" s="6">
        <v>1</v>
      </c>
      <c r="G1714" t="s">
        <v>885</v>
      </c>
      <c r="H1714" t="s">
        <v>27</v>
      </c>
      <c r="I1714" t="s">
        <v>28</v>
      </c>
      <c r="J1714" t="s">
        <v>886</v>
      </c>
      <c r="K1714">
        <v>1</v>
      </c>
      <c r="L1714" s="7">
        <v>55440</v>
      </c>
      <c r="M1714" s="7">
        <v>55440</v>
      </c>
      <c r="N1714">
        <v>0</v>
      </c>
      <c r="O1714" t="s">
        <v>29</v>
      </c>
      <c r="P1714">
        <v>0</v>
      </c>
      <c r="Q1714" s="7">
        <v>92400</v>
      </c>
      <c r="R1714" s="7">
        <v>92400</v>
      </c>
      <c r="S1714" s="7">
        <v>92400</v>
      </c>
      <c r="T1714" s="7">
        <v>10</v>
      </c>
      <c r="U1714" s="7">
        <v>9240</v>
      </c>
      <c r="V1714" t="s">
        <v>37</v>
      </c>
      <c r="W1714" s="7">
        <v>36960</v>
      </c>
      <c r="X1714" s="2" t="s">
        <v>82</v>
      </c>
      <c r="Y1714" s="200"/>
      <c r="Z1714" s="201">
        <f>IF(Y1714&lt;&gt;"",Y1714,IF(Table1[[#This Row],[Befolyt]]="i",1,""))</f>
        <v>1</v>
      </c>
      <c r="AA1714" s="98">
        <f>Table1[[#This Row],[KülföldiÁr]]*Table1[[#This Row],[Darab]]</f>
        <v>0</v>
      </c>
    </row>
    <row r="1715" spans="1:27" x14ac:dyDescent="0.3">
      <c r="A1715" t="s">
        <v>883</v>
      </c>
      <c r="B1715" t="s">
        <v>884</v>
      </c>
      <c r="C1715" s="126">
        <v>46052</v>
      </c>
      <c r="D1715" s="6">
        <v>1</v>
      </c>
      <c r="E1715" s="126">
        <v>46045</v>
      </c>
      <c r="F1715" s="6">
        <v>1</v>
      </c>
      <c r="G1715" t="s">
        <v>828</v>
      </c>
      <c r="H1715" t="s">
        <v>300</v>
      </c>
      <c r="I1715" t="s">
        <v>32</v>
      </c>
      <c r="J1715" t="s">
        <v>829</v>
      </c>
      <c r="K1715">
        <v>90</v>
      </c>
      <c r="L1715" s="7">
        <v>150</v>
      </c>
      <c r="M1715" s="7">
        <v>13500</v>
      </c>
      <c r="N1715">
        <v>0</v>
      </c>
      <c r="O1715" t="s">
        <v>29</v>
      </c>
      <c r="P1715">
        <v>0</v>
      </c>
      <c r="Q1715" s="7">
        <v>250</v>
      </c>
      <c r="R1715" s="7">
        <v>250</v>
      </c>
      <c r="S1715" s="7">
        <v>22500</v>
      </c>
      <c r="T1715" s="7">
        <v>0</v>
      </c>
      <c r="U1715" s="7">
        <v>0</v>
      </c>
      <c r="V1715" t="s">
        <v>37</v>
      </c>
      <c r="W1715" s="7">
        <v>9000</v>
      </c>
      <c r="X1715" s="2" t="s">
        <v>82</v>
      </c>
      <c r="Y1715" s="200"/>
      <c r="Z1715" s="201">
        <f>IF(Y1715&lt;&gt;"",Y1715,IF(Table1[[#This Row],[Befolyt]]="i",1,""))</f>
        <v>1</v>
      </c>
      <c r="AA1715" s="98">
        <f>Table1[[#This Row],[KülföldiÁr]]*Table1[[#This Row],[Darab]]</f>
        <v>0</v>
      </c>
    </row>
    <row r="1716" spans="1:27" x14ac:dyDescent="0.3">
      <c r="A1716" t="s">
        <v>887</v>
      </c>
      <c r="B1716" t="s">
        <v>888</v>
      </c>
      <c r="C1716" s="126">
        <v>46052</v>
      </c>
      <c r="D1716" s="6">
        <v>1</v>
      </c>
      <c r="E1716" s="126">
        <v>46051</v>
      </c>
      <c r="F1716" s="6">
        <v>1</v>
      </c>
      <c r="G1716" t="s">
        <v>889</v>
      </c>
      <c r="H1716" t="s">
        <v>27</v>
      </c>
      <c r="I1716" t="s">
        <v>28</v>
      </c>
      <c r="J1716" t="s">
        <v>890</v>
      </c>
      <c r="K1716">
        <v>1</v>
      </c>
      <c r="L1716" s="7">
        <v>21330</v>
      </c>
      <c r="M1716" s="7">
        <v>21330</v>
      </c>
      <c r="N1716">
        <v>0</v>
      </c>
      <c r="O1716" t="s">
        <v>29</v>
      </c>
      <c r="P1716">
        <v>0</v>
      </c>
      <c r="Q1716" s="7">
        <v>35550</v>
      </c>
      <c r="R1716" s="7">
        <v>35550</v>
      </c>
      <c r="S1716" s="7">
        <v>35550</v>
      </c>
      <c r="T1716" s="7">
        <v>10</v>
      </c>
      <c r="U1716" s="7">
        <v>3555</v>
      </c>
      <c r="V1716" t="s">
        <v>37</v>
      </c>
      <c r="W1716" s="7">
        <v>14220</v>
      </c>
      <c r="X1716" s="2" t="s">
        <v>31</v>
      </c>
      <c r="Y1716" s="200"/>
      <c r="Z1716" s="201" t="str">
        <f>IF(Y1716&lt;&gt;"",Y1716,IF(Table1[[#This Row],[Befolyt]]="i",1,""))</f>
        <v/>
      </c>
      <c r="AA1716" s="98">
        <f>Table1[[#This Row],[KülföldiÁr]]*Table1[[#This Row],[Darab]]</f>
        <v>0</v>
      </c>
    </row>
    <row r="1717" spans="1:27" x14ac:dyDescent="0.3">
      <c r="A1717" t="s">
        <v>891</v>
      </c>
      <c r="B1717" t="s">
        <v>888</v>
      </c>
      <c r="C1717" s="126">
        <v>46052</v>
      </c>
      <c r="D1717" s="6">
        <v>1</v>
      </c>
      <c r="E1717" s="126">
        <v>46043</v>
      </c>
      <c r="F1717" s="6">
        <v>1</v>
      </c>
      <c r="G1717" t="s">
        <v>892</v>
      </c>
      <c r="H1717" t="s">
        <v>27</v>
      </c>
      <c r="I1717" t="s">
        <v>28</v>
      </c>
      <c r="J1717" t="s">
        <v>893</v>
      </c>
      <c r="K1717">
        <v>1</v>
      </c>
      <c r="L1717" s="7">
        <v>64740</v>
      </c>
      <c r="M1717" s="7">
        <v>64740</v>
      </c>
      <c r="N1717">
        <v>0</v>
      </c>
      <c r="O1717" t="s">
        <v>29</v>
      </c>
      <c r="P1717">
        <v>0</v>
      </c>
      <c r="Q1717" s="7">
        <v>107900</v>
      </c>
      <c r="R1717" s="7">
        <v>107900</v>
      </c>
      <c r="S1717" s="7">
        <v>107900</v>
      </c>
      <c r="T1717" s="7">
        <v>10</v>
      </c>
      <c r="U1717" s="7">
        <v>10790</v>
      </c>
      <c r="V1717" t="s">
        <v>37</v>
      </c>
      <c r="W1717" s="7">
        <v>43160</v>
      </c>
      <c r="X1717" s="2" t="s">
        <v>31</v>
      </c>
      <c r="Y1717" s="200"/>
      <c r="Z1717" s="201" t="str">
        <f>IF(Y1717&lt;&gt;"",Y1717,IF(Table1[[#This Row],[Befolyt]]="i",1,""))</f>
        <v/>
      </c>
      <c r="AA1717" s="98">
        <f>Table1[[#This Row],[KülföldiÁr]]*Table1[[#This Row],[Darab]]</f>
        <v>0</v>
      </c>
    </row>
    <row r="1718" spans="1:27" x14ac:dyDescent="0.3">
      <c r="A1718" t="s">
        <v>891</v>
      </c>
      <c r="B1718" t="s">
        <v>888</v>
      </c>
      <c r="C1718" s="126">
        <v>46052</v>
      </c>
      <c r="D1718" s="6">
        <v>1</v>
      </c>
      <c r="E1718" s="126">
        <v>46043</v>
      </c>
      <c r="F1718" s="6">
        <v>1</v>
      </c>
      <c r="G1718" t="s">
        <v>894</v>
      </c>
      <c r="H1718" t="s">
        <v>27</v>
      </c>
      <c r="I1718" t="s">
        <v>28</v>
      </c>
      <c r="J1718" t="s">
        <v>895</v>
      </c>
      <c r="K1718">
        <v>1</v>
      </c>
      <c r="L1718" s="7">
        <v>322410</v>
      </c>
      <c r="M1718" s="7">
        <v>322410</v>
      </c>
      <c r="N1718">
        <v>0</v>
      </c>
      <c r="O1718" t="s">
        <v>29</v>
      </c>
      <c r="P1718">
        <v>0</v>
      </c>
      <c r="Q1718" s="7">
        <v>537350</v>
      </c>
      <c r="R1718" s="7">
        <v>537350</v>
      </c>
      <c r="S1718" s="7">
        <v>537350</v>
      </c>
      <c r="T1718" s="7">
        <v>10</v>
      </c>
      <c r="U1718" s="7">
        <v>53735</v>
      </c>
      <c r="V1718" t="s">
        <v>37</v>
      </c>
      <c r="W1718" s="7">
        <v>214940</v>
      </c>
      <c r="X1718" s="2" t="s">
        <v>31</v>
      </c>
      <c r="Y1718" s="200"/>
      <c r="Z1718" s="201" t="str">
        <f>IF(Y1718&lt;&gt;"",Y1718,IF(Table1[[#This Row],[Befolyt]]="i",1,""))</f>
        <v/>
      </c>
      <c r="AA1718" s="98">
        <f>Table1[[#This Row],[KülföldiÁr]]*Table1[[#This Row],[Darab]]</f>
        <v>0</v>
      </c>
    </row>
    <row r="1719" spans="1:27" x14ac:dyDescent="0.3">
      <c r="A1719" t="s">
        <v>891</v>
      </c>
      <c r="B1719" t="s">
        <v>888</v>
      </c>
      <c r="C1719" s="126">
        <v>46052</v>
      </c>
      <c r="D1719" s="6">
        <v>1</v>
      </c>
      <c r="E1719" s="126">
        <v>46043</v>
      </c>
      <c r="F1719" s="6">
        <v>1</v>
      </c>
      <c r="G1719" t="s">
        <v>828</v>
      </c>
      <c r="H1719" t="s">
        <v>300</v>
      </c>
      <c r="I1719" t="s">
        <v>32</v>
      </c>
      <c r="J1719" t="s">
        <v>896</v>
      </c>
      <c r="K1719">
        <v>176</v>
      </c>
      <c r="L1719" s="7">
        <v>150</v>
      </c>
      <c r="M1719" s="7">
        <v>26400</v>
      </c>
      <c r="N1719">
        <v>0</v>
      </c>
      <c r="O1719" t="s">
        <v>29</v>
      </c>
      <c r="P1719">
        <v>0</v>
      </c>
      <c r="Q1719" s="7">
        <v>250</v>
      </c>
      <c r="R1719" s="7">
        <v>250</v>
      </c>
      <c r="S1719" s="7">
        <v>44000</v>
      </c>
      <c r="T1719" s="7">
        <v>0</v>
      </c>
      <c r="U1719" s="7">
        <v>0</v>
      </c>
      <c r="V1719" t="s">
        <v>37</v>
      </c>
      <c r="W1719" s="7">
        <v>17600</v>
      </c>
      <c r="X1719" s="2" t="s">
        <v>31</v>
      </c>
      <c r="Y1719" s="200"/>
      <c r="Z1719" s="201" t="str">
        <f>IF(Y1719&lt;&gt;"",Y1719,IF(Table1[[#This Row],[Befolyt]]="i",1,""))</f>
        <v/>
      </c>
      <c r="AA1719" s="98">
        <f>Table1[[#This Row],[KülföldiÁr]]*Table1[[#This Row],[Darab]]</f>
        <v>0</v>
      </c>
    </row>
    <row r="1720" spans="1:27" x14ac:dyDescent="0.3">
      <c r="A1720" t="s">
        <v>891</v>
      </c>
      <c r="B1720" t="s">
        <v>888</v>
      </c>
      <c r="C1720" s="126">
        <v>46052</v>
      </c>
      <c r="D1720" s="6">
        <v>1</v>
      </c>
      <c r="E1720" s="126">
        <v>46043</v>
      </c>
      <c r="F1720" s="6">
        <v>1</v>
      </c>
      <c r="G1720" t="s">
        <v>897</v>
      </c>
      <c r="H1720" t="s">
        <v>41</v>
      </c>
      <c r="I1720" t="s">
        <v>28</v>
      </c>
      <c r="J1720" t="s">
        <v>898</v>
      </c>
      <c r="K1720">
        <v>5</v>
      </c>
      <c r="L1720" s="7">
        <v>1418.13</v>
      </c>
      <c r="M1720" s="7">
        <v>7090.6500000000005</v>
      </c>
      <c r="N1720">
        <v>0</v>
      </c>
      <c r="O1720" t="s">
        <v>29</v>
      </c>
      <c r="P1720">
        <v>0</v>
      </c>
      <c r="Q1720" s="7">
        <v>2950</v>
      </c>
      <c r="R1720" s="7">
        <v>2950</v>
      </c>
      <c r="S1720" s="7">
        <v>14750</v>
      </c>
      <c r="T1720" s="7">
        <v>5</v>
      </c>
      <c r="U1720" s="7">
        <v>737.5</v>
      </c>
      <c r="V1720" t="s">
        <v>37</v>
      </c>
      <c r="W1720" s="7">
        <v>7659.3499999999995</v>
      </c>
      <c r="X1720" s="2" t="s">
        <v>31</v>
      </c>
      <c r="Y1720" s="200"/>
      <c r="Z1720" s="201" t="str">
        <f>IF(Y1720&lt;&gt;"",Y1720,IF(Table1[[#This Row],[Befolyt]]="i",1,""))</f>
        <v/>
      </c>
      <c r="AA1720" s="98">
        <f>Table1[[#This Row],[KülföldiÁr]]*Table1[[#This Row],[Darab]]</f>
        <v>0</v>
      </c>
    </row>
    <row r="1721" spans="1:27" x14ac:dyDescent="0.3">
      <c r="A1721" t="s">
        <v>891</v>
      </c>
      <c r="B1721" t="s">
        <v>888</v>
      </c>
      <c r="C1721" s="126">
        <v>46052</v>
      </c>
      <c r="D1721" s="6">
        <v>1</v>
      </c>
      <c r="E1721" s="126">
        <v>46043</v>
      </c>
      <c r="F1721" s="6">
        <v>1</v>
      </c>
      <c r="G1721" t="s">
        <v>375</v>
      </c>
      <c r="H1721" t="s">
        <v>41</v>
      </c>
      <c r="I1721" t="s">
        <v>28</v>
      </c>
      <c r="J1721" t="s">
        <v>376</v>
      </c>
      <c r="K1721">
        <v>17</v>
      </c>
      <c r="L1721" s="7">
        <v>145.46</v>
      </c>
      <c r="M1721" s="7">
        <v>2472.8200000000002</v>
      </c>
      <c r="N1721">
        <v>0</v>
      </c>
      <c r="O1721" t="s">
        <v>29</v>
      </c>
      <c r="P1721">
        <v>0</v>
      </c>
      <c r="Q1721" s="7">
        <v>820</v>
      </c>
      <c r="R1721" s="7">
        <v>820</v>
      </c>
      <c r="S1721" s="7">
        <v>13940</v>
      </c>
      <c r="T1721" s="7">
        <v>5</v>
      </c>
      <c r="U1721" s="7">
        <v>697</v>
      </c>
      <c r="V1721" t="s">
        <v>37</v>
      </c>
      <c r="W1721" s="7">
        <v>11467.18</v>
      </c>
      <c r="X1721" s="2" t="s">
        <v>31</v>
      </c>
      <c r="Y1721" s="200"/>
      <c r="Z1721" s="201" t="str">
        <f>IF(Y1721&lt;&gt;"",Y1721,IF(Table1[[#This Row],[Befolyt]]="i",1,""))</f>
        <v/>
      </c>
      <c r="AA1721" s="98">
        <f>Table1[[#This Row],[KülföldiÁr]]*Table1[[#This Row],[Darab]]</f>
        <v>0</v>
      </c>
    </row>
    <row r="1722" spans="1:27" x14ac:dyDescent="0.3">
      <c r="A1722" t="s">
        <v>891</v>
      </c>
      <c r="B1722" t="s">
        <v>888</v>
      </c>
      <c r="C1722" s="126">
        <v>46052</v>
      </c>
      <c r="D1722" s="6">
        <v>1</v>
      </c>
      <c r="E1722" s="126">
        <v>46043</v>
      </c>
      <c r="F1722" s="6">
        <v>1</v>
      </c>
      <c r="G1722" t="s">
        <v>339</v>
      </c>
      <c r="H1722" t="s">
        <v>41</v>
      </c>
      <c r="I1722" t="s">
        <v>28</v>
      </c>
      <c r="J1722" t="s">
        <v>340</v>
      </c>
      <c r="K1722">
        <v>2</v>
      </c>
      <c r="L1722" s="7">
        <v>525.54</v>
      </c>
      <c r="M1722" s="7">
        <v>1051.08</v>
      </c>
      <c r="N1722">
        <v>0</v>
      </c>
      <c r="O1722" t="s">
        <v>29</v>
      </c>
      <c r="P1722">
        <v>0</v>
      </c>
      <c r="Q1722" s="7">
        <v>1080</v>
      </c>
      <c r="R1722" s="7">
        <v>1080</v>
      </c>
      <c r="S1722" s="7">
        <v>2160</v>
      </c>
      <c r="T1722" s="7">
        <v>5</v>
      </c>
      <c r="U1722" s="7">
        <v>108</v>
      </c>
      <c r="V1722" t="s">
        <v>37</v>
      </c>
      <c r="W1722" s="7">
        <v>1108.92</v>
      </c>
      <c r="X1722" s="2" t="s">
        <v>31</v>
      </c>
      <c r="Y1722" s="200"/>
      <c r="Z1722" s="201" t="str">
        <f>IF(Y1722&lt;&gt;"",Y1722,IF(Table1[[#This Row],[Befolyt]]="i",1,""))</f>
        <v/>
      </c>
      <c r="AA1722" s="98">
        <f>Table1[[#This Row],[KülföldiÁr]]*Table1[[#This Row],[Darab]]</f>
        <v>0</v>
      </c>
    </row>
    <row r="1723" spans="1:27" x14ac:dyDescent="0.3">
      <c r="A1723" t="s">
        <v>891</v>
      </c>
      <c r="B1723" t="s">
        <v>888</v>
      </c>
      <c r="C1723" s="126">
        <v>46052</v>
      </c>
      <c r="D1723" s="6">
        <v>1</v>
      </c>
      <c r="E1723" s="126">
        <v>46043</v>
      </c>
      <c r="F1723" s="6">
        <v>1</v>
      </c>
      <c r="G1723" t="s">
        <v>899</v>
      </c>
      <c r="H1723" t="s">
        <v>41</v>
      </c>
      <c r="I1723" t="s">
        <v>28</v>
      </c>
      <c r="J1723" t="s">
        <v>900</v>
      </c>
      <c r="K1723">
        <v>1</v>
      </c>
      <c r="L1723" s="7">
        <v>1488.96</v>
      </c>
      <c r="M1723" s="7">
        <v>1488.96</v>
      </c>
      <c r="N1723">
        <v>0</v>
      </c>
      <c r="O1723" t="s">
        <v>29</v>
      </c>
      <c r="P1723">
        <v>0</v>
      </c>
      <c r="Q1723" s="7">
        <v>4275</v>
      </c>
      <c r="R1723" s="7">
        <v>4275</v>
      </c>
      <c r="S1723" s="7">
        <v>4275</v>
      </c>
      <c r="T1723" s="7">
        <v>5</v>
      </c>
      <c r="U1723" s="7">
        <v>213.75</v>
      </c>
      <c r="V1723" t="s">
        <v>37</v>
      </c>
      <c r="W1723" s="7">
        <v>2786.04</v>
      </c>
      <c r="X1723" s="2" t="s">
        <v>31</v>
      </c>
      <c r="Y1723" s="200"/>
      <c r="Z1723" s="201" t="str">
        <f>IF(Y1723&lt;&gt;"",Y1723,IF(Table1[[#This Row],[Befolyt]]="i",1,""))</f>
        <v/>
      </c>
      <c r="AA1723" s="98">
        <f>Table1[[#This Row],[KülföldiÁr]]*Table1[[#This Row],[Darab]]</f>
        <v>0</v>
      </c>
    </row>
    <row r="1724" spans="1:27" x14ac:dyDescent="0.3">
      <c r="A1724" t="s">
        <v>891</v>
      </c>
      <c r="B1724" t="s">
        <v>888</v>
      </c>
      <c r="C1724" s="126">
        <v>46052</v>
      </c>
      <c r="D1724" s="6">
        <v>1</v>
      </c>
      <c r="E1724" s="126">
        <v>46043</v>
      </c>
      <c r="F1724" s="6">
        <v>1</v>
      </c>
      <c r="G1724" t="s">
        <v>104</v>
      </c>
      <c r="H1724" t="s">
        <v>41</v>
      </c>
      <c r="I1724" t="s">
        <v>28</v>
      </c>
      <c r="J1724" t="s">
        <v>285</v>
      </c>
      <c r="K1724">
        <v>3</v>
      </c>
      <c r="L1724" s="7">
        <v>492.29</v>
      </c>
      <c r="M1724" s="7">
        <v>1476.8700000000001</v>
      </c>
      <c r="N1724">
        <v>0</v>
      </c>
      <c r="O1724" t="s">
        <v>29</v>
      </c>
      <c r="P1724">
        <v>0</v>
      </c>
      <c r="Q1724" s="7">
        <v>1510</v>
      </c>
      <c r="R1724" s="7">
        <v>1510</v>
      </c>
      <c r="S1724" s="7">
        <v>4530</v>
      </c>
      <c r="T1724" s="7">
        <v>5</v>
      </c>
      <c r="U1724" s="7">
        <v>226.5</v>
      </c>
      <c r="V1724" t="s">
        <v>37</v>
      </c>
      <c r="W1724" s="7">
        <v>3053.13</v>
      </c>
      <c r="X1724" s="2" t="s">
        <v>31</v>
      </c>
      <c r="Y1724" s="200"/>
      <c r="Z1724" s="201" t="str">
        <f>IF(Y1724&lt;&gt;"",Y1724,IF(Table1[[#This Row],[Befolyt]]="i",1,""))</f>
        <v/>
      </c>
      <c r="AA1724" s="98">
        <f>Table1[[#This Row],[KülföldiÁr]]*Table1[[#This Row],[Darab]]</f>
        <v>0</v>
      </c>
    </row>
    <row r="1725" spans="1:27" x14ac:dyDescent="0.3">
      <c r="A1725" t="s">
        <v>891</v>
      </c>
      <c r="B1725" t="s">
        <v>888</v>
      </c>
      <c r="C1725" s="126">
        <v>46052</v>
      </c>
      <c r="D1725" s="6">
        <v>1</v>
      </c>
      <c r="E1725" s="126">
        <v>46043</v>
      </c>
      <c r="F1725" s="6">
        <v>1</v>
      </c>
      <c r="G1725" t="s">
        <v>901</v>
      </c>
      <c r="H1725" t="s">
        <v>41</v>
      </c>
      <c r="I1725" t="s">
        <v>28</v>
      </c>
      <c r="J1725" t="s">
        <v>902</v>
      </c>
      <c r="K1725">
        <v>1</v>
      </c>
      <c r="L1725" s="7">
        <v>356.31</v>
      </c>
      <c r="M1725" s="7">
        <v>356.31</v>
      </c>
      <c r="N1725">
        <v>0</v>
      </c>
      <c r="O1725" t="s">
        <v>29</v>
      </c>
      <c r="P1725">
        <v>0</v>
      </c>
      <c r="Q1725" s="7">
        <v>1290</v>
      </c>
      <c r="R1725" s="7">
        <v>1290</v>
      </c>
      <c r="S1725" s="7">
        <v>1290</v>
      </c>
      <c r="T1725" s="7">
        <v>5</v>
      </c>
      <c r="U1725" s="7">
        <v>64.5</v>
      </c>
      <c r="V1725" t="s">
        <v>37</v>
      </c>
      <c r="W1725" s="7">
        <v>933.69</v>
      </c>
      <c r="X1725" s="2" t="s">
        <v>31</v>
      </c>
      <c r="Y1725" s="200"/>
      <c r="Z1725" s="201" t="str">
        <f>IF(Y1725&lt;&gt;"",Y1725,IF(Table1[[#This Row],[Befolyt]]="i",1,""))</f>
        <v/>
      </c>
      <c r="AA1725" s="98">
        <f>Table1[[#This Row],[KülföldiÁr]]*Table1[[#This Row],[Darab]]</f>
        <v>0</v>
      </c>
    </row>
    <row r="1726" spans="1:27" x14ac:dyDescent="0.3">
      <c r="A1726" t="s">
        <v>891</v>
      </c>
      <c r="B1726" t="s">
        <v>888</v>
      </c>
      <c r="C1726" s="126">
        <v>46052</v>
      </c>
      <c r="D1726" s="6">
        <v>1</v>
      </c>
      <c r="E1726" s="126">
        <v>46043</v>
      </c>
      <c r="F1726" s="6">
        <v>1</v>
      </c>
      <c r="G1726" t="s">
        <v>84</v>
      </c>
      <c r="H1726" t="s">
        <v>41</v>
      </c>
      <c r="I1726" t="s">
        <v>28</v>
      </c>
      <c r="J1726" t="s">
        <v>291</v>
      </c>
      <c r="K1726">
        <v>9</v>
      </c>
      <c r="L1726" s="7">
        <v>590.29999999999995</v>
      </c>
      <c r="M1726" s="7">
        <v>5312.7</v>
      </c>
      <c r="N1726">
        <v>0</v>
      </c>
      <c r="O1726" t="s">
        <v>29</v>
      </c>
      <c r="P1726">
        <v>0</v>
      </c>
      <c r="Q1726" s="7">
        <v>1760</v>
      </c>
      <c r="R1726" s="7">
        <v>1760</v>
      </c>
      <c r="S1726" s="7">
        <v>15840</v>
      </c>
      <c r="T1726" s="7">
        <v>5</v>
      </c>
      <c r="U1726" s="7">
        <v>792</v>
      </c>
      <c r="V1726" t="s">
        <v>37</v>
      </c>
      <c r="W1726" s="7">
        <v>10527.3</v>
      </c>
      <c r="X1726" s="2" t="s">
        <v>31</v>
      </c>
      <c r="Y1726" s="200"/>
      <c r="Z1726" s="201" t="str">
        <f>IF(Y1726&lt;&gt;"",Y1726,IF(Table1[[#This Row],[Befolyt]]="i",1,""))</f>
        <v/>
      </c>
      <c r="AA1726" s="98">
        <f>Table1[[#This Row],[KülföldiÁr]]*Table1[[#This Row],[Darab]]</f>
        <v>0</v>
      </c>
    </row>
    <row r="1727" spans="1:27" x14ac:dyDescent="0.3">
      <c r="A1727" t="s">
        <v>891</v>
      </c>
      <c r="B1727" t="s">
        <v>888</v>
      </c>
      <c r="C1727" s="126">
        <v>46052</v>
      </c>
      <c r="D1727" s="6">
        <v>1</v>
      </c>
      <c r="E1727" s="126">
        <v>46043</v>
      </c>
      <c r="F1727" s="6">
        <v>1</v>
      </c>
      <c r="G1727" t="s">
        <v>903</v>
      </c>
      <c r="H1727" t="s">
        <v>41</v>
      </c>
      <c r="I1727" t="s">
        <v>28</v>
      </c>
      <c r="J1727" t="s">
        <v>904</v>
      </c>
      <c r="K1727">
        <v>3</v>
      </c>
      <c r="L1727" s="7">
        <v>1047.22</v>
      </c>
      <c r="M1727" s="7">
        <v>3141.66</v>
      </c>
      <c r="N1727">
        <v>0</v>
      </c>
      <c r="O1727" t="s">
        <v>29</v>
      </c>
      <c r="P1727">
        <v>0</v>
      </c>
      <c r="Q1727" s="7">
        <v>3520</v>
      </c>
      <c r="R1727" s="7">
        <v>3520</v>
      </c>
      <c r="S1727" s="7">
        <v>10560</v>
      </c>
      <c r="T1727" s="7">
        <v>5</v>
      </c>
      <c r="U1727" s="7">
        <v>528</v>
      </c>
      <c r="V1727" t="s">
        <v>37</v>
      </c>
      <c r="W1727" s="7">
        <v>7418.34</v>
      </c>
      <c r="X1727" s="2" t="s">
        <v>31</v>
      </c>
      <c r="Y1727" s="200"/>
      <c r="Z1727" s="201" t="str">
        <f>IF(Y1727&lt;&gt;"",Y1727,IF(Table1[[#This Row],[Befolyt]]="i",1,""))</f>
        <v/>
      </c>
      <c r="AA1727" s="98">
        <f>Table1[[#This Row],[KülföldiÁr]]*Table1[[#This Row],[Darab]]</f>
        <v>0</v>
      </c>
    </row>
    <row r="1728" spans="1:27" x14ac:dyDescent="0.3">
      <c r="A1728" t="s">
        <v>891</v>
      </c>
      <c r="B1728" t="s">
        <v>888</v>
      </c>
      <c r="C1728" s="126">
        <v>46052</v>
      </c>
      <c r="D1728" s="6">
        <v>1</v>
      </c>
      <c r="E1728" s="126">
        <v>46043</v>
      </c>
      <c r="F1728" s="6">
        <v>1</v>
      </c>
      <c r="G1728" t="s">
        <v>86</v>
      </c>
      <c r="H1728" t="s">
        <v>70</v>
      </c>
      <c r="I1728" t="s">
        <v>32</v>
      </c>
      <c r="J1728" t="s">
        <v>87</v>
      </c>
      <c r="K1728">
        <v>4</v>
      </c>
      <c r="L1728" s="7">
        <v>7195.04</v>
      </c>
      <c r="M1728" s="7">
        <v>28780.16</v>
      </c>
      <c r="N1728">
        <v>0</v>
      </c>
      <c r="O1728" t="s">
        <v>29</v>
      </c>
      <c r="P1728">
        <v>0</v>
      </c>
      <c r="Q1728" s="7">
        <v>12000</v>
      </c>
      <c r="R1728" s="7">
        <v>12000</v>
      </c>
      <c r="S1728" s="7">
        <v>48000</v>
      </c>
      <c r="T1728" s="7">
        <v>0</v>
      </c>
      <c r="U1728" s="7">
        <v>0</v>
      </c>
      <c r="V1728" t="s">
        <v>37</v>
      </c>
      <c r="W1728" s="7">
        <v>19219.84</v>
      </c>
      <c r="X1728" s="2" t="s">
        <v>31</v>
      </c>
      <c r="Y1728" s="200"/>
      <c r="Z1728" s="201" t="str">
        <f>IF(Y1728&lt;&gt;"",Y1728,IF(Table1[[#This Row],[Befolyt]]="i",1,""))</f>
        <v/>
      </c>
      <c r="AA1728" s="98">
        <f>Table1[[#This Row],[KülföldiÁr]]*Table1[[#This Row],[Darab]]</f>
        <v>0</v>
      </c>
    </row>
    <row r="1729" spans="1:27" x14ac:dyDescent="0.3">
      <c r="A1729" t="s">
        <v>891</v>
      </c>
      <c r="B1729" t="s">
        <v>888</v>
      </c>
      <c r="C1729" s="126">
        <v>46052</v>
      </c>
      <c r="D1729" s="6">
        <v>1</v>
      </c>
      <c r="E1729" s="126">
        <v>46043</v>
      </c>
      <c r="F1729" s="6">
        <v>1</v>
      </c>
      <c r="G1729" t="s">
        <v>45</v>
      </c>
      <c r="H1729" t="s">
        <v>41</v>
      </c>
      <c r="I1729" t="s">
        <v>28</v>
      </c>
      <c r="J1729" t="s">
        <v>46</v>
      </c>
      <c r="K1729">
        <v>21</v>
      </c>
      <c r="L1729" s="7">
        <v>165.41</v>
      </c>
      <c r="M1729" s="7">
        <v>3473.61</v>
      </c>
      <c r="N1729">
        <v>0</v>
      </c>
      <c r="O1729" t="s">
        <v>29</v>
      </c>
      <c r="P1729">
        <v>0</v>
      </c>
      <c r="Q1729" s="7">
        <v>960</v>
      </c>
      <c r="R1729" s="7">
        <v>960</v>
      </c>
      <c r="S1729" s="7">
        <v>20160</v>
      </c>
      <c r="T1729" s="7">
        <v>5</v>
      </c>
      <c r="U1729" s="7">
        <v>1008</v>
      </c>
      <c r="V1729" t="s">
        <v>37</v>
      </c>
      <c r="W1729" s="7">
        <v>16686.39</v>
      </c>
      <c r="X1729" s="2" t="s">
        <v>31</v>
      </c>
      <c r="Y1729" s="200"/>
      <c r="Z1729" s="201" t="str">
        <f>IF(Y1729&lt;&gt;"",Y1729,IF(Table1[[#This Row],[Befolyt]]="i",1,""))</f>
        <v/>
      </c>
      <c r="AA1729" s="98">
        <f>Table1[[#This Row],[KülföldiÁr]]*Table1[[#This Row],[Darab]]</f>
        <v>0</v>
      </c>
    </row>
    <row r="1730" spans="1:27" x14ac:dyDescent="0.3">
      <c r="A1730" t="s">
        <v>891</v>
      </c>
      <c r="B1730" t="s">
        <v>888</v>
      </c>
      <c r="C1730" s="126">
        <v>46052</v>
      </c>
      <c r="D1730" s="6">
        <v>1</v>
      </c>
      <c r="E1730" s="126">
        <v>46043</v>
      </c>
      <c r="F1730" s="6">
        <v>1</v>
      </c>
      <c r="G1730" t="s">
        <v>54</v>
      </c>
      <c r="H1730" t="s">
        <v>41</v>
      </c>
      <c r="I1730" t="s">
        <v>28</v>
      </c>
      <c r="J1730" t="s">
        <v>55</v>
      </c>
      <c r="K1730">
        <v>57</v>
      </c>
      <c r="L1730" s="7">
        <v>164.3</v>
      </c>
      <c r="M1730" s="7">
        <v>9365.1</v>
      </c>
      <c r="N1730">
        <v>0</v>
      </c>
      <c r="O1730" t="s">
        <v>29</v>
      </c>
      <c r="P1730">
        <v>0</v>
      </c>
      <c r="Q1730" s="7">
        <v>960</v>
      </c>
      <c r="R1730" s="7">
        <v>960</v>
      </c>
      <c r="S1730" s="7">
        <v>54720</v>
      </c>
      <c r="T1730" s="7">
        <v>5</v>
      </c>
      <c r="U1730" s="7">
        <v>2736</v>
      </c>
      <c r="V1730" t="s">
        <v>37</v>
      </c>
      <c r="W1730" s="7">
        <v>45354.9</v>
      </c>
      <c r="X1730" s="2" t="s">
        <v>31</v>
      </c>
      <c r="Y1730" s="200"/>
      <c r="Z1730" s="201" t="str">
        <f>IF(Y1730&lt;&gt;"",Y1730,IF(Table1[[#This Row],[Befolyt]]="i",1,""))</f>
        <v/>
      </c>
      <c r="AA1730" s="98">
        <f>Table1[[#This Row],[KülföldiÁr]]*Table1[[#This Row],[Darab]]</f>
        <v>0</v>
      </c>
    </row>
    <row r="1731" spans="1:27" x14ac:dyDescent="0.3">
      <c r="A1731" t="s">
        <v>891</v>
      </c>
      <c r="B1731" t="s">
        <v>888</v>
      </c>
      <c r="C1731" s="126">
        <v>46052</v>
      </c>
      <c r="D1731" s="6">
        <v>1</v>
      </c>
      <c r="E1731" s="126">
        <v>46043</v>
      </c>
      <c r="F1731" s="6">
        <v>1</v>
      </c>
      <c r="G1731" t="s">
        <v>58</v>
      </c>
      <c r="H1731" t="s">
        <v>41</v>
      </c>
      <c r="I1731" t="s">
        <v>28</v>
      </c>
      <c r="J1731" t="s">
        <v>59</v>
      </c>
      <c r="K1731">
        <v>16</v>
      </c>
      <c r="L1731" s="7">
        <v>169.33</v>
      </c>
      <c r="M1731" s="7">
        <v>2709.28</v>
      </c>
      <c r="N1731">
        <v>0</v>
      </c>
      <c r="O1731" t="s">
        <v>29</v>
      </c>
      <c r="P1731">
        <v>0</v>
      </c>
      <c r="Q1731" s="7">
        <v>890</v>
      </c>
      <c r="R1731" s="7">
        <v>890</v>
      </c>
      <c r="S1731" s="7">
        <v>14240</v>
      </c>
      <c r="T1731" s="7">
        <v>5</v>
      </c>
      <c r="U1731" s="7">
        <v>712</v>
      </c>
      <c r="V1731" t="s">
        <v>37</v>
      </c>
      <c r="W1731" s="7">
        <v>11530.72</v>
      </c>
      <c r="X1731" s="2" t="s">
        <v>31</v>
      </c>
      <c r="Y1731" s="200"/>
      <c r="Z1731" s="201" t="str">
        <f>IF(Y1731&lt;&gt;"",Y1731,IF(Table1[[#This Row],[Befolyt]]="i",1,""))</f>
        <v/>
      </c>
      <c r="AA1731" s="98">
        <f>Table1[[#This Row],[KülföldiÁr]]*Table1[[#This Row],[Darab]]</f>
        <v>0</v>
      </c>
    </row>
    <row r="1732" spans="1:27" x14ac:dyDescent="0.3">
      <c r="A1732" t="s">
        <v>891</v>
      </c>
      <c r="B1732" t="s">
        <v>888</v>
      </c>
      <c r="C1732" s="126">
        <v>46052</v>
      </c>
      <c r="D1732" s="6">
        <v>1</v>
      </c>
      <c r="E1732" s="126">
        <v>46043</v>
      </c>
      <c r="F1732" s="6">
        <v>1</v>
      </c>
      <c r="G1732" t="s">
        <v>88</v>
      </c>
      <c r="H1732" t="s">
        <v>41</v>
      </c>
      <c r="I1732" t="s">
        <v>28</v>
      </c>
      <c r="J1732" t="s">
        <v>89</v>
      </c>
      <c r="K1732">
        <v>2</v>
      </c>
      <c r="L1732" s="7">
        <v>243.71</v>
      </c>
      <c r="M1732" s="7">
        <v>487.42</v>
      </c>
      <c r="N1732">
        <v>0</v>
      </c>
      <c r="O1732" t="s">
        <v>29</v>
      </c>
      <c r="P1732">
        <v>0</v>
      </c>
      <c r="Q1732" s="7">
        <v>1485</v>
      </c>
      <c r="R1732" s="7">
        <v>1485</v>
      </c>
      <c r="S1732" s="7">
        <v>2970</v>
      </c>
      <c r="T1732" s="7">
        <v>5</v>
      </c>
      <c r="U1732" s="7">
        <v>148.5</v>
      </c>
      <c r="V1732" t="s">
        <v>37</v>
      </c>
      <c r="W1732" s="7">
        <v>2482.58</v>
      </c>
      <c r="X1732" s="2" t="s">
        <v>31</v>
      </c>
      <c r="Y1732" s="200"/>
      <c r="Z1732" s="201" t="str">
        <f>IF(Y1732&lt;&gt;"",Y1732,IF(Table1[[#This Row],[Befolyt]]="i",1,""))</f>
        <v/>
      </c>
      <c r="AA1732" s="98">
        <f>Table1[[#This Row],[KülföldiÁr]]*Table1[[#This Row],[Darab]]</f>
        <v>0</v>
      </c>
    </row>
    <row r="1733" spans="1:27" x14ac:dyDescent="0.3">
      <c r="A1733" t="s">
        <v>891</v>
      </c>
      <c r="B1733" t="s">
        <v>888</v>
      </c>
      <c r="C1733" s="126">
        <v>46052</v>
      </c>
      <c r="D1733" s="6">
        <v>1</v>
      </c>
      <c r="E1733" s="126">
        <v>46043</v>
      </c>
      <c r="F1733" s="6">
        <v>1</v>
      </c>
      <c r="G1733" t="s">
        <v>92</v>
      </c>
      <c r="H1733" t="s">
        <v>41</v>
      </c>
      <c r="I1733" t="s">
        <v>28</v>
      </c>
      <c r="J1733" t="s">
        <v>125</v>
      </c>
      <c r="K1733">
        <v>12</v>
      </c>
      <c r="L1733" s="7">
        <v>256.18</v>
      </c>
      <c r="M1733" s="7">
        <v>3074.16</v>
      </c>
      <c r="N1733">
        <v>0</v>
      </c>
      <c r="O1733" t="s">
        <v>29</v>
      </c>
      <c r="P1733">
        <v>0</v>
      </c>
      <c r="Q1733" s="7">
        <v>1340</v>
      </c>
      <c r="R1733" s="7">
        <v>1340</v>
      </c>
      <c r="S1733" s="7">
        <v>16080</v>
      </c>
      <c r="T1733" s="7">
        <v>5</v>
      </c>
      <c r="U1733" s="7">
        <v>804</v>
      </c>
      <c r="V1733" t="s">
        <v>37</v>
      </c>
      <c r="W1733" s="7">
        <v>13005.84</v>
      </c>
      <c r="X1733" s="2" t="s">
        <v>31</v>
      </c>
      <c r="Y1733" s="200"/>
      <c r="Z1733" s="201" t="str">
        <f>IF(Y1733&lt;&gt;"",Y1733,IF(Table1[[#This Row],[Befolyt]]="i",1,""))</f>
        <v/>
      </c>
      <c r="AA1733" s="98">
        <f>Table1[[#This Row],[KülföldiÁr]]*Table1[[#This Row],[Darab]]</f>
        <v>0</v>
      </c>
    </row>
    <row r="1734" spans="1:27" x14ac:dyDescent="0.3">
      <c r="A1734" t="s">
        <v>891</v>
      </c>
      <c r="B1734" t="s">
        <v>888</v>
      </c>
      <c r="C1734" s="126">
        <v>46052</v>
      </c>
      <c r="D1734" s="6">
        <v>1</v>
      </c>
      <c r="E1734" s="126">
        <v>46043</v>
      </c>
      <c r="F1734" s="6">
        <v>1</v>
      </c>
      <c r="G1734" t="s">
        <v>47</v>
      </c>
      <c r="H1734" t="s">
        <v>41</v>
      </c>
      <c r="I1734" t="s">
        <v>28</v>
      </c>
      <c r="J1734" t="s">
        <v>48</v>
      </c>
      <c r="K1734">
        <v>46</v>
      </c>
      <c r="L1734" s="7">
        <v>183.65</v>
      </c>
      <c r="M1734" s="7">
        <v>8447.9</v>
      </c>
      <c r="N1734">
        <v>0</v>
      </c>
      <c r="O1734" t="s">
        <v>29</v>
      </c>
      <c r="P1734">
        <v>0</v>
      </c>
      <c r="Q1734" s="7">
        <v>1018</v>
      </c>
      <c r="R1734" s="7">
        <v>1018</v>
      </c>
      <c r="S1734" s="7">
        <v>46828</v>
      </c>
      <c r="T1734" s="7">
        <v>5</v>
      </c>
      <c r="U1734" s="7">
        <v>2341.4</v>
      </c>
      <c r="V1734" t="s">
        <v>37</v>
      </c>
      <c r="W1734" s="7">
        <v>38380.1</v>
      </c>
      <c r="X1734" s="2" t="s">
        <v>31</v>
      </c>
      <c r="Y1734" s="200"/>
      <c r="Z1734" s="201" t="str">
        <f>IF(Y1734&lt;&gt;"",Y1734,IF(Table1[[#This Row],[Befolyt]]="i",1,""))</f>
        <v/>
      </c>
      <c r="AA1734" s="98">
        <f>Table1[[#This Row],[KülföldiÁr]]*Table1[[#This Row],[Darab]]</f>
        <v>0</v>
      </c>
    </row>
    <row r="1735" spans="1:27" x14ac:dyDescent="0.3">
      <c r="A1735" t="s">
        <v>905</v>
      </c>
      <c r="B1735" t="s">
        <v>372</v>
      </c>
      <c r="C1735" s="126">
        <v>46052</v>
      </c>
      <c r="D1735" s="6">
        <v>1</v>
      </c>
      <c r="E1735" s="126">
        <v>46051</v>
      </c>
      <c r="F1735" s="6">
        <v>1</v>
      </c>
      <c r="G1735" t="s">
        <v>906</v>
      </c>
      <c r="H1735" t="s">
        <v>27</v>
      </c>
      <c r="I1735" t="s">
        <v>28</v>
      </c>
      <c r="J1735" t="s">
        <v>907</v>
      </c>
      <c r="K1735">
        <v>1</v>
      </c>
      <c r="L1735" s="7">
        <v>6144</v>
      </c>
      <c r="M1735" s="7">
        <v>6144</v>
      </c>
      <c r="N1735">
        <v>0</v>
      </c>
      <c r="O1735" t="s">
        <v>29</v>
      </c>
      <c r="P1735">
        <v>0</v>
      </c>
      <c r="Q1735" s="7">
        <v>11870</v>
      </c>
      <c r="R1735" s="7">
        <v>11870</v>
      </c>
      <c r="S1735" s="7">
        <v>11870</v>
      </c>
      <c r="T1735" s="7">
        <v>10</v>
      </c>
      <c r="U1735" s="7">
        <v>1187</v>
      </c>
      <c r="V1735" t="s">
        <v>74</v>
      </c>
      <c r="W1735" s="7">
        <v>5726</v>
      </c>
      <c r="X1735" s="2" t="s">
        <v>82</v>
      </c>
      <c r="Y1735" s="200"/>
      <c r="Z1735" s="201">
        <f>IF(Y1735&lt;&gt;"",Y1735,IF(Table1[[#This Row],[Befolyt]]="i",1,""))</f>
        <v>1</v>
      </c>
      <c r="AA1735" s="98">
        <f>Table1[[#This Row],[KülföldiÁr]]*Table1[[#This Row],[Darab]]</f>
        <v>0</v>
      </c>
    </row>
    <row r="1736" spans="1:27" x14ac:dyDescent="0.3">
      <c r="A1736" t="s">
        <v>905</v>
      </c>
      <c r="B1736" t="s">
        <v>372</v>
      </c>
      <c r="C1736" s="126">
        <v>46052</v>
      </c>
      <c r="D1736" s="6">
        <v>1</v>
      </c>
      <c r="E1736" s="126">
        <v>46051</v>
      </c>
      <c r="F1736" s="6">
        <v>1</v>
      </c>
      <c r="G1736" t="s">
        <v>908</v>
      </c>
      <c r="H1736" t="s">
        <v>27</v>
      </c>
      <c r="I1736" t="s">
        <v>28</v>
      </c>
      <c r="J1736" t="s">
        <v>909</v>
      </c>
      <c r="K1736">
        <v>13</v>
      </c>
      <c r="L1736" s="7">
        <v>2280</v>
      </c>
      <c r="M1736" s="7">
        <v>29640</v>
      </c>
      <c r="N1736">
        <v>0</v>
      </c>
      <c r="O1736" t="s">
        <v>29</v>
      </c>
      <c r="P1736">
        <v>0</v>
      </c>
      <c r="Q1736" s="7">
        <v>4470</v>
      </c>
      <c r="R1736" s="7">
        <v>4470</v>
      </c>
      <c r="S1736" s="7">
        <v>58110</v>
      </c>
      <c r="T1736" s="7">
        <v>10</v>
      </c>
      <c r="U1736" s="7">
        <v>5811</v>
      </c>
      <c r="V1736" t="s">
        <v>74</v>
      </c>
      <c r="W1736" s="7">
        <v>28470</v>
      </c>
      <c r="X1736" s="2" t="s">
        <v>82</v>
      </c>
      <c r="Y1736" s="200"/>
      <c r="Z1736" s="201">
        <f>IF(Y1736&lt;&gt;"",Y1736,IF(Table1[[#This Row],[Befolyt]]="i",1,""))</f>
        <v>1</v>
      </c>
      <c r="AA1736" s="98">
        <f>Table1[[#This Row],[KülföldiÁr]]*Table1[[#This Row],[Darab]]</f>
        <v>0</v>
      </c>
    </row>
    <row r="1737" spans="1:27" x14ac:dyDescent="0.3">
      <c r="A1737" t="s">
        <v>910</v>
      </c>
      <c r="B1737" t="s">
        <v>911</v>
      </c>
      <c r="C1737" s="126">
        <v>46052</v>
      </c>
      <c r="D1737" s="6">
        <v>1</v>
      </c>
      <c r="E1737" s="126">
        <v>46030</v>
      </c>
      <c r="F1737" s="6">
        <v>1</v>
      </c>
      <c r="G1737" t="s">
        <v>912</v>
      </c>
      <c r="H1737" t="s">
        <v>27</v>
      </c>
      <c r="I1737" t="s">
        <v>28</v>
      </c>
      <c r="J1737" t="s">
        <v>913</v>
      </c>
      <c r="K1737">
        <v>1</v>
      </c>
      <c r="L1737" s="7">
        <v>23400</v>
      </c>
      <c r="M1737" s="7">
        <v>23400</v>
      </c>
      <c r="N1737">
        <v>0</v>
      </c>
      <c r="O1737" t="s">
        <v>29</v>
      </c>
      <c r="P1737">
        <v>0</v>
      </c>
      <c r="Q1737" s="7">
        <v>39000</v>
      </c>
      <c r="R1737" s="7">
        <v>39000</v>
      </c>
      <c r="S1737" s="7">
        <v>39000</v>
      </c>
      <c r="T1737" s="7">
        <v>10</v>
      </c>
      <c r="U1737" s="7">
        <v>3900</v>
      </c>
      <c r="V1737" t="s">
        <v>30</v>
      </c>
      <c r="W1737" s="7">
        <v>15600</v>
      </c>
      <c r="X1737" s="2" t="s">
        <v>82</v>
      </c>
      <c r="Y1737" s="200"/>
      <c r="Z1737" s="201">
        <f>IF(Y1737&lt;&gt;"",Y1737,IF(Table1[[#This Row],[Befolyt]]="i",1,""))</f>
        <v>1</v>
      </c>
      <c r="AA1737" s="98">
        <f>Table1[[#This Row],[KülföldiÁr]]*Table1[[#This Row],[Darab]]</f>
        <v>0</v>
      </c>
    </row>
    <row r="1738" spans="1:27" x14ac:dyDescent="0.3">
      <c r="A1738" t="s">
        <v>910</v>
      </c>
      <c r="B1738" t="s">
        <v>911</v>
      </c>
      <c r="C1738" s="126">
        <v>46052</v>
      </c>
      <c r="D1738" s="6">
        <v>1</v>
      </c>
      <c r="E1738" s="126">
        <v>46030</v>
      </c>
      <c r="F1738" s="6">
        <v>1</v>
      </c>
      <c r="G1738" t="s">
        <v>914</v>
      </c>
      <c r="H1738" t="s">
        <v>300</v>
      </c>
      <c r="I1738" t="s">
        <v>32</v>
      </c>
      <c r="J1738" t="s">
        <v>915</v>
      </c>
      <c r="K1738">
        <v>1</v>
      </c>
      <c r="L1738" s="7">
        <v>5100</v>
      </c>
      <c r="M1738" s="7">
        <v>5100</v>
      </c>
      <c r="N1738">
        <v>0</v>
      </c>
      <c r="O1738" t="s">
        <v>29</v>
      </c>
      <c r="P1738">
        <v>0</v>
      </c>
      <c r="Q1738" s="7">
        <v>8500</v>
      </c>
      <c r="R1738" s="7">
        <v>7616</v>
      </c>
      <c r="S1738" s="7">
        <v>7616</v>
      </c>
      <c r="T1738" s="7">
        <v>0</v>
      </c>
      <c r="U1738" s="7">
        <v>0</v>
      </c>
      <c r="V1738" t="s">
        <v>30</v>
      </c>
      <c r="W1738" s="7">
        <v>2516</v>
      </c>
      <c r="X1738" s="2" t="s">
        <v>82</v>
      </c>
      <c r="Y1738" s="200"/>
      <c r="Z1738" s="201">
        <f>IF(Y1738&lt;&gt;"",Y1738,IF(Table1[[#This Row],[Befolyt]]="i",1,""))</f>
        <v>1</v>
      </c>
      <c r="AA1738" s="98">
        <f>Table1[[#This Row],[KülföldiÁr]]*Table1[[#This Row],[Darab]]</f>
        <v>0</v>
      </c>
    </row>
    <row r="1739" spans="1:27" x14ac:dyDescent="0.3">
      <c r="A1739" t="s">
        <v>910</v>
      </c>
      <c r="B1739" t="s">
        <v>911</v>
      </c>
      <c r="C1739" s="126">
        <v>46052</v>
      </c>
      <c r="D1739" s="6">
        <v>1</v>
      </c>
      <c r="E1739" s="126">
        <v>46030</v>
      </c>
      <c r="F1739" s="6">
        <v>1</v>
      </c>
      <c r="G1739" t="s">
        <v>375</v>
      </c>
      <c r="H1739" t="s">
        <v>41</v>
      </c>
      <c r="I1739" t="s">
        <v>28</v>
      </c>
      <c r="J1739" t="s">
        <v>376</v>
      </c>
      <c r="K1739">
        <v>2</v>
      </c>
      <c r="L1739" s="7">
        <v>145.46</v>
      </c>
      <c r="M1739" s="7">
        <v>290.92</v>
      </c>
      <c r="N1739">
        <v>0</v>
      </c>
      <c r="O1739" t="s">
        <v>29</v>
      </c>
      <c r="P1739">
        <v>0</v>
      </c>
      <c r="Q1739" s="7">
        <v>820</v>
      </c>
      <c r="R1739" s="7">
        <v>738</v>
      </c>
      <c r="S1739" s="7">
        <v>1476</v>
      </c>
      <c r="T1739" s="7">
        <v>2.5</v>
      </c>
      <c r="U1739" s="7">
        <v>36.9</v>
      </c>
      <c r="V1739" t="s">
        <v>30</v>
      </c>
      <c r="W1739" s="7">
        <v>1185.08</v>
      </c>
      <c r="X1739" s="2" t="s">
        <v>82</v>
      </c>
      <c r="Y1739" s="200"/>
      <c r="Z1739" s="201">
        <f>IF(Y1739&lt;&gt;"",Y1739,IF(Table1[[#This Row],[Befolyt]]="i",1,""))</f>
        <v>1</v>
      </c>
      <c r="AA1739" s="98">
        <f>Table1[[#This Row],[KülföldiÁr]]*Table1[[#This Row],[Darab]]</f>
        <v>0</v>
      </c>
    </row>
    <row r="1740" spans="1:27" x14ac:dyDescent="0.3">
      <c r="A1740" t="s">
        <v>910</v>
      </c>
      <c r="B1740" t="s">
        <v>911</v>
      </c>
      <c r="C1740" s="126">
        <v>46052</v>
      </c>
      <c r="D1740" s="6">
        <v>1</v>
      </c>
      <c r="E1740" s="126">
        <v>46030</v>
      </c>
      <c r="F1740" s="6">
        <v>1</v>
      </c>
      <c r="G1740" t="s">
        <v>903</v>
      </c>
      <c r="H1740" t="s">
        <v>41</v>
      </c>
      <c r="I1740" t="s">
        <v>28</v>
      </c>
      <c r="J1740" t="s">
        <v>904</v>
      </c>
      <c r="K1740">
        <v>2</v>
      </c>
      <c r="L1740" s="7">
        <v>1047.22</v>
      </c>
      <c r="M1740" s="7">
        <v>2094.44</v>
      </c>
      <c r="N1740">
        <v>0</v>
      </c>
      <c r="O1740" t="s">
        <v>29</v>
      </c>
      <c r="P1740">
        <v>0</v>
      </c>
      <c r="Q1740" s="7">
        <v>3520</v>
      </c>
      <c r="R1740" s="7">
        <v>2816</v>
      </c>
      <c r="S1740" s="7">
        <v>5632</v>
      </c>
      <c r="T1740" s="7">
        <v>1.66</v>
      </c>
      <c r="U1740" s="7">
        <v>93.491199999999992</v>
      </c>
      <c r="V1740" t="s">
        <v>30</v>
      </c>
      <c r="W1740" s="7">
        <v>3537.56</v>
      </c>
      <c r="X1740" s="2" t="s">
        <v>82</v>
      </c>
      <c r="Y1740" s="200"/>
      <c r="Z1740" s="201">
        <f>IF(Y1740&lt;&gt;"",Y1740,IF(Table1[[#This Row],[Befolyt]]="i",1,""))</f>
        <v>1</v>
      </c>
      <c r="AA1740" s="98">
        <f>Table1[[#This Row],[KülföldiÁr]]*Table1[[#This Row],[Darab]]</f>
        <v>0</v>
      </c>
    </row>
    <row r="1741" spans="1:27" x14ac:dyDescent="0.3">
      <c r="A1741" t="s">
        <v>910</v>
      </c>
      <c r="B1741" t="s">
        <v>911</v>
      </c>
      <c r="C1741" s="126">
        <v>46052</v>
      </c>
      <c r="D1741" s="6">
        <v>1</v>
      </c>
      <c r="E1741" s="126">
        <v>46030</v>
      </c>
      <c r="F1741" s="6">
        <v>1</v>
      </c>
      <c r="G1741" t="s">
        <v>86</v>
      </c>
      <c r="H1741" t="s">
        <v>70</v>
      </c>
      <c r="I1741" t="s">
        <v>32</v>
      </c>
      <c r="J1741" t="s">
        <v>87</v>
      </c>
      <c r="K1741">
        <v>1</v>
      </c>
      <c r="L1741" s="7">
        <v>7195.04</v>
      </c>
      <c r="M1741" s="7">
        <v>7195.04</v>
      </c>
      <c r="N1741">
        <v>0</v>
      </c>
      <c r="O1741" t="s">
        <v>29</v>
      </c>
      <c r="P1741">
        <v>0</v>
      </c>
      <c r="Q1741" s="7">
        <v>12000</v>
      </c>
      <c r="R1741" s="7">
        <v>12000</v>
      </c>
      <c r="S1741" s="7">
        <v>12000</v>
      </c>
      <c r="T1741" s="7">
        <v>0</v>
      </c>
      <c r="U1741" s="7">
        <v>0</v>
      </c>
      <c r="V1741" t="s">
        <v>30</v>
      </c>
      <c r="W1741" s="7">
        <v>4804.96</v>
      </c>
      <c r="X1741" s="2" t="s">
        <v>82</v>
      </c>
      <c r="Y1741" s="200"/>
      <c r="Z1741" s="201">
        <f>IF(Y1741&lt;&gt;"",Y1741,IF(Table1[[#This Row],[Befolyt]]="i",1,""))</f>
        <v>1</v>
      </c>
      <c r="AA1741" s="98">
        <f>Table1[[#This Row],[KülföldiÁr]]*Table1[[#This Row],[Darab]]</f>
        <v>0</v>
      </c>
    </row>
    <row r="1742" spans="1:27" x14ac:dyDescent="0.3">
      <c r="A1742" t="s">
        <v>910</v>
      </c>
      <c r="B1742" t="s">
        <v>911</v>
      </c>
      <c r="C1742" s="126">
        <v>46052</v>
      </c>
      <c r="D1742" s="6">
        <v>1</v>
      </c>
      <c r="E1742" s="126">
        <v>46030</v>
      </c>
      <c r="F1742" s="6">
        <v>1</v>
      </c>
      <c r="G1742" t="s">
        <v>54</v>
      </c>
      <c r="H1742" t="s">
        <v>41</v>
      </c>
      <c r="I1742" t="s">
        <v>28</v>
      </c>
      <c r="J1742" t="s">
        <v>55</v>
      </c>
      <c r="K1742">
        <v>26</v>
      </c>
      <c r="L1742" s="7">
        <v>164.3</v>
      </c>
      <c r="M1742" s="7">
        <v>4271.8</v>
      </c>
      <c r="N1742">
        <v>0</v>
      </c>
      <c r="O1742" t="s">
        <v>29</v>
      </c>
      <c r="P1742">
        <v>0</v>
      </c>
      <c r="Q1742" s="7">
        <v>960</v>
      </c>
      <c r="R1742" s="7">
        <v>864</v>
      </c>
      <c r="S1742" s="7">
        <v>22464</v>
      </c>
      <c r="T1742" s="7">
        <v>2.5</v>
      </c>
      <c r="U1742" s="7">
        <v>561.6</v>
      </c>
      <c r="V1742" t="s">
        <v>30</v>
      </c>
      <c r="W1742" s="7">
        <v>18192.2</v>
      </c>
      <c r="X1742" s="2" t="s">
        <v>82</v>
      </c>
      <c r="Y1742" s="200"/>
      <c r="Z1742" s="201">
        <f>IF(Y1742&lt;&gt;"",Y1742,IF(Table1[[#This Row],[Befolyt]]="i",1,""))</f>
        <v>1</v>
      </c>
      <c r="AA1742" s="98">
        <f>Table1[[#This Row],[KülföldiÁr]]*Table1[[#This Row],[Darab]]</f>
        <v>0</v>
      </c>
    </row>
    <row r="1743" spans="1:27" x14ac:dyDescent="0.3">
      <c r="A1743" t="s">
        <v>910</v>
      </c>
      <c r="B1743" t="s">
        <v>911</v>
      </c>
      <c r="C1743" s="126">
        <v>46052</v>
      </c>
      <c r="D1743" s="6">
        <v>1</v>
      </c>
      <c r="E1743" s="126">
        <v>46030</v>
      </c>
      <c r="F1743" s="6">
        <v>1</v>
      </c>
      <c r="G1743" t="s">
        <v>92</v>
      </c>
      <c r="H1743" t="s">
        <v>41</v>
      </c>
      <c r="I1743" t="s">
        <v>28</v>
      </c>
      <c r="J1743" t="s">
        <v>125</v>
      </c>
      <c r="K1743">
        <v>3</v>
      </c>
      <c r="L1743" s="7">
        <v>256.18</v>
      </c>
      <c r="M1743" s="7">
        <v>768.54</v>
      </c>
      <c r="N1743">
        <v>0</v>
      </c>
      <c r="O1743" t="s">
        <v>29</v>
      </c>
      <c r="P1743">
        <v>0</v>
      </c>
      <c r="Q1743" s="7">
        <v>1340</v>
      </c>
      <c r="R1743" s="7">
        <v>1460</v>
      </c>
      <c r="S1743" s="7">
        <v>4380</v>
      </c>
      <c r="T1743" s="7">
        <v>7.88</v>
      </c>
      <c r="U1743" s="7">
        <v>345.14400000000001</v>
      </c>
      <c r="V1743" t="s">
        <v>30</v>
      </c>
      <c r="W1743" s="7">
        <v>3611.46</v>
      </c>
      <c r="X1743" s="2" t="s">
        <v>82</v>
      </c>
      <c r="Y1743" s="200"/>
      <c r="Z1743" s="201">
        <f>IF(Y1743&lt;&gt;"",Y1743,IF(Table1[[#This Row],[Befolyt]]="i",1,""))</f>
        <v>1</v>
      </c>
      <c r="AA1743" s="98">
        <f>Table1[[#This Row],[KülföldiÁr]]*Table1[[#This Row],[Darab]]</f>
        <v>0</v>
      </c>
    </row>
    <row r="1744" spans="1:27" x14ac:dyDescent="0.3">
      <c r="A1744" t="s">
        <v>910</v>
      </c>
      <c r="B1744" t="s">
        <v>911</v>
      </c>
      <c r="C1744" s="126">
        <v>46052</v>
      </c>
      <c r="D1744" s="6">
        <v>1</v>
      </c>
      <c r="E1744" s="126">
        <v>46030</v>
      </c>
      <c r="F1744" s="6">
        <v>1</v>
      </c>
      <c r="G1744" t="s">
        <v>47</v>
      </c>
      <c r="H1744" t="s">
        <v>41</v>
      </c>
      <c r="I1744" t="s">
        <v>28</v>
      </c>
      <c r="J1744" t="s">
        <v>48</v>
      </c>
      <c r="K1744">
        <v>8</v>
      </c>
      <c r="L1744" s="7">
        <v>183.65</v>
      </c>
      <c r="M1744" s="7">
        <v>1469.2</v>
      </c>
      <c r="N1744">
        <v>0</v>
      </c>
      <c r="O1744" t="s">
        <v>29</v>
      </c>
      <c r="P1744">
        <v>0</v>
      </c>
      <c r="Q1744" s="7">
        <v>1018</v>
      </c>
      <c r="R1744" s="7">
        <v>1233</v>
      </c>
      <c r="S1744" s="7">
        <v>9864</v>
      </c>
      <c r="T1744" s="7">
        <v>11.1</v>
      </c>
      <c r="U1744" s="7">
        <v>1094.904</v>
      </c>
      <c r="V1744" t="s">
        <v>30</v>
      </c>
      <c r="W1744" s="7">
        <v>8394.7999999999993</v>
      </c>
      <c r="X1744" s="2" t="s">
        <v>82</v>
      </c>
      <c r="Y1744" s="200"/>
      <c r="Z1744" s="201">
        <f>IF(Y1744&lt;&gt;"",Y1744,IF(Table1[[#This Row],[Befolyt]]="i",1,""))</f>
        <v>1</v>
      </c>
      <c r="AA1744" s="98">
        <f>Table1[[#This Row],[KülföldiÁr]]*Table1[[#This Row],[Darab]]</f>
        <v>0</v>
      </c>
    </row>
    <row r="1745" spans="1:27" x14ac:dyDescent="0.3">
      <c r="A1745" t="s">
        <v>916</v>
      </c>
      <c r="B1745" t="s">
        <v>911</v>
      </c>
      <c r="C1745" s="126">
        <v>46052</v>
      </c>
      <c r="D1745" s="6">
        <v>1</v>
      </c>
      <c r="E1745" s="126">
        <v>46030</v>
      </c>
      <c r="F1745" s="6">
        <v>1</v>
      </c>
      <c r="G1745" t="s">
        <v>917</v>
      </c>
      <c r="H1745" t="s">
        <v>27</v>
      </c>
      <c r="I1745" t="s">
        <v>28</v>
      </c>
      <c r="J1745" t="s">
        <v>918</v>
      </c>
      <c r="K1745">
        <v>1</v>
      </c>
      <c r="L1745" s="7">
        <v>18000</v>
      </c>
      <c r="M1745" s="7">
        <v>18000</v>
      </c>
      <c r="N1745">
        <v>0</v>
      </c>
      <c r="O1745" t="s">
        <v>29</v>
      </c>
      <c r="P1745">
        <v>0</v>
      </c>
      <c r="Q1745" s="7">
        <v>30000</v>
      </c>
      <c r="R1745" s="7">
        <v>30000</v>
      </c>
      <c r="S1745" s="7">
        <v>30000</v>
      </c>
      <c r="T1745" s="7">
        <v>10</v>
      </c>
      <c r="U1745" s="7">
        <v>3000</v>
      </c>
      <c r="V1745" t="s">
        <v>30</v>
      </c>
      <c r="W1745" s="7">
        <v>12000</v>
      </c>
      <c r="X1745" s="2" t="s">
        <v>82</v>
      </c>
      <c r="Y1745" s="200"/>
      <c r="Z1745" s="201">
        <f>IF(Y1745&lt;&gt;"",Y1745,IF(Table1[[#This Row],[Befolyt]]="i",1,""))</f>
        <v>1</v>
      </c>
      <c r="AA1745" s="98">
        <f>Table1[[#This Row],[KülföldiÁr]]*Table1[[#This Row],[Darab]]</f>
        <v>0</v>
      </c>
    </row>
    <row r="1746" spans="1:27" x14ac:dyDescent="0.3">
      <c r="A1746" t="s">
        <v>916</v>
      </c>
      <c r="B1746" t="s">
        <v>911</v>
      </c>
      <c r="C1746" s="126">
        <v>46052</v>
      </c>
      <c r="D1746" s="6">
        <v>1</v>
      </c>
      <c r="E1746" s="126">
        <v>46030</v>
      </c>
      <c r="F1746" s="6">
        <v>1</v>
      </c>
      <c r="G1746" t="s">
        <v>54</v>
      </c>
      <c r="H1746" t="s">
        <v>41</v>
      </c>
      <c r="I1746" t="s">
        <v>28</v>
      </c>
      <c r="J1746" t="s">
        <v>55</v>
      </c>
      <c r="K1746">
        <v>20</v>
      </c>
      <c r="L1746" s="7">
        <v>164.3</v>
      </c>
      <c r="M1746" s="7">
        <v>3286</v>
      </c>
      <c r="N1746">
        <v>0</v>
      </c>
      <c r="O1746" t="s">
        <v>29</v>
      </c>
      <c r="P1746">
        <v>0</v>
      </c>
      <c r="Q1746" s="7">
        <v>960</v>
      </c>
      <c r="R1746" s="7">
        <v>864</v>
      </c>
      <c r="S1746" s="7">
        <v>17280</v>
      </c>
      <c r="T1746" s="7">
        <v>2.5</v>
      </c>
      <c r="U1746" s="7">
        <v>432</v>
      </c>
      <c r="V1746" t="s">
        <v>30</v>
      </c>
      <c r="W1746" s="7">
        <v>13994</v>
      </c>
      <c r="X1746" s="2" t="s">
        <v>82</v>
      </c>
      <c r="Y1746" s="200"/>
      <c r="Z1746" s="201">
        <f>IF(Y1746&lt;&gt;"",Y1746,IF(Table1[[#This Row],[Befolyt]]="i",1,""))</f>
        <v>1</v>
      </c>
      <c r="AA1746" s="98">
        <f>Table1[[#This Row],[KülföldiÁr]]*Table1[[#This Row],[Darab]]</f>
        <v>0</v>
      </c>
    </row>
    <row r="1747" spans="1:27" x14ac:dyDescent="0.3">
      <c r="A1747" t="s">
        <v>916</v>
      </c>
      <c r="B1747" t="s">
        <v>911</v>
      </c>
      <c r="C1747" s="126">
        <v>46052</v>
      </c>
      <c r="D1747" s="6">
        <v>1</v>
      </c>
      <c r="E1747" s="126">
        <v>46030</v>
      </c>
      <c r="F1747" s="6">
        <v>1</v>
      </c>
      <c r="G1747" t="s">
        <v>47</v>
      </c>
      <c r="H1747" t="s">
        <v>41</v>
      </c>
      <c r="I1747" t="s">
        <v>28</v>
      </c>
      <c r="J1747" t="s">
        <v>48</v>
      </c>
      <c r="K1747">
        <v>1</v>
      </c>
      <c r="L1747" s="7">
        <v>183.65</v>
      </c>
      <c r="M1747" s="7">
        <v>183.65</v>
      </c>
      <c r="N1747">
        <v>0</v>
      </c>
      <c r="O1747" t="s">
        <v>29</v>
      </c>
      <c r="P1747">
        <v>0</v>
      </c>
      <c r="Q1747" s="7">
        <v>1018</v>
      </c>
      <c r="R1747" s="7">
        <v>1233</v>
      </c>
      <c r="S1747" s="7">
        <v>1233</v>
      </c>
      <c r="T1747" s="7">
        <v>11.1</v>
      </c>
      <c r="U1747" s="7">
        <v>136.863</v>
      </c>
      <c r="V1747" t="s">
        <v>30</v>
      </c>
      <c r="W1747" s="7">
        <v>1049.3499999999999</v>
      </c>
      <c r="X1747" s="2" t="s">
        <v>82</v>
      </c>
      <c r="Y1747" s="200"/>
      <c r="Z1747" s="201">
        <f>IF(Y1747&lt;&gt;"",Y1747,IF(Table1[[#This Row],[Befolyt]]="i",1,""))</f>
        <v>1</v>
      </c>
      <c r="AA1747" s="98">
        <f>Table1[[#This Row],[KülföldiÁr]]*Table1[[#This Row],[Darab]]</f>
        <v>0</v>
      </c>
    </row>
    <row r="1748" spans="1:27" x14ac:dyDescent="0.3">
      <c r="A1748" t="s">
        <v>919</v>
      </c>
      <c r="B1748" t="s">
        <v>911</v>
      </c>
      <c r="C1748" s="126">
        <v>46052</v>
      </c>
      <c r="D1748" s="6">
        <v>1</v>
      </c>
      <c r="E1748" s="126">
        <v>46030</v>
      </c>
      <c r="F1748" s="6">
        <v>1</v>
      </c>
      <c r="G1748" t="s">
        <v>920</v>
      </c>
      <c r="H1748" t="s">
        <v>27</v>
      </c>
      <c r="I1748" t="s">
        <v>28</v>
      </c>
      <c r="J1748" t="s">
        <v>921</v>
      </c>
      <c r="K1748">
        <v>1</v>
      </c>
      <c r="L1748" s="7">
        <v>20700</v>
      </c>
      <c r="M1748" s="7">
        <v>20700</v>
      </c>
      <c r="N1748">
        <v>0</v>
      </c>
      <c r="O1748" t="s">
        <v>29</v>
      </c>
      <c r="P1748">
        <v>0</v>
      </c>
      <c r="Q1748" s="7">
        <v>34500</v>
      </c>
      <c r="R1748" s="7">
        <v>34500</v>
      </c>
      <c r="S1748" s="7">
        <v>34500</v>
      </c>
      <c r="T1748" s="7">
        <v>10</v>
      </c>
      <c r="U1748" s="7">
        <v>3450</v>
      </c>
      <c r="V1748" t="s">
        <v>30</v>
      </c>
      <c r="W1748" s="7">
        <v>13800</v>
      </c>
      <c r="X1748" s="2" t="s">
        <v>82</v>
      </c>
      <c r="Y1748" s="200"/>
      <c r="Z1748" s="201">
        <f>IF(Y1748&lt;&gt;"",Y1748,IF(Table1[[#This Row],[Befolyt]]="i",1,""))</f>
        <v>1</v>
      </c>
      <c r="AA1748" s="98">
        <f>Table1[[#This Row],[KülföldiÁr]]*Table1[[#This Row],[Darab]]</f>
        <v>0</v>
      </c>
    </row>
    <row r="1749" spans="1:27" x14ac:dyDescent="0.3">
      <c r="A1749" t="s">
        <v>919</v>
      </c>
      <c r="B1749" t="s">
        <v>911</v>
      </c>
      <c r="C1749" s="126">
        <v>46052</v>
      </c>
      <c r="D1749" s="6">
        <v>1</v>
      </c>
      <c r="E1749" s="126">
        <v>46030</v>
      </c>
      <c r="F1749" s="6">
        <v>1</v>
      </c>
      <c r="G1749" t="s">
        <v>897</v>
      </c>
      <c r="H1749" t="s">
        <v>41</v>
      </c>
      <c r="I1749" t="s">
        <v>28</v>
      </c>
      <c r="J1749" t="s">
        <v>898</v>
      </c>
      <c r="K1749">
        <v>1</v>
      </c>
      <c r="L1749" s="7">
        <v>1418.13</v>
      </c>
      <c r="M1749" s="7">
        <v>1418.13</v>
      </c>
      <c r="N1749">
        <v>0</v>
      </c>
      <c r="O1749" t="s">
        <v>29</v>
      </c>
      <c r="P1749">
        <v>0</v>
      </c>
      <c r="Q1749" s="7">
        <v>2950</v>
      </c>
      <c r="R1749" s="7">
        <v>2610</v>
      </c>
      <c r="S1749" s="7">
        <v>2610</v>
      </c>
      <c r="T1749" s="7">
        <v>2.12</v>
      </c>
      <c r="U1749" s="7">
        <v>55.332000000000008</v>
      </c>
      <c r="V1749" t="s">
        <v>30</v>
      </c>
      <c r="W1749" s="7">
        <v>1191.8699999999999</v>
      </c>
      <c r="X1749" s="2" t="s">
        <v>82</v>
      </c>
      <c r="Y1749" s="200"/>
      <c r="Z1749" s="201">
        <f>IF(Y1749&lt;&gt;"",Y1749,IF(Table1[[#This Row],[Befolyt]]="i",1,""))</f>
        <v>1</v>
      </c>
      <c r="AA1749" s="98">
        <f>Table1[[#This Row],[KülföldiÁr]]*Table1[[#This Row],[Darab]]</f>
        <v>0</v>
      </c>
    </row>
    <row r="1750" spans="1:27" x14ac:dyDescent="0.3">
      <c r="A1750" t="s">
        <v>919</v>
      </c>
      <c r="B1750" t="s">
        <v>911</v>
      </c>
      <c r="C1750" s="126">
        <v>46052</v>
      </c>
      <c r="D1750" s="6">
        <v>1</v>
      </c>
      <c r="E1750" s="126">
        <v>46030</v>
      </c>
      <c r="F1750" s="6">
        <v>1</v>
      </c>
      <c r="G1750" t="s">
        <v>375</v>
      </c>
      <c r="H1750" t="s">
        <v>41</v>
      </c>
      <c r="I1750" t="s">
        <v>28</v>
      </c>
      <c r="J1750" t="s">
        <v>376</v>
      </c>
      <c r="K1750">
        <v>2</v>
      </c>
      <c r="L1750" s="7">
        <v>145.46</v>
      </c>
      <c r="M1750" s="7">
        <v>290.92</v>
      </c>
      <c r="N1750">
        <v>0</v>
      </c>
      <c r="O1750" t="s">
        <v>29</v>
      </c>
      <c r="P1750">
        <v>0</v>
      </c>
      <c r="Q1750" s="7">
        <v>820</v>
      </c>
      <c r="R1750" s="7">
        <v>738</v>
      </c>
      <c r="S1750" s="7">
        <v>1476</v>
      </c>
      <c r="T1750" s="7">
        <v>2.5</v>
      </c>
      <c r="U1750" s="7">
        <v>36.9</v>
      </c>
      <c r="V1750" t="s">
        <v>30</v>
      </c>
      <c r="W1750" s="7">
        <v>1185.08</v>
      </c>
      <c r="X1750" s="2" t="s">
        <v>82</v>
      </c>
      <c r="Y1750" s="200"/>
      <c r="Z1750" s="201">
        <f>IF(Y1750&lt;&gt;"",Y1750,IF(Table1[[#This Row],[Befolyt]]="i",1,""))</f>
        <v>1</v>
      </c>
      <c r="AA1750" s="98">
        <f>Table1[[#This Row],[KülföldiÁr]]*Table1[[#This Row],[Darab]]</f>
        <v>0</v>
      </c>
    </row>
    <row r="1751" spans="1:27" x14ac:dyDescent="0.3">
      <c r="A1751" t="s">
        <v>919</v>
      </c>
      <c r="B1751" t="s">
        <v>911</v>
      </c>
      <c r="C1751" s="126">
        <v>46052</v>
      </c>
      <c r="D1751" s="6">
        <v>1</v>
      </c>
      <c r="E1751" s="126">
        <v>46030</v>
      </c>
      <c r="F1751" s="6">
        <v>1</v>
      </c>
      <c r="G1751" t="s">
        <v>54</v>
      </c>
      <c r="H1751" t="s">
        <v>41</v>
      </c>
      <c r="I1751" t="s">
        <v>28</v>
      </c>
      <c r="J1751" t="s">
        <v>55</v>
      </c>
      <c r="K1751">
        <v>23</v>
      </c>
      <c r="L1751" s="7">
        <v>164.3</v>
      </c>
      <c r="M1751" s="7">
        <v>3778.9</v>
      </c>
      <c r="N1751">
        <v>0</v>
      </c>
      <c r="O1751" t="s">
        <v>29</v>
      </c>
      <c r="P1751">
        <v>0</v>
      </c>
      <c r="Q1751" s="7">
        <v>960</v>
      </c>
      <c r="R1751" s="7">
        <v>864</v>
      </c>
      <c r="S1751" s="7">
        <v>19872</v>
      </c>
      <c r="T1751" s="7">
        <v>2.5</v>
      </c>
      <c r="U1751" s="7">
        <v>496.8</v>
      </c>
      <c r="V1751" t="s">
        <v>30</v>
      </c>
      <c r="W1751" s="7">
        <v>16093.1</v>
      </c>
      <c r="X1751" s="2" t="s">
        <v>82</v>
      </c>
      <c r="Y1751" s="200"/>
      <c r="Z1751" s="201">
        <f>IF(Y1751&lt;&gt;"",Y1751,IF(Table1[[#This Row],[Befolyt]]="i",1,""))</f>
        <v>1</v>
      </c>
      <c r="AA1751" s="98">
        <f>Table1[[#This Row],[KülföldiÁr]]*Table1[[#This Row],[Darab]]</f>
        <v>0</v>
      </c>
    </row>
    <row r="1752" spans="1:27" x14ac:dyDescent="0.3">
      <c r="A1752" t="s">
        <v>919</v>
      </c>
      <c r="B1752" t="s">
        <v>911</v>
      </c>
      <c r="C1752" s="126">
        <v>46052</v>
      </c>
      <c r="D1752" s="6">
        <v>1</v>
      </c>
      <c r="E1752" s="126">
        <v>46030</v>
      </c>
      <c r="F1752" s="6">
        <v>1</v>
      </c>
      <c r="G1752" t="s">
        <v>92</v>
      </c>
      <c r="H1752" t="s">
        <v>41</v>
      </c>
      <c r="I1752" t="s">
        <v>28</v>
      </c>
      <c r="J1752" t="s">
        <v>125</v>
      </c>
      <c r="K1752">
        <v>3</v>
      </c>
      <c r="L1752" s="7">
        <v>256.18</v>
      </c>
      <c r="M1752" s="7">
        <v>768.54</v>
      </c>
      <c r="N1752">
        <v>0</v>
      </c>
      <c r="O1752" t="s">
        <v>29</v>
      </c>
      <c r="P1752">
        <v>0</v>
      </c>
      <c r="Q1752" s="7">
        <v>1340</v>
      </c>
      <c r="R1752" s="7">
        <v>1460</v>
      </c>
      <c r="S1752" s="7">
        <v>4380</v>
      </c>
      <c r="T1752" s="7">
        <v>7.88</v>
      </c>
      <c r="U1752" s="7">
        <v>345.14400000000001</v>
      </c>
      <c r="V1752" t="s">
        <v>30</v>
      </c>
      <c r="W1752" s="7">
        <v>3611.46</v>
      </c>
      <c r="X1752" s="2" t="s">
        <v>82</v>
      </c>
      <c r="Y1752" s="200"/>
      <c r="Z1752" s="201">
        <f>IF(Y1752&lt;&gt;"",Y1752,IF(Table1[[#This Row],[Befolyt]]="i",1,""))</f>
        <v>1</v>
      </c>
      <c r="AA1752" s="98">
        <f>Table1[[#This Row],[KülföldiÁr]]*Table1[[#This Row],[Darab]]</f>
        <v>0</v>
      </c>
    </row>
    <row r="1753" spans="1:27" x14ac:dyDescent="0.3">
      <c r="A1753" t="s">
        <v>919</v>
      </c>
      <c r="B1753" t="s">
        <v>911</v>
      </c>
      <c r="C1753" s="126">
        <v>46052</v>
      </c>
      <c r="D1753" s="6">
        <v>1</v>
      </c>
      <c r="E1753" s="126">
        <v>46030</v>
      </c>
      <c r="F1753" s="6">
        <v>1</v>
      </c>
      <c r="G1753" t="s">
        <v>47</v>
      </c>
      <c r="H1753" t="s">
        <v>41</v>
      </c>
      <c r="I1753" t="s">
        <v>28</v>
      </c>
      <c r="J1753" t="s">
        <v>48</v>
      </c>
      <c r="K1753">
        <v>2</v>
      </c>
      <c r="L1753" s="7">
        <v>183.65</v>
      </c>
      <c r="M1753" s="7">
        <v>367.3</v>
      </c>
      <c r="N1753">
        <v>0</v>
      </c>
      <c r="O1753" t="s">
        <v>29</v>
      </c>
      <c r="P1753">
        <v>0</v>
      </c>
      <c r="Q1753" s="7">
        <v>1018</v>
      </c>
      <c r="R1753" s="7">
        <v>1233</v>
      </c>
      <c r="S1753" s="7">
        <v>2466</v>
      </c>
      <c r="T1753" s="7">
        <v>11.1</v>
      </c>
      <c r="U1753" s="7">
        <v>273.726</v>
      </c>
      <c r="V1753" t="s">
        <v>30</v>
      </c>
      <c r="W1753" s="7">
        <v>2098.6999999999998</v>
      </c>
      <c r="X1753" s="2" t="s">
        <v>82</v>
      </c>
      <c r="Y1753" s="200"/>
      <c r="Z1753" s="201">
        <f>IF(Y1753&lt;&gt;"",Y1753,IF(Table1[[#This Row],[Befolyt]]="i",1,""))</f>
        <v>1</v>
      </c>
      <c r="AA1753" s="98">
        <f>Table1[[#This Row],[KülföldiÁr]]*Table1[[#This Row],[Darab]]</f>
        <v>0</v>
      </c>
    </row>
    <row r="1754" spans="1:27" x14ac:dyDescent="0.3">
      <c r="A1754" t="s">
        <v>922</v>
      </c>
      <c r="B1754" t="s">
        <v>911</v>
      </c>
      <c r="C1754" s="126">
        <v>46052</v>
      </c>
      <c r="D1754" s="6">
        <v>1</v>
      </c>
      <c r="E1754" s="126">
        <v>46030</v>
      </c>
      <c r="F1754" s="6">
        <v>1</v>
      </c>
      <c r="G1754" t="s">
        <v>923</v>
      </c>
      <c r="H1754" t="s">
        <v>27</v>
      </c>
      <c r="I1754" t="s">
        <v>28</v>
      </c>
      <c r="J1754" t="s">
        <v>924</v>
      </c>
      <c r="K1754">
        <v>1</v>
      </c>
      <c r="L1754" s="7">
        <v>21600</v>
      </c>
      <c r="M1754" s="7">
        <v>21600</v>
      </c>
      <c r="N1754">
        <v>0</v>
      </c>
      <c r="O1754" t="s">
        <v>29</v>
      </c>
      <c r="P1754">
        <v>0</v>
      </c>
      <c r="Q1754" s="7">
        <v>36000</v>
      </c>
      <c r="R1754" s="7">
        <v>36000</v>
      </c>
      <c r="S1754" s="7">
        <v>36000</v>
      </c>
      <c r="T1754" s="7">
        <v>10</v>
      </c>
      <c r="U1754" s="7">
        <v>3600</v>
      </c>
      <c r="V1754" t="s">
        <v>30</v>
      </c>
      <c r="W1754" s="7">
        <v>14400</v>
      </c>
      <c r="X1754" s="2" t="s">
        <v>82</v>
      </c>
      <c r="Y1754" s="200"/>
      <c r="Z1754" s="201">
        <f>IF(Y1754&lt;&gt;"",Y1754,IF(Table1[[#This Row],[Befolyt]]="i",1,""))</f>
        <v>1</v>
      </c>
      <c r="AA1754" s="98">
        <f>Table1[[#This Row],[KülföldiÁr]]*Table1[[#This Row],[Darab]]</f>
        <v>0</v>
      </c>
    </row>
    <row r="1755" spans="1:27" x14ac:dyDescent="0.3">
      <c r="A1755" t="s">
        <v>922</v>
      </c>
      <c r="B1755" t="s">
        <v>911</v>
      </c>
      <c r="C1755" s="126">
        <v>46052</v>
      </c>
      <c r="D1755" s="6">
        <v>1</v>
      </c>
      <c r="E1755" s="126">
        <v>46030</v>
      </c>
      <c r="F1755" s="6">
        <v>1</v>
      </c>
      <c r="G1755" t="s">
        <v>86</v>
      </c>
      <c r="H1755" t="s">
        <v>70</v>
      </c>
      <c r="I1755" t="s">
        <v>32</v>
      </c>
      <c r="J1755" t="s">
        <v>87</v>
      </c>
      <c r="K1755">
        <v>1</v>
      </c>
      <c r="L1755" s="7">
        <v>7195.04</v>
      </c>
      <c r="M1755" s="7">
        <v>7195.04</v>
      </c>
      <c r="N1755">
        <v>0</v>
      </c>
      <c r="O1755" t="s">
        <v>29</v>
      </c>
      <c r="P1755">
        <v>0</v>
      </c>
      <c r="Q1755" s="7">
        <v>12000</v>
      </c>
      <c r="R1755" s="7">
        <v>12000</v>
      </c>
      <c r="S1755" s="7">
        <v>12000</v>
      </c>
      <c r="T1755" s="7">
        <v>0</v>
      </c>
      <c r="U1755" s="7">
        <v>0</v>
      </c>
      <c r="V1755" t="s">
        <v>30</v>
      </c>
      <c r="W1755" s="7">
        <v>4804.96</v>
      </c>
      <c r="X1755" s="2" t="s">
        <v>82</v>
      </c>
      <c r="Y1755" s="200"/>
      <c r="Z1755" s="201">
        <f>IF(Y1755&lt;&gt;"",Y1755,IF(Table1[[#This Row],[Befolyt]]="i",1,""))</f>
        <v>1</v>
      </c>
      <c r="AA1755" s="98">
        <f>Table1[[#This Row],[KülföldiÁr]]*Table1[[#This Row],[Darab]]</f>
        <v>0</v>
      </c>
    </row>
    <row r="1756" spans="1:27" x14ac:dyDescent="0.3">
      <c r="A1756" t="s">
        <v>922</v>
      </c>
      <c r="B1756" t="s">
        <v>911</v>
      </c>
      <c r="C1756" s="126">
        <v>46052</v>
      </c>
      <c r="D1756" s="6">
        <v>1</v>
      </c>
      <c r="E1756" s="126">
        <v>46030</v>
      </c>
      <c r="F1756" s="6">
        <v>1</v>
      </c>
      <c r="G1756" t="s">
        <v>54</v>
      </c>
      <c r="H1756" t="s">
        <v>41</v>
      </c>
      <c r="I1756" t="s">
        <v>28</v>
      </c>
      <c r="J1756" t="s">
        <v>55</v>
      </c>
      <c r="K1756">
        <v>24</v>
      </c>
      <c r="L1756" s="7">
        <v>164.3</v>
      </c>
      <c r="M1756" s="7">
        <v>3943.2000000000003</v>
      </c>
      <c r="N1756">
        <v>0</v>
      </c>
      <c r="O1756" t="s">
        <v>29</v>
      </c>
      <c r="P1756">
        <v>0</v>
      </c>
      <c r="Q1756" s="7">
        <v>960</v>
      </c>
      <c r="R1756" s="7">
        <v>864</v>
      </c>
      <c r="S1756" s="7">
        <v>20736</v>
      </c>
      <c r="T1756" s="7">
        <v>2.5</v>
      </c>
      <c r="U1756" s="7">
        <v>518.4</v>
      </c>
      <c r="V1756" t="s">
        <v>30</v>
      </c>
      <c r="W1756" s="7">
        <v>16792.8</v>
      </c>
      <c r="X1756" s="2" t="s">
        <v>82</v>
      </c>
      <c r="Y1756" s="200"/>
      <c r="Z1756" s="201">
        <f>IF(Y1756&lt;&gt;"",Y1756,IF(Table1[[#This Row],[Befolyt]]="i",1,""))</f>
        <v>1</v>
      </c>
      <c r="AA1756" s="98">
        <f>Table1[[#This Row],[KülföldiÁr]]*Table1[[#This Row],[Darab]]</f>
        <v>0</v>
      </c>
    </row>
    <row r="1757" spans="1:27" x14ac:dyDescent="0.3">
      <c r="A1757" t="s">
        <v>922</v>
      </c>
      <c r="B1757" t="s">
        <v>911</v>
      </c>
      <c r="C1757" s="126">
        <v>46052</v>
      </c>
      <c r="D1757" s="6">
        <v>1</v>
      </c>
      <c r="E1757" s="126">
        <v>46030</v>
      </c>
      <c r="F1757" s="6">
        <v>1</v>
      </c>
      <c r="G1757" t="s">
        <v>92</v>
      </c>
      <c r="H1757" t="s">
        <v>41</v>
      </c>
      <c r="I1757" t="s">
        <v>28</v>
      </c>
      <c r="J1757" t="s">
        <v>125</v>
      </c>
      <c r="K1757">
        <v>10</v>
      </c>
      <c r="L1757" s="7">
        <v>256.18</v>
      </c>
      <c r="M1757" s="7">
        <v>2561.8000000000002</v>
      </c>
      <c r="N1757">
        <v>0</v>
      </c>
      <c r="O1757" t="s">
        <v>29</v>
      </c>
      <c r="P1757">
        <v>0</v>
      </c>
      <c r="Q1757" s="7">
        <v>1340</v>
      </c>
      <c r="R1757" s="7">
        <v>1460</v>
      </c>
      <c r="S1757" s="7">
        <v>14600</v>
      </c>
      <c r="T1757" s="7">
        <v>7.88</v>
      </c>
      <c r="U1757" s="7">
        <v>1150.48</v>
      </c>
      <c r="V1757" t="s">
        <v>30</v>
      </c>
      <c r="W1757" s="7">
        <v>12038.2</v>
      </c>
      <c r="X1757" s="2" t="s">
        <v>82</v>
      </c>
      <c r="Y1757" s="200"/>
      <c r="Z1757" s="201">
        <f>IF(Y1757&lt;&gt;"",Y1757,IF(Table1[[#This Row],[Befolyt]]="i",1,""))</f>
        <v>1</v>
      </c>
      <c r="AA1757" s="98">
        <f>Table1[[#This Row],[KülföldiÁr]]*Table1[[#This Row],[Darab]]</f>
        <v>0</v>
      </c>
    </row>
    <row r="1758" spans="1:27" x14ac:dyDescent="0.3">
      <c r="A1758" t="s">
        <v>922</v>
      </c>
      <c r="B1758" t="s">
        <v>911</v>
      </c>
      <c r="C1758" s="126">
        <v>46052</v>
      </c>
      <c r="D1758" s="6">
        <v>1</v>
      </c>
      <c r="E1758" s="126">
        <v>46030</v>
      </c>
      <c r="F1758" s="6">
        <v>1</v>
      </c>
      <c r="G1758" t="s">
        <v>47</v>
      </c>
      <c r="H1758" t="s">
        <v>41</v>
      </c>
      <c r="I1758" t="s">
        <v>28</v>
      </c>
      <c r="J1758" t="s">
        <v>48</v>
      </c>
      <c r="K1758">
        <v>4</v>
      </c>
      <c r="L1758" s="7">
        <v>183.65</v>
      </c>
      <c r="M1758" s="7">
        <v>734.6</v>
      </c>
      <c r="N1758">
        <v>0</v>
      </c>
      <c r="O1758" t="s">
        <v>29</v>
      </c>
      <c r="P1758">
        <v>0</v>
      </c>
      <c r="Q1758" s="7">
        <v>1018</v>
      </c>
      <c r="R1758" s="7">
        <v>1233</v>
      </c>
      <c r="S1758" s="7">
        <v>4932</v>
      </c>
      <c r="T1758" s="7">
        <v>11.1</v>
      </c>
      <c r="U1758" s="7">
        <v>547.452</v>
      </c>
      <c r="V1758" t="s">
        <v>30</v>
      </c>
      <c r="W1758" s="7">
        <v>4197.3999999999996</v>
      </c>
      <c r="X1758" s="2" t="s">
        <v>82</v>
      </c>
      <c r="Y1758" s="200"/>
      <c r="Z1758" s="201">
        <f>IF(Y1758&lt;&gt;"",Y1758,IF(Table1[[#This Row],[Befolyt]]="i",1,""))</f>
        <v>1</v>
      </c>
      <c r="AA1758" s="98">
        <f>Table1[[#This Row],[KülföldiÁr]]*Table1[[#This Row],[Darab]]</f>
        <v>0</v>
      </c>
    </row>
    <row r="1759" spans="1:27" x14ac:dyDescent="0.3">
      <c r="A1759" t="s">
        <v>925</v>
      </c>
      <c r="B1759" t="s">
        <v>911</v>
      </c>
      <c r="C1759" s="126">
        <v>46052</v>
      </c>
      <c r="D1759" s="6">
        <v>1</v>
      </c>
      <c r="E1759" s="126">
        <v>46030</v>
      </c>
      <c r="F1759" s="6">
        <v>1</v>
      </c>
      <c r="G1759" t="s">
        <v>923</v>
      </c>
      <c r="H1759" t="s">
        <v>27</v>
      </c>
      <c r="I1759" t="s">
        <v>28</v>
      </c>
      <c r="J1759" t="s">
        <v>924</v>
      </c>
      <c r="K1759">
        <v>1</v>
      </c>
      <c r="L1759" s="7">
        <v>21600</v>
      </c>
      <c r="M1759" s="7">
        <v>21600</v>
      </c>
      <c r="N1759">
        <v>0</v>
      </c>
      <c r="O1759" t="s">
        <v>29</v>
      </c>
      <c r="P1759">
        <v>0</v>
      </c>
      <c r="Q1759" s="7">
        <v>36000</v>
      </c>
      <c r="R1759" s="7">
        <v>36000</v>
      </c>
      <c r="S1759" s="7">
        <v>36000</v>
      </c>
      <c r="T1759" s="7">
        <v>10</v>
      </c>
      <c r="U1759" s="7">
        <v>3600</v>
      </c>
      <c r="V1759" t="s">
        <v>30</v>
      </c>
      <c r="W1759" s="7">
        <v>14400</v>
      </c>
      <c r="X1759" s="2" t="s">
        <v>82</v>
      </c>
      <c r="Y1759" s="200"/>
      <c r="Z1759" s="201">
        <f>IF(Y1759&lt;&gt;"",Y1759,IF(Table1[[#This Row],[Befolyt]]="i",1,""))</f>
        <v>1</v>
      </c>
      <c r="AA1759" s="98">
        <f>Table1[[#This Row],[KülföldiÁr]]*Table1[[#This Row],[Darab]]</f>
        <v>0</v>
      </c>
    </row>
    <row r="1760" spans="1:27" x14ac:dyDescent="0.3">
      <c r="A1760" t="s">
        <v>925</v>
      </c>
      <c r="B1760" t="s">
        <v>911</v>
      </c>
      <c r="C1760" s="126">
        <v>46052</v>
      </c>
      <c r="D1760" s="6">
        <v>1</v>
      </c>
      <c r="E1760" s="126">
        <v>46030</v>
      </c>
      <c r="F1760" s="6">
        <v>1</v>
      </c>
      <c r="G1760" t="s">
        <v>375</v>
      </c>
      <c r="H1760" t="s">
        <v>41</v>
      </c>
      <c r="I1760" t="s">
        <v>28</v>
      </c>
      <c r="J1760" t="s">
        <v>376</v>
      </c>
      <c r="K1760">
        <v>2</v>
      </c>
      <c r="L1760" s="7">
        <v>145.46</v>
      </c>
      <c r="M1760" s="7">
        <v>290.92</v>
      </c>
      <c r="N1760">
        <v>0</v>
      </c>
      <c r="O1760" t="s">
        <v>29</v>
      </c>
      <c r="P1760">
        <v>0</v>
      </c>
      <c r="Q1760" s="7">
        <v>820</v>
      </c>
      <c r="R1760" s="7">
        <v>738</v>
      </c>
      <c r="S1760" s="7">
        <v>1476</v>
      </c>
      <c r="T1760" s="7">
        <v>2.5</v>
      </c>
      <c r="U1760" s="7">
        <v>36.9</v>
      </c>
      <c r="V1760" t="s">
        <v>30</v>
      </c>
      <c r="W1760" s="7">
        <v>1185.08</v>
      </c>
      <c r="X1760" s="2" t="s">
        <v>82</v>
      </c>
      <c r="Y1760" s="200"/>
      <c r="Z1760" s="201">
        <f>IF(Y1760&lt;&gt;"",Y1760,IF(Table1[[#This Row],[Befolyt]]="i",1,""))</f>
        <v>1</v>
      </c>
      <c r="AA1760" s="98">
        <f>Table1[[#This Row],[KülföldiÁr]]*Table1[[#This Row],[Darab]]</f>
        <v>0</v>
      </c>
    </row>
    <row r="1761" spans="1:27" x14ac:dyDescent="0.3">
      <c r="A1761" t="s">
        <v>925</v>
      </c>
      <c r="B1761" t="s">
        <v>911</v>
      </c>
      <c r="C1761" s="126">
        <v>46052</v>
      </c>
      <c r="D1761" s="6">
        <v>1</v>
      </c>
      <c r="E1761" s="126">
        <v>46030</v>
      </c>
      <c r="F1761" s="6">
        <v>1</v>
      </c>
      <c r="G1761" t="s">
        <v>899</v>
      </c>
      <c r="H1761" t="s">
        <v>41</v>
      </c>
      <c r="I1761" t="s">
        <v>28</v>
      </c>
      <c r="J1761" t="s">
        <v>900</v>
      </c>
      <c r="K1761">
        <v>2</v>
      </c>
      <c r="L1761" s="7">
        <v>1488.96</v>
      </c>
      <c r="M1761" s="7">
        <v>2977.92</v>
      </c>
      <c r="N1761">
        <v>0</v>
      </c>
      <c r="O1761" t="s">
        <v>29</v>
      </c>
      <c r="P1761">
        <v>0</v>
      </c>
      <c r="Q1761" s="7">
        <v>4275</v>
      </c>
      <c r="R1761" s="7">
        <v>3848</v>
      </c>
      <c r="S1761" s="7">
        <v>7696</v>
      </c>
      <c r="T1761" s="7">
        <v>3.33</v>
      </c>
      <c r="U1761" s="7">
        <v>256.27679999999998</v>
      </c>
      <c r="V1761" t="s">
        <v>30</v>
      </c>
      <c r="W1761" s="7">
        <v>4718.08</v>
      </c>
      <c r="X1761" s="2" t="s">
        <v>82</v>
      </c>
      <c r="Y1761" s="200"/>
      <c r="Z1761" s="201">
        <f>IF(Y1761&lt;&gt;"",Y1761,IF(Table1[[#This Row],[Befolyt]]="i",1,""))</f>
        <v>1</v>
      </c>
      <c r="AA1761" s="98">
        <f>Table1[[#This Row],[KülföldiÁr]]*Table1[[#This Row],[Darab]]</f>
        <v>0</v>
      </c>
    </row>
    <row r="1762" spans="1:27" x14ac:dyDescent="0.3">
      <c r="A1762" t="s">
        <v>925</v>
      </c>
      <c r="B1762" t="s">
        <v>911</v>
      </c>
      <c r="C1762" s="126">
        <v>46052</v>
      </c>
      <c r="D1762" s="6">
        <v>1</v>
      </c>
      <c r="E1762" s="126">
        <v>46030</v>
      </c>
      <c r="F1762" s="6">
        <v>1</v>
      </c>
      <c r="G1762" t="s">
        <v>86</v>
      </c>
      <c r="H1762" t="s">
        <v>70</v>
      </c>
      <c r="I1762" t="s">
        <v>32</v>
      </c>
      <c r="J1762" t="s">
        <v>87</v>
      </c>
      <c r="K1762">
        <v>1</v>
      </c>
      <c r="L1762" s="7">
        <v>7195.04</v>
      </c>
      <c r="M1762" s="7">
        <v>7195.04</v>
      </c>
      <c r="N1762">
        <v>0</v>
      </c>
      <c r="O1762" t="s">
        <v>29</v>
      </c>
      <c r="P1762">
        <v>0</v>
      </c>
      <c r="Q1762" s="7">
        <v>12000</v>
      </c>
      <c r="R1762" s="7">
        <v>12000</v>
      </c>
      <c r="S1762" s="7">
        <v>12000</v>
      </c>
      <c r="T1762" s="7">
        <v>0</v>
      </c>
      <c r="U1762" s="7">
        <v>0</v>
      </c>
      <c r="V1762" t="s">
        <v>30</v>
      </c>
      <c r="W1762" s="7">
        <v>4804.96</v>
      </c>
      <c r="X1762" s="2" t="s">
        <v>82</v>
      </c>
      <c r="Y1762" s="200"/>
      <c r="Z1762" s="201">
        <f>IF(Y1762&lt;&gt;"",Y1762,IF(Table1[[#This Row],[Befolyt]]="i",1,""))</f>
        <v>1</v>
      </c>
      <c r="AA1762" s="98">
        <f>Table1[[#This Row],[KülföldiÁr]]*Table1[[#This Row],[Darab]]</f>
        <v>0</v>
      </c>
    </row>
    <row r="1763" spans="1:27" x14ac:dyDescent="0.3">
      <c r="A1763" t="s">
        <v>925</v>
      </c>
      <c r="B1763" t="s">
        <v>911</v>
      </c>
      <c r="C1763" s="126">
        <v>46052</v>
      </c>
      <c r="D1763" s="6">
        <v>1</v>
      </c>
      <c r="E1763" s="126">
        <v>46030</v>
      </c>
      <c r="F1763" s="6">
        <v>1</v>
      </c>
      <c r="G1763" t="s">
        <v>54</v>
      </c>
      <c r="H1763" t="s">
        <v>41</v>
      </c>
      <c r="I1763" t="s">
        <v>28</v>
      </c>
      <c r="J1763" t="s">
        <v>55</v>
      </c>
      <c r="K1763">
        <v>24</v>
      </c>
      <c r="L1763" s="7">
        <v>164.3</v>
      </c>
      <c r="M1763" s="7">
        <v>3943.2000000000003</v>
      </c>
      <c r="N1763">
        <v>0</v>
      </c>
      <c r="O1763" t="s">
        <v>29</v>
      </c>
      <c r="P1763">
        <v>0</v>
      </c>
      <c r="Q1763" s="7">
        <v>960</v>
      </c>
      <c r="R1763" s="7">
        <v>864</v>
      </c>
      <c r="S1763" s="7">
        <v>20736</v>
      </c>
      <c r="T1763" s="7">
        <v>2.5</v>
      </c>
      <c r="U1763" s="7">
        <v>518.4</v>
      </c>
      <c r="V1763" t="s">
        <v>30</v>
      </c>
      <c r="W1763" s="7">
        <v>16792.8</v>
      </c>
      <c r="X1763" s="2" t="s">
        <v>82</v>
      </c>
      <c r="Y1763" s="200"/>
      <c r="Z1763" s="201">
        <f>IF(Y1763&lt;&gt;"",Y1763,IF(Table1[[#This Row],[Befolyt]]="i",1,""))</f>
        <v>1</v>
      </c>
      <c r="AA1763" s="98">
        <f>Table1[[#This Row],[KülföldiÁr]]*Table1[[#This Row],[Darab]]</f>
        <v>0</v>
      </c>
    </row>
    <row r="1764" spans="1:27" x14ac:dyDescent="0.3">
      <c r="A1764" t="s">
        <v>925</v>
      </c>
      <c r="B1764" t="s">
        <v>911</v>
      </c>
      <c r="C1764" s="126">
        <v>46052</v>
      </c>
      <c r="D1764" s="6">
        <v>1</v>
      </c>
      <c r="E1764" s="126">
        <v>46030</v>
      </c>
      <c r="F1764" s="6">
        <v>1</v>
      </c>
      <c r="G1764" t="s">
        <v>47</v>
      </c>
      <c r="H1764" t="s">
        <v>41</v>
      </c>
      <c r="I1764" t="s">
        <v>28</v>
      </c>
      <c r="J1764" t="s">
        <v>48</v>
      </c>
      <c r="K1764">
        <v>5</v>
      </c>
      <c r="L1764" s="7">
        <v>183.65</v>
      </c>
      <c r="M1764" s="7">
        <v>918.25</v>
      </c>
      <c r="N1764">
        <v>0</v>
      </c>
      <c r="O1764" t="s">
        <v>29</v>
      </c>
      <c r="P1764">
        <v>0</v>
      </c>
      <c r="Q1764" s="7">
        <v>1018</v>
      </c>
      <c r="R1764" s="7">
        <v>1233</v>
      </c>
      <c r="S1764" s="7">
        <v>6165</v>
      </c>
      <c r="T1764" s="7">
        <v>11.1</v>
      </c>
      <c r="U1764" s="7">
        <v>684.31500000000005</v>
      </c>
      <c r="V1764" t="s">
        <v>30</v>
      </c>
      <c r="W1764" s="7">
        <v>5246.75</v>
      </c>
      <c r="X1764" s="2" t="s">
        <v>82</v>
      </c>
      <c r="Y1764" s="200"/>
      <c r="Z1764" s="201">
        <f>IF(Y1764&lt;&gt;"",Y1764,IF(Table1[[#This Row],[Befolyt]]="i",1,""))</f>
        <v>1</v>
      </c>
      <c r="AA1764" s="98">
        <f>Table1[[#This Row],[KülföldiÁr]]*Table1[[#This Row],[Darab]]</f>
        <v>0</v>
      </c>
    </row>
    <row r="1765" spans="1:27" x14ac:dyDescent="0.3">
      <c r="A1765" t="s">
        <v>926</v>
      </c>
      <c r="B1765" t="s">
        <v>911</v>
      </c>
      <c r="C1765" s="126">
        <v>46052</v>
      </c>
      <c r="D1765" s="6">
        <v>1</v>
      </c>
      <c r="E1765" s="126">
        <v>46037</v>
      </c>
      <c r="F1765" s="6">
        <v>1</v>
      </c>
      <c r="G1765" t="s">
        <v>927</v>
      </c>
      <c r="H1765" t="s">
        <v>27</v>
      </c>
      <c r="I1765" t="s">
        <v>28</v>
      </c>
      <c r="J1765" t="s">
        <v>928</v>
      </c>
      <c r="K1765">
        <v>1</v>
      </c>
      <c r="L1765" s="7">
        <v>22500</v>
      </c>
      <c r="M1765" s="7">
        <v>22500</v>
      </c>
      <c r="N1765">
        <v>0</v>
      </c>
      <c r="O1765" t="s">
        <v>29</v>
      </c>
      <c r="P1765">
        <v>0</v>
      </c>
      <c r="Q1765" s="7">
        <v>37500</v>
      </c>
      <c r="R1765" s="7">
        <v>37500</v>
      </c>
      <c r="S1765" s="7">
        <v>37500</v>
      </c>
      <c r="T1765" s="7">
        <v>10</v>
      </c>
      <c r="U1765" s="7">
        <v>3750</v>
      </c>
      <c r="V1765" t="s">
        <v>30</v>
      </c>
      <c r="W1765" s="7">
        <v>15000</v>
      </c>
      <c r="X1765" s="2" t="s">
        <v>82</v>
      </c>
      <c r="Y1765" s="200"/>
      <c r="Z1765" s="201">
        <f>IF(Y1765&lt;&gt;"",Y1765,IF(Table1[[#This Row],[Befolyt]]="i",1,""))</f>
        <v>1</v>
      </c>
      <c r="AA1765" s="98">
        <f>Table1[[#This Row],[KülföldiÁr]]*Table1[[#This Row],[Darab]]</f>
        <v>0</v>
      </c>
    </row>
    <row r="1766" spans="1:27" x14ac:dyDescent="0.3">
      <c r="A1766" t="s">
        <v>926</v>
      </c>
      <c r="B1766" t="s">
        <v>911</v>
      </c>
      <c r="C1766" s="126">
        <v>46052</v>
      </c>
      <c r="D1766" s="6">
        <v>1</v>
      </c>
      <c r="E1766" s="126">
        <v>46037</v>
      </c>
      <c r="F1766" s="6">
        <v>1</v>
      </c>
      <c r="G1766" t="s">
        <v>914</v>
      </c>
      <c r="H1766" t="s">
        <v>300</v>
      </c>
      <c r="I1766" t="s">
        <v>32</v>
      </c>
      <c r="J1766" t="s">
        <v>915</v>
      </c>
      <c r="K1766">
        <v>1</v>
      </c>
      <c r="L1766" s="7">
        <v>5100</v>
      </c>
      <c r="M1766" s="7">
        <v>5100</v>
      </c>
      <c r="N1766">
        <v>0</v>
      </c>
      <c r="O1766" t="s">
        <v>29</v>
      </c>
      <c r="P1766">
        <v>0</v>
      </c>
      <c r="Q1766" s="7">
        <v>8500</v>
      </c>
      <c r="R1766" s="7">
        <v>7616</v>
      </c>
      <c r="S1766" s="7">
        <v>7616</v>
      </c>
      <c r="T1766" s="7">
        <v>0</v>
      </c>
      <c r="U1766" s="7">
        <v>0</v>
      </c>
      <c r="V1766" t="s">
        <v>30</v>
      </c>
      <c r="W1766" s="7">
        <v>2516</v>
      </c>
      <c r="X1766" s="2" t="s">
        <v>82</v>
      </c>
      <c r="Y1766" s="200"/>
      <c r="Z1766" s="201">
        <f>IF(Y1766&lt;&gt;"",Y1766,IF(Table1[[#This Row],[Befolyt]]="i",1,""))</f>
        <v>1</v>
      </c>
      <c r="AA1766" s="98">
        <f>Table1[[#This Row],[KülföldiÁr]]*Table1[[#This Row],[Darab]]</f>
        <v>0</v>
      </c>
    </row>
    <row r="1767" spans="1:27" x14ac:dyDescent="0.3">
      <c r="A1767" t="s">
        <v>926</v>
      </c>
      <c r="B1767" t="s">
        <v>911</v>
      </c>
      <c r="C1767" s="126">
        <v>46052</v>
      </c>
      <c r="D1767" s="6">
        <v>1</v>
      </c>
      <c r="E1767" s="126">
        <v>46037</v>
      </c>
      <c r="F1767" s="6">
        <v>1</v>
      </c>
      <c r="G1767" t="s">
        <v>54</v>
      </c>
      <c r="H1767" t="s">
        <v>41</v>
      </c>
      <c r="I1767" t="s">
        <v>28</v>
      </c>
      <c r="J1767" t="s">
        <v>55</v>
      </c>
      <c r="K1767">
        <v>25</v>
      </c>
      <c r="L1767" s="7">
        <v>164.3</v>
      </c>
      <c r="M1767" s="7">
        <v>4107.5</v>
      </c>
      <c r="N1767">
        <v>0</v>
      </c>
      <c r="O1767" t="s">
        <v>29</v>
      </c>
      <c r="P1767">
        <v>0</v>
      </c>
      <c r="Q1767" s="7">
        <v>960</v>
      </c>
      <c r="R1767" s="7">
        <v>864</v>
      </c>
      <c r="S1767" s="7">
        <v>21600</v>
      </c>
      <c r="T1767" s="7">
        <v>2.5</v>
      </c>
      <c r="U1767" s="7">
        <v>540</v>
      </c>
      <c r="V1767" t="s">
        <v>30</v>
      </c>
      <c r="W1767" s="7">
        <v>17492.5</v>
      </c>
      <c r="X1767" s="2" t="s">
        <v>82</v>
      </c>
      <c r="Y1767" s="200"/>
      <c r="Z1767" s="201">
        <f>IF(Y1767&lt;&gt;"",Y1767,IF(Table1[[#This Row],[Befolyt]]="i",1,""))</f>
        <v>1</v>
      </c>
      <c r="AA1767" s="98">
        <f>Table1[[#This Row],[KülföldiÁr]]*Table1[[#This Row],[Darab]]</f>
        <v>0</v>
      </c>
    </row>
    <row r="1768" spans="1:27" x14ac:dyDescent="0.3">
      <c r="A1768" t="s">
        <v>926</v>
      </c>
      <c r="B1768" t="s">
        <v>911</v>
      </c>
      <c r="C1768" s="126">
        <v>46052</v>
      </c>
      <c r="D1768" s="6">
        <v>1</v>
      </c>
      <c r="E1768" s="126">
        <v>46037</v>
      </c>
      <c r="F1768" s="6">
        <v>1</v>
      </c>
      <c r="G1768" t="s">
        <v>47</v>
      </c>
      <c r="H1768" t="s">
        <v>41</v>
      </c>
      <c r="I1768" t="s">
        <v>28</v>
      </c>
      <c r="J1768" t="s">
        <v>48</v>
      </c>
      <c r="K1768">
        <v>4</v>
      </c>
      <c r="L1768" s="7">
        <v>183.65</v>
      </c>
      <c r="M1768" s="7">
        <v>734.6</v>
      </c>
      <c r="N1768">
        <v>0</v>
      </c>
      <c r="O1768" t="s">
        <v>29</v>
      </c>
      <c r="P1768">
        <v>0</v>
      </c>
      <c r="Q1768" s="7">
        <v>1018</v>
      </c>
      <c r="R1768" s="7">
        <v>1233</v>
      </c>
      <c r="S1768" s="7">
        <v>4932</v>
      </c>
      <c r="T1768" s="7">
        <v>11.1</v>
      </c>
      <c r="U1768" s="7">
        <v>547.452</v>
      </c>
      <c r="V1768" t="s">
        <v>30</v>
      </c>
      <c r="W1768" s="7">
        <v>4197.3999999999996</v>
      </c>
      <c r="X1768" s="2" t="s">
        <v>82</v>
      </c>
      <c r="Y1768" s="200"/>
      <c r="Z1768" s="201">
        <f>IF(Y1768&lt;&gt;"",Y1768,IF(Table1[[#This Row],[Befolyt]]="i",1,""))</f>
        <v>1</v>
      </c>
      <c r="AA1768" s="98">
        <f>Table1[[#This Row],[KülföldiÁr]]*Table1[[#This Row],[Darab]]</f>
        <v>0</v>
      </c>
    </row>
    <row r="1769" spans="1:27" x14ac:dyDescent="0.3">
      <c r="A1769" t="s">
        <v>929</v>
      </c>
      <c r="B1769" t="s">
        <v>911</v>
      </c>
      <c r="C1769" s="126">
        <v>46052</v>
      </c>
      <c r="D1769" s="6">
        <v>1</v>
      </c>
      <c r="E1769" s="126">
        <v>46045</v>
      </c>
      <c r="F1769" s="6">
        <v>1</v>
      </c>
      <c r="G1769" t="s">
        <v>566</v>
      </c>
      <c r="H1769" t="s">
        <v>27</v>
      </c>
      <c r="I1769" t="s">
        <v>28</v>
      </c>
      <c r="J1769" t="s">
        <v>567</v>
      </c>
      <c r="K1769">
        <v>1</v>
      </c>
      <c r="L1769" s="7">
        <v>5400</v>
      </c>
      <c r="M1769" s="7">
        <v>5400</v>
      </c>
      <c r="N1769">
        <v>0</v>
      </c>
      <c r="O1769" t="s">
        <v>29</v>
      </c>
      <c r="P1769">
        <v>0</v>
      </c>
      <c r="Q1769" s="7">
        <v>9000</v>
      </c>
      <c r="R1769" s="7">
        <v>9000</v>
      </c>
      <c r="S1769" s="7">
        <v>9000</v>
      </c>
      <c r="T1769" s="7">
        <v>10</v>
      </c>
      <c r="U1769" s="7">
        <v>900</v>
      </c>
      <c r="V1769" t="s">
        <v>30</v>
      </c>
      <c r="W1769" s="7">
        <v>3600</v>
      </c>
      <c r="X1769" s="2" t="s">
        <v>82</v>
      </c>
      <c r="Y1769" s="200"/>
      <c r="Z1769" s="201">
        <f>IF(Y1769&lt;&gt;"",Y1769,IF(Table1[[#This Row],[Befolyt]]="i",1,""))</f>
        <v>1</v>
      </c>
      <c r="AA1769" s="98">
        <f>Table1[[#This Row],[KülföldiÁr]]*Table1[[#This Row],[Darab]]</f>
        <v>0</v>
      </c>
    </row>
    <row r="1770" spans="1:27" x14ac:dyDescent="0.3">
      <c r="A1770" t="s">
        <v>929</v>
      </c>
      <c r="B1770" t="s">
        <v>911</v>
      </c>
      <c r="C1770" s="126">
        <v>46052</v>
      </c>
      <c r="D1770" s="6">
        <v>1</v>
      </c>
      <c r="E1770" s="126">
        <v>46045</v>
      </c>
      <c r="F1770" s="6">
        <v>1</v>
      </c>
      <c r="G1770" t="s">
        <v>914</v>
      </c>
      <c r="H1770" t="s">
        <v>300</v>
      </c>
      <c r="I1770" t="s">
        <v>32</v>
      </c>
      <c r="J1770" t="s">
        <v>915</v>
      </c>
      <c r="K1770">
        <v>1</v>
      </c>
      <c r="L1770" s="7">
        <v>5100</v>
      </c>
      <c r="M1770" s="7">
        <v>5100</v>
      </c>
      <c r="N1770">
        <v>0</v>
      </c>
      <c r="O1770" t="s">
        <v>29</v>
      </c>
      <c r="P1770">
        <v>0</v>
      </c>
      <c r="Q1770" s="7">
        <v>8500</v>
      </c>
      <c r="R1770" s="7">
        <v>7616</v>
      </c>
      <c r="S1770" s="7">
        <v>7616</v>
      </c>
      <c r="T1770" s="7">
        <v>0</v>
      </c>
      <c r="U1770" s="7">
        <v>0</v>
      </c>
      <c r="V1770" t="s">
        <v>30</v>
      </c>
      <c r="W1770" s="7">
        <v>2516</v>
      </c>
      <c r="X1770" s="2" t="s">
        <v>82</v>
      </c>
      <c r="Y1770" s="200"/>
      <c r="Z1770" s="201">
        <f>IF(Y1770&lt;&gt;"",Y1770,IF(Table1[[#This Row],[Befolyt]]="i",1,""))</f>
        <v>1</v>
      </c>
      <c r="AA1770" s="98">
        <f>Table1[[#This Row],[KülföldiÁr]]*Table1[[#This Row],[Darab]]</f>
        <v>0</v>
      </c>
    </row>
    <row r="1771" spans="1:27" x14ac:dyDescent="0.3">
      <c r="A1771" t="s">
        <v>929</v>
      </c>
      <c r="B1771" t="s">
        <v>911</v>
      </c>
      <c r="C1771" s="126">
        <v>46052</v>
      </c>
      <c r="D1771" s="6">
        <v>1</v>
      </c>
      <c r="E1771" s="126">
        <v>46045</v>
      </c>
      <c r="F1771" s="6">
        <v>1</v>
      </c>
      <c r="G1771" t="s">
        <v>54</v>
      </c>
      <c r="H1771" t="s">
        <v>41</v>
      </c>
      <c r="I1771" t="s">
        <v>28</v>
      </c>
      <c r="J1771" t="s">
        <v>55</v>
      </c>
      <c r="K1771">
        <v>6</v>
      </c>
      <c r="L1771" s="7">
        <v>164.3</v>
      </c>
      <c r="M1771" s="7">
        <v>985.80000000000007</v>
      </c>
      <c r="N1771">
        <v>0</v>
      </c>
      <c r="O1771" t="s">
        <v>29</v>
      </c>
      <c r="P1771">
        <v>0</v>
      </c>
      <c r="Q1771" s="7">
        <v>960</v>
      </c>
      <c r="R1771" s="7">
        <v>864</v>
      </c>
      <c r="S1771" s="7">
        <v>5184</v>
      </c>
      <c r="T1771" s="7">
        <v>2.5</v>
      </c>
      <c r="U1771" s="7">
        <v>129.6</v>
      </c>
      <c r="V1771" t="s">
        <v>30</v>
      </c>
      <c r="W1771" s="7">
        <v>4198.2</v>
      </c>
      <c r="X1771" s="2" t="s">
        <v>82</v>
      </c>
      <c r="Y1771" s="200"/>
      <c r="Z1771" s="201">
        <f>IF(Y1771&lt;&gt;"",Y1771,IF(Table1[[#This Row],[Befolyt]]="i",1,""))</f>
        <v>1</v>
      </c>
      <c r="AA1771" s="98">
        <f>Table1[[#This Row],[KülföldiÁr]]*Table1[[#This Row],[Darab]]</f>
        <v>0</v>
      </c>
    </row>
    <row r="1772" spans="1:27" x14ac:dyDescent="0.3">
      <c r="A1772" t="s">
        <v>930</v>
      </c>
      <c r="B1772" t="s">
        <v>911</v>
      </c>
      <c r="C1772" s="126">
        <v>46052</v>
      </c>
      <c r="D1772" s="6">
        <v>1</v>
      </c>
      <c r="E1772" s="126">
        <v>46045</v>
      </c>
      <c r="F1772" s="6">
        <v>1</v>
      </c>
      <c r="G1772" t="s">
        <v>931</v>
      </c>
      <c r="H1772" t="s">
        <v>27</v>
      </c>
      <c r="I1772" t="s">
        <v>28</v>
      </c>
      <c r="J1772" t="s">
        <v>932</v>
      </c>
      <c r="K1772">
        <v>1</v>
      </c>
      <c r="L1772" s="7">
        <v>23160</v>
      </c>
      <c r="M1772" s="7">
        <v>23160</v>
      </c>
      <c r="N1772">
        <v>0</v>
      </c>
      <c r="O1772" t="s">
        <v>29</v>
      </c>
      <c r="P1772">
        <v>0</v>
      </c>
      <c r="Q1772" s="7">
        <v>38600</v>
      </c>
      <c r="R1772" s="7">
        <v>38600</v>
      </c>
      <c r="S1772" s="7">
        <v>38600</v>
      </c>
      <c r="T1772" s="7">
        <v>10</v>
      </c>
      <c r="U1772" s="7">
        <v>3860</v>
      </c>
      <c r="V1772" t="s">
        <v>30</v>
      </c>
      <c r="W1772" s="7">
        <v>15440</v>
      </c>
      <c r="X1772" s="2" t="s">
        <v>82</v>
      </c>
      <c r="Y1772" s="200"/>
      <c r="Z1772" s="201">
        <f>IF(Y1772&lt;&gt;"",Y1772,IF(Table1[[#This Row],[Befolyt]]="i",1,""))</f>
        <v>1</v>
      </c>
      <c r="AA1772" s="98">
        <f>Table1[[#This Row],[KülföldiÁr]]*Table1[[#This Row],[Darab]]</f>
        <v>0</v>
      </c>
    </row>
    <row r="1773" spans="1:27" x14ac:dyDescent="0.3">
      <c r="A1773" t="s">
        <v>930</v>
      </c>
      <c r="B1773" t="s">
        <v>911</v>
      </c>
      <c r="C1773" s="126">
        <v>46052</v>
      </c>
      <c r="D1773" s="6">
        <v>1</v>
      </c>
      <c r="E1773" s="126">
        <v>46045</v>
      </c>
      <c r="F1773" s="6">
        <v>1</v>
      </c>
      <c r="G1773" t="s">
        <v>54</v>
      </c>
      <c r="H1773" t="s">
        <v>41</v>
      </c>
      <c r="I1773" t="s">
        <v>28</v>
      </c>
      <c r="J1773" t="s">
        <v>55</v>
      </c>
      <c r="K1773">
        <v>25</v>
      </c>
      <c r="L1773" s="7">
        <v>164.3</v>
      </c>
      <c r="M1773" s="7">
        <v>4107.5</v>
      </c>
      <c r="N1773">
        <v>0</v>
      </c>
      <c r="O1773" t="s">
        <v>29</v>
      </c>
      <c r="P1773">
        <v>0</v>
      </c>
      <c r="Q1773" s="7">
        <v>960</v>
      </c>
      <c r="R1773" s="7">
        <v>864</v>
      </c>
      <c r="S1773" s="7">
        <v>21600</v>
      </c>
      <c r="T1773" s="7">
        <v>2.5</v>
      </c>
      <c r="U1773" s="7">
        <v>540</v>
      </c>
      <c r="V1773" t="s">
        <v>30</v>
      </c>
      <c r="W1773" s="7">
        <v>17492.5</v>
      </c>
      <c r="X1773" s="2" t="s">
        <v>82</v>
      </c>
      <c r="Y1773" s="200"/>
      <c r="Z1773" s="201">
        <f>IF(Y1773&lt;&gt;"",Y1773,IF(Table1[[#This Row],[Befolyt]]="i",1,""))</f>
        <v>1</v>
      </c>
      <c r="AA1773" s="98">
        <f>Table1[[#This Row],[KülföldiÁr]]*Table1[[#This Row],[Darab]]</f>
        <v>0</v>
      </c>
    </row>
    <row r="1774" spans="1:27" x14ac:dyDescent="0.3">
      <c r="A1774" t="s">
        <v>933</v>
      </c>
      <c r="B1774" t="s">
        <v>934</v>
      </c>
      <c r="C1774" s="126">
        <v>46052</v>
      </c>
      <c r="D1774" s="6">
        <v>1</v>
      </c>
      <c r="E1774" s="126">
        <v>46052</v>
      </c>
      <c r="F1774" s="6">
        <v>1</v>
      </c>
      <c r="G1774" t="s">
        <v>568</v>
      </c>
      <c r="H1774" t="s">
        <v>27</v>
      </c>
      <c r="I1774" t="s">
        <v>28</v>
      </c>
      <c r="J1774" t="s">
        <v>935</v>
      </c>
      <c r="K1774">
        <v>1</v>
      </c>
      <c r="L1774" s="7">
        <v>11760</v>
      </c>
      <c r="M1774" s="7">
        <v>11760</v>
      </c>
      <c r="N1774">
        <v>0</v>
      </c>
      <c r="O1774" t="s">
        <v>29</v>
      </c>
      <c r="P1774">
        <v>0</v>
      </c>
      <c r="Q1774" s="7">
        <v>19600</v>
      </c>
      <c r="R1774" s="7">
        <v>19600</v>
      </c>
      <c r="S1774" s="7">
        <v>19600</v>
      </c>
      <c r="T1774" s="7">
        <v>10</v>
      </c>
      <c r="U1774" s="7">
        <v>1960</v>
      </c>
      <c r="V1774" t="s">
        <v>30</v>
      </c>
      <c r="W1774" s="7">
        <v>7840</v>
      </c>
      <c r="X1774" s="2" t="s">
        <v>82</v>
      </c>
      <c r="Y1774" s="200"/>
      <c r="Z1774" s="201">
        <f>IF(Y1774&lt;&gt;"",Y1774,IF(Table1[[#This Row],[Befolyt]]="i",1,""))</f>
        <v>1</v>
      </c>
      <c r="AA1774" s="98">
        <f>Table1[[#This Row],[KülföldiÁr]]*Table1[[#This Row],[Darab]]</f>
        <v>0</v>
      </c>
    </row>
    <row r="1775" spans="1:27" x14ac:dyDescent="0.3">
      <c r="A1775" t="s">
        <v>933</v>
      </c>
      <c r="B1775" t="s">
        <v>934</v>
      </c>
      <c r="C1775" s="126">
        <v>46052</v>
      </c>
      <c r="D1775" s="6">
        <v>1</v>
      </c>
      <c r="E1775" s="126">
        <v>46052</v>
      </c>
      <c r="F1775" s="6">
        <v>1</v>
      </c>
      <c r="G1775" t="s">
        <v>912</v>
      </c>
      <c r="H1775" t="s">
        <v>27</v>
      </c>
      <c r="I1775" t="s">
        <v>28</v>
      </c>
      <c r="J1775" t="s">
        <v>936</v>
      </c>
      <c r="K1775">
        <v>1</v>
      </c>
      <c r="L1775" s="7">
        <v>20580</v>
      </c>
      <c r="M1775" s="7">
        <v>20580</v>
      </c>
      <c r="N1775">
        <v>0</v>
      </c>
      <c r="O1775" t="s">
        <v>29</v>
      </c>
      <c r="P1775">
        <v>0</v>
      </c>
      <c r="Q1775" s="7">
        <v>34300</v>
      </c>
      <c r="R1775" s="7">
        <v>34300</v>
      </c>
      <c r="S1775" s="7">
        <v>34300</v>
      </c>
      <c r="T1775" s="7">
        <v>10</v>
      </c>
      <c r="U1775" s="7">
        <v>3430</v>
      </c>
      <c r="V1775" t="s">
        <v>30</v>
      </c>
      <c r="W1775" s="7">
        <v>13720</v>
      </c>
      <c r="X1775" s="2" t="s">
        <v>82</v>
      </c>
      <c r="Y1775" s="200"/>
      <c r="Z1775" s="201">
        <f>IF(Y1775&lt;&gt;"",Y1775,IF(Table1[[#This Row],[Befolyt]]="i",1,""))</f>
        <v>1</v>
      </c>
      <c r="AA1775" s="98">
        <f>Table1[[#This Row],[KülföldiÁr]]*Table1[[#This Row],[Darab]]</f>
        <v>0</v>
      </c>
    </row>
    <row r="1776" spans="1:27" x14ac:dyDescent="0.3">
      <c r="A1776" t="s">
        <v>933</v>
      </c>
      <c r="B1776" t="s">
        <v>934</v>
      </c>
      <c r="C1776" s="126">
        <v>46052</v>
      </c>
      <c r="D1776" s="6">
        <v>1</v>
      </c>
      <c r="E1776" s="126">
        <v>46052</v>
      </c>
      <c r="F1776" s="6">
        <v>1</v>
      </c>
      <c r="G1776" t="s">
        <v>937</v>
      </c>
      <c r="H1776" t="s">
        <v>27</v>
      </c>
      <c r="I1776" t="s">
        <v>28</v>
      </c>
      <c r="J1776" t="s">
        <v>938</v>
      </c>
      <c r="K1776">
        <v>1</v>
      </c>
      <c r="L1776" s="7">
        <v>17160</v>
      </c>
      <c r="M1776" s="7">
        <v>17160</v>
      </c>
      <c r="N1776">
        <v>0</v>
      </c>
      <c r="O1776" t="s">
        <v>29</v>
      </c>
      <c r="P1776">
        <v>0</v>
      </c>
      <c r="Q1776" s="7">
        <v>28600</v>
      </c>
      <c r="R1776" s="7">
        <v>28600</v>
      </c>
      <c r="S1776" s="7">
        <v>28600</v>
      </c>
      <c r="T1776" s="7">
        <v>10</v>
      </c>
      <c r="U1776" s="7">
        <v>2860</v>
      </c>
      <c r="V1776" t="s">
        <v>30</v>
      </c>
      <c r="W1776" s="7">
        <v>11440</v>
      </c>
      <c r="X1776" s="2" t="s">
        <v>82</v>
      </c>
      <c r="Y1776" s="200"/>
      <c r="Z1776" s="201">
        <f>IF(Y1776&lt;&gt;"",Y1776,IF(Table1[[#This Row],[Befolyt]]="i",1,""))</f>
        <v>1</v>
      </c>
      <c r="AA1776" s="98">
        <f>Table1[[#This Row],[KülföldiÁr]]*Table1[[#This Row],[Darab]]</f>
        <v>0</v>
      </c>
    </row>
    <row r="1777" spans="1:27" x14ac:dyDescent="0.3">
      <c r="A1777" t="s">
        <v>933</v>
      </c>
      <c r="B1777" t="s">
        <v>934</v>
      </c>
      <c r="C1777" s="126">
        <v>46052</v>
      </c>
      <c r="D1777" s="6">
        <v>1</v>
      </c>
      <c r="E1777" s="126">
        <v>46052</v>
      </c>
      <c r="F1777" s="6">
        <v>1</v>
      </c>
      <c r="G1777" t="s">
        <v>917</v>
      </c>
      <c r="H1777" t="s">
        <v>27</v>
      </c>
      <c r="I1777" t="s">
        <v>28</v>
      </c>
      <c r="J1777" t="s">
        <v>939</v>
      </c>
      <c r="K1777">
        <v>1</v>
      </c>
      <c r="L1777" s="7">
        <v>38220</v>
      </c>
      <c r="M1777" s="7">
        <v>38220</v>
      </c>
      <c r="N1777">
        <v>0</v>
      </c>
      <c r="O1777" t="s">
        <v>29</v>
      </c>
      <c r="P1777">
        <v>0</v>
      </c>
      <c r="Q1777" s="7">
        <v>63700</v>
      </c>
      <c r="R1777" s="7">
        <v>63700</v>
      </c>
      <c r="S1777" s="7">
        <v>63700</v>
      </c>
      <c r="T1777" s="7">
        <v>10</v>
      </c>
      <c r="U1777" s="7">
        <v>6370</v>
      </c>
      <c r="V1777" t="s">
        <v>30</v>
      </c>
      <c r="W1777" s="7">
        <v>25480</v>
      </c>
      <c r="X1777" s="2" t="s">
        <v>82</v>
      </c>
      <c r="Y1777" s="200"/>
      <c r="Z1777" s="201">
        <f>IF(Y1777&lt;&gt;"",Y1777,IF(Table1[[#This Row],[Befolyt]]="i",1,""))</f>
        <v>1</v>
      </c>
      <c r="AA1777" s="98">
        <f>Table1[[#This Row],[KülföldiÁr]]*Table1[[#This Row],[Darab]]</f>
        <v>0</v>
      </c>
    </row>
    <row r="1778" spans="1:27" x14ac:dyDescent="0.3">
      <c r="A1778" t="s">
        <v>933</v>
      </c>
      <c r="B1778" t="s">
        <v>934</v>
      </c>
      <c r="C1778" s="126">
        <v>46052</v>
      </c>
      <c r="D1778" s="6">
        <v>1</v>
      </c>
      <c r="E1778" s="126">
        <v>46052</v>
      </c>
      <c r="F1778" s="6">
        <v>1</v>
      </c>
      <c r="G1778" t="s">
        <v>826</v>
      </c>
      <c r="H1778" t="s">
        <v>27</v>
      </c>
      <c r="I1778" t="s">
        <v>28</v>
      </c>
      <c r="J1778" t="s">
        <v>940</v>
      </c>
      <c r="K1778">
        <v>1</v>
      </c>
      <c r="L1778" s="7">
        <v>7200</v>
      </c>
      <c r="M1778" s="7">
        <v>7200</v>
      </c>
      <c r="N1778">
        <v>0</v>
      </c>
      <c r="O1778" t="s">
        <v>29</v>
      </c>
      <c r="P1778">
        <v>0</v>
      </c>
      <c r="Q1778" s="7">
        <v>12000</v>
      </c>
      <c r="R1778" s="7">
        <v>12000</v>
      </c>
      <c r="S1778" s="7">
        <v>12000</v>
      </c>
      <c r="T1778" s="7">
        <v>10</v>
      </c>
      <c r="U1778" s="7">
        <v>1200</v>
      </c>
      <c r="V1778" t="s">
        <v>30</v>
      </c>
      <c r="W1778" s="7">
        <v>4800</v>
      </c>
      <c r="X1778" s="2" t="s">
        <v>82</v>
      </c>
      <c r="Y1778" s="200"/>
      <c r="Z1778" s="201">
        <f>IF(Y1778&lt;&gt;"",Y1778,IF(Table1[[#This Row],[Befolyt]]="i",1,""))</f>
        <v>1</v>
      </c>
      <c r="AA1778" s="98">
        <f>Table1[[#This Row],[KülföldiÁr]]*Table1[[#This Row],[Darab]]</f>
        <v>0</v>
      </c>
    </row>
    <row r="1779" spans="1:27" x14ac:dyDescent="0.3">
      <c r="A1779" t="s">
        <v>933</v>
      </c>
      <c r="B1779" t="s">
        <v>934</v>
      </c>
      <c r="C1779" s="126">
        <v>46052</v>
      </c>
      <c r="D1779" s="6">
        <v>1</v>
      </c>
      <c r="E1779" s="126">
        <v>46052</v>
      </c>
      <c r="F1779" s="6">
        <v>1</v>
      </c>
      <c r="G1779" t="s">
        <v>941</v>
      </c>
      <c r="H1779" t="s">
        <v>27</v>
      </c>
      <c r="I1779" t="s">
        <v>28</v>
      </c>
      <c r="J1779" t="s">
        <v>942</v>
      </c>
      <c r="K1779">
        <v>1</v>
      </c>
      <c r="L1779" s="7">
        <v>8820</v>
      </c>
      <c r="M1779" s="7">
        <v>8820</v>
      </c>
      <c r="N1779">
        <v>0</v>
      </c>
      <c r="O1779" t="s">
        <v>29</v>
      </c>
      <c r="P1779">
        <v>0</v>
      </c>
      <c r="Q1779" s="7">
        <v>14700</v>
      </c>
      <c r="R1779" s="7">
        <v>14700</v>
      </c>
      <c r="S1779" s="7">
        <v>14700</v>
      </c>
      <c r="T1779" s="7">
        <v>10</v>
      </c>
      <c r="U1779" s="7">
        <v>1470</v>
      </c>
      <c r="V1779" t="s">
        <v>30</v>
      </c>
      <c r="W1779" s="7">
        <v>5880</v>
      </c>
      <c r="X1779" s="2" t="s">
        <v>82</v>
      </c>
      <c r="Y1779" s="200"/>
      <c r="Z1779" s="201">
        <f>IF(Y1779&lt;&gt;"",Y1779,IF(Table1[[#This Row],[Befolyt]]="i",1,""))</f>
        <v>1</v>
      </c>
      <c r="AA1779" s="98">
        <f>Table1[[#This Row],[KülföldiÁr]]*Table1[[#This Row],[Darab]]</f>
        <v>0</v>
      </c>
    </row>
    <row r="1780" spans="1:27" x14ac:dyDescent="0.3">
      <c r="A1780" t="s">
        <v>933</v>
      </c>
      <c r="B1780" t="s">
        <v>934</v>
      </c>
      <c r="C1780" s="126">
        <v>46052</v>
      </c>
      <c r="D1780" s="6">
        <v>1</v>
      </c>
      <c r="E1780" s="126">
        <v>46052</v>
      </c>
      <c r="F1780" s="6">
        <v>1</v>
      </c>
      <c r="G1780" t="s">
        <v>920</v>
      </c>
      <c r="H1780" t="s">
        <v>27</v>
      </c>
      <c r="I1780" t="s">
        <v>28</v>
      </c>
      <c r="J1780" t="s">
        <v>943</v>
      </c>
      <c r="K1780">
        <v>1</v>
      </c>
      <c r="L1780" s="7">
        <v>14700</v>
      </c>
      <c r="M1780" s="7">
        <v>14700</v>
      </c>
      <c r="N1780">
        <v>0</v>
      </c>
      <c r="O1780" t="s">
        <v>29</v>
      </c>
      <c r="P1780">
        <v>0</v>
      </c>
      <c r="Q1780" s="7">
        <v>24500</v>
      </c>
      <c r="R1780" s="7">
        <v>24500</v>
      </c>
      <c r="S1780" s="7">
        <v>24500</v>
      </c>
      <c r="T1780" s="7">
        <v>10</v>
      </c>
      <c r="U1780" s="7">
        <v>2450</v>
      </c>
      <c r="V1780" t="s">
        <v>30</v>
      </c>
      <c r="W1780" s="7">
        <v>9800</v>
      </c>
      <c r="X1780" s="2" t="s">
        <v>82</v>
      </c>
      <c r="Y1780" s="200"/>
      <c r="Z1780" s="201">
        <f>IF(Y1780&lt;&gt;"",Y1780,IF(Table1[[#This Row],[Befolyt]]="i",1,""))</f>
        <v>1</v>
      </c>
      <c r="AA1780" s="98">
        <f>Table1[[#This Row],[KülföldiÁr]]*Table1[[#This Row],[Darab]]</f>
        <v>0</v>
      </c>
    </row>
    <row r="1781" spans="1:27" x14ac:dyDescent="0.3">
      <c r="A1781" t="s">
        <v>933</v>
      </c>
      <c r="B1781" t="s">
        <v>934</v>
      </c>
      <c r="C1781" s="126">
        <v>46052</v>
      </c>
      <c r="D1781" s="6">
        <v>1</v>
      </c>
      <c r="E1781" s="126">
        <v>46052</v>
      </c>
      <c r="F1781" s="6">
        <v>1</v>
      </c>
      <c r="G1781" t="s">
        <v>920</v>
      </c>
      <c r="H1781" t="s">
        <v>27</v>
      </c>
      <c r="I1781" t="s">
        <v>28</v>
      </c>
      <c r="J1781" t="s">
        <v>944</v>
      </c>
      <c r="K1781">
        <v>1</v>
      </c>
      <c r="L1781" s="7">
        <v>14700</v>
      </c>
      <c r="M1781" s="7">
        <v>14700</v>
      </c>
      <c r="N1781">
        <v>0</v>
      </c>
      <c r="O1781" t="s">
        <v>29</v>
      </c>
      <c r="P1781">
        <v>0</v>
      </c>
      <c r="Q1781" s="7">
        <v>24500</v>
      </c>
      <c r="R1781" s="7">
        <v>24500</v>
      </c>
      <c r="S1781" s="7">
        <v>24500</v>
      </c>
      <c r="T1781" s="7">
        <v>10</v>
      </c>
      <c r="U1781" s="7">
        <v>2450</v>
      </c>
      <c r="V1781" t="s">
        <v>30</v>
      </c>
      <c r="W1781" s="7">
        <v>9800</v>
      </c>
      <c r="X1781" s="2" t="s">
        <v>82</v>
      </c>
      <c r="Y1781" s="200"/>
      <c r="Z1781" s="201">
        <f>IF(Y1781&lt;&gt;"",Y1781,IF(Table1[[#This Row],[Befolyt]]="i",1,""))</f>
        <v>1</v>
      </c>
      <c r="AA1781" s="98">
        <f>Table1[[#This Row],[KülföldiÁr]]*Table1[[#This Row],[Darab]]</f>
        <v>0</v>
      </c>
    </row>
    <row r="1782" spans="1:27" x14ac:dyDescent="0.3">
      <c r="A1782" t="s">
        <v>933</v>
      </c>
      <c r="B1782" t="s">
        <v>934</v>
      </c>
      <c r="C1782" s="126">
        <v>46052</v>
      </c>
      <c r="D1782" s="6">
        <v>1</v>
      </c>
      <c r="E1782" s="126">
        <v>46052</v>
      </c>
      <c r="F1782" s="6">
        <v>1</v>
      </c>
      <c r="G1782" t="s">
        <v>920</v>
      </c>
      <c r="H1782" t="s">
        <v>27</v>
      </c>
      <c r="I1782" t="s">
        <v>28</v>
      </c>
      <c r="J1782" t="s">
        <v>945</v>
      </c>
      <c r="K1782">
        <v>1</v>
      </c>
      <c r="L1782" s="7">
        <v>14700</v>
      </c>
      <c r="M1782" s="7">
        <v>14700</v>
      </c>
      <c r="N1782">
        <v>0</v>
      </c>
      <c r="O1782" t="s">
        <v>29</v>
      </c>
      <c r="P1782">
        <v>0</v>
      </c>
      <c r="Q1782" s="7">
        <v>24500</v>
      </c>
      <c r="R1782" s="7">
        <v>24500</v>
      </c>
      <c r="S1782" s="7">
        <v>24500</v>
      </c>
      <c r="T1782" s="7">
        <v>10</v>
      </c>
      <c r="U1782" s="7">
        <v>2450</v>
      </c>
      <c r="V1782" t="s">
        <v>30</v>
      </c>
      <c r="W1782" s="7">
        <v>9800</v>
      </c>
      <c r="X1782" s="2" t="s">
        <v>82</v>
      </c>
      <c r="Y1782" s="200"/>
      <c r="Z1782" s="201">
        <f>IF(Y1782&lt;&gt;"",Y1782,IF(Table1[[#This Row],[Befolyt]]="i",1,""))</f>
        <v>1</v>
      </c>
      <c r="AA1782" s="98">
        <f>Table1[[#This Row],[KülföldiÁr]]*Table1[[#This Row],[Darab]]</f>
        <v>0</v>
      </c>
    </row>
    <row r="1783" spans="1:27" x14ac:dyDescent="0.3">
      <c r="A1783" t="s">
        <v>933</v>
      </c>
      <c r="B1783" t="s">
        <v>934</v>
      </c>
      <c r="C1783" s="126">
        <v>46052</v>
      </c>
      <c r="D1783" s="6">
        <v>1</v>
      </c>
      <c r="E1783" s="126">
        <v>46052</v>
      </c>
      <c r="F1783" s="6">
        <v>1</v>
      </c>
      <c r="G1783" t="s">
        <v>920</v>
      </c>
      <c r="H1783" t="s">
        <v>27</v>
      </c>
      <c r="I1783" t="s">
        <v>28</v>
      </c>
      <c r="J1783" t="s">
        <v>946</v>
      </c>
      <c r="K1783">
        <v>1</v>
      </c>
      <c r="L1783" s="7">
        <v>14700</v>
      </c>
      <c r="M1783" s="7">
        <v>14700</v>
      </c>
      <c r="N1783">
        <v>0</v>
      </c>
      <c r="O1783" t="s">
        <v>29</v>
      </c>
      <c r="P1783">
        <v>0</v>
      </c>
      <c r="Q1783" s="7">
        <v>24500</v>
      </c>
      <c r="R1783" s="7">
        <v>24500</v>
      </c>
      <c r="S1783" s="7">
        <v>24500</v>
      </c>
      <c r="T1783" s="7">
        <v>10</v>
      </c>
      <c r="U1783" s="7">
        <v>2450</v>
      </c>
      <c r="V1783" t="s">
        <v>30</v>
      </c>
      <c r="W1783" s="7">
        <v>9800</v>
      </c>
      <c r="X1783" s="2" t="s">
        <v>82</v>
      </c>
      <c r="Y1783" s="200"/>
      <c r="Z1783" s="201">
        <f>IF(Y1783&lt;&gt;"",Y1783,IF(Table1[[#This Row],[Befolyt]]="i",1,""))</f>
        <v>1</v>
      </c>
      <c r="AA1783" s="98">
        <f>Table1[[#This Row],[KülföldiÁr]]*Table1[[#This Row],[Darab]]</f>
        <v>0</v>
      </c>
    </row>
    <row r="1784" spans="1:27" x14ac:dyDescent="0.3">
      <c r="A1784" t="s">
        <v>933</v>
      </c>
      <c r="B1784" t="s">
        <v>934</v>
      </c>
      <c r="C1784" s="126">
        <v>46052</v>
      </c>
      <c r="D1784" s="6">
        <v>1</v>
      </c>
      <c r="E1784" s="126">
        <v>46052</v>
      </c>
      <c r="F1784" s="6">
        <v>1</v>
      </c>
      <c r="G1784" t="s">
        <v>920</v>
      </c>
      <c r="H1784" t="s">
        <v>27</v>
      </c>
      <c r="I1784" t="s">
        <v>28</v>
      </c>
      <c r="J1784" t="s">
        <v>947</v>
      </c>
      <c r="K1784">
        <v>1</v>
      </c>
      <c r="L1784" s="7">
        <v>14700</v>
      </c>
      <c r="M1784" s="7">
        <v>14700</v>
      </c>
      <c r="N1784">
        <v>0</v>
      </c>
      <c r="O1784" t="s">
        <v>29</v>
      </c>
      <c r="P1784">
        <v>0</v>
      </c>
      <c r="Q1784" s="7">
        <v>24500</v>
      </c>
      <c r="R1784" s="7">
        <v>24500</v>
      </c>
      <c r="S1784" s="7">
        <v>24500</v>
      </c>
      <c r="T1784" s="7">
        <v>10</v>
      </c>
      <c r="U1784" s="7">
        <v>2450</v>
      </c>
      <c r="V1784" t="s">
        <v>30</v>
      </c>
      <c r="W1784" s="7">
        <v>9800</v>
      </c>
      <c r="X1784" s="2" t="s">
        <v>82</v>
      </c>
      <c r="Y1784" s="200"/>
      <c r="Z1784" s="201">
        <f>IF(Y1784&lt;&gt;"",Y1784,IF(Table1[[#This Row],[Befolyt]]="i",1,""))</f>
        <v>1</v>
      </c>
      <c r="AA1784" s="98">
        <f>Table1[[#This Row],[KülföldiÁr]]*Table1[[#This Row],[Darab]]</f>
        <v>0</v>
      </c>
    </row>
    <row r="1785" spans="1:27" x14ac:dyDescent="0.3">
      <c r="A1785" t="s">
        <v>933</v>
      </c>
      <c r="B1785" t="s">
        <v>934</v>
      </c>
      <c r="C1785" s="126">
        <v>46052</v>
      </c>
      <c r="D1785" s="6">
        <v>1</v>
      </c>
      <c r="E1785" s="126">
        <v>46052</v>
      </c>
      <c r="F1785" s="6">
        <v>1</v>
      </c>
      <c r="G1785" t="s">
        <v>923</v>
      </c>
      <c r="H1785" t="s">
        <v>27</v>
      </c>
      <c r="I1785" t="s">
        <v>28</v>
      </c>
      <c r="J1785" t="s">
        <v>948</v>
      </c>
      <c r="K1785">
        <v>1</v>
      </c>
      <c r="L1785" s="7">
        <v>25500</v>
      </c>
      <c r="M1785" s="7">
        <v>25500</v>
      </c>
      <c r="N1785">
        <v>0</v>
      </c>
      <c r="O1785" t="s">
        <v>29</v>
      </c>
      <c r="P1785">
        <v>0</v>
      </c>
      <c r="Q1785" s="7">
        <v>42500</v>
      </c>
      <c r="R1785" s="7">
        <v>42500</v>
      </c>
      <c r="S1785" s="7">
        <v>42500</v>
      </c>
      <c r="T1785" s="7">
        <v>10</v>
      </c>
      <c r="U1785" s="7">
        <v>4250</v>
      </c>
      <c r="V1785" t="s">
        <v>30</v>
      </c>
      <c r="W1785" s="7">
        <v>17000</v>
      </c>
      <c r="X1785" s="2" t="s">
        <v>82</v>
      </c>
      <c r="Y1785" s="200"/>
      <c r="Z1785" s="201">
        <f>IF(Y1785&lt;&gt;"",Y1785,IF(Table1[[#This Row],[Befolyt]]="i",1,""))</f>
        <v>1</v>
      </c>
      <c r="AA1785" s="98">
        <f>Table1[[#This Row],[KülföldiÁr]]*Table1[[#This Row],[Darab]]</f>
        <v>0</v>
      </c>
    </row>
    <row r="1786" spans="1:27" x14ac:dyDescent="0.3">
      <c r="A1786" t="s">
        <v>933</v>
      </c>
      <c r="B1786" t="s">
        <v>934</v>
      </c>
      <c r="C1786" s="126">
        <v>46052</v>
      </c>
      <c r="D1786" s="6">
        <v>1</v>
      </c>
      <c r="E1786" s="126">
        <v>46052</v>
      </c>
      <c r="F1786" s="6">
        <v>1</v>
      </c>
      <c r="G1786" t="s">
        <v>927</v>
      </c>
      <c r="H1786" t="s">
        <v>27</v>
      </c>
      <c r="I1786" t="s">
        <v>28</v>
      </c>
      <c r="J1786" t="s">
        <v>949</v>
      </c>
      <c r="K1786">
        <v>1</v>
      </c>
      <c r="L1786" s="7">
        <v>31380</v>
      </c>
      <c r="M1786" s="7">
        <v>31380</v>
      </c>
      <c r="N1786">
        <v>0</v>
      </c>
      <c r="O1786" t="s">
        <v>29</v>
      </c>
      <c r="P1786">
        <v>0</v>
      </c>
      <c r="Q1786" s="7">
        <v>52300</v>
      </c>
      <c r="R1786" s="7">
        <v>52300</v>
      </c>
      <c r="S1786" s="7">
        <v>52300</v>
      </c>
      <c r="T1786" s="7">
        <v>10</v>
      </c>
      <c r="U1786" s="7">
        <v>5230</v>
      </c>
      <c r="V1786" t="s">
        <v>30</v>
      </c>
      <c r="W1786" s="7">
        <v>20920</v>
      </c>
      <c r="X1786" s="2" t="s">
        <v>82</v>
      </c>
      <c r="Y1786" s="200"/>
      <c r="Z1786" s="201">
        <f>IF(Y1786&lt;&gt;"",Y1786,IF(Table1[[#This Row],[Befolyt]]="i",1,""))</f>
        <v>1</v>
      </c>
      <c r="AA1786" s="98">
        <f>Table1[[#This Row],[KülföldiÁr]]*Table1[[#This Row],[Darab]]</f>
        <v>0</v>
      </c>
    </row>
    <row r="1787" spans="1:27" x14ac:dyDescent="0.3">
      <c r="A1787" t="s">
        <v>933</v>
      </c>
      <c r="B1787" t="s">
        <v>934</v>
      </c>
      <c r="C1787" s="126">
        <v>46052</v>
      </c>
      <c r="D1787" s="6">
        <v>1</v>
      </c>
      <c r="E1787" s="126">
        <v>46052</v>
      </c>
      <c r="F1787" s="6">
        <v>1</v>
      </c>
      <c r="G1787" t="s">
        <v>566</v>
      </c>
      <c r="H1787" t="s">
        <v>27</v>
      </c>
      <c r="I1787" t="s">
        <v>28</v>
      </c>
      <c r="J1787" t="s">
        <v>950</v>
      </c>
      <c r="K1787">
        <v>1</v>
      </c>
      <c r="L1787" s="7">
        <v>23520</v>
      </c>
      <c r="M1787" s="7">
        <v>23520</v>
      </c>
      <c r="N1787">
        <v>0</v>
      </c>
      <c r="O1787" t="s">
        <v>29</v>
      </c>
      <c r="P1787">
        <v>0</v>
      </c>
      <c r="Q1787" s="7">
        <v>39200</v>
      </c>
      <c r="R1787" s="7">
        <v>39200</v>
      </c>
      <c r="S1787" s="7">
        <v>39200</v>
      </c>
      <c r="T1787" s="7">
        <v>10</v>
      </c>
      <c r="U1787" s="7">
        <v>3920</v>
      </c>
      <c r="V1787" t="s">
        <v>30</v>
      </c>
      <c r="W1787" s="7">
        <v>15680</v>
      </c>
      <c r="X1787" s="2" t="s">
        <v>82</v>
      </c>
      <c r="Y1787" s="200"/>
      <c r="Z1787" s="201">
        <f>IF(Y1787&lt;&gt;"",Y1787,IF(Table1[[#This Row],[Befolyt]]="i",1,""))</f>
        <v>1</v>
      </c>
      <c r="AA1787" s="98">
        <f>Table1[[#This Row],[KülföldiÁr]]*Table1[[#This Row],[Darab]]</f>
        <v>0</v>
      </c>
    </row>
    <row r="1788" spans="1:27" x14ac:dyDescent="0.3">
      <c r="A1788" t="s">
        <v>933</v>
      </c>
      <c r="B1788" t="s">
        <v>934</v>
      </c>
      <c r="C1788" s="126">
        <v>46052</v>
      </c>
      <c r="D1788" s="6">
        <v>1</v>
      </c>
      <c r="E1788" s="126">
        <v>46052</v>
      </c>
      <c r="F1788" s="6">
        <v>1</v>
      </c>
      <c r="G1788" t="s">
        <v>951</v>
      </c>
      <c r="H1788" t="s">
        <v>41</v>
      </c>
      <c r="I1788" t="s">
        <v>28</v>
      </c>
      <c r="J1788" t="s">
        <v>952</v>
      </c>
      <c r="K1788">
        <v>4</v>
      </c>
      <c r="L1788" s="7">
        <v>2231.88</v>
      </c>
      <c r="M1788" s="7">
        <v>8927.52</v>
      </c>
      <c r="N1788">
        <v>0</v>
      </c>
      <c r="O1788" t="s">
        <v>29</v>
      </c>
      <c r="P1788">
        <v>0</v>
      </c>
      <c r="Q1788" s="7">
        <v>4650</v>
      </c>
      <c r="R1788" s="7">
        <v>4650</v>
      </c>
      <c r="S1788" s="7">
        <v>18600</v>
      </c>
      <c r="T1788" s="7">
        <v>5</v>
      </c>
      <c r="U1788" s="7">
        <v>930</v>
      </c>
      <c r="V1788" t="s">
        <v>30</v>
      </c>
      <c r="W1788" s="7">
        <v>9672.48</v>
      </c>
      <c r="X1788" s="2" t="s">
        <v>82</v>
      </c>
      <c r="Y1788" s="200"/>
      <c r="Z1788" s="201">
        <f>IF(Y1788&lt;&gt;"",Y1788,IF(Table1[[#This Row],[Befolyt]]="i",1,""))</f>
        <v>1</v>
      </c>
      <c r="AA1788" s="98">
        <f>Table1[[#This Row],[KülföldiÁr]]*Table1[[#This Row],[Darab]]</f>
        <v>0</v>
      </c>
    </row>
    <row r="1789" spans="1:27" x14ac:dyDescent="0.3">
      <c r="A1789" t="s">
        <v>933</v>
      </c>
      <c r="B1789" t="s">
        <v>934</v>
      </c>
      <c r="C1789" s="126">
        <v>46052</v>
      </c>
      <c r="D1789" s="6">
        <v>1</v>
      </c>
      <c r="E1789" s="126">
        <v>46052</v>
      </c>
      <c r="F1789" s="6">
        <v>1</v>
      </c>
      <c r="G1789" t="s">
        <v>375</v>
      </c>
      <c r="H1789" t="s">
        <v>41</v>
      </c>
      <c r="I1789" t="s">
        <v>28</v>
      </c>
      <c r="J1789" t="s">
        <v>376</v>
      </c>
      <c r="K1789">
        <v>1</v>
      </c>
      <c r="L1789" s="7">
        <v>145.46</v>
      </c>
      <c r="M1789" s="7">
        <v>145.46</v>
      </c>
      <c r="N1789">
        <v>0</v>
      </c>
      <c r="O1789" t="s">
        <v>29</v>
      </c>
      <c r="P1789">
        <v>0</v>
      </c>
      <c r="Q1789" s="7">
        <v>820</v>
      </c>
      <c r="R1789" s="7">
        <v>820</v>
      </c>
      <c r="S1789" s="7">
        <v>820</v>
      </c>
      <c r="T1789" s="7">
        <v>5</v>
      </c>
      <c r="U1789" s="7">
        <v>41</v>
      </c>
      <c r="V1789" t="s">
        <v>30</v>
      </c>
      <c r="W1789" s="7">
        <v>674.54</v>
      </c>
      <c r="X1789" s="2" t="s">
        <v>82</v>
      </c>
      <c r="Y1789" s="200"/>
      <c r="Z1789" s="201">
        <f>IF(Y1789&lt;&gt;"",Y1789,IF(Table1[[#This Row],[Befolyt]]="i",1,""))</f>
        <v>1</v>
      </c>
      <c r="AA1789" s="98">
        <f>Table1[[#This Row],[KülföldiÁr]]*Table1[[#This Row],[Darab]]</f>
        <v>0</v>
      </c>
    </row>
    <row r="1790" spans="1:27" x14ac:dyDescent="0.3">
      <c r="A1790" t="s">
        <v>933</v>
      </c>
      <c r="B1790" t="s">
        <v>934</v>
      </c>
      <c r="C1790" s="126">
        <v>46052</v>
      </c>
      <c r="D1790" s="6">
        <v>1</v>
      </c>
      <c r="E1790" s="126">
        <v>46052</v>
      </c>
      <c r="F1790" s="6">
        <v>1</v>
      </c>
      <c r="G1790" t="s">
        <v>86</v>
      </c>
      <c r="H1790" t="s">
        <v>70</v>
      </c>
      <c r="I1790" t="s">
        <v>32</v>
      </c>
      <c r="J1790" t="s">
        <v>87</v>
      </c>
      <c r="K1790">
        <v>0.4</v>
      </c>
      <c r="L1790" s="7">
        <v>7195.04</v>
      </c>
      <c r="M1790" s="7">
        <v>2878.0160000000001</v>
      </c>
      <c r="N1790">
        <v>0</v>
      </c>
      <c r="O1790" t="s">
        <v>29</v>
      </c>
      <c r="P1790">
        <v>0</v>
      </c>
      <c r="Q1790" s="7">
        <v>12000</v>
      </c>
      <c r="R1790" s="7">
        <v>12000</v>
      </c>
      <c r="S1790" s="7">
        <v>4800</v>
      </c>
      <c r="T1790" s="7">
        <v>0</v>
      </c>
      <c r="U1790" s="7">
        <v>0</v>
      </c>
      <c r="V1790" t="s">
        <v>30</v>
      </c>
      <c r="W1790" s="7">
        <v>1921.9839999999999</v>
      </c>
      <c r="X1790" s="2" t="s">
        <v>82</v>
      </c>
      <c r="Y1790" s="200"/>
      <c r="Z1790" s="201">
        <f>IF(Y1790&lt;&gt;"",Y1790,IF(Table1[[#This Row],[Befolyt]]="i",1,""))</f>
        <v>1</v>
      </c>
      <c r="AA1790" s="98">
        <f>Table1[[#This Row],[KülföldiÁr]]*Table1[[#This Row],[Darab]]</f>
        <v>0</v>
      </c>
    </row>
    <row r="1791" spans="1:27" x14ac:dyDescent="0.3">
      <c r="A1791" t="s">
        <v>933</v>
      </c>
      <c r="B1791" t="s">
        <v>934</v>
      </c>
      <c r="C1791" s="126">
        <v>46052</v>
      </c>
      <c r="D1791" s="6">
        <v>1</v>
      </c>
      <c r="E1791" s="126">
        <v>46052</v>
      </c>
      <c r="F1791" s="6">
        <v>1</v>
      </c>
      <c r="G1791" t="s">
        <v>40</v>
      </c>
      <c r="H1791" t="s">
        <v>41</v>
      </c>
      <c r="I1791" t="s">
        <v>28</v>
      </c>
      <c r="J1791" t="s">
        <v>42</v>
      </c>
      <c r="K1791">
        <v>70</v>
      </c>
      <c r="L1791" s="7">
        <v>238.9</v>
      </c>
      <c r="M1791" s="7">
        <v>16723</v>
      </c>
      <c r="N1791">
        <v>0</v>
      </c>
      <c r="O1791" t="s">
        <v>29</v>
      </c>
      <c r="P1791">
        <v>0</v>
      </c>
      <c r="Q1791" s="7">
        <v>1325</v>
      </c>
      <c r="R1791" s="7">
        <v>1325</v>
      </c>
      <c r="S1791" s="7">
        <v>92750</v>
      </c>
      <c r="T1791" s="7">
        <v>5</v>
      </c>
      <c r="U1791" s="7">
        <v>4637.5</v>
      </c>
      <c r="V1791" t="s">
        <v>30</v>
      </c>
      <c r="W1791" s="7">
        <v>76027</v>
      </c>
      <c r="X1791" s="2" t="s">
        <v>82</v>
      </c>
      <c r="Y1791" s="200"/>
      <c r="Z1791" s="201">
        <f>IF(Y1791&lt;&gt;"",Y1791,IF(Table1[[#This Row],[Befolyt]]="i",1,""))</f>
        <v>1</v>
      </c>
      <c r="AA1791" s="98">
        <f>Table1[[#This Row],[KülföldiÁr]]*Table1[[#This Row],[Darab]]</f>
        <v>0</v>
      </c>
    </row>
    <row r="1792" spans="1:27" x14ac:dyDescent="0.3">
      <c r="A1792" t="s">
        <v>933</v>
      </c>
      <c r="B1792" t="s">
        <v>934</v>
      </c>
      <c r="C1792" s="126">
        <v>46052</v>
      </c>
      <c r="D1792" s="6">
        <v>1</v>
      </c>
      <c r="E1792" s="126">
        <v>46052</v>
      </c>
      <c r="F1792" s="6">
        <v>1</v>
      </c>
      <c r="G1792" t="s">
        <v>43</v>
      </c>
      <c r="H1792" t="s">
        <v>41</v>
      </c>
      <c r="I1792" t="s">
        <v>28</v>
      </c>
      <c r="J1792" t="s">
        <v>44</v>
      </c>
      <c r="K1792">
        <v>70</v>
      </c>
      <c r="L1792" s="7">
        <v>33.770000000000003</v>
      </c>
      <c r="M1792" s="7">
        <v>2363.9</v>
      </c>
      <c r="N1792">
        <v>0</v>
      </c>
      <c r="O1792" t="s">
        <v>29</v>
      </c>
      <c r="P1792">
        <v>0</v>
      </c>
      <c r="Q1792" s="7">
        <v>190</v>
      </c>
      <c r="R1792" s="7">
        <v>190</v>
      </c>
      <c r="S1792" s="7">
        <v>13300</v>
      </c>
      <c r="T1792" s="7">
        <v>5</v>
      </c>
      <c r="U1792" s="7">
        <v>665</v>
      </c>
      <c r="V1792" t="s">
        <v>30</v>
      </c>
      <c r="W1792" s="7">
        <v>10936.1</v>
      </c>
      <c r="X1792" s="2" t="s">
        <v>82</v>
      </c>
      <c r="Y1792" s="200"/>
      <c r="Z1792" s="201">
        <f>IF(Y1792&lt;&gt;"",Y1792,IF(Table1[[#This Row],[Befolyt]]="i",1,""))</f>
        <v>1</v>
      </c>
      <c r="AA1792" s="98">
        <f>Table1[[#This Row],[KülföldiÁr]]*Table1[[#This Row],[Darab]]</f>
        <v>0</v>
      </c>
    </row>
    <row r="1793" spans="1:27" x14ac:dyDescent="0.3">
      <c r="A1793" t="s">
        <v>933</v>
      </c>
      <c r="B1793" t="s">
        <v>934</v>
      </c>
      <c r="C1793" s="126">
        <v>46052</v>
      </c>
      <c r="D1793" s="6">
        <v>1</v>
      </c>
      <c r="E1793" s="126">
        <v>46052</v>
      </c>
      <c r="F1793" s="6">
        <v>1</v>
      </c>
      <c r="G1793" t="s">
        <v>92</v>
      </c>
      <c r="H1793" t="s">
        <v>41</v>
      </c>
      <c r="I1793" t="s">
        <v>28</v>
      </c>
      <c r="J1793" t="s">
        <v>125</v>
      </c>
      <c r="K1793">
        <v>1</v>
      </c>
      <c r="L1793" s="7">
        <v>256.18</v>
      </c>
      <c r="M1793" s="7">
        <v>256.18</v>
      </c>
      <c r="N1793">
        <v>0</v>
      </c>
      <c r="O1793" t="s">
        <v>29</v>
      </c>
      <c r="P1793">
        <v>0</v>
      </c>
      <c r="Q1793" s="7">
        <v>1340</v>
      </c>
      <c r="R1793" s="7">
        <v>1820</v>
      </c>
      <c r="S1793" s="7">
        <v>1820</v>
      </c>
      <c r="T1793" s="7">
        <v>14.23</v>
      </c>
      <c r="U1793" s="7">
        <v>258.98600000000005</v>
      </c>
      <c r="V1793" t="s">
        <v>30</v>
      </c>
      <c r="W1793" s="7">
        <v>1563.82</v>
      </c>
      <c r="X1793" s="2" t="s">
        <v>82</v>
      </c>
      <c r="Y1793" s="200"/>
      <c r="Z1793" s="201">
        <f>IF(Y1793&lt;&gt;"",Y1793,IF(Table1[[#This Row],[Befolyt]]="i",1,""))</f>
        <v>1</v>
      </c>
      <c r="AA1793" s="98">
        <f>Table1[[#This Row],[KülföldiÁr]]*Table1[[#This Row],[Darab]]</f>
        <v>0</v>
      </c>
    </row>
    <row r="1794" spans="1:27" x14ac:dyDescent="0.3">
      <c r="A1794" t="s">
        <v>953</v>
      </c>
      <c r="B1794" t="s">
        <v>954</v>
      </c>
      <c r="C1794" s="126">
        <v>46052</v>
      </c>
      <c r="D1794" s="6">
        <v>1</v>
      </c>
      <c r="E1794" s="126">
        <v>46051</v>
      </c>
      <c r="F1794" s="6">
        <v>1</v>
      </c>
      <c r="G1794" t="s">
        <v>955</v>
      </c>
      <c r="H1794" t="s">
        <v>41</v>
      </c>
      <c r="I1794" t="s">
        <v>28</v>
      </c>
      <c r="J1794" t="s">
        <v>956</v>
      </c>
      <c r="K1794">
        <v>20</v>
      </c>
      <c r="L1794" s="7">
        <v>0</v>
      </c>
      <c r="M1794" s="7">
        <v>0</v>
      </c>
      <c r="N1794">
        <v>0</v>
      </c>
      <c r="O1794" t="s">
        <v>29</v>
      </c>
      <c r="P1794">
        <v>0</v>
      </c>
      <c r="Q1794" s="7">
        <v>7280</v>
      </c>
      <c r="R1794" s="7">
        <v>7280</v>
      </c>
      <c r="S1794" s="7">
        <v>145600</v>
      </c>
      <c r="T1794" s="7">
        <v>5</v>
      </c>
      <c r="U1794" s="7">
        <v>7280</v>
      </c>
      <c r="V1794" t="s">
        <v>83</v>
      </c>
      <c r="W1794" s="7">
        <v>145600</v>
      </c>
      <c r="X1794" s="2" t="s">
        <v>31</v>
      </c>
      <c r="Y1794" s="200"/>
      <c r="Z1794" s="201" t="str">
        <f>IF(Y1794&lt;&gt;"",Y1794,IF(Table1[[#This Row],[Befolyt]]="i",1,""))</f>
        <v/>
      </c>
      <c r="AA1794" s="98">
        <f>Table1[[#This Row],[KülföldiÁr]]*Table1[[#This Row],[Darab]]</f>
        <v>0</v>
      </c>
    </row>
    <row r="1795" spans="1:27" x14ac:dyDescent="0.3">
      <c r="A1795" t="s">
        <v>953</v>
      </c>
      <c r="B1795" t="s">
        <v>954</v>
      </c>
      <c r="C1795" s="126">
        <v>46052</v>
      </c>
      <c r="D1795" s="6">
        <v>1</v>
      </c>
      <c r="E1795" s="126">
        <v>46051</v>
      </c>
      <c r="F1795" s="6">
        <v>1</v>
      </c>
      <c r="G1795" t="s">
        <v>957</v>
      </c>
      <c r="H1795" t="s">
        <v>41</v>
      </c>
      <c r="I1795" t="s">
        <v>28</v>
      </c>
      <c r="J1795" t="s">
        <v>958</v>
      </c>
      <c r="K1795">
        <v>10</v>
      </c>
      <c r="L1795" s="7">
        <v>766.12</v>
      </c>
      <c r="M1795" s="7">
        <v>7661.2</v>
      </c>
      <c r="N1795">
        <v>0</v>
      </c>
      <c r="O1795" t="s">
        <v>29</v>
      </c>
      <c r="P1795">
        <v>0</v>
      </c>
      <c r="Q1795" s="7">
        <v>4145</v>
      </c>
      <c r="R1795" s="7">
        <v>4145</v>
      </c>
      <c r="S1795" s="7">
        <v>41450</v>
      </c>
      <c r="T1795" s="7">
        <v>5</v>
      </c>
      <c r="U1795" s="7">
        <v>2072.5</v>
      </c>
      <c r="V1795" t="s">
        <v>83</v>
      </c>
      <c r="W1795" s="7">
        <v>33788.800000000003</v>
      </c>
      <c r="X1795" s="2" t="s">
        <v>31</v>
      </c>
      <c r="Y1795" s="200"/>
      <c r="Z1795" s="201" t="str">
        <f>IF(Y1795&lt;&gt;"",Y1795,IF(Table1[[#This Row],[Befolyt]]="i",1,""))</f>
        <v/>
      </c>
      <c r="AA1795" s="98">
        <f>Table1[[#This Row],[KülföldiÁr]]*Table1[[#This Row],[Darab]]</f>
        <v>0</v>
      </c>
    </row>
    <row r="1796" spans="1:27" x14ac:dyDescent="0.3">
      <c r="A1796" t="s">
        <v>953</v>
      </c>
      <c r="B1796" t="s">
        <v>954</v>
      </c>
      <c r="C1796" s="126">
        <v>46052</v>
      </c>
      <c r="D1796" s="6">
        <v>1</v>
      </c>
      <c r="E1796" s="126">
        <v>46051</v>
      </c>
      <c r="F1796" s="6">
        <v>1</v>
      </c>
      <c r="G1796" t="s">
        <v>959</v>
      </c>
      <c r="H1796" t="s">
        <v>41</v>
      </c>
      <c r="I1796" t="s">
        <v>28</v>
      </c>
      <c r="J1796" t="s">
        <v>960</v>
      </c>
      <c r="K1796">
        <v>50</v>
      </c>
      <c r="L1796" s="7">
        <v>173.33</v>
      </c>
      <c r="M1796" s="7">
        <v>8666.5</v>
      </c>
      <c r="N1796">
        <v>0</v>
      </c>
      <c r="O1796" t="s">
        <v>29</v>
      </c>
      <c r="P1796">
        <v>0</v>
      </c>
      <c r="Q1796" s="7">
        <v>1760</v>
      </c>
      <c r="R1796" s="7">
        <v>1760</v>
      </c>
      <c r="S1796" s="7">
        <v>88000</v>
      </c>
      <c r="T1796" s="7">
        <v>5</v>
      </c>
      <c r="U1796" s="7">
        <v>4400</v>
      </c>
      <c r="V1796" t="s">
        <v>83</v>
      </c>
      <c r="W1796" s="7">
        <v>79333.5</v>
      </c>
      <c r="X1796" s="2" t="s">
        <v>31</v>
      </c>
      <c r="Y1796" s="200"/>
      <c r="Z1796" s="201" t="str">
        <f>IF(Y1796&lt;&gt;"",Y1796,IF(Table1[[#This Row],[Befolyt]]="i",1,""))</f>
        <v/>
      </c>
      <c r="AA1796" s="98">
        <f>Table1[[#This Row],[KülföldiÁr]]*Table1[[#This Row],[Darab]]</f>
        <v>0</v>
      </c>
    </row>
    <row r="1797" spans="1:27" x14ac:dyDescent="0.3">
      <c r="A1797" t="s">
        <v>961</v>
      </c>
      <c r="B1797" t="s">
        <v>962</v>
      </c>
      <c r="C1797" s="126">
        <v>46052</v>
      </c>
      <c r="D1797" s="6">
        <v>1</v>
      </c>
      <c r="E1797" s="126">
        <v>46051</v>
      </c>
      <c r="F1797" s="6">
        <v>1</v>
      </c>
      <c r="G1797" t="s">
        <v>319</v>
      </c>
      <c r="H1797" t="s">
        <v>33</v>
      </c>
      <c r="I1797" t="s">
        <v>28</v>
      </c>
      <c r="J1797" t="s">
        <v>428</v>
      </c>
      <c r="K1797">
        <v>4</v>
      </c>
      <c r="L1797" s="7">
        <v>1537.05</v>
      </c>
      <c r="M1797" s="7">
        <v>6148.2</v>
      </c>
      <c r="N1797">
        <v>0</v>
      </c>
      <c r="O1797" t="s">
        <v>29</v>
      </c>
      <c r="P1797">
        <v>0</v>
      </c>
      <c r="Q1797" s="7">
        <v>7500</v>
      </c>
      <c r="R1797" s="7">
        <v>7630</v>
      </c>
      <c r="S1797" s="7">
        <v>30520</v>
      </c>
      <c r="T1797" s="7">
        <v>10.51</v>
      </c>
      <c r="U1797" s="7">
        <v>3207.652</v>
      </c>
      <c r="V1797" t="s">
        <v>81</v>
      </c>
      <c r="W1797" s="7">
        <v>24371.8</v>
      </c>
      <c r="X1797" s="2" t="s">
        <v>82</v>
      </c>
      <c r="Y1797" s="200"/>
      <c r="Z1797" s="201">
        <f>IF(Y1797&lt;&gt;"",Y1797,IF(Table1[[#This Row],[Befolyt]]="i",1,""))</f>
        <v>1</v>
      </c>
      <c r="AA1797" s="98">
        <f>Table1[[#This Row],[KülföldiÁr]]*Table1[[#This Row],[Darab]]</f>
        <v>0</v>
      </c>
    </row>
    <row r="1798" spans="1:27" x14ac:dyDescent="0.3">
      <c r="A1798" t="s">
        <v>961</v>
      </c>
      <c r="B1798" t="s">
        <v>962</v>
      </c>
      <c r="C1798" s="126">
        <v>46052</v>
      </c>
      <c r="D1798" s="6">
        <v>1</v>
      </c>
      <c r="E1798" s="126">
        <v>46051</v>
      </c>
      <c r="F1798" s="6">
        <v>1</v>
      </c>
      <c r="G1798" t="s">
        <v>112</v>
      </c>
      <c r="H1798" t="s">
        <v>34</v>
      </c>
      <c r="I1798" t="s">
        <v>32</v>
      </c>
      <c r="J1798" t="s">
        <v>113</v>
      </c>
      <c r="K1798">
        <v>1</v>
      </c>
      <c r="L1798" s="7">
        <v>2364</v>
      </c>
      <c r="M1798" s="7">
        <v>2364</v>
      </c>
      <c r="N1798">
        <v>0</v>
      </c>
      <c r="O1798" t="s">
        <v>29</v>
      </c>
      <c r="P1798">
        <v>0</v>
      </c>
      <c r="Q1798" s="7">
        <v>2364</v>
      </c>
      <c r="R1798" s="7">
        <v>2000</v>
      </c>
      <c r="S1798" s="7">
        <v>2000</v>
      </c>
      <c r="T1798" s="7">
        <v>0</v>
      </c>
      <c r="U1798" s="7">
        <v>0</v>
      </c>
      <c r="V1798" t="s">
        <v>81</v>
      </c>
      <c r="W1798" s="7">
        <v>-364</v>
      </c>
      <c r="X1798" s="2" t="s">
        <v>82</v>
      </c>
      <c r="Y1798" s="200"/>
      <c r="Z1798" s="201">
        <f>IF(Y1798&lt;&gt;"",Y1798,IF(Table1[[#This Row],[Befolyt]]="i",1,""))</f>
        <v>1</v>
      </c>
      <c r="AA1798" s="98">
        <f>Table1[[#This Row],[KülföldiÁr]]*Table1[[#This Row],[Darab]]</f>
        <v>0</v>
      </c>
    </row>
    <row r="1799" spans="1:27" x14ac:dyDescent="0.3">
      <c r="A1799" t="s">
        <v>963</v>
      </c>
      <c r="B1799" t="s">
        <v>964</v>
      </c>
      <c r="C1799" s="126">
        <v>46052</v>
      </c>
      <c r="D1799" s="6">
        <v>1</v>
      </c>
      <c r="E1799" s="126">
        <v>46051</v>
      </c>
      <c r="F1799" s="6">
        <v>1</v>
      </c>
      <c r="G1799" t="s">
        <v>965</v>
      </c>
      <c r="H1799" t="s">
        <v>33</v>
      </c>
      <c r="I1799" t="s">
        <v>28</v>
      </c>
      <c r="J1799" t="s">
        <v>966</v>
      </c>
      <c r="K1799">
        <v>100</v>
      </c>
      <c r="L1799" s="7">
        <v>1384.85</v>
      </c>
      <c r="M1799" s="7">
        <v>138485</v>
      </c>
      <c r="N1799">
        <v>0</v>
      </c>
      <c r="O1799" t="s">
        <v>29</v>
      </c>
      <c r="P1799">
        <v>0</v>
      </c>
      <c r="Q1799" s="7">
        <v>10804</v>
      </c>
      <c r="R1799" s="7">
        <v>7400</v>
      </c>
      <c r="S1799" s="7">
        <v>740000</v>
      </c>
      <c r="T1799" s="7">
        <v>4.74</v>
      </c>
      <c r="U1799" s="7">
        <v>35076</v>
      </c>
      <c r="V1799" t="s">
        <v>83</v>
      </c>
      <c r="W1799" s="7">
        <v>601515</v>
      </c>
      <c r="X1799" s="2" t="s">
        <v>31</v>
      </c>
      <c r="Y1799" s="200"/>
      <c r="Z1799" s="201" t="str">
        <f>IF(Y1799&lt;&gt;"",Y1799,IF(Table1[[#This Row],[Befolyt]]="i",1,""))</f>
        <v/>
      </c>
      <c r="AA1799" s="98">
        <f>Table1[[#This Row],[KülföldiÁr]]*Table1[[#This Row],[Darab]]</f>
        <v>0</v>
      </c>
    </row>
    <row r="1800" spans="1:27" x14ac:dyDescent="0.3">
      <c r="A1800" t="s">
        <v>967</v>
      </c>
      <c r="B1800" t="s">
        <v>954</v>
      </c>
      <c r="C1800" s="126">
        <v>46052</v>
      </c>
      <c r="D1800" s="6">
        <v>1</v>
      </c>
      <c r="E1800" s="126">
        <v>46051</v>
      </c>
      <c r="F1800" s="6">
        <v>1</v>
      </c>
      <c r="G1800" t="s">
        <v>414</v>
      </c>
      <c r="H1800" t="s">
        <v>33</v>
      </c>
      <c r="I1800" t="s">
        <v>28</v>
      </c>
      <c r="J1800" t="s">
        <v>415</v>
      </c>
      <c r="K1800">
        <v>10</v>
      </c>
      <c r="L1800" s="7">
        <v>1079.97</v>
      </c>
      <c r="M1800" s="7">
        <v>10799.7</v>
      </c>
      <c r="N1800">
        <v>0</v>
      </c>
      <c r="O1800" t="s">
        <v>29</v>
      </c>
      <c r="P1800">
        <v>0</v>
      </c>
      <c r="Q1800" s="7">
        <v>5500</v>
      </c>
      <c r="R1800" s="7">
        <v>3030</v>
      </c>
      <c r="S1800" s="7">
        <v>30300</v>
      </c>
      <c r="T1800" s="7">
        <v>2.5</v>
      </c>
      <c r="U1800" s="7">
        <v>757.5</v>
      </c>
      <c r="V1800" t="s">
        <v>83</v>
      </c>
      <c r="W1800" s="7">
        <v>19500.3</v>
      </c>
      <c r="X1800" s="2" t="s">
        <v>31</v>
      </c>
      <c r="Y1800" s="200"/>
      <c r="Z1800" s="201" t="str">
        <f>IF(Y1800&lt;&gt;"",Y1800,IF(Table1[[#This Row],[Befolyt]]="i",1,""))</f>
        <v/>
      </c>
      <c r="AA1800" s="98">
        <f>Table1[[#This Row],[KülföldiÁr]]*Table1[[#This Row],[Darab]]</f>
        <v>0</v>
      </c>
    </row>
    <row r="1801" spans="1:27" x14ac:dyDescent="0.3">
      <c r="A1801" t="s">
        <v>967</v>
      </c>
      <c r="B1801" t="s">
        <v>954</v>
      </c>
      <c r="C1801" s="126">
        <v>46052</v>
      </c>
      <c r="D1801" s="6">
        <v>1</v>
      </c>
      <c r="E1801" s="126">
        <v>46051</v>
      </c>
      <c r="F1801" s="6">
        <v>1</v>
      </c>
      <c r="G1801" t="s">
        <v>968</v>
      </c>
      <c r="H1801" t="s">
        <v>33</v>
      </c>
      <c r="I1801" t="s">
        <v>28</v>
      </c>
      <c r="J1801" t="s">
        <v>969</v>
      </c>
      <c r="K1801">
        <v>10</v>
      </c>
      <c r="L1801" s="7">
        <v>822.1</v>
      </c>
      <c r="M1801" s="7">
        <v>8221</v>
      </c>
      <c r="N1801">
        <v>0</v>
      </c>
      <c r="O1801" t="s">
        <v>29</v>
      </c>
      <c r="P1801">
        <v>0</v>
      </c>
      <c r="Q1801" s="7">
        <v>4500</v>
      </c>
      <c r="R1801" s="7">
        <v>2480</v>
      </c>
      <c r="S1801" s="7">
        <v>24800</v>
      </c>
      <c r="T1801" s="7">
        <v>2.5</v>
      </c>
      <c r="U1801" s="7">
        <v>620</v>
      </c>
      <c r="V1801" t="s">
        <v>83</v>
      </c>
      <c r="W1801" s="7">
        <v>16579</v>
      </c>
      <c r="X1801" s="2" t="s">
        <v>31</v>
      </c>
      <c r="Y1801" s="200"/>
      <c r="Z1801" s="201" t="str">
        <f>IF(Y1801&lt;&gt;"",Y1801,IF(Table1[[#This Row],[Befolyt]]="i",1,""))</f>
        <v/>
      </c>
      <c r="AA1801" s="98">
        <f>Table1[[#This Row],[KülföldiÁr]]*Table1[[#This Row],[Darab]]</f>
        <v>0</v>
      </c>
    </row>
    <row r="1802" spans="1:27" x14ac:dyDescent="0.3">
      <c r="A1802" t="s">
        <v>967</v>
      </c>
      <c r="B1802" t="s">
        <v>954</v>
      </c>
      <c r="C1802" s="126">
        <v>46052</v>
      </c>
      <c r="D1802" s="6">
        <v>1</v>
      </c>
      <c r="E1802" s="126">
        <v>46051</v>
      </c>
      <c r="F1802" s="6">
        <v>1</v>
      </c>
      <c r="G1802" t="s">
        <v>970</v>
      </c>
      <c r="H1802" t="s">
        <v>33</v>
      </c>
      <c r="I1802" t="s">
        <v>28</v>
      </c>
      <c r="J1802" t="s">
        <v>971</v>
      </c>
      <c r="K1802">
        <v>3</v>
      </c>
      <c r="L1802" s="7">
        <v>7533.16</v>
      </c>
      <c r="M1802" s="7">
        <v>22599.48</v>
      </c>
      <c r="N1802">
        <v>0</v>
      </c>
      <c r="O1802" t="s">
        <v>29</v>
      </c>
      <c r="P1802">
        <v>0</v>
      </c>
      <c r="Q1802" s="7">
        <v>29000</v>
      </c>
      <c r="R1802" s="7">
        <v>28980</v>
      </c>
      <c r="S1802" s="7">
        <v>86940</v>
      </c>
      <c r="T1802" s="7">
        <v>9.99</v>
      </c>
      <c r="U1802" s="7">
        <v>8685.3060000000005</v>
      </c>
      <c r="V1802" t="s">
        <v>83</v>
      </c>
      <c r="W1802" s="7">
        <v>64340.520000000004</v>
      </c>
      <c r="X1802" s="2" t="s">
        <v>31</v>
      </c>
      <c r="Y1802" s="200"/>
      <c r="Z1802" s="201" t="str">
        <f>IF(Y1802&lt;&gt;"",Y1802,IF(Table1[[#This Row],[Befolyt]]="i",1,""))</f>
        <v/>
      </c>
      <c r="AA1802" s="98">
        <f>Table1[[#This Row],[KülföldiÁr]]*Table1[[#This Row],[Darab]]</f>
        <v>0</v>
      </c>
    </row>
    <row r="1803" spans="1:27" x14ac:dyDescent="0.3">
      <c r="A1803" t="s">
        <v>972</v>
      </c>
      <c r="B1803" t="s">
        <v>954</v>
      </c>
      <c r="C1803" s="126">
        <v>46052</v>
      </c>
      <c r="D1803" s="6">
        <v>1</v>
      </c>
      <c r="E1803" s="126">
        <v>46051</v>
      </c>
      <c r="F1803" s="6">
        <v>1</v>
      </c>
      <c r="G1803" t="s">
        <v>973</v>
      </c>
      <c r="H1803" t="s">
        <v>41</v>
      </c>
      <c r="I1803" t="s">
        <v>28</v>
      </c>
      <c r="J1803" t="s">
        <v>974</v>
      </c>
      <c r="K1803">
        <v>20</v>
      </c>
      <c r="L1803" s="7">
        <v>2769.12</v>
      </c>
      <c r="M1803" s="7">
        <v>55382.399999999994</v>
      </c>
      <c r="N1803">
        <v>0</v>
      </c>
      <c r="O1803" t="s">
        <v>29</v>
      </c>
      <c r="P1803">
        <v>0</v>
      </c>
      <c r="Q1803" s="7">
        <v>7080</v>
      </c>
      <c r="R1803" s="7">
        <v>6580</v>
      </c>
      <c r="S1803" s="7">
        <v>131600</v>
      </c>
      <c r="T1803" s="7">
        <v>3.82</v>
      </c>
      <c r="U1803" s="7">
        <v>5027.12</v>
      </c>
      <c r="V1803" t="s">
        <v>83</v>
      </c>
      <c r="W1803" s="7">
        <v>76217.600000000006</v>
      </c>
      <c r="X1803" s="2" t="s">
        <v>31</v>
      </c>
      <c r="Y1803" s="200"/>
      <c r="Z1803" s="201" t="str">
        <f>IF(Y1803&lt;&gt;"",Y1803,IF(Table1[[#This Row],[Befolyt]]="i",1,""))</f>
        <v/>
      </c>
      <c r="AA1803" s="98">
        <f>Table1[[#This Row],[KülföldiÁr]]*Table1[[#This Row],[Darab]]</f>
        <v>0</v>
      </c>
    </row>
    <row r="1804" spans="1:27" x14ac:dyDescent="0.3">
      <c r="A1804" t="s">
        <v>975</v>
      </c>
      <c r="B1804" t="s">
        <v>976</v>
      </c>
      <c r="C1804" s="126">
        <v>46052</v>
      </c>
      <c r="D1804" s="6">
        <v>1</v>
      </c>
      <c r="E1804" s="126">
        <v>46043</v>
      </c>
      <c r="F1804" s="6">
        <v>1</v>
      </c>
      <c r="G1804" t="s">
        <v>35</v>
      </c>
      <c r="H1804" t="s">
        <v>33</v>
      </c>
      <c r="I1804" t="s">
        <v>28</v>
      </c>
      <c r="J1804" t="s">
        <v>977</v>
      </c>
      <c r="K1804">
        <v>1</v>
      </c>
      <c r="L1804" s="7">
        <v>1357.47</v>
      </c>
      <c r="M1804" s="7">
        <v>1357.47</v>
      </c>
      <c r="N1804">
        <v>0</v>
      </c>
      <c r="O1804" t="s">
        <v>29</v>
      </c>
      <c r="P1804">
        <v>0</v>
      </c>
      <c r="Q1804" s="7">
        <v>6200</v>
      </c>
      <c r="R1804" s="7">
        <v>6188</v>
      </c>
      <c r="S1804" s="7">
        <v>6188</v>
      </c>
      <c r="T1804" s="7">
        <v>9.9700000000000006</v>
      </c>
      <c r="U1804" s="7">
        <v>616.94360000000006</v>
      </c>
      <c r="V1804" t="s">
        <v>83</v>
      </c>
      <c r="W1804" s="7">
        <v>4830.53</v>
      </c>
      <c r="X1804" s="2" t="s">
        <v>82</v>
      </c>
      <c r="Y1804" s="200"/>
      <c r="Z1804" s="201">
        <f>IF(Y1804&lt;&gt;"",Y1804,IF(Table1[[#This Row],[Befolyt]]="i",1,""))</f>
        <v>1</v>
      </c>
      <c r="AA1804" s="98">
        <f>Table1[[#This Row],[KülföldiÁr]]*Table1[[#This Row],[Darab]]</f>
        <v>0</v>
      </c>
    </row>
    <row r="1805" spans="1:27" x14ac:dyDescent="0.3">
      <c r="A1805" t="s">
        <v>975</v>
      </c>
      <c r="B1805" t="s">
        <v>976</v>
      </c>
      <c r="C1805" s="126">
        <v>46052</v>
      </c>
      <c r="D1805" s="6">
        <v>1</v>
      </c>
      <c r="E1805" s="126">
        <v>46043</v>
      </c>
      <c r="F1805" s="6">
        <v>1</v>
      </c>
      <c r="G1805" t="s">
        <v>35</v>
      </c>
      <c r="H1805" t="s">
        <v>33</v>
      </c>
      <c r="I1805" t="s">
        <v>28</v>
      </c>
      <c r="J1805" t="s">
        <v>977</v>
      </c>
      <c r="K1805">
        <v>1</v>
      </c>
      <c r="L1805" s="7">
        <v>1357.47</v>
      </c>
      <c r="M1805" s="7">
        <v>1357.47</v>
      </c>
      <c r="N1805">
        <v>0</v>
      </c>
      <c r="O1805" t="s">
        <v>29</v>
      </c>
      <c r="P1805">
        <v>0</v>
      </c>
      <c r="Q1805" s="7">
        <v>6200</v>
      </c>
      <c r="R1805" s="7">
        <v>6188</v>
      </c>
      <c r="S1805" s="7">
        <v>6188</v>
      </c>
      <c r="T1805" s="7">
        <v>9.9700000000000006</v>
      </c>
      <c r="U1805" s="7">
        <v>616.94360000000006</v>
      </c>
      <c r="V1805" t="s">
        <v>83</v>
      </c>
      <c r="W1805" s="7">
        <v>4830.53</v>
      </c>
      <c r="X1805" s="2" t="s">
        <v>82</v>
      </c>
      <c r="Y1805" s="200"/>
      <c r="Z1805" s="201">
        <f>IF(Y1805&lt;&gt;"",Y1805,IF(Table1[[#This Row],[Befolyt]]="i",1,""))</f>
        <v>1</v>
      </c>
      <c r="AA1805" s="98">
        <f>Table1[[#This Row],[KülföldiÁr]]*Table1[[#This Row],[Darab]]</f>
        <v>0</v>
      </c>
    </row>
    <row r="1806" spans="1:27" x14ac:dyDescent="0.3">
      <c r="A1806" t="s">
        <v>975</v>
      </c>
      <c r="B1806" t="s">
        <v>976</v>
      </c>
      <c r="C1806" s="126">
        <v>46052</v>
      </c>
      <c r="D1806" s="6">
        <v>1</v>
      </c>
      <c r="E1806" s="126">
        <v>46043</v>
      </c>
      <c r="F1806" s="6">
        <v>1</v>
      </c>
      <c r="G1806" t="s">
        <v>35</v>
      </c>
      <c r="H1806" t="s">
        <v>33</v>
      </c>
      <c r="I1806" t="s">
        <v>28</v>
      </c>
      <c r="J1806" t="s">
        <v>977</v>
      </c>
      <c r="K1806">
        <v>1</v>
      </c>
      <c r="L1806" s="7">
        <v>1357.47</v>
      </c>
      <c r="M1806" s="7">
        <v>1357.47</v>
      </c>
      <c r="N1806">
        <v>0</v>
      </c>
      <c r="O1806" t="s">
        <v>29</v>
      </c>
      <c r="P1806">
        <v>0</v>
      </c>
      <c r="Q1806" s="7">
        <v>6200</v>
      </c>
      <c r="R1806" s="7">
        <v>6188</v>
      </c>
      <c r="S1806" s="7">
        <v>6188</v>
      </c>
      <c r="T1806" s="7">
        <v>9.7799999999999994</v>
      </c>
      <c r="U1806" s="7">
        <v>605.18640000000005</v>
      </c>
      <c r="V1806" t="s">
        <v>83</v>
      </c>
      <c r="W1806" s="7">
        <v>4830.53</v>
      </c>
      <c r="X1806" s="2" t="s">
        <v>82</v>
      </c>
      <c r="Y1806" s="200"/>
      <c r="Z1806" s="201">
        <f>IF(Y1806&lt;&gt;"",Y1806,IF(Table1[[#This Row],[Befolyt]]="i",1,""))</f>
        <v>1</v>
      </c>
      <c r="AA1806" s="98">
        <f>Table1[[#This Row],[KülföldiÁr]]*Table1[[#This Row],[Darab]]</f>
        <v>0</v>
      </c>
    </row>
    <row r="1807" spans="1:27" x14ac:dyDescent="0.3">
      <c r="A1807" t="s">
        <v>978</v>
      </c>
      <c r="B1807" t="s">
        <v>68</v>
      </c>
      <c r="C1807" s="126">
        <v>46052</v>
      </c>
      <c r="D1807" s="6">
        <v>1</v>
      </c>
      <c r="E1807" s="126">
        <v>46052</v>
      </c>
      <c r="F1807" s="6">
        <v>1</v>
      </c>
      <c r="G1807" t="s">
        <v>979</v>
      </c>
      <c r="H1807" t="s">
        <v>33</v>
      </c>
      <c r="I1807" t="s">
        <v>28</v>
      </c>
      <c r="J1807" t="s">
        <v>980</v>
      </c>
      <c r="K1807">
        <v>16</v>
      </c>
      <c r="L1807" s="7">
        <v>1421.87</v>
      </c>
      <c r="M1807" s="7">
        <v>22749.919999999998</v>
      </c>
      <c r="N1807">
        <v>0</v>
      </c>
      <c r="O1807" t="s">
        <v>29</v>
      </c>
      <c r="P1807">
        <v>0</v>
      </c>
      <c r="Q1807" s="7">
        <v>6325</v>
      </c>
      <c r="R1807" s="7">
        <v>4700</v>
      </c>
      <c r="S1807" s="7">
        <v>75200</v>
      </c>
      <c r="T1807" s="7">
        <v>0</v>
      </c>
      <c r="U1807" s="7">
        <v>0</v>
      </c>
      <c r="V1807" t="s">
        <v>69</v>
      </c>
      <c r="W1807" s="7">
        <v>52450.080000000002</v>
      </c>
      <c r="X1807" s="2" t="s">
        <v>82</v>
      </c>
      <c r="Y1807" s="200"/>
      <c r="Z1807" s="201">
        <f>IF(Y1807&lt;&gt;"",Y1807,IF(Table1[[#This Row],[Befolyt]]="i",1,""))</f>
        <v>1</v>
      </c>
      <c r="AA1807" s="98">
        <f>Table1[[#This Row],[KülföldiÁr]]*Table1[[#This Row],[Darab]]</f>
        <v>0</v>
      </c>
    </row>
    <row r="1808" spans="1:27" x14ac:dyDescent="0.3">
      <c r="A1808" t="s">
        <v>981</v>
      </c>
      <c r="B1808" t="s">
        <v>982</v>
      </c>
      <c r="C1808" s="126">
        <v>46051</v>
      </c>
      <c r="D1808" s="6">
        <v>1</v>
      </c>
      <c r="E1808" s="126">
        <v>46051</v>
      </c>
      <c r="F1808" s="6">
        <v>1</v>
      </c>
      <c r="G1808" t="s">
        <v>983</v>
      </c>
      <c r="H1808" t="s">
        <v>320</v>
      </c>
      <c r="I1808" t="s">
        <v>67</v>
      </c>
      <c r="J1808" t="s">
        <v>984</v>
      </c>
      <c r="K1808">
        <v>1</v>
      </c>
      <c r="L1808" s="7">
        <v>250000</v>
      </c>
      <c r="M1808" s="7">
        <v>250000</v>
      </c>
      <c r="N1808">
        <v>0</v>
      </c>
      <c r="O1808" t="s">
        <v>29</v>
      </c>
      <c r="P1808">
        <v>0</v>
      </c>
      <c r="Q1808" s="7">
        <v>619200</v>
      </c>
      <c r="R1808" s="7">
        <v>619200</v>
      </c>
      <c r="S1808" s="7">
        <v>619200</v>
      </c>
      <c r="T1808" s="7">
        <v>4</v>
      </c>
      <c r="U1808" s="7">
        <v>24768</v>
      </c>
      <c r="V1808" t="s">
        <v>66</v>
      </c>
      <c r="W1808" s="7">
        <v>369200</v>
      </c>
      <c r="X1808" s="2" t="s">
        <v>82</v>
      </c>
      <c r="Y1808" s="200"/>
      <c r="Z1808" s="201">
        <f>IF(Y1808&lt;&gt;"",Y1808,IF(Table1[[#This Row],[Befolyt]]="i",1,""))</f>
        <v>1</v>
      </c>
      <c r="AA1808" s="98">
        <f>Table1[[#This Row],[KülföldiÁr]]*Table1[[#This Row],[Darab]]</f>
        <v>0</v>
      </c>
    </row>
    <row r="1809" spans="1:27" x14ac:dyDescent="0.3">
      <c r="A1809" t="s">
        <v>981</v>
      </c>
      <c r="B1809" t="s">
        <v>982</v>
      </c>
      <c r="C1809" s="126">
        <v>46051</v>
      </c>
      <c r="D1809" s="6">
        <v>1</v>
      </c>
      <c r="E1809" s="126">
        <v>46051</v>
      </c>
      <c r="F1809" s="6">
        <v>1</v>
      </c>
      <c r="G1809" t="s">
        <v>985</v>
      </c>
      <c r="H1809" t="s">
        <v>327</v>
      </c>
      <c r="I1809" t="s">
        <v>67</v>
      </c>
      <c r="J1809" t="s">
        <v>986</v>
      </c>
      <c r="K1809">
        <v>1</v>
      </c>
      <c r="L1809" s="7">
        <v>430995.75</v>
      </c>
      <c r="M1809" s="7">
        <v>430995.75</v>
      </c>
      <c r="N1809">
        <v>0</v>
      </c>
      <c r="O1809" t="s">
        <v>29</v>
      </c>
      <c r="P1809">
        <v>0</v>
      </c>
      <c r="Q1809" s="7">
        <v>851400</v>
      </c>
      <c r="R1809" s="7">
        <v>851400</v>
      </c>
      <c r="S1809" s="7">
        <v>851400</v>
      </c>
      <c r="T1809" s="7">
        <v>5</v>
      </c>
      <c r="U1809" s="7">
        <v>42570</v>
      </c>
      <c r="V1809" t="s">
        <v>66</v>
      </c>
      <c r="W1809" s="7">
        <v>420404.25</v>
      </c>
      <c r="X1809" s="2" t="s">
        <v>82</v>
      </c>
      <c r="Y1809" s="200"/>
      <c r="Z1809" s="201">
        <f>IF(Y1809&lt;&gt;"",Y1809,IF(Table1[[#This Row],[Befolyt]]="i",1,""))</f>
        <v>1</v>
      </c>
      <c r="AA1809" s="98">
        <f>Table1[[#This Row],[KülföldiÁr]]*Table1[[#This Row],[Darab]]</f>
        <v>0</v>
      </c>
    </row>
    <row r="1810" spans="1:27" x14ac:dyDescent="0.3">
      <c r="A1810" t="s">
        <v>981</v>
      </c>
      <c r="B1810" t="s">
        <v>982</v>
      </c>
      <c r="C1810" s="126">
        <v>46051</v>
      </c>
      <c r="D1810" s="6">
        <v>1</v>
      </c>
      <c r="E1810" s="126">
        <v>46051</v>
      </c>
      <c r="F1810" s="6">
        <v>1</v>
      </c>
      <c r="G1810" t="s">
        <v>987</v>
      </c>
      <c r="H1810" t="s">
        <v>334</v>
      </c>
      <c r="I1810" t="s">
        <v>67</v>
      </c>
      <c r="J1810" t="s">
        <v>988</v>
      </c>
      <c r="K1810">
        <v>1</v>
      </c>
      <c r="L1810" s="7">
        <v>460000</v>
      </c>
      <c r="M1810" s="7">
        <v>460000</v>
      </c>
      <c r="N1810">
        <v>0</v>
      </c>
      <c r="O1810" t="s">
        <v>29</v>
      </c>
      <c r="P1810">
        <v>0</v>
      </c>
      <c r="Q1810" s="7">
        <v>619200</v>
      </c>
      <c r="R1810" s="7">
        <v>619200</v>
      </c>
      <c r="S1810" s="7">
        <v>619200</v>
      </c>
      <c r="T1810" s="7">
        <v>4</v>
      </c>
      <c r="U1810" s="7">
        <v>24768</v>
      </c>
      <c r="V1810" t="s">
        <v>66</v>
      </c>
      <c r="W1810" s="7">
        <v>159200</v>
      </c>
      <c r="X1810" s="2" t="s">
        <v>82</v>
      </c>
      <c r="Y1810" s="200"/>
      <c r="Z1810" s="201">
        <f>IF(Y1810&lt;&gt;"",Y1810,IF(Table1[[#This Row],[Befolyt]]="i",1,""))</f>
        <v>1</v>
      </c>
      <c r="AA1810" s="98">
        <f>Table1[[#This Row],[KülföldiÁr]]*Table1[[#This Row],[Darab]]</f>
        <v>0</v>
      </c>
    </row>
    <row r="1811" spans="1:27" x14ac:dyDescent="0.3">
      <c r="A1811" t="s">
        <v>989</v>
      </c>
      <c r="B1811" t="s">
        <v>990</v>
      </c>
      <c r="C1811" s="126">
        <v>46051</v>
      </c>
      <c r="D1811" s="6">
        <v>1</v>
      </c>
      <c r="E1811" s="126">
        <v>46051</v>
      </c>
      <c r="F1811" s="6">
        <v>1</v>
      </c>
      <c r="G1811" t="s">
        <v>931</v>
      </c>
      <c r="H1811" t="s">
        <v>27</v>
      </c>
      <c r="I1811" t="s">
        <v>28</v>
      </c>
      <c r="J1811" t="s">
        <v>932</v>
      </c>
      <c r="K1811">
        <v>1</v>
      </c>
      <c r="L1811" s="7">
        <v>239940</v>
      </c>
      <c r="M1811" s="7">
        <v>239940</v>
      </c>
      <c r="N1811">
        <v>0</v>
      </c>
      <c r="O1811" t="s">
        <v>29</v>
      </c>
      <c r="P1811">
        <v>0</v>
      </c>
      <c r="Q1811" s="7">
        <v>399900</v>
      </c>
      <c r="R1811" s="7">
        <v>399900</v>
      </c>
      <c r="S1811" s="7">
        <v>399900</v>
      </c>
      <c r="T1811" s="7">
        <v>10</v>
      </c>
      <c r="U1811" s="7">
        <v>39990</v>
      </c>
      <c r="V1811" t="s">
        <v>30</v>
      </c>
      <c r="W1811" s="7">
        <v>159960</v>
      </c>
      <c r="X1811" s="2" t="s">
        <v>31</v>
      </c>
      <c r="Y1811" s="200"/>
      <c r="Z1811" s="201" t="str">
        <f>IF(Y1811&lt;&gt;"",Y1811,IF(Table1[[#This Row],[Befolyt]]="i",1,""))</f>
        <v/>
      </c>
      <c r="AA1811" s="98">
        <f>Table1[[#This Row],[KülföldiÁr]]*Table1[[#This Row],[Darab]]</f>
        <v>0</v>
      </c>
    </row>
    <row r="1812" spans="1:27" x14ac:dyDescent="0.3">
      <c r="A1812" t="s">
        <v>989</v>
      </c>
      <c r="B1812" t="s">
        <v>990</v>
      </c>
      <c r="C1812" s="126">
        <v>46051</v>
      </c>
      <c r="D1812" s="6">
        <v>1</v>
      </c>
      <c r="E1812" s="126">
        <v>46051</v>
      </c>
      <c r="F1812" s="6">
        <v>1</v>
      </c>
      <c r="G1812" t="s">
        <v>828</v>
      </c>
      <c r="H1812" t="s">
        <v>300</v>
      </c>
      <c r="I1812" t="s">
        <v>32</v>
      </c>
      <c r="J1812" t="s">
        <v>829</v>
      </c>
      <c r="K1812">
        <v>154</v>
      </c>
      <c r="L1812" s="7">
        <v>150</v>
      </c>
      <c r="M1812" s="7">
        <v>23100</v>
      </c>
      <c r="N1812">
        <v>0</v>
      </c>
      <c r="O1812" t="s">
        <v>29</v>
      </c>
      <c r="P1812">
        <v>0</v>
      </c>
      <c r="Q1812" s="7">
        <v>250</v>
      </c>
      <c r="R1812" s="7">
        <v>250</v>
      </c>
      <c r="S1812" s="7">
        <v>38500</v>
      </c>
      <c r="T1812" s="7">
        <v>0</v>
      </c>
      <c r="U1812" s="7">
        <v>0</v>
      </c>
      <c r="V1812" t="s">
        <v>30</v>
      </c>
      <c r="W1812" s="7">
        <v>15400</v>
      </c>
      <c r="X1812" s="2" t="s">
        <v>31</v>
      </c>
      <c r="Y1812" s="200"/>
      <c r="Z1812" s="201" t="str">
        <f>IF(Y1812&lt;&gt;"",Y1812,IF(Table1[[#This Row],[Befolyt]]="i",1,""))</f>
        <v/>
      </c>
      <c r="AA1812" s="98">
        <f>Table1[[#This Row],[KülföldiÁr]]*Table1[[#This Row],[Darab]]</f>
        <v>0</v>
      </c>
    </row>
    <row r="1813" spans="1:27" x14ac:dyDescent="0.3">
      <c r="A1813" t="s">
        <v>991</v>
      </c>
      <c r="B1813" t="s">
        <v>992</v>
      </c>
      <c r="C1813" s="126">
        <v>46051</v>
      </c>
      <c r="D1813" s="6">
        <v>1</v>
      </c>
      <c r="E1813" s="126">
        <v>46038</v>
      </c>
      <c r="F1813" s="6">
        <v>1</v>
      </c>
      <c r="G1813" t="s">
        <v>993</v>
      </c>
      <c r="H1813" t="s">
        <v>334</v>
      </c>
      <c r="I1813" t="s">
        <v>67</v>
      </c>
      <c r="J1813" t="s">
        <v>994</v>
      </c>
      <c r="K1813">
        <v>1</v>
      </c>
      <c r="L1813" s="7">
        <v>190000</v>
      </c>
      <c r="M1813" s="7">
        <v>190000</v>
      </c>
      <c r="N1813">
        <v>0</v>
      </c>
      <c r="O1813" t="s">
        <v>29</v>
      </c>
      <c r="P1813">
        <v>0</v>
      </c>
      <c r="Q1813" s="7">
        <v>243100</v>
      </c>
      <c r="R1813" s="7">
        <v>233000</v>
      </c>
      <c r="S1813" s="7">
        <v>233000</v>
      </c>
      <c r="T1813" s="7">
        <v>2.8</v>
      </c>
      <c r="U1813" s="7">
        <v>6524</v>
      </c>
      <c r="V1813" t="s">
        <v>66</v>
      </c>
      <c r="W1813" s="7">
        <v>43000</v>
      </c>
      <c r="X1813" s="2" t="s">
        <v>31</v>
      </c>
      <c r="Y1813" s="200"/>
      <c r="Z1813" s="201" t="str">
        <f>IF(Y1813&lt;&gt;"",Y1813,IF(Table1[[#This Row],[Befolyt]]="i",1,""))</f>
        <v/>
      </c>
      <c r="AA1813" s="98">
        <f>Table1[[#This Row],[KülföldiÁr]]*Table1[[#This Row],[Darab]]</f>
        <v>0</v>
      </c>
    </row>
    <row r="1814" spans="1:27" x14ac:dyDescent="0.3">
      <c r="A1814" t="s">
        <v>995</v>
      </c>
      <c r="B1814" t="s">
        <v>996</v>
      </c>
      <c r="C1814" s="126">
        <v>46051</v>
      </c>
      <c r="D1814" s="6">
        <v>1</v>
      </c>
      <c r="E1814" s="126">
        <v>46042</v>
      </c>
      <c r="F1814" s="6">
        <v>1</v>
      </c>
      <c r="G1814" t="s">
        <v>997</v>
      </c>
      <c r="H1814" t="s">
        <v>334</v>
      </c>
      <c r="I1814" t="s">
        <v>67</v>
      </c>
      <c r="J1814" t="s">
        <v>998</v>
      </c>
      <c r="K1814">
        <v>5</v>
      </c>
      <c r="L1814" s="7">
        <v>35000</v>
      </c>
      <c r="M1814" s="7">
        <v>175000</v>
      </c>
      <c r="N1814">
        <v>0</v>
      </c>
      <c r="O1814" t="s">
        <v>29</v>
      </c>
      <c r="P1814">
        <v>0</v>
      </c>
      <c r="Q1814" s="7">
        <v>50020</v>
      </c>
      <c r="R1814" s="7">
        <v>50020</v>
      </c>
      <c r="S1814" s="7">
        <v>250100</v>
      </c>
      <c r="T1814" s="7">
        <v>4</v>
      </c>
      <c r="U1814" s="7">
        <v>10004</v>
      </c>
      <c r="V1814" t="s">
        <v>30</v>
      </c>
      <c r="W1814" s="7">
        <v>75100</v>
      </c>
      <c r="X1814" s="2" t="s">
        <v>82</v>
      </c>
      <c r="Y1814" s="200"/>
      <c r="Z1814" s="201">
        <f>IF(Y1814&lt;&gt;"",Y1814,IF(Table1[[#This Row],[Befolyt]]="i",1,""))</f>
        <v>1</v>
      </c>
      <c r="AA1814" s="98">
        <f>Table1[[#This Row],[KülföldiÁr]]*Table1[[#This Row],[Darab]]</f>
        <v>0</v>
      </c>
    </row>
    <row r="1815" spans="1:27" x14ac:dyDescent="0.3">
      <c r="A1815" t="s">
        <v>995</v>
      </c>
      <c r="B1815" t="s">
        <v>996</v>
      </c>
      <c r="C1815" s="126">
        <v>46051</v>
      </c>
      <c r="D1815" s="6">
        <v>1</v>
      </c>
      <c r="E1815" s="126">
        <v>46042</v>
      </c>
      <c r="F1815" s="6">
        <v>1</v>
      </c>
      <c r="G1815" t="s">
        <v>999</v>
      </c>
      <c r="H1815" t="s">
        <v>334</v>
      </c>
      <c r="I1815" t="s">
        <v>67</v>
      </c>
      <c r="J1815" t="s">
        <v>1000</v>
      </c>
      <c r="K1815">
        <v>1</v>
      </c>
      <c r="L1815" s="7">
        <v>26000</v>
      </c>
      <c r="M1815" s="7">
        <v>26000</v>
      </c>
      <c r="N1815">
        <v>0</v>
      </c>
      <c r="O1815" t="s">
        <v>29</v>
      </c>
      <c r="P1815">
        <v>0</v>
      </c>
      <c r="Q1815" s="7">
        <v>37180</v>
      </c>
      <c r="R1815" s="7">
        <v>37180</v>
      </c>
      <c r="S1815" s="7">
        <v>37180</v>
      </c>
      <c r="T1815" s="7">
        <v>4</v>
      </c>
      <c r="U1815" s="7">
        <v>1487.2</v>
      </c>
      <c r="V1815" t="s">
        <v>30</v>
      </c>
      <c r="W1815" s="7">
        <v>11180</v>
      </c>
      <c r="X1815" s="2" t="s">
        <v>82</v>
      </c>
      <c r="Y1815" s="200"/>
      <c r="Z1815" s="201">
        <f>IF(Y1815&lt;&gt;"",Y1815,IF(Table1[[#This Row],[Befolyt]]="i",1,""))</f>
        <v>1</v>
      </c>
      <c r="AA1815" s="98">
        <f>Table1[[#This Row],[KülföldiÁr]]*Table1[[#This Row],[Darab]]</f>
        <v>0</v>
      </c>
    </row>
    <row r="1816" spans="1:27" x14ac:dyDescent="0.3">
      <c r="A1816" t="s">
        <v>995</v>
      </c>
      <c r="B1816" t="s">
        <v>996</v>
      </c>
      <c r="C1816" s="126">
        <v>46051</v>
      </c>
      <c r="D1816" s="6">
        <v>1</v>
      </c>
      <c r="E1816" s="126">
        <v>46042</v>
      </c>
      <c r="F1816" s="6">
        <v>1</v>
      </c>
      <c r="G1816" t="s">
        <v>1001</v>
      </c>
      <c r="H1816" t="s">
        <v>334</v>
      </c>
      <c r="I1816" t="s">
        <v>32</v>
      </c>
      <c r="J1816" t="s">
        <v>1002</v>
      </c>
      <c r="K1816">
        <v>1</v>
      </c>
      <c r="L1816" s="7">
        <v>18500</v>
      </c>
      <c r="M1816" s="7">
        <v>18500</v>
      </c>
      <c r="N1816">
        <v>0</v>
      </c>
      <c r="O1816" t="s">
        <v>29</v>
      </c>
      <c r="P1816">
        <v>0</v>
      </c>
      <c r="Q1816" s="7">
        <v>23300</v>
      </c>
      <c r="R1816" s="7">
        <v>23300</v>
      </c>
      <c r="S1816" s="7">
        <v>23300</v>
      </c>
      <c r="T1816" s="7">
        <v>0</v>
      </c>
      <c r="U1816" s="7">
        <v>0</v>
      </c>
      <c r="V1816" t="s">
        <v>30</v>
      </c>
      <c r="W1816" s="7">
        <v>4800</v>
      </c>
      <c r="X1816" s="2" t="s">
        <v>82</v>
      </c>
      <c r="Y1816" s="200"/>
      <c r="Z1816" s="201">
        <f>IF(Y1816&lt;&gt;"",Y1816,IF(Table1[[#This Row],[Befolyt]]="i",1,""))</f>
        <v>1</v>
      </c>
      <c r="AA1816" s="98">
        <f>Table1[[#This Row],[KülföldiÁr]]*Table1[[#This Row],[Darab]]</f>
        <v>0</v>
      </c>
    </row>
    <row r="1817" spans="1:27" x14ac:dyDescent="0.3">
      <c r="A1817" t="s">
        <v>995</v>
      </c>
      <c r="B1817" t="s">
        <v>996</v>
      </c>
      <c r="C1817" s="126">
        <v>46051</v>
      </c>
      <c r="D1817" s="6">
        <v>1</v>
      </c>
      <c r="E1817" s="126">
        <v>46042</v>
      </c>
      <c r="F1817" s="6">
        <v>1</v>
      </c>
      <c r="G1817" t="s">
        <v>1003</v>
      </c>
      <c r="H1817" t="s">
        <v>320</v>
      </c>
      <c r="I1817" t="s">
        <v>67</v>
      </c>
      <c r="J1817" t="s">
        <v>1004</v>
      </c>
      <c r="K1817">
        <v>5</v>
      </c>
      <c r="L1817" s="7">
        <v>19600</v>
      </c>
      <c r="M1817" s="7">
        <v>98000</v>
      </c>
      <c r="N1817">
        <v>0</v>
      </c>
      <c r="O1817" t="s">
        <v>29</v>
      </c>
      <c r="P1817">
        <v>0</v>
      </c>
      <c r="Q1817" s="7">
        <v>28020</v>
      </c>
      <c r="R1817" s="7">
        <v>28020</v>
      </c>
      <c r="S1817" s="7">
        <v>140100</v>
      </c>
      <c r="T1817" s="7">
        <v>4</v>
      </c>
      <c r="U1817" s="7">
        <v>5604</v>
      </c>
      <c r="V1817" t="s">
        <v>30</v>
      </c>
      <c r="W1817" s="7">
        <v>42100</v>
      </c>
      <c r="X1817" s="2" t="s">
        <v>82</v>
      </c>
      <c r="Y1817" s="200"/>
      <c r="Z1817" s="201">
        <f>IF(Y1817&lt;&gt;"",Y1817,IF(Table1[[#This Row],[Befolyt]]="i",1,""))</f>
        <v>1</v>
      </c>
      <c r="AA1817" s="98">
        <f>Table1[[#This Row],[KülföldiÁr]]*Table1[[#This Row],[Darab]]</f>
        <v>0</v>
      </c>
    </row>
    <row r="1818" spans="1:27" x14ac:dyDescent="0.3">
      <c r="A1818" t="s">
        <v>995</v>
      </c>
      <c r="B1818" t="s">
        <v>996</v>
      </c>
      <c r="C1818" s="126">
        <v>46051</v>
      </c>
      <c r="D1818" s="6">
        <v>1</v>
      </c>
      <c r="E1818" s="126">
        <v>46042</v>
      </c>
      <c r="F1818" s="6">
        <v>1</v>
      </c>
      <c r="G1818" t="s">
        <v>1005</v>
      </c>
      <c r="H1818" t="s">
        <v>320</v>
      </c>
      <c r="I1818" t="s">
        <v>67</v>
      </c>
      <c r="J1818" t="s">
        <v>1006</v>
      </c>
      <c r="K1818">
        <v>2</v>
      </c>
      <c r="L1818" s="7">
        <v>39200</v>
      </c>
      <c r="M1818" s="7">
        <v>78400</v>
      </c>
      <c r="N1818">
        <v>0</v>
      </c>
      <c r="O1818" t="s">
        <v>29</v>
      </c>
      <c r="P1818">
        <v>0</v>
      </c>
      <c r="Q1818" s="7">
        <v>56050</v>
      </c>
      <c r="R1818" s="7">
        <v>56050</v>
      </c>
      <c r="S1818" s="7">
        <v>112100</v>
      </c>
      <c r="T1818" s="7">
        <v>4</v>
      </c>
      <c r="U1818" s="7">
        <v>4484</v>
      </c>
      <c r="V1818" t="s">
        <v>30</v>
      </c>
      <c r="W1818" s="7">
        <v>33700</v>
      </c>
      <c r="X1818" s="2" t="s">
        <v>82</v>
      </c>
      <c r="Y1818" s="200"/>
      <c r="Z1818" s="201">
        <f>IF(Y1818&lt;&gt;"",Y1818,IF(Table1[[#This Row],[Befolyt]]="i",1,""))</f>
        <v>1</v>
      </c>
      <c r="AA1818" s="98">
        <f>Table1[[#This Row],[KülföldiÁr]]*Table1[[#This Row],[Darab]]</f>
        <v>0</v>
      </c>
    </row>
    <row r="1819" spans="1:27" x14ac:dyDescent="0.3">
      <c r="A1819" t="s">
        <v>995</v>
      </c>
      <c r="B1819" t="s">
        <v>996</v>
      </c>
      <c r="C1819" s="126">
        <v>46051</v>
      </c>
      <c r="D1819" s="6">
        <v>1</v>
      </c>
      <c r="E1819" s="126">
        <v>46042</v>
      </c>
      <c r="F1819" s="6">
        <v>1</v>
      </c>
      <c r="G1819" t="s">
        <v>1007</v>
      </c>
      <c r="H1819" t="s">
        <v>334</v>
      </c>
      <c r="I1819" t="s">
        <v>67</v>
      </c>
      <c r="J1819" t="s">
        <v>1008</v>
      </c>
      <c r="K1819">
        <v>2</v>
      </c>
      <c r="L1819" s="7">
        <v>40000</v>
      </c>
      <c r="M1819" s="7">
        <v>80000</v>
      </c>
      <c r="N1819">
        <v>0</v>
      </c>
      <c r="O1819" t="s">
        <v>29</v>
      </c>
      <c r="P1819">
        <v>0</v>
      </c>
      <c r="Q1819" s="7">
        <v>57200</v>
      </c>
      <c r="R1819" s="7">
        <v>57200</v>
      </c>
      <c r="S1819" s="7">
        <v>114400</v>
      </c>
      <c r="T1819" s="7">
        <v>4</v>
      </c>
      <c r="U1819" s="7">
        <v>4576</v>
      </c>
      <c r="V1819" t="s">
        <v>30</v>
      </c>
      <c r="W1819" s="7">
        <v>34400</v>
      </c>
      <c r="X1819" s="2" t="s">
        <v>82</v>
      </c>
      <c r="Y1819" s="200"/>
      <c r="Z1819" s="201">
        <f>IF(Y1819&lt;&gt;"",Y1819,IF(Table1[[#This Row],[Befolyt]]="i",1,""))</f>
        <v>1</v>
      </c>
      <c r="AA1819" s="98">
        <f>Table1[[#This Row],[KülföldiÁr]]*Table1[[#This Row],[Darab]]</f>
        <v>0</v>
      </c>
    </row>
    <row r="1820" spans="1:27" x14ac:dyDescent="0.3">
      <c r="A1820" t="s">
        <v>1009</v>
      </c>
      <c r="B1820" t="s">
        <v>394</v>
      </c>
      <c r="C1820" s="126">
        <v>46051</v>
      </c>
      <c r="D1820" s="6">
        <v>1</v>
      </c>
      <c r="E1820" s="126">
        <v>46051</v>
      </c>
      <c r="F1820" s="6">
        <v>1</v>
      </c>
      <c r="G1820" t="s">
        <v>1010</v>
      </c>
      <c r="H1820" t="s">
        <v>51</v>
      </c>
      <c r="I1820" t="s">
        <v>28</v>
      </c>
      <c r="J1820" t="s">
        <v>1011</v>
      </c>
      <c r="K1820">
        <v>25</v>
      </c>
      <c r="L1820" s="7">
        <v>632.07000000000005</v>
      </c>
      <c r="M1820" s="7">
        <v>15801.750000000002</v>
      </c>
      <c r="N1820">
        <v>0</v>
      </c>
      <c r="O1820" t="s">
        <v>29</v>
      </c>
      <c r="P1820">
        <v>0</v>
      </c>
      <c r="Q1820" s="7">
        <v>2255</v>
      </c>
      <c r="R1820" s="7">
        <v>1380</v>
      </c>
      <c r="S1820" s="7">
        <v>34500</v>
      </c>
      <c r="T1820" s="7">
        <v>0</v>
      </c>
      <c r="U1820" s="7">
        <v>0</v>
      </c>
      <c r="V1820" t="s">
        <v>126</v>
      </c>
      <c r="W1820" s="7">
        <v>18698.25</v>
      </c>
      <c r="X1820" s="2" t="s">
        <v>31</v>
      </c>
      <c r="Y1820" s="200"/>
      <c r="Z1820" s="201" t="str">
        <f>IF(Y1820&lt;&gt;"",Y1820,IF(Table1[[#This Row],[Befolyt]]="i",1,""))</f>
        <v/>
      </c>
      <c r="AA1820" s="98">
        <f>Table1[[#This Row],[KülföldiÁr]]*Table1[[#This Row],[Darab]]</f>
        <v>0</v>
      </c>
    </row>
    <row r="1821" spans="1:27" x14ac:dyDescent="0.3">
      <c r="A1821" t="s">
        <v>1009</v>
      </c>
      <c r="B1821" t="s">
        <v>394</v>
      </c>
      <c r="C1821" s="126">
        <v>46051</v>
      </c>
      <c r="D1821" s="6">
        <v>1</v>
      </c>
      <c r="E1821" s="126">
        <v>46051</v>
      </c>
      <c r="F1821" s="6">
        <v>1</v>
      </c>
      <c r="G1821" t="s">
        <v>1012</v>
      </c>
      <c r="H1821" t="s">
        <v>34</v>
      </c>
      <c r="I1821" t="s">
        <v>32</v>
      </c>
      <c r="J1821" t="s">
        <v>1013</v>
      </c>
      <c r="K1821">
        <v>1</v>
      </c>
      <c r="L1821" s="7">
        <v>3174</v>
      </c>
      <c r="M1821" s="7">
        <v>3174</v>
      </c>
      <c r="N1821">
        <v>0</v>
      </c>
      <c r="O1821" t="s">
        <v>29</v>
      </c>
      <c r="P1821">
        <v>0</v>
      </c>
      <c r="Q1821" s="7">
        <v>3174</v>
      </c>
      <c r="R1821" s="7">
        <v>0</v>
      </c>
      <c r="S1821" s="7">
        <v>0</v>
      </c>
      <c r="T1821" s="7">
        <v>0</v>
      </c>
      <c r="U1821" s="7">
        <v>0</v>
      </c>
      <c r="V1821" t="s">
        <v>126</v>
      </c>
      <c r="W1821" s="7">
        <v>-3174</v>
      </c>
      <c r="X1821" s="2" t="s">
        <v>31</v>
      </c>
      <c r="Y1821" s="200"/>
      <c r="Z1821" s="201" t="str">
        <f>IF(Y1821&lt;&gt;"",Y1821,IF(Table1[[#This Row],[Befolyt]]="i",1,""))</f>
        <v/>
      </c>
      <c r="AA1821" s="98">
        <f>Table1[[#This Row],[KülföldiÁr]]*Table1[[#This Row],[Darab]]</f>
        <v>0</v>
      </c>
    </row>
    <row r="1822" spans="1:27" x14ac:dyDescent="0.3">
      <c r="A1822" t="s">
        <v>1014</v>
      </c>
      <c r="B1822" t="s">
        <v>1015</v>
      </c>
      <c r="C1822" s="126">
        <v>46051</v>
      </c>
      <c r="D1822" s="6">
        <v>1</v>
      </c>
      <c r="E1822" s="126">
        <v>46051</v>
      </c>
      <c r="F1822" s="6">
        <v>1</v>
      </c>
      <c r="G1822" t="s">
        <v>1016</v>
      </c>
      <c r="H1822" t="s">
        <v>51</v>
      </c>
      <c r="I1822" t="s">
        <v>28</v>
      </c>
      <c r="J1822" t="s">
        <v>1017</v>
      </c>
      <c r="K1822">
        <v>4</v>
      </c>
      <c r="L1822" s="7">
        <v>1634.52</v>
      </c>
      <c r="M1822" s="7">
        <v>6538.08</v>
      </c>
      <c r="N1822">
        <v>0</v>
      </c>
      <c r="O1822" t="s">
        <v>29</v>
      </c>
      <c r="P1822">
        <v>0</v>
      </c>
      <c r="Q1822" s="7">
        <v>4540</v>
      </c>
      <c r="R1822" s="7">
        <v>5138</v>
      </c>
      <c r="S1822" s="7">
        <v>20552</v>
      </c>
      <c r="T1822" s="7">
        <v>5</v>
      </c>
      <c r="U1822" s="7">
        <v>1027.5999999999999</v>
      </c>
      <c r="V1822" t="s">
        <v>74</v>
      </c>
      <c r="W1822" s="7">
        <v>14013.92</v>
      </c>
      <c r="X1822" s="2" t="s">
        <v>82</v>
      </c>
      <c r="Y1822" s="200"/>
      <c r="Z1822" s="201">
        <f>IF(Y1822&lt;&gt;"",Y1822,IF(Table1[[#This Row],[Befolyt]]="i",1,""))</f>
        <v>1</v>
      </c>
      <c r="AA1822" s="98">
        <f>Table1[[#This Row],[KülföldiÁr]]*Table1[[#This Row],[Darab]]</f>
        <v>0</v>
      </c>
    </row>
    <row r="1823" spans="1:27" x14ac:dyDescent="0.3">
      <c r="A1823" t="s">
        <v>1014</v>
      </c>
      <c r="B1823" t="s">
        <v>1015</v>
      </c>
      <c r="C1823" s="126">
        <v>46051</v>
      </c>
      <c r="D1823" s="6">
        <v>1</v>
      </c>
      <c r="E1823" s="126">
        <v>46051</v>
      </c>
      <c r="F1823" s="6">
        <v>1</v>
      </c>
      <c r="G1823" t="s">
        <v>1018</v>
      </c>
      <c r="H1823" t="s">
        <v>51</v>
      </c>
      <c r="I1823" t="s">
        <v>28</v>
      </c>
      <c r="J1823" t="s">
        <v>1019</v>
      </c>
      <c r="K1823">
        <v>4</v>
      </c>
      <c r="L1823" s="7">
        <v>1402.71</v>
      </c>
      <c r="M1823" s="7">
        <v>5610.84</v>
      </c>
      <c r="N1823">
        <v>0</v>
      </c>
      <c r="O1823" t="s">
        <v>29</v>
      </c>
      <c r="P1823">
        <v>0</v>
      </c>
      <c r="Q1823" s="7">
        <v>3980</v>
      </c>
      <c r="R1823" s="7">
        <v>3640</v>
      </c>
      <c r="S1823" s="7">
        <v>14560</v>
      </c>
      <c r="T1823" s="7">
        <v>5</v>
      </c>
      <c r="U1823" s="7">
        <v>728</v>
      </c>
      <c r="V1823" t="s">
        <v>74</v>
      </c>
      <c r="W1823" s="7">
        <v>8949.16</v>
      </c>
      <c r="X1823" s="2" t="s">
        <v>82</v>
      </c>
      <c r="Y1823" s="200"/>
      <c r="Z1823" s="201">
        <f>IF(Y1823&lt;&gt;"",Y1823,IF(Table1[[#This Row],[Befolyt]]="i",1,""))</f>
        <v>1</v>
      </c>
      <c r="AA1823" s="98">
        <f>Table1[[#This Row],[KülföldiÁr]]*Table1[[#This Row],[Darab]]</f>
        <v>0</v>
      </c>
    </row>
    <row r="1824" spans="1:27" x14ac:dyDescent="0.3">
      <c r="A1824" t="s">
        <v>1014</v>
      </c>
      <c r="B1824" t="s">
        <v>1015</v>
      </c>
      <c r="C1824" s="126">
        <v>46051</v>
      </c>
      <c r="D1824" s="6">
        <v>1</v>
      </c>
      <c r="E1824" s="126">
        <v>46051</v>
      </c>
      <c r="F1824" s="6">
        <v>1</v>
      </c>
      <c r="G1824" t="s">
        <v>1020</v>
      </c>
      <c r="H1824" t="s">
        <v>51</v>
      </c>
      <c r="I1824" t="s">
        <v>28</v>
      </c>
      <c r="J1824" t="s">
        <v>1021</v>
      </c>
      <c r="K1824">
        <v>4</v>
      </c>
      <c r="L1824" s="7">
        <v>1385.66</v>
      </c>
      <c r="M1824" s="7">
        <v>5542.64</v>
      </c>
      <c r="N1824">
        <v>0</v>
      </c>
      <c r="O1824" t="s">
        <v>29</v>
      </c>
      <c r="P1824">
        <v>0</v>
      </c>
      <c r="Q1824" s="7">
        <v>4010</v>
      </c>
      <c r="R1824" s="7">
        <v>4135</v>
      </c>
      <c r="S1824" s="7">
        <v>16540</v>
      </c>
      <c r="T1824" s="7">
        <v>5</v>
      </c>
      <c r="U1824" s="7">
        <v>827</v>
      </c>
      <c r="V1824" t="s">
        <v>74</v>
      </c>
      <c r="W1824" s="7">
        <v>10997.36</v>
      </c>
      <c r="X1824" s="2" t="s">
        <v>82</v>
      </c>
      <c r="Y1824" s="200"/>
      <c r="Z1824" s="201">
        <f>IF(Y1824&lt;&gt;"",Y1824,IF(Table1[[#This Row],[Befolyt]]="i",1,""))</f>
        <v>1</v>
      </c>
      <c r="AA1824" s="98">
        <f>Table1[[#This Row],[KülföldiÁr]]*Table1[[#This Row],[Darab]]</f>
        <v>0</v>
      </c>
    </row>
    <row r="1825" spans="1:27" x14ac:dyDescent="0.3">
      <c r="A1825" t="s">
        <v>1014</v>
      </c>
      <c r="B1825" t="s">
        <v>1015</v>
      </c>
      <c r="C1825" s="126">
        <v>46051</v>
      </c>
      <c r="D1825" s="6">
        <v>1</v>
      </c>
      <c r="E1825" s="126">
        <v>46051</v>
      </c>
      <c r="F1825" s="6">
        <v>1</v>
      </c>
      <c r="G1825" t="s">
        <v>1022</v>
      </c>
      <c r="H1825" t="s">
        <v>51</v>
      </c>
      <c r="I1825" t="s">
        <v>28</v>
      </c>
      <c r="J1825" t="s">
        <v>1023</v>
      </c>
      <c r="K1825">
        <v>4</v>
      </c>
      <c r="L1825" s="7">
        <v>931.02</v>
      </c>
      <c r="M1825" s="7">
        <v>3724.08</v>
      </c>
      <c r="N1825">
        <v>0</v>
      </c>
      <c r="O1825" t="s">
        <v>29</v>
      </c>
      <c r="P1825">
        <v>0</v>
      </c>
      <c r="Q1825" s="7">
        <v>3030</v>
      </c>
      <c r="R1825" s="7">
        <v>1985</v>
      </c>
      <c r="S1825" s="7">
        <v>7940</v>
      </c>
      <c r="T1825" s="7">
        <v>0.14000000000000001</v>
      </c>
      <c r="U1825" s="7">
        <v>11.116000000000001</v>
      </c>
      <c r="V1825" t="s">
        <v>74</v>
      </c>
      <c r="W1825" s="7">
        <v>4215.92</v>
      </c>
      <c r="X1825" s="2" t="s">
        <v>82</v>
      </c>
      <c r="Y1825" s="200"/>
      <c r="Z1825" s="201">
        <f>IF(Y1825&lt;&gt;"",Y1825,IF(Table1[[#This Row],[Befolyt]]="i",1,""))</f>
        <v>1</v>
      </c>
      <c r="AA1825" s="98">
        <f>Table1[[#This Row],[KülföldiÁr]]*Table1[[#This Row],[Darab]]</f>
        <v>0</v>
      </c>
    </row>
    <row r="1826" spans="1:27" x14ac:dyDescent="0.3">
      <c r="A1826" t="s">
        <v>1014</v>
      </c>
      <c r="B1826" t="s">
        <v>1015</v>
      </c>
      <c r="C1826" s="126">
        <v>46051</v>
      </c>
      <c r="D1826" s="6">
        <v>1</v>
      </c>
      <c r="E1826" s="126">
        <v>46051</v>
      </c>
      <c r="F1826" s="6">
        <v>1</v>
      </c>
      <c r="G1826" t="s">
        <v>1024</v>
      </c>
      <c r="H1826" t="s">
        <v>51</v>
      </c>
      <c r="I1826" t="s">
        <v>28</v>
      </c>
      <c r="J1826" t="s">
        <v>1025</v>
      </c>
      <c r="K1826">
        <v>4</v>
      </c>
      <c r="L1826" s="7">
        <v>691.86</v>
      </c>
      <c r="M1826" s="7">
        <v>2767.44</v>
      </c>
      <c r="N1826">
        <v>0</v>
      </c>
      <c r="O1826" t="s">
        <v>29</v>
      </c>
      <c r="P1826">
        <v>0</v>
      </c>
      <c r="Q1826" s="7">
        <v>2405</v>
      </c>
      <c r="R1826" s="7">
        <v>1750</v>
      </c>
      <c r="S1826" s="7">
        <v>7000</v>
      </c>
      <c r="T1826" s="7">
        <v>2.21</v>
      </c>
      <c r="U1826" s="7">
        <v>154.69999999999999</v>
      </c>
      <c r="V1826" t="s">
        <v>74</v>
      </c>
      <c r="W1826" s="7">
        <v>4232.5599999999995</v>
      </c>
      <c r="X1826" s="2" t="s">
        <v>82</v>
      </c>
      <c r="Y1826" s="200"/>
      <c r="Z1826" s="201">
        <f>IF(Y1826&lt;&gt;"",Y1826,IF(Table1[[#This Row],[Befolyt]]="i",1,""))</f>
        <v>1</v>
      </c>
      <c r="AA1826" s="98">
        <f>Table1[[#This Row],[KülföldiÁr]]*Table1[[#This Row],[Darab]]</f>
        <v>0</v>
      </c>
    </row>
    <row r="1827" spans="1:27" x14ac:dyDescent="0.3">
      <c r="A1827" t="s">
        <v>1014</v>
      </c>
      <c r="B1827" t="s">
        <v>1015</v>
      </c>
      <c r="C1827" s="126">
        <v>46051</v>
      </c>
      <c r="D1827" s="6">
        <v>1</v>
      </c>
      <c r="E1827" s="126">
        <v>46051</v>
      </c>
      <c r="F1827" s="6">
        <v>1</v>
      </c>
      <c r="G1827" t="s">
        <v>392</v>
      </c>
      <c r="H1827" t="s">
        <v>51</v>
      </c>
      <c r="I1827" t="s">
        <v>28</v>
      </c>
      <c r="J1827" t="s">
        <v>393</v>
      </c>
      <c r="K1827">
        <v>5</v>
      </c>
      <c r="L1827" s="7">
        <v>677.95</v>
      </c>
      <c r="M1827" s="7">
        <v>3389.75</v>
      </c>
      <c r="N1827">
        <v>0</v>
      </c>
      <c r="O1827" t="s">
        <v>29</v>
      </c>
      <c r="P1827">
        <v>0</v>
      </c>
      <c r="Q1827" s="7">
        <v>2115</v>
      </c>
      <c r="R1827" s="7">
        <v>1500</v>
      </c>
      <c r="S1827" s="7">
        <v>7500</v>
      </c>
      <c r="T1827" s="7">
        <v>1.68</v>
      </c>
      <c r="U1827" s="7">
        <v>126</v>
      </c>
      <c r="V1827" t="s">
        <v>74</v>
      </c>
      <c r="W1827" s="7">
        <v>4110.25</v>
      </c>
      <c r="X1827" s="2" t="s">
        <v>82</v>
      </c>
      <c r="Y1827" s="200"/>
      <c r="Z1827" s="201">
        <f>IF(Y1827&lt;&gt;"",Y1827,IF(Table1[[#This Row],[Befolyt]]="i",1,""))</f>
        <v>1</v>
      </c>
      <c r="AA1827" s="98">
        <f>Table1[[#This Row],[KülföldiÁr]]*Table1[[#This Row],[Darab]]</f>
        <v>0</v>
      </c>
    </row>
    <row r="1828" spans="1:27" x14ac:dyDescent="0.3">
      <c r="A1828" t="s">
        <v>1014</v>
      </c>
      <c r="B1828" t="s">
        <v>1015</v>
      </c>
      <c r="C1828" s="126">
        <v>46051</v>
      </c>
      <c r="D1828" s="6">
        <v>1</v>
      </c>
      <c r="E1828" s="126">
        <v>46051</v>
      </c>
      <c r="F1828" s="6">
        <v>1</v>
      </c>
      <c r="G1828" t="s">
        <v>1026</v>
      </c>
      <c r="H1828" t="s">
        <v>51</v>
      </c>
      <c r="I1828" t="s">
        <v>28</v>
      </c>
      <c r="J1828" t="s">
        <v>1027</v>
      </c>
      <c r="K1828">
        <v>5</v>
      </c>
      <c r="L1828" s="7">
        <v>505.47</v>
      </c>
      <c r="M1828" s="7">
        <v>2527.3500000000004</v>
      </c>
      <c r="N1828">
        <v>0</v>
      </c>
      <c r="O1828" t="s">
        <v>29</v>
      </c>
      <c r="P1828">
        <v>0</v>
      </c>
      <c r="Q1828" s="7">
        <v>1740</v>
      </c>
      <c r="R1828" s="7">
        <v>1290</v>
      </c>
      <c r="S1828" s="7">
        <v>6450</v>
      </c>
      <c r="T1828" s="7">
        <v>2.6</v>
      </c>
      <c r="U1828" s="7">
        <v>167.7</v>
      </c>
      <c r="V1828" t="s">
        <v>74</v>
      </c>
      <c r="W1828" s="7">
        <v>3922.6499999999996</v>
      </c>
      <c r="X1828" s="2" t="s">
        <v>82</v>
      </c>
      <c r="Y1828" s="200"/>
      <c r="Z1828" s="201">
        <f>IF(Y1828&lt;&gt;"",Y1828,IF(Table1[[#This Row],[Befolyt]]="i",1,""))</f>
        <v>1</v>
      </c>
      <c r="AA1828" s="98">
        <f>Table1[[#This Row],[KülföldiÁr]]*Table1[[#This Row],[Darab]]</f>
        <v>0</v>
      </c>
    </row>
    <row r="1829" spans="1:27" x14ac:dyDescent="0.3">
      <c r="A1829" t="s">
        <v>1014</v>
      </c>
      <c r="B1829" t="s">
        <v>1015</v>
      </c>
      <c r="C1829" s="126">
        <v>46051</v>
      </c>
      <c r="D1829" s="6">
        <v>1</v>
      </c>
      <c r="E1829" s="126">
        <v>46051</v>
      </c>
      <c r="F1829" s="6">
        <v>1</v>
      </c>
      <c r="G1829" t="s">
        <v>851</v>
      </c>
      <c r="H1829" t="s">
        <v>34</v>
      </c>
      <c r="I1829" t="s">
        <v>32</v>
      </c>
      <c r="J1829" t="s">
        <v>852</v>
      </c>
      <c r="K1829">
        <v>1</v>
      </c>
      <c r="L1829" s="7">
        <v>5586</v>
      </c>
      <c r="M1829" s="7">
        <v>5586</v>
      </c>
      <c r="N1829">
        <v>0</v>
      </c>
      <c r="O1829" t="s">
        <v>29</v>
      </c>
      <c r="P1829">
        <v>0</v>
      </c>
      <c r="Q1829" s="7">
        <v>5586</v>
      </c>
      <c r="R1829" s="7">
        <v>2800</v>
      </c>
      <c r="S1829" s="7">
        <v>2800</v>
      </c>
      <c r="T1829" s="7">
        <v>0</v>
      </c>
      <c r="U1829" s="7">
        <v>0</v>
      </c>
      <c r="V1829" t="s">
        <v>74</v>
      </c>
      <c r="W1829" s="7">
        <v>-2786</v>
      </c>
      <c r="X1829" s="2" t="s">
        <v>82</v>
      </c>
      <c r="Y1829" s="200"/>
      <c r="Z1829" s="201">
        <f>IF(Y1829&lt;&gt;"",Y1829,IF(Table1[[#This Row],[Befolyt]]="i",1,""))</f>
        <v>1</v>
      </c>
      <c r="AA1829" s="98">
        <f>Table1[[#This Row],[KülföldiÁr]]*Table1[[#This Row],[Darab]]</f>
        <v>0</v>
      </c>
    </row>
    <row r="1830" spans="1:27" x14ac:dyDescent="0.3">
      <c r="A1830" t="s">
        <v>1028</v>
      </c>
      <c r="B1830" t="s">
        <v>1029</v>
      </c>
      <c r="C1830" s="126">
        <v>46051</v>
      </c>
      <c r="D1830" s="6">
        <v>1</v>
      </c>
      <c r="E1830" s="126">
        <v>46051</v>
      </c>
      <c r="F1830" s="6">
        <v>1</v>
      </c>
      <c r="G1830" t="s">
        <v>1030</v>
      </c>
      <c r="H1830" t="s">
        <v>51</v>
      </c>
      <c r="I1830" t="s">
        <v>28</v>
      </c>
      <c r="J1830" t="s">
        <v>1031</v>
      </c>
      <c r="K1830">
        <v>10</v>
      </c>
      <c r="L1830" s="7">
        <v>291.10000000000002</v>
      </c>
      <c r="M1830" s="7">
        <v>2911</v>
      </c>
      <c r="N1830">
        <v>0</v>
      </c>
      <c r="O1830" t="s">
        <v>29</v>
      </c>
      <c r="P1830">
        <v>0</v>
      </c>
      <c r="Q1830" s="7">
        <v>975</v>
      </c>
      <c r="R1830" s="7">
        <v>780</v>
      </c>
      <c r="S1830" s="7">
        <v>7800</v>
      </c>
      <c r="T1830" s="7">
        <v>3</v>
      </c>
      <c r="U1830" s="7">
        <v>234</v>
      </c>
      <c r="V1830" t="s">
        <v>77</v>
      </c>
      <c r="W1830" s="7">
        <v>4889</v>
      </c>
      <c r="X1830" s="2" t="s">
        <v>82</v>
      </c>
      <c r="Y1830" s="200"/>
      <c r="Z1830" s="201">
        <f>IF(Y1830&lt;&gt;"",Y1830,IF(Table1[[#This Row],[Befolyt]]="i",1,""))</f>
        <v>1</v>
      </c>
      <c r="AA1830" s="98">
        <f>Table1[[#This Row],[KülföldiÁr]]*Table1[[#This Row],[Darab]]</f>
        <v>0</v>
      </c>
    </row>
    <row r="1831" spans="1:27" x14ac:dyDescent="0.3">
      <c r="A1831" t="s">
        <v>1028</v>
      </c>
      <c r="B1831" t="s">
        <v>1029</v>
      </c>
      <c r="C1831" s="126">
        <v>46051</v>
      </c>
      <c r="D1831" s="6">
        <v>1</v>
      </c>
      <c r="E1831" s="126">
        <v>46051</v>
      </c>
      <c r="F1831" s="6">
        <v>1</v>
      </c>
      <c r="G1831" t="s">
        <v>1032</v>
      </c>
      <c r="H1831" t="s">
        <v>34</v>
      </c>
      <c r="I1831" t="s">
        <v>32</v>
      </c>
      <c r="J1831" t="s">
        <v>1033</v>
      </c>
      <c r="K1831">
        <v>1</v>
      </c>
      <c r="L1831" s="7">
        <v>2080</v>
      </c>
      <c r="M1831" s="7">
        <v>2080</v>
      </c>
      <c r="N1831">
        <v>0</v>
      </c>
      <c r="O1831" t="s">
        <v>29</v>
      </c>
      <c r="P1831">
        <v>0</v>
      </c>
      <c r="Q1831" s="7">
        <v>2080</v>
      </c>
      <c r="R1831" s="7">
        <v>1000</v>
      </c>
      <c r="S1831" s="7">
        <v>1000</v>
      </c>
      <c r="T1831" s="7">
        <v>0</v>
      </c>
      <c r="U1831" s="7">
        <v>0</v>
      </c>
      <c r="V1831" t="s">
        <v>77</v>
      </c>
      <c r="W1831" s="7">
        <v>-1080</v>
      </c>
      <c r="X1831" s="2" t="s">
        <v>82</v>
      </c>
      <c r="Y1831" s="200"/>
      <c r="Z1831" s="201">
        <f>IF(Y1831&lt;&gt;"",Y1831,IF(Table1[[#This Row],[Befolyt]]="i",1,""))</f>
        <v>1</v>
      </c>
      <c r="AA1831" s="98">
        <f>Table1[[#This Row],[KülföldiÁr]]*Table1[[#This Row],[Darab]]</f>
        <v>0</v>
      </c>
    </row>
    <row r="1832" spans="1:27" x14ac:dyDescent="0.3">
      <c r="A1832" t="s">
        <v>1034</v>
      </c>
      <c r="B1832" t="s">
        <v>1035</v>
      </c>
      <c r="C1832" s="126">
        <v>46051</v>
      </c>
      <c r="D1832" s="6">
        <v>1</v>
      </c>
      <c r="E1832" s="126">
        <v>46051</v>
      </c>
      <c r="F1832" s="6">
        <v>1</v>
      </c>
      <c r="G1832" t="s">
        <v>1036</v>
      </c>
      <c r="H1832" t="s">
        <v>33</v>
      </c>
      <c r="I1832" t="s">
        <v>28</v>
      </c>
      <c r="J1832" t="s">
        <v>1037</v>
      </c>
      <c r="K1832">
        <v>4</v>
      </c>
      <c r="L1832" s="7">
        <v>1972.42</v>
      </c>
      <c r="M1832" s="7">
        <v>7889.68</v>
      </c>
      <c r="N1832">
        <v>0</v>
      </c>
      <c r="O1832" t="s">
        <v>29</v>
      </c>
      <c r="P1832">
        <v>0</v>
      </c>
      <c r="Q1832" s="7">
        <v>9500</v>
      </c>
      <c r="R1832" s="7">
        <v>7150</v>
      </c>
      <c r="S1832" s="7">
        <v>28600</v>
      </c>
      <c r="T1832" s="7">
        <v>5</v>
      </c>
      <c r="U1832" s="7">
        <v>1430</v>
      </c>
      <c r="V1832" t="s">
        <v>74</v>
      </c>
      <c r="W1832" s="7">
        <v>20710.32</v>
      </c>
      <c r="X1832" s="2" t="s">
        <v>82</v>
      </c>
      <c r="Y1832" s="200"/>
      <c r="Z1832" s="201">
        <f>IF(Y1832&lt;&gt;"",Y1832,IF(Table1[[#This Row],[Befolyt]]="i",1,""))</f>
        <v>1</v>
      </c>
      <c r="AA1832" s="98">
        <f>Table1[[#This Row],[KülföldiÁr]]*Table1[[#This Row],[Darab]]</f>
        <v>0</v>
      </c>
    </row>
    <row r="1833" spans="1:27" x14ac:dyDescent="0.3">
      <c r="A1833" t="s">
        <v>1034</v>
      </c>
      <c r="B1833" t="s">
        <v>1035</v>
      </c>
      <c r="C1833" s="126">
        <v>46051</v>
      </c>
      <c r="D1833" s="6">
        <v>1</v>
      </c>
      <c r="E1833" s="126">
        <v>46051</v>
      </c>
      <c r="F1833" s="6">
        <v>1</v>
      </c>
      <c r="G1833" t="s">
        <v>319</v>
      </c>
      <c r="H1833" t="s">
        <v>33</v>
      </c>
      <c r="I1833" t="s">
        <v>28</v>
      </c>
      <c r="J1833" t="s">
        <v>428</v>
      </c>
      <c r="K1833">
        <v>4</v>
      </c>
      <c r="L1833" s="7">
        <v>1537.05</v>
      </c>
      <c r="M1833" s="7">
        <v>6148.2</v>
      </c>
      <c r="N1833">
        <v>0</v>
      </c>
      <c r="O1833" t="s">
        <v>29</v>
      </c>
      <c r="P1833">
        <v>0</v>
      </c>
      <c r="Q1833" s="7">
        <v>7500</v>
      </c>
      <c r="R1833" s="7">
        <v>5400</v>
      </c>
      <c r="S1833" s="7">
        <v>21600</v>
      </c>
      <c r="T1833" s="7">
        <v>5</v>
      </c>
      <c r="U1833" s="7">
        <v>1080</v>
      </c>
      <c r="V1833" t="s">
        <v>74</v>
      </c>
      <c r="W1833" s="7">
        <v>15451.8</v>
      </c>
      <c r="X1833" s="2" t="s">
        <v>82</v>
      </c>
      <c r="Y1833" s="200"/>
      <c r="Z1833" s="201">
        <f>IF(Y1833&lt;&gt;"",Y1833,IF(Table1[[#This Row],[Befolyt]]="i",1,""))</f>
        <v>1</v>
      </c>
      <c r="AA1833" s="98">
        <f>Table1[[#This Row],[KülföldiÁr]]*Table1[[#This Row],[Darab]]</f>
        <v>0</v>
      </c>
    </row>
    <row r="1834" spans="1:27" x14ac:dyDescent="0.3">
      <c r="A1834" t="s">
        <v>1034</v>
      </c>
      <c r="B1834" t="s">
        <v>1035</v>
      </c>
      <c r="C1834" s="126">
        <v>46051</v>
      </c>
      <c r="D1834" s="6">
        <v>1</v>
      </c>
      <c r="E1834" s="126">
        <v>46051</v>
      </c>
      <c r="F1834" s="6">
        <v>1</v>
      </c>
      <c r="G1834" t="s">
        <v>72</v>
      </c>
      <c r="H1834" t="s">
        <v>34</v>
      </c>
      <c r="I1834" t="s">
        <v>32</v>
      </c>
      <c r="J1834" t="s">
        <v>73</v>
      </c>
      <c r="K1834">
        <v>1</v>
      </c>
      <c r="L1834" s="7">
        <v>2772</v>
      </c>
      <c r="M1834" s="7">
        <v>2772</v>
      </c>
      <c r="N1834">
        <v>0</v>
      </c>
      <c r="O1834" t="s">
        <v>29</v>
      </c>
      <c r="P1834">
        <v>0</v>
      </c>
      <c r="Q1834" s="7">
        <v>2772</v>
      </c>
      <c r="R1834" s="7">
        <v>2200</v>
      </c>
      <c r="S1834" s="7">
        <v>2200</v>
      </c>
      <c r="T1834" s="7">
        <v>0</v>
      </c>
      <c r="U1834" s="7">
        <v>0</v>
      </c>
      <c r="V1834" t="s">
        <v>74</v>
      </c>
      <c r="W1834" s="7">
        <v>-572</v>
      </c>
      <c r="X1834" s="2" t="s">
        <v>82</v>
      </c>
      <c r="Y1834" s="200"/>
      <c r="Z1834" s="201">
        <f>IF(Y1834&lt;&gt;"",Y1834,IF(Table1[[#This Row],[Befolyt]]="i",1,""))</f>
        <v>1</v>
      </c>
      <c r="AA1834" s="98">
        <f>Table1[[#This Row],[KülföldiÁr]]*Table1[[#This Row],[Darab]]</f>
        <v>0</v>
      </c>
    </row>
    <row r="1835" spans="1:27" x14ac:dyDescent="0.3">
      <c r="A1835" t="s">
        <v>1038</v>
      </c>
      <c r="B1835" t="s">
        <v>888</v>
      </c>
      <c r="C1835" s="126">
        <v>46051</v>
      </c>
      <c r="D1835" s="6">
        <v>1</v>
      </c>
      <c r="E1835" s="126">
        <v>46051</v>
      </c>
      <c r="F1835" s="6">
        <v>1</v>
      </c>
      <c r="G1835" t="s">
        <v>1039</v>
      </c>
      <c r="H1835" t="s">
        <v>41</v>
      </c>
      <c r="I1835" t="s">
        <v>28</v>
      </c>
      <c r="J1835" t="s">
        <v>1040</v>
      </c>
      <c r="K1835">
        <v>1</v>
      </c>
      <c r="L1835" s="7">
        <v>10578.14</v>
      </c>
      <c r="M1835" s="7">
        <v>10578.14</v>
      </c>
      <c r="N1835">
        <v>0</v>
      </c>
      <c r="O1835" t="s">
        <v>29</v>
      </c>
      <c r="P1835">
        <v>0</v>
      </c>
      <c r="Q1835" s="7">
        <v>32460</v>
      </c>
      <c r="R1835" s="7">
        <v>32460</v>
      </c>
      <c r="S1835" s="7">
        <v>32460</v>
      </c>
      <c r="T1835" s="7">
        <v>10</v>
      </c>
      <c r="U1835" s="7">
        <v>3246</v>
      </c>
      <c r="V1835" t="s">
        <v>37</v>
      </c>
      <c r="W1835" s="7">
        <v>21881.86</v>
      </c>
      <c r="X1835" s="2" t="s">
        <v>31</v>
      </c>
      <c r="Y1835" s="200"/>
      <c r="Z1835" s="201" t="str">
        <f>IF(Y1835&lt;&gt;"",Y1835,IF(Table1[[#This Row],[Befolyt]]="i",1,""))</f>
        <v/>
      </c>
      <c r="AA1835" s="98">
        <f>Table1[[#This Row],[KülföldiÁr]]*Table1[[#This Row],[Darab]]</f>
        <v>0</v>
      </c>
    </row>
    <row r="1836" spans="1:27" x14ac:dyDescent="0.3">
      <c r="A1836" t="s">
        <v>1041</v>
      </c>
      <c r="B1836" t="s">
        <v>888</v>
      </c>
      <c r="C1836" s="126">
        <v>46051</v>
      </c>
      <c r="D1836" s="6">
        <v>1</v>
      </c>
      <c r="E1836" s="126">
        <v>46051</v>
      </c>
      <c r="F1836" s="6">
        <v>1</v>
      </c>
      <c r="G1836" t="s">
        <v>1042</v>
      </c>
      <c r="H1836" t="s">
        <v>51</v>
      </c>
      <c r="I1836" t="s">
        <v>28</v>
      </c>
      <c r="J1836" t="s">
        <v>1043</v>
      </c>
      <c r="K1836">
        <v>8</v>
      </c>
      <c r="L1836" s="7">
        <v>1286.81</v>
      </c>
      <c r="M1836" s="7">
        <v>10294.48</v>
      </c>
      <c r="N1836">
        <v>0</v>
      </c>
      <c r="O1836" t="s">
        <v>29</v>
      </c>
      <c r="P1836">
        <v>0</v>
      </c>
      <c r="Q1836" s="7">
        <v>4500</v>
      </c>
      <c r="R1836" s="7">
        <v>4500</v>
      </c>
      <c r="S1836" s="7">
        <v>36000</v>
      </c>
      <c r="T1836" s="7">
        <v>10</v>
      </c>
      <c r="U1836" s="7">
        <v>3600</v>
      </c>
      <c r="V1836" t="s">
        <v>37</v>
      </c>
      <c r="W1836" s="7">
        <v>25705.52</v>
      </c>
      <c r="X1836" s="2" t="s">
        <v>31</v>
      </c>
      <c r="Y1836" s="200"/>
      <c r="Z1836" s="201" t="str">
        <f>IF(Y1836&lt;&gt;"",Y1836,IF(Table1[[#This Row],[Befolyt]]="i",1,""))</f>
        <v/>
      </c>
      <c r="AA1836" s="98">
        <f>Table1[[#This Row],[KülföldiÁr]]*Table1[[#This Row],[Darab]]</f>
        <v>0</v>
      </c>
    </row>
    <row r="1837" spans="1:27" x14ac:dyDescent="0.3">
      <c r="A1837" t="s">
        <v>1044</v>
      </c>
      <c r="B1837" t="s">
        <v>456</v>
      </c>
      <c r="C1837" s="126">
        <v>46051</v>
      </c>
      <c r="D1837" s="6">
        <v>1</v>
      </c>
      <c r="E1837" s="126">
        <v>46051</v>
      </c>
      <c r="F1837" s="6">
        <v>1</v>
      </c>
      <c r="G1837" t="s">
        <v>1045</v>
      </c>
      <c r="H1837" t="s">
        <v>41</v>
      </c>
      <c r="I1837" t="s">
        <v>28</v>
      </c>
      <c r="J1837" t="s">
        <v>1046</v>
      </c>
      <c r="K1837">
        <v>2</v>
      </c>
      <c r="L1837" s="7">
        <v>12071.85</v>
      </c>
      <c r="M1837" s="7">
        <v>24143.7</v>
      </c>
      <c r="N1837">
        <v>0</v>
      </c>
      <c r="O1837" t="s">
        <v>29</v>
      </c>
      <c r="P1837">
        <v>0</v>
      </c>
      <c r="Q1837" s="7">
        <v>31235</v>
      </c>
      <c r="R1837" s="7">
        <v>31235</v>
      </c>
      <c r="S1837" s="7">
        <v>62470</v>
      </c>
      <c r="T1837" s="7">
        <v>10</v>
      </c>
      <c r="U1837" s="7">
        <v>6247</v>
      </c>
      <c r="V1837" t="s">
        <v>66</v>
      </c>
      <c r="W1837" s="7">
        <v>38326.300000000003</v>
      </c>
      <c r="X1837" s="2" t="s">
        <v>82</v>
      </c>
      <c r="Y1837" s="200"/>
      <c r="Z1837" s="201">
        <f>IF(Y1837&lt;&gt;"",Y1837,IF(Table1[[#This Row],[Befolyt]]="i",1,""))</f>
        <v>1</v>
      </c>
      <c r="AA1837" s="98">
        <f>Table1[[#This Row],[KülföldiÁr]]*Table1[[#This Row],[Darab]]</f>
        <v>0</v>
      </c>
    </row>
    <row r="1838" spans="1:27" x14ac:dyDescent="0.3">
      <c r="A1838" t="s">
        <v>1044</v>
      </c>
      <c r="B1838" t="s">
        <v>456</v>
      </c>
      <c r="C1838" s="126">
        <v>46051</v>
      </c>
      <c r="D1838" s="6">
        <v>1</v>
      </c>
      <c r="E1838" s="126">
        <v>46051</v>
      </c>
      <c r="F1838" s="6">
        <v>1</v>
      </c>
      <c r="G1838" t="s">
        <v>1047</v>
      </c>
      <c r="H1838" t="s">
        <v>33</v>
      </c>
      <c r="I1838" t="s">
        <v>28</v>
      </c>
      <c r="J1838" t="s">
        <v>1048</v>
      </c>
      <c r="K1838">
        <v>2</v>
      </c>
      <c r="L1838" s="7">
        <v>2222.36</v>
      </c>
      <c r="M1838" s="7">
        <v>4444.72</v>
      </c>
      <c r="N1838">
        <v>0</v>
      </c>
      <c r="O1838" t="s">
        <v>29</v>
      </c>
      <c r="P1838">
        <v>0</v>
      </c>
      <c r="Q1838" s="7">
        <v>11000</v>
      </c>
      <c r="R1838" s="7">
        <v>11000</v>
      </c>
      <c r="S1838" s="7">
        <v>22000</v>
      </c>
      <c r="T1838" s="7">
        <v>10</v>
      </c>
      <c r="U1838" s="7">
        <v>2200</v>
      </c>
      <c r="V1838" t="s">
        <v>66</v>
      </c>
      <c r="W1838" s="7">
        <v>17555.28</v>
      </c>
      <c r="X1838" s="2" t="s">
        <v>82</v>
      </c>
      <c r="Y1838" s="200"/>
      <c r="Z1838" s="201">
        <f>IF(Y1838&lt;&gt;"",Y1838,IF(Table1[[#This Row],[Befolyt]]="i",1,""))</f>
        <v>1</v>
      </c>
      <c r="AA1838" s="98">
        <f>Table1[[#This Row],[KülföldiÁr]]*Table1[[#This Row],[Darab]]</f>
        <v>0</v>
      </c>
    </row>
    <row r="1839" spans="1:27" x14ac:dyDescent="0.3">
      <c r="A1839" t="s">
        <v>1044</v>
      </c>
      <c r="B1839" t="s">
        <v>456</v>
      </c>
      <c r="C1839" s="126">
        <v>46051</v>
      </c>
      <c r="D1839" s="6">
        <v>1</v>
      </c>
      <c r="E1839" s="126">
        <v>46051</v>
      </c>
      <c r="F1839" s="6">
        <v>1</v>
      </c>
      <c r="G1839" t="s">
        <v>317</v>
      </c>
      <c r="H1839" t="s">
        <v>34</v>
      </c>
      <c r="I1839" t="s">
        <v>32</v>
      </c>
      <c r="J1839" t="s">
        <v>318</v>
      </c>
      <c r="K1839">
        <v>1</v>
      </c>
      <c r="L1839" s="7">
        <v>3584</v>
      </c>
      <c r="M1839" s="7">
        <v>3584</v>
      </c>
      <c r="N1839">
        <v>0</v>
      </c>
      <c r="O1839" t="s">
        <v>29</v>
      </c>
      <c r="P1839">
        <v>0</v>
      </c>
      <c r="Q1839" s="7">
        <v>3584</v>
      </c>
      <c r="R1839" s="7">
        <v>2800</v>
      </c>
      <c r="S1839" s="7">
        <v>2800</v>
      </c>
      <c r="T1839" s="7">
        <v>0</v>
      </c>
      <c r="U1839" s="7">
        <v>0</v>
      </c>
      <c r="V1839" t="s">
        <v>66</v>
      </c>
      <c r="W1839" s="7">
        <v>-784</v>
      </c>
      <c r="X1839" s="2" t="s">
        <v>82</v>
      </c>
      <c r="Y1839" s="200"/>
      <c r="Z1839" s="201">
        <f>IF(Y1839&lt;&gt;"",Y1839,IF(Table1[[#This Row],[Befolyt]]="i",1,""))</f>
        <v>1</v>
      </c>
      <c r="AA1839" s="98">
        <f>Table1[[#This Row],[KülföldiÁr]]*Table1[[#This Row],[Darab]]</f>
        <v>0</v>
      </c>
    </row>
    <row r="1840" spans="1:27" x14ac:dyDescent="0.3">
      <c r="A1840" t="s">
        <v>1049</v>
      </c>
      <c r="B1840" t="s">
        <v>1050</v>
      </c>
      <c r="C1840" s="126">
        <v>46051</v>
      </c>
      <c r="D1840" s="6">
        <v>1</v>
      </c>
      <c r="E1840" s="126">
        <v>46051</v>
      </c>
      <c r="F1840" s="6">
        <v>1</v>
      </c>
      <c r="G1840" t="s">
        <v>1051</v>
      </c>
      <c r="H1840" t="s">
        <v>41</v>
      </c>
      <c r="I1840" t="s">
        <v>28</v>
      </c>
      <c r="J1840" t="s">
        <v>1052</v>
      </c>
      <c r="K1840">
        <v>60</v>
      </c>
      <c r="L1840" s="7">
        <v>1156.51</v>
      </c>
      <c r="M1840" s="7">
        <v>69390.600000000006</v>
      </c>
      <c r="N1840">
        <v>0</v>
      </c>
      <c r="O1840" t="s">
        <v>29</v>
      </c>
      <c r="P1840">
        <v>0</v>
      </c>
      <c r="Q1840" s="7">
        <v>3400</v>
      </c>
      <c r="R1840" s="7">
        <v>3400</v>
      </c>
      <c r="S1840" s="7">
        <v>204000</v>
      </c>
      <c r="T1840" s="7">
        <v>8.6199999999999992</v>
      </c>
      <c r="U1840" s="7">
        <v>17584.8</v>
      </c>
      <c r="V1840" t="s">
        <v>83</v>
      </c>
      <c r="W1840" s="7">
        <v>134609.4</v>
      </c>
      <c r="X1840" s="2" t="s">
        <v>82</v>
      </c>
      <c r="Y1840" s="200"/>
      <c r="Z1840" s="201">
        <f>IF(Y1840&lt;&gt;"",Y1840,IF(Table1[[#This Row],[Befolyt]]="i",1,""))</f>
        <v>1</v>
      </c>
      <c r="AA1840" s="98">
        <f>Table1[[#This Row],[KülföldiÁr]]*Table1[[#This Row],[Darab]]</f>
        <v>0</v>
      </c>
    </row>
    <row r="1841" spans="1:27" x14ac:dyDescent="0.3">
      <c r="A1841" t="s">
        <v>1049</v>
      </c>
      <c r="B1841" t="s">
        <v>1050</v>
      </c>
      <c r="C1841" s="126">
        <v>46051</v>
      </c>
      <c r="D1841" s="6">
        <v>1</v>
      </c>
      <c r="E1841" s="126">
        <v>46051</v>
      </c>
      <c r="F1841" s="6">
        <v>1</v>
      </c>
      <c r="G1841" t="s">
        <v>1053</v>
      </c>
      <c r="H1841" t="s">
        <v>34</v>
      </c>
      <c r="I1841" t="s">
        <v>32</v>
      </c>
      <c r="J1841" t="s">
        <v>1054</v>
      </c>
      <c r="K1841">
        <v>1</v>
      </c>
      <c r="L1841" s="7">
        <v>6204</v>
      </c>
      <c r="M1841" s="7">
        <v>6204</v>
      </c>
      <c r="N1841">
        <v>0</v>
      </c>
      <c r="O1841" t="s">
        <v>29</v>
      </c>
      <c r="P1841">
        <v>0</v>
      </c>
      <c r="Q1841" s="7">
        <v>6204</v>
      </c>
      <c r="R1841" s="7">
        <v>0</v>
      </c>
      <c r="S1841" s="7">
        <v>0</v>
      </c>
      <c r="T1841" s="7">
        <v>0</v>
      </c>
      <c r="U1841" s="7">
        <v>0</v>
      </c>
      <c r="V1841" t="s">
        <v>83</v>
      </c>
      <c r="W1841" s="7">
        <v>-6204</v>
      </c>
      <c r="X1841" s="2" t="s">
        <v>82</v>
      </c>
      <c r="Y1841" s="200"/>
      <c r="Z1841" s="201">
        <f>IF(Y1841&lt;&gt;"",Y1841,IF(Table1[[#This Row],[Befolyt]]="i",1,""))</f>
        <v>1</v>
      </c>
      <c r="AA1841" s="98">
        <f>Table1[[#This Row],[KülföldiÁr]]*Table1[[#This Row],[Darab]]</f>
        <v>0</v>
      </c>
    </row>
    <row r="1842" spans="1:27" x14ac:dyDescent="0.3">
      <c r="A1842" t="s">
        <v>1055</v>
      </c>
      <c r="B1842" t="s">
        <v>372</v>
      </c>
      <c r="C1842" s="126">
        <v>46051</v>
      </c>
      <c r="D1842" s="6">
        <v>1</v>
      </c>
      <c r="E1842" s="126">
        <v>46051</v>
      </c>
      <c r="F1842" s="6">
        <v>1</v>
      </c>
      <c r="G1842" t="s">
        <v>1056</v>
      </c>
      <c r="H1842" t="s">
        <v>41</v>
      </c>
      <c r="I1842" t="s">
        <v>28</v>
      </c>
      <c r="J1842" t="s">
        <v>1057</v>
      </c>
      <c r="K1842">
        <v>1</v>
      </c>
      <c r="L1842" s="7">
        <v>19100.599999999999</v>
      </c>
      <c r="M1842" s="7">
        <v>19100.599999999999</v>
      </c>
      <c r="N1842">
        <v>0</v>
      </c>
      <c r="O1842" t="s">
        <v>29</v>
      </c>
      <c r="P1842">
        <v>0</v>
      </c>
      <c r="Q1842" s="7">
        <v>63600</v>
      </c>
      <c r="R1842" s="7">
        <v>63600</v>
      </c>
      <c r="S1842" s="7">
        <v>63600</v>
      </c>
      <c r="T1842" s="7">
        <v>10</v>
      </c>
      <c r="U1842" s="7">
        <v>6360</v>
      </c>
      <c r="V1842" t="s">
        <v>74</v>
      </c>
      <c r="W1842" s="7">
        <v>44499.4</v>
      </c>
      <c r="X1842" s="2" t="s">
        <v>82</v>
      </c>
      <c r="Y1842" s="200"/>
      <c r="Z1842" s="201">
        <f>IF(Y1842&lt;&gt;"",Y1842,IF(Table1[[#This Row],[Befolyt]]="i",1,""))</f>
        <v>1</v>
      </c>
      <c r="AA1842" s="98">
        <f>Table1[[#This Row],[KülföldiÁr]]*Table1[[#This Row],[Darab]]</f>
        <v>0</v>
      </c>
    </row>
    <row r="1843" spans="1:27" x14ac:dyDescent="0.3">
      <c r="A1843" t="s">
        <v>1058</v>
      </c>
      <c r="B1843" t="s">
        <v>1059</v>
      </c>
      <c r="C1843" s="126">
        <v>46051</v>
      </c>
      <c r="D1843" s="6">
        <v>1</v>
      </c>
      <c r="E1843" s="126">
        <v>46051</v>
      </c>
      <c r="F1843" s="6">
        <v>1</v>
      </c>
      <c r="G1843" t="s">
        <v>35</v>
      </c>
      <c r="H1843" t="s">
        <v>33</v>
      </c>
      <c r="I1843" t="s">
        <v>28</v>
      </c>
      <c r="J1843" t="s">
        <v>289</v>
      </c>
      <c r="K1843">
        <v>1</v>
      </c>
      <c r="L1843" s="7">
        <v>1357.47</v>
      </c>
      <c r="M1843" s="7">
        <v>1357.47</v>
      </c>
      <c r="N1843">
        <v>0</v>
      </c>
      <c r="O1843" t="s">
        <v>29</v>
      </c>
      <c r="P1843">
        <v>0</v>
      </c>
      <c r="Q1843" s="7">
        <v>6200</v>
      </c>
      <c r="R1843" s="7">
        <v>4340</v>
      </c>
      <c r="S1843" s="7">
        <v>4340</v>
      </c>
      <c r="T1843" s="7">
        <v>4.99</v>
      </c>
      <c r="U1843" s="7">
        <v>216.56600000000003</v>
      </c>
      <c r="V1843" t="s">
        <v>77</v>
      </c>
      <c r="W1843" s="7">
        <v>2982.5299999999997</v>
      </c>
      <c r="X1843" s="2" t="s">
        <v>82</v>
      </c>
      <c r="Y1843" s="200">
        <v>1</v>
      </c>
      <c r="Z1843" s="201">
        <f>IF(Y1843&lt;&gt;"",Y1843,IF(Table1[[#This Row],[Befolyt]]="i",1,""))</f>
        <v>1</v>
      </c>
      <c r="AA1843" s="98">
        <f>Table1[[#This Row],[KülföldiÁr]]*Table1[[#This Row],[Darab]]</f>
        <v>0</v>
      </c>
    </row>
    <row r="1844" spans="1:27" x14ac:dyDescent="0.3">
      <c r="A1844" t="s">
        <v>1058</v>
      </c>
      <c r="B1844" t="s">
        <v>1059</v>
      </c>
      <c r="C1844" s="126">
        <v>46051</v>
      </c>
      <c r="D1844" s="6">
        <v>1</v>
      </c>
      <c r="E1844" s="126">
        <v>46051</v>
      </c>
      <c r="F1844" s="6">
        <v>1</v>
      </c>
      <c r="G1844" t="s">
        <v>396</v>
      </c>
      <c r="H1844" t="s">
        <v>51</v>
      </c>
      <c r="I1844" t="s">
        <v>28</v>
      </c>
      <c r="J1844" t="s">
        <v>397</v>
      </c>
      <c r="K1844">
        <v>3</v>
      </c>
      <c r="L1844" s="7">
        <v>2150.37</v>
      </c>
      <c r="M1844" s="7">
        <v>6451.11</v>
      </c>
      <c r="N1844">
        <v>0</v>
      </c>
      <c r="O1844" t="s">
        <v>29</v>
      </c>
      <c r="P1844">
        <v>0</v>
      </c>
      <c r="Q1844" s="7">
        <v>4900</v>
      </c>
      <c r="R1844" s="7">
        <v>3350</v>
      </c>
      <c r="S1844" s="7">
        <v>10050</v>
      </c>
      <c r="T1844" s="7">
        <v>0.95</v>
      </c>
      <c r="U1844" s="7">
        <v>95.474999999999994</v>
      </c>
      <c r="V1844" t="s">
        <v>77</v>
      </c>
      <c r="W1844" s="7">
        <v>3598.8900000000003</v>
      </c>
      <c r="X1844" s="2" t="s">
        <v>82</v>
      </c>
      <c r="Y1844" s="200">
        <v>1</v>
      </c>
      <c r="Z1844" s="201">
        <f>IF(Y1844&lt;&gt;"",Y1844,IF(Table1[[#This Row],[Befolyt]]="i",1,""))</f>
        <v>1</v>
      </c>
      <c r="AA1844" s="98">
        <f>Table1[[#This Row],[KülföldiÁr]]*Table1[[#This Row],[Darab]]</f>
        <v>0</v>
      </c>
    </row>
    <row r="1845" spans="1:27" x14ac:dyDescent="0.3">
      <c r="A1845" t="s">
        <v>1058</v>
      </c>
      <c r="B1845" t="s">
        <v>1059</v>
      </c>
      <c r="C1845" s="126">
        <v>46051</v>
      </c>
      <c r="D1845" s="6">
        <v>1</v>
      </c>
      <c r="E1845" s="126">
        <v>46051</v>
      </c>
      <c r="F1845" s="6">
        <v>1</v>
      </c>
      <c r="G1845" t="s">
        <v>50</v>
      </c>
      <c r="H1845" t="s">
        <v>51</v>
      </c>
      <c r="I1845" t="s">
        <v>28</v>
      </c>
      <c r="J1845" t="s">
        <v>52</v>
      </c>
      <c r="K1845">
        <v>4</v>
      </c>
      <c r="L1845" s="7">
        <v>1478.09</v>
      </c>
      <c r="M1845" s="7">
        <v>5912.36</v>
      </c>
      <c r="N1845">
        <v>0</v>
      </c>
      <c r="O1845" t="s">
        <v>29</v>
      </c>
      <c r="P1845">
        <v>0</v>
      </c>
      <c r="Q1845" s="7">
        <v>4500</v>
      </c>
      <c r="R1845" s="7">
        <v>3100</v>
      </c>
      <c r="S1845" s="7">
        <v>12400</v>
      </c>
      <c r="T1845" s="7">
        <v>1.1000000000000001</v>
      </c>
      <c r="U1845" s="7">
        <v>136.4</v>
      </c>
      <c r="V1845" t="s">
        <v>77</v>
      </c>
      <c r="W1845" s="7">
        <v>6487.64</v>
      </c>
      <c r="X1845" s="2" t="s">
        <v>82</v>
      </c>
      <c r="Y1845" s="200">
        <v>1</v>
      </c>
      <c r="Z1845" s="201">
        <f>IF(Y1845&lt;&gt;"",Y1845,IF(Table1[[#This Row],[Befolyt]]="i",1,""))</f>
        <v>1</v>
      </c>
      <c r="AA1845" s="98">
        <f>Table1[[#This Row],[KülföldiÁr]]*Table1[[#This Row],[Darab]]</f>
        <v>0</v>
      </c>
    </row>
    <row r="1846" spans="1:27" x14ac:dyDescent="0.3">
      <c r="A1846" t="s">
        <v>1058</v>
      </c>
      <c r="B1846" t="s">
        <v>1059</v>
      </c>
      <c r="C1846" s="126">
        <v>46051</v>
      </c>
      <c r="D1846" s="6">
        <v>1</v>
      </c>
      <c r="E1846" s="126">
        <v>46051</v>
      </c>
      <c r="F1846" s="6">
        <v>1</v>
      </c>
      <c r="G1846" t="s">
        <v>57</v>
      </c>
      <c r="H1846" t="s">
        <v>51</v>
      </c>
      <c r="I1846" t="s">
        <v>28</v>
      </c>
      <c r="J1846" t="s">
        <v>290</v>
      </c>
      <c r="K1846">
        <v>10</v>
      </c>
      <c r="L1846" s="7">
        <v>661.42</v>
      </c>
      <c r="M1846" s="7">
        <v>6614.2</v>
      </c>
      <c r="N1846">
        <v>0</v>
      </c>
      <c r="O1846" t="s">
        <v>29</v>
      </c>
      <c r="P1846">
        <v>0</v>
      </c>
      <c r="Q1846" s="7">
        <v>1560</v>
      </c>
      <c r="R1846" s="7">
        <v>1110</v>
      </c>
      <c r="S1846" s="7">
        <v>11100</v>
      </c>
      <c r="T1846" s="7">
        <v>1.75</v>
      </c>
      <c r="U1846" s="7">
        <v>194.25</v>
      </c>
      <c r="V1846" t="s">
        <v>77</v>
      </c>
      <c r="W1846" s="7">
        <v>4485.8</v>
      </c>
      <c r="X1846" s="2" t="s">
        <v>82</v>
      </c>
      <c r="Y1846" s="200">
        <v>1</v>
      </c>
      <c r="Z1846" s="201">
        <f>IF(Y1846&lt;&gt;"",Y1846,IF(Table1[[#This Row],[Befolyt]]="i",1,""))</f>
        <v>1</v>
      </c>
      <c r="AA1846" s="98">
        <f>Table1[[#This Row],[KülföldiÁr]]*Table1[[#This Row],[Darab]]</f>
        <v>0</v>
      </c>
    </row>
    <row r="1847" spans="1:27" x14ac:dyDescent="0.3">
      <c r="A1847" t="s">
        <v>1060</v>
      </c>
      <c r="B1847" t="s">
        <v>1061</v>
      </c>
      <c r="C1847" s="126">
        <v>46051</v>
      </c>
      <c r="D1847" s="6">
        <v>1</v>
      </c>
      <c r="E1847" s="126">
        <v>46051</v>
      </c>
      <c r="F1847" s="6">
        <v>1</v>
      </c>
      <c r="G1847" t="s">
        <v>329</v>
      </c>
      <c r="H1847" t="s">
        <v>41</v>
      </c>
      <c r="I1847" t="s">
        <v>28</v>
      </c>
      <c r="J1847" t="s">
        <v>330</v>
      </c>
      <c r="K1847">
        <v>1</v>
      </c>
      <c r="L1847" s="7">
        <v>4308.71</v>
      </c>
      <c r="M1847" s="7">
        <v>4308.71</v>
      </c>
      <c r="N1847">
        <v>0</v>
      </c>
      <c r="O1847" t="s">
        <v>29</v>
      </c>
      <c r="P1847">
        <v>0</v>
      </c>
      <c r="Q1847" s="7">
        <v>13500</v>
      </c>
      <c r="R1847" s="7">
        <v>13500</v>
      </c>
      <c r="S1847" s="7">
        <v>13500</v>
      </c>
      <c r="T1847" s="7">
        <v>5</v>
      </c>
      <c r="U1847" s="7">
        <v>675</v>
      </c>
      <c r="V1847" t="s">
        <v>74</v>
      </c>
      <c r="W1847" s="7">
        <v>9191.2900000000009</v>
      </c>
      <c r="X1847" s="2" t="s">
        <v>82</v>
      </c>
      <c r="Y1847" s="200"/>
      <c r="Z1847" s="201">
        <f>IF(Y1847&lt;&gt;"",Y1847,IF(Table1[[#This Row],[Befolyt]]="i",1,""))</f>
        <v>1</v>
      </c>
      <c r="AA1847" s="98">
        <f>Table1[[#This Row],[KülföldiÁr]]*Table1[[#This Row],[Darab]]</f>
        <v>0</v>
      </c>
    </row>
    <row r="1848" spans="1:27" x14ac:dyDescent="0.3">
      <c r="A1848" t="s">
        <v>1060</v>
      </c>
      <c r="B1848" t="s">
        <v>1061</v>
      </c>
      <c r="C1848" s="126">
        <v>46051</v>
      </c>
      <c r="D1848" s="6">
        <v>1</v>
      </c>
      <c r="E1848" s="126">
        <v>46051</v>
      </c>
      <c r="F1848" s="6">
        <v>1</v>
      </c>
      <c r="G1848" t="s">
        <v>1062</v>
      </c>
      <c r="H1848" t="s">
        <v>41</v>
      </c>
      <c r="I1848" t="s">
        <v>28</v>
      </c>
      <c r="J1848" t="s">
        <v>1063</v>
      </c>
      <c r="K1848">
        <v>2</v>
      </c>
      <c r="L1848" s="7">
        <v>26611.13</v>
      </c>
      <c r="M1848" s="7">
        <v>53222.26</v>
      </c>
      <c r="N1848">
        <v>0</v>
      </c>
      <c r="O1848" t="s">
        <v>29</v>
      </c>
      <c r="P1848">
        <v>0</v>
      </c>
      <c r="Q1848" s="7">
        <v>83420</v>
      </c>
      <c r="R1848" s="7">
        <v>83420</v>
      </c>
      <c r="S1848" s="7">
        <v>166840</v>
      </c>
      <c r="T1848" s="7">
        <v>10</v>
      </c>
      <c r="U1848" s="7">
        <v>16684</v>
      </c>
      <c r="V1848" t="s">
        <v>74</v>
      </c>
      <c r="W1848" s="7">
        <v>113617.73999999999</v>
      </c>
      <c r="X1848" s="2" t="s">
        <v>82</v>
      </c>
      <c r="Y1848" s="200"/>
      <c r="Z1848" s="201">
        <f>IF(Y1848&lt;&gt;"",Y1848,IF(Table1[[#This Row],[Befolyt]]="i",1,""))</f>
        <v>1</v>
      </c>
      <c r="AA1848" s="98">
        <f>Table1[[#This Row],[KülföldiÁr]]*Table1[[#This Row],[Darab]]</f>
        <v>0</v>
      </c>
    </row>
    <row r="1849" spans="1:27" x14ac:dyDescent="0.3">
      <c r="A1849" t="s">
        <v>1060</v>
      </c>
      <c r="B1849" t="s">
        <v>1061</v>
      </c>
      <c r="C1849" s="126">
        <v>46051</v>
      </c>
      <c r="D1849" s="6">
        <v>1</v>
      </c>
      <c r="E1849" s="126">
        <v>46051</v>
      </c>
      <c r="F1849" s="6">
        <v>1</v>
      </c>
      <c r="G1849" t="s">
        <v>1064</v>
      </c>
      <c r="H1849" t="s">
        <v>41</v>
      </c>
      <c r="I1849" t="s">
        <v>28</v>
      </c>
      <c r="J1849" t="s">
        <v>1065</v>
      </c>
      <c r="K1849">
        <v>2</v>
      </c>
      <c r="L1849" s="7">
        <v>7721.85</v>
      </c>
      <c r="M1849" s="7">
        <v>15443.7</v>
      </c>
      <c r="N1849">
        <v>0</v>
      </c>
      <c r="O1849" t="s">
        <v>29</v>
      </c>
      <c r="P1849">
        <v>0</v>
      </c>
      <c r="Q1849" s="7">
        <v>26170</v>
      </c>
      <c r="R1849" s="7">
        <v>26170</v>
      </c>
      <c r="S1849" s="7">
        <v>52340</v>
      </c>
      <c r="T1849" s="7">
        <v>10</v>
      </c>
      <c r="U1849" s="7">
        <v>5234</v>
      </c>
      <c r="V1849" t="s">
        <v>74</v>
      </c>
      <c r="W1849" s="7">
        <v>36896.300000000003</v>
      </c>
      <c r="X1849" s="2" t="s">
        <v>82</v>
      </c>
      <c r="Y1849" s="200"/>
      <c r="Z1849" s="201">
        <f>IF(Y1849&lt;&gt;"",Y1849,IF(Table1[[#This Row],[Befolyt]]="i",1,""))</f>
        <v>1</v>
      </c>
      <c r="AA1849" s="98">
        <f>Table1[[#This Row],[KülföldiÁr]]*Table1[[#This Row],[Darab]]</f>
        <v>0</v>
      </c>
    </row>
    <row r="1850" spans="1:27" x14ac:dyDescent="0.3">
      <c r="A1850" t="s">
        <v>1060</v>
      </c>
      <c r="B1850" t="s">
        <v>1061</v>
      </c>
      <c r="C1850" s="126">
        <v>46051</v>
      </c>
      <c r="D1850" s="6">
        <v>1</v>
      </c>
      <c r="E1850" s="126">
        <v>46051</v>
      </c>
      <c r="F1850" s="6">
        <v>1</v>
      </c>
      <c r="G1850" t="s">
        <v>1066</v>
      </c>
      <c r="H1850" t="s">
        <v>41</v>
      </c>
      <c r="I1850" t="s">
        <v>28</v>
      </c>
      <c r="J1850" t="s">
        <v>1067</v>
      </c>
      <c r="K1850">
        <v>4</v>
      </c>
      <c r="L1850" s="7">
        <v>1230.56</v>
      </c>
      <c r="M1850" s="7">
        <v>4922.24</v>
      </c>
      <c r="N1850">
        <v>0</v>
      </c>
      <c r="O1850" t="s">
        <v>29</v>
      </c>
      <c r="P1850">
        <v>0</v>
      </c>
      <c r="Q1850" s="7">
        <v>3710</v>
      </c>
      <c r="R1850" s="7">
        <v>3710</v>
      </c>
      <c r="S1850" s="7">
        <v>14840</v>
      </c>
      <c r="T1850" s="7">
        <v>5</v>
      </c>
      <c r="U1850" s="7">
        <v>742</v>
      </c>
      <c r="V1850" t="s">
        <v>74</v>
      </c>
      <c r="W1850" s="7">
        <v>9917.76</v>
      </c>
      <c r="X1850" s="2" t="s">
        <v>82</v>
      </c>
      <c r="Y1850" s="200"/>
      <c r="Z1850" s="201">
        <f>IF(Y1850&lt;&gt;"",Y1850,IF(Table1[[#This Row],[Befolyt]]="i",1,""))</f>
        <v>1</v>
      </c>
      <c r="AA1850" s="98">
        <f>Table1[[#This Row],[KülföldiÁr]]*Table1[[#This Row],[Darab]]</f>
        <v>0</v>
      </c>
    </row>
    <row r="1851" spans="1:27" x14ac:dyDescent="0.3">
      <c r="A1851" t="s">
        <v>1060</v>
      </c>
      <c r="B1851" t="s">
        <v>1061</v>
      </c>
      <c r="C1851" s="126">
        <v>46051</v>
      </c>
      <c r="D1851" s="6">
        <v>1</v>
      </c>
      <c r="E1851" s="126">
        <v>46051</v>
      </c>
      <c r="F1851" s="6">
        <v>1</v>
      </c>
      <c r="G1851" t="s">
        <v>1068</v>
      </c>
      <c r="H1851" t="s">
        <v>33</v>
      </c>
      <c r="I1851" t="s">
        <v>28</v>
      </c>
      <c r="J1851" t="s">
        <v>1069</v>
      </c>
      <c r="K1851">
        <v>4</v>
      </c>
      <c r="L1851" s="7">
        <v>2718.68</v>
      </c>
      <c r="M1851" s="7">
        <v>10874.72</v>
      </c>
      <c r="N1851">
        <v>0</v>
      </c>
      <c r="O1851" t="s">
        <v>29</v>
      </c>
      <c r="P1851">
        <v>0</v>
      </c>
      <c r="Q1851" s="7">
        <v>11200</v>
      </c>
      <c r="R1851" s="7">
        <v>11200</v>
      </c>
      <c r="S1851" s="7">
        <v>44800</v>
      </c>
      <c r="T1851" s="7">
        <v>10</v>
      </c>
      <c r="U1851" s="7">
        <v>4480</v>
      </c>
      <c r="V1851" t="s">
        <v>74</v>
      </c>
      <c r="W1851" s="7">
        <v>33925.279999999999</v>
      </c>
      <c r="X1851" s="2" t="s">
        <v>82</v>
      </c>
      <c r="Y1851" s="200"/>
      <c r="Z1851" s="201">
        <f>IF(Y1851&lt;&gt;"",Y1851,IF(Table1[[#This Row],[Befolyt]]="i",1,""))</f>
        <v>1</v>
      </c>
      <c r="AA1851" s="98">
        <f>Table1[[#This Row],[KülföldiÁr]]*Table1[[#This Row],[Darab]]</f>
        <v>0</v>
      </c>
    </row>
    <row r="1852" spans="1:27" x14ac:dyDescent="0.3">
      <c r="A1852" t="s">
        <v>1060</v>
      </c>
      <c r="B1852" t="s">
        <v>1061</v>
      </c>
      <c r="C1852" s="126">
        <v>46051</v>
      </c>
      <c r="D1852" s="6">
        <v>1</v>
      </c>
      <c r="E1852" s="126">
        <v>46051</v>
      </c>
      <c r="F1852" s="6">
        <v>1</v>
      </c>
      <c r="G1852" t="s">
        <v>304</v>
      </c>
      <c r="H1852" t="s">
        <v>33</v>
      </c>
      <c r="I1852" t="s">
        <v>28</v>
      </c>
      <c r="J1852" t="s">
        <v>305</v>
      </c>
      <c r="K1852">
        <v>4</v>
      </c>
      <c r="L1852" s="7">
        <v>880.75</v>
      </c>
      <c r="M1852" s="7">
        <v>3523</v>
      </c>
      <c r="N1852">
        <v>0</v>
      </c>
      <c r="O1852" t="s">
        <v>29</v>
      </c>
      <c r="P1852">
        <v>0</v>
      </c>
      <c r="Q1852" s="7">
        <v>4000</v>
      </c>
      <c r="R1852" s="7">
        <v>4000</v>
      </c>
      <c r="S1852" s="7">
        <v>16000</v>
      </c>
      <c r="T1852" s="7">
        <v>10</v>
      </c>
      <c r="U1852" s="7">
        <v>1600</v>
      </c>
      <c r="V1852" t="s">
        <v>74</v>
      </c>
      <c r="W1852" s="7">
        <v>12477</v>
      </c>
      <c r="X1852" s="2" t="s">
        <v>82</v>
      </c>
      <c r="Y1852" s="200"/>
      <c r="Z1852" s="201">
        <f>IF(Y1852&lt;&gt;"",Y1852,IF(Table1[[#This Row],[Befolyt]]="i",1,""))</f>
        <v>1</v>
      </c>
      <c r="AA1852" s="98">
        <f>Table1[[#This Row],[KülföldiÁr]]*Table1[[#This Row],[Darab]]</f>
        <v>0</v>
      </c>
    </row>
    <row r="1853" spans="1:27" x14ac:dyDescent="0.3">
      <c r="A1853" t="s">
        <v>1060</v>
      </c>
      <c r="B1853" t="s">
        <v>1061</v>
      </c>
      <c r="C1853" s="126">
        <v>46051</v>
      </c>
      <c r="D1853" s="6">
        <v>1</v>
      </c>
      <c r="E1853" s="126">
        <v>46051</v>
      </c>
      <c r="F1853" s="6">
        <v>1</v>
      </c>
      <c r="G1853" t="s">
        <v>1070</v>
      </c>
      <c r="H1853" t="s">
        <v>93</v>
      </c>
      <c r="I1853" t="s">
        <v>28</v>
      </c>
      <c r="J1853" t="s">
        <v>1071</v>
      </c>
      <c r="K1853">
        <v>2</v>
      </c>
      <c r="L1853" s="7">
        <v>8321</v>
      </c>
      <c r="M1853" s="7">
        <v>16642</v>
      </c>
      <c r="N1853">
        <v>0</v>
      </c>
      <c r="O1853" t="s">
        <v>29</v>
      </c>
      <c r="P1853">
        <v>0</v>
      </c>
      <c r="Q1853" s="7">
        <v>15130</v>
      </c>
      <c r="R1853" s="7">
        <v>15130</v>
      </c>
      <c r="S1853" s="7">
        <v>30260</v>
      </c>
      <c r="T1853" s="7">
        <v>5</v>
      </c>
      <c r="U1853" s="7">
        <v>1513</v>
      </c>
      <c r="V1853" t="s">
        <v>74</v>
      </c>
      <c r="W1853" s="7">
        <v>13618</v>
      </c>
      <c r="X1853" s="2" t="s">
        <v>82</v>
      </c>
      <c r="Y1853" s="200"/>
      <c r="Z1853" s="201">
        <f>IF(Y1853&lt;&gt;"",Y1853,IF(Table1[[#This Row],[Befolyt]]="i",1,""))</f>
        <v>1</v>
      </c>
      <c r="AA1853" s="98">
        <f>Table1[[#This Row],[KülföldiÁr]]*Table1[[#This Row],[Darab]]</f>
        <v>0</v>
      </c>
    </row>
    <row r="1854" spans="1:27" x14ac:dyDescent="0.3">
      <c r="A1854" t="s">
        <v>1060</v>
      </c>
      <c r="B1854" t="s">
        <v>1061</v>
      </c>
      <c r="C1854" s="126">
        <v>46051</v>
      </c>
      <c r="D1854" s="6">
        <v>1</v>
      </c>
      <c r="E1854" s="126">
        <v>46051</v>
      </c>
      <c r="F1854" s="6">
        <v>1</v>
      </c>
      <c r="G1854" t="s">
        <v>58</v>
      </c>
      <c r="H1854" t="s">
        <v>41</v>
      </c>
      <c r="I1854" t="s">
        <v>28</v>
      </c>
      <c r="J1854" t="s">
        <v>59</v>
      </c>
      <c r="K1854">
        <v>4</v>
      </c>
      <c r="L1854" s="7">
        <v>169.33</v>
      </c>
      <c r="M1854" s="7">
        <v>677.32</v>
      </c>
      <c r="N1854">
        <v>0</v>
      </c>
      <c r="O1854" t="s">
        <v>29</v>
      </c>
      <c r="P1854">
        <v>0</v>
      </c>
      <c r="Q1854" s="7">
        <v>890</v>
      </c>
      <c r="R1854" s="7">
        <v>890</v>
      </c>
      <c r="S1854" s="7">
        <v>3560</v>
      </c>
      <c r="T1854" s="7">
        <v>5</v>
      </c>
      <c r="U1854" s="7">
        <v>178</v>
      </c>
      <c r="V1854" t="s">
        <v>74</v>
      </c>
      <c r="W1854" s="7">
        <v>2882.68</v>
      </c>
      <c r="X1854" s="2" t="s">
        <v>82</v>
      </c>
      <c r="Y1854" s="200"/>
      <c r="Z1854" s="201">
        <f>IF(Y1854&lt;&gt;"",Y1854,IF(Table1[[#This Row],[Befolyt]]="i",1,""))</f>
        <v>1</v>
      </c>
      <c r="AA1854" s="98">
        <f>Table1[[#This Row],[KülföldiÁr]]*Table1[[#This Row],[Darab]]</f>
        <v>0</v>
      </c>
    </row>
    <row r="1855" spans="1:27" x14ac:dyDescent="0.3">
      <c r="A1855" t="s">
        <v>1060</v>
      </c>
      <c r="B1855" t="s">
        <v>1061</v>
      </c>
      <c r="C1855" s="126">
        <v>46051</v>
      </c>
      <c r="D1855" s="6">
        <v>1</v>
      </c>
      <c r="E1855" s="126">
        <v>46051</v>
      </c>
      <c r="F1855" s="6">
        <v>1</v>
      </c>
      <c r="G1855" t="s">
        <v>301</v>
      </c>
      <c r="H1855" t="s">
        <v>41</v>
      </c>
      <c r="I1855" t="s">
        <v>28</v>
      </c>
      <c r="J1855" t="s">
        <v>306</v>
      </c>
      <c r="K1855">
        <v>4</v>
      </c>
      <c r="L1855" s="7">
        <v>155.15</v>
      </c>
      <c r="M1855" s="7">
        <v>620.6</v>
      </c>
      <c r="N1855">
        <v>0</v>
      </c>
      <c r="O1855" t="s">
        <v>29</v>
      </c>
      <c r="P1855">
        <v>0</v>
      </c>
      <c r="Q1855" s="7">
        <v>778</v>
      </c>
      <c r="R1855" s="7">
        <v>778</v>
      </c>
      <c r="S1855" s="7">
        <v>3112</v>
      </c>
      <c r="T1855" s="7">
        <v>5</v>
      </c>
      <c r="U1855" s="7">
        <v>155.6</v>
      </c>
      <c r="V1855" t="s">
        <v>74</v>
      </c>
      <c r="W1855" s="7">
        <v>2491.4</v>
      </c>
      <c r="X1855" s="2" t="s">
        <v>82</v>
      </c>
      <c r="Y1855" s="200"/>
      <c r="Z1855" s="201">
        <f>IF(Y1855&lt;&gt;"",Y1855,IF(Table1[[#This Row],[Befolyt]]="i",1,""))</f>
        <v>1</v>
      </c>
      <c r="AA1855" s="98">
        <f>Table1[[#This Row],[KülföldiÁr]]*Table1[[#This Row],[Darab]]</f>
        <v>0</v>
      </c>
    </row>
    <row r="1856" spans="1:27" x14ac:dyDescent="0.3">
      <c r="A1856" t="s">
        <v>1060</v>
      </c>
      <c r="B1856" t="s">
        <v>1061</v>
      </c>
      <c r="C1856" s="126">
        <v>46051</v>
      </c>
      <c r="D1856" s="6">
        <v>1</v>
      </c>
      <c r="E1856" s="126">
        <v>46051</v>
      </c>
      <c r="F1856" s="6">
        <v>1</v>
      </c>
      <c r="G1856" t="s">
        <v>1072</v>
      </c>
      <c r="H1856" t="s">
        <v>63</v>
      </c>
      <c r="I1856" t="s">
        <v>28</v>
      </c>
      <c r="J1856" t="s">
        <v>1073</v>
      </c>
      <c r="K1856">
        <v>4</v>
      </c>
      <c r="L1856" s="7">
        <v>6600.29</v>
      </c>
      <c r="M1856" s="7">
        <v>26401.16</v>
      </c>
      <c r="N1856">
        <v>0</v>
      </c>
      <c r="O1856" t="s">
        <v>29</v>
      </c>
      <c r="P1856">
        <v>0</v>
      </c>
      <c r="Q1856" s="7">
        <v>16880</v>
      </c>
      <c r="R1856" s="7">
        <v>16880</v>
      </c>
      <c r="S1856" s="7">
        <v>67520</v>
      </c>
      <c r="T1856" s="7">
        <v>7</v>
      </c>
      <c r="U1856" s="7">
        <v>4726.3999999999996</v>
      </c>
      <c r="V1856" t="s">
        <v>74</v>
      </c>
      <c r="W1856" s="7">
        <v>41118.839999999997</v>
      </c>
      <c r="X1856" s="2" t="s">
        <v>82</v>
      </c>
      <c r="Y1856" s="200"/>
      <c r="Z1856" s="201">
        <f>IF(Y1856&lt;&gt;"",Y1856,IF(Table1[[#This Row],[Befolyt]]="i",1,""))</f>
        <v>1</v>
      </c>
      <c r="AA1856" s="98">
        <f>Table1[[#This Row],[KülföldiÁr]]*Table1[[#This Row],[Darab]]</f>
        <v>0</v>
      </c>
    </row>
    <row r="1857" spans="1:27" x14ac:dyDescent="0.3">
      <c r="A1857" t="s">
        <v>1074</v>
      </c>
      <c r="B1857" t="s">
        <v>1075</v>
      </c>
      <c r="C1857" s="126">
        <v>46050</v>
      </c>
      <c r="D1857" s="6">
        <v>1</v>
      </c>
      <c r="E1857" s="126">
        <v>46049</v>
      </c>
      <c r="F1857" s="6">
        <v>1</v>
      </c>
      <c r="G1857" t="s">
        <v>1076</v>
      </c>
      <c r="H1857" t="s">
        <v>51</v>
      </c>
      <c r="I1857" t="s">
        <v>28</v>
      </c>
      <c r="J1857" t="s">
        <v>1077</v>
      </c>
      <c r="K1857">
        <v>2</v>
      </c>
      <c r="L1857" s="7">
        <v>802.57</v>
      </c>
      <c r="M1857" s="7">
        <v>1605.14</v>
      </c>
      <c r="N1857">
        <v>0</v>
      </c>
      <c r="O1857" t="s">
        <v>29</v>
      </c>
      <c r="P1857">
        <v>0</v>
      </c>
      <c r="Q1857" s="7">
        <v>2300</v>
      </c>
      <c r="R1857" s="7">
        <v>2070</v>
      </c>
      <c r="S1857" s="7">
        <v>4140</v>
      </c>
      <c r="T1857" s="7">
        <v>7.14</v>
      </c>
      <c r="U1857" s="7">
        <v>295.596</v>
      </c>
      <c r="V1857" t="s">
        <v>30</v>
      </c>
      <c r="W1857" s="7">
        <v>2534.8599999999997</v>
      </c>
      <c r="X1857" s="2" t="s">
        <v>82</v>
      </c>
      <c r="Y1857" s="200"/>
      <c r="Z1857" s="201">
        <f>IF(Y1857&lt;&gt;"",Y1857,IF(Table1[[#This Row],[Befolyt]]="i",1,""))</f>
        <v>1</v>
      </c>
      <c r="AA1857" s="98">
        <f>Table1[[#This Row],[KülföldiÁr]]*Table1[[#This Row],[Darab]]</f>
        <v>0</v>
      </c>
    </row>
    <row r="1858" spans="1:27" x14ac:dyDescent="0.3">
      <c r="A1858" t="s">
        <v>1078</v>
      </c>
      <c r="B1858" t="s">
        <v>1075</v>
      </c>
      <c r="C1858" s="126">
        <v>46050</v>
      </c>
      <c r="D1858" s="6">
        <v>1</v>
      </c>
      <c r="E1858" s="126">
        <v>46049</v>
      </c>
      <c r="F1858" s="6">
        <v>1</v>
      </c>
      <c r="G1858" t="s">
        <v>892</v>
      </c>
      <c r="H1858" t="s">
        <v>27</v>
      </c>
      <c r="I1858" t="s">
        <v>28</v>
      </c>
      <c r="J1858" t="s">
        <v>1079</v>
      </c>
      <c r="K1858">
        <v>1</v>
      </c>
      <c r="L1858" s="7">
        <v>7920</v>
      </c>
      <c r="M1858" s="7">
        <v>7920</v>
      </c>
      <c r="N1858">
        <v>0</v>
      </c>
      <c r="O1858" t="s">
        <v>29</v>
      </c>
      <c r="P1858">
        <v>0</v>
      </c>
      <c r="Q1858" s="7">
        <v>13200</v>
      </c>
      <c r="R1858" s="7">
        <v>13200</v>
      </c>
      <c r="S1858" s="7">
        <v>13200</v>
      </c>
      <c r="T1858" s="7">
        <v>10</v>
      </c>
      <c r="U1858" s="7">
        <v>1320</v>
      </c>
      <c r="V1858" t="s">
        <v>30</v>
      </c>
      <c r="W1858" s="7">
        <v>5280</v>
      </c>
      <c r="X1858" s="2" t="s">
        <v>82</v>
      </c>
      <c r="Y1858" s="200"/>
      <c r="Z1858" s="201">
        <f>IF(Y1858&lt;&gt;"",Y1858,IF(Table1[[#This Row],[Befolyt]]="i",1,""))</f>
        <v>1</v>
      </c>
      <c r="AA1858" s="98">
        <f>Table1[[#This Row],[KülföldiÁr]]*Table1[[#This Row],[Darab]]</f>
        <v>0</v>
      </c>
    </row>
    <row r="1859" spans="1:27" x14ac:dyDescent="0.3">
      <c r="A1859" t="s">
        <v>1078</v>
      </c>
      <c r="B1859" t="s">
        <v>1075</v>
      </c>
      <c r="C1859" s="126">
        <v>46050</v>
      </c>
      <c r="D1859" s="6">
        <v>1</v>
      </c>
      <c r="E1859" s="126">
        <v>46049</v>
      </c>
      <c r="F1859" s="6">
        <v>1</v>
      </c>
      <c r="G1859" t="s">
        <v>375</v>
      </c>
      <c r="H1859" t="s">
        <v>41</v>
      </c>
      <c r="I1859" t="s">
        <v>28</v>
      </c>
      <c r="J1859" t="s">
        <v>376</v>
      </c>
      <c r="K1859">
        <v>4</v>
      </c>
      <c r="L1859" s="7">
        <v>145.46</v>
      </c>
      <c r="M1859" s="7">
        <v>581.84</v>
      </c>
      <c r="N1859">
        <v>0</v>
      </c>
      <c r="O1859" t="s">
        <v>29</v>
      </c>
      <c r="P1859">
        <v>0</v>
      </c>
      <c r="Q1859" s="7">
        <v>820</v>
      </c>
      <c r="R1859" s="7">
        <v>1120</v>
      </c>
      <c r="S1859" s="7">
        <v>4480</v>
      </c>
      <c r="T1859" s="7">
        <v>14.37</v>
      </c>
      <c r="U1859" s="7">
        <v>643.77599999999995</v>
      </c>
      <c r="V1859" t="s">
        <v>30</v>
      </c>
      <c r="W1859" s="7">
        <v>3898.16</v>
      </c>
      <c r="X1859" s="2" t="s">
        <v>82</v>
      </c>
      <c r="Y1859" s="200"/>
      <c r="Z1859" s="201">
        <f>IF(Y1859&lt;&gt;"",Y1859,IF(Table1[[#This Row],[Befolyt]]="i",1,""))</f>
        <v>1</v>
      </c>
      <c r="AA1859" s="98">
        <f>Table1[[#This Row],[KülföldiÁr]]*Table1[[#This Row],[Darab]]</f>
        <v>0</v>
      </c>
    </row>
    <row r="1860" spans="1:27" x14ac:dyDescent="0.3">
      <c r="A1860" t="s">
        <v>1078</v>
      </c>
      <c r="B1860" t="s">
        <v>1075</v>
      </c>
      <c r="C1860" s="126">
        <v>46050</v>
      </c>
      <c r="D1860" s="6">
        <v>1</v>
      </c>
      <c r="E1860" s="126">
        <v>46049</v>
      </c>
      <c r="F1860" s="6">
        <v>1</v>
      </c>
      <c r="G1860" t="s">
        <v>1080</v>
      </c>
      <c r="H1860" t="s">
        <v>51</v>
      </c>
      <c r="I1860" t="s">
        <v>28</v>
      </c>
      <c r="J1860" t="s">
        <v>1081</v>
      </c>
      <c r="K1860">
        <v>1</v>
      </c>
      <c r="L1860" s="7">
        <v>5586.69</v>
      </c>
      <c r="M1860" s="7">
        <v>5586.69</v>
      </c>
      <c r="N1860">
        <v>0</v>
      </c>
      <c r="O1860" t="s">
        <v>29</v>
      </c>
      <c r="P1860">
        <v>0</v>
      </c>
      <c r="Q1860" s="7">
        <v>13760</v>
      </c>
      <c r="R1860" s="7">
        <v>13760</v>
      </c>
      <c r="S1860" s="7">
        <v>13760</v>
      </c>
      <c r="T1860" s="7">
        <v>5</v>
      </c>
      <c r="U1860" s="7">
        <v>688</v>
      </c>
      <c r="V1860" t="s">
        <v>30</v>
      </c>
      <c r="W1860" s="7">
        <v>8173.31</v>
      </c>
      <c r="X1860" s="2" t="s">
        <v>82</v>
      </c>
      <c r="Y1860" s="200"/>
      <c r="Z1860" s="201">
        <f>IF(Y1860&lt;&gt;"",Y1860,IF(Table1[[#This Row],[Befolyt]]="i",1,""))</f>
        <v>1</v>
      </c>
      <c r="AA1860" s="98">
        <f>Table1[[#This Row],[KülföldiÁr]]*Table1[[#This Row],[Darab]]</f>
        <v>0</v>
      </c>
    </row>
    <row r="1861" spans="1:27" x14ac:dyDescent="0.3">
      <c r="A1861" t="s">
        <v>1078</v>
      </c>
      <c r="B1861" t="s">
        <v>1075</v>
      </c>
      <c r="C1861" s="126">
        <v>46050</v>
      </c>
      <c r="D1861" s="6">
        <v>1</v>
      </c>
      <c r="E1861" s="126">
        <v>46049</v>
      </c>
      <c r="F1861" s="6">
        <v>1</v>
      </c>
      <c r="G1861" t="s">
        <v>86</v>
      </c>
      <c r="H1861" t="s">
        <v>70</v>
      </c>
      <c r="I1861" t="s">
        <v>32</v>
      </c>
      <c r="J1861" t="s">
        <v>87</v>
      </c>
      <c r="K1861">
        <v>0.25</v>
      </c>
      <c r="L1861" s="7">
        <v>7195.04</v>
      </c>
      <c r="M1861" s="7">
        <v>1798.76</v>
      </c>
      <c r="N1861">
        <v>0</v>
      </c>
      <c r="O1861" t="s">
        <v>29</v>
      </c>
      <c r="P1861">
        <v>0</v>
      </c>
      <c r="Q1861" s="7">
        <v>12000</v>
      </c>
      <c r="R1861" s="7">
        <v>12000</v>
      </c>
      <c r="S1861" s="7">
        <v>3000</v>
      </c>
      <c r="T1861" s="7">
        <v>0</v>
      </c>
      <c r="U1861" s="7">
        <v>0</v>
      </c>
      <c r="V1861" t="s">
        <v>30</v>
      </c>
      <c r="W1861" s="7">
        <v>1201.24</v>
      </c>
      <c r="X1861" s="2" t="s">
        <v>82</v>
      </c>
      <c r="Y1861" s="200"/>
      <c r="Z1861" s="201">
        <f>IF(Y1861&lt;&gt;"",Y1861,IF(Table1[[#This Row],[Befolyt]]="i",1,""))</f>
        <v>1</v>
      </c>
      <c r="AA1861" s="98">
        <f>Table1[[#This Row],[KülföldiÁr]]*Table1[[#This Row],[Darab]]</f>
        <v>0</v>
      </c>
    </row>
    <row r="1862" spans="1:27" x14ac:dyDescent="0.3">
      <c r="A1862" t="s">
        <v>1078</v>
      </c>
      <c r="B1862" t="s">
        <v>1075</v>
      </c>
      <c r="C1862" s="126">
        <v>46050</v>
      </c>
      <c r="D1862" s="6">
        <v>1</v>
      </c>
      <c r="E1862" s="126">
        <v>46049</v>
      </c>
      <c r="F1862" s="6">
        <v>1</v>
      </c>
      <c r="G1862" t="s">
        <v>45</v>
      </c>
      <c r="H1862" t="s">
        <v>41</v>
      </c>
      <c r="I1862" t="s">
        <v>28</v>
      </c>
      <c r="J1862" t="s">
        <v>46</v>
      </c>
      <c r="K1862">
        <v>6</v>
      </c>
      <c r="L1862" s="7">
        <v>165.41</v>
      </c>
      <c r="M1862" s="7">
        <v>992.46</v>
      </c>
      <c r="N1862">
        <v>0</v>
      </c>
      <c r="O1862" t="s">
        <v>29</v>
      </c>
      <c r="P1862">
        <v>0</v>
      </c>
      <c r="Q1862" s="7">
        <v>960</v>
      </c>
      <c r="R1862" s="7">
        <v>960</v>
      </c>
      <c r="S1862" s="7">
        <v>5760</v>
      </c>
      <c r="T1862" s="7">
        <v>5</v>
      </c>
      <c r="U1862" s="7">
        <v>288</v>
      </c>
      <c r="V1862" t="s">
        <v>30</v>
      </c>
      <c r="W1862" s="7">
        <v>4767.54</v>
      </c>
      <c r="X1862" s="2" t="s">
        <v>82</v>
      </c>
      <c r="Y1862" s="200"/>
      <c r="Z1862" s="201">
        <f>IF(Y1862&lt;&gt;"",Y1862,IF(Table1[[#This Row],[Befolyt]]="i",1,""))</f>
        <v>1</v>
      </c>
      <c r="AA1862" s="98">
        <f>Table1[[#This Row],[KülföldiÁr]]*Table1[[#This Row],[Darab]]</f>
        <v>0</v>
      </c>
    </row>
    <row r="1863" spans="1:27" x14ac:dyDescent="0.3">
      <c r="A1863" t="s">
        <v>1078</v>
      </c>
      <c r="B1863" t="s">
        <v>1075</v>
      </c>
      <c r="C1863" s="126">
        <v>46050</v>
      </c>
      <c r="D1863" s="6">
        <v>1</v>
      </c>
      <c r="E1863" s="126">
        <v>46049</v>
      </c>
      <c r="F1863" s="6">
        <v>1</v>
      </c>
      <c r="G1863" t="s">
        <v>47</v>
      </c>
      <c r="H1863" t="s">
        <v>41</v>
      </c>
      <c r="I1863" t="s">
        <v>28</v>
      </c>
      <c r="J1863" t="s">
        <v>48</v>
      </c>
      <c r="K1863">
        <v>5</v>
      </c>
      <c r="L1863" s="7">
        <v>183.65</v>
      </c>
      <c r="M1863" s="7">
        <v>918.25</v>
      </c>
      <c r="N1863">
        <v>0</v>
      </c>
      <c r="O1863" t="s">
        <v>29</v>
      </c>
      <c r="P1863">
        <v>0</v>
      </c>
      <c r="Q1863" s="7">
        <v>1018</v>
      </c>
      <c r="R1863" s="7">
        <v>1370</v>
      </c>
      <c r="S1863" s="7">
        <v>6850</v>
      </c>
      <c r="T1863" s="7">
        <v>13.99</v>
      </c>
      <c r="U1863" s="7">
        <v>958.31500000000005</v>
      </c>
      <c r="V1863" t="s">
        <v>30</v>
      </c>
      <c r="W1863" s="7">
        <v>5931.75</v>
      </c>
      <c r="X1863" s="2" t="s">
        <v>82</v>
      </c>
      <c r="Y1863" s="200"/>
      <c r="Z1863" s="201">
        <f>IF(Y1863&lt;&gt;"",Y1863,IF(Table1[[#This Row],[Befolyt]]="i",1,""))</f>
        <v>1</v>
      </c>
      <c r="AA1863" s="98">
        <f>Table1[[#This Row],[KülföldiÁr]]*Table1[[#This Row],[Darab]]</f>
        <v>0</v>
      </c>
    </row>
    <row r="1864" spans="1:27" x14ac:dyDescent="0.3">
      <c r="A1864" t="s">
        <v>1082</v>
      </c>
      <c r="B1864" t="s">
        <v>1083</v>
      </c>
      <c r="C1864" s="126">
        <v>46050</v>
      </c>
      <c r="D1864" s="6">
        <v>1</v>
      </c>
      <c r="E1864" s="126">
        <v>46050</v>
      </c>
      <c r="F1864" s="6">
        <v>1</v>
      </c>
      <c r="G1864" t="s">
        <v>58</v>
      </c>
      <c r="H1864" t="s">
        <v>41</v>
      </c>
      <c r="I1864" t="s">
        <v>28</v>
      </c>
      <c r="J1864" t="s">
        <v>59</v>
      </c>
      <c r="K1864">
        <v>4</v>
      </c>
      <c r="L1864" s="7">
        <v>169.33</v>
      </c>
      <c r="M1864" s="7">
        <v>677.32</v>
      </c>
      <c r="N1864">
        <v>0</v>
      </c>
      <c r="O1864" t="s">
        <v>29</v>
      </c>
      <c r="P1864">
        <v>0</v>
      </c>
      <c r="Q1864" s="7">
        <v>890</v>
      </c>
      <c r="R1864" s="7">
        <v>1210</v>
      </c>
      <c r="S1864" s="7">
        <v>4840</v>
      </c>
      <c r="T1864" s="7">
        <v>14.26</v>
      </c>
      <c r="U1864" s="7">
        <v>690.18399999999997</v>
      </c>
      <c r="V1864" t="s">
        <v>30</v>
      </c>
      <c r="W1864" s="7">
        <v>4162.68</v>
      </c>
      <c r="X1864" s="2" t="s">
        <v>82</v>
      </c>
      <c r="Y1864" s="200"/>
      <c r="Z1864" s="201">
        <f>IF(Y1864&lt;&gt;"",Y1864,IF(Table1[[#This Row],[Befolyt]]="i",1,""))</f>
        <v>1</v>
      </c>
      <c r="AA1864" s="98">
        <f>Table1[[#This Row],[KülföldiÁr]]*Table1[[#This Row],[Darab]]</f>
        <v>0</v>
      </c>
    </row>
    <row r="1865" spans="1:27" x14ac:dyDescent="0.3">
      <c r="A1865" t="s">
        <v>1082</v>
      </c>
      <c r="B1865" t="s">
        <v>1083</v>
      </c>
      <c r="C1865" s="126">
        <v>46050</v>
      </c>
      <c r="D1865" s="6">
        <v>1</v>
      </c>
      <c r="E1865" s="126">
        <v>46050</v>
      </c>
      <c r="F1865" s="6">
        <v>1</v>
      </c>
      <c r="G1865" t="s">
        <v>92</v>
      </c>
      <c r="H1865" t="s">
        <v>41</v>
      </c>
      <c r="I1865" t="s">
        <v>28</v>
      </c>
      <c r="J1865" t="s">
        <v>125</v>
      </c>
      <c r="K1865">
        <v>2</v>
      </c>
      <c r="L1865" s="7">
        <v>256.18</v>
      </c>
      <c r="M1865" s="7">
        <v>512.36</v>
      </c>
      <c r="N1865">
        <v>0</v>
      </c>
      <c r="O1865" t="s">
        <v>29</v>
      </c>
      <c r="P1865">
        <v>0</v>
      </c>
      <c r="Q1865" s="7">
        <v>1340</v>
      </c>
      <c r="R1865" s="7">
        <v>1820</v>
      </c>
      <c r="S1865" s="7">
        <v>3640</v>
      </c>
      <c r="T1865" s="7">
        <v>14.23</v>
      </c>
      <c r="U1865" s="7">
        <v>517.97200000000009</v>
      </c>
      <c r="V1865" t="s">
        <v>30</v>
      </c>
      <c r="W1865" s="7">
        <v>3127.64</v>
      </c>
      <c r="X1865" s="2" t="s">
        <v>82</v>
      </c>
      <c r="Y1865" s="200"/>
      <c r="Z1865" s="201">
        <f>IF(Y1865&lt;&gt;"",Y1865,IF(Table1[[#This Row],[Befolyt]]="i",1,""))</f>
        <v>1</v>
      </c>
      <c r="AA1865" s="98">
        <f>Table1[[#This Row],[KülföldiÁr]]*Table1[[#This Row],[Darab]]</f>
        <v>0</v>
      </c>
    </row>
    <row r="1866" spans="1:27" x14ac:dyDescent="0.3">
      <c r="A1866" t="s">
        <v>1084</v>
      </c>
      <c r="B1866" t="s">
        <v>1085</v>
      </c>
      <c r="C1866" s="126">
        <v>46050</v>
      </c>
      <c r="D1866" s="6">
        <v>1</v>
      </c>
      <c r="E1866" s="126">
        <v>46048</v>
      </c>
      <c r="F1866" s="6">
        <v>1</v>
      </c>
      <c r="G1866" t="s">
        <v>35</v>
      </c>
      <c r="H1866" t="s">
        <v>33</v>
      </c>
      <c r="I1866" t="s">
        <v>28</v>
      </c>
      <c r="J1866" t="s">
        <v>289</v>
      </c>
      <c r="K1866">
        <v>3</v>
      </c>
      <c r="L1866" s="7">
        <v>1357.47</v>
      </c>
      <c r="M1866" s="7">
        <v>4072.41</v>
      </c>
      <c r="N1866">
        <v>0</v>
      </c>
      <c r="O1866" t="s">
        <v>29</v>
      </c>
      <c r="P1866">
        <v>0</v>
      </c>
      <c r="Q1866" s="7">
        <v>6200</v>
      </c>
      <c r="R1866" s="7">
        <v>6200</v>
      </c>
      <c r="S1866" s="7">
        <v>18600</v>
      </c>
      <c r="T1866" s="7">
        <v>10</v>
      </c>
      <c r="U1866" s="7">
        <v>1860</v>
      </c>
      <c r="V1866" t="s">
        <v>37</v>
      </c>
      <c r="W1866" s="7">
        <v>14527.59</v>
      </c>
      <c r="X1866" s="2" t="s">
        <v>82</v>
      </c>
      <c r="Y1866" s="200"/>
      <c r="Z1866" s="201">
        <f>IF(Y1866&lt;&gt;"",Y1866,IF(Table1[[#This Row],[Befolyt]]="i",1,""))</f>
        <v>1</v>
      </c>
      <c r="AA1866" s="98">
        <f>Table1[[#This Row],[KülföldiÁr]]*Table1[[#This Row],[Darab]]</f>
        <v>0</v>
      </c>
    </row>
    <row r="1867" spans="1:27" x14ac:dyDescent="0.3">
      <c r="A1867" t="s">
        <v>1084</v>
      </c>
      <c r="B1867" t="s">
        <v>1085</v>
      </c>
      <c r="C1867" s="126">
        <v>46050</v>
      </c>
      <c r="D1867" s="6">
        <v>1</v>
      </c>
      <c r="E1867" s="126">
        <v>46048</v>
      </c>
      <c r="F1867" s="6">
        <v>1</v>
      </c>
      <c r="G1867" t="s">
        <v>369</v>
      </c>
      <c r="H1867" t="s">
        <v>63</v>
      </c>
      <c r="I1867" t="s">
        <v>28</v>
      </c>
      <c r="J1867" t="s">
        <v>370</v>
      </c>
      <c r="K1867">
        <v>1</v>
      </c>
      <c r="L1867" s="7">
        <v>2611.29</v>
      </c>
      <c r="M1867" s="7">
        <v>2611.29</v>
      </c>
      <c r="N1867">
        <v>0</v>
      </c>
      <c r="O1867" t="s">
        <v>29</v>
      </c>
      <c r="P1867">
        <v>0</v>
      </c>
      <c r="Q1867" s="7">
        <v>7490</v>
      </c>
      <c r="R1867" s="7">
        <v>7490</v>
      </c>
      <c r="S1867" s="7">
        <v>7490</v>
      </c>
      <c r="T1867" s="7">
        <v>7</v>
      </c>
      <c r="U1867" s="7">
        <v>524.29999999999995</v>
      </c>
      <c r="V1867" t="s">
        <v>37</v>
      </c>
      <c r="W1867" s="7">
        <v>4878.71</v>
      </c>
      <c r="X1867" s="2" t="s">
        <v>82</v>
      </c>
      <c r="Y1867" s="200"/>
      <c r="Z1867" s="201">
        <f>IF(Y1867&lt;&gt;"",Y1867,IF(Table1[[#This Row],[Befolyt]]="i",1,""))</f>
        <v>1</v>
      </c>
      <c r="AA1867" s="98">
        <f>Table1[[#This Row],[KülföldiÁr]]*Table1[[#This Row],[Darab]]</f>
        <v>0</v>
      </c>
    </row>
    <row r="1868" spans="1:27" x14ac:dyDescent="0.3">
      <c r="A1868" t="s">
        <v>1086</v>
      </c>
      <c r="B1868" t="s">
        <v>1085</v>
      </c>
      <c r="C1868" s="126">
        <v>46050</v>
      </c>
      <c r="D1868" s="6">
        <v>1</v>
      </c>
      <c r="E1868" s="126">
        <v>46048</v>
      </c>
      <c r="F1868" s="6">
        <v>1</v>
      </c>
      <c r="G1868" t="s">
        <v>566</v>
      </c>
      <c r="H1868" t="s">
        <v>27</v>
      </c>
      <c r="I1868" t="s">
        <v>28</v>
      </c>
      <c r="J1868" t="s">
        <v>567</v>
      </c>
      <c r="K1868">
        <v>1</v>
      </c>
      <c r="L1868" s="7">
        <v>70770</v>
      </c>
      <c r="M1868" s="7">
        <v>70770</v>
      </c>
      <c r="N1868">
        <v>0</v>
      </c>
      <c r="O1868" t="s">
        <v>29</v>
      </c>
      <c r="P1868">
        <v>0</v>
      </c>
      <c r="Q1868" s="7">
        <v>117950</v>
      </c>
      <c r="R1868" s="7">
        <v>117950</v>
      </c>
      <c r="S1868" s="7">
        <v>117950</v>
      </c>
      <c r="T1868" s="7">
        <v>10</v>
      </c>
      <c r="U1868" s="7">
        <v>11795</v>
      </c>
      <c r="V1868" t="s">
        <v>37</v>
      </c>
      <c r="W1868" s="7">
        <v>47180</v>
      </c>
      <c r="X1868" s="2" t="s">
        <v>82</v>
      </c>
      <c r="Y1868" s="200"/>
      <c r="Z1868" s="201">
        <f>IF(Y1868&lt;&gt;"",Y1868,IF(Table1[[#This Row],[Befolyt]]="i",1,""))</f>
        <v>1</v>
      </c>
      <c r="AA1868" s="98">
        <f>Table1[[#This Row],[KülföldiÁr]]*Table1[[#This Row],[Darab]]</f>
        <v>0</v>
      </c>
    </row>
    <row r="1869" spans="1:27" x14ac:dyDescent="0.3">
      <c r="A1869" t="s">
        <v>1086</v>
      </c>
      <c r="B1869" t="s">
        <v>1085</v>
      </c>
      <c r="C1869" s="126">
        <v>46050</v>
      </c>
      <c r="D1869" s="6">
        <v>1</v>
      </c>
      <c r="E1869" s="126">
        <v>46048</v>
      </c>
      <c r="F1869" s="6">
        <v>1</v>
      </c>
      <c r="G1869" t="s">
        <v>86</v>
      </c>
      <c r="H1869" t="s">
        <v>70</v>
      </c>
      <c r="I1869" t="s">
        <v>32</v>
      </c>
      <c r="J1869" t="s">
        <v>87</v>
      </c>
      <c r="K1869">
        <v>0.3</v>
      </c>
      <c r="L1869" s="7">
        <v>7195.04</v>
      </c>
      <c r="M1869" s="7">
        <v>2158.5119999999997</v>
      </c>
      <c r="N1869">
        <v>0</v>
      </c>
      <c r="O1869" t="s">
        <v>29</v>
      </c>
      <c r="P1869">
        <v>0</v>
      </c>
      <c r="Q1869" s="7">
        <v>12000</v>
      </c>
      <c r="R1869" s="7">
        <v>12000</v>
      </c>
      <c r="S1869" s="7">
        <v>3600</v>
      </c>
      <c r="T1869" s="7">
        <v>0</v>
      </c>
      <c r="U1869" s="7">
        <v>0</v>
      </c>
      <c r="V1869" t="s">
        <v>37</v>
      </c>
      <c r="W1869" s="7">
        <v>1441.4880000000003</v>
      </c>
      <c r="X1869" s="2" t="s">
        <v>82</v>
      </c>
      <c r="Y1869" s="200"/>
      <c r="Z1869" s="201">
        <f>IF(Y1869&lt;&gt;"",Y1869,IF(Table1[[#This Row],[Befolyt]]="i",1,""))</f>
        <v>1</v>
      </c>
      <c r="AA1869" s="98">
        <f>Table1[[#This Row],[KülföldiÁr]]*Table1[[#This Row],[Darab]]</f>
        <v>0</v>
      </c>
    </row>
    <row r="1870" spans="1:27" x14ac:dyDescent="0.3">
      <c r="A1870" t="s">
        <v>1086</v>
      </c>
      <c r="B1870" t="s">
        <v>1085</v>
      </c>
      <c r="C1870" s="126">
        <v>46050</v>
      </c>
      <c r="D1870" s="6">
        <v>1</v>
      </c>
      <c r="E1870" s="126">
        <v>46048</v>
      </c>
      <c r="F1870" s="6">
        <v>1</v>
      </c>
      <c r="G1870" t="s">
        <v>58</v>
      </c>
      <c r="H1870" t="s">
        <v>41</v>
      </c>
      <c r="I1870" t="s">
        <v>28</v>
      </c>
      <c r="J1870" t="s">
        <v>59</v>
      </c>
      <c r="K1870">
        <v>4</v>
      </c>
      <c r="L1870" s="7">
        <v>169.33</v>
      </c>
      <c r="M1870" s="7">
        <v>677.32</v>
      </c>
      <c r="N1870">
        <v>0</v>
      </c>
      <c r="O1870" t="s">
        <v>29</v>
      </c>
      <c r="P1870">
        <v>0</v>
      </c>
      <c r="Q1870" s="7">
        <v>890</v>
      </c>
      <c r="R1870" s="7">
        <v>890</v>
      </c>
      <c r="S1870" s="7">
        <v>3560</v>
      </c>
      <c r="T1870" s="7">
        <v>5</v>
      </c>
      <c r="U1870" s="7">
        <v>178</v>
      </c>
      <c r="V1870" t="s">
        <v>37</v>
      </c>
      <c r="W1870" s="7">
        <v>2882.68</v>
      </c>
      <c r="X1870" s="2" t="s">
        <v>82</v>
      </c>
      <c r="Y1870" s="200"/>
      <c r="Z1870" s="201">
        <f>IF(Y1870&lt;&gt;"",Y1870,IF(Table1[[#This Row],[Befolyt]]="i",1,""))</f>
        <v>1</v>
      </c>
      <c r="AA1870" s="98">
        <f>Table1[[#This Row],[KülföldiÁr]]*Table1[[#This Row],[Darab]]</f>
        <v>0</v>
      </c>
    </row>
    <row r="1871" spans="1:27" x14ac:dyDescent="0.3">
      <c r="A1871" t="s">
        <v>1086</v>
      </c>
      <c r="B1871" t="s">
        <v>1085</v>
      </c>
      <c r="C1871" s="126">
        <v>46050</v>
      </c>
      <c r="D1871" s="6">
        <v>1</v>
      </c>
      <c r="E1871" s="126">
        <v>46048</v>
      </c>
      <c r="F1871" s="6">
        <v>1</v>
      </c>
      <c r="G1871" t="s">
        <v>88</v>
      </c>
      <c r="H1871" t="s">
        <v>41</v>
      </c>
      <c r="I1871" t="s">
        <v>28</v>
      </c>
      <c r="J1871" t="s">
        <v>89</v>
      </c>
      <c r="K1871">
        <v>2</v>
      </c>
      <c r="L1871" s="7">
        <v>243.71</v>
      </c>
      <c r="M1871" s="7">
        <v>487.42</v>
      </c>
      <c r="N1871">
        <v>0</v>
      </c>
      <c r="O1871" t="s">
        <v>29</v>
      </c>
      <c r="P1871">
        <v>0</v>
      </c>
      <c r="Q1871" s="7">
        <v>1485</v>
      </c>
      <c r="R1871" s="7">
        <v>1485</v>
      </c>
      <c r="S1871" s="7">
        <v>2970</v>
      </c>
      <c r="T1871" s="7">
        <v>5</v>
      </c>
      <c r="U1871" s="7">
        <v>148.5</v>
      </c>
      <c r="V1871" t="s">
        <v>37</v>
      </c>
      <c r="W1871" s="7">
        <v>2482.58</v>
      </c>
      <c r="X1871" s="2" t="s">
        <v>82</v>
      </c>
      <c r="Y1871" s="200"/>
      <c r="Z1871" s="201">
        <f>IF(Y1871&lt;&gt;"",Y1871,IF(Table1[[#This Row],[Befolyt]]="i",1,""))</f>
        <v>1</v>
      </c>
      <c r="AA1871" s="98">
        <f>Table1[[#This Row],[KülföldiÁr]]*Table1[[#This Row],[Darab]]</f>
        <v>0</v>
      </c>
    </row>
    <row r="1872" spans="1:27" x14ac:dyDescent="0.3">
      <c r="A1872" t="s">
        <v>1087</v>
      </c>
      <c r="B1872" t="s">
        <v>1088</v>
      </c>
      <c r="C1872" s="126">
        <v>46050</v>
      </c>
      <c r="D1872" s="6">
        <v>1</v>
      </c>
      <c r="E1872" s="126">
        <v>46048</v>
      </c>
      <c r="F1872" s="6">
        <v>1</v>
      </c>
      <c r="G1872" t="s">
        <v>1089</v>
      </c>
      <c r="H1872" t="s">
        <v>334</v>
      </c>
      <c r="I1872" t="s">
        <v>67</v>
      </c>
      <c r="J1872" t="s">
        <v>1090</v>
      </c>
      <c r="K1872">
        <v>1</v>
      </c>
      <c r="L1872" s="7">
        <v>10</v>
      </c>
      <c r="M1872" s="7">
        <v>10</v>
      </c>
      <c r="N1872">
        <v>180</v>
      </c>
      <c r="O1872" t="s">
        <v>36</v>
      </c>
      <c r="P1872">
        <v>382.27</v>
      </c>
      <c r="Q1872" s="7">
        <v>72000</v>
      </c>
      <c r="R1872" s="7">
        <v>68808.600000000006</v>
      </c>
      <c r="S1872" s="7">
        <v>68808.600000000006</v>
      </c>
      <c r="T1872" s="7">
        <v>0</v>
      </c>
      <c r="U1872" s="7">
        <v>0</v>
      </c>
      <c r="V1872" t="s">
        <v>69</v>
      </c>
      <c r="W1872" s="7">
        <v>68798.600000000006</v>
      </c>
      <c r="X1872" s="2" t="s">
        <v>31</v>
      </c>
      <c r="Y1872" s="200"/>
      <c r="Z1872" s="201" t="str">
        <f>IF(Y1872&lt;&gt;"",Y1872,IF(Table1[[#This Row],[Befolyt]]="i",1,""))</f>
        <v/>
      </c>
      <c r="AA1872" s="98">
        <f>Table1[[#This Row],[KülföldiÁr]]*Table1[[#This Row],[Darab]]</f>
        <v>180</v>
      </c>
    </row>
    <row r="1873" spans="1:27" x14ac:dyDescent="0.3">
      <c r="A1873" t="s">
        <v>1087</v>
      </c>
      <c r="B1873" t="s">
        <v>1088</v>
      </c>
      <c r="C1873" s="126">
        <v>46050</v>
      </c>
      <c r="D1873" s="6">
        <v>1</v>
      </c>
      <c r="E1873" s="126">
        <v>46048</v>
      </c>
      <c r="F1873" s="6">
        <v>1</v>
      </c>
      <c r="G1873" t="s">
        <v>1091</v>
      </c>
      <c r="H1873" t="s">
        <v>334</v>
      </c>
      <c r="I1873" t="s">
        <v>67</v>
      </c>
      <c r="J1873" t="s">
        <v>1092</v>
      </c>
      <c r="K1873">
        <v>26</v>
      </c>
      <c r="L1873" s="7">
        <v>12000</v>
      </c>
      <c r="M1873" s="7">
        <v>312000</v>
      </c>
      <c r="N1873">
        <v>50</v>
      </c>
      <c r="O1873" t="s">
        <v>36</v>
      </c>
      <c r="P1873">
        <v>382.27</v>
      </c>
      <c r="Q1873" s="7">
        <v>20000</v>
      </c>
      <c r="R1873" s="7">
        <v>19113.5</v>
      </c>
      <c r="S1873" s="7">
        <v>496951</v>
      </c>
      <c r="T1873" s="7">
        <v>0</v>
      </c>
      <c r="U1873" s="7">
        <v>0</v>
      </c>
      <c r="V1873" t="s">
        <v>69</v>
      </c>
      <c r="W1873" s="7">
        <v>184951</v>
      </c>
      <c r="X1873" s="2" t="s">
        <v>31</v>
      </c>
      <c r="Y1873" s="200"/>
      <c r="Z1873" s="201" t="str">
        <f>IF(Y1873&lt;&gt;"",Y1873,IF(Table1[[#This Row],[Befolyt]]="i",1,""))</f>
        <v/>
      </c>
      <c r="AA1873" s="98">
        <f>Table1[[#This Row],[KülföldiÁr]]*Table1[[#This Row],[Darab]]</f>
        <v>1300</v>
      </c>
    </row>
    <row r="1874" spans="1:27" x14ac:dyDescent="0.3">
      <c r="A1874" t="s">
        <v>1087</v>
      </c>
      <c r="B1874" t="s">
        <v>1088</v>
      </c>
      <c r="C1874" s="126">
        <v>46050</v>
      </c>
      <c r="D1874" s="6">
        <v>1</v>
      </c>
      <c r="E1874" s="126">
        <v>46048</v>
      </c>
      <c r="F1874" s="6">
        <v>1</v>
      </c>
      <c r="G1874" t="s">
        <v>1093</v>
      </c>
      <c r="H1874" t="s">
        <v>320</v>
      </c>
      <c r="I1874" t="s">
        <v>67</v>
      </c>
      <c r="J1874" t="s">
        <v>1094</v>
      </c>
      <c r="K1874">
        <v>60</v>
      </c>
      <c r="L1874" s="7">
        <v>1292.1400000000001</v>
      </c>
      <c r="M1874" s="7">
        <v>77528.400000000009</v>
      </c>
      <c r="N1874">
        <v>6</v>
      </c>
      <c r="O1874" t="s">
        <v>36</v>
      </c>
      <c r="P1874">
        <v>382.27</v>
      </c>
      <c r="Q1874" s="7">
        <v>2400</v>
      </c>
      <c r="R1874" s="7">
        <v>2293.62</v>
      </c>
      <c r="S1874" s="7">
        <v>137617.19999999998</v>
      </c>
      <c r="T1874" s="7">
        <v>0</v>
      </c>
      <c r="U1874" s="7">
        <v>0</v>
      </c>
      <c r="V1874" t="s">
        <v>69</v>
      </c>
      <c r="W1874" s="7">
        <v>60088.799999999974</v>
      </c>
      <c r="X1874" s="2" t="s">
        <v>31</v>
      </c>
      <c r="Y1874" s="200"/>
      <c r="Z1874" s="201" t="str">
        <f>IF(Y1874&lt;&gt;"",Y1874,IF(Table1[[#This Row],[Befolyt]]="i",1,""))</f>
        <v/>
      </c>
      <c r="AA1874" s="98">
        <f>Table1[[#This Row],[KülföldiÁr]]*Table1[[#This Row],[Darab]]</f>
        <v>360</v>
      </c>
    </row>
    <row r="1875" spans="1:27" x14ac:dyDescent="0.3">
      <c r="A1875" t="s">
        <v>1087</v>
      </c>
      <c r="B1875" t="s">
        <v>1088</v>
      </c>
      <c r="C1875" s="126">
        <v>46050</v>
      </c>
      <c r="D1875" s="6">
        <v>1</v>
      </c>
      <c r="E1875" s="126">
        <v>46048</v>
      </c>
      <c r="F1875" s="6">
        <v>1</v>
      </c>
      <c r="G1875" t="s">
        <v>1095</v>
      </c>
      <c r="H1875" t="s">
        <v>334</v>
      </c>
      <c r="I1875" t="s">
        <v>32</v>
      </c>
      <c r="J1875" t="s">
        <v>1096</v>
      </c>
      <c r="K1875">
        <v>2</v>
      </c>
      <c r="L1875" s="7">
        <v>36800</v>
      </c>
      <c r="M1875" s="7">
        <v>73600</v>
      </c>
      <c r="N1875">
        <v>150</v>
      </c>
      <c r="O1875" t="s">
        <v>36</v>
      </c>
      <c r="P1875">
        <v>382.27</v>
      </c>
      <c r="Q1875" s="7">
        <v>60000</v>
      </c>
      <c r="R1875" s="7">
        <v>57340.5</v>
      </c>
      <c r="S1875" s="7">
        <v>114681</v>
      </c>
      <c r="T1875" s="7">
        <v>0</v>
      </c>
      <c r="U1875" s="7">
        <v>0</v>
      </c>
      <c r="V1875" t="s">
        <v>69</v>
      </c>
      <c r="W1875" s="7">
        <v>41081</v>
      </c>
      <c r="X1875" s="2" t="s">
        <v>31</v>
      </c>
      <c r="Y1875" s="200"/>
      <c r="Z1875" s="201" t="str">
        <f>IF(Y1875&lt;&gt;"",Y1875,IF(Table1[[#This Row],[Befolyt]]="i",1,""))</f>
        <v/>
      </c>
      <c r="AA1875" s="98">
        <f>Table1[[#This Row],[KülföldiÁr]]*Table1[[#This Row],[Darab]]</f>
        <v>300</v>
      </c>
    </row>
    <row r="1876" spans="1:27" x14ac:dyDescent="0.3">
      <c r="A1876" t="s">
        <v>1087</v>
      </c>
      <c r="B1876" t="s">
        <v>1088</v>
      </c>
      <c r="C1876" s="126">
        <v>46050</v>
      </c>
      <c r="D1876" s="6">
        <v>1</v>
      </c>
      <c r="E1876" s="126">
        <v>46048</v>
      </c>
      <c r="F1876" s="6">
        <v>1</v>
      </c>
      <c r="G1876" t="s">
        <v>1097</v>
      </c>
      <c r="H1876" t="s">
        <v>334</v>
      </c>
      <c r="I1876" t="s">
        <v>67</v>
      </c>
      <c r="J1876" t="s">
        <v>1098</v>
      </c>
      <c r="K1876">
        <v>1</v>
      </c>
      <c r="L1876" s="7">
        <v>10</v>
      </c>
      <c r="M1876" s="7">
        <v>10</v>
      </c>
      <c r="N1876">
        <v>150</v>
      </c>
      <c r="O1876" t="s">
        <v>36</v>
      </c>
      <c r="P1876">
        <v>382.27</v>
      </c>
      <c r="Q1876" s="7">
        <v>60000</v>
      </c>
      <c r="R1876" s="7">
        <v>57340.5</v>
      </c>
      <c r="S1876" s="7">
        <v>57340.5</v>
      </c>
      <c r="T1876" s="7">
        <v>0</v>
      </c>
      <c r="U1876" s="7">
        <v>0</v>
      </c>
      <c r="V1876" t="s">
        <v>69</v>
      </c>
      <c r="W1876" s="7">
        <v>57330.5</v>
      </c>
      <c r="X1876" s="2" t="s">
        <v>31</v>
      </c>
      <c r="Y1876" s="200"/>
      <c r="Z1876" s="201" t="str">
        <f>IF(Y1876&lt;&gt;"",Y1876,IF(Table1[[#This Row],[Befolyt]]="i",1,""))</f>
        <v/>
      </c>
      <c r="AA1876" s="98">
        <f>Table1[[#This Row],[KülföldiÁr]]*Table1[[#This Row],[Darab]]</f>
        <v>150</v>
      </c>
    </row>
    <row r="1877" spans="1:27" x14ac:dyDescent="0.3">
      <c r="A1877" t="s">
        <v>1087</v>
      </c>
      <c r="B1877" t="s">
        <v>1088</v>
      </c>
      <c r="C1877" s="126">
        <v>46050</v>
      </c>
      <c r="D1877" s="6">
        <v>1</v>
      </c>
      <c r="E1877" s="126">
        <v>46048</v>
      </c>
      <c r="F1877" s="6">
        <v>1</v>
      </c>
      <c r="G1877" t="s">
        <v>1099</v>
      </c>
      <c r="H1877" t="s">
        <v>334</v>
      </c>
      <c r="I1877" t="s">
        <v>67</v>
      </c>
      <c r="J1877" t="s">
        <v>1100</v>
      </c>
      <c r="K1877">
        <v>26</v>
      </c>
      <c r="L1877" s="7">
        <v>11800</v>
      </c>
      <c r="M1877" s="7">
        <v>306800</v>
      </c>
      <c r="N1877">
        <v>130</v>
      </c>
      <c r="O1877" t="s">
        <v>36</v>
      </c>
      <c r="P1877">
        <v>382.27</v>
      </c>
      <c r="Q1877" s="7">
        <v>52000</v>
      </c>
      <c r="R1877" s="7">
        <v>49695.1</v>
      </c>
      <c r="S1877" s="7">
        <v>1292072.5999999999</v>
      </c>
      <c r="T1877" s="7">
        <v>0</v>
      </c>
      <c r="U1877" s="7">
        <v>0</v>
      </c>
      <c r="V1877" t="s">
        <v>69</v>
      </c>
      <c r="W1877" s="7">
        <v>985272.59999999986</v>
      </c>
      <c r="X1877" s="2" t="s">
        <v>31</v>
      </c>
      <c r="Y1877" s="200"/>
      <c r="Z1877" s="201" t="str">
        <f>IF(Y1877&lt;&gt;"",Y1877,IF(Table1[[#This Row],[Befolyt]]="i",1,""))</f>
        <v/>
      </c>
      <c r="AA1877" s="98">
        <f>Table1[[#This Row],[KülföldiÁr]]*Table1[[#This Row],[Darab]]</f>
        <v>3380</v>
      </c>
    </row>
    <row r="1878" spans="1:27" x14ac:dyDescent="0.3">
      <c r="A1878" t="s">
        <v>1087</v>
      </c>
      <c r="B1878" t="s">
        <v>1088</v>
      </c>
      <c r="C1878" s="126">
        <v>46050</v>
      </c>
      <c r="D1878" s="6">
        <v>1</v>
      </c>
      <c r="E1878" s="126">
        <v>46048</v>
      </c>
      <c r="F1878" s="6">
        <v>1</v>
      </c>
      <c r="G1878" t="s">
        <v>1101</v>
      </c>
      <c r="H1878" t="s">
        <v>334</v>
      </c>
      <c r="I1878" t="s">
        <v>67</v>
      </c>
      <c r="J1878" t="s">
        <v>1102</v>
      </c>
      <c r="K1878">
        <v>26</v>
      </c>
      <c r="L1878" s="7">
        <v>15000</v>
      </c>
      <c r="M1878" s="7">
        <v>390000</v>
      </c>
      <c r="N1878">
        <v>90</v>
      </c>
      <c r="O1878" t="s">
        <v>36</v>
      </c>
      <c r="P1878">
        <v>382.27</v>
      </c>
      <c r="Q1878" s="7">
        <v>36000</v>
      </c>
      <c r="R1878" s="7">
        <v>34404.300000000003</v>
      </c>
      <c r="S1878" s="7">
        <v>894511.8</v>
      </c>
      <c r="T1878" s="7">
        <v>0</v>
      </c>
      <c r="U1878" s="7">
        <v>0</v>
      </c>
      <c r="V1878" t="s">
        <v>69</v>
      </c>
      <c r="W1878" s="7">
        <v>504511.80000000005</v>
      </c>
      <c r="X1878" s="2" t="s">
        <v>31</v>
      </c>
      <c r="Y1878" s="200"/>
      <c r="Z1878" s="201" t="str">
        <f>IF(Y1878&lt;&gt;"",Y1878,IF(Table1[[#This Row],[Befolyt]]="i",1,""))</f>
        <v/>
      </c>
      <c r="AA1878" s="98">
        <f>Table1[[#This Row],[KülföldiÁr]]*Table1[[#This Row],[Darab]]</f>
        <v>2340</v>
      </c>
    </row>
    <row r="1879" spans="1:27" x14ac:dyDescent="0.3">
      <c r="A1879" t="s">
        <v>1103</v>
      </c>
      <c r="B1879" t="s">
        <v>807</v>
      </c>
      <c r="C1879" s="126">
        <v>46050</v>
      </c>
      <c r="D1879" s="6">
        <v>1</v>
      </c>
      <c r="E1879" s="126">
        <v>46043</v>
      </c>
      <c r="F1879" s="6">
        <v>1</v>
      </c>
      <c r="G1879" t="s">
        <v>894</v>
      </c>
      <c r="H1879" t="s">
        <v>27</v>
      </c>
      <c r="I1879" t="s">
        <v>28</v>
      </c>
      <c r="J1879" t="s">
        <v>1104</v>
      </c>
      <c r="K1879">
        <v>1</v>
      </c>
      <c r="L1879" s="7">
        <v>495960</v>
      </c>
      <c r="M1879" s="7">
        <v>495960</v>
      </c>
      <c r="N1879">
        <v>0</v>
      </c>
      <c r="O1879" t="s">
        <v>29</v>
      </c>
      <c r="P1879">
        <v>0</v>
      </c>
      <c r="Q1879" s="7">
        <v>826600</v>
      </c>
      <c r="R1879" s="7">
        <v>826600</v>
      </c>
      <c r="S1879" s="7">
        <v>826600</v>
      </c>
      <c r="T1879" s="7">
        <v>10</v>
      </c>
      <c r="U1879" s="7">
        <v>82660</v>
      </c>
      <c r="V1879" t="s">
        <v>37</v>
      </c>
      <c r="W1879" s="7">
        <v>330640</v>
      </c>
      <c r="X1879" s="2" t="s">
        <v>82</v>
      </c>
      <c r="Y1879" s="200"/>
      <c r="Z1879" s="201">
        <f>IF(Y1879&lt;&gt;"",Y1879,IF(Table1[[#This Row],[Befolyt]]="i",1,""))</f>
        <v>1</v>
      </c>
      <c r="AA1879" s="98">
        <f>Table1[[#This Row],[KülföldiÁr]]*Table1[[#This Row],[Darab]]</f>
        <v>0</v>
      </c>
    </row>
    <row r="1880" spans="1:27" x14ac:dyDescent="0.3">
      <c r="A1880" t="s">
        <v>1103</v>
      </c>
      <c r="B1880" t="s">
        <v>807</v>
      </c>
      <c r="C1880" s="126">
        <v>46050</v>
      </c>
      <c r="D1880" s="6">
        <v>1</v>
      </c>
      <c r="E1880" s="126">
        <v>46043</v>
      </c>
      <c r="F1880" s="6">
        <v>1</v>
      </c>
      <c r="G1880" t="s">
        <v>828</v>
      </c>
      <c r="H1880" t="s">
        <v>300</v>
      </c>
      <c r="I1880" t="s">
        <v>32</v>
      </c>
      <c r="J1880" t="s">
        <v>829</v>
      </c>
      <c r="K1880">
        <v>54</v>
      </c>
      <c r="L1880" s="7">
        <v>150</v>
      </c>
      <c r="M1880" s="7">
        <v>8100</v>
      </c>
      <c r="N1880">
        <v>0</v>
      </c>
      <c r="O1880" t="s">
        <v>29</v>
      </c>
      <c r="P1880">
        <v>0</v>
      </c>
      <c r="Q1880" s="7">
        <v>250</v>
      </c>
      <c r="R1880" s="7">
        <v>250</v>
      </c>
      <c r="S1880" s="7">
        <v>13500</v>
      </c>
      <c r="T1880" s="7">
        <v>0</v>
      </c>
      <c r="U1880" s="7">
        <v>0</v>
      </c>
      <c r="V1880" t="s">
        <v>37</v>
      </c>
      <c r="W1880" s="7">
        <v>5400</v>
      </c>
      <c r="X1880" s="2" t="s">
        <v>82</v>
      </c>
      <c r="Y1880" s="200"/>
      <c r="Z1880" s="201">
        <f>IF(Y1880&lt;&gt;"",Y1880,IF(Table1[[#This Row],[Befolyt]]="i",1,""))</f>
        <v>1</v>
      </c>
      <c r="AA1880" s="98">
        <f>Table1[[#This Row],[KülföldiÁr]]*Table1[[#This Row],[Darab]]</f>
        <v>0</v>
      </c>
    </row>
    <row r="1881" spans="1:27" x14ac:dyDescent="0.3">
      <c r="A1881" t="s">
        <v>1105</v>
      </c>
      <c r="B1881" t="s">
        <v>378</v>
      </c>
      <c r="C1881" s="126">
        <v>46050</v>
      </c>
      <c r="D1881" s="6">
        <v>1</v>
      </c>
      <c r="E1881" s="126">
        <v>46050</v>
      </c>
      <c r="F1881" s="6">
        <v>1</v>
      </c>
      <c r="G1881" t="s">
        <v>1106</v>
      </c>
      <c r="H1881" t="s">
        <v>71</v>
      </c>
      <c r="I1881" t="s">
        <v>28</v>
      </c>
      <c r="J1881" t="s">
        <v>1107</v>
      </c>
      <c r="K1881">
        <v>4</v>
      </c>
      <c r="L1881" s="7">
        <v>12360.74</v>
      </c>
      <c r="M1881" s="7">
        <v>49442.96</v>
      </c>
      <c r="N1881">
        <v>0</v>
      </c>
      <c r="O1881" t="s">
        <v>29</v>
      </c>
      <c r="P1881">
        <v>0</v>
      </c>
      <c r="Q1881" s="7">
        <v>25660</v>
      </c>
      <c r="R1881" s="7">
        <v>24930</v>
      </c>
      <c r="S1881" s="7">
        <v>99720</v>
      </c>
      <c r="T1881" s="7">
        <v>4</v>
      </c>
      <c r="U1881" s="7">
        <v>3988.8</v>
      </c>
      <c r="V1881" t="s">
        <v>74</v>
      </c>
      <c r="W1881" s="7">
        <v>50277.04</v>
      </c>
      <c r="X1881" s="2" t="s">
        <v>82</v>
      </c>
      <c r="Y1881" s="200"/>
      <c r="Z1881" s="201">
        <f>IF(Y1881&lt;&gt;"",Y1881,IF(Table1[[#This Row],[Befolyt]]="i",1,""))</f>
        <v>1</v>
      </c>
      <c r="AA1881" s="98">
        <f>Table1[[#This Row],[KülföldiÁr]]*Table1[[#This Row],[Darab]]</f>
        <v>0</v>
      </c>
    </row>
    <row r="1882" spans="1:27" x14ac:dyDescent="0.3">
      <c r="A1882" t="s">
        <v>1105</v>
      </c>
      <c r="B1882" t="s">
        <v>378</v>
      </c>
      <c r="C1882" s="126">
        <v>46050</v>
      </c>
      <c r="D1882" s="6">
        <v>1</v>
      </c>
      <c r="E1882" s="126">
        <v>46050</v>
      </c>
      <c r="F1882" s="6">
        <v>1</v>
      </c>
      <c r="G1882" t="s">
        <v>1108</v>
      </c>
      <c r="H1882" t="s">
        <v>34</v>
      </c>
      <c r="I1882" t="s">
        <v>32</v>
      </c>
      <c r="J1882" t="s">
        <v>1109</v>
      </c>
      <c r="K1882">
        <v>1</v>
      </c>
      <c r="L1882" s="7">
        <v>2522</v>
      </c>
      <c r="M1882" s="7">
        <v>2522</v>
      </c>
      <c r="N1882">
        <v>0</v>
      </c>
      <c r="O1882" t="s">
        <v>29</v>
      </c>
      <c r="P1882">
        <v>0</v>
      </c>
      <c r="Q1882" s="7">
        <v>2522</v>
      </c>
      <c r="R1882" s="7">
        <v>2500</v>
      </c>
      <c r="S1882" s="7">
        <v>2500</v>
      </c>
      <c r="T1882" s="7">
        <v>0</v>
      </c>
      <c r="U1882" s="7">
        <v>0</v>
      </c>
      <c r="V1882" t="s">
        <v>74</v>
      </c>
      <c r="W1882" s="7">
        <v>-22</v>
      </c>
      <c r="X1882" s="2" t="s">
        <v>82</v>
      </c>
      <c r="Y1882" s="200"/>
      <c r="Z1882" s="201">
        <f>IF(Y1882&lt;&gt;"",Y1882,IF(Table1[[#This Row],[Befolyt]]="i",1,""))</f>
        <v>1</v>
      </c>
      <c r="AA1882" s="98">
        <f>Table1[[#This Row],[KülföldiÁr]]*Table1[[#This Row],[Darab]]</f>
        <v>0</v>
      </c>
    </row>
    <row r="1883" spans="1:27" x14ac:dyDescent="0.3">
      <c r="A1883" t="s">
        <v>1110</v>
      </c>
      <c r="B1883" t="s">
        <v>992</v>
      </c>
      <c r="C1883" s="126">
        <v>46050</v>
      </c>
      <c r="D1883" s="6">
        <v>1</v>
      </c>
      <c r="E1883" s="126">
        <v>46050</v>
      </c>
      <c r="F1883" s="6">
        <v>1</v>
      </c>
      <c r="G1883" t="s">
        <v>1111</v>
      </c>
      <c r="H1883" t="s">
        <v>33</v>
      </c>
      <c r="I1883" t="s">
        <v>28</v>
      </c>
      <c r="J1883" t="s">
        <v>1112</v>
      </c>
      <c r="K1883">
        <v>3</v>
      </c>
      <c r="L1883" s="7">
        <v>1195.1600000000001</v>
      </c>
      <c r="M1883" s="7">
        <v>3585.4800000000005</v>
      </c>
      <c r="N1883">
        <v>0</v>
      </c>
      <c r="O1883" t="s">
        <v>29</v>
      </c>
      <c r="P1883">
        <v>0</v>
      </c>
      <c r="Q1883" s="7">
        <v>5800</v>
      </c>
      <c r="R1883" s="7">
        <v>5800</v>
      </c>
      <c r="S1883" s="7">
        <v>17400</v>
      </c>
      <c r="T1883" s="7">
        <v>10</v>
      </c>
      <c r="U1883" s="7">
        <v>1740</v>
      </c>
      <c r="V1883" t="s">
        <v>74</v>
      </c>
      <c r="W1883" s="7">
        <v>13814.52</v>
      </c>
      <c r="X1883" s="2" t="s">
        <v>82</v>
      </c>
      <c r="Y1883" s="200"/>
      <c r="Z1883" s="201">
        <f>IF(Y1883&lt;&gt;"",Y1883,IF(Table1[[#This Row],[Befolyt]]="i",1,""))</f>
        <v>1</v>
      </c>
      <c r="AA1883" s="98">
        <f>Table1[[#This Row],[KülföldiÁr]]*Table1[[#This Row],[Darab]]</f>
        <v>0</v>
      </c>
    </row>
    <row r="1884" spans="1:27" x14ac:dyDescent="0.3">
      <c r="A1884" t="s">
        <v>1110</v>
      </c>
      <c r="B1884" t="s">
        <v>992</v>
      </c>
      <c r="C1884" s="126">
        <v>46050</v>
      </c>
      <c r="D1884" s="6">
        <v>1</v>
      </c>
      <c r="E1884" s="126">
        <v>46050</v>
      </c>
      <c r="F1884" s="6">
        <v>1</v>
      </c>
      <c r="G1884" t="s">
        <v>1113</v>
      </c>
      <c r="H1884" t="s">
        <v>33</v>
      </c>
      <c r="I1884" t="s">
        <v>28</v>
      </c>
      <c r="J1884" t="s">
        <v>1114</v>
      </c>
      <c r="K1884">
        <v>2</v>
      </c>
      <c r="L1884" s="7">
        <v>837.51</v>
      </c>
      <c r="M1884" s="7">
        <v>1675.02</v>
      </c>
      <c r="N1884">
        <v>0</v>
      </c>
      <c r="O1884" t="s">
        <v>29</v>
      </c>
      <c r="P1884">
        <v>0</v>
      </c>
      <c r="Q1884" s="7">
        <v>3700</v>
      </c>
      <c r="R1884" s="7">
        <v>3700</v>
      </c>
      <c r="S1884" s="7">
        <v>7400</v>
      </c>
      <c r="T1884" s="7">
        <v>10</v>
      </c>
      <c r="U1884" s="7">
        <v>740</v>
      </c>
      <c r="V1884" t="s">
        <v>74</v>
      </c>
      <c r="W1884" s="7">
        <v>5724.98</v>
      </c>
      <c r="X1884" s="2" t="s">
        <v>82</v>
      </c>
      <c r="Y1884" s="200"/>
      <c r="Z1884" s="201">
        <f>IF(Y1884&lt;&gt;"",Y1884,IF(Table1[[#This Row],[Befolyt]]="i",1,""))</f>
        <v>1</v>
      </c>
      <c r="AA1884" s="98">
        <f>Table1[[#This Row],[KülföldiÁr]]*Table1[[#This Row],[Darab]]</f>
        <v>0</v>
      </c>
    </row>
    <row r="1885" spans="1:27" x14ac:dyDescent="0.3">
      <c r="A1885" t="s">
        <v>1110</v>
      </c>
      <c r="B1885" t="s">
        <v>992</v>
      </c>
      <c r="C1885" s="126">
        <v>46050</v>
      </c>
      <c r="D1885" s="6">
        <v>1</v>
      </c>
      <c r="E1885" s="126">
        <v>46050</v>
      </c>
      <c r="F1885" s="6">
        <v>1</v>
      </c>
      <c r="G1885" t="s">
        <v>514</v>
      </c>
      <c r="H1885" t="s">
        <v>34</v>
      </c>
      <c r="I1885" t="s">
        <v>32</v>
      </c>
      <c r="J1885" t="s">
        <v>515</v>
      </c>
      <c r="K1885">
        <v>1</v>
      </c>
      <c r="L1885" s="7">
        <v>2342</v>
      </c>
      <c r="M1885" s="7">
        <v>2342</v>
      </c>
      <c r="N1885">
        <v>0</v>
      </c>
      <c r="O1885" t="s">
        <v>29</v>
      </c>
      <c r="P1885">
        <v>0</v>
      </c>
      <c r="Q1885" s="7">
        <v>2342</v>
      </c>
      <c r="R1885" s="7">
        <v>2300</v>
      </c>
      <c r="S1885" s="7">
        <v>2300</v>
      </c>
      <c r="T1885" s="7">
        <v>0</v>
      </c>
      <c r="U1885" s="7">
        <v>0</v>
      </c>
      <c r="V1885" t="s">
        <v>74</v>
      </c>
      <c r="W1885" s="7">
        <v>-42</v>
      </c>
      <c r="X1885" s="2" t="s">
        <v>82</v>
      </c>
      <c r="Y1885" s="200"/>
      <c r="Z1885" s="201">
        <f>IF(Y1885&lt;&gt;"",Y1885,IF(Table1[[#This Row],[Befolyt]]="i",1,""))</f>
        <v>1</v>
      </c>
      <c r="AA1885" s="98">
        <f>Table1[[#This Row],[KülföldiÁr]]*Table1[[#This Row],[Darab]]</f>
        <v>0</v>
      </c>
    </row>
    <row r="1886" spans="1:27" x14ac:dyDescent="0.3">
      <c r="A1886" t="s">
        <v>1115</v>
      </c>
      <c r="B1886" t="s">
        <v>1116</v>
      </c>
      <c r="C1886" s="126">
        <v>46050</v>
      </c>
      <c r="D1886" s="6">
        <v>1</v>
      </c>
      <c r="E1886" s="126">
        <v>46050</v>
      </c>
      <c r="F1886" s="6">
        <v>1</v>
      </c>
      <c r="G1886" t="s">
        <v>1117</v>
      </c>
      <c r="H1886" t="s">
        <v>334</v>
      </c>
      <c r="I1886" t="s">
        <v>32</v>
      </c>
      <c r="J1886" t="s">
        <v>1118</v>
      </c>
      <c r="K1886">
        <v>1</v>
      </c>
      <c r="L1886" s="7">
        <v>141057.63</v>
      </c>
      <c r="M1886" s="7">
        <v>141057.63</v>
      </c>
      <c r="N1886">
        <v>0</v>
      </c>
      <c r="O1886" t="s">
        <v>36</v>
      </c>
      <c r="P1886">
        <v>380.16</v>
      </c>
      <c r="Q1886" s="7">
        <v>175275</v>
      </c>
      <c r="R1886" s="7">
        <v>0</v>
      </c>
      <c r="S1886" s="7">
        <v>0</v>
      </c>
      <c r="T1886" s="7">
        <v>0</v>
      </c>
      <c r="U1886" s="7">
        <v>0</v>
      </c>
      <c r="V1886" t="s">
        <v>69</v>
      </c>
      <c r="W1886" s="7">
        <v>-141057.63</v>
      </c>
      <c r="X1886" s="2" t="s">
        <v>31</v>
      </c>
      <c r="Y1886" s="200"/>
      <c r="Z1886" s="201" t="str">
        <f>IF(Y1886&lt;&gt;"",Y1886,IF(Table1[[#This Row],[Befolyt]]="i",1,""))</f>
        <v/>
      </c>
      <c r="AA1886" s="98">
        <f>Table1[[#This Row],[KülföldiÁr]]*Table1[[#This Row],[Darab]]</f>
        <v>0</v>
      </c>
    </row>
    <row r="1887" spans="1:27" x14ac:dyDescent="0.3">
      <c r="A1887" t="s">
        <v>1115</v>
      </c>
      <c r="B1887" t="s">
        <v>1116</v>
      </c>
      <c r="C1887" s="126">
        <v>46050</v>
      </c>
      <c r="D1887" s="6">
        <v>1</v>
      </c>
      <c r="E1887" s="126">
        <v>46050</v>
      </c>
      <c r="F1887" s="6">
        <v>1</v>
      </c>
      <c r="G1887" t="s">
        <v>1119</v>
      </c>
      <c r="H1887" t="s">
        <v>327</v>
      </c>
      <c r="I1887" t="s">
        <v>67</v>
      </c>
      <c r="J1887" t="s">
        <v>1120</v>
      </c>
      <c r="K1887">
        <v>1</v>
      </c>
      <c r="L1887" s="7">
        <v>317181.09000000003</v>
      </c>
      <c r="M1887" s="7">
        <v>317181.09000000003</v>
      </c>
      <c r="N1887">
        <v>1032.75</v>
      </c>
      <c r="O1887" t="s">
        <v>36</v>
      </c>
      <c r="P1887">
        <v>380.16</v>
      </c>
      <c r="Q1887" s="7">
        <v>550800</v>
      </c>
      <c r="R1887" s="7">
        <v>392610.25</v>
      </c>
      <c r="S1887" s="7">
        <v>392610.25</v>
      </c>
      <c r="T1887" s="7">
        <v>0</v>
      </c>
      <c r="U1887" s="7">
        <v>0</v>
      </c>
      <c r="V1887" t="s">
        <v>69</v>
      </c>
      <c r="W1887" s="7">
        <v>75429.159999999974</v>
      </c>
      <c r="X1887" s="2" t="s">
        <v>31</v>
      </c>
      <c r="Y1887" s="200"/>
      <c r="Z1887" s="201" t="str">
        <f>IF(Y1887&lt;&gt;"",Y1887,IF(Table1[[#This Row],[Befolyt]]="i",1,""))</f>
        <v/>
      </c>
      <c r="AA1887" s="98">
        <f>Table1[[#This Row],[KülföldiÁr]]*Table1[[#This Row],[Darab]]</f>
        <v>1032.75</v>
      </c>
    </row>
    <row r="1888" spans="1:27" x14ac:dyDescent="0.3">
      <c r="A1888" t="s">
        <v>1115</v>
      </c>
      <c r="B1888" t="s">
        <v>1116</v>
      </c>
      <c r="C1888" s="126">
        <v>46050</v>
      </c>
      <c r="D1888" s="6">
        <v>1</v>
      </c>
      <c r="E1888" s="126">
        <v>46050</v>
      </c>
      <c r="F1888" s="6">
        <v>1</v>
      </c>
      <c r="G1888" t="s">
        <v>1121</v>
      </c>
      <c r="H1888" t="s">
        <v>327</v>
      </c>
      <c r="I1888" t="s">
        <v>67</v>
      </c>
      <c r="J1888" t="s">
        <v>1122</v>
      </c>
      <c r="K1888">
        <v>1</v>
      </c>
      <c r="L1888" s="7">
        <v>627673.81000000006</v>
      </c>
      <c r="M1888" s="7">
        <v>627673.81000000006</v>
      </c>
      <c r="N1888">
        <v>2293.5</v>
      </c>
      <c r="O1888" t="s">
        <v>36</v>
      </c>
      <c r="P1888">
        <v>380.16</v>
      </c>
      <c r="Q1888" s="7">
        <v>1223200</v>
      </c>
      <c r="R1888" s="7">
        <v>871896.94</v>
      </c>
      <c r="S1888" s="7">
        <v>871896.94</v>
      </c>
      <c r="T1888" s="7">
        <v>0</v>
      </c>
      <c r="U1888" s="7">
        <v>0</v>
      </c>
      <c r="V1888" t="s">
        <v>69</v>
      </c>
      <c r="W1888" s="7">
        <v>244223.12999999989</v>
      </c>
      <c r="X1888" s="2" t="s">
        <v>31</v>
      </c>
      <c r="Y1888" s="200"/>
      <c r="Z1888" s="201" t="str">
        <f>IF(Y1888&lt;&gt;"",Y1888,IF(Table1[[#This Row],[Befolyt]]="i",1,""))</f>
        <v/>
      </c>
      <c r="AA1888" s="98">
        <f>Table1[[#This Row],[KülföldiÁr]]*Table1[[#This Row],[Darab]]</f>
        <v>2293.5</v>
      </c>
    </row>
    <row r="1889" spans="1:27" x14ac:dyDescent="0.3">
      <c r="A1889" t="s">
        <v>1115</v>
      </c>
      <c r="B1889" t="s">
        <v>1116</v>
      </c>
      <c r="C1889" s="126">
        <v>46050</v>
      </c>
      <c r="D1889" s="6">
        <v>1</v>
      </c>
      <c r="E1889" s="126">
        <v>46050</v>
      </c>
      <c r="F1889" s="6">
        <v>1</v>
      </c>
      <c r="G1889" t="s">
        <v>1123</v>
      </c>
      <c r="H1889" t="s">
        <v>327</v>
      </c>
      <c r="I1889" t="s">
        <v>67</v>
      </c>
      <c r="J1889" t="s">
        <v>1124</v>
      </c>
      <c r="K1889">
        <v>1</v>
      </c>
      <c r="L1889" s="7">
        <v>6465.72</v>
      </c>
      <c r="M1889" s="7">
        <v>6465.72</v>
      </c>
      <c r="N1889">
        <v>21.75</v>
      </c>
      <c r="O1889" t="s">
        <v>36</v>
      </c>
      <c r="P1889">
        <v>380.16</v>
      </c>
      <c r="Q1889" s="7">
        <v>11600</v>
      </c>
      <c r="R1889" s="7">
        <v>8268.48</v>
      </c>
      <c r="S1889" s="7">
        <v>8268.48</v>
      </c>
      <c r="T1889" s="7">
        <v>0</v>
      </c>
      <c r="U1889" s="7">
        <v>0</v>
      </c>
      <c r="V1889" t="s">
        <v>69</v>
      </c>
      <c r="W1889" s="7">
        <v>1802.7599999999993</v>
      </c>
      <c r="X1889" s="2" t="s">
        <v>31</v>
      </c>
      <c r="Y1889" s="200"/>
      <c r="Z1889" s="201" t="str">
        <f>IF(Y1889&lt;&gt;"",Y1889,IF(Table1[[#This Row],[Befolyt]]="i",1,""))</f>
        <v/>
      </c>
      <c r="AA1889" s="98">
        <f>Table1[[#This Row],[KülföldiÁr]]*Table1[[#This Row],[Darab]]</f>
        <v>21.75</v>
      </c>
    </row>
    <row r="1890" spans="1:27" x14ac:dyDescent="0.3">
      <c r="A1890" t="s">
        <v>1115</v>
      </c>
      <c r="B1890" t="s">
        <v>1116</v>
      </c>
      <c r="C1890" s="126">
        <v>46050</v>
      </c>
      <c r="D1890" s="6">
        <v>1</v>
      </c>
      <c r="E1890" s="126">
        <v>46050</v>
      </c>
      <c r="F1890" s="6">
        <v>1</v>
      </c>
      <c r="G1890" t="s">
        <v>1125</v>
      </c>
      <c r="H1890" t="s">
        <v>327</v>
      </c>
      <c r="I1890" t="s">
        <v>67</v>
      </c>
      <c r="J1890" t="s">
        <v>1126</v>
      </c>
      <c r="K1890">
        <v>2</v>
      </c>
      <c r="L1890" s="7">
        <v>80081.66</v>
      </c>
      <c r="M1890" s="7">
        <v>160163.32</v>
      </c>
      <c r="N1890">
        <v>504.75</v>
      </c>
      <c r="O1890" t="s">
        <v>36</v>
      </c>
      <c r="P1890">
        <v>380.16</v>
      </c>
      <c r="Q1890" s="7">
        <v>269200</v>
      </c>
      <c r="R1890" s="7">
        <v>191885.77</v>
      </c>
      <c r="S1890" s="7">
        <v>383771.54</v>
      </c>
      <c r="T1890" s="7">
        <v>0</v>
      </c>
      <c r="U1890" s="7">
        <v>0</v>
      </c>
      <c r="V1890" t="s">
        <v>69</v>
      </c>
      <c r="W1890" s="7">
        <v>223608.21999999997</v>
      </c>
      <c r="X1890" s="2" t="s">
        <v>31</v>
      </c>
      <c r="Y1890" s="200"/>
      <c r="Z1890" s="201" t="str">
        <f>IF(Y1890&lt;&gt;"",Y1890,IF(Table1[[#This Row],[Befolyt]]="i",1,""))</f>
        <v/>
      </c>
      <c r="AA1890" s="98">
        <f>Table1[[#This Row],[KülföldiÁr]]*Table1[[#This Row],[Darab]]</f>
        <v>1009.5</v>
      </c>
    </row>
    <row r="1891" spans="1:27" x14ac:dyDescent="0.3">
      <c r="A1891" t="s">
        <v>1115</v>
      </c>
      <c r="B1891" t="s">
        <v>1116</v>
      </c>
      <c r="C1891" s="126">
        <v>46050</v>
      </c>
      <c r="D1891" s="6">
        <v>1</v>
      </c>
      <c r="E1891" s="126">
        <v>46050</v>
      </c>
      <c r="F1891" s="6">
        <v>1</v>
      </c>
      <c r="G1891" t="s">
        <v>1127</v>
      </c>
      <c r="H1891" t="s">
        <v>327</v>
      </c>
      <c r="I1891" t="s">
        <v>67</v>
      </c>
      <c r="J1891" t="s">
        <v>1128</v>
      </c>
      <c r="K1891">
        <v>1</v>
      </c>
      <c r="L1891" s="7">
        <v>60107.38</v>
      </c>
      <c r="M1891" s="7">
        <v>60107.38</v>
      </c>
      <c r="N1891">
        <v>295</v>
      </c>
      <c r="O1891" t="s">
        <v>36</v>
      </c>
      <c r="P1891">
        <v>380.16</v>
      </c>
      <c r="Q1891" s="7">
        <v>147200</v>
      </c>
      <c r="R1891" s="7">
        <v>112147.2</v>
      </c>
      <c r="S1891" s="7">
        <v>112147.2</v>
      </c>
      <c r="T1891" s="7">
        <v>0</v>
      </c>
      <c r="U1891" s="7">
        <v>0</v>
      </c>
      <c r="V1891" t="s">
        <v>69</v>
      </c>
      <c r="W1891" s="7">
        <v>52039.82</v>
      </c>
      <c r="X1891" s="2" t="s">
        <v>31</v>
      </c>
      <c r="Y1891" s="200"/>
      <c r="Z1891" s="201" t="str">
        <f>IF(Y1891&lt;&gt;"",Y1891,IF(Table1[[#This Row],[Befolyt]]="i",1,""))</f>
        <v/>
      </c>
      <c r="AA1891" s="98">
        <f>Table1[[#This Row],[KülföldiÁr]]*Table1[[#This Row],[Darab]]</f>
        <v>295</v>
      </c>
    </row>
    <row r="1892" spans="1:27" x14ac:dyDescent="0.3">
      <c r="A1892" t="s">
        <v>1115</v>
      </c>
      <c r="B1892" t="s">
        <v>1116</v>
      </c>
      <c r="C1892" s="126">
        <v>46050</v>
      </c>
      <c r="D1892" s="6">
        <v>1</v>
      </c>
      <c r="E1892" s="126">
        <v>46050</v>
      </c>
      <c r="F1892" s="6">
        <v>1</v>
      </c>
      <c r="G1892" t="s">
        <v>1129</v>
      </c>
      <c r="H1892" t="s">
        <v>327</v>
      </c>
      <c r="I1892" t="s">
        <v>67</v>
      </c>
      <c r="J1892" t="s">
        <v>1130</v>
      </c>
      <c r="K1892">
        <v>1</v>
      </c>
      <c r="L1892" s="7">
        <v>1238807</v>
      </c>
      <c r="M1892" s="7">
        <v>1238807</v>
      </c>
      <c r="N1892">
        <v>4305.75</v>
      </c>
      <c r="O1892" t="s">
        <v>36</v>
      </c>
      <c r="P1892">
        <v>380.16</v>
      </c>
      <c r="Q1892" s="7">
        <v>2296400</v>
      </c>
      <c r="R1892" s="7">
        <v>1636873.88</v>
      </c>
      <c r="S1892" s="7">
        <v>1636873.88</v>
      </c>
      <c r="T1892" s="7">
        <v>0</v>
      </c>
      <c r="U1892" s="7">
        <v>0</v>
      </c>
      <c r="V1892" t="s">
        <v>69</v>
      </c>
      <c r="W1892" s="7">
        <v>398066.87999999989</v>
      </c>
      <c r="X1892" s="2" t="s">
        <v>31</v>
      </c>
      <c r="Y1892" s="200"/>
      <c r="Z1892" s="201" t="str">
        <f>IF(Y1892&lt;&gt;"",Y1892,IF(Table1[[#This Row],[Befolyt]]="i",1,""))</f>
        <v/>
      </c>
      <c r="AA1892" s="98">
        <f>Table1[[#This Row],[KülföldiÁr]]*Table1[[#This Row],[Darab]]</f>
        <v>4305.75</v>
      </c>
    </row>
    <row r="1893" spans="1:27" x14ac:dyDescent="0.3">
      <c r="A1893" t="s">
        <v>1115</v>
      </c>
      <c r="B1893" t="s">
        <v>1116</v>
      </c>
      <c r="C1893" s="126">
        <v>46050</v>
      </c>
      <c r="D1893" s="6">
        <v>1</v>
      </c>
      <c r="E1893" s="126">
        <v>46050</v>
      </c>
      <c r="F1893" s="6">
        <v>1</v>
      </c>
      <c r="G1893" t="s">
        <v>1131</v>
      </c>
      <c r="H1893" t="s">
        <v>327</v>
      </c>
      <c r="I1893" t="s">
        <v>67</v>
      </c>
      <c r="J1893" t="s">
        <v>1132</v>
      </c>
      <c r="K1893">
        <v>1</v>
      </c>
      <c r="L1893" s="7">
        <v>100541.14</v>
      </c>
      <c r="M1893" s="7">
        <v>100541.14</v>
      </c>
      <c r="N1893">
        <v>352.5</v>
      </c>
      <c r="O1893" t="s">
        <v>36</v>
      </c>
      <c r="P1893">
        <v>380.16</v>
      </c>
      <c r="Q1893" s="7">
        <v>188000</v>
      </c>
      <c r="R1893" s="7">
        <v>134006.41</v>
      </c>
      <c r="S1893" s="7">
        <v>134006.41</v>
      </c>
      <c r="T1893" s="7">
        <v>0</v>
      </c>
      <c r="U1893" s="7">
        <v>0</v>
      </c>
      <c r="V1893" t="s">
        <v>69</v>
      </c>
      <c r="W1893" s="7">
        <v>33465.270000000004</v>
      </c>
      <c r="X1893" s="2" t="s">
        <v>31</v>
      </c>
      <c r="Y1893" s="200"/>
      <c r="Z1893" s="201" t="str">
        <f>IF(Y1893&lt;&gt;"",Y1893,IF(Table1[[#This Row],[Befolyt]]="i",1,""))</f>
        <v/>
      </c>
      <c r="AA1893" s="98">
        <f>Table1[[#This Row],[KülföldiÁr]]*Table1[[#This Row],[Darab]]</f>
        <v>352.5</v>
      </c>
    </row>
    <row r="1894" spans="1:27" x14ac:dyDescent="0.3">
      <c r="A1894" t="s">
        <v>1115</v>
      </c>
      <c r="B1894" t="s">
        <v>1116</v>
      </c>
      <c r="C1894" s="126">
        <v>46050</v>
      </c>
      <c r="D1894" s="6">
        <v>1</v>
      </c>
      <c r="E1894" s="126">
        <v>46050</v>
      </c>
      <c r="F1894" s="6">
        <v>1</v>
      </c>
      <c r="G1894" t="s">
        <v>1133</v>
      </c>
      <c r="H1894" t="s">
        <v>327</v>
      </c>
      <c r="I1894" t="s">
        <v>67</v>
      </c>
      <c r="J1894" t="s">
        <v>1134</v>
      </c>
      <c r="K1894">
        <v>1</v>
      </c>
      <c r="L1894" s="7">
        <v>60015.23</v>
      </c>
      <c r="M1894" s="7">
        <v>60015.23</v>
      </c>
      <c r="N1894">
        <v>208.5</v>
      </c>
      <c r="O1894" t="s">
        <v>36</v>
      </c>
      <c r="P1894">
        <v>380.16</v>
      </c>
      <c r="Q1894" s="7">
        <v>111200</v>
      </c>
      <c r="R1894" s="7">
        <v>79263.360000000001</v>
      </c>
      <c r="S1894" s="7">
        <v>79263.360000000001</v>
      </c>
      <c r="T1894" s="7">
        <v>0</v>
      </c>
      <c r="U1894" s="7">
        <v>0</v>
      </c>
      <c r="V1894" t="s">
        <v>69</v>
      </c>
      <c r="W1894" s="7">
        <v>19248.129999999997</v>
      </c>
      <c r="X1894" s="2" t="s">
        <v>31</v>
      </c>
      <c r="Y1894" s="200"/>
      <c r="Z1894" s="201" t="str">
        <f>IF(Y1894&lt;&gt;"",Y1894,IF(Table1[[#This Row],[Befolyt]]="i",1,""))</f>
        <v/>
      </c>
      <c r="AA1894" s="98">
        <f>Table1[[#This Row],[KülföldiÁr]]*Table1[[#This Row],[Darab]]</f>
        <v>208.5</v>
      </c>
    </row>
    <row r="1895" spans="1:27" x14ac:dyDescent="0.3">
      <c r="A1895" t="s">
        <v>1135</v>
      </c>
      <c r="B1895" t="s">
        <v>1136</v>
      </c>
      <c r="C1895" s="126">
        <v>46050</v>
      </c>
      <c r="D1895" s="6">
        <v>1</v>
      </c>
      <c r="E1895" s="126">
        <v>46050</v>
      </c>
      <c r="F1895" s="6">
        <v>1</v>
      </c>
      <c r="G1895" t="s">
        <v>414</v>
      </c>
      <c r="H1895" t="s">
        <v>33</v>
      </c>
      <c r="I1895" t="s">
        <v>28</v>
      </c>
      <c r="J1895" t="s">
        <v>415</v>
      </c>
      <c r="K1895">
        <v>2</v>
      </c>
      <c r="L1895" s="7">
        <v>1079.97</v>
      </c>
      <c r="M1895" s="7">
        <v>2159.94</v>
      </c>
      <c r="N1895">
        <v>0</v>
      </c>
      <c r="O1895" t="s">
        <v>29</v>
      </c>
      <c r="P1895">
        <v>0</v>
      </c>
      <c r="Q1895" s="7">
        <v>5500</v>
      </c>
      <c r="R1895" s="7">
        <v>3850</v>
      </c>
      <c r="S1895" s="7">
        <v>7700</v>
      </c>
      <c r="T1895" s="7">
        <v>3.5</v>
      </c>
      <c r="U1895" s="7">
        <v>269.5</v>
      </c>
      <c r="V1895" t="s">
        <v>457</v>
      </c>
      <c r="W1895" s="7">
        <v>5540.0599999999995</v>
      </c>
      <c r="X1895" s="2" t="s">
        <v>82</v>
      </c>
      <c r="Y1895" s="200"/>
      <c r="Z1895" s="201">
        <f>IF(Y1895&lt;&gt;"",Y1895,IF(Table1[[#This Row],[Befolyt]]="i",1,""))</f>
        <v>1</v>
      </c>
      <c r="AA1895" s="98">
        <f>Table1[[#This Row],[KülföldiÁr]]*Table1[[#This Row],[Darab]]</f>
        <v>0</v>
      </c>
    </row>
    <row r="1896" spans="1:27" x14ac:dyDescent="0.3">
      <c r="A1896" t="s">
        <v>1135</v>
      </c>
      <c r="B1896" t="s">
        <v>1136</v>
      </c>
      <c r="C1896" s="126">
        <v>46050</v>
      </c>
      <c r="D1896" s="6">
        <v>1</v>
      </c>
      <c r="E1896" s="126">
        <v>46050</v>
      </c>
      <c r="F1896" s="6">
        <v>1</v>
      </c>
      <c r="G1896" t="s">
        <v>1137</v>
      </c>
      <c r="H1896" t="s">
        <v>33</v>
      </c>
      <c r="I1896" t="s">
        <v>28</v>
      </c>
      <c r="J1896" t="s">
        <v>1138</v>
      </c>
      <c r="K1896">
        <v>2</v>
      </c>
      <c r="L1896" s="7">
        <v>637.76</v>
      </c>
      <c r="M1896" s="7">
        <v>1275.52</v>
      </c>
      <c r="N1896">
        <v>0</v>
      </c>
      <c r="O1896" t="s">
        <v>29</v>
      </c>
      <c r="P1896">
        <v>0</v>
      </c>
      <c r="Q1896" s="7">
        <v>3000</v>
      </c>
      <c r="R1896" s="7">
        <v>2250</v>
      </c>
      <c r="S1896" s="7">
        <v>4500</v>
      </c>
      <c r="T1896" s="7">
        <v>3.5</v>
      </c>
      <c r="U1896" s="7">
        <v>157.5</v>
      </c>
      <c r="V1896" t="s">
        <v>457</v>
      </c>
      <c r="W1896" s="7">
        <v>3224.48</v>
      </c>
      <c r="X1896" s="2" t="s">
        <v>82</v>
      </c>
      <c r="Y1896" s="200"/>
      <c r="Z1896" s="201">
        <f>IF(Y1896&lt;&gt;"",Y1896,IF(Table1[[#This Row],[Befolyt]]="i",1,""))</f>
        <v>1</v>
      </c>
      <c r="AA1896" s="98">
        <f>Table1[[#This Row],[KülföldiÁr]]*Table1[[#This Row],[Darab]]</f>
        <v>0</v>
      </c>
    </row>
    <row r="1897" spans="1:27" x14ac:dyDescent="0.3">
      <c r="A1897" t="s">
        <v>1135</v>
      </c>
      <c r="B1897" t="s">
        <v>1136</v>
      </c>
      <c r="C1897" s="126">
        <v>46050</v>
      </c>
      <c r="D1897" s="6">
        <v>1</v>
      </c>
      <c r="E1897" s="126">
        <v>46050</v>
      </c>
      <c r="F1897" s="6">
        <v>1</v>
      </c>
      <c r="G1897" t="s">
        <v>64</v>
      </c>
      <c r="H1897" t="s">
        <v>63</v>
      </c>
      <c r="I1897" t="s">
        <v>28</v>
      </c>
      <c r="J1897" t="s">
        <v>65</v>
      </c>
      <c r="K1897">
        <v>4</v>
      </c>
      <c r="L1897" s="7">
        <v>375.7</v>
      </c>
      <c r="M1897" s="7">
        <v>1502.8</v>
      </c>
      <c r="N1897">
        <v>0</v>
      </c>
      <c r="O1897" t="s">
        <v>29</v>
      </c>
      <c r="P1897">
        <v>0</v>
      </c>
      <c r="Q1897" s="7">
        <v>1030</v>
      </c>
      <c r="R1897" s="7">
        <v>824</v>
      </c>
      <c r="S1897" s="7">
        <v>3296</v>
      </c>
      <c r="T1897" s="7">
        <v>2</v>
      </c>
      <c r="U1897" s="7">
        <v>65.92</v>
      </c>
      <c r="V1897" t="s">
        <v>457</v>
      </c>
      <c r="W1897" s="7">
        <v>1793.2</v>
      </c>
      <c r="X1897" s="2" t="s">
        <v>82</v>
      </c>
      <c r="Y1897" s="200"/>
      <c r="Z1897" s="201">
        <f>IF(Y1897&lt;&gt;"",Y1897,IF(Table1[[#This Row],[Befolyt]]="i",1,""))</f>
        <v>1</v>
      </c>
      <c r="AA1897" s="98">
        <f>Table1[[#This Row],[KülföldiÁr]]*Table1[[#This Row],[Darab]]</f>
        <v>0</v>
      </c>
    </row>
    <row r="1898" spans="1:27" x14ac:dyDescent="0.3">
      <c r="A1898" t="s">
        <v>1135</v>
      </c>
      <c r="B1898" t="s">
        <v>1136</v>
      </c>
      <c r="C1898" s="126">
        <v>46050</v>
      </c>
      <c r="D1898" s="6">
        <v>1</v>
      </c>
      <c r="E1898" s="126">
        <v>46050</v>
      </c>
      <c r="F1898" s="6">
        <v>1</v>
      </c>
      <c r="G1898" t="s">
        <v>365</v>
      </c>
      <c r="H1898" t="s">
        <v>63</v>
      </c>
      <c r="I1898" t="s">
        <v>28</v>
      </c>
      <c r="J1898" t="s">
        <v>387</v>
      </c>
      <c r="K1898">
        <v>2</v>
      </c>
      <c r="L1898" s="7">
        <v>240.96</v>
      </c>
      <c r="M1898" s="7">
        <v>481.92</v>
      </c>
      <c r="N1898">
        <v>0</v>
      </c>
      <c r="O1898" t="s">
        <v>29</v>
      </c>
      <c r="P1898">
        <v>0</v>
      </c>
      <c r="Q1898" s="7">
        <v>670</v>
      </c>
      <c r="R1898" s="7">
        <v>540</v>
      </c>
      <c r="S1898" s="7">
        <v>1080</v>
      </c>
      <c r="T1898" s="7">
        <v>2</v>
      </c>
      <c r="U1898" s="7">
        <v>21.6</v>
      </c>
      <c r="V1898" t="s">
        <v>457</v>
      </c>
      <c r="W1898" s="7">
        <v>598.07999999999993</v>
      </c>
      <c r="X1898" s="2" t="s">
        <v>82</v>
      </c>
      <c r="Y1898" s="200"/>
      <c r="Z1898" s="201">
        <f>IF(Y1898&lt;&gt;"",Y1898,IF(Table1[[#This Row],[Befolyt]]="i",1,""))</f>
        <v>1</v>
      </c>
      <c r="AA1898" s="98">
        <f>Table1[[#This Row],[KülföldiÁr]]*Table1[[#This Row],[Darab]]</f>
        <v>0</v>
      </c>
    </row>
    <row r="1899" spans="1:27" x14ac:dyDescent="0.3">
      <c r="A1899" t="s">
        <v>1135</v>
      </c>
      <c r="B1899" t="s">
        <v>1136</v>
      </c>
      <c r="C1899" s="126">
        <v>46050</v>
      </c>
      <c r="D1899" s="6">
        <v>1</v>
      </c>
      <c r="E1899" s="126">
        <v>46050</v>
      </c>
      <c r="F1899" s="6">
        <v>1</v>
      </c>
      <c r="G1899" t="s">
        <v>1139</v>
      </c>
      <c r="H1899" t="s">
        <v>34</v>
      </c>
      <c r="I1899" t="s">
        <v>32</v>
      </c>
      <c r="J1899" t="s">
        <v>1140</v>
      </c>
      <c r="K1899">
        <v>1</v>
      </c>
      <c r="L1899" s="7">
        <v>2522</v>
      </c>
      <c r="M1899" s="7">
        <v>2522</v>
      </c>
      <c r="N1899">
        <v>0</v>
      </c>
      <c r="O1899" t="s">
        <v>29</v>
      </c>
      <c r="P1899">
        <v>0</v>
      </c>
      <c r="Q1899" s="7">
        <v>2522</v>
      </c>
      <c r="R1899" s="7">
        <v>0</v>
      </c>
      <c r="S1899" s="7">
        <v>0</v>
      </c>
      <c r="T1899" s="7">
        <v>0</v>
      </c>
      <c r="U1899" s="7">
        <v>0</v>
      </c>
      <c r="V1899" t="s">
        <v>457</v>
      </c>
      <c r="W1899" s="7">
        <v>-2522</v>
      </c>
      <c r="X1899" s="2" t="s">
        <v>82</v>
      </c>
      <c r="Y1899" s="200"/>
      <c r="Z1899" s="201">
        <f>IF(Y1899&lt;&gt;"",Y1899,IF(Table1[[#This Row],[Befolyt]]="i",1,""))</f>
        <v>1</v>
      </c>
      <c r="AA1899" s="98">
        <f>Table1[[#This Row],[KülföldiÁr]]*Table1[[#This Row],[Darab]]</f>
        <v>0</v>
      </c>
    </row>
    <row r="1900" spans="1:27" x14ac:dyDescent="0.3">
      <c r="A1900" t="s">
        <v>1141</v>
      </c>
      <c r="B1900" t="s">
        <v>1142</v>
      </c>
      <c r="C1900" s="126">
        <v>46050</v>
      </c>
      <c r="D1900" s="6">
        <v>1</v>
      </c>
      <c r="E1900" s="126">
        <v>46050</v>
      </c>
      <c r="F1900" s="6">
        <v>1</v>
      </c>
      <c r="G1900" t="s">
        <v>135</v>
      </c>
      <c r="H1900" t="s">
        <v>33</v>
      </c>
      <c r="I1900" t="s">
        <v>28</v>
      </c>
      <c r="J1900" t="s">
        <v>405</v>
      </c>
      <c r="K1900">
        <v>3</v>
      </c>
      <c r="L1900" s="7">
        <v>205.97</v>
      </c>
      <c r="M1900" s="7">
        <v>617.91</v>
      </c>
      <c r="N1900">
        <v>0</v>
      </c>
      <c r="O1900" t="s">
        <v>29</v>
      </c>
      <c r="P1900">
        <v>0</v>
      </c>
      <c r="Q1900" s="7">
        <v>1200</v>
      </c>
      <c r="R1900" s="7">
        <v>1200</v>
      </c>
      <c r="S1900" s="7">
        <v>3600</v>
      </c>
      <c r="T1900" s="7">
        <v>10</v>
      </c>
      <c r="U1900" s="7">
        <v>360</v>
      </c>
      <c r="V1900" t="s">
        <v>66</v>
      </c>
      <c r="W1900" s="7">
        <v>2982.09</v>
      </c>
      <c r="X1900" s="2" t="s">
        <v>82</v>
      </c>
      <c r="Y1900" s="200"/>
      <c r="Z1900" s="201">
        <f>IF(Y1900&lt;&gt;"",Y1900,IF(Table1[[#This Row],[Befolyt]]="i",1,""))</f>
        <v>1</v>
      </c>
      <c r="AA1900" s="98">
        <f>Table1[[#This Row],[KülföldiÁr]]*Table1[[#This Row],[Darab]]</f>
        <v>0</v>
      </c>
    </row>
    <row r="1901" spans="1:27" x14ac:dyDescent="0.3">
      <c r="A1901" t="s">
        <v>1141</v>
      </c>
      <c r="B1901" t="s">
        <v>1142</v>
      </c>
      <c r="C1901" s="126">
        <v>46050</v>
      </c>
      <c r="D1901" s="6">
        <v>1</v>
      </c>
      <c r="E1901" s="126">
        <v>46050</v>
      </c>
      <c r="F1901" s="6">
        <v>1</v>
      </c>
      <c r="G1901" t="s">
        <v>117</v>
      </c>
      <c r="H1901" t="s">
        <v>34</v>
      </c>
      <c r="I1901" t="s">
        <v>32</v>
      </c>
      <c r="J1901" t="s">
        <v>366</v>
      </c>
      <c r="K1901">
        <v>1</v>
      </c>
      <c r="L1901" s="7">
        <v>1742</v>
      </c>
      <c r="M1901" s="7">
        <v>1742</v>
      </c>
      <c r="N1901">
        <v>0</v>
      </c>
      <c r="O1901" t="s">
        <v>29</v>
      </c>
      <c r="P1901">
        <v>0</v>
      </c>
      <c r="Q1901" s="7">
        <v>1742</v>
      </c>
      <c r="R1901" s="7">
        <v>1800</v>
      </c>
      <c r="S1901" s="7">
        <v>1800</v>
      </c>
      <c r="T1901" s="7">
        <v>0</v>
      </c>
      <c r="U1901" s="7">
        <v>0</v>
      </c>
      <c r="V1901" t="s">
        <v>66</v>
      </c>
      <c r="W1901" s="7">
        <v>58</v>
      </c>
      <c r="X1901" s="2" t="s">
        <v>82</v>
      </c>
      <c r="Y1901" s="200"/>
      <c r="Z1901" s="201">
        <f>IF(Y1901&lt;&gt;"",Y1901,IF(Table1[[#This Row],[Befolyt]]="i",1,""))</f>
        <v>1</v>
      </c>
      <c r="AA1901" s="98">
        <f>Table1[[#This Row],[KülföldiÁr]]*Table1[[#This Row],[Darab]]</f>
        <v>0</v>
      </c>
    </row>
    <row r="1902" spans="1:27" x14ac:dyDescent="0.3">
      <c r="A1902" t="s">
        <v>1143</v>
      </c>
      <c r="B1902" t="s">
        <v>1144</v>
      </c>
      <c r="C1902" s="126">
        <v>46050</v>
      </c>
      <c r="D1902" s="6">
        <v>1</v>
      </c>
      <c r="E1902" s="126">
        <v>46050</v>
      </c>
      <c r="F1902" s="6">
        <v>1</v>
      </c>
      <c r="G1902" t="s">
        <v>1145</v>
      </c>
      <c r="H1902" t="s">
        <v>41</v>
      </c>
      <c r="I1902" t="s">
        <v>28</v>
      </c>
      <c r="J1902" t="s">
        <v>1146</v>
      </c>
      <c r="K1902">
        <v>1</v>
      </c>
      <c r="L1902" s="7">
        <v>15919.97</v>
      </c>
      <c r="M1902" s="7">
        <v>15919.97</v>
      </c>
      <c r="N1902">
        <v>0</v>
      </c>
      <c r="O1902" t="s">
        <v>29</v>
      </c>
      <c r="P1902">
        <v>0</v>
      </c>
      <c r="Q1902" s="7">
        <v>55810</v>
      </c>
      <c r="R1902" s="7">
        <v>49700</v>
      </c>
      <c r="S1902" s="7">
        <v>49700</v>
      </c>
      <c r="T1902" s="7">
        <v>5.62</v>
      </c>
      <c r="U1902" s="7">
        <v>2793.14</v>
      </c>
      <c r="V1902" t="s">
        <v>81</v>
      </c>
      <c r="W1902" s="7">
        <v>33780.03</v>
      </c>
      <c r="X1902" s="2" t="s">
        <v>82</v>
      </c>
      <c r="Y1902" s="200"/>
      <c r="Z1902" s="201">
        <f>IF(Y1902&lt;&gt;"",Y1902,IF(Table1[[#This Row],[Befolyt]]="i",1,""))</f>
        <v>1</v>
      </c>
      <c r="AA1902" s="98">
        <f>Table1[[#This Row],[KülföldiÁr]]*Table1[[#This Row],[Darab]]</f>
        <v>0</v>
      </c>
    </row>
    <row r="1903" spans="1:27" x14ac:dyDescent="0.3">
      <c r="A1903" t="s">
        <v>1143</v>
      </c>
      <c r="B1903" t="s">
        <v>1144</v>
      </c>
      <c r="C1903" s="126">
        <v>46050</v>
      </c>
      <c r="D1903" s="6">
        <v>1</v>
      </c>
      <c r="E1903" s="126">
        <v>46050</v>
      </c>
      <c r="F1903" s="6">
        <v>1</v>
      </c>
      <c r="G1903" t="s">
        <v>332</v>
      </c>
      <c r="H1903" t="s">
        <v>34</v>
      </c>
      <c r="I1903" t="s">
        <v>32</v>
      </c>
      <c r="J1903" t="s">
        <v>333</v>
      </c>
      <c r="K1903">
        <v>1</v>
      </c>
      <c r="L1903" s="7">
        <v>2555</v>
      </c>
      <c r="M1903" s="7">
        <v>2555</v>
      </c>
      <c r="N1903">
        <v>0</v>
      </c>
      <c r="O1903" t="s">
        <v>29</v>
      </c>
      <c r="P1903">
        <v>0</v>
      </c>
      <c r="Q1903" s="7">
        <v>2555</v>
      </c>
      <c r="R1903" s="7">
        <v>2800</v>
      </c>
      <c r="S1903" s="7">
        <v>2800</v>
      </c>
      <c r="T1903" s="7">
        <v>0</v>
      </c>
      <c r="U1903" s="7">
        <v>0</v>
      </c>
      <c r="V1903" t="s">
        <v>81</v>
      </c>
      <c r="W1903" s="7">
        <v>245</v>
      </c>
      <c r="X1903" s="2" t="s">
        <v>82</v>
      </c>
      <c r="Y1903" s="200"/>
      <c r="Z1903" s="201">
        <f>IF(Y1903&lt;&gt;"",Y1903,IF(Table1[[#This Row],[Befolyt]]="i",1,""))</f>
        <v>1</v>
      </c>
      <c r="AA1903" s="98">
        <f>Table1[[#This Row],[KülföldiÁr]]*Table1[[#This Row],[Darab]]</f>
        <v>0</v>
      </c>
    </row>
    <row r="1904" spans="1:27" x14ac:dyDescent="0.3">
      <c r="A1904" t="s">
        <v>1147</v>
      </c>
      <c r="B1904" t="s">
        <v>1148</v>
      </c>
      <c r="C1904" s="126">
        <v>46050</v>
      </c>
      <c r="D1904" s="6">
        <v>1</v>
      </c>
      <c r="E1904" s="126">
        <v>46050</v>
      </c>
      <c r="F1904" s="6">
        <v>1</v>
      </c>
      <c r="G1904" t="s">
        <v>325</v>
      </c>
      <c r="H1904" t="s">
        <v>51</v>
      </c>
      <c r="I1904" t="s">
        <v>28</v>
      </c>
      <c r="J1904" t="s">
        <v>326</v>
      </c>
      <c r="K1904">
        <v>3</v>
      </c>
      <c r="L1904" s="7">
        <v>1682.88</v>
      </c>
      <c r="M1904" s="7">
        <v>5048.6400000000003</v>
      </c>
      <c r="N1904">
        <v>0</v>
      </c>
      <c r="O1904" t="s">
        <v>29</v>
      </c>
      <c r="P1904">
        <v>0</v>
      </c>
      <c r="Q1904" s="7">
        <v>4800</v>
      </c>
      <c r="R1904" s="7">
        <v>3400</v>
      </c>
      <c r="S1904" s="7">
        <v>10200</v>
      </c>
      <c r="T1904" s="7">
        <v>1.66</v>
      </c>
      <c r="U1904" s="7">
        <v>169.32</v>
      </c>
      <c r="V1904" t="s">
        <v>74</v>
      </c>
      <c r="W1904" s="7">
        <v>5151.3599999999997</v>
      </c>
      <c r="X1904" s="2" t="s">
        <v>82</v>
      </c>
      <c r="Y1904" s="200"/>
      <c r="Z1904" s="201">
        <f>IF(Y1904&lt;&gt;"",Y1904,IF(Table1[[#This Row],[Befolyt]]="i",1,""))</f>
        <v>1</v>
      </c>
      <c r="AA1904" s="98">
        <f>Table1[[#This Row],[KülföldiÁr]]*Table1[[#This Row],[Darab]]</f>
        <v>0</v>
      </c>
    </row>
    <row r="1905" spans="1:27" x14ac:dyDescent="0.3">
      <c r="A1905" t="s">
        <v>1147</v>
      </c>
      <c r="B1905" t="s">
        <v>1148</v>
      </c>
      <c r="C1905" s="126">
        <v>46050</v>
      </c>
      <c r="D1905" s="6">
        <v>1</v>
      </c>
      <c r="E1905" s="126">
        <v>46050</v>
      </c>
      <c r="F1905" s="6">
        <v>1</v>
      </c>
      <c r="G1905" t="s">
        <v>1149</v>
      </c>
      <c r="H1905" t="s">
        <v>51</v>
      </c>
      <c r="I1905" t="s">
        <v>28</v>
      </c>
      <c r="J1905" t="s">
        <v>1150</v>
      </c>
      <c r="K1905">
        <v>3</v>
      </c>
      <c r="L1905" s="7">
        <v>626.26</v>
      </c>
      <c r="M1905" s="7">
        <v>1878.78</v>
      </c>
      <c r="N1905">
        <v>0</v>
      </c>
      <c r="O1905" t="s">
        <v>29</v>
      </c>
      <c r="P1905">
        <v>0</v>
      </c>
      <c r="Q1905" s="7">
        <v>5430</v>
      </c>
      <c r="R1905" s="7">
        <v>4350</v>
      </c>
      <c r="S1905" s="7">
        <v>13050</v>
      </c>
      <c r="T1905" s="7">
        <v>0.03</v>
      </c>
      <c r="U1905" s="7">
        <v>3.915</v>
      </c>
      <c r="V1905" t="s">
        <v>74</v>
      </c>
      <c r="W1905" s="7">
        <v>11171.22</v>
      </c>
      <c r="X1905" s="2" t="s">
        <v>82</v>
      </c>
      <c r="Y1905" s="200"/>
      <c r="Z1905" s="201">
        <f>IF(Y1905&lt;&gt;"",Y1905,IF(Table1[[#This Row],[Befolyt]]="i",1,""))</f>
        <v>1</v>
      </c>
      <c r="AA1905" s="98">
        <f>Table1[[#This Row],[KülföldiÁr]]*Table1[[#This Row],[Darab]]</f>
        <v>0</v>
      </c>
    </row>
    <row r="1906" spans="1:27" x14ac:dyDescent="0.3">
      <c r="A1906" t="s">
        <v>1147</v>
      </c>
      <c r="B1906" t="s">
        <v>1148</v>
      </c>
      <c r="C1906" s="126">
        <v>46050</v>
      </c>
      <c r="D1906" s="6">
        <v>1</v>
      </c>
      <c r="E1906" s="126">
        <v>46050</v>
      </c>
      <c r="F1906" s="6">
        <v>1</v>
      </c>
      <c r="G1906" t="s">
        <v>1032</v>
      </c>
      <c r="H1906" t="s">
        <v>34</v>
      </c>
      <c r="I1906" t="s">
        <v>32</v>
      </c>
      <c r="J1906" t="s">
        <v>1033</v>
      </c>
      <c r="K1906">
        <v>1</v>
      </c>
      <c r="L1906" s="7">
        <v>2364</v>
      </c>
      <c r="M1906" s="7">
        <v>2364</v>
      </c>
      <c r="N1906">
        <v>0</v>
      </c>
      <c r="O1906" t="s">
        <v>29</v>
      </c>
      <c r="P1906">
        <v>0</v>
      </c>
      <c r="Q1906" s="7">
        <v>2364</v>
      </c>
      <c r="R1906" s="7">
        <v>2500</v>
      </c>
      <c r="S1906" s="7">
        <v>2500</v>
      </c>
      <c r="T1906" s="7">
        <v>0</v>
      </c>
      <c r="U1906" s="7">
        <v>0</v>
      </c>
      <c r="V1906" t="s">
        <v>74</v>
      </c>
      <c r="W1906" s="7">
        <v>136</v>
      </c>
      <c r="X1906" s="2" t="s">
        <v>82</v>
      </c>
      <c r="Y1906" s="200"/>
      <c r="Z1906" s="201">
        <f>IF(Y1906&lt;&gt;"",Y1906,IF(Table1[[#This Row],[Befolyt]]="i",1,""))</f>
        <v>1</v>
      </c>
      <c r="AA1906" s="98">
        <f>Table1[[#This Row],[KülföldiÁr]]*Table1[[#This Row],[Darab]]</f>
        <v>0</v>
      </c>
    </row>
    <row r="1907" spans="1:27" x14ac:dyDescent="0.3">
      <c r="A1907" t="s">
        <v>1151</v>
      </c>
      <c r="B1907" t="s">
        <v>316</v>
      </c>
      <c r="C1907" s="126">
        <v>46050</v>
      </c>
      <c r="D1907" s="6">
        <v>1</v>
      </c>
      <c r="E1907" s="126">
        <v>46050</v>
      </c>
      <c r="F1907" s="6">
        <v>1</v>
      </c>
      <c r="G1907" t="s">
        <v>1152</v>
      </c>
      <c r="H1907" t="s">
        <v>41</v>
      </c>
      <c r="I1907" t="s">
        <v>28</v>
      </c>
      <c r="J1907" t="s">
        <v>1153</v>
      </c>
      <c r="K1907">
        <v>1</v>
      </c>
      <c r="L1907" s="7">
        <v>28028.15</v>
      </c>
      <c r="M1907" s="7">
        <v>28028.15</v>
      </c>
      <c r="N1907">
        <v>0</v>
      </c>
      <c r="O1907" t="s">
        <v>29</v>
      </c>
      <c r="P1907">
        <v>0</v>
      </c>
      <c r="Q1907" s="7">
        <v>62065</v>
      </c>
      <c r="R1907" s="7">
        <v>97000</v>
      </c>
      <c r="S1907" s="7">
        <v>97000</v>
      </c>
      <c r="T1907" s="7">
        <v>20.8</v>
      </c>
      <c r="U1907" s="7">
        <v>20176</v>
      </c>
      <c r="V1907" t="s">
        <v>85</v>
      </c>
      <c r="W1907" s="7">
        <v>68971.850000000006</v>
      </c>
      <c r="X1907" s="2" t="s">
        <v>31</v>
      </c>
      <c r="Y1907" s="200"/>
      <c r="Z1907" s="201" t="str">
        <f>IF(Y1907&lt;&gt;"",Y1907,IF(Table1[[#This Row],[Befolyt]]="i",1,""))</f>
        <v/>
      </c>
      <c r="AA1907" s="98">
        <f>Table1[[#This Row],[KülföldiÁr]]*Table1[[#This Row],[Darab]]</f>
        <v>0</v>
      </c>
    </row>
    <row r="1908" spans="1:27" x14ac:dyDescent="0.3">
      <c r="A1908" t="s">
        <v>1151</v>
      </c>
      <c r="B1908" t="s">
        <v>316</v>
      </c>
      <c r="C1908" s="126">
        <v>46050</v>
      </c>
      <c r="D1908" s="6">
        <v>1</v>
      </c>
      <c r="E1908" s="126">
        <v>46050</v>
      </c>
      <c r="F1908" s="6">
        <v>1</v>
      </c>
      <c r="G1908" t="s">
        <v>317</v>
      </c>
      <c r="H1908" t="s">
        <v>34</v>
      </c>
      <c r="I1908" t="s">
        <v>32</v>
      </c>
      <c r="J1908" t="s">
        <v>318</v>
      </c>
      <c r="K1908">
        <v>1</v>
      </c>
      <c r="L1908" s="7">
        <v>2772</v>
      </c>
      <c r="M1908" s="7">
        <v>2772</v>
      </c>
      <c r="N1908">
        <v>0</v>
      </c>
      <c r="O1908" t="s">
        <v>29</v>
      </c>
      <c r="P1908">
        <v>0</v>
      </c>
      <c r="Q1908" s="7">
        <v>2772</v>
      </c>
      <c r="R1908" s="7">
        <v>3000</v>
      </c>
      <c r="S1908" s="7">
        <v>3000</v>
      </c>
      <c r="T1908" s="7">
        <v>0</v>
      </c>
      <c r="U1908" s="7">
        <v>0</v>
      </c>
      <c r="V1908" t="s">
        <v>85</v>
      </c>
      <c r="W1908" s="7">
        <v>228</v>
      </c>
      <c r="X1908" s="2" t="s">
        <v>31</v>
      </c>
      <c r="Y1908" s="200"/>
      <c r="Z1908" s="201" t="str">
        <f>IF(Y1908&lt;&gt;"",Y1908,IF(Table1[[#This Row],[Befolyt]]="i",1,""))</f>
        <v/>
      </c>
      <c r="AA1908" s="98">
        <f>Table1[[#This Row],[KülföldiÁr]]*Table1[[#This Row],[Darab]]</f>
        <v>0</v>
      </c>
    </row>
    <row r="1909" spans="1:27" x14ac:dyDescent="0.3">
      <c r="A1909" t="s">
        <v>1154</v>
      </c>
      <c r="B1909" t="s">
        <v>68</v>
      </c>
      <c r="C1909" s="126">
        <v>46050</v>
      </c>
      <c r="D1909" s="6">
        <v>1</v>
      </c>
      <c r="E1909" s="126">
        <v>46050</v>
      </c>
      <c r="F1909" s="6">
        <v>1</v>
      </c>
      <c r="G1909" t="s">
        <v>1155</v>
      </c>
      <c r="H1909" t="s">
        <v>33</v>
      </c>
      <c r="I1909" t="s">
        <v>28</v>
      </c>
      <c r="J1909" t="s">
        <v>1156</v>
      </c>
      <c r="K1909">
        <v>8</v>
      </c>
      <c r="L1909" s="7">
        <v>1642.27</v>
      </c>
      <c r="M1909" s="7">
        <v>13138.16</v>
      </c>
      <c r="N1909">
        <v>0</v>
      </c>
      <c r="O1909" t="s">
        <v>29</v>
      </c>
      <c r="P1909">
        <v>0</v>
      </c>
      <c r="Q1909" s="7">
        <v>6300</v>
      </c>
      <c r="R1909" s="7">
        <v>4700</v>
      </c>
      <c r="S1909" s="7">
        <v>37600</v>
      </c>
      <c r="T1909" s="7">
        <v>0</v>
      </c>
      <c r="U1909" s="7">
        <v>0</v>
      </c>
      <c r="V1909" t="s">
        <v>69</v>
      </c>
      <c r="W1909" s="7">
        <v>24461.84</v>
      </c>
      <c r="X1909" s="2" t="s">
        <v>82</v>
      </c>
      <c r="Y1909" s="200"/>
      <c r="Z1909" s="201">
        <f>IF(Y1909&lt;&gt;"",Y1909,IF(Table1[[#This Row],[Befolyt]]="i",1,""))</f>
        <v>1</v>
      </c>
      <c r="AA1909" s="98">
        <f>Table1[[#This Row],[KülföldiÁr]]*Table1[[#This Row],[Darab]]</f>
        <v>0</v>
      </c>
    </row>
    <row r="1910" spans="1:27" x14ac:dyDescent="0.3">
      <c r="A1910" t="s">
        <v>1154</v>
      </c>
      <c r="B1910" t="s">
        <v>68</v>
      </c>
      <c r="C1910" s="126">
        <v>46050</v>
      </c>
      <c r="D1910" s="6">
        <v>1</v>
      </c>
      <c r="E1910" s="126">
        <v>46050</v>
      </c>
      <c r="F1910" s="6">
        <v>1</v>
      </c>
      <c r="G1910" t="s">
        <v>1157</v>
      </c>
      <c r="H1910" t="s">
        <v>33</v>
      </c>
      <c r="I1910" t="s">
        <v>28</v>
      </c>
      <c r="J1910" t="s">
        <v>1158</v>
      </c>
      <c r="K1910">
        <v>10</v>
      </c>
      <c r="L1910" s="7">
        <v>1491.36</v>
      </c>
      <c r="M1910" s="7">
        <v>14913.599999999999</v>
      </c>
      <c r="N1910">
        <v>0</v>
      </c>
      <c r="O1910" t="s">
        <v>29</v>
      </c>
      <c r="P1910">
        <v>0</v>
      </c>
      <c r="Q1910" s="7">
        <v>9000</v>
      </c>
      <c r="R1910" s="7">
        <v>8100</v>
      </c>
      <c r="S1910" s="7">
        <v>81000</v>
      </c>
      <c r="T1910" s="7">
        <v>0</v>
      </c>
      <c r="U1910" s="7">
        <v>0</v>
      </c>
      <c r="V1910" t="s">
        <v>69</v>
      </c>
      <c r="W1910" s="7">
        <v>66086.399999999994</v>
      </c>
      <c r="X1910" s="2" t="s">
        <v>82</v>
      </c>
      <c r="Y1910" s="200"/>
      <c r="Z1910" s="201">
        <f>IF(Y1910&lt;&gt;"",Y1910,IF(Table1[[#This Row],[Befolyt]]="i",1,""))</f>
        <v>1</v>
      </c>
      <c r="AA1910" s="98">
        <f>Table1[[#This Row],[KülföldiÁr]]*Table1[[#This Row],[Darab]]</f>
        <v>0</v>
      </c>
    </row>
    <row r="1911" spans="1:27" x14ac:dyDescent="0.3">
      <c r="A1911" t="s">
        <v>1154</v>
      </c>
      <c r="B1911" t="s">
        <v>68</v>
      </c>
      <c r="C1911" s="126">
        <v>46050</v>
      </c>
      <c r="D1911" s="6">
        <v>1</v>
      </c>
      <c r="E1911" s="126">
        <v>46050</v>
      </c>
      <c r="F1911" s="6">
        <v>1</v>
      </c>
      <c r="G1911" t="s">
        <v>75</v>
      </c>
      <c r="H1911" t="s">
        <v>34</v>
      </c>
      <c r="I1911" t="s">
        <v>32</v>
      </c>
      <c r="J1911" t="s">
        <v>76</v>
      </c>
      <c r="K1911">
        <v>1</v>
      </c>
      <c r="L1911" s="7">
        <v>1900</v>
      </c>
      <c r="M1911" s="7">
        <v>1900</v>
      </c>
      <c r="N1911">
        <v>0</v>
      </c>
      <c r="O1911" t="s">
        <v>29</v>
      </c>
      <c r="P1911">
        <v>0</v>
      </c>
      <c r="Q1911" s="7">
        <v>3500</v>
      </c>
      <c r="R1911" s="7">
        <v>3500</v>
      </c>
      <c r="S1911" s="7">
        <v>3500</v>
      </c>
      <c r="T1911" s="7">
        <v>0</v>
      </c>
      <c r="U1911" s="7">
        <v>0</v>
      </c>
      <c r="V1911" t="s">
        <v>69</v>
      </c>
      <c r="W1911" s="7">
        <v>1600</v>
      </c>
      <c r="X1911" s="2" t="s">
        <v>82</v>
      </c>
      <c r="Y1911" s="200"/>
      <c r="Z1911" s="201">
        <f>IF(Y1911&lt;&gt;"",Y1911,IF(Table1[[#This Row],[Befolyt]]="i",1,""))</f>
        <v>1</v>
      </c>
      <c r="AA1911" s="98">
        <f>Table1[[#This Row],[KülföldiÁr]]*Table1[[#This Row],[Darab]]</f>
        <v>0</v>
      </c>
    </row>
    <row r="1912" spans="1:27" x14ac:dyDescent="0.3">
      <c r="A1912" t="s">
        <v>1154</v>
      </c>
      <c r="B1912" t="s">
        <v>68</v>
      </c>
      <c r="C1912" s="126">
        <v>46050</v>
      </c>
      <c r="D1912" s="6">
        <v>1</v>
      </c>
      <c r="E1912" s="126">
        <v>46050</v>
      </c>
      <c r="F1912" s="6">
        <v>1</v>
      </c>
      <c r="G1912" t="s">
        <v>1159</v>
      </c>
      <c r="H1912" t="s">
        <v>51</v>
      </c>
      <c r="I1912" t="s">
        <v>28</v>
      </c>
      <c r="J1912" t="s">
        <v>1160</v>
      </c>
      <c r="K1912">
        <v>8</v>
      </c>
      <c r="L1912" s="7">
        <v>1604.35</v>
      </c>
      <c r="M1912" s="7">
        <v>12834.8</v>
      </c>
      <c r="N1912">
        <v>0</v>
      </c>
      <c r="O1912" t="s">
        <v>29</v>
      </c>
      <c r="P1912">
        <v>0</v>
      </c>
      <c r="Q1912" s="7">
        <v>4250</v>
      </c>
      <c r="R1912" s="7">
        <v>3870</v>
      </c>
      <c r="S1912" s="7">
        <v>30960</v>
      </c>
      <c r="T1912" s="7">
        <v>0</v>
      </c>
      <c r="U1912" s="7">
        <v>0</v>
      </c>
      <c r="V1912" t="s">
        <v>69</v>
      </c>
      <c r="W1912" s="7">
        <v>18125.2</v>
      </c>
      <c r="X1912" s="2" t="s">
        <v>82</v>
      </c>
      <c r="Y1912" s="200"/>
      <c r="Z1912" s="201">
        <f>IF(Y1912&lt;&gt;"",Y1912,IF(Table1[[#This Row],[Befolyt]]="i",1,""))</f>
        <v>1</v>
      </c>
      <c r="AA1912" s="98">
        <f>Table1[[#This Row],[KülföldiÁr]]*Table1[[#This Row],[Darab]]</f>
        <v>0</v>
      </c>
    </row>
    <row r="1913" spans="1:27" x14ac:dyDescent="0.3">
      <c r="A1913" t="s">
        <v>1154</v>
      </c>
      <c r="B1913" t="s">
        <v>68</v>
      </c>
      <c r="C1913" s="126">
        <v>46050</v>
      </c>
      <c r="D1913" s="6">
        <v>1</v>
      </c>
      <c r="E1913" s="126">
        <v>46050</v>
      </c>
      <c r="F1913" s="6">
        <v>1</v>
      </c>
      <c r="G1913" t="s">
        <v>72</v>
      </c>
      <c r="H1913" t="s">
        <v>34</v>
      </c>
      <c r="I1913" t="s">
        <v>32</v>
      </c>
      <c r="J1913" t="s">
        <v>73</v>
      </c>
      <c r="K1913">
        <v>1</v>
      </c>
      <c r="L1913" s="7">
        <v>9498</v>
      </c>
      <c r="M1913" s="7">
        <v>9498</v>
      </c>
      <c r="N1913">
        <v>0</v>
      </c>
      <c r="O1913" t="s">
        <v>29</v>
      </c>
      <c r="P1913">
        <v>0</v>
      </c>
      <c r="Q1913" s="7">
        <v>9498</v>
      </c>
      <c r="R1913" s="7">
        <v>9498</v>
      </c>
      <c r="S1913" s="7">
        <v>9498</v>
      </c>
      <c r="T1913" s="7">
        <v>0</v>
      </c>
      <c r="U1913" s="7">
        <v>0</v>
      </c>
      <c r="V1913" t="s">
        <v>69</v>
      </c>
      <c r="W1913" s="7">
        <v>0</v>
      </c>
      <c r="X1913" s="2" t="s">
        <v>82</v>
      </c>
      <c r="Y1913" s="200"/>
      <c r="Z1913" s="201">
        <f>IF(Y1913&lt;&gt;"",Y1913,IF(Table1[[#This Row],[Befolyt]]="i",1,""))</f>
        <v>1</v>
      </c>
      <c r="AA1913" s="98">
        <f>Table1[[#This Row],[KülföldiÁr]]*Table1[[#This Row],[Darab]]</f>
        <v>0</v>
      </c>
    </row>
    <row r="1914" spans="1:27" x14ac:dyDescent="0.3">
      <c r="A1914" t="s">
        <v>1161</v>
      </c>
      <c r="B1914" t="s">
        <v>1162</v>
      </c>
      <c r="C1914" s="126">
        <v>46050</v>
      </c>
      <c r="D1914" s="6">
        <v>1</v>
      </c>
      <c r="E1914" s="126">
        <v>46050</v>
      </c>
      <c r="F1914" s="6">
        <v>1</v>
      </c>
      <c r="G1914" t="s">
        <v>526</v>
      </c>
      <c r="H1914" t="s">
        <v>300</v>
      </c>
      <c r="I1914" t="s">
        <v>32</v>
      </c>
      <c r="J1914" t="s">
        <v>1163</v>
      </c>
      <c r="K1914">
        <v>1</v>
      </c>
      <c r="L1914" s="7">
        <v>8360</v>
      </c>
      <c r="M1914" s="7">
        <v>8360</v>
      </c>
      <c r="N1914">
        <v>0</v>
      </c>
      <c r="O1914" t="s">
        <v>29</v>
      </c>
      <c r="P1914">
        <v>0</v>
      </c>
      <c r="Q1914" s="7">
        <v>15000</v>
      </c>
      <c r="R1914" s="7">
        <v>15000</v>
      </c>
      <c r="S1914" s="7">
        <v>15000</v>
      </c>
      <c r="T1914" s="7">
        <v>0</v>
      </c>
      <c r="U1914" s="7">
        <v>0</v>
      </c>
      <c r="V1914" t="s">
        <v>37</v>
      </c>
      <c r="W1914" s="7">
        <v>6640</v>
      </c>
      <c r="X1914" s="2" t="s">
        <v>31</v>
      </c>
      <c r="Y1914" s="200"/>
      <c r="Z1914" s="201" t="str">
        <f>IF(Y1914&lt;&gt;"",Y1914,IF(Table1[[#This Row],[Befolyt]]="i",1,""))</f>
        <v/>
      </c>
      <c r="AA1914" s="98">
        <f>Table1[[#This Row],[KülföldiÁr]]*Table1[[#This Row],[Darab]]</f>
        <v>0</v>
      </c>
    </row>
    <row r="1915" spans="1:27" x14ac:dyDescent="0.3">
      <c r="A1915" t="s">
        <v>1161</v>
      </c>
      <c r="B1915" t="s">
        <v>1162</v>
      </c>
      <c r="C1915" s="126">
        <v>46050</v>
      </c>
      <c r="D1915" s="6">
        <v>1</v>
      </c>
      <c r="E1915" s="126">
        <v>46050</v>
      </c>
      <c r="F1915" s="6">
        <v>1</v>
      </c>
      <c r="G1915" t="s">
        <v>941</v>
      </c>
      <c r="H1915" t="s">
        <v>27</v>
      </c>
      <c r="I1915" t="s">
        <v>28</v>
      </c>
      <c r="J1915" t="s">
        <v>1164</v>
      </c>
      <c r="K1915">
        <v>14</v>
      </c>
      <c r="L1915" s="7">
        <v>6250</v>
      </c>
      <c r="M1915" s="7">
        <v>87500</v>
      </c>
      <c r="N1915">
        <v>0</v>
      </c>
      <c r="O1915" t="s">
        <v>29</v>
      </c>
      <c r="P1915">
        <v>0</v>
      </c>
      <c r="Q1915" s="7">
        <v>10420</v>
      </c>
      <c r="R1915" s="7">
        <v>10420</v>
      </c>
      <c r="S1915" s="7">
        <v>145880</v>
      </c>
      <c r="T1915" s="7">
        <v>10</v>
      </c>
      <c r="U1915" s="7">
        <v>14588</v>
      </c>
      <c r="V1915" t="s">
        <v>37</v>
      </c>
      <c r="W1915" s="7">
        <v>58380</v>
      </c>
      <c r="X1915" s="2" t="s">
        <v>31</v>
      </c>
      <c r="Y1915" s="200"/>
      <c r="Z1915" s="201" t="str">
        <f>IF(Y1915&lt;&gt;"",Y1915,IF(Table1[[#This Row],[Befolyt]]="i",1,""))</f>
        <v/>
      </c>
      <c r="AA1915" s="98">
        <f>Table1[[#This Row],[KülföldiÁr]]*Table1[[#This Row],[Darab]]</f>
        <v>0</v>
      </c>
    </row>
    <row r="1916" spans="1:27" x14ac:dyDescent="0.3">
      <c r="A1916" t="s">
        <v>1161</v>
      </c>
      <c r="B1916" t="s">
        <v>1162</v>
      </c>
      <c r="C1916" s="126">
        <v>46050</v>
      </c>
      <c r="D1916" s="6">
        <v>1</v>
      </c>
      <c r="E1916" s="126">
        <v>46050</v>
      </c>
      <c r="F1916" s="6">
        <v>1</v>
      </c>
      <c r="G1916" t="s">
        <v>920</v>
      </c>
      <c r="H1916" t="s">
        <v>27</v>
      </c>
      <c r="I1916" t="s">
        <v>28</v>
      </c>
      <c r="J1916" t="s">
        <v>1165</v>
      </c>
      <c r="K1916">
        <v>9</v>
      </c>
      <c r="L1916" s="7">
        <v>10500</v>
      </c>
      <c r="M1916" s="7">
        <v>94500</v>
      </c>
      <c r="N1916">
        <v>0</v>
      </c>
      <c r="O1916" t="s">
        <v>29</v>
      </c>
      <c r="P1916">
        <v>0</v>
      </c>
      <c r="Q1916" s="7">
        <v>19200</v>
      </c>
      <c r="R1916" s="7">
        <v>20000</v>
      </c>
      <c r="S1916" s="7">
        <v>180000</v>
      </c>
      <c r="T1916" s="7">
        <v>11.2</v>
      </c>
      <c r="U1916" s="7">
        <v>20159.999999999996</v>
      </c>
      <c r="V1916" t="s">
        <v>37</v>
      </c>
      <c r="W1916" s="7">
        <v>85500</v>
      </c>
      <c r="X1916" s="2" t="s">
        <v>31</v>
      </c>
      <c r="Y1916" s="200"/>
      <c r="Z1916" s="201" t="str">
        <f>IF(Y1916&lt;&gt;"",Y1916,IF(Table1[[#This Row],[Befolyt]]="i",1,""))</f>
        <v/>
      </c>
      <c r="AA1916" s="98">
        <f>Table1[[#This Row],[KülföldiÁr]]*Table1[[#This Row],[Darab]]</f>
        <v>0</v>
      </c>
    </row>
    <row r="1917" spans="1:27" x14ac:dyDescent="0.3">
      <c r="A1917" t="s">
        <v>1166</v>
      </c>
      <c r="B1917" t="s">
        <v>1167</v>
      </c>
      <c r="C1917" s="126">
        <v>46050</v>
      </c>
      <c r="D1917" s="6">
        <v>1</v>
      </c>
      <c r="E1917" s="126">
        <v>46044</v>
      </c>
      <c r="F1917" s="6">
        <v>1</v>
      </c>
      <c r="G1917" t="s">
        <v>1168</v>
      </c>
      <c r="H1917" t="s">
        <v>27</v>
      </c>
      <c r="I1917" t="s">
        <v>28</v>
      </c>
      <c r="J1917" t="s">
        <v>103</v>
      </c>
      <c r="K1917">
        <v>1</v>
      </c>
      <c r="L1917" s="7">
        <v>174300</v>
      </c>
      <c r="M1917" s="7">
        <v>174300</v>
      </c>
      <c r="N1917">
        <v>0</v>
      </c>
      <c r="O1917" t="s">
        <v>29</v>
      </c>
      <c r="P1917">
        <v>0</v>
      </c>
      <c r="Q1917" s="7">
        <v>290500</v>
      </c>
      <c r="R1917" s="7">
        <v>290500</v>
      </c>
      <c r="S1917" s="7">
        <v>290500</v>
      </c>
      <c r="T1917" s="7">
        <v>10</v>
      </c>
      <c r="U1917" s="7">
        <v>29050</v>
      </c>
      <c r="V1917" t="s">
        <v>74</v>
      </c>
      <c r="W1917" s="7">
        <v>116200</v>
      </c>
      <c r="X1917" s="2" t="s">
        <v>31</v>
      </c>
      <c r="Y1917" s="200"/>
      <c r="Z1917" s="201" t="str">
        <f>IF(Y1917&lt;&gt;"",Y1917,IF(Table1[[#This Row],[Befolyt]]="i",1,""))</f>
        <v/>
      </c>
      <c r="AA1917" s="98">
        <f>Table1[[#This Row],[KülföldiÁr]]*Table1[[#This Row],[Darab]]</f>
        <v>0</v>
      </c>
    </row>
    <row r="1918" spans="1:27" x14ac:dyDescent="0.3">
      <c r="A1918" t="s">
        <v>1166</v>
      </c>
      <c r="B1918" t="s">
        <v>1167</v>
      </c>
      <c r="C1918" s="126">
        <v>46050</v>
      </c>
      <c r="D1918" s="6">
        <v>1</v>
      </c>
      <c r="E1918" s="126">
        <v>46044</v>
      </c>
      <c r="F1918" s="6">
        <v>1</v>
      </c>
      <c r="G1918" t="s">
        <v>1169</v>
      </c>
      <c r="H1918" t="s">
        <v>300</v>
      </c>
      <c r="I1918" t="s">
        <v>32</v>
      </c>
      <c r="J1918" t="s">
        <v>1170</v>
      </c>
      <c r="K1918">
        <v>1</v>
      </c>
      <c r="L1918" s="7">
        <v>34800</v>
      </c>
      <c r="M1918" s="7">
        <v>34800</v>
      </c>
      <c r="N1918">
        <v>0</v>
      </c>
      <c r="O1918" t="s">
        <v>29</v>
      </c>
      <c r="P1918">
        <v>0</v>
      </c>
      <c r="Q1918" s="7">
        <v>58000</v>
      </c>
      <c r="R1918" s="7">
        <v>58000</v>
      </c>
      <c r="S1918" s="7">
        <v>58000</v>
      </c>
      <c r="T1918" s="7">
        <v>0</v>
      </c>
      <c r="U1918" s="7">
        <v>0</v>
      </c>
      <c r="V1918" t="s">
        <v>74</v>
      </c>
      <c r="W1918" s="7">
        <v>23200</v>
      </c>
      <c r="X1918" s="2" t="s">
        <v>31</v>
      </c>
      <c r="Y1918" s="200"/>
      <c r="Z1918" s="201" t="str">
        <f>IF(Y1918&lt;&gt;"",Y1918,IF(Table1[[#This Row],[Befolyt]]="i",1,""))</f>
        <v/>
      </c>
      <c r="AA1918" s="98">
        <f>Table1[[#This Row],[KülföldiÁr]]*Table1[[#This Row],[Darab]]</f>
        <v>0</v>
      </c>
    </row>
    <row r="1919" spans="1:27" x14ac:dyDescent="0.3">
      <c r="A1919" t="s">
        <v>1171</v>
      </c>
      <c r="B1919" t="s">
        <v>1172</v>
      </c>
      <c r="C1919" s="126">
        <v>46050</v>
      </c>
      <c r="D1919" s="6">
        <v>1</v>
      </c>
      <c r="E1919" s="126">
        <v>46050</v>
      </c>
      <c r="F1919" s="6">
        <v>1</v>
      </c>
      <c r="G1919" t="s">
        <v>1173</v>
      </c>
      <c r="H1919" t="s">
        <v>27</v>
      </c>
      <c r="I1919" t="s">
        <v>28</v>
      </c>
      <c r="J1919" t="s">
        <v>1174</v>
      </c>
      <c r="K1919">
        <v>12</v>
      </c>
      <c r="L1919" s="7">
        <v>3500</v>
      </c>
      <c r="M1919" s="7">
        <v>42000</v>
      </c>
      <c r="N1919">
        <v>0</v>
      </c>
      <c r="O1919" t="s">
        <v>29</v>
      </c>
      <c r="P1919">
        <v>0</v>
      </c>
      <c r="Q1919" s="7">
        <v>7850</v>
      </c>
      <c r="R1919" s="7">
        <v>7850</v>
      </c>
      <c r="S1919" s="7">
        <v>94200</v>
      </c>
      <c r="T1919" s="7">
        <v>10</v>
      </c>
      <c r="U1919" s="7">
        <v>9420</v>
      </c>
      <c r="V1919" t="s">
        <v>30</v>
      </c>
      <c r="W1919" s="7">
        <v>52200</v>
      </c>
      <c r="X1919" s="2" t="s">
        <v>82</v>
      </c>
      <c r="Y1919" s="200"/>
      <c r="Z1919" s="201">
        <f>IF(Y1919&lt;&gt;"",Y1919,IF(Table1[[#This Row],[Befolyt]]="i",1,""))</f>
        <v>1</v>
      </c>
      <c r="AA1919" s="98">
        <f>Table1[[#This Row],[KülföldiÁr]]*Table1[[#This Row],[Darab]]</f>
        <v>0</v>
      </c>
    </row>
    <row r="1920" spans="1:27" x14ac:dyDescent="0.3">
      <c r="A1920" t="s">
        <v>1175</v>
      </c>
      <c r="B1920" t="s">
        <v>425</v>
      </c>
      <c r="C1920" s="126">
        <v>46050</v>
      </c>
      <c r="D1920" s="6">
        <v>1</v>
      </c>
      <c r="E1920" s="126">
        <v>46050</v>
      </c>
      <c r="F1920" s="6">
        <v>1</v>
      </c>
      <c r="G1920" t="s">
        <v>406</v>
      </c>
      <c r="H1920" t="s">
        <v>27</v>
      </c>
      <c r="I1920" t="s">
        <v>28</v>
      </c>
      <c r="J1920" t="s">
        <v>1176</v>
      </c>
      <c r="K1920">
        <v>1</v>
      </c>
      <c r="L1920" s="7">
        <v>1140</v>
      </c>
      <c r="M1920" s="7">
        <v>1140</v>
      </c>
      <c r="N1920">
        <v>0</v>
      </c>
      <c r="O1920" t="s">
        <v>29</v>
      </c>
      <c r="P1920">
        <v>0</v>
      </c>
      <c r="Q1920" s="7">
        <v>1900</v>
      </c>
      <c r="R1920" s="7">
        <v>1900</v>
      </c>
      <c r="S1920" s="7">
        <v>1900</v>
      </c>
      <c r="T1920" s="7">
        <v>10</v>
      </c>
      <c r="U1920" s="7">
        <v>190</v>
      </c>
      <c r="V1920" t="s">
        <v>77</v>
      </c>
      <c r="W1920" s="7">
        <v>760</v>
      </c>
      <c r="X1920" s="2" t="s">
        <v>82</v>
      </c>
      <c r="Y1920" s="200"/>
      <c r="Z1920" s="201">
        <f>IF(Y1920&lt;&gt;"",Y1920,IF(Table1[[#This Row],[Befolyt]]="i",1,""))</f>
        <v>1</v>
      </c>
      <c r="AA1920" s="98">
        <f>Table1[[#This Row],[KülföldiÁr]]*Table1[[#This Row],[Darab]]</f>
        <v>0</v>
      </c>
    </row>
    <row r="1921" spans="1:27" x14ac:dyDescent="0.3">
      <c r="A1921" t="s">
        <v>1175</v>
      </c>
      <c r="B1921" t="s">
        <v>425</v>
      </c>
      <c r="C1921" s="126">
        <v>46050</v>
      </c>
      <c r="D1921" s="6">
        <v>1</v>
      </c>
      <c r="E1921" s="126">
        <v>46050</v>
      </c>
      <c r="F1921" s="6">
        <v>1</v>
      </c>
      <c r="G1921" t="s">
        <v>1177</v>
      </c>
      <c r="H1921" t="s">
        <v>93</v>
      </c>
      <c r="I1921" t="s">
        <v>28</v>
      </c>
      <c r="J1921" t="s">
        <v>1178</v>
      </c>
      <c r="K1921">
        <v>2</v>
      </c>
      <c r="L1921" s="7">
        <v>2793</v>
      </c>
      <c r="M1921" s="7">
        <v>5586</v>
      </c>
      <c r="N1921">
        <v>0</v>
      </c>
      <c r="O1921" t="s">
        <v>29</v>
      </c>
      <c r="P1921">
        <v>0</v>
      </c>
      <c r="Q1921" s="7">
        <v>4655</v>
      </c>
      <c r="R1921" s="7">
        <v>4655</v>
      </c>
      <c r="S1921" s="7">
        <v>9310</v>
      </c>
      <c r="T1921" s="7">
        <v>5</v>
      </c>
      <c r="U1921" s="7">
        <v>465.5</v>
      </c>
      <c r="V1921" t="s">
        <v>77</v>
      </c>
      <c r="W1921" s="7">
        <v>3724</v>
      </c>
      <c r="X1921" s="2" t="s">
        <v>82</v>
      </c>
      <c r="Y1921" s="200"/>
      <c r="Z1921" s="201">
        <f>IF(Y1921&lt;&gt;"",Y1921,IF(Table1[[#This Row],[Befolyt]]="i",1,""))</f>
        <v>1</v>
      </c>
      <c r="AA1921" s="98">
        <f>Table1[[#This Row],[KülföldiÁr]]*Table1[[#This Row],[Darab]]</f>
        <v>0</v>
      </c>
    </row>
    <row r="1922" spans="1:27" x14ac:dyDescent="0.3">
      <c r="A1922" t="s">
        <v>1175</v>
      </c>
      <c r="B1922" t="s">
        <v>425</v>
      </c>
      <c r="C1922" s="126">
        <v>46050</v>
      </c>
      <c r="D1922" s="6">
        <v>1</v>
      </c>
      <c r="E1922" s="126">
        <v>46050</v>
      </c>
      <c r="F1922" s="6">
        <v>1</v>
      </c>
      <c r="G1922" t="s">
        <v>88</v>
      </c>
      <c r="H1922" t="s">
        <v>41</v>
      </c>
      <c r="I1922" t="s">
        <v>28</v>
      </c>
      <c r="J1922" t="s">
        <v>89</v>
      </c>
      <c r="K1922">
        <v>1</v>
      </c>
      <c r="L1922" s="7">
        <v>243.71</v>
      </c>
      <c r="M1922" s="7">
        <v>243.71</v>
      </c>
      <c r="N1922">
        <v>0</v>
      </c>
      <c r="O1922" t="s">
        <v>29</v>
      </c>
      <c r="P1922">
        <v>0</v>
      </c>
      <c r="Q1922" s="7">
        <v>1485</v>
      </c>
      <c r="R1922" s="7">
        <v>1485</v>
      </c>
      <c r="S1922" s="7">
        <v>1485</v>
      </c>
      <c r="T1922" s="7">
        <v>5</v>
      </c>
      <c r="U1922" s="7">
        <v>74.25</v>
      </c>
      <c r="V1922" t="s">
        <v>77</v>
      </c>
      <c r="W1922" s="7">
        <v>1241.29</v>
      </c>
      <c r="X1922" s="2" t="s">
        <v>82</v>
      </c>
      <c r="Y1922" s="200"/>
      <c r="Z1922" s="201">
        <f>IF(Y1922&lt;&gt;"",Y1922,IF(Table1[[#This Row],[Befolyt]]="i",1,""))</f>
        <v>1</v>
      </c>
      <c r="AA1922" s="98">
        <f>Table1[[#This Row],[KülföldiÁr]]*Table1[[#This Row],[Darab]]</f>
        <v>0</v>
      </c>
    </row>
    <row r="1923" spans="1:27" x14ac:dyDescent="0.3">
      <c r="A1923" t="s">
        <v>1179</v>
      </c>
      <c r="B1923" t="s">
        <v>335</v>
      </c>
      <c r="C1923" s="126">
        <v>46050</v>
      </c>
      <c r="D1923" s="6">
        <v>1</v>
      </c>
      <c r="E1923" s="126">
        <v>46049</v>
      </c>
      <c r="F1923" s="6">
        <v>1</v>
      </c>
      <c r="G1923" t="s">
        <v>1180</v>
      </c>
      <c r="H1923" t="s">
        <v>33</v>
      </c>
      <c r="I1923" t="s">
        <v>28</v>
      </c>
      <c r="J1923" t="s">
        <v>1181</v>
      </c>
      <c r="K1923">
        <v>10</v>
      </c>
      <c r="L1923" s="7">
        <v>3148.63</v>
      </c>
      <c r="M1923" s="7">
        <v>31486.300000000003</v>
      </c>
      <c r="N1923">
        <v>0</v>
      </c>
      <c r="O1923" t="s">
        <v>29</v>
      </c>
      <c r="P1923">
        <v>0</v>
      </c>
      <c r="Q1923" s="7">
        <v>10905</v>
      </c>
      <c r="R1923" s="7">
        <v>7400</v>
      </c>
      <c r="S1923" s="7">
        <v>74000</v>
      </c>
      <c r="T1923" s="7">
        <v>0</v>
      </c>
      <c r="U1923" s="7">
        <v>0</v>
      </c>
      <c r="V1923" t="s">
        <v>85</v>
      </c>
      <c r="W1923" s="7">
        <v>42513.7</v>
      </c>
      <c r="X1923" s="2" t="s">
        <v>82</v>
      </c>
      <c r="Y1923" s="200"/>
      <c r="Z1923" s="201">
        <f>IF(Y1923&lt;&gt;"",Y1923,IF(Table1[[#This Row],[Befolyt]]="i",1,""))</f>
        <v>1</v>
      </c>
      <c r="AA1923" s="98">
        <f>Table1[[#This Row],[KülföldiÁr]]*Table1[[#This Row],[Darab]]</f>
        <v>0</v>
      </c>
    </row>
    <row r="1924" spans="1:27" x14ac:dyDescent="0.3">
      <c r="A1924" t="s">
        <v>1179</v>
      </c>
      <c r="B1924" t="s">
        <v>335</v>
      </c>
      <c r="C1924" s="126">
        <v>46050</v>
      </c>
      <c r="D1924" s="6">
        <v>1</v>
      </c>
      <c r="E1924" s="126">
        <v>46049</v>
      </c>
      <c r="F1924" s="6">
        <v>1</v>
      </c>
      <c r="G1924" t="s">
        <v>317</v>
      </c>
      <c r="H1924" t="s">
        <v>34</v>
      </c>
      <c r="I1924" t="s">
        <v>32</v>
      </c>
      <c r="J1924" t="s">
        <v>318</v>
      </c>
      <c r="K1924">
        <v>1</v>
      </c>
      <c r="L1924" s="7">
        <v>2772</v>
      </c>
      <c r="M1924" s="7">
        <v>2772</v>
      </c>
      <c r="N1924">
        <v>0</v>
      </c>
      <c r="O1924" t="s">
        <v>29</v>
      </c>
      <c r="P1924">
        <v>0</v>
      </c>
      <c r="Q1924" s="7">
        <v>2772</v>
      </c>
      <c r="R1924" s="7">
        <v>0</v>
      </c>
      <c r="S1924" s="7">
        <v>0</v>
      </c>
      <c r="T1924" s="7">
        <v>0</v>
      </c>
      <c r="U1924" s="7">
        <v>0</v>
      </c>
      <c r="V1924" t="s">
        <v>85</v>
      </c>
      <c r="W1924" s="7">
        <v>-2772</v>
      </c>
      <c r="X1924" s="2" t="s">
        <v>82</v>
      </c>
      <c r="Y1924" s="200"/>
      <c r="Z1924" s="201">
        <f>IF(Y1924&lt;&gt;"",Y1924,IF(Table1[[#This Row],[Befolyt]]="i",1,""))</f>
        <v>1</v>
      </c>
      <c r="AA1924" s="98">
        <f>Table1[[#This Row],[KülföldiÁr]]*Table1[[#This Row],[Darab]]</f>
        <v>0</v>
      </c>
    </row>
    <row r="1925" spans="1:27" x14ac:dyDescent="0.3">
      <c r="A1925" t="s">
        <v>1182</v>
      </c>
      <c r="B1925" t="s">
        <v>140</v>
      </c>
      <c r="C1925" s="126">
        <v>46050</v>
      </c>
      <c r="D1925" s="6">
        <v>1</v>
      </c>
      <c r="E1925" s="126">
        <v>46049</v>
      </c>
      <c r="F1925" s="6">
        <v>1</v>
      </c>
      <c r="G1925" t="s">
        <v>1183</v>
      </c>
      <c r="H1925" t="s">
        <v>27</v>
      </c>
      <c r="I1925" t="s">
        <v>28</v>
      </c>
      <c r="J1925" t="s">
        <v>103</v>
      </c>
      <c r="K1925">
        <v>1</v>
      </c>
      <c r="L1925" s="7">
        <v>36960</v>
      </c>
      <c r="M1925" s="7">
        <v>36960</v>
      </c>
      <c r="N1925">
        <v>0</v>
      </c>
      <c r="O1925" t="s">
        <v>29</v>
      </c>
      <c r="P1925">
        <v>0</v>
      </c>
      <c r="Q1925" s="7">
        <v>61600</v>
      </c>
      <c r="R1925" s="7">
        <v>61600</v>
      </c>
      <c r="S1925" s="7">
        <v>61600</v>
      </c>
      <c r="T1925" s="7">
        <v>10</v>
      </c>
      <c r="U1925" s="7">
        <v>6160</v>
      </c>
      <c r="V1925" t="s">
        <v>77</v>
      </c>
      <c r="W1925" s="7">
        <v>24640</v>
      </c>
      <c r="X1925" s="2" t="s">
        <v>82</v>
      </c>
      <c r="Y1925" s="200"/>
      <c r="Z1925" s="201">
        <f>IF(Y1925&lt;&gt;"",Y1925,IF(Table1[[#This Row],[Befolyt]]="i",1,""))</f>
        <v>1</v>
      </c>
      <c r="AA1925" s="98">
        <f>Table1[[#This Row],[KülföldiÁr]]*Table1[[#This Row],[Darab]]</f>
        <v>0</v>
      </c>
    </row>
    <row r="1926" spans="1:27" x14ac:dyDescent="0.3">
      <c r="A1926" t="s">
        <v>1182</v>
      </c>
      <c r="B1926" t="s">
        <v>140</v>
      </c>
      <c r="C1926" s="126">
        <v>46050</v>
      </c>
      <c r="D1926" s="6">
        <v>1</v>
      </c>
      <c r="E1926" s="126">
        <v>46049</v>
      </c>
      <c r="F1926" s="6">
        <v>1</v>
      </c>
      <c r="G1926" t="s">
        <v>45</v>
      </c>
      <c r="H1926" t="s">
        <v>41</v>
      </c>
      <c r="I1926" t="s">
        <v>28</v>
      </c>
      <c r="J1926" t="s">
        <v>46</v>
      </c>
      <c r="K1926">
        <v>28</v>
      </c>
      <c r="L1926" s="7">
        <v>165.41</v>
      </c>
      <c r="M1926" s="7">
        <v>4631.4799999999996</v>
      </c>
      <c r="N1926">
        <v>0</v>
      </c>
      <c r="O1926" t="s">
        <v>29</v>
      </c>
      <c r="P1926">
        <v>0</v>
      </c>
      <c r="Q1926" s="7">
        <v>960</v>
      </c>
      <c r="R1926" s="7">
        <v>960</v>
      </c>
      <c r="S1926" s="7">
        <v>26880</v>
      </c>
      <c r="T1926" s="7">
        <v>5</v>
      </c>
      <c r="U1926" s="7">
        <v>1344</v>
      </c>
      <c r="V1926" t="s">
        <v>77</v>
      </c>
      <c r="W1926" s="7">
        <v>22248.52</v>
      </c>
      <c r="X1926" s="2" t="s">
        <v>82</v>
      </c>
      <c r="Y1926" s="200"/>
      <c r="Z1926" s="201">
        <f>IF(Y1926&lt;&gt;"",Y1926,IF(Table1[[#This Row],[Befolyt]]="i",1,""))</f>
        <v>1</v>
      </c>
      <c r="AA1926" s="98">
        <f>Table1[[#This Row],[KülföldiÁr]]*Table1[[#This Row],[Darab]]</f>
        <v>0</v>
      </c>
    </row>
    <row r="1927" spans="1:27" x14ac:dyDescent="0.3">
      <c r="A1927" t="s">
        <v>1182</v>
      </c>
      <c r="B1927" t="s">
        <v>140</v>
      </c>
      <c r="C1927" s="126">
        <v>46050</v>
      </c>
      <c r="D1927" s="6">
        <v>1</v>
      </c>
      <c r="E1927" s="126">
        <v>46049</v>
      </c>
      <c r="F1927" s="6">
        <v>1</v>
      </c>
      <c r="G1927" t="s">
        <v>47</v>
      </c>
      <c r="H1927" t="s">
        <v>41</v>
      </c>
      <c r="I1927" t="s">
        <v>28</v>
      </c>
      <c r="J1927" t="s">
        <v>48</v>
      </c>
      <c r="K1927">
        <v>1</v>
      </c>
      <c r="L1927" s="7">
        <v>183.65</v>
      </c>
      <c r="M1927" s="7">
        <v>183.65</v>
      </c>
      <c r="N1927">
        <v>0</v>
      </c>
      <c r="O1927" t="s">
        <v>29</v>
      </c>
      <c r="P1927">
        <v>0</v>
      </c>
      <c r="Q1927" s="7">
        <v>1018</v>
      </c>
      <c r="R1927" s="7">
        <v>1018</v>
      </c>
      <c r="S1927" s="7">
        <v>1018</v>
      </c>
      <c r="T1927" s="7">
        <v>5</v>
      </c>
      <c r="U1927" s="7">
        <v>50.9</v>
      </c>
      <c r="V1927" t="s">
        <v>77</v>
      </c>
      <c r="W1927" s="7">
        <v>834.35</v>
      </c>
      <c r="X1927" s="2" t="s">
        <v>82</v>
      </c>
      <c r="Y1927" s="200"/>
      <c r="Z1927" s="201">
        <f>IF(Y1927&lt;&gt;"",Y1927,IF(Table1[[#This Row],[Befolyt]]="i",1,""))</f>
        <v>1</v>
      </c>
      <c r="AA1927" s="98">
        <f>Table1[[#This Row],[KülföldiÁr]]*Table1[[#This Row],[Darab]]</f>
        <v>0</v>
      </c>
    </row>
    <row r="1928" spans="1:27" x14ac:dyDescent="0.3">
      <c r="A1928" t="s">
        <v>1184</v>
      </c>
      <c r="B1928" t="s">
        <v>1185</v>
      </c>
      <c r="C1928" s="126">
        <v>46049</v>
      </c>
      <c r="D1928" s="6">
        <v>1</v>
      </c>
      <c r="E1928" s="126">
        <v>46044</v>
      </c>
      <c r="F1928" s="6">
        <v>1</v>
      </c>
      <c r="G1928" t="s">
        <v>1111</v>
      </c>
      <c r="H1928" t="s">
        <v>33</v>
      </c>
      <c r="I1928" t="s">
        <v>28</v>
      </c>
      <c r="J1928" t="s">
        <v>1186</v>
      </c>
      <c r="K1928">
        <v>2</v>
      </c>
      <c r="L1928" s="7">
        <v>1195.1600000000001</v>
      </c>
      <c r="M1928" s="7">
        <v>2390.3200000000002</v>
      </c>
      <c r="N1928">
        <v>0</v>
      </c>
      <c r="O1928" t="s">
        <v>29</v>
      </c>
      <c r="P1928">
        <v>0</v>
      </c>
      <c r="Q1928" s="7">
        <v>5800</v>
      </c>
      <c r="R1928" s="7">
        <v>6800</v>
      </c>
      <c r="S1928" s="7">
        <v>13600</v>
      </c>
      <c r="T1928" s="7">
        <v>14.41</v>
      </c>
      <c r="U1928" s="7">
        <v>1959.76</v>
      </c>
      <c r="V1928" t="s">
        <v>30</v>
      </c>
      <c r="W1928" s="7">
        <v>11209.68</v>
      </c>
      <c r="X1928" s="2" t="s">
        <v>82</v>
      </c>
      <c r="Y1928" s="200"/>
      <c r="Z1928" s="201">
        <f>IF(Y1928&lt;&gt;"",Y1928,IF(Table1[[#This Row],[Befolyt]]="i",1,""))</f>
        <v>1</v>
      </c>
      <c r="AA1928" s="98">
        <f>Table1[[#This Row],[KülföldiÁr]]*Table1[[#This Row],[Darab]]</f>
        <v>0</v>
      </c>
    </row>
    <row r="1929" spans="1:27" x14ac:dyDescent="0.3">
      <c r="A1929" t="s">
        <v>1184</v>
      </c>
      <c r="B1929" t="s">
        <v>1185</v>
      </c>
      <c r="C1929" s="126">
        <v>46049</v>
      </c>
      <c r="D1929" s="6">
        <v>1</v>
      </c>
      <c r="E1929" s="126">
        <v>46044</v>
      </c>
      <c r="F1929" s="6">
        <v>1</v>
      </c>
      <c r="G1929" t="s">
        <v>466</v>
      </c>
      <c r="H1929" t="s">
        <v>33</v>
      </c>
      <c r="I1929" t="s">
        <v>28</v>
      </c>
      <c r="J1929" t="s">
        <v>471</v>
      </c>
      <c r="K1929">
        <v>2</v>
      </c>
      <c r="L1929" s="7">
        <v>1625.68</v>
      </c>
      <c r="M1929" s="7">
        <v>3251.36</v>
      </c>
      <c r="N1929">
        <v>0</v>
      </c>
      <c r="O1929" t="s">
        <v>29</v>
      </c>
      <c r="P1929">
        <v>0</v>
      </c>
      <c r="Q1929" s="7">
        <v>7400</v>
      </c>
      <c r="R1929" s="7">
        <v>8400</v>
      </c>
      <c r="S1929" s="7">
        <v>16800</v>
      </c>
      <c r="T1929" s="7">
        <v>13.57</v>
      </c>
      <c r="U1929" s="7">
        <v>2279.7600000000002</v>
      </c>
      <c r="V1929" t="s">
        <v>30</v>
      </c>
      <c r="W1929" s="7">
        <v>13548.64</v>
      </c>
      <c r="X1929" s="2" t="s">
        <v>82</v>
      </c>
      <c r="Y1929" s="200"/>
      <c r="Z1929" s="201">
        <f>IF(Y1929&lt;&gt;"",Y1929,IF(Table1[[#This Row],[Befolyt]]="i",1,""))</f>
        <v>1</v>
      </c>
      <c r="AA1929" s="98">
        <f>Table1[[#This Row],[KülföldiÁr]]*Table1[[#This Row],[Darab]]</f>
        <v>0</v>
      </c>
    </row>
    <row r="1930" spans="1:27" x14ac:dyDescent="0.3">
      <c r="A1930" t="s">
        <v>1184</v>
      </c>
      <c r="B1930" t="s">
        <v>1185</v>
      </c>
      <c r="C1930" s="126">
        <v>46049</v>
      </c>
      <c r="D1930" s="6">
        <v>1</v>
      </c>
      <c r="E1930" s="126">
        <v>46044</v>
      </c>
      <c r="F1930" s="6">
        <v>1</v>
      </c>
      <c r="G1930" t="s">
        <v>98</v>
      </c>
      <c r="H1930" t="s">
        <v>33</v>
      </c>
      <c r="I1930" t="s">
        <v>28</v>
      </c>
      <c r="J1930" t="s">
        <v>282</v>
      </c>
      <c r="K1930">
        <v>4</v>
      </c>
      <c r="L1930" s="7">
        <v>420.21</v>
      </c>
      <c r="M1930" s="7">
        <v>1680.84</v>
      </c>
      <c r="N1930">
        <v>0</v>
      </c>
      <c r="O1930" t="s">
        <v>29</v>
      </c>
      <c r="P1930">
        <v>0</v>
      </c>
      <c r="Q1930" s="7">
        <v>2600</v>
      </c>
      <c r="R1930" s="7">
        <v>2950</v>
      </c>
      <c r="S1930" s="7">
        <v>11800</v>
      </c>
      <c r="T1930" s="7">
        <v>13.56</v>
      </c>
      <c r="U1930" s="7">
        <v>1600.08</v>
      </c>
      <c r="V1930" t="s">
        <v>30</v>
      </c>
      <c r="W1930" s="7">
        <v>10119.16</v>
      </c>
      <c r="X1930" s="2" t="s">
        <v>82</v>
      </c>
      <c r="Y1930" s="200"/>
      <c r="Z1930" s="201">
        <f>IF(Y1930&lt;&gt;"",Y1930,IF(Table1[[#This Row],[Befolyt]]="i",1,""))</f>
        <v>1</v>
      </c>
      <c r="AA1930" s="98">
        <f>Table1[[#This Row],[KülföldiÁr]]*Table1[[#This Row],[Darab]]</f>
        <v>0</v>
      </c>
    </row>
    <row r="1931" spans="1:27" x14ac:dyDescent="0.3">
      <c r="A1931" t="s">
        <v>1184</v>
      </c>
      <c r="B1931" t="s">
        <v>1185</v>
      </c>
      <c r="C1931" s="126">
        <v>46049</v>
      </c>
      <c r="D1931" s="6">
        <v>1</v>
      </c>
      <c r="E1931" s="126">
        <v>46044</v>
      </c>
      <c r="F1931" s="6">
        <v>1</v>
      </c>
      <c r="G1931" t="s">
        <v>359</v>
      </c>
      <c r="H1931" t="s">
        <v>33</v>
      </c>
      <c r="I1931" t="s">
        <v>28</v>
      </c>
      <c r="J1931" t="s">
        <v>360</v>
      </c>
      <c r="K1931">
        <v>2</v>
      </c>
      <c r="L1931" s="7">
        <v>2475.83</v>
      </c>
      <c r="M1931" s="7">
        <v>4951.66</v>
      </c>
      <c r="N1931">
        <v>0</v>
      </c>
      <c r="O1931" t="s">
        <v>29</v>
      </c>
      <c r="P1931">
        <v>0</v>
      </c>
      <c r="Q1931" s="7">
        <v>11000</v>
      </c>
      <c r="R1931" s="7">
        <v>12800</v>
      </c>
      <c r="S1931" s="7">
        <v>25600</v>
      </c>
      <c r="T1931" s="7">
        <v>14.22</v>
      </c>
      <c r="U1931" s="7">
        <v>3640.32</v>
      </c>
      <c r="V1931" t="s">
        <v>30</v>
      </c>
      <c r="W1931" s="7">
        <v>20648.34</v>
      </c>
      <c r="X1931" s="2" t="s">
        <v>82</v>
      </c>
      <c r="Y1931" s="200"/>
      <c r="Z1931" s="201">
        <f>IF(Y1931&lt;&gt;"",Y1931,IF(Table1[[#This Row],[Befolyt]]="i",1,""))</f>
        <v>1</v>
      </c>
      <c r="AA1931" s="98">
        <f>Table1[[#This Row],[KülföldiÁr]]*Table1[[#This Row],[Darab]]</f>
        <v>0</v>
      </c>
    </row>
    <row r="1932" spans="1:27" x14ac:dyDescent="0.3">
      <c r="A1932" t="s">
        <v>1184</v>
      </c>
      <c r="B1932" t="s">
        <v>1185</v>
      </c>
      <c r="C1932" s="126">
        <v>46049</v>
      </c>
      <c r="D1932" s="6">
        <v>1</v>
      </c>
      <c r="E1932" s="126">
        <v>46044</v>
      </c>
      <c r="F1932" s="6">
        <v>1</v>
      </c>
      <c r="G1932" t="s">
        <v>1187</v>
      </c>
      <c r="H1932" t="s">
        <v>33</v>
      </c>
      <c r="I1932" t="s">
        <v>28</v>
      </c>
      <c r="J1932" t="s">
        <v>1188</v>
      </c>
      <c r="K1932">
        <v>2</v>
      </c>
      <c r="L1932" s="7">
        <v>3670.54</v>
      </c>
      <c r="M1932" s="7">
        <v>7341.08</v>
      </c>
      <c r="N1932">
        <v>0</v>
      </c>
      <c r="O1932" t="s">
        <v>29</v>
      </c>
      <c r="P1932">
        <v>0</v>
      </c>
      <c r="Q1932" s="7">
        <v>14200</v>
      </c>
      <c r="R1932" s="7">
        <v>16200</v>
      </c>
      <c r="S1932" s="7">
        <v>32400</v>
      </c>
      <c r="T1932" s="7">
        <v>13.7</v>
      </c>
      <c r="U1932" s="7">
        <v>4438.8</v>
      </c>
      <c r="V1932" t="s">
        <v>30</v>
      </c>
      <c r="W1932" s="7">
        <v>25058.92</v>
      </c>
      <c r="X1932" s="2" t="s">
        <v>82</v>
      </c>
      <c r="Y1932" s="200"/>
      <c r="Z1932" s="201">
        <f>IF(Y1932&lt;&gt;"",Y1932,IF(Table1[[#This Row],[Befolyt]]="i",1,""))</f>
        <v>1</v>
      </c>
      <c r="AA1932" s="98">
        <f>Table1[[#This Row],[KülföldiÁr]]*Table1[[#This Row],[Darab]]</f>
        <v>0</v>
      </c>
    </row>
    <row r="1933" spans="1:27" x14ac:dyDescent="0.3">
      <c r="A1933" t="s">
        <v>1184</v>
      </c>
      <c r="B1933" t="s">
        <v>1185</v>
      </c>
      <c r="C1933" s="126">
        <v>46049</v>
      </c>
      <c r="D1933" s="6">
        <v>1</v>
      </c>
      <c r="E1933" s="126">
        <v>46044</v>
      </c>
      <c r="F1933" s="6">
        <v>1</v>
      </c>
      <c r="G1933" t="s">
        <v>1189</v>
      </c>
      <c r="H1933" t="s">
        <v>63</v>
      </c>
      <c r="I1933" t="s">
        <v>28</v>
      </c>
      <c r="J1933" t="s">
        <v>1190</v>
      </c>
      <c r="K1933">
        <v>6</v>
      </c>
      <c r="L1933" s="7">
        <v>624.12</v>
      </c>
      <c r="M1933" s="7">
        <v>3744.7200000000003</v>
      </c>
      <c r="N1933">
        <v>0</v>
      </c>
      <c r="O1933" t="s">
        <v>29</v>
      </c>
      <c r="P1933">
        <v>0</v>
      </c>
      <c r="Q1933" s="7">
        <v>1850</v>
      </c>
      <c r="R1933" s="7">
        <v>1850</v>
      </c>
      <c r="S1933" s="7">
        <v>11100</v>
      </c>
      <c r="T1933" s="7">
        <v>7</v>
      </c>
      <c r="U1933" s="7">
        <v>777</v>
      </c>
      <c r="V1933" t="s">
        <v>30</v>
      </c>
      <c r="W1933" s="7">
        <v>7355.28</v>
      </c>
      <c r="X1933" s="2" t="s">
        <v>82</v>
      </c>
      <c r="Y1933" s="200"/>
      <c r="Z1933" s="201">
        <f>IF(Y1933&lt;&gt;"",Y1933,IF(Table1[[#This Row],[Befolyt]]="i",1,""))</f>
        <v>1</v>
      </c>
      <c r="AA1933" s="98">
        <f>Table1[[#This Row],[KülföldiÁr]]*Table1[[#This Row],[Darab]]</f>
        <v>0</v>
      </c>
    </row>
    <row r="1934" spans="1:27" x14ac:dyDescent="0.3">
      <c r="A1934" t="s">
        <v>1184</v>
      </c>
      <c r="B1934" t="s">
        <v>1185</v>
      </c>
      <c r="C1934" s="126">
        <v>46049</v>
      </c>
      <c r="D1934" s="6">
        <v>1</v>
      </c>
      <c r="E1934" s="126">
        <v>46044</v>
      </c>
      <c r="F1934" s="6">
        <v>1</v>
      </c>
      <c r="G1934" t="s">
        <v>64</v>
      </c>
      <c r="H1934" t="s">
        <v>63</v>
      </c>
      <c r="I1934" t="s">
        <v>28</v>
      </c>
      <c r="J1934" t="s">
        <v>65</v>
      </c>
      <c r="K1934">
        <v>6</v>
      </c>
      <c r="L1934" s="7">
        <v>375.7</v>
      </c>
      <c r="M1934" s="7">
        <v>2254.1999999999998</v>
      </c>
      <c r="N1934">
        <v>0</v>
      </c>
      <c r="O1934" t="s">
        <v>29</v>
      </c>
      <c r="P1934">
        <v>0</v>
      </c>
      <c r="Q1934" s="7">
        <v>1030</v>
      </c>
      <c r="R1934" s="7">
        <v>1350</v>
      </c>
      <c r="S1934" s="7">
        <v>8100</v>
      </c>
      <c r="T1934" s="7">
        <v>14.82</v>
      </c>
      <c r="U1934" s="7">
        <v>1200.42</v>
      </c>
      <c r="V1934" t="s">
        <v>30</v>
      </c>
      <c r="W1934" s="7">
        <v>5845.8</v>
      </c>
      <c r="X1934" s="2" t="s">
        <v>82</v>
      </c>
      <c r="Y1934" s="200"/>
      <c r="Z1934" s="201">
        <f>IF(Y1934&lt;&gt;"",Y1934,IF(Table1[[#This Row],[Befolyt]]="i",1,""))</f>
        <v>1</v>
      </c>
      <c r="AA1934" s="98">
        <f>Table1[[#This Row],[KülföldiÁr]]*Table1[[#This Row],[Darab]]</f>
        <v>0</v>
      </c>
    </row>
    <row r="1935" spans="1:27" x14ac:dyDescent="0.3">
      <c r="A1935" t="s">
        <v>1191</v>
      </c>
      <c r="B1935" t="s">
        <v>1192</v>
      </c>
      <c r="C1935" s="126">
        <v>46049</v>
      </c>
      <c r="D1935" s="6">
        <v>1</v>
      </c>
      <c r="E1935" s="126">
        <v>46044</v>
      </c>
      <c r="F1935" s="6">
        <v>1</v>
      </c>
      <c r="G1935" t="s">
        <v>97</v>
      </c>
      <c r="H1935" t="s">
        <v>33</v>
      </c>
      <c r="I1935" t="s">
        <v>28</v>
      </c>
      <c r="J1935" t="s">
        <v>1193</v>
      </c>
      <c r="K1935">
        <v>2</v>
      </c>
      <c r="L1935" s="7">
        <v>1648.41</v>
      </c>
      <c r="M1935" s="7">
        <v>3296.82</v>
      </c>
      <c r="N1935">
        <v>0</v>
      </c>
      <c r="O1935" t="s">
        <v>29</v>
      </c>
      <c r="P1935">
        <v>0</v>
      </c>
      <c r="Q1935" s="7">
        <v>7800</v>
      </c>
      <c r="R1935" s="7">
        <v>14390</v>
      </c>
      <c r="S1935" s="7">
        <v>28780</v>
      </c>
      <c r="T1935" s="7">
        <v>42.05</v>
      </c>
      <c r="U1935" s="7">
        <v>12101.99</v>
      </c>
      <c r="V1935" t="s">
        <v>30</v>
      </c>
      <c r="W1935" s="7">
        <v>25483.18</v>
      </c>
      <c r="X1935" s="2" t="s">
        <v>82</v>
      </c>
      <c r="Y1935" s="200"/>
      <c r="Z1935" s="201">
        <f>IF(Y1935&lt;&gt;"",Y1935,IF(Table1[[#This Row],[Befolyt]]="i",1,""))</f>
        <v>1</v>
      </c>
      <c r="AA1935" s="98">
        <f>Table1[[#This Row],[KülföldiÁr]]*Table1[[#This Row],[Darab]]</f>
        <v>0</v>
      </c>
    </row>
    <row r="1936" spans="1:27" x14ac:dyDescent="0.3">
      <c r="A1936" t="s">
        <v>1194</v>
      </c>
      <c r="B1936" t="s">
        <v>1195</v>
      </c>
      <c r="C1936" s="126">
        <v>46049</v>
      </c>
      <c r="D1936" s="6">
        <v>1</v>
      </c>
      <c r="E1936" s="126">
        <v>46036</v>
      </c>
      <c r="F1936" s="6">
        <v>1</v>
      </c>
      <c r="G1936" t="s">
        <v>1196</v>
      </c>
      <c r="H1936" t="s">
        <v>53</v>
      </c>
      <c r="I1936" t="s">
        <v>28</v>
      </c>
      <c r="J1936" t="s">
        <v>1197</v>
      </c>
      <c r="K1936">
        <v>1</v>
      </c>
      <c r="L1936" s="7">
        <v>79501.55</v>
      </c>
      <c r="M1936" s="7">
        <v>79501.55</v>
      </c>
      <c r="N1936">
        <v>0</v>
      </c>
      <c r="O1936" t="s">
        <v>29</v>
      </c>
      <c r="P1936">
        <v>0</v>
      </c>
      <c r="Q1936" s="7">
        <v>165680</v>
      </c>
      <c r="R1936" s="7">
        <v>165685</v>
      </c>
      <c r="S1936" s="7">
        <v>165685</v>
      </c>
      <c r="T1936" s="7">
        <v>19.25</v>
      </c>
      <c r="U1936" s="7">
        <v>31894.362499999999</v>
      </c>
      <c r="V1936" t="s">
        <v>30</v>
      </c>
      <c r="W1936" s="7">
        <v>86183.45</v>
      </c>
      <c r="X1936" s="2" t="s">
        <v>31</v>
      </c>
      <c r="Y1936" s="200"/>
      <c r="Z1936" s="201" t="str">
        <f>IF(Y1936&lt;&gt;"",Y1936,IF(Table1[[#This Row],[Befolyt]]="i",1,""))</f>
        <v/>
      </c>
      <c r="AA1936" s="98">
        <f>Table1[[#This Row],[KülföldiÁr]]*Table1[[#This Row],[Darab]]</f>
        <v>0</v>
      </c>
    </row>
    <row r="1937" spans="1:27" x14ac:dyDescent="0.3">
      <c r="A1937" t="s">
        <v>1198</v>
      </c>
      <c r="B1937" t="s">
        <v>1199</v>
      </c>
      <c r="C1937" s="126">
        <v>46049</v>
      </c>
      <c r="D1937" s="6">
        <v>1</v>
      </c>
      <c r="E1937" s="126">
        <v>46049</v>
      </c>
      <c r="F1937" s="6">
        <v>1</v>
      </c>
      <c r="G1937" t="s">
        <v>1200</v>
      </c>
      <c r="H1937" t="s">
        <v>41</v>
      </c>
      <c r="I1937" t="s">
        <v>28</v>
      </c>
      <c r="J1937" t="s">
        <v>1201</v>
      </c>
      <c r="K1937">
        <v>4</v>
      </c>
      <c r="L1937" s="7">
        <v>8981.06</v>
      </c>
      <c r="M1937" s="7">
        <v>35924.239999999998</v>
      </c>
      <c r="N1937">
        <v>0</v>
      </c>
      <c r="O1937" t="s">
        <v>29</v>
      </c>
      <c r="P1937">
        <v>0</v>
      </c>
      <c r="Q1937" s="7">
        <v>18620</v>
      </c>
      <c r="R1937" s="7">
        <v>18620</v>
      </c>
      <c r="S1937" s="7">
        <v>74480</v>
      </c>
      <c r="T1937" s="7">
        <v>5</v>
      </c>
      <c r="U1937" s="7">
        <v>3724</v>
      </c>
      <c r="V1937" t="s">
        <v>30</v>
      </c>
      <c r="W1937" s="7">
        <v>38555.760000000002</v>
      </c>
      <c r="X1937" s="2" t="s">
        <v>31</v>
      </c>
      <c r="Y1937" s="200"/>
      <c r="Z1937" s="201" t="str">
        <f>IF(Y1937&lt;&gt;"",Y1937,IF(Table1[[#This Row],[Befolyt]]="i",1,""))</f>
        <v/>
      </c>
      <c r="AA1937" s="98">
        <f>Table1[[#This Row],[KülföldiÁr]]*Table1[[#This Row],[Darab]]</f>
        <v>0</v>
      </c>
    </row>
    <row r="1938" spans="1:27" x14ac:dyDescent="0.3">
      <c r="A1938" t="s">
        <v>1202</v>
      </c>
      <c r="B1938" t="s">
        <v>1199</v>
      </c>
      <c r="C1938" s="126">
        <v>46049</v>
      </c>
      <c r="D1938" s="6">
        <v>1</v>
      </c>
      <c r="E1938" s="126">
        <v>46049</v>
      </c>
      <c r="F1938" s="6">
        <v>1</v>
      </c>
      <c r="G1938" t="s">
        <v>1203</v>
      </c>
      <c r="H1938" t="s">
        <v>63</v>
      </c>
      <c r="I1938" t="s">
        <v>28</v>
      </c>
      <c r="J1938" t="s">
        <v>1204</v>
      </c>
      <c r="K1938">
        <v>4</v>
      </c>
      <c r="L1938" s="7">
        <v>4003.54</v>
      </c>
      <c r="M1938" s="7">
        <v>16014.16</v>
      </c>
      <c r="N1938">
        <v>0</v>
      </c>
      <c r="O1938" t="s">
        <v>29</v>
      </c>
      <c r="P1938">
        <v>0</v>
      </c>
      <c r="Q1938" s="7">
        <v>10680</v>
      </c>
      <c r="R1938" s="7">
        <v>12680</v>
      </c>
      <c r="S1938" s="7">
        <v>50720</v>
      </c>
      <c r="T1938" s="7">
        <v>12.21</v>
      </c>
      <c r="U1938" s="7">
        <v>6192.9120000000003</v>
      </c>
      <c r="V1938" t="s">
        <v>30</v>
      </c>
      <c r="W1938" s="7">
        <v>34705.839999999997</v>
      </c>
      <c r="X1938" s="2" t="s">
        <v>31</v>
      </c>
      <c r="Y1938" s="200"/>
      <c r="Z1938" s="201" t="str">
        <f>IF(Y1938&lt;&gt;"",Y1938,IF(Table1[[#This Row],[Befolyt]]="i",1,""))</f>
        <v/>
      </c>
      <c r="AA1938" s="98">
        <f>Table1[[#This Row],[KülföldiÁr]]*Table1[[#This Row],[Darab]]</f>
        <v>0</v>
      </c>
    </row>
    <row r="1939" spans="1:27" x14ac:dyDescent="0.3">
      <c r="A1939" t="s">
        <v>1202</v>
      </c>
      <c r="B1939" t="s">
        <v>1199</v>
      </c>
      <c r="C1939" s="126">
        <v>46049</v>
      </c>
      <c r="D1939" s="6">
        <v>1</v>
      </c>
      <c r="E1939" s="126">
        <v>46049</v>
      </c>
      <c r="F1939" s="6">
        <v>1</v>
      </c>
      <c r="G1939" t="s">
        <v>1205</v>
      </c>
      <c r="H1939" t="s">
        <v>63</v>
      </c>
      <c r="I1939" t="s">
        <v>28</v>
      </c>
      <c r="J1939" t="s">
        <v>1206</v>
      </c>
      <c r="K1939">
        <v>4</v>
      </c>
      <c r="L1939" s="7">
        <v>2663.19</v>
      </c>
      <c r="M1939" s="7">
        <v>10652.76</v>
      </c>
      <c r="N1939">
        <v>0</v>
      </c>
      <c r="O1939" t="s">
        <v>29</v>
      </c>
      <c r="P1939">
        <v>0</v>
      </c>
      <c r="Q1939" s="7">
        <v>8010</v>
      </c>
      <c r="R1939" s="7">
        <v>9010</v>
      </c>
      <c r="S1939" s="7">
        <v>36040</v>
      </c>
      <c r="T1939" s="7">
        <v>10.66</v>
      </c>
      <c r="U1939" s="7">
        <v>3841.864</v>
      </c>
      <c r="V1939" t="s">
        <v>30</v>
      </c>
      <c r="W1939" s="7">
        <v>25387.239999999998</v>
      </c>
      <c r="X1939" s="2" t="s">
        <v>31</v>
      </c>
      <c r="Y1939" s="200"/>
      <c r="Z1939" s="201" t="str">
        <f>IF(Y1939&lt;&gt;"",Y1939,IF(Table1[[#This Row],[Befolyt]]="i",1,""))</f>
        <v/>
      </c>
      <c r="AA1939" s="98">
        <f>Table1[[#This Row],[KülföldiÁr]]*Table1[[#This Row],[Darab]]</f>
        <v>0</v>
      </c>
    </row>
    <row r="1940" spans="1:27" x14ac:dyDescent="0.3">
      <c r="A1940" t="s">
        <v>1207</v>
      </c>
      <c r="B1940" t="s">
        <v>1208</v>
      </c>
      <c r="C1940" s="126">
        <v>46049</v>
      </c>
      <c r="D1940" s="6">
        <v>1</v>
      </c>
      <c r="E1940" s="126">
        <v>46043</v>
      </c>
      <c r="F1940" s="6">
        <v>1</v>
      </c>
      <c r="G1940" t="s">
        <v>1209</v>
      </c>
      <c r="H1940" t="s">
        <v>33</v>
      </c>
      <c r="I1940" t="s">
        <v>28</v>
      </c>
      <c r="J1940" t="s">
        <v>1210</v>
      </c>
      <c r="K1940">
        <v>4</v>
      </c>
      <c r="L1940" s="7">
        <v>130.41</v>
      </c>
      <c r="M1940" s="7">
        <v>521.64</v>
      </c>
      <c r="N1940">
        <v>0</v>
      </c>
      <c r="O1940" t="s">
        <v>29</v>
      </c>
      <c r="P1940">
        <v>0</v>
      </c>
      <c r="Q1940" s="7">
        <v>1000</v>
      </c>
      <c r="R1940" s="7">
        <v>2400</v>
      </c>
      <c r="S1940" s="7">
        <v>9600</v>
      </c>
      <c r="T1940" s="7">
        <v>27.5</v>
      </c>
      <c r="U1940" s="7">
        <v>2640</v>
      </c>
      <c r="V1940" t="s">
        <v>30</v>
      </c>
      <c r="W1940" s="7">
        <v>9078.36</v>
      </c>
      <c r="X1940" s="2" t="s">
        <v>82</v>
      </c>
      <c r="Y1940" s="200"/>
      <c r="Z1940" s="201">
        <f>IF(Y1940&lt;&gt;"",Y1940,IF(Table1[[#This Row],[Befolyt]]="i",1,""))</f>
        <v>1</v>
      </c>
      <c r="AA1940" s="98">
        <f>Table1[[#This Row],[KülföldiÁr]]*Table1[[#This Row],[Darab]]</f>
        <v>0</v>
      </c>
    </row>
    <row r="1941" spans="1:27" x14ac:dyDescent="0.3">
      <c r="A1941" t="s">
        <v>1207</v>
      </c>
      <c r="B1941" t="s">
        <v>1208</v>
      </c>
      <c r="C1941" s="126">
        <v>46049</v>
      </c>
      <c r="D1941" s="6">
        <v>1</v>
      </c>
      <c r="E1941" s="126">
        <v>46043</v>
      </c>
      <c r="F1941" s="6">
        <v>1</v>
      </c>
      <c r="G1941" t="s">
        <v>1211</v>
      </c>
      <c r="H1941" t="s">
        <v>33</v>
      </c>
      <c r="I1941" t="s">
        <v>28</v>
      </c>
      <c r="J1941" t="s">
        <v>1212</v>
      </c>
      <c r="K1941">
        <v>6</v>
      </c>
      <c r="L1941" s="7">
        <v>246.85</v>
      </c>
      <c r="M1941" s="7">
        <v>1481.1</v>
      </c>
      <c r="N1941">
        <v>0</v>
      </c>
      <c r="O1941" t="s">
        <v>29</v>
      </c>
      <c r="P1941">
        <v>0</v>
      </c>
      <c r="Q1941" s="7">
        <v>2720</v>
      </c>
      <c r="R1941" s="7">
        <v>3320</v>
      </c>
      <c r="S1941" s="7">
        <v>19920</v>
      </c>
      <c r="T1941" s="7">
        <v>15.42</v>
      </c>
      <c r="U1941" s="7">
        <v>3071.6640000000002</v>
      </c>
      <c r="V1941" t="s">
        <v>30</v>
      </c>
      <c r="W1941" s="7">
        <v>18438.900000000001</v>
      </c>
      <c r="X1941" s="2" t="s">
        <v>82</v>
      </c>
      <c r="Y1941" s="200"/>
      <c r="Z1941" s="201">
        <f>IF(Y1941&lt;&gt;"",Y1941,IF(Table1[[#This Row],[Befolyt]]="i",1,""))</f>
        <v>1</v>
      </c>
      <c r="AA1941" s="98">
        <f>Table1[[#This Row],[KülföldiÁr]]*Table1[[#This Row],[Darab]]</f>
        <v>0</v>
      </c>
    </row>
    <row r="1942" spans="1:27" x14ac:dyDescent="0.3">
      <c r="A1942" t="s">
        <v>1207</v>
      </c>
      <c r="B1942" t="s">
        <v>1208</v>
      </c>
      <c r="C1942" s="126">
        <v>46049</v>
      </c>
      <c r="D1942" s="6">
        <v>1</v>
      </c>
      <c r="E1942" s="126">
        <v>46043</v>
      </c>
      <c r="F1942" s="6">
        <v>1</v>
      </c>
      <c r="G1942" t="s">
        <v>1213</v>
      </c>
      <c r="H1942" t="s">
        <v>33</v>
      </c>
      <c r="I1942" t="s">
        <v>28</v>
      </c>
      <c r="J1942" t="s">
        <v>1214</v>
      </c>
      <c r="K1942">
        <v>2</v>
      </c>
      <c r="L1942" s="7">
        <v>1400.75</v>
      </c>
      <c r="M1942" s="7">
        <v>2801.5</v>
      </c>
      <c r="N1942">
        <v>0</v>
      </c>
      <c r="O1942" t="s">
        <v>29</v>
      </c>
      <c r="P1942">
        <v>0</v>
      </c>
      <c r="Q1942" s="7">
        <v>6200</v>
      </c>
      <c r="R1942" s="7">
        <v>7805</v>
      </c>
      <c r="S1942" s="7">
        <v>15610</v>
      </c>
      <c r="T1942" s="7">
        <v>16.170000000000002</v>
      </c>
      <c r="U1942" s="7">
        <v>2524.1370000000006</v>
      </c>
      <c r="V1942" t="s">
        <v>30</v>
      </c>
      <c r="W1942" s="7">
        <v>12808.5</v>
      </c>
      <c r="X1942" s="2" t="s">
        <v>82</v>
      </c>
      <c r="Y1942" s="200"/>
      <c r="Z1942" s="201">
        <f>IF(Y1942&lt;&gt;"",Y1942,IF(Table1[[#This Row],[Befolyt]]="i",1,""))</f>
        <v>1</v>
      </c>
      <c r="AA1942" s="98">
        <f>Table1[[#This Row],[KülföldiÁr]]*Table1[[#This Row],[Darab]]</f>
        <v>0</v>
      </c>
    </row>
    <row r="1943" spans="1:27" x14ac:dyDescent="0.3">
      <c r="A1943" t="s">
        <v>1207</v>
      </c>
      <c r="B1943" t="s">
        <v>1208</v>
      </c>
      <c r="C1943" s="126">
        <v>46049</v>
      </c>
      <c r="D1943" s="6">
        <v>1</v>
      </c>
      <c r="E1943" s="126">
        <v>46043</v>
      </c>
      <c r="F1943" s="6">
        <v>1</v>
      </c>
      <c r="G1943" t="s">
        <v>1215</v>
      </c>
      <c r="H1943" t="s">
        <v>33</v>
      </c>
      <c r="I1943" t="s">
        <v>28</v>
      </c>
      <c r="J1943" t="s">
        <v>1216</v>
      </c>
      <c r="K1943">
        <v>1</v>
      </c>
      <c r="L1943" s="7">
        <v>491.26</v>
      </c>
      <c r="M1943" s="7">
        <v>491.26</v>
      </c>
      <c r="N1943">
        <v>0</v>
      </c>
      <c r="O1943" t="s">
        <v>29</v>
      </c>
      <c r="P1943">
        <v>0</v>
      </c>
      <c r="Q1943" s="7">
        <v>3000</v>
      </c>
      <c r="R1943" s="7">
        <v>4400</v>
      </c>
      <c r="S1943" s="7">
        <v>4400</v>
      </c>
      <c r="T1943" s="7">
        <v>19.55</v>
      </c>
      <c r="U1943" s="7">
        <v>860.2</v>
      </c>
      <c r="V1943" t="s">
        <v>30</v>
      </c>
      <c r="W1943" s="7">
        <v>3908.74</v>
      </c>
      <c r="X1943" s="2" t="s">
        <v>82</v>
      </c>
      <c r="Y1943" s="200"/>
      <c r="Z1943" s="201">
        <f>IF(Y1943&lt;&gt;"",Y1943,IF(Table1[[#This Row],[Befolyt]]="i",1,""))</f>
        <v>1</v>
      </c>
      <c r="AA1943" s="98">
        <f>Table1[[#This Row],[KülföldiÁr]]*Table1[[#This Row],[Darab]]</f>
        <v>0</v>
      </c>
    </row>
    <row r="1944" spans="1:27" x14ac:dyDescent="0.3">
      <c r="A1944" t="s">
        <v>1207</v>
      </c>
      <c r="B1944" t="s">
        <v>1208</v>
      </c>
      <c r="C1944" s="126">
        <v>46049</v>
      </c>
      <c r="D1944" s="6">
        <v>1</v>
      </c>
      <c r="E1944" s="126">
        <v>46043</v>
      </c>
      <c r="F1944" s="6">
        <v>1</v>
      </c>
      <c r="G1944" t="s">
        <v>1217</v>
      </c>
      <c r="H1944" t="s">
        <v>33</v>
      </c>
      <c r="I1944" t="s">
        <v>28</v>
      </c>
      <c r="J1944" t="s">
        <v>1218</v>
      </c>
      <c r="K1944">
        <v>4</v>
      </c>
      <c r="L1944" s="7">
        <v>543.9</v>
      </c>
      <c r="M1944" s="7">
        <v>2175.6</v>
      </c>
      <c r="N1944">
        <v>0</v>
      </c>
      <c r="O1944" t="s">
        <v>29</v>
      </c>
      <c r="P1944">
        <v>0</v>
      </c>
      <c r="Q1944" s="7">
        <v>3000</v>
      </c>
      <c r="R1944" s="7">
        <v>4400</v>
      </c>
      <c r="S1944" s="7">
        <v>17600</v>
      </c>
      <c r="T1944" s="7">
        <v>19.55</v>
      </c>
      <c r="U1944" s="7">
        <v>3440.8</v>
      </c>
      <c r="V1944" t="s">
        <v>30</v>
      </c>
      <c r="W1944" s="7">
        <v>15424.4</v>
      </c>
      <c r="X1944" s="2" t="s">
        <v>82</v>
      </c>
      <c r="Y1944" s="200"/>
      <c r="Z1944" s="201">
        <f>IF(Y1944&lt;&gt;"",Y1944,IF(Table1[[#This Row],[Befolyt]]="i",1,""))</f>
        <v>1</v>
      </c>
      <c r="AA1944" s="98">
        <f>Table1[[#This Row],[KülföldiÁr]]*Table1[[#This Row],[Darab]]</f>
        <v>0</v>
      </c>
    </row>
    <row r="1945" spans="1:27" x14ac:dyDescent="0.3">
      <c r="A1945" t="s">
        <v>1219</v>
      </c>
      <c r="B1945" t="s">
        <v>1208</v>
      </c>
      <c r="C1945" s="126">
        <v>46049</v>
      </c>
      <c r="D1945" s="6">
        <v>1</v>
      </c>
      <c r="E1945" s="126">
        <v>46049</v>
      </c>
      <c r="F1945" s="6">
        <v>1</v>
      </c>
      <c r="G1945" t="s">
        <v>894</v>
      </c>
      <c r="H1945" t="s">
        <v>27</v>
      </c>
      <c r="I1945" t="s">
        <v>28</v>
      </c>
      <c r="J1945" t="s">
        <v>1104</v>
      </c>
      <c r="K1945">
        <v>1</v>
      </c>
      <c r="L1945" s="7">
        <v>63510</v>
      </c>
      <c r="M1945" s="7">
        <v>63510</v>
      </c>
      <c r="N1945">
        <v>0</v>
      </c>
      <c r="O1945" t="s">
        <v>29</v>
      </c>
      <c r="P1945">
        <v>0</v>
      </c>
      <c r="Q1945" s="7">
        <v>105850</v>
      </c>
      <c r="R1945" s="7">
        <v>105850</v>
      </c>
      <c r="S1945" s="7">
        <v>105850</v>
      </c>
      <c r="T1945" s="7">
        <v>10</v>
      </c>
      <c r="U1945" s="7">
        <v>10585</v>
      </c>
      <c r="V1945" t="s">
        <v>30</v>
      </c>
      <c r="W1945" s="7">
        <v>42340</v>
      </c>
      <c r="X1945" s="2" t="s">
        <v>82</v>
      </c>
      <c r="Y1945" s="200"/>
      <c r="Z1945" s="201">
        <f>IF(Y1945&lt;&gt;"",Y1945,IF(Table1[[#This Row],[Befolyt]]="i",1,""))</f>
        <v>1</v>
      </c>
      <c r="AA1945" s="98">
        <f>Table1[[#This Row],[KülföldiÁr]]*Table1[[#This Row],[Darab]]</f>
        <v>0</v>
      </c>
    </row>
    <row r="1946" spans="1:27" x14ac:dyDescent="0.3">
      <c r="A1946" t="s">
        <v>1219</v>
      </c>
      <c r="B1946" t="s">
        <v>1208</v>
      </c>
      <c r="C1946" s="126">
        <v>46049</v>
      </c>
      <c r="D1946" s="6">
        <v>1</v>
      </c>
      <c r="E1946" s="126">
        <v>46049</v>
      </c>
      <c r="F1946" s="6">
        <v>1</v>
      </c>
      <c r="G1946" t="s">
        <v>301</v>
      </c>
      <c r="H1946" t="s">
        <v>41</v>
      </c>
      <c r="I1946" t="s">
        <v>28</v>
      </c>
      <c r="J1946" t="s">
        <v>306</v>
      </c>
      <c r="K1946">
        <v>1</v>
      </c>
      <c r="L1946" s="7">
        <v>155.15</v>
      </c>
      <c r="M1946" s="7">
        <v>155.15</v>
      </c>
      <c r="N1946">
        <v>0</v>
      </c>
      <c r="O1946" t="s">
        <v>29</v>
      </c>
      <c r="P1946">
        <v>0</v>
      </c>
      <c r="Q1946" s="7">
        <v>778</v>
      </c>
      <c r="R1946" s="7">
        <v>978</v>
      </c>
      <c r="S1946" s="7">
        <v>978</v>
      </c>
      <c r="T1946" s="7">
        <v>12.16</v>
      </c>
      <c r="U1946" s="7">
        <v>118.92479999999999</v>
      </c>
      <c r="V1946" t="s">
        <v>30</v>
      </c>
      <c r="W1946" s="7">
        <v>822.85</v>
      </c>
      <c r="X1946" s="2" t="s">
        <v>82</v>
      </c>
      <c r="Y1946" s="200"/>
      <c r="Z1946" s="201">
        <f>IF(Y1946&lt;&gt;"",Y1946,IF(Table1[[#This Row],[Befolyt]]="i",1,""))</f>
        <v>1</v>
      </c>
      <c r="AA1946" s="98">
        <f>Table1[[#This Row],[KülföldiÁr]]*Table1[[#This Row],[Darab]]</f>
        <v>0</v>
      </c>
    </row>
    <row r="1947" spans="1:27" x14ac:dyDescent="0.3">
      <c r="A1947" t="s">
        <v>1219</v>
      </c>
      <c r="B1947" t="s">
        <v>1208</v>
      </c>
      <c r="C1947" s="126">
        <v>46049</v>
      </c>
      <c r="D1947" s="6">
        <v>1</v>
      </c>
      <c r="E1947" s="126">
        <v>46049</v>
      </c>
      <c r="F1947" s="6">
        <v>1</v>
      </c>
      <c r="G1947" t="s">
        <v>90</v>
      </c>
      <c r="H1947" t="s">
        <v>41</v>
      </c>
      <c r="I1947" t="s">
        <v>28</v>
      </c>
      <c r="J1947" t="s">
        <v>91</v>
      </c>
      <c r="K1947">
        <v>1</v>
      </c>
      <c r="L1947" s="7">
        <v>267.83</v>
      </c>
      <c r="M1947" s="7">
        <v>267.83</v>
      </c>
      <c r="N1947">
        <v>0</v>
      </c>
      <c r="O1947" t="s">
        <v>29</v>
      </c>
      <c r="P1947">
        <v>0</v>
      </c>
      <c r="Q1947" s="7">
        <v>1485</v>
      </c>
      <c r="R1947" s="7">
        <v>1485</v>
      </c>
      <c r="S1947" s="7">
        <v>1485</v>
      </c>
      <c r="T1947" s="7">
        <v>5</v>
      </c>
      <c r="U1947" s="7">
        <v>74.25</v>
      </c>
      <c r="V1947" t="s">
        <v>30</v>
      </c>
      <c r="W1947" s="7">
        <v>1217.17</v>
      </c>
      <c r="X1947" s="2" t="s">
        <v>82</v>
      </c>
      <c r="Y1947" s="200"/>
      <c r="Z1947" s="201">
        <f>IF(Y1947&lt;&gt;"",Y1947,IF(Table1[[#This Row],[Befolyt]]="i",1,""))</f>
        <v>1</v>
      </c>
      <c r="AA1947" s="98">
        <f>Table1[[#This Row],[KülföldiÁr]]*Table1[[#This Row],[Darab]]</f>
        <v>0</v>
      </c>
    </row>
    <row r="1948" spans="1:27" x14ac:dyDescent="0.3">
      <c r="A1948" t="s">
        <v>1220</v>
      </c>
      <c r="B1948" t="s">
        <v>1221</v>
      </c>
      <c r="C1948" s="126">
        <v>46049</v>
      </c>
      <c r="D1948" s="6">
        <v>1</v>
      </c>
      <c r="E1948" s="126">
        <v>46049</v>
      </c>
      <c r="F1948" s="6">
        <v>1</v>
      </c>
      <c r="G1948" t="s">
        <v>885</v>
      </c>
      <c r="H1948" t="s">
        <v>27</v>
      </c>
      <c r="I1948" t="s">
        <v>28</v>
      </c>
      <c r="J1948" t="s">
        <v>1222</v>
      </c>
      <c r="K1948">
        <v>1</v>
      </c>
      <c r="L1948" s="7">
        <v>40458</v>
      </c>
      <c r="M1948" s="7">
        <v>40458</v>
      </c>
      <c r="N1948">
        <v>0</v>
      </c>
      <c r="O1948" t="s">
        <v>29</v>
      </c>
      <c r="P1948">
        <v>0</v>
      </c>
      <c r="Q1948" s="7">
        <v>67430</v>
      </c>
      <c r="R1948" s="7">
        <v>67430</v>
      </c>
      <c r="S1948" s="7">
        <v>67430</v>
      </c>
      <c r="T1948" s="7">
        <v>10</v>
      </c>
      <c r="U1948" s="7">
        <v>6743</v>
      </c>
      <c r="V1948" t="s">
        <v>30</v>
      </c>
      <c r="W1948" s="7">
        <v>26972</v>
      </c>
      <c r="X1948" s="2" t="s">
        <v>82</v>
      </c>
      <c r="Y1948" s="200"/>
      <c r="Z1948" s="201">
        <f>IF(Y1948&lt;&gt;"",Y1948,IF(Table1[[#This Row],[Befolyt]]="i",1,""))</f>
        <v>1</v>
      </c>
      <c r="AA1948" s="98">
        <f>Table1[[#This Row],[KülföldiÁr]]*Table1[[#This Row],[Darab]]</f>
        <v>0</v>
      </c>
    </row>
    <row r="1949" spans="1:27" x14ac:dyDescent="0.3">
      <c r="A1949" t="s">
        <v>1220</v>
      </c>
      <c r="B1949" t="s">
        <v>1221</v>
      </c>
      <c r="C1949" s="126">
        <v>46049</v>
      </c>
      <c r="D1949" s="6">
        <v>1</v>
      </c>
      <c r="E1949" s="126">
        <v>46049</v>
      </c>
      <c r="F1949" s="6">
        <v>1</v>
      </c>
      <c r="G1949" t="s">
        <v>1223</v>
      </c>
      <c r="H1949" t="s">
        <v>27</v>
      </c>
      <c r="I1949" t="s">
        <v>28</v>
      </c>
      <c r="J1949" t="s">
        <v>1224</v>
      </c>
      <c r="K1949">
        <v>1</v>
      </c>
      <c r="L1949" s="7">
        <v>21252</v>
      </c>
      <c r="M1949" s="7">
        <v>21252</v>
      </c>
      <c r="N1949">
        <v>0</v>
      </c>
      <c r="O1949" t="s">
        <v>29</v>
      </c>
      <c r="P1949">
        <v>0</v>
      </c>
      <c r="Q1949" s="7">
        <v>35420</v>
      </c>
      <c r="R1949" s="7">
        <v>35420</v>
      </c>
      <c r="S1949" s="7">
        <v>35420</v>
      </c>
      <c r="T1949" s="7">
        <v>10</v>
      </c>
      <c r="U1949" s="7">
        <v>3542</v>
      </c>
      <c r="V1949" t="s">
        <v>30</v>
      </c>
      <c r="W1949" s="7">
        <v>14168</v>
      </c>
      <c r="X1949" s="2" t="s">
        <v>82</v>
      </c>
      <c r="Y1949" s="200"/>
      <c r="Z1949" s="201">
        <f>IF(Y1949&lt;&gt;"",Y1949,IF(Table1[[#This Row],[Befolyt]]="i",1,""))</f>
        <v>1</v>
      </c>
      <c r="AA1949" s="98">
        <f>Table1[[#This Row],[KülföldiÁr]]*Table1[[#This Row],[Darab]]</f>
        <v>0</v>
      </c>
    </row>
    <row r="1950" spans="1:27" x14ac:dyDescent="0.3">
      <c r="A1950" t="s">
        <v>1220</v>
      </c>
      <c r="B1950" t="s">
        <v>1221</v>
      </c>
      <c r="C1950" s="126">
        <v>46049</v>
      </c>
      <c r="D1950" s="6">
        <v>1</v>
      </c>
      <c r="E1950" s="126">
        <v>46049</v>
      </c>
      <c r="F1950" s="6">
        <v>1</v>
      </c>
      <c r="G1950" t="s">
        <v>1225</v>
      </c>
      <c r="H1950" t="s">
        <v>27</v>
      </c>
      <c r="I1950" t="s">
        <v>28</v>
      </c>
      <c r="J1950" t="s">
        <v>1226</v>
      </c>
      <c r="K1950">
        <v>1</v>
      </c>
      <c r="L1950" s="7">
        <v>32592</v>
      </c>
      <c r="M1950" s="7">
        <v>32592</v>
      </c>
      <c r="N1950">
        <v>0</v>
      </c>
      <c r="O1950" t="s">
        <v>29</v>
      </c>
      <c r="P1950">
        <v>0</v>
      </c>
      <c r="Q1950" s="7">
        <v>54320</v>
      </c>
      <c r="R1950" s="7">
        <v>54320</v>
      </c>
      <c r="S1950" s="7">
        <v>54320</v>
      </c>
      <c r="T1950" s="7">
        <v>10</v>
      </c>
      <c r="U1950" s="7">
        <v>5432</v>
      </c>
      <c r="V1950" t="s">
        <v>30</v>
      </c>
      <c r="W1950" s="7">
        <v>21728</v>
      </c>
      <c r="X1950" s="2" t="s">
        <v>82</v>
      </c>
      <c r="Y1950" s="200"/>
      <c r="Z1950" s="201">
        <f>IF(Y1950&lt;&gt;"",Y1950,IF(Table1[[#This Row],[Befolyt]]="i",1,""))</f>
        <v>1</v>
      </c>
      <c r="AA1950" s="98">
        <f>Table1[[#This Row],[KülföldiÁr]]*Table1[[#This Row],[Darab]]</f>
        <v>0</v>
      </c>
    </row>
    <row r="1951" spans="1:27" x14ac:dyDescent="0.3">
      <c r="A1951" t="s">
        <v>1220</v>
      </c>
      <c r="B1951" t="s">
        <v>1221</v>
      </c>
      <c r="C1951" s="126">
        <v>46049</v>
      </c>
      <c r="D1951" s="6">
        <v>1</v>
      </c>
      <c r="E1951" s="126">
        <v>46049</v>
      </c>
      <c r="F1951" s="6">
        <v>1</v>
      </c>
      <c r="G1951" t="s">
        <v>889</v>
      </c>
      <c r="H1951" t="s">
        <v>27</v>
      </c>
      <c r="I1951" t="s">
        <v>28</v>
      </c>
      <c r="J1951" t="s">
        <v>1227</v>
      </c>
      <c r="K1951">
        <v>1</v>
      </c>
      <c r="L1951" s="7">
        <v>4092</v>
      </c>
      <c r="M1951" s="7">
        <v>4092</v>
      </c>
      <c r="N1951">
        <v>0</v>
      </c>
      <c r="O1951" t="s">
        <v>29</v>
      </c>
      <c r="P1951">
        <v>0</v>
      </c>
      <c r="Q1951" s="7">
        <v>6820</v>
      </c>
      <c r="R1951" s="7">
        <v>6820</v>
      </c>
      <c r="S1951" s="7">
        <v>6820</v>
      </c>
      <c r="T1951" s="7">
        <v>10</v>
      </c>
      <c r="U1951" s="7">
        <v>682</v>
      </c>
      <c r="V1951" t="s">
        <v>30</v>
      </c>
      <c r="W1951" s="7">
        <v>2728</v>
      </c>
      <c r="X1951" s="2" t="s">
        <v>82</v>
      </c>
      <c r="Y1951" s="200"/>
      <c r="Z1951" s="201">
        <f>IF(Y1951&lt;&gt;"",Y1951,IF(Table1[[#This Row],[Befolyt]]="i",1,""))</f>
        <v>1</v>
      </c>
      <c r="AA1951" s="98">
        <f>Table1[[#This Row],[KülföldiÁr]]*Table1[[#This Row],[Darab]]</f>
        <v>0</v>
      </c>
    </row>
    <row r="1952" spans="1:27" x14ac:dyDescent="0.3">
      <c r="A1952" t="s">
        <v>1220</v>
      </c>
      <c r="B1952" t="s">
        <v>1221</v>
      </c>
      <c r="C1952" s="126">
        <v>46049</v>
      </c>
      <c r="D1952" s="6">
        <v>1</v>
      </c>
      <c r="E1952" s="126">
        <v>46049</v>
      </c>
      <c r="F1952" s="6">
        <v>1</v>
      </c>
      <c r="G1952" t="s">
        <v>1228</v>
      </c>
      <c r="H1952" t="s">
        <v>27</v>
      </c>
      <c r="I1952" t="s">
        <v>28</v>
      </c>
      <c r="J1952" t="s">
        <v>1229</v>
      </c>
      <c r="K1952">
        <v>1</v>
      </c>
      <c r="L1952" s="7">
        <v>4092</v>
      </c>
      <c r="M1952" s="7">
        <v>4092</v>
      </c>
      <c r="N1952">
        <v>0</v>
      </c>
      <c r="O1952" t="s">
        <v>29</v>
      </c>
      <c r="P1952">
        <v>0</v>
      </c>
      <c r="Q1952" s="7">
        <v>6820</v>
      </c>
      <c r="R1952" s="7">
        <v>6820</v>
      </c>
      <c r="S1952" s="7">
        <v>6820</v>
      </c>
      <c r="T1952" s="7">
        <v>10</v>
      </c>
      <c r="U1952" s="7">
        <v>682</v>
      </c>
      <c r="V1952" t="s">
        <v>30</v>
      </c>
      <c r="W1952" s="7">
        <v>2728</v>
      </c>
      <c r="X1952" s="2" t="s">
        <v>82</v>
      </c>
      <c r="Y1952" s="200"/>
      <c r="Z1952" s="201">
        <f>IF(Y1952&lt;&gt;"",Y1952,IF(Table1[[#This Row],[Befolyt]]="i",1,""))</f>
        <v>1</v>
      </c>
      <c r="AA1952" s="98">
        <f>Table1[[#This Row],[KülföldiÁr]]*Table1[[#This Row],[Darab]]</f>
        <v>0</v>
      </c>
    </row>
    <row r="1953" spans="1:27" x14ac:dyDescent="0.3">
      <c r="A1953" t="s">
        <v>1220</v>
      </c>
      <c r="B1953" t="s">
        <v>1221</v>
      </c>
      <c r="C1953" s="126">
        <v>46049</v>
      </c>
      <c r="D1953" s="6">
        <v>1</v>
      </c>
      <c r="E1953" s="126">
        <v>46049</v>
      </c>
      <c r="F1953" s="6">
        <v>1</v>
      </c>
      <c r="G1953" t="s">
        <v>568</v>
      </c>
      <c r="H1953" t="s">
        <v>27</v>
      </c>
      <c r="I1953" t="s">
        <v>28</v>
      </c>
      <c r="J1953" t="s">
        <v>1230</v>
      </c>
      <c r="K1953">
        <v>1</v>
      </c>
      <c r="L1953" s="7">
        <v>27852</v>
      </c>
      <c r="M1953" s="7">
        <v>27852</v>
      </c>
      <c r="N1953">
        <v>0</v>
      </c>
      <c r="O1953" t="s">
        <v>29</v>
      </c>
      <c r="P1953">
        <v>0</v>
      </c>
      <c r="Q1953" s="7">
        <v>46420</v>
      </c>
      <c r="R1953" s="7">
        <v>46420</v>
      </c>
      <c r="S1953" s="7">
        <v>46420</v>
      </c>
      <c r="T1953" s="7">
        <v>10</v>
      </c>
      <c r="U1953" s="7">
        <v>4642</v>
      </c>
      <c r="V1953" t="s">
        <v>30</v>
      </c>
      <c r="W1953" s="7">
        <v>18568</v>
      </c>
      <c r="X1953" s="2" t="s">
        <v>82</v>
      </c>
      <c r="Y1953" s="200"/>
      <c r="Z1953" s="201">
        <f>IF(Y1953&lt;&gt;"",Y1953,IF(Table1[[#This Row],[Befolyt]]="i",1,""))</f>
        <v>1</v>
      </c>
      <c r="AA1953" s="98">
        <f>Table1[[#This Row],[KülföldiÁr]]*Table1[[#This Row],[Darab]]</f>
        <v>0</v>
      </c>
    </row>
    <row r="1954" spans="1:27" x14ac:dyDescent="0.3">
      <c r="A1954" t="s">
        <v>1220</v>
      </c>
      <c r="B1954" t="s">
        <v>1221</v>
      </c>
      <c r="C1954" s="126">
        <v>46049</v>
      </c>
      <c r="D1954" s="6">
        <v>1</v>
      </c>
      <c r="E1954" s="126">
        <v>46049</v>
      </c>
      <c r="F1954" s="6">
        <v>1</v>
      </c>
      <c r="G1954" t="s">
        <v>912</v>
      </c>
      <c r="H1954" t="s">
        <v>27</v>
      </c>
      <c r="I1954" t="s">
        <v>28</v>
      </c>
      <c r="J1954" t="s">
        <v>1231</v>
      </c>
      <c r="K1954">
        <v>1</v>
      </c>
      <c r="L1954" s="7">
        <v>8316</v>
      </c>
      <c r="M1954" s="7">
        <v>8316</v>
      </c>
      <c r="N1954">
        <v>0</v>
      </c>
      <c r="O1954" t="s">
        <v>29</v>
      </c>
      <c r="P1954">
        <v>0</v>
      </c>
      <c r="Q1954" s="7">
        <v>13860</v>
      </c>
      <c r="R1954" s="7">
        <v>13860</v>
      </c>
      <c r="S1954" s="7">
        <v>13860</v>
      </c>
      <c r="T1954" s="7">
        <v>10</v>
      </c>
      <c r="U1954" s="7">
        <v>1386</v>
      </c>
      <c r="V1954" t="s">
        <v>30</v>
      </c>
      <c r="W1954" s="7">
        <v>5544</v>
      </c>
      <c r="X1954" s="2" t="s">
        <v>82</v>
      </c>
      <c r="Y1954" s="200"/>
      <c r="Z1954" s="201">
        <f>IF(Y1954&lt;&gt;"",Y1954,IF(Table1[[#This Row],[Befolyt]]="i",1,""))</f>
        <v>1</v>
      </c>
      <c r="AA1954" s="98">
        <f>Table1[[#This Row],[KülföldiÁr]]*Table1[[#This Row],[Darab]]</f>
        <v>0</v>
      </c>
    </row>
    <row r="1955" spans="1:27" x14ac:dyDescent="0.3">
      <c r="A1955" t="s">
        <v>1220</v>
      </c>
      <c r="B1955" t="s">
        <v>1221</v>
      </c>
      <c r="C1955" s="126">
        <v>46049</v>
      </c>
      <c r="D1955" s="6">
        <v>1</v>
      </c>
      <c r="E1955" s="126">
        <v>46049</v>
      </c>
      <c r="F1955" s="6">
        <v>1</v>
      </c>
      <c r="G1955" t="s">
        <v>937</v>
      </c>
      <c r="H1955" t="s">
        <v>27</v>
      </c>
      <c r="I1955" t="s">
        <v>28</v>
      </c>
      <c r="J1955" t="s">
        <v>1232</v>
      </c>
      <c r="K1955">
        <v>1</v>
      </c>
      <c r="L1955" s="7">
        <v>107877</v>
      </c>
      <c r="M1955" s="7">
        <v>107877</v>
      </c>
      <c r="N1955">
        <v>0</v>
      </c>
      <c r="O1955" t="s">
        <v>29</v>
      </c>
      <c r="P1955">
        <v>0</v>
      </c>
      <c r="Q1955" s="7">
        <v>179795</v>
      </c>
      <c r="R1955" s="7">
        <v>179795</v>
      </c>
      <c r="S1955" s="7">
        <v>179795</v>
      </c>
      <c r="T1955" s="7">
        <v>10</v>
      </c>
      <c r="U1955" s="7">
        <v>17979.5</v>
      </c>
      <c r="V1955" t="s">
        <v>30</v>
      </c>
      <c r="W1955" s="7">
        <v>71918</v>
      </c>
      <c r="X1955" s="2" t="s">
        <v>82</v>
      </c>
      <c r="Y1955" s="200"/>
      <c r="Z1955" s="201">
        <f>IF(Y1955&lt;&gt;"",Y1955,IF(Table1[[#This Row],[Befolyt]]="i",1,""))</f>
        <v>1</v>
      </c>
      <c r="AA1955" s="98">
        <f>Table1[[#This Row],[KülföldiÁr]]*Table1[[#This Row],[Darab]]</f>
        <v>0</v>
      </c>
    </row>
    <row r="1956" spans="1:27" x14ac:dyDescent="0.3">
      <c r="A1956" t="s">
        <v>1220</v>
      </c>
      <c r="B1956" t="s">
        <v>1221</v>
      </c>
      <c r="C1956" s="126">
        <v>46049</v>
      </c>
      <c r="D1956" s="6">
        <v>1</v>
      </c>
      <c r="E1956" s="126">
        <v>46049</v>
      </c>
      <c r="F1956" s="6">
        <v>1</v>
      </c>
      <c r="G1956" t="s">
        <v>917</v>
      </c>
      <c r="H1956" t="s">
        <v>27</v>
      </c>
      <c r="I1956" t="s">
        <v>28</v>
      </c>
      <c r="J1956" t="s">
        <v>1233</v>
      </c>
      <c r="K1956">
        <v>1</v>
      </c>
      <c r="L1956" s="7">
        <v>12144</v>
      </c>
      <c r="M1956" s="7">
        <v>12144</v>
      </c>
      <c r="N1956">
        <v>0</v>
      </c>
      <c r="O1956" t="s">
        <v>29</v>
      </c>
      <c r="P1956">
        <v>0</v>
      </c>
      <c r="Q1956" s="7">
        <v>20240</v>
      </c>
      <c r="R1956" s="7">
        <v>20240</v>
      </c>
      <c r="S1956" s="7">
        <v>20240</v>
      </c>
      <c r="T1956" s="7">
        <v>10</v>
      </c>
      <c r="U1956" s="7">
        <v>2024</v>
      </c>
      <c r="V1956" t="s">
        <v>30</v>
      </c>
      <c r="W1956" s="7">
        <v>8096</v>
      </c>
      <c r="X1956" s="2" t="s">
        <v>82</v>
      </c>
      <c r="Y1956" s="200"/>
      <c r="Z1956" s="201">
        <f>IF(Y1956&lt;&gt;"",Y1956,IF(Table1[[#This Row],[Befolyt]]="i",1,""))</f>
        <v>1</v>
      </c>
      <c r="AA1956" s="98">
        <f>Table1[[#This Row],[KülföldiÁr]]*Table1[[#This Row],[Darab]]</f>
        <v>0</v>
      </c>
    </row>
    <row r="1957" spans="1:27" x14ac:dyDescent="0.3">
      <c r="A1957" t="s">
        <v>1220</v>
      </c>
      <c r="B1957" t="s">
        <v>1221</v>
      </c>
      <c r="C1957" s="126">
        <v>46049</v>
      </c>
      <c r="D1957" s="6">
        <v>1</v>
      </c>
      <c r="E1957" s="126">
        <v>46049</v>
      </c>
      <c r="F1957" s="6">
        <v>1</v>
      </c>
      <c r="G1957" t="s">
        <v>826</v>
      </c>
      <c r="H1957" t="s">
        <v>27</v>
      </c>
      <c r="I1957" t="s">
        <v>28</v>
      </c>
      <c r="J1957" t="s">
        <v>1234</v>
      </c>
      <c r="K1957">
        <v>1</v>
      </c>
      <c r="L1957" s="7">
        <v>3036</v>
      </c>
      <c r="M1957" s="7">
        <v>3036</v>
      </c>
      <c r="N1957">
        <v>0</v>
      </c>
      <c r="O1957" t="s">
        <v>29</v>
      </c>
      <c r="P1957">
        <v>0</v>
      </c>
      <c r="Q1957" s="7">
        <v>5060</v>
      </c>
      <c r="R1957" s="7">
        <v>5060</v>
      </c>
      <c r="S1957" s="7">
        <v>5060</v>
      </c>
      <c r="T1957" s="7">
        <v>10</v>
      </c>
      <c r="U1957" s="7">
        <v>506</v>
      </c>
      <c r="V1957" t="s">
        <v>30</v>
      </c>
      <c r="W1957" s="7">
        <v>2024</v>
      </c>
      <c r="X1957" s="2" t="s">
        <v>82</v>
      </c>
      <c r="Y1957" s="200"/>
      <c r="Z1957" s="201">
        <f>IF(Y1957&lt;&gt;"",Y1957,IF(Table1[[#This Row],[Befolyt]]="i",1,""))</f>
        <v>1</v>
      </c>
      <c r="AA1957" s="98">
        <f>Table1[[#This Row],[KülföldiÁr]]*Table1[[#This Row],[Darab]]</f>
        <v>0</v>
      </c>
    </row>
    <row r="1958" spans="1:27" x14ac:dyDescent="0.3">
      <c r="A1958" t="s">
        <v>1220</v>
      </c>
      <c r="B1958" t="s">
        <v>1221</v>
      </c>
      <c r="C1958" s="126">
        <v>46049</v>
      </c>
      <c r="D1958" s="6">
        <v>1</v>
      </c>
      <c r="E1958" s="126">
        <v>46049</v>
      </c>
      <c r="F1958" s="6">
        <v>1</v>
      </c>
      <c r="G1958" t="s">
        <v>941</v>
      </c>
      <c r="H1958" t="s">
        <v>27</v>
      </c>
      <c r="I1958" t="s">
        <v>28</v>
      </c>
      <c r="J1958" t="s">
        <v>1235</v>
      </c>
      <c r="K1958">
        <v>1</v>
      </c>
      <c r="L1958" s="7">
        <v>20196</v>
      </c>
      <c r="M1958" s="7">
        <v>20196</v>
      </c>
      <c r="N1958">
        <v>0</v>
      </c>
      <c r="O1958" t="s">
        <v>29</v>
      </c>
      <c r="P1958">
        <v>0</v>
      </c>
      <c r="Q1958" s="7">
        <v>33660</v>
      </c>
      <c r="R1958" s="7">
        <v>33660</v>
      </c>
      <c r="S1958" s="7">
        <v>33660</v>
      </c>
      <c r="T1958" s="7">
        <v>10</v>
      </c>
      <c r="U1958" s="7">
        <v>3366</v>
      </c>
      <c r="V1958" t="s">
        <v>30</v>
      </c>
      <c r="W1958" s="7">
        <v>13464</v>
      </c>
      <c r="X1958" s="2" t="s">
        <v>82</v>
      </c>
      <c r="Y1958" s="200"/>
      <c r="Z1958" s="201">
        <f>IF(Y1958&lt;&gt;"",Y1958,IF(Table1[[#This Row],[Befolyt]]="i",1,""))</f>
        <v>1</v>
      </c>
      <c r="AA1958" s="98">
        <f>Table1[[#This Row],[KülföldiÁr]]*Table1[[#This Row],[Darab]]</f>
        <v>0</v>
      </c>
    </row>
    <row r="1959" spans="1:27" x14ac:dyDescent="0.3">
      <c r="A1959" t="s">
        <v>1220</v>
      </c>
      <c r="B1959" t="s">
        <v>1221</v>
      </c>
      <c r="C1959" s="126">
        <v>46049</v>
      </c>
      <c r="D1959" s="6">
        <v>1</v>
      </c>
      <c r="E1959" s="126">
        <v>46049</v>
      </c>
      <c r="F1959" s="6">
        <v>1</v>
      </c>
      <c r="G1959" t="s">
        <v>920</v>
      </c>
      <c r="H1959" t="s">
        <v>27</v>
      </c>
      <c r="I1959" t="s">
        <v>28</v>
      </c>
      <c r="J1959" t="s">
        <v>1236</v>
      </c>
      <c r="K1959">
        <v>1</v>
      </c>
      <c r="L1959" s="7">
        <v>34848</v>
      </c>
      <c r="M1959" s="7">
        <v>34848</v>
      </c>
      <c r="N1959">
        <v>0</v>
      </c>
      <c r="O1959" t="s">
        <v>29</v>
      </c>
      <c r="P1959">
        <v>0</v>
      </c>
      <c r="Q1959" s="7">
        <v>58080</v>
      </c>
      <c r="R1959" s="7">
        <v>58080</v>
      </c>
      <c r="S1959" s="7">
        <v>58080</v>
      </c>
      <c r="T1959" s="7">
        <v>10</v>
      </c>
      <c r="U1959" s="7">
        <v>5808</v>
      </c>
      <c r="V1959" t="s">
        <v>30</v>
      </c>
      <c r="W1959" s="7">
        <v>23232</v>
      </c>
      <c r="X1959" s="2" t="s">
        <v>82</v>
      </c>
      <c r="Y1959" s="200"/>
      <c r="Z1959" s="201">
        <f>IF(Y1959&lt;&gt;"",Y1959,IF(Table1[[#This Row],[Befolyt]]="i",1,""))</f>
        <v>1</v>
      </c>
      <c r="AA1959" s="98">
        <f>Table1[[#This Row],[KülföldiÁr]]*Table1[[#This Row],[Darab]]</f>
        <v>0</v>
      </c>
    </row>
    <row r="1960" spans="1:27" x14ac:dyDescent="0.3">
      <c r="A1960" t="s">
        <v>1220</v>
      </c>
      <c r="B1960" t="s">
        <v>1221</v>
      </c>
      <c r="C1960" s="126">
        <v>46049</v>
      </c>
      <c r="D1960" s="6">
        <v>1</v>
      </c>
      <c r="E1960" s="126">
        <v>46049</v>
      </c>
      <c r="F1960" s="6">
        <v>1</v>
      </c>
      <c r="G1960" t="s">
        <v>923</v>
      </c>
      <c r="H1960" t="s">
        <v>27</v>
      </c>
      <c r="I1960" t="s">
        <v>28</v>
      </c>
      <c r="J1960" t="s">
        <v>1237</v>
      </c>
      <c r="K1960">
        <v>1</v>
      </c>
      <c r="L1960" s="7">
        <v>18612</v>
      </c>
      <c r="M1960" s="7">
        <v>18612</v>
      </c>
      <c r="N1960">
        <v>0</v>
      </c>
      <c r="O1960" t="s">
        <v>29</v>
      </c>
      <c r="P1960">
        <v>0</v>
      </c>
      <c r="Q1960" s="7">
        <v>31020</v>
      </c>
      <c r="R1960" s="7">
        <v>31020</v>
      </c>
      <c r="S1960" s="7">
        <v>31020</v>
      </c>
      <c r="T1960" s="7">
        <v>10</v>
      </c>
      <c r="U1960" s="7">
        <v>3102</v>
      </c>
      <c r="V1960" t="s">
        <v>30</v>
      </c>
      <c r="W1960" s="7">
        <v>12408</v>
      </c>
      <c r="X1960" s="2" t="s">
        <v>82</v>
      </c>
      <c r="Y1960" s="200"/>
      <c r="Z1960" s="201">
        <f>IF(Y1960&lt;&gt;"",Y1960,IF(Table1[[#This Row],[Befolyt]]="i",1,""))</f>
        <v>1</v>
      </c>
      <c r="AA1960" s="98">
        <f>Table1[[#This Row],[KülföldiÁr]]*Table1[[#This Row],[Darab]]</f>
        <v>0</v>
      </c>
    </row>
    <row r="1961" spans="1:27" x14ac:dyDescent="0.3">
      <c r="A1961" t="s">
        <v>1220</v>
      </c>
      <c r="B1961" t="s">
        <v>1221</v>
      </c>
      <c r="C1961" s="126">
        <v>46049</v>
      </c>
      <c r="D1961" s="6">
        <v>1</v>
      </c>
      <c r="E1961" s="126">
        <v>46049</v>
      </c>
      <c r="F1961" s="6">
        <v>1</v>
      </c>
      <c r="G1961" t="s">
        <v>927</v>
      </c>
      <c r="H1961" t="s">
        <v>27</v>
      </c>
      <c r="I1961" t="s">
        <v>28</v>
      </c>
      <c r="J1961" t="s">
        <v>1238</v>
      </c>
      <c r="K1961">
        <v>1</v>
      </c>
      <c r="L1961" s="7">
        <v>13332</v>
      </c>
      <c r="M1961" s="7">
        <v>13332</v>
      </c>
      <c r="N1961">
        <v>0</v>
      </c>
      <c r="O1961" t="s">
        <v>29</v>
      </c>
      <c r="P1961">
        <v>0</v>
      </c>
      <c r="Q1961" s="7">
        <v>22220</v>
      </c>
      <c r="R1961" s="7">
        <v>22220</v>
      </c>
      <c r="S1961" s="7">
        <v>22220</v>
      </c>
      <c r="T1961" s="7">
        <v>10</v>
      </c>
      <c r="U1961" s="7">
        <v>2222</v>
      </c>
      <c r="V1961" t="s">
        <v>30</v>
      </c>
      <c r="W1961" s="7">
        <v>8888</v>
      </c>
      <c r="X1961" s="2" t="s">
        <v>82</v>
      </c>
      <c r="Y1961" s="200"/>
      <c r="Z1961" s="201">
        <f>IF(Y1961&lt;&gt;"",Y1961,IF(Table1[[#This Row],[Befolyt]]="i",1,""))</f>
        <v>1</v>
      </c>
      <c r="AA1961" s="98">
        <f>Table1[[#This Row],[KülföldiÁr]]*Table1[[#This Row],[Darab]]</f>
        <v>0</v>
      </c>
    </row>
    <row r="1962" spans="1:27" x14ac:dyDescent="0.3">
      <c r="A1962" t="s">
        <v>1220</v>
      </c>
      <c r="B1962" t="s">
        <v>1221</v>
      </c>
      <c r="C1962" s="126">
        <v>46049</v>
      </c>
      <c r="D1962" s="6">
        <v>1</v>
      </c>
      <c r="E1962" s="126">
        <v>46049</v>
      </c>
      <c r="F1962" s="6">
        <v>1</v>
      </c>
      <c r="G1962" t="s">
        <v>1239</v>
      </c>
      <c r="H1962" t="s">
        <v>27</v>
      </c>
      <c r="I1962" t="s">
        <v>28</v>
      </c>
      <c r="J1962" t="s">
        <v>1240</v>
      </c>
      <c r="K1962">
        <v>1</v>
      </c>
      <c r="L1962" s="7">
        <v>5280</v>
      </c>
      <c r="M1962" s="7">
        <v>5280</v>
      </c>
      <c r="N1962">
        <v>0</v>
      </c>
      <c r="O1962" t="s">
        <v>29</v>
      </c>
      <c r="P1962">
        <v>0</v>
      </c>
      <c r="Q1962" s="7">
        <v>8800</v>
      </c>
      <c r="R1962" s="7">
        <v>8800</v>
      </c>
      <c r="S1962" s="7">
        <v>8800</v>
      </c>
      <c r="T1962" s="7">
        <v>10</v>
      </c>
      <c r="U1962" s="7">
        <v>880</v>
      </c>
      <c r="V1962" t="s">
        <v>30</v>
      </c>
      <c r="W1962" s="7">
        <v>3520</v>
      </c>
      <c r="X1962" s="2" t="s">
        <v>82</v>
      </c>
      <c r="Y1962" s="200"/>
      <c r="Z1962" s="201">
        <f>IF(Y1962&lt;&gt;"",Y1962,IF(Table1[[#This Row],[Befolyt]]="i",1,""))</f>
        <v>1</v>
      </c>
      <c r="AA1962" s="98">
        <f>Table1[[#This Row],[KülföldiÁr]]*Table1[[#This Row],[Darab]]</f>
        <v>0</v>
      </c>
    </row>
    <row r="1963" spans="1:27" x14ac:dyDescent="0.3">
      <c r="A1963" t="s">
        <v>1220</v>
      </c>
      <c r="B1963" t="s">
        <v>1221</v>
      </c>
      <c r="C1963" s="126">
        <v>46049</v>
      </c>
      <c r="D1963" s="6">
        <v>1</v>
      </c>
      <c r="E1963" s="126">
        <v>46049</v>
      </c>
      <c r="F1963" s="6">
        <v>1</v>
      </c>
      <c r="G1963" t="s">
        <v>1241</v>
      </c>
      <c r="H1963" t="s">
        <v>27</v>
      </c>
      <c r="I1963" t="s">
        <v>28</v>
      </c>
      <c r="J1963" t="s">
        <v>1242</v>
      </c>
      <c r="K1963">
        <v>1</v>
      </c>
      <c r="L1963" s="7">
        <v>9108</v>
      </c>
      <c r="M1963" s="7">
        <v>9108</v>
      </c>
      <c r="N1963">
        <v>0</v>
      </c>
      <c r="O1963" t="s">
        <v>29</v>
      </c>
      <c r="P1963">
        <v>0</v>
      </c>
      <c r="Q1963" s="7">
        <v>15180</v>
      </c>
      <c r="R1963" s="7">
        <v>15180</v>
      </c>
      <c r="S1963" s="7">
        <v>15180</v>
      </c>
      <c r="T1963" s="7">
        <v>10</v>
      </c>
      <c r="U1963" s="7">
        <v>1518</v>
      </c>
      <c r="V1963" t="s">
        <v>30</v>
      </c>
      <c r="W1963" s="7">
        <v>6072</v>
      </c>
      <c r="X1963" s="2" t="s">
        <v>82</v>
      </c>
      <c r="Y1963" s="200"/>
      <c r="Z1963" s="201">
        <f>IF(Y1963&lt;&gt;"",Y1963,IF(Table1[[#This Row],[Befolyt]]="i",1,""))</f>
        <v>1</v>
      </c>
      <c r="AA1963" s="98">
        <f>Table1[[#This Row],[KülföldiÁr]]*Table1[[#This Row],[Darab]]</f>
        <v>0</v>
      </c>
    </row>
    <row r="1964" spans="1:27" x14ac:dyDescent="0.3">
      <c r="A1964" t="s">
        <v>1220</v>
      </c>
      <c r="B1964" t="s">
        <v>1221</v>
      </c>
      <c r="C1964" s="126">
        <v>46049</v>
      </c>
      <c r="D1964" s="6">
        <v>1</v>
      </c>
      <c r="E1964" s="126">
        <v>46049</v>
      </c>
      <c r="F1964" s="6">
        <v>1</v>
      </c>
      <c r="G1964" t="s">
        <v>828</v>
      </c>
      <c r="H1964" t="s">
        <v>300</v>
      </c>
      <c r="I1964" t="s">
        <v>32</v>
      </c>
      <c r="J1964" t="s">
        <v>829</v>
      </c>
      <c r="K1964">
        <v>24</v>
      </c>
      <c r="L1964" s="7">
        <v>150</v>
      </c>
      <c r="M1964" s="7">
        <v>3600</v>
      </c>
      <c r="N1964">
        <v>0</v>
      </c>
      <c r="O1964" t="s">
        <v>29</v>
      </c>
      <c r="P1964">
        <v>0</v>
      </c>
      <c r="Q1964" s="7">
        <v>250</v>
      </c>
      <c r="R1964" s="7">
        <v>250</v>
      </c>
      <c r="S1964" s="7">
        <v>6000</v>
      </c>
      <c r="T1964" s="7">
        <v>0</v>
      </c>
      <c r="U1964" s="7">
        <v>0</v>
      </c>
      <c r="V1964" t="s">
        <v>30</v>
      </c>
      <c r="W1964" s="7">
        <v>2400</v>
      </c>
      <c r="X1964" s="2" t="s">
        <v>82</v>
      </c>
      <c r="Y1964" s="200"/>
      <c r="Z1964" s="201">
        <f>IF(Y1964&lt;&gt;"",Y1964,IF(Table1[[#This Row],[Befolyt]]="i",1,""))</f>
        <v>1</v>
      </c>
      <c r="AA1964" s="98">
        <f>Table1[[#This Row],[KülföldiÁr]]*Table1[[#This Row],[Darab]]</f>
        <v>0</v>
      </c>
    </row>
    <row r="1965" spans="1:27" x14ac:dyDescent="0.3">
      <c r="A1965" t="s">
        <v>1220</v>
      </c>
      <c r="B1965" t="s">
        <v>1221</v>
      </c>
      <c r="C1965" s="126">
        <v>46049</v>
      </c>
      <c r="D1965" s="6">
        <v>1</v>
      </c>
      <c r="E1965" s="126">
        <v>46049</v>
      </c>
      <c r="F1965" s="6">
        <v>1</v>
      </c>
      <c r="G1965" t="s">
        <v>897</v>
      </c>
      <c r="H1965" t="s">
        <v>41</v>
      </c>
      <c r="I1965" t="s">
        <v>28</v>
      </c>
      <c r="J1965" t="s">
        <v>1243</v>
      </c>
      <c r="K1965">
        <v>2</v>
      </c>
      <c r="L1965" s="7">
        <v>1418.13</v>
      </c>
      <c r="M1965" s="7">
        <v>2836.26</v>
      </c>
      <c r="N1965">
        <v>0</v>
      </c>
      <c r="O1965" t="s">
        <v>29</v>
      </c>
      <c r="P1965">
        <v>0</v>
      </c>
      <c r="Q1965" s="7">
        <v>2900</v>
      </c>
      <c r="R1965" s="7">
        <v>2900</v>
      </c>
      <c r="S1965" s="7">
        <v>5800</v>
      </c>
      <c r="T1965" s="7">
        <v>5</v>
      </c>
      <c r="U1965" s="7">
        <v>290</v>
      </c>
      <c r="V1965" t="s">
        <v>30</v>
      </c>
      <c r="W1965" s="7">
        <v>2963.74</v>
      </c>
      <c r="X1965" s="2" t="s">
        <v>82</v>
      </c>
      <c r="Y1965" s="200"/>
      <c r="Z1965" s="201">
        <f>IF(Y1965&lt;&gt;"",Y1965,IF(Table1[[#This Row],[Befolyt]]="i",1,""))</f>
        <v>1</v>
      </c>
      <c r="AA1965" s="98">
        <f>Table1[[#This Row],[KülföldiÁr]]*Table1[[#This Row],[Darab]]</f>
        <v>0</v>
      </c>
    </row>
    <row r="1966" spans="1:27" x14ac:dyDescent="0.3">
      <c r="A1966" t="s">
        <v>1220</v>
      </c>
      <c r="B1966" t="s">
        <v>1221</v>
      </c>
      <c r="C1966" s="126">
        <v>46049</v>
      </c>
      <c r="D1966" s="6">
        <v>1</v>
      </c>
      <c r="E1966" s="126">
        <v>46049</v>
      </c>
      <c r="F1966" s="6">
        <v>1</v>
      </c>
      <c r="G1966" t="s">
        <v>897</v>
      </c>
      <c r="H1966" t="s">
        <v>41</v>
      </c>
      <c r="I1966" t="s">
        <v>28</v>
      </c>
      <c r="J1966" t="s">
        <v>1244</v>
      </c>
      <c r="K1966">
        <v>1</v>
      </c>
      <c r="L1966" s="7">
        <v>1418.13</v>
      </c>
      <c r="M1966" s="7">
        <v>1418.13</v>
      </c>
      <c r="N1966">
        <v>0</v>
      </c>
      <c r="O1966" t="s">
        <v>29</v>
      </c>
      <c r="P1966">
        <v>0</v>
      </c>
      <c r="Q1966" s="7">
        <v>2900</v>
      </c>
      <c r="R1966" s="7">
        <v>2900</v>
      </c>
      <c r="S1966" s="7">
        <v>2900</v>
      </c>
      <c r="T1966" s="7">
        <v>5</v>
      </c>
      <c r="U1966" s="7">
        <v>145</v>
      </c>
      <c r="V1966" t="s">
        <v>30</v>
      </c>
      <c r="W1966" s="7">
        <v>1481.87</v>
      </c>
      <c r="X1966" s="2" t="s">
        <v>82</v>
      </c>
      <c r="Y1966" s="200"/>
      <c r="Z1966" s="201">
        <f>IF(Y1966&lt;&gt;"",Y1966,IF(Table1[[#This Row],[Befolyt]]="i",1,""))</f>
        <v>1</v>
      </c>
      <c r="AA1966" s="98">
        <f>Table1[[#This Row],[KülföldiÁr]]*Table1[[#This Row],[Darab]]</f>
        <v>0</v>
      </c>
    </row>
    <row r="1967" spans="1:27" x14ac:dyDescent="0.3">
      <c r="A1967" t="s">
        <v>1220</v>
      </c>
      <c r="B1967" t="s">
        <v>1221</v>
      </c>
      <c r="C1967" s="126">
        <v>46049</v>
      </c>
      <c r="D1967" s="6">
        <v>1</v>
      </c>
      <c r="E1967" s="126">
        <v>46049</v>
      </c>
      <c r="F1967" s="6">
        <v>1</v>
      </c>
      <c r="G1967" t="s">
        <v>84</v>
      </c>
      <c r="H1967" t="s">
        <v>41</v>
      </c>
      <c r="I1967" t="s">
        <v>28</v>
      </c>
      <c r="J1967" t="s">
        <v>1245</v>
      </c>
      <c r="K1967">
        <v>2</v>
      </c>
      <c r="L1967" s="7">
        <v>590.29999999999995</v>
      </c>
      <c r="M1967" s="7">
        <v>1180.5999999999999</v>
      </c>
      <c r="N1967">
        <v>0</v>
      </c>
      <c r="O1967" t="s">
        <v>29</v>
      </c>
      <c r="P1967">
        <v>0</v>
      </c>
      <c r="Q1967" s="7">
        <v>1760</v>
      </c>
      <c r="R1967" s="7">
        <v>1960</v>
      </c>
      <c r="S1967" s="7">
        <v>3920</v>
      </c>
      <c r="T1967" s="7">
        <v>8.57</v>
      </c>
      <c r="U1967" s="7">
        <v>335.94400000000002</v>
      </c>
      <c r="V1967" t="s">
        <v>30</v>
      </c>
      <c r="W1967" s="7">
        <v>2739.4</v>
      </c>
      <c r="X1967" s="2" t="s">
        <v>82</v>
      </c>
      <c r="Y1967" s="200"/>
      <c r="Z1967" s="201">
        <f>IF(Y1967&lt;&gt;"",Y1967,IF(Table1[[#This Row],[Befolyt]]="i",1,""))</f>
        <v>1</v>
      </c>
      <c r="AA1967" s="98">
        <f>Table1[[#This Row],[KülföldiÁr]]*Table1[[#This Row],[Darab]]</f>
        <v>0</v>
      </c>
    </row>
    <row r="1968" spans="1:27" x14ac:dyDescent="0.3">
      <c r="A1968" t="s">
        <v>1220</v>
      </c>
      <c r="B1968" t="s">
        <v>1221</v>
      </c>
      <c r="C1968" s="126">
        <v>46049</v>
      </c>
      <c r="D1968" s="6">
        <v>1</v>
      </c>
      <c r="E1968" s="126">
        <v>46049</v>
      </c>
      <c r="F1968" s="6">
        <v>1</v>
      </c>
      <c r="G1968" t="s">
        <v>1246</v>
      </c>
      <c r="H1968" t="s">
        <v>41</v>
      </c>
      <c r="I1968" t="s">
        <v>28</v>
      </c>
      <c r="J1968" t="s">
        <v>1247</v>
      </c>
      <c r="K1968">
        <v>1</v>
      </c>
      <c r="L1968" s="7">
        <v>396.32</v>
      </c>
      <c r="M1968" s="7">
        <v>396.32</v>
      </c>
      <c r="N1968">
        <v>0</v>
      </c>
      <c r="O1968" t="s">
        <v>29</v>
      </c>
      <c r="P1968">
        <v>0</v>
      </c>
      <c r="Q1968" s="7">
        <v>1240</v>
      </c>
      <c r="R1968" s="7">
        <v>1540</v>
      </c>
      <c r="S1968" s="7">
        <v>1540</v>
      </c>
      <c r="T1968" s="7">
        <v>11.82</v>
      </c>
      <c r="U1968" s="7">
        <v>182.02799999999999</v>
      </c>
      <c r="V1968" t="s">
        <v>30</v>
      </c>
      <c r="W1968" s="7">
        <v>1143.68</v>
      </c>
      <c r="X1968" s="2" t="s">
        <v>82</v>
      </c>
      <c r="Y1968" s="200"/>
      <c r="Z1968" s="201">
        <f>IF(Y1968&lt;&gt;"",Y1968,IF(Table1[[#This Row],[Befolyt]]="i",1,""))</f>
        <v>1</v>
      </c>
      <c r="AA1968" s="98">
        <f>Table1[[#This Row],[KülföldiÁr]]*Table1[[#This Row],[Darab]]</f>
        <v>0</v>
      </c>
    </row>
    <row r="1969" spans="1:27" x14ac:dyDescent="0.3">
      <c r="A1969" t="s">
        <v>1220</v>
      </c>
      <c r="B1969" t="s">
        <v>1221</v>
      </c>
      <c r="C1969" s="126">
        <v>46049</v>
      </c>
      <c r="D1969" s="6">
        <v>1</v>
      </c>
      <c r="E1969" s="126">
        <v>46049</v>
      </c>
      <c r="F1969" s="6">
        <v>1</v>
      </c>
      <c r="G1969" t="s">
        <v>86</v>
      </c>
      <c r="H1969" t="s">
        <v>70</v>
      </c>
      <c r="I1969" t="s">
        <v>32</v>
      </c>
      <c r="J1969" t="s">
        <v>87</v>
      </c>
      <c r="K1969">
        <v>1</v>
      </c>
      <c r="L1969" s="7">
        <v>7195.04</v>
      </c>
      <c r="M1969" s="7">
        <v>7195.04</v>
      </c>
      <c r="N1969">
        <v>0</v>
      </c>
      <c r="O1969" t="s">
        <v>29</v>
      </c>
      <c r="P1969">
        <v>0</v>
      </c>
      <c r="Q1969" s="7">
        <v>12000</v>
      </c>
      <c r="R1969" s="7">
        <v>12000</v>
      </c>
      <c r="S1969" s="7">
        <v>12000</v>
      </c>
      <c r="T1969" s="7">
        <v>0</v>
      </c>
      <c r="U1969" s="7">
        <v>0</v>
      </c>
      <c r="V1969" t="s">
        <v>30</v>
      </c>
      <c r="W1969" s="7">
        <v>4804.96</v>
      </c>
      <c r="X1969" s="2" t="s">
        <v>82</v>
      </c>
      <c r="Y1969" s="200"/>
      <c r="Z1969" s="201">
        <f>IF(Y1969&lt;&gt;"",Y1969,IF(Table1[[#This Row],[Befolyt]]="i",1,""))</f>
        <v>1</v>
      </c>
      <c r="AA1969" s="98">
        <f>Table1[[#This Row],[KülföldiÁr]]*Table1[[#This Row],[Darab]]</f>
        <v>0</v>
      </c>
    </row>
    <row r="1970" spans="1:27" x14ac:dyDescent="0.3">
      <c r="A1970" t="s">
        <v>1220</v>
      </c>
      <c r="B1970" t="s">
        <v>1221</v>
      </c>
      <c r="C1970" s="126">
        <v>46049</v>
      </c>
      <c r="D1970" s="6">
        <v>1</v>
      </c>
      <c r="E1970" s="126">
        <v>46049</v>
      </c>
      <c r="F1970" s="6">
        <v>1</v>
      </c>
      <c r="G1970" t="s">
        <v>1248</v>
      </c>
      <c r="H1970" t="s">
        <v>41</v>
      </c>
      <c r="I1970" t="s">
        <v>28</v>
      </c>
      <c r="J1970" t="s">
        <v>1249</v>
      </c>
      <c r="K1970">
        <v>2</v>
      </c>
      <c r="L1970" s="7">
        <v>2651.8</v>
      </c>
      <c r="M1970" s="7">
        <v>5303.6</v>
      </c>
      <c r="N1970">
        <v>0</v>
      </c>
      <c r="O1970" t="s">
        <v>29</v>
      </c>
      <c r="P1970">
        <v>0</v>
      </c>
      <c r="Q1970" s="7">
        <v>6470</v>
      </c>
      <c r="R1970" s="7">
        <v>6970</v>
      </c>
      <c r="S1970" s="7">
        <v>13940</v>
      </c>
      <c r="T1970" s="7">
        <v>7.51</v>
      </c>
      <c r="U1970" s="7">
        <v>1046.894</v>
      </c>
      <c r="V1970" t="s">
        <v>30</v>
      </c>
      <c r="W1970" s="7">
        <v>8636.4</v>
      </c>
      <c r="X1970" s="2" t="s">
        <v>82</v>
      </c>
      <c r="Y1970" s="200"/>
      <c r="Z1970" s="201">
        <f>IF(Y1970&lt;&gt;"",Y1970,IF(Table1[[#This Row],[Befolyt]]="i",1,""))</f>
        <v>1</v>
      </c>
      <c r="AA1970" s="98">
        <f>Table1[[#This Row],[KülföldiÁr]]*Table1[[#This Row],[Darab]]</f>
        <v>0</v>
      </c>
    </row>
    <row r="1971" spans="1:27" x14ac:dyDescent="0.3">
      <c r="A1971" t="s">
        <v>1220</v>
      </c>
      <c r="B1971" t="s">
        <v>1221</v>
      </c>
      <c r="C1971" s="126">
        <v>46049</v>
      </c>
      <c r="D1971" s="6">
        <v>1</v>
      </c>
      <c r="E1971" s="126">
        <v>46049</v>
      </c>
      <c r="F1971" s="6">
        <v>1</v>
      </c>
      <c r="G1971" t="s">
        <v>58</v>
      </c>
      <c r="H1971" t="s">
        <v>41</v>
      </c>
      <c r="I1971" t="s">
        <v>28</v>
      </c>
      <c r="J1971" t="s">
        <v>1250</v>
      </c>
      <c r="K1971">
        <v>2</v>
      </c>
      <c r="L1971" s="7">
        <v>169.33</v>
      </c>
      <c r="M1971" s="7">
        <v>338.66</v>
      </c>
      <c r="N1971">
        <v>0</v>
      </c>
      <c r="O1971" t="s">
        <v>29</v>
      </c>
      <c r="P1971">
        <v>0</v>
      </c>
      <c r="Q1971" s="7">
        <v>890</v>
      </c>
      <c r="R1971" s="7">
        <v>1210</v>
      </c>
      <c r="S1971" s="7">
        <v>2420</v>
      </c>
      <c r="T1971" s="7">
        <v>14.26</v>
      </c>
      <c r="U1971" s="7">
        <v>345.09199999999998</v>
      </c>
      <c r="V1971" t="s">
        <v>30</v>
      </c>
      <c r="W1971" s="7">
        <v>2081.34</v>
      </c>
      <c r="X1971" s="2" t="s">
        <v>82</v>
      </c>
      <c r="Y1971" s="200"/>
      <c r="Z1971" s="201">
        <f>IF(Y1971&lt;&gt;"",Y1971,IF(Table1[[#This Row],[Befolyt]]="i",1,""))</f>
        <v>1</v>
      </c>
      <c r="AA1971" s="98">
        <f>Table1[[#This Row],[KülföldiÁr]]*Table1[[#This Row],[Darab]]</f>
        <v>0</v>
      </c>
    </row>
    <row r="1972" spans="1:27" x14ac:dyDescent="0.3">
      <c r="A1972" t="s">
        <v>1220</v>
      </c>
      <c r="B1972" t="s">
        <v>1221</v>
      </c>
      <c r="C1972" s="126">
        <v>46049</v>
      </c>
      <c r="D1972" s="6">
        <v>1</v>
      </c>
      <c r="E1972" s="126">
        <v>46049</v>
      </c>
      <c r="F1972" s="6">
        <v>1</v>
      </c>
      <c r="G1972" t="s">
        <v>58</v>
      </c>
      <c r="H1972" t="s">
        <v>41</v>
      </c>
      <c r="I1972" t="s">
        <v>28</v>
      </c>
      <c r="J1972" t="s">
        <v>1251</v>
      </c>
      <c r="K1972">
        <v>3</v>
      </c>
      <c r="L1972" s="7">
        <v>169.33</v>
      </c>
      <c r="M1972" s="7">
        <v>507.99</v>
      </c>
      <c r="N1972">
        <v>0</v>
      </c>
      <c r="O1972" t="s">
        <v>29</v>
      </c>
      <c r="P1972">
        <v>0</v>
      </c>
      <c r="Q1972" s="7">
        <v>890</v>
      </c>
      <c r="R1972" s="7">
        <v>1210</v>
      </c>
      <c r="S1972" s="7">
        <v>3630</v>
      </c>
      <c r="T1972" s="7">
        <v>14.26</v>
      </c>
      <c r="U1972" s="7">
        <v>517.63799999999992</v>
      </c>
      <c r="V1972" t="s">
        <v>30</v>
      </c>
      <c r="W1972" s="7">
        <v>3122.01</v>
      </c>
      <c r="X1972" s="2" t="s">
        <v>82</v>
      </c>
      <c r="Y1972" s="200"/>
      <c r="Z1972" s="201">
        <f>IF(Y1972&lt;&gt;"",Y1972,IF(Table1[[#This Row],[Befolyt]]="i",1,""))</f>
        <v>1</v>
      </c>
      <c r="AA1972" s="98">
        <f>Table1[[#This Row],[KülföldiÁr]]*Table1[[#This Row],[Darab]]</f>
        <v>0</v>
      </c>
    </row>
    <row r="1973" spans="1:27" x14ac:dyDescent="0.3">
      <c r="A1973" t="s">
        <v>1220</v>
      </c>
      <c r="B1973" t="s">
        <v>1221</v>
      </c>
      <c r="C1973" s="126">
        <v>46049</v>
      </c>
      <c r="D1973" s="6">
        <v>1</v>
      </c>
      <c r="E1973" s="126">
        <v>46049</v>
      </c>
      <c r="F1973" s="6">
        <v>1</v>
      </c>
      <c r="G1973" t="s">
        <v>336</v>
      </c>
      <c r="H1973" t="s">
        <v>41</v>
      </c>
      <c r="I1973" t="s">
        <v>28</v>
      </c>
      <c r="J1973" t="s">
        <v>1252</v>
      </c>
      <c r="K1973">
        <v>1</v>
      </c>
      <c r="L1973" s="7">
        <v>284.32</v>
      </c>
      <c r="M1973" s="7">
        <v>284.32</v>
      </c>
      <c r="N1973">
        <v>0</v>
      </c>
      <c r="O1973" t="s">
        <v>29</v>
      </c>
      <c r="P1973">
        <v>0</v>
      </c>
      <c r="Q1973" s="7">
        <v>1390</v>
      </c>
      <c r="R1973" s="7">
        <v>1690</v>
      </c>
      <c r="S1973" s="7">
        <v>1690</v>
      </c>
      <c r="T1973" s="7">
        <v>11.21</v>
      </c>
      <c r="U1973" s="7">
        <v>189.44900000000001</v>
      </c>
      <c r="V1973" t="s">
        <v>30</v>
      </c>
      <c r="W1973" s="7">
        <v>1405.68</v>
      </c>
      <c r="X1973" s="2" t="s">
        <v>82</v>
      </c>
      <c r="Y1973" s="200"/>
      <c r="Z1973" s="201">
        <f>IF(Y1973&lt;&gt;"",Y1973,IF(Table1[[#This Row],[Befolyt]]="i",1,""))</f>
        <v>1</v>
      </c>
      <c r="AA1973" s="98">
        <f>Table1[[#This Row],[KülföldiÁr]]*Table1[[#This Row],[Darab]]</f>
        <v>0</v>
      </c>
    </row>
    <row r="1974" spans="1:27" x14ac:dyDescent="0.3">
      <c r="A1974" t="s">
        <v>1220</v>
      </c>
      <c r="B1974" t="s">
        <v>1221</v>
      </c>
      <c r="C1974" s="126">
        <v>46049</v>
      </c>
      <c r="D1974" s="6">
        <v>1</v>
      </c>
      <c r="E1974" s="126">
        <v>46049</v>
      </c>
      <c r="F1974" s="6">
        <v>1</v>
      </c>
      <c r="G1974" t="s">
        <v>47</v>
      </c>
      <c r="H1974" t="s">
        <v>41</v>
      </c>
      <c r="I1974" t="s">
        <v>28</v>
      </c>
      <c r="J1974" t="s">
        <v>1253</v>
      </c>
      <c r="K1974">
        <v>2</v>
      </c>
      <c r="L1974" s="7">
        <v>183.65</v>
      </c>
      <c r="M1974" s="7">
        <v>367.3</v>
      </c>
      <c r="N1974">
        <v>0</v>
      </c>
      <c r="O1974" t="s">
        <v>29</v>
      </c>
      <c r="P1974">
        <v>0</v>
      </c>
      <c r="Q1974" s="7">
        <v>1018</v>
      </c>
      <c r="R1974" s="7">
        <v>1370</v>
      </c>
      <c r="S1974" s="7">
        <v>2740</v>
      </c>
      <c r="T1974" s="7">
        <v>13.99</v>
      </c>
      <c r="U1974" s="7">
        <v>383.32599999999996</v>
      </c>
      <c r="V1974" t="s">
        <v>30</v>
      </c>
      <c r="W1974" s="7">
        <v>2372.6999999999998</v>
      </c>
      <c r="X1974" s="2" t="s">
        <v>82</v>
      </c>
      <c r="Y1974" s="200"/>
      <c r="Z1974" s="201">
        <f>IF(Y1974&lt;&gt;"",Y1974,IF(Table1[[#This Row],[Befolyt]]="i",1,""))</f>
        <v>1</v>
      </c>
      <c r="AA1974" s="98">
        <f>Table1[[#This Row],[KülföldiÁr]]*Table1[[#This Row],[Darab]]</f>
        <v>0</v>
      </c>
    </row>
    <row r="1975" spans="1:27" x14ac:dyDescent="0.3">
      <c r="A1975" t="s">
        <v>1220</v>
      </c>
      <c r="B1975" t="s">
        <v>1221</v>
      </c>
      <c r="C1975" s="126">
        <v>46049</v>
      </c>
      <c r="D1975" s="6">
        <v>1</v>
      </c>
      <c r="E1975" s="126">
        <v>46049</v>
      </c>
      <c r="F1975" s="6">
        <v>1</v>
      </c>
      <c r="G1975" t="s">
        <v>90</v>
      </c>
      <c r="H1975" t="s">
        <v>41</v>
      </c>
      <c r="I1975" t="s">
        <v>28</v>
      </c>
      <c r="J1975" t="s">
        <v>1254</v>
      </c>
      <c r="K1975">
        <v>1</v>
      </c>
      <c r="L1975" s="7">
        <v>267.83</v>
      </c>
      <c r="M1975" s="7">
        <v>267.83</v>
      </c>
      <c r="N1975">
        <v>0</v>
      </c>
      <c r="O1975" t="s">
        <v>29</v>
      </c>
      <c r="P1975">
        <v>0</v>
      </c>
      <c r="Q1975" s="7">
        <v>1485</v>
      </c>
      <c r="R1975" s="7">
        <v>1485</v>
      </c>
      <c r="S1975" s="7">
        <v>1485</v>
      </c>
      <c r="T1975" s="7">
        <v>5</v>
      </c>
      <c r="U1975" s="7">
        <v>74.25</v>
      </c>
      <c r="V1975" t="s">
        <v>30</v>
      </c>
      <c r="W1975" s="7">
        <v>1217.17</v>
      </c>
      <c r="X1975" s="2" t="s">
        <v>82</v>
      </c>
      <c r="Y1975" s="200"/>
      <c r="Z1975" s="201">
        <f>IF(Y1975&lt;&gt;"",Y1975,IF(Table1[[#This Row],[Befolyt]]="i",1,""))</f>
        <v>1</v>
      </c>
      <c r="AA1975" s="98">
        <f>Table1[[#This Row],[KülföldiÁr]]*Table1[[#This Row],[Darab]]</f>
        <v>0</v>
      </c>
    </row>
    <row r="1976" spans="1:27" x14ac:dyDescent="0.3">
      <c r="A1976" t="s">
        <v>1255</v>
      </c>
      <c r="B1976" t="s">
        <v>1256</v>
      </c>
      <c r="C1976" s="126">
        <v>46049</v>
      </c>
      <c r="D1976" s="6">
        <v>1</v>
      </c>
      <c r="E1976" s="126">
        <v>46048</v>
      </c>
      <c r="F1976" s="6">
        <v>1</v>
      </c>
      <c r="G1976" t="s">
        <v>1257</v>
      </c>
      <c r="H1976" t="s">
        <v>33</v>
      </c>
      <c r="I1976" t="s">
        <v>28</v>
      </c>
      <c r="J1976" t="s">
        <v>1258</v>
      </c>
      <c r="K1976">
        <v>4</v>
      </c>
      <c r="L1976" s="7">
        <v>2672.68</v>
      </c>
      <c r="M1976" s="7">
        <v>10690.72</v>
      </c>
      <c r="N1976">
        <v>38</v>
      </c>
      <c r="O1976" t="s">
        <v>36</v>
      </c>
      <c r="P1976">
        <v>385.91</v>
      </c>
      <c r="Q1976" s="7">
        <v>19600</v>
      </c>
      <c r="R1976" s="7">
        <v>14664.58</v>
      </c>
      <c r="S1976" s="7">
        <v>58658.32</v>
      </c>
      <c r="T1976" s="7">
        <v>0</v>
      </c>
      <c r="U1976" s="7">
        <v>0</v>
      </c>
      <c r="V1976" t="s">
        <v>69</v>
      </c>
      <c r="W1976" s="7">
        <v>47967.6</v>
      </c>
      <c r="X1976" s="2" t="s">
        <v>82</v>
      </c>
      <c r="Y1976" s="200"/>
      <c r="Z1976" s="201">
        <f>IF(Y1976&lt;&gt;"",Y1976,IF(Table1[[#This Row],[Befolyt]]="i",1,""))</f>
        <v>1</v>
      </c>
      <c r="AA1976" s="98">
        <f>Table1[[#This Row],[KülföldiÁr]]*Table1[[#This Row],[Darab]]</f>
        <v>152</v>
      </c>
    </row>
    <row r="1977" spans="1:27" x14ac:dyDescent="0.3">
      <c r="A1977" t="s">
        <v>1259</v>
      </c>
      <c r="B1977" t="s">
        <v>1260</v>
      </c>
      <c r="C1977" s="126">
        <v>46049</v>
      </c>
      <c r="D1977" s="6">
        <v>1</v>
      </c>
      <c r="E1977" s="126">
        <v>46042</v>
      </c>
      <c r="F1977" s="6">
        <v>1</v>
      </c>
      <c r="G1977" t="s">
        <v>1261</v>
      </c>
      <c r="H1977" t="s">
        <v>27</v>
      </c>
      <c r="I1977" t="s">
        <v>28</v>
      </c>
      <c r="J1977" t="s">
        <v>1262</v>
      </c>
      <c r="K1977">
        <v>1</v>
      </c>
      <c r="L1977" s="7">
        <v>35790</v>
      </c>
      <c r="M1977" s="7">
        <v>35790</v>
      </c>
      <c r="N1977">
        <v>0</v>
      </c>
      <c r="O1977" t="s">
        <v>29</v>
      </c>
      <c r="P1977">
        <v>0</v>
      </c>
      <c r="Q1977" s="7">
        <v>59650</v>
      </c>
      <c r="R1977" s="7">
        <v>59650</v>
      </c>
      <c r="S1977" s="7">
        <v>59650</v>
      </c>
      <c r="T1977" s="7">
        <v>10</v>
      </c>
      <c r="U1977" s="7">
        <v>5965</v>
      </c>
      <c r="V1977" t="s">
        <v>74</v>
      </c>
      <c r="W1977" s="7">
        <v>23860</v>
      </c>
      <c r="X1977" s="2" t="s">
        <v>82</v>
      </c>
      <c r="Y1977" s="200"/>
      <c r="Z1977" s="201">
        <f>IF(Y1977&lt;&gt;"",Y1977,IF(Table1[[#This Row],[Befolyt]]="i",1,""))</f>
        <v>1</v>
      </c>
      <c r="AA1977" s="98">
        <f>Table1[[#This Row],[KülföldiÁr]]*Table1[[#This Row],[Darab]]</f>
        <v>0</v>
      </c>
    </row>
    <row r="1978" spans="1:27" x14ac:dyDescent="0.3">
      <c r="A1978" t="s">
        <v>1259</v>
      </c>
      <c r="B1978" t="s">
        <v>1260</v>
      </c>
      <c r="C1978" s="126">
        <v>46049</v>
      </c>
      <c r="D1978" s="6">
        <v>1</v>
      </c>
      <c r="E1978" s="126">
        <v>46042</v>
      </c>
      <c r="F1978" s="6">
        <v>1</v>
      </c>
      <c r="G1978" t="s">
        <v>311</v>
      </c>
      <c r="H1978" t="s">
        <v>27</v>
      </c>
      <c r="I1978" t="s">
        <v>28</v>
      </c>
      <c r="J1978" t="s">
        <v>1263</v>
      </c>
      <c r="K1978">
        <v>1</v>
      </c>
      <c r="L1978" s="7">
        <v>78390</v>
      </c>
      <c r="M1978" s="7">
        <v>78390</v>
      </c>
      <c r="N1978">
        <v>0</v>
      </c>
      <c r="O1978" t="s">
        <v>29</v>
      </c>
      <c r="P1978">
        <v>0</v>
      </c>
      <c r="Q1978" s="7">
        <v>130650</v>
      </c>
      <c r="R1978" s="7">
        <v>130650</v>
      </c>
      <c r="S1978" s="7">
        <v>130650</v>
      </c>
      <c r="T1978" s="7">
        <v>10</v>
      </c>
      <c r="U1978" s="7">
        <v>13065</v>
      </c>
      <c r="V1978" t="s">
        <v>74</v>
      </c>
      <c r="W1978" s="7">
        <v>52260</v>
      </c>
      <c r="X1978" s="2" t="s">
        <v>82</v>
      </c>
      <c r="Y1978" s="200"/>
      <c r="Z1978" s="201">
        <f>IF(Y1978&lt;&gt;"",Y1978,IF(Table1[[#This Row],[Befolyt]]="i",1,""))</f>
        <v>1</v>
      </c>
      <c r="AA1978" s="98">
        <f>Table1[[#This Row],[KülföldiÁr]]*Table1[[#This Row],[Darab]]</f>
        <v>0</v>
      </c>
    </row>
    <row r="1979" spans="1:27" x14ac:dyDescent="0.3">
      <c r="A1979" t="s">
        <v>1259</v>
      </c>
      <c r="B1979" t="s">
        <v>1260</v>
      </c>
      <c r="C1979" s="126">
        <v>46049</v>
      </c>
      <c r="D1979" s="6">
        <v>1</v>
      </c>
      <c r="E1979" s="126">
        <v>46042</v>
      </c>
      <c r="F1979" s="6">
        <v>1</v>
      </c>
      <c r="G1979" t="s">
        <v>506</v>
      </c>
      <c r="H1979" t="s">
        <v>300</v>
      </c>
      <c r="I1979" t="s">
        <v>32</v>
      </c>
      <c r="J1979" t="s">
        <v>1264</v>
      </c>
      <c r="K1979">
        <v>1</v>
      </c>
      <c r="L1979" s="7">
        <v>18300</v>
      </c>
      <c r="M1979" s="7">
        <v>18300</v>
      </c>
      <c r="N1979">
        <v>0</v>
      </c>
      <c r="O1979" t="s">
        <v>29</v>
      </c>
      <c r="P1979">
        <v>0</v>
      </c>
      <c r="Q1979" s="7">
        <v>30500</v>
      </c>
      <c r="R1979" s="7">
        <v>30500</v>
      </c>
      <c r="S1979" s="7">
        <v>30500</v>
      </c>
      <c r="T1979" s="7">
        <v>0</v>
      </c>
      <c r="U1979" s="7">
        <v>0</v>
      </c>
      <c r="V1979" t="s">
        <v>74</v>
      </c>
      <c r="W1979" s="7">
        <v>12200</v>
      </c>
      <c r="X1979" s="2" t="s">
        <v>82</v>
      </c>
      <c r="Y1979" s="200"/>
      <c r="Z1979" s="201">
        <f>IF(Y1979&lt;&gt;"",Y1979,IF(Table1[[#This Row],[Befolyt]]="i",1,""))</f>
        <v>1</v>
      </c>
      <c r="AA1979" s="98">
        <f>Table1[[#This Row],[KülföldiÁr]]*Table1[[#This Row],[Darab]]</f>
        <v>0</v>
      </c>
    </row>
    <row r="1980" spans="1:27" x14ac:dyDescent="0.3">
      <c r="A1980" t="s">
        <v>1259</v>
      </c>
      <c r="B1980" t="s">
        <v>1260</v>
      </c>
      <c r="C1980" s="126">
        <v>46049</v>
      </c>
      <c r="D1980" s="6">
        <v>1</v>
      </c>
      <c r="E1980" s="126">
        <v>46042</v>
      </c>
      <c r="F1980" s="6">
        <v>1</v>
      </c>
      <c r="G1980" t="s">
        <v>301</v>
      </c>
      <c r="H1980" t="s">
        <v>41</v>
      </c>
      <c r="I1980" t="s">
        <v>28</v>
      </c>
      <c r="J1980" t="s">
        <v>1265</v>
      </c>
      <c r="K1980">
        <v>8</v>
      </c>
      <c r="L1980" s="7">
        <v>155.15</v>
      </c>
      <c r="M1980" s="7">
        <v>1241.2</v>
      </c>
      <c r="N1980">
        <v>0</v>
      </c>
      <c r="O1980" t="s">
        <v>29</v>
      </c>
      <c r="P1980">
        <v>0</v>
      </c>
      <c r="Q1980" s="7">
        <v>778</v>
      </c>
      <c r="R1980" s="7">
        <v>890</v>
      </c>
      <c r="S1980" s="7">
        <v>7120</v>
      </c>
      <c r="T1980" s="7">
        <v>5</v>
      </c>
      <c r="U1980" s="7">
        <v>356</v>
      </c>
      <c r="V1980" t="s">
        <v>74</v>
      </c>
      <c r="W1980" s="7">
        <v>5878.8</v>
      </c>
      <c r="X1980" s="2" t="s">
        <v>82</v>
      </c>
      <c r="Y1980" s="200"/>
      <c r="Z1980" s="201">
        <f>IF(Y1980&lt;&gt;"",Y1980,IF(Table1[[#This Row],[Befolyt]]="i",1,""))</f>
        <v>1</v>
      </c>
      <c r="AA1980" s="98">
        <f>Table1[[#This Row],[KülföldiÁr]]*Table1[[#This Row],[Darab]]</f>
        <v>0</v>
      </c>
    </row>
    <row r="1981" spans="1:27" x14ac:dyDescent="0.3">
      <c r="A1981" t="s">
        <v>1266</v>
      </c>
      <c r="B1981" t="s">
        <v>1267</v>
      </c>
      <c r="C1981" s="126">
        <v>46049</v>
      </c>
      <c r="D1981" s="6">
        <v>1</v>
      </c>
      <c r="E1981" s="126">
        <v>46049</v>
      </c>
      <c r="F1981" s="6">
        <v>1</v>
      </c>
      <c r="G1981" t="s">
        <v>1239</v>
      </c>
      <c r="H1981" t="s">
        <v>27</v>
      </c>
      <c r="I1981" t="s">
        <v>28</v>
      </c>
      <c r="J1981" t="s">
        <v>1268</v>
      </c>
      <c r="K1981">
        <v>1</v>
      </c>
      <c r="L1981" s="7">
        <v>240288</v>
      </c>
      <c r="M1981" s="7">
        <v>240288</v>
      </c>
      <c r="N1981">
        <v>0</v>
      </c>
      <c r="O1981" t="s">
        <v>29</v>
      </c>
      <c r="P1981">
        <v>0</v>
      </c>
      <c r="Q1981" s="7">
        <v>400480</v>
      </c>
      <c r="R1981" s="7">
        <v>400480</v>
      </c>
      <c r="S1981" s="7">
        <v>400480</v>
      </c>
      <c r="T1981" s="7">
        <v>10</v>
      </c>
      <c r="U1981" s="7">
        <v>40048</v>
      </c>
      <c r="V1981" t="s">
        <v>30</v>
      </c>
      <c r="W1981" s="7">
        <v>160192</v>
      </c>
      <c r="X1981" s="2" t="s">
        <v>82</v>
      </c>
      <c r="Y1981" s="200"/>
      <c r="Z1981" s="201">
        <f>IF(Y1981&lt;&gt;"",Y1981,IF(Table1[[#This Row],[Befolyt]]="i",1,""))</f>
        <v>1</v>
      </c>
      <c r="AA1981" s="98">
        <f>Table1[[#This Row],[KülföldiÁr]]*Table1[[#This Row],[Darab]]</f>
        <v>0</v>
      </c>
    </row>
    <row r="1982" spans="1:27" x14ac:dyDescent="0.3">
      <c r="A1982" t="s">
        <v>1266</v>
      </c>
      <c r="B1982" t="s">
        <v>1267</v>
      </c>
      <c r="C1982" s="126">
        <v>46049</v>
      </c>
      <c r="D1982" s="6">
        <v>1</v>
      </c>
      <c r="E1982" s="126">
        <v>46049</v>
      </c>
      <c r="F1982" s="6">
        <v>1</v>
      </c>
      <c r="G1982" t="s">
        <v>526</v>
      </c>
      <c r="H1982" t="s">
        <v>300</v>
      </c>
      <c r="I1982" t="s">
        <v>32</v>
      </c>
      <c r="J1982" t="s">
        <v>1163</v>
      </c>
      <c r="K1982">
        <v>1</v>
      </c>
      <c r="L1982" s="7">
        <v>8360</v>
      </c>
      <c r="M1982" s="7">
        <v>8360</v>
      </c>
      <c r="N1982">
        <v>0</v>
      </c>
      <c r="O1982" t="s">
        <v>29</v>
      </c>
      <c r="P1982">
        <v>0</v>
      </c>
      <c r="Q1982" s="7">
        <v>15000</v>
      </c>
      <c r="R1982" s="7">
        <v>15000</v>
      </c>
      <c r="S1982" s="7">
        <v>15000</v>
      </c>
      <c r="T1982" s="7">
        <v>0</v>
      </c>
      <c r="U1982" s="7">
        <v>0</v>
      </c>
      <c r="V1982" t="s">
        <v>30</v>
      </c>
      <c r="W1982" s="7">
        <v>6640</v>
      </c>
      <c r="X1982" s="2" t="s">
        <v>82</v>
      </c>
      <c r="Y1982" s="200"/>
      <c r="Z1982" s="201">
        <f>IF(Y1982&lt;&gt;"",Y1982,IF(Table1[[#This Row],[Befolyt]]="i",1,""))</f>
        <v>1</v>
      </c>
      <c r="AA1982" s="98">
        <f>Table1[[#This Row],[KülföldiÁr]]*Table1[[#This Row],[Darab]]</f>
        <v>0</v>
      </c>
    </row>
    <row r="1983" spans="1:27" x14ac:dyDescent="0.3">
      <c r="A1983" t="s">
        <v>1266</v>
      </c>
      <c r="B1983" t="s">
        <v>1267</v>
      </c>
      <c r="C1983" s="126">
        <v>46049</v>
      </c>
      <c r="D1983" s="6">
        <v>1</v>
      </c>
      <c r="E1983" s="126">
        <v>46049</v>
      </c>
      <c r="F1983" s="6">
        <v>1</v>
      </c>
      <c r="G1983" t="s">
        <v>1269</v>
      </c>
      <c r="H1983" t="s">
        <v>41</v>
      </c>
      <c r="I1983" t="s">
        <v>28</v>
      </c>
      <c r="J1983" t="s">
        <v>1270</v>
      </c>
      <c r="K1983">
        <v>2</v>
      </c>
      <c r="L1983" s="7">
        <v>586.52</v>
      </c>
      <c r="M1983" s="7">
        <v>1173.04</v>
      </c>
      <c r="N1983">
        <v>0</v>
      </c>
      <c r="O1983" t="s">
        <v>29</v>
      </c>
      <c r="P1983">
        <v>0</v>
      </c>
      <c r="Q1983" s="7">
        <v>2090</v>
      </c>
      <c r="R1983" s="7">
        <v>2090</v>
      </c>
      <c r="S1983" s="7">
        <v>4180</v>
      </c>
      <c r="T1983" s="7">
        <v>5</v>
      </c>
      <c r="U1983" s="7">
        <v>209</v>
      </c>
      <c r="V1983" t="s">
        <v>30</v>
      </c>
      <c r="W1983" s="7">
        <v>3006.96</v>
      </c>
      <c r="X1983" s="2" t="s">
        <v>82</v>
      </c>
      <c r="Y1983" s="200"/>
      <c r="Z1983" s="201">
        <f>IF(Y1983&lt;&gt;"",Y1983,IF(Table1[[#This Row],[Befolyt]]="i",1,""))</f>
        <v>1</v>
      </c>
      <c r="AA1983" s="98">
        <f>Table1[[#This Row],[KülföldiÁr]]*Table1[[#This Row],[Darab]]</f>
        <v>0</v>
      </c>
    </row>
    <row r="1984" spans="1:27" x14ac:dyDescent="0.3">
      <c r="A1984" t="s">
        <v>1266</v>
      </c>
      <c r="B1984" t="s">
        <v>1267</v>
      </c>
      <c r="C1984" s="126">
        <v>46049</v>
      </c>
      <c r="D1984" s="6">
        <v>1</v>
      </c>
      <c r="E1984" s="126">
        <v>46049</v>
      </c>
      <c r="F1984" s="6">
        <v>1</v>
      </c>
      <c r="G1984" t="s">
        <v>86</v>
      </c>
      <c r="H1984" t="s">
        <v>70</v>
      </c>
      <c r="I1984" t="s">
        <v>32</v>
      </c>
      <c r="J1984" t="s">
        <v>87</v>
      </c>
      <c r="K1984">
        <v>1</v>
      </c>
      <c r="L1984" s="7">
        <v>7195.04</v>
      </c>
      <c r="M1984" s="7">
        <v>7195.04</v>
      </c>
      <c r="N1984">
        <v>0</v>
      </c>
      <c r="O1984" t="s">
        <v>29</v>
      </c>
      <c r="P1984">
        <v>0</v>
      </c>
      <c r="Q1984" s="7">
        <v>12000</v>
      </c>
      <c r="R1984" s="7">
        <v>12000</v>
      </c>
      <c r="S1984" s="7">
        <v>12000</v>
      </c>
      <c r="T1984" s="7">
        <v>0</v>
      </c>
      <c r="U1984" s="7">
        <v>0</v>
      </c>
      <c r="V1984" t="s">
        <v>30</v>
      </c>
      <c r="W1984" s="7">
        <v>4804.96</v>
      </c>
      <c r="X1984" s="2" t="s">
        <v>82</v>
      </c>
      <c r="Y1984" s="200"/>
      <c r="Z1984" s="201">
        <f>IF(Y1984&lt;&gt;"",Y1984,IF(Table1[[#This Row],[Befolyt]]="i",1,""))</f>
        <v>1</v>
      </c>
      <c r="AA1984" s="98">
        <f>Table1[[#This Row],[KülföldiÁr]]*Table1[[#This Row],[Darab]]</f>
        <v>0</v>
      </c>
    </row>
    <row r="1985" spans="1:27" x14ac:dyDescent="0.3">
      <c r="A1985" t="s">
        <v>1266</v>
      </c>
      <c r="B1985" t="s">
        <v>1267</v>
      </c>
      <c r="C1985" s="126">
        <v>46049</v>
      </c>
      <c r="D1985" s="6">
        <v>1</v>
      </c>
      <c r="E1985" s="126">
        <v>46049</v>
      </c>
      <c r="F1985" s="6">
        <v>1</v>
      </c>
      <c r="G1985" t="s">
        <v>58</v>
      </c>
      <c r="H1985" t="s">
        <v>41</v>
      </c>
      <c r="I1985" t="s">
        <v>28</v>
      </c>
      <c r="J1985" t="s">
        <v>59</v>
      </c>
      <c r="K1985">
        <v>11</v>
      </c>
      <c r="L1985" s="7">
        <v>169.33</v>
      </c>
      <c r="M1985" s="7">
        <v>1862.63</v>
      </c>
      <c r="N1985">
        <v>0</v>
      </c>
      <c r="O1985" t="s">
        <v>29</v>
      </c>
      <c r="P1985">
        <v>0</v>
      </c>
      <c r="Q1985" s="7">
        <v>890</v>
      </c>
      <c r="R1985" s="7">
        <v>1210</v>
      </c>
      <c r="S1985" s="7">
        <v>13310</v>
      </c>
      <c r="T1985" s="7">
        <v>14.26</v>
      </c>
      <c r="U1985" s="7">
        <v>1898.0060000000001</v>
      </c>
      <c r="V1985" t="s">
        <v>30</v>
      </c>
      <c r="W1985" s="7">
        <v>11447.369999999999</v>
      </c>
      <c r="X1985" s="2" t="s">
        <v>82</v>
      </c>
      <c r="Y1985" s="200"/>
      <c r="Z1985" s="201">
        <f>IF(Y1985&lt;&gt;"",Y1985,IF(Table1[[#This Row],[Befolyt]]="i",1,""))</f>
        <v>1</v>
      </c>
      <c r="AA1985" s="98">
        <f>Table1[[#This Row],[KülföldiÁr]]*Table1[[#This Row],[Darab]]</f>
        <v>0</v>
      </c>
    </row>
    <row r="1986" spans="1:27" x14ac:dyDescent="0.3">
      <c r="A1986" t="s">
        <v>1266</v>
      </c>
      <c r="B1986" t="s">
        <v>1267</v>
      </c>
      <c r="C1986" s="126">
        <v>46049</v>
      </c>
      <c r="D1986" s="6">
        <v>1</v>
      </c>
      <c r="E1986" s="126">
        <v>46049</v>
      </c>
      <c r="F1986" s="6">
        <v>1</v>
      </c>
      <c r="G1986" t="s">
        <v>88</v>
      </c>
      <c r="H1986" t="s">
        <v>41</v>
      </c>
      <c r="I1986" t="s">
        <v>28</v>
      </c>
      <c r="J1986" t="s">
        <v>89</v>
      </c>
      <c r="K1986">
        <v>6</v>
      </c>
      <c r="L1986" s="7">
        <v>243.71</v>
      </c>
      <c r="M1986" s="7">
        <v>1462.26</v>
      </c>
      <c r="N1986">
        <v>0</v>
      </c>
      <c r="O1986" t="s">
        <v>29</v>
      </c>
      <c r="P1986">
        <v>0</v>
      </c>
      <c r="Q1986" s="7">
        <v>1485</v>
      </c>
      <c r="R1986" s="7">
        <v>1485</v>
      </c>
      <c r="S1986" s="7">
        <v>8910</v>
      </c>
      <c r="T1986" s="7">
        <v>5</v>
      </c>
      <c r="U1986" s="7">
        <v>445.5</v>
      </c>
      <c r="V1986" t="s">
        <v>30</v>
      </c>
      <c r="W1986" s="7">
        <v>7447.74</v>
      </c>
      <c r="X1986" s="2" t="s">
        <v>82</v>
      </c>
      <c r="Y1986" s="200"/>
      <c r="Z1986" s="201">
        <f>IF(Y1986&lt;&gt;"",Y1986,IF(Table1[[#This Row],[Befolyt]]="i",1,""))</f>
        <v>1</v>
      </c>
      <c r="AA1986" s="98">
        <f>Table1[[#This Row],[KülföldiÁr]]*Table1[[#This Row],[Darab]]</f>
        <v>0</v>
      </c>
    </row>
    <row r="1987" spans="1:27" x14ac:dyDescent="0.3">
      <c r="A1987" t="s">
        <v>1266</v>
      </c>
      <c r="B1987" t="s">
        <v>1267</v>
      </c>
      <c r="C1987" s="126">
        <v>46049</v>
      </c>
      <c r="D1987" s="6">
        <v>1</v>
      </c>
      <c r="E1987" s="126">
        <v>46049</v>
      </c>
      <c r="F1987" s="6">
        <v>1</v>
      </c>
      <c r="G1987" t="s">
        <v>47</v>
      </c>
      <c r="H1987" t="s">
        <v>41</v>
      </c>
      <c r="I1987" t="s">
        <v>28</v>
      </c>
      <c r="J1987" t="s">
        <v>48</v>
      </c>
      <c r="K1987">
        <v>2</v>
      </c>
      <c r="L1987" s="7">
        <v>183.65</v>
      </c>
      <c r="M1987" s="7">
        <v>367.3</v>
      </c>
      <c r="N1987">
        <v>0</v>
      </c>
      <c r="O1987" t="s">
        <v>29</v>
      </c>
      <c r="P1987">
        <v>0</v>
      </c>
      <c r="Q1987" s="7">
        <v>1018</v>
      </c>
      <c r="R1987" s="7">
        <v>1370</v>
      </c>
      <c r="S1987" s="7">
        <v>2740</v>
      </c>
      <c r="T1987" s="7">
        <v>13.99</v>
      </c>
      <c r="U1987" s="7">
        <v>383.32599999999996</v>
      </c>
      <c r="V1987" t="s">
        <v>30</v>
      </c>
      <c r="W1987" s="7">
        <v>2372.6999999999998</v>
      </c>
      <c r="X1987" s="2" t="s">
        <v>82</v>
      </c>
      <c r="Y1987" s="200"/>
      <c r="Z1987" s="201">
        <f>IF(Y1987&lt;&gt;"",Y1987,IF(Table1[[#This Row],[Befolyt]]="i",1,""))</f>
        <v>1</v>
      </c>
      <c r="AA1987" s="98">
        <f>Table1[[#This Row],[KülföldiÁr]]*Table1[[#This Row],[Darab]]</f>
        <v>0</v>
      </c>
    </row>
    <row r="1988" spans="1:27" x14ac:dyDescent="0.3">
      <c r="A1988" t="s">
        <v>1266</v>
      </c>
      <c r="B1988" t="s">
        <v>1267</v>
      </c>
      <c r="C1988" s="126">
        <v>46049</v>
      </c>
      <c r="D1988" s="6">
        <v>1</v>
      </c>
      <c r="E1988" s="126">
        <v>46049</v>
      </c>
      <c r="F1988" s="6">
        <v>1</v>
      </c>
      <c r="G1988" t="s">
        <v>90</v>
      </c>
      <c r="H1988" t="s">
        <v>41</v>
      </c>
      <c r="I1988" t="s">
        <v>28</v>
      </c>
      <c r="J1988" t="s">
        <v>91</v>
      </c>
      <c r="K1988">
        <v>1</v>
      </c>
      <c r="L1988" s="7">
        <v>267.83</v>
      </c>
      <c r="M1988" s="7">
        <v>267.83</v>
      </c>
      <c r="N1988">
        <v>0</v>
      </c>
      <c r="O1988" t="s">
        <v>29</v>
      </c>
      <c r="P1988">
        <v>0</v>
      </c>
      <c r="Q1988" s="7">
        <v>1485</v>
      </c>
      <c r="R1988" s="7">
        <v>1485</v>
      </c>
      <c r="S1988" s="7">
        <v>1485</v>
      </c>
      <c r="T1988" s="7">
        <v>5</v>
      </c>
      <c r="U1988" s="7">
        <v>74.25</v>
      </c>
      <c r="V1988" t="s">
        <v>30</v>
      </c>
      <c r="W1988" s="7">
        <v>1217.17</v>
      </c>
      <c r="X1988" s="2" t="s">
        <v>82</v>
      </c>
      <c r="Y1988" s="200"/>
      <c r="Z1988" s="201">
        <f>IF(Y1988&lt;&gt;"",Y1988,IF(Table1[[#This Row],[Befolyt]]="i",1,""))</f>
        <v>1</v>
      </c>
      <c r="AA1988" s="98">
        <f>Table1[[#This Row],[KülföldiÁr]]*Table1[[#This Row],[Darab]]</f>
        <v>0</v>
      </c>
    </row>
    <row r="1989" spans="1:27" x14ac:dyDescent="0.3">
      <c r="A1989" t="s">
        <v>1271</v>
      </c>
      <c r="B1989" t="s">
        <v>372</v>
      </c>
      <c r="C1989" s="126">
        <v>46049</v>
      </c>
      <c r="D1989" s="6">
        <v>1</v>
      </c>
      <c r="E1989" s="126">
        <v>46041</v>
      </c>
      <c r="F1989" s="6">
        <v>1</v>
      </c>
      <c r="G1989" t="s">
        <v>1168</v>
      </c>
      <c r="H1989" t="s">
        <v>27</v>
      </c>
      <c r="I1989" t="s">
        <v>28</v>
      </c>
      <c r="J1989" t="s">
        <v>103</v>
      </c>
      <c r="K1989">
        <v>1</v>
      </c>
      <c r="L1989" s="7">
        <v>214920</v>
      </c>
      <c r="M1989" s="7">
        <v>214920</v>
      </c>
      <c r="N1989">
        <v>0</v>
      </c>
      <c r="O1989" t="s">
        <v>29</v>
      </c>
      <c r="P1989">
        <v>0</v>
      </c>
      <c r="Q1989" s="7">
        <v>358200</v>
      </c>
      <c r="R1989" s="7">
        <v>358200</v>
      </c>
      <c r="S1989" s="7">
        <v>358200</v>
      </c>
      <c r="T1989" s="7">
        <v>10</v>
      </c>
      <c r="U1989" s="7">
        <v>35820</v>
      </c>
      <c r="V1989" t="s">
        <v>74</v>
      </c>
      <c r="W1989" s="7">
        <v>143280</v>
      </c>
      <c r="X1989" s="2" t="s">
        <v>82</v>
      </c>
      <c r="Y1989" s="200"/>
      <c r="Z1989" s="201">
        <f>IF(Y1989&lt;&gt;"",Y1989,IF(Table1[[#This Row],[Befolyt]]="i",1,""))</f>
        <v>1</v>
      </c>
      <c r="AA1989" s="98">
        <f>Table1[[#This Row],[KülföldiÁr]]*Table1[[#This Row],[Darab]]</f>
        <v>0</v>
      </c>
    </row>
    <row r="1990" spans="1:27" x14ac:dyDescent="0.3">
      <c r="A1990" t="s">
        <v>1271</v>
      </c>
      <c r="B1990" t="s">
        <v>372</v>
      </c>
      <c r="C1990" s="126">
        <v>46049</v>
      </c>
      <c r="D1990" s="6">
        <v>1</v>
      </c>
      <c r="E1990" s="126">
        <v>46041</v>
      </c>
      <c r="F1990" s="6">
        <v>1</v>
      </c>
      <c r="G1990" t="s">
        <v>1169</v>
      </c>
      <c r="H1990" t="s">
        <v>300</v>
      </c>
      <c r="I1990" t="s">
        <v>32</v>
      </c>
      <c r="J1990" t="s">
        <v>1272</v>
      </c>
      <c r="K1990">
        <v>1</v>
      </c>
      <c r="L1990" s="7">
        <v>12000</v>
      </c>
      <c r="M1990" s="7">
        <v>12000</v>
      </c>
      <c r="N1990">
        <v>0</v>
      </c>
      <c r="O1990" t="s">
        <v>29</v>
      </c>
      <c r="P1990">
        <v>0</v>
      </c>
      <c r="Q1990" s="7">
        <v>20000</v>
      </c>
      <c r="R1990" s="7">
        <v>24000</v>
      </c>
      <c r="S1990" s="7">
        <v>24000</v>
      </c>
      <c r="T1990" s="7">
        <v>0</v>
      </c>
      <c r="U1990" s="7">
        <v>0</v>
      </c>
      <c r="V1990" t="s">
        <v>74</v>
      </c>
      <c r="W1990" s="7">
        <v>12000</v>
      </c>
      <c r="X1990" s="2" t="s">
        <v>82</v>
      </c>
      <c r="Y1990" s="200"/>
      <c r="Z1990" s="201">
        <f>IF(Y1990&lt;&gt;"",Y1990,IF(Table1[[#This Row],[Befolyt]]="i",1,""))</f>
        <v>1</v>
      </c>
      <c r="AA1990" s="98">
        <f>Table1[[#This Row],[KülföldiÁr]]*Table1[[#This Row],[Darab]]</f>
        <v>0</v>
      </c>
    </row>
    <row r="1991" spans="1:27" x14ac:dyDescent="0.3">
      <c r="A1991" t="s">
        <v>1271</v>
      </c>
      <c r="B1991" t="s">
        <v>372</v>
      </c>
      <c r="C1991" s="126">
        <v>46049</v>
      </c>
      <c r="D1991" s="6">
        <v>1</v>
      </c>
      <c r="E1991" s="126">
        <v>46041</v>
      </c>
      <c r="F1991" s="6">
        <v>1</v>
      </c>
      <c r="G1991" t="s">
        <v>86</v>
      </c>
      <c r="H1991" t="s">
        <v>70</v>
      </c>
      <c r="I1991" t="s">
        <v>32</v>
      </c>
      <c r="J1991" t="s">
        <v>87</v>
      </c>
      <c r="K1991">
        <v>1</v>
      </c>
      <c r="L1991" s="7">
        <v>7195.04</v>
      </c>
      <c r="M1991" s="7">
        <v>7195.04</v>
      </c>
      <c r="N1991">
        <v>0</v>
      </c>
      <c r="O1991" t="s">
        <v>29</v>
      </c>
      <c r="P1991">
        <v>0</v>
      </c>
      <c r="Q1991" s="7">
        <v>12000</v>
      </c>
      <c r="R1991" s="7">
        <v>12000</v>
      </c>
      <c r="S1991" s="7">
        <v>12000</v>
      </c>
      <c r="T1991" s="7">
        <v>0</v>
      </c>
      <c r="U1991" s="7">
        <v>0</v>
      </c>
      <c r="V1991" t="s">
        <v>74</v>
      </c>
      <c r="W1991" s="7">
        <v>4804.96</v>
      </c>
      <c r="X1991" s="2" t="s">
        <v>82</v>
      </c>
      <c r="Y1991" s="200"/>
      <c r="Z1991" s="201">
        <f>IF(Y1991&lt;&gt;"",Y1991,IF(Table1[[#This Row],[Befolyt]]="i",1,""))</f>
        <v>1</v>
      </c>
      <c r="AA1991" s="98">
        <f>Table1[[#This Row],[KülföldiÁr]]*Table1[[#This Row],[Darab]]</f>
        <v>0</v>
      </c>
    </row>
    <row r="1992" spans="1:27" x14ac:dyDescent="0.3">
      <c r="A1992" t="s">
        <v>1271</v>
      </c>
      <c r="B1992" t="s">
        <v>372</v>
      </c>
      <c r="C1992" s="126">
        <v>46049</v>
      </c>
      <c r="D1992" s="6">
        <v>1</v>
      </c>
      <c r="E1992" s="126">
        <v>46041</v>
      </c>
      <c r="F1992" s="6">
        <v>1</v>
      </c>
      <c r="G1992" t="s">
        <v>58</v>
      </c>
      <c r="H1992" t="s">
        <v>41</v>
      </c>
      <c r="I1992" t="s">
        <v>28</v>
      </c>
      <c r="J1992" t="s">
        <v>59</v>
      </c>
      <c r="K1992">
        <v>5</v>
      </c>
      <c r="L1992" s="7">
        <v>169.26</v>
      </c>
      <c r="M1992" s="7">
        <v>846.3</v>
      </c>
      <c r="N1992">
        <v>0</v>
      </c>
      <c r="O1992" t="s">
        <v>29</v>
      </c>
      <c r="P1992">
        <v>0</v>
      </c>
      <c r="Q1992" s="7">
        <v>890</v>
      </c>
      <c r="R1992" s="7">
        <v>890</v>
      </c>
      <c r="S1992" s="7">
        <v>4450</v>
      </c>
      <c r="T1992" s="7">
        <v>5</v>
      </c>
      <c r="U1992" s="7">
        <v>222.5</v>
      </c>
      <c r="V1992" t="s">
        <v>74</v>
      </c>
      <c r="W1992" s="7">
        <v>3603.7</v>
      </c>
      <c r="X1992" s="2" t="s">
        <v>82</v>
      </c>
      <c r="Y1992" s="200"/>
      <c r="Z1992" s="201">
        <f>IF(Y1992&lt;&gt;"",Y1992,IF(Table1[[#This Row],[Befolyt]]="i",1,""))</f>
        <v>1</v>
      </c>
      <c r="AA1992" s="98">
        <f>Table1[[#This Row],[KülföldiÁr]]*Table1[[#This Row],[Darab]]</f>
        <v>0</v>
      </c>
    </row>
    <row r="1993" spans="1:27" x14ac:dyDescent="0.3">
      <c r="A1993" t="s">
        <v>1271</v>
      </c>
      <c r="B1993" t="s">
        <v>372</v>
      </c>
      <c r="C1993" s="126">
        <v>46049</v>
      </c>
      <c r="D1993" s="6">
        <v>1</v>
      </c>
      <c r="E1993" s="126">
        <v>46041</v>
      </c>
      <c r="F1993" s="6">
        <v>1</v>
      </c>
      <c r="G1993" t="s">
        <v>88</v>
      </c>
      <c r="H1993" t="s">
        <v>41</v>
      </c>
      <c r="I1993" t="s">
        <v>28</v>
      </c>
      <c r="J1993" t="s">
        <v>89</v>
      </c>
      <c r="K1993">
        <v>1</v>
      </c>
      <c r="L1993" s="7">
        <v>243.71</v>
      </c>
      <c r="M1993" s="7">
        <v>243.71</v>
      </c>
      <c r="N1993">
        <v>0</v>
      </c>
      <c r="O1993" t="s">
        <v>29</v>
      </c>
      <c r="P1993">
        <v>0</v>
      </c>
      <c r="Q1993" s="7">
        <v>1485</v>
      </c>
      <c r="R1993" s="7">
        <v>1485</v>
      </c>
      <c r="S1993" s="7">
        <v>1485</v>
      </c>
      <c r="T1993" s="7">
        <v>5</v>
      </c>
      <c r="U1993" s="7">
        <v>74.25</v>
      </c>
      <c r="V1993" t="s">
        <v>74</v>
      </c>
      <c r="W1993" s="7">
        <v>1241.29</v>
      </c>
      <c r="X1993" s="2" t="s">
        <v>82</v>
      </c>
      <c r="Y1993" s="200"/>
      <c r="Z1993" s="201">
        <f>IF(Y1993&lt;&gt;"",Y1993,IF(Table1[[#This Row],[Befolyt]]="i",1,""))</f>
        <v>1</v>
      </c>
      <c r="AA1993" s="98">
        <f>Table1[[#This Row],[KülföldiÁr]]*Table1[[#This Row],[Darab]]</f>
        <v>0</v>
      </c>
    </row>
    <row r="1994" spans="1:27" x14ac:dyDescent="0.3">
      <c r="A1994" t="s">
        <v>1271</v>
      </c>
      <c r="B1994" t="s">
        <v>372</v>
      </c>
      <c r="C1994" s="126">
        <v>46049</v>
      </c>
      <c r="D1994" s="6">
        <v>1</v>
      </c>
      <c r="E1994" s="126">
        <v>46041</v>
      </c>
      <c r="F1994" s="6">
        <v>1</v>
      </c>
      <c r="G1994" t="s">
        <v>92</v>
      </c>
      <c r="H1994" t="s">
        <v>41</v>
      </c>
      <c r="I1994" t="s">
        <v>28</v>
      </c>
      <c r="J1994" t="s">
        <v>125</v>
      </c>
      <c r="K1994">
        <v>4</v>
      </c>
      <c r="L1994" s="7">
        <v>256.18</v>
      </c>
      <c r="M1994" s="7">
        <v>1024.72</v>
      </c>
      <c r="N1994">
        <v>0</v>
      </c>
      <c r="O1994" t="s">
        <v>29</v>
      </c>
      <c r="P1994">
        <v>0</v>
      </c>
      <c r="Q1994" s="7">
        <v>1340</v>
      </c>
      <c r="R1994" s="7">
        <v>1340</v>
      </c>
      <c r="S1994" s="7">
        <v>5360</v>
      </c>
      <c r="T1994" s="7">
        <v>5</v>
      </c>
      <c r="U1994" s="7">
        <v>268</v>
      </c>
      <c r="V1994" t="s">
        <v>74</v>
      </c>
      <c r="W1994" s="7">
        <v>4335.28</v>
      </c>
      <c r="X1994" s="2" t="s">
        <v>82</v>
      </c>
      <c r="Y1994" s="200"/>
      <c r="Z1994" s="201">
        <f>IF(Y1994&lt;&gt;"",Y1994,IF(Table1[[#This Row],[Befolyt]]="i",1,""))</f>
        <v>1</v>
      </c>
      <c r="AA1994" s="98">
        <f>Table1[[#This Row],[KülföldiÁr]]*Table1[[#This Row],[Darab]]</f>
        <v>0</v>
      </c>
    </row>
    <row r="1995" spans="1:27" x14ac:dyDescent="0.3">
      <c r="A1995" t="s">
        <v>1273</v>
      </c>
      <c r="B1995" t="s">
        <v>878</v>
      </c>
      <c r="C1995" s="126">
        <v>46049</v>
      </c>
      <c r="D1995" s="6">
        <v>1</v>
      </c>
      <c r="E1995" s="126">
        <v>46049</v>
      </c>
      <c r="F1995" s="6">
        <v>1</v>
      </c>
      <c r="G1995" t="s">
        <v>1274</v>
      </c>
      <c r="H1995" t="s">
        <v>51</v>
      </c>
      <c r="I1995" t="s">
        <v>28</v>
      </c>
      <c r="J1995" t="s">
        <v>1275</v>
      </c>
      <c r="K1995">
        <v>150</v>
      </c>
      <c r="L1995" s="7">
        <v>100.89</v>
      </c>
      <c r="M1995" s="7">
        <v>15133.5</v>
      </c>
      <c r="N1995">
        <v>0</v>
      </c>
      <c r="O1995" t="s">
        <v>29</v>
      </c>
      <c r="P1995">
        <v>0</v>
      </c>
      <c r="Q1995" s="7">
        <v>670</v>
      </c>
      <c r="R1995" s="7">
        <v>605</v>
      </c>
      <c r="S1995" s="7">
        <v>90750</v>
      </c>
      <c r="T1995" s="7">
        <v>7.23</v>
      </c>
      <c r="U1995" s="7">
        <v>6561.2250000000004</v>
      </c>
      <c r="V1995" t="s">
        <v>66</v>
      </c>
      <c r="W1995" s="7">
        <v>75616.5</v>
      </c>
      <c r="X1995" s="2" t="s">
        <v>31</v>
      </c>
      <c r="Y1995" s="200"/>
      <c r="Z1995" s="201" t="str">
        <f>IF(Y1995&lt;&gt;"",Y1995,IF(Table1[[#This Row],[Befolyt]]="i",1,""))</f>
        <v/>
      </c>
      <c r="AA1995" s="98">
        <f>Table1[[#This Row],[KülföldiÁr]]*Table1[[#This Row],[Darab]]</f>
        <v>0</v>
      </c>
    </row>
    <row r="1996" spans="1:27" x14ac:dyDescent="0.3">
      <c r="A1996" t="s">
        <v>1273</v>
      </c>
      <c r="B1996" t="s">
        <v>878</v>
      </c>
      <c r="C1996" s="126">
        <v>46049</v>
      </c>
      <c r="D1996" s="6">
        <v>1</v>
      </c>
      <c r="E1996" s="126">
        <v>46049</v>
      </c>
      <c r="F1996" s="6">
        <v>1</v>
      </c>
      <c r="G1996" t="s">
        <v>117</v>
      </c>
      <c r="H1996" t="s">
        <v>34</v>
      </c>
      <c r="I1996" t="s">
        <v>32</v>
      </c>
      <c r="J1996" t="s">
        <v>366</v>
      </c>
      <c r="K1996">
        <v>1</v>
      </c>
      <c r="L1996" s="7">
        <v>2772</v>
      </c>
      <c r="M1996" s="7">
        <v>2772</v>
      </c>
      <c r="N1996">
        <v>0</v>
      </c>
      <c r="O1996" t="s">
        <v>29</v>
      </c>
      <c r="P1996">
        <v>0</v>
      </c>
      <c r="Q1996" s="7">
        <v>2772</v>
      </c>
      <c r="R1996" s="7">
        <v>3000</v>
      </c>
      <c r="S1996" s="7">
        <v>3000</v>
      </c>
      <c r="T1996" s="7">
        <v>0</v>
      </c>
      <c r="U1996" s="7">
        <v>0</v>
      </c>
      <c r="V1996" t="s">
        <v>66</v>
      </c>
      <c r="W1996" s="7">
        <v>228</v>
      </c>
      <c r="X1996" s="2" t="s">
        <v>31</v>
      </c>
      <c r="Y1996" s="200"/>
      <c r="Z1996" s="201" t="str">
        <f>IF(Y1996&lt;&gt;"",Y1996,IF(Table1[[#This Row],[Befolyt]]="i",1,""))</f>
        <v/>
      </c>
      <c r="AA1996" s="98">
        <f>Table1[[#This Row],[KülföldiÁr]]*Table1[[#This Row],[Darab]]</f>
        <v>0</v>
      </c>
    </row>
    <row r="1997" spans="1:27" x14ac:dyDescent="0.3">
      <c r="A1997" t="s">
        <v>1276</v>
      </c>
      <c r="B1997" t="s">
        <v>1277</v>
      </c>
      <c r="C1997" s="126">
        <v>46049</v>
      </c>
      <c r="D1997" s="6">
        <v>1</v>
      </c>
      <c r="E1997" s="126">
        <v>46049</v>
      </c>
      <c r="F1997" s="6">
        <v>1</v>
      </c>
      <c r="G1997" t="s">
        <v>1278</v>
      </c>
      <c r="H1997" t="s">
        <v>53</v>
      </c>
      <c r="I1997" t="s">
        <v>28</v>
      </c>
      <c r="J1997" t="s">
        <v>1279</v>
      </c>
      <c r="K1997">
        <v>1</v>
      </c>
      <c r="L1997" s="7">
        <v>7528.34</v>
      </c>
      <c r="M1997" s="7">
        <v>7528.34</v>
      </c>
      <c r="N1997">
        <v>0</v>
      </c>
      <c r="O1997" t="s">
        <v>29</v>
      </c>
      <c r="P1997">
        <v>0</v>
      </c>
      <c r="Q1997" s="7">
        <v>35315</v>
      </c>
      <c r="R1997" s="7">
        <v>28500</v>
      </c>
      <c r="S1997" s="7">
        <v>28500</v>
      </c>
      <c r="T1997" s="7">
        <v>4.3</v>
      </c>
      <c r="U1997" s="7">
        <v>1225.5</v>
      </c>
      <c r="V1997" t="s">
        <v>85</v>
      </c>
      <c r="W1997" s="7">
        <v>20971.66</v>
      </c>
      <c r="X1997" s="2" t="s">
        <v>82</v>
      </c>
      <c r="Y1997" s="200"/>
      <c r="Z1997" s="201">
        <f>IF(Y1997&lt;&gt;"",Y1997,IF(Table1[[#This Row],[Befolyt]]="i",1,""))</f>
        <v>1</v>
      </c>
      <c r="AA1997" s="98">
        <f>Table1[[#This Row],[KülföldiÁr]]*Table1[[#This Row],[Darab]]</f>
        <v>0</v>
      </c>
    </row>
    <row r="1998" spans="1:27" x14ac:dyDescent="0.3">
      <c r="A1998" t="s">
        <v>1276</v>
      </c>
      <c r="B1998" t="s">
        <v>1277</v>
      </c>
      <c r="C1998" s="126">
        <v>46049</v>
      </c>
      <c r="D1998" s="6">
        <v>1</v>
      </c>
      <c r="E1998" s="126">
        <v>46049</v>
      </c>
      <c r="F1998" s="6">
        <v>1</v>
      </c>
      <c r="G1998" t="s">
        <v>361</v>
      </c>
      <c r="H1998" t="s">
        <v>34</v>
      </c>
      <c r="I1998" t="s">
        <v>32</v>
      </c>
      <c r="J1998" t="s">
        <v>362</v>
      </c>
      <c r="K1998">
        <v>1</v>
      </c>
      <c r="L1998" s="7">
        <v>2159</v>
      </c>
      <c r="M1998" s="7">
        <v>2159</v>
      </c>
      <c r="N1998">
        <v>0</v>
      </c>
      <c r="O1998" t="s">
        <v>29</v>
      </c>
      <c r="P1998">
        <v>0</v>
      </c>
      <c r="Q1998" s="7">
        <v>2159</v>
      </c>
      <c r="R1998" s="7">
        <v>3000</v>
      </c>
      <c r="S1998" s="7">
        <v>3000</v>
      </c>
      <c r="T1998" s="7">
        <v>0</v>
      </c>
      <c r="U1998" s="7">
        <v>0</v>
      </c>
      <c r="V1998" t="s">
        <v>85</v>
      </c>
      <c r="W1998" s="7">
        <v>841</v>
      </c>
      <c r="X1998" s="2" t="s">
        <v>82</v>
      </c>
      <c r="Y1998" s="200"/>
      <c r="Z1998" s="201">
        <f>IF(Y1998&lt;&gt;"",Y1998,IF(Table1[[#This Row],[Befolyt]]="i",1,""))</f>
        <v>1</v>
      </c>
      <c r="AA1998" s="98">
        <f>Table1[[#This Row],[KülföldiÁr]]*Table1[[#This Row],[Darab]]</f>
        <v>0</v>
      </c>
    </row>
    <row r="1999" spans="1:27" x14ac:dyDescent="0.3">
      <c r="A1999" t="s">
        <v>1280</v>
      </c>
      <c r="B1999" t="s">
        <v>1281</v>
      </c>
      <c r="C1999" s="126">
        <v>46049</v>
      </c>
      <c r="D1999" s="6">
        <v>1</v>
      </c>
      <c r="E1999" s="126">
        <v>46043</v>
      </c>
      <c r="F1999" s="6">
        <v>1</v>
      </c>
      <c r="G1999" t="s">
        <v>1282</v>
      </c>
      <c r="H1999" t="s">
        <v>334</v>
      </c>
      <c r="I1999" t="s">
        <v>67</v>
      </c>
      <c r="J1999" t="s">
        <v>1283</v>
      </c>
      <c r="K1999">
        <v>1</v>
      </c>
      <c r="L1999" s="7">
        <v>200000</v>
      </c>
      <c r="M1999" s="7">
        <v>200000</v>
      </c>
      <c r="N1999">
        <v>0</v>
      </c>
      <c r="O1999" t="s">
        <v>29</v>
      </c>
      <c r="P1999">
        <v>0</v>
      </c>
      <c r="Q1999" s="7">
        <v>367800</v>
      </c>
      <c r="R1999" s="7">
        <v>367800</v>
      </c>
      <c r="S1999" s="7">
        <v>367800</v>
      </c>
      <c r="T1999" s="7">
        <v>4</v>
      </c>
      <c r="U1999" s="7">
        <v>14712</v>
      </c>
      <c r="V1999" t="s">
        <v>77</v>
      </c>
      <c r="W1999" s="7">
        <v>167800</v>
      </c>
      <c r="X1999" s="2" t="s">
        <v>31</v>
      </c>
      <c r="Y1999" s="200"/>
      <c r="Z1999" s="201" t="str">
        <f>IF(Y1999&lt;&gt;"",Y1999,IF(Table1[[#This Row],[Befolyt]]="i",1,""))</f>
        <v/>
      </c>
      <c r="AA1999" s="98">
        <f>Table1[[#This Row],[KülföldiÁr]]*Table1[[#This Row],[Darab]]</f>
        <v>0</v>
      </c>
    </row>
    <row r="2000" spans="1:27" x14ac:dyDescent="0.3">
      <c r="A2000" t="s">
        <v>1284</v>
      </c>
      <c r="B2000" t="s">
        <v>1285</v>
      </c>
      <c r="C2000" s="126">
        <v>46049</v>
      </c>
      <c r="D2000" s="6">
        <v>1</v>
      </c>
      <c r="E2000" s="126">
        <v>46049</v>
      </c>
      <c r="F2000" s="6">
        <v>1</v>
      </c>
      <c r="G2000" t="s">
        <v>1286</v>
      </c>
      <c r="H2000" t="s">
        <v>27</v>
      </c>
      <c r="I2000" t="s">
        <v>28</v>
      </c>
      <c r="J2000" t="s">
        <v>1287</v>
      </c>
      <c r="K2000">
        <v>3</v>
      </c>
      <c r="L2000" s="7">
        <v>192</v>
      </c>
      <c r="M2000" s="7">
        <v>576</v>
      </c>
      <c r="N2000">
        <v>0</v>
      </c>
      <c r="O2000" t="s">
        <v>29</v>
      </c>
      <c r="P2000">
        <v>0</v>
      </c>
      <c r="Q2000" s="7">
        <v>380</v>
      </c>
      <c r="R2000" s="7">
        <v>380</v>
      </c>
      <c r="S2000" s="7">
        <v>1140</v>
      </c>
      <c r="T2000" s="7">
        <v>10</v>
      </c>
      <c r="U2000" s="7">
        <v>114</v>
      </c>
      <c r="V2000" t="s">
        <v>30</v>
      </c>
      <c r="W2000" s="7">
        <v>564</v>
      </c>
      <c r="X2000" s="2" t="s">
        <v>82</v>
      </c>
      <c r="Y2000" s="200"/>
      <c r="Z2000" s="201">
        <f>IF(Y2000&lt;&gt;"",Y2000,IF(Table1[[#This Row],[Befolyt]]="i",1,""))</f>
        <v>1</v>
      </c>
      <c r="AA2000" s="98">
        <f>Table1[[#This Row],[KülföldiÁr]]*Table1[[#This Row],[Darab]]</f>
        <v>0</v>
      </c>
    </row>
    <row r="2001" spans="1:27" x14ac:dyDescent="0.3">
      <c r="A2001" t="s">
        <v>1284</v>
      </c>
      <c r="B2001" t="s">
        <v>1285</v>
      </c>
      <c r="C2001" s="126">
        <v>46049</v>
      </c>
      <c r="D2001" s="6">
        <v>1</v>
      </c>
      <c r="E2001" s="126">
        <v>46049</v>
      </c>
      <c r="F2001" s="6">
        <v>1</v>
      </c>
      <c r="G2001" t="s">
        <v>869</v>
      </c>
      <c r="H2001" t="s">
        <v>27</v>
      </c>
      <c r="I2001" t="s">
        <v>28</v>
      </c>
      <c r="J2001" t="s">
        <v>1288</v>
      </c>
      <c r="K2001">
        <v>1</v>
      </c>
      <c r="L2001" s="7">
        <v>6144</v>
      </c>
      <c r="M2001" s="7">
        <v>6144</v>
      </c>
      <c r="N2001">
        <v>0</v>
      </c>
      <c r="O2001" t="s">
        <v>29</v>
      </c>
      <c r="P2001">
        <v>0</v>
      </c>
      <c r="Q2001" s="7">
        <v>11870</v>
      </c>
      <c r="R2001" s="7">
        <v>11870</v>
      </c>
      <c r="S2001" s="7">
        <v>11870</v>
      </c>
      <c r="T2001" s="7">
        <v>10</v>
      </c>
      <c r="U2001" s="7">
        <v>1187</v>
      </c>
      <c r="V2001" t="s">
        <v>30</v>
      </c>
      <c r="W2001" s="7">
        <v>5726</v>
      </c>
      <c r="X2001" s="2" t="s">
        <v>82</v>
      </c>
      <c r="Y2001" s="200"/>
      <c r="Z2001" s="201">
        <f>IF(Y2001&lt;&gt;"",Y2001,IF(Table1[[#This Row],[Befolyt]]="i",1,""))</f>
        <v>1</v>
      </c>
      <c r="AA2001" s="98">
        <f>Table1[[#This Row],[KülföldiÁr]]*Table1[[#This Row],[Darab]]</f>
        <v>0</v>
      </c>
    </row>
    <row r="2002" spans="1:27" x14ac:dyDescent="0.3">
      <c r="A2002" t="s">
        <v>1284</v>
      </c>
      <c r="B2002" t="s">
        <v>1285</v>
      </c>
      <c r="C2002" s="126">
        <v>46049</v>
      </c>
      <c r="D2002" s="6">
        <v>1</v>
      </c>
      <c r="E2002" s="126">
        <v>46049</v>
      </c>
      <c r="F2002" s="6">
        <v>1</v>
      </c>
      <c r="G2002" t="s">
        <v>1223</v>
      </c>
      <c r="H2002" t="s">
        <v>27</v>
      </c>
      <c r="I2002" t="s">
        <v>28</v>
      </c>
      <c r="J2002" t="s">
        <v>1289</v>
      </c>
      <c r="K2002">
        <v>1</v>
      </c>
      <c r="L2002" s="7">
        <v>11484</v>
      </c>
      <c r="M2002" s="7">
        <v>11484</v>
      </c>
      <c r="N2002">
        <v>0</v>
      </c>
      <c r="O2002" t="s">
        <v>29</v>
      </c>
      <c r="P2002">
        <v>0</v>
      </c>
      <c r="Q2002" s="7">
        <v>19140</v>
      </c>
      <c r="R2002" s="7">
        <v>19140</v>
      </c>
      <c r="S2002" s="7">
        <v>19140</v>
      </c>
      <c r="T2002" s="7">
        <v>10</v>
      </c>
      <c r="U2002" s="7">
        <v>1914</v>
      </c>
      <c r="V2002" t="s">
        <v>30</v>
      </c>
      <c r="W2002" s="7">
        <v>7656</v>
      </c>
      <c r="X2002" s="2" t="s">
        <v>82</v>
      </c>
      <c r="Y2002" s="200"/>
      <c r="Z2002" s="201">
        <f>IF(Y2002&lt;&gt;"",Y2002,IF(Table1[[#This Row],[Befolyt]]="i",1,""))</f>
        <v>1</v>
      </c>
      <c r="AA2002" s="98">
        <f>Table1[[#This Row],[KülföldiÁr]]*Table1[[#This Row],[Darab]]</f>
        <v>0</v>
      </c>
    </row>
    <row r="2003" spans="1:27" x14ac:dyDescent="0.3">
      <c r="A2003" t="s">
        <v>1284</v>
      </c>
      <c r="B2003" t="s">
        <v>1285</v>
      </c>
      <c r="C2003" s="126">
        <v>46049</v>
      </c>
      <c r="D2003" s="6">
        <v>1</v>
      </c>
      <c r="E2003" s="126">
        <v>46049</v>
      </c>
      <c r="F2003" s="6">
        <v>1</v>
      </c>
      <c r="G2003" t="s">
        <v>828</v>
      </c>
      <c r="H2003" t="s">
        <v>300</v>
      </c>
      <c r="I2003" t="s">
        <v>32</v>
      </c>
      <c r="J2003" t="s">
        <v>829</v>
      </c>
      <c r="K2003">
        <v>26</v>
      </c>
      <c r="L2003" s="7">
        <v>150</v>
      </c>
      <c r="M2003" s="7">
        <v>3900</v>
      </c>
      <c r="N2003">
        <v>0</v>
      </c>
      <c r="O2003" t="s">
        <v>29</v>
      </c>
      <c r="P2003">
        <v>0</v>
      </c>
      <c r="Q2003" s="7">
        <v>250</v>
      </c>
      <c r="R2003" s="7">
        <v>250</v>
      </c>
      <c r="S2003" s="7">
        <v>6500</v>
      </c>
      <c r="T2003" s="7">
        <v>0</v>
      </c>
      <c r="U2003" s="7">
        <v>0</v>
      </c>
      <c r="V2003" t="s">
        <v>30</v>
      </c>
      <c r="W2003" s="7">
        <v>2600</v>
      </c>
      <c r="X2003" s="2" t="s">
        <v>82</v>
      </c>
      <c r="Y2003" s="200"/>
      <c r="Z2003" s="201">
        <f>IF(Y2003&lt;&gt;"",Y2003,IF(Table1[[#This Row],[Befolyt]]="i",1,""))</f>
        <v>1</v>
      </c>
      <c r="AA2003" s="98">
        <f>Table1[[#This Row],[KülföldiÁr]]*Table1[[#This Row],[Darab]]</f>
        <v>0</v>
      </c>
    </row>
    <row r="2004" spans="1:27" x14ac:dyDescent="0.3">
      <c r="A2004" t="s">
        <v>1284</v>
      </c>
      <c r="B2004" t="s">
        <v>1285</v>
      </c>
      <c r="C2004" s="126">
        <v>46049</v>
      </c>
      <c r="D2004" s="6">
        <v>1</v>
      </c>
      <c r="E2004" s="126">
        <v>46049</v>
      </c>
      <c r="F2004" s="6">
        <v>1</v>
      </c>
      <c r="G2004" t="s">
        <v>808</v>
      </c>
      <c r="H2004" t="s">
        <v>27</v>
      </c>
      <c r="I2004" t="s">
        <v>28</v>
      </c>
      <c r="J2004" t="s">
        <v>1290</v>
      </c>
      <c r="K2004">
        <v>3</v>
      </c>
      <c r="L2004" s="7">
        <v>2280</v>
      </c>
      <c r="M2004" s="7">
        <v>6840</v>
      </c>
      <c r="N2004">
        <v>0</v>
      </c>
      <c r="O2004" t="s">
        <v>29</v>
      </c>
      <c r="P2004">
        <v>0</v>
      </c>
      <c r="Q2004" s="7">
        <v>4470</v>
      </c>
      <c r="R2004" s="7">
        <v>4470</v>
      </c>
      <c r="S2004" s="7">
        <v>13410</v>
      </c>
      <c r="T2004" s="7">
        <v>10</v>
      </c>
      <c r="U2004" s="7">
        <v>1341</v>
      </c>
      <c r="V2004" t="s">
        <v>30</v>
      </c>
      <c r="W2004" s="7">
        <v>6570</v>
      </c>
      <c r="X2004" s="2" t="s">
        <v>82</v>
      </c>
      <c r="Y2004" s="200"/>
      <c r="Z2004" s="201">
        <f>IF(Y2004&lt;&gt;"",Y2004,IF(Table1[[#This Row],[Befolyt]]="i",1,""))</f>
        <v>1</v>
      </c>
      <c r="AA2004" s="98">
        <f>Table1[[#This Row],[KülföldiÁr]]*Table1[[#This Row],[Darab]]</f>
        <v>0</v>
      </c>
    </row>
    <row r="2005" spans="1:27" x14ac:dyDescent="0.3">
      <c r="A2005" t="s">
        <v>1291</v>
      </c>
      <c r="B2005" t="s">
        <v>1292</v>
      </c>
      <c r="C2005" s="126">
        <v>46049</v>
      </c>
      <c r="D2005" s="6">
        <v>1</v>
      </c>
      <c r="E2005" s="126">
        <v>46049</v>
      </c>
      <c r="F2005" s="6">
        <v>1</v>
      </c>
      <c r="G2005" t="s">
        <v>319</v>
      </c>
      <c r="H2005" t="s">
        <v>33</v>
      </c>
      <c r="I2005" t="s">
        <v>28</v>
      </c>
      <c r="J2005" t="s">
        <v>428</v>
      </c>
      <c r="K2005">
        <v>4</v>
      </c>
      <c r="L2005" s="7">
        <v>1537.05</v>
      </c>
      <c r="M2005" s="7">
        <v>6148.2</v>
      </c>
      <c r="N2005">
        <v>0</v>
      </c>
      <c r="O2005" t="s">
        <v>29</v>
      </c>
      <c r="P2005">
        <v>0</v>
      </c>
      <c r="Q2005" s="7">
        <v>7500</v>
      </c>
      <c r="R2005" s="7">
        <v>3940</v>
      </c>
      <c r="S2005" s="7">
        <v>15760</v>
      </c>
      <c r="T2005" s="7">
        <v>2.0699999999999998</v>
      </c>
      <c r="U2005" s="7">
        <v>326.23199999999997</v>
      </c>
      <c r="V2005" t="s">
        <v>74</v>
      </c>
      <c r="W2005" s="7">
        <v>9611.7999999999993</v>
      </c>
      <c r="X2005" s="2" t="s">
        <v>82</v>
      </c>
      <c r="Y2005" s="200"/>
      <c r="Z2005" s="201">
        <f>IF(Y2005&lt;&gt;"",Y2005,IF(Table1[[#This Row],[Befolyt]]="i",1,""))</f>
        <v>1</v>
      </c>
      <c r="AA2005" s="98">
        <f>Table1[[#This Row],[KülföldiÁr]]*Table1[[#This Row],[Darab]]</f>
        <v>0</v>
      </c>
    </row>
    <row r="2006" spans="1:27" x14ac:dyDescent="0.3">
      <c r="A2006" t="s">
        <v>1291</v>
      </c>
      <c r="B2006" t="s">
        <v>1292</v>
      </c>
      <c r="C2006" s="126">
        <v>46049</v>
      </c>
      <c r="D2006" s="6">
        <v>1</v>
      </c>
      <c r="E2006" s="126">
        <v>46049</v>
      </c>
      <c r="F2006" s="6">
        <v>1</v>
      </c>
      <c r="G2006" t="s">
        <v>414</v>
      </c>
      <c r="H2006" t="s">
        <v>33</v>
      </c>
      <c r="I2006" t="s">
        <v>28</v>
      </c>
      <c r="J2006" t="s">
        <v>415</v>
      </c>
      <c r="K2006">
        <v>2</v>
      </c>
      <c r="L2006" s="7">
        <v>1079.97</v>
      </c>
      <c r="M2006" s="7">
        <v>2159.94</v>
      </c>
      <c r="N2006">
        <v>0</v>
      </c>
      <c r="O2006" t="s">
        <v>29</v>
      </c>
      <c r="P2006">
        <v>0</v>
      </c>
      <c r="Q2006" s="7">
        <v>5500</v>
      </c>
      <c r="R2006" s="7">
        <v>3225</v>
      </c>
      <c r="S2006" s="7">
        <v>6450</v>
      </c>
      <c r="T2006" s="7">
        <v>3.09</v>
      </c>
      <c r="U2006" s="7">
        <v>199.30500000000001</v>
      </c>
      <c r="V2006" t="s">
        <v>74</v>
      </c>
      <c r="W2006" s="7">
        <v>4290.0599999999995</v>
      </c>
      <c r="X2006" s="2" t="s">
        <v>82</v>
      </c>
      <c r="Y2006" s="200"/>
      <c r="Z2006" s="201">
        <f>IF(Y2006&lt;&gt;"",Y2006,IF(Table1[[#This Row],[Befolyt]]="i",1,""))</f>
        <v>1</v>
      </c>
      <c r="AA2006" s="98">
        <f>Table1[[#This Row],[KülföldiÁr]]*Table1[[#This Row],[Darab]]</f>
        <v>0</v>
      </c>
    </row>
    <row r="2007" spans="1:27" x14ac:dyDescent="0.3">
      <c r="A2007" t="s">
        <v>1291</v>
      </c>
      <c r="B2007" t="s">
        <v>1292</v>
      </c>
      <c r="C2007" s="126">
        <v>46049</v>
      </c>
      <c r="D2007" s="6">
        <v>1</v>
      </c>
      <c r="E2007" s="126">
        <v>46049</v>
      </c>
      <c r="F2007" s="6">
        <v>1</v>
      </c>
      <c r="G2007" t="s">
        <v>114</v>
      </c>
      <c r="H2007" t="s">
        <v>33</v>
      </c>
      <c r="I2007" t="s">
        <v>28</v>
      </c>
      <c r="J2007" t="s">
        <v>121</v>
      </c>
      <c r="K2007">
        <v>2</v>
      </c>
      <c r="L2007" s="7">
        <v>853.1</v>
      </c>
      <c r="M2007" s="7">
        <v>1706.2</v>
      </c>
      <c r="N2007">
        <v>0</v>
      </c>
      <c r="O2007" t="s">
        <v>29</v>
      </c>
      <c r="P2007">
        <v>0</v>
      </c>
      <c r="Q2007" s="7">
        <v>4200</v>
      </c>
      <c r="R2007" s="7">
        <v>2470</v>
      </c>
      <c r="S2007" s="7">
        <v>4940</v>
      </c>
      <c r="T2007" s="7">
        <v>3.12</v>
      </c>
      <c r="U2007" s="7">
        <v>154.12800000000001</v>
      </c>
      <c r="V2007" t="s">
        <v>74</v>
      </c>
      <c r="W2007" s="7">
        <v>3233.8</v>
      </c>
      <c r="X2007" s="2" t="s">
        <v>82</v>
      </c>
      <c r="Y2007" s="200"/>
      <c r="Z2007" s="201">
        <f>IF(Y2007&lt;&gt;"",Y2007,IF(Table1[[#This Row],[Befolyt]]="i",1,""))</f>
        <v>1</v>
      </c>
      <c r="AA2007" s="98">
        <f>Table1[[#This Row],[KülföldiÁr]]*Table1[[#This Row],[Darab]]</f>
        <v>0</v>
      </c>
    </row>
    <row r="2008" spans="1:27" x14ac:dyDescent="0.3">
      <c r="A2008" t="s">
        <v>1291</v>
      </c>
      <c r="B2008" t="s">
        <v>1292</v>
      </c>
      <c r="C2008" s="126">
        <v>46049</v>
      </c>
      <c r="D2008" s="6">
        <v>1</v>
      </c>
      <c r="E2008" s="126">
        <v>46049</v>
      </c>
      <c r="F2008" s="6">
        <v>1</v>
      </c>
      <c r="G2008" t="s">
        <v>466</v>
      </c>
      <c r="H2008" t="s">
        <v>33</v>
      </c>
      <c r="I2008" t="s">
        <v>28</v>
      </c>
      <c r="J2008" t="s">
        <v>471</v>
      </c>
      <c r="K2008">
        <v>1</v>
      </c>
      <c r="L2008" s="7">
        <v>1625.68</v>
      </c>
      <c r="M2008" s="7">
        <v>1625.68</v>
      </c>
      <c r="N2008">
        <v>0</v>
      </c>
      <c r="O2008" t="s">
        <v>29</v>
      </c>
      <c r="P2008">
        <v>0</v>
      </c>
      <c r="Q2008" s="7">
        <v>7400</v>
      </c>
      <c r="R2008" s="7">
        <v>3890</v>
      </c>
      <c r="S2008" s="7">
        <v>3890</v>
      </c>
      <c r="T2008" s="7">
        <v>2.08</v>
      </c>
      <c r="U2008" s="7">
        <v>80.912000000000006</v>
      </c>
      <c r="V2008" t="s">
        <v>74</v>
      </c>
      <c r="W2008" s="7">
        <v>2264.3199999999997</v>
      </c>
      <c r="X2008" s="2" t="s">
        <v>82</v>
      </c>
      <c r="Y2008" s="200"/>
      <c r="Z2008" s="201">
        <f>IF(Y2008&lt;&gt;"",Y2008,IF(Table1[[#This Row],[Befolyt]]="i",1,""))</f>
        <v>1</v>
      </c>
      <c r="AA2008" s="98">
        <f>Table1[[#This Row],[KülföldiÁr]]*Table1[[#This Row],[Darab]]</f>
        <v>0</v>
      </c>
    </row>
    <row r="2009" spans="1:27" x14ac:dyDescent="0.3">
      <c r="A2009" t="s">
        <v>1291</v>
      </c>
      <c r="B2009" t="s">
        <v>1292</v>
      </c>
      <c r="C2009" s="126">
        <v>46049</v>
      </c>
      <c r="D2009" s="6">
        <v>1</v>
      </c>
      <c r="E2009" s="126">
        <v>46049</v>
      </c>
      <c r="F2009" s="6">
        <v>1</v>
      </c>
      <c r="G2009" t="s">
        <v>429</v>
      </c>
      <c r="H2009" t="s">
        <v>33</v>
      </c>
      <c r="I2009" t="s">
        <v>28</v>
      </c>
      <c r="J2009" t="s">
        <v>430</v>
      </c>
      <c r="K2009">
        <v>2</v>
      </c>
      <c r="L2009" s="7">
        <v>605.70000000000005</v>
      </c>
      <c r="M2009" s="7">
        <v>1211.4000000000001</v>
      </c>
      <c r="N2009">
        <v>0</v>
      </c>
      <c r="O2009" t="s">
        <v>29</v>
      </c>
      <c r="P2009">
        <v>0</v>
      </c>
      <c r="Q2009" s="7">
        <v>3400</v>
      </c>
      <c r="R2009" s="7">
        <v>1910</v>
      </c>
      <c r="S2009" s="7">
        <v>3820</v>
      </c>
      <c r="T2009" s="7">
        <v>2.68</v>
      </c>
      <c r="U2009" s="7">
        <v>102.376</v>
      </c>
      <c r="V2009" t="s">
        <v>74</v>
      </c>
      <c r="W2009" s="7">
        <v>2608.6</v>
      </c>
      <c r="X2009" s="2" t="s">
        <v>82</v>
      </c>
      <c r="Y2009" s="200"/>
      <c r="Z2009" s="201">
        <f>IF(Y2009&lt;&gt;"",Y2009,IF(Table1[[#This Row],[Befolyt]]="i",1,""))</f>
        <v>1</v>
      </c>
      <c r="AA2009" s="98">
        <f>Table1[[#This Row],[KülföldiÁr]]*Table1[[#This Row],[Darab]]</f>
        <v>0</v>
      </c>
    </row>
    <row r="2010" spans="1:27" x14ac:dyDescent="0.3">
      <c r="A2010" t="s">
        <v>1291</v>
      </c>
      <c r="B2010" t="s">
        <v>1292</v>
      </c>
      <c r="C2010" s="126">
        <v>46049</v>
      </c>
      <c r="D2010" s="6">
        <v>1</v>
      </c>
      <c r="E2010" s="126">
        <v>46049</v>
      </c>
      <c r="F2010" s="6">
        <v>1</v>
      </c>
      <c r="G2010" t="s">
        <v>1293</v>
      </c>
      <c r="H2010" t="s">
        <v>33</v>
      </c>
      <c r="I2010" t="s">
        <v>28</v>
      </c>
      <c r="J2010" t="s">
        <v>1294</v>
      </c>
      <c r="K2010">
        <v>1</v>
      </c>
      <c r="L2010" s="7">
        <v>297.77999999999997</v>
      </c>
      <c r="M2010" s="7">
        <v>297.77999999999997</v>
      </c>
      <c r="N2010">
        <v>0</v>
      </c>
      <c r="O2010" t="s">
        <v>29</v>
      </c>
      <c r="P2010">
        <v>0</v>
      </c>
      <c r="Q2010" s="7">
        <v>1700</v>
      </c>
      <c r="R2010" s="7">
        <v>925</v>
      </c>
      <c r="S2010" s="7">
        <v>925</v>
      </c>
      <c r="T2010" s="7">
        <v>2.39</v>
      </c>
      <c r="U2010" s="7">
        <v>22.107500000000002</v>
      </c>
      <c r="V2010" t="s">
        <v>74</v>
      </c>
      <c r="W2010" s="7">
        <v>627.22</v>
      </c>
      <c r="X2010" s="2" t="s">
        <v>82</v>
      </c>
      <c r="Y2010" s="200"/>
      <c r="Z2010" s="201">
        <f>IF(Y2010&lt;&gt;"",Y2010,IF(Table1[[#This Row],[Befolyt]]="i",1,""))</f>
        <v>1</v>
      </c>
      <c r="AA2010" s="98">
        <f>Table1[[#This Row],[KülföldiÁr]]*Table1[[#This Row],[Darab]]</f>
        <v>0</v>
      </c>
    </row>
    <row r="2011" spans="1:27" x14ac:dyDescent="0.3">
      <c r="A2011" t="s">
        <v>1291</v>
      </c>
      <c r="B2011" t="s">
        <v>1292</v>
      </c>
      <c r="C2011" s="126">
        <v>46049</v>
      </c>
      <c r="D2011" s="6">
        <v>1</v>
      </c>
      <c r="E2011" s="126">
        <v>46049</v>
      </c>
      <c r="F2011" s="6">
        <v>1</v>
      </c>
      <c r="G2011" t="s">
        <v>307</v>
      </c>
      <c r="H2011" t="s">
        <v>33</v>
      </c>
      <c r="I2011" t="s">
        <v>28</v>
      </c>
      <c r="J2011" t="s">
        <v>308</v>
      </c>
      <c r="K2011">
        <v>4</v>
      </c>
      <c r="L2011" s="7">
        <v>614.48</v>
      </c>
      <c r="M2011" s="7">
        <v>2457.92</v>
      </c>
      <c r="N2011">
        <v>0</v>
      </c>
      <c r="O2011" t="s">
        <v>29</v>
      </c>
      <c r="P2011">
        <v>0</v>
      </c>
      <c r="Q2011" s="7">
        <v>3000</v>
      </c>
      <c r="R2011" s="7">
        <v>3285</v>
      </c>
      <c r="S2011" s="7">
        <v>13140</v>
      </c>
      <c r="T2011" s="7">
        <v>10</v>
      </c>
      <c r="U2011" s="7">
        <v>1314</v>
      </c>
      <c r="V2011" t="s">
        <v>74</v>
      </c>
      <c r="W2011" s="7">
        <v>10682.08</v>
      </c>
      <c r="X2011" s="2" t="s">
        <v>82</v>
      </c>
      <c r="Y2011" s="200"/>
      <c r="Z2011" s="201">
        <f>IF(Y2011&lt;&gt;"",Y2011,IF(Table1[[#This Row],[Befolyt]]="i",1,""))</f>
        <v>1</v>
      </c>
      <c r="AA2011" s="98">
        <f>Table1[[#This Row],[KülföldiÁr]]*Table1[[#This Row],[Darab]]</f>
        <v>0</v>
      </c>
    </row>
    <row r="2012" spans="1:27" x14ac:dyDescent="0.3">
      <c r="A2012" t="s">
        <v>1291</v>
      </c>
      <c r="B2012" t="s">
        <v>1292</v>
      </c>
      <c r="C2012" s="126">
        <v>46049</v>
      </c>
      <c r="D2012" s="6">
        <v>1</v>
      </c>
      <c r="E2012" s="126">
        <v>46049</v>
      </c>
      <c r="F2012" s="6">
        <v>1</v>
      </c>
      <c r="G2012" t="s">
        <v>62</v>
      </c>
      <c r="H2012" t="s">
        <v>63</v>
      </c>
      <c r="I2012" t="s">
        <v>28</v>
      </c>
      <c r="J2012" t="s">
        <v>288</v>
      </c>
      <c r="K2012">
        <v>3</v>
      </c>
      <c r="L2012" s="7">
        <v>1176.1300000000001</v>
      </c>
      <c r="M2012" s="7">
        <v>3528.3900000000003</v>
      </c>
      <c r="N2012">
        <v>0</v>
      </c>
      <c r="O2012" t="s">
        <v>29</v>
      </c>
      <c r="P2012">
        <v>0</v>
      </c>
      <c r="Q2012" s="7">
        <v>3280</v>
      </c>
      <c r="R2012" s="7">
        <v>2300</v>
      </c>
      <c r="S2012" s="7">
        <v>6900</v>
      </c>
      <c r="T2012" s="7">
        <v>0.01</v>
      </c>
      <c r="U2012" s="7">
        <v>0.69</v>
      </c>
      <c r="V2012" t="s">
        <v>74</v>
      </c>
      <c r="W2012" s="7">
        <v>3371.6099999999997</v>
      </c>
      <c r="X2012" s="2" t="s">
        <v>82</v>
      </c>
      <c r="Y2012" s="200"/>
      <c r="Z2012" s="201">
        <f>IF(Y2012&lt;&gt;"",Y2012,IF(Table1[[#This Row],[Befolyt]]="i",1,""))</f>
        <v>1</v>
      </c>
      <c r="AA2012" s="98">
        <f>Table1[[#This Row],[KülföldiÁr]]*Table1[[#This Row],[Darab]]</f>
        <v>0</v>
      </c>
    </row>
    <row r="2013" spans="1:27" x14ac:dyDescent="0.3">
      <c r="A2013" t="s">
        <v>1291</v>
      </c>
      <c r="B2013" t="s">
        <v>1292</v>
      </c>
      <c r="C2013" s="126">
        <v>46049</v>
      </c>
      <c r="D2013" s="6">
        <v>1</v>
      </c>
      <c r="E2013" s="126">
        <v>46049</v>
      </c>
      <c r="F2013" s="6">
        <v>1</v>
      </c>
      <c r="G2013" t="s">
        <v>56</v>
      </c>
      <c r="H2013" t="s">
        <v>51</v>
      </c>
      <c r="I2013" t="s">
        <v>28</v>
      </c>
      <c r="J2013" t="s">
        <v>284</v>
      </c>
      <c r="K2013">
        <v>10</v>
      </c>
      <c r="L2013" s="7">
        <v>776.81</v>
      </c>
      <c r="M2013" s="7">
        <v>7768.0999999999995</v>
      </c>
      <c r="N2013">
        <v>0</v>
      </c>
      <c r="O2013" t="s">
        <v>29</v>
      </c>
      <c r="P2013">
        <v>0</v>
      </c>
      <c r="Q2013" s="7">
        <v>2000</v>
      </c>
      <c r="R2013" s="7">
        <v>1610</v>
      </c>
      <c r="S2013" s="7">
        <v>16100</v>
      </c>
      <c r="T2013" s="7">
        <v>4.42</v>
      </c>
      <c r="U2013" s="7">
        <v>711.62</v>
      </c>
      <c r="V2013" t="s">
        <v>74</v>
      </c>
      <c r="W2013" s="7">
        <v>8331.9000000000015</v>
      </c>
      <c r="X2013" s="2" t="s">
        <v>82</v>
      </c>
      <c r="Y2013" s="200"/>
      <c r="Z2013" s="201">
        <f>IF(Y2013&lt;&gt;"",Y2013,IF(Table1[[#This Row],[Befolyt]]="i",1,""))</f>
        <v>1</v>
      </c>
      <c r="AA2013" s="98">
        <f>Table1[[#This Row],[KülföldiÁr]]*Table1[[#This Row],[Darab]]</f>
        <v>0</v>
      </c>
    </row>
    <row r="2014" spans="1:27" x14ac:dyDescent="0.3">
      <c r="A2014" t="s">
        <v>1291</v>
      </c>
      <c r="B2014" t="s">
        <v>1292</v>
      </c>
      <c r="C2014" s="126">
        <v>46049</v>
      </c>
      <c r="D2014" s="6">
        <v>1</v>
      </c>
      <c r="E2014" s="126">
        <v>46049</v>
      </c>
      <c r="F2014" s="6">
        <v>1</v>
      </c>
      <c r="G2014" t="s">
        <v>64</v>
      </c>
      <c r="H2014" t="s">
        <v>63</v>
      </c>
      <c r="I2014" t="s">
        <v>28</v>
      </c>
      <c r="J2014" t="s">
        <v>65</v>
      </c>
      <c r="K2014">
        <v>10</v>
      </c>
      <c r="L2014" s="7">
        <v>375.7</v>
      </c>
      <c r="M2014" s="7">
        <v>3757</v>
      </c>
      <c r="N2014">
        <v>0</v>
      </c>
      <c r="O2014" t="s">
        <v>29</v>
      </c>
      <c r="P2014">
        <v>0</v>
      </c>
      <c r="Q2014" s="7">
        <v>1030</v>
      </c>
      <c r="R2014" s="7">
        <v>825</v>
      </c>
      <c r="S2014" s="7">
        <v>8250</v>
      </c>
      <c r="T2014" s="7">
        <v>2.35</v>
      </c>
      <c r="U2014" s="7">
        <v>193.875</v>
      </c>
      <c r="V2014" t="s">
        <v>74</v>
      </c>
      <c r="W2014" s="7">
        <v>4493</v>
      </c>
      <c r="X2014" s="2" t="s">
        <v>82</v>
      </c>
      <c r="Y2014" s="200"/>
      <c r="Z2014" s="201">
        <f>IF(Y2014&lt;&gt;"",Y2014,IF(Table1[[#This Row],[Befolyt]]="i",1,""))</f>
        <v>1</v>
      </c>
      <c r="AA2014" s="98">
        <f>Table1[[#This Row],[KülföldiÁr]]*Table1[[#This Row],[Darab]]</f>
        <v>0</v>
      </c>
    </row>
    <row r="2015" spans="1:27" x14ac:dyDescent="0.3">
      <c r="A2015" t="s">
        <v>1295</v>
      </c>
      <c r="B2015" t="s">
        <v>1296</v>
      </c>
      <c r="C2015" s="126">
        <v>46048</v>
      </c>
      <c r="D2015" s="6">
        <v>1</v>
      </c>
      <c r="E2015" s="126">
        <v>46048</v>
      </c>
      <c r="F2015" s="6">
        <v>1</v>
      </c>
      <c r="G2015" t="s">
        <v>1297</v>
      </c>
      <c r="H2015" t="s">
        <v>321</v>
      </c>
      <c r="I2015" t="s">
        <v>28</v>
      </c>
      <c r="J2015" t="s">
        <v>1298</v>
      </c>
      <c r="K2015">
        <v>1</v>
      </c>
      <c r="L2015" s="7">
        <v>13599.65</v>
      </c>
      <c r="M2015" s="7">
        <v>13599.65</v>
      </c>
      <c r="N2015">
        <v>0</v>
      </c>
      <c r="O2015" t="s">
        <v>29</v>
      </c>
      <c r="P2015">
        <v>0</v>
      </c>
      <c r="Q2015" s="7">
        <v>22730</v>
      </c>
      <c r="R2015" s="7">
        <v>24960</v>
      </c>
      <c r="S2015" s="7">
        <v>24960</v>
      </c>
      <c r="T2015" s="7">
        <v>5</v>
      </c>
      <c r="U2015" s="7">
        <v>1248</v>
      </c>
      <c r="V2015" t="s">
        <v>77</v>
      </c>
      <c r="W2015" s="7">
        <v>11360.35</v>
      </c>
      <c r="X2015" s="2" t="s">
        <v>31</v>
      </c>
      <c r="Y2015" s="200"/>
      <c r="Z2015" s="201" t="str">
        <f>IF(Y2015&lt;&gt;"",Y2015,IF(Table1[[#This Row],[Befolyt]]="i",1,""))</f>
        <v/>
      </c>
      <c r="AA2015" s="98">
        <f>Table1[[#This Row],[KülföldiÁr]]*Table1[[#This Row],[Darab]]</f>
        <v>0</v>
      </c>
    </row>
    <row r="2016" spans="1:27" x14ac:dyDescent="0.3">
      <c r="A2016" t="s">
        <v>1295</v>
      </c>
      <c r="B2016" t="s">
        <v>1296</v>
      </c>
      <c r="C2016" s="126">
        <v>46048</v>
      </c>
      <c r="D2016" s="6">
        <v>1</v>
      </c>
      <c r="E2016" s="126">
        <v>46048</v>
      </c>
      <c r="F2016" s="6">
        <v>1</v>
      </c>
      <c r="G2016" t="s">
        <v>851</v>
      </c>
      <c r="H2016" t="s">
        <v>34</v>
      </c>
      <c r="I2016" t="s">
        <v>32</v>
      </c>
      <c r="J2016" t="s">
        <v>852</v>
      </c>
      <c r="K2016">
        <v>1</v>
      </c>
      <c r="L2016" s="7">
        <v>1742</v>
      </c>
      <c r="M2016" s="7">
        <v>1742</v>
      </c>
      <c r="N2016">
        <v>0</v>
      </c>
      <c r="O2016" t="s">
        <v>29</v>
      </c>
      <c r="P2016">
        <v>0</v>
      </c>
      <c r="Q2016" s="7">
        <v>1742</v>
      </c>
      <c r="R2016" s="7">
        <v>0</v>
      </c>
      <c r="S2016" s="7">
        <v>0</v>
      </c>
      <c r="T2016" s="7">
        <v>0</v>
      </c>
      <c r="U2016" s="7">
        <v>0</v>
      </c>
      <c r="V2016" t="s">
        <v>77</v>
      </c>
      <c r="W2016" s="7">
        <v>-1742</v>
      </c>
      <c r="X2016" s="2" t="s">
        <v>31</v>
      </c>
      <c r="Y2016" s="200"/>
      <c r="Z2016" s="201" t="str">
        <f>IF(Y2016&lt;&gt;"",Y2016,IF(Table1[[#This Row],[Befolyt]]="i",1,""))</f>
        <v/>
      </c>
      <c r="AA2016" s="98">
        <f>Table1[[#This Row],[KülföldiÁr]]*Table1[[#This Row],[Darab]]</f>
        <v>0</v>
      </c>
    </row>
    <row r="2017" spans="1:27" x14ac:dyDescent="0.3">
      <c r="A2017" t="s">
        <v>1299</v>
      </c>
      <c r="B2017" t="s">
        <v>1300</v>
      </c>
      <c r="C2017" s="126">
        <v>46048</v>
      </c>
      <c r="D2017" s="6">
        <v>1</v>
      </c>
      <c r="E2017" s="126">
        <v>46048</v>
      </c>
      <c r="F2017" s="6">
        <v>1</v>
      </c>
      <c r="G2017" t="s">
        <v>1301</v>
      </c>
      <c r="H2017" t="s">
        <v>33</v>
      </c>
      <c r="I2017" t="s">
        <v>28</v>
      </c>
      <c r="J2017" t="s">
        <v>1302</v>
      </c>
      <c r="K2017">
        <v>1</v>
      </c>
      <c r="L2017" s="7">
        <v>3115</v>
      </c>
      <c r="M2017" s="7">
        <v>3115</v>
      </c>
      <c r="N2017">
        <v>0</v>
      </c>
      <c r="O2017" t="s">
        <v>29</v>
      </c>
      <c r="P2017">
        <v>0</v>
      </c>
      <c r="Q2017" s="7">
        <v>15500</v>
      </c>
      <c r="R2017" s="7">
        <v>15500</v>
      </c>
      <c r="S2017" s="7">
        <v>15500</v>
      </c>
      <c r="T2017" s="7">
        <v>10</v>
      </c>
      <c r="U2017" s="7">
        <v>1550</v>
      </c>
      <c r="V2017" t="s">
        <v>30</v>
      </c>
      <c r="W2017" s="7">
        <v>12385</v>
      </c>
      <c r="X2017" s="2" t="s">
        <v>82</v>
      </c>
      <c r="Y2017" s="200">
        <v>1</v>
      </c>
      <c r="Z2017" s="201">
        <f>IF(Y2017&lt;&gt;"",Y2017,IF(Table1[[#This Row],[Befolyt]]="i",1,""))</f>
        <v>1</v>
      </c>
      <c r="AA2017" s="98">
        <f>Table1[[#This Row],[KülföldiÁr]]*Table1[[#This Row],[Darab]]</f>
        <v>0</v>
      </c>
    </row>
    <row r="2018" spans="1:27" x14ac:dyDescent="0.3">
      <c r="A2018" t="s">
        <v>1299</v>
      </c>
      <c r="B2018" t="s">
        <v>1300</v>
      </c>
      <c r="C2018" s="126">
        <v>46048</v>
      </c>
      <c r="D2018" s="6">
        <v>1</v>
      </c>
      <c r="E2018" s="126">
        <v>46048</v>
      </c>
      <c r="F2018" s="6">
        <v>1</v>
      </c>
      <c r="G2018" t="s">
        <v>1303</v>
      </c>
      <c r="H2018" t="s">
        <v>34</v>
      </c>
      <c r="I2018" t="s">
        <v>32</v>
      </c>
      <c r="J2018" t="s">
        <v>1304</v>
      </c>
      <c r="K2018">
        <v>1</v>
      </c>
      <c r="L2018" s="7">
        <v>2080</v>
      </c>
      <c r="M2018" s="7">
        <v>2080</v>
      </c>
      <c r="N2018">
        <v>0</v>
      </c>
      <c r="O2018" t="s">
        <v>29</v>
      </c>
      <c r="P2018">
        <v>0</v>
      </c>
      <c r="Q2018" s="7">
        <v>2080</v>
      </c>
      <c r="R2018" s="7">
        <v>2500</v>
      </c>
      <c r="S2018" s="7">
        <v>2500</v>
      </c>
      <c r="T2018" s="7">
        <v>0</v>
      </c>
      <c r="U2018" s="7">
        <v>0</v>
      </c>
      <c r="V2018" t="s">
        <v>30</v>
      </c>
      <c r="W2018" s="7">
        <v>420</v>
      </c>
      <c r="X2018" s="2" t="s">
        <v>82</v>
      </c>
      <c r="Y2018" s="200">
        <v>1</v>
      </c>
      <c r="Z2018" s="201">
        <f>IF(Y2018&lt;&gt;"",Y2018,IF(Table1[[#This Row],[Befolyt]]="i",1,""))</f>
        <v>1</v>
      </c>
      <c r="AA2018" s="98">
        <f>Table1[[#This Row],[KülföldiÁr]]*Table1[[#This Row],[Darab]]</f>
        <v>0</v>
      </c>
    </row>
    <row r="2019" spans="1:27" x14ac:dyDescent="0.3">
      <c r="A2019" t="s">
        <v>1305</v>
      </c>
      <c r="B2019" t="s">
        <v>1306</v>
      </c>
      <c r="C2019" s="126">
        <v>46048</v>
      </c>
      <c r="D2019" s="6">
        <v>1</v>
      </c>
      <c r="E2019" s="126">
        <v>46048</v>
      </c>
      <c r="F2019" s="6">
        <v>1</v>
      </c>
      <c r="G2019" t="s">
        <v>1307</v>
      </c>
      <c r="H2019" t="s">
        <v>1308</v>
      </c>
      <c r="I2019" t="s">
        <v>28</v>
      </c>
      <c r="J2019" t="s">
        <v>1309</v>
      </c>
      <c r="K2019">
        <v>1</v>
      </c>
      <c r="L2019" s="7">
        <v>1910.86</v>
      </c>
      <c r="M2019" s="7">
        <v>1910.86</v>
      </c>
      <c r="N2019">
        <v>0</v>
      </c>
      <c r="O2019" t="s">
        <v>29</v>
      </c>
      <c r="P2019">
        <v>0</v>
      </c>
      <c r="Q2019" s="7">
        <v>4020</v>
      </c>
      <c r="R2019" s="7">
        <v>10000</v>
      </c>
      <c r="S2019" s="7">
        <v>10000</v>
      </c>
      <c r="T2019" s="7">
        <v>25.93</v>
      </c>
      <c r="U2019" s="7">
        <v>2593</v>
      </c>
      <c r="V2019" t="s">
        <v>83</v>
      </c>
      <c r="W2019" s="7">
        <v>8089.14</v>
      </c>
      <c r="X2019" s="2" t="s">
        <v>82</v>
      </c>
      <c r="Y2019" s="200"/>
      <c r="Z2019" s="201">
        <f>IF(Y2019&lt;&gt;"",Y2019,IF(Table1[[#This Row],[Befolyt]]="i",1,""))</f>
        <v>1</v>
      </c>
      <c r="AA2019" s="98">
        <f>Table1[[#This Row],[KülföldiÁr]]*Table1[[#This Row],[Darab]]</f>
        <v>0</v>
      </c>
    </row>
    <row r="2020" spans="1:27" x14ac:dyDescent="0.3">
      <c r="A2020" t="s">
        <v>1305</v>
      </c>
      <c r="B2020" t="s">
        <v>1306</v>
      </c>
      <c r="C2020" s="126">
        <v>46048</v>
      </c>
      <c r="D2020" s="6">
        <v>1</v>
      </c>
      <c r="E2020" s="126">
        <v>46048</v>
      </c>
      <c r="F2020" s="6">
        <v>1</v>
      </c>
      <c r="G2020" t="s">
        <v>1310</v>
      </c>
      <c r="H2020" t="s">
        <v>1308</v>
      </c>
      <c r="I2020" t="s">
        <v>28</v>
      </c>
      <c r="J2020" t="s">
        <v>1311</v>
      </c>
      <c r="K2020">
        <v>1</v>
      </c>
      <c r="L2020" s="7">
        <v>87345.23</v>
      </c>
      <c r="M2020" s="7">
        <v>87345.23</v>
      </c>
      <c r="N2020">
        <v>0</v>
      </c>
      <c r="O2020" t="s">
        <v>29</v>
      </c>
      <c r="P2020">
        <v>0</v>
      </c>
      <c r="Q2020" s="7">
        <v>153250</v>
      </c>
      <c r="R2020" s="7">
        <v>230000</v>
      </c>
      <c r="S2020" s="7">
        <v>230000</v>
      </c>
      <c r="T2020" s="7">
        <v>16.45</v>
      </c>
      <c r="U2020" s="7">
        <v>37835</v>
      </c>
      <c r="V2020" t="s">
        <v>83</v>
      </c>
      <c r="W2020" s="7">
        <v>142654.77000000002</v>
      </c>
      <c r="X2020" s="2" t="s">
        <v>82</v>
      </c>
      <c r="Y2020" s="200"/>
      <c r="Z2020" s="201">
        <f>IF(Y2020&lt;&gt;"",Y2020,IF(Table1[[#This Row],[Befolyt]]="i",1,""))</f>
        <v>1</v>
      </c>
      <c r="AA2020" s="98">
        <f>Table1[[#This Row],[KülföldiÁr]]*Table1[[#This Row],[Darab]]</f>
        <v>0</v>
      </c>
    </row>
    <row r="2021" spans="1:27" x14ac:dyDescent="0.3">
      <c r="A2021" t="s">
        <v>1305</v>
      </c>
      <c r="B2021" t="s">
        <v>1306</v>
      </c>
      <c r="C2021" s="126">
        <v>46048</v>
      </c>
      <c r="D2021" s="6">
        <v>1</v>
      </c>
      <c r="E2021" s="126">
        <v>46048</v>
      </c>
      <c r="F2021" s="6">
        <v>1</v>
      </c>
      <c r="G2021" t="s">
        <v>1312</v>
      </c>
      <c r="H2021" t="s">
        <v>1308</v>
      </c>
      <c r="I2021" t="s">
        <v>28</v>
      </c>
      <c r="J2021" t="s">
        <v>1313</v>
      </c>
      <c r="K2021">
        <v>1</v>
      </c>
      <c r="L2021" s="7">
        <v>12744.16</v>
      </c>
      <c r="M2021" s="7">
        <v>12744.16</v>
      </c>
      <c r="N2021">
        <v>0</v>
      </c>
      <c r="O2021" t="s">
        <v>29</v>
      </c>
      <c r="P2021">
        <v>0</v>
      </c>
      <c r="Q2021" s="7">
        <v>26790</v>
      </c>
      <c r="R2021" s="7">
        <v>30000</v>
      </c>
      <c r="S2021" s="7">
        <v>30000</v>
      </c>
      <c r="T2021" s="7">
        <v>8.74</v>
      </c>
      <c r="U2021" s="7">
        <v>2622</v>
      </c>
      <c r="V2021" t="s">
        <v>83</v>
      </c>
      <c r="W2021" s="7">
        <v>17255.84</v>
      </c>
      <c r="X2021" s="2" t="s">
        <v>82</v>
      </c>
      <c r="Y2021" s="200"/>
      <c r="Z2021" s="201">
        <f>IF(Y2021&lt;&gt;"",Y2021,IF(Table1[[#This Row],[Befolyt]]="i",1,""))</f>
        <v>1</v>
      </c>
      <c r="AA2021" s="98">
        <f>Table1[[#This Row],[KülföldiÁr]]*Table1[[#This Row],[Darab]]</f>
        <v>0</v>
      </c>
    </row>
    <row r="2022" spans="1:27" x14ac:dyDescent="0.3">
      <c r="A2022" t="s">
        <v>1305</v>
      </c>
      <c r="B2022" t="s">
        <v>1306</v>
      </c>
      <c r="C2022" s="126">
        <v>46048</v>
      </c>
      <c r="D2022" s="6">
        <v>1</v>
      </c>
      <c r="E2022" s="126">
        <v>46048</v>
      </c>
      <c r="F2022" s="6">
        <v>1</v>
      </c>
      <c r="G2022" t="s">
        <v>1314</v>
      </c>
      <c r="H2022" t="s">
        <v>34</v>
      </c>
      <c r="I2022" t="s">
        <v>32</v>
      </c>
      <c r="J2022" t="s">
        <v>1315</v>
      </c>
      <c r="K2022">
        <v>1</v>
      </c>
      <c r="L2022" s="7">
        <v>2148</v>
      </c>
      <c r="M2022" s="7">
        <v>2148</v>
      </c>
      <c r="N2022">
        <v>0</v>
      </c>
      <c r="O2022" t="s">
        <v>29</v>
      </c>
      <c r="P2022">
        <v>0</v>
      </c>
      <c r="Q2022" s="7">
        <v>2148</v>
      </c>
      <c r="R2022" s="7">
        <v>0</v>
      </c>
      <c r="S2022" s="7">
        <v>0</v>
      </c>
      <c r="T2022" s="7">
        <v>0</v>
      </c>
      <c r="U2022" s="7">
        <v>0</v>
      </c>
      <c r="V2022" t="s">
        <v>83</v>
      </c>
      <c r="W2022" s="7">
        <v>-2148</v>
      </c>
      <c r="X2022" s="2" t="s">
        <v>82</v>
      </c>
      <c r="Y2022" s="200"/>
      <c r="Z2022" s="201">
        <f>IF(Y2022&lt;&gt;"",Y2022,IF(Table1[[#This Row],[Befolyt]]="i",1,""))</f>
        <v>1</v>
      </c>
      <c r="AA2022" s="98">
        <f>Table1[[#This Row],[KülföldiÁr]]*Table1[[#This Row],[Darab]]</f>
        <v>0</v>
      </c>
    </row>
    <row r="2023" spans="1:27" x14ac:dyDescent="0.3">
      <c r="A2023" t="s">
        <v>1316</v>
      </c>
      <c r="B2023" t="s">
        <v>338</v>
      </c>
      <c r="C2023" s="126">
        <v>46048</v>
      </c>
      <c r="D2023" s="6">
        <v>1</v>
      </c>
      <c r="E2023" s="126">
        <v>46048</v>
      </c>
      <c r="F2023" s="6">
        <v>1</v>
      </c>
      <c r="G2023" t="s">
        <v>1317</v>
      </c>
      <c r="H2023" t="s">
        <v>334</v>
      </c>
      <c r="I2023" t="s">
        <v>32</v>
      </c>
      <c r="J2023" t="s">
        <v>1318</v>
      </c>
      <c r="K2023">
        <v>1</v>
      </c>
      <c r="L2023" s="7">
        <v>30963.87</v>
      </c>
      <c r="M2023" s="7">
        <v>30963.87</v>
      </c>
      <c r="N2023">
        <v>0</v>
      </c>
      <c r="O2023" t="s">
        <v>29</v>
      </c>
      <c r="P2023">
        <v>0</v>
      </c>
      <c r="Q2023" s="7">
        <v>38475</v>
      </c>
      <c r="R2023" s="7">
        <v>0</v>
      </c>
      <c r="S2023" s="7">
        <v>0</v>
      </c>
      <c r="T2023" s="7">
        <v>0</v>
      </c>
      <c r="U2023" s="7">
        <v>0</v>
      </c>
      <c r="V2023" t="s">
        <v>83</v>
      </c>
      <c r="W2023" s="7">
        <v>-30963.87</v>
      </c>
      <c r="X2023" s="2" t="s">
        <v>82</v>
      </c>
      <c r="Y2023" s="200"/>
      <c r="Z2023" s="201">
        <f>IF(Y2023&lt;&gt;"",Y2023,IF(Table1[[#This Row],[Befolyt]]="i",1,""))</f>
        <v>1</v>
      </c>
      <c r="AA2023" s="98">
        <f>Table1[[#This Row],[KülföldiÁr]]*Table1[[#This Row],[Darab]]</f>
        <v>0</v>
      </c>
    </row>
    <row r="2024" spans="1:27" x14ac:dyDescent="0.3">
      <c r="A2024" t="s">
        <v>1316</v>
      </c>
      <c r="B2024" t="s">
        <v>338</v>
      </c>
      <c r="C2024" s="126">
        <v>46048</v>
      </c>
      <c r="D2024" s="6">
        <v>1</v>
      </c>
      <c r="E2024" s="126">
        <v>46048</v>
      </c>
      <c r="F2024" s="6">
        <v>1</v>
      </c>
      <c r="G2024" t="s">
        <v>350</v>
      </c>
      <c r="H2024" t="s">
        <v>334</v>
      </c>
      <c r="I2024" t="s">
        <v>32</v>
      </c>
      <c r="J2024" t="s">
        <v>76</v>
      </c>
      <c r="K2024">
        <v>1</v>
      </c>
      <c r="L2024" s="7">
        <v>2320</v>
      </c>
      <c r="M2024" s="7">
        <v>2320</v>
      </c>
      <c r="N2024">
        <v>0</v>
      </c>
      <c r="O2024" t="s">
        <v>29</v>
      </c>
      <c r="P2024">
        <v>0</v>
      </c>
      <c r="Q2024" s="7">
        <v>2320</v>
      </c>
      <c r="R2024" s="7">
        <v>0</v>
      </c>
      <c r="S2024" s="7">
        <v>0</v>
      </c>
      <c r="T2024" s="7">
        <v>0</v>
      </c>
      <c r="U2024" s="7">
        <v>0</v>
      </c>
      <c r="V2024" t="s">
        <v>83</v>
      </c>
      <c r="W2024" s="7">
        <v>-2320</v>
      </c>
      <c r="X2024" s="2" t="s">
        <v>82</v>
      </c>
      <c r="Y2024" s="200"/>
      <c r="Z2024" s="201">
        <f>IF(Y2024&lt;&gt;"",Y2024,IF(Table1[[#This Row],[Befolyt]]="i",1,""))</f>
        <v>1</v>
      </c>
      <c r="AA2024" s="98">
        <f>Table1[[#This Row],[KülföldiÁr]]*Table1[[#This Row],[Darab]]</f>
        <v>0</v>
      </c>
    </row>
    <row r="2025" spans="1:27" x14ac:dyDescent="0.3">
      <c r="A2025" t="s">
        <v>1316</v>
      </c>
      <c r="B2025" t="s">
        <v>338</v>
      </c>
      <c r="C2025" s="126">
        <v>46048</v>
      </c>
      <c r="D2025" s="6">
        <v>1</v>
      </c>
      <c r="E2025" s="126">
        <v>46048</v>
      </c>
      <c r="F2025" s="6">
        <v>1</v>
      </c>
      <c r="G2025" t="s">
        <v>1319</v>
      </c>
      <c r="H2025" t="s">
        <v>327</v>
      </c>
      <c r="I2025" t="s">
        <v>67</v>
      </c>
      <c r="J2025" t="s">
        <v>1320</v>
      </c>
      <c r="K2025">
        <v>1</v>
      </c>
      <c r="L2025" s="7">
        <v>534404.63</v>
      </c>
      <c r="M2025" s="7">
        <v>534404.63</v>
      </c>
      <c r="N2025">
        <v>0</v>
      </c>
      <c r="O2025" t="s">
        <v>29</v>
      </c>
      <c r="P2025">
        <v>0</v>
      </c>
      <c r="Q2025" s="7">
        <v>1101200</v>
      </c>
      <c r="R2025" s="7">
        <v>1046140</v>
      </c>
      <c r="S2025" s="7">
        <v>1046140</v>
      </c>
      <c r="T2025" s="7">
        <v>3.75</v>
      </c>
      <c r="U2025" s="7">
        <v>39230.25</v>
      </c>
      <c r="V2025" t="s">
        <v>83</v>
      </c>
      <c r="W2025" s="7">
        <v>511735.37</v>
      </c>
      <c r="X2025" s="2" t="s">
        <v>82</v>
      </c>
      <c r="Y2025" s="200"/>
      <c r="Z2025" s="201">
        <f>IF(Y2025&lt;&gt;"",Y2025,IF(Table1[[#This Row],[Befolyt]]="i",1,""))</f>
        <v>1</v>
      </c>
      <c r="AA2025" s="98">
        <f>Table1[[#This Row],[KülföldiÁr]]*Table1[[#This Row],[Darab]]</f>
        <v>0</v>
      </c>
    </row>
    <row r="2026" spans="1:27" x14ac:dyDescent="0.3">
      <c r="A2026" t="s">
        <v>1321</v>
      </c>
      <c r="B2026" t="s">
        <v>1029</v>
      </c>
      <c r="C2026" s="126">
        <v>46048</v>
      </c>
      <c r="D2026" s="6">
        <v>1</v>
      </c>
      <c r="E2026" s="126">
        <v>46048</v>
      </c>
      <c r="F2026" s="6">
        <v>1</v>
      </c>
      <c r="G2026" t="s">
        <v>314</v>
      </c>
      <c r="H2026" t="s">
        <v>51</v>
      </c>
      <c r="I2026" t="s">
        <v>28</v>
      </c>
      <c r="J2026" t="s">
        <v>315</v>
      </c>
      <c r="K2026">
        <v>10</v>
      </c>
      <c r="L2026" s="7">
        <v>2165.5100000000002</v>
      </c>
      <c r="M2026" s="7">
        <v>21655.100000000002</v>
      </c>
      <c r="N2026">
        <v>0</v>
      </c>
      <c r="O2026" t="s">
        <v>29</v>
      </c>
      <c r="P2026">
        <v>0</v>
      </c>
      <c r="Q2026" s="7">
        <v>4800</v>
      </c>
      <c r="R2026" s="7">
        <v>3340</v>
      </c>
      <c r="S2026" s="7">
        <v>33400</v>
      </c>
      <c r="T2026" s="7">
        <v>1</v>
      </c>
      <c r="U2026" s="7">
        <v>334</v>
      </c>
      <c r="V2026" t="s">
        <v>77</v>
      </c>
      <c r="W2026" s="7">
        <v>11744.899999999998</v>
      </c>
      <c r="X2026" s="2" t="s">
        <v>82</v>
      </c>
      <c r="Y2026" s="200"/>
      <c r="Z2026" s="201">
        <f>IF(Y2026&lt;&gt;"",Y2026,IF(Table1[[#This Row],[Befolyt]]="i",1,""))</f>
        <v>1</v>
      </c>
      <c r="AA2026" s="98">
        <f>Table1[[#This Row],[KülföldiÁr]]*Table1[[#This Row],[Darab]]</f>
        <v>0</v>
      </c>
    </row>
    <row r="2027" spans="1:27" x14ac:dyDescent="0.3">
      <c r="A2027" t="s">
        <v>1321</v>
      </c>
      <c r="B2027" t="s">
        <v>1029</v>
      </c>
      <c r="C2027" s="126">
        <v>46048</v>
      </c>
      <c r="D2027" s="6">
        <v>1</v>
      </c>
      <c r="E2027" s="126">
        <v>46048</v>
      </c>
      <c r="F2027" s="6">
        <v>1</v>
      </c>
      <c r="G2027" t="s">
        <v>72</v>
      </c>
      <c r="H2027" t="s">
        <v>34</v>
      </c>
      <c r="I2027" t="s">
        <v>32</v>
      </c>
      <c r="J2027" t="s">
        <v>73</v>
      </c>
      <c r="K2027">
        <v>1</v>
      </c>
      <c r="L2027" s="7">
        <v>2947</v>
      </c>
      <c r="M2027" s="7">
        <v>2947</v>
      </c>
      <c r="N2027">
        <v>0</v>
      </c>
      <c r="O2027" t="s">
        <v>29</v>
      </c>
      <c r="P2027">
        <v>0</v>
      </c>
      <c r="Q2027" s="7">
        <v>2947</v>
      </c>
      <c r="R2027" s="7">
        <v>0</v>
      </c>
      <c r="S2027" s="7">
        <v>0</v>
      </c>
      <c r="T2027" s="7">
        <v>0</v>
      </c>
      <c r="U2027" s="7">
        <v>0</v>
      </c>
      <c r="V2027" t="s">
        <v>77</v>
      </c>
      <c r="W2027" s="7">
        <v>-2947</v>
      </c>
      <c r="X2027" s="2" t="s">
        <v>82</v>
      </c>
      <c r="Y2027" s="200"/>
      <c r="Z2027" s="201">
        <f>IF(Y2027&lt;&gt;"",Y2027,IF(Table1[[#This Row],[Befolyt]]="i",1,""))</f>
        <v>1</v>
      </c>
      <c r="AA2027" s="98">
        <f>Table1[[#This Row],[KülföldiÁr]]*Table1[[#This Row],[Darab]]</f>
        <v>0</v>
      </c>
    </row>
    <row r="2028" spans="1:27" x14ac:dyDescent="0.3">
      <c r="A2028" t="s">
        <v>1322</v>
      </c>
      <c r="B2028" t="s">
        <v>525</v>
      </c>
      <c r="C2028" s="126">
        <v>46048</v>
      </c>
      <c r="D2028" s="6">
        <v>1</v>
      </c>
      <c r="E2028" s="126">
        <v>46045</v>
      </c>
      <c r="F2028" s="6">
        <v>1</v>
      </c>
      <c r="G2028" t="s">
        <v>1012</v>
      </c>
      <c r="H2028" t="s">
        <v>34</v>
      </c>
      <c r="I2028" t="s">
        <v>32</v>
      </c>
      <c r="J2028" t="s">
        <v>34</v>
      </c>
      <c r="K2028">
        <v>1</v>
      </c>
      <c r="L2028" s="7">
        <v>2555</v>
      </c>
      <c r="M2028" s="7">
        <v>2555</v>
      </c>
      <c r="N2028">
        <v>0</v>
      </c>
      <c r="O2028" t="s">
        <v>29</v>
      </c>
      <c r="P2028">
        <v>0</v>
      </c>
      <c r="Q2028" s="7">
        <v>2555</v>
      </c>
      <c r="R2028" s="7">
        <v>2500</v>
      </c>
      <c r="S2028" s="7">
        <v>2500</v>
      </c>
      <c r="T2028" s="7">
        <v>0</v>
      </c>
      <c r="U2028" s="7">
        <v>0</v>
      </c>
      <c r="V2028" t="s">
        <v>77</v>
      </c>
      <c r="W2028" s="7">
        <v>-55</v>
      </c>
      <c r="X2028" s="2" t="s">
        <v>82</v>
      </c>
      <c r="Y2028" s="200"/>
      <c r="Z2028" s="201">
        <f>IF(Y2028&lt;&gt;"",Y2028,IF(Table1[[#This Row],[Befolyt]]="i",1,""))</f>
        <v>1</v>
      </c>
      <c r="AA2028" s="98">
        <f>Table1[[#This Row],[KülföldiÁr]]*Table1[[#This Row],[Darab]]</f>
        <v>0</v>
      </c>
    </row>
    <row r="2029" spans="1:27" x14ac:dyDescent="0.3">
      <c r="A2029" t="s">
        <v>1322</v>
      </c>
      <c r="B2029" t="s">
        <v>525</v>
      </c>
      <c r="C2029" s="126">
        <v>46048</v>
      </c>
      <c r="D2029" s="6">
        <v>1</v>
      </c>
      <c r="E2029" s="126">
        <v>46045</v>
      </c>
      <c r="F2029" s="6">
        <v>1</v>
      </c>
      <c r="G2029" t="s">
        <v>1205</v>
      </c>
      <c r="H2029" t="s">
        <v>63</v>
      </c>
      <c r="I2029" t="s">
        <v>28</v>
      </c>
      <c r="J2029" t="s">
        <v>1206</v>
      </c>
      <c r="K2029">
        <v>8</v>
      </c>
      <c r="L2029" s="7">
        <v>2663.19</v>
      </c>
      <c r="M2029" s="7">
        <v>21305.52</v>
      </c>
      <c r="N2029">
        <v>0</v>
      </c>
      <c r="O2029" t="s">
        <v>29</v>
      </c>
      <c r="P2029">
        <v>0</v>
      </c>
      <c r="Q2029" s="7">
        <v>8010</v>
      </c>
      <c r="R2029" s="7">
        <v>8010</v>
      </c>
      <c r="S2029" s="7">
        <v>64080</v>
      </c>
      <c r="T2029" s="7">
        <v>7</v>
      </c>
      <c r="U2029" s="7">
        <v>4485.6000000000004</v>
      </c>
      <c r="V2029" t="s">
        <v>77</v>
      </c>
      <c r="W2029" s="7">
        <v>42774.479999999996</v>
      </c>
      <c r="X2029" s="2" t="s">
        <v>82</v>
      </c>
      <c r="Y2029" s="200"/>
      <c r="Z2029" s="201">
        <f>IF(Y2029&lt;&gt;"",Y2029,IF(Table1[[#This Row],[Befolyt]]="i",1,""))</f>
        <v>1</v>
      </c>
      <c r="AA2029" s="98">
        <f>Table1[[#This Row],[KülföldiÁr]]*Table1[[#This Row],[Darab]]</f>
        <v>0</v>
      </c>
    </row>
    <row r="2030" spans="1:27" x14ac:dyDescent="0.3">
      <c r="A2030" t="s">
        <v>1323</v>
      </c>
      <c r="B2030" t="s">
        <v>1324</v>
      </c>
      <c r="C2030" s="126">
        <v>46045</v>
      </c>
      <c r="D2030" s="6">
        <v>1</v>
      </c>
      <c r="E2030" s="126">
        <v>46043</v>
      </c>
      <c r="F2030" s="6">
        <v>1</v>
      </c>
      <c r="G2030" t="s">
        <v>86</v>
      </c>
      <c r="H2030" t="s">
        <v>70</v>
      </c>
      <c r="I2030" t="s">
        <v>32</v>
      </c>
      <c r="J2030" t="s">
        <v>87</v>
      </c>
      <c r="K2030">
        <v>0.25</v>
      </c>
      <c r="L2030" s="7">
        <v>7195.04</v>
      </c>
      <c r="M2030" s="7">
        <v>1798.76</v>
      </c>
      <c r="N2030">
        <v>0</v>
      </c>
      <c r="O2030" t="s">
        <v>29</v>
      </c>
      <c r="P2030">
        <v>0</v>
      </c>
      <c r="Q2030" s="7">
        <v>12000</v>
      </c>
      <c r="R2030" s="7">
        <v>12000</v>
      </c>
      <c r="S2030" s="7">
        <v>3000</v>
      </c>
      <c r="T2030" s="7">
        <v>0</v>
      </c>
      <c r="U2030" s="7">
        <v>0</v>
      </c>
      <c r="V2030" t="s">
        <v>30</v>
      </c>
      <c r="W2030" s="7">
        <v>1201.24</v>
      </c>
      <c r="X2030" s="2" t="s">
        <v>82</v>
      </c>
      <c r="Y2030" s="200"/>
      <c r="Z2030" s="201">
        <f>IF(Y2030&lt;&gt;"",Y2030,IF(Table1[[#This Row],[Befolyt]]="i",1,""))</f>
        <v>1</v>
      </c>
      <c r="AA2030" s="98">
        <f>Table1[[#This Row],[KülföldiÁr]]*Table1[[#This Row],[Darab]]</f>
        <v>0</v>
      </c>
    </row>
    <row r="2031" spans="1:27" x14ac:dyDescent="0.3">
      <c r="A2031" t="s">
        <v>1323</v>
      </c>
      <c r="B2031" t="s">
        <v>1324</v>
      </c>
      <c r="C2031" s="126">
        <v>46045</v>
      </c>
      <c r="D2031" s="6">
        <v>1</v>
      </c>
      <c r="E2031" s="126">
        <v>46043</v>
      </c>
      <c r="F2031" s="6">
        <v>1</v>
      </c>
      <c r="G2031" t="s">
        <v>465</v>
      </c>
      <c r="H2031" t="s">
        <v>27</v>
      </c>
      <c r="I2031" t="s">
        <v>28</v>
      </c>
      <c r="J2031" t="s">
        <v>486</v>
      </c>
      <c r="K2031">
        <v>1</v>
      </c>
      <c r="L2031" s="7">
        <v>60450</v>
      </c>
      <c r="M2031" s="7">
        <v>60450</v>
      </c>
      <c r="N2031">
        <v>0</v>
      </c>
      <c r="O2031" t="s">
        <v>29</v>
      </c>
      <c r="P2031">
        <v>0</v>
      </c>
      <c r="Q2031" s="7">
        <v>100750</v>
      </c>
      <c r="R2031" s="7">
        <v>100750</v>
      </c>
      <c r="S2031" s="7">
        <v>100750</v>
      </c>
      <c r="T2031" s="7">
        <v>10</v>
      </c>
      <c r="U2031" s="7">
        <v>10075</v>
      </c>
      <c r="V2031" t="s">
        <v>30</v>
      </c>
      <c r="W2031" s="7">
        <v>40300</v>
      </c>
      <c r="X2031" s="2" t="s">
        <v>82</v>
      </c>
      <c r="Y2031" s="200"/>
      <c r="Z2031" s="201">
        <f>IF(Y2031&lt;&gt;"",Y2031,IF(Table1[[#This Row],[Befolyt]]="i",1,""))</f>
        <v>1</v>
      </c>
      <c r="AA2031" s="98">
        <f>Table1[[#This Row],[KülföldiÁr]]*Table1[[#This Row],[Darab]]</f>
        <v>0</v>
      </c>
    </row>
    <row r="2032" spans="1:27" x14ac:dyDescent="0.3">
      <c r="A2032" t="s">
        <v>1323</v>
      </c>
      <c r="B2032" t="s">
        <v>1324</v>
      </c>
      <c r="C2032" s="126">
        <v>46045</v>
      </c>
      <c r="D2032" s="6">
        <v>1</v>
      </c>
      <c r="E2032" s="126">
        <v>46043</v>
      </c>
      <c r="F2032" s="6">
        <v>1</v>
      </c>
      <c r="G2032" t="s">
        <v>58</v>
      </c>
      <c r="H2032" t="s">
        <v>41</v>
      </c>
      <c r="I2032" t="s">
        <v>28</v>
      </c>
      <c r="J2032" t="s">
        <v>59</v>
      </c>
      <c r="K2032">
        <v>2</v>
      </c>
      <c r="L2032" s="7">
        <v>169.09</v>
      </c>
      <c r="M2032" s="7">
        <v>338.18</v>
      </c>
      <c r="N2032">
        <v>0</v>
      </c>
      <c r="O2032" t="s">
        <v>29</v>
      </c>
      <c r="P2032">
        <v>0</v>
      </c>
      <c r="Q2032" s="7">
        <v>890</v>
      </c>
      <c r="R2032" s="7">
        <v>1210</v>
      </c>
      <c r="S2032" s="7">
        <v>2420</v>
      </c>
      <c r="T2032" s="7">
        <v>14.26</v>
      </c>
      <c r="U2032" s="7">
        <v>345.09199999999998</v>
      </c>
      <c r="V2032" t="s">
        <v>30</v>
      </c>
      <c r="W2032" s="7">
        <v>2081.8200000000002</v>
      </c>
      <c r="X2032" s="2" t="s">
        <v>82</v>
      </c>
      <c r="Y2032" s="200"/>
      <c r="Z2032" s="201">
        <f>IF(Y2032&lt;&gt;"",Y2032,IF(Table1[[#This Row],[Befolyt]]="i",1,""))</f>
        <v>1</v>
      </c>
      <c r="AA2032" s="98">
        <f>Table1[[#This Row],[KülföldiÁr]]*Table1[[#This Row],[Darab]]</f>
        <v>0</v>
      </c>
    </row>
    <row r="2033" spans="1:27" x14ac:dyDescent="0.3">
      <c r="A2033" t="s">
        <v>1323</v>
      </c>
      <c r="B2033" t="s">
        <v>1324</v>
      </c>
      <c r="C2033" s="126">
        <v>46045</v>
      </c>
      <c r="D2033" s="6">
        <v>1</v>
      </c>
      <c r="E2033" s="126">
        <v>46043</v>
      </c>
      <c r="F2033" s="6">
        <v>1</v>
      </c>
      <c r="G2033" t="s">
        <v>301</v>
      </c>
      <c r="H2033" t="s">
        <v>41</v>
      </c>
      <c r="I2033" t="s">
        <v>28</v>
      </c>
      <c r="J2033" t="s">
        <v>306</v>
      </c>
      <c r="K2033">
        <v>6</v>
      </c>
      <c r="L2033" s="7">
        <v>155.11000000000001</v>
      </c>
      <c r="M2033" s="7">
        <v>930.66000000000008</v>
      </c>
      <c r="N2033">
        <v>0</v>
      </c>
      <c r="O2033" t="s">
        <v>29</v>
      </c>
      <c r="P2033">
        <v>0</v>
      </c>
      <c r="Q2033" s="7">
        <v>778</v>
      </c>
      <c r="R2033" s="7">
        <v>1060</v>
      </c>
      <c r="S2033" s="7">
        <v>6360</v>
      </c>
      <c r="T2033" s="7">
        <v>14.31</v>
      </c>
      <c r="U2033" s="7">
        <v>910.1160000000001</v>
      </c>
      <c r="V2033" t="s">
        <v>30</v>
      </c>
      <c r="W2033" s="7">
        <v>5429.34</v>
      </c>
      <c r="X2033" s="2" t="s">
        <v>82</v>
      </c>
      <c r="Y2033" s="200"/>
      <c r="Z2033" s="201">
        <f>IF(Y2033&lt;&gt;"",Y2033,IF(Table1[[#This Row],[Befolyt]]="i",1,""))</f>
        <v>1</v>
      </c>
      <c r="AA2033" s="98">
        <f>Table1[[#This Row],[KülföldiÁr]]*Table1[[#This Row],[Darab]]</f>
        <v>0</v>
      </c>
    </row>
    <row r="2034" spans="1:27" x14ac:dyDescent="0.3">
      <c r="A2034" t="s">
        <v>1325</v>
      </c>
      <c r="B2034" t="s">
        <v>1326</v>
      </c>
      <c r="C2034" s="126">
        <v>46045</v>
      </c>
      <c r="D2034" s="6">
        <v>1</v>
      </c>
      <c r="E2034" s="126">
        <v>46045</v>
      </c>
      <c r="F2034" s="6">
        <v>1</v>
      </c>
      <c r="G2034" t="s">
        <v>1327</v>
      </c>
      <c r="H2034" t="s">
        <v>27</v>
      </c>
      <c r="I2034" t="s">
        <v>28</v>
      </c>
      <c r="J2034" t="s">
        <v>1328</v>
      </c>
      <c r="K2034">
        <v>2</v>
      </c>
      <c r="L2034" s="7">
        <v>13900</v>
      </c>
      <c r="M2034" s="7">
        <v>27800</v>
      </c>
      <c r="N2034">
        <v>0</v>
      </c>
      <c r="O2034" t="s">
        <v>29</v>
      </c>
      <c r="P2034">
        <v>0</v>
      </c>
      <c r="Q2034" s="7">
        <v>23200</v>
      </c>
      <c r="R2034" s="7">
        <v>24500</v>
      </c>
      <c r="S2034" s="7">
        <v>49000</v>
      </c>
      <c r="T2034" s="7">
        <v>11.59</v>
      </c>
      <c r="U2034" s="7">
        <v>5679.1</v>
      </c>
      <c r="V2034" t="s">
        <v>30</v>
      </c>
      <c r="W2034" s="7">
        <v>21200</v>
      </c>
      <c r="X2034" s="2" t="s">
        <v>31</v>
      </c>
      <c r="Y2034" s="200"/>
      <c r="Z2034" s="201" t="str">
        <f>IF(Y2034&lt;&gt;"",Y2034,IF(Table1[[#This Row],[Befolyt]]="i",1,""))</f>
        <v/>
      </c>
      <c r="AA2034" s="98">
        <f>Table1[[#This Row],[KülföldiÁr]]*Table1[[#This Row],[Darab]]</f>
        <v>0</v>
      </c>
    </row>
    <row r="2035" spans="1:27" x14ac:dyDescent="0.3">
      <c r="A2035" t="s">
        <v>1325</v>
      </c>
      <c r="B2035" t="s">
        <v>1326</v>
      </c>
      <c r="C2035" s="126">
        <v>46045</v>
      </c>
      <c r="D2035" s="6">
        <v>1</v>
      </c>
      <c r="E2035" s="126">
        <v>46045</v>
      </c>
      <c r="F2035" s="6">
        <v>1</v>
      </c>
      <c r="G2035" t="s">
        <v>1329</v>
      </c>
      <c r="H2035" t="s">
        <v>27</v>
      </c>
      <c r="I2035" t="s">
        <v>28</v>
      </c>
      <c r="J2035" t="s">
        <v>1330</v>
      </c>
      <c r="K2035">
        <v>1</v>
      </c>
      <c r="L2035" s="7">
        <v>354200</v>
      </c>
      <c r="M2035" s="7">
        <v>354200</v>
      </c>
      <c r="N2035">
        <v>0</v>
      </c>
      <c r="O2035" t="s">
        <v>29</v>
      </c>
      <c r="P2035">
        <v>0</v>
      </c>
      <c r="Q2035" s="7">
        <v>590500</v>
      </c>
      <c r="R2035" s="7">
        <v>646200</v>
      </c>
      <c r="S2035" s="7">
        <v>646200</v>
      </c>
      <c r="T2035" s="7">
        <v>12.59</v>
      </c>
      <c r="U2035" s="7">
        <v>81356.58</v>
      </c>
      <c r="V2035" t="s">
        <v>30</v>
      </c>
      <c r="W2035" s="7">
        <v>292000</v>
      </c>
      <c r="X2035" s="2" t="s">
        <v>31</v>
      </c>
      <c r="Y2035" s="200"/>
      <c r="Z2035" s="201" t="str">
        <f>IF(Y2035&lt;&gt;"",Y2035,IF(Table1[[#This Row],[Befolyt]]="i",1,""))</f>
        <v/>
      </c>
      <c r="AA2035" s="98">
        <f>Table1[[#This Row],[KülföldiÁr]]*Table1[[#This Row],[Darab]]</f>
        <v>0</v>
      </c>
    </row>
    <row r="2036" spans="1:27" x14ac:dyDescent="0.3">
      <c r="A2036" t="s">
        <v>1331</v>
      </c>
      <c r="B2036" t="s">
        <v>1332</v>
      </c>
      <c r="C2036" s="126">
        <v>46045</v>
      </c>
      <c r="D2036" s="6">
        <v>1</v>
      </c>
      <c r="E2036" s="126">
        <v>46045</v>
      </c>
      <c r="F2036" s="6">
        <v>1</v>
      </c>
      <c r="G2036" t="s">
        <v>1333</v>
      </c>
      <c r="H2036" t="s">
        <v>33</v>
      </c>
      <c r="I2036" t="s">
        <v>28</v>
      </c>
      <c r="J2036" t="s">
        <v>1334</v>
      </c>
      <c r="K2036">
        <v>2</v>
      </c>
      <c r="L2036" s="7">
        <v>674.86</v>
      </c>
      <c r="M2036" s="7">
        <v>1349.72</v>
      </c>
      <c r="N2036">
        <v>0</v>
      </c>
      <c r="O2036" t="s">
        <v>29</v>
      </c>
      <c r="P2036">
        <v>0</v>
      </c>
      <c r="Q2036" s="7">
        <v>2800</v>
      </c>
      <c r="R2036" s="7">
        <v>3333</v>
      </c>
      <c r="S2036" s="7">
        <v>6666</v>
      </c>
      <c r="T2036" s="7">
        <v>14.8</v>
      </c>
      <c r="U2036" s="7">
        <v>986.56799999999998</v>
      </c>
      <c r="V2036" t="s">
        <v>85</v>
      </c>
      <c r="W2036" s="7">
        <v>5316.28</v>
      </c>
      <c r="X2036" s="2" t="s">
        <v>82</v>
      </c>
      <c r="Y2036" s="200"/>
      <c r="Z2036" s="201">
        <f>IF(Y2036&lt;&gt;"",Y2036,IF(Table1[[#This Row],[Befolyt]]="i",1,""))</f>
        <v>1</v>
      </c>
      <c r="AA2036" s="98">
        <f>Table1[[#This Row],[KülföldiÁr]]*Table1[[#This Row],[Darab]]</f>
        <v>0</v>
      </c>
    </row>
    <row r="2037" spans="1:27" x14ac:dyDescent="0.3">
      <c r="A2037" t="s">
        <v>1331</v>
      </c>
      <c r="B2037" t="s">
        <v>1332</v>
      </c>
      <c r="C2037" s="126">
        <v>46045</v>
      </c>
      <c r="D2037" s="6">
        <v>1</v>
      </c>
      <c r="E2037" s="126">
        <v>46045</v>
      </c>
      <c r="F2037" s="6">
        <v>1</v>
      </c>
      <c r="G2037" t="s">
        <v>38</v>
      </c>
      <c r="H2037" t="s">
        <v>33</v>
      </c>
      <c r="I2037" t="s">
        <v>28</v>
      </c>
      <c r="J2037" t="s">
        <v>1335</v>
      </c>
      <c r="K2037">
        <v>2</v>
      </c>
      <c r="L2037" s="7">
        <v>341.45</v>
      </c>
      <c r="M2037" s="7">
        <v>682.9</v>
      </c>
      <c r="N2037">
        <v>0</v>
      </c>
      <c r="O2037" t="s">
        <v>29</v>
      </c>
      <c r="P2037">
        <v>0</v>
      </c>
      <c r="Q2037" s="7">
        <v>1600</v>
      </c>
      <c r="R2037" s="7">
        <v>1521</v>
      </c>
      <c r="S2037" s="7">
        <v>3042</v>
      </c>
      <c r="T2037" s="7">
        <v>9.18</v>
      </c>
      <c r="U2037" s="7">
        <v>279.25559999999996</v>
      </c>
      <c r="V2037" t="s">
        <v>85</v>
      </c>
      <c r="W2037" s="7">
        <v>2359.1</v>
      </c>
      <c r="X2037" s="2" t="s">
        <v>82</v>
      </c>
      <c r="Y2037" s="200"/>
      <c r="Z2037" s="201">
        <f>IF(Y2037&lt;&gt;"",Y2037,IF(Table1[[#This Row],[Befolyt]]="i",1,""))</f>
        <v>1</v>
      </c>
      <c r="AA2037" s="98">
        <f>Table1[[#This Row],[KülföldiÁr]]*Table1[[#This Row],[Darab]]</f>
        <v>0</v>
      </c>
    </row>
    <row r="2038" spans="1:27" x14ac:dyDescent="0.3">
      <c r="A2038" t="s">
        <v>1331</v>
      </c>
      <c r="B2038" t="s">
        <v>1332</v>
      </c>
      <c r="C2038" s="126">
        <v>46045</v>
      </c>
      <c r="D2038" s="6">
        <v>1</v>
      </c>
      <c r="E2038" s="126">
        <v>46045</v>
      </c>
      <c r="F2038" s="6">
        <v>1</v>
      </c>
      <c r="G2038" t="s">
        <v>1336</v>
      </c>
      <c r="H2038" t="s">
        <v>63</v>
      </c>
      <c r="I2038" t="s">
        <v>28</v>
      </c>
      <c r="J2038" t="s">
        <v>1337</v>
      </c>
      <c r="K2038">
        <v>8</v>
      </c>
      <c r="L2038" s="7">
        <v>157.01</v>
      </c>
      <c r="M2038" s="7">
        <v>1256.08</v>
      </c>
      <c r="N2038">
        <v>0</v>
      </c>
      <c r="O2038" t="s">
        <v>29</v>
      </c>
      <c r="P2038">
        <v>0</v>
      </c>
      <c r="Q2038" s="7">
        <v>470</v>
      </c>
      <c r="R2038" s="7">
        <v>470</v>
      </c>
      <c r="S2038" s="7">
        <v>3760</v>
      </c>
      <c r="T2038" s="7">
        <v>7</v>
      </c>
      <c r="U2038" s="7">
        <v>263.2</v>
      </c>
      <c r="V2038" t="s">
        <v>85</v>
      </c>
      <c r="W2038" s="7">
        <v>2503.92</v>
      </c>
      <c r="X2038" s="2" t="s">
        <v>82</v>
      </c>
      <c r="Y2038" s="200"/>
      <c r="Z2038" s="201">
        <f>IF(Y2038&lt;&gt;"",Y2038,IF(Table1[[#This Row],[Befolyt]]="i",1,""))</f>
        <v>1</v>
      </c>
      <c r="AA2038" s="98">
        <f>Table1[[#This Row],[KülföldiÁr]]*Table1[[#This Row],[Darab]]</f>
        <v>0</v>
      </c>
    </row>
    <row r="2039" spans="1:27" x14ac:dyDescent="0.3">
      <c r="A2039" t="s">
        <v>1331</v>
      </c>
      <c r="B2039" t="s">
        <v>1332</v>
      </c>
      <c r="C2039" s="126">
        <v>46045</v>
      </c>
      <c r="D2039" s="6">
        <v>1</v>
      </c>
      <c r="E2039" s="126">
        <v>46045</v>
      </c>
      <c r="F2039" s="6">
        <v>1</v>
      </c>
      <c r="G2039" t="s">
        <v>361</v>
      </c>
      <c r="H2039" t="s">
        <v>34</v>
      </c>
      <c r="I2039" t="s">
        <v>32</v>
      </c>
      <c r="J2039" t="s">
        <v>362</v>
      </c>
      <c r="K2039">
        <v>1</v>
      </c>
      <c r="L2039" s="7">
        <v>2320</v>
      </c>
      <c r="M2039" s="7">
        <v>2320</v>
      </c>
      <c r="N2039">
        <v>0</v>
      </c>
      <c r="O2039" t="s">
        <v>29</v>
      </c>
      <c r="P2039">
        <v>0</v>
      </c>
      <c r="Q2039" s="7">
        <v>2320</v>
      </c>
      <c r="R2039" s="7">
        <v>0</v>
      </c>
      <c r="S2039" s="7">
        <v>0</v>
      </c>
      <c r="T2039" s="7">
        <v>0</v>
      </c>
      <c r="U2039" s="7">
        <v>0</v>
      </c>
      <c r="V2039" t="s">
        <v>85</v>
      </c>
      <c r="W2039" s="7">
        <v>-2320</v>
      </c>
      <c r="X2039" s="2" t="s">
        <v>82</v>
      </c>
      <c r="Y2039" s="200"/>
      <c r="Z2039" s="201">
        <f>IF(Y2039&lt;&gt;"",Y2039,IF(Table1[[#This Row],[Befolyt]]="i",1,""))</f>
        <v>1</v>
      </c>
      <c r="AA2039" s="98">
        <f>Table1[[#This Row],[KülföldiÁr]]*Table1[[#This Row],[Darab]]</f>
        <v>0</v>
      </c>
    </row>
    <row r="2040" spans="1:27" x14ac:dyDescent="0.3">
      <c r="A2040" t="s">
        <v>1338</v>
      </c>
      <c r="B2040" t="s">
        <v>1339</v>
      </c>
      <c r="C2040" s="126">
        <v>46045</v>
      </c>
      <c r="D2040" s="6">
        <v>1</v>
      </c>
      <c r="E2040" s="126">
        <v>46045</v>
      </c>
      <c r="F2040" s="6">
        <v>1</v>
      </c>
      <c r="G2040" t="s">
        <v>138</v>
      </c>
      <c r="H2040" t="s">
        <v>41</v>
      </c>
      <c r="I2040" t="s">
        <v>28</v>
      </c>
      <c r="J2040" t="s">
        <v>139</v>
      </c>
      <c r="K2040">
        <v>4</v>
      </c>
      <c r="L2040" s="7">
        <v>95.23</v>
      </c>
      <c r="M2040" s="7">
        <v>380.92</v>
      </c>
      <c r="N2040">
        <v>0</v>
      </c>
      <c r="O2040" t="s">
        <v>29</v>
      </c>
      <c r="P2040">
        <v>0</v>
      </c>
      <c r="Q2040" s="7">
        <v>560</v>
      </c>
      <c r="R2040" s="7">
        <v>560</v>
      </c>
      <c r="S2040" s="7">
        <v>2240</v>
      </c>
      <c r="T2040" s="7">
        <v>5</v>
      </c>
      <c r="U2040" s="7">
        <v>112</v>
      </c>
      <c r="V2040" t="s">
        <v>37</v>
      </c>
      <c r="W2040" s="7">
        <v>1859.08</v>
      </c>
      <c r="X2040" s="2" t="s">
        <v>31</v>
      </c>
      <c r="Y2040" s="200"/>
      <c r="Z2040" s="201" t="str">
        <f>IF(Y2040&lt;&gt;"",Y2040,IF(Table1[[#This Row],[Befolyt]]="i",1,""))</f>
        <v/>
      </c>
      <c r="AA2040" s="98">
        <f>Table1[[#This Row],[KülföldiÁr]]*Table1[[#This Row],[Darab]]</f>
        <v>0</v>
      </c>
    </row>
    <row r="2041" spans="1:27" x14ac:dyDescent="0.3">
      <c r="A2041" t="s">
        <v>1338</v>
      </c>
      <c r="B2041" t="s">
        <v>1339</v>
      </c>
      <c r="C2041" s="126">
        <v>46045</v>
      </c>
      <c r="D2041" s="6">
        <v>1</v>
      </c>
      <c r="E2041" s="126">
        <v>46045</v>
      </c>
      <c r="F2041" s="6">
        <v>1</v>
      </c>
      <c r="G2041" t="s">
        <v>1340</v>
      </c>
      <c r="H2041" t="s">
        <v>41</v>
      </c>
      <c r="I2041" t="s">
        <v>28</v>
      </c>
      <c r="J2041" t="s">
        <v>1341</v>
      </c>
      <c r="K2041">
        <v>4</v>
      </c>
      <c r="L2041" s="7">
        <v>185.99</v>
      </c>
      <c r="M2041" s="7">
        <v>743.96</v>
      </c>
      <c r="N2041">
        <v>0</v>
      </c>
      <c r="O2041" t="s">
        <v>29</v>
      </c>
      <c r="P2041">
        <v>0</v>
      </c>
      <c r="Q2041" s="7">
        <v>1150</v>
      </c>
      <c r="R2041" s="7">
        <v>1150</v>
      </c>
      <c r="S2041" s="7">
        <v>4600</v>
      </c>
      <c r="T2041" s="7">
        <v>5</v>
      </c>
      <c r="U2041" s="7">
        <v>230</v>
      </c>
      <c r="V2041" t="s">
        <v>37</v>
      </c>
      <c r="W2041" s="7">
        <v>3856.04</v>
      </c>
      <c r="X2041" s="2" t="s">
        <v>31</v>
      </c>
      <c r="Y2041" s="200"/>
      <c r="Z2041" s="201" t="str">
        <f>IF(Y2041&lt;&gt;"",Y2041,IF(Table1[[#This Row],[Befolyt]]="i",1,""))</f>
        <v/>
      </c>
      <c r="AA2041" s="98">
        <f>Table1[[#This Row],[KülföldiÁr]]*Table1[[#This Row],[Darab]]</f>
        <v>0</v>
      </c>
    </row>
    <row r="2042" spans="1:27" x14ac:dyDescent="0.3">
      <c r="A2042" t="s">
        <v>1338</v>
      </c>
      <c r="B2042" t="s">
        <v>1339</v>
      </c>
      <c r="C2042" s="126">
        <v>46045</v>
      </c>
      <c r="D2042" s="6">
        <v>1</v>
      </c>
      <c r="E2042" s="126">
        <v>46045</v>
      </c>
      <c r="F2042" s="6">
        <v>1</v>
      </c>
      <c r="G2042" t="s">
        <v>142</v>
      </c>
      <c r="H2042" t="s">
        <v>41</v>
      </c>
      <c r="I2042" t="s">
        <v>28</v>
      </c>
      <c r="J2042" t="s">
        <v>293</v>
      </c>
      <c r="K2042">
        <v>5</v>
      </c>
      <c r="L2042" s="7">
        <v>447.12</v>
      </c>
      <c r="M2042" s="7">
        <v>2235.6</v>
      </c>
      <c r="N2042">
        <v>0</v>
      </c>
      <c r="O2042" t="s">
        <v>29</v>
      </c>
      <c r="P2042">
        <v>0</v>
      </c>
      <c r="Q2042" s="7">
        <v>910</v>
      </c>
      <c r="R2042" s="7">
        <v>910</v>
      </c>
      <c r="S2042" s="7">
        <v>4550</v>
      </c>
      <c r="T2042" s="7">
        <v>5</v>
      </c>
      <c r="U2042" s="7">
        <v>227.5</v>
      </c>
      <c r="V2042" t="s">
        <v>37</v>
      </c>
      <c r="W2042" s="7">
        <v>2314.4</v>
      </c>
      <c r="X2042" s="2" t="s">
        <v>31</v>
      </c>
      <c r="Y2042" s="200"/>
      <c r="Z2042" s="201" t="str">
        <f>IF(Y2042&lt;&gt;"",Y2042,IF(Table1[[#This Row],[Befolyt]]="i",1,""))</f>
        <v/>
      </c>
      <c r="AA2042" s="98">
        <f>Table1[[#This Row],[KülföldiÁr]]*Table1[[#This Row],[Darab]]</f>
        <v>0</v>
      </c>
    </row>
    <row r="2043" spans="1:27" x14ac:dyDescent="0.3">
      <c r="A2043" t="s">
        <v>1338</v>
      </c>
      <c r="B2043" t="s">
        <v>1339</v>
      </c>
      <c r="C2043" s="126">
        <v>46045</v>
      </c>
      <c r="D2043" s="6">
        <v>1</v>
      </c>
      <c r="E2043" s="126">
        <v>46045</v>
      </c>
      <c r="F2043" s="6">
        <v>1</v>
      </c>
      <c r="G2043" t="s">
        <v>339</v>
      </c>
      <c r="H2043" t="s">
        <v>41</v>
      </c>
      <c r="I2043" t="s">
        <v>28</v>
      </c>
      <c r="J2043" t="s">
        <v>340</v>
      </c>
      <c r="K2043">
        <v>6</v>
      </c>
      <c r="L2043" s="7">
        <v>525.54</v>
      </c>
      <c r="M2043" s="7">
        <v>3153.24</v>
      </c>
      <c r="N2043">
        <v>0</v>
      </c>
      <c r="O2043" t="s">
        <v>29</v>
      </c>
      <c r="P2043">
        <v>0</v>
      </c>
      <c r="Q2043" s="7">
        <v>1080</v>
      </c>
      <c r="R2043" s="7">
        <v>1080</v>
      </c>
      <c r="S2043" s="7">
        <v>6480</v>
      </c>
      <c r="T2043" s="7">
        <v>5</v>
      </c>
      <c r="U2043" s="7">
        <v>324</v>
      </c>
      <c r="V2043" t="s">
        <v>37</v>
      </c>
      <c r="W2043" s="7">
        <v>3326.76</v>
      </c>
      <c r="X2043" s="2" t="s">
        <v>31</v>
      </c>
      <c r="Y2043" s="200"/>
      <c r="Z2043" s="201" t="str">
        <f>IF(Y2043&lt;&gt;"",Y2043,IF(Table1[[#This Row],[Befolyt]]="i",1,""))</f>
        <v/>
      </c>
      <c r="AA2043" s="98">
        <f>Table1[[#This Row],[KülföldiÁr]]*Table1[[#This Row],[Darab]]</f>
        <v>0</v>
      </c>
    </row>
    <row r="2044" spans="1:27" x14ac:dyDescent="0.3">
      <c r="A2044" t="s">
        <v>1338</v>
      </c>
      <c r="B2044" t="s">
        <v>1339</v>
      </c>
      <c r="C2044" s="126">
        <v>46045</v>
      </c>
      <c r="D2044" s="6">
        <v>1</v>
      </c>
      <c r="E2044" s="126">
        <v>46045</v>
      </c>
      <c r="F2044" s="6">
        <v>1</v>
      </c>
      <c r="G2044" t="s">
        <v>86</v>
      </c>
      <c r="H2044" t="s">
        <v>70</v>
      </c>
      <c r="I2044" t="s">
        <v>32</v>
      </c>
      <c r="J2044" t="s">
        <v>87</v>
      </c>
      <c r="K2044">
        <v>0.75</v>
      </c>
      <c r="L2044" s="7">
        <v>7195.04</v>
      </c>
      <c r="M2044" s="7">
        <v>5396.28</v>
      </c>
      <c r="N2044">
        <v>0</v>
      </c>
      <c r="O2044" t="s">
        <v>29</v>
      </c>
      <c r="P2044">
        <v>0</v>
      </c>
      <c r="Q2044" s="7">
        <v>12000</v>
      </c>
      <c r="R2044" s="7">
        <v>12000</v>
      </c>
      <c r="S2044" s="7">
        <v>9000</v>
      </c>
      <c r="T2044" s="7">
        <v>0</v>
      </c>
      <c r="U2044" s="7">
        <v>0</v>
      </c>
      <c r="V2044" t="s">
        <v>37</v>
      </c>
      <c r="W2044" s="7">
        <v>3603.7200000000003</v>
      </c>
      <c r="X2044" s="2" t="s">
        <v>31</v>
      </c>
      <c r="Y2044" s="200"/>
      <c r="Z2044" s="201" t="str">
        <f>IF(Y2044&lt;&gt;"",Y2044,IF(Table1[[#This Row],[Befolyt]]="i",1,""))</f>
        <v/>
      </c>
      <c r="AA2044" s="98">
        <f>Table1[[#This Row],[KülföldiÁr]]*Table1[[#This Row],[Darab]]</f>
        <v>0</v>
      </c>
    </row>
    <row r="2045" spans="1:27" x14ac:dyDescent="0.3">
      <c r="A2045" t="s">
        <v>1338</v>
      </c>
      <c r="B2045" t="s">
        <v>1339</v>
      </c>
      <c r="C2045" s="126">
        <v>46045</v>
      </c>
      <c r="D2045" s="6">
        <v>1</v>
      </c>
      <c r="E2045" s="126">
        <v>46045</v>
      </c>
      <c r="F2045" s="6">
        <v>1</v>
      </c>
      <c r="G2045" t="s">
        <v>469</v>
      </c>
      <c r="H2045" t="s">
        <v>27</v>
      </c>
      <c r="I2045" t="s">
        <v>28</v>
      </c>
      <c r="J2045" t="s">
        <v>470</v>
      </c>
      <c r="K2045">
        <v>1</v>
      </c>
      <c r="L2045" s="7">
        <v>68220</v>
      </c>
      <c r="M2045" s="7">
        <v>68220</v>
      </c>
      <c r="N2045">
        <v>0</v>
      </c>
      <c r="O2045" t="s">
        <v>29</v>
      </c>
      <c r="P2045">
        <v>0</v>
      </c>
      <c r="Q2045" s="7">
        <v>113700</v>
      </c>
      <c r="R2045" s="7">
        <v>113700</v>
      </c>
      <c r="S2045" s="7">
        <v>113700</v>
      </c>
      <c r="T2045" s="7">
        <v>10</v>
      </c>
      <c r="U2045" s="7">
        <v>11370</v>
      </c>
      <c r="V2045" t="s">
        <v>37</v>
      </c>
      <c r="W2045" s="7">
        <v>45480</v>
      </c>
      <c r="X2045" s="2" t="s">
        <v>31</v>
      </c>
      <c r="Y2045" s="200"/>
      <c r="Z2045" s="201" t="str">
        <f>IF(Y2045&lt;&gt;"",Y2045,IF(Table1[[#This Row],[Befolyt]]="i",1,""))</f>
        <v/>
      </c>
      <c r="AA2045" s="98">
        <f>Table1[[#This Row],[KülföldiÁr]]*Table1[[#This Row],[Darab]]</f>
        <v>0</v>
      </c>
    </row>
    <row r="2046" spans="1:27" x14ac:dyDescent="0.3">
      <c r="A2046" t="s">
        <v>1338</v>
      </c>
      <c r="B2046" t="s">
        <v>1339</v>
      </c>
      <c r="C2046" s="126">
        <v>46045</v>
      </c>
      <c r="D2046" s="6">
        <v>1</v>
      </c>
      <c r="E2046" s="126">
        <v>46045</v>
      </c>
      <c r="F2046" s="6">
        <v>1</v>
      </c>
      <c r="G2046" t="s">
        <v>45</v>
      </c>
      <c r="H2046" t="s">
        <v>41</v>
      </c>
      <c r="I2046" t="s">
        <v>28</v>
      </c>
      <c r="J2046" t="s">
        <v>46</v>
      </c>
      <c r="K2046">
        <v>41</v>
      </c>
      <c r="L2046" s="7">
        <v>165.41</v>
      </c>
      <c r="M2046" s="7">
        <v>6781.8099999999995</v>
      </c>
      <c r="N2046">
        <v>0</v>
      </c>
      <c r="O2046" t="s">
        <v>29</v>
      </c>
      <c r="P2046">
        <v>0</v>
      </c>
      <c r="Q2046" s="7">
        <v>960</v>
      </c>
      <c r="R2046" s="7">
        <v>960</v>
      </c>
      <c r="S2046" s="7">
        <v>39360</v>
      </c>
      <c r="T2046" s="7">
        <v>5</v>
      </c>
      <c r="U2046" s="7">
        <v>1968</v>
      </c>
      <c r="V2046" t="s">
        <v>37</v>
      </c>
      <c r="W2046" s="7">
        <v>32578.190000000002</v>
      </c>
      <c r="X2046" s="2" t="s">
        <v>31</v>
      </c>
      <c r="Y2046" s="200"/>
      <c r="Z2046" s="201" t="str">
        <f>IF(Y2046&lt;&gt;"",Y2046,IF(Table1[[#This Row],[Befolyt]]="i",1,""))</f>
        <v/>
      </c>
      <c r="AA2046" s="98">
        <f>Table1[[#This Row],[KülföldiÁr]]*Table1[[#This Row],[Darab]]</f>
        <v>0</v>
      </c>
    </row>
    <row r="2047" spans="1:27" x14ac:dyDescent="0.3">
      <c r="A2047" t="s">
        <v>1338</v>
      </c>
      <c r="B2047" t="s">
        <v>1339</v>
      </c>
      <c r="C2047" s="126">
        <v>46045</v>
      </c>
      <c r="D2047" s="6">
        <v>1</v>
      </c>
      <c r="E2047" s="126">
        <v>46045</v>
      </c>
      <c r="F2047" s="6">
        <v>1</v>
      </c>
      <c r="G2047" t="s">
        <v>58</v>
      </c>
      <c r="H2047" t="s">
        <v>41</v>
      </c>
      <c r="I2047" t="s">
        <v>28</v>
      </c>
      <c r="J2047" t="s">
        <v>59</v>
      </c>
      <c r="K2047">
        <v>8</v>
      </c>
      <c r="L2047" s="7">
        <v>169.09</v>
      </c>
      <c r="M2047" s="7">
        <v>1352.72</v>
      </c>
      <c r="N2047">
        <v>0</v>
      </c>
      <c r="O2047" t="s">
        <v>29</v>
      </c>
      <c r="P2047">
        <v>0</v>
      </c>
      <c r="Q2047" s="7">
        <v>890</v>
      </c>
      <c r="R2047" s="7">
        <v>890</v>
      </c>
      <c r="S2047" s="7">
        <v>7120</v>
      </c>
      <c r="T2047" s="7">
        <v>5</v>
      </c>
      <c r="U2047" s="7">
        <v>356</v>
      </c>
      <c r="V2047" t="s">
        <v>37</v>
      </c>
      <c r="W2047" s="7">
        <v>5767.28</v>
      </c>
      <c r="X2047" s="2" t="s">
        <v>31</v>
      </c>
      <c r="Y2047" s="200"/>
      <c r="Z2047" s="201" t="str">
        <f>IF(Y2047&lt;&gt;"",Y2047,IF(Table1[[#This Row],[Befolyt]]="i",1,""))</f>
        <v/>
      </c>
      <c r="AA2047" s="98">
        <f>Table1[[#This Row],[KülföldiÁr]]*Table1[[#This Row],[Darab]]</f>
        <v>0</v>
      </c>
    </row>
    <row r="2048" spans="1:27" x14ac:dyDescent="0.3">
      <c r="A2048" t="s">
        <v>1338</v>
      </c>
      <c r="B2048" t="s">
        <v>1339</v>
      </c>
      <c r="C2048" s="126">
        <v>46045</v>
      </c>
      <c r="D2048" s="6">
        <v>1</v>
      </c>
      <c r="E2048" s="126">
        <v>46045</v>
      </c>
      <c r="F2048" s="6">
        <v>1</v>
      </c>
      <c r="G2048" t="s">
        <v>336</v>
      </c>
      <c r="H2048" t="s">
        <v>41</v>
      </c>
      <c r="I2048" t="s">
        <v>28</v>
      </c>
      <c r="J2048" t="s">
        <v>337</v>
      </c>
      <c r="K2048">
        <v>1</v>
      </c>
      <c r="L2048" s="7">
        <v>284.32</v>
      </c>
      <c r="M2048" s="7">
        <v>284.32</v>
      </c>
      <c r="N2048">
        <v>0</v>
      </c>
      <c r="O2048" t="s">
        <v>29</v>
      </c>
      <c r="P2048">
        <v>0</v>
      </c>
      <c r="Q2048" s="7">
        <v>1390</v>
      </c>
      <c r="R2048" s="7">
        <v>1390</v>
      </c>
      <c r="S2048" s="7">
        <v>1390</v>
      </c>
      <c r="T2048" s="7">
        <v>5</v>
      </c>
      <c r="U2048" s="7">
        <v>69.5</v>
      </c>
      <c r="V2048" t="s">
        <v>37</v>
      </c>
      <c r="W2048" s="7">
        <v>1105.68</v>
      </c>
      <c r="X2048" s="2" t="s">
        <v>31</v>
      </c>
      <c r="Y2048" s="200"/>
      <c r="Z2048" s="201" t="str">
        <f>IF(Y2048&lt;&gt;"",Y2048,IF(Table1[[#This Row],[Befolyt]]="i",1,""))</f>
        <v/>
      </c>
      <c r="AA2048" s="98">
        <f>Table1[[#This Row],[KülföldiÁr]]*Table1[[#This Row],[Darab]]</f>
        <v>0</v>
      </c>
    </row>
    <row r="2049" spans="1:27" x14ac:dyDescent="0.3">
      <c r="A2049" t="s">
        <v>1338</v>
      </c>
      <c r="B2049" t="s">
        <v>1339</v>
      </c>
      <c r="C2049" s="126">
        <v>46045</v>
      </c>
      <c r="D2049" s="6">
        <v>1</v>
      </c>
      <c r="E2049" s="126">
        <v>46045</v>
      </c>
      <c r="F2049" s="6">
        <v>1</v>
      </c>
      <c r="G2049" t="s">
        <v>92</v>
      </c>
      <c r="H2049" t="s">
        <v>41</v>
      </c>
      <c r="I2049" t="s">
        <v>28</v>
      </c>
      <c r="J2049" t="s">
        <v>125</v>
      </c>
      <c r="K2049">
        <v>3</v>
      </c>
      <c r="L2049" s="7">
        <v>255.57</v>
      </c>
      <c r="M2049" s="7">
        <v>766.71</v>
      </c>
      <c r="N2049">
        <v>0</v>
      </c>
      <c r="O2049" t="s">
        <v>29</v>
      </c>
      <c r="P2049">
        <v>0</v>
      </c>
      <c r="Q2049" s="7">
        <v>1340</v>
      </c>
      <c r="R2049" s="7">
        <v>1340</v>
      </c>
      <c r="S2049" s="7">
        <v>4020</v>
      </c>
      <c r="T2049" s="7">
        <v>5</v>
      </c>
      <c r="U2049" s="7">
        <v>201</v>
      </c>
      <c r="V2049" t="s">
        <v>37</v>
      </c>
      <c r="W2049" s="7">
        <v>3253.29</v>
      </c>
      <c r="X2049" s="2" t="s">
        <v>31</v>
      </c>
      <c r="Y2049" s="200"/>
      <c r="Z2049" s="201" t="str">
        <f>IF(Y2049&lt;&gt;"",Y2049,IF(Table1[[#This Row],[Befolyt]]="i",1,""))</f>
        <v/>
      </c>
      <c r="AA2049" s="98">
        <f>Table1[[#This Row],[KülföldiÁr]]*Table1[[#This Row],[Darab]]</f>
        <v>0</v>
      </c>
    </row>
    <row r="2050" spans="1:27" x14ac:dyDescent="0.3">
      <c r="A2050" t="s">
        <v>1338</v>
      </c>
      <c r="B2050" t="s">
        <v>1339</v>
      </c>
      <c r="C2050" s="126">
        <v>46045</v>
      </c>
      <c r="D2050" s="6">
        <v>1</v>
      </c>
      <c r="E2050" s="126">
        <v>46045</v>
      </c>
      <c r="F2050" s="6">
        <v>1</v>
      </c>
      <c r="G2050" t="s">
        <v>47</v>
      </c>
      <c r="H2050" t="s">
        <v>41</v>
      </c>
      <c r="I2050" t="s">
        <v>28</v>
      </c>
      <c r="J2050" t="s">
        <v>48</v>
      </c>
      <c r="K2050">
        <v>8</v>
      </c>
      <c r="L2050" s="7">
        <v>182.95</v>
      </c>
      <c r="M2050" s="7">
        <v>1463.6</v>
      </c>
      <c r="N2050">
        <v>0</v>
      </c>
      <c r="O2050" t="s">
        <v>29</v>
      </c>
      <c r="P2050">
        <v>0</v>
      </c>
      <c r="Q2050" s="7">
        <v>1018</v>
      </c>
      <c r="R2050" s="7">
        <v>1018</v>
      </c>
      <c r="S2050" s="7">
        <v>8144</v>
      </c>
      <c r="T2050" s="7">
        <v>5</v>
      </c>
      <c r="U2050" s="7">
        <v>407.2</v>
      </c>
      <c r="V2050" t="s">
        <v>37</v>
      </c>
      <c r="W2050" s="7">
        <v>6680.4</v>
      </c>
      <c r="X2050" s="2" t="s">
        <v>31</v>
      </c>
      <c r="Y2050" s="200"/>
      <c r="Z2050" s="201" t="str">
        <f>IF(Y2050&lt;&gt;"",Y2050,IF(Table1[[#This Row],[Befolyt]]="i",1,""))</f>
        <v/>
      </c>
      <c r="AA2050" s="98">
        <f>Table1[[#This Row],[KülföldiÁr]]*Table1[[#This Row],[Darab]]</f>
        <v>0</v>
      </c>
    </row>
    <row r="2051" spans="1:27" x14ac:dyDescent="0.3">
      <c r="A2051" t="s">
        <v>1338</v>
      </c>
      <c r="B2051" t="s">
        <v>1339</v>
      </c>
      <c r="C2051" s="126">
        <v>46045</v>
      </c>
      <c r="D2051" s="6">
        <v>1</v>
      </c>
      <c r="E2051" s="126">
        <v>46045</v>
      </c>
      <c r="F2051" s="6">
        <v>1</v>
      </c>
      <c r="G2051" t="s">
        <v>90</v>
      </c>
      <c r="H2051" t="s">
        <v>41</v>
      </c>
      <c r="I2051" t="s">
        <v>28</v>
      </c>
      <c r="J2051" t="s">
        <v>91</v>
      </c>
      <c r="K2051">
        <v>1</v>
      </c>
      <c r="L2051" s="7">
        <v>267.83</v>
      </c>
      <c r="M2051" s="7">
        <v>267.83</v>
      </c>
      <c r="N2051">
        <v>0</v>
      </c>
      <c r="O2051" t="s">
        <v>29</v>
      </c>
      <c r="P2051">
        <v>0</v>
      </c>
      <c r="Q2051" s="7">
        <v>1485</v>
      </c>
      <c r="R2051" s="7">
        <v>1485</v>
      </c>
      <c r="S2051" s="7">
        <v>1485</v>
      </c>
      <c r="T2051" s="7">
        <v>5</v>
      </c>
      <c r="U2051" s="7">
        <v>74.25</v>
      </c>
      <c r="V2051" t="s">
        <v>37</v>
      </c>
      <c r="W2051" s="7">
        <v>1217.17</v>
      </c>
      <c r="X2051" s="2" t="s">
        <v>31</v>
      </c>
      <c r="Y2051" s="200"/>
      <c r="Z2051" s="201" t="str">
        <f>IF(Y2051&lt;&gt;"",Y2051,IF(Table1[[#This Row],[Befolyt]]="i",1,""))</f>
        <v/>
      </c>
      <c r="AA2051" s="98">
        <f>Table1[[#This Row],[KülföldiÁr]]*Table1[[#This Row],[Darab]]</f>
        <v>0</v>
      </c>
    </row>
    <row r="2052" spans="1:27" x14ac:dyDescent="0.3">
      <c r="A2052" t="s">
        <v>1342</v>
      </c>
      <c r="B2052" t="s">
        <v>1142</v>
      </c>
      <c r="C2052" s="126">
        <v>46045</v>
      </c>
      <c r="D2052" s="6">
        <v>1</v>
      </c>
      <c r="E2052" s="126">
        <v>46045</v>
      </c>
      <c r="F2052" s="6">
        <v>1</v>
      </c>
      <c r="G2052" t="s">
        <v>1343</v>
      </c>
      <c r="H2052" t="s">
        <v>41</v>
      </c>
      <c r="I2052" t="s">
        <v>28</v>
      </c>
      <c r="J2052" t="s">
        <v>1344</v>
      </c>
      <c r="K2052">
        <v>2</v>
      </c>
      <c r="L2052" s="7">
        <v>16542.13</v>
      </c>
      <c r="M2052" s="7">
        <v>33084.26</v>
      </c>
      <c r="N2052">
        <v>0</v>
      </c>
      <c r="O2052" t="s">
        <v>29</v>
      </c>
      <c r="P2052">
        <v>0</v>
      </c>
      <c r="Q2052" s="7">
        <v>18785</v>
      </c>
      <c r="R2052" s="7">
        <v>36000</v>
      </c>
      <c r="S2052" s="7">
        <v>72000</v>
      </c>
      <c r="T2052" s="7">
        <v>24.35</v>
      </c>
      <c r="U2052" s="7">
        <v>17532</v>
      </c>
      <c r="V2052" t="s">
        <v>66</v>
      </c>
      <c r="W2052" s="7">
        <v>38915.74</v>
      </c>
      <c r="X2052" s="2" t="s">
        <v>82</v>
      </c>
      <c r="Y2052" s="200">
        <v>1</v>
      </c>
      <c r="Z2052" s="201">
        <f>IF(Y2052&lt;&gt;"",Y2052,IF(Table1[[#This Row],[Befolyt]]="i",1,""))</f>
        <v>1</v>
      </c>
      <c r="AA2052" s="98">
        <f>Table1[[#This Row],[KülföldiÁr]]*Table1[[#This Row],[Darab]]</f>
        <v>0</v>
      </c>
    </row>
    <row r="2053" spans="1:27" x14ac:dyDescent="0.3">
      <c r="A2053" t="s">
        <v>1342</v>
      </c>
      <c r="B2053" t="s">
        <v>1142</v>
      </c>
      <c r="C2053" s="126">
        <v>46045</v>
      </c>
      <c r="D2053" s="6">
        <v>1</v>
      </c>
      <c r="E2053" s="126">
        <v>46045</v>
      </c>
      <c r="F2053" s="6">
        <v>1</v>
      </c>
      <c r="G2053" t="s">
        <v>135</v>
      </c>
      <c r="H2053" t="s">
        <v>33</v>
      </c>
      <c r="I2053" t="s">
        <v>28</v>
      </c>
      <c r="J2053" t="s">
        <v>405</v>
      </c>
      <c r="K2053">
        <v>1</v>
      </c>
      <c r="L2053" s="7">
        <v>205.97</v>
      </c>
      <c r="M2053" s="7">
        <v>205.97</v>
      </c>
      <c r="N2053">
        <v>0</v>
      </c>
      <c r="O2053" t="s">
        <v>29</v>
      </c>
      <c r="P2053">
        <v>0</v>
      </c>
      <c r="Q2053" s="7">
        <v>1200</v>
      </c>
      <c r="R2053" s="7">
        <v>1200</v>
      </c>
      <c r="S2053" s="7">
        <v>1200</v>
      </c>
      <c r="T2053" s="7">
        <v>10</v>
      </c>
      <c r="U2053" s="7">
        <v>120</v>
      </c>
      <c r="V2053" t="s">
        <v>66</v>
      </c>
      <c r="W2053" s="7">
        <v>994.03</v>
      </c>
      <c r="X2053" s="2" t="s">
        <v>82</v>
      </c>
      <c r="Y2053" s="200">
        <v>1</v>
      </c>
      <c r="Z2053" s="201">
        <f>IF(Y2053&lt;&gt;"",Y2053,IF(Table1[[#This Row],[Befolyt]]="i",1,""))</f>
        <v>1</v>
      </c>
      <c r="AA2053" s="98">
        <f>Table1[[#This Row],[KülföldiÁr]]*Table1[[#This Row],[Darab]]</f>
        <v>0</v>
      </c>
    </row>
    <row r="2054" spans="1:27" x14ac:dyDescent="0.3">
      <c r="A2054" t="s">
        <v>1342</v>
      </c>
      <c r="B2054" t="s">
        <v>1142</v>
      </c>
      <c r="C2054" s="126">
        <v>46045</v>
      </c>
      <c r="D2054" s="6">
        <v>1</v>
      </c>
      <c r="E2054" s="126">
        <v>46045</v>
      </c>
      <c r="F2054" s="6">
        <v>1</v>
      </c>
      <c r="G2054" t="s">
        <v>1345</v>
      </c>
      <c r="H2054" t="s">
        <v>34</v>
      </c>
      <c r="I2054" t="s">
        <v>32</v>
      </c>
      <c r="J2054" t="s">
        <v>1346</v>
      </c>
      <c r="K2054">
        <v>1</v>
      </c>
      <c r="L2054" s="7">
        <v>2555</v>
      </c>
      <c r="M2054" s="7">
        <v>2555</v>
      </c>
      <c r="N2054">
        <v>0</v>
      </c>
      <c r="O2054" t="s">
        <v>29</v>
      </c>
      <c r="P2054">
        <v>0</v>
      </c>
      <c r="Q2054" s="7">
        <v>2555</v>
      </c>
      <c r="R2054" s="7">
        <v>3500</v>
      </c>
      <c r="S2054" s="7">
        <v>3500</v>
      </c>
      <c r="T2054" s="7">
        <v>0</v>
      </c>
      <c r="U2054" s="7">
        <v>0</v>
      </c>
      <c r="V2054" t="s">
        <v>66</v>
      </c>
      <c r="W2054" s="7">
        <v>945</v>
      </c>
      <c r="X2054" s="2" t="s">
        <v>82</v>
      </c>
      <c r="Y2054" s="200">
        <v>1</v>
      </c>
      <c r="Z2054" s="201">
        <f>IF(Y2054&lt;&gt;"",Y2054,IF(Table1[[#This Row],[Befolyt]]="i",1,""))</f>
        <v>1</v>
      </c>
      <c r="AA2054" s="98">
        <f>Table1[[#This Row],[KülföldiÁr]]*Table1[[#This Row],[Darab]]</f>
        <v>0</v>
      </c>
    </row>
    <row r="2055" spans="1:27" x14ac:dyDescent="0.3">
      <c r="A2055" t="s">
        <v>1347</v>
      </c>
      <c r="B2055" t="s">
        <v>129</v>
      </c>
      <c r="C2055" s="126">
        <v>46045</v>
      </c>
      <c r="D2055" s="6">
        <v>1</v>
      </c>
      <c r="E2055" s="126">
        <v>46045</v>
      </c>
      <c r="F2055" s="6">
        <v>1</v>
      </c>
      <c r="G2055" t="s">
        <v>1348</v>
      </c>
      <c r="H2055" t="s">
        <v>49</v>
      </c>
      <c r="I2055" t="s">
        <v>28</v>
      </c>
      <c r="J2055" t="s">
        <v>1349</v>
      </c>
      <c r="K2055">
        <v>1</v>
      </c>
      <c r="L2055" s="7">
        <v>13938.02</v>
      </c>
      <c r="M2055" s="7">
        <v>13938.02</v>
      </c>
      <c r="N2055">
        <v>56.88</v>
      </c>
      <c r="O2055" t="s">
        <v>36</v>
      </c>
      <c r="P2055">
        <v>383.95</v>
      </c>
      <c r="Q2055" s="7">
        <v>69280</v>
      </c>
      <c r="R2055" s="7">
        <v>21839.08</v>
      </c>
      <c r="S2055" s="7">
        <v>21839.08</v>
      </c>
      <c r="T2055" s="7">
        <v>0</v>
      </c>
      <c r="U2055" s="7">
        <v>0</v>
      </c>
      <c r="V2055" t="s">
        <v>1350</v>
      </c>
      <c r="W2055" s="7">
        <v>7901.0600000000013</v>
      </c>
      <c r="X2055" s="2" t="s">
        <v>31</v>
      </c>
      <c r="Y2055" s="200"/>
      <c r="Z2055" s="201" t="str">
        <f>IF(Y2055&lt;&gt;"",Y2055,IF(Table1[[#This Row],[Befolyt]]="i",1,""))</f>
        <v/>
      </c>
      <c r="AA2055" s="98">
        <f>Table1[[#This Row],[KülföldiÁr]]*Table1[[#This Row],[Darab]]</f>
        <v>56.88</v>
      </c>
    </row>
    <row r="2056" spans="1:27" x14ac:dyDescent="0.3">
      <c r="A2056" t="s">
        <v>1347</v>
      </c>
      <c r="B2056" t="s">
        <v>129</v>
      </c>
      <c r="C2056" s="126">
        <v>46045</v>
      </c>
      <c r="D2056" s="6">
        <v>1</v>
      </c>
      <c r="E2056" s="126">
        <v>46045</v>
      </c>
      <c r="F2056" s="6">
        <v>1</v>
      </c>
      <c r="G2056" t="s">
        <v>1351</v>
      </c>
      <c r="H2056" t="s">
        <v>34</v>
      </c>
      <c r="I2056" t="s">
        <v>32</v>
      </c>
      <c r="J2056" t="s">
        <v>1352</v>
      </c>
      <c r="K2056">
        <v>1</v>
      </c>
      <c r="L2056" s="7">
        <v>10131</v>
      </c>
      <c r="M2056" s="7">
        <v>10131</v>
      </c>
      <c r="N2056">
        <v>26.39</v>
      </c>
      <c r="O2056" t="s">
        <v>36</v>
      </c>
      <c r="P2056">
        <v>383.95</v>
      </c>
      <c r="Q2056" s="7">
        <v>10131</v>
      </c>
      <c r="R2056" s="7">
        <v>10130.98</v>
      </c>
      <c r="S2056" s="7">
        <v>10130.98</v>
      </c>
      <c r="T2056" s="7">
        <v>0</v>
      </c>
      <c r="U2056" s="7">
        <v>0</v>
      </c>
      <c r="V2056" t="s">
        <v>1350</v>
      </c>
      <c r="W2056" s="7">
        <v>-2.0000000000436557E-2</v>
      </c>
      <c r="X2056" s="2" t="s">
        <v>31</v>
      </c>
      <c r="Y2056" s="200"/>
      <c r="Z2056" s="201" t="str">
        <f>IF(Y2056&lt;&gt;"",Y2056,IF(Table1[[#This Row],[Befolyt]]="i",1,""))</f>
        <v/>
      </c>
      <c r="AA2056" s="98">
        <f>Table1[[#This Row],[KülföldiÁr]]*Table1[[#This Row],[Darab]]</f>
        <v>26.39</v>
      </c>
    </row>
    <row r="2057" spans="1:27" x14ac:dyDescent="0.3">
      <c r="A2057" t="s">
        <v>1353</v>
      </c>
      <c r="B2057" t="s">
        <v>1354</v>
      </c>
      <c r="C2057" s="126">
        <v>46045</v>
      </c>
      <c r="D2057" s="6">
        <v>1</v>
      </c>
      <c r="E2057" s="126">
        <v>46044</v>
      </c>
      <c r="F2057" s="6">
        <v>1</v>
      </c>
      <c r="G2057" t="s">
        <v>97</v>
      </c>
      <c r="H2057" t="s">
        <v>33</v>
      </c>
      <c r="I2057" t="s">
        <v>28</v>
      </c>
      <c r="J2057" t="s">
        <v>283</v>
      </c>
      <c r="K2057">
        <v>6</v>
      </c>
      <c r="L2057" s="7">
        <v>1648.41</v>
      </c>
      <c r="M2057" s="7">
        <v>9890.4600000000009</v>
      </c>
      <c r="N2057">
        <v>0</v>
      </c>
      <c r="O2057" t="s">
        <v>29</v>
      </c>
      <c r="P2057">
        <v>0</v>
      </c>
      <c r="Q2057" s="7">
        <v>7800</v>
      </c>
      <c r="R2057" s="7">
        <v>8910</v>
      </c>
      <c r="S2057" s="7">
        <v>53460</v>
      </c>
      <c r="T2057" s="7">
        <v>13.74</v>
      </c>
      <c r="U2057" s="7">
        <v>7345.4040000000005</v>
      </c>
      <c r="V2057" t="s">
        <v>77</v>
      </c>
      <c r="W2057" s="7">
        <v>43569.54</v>
      </c>
      <c r="X2057" s="2" t="s">
        <v>31</v>
      </c>
      <c r="Y2057" s="200"/>
      <c r="Z2057" s="201" t="str">
        <f>IF(Y2057&lt;&gt;"",Y2057,IF(Table1[[#This Row],[Befolyt]]="i",1,""))</f>
        <v/>
      </c>
      <c r="AA2057" s="98">
        <f>Table1[[#This Row],[KülföldiÁr]]*Table1[[#This Row],[Darab]]</f>
        <v>0</v>
      </c>
    </row>
    <row r="2058" spans="1:27" x14ac:dyDescent="0.3">
      <c r="A2058" t="s">
        <v>1353</v>
      </c>
      <c r="B2058" t="s">
        <v>1354</v>
      </c>
      <c r="C2058" s="126">
        <v>46045</v>
      </c>
      <c r="D2058" s="6">
        <v>1</v>
      </c>
      <c r="E2058" s="126">
        <v>46044</v>
      </c>
      <c r="F2058" s="6">
        <v>1</v>
      </c>
      <c r="G2058" t="s">
        <v>302</v>
      </c>
      <c r="H2058" t="s">
        <v>33</v>
      </c>
      <c r="I2058" t="s">
        <v>28</v>
      </c>
      <c r="J2058" t="s">
        <v>303</v>
      </c>
      <c r="K2058">
        <v>6</v>
      </c>
      <c r="L2058" s="7">
        <v>1124.28</v>
      </c>
      <c r="M2058" s="7">
        <v>6745.68</v>
      </c>
      <c r="N2058">
        <v>0</v>
      </c>
      <c r="O2058" t="s">
        <v>29</v>
      </c>
      <c r="P2058">
        <v>0</v>
      </c>
      <c r="Q2058" s="7">
        <v>5000</v>
      </c>
      <c r="R2058" s="7">
        <v>7000</v>
      </c>
      <c r="S2058" s="7">
        <v>42000</v>
      </c>
      <c r="T2058" s="7">
        <v>18.57</v>
      </c>
      <c r="U2058" s="7">
        <v>7799.4</v>
      </c>
      <c r="V2058" t="s">
        <v>77</v>
      </c>
      <c r="W2058" s="7">
        <v>35254.32</v>
      </c>
      <c r="X2058" s="2" t="s">
        <v>31</v>
      </c>
      <c r="Y2058" s="200"/>
      <c r="Z2058" s="201" t="str">
        <f>IF(Y2058&lt;&gt;"",Y2058,IF(Table1[[#This Row],[Befolyt]]="i",1,""))</f>
        <v/>
      </c>
      <c r="AA2058" s="98">
        <f>Table1[[#This Row],[KülföldiÁr]]*Table1[[#This Row],[Darab]]</f>
        <v>0</v>
      </c>
    </row>
    <row r="2059" spans="1:27" x14ac:dyDescent="0.3">
      <c r="A2059" t="s">
        <v>1355</v>
      </c>
      <c r="B2059" t="s">
        <v>80</v>
      </c>
      <c r="C2059" s="126">
        <v>46045</v>
      </c>
      <c r="D2059" s="6">
        <v>1</v>
      </c>
      <c r="E2059" s="126">
        <v>46045</v>
      </c>
      <c r="F2059" s="6">
        <v>1</v>
      </c>
      <c r="G2059" t="s">
        <v>1356</v>
      </c>
      <c r="H2059" t="s">
        <v>33</v>
      </c>
      <c r="I2059" t="s">
        <v>28</v>
      </c>
      <c r="J2059" t="s">
        <v>1357</v>
      </c>
      <c r="K2059">
        <v>40</v>
      </c>
      <c r="L2059" s="7">
        <v>593.86</v>
      </c>
      <c r="M2059" s="7">
        <v>23754.400000000001</v>
      </c>
      <c r="N2059">
        <v>2.4300000000000002</v>
      </c>
      <c r="O2059" t="s">
        <v>36</v>
      </c>
      <c r="P2059">
        <v>385.23</v>
      </c>
      <c r="Q2059" s="7">
        <v>2700</v>
      </c>
      <c r="R2059" s="7">
        <v>936.11</v>
      </c>
      <c r="S2059" s="7">
        <v>37444.400000000001</v>
      </c>
      <c r="T2059" s="7">
        <v>0</v>
      </c>
      <c r="U2059" s="7">
        <v>0</v>
      </c>
      <c r="V2059" t="s">
        <v>1358</v>
      </c>
      <c r="W2059" s="7">
        <v>13690</v>
      </c>
      <c r="X2059" s="2" t="s">
        <v>31</v>
      </c>
      <c r="Y2059" s="200"/>
      <c r="Z2059" s="201" t="str">
        <f>IF(Y2059&lt;&gt;"",Y2059,IF(Table1[[#This Row],[Befolyt]]="i",1,""))</f>
        <v/>
      </c>
      <c r="AA2059" s="98">
        <f>Table1[[#This Row],[KülföldiÁr]]*Table1[[#This Row],[Darab]]</f>
        <v>97.2</v>
      </c>
    </row>
    <row r="2060" spans="1:27" x14ac:dyDescent="0.3">
      <c r="A2060" t="s">
        <v>1355</v>
      </c>
      <c r="B2060" t="s">
        <v>80</v>
      </c>
      <c r="C2060" s="126">
        <v>46045</v>
      </c>
      <c r="D2060" s="6">
        <v>1</v>
      </c>
      <c r="E2060" s="126">
        <v>46045</v>
      </c>
      <c r="F2060" s="6">
        <v>1</v>
      </c>
      <c r="G2060" t="s">
        <v>1359</v>
      </c>
      <c r="H2060" t="s">
        <v>34</v>
      </c>
      <c r="I2060" t="s">
        <v>32</v>
      </c>
      <c r="J2060" t="s">
        <v>1360</v>
      </c>
      <c r="K2060">
        <v>1</v>
      </c>
      <c r="L2060" s="7">
        <v>6069</v>
      </c>
      <c r="M2060" s="7">
        <v>6069</v>
      </c>
      <c r="N2060">
        <v>15.75</v>
      </c>
      <c r="O2060" t="s">
        <v>36</v>
      </c>
      <c r="P2060">
        <v>385.23</v>
      </c>
      <c r="Q2060" s="7">
        <v>6069</v>
      </c>
      <c r="R2060" s="7">
        <v>6068.99</v>
      </c>
      <c r="S2060" s="7">
        <v>6068.99</v>
      </c>
      <c r="T2060" s="7">
        <v>0</v>
      </c>
      <c r="U2060" s="7">
        <v>0</v>
      </c>
      <c r="V2060" t="s">
        <v>1358</v>
      </c>
      <c r="W2060" s="7">
        <v>-1.0000000000218279E-2</v>
      </c>
      <c r="X2060" s="2" t="s">
        <v>31</v>
      </c>
      <c r="Y2060" s="200"/>
      <c r="Z2060" s="201" t="str">
        <f>IF(Y2060&lt;&gt;"",Y2060,IF(Table1[[#This Row],[Befolyt]]="i",1,""))</f>
        <v/>
      </c>
      <c r="AA2060" s="98">
        <f>Table1[[#This Row],[KülföldiÁr]]*Table1[[#This Row],[Darab]]</f>
        <v>15.75</v>
      </c>
    </row>
    <row r="2061" spans="1:27" x14ac:dyDescent="0.3">
      <c r="A2061" t="s">
        <v>1361</v>
      </c>
      <c r="B2061" t="s">
        <v>136</v>
      </c>
      <c r="C2061" s="126">
        <v>46045</v>
      </c>
      <c r="D2061" s="6">
        <v>1</v>
      </c>
      <c r="E2061" s="126">
        <v>46045</v>
      </c>
      <c r="F2061" s="6">
        <v>1</v>
      </c>
      <c r="G2061" t="s">
        <v>1362</v>
      </c>
      <c r="H2061" t="s">
        <v>33</v>
      </c>
      <c r="I2061" t="s">
        <v>28</v>
      </c>
      <c r="J2061" t="s">
        <v>1363</v>
      </c>
      <c r="K2061">
        <v>5</v>
      </c>
      <c r="L2061" s="7">
        <v>2418.73</v>
      </c>
      <c r="M2061" s="7">
        <v>12093.65</v>
      </c>
      <c r="N2061">
        <v>0</v>
      </c>
      <c r="O2061" t="s">
        <v>29</v>
      </c>
      <c r="P2061">
        <v>0</v>
      </c>
      <c r="Q2061" s="7">
        <v>11050</v>
      </c>
      <c r="R2061" s="7">
        <v>6800</v>
      </c>
      <c r="S2061" s="7">
        <v>34000</v>
      </c>
      <c r="T2061" s="7">
        <v>2.5</v>
      </c>
      <c r="U2061" s="7">
        <v>850</v>
      </c>
      <c r="V2061" t="s">
        <v>74</v>
      </c>
      <c r="W2061" s="7">
        <v>21906.35</v>
      </c>
      <c r="X2061" s="2" t="s">
        <v>82</v>
      </c>
      <c r="Y2061" s="200"/>
      <c r="Z2061" s="201">
        <f>IF(Y2061&lt;&gt;"",Y2061,IF(Table1[[#This Row],[Befolyt]]="i",1,""))</f>
        <v>1</v>
      </c>
      <c r="AA2061" s="98">
        <f>Table1[[#This Row],[KülföldiÁr]]*Table1[[#This Row],[Darab]]</f>
        <v>0</v>
      </c>
    </row>
    <row r="2062" spans="1:27" x14ac:dyDescent="0.3">
      <c r="A2062" t="s">
        <v>1361</v>
      </c>
      <c r="B2062" t="s">
        <v>136</v>
      </c>
      <c r="C2062" s="126">
        <v>46045</v>
      </c>
      <c r="D2062" s="6">
        <v>1</v>
      </c>
      <c r="E2062" s="126">
        <v>46045</v>
      </c>
      <c r="F2062" s="6">
        <v>1</v>
      </c>
      <c r="G2062" t="s">
        <v>115</v>
      </c>
      <c r="H2062" t="s">
        <v>34</v>
      </c>
      <c r="I2062" t="s">
        <v>32</v>
      </c>
      <c r="J2062" t="s">
        <v>116</v>
      </c>
      <c r="K2062">
        <v>1</v>
      </c>
      <c r="L2062" s="7">
        <v>2156.54</v>
      </c>
      <c r="M2062" s="7">
        <v>2156.54</v>
      </c>
      <c r="N2062">
        <v>0</v>
      </c>
      <c r="O2062" t="s">
        <v>29</v>
      </c>
      <c r="P2062">
        <v>0</v>
      </c>
      <c r="Q2062" s="7">
        <v>2080</v>
      </c>
      <c r="R2062" s="7">
        <v>0</v>
      </c>
      <c r="S2062" s="7">
        <v>0</v>
      </c>
      <c r="T2062" s="7">
        <v>0</v>
      </c>
      <c r="U2062" s="7">
        <v>0</v>
      </c>
      <c r="V2062" t="s">
        <v>74</v>
      </c>
      <c r="W2062" s="7">
        <v>-2156.54</v>
      </c>
      <c r="X2062" s="2" t="s">
        <v>82</v>
      </c>
      <c r="Y2062" s="200"/>
      <c r="Z2062" s="201">
        <f>IF(Y2062&lt;&gt;"",Y2062,IF(Table1[[#This Row],[Befolyt]]="i",1,""))</f>
        <v>1</v>
      </c>
      <c r="AA2062" s="98">
        <f>Table1[[#This Row],[KülföldiÁr]]*Table1[[#This Row],[Darab]]</f>
        <v>0</v>
      </c>
    </row>
    <row r="2063" spans="1:27" x14ac:dyDescent="0.3">
      <c r="A2063" t="s">
        <v>1364</v>
      </c>
      <c r="B2063" t="s">
        <v>1029</v>
      </c>
      <c r="C2063" s="126">
        <v>46045</v>
      </c>
      <c r="D2063" s="6">
        <v>1</v>
      </c>
      <c r="E2063" s="126">
        <v>46045</v>
      </c>
      <c r="F2063" s="6">
        <v>1</v>
      </c>
      <c r="G2063" t="s">
        <v>429</v>
      </c>
      <c r="H2063" t="s">
        <v>33</v>
      </c>
      <c r="I2063" t="s">
        <v>28</v>
      </c>
      <c r="J2063" t="s">
        <v>430</v>
      </c>
      <c r="K2063">
        <v>2</v>
      </c>
      <c r="L2063" s="7">
        <v>605.70000000000005</v>
      </c>
      <c r="M2063" s="7">
        <v>1211.4000000000001</v>
      </c>
      <c r="N2063">
        <v>0</v>
      </c>
      <c r="O2063" t="s">
        <v>29</v>
      </c>
      <c r="P2063">
        <v>0</v>
      </c>
      <c r="Q2063" s="7">
        <v>3400</v>
      </c>
      <c r="R2063" s="7">
        <v>1700</v>
      </c>
      <c r="S2063" s="7">
        <v>3400</v>
      </c>
      <c r="T2063" s="7">
        <v>1</v>
      </c>
      <c r="U2063" s="7">
        <v>34</v>
      </c>
      <c r="V2063" t="s">
        <v>77</v>
      </c>
      <c r="W2063" s="7">
        <v>2188.6</v>
      </c>
      <c r="X2063" s="2" t="s">
        <v>82</v>
      </c>
      <c r="Y2063" s="200"/>
      <c r="Z2063" s="201">
        <f>IF(Y2063&lt;&gt;"",Y2063,IF(Table1[[#This Row],[Befolyt]]="i",1,""))</f>
        <v>1</v>
      </c>
      <c r="AA2063" s="98">
        <f>Table1[[#This Row],[KülföldiÁr]]*Table1[[#This Row],[Darab]]</f>
        <v>0</v>
      </c>
    </row>
    <row r="2064" spans="1:27" x14ac:dyDescent="0.3">
      <c r="A2064" t="s">
        <v>1364</v>
      </c>
      <c r="B2064" t="s">
        <v>1029</v>
      </c>
      <c r="C2064" s="126">
        <v>46045</v>
      </c>
      <c r="D2064" s="6">
        <v>1</v>
      </c>
      <c r="E2064" s="126">
        <v>46045</v>
      </c>
      <c r="F2064" s="6">
        <v>1</v>
      </c>
      <c r="G2064" t="s">
        <v>307</v>
      </c>
      <c r="H2064" t="s">
        <v>33</v>
      </c>
      <c r="I2064" t="s">
        <v>28</v>
      </c>
      <c r="J2064" t="s">
        <v>308</v>
      </c>
      <c r="K2064">
        <v>2</v>
      </c>
      <c r="L2064" s="7">
        <v>614.48</v>
      </c>
      <c r="M2064" s="7">
        <v>1228.96</v>
      </c>
      <c r="N2064">
        <v>0</v>
      </c>
      <c r="O2064" t="s">
        <v>29</v>
      </c>
      <c r="P2064">
        <v>0</v>
      </c>
      <c r="Q2064" s="7">
        <v>3000</v>
      </c>
      <c r="R2064" s="7">
        <v>2050</v>
      </c>
      <c r="S2064" s="7">
        <v>4100</v>
      </c>
      <c r="T2064" s="7">
        <v>3</v>
      </c>
      <c r="U2064" s="7">
        <v>123</v>
      </c>
      <c r="V2064" t="s">
        <v>77</v>
      </c>
      <c r="W2064" s="7">
        <v>2871.04</v>
      </c>
      <c r="X2064" s="2" t="s">
        <v>82</v>
      </c>
      <c r="Y2064" s="200"/>
      <c r="Z2064" s="201">
        <f>IF(Y2064&lt;&gt;"",Y2064,IF(Table1[[#This Row],[Befolyt]]="i",1,""))</f>
        <v>1</v>
      </c>
      <c r="AA2064" s="98">
        <f>Table1[[#This Row],[KülföldiÁr]]*Table1[[#This Row],[Darab]]</f>
        <v>0</v>
      </c>
    </row>
    <row r="2065" spans="1:27" x14ac:dyDescent="0.3">
      <c r="A2065" t="s">
        <v>1364</v>
      </c>
      <c r="B2065" t="s">
        <v>1029</v>
      </c>
      <c r="C2065" s="126">
        <v>46045</v>
      </c>
      <c r="D2065" s="6">
        <v>1</v>
      </c>
      <c r="E2065" s="126">
        <v>46045</v>
      </c>
      <c r="F2065" s="6">
        <v>1</v>
      </c>
      <c r="G2065" t="s">
        <v>1365</v>
      </c>
      <c r="H2065" t="s">
        <v>33</v>
      </c>
      <c r="I2065" t="s">
        <v>28</v>
      </c>
      <c r="J2065" t="s">
        <v>1366</v>
      </c>
      <c r="K2065">
        <v>2</v>
      </c>
      <c r="L2065" s="7">
        <v>398.56</v>
      </c>
      <c r="M2065" s="7">
        <v>797.12</v>
      </c>
      <c r="N2065">
        <v>0</v>
      </c>
      <c r="O2065" t="s">
        <v>29</v>
      </c>
      <c r="P2065">
        <v>0</v>
      </c>
      <c r="Q2065" s="7">
        <v>2000</v>
      </c>
      <c r="R2065" s="7">
        <v>1480</v>
      </c>
      <c r="S2065" s="7">
        <v>2960</v>
      </c>
      <c r="T2065" s="7">
        <v>3</v>
      </c>
      <c r="U2065" s="7">
        <v>88.8</v>
      </c>
      <c r="V2065" t="s">
        <v>77</v>
      </c>
      <c r="W2065" s="7">
        <v>2162.88</v>
      </c>
      <c r="X2065" s="2" t="s">
        <v>82</v>
      </c>
      <c r="Y2065" s="200"/>
      <c r="Z2065" s="201">
        <f>IF(Y2065&lt;&gt;"",Y2065,IF(Table1[[#This Row],[Befolyt]]="i",1,""))</f>
        <v>1</v>
      </c>
      <c r="AA2065" s="98">
        <f>Table1[[#This Row],[KülföldiÁr]]*Table1[[#This Row],[Darab]]</f>
        <v>0</v>
      </c>
    </row>
    <row r="2066" spans="1:27" x14ac:dyDescent="0.3">
      <c r="A2066" t="s">
        <v>1364</v>
      </c>
      <c r="B2066" t="s">
        <v>1029</v>
      </c>
      <c r="C2066" s="126">
        <v>46045</v>
      </c>
      <c r="D2066" s="6">
        <v>1</v>
      </c>
      <c r="E2066" s="126">
        <v>46045</v>
      </c>
      <c r="F2066" s="6">
        <v>1</v>
      </c>
      <c r="G2066" t="s">
        <v>75</v>
      </c>
      <c r="H2066" t="s">
        <v>34</v>
      </c>
      <c r="I2066" t="s">
        <v>32</v>
      </c>
      <c r="J2066" t="s">
        <v>76</v>
      </c>
      <c r="K2066">
        <v>1</v>
      </c>
      <c r="L2066" s="7">
        <v>1900</v>
      </c>
      <c r="M2066" s="7">
        <v>1900</v>
      </c>
      <c r="N2066">
        <v>0</v>
      </c>
      <c r="O2066" t="s">
        <v>29</v>
      </c>
      <c r="P2066">
        <v>0</v>
      </c>
      <c r="Q2066" s="7">
        <v>3500</v>
      </c>
      <c r="R2066" s="7">
        <v>0</v>
      </c>
      <c r="S2066" s="7">
        <v>0</v>
      </c>
      <c r="T2066" s="7">
        <v>0</v>
      </c>
      <c r="U2066" s="7">
        <v>0</v>
      </c>
      <c r="V2066" t="s">
        <v>77</v>
      </c>
      <c r="W2066" s="7">
        <v>-1900</v>
      </c>
      <c r="X2066" s="2" t="s">
        <v>82</v>
      </c>
      <c r="Y2066" s="200"/>
      <c r="Z2066" s="201">
        <f>IF(Y2066&lt;&gt;"",Y2066,IF(Table1[[#This Row],[Befolyt]]="i",1,""))</f>
        <v>1</v>
      </c>
      <c r="AA2066" s="98">
        <f>Table1[[#This Row],[KülföldiÁr]]*Table1[[#This Row],[Darab]]</f>
        <v>0</v>
      </c>
    </row>
    <row r="2067" spans="1:27" x14ac:dyDescent="0.3">
      <c r="A2067" t="s">
        <v>1364</v>
      </c>
      <c r="B2067" t="s">
        <v>1029</v>
      </c>
      <c r="C2067" s="126">
        <v>46045</v>
      </c>
      <c r="D2067" s="6">
        <v>1</v>
      </c>
      <c r="E2067" s="126">
        <v>46045</v>
      </c>
      <c r="F2067" s="6">
        <v>1</v>
      </c>
      <c r="G2067" t="s">
        <v>50</v>
      </c>
      <c r="H2067" t="s">
        <v>51</v>
      </c>
      <c r="I2067" t="s">
        <v>28</v>
      </c>
      <c r="J2067" t="s">
        <v>52</v>
      </c>
      <c r="K2067">
        <v>6</v>
      </c>
      <c r="L2067" s="7">
        <v>1478.09</v>
      </c>
      <c r="M2067" s="7">
        <v>8868.5399999999991</v>
      </c>
      <c r="N2067">
        <v>0</v>
      </c>
      <c r="O2067" t="s">
        <v>29</v>
      </c>
      <c r="P2067">
        <v>0</v>
      </c>
      <c r="Q2067" s="7">
        <v>4500</v>
      </c>
      <c r="R2067" s="7">
        <v>3210</v>
      </c>
      <c r="S2067" s="7">
        <v>19260</v>
      </c>
      <c r="T2067" s="7">
        <v>1</v>
      </c>
      <c r="U2067" s="7">
        <v>192.6</v>
      </c>
      <c r="V2067" t="s">
        <v>77</v>
      </c>
      <c r="W2067" s="7">
        <v>10391.460000000001</v>
      </c>
      <c r="X2067" s="2" t="s">
        <v>82</v>
      </c>
      <c r="Y2067" s="200"/>
      <c r="Z2067" s="201">
        <f>IF(Y2067&lt;&gt;"",Y2067,IF(Table1[[#This Row],[Befolyt]]="i",1,""))</f>
        <v>1</v>
      </c>
      <c r="AA2067" s="98">
        <f>Table1[[#This Row],[KülföldiÁr]]*Table1[[#This Row],[Darab]]</f>
        <v>0</v>
      </c>
    </row>
    <row r="2068" spans="1:27" x14ac:dyDescent="0.3">
      <c r="A2068" t="s">
        <v>1364</v>
      </c>
      <c r="B2068" t="s">
        <v>1029</v>
      </c>
      <c r="C2068" s="126">
        <v>46045</v>
      </c>
      <c r="D2068" s="6">
        <v>1</v>
      </c>
      <c r="E2068" s="126">
        <v>46045</v>
      </c>
      <c r="F2068" s="6">
        <v>1</v>
      </c>
      <c r="G2068" t="s">
        <v>314</v>
      </c>
      <c r="H2068" t="s">
        <v>51</v>
      </c>
      <c r="I2068" t="s">
        <v>28</v>
      </c>
      <c r="J2068" t="s">
        <v>315</v>
      </c>
      <c r="K2068">
        <v>30</v>
      </c>
      <c r="L2068" s="7">
        <v>2165.5100000000002</v>
      </c>
      <c r="M2068" s="7">
        <v>64965.3</v>
      </c>
      <c r="N2068">
        <v>0</v>
      </c>
      <c r="O2068" t="s">
        <v>29</v>
      </c>
      <c r="P2068">
        <v>0</v>
      </c>
      <c r="Q2068" s="7">
        <v>4800</v>
      </c>
      <c r="R2068" s="7">
        <v>3340</v>
      </c>
      <c r="S2068" s="7">
        <v>100200</v>
      </c>
      <c r="T2068" s="7">
        <v>1</v>
      </c>
      <c r="U2068" s="7">
        <v>1002</v>
      </c>
      <c r="V2068" t="s">
        <v>77</v>
      </c>
      <c r="W2068" s="7">
        <v>35234.699999999997</v>
      </c>
      <c r="X2068" s="2" t="s">
        <v>82</v>
      </c>
      <c r="Y2068" s="200"/>
      <c r="Z2068" s="201">
        <f>IF(Y2068&lt;&gt;"",Y2068,IF(Table1[[#This Row],[Befolyt]]="i",1,""))</f>
        <v>1</v>
      </c>
      <c r="AA2068" s="98">
        <f>Table1[[#This Row],[KülföldiÁr]]*Table1[[#This Row],[Darab]]</f>
        <v>0</v>
      </c>
    </row>
    <row r="2069" spans="1:27" x14ac:dyDescent="0.3">
      <c r="A2069" t="s">
        <v>1364</v>
      </c>
      <c r="B2069" t="s">
        <v>1029</v>
      </c>
      <c r="C2069" s="126">
        <v>46045</v>
      </c>
      <c r="D2069" s="6">
        <v>1</v>
      </c>
      <c r="E2069" s="126">
        <v>46045</v>
      </c>
      <c r="F2069" s="6">
        <v>1</v>
      </c>
      <c r="G2069" t="s">
        <v>115</v>
      </c>
      <c r="H2069" t="s">
        <v>34</v>
      </c>
      <c r="I2069" t="s">
        <v>32</v>
      </c>
      <c r="J2069" t="s">
        <v>116</v>
      </c>
      <c r="K2069">
        <v>1</v>
      </c>
      <c r="L2069" s="7">
        <v>17574.8</v>
      </c>
      <c r="M2069" s="7">
        <v>17574.8</v>
      </c>
      <c r="N2069">
        <v>0</v>
      </c>
      <c r="O2069" t="s">
        <v>29</v>
      </c>
      <c r="P2069">
        <v>0</v>
      </c>
      <c r="Q2069" s="7">
        <v>16951</v>
      </c>
      <c r="R2069" s="7">
        <v>3900</v>
      </c>
      <c r="S2069" s="7">
        <v>3900</v>
      </c>
      <c r="T2069" s="7">
        <v>0</v>
      </c>
      <c r="U2069" s="7">
        <v>0</v>
      </c>
      <c r="V2069" t="s">
        <v>77</v>
      </c>
      <c r="W2069" s="7">
        <v>-13674.8</v>
      </c>
      <c r="X2069" s="2" t="s">
        <v>82</v>
      </c>
      <c r="Y2069" s="200"/>
      <c r="Z2069" s="201">
        <f>IF(Y2069&lt;&gt;"",Y2069,IF(Table1[[#This Row],[Befolyt]]="i",1,""))</f>
        <v>1</v>
      </c>
      <c r="AA2069" s="98">
        <f>Table1[[#This Row],[KülföldiÁr]]*Table1[[#This Row],[Darab]]</f>
        <v>0</v>
      </c>
    </row>
    <row r="2070" spans="1:27" x14ac:dyDescent="0.3">
      <c r="A2070" t="s">
        <v>1367</v>
      </c>
      <c r="B2070" t="s">
        <v>1368</v>
      </c>
      <c r="C2070" s="126">
        <v>46045</v>
      </c>
      <c r="D2070" s="6">
        <v>1</v>
      </c>
      <c r="E2070" s="126">
        <v>46045</v>
      </c>
      <c r="F2070" s="6">
        <v>1</v>
      </c>
      <c r="G2070" t="s">
        <v>527</v>
      </c>
      <c r="H2070" t="s">
        <v>27</v>
      </c>
      <c r="I2070" t="s">
        <v>28</v>
      </c>
      <c r="J2070" t="s">
        <v>528</v>
      </c>
      <c r="K2070">
        <v>1</v>
      </c>
      <c r="L2070" s="7">
        <v>105483.6</v>
      </c>
      <c r="M2070" s="7">
        <v>105483.6</v>
      </c>
      <c r="N2070">
        <v>0</v>
      </c>
      <c r="O2070" t="s">
        <v>29</v>
      </c>
      <c r="P2070">
        <v>0</v>
      </c>
      <c r="Q2070" s="7">
        <v>175806</v>
      </c>
      <c r="R2070" s="7">
        <v>175806</v>
      </c>
      <c r="S2070" s="7">
        <v>175806</v>
      </c>
      <c r="T2070" s="7">
        <v>10</v>
      </c>
      <c r="U2070" s="7">
        <v>17580.599999999999</v>
      </c>
      <c r="V2070" t="s">
        <v>37</v>
      </c>
      <c r="W2070" s="7">
        <v>70322.399999999994</v>
      </c>
      <c r="X2070" s="2" t="s">
        <v>31</v>
      </c>
      <c r="Y2070" s="200"/>
      <c r="Z2070" s="201" t="str">
        <f>IF(Y2070&lt;&gt;"",Y2070,IF(Table1[[#This Row],[Befolyt]]="i",1,""))</f>
        <v/>
      </c>
      <c r="AA2070" s="98">
        <f>Table1[[#This Row],[KülföldiÁr]]*Table1[[#This Row],[Darab]]</f>
        <v>0</v>
      </c>
    </row>
    <row r="2071" spans="1:27" x14ac:dyDescent="0.3">
      <c r="A2071" t="s">
        <v>1369</v>
      </c>
      <c r="B2071" t="s">
        <v>888</v>
      </c>
      <c r="C2071" s="126">
        <v>46045</v>
      </c>
      <c r="D2071" s="6">
        <v>1</v>
      </c>
      <c r="E2071" s="126">
        <v>46045</v>
      </c>
      <c r="F2071" s="6">
        <v>1</v>
      </c>
      <c r="G2071" t="s">
        <v>1370</v>
      </c>
      <c r="H2071" t="s">
        <v>33</v>
      </c>
      <c r="I2071" t="s">
        <v>28</v>
      </c>
      <c r="J2071" t="s">
        <v>1371</v>
      </c>
      <c r="K2071">
        <v>2</v>
      </c>
      <c r="L2071" s="7">
        <v>7703.2</v>
      </c>
      <c r="M2071" s="7">
        <v>15406.4</v>
      </c>
      <c r="N2071">
        <v>0</v>
      </c>
      <c r="O2071" t="s">
        <v>29</v>
      </c>
      <c r="P2071">
        <v>0</v>
      </c>
      <c r="Q2071" s="7">
        <v>34500</v>
      </c>
      <c r="R2071" s="7">
        <v>34500</v>
      </c>
      <c r="S2071" s="7">
        <v>69000</v>
      </c>
      <c r="T2071" s="7">
        <v>10</v>
      </c>
      <c r="U2071" s="7">
        <v>6900</v>
      </c>
      <c r="V2071" t="s">
        <v>37</v>
      </c>
      <c r="W2071" s="7">
        <v>53593.599999999999</v>
      </c>
      <c r="X2071" s="2" t="s">
        <v>82</v>
      </c>
      <c r="Y2071" s="200"/>
      <c r="Z2071" s="201">
        <f>IF(Y2071&lt;&gt;"",Y2071,IF(Table1[[#This Row],[Befolyt]]="i",1,""))</f>
        <v>1</v>
      </c>
      <c r="AA2071" s="98">
        <f>Table1[[#This Row],[KülföldiÁr]]*Table1[[#This Row],[Darab]]</f>
        <v>0</v>
      </c>
    </row>
    <row r="2072" spans="1:27" x14ac:dyDescent="0.3">
      <c r="A2072" t="s">
        <v>1369</v>
      </c>
      <c r="B2072" t="s">
        <v>888</v>
      </c>
      <c r="C2072" s="126">
        <v>46045</v>
      </c>
      <c r="D2072" s="6">
        <v>1</v>
      </c>
      <c r="E2072" s="126">
        <v>46045</v>
      </c>
      <c r="F2072" s="6">
        <v>1</v>
      </c>
      <c r="G2072" t="s">
        <v>1372</v>
      </c>
      <c r="H2072" t="s">
        <v>33</v>
      </c>
      <c r="I2072" t="s">
        <v>28</v>
      </c>
      <c r="J2072" t="s">
        <v>1373</v>
      </c>
      <c r="K2072">
        <v>2</v>
      </c>
      <c r="L2072" s="7">
        <v>6575.59</v>
      </c>
      <c r="M2072" s="7">
        <v>13151.18</v>
      </c>
      <c r="N2072">
        <v>0</v>
      </c>
      <c r="O2072" t="s">
        <v>29</v>
      </c>
      <c r="P2072">
        <v>0</v>
      </c>
      <c r="Q2072" s="7">
        <v>31000</v>
      </c>
      <c r="R2072" s="7">
        <v>31000</v>
      </c>
      <c r="S2072" s="7">
        <v>62000</v>
      </c>
      <c r="T2072" s="7">
        <v>10</v>
      </c>
      <c r="U2072" s="7">
        <v>6200</v>
      </c>
      <c r="V2072" t="s">
        <v>37</v>
      </c>
      <c r="W2072" s="7">
        <v>48848.82</v>
      </c>
      <c r="X2072" s="2" t="s">
        <v>82</v>
      </c>
      <c r="Y2072" s="200"/>
      <c r="Z2072" s="201">
        <f>IF(Y2072&lt;&gt;"",Y2072,IF(Table1[[#This Row],[Befolyt]]="i",1,""))</f>
        <v>1</v>
      </c>
      <c r="AA2072" s="98">
        <f>Table1[[#This Row],[KülföldiÁr]]*Table1[[#This Row],[Darab]]</f>
        <v>0</v>
      </c>
    </row>
    <row r="2073" spans="1:27" x14ac:dyDescent="0.3">
      <c r="A2073" t="s">
        <v>1369</v>
      </c>
      <c r="B2073" t="s">
        <v>888</v>
      </c>
      <c r="C2073" s="126">
        <v>46045</v>
      </c>
      <c r="D2073" s="6">
        <v>1</v>
      </c>
      <c r="E2073" s="126">
        <v>46045</v>
      </c>
      <c r="F2073" s="6">
        <v>1</v>
      </c>
      <c r="G2073" t="s">
        <v>359</v>
      </c>
      <c r="H2073" t="s">
        <v>33</v>
      </c>
      <c r="I2073" t="s">
        <v>28</v>
      </c>
      <c r="J2073" t="s">
        <v>1374</v>
      </c>
      <c r="K2073">
        <v>4</v>
      </c>
      <c r="L2073" s="7">
        <v>2475.83</v>
      </c>
      <c r="M2073" s="7">
        <v>9903.32</v>
      </c>
      <c r="N2073">
        <v>0</v>
      </c>
      <c r="O2073" t="s">
        <v>29</v>
      </c>
      <c r="P2073">
        <v>0</v>
      </c>
      <c r="Q2073" s="7">
        <v>11000</v>
      </c>
      <c r="R2073" s="7">
        <v>11000</v>
      </c>
      <c r="S2073" s="7">
        <v>44000</v>
      </c>
      <c r="T2073" s="7">
        <v>10</v>
      </c>
      <c r="U2073" s="7">
        <v>4400</v>
      </c>
      <c r="V2073" t="s">
        <v>37</v>
      </c>
      <c r="W2073" s="7">
        <v>34096.68</v>
      </c>
      <c r="X2073" s="2" t="s">
        <v>82</v>
      </c>
      <c r="Y2073" s="200"/>
      <c r="Z2073" s="201">
        <f>IF(Y2073&lt;&gt;"",Y2073,IF(Table1[[#This Row],[Befolyt]]="i",1,""))</f>
        <v>1</v>
      </c>
      <c r="AA2073" s="98">
        <f>Table1[[#This Row],[KülföldiÁr]]*Table1[[#This Row],[Darab]]</f>
        <v>0</v>
      </c>
    </row>
    <row r="2074" spans="1:27" x14ac:dyDescent="0.3">
      <c r="A2074" t="s">
        <v>1369</v>
      </c>
      <c r="B2074" t="s">
        <v>888</v>
      </c>
      <c r="C2074" s="126">
        <v>46045</v>
      </c>
      <c r="D2074" s="6">
        <v>1</v>
      </c>
      <c r="E2074" s="126">
        <v>46045</v>
      </c>
      <c r="F2074" s="6">
        <v>1</v>
      </c>
      <c r="G2074" t="s">
        <v>97</v>
      </c>
      <c r="H2074" t="s">
        <v>33</v>
      </c>
      <c r="I2074" t="s">
        <v>28</v>
      </c>
      <c r="J2074" t="s">
        <v>1193</v>
      </c>
      <c r="K2074">
        <v>4</v>
      </c>
      <c r="L2074" s="7">
        <v>1648.41</v>
      </c>
      <c r="M2074" s="7">
        <v>6593.64</v>
      </c>
      <c r="N2074">
        <v>0</v>
      </c>
      <c r="O2074" t="s">
        <v>29</v>
      </c>
      <c r="P2074">
        <v>0</v>
      </c>
      <c r="Q2074" s="7">
        <v>7800</v>
      </c>
      <c r="R2074" s="7">
        <v>7800</v>
      </c>
      <c r="S2074" s="7">
        <v>31200</v>
      </c>
      <c r="T2074" s="7">
        <v>10</v>
      </c>
      <c r="U2074" s="7">
        <v>3120</v>
      </c>
      <c r="V2074" t="s">
        <v>37</v>
      </c>
      <c r="W2074" s="7">
        <v>24606.36</v>
      </c>
      <c r="X2074" s="2" t="s">
        <v>82</v>
      </c>
      <c r="Y2074" s="200"/>
      <c r="Z2074" s="201">
        <f>IF(Y2074&lt;&gt;"",Y2074,IF(Table1[[#This Row],[Befolyt]]="i",1,""))</f>
        <v>1</v>
      </c>
      <c r="AA2074" s="98">
        <f>Table1[[#This Row],[KülföldiÁr]]*Table1[[#This Row],[Darab]]</f>
        <v>0</v>
      </c>
    </row>
    <row r="2075" spans="1:27" x14ac:dyDescent="0.3">
      <c r="A2075" t="s">
        <v>1369</v>
      </c>
      <c r="B2075" t="s">
        <v>888</v>
      </c>
      <c r="C2075" s="126">
        <v>46045</v>
      </c>
      <c r="D2075" s="6">
        <v>1</v>
      </c>
      <c r="E2075" s="126">
        <v>46045</v>
      </c>
      <c r="F2075" s="6">
        <v>1</v>
      </c>
      <c r="G2075" t="s">
        <v>35</v>
      </c>
      <c r="H2075" t="s">
        <v>33</v>
      </c>
      <c r="I2075" t="s">
        <v>28</v>
      </c>
      <c r="J2075" t="s">
        <v>1375</v>
      </c>
      <c r="K2075">
        <v>4</v>
      </c>
      <c r="L2075" s="7">
        <v>1367.22</v>
      </c>
      <c r="M2075" s="7">
        <v>5468.88</v>
      </c>
      <c r="N2075">
        <v>0</v>
      </c>
      <c r="O2075" t="s">
        <v>29</v>
      </c>
      <c r="P2075">
        <v>0</v>
      </c>
      <c r="Q2075" s="7">
        <v>6200</v>
      </c>
      <c r="R2075" s="7">
        <v>6200</v>
      </c>
      <c r="S2075" s="7">
        <v>24800</v>
      </c>
      <c r="T2075" s="7">
        <v>10</v>
      </c>
      <c r="U2075" s="7">
        <v>2480</v>
      </c>
      <c r="V2075" t="s">
        <v>37</v>
      </c>
      <c r="W2075" s="7">
        <v>19331.12</v>
      </c>
      <c r="X2075" s="2" t="s">
        <v>82</v>
      </c>
      <c r="Y2075" s="200"/>
      <c r="Z2075" s="201">
        <f>IF(Y2075&lt;&gt;"",Y2075,IF(Table1[[#This Row],[Befolyt]]="i",1,""))</f>
        <v>1</v>
      </c>
      <c r="AA2075" s="98">
        <f>Table1[[#This Row],[KülföldiÁr]]*Table1[[#This Row],[Darab]]</f>
        <v>0</v>
      </c>
    </row>
    <row r="2076" spans="1:27" x14ac:dyDescent="0.3">
      <c r="A2076" t="s">
        <v>1369</v>
      </c>
      <c r="B2076" t="s">
        <v>888</v>
      </c>
      <c r="C2076" s="126">
        <v>46045</v>
      </c>
      <c r="D2076" s="6">
        <v>1</v>
      </c>
      <c r="E2076" s="126">
        <v>46045</v>
      </c>
      <c r="F2076" s="6">
        <v>1</v>
      </c>
      <c r="G2076" t="s">
        <v>863</v>
      </c>
      <c r="H2076" t="s">
        <v>33</v>
      </c>
      <c r="I2076" t="s">
        <v>28</v>
      </c>
      <c r="J2076" t="s">
        <v>1376</v>
      </c>
      <c r="K2076">
        <v>2</v>
      </c>
      <c r="L2076" s="7">
        <v>1044.99</v>
      </c>
      <c r="M2076" s="7">
        <v>2089.98</v>
      </c>
      <c r="N2076">
        <v>0</v>
      </c>
      <c r="O2076" t="s">
        <v>29</v>
      </c>
      <c r="P2076">
        <v>0</v>
      </c>
      <c r="Q2076" s="7">
        <v>4600</v>
      </c>
      <c r="R2076" s="7">
        <v>4600</v>
      </c>
      <c r="S2076" s="7">
        <v>9200</v>
      </c>
      <c r="T2076" s="7">
        <v>10</v>
      </c>
      <c r="U2076" s="7">
        <v>920</v>
      </c>
      <c r="V2076" t="s">
        <v>37</v>
      </c>
      <c r="W2076" s="7">
        <v>7110.02</v>
      </c>
      <c r="X2076" s="2" t="s">
        <v>82</v>
      </c>
      <c r="Y2076" s="200"/>
      <c r="Z2076" s="201">
        <f>IF(Y2076&lt;&gt;"",Y2076,IF(Table1[[#This Row],[Befolyt]]="i",1,""))</f>
        <v>1</v>
      </c>
      <c r="AA2076" s="98">
        <f>Table1[[#This Row],[KülföldiÁr]]*Table1[[#This Row],[Darab]]</f>
        <v>0</v>
      </c>
    </row>
    <row r="2077" spans="1:27" x14ac:dyDescent="0.3">
      <c r="A2077" t="s">
        <v>1369</v>
      </c>
      <c r="B2077" t="s">
        <v>888</v>
      </c>
      <c r="C2077" s="126">
        <v>46045</v>
      </c>
      <c r="D2077" s="6">
        <v>1</v>
      </c>
      <c r="E2077" s="126">
        <v>46045</v>
      </c>
      <c r="F2077" s="6">
        <v>1</v>
      </c>
      <c r="G2077" t="s">
        <v>302</v>
      </c>
      <c r="H2077" t="s">
        <v>33</v>
      </c>
      <c r="I2077" t="s">
        <v>28</v>
      </c>
      <c r="J2077" t="s">
        <v>1377</v>
      </c>
      <c r="K2077">
        <v>8</v>
      </c>
      <c r="L2077" s="7">
        <v>1124.28</v>
      </c>
      <c r="M2077" s="7">
        <v>8994.24</v>
      </c>
      <c r="N2077">
        <v>0</v>
      </c>
      <c r="O2077" t="s">
        <v>29</v>
      </c>
      <c r="P2077">
        <v>0</v>
      </c>
      <c r="Q2077" s="7">
        <v>5000</v>
      </c>
      <c r="R2077" s="7">
        <v>5000</v>
      </c>
      <c r="S2077" s="7">
        <v>40000</v>
      </c>
      <c r="T2077" s="7">
        <v>10</v>
      </c>
      <c r="U2077" s="7">
        <v>4000</v>
      </c>
      <c r="V2077" t="s">
        <v>37</v>
      </c>
      <c r="W2077" s="7">
        <v>31005.760000000002</v>
      </c>
      <c r="X2077" s="2" t="s">
        <v>82</v>
      </c>
      <c r="Y2077" s="200"/>
      <c r="Z2077" s="201">
        <f>IF(Y2077&lt;&gt;"",Y2077,IF(Table1[[#This Row],[Befolyt]]="i",1,""))</f>
        <v>1</v>
      </c>
      <c r="AA2077" s="98">
        <f>Table1[[#This Row],[KülföldiÁr]]*Table1[[#This Row],[Darab]]</f>
        <v>0</v>
      </c>
    </row>
    <row r="2078" spans="1:27" x14ac:dyDescent="0.3">
      <c r="A2078" t="s">
        <v>1369</v>
      </c>
      <c r="B2078" t="s">
        <v>888</v>
      </c>
      <c r="C2078" s="126">
        <v>46045</v>
      </c>
      <c r="D2078" s="6">
        <v>1</v>
      </c>
      <c r="E2078" s="126">
        <v>46045</v>
      </c>
      <c r="F2078" s="6">
        <v>1</v>
      </c>
      <c r="G2078" t="s">
        <v>304</v>
      </c>
      <c r="H2078" t="s">
        <v>33</v>
      </c>
      <c r="I2078" t="s">
        <v>28</v>
      </c>
      <c r="J2078" t="s">
        <v>548</v>
      </c>
      <c r="K2078">
        <v>8</v>
      </c>
      <c r="L2078" s="7">
        <v>880.75</v>
      </c>
      <c r="M2078" s="7">
        <v>7046</v>
      </c>
      <c r="N2078">
        <v>0</v>
      </c>
      <c r="O2078" t="s">
        <v>29</v>
      </c>
      <c r="P2078">
        <v>0</v>
      </c>
      <c r="Q2078" s="7">
        <v>4000</v>
      </c>
      <c r="R2078" s="7">
        <v>4000</v>
      </c>
      <c r="S2078" s="7">
        <v>32000</v>
      </c>
      <c r="T2078" s="7">
        <v>10</v>
      </c>
      <c r="U2078" s="7">
        <v>3200</v>
      </c>
      <c r="V2078" t="s">
        <v>37</v>
      </c>
      <c r="W2078" s="7">
        <v>24954</v>
      </c>
      <c r="X2078" s="2" t="s">
        <v>82</v>
      </c>
      <c r="Y2078" s="200"/>
      <c r="Z2078" s="201">
        <f>IF(Y2078&lt;&gt;"",Y2078,IF(Table1[[#This Row],[Befolyt]]="i",1,""))</f>
        <v>1</v>
      </c>
      <c r="AA2078" s="98">
        <f>Table1[[#This Row],[KülföldiÁr]]*Table1[[#This Row],[Darab]]</f>
        <v>0</v>
      </c>
    </row>
    <row r="2079" spans="1:27" x14ac:dyDescent="0.3">
      <c r="A2079" t="s">
        <v>1369</v>
      </c>
      <c r="B2079" t="s">
        <v>888</v>
      </c>
      <c r="C2079" s="126">
        <v>46045</v>
      </c>
      <c r="D2079" s="6">
        <v>1</v>
      </c>
      <c r="E2079" s="126">
        <v>46045</v>
      </c>
      <c r="F2079" s="6">
        <v>1</v>
      </c>
      <c r="G2079" t="s">
        <v>325</v>
      </c>
      <c r="H2079" t="s">
        <v>51</v>
      </c>
      <c r="I2079" t="s">
        <v>28</v>
      </c>
      <c r="J2079" t="s">
        <v>326</v>
      </c>
      <c r="K2079">
        <v>12</v>
      </c>
      <c r="L2079" s="7">
        <v>1682.88</v>
      </c>
      <c r="M2079" s="7">
        <v>20194.560000000001</v>
      </c>
      <c r="N2079">
        <v>0</v>
      </c>
      <c r="O2079" t="s">
        <v>29</v>
      </c>
      <c r="P2079">
        <v>0</v>
      </c>
      <c r="Q2079" s="7">
        <v>4800</v>
      </c>
      <c r="R2079" s="7">
        <v>4800</v>
      </c>
      <c r="S2079" s="7">
        <v>57600</v>
      </c>
      <c r="T2079" s="7">
        <v>10</v>
      </c>
      <c r="U2079" s="7">
        <v>5760</v>
      </c>
      <c r="V2079" t="s">
        <v>37</v>
      </c>
      <c r="W2079" s="7">
        <v>37405.440000000002</v>
      </c>
      <c r="X2079" s="2" t="s">
        <v>82</v>
      </c>
      <c r="Y2079" s="200"/>
      <c r="Z2079" s="201">
        <f>IF(Y2079&lt;&gt;"",Y2079,IF(Table1[[#This Row],[Befolyt]]="i",1,""))</f>
        <v>1</v>
      </c>
      <c r="AA2079" s="98">
        <f>Table1[[#This Row],[KülföldiÁr]]*Table1[[#This Row],[Darab]]</f>
        <v>0</v>
      </c>
    </row>
    <row r="2080" spans="1:27" x14ac:dyDescent="0.3">
      <c r="A2080" t="s">
        <v>1378</v>
      </c>
      <c r="B2080" t="s">
        <v>1379</v>
      </c>
      <c r="C2080" s="126">
        <v>46044</v>
      </c>
      <c r="D2080" s="6">
        <v>1</v>
      </c>
      <c r="E2080" s="126">
        <v>46043</v>
      </c>
      <c r="F2080" s="6">
        <v>1</v>
      </c>
      <c r="G2080" t="s">
        <v>1380</v>
      </c>
      <c r="H2080" t="s">
        <v>327</v>
      </c>
      <c r="I2080" t="s">
        <v>67</v>
      </c>
      <c r="J2080" t="s">
        <v>1381</v>
      </c>
      <c r="K2080">
        <v>10</v>
      </c>
      <c r="L2080" s="7">
        <v>1430.95</v>
      </c>
      <c r="M2080" s="7">
        <v>14309.5</v>
      </c>
      <c r="N2080">
        <v>0</v>
      </c>
      <c r="O2080" t="s">
        <v>29</v>
      </c>
      <c r="P2080">
        <v>0</v>
      </c>
      <c r="Q2080" s="7">
        <v>2990</v>
      </c>
      <c r="R2080" s="7">
        <v>2990</v>
      </c>
      <c r="S2080" s="7">
        <v>29900</v>
      </c>
      <c r="T2080" s="7">
        <v>4</v>
      </c>
      <c r="U2080" s="7">
        <v>1196</v>
      </c>
      <c r="V2080" t="s">
        <v>66</v>
      </c>
      <c r="W2080" s="7">
        <v>15590.5</v>
      </c>
      <c r="X2080" s="2" t="s">
        <v>82</v>
      </c>
      <c r="Y2080" s="200"/>
      <c r="Z2080" s="201">
        <f>IF(Y2080&lt;&gt;"",Y2080,IF(Table1[[#This Row],[Befolyt]]="i",1,""))</f>
        <v>1</v>
      </c>
      <c r="AA2080" s="98">
        <f>Table1[[#This Row],[KülföldiÁr]]*Table1[[#This Row],[Darab]]</f>
        <v>0</v>
      </c>
    </row>
    <row r="2081" spans="1:27" x14ac:dyDescent="0.3">
      <c r="A2081" t="s">
        <v>1378</v>
      </c>
      <c r="B2081" t="s">
        <v>1379</v>
      </c>
      <c r="C2081" s="126">
        <v>46044</v>
      </c>
      <c r="D2081" s="6">
        <v>1</v>
      </c>
      <c r="E2081" s="126">
        <v>46043</v>
      </c>
      <c r="F2081" s="6">
        <v>1</v>
      </c>
      <c r="G2081" t="s">
        <v>350</v>
      </c>
      <c r="H2081" t="s">
        <v>334</v>
      </c>
      <c r="I2081" t="s">
        <v>32</v>
      </c>
      <c r="J2081" t="s">
        <v>1382</v>
      </c>
      <c r="K2081">
        <v>1</v>
      </c>
      <c r="L2081" s="7">
        <v>1631</v>
      </c>
      <c r="M2081" s="7">
        <v>1631</v>
      </c>
      <c r="N2081">
        <v>0</v>
      </c>
      <c r="O2081" t="s">
        <v>29</v>
      </c>
      <c r="P2081">
        <v>0</v>
      </c>
      <c r="Q2081" s="7">
        <v>1631</v>
      </c>
      <c r="R2081" s="7">
        <v>2000</v>
      </c>
      <c r="S2081" s="7">
        <v>2000</v>
      </c>
      <c r="T2081" s="7">
        <v>0</v>
      </c>
      <c r="U2081" s="7">
        <v>0</v>
      </c>
      <c r="V2081" t="s">
        <v>66</v>
      </c>
      <c r="W2081" s="7">
        <v>369</v>
      </c>
      <c r="X2081" s="2" t="s">
        <v>82</v>
      </c>
      <c r="Y2081" s="200"/>
      <c r="Z2081" s="201">
        <f>IF(Y2081&lt;&gt;"",Y2081,IF(Table1[[#This Row],[Befolyt]]="i",1,""))</f>
        <v>1</v>
      </c>
      <c r="AA2081" s="98">
        <f>Table1[[#This Row],[KülföldiÁr]]*Table1[[#This Row],[Darab]]</f>
        <v>0</v>
      </c>
    </row>
    <row r="2082" spans="1:27" x14ac:dyDescent="0.3">
      <c r="A2082" t="s">
        <v>1383</v>
      </c>
      <c r="B2082" t="s">
        <v>335</v>
      </c>
      <c r="C2082" s="126">
        <v>46044</v>
      </c>
      <c r="D2082" s="6">
        <v>1</v>
      </c>
      <c r="E2082" s="126">
        <v>46044</v>
      </c>
      <c r="F2082" s="6">
        <v>1</v>
      </c>
      <c r="G2082" t="s">
        <v>1384</v>
      </c>
      <c r="H2082" t="s">
        <v>53</v>
      </c>
      <c r="I2082" t="s">
        <v>28</v>
      </c>
      <c r="J2082" t="s">
        <v>1385</v>
      </c>
      <c r="K2082">
        <v>4</v>
      </c>
      <c r="L2082" s="7">
        <v>16251.46</v>
      </c>
      <c r="M2082" s="7">
        <v>65005.84</v>
      </c>
      <c r="N2082">
        <v>0</v>
      </c>
      <c r="O2082" t="s">
        <v>29</v>
      </c>
      <c r="P2082">
        <v>0</v>
      </c>
      <c r="Q2082" s="7">
        <v>59810</v>
      </c>
      <c r="R2082" s="7">
        <v>59810</v>
      </c>
      <c r="S2082" s="7">
        <v>239240</v>
      </c>
      <c r="T2082" s="7">
        <v>7</v>
      </c>
      <c r="U2082" s="7">
        <v>16746.8</v>
      </c>
      <c r="V2082" t="s">
        <v>85</v>
      </c>
      <c r="W2082" s="7">
        <v>174234.16</v>
      </c>
      <c r="X2082" s="2" t="s">
        <v>82</v>
      </c>
      <c r="Y2082" s="200"/>
      <c r="Z2082" s="201">
        <f>IF(Y2082&lt;&gt;"",Y2082,IF(Table1[[#This Row],[Befolyt]]="i",1,""))</f>
        <v>1</v>
      </c>
      <c r="AA2082" s="98">
        <f>Table1[[#This Row],[KülföldiÁr]]*Table1[[#This Row],[Darab]]</f>
        <v>0</v>
      </c>
    </row>
    <row r="2083" spans="1:27" x14ac:dyDescent="0.3">
      <c r="A2083" t="s">
        <v>1383</v>
      </c>
      <c r="B2083" t="s">
        <v>335</v>
      </c>
      <c r="C2083" s="126">
        <v>46044</v>
      </c>
      <c r="D2083" s="6">
        <v>1</v>
      </c>
      <c r="E2083" s="126">
        <v>46044</v>
      </c>
      <c r="F2083" s="6">
        <v>1</v>
      </c>
      <c r="G2083" t="s">
        <v>1386</v>
      </c>
      <c r="H2083" t="s">
        <v>53</v>
      </c>
      <c r="I2083" t="s">
        <v>28</v>
      </c>
      <c r="J2083" t="s">
        <v>1387</v>
      </c>
      <c r="K2083">
        <v>2</v>
      </c>
      <c r="L2083" s="7">
        <v>10092.4</v>
      </c>
      <c r="M2083" s="7">
        <v>20184.8</v>
      </c>
      <c r="N2083">
        <v>0</v>
      </c>
      <c r="O2083" t="s">
        <v>29</v>
      </c>
      <c r="P2083">
        <v>0</v>
      </c>
      <c r="Q2083" s="7">
        <v>48890</v>
      </c>
      <c r="R2083" s="7">
        <v>48890</v>
      </c>
      <c r="S2083" s="7">
        <v>97780</v>
      </c>
      <c r="T2083" s="7">
        <v>7</v>
      </c>
      <c r="U2083" s="7">
        <v>6844.6</v>
      </c>
      <c r="V2083" t="s">
        <v>85</v>
      </c>
      <c r="W2083" s="7">
        <v>77595.199999999997</v>
      </c>
      <c r="X2083" s="2" t="s">
        <v>82</v>
      </c>
      <c r="Y2083" s="200"/>
      <c r="Z2083" s="201">
        <f>IF(Y2083&lt;&gt;"",Y2083,IF(Table1[[#This Row],[Befolyt]]="i",1,""))</f>
        <v>1</v>
      </c>
      <c r="AA2083" s="98">
        <f>Table1[[#This Row],[KülföldiÁr]]*Table1[[#This Row],[Darab]]</f>
        <v>0</v>
      </c>
    </row>
    <row r="2084" spans="1:27" x14ac:dyDescent="0.3">
      <c r="A2084" t="s">
        <v>1383</v>
      </c>
      <c r="B2084" t="s">
        <v>335</v>
      </c>
      <c r="C2084" s="126">
        <v>46044</v>
      </c>
      <c r="D2084" s="6">
        <v>1</v>
      </c>
      <c r="E2084" s="126">
        <v>46044</v>
      </c>
      <c r="F2084" s="6">
        <v>1</v>
      </c>
      <c r="G2084" t="s">
        <v>317</v>
      </c>
      <c r="H2084" t="s">
        <v>34</v>
      </c>
      <c r="I2084" t="s">
        <v>32</v>
      </c>
      <c r="J2084" t="s">
        <v>318</v>
      </c>
      <c r="K2084">
        <v>1</v>
      </c>
      <c r="L2084" s="7">
        <v>16720</v>
      </c>
      <c r="M2084" s="7">
        <v>16720</v>
      </c>
      <c r="N2084">
        <v>0</v>
      </c>
      <c r="O2084" t="s">
        <v>29</v>
      </c>
      <c r="P2084">
        <v>0</v>
      </c>
      <c r="Q2084" s="7">
        <v>16720</v>
      </c>
      <c r="R2084" s="7">
        <v>3000</v>
      </c>
      <c r="S2084" s="7">
        <v>3000</v>
      </c>
      <c r="T2084" s="7">
        <v>0</v>
      </c>
      <c r="U2084" s="7">
        <v>0</v>
      </c>
      <c r="V2084" t="s">
        <v>85</v>
      </c>
      <c r="W2084" s="7">
        <v>-13720</v>
      </c>
      <c r="X2084" s="2" t="s">
        <v>82</v>
      </c>
      <c r="Y2084" s="200"/>
      <c r="Z2084" s="201">
        <f>IF(Y2084&lt;&gt;"",Y2084,IF(Table1[[#This Row],[Befolyt]]="i",1,""))</f>
        <v>1</v>
      </c>
      <c r="AA2084" s="98">
        <f>Table1[[#This Row],[KülföldiÁr]]*Table1[[#This Row],[Darab]]</f>
        <v>0</v>
      </c>
    </row>
    <row r="2085" spans="1:27" x14ac:dyDescent="0.3">
      <c r="A2085" t="s">
        <v>1388</v>
      </c>
      <c r="B2085" t="s">
        <v>335</v>
      </c>
      <c r="C2085" s="126">
        <v>46044</v>
      </c>
      <c r="D2085" s="6">
        <v>1</v>
      </c>
      <c r="E2085" s="126">
        <v>46044</v>
      </c>
      <c r="F2085" s="6">
        <v>1</v>
      </c>
      <c r="G2085" t="s">
        <v>1389</v>
      </c>
      <c r="H2085" t="s">
        <v>41</v>
      </c>
      <c r="I2085" t="s">
        <v>28</v>
      </c>
      <c r="J2085" t="s">
        <v>1390</v>
      </c>
      <c r="K2085">
        <v>1</v>
      </c>
      <c r="L2085" s="7">
        <v>29621.59</v>
      </c>
      <c r="M2085" s="7">
        <v>29621.59</v>
      </c>
      <c r="N2085">
        <v>0</v>
      </c>
      <c r="O2085" t="s">
        <v>29</v>
      </c>
      <c r="P2085">
        <v>0</v>
      </c>
      <c r="Q2085" s="7">
        <v>94885</v>
      </c>
      <c r="R2085" s="7">
        <v>98720</v>
      </c>
      <c r="S2085" s="7">
        <v>98720</v>
      </c>
      <c r="T2085" s="7">
        <v>11.17</v>
      </c>
      <c r="U2085" s="7">
        <v>11027.023999999999</v>
      </c>
      <c r="V2085" t="s">
        <v>85</v>
      </c>
      <c r="W2085" s="7">
        <v>69098.41</v>
      </c>
      <c r="X2085" s="2" t="s">
        <v>82</v>
      </c>
      <c r="Y2085" s="200"/>
      <c r="Z2085" s="201">
        <f>IF(Y2085&lt;&gt;"",Y2085,IF(Table1[[#This Row],[Befolyt]]="i",1,""))</f>
        <v>1</v>
      </c>
      <c r="AA2085" s="98">
        <f>Table1[[#This Row],[KülföldiÁr]]*Table1[[#This Row],[Darab]]</f>
        <v>0</v>
      </c>
    </row>
    <row r="2086" spans="1:27" x14ac:dyDescent="0.3">
      <c r="A2086" t="s">
        <v>1388</v>
      </c>
      <c r="B2086" t="s">
        <v>335</v>
      </c>
      <c r="C2086" s="126">
        <v>46044</v>
      </c>
      <c r="D2086" s="6">
        <v>1</v>
      </c>
      <c r="E2086" s="126">
        <v>46044</v>
      </c>
      <c r="F2086" s="6">
        <v>1</v>
      </c>
      <c r="G2086" t="s">
        <v>75</v>
      </c>
      <c r="H2086" t="s">
        <v>34</v>
      </c>
      <c r="I2086" t="s">
        <v>32</v>
      </c>
      <c r="J2086" t="s">
        <v>76</v>
      </c>
      <c r="K2086">
        <v>1</v>
      </c>
      <c r="L2086" s="7">
        <v>1900</v>
      </c>
      <c r="M2086" s="7">
        <v>1900</v>
      </c>
      <c r="N2086">
        <v>0</v>
      </c>
      <c r="O2086" t="s">
        <v>29</v>
      </c>
      <c r="P2086">
        <v>0</v>
      </c>
      <c r="Q2086" s="7">
        <v>3500</v>
      </c>
      <c r="R2086" s="7">
        <v>0</v>
      </c>
      <c r="S2086" s="7">
        <v>0</v>
      </c>
      <c r="T2086" s="7">
        <v>0</v>
      </c>
      <c r="U2086" s="7">
        <v>0</v>
      </c>
      <c r="V2086" t="s">
        <v>85</v>
      </c>
      <c r="W2086" s="7">
        <v>-1900</v>
      </c>
      <c r="X2086" s="2" t="s">
        <v>82</v>
      </c>
      <c r="Y2086" s="200"/>
      <c r="Z2086" s="201">
        <f>IF(Y2086&lt;&gt;"",Y2086,IF(Table1[[#This Row],[Befolyt]]="i",1,""))</f>
        <v>1</v>
      </c>
      <c r="AA2086" s="98">
        <f>Table1[[#This Row],[KülföldiÁr]]*Table1[[#This Row],[Darab]]</f>
        <v>0</v>
      </c>
    </row>
    <row r="2087" spans="1:27" x14ac:dyDescent="0.3">
      <c r="A2087" t="s">
        <v>1388</v>
      </c>
      <c r="B2087" t="s">
        <v>335</v>
      </c>
      <c r="C2087" s="126">
        <v>46044</v>
      </c>
      <c r="D2087" s="6">
        <v>1</v>
      </c>
      <c r="E2087" s="126">
        <v>46044</v>
      </c>
      <c r="F2087" s="6">
        <v>1</v>
      </c>
      <c r="G2087" t="s">
        <v>117</v>
      </c>
      <c r="H2087" t="s">
        <v>34</v>
      </c>
      <c r="I2087" t="s">
        <v>32</v>
      </c>
      <c r="J2087" t="s">
        <v>1391</v>
      </c>
      <c r="K2087">
        <v>1</v>
      </c>
      <c r="L2087" s="7">
        <v>0</v>
      </c>
      <c r="M2087" s="7">
        <v>0</v>
      </c>
      <c r="N2087">
        <v>0</v>
      </c>
      <c r="O2087" t="s">
        <v>29</v>
      </c>
      <c r="P2087">
        <v>0</v>
      </c>
      <c r="Q2087" s="7">
        <v>3000</v>
      </c>
      <c r="R2087" s="7">
        <v>3000</v>
      </c>
      <c r="S2087" s="7">
        <v>3000</v>
      </c>
      <c r="T2087" s="7">
        <v>0</v>
      </c>
      <c r="U2087" s="7">
        <v>0</v>
      </c>
      <c r="V2087" t="s">
        <v>85</v>
      </c>
      <c r="W2087" s="7">
        <v>3000</v>
      </c>
      <c r="X2087" s="2" t="s">
        <v>82</v>
      </c>
      <c r="Y2087" s="200"/>
      <c r="Z2087" s="201">
        <f>IF(Y2087&lt;&gt;"",Y2087,IF(Table1[[#This Row],[Befolyt]]="i",1,""))</f>
        <v>1</v>
      </c>
      <c r="AA2087" s="98">
        <f>Table1[[#This Row],[KülföldiÁr]]*Table1[[#This Row],[Darab]]</f>
        <v>0</v>
      </c>
    </row>
    <row r="2088" spans="1:27" x14ac:dyDescent="0.3">
      <c r="A2088" t="s">
        <v>1392</v>
      </c>
      <c r="B2088" t="s">
        <v>335</v>
      </c>
      <c r="C2088" s="126">
        <v>46044</v>
      </c>
      <c r="D2088" s="6">
        <v>1</v>
      </c>
      <c r="E2088" s="126">
        <v>46044</v>
      </c>
      <c r="F2088" s="6">
        <v>1</v>
      </c>
      <c r="G2088" t="s">
        <v>1389</v>
      </c>
      <c r="H2088" t="s">
        <v>41</v>
      </c>
      <c r="I2088" t="s">
        <v>28</v>
      </c>
      <c r="J2088" t="s">
        <v>1390</v>
      </c>
      <c r="K2088">
        <v>-1</v>
      </c>
      <c r="L2088" s="7">
        <v>-29621.59</v>
      </c>
      <c r="M2088" s="7">
        <v>29621.59</v>
      </c>
      <c r="N2088">
        <v>0</v>
      </c>
      <c r="O2088" t="s">
        <v>29</v>
      </c>
      <c r="P2088">
        <v>0</v>
      </c>
      <c r="Q2088" s="7">
        <v>94885</v>
      </c>
      <c r="R2088" s="7">
        <v>-98720</v>
      </c>
      <c r="S2088" s="7">
        <v>-98720</v>
      </c>
      <c r="T2088" s="7">
        <v>11.17</v>
      </c>
      <c r="U2088" s="7">
        <v>-11027.023999999999</v>
      </c>
      <c r="V2088" t="s">
        <v>85</v>
      </c>
      <c r="W2088" s="7">
        <v>-69098.41</v>
      </c>
      <c r="X2088" s="2" t="s">
        <v>31</v>
      </c>
      <c r="Y2088" s="200"/>
      <c r="Z2088" s="201" t="str">
        <f>IF(Y2088&lt;&gt;"",Y2088,IF(Table1[[#This Row],[Befolyt]]="i",1,""))</f>
        <v/>
      </c>
      <c r="AA2088" s="98">
        <f>Table1[[#This Row],[KülföldiÁr]]*Table1[[#This Row],[Darab]]</f>
        <v>0</v>
      </c>
    </row>
    <row r="2089" spans="1:27" x14ac:dyDescent="0.3">
      <c r="A2089" t="s">
        <v>1392</v>
      </c>
      <c r="B2089" t="s">
        <v>335</v>
      </c>
      <c r="C2089" s="126">
        <v>46044</v>
      </c>
      <c r="D2089" s="6">
        <v>1</v>
      </c>
      <c r="E2089" s="126">
        <v>46044</v>
      </c>
      <c r="F2089" s="6">
        <v>1</v>
      </c>
      <c r="G2089" t="s">
        <v>75</v>
      </c>
      <c r="H2089" t="s">
        <v>34</v>
      </c>
      <c r="I2089" t="s">
        <v>32</v>
      </c>
      <c r="J2089" t="s">
        <v>76</v>
      </c>
      <c r="K2089">
        <v>-1</v>
      </c>
      <c r="L2089" s="7">
        <v>-1900</v>
      </c>
      <c r="M2089" s="7">
        <v>1900</v>
      </c>
      <c r="N2089">
        <v>0</v>
      </c>
      <c r="O2089" t="s">
        <v>29</v>
      </c>
      <c r="P2089">
        <v>0</v>
      </c>
      <c r="Q2089" s="7">
        <v>3500</v>
      </c>
      <c r="R2089" s="7">
        <v>0</v>
      </c>
      <c r="S2089" s="7">
        <v>0</v>
      </c>
      <c r="T2089" s="7">
        <v>0</v>
      </c>
      <c r="U2089" s="7">
        <v>0</v>
      </c>
      <c r="V2089" t="s">
        <v>85</v>
      </c>
      <c r="W2089" s="7">
        <v>-1900</v>
      </c>
      <c r="X2089" s="2" t="s">
        <v>31</v>
      </c>
      <c r="Y2089" s="200"/>
      <c r="Z2089" s="201" t="str">
        <f>IF(Y2089&lt;&gt;"",Y2089,IF(Table1[[#This Row],[Befolyt]]="i",1,""))</f>
        <v/>
      </c>
      <c r="AA2089" s="98">
        <f>Table1[[#This Row],[KülföldiÁr]]*Table1[[#This Row],[Darab]]</f>
        <v>0</v>
      </c>
    </row>
    <row r="2090" spans="1:27" x14ac:dyDescent="0.3">
      <c r="A2090" t="s">
        <v>1392</v>
      </c>
      <c r="B2090" t="s">
        <v>335</v>
      </c>
      <c r="C2090" s="126">
        <v>46044</v>
      </c>
      <c r="D2090" s="6">
        <v>1</v>
      </c>
      <c r="E2090" s="126">
        <v>46044</v>
      </c>
      <c r="F2090" s="6">
        <v>1</v>
      </c>
      <c r="G2090" t="s">
        <v>117</v>
      </c>
      <c r="H2090" t="s">
        <v>34</v>
      </c>
      <c r="I2090" t="s">
        <v>32</v>
      </c>
      <c r="J2090" t="s">
        <v>1391</v>
      </c>
      <c r="K2090">
        <v>-1</v>
      </c>
      <c r="L2090" s="7">
        <v>0</v>
      </c>
      <c r="M2090" s="7">
        <v>0</v>
      </c>
      <c r="N2090">
        <v>0</v>
      </c>
      <c r="O2090" t="s">
        <v>29</v>
      </c>
      <c r="P2090">
        <v>0</v>
      </c>
      <c r="Q2090" s="7">
        <v>3000</v>
      </c>
      <c r="R2090" s="7">
        <v>-3000</v>
      </c>
      <c r="S2090" s="7">
        <v>-3000</v>
      </c>
      <c r="T2090" s="7">
        <v>0</v>
      </c>
      <c r="U2090" s="7">
        <v>0</v>
      </c>
      <c r="V2090" t="s">
        <v>85</v>
      </c>
      <c r="W2090" s="7">
        <v>-3000</v>
      </c>
      <c r="X2090" s="2" t="s">
        <v>31</v>
      </c>
      <c r="Y2090" s="200"/>
      <c r="Z2090" s="201" t="str">
        <f>IF(Y2090&lt;&gt;"",Y2090,IF(Table1[[#This Row],[Befolyt]]="i",1,""))</f>
        <v/>
      </c>
      <c r="AA2090" s="98">
        <f>Table1[[#This Row],[KülföldiÁr]]*Table1[[#This Row],[Darab]]</f>
        <v>0</v>
      </c>
    </row>
    <row r="2091" spans="1:27" x14ac:dyDescent="0.3">
      <c r="A2091" t="s">
        <v>1393</v>
      </c>
      <c r="B2091" t="s">
        <v>335</v>
      </c>
      <c r="C2091" s="126">
        <v>46044</v>
      </c>
      <c r="D2091" s="6">
        <v>1</v>
      </c>
      <c r="E2091" s="126">
        <v>46044</v>
      </c>
      <c r="F2091" s="6">
        <v>1</v>
      </c>
      <c r="G2091" t="s">
        <v>1389</v>
      </c>
      <c r="H2091" t="s">
        <v>41</v>
      </c>
      <c r="I2091" t="s">
        <v>28</v>
      </c>
      <c r="J2091" t="s">
        <v>1390</v>
      </c>
      <c r="K2091">
        <v>1</v>
      </c>
      <c r="L2091" s="7">
        <v>29621.59</v>
      </c>
      <c r="M2091" s="7">
        <v>29621.59</v>
      </c>
      <c r="N2091">
        <v>0</v>
      </c>
      <c r="O2091" t="s">
        <v>29</v>
      </c>
      <c r="P2091">
        <v>0</v>
      </c>
      <c r="Q2091" s="7">
        <v>94885</v>
      </c>
      <c r="R2091" s="7">
        <v>98720</v>
      </c>
      <c r="S2091" s="7">
        <v>98720</v>
      </c>
      <c r="T2091" s="7">
        <v>11.17</v>
      </c>
      <c r="U2091" s="7">
        <v>11027.023999999999</v>
      </c>
      <c r="V2091" t="s">
        <v>85</v>
      </c>
      <c r="W2091" s="7">
        <v>69098.41</v>
      </c>
      <c r="X2091" s="2" t="s">
        <v>31</v>
      </c>
      <c r="Y2091" s="200"/>
      <c r="Z2091" s="201" t="str">
        <f>IF(Y2091&lt;&gt;"",Y2091,IF(Table1[[#This Row],[Befolyt]]="i",1,""))</f>
        <v/>
      </c>
      <c r="AA2091" s="98">
        <f>Table1[[#This Row],[KülföldiÁr]]*Table1[[#This Row],[Darab]]</f>
        <v>0</v>
      </c>
    </row>
    <row r="2092" spans="1:27" x14ac:dyDescent="0.3">
      <c r="A2092" t="s">
        <v>1393</v>
      </c>
      <c r="B2092" t="s">
        <v>335</v>
      </c>
      <c r="C2092" s="126">
        <v>46044</v>
      </c>
      <c r="D2092" s="6">
        <v>1</v>
      </c>
      <c r="E2092" s="126">
        <v>46044</v>
      </c>
      <c r="F2092" s="6">
        <v>1</v>
      </c>
      <c r="G2092" t="s">
        <v>75</v>
      </c>
      <c r="H2092" t="s">
        <v>34</v>
      </c>
      <c r="I2092" t="s">
        <v>32</v>
      </c>
      <c r="J2092" t="s">
        <v>76</v>
      </c>
      <c r="K2092">
        <v>1</v>
      </c>
      <c r="L2092" s="7">
        <v>1900</v>
      </c>
      <c r="M2092" s="7">
        <v>1900</v>
      </c>
      <c r="N2092">
        <v>0</v>
      </c>
      <c r="O2092" t="s">
        <v>29</v>
      </c>
      <c r="P2092">
        <v>0</v>
      </c>
      <c r="Q2092" s="7">
        <v>3500</v>
      </c>
      <c r="R2092" s="7">
        <v>0</v>
      </c>
      <c r="S2092" s="7">
        <v>0</v>
      </c>
      <c r="T2092" s="7">
        <v>0</v>
      </c>
      <c r="U2092" s="7">
        <v>0</v>
      </c>
      <c r="V2092" t="s">
        <v>85</v>
      </c>
      <c r="W2092" s="7">
        <v>-1900</v>
      </c>
      <c r="X2092" s="2" t="s">
        <v>31</v>
      </c>
      <c r="Y2092" s="200"/>
      <c r="Z2092" s="201" t="str">
        <f>IF(Y2092&lt;&gt;"",Y2092,IF(Table1[[#This Row],[Befolyt]]="i",1,""))</f>
        <v/>
      </c>
      <c r="AA2092" s="98">
        <f>Table1[[#This Row],[KülföldiÁr]]*Table1[[#This Row],[Darab]]</f>
        <v>0</v>
      </c>
    </row>
    <row r="2093" spans="1:27" x14ac:dyDescent="0.3">
      <c r="A2093" t="s">
        <v>1393</v>
      </c>
      <c r="B2093" t="s">
        <v>335</v>
      </c>
      <c r="C2093" s="126">
        <v>46044</v>
      </c>
      <c r="D2093" s="6">
        <v>1</v>
      </c>
      <c r="E2093" s="126">
        <v>46044</v>
      </c>
      <c r="F2093" s="6">
        <v>1</v>
      </c>
      <c r="G2093" t="s">
        <v>117</v>
      </c>
      <c r="H2093" t="s">
        <v>34</v>
      </c>
      <c r="I2093" t="s">
        <v>32</v>
      </c>
      <c r="J2093" t="s">
        <v>1391</v>
      </c>
      <c r="K2093">
        <v>1</v>
      </c>
      <c r="L2093" s="7">
        <v>0</v>
      </c>
      <c r="M2093" s="7">
        <v>0</v>
      </c>
      <c r="N2093">
        <v>0</v>
      </c>
      <c r="O2093" t="s">
        <v>29</v>
      </c>
      <c r="P2093">
        <v>0</v>
      </c>
      <c r="Q2093" s="7">
        <v>3000</v>
      </c>
      <c r="R2093" s="7">
        <v>3000</v>
      </c>
      <c r="S2093" s="7">
        <v>3000</v>
      </c>
      <c r="T2093" s="7">
        <v>0</v>
      </c>
      <c r="U2093" s="7">
        <v>0</v>
      </c>
      <c r="V2093" t="s">
        <v>85</v>
      </c>
      <c r="W2093" s="7">
        <v>3000</v>
      </c>
      <c r="X2093" s="2" t="s">
        <v>31</v>
      </c>
      <c r="Y2093" s="200"/>
      <c r="Z2093" s="201" t="str">
        <f>IF(Y2093&lt;&gt;"",Y2093,IF(Table1[[#This Row],[Befolyt]]="i",1,""))</f>
        <v/>
      </c>
      <c r="AA2093" s="98">
        <f>Table1[[#This Row],[KülföldiÁr]]*Table1[[#This Row],[Darab]]</f>
        <v>0</v>
      </c>
    </row>
    <row r="2094" spans="1:27" x14ac:dyDescent="0.3">
      <c r="A2094" t="s">
        <v>1394</v>
      </c>
      <c r="B2094" t="s">
        <v>416</v>
      </c>
      <c r="C2094" s="126">
        <v>46044</v>
      </c>
      <c r="D2094" s="6">
        <v>1</v>
      </c>
      <c r="E2094" s="126">
        <v>46044</v>
      </c>
      <c r="F2094" s="6">
        <v>1</v>
      </c>
      <c r="G2094" t="s">
        <v>1395</v>
      </c>
      <c r="H2094" t="s">
        <v>33</v>
      </c>
      <c r="I2094" t="s">
        <v>28</v>
      </c>
      <c r="J2094" t="s">
        <v>1396</v>
      </c>
      <c r="K2094">
        <v>2</v>
      </c>
      <c r="L2094" s="7">
        <v>2201.9</v>
      </c>
      <c r="M2094" s="7">
        <v>4403.8</v>
      </c>
      <c r="N2094">
        <v>0</v>
      </c>
      <c r="O2094" t="s">
        <v>29</v>
      </c>
      <c r="P2094">
        <v>0</v>
      </c>
      <c r="Q2094" s="7">
        <v>8220</v>
      </c>
      <c r="R2094" s="7">
        <v>8220</v>
      </c>
      <c r="S2094" s="7">
        <v>16440</v>
      </c>
      <c r="T2094" s="7">
        <v>10</v>
      </c>
      <c r="U2094" s="7">
        <v>1644</v>
      </c>
      <c r="V2094" t="s">
        <v>81</v>
      </c>
      <c r="W2094" s="7">
        <v>12036.2</v>
      </c>
      <c r="X2094" s="2" t="s">
        <v>82</v>
      </c>
      <c r="Y2094" s="200"/>
      <c r="Z2094" s="201">
        <f>IF(Y2094&lt;&gt;"",Y2094,IF(Table1[[#This Row],[Befolyt]]="i",1,""))</f>
        <v>1</v>
      </c>
      <c r="AA2094" s="98">
        <f>Table1[[#This Row],[KülföldiÁr]]*Table1[[#This Row],[Darab]]</f>
        <v>0</v>
      </c>
    </row>
    <row r="2095" spans="1:27" x14ac:dyDescent="0.3">
      <c r="A2095" t="s">
        <v>1394</v>
      </c>
      <c r="B2095" t="s">
        <v>416</v>
      </c>
      <c r="C2095" s="126">
        <v>46044</v>
      </c>
      <c r="D2095" s="6">
        <v>1</v>
      </c>
      <c r="E2095" s="126">
        <v>46044</v>
      </c>
      <c r="F2095" s="6">
        <v>1</v>
      </c>
      <c r="G2095" t="s">
        <v>620</v>
      </c>
      <c r="H2095" t="s">
        <v>33</v>
      </c>
      <c r="I2095" t="s">
        <v>28</v>
      </c>
      <c r="J2095" t="s">
        <v>1397</v>
      </c>
      <c r="K2095">
        <v>1</v>
      </c>
      <c r="L2095" s="7">
        <v>771.98</v>
      </c>
      <c r="M2095" s="7">
        <v>771.98</v>
      </c>
      <c r="N2095">
        <v>0</v>
      </c>
      <c r="O2095" t="s">
        <v>29</v>
      </c>
      <c r="P2095">
        <v>0</v>
      </c>
      <c r="Q2095" s="7">
        <v>3180</v>
      </c>
      <c r="R2095" s="7">
        <v>3980</v>
      </c>
      <c r="S2095" s="7">
        <v>3980</v>
      </c>
      <c r="T2095" s="7">
        <v>16.03</v>
      </c>
      <c r="U2095" s="7">
        <v>637.99400000000003</v>
      </c>
      <c r="V2095" t="s">
        <v>81</v>
      </c>
      <c r="W2095" s="7">
        <v>3208.02</v>
      </c>
      <c r="X2095" s="2" t="s">
        <v>82</v>
      </c>
      <c r="Y2095" s="200"/>
      <c r="Z2095" s="201">
        <f>IF(Y2095&lt;&gt;"",Y2095,IF(Table1[[#This Row],[Befolyt]]="i",1,""))</f>
        <v>1</v>
      </c>
      <c r="AA2095" s="98">
        <f>Table1[[#This Row],[KülföldiÁr]]*Table1[[#This Row],[Darab]]</f>
        <v>0</v>
      </c>
    </row>
    <row r="2096" spans="1:27" x14ac:dyDescent="0.3">
      <c r="A2096" t="s">
        <v>1394</v>
      </c>
      <c r="B2096" t="s">
        <v>416</v>
      </c>
      <c r="C2096" s="126">
        <v>46044</v>
      </c>
      <c r="D2096" s="6">
        <v>1</v>
      </c>
      <c r="E2096" s="126">
        <v>46044</v>
      </c>
      <c r="F2096" s="6">
        <v>1</v>
      </c>
      <c r="G2096" t="s">
        <v>365</v>
      </c>
      <c r="H2096" t="s">
        <v>63</v>
      </c>
      <c r="I2096" t="s">
        <v>28</v>
      </c>
      <c r="J2096" t="s">
        <v>387</v>
      </c>
      <c r="K2096">
        <v>8</v>
      </c>
      <c r="L2096" s="7">
        <v>240.96</v>
      </c>
      <c r="M2096" s="7">
        <v>1927.68</v>
      </c>
      <c r="N2096">
        <v>0</v>
      </c>
      <c r="O2096" t="s">
        <v>29</v>
      </c>
      <c r="P2096">
        <v>0</v>
      </c>
      <c r="Q2096" s="7">
        <v>670</v>
      </c>
      <c r="R2096" s="7">
        <v>670</v>
      </c>
      <c r="S2096" s="7">
        <v>5360</v>
      </c>
      <c r="T2096" s="7">
        <v>7</v>
      </c>
      <c r="U2096" s="7">
        <v>375.2</v>
      </c>
      <c r="V2096" t="s">
        <v>81</v>
      </c>
      <c r="W2096" s="7">
        <v>3432.3199999999997</v>
      </c>
      <c r="X2096" s="2" t="s">
        <v>82</v>
      </c>
      <c r="Y2096" s="200"/>
      <c r="Z2096" s="201">
        <f>IF(Y2096&lt;&gt;"",Y2096,IF(Table1[[#This Row],[Befolyt]]="i",1,""))</f>
        <v>1</v>
      </c>
      <c r="AA2096" s="98">
        <f>Table1[[#This Row],[KülföldiÁr]]*Table1[[#This Row],[Darab]]</f>
        <v>0</v>
      </c>
    </row>
    <row r="2097" spans="1:27" x14ac:dyDescent="0.3">
      <c r="A2097" t="s">
        <v>1394</v>
      </c>
      <c r="B2097" t="s">
        <v>416</v>
      </c>
      <c r="C2097" s="126">
        <v>46044</v>
      </c>
      <c r="D2097" s="6">
        <v>1</v>
      </c>
      <c r="E2097" s="126">
        <v>46044</v>
      </c>
      <c r="F2097" s="6">
        <v>1</v>
      </c>
      <c r="G2097" t="s">
        <v>1398</v>
      </c>
      <c r="H2097" t="s">
        <v>63</v>
      </c>
      <c r="I2097" t="s">
        <v>28</v>
      </c>
      <c r="J2097" t="s">
        <v>1399</v>
      </c>
      <c r="K2097">
        <v>8</v>
      </c>
      <c r="L2097" s="7">
        <v>181.5</v>
      </c>
      <c r="M2097" s="7">
        <v>1452</v>
      </c>
      <c r="N2097">
        <v>0</v>
      </c>
      <c r="O2097" t="s">
        <v>29</v>
      </c>
      <c r="P2097">
        <v>0</v>
      </c>
      <c r="Q2097" s="7">
        <v>560</v>
      </c>
      <c r="R2097" s="7">
        <v>500</v>
      </c>
      <c r="S2097" s="7">
        <v>4000</v>
      </c>
      <c r="T2097" s="7">
        <v>4.5</v>
      </c>
      <c r="U2097" s="7">
        <v>180</v>
      </c>
      <c r="V2097" t="s">
        <v>81</v>
      </c>
      <c r="W2097" s="7">
        <v>2548</v>
      </c>
      <c r="X2097" s="2" t="s">
        <v>82</v>
      </c>
      <c r="Y2097" s="200"/>
      <c r="Z2097" s="201">
        <f>IF(Y2097&lt;&gt;"",Y2097,IF(Table1[[#This Row],[Befolyt]]="i",1,""))</f>
        <v>1</v>
      </c>
      <c r="AA2097" s="98">
        <f>Table1[[#This Row],[KülföldiÁr]]*Table1[[#This Row],[Darab]]</f>
        <v>0</v>
      </c>
    </row>
    <row r="2098" spans="1:27" x14ac:dyDescent="0.3">
      <c r="A2098" t="s">
        <v>1394</v>
      </c>
      <c r="B2098" t="s">
        <v>416</v>
      </c>
      <c r="C2098" s="126">
        <v>46044</v>
      </c>
      <c r="D2098" s="6">
        <v>1</v>
      </c>
      <c r="E2098" s="126">
        <v>46044</v>
      </c>
      <c r="F2098" s="6">
        <v>1</v>
      </c>
      <c r="G2098" t="s">
        <v>112</v>
      </c>
      <c r="H2098" t="s">
        <v>34</v>
      </c>
      <c r="I2098" t="s">
        <v>32</v>
      </c>
      <c r="J2098" t="s">
        <v>113</v>
      </c>
      <c r="K2098">
        <v>1</v>
      </c>
      <c r="L2098" s="7">
        <v>2555</v>
      </c>
      <c r="M2098" s="7">
        <v>2555</v>
      </c>
      <c r="N2098">
        <v>0</v>
      </c>
      <c r="O2098" t="s">
        <v>29</v>
      </c>
      <c r="P2098">
        <v>0</v>
      </c>
      <c r="Q2098" s="7">
        <v>2555</v>
      </c>
      <c r="R2098" s="7">
        <v>0</v>
      </c>
      <c r="S2098" s="7">
        <v>0</v>
      </c>
      <c r="T2098" s="7">
        <v>0</v>
      </c>
      <c r="U2098" s="7">
        <v>0</v>
      </c>
      <c r="V2098" t="s">
        <v>81</v>
      </c>
      <c r="W2098" s="7">
        <v>-2555</v>
      </c>
      <c r="X2098" s="2" t="s">
        <v>82</v>
      </c>
      <c r="Y2098" s="200"/>
      <c r="Z2098" s="201">
        <f>IF(Y2098&lt;&gt;"",Y2098,IF(Table1[[#This Row],[Befolyt]]="i",1,""))</f>
        <v>1</v>
      </c>
      <c r="AA2098" s="98">
        <f>Table1[[#This Row],[KülföldiÁr]]*Table1[[#This Row],[Darab]]</f>
        <v>0</v>
      </c>
    </row>
    <row r="2099" spans="1:27" x14ac:dyDescent="0.3">
      <c r="A2099" t="s">
        <v>1400</v>
      </c>
      <c r="B2099" t="s">
        <v>416</v>
      </c>
      <c r="C2099" s="126">
        <v>46044</v>
      </c>
      <c r="D2099" s="6">
        <v>1</v>
      </c>
      <c r="E2099" s="126">
        <v>46044</v>
      </c>
      <c r="F2099" s="6">
        <v>1</v>
      </c>
      <c r="G2099" t="s">
        <v>1395</v>
      </c>
      <c r="H2099" t="s">
        <v>33</v>
      </c>
      <c r="I2099" t="s">
        <v>28</v>
      </c>
      <c r="J2099" t="s">
        <v>1396</v>
      </c>
      <c r="K2099">
        <v>-2</v>
      </c>
      <c r="L2099" s="7">
        <v>-2201.9</v>
      </c>
      <c r="M2099" s="7">
        <v>4403.8</v>
      </c>
      <c r="N2099">
        <v>0</v>
      </c>
      <c r="O2099" t="s">
        <v>29</v>
      </c>
      <c r="P2099">
        <v>0</v>
      </c>
      <c r="Q2099" s="7">
        <v>8220</v>
      </c>
      <c r="R2099" s="7">
        <v>-8220</v>
      </c>
      <c r="S2099" s="7">
        <v>-16440</v>
      </c>
      <c r="T2099" s="7">
        <v>10</v>
      </c>
      <c r="U2099" s="7">
        <v>-1644</v>
      </c>
      <c r="V2099" t="s">
        <v>81</v>
      </c>
      <c r="W2099" s="7">
        <v>-12036.2</v>
      </c>
      <c r="X2099" s="2" t="s">
        <v>31</v>
      </c>
      <c r="Y2099" s="200"/>
      <c r="Z2099" s="201" t="str">
        <f>IF(Y2099&lt;&gt;"",Y2099,IF(Table1[[#This Row],[Befolyt]]="i",1,""))</f>
        <v/>
      </c>
      <c r="AA2099" s="98">
        <f>Table1[[#This Row],[KülföldiÁr]]*Table1[[#This Row],[Darab]]</f>
        <v>0</v>
      </c>
    </row>
    <row r="2100" spans="1:27" x14ac:dyDescent="0.3">
      <c r="A2100" t="s">
        <v>1400</v>
      </c>
      <c r="B2100" t="s">
        <v>416</v>
      </c>
      <c r="C2100" s="126">
        <v>46044</v>
      </c>
      <c r="D2100" s="6">
        <v>1</v>
      </c>
      <c r="E2100" s="126">
        <v>46044</v>
      </c>
      <c r="F2100" s="6">
        <v>1</v>
      </c>
      <c r="G2100" t="s">
        <v>620</v>
      </c>
      <c r="H2100" t="s">
        <v>33</v>
      </c>
      <c r="I2100" t="s">
        <v>28</v>
      </c>
      <c r="J2100" t="s">
        <v>1397</v>
      </c>
      <c r="K2100">
        <v>-1</v>
      </c>
      <c r="L2100" s="7">
        <v>-771.98</v>
      </c>
      <c r="M2100" s="7">
        <v>771.98</v>
      </c>
      <c r="N2100">
        <v>0</v>
      </c>
      <c r="O2100" t="s">
        <v>29</v>
      </c>
      <c r="P2100">
        <v>0</v>
      </c>
      <c r="Q2100" s="7">
        <v>3180</v>
      </c>
      <c r="R2100" s="7">
        <v>-3980</v>
      </c>
      <c r="S2100" s="7">
        <v>-3980</v>
      </c>
      <c r="T2100" s="7">
        <v>16.03</v>
      </c>
      <c r="U2100" s="7">
        <v>-637.99400000000003</v>
      </c>
      <c r="V2100" t="s">
        <v>81</v>
      </c>
      <c r="W2100" s="7">
        <v>-3208.02</v>
      </c>
      <c r="X2100" s="2" t="s">
        <v>31</v>
      </c>
      <c r="Y2100" s="200"/>
      <c r="Z2100" s="201" t="str">
        <f>IF(Y2100&lt;&gt;"",Y2100,IF(Table1[[#This Row],[Befolyt]]="i",1,""))</f>
        <v/>
      </c>
      <c r="AA2100" s="98">
        <f>Table1[[#This Row],[KülföldiÁr]]*Table1[[#This Row],[Darab]]</f>
        <v>0</v>
      </c>
    </row>
    <row r="2101" spans="1:27" x14ac:dyDescent="0.3">
      <c r="A2101" t="s">
        <v>1400</v>
      </c>
      <c r="B2101" t="s">
        <v>416</v>
      </c>
      <c r="C2101" s="126">
        <v>46044</v>
      </c>
      <c r="D2101" s="6">
        <v>1</v>
      </c>
      <c r="E2101" s="126">
        <v>46044</v>
      </c>
      <c r="F2101" s="6">
        <v>1</v>
      </c>
      <c r="G2101" t="s">
        <v>365</v>
      </c>
      <c r="H2101" t="s">
        <v>63</v>
      </c>
      <c r="I2101" t="s">
        <v>28</v>
      </c>
      <c r="J2101" t="s">
        <v>387</v>
      </c>
      <c r="K2101">
        <v>-8</v>
      </c>
      <c r="L2101" s="7">
        <v>-240.96</v>
      </c>
      <c r="M2101" s="7">
        <v>1927.68</v>
      </c>
      <c r="N2101">
        <v>0</v>
      </c>
      <c r="O2101" t="s">
        <v>29</v>
      </c>
      <c r="P2101">
        <v>0</v>
      </c>
      <c r="Q2101" s="7">
        <v>670</v>
      </c>
      <c r="R2101" s="7">
        <v>-670</v>
      </c>
      <c r="S2101" s="7">
        <v>-5360</v>
      </c>
      <c r="T2101" s="7">
        <v>7</v>
      </c>
      <c r="U2101" s="7">
        <v>-375.2</v>
      </c>
      <c r="V2101" t="s">
        <v>81</v>
      </c>
      <c r="W2101" s="7">
        <v>-3432.3199999999997</v>
      </c>
      <c r="X2101" s="2" t="s">
        <v>31</v>
      </c>
      <c r="Y2101" s="200"/>
      <c r="Z2101" s="201" t="str">
        <f>IF(Y2101&lt;&gt;"",Y2101,IF(Table1[[#This Row],[Befolyt]]="i",1,""))</f>
        <v/>
      </c>
      <c r="AA2101" s="98">
        <f>Table1[[#This Row],[KülföldiÁr]]*Table1[[#This Row],[Darab]]</f>
        <v>0</v>
      </c>
    </row>
    <row r="2102" spans="1:27" x14ac:dyDescent="0.3">
      <c r="A2102" t="s">
        <v>1400</v>
      </c>
      <c r="B2102" t="s">
        <v>416</v>
      </c>
      <c r="C2102" s="126">
        <v>46044</v>
      </c>
      <c r="D2102" s="6">
        <v>1</v>
      </c>
      <c r="E2102" s="126">
        <v>46044</v>
      </c>
      <c r="F2102" s="6">
        <v>1</v>
      </c>
      <c r="G2102" t="s">
        <v>1398</v>
      </c>
      <c r="H2102" t="s">
        <v>63</v>
      </c>
      <c r="I2102" t="s">
        <v>28</v>
      </c>
      <c r="J2102" t="s">
        <v>1399</v>
      </c>
      <c r="K2102">
        <v>-8</v>
      </c>
      <c r="L2102" s="7">
        <v>-181.5</v>
      </c>
      <c r="M2102" s="7">
        <v>1452</v>
      </c>
      <c r="N2102">
        <v>0</v>
      </c>
      <c r="O2102" t="s">
        <v>29</v>
      </c>
      <c r="P2102">
        <v>0</v>
      </c>
      <c r="Q2102" s="7">
        <v>560</v>
      </c>
      <c r="R2102" s="7">
        <v>-500</v>
      </c>
      <c r="S2102" s="7">
        <v>-4000</v>
      </c>
      <c r="T2102" s="7">
        <v>4.5</v>
      </c>
      <c r="U2102" s="7">
        <v>-180</v>
      </c>
      <c r="V2102" t="s">
        <v>81</v>
      </c>
      <c r="W2102" s="7">
        <v>-2548</v>
      </c>
      <c r="X2102" s="2" t="s">
        <v>31</v>
      </c>
      <c r="Y2102" s="200"/>
      <c r="Z2102" s="201" t="str">
        <f>IF(Y2102&lt;&gt;"",Y2102,IF(Table1[[#This Row],[Befolyt]]="i",1,""))</f>
        <v/>
      </c>
      <c r="AA2102" s="98">
        <f>Table1[[#This Row],[KülföldiÁr]]*Table1[[#This Row],[Darab]]</f>
        <v>0</v>
      </c>
    </row>
    <row r="2103" spans="1:27" x14ac:dyDescent="0.3">
      <c r="A2103" t="s">
        <v>1400</v>
      </c>
      <c r="B2103" t="s">
        <v>416</v>
      </c>
      <c r="C2103" s="126">
        <v>46044</v>
      </c>
      <c r="D2103" s="6">
        <v>1</v>
      </c>
      <c r="E2103" s="126">
        <v>46044</v>
      </c>
      <c r="F2103" s="6">
        <v>1</v>
      </c>
      <c r="G2103" t="s">
        <v>112</v>
      </c>
      <c r="H2103" t="s">
        <v>34</v>
      </c>
      <c r="I2103" t="s">
        <v>32</v>
      </c>
      <c r="J2103" t="s">
        <v>113</v>
      </c>
      <c r="K2103">
        <v>-1</v>
      </c>
      <c r="L2103" s="7">
        <v>2555</v>
      </c>
      <c r="M2103" s="7">
        <v>-2555</v>
      </c>
      <c r="N2103">
        <v>0</v>
      </c>
      <c r="O2103" t="s">
        <v>29</v>
      </c>
      <c r="P2103">
        <v>0</v>
      </c>
      <c r="Q2103" s="7">
        <v>2555</v>
      </c>
      <c r="R2103" s="7">
        <v>0</v>
      </c>
      <c r="S2103" s="7">
        <v>0</v>
      </c>
      <c r="T2103" s="7">
        <v>0</v>
      </c>
      <c r="U2103" s="7">
        <v>0</v>
      </c>
      <c r="V2103" t="s">
        <v>81</v>
      </c>
      <c r="W2103" s="7">
        <v>2555</v>
      </c>
      <c r="X2103" s="2" t="s">
        <v>31</v>
      </c>
      <c r="Y2103" s="200"/>
      <c r="Z2103" s="201" t="str">
        <f>IF(Y2103&lt;&gt;"",Y2103,IF(Table1[[#This Row],[Befolyt]]="i",1,""))</f>
        <v/>
      </c>
      <c r="AA2103" s="98">
        <f>Table1[[#This Row],[KülföldiÁr]]*Table1[[#This Row],[Darab]]</f>
        <v>0</v>
      </c>
    </row>
    <row r="2104" spans="1:27" x14ac:dyDescent="0.3">
      <c r="A2104" t="s">
        <v>1401</v>
      </c>
      <c r="B2104" t="s">
        <v>416</v>
      </c>
      <c r="C2104" s="126">
        <v>46044</v>
      </c>
      <c r="D2104" s="6">
        <v>1</v>
      </c>
      <c r="E2104" s="126">
        <v>46044</v>
      </c>
      <c r="F2104" s="6">
        <v>1</v>
      </c>
      <c r="G2104" t="s">
        <v>1395</v>
      </c>
      <c r="H2104" t="s">
        <v>33</v>
      </c>
      <c r="I2104" t="s">
        <v>28</v>
      </c>
      <c r="J2104" t="s">
        <v>1396</v>
      </c>
      <c r="K2104">
        <v>2</v>
      </c>
      <c r="L2104" s="7">
        <v>2201.9</v>
      </c>
      <c r="M2104" s="7">
        <v>4403.8</v>
      </c>
      <c r="N2104">
        <v>0</v>
      </c>
      <c r="O2104" t="s">
        <v>29</v>
      </c>
      <c r="P2104">
        <v>0</v>
      </c>
      <c r="Q2104" s="7">
        <v>8220</v>
      </c>
      <c r="R2104" s="7">
        <v>8220</v>
      </c>
      <c r="S2104" s="7">
        <v>16440</v>
      </c>
      <c r="T2104" s="7">
        <v>10</v>
      </c>
      <c r="U2104" s="7">
        <v>1644</v>
      </c>
      <c r="V2104" t="s">
        <v>81</v>
      </c>
      <c r="W2104" s="7">
        <v>12036.2</v>
      </c>
      <c r="X2104" s="2" t="s">
        <v>31</v>
      </c>
      <c r="Y2104" s="200"/>
      <c r="Z2104" s="201" t="str">
        <f>IF(Y2104&lt;&gt;"",Y2104,IF(Table1[[#This Row],[Befolyt]]="i",1,""))</f>
        <v/>
      </c>
      <c r="AA2104" s="98">
        <f>Table1[[#This Row],[KülföldiÁr]]*Table1[[#This Row],[Darab]]</f>
        <v>0</v>
      </c>
    </row>
    <row r="2105" spans="1:27" x14ac:dyDescent="0.3">
      <c r="A2105" t="s">
        <v>1401</v>
      </c>
      <c r="B2105" t="s">
        <v>416</v>
      </c>
      <c r="C2105" s="126">
        <v>46044</v>
      </c>
      <c r="D2105" s="6">
        <v>1</v>
      </c>
      <c r="E2105" s="126">
        <v>46044</v>
      </c>
      <c r="F2105" s="6">
        <v>1</v>
      </c>
      <c r="G2105" t="s">
        <v>620</v>
      </c>
      <c r="H2105" t="s">
        <v>33</v>
      </c>
      <c r="I2105" t="s">
        <v>28</v>
      </c>
      <c r="J2105" t="s">
        <v>1397</v>
      </c>
      <c r="K2105">
        <v>1</v>
      </c>
      <c r="L2105" s="7">
        <v>771.98</v>
      </c>
      <c r="M2105" s="7">
        <v>771.98</v>
      </c>
      <c r="N2105">
        <v>0</v>
      </c>
      <c r="O2105" t="s">
        <v>29</v>
      </c>
      <c r="P2105">
        <v>0</v>
      </c>
      <c r="Q2105" s="7">
        <v>3180</v>
      </c>
      <c r="R2105" s="7">
        <v>3980</v>
      </c>
      <c r="S2105" s="7">
        <v>3980</v>
      </c>
      <c r="T2105" s="7">
        <v>16.03</v>
      </c>
      <c r="U2105" s="7">
        <v>637.99400000000003</v>
      </c>
      <c r="V2105" t="s">
        <v>81</v>
      </c>
      <c r="W2105" s="7">
        <v>3208.02</v>
      </c>
      <c r="X2105" s="2" t="s">
        <v>31</v>
      </c>
      <c r="Y2105" s="200"/>
      <c r="Z2105" s="201" t="str">
        <f>IF(Y2105&lt;&gt;"",Y2105,IF(Table1[[#This Row],[Befolyt]]="i",1,""))</f>
        <v/>
      </c>
      <c r="AA2105" s="98">
        <f>Table1[[#This Row],[KülföldiÁr]]*Table1[[#This Row],[Darab]]</f>
        <v>0</v>
      </c>
    </row>
    <row r="2106" spans="1:27" x14ac:dyDescent="0.3">
      <c r="A2106" t="s">
        <v>1401</v>
      </c>
      <c r="B2106" t="s">
        <v>416</v>
      </c>
      <c r="C2106" s="126">
        <v>46044</v>
      </c>
      <c r="D2106" s="6">
        <v>1</v>
      </c>
      <c r="E2106" s="126">
        <v>46044</v>
      </c>
      <c r="F2106" s="6">
        <v>1</v>
      </c>
      <c r="G2106" t="s">
        <v>365</v>
      </c>
      <c r="H2106" t="s">
        <v>63</v>
      </c>
      <c r="I2106" t="s">
        <v>28</v>
      </c>
      <c r="J2106" t="s">
        <v>387</v>
      </c>
      <c r="K2106">
        <v>8</v>
      </c>
      <c r="L2106" s="7">
        <v>240.96</v>
      </c>
      <c r="M2106" s="7">
        <v>1927.68</v>
      </c>
      <c r="N2106">
        <v>0</v>
      </c>
      <c r="O2106" t="s">
        <v>29</v>
      </c>
      <c r="P2106">
        <v>0</v>
      </c>
      <c r="Q2106" s="7">
        <v>670</v>
      </c>
      <c r="R2106" s="7">
        <v>670</v>
      </c>
      <c r="S2106" s="7">
        <v>5360</v>
      </c>
      <c r="T2106" s="7">
        <v>7</v>
      </c>
      <c r="U2106" s="7">
        <v>375.2</v>
      </c>
      <c r="V2106" t="s">
        <v>81</v>
      </c>
      <c r="W2106" s="7">
        <v>3432.3199999999997</v>
      </c>
      <c r="X2106" s="2" t="s">
        <v>31</v>
      </c>
      <c r="Y2106" s="200"/>
      <c r="Z2106" s="201" t="str">
        <f>IF(Y2106&lt;&gt;"",Y2106,IF(Table1[[#This Row],[Befolyt]]="i",1,""))</f>
        <v/>
      </c>
      <c r="AA2106" s="98">
        <f>Table1[[#This Row],[KülföldiÁr]]*Table1[[#This Row],[Darab]]</f>
        <v>0</v>
      </c>
    </row>
    <row r="2107" spans="1:27" x14ac:dyDescent="0.3">
      <c r="A2107" t="s">
        <v>1401</v>
      </c>
      <c r="B2107" t="s">
        <v>416</v>
      </c>
      <c r="C2107" s="126">
        <v>46044</v>
      </c>
      <c r="D2107" s="6">
        <v>1</v>
      </c>
      <c r="E2107" s="126">
        <v>46044</v>
      </c>
      <c r="F2107" s="6">
        <v>1</v>
      </c>
      <c r="G2107" t="s">
        <v>1398</v>
      </c>
      <c r="H2107" t="s">
        <v>63</v>
      </c>
      <c r="I2107" t="s">
        <v>28</v>
      </c>
      <c r="J2107" t="s">
        <v>1399</v>
      </c>
      <c r="K2107">
        <v>8</v>
      </c>
      <c r="L2107" s="7">
        <v>181.5</v>
      </c>
      <c r="M2107" s="7">
        <v>1452</v>
      </c>
      <c r="N2107">
        <v>0</v>
      </c>
      <c r="O2107" t="s">
        <v>29</v>
      </c>
      <c r="P2107">
        <v>0</v>
      </c>
      <c r="Q2107" s="7">
        <v>560</v>
      </c>
      <c r="R2107" s="7">
        <v>500</v>
      </c>
      <c r="S2107" s="7">
        <v>4000</v>
      </c>
      <c r="T2107" s="7">
        <v>4.5</v>
      </c>
      <c r="U2107" s="7">
        <v>180</v>
      </c>
      <c r="V2107" t="s">
        <v>81</v>
      </c>
      <c r="W2107" s="7">
        <v>2548</v>
      </c>
      <c r="X2107" s="2" t="s">
        <v>31</v>
      </c>
      <c r="Y2107" s="200"/>
      <c r="Z2107" s="201" t="str">
        <f>IF(Y2107&lt;&gt;"",Y2107,IF(Table1[[#This Row],[Befolyt]]="i",1,""))</f>
        <v/>
      </c>
      <c r="AA2107" s="98">
        <f>Table1[[#This Row],[KülföldiÁr]]*Table1[[#This Row],[Darab]]</f>
        <v>0</v>
      </c>
    </row>
    <row r="2108" spans="1:27" x14ac:dyDescent="0.3">
      <c r="A2108" t="s">
        <v>1401</v>
      </c>
      <c r="B2108" t="s">
        <v>416</v>
      </c>
      <c r="C2108" s="126">
        <v>46044</v>
      </c>
      <c r="D2108" s="6">
        <v>1</v>
      </c>
      <c r="E2108" s="126">
        <v>46044</v>
      </c>
      <c r="F2108" s="6">
        <v>1</v>
      </c>
      <c r="G2108" t="s">
        <v>112</v>
      </c>
      <c r="H2108" t="s">
        <v>34</v>
      </c>
      <c r="I2108" t="s">
        <v>32</v>
      </c>
      <c r="J2108" t="s">
        <v>113</v>
      </c>
      <c r="K2108">
        <v>1</v>
      </c>
      <c r="L2108" s="7">
        <v>2555</v>
      </c>
      <c r="M2108" s="7">
        <v>2555</v>
      </c>
      <c r="N2108">
        <v>0</v>
      </c>
      <c r="O2108" t="s">
        <v>29</v>
      </c>
      <c r="P2108">
        <v>0</v>
      </c>
      <c r="Q2108" s="7">
        <v>2555</v>
      </c>
      <c r="R2108" s="7">
        <v>0</v>
      </c>
      <c r="S2108" s="7">
        <v>0</v>
      </c>
      <c r="T2108" s="7">
        <v>0</v>
      </c>
      <c r="U2108" s="7">
        <v>0</v>
      </c>
      <c r="V2108" t="s">
        <v>81</v>
      </c>
      <c r="W2108" s="7">
        <v>-2555</v>
      </c>
      <c r="X2108" s="2" t="s">
        <v>31</v>
      </c>
      <c r="Y2108" s="200"/>
      <c r="Z2108" s="201" t="str">
        <f>IF(Y2108&lt;&gt;"",Y2108,IF(Table1[[#This Row],[Befolyt]]="i",1,""))</f>
        <v/>
      </c>
      <c r="AA2108" s="98">
        <f>Table1[[#This Row],[KülföldiÁr]]*Table1[[#This Row],[Darab]]</f>
        <v>0</v>
      </c>
    </row>
    <row r="2109" spans="1:27" x14ac:dyDescent="0.3">
      <c r="A2109" t="s">
        <v>1402</v>
      </c>
      <c r="B2109" t="s">
        <v>416</v>
      </c>
      <c r="C2109" s="126">
        <v>46044</v>
      </c>
      <c r="D2109" s="6">
        <v>1</v>
      </c>
      <c r="E2109" s="126">
        <v>46044</v>
      </c>
      <c r="F2109" s="6">
        <v>1</v>
      </c>
      <c r="G2109" t="s">
        <v>1395</v>
      </c>
      <c r="H2109" t="s">
        <v>33</v>
      </c>
      <c r="I2109" t="s">
        <v>28</v>
      </c>
      <c r="J2109" t="s">
        <v>1396</v>
      </c>
      <c r="K2109">
        <v>-2</v>
      </c>
      <c r="L2109" s="7">
        <v>-2201.9</v>
      </c>
      <c r="M2109" s="7">
        <v>4403.8</v>
      </c>
      <c r="N2109">
        <v>0</v>
      </c>
      <c r="O2109" t="s">
        <v>29</v>
      </c>
      <c r="P2109">
        <v>0</v>
      </c>
      <c r="Q2109" s="7">
        <v>8220</v>
      </c>
      <c r="R2109" s="7">
        <v>-8220</v>
      </c>
      <c r="S2109" s="7">
        <v>-16440</v>
      </c>
      <c r="T2109" s="7">
        <v>10</v>
      </c>
      <c r="U2109" s="7">
        <v>-1644</v>
      </c>
      <c r="V2109" t="s">
        <v>81</v>
      </c>
      <c r="W2109" s="7">
        <v>-12036.2</v>
      </c>
      <c r="X2109" s="2" t="s">
        <v>31</v>
      </c>
      <c r="Y2109" s="200"/>
      <c r="Z2109" s="201" t="str">
        <f>IF(Y2109&lt;&gt;"",Y2109,IF(Table1[[#This Row],[Befolyt]]="i",1,""))</f>
        <v/>
      </c>
      <c r="AA2109" s="98">
        <f>Table1[[#This Row],[KülföldiÁr]]*Table1[[#This Row],[Darab]]</f>
        <v>0</v>
      </c>
    </row>
    <row r="2110" spans="1:27" x14ac:dyDescent="0.3">
      <c r="A2110" t="s">
        <v>1402</v>
      </c>
      <c r="B2110" t="s">
        <v>416</v>
      </c>
      <c r="C2110" s="126">
        <v>46044</v>
      </c>
      <c r="D2110" s="6">
        <v>1</v>
      </c>
      <c r="E2110" s="126">
        <v>46044</v>
      </c>
      <c r="F2110" s="6">
        <v>1</v>
      </c>
      <c r="G2110" t="s">
        <v>620</v>
      </c>
      <c r="H2110" t="s">
        <v>33</v>
      </c>
      <c r="I2110" t="s">
        <v>28</v>
      </c>
      <c r="J2110" t="s">
        <v>1397</v>
      </c>
      <c r="K2110">
        <v>-1</v>
      </c>
      <c r="L2110" s="7">
        <v>-771.98</v>
      </c>
      <c r="M2110" s="7">
        <v>771.98</v>
      </c>
      <c r="N2110">
        <v>0</v>
      </c>
      <c r="O2110" t="s">
        <v>29</v>
      </c>
      <c r="P2110">
        <v>0</v>
      </c>
      <c r="Q2110" s="7">
        <v>3180</v>
      </c>
      <c r="R2110" s="7">
        <v>-3980</v>
      </c>
      <c r="S2110" s="7">
        <v>-3980</v>
      </c>
      <c r="T2110" s="7">
        <v>16.03</v>
      </c>
      <c r="U2110" s="7">
        <v>-637.99400000000003</v>
      </c>
      <c r="V2110" t="s">
        <v>81</v>
      </c>
      <c r="W2110" s="7">
        <v>-3208.02</v>
      </c>
      <c r="X2110" s="2" t="s">
        <v>31</v>
      </c>
      <c r="Y2110" s="200"/>
      <c r="Z2110" s="201" t="str">
        <f>IF(Y2110&lt;&gt;"",Y2110,IF(Table1[[#This Row],[Befolyt]]="i",1,""))</f>
        <v/>
      </c>
      <c r="AA2110" s="98">
        <f>Table1[[#This Row],[KülföldiÁr]]*Table1[[#This Row],[Darab]]</f>
        <v>0</v>
      </c>
    </row>
    <row r="2111" spans="1:27" x14ac:dyDescent="0.3">
      <c r="A2111" t="s">
        <v>1402</v>
      </c>
      <c r="B2111" t="s">
        <v>416</v>
      </c>
      <c r="C2111" s="126">
        <v>46044</v>
      </c>
      <c r="D2111" s="6">
        <v>1</v>
      </c>
      <c r="E2111" s="126">
        <v>46044</v>
      </c>
      <c r="F2111" s="6">
        <v>1</v>
      </c>
      <c r="G2111" t="s">
        <v>365</v>
      </c>
      <c r="H2111" t="s">
        <v>63</v>
      </c>
      <c r="I2111" t="s">
        <v>28</v>
      </c>
      <c r="J2111" t="s">
        <v>387</v>
      </c>
      <c r="K2111">
        <v>-8</v>
      </c>
      <c r="L2111" s="7">
        <v>-240.96</v>
      </c>
      <c r="M2111" s="7">
        <v>1927.68</v>
      </c>
      <c r="N2111">
        <v>0</v>
      </c>
      <c r="O2111" t="s">
        <v>29</v>
      </c>
      <c r="P2111">
        <v>0</v>
      </c>
      <c r="Q2111" s="7">
        <v>670</v>
      </c>
      <c r="R2111" s="7">
        <v>-670</v>
      </c>
      <c r="S2111" s="7">
        <v>-5360</v>
      </c>
      <c r="T2111" s="7">
        <v>7</v>
      </c>
      <c r="U2111" s="7">
        <v>-375.2</v>
      </c>
      <c r="V2111" t="s">
        <v>81</v>
      </c>
      <c r="W2111" s="7">
        <v>-3432.3199999999997</v>
      </c>
      <c r="X2111" s="2" t="s">
        <v>31</v>
      </c>
      <c r="Y2111" s="200"/>
      <c r="Z2111" s="201" t="str">
        <f>IF(Y2111&lt;&gt;"",Y2111,IF(Table1[[#This Row],[Befolyt]]="i",1,""))</f>
        <v/>
      </c>
      <c r="AA2111" s="98">
        <f>Table1[[#This Row],[KülföldiÁr]]*Table1[[#This Row],[Darab]]</f>
        <v>0</v>
      </c>
    </row>
    <row r="2112" spans="1:27" x14ac:dyDescent="0.3">
      <c r="A2112" t="s">
        <v>1402</v>
      </c>
      <c r="B2112" t="s">
        <v>416</v>
      </c>
      <c r="C2112" s="126">
        <v>46044</v>
      </c>
      <c r="D2112" s="6">
        <v>1</v>
      </c>
      <c r="E2112" s="126">
        <v>46044</v>
      </c>
      <c r="F2112" s="6">
        <v>1</v>
      </c>
      <c r="G2112" t="s">
        <v>1398</v>
      </c>
      <c r="H2112" t="s">
        <v>63</v>
      </c>
      <c r="I2112" t="s">
        <v>28</v>
      </c>
      <c r="J2112" t="s">
        <v>1399</v>
      </c>
      <c r="K2112">
        <v>-8</v>
      </c>
      <c r="L2112" s="7">
        <v>-181.5</v>
      </c>
      <c r="M2112" s="7">
        <v>1452</v>
      </c>
      <c r="N2112">
        <v>0</v>
      </c>
      <c r="O2112" t="s">
        <v>29</v>
      </c>
      <c r="P2112">
        <v>0</v>
      </c>
      <c r="Q2112" s="7">
        <v>560</v>
      </c>
      <c r="R2112" s="7">
        <v>-500</v>
      </c>
      <c r="S2112" s="7">
        <v>-4000</v>
      </c>
      <c r="T2112" s="7">
        <v>4.5</v>
      </c>
      <c r="U2112" s="7">
        <v>-180</v>
      </c>
      <c r="V2112" t="s">
        <v>81</v>
      </c>
      <c r="W2112" s="7">
        <v>-2548</v>
      </c>
      <c r="X2112" s="2" t="s">
        <v>31</v>
      </c>
      <c r="Y2112" s="200"/>
      <c r="Z2112" s="201" t="str">
        <f>IF(Y2112&lt;&gt;"",Y2112,IF(Table1[[#This Row],[Befolyt]]="i",1,""))</f>
        <v/>
      </c>
      <c r="AA2112" s="98">
        <f>Table1[[#This Row],[KülföldiÁr]]*Table1[[#This Row],[Darab]]</f>
        <v>0</v>
      </c>
    </row>
    <row r="2113" spans="1:27" x14ac:dyDescent="0.3">
      <c r="A2113" t="s">
        <v>1402</v>
      </c>
      <c r="B2113" t="s">
        <v>416</v>
      </c>
      <c r="C2113" s="126">
        <v>46044</v>
      </c>
      <c r="D2113" s="6">
        <v>1</v>
      </c>
      <c r="E2113" s="126">
        <v>46044</v>
      </c>
      <c r="F2113" s="6">
        <v>1</v>
      </c>
      <c r="G2113" t="s">
        <v>112</v>
      </c>
      <c r="H2113" t="s">
        <v>34</v>
      </c>
      <c r="I2113" t="s">
        <v>32</v>
      </c>
      <c r="J2113" t="s">
        <v>113</v>
      </c>
      <c r="K2113">
        <v>-1</v>
      </c>
      <c r="L2113" s="7">
        <v>2555</v>
      </c>
      <c r="M2113" s="7">
        <v>-2555</v>
      </c>
      <c r="N2113">
        <v>0</v>
      </c>
      <c r="O2113" t="s">
        <v>29</v>
      </c>
      <c r="P2113">
        <v>0</v>
      </c>
      <c r="Q2113" s="7">
        <v>2555</v>
      </c>
      <c r="R2113" s="7">
        <v>0</v>
      </c>
      <c r="S2113" s="7">
        <v>0</v>
      </c>
      <c r="T2113" s="7">
        <v>0</v>
      </c>
      <c r="U2113" s="7">
        <v>0</v>
      </c>
      <c r="V2113" t="s">
        <v>81</v>
      </c>
      <c r="W2113" s="7">
        <v>2555</v>
      </c>
      <c r="X2113" s="2" t="s">
        <v>31</v>
      </c>
      <c r="Y2113" s="200"/>
      <c r="Z2113" s="201" t="str">
        <f>IF(Y2113&lt;&gt;"",Y2113,IF(Table1[[#This Row],[Befolyt]]="i",1,""))</f>
        <v/>
      </c>
      <c r="AA2113" s="98">
        <f>Table1[[#This Row],[KülföldiÁr]]*Table1[[#This Row],[Darab]]</f>
        <v>0</v>
      </c>
    </row>
    <row r="2114" spans="1:27" x14ac:dyDescent="0.3">
      <c r="A2114" t="s">
        <v>1403</v>
      </c>
      <c r="B2114" t="s">
        <v>416</v>
      </c>
      <c r="C2114" s="126">
        <v>46044</v>
      </c>
      <c r="D2114" s="6">
        <v>1</v>
      </c>
      <c r="E2114" s="126">
        <v>46044</v>
      </c>
      <c r="F2114" s="6">
        <v>1</v>
      </c>
      <c r="G2114" t="s">
        <v>1395</v>
      </c>
      <c r="H2114" t="s">
        <v>33</v>
      </c>
      <c r="I2114" t="s">
        <v>28</v>
      </c>
      <c r="J2114" t="s">
        <v>1396</v>
      </c>
      <c r="K2114">
        <v>2</v>
      </c>
      <c r="L2114" s="7">
        <v>2201.9</v>
      </c>
      <c r="M2114" s="7">
        <v>4403.8</v>
      </c>
      <c r="N2114">
        <v>0</v>
      </c>
      <c r="O2114" t="s">
        <v>29</v>
      </c>
      <c r="P2114">
        <v>0</v>
      </c>
      <c r="Q2114" s="7">
        <v>8220</v>
      </c>
      <c r="R2114" s="7">
        <v>8220</v>
      </c>
      <c r="S2114" s="7">
        <v>16440</v>
      </c>
      <c r="T2114" s="7">
        <v>10</v>
      </c>
      <c r="U2114" s="7">
        <v>1644</v>
      </c>
      <c r="V2114" t="s">
        <v>81</v>
      </c>
      <c r="W2114" s="7">
        <v>12036.2</v>
      </c>
      <c r="X2114" s="2" t="s">
        <v>31</v>
      </c>
      <c r="Y2114" s="200"/>
      <c r="Z2114" s="201" t="str">
        <f>IF(Y2114&lt;&gt;"",Y2114,IF(Table1[[#This Row],[Befolyt]]="i",1,""))</f>
        <v/>
      </c>
      <c r="AA2114" s="98">
        <f>Table1[[#This Row],[KülföldiÁr]]*Table1[[#This Row],[Darab]]</f>
        <v>0</v>
      </c>
    </row>
    <row r="2115" spans="1:27" x14ac:dyDescent="0.3">
      <c r="A2115" t="s">
        <v>1403</v>
      </c>
      <c r="B2115" t="s">
        <v>416</v>
      </c>
      <c r="C2115" s="126">
        <v>46044</v>
      </c>
      <c r="D2115" s="6">
        <v>1</v>
      </c>
      <c r="E2115" s="126">
        <v>46044</v>
      </c>
      <c r="F2115" s="6">
        <v>1</v>
      </c>
      <c r="G2115" t="s">
        <v>620</v>
      </c>
      <c r="H2115" t="s">
        <v>33</v>
      </c>
      <c r="I2115" t="s">
        <v>28</v>
      </c>
      <c r="J2115" t="s">
        <v>1397</v>
      </c>
      <c r="K2115">
        <v>1</v>
      </c>
      <c r="L2115" s="7">
        <v>771.98</v>
      </c>
      <c r="M2115" s="7">
        <v>771.98</v>
      </c>
      <c r="N2115">
        <v>0</v>
      </c>
      <c r="O2115" t="s">
        <v>29</v>
      </c>
      <c r="P2115">
        <v>0</v>
      </c>
      <c r="Q2115" s="7">
        <v>3180</v>
      </c>
      <c r="R2115" s="7">
        <v>3980</v>
      </c>
      <c r="S2115" s="7">
        <v>3980</v>
      </c>
      <c r="T2115" s="7">
        <v>16.03</v>
      </c>
      <c r="U2115" s="7">
        <v>637.99400000000003</v>
      </c>
      <c r="V2115" t="s">
        <v>81</v>
      </c>
      <c r="W2115" s="7">
        <v>3208.02</v>
      </c>
      <c r="X2115" s="2" t="s">
        <v>31</v>
      </c>
      <c r="Y2115" s="200"/>
      <c r="Z2115" s="201" t="str">
        <f>IF(Y2115&lt;&gt;"",Y2115,IF(Table1[[#This Row],[Befolyt]]="i",1,""))</f>
        <v/>
      </c>
      <c r="AA2115" s="98">
        <f>Table1[[#This Row],[KülföldiÁr]]*Table1[[#This Row],[Darab]]</f>
        <v>0</v>
      </c>
    </row>
    <row r="2116" spans="1:27" x14ac:dyDescent="0.3">
      <c r="A2116" t="s">
        <v>1403</v>
      </c>
      <c r="B2116" t="s">
        <v>416</v>
      </c>
      <c r="C2116" s="126">
        <v>46044</v>
      </c>
      <c r="D2116" s="6">
        <v>1</v>
      </c>
      <c r="E2116" s="126">
        <v>46044</v>
      </c>
      <c r="F2116" s="6">
        <v>1</v>
      </c>
      <c r="G2116" t="s">
        <v>365</v>
      </c>
      <c r="H2116" t="s">
        <v>63</v>
      </c>
      <c r="I2116" t="s">
        <v>28</v>
      </c>
      <c r="J2116" t="s">
        <v>387</v>
      </c>
      <c r="K2116">
        <v>8</v>
      </c>
      <c r="L2116" s="7">
        <v>240.96</v>
      </c>
      <c r="M2116" s="7">
        <v>1927.68</v>
      </c>
      <c r="N2116">
        <v>0</v>
      </c>
      <c r="O2116" t="s">
        <v>29</v>
      </c>
      <c r="P2116">
        <v>0</v>
      </c>
      <c r="Q2116" s="7">
        <v>670</v>
      </c>
      <c r="R2116" s="7">
        <v>670</v>
      </c>
      <c r="S2116" s="7">
        <v>5360</v>
      </c>
      <c r="T2116" s="7">
        <v>7</v>
      </c>
      <c r="U2116" s="7">
        <v>375.2</v>
      </c>
      <c r="V2116" t="s">
        <v>81</v>
      </c>
      <c r="W2116" s="7">
        <v>3432.3199999999997</v>
      </c>
      <c r="X2116" s="2" t="s">
        <v>31</v>
      </c>
      <c r="Y2116" s="200"/>
      <c r="Z2116" s="201" t="str">
        <f>IF(Y2116&lt;&gt;"",Y2116,IF(Table1[[#This Row],[Befolyt]]="i",1,""))</f>
        <v/>
      </c>
      <c r="AA2116" s="98">
        <f>Table1[[#This Row],[KülföldiÁr]]*Table1[[#This Row],[Darab]]</f>
        <v>0</v>
      </c>
    </row>
    <row r="2117" spans="1:27" x14ac:dyDescent="0.3">
      <c r="A2117" t="s">
        <v>1403</v>
      </c>
      <c r="B2117" t="s">
        <v>416</v>
      </c>
      <c r="C2117" s="126">
        <v>46044</v>
      </c>
      <c r="D2117" s="6">
        <v>1</v>
      </c>
      <c r="E2117" s="126">
        <v>46044</v>
      </c>
      <c r="F2117" s="6">
        <v>1</v>
      </c>
      <c r="G2117" t="s">
        <v>1398</v>
      </c>
      <c r="H2117" t="s">
        <v>63</v>
      </c>
      <c r="I2117" t="s">
        <v>28</v>
      </c>
      <c r="J2117" t="s">
        <v>1399</v>
      </c>
      <c r="K2117">
        <v>8</v>
      </c>
      <c r="L2117" s="7">
        <v>181.5</v>
      </c>
      <c r="M2117" s="7">
        <v>1452</v>
      </c>
      <c r="N2117">
        <v>0</v>
      </c>
      <c r="O2117" t="s">
        <v>29</v>
      </c>
      <c r="P2117">
        <v>0</v>
      </c>
      <c r="Q2117" s="7">
        <v>560</v>
      </c>
      <c r="R2117" s="7">
        <v>500</v>
      </c>
      <c r="S2117" s="7">
        <v>4000</v>
      </c>
      <c r="T2117" s="7">
        <v>4.5</v>
      </c>
      <c r="U2117" s="7">
        <v>180</v>
      </c>
      <c r="V2117" t="s">
        <v>81</v>
      </c>
      <c r="W2117" s="7">
        <v>2548</v>
      </c>
      <c r="X2117" s="2" t="s">
        <v>31</v>
      </c>
      <c r="Y2117" s="200"/>
      <c r="Z2117" s="201" t="str">
        <f>IF(Y2117&lt;&gt;"",Y2117,IF(Table1[[#This Row],[Befolyt]]="i",1,""))</f>
        <v/>
      </c>
      <c r="AA2117" s="98">
        <f>Table1[[#This Row],[KülföldiÁr]]*Table1[[#This Row],[Darab]]</f>
        <v>0</v>
      </c>
    </row>
    <row r="2118" spans="1:27" x14ac:dyDescent="0.3">
      <c r="A2118" t="s">
        <v>1403</v>
      </c>
      <c r="B2118" t="s">
        <v>416</v>
      </c>
      <c r="C2118" s="126">
        <v>46044</v>
      </c>
      <c r="D2118" s="6">
        <v>1</v>
      </c>
      <c r="E2118" s="126">
        <v>46044</v>
      </c>
      <c r="F2118" s="6">
        <v>1</v>
      </c>
      <c r="G2118" t="s">
        <v>112</v>
      </c>
      <c r="H2118" t="s">
        <v>34</v>
      </c>
      <c r="I2118" t="s">
        <v>32</v>
      </c>
      <c r="J2118" t="s">
        <v>113</v>
      </c>
      <c r="K2118">
        <v>1</v>
      </c>
      <c r="L2118" s="7">
        <v>2555</v>
      </c>
      <c r="M2118" s="7">
        <v>2555</v>
      </c>
      <c r="N2118">
        <v>0</v>
      </c>
      <c r="O2118" t="s">
        <v>29</v>
      </c>
      <c r="P2118">
        <v>0</v>
      </c>
      <c r="Q2118" s="7">
        <v>2555</v>
      </c>
      <c r="R2118" s="7">
        <v>0</v>
      </c>
      <c r="S2118" s="7">
        <v>0</v>
      </c>
      <c r="T2118" s="7">
        <v>0</v>
      </c>
      <c r="U2118" s="7">
        <v>0</v>
      </c>
      <c r="V2118" t="s">
        <v>81</v>
      </c>
      <c r="W2118" s="7">
        <v>-2555</v>
      </c>
      <c r="X2118" s="2" t="s">
        <v>31</v>
      </c>
      <c r="Y2118" s="200"/>
      <c r="Z2118" s="201" t="str">
        <f>IF(Y2118&lt;&gt;"",Y2118,IF(Table1[[#This Row],[Befolyt]]="i",1,""))</f>
        <v/>
      </c>
      <c r="AA2118" s="98">
        <f>Table1[[#This Row],[KülföldiÁr]]*Table1[[#This Row],[Darab]]</f>
        <v>0</v>
      </c>
    </row>
    <row r="2119" spans="1:27" x14ac:dyDescent="0.3">
      <c r="A2119" t="s">
        <v>1404</v>
      </c>
      <c r="B2119" t="s">
        <v>129</v>
      </c>
      <c r="C2119" s="126">
        <v>46044</v>
      </c>
      <c r="D2119" s="6">
        <v>1</v>
      </c>
      <c r="E2119" s="126">
        <v>46044</v>
      </c>
      <c r="F2119" s="6">
        <v>1</v>
      </c>
      <c r="G2119" t="s">
        <v>1405</v>
      </c>
      <c r="H2119" t="s">
        <v>53</v>
      </c>
      <c r="I2119" t="s">
        <v>28</v>
      </c>
      <c r="J2119" t="s">
        <v>1406</v>
      </c>
      <c r="K2119">
        <v>2</v>
      </c>
      <c r="L2119" s="7">
        <v>6858.76</v>
      </c>
      <c r="M2119" s="7">
        <v>13717.52</v>
      </c>
      <c r="N2119">
        <v>27.99</v>
      </c>
      <c r="O2119" t="s">
        <v>36</v>
      </c>
      <c r="P2119">
        <v>383.95</v>
      </c>
      <c r="Q2119" s="7">
        <v>31245</v>
      </c>
      <c r="R2119" s="7">
        <v>10746.76</v>
      </c>
      <c r="S2119" s="7">
        <v>21493.52</v>
      </c>
      <c r="T2119" s="7">
        <v>0</v>
      </c>
      <c r="U2119" s="7">
        <v>0</v>
      </c>
      <c r="V2119" t="s">
        <v>1350</v>
      </c>
      <c r="W2119" s="7">
        <v>7776</v>
      </c>
      <c r="X2119" s="2" t="s">
        <v>31</v>
      </c>
      <c r="Y2119" s="200"/>
      <c r="Z2119" s="201" t="str">
        <f>IF(Y2119&lt;&gt;"",Y2119,IF(Table1[[#This Row],[Befolyt]]="i",1,""))</f>
        <v/>
      </c>
      <c r="AA2119" s="98">
        <f>Table1[[#This Row],[KülföldiÁr]]*Table1[[#This Row],[Darab]]</f>
        <v>55.98</v>
      </c>
    </row>
    <row r="2120" spans="1:27" x14ac:dyDescent="0.3">
      <c r="A2120" t="s">
        <v>1404</v>
      </c>
      <c r="B2120" t="s">
        <v>129</v>
      </c>
      <c r="C2120" s="126">
        <v>46044</v>
      </c>
      <c r="D2120" s="6">
        <v>1</v>
      </c>
      <c r="E2120" s="126">
        <v>46044</v>
      </c>
      <c r="F2120" s="6">
        <v>1</v>
      </c>
      <c r="G2120" t="s">
        <v>1407</v>
      </c>
      <c r="H2120" t="s">
        <v>327</v>
      </c>
      <c r="I2120" t="s">
        <v>67</v>
      </c>
      <c r="J2120" t="s">
        <v>1408</v>
      </c>
      <c r="K2120">
        <v>2</v>
      </c>
      <c r="L2120" s="7">
        <v>51826.86</v>
      </c>
      <c r="M2120" s="7">
        <v>103653.72</v>
      </c>
      <c r="N2120">
        <v>140</v>
      </c>
      <c r="O2120" t="s">
        <v>36</v>
      </c>
      <c r="P2120">
        <v>383.95</v>
      </c>
      <c r="Q2120" s="7">
        <v>72900</v>
      </c>
      <c r="R2120" s="7">
        <v>53753</v>
      </c>
      <c r="S2120" s="7">
        <v>107506</v>
      </c>
      <c r="T2120" s="7">
        <v>0</v>
      </c>
      <c r="U2120" s="7">
        <v>0</v>
      </c>
      <c r="V2120" t="s">
        <v>1350</v>
      </c>
      <c r="W2120" s="7">
        <v>3852.2799999999988</v>
      </c>
      <c r="X2120" s="2" t="s">
        <v>31</v>
      </c>
      <c r="Y2120" s="200"/>
      <c r="Z2120" s="201" t="str">
        <f>IF(Y2120&lt;&gt;"",Y2120,IF(Table1[[#This Row],[Befolyt]]="i",1,""))</f>
        <v/>
      </c>
      <c r="AA2120" s="98">
        <f>Table1[[#This Row],[KülföldiÁr]]*Table1[[#This Row],[Darab]]</f>
        <v>280</v>
      </c>
    </row>
    <row r="2121" spans="1:27" x14ac:dyDescent="0.3">
      <c r="A2121" t="s">
        <v>1404</v>
      </c>
      <c r="B2121" t="s">
        <v>129</v>
      </c>
      <c r="C2121" s="126">
        <v>46044</v>
      </c>
      <c r="D2121" s="6">
        <v>1</v>
      </c>
      <c r="E2121" s="126">
        <v>46044</v>
      </c>
      <c r="F2121" s="6">
        <v>1</v>
      </c>
      <c r="G2121" t="s">
        <v>1351</v>
      </c>
      <c r="H2121" t="s">
        <v>34</v>
      </c>
      <c r="I2121" t="s">
        <v>32</v>
      </c>
      <c r="J2121" t="s">
        <v>1352</v>
      </c>
      <c r="K2121">
        <v>1</v>
      </c>
      <c r="L2121" s="7">
        <v>9279</v>
      </c>
      <c r="M2121" s="7">
        <v>9279</v>
      </c>
      <c r="N2121">
        <v>24.17</v>
      </c>
      <c r="O2121" t="s">
        <v>36</v>
      </c>
      <c r="P2121">
        <v>383.95</v>
      </c>
      <c r="Q2121" s="7">
        <v>9279</v>
      </c>
      <c r="R2121" s="7">
        <v>9278.92</v>
      </c>
      <c r="S2121" s="7">
        <v>9278.92</v>
      </c>
      <c r="T2121" s="7">
        <v>0</v>
      </c>
      <c r="U2121" s="7">
        <v>0</v>
      </c>
      <c r="V2121" t="s">
        <v>1350</v>
      </c>
      <c r="W2121" s="7">
        <v>-7.999999999992724E-2</v>
      </c>
      <c r="X2121" s="2" t="s">
        <v>31</v>
      </c>
      <c r="Y2121" s="200"/>
      <c r="Z2121" s="201" t="str">
        <f>IF(Y2121&lt;&gt;"",Y2121,IF(Table1[[#This Row],[Befolyt]]="i",1,""))</f>
        <v/>
      </c>
      <c r="AA2121" s="98">
        <f>Table1[[#This Row],[KülföldiÁr]]*Table1[[#This Row],[Darab]]</f>
        <v>24.17</v>
      </c>
    </row>
    <row r="2122" spans="1:27" x14ac:dyDescent="0.3">
      <c r="A2122" t="s">
        <v>1409</v>
      </c>
      <c r="B2122" t="s">
        <v>404</v>
      </c>
      <c r="C2122" s="126">
        <v>46044</v>
      </c>
      <c r="D2122" s="6">
        <v>1</v>
      </c>
      <c r="E2122" s="126">
        <v>46044</v>
      </c>
      <c r="F2122" s="6">
        <v>1</v>
      </c>
      <c r="G2122" t="s">
        <v>1410</v>
      </c>
      <c r="H2122" t="s">
        <v>93</v>
      </c>
      <c r="I2122" t="s">
        <v>28</v>
      </c>
      <c r="J2122" t="s">
        <v>1411</v>
      </c>
      <c r="K2122">
        <v>1</v>
      </c>
      <c r="L2122" s="7">
        <v>23177</v>
      </c>
      <c r="M2122" s="7">
        <v>23177</v>
      </c>
      <c r="N2122">
        <v>0</v>
      </c>
      <c r="O2122" t="s">
        <v>29</v>
      </c>
      <c r="P2122">
        <v>0</v>
      </c>
      <c r="Q2122" s="7">
        <v>38630</v>
      </c>
      <c r="R2122" s="7">
        <v>37930</v>
      </c>
      <c r="S2122" s="7">
        <v>37930</v>
      </c>
      <c r="T2122" s="7">
        <v>4.55</v>
      </c>
      <c r="U2122" s="7">
        <v>1725.8150000000001</v>
      </c>
      <c r="V2122" t="s">
        <v>74</v>
      </c>
      <c r="W2122" s="7">
        <v>14753</v>
      </c>
      <c r="X2122" s="2" t="s">
        <v>82</v>
      </c>
      <c r="Y2122" s="200"/>
      <c r="Z2122" s="201">
        <f>IF(Y2122&lt;&gt;"",Y2122,IF(Table1[[#This Row],[Befolyt]]="i",1,""))</f>
        <v>1</v>
      </c>
      <c r="AA2122" s="98">
        <f>Table1[[#This Row],[KülföldiÁr]]*Table1[[#This Row],[Darab]]</f>
        <v>0</v>
      </c>
    </row>
    <row r="2123" spans="1:27" x14ac:dyDescent="0.3">
      <c r="A2123" t="s">
        <v>1409</v>
      </c>
      <c r="B2123" t="s">
        <v>404</v>
      </c>
      <c r="C2123" s="126">
        <v>46044</v>
      </c>
      <c r="D2123" s="6">
        <v>1</v>
      </c>
      <c r="E2123" s="126">
        <v>46044</v>
      </c>
      <c r="F2123" s="6">
        <v>1</v>
      </c>
      <c r="G2123" t="s">
        <v>514</v>
      </c>
      <c r="H2123" t="s">
        <v>34</v>
      </c>
      <c r="I2123" t="s">
        <v>32</v>
      </c>
      <c r="J2123" t="s">
        <v>515</v>
      </c>
      <c r="K2123">
        <v>1</v>
      </c>
      <c r="L2123" s="7">
        <v>2750</v>
      </c>
      <c r="M2123" s="7">
        <v>2750</v>
      </c>
      <c r="N2123">
        <v>0</v>
      </c>
      <c r="O2123" t="s">
        <v>29</v>
      </c>
      <c r="P2123">
        <v>0</v>
      </c>
      <c r="Q2123" s="7">
        <v>2750</v>
      </c>
      <c r="R2123" s="7">
        <v>3000</v>
      </c>
      <c r="S2123" s="7">
        <v>3000</v>
      </c>
      <c r="T2123" s="7">
        <v>0</v>
      </c>
      <c r="U2123" s="7">
        <v>0</v>
      </c>
      <c r="V2123" t="s">
        <v>74</v>
      </c>
      <c r="W2123" s="7">
        <v>250</v>
      </c>
      <c r="X2123" s="2" t="s">
        <v>82</v>
      </c>
      <c r="Y2123" s="200"/>
      <c r="Z2123" s="201">
        <f>IF(Y2123&lt;&gt;"",Y2123,IF(Table1[[#This Row],[Befolyt]]="i",1,""))</f>
        <v>1</v>
      </c>
      <c r="AA2123" s="98">
        <f>Table1[[#This Row],[KülföldiÁr]]*Table1[[#This Row],[Darab]]</f>
        <v>0</v>
      </c>
    </row>
    <row r="2124" spans="1:27" x14ac:dyDescent="0.3">
      <c r="A2124" t="s">
        <v>1412</v>
      </c>
      <c r="B2124" t="s">
        <v>1059</v>
      </c>
      <c r="C2124" s="126">
        <v>46044</v>
      </c>
      <c r="D2124" s="6">
        <v>1</v>
      </c>
      <c r="E2124" s="126">
        <v>46044</v>
      </c>
      <c r="F2124" s="6">
        <v>1</v>
      </c>
      <c r="G2124" t="s">
        <v>98</v>
      </c>
      <c r="H2124" t="s">
        <v>33</v>
      </c>
      <c r="I2124" t="s">
        <v>28</v>
      </c>
      <c r="J2124" t="s">
        <v>282</v>
      </c>
      <c r="K2124">
        <v>2</v>
      </c>
      <c r="L2124" s="7">
        <v>420.21</v>
      </c>
      <c r="M2124" s="7">
        <v>840.42</v>
      </c>
      <c r="N2124">
        <v>0</v>
      </c>
      <c r="O2124" t="s">
        <v>29</v>
      </c>
      <c r="P2124">
        <v>0</v>
      </c>
      <c r="Q2124" s="7">
        <v>2600</v>
      </c>
      <c r="R2124" s="7">
        <v>1820</v>
      </c>
      <c r="S2124" s="7">
        <v>3640</v>
      </c>
      <c r="T2124" s="7">
        <v>2.5</v>
      </c>
      <c r="U2124" s="7">
        <v>91</v>
      </c>
      <c r="V2124" t="s">
        <v>77</v>
      </c>
      <c r="W2124" s="7">
        <v>2799.58</v>
      </c>
      <c r="X2124" s="2" t="s">
        <v>82</v>
      </c>
      <c r="Y2124" s="200"/>
      <c r="Z2124" s="201">
        <f>IF(Y2124&lt;&gt;"",Y2124,IF(Table1[[#This Row],[Befolyt]]="i",1,""))</f>
        <v>1</v>
      </c>
      <c r="AA2124" s="98">
        <f>Table1[[#This Row],[KülföldiÁr]]*Table1[[#This Row],[Darab]]</f>
        <v>0</v>
      </c>
    </row>
    <row r="2125" spans="1:27" x14ac:dyDescent="0.3">
      <c r="A2125" t="s">
        <v>1412</v>
      </c>
      <c r="B2125" t="s">
        <v>1059</v>
      </c>
      <c r="C2125" s="126">
        <v>46044</v>
      </c>
      <c r="D2125" s="6">
        <v>1</v>
      </c>
      <c r="E2125" s="126">
        <v>46044</v>
      </c>
      <c r="F2125" s="6">
        <v>1</v>
      </c>
      <c r="G2125" t="s">
        <v>56</v>
      </c>
      <c r="H2125" t="s">
        <v>51</v>
      </c>
      <c r="I2125" t="s">
        <v>28</v>
      </c>
      <c r="J2125" t="s">
        <v>284</v>
      </c>
      <c r="K2125">
        <v>6</v>
      </c>
      <c r="L2125" s="7">
        <v>776.81</v>
      </c>
      <c r="M2125" s="7">
        <v>4660.8599999999997</v>
      </c>
      <c r="N2125">
        <v>0</v>
      </c>
      <c r="O2125" t="s">
        <v>29</v>
      </c>
      <c r="P2125">
        <v>0</v>
      </c>
      <c r="Q2125" s="7">
        <v>2000</v>
      </c>
      <c r="R2125" s="7">
        <v>1610</v>
      </c>
      <c r="S2125" s="7">
        <v>9660</v>
      </c>
      <c r="T2125" s="7">
        <v>2.5</v>
      </c>
      <c r="U2125" s="7">
        <v>241.5</v>
      </c>
      <c r="V2125" t="s">
        <v>77</v>
      </c>
      <c r="W2125" s="7">
        <v>4999.1400000000003</v>
      </c>
      <c r="X2125" s="2" t="s">
        <v>82</v>
      </c>
      <c r="Y2125" s="200"/>
      <c r="Z2125" s="201">
        <f>IF(Y2125&lt;&gt;"",Y2125,IF(Table1[[#This Row],[Befolyt]]="i",1,""))</f>
        <v>1</v>
      </c>
      <c r="AA2125" s="98">
        <f>Table1[[#This Row],[KülföldiÁr]]*Table1[[#This Row],[Darab]]</f>
        <v>0</v>
      </c>
    </row>
    <row r="2126" spans="1:27" x14ac:dyDescent="0.3">
      <c r="A2126" t="s">
        <v>1412</v>
      </c>
      <c r="B2126" t="s">
        <v>1059</v>
      </c>
      <c r="C2126" s="126">
        <v>46044</v>
      </c>
      <c r="D2126" s="6">
        <v>1</v>
      </c>
      <c r="E2126" s="126">
        <v>46044</v>
      </c>
      <c r="F2126" s="6">
        <v>1</v>
      </c>
      <c r="G2126" t="s">
        <v>57</v>
      </c>
      <c r="H2126" t="s">
        <v>51</v>
      </c>
      <c r="I2126" t="s">
        <v>28</v>
      </c>
      <c r="J2126" t="s">
        <v>290</v>
      </c>
      <c r="K2126">
        <v>2</v>
      </c>
      <c r="L2126" s="7">
        <v>661.42</v>
      </c>
      <c r="M2126" s="7">
        <v>1322.84</v>
      </c>
      <c r="N2126">
        <v>0</v>
      </c>
      <c r="O2126" t="s">
        <v>29</v>
      </c>
      <c r="P2126">
        <v>0</v>
      </c>
      <c r="Q2126" s="7">
        <v>1560</v>
      </c>
      <c r="R2126" s="7">
        <v>1110</v>
      </c>
      <c r="S2126" s="7">
        <v>2220</v>
      </c>
      <c r="T2126" s="7">
        <v>1.5</v>
      </c>
      <c r="U2126" s="7">
        <v>33.299999999999997</v>
      </c>
      <c r="V2126" t="s">
        <v>77</v>
      </c>
      <c r="W2126" s="7">
        <v>897.16000000000008</v>
      </c>
      <c r="X2126" s="2" t="s">
        <v>82</v>
      </c>
      <c r="Y2126" s="200"/>
      <c r="Z2126" s="201">
        <f>IF(Y2126&lt;&gt;"",Y2126,IF(Table1[[#This Row],[Befolyt]]="i",1,""))</f>
        <v>1</v>
      </c>
      <c r="AA2126" s="98">
        <f>Table1[[#This Row],[KülföldiÁr]]*Table1[[#This Row],[Darab]]</f>
        <v>0</v>
      </c>
    </row>
    <row r="2127" spans="1:27" x14ac:dyDescent="0.3">
      <c r="A2127" t="s">
        <v>1412</v>
      </c>
      <c r="B2127" t="s">
        <v>1059</v>
      </c>
      <c r="C2127" s="126">
        <v>46044</v>
      </c>
      <c r="D2127" s="6">
        <v>1</v>
      </c>
      <c r="E2127" s="126">
        <v>46044</v>
      </c>
      <c r="F2127" s="6">
        <v>1</v>
      </c>
      <c r="G2127" t="s">
        <v>367</v>
      </c>
      <c r="H2127" t="s">
        <v>51</v>
      </c>
      <c r="I2127" t="s">
        <v>28</v>
      </c>
      <c r="J2127" t="s">
        <v>368</v>
      </c>
      <c r="K2127">
        <v>10</v>
      </c>
      <c r="L2127" s="7">
        <v>165.83</v>
      </c>
      <c r="M2127" s="7">
        <v>1658.3000000000002</v>
      </c>
      <c r="N2127">
        <v>0</v>
      </c>
      <c r="O2127" t="s">
        <v>29</v>
      </c>
      <c r="P2127">
        <v>0</v>
      </c>
      <c r="Q2127" s="7">
        <v>700</v>
      </c>
      <c r="R2127" s="7">
        <v>490</v>
      </c>
      <c r="S2127" s="7">
        <v>4900</v>
      </c>
      <c r="T2127" s="7">
        <v>1.42</v>
      </c>
      <c r="U2127" s="7">
        <v>69.58</v>
      </c>
      <c r="V2127" t="s">
        <v>77</v>
      </c>
      <c r="W2127" s="7">
        <v>3241.7</v>
      </c>
      <c r="X2127" s="2" t="s">
        <v>82</v>
      </c>
      <c r="Y2127" s="200"/>
      <c r="Z2127" s="201">
        <f>IF(Y2127&lt;&gt;"",Y2127,IF(Table1[[#This Row],[Befolyt]]="i",1,""))</f>
        <v>1</v>
      </c>
      <c r="AA2127" s="98">
        <f>Table1[[#This Row],[KülföldiÁr]]*Table1[[#This Row],[Darab]]</f>
        <v>0</v>
      </c>
    </row>
    <row r="2128" spans="1:27" x14ac:dyDescent="0.3">
      <c r="A2128" t="s">
        <v>1412</v>
      </c>
      <c r="B2128" t="s">
        <v>1059</v>
      </c>
      <c r="C2128" s="126">
        <v>46044</v>
      </c>
      <c r="D2128" s="6">
        <v>1</v>
      </c>
      <c r="E2128" s="126">
        <v>46044</v>
      </c>
      <c r="F2128" s="6">
        <v>1</v>
      </c>
      <c r="G2128" t="s">
        <v>78</v>
      </c>
      <c r="H2128" t="s">
        <v>34</v>
      </c>
      <c r="I2128" t="s">
        <v>32</v>
      </c>
      <c r="J2128" t="s">
        <v>79</v>
      </c>
      <c r="K2128">
        <v>1</v>
      </c>
      <c r="L2128" s="7">
        <v>2522</v>
      </c>
      <c r="M2128" s="7">
        <v>2522</v>
      </c>
      <c r="N2128">
        <v>0</v>
      </c>
      <c r="O2128" t="s">
        <v>29</v>
      </c>
      <c r="P2128">
        <v>0</v>
      </c>
      <c r="Q2128" s="7">
        <v>2522</v>
      </c>
      <c r="R2128" s="7">
        <v>0</v>
      </c>
      <c r="S2128" s="7">
        <v>0</v>
      </c>
      <c r="T2128" s="7">
        <v>0</v>
      </c>
      <c r="U2128" s="7">
        <v>0</v>
      </c>
      <c r="V2128" t="s">
        <v>77</v>
      </c>
      <c r="W2128" s="7">
        <v>-2522</v>
      </c>
      <c r="X2128" s="2" t="s">
        <v>82</v>
      </c>
      <c r="Y2128" s="200"/>
      <c r="Z2128" s="201">
        <f>IF(Y2128&lt;&gt;"",Y2128,IF(Table1[[#This Row],[Befolyt]]="i",1,""))</f>
        <v>1</v>
      </c>
      <c r="AA2128" s="98">
        <f>Table1[[#This Row],[KülföldiÁr]]*Table1[[#This Row],[Darab]]</f>
        <v>0</v>
      </c>
    </row>
    <row r="2129" spans="1:27" x14ac:dyDescent="0.3">
      <c r="A2129" t="s">
        <v>1413</v>
      </c>
      <c r="B2129" t="s">
        <v>1414</v>
      </c>
      <c r="C2129" s="126">
        <v>46044</v>
      </c>
      <c r="D2129" s="6">
        <v>1</v>
      </c>
      <c r="E2129" s="126">
        <v>46044</v>
      </c>
      <c r="F2129" s="6">
        <v>1</v>
      </c>
      <c r="G2129" t="s">
        <v>1111</v>
      </c>
      <c r="H2129" t="s">
        <v>33</v>
      </c>
      <c r="I2129" t="s">
        <v>28</v>
      </c>
      <c r="J2129" t="s">
        <v>1186</v>
      </c>
      <c r="K2129">
        <v>2</v>
      </c>
      <c r="L2129" s="7">
        <v>1200.5899999999999</v>
      </c>
      <c r="M2129" s="7">
        <v>2401.1799999999998</v>
      </c>
      <c r="N2129">
        <v>0</v>
      </c>
      <c r="O2129" t="s">
        <v>29</v>
      </c>
      <c r="P2129">
        <v>0</v>
      </c>
      <c r="Q2129" s="7">
        <v>5800</v>
      </c>
      <c r="R2129" s="7">
        <v>4060</v>
      </c>
      <c r="S2129" s="7">
        <v>8120</v>
      </c>
      <c r="T2129" s="7">
        <v>4.99</v>
      </c>
      <c r="U2129" s="7">
        <v>405.18800000000005</v>
      </c>
      <c r="V2129" t="s">
        <v>77</v>
      </c>
      <c r="W2129" s="7">
        <v>5718.82</v>
      </c>
      <c r="X2129" s="2" t="s">
        <v>82</v>
      </c>
      <c r="Y2129" s="200"/>
      <c r="Z2129" s="201">
        <f>IF(Y2129&lt;&gt;"",Y2129,IF(Table1[[#This Row],[Befolyt]]="i",1,""))</f>
        <v>1</v>
      </c>
      <c r="AA2129" s="98">
        <f>Table1[[#This Row],[KülföldiÁr]]*Table1[[#This Row],[Darab]]</f>
        <v>0</v>
      </c>
    </row>
    <row r="2130" spans="1:27" x14ac:dyDescent="0.3">
      <c r="A2130" t="s">
        <v>1413</v>
      </c>
      <c r="B2130" t="s">
        <v>1414</v>
      </c>
      <c r="C2130" s="126">
        <v>46044</v>
      </c>
      <c r="D2130" s="6">
        <v>1</v>
      </c>
      <c r="E2130" s="126">
        <v>46044</v>
      </c>
      <c r="F2130" s="6">
        <v>1</v>
      </c>
      <c r="G2130" t="s">
        <v>114</v>
      </c>
      <c r="H2130" t="s">
        <v>33</v>
      </c>
      <c r="I2130" t="s">
        <v>28</v>
      </c>
      <c r="J2130" t="s">
        <v>121</v>
      </c>
      <c r="K2130">
        <v>4</v>
      </c>
      <c r="L2130" s="7">
        <v>853.1</v>
      </c>
      <c r="M2130" s="7">
        <v>3412.4</v>
      </c>
      <c r="N2130">
        <v>0</v>
      </c>
      <c r="O2130" t="s">
        <v>29</v>
      </c>
      <c r="P2130">
        <v>0</v>
      </c>
      <c r="Q2130" s="7">
        <v>4200</v>
      </c>
      <c r="R2130" s="7">
        <v>2940</v>
      </c>
      <c r="S2130" s="7">
        <v>11760</v>
      </c>
      <c r="T2130" s="7">
        <v>4.99</v>
      </c>
      <c r="U2130" s="7">
        <v>586.82400000000007</v>
      </c>
      <c r="V2130" t="s">
        <v>77</v>
      </c>
      <c r="W2130" s="7">
        <v>8347.6</v>
      </c>
      <c r="X2130" s="2" t="s">
        <v>82</v>
      </c>
      <c r="Y2130" s="200"/>
      <c r="Z2130" s="201">
        <f>IF(Y2130&lt;&gt;"",Y2130,IF(Table1[[#This Row],[Befolyt]]="i",1,""))</f>
        <v>1</v>
      </c>
      <c r="AA2130" s="98">
        <f>Table1[[#This Row],[KülföldiÁr]]*Table1[[#This Row],[Darab]]</f>
        <v>0</v>
      </c>
    </row>
    <row r="2131" spans="1:27" x14ac:dyDescent="0.3">
      <c r="A2131" t="s">
        <v>1413</v>
      </c>
      <c r="B2131" t="s">
        <v>1414</v>
      </c>
      <c r="C2131" s="126">
        <v>46044</v>
      </c>
      <c r="D2131" s="6">
        <v>1</v>
      </c>
      <c r="E2131" s="126">
        <v>46044</v>
      </c>
      <c r="F2131" s="6">
        <v>1</v>
      </c>
      <c r="G2131" t="s">
        <v>98</v>
      </c>
      <c r="H2131" t="s">
        <v>33</v>
      </c>
      <c r="I2131" t="s">
        <v>28</v>
      </c>
      <c r="J2131" t="s">
        <v>282</v>
      </c>
      <c r="K2131">
        <v>2</v>
      </c>
      <c r="L2131" s="7">
        <v>420.21</v>
      </c>
      <c r="M2131" s="7">
        <v>840.42</v>
      </c>
      <c r="N2131">
        <v>0</v>
      </c>
      <c r="O2131" t="s">
        <v>29</v>
      </c>
      <c r="P2131">
        <v>0</v>
      </c>
      <c r="Q2131" s="7">
        <v>2600</v>
      </c>
      <c r="R2131" s="7">
        <v>1820</v>
      </c>
      <c r="S2131" s="7">
        <v>3640</v>
      </c>
      <c r="T2131" s="7">
        <v>4.99</v>
      </c>
      <c r="U2131" s="7">
        <v>181.63600000000002</v>
      </c>
      <c r="V2131" t="s">
        <v>77</v>
      </c>
      <c r="W2131" s="7">
        <v>2799.58</v>
      </c>
      <c r="X2131" s="2" t="s">
        <v>82</v>
      </c>
      <c r="Y2131" s="200"/>
      <c r="Z2131" s="201">
        <f>IF(Y2131&lt;&gt;"",Y2131,IF(Table1[[#This Row],[Befolyt]]="i",1,""))</f>
        <v>1</v>
      </c>
      <c r="AA2131" s="98">
        <f>Table1[[#This Row],[KülföldiÁr]]*Table1[[#This Row],[Darab]]</f>
        <v>0</v>
      </c>
    </row>
    <row r="2132" spans="1:27" x14ac:dyDescent="0.3">
      <c r="A2132" t="s">
        <v>1413</v>
      </c>
      <c r="B2132" t="s">
        <v>1414</v>
      </c>
      <c r="C2132" s="126">
        <v>46044</v>
      </c>
      <c r="D2132" s="6">
        <v>1</v>
      </c>
      <c r="E2132" s="126">
        <v>46044</v>
      </c>
      <c r="F2132" s="6">
        <v>1</v>
      </c>
      <c r="G2132" t="s">
        <v>75</v>
      </c>
      <c r="H2132" t="s">
        <v>34</v>
      </c>
      <c r="I2132" t="s">
        <v>32</v>
      </c>
      <c r="J2132" t="s">
        <v>76</v>
      </c>
      <c r="K2132">
        <v>1</v>
      </c>
      <c r="L2132" s="7">
        <v>1900</v>
      </c>
      <c r="M2132" s="7">
        <v>1900</v>
      </c>
      <c r="N2132">
        <v>0</v>
      </c>
      <c r="O2132" t="s">
        <v>29</v>
      </c>
      <c r="P2132">
        <v>0</v>
      </c>
      <c r="Q2132" s="7">
        <v>3500</v>
      </c>
      <c r="R2132" s="7">
        <v>0</v>
      </c>
      <c r="S2132" s="7">
        <v>0</v>
      </c>
      <c r="T2132" s="7">
        <v>0</v>
      </c>
      <c r="U2132" s="7">
        <v>0</v>
      </c>
      <c r="V2132" t="s">
        <v>77</v>
      </c>
      <c r="W2132" s="7">
        <v>-1900</v>
      </c>
      <c r="X2132" s="2" t="s">
        <v>82</v>
      </c>
      <c r="Y2132" s="200"/>
      <c r="Z2132" s="201">
        <f>IF(Y2132&lt;&gt;"",Y2132,IF(Table1[[#This Row],[Befolyt]]="i",1,""))</f>
        <v>1</v>
      </c>
      <c r="AA2132" s="98">
        <f>Table1[[#This Row],[KülföldiÁr]]*Table1[[#This Row],[Darab]]</f>
        <v>0</v>
      </c>
    </row>
    <row r="2133" spans="1:27" x14ac:dyDescent="0.3">
      <c r="A2133" t="s">
        <v>1413</v>
      </c>
      <c r="B2133" t="s">
        <v>1414</v>
      </c>
      <c r="C2133" s="126">
        <v>46044</v>
      </c>
      <c r="D2133" s="6">
        <v>1</v>
      </c>
      <c r="E2133" s="126">
        <v>46044</v>
      </c>
      <c r="F2133" s="6">
        <v>1</v>
      </c>
      <c r="G2133" t="s">
        <v>314</v>
      </c>
      <c r="H2133" t="s">
        <v>51</v>
      </c>
      <c r="I2133" t="s">
        <v>28</v>
      </c>
      <c r="J2133" t="s">
        <v>315</v>
      </c>
      <c r="K2133">
        <v>10</v>
      </c>
      <c r="L2133" s="7">
        <v>2165.5100000000002</v>
      </c>
      <c r="M2133" s="7">
        <v>21655.100000000002</v>
      </c>
      <c r="N2133">
        <v>0</v>
      </c>
      <c r="O2133" t="s">
        <v>29</v>
      </c>
      <c r="P2133">
        <v>0</v>
      </c>
      <c r="Q2133" s="7">
        <v>4800</v>
      </c>
      <c r="R2133" s="7">
        <v>3540</v>
      </c>
      <c r="S2133" s="7">
        <v>35400</v>
      </c>
      <c r="T2133" s="7">
        <v>2.4900000000000002</v>
      </c>
      <c r="U2133" s="7">
        <v>881.46000000000015</v>
      </c>
      <c r="V2133" t="s">
        <v>77</v>
      </c>
      <c r="W2133" s="7">
        <v>13744.899999999998</v>
      </c>
      <c r="X2133" s="2" t="s">
        <v>82</v>
      </c>
      <c r="Y2133" s="200"/>
      <c r="Z2133" s="201">
        <f>IF(Y2133&lt;&gt;"",Y2133,IF(Table1[[#This Row],[Befolyt]]="i",1,""))</f>
        <v>1</v>
      </c>
      <c r="AA2133" s="98">
        <f>Table1[[#This Row],[KülföldiÁr]]*Table1[[#This Row],[Darab]]</f>
        <v>0</v>
      </c>
    </row>
    <row r="2134" spans="1:27" x14ac:dyDescent="0.3">
      <c r="A2134" t="s">
        <v>1413</v>
      </c>
      <c r="B2134" t="s">
        <v>1414</v>
      </c>
      <c r="C2134" s="126">
        <v>46044</v>
      </c>
      <c r="D2134" s="6">
        <v>1</v>
      </c>
      <c r="E2134" s="126">
        <v>46044</v>
      </c>
      <c r="F2134" s="6">
        <v>1</v>
      </c>
      <c r="G2134" t="s">
        <v>56</v>
      </c>
      <c r="H2134" t="s">
        <v>51</v>
      </c>
      <c r="I2134" t="s">
        <v>28</v>
      </c>
      <c r="J2134" t="s">
        <v>284</v>
      </c>
      <c r="K2134">
        <v>20</v>
      </c>
      <c r="L2134" s="7">
        <v>776.81</v>
      </c>
      <c r="M2134" s="7">
        <v>15536.199999999999</v>
      </c>
      <c r="N2134">
        <v>0</v>
      </c>
      <c r="O2134" t="s">
        <v>29</v>
      </c>
      <c r="P2134">
        <v>0</v>
      </c>
      <c r="Q2134" s="7">
        <v>2000</v>
      </c>
      <c r="R2134" s="7">
        <v>1610</v>
      </c>
      <c r="S2134" s="7">
        <v>32200</v>
      </c>
      <c r="T2134" s="7">
        <v>4.42</v>
      </c>
      <c r="U2134" s="7">
        <v>1423.24</v>
      </c>
      <c r="V2134" t="s">
        <v>77</v>
      </c>
      <c r="W2134" s="7">
        <v>16663.800000000003</v>
      </c>
      <c r="X2134" s="2" t="s">
        <v>82</v>
      </c>
      <c r="Y2134" s="200"/>
      <c r="Z2134" s="201">
        <f>IF(Y2134&lt;&gt;"",Y2134,IF(Table1[[#This Row],[Befolyt]]="i",1,""))</f>
        <v>1</v>
      </c>
      <c r="AA2134" s="98">
        <f>Table1[[#This Row],[KülföldiÁr]]*Table1[[#This Row],[Darab]]</f>
        <v>0</v>
      </c>
    </row>
    <row r="2135" spans="1:27" x14ac:dyDescent="0.3">
      <c r="A2135" t="s">
        <v>1413</v>
      </c>
      <c r="B2135" t="s">
        <v>1414</v>
      </c>
      <c r="C2135" s="126">
        <v>46044</v>
      </c>
      <c r="D2135" s="6">
        <v>1</v>
      </c>
      <c r="E2135" s="126">
        <v>46044</v>
      </c>
      <c r="F2135" s="6">
        <v>1</v>
      </c>
      <c r="G2135" t="s">
        <v>57</v>
      </c>
      <c r="H2135" t="s">
        <v>51</v>
      </c>
      <c r="I2135" t="s">
        <v>28</v>
      </c>
      <c r="J2135" t="s">
        <v>290</v>
      </c>
      <c r="K2135">
        <v>20</v>
      </c>
      <c r="L2135" s="7">
        <v>661.42</v>
      </c>
      <c r="M2135" s="7">
        <v>13228.4</v>
      </c>
      <c r="N2135">
        <v>0</v>
      </c>
      <c r="O2135" t="s">
        <v>29</v>
      </c>
      <c r="P2135">
        <v>0</v>
      </c>
      <c r="Q2135" s="7">
        <v>1560</v>
      </c>
      <c r="R2135" s="7">
        <v>1150</v>
      </c>
      <c r="S2135" s="7">
        <v>23000</v>
      </c>
      <c r="T2135" s="7">
        <v>2.48</v>
      </c>
      <c r="U2135" s="7">
        <v>570.4</v>
      </c>
      <c r="V2135" t="s">
        <v>77</v>
      </c>
      <c r="W2135" s="7">
        <v>9771.6</v>
      </c>
      <c r="X2135" s="2" t="s">
        <v>82</v>
      </c>
      <c r="Y2135" s="200"/>
      <c r="Z2135" s="201">
        <f>IF(Y2135&lt;&gt;"",Y2135,IF(Table1[[#This Row],[Befolyt]]="i",1,""))</f>
        <v>1</v>
      </c>
      <c r="AA2135" s="98">
        <f>Table1[[#This Row],[KülföldiÁr]]*Table1[[#This Row],[Darab]]</f>
        <v>0</v>
      </c>
    </row>
    <row r="2136" spans="1:27" x14ac:dyDescent="0.3">
      <c r="A2136" t="s">
        <v>1413</v>
      </c>
      <c r="B2136" t="s">
        <v>1414</v>
      </c>
      <c r="C2136" s="126">
        <v>46044</v>
      </c>
      <c r="D2136" s="6">
        <v>1</v>
      </c>
      <c r="E2136" s="126">
        <v>46044</v>
      </c>
      <c r="F2136" s="6">
        <v>1</v>
      </c>
      <c r="G2136" t="s">
        <v>115</v>
      </c>
      <c r="H2136" t="s">
        <v>34</v>
      </c>
      <c r="I2136" t="s">
        <v>32</v>
      </c>
      <c r="J2136" t="s">
        <v>116</v>
      </c>
      <c r="K2136">
        <v>1</v>
      </c>
      <c r="L2136" s="7">
        <v>9587.2900000000009</v>
      </c>
      <c r="M2136" s="7">
        <v>9587.2900000000009</v>
      </c>
      <c r="N2136">
        <v>0</v>
      </c>
      <c r="O2136" t="s">
        <v>29</v>
      </c>
      <c r="P2136">
        <v>0</v>
      </c>
      <c r="Q2136" s="7">
        <v>9247</v>
      </c>
      <c r="R2136" s="7">
        <v>0</v>
      </c>
      <c r="S2136" s="7">
        <v>0</v>
      </c>
      <c r="T2136" s="7">
        <v>0</v>
      </c>
      <c r="U2136" s="7">
        <v>0</v>
      </c>
      <c r="V2136" t="s">
        <v>77</v>
      </c>
      <c r="W2136" s="7">
        <v>-9587.2900000000009</v>
      </c>
      <c r="X2136" s="2" t="s">
        <v>82</v>
      </c>
      <c r="Y2136" s="200"/>
      <c r="Z2136" s="201">
        <f>IF(Y2136&lt;&gt;"",Y2136,IF(Table1[[#This Row],[Befolyt]]="i",1,""))</f>
        <v>1</v>
      </c>
      <c r="AA2136" s="98">
        <f>Table1[[#This Row],[KülföldiÁr]]*Table1[[#This Row],[Darab]]</f>
        <v>0</v>
      </c>
    </row>
    <row r="2137" spans="1:27" x14ac:dyDescent="0.3">
      <c r="A2137" t="s">
        <v>1415</v>
      </c>
      <c r="B2137" t="s">
        <v>1416</v>
      </c>
      <c r="C2137" s="126">
        <v>46044</v>
      </c>
      <c r="D2137" s="6">
        <v>1</v>
      </c>
      <c r="E2137" s="126">
        <v>46044</v>
      </c>
      <c r="F2137" s="6">
        <v>1</v>
      </c>
      <c r="G2137" t="s">
        <v>1297</v>
      </c>
      <c r="H2137" t="s">
        <v>321</v>
      </c>
      <c r="I2137" t="s">
        <v>28</v>
      </c>
      <c r="J2137" t="s">
        <v>1298</v>
      </c>
      <c r="K2137">
        <v>1</v>
      </c>
      <c r="L2137" s="7">
        <v>13599.65</v>
      </c>
      <c r="M2137" s="7">
        <v>13599.65</v>
      </c>
      <c r="N2137">
        <v>0</v>
      </c>
      <c r="O2137" t="s">
        <v>29</v>
      </c>
      <c r="P2137">
        <v>0</v>
      </c>
      <c r="Q2137" s="7">
        <v>22730</v>
      </c>
      <c r="R2137" s="7">
        <v>22730</v>
      </c>
      <c r="S2137" s="7">
        <v>22730</v>
      </c>
      <c r="T2137" s="7">
        <v>5</v>
      </c>
      <c r="U2137" s="7">
        <v>1136.5</v>
      </c>
      <c r="V2137" t="s">
        <v>74</v>
      </c>
      <c r="W2137" s="7">
        <v>9130.35</v>
      </c>
      <c r="X2137" s="2" t="s">
        <v>82</v>
      </c>
      <c r="Y2137" s="200">
        <v>1</v>
      </c>
      <c r="Z2137" s="201">
        <f>IF(Y2137&lt;&gt;"",Y2137,IF(Table1[[#This Row],[Befolyt]]="i",1,""))</f>
        <v>1</v>
      </c>
      <c r="AA2137" s="98">
        <f>Table1[[#This Row],[KülföldiÁr]]*Table1[[#This Row],[Darab]]</f>
        <v>0</v>
      </c>
    </row>
    <row r="2138" spans="1:27" x14ac:dyDescent="0.3">
      <c r="A2138" t="s">
        <v>1415</v>
      </c>
      <c r="B2138" t="s">
        <v>1416</v>
      </c>
      <c r="C2138" s="126">
        <v>46044</v>
      </c>
      <c r="D2138" s="6">
        <v>1</v>
      </c>
      <c r="E2138" s="126">
        <v>46044</v>
      </c>
      <c r="F2138" s="6">
        <v>1</v>
      </c>
      <c r="G2138" t="s">
        <v>304</v>
      </c>
      <c r="H2138" t="s">
        <v>33</v>
      </c>
      <c r="I2138" t="s">
        <v>28</v>
      </c>
      <c r="J2138" t="s">
        <v>305</v>
      </c>
      <c r="K2138">
        <v>1</v>
      </c>
      <c r="L2138" s="7">
        <v>880.75</v>
      </c>
      <c r="M2138" s="7">
        <v>880.75</v>
      </c>
      <c r="N2138">
        <v>0</v>
      </c>
      <c r="O2138" t="s">
        <v>29</v>
      </c>
      <c r="P2138">
        <v>0</v>
      </c>
      <c r="Q2138" s="7">
        <v>4000</v>
      </c>
      <c r="R2138" s="7">
        <v>4000</v>
      </c>
      <c r="S2138" s="7">
        <v>4000</v>
      </c>
      <c r="T2138" s="7">
        <v>10</v>
      </c>
      <c r="U2138" s="7">
        <v>400</v>
      </c>
      <c r="V2138" t="s">
        <v>74</v>
      </c>
      <c r="W2138" s="7">
        <v>3119.25</v>
      </c>
      <c r="X2138" s="2" t="s">
        <v>82</v>
      </c>
      <c r="Y2138" s="200">
        <v>1</v>
      </c>
      <c r="Z2138" s="201">
        <f>IF(Y2138&lt;&gt;"",Y2138,IF(Table1[[#This Row],[Befolyt]]="i",1,""))</f>
        <v>1</v>
      </c>
      <c r="AA2138" s="98">
        <f>Table1[[#This Row],[KülföldiÁr]]*Table1[[#This Row],[Darab]]</f>
        <v>0</v>
      </c>
    </row>
    <row r="2139" spans="1:27" x14ac:dyDescent="0.3">
      <c r="A2139" t="s">
        <v>1415</v>
      </c>
      <c r="B2139" t="s">
        <v>1416</v>
      </c>
      <c r="C2139" s="126">
        <v>46044</v>
      </c>
      <c r="D2139" s="6">
        <v>1</v>
      </c>
      <c r="E2139" s="126">
        <v>46044</v>
      </c>
      <c r="F2139" s="6">
        <v>1</v>
      </c>
      <c r="G2139" t="s">
        <v>1417</v>
      </c>
      <c r="H2139" t="s">
        <v>33</v>
      </c>
      <c r="I2139" t="s">
        <v>28</v>
      </c>
      <c r="J2139" t="s">
        <v>1418</v>
      </c>
      <c r="K2139">
        <v>1</v>
      </c>
      <c r="L2139" s="7">
        <v>869.38</v>
      </c>
      <c r="M2139" s="7">
        <v>869.38</v>
      </c>
      <c r="N2139">
        <v>0</v>
      </c>
      <c r="O2139" t="s">
        <v>29</v>
      </c>
      <c r="P2139">
        <v>0</v>
      </c>
      <c r="Q2139" s="7">
        <v>4000</v>
      </c>
      <c r="R2139" s="7">
        <v>4000</v>
      </c>
      <c r="S2139" s="7">
        <v>4000</v>
      </c>
      <c r="T2139" s="7">
        <v>10</v>
      </c>
      <c r="U2139" s="7">
        <v>400</v>
      </c>
      <c r="V2139" t="s">
        <v>74</v>
      </c>
      <c r="W2139" s="7">
        <v>3130.62</v>
      </c>
      <c r="X2139" s="2" t="s">
        <v>82</v>
      </c>
      <c r="Y2139" s="200">
        <v>1</v>
      </c>
      <c r="Z2139" s="201">
        <f>IF(Y2139&lt;&gt;"",Y2139,IF(Table1[[#This Row],[Befolyt]]="i",1,""))</f>
        <v>1</v>
      </c>
      <c r="AA2139" s="98">
        <f>Table1[[#This Row],[KülföldiÁr]]*Table1[[#This Row],[Darab]]</f>
        <v>0</v>
      </c>
    </row>
    <row r="2140" spans="1:27" x14ac:dyDescent="0.3">
      <c r="A2140" t="s">
        <v>1415</v>
      </c>
      <c r="B2140" t="s">
        <v>1416</v>
      </c>
      <c r="C2140" s="126">
        <v>46044</v>
      </c>
      <c r="D2140" s="6">
        <v>1</v>
      </c>
      <c r="E2140" s="126">
        <v>46044</v>
      </c>
      <c r="F2140" s="6">
        <v>1</v>
      </c>
      <c r="G2140" t="s">
        <v>307</v>
      </c>
      <c r="H2140" t="s">
        <v>33</v>
      </c>
      <c r="I2140" t="s">
        <v>28</v>
      </c>
      <c r="J2140" t="s">
        <v>308</v>
      </c>
      <c r="K2140">
        <v>1</v>
      </c>
      <c r="L2140" s="7">
        <v>614.48</v>
      </c>
      <c r="M2140" s="7">
        <v>614.48</v>
      </c>
      <c r="N2140">
        <v>0</v>
      </c>
      <c r="O2140" t="s">
        <v>29</v>
      </c>
      <c r="P2140">
        <v>0</v>
      </c>
      <c r="Q2140" s="7">
        <v>3000</v>
      </c>
      <c r="R2140" s="7">
        <v>3000</v>
      </c>
      <c r="S2140" s="7">
        <v>3000</v>
      </c>
      <c r="T2140" s="7">
        <v>10</v>
      </c>
      <c r="U2140" s="7">
        <v>300</v>
      </c>
      <c r="V2140" t="s">
        <v>74</v>
      </c>
      <c r="W2140" s="7">
        <v>2385.52</v>
      </c>
      <c r="X2140" s="2" t="s">
        <v>82</v>
      </c>
      <c r="Y2140" s="200">
        <v>1</v>
      </c>
      <c r="Z2140" s="201">
        <f>IF(Y2140&lt;&gt;"",Y2140,IF(Table1[[#This Row],[Befolyt]]="i",1,""))</f>
        <v>1</v>
      </c>
      <c r="AA2140" s="98">
        <f>Table1[[#This Row],[KülföldiÁr]]*Table1[[#This Row],[Darab]]</f>
        <v>0</v>
      </c>
    </row>
    <row r="2141" spans="1:27" x14ac:dyDescent="0.3">
      <c r="A2141" t="s">
        <v>1415</v>
      </c>
      <c r="B2141" t="s">
        <v>1416</v>
      </c>
      <c r="C2141" s="126">
        <v>46044</v>
      </c>
      <c r="D2141" s="6">
        <v>1</v>
      </c>
      <c r="E2141" s="126">
        <v>46044</v>
      </c>
      <c r="F2141" s="6">
        <v>1</v>
      </c>
      <c r="G2141" t="s">
        <v>38</v>
      </c>
      <c r="H2141" t="s">
        <v>33</v>
      </c>
      <c r="I2141" t="s">
        <v>28</v>
      </c>
      <c r="J2141" t="s">
        <v>1335</v>
      </c>
      <c r="K2141">
        <v>1</v>
      </c>
      <c r="L2141" s="7">
        <v>341.45</v>
      </c>
      <c r="M2141" s="7">
        <v>341.45</v>
      </c>
      <c r="N2141">
        <v>0</v>
      </c>
      <c r="O2141" t="s">
        <v>29</v>
      </c>
      <c r="P2141">
        <v>0</v>
      </c>
      <c r="Q2141" s="7">
        <v>1600</v>
      </c>
      <c r="R2141" s="7">
        <v>1600</v>
      </c>
      <c r="S2141" s="7">
        <v>1600</v>
      </c>
      <c r="T2141" s="7">
        <v>10</v>
      </c>
      <c r="U2141" s="7">
        <v>160</v>
      </c>
      <c r="V2141" t="s">
        <v>74</v>
      </c>
      <c r="W2141" s="7">
        <v>1258.55</v>
      </c>
      <c r="X2141" s="2" t="s">
        <v>82</v>
      </c>
      <c r="Y2141" s="200">
        <v>1</v>
      </c>
      <c r="Z2141" s="201">
        <f>IF(Y2141&lt;&gt;"",Y2141,IF(Table1[[#This Row],[Befolyt]]="i",1,""))</f>
        <v>1</v>
      </c>
      <c r="AA2141" s="98">
        <f>Table1[[#This Row],[KülföldiÁr]]*Table1[[#This Row],[Darab]]</f>
        <v>0</v>
      </c>
    </row>
    <row r="2142" spans="1:27" x14ac:dyDescent="0.3">
      <c r="A2142" t="s">
        <v>1415</v>
      </c>
      <c r="B2142" t="s">
        <v>1416</v>
      </c>
      <c r="C2142" s="126">
        <v>46044</v>
      </c>
      <c r="D2142" s="6">
        <v>1</v>
      </c>
      <c r="E2142" s="126">
        <v>46044</v>
      </c>
      <c r="F2142" s="6">
        <v>1</v>
      </c>
      <c r="G2142" t="s">
        <v>383</v>
      </c>
      <c r="H2142" t="s">
        <v>34</v>
      </c>
      <c r="I2142" t="s">
        <v>32</v>
      </c>
      <c r="J2142" t="s">
        <v>384</v>
      </c>
      <c r="K2142">
        <v>1</v>
      </c>
      <c r="L2142" s="7">
        <v>2159</v>
      </c>
      <c r="M2142" s="7">
        <v>2159</v>
      </c>
      <c r="N2142">
        <v>0</v>
      </c>
      <c r="O2142" t="s">
        <v>29</v>
      </c>
      <c r="P2142">
        <v>0</v>
      </c>
      <c r="Q2142" s="7">
        <v>2159</v>
      </c>
      <c r="R2142" s="7">
        <v>2300</v>
      </c>
      <c r="S2142" s="7">
        <v>2300</v>
      </c>
      <c r="T2142" s="7">
        <v>0</v>
      </c>
      <c r="U2142" s="7">
        <v>0</v>
      </c>
      <c r="V2142" t="s">
        <v>74</v>
      </c>
      <c r="W2142" s="7">
        <v>141</v>
      </c>
      <c r="X2142" s="2" t="s">
        <v>82</v>
      </c>
      <c r="Y2142" s="200">
        <v>1</v>
      </c>
      <c r="Z2142" s="201">
        <f>IF(Y2142&lt;&gt;"",Y2142,IF(Table1[[#This Row],[Befolyt]]="i",1,""))</f>
        <v>1</v>
      </c>
      <c r="AA2142" s="98">
        <f>Table1[[#This Row],[KülföldiÁr]]*Table1[[#This Row],[Darab]]</f>
        <v>0</v>
      </c>
    </row>
    <row r="2143" spans="1:27" x14ac:dyDescent="0.3">
      <c r="A2143" t="s">
        <v>1419</v>
      </c>
      <c r="B2143" t="s">
        <v>1420</v>
      </c>
      <c r="C2143" s="126">
        <v>46044</v>
      </c>
      <c r="D2143" s="6">
        <v>1</v>
      </c>
      <c r="E2143" s="126">
        <v>46044</v>
      </c>
      <c r="F2143" s="6">
        <v>1</v>
      </c>
      <c r="G2143" t="s">
        <v>47</v>
      </c>
      <c r="H2143" t="s">
        <v>41</v>
      </c>
      <c r="I2143" t="s">
        <v>28</v>
      </c>
      <c r="J2143" t="s">
        <v>48</v>
      </c>
      <c r="K2143">
        <v>20</v>
      </c>
      <c r="L2143" s="7">
        <v>182.95</v>
      </c>
      <c r="M2143" s="7">
        <v>3659</v>
      </c>
      <c r="N2143">
        <v>0</v>
      </c>
      <c r="O2143" t="s">
        <v>29</v>
      </c>
      <c r="P2143">
        <v>0</v>
      </c>
      <c r="Q2143" s="7">
        <v>1018</v>
      </c>
      <c r="R2143" s="7">
        <v>908</v>
      </c>
      <c r="S2143" s="7">
        <v>18160</v>
      </c>
      <c r="T2143" s="7">
        <v>2.2999999999999998</v>
      </c>
      <c r="U2143" s="7">
        <v>417.68</v>
      </c>
      <c r="V2143" t="s">
        <v>83</v>
      </c>
      <c r="W2143" s="7">
        <v>14501</v>
      </c>
      <c r="X2143" s="2" t="s">
        <v>82</v>
      </c>
      <c r="Y2143" s="200"/>
      <c r="Z2143" s="201">
        <f>IF(Y2143&lt;&gt;"",Y2143,IF(Table1[[#This Row],[Befolyt]]="i",1,""))</f>
        <v>1</v>
      </c>
      <c r="AA2143" s="98">
        <f>Table1[[#This Row],[KülföldiÁr]]*Table1[[#This Row],[Darab]]</f>
        <v>0</v>
      </c>
    </row>
    <row r="2144" spans="1:27" x14ac:dyDescent="0.3">
      <c r="A2144" t="s">
        <v>1421</v>
      </c>
      <c r="B2144" t="s">
        <v>1422</v>
      </c>
      <c r="C2144" s="126">
        <v>46044</v>
      </c>
      <c r="D2144" s="6">
        <v>1</v>
      </c>
      <c r="E2144" s="126">
        <v>46044</v>
      </c>
      <c r="F2144" s="6">
        <v>1</v>
      </c>
      <c r="G2144" t="s">
        <v>1261</v>
      </c>
      <c r="H2144" t="s">
        <v>27</v>
      </c>
      <c r="I2144" t="s">
        <v>28</v>
      </c>
      <c r="J2144" t="s">
        <v>1423</v>
      </c>
      <c r="K2144">
        <v>4</v>
      </c>
      <c r="L2144" s="7">
        <v>780</v>
      </c>
      <c r="M2144" s="7">
        <v>3120</v>
      </c>
      <c r="N2144">
        <v>0</v>
      </c>
      <c r="O2144" t="s">
        <v>29</v>
      </c>
      <c r="P2144">
        <v>0</v>
      </c>
      <c r="Q2144" s="7">
        <v>1300</v>
      </c>
      <c r="R2144" s="7">
        <v>1300</v>
      </c>
      <c r="S2144" s="7">
        <v>5200</v>
      </c>
      <c r="T2144" s="7">
        <v>10</v>
      </c>
      <c r="U2144" s="7">
        <v>520</v>
      </c>
      <c r="V2144" t="s">
        <v>74</v>
      </c>
      <c r="W2144" s="7">
        <v>2080</v>
      </c>
      <c r="X2144" s="2" t="s">
        <v>82</v>
      </c>
      <c r="Y2144" s="200"/>
      <c r="Z2144" s="201">
        <f>IF(Y2144&lt;&gt;"",Y2144,IF(Table1[[#This Row],[Befolyt]]="i",1,""))</f>
        <v>1</v>
      </c>
      <c r="AA2144" s="98">
        <f>Table1[[#This Row],[KülföldiÁr]]*Table1[[#This Row],[Darab]]</f>
        <v>0</v>
      </c>
    </row>
    <row r="2145" spans="1:27" x14ac:dyDescent="0.3">
      <c r="A2145" t="s">
        <v>1424</v>
      </c>
      <c r="B2145" t="s">
        <v>102</v>
      </c>
      <c r="C2145" s="126">
        <v>46044</v>
      </c>
      <c r="D2145" s="6">
        <v>1</v>
      </c>
      <c r="E2145" s="126">
        <v>46044</v>
      </c>
      <c r="F2145" s="6">
        <v>1</v>
      </c>
      <c r="G2145" t="s">
        <v>1269</v>
      </c>
      <c r="H2145" t="s">
        <v>41</v>
      </c>
      <c r="I2145" t="s">
        <v>28</v>
      </c>
      <c r="J2145" t="s">
        <v>1270</v>
      </c>
      <c r="K2145">
        <v>6</v>
      </c>
      <c r="L2145" s="7">
        <v>586.52</v>
      </c>
      <c r="M2145" s="7">
        <v>3519.12</v>
      </c>
      <c r="N2145">
        <v>0</v>
      </c>
      <c r="O2145" t="s">
        <v>29</v>
      </c>
      <c r="P2145">
        <v>0</v>
      </c>
      <c r="Q2145" s="7">
        <v>2090</v>
      </c>
      <c r="R2145" s="7">
        <v>1670</v>
      </c>
      <c r="S2145" s="7">
        <v>10020</v>
      </c>
      <c r="T2145" s="7">
        <v>1.5</v>
      </c>
      <c r="U2145" s="7">
        <v>150.30000000000001</v>
      </c>
      <c r="V2145" t="s">
        <v>77</v>
      </c>
      <c r="W2145" s="7">
        <v>6500.88</v>
      </c>
      <c r="X2145" s="2" t="s">
        <v>82</v>
      </c>
      <c r="Y2145" s="200"/>
      <c r="Z2145" s="201">
        <f>IF(Y2145&lt;&gt;"",Y2145,IF(Table1[[#This Row],[Befolyt]]="i",1,""))</f>
        <v>1</v>
      </c>
      <c r="AA2145" s="98">
        <f>Table1[[#This Row],[KülföldiÁr]]*Table1[[#This Row],[Darab]]</f>
        <v>0</v>
      </c>
    </row>
    <row r="2146" spans="1:27" x14ac:dyDescent="0.3">
      <c r="A2146" t="s">
        <v>1424</v>
      </c>
      <c r="B2146" t="s">
        <v>102</v>
      </c>
      <c r="C2146" s="126">
        <v>46044</v>
      </c>
      <c r="D2146" s="6">
        <v>1</v>
      </c>
      <c r="E2146" s="126">
        <v>46044</v>
      </c>
      <c r="F2146" s="6">
        <v>1</v>
      </c>
      <c r="G2146" t="s">
        <v>1425</v>
      </c>
      <c r="H2146" t="s">
        <v>41</v>
      </c>
      <c r="I2146" t="s">
        <v>28</v>
      </c>
      <c r="J2146" t="s">
        <v>1426</v>
      </c>
      <c r="K2146">
        <v>6</v>
      </c>
      <c r="L2146" s="7">
        <v>3783.9</v>
      </c>
      <c r="M2146" s="7">
        <v>22703.4</v>
      </c>
      <c r="N2146">
        <v>0</v>
      </c>
      <c r="O2146" t="s">
        <v>29</v>
      </c>
      <c r="P2146">
        <v>0</v>
      </c>
      <c r="Q2146" s="7">
        <v>13200</v>
      </c>
      <c r="R2146" s="7">
        <v>11880</v>
      </c>
      <c r="S2146" s="7">
        <v>71280</v>
      </c>
      <c r="T2146" s="7">
        <v>2</v>
      </c>
      <c r="U2146" s="7">
        <v>1425.6</v>
      </c>
      <c r="V2146" t="s">
        <v>77</v>
      </c>
      <c r="W2146" s="7">
        <v>48576.6</v>
      </c>
      <c r="X2146" s="2" t="s">
        <v>82</v>
      </c>
      <c r="Y2146" s="200"/>
      <c r="Z2146" s="201">
        <f>IF(Y2146&lt;&gt;"",Y2146,IF(Table1[[#This Row],[Befolyt]]="i",1,""))</f>
        <v>1</v>
      </c>
      <c r="AA2146" s="98">
        <f>Table1[[#This Row],[KülföldiÁr]]*Table1[[#This Row],[Darab]]</f>
        <v>0</v>
      </c>
    </row>
    <row r="2147" spans="1:27" x14ac:dyDescent="0.3">
      <c r="A2147" t="s">
        <v>1424</v>
      </c>
      <c r="B2147" t="s">
        <v>102</v>
      </c>
      <c r="C2147" s="126">
        <v>46044</v>
      </c>
      <c r="D2147" s="6">
        <v>1</v>
      </c>
      <c r="E2147" s="126">
        <v>46044</v>
      </c>
      <c r="F2147" s="6">
        <v>1</v>
      </c>
      <c r="G2147" t="s">
        <v>105</v>
      </c>
      <c r="H2147" t="s">
        <v>41</v>
      </c>
      <c r="I2147" t="s">
        <v>28</v>
      </c>
      <c r="J2147" t="s">
        <v>106</v>
      </c>
      <c r="K2147">
        <v>6</v>
      </c>
      <c r="L2147" s="7">
        <v>572.20000000000005</v>
      </c>
      <c r="M2147" s="7">
        <v>3433.2000000000003</v>
      </c>
      <c r="N2147">
        <v>0</v>
      </c>
      <c r="O2147" t="s">
        <v>29</v>
      </c>
      <c r="P2147">
        <v>0</v>
      </c>
      <c r="Q2147" s="7">
        <v>1710</v>
      </c>
      <c r="R2147" s="7">
        <v>1290</v>
      </c>
      <c r="S2147" s="7">
        <v>7740</v>
      </c>
      <c r="T2147" s="7">
        <v>0.9</v>
      </c>
      <c r="U2147" s="7">
        <v>69.66</v>
      </c>
      <c r="V2147" t="s">
        <v>77</v>
      </c>
      <c r="W2147" s="7">
        <v>4306.7999999999993</v>
      </c>
      <c r="X2147" s="2" t="s">
        <v>82</v>
      </c>
      <c r="Y2147" s="200"/>
      <c r="Z2147" s="201">
        <f>IF(Y2147&lt;&gt;"",Y2147,IF(Table1[[#This Row],[Befolyt]]="i",1,""))</f>
        <v>1</v>
      </c>
      <c r="AA2147" s="98">
        <f>Table1[[#This Row],[KülföldiÁr]]*Table1[[#This Row],[Darab]]</f>
        <v>0</v>
      </c>
    </row>
    <row r="2148" spans="1:27" x14ac:dyDescent="0.3">
      <c r="A2148" t="s">
        <v>1424</v>
      </c>
      <c r="B2148" t="s">
        <v>102</v>
      </c>
      <c r="C2148" s="126">
        <v>46044</v>
      </c>
      <c r="D2148" s="6">
        <v>1</v>
      </c>
      <c r="E2148" s="126">
        <v>46044</v>
      </c>
      <c r="F2148" s="6">
        <v>1</v>
      </c>
      <c r="G2148" t="s">
        <v>1427</v>
      </c>
      <c r="H2148" t="s">
        <v>41</v>
      </c>
      <c r="I2148" t="s">
        <v>28</v>
      </c>
      <c r="J2148" t="s">
        <v>1428</v>
      </c>
      <c r="K2148">
        <v>6</v>
      </c>
      <c r="L2148" s="7">
        <v>3092.76</v>
      </c>
      <c r="M2148" s="7">
        <v>18556.560000000001</v>
      </c>
      <c r="N2148">
        <v>0</v>
      </c>
      <c r="O2148" t="s">
        <v>29</v>
      </c>
      <c r="P2148">
        <v>0</v>
      </c>
      <c r="Q2148" s="7">
        <v>9110</v>
      </c>
      <c r="R2148" s="7">
        <v>8200</v>
      </c>
      <c r="S2148" s="7">
        <v>49200</v>
      </c>
      <c r="T2148" s="7">
        <v>2</v>
      </c>
      <c r="U2148" s="7">
        <v>984</v>
      </c>
      <c r="V2148" t="s">
        <v>77</v>
      </c>
      <c r="W2148" s="7">
        <v>30643.439999999999</v>
      </c>
      <c r="X2148" s="2" t="s">
        <v>82</v>
      </c>
      <c r="Y2148" s="200"/>
      <c r="Z2148" s="201">
        <f>IF(Y2148&lt;&gt;"",Y2148,IF(Table1[[#This Row],[Befolyt]]="i",1,""))</f>
        <v>1</v>
      </c>
      <c r="AA2148" s="98">
        <f>Table1[[#This Row],[KülföldiÁr]]*Table1[[#This Row],[Darab]]</f>
        <v>0</v>
      </c>
    </row>
    <row r="2149" spans="1:27" x14ac:dyDescent="0.3">
      <c r="A2149" t="s">
        <v>1424</v>
      </c>
      <c r="B2149" t="s">
        <v>102</v>
      </c>
      <c r="C2149" s="126">
        <v>46044</v>
      </c>
      <c r="D2149" s="6">
        <v>1</v>
      </c>
      <c r="E2149" s="126">
        <v>46044</v>
      </c>
      <c r="F2149" s="6">
        <v>1</v>
      </c>
      <c r="G2149" t="s">
        <v>1429</v>
      </c>
      <c r="H2149" t="s">
        <v>34</v>
      </c>
      <c r="I2149" t="s">
        <v>32</v>
      </c>
      <c r="J2149" t="s">
        <v>1430</v>
      </c>
      <c r="K2149">
        <v>1</v>
      </c>
      <c r="L2149" s="7">
        <v>5772</v>
      </c>
      <c r="M2149" s="7">
        <v>5772</v>
      </c>
      <c r="N2149">
        <v>0</v>
      </c>
      <c r="O2149" t="s">
        <v>29</v>
      </c>
      <c r="P2149">
        <v>0</v>
      </c>
      <c r="Q2149" s="7">
        <v>5772</v>
      </c>
      <c r="R2149" s="7">
        <v>0</v>
      </c>
      <c r="S2149" s="7">
        <v>0</v>
      </c>
      <c r="T2149" s="7">
        <v>0</v>
      </c>
      <c r="U2149" s="7">
        <v>0</v>
      </c>
      <c r="V2149" t="s">
        <v>77</v>
      </c>
      <c r="W2149" s="7">
        <v>-5772</v>
      </c>
      <c r="X2149" s="2" t="s">
        <v>82</v>
      </c>
      <c r="Y2149" s="200"/>
      <c r="Z2149" s="201">
        <f>IF(Y2149&lt;&gt;"",Y2149,IF(Table1[[#This Row],[Befolyt]]="i",1,""))</f>
        <v>1</v>
      </c>
      <c r="AA2149" s="98">
        <f>Table1[[#This Row],[KülföldiÁr]]*Table1[[#This Row],[Darab]]</f>
        <v>0</v>
      </c>
    </row>
    <row r="2150" spans="1:27" x14ac:dyDescent="0.3">
      <c r="A2150" t="s">
        <v>1431</v>
      </c>
      <c r="B2150" t="s">
        <v>1432</v>
      </c>
      <c r="C2150" s="126">
        <v>46044</v>
      </c>
      <c r="D2150" s="6">
        <v>1</v>
      </c>
      <c r="E2150" s="126">
        <v>46034</v>
      </c>
      <c r="F2150" s="6">
        <v>1</v>
      </c>
      <c r="G2150" t="s">
        <v>328</v>
      </c>
      <c r="H2150" t="s">
        <v>300</v>
      </c>
      <c r="I2150" t="s">
        <v>32</v>
      </c>
      <c r="J2150" t="s">
        <v>1433</v>
      </c>
      <c r="K2150">
        <v>1</v>
      </c>
      <c r="L2150" s="7">
        <v>70200</v>
      </c>
      <c r="M2150" s="7">
        <v>70200</v>
      </c>
      <c r="N2150">
        <v>0</v>
      </c>
      <c r="O2150" t="s">
        <v>29</v>
      </c>
      <c r="P2150">
        <v>0</v>
      </c>
      <c r="Q2150" s="7">
        <v>117000</v>
      </c>
      <c r="R2150" s="7">
        <v>117000</v>
      </c>
      <c r="S2150" s="7">
        <v>117000</v>
      </c>
      <c r="T2150" s="7">
        <v>0</v>
      </c>
      <c r="U2150" s="7">
        <v>0</v>
      </c>
      <c r="V2150" t="s">
        <v>66</v>
      </c>
      <c r="W2150" s="7">
        <v>46800</v>
      </c>
      <c r="X2150" s="2" t="s">
        <v>82</v>
      </c>
      <c r="Y2150" s="200"/>
      <c r="Z2150" s="201">
        <f>IF(Y2150&lt;&gt;"",Y2150,IF(Table1[[#This Row],[Befolyt]]="i",1,""))</f>
        <v>1</v>
      </c>
      <c r="AA2150" s="98">
        <f>Table1[[#This Row],[KülföldiÁr]]*Table1[[#This Row],[Darab]]</f>
        <v>0</v>
      </c>
    </row>
    <row r="2151" spans="1:27" x14ac:dyDescent="0.3">
      <c r="A2151" t="s">
        <v>1431</v>
      </c>
      <c r="B2151" t="s">
        <v>1432</v>
      </c>
      <c r="C2151" s="126">
        <v>46044</v>
      </c>
      <c r="D2151" s="6">
        <v>1</v>
      </c>
      <c r="E2151" s="126">
        <v>46034</v>
      </c>
      <c r="F2151" s="6">
        <v>1</v>
      </c>
      <c r="G2151" t="s">
        <v>854</v>
      </c>
      <c r="H2151" t="s">
        <v>27</v>
      </c>
      <c r="I2151" t="s">
        <v>28</v>
      </c>
      <c r="J2151" t="s">
        <v>1434</v>
      </c>
      <c r="K2151">
        <v>1</v>
      </c>
      <c r="L2151" s="7">
        <v>196740</v>
      </c>
      <c r="M2151" s="7">
        <v>196740</v>
      </c>
      <c r="N2151">
        <v>0</v>
      </c>
      <c r="O2151" t="s">
        <v>29</v>
      </c>
      <c r="P2151">
        <v>0</v>
      </c>
      <c r="Q2151" s="7">
        <v>327900</v>
      </c>
      <c r="R2151" s="7">
        <v>562000</v>
      </c>
      <c r="S2151" s="7">
        <v>562000</v>
      </c>
      <c r="T2151" s="7">
        <v>22.5</v>
      </c>
      <c r="U2151" s="7">
        <v>126450</v>
      </c>
      <c r="V2151" t="s">
        <v>66</v>
      </c>
      <c r="W2151" s="7">
        <v>365260</v>
      </c>
      <c r="X2151" s="2" t="s">
        <v>82</v>
      </c>
      <c r="Y2151" s="200"/>
      <c r="Z2151" s="201">
        <f>IF(Y2151&lt;&gt;"",Y2151,IF(Table1[[#This Row],[Befolyt]]="i",1,""))</f>
        <v>1</v>
      </c>
      <c r="AA2151" s="98">
        <f>Table1[[#This Row],[KülföldiÁr]]*Table1[[#This Row],[Darab]]</f>
        <v>0</v>
      </c>
    </row>
    <row r="2152" spans="1:27" x14ac:dyDescent="0.3">
      <c r="A2152" t="s">
        <v>1431</v>
      </c>
      <c r="B2152" t="s">
        <v>1432</v>
      </c>
      <c r="C2152" s="126">
        <v>46044</v>
      </c>
      <c r="D2152" s="6">
        <v>1</v>
      </c>
      <c r="E2152" s="126">
        <v>46034</v>
      </c>
      <c r="F2152" s="6">
        <v>1</v>
      </c>
      <c r="G2152" t="s">
        <v>88</v>
      </c>
      <c r="H2152" t="s">
        <v>41</v>
      </c>
      <c r="I2152" t="s">
        <v>28</v>
      </c>
      <c r="J2152" t="s">
        <v>89</v>
      </c>
      <c r="K2152">
        <v>3</v>
      </c>
      <c r="L2152" s="7">
        <v>243.67</v>
      </c>
      <c r="M2152" s="7">
        <v>731.01</v>
      </c>
      <c r="N2152">
        <v>0</v>
      </c>
      <c r="O2152" t="s">
        <v>29</v>
      </c>
      <c r="P2152">
        <v>0</v>
      </c>
      <c r="Q2152" s="7">
        <v>1485</v>
      </c>
      <c r="R2152" s="7">
        <v>1485</v>
      </c>
      <c r="S2152" s="7">
        <v>4455</v>
      </c>
      <c r="T2152" s="7">
        <v>5</v>
      </c>
      <c r="U2152" s="7">
        <v>222.75</v>
      </c>
      <c r="V2152" t="s">
        <v>66</v>
      </c>
      <c r="W2152" s="7">
        <v>3723.99</v>
      </c>
      <c r="X2152" s="2" t="s">
        <v>82</v>
      </c>
      <c r="Y2152" s="200"/>
      <c r="Z2152" s="201">
        <f>IF(Y2152&lt;&gt;"",Y2152,IF(Table1[[#This Row],[Befolyt]]="i",1,""))</f>
        <v>1</v>
      </c>
      <c r="AA2152" s="98">
        <f>Table1[[#This Row],[KülföldiÁr]]*Table1[[#This Row],[Darab]]</f>
        <v>0</v>
      </c>
    </row>
    <row r="2153" spans="1:27" x14ac:dyDescent="0.3">
      <c r="A2153" t="s">
        <v>1431</v>
      </c>
      <c r="B2153" t="s">
        <v>1432</v>
      </c>
      <c r="C2153" s="126">
        <v>46044</v>
      </c>
      <c r="D2153" s="6">
        <v>1</v>
      </c>
      <c r="E2153" s="126">
        <v>46034</v>
      </c>
      <c r="F2153" s="6">
        <v>1</v>
      </c>
      <c r="G2153" t="s">
        <v>90</v>
      </c>
      <c r="H2153" t="s">
        <v>41</v>
      </c>
      <c r="I2153" t="s">
        <v>28</v>
      </c>
      <c r="J2153" t="s">
        <v>91</v>
      </c>
      <c r="K2153">
        <v>1</v>
      </c>
      <c r="L2153" s="7">
        <v>267.83</v>
      </c>
      <c r="M2153" s="7">
        <v>267.83</v>
      </c>
      <c r="N2153">
        <v>0</v>
      </c>
      <c r="O2153" t="s">
        <v>29</v>
      </c>
      <c r="P2153">
        <v>0</v>
      </c>
      <c r="Q2153" s="7">
        <v>1485</v>
      </c>
      <c r="R2153" s="7">
        <v>1485</v>
      </c>
      <c r="S2153" s="7">
        <v>1485</v>
      </c>
      <c r="T2153" s="7">
        <v>5</v>
      </c>
      <c r="U2153" s="7">
        <v>74.25</v>
      </c>
      <c r="V2153" t="s">
        <v>66</v>
      </c>
      <c r="W2153" s="7">
        <v>1217.17</v>
      </c>
      <c r="X2153" s="2" t="s">
        <v>82</v>
      </c>
      <c r="Y2153" s="200"/>
      <c r="Z2153" s="201">
        <f>IF(Y2153&lt;&gt;"",Y2153,IF(Table1[[#This Row],[Befolyt]]="i",1,""))</f>
        <v>1</v>
      </c>
      <c r="AA2153" s="98">
        <f>Table1[[#This Row],[KülföldiÁr]]*Table1[[#This Row],[Darab]]</f>
        <v>0</v>
      </c>
    </row>
    <row r="2154" spans="1:27" x14ac:dyDescent="0.3">
      <c r="A2154" t="s">
        <v>1435</v>
      </c>
      <c r="B2154" t="s">
        <v>434</v>
      </c>
      <c r="C2154" s="126">
        <v>46044</v>
      </c>
      <c r="D2154" s="6">
        <v>1</v>
      </c>
      <c r="E2154" s="126">
        <v>46044</v>
      </c>
      <c r="F2154" s="6">
        <v>1</v>
      </c>
      <c r="G2154" t="s">
        <v>1436</v>
      </c>
      <c r="H2154" t="s">
        <v>33</v>
      </c>
      <c r="I2154" t="s">
        <v>28</v>
      </c>
      <c r="J2154" t="s">
        <v>1437</v>
      </c>
      <c r="K2154">
        <v>2</v>
      </c>
      <c r="L2154" s="7">
        <v>3927.3</v>
      </c>
      <c r="M2154" s="7">
        <v>7854.6</v>
      </c>
      <c r="N2154">
        <v>0</v>
      </c>
      <c r="O2154" t="s">
        <v>29</v>
      </c>
      <c r="P2154">
        <v>0</v>
      </c>
      <c r="Q2154" s="7">
        <v>18000</v>
      </c>
      <c r="R2154" s="7">
        <v>18000</v>
      </c>
      <c r="S2154" s="7">
        <v>36000</v>
      </c>
      <c r="T2154" s="7">
        <v>10</v>
      </c>
      <c r="U2154" s="7">
        <v>3600</v>
      </c>
      <c r="V2154" t="s">
        <v>37</v>
      </c>
      <c r="W2154" s="7">
        <v>28145.4</v>
      </c>
      <c r="X2154" s="2" t="s">
        <v>82</v>
      </c>
      <c r="Y2154" s="200">
        <v>1</v>
      </c>
      <c r="Z2154" s="201">
        <f>IF(Y2154&lt;&gt;"",Y2154,IF(Table1[[#This Row],[Befolyt]]="i",1,""))</f>
        <v>1</v>
      </c>
      <c r="AA2154" s="98">
        <f>Table1[[#This Row],[KülföldiÁr]]*Table1[[#This Row],[Darab]]</f>
        <v>0</v>
      </c>
    </row>
    <row r="2155" spans="1:27" x14ac:dyDescent="0.3">
      <c r="A2155" t="s">
        <v>1435</v>
      </c>
      <c r="B2155" t="s">
        <v>434</v>
      </c>
      <c r="C2155" s="126">
        <v>46044</v>
      </c>
      <c r="D2155" s="6">
        <v>1</v>
      </c>
      <c r="E2155" s="126">
        <v>46044</v>
      </c>
      <c r="F2155" s="6">
        <v>1</v>
      </c>
      <c r="G2155" t="s">
        <v>968</v>
      </c>
      <c r="H2155" t="s">
        <v>33</v>
      </c>
      <c r="I2155" t="s">
        <v>28</v>
      </c>
      <c r="J2155" t="s">
        <v>969</v>
      </c>
      <c r="K2155">
        <v>3</v>
      </c>
      <c r="L2155" s="7">
        <v>822.1</v>
      </c>
      <c r="M2155" s="7">
        <v>2466.3000000000002</v>
      </c>
      <c r="N2155">
        <v>0</v>
      </c>
      <c r="O2155" t="s">
        <v>29</v>
      </c>
      <c r="P2155">
        <v>0</v>
      </c>
      <c r="Q2155" s="7">
        <v>4500</v>
      </c>
      <c r="R2155" s="7">
        <v>4500</v>
      </c>
      <c r="S2155" s="7">
        <v>13500</v>
      </c>
      <c r="T2155" s="7">
        <v>10</v>
      </c>
      <c r="U2155" s="7">
        <v>1350</v>
      </c>
      <c r="V2155" t="s">
        <v>37</v>
      </c>
      <c r="W2155" s="7">
        <v>11033.7</v>
      </c>
      <c r="X2155" s="2" t="s">
        <v>82</v>
      </c>
      <c r="Y2155" s="200">
        <v>1</v>
      </c>
      <c r="Z2155" s="201">
        <f>IF(Y2155&lt;&gt;"",Y2155,IF(Table1[[#This Row],[Befolyt]]="i",1,""))</f>
        <v>1</v>
      </c>
      <c r="AA2155" s="98">
        <f>Table1[[#This Row],[KülföldiÁr]]*Table1[[#This Row],[Darab]]</f>
        <v>0</v>
      </c>
    </row>
    <row r="2156" spans="1:27" x14ac:dyDescent="0.3">
      <c r="A2156" t="s">
        <v>1435</v>
      </c>
      <c r="B2156" t="s">
        <v>434</v>
      </c>
      <c r="C2156" s="126">
        <v>46044</v>
      </c>
      <c r="D2156" s="6">
        <v>1</v>
      </c>
      <c r="E2156" s="126">
        <v>46044</v>
      </c>
      <c r="F2156" s="6">
        <v>1</v>
      </c>
      <c r="G2156" t="s">
        <v>1293</v>
      </c>
      <c r="H2156" t="s">
        <v>33</v>
      </c>
      <c r="I2156" t="s">
        <v>28</v>
      </c>
      <c r="J2156" t="s">
        <v>1294</v>
      </c>
      <c r="K2156">
        <v>1</v>
      </c>
      <c r="L2156" s="7">
        <v>297.77999999999997</v>
      </c>
      <c r="M2156" s="7">
        <v>297.77999999999997</v>
      </c>
      <c r="N2156">
        <v>0</v>
      </c>
      <c r="O2156" t="s">
        <v>29</v>
      </c>
      <c r="P2156">
        <v>0</v>
      </c>
      <c r="Q2156" s="7">
        <v>1700</v>
      </c>
      <c r="R2156" s="7">
        <v>1700</v>
      </c>
      <c r="S2156" s="7">
        <v>1700</v>
      </c>
      <c r="T2156" s="7">
        <v>10</v>
      </c>
      <c r="U2156" s="7">
        <v>170</v>
      </c>
      <c r="V2156" t="s">
        <v>37</v>
      </c>
      <c r="W2156" s="7">
        <v>1402.22</v>
      </c>
      <c r="X2156" s="2" t="s">
        <v>82</v>
      </c>
      <c r="Y2156" s="200">
        <v>1</v>
      </c>
      <c r="Z2156" s="201">
        <f>IF(Y2156&lt;&gt;"",Y2156,IF(Table1[[#This Row],[Befolyt]]="i",1,""))</f>
        <v>1</v>
      </c>
      <c r="AA2156" s="98">
        <f>Table1[[#This Row],[KülföldiÁr]]*Table1[[#This Row],[Darab]]</f>
        <v>0</v>
      </c>
    </row>
    <row r="2157" spans="1:27" x14ac:dyDescent="0.3">
      <c r="A2157" t="s">
        <v>1438</v>
      </c>
      <c r="B2157" t="s">
        <v>1439</v>
      </c>
      <c r="C2157" s="126">
        <v>46043</v>
      </c>
      <c r="D2157" s="6">
        <v>1</v>
      </c>
      <c r="E2157" s="126">
        <v>46038</v>
      </c>
      <c r="F2157" s="6">
        <v>1</v>
      </c>
      <c r="G2157" t="s">
        <v>1440</v>
      </c>
      <c r="H2157" t="s">
        <v>321</v>
      </c>
      <c r="I2157" t="s">
        <v>28</v>
      </c>
      <c r="J2157" t="s">
        <v>1441</v>
      </c>
      <c r="K2157">
        <v>4</v>
      </c>
      <c r="L2157" s="7">
        <v>31944</v>
      </c>
      <c r="M2157" s="7">
        <v>127776</v>
      </c>
      <c r="N2157">
        <v>0</v>
      </c>
      <c r="O2157" t="s">
        <v>29</v>
      </c>
      <c r="P2157">
        <v>0</v>
      </c>
      <c r="Q2157" s="7">
        <v>58080</v>
      </c>
      <c r="R2157" s="7">
        <v>59680</v>
      </c>
      <c r="S2157" s="7">
        <v>238720</v>
      </c>
      <c r="T2157" s="7">
        <v>5.94</v>
      </c>
      <c r="U2157" s="7">
        <v>14179.968000000001</v>
      </c>
      <c r="V2157" t="s">
        <v>30</v>
      </c>
      <c r="W2157" s="7">
        <v>110944</v>
      </c>
      <c r="X2157" s="2" t="s">
        <v>82</v>
      </c>
      <c r="Y2157" s="200"/>
      <c r="Z2157" s="201">
        <f>IF(Y2157&lt;&gt;"",Y2157,IF(Table1[[#This Row],[Befolyt]]="i",1,""))</f>
        <v>1</v>
      </c>
      <c r="AA2157" s="98">
        <f>Table1[[#This Row],[KülföldiÁr]]*Table1[[#This Row],[Darab]]</f>
        <v>0</v>
      </c>
    </row>
    <row r="2158" spans="1:27" x14ac:dyDescent="0.3">
      <c r="A2158" t="s">
        <v>1438</v>
      </c>
      <c r="B2158" t="s">
        <v>1439</v>
      </c>
      <c r="C2158" s="126">
        <v>46043</v>
      </c>
      <c r="D2158" s="6">
        <v>1</v>
      </c>
      <c r="E2158" s="126">
        <v>46038</v>
      </c>
      <c r="F2158" s="6">
        <v>1</v>
      </c>
      <c r="G2158" t="s">
        <v>1442</v>
      </c>
      <c r="H2158" t="s">
        <v>321</v>
      </c>
      <c r="I2158" t="s">
        <v>28</v>
      </c>
      <c r="J2158" t="s">
        <v>1443</v>
      </c>
      <c r="K2158">
        <v>4</v>
      </c>
      <c r="L2158" s="7">
        <v>11392</v>
      </c>
      <c r="M2158" s="7">
        <v>45568</v>
      </c>
      <c r="N2158">
        <v>0</v>
      </c>
      <c r="O2158" t="s">
        <v>29</v>
      </c>
      <c r="P2158">
        <v>0</v>
      </c>
      <c r="Q2158" s="7">
        <v>20710</v>
      </c>
      <c r="R2158" s="7">
        <v>21710</v>
      </c>
      <c r="S2158" s="7">
        <v>86840</v>
      </c>
      <c r="T2158" s="7">
        <v>6.61</v>
      </c>
      <c r="U2158" s="7">
        <v>5740.1239999999998</v>
      </c>
      <c r="V2158" t="s">
        <v>30</v>
      </c>
      <c r="W2158" s="7">
        <v>41272</v>
      </c>
      <c r="X2158" s="2" t="s">
        <v>82</v>
      </c>
      <c r="Y2158" s="200"/>
      <c r="Z2158" s="201">
        <f>IF(Y2158&lt;&gt;"",Y2158,IF(Table1[[#This Row],[Befolyt]]="i",1,""))</f>
        <v>1</v>
      </c>
      <c r="AA2158" s="98">
        <f>Table1[[#This Row],[KülföldiÁr]]*Table1[[#This Row],[Darab]]</f>
        <v>0</v>
      </c>
    </row>
    <row r="2159" spans="1:27" x14ac:dyDescent="0.3">
      <c r="A2159" t="s">
        <v>1438</v>
      </c>
      <c r="B2159" t="s">
        <v>1439</v>
      </c>
      <c r="C2159" s="126">
        <v>46043</v>
      </c>
      <c r="D2159" s="6">
        <v>1</v>
      </c>
      <c r="E2159" s="126">
        <v>46038</v>
      </c>
      <c r="F2159" s="6">
        <v>1</v>
      </c>
      <c r="G2159" t="s">
        <v>1444</v>
      </c>
      <c r="H2159" t="s">
        <v>34</v>
      </c>
      <c r="I2159" t="s">
        <v>32</v>
      </c>
      <c r="J2159" t="s">
        <v>1445</v>
      </c>
      <c r="K2159">
        <v>1</v>
      </c>
      <c r="L2159" s="7">
        <v>2522</v>
      </c>
      <c r="M2159" s="7">
        <v>2522</v>
      </c>
      <c r="N2159">
        <v>0</v>
      </c>
      <c r="O2159" t="s">
        <v>29</v>
      </c>
      <c r="P2159">
        <v>0</v>
      </c>
      <c r="Q2159" s="7">
        <v>2522</v>
      </c>
      <c r="R2159" s="7">
        <v>3000</v>
      </c>
      <c r="S2159" s="7">
        <v>3000</v>
      </c>
      <c r="T2159" s="7">
        <v>0</v>
      </c>
      <c r="U2159" s="7">
        <v>0</v>
      </c>
      <c r="V2159" t="s">
        <v>30</v>
      </c>
      <c r="W2159" s="7">
        <v>478</v>
      </c>
      <c r="X2159" s="2" t="s">
        <v>82</v>
      </c>
      <c r="Y2159" s="200"/>
      <c r="Z2159" s="201">
        <f>IF(Y2159&lt;&gt;"",Y2159,IF(Table1[[#This Row],[Befolyt]]="i",1,""))</f>
        <v>1</v>
      </c>
      <c r="AA2159" s="98">
        <f>Table1[[#This Row],[KülföldiÁr]]*Table1[[#This Row],[Darab]]</f>
        <v>0</v>
      </c>
    </row>
    <row r="2160" spans="1:27" x14ac:dyDescent="0.3">
      <c r="A2160" t="s">
        <v>1446</v>
      </c>
      <c r="B2160" t="s">
        <v>1447</v>
      </c>
      <c r="C2160" s="126">
        <v>46043</v>
      </c>
      <c r="D2160" s="6">
        <v>1</v>
      </c>
      <c r="E2160" s="126">
        <v>46036</v>
      </c>
      <c r="F2160" s="6">
        <v>1</v>
      </c>
      <c r="G2160" t="s">
        <v>526</v>
      </c>
      <c r="H2160" t="s">
        <v>300</v>
      </c>
      <c r="I2160" t="s">
        <v>32</v>
      </c>
      <c r="J2160" t="s">
        <v>1163</v>
      </c>
      <c r="K2160">
        <v>1</v>
      </c>
      <c r="L2160" s="7">
        <v>8360</v>
      </c>
      <c r="M2160" s="7">
        <v>8360</v>
      </c>
      <c r="N2160">
        <v>0</v>
      </c>
      <c r="O2160" t="s">
        <v>29</v>
      </c>
      <c r="P2160">
        <v>0</v>
      </c>
      <c r="Q2160" s="7">
        <v>15000</v>
      </c>
      <c r="R2160" s="7">
        <v>15000</v>
      </c>
      <c r="S2160" s="7">
        <v>15000</v>
      </c>
      <c r="T2160" s="7">
        <v>0</v>
      </c>
      <c r="U2160" s="7">
        <v>0</v>
      </c>
      <c r="V2160" t="s">
        <v>30</v>
      </c>
      <c r="W2160" s="7">
        <v>6640</v>
      </c>
      <c r="X2160" s="2" t="s">
        <v>82</v>
      </c>
      <c r="Y2160" s="200"/>
      <c r="Z2160" s="201">
        <f>IF(Y2160&lt;&gt;"",Y2160,IF(Table1[[#This Row],[Befolyt]]="i",1,""))</f>
        <v>1</v>
      </c>
      <c r="AA2160" s="98">
        <f>Table1[[#This Row],[KülföldiÁr]]*Table1[[#This Row],[Darab]]</f>
        <v>0</v>
      </c>
    </row>
    <row r="2161" spans="1:27" x14ac:dyDescent="0.3">
      <c r="A2161" t="s">
        <v>1446</v>
      </c>
      <c r="B2161" t="s">
        <v>1447</v>
      </c>
      <c r="C2161" s="126">
        <v>46043</v>
      </c>
      <c r="D2161" s="6">
        <v>1</v>
      </c>
      <c r="E2161" s="126">
        <v>46036</v>
      </c>
      <c r="F2161" s="6">
        <v>1</v>
      </c>
      <c r="G2161" t="s">
        <v>1448</v>
      </c>
      <c r="H2161" t="s">
        <v>27</v>
      </c>
      <c r="I2161" t="s">
        <v>28</v>
      </c>
      <c r="J2161" t="s">
        <v>1449</v>
      </c>
      <c r="K2161">
        <v>1</v>
      </c>
      <c r="L2161" s="7">
        <v>11500</v>
      </c>
      <c r="M2161" s="7">
        <v>11500</v>
      </c>
      <c r="N2161">
        <v>0</v>
      </c>
      <c r="O2161" t="s">
        <v>29</v>
      </c>
      <c r="P2161">
        <v>0</v>
      </c>
      <c r="Q2161" s="7">
        <v>19200</v>
      </c>
      <c r="R2161" s="7">
        <v>24000</v>
      </c>
      <c r="S2161" s="7">
        <v>24000</v>
      </c>
      <c r="T2161" s="7">
        <v>16</v>
      </c>
      <c r="U2161" s="7">
        <v>3840</v>
      </c>
      <c r="V2161" t="s">
        <v>30</v>
      </c>
      <c r="W2161" s="7">
        <v>12500</v>
      </c>
      <c r="X2161" s="2" t="s">
        <v>82</v>
      </c>
      <c r="Y2161" s="200"/>
      <c r="Z2161" s="201">
        <f>IF(Y2161&lt;&gt;"",Y2161,IF(Table1[[#This Row],[Befolyt]]="i",1,""))</f>
        <v>1</v>
      </c>
      <c r="AA2161" s="98">
        <f>Table1[[#This Row],[KülföldiÁr]]*Table1[[#This Row],[Darab]]</f>
        <v>0</v>
      </c>
    </row>
    <row r="2162" spans="1:27" x14ac:dyDescent="0.3">
      <c r="A2162" t="s">
        <v>1450</v>
      </c>
      <c r="B2162" t="s">
        <v>102</v>
      </c>
      <c r="C2162" s="126">
        <v>46043</v>
      </c>
      <c r="D2162" s="6">
        <v>1</v>
      </c>
      <c r="E2162" s="126">
        <v>46043</v>
      </c>
      <c r="F2162" s="6">
        <v>1</v>
      </c>
      <c r="G2162" t="s">
        <v>873</v>
      </c>
      <c r="H2162" t="s">
        <v>33</v>
      </c>
      <c r="I2162" t="s">
        <v>28</v>
      </c>
      <c r="J2162" t="s">
        <v>1451</v>
      </c>
      <c r="K2162">
        <v>4</v>
      </c>
      <c r="L2162" s="7">
        <v>613.38</v>
      </c>
      <c r="M2162" s="7">
        <v>2453.52</v>
      </c>
      <c r="N2162">
        <v>0</v>
      </c>
      <c r="O2162" t="s">
        <v>29</v>
      </c>
      <c r="P2162">
        <v>0</v>
      </c>
      <c r="Q2162" s="7">
        <v>3000</v>
      </c>
      <c r="R2162" s="7">
        <v>2090</v>
      </c>
      <c r="S2162" s="7">
        <v>8360</v>
      </c>
      <c r="T2162" s="7">
        <v>3.5</v>
      </c>
      <c r="U2162" s="7">
        <v>292.60000000000002</v>
      </c>
      <c r="V2162" t="s">
        <v>77</v>
      </c>
      <c r="W2162" s="7">
        <v>5906.48</v>
      </c>
      <c r="X2162" s="2" t="s">
        <v>82</v>
      </c>
      <c r="Y2162" s="200"/>
      <c r="Z2162" s="201">
        <f>IF(Y2162&lt;&gt;"",Y2162,IF(Table1[[#This Row],[Befolyt]]="i",1,""))</f>
        <v>1</v>
      </c>
      <c r="AA2162" s="98">
        <f>Table1[[#This Row],[KülföldiÁr]]*Table1[[#This Row],[Darab]]</f>
        <v>0</v>
      </c>
    </row>
    <row r="2163" spans="1:27" x14ac:dyDescent="0.3">
      <c r="A2163" t="s">
        <v>1450</v>
      </c>
      <c r="B2163" t="s">
        <v>102</v>
      </c>
      <c r="C2163" s="126">
        <v>46043</v>
      </c>
      <c r="D2163" s="6">
        <v>1</v>
      </c>
      <c r="E2163" s="126">
        <v>46043</v>
      </c>
      <c r="F2163" s="6">
        <v>1</v>
      </c>
      <c r="G2163" t="s">
        <v>38</v>
      </c>
      <c r="H2163" t="s">
        <v>33</v>
      </c>
      <c r="I2163" t="s">
        <v>28</v>
      </c>
      <c r="J2163" t="s">
        <v>1335</v>
      </c>
      <c r="K2163">
        <v>4</v>
      </c>
      <c r="L2163" s="7">
        <v>341.45</v>
      </c>
      <c r="M2163" s="7">
        <v>1365.8</v>
      </c>
      <c r="N2163">
        <v>0</v>
      </c>
      <c r="O2163" t="s">
        <v>29</v>
      </c>
      <c r="P2163">
        <v>0</v>
      </c>
      <c r="Q2163" s="7">
        <v>1600</v>
      </c>
      <c r="R2163" s="7">
        <v>1120</v>
      </c>
      <c r="S2163" s="7">
        <v>4480</v>
      </c>
      <c r="T2163" s="7">
        <v>3.5</v>
      </c>
      <c r="U2163" s="7">
        <v>156.80000000000001</v>
      </c>
      <c r="V2163" t="s">
        <v>77</v>
      </c>
      <c r="W2163" s="7">
        <v>3114.2</v>
      </c>
      <c r="X2163" s="2" t="s">
        <v>82</v>
      </c>
      <c r="Y2163" s="200"/>
      <c r="Z2163" s="201">
        <f>IF(Y2163&lt;&gt;"",Y2163,IF(Table1[[#This Row],[Befolyt]]="i",1,""))</f>
        <v>1</v>
      </c>
      <c r="AA2163" s="98">
        <f>Table1[[#This Row],[KülföldiÁr]]*Table1[[#This Row],[Darab]]</f>
        <v>0</v>
      </c>
    </row>
    <row r="2164" spans="1:27" x14ac:dyDescent="0.3">
      <c r="A2164" t="s">
        <v>1450</v>
      </c>
      <c r="B2164" t="s">
        <v>102</v>
      </c>
      <c r="C2164" s="126">
        <v>46043</v>
      </c>
      <c r="D2164" s="6">
        <v>1</v>
      </c>
      <c r="E2164" s="126">
        <v>46043</v>
      </c>
      <c r="F2164" s="6">
        <v>1</v>
      </c>
      <c r="G2164" t="s">
        <v>1452</v>
      </c>
      <c r="H2164" t="s">
        <v>33</v>
      </c>
      <c r="I2164" t="s">
        <v>28</v>
      </c>
      <c r="J2164" t="s">
        <v>1453</v>
      </c>
      <c r="K2164">
        <v>4</v>
      </c>
      <c r="L2164" s="7">
        <v>294.82</v>
      </c>
      <c r="M2164" s="7">
        <v>1179.28</v>
      </c>
      <c r="N2164">
        <v>0</v>
      </c>
      <c r="O2164" t="s">
        <v>29</v>
      </c>
      <c r="P2164">
        <v>0</v>
      </c>
      <c r="Q2164" s="7">
        <v>1600</v>
      </c>
      <c r="R2164" s="7">
        <v>1320</v>
      </c>
      <c r="S2164" s="7">
        <v>5280</v>
      </c>
      <c r="T2164" s="7">
        <v>3.5</v>
      </c>
      <c r="U2164" s="7">
        <v>184.8</v>
      </c>
      <c r="V2164" t="s">
        <v>77</v>
      </c>
      <c r="W2164" s="7">
        <v>4100.72</v>
      </c>
      <c r="X2164" s="2" t="s">
        <v>82</v>
      </c>
      <c r="Y2164" s="200"/>
      <c r="Z2164" s="201">
        <f>IF(Y2164&lt;&gt;"",Y2164,IF(Table1[[#This Row],[Befolyt]]="i",1,""))</f>
        <v>1</v>
      </c>
      <c r="AA2164" s="98">
        <f>Table1[[#This Row],[KülföldiÁr]]*Table1[[#This Row],[Darab]]</f>
        <v>0</v>
      </c>
    </row>
    <row r="2165" spans="1:27" x14ac:dyDescent="0.3">
      <c r="A2165" t="s">
        <v>1450</v>
      </c>
      <c r="B2165" t="s">
        <v>102</v>
      </c>
      <c r="C2165" s="126">
        <v>46043</v>
      </c>
      <c r="D2165" s="6">
        <v>1</v>
      </c>
      <c r="E2165" s="126">
        <v>46043</v>
      </c>
      <c r="F2165" s="6">
        <v>1</v>
      </c>
      <c r="G2165" t="s">
        <v>851</v>
      </c>
      <c r="H2165" t="s">
        <v>34</v>
      </c>
      <c r="I2165" t="s">
        <v>32</v>
      </c>
      <c r="J2165" t="s">
        <v>852</v>
      </c>
      <c r="K2165">
        <v>1</v>
      </c>
      <c r="L2165" s="7">
        <v>2331</v>
      </c>
      <c r="M2165" s="7">
        <v>2331</v>
      </c>
      <c r="N2165">
        <v>0</v>
      </c>
      <c r="O2165" t="s">
        <v>29</v>
      </c>
      <c r="P2165">
        <v>0</v>
      </c>
      <c r="Q2165" s="7">
        <v>2331</v>
      </c>
      <c r="R2165" s="7">
        <v>0</v>
      </c>
      <c r="S2165" s="7">
        <v>0</v>
      </c>
      <c r="T2165" s="7">
        <v>0</v>
      </c>
      <c r="U2165" s="7">
        <v>0</v>
      </c>
      <c r="V2165" t="s">
        <v>77</v>
      </c>
      <c r="W2165" s="7">
        <v>-2331</v>
      </c>
      <c r="X2165" s="2" t="s">
        <v>82</v>
      </c>
      <c r="Y2165" s="200"/>
      <c r="Z2165" s="201">
        <f>IF(Y2165&lt;&gt;"",Y2165,IF(Table1[[#This Row],[Befolyt]]="i",1,""))</f>
        <v>1</v>
      </c>
      <c r="AA2165" s="98">
        <f>Table1[[#This Row],[KülföldiÁr]]*Table1[[#This Row],[Darab]]</f>
        <v>0</v>
      </c>
    </row>
    <row r="2166" spans="1:27" x14ac:dyDescent="0.3">
      <c r="A2166" t="s">
        <v>1454</v>
      </c>
      <c r="B2166" t="s">
        <v>1455</v>
      </c>
      <c r="C2166" s="126">
        <v>46043</v>
      </c>
      <c r="D2166" s="6">
        <v>1</v>
      </c>
      <c r="E2166" s="126">
        <v>46043</v>
      </c>
      <c r="F2166" s="6">
        <v>1</v>
      </c>
      <c r="G2166" t="s">
        <v>422</v>
      </c>
      <c r="H2166" t="s">
        <v>33</v>
      </c>
      <c r="I2166" t="s">
        <v>28</v>
      </c>
      <c r="J2166" t="s">
        <v>1456</v>
      </c>
      <c r="K2166">
        <v>10</v>
      </c>
      <c r="L2166" s="7">
        <v>780.75</v>
      </c>
      <c r="M2166" s="7">
        <v>7807.5</v>
      </c>
      <c r="N2166">
        <v>0</v>
      </c>
      <c r="O2166" t="s">
        <v>29</v>
      </c>
      <c r="P2166">
        <v>0</v>
      </c>
      <c r="Q2166" s="7">
        <v>3480</v>
      </c>
      <c r="R2166" s="7">
        <v>2785</v>
      </c>
      <c r="S2166" s="7">
        <v>27850</v>
      </c>
      <c r="T2166" s="7">
        <v>6</v>
      </c>
      <c r="U2166" s="7">
        <v>1671</v>
      </c>
      <c r="V2166" t="s">
        <v>457</v>
      </c>
      <c r="W2166" s="7">
        <v>20042.5</v>
      </c>
      <c r="X2166" s="2" t="s">
        <v>82</v>
      </c>
      <c r="Y2166" s="200"/>
      <c r="Z2166" s="201">
        <f>IF(Y2166&lt;&gt;"",Y2166,IF(Table1[[#This Row],[Befolyt]]="i",1,""))</f>
        <v>1</v>
      </c>
      <c r="AA2166" s="98">
        <f>Table1[[#This Row],[KülföldiÁr]]*Table1[[#This Row],[Darab]]</f>
        <v>0</v>
      </c>
    </row>
    <row r="2167" spans="1:27" x14ac:dyDescent="0.3">
      <c r="A2167" t="s">
        <v>1454</v>
      </c>
      <c r="B2167" t="s">
        <v>1455</v>
      </c>
      <c r="C2167" s="126">
        <v>46043</v>
      </c>
      <c r="D2167" s="6">
        <v>1</v>
      </c>
      <c r="E2167" s="126">
        <v>46043</v>
      </c>
      <c r="F2167" s="6">
        <v>1</v>
      </c>
      <c r="G2167" t="s">
        <v>1457</v>
      </c>
      <c r="H2167" t="s">
        <v>33</v>
      </c>
      <c r="I2167" t="s">
        <v>28</v>
      </c>
      <c r="J2167" t="s">
        <v>1458</v>
      </c>
      <c r="K2167">
        <v>6</v>
      </c>
      <c r="L2167" s="7">
        <v>605.29999999999995</v>
      </c>
      <c r="M2167" s="7">
        <v>3631.7999999999997</v>
      </c>
      <c r="N2167">
        <v>0</v>
      </c>
      <c r="O2167" t="s">
        <v>29</v>
      </c>
      <c r="P2167">
        <v>0</v>
      </c>
      <c r="Q2167" s="7">
        <v>2700</v>
      </c>
      <c r="R2167" s="7">
        <v>2160</v>
      </c>
      <c r="S2167" s="7">
        <v>12960</v>
      </c>
      <c r="T2167" s="7">
        <v>6</v>
      </c>
      <c r="U2167" s="7">
        <v>777.6</v>
      </c>
      <c r="V2167" t="s">
        <v>457</v>
      </c>
      <c r="W2167" s="7">
        <v>9328.2000000000007</v>
      </c>
      <c r="X2167" s="2" t="s">
        <v>82</v>
      </c>
      <c r="Y2167" s="200"/>
      <c r="Z2167" s="201">
        <f>IF(Y2167&lt;&gt;"",Y2167,IF(Table1[[#This Row],[Befolyt]]="i",1,""))</f>
        <v>1</v>
      </c>
      <c r="AA2167" s="98">
        <f>Table1[[#This Row],[KülföldiÁr]]*Table1[[#This Row],[Darab]]</f>
        <v>0</v>
      </c>
    </row>
    <row r="2168" spans="1:27" x14ac:dyDescent="0.3">
      <c r="A2168" t="s">
        <v>1454</v>
      </c>
      <c r="B2168" t="s">
        <v>1455</v>
      </c>
      <c r="C2168" s="126">
        <v>46043</v>
      </c>
      <c r="D2168" s="6">
        <v>1</v>
      </c>
      <c r="E2168" s="126">
        <v>46043</v>
      </c>
      <c r="F2168" s="6">
        <v>1</v>
      </c>
      <c r="G2168" t="s">
        <v>78</v>
      </c>
      <c r="H2168" t="s">
        <v>34</v>
      </c>
      <c r="I2168" t="s">
        <v>32</v>
      </c>
      <c r="J2168" t="s">
        <v>79</v>
      </c>
      <c r="K2168">
        <v>1</v>
      </c>
      <c r="L2168" s="7">
        <v>2848</v>
      </c>
      <c r="M2168" s="7">
        <v>2848</v>
      </c>
      <c r="N2168">
        <v>0</v>
      </c>
      <c r="O2168" t="s">
        <v>29</v>
      </c>
      <c r="P2168">
        <v>0</v>
      </c>
      <c r="Q2168" s="7">
        <v>2848</v>
      </c>
      <c r="R2168" s="7">
        <v>2500</v>
      </c>
      <c r="S2168" s="7">
        <v>2500</v>
      </c>
      <c r="T2168" s="7">
        <v>0</v>
      </c>
      <c r="U2168" s="7">
        <v>0</v>
      </c>
      <c r="V2168" t="s">
        <v>457</v>
      </c>
      <c r="W2168" s="7">
        <v>-348</v>
      </c>
      <c r="X2168" s="2" t="s">
        <v>82</v>
      </c>
      <c r="Y2168" s="200"/>
      <c r="Z2168" s="201">
        <f>IF(Y2168&lt;&gt;"",Y2168,IF(Table1[[#This Row],[Befolyt]]="i",1,""))</f>
        <v>1</v>
      </c>
      <c r="AA2168" s="98">
        <f>Table1[[#This Row],[KülföldiÁr]]*Table1[[#This Row],[Darab]]</f>
        <v>0</v>
      </c>
    </row>
    <row r="2169" spans="1:27" x14ac:dyDescent="0.3">
      <c r="A2169" t="s">
        <v>1459</v>
      </c>
      <c r="B2169" t="s">
        <v>1460</v>
      </c>
      <c r="C2169" s="126">
        <v>46043</v>
      </c>
      <c r="D2169" s="6">
        <v>1</v>
      </c>
      <c r="E2169" s="126">
        <v>46043</v>
      </c>
      <c r="F2169" s="6">
        <v>1</v>
      </c>
      <c r="G2169" t="s">
        <v>98</v>
      </c>
      <c r="H2169" t="s">
        <v>33</v>
      </c>
      <c r="I2169" t="s">
        <v>28</v>
      </c>
      <c r="J2169" t="s">
        <v>282</v>
      </c>
      <c r="K2169">
        <v>3</v>
      </c>
      <c r="L2169" s="7">
        <v>420.21</v>
      </c>
      <c r="M2169" s="7">
        <v>1260.6299999999999</v>
      </c>
      <c r="N2169">
        <v>0</v>
      </c>
      <c r="O2169" t="s">
        <v>29</v>
      </c>
      <c r="P2169">
        <v>0</v>
      </c>
      <c r="Q2169" s="7">
        <v>2600</v>
      </c>
      <c r="R2169" s="7">
        <v>1990</v>
      </c>
      <c r="S2169" s="7">
        <v>5970</v>
      </c>
      <c r="T2169" s="7">
        <v>0</v>
      </c>
      <c r="U2169" s="7">
        <v>0</v>
      </c>
      <c r="V2169" t="s">
        <v>69</v>
      </c>
      <c r="W2169" s="7">
        <v>4709.37</v>
      </c>
      <c r="X2169" s="2" t="s">
        <v>82</v>
      </c>
      <c r="Y2169" s="200">
        <v>1</v>
      </c>
      <c r="Z2169" s="201">
        <f>IF(Y2169&lt;&gt;"",Y2169,IF(Table1[[#This Row],[Befolyt]]="i",1,""))</f>
        <v>1</v>
      </c>
      <c r="AA2169" s="98">
        <f>Table1[[#This Row],[KülföldiÁr]]*Table1[[#This Row],[Darab]]</f>
        <v>0</v>
      </c>
    </row>
    <row r="2170" spans="1:27" x14ac:dyDescent="0.3">
      <c r="A2170" t="s">
        <v>1461</v>
      </c>
      <c r="B2170" t="s">
        <v>102</v>
      </c>
      <c r="C2170" s="126">
        <v>46043</v>
      </c>
      <c r="D2170" s="6">
        <v>1</v>
      </c>
      <c r="E2170" s="126">
        <v>46043</v>
      </c>
      <c r="F2170" s="6">
        <v>1</v>
      </c>
      <c r="G2170" t="s">
        <v>1462</v>
      </c>
      <c r="H2170" t="s">
        <v>41</v>
      </c>
      <c r="I2170" t="s">
        <v>28</v>
      </c>
      <c r="J2170" t="s">
        <v>1463</v>
      </c>
      <c r="K2170">
        <v>2</v>
      </c>
      <c r="L2170" s="7">
        <v>20015.349999999999</v>
      </c>
      <c r="M2170" s="7">
        <v>40030.699999999997</v>
      </c>
      <c r="N2170">
        <v>0</v>
      </c>
      <c r="O2170" t="s">
        <v>29</v>
      </c>
      <c r="P2170">
        <v>0</v>
      </c>
      <c r="Q2170" s="7">
        <v>62430</v>
      </c>
      <c r="R2170" s="7">
        <v>61330</v>
      </c>
      <c r="S2170" s="7">
        <v>122660</v>
      </c>
      <c r="T2170" s="7">
        <v>6</v>
      </c>
      <c r="U2170" s="7">
        <v>7359.6</v>
      </c>
      <c r="V2170" t="s">
        <v>77</v>
      </c>
      <c r="W2170" s="7">
        <v>82629.3</v>
      </c>
      <c r="X2170" s="2" t="s">
        <v>82</v>
      </c>
      <c r="Y2170" s="200"/>
      <c r="Z2170" s="201">
        <f>IF(Y2170&lt;&gt;"",Y2170,IF(Table1[[#This Row],[Befolyt]]="i",1,""))</f>
        <v>1</v>
      </c>
      <c r="AA2170" s="98">
        <f>Table1[[#This Row],[KülföldiÁr]]*Table1[[#This Row],[Darab]]</f>
        <v>0</v>
      </c>
    </row>
    <row r="2171" spans="1:27" x14ac:dyDescent="0.3">
      <c r="A2171" t="s">
        <v>1461</v>
      </c>
      <c r="B2171" t="s">
        <v>102</v>
      </c>
      <c r="C2171" s="126">
        <v>46043</v>
      </c>
      <c r="D2171" s="6">
        <v>1</v>
      </c>
      <c r="E2171" s="126">
        <v>46043</v>
      </c>
      <c r="F2171" s="6">
        <v>1</v>
      </c>
      <c r="G2171" t="s">
        <v>115</v>
      </c>
      <c r="H2171" t="s">
        <v>34</v>
      </c>
      <c r="I2171" t="s">
        <v>32</v>
      </c>
      <c r="J2171" t="s">
        <v>116</v>
      </c>
      <c r="K2171">
        <v>1</v>
      </c>
      <c r="L2171" s="7">
        <v>5961.6</v>
      </c>
      <c r="M2171" s="7">
        <v>5961.6</v>
      </c>
      <c r="N2171">
        <v>0</v>
      </c>
      <c r="O2171" t="s">
        <v>29</v>
      </c>
      <c r="P2171">
        <v>0</v>
      </c>
      <c r="Q2171" s="7">
        <v>5750</v>
      </c>
      <c r="R2171" s="7">
        <v>0</v>
      </c>
      <c r="S2171" s="7">
        <v>0</v>
      </c>
      <c r="T2171" s="7">
        <v>0</v>
      </c>
      <c r="U2171" s="7">
        <v>0</v>
      </c>
      <c r="V2171" t="s">
        <v>77</v>
      </c>
      <c r="W2171" s="7">
        <v>-5961.6</v>
      </c>
      <c r="X2171" s="2" t="s">
        <v>82</v>
      </c>
      <c r="Y2171" s="200"/>
      <c r="Z2171" s="201">
        <f>IF(Y2171&lt;&gt;"",Y2171,IF(Table1[[#This Row],[Befolyt]]="i",1,""))</f>
        <v>1</v>
      </c>
      <c r="AA2171" s="98">
        <f>Table1[[#This Row],[KülföldiÁr]]*Table1[[#This Row],[Darab]]</f>
        <v>0</v>
      </c>
    </row>
    <row r="2172" spans="1:27" x14ac:dyDescent="0.3">
      <c r="A2172" t="s">
        <v>1464</v>
      </c>
      <c r="B2172" t="s">
        <v>1085</v>
      </c>
      <c r="C2172" s="126">
        <v>46043</v>
      </c>
      <c r="D2172" s="6">
        <v>1</v>
      </c>
      <c r="E2172" s="126">
        <v>46043</v>
      </c>
      <c r="F2172" s="6">
        <v>1</v>
      </c>
      <c r="G2172" t="s">
        <v>35</v>
      </c>
      <c r="H2172" t="s">
        <v>33</v>
      </c>
      <c r="I2172" t="s">
        <v>28</v>
      </c>
      <c r="J2172" t="s">
        <v>1465</v>
      </c>
      <c r="K2172">
        <v>2</v>
      </c>
      <c r="L2172" s="7">
        <v>1367.22</v>
      </c>
      <c r="M2172" s="7">
        <v>2734.44</v>
      </c>
      <c r="N2172">
        <v>0</v>
      </c>
      <c r="O2172" t="s">
        <v>29</v>
      </c>
      <c r="P2172">
        <v>0</v>
      </c>
      <c r="Q2172" s="7">
        <v>6200</v>
      </c>
      <c r="R2172" s="7">
        <v>6200</v>
      </c>
      <c r="S2172" s="7">
        <v>12400</v>
      </c>
      <c r="T2172" s="7">
        <v>10</v>
      </c>
      <c r="U2172" s="7">
        <v>1240</v>
      </c>
      <c r="V2172" t="s">
        <v>37</v>
      </c>
      <c r="W2172" s="7">
        <v>9665.56</v>
      </c>
      <c r="X2172" s="2" t="s">
        <v>82</v>
      </c>
      <c r="Y2172" s="200">
        <v>1</v>
      </c>
      <c r="Z2172" s="201">
        <f>IF(Y2172&lt;&gt;"",Y2172,IF(Table1[[#This Row],[Befolyt]]="i",1,""))</f>
        <v>1</v>
      </c>
      <c r="AA2172" s="98">
        <f>Table1[[#This Row],[KülföldiÁr]]*Table1[[#This Row],[Darab]]</f>
        <v>0</v>
      </c>
    </row>
    <row r="2173" spans="1:27" x14ac:dyDescent="0.3">
      <c r="A2173" t="s">
        <v>1464</v>
      </c>
      <c r="B2173" t="s">
        <v>1085</v>
      </c>
      <c r="C2173" s="126">
        <v>46043</v>
      </c>
      <c r="D2173" s="6">
        <v>1</v>
      </c>
      <c r="E2173" s="126">
        <v>46043</v>
      </c>
      <c r="F2173" s="6">
        <v>1</v>
      </c>
      <c r="G2173" t="s">
        <v>307</v>
      </c>
      <c r="H2173" t="s">
        <v>33</v>
      </c>
      <c r="I2173" t="s">
        <v>28</v>
      </c>
      <c r="J2173" t="s">
        <v>1466</v>
      </c>
      <c r="K2173">
        <v>1</v>
      </c>
      <c r="L2173" s="7">
        <v>614.48</v>
      </c>
      <c r="M2173" s="7">
        <v>614.48</v>
      </c>
      <c r="N2173">
        <v>0</v>
      </c>
      <c r="O2173" t="s">
        <v>29</v>
      </c>
      <c r="P2173">
        <v>0</v>
      </c>
      <c r="Q2173" s="7">
        <v>3000</v>
      </c>
      <c r="R2173" s="7">
        <v>3000</v>
      </c>
      <c r="S2173" s="7">
        <v>3000</v>
      </c>
      <c r="T2173" s="7">
        <v>10</v>
      </c>
      <c r="U2173" s="7">
        <v>300</v>
      </c>
      <c r="V2173" t="s">
        <v>37</v>
      </c>
      <c r="W2173" s="7">
        <v>2385.52</v>
      </c>
      <c r="X2173" s="2" t="s">
        <v>82</v>
      </c>
      <c r="Y2173" s="200">
        <v>1</v>
      </c>
      <c r="Z2173" s="201">
        <f>IF(Y2173&lt;&gt;"",Y2173,IF(Table1[[#This Row],[Befolyt]]="i",1,""))</f>
        <v>1</v>
      </c>
      <c r="AA2173" s="98">
        <f>Table1[[#This Row],[KülföldiÁr]]*Table1[[#This Row],[Darab]]</f>
        <v>0</v>
      </c>
    </row>
    <row r="2174" spans="1:27" x14ac:dyDescent="0.3">
      <c r="A2174" t="s">
        <v>1467</v>
      </c>
      <c r="B2174" t="s">
        <v>1468</v>
      </c>
      <c r="C2174" s="126">
        <v>46043</v>
      </c>
      <c r="D2174" s="6">
        <v>1</v>
      </c>
      <c r="E2174" s="126">
        <v>46043</v>
      </c>
      <c r="F2174" s="6">
        <v>1</v>
      </c>
      <c r="G2174" t="s">
        <v>38</v>
      </c>
      <c r="H2174" t="s">
        <v>33</v>
      </c>
      <c r="I2174" t="s">
        <v>28</v>
      </c>
      <c r="J2174" t="s">
        <v>1335</v>
      </c>
      <c r="K2174">
        <v>600</v>
      </c>
      <c r="L2174" s="7">
        <v>341.45</v>
      </c>
      <c r="M2174" s="7">
        <v>204870</v>
      </c>
      <c r="N2174">
        <v>0</v>
      </c>
      <c r="O2174" t="s">
        <v>29</v>
      </c>
      <c r="P2174">
        <v>0</v>
      </c>
      <c r="Q2174" s="7">
        <v>1600</v>
      </c>
      <c r="R2174" s="7">
        <v>990</v>
      </c>
      <c r="S2174" s="7">
        <v>594000</v>
      </c>
      <c r="T2174" s="7">
        <v>3.63</v>
      </c>
      <c r="U2174" s="7">
        <v>21562.2</v>
      </c>
      <c r="V2174" t="s">
        <v>83</v>
      </c>
      <c r="W2174" s="7">
        <v>389130</v>
      </c>
      <c r="X2174" s="2" t="s">
        <v>82</v>
      </c>
      <c r="Y2174" s="200"/>
      <c r="Z2174" s="201">
        <f>IF(Y2174&lt;&gt;"",Y2174,IF(Table1[[#This Row],[Befolyt]]="i",1,""))</f>
        <v>1</v>
      </c>
      <c r="AA2174" s="98">
        <f>Table1[[#This Row],[KülföldiÁr]]*Table1[[#This Row],[Darab]]</f>
        <v>0</v>
      </c>
    </row>
    <row r="2175" spans="1:27" x14ac:dyDescent="0.3">
      <c r="A2175" t="s">
        <v>1469</v>
      </c>
      <c r="B2175" t="s">
        <v>409</v>
      </c>
      <c r="C2175" s="126">
        <v>46043</v>
      </c>
      <c r="D2175" s="6">
        <v>1</v>
      </c>
      <c r="E2175" s="126">
        <v>46031</v>
      </c>
      <c r="F2175" s="6">
        <v>1</v>
      </c>
      <c r="G2175" t="s">
        <v>1470</v>
      </c>
      <c r="H2175" t="s">
        <v>71</v>
      </c>
      <c r="I2175" t="s">
        <v>28</v>
      </c>
      <c r="J2175" t="s">
        <v>1471</v>
      </c>
      <c r="K2175">
        <v>4</v>
      </c>
      <c r="L2175" s="7">
        <v>13925.08</v>
      </c>
      <c r="M2175" s="7">
        <v>55700.32</v>
      </c>
      <c r="N2175">
        <v>0</v>
      </c>
      <c r="O2175" t="s">
        <v>29</v>
      </c>
      <c r="P2175">
        <v>0</v>
      </c>
      <c r="Q2175" s="7">
        <v>29710</v>
      </c>
      <c r="R2175" s="7">
        <v>28900</v>
      </c>
      <c r="S2175" s="7">
        <v>115600</v>
      </c>
      <c r="T2175" s="7">
        <v>4.32</v>
      </c>
      <c r="U2175" s="7">
        <v>4993.920000000001</v>
      </c>
      <c r="V2175" t="s">
        <v>81</v>
      </c>
      <c r="W2175" s="7">
        <v>59899.68</v>
      </c>
      <c r="X2175" s="2" t="s">
        <v>82</v>
      </c>
      <c r="Y2175" s="200"/>
      <c r="Z2175" s="201">
        <f>IF(Y2175&lt;&gt;"",Y2175,IF(Table1[[#This Row],[Befolyt]]="i",1,""))</f>
        <v>1</v>
      </c>
      <c r="AA2175" s="98">
        <f>Table1[[#This Row],[KülföldiÁr]]*Table1[[#This Row],[Darab]]</f>
        <v>0</v>
      </c>
    </row>
    <row r="2176" spans="1:27" x14ac:dyDescent="0.3">
      <c r="A2176" t="s">
        <v>1469</v>
      </c>
      <c r="B2176" t="s">
        <v>409</v>
      </c>
      <c r="C2176" s="126">
        <v>46043</v>
      </c>
      <c r="D2176" s="6">
        <v>1</v>
      </c>
      <c r="E2176" s="126">
        <v>46031</v>
      </c>
      <c r="F2176" s="6">
        <v>1</v>
      </c>
      <c r="G2176" t="s">
        <v>1345</v>
      </c>
      <c r="H2176" t="s">
        <v>34</v>
      </c>
      <c r="I2176" t="s">
        <v>32</v>
      </c>
      <c r="J2176" t="s">
        <v>1346</v>
      </c>
      <c r="K2176">
        <v>1</v>
      </c>
      <c r="L2176" s="7">
        <v>2490</v>
      </c>
      <c r="M2176" s="7">
        <v>2490</v>
      </c>
      <c r="N2176">
        <v>0</v>
      </c>
      <c r="O2176" t="s">
        <v>29</v>
      </c>
      <c r="P2176">
        <v>0</v>
      </c>
      <c r="Q2176" s="7">
        <v>2490</v>
      </c>
      <c r="R2176" s="7">
        <v>0</v>
      </c>
      <c r="S2176" s="7">
        <v>0</v>
      </c>
      <c r="T2176" s="7">
        <v>0</v>
      </c>
      <c r="U2176" s="7">
        <v>0</v>
      </c>
      <c r="V2176" t="s">
        <v>81</v>
      </c>
      <c r="W2176" s="7">
        <v>-2490</v>
      </c>
      <c r="X2176" s="2" t="s">
        <v>82</v>
      </c>
      <c r="Y2176" s="200"/>
      <c r="Z2176" s="201">
        <f>IF(Y2176&lt;&gt;"",Y2176,IF(Table1[[#This Row],[Befolyt]]="i",1,""))</f>
        <v>1</v>
      </c>
      <c r="AA2176" s="98">
        <f>Table1[[#This Row],[KülföldiÁr]]*Table1[[#This Row],[Darab]]</f>
        <v>0</v>
      </c>
    </row>
    <row r="2177" spans="1:27" x14ac:dyDescent="0.3">
      <c r="A2177" t="s">
        <v>1472</v>
      </c>
      <c r="B2177" t="s">
        <v>1447</v>
      </c>
      <c r="C2177" s="126">
        <v>46042</v>
      </c>
      <c r="D2177" s="6">
        <v>1</v>
      </c>
      <c r="E2177" s="126">
        <v>46041</v>
      </c>
      <c r="F2177" s="6">
        <v>1</v>
      </c>
      <c r="G2177" t="s">
        <v>92</v>
      </c>
      <c r="H2177" t="s">
        <v>41</v>
      </c>
      <c r="I2177" t="s">
        <v>28</v>
      </c>
      <c r="J2177" t="s">
        <v>125</v>
      </c>
      <c r="K2177">
        <v>100</v>
      </c>
      <c r="L2177" s="7">
        <v>255.57</v>
      </c>
      <c r="M2177" s="7">
        <v>25557</v>
      </c>
      <c r="N2177">
        <v>0</v>
      </c>
      <c r="O2177" t="s">
        <v>29</v>
      </c>
      <c r="P2177">
        <v>0</v>
      </c>
      <c r="Q2177" s="7">
        <v>1340</v>
      </c>
      <c r="R2177" s="7">
        <v>1820</v>
      </c>
      <c r="S2177" s="7">
        <v>182000</v>
      </c>
      <c r="T2177" s="7">
        <v>14.23</v>
      </c>
      <c r="U2177" s="7">
        <v>25898.6</v>
      </c>
      <c r="V2177" t="s">
        <v>30</v>
      </c>
      <c r="W2177" s="7">
        <v>156443</v>
      </c>
      <c r="X2177" s="2" t="s">
        <v>82</v>
      </c>
      <c r="Y2177" s="200"/>
      <c r="Z2177" s="201">
        <f>IF(Y2177&lt;&gt;"",Y2177,IF(Table1[[#This Row],[Befolyt]]="i",1,""))</f>
        <v>1</v>
      </c>
      <c r="AA2177" s="98">
        <f>Table1[[#This Row],[KülföldiÁr]]*Table1[[#This Row],[Darab]]</f>
        <v>0</v>
      </c>
    </row>
    <row r="2178" spans="1:27" x14ac:dyDescent="0.3">
      <c r="A2178" t="s">
        <v>1472</v>
      </c>
      <c r="B2178" t="s">
        <v>1447</v>
      </c>
      <c r="C2178" s="126">
        <v>46042</v>
      </c>
      <c r="D2178" s="6">
        <v>1</v>
      </c>
      <c r="E2178" s="126">
        <v>46041</v>
      </c>
      <c r="F2178" s="6">
        <v>1</v>
      </c>
      <c r="G2178" t="s">
        <v>47</v>
      </c>
      <c r="H2178" t="s">
        <v>41</v>
      </c>
      <c r="I2178" t="s">
        <v>28</v>
      </c>
      <c r="J2178" t="s">
        <v>48</v>
      </c>
      <c r="K2178">
        <v>300</v>
      </c>
      <c r="L2178" s="7">
        <v>182.95</v>
      </c>
      <c r="M2178" s="7">
        <v>54885</v>
      </c>
      <c r="N2178">
        <v>0</v>
      </c>
      <c r="O2178" t="s">
        <v>29</v>
      </c>
      <c r="P2178">
        <v>0</v>
      </c>
      <c r="Q2178" s="7">
        <v>1018</v>
      </c>
      <c r="R2178" s="7">
        <v>1370</v>
      </c>
      <c r="S2178" s="7">
        <v>411000</v>
      </c>
      <c r="T2178" s="7">
        <v>13.99</v>
      </c>
      <c r="U2178" s="7">
        <v>57498.9</v>
      </c>
      <c r="V2178" t="s">
        <v>30</v>
      </c>
      <c r="W2178" s="7">
        <v>356115</v>
      </c>
      <c r="X2178" s="2" t="s">
        <v>82</v>
      </c>
      <c r="Y2178" s="200"/>
      <c r="Z2178" s="201">
        <f>IF(Y2178&lt;&gt;"",Y2178,IF(Table1[[#This Row],[Befolyt]]="i",1,""))</f>
        <v>1</v>
      </c>
      <c r="AA2178" s="98">
        <f>Table1[[#This Row],[KülföldiÁr]]*Table1[[#This Row],[Darab]]</f>
        <v>0</v>
      </c>
    </row>
    <row r="2179" spans="1:27" x14ac:dyDescent="0.3">
      <c r="A2179" t="s">
        <v>1473</v>
      </c>
      <c r="B2179" t="s">
        <v>1192</v>
      </c>
      <c r="C2179" s="126">
        <v>46042</v>
      </c>
      <c r="D2179" s="6">
        <v>1</v>
      </c>
      <c r="E2179" s="126">
        <v>46041</v>
      </c>
      <c r="F2179" s="6">
        <v>1</v>
      </c>
      <c r="G2179" t="s">
        <v>47</v>
      </c>
      <c r="H2179" t="s">
        <v>41</v>
      </c>
      <c r="I2179" t="s">
        <v>28</v>
      </c>
      <c r="J2179" t="s">
        <v>48</v>
      </c>
      <c r="K2179">
        <v>15</v>
      </c>
      <c r="L2179" s="7">
        <v>182.95</v>
      </c>
      <c r="M2179" s="7">
        <v>2744.25</v>
      </c>
      <c r="N2179">
        <v>0</v>
      </c>
      <c r="O2179" t="s">
        <v>29</v>
      </c>
      <c r="P2179">
        <v>0</v>
      </c>
      <c r="Q2179" s="7">
        <v>1018</v>
      </c>
      <c r="R2179" s="7">
        <v>2107</v>
      </c>
      <c r="S2179" s="7">
        <v>31605</v>
      </c>
      <c r="T2179" s="7">
        <v>43.76</v>
      </c>
      <c r="U2179" s="7">
        <v>13830.348</v>
      </c>
      <c r="V2179" t="s">
        <v>30</v>
      </c>
      <c r="W2179" s="7">
        <v>28860.75</v>
      </c>
      <c r="X2179" s="2" t="s">
        <v>82</v>
      </c>
      <c r="Y2179" s="200"/>
      <c r="Z2179" s="201">
        <f>IF(Y2179&lt;&gt;"",Y2179,IF(Table1[[#This Row],[Befolyt]]="i",1,""))</f>
        <v>1</v>
      </c>
      <c r="AA2179" s="98">
        <f>Table1[[#This Row],[KülföldiÁr]]*Table1[[#This Row],[Darab]]</f>
        <v>0</v>
      </c>
    </row>
    <row r="2180" spans="1:27" x14ac:dyDescent="0.3">
      <c r="A2180" t="s">
        <v>1474</v>
      </c>
      <c r="B2180" t="s">
        <v>1475</v>
      </c>
      <c r="C2180" s="126">
        <v>46042</v>
      </c>
      <c r="D2180" s="6">
        <v>1</v>
      </c>
      <c r="E2180" s="126">
        <v>46041</v>
      </c>
      <c r="F2180" s="6">
        <v>1</v>
      </c>
      <c r="G2180" t="s">
        <v>1476</v>
      </c>
      <c r="H2180" t="s">
        <v>53</v>
      </c>
      <c r="I2180" t="s">
        <v>28</v>
      </c>
      <c r="J2180" t="s">
        <v>1477</v>
      </c>
      <c r="K2180">
        <v>1</v>
      </c>
      <c r="L2180" s="7">
        <v>10055.33</v>
      </c>
      <c r="M2180" s="7">
        <v>10055.33</v>
      </c>
      <c r="N2180">
        <v>0</v>
      </c>
      <c r="O2180" t="s">
        <v>29</v>
      </c>
      <c r="P2180">
        <v>0</v>
      </c>
      <c r="Q2180" s="7">
        <v>34500</v>
      </c>
      <c r="R2180" s="7">
        <v>44500</v>
      </c>
      <c r="S2180" s="7">
        <v>44500</v>
      </c>
      <c r="T2180" s="7">
        <v>14.42</v>
      </c>
      <c r="U2180" s="7">
        <v>6416.9</v>
      </c>
      <c r="V2180" t="s">
        <v>30</v>
      </c>
      <c r="W2180" s="7">
        <v>34444.67</v>
      </c>
      <c r="X2180" s="2" t="s">
        <v>82</v>
      </c>
      <c r="Y2180" s="200"/>
      <c r="Z2180" s="201">
        <f>IF(Y2180&lt;&gt;"",Y2180,IF(Table1[[#This Row],[Befolyt]]="i",1,""))</f>
        <v>1</v>
      </c>
      <c r="AA2180" s="98">
        <f>Table1[[#This Row],[KülföldiÁr]]*Table1[[#This Row],[Darab]]</f>
        <v>0</v>
      </c>
    </row>
    <row r="2181" spans="1:27" x14ac:dyDescent="0.3">
      <c r="A2181" t="s">
        <v>1478</v>
      </c>
      <c r="B2181" t="s">
        <v>1192</v>
      </c>
      <c r="C2181" s="126">
        <v>46042</v>
      </c>
      <c r="D2181" s="6">
        <v>1</v>
      </c>
      <c r="E2181" s="126">
        <v>46041</v>
      </c>
      <c r="F2181" s="6">
        <v>1</v>
      </c>
      <c r="G2181" t="s">
        <v>97</v>
      </c>
      <c r="H2181" t="s">
        <v>33</v>
      </c>
      <c r="I2181" t="s">
        <v>28</v>
      </c>
      <c r="J2181" t="s">
        <v>1193</v>
      </c>
      <c r="K2181">
        <v>2</v>
      </c>
      <c r="L2181" s="7">
        <v>1649.9</v>
      </c>
      <c r="M2181" s="7">
        <v>3299.8</v>
      </c>
      <c r="N2181">
        <v>0</v>
      </c>
      <c r="O2181" t="s">
        <v>29</v>
      </c>
      <c r="P2181">
        <v>0</v>
      </c>
      <c r="Q2181" s="7">
        <v>7800</v>
      </c>
      <c r="R2181" s="7">
        <v>14390</v>
      </c>
      <c r="S2181" s="7">
        <v>28780</v>
      </c>
      <c r="T2181" s="7">
        <v>42.05</v>
      </c>
      <c r="U2181" s="7">
        <v>12101.99</v>
      </c>
      <c r="V2181" t="s">
        <v>30</v>
      </c>
      <c r="W2181" s="7">
        <v>25480.2</v>
      </c>
      <c r="X2181" s="2" t="s">
        <v>82</v>
      </c>
      <c r="Y2181" s="200"/>
      <c r="Z2181" s="201">
        <f>IF(Y2181&lt;&gt;"",Y2181,IF(Table1[[#This Row],[Befolyt]]="i",1,""))</f>
        <v>1</v>
      </c>
      <c r="AA2181" s="98">
        <f>Table1[[#This Row],[KülföldiÁr]]*Table1[[#This Row],[Darab]]</f>
        <v>0</v>
      </c>
    </row>
    <row r="2182" spans="1:27" x14ac:dyDescent="0.3">
      <c r="A2182" t="s">
        <v>1478</v>
      </c>
      <c r="B2182" t="s">
        <v>1192</v>
      </c>
      <c r="C2182" s="126">
        <v>46042</v>
      </c>
      <c r="D2182" s="6">
        <v>1</v>
      </c>
      <c r="E2182" s="126">
        <v>46041</v>
      </c>
      <c r="F2182" s="6">
        <v>1</v>
      </c>
      <c r="G2182" t="s">
        <v>302</v>
      </c>
      <c r="H2182" t="s">
        <v>33</v>
      </c>
      <c r="I2182" t="s">
        <v>28</v>
      </c>
      <c r="J2182" t="s">
        <v>1479</v>
      </c>
      <c r="K2182">
        <v>2</v>
      </c>
      <c r="L2182" s="7">
        <v>1124.28</v>
      </c>
      <c r="M2182" s="7">
        <v>2248.56</v>
      </c>
      <c r="N2182">
        <v>0</v>
      </c>
      <c r="O2182" t="s">
        <v>29</v>
      </c>
      <c r="P2182">
        <v>0</v>
      </c>
      <c r="Q2182" s="7">
        <v>5000</v>
      </c>
      <c r="R2182" s="7">
        <v>11000</v>
      </c>
      <c r="S2182" s="7">
        <v>22000</v>
      </c>
      <c r="T2182" s="7">
        <v>48.18</v>
      </c>
      <c r="U2182" s="7">
        <v>10599.6</v>
      </c>
      <c r="V2182" t="s">
        <v>30</v>
      </c>
      <c r="W2182" s="7">
        <v>19751.439999999999</v>
      </c>
      <c r="X2182" s="2" t="s">
        <v>82</v>
      </c>
      <c r="Y2182" s="200"/>
      <c r="Z2182" s="201">
        <f>IF(Y2182&lt;&gt;"",Y2182,IF(Table1[[#This Row],[Befolyt]]="i",1,""))</f>
        <v>1</v>
      </c>
      <c r="AA2182" s="98">
        <f>Table1[[#This Row],[KülföldiÁr]]*Table1[[#This Row],[Darab]]</f>
        <v>0</v>
      </c>
    </row>
    <row r="2183" spans="1:27" x14ac:dyDescent="0.3">
      <c r="A2183" t="s">
        <v>1478</v>
      </c>
      <c r="B2183" t="s">
        <v>1192</v>
      </c>
      <c r="C2183" s="126">
        <v>46042</v>
      </c>
      <c r="D2183" s="6">
        <v>1</v>
      </c>
      <c r="E2183" s="126">
        <v>46041</v>
      </c>
      <c r="F2183" s="6">
        <v>1</v>
      </c>
      <c r="G2183" t="s">
        <v>1480</v>
      </c>
      <c r="H2183" t="s">
        <v>93</v>
      </c>
      <c r="I2183" t="s">
        <v>28</v>
      </c>
      <c r="J2183" t="s">
        <v>1481</v>
      </c>
      <c r="K2183">
        <v>2</v>
      </c>
      <c r="L2183" s="7">
        <v>13798</v>
      </c>
      <c r="M2183" s="7">
        <v>27596</v>
      </c>
      <c r="N2183">
        <v>0</v>
      </c>
      <c r="O2183" t="s">
        <v>29</v>
      </c>
      <c r="P2183">
        <v>0</v>
      </c>
      <c r="Q2183" s="7">
        <v>23000</v>
      </c>
      <c r="R2183" s="7">
        <v>33490</v>
      </c>
      <c r="S2183" s="7">
        <v>66980</v>
      </c>
      <c r="T2183" s="7">
        <v>28.49</v>
      </c>
      <c r="U2183" s="7">
        <v>19082.601999999999</v>
      </c>
      <c r="V2183" t="s">
        <v>30</v>
      </c>
      <c r="W2183" s="7">
        <v>39384</v>
      </c>
      <c r="X2183" s="2" t="s">
        <v>82</v>
      </c>
      <c r="Y2183" s="200"/>
      <c r="Z2183" s="201">
        <f>IF(Y2183&lt;&gt;"",Y2183,IF(Table1[[#This Row],[Befolyt]]="i",1,""))</f>
        <v>1</v>
      </c>
      <c r="AA2183" s="98">
        <f>Table1[[#This Row],[KülföldiÁr]]*Table1[[#This Row],[Darab]]</f>
        <v>0</v>
      </c>
    </row>
    <row r="2184" spans="1:27" x14ac:dyDescent="0.3">
      <c r="A2184" t="s">
        <v>1478</v>
      </c>
      <c r="B2184" t="s">
        <v>1192</v>
      </c>
      <c r="C2184" s="126">
        <v>46042</v>
      </c>
      <c r="D2184" s="6">
        <v>1</v>
      </c>
      <c r="E2184" s="126">
        <v>46041</v>
      </c>
      <c r="F2184" s="6">
        <v>1</v>
      </c>
      <c r="G2184" t="s">
        <v>47</v>
      </c>
      <c r="H2184" t="s">
        <v>41</v>
      </c>
      <c r="I2184" t="s">
        <v>28</v>
      </c>
      <c r="J2184" t="s">
        <v>48</v>
      </c>
      <c r="K2184">
        <v>20</v>
      </c>
      <c r="L2184" s="7">
        <v>182.95</v>
      </c>
      <c r="M2184" s="7">
        <v>3659</v>
      </c>
      <c r="N2184">
        <v>0</v>
      </c>
      <c r="O2184" t="s">
        <v>29</v>
      </c>
      <c r="P2184">
        <v>0</v>
      </c>
      <c r="Q2184" s="7">
        <v>1018</v>
      </c>
      <c r="R2184" s="7">
        <v>2107</v>
      </c>
      <c r="S2184" s="7">
        <v>42140</v>
      </c>
      <c r="T2184" s="7">
        <v>43.76</v>
      </c>
      <c r="U2184" s="7">
        <v>18440.464</v>
      </c>
      <c r="V2184" t="s">
        <v>30</v>
      </c>
      <c r="W2184" s="7">
        <v>38481</v>
      </c>
      <c r="X2184" s="2" t="s">
        <v>82</v>
      </c>
      <c r="Y2184" s="200"/>
      <c r="Z2184" s="201">
        <f>IF(Y2184&lt;&gt;"",Y2184,IF(Table1[[#This Row],[Befolyt]]="i",1,""))</f>
        <v>1</v>
      </c>
      <c r="AA2184" s="98">
        <f>Table1[[#This Row],[KülföldiÁr]]*Table1[[#This Row],[Darab]]</f>
        <v>0</v>
      </c>
    </row>
    <row r="2185" spans="1:27" x14ac:dyDescent="0.3">
      <c r="A2185" t="s">
        <v>1482</v>
      </c>
      <c r="B2185" t="s">
        <v>1483</v>
      </c>
      <c r="C2185" s="126">
        <v>46042</v>
      </c>
      <c r="D2185" s="6">
        <v>1</v>
      </c>
      <c r="E2185" s="126">
        <v>46031</v>
      </c>
      <c r="F2185" s="6">
        <v>1</v>
      </c>
      <c r="G2185" t="s">
        <v>1484</v>
      </c>
      <c r="H2185" t="s">
        <v>33</v>
      </c>
      <c r="I2185" t="s">
        <v>28</v>
      </c>
      <c r="J2185" t="s">
        <v>1485</v>
      </c>
      <c r="K2185">
        <v>3</v>
      </c>
      <c r="L2185" s="7">
        <v>4062.75</v>
      </c>
      <c r="M2185" s="7">
        <v>12188.25</v>
      </c>
      <c r="N2185">
        <v>0</v>
      </c>
      <c r="O2185" t="s">
        <v>29</v>
      </c>
      <c r="P2185">
        <v>0</v>
      </c>
      <c r="Q2185" s="7">
        <v>16700</v>
      </c>
      <c r="R2185" s="7">
        <v>20700</v>
      </c>
      <c r="S2185" s="7">
        <v>62100</v>
      </c>
      <c r="T2185" s="7">
        <v>15.8</v>
      </c>
      <c r="U2185" s="7">
        <v>9811.7999999999993</v>
      </c>
      <c r="V2185" t="s">
        <v>30</v>
      </c>
      <c r="W2185" s="7">
        <v>49911.75</v>
      </c>
      <c r="X2185" s="2" t="s">
        <v>82</v>
      </c>
      <c r="Y2185" s="200"/>
      <c r="Z2185" s="201">
        <f>IF(Y2185&lt;&gt;"",Y2185,IF(Table1[[#This Row],[Befolyt]]="i",1,""))</f>
        <v>1</v>
      </c>
      <c r="AA2185" s="98">
        <f>Table1[[#This Row],[KülföldiÁr]]*Table1[[#This Row],[Darab]]</f>
        <v>0</v>
      </c>
    </row>
    <row r="2186" spans="1:27" x14ac:dyDescent="0.3">
      <c r="A2186" t="s">
        <v>1482</v>
      </c>
      <c r="B2186" t="s">
        <v>1483</v>
      </c>
      <c r="C2186" s="126">
        <v>46042</v>
      </c>
      <c r="D2186" s="6">
        <v>1</v>
      </c>
      <c r="E2186" s="126">
        <v>46031</v>
      </c>
      <c r="F2186" s="6">
        <v>1</v>
      </c>
      <c r="G2186" t="s">
        <v>1486</v>
      </c>
      <c r="H2186" t="s">
        <v>34</v>
      </c>
      <c r="I2186" t="s">
        <v>32</v>
      </c>
      <c r="J2186" t="s">
        <v>1487</v>
      </c>
      <c r="K2186">
        <v>1</v>
      </c>
      <c r="L2186" s="7">
        <v>2876</v>
      </c>
      <c r="M2186" s="7">
        <v>2876</v>
      </c>
      <c r="N2186">
        <v>0</v>
      </c>
      <c r="O2186" t="s">
        <v>29</v>
      </c>
      <c r="P2186">
        <v>0</v>
      </c>
      <c r="Q2186" s="7">
        <v>2876</v>
      </c>
      <c r="R2186" s="7">
        <v>3000</v>
      </c>
      <c r="S2186" s="7">
        <v>3000</v>
      </c>
      <c r="T2186" s="7">
        <v>0</v>
      </c>
      <c r="U2186" s="7">
        <v>0</v>
      </c>
      <c r="V2186" t="s">
        <v>30</v>
      </c>
      <c r="W2186" s="7">
        <v>124</v>
      </c>
      <c r="X2186" s="2" t="s">
        <v>82</v>
      </c>
      <c r="Y2186" s="200"/>
      <c r="Z2186" s="201">
        <f>IF(Y2186&lt;&gt;"",Y2186,IF(Table1[[#This Row],[Befolyt]]="i",1,""))</f>
        <v>1</v>
      </c>
      <c r="AA2186" s="98">
        <f>Table1[[#This Row],[KülföldiÁr]]*Table1[[#This Row],[Darab]]</f>
        <v>0</v>
      </c>
    </row>
    <row r="2187" spans="1:27" x14ac:dyDescent="0.3">
      <c r="A2187" t="s">
        <v>1488</v>
      </c>
      <c r="B2187" t="s">
        <v>1489</v>
      </c>
      <c r="C2187" s="126">
        <v>46042</v>
      </c>
      <c r="D2187" s="6">
        <v>1</v>
      </c>
      <c r="E2187" s="126">
        <v>46038</v>
      </c>
      <c r="F2187" s="6">
        <v>1</v>
      </c>
      <c r="G2187" t="s">
        <v>61</v>
      </c>
      <c r="H2187" t="s">
        <v>33</v>
      </c>
      <c r="I2187" t="s">
        <v>28</v>
      </c>
      <c r="J2187" t="s">
        <v>1490</v>
      </c>
      <c r="K2187">
        <v>1</v>
      </c>
      <c r="L2187" s="7">
        <v>4514.8999999999996</v>
      </c>
      <c r="M2187" s="7">
        <v>4514.8999999999996</v>
      </c>
      <c r="N2187">
        <v>0</v>
      </c>
      <c r="O2187" t="s">
        <v>29</v>
      </c>
      <c r="P2187">
        <v>0</v>
      </c>
      <c r="Q2187" s="7">
        <v>20000</v>
      </c>
      <c r="R2187" s="7">
        <v>22500</v>
      </c>
      <c r="S2187" s="7">
        <v>22500</v>
      </c>
      <c r="T2187" s="7">
        <v>0</v>
      </c>
      <c r="U2187" s="7">
        <v>0</v>
      </c>
      <c r="V2187" t="s">
        <v>30</v>
      </c>
      <c r="W2187" s="7">
        <v>17985.099999999999</v>
      </c>
      <c r="X2187" s="2" t="s">
        <v>82</v>
      </c>
      <c r="Y2187" s="200"/>
      <c r="Z2187" s="201">
        <f>IF(Y2187&lt;&gt;"",Y2187,IF(Table1[[#This Row],[Befolyt]]="i",1,""))</f>
        <v>1</v>
      </c>
      <c r="AA2187" s="98">
        <f>Table1[[#This Row],[KülföldiÁr]]*Table1[[#This Row],[Darab]]</f>
        <v>0</v>
      </c>
    </row>
    <row r="2188" spans="1:27" x14ac:dyDescent="0.3">
      <c r="A2188" t="s">
        <v>1491</v>
      </c>
      <c r="B2188" t="s">
        <v>1492</v>
      </c>
      <c r="C2188" s="126">
        <v>46042</v>
      </c>
      <c r="D2188" s="6">
        <v>1</v>
      </c>
      <c r="E2188" s="126">
        <v>46036</v>
      </c>
      <c r="F2188" s="6">
        <v>1</v>
      </c>
      <c r="G2188" t="s">
        <v>1493</v>
      </c>
      <c r="H2188" t="s">
        <v>33</v>
      </c>
      <c r="I2188" t="s">
        <v>28</v>
      </c>
      <c r="J2188" t="s">
        <v>1494</v>
      </c>
      <c r="K2188">
        <v>17</v>
      </c>
      <c r="L2188" s="7">
        <v>579.64</v>
      </c>
      <c r="M2188" s="7">
        <v>9853.8799999999992</v>
      </c>
      <c r="N2188">
        <v>0</v>
      </c>
      <c r="O2188" t="s">
        <v>29</v>
      </c>
      <c r="P2188">
        <v>0</v>
      </c>
      <c r="Q2188" s="7">
        <v>3200</v>
      </c>
      <c r="R2188" s="7">
        <v>2555</v>
      </c>
      <c r="S2188" s="7">
        <v>43435</v>
      </c>
      <c r="T2188" s="7">
        <v>6.63</v>
      </c>
      <c r="U2188" s="7">
        <v>2879.7404999999999</v>
      </c>
      <c r="V2188" t="s">
        <v>30</v>
      </c>
      <c r="W2188" s="7">
        <v>33581.120000000003</v>
      </c>
      <c r="X2188" s="2" t="s">
        <v>82</v>
      </c>
      <c r="Y2188" s="200"/>
      <c r="Z2188" s="201">
        <f>IF(Y2188&lt;&gt;"",Y2188,IF(Table1[[#This Row],[Befolyt]]="i",1,""))</f>
        <v>1</v>
      </c>
      <c r="AA2188" s="98">
        <f>Table1[[#This Row],[KülföldiÁr]]*Table1[[#This Row],[Darab]]</f>
        <v>0</v>
      </c>
    </row>
    <row r="2189" spans="1:27" x14ac:dyDescent="0.3">
      <c r="A2189" t="s">
        <v>1491</v>
      </c>
      <c r="B2189" t="s">
        <v>1492</v>
      </c>
      <c r="C2189" s="126">
        <v>46042</v>
      </c>
      <c r="D2189" s="6">
        <v>1</v>
      </c>
      <c r="E2189" s="126">
        <v>46036</v>
      </c>
      <c r="F2189" s="6">
        <v>1</v>
      </c>
      <c r="G2189" t="s">
        <v>1493</v>
      </c>
      <c r="H2189" t="s">
        <v>33</v>
      </c>
      <c r="I2189" t="s">
        <v>28</v>
      </c>
      <c r="J2189" t="s">
        <v>1495</v>
      </c>
      <c r="K2189">
        <v>3</v>
      </c>
      <c r="L2189" s="7">
        <v>579.64</v>
      </c>
      <c r="M2189" s="7">
        <v>1738.92</v>
      </c>
      <c r="N2189">
        <v>0</v>
      </c>
      <c r="O2189" t="s">
        <v>29</v>
      </c>
      <c r="P2189">
        <v>0</v>
      </c>
      <c r="Q2189" s="7">
        <v>3200</v>
      </c>
      <c r="R2189" s="7">
        <v>2555</v>
      </c>
      <c r="S2189" s="7">
        <v>7665</v>
      </c>
      <c r="T2189" s="7">
        <v>6.63</v>
      </c>
      <c r="U2189" s="7">
        <v>508.18949999999995</v>
      </c>
      <c r="V2189" t="s">
        <v>30</v>
      </c>
      <c r="W2189" s="7">
        <v>5926.08</v>
      </c>
      <c r="X2189" s="2" t="s">
        <v>82</v>
      </c>
      <c r="Y2189" s="200"/>
      <c r="Z2189" s="201">
        <f>IF(Y2189&lt;&gt;"",Y2189,IF(Table1[[#This Row],[Befolyt]]="i",1,""))</f>
        <v>1</v>
      </c>
      <c r="AA2189" s="98">
        <f>Table1[[#This Row],[KülföldiÁr]]*Table1[[#This Row],[Darab]]</f>
        <v>0</v>
      </c>
    </row>
    <row r="2190" spans="1:27" x14ac:dyDescent="0.3">
      <c r="A2190" t="s">
        <v>1491</v>
      </c>
      <c r="B2190" t="s">
        <v>1492</v>
      </c>
      <c r="C2190" s="126">
        <v>46042</v>
      </c>
      <c r="D2190" s="6">
        <v>1</v>
      </c>
      <c r="E2190" s="126">
        <v>46036</v>
      </c>
      <c r="F2190" s="6">
        <v>1</v>
      </c>
      <c r="G2190" t="s">
        <v>1496</v>
      </c>
      <c r="H2190" t="s">
        <v>33</v>
      </c>
      <c r="I2190" t="s">
        <v>28</v>
      </c>
      <c r="J2190" t="s">
        <v>1497</v>
      </c>
      <c r="K2190">
        <v>20</v>
      </c>
      <c r="L2190" s="7">
        <v>450.06</v>
      </c>
      <c r="M2190" s="7">
        <v>9001.2000000000007</v>
      </c>
      <c r="N2190">
        <v>0</v>
      </c>
      <c r="O2190" t="s">
        <v>29</v>
      </c>
      <c r="P2190">
        <v>0</v>
      </c>
      <c r="Q2190" s="7">
        <v>2500</v>
      </c>
      <c r="R2190" s="7">
        <v>1890</v>
      </c>
      <c r="S2190" s="7">
        <v>37800</v>
      </c>
      <c r="T2190" s="7">
        <v>5.93</v>
      </c>
      <c r="U2190" s="7">
        <v>2241.54</v>
      </c>
      <c r="V2190" t="s">
        <v>30</v>
      </c>
      <c r="W2190" s="7">
        <v>28798.799999999999</v>
      </c>
      <c r="X2190" s="2" t="s">
        <v>82</v>
      </c>
      <c r="Y2190" s="200"/>
      <c r="Z2190" s="201">
        <f>IF(Y2190&lt;&gt;"",Y2190,IF(Table1[[#This Row],[Befolyt]]="i",1,""))</f>
        <v>1</v>
      </c>
      <c r="AA2190" s="98">
        <f>Table1[[#This Row],[KülföldiÁr]]*Table1[[#This Row],[Darab]]</f>
        <v>0</v>
      </c>
    </row>
    <row r="2191" spans="1:27" x14ac:dyDescent="0.3">
      <c r="A2191" t="s">
        <v>1491</v>
      </c>
      <c r="B2191" t="s">
        <v>1492</v>
      </c>
      <c r="C2191" s="126">
        <v>46042</v>
      </c>
      <c r="D2191" s="6">
        <v>1</v>
      </c>
      <c r="E2191" s="126">
        <v>46036</v>
      </c>
      <c r="F2191" s="6">
        <v>1</v>
      </c>
      <c r="G2191" t="s">
        <v>414</v>
      </c>
      <c r="H2191" t="s">
        <v>33</v>
      </c>
      <c r="I2191" t="s">
        <v>28</v>
      </c>
      <c r="J2191" t="s">
        <v>1498</v>
      </c>
      <c r="K2191">
        <v>30</v>
      </c>
      <c r="L2191" s="7">
        <v>1079.97</v>
      </c>
      <c r="M2191" s="7">
        <v>32399.100000000002</v>
      </c>
      <c r="N2191">
        <v>0</v>
      </c>
      <c r="O2191" t="s">
        <v>29</v>
      </c>
      <c r="P2191">
        <v>0</v>
      </c>
      <c r="Q2191" s="7">
        <v>5500</v>
      </c>
      <c r="R2191" s="7">
        <v>3626</v>
      </c>
      <c r="S2191" s="7">
        <v>108780</v>
      </c>
      <c r="T2191" s="7">
        <v>4.3099999999999996</v>
      </c>
      <c r="U2191" s="7">
        <v>4688.4179999999997</v>
      </c>
      <c r="V2191" t="s">
        <v>30</v>
      </c>
      <c r="W2191" s="7">
        <v>76380.899999999994</v>
      </c>
      <c r="X2191" s="2" t="s">
        <v>82</v>
      </c>
      <c r="Y2191" s="200"/>
      <c r="Z2191" s="201">
        <f>IF(Y2191&lt;&gt;"",Y2191,IF(Table1[[#This Row],[Befolyt]]="i",1,""))</f>
        <v>1</v>
      </c>
      <c r="AA2191" s="98">
        <f>Table1[[#This Row],[KülföldiÁr]]*Table1[[#This Row],[Darab]]</f>
        <v>0</v>
      </c>
    </row>
    <row r="2192" spans="1:27" x14ac:dyDescent="0.3">
      <c r="A2192" t="s">
        <v>1499</v>
      </c>
      <c r="B2192" t="s">
        <v>1324</v>
      </c>
      <c r="C2192" s="126">
        <v>46042</v>
      </c>
      <c r="D2192" s="6">
        <v>1</v>
      </c>
      <c r="E2192" s="126">
        <v>46036</v>
      </c>
      <c r="F2192" s="6">
        <v>1</v>
      </c>
      <c r="G2192" t="s">
        <v>1241</v>
      </c>
      <c r="H2192" t="s">
        <v>27</v>
      </c>
      <c r="I2192" t="s">
        <v>28</v>
      </c>
      <c r="J2192" t="s">
        <v>1500</v>
      </c>
      <c r="K2192">
        <v>1</v>
      </c>
      <c r="L2192" s="7">
        <v>5100</v>
      </c>
      <c r="M2192" s="7">
        <v>5100</v>
      </c>
      <c r="N2192">
        <v>0</v>
      </c>
      <c r="O2192" t="s">
        <v>29</v>
      </c>
      <c r="P2192">
        <v>0</v>
      </c>
      <c r="Q2192" s="7">
        <v>8500</v>
      </c>
      <c r="R2192" s="7">
        <v>8500</v>
      </c>
      <c r="S2192" s="7">
        <v>8500</v>
      </c>
      <c r="T2192" s="7">
        <v>10</v>
      </c>
      <c r="U2192" s="7">
        <v>850</v>
      </c>
      <c r="V2192" t="s">
        <v>30</v>
      </c>
      <c r="W2192" s="7">
        <v>3400</v>
      </c>
      <c r="X2192" s="2" t="s">
        <v>82</v>
      </c>
      <c r="Y2192" s="200">
        <v>1</v>
      </c>
      <c r="Z2192" s="201">
        <f>IF(Y2192&lt;&gt;"",Y2192,IF(Table1[[#This Row],[Befolyt]]="i",1,""))</f>
        <v>1</v>
      </c>
      <c r="AA2192" s="98">
        <f>Table1[[#This Row],[KülföldiÁr]]*Table1[[#This Row],[Darab]]</f>
        <v>0</v>
      </c>
    </row>
    <row r="2193" spans="1:27" x14ac:dyDescent="0.3">
      <c r="A2193" t="s">
        <v>1499</v>
      </c>
      <c r="B2193" t="s">
        <v>1324</v>
      </c>
      <c r="C2193" s="126">
        <v>46042</v>
      </c>
      <c r="D2193" s="6">
        <v>1</v>
      </c>
      <c r="E2193" s="126">
        <v>46036</v>
      </c>
      <c r="F2193" s="6">
        <v>1</v>
      </c>
      <c r="G2193" t="s">
        <v>58</v>
      </c>
      <c r="H2193" t="s">
        <v>41</v>
      </c>
      <c r="I2193" t="s">
        <v>28</v>
      </c>
      <c r="J2193" t="s">
        <v>59</v>
      </c>
      <c r="K2193">
        <v>3</v>
      </c>
      <c r="L2193" s="7">
        <v>169.09</v>
      </c>
      <c r="M2193" s="7">
        <v>507.27</v>
      </c>
      <c r="N2193">
        <v>0</v>
      </c>
      <c r="O2193" t="s">
        <v>29</v>
      </c>
      <c r="P2193">
        <v>0</v>
      </c>
      <c r="Q2193" s="7">
        <v>890</v>
      </c>
      <c r="R2193" s="7">
        <v>1210</v>
      </c>
      <c r="S2193" s="7">
        <v>3630</v>
      </c>
      <c r="T2193" s="7">
        <v>14.26</v>
      </c>
      <c r="U2193" s="7">
        <v>517.63799999999992</v>
      </c>
      <c r="V2193" t="s">
        <v>30</v>
      </c>
      <c r="W2193" s="7">
        <v>3122.73</v>
      </c>
      <c r="X2193" s="2" t="s">
        <v>82</v>
      </c>
      <c r="Y2193" s="200">
        <v>1</v>
      </c>
      <c r="Z2193" s="201">
        <f>IF(Y2193&lt;&gt;"",Y2193,IF(Table1[[#This Row],[Befolyt]]="i",1,""))</f>
        <v>1</v>
      </c>
      <c r="AA2193" s="98">
        <f>Table1[[#This Row],[KülföldiÁr]]*Table1[[#This Row],[Darab]]</f>
        <v>0</v>
      </c>
    </row>
    <row r="2194" spans="1:27" x14ac:dyDescent="0.3">
      <c r="A2194" t="s">
        <v>1501</v>
      </c>
      <c r="B2194" t="s">
        <v>1324</v>
      </c>
      <c r="C2194" s="126">
        <v>46042</v>
      </c>
      <c r="D2194" s="6">
        <v>1</v>
      </c>
      <c r="E2194" s="126">
        <v>46036</v>
      </c>
      <c r="F2194" s="6">
        <v>1</v>
      </c>
      <c r="G2194" t="s">
        <v>568</v>
      </c>
      <c r="H2194" t="s">
        <v>27</v>
      </c>
      <c r="I2194" t="s">
        <v>28</v>
      </c>
      <c r="J2194" t="s">
        <v>1502</v>
      </c>
      <c r="K2194">
        <v>1</v>
      </c>
      <c r="L2194" s="7">
        <v>23760</v>
      </c>
      <c r="M2194" s="7">
        <v>23760</v>
      </c>
      <c r="N2194">
        <v>0</v>
      </c>
      <c r="O2194" t="s">
        <v>29</v>
      </c>
      <c r="P2194">
        <v>0</v>
      </c>
      <c r="Q2194" s="7">
        <v>39600</v>
      </c>
      <c r="R2194" s="7">
        <v>39600</v>
      </c>
      <c r="S2194" s="7">
        <v>39600</v>
      </c>
      <c r="T2194" s="7">
        <v>10</v>
      </c>
      <c r="U2194" s="7">
        <v>3960</v>
      </c>
      <c r="V2194" t="s">
        <v>30</v>
      </c>
      <c r="W2194" s="7">
        <v>15840</v>
      </c>
      <c r="X2194" s="2" t="s">
        <v>82</v>
      </c>
      <c r="Y2194" s="200"/>
      <c r="Z2194" s="201">
        <f>IF(Y2194&lt;&gt;"",Y2194,IF(Table1[[#This Row],[Befolyt]]="i",1,""))</f>
        <v>1</v>
      </c>
      <c r="AA2194" s="98">
        <f>Table1[[#This Row],[KülföldiÁr]]*Table1[[#This Row],[Darab]]</f>
        <v>0</v>
      </c>
    </row>
    <row r="2195" spans="1:27" x14ac:dyDescent="0.3">
      <c r="A2195" t="s">
        <v>1501</v>
      </c>
      <c r="B2195" t="s">
        <v>1324</v>
      </c>
      <c r="C2195" s="126">
        <v>46042</v>
      </c>
      <c r="D2195" s="6">
        <v>1</v>
      </c>
      <c r="E2195" s="126">
        <v>46036</v>
      </c>
      <c r="F2195" s="6">
        <v>1</v>
      </c>
      <c r="G2195" t="s">
        <v>339</v>
      </c>
      <c r="H2195" t="s">
        <v>41</v>
      </c>
      <c r="I2195" t="s">
        <v>28</v>
      </c>
      <c r="J2195" t="s">
        <v>340</v>
      </c>
      <c r="K2195">
        <v>1</v>
      </c>
      <c r="L2195" s="7">
        <v>525.54</v>
      </c>
      <c r="M2195" s="7">
        <v>525.54</v>
      </c>
      <c r="N2195">
        <v>0</v>
      </c>
      <c r="O2195" t="s">
        <v>29</v>
      </c>
      <c r="P2195">
        <v>0</v>
      </c>
      <c r="Q2195" s="7">
        <v>1080</v>
      </c>
      <c r="R2195" s="7">
        <v>1980</v>
      </c>
      <c r="S2195" s="7">
        <v>1980</v>
      </c>
      <c r="T2195" s="7">
        <v>20.91</v>
      </c>
      <c r="U2195" s="7">
        <v>414.01800000000003</v>
      </c>
      <c r="V2195" t="s">
        <v>30</v>
      </c>
      <c r="W2195" s="7">
        <v>1454.46</v>
      </c>
      <c r="X2195" s="2" t="s">
        <v>82</v>
      </c>
      <c r="Y2195" s="200"/>
      <c r="Z2195" s="201">
        <f>IF(Y2195&lt;&gt;"",Y2195,IF(Table1[[#This Row],[Befolyt]]="i",1,""))</f>
        <v>1</v>
      </c>
      <c r="AA2195" s="98">
        <f>Table1[[#This Row],[KülföldiÁr]]*Table1[[#This Row],[Darab]]</f>
        <v>0</v>
      </c>
    </row>
    <row r="2196" spans="1:27" x14ac:dyDescent="0.3">
      <c r="A2196" t="s">
        <v>1501</v>
      </c>
      <c r="B2196" t="s">
        <v>1324</v>
      </c>
      <c r="C2196" s="126">
        <v>46042</v>
      </c>
      <c r="D2196" s="6">
        <v>1</v>
      </c>
      <c r="E2196" s="126">
        <v>46036</v>
      </c>
      <c r="F2196" s="6">
        <v>1</v>
      </c>
      <c r="G2196" t="s">
        <v>54</v>
      </c>
      <c r="H2196" t="s">
        <v>41</v>
      </c>
      <c r="I2196" t="s">
        <v>28</v>
      </c>
      <c r="J2196" t="s">
        <v>55</v>
      </c>
      <c r="K2196">
        <v>18</v>
      </c>
      <c r="L2196" s="7">
        <v>164.3</v>
      </c>
      <c r="M2196" s="7">
        <v>2957.4</v>
      </c>
      <c r="N2196">
        <v>0</v>
      </c>
      <c r="O2196" t="s">
        <v>29</v>
      </c>
      <c r="P2196">
        <v>0</v>
      </c>
      <c r="Q2196" s="7">
        <v>960</v>
      </c>
      <c r="R2196" s="7">
        <v>960</v>
      </c>
      <c r="S2196" s="7">
        <v>17280</v>
      </c>
      <c r="T2196" s="7">
        <v>5</v>
      </c>
      <c r="U2196" s="7">
        <v>864</v>
      </c>
      <c r="V2196" t="s">
        <v>30</v>
      </c>
      <c r="W2196" s="7">
        <v>14322.6</v>
      </c>
      <c r="X2196" s="2" t="s">
        <v>82</v>
      </c>
      <c r="Y2196" s="200"/>
      <c r="Z2196" s="201">
        <f>IF(Y2196&lt;&gt;"",Y2196,IF(Table1[[#This Row],[Befolyt]]="i",1,""))</f>
        <v>1</v>
      </c>
      <c r="AA2196" s="98">
        <f>Table1[[#This Row],[KülföldiÁr]]*Table1[[#This Row],[Darab]]</f>
        <v>0</v>
      </c>
    </row>
    <row r="2197" spans="1:27" x14ac:dyDescent="0.3">
      <c r="A2197" t="s">
        <v>1503</v>
      </c>
      <c r="B2197" t="s">
        <v>1504</v>
      </c>
      <c r="C2197" s="126">
        <v>46042</v>
      </c>
      <c r="D2197" s="6">
        <v>1</v>
      </c>
      <c r="E2197" s="126">
        <v>46038</v>
      </c>
      <c r="F2197" s="6">
        <v>1</v>
      </c>
      <c r="G2197" t="s">
        <v>92</v>
      </c>
      <c r="H2197" t="s">
        <v>41</v>
      </c>
      <c r="I2197" t="s">
        <v>28</v>
      </c>
      <c r="J2197" t="s">
        <v>125</v>
      </c>
      <c r="K2197">
        <v>50</v>
      </c>
      <c r="L2197" s="7">
        <v>255.57</v>
      </c>
      <c r="M2197" s="7">
        <v>12778.5</v>
      </c>
      <c r="N2197">
        <v>0</v>
      </c>
      <c r="O2197" t="s">
        <v>29</v>
      </c>
      <c r="P2197">
        <v>0</v>
      </c>
      <c r="Q2197" s="7">
        <v>1340</v>
      </c>
      <c r="R2197" s="7">
        <v>1100</v>
      </c>
      <c r="S2197" s="7">
        <v>55000</v>
      </c>
      <c r="T2197" s="7">
        <v>0.52</v>
      </c>
      <c r="U2197" s="7">
        <v>286</v>
      </c>
      <c r="V2197" t="s">
        <v>30</v>
      </c>
      <c r="W2197" s="7">
        <v>42221.5</v>
      </c>
      <c r="X2197" s="2" t="s">
        <v>82</v>
      </c>
      <c r="Y2197" s="200">
        <v>1</v>
      </c>
      <c r="Z2197" s="201">
        <f>IF(Y2197&lt;&gt;"",Y2197,IF(Table1[[#This Row],[Befolyt]]="i",1,""))</f>
        <v>1</v>
      </c>
      <c r="AA2197" s="98">
        <f>Table1[[#This Row],[KülföldiÁr]]*Table1[[#This Row],[Darab]]</f>
        <v>0</v>
      </c>
    </row>
    <row r="2198" spans="1:27" x14ac:dyDescent="0.3">
      <c r="A2198" t="s">
        <v>1503</v>
      </c>
      <c r="B2198" t="s">
        <v>1504</v>
      </c>
      <c r="C2198" s="126">
        <v>46042</v>
      </c>
      <c r="D2198" s="6">
        <v>1</v>
      </c>
      <c r="E2198" s="126">
        <v>46038</v>
      </c>
      <c r="F2198" s="6">
        <v>1</v>
      </c>
      <c r="G2198" t="s">
        <v>1505</v>
      </c>
      <c r="H2198" t="s">
        <v>34</v>
      </c>
      <c r="I2198" t="s">
        <v>32</v>
      </c>
      <c r="J2198" t="s">
        <v>1506</v>
      </c>
      <c r="K2198">
        <v>1</v>
      </c>
      <c r="L2198" s="7">
        <v>2331</v>
      </c>
      <c r="M2198" s="7">
        <v>2331</v>
      </c>
      <c r="N2198">
        <v>0</v>
      </c>
      <c r="O2198" t="s">
        <v>29</v>
      </c>
      <c r="P2198">
        <v>0</v>
      </c>
      <c r="Q2198" s="7">
        <v>2331</v>
      </c>
      <c r="R2198" s="7">
        <v>3000</v>
      </c>
      <c r="S2198" s="7">
        <v>3000</v>
      </c>
      <c r="T2198" s="7">
        <v>0</v>
      </c>
      <c r="U2198" s="7">
        <v>0</v>
      </c>
      <c r="V2198" t="s">
        <v>30</v>
      </c>
      <c r="W2198" s="7">
        <v>669</v>
      </c>
      <c r="X2198" s="2" t="s">
        <v>82</v>
      </c>
      <c r="Y2198" s="200">
        <v>1</v>
      </c>
      <c r="Z2198" s="201">
        <f>IF(Y2198&lt;&gt;"",Y2198,IF(Table1[[#This Row],[Befolyt]]="i",1,""))</f>
        <v>1</v>
      </c>
      <c r="AA2198" s="98">
        <f>Table1[[#This Row],[KülföldiÁr]]*Table1[[#This Row],[Darab]]</f>
        <v>0</v>
      </c>
    </row>
    <row r="2199" spans="1:27" x14ac:dyDescent="0.3">
      <c r="A2199" t="s">
        <v>1507</v>
      </c>
      <c r="B2199" t="s">
        <v>1339</v>
      </c>
      <c r="C2199" s="126">
        <v>46042</v>
      </c>
      <c r="D2199" s="6">
        <v>1</v>
      </c>
      <c r="E2199" s="126">
        <v>46038</v>
      </c>
      <c r="F2199" s="6">
        <v>1</v>
      </c>
      <c r="G2199" t="s">
        <v>114</v>
      </c>
      <c r="H2199" t="s">
        <v>33</v>
      </c>
      <c r="I2199" t="s">
        <v>28</v>
      </c>
      <c r="J2199" t="s">
        <v>1508</v>
      </c>
      <c r="K2199">
        <v>1</v>
      </c>
      <c r="L2199" s="7">
        <v>853.1</v>
      </c>
      <c r="M2199" s="7">
        <v>853.1</v>
      </c>
      <c r="N2199">
        <v>0</v>
      </c>
      <c r="O2199" t="s">
        <v>29</v>
      </c>
      <c r="P2199">
        <v>0</v>
      </c>
      <c r="Q2199" s="7">
        <v>4200</v>
      </c>
      <c r="R2199" s="7">
        <v>4200</v>
      </c>
      <c r="S2199" s="7">
        <v>4200</v>
      </c>
      <c r="T2199" s="7">
        <v>10</v>
      </c>
      <c r="U2199" s="7">
        <v>420</v>
      </c>
      <c r="V2199" t="s">
        <v>37</v>
      </c>
      <c r="W2199" s="7">
        <v>3346.9</v>
      </c>
      <c r="X2199" s="2" t="s">
        <v>31</v>
      </c>
      <c r="Y2199" s="200"/>
      <c r="Z2199" s="201" t="str">
        <f>IF(Y2199&lt;&gt;"",Y2199,IF(Table1[[#This Row],[Befolyt]]="i",1,""))</f>
        <v/>
      </c>
      <c r="AA2199" s="98">
        <f>Table1[[#This Row],[KülföldiÁr]]*Table1[[#This Row],[Darab]]</f>
        <v>0</v>
      </c>
    </row>
    <row r="2200" spans="1:27" x14ac:dyDescent="0.3">
      <c r="A2200" t="s">
        <v>1507</v>
      </c>
      <c r="B2200" t="s">
        <v>1339</v>
      </c>
      <c r="C2200" s="126">
        <v>46042</v>
      </c>
      <c r="D2200" s="6">
        <v>1</v>
      </c>
      <c r="E2200" s="126">
        <v>46038</v>
      </c>
      <c r="F2200" s="6">
        <v>1</v>
      </c>
      <c r="G2200" t="s">
        <v>1293</v>
      </c>
      <c r="H2200" t="s">
        <v>33</v>
      </c>
      <c r="I2200" t="s">
        <v>28</v>
      </c>
      <c r="J2200" t="s">
        <v>1509</v>
      </c>
      <c r="K2200">
        <v>2</v>
      </c>
      <c r="L2200" s="7">
        <v>297.77999999999997</v>
      </c>
      <c r="M2200" s="7">
        <v>595.55999999999995</v>
      </c>
      <c r="N2200">
        <v>0</v>
      </c>
      <c r="O2200" t="s">
        <v>29</v>
      </c>
      <c r="P2200">
        <v>0</v>
      </c>
      <c r="Q2200" s="7">
        <v>1700</v>
      </c>
      <c r="R2200" s="7">
        <v>1700</v>
      </c>
      <c r="S2200" s="7">
        <v>3400</v>
      </c>
      <c r="T2200" s="7">
        <v>10</v>
      </c>
      <c r="U2200" s="7">
        <v>340</v>
      </c>
      <c r="V2200" t="s">
        <v>37</v>
      </c>
      <c r="W2200" s="7">
        <v>2804.44</v>
      </c>
      <c r="X2200" s="2" t="s">
        <v>31</v>
      </c>
      <c r="Y2200" s="200"/>
      <c r="Z2200" s="201" t="str">
        <f>IF(Y2200&lt;&gt;"",Y2200,IF(Table1[[#This Row],[Befolyt]]="i",1,""))</f>
        <v/>
      </c>
      <c r="AA2200" s="98">
        <f>Table1[[#This Row],[KülföldiÁr]]*Table1[[#This Row],[Darab]]</f>
        <v>0</v>
      </c>
    </row>
    <row r="2201" spans="1:27" x14ac:dyDescent="0.3">
      <c r="A2201" t="s">
        <v>1510</v>
      </c>
      <c r="B2201" t="s">
        <v>1339</v>
      </c>
      <c r="C2201" s="126">
        <v>46042</v>
      </c>
      <c r="D2201" s="6">
        <v>1</v>
      </c>
      <c r="E2201" s="126">
        <v>46038</v>
      </c>
      <c r="F2201" s="6">
        <v>1</v>
      </c>
      <c r="G2201" t="s">
        <v>927</v>
      </c>
      <c r="H2201" t="s">
        <v>27</v>
      </c>
      <c r="I2201" t="s">
        <v>28</v>
      </c>
      <c r="J2201" t="s">
        <v>928</v>
      </c>
      <c r="K2201">
        <v>1</v>
      </c>
      <c r="L2201" s="7">
        <v>50580</v>
      </c>
      <c r="M2201" s="7">
        <v>50580</v>
      </c>
      <c r="N2201">
        <v>0</v>
      </c>
      <c r="O2201" t="s">
        <v>29</v>
      </c>
      <c r="P2201">
        <v>0</v>
      </c>
      <c r="Q2201" s="7">
        <v>84300</v>
      </c>
      <c r="R2201" s="7">
        <v>84300</v>
      </c>
      <c r="S2201" s="7">
        <v>84300</v>
      </c>
      <c r="T2201" s="7">
        <v>10</v>
      </c>
      <c r="U2201" s="7">
        <v>8430</v>
      </c>
      <c r="V2201" t="s">
        <v>37</v>
      </c>
      <c r="W2201" s="7">
        <v>33720</v>
      </c>
      <c r="X2201" s="2" t="s">
        <v>31</v>
      </c>
      <c r="Y2201" s="200"/>
      <c r="Z2201" s="201" t="str">
        <f>IF(Y2201&lt;&gt;"",Y2201,IF(Table1[[#This Row],[Befolyt]]="i",1,""))</f>
        <v/>
      </c>
      <c r="AA2201" s="98">
        <f>Table1[[#This Row],[KülföldiÁr]]*Table1[[#This Row],[Darab]]</f>
        <v>0</v>
      </c>
    </row>
    <row r="2202" spans="1:27" x14ac:dyDescent="0.3">
      <c r="A2202" t="s">
        <v>1510</v>
      </c>
      <c r="B2202" t="s">
        <v>1339</v>
      </c>
      <c r="C2202" s="126">
        <v>46042</v>
      </c>
      <c r="D2202" s="6">
        <v>1</v>
      </c>
      <c r="E2202" s="126">
        <v>46038</v>
      </c>
      <c r="F2202" s="6">
        <v>1</v>
      </c>
      <c r="G2202" t="s">
        <v>1340</v>
      </c>
      <c r="H2202" t="s">
        <v>41</v>
      </c>
      <c r="I2202" t="s">
        <v>28</v>
      </c>
      <c r="J2202" t="s">
        <v>1341</v>
      </c>
      <c r="K2202">
        <v>1</v>
      </c>
      <c r="L2202" s="7">
        <v>185.99</v>
      </c>
      <c r="M2202" s="7">
        <v>185.99</v>
      </c>
      <c r="N2202">
        <v>0</v>
      </c>
      <c r="O2202" t="s">
        <v>29</v>
      </c>
      <c r="P2202">
        <v>0</v>
      </c>
      <c r="Q2202" s="7">
        <v>1150</v>
      </c>
      <c r="R2202" s="7">
        <v>1150</v>
      </c>
      <c r="S2202" s="7">
        <v>1150</v>
      </c>
      <c r="T2202" s="7">
        <v>5</v>
      </c>
      <c r="U2202" s="7">
        <v>57.5</v>
      </c>
      <c r="V2202" t="s">
        <v>37</v>
      </c>
      <c r="W2202" s="7">
        <v>964.01</v>
      </c>
      <c r="X2202" s="2" t="s">
        <v>31</v>
      </c>
      <c r="Y2202" s="200"/>
      <c r="Z2202" s="201" t="str">
        <f>IF(Y2202&lt;&gt;"",Y2202,IF(Table1[[#This Row],[Befolyt]]="i",1,""))</f>
        <v/>
      </c>
      <c r="AA2202" s="98">
        <f>Table1[[#This Row],[KülföldiÁr]]*Table1[[#This Row],[Darab]]</f>
        <v>0</v>
      </c>
    </row>
    <row r="2203" spans="1:27" x14ac:dyDescent="0.3">
      <c r="A2203" t="s">
        <v>1510</v>
      </c>
      <c r="B2203" t="s">
        <v>1339</v>
      </c>
      <c r="C2203" s="126">
        <v>46042</v>
      </c>
      <c r="D2203" s="6">
        <v>1</v>
      </c>
      <c r="E2203" s="126">
        <v>46038</v>
      </c>
      <c r="F2203" s="6">
        <v>1</v>
      </c>
      <c r="G2203" t="s">
        <v>375</v>
      </c>
      <c r="H2203" t="s">
        <v>41</v>
      </c>
      <c r="I2203" t="s">
        <v>28</v>
      </c>
      <c r="J2203" t="s">
        <v>376</v>
      </c>
      <c r="K2203">
        <v>3</v>
      </c>
      <c r="L2203" s="7">
        <v>145.41</v>
      </c>
      <c r="M2203" s="7">
        <v>436.23</v>
      </c>
      <c r="N2203">
        <v>0</v>
      </c>
      <c r="O2203" t="s">
        <v>29</v>
      </c>
      <c r="P2203">
        <v>0</v>
      </c>
      <c r="Q2203" s="7">
        <v>820</v>
      </c>
      <c r="R2203" s="7">
        <v>820</v>
      </c>
      <c r="S2203" s="7">
        <v>2460</v>
      </c>
      <c r="T2203" s="7">
        <v>5</v>
      </c>
      <c r="U2203" s="7">
        <v>123</v>
      </c>
      <c r="V2203" t="s">
        <v>37</v>
      </c>
      <c r="W2203" s="7">
        <v>2023.77</v>
      </c>
      <c r="X2203" s="2" t="s">
        <v>31</v>
      </c>
      <c r="Y2203" s="200"/>
      <c r="Z2203" s="201" t="str">
        <f>IF(Y2203&lt;&gt;"",Y2203,IF(Table1[[#This Row],[Befolyt]]="i",1,""))</f>
        <v/>
      </c>
      <c r="AA2203" s="98">
        <f>Table1[[#This Row],[KülföldiÁr]]*Table1[[#This Row],[Darab]]</f>
        <v>0</v>
      </c>
    </row>
    <row r="2204" spans="1:27" x14ac:dyDescent="0.3">
      <c r="A2204" t="s">
        <v>1510</v>
      </c>
      <c r="B2204" t="s">
        <v>1339</v>
      </c>
      <c r="C2204" s="126">
        <v>46042</v>
      </c>
      <c r="D2204" s="6">
        <v>1</v>
      </c>
      <c r="E2204" s="126">
        <v>46038</v>
      </c>
      <c r="F2204" s="6">
        <v>1</v>
      </c>
      <c r="G2204" t="s">
        <v>1511</v>
      </c>
      <c r="H2204" t="s">
        <v>41</v>
      </c>
      <c r="I2204" t="s">
        <v>28</v>
      </c>
      <c r="J2204" t="s">
        <v>1512</v>
      </c>
      <c r="K2204">
        <v>2</v>
      </c>
      <c r="L2204" s="7">
        <v>490</v>
      </c>
      <c r="M2204" s="7">
        <v>980</v>
      </c>
      <c r="N2204">
        <v>0</v>
      </c>
      <c r="O2204" t="s">
        <v>29</v>
      </c>
      <c r="P2204">
        <v>0</v>
      </c>
      <c r="Q2204" s="7">
        <v>1425</v>
      </c>
      <c r="R2204" s="7">
        <v>1425</v>
      </c>
      <c r="S2204" s="7">
        <v>2850</v>
      </c>
      <c r="T2204" s="7">
        <v>5</v>
      </c>
      <c r="U2204" s="7">
        <v>142.5</v>
      </c>
      <c r="V2204" t="s">
        <v>37</v>
      </c>
      <c r="W2204" s="7">
        <v>1870</v>
      </c>
      <c r="X2204" s="2" t="s">
        <v>31</v>
      </c>
      <c r="Y2204" s="200"/>
      <c r="Z2204" s="201" t="str">
        <f>IF(Y2204&lt;&gt;"",Y2204,IF(Table1[[#This Row],[Befolyt]]="i",1,""))</f>
        <v/>
      </c>
      <c r="AA2204" s="98">
        <f>Table1[[#This Row],[KülföldiÁr]]*Table1[[#This Row],[Darab]]</f>
        <v>0</v>
      </c>
    </row>
    <row r="2205" spans="1:27" x14ac:dyDescent="0.3">
      <c r="A2205" t="s">
        <v>1510</v>
      </c>
      <c r="B2205" t="s">
        <v>1339</v>
      </c>
      <c r="C2205" s="126">
        <v>46042</v>
      </c>
      <c r="D2205" s="6">
        <v>1</v>
      </c>
      <c r="E2205" s="126">
        <v>46038</v>
      </c>
      <c r="F2205" s="6">
        <v>1</v>
      </c>
      <c r="G2205" t="s">
        <v>339</v>
      </c>
      <c r="H2205" t="s">
        <v>41</v>
      </c>
      <c r="I2205" t="s">
        <v>28</v>
      </c>
      <c r="J2205" t="s">
        <v>340</v>
      </c>
      <c r="K2205">
        <v>1</v>
      </c>
      <c r="L2205" s="7">
        <v>525.54</v>
      </c>
      <c r="M2205" s="7">
        <v>525.54</v>
      </c>
      <c r="N2205">
        <v>0</v>
      </c>
      <c r="O2205" t="s">
        <v>29</v>
      </c>
      <c r="P2205">
        <v>0</v>
      </c>
      <c r="Q2205" s="7">
        <v>1080</v>
      </c>
      <c r="R2205" s="7">
        <v>1080</v>
      </c>
      <c r="S2205" s="7">
        <v>1080</v>
      </c>
      <c r="T2205" s="7">
        <v>5</v>
      </c>
      <c r="U2205" s="7">
        <v>54</v>
      </c>
      <c r="V2205" t="s">
        <v>37</v>
      </c>
      <c r="W2205" s="7">
        <v>554.46</v>
      </c>
      <c r="X2205" s="2" t="s">
        <v>31</v>
      </c>
      <c r="Y2205" s="200"/>
      <c r="Z2205" s="201" t="str">
        <f>IF(Y2205&lt;&gt;"",Y2205,IF(Table1[[#This Row],[Befolyt]]="i",1,""))</f>
        <v/>
      </c>
      <c r="AA2205" s="98">
        <f>Table1[[#This Row],[KülföldiÁr]]*Table1[[#This Row],[Darab]]</f>
        <v>0</v>
      </c>
    </row>
    <row r="2206" spans="1:27" x14ac:dyDescent="0.3">
      <c r="A2206" t="s">
        <v>1510</v>
      </c>
      <c r="B2206" t="s">
        <v>1339</v>
      </c>
      <c r="C2206" s="126">
        <v>46042</v>
      </c>
      <c r="D2206" s="6">
        <v>1</v>
      </c>
      <c r="E2206" s="126">
        <v>46038</v>
      </c>
      <c r="F2206" s="6">
        <v>1</v>
      </c>
      <c r="G2206" t="s">
        <v>104</v>
      </c>
      <c r="H2206" t="s">
        <v>41</v>
      </c>
      <c r="I2206" t="s">
        <v>28</v>
      </c>
      <c r="J2206" t="s">
        <v>285</v>
      </c>
      <c r="K2206">
        <v>1</v>
      </c>
      <c r="L2206" s="7">
        <v>491.98</v>
      </c>
      <c r="M2206" s="7">
        <v>491.98</v>
      </c>
      <c r="N2206">
        <v>0</v>
      </c>
      <c r="O2206" t="s">
        <v>29</v>
      </c>
      <c r="P2206">
        <v>0</v>
      </c>
      <c r="Q2206" s="7">
        <v>1510</v>
      </c>
      <c r="R2206" s="7">
        <v>1510</v>
      </c>
      <c r="S2206" s="7">
        <v>1510</v>
      </c>
      <c r="T2206" s="7">
        <v>5</v>
      </c>
      <c r="U2206" s="7">
        <v>75.5</v>
      </c>
      <c r="V2206" t="s">
        <v>37</v>
      </c>
      <c r="W2206" s="7">
        <v>1018.02</v>
      </c>
      <c r="X2206" s="2" t="s">
        <v>31</v>
      </c>
      <c r="Y2206" s="200"/>
      <c r="Z2206" s="201" t="str">
        <f>IF(Y2206&lt;&gt;"",Y2206,IF(Table1[[#This Row],[Befolyt]]="i",1,""))</f>
        <v/>
      </c>
      <c r="AA2206" s="98">
        <f>Table1[[#This Row],[KülföldiÁr]]*Table1[[#This Row],[Darab]]</f>
        <v>0</v>
      </c>
    </row>
    <row r="2207" spans="1:27" x14ac:dyDescent="0.3">
      <c r="A2207" t="s">
        <v>1510</v>
      </c>
      <c r="B2207" t="s">
        <v>1339</v>
      </c>
      <c r="C2207" s="126">
        <v>46042</v>
      </c>
      <c r="D2207" s="6">
        <v>1</v>
      </c>
      <c r="E2207" s="126">
        <v>46038</v>
      </c>
      <c r="F2207" s="6">
        <v>1</v>
      </c>
      <c r="G2207" t="s">
        <v>86</v>
      </c>
      <c r="H2207" t="s">
        <v>70</v>
      </c>
      <c r="I2207" t="s">
        <v>32</v>
      </c>
      <c r="J2207" t="s">
        <v>87</v>
      </c>
      <c r="K2207">
        <v>0.5</v>
      </c>
      <c r="L2207" s="7">
        <v>7195.04</v>
      </c>
      <c r="M2207" s="7">
        <v>3597.52</v>
      </c>
      <c r="N2207">
        <v>0</v>
      </c>
      <c r="O2207" t="s">
        <v>29</v>
      </c>
      <c r="P2207">
        <v>0</v>
      </c>
      <c r="Q2207" s="7">
        <v>12000</v>
      </c>
      <c r="R2207" s="7">
        <v>12000</v>
      </c>
      <c r="S2207" s="7">
        <v>6000</v>
      </c>
      <c r="T2207" s="7">
        <v>0</v>
      </c>
      <c r="U2207" s="7">
        <v>0</v>
      </c>
      <c r="V2207" t="s">
        <v>37</v>
      </c>
      <c r="W2207" s="7">
        <v>2402.48</v>
      </c>
      <c r="X2207" s="2" t="s">
        <v>31</v>
      </c>
      <c r="Y2207" s="200"/>
      <c r="Z2207" s="201" t="str">
        <f>IF(Y2207&lt;&gt;"",Y2207,IF(Table1[[#This Row],[Befolyt]]="i",1,""))</f>
        <v/>
      </c>
      <c r="AA2207" s="98">
        <f>Table1[[#This Row],[KülföldiÁr]]*Table1[[#This Row],[Darab]]</f>
        <v>0</v>
      </c>
    </row>
    <row r="2208" spans="1:27" x14ac:dyDescent="0.3">
      <c r="A2208" t="s">
        <v>1510</v>
      </c>
      <c r="B2208" t="s">
        <v>1339</v>
      </c>
      <c r="C2208" s="126">
        <v>46042</v>
      </c>
      <c r="D2208" s="6">
        <v>1</v>
      </c>
      <c r="E2208" s="126">
        <v>46038</v>
      </c>
      <c r="F2208" s="6">
        <v>1</v>
      </c>
      <c r="G2208" t="s">
        <v>45</v>
      </c>
      <c r="H2208" t="s">
        <v>41</v>
      </c>
      <c r="I2208" t="s">
        <v>28</v>
      </c>
      <c r="J2208" t="s">
        <v>46</v>
      </c>
      <c r="K2208">
        <v>10</v>
      </c>
      <c r="L2208" s="7">
        <v>165.41</v>
      </c>
      <c r="M2208" s="7">
        <v>1654.1</v>
      </c>
      <c r="N2208">
        <v>0</v>
      </c>
      <c r="O2208" t="s">
        <v>29</v>
      </c>
      <c r="P2208">
        <v>0</v>
      </c>
      <c r="Q2208" s="7">
        <v>960</v>
      </c>
      <c r="R2208" s="7">
        <v>960</v>
      </c>
      <c r="S2208" s="7">
        <v>9600</v>
      </c>
      <c r="T2208" s="7">
        <v>5</v>
      </c>
      <c r="U2208" s="7">
        <v>480</v>
      </c>
      <c r="V2208" t="s">
        <v>37</v>
      </c>
      <c r="W2208" s="7">
        <v>7945.9</v>
      </c>
      <c r="X2208" s="2" t="s">
        <v>31</v>
      </c>
      <c r="Y2208" s="200"/>
      <c r="Z2208" s="201" t="str">
        <f>IF(Y2208&lt;&gt;"",Y2208,IF(Table1[[#This Row],[Befolyt]]="i",1,""))</f>
        <v/>
      </c>
      <c r="AA2208" s="98">
        <f>Table1[[#This Row],[KülföldiÁr]]*Table1[[#This Row],[Darab]]</f>
        <v>0</v>
      </c>
    </row>
    <row r="2209" spans="1:27" x14ac:dyDescent="0.3">
      <c r="A2209" t="s">
        <v>1510</v>
      </c>
      <c r="B2209" t="s">
        <v>1339</v>
      </c>
      <c r="C2209" s="126">
        <v>46042</v>
      </c>
      <c r="D2209" s="6">
        <v>1</v>
      </c>
      <c r="E2209" s="126">
        <v>46038</v>
      </c>
      <c r="F2209" s="6">
        <v>1</v>
      </c>
      <c r="G2209" t="s">
        <v>54</v>
      </c>
      <c r="H2209" t="s">
        <v>41</v>
      </c>
      <c r="I2209" t="s">
        <v>28</v>
      </c>
      <c r="J2209" t="s">
        <v>55</v>
      </c>
      <c r="K2209">
        <v>16</v>
      </c>
      <c r="L2209" s="7">
        <v>164.3</v>
      </c>
      <c r="M2209" s="7">
        <v>2628.8</v>
      </c>
      <c r="N2209">
        <v>0</v>
      </c>
      <c r="O2209" t="s">
        <v>29</v>
      </c>
      <c r="P2209">
        <v>0</v>
      </c>
      <c r="Q2209" s="7">
        <v>960</v>
      </c>
      <c r="R2209" s="7">
        <v>960</v>
      </c>
      <c r="S2209" s="7">
        <v>15360</v>
      </c>
      <c r="T2209" s="7">
        <v>5</v>
      </c>
      <c r="U2209" s="7">
        <v>768</v>
      </c>
      <c r="V2209" t="s">
        <v>37</v>
      </c>
      <c r="W2209" s="7">
        <v>12731.2</v>
      </c>
      <c r="X2209" s="2" t="s">
        <v>31</v>
      </c>
      <c r="Y2209" s="200"/>
      <c r="Z2209" s="201" t="str">
        <f>IF(Y2209&lt;&gt;"",Y2209,IF(Table1[[#This Row],[Befolyt]]="i",1,""))</f>
        <v/>
      </c>
      <c r="AA2209" s="98">
        <f>Table1[[#This Row],[KülföldiÁr]]*Table1[[#This Row],[Darab]]</f>
        <v>0</v>
      </c>
    </row>
    <row r="2210" spans="1:27" x14ac:dyDescent="0.3">
      <c r="A2210" t="s">
        <v>1510</v>
      </c>
      <c r="B2210" t="s">
        <v>1339</v>
      </c>
      <c r="C2210" s="126">
        <v>46042</v>
      </c>
      <c r="D2210" s="6">
        <v>1</v>
      </c>
      <c r="E2210" s="126">
        <v>46038</v>
      </c>
      <c r="F2210" s="6">
        <v>1</v>
      </c>
      <c r="G2210" t="s">
        <v>58</v>
      </c>
      <c r="H2210" t="s">
        <v>41</v>
      </c>
      <c r="I2210" t="s">
        <v>28</v>
      </c>
      <c r="J2210" t="s">
        <v>59</v>
      </c>
      <c r="K2210">
        <v>3</v>
      </c>
      <c r="L2210" s="7">
        <v>169.09</v>
      </c>
      <c r="M2210" s="7">
        <v>507.27</v>
      </c>
      <c r="N2210">
        <v>0</v>
      </c>
      <c r="O2210" t="s">
        <v>29</v>
      </c>
      <c r="P2210">
        <v>0</v>
      </c>
      <c r="Q2210" s="7">
        <v>890</v>
      </c>
      <c r="R2210" s="7">
        <v>890</v>
      </c>
      <c r="S2210" s="7">
        <v>2670</v>
      </c>
      <c r="T2210" s="7">
        <v>5</v>
      </c>
      <c r="U2210" s="7">
        <v>133.5</v>
      </c>
      <c r="V2210" t="s">
        <v>37</v>
      </c>
      <c r="W2210" s="7">
        <v>2162.73</v>
      </c>
      <c r="X2210" s="2" t="s">
        <v>31</v>
      </c>
      <c r="Y2210" s="200"/>
      <c r="Z2210" s="201" t="str">
        <f>IF(Y2210&lt;&gt;"",Y2210,IF(Table1[[#This Row],[Befolyt]]="i",1,""))</f>
        <v/>
      </c>
      <c r="AA2210" s="98">
        <f>Table1[[#This Row],[KülföldiÁr]]*Table1[[#This Row],[Darab]]</f>
        <v>0</v>
      </c>
    </row>
    <row r="2211" spans="1:27" x14ac:dyDescent="0.3">
      <c r="A2211" t="s">
        <v>1510</v>
      </c>
      <c r="B2211" t="s">
        <v>1339</v>
      </c>
      <c r="C2211" s="126">
        <v>46042</v>
      </c>
      <c r="D2211" s="6">
        <v>1</v>
      </c>
      <c r="E2211" s="126">
        <v>46038</v>
      </c>
      <c r="F2211" s="6">
        <v>1</v>
      </c>
      <c r="G2211" t="s">
        <v>92</v>
      </c>
      <c r="H2211" t="s">
        <v>41</v>
      </c>
      <c r="I2211" t="s">
        <v>28</v>
      </c>
      <c r="J2211" t="s">
        <v>125</v>
      </c>
      <c r="K2211">
        <v>1</v>
      </c>
      <c r="L2211" s="7">
        <v>255.57</v>
      </c>
      <c r="M2211" s="7">
        <v>255.57</v>
      </c>
      <c r="N2211">
        <v>0</v>
      </c>
      <c r="O2211" t="s">
        <v>29</v>
      </c>
      <c r="P2211">
        <v>0</v>
      </c>
      <c r="Q2211" s="7">
        <v>1340</v>
      </c>
      <c r="R2211" s="7">
        <v>1340</v>
      </c>
      <c r="S2211" s="7">
        <v>1340</v>
      </c>
      <c r="T2211" s="7">
        <v>5</v>
      </c>
      <c r="U2211" s="7">
        <v>67</v>
      </c>
      <c r="V2211" t="s">
        <v>37</v>
      </c>
      <c r="W2211" s="7">
        <v>1084.43</v>
      </c>
      <c r="X2211" s="2" t="s">
        <v>31</v>
      </c>
      <c r="Y2211" s="200"/>
      <c r="Z2211" s="201" t="str">
        <f>IF(Y2211&lt;&gt;"",Y2211,IF(Table1[[#This Row],[Befolyt]]="i",1,""))</f>
        <v/>
      </c>
      <c r="AA2211" s="98">
        <f>Table1[[#This Row],[KülföldiÁr]]*Table1[[#This Row],[Darab]]</f>
        <v>0</v>
      </c>
    </row>
    <row r="2212" spans="1:27" x14ac:dyDescent="0.3">
      <c r="A2212" t="s">
        <v>1513</v>
      </c>
      <c r="B2212" t="s">
        <v>1514</v>
      </c>
      <c r="C2212" s="126">
        <v>46042</v>
      </c>
      <c r="D2212" s="6">
        <v>1</v>
      </c>
      <c r="E2212" s="126">
        <v>46042</v>
      </c>
      <c r="F2212" s="6">
        <v>1</v>
      </c>
      <c r="G2212" t="s">
        <v>1515</v>
      </c>
      <c r="H2212" t="s">
        <v>71</v>
      </c>
      <c r="I2212" t="s">
        <v>28</v>
      </c>
      <c r="J2212" t="s">
        <v>1516</v>
      </c>
      <c r="K2212">
        <v>3</v>
      </c>
      <c r="L2212" s="7">
        <v>2595.65</v>
      </c>
      <c r="M2212" s="7">
        <v>7786.9500000000007</v>
      </c>
      <c r="N2212">
        <v>0</v>
      </c>
      <c r="O2212" t="s">
        <v>29</v>
      </c>
      <c r="P2212">
        <v>0</v>
      </c>
      <c r="Q2212" s="7">
        <v>6600</v>
      </c>
      <c r="R2212" s="7">
        <v>6600</v>
      </c>
      <c r="S2212" s="7">
        <v>19800</v>
      </c>
      <c r="T2212" s="7">
        <v>5</v>
      </c>
      <c r="U2212" s="7">
        <v>990</v>
      </c>
      <c r="V2212" t="s">
        <v>66</v>
      </c>
      <c r="W2212" s="7">
        <v>12013.05</v>
      </c>
      <c r="X2212" s="2" t="s">
        <v>82</v>
      </c>
      <c r="Y2212" s="200"/>
      <c r="Z2212" s="201">
        <f>IF(Y2212&lt;&gt;"",Y2212,IF(Table1[[#This Row],[Befolyt]]="i",1,""))</f>
        <v>1</v>
      </c>
      <c r="AA2212" s="98">
        <f>Table1[[#This Row],[KülföldiÁr]]*Table1[[#This Row],[Darab]]</f>
        <v>0</v>
      </c>
    </row>
    <row r="2213" spans="1:27" x14ac:dyDescent="0.3">
      <c r="A2213" t="s">
        <v>1513</v>
      </c>
      <c r="B2213" t="s">
        <v>1514</v>
      </c>
      <c r="C2213" s="126">
        <v>46042</v>
      </c>
      <c r="D2213" s="6">
        <v>1</v>
      </c>
      <c r="E2213" s="126">
        <v>46042</v>
      </c>
      <c r="F2213" s="6">
        <v>1</v>
      </c>
      <c r="G2213" t="s">
        <v>1517</v>
      </c>
      <c r="H2213" t="s">
        <v>71</v>
      </c>
      <c r="I2213" t="s">
        <v>28</v>
      </c>
      <c r="J2213" t="s">
        <v>1518</v>
      </c>
      <c r="K2213">
        <v>3</v>
      </c>
      <c r="L2213" s="7">
        <v>2365.85</v>
      </c>
      <c r="M2213" s="7">
        <v>7097.5499999999993</v>
      </c>
      <c r="N2213">
        <v>0</v>
      </c>
      <c r="O2213" t="s">
        <v>29</v>
      </c>
      <c r="P2213">
        <v>0</v>
      </c>
      <c r="Q2213" s="7">
        <v>7315</v>
      </c>
      <c r="R2213" s="7">
        <v>6220</v>
      </c>
      <c r="S2213" s="7">
        <v>18660</v>
      </c>
      <c r="T2213" s="7">
        <v>2.5</v>
      </c>
      <c r="U2213" s="7">
        <v>466.5</v>
      </c>
      <c r="V2213" t="s">
        <v>66</v>
      </c>
      <c r="W2213" s="7">
        <v>11562.45</v>
      </c>
      <c r="X2213" s="2" t="s">
        <v>82</v>
      </c>
      <c r="Y2213" s="200"/>
      <c r="Z2213" s="201">
        <f>IF(Y2213&lt;&gt;"",Y2213,IF(Table1[[#This Row],[Befolyt]]="i",1,""))</f>
        <v>1</v>
      </c>
      <c r="AA2213" s="98">
        <f>Table1[[#This Row],[KülföldiÁr]]*Table1[[#This Row],[Darab]]</f>
        <v>0</v>
      </c>
    </row>
    <row r="2214" spans="1:27" x14ac:dyDescent="0.3">
      <c r="A2214" t="s">
        <v>1513</v>
      </c>
      <c r="B2214" t="s">
        <v>1514</v>
      </c>
      <c r="C2214" s="126">
        <v>46042</v>
      </c>
      <c r="D2214" s="6">
        <v>1</v>
      </c>
      <c r="E2214" s="126">
        <v>46042</v>
      </c>
      <c r="F2214" s="6">
        <v>1</v>
      </c>
      <c r="G2214" t="s">
        <v>1519</v>
      </c>
      <c r="H2214" t="s">
        <v>34</v>
      </c>
      <c r="I2214" t="s">
        <v>32</v>
      </c>
      <c r="J2214" t="s">
        <v>1520</v>
      </c>
      <c r="K2214">
        <v>1</v>
      </c>
      <c r="L2214" s="7">
        <v>2468</v>
      </c>
      <c r="M2214" s="7">
        <v>2468</v>
      </c>
      <c r="N2214">
        <v>0</v>
      </c>
      <c r="O2214" t="s">
        <v>29</v>
      </c>
      <c r="P2214">
        <v>0</v>
      </c>
      <c r="Q2214" s="7">
        <v>2468</v>
      </c>
      <c r="R2214" s="7">
        <v>0</v>
      </c>
      <c r="S2214" s="7">
        <v>0</v>
      </c>
      <c r="T2214" s="7">
        <v>0</v>
      </c>
      <c r="U2214" s="7">
        <v>0</v>
      </c>
      <c r="V2214" t="s">
        <v>66</v>
      </c>
      <c r="W2214" s="7">
        <v>-2468</v>
      </c>
      <c r="X2214" s="2" t="s">
        <v>82</v>
      </c>
      <c r="Y2214" s="200"/>
      <c r="Z2214" s="201">
        <f>IF(Y2214&lt;&gt;"",Y2214,IF(Table1[[#This Row],[Befolyt]]="i",1,""))</f>
        <v>1</v>
      </c>
      <c r="AA2214" s="98">
        <f>Table1[[#This Row],[KülföldiÁr]]*Table1[[#This Row],[Darab]]</f>
        <v>0</v>
      </c>
    </row>
    <row r="2215" spans="1:27" x14ac:dyDescent="0.3">
      <c r="A2215" t="s">
        <v>1521</v>
      </c>
      <c r="B2215" t="s">
        <v>525</v>
      </c>
      <c r="C2215" s="126">
        <v>46042</v>
      </c>
      <c r="D2215" s="6">
        <v>1</v>
      </c>
      <c r="E2215" s="126">
        <v>46031</v>
      </c>
      <c r="F2215" s="6">
        <v>1</v>
      </c>
      <c r="G2215" t="s">
        <v>1205</v>
      </c>
      <c r="H2215" t="s">
        <v>63</v>
      </c>
      <c r="I2215" t="s">
        <v>28</v>
      </c>
      <c r="J2215" t="s">
        <v>1206</v>
      </c>
      <c r="K2215">
        <v>2</v>
      </c>
      <c r="L2215" s="7">
        <v>2663.19</v>
      </c>
      <c r="M2215" s="7">
        <v>5326.38</v>
      </c>
      <c r="N2215">
        <v>0</v>
      </c>
      <c r="O2215" t="s">
        <v>29</v>
      </c>
      <c r="P2215">
        <v>0</v>
      </c>
      <c r="Q2215" s="7">
        <v>8010</v>
      </c>
      <c r="R2215" s="7">
        <v>8010</v>
      </c>
      <c r="S2215" s="7">
        <v>16020</v>
      </c>
      <c r="T2215" s="7">
        <v>7</v>
      </c>
      <c r="U2215" s="7">
        <v>1121.4000000000001</v>
      </c>
      <c r="V2215" t="s">
        <v>77</v>
      </c>
      <c r="W2215" s="7">
        <v>10693.619999999999</v>
      </c>
      <c r="X2215" s="2" t="s">
        <v>82</v>
      </c>
      <c r="Y2215" s="200"/>
      <c r="Z2215" s="201">
        <f>IF(Y2215&lt;&gt;"",Y2215,IF(Table1[[#This Row],[Befolyt]]="i",1,""))</f>
        <v>1</v>
      </c>
      <c r="AA2215" s="98">
        <f>Table1[[#This Row],[KülföldiÁr]]*Table1[[#This Row],[Darab]]</f>
        <v>0</v>
      </c>
    </row>
    <row r="2216" spans="1:27" x14ac:dyDescent="0.3">
      <c r="A2216" t="s">
        <v>1521</v>
      </c>
      <c r="B2216" t="s">
        <v>525</v>
      </c>
      <c r="C2216" s="126">
        <v>46042</v>
      </c>
      <c r="D2216" s="6">
        <v>1</v>
      </c>
      <c r="E2216" s="126">
        <v>46031</v>
      </c>
      <c r="F2216" s="6">
        <v>1</v>
      </c>
      <c r="G2216" t="s">
        <v>1522</v>
      </c>
      <c r="H2216" t="s">
        <v>34</v>
      </c>
      <c r="I2216" t="s">
        <v>32</v>
      </c>
      <c r="J2216" t="s">
        <v>1523</v>
      </c>
      <c r="K2216">
        <v>1</v>
      </c>
      <c r="L2216" s="7">
        <v>2296</v>
      </c>
      <c r="M2216" s="7">
        <v>2296</v>
      </c>
      <c r="N2216">
        <v>0</v>
      </c>
      <c r="O2216" t="s">
        <v>29</v>
      </c>
      <c r="P2216">
        <v>0</v>
      </c>
      <c r="Q2216" s="7">
        <v>2296</v>
      </c>
      <c r="R2216" s="7">
        <v>2500</v>
      </c>
      <c r="S2216" s="7">
        <v>2500</v>
      </c>
      <c r="T2216" s="7">
        <v>0</v>
      </c>
      <c r="U2216" s="7">
        <v>0</v>
      </c>
      <c r="V2216" t="s">
        <v>77</v>
      </c>
      <c r="W2216" s="7">
        <v>204</v>
      </c>
      <c r="X2216" s="2" t="s">
        <v>82</v>
      </c>
      <c r="Y2216" s="200"/>
      <c r="Z2216" s="201">
        <f>IF(Y2216&lt;&gt;"",Y2216,IF(Table1[[#This Row],[Befolyt]]="i",1,""))</f>
        <v>1</v>
      </c>
      <c r="AA2216" s="98">
        <f>Table1[[#This Row],[KülföldiÁr]]*Table1[[#This Row],[Darab]]</f>
        <v>0</v>
      </c>
    </row>
    <row r="2217" spans="1:27" x14ac:dyDescent="0.3">
      <c r="A2217" t="s">
        <v>1524</v>
      </c>
      <c r="B2217" t="s">
        <v>1525</v>
      </c>
      <c r="C2217" s="126">
        <v>46042</v>
      </c>
      <c r="D2217" s="6">
        <v>1</v>
      </c>
      <c r="E2217" s="126">
        <v>46042</v>
      </c>
      <c r="F2217" s="6">
        <v>1</v>
      </c>
      <c r="G2217" t="s">
        <v>1526</v>
      </c>
      <c r="H2217" t="s">
        <v>33</v>
      </c>
      <c r="I2217" t="s">
        <v>28</v>
      </c>
      <c r="J2217" t="s">
        <v>1527</v>
      </c>
      <c r="K2217">
        <v>4</v>
      </c>
      <c r="L2217" s="7">
        <v>2536.33</v>
      </c>
      <c r="M2217" s="7">
        <v>10145.32</v>
      </c>
      <c r="N2217">
        <v>0</v>
      </c>
      <c r="O2217" t="s">
        <v>29</v>
      </c>
      <c r="P2217">
        <v>0</v>
      </c>
      <c r="Q2217" s="7">
        <v>10700</v>
      </c>
      <c r="R2217" s="7">
        <v>12285</v>
      </c>
      <c r="S2217" s="7">
        <v>49140</v>
      </c>
      <c r="T2217" s="7">
        <v>13.87</v>
      </c>
      <c r="U2217" s="7">
        <v>6815.7179999999989</v>
      </c>
      <c r="V2217" t="s">
        <v>74</v>
      </c>
      <c r="W2217" s="7">
        <v>38994.68</v>
      </c>
      <c r="X2217" s="2" t="s">
        <v>82</v>
      </c>
      <c r="Y2217" s="200">
        <v>1</v>
      </c>
      <c r="Z2217" s="201">
        <f>IF(Y2217&lt;&gt;"",Y2217,IF(Table1[[#This Row],[Befolyt]]="i",1,""))</f>
        <v>1</v>
      </c>
      <c r="AA2217" s="98">
        <f>Table1[[#This Row],[KülföldiÁr]]*Table1[[#This Row],[Darab]]</f>
        <v>0</v>
      </c>
    </row>
    <row r="2218" spans="1:27" x14ac:dyDescent="0.3">
      <c r="A2218" t="s">
        <v>1528</v>
      </c>
      <c r="B2218" t="s">
        <v>122</v>
      </c>
      <c r="C2218" s="126">
        <v>46042</v>
      </c>
      <c r="D2218" s="6">
        <v>1</v>
      </c>
      <c r="E2218" s="126">
        <v>46042</v>
      </c>
      <c r="F2218" s="6">
        <v>1</v>
      </c>
      <c r="G2218" t="s">
        <v>352</v>
      </c>
      <c r="H2218" t="s">
        <v>353</v>
      </c>
      <c r="I2218" t="s">
        <v>28</v>
      </c>
      <c r="J2218" t="s">
        <v>1529</v>
      </c>
      <c r="K2218">
        <v>1</v>
      </c>
      <c r="L2218" s="7">
        <v>58108.42</v>
      </c>
      <c r="M2218" s="7">
        <v>58108.42</v>
      </c>
      <c r="N2218">
        <v>0</v>
      </c>
      <c r="O2218" t="s">
        <v>29</v>
      </c>
      <c r="P2218">
        <v>0</v>
      </c>
      <c r="Q2218" s="7">
        <v>220000</v>
      </c>
      <c r="R2218" s="7">
        <v>149440</v>
      </c>
      <c r="S2218" s="7">
        <v>149440</v>
      </c>
      <c r="T2218" s="7">
        <v>2</v>
      </c>
      <c r="U2218" s="7">
        <v>2988.8</v>
      </c>
      <c r="V2218" t="s">
        <v>74</v>
      </c>
      <c r="W2218" s="7">
        <v>91331.58</v>
      </c>
      <c r="X2218" s="2" t="s">
        <v>82</v>
      </c>
      <c r="Y2218" s="200"/>
      <c r="Z2218" s="201">
        <f>IF(Y2218&lt;&gt;"",Y2218,IF(Table1[[#This Row],[Befolyt]]="i",1,""))</f>
        <v>1</v>
      </c>
      <c r="AA2218" s="98">
        <f>Table1[[#This Row],[KülföldiÁr]]*Table1[[#This Row],[Darab]]</f>
        <v>0</v>
      </c>
    </row>
    <row r="2219" spans="1:27" x14ac:dyDescent="0.3">
      <c r="A2219" t="s">
        <v>1528</v>
      </c>
      <c r="B2219" t="s">
        <v>122</v>
      </c>
      <c r="C2219" s="126">
        <v>46042</v>
      </c>
      <c r="D2219" s="6">
        <v>1</v>
      </c>
      <c r="E2219" s="126">
        <v>46042</v>
      </c>
      <c r="F2219" s="6">
        <v>1</v>
      </c>
      <c r="G2219" t="s">
        <v>398</v>
      </c>
      <c r="H2219" t="s">
        <v>34</v>
      </c>
      <c r="I2219" t="s">
        <v>32</v>
      </c>
      <c r="J2219" t="s">
        <v>399</v>
      </c>
      <c r="K2219">
        <v>1</v>
      </c>
      <c r="L2219" s="7">
        <v>2947</v>
      </c>
      <c r="M2219" s="7">
        <v>2947</v>
      </c>
      <c r="N2219">
        <v>0</v>
      </c>
      <c r="O2219" t="s">
        <v>29</v>
      </c>
      <c r="P2219">
        <v>0</v>
      </c>
      <c r="Q2219" s="7">
        <v>2947</v>
      </c>
      <c r="R2219" s="7">
        <v>0</v>
      </c>
      <c r="S2219" s="7">
        <v>0</v>
      </c>
      <c r="T2219" s="7">
        <v>0</v>
      </c>
      <c r="U2219" s="7">
        <v>0</v>
      </c>
      <c r="V2219" t="s">
        <v>74</v>
      </c>
      <c r="W2219" s="7">
        <v>-2947</v>
      </c>
      <c r="X2219" s="2" t="s">
        <v>82</v>
      </c>
      <c r="Y2219" s="200"/>
      <c r="Z2219" s="201">
        <f>IF(Y2219&lt;&gt;"",Y2219,IF(Table1[[#This Row],[Befolyt]]="i",1,""))</f>
        <v>1</v>
      </c>
      <c r="AA2219" s="98">
        <f>Table1[[#This Row],[KülföldiÁr]]*Table1[[#This Row],[Darab]]</f>
        <v>0</v>
      </c>
    </row>
    <row r="2220" spans="1:27" x14ac:dyDescent="0.3">
      <c r="A2220" t="s">
        <v>1530</v>
      </c>
      <c r="B2220" t="s">
        <v>1525</v>
      </c>
      <c r="C2220" s="126">
        <v>46042</v>
      </c>
      <c r="D2220" s="6">
        <v>1</v>
      </c>
      <c r="E2220" s="126">
        <v>46042</v>
      </c>
      <c r="F2220" s="6">
        <v>1</v>
      </c>
      <c r="G2220" t="s">
        <v>355</v>
      </c>
      <c r="H2220" t="s">
        <v>353</v>
      </c>
      <c r="I2220" t="s">
        <v>28</v>
      </c>
      <c r="J2220" t="s">
        <v>356</v>
      </c>
      <c r="K2220">
        <v>2</v>
      </c>
      <c r="L2220" s="7">
        <v>36834.660000000003</v>
      </c>
      <c r="M2220" s="7">
        <v>73669.320000000007</v>
      </c>
      <c r="N2220">
        <v>0</v>
      </c>
      <c r="O2220" t="s">
        <v>29</v>
      </c>
      <c r="P2220">
        <v>0</v>
      </c>
      <c r="Q2220" s="7">
        <v>170000</v>
      </c>
      <c r="R2220" s="7">
        <v>136000</v>
      </c>
      <c r="S2220" s="7">
        <v>272000</v>
      </c>
      <c r="T2220" s="7">
        <v>4.2</v>
      </c>
      <c r="U2220" s="7">
        <v>11424</v>
      </c>
      <c r="V2220" t="s">
        <v>74</v>
      </c>
      <c r="W2220" s="7">
        <v>198330.68</v>
      </c>
      <c r="X2220" s="2" t="s">
        <v>82</v>
      </c>
      <c r="Y2220" s="200">
        <v>1</v>
      </c>
      <c r="Z2220" s="201">
        <f>IF(Y2220&lt;&gt;"",Y2220,IF(Table1[[#This Row],[Befolyt]]="i",1,""))</f>
        <v>1</v>
      </c>
      <c r="AA2220" s="98">
        <f>Table1[[#This Row],[KülföldiÁr]]*Table1[[#This Row],[Darab]]</f>
        <v>0</v>
      </c>
    </row>
    <row r="2221" spans="1:27" x14ac:dyDescent="0.3">
      <c r="A2221" t="s">
        <v>1531</v>
      </c>
      <c r="B2221" t="s">
        <v>1532</v>
      </c>
      <c r="C2221" s="126">
        <v>46042</v>
      </c>
      <c r="D2221" s="6">
        <v>1</v>
      </c>
      <c r="E2221" s="126">
        <v>46042</v>
      </c>
      <c r="F2221" s="6">
        <v>1</v>
      </c>
      <c r="G2221" t="s">
        <v>908</v>
      </c>
      <c r="H2221" t="s">
        <v>27</v>
      </c>
      <c r="I2221" t="s">
        <v>28</v>
      </c>
      <c r="J2221" t="s">
        <v>909</v>
      </c>
      <c r="K2221">
        <v>2</v>
      </c>
      <c r="L2221" s="7">
        <v>2280</v>
      </c>
      <c r="M2221" s="7">
        <v>4560</v>
      </c>
      <c r="N2221">
        <v>0</v>
      </c>
      <c r="O2221" t="s">
        <v>29</v>
      </c>
      <c r="P2221">
        <v>0</v>
      </c>
      <c r="Q2221" s="7">
        <v>4470</v>
      </c>
      <c r="R2221" s="7">
        <v>4470</v>
      </c>
      <c r="S2221" s="7">
        <v>8940</v>
      </c>
      <c r="T2221" s="7">
        <v>10</v>
      </c>
      <c r="U2221" s="7">
        <v>894</v>
      </c>
      <c r="V2221" t="s">
        <v>83</v>
      </c>
      <c r="W2221" s="7">
        <v>4380</v>
      </c>
      <c r="X2221" s="2" t="s">
        <v>82</v>
      </c>
      <c r="Y2221" s="200"/>
      <c r="Z2221" s="201">
        <f>IF(Y2221&lt;&gt;"",Y2221,IF(Table1[[#This Row],[Befolyt]]="i",1,""))</f>
        <v>1</v>
      </c>
      <c r="AA2221" s="98">
        <f>Table1[[#This Row],[KülföldiÁr]]*Table1[[#This Row],[Darab]]</f>
        <v>0</v>
      </c>
    </row>
    <row r="2222" spans="1:27" x14ac:dyDescent="0.3">
      <c r="A2222" t="s">
        <v>1531</v>
      </c>
      <c r="B2222" t="s">
        <v>1532</v>
      </c>
      <c r="C2222" s="126">
        <v>46042</v>
      </c>
      <c r="D2222" s="6">
        <v>1</v>
      </c>
      <c r="E2222" s="126">
        <v>46042</v>
      </c>
      <c r="F2222" s="6">
        <v>1</v>
      </c>
      <c r="G2222" t="s">
        <v>538</v>
      </c>
      <c r="H2222" t="s">
        <v>34</v>
      </c>
      <c r="I2222" t="s">
        <v>32</v>
      </c>
      <c r="J2222" t="s">
        <v>539</v>
      </c>
      <c r="K2222">
        <v>1</v>
      </c>
      <c r="L2222" s="7">
        <v>2342</v>
      </c>
      <c r="M2222" s="7">
        <v>2342</v>
      </c>
      <c r="N2222">
        <v>0</v>
      </c>
      <c r="O2222" t="s">
        <v>29</v>
      </c>
      <c r="P2222">
        <v>0</v>
      </c>
      <c r="Q2222" s="7">
        <v>2342</v>
      </c>
      <c r="R2222" s="7">
        <v>0</v>
      </c>
      <c r="S2222" s="7">
        <v>0</v>
      </c>
      <c r="T2222" s="7">
        <v>0</v>
      </c>
      <c r="U2222" s="7">
        <v>0</v>
      </c>
      <c r="V2222" t="s">
        <v>83</v>
      </c>
      <c r="W2222" s="7">
        <v>-2342</v>
      </c>
      <c r="X2222" s="2" t="s">
        <v>82</v>
      </c>
      <c r="Y2222" s="200"/>
      <c r="Z2222" s="201">
        <f>IF(Y2222&lt;&gt;"",Y2222,IF(Table1[[#This Row],[Befolyt]]="i",1,""))</f>
        <v>1</v>
      </c>
      <c r="AA2222" s="98">
        <f>Table1[[#This Row],[KülföldiÁr]]*Table1[[#This Row],[Darab]]</f>
        <v>0</v>
      </c>
    </row>
    <row r="2223" spans="1:27" x14ac:dyDescent="0.3">
      <c r="A2223" t="s">
        <v>1533</v>
      </c>
      <c r="B2223" t="s">
        <v>1534</v>
      </c>
      <c r="C2223" s="126">
        <v>46042</v>
      </c>
      <c r="D2223" s="6">
        <v>1</v>
      </c>
      <c r="E2223" s="126">
        <v>46042</v>
      </c>
      <c r="F2223" s="6">
        <v>1</v>
      </c>
      <c r="G2223" t="s">
        <v>1535</v>
      </c>
      <c r="H2223" t="s">
        <v>33</v>
      </c>
      <c r="I2223" t="s">
        <v>28</v>
      </c>
      <c r="J2223" t="s">
        <v>1536</v>
      </c>
      <c r="K2223">
        <v>2</v>
      </c>
      <c r="L2223" s="7">
        <v>3721.02</v>
      </c>
      <c r="M2223" s="7">
        <v>7442.04</v>
      </c>
      <c r="N2223">
        <v>0</v>
      </c>
      <c r="O2223" t="s">
        <v>29</v>
      </c>
      <c r="P2223">
        <v>0</v>
      </c>
      <c r="Q2223" s="7">
        <v>19000</v>
      </c>
      <c r="R2223" s="7">
        <v>15200</v>
      </c>
      <c r="S2223" s="7">
        <v>30400</v>
      </c>
      <c r="T2223" s="7">
        <v>6.66</v>
      </c>
      <c r="U2223" s="7">
        <v>2024.64</v>
      </c>
      <c r="V2223" t="s">
        <v>74</v>
      </c>
      <c r="W2223" s="7">
        <v>22957.96</v>
      </c>
      <c r="X2223" s="2" t="s">
        <v>82</v>
      </c>
      <c r="Y2223" s="200"/>
      <c r="Z2223" s="201">
        <f>IF(Y2223&lt;&gt;"",Y2223,IF(Table1[[#This Row],[Befolyt]]="i",1,""))</f>
        <v>1</v>
      </c>
      <c r="AA2223" s="98">
        <f>Table1[[#This Row],[KülföldiÁr]]*Table1[[#This Row],[Darab]]</f>
        <v>0</v>
      </c>
    </row>
    <row r="2224" spans="1:27" x14ac:dyDescent="0.3">
      <c r="A2224" t="s">
        <v>1533</v>
      </c>
      <c r="B2224" t="s">
        <v>1534</v>
      </c>
      <c r="C2224" s="126">
        <v>46042</v>
      </c>
      <c r="D2224" s="6">
        <v>1</v>
      </c>
      <c r="E2224" s="126">
        <v>46042</v>
      </c>
      <c r="F2224" s="6">
        <v>1</v>
      </c>
      <c r="G2224" t="s">
        <v>369</v>
      </c>
      <c r="H2224" t="s">
        <v>63</v>
      </c>
      <c r="I2224" t="s">
        <v>28</v>
      </c>
      <c r="J2224" t="s">
        <v>370</v>
      </c>
      <c r="K2224">
        <v>6</v>
      </c>
      <c r="L2224" s="7">
        <v>2610.09</v>
      </c>
      <c r="M2224" s="7">
        <v>15660.54</v>
      </c>
      <c r="N2224">
        <v>0</v>
      </c>
      <c r="O2224" t="s">
        <v>29</v>
      </c>
      <c r="P2224">
        <v>0</v>
      </c>
      <c r="Q2224" s="7">
        <v>7490</v>
      </c>
      <c r="R2224" s="7">
        <v>5995</v>
      </c>
      <c r="S2224" s="7">
        <v>35970</v>
      </c>
      <c r="T2224" s="7">
        <v>2.33</v>
      </c>
      <c r="U2224" s="7">
        <v>838.10100000000011</v>
      </c>
      <c r="V2224" t="s">
        <v>74</v>
      </c>
      <c r="W2224" s="7">
        <v>20309.46</v>
      </c>
      <c r="X2224" s="2" t="s">
        <v>82</v>
      </c>
      <c r="Y2224" s="200"/>
      <c r="Z2224" s="201">
        <f>IF(Y2224&lt;&gt;"",Y2224,IF(Table1[[#This Row],[Befolyt]]="i",1,""))</f>
        <v>1</v>
      </c>
      <c r="AA2224" s="98">
        <f>Table1[[#This Row],[KülföldiÁr]]*Table1[[#This Row],[Darab]]</f>
        <v>0</v>
      </c>
    </row>
    <row r="2225" spans="1:27" x14ac:dyDescent="0.3">
      <c r="A2225" t="s">
        <v>1533</v>
      </c>
      <c r="B2225" t="s">
        <v>1534</v>
      </c>
      <c r="C2225" s="126">
        <v>46042</v>
      </c>
      <c r="D2225" s="6">
        <v>1</v>
      </c>
      <c r="E2225" s="126">
        <v>46042</v>
      </c>
      <c r="F2225" s="6">
        <v>1</v>
      </c>
      <c r="G2225" t="s">
        <v>348</v>
      </c>
      <c r="H2225" t="s">
        <v>34</v>
      </c>
      <c r="I2225" t="s">
        <v>32</v>
      </c>
      <c r="J2225" t="s">
        <v>349</v>
      </c>
      <c r="K2225">
        <v>1</v>
      </c>
      <c r="L2225" s="7">
        <v>2925</v>
      </c>
      <c r="M2225" s="7">
        <v>2925</v>
      </c>
      <c r="N2225">
        <v>0</v>
      </c>
      <c r="O2225" t="s">
        <v>29</v>
      </c>
      <c r="P2225">
        <v>0</v>
      </c>
      <c r="Q2225" s="7">
        <v>2925</v>
      </c>
      <c r="R2225" s="7">
        <v>2800</v>
      </c>
      <c r="S2225" s="7">
        <v>2800</v>
      </c>
      <c r="T2225" s="7">
        <v>0</v>
      </c>
      <c r="U2225" s="7">
        <v>0</v>
      </c>
      <c r="V2225" t="s">
        <v>74</v>
      </c>
      <c r="W2225" s="7">
        <v>-125</v>
      </c>
      <c r="X2225" s="2" t="s">
        <v>82</v>
      </c>
      <c r="Y2225" s="200"/>
      <c r="Z2225" s="201">
        <f>IF(Y2225&lt;&gt;"",Y2225,IF(Table1[[#This Row],[Befolyt]]="i",1,""))</f>
        <v>1</v>
      </c>
      <c r="AA2225" s="98">
        <f>Table1[[#This Row],[KülföldiÁr]]*Table1[[#This Row],[Darab]]</f>
        <v>0</v>
      </c>
    </row>
    <row r="2226" spans="1:27" x14ac:dyDescent="0.3">
      <c r="A2226" t="s">
        <v>1537</v>
      </c>
      <c r="B2226" t="s">
        <v>1354</v>
      </c>
      <c r="C2226" s="126">
        <v>46042</v>
      </c>
      <c r="D2226" s="6">
        <v>1</v>
      </c>
      <c r="E2226" s="126">
        <v>46041</v>
      </c>
      <c r="F2226" s="6">
        <v>1</v>
      </c>
      <c r="G2226" t="s">
        <v>885</v>
      </c>
      <c r="H2226" t="s">
        <v>27</v>
      </c>
      <c r="I2226" t="s">
        <v>28</v>
      </c>
      <c r="J2226" t="s">
        <v>886</v>
      </c>
      <c r="K2226">
        <v>1</v>
      </c>
      <c r="L2226" s="7">
        <v>9306</v>
      </c>
      <c r="M2226" s="7">
        <v>9306</v>
      </c>
      <c r="N2226">
        <v>0</v>
      </c>
      <c r="O2226" t="s">
        <v>29</v>
      </c>
      <c r="P2226">
        <v>0</v>
      </c>
      <c r="Q2226" s="7">
        <v>15110</v>
      </c>
      <c r="R2226" s="7">
        <v>15510</v>
      </c>
      <c r="S2226" s="7">
        <v>15510</v>
      </c>
      <c r="T2226" s="7">
        <v>10</v>
      </c>
      <c r="U2226" s="7">
        <v>1551</v>
      </c>
      <c r="V2226" t="s">
        <v>30</v>
      </c>
      <c r="W2226" s="7">
        <v>6204</v>
      </c>
      <c r="X2226" s="2" t="s">
        <v>31</v>
      </c>
      <c r="Y2226" s="200"/>
      <c r="Z2226" s="201" t="str">
        <f>IF(Y2226&lt;&gt;"",Y2226,IF(Table1[[#This Row],[Befolyt]]="i",1,""))</f>
        <v/>
      </c>
      <c r="AA2226" s="98">
        <f>Table1[[#This Row],[KülföldiÁr]]*Table1[[#This Row],[Darab]]</f>
        <v>0</v>
      </c>
    </row>
    <row r="2227" spans="1:27" x14ac:dyDescent="0.3">
      <c r="A2227" t="s">
        <v>1537</v>
      </c>
      <c r="B2227" t="s">
        <v>1354</v>
      </c>
      <c r="C2227" s="126">
        <v>46042</v>
      </c>
      <c r="D2227" s="6">
        <v>1</v>
      </c>
      <c r="E2227" s="126">
        <v>46041</v>
      </c>
      <c r="F2227" s="6">
        <v>1</v>
      </c>
      <c r="G2227" t="s">
        <v>86</v>
      </c>
      <c r="H2227" t="s">
        <v>70</v>
      </c>
      <c r="I2227" t="s">
        <v>32</v>
      </c>
      <c r="J2227" t="s">
        <v>87</v>
      </c>
      <c r="K2227">
        <v>0.25</v>
      </c>
      <c r="L2227" s="7">
        <v>7195.04</v>
      </c>
      <c r="M2227" s="7">
        <v>1798.76</v>
      </c>
      <c r="N2227">
        <v>0</v>
      </c>
      <c r="O2227" t="s">
        <v>29</v>
      </c>
      <c r="P2227">
        <v>0</v>
      </c>
      <c r="Q2227" s="7">
        <v>12000</v>
      </c>
      <c r="R2227" s="7">
        <v>12000</v>
      </c>
      <c r="S2227" s="7">
        <v>3000</v>
      </c>
      <c r="T2227" s="7">
        <v>0</v>
      </c>
      <c r="U2227" s="7">
        <v>0</v>
      </c>
      <c r="V2227" t="s">
        <v>30</v>
      </c>
      <c r="W2227" s="7">
        <v>1201.24</v>
      </c>
      <c r="X2227" s="2" t="s">
        <v>31</v>
      </c>
      <c r="Y2227" s="200"/>
      <c r="Z2227" s="201" t="str">
        <f>IF(Y2227&lt;&gt;"",Y2227,IF(Table1[[#This Row],[Befolyt]]="i",1,""))</f>
        <v/>
      </c>
      <c r="AA2227" s="98">
        <f>Table1[[#This Row],[KülföldiÁr]]*Table1[[#This Row],[Darab]]</f>
        <v>0</v>
      </c>
    </row>
    <row r="2228" spans="1:27" x14ac:dyDescent="0.3">
      <c r="A2228" t="s">
        <v>1537</v>
      </c>
      <c r="B2228" t="s">
        <v>1354</v>
      </c>
      <c r="C2228" s="126">
        <v>46042</v>
      </c>
      <c r="D2228" s="6">
        <v>1</v>
      </c>
      <c r="E2228" s="126">
        <v>46041</v>
      </c>
      <c r="F2228" s="6">
        <v>1</v>
      </c>
      <c r="G2228" t="s">
        <v>40</v>
      </c>
      <c r="H2228" t="s">
        <v>41</v>
      </c>
      <c r="I2228" t="s">
        <v>28</v>
      </c>
      <c r="J2228" t="s">
        <v>42</v>
      </c>
      <c r="K2228">
        <v>2</v>
      </c>
      <c r="L2228" s="7">
        <v>238.9</v>
      </c>
      <c r="M2228" s="7">
        <v>477.8</v>
      </c>
      <c r="N2228">
        <v>0</v>
      </c>
      <c r="O2228" t="s">
        <v>29</v>
      </c>
      <c r="P2228">
        <v>0</v>
      </c>
      <c r="Q2228" s="7">
        <v>1325</v>
      </c>
      <c r="R2228" s="7">
        <v>1325</v>
      </c>
      <c r="S2228" s="7">
        <v>2650</v>
      </c>
      <c r="T2228" s="7">
        <v>5</v>
      </c>
      <c r="U2228" s="7">
        <v>132.5</v>
      </c>
      <c r="V2228" t="s">
        <v>30</v>
      </c>
      <c r="W2228" s="7">
        <v>2172.1999999999998</v>
      </c>
      <c r="X2228" s="2" t="s">
        <v>31</v>
      </c>
      <c r="Y2228" s="200"/>
      <c r="Z2228" s="201" t="str">
        <f>IF(Y2228&lt;&gt;"",Y2228,IF(Table1[[#This Row],[Befolyt]]="i",1,""))</f>
        <v/>
      </c>
      <c r="AA2228" s="98">
        <f>Table1[[#This Row],[KülföldiÁr]]*Table1[[#This Row],[Darab]]</f>
        <v>0</v>
      </c>
    </row>
    <row r="2229" spans="1:27" x14ac:dyDescent="0.3">
      <c r="A2229" t="s">
        <v>1537</v>
      </c>
      <c r="B2229" t="s">
        <v>1354</v>
      </c>
      <c r="C2229" s="126">
        <v>46042</v>
      </c>
      <c r="D2229" s="6">
        <v>1</v>
      </c>
      <c r="E2229" s="126">
        <v>46041</v>
      </c>
      <c r="F2229" s="6">
        <v>1</v>
      </c>
      <c r="G2229" t="s">
        <v>43</v>
      </c>
      <c r="H2229" t="s">
        <v>41</v>
      </c>
      <c r="I2229" t="s">
        <v>28</v>
      </c>
      <c r="J2229" t="s">
        <v>44</v>
      </c>
      <c r="K2229">
        <v>2</v>
      </c>
      <c r="L2229" s="7">
        <v>33.770000000000003</v>
      </c>
      <c r="M2229" s="7">
        <v>67.540000000000006</v>
      </c>
      <c r="N2229">
        <v>0</v>
      </c>
      <c r="O2229" t="s">
        <v>29</v>
      </c>
      <c r="P2229">
        <v>0</v>
      </c>
      <c r="Q2229" s="7">
        <v>190</v>
      </c>
      <c r="R2229" s="7">
        <v>190</v>
      </c>
      <c r="S2229" s="7">
        <v>380</v>
      </c>
      <c r="T2229" s="7">
        <v>5</v>
      </c>
      <c r="U2229" s="7">
        <v>19</v>
      </c>
      <c r="V2229" t="s">
        <v>30</v>
      </c>
      <c r="W2229" s="7">
        <v>312.45999999999998</v>
      </c>
      <c r="X2229" s="2" t="s">
        <v>31</v>
      </c>
      <c r="Y2229" s="200"/>
      <c r="Z2229" s="201" t="str">
        <f>IF(Y2229&lt;&gt;"",Y2229,IF(Table1[[#This Row],[Befolyt]]="i",1,""))</f>
        <v/>
      </c>
      <c r="AA2229" s="98">
        <f>Table1[[#This Row],[KülföldiÁr]]*Table1[[#This Row],[Darab]]</f>
        <v>0</v>
      </c>
    </row>
    <row r="2230" spans="1:27" x14ac:dyDescent="0.3">
      <c r="A2230" t="s">
        <v>1537</v>
      </c>
      <c r="B2230" t="s">
        <v>1354</v>
      </c>
      <c r="C2230" s="126">
        <v>46042</v>
      </c>
      <c r="D2230" s="6">
        <v>1</v>
      </c>
      <c r="E2230" s="126">
        <v>46041</v>
      </c>
      <c r="F2230" s="6">
        <v>1</v>
      </c>
      <c r="G2230" t="s">
        <v>88</v>
      </c>
      <c r="H2230" t="s">
        <v>41</v>
      </c>
      <c r="I2230" t="s">
        <v>28</v>
      </c>
      <c r="J2230" t="s">
        <v>89</v>
      </c>
      <c r="K2230">
        <v>1</v>
      </c>
      <c r="L2230" s="7">
        <v>243.64</v>
      </c>
      <c r="M2230" s="7">
        <v>243.64</v>
      </c>
      <c r="N2230">
        <v>0</v>
      </c>
      <c r="O2230" t="s">
        <v>29</v>
      </c>
      <c r="P2230">
        <v>0</v>
      </c>
      <c r="Q2230" s="7">
        <v>1485</v>
      </c>
      <c r="R2230" s="7">
        <v>1485</v>
      </c>
      <c r="S2230" s="7">
        <v>1485</v>
      </c>
      <c r="T2230" s="7">
        <v>5</v>
      </c>
      <c r="U2230" s="7">
        <v>74.25</v>
      </c>
      <c r="V2230" t="s">
        <v>30</v>
      </c>
      <c r="W2230" s="7">
        <v>1241.3600000000001</v>
      </c>
      <c r="X2230" s="2" t="s">
        <v>31</v>
      </c>
      <c r="Y2230" s="200"/>
      <c r="Z2230" s="201" t="str">
        <f>IF(Y2230&lt;&gt;"",Y2230,IF(Table1[[#This Row],[Befolyt]]="i",1,""))</f>
        <v/>
      </c>
      <c r="AA2230" s="98">
        <f>Table1[[#This Row],[KülföldiÁr]]*Table1[[#This Row],[Darab]]</f>
        <v>0</v>
      </c>
    </row>
    <row r="2231" spans="1:27" x14ac:dyDescent="0.3">
      <c r="A2231" t="s">
        <v>1537</v>
      </c>
      <c r="B2231" t="s">
        <v>1354</v>
      </c>
      <c r="C2231" s="126">
        <v>46042</v>
      </c>
      <c r="D2231" s="6">
        <v>1</v>
      </c>
      <c r="E2231" s="126">
        <v>46041</v>
      </c>
      <c r="F2231" s="6">
        <v>1</v>
      </c>
      <c r="G2231" t="s">
        <v>92</v>
      </c>
      <c r="H2231" t="s">
        <v>41</v>
      </c>
      <c r="I2231" t="s">
        <v>28</v>
      </c>
      <c r="J2231" t="s">
        <v>125</v>
      </c>
      <c r="K2231">
        <v>4</v>
      </c>
      <c r="L2231" s="7">
        <v>255.57</v>
      </c>
      <c r="M2231" s="7">
        <v>1022.28</v>
      </c>
      <c r="N2231">
        <v>0</v>
      </c>
      <c r="O2231" t="s">
        <v>29</v>
      </c>
      <c r="P2231">
        <v>0</v>
      </c>
      <c r="Q2231" s="7">
        <v>1340</v>
      </c>
      <c r="R2231" s="7">
        <v>1570</v>
      </c>
      <c r="S2231" s="7">
        <v>6280</v>
      </c>
      <c r="T2231" s="7">
        <v>10.130000000000001</v>
      </c>
      <c r="U2231" s="7">
        <v>636.16399999999999</v>
      </c>
      <c r="V2231" t="s">
        <v>30</v>
      </c>
      <c r="W2231" s="7">
        <v>5257.72</v>
      </c>
      <c r="X2231" s="2" t="s">
        <v>31</v>
      </c>
      <c r="Y2231" s="200"/>
      <c r="Z2231" s="201" t="str">
        <f>IF(Y2231&lt;&gt;"",Y2231,IF(Table1[[#This Row],[Befolyt]]="i",1,""))</f>
        <v/>
      </c>
      <c r="AA2231" s="98">
        <f>Table1[[#This Row],[KülföldiÁr]]*Table1[[#This Row],[Darab]]</f>
        <v>0</v>
      </c>
    </row>
    <row r="2232" spans="1:27" x14ac:dyDescent="0.3">
      <c r="A2232" t="s">
        <v>1537</v>
      </c>
      <c r="B2232" t="s">
        <v>1354</v>
      </c>
      <c r="C2232" s="126">
        <v>46042</v>
      </c>
      <c r="D2232" s="6">
        <v>1</v>
      </c>
      <c r="E2232" s="126">
        <v>46041</v>
      </c>
      <c r="F2232" s="6">
        <v>1</v>
      </c>
      <c r="G2232" t="s">
        <v>90</v>
      </c>
      <c r="H2232" t="s">
        <v>41</v>
      </c>
      <c r="I2232" t="s">
        <v>28</v>
      </c>
      <c r="J2232" t="s">
        <v>91</v>
      </c>
      <c r="K2232">
        <v>1</v>
      </c>
      <c r="L2232" s="7">
        <v>267.82</v>
      </c>
      <c r="M2232" s="7">
        <v>267.82</v>
      </c>
      <c r="N2232">
        <v>0</v>
      </c>
      <c r="O2232" t="s">
        <v>29</v>
      </c>
      <c r="P2232">
        <v>0</v>
      </c>
      <c r="Q2232" s="7">
        <v>1485</v>
      </c>
      <c r="R2232" s="7">
        <v>1485</v>
      </c>
      <c r="S2232" s="7">
        <v>1485</v>
      </c>
      <c r="T2232" s="7">
        <v>5</v>
      </c>
      <c r="U2232" s="7">
        <v>74.25</v>
      </c>
      <c r="V2232" t="s">
        <v>30</v>
      </c>
      <c r="W2232" s="7">
        <v>1217.18</v>
      </c>
      <c r="X2232" s="2" t="s">
        <v>31</v>
      </c>
      <c r="Y2232" s="200"/>
      <c r="Z2232" s="201" t="str">
        <f>IF(Y2232&lt;&gt;"",Y2232,IF(Table1[[#This Row],[Befolyt]]="i",1,""))</f>
        <v/>
      </c>
      <c r="AA2232" s="98">
        <f>Table1[[#This Row],[KülföldiÁr]]*Table1[[#This Row],[Darab]]</f>
        <v>0</v>
      </c>
    </row>
    <row r="2233" spans="1:27" x14ac:dyDescent="0.3">
      <c r="A2233" t="s">
        <v>1538</v>
      </c>
      <c r="B2233" t="s">
        <v>425</v>
      </c>
      <c r="C2233" s="126">
        <v>46042</v>
      </c>
      <c r="D2233" s="6">
        <v>1</v>
      </c>
      <c r="E2233" s="126">
        <v>46038</v>
      </c>
      <c r="F2233" s="6">
        <v>1</v>
      </c>
      <c r="G2233" t="s">
        <v>406</v>
      </c>
      <c r="H2233" t="s">
        <v>27</v>
      </c>
      <c r="I2233" t="s">
        <v>28</v>
      </c>
      <c r="J2233" t="s">
        <v>103</v>
      </c>
      <c r="K2233">
        <v>1</v>
      </c>
      <c r="L2233" s="7">
        <v>35220</v>
      </c>
      <c r="M2233" s="7">
        <v>35220</v>
      </c>
      <c r="N2233">
        <v>0</v>
      </c>
      <c r="O2233" t="s">
        <v>29</v>
      </c>
      <c r="P2233">
        <v>0</v>
      </c>
      <c r="Q2233" s="7">
        <v>58700</v>
      </c>
      <c r="R2233" s="7">
        <v>58700</v>
      </c>
      <c r="S2233" s="7">
        <v>58700</v>
      </c>
      <c r="T2233" s="7">
        <v>10</v>
      </c>
      <c r="U2233" s="7">
        <v>5870</v>
      </c>
      <c r="V2233" t="s">
        <v>77</v>
      </c>
      <c r="W2233" s="7">
        <v>23480</v>
      </c>
      <c r="X2233" s="2" t="s">
        <v>82</v>
      </c>
      <c r="Y2233" s="200"/>
      <c r="Z2233" s="201">
        <f>IF(Y2233&lt;&gt;"",Y2233,IF(Table1[[#This Row],[Befolyt]]="i",1,""))</f>
        <v>1</v>
      </c>
      <c r="AA2233" s="98">
        <f>Table1[[#This Row],[KülföldiÁr]]*Table1[[#This Row],[Darab]]</f>
        <v>0</v>
      </c>
    </row>
    <row r="2234" spans="1:27" x14ac:dyDescent="0.3">
      <c r="A2234" t="s">
        <v>1538</v>
      </c>
      <c r="B2234" t="s">
        <v>425</v>
      </c>
      <c r="C2234" s="126">
        <v>46042</v>
      </c>
      <c r="D2234" s="6">
        <v>1</v>
      </c>
      <c r="E2234" s="126">
        <v>46038</v>
      </c>
      <c r="F2234" s="6">
        <v>1</v>
      </c>
      <c r="G2234" t="s">
        <v>138</v>
      </c>
      <c r="H2234" t="s">
        <v>41</v>
      </c>
      <c r="I2234" t="s">
        <v>28</v>
      </c>
      <c r="J2234" t="s">
        <v>139</v>
      </c>
      <c r="K2234">
        <v>1</v>
      </c>
      <c r="L2234" s="7">
        <v>95.23</v>
      </c>
      <c r="M2234" s="7">
        <v>95.23</v>
      </c>
      <c r="N2234">
        <v>0</v>
      </c>
      <c r="O2234" t="s">
        <v>29</v>
      </c>
      <c r="P2234">
        <v>0</v>
      </c>
      <c r="Q2234" s="7">
        <v>560</v>
      </c>
      <c r="R2234" s="7">
        <v>560</v>
      </c>
      <c r="S2234" s="7">
        <v>560</v>
      </c>
      <c r="T2234" s="7">
        <v>5</v>
      </c>
      <c r="U2234" s="7">
        <v>28</v>
      </c>
      <c r="V2234" t="s">
        <v>77</v>
      </c>
      <c r="W2234" s="7">
        <v>464.77</v>
      </c>
      <c r="X2234" s="2" t="s">
        <v>82</v>
      </c>
      <c r="Y2234" s="200"/>
      <c r="Z2234" s="201">
        <f>IF(Y2234&lt;&gt;"",Y2234,IF(Table1[[#This Row],[Befolyt]]="i",1,""))</f>
        <v>1</v>
      </c>
      <c r="AA2234" s="98">
        <f>Table1[[#This Row],[KülföldiÁr]]*Table1[[#This Row],[Darab]]</f>
        <v>0</v>
      </c>
    </row>
    <row r="2235" spans="1:27" x14ac:dyDescent="0.3">
      <c r="A2235" t="s">
        <v>1538</v>
      </c>
      <c r="B2235" t="s">
        <v>425</v>
      </c>
      <c r="C2235" s="126">
        <v>46042</v>
      </c>
      <c r="D2235" s="6">
        <v>1</v>
      </c>
      <c r="E2235" s="126">
        <v>46038</v>
      </c>
      <c r="F2235" s="6">
        <v>1</v>
      </c>
      <c r="G2235" t="s">
        <v>86</v>
      </c>
      <c r="H2235" t="s">
        <v>70</v>
      </c>
      <c r="I2235" t="s">
        <v>32</v>
      </c>
      <c r="J2235" t="s">
        <v>87</v>
      </c>
      <c r="K2235">
        <v>0.5</v>
      </c>
      <c r="L2235" s="7">
        <v>7195.04</v>
      </c>
      <c r="M2235" s="7">
        <v>3597.52</v>
      </c>
      <c r="N2235">
        <v>0</v>
      </c>
      <c r="O2235" t="s">
        <v>29</v>
      </c>
      <c r="P2235">
        <v>0</v>
      </c>
      <c r="Q2235" s="7">
        <v>12000</v>
      </c>
      <c r="R2235" s="7">
        <v>12000</v>
      </c>
      <c r="S2235" s="7">
        <v>6000</v>
      </c>
      <c r="T2235" s="7">
        <v>0</v>
      </c>
      <c r="U2235" s="7">
        <v>0</v>
      </c>
      <c r="V2235" t="s">
        <v>77</v>
      </c>
      <c r="W2235" s="7">
        <v>2402.48</v>
      </c>
      <c r="X2235" s="2" t="s">
        <v>82</v>
      </c>
      <c r="Y2235" s="200"/>
      <c r="Z2235" s="201">
        <f>IF(Y2235&lt;&gt;"",Y2235,IF(Table1[[#This Row],[Befolyt]]="i",1,""))</f>
        <v>1</v>
      </c>
      <c r="AA2235" s="98">
        <f>Table1[[#This Row],[KülföldiÁr]]*Table1[[#This Row],[Darab]]</f>
        <v>0</v>
      </c>
    </row>
    <row r="2236" spans="1:27" x14ac:dyDescent="0.3">
      <c r="A2236" t="s">
        <v>1538</v>
      </c>
      <c r="B2236" t="s">
        <v>425</v>
      </c>
      <c r="C2236" s="126">
        <v>46042</v>
      </c>
      <c r="D2236" s="6">
        <v>1</v>
      </c>
      <c r="E2236" s="126">
        <v>46038</v>
      </c>
      <c r="F2236" s="6">
        <v>1</v>
      </c>
      <c r="G2236" t="s">
        <v>426</v>
      </c>
      <c r="H2236" t="s">
        <v>41</v>
      </c>
      <c r="I2236" t="s">
        <v>28</v>
      </c>
      <c r="J2236" t="s">
        <v>1539</v>
      </c>
      <c r="K2236">
        <v>6</v>
      </c>
      <c r="L2236" s="7">
        <v>160.6</v>
      </c>
      <c r="M2236" s="7">
        <v>963.59999999999991</v>
      </c>
      <c r="N2236">
        <v>0</v>
      </c>
      <c r="O2236" t="s">
        <v>29</v>
      </c>
      <c r="P2236">
        <v>0</v>
      </c>
      <c r="Q2236" s="7">
        <v>900</v>
      </c>
      <c r="R2236" s="7">
        <v>900</v>
      </c>
      <c r="S2236" s="7">
        <v>5400</v>
      </c>
      <c r="T2236" s="7">
        <v>5</v>
      </c>
      <c r="U2236" s="7">
        <v>270</v>
      </c>
      <c r="V2236" t="s">
        <v>77</v>
      </c>
      <c r="W2236" s="7">
        <v>4436.3999999999996</v>
      </c>
      <c r="X2236" s="2" t="s">
        <v>82</v>
      </c>
      <c r="Y2236" s="200"/>
      <c r="Z2236" s="201">
        <f>IF(Y2236&lt;&gt;"",Y2236,IF(Table1[[#This Row],[Befolyt]]="i",1,""))</f>
        <v>1</v>
      </c>
      <c r="AA2236" s="98">
        <f>Table1[[#This Row],[KülföldiÁr]]*Table1[[#This Row],[Darab]]</f>
        <v>0</v>
      </c>
    </row>
    <row r="2237" spans="1:27" x14ac:dyDescent="0.3">
      <c r="A2237" t="s">
        <v>1538</v>
      </c>
      <c r="B2237" t="s">
        <v>425</v>
      </c>
      <c r="C2237" s="126">
        <v>46042</v>
      </c>
      <c r="D2237" s="6">
        <v>1</v>
      </c>
      <c r="E2237" s="126">
        <v>46038</v>
      </c>
      <c r="F2237" s="6">
        <v>1</v>
      </c>
      <c r="G2237" t="s">
        <v>1248</v>
      </c>
      <c r="H2237" t="s">
        <v>41</v>
      </c>
      <c r="I2237" t="s">
        <v>28</v>
      </c>
      <c r="J2237" t="s">
        <v>1540</v>
      </c>
      <c r="K2237">
        <v>4</v>
      </c>
      <c r="L2237" s="7">
        <v>2651.8</v>
      </c>
      <c r="M2237" s="7">
        <v>10607.2</v>
      </c>
      <c r="N2237">
        <v>0</v>
      </c>
      <c r="O2237" t="s">
        <v>29</v>
      </c>
      <c r="P2237">
        <v>0</v>
      </c>
      <c r="Q2237" s="7">
        <v>6470</v>
      </c>
      <c r="R2237" s="7">
        <v>6470</v>
      </c>
      <c r="S2237" s="7">
        <v>25880</v>
      </c>
      <c r="T2237" s="7">
        <v>5</v>
      </c>
      <c r="U2237" s="7">
        <v>1294</v>
      </c>
      <c r="V2237" t="s">
        <v>77</v>
      </c>
      <c r="W2237" s="7">
        <v>15272.8</v>
      </c>
      <c r="X2237" s="2" t="s">
        <v>82</v>
      </c>
      <c r="Y2237" s="200"/>
      <c r="Z2237" s="201">
        <f>IF(Y2237&lt;&gt;"",Y2237,IF(Table1[[#This Row],[Befolyt]]="i",1,""))</f>
        <v>1</v>
      </c>
      <c r="AA2237" s="98">
        <f>Table1[[#This Row],[KülföldiÁr]]*Table1[[#This Row],[Darab]]</f>
        <v>0</v>
      </c>
    </row>
    <row r="2238" spans="1:27" x14ac:dyDescent="0.3">
      <c r="A2238" t="s">
        <v>1538</v>
      </c>
      <c r="B2238" t="s">
        <v>425</v>
      </c>
      <c r="C2238" s="126">
        <v>46042</v>
      </c>
      <c r="D2238" s="6">
        <v>1</v>
      </c>
      <c r="E2238" s="126">
        <v>46038</v>
      </c>
      <c r="F2238" s="6">
        <v>1</v>
      </c>
      <c r="G2238" t="s">
        <v>92</v>
      </c>
      <c r="H2238" t="s">
        <v>41</v>
      </c>
      <c r="I2238" t="s">
        <v>28</v>
      </c>
      <c r="J2238" t="s">
        <v>125</v>
      </c>
      <c r="K2238">
        <v>1</v>
      </c>
      <c r="L2238" s="7">
        <v>255.57</v>
      </c>
      <c r="M2238" s="7">
        <v>255.57</v>
      </c>
      <c r="N2238">
        <v>0</v>
      </c>
      <c r="O2238" t="s">
        <v>29</v>
      </c>
      <c r="P2238">
        <v>0</v>
      </c>
      <c r="Q2238" s="7">
        <v>1340</v>
      </c>
      <c r="R2238" s="7">
        <v>1340</v>
      </c>
      <c r="S2238" s="7">
        <v>1340</v>
      </c>
      <c r="T2238" s="7">
        <v>5</v>
      </c>
      <c r="U2238" s="7">
        <v>67</v>
      </c>
      <c r="V2238" t="s">
        <v>77</v>
      </c>
      <c r="W2238" s="7">
        <v>1084.43</v>
      </c>
      <c r="X2238" s="2" t="s">
        <v>82</v>
      </c>
      <c r="Y2238" s="200"/>
      <c r="Z2238" s="201">
        <f>IF(Y2238&lt;&gt;"",Y2238,IF(Table1[[#This Row],[Befolyt]]="i",1,""))</f>
        <v>1</v>
      </c>
      <c r="AA2238" s="98">
        <f>Table1[[#This Row],[KülföldiÁr]]*Table1[[#This Row],[Darab]]</f>
        <v>0</v>
      </c>
    </row>
    <row r="2239" spans="1:27" x14ac:dyDescent="0.3">
      <c r="A2239" t="s">
        <v>1541</v>
      </c>
      <c r="B2239" t="s">
        <v>435</v>
      </c>
      <c r="C2239" s="126">
        <v>46042</v>
      </c>
      <c r="D2239" s="6">
        <v>1</v>
      </c>
      <c r="E2239" s="126">
        <v>46038</v>
      </c>
      <c r="F2239" s="6">
        <v>1</v>
      </c>
      <c r="G2239" t="s">
        <v>1542</v>
      </c>
      <c r="H2239" t="s">
        <v>27</v>
      </c>
      <c r="I2239" t="s">
        <v>28</v>
      </c>
      <c r="J2239" t="s">
        <v>103</v>
      </c>
      <c r="K2239">
        <v>1</v>
      </c>
      <c r="L2239" s="7">
        <v>119460</v>
      </c>
      <c r="M2239" s="7">
        <v>119460</v>
      </c>
      <c r="N2239">
        <v>0</v>
      </c>
      <c r="O2239" t="s">
        <v>29</v>
      </c>
      <c r="P2239">
        <v>0</v>
      </c>
      <c r="Q2239" s="7">
        <v>199100</v>
      </c>
      <c r="R2239" s="7">
        <v>199100</v>
      </c>
      <c r="S2239" s="7">
        <v>199100</v>
      </c>
      <c r="T2239" s="7">
        <v>10</v>
      </c>
      <c r="U2239" s="7">
        <v>19910</v>
      </c>
      <c r="V2239" t="s">
        <v>77</v>
      </c>
      <c r="W2239" s="7">
        <v>79640</v>
      </c>
      <c r="X2239" s="2" t="s">
        <v>82</v>
      </c>
      <c r="Y2239" s="200"/>
      <c r="Z2239" s="201">
        <f>IF(Y2239&lt;&gt;"",Y2239,IF(Table1[[#This Row],[Befolyt]]="i",1,""))</f>
        <v>1</v>
      </c>
      <c r="AA2239" s="98">
        <f>Table1[[#This Row],[KülföldiÁr]]*Table1[[#This Row],[Darab]]</f>
        <v>0</v>
      </c>
    </row>
    <row r="2240" spans="1:27" x14ac:dyDescent="0.3">
      <c r="A2240" t="s">
        <v>1541</v>
      </c>
      <c r="B2240" t="s">
        <v>435</v>
      </c>
      <c r="C2240" s="126">
        <v>46042</v>
      </c>
      <c r="D2240" s="6">
        <v>1</v>
      </c>
      <c r="E2240" s="126">
        <v>46038</v>
      </c>
      <c r="F2240" s="6">
        <v>1</v>
      </c>
      <c r="G2240" t="s">
        <v>897</v>
      </c>
      <c r="H2240" t="s">
        <v>41</v>
      </c>
      <c r="I2240" t="s">
        <v>28</v>
      </c>
      <c r="J2240" t="s">
        <v>898</v>
      </c>
      <c r="K2240">
        <v>1</v>
      </c>
      <c r="L2240" s="7">
        <v>1418.64</v>
      </c>
      <c r="M2240" s="7">
        <v>1418.64</v>
      </c>
      <c r="N2240">
        <v>0</v>
      </c>
      <c r="O2240" t="s">
        <v>29</v>
      </c>
      <c r="P2240">
        <v>0</v>
      </c>
      <c r="Q2240" s="7">
        <v>2950</v>
      </c>
      <c r="R2240" s="7">
        <v>2950</v>
      </c>
      <c r="S2240" s="7">
        <v>2950</v>
      </c>
      <c r="T2240" s="7">
        <v>5</v>
      </c>
      <c r="U2240" s="7">
        <v>147.5</v>
      </c>
      <c r="V2240" t="s">
        <v>77</v>
      </c>
      <c r="W2240" s="7">
        <v>1531.36</v>
      </c>
      <c r="X2240" s="2" t="s">
        <v>82</v>
      </c>
      <c r="Y2240" s="200"/>
      <c r="Z2240" s="201">
        <f>IF(Y2240&lt;&gt;"",Y2240,IF(Table1[[#This Row],[Befolyt]]="i",1,""))</f>
        <v>1</v>
      </c>
      <c r="AA2240" s="98">
        <f>Table1[[#This Row],[KülföldiÁr]]*Table1[[#This Row],[Darab]]</f>
        <v>0</v>
      </c>
    </row>
    <row r="2241" spans="1:27" x14ac:dyDescent="0.3">
      <c r="A2241" t="s">
        <v>1541</v>
      </c>
      <c r="B2241" t="s">
        <v>435</v>
      </c>
      <c r="C2241" s="126">
        <v>46042</v>
      </c>
      <c r="D2241" s="6">
        <v>1</v>
      </c>
      <c r="E2241" s="126">
        <v>46038</v>
      </c>
      <c r="F2241" s="6">
        <v>1</v>
      </c>
      <c r="G2241" t="s">
        <v>375</v>
      </c>
      <c r="H2241" t="s">
        <v>41</v>
      </c>
      <c r="I2241" t="s">
        <v>28</v>
      </c>
      <c r="J2241" t="s">
        <v>376</v>
      </c>
      <c r="K2241">
        <v>3</v>
      </c>
      <c r="L2241" s="7">
        <v>145.41</v>
      </c>
      <c r="M2241" s="7">
        <v>436.23</v>
      </c>
      <c r="N2241">
        <v>0</v>
      </c>
      <c r="O2241" t="s">
        <v>29</v>
      </c>
      <c r="P2241">
        <v>0</v>
      </c>
      <c r="Q2241" s="7">
        <v>820</v>
      </c>
      <c r="R2241" s="7">
        <v>820</v>
      </c>
      <c r="S2241" s="7">
        <v>2460</v>
      </c>
      <c r="T2241" s="7">
        <v>5</v>
      </c>
      <c r="U2241" s="7">
        <v>123</v>
      </c>
      <c r="V2241" t="s">
        <v>77</v>
      </c>
      <c r="W2241" s="7">
        <v>2023.77</v>
      </c>
      <c r="X2241" s="2" t="s">
        <v>82</v>
      </c>
      <c r="Y2241" s="200"/>
      <c r="Z2241" s="201">
        <f>IF(Y2241&lt;&gt;"",Y2241,IF(Table1[[#This Row],[Befolyt]]="i",1,""))</f>
        <v>1</v>
      </c>
      <c r="AA2241" s="98">
        <f>Table1[[#This Row],[KülföldiÁr]]*Table1[[#This Row],[Darab]]</f>
        <v>0</v>
      </c>
    </row>
    <row r="2242" spans="1:27" x14ac:dyDescent="0.3">
      <c r="A2242" t="s">
        <v>1541</v>
      </c>
      <c r="B2242" t="s">
        <v>435</v>
      </c>
      <c r="C2242" s="126">
        <v>46042</v>
      </c>
      <c r="D2242" s="6">
        <v>1</v>
      </c>
      <c r="E2242" s="126">
        <v>46038</v>
      </c>
      <c r="F2242" s="6">
        <v>1</v>
      </c>
      <c r="G2242" t="s">
        <v>448</v>
      </c>
      <c r="H2242" t="s">
        <v>51</v>
      </c>
      <c r="I2242" t="s">
        <v>28</v>
      </c>
      <c r="J2242" t="s">
        <v>449</v>
      </c>
      <c r="K2242">
        <v>1</v>
      </c>
      <c r="L2242" s="7">
        <v>6361.81</v>
      </c>
      <c r="M2242" s="7">
        <v>6361.81</v>
      </c>
      <c r="N2242">
        <v>0</v>
      </c>
      <c r="O2242" t="s">
        <v>29</v>
      </c>
      <c r="P2242">
        <v>0</v>
      </c>
      <c r="Q2242" s="7">
        <v>19000</v>
      </c>
      <c r="R2242" s="7">
        <v>19000</v>
      </c>
      <c r="S2242" s="7">
        <v>19000</v>
      </c>
      <c r="T2242" s="7">
        <v>5</v>
      </c>
      <c r="U2242" s="7">
        <v>950</v>
      </c>
      <c r="V2242" t="s">
        <v>77</v>
      </c>
      <c r="W2242" s="7">
        <v>12638.189999999999</v>
      </c>
      <c r="X2242" s="2" t="s">
        <v>82</v>
      </c>
      <c r="Y2242" s="200"/>
      <c r="Z2242" s="201">
        <f>IF(Y2242&lt;&gt;"",Y2242,IF(Table1[[#This Row],[Befolyt]]="i",1,""))</f>
        <v>1</v>
      </c>
      <c r="AA2242" s="98">
        <f>Table1[[#This Row],[KülföldiÁr]]*Table1[[#This Row],[Darab]]</f>
        <v>0</v>
      </c>
    </row>
    <row r="2243" spans="1:27" x14ac:dyDescent="0.3">
      <c r="A2243" t="s">
        <v>1541</v>
      </c>
      <c r="B2243" t="s">
        <v>435</v>
      </c>
      <c r="C2243" s="126">
        <v>46042</v>
      </c>
      <c r="D2243" s="6">
        <v>1</v>
      </c>
      <c r="E2243" s="126">
        <v>46038</v>
      </c>
      <c r="F2243" s="6">
        <v>1</v>
      </c>
      <c r="G2243" t="s">
        <v>142</v>
      </c>
      <c r="H2243" t="s">
        <v>41</v>
      </c>
      <c r="I2243" t="s">
        <v>28</v>
      </c>
      <c r="J2243" t="s">
        <v>293</v>
      </c>
      <c r="K2243">
        <v>4</v>
      </c>
      <c r="L2243" s="7">
        <v>447.12</v>
      </c>
      <c r="M2243" s="7">
        <v>1788.48</v>
      </c>
      <c r="N2243">
        <v>0</v>
      </c>
      <c r="O2243" t="s">
        <v>29</v>
      </c>
      <c r="P2243">
        <v>0</v>
      </c>
      <c r="Q2243" s="7">
        <v>910</v>
      </c>
      <c r="R2243" s="7">
        <v>910</v>
      </c>
      <c r="S2243" s="7">
        <v>3640</v>
      </c>
      <c r="T2243" s="7">
        <v>5</v>
      </c>
      <c r="U2243" s="7">
        <v>182</v>
      </c>
      <c r="V2243" t="s">
        <v>77</v>
      </c>
      <c r="W2243" s="7">
        <v>1851.52</v>
      </c>
      <c r="X2243" s="2" t="s">
        <v>82</v>
      </c>
      <c r="Y2243" s="200"/>
      <c r="Z2243" s="201">
        <f>IF(Y2243&lt;&gt;"",Y2243,IF(Table1[[#This Row],[Befolyt]]="i",1,""))</f>
        <v>1</v>
      </c>
      <c r="AA2243" s="98">
        <f>Table1[[#This Row],[KülföldiÁr]]*Table1[[#This Row],[Darab]]</f>
        <v>0</v>
      </c>
    </row>
    <row r="2244" spans="1:27" x14ac:dyDescent="0.3">
      <c r="A2244" t="s">
        <v>1541</v>
      </c>
      <c r="B2244" t="s">
        <v>435</v>
      </c>
      <c r="C2244" s="126">
        <v>46042</v>
      </c>
      <c r="D2244" s="6">
        <v>1</v>
      </c>
      <c r="E2244" s="126">
        <v>46038</v>
      </c>
      <c r="F2244" s="6">
        <v>1</v>
      </c>
      <c r="G2244" t="s">
        <v>339</v>
      </c>
      <c r="H2244" t="s">
        <v>41</v>
      </c>
      <c r="I2244" t="s">
        <v>28</v>
      </c>
      <c r="J2244" t="s">
        <v>340</v>
      </c>
      <c r="K2244">
        <v>15</v>
      </c>
      <c r="L2244" s="7">
        <v>525.54</v>
      </c>
      <c r="M2244" s="7">
        <v>7883.0999999999995</v>
      </c>
      <c r="N2244">
        <v>0</v>
      </c>
      <c r="O2244" t="s">
        <v>29</v>
      </c>
      <c r="P2244">
        <v>0</v>
      </c>
      <c r="Q2244" s="7">
        <v>1080</v>
      </c>
      <c r="R2244" s="7">
        <v>1080</v>
      </c>
      <c r="S2244" s="7">
        <v>16200</v>
      </c>
      <c r="T2244" s="7">
        <v>5</v>
      </c>
      <c r="U2244" s="7">
        <v>810</v>
      </c>
      <c r="V2244" t="s">
        <v>77</v>
      </c>
      <c r="W2244" s="7">
        <v>8316.9000000000015</v>
      </c>
      <c r="X2244" s="2" t="s">
        <v>82</v>
      </c>
      <c r="Y2244" s="200"/>
      <c r="Z2244" s="201">
        <f>IF(Y2244&lt;&gt;"",Y2244,IF(Table1[[#This Row],[Befolyt]]="i",1,""))</f>
        <v>1</v>
      </c>
      <c r="AA2244" s="98">
        <f>Table1[[#This Row],[KülföldiÁr]]*Table1[[#This Row],[Darab]]</f>
        <v>0</v>
      </c>
    </row>
    <row r="2245" spans="1:27" x14ac:dyDescent="0.3">
      <c r="A2245" t="s">
        <v>1541</v>
      </c>
      <c r="B2245" t="s">
        <v>435</v>
      </c>
      <c r="C2245" s="126">
        <v>46042</v>
      </c>
      <c r="D2245" s="6">
        <v>1</v>
      </c>
      <c r="E2245" s="126">
        <v>46038</v>
      </c>
      <c r="F2245" s="6">
        <v>1</v>
      </c>
      <c r="G2245" t="s">
        <v>1543</v>
      </c>
      <c r="H2245" t="s">
        <v>41</v>
      </c>
      <c r="I2245" t="s">
        <v>28</v>
      </c>
      <c r="J2245" t="s">
        <v>1544</v>
      </c>
      <c r="K2245">
        <v>1</v>
      </c>
      <c r="L2245" s="7">
        <v>3165.58</v>
      </c>
      <c r="M2245" s="7">
        <v>3165.58</v>
      </c>
      <c r="N2245">
        <v>0</v>
      </c>
      <c r="O2245" t="s">
        <v>29</v>
      </c>
      <c r="P2245">
        <v>0</v>
      </c>
      <c r="Q2245" s="7">
        <v>7940</v>
      </c>
      <c r="R2245" s="7">
        <v>7940</v>
      </c>
      <c r="S2245" s="7">
        <v>7940</v>
      </c>
      <c r="T2245" s="7">
        <v>5</v>
      </c>
      <c r="U2245" s="7">
        <v>397</v>
      </c>
      <c r="V2245" t="s">
        <v>77</v>
      </c>
      <c r="W2245" s="7">
        <v>4774.42</v>
      </c>
      <c r="X2245" s="2" t="s">
        <v>82</v>
      </c>
      <c r="Y2245" s="200"/>
      <c r="Z2245" s="201">
        <f>IF(Y2245&lt;&gt;"",Y2245,IF(Table1[[#This Row],[Befolyt]]="i",1,""))</f>
        <v>1</v>
      </c>
      <c r="AA2245" s="98">
        <f>Table1[[#This Row],[KülföldiÁr]]*Table1[[#This Row],[Darab]]</f>
        <v>0</v>
      </c>
    </row>
    <row r="2246" spans="1:27" x14ac:dyDescent="0.3">
      <c r="A2246" t="s">
        <v>1541</v>
      </c>
      <c r="B2246" t="s">
        <v>435</v>
      </c>
      <c r="C2246" s="126">
        <v>46042</v>
      </c>
      <c r="D2246" s="6">
        <v>1</v>
      </c>
      <c r="E2246" s="126">
        <v>46038</v>
      </c>
      <c r="F2246" s="6">
        <v>1</v>
      </c>
      <c r="G2246" t="s">
        <v>86</v>
      </c>
      <c r="H2246" t="s">
        <v>70</v>
      </c>
      <c r="I2246" t="s">
        <v>32</v>
      </c>
      <c r="J2246" t="s">
        <v>87</v>
      </c>
      <c r="K2246">
        <v>1.5</v>
      </c>
      <c r="L2246" s="7">
        <v>7195.04</v>
      </c>
      <c r="M2246" s="7">
        <v>10792.56</v>
      </c>
      <c r="N2246">
        <v>0</v>
      </c>
      <c r="O2246" t="s">
        <v>29</v>
      </c>
      <c r="P2246">
        <v>0</v>
      </c>
      <c r="Q2246" s="7">
        <v>12000</v>
      </c>
      <c r="R2246" s="7">
        <v>12000</v>
      </c>
      <c r="S2246" s="7">
        <v>18000</v>
      </c>
      <c r="T2246" s="7">
        <v>0</v>
      </c>
      <c r="U2246" s="7">
        <v>0</v>
      </c>
      <c r="V2246" t="s">
        <v>77</v>
      </c>
      <c r="W2246" s="7">
        <v>7207.4400000000005</v>
      </c>
      <c r="X2246" s="2" t="s">
        <v>82</v>
      </c>
      <c r="Y2246" s="200"/>
      <c r="Z2246" s="201">
        <f>IF(Y2246&lt;&gt;"",Y2246,IF(Table1[[#This Row],[Befolyt]]="i",1,""))</f>
        <v>1</v>
      </c>
      <c r="AA2246" s="98">
        <f>Table1[[#This Row],[KülföldiÁr]]*Table1[[#This Row],[Darab]]</f>
        <v>0</v>
      </c>
    </row>
    <row r="2247" spans="1:27" x14ac:dyDescent="0.3">
      <c r="A2247" t="s">
        <v>1541</v>
      </c>
      <c r="B2247" t="s">
        <v>435</v>
      </c>
      <c r="C2247" s="126">
        <v>46042</v>
      </c>
      <c r="D2247" s="6">
        <v>1</v>
      </c>
      <c r="E2247" s="126">
        <v>46038</v>
      </c>
      <c r="F2247" s="6">
        <v>1</v>
      </c>
      <c r="G2247" t="s">
        <v>45</v>
      </c>
      <c r="H2247" t="s">
        <v>41</v>
      </c>
      <c r="I2247" t="s">
        <v>28</v>
      </c>
      <c r="J2247" t="s">
        <v>46</v>
      </c>
      <c r="K2247">
        <v>26</v>
      </c>
      <c r="L2247" s="7">
        <v>165.41</v>
      </c>
      <c r="M2247" s="7">
        <v>4300.66</v>
      </c>
      <c r="N2247">
        <v>0</v>
      </c>
      <c r="O2247" t="s">
        <v>29</v>
      </c>
      <c r="P2247">
        <v>0</v>
      </c>
      <c r="Q2247" s="7">
        <v>960</v>
      </c>
      <c r="R2247" s="7">
        <v>960</v>
      </c>
      <c r="S2247" s="7">
        <v>24960</v>
      </c>
      <c r="T2247" s="7">
        <v>5</v>
      </c>
      <c r="U2247" s="7">
        <v>1248</v>
      </c>
      <c r="V2247" t="s">
        <v>77</v>
      </c>
      <c r="W2247" s="7">
        <v>20659.34</v>
      </c>
      <c r="X2247" s="2" t="s">
        <v>82</v>
      </c>
      <c r="Y2247" s="200"/>
      <c r="Z2247" s="201">
        <f>IF(Y2247&lt;&gt;"",Y2247,IF(Table1[[#This Row],[Befolyt]]="i",1,""))</f>
        <v>1</v>
      </c>
      <c r="AA2247" s="98">
        <f>Table1[[#This Row],[KülföldiÁr]]*Table1[[#This Row],[Darab]]</f>
        <v>0</v>
      </c>
    </row>
    <row r="2248" spans="1:27" x14ac:dyDescent="0.3">
      <c r="A2248" t="s">
        <v>1541</v>
      </c>
      <c r="B2248" t="s">
        <v>435</v>
      </c>
      <c r="C2248" s="126">
        <v>46042</v>
      </c>
      <c r="D2248" s="6">
        <v>1</v>
      </c>
      <c r="E2248" s="126">
        <v>46038</v>
      </c>
      <c r="F2248" s="6">
        <v>1</v>
      </c>
      <c r="G2248" t="s">
        <v>54</v>
      </c>
      <c r="H2248" t="s">
        <v>41</v>
      </c>
      <c r="I2248" t="s">
        <v>28</v>
      </c>
      <c r="J2248" t="s">
        <v>55</v>
      </c>
      <c r="K2248">
        <v>36</v>
      </c>
      <c r="L2248" s="7">
        <v>164.3</v>
      </c>
      <c r="M2248" s="7">
        <v>5914.8</v>
      </c>
      <c r="N2248">
        <v>0</v>
      </c>
      <c r="O2248" t="s">
        <v>29</v>
      </c>
      <c r="P2248">
        <v>0</v>
      </c>
      <c r="Q2248" s="7">
        <v>960</v>
      </c>
      <c r="R2248" s="7">
        <v>960</v>
      </c>
      <c r="S2248" s="7">
        <v>34560</v>
      </c>
      <c r="T2248" s="7">
        <v>5</v>
      </c>
      <c r="U2248" s="7">
        <v>1728</v>
      </c>
      <c r="V2248" t="s">
        <v>77</v>
      </c>
      <c r="W2248" s="7">
        <v>28645.200000000001</v>
      </c>
      <c r="X2248" s="2" t="s">
        <v>82</v>
      </c>
      <c r="Y2248" s="200"/>
      <c r="Z2248" s="201">
        <f>IF(Y2248&lt;&gt;"",Y2248,IF(Table1[[#This Row],[Befolyt]]="i",1,""))</f>
        <v>1</v>
      </c>
      <c r="AA2248" s="98">
        <f>Table1[[#This Row],[KülföldiÁr]]*Table1[[#This Row],[Darab]]</f>
        <v>0</v>
      </c>
    </row>
    <row r="2249" spans="1:27" x14ac:dyDescent="0.3">
      <c r="A2249" t="s">
        <v>1541</v>
      </c>
      <c r="B2249" t="s">
        <v>435</v>
      </c>
      <c r="C2249" s="126">
        <v>46042</v>
      </c>
      <c r="D2249" s="6">
        <v>1</v>
      </c>
      <c r="E2249" s="126">
        <v>46038</v>
      </c>
      <c r="F2249" s="6">
        <v>1</v>
      </c>
      <c r="G2249" t="s">
        <v>58</v>
      </c>
      <c r="H2249" t="s">
        <v>41</v>
      </c>
      <c r="I2249" t="s">
        <v>28</v>
      </c>
      <c r="J2249" t="s">
        <v>59</v>
      </c>
      <c r="K2249">
        <v>6</v>
      </c>
      <c r="L2249" s="7">
        <v>169.09</v>
      </c>
      <c r="M2249" s="7">
        <v>1014.54</v>
      </c>
      <c r="N2249">
        <v>0</v>
      </c>
      <c r="O2249" t="s">
        <v>29</v>
      </c>
      <c r="P2249">
        <v>0</v>
      </c>
      <c r="Q2249" s="7">
        <v>890</v>
      </c>
      <c r="R2249" s="7">
        <v>890</v>
      </c>
      <c r="S2249" s="7">
        <v>5340</v>
      </c>
      <c r="T2249" s="7">
        <v>5</v>
      </c>
      <c r="U2249" s="7">
        <v>267</v>
      </c>
      <c r="V2249" t="s">
        <v>77</v>
      </c>
      <c r="W2249" s="7">
        <v>4325.46</v>
      </c>
      <c r="X2249" s="2" t="s">
        <v>82</v>
      </c>
      <c r="Y2249" s="200"/>
      <c r="Z2249" s="201">
        <f>IF(Y2249&lt;&gt;"",Y2249,IF(Table1[[#This Row],[Befolyt]]="i",1,""))</f>
        <v>1</v>
      </c>
      <c r="AA2249" s="98">
        <f>Table1[[#This Row],[KülföldiÁr]]*Table1[[#This Row],[Darab]]</f>
        <v>0</v>
      </c>
    </row>
    <row r="2250" spans="1:27" x14ac:dyDescent="0.3">
      <c r="A2250" t="s">
        <v>1541</v>
      </c>
      <c r="B2250" t="s">
        <v>435</v>
      </c>
      <c r="C2250" s="126">
        <v>46042</v>
      </c>
      <c r="D2250" s="6">
        <v>1</v>
      </c>
      <c r="E2250" s="126">
        <v>46038</v>
      </c>
      <c r="F2250" s="6">
        <v>1</v>
      </c>
      <c r="G2250" t="s">
        <v>88</v>
      </c>
      <c r="H2250" t="s">
        <v>41</v>
      </c>
      <c r="I2250" t="s">
        <v>28</v>
      </c>
      <c r="J2250" t="s">
        <v>89</v>
      </c>
      <c r="K2250">
        <v>1</v>
      </c>
      <c r="L2250" s="7">
        <v>243.64</v>
      </c>
      <c r="M2250" s="7">
        <v>243.64</v>
      </c>
      <c r="N2250">
        <v>0</v>
      </c>
      <c r="O2250" t="s">
        <v>29</v>
      </c>
      <c r="P2250">
        <v>0</v>
      </c>
      <c r="Q2250" s="7">
        <v>1485</v>
      </c>
      <c r="R2250" s="7">
        <v>1485</v>
      </c>
      <c r="S2250" s="7">
        <v>1485</v>
      </c>
      <c r="T2250" s="7">
        <v>5</v>
      </c>
      <c r="U2250" s="7">
        <v>74.25</v>
      </c>
      <c r="V2250" t="s">
        <v>77</v>
      </c>
      <c r="W2250" s="7">
        <v>1241.3600000000001</v>
      </c>
      <c r="X2250" s="2" t="s">
        <v>82</v>
      </c>
      <c r="Y2250" s="200"/>
      <c r="Z2250" s="201">
        <f>IF(Y2250&lt;&gt;"",Y2250,IF(Table1[[#This Row],[Befolyt]]="i",1,""))</f>
        <v>1</v>
      </c>
      <c r="AA2250" s="98">
        <f>Table1[[#This Row],[KülföldiÁr]]*Table1[[#This Row],[Darab]]</f>
        <v>0</v>
      </c>
    </row>
    <row r="2251" spans="1:27" x14ac:dyDescent="0.3">
      <c r="A2251" t="s">
        <v>1541</v>
      </c>
      <c r="B2251" t="s">
        <v>435</v>
      </c>
      <c r="C2251" s="126">
        <v>46042</v>
      </c>
      <c r="D2251" s="6">
        <v>1</v>
      </c>
      <c r="E2251" s="126">
        <v>46038</v>
      </c>
      <c r="F2251" s="6">
        <v>1</v>
      </c>
      <c r="G2251" t="s">
        <v>92</v>
      </c>
      <c r="H2251" t="s">
        <v>41</v>
      </c>
      <c r="I2251" t="s">
        <v>28</v>
      </c>
      <c r="J2251" t="s">
        <v>125</v>
      </c>
      <c r="K2251">
        <v>2</v>
      </c>
      <c r="L2251" s="7">
        <v>255.57</v>
      </c>
      <c r="M2251" s="7">
        <v>511.14</v>
      </c>
      <c r="N2251">
        <v>0</v>
      </c>
      <c r="O2251" t="s">
        <v>29</v>
      </c>
      <c r="P2251">
        <v>0</v>
      </c>
      <c r="Q2251" s="7">
        <v>1340</v>
      </c>
      <c r="R2251" s="7">
        <v>1340</v>
      </c>
      <c r="S2251" s="7">
        <v>2680</v>
      </c>
      <c r="T2251" s="7">
        <v>5</v>
      </c>
      <c r="U2251" s="7">
        <v>134</v>
      </c>
      <c r="V2251" t="s">
        <v>77</v>
      </c>
      <c r="W2251" s="7">
        <v>2168.86</v>
      </c>
      <c r="X2251" s="2" t="s">
        <v>82</v>
      </c>
      <c r="Y2251" s="200"/>
      <c r="Z2251" s="201">
        <f>IF(Y2251&lt;&gt;"",Y2251,IF(Table1[[#This Row],[Befolyt]]="i",1,""))</f>
        <v>1</v>
      </c>
      <c r="AA2251" s="98">
        <f>Table1[[#This Row],[KülföldiÁr]]*Table1[[#This Row],[Darab]]</f>
        <v>0</v>
      </c>
    </row>
    <row r="2252" spans="1:27" x14ac:dyDescent="0.3">
      <c r="A2252" t="s">
        <v>1541</v>
      </c>
      <c r="B2252" t="s">
        <v>435</v>
      </c>
      <c r="C2252" s="126">
        <v>46042</v>
      </c>
      <c r="D2252" s="6">
        <v>1</v>
      </c>
      <c r="E2252" s="126">
        <v>46038</v>
      </c>
      <c r="F2252" s="6">
        <v>1</v>
      </c>
      <c r="G2252" t="s">
        <v>47</v>
      </c>
      <c r="H2252" t="s">
        <v>41</v>
      </c>
      <c r="I2252" t="s">
        <v>28</v>
      </c>
      <c r="J2252" t="s">
        <v>48</v>
      </c>
      <c r="K2252">
        <v>32</v>
      </c>
      <c r="L2252" s="7">
        <v>182.95</v>
      </c>
      <c r="M2252" s="7">
        <v>5854.4</v>
      </c>
      <c r="N2252">
        <v>0</v>
      </c>
      <c r="O2252" t="s">
        <v>29</v>
      </c>
      <c r="P2252">
        <v>0</v>
      </c>
      <c r="Q2252" s="7">
        <v>1018</v>
      </c>
      <c r="R2252" s="7">
        <v>1018</v>
      </c>
      <c r="S2252" s="7">
        <v>32576</v>
      </c>
      <c r="T2252" s="7">
        <v>5</v>
      </c>
      <c r="U2252" s="7">
        <v>1628.8</v>
      </c>
      <c r="V2252" t="s">
        <v>77</v>
      </c>
      <c r="W2252" s="7">
        <v>26721.599999999999</v>
      </c>
      <c r="X2252" s="2" t="s">
        <v>82</v>
      </c>
      <c r="Y2252" s="200"/>
      <c r="Z2252" s="201">
        <f>IF(Y2252&lt;&gt;"",Y2252,IF(Table1[[#This Row],[Befolyt]]="i",1,""))</f>
        <v>1</v>
      </c>
      <c r="AA2252" s="98">
        <f>Table1[[#This Row],[KülföldiÁr]]*Table1[[#This Row],[Darab]]</f>
        <v>0</v>
      </c>
    </row>
    <row r="2253" spans="1:27" x14ac:dyDescent="0.3">
      <c r="A2253" t="s">
        <v>1545</v>
      </c>
      <c r="B2253" t="s">
        <v>1059</v>
      </c>
      <c r="C2253" s="126">
        <v>46042</v>
      </c>
      <c r="D2253" s="6">
        <v>1</v>
      </c>
      <c r="E2253" s="126">
        <v>46038</v>
      </c>
      <c r="F2253" s="6">
        <v>1</v>
      </c>
      <c r="G2253" t="s">
        <v>345</v>
      </c>
      <c r="H2253" t="s">
        <v>51</v>
      </c>
      <c r="I2253" t="s">
        <v>28</v>
      </c>
      <c r="J2253" t="s">
        <v>346</v>
      </c>
      <c r="K2253">
        <v>2</v>
      </c>
      <c r="L2253" s="7">
        <v>2435.5</v>
      </c>
      <c r="M2253" s="7">
        <v>4871</v>
      </c>
      <c r="N2253">
        <v>0</v>
      </c>
      <c r="O2253" t="s">
        <v>29</v>
      </c>
      <c r="P2253">
        <v>0</v>
      </c>
      <c r="Q2253" s="7">
        <v>5720</v>
      </c>
      <c r="R2253" s="7">
        <v>3900</v>
      </c>
      <c r="S2253" s="7">
        <v>7800</v>
      </c>
      <c r="T2253" s="7">
        <v>0.9</v>
      </c>
      <c r="U2253" s="7">
        <v>70.2</v>
      </c>
      <c r="V2253" t="s">
        <v>77</v>
      </c>
      <c r="W2253" s="7">
        <v>2929</v>
      </c>
      <c r="X2253" s="2" t="s">
        <v>82</v>
      </c>
      <c r="Y2253" s="200"/>
      <c r="Z2253" s="201">
        <f>IF(Y2253&lt;&gt;"",Y2253,IF(Table1[[#This Row],[Befolyt]]="i",1,""))</f>
        <v>1</v>
      </c>
      <c r="AA2253" s="98">
        <f>Table1[[#This Row],[KülföldiÁr]]*Table1[[#This Row],[Darab]]</f>
        <v>0</v>
      </c>
    </row>
    <row r="2254" spans="1:27" x14ac:dyDescent="0.3">
      <c r="A2254" t="s">
        <v>1546</v>
      </c>
      <c r="B2254" t="s">
        <v>1547</v>
      </c>
      <c r="C2254" s="126">
        <v>46042</v>
      </c>
      <c r="D2254" s="6">
        <v>1</v>
      </c>
      <c r="E2254" s="126">
        <v>46042</v>
      </c>
      <c r="F2254" s="6">
        <v>1</v>
      </c>
      <c r="G2254" t="s">
        <v>47</v>
      </c>
      <c r="H2254" t="s">
        <v>41</v>
      </c>
      <c r="I2254" t="s">
        <v>28</v>
      </c>
      <c r="J2254" t="s">
        <v>48</v>
      </c>
      <c r="K2254">
        <v>10</v>
      </c>
      <c r="L2254" s="7">
        <v>182.95</v>
      </c>
      <c r="M2254" s="7">
        <v>1829.5</v>
      </c>
      <c r="N2254">
        <v>0</v>
      </c>
      <c r="O2254" t="s">
        <v>29</v>
      </c>
      <c r="P2254">
        <v>0</v>
      </c>
      <c r="Q2254" s="7">
        <v>1018</v>
      </c>
      <c r="R2254" s="7">
        <v>1018</v>
      </c>
      <c r="S2254" s="7">
        <v>10180</v>
      </c>
      <c r="T2254" s="7">
        <v>5</v>
      </c>
      <c r="U2254" s="7">
        <v>509</v>
      </c>
      <c r="V2254" t="s">
        <v>74</v>
      </c>
      <c r="W2254" s="7">
        <v>8350.5</v>
      </c>
      <c r="X2254" s="2" t="s">
        <v>82</v>
      </c>
      <c r="Y2254" s="200">
        <v>1</v>
      </c>
      <c r="Z2254" s="201">
        <f>IF(Y2254&lt;&gt;"",Y2254,IF(Table1[[#This Row],[Befolyt]]="i",1,""))</f>
        <v>1</v>
      </c>
      <c r="AA2254" s="98">
        <f>Table1[[#This Row],[KülföldiÁr]]*Table1[[#This Row],[Darab]]</f>
        <v>0</v>
      </c>
    </row>
    <row r="2255" spans="1:27" x14ac:dyDescent="0.3">
      <c r="A2255" t="s">
        <v>1548</v>
      </c>
      <c r="B2255" t="s">
        <v>1549</v>
      </c>
      <c r="C2255" s="126">
        <v>46042</v>
      </c>
      <c r="D2255" s="6">
        <v>1</v>
      </c>
      <c r="E2255" s="126">
        <v>46042</v>
      </c>
      <c r="F2255" s="6">
        <v>1</v>
      </c>
      <c r="G2255" t="s">
        <v>1550</v>
      </c>
      <c r="H2255" t="s">
        <v>33</v>
      </c>
      <c r="I2255" t="s">
        <v>28</v>
      </c>
      <c r="J2255" t="s">
        <v>1551</v>
      </c>
      <c r="K2255">
        <v>4</v>
      </c>
      <c r="L2255" s="7">
        <v>5510.5</v>
      </c>
      <c r="M2255" s="7">
        <v>22042</v>
      </c>
      <c r="N2255">
        <v>0</v>
      </c>
      <c r="O2255" t="s">
        <v>29</v>
      </c>
      <c r="P2255">
        <v>0</v>
      </c>
      <c r="Q2255" s="7">
        <v>20600</v>
      </c>
      <c r="R2255" s="7">
        <v>20600</v>
      </c>
      <c r="S2255" s="7">
        <v>82400</v>
      </c>
      <c r="T2255" s="7">
        <v>10</v>
      </c>
      <c r="U2255" s="7">
        <v>8240</v>
      </c>
      <c r="V2255" t="s">
        <v>81</v>
      </c>
      <c r="W2255" s="7">
        <v>60358</v>
      </c>
      <c r="X2255" s="2" t="s">
        <v>82</v>
      </c>
      <c r="Y2255" s="200">
        <v>1</v>
      </c>
      <c r="Z2255" s="201">
        <f>IF(Y2255&lt;&gt;"",Y2255,IF(Table1[[#This Row],[Befolyt]]="i",1,""))</f>
        <v>1</v>
      </c>
      <c r="AA2255" s="98">
        <f>Table1[[#This Row],[KülföldiÁr]]*Table1[[#This Row],[Darab]]</f>
        <v>0</v>
      </c>
    </row>
    <row r="2256" spans="1:27" x14ac:dyDescent="0.3">
      <c r="A2256" t="s">
        <v>1552</v>
      </c>
      <c r="B2256" t="s">
        <v>561</v>
      </c>
      <c r="C2256" s="126">
        <v>46042</v>
      </c>
      <c r="D2256" s="6">
        <v>1</v>
      </c>
      <c r="E2256" s="126">
        <v>46042</v>
      </c>
      <c r="F2256" s="6">
        <v>1</v>
      </c>
      <c r="G2256" t="s">
        <v>35</v>
      </c>
      <c r="H2256" t="s">
        <v>33</v>
      </c>
      <c r="I2256" t="s">
        <v>28</v>
      </c>
      <c r="J2256" t="s">
        <v>289</v>
      </c>
      <c r="K2256">
        <v>2</v>
      </c>
      <c r="L2256" s="7">
        <v>1367.22</v>
      </c>
      <c r="M2256" s="7">
        <v>2734.44</v>
      </c>
      <c r="N2256">
        <v>0</v>
      </c>
      <c r="O2256" t="s">
        <v>29</v>
      </c>
      <c r="P2256">
        <v>0</v>
      </c>
      <c r="Q2256" s="7">
        <v>6200</v>
      </c>
      <c r="R2256" s="7">
        <v>6200</v>
      </c>
      <c r="S2256" s="7">
        <v>12400</v>
      </c>
      <c r="T2256" s="7">
        <v>10</v>
      </c>
      <c r="U2256" s="7">
        <v>1240</v>
      </c>
      <c r="V2256" t="s">
        <v>74</v>
      </c>
      <c r="W2256" s="7">
        <v>9665.56</v>
      </c>
      <c r="X2256" s="2" t="s">
        <v>82</v>
      </c>
      <c r="Y2256" s="200">
        <v>1</v>
      </c>
      <c r="Z2256" s="201">
        <f>IF(Y2256&lt;&gt;"",Y2256,IF(Table1[[#This Row],[Befolyt]]="i",1,""))</f>
        <v>1</v>
      </c>
      <c r="AA2256" s="98">
        <f>Table1[[#This Row],[KülföldiÁr]]*Table1[[#This Row],[Darab]]</f>
        <v>0</v>
      </c>
    </row>
    <row r="2257" spans="1:27" x14ac:dyDescent="0.3">
      <c r="A2257" t="s">
        <v>1553</v>
      </c>
      <c r="B2257" t="s">
        <v>1554</v>
      </c>
      <c r="C2257" s="126">
        <v>46041</v>
      </c>
      <c r="D2257" s="6">
        <v>1</v>
      </c>
      <c r="E2257" s="126">
        <v>46037</v>
      </c>
      <c r="F2257" s="6">
        <v>1</v>
      </c>
      <c r="G2257" t="s">
        <v>1555</v>
      </c>
      <c r="H2257" t="s">
        <v>53</v>
      </c>
      <c r="I2257" t="s">
        <v>28</v>
      </c>
      <c r="J2257" t="s">
        <v>1556</v>
      </c>
      <c r="K2257">
        <v>1</v>
      </c>
      <c r="L2257" s="7">
        <v>21886.77</v>
      </c>
      <c r="M2257" s="7">
        <v>21886.77</v>
      </c>
      <c r="N2257">
        <v>0</v>
      </c>
      <c r="O2257" t="s">
        <v>29</v>
      </c>
      <c r="P2257">
        <v>0</v>
      </c>
      <c r="Q2257" s="7">
        <v>102110</v>
      </c>
      <c r="R2257" s="7">
        <v>116580</v>
      </c>
      <c r="S2257" s="7">
        <v>116580</v>
      </c>
      <c r="T2257" s="7">
        <v>8</v>
      </c>
      <c r="U2257" s="7">
        <v>9326.4</v>
      </c>
      <c r="V2257" t="s">
        <v>77</v>
      </c>
      <c r="W2257" s="7">
        <v>94693.23</v>
      </c>
      <c r="X2257" s="2" t="s">
        <v>82</v>
      </c>
      <c r="Y2257" s="200"/>
      <c r="Z2257" s="201">
        <f>IF(Y2257&lt;&gt;"",Y2257,IF(Table1[[#This Row],[Befolyt]]="i",1,""))</f>
        <v>1</v>
      </c>
      <c r="AA2257" s="98">
        <f>Table1[[#This Row],[KülföldiÁr]]*Table1[[#This Row],[Darab]]</f>
        <v>0</v>
      </c>
    </row>
    <row r="2258" spans="1:27" x14ac:dyDescent="0.3">
      <c r="A2258" t="s">
        <v>1553</v>
      </c>
      <c r="B2258" t="s">
        <v>1554</v>
      </c>
      <c r="C2258" s="126">
        <v>46041</v>
      </c>
      <c r="D2258" s="6">
        <v>1</v>
      </c>
      <c r="E2258" s="126">
        <v>46037</v>
      </c>
      <c r="F2258" s="6">
        <v>1</v>
      </c>
      <c r="G2258" t="s">
        <v>1557</v>
      </c>
      <c r="H2258" t="s">
        <v>34</v>
      </c>
      <c r="I2258" t="s">
        <v>32</v>
      </c>
      <c r="J2258" t="s">
        <v>1558</v>
      </c>
      <c r="K2258">
        <v>1</v>
      </c>
      <c r="L2258" s="7">
        <v>2555</v>
      </c>
      <c r="M2258" s="7">
        <v>2555</v>
      </c>
      <c r="N2258">
        <v>0</v>
      </c>
      <c r="O2258" t="s">
        <v>29</v>
      </c>
      <c r="P2258">
        <v>0</v>
      </c>
      <c r="Q2258" s="7">
        <v>2555</v>
      </c>
      <c r="R2258" s="7">
        <v>0</v>
      </c>
      <c r="S2258" s="7">
        <v>0</v>
      </c>
      <c r="T2258" s="7">
        <v>0</v>
      </c>
      <c r="U2258" s="7">
        <v>0</v>
      </c>
      <c r="V2258" t="s">
        <v>77</v>
      </c>
      <c r="W2258" s="7">
        <v>-2555</v>
      </c>
      <c r="X2258" s="2" t="s">
        <v>82</v>
      </c>
      <c r="Y2258" s="200"/>
      <c r="Z2258" s="201">
        <f>IF(Y2258&lt;&gt;"",Y2258,IF(Table1[[#This Row],[Befolyt]]="i",1,""))</f>
        <v>1</v>
      </c>
      <c r="AA2258" s="98">
        <f>Table1[[#This Row],[KülföldiÁr]]*Table1[[#This Row],[Darab]]</f>
        <v>0</v>
      </c>
    </row>
    <row r="2259" spans="1:27" x14ac:dyDescent="0.3">
      <c r="A2259" t="s">
        <v>1559</v>
      </c>
      <c r="B2259" t="s">
        <v>378</v>
      </c>
      <c r="C2259" s="126">
        <v>46041</v>
      </c>
      <c r="D2259" s="6">
        <v>1</v>
      </c>
      <c r="E2259" s="126">
        <v>46037</v>
      </c>
      <c r="F2259" s="6">
        <v>1</v>
      </c>
      <c r="G2259" t="s">
        <v>1560</v>
      </c>
      <c r="H2259" t="s">
        <v>41</v>
      </c>
      <c r="I2259" t="s">
        <v>28</v>
      </c>
      <c r="J2259" t="s">
        <v>1561</v>
      </c>
      <c r="K2259">
        <v>16</v>
      </c>
      <c r="L2259" s="7">
        <v>587.97</v>
      </c>
      <c r="M2259" s="7">
        <v>9407.52</v>
      </c>
      <c r="N2259">
        <v>0</v>
      </c>
      <c r="O2259" t="s">
        <v>29</v>
      </c>
      <c r="P2259">
        <v>0</v>
      </c>
      <c r="Q2259" s="7">
        <v>1885</v>
      </c>
      <c r="R2259" s="7">
        <v>1550</v>
      </c>
      <c r="S2259" s="7">
        <v>24800</v>
      </c>
      <c r="T2259" s="7">
        <v>2.0299999999999998</v>
      </c>
      <c r="U2259" s="7">
        <v>503.43999999999994</v>
      </c>
      <c r="V2259" t="s">
        <v>74</v>
      </c>
      <c r="W2259" s="7">
        <v>15392.48</v>
      </c>
      <c r="X2259" s="2" t="s">
        <v>82</v>
      </c>
      <c r="Y2259" s="200"/>
      <c r="Z2259" s="201">
        <f>IF(Y2259&lt;&gt;"",Y2259,IF(Table1[[#This Row],[Befolyt]]="i",1,""))</f>
        <v>1</v>
      </c>
      <c r="AA2259" s="98">
        <f>Table1[[#This Row],[KülföldiÁr]]*Table1[[#This Row],[Darab]]</f>
        <v>0</v>
      </c>
    </row>
    <row r="2260" spans="1:27" x14ac:dyDescent="0.3">
      <c r="A2260" t="s">
        <v>1559</v>
      </c>
      <c r="B2260" t="s">
        <v>378</v>
      </c>
      <c r="C2260" s="126">
        <v>46041</v>
      </c>
      <c r="D2260" s="6">
        <v>1</v>
      </c>
      <c r="E2260" s="126">
        <v>46037</v>
      </c>
      <c r="F2260" s="6">
        <v>1</v>
      </c>
      <c r="G2260" t="s">
        <v>1032</v>
      </c>
      <c r="H2260" t="s">
        <v>34</v>
      </c>
      <c r="I2260" t="s">
        <v>32</v>
      </c>
      <c r="J2260" t="s">
        <v>1033</v>
      </c>
      <c r="K2260">
        <v>1</v>
      </c>
      <c r="L2260" s="7">
        <v>2342</v>
      </c>
      <c r="M2260" s="7">
        <v>2342</v>
      </c>
      <c r="N2260">
        <v>0</v>
      </c>
      <c r="O2260" t="s">
        <v>29</v>
      </c>
      <c r="P2260">
        <v>0</v>
      </c>
      <c r="Q2260" s="7">
        <v>2342</v>
      </c>
      <c r="R2260" s="7">
        <v>0</v>
      </c>
      <c r="S2260" s="7">
        <v>0</v>
      </c>
      <c r="T2260" s="7">
        <v>0</v>
      </c>
      <c r="U2260" s="7">
        <v>0</v>
      </c>
      <c r="V2260" t="s">
        <v>74</v>
      </c>
      <c r="W2260" s="7">
        <v>-2342</v>
      </c>
      <c r="X2260" s="2" t="s">
        <v>82</v>
      </c>
      <c r="Y2260" s="200"/>
      <c r="Z2260" s="201">
        <f>IF(Y2260&lt;&gt;"",Y2260,IF(Table1[[#This Row],[Befolyt]]="i",1,""))</f>
        <v>1</v>
      </c>
      <c r="AA2260" s="98">
        <f>Table1[[#This Row],[KülföldiÁr]]*Table1[[#This Row],[Darab]]</f>
        <v>0</v>
      </c>
    </row>
    <row r="2261" spans="1:27" x14ac:dyDescent="0.3">
      <c r="A2261" t="s">
        <v>1562</v>
      </c>
      <c r="B2261" t="s">
        <v>378</v>
      </c>
      <c r="C2261" s="126">
        <v>46041</v>
      </c>
      <c r="D2261" s="6">
        <v>1</v>
      </c>
      <c r="E2261" s="126">
        <v>46037</v>
      </c>
      <c r="F2261" s="6">
        <v>1</v>
      </c>
      <c r="G2261" t="s">
        <v>1563</v>
      </c>
      <c r="H2261" t="s">
        <v>41</v>
      </c>
      <c r="I2261" t="s">
        <v>28</v>
      </c>
      <c r="J2261" t="s">
        <v>1564</v>
      </c>
      <c r="K2261">
        <v>4</v>
      </c>
      <c r="L2261" s="7">
        <v>962.18</v>
      </c>
      <c r="M2261" s="7">
        <v>3848.72</v>
      </c>
      <c r="N2261">
        <v>0</v>
      </c>
      <c r="O2261" t="s">
        <v>29</v>
      </c>
      <c r="P2261">
        <v>0</v>
      </c>
      <c r="Q2261" s="7">
        <v>2870</v>
      </c>
      <c r="R2261" s="7">
        <v>2870</v>
      </c>
      <c r="S2261" s="7">
        <v>11480</v>
      </c>
      <c r="T2261" s="7">
        <v>4.5</v>
      </c>
      <c r="U2261" s="7">
        <v>516.6</v>
      </c>
      <c r="V2261" t="s">
        <v>74</v>
      </c>
      <c r="W2261" s="7">
        <v>7631.2800000000007</v>
      </c>
      <c r="X2261" s="2" t="s">
        <v>82</v>
      </c>
      <c r="Y2261" s="200"/>
      <c r="Z2261" s="201">
        <f>IF(Y2261&lt;&gt;"",Y2261,IF(Table1[[#This Row],[Befolyt]]="i",1,""))</f>
        <v>1</v>
      </c>
      <c r="AA2261" s="98">
        <f>Table1[[#This Row],[KülföldiÁr]]*Table1[[#This Row],[Darab]]</f>
        <v>0</v>
      </c>
    </row>
    <row r="2262" spans="1:27" x14ac:dyDescent="0.3">
      <c r="A2262" t="s">
        <v>1562</v>
      </c>
      <c r="B2262" t="s">
        <v>378</v>
      </c>
      <c r="C2262" s="126">
        <v>46041</v>
      </c>
      <c r="D2262" s="6">
        <v>1</v>
      </c>
      <c r="E2262" s="126">
        <v>46037</v>
      </c>
      <c r="F2262" s="6">
        <v>1</v>
      </c>
      <c r="G2262" t="s">
        <v>851</v>
      </c>
      <c r="H2262" t="s">
        <v>34</v>
      </c>
      <c r="I2262" t="s">
        <v>32</v>
      </c>
      <c r="J2262" t="s">
        <v>852</v>
      </c>
      <c r="K2262">
        <v>1</v>
      </c>
      <c r="L2262" s="7">
        <v>2148</v>
      </c>
      <c r="M2262" s="7">
        <v>2148</v>
      </c>
      <c r="N2262">
        <v>0</v>
      </c>
      <c r="O2262" t="s">
        <v>29</v>
      </c>
      <c r="P2262">
        <v>0</v>
      </c>
      <c r="Q2262" s="7">
        <v>2148</v>
      </c>
      <c r="R2262" s="7">
        <v>1850</v>
      </c>
      <c r="S2262" s="7">
        <v>1850</v>
      </c>
      <c r="T2262" s="7">
        <v>0</v>
      </c>
      <c r="U2262" s="7">
        <v>0</v>
      </c>
      <c r="V2262" t="s">
        <v>74</v>
      </c>
      <c r="W2262" s="7">
        <v>-298</v>
      </c>
      <c r="X2262" s="2" t="s">
        <v>82</v>
      </c>
      <c r="Y2262" s="200"/>
      <c r="Z2262" s="201">
        <f>IF(Y2262&lt;&gt;"",Y2262,IF(Table1[[#This Row],[Befolyt]]="i",1,""))</f>
        <v>1</v>
      </c>
      <c r="AA2262" s="98">
        <f>Table1[[#This Row],[KülföldiÁr]]*Table1[[#This Row],[Darab]]</f>
        <v>0</v>
      </c>
    </row>
    <row r="2263" spans="1:27" x14ac:dyDescent="0.3">
      <c r="A2263" t="s">
        <v>1565</v>
      </c>
      <c r="B2263" t="s">
        <v>1566</v>
      </c>
      <c r="C2263" s="126">
        <v>46041</v>
      </c>
      <c r="D2263" s="6">
        <v>1</v>
      </c>
      <c r="E2263" s="126">
        <v>46037</v>
      </c>
      <c r="F2263" s="6">
        <v>1</v>
      </c>
      <c r="G2263" t="s">
        <v>307</v>
      </c>
      <c r="H2263" t="s">
        <v>33</v>
      </c>
      <c r="I2263" t="s">
        <v>28</v>
      </c>
      <c r="J2263" t="s">
        <v>1567</v>
      </c>
      <c r="K2263">
        <v>4</v>
      </c>
      <c r="L2263" s="7">
        <v>614.48</v>
      </c>
      <c r="M2263" s="7">
        <v>2457.92</v>
      </c>
      <c r="N2263">
        <v>0</v>
      </c>
      <c r="O2263" t="s">
        <v>29</v>
      </c>
      <c r="P2263">
        <v>0</v>
      </c>
      <c r="Q2263" s="7">
        <v>3000</v>
      </c>
      <c r="R2263" s="7">
        <v>1980</v>
      </c>
      <c r="S2263" s="7">
        <v>7920</v>
      </c>
      <c r="T2263" s="7">
        <v>4.32</v>
      </c>
      <c r="U2263" s="7">
        <v>342.14400000000001</v>
      </c>
      <c r="V2263" t="s">
        <v>457</v>
      </c>
      <c r="W2263" s="7">
        <v>5462.08</v>
      </c>
      <c r="X2263" s="2" t="s">
        <v>82</v>
      </c>
      <c r="Y2263" s="200"/>
      <c r="Z2263" s="201">
        <f>IF(Y2263&lt;&gt;"",Y2263,IF(Table1[[#This Row],[Befolyt]]="i",1,""))</f>
        <v>1</v>
      </c>
      <c r="AA2263" s="98">
        <f>Table1[[#This Row],[KülföldiÁr]]*Table1[[#This Row],[Darab]]</f>
        <v>0</v>
      </c>
    </row>
    <row r="2264" spans="1:27" x14ac:dyDescent="0.3">
      <c r="A2264" t="s">
        <v>1565</v>
      </c>
      <c r="B2264" t="s">
        <v>1566</v>
      </c>
      <c r="C2264" s="126">
        <v>46041</v>
      </c>
      <c r="D2264" s="6">
        <v>1</v>
      </c>
      <c r="E2264" s="126">
        <v>46037</v>
      </c>
      <c r="F2264" s="6">
        <v>1</v>
      </c>
      <c r="G2264" t="s">
        <v>348</v>
      </c>
      <c r="H2264" t="s">
        <v>34</v>
      </c>
      <c r="I2264" t="s">
        <v>32</v>
      </c>
      <c r="J2264" t="s">
        <v>349</v>
      </c>
      <c r="K2264">
        <v>1</v>
      </c>
      <c r="L2264" s="7">
        <v>2080</v>
      </c>
      <c r="M2264" s="7">
        <v>2080</v>
      </c>
      <c r="N2264">
        <v>0</v>
      </c>
      <c r="O2264" t="s">
        <v>29</v>
      </c>
      <c r="P2264">
        <v>0</v>
      </c>
      <c r="Q2264" s="7">
        <v>2080</v>
      </c>
      <c r="R2264" s="7">
        <v>2200</v>
      </c>
      <c r="S2264" s="7">
        <v>2200</v>
      </c>
      <c r="T2264" s="7">
        <v>0</v>
      </c>
      <c r="U2264" s="7">
        <v>0</v>
      </c>
      <c r="V2264" t="s">
        <v>457</v>
      </c>
      <c r="W2264" s="7">
        <v>120</v>
      </c>
      <c r="X2264" s="2" t="s">
        <v>82</v>
      </c>
      <c r="Y2264" s="200"/>
      <c r="Z2264" s="201">
        <f>IF(Y2264&lt;&gt;"",Y2264,IF(Table1[[#This Row],[Befolyt]]="i",1,""))</f>
        <v>1</v>
      </c>
      <c r="AA2264" s="98">
        <f>Table1[[#This Row],[KülföldiÁr]]*Table1[[#This Row],[Darab]]</f>
        <v>0</v>
      </c>
    </row>
    <row r="2265" spans="1:27" x14ac:dyDescent="0.3">
      <c r="A2265" t="s">
        <v>1568</v>
      </c>
      <c r="B2265" t="s">
        <v>1566</v>
      </c>
      <c r="C2265" s="126">
        <v>46041</v>
      </c>
      <c r="D2265" s="6">
        <v>1</v>
      </c>
      <c r="E2265" s="126">
        <v>46037</v>
      </c>
      <c r="F2265" s="6">
        <v>1</v>
      </c>
      <c r="G2265" t="s">
        <v>307</v>
      </c>
      <c r="H2265" t="s">
        <v>33</v>
      </c>
      <c r="I2265" t="s">
        <v>28</v>
      </c>
      <c r="J2265" t="s">
        <v>1569</v>
      </c>
      <c r="K2265">
        <v>2</v>
      </c>
      <c r="L2265" s="7">
        <v>614.48</v>
      </c>
      <c r="M2265" s="7">
        <v>1228.96</v>
      </c>
      <c r="N2265">
        <v>0</v>
      </c>
      <c r="O2265" t="s">
        <v>29</v>
      </c>
      <c r="P2265">
        <v>0</v>
      </c>
      <c r="Q2265" s="7">
        <v>3000</v>
      </c>
      <c r="R2265" s="7">
        <v>1980</v>
      </c>
      <c r="S2265" s="7">
        <v>3960</v>
      </c>
      <c r="T2265" s="7">
        <v>4.32</v>
      </c>
      <c r="U2265" s="7">
        <v>171.072</v>
      </c>
      <c r="V2265" t="s">
        <v>457</v>
      </c>
      <c r="W2265" s="7">
        <v>2731.04</v>
      </c>
      <c r="X2265" s="2" t="s">
        <v>82</v>
      </c>
      <c r="Y2265" s="200"/>
      <c r="Z2265" s="201">
        <f>IF(Y2265&lt;&gt;"",Y2265,IF(Table1[[#This Row],[Befolyt]]="i",1,""))</f>
        <v>1</v>
      </c>
      <c r="AA2265" s="98">
        <f>Table1[[#This Row],[KülföldiÁr]]*Table1[[#This Row],[Darab]]</f>
        <v>0</v>
      </c>
    </row>
    <row r="2266" spans="1:27" x14ac:dyDescent="0.3">
      <c r="A2266" t="s">
        <v>1568</v>
      </c>
      <c r="B2266" t="s">
        <v>1566</v>
      </c>
      <c r="C2266" s="126">
        <v>46041</v>
      </c>
      <c r="D2266" s="6">
        <v>1</v>
      </c>
      <c r="E2266" s="126">
        <v>46037</v>
      </c>
      <c r="F2266" s="6">
        <v>1</v>
      </c>
      <c r="G2266" t="s">
        <v>72</v>
      </c>
      <c r="H2266" t="s">
        <v>34</v>
      </c>
      <c r="I2266" t="s">
        <v>32</v>
      </c>
      <c r="J2266" t="s">
        <v>73</v>
      </c>
      <c r="K2266">
        <v>1</v>
      </c>
      <c r="L2266" s="7">
        <v>2159</v>
      </c>
      <c r="M2266" s="7">
        <v>2159</v>
      </c>
      <c r="N2266">
        <v>0</v>
      </c>
      <c r="O2266" t="s">
        <v>29</v>
      </c>
      <c r="P2266">
        <v>0</v>
      </c>
      <c r="Q2266" s="7">
        <v>2159</v>
      </c>
      <c r="R2266" s="7">
        <v>2200</v>
      </c>
      <c r="S2266" s="7">
        <v>2200</v>
      </c>
      <c r="T2266" s="7">
        <v>0</v>
      </c>
      <c r="U2266" s="7">
        <v>0</v>
      </c>
      <c r="V2266" t="s">
        <v>457</v>
      </c>
      <c r="W2266" s="7">
        <v>41</v>
      </c>
      <c r="X2266" s="2" t="s">
        <v>82</v>
      </c>
      <c r="Y2266" s="200"/>
      <c r="Z2266" s="201">
        <f>IF(Y2266&lt;&gt;"",Y2266,IF(Table1[[#This Row],[Befolyt]]="i",1,""))</f>
        <v>1</v>
      </c>
      <c r="AA2266" s="98">
        <f>Table1[[#This Row],[KülföldiÁr]]*Table1[[#This Row],[Darab]]</f>
        <v>0</v>
      </c>
    </row>
    <row r="2267" spans="1:27" x14ac:dyDescent="0.3">
      <c r="A2267" t="s">
        <v>1570</v>
      </c>
      <c r="B2267" t="s">
        <v>1566</v>
      </c>
      <c r="C2267" s="126">
        <v>46041</v>
      </c>
      <c r="D2267" s="6">
        <v>1</v>
      </c>
      <c r="E2267" s="126">
        <v>46037</v>
      </c>
      <c r="F2267" s="6">
        <v>1</v>
      </c>
      <c r="G2267" t="s">
        <v>307</v>
      </c>
      <c r="H2267" t="s">
        <v>33</v>
      </c>
      <c r="I2267" t="s">
        <v>28</v>
      </c>
      <c r="J2267" t="s">
        <v>1571</v>
      </c>
      <c r="K2267">
        <v>2</v>
      </c>
      <c r="L2267" s="7">
        <v>614.48</v>
      </c>
      <c r="M2267" s="7">
        <v>1228.96</v>
      </c>
      <c r="N2267">
        <v>0</v>
      </c>
      <c r="O2267" t="s">
        <v>29</v>
      </c>
      <c r="P2267">
        <v>0</v>
      </c>
      <c r="Q2267" s="7">
        <v>3000</v>
      </c>
      <c r="R2267" s="7">
        <v>1980</v>
      </c>
      <c r="S2267" s="7">
        <v>3960</v>
      </c>
      <c r="T2267" s="7">
        <v>4.32</v>
      </c>
      <c r="U2267" s="7">
        <v>171.072</v>
      </c>
      <c r="V2267" t="s">
        <v>457</v>
      </c>
      <c r="W2267" s="7">
        <v>2731.04</v>
      </c>
      <c r="X2267" s="2" t="s">
        <v>82</v>
      </c>
      <c r="Y2267" s="200"/>
      <c r="Z2267" s="201">
        <f>IF(Y2267&lt;&gt;"",Y2267,IF(Table1[[#This Row],[Befolyt]]="i",1,""))</f>
        <v>1</v>
      </c>
      <c r="AA2267" s="98">
        <f>Table1[[#This Row],[KülföldiÁr]]*Table1[[#This Row],[Darab]]</f>
        <v>0</v>
      </c>
    </row>
    <row r="2268" spans="1:27" x14ac:dyDescent="0.3">
      <c r="A2268" t="s">
        <v>1570</v>
      </c>
      <c r="B2268" t="s">
        <v>1566</v>
      </c>
      <c r="C2268" s="126">
        <v>46041</v>
      </c>
      <c r="D2268" s="6">
        <v>1</v>
      </c>
      <c r="E2268" s="126">
        <v>46037</v>
      </c>
      <c r="F2268" s="6">
        <v>1</v>
      </c>
      <c r="G2268" t="s">
        <v>1429</v>
      </c>
      <c r="H2268" t="s">
        <v>34</v>
      </c>
      <c r="I2268" t="s">
        <v>32</v>
      </c>
      <c r="J2268" t="s">
        <v>1430</v>
      </c>
      <c r="K2268">
        <v>1</v>
      </c>
      <c r="L2268" s="7">
        <v>2080</v>
      </c>
      <c r="M2268" s="7">
        <v>2080</v>
      </c>
      <c r="N2268">
        <v>0</v>
      </c>
      <c r="O2268" t="s">
        <v>29</v>
      </c>
      <c r="P2268">
        <v>0</v>
      </c>
      <c r="Q2268" s="7">
        <v>2080</v>
      </c>
      <c r="R2268" s="7">
        <v>2400</v>
      </c>
      <c r="S2268" s="7">
        <v>2400</v>
      </c>
      <c r="T2268" s="7">
        <v>0</v>
      </c>
      <c r="U2268" s="7">
        <v>0</v>
      </c>
      <c r="V2268" t="s">
        <v>457</v>
      </c>
      <c r="W2268" s="7">
        <v>320</v>
      </c>
      <c r="X2268" s="2" t="s">
        <v>82</v>
      </c>
      <c r="Y2268" s="200"/>
      <c r="Z2268" s="201">
        <f>IF(Y2268&lt;&gt;"",Y2268,IF(Table1[[#This Row],[Befolyt]]="i",1,""))</f>
        <v>1</v>
      </c>
      <c r="AA2268" s="98">
        <f>Table1[[#This Row],[KülföldiÁr]]*Table1[[#This Row],[Darab]]</f>
        <v>0</v>
      </c>
    </row>
    <row r="2269" spans="1:27" x14ac:dyDescent="0.3">
      <c r="A2269" t="s">
        <v>1572</v>
      </c>
      <c r="B2269" t="s">
        <v>1296</v>
      </c>
      <c r="C2269" s="126">
        <v>46041</v>
      </c>
      <c r="D2269" s="6">
        <v>1</v>
      </c>
      <c r="E2269" s="126">
        <v>46038</v>
      </c>
      <c r="F2269" s="6">
        <v>1</v>
      </c>
      <c r="G2269" t="s">
        <v>432</v>
      </c>
      <c r="H2269" t="s">
        <v>33</v>
      </c>
      <c r="I2269" t="s">
        <v>28</v>
      </c>
      <c r="J2269" t="s">
        <v>433</v>
      </c>
      <c r="K2269">
        <v>3</v>
      </c>
      <c r="L2269" s="7">
        <v>1006.19</v>
      </c>
      <c r="M2269" s="7">
        <v>3018.57</v>
      </c>
      <c r="N2269">
        <v>0</v>
      </c>
      <c r="O2269" t="s">
        <v>29</v>
      </c>
      <c r="P2269">
        <v>0</v>
      </c>
      <c r="Q2269" s="7">
        <v>4700</v>
      </c>
      <c r="R2269" s="7">
        <v>5180</v>
      </c>
      <c r="S2269" s="7">
        <v>15540</v>
      </c>
      <c r="T2269" s="7">
        <v>10</v>
      </c>
      <c r="U2269" s="7">
        <v>1554</v>
      </c>
      <c r="V2269" t="s">
        <v>77</v>
      </c>
      <c r="W2269" s="7">
        <v>12521.43</v>
      </c>
      <c r="X2269" s="2" t="s">
        <v>31</v>
      </c>
      <c r="Y2269" s="200"/>
      <c r="Z2269" s="201" t="str">
        <f>IF(Y2269&lt;&gt;"",Y2269,IF(Table1[[#This Row],[Befolyt]]="i",1,""))</f>
        <v/>
      </c>
      <c r="AA2269" s="98">
        <f>Table1[[#This Row],[KülföldiÁr]]*Table1[[#This Row],[Darab]]</f>
        <v>0</v>
      </c>
    </row>
    <row r="2270" spans="1:27" x14ac:dyDescent="0.3">
      <c r="A2270" t="s">
        <v>1572</v>
      </c>
      <c r="B2270" t="s">
        <v>1296</v>
      </c>
      <c r="C2270" s="126">
        <v>46041</v>
      </c>
      <c r="D2270" s="6">
        <v>1</v>
      </c>
      <c r="E2270" s="126">
        <v>46038</v>
      </c>
      <c r="F2270" s="6">
        <v>1</v>
      </c>
      <c r="G2270" t="s">
        <v>1573</v>
      </c>
      <c r="H2270" t="s">
        <v>33</v>
      </c>
      <c r="I2270" t="s">
        <v>28</v>
      </c>
      <c r="J2270" t="s">
        <v>1574</v>
      </c>
      <c r="K2270">
        <v>4</v>
      </c>
      <c r="L2270" s="7">
        <v>569.79</v>
      </c>
      <c r="M2270" s="7">
        <v>2279.16</v>
      </c>
      <c r="N2270">
        <v>0</v>
      </c>
      <c r="O2270" t="s">
        <v>29</v>
      </c>
      <c r="P2270">
        <v>0</v>
      </c>
      <c r="Q2270" s="7">
        <v>3410</v>
      </c>
      <c r="R2270" s="7">
        <v>4440</v>
      </c>
      <c r="S2270" s="7">
        <v>17760</v>
      </c>
      <c r="T2270" s="7">
        <v>10</v>
      </c>
      <c r="U2270" s="7">
        <v>1776</v>
      </c>
      <c r="V2270" t="s">
        <v>77</v>
      </c>
      <c r="W2270" s="7">
        <v>15480.84</v>
      </c>
      <c r="X2270" s="2" t="s">
        <v>31</v>
      </c>
      <c r="Y2270" s="200"/>
      <c r="Z2270" s="201" t="str">
        <f>IF(Y2270&lt;&gt;"",Y2270,IF(Table1[[#This Row],[Befolyt]]="i",1,""))</f>
        <v/>
      </c>
      <c r="AA2270" s="98">
        <f>Table1[[#This Row],[KülföldiÁr]]*Table1[[#This Row],[Darab]]</f>
        <v>0</v>
      </c>
    </row>
    <row r="2271" spans="1:27" x14ac:dyDescent="0.3">
      <c r="A2271" t="s">
        <v>1572</v>
      </c>
      <c r="B2271" t="s">
        <v>1296</v>
      </c>
      <c r="C2271" s="126">
        <v>46041</v>
      </c>
      <c r="D2271" s="6">
        <v>1</v>
      </c>
      <c r="E2271" s="126">
        <v>46038</v>
      </c>
      <c r="F2271" s="6">
        <v>1</v>
      </c>
      <c r="G2271" t="s">
        <v>1575</v>
      </c>
      <c r="H2271" t="s">
        <v>34</v>
      </c>
      <c r="I2271" t="s">
        <v>32</v>
      </c>
      <c r="J2271" t="s">
        <v>1576</v>
      </c>
      <c r="K2271">
        <v>1</v>
      </c>
      <c r="L2271" s="7">
        <v>2353</v>
      </c>
      <c r="M2271" s="7">
        <v>2353</v>
      </c>
      <c r="N2271">
        <v>0</v>
      </c>
      <c r="O2271" t="s">
        <v>29</v>
      </c>
      <c r="P2271">
        <v>0</v>
      </c>
      <c r="Q2271" s="7">
        <v>2353</v>
      </c>
      <c r="R2271" s="7">
        <v>2500</v>
      </c>
      <c r="S2271" s="7">
        <v>2500</v>
      </c>
      <c r="T2271" s="7">
        <v>0</v>
      </c>
      <c r="U2271" s="7">
        <v>0</v>
      </c>
      <c r="V2271" t="s">
        <v>77</v>
      </c>
      <c r="W2271" s="7">
        <v>147</v>
      </c>
      <c r="X2271" s="2" t="s">
        <v>31</v>
      </c>
      <c r="Y2271" s="200"/>
      <c r="Z2271" s="201" t="str">
        <f>IF(Y2271&lt;&gt;"",Y2271,IF(Table1[[#This Row],[Befolyt]]="i",1,""))</f>
        <v/>
      </c>
      <c r="AA2271" s="98">
        <f>Table1[[#This Row],[KülföldiÁr]]*Table1[[#This Row],[Darab]]</f>
        <v>0</v>
      </c>
    </row>
    <row r="2272" spans="1:27" x14ac:dyDescent="0.3">
      <c r="A2272" t="s">
        <v>1577</v>
      </c>
      <c r="B2272" t="s">
        <v>1296</v>
      </c>
      <c r="C2272" s="126">
        <v>46041</v>
      </c>
      <c r="D2272" s="6">
        <v>1</v>
      </c>
      <c r="E2272" s="126">
        <v>46038</v>
      </c>
      <c r="F2272" s="6">
        <v>1</v>
      </c>
      <c r="G2272" t="s">
        <v>1578</v>
      </c>
      <c r="H2272" t="s">
        <v>41</v>
      </c>
      <c r="I2272" t="s">
        <v>28</v>
      </c>
      <c r="J2272" t="s">
        <v>1579</v>
      </c>
      <c r="K2272">
        <v>2</v>
      </c>
      <c r="L2272" s="7">
        <v>12727.59</v>
      </c>
      <c r="M2272" s="7">
        <v>25455.18</v>
      </c>
      <c r="N2272">
        <v>0</v>
      </c>
      <c r="O2272" t="s">
        <v>29</v>
      </c>
      <c r="P2272">
        <v>0</v>
      </c>
      <c r="Q2272" s="7">
        <v>35545</v>
      </c>
      <c r="R2272" s="7">
        <v>35545</v>
      </c>
      <c r="S2272" s="7">
        <v>71090</v>
      </c>
      <c r="T2272" s="7">
        <v>10</v>
      </c>
      <c r="U2272" s="7">
        <v>7109</v>
      </c>
      <c r="V2272" t="s">
        <v>77</v>
      </c>
      <c r="W2272" s="7">
        <v>45634.82</v>
      </c>
      <c r="X2272" s="2" t="s">
        <v>31</v>
      </c>
      <c r="Y2272" s="200"/>
      <c r="Z2272" s="201" t="str">
        <f>IF(Y2272&lt;&gt;"",Y2272,IF(Table1[[#This Row],[Befolyt]]="i",1,""))</f>
        <v/>
      </c>
      <c r="AA2272" s="98">
        <f>Table1[[#This Row],[KülföldiÁr]]*Table1[[#This Row],[Darab]]</f>
        <v>0</v>
      </c>
    </row>
    <row r="2273" spans="1:27" x14ac:dyDescent="0.3">
      <c r="A2273" t="s">
        <v>1577</v>
      </c>
      <c r="B2273" t="s">
        <v>1296</v>
      </c>
      <c r="C2273" s="126">
        <v>46041</v>
      </c>
      <c r="D2273" s="6">
        <v>1</v>
      </c>
      <c r="E2273" s="126">
        <v>46038</v>
      </c>
      <c r="F2273" s="6">
        <v>1</v>
      </c>
      <c r="G2273" t="s">
        <v>319</v>
      </c>
      <c r="H2273" t="s">
        <v>33</v>
      </c>
      <c r="I2273" t="s">
        <v>28</v>
      </c>
      <c r="J2273" t="s">
        <v>428</v>
      </c>
      <c r="K2273">
        <v>4</v>
      </c>
      <c r="L2273" s="7">
        <v>1537.05</v>
      </c>
      <c r="M2273" s="7">
        <v>6148.2</v>
      </c>
      <c r="N2273">
        <v>0</v>
      </c>
      <c r="O2273" t="s">
        <v>29</v>
      </c>
      <c r="P2273">
        <v>0</v>
      </c>
      <c r="Q2273" s="7">
        <v>7500</v>
      </c>
      <c r="R2273" s="7">
        <v>7500</v>
      </c>
      <c r="S2273" s="7">
        <v>30000</v>
      </c>
      <c r="T2273" s="7">
        <v>7</v>
      </c>
      <c r="U2273" s="7">
        <v>2100</v>
      </c>
      <c r="V2273" t="s">
        <v>77</v>
      </c>
      <c r="W2273" s="7">
        <v>23851.8</v>
      </c>
      <c r="X2273" s="2" t="s">
        <v>31</v>
      </c>
      <c r="Y2273" s="200"/>
      <c r="Z2273" s="201" t="str">
        <f>IF(Y2273&lt;&gt;"",Y2273,IF(Table1[[#This Row],[Befolyt]]="i",1,""))</f>
        <v/>
      </c>
      <c r="AA2273" s="98">
        <f>Table1[[#This Row],[KülföldiÁr]]*Table1[[#This Row],[Darab]]</f>
        <v>0</v>
      </c>
    </row>
    <row r="2274" spans="1:27" x14ac:dyDescent="0.3">
      <c r="A2274" t="s">
        <v>1577</v>
      </c>
      <c r="B2274" t="s">
        <v>1296</v>
      </c>
      <c r="C2274" s="126">
        <v>46041</v>
      </c>
      <c r="D2274" s="6">
        <v>1</v>
      </c>
      <c r="E2274" s="126">
        <v>46038</v>
      </c>
      <c r="F2274" s="6">
        <v>1</v>
      </c>
      <c r="G2274" t="s">
        <v>1580</v>
      </c>
      <c r="H2274" t="s">
        <v>34</v>
      </c>
      <c r="I2274" t="s">
        <v>32</v>
      </c>
      <c r="J2274" t="s">
        <v>1581</v>
      </c>
      <c r="K2274">
        <v>1</v>
      </c>
      <c r="L2274" s="7">
        <v>3130</v>
      </c>
      <c r="M2274" s="7">
        <v>3130</v>
      </c>
      <c r="N2274">
        <v>0</v>
      </c>
      <c r="O2274" t="s">
        <v>29</v>
      </c>
      <c r="P2274">
        <v>0</v>
      </c>
      <c r="Q2274" s="7">
        <v>3130</v>
      </c>
      <c r="R2274" s="7">
        <v>2800</v>
      </c>
      <c r="S2274" s="7">
        <v>2800</v>
      </c>
      <c r="T2274" s="7">
        <v>0</v>
      </c>
      <c r="U2274" s="7">
        <v>0</v>
      </c>
      <c r="V2274" t="s">
        <v>77</v>
      </c>
      <c r="W2274" s="7">
        <v>-330</v>
      </c>
      <c r="X2274" s="2" t="s">
        <v>31</v>
      </c>
      <c r="Y2274" s="200"/>
      <c r="Z2274" s="201" t="str">
        <f>IF(Y2274&lt;&gt;"",Y2274,IF(Table1[[#This Row],[Befolyt]]="i",1,""))</f>
        <v/>
      </c>
      <c r="AA2274" s="98">
        <f>Table1[[#This Row],[KülföldiÁr]]*Table1[[#This Row],[Darab]]</f>
        <v>0</v>
      </c>
    </row>
    <row r="2275" spans="1:27" x14ac:dyDescent="0.3">
      <c r="A2275" t="s">
        <v>1582</v>
      </c>
      <c r="B2275" t="s">
        <v>1583</v>
      </c>
      <c r="C2275" s="126">
        <v>46041</v>
      </c>
      <c r="D2275" s="6">
        <v>1</v>
      </c>
      <c r="E2275" s="126">
        <v>46041</v>
      </c>
      <c r="F2275" s="6">
        <v>1</v>
      </c>
      <c r="G2275" t="s">
        <v>1584</v>
      </c>
      <c r="H2275" t="s">
        <v>33</v>
      </c>
      <c r="I2275" t="s">
        <v>28</v>
      </c>
      <c r="J2275" t="s">
        <v>1585</v>
      </c>
      <c r="K2275">
        <v>1</v>
      </c>
      <c r="L2275" s="7">
        <v>63462.8</v>
      </c>
      <c r="M2275" s="7">
        <v>63462.8</v>
      </c>
      <c r="N2275">
        <v>0</v>
      </c>
      <c r="O2275" t="s">
        <v>29</v>
      </c>
      <c r="P2275">
        <v>0</v>
      </c>
      <c r="Q2275" s="7">
        <v>200370</v>
      </c>
      <c r="R2275" s="7">
        <v>190210</v>
      </c>
      <c r="S2275" s="7">
        <v>190210</v>
      </c>
      <c r="T2275" s="7">
        <v>7</v>
      </c>
      <c r="U2275" s="7">
        <v>13314.7</v>
      </c>
      <c r="V2275" t="s">
        <v>37</v>
      </c>
      <c r="W2275" s="7">
        <v>126747.2</v>
      </c>
      <c r="X2275" s="2" t="s">
        <v>31</v>
      </c>
      <c r="Y2275" s="200"/>
      <c r="Z2275" s="201" t="str">
        <f>IF(Y2275&lt;&gt;"",Y2275,IF(Table1[[#This Row],[Befolyt]]="i",1,""))</f>
        <v/>
      </c>
      <c r="AA2275" s="98">
        <f>Table1[[#This Row],[KülföldiÁr]]*Table1[[#This Row],[Darab]]</f>
        <v>0</v>
      </c>
    </row>
    <row r="2276" spans="1:27" x14ac:dyDescent="0.3">
      <c r="A2276" t="s">
        <v>1586</v>
      </c>
      <c r="B2276" t="s">
        <v>565</v>
      </c>
      <c r="C2276" s="126">
        <v>46041</v>
      </c>
      <c r="D2276" s="6">
        <v>1</v>
      </c>
      <c r="E2276" s="126">
        <v>46038</v>
      </c>
      <c r="F2276" s="6">
        <v>1</v>
      </c>
      <c r="G2276" t="s">
        <v>1587</v>
      </c>
      <c r="H2276" t="s">
        <v>33</v>
      </c>
      <c r="I2276" t="s">
        <v>28</v>
      </c>
      <c r="J2276" t="s">
        <v>1588</v>
      </c>
      <c r="K2276">
        <v>4</v>
      </c>
      <c r="L2276" s="7">
        <v>247150.73</v>
      </c>
      <c r="M2276" s="7">
        <v>988602.92</v>
      </c>
      <c r="N2276">
        <v>2460</v>
      </c>
      <c r="O2276" t="s">
        <v>36</v>
      </c>
      <c r="P2276">
        <v>385.48</v>
      </c>
      <c r="Q2276" s="7">
        <v>1147520</v>
      </c>
      <c r="R2276" s="7">
        <v>948280.81</v>
      </c>
      <c r="S2276" s="7">
        <v>3793123.24</v>
      </c>
      <c r="T2276" s="7">
        <v>4.5</v>
      </c>
      <c r="U2276" s="7">
        <v>170690.54580000002</v>
      </c>
      <c r="V2276" t="s">
        <v>37</v>
      </c>
      <c r="W2276" s="7">
        <v>2804520.3200000003</v>
      </c>
      <c r="X2276" s="2" t="s">
        <v>31</v>
      </c>
      <c r="Y2276" s="200"/>
      <c r="Z2276" s="201" t="str">
        <f>IF(Y2276&lt;&gt;"",Y2276,IF(Table1[[#This Row],[Befolyt]]="i",1,""))</f>
        <v/>
      </c>
      <c r="AA2276" s="98">
        <f>Table1[[#This Row],[KülföldiÁr]]*Table1[[#This Row],[Darab]]</f>
        <v>9840</v>
      </c>
    </row>
    <row r="2277" spans="1:27" x14ac:dyDescent="0.3">
      <c r="A2277" t="s">
        <v>1586</v>
      </c>
      <c r="B2277" t="s">
        <v>565</v>
      </c>
      <c r="C2277" s="126">
        <v>46041</v>
      </c>
      <c r="D2277" s="6">
        <v>1</v>
      </c>
      <c r="E2277" s="126">
        <v>46038</v>
      </c>
      <c r="F2277" s="6">
        <v>1</v>
      </c>
      <c r="G2277" t="s">
        <v>1589</v>
      </c>
      <c r="H2277" t="s">
        <v>33</v>
      </c>
      <c r="I2277" t="s">
        <v>28</v>
      </c>
      <c r="J2277" t="s">
        <v>1590</v>
      </c>
      <c r="K2277">
        <v>4</v>
      </c>
      <c r="L2277" s="7">
        <v>230982</v>
      </c>
      <c r="M2277" s="7">
        <v>923928</v>
      </c>
      <c r="N2277">
        <v>2176</v>
      </c>
      <c r="O2277" t="s">
        <v>36</v>
      </c>
      <c r="P2277">
        <v>385.48</v>
      </c>
      <c r="Q2277" s="7">
        <v>1056000</v>
      </c>
      <c r="R2277" s="7">
        <v>838804.5</v>
      </c>
      <c r="S2277" s="7">
        <v>3355218</v>
      </c>
      <c r="T2277" s="7">
        <v>4.5</v>
      </c>
      <c r="U2277" s="7">
        <v>150984.81</v>
      </c>
      <c r="V2277" t="s">
        <v>37</v>
      </c>
      <c r="W2277" s="7">
        <v>2431290</v>
      </c>
      <c r="X2277" s="2" t="s">
        <v>31</v>
      </c>
      <c r="Y2277" s="200"/>
      <c r="Z2277" s="201" t="str">
        <f>IF(Y2277&lt;&gt;"",Y2277,IF(Table1[[#This Row],[Befolyt]]="i",1,""))</f>
        <v/>
      </c>
      <c r="AA2277" s="98">
        <f>Table1[[#This Row],[KülföldiÁr]]*Table1[[#This Row],[Darab]]</f>
        <v>8704</v>
      </c>
    </row>
    <row r="2278" spans="1:27" x14ac:dyDescent="0.3">
      <c r="A2278" t="s">
        <v>1586</v>
      </c>
      <c r="B2278" t="s">
        <v>565</v>
      </c>
      <c r="C2278" s="126">
        <v>46041</v>
      </c>
      <c r="D2278" s="6">
        <v>1</v>
      </c>
      <c r="E2278" s="126">
        <v>46038</v>
      </c>
      <c r="F2278" s="6">
        <v>1</v>
      </c>
      <c r="G2278" t="s">
        <v>1591</v>
      </c>
      <c r="H2278" t="s">
        <v>33</v>
      </c>
      <c r="I2278" t="s">
        <v>28</v>
      </c>
      <c r="J2278" t="s">
        <v>1592</v>
      </c>
      <c r="K2278">
        <v>4</v>
      </c>
      <c r="L2278" s="7">
        <v>165922.06</v>
      </c>
      <c r="M2278" s="7">
        <v>663688.24</v>
      </c>
      <c r="N2278">
        <v>1640</v>
      </c>
      <c r="O2278" t="s">
        <v>36</v>
      </c>
      <c r="P2278">
        <v>385.48</v>
      </c>
      <c r="Q2278" s="7">
        <v>633600</v>
      </c>
      <c r="R2278" s="7">
        <v>632187.18999999994</v>
      </c>
      <c r="S2278" s="7">
        <v>2528748.7599999998</v>
      </c>
      <c r="T2278" s="7">
        <v>4.5</v>
      </c>
      <c r="U2278" s="7">
        <v>113793.69419999998</v>
      </c>
      <c r="V2278" t="s">
        <v>37</v>
      </c>
      <c r="W2278" s="7">
        <v>1865060.5199999998</v>
      </c>
      <c r="X2278" s="2" t="s">
        <v>31</v>
      </c>
      <c r="Y2278" s="200"/>
      <c r="Z2278" s="201" t="str">
        <f>IF(Y2278&lt;&gt;"",Y2278,IF(Table1[[#This Row],[Befolyt]]="i",1,""))</f>
        <v/>
      </c>
      <c r="AA2278" s="98">
        <f>Table1[[#This Row],[KülföldiÁr]]*Table1[[#This Row],[Darab]]</f>
        <v>6560</v>
      </c>
    </row>
    <row r="2279" spans="1:27" x14ac:dyDescent="0.3">
      <c r="A2279" t="s">
        <v>1586</v>
      </c>
      <c r="B2279" t="s">
        <v>565</v>
      </c>
      <c r="C2279" s="126">
        <v>46041</v>
      </c>
      <c r="D2279" s="6">
        <v>1</v>
      </c>
      <c r="E2279" s="126">
        <v>46038</v>
      </c>
      <c r="F2279" s="6">
        <v>1</v>
      </c>
      <c r="G2279" t="s">
        <v>1593</v>
      </c>
      <c r="H2279" t="s">
        <v>63</v>
      </c>
      <c r="I2279" t="s">
        <v>28</v>
      </c>
      <c r="J2279" t="s">
        <v>1594</v>
      </c>
      <c r="K2279">
        <v>8</v>
      </c>
      <c r="L2279" s="7">
        <v>93066.5</v>
      </c>
      <c r="M2279" s="7">
        <v>744532</v>
      </c>
      <c r="N2279">
        <v>560</v>
      </c>
      <c r="O2279" t="s">
        <v>36</v>
      </c>
      <c r="P2279">
        <v>385.48</v>
      </c>
      <c r="Q2279" s="7">
        <v>159900</v>
      </c>
      <c r="R2279" s="7">
        <v>215868.81</v>
      </c>
      <c r="S2279" s="7">
        <v>1726950.48</v>
      </c>
      <c r="T2279" s="7">
        <v>4.5</v>
      </c>
      <c r="U2279" s="7">
        <v>77712.771600000007</v>
      </c>
      <c r="V2279" t="s">
        <v>37</v>
      </c>
      <c r="W2279" s="7">
        <v>982418.48</v>
      </c>
      <c r="X2279" s="2" t="s">
        <v>31</v>
      </c>
      <c r="Y2279" s="200"/>
      <c r="Z2279" s="201" t="str">
        <f>IF(Y2279&lt;&gt;"",Y2279,IF(Table1[[#This Row],[Befolyt]]="i",1,""))</f>
        <v/>
      </c>
      <c r="AA2279" s="98">
        <f>Table1[[#This Row],[KülföldiÁr]]*Table1[[#This Row],[Darab]]</f>
        <v>4480</v>
      </c>
    </row>
    <row r="2280" spans="1:27" x14ac:dyDescent="0.3">
      <c r="A2280" t="s">
        <v>1595</v>
      </c>
      <c r="B2280" t="s">
        <v>1596</v>
      </c>
      <c r="C2280" s="126">
        <v>46041</v>
      </c>
      <c r="D2280" s="6">
        <v>1</v>
      </c>
      <c r="E2280" s="126">
        <v>46041</v>
      </c>
      <c r="F2280" s="6">
        <v>1</v>
      </c>
      <c r="G2280" t="s">
        <v>1597</v>
      </c>
      <c r="H2280" t="s">
        <v>53</v>
      </c>
      <c r="I2280" t="s">
        <v>28</v>
      </c>
      <c r="J2280" t="s">
        <v>1598</v>
      </c>
      <c r="K2280">
        <v>1</v>
      </c>
      <c r="L2280" s="7">
        <v>10891.6</v>
      </c>
      <c r="M2280" s="7">
        <v>10891.6</v>
      </c>
      <c r="N2280">
        <v>0</v>
      </c>
      <c r="O2280" t="s">
        <v>29</v>
      </c>
      <c r="P2280">
        <v>0</v>
      </c>
      <c r="Q2280" s="7">
        <v>50245</v>
      </c>
      <c r="R2280" s="7">
        <v>40200</v>
      </c>
      <c r="S2280" s="7">
        <v>40200</v>
      </c>
      <c r="T2280" s="7">
        <v>4.2</v>
      </c>
      <c r="U2280" s="7">
        <v>1688.4</v>
      </c>
      <c r="V2280" t="s">
        <v>85</v>
      </c>
      <c r="W2280" s="7">
        <v>29308.400000000001</v>
      </c>
      <c r="X2280" s="2" t="s">
        <v>82</v>
      </c>
      <c r="Y2280" s="200">
        <v>1</v>
      </c>
      <c r="Z2280" s="201">
        <f>IF(Y2280&lt;&gt;"",Y2280,IF(Table1[[#This Row],[Befolyt]]="i",1,""))</f>
        <v>1</v>
      </c>
      <c r="AA2280" s="98">
        <f>Table1[[#This Row],[KülföldiÁr]]*Table1[[#This Row],[Darab]]</f>
        <v>0</v>
      </c>
    </row>
    <row r="2281" spans="1:27" x14ac:dyDescent="0.3">
      <c r="A2281" t="s">
        <v>1595</v>
      </c>
      <c r="B2281" t="s">
        <v>1596</v>
      </c>
      <c r="C2281" s="126">
        <v>46041</v>
      </c>
      <c r="D2281" s="6">
        <v>1</v>
      </c>
      <c r="E2281" s="126">
        <v>46041</v>
      </c>
      <c r="F2281" s="6">
        <v>1</v>
      </c>
      <c r="G2281" t="s">
        <v>317</v>
      </c>
      <c r="H2281" t="s">
        <v>34</v>
      </c>
      <c r="I2281" t="s">
        <v>32</v>
      </c>
      <c r="J2281" t="s">
        <v>318</v>
      </c>
      <c r="K2281">
        <v>1</v>
      </c>
      <c r="L2281" s="7">
        <v>2342</v>
      </c>
      <c r="M2281" s="7">
        <v>2342</v>
      </c>
      <c r="N2281">
        <v>0</v>
      </c>
      <c r="O2281" t="s">
        <v>29</v>
      </c>
      <c r="P2281">
        <v>0</v>
      </c>
      <c r="Q2281" s="7">
        <v>2342</v>
      </c>
      <c r="R2281" s="7">
        <v>3000</v>
      </c>
      <c r="S2281" s="7">
        <v>3000</v>
      </c>
      <c r="T2281" s="7">
        <v>0</v>
      </c>
      <c r="U2281" s="7">
        <v>0</v>
      </c>
      <c r="V2281" t="s">
        <v>85</v>
      </c>
      <c r="W2281" s="7">
        <v>658</v>
      </c>
      <c r="X2281" s="2" t="s">
        <v>82</v>
      </c>
      <c r="Y2281" s="200">
        <v>1</v>
      </c>
      <c r="Z2281" s="201">
        <f>IF(Y2281&lt;&gt;"",Y2281,IF(Table1[[#This Row],[Befolyt]]="i",1,""))</f>
        <v>1</v>
      </c>
      <c r="AA2281" s="98">
        <f>Table1[[#This Row],[KülföldiÁr]]*Table1[[#This Row],[Darab]]</f>
        <v>0</v>
      </c>
    </row>
    <row r="2282" spans="1:27" x14ac:dyDescent="0.3">
      <c r="A2282" t="s">
        <v>1599</v>
      </c>
      <c r="B2282" t="s">
        <v>417</v>
      </c>
      <c r="C2282" s="126">
        <v>46041</v>
      </c>
      <c r="D2282" s="6">
        <v>1</v>
      </c>
      <c r="E2282" s="126">
        <v>46037</v>
      </c>
      <c r="F2282" s="6">
        <v>1</v>
      </c>
      <c r="G2282" t="s">
        <v>875</v>
      </c>
      <c r="H2282" t="s">
        <v>34</v>
      </c>
      <c r="I2282" t="s">
        <v>32</v>
      </c>
      <c r="J2282" t="s">
        <v>876</v>
      </c>
      <c r="K2282">
        <v>1</v>
      </c>
      <c r="L2282" s="7">
        <v>3584</v>
      </c>
      <c r="M2282" s="7">
        <v>3584</v>
      </c>
      <c r="N2282">
        <v>0</v>
      </c>
      <c r="O2282" t="s">
        <v>29</v>
      </c>
      <c r="P2282">
        <v>0</v>
      </c>
      <c r="Q2282" s="7">
        <v>3584</v>
      </c>
      <c r="R2282" s="7">
        <v>3000</v>
      </c>
      <c r="S2282" s="7">
        <v>3000</v>
      </c>
      <c r="T2282" s="7">
        <v>0</v>
      </c>
      <c r="U2282" s="7">
        <v>0</v>
      </c>
      <c r="V2282" t="s">
        <v>69</v>
      </c>
      <c r="W2282" s="7">
        <v>-584</v>
      </c>
      <c r="X2282" s="2" t="s">
        <v>82</v>
      </c>
      <c r="Y2282" s="200"/>
      <c r="Z2282" s="201">
        <f>IF(Y2282&lt;&gt;"",Y2282,IF(Table1[[#This Row],[Befolyt]]="i",1,""))</f>
        <v>1</v>
      </c>
      <c r="AA2282" s="98">
        <f>Table1[[#This Row],[KülföldiÁr]]*Table1[[#This Row],[Darab]]</f>
        <v>0</v>
      </c>
    </row>
    <row r="2283" spans="1:27" x14ac:dyDescent="0.3">
      <c r="A2283" t="s">
        <v>1600</v>
      </c>
      <c r="B2283" t="s">
        <v>1332</v>
      </c>
      <c r="C2283" s="126">
        <v>46041</v>
      </c>
      <c r="D2283" s="6">
        <v>1</v>
      </c>
      <c r="E2283" s="126">
        <v>46037</v>
      </c>
      <c r="F2283" s="6">
        <v>1</v>
      </c>
      <c r="G2283" t="s">
        <v>99</v>
      </c>
      <c r="H2283" t="s">
        <v>33</v>
      </c>
      <c r="I2283" t="s">
        <v>28</v>
      </c>
      <c r="J2283" t="s">
        <v>287</v>
      </c>
      <c r="K2283">
        <v>6</v>
      </c>
      <c r="L2283" s="7">
        <v>383.14</v>
      </c>
      <c r="M2283" s="7">
        <v>2298.84</v>
      </c>
      <c r="N2283">
        <v>0</v>
      </c>
      <c r="O2283" t="s">
        <v>29</v>
      </c>
      <c r="P2283">
        <v>0</v>
      </c>
      <c r="Q2283" s="7">
        <v>2200</v>
      </c>
      <c r="R2283" s="7">
        <v>1300</v>
      </c>
      <c r="S2283" s="7">
        <v>7800</v>
      </c>
      <c r="T2283" s="7">
        <v>3.17</v>
      </c>
      <c r="U2283" s="7">
        <v>247.26</v>
      </c>
      <c r="V2283" t="s">
        <v>85</v>
      </c>
      <c r="W2283" s="7">
        <v>5501.16</v>
      </c>
      <c r="X2283" s="2" t="s">
        <v>82</v>
      </c>
      <c r="Y2283" s="200"/>
      <c r="Z2283" s="201">
        <f>IF(Y2283&lt;&gt;"",Y2283,IF(Table1[[#This Row],[Befolyt]]="i",1,""))</f>
        <v>1</v>
      </c>
      <c r="AA2283" s="98">
        <f>Table1[[#This Row],[KülföldiÁr]]*Table1[[#This Row],[Darab]]</f>
        <v>0</v>
      </c>
    </row>
    <row r="2284" spans="1:27" x14ac:dyDescent="0.3">
      <c r="A2284" t="s">
        <v>1600</v>
      </c>
      <c r="B2284" t="s">
        <v>1332</v>
      </c>
      <c r="C2284" s="126">
        <v>46041</v>
      </c>
      <c r="D2284" s="6">
        <v>1</v>
      </c>
      <c r="E2284" s="126">
        <v>46037</v>
      </c>
      <c r="F2284" s="6">
        <v>1</v>
      </c>
      <c r="G2284" t="s">
        <v>1601</v>
      </c>
      <c r="H2284" t="s">
        <v>34</v>
      </c>
      <c r="I2284" t="s">
        <v>32</v>
      </c>
      <c r="J2284" t="s">
        <v>1602</v>
      </c>
      <c r="K2284">
        <v>1</v>
      </c>
      <c r="L2284" s="7">
        <v>2159</v>
      </c>
      <c r="M2284" s="7">
        <v>2159</v>
      </c>
      <c r="N2284">
        <v>0</v>
      </c>
      <c r="O2284" t="s">
        <v>29</v>
      </c>
      <c r="P2284">
        <v>0</v>
      </c>
      <c r="Q2284" s="7">
        <v>2159</v>
      </c>
      <c r="R2284" s="7">
        <v>0</v>
      </c>
      <c r="S2284" s="7">
        <v>0</v>
      </c>
      <c r="T2284" s="7">
        <v>0</v>
      </c>
      <c r="U2284" s="7">
        <v>0</v>
      </c>
      <c r="V2284" t="s">
        <v>85</v>
      </c>
      <c r="W2284" s="7">
        <v>-2159</v>
      </c>
      <c r="X2284" s="2" t="s">
        <v>82</v>
      </c>
      <c r="Y2284" s="200"/>
      <c r="Z2284" s="201">
        <f>IF(Y2284&lt;&gt;"",Y2284,IF(Table1[[#This Row],[Befolyt]]="i",1,""))</f>
        <v>1</v>
      </c>
      <c r="AA2284" s="98">
        <f>Table1[[#This Row],[KülföldiÁr]]*Table1[[#This Row],[Darab]]</f>
        <v>0</v>
      </c>
    </row>
    <row r="2285" spans="1:27" x14ac:dyDescent="0.3">
      <c r="A2285" t="s">
        <v>1603</v>
      </c>
      <c r="B2285" t="s">
        <v>911</v>
      </c>
      <c r="C2285" s="126">
        <v>46041</v>
      </c>
      <c r="D2285" s="6">
        <v>1</v>
      </c>
      <c r="E2285" s="126">
        <v>46038</v>
      </c>
      <c r="F2285" s="6">
        <v>1</v>
      </c>
      <c r="G2285" t="s">
        <v>1604</v>
      </c>
      <c r="H2285" t="s">
        <v>334</v>
      </c>
      <c r="I2285" t="s">
        <v>67</v>
      </c>
      <c r="J2285" t="s">
        <v>1605</v>
      </c>
      <c r="K2285">
        <v>1</v>
      </c>
      <c r="L2285" s="7">
        <v>150000</v>
      </c>
      <c r="M2285" s="7">
        <v>150000</v>
      </c>
      <c r="N2285">
        <v>0</v>
      </c>
      <c r="O2285" t="s">
        <v>29</v>
      </c>
      <c r="P2285">
        <v>0</v>
      </c>
      <c r="Q2285" s="7">
        <v>208500</v>
      </c>
      <c r="R2285" s="7">
        <v>208500</v>
      </c>
      <c r="S2285" s="7">
        <v>208500</v>
      </c>
      <c r="T2285" s="7">
        <v>4</v>
      </c>
      <c r="U2285" s="7">
        <v>8340</v>
      </c>
      <c r="V2285" t="s">
        <v>30</v>
      </c>
      <c r="W2285" s="7">
        <v>58500</v>
      </c>
      <c r="X2285" s="2" t="s">
        <v>82</v>
      </c>
      <c r="Y2285" s="200"/>
      <c r="Z2285" s="201">
        <f>IF(Y2285&lt;&gt;"",Y2285,IF(Table1[[#This Row],[Befolyt]]="i",1,""))</f>
        <v>1</v>
      </c>
      <c r="AA2285" s="98">
        <f>Table1[[#This Row],[KülföldiÁr]]*Table1[[#This Row],[Darab]]</f>
        <v>0</v>
      </c>
    </row>
    <row r="2286" spans="1:27" x14ac:dyDescent="0.3">
      <c r="A2286" t="s">
        <v>1603</v>
      </c>
      <c r="B2286" t="s">
        <v>911</v>
      </c>
      <c r="C2286" s="126">
        <v>46041</v>
      </c>
      <c r="D2286" s="6">
        <v>1</v>
      </c>
      <c r="E2286" s="126">
        <v>46038</v>
      </c>
      <c r="F2286" s="6">
        <v>1</v>
      </c>
      <c r="G2286" t="s">
        <v>1606</v>
      </c>
      <c r="H2286" t="s">
        <v>334</v>
      </c>
      <c r="I2286" t="s">
        <v>67</v>
      </c>
      <c r="J2286" t="s">
        <v>1607</v>
      </c>
      <c r="K2286">
        <v>1</v>
      </c>
      <c r="L2286" s="7">
        <v>415000</v>
      </c>
      <c r="M2286" s="7">
        <v>415000</v>
      </c>
      <c r="N2286">
        <v>0</v>
      </c>
      <c r="O2286" t="s">
        <v>29</v>
      </c>
      <c r="P2286">
        <v>0</v>
      </c>
      <c r="Q2286" s="7">
        <v>486300</v>
      </c>
      <c r="R2286" s="7">
        <v>486300</v>
      </c>
      <c r="S2286" s="7">
        <v>486300</v>
      </c>
      <c r="T2286" s="7">
        <v>4</v>
      </c>
      <c r="U2286" s="7">
        <v>19452</v>
      </c>
      <c r="V2286" t="s">
        <v>30</v>
      </c>
      <c r="W2286" s="7">
        <v>71300</v>
      </c>
      <c r="X2286" s="2" t="s">
        <v>82</v>
      </c>
      <c r="Y2286" s="200"/>
      <c r="Z2286" s="201">
        <f>IF(Y2286&lt;&gt;"",Y2286,IF(Table1[[#This Row],[Befolyt]]="i",1,""))</f>
        <v>1</v>
      </c>
      <c r="AA2286" s="98">
        <f>Table1[[#This Row],[KülföldiÁr]]*Table1[[#This Row],[Darab]]</f>
        <v>0</v>
      </c>
    </row>
    <row r="2287" spans="1:27" x14ac:dyDescent="0.3">
      <c r="A2287" t="s">
        <v>1603</v>
      </c>
      <c r="B2287" t="s">
        <v>911</v>
      </c>
      <c r="C2287" s="126">
        <v>46041</v>
      </c>
      <c r="D2287" s="6">
        <v>1</v>
      </c>
      <c r="E2287" s="126">
        <v>46038</v>
      </c>
      <c r="F2287" s="6">
        <v>1</v>
      </c>
      <c r="G2287" t="s">
        <v>1608</v>
      </c>
      <c r="H2287" t="s">
        <v>334</v>
      </c>
      <c r="I2287" t="s">
        <v>67</v>
      </c>
      <c r="J2287" t="s">
        <v>1609</v>
      </c>
      <c r="K2287">
        <v>1</v>
      </c>
      <c r="L2287" s="7">
        <v>480000</v>
      </c>
      <c r="M2287" s="7">
        <v>480000</v>
      </c>
      <c r="N2287">
        <v>0</v>
      </c>
      <c r="O2287" t="s">
        <v>29</v>
      </c>
      <c r="P2287">
        <v>0</v>
      </c>
      <c r="Q2287" s="7">
        <v>512600</v>
      </c>
      <c r="R2287" s="7">
        <v>512600</v>
      </c>
      <c r="S2287" s="7">
        <v>512600</v>
      </c>
      <c r="T2287" s="7">
        <v>4</v>
      </c>
      <c r="U2287" s="7">
        <v>20504</v>
      </c>
      <c r="V2287" t="s">
        <v>30</v>
      </c>
      <c r="W2287" s="7">
        <v>32600</v>
      </c>
      <c r="X2287" s="2" t="s">
        <v>82</v>
      </c>
      <c r="Y2287" s="200"/>
      <c r="Z2287" s="201">
        <f>IF(Y2287&lt;&gt;"",Y2287,IF(Table1[[#This Row],[Befolyt]]="i",1,""))</f>
        <v>1</v>
      </c>
      <c r="AA2287" s="98">
        <f>Table1[[#This Row],[KülföldiÁr]]*Table1[[#This Row],[Darab]]</f>
        <v>0</v>
      </c>
    </row>
    <row r="2288" spans="1:27" x14ac:dyDescent="0.3">
      <c r="A2288" t="s">
        <v>1610</v>
      </c>
      <c r="B2288" t="s">
        <v>1148</v>
      </c>
      <c r="C2288" s="126">
        <v>46041</v>
      </c>
      <c r="D2288" s="6">
        <v>1</v>
      </c>
      <c r="E2288" s="126">
        <v>46041</v>
      </c>
      <c r="F2288" s="6">
        <v>1</v>
      </c>
      <c r="G2288" t="s">
        <v>1269</v>
      </c>
      <c r="H2288" t="s">
        <v>41</v>
      </c>
      <c r="I2288" t="s">
        <v>28</v>
      </c>
      <c r="J2288" t="s">
        <v>1270</v>
      </c>
      <c r="K2288">
        <v>4</v>
      </c>
      <c r="L2288" s="7">
        <v>586.52</v>
      </c>
      <c r="M2288" s="7">
        <v>2346.08</v>
      </c>
      <c r="N2288">
        <v>0</v>
      </c>
      <c r="O2288" t="s">
        <v>29</v>
      </c>
      <c r="P2288">
        <v>0</v>
      </c>
      <c r="Q2288" s="7">
        <v>2090</v>
      </c>
      <c r="R2288" s="7">
        <v>2090</v>
      </c>
      <c r="S2288" s="7">
        <v>8360</v>
      </c>
      <c r="T2288" s="7">
        <v>5</v>
      </c>
      <c r="U2288" s="7">
        <v>418</v>
      </c>
      <c r="V2288" t="s">
        <v>74</v>
      </c>
      <c r="W2288" s="7">
        <v>6013.92</v>
      </c>
      <c r="X2288" s="2" t="s">
        <v>82</v>
      </c>
      <c r="Y2288" s="200">
        <v>1</v>
      </c>
      <c r="Z2288" s="201">
        <f>IF(Y2288&lt;&gt;"",Y2288,IF(Table1[[#This Row],[Befolyt]]="i",1,""))</f>
        <v>1</v>
      </c>
      <c r="AA2288" s="98">
        <f>Table1[[#This Row],[KülföldiÁr]]*Table1[[#This Row],[Darab]]</f>
        <v>0</v>
      </c>
    </row>
    <row r="2289" spans="1:27" x14ac:dyDescent="0.3">
      <c r="A2289" t="s">
        <v>1610</v>
      </c>
      <c r="B2289" t="s">
        <v>1148</v>
      </c>
      <c r="C2289" s="126">
        <v>46041</v>
      </c>
      <c r="D2289" s="6">
        <v>1</v>
      </c>
      <c r="E2289" s="126">
        <v>46041</v>
      </c>
      <c r="F2289" s="6">
        <v>1</v>
      </c>
      <c r="G2289" t="s">
        <v>863</v>
      </c>
      <c r="H2289" t="s">
        <v>33</v>
      </c>
      <c r="I2289" t="s">
        <v>28</v>
      </c>
      <c r="J2289" t="s">
        <v>864</v>
      </c>
      <c r="K2289">
        <v>4</v>
      </c>
      <c r="L2289" s="7">
        <v>1044.99</v>
      </c>
      <c r="M2289" s="7">
        <v>4179.96</v>
      </c>
      <c r="N2289">
        <v>0</v>
      </c>
      <c r="O2289" t="s">
        <v>29</v>
      </c>
      <c r="P2289">
        <v>0</v>
      </c>
      <c r="Q2289" s="7">
        <v>4600</v>
      </c>
      <c r="R2289" s="7">
        <v>3680</v>
      </c>
      <c r="S2289" s="7">
        <v>14720</v>
      </c>
      <c r="T2289" s="7">
        <v>6.66</v>
      </c>
      <c r="U2289" s="7">
        <v>980.35199999999998</v>
      </c>
      <c r="V2289" t="s">
        <v>74</v>
      </c>
      <c r="W2289" s="7">
        <v>10540.04</v>
      </c>
      <c r="X2289" s="2" t="s">
        <v>82</v>
      </c>
      <c r="Y2289" s="200">
        <v>1</v>
      </c>
      <c r="Z2289" s="201">
        <f>IF(Y2289&lt;&gt;"",Y2289,IF(Table1[[#This Row],[Befolyt]]="i",1,""))</f>
        <v>1</v>
      </c>
      <c r="AA2289" s="98">
        <f>Table1[[#This Row],[KülföldiÁr]]*Table1[[#This Row],[Darab]]</f>
        <v>0</v>
      </c>
    </row>
    <row r="2290" spans="1:27" x14ac:dyDescent="0.3">
      <c r="A2290" t="s">
        <v>1610</v>
      </c>
      <c r="B2290" t="s">
        <v>1148</v>
      </c>
      <c r="C2290" s="126">
        <v>46041</v>
      </c>
      <c r="D2290" s="6">
        <v>1</v>
      </c>
      <c r="E2290" s="126">
        <v>46041</v>
      </c>
      <c r="F2290" s="6">
        <v>1</v>
      </c>
      <c r="G2290" t="s">
        <v>307</v>
      </c>
      <c r="H2290" t="s">
        <v>33</v>
      </c>
      <c r="I2290" t="s">
        <v>28</v>
      </c>
      <c r="J2290" t="s">
        <v>308</v>
      </c>
      <c r="K2290">
        <v>4</v>
      </c>
      <c r="L2290" s="7">
        <v>614.48</v>
      </c>
      <c r="M2290" s="7">
        <v>2457.92</v>
      </c>
      <c r="N2290">
        <v>0</v>
      </c>
      <c r="O2290" t="s">
        <v>29</v>
      </c>
      <c r="P2290">
        <v>0</v>
      </c>
      <c r="Q2290" s="7">
        <v>3000</v>
      </c>
      <c r="R2290" s="7">
        <v>2400</v>
      </c>
      <c r="S2290" s="7">
        <v>9600</v>
      </c>
      <c r="T2290" s="7">
        <v>6.66</v>
      </c>
      <c r="U2290" s="7">
        <v>639.36</v>
      </c>
      <c r="V2290" t="s">
        <v>74</v>
      </c>
      <c r="W2290" s="7">
        <v>7142.08</v>
      </c>
      <c r="X2290" s="2" t="s">
        <v>82</v>
      </c>
      <c r="Y2290" s="200">
        <v>1</v>
      </c>
      <c r="Z2290" s="201">
        <f>IF(Y2290&lt;&gt;"",Y2290,IF(Table1[[#This Row],[Befolyt]]="i",1,""))</f>
        <v>1</v>
      </c>
      <c r="AA2290" s="98">
        <f>Table1[[#This Row],[KülföldiÁr]]*Table1[[#This Row],[Darab]]</f>
        <v>0</v>
      </c>
    </row>
    <row r="2291" spans="1:27" x14ac:dyDescent="0.3">
      <c r="A2291" t="s">
        <v>1610</v>
      </c>
      <c r="B2291" t="s">
        <v>1148</v>
      </c>
      <c r="C2291" s="126">
        <v>46041</v>
      </c>
      <c r="D2291" s="6">
        <v>1</v>
      </c>
      <c r="E2291" s="126">
        <v>46041</v>
      </c>
      <c r="F2291" s="6">
        <v>1</v>
      </c>
      <c r="G2291" t="s">
        <v>58</v>
      </c>
      <c r="H2291" t="s">
        <v>41</v>
      </c>
      <c r="I2291" t="s">
        <v>28</v>
      </c>
      <c r="J2291" t="s">
        <v>59</v>
      </c>
      <c r="K2291">
        <v>20</v>
      </c>
      <c r="L2291" s="7">
        <v>169.09</v>
      </c>
      <c r="M2291" s="7">
        <v>3381.8</v>
      </c>
      <c r="N2291">
        <v>0</v>
      </c>
      <c r="O2291" t="s">
        <v>29</v>
      </c>
      <c r="P2291">
        <v>0</v>
      </c>
      <c r="Q2291" s="7">
        <v>890</v>
      </c>
      <c r="R2291" s="7">
        <v>890</v>
      </c>
      <c r="S2291" s="7">
        <v>17800</v>
      </c>
      <c r="T2291" s="7">
        <v>5</v>
      </c>
      <c r="U2291" s="7">
        <v>890</v>
      </c>
      <c r="V2291" t="s">
        <v>74</v>
      </c>
      <c r="W2291" s="7">
        <v>14418.2</v>
      </c>
      <c r="X2291" s="2" t="s">
        <v>82</v>
      </c>
      <c r="Y2291" s="200">
        <v>1</v>
      </c>
      <c r="Z2291" s="201">
        <f>IF(Y2291&lt;&gt;"",Y2291,IF(Table1[[#This Row],[Befolyt]]="i",1,""))</f>
        <v>1</v>
      </c>
      <c r="AA2291" s="98">
        <f>Table1[[#This Row],[KülföldiÁr]]*Table1[[#This Row],[Darab]]</f>
        <v>0</v>
      </c>
    </row>
    <row r="2292" spans="1:27" x14ac:dyDescent="0.3">
      <c r="A2292" t="s">
        <v>1610</v>
      </c>
      <c r="B2292" t="s">
        <v>1148</v>
      </c>
      <c r="C2292" s="126">
        <v>46041</v>
      </c>
      <c r="D2292" s="6">
        <v>1</v>
      </c>
      <c r="E2292" s="126">
        <v>46041</v>
      </c>
      <c r="F2292" s="6">
        <v>1</v>
      </c>
      <c r="G2292" t="s">
        <v>78</v>
      </c>
      <c r="H2292" t="s">
        <v>34</v>
      </c>
      <c r="I2292" t="s">
        <v>32</v>
      </c>
      <c r="J2292" t="s">
        <v>79</v>
      </c>
      <c r="K2292">
        <v>1</v>
      </c>
      <c r="L2292" s="7">
        <v>4494</v>
      </c>
      <c r="M2292" s="7">
        <v>4494</v>
      </c>
      <c r="N2292">
        <v>0</v>
      </c>
      <c r="O2292" t="s">
        <v>29</v>
      </c>
      <c r="P2292">
        <v>0</v>
      </c>
      <c r="Q2292" s="7">
        <v>4494</v>
      </c>
      <c r="R2292" s="7">
        <v>2800</v>
      </c>
      <c r="S2292" s="7">
        <v>2800</v>
      </c>
      <c r="T2292" s="7">
        <v>0</v>
      </c>
      <c r="U2292" s="7">
        <v>0</v>
      </c>
      <c r="V2292" t="s">
        <v>74</v>
      </c>
      <c r="W2292" s="7">
        <v>-1694</v>
      </c>
      <c r="X2292" s="2" t="s">
        <v>82</v>
      </c>
      <c r="Y2292" s="200">
        <v>1</v>
      </c>
      <c r="Z2292" s="201">
        <f>IF(Y2292&lt;&gt;"",Y2292,IF(Table1[[#This Row],[Befolyt]]="i",1,""))</f>
        <v>1</v>
      </c>
      <c r="AA2292" s="98">
        <f>Table1[[#This Row],[KülföldiÁr]]*Table1[[#This Row],[Darab]]</f>
        <v>0</v>
      </c>
    </row>
    <row r="2293" spans="1:27" x14ac:dyDescent="0.3">
      <c r="A2293" t="s">
        <v>1611</v>
      </c>
      <c r="B2293" t="s">
        <v>525</v>
      </c>
      <c r="C2293" s="126">
        <v>46041</v>
      </c>
      <c r="D2293" s="6">
        <v>1</v>
      </c>
      <c r="E2293" s="126">
        <v>46036</v>
      </c>
      <c r="F2293" s="6">
        <v>1</v>
      </c>
      <c r="G2293" t="s">
        <v>1612</v>
      </c>
      <c r="H2293" t="s">
        <v>334</v>
      </c>
      <c r="I2293" t="s">
        <v>32</v>
      </c>
      <c r="J2293" t="s">
        <v>1613</v>
      </c>
      <c r="K2293">
        <v>1</v>
      </c>
      <c r="L2293" s="7">
        <v>23980</v>
      </c>
      <c r="M2293" s="7">
        <v>23980</v>
      </c>
      <c r="N2293">
        <v>0</v>
      </c>
      <c r="O2293" t="s">
        <v>29</v>
      </c>
      <c r="P2293">
        <v>0</v>
      </c>
      <c r="Q2293" s="7">
        <v>23980</v>
      </c>
      <c r="R2293" s="7">
        <v>0</v>
      </c>
      <c r="S2293" s="7">
        <v>0</v>
      </c>
      <c r="T2293" s="7">
        <v>0</v>
      </c>
      <c r="U2293" s="7">
        <v>0</v>
      </c>
      <c r="V2293" t="s">
        <v>85</v>
      </c>
      <c r="W2293" s="7">
        <v>-23980</v>
      </c>
      <c r="X2293" s="2" t="s">
        <v>82</v>
      </c>
      <c r="Y2293" s="200"/>
      <c r="Z2293" s="201">
        <f>IF(Y2293&lt;&gt;"",Y2293,IF(Table1[[#This Row],[Befolyt]]="i",1,""))</f>
        <v>1</v>
      </c>
      <c r="AA2293" s="98">
        <f>Table1[[#This Row],[KülföldiÁr]]*Table1[[#This Row],[Darab]]</f>
        <v>0</v>
      </c>
    </row>
    <row r="2294" spans="1:27" x14ac:dyDescent="0.3">
      <c r="A2294" t="s">
        <v>1611</v>
      </c>
      <c r="B2294" t="s">
        <v>525</v>
      </c>
      <c r="C2294" s="126">
        <v>46041</v>
      </c>
      <c r="D2294" s="6">
        <v>1</v>
      </c>
      <c r="E2294" s="126">
        <v>46036</v>
      </c>
      <c r="F2294" s="6">
        <v>1</v>
      </c>
      <c r="G2294" t="s">
        <v>1614</v>
      </c>
      <c r="H2294" t="s">
        <v>334</v>
      </c>
      <c r="I2294" t="s">
        <v>32</v>
      </c>
      <c r="J2294" t="s">
        <v>1615</v>
      </c>
      <c r="K2294">
        <v>1</v>
      </c>
      <c r="L2294" s="7">
        <v>23980</v>
      </c>
      <c r="M2294" s="7">
        <v>23980</v>
      </c>
      <c r="N2294">
        <v>0</v>
      </c>
      <c r="O2294" t="s">
        <v>29</v>
      </c>
      <c r="P2294">
        <v>0</v>
      </c>
      <c r="Q2294" s="7">
        <v>23980</v>
      </c>
      <c r="R2294" s="7">
        <v>0</v>
      </c>
      <c r="S2294" s="7">
        <v>0</v>
      </c>
      <c r="T2294" s="7">
        <v>0</v>
      </c>
      <c r="U2294" s="7">
        <v>0</v>
      </c>
      <c r="V2294" t="s">
        <v>85</v>
      </c>
      <c r="W2294" s="7">
        <v>-23980</v>
      </c>
      <c r="X2294" s="2" t="s">
        <v>82</v>
      </c>
      <c r="Y2294" s="200"/>
      <c r="Z2294" s="201">
        <f>IF(Y2294&lt;&gt;"",Y2294,IF(Table1[[#This Row],[Befolyt]]="i",1,""))</f>
        <v>1</v>
      </c>
      <c r="AA2294" s="98">
        <f>Table1[[#This Row],[KülföldiÁr]]*Table1[[#This Row],[Darab]]</f>
        <v>0</v>
      </c>
    </row>
    <row r="2295" spans="1:27" x14ac:dyDescent="0.3">
      <c r="A2295" t="s">
        <v>1611</v>
      </c>
      <c r="B2295" t="s">
        <v>525</v>
      </c>
      <c r="C2295" s="126">
        <v>46041</v>
      </c>
      <c r="D2295" s="6">
        <v>1</v>
      </c>
      <c r="E2295" s="126">
        <v>46036</v>
      </c>
      <c r="F2295" s="6">
        <v>1</v>
      </c>
      <c r="G2295" t="s">
        <v>1616</v>
      </c>
      <c r="H2295" t="s">
        <v>320</v>
      </c>
      <c r="I2295" t="s">
        <v>67</v>
      </c>
      <c r="J2295" t="s">
        <v>1617</v>
      </c>
      <c r="K2295">
        <v>1</v>
      </c>
      <c r="L2295" s="7">
        <v>213923.91</v>
      </c>
      <c r="M2295" s="7">
        <v>213923.91</v>
      </c>
      <c r="N2295">
        <v>0</v>
      </c>
      <c r="O2295" t="s">
        <v>29</v>
      </c>
      <c r="P2295">
        <v>0</v>
      </c>
      <c r="Q2295" s="7">
        <v>689600</v>
      </c>
      <c r="R2295" s="7">
        <v>689600</v>
      </c>
      <c r="S2295" s="7">
        <v>689600</v>
      </c>
      <c r="T2295" s="7">
        <v>4</v>
      </c>
      <c r="U2295" s="7">
        <v>27584</v>
      </c>
      <c r="V2295" t="s">
        <v>85</v>
      </c>
      <c r="W2295" s="7">
        <v>475676.08999999997</v>
      </c>
      <c r="X2295" s="2" t="s">
        <v>82</v>
      </c>
      <c r="Y2295" s="200"/>
      <c r="Z2295" s="201">
        <f>IF(Y2295&lt;&gt;"",Y2295,IF(Table1[[#This Row],[Befolyt]]="i",1,""))</f>
        <v>1</v>
      </c>
      <c r="AA2295" s="98">
        <f>Table1[[#This Row],[KülföldiÁr]]*Table1[[#This Row],[Darab]]</f>
        <v>0</v>
      </c>
    </row>
    <row r="2296" spans="1:27" x14ac:dyDescent="0.3">
      <c r="A2296" t="s">
        <v>1611</v>
      </c>
      <c r="B2296" t="s">
        <v>525</v>
      </c>
      <c r="C2296" s="126">
        <v>46041</v>
      </c>
      <c r="D2296" s="6">
        <v>1</v>
      </c>
      <c r="E2296" s="126">
        <v>46036</v>
      </c>
      <c r="F2296" s="6">
        <v>1</v>
      </c>
      <c r="G2296" t="s">
        <v>1616</v>
      </c>
      <c r="H2296" t="s">
        <v>320</v>
      </c>
      <c r="I2296" t="s">
        <v>67</v>
      </c>
      <c r="J2296" t="s">
        <v>1617</v>
      </c>
      <c r="K2296">
        <v>1</v>
      </c>
      <c r="L2296" s="7">
        <v>213923.91</v>
      </c>
      <c r="M2296" s="7">
        <v>213923.91</v>
      </c>
      <c r="N2296">
        <v>0</v>
      </c>
      <c r="O2296" t="s">
        <v>29</v>
      </c>
      <c r="P2296">
        <v>0</v>
      </c>
      <c r="Q2296" s="7">
        <v>689600</v>
      </c>
      <c r="R2296" s="7">
        <v>689600</v>
      </c>
      <c r="S2296" s="7">
        <v>689600</v>
      </c>
      <c r="T2296" s="7">
        <v>4</v>
      </c>
      <c r="U2296" s="7">
        <v>27584</v>
      </c>
      <c r="V2296" t="s">
        <v>85</v>
      </c>
      <c r="W2296" s="7">
        <v>475676.08999999997</v>
      </c>
      <c r="X2296" s="2" t="s">
        <v>82</v>
      </c>
      <c r="Y2296" s="200"/>
      <c r="Z2296" s="201">
        <f>IF(Y2296&lt;&gt;"",Y2296,IF(Table1[[#This Row],[Befolyt]]="i",1,""))</f>
        <v>1</v>
      </c>
      <c r="AA2296" s="98">
        <f>Table1[[#This Row],[KülföldiÁr]]*Table1[[#This Row],[Darab]]</f>
        <v>0</v>
      </c>
    </row>
    <row r="2297" spans="1:27" x14ac:dyDescent="0.3">
      <c r="A2297" t="s">
        <v>1611</v>
      </c>
      <c r="B2297" t="s">
        <v>525</v>
      </c>
      <c r="C2297" s="126">
        <v>46041</v>
      </c>
      <c r="D2297" s="6">
        <v>1</v>
      </c>
      <c r="E2297" s="126">
        <v>46036</v>
      </c>
      <c r="F2297" s="6">
        <v>1</v>
      </c>
      <c r="G2297" t="s">
        <v>75</v>
      </c>
      <c r="H2297" t="s">
        <v>34</v>
      </c>
      <c r="I2297" t="s">
        <v>32</v>
      </c>
      <c r="J2297" t="s">
        <v>76</v>
      </c>
      <c r="K2297">
        <v>1</v>
      </c>
      <c r="L2297" s="7">
        <v>1900</v>
      </c>
      <c r="M2297" s="7">
        <v>1900</v>
      </c>
      <c r="N2297">
        <v>0</v>
      </c>
      <c r="O2297" t="s">
        <v>29</v>
      </c>
      <c r="P2297">
        <v>0</v>
      </c>
      <c r="Q2297" s="7">
        <v>3500</v>
      </c>
      <c r="R2297" s="7">
        <v>0</v>
      </c>
      <c r="S2297" s="7">
        <v>0</v>
      </c>
      <c r="T2297" s="7">
        <v>0</v>
      </c>
      <c r="U2297" s="7">
        <v>0</v>
      </c>
      <c r="V2297" t="s">
        <v>85</v>
      </c>
      <c r="W2297" s="7">
        <v>-1900</v>
      </c>
      <c r="X2297" s="2" t="s">
        <v>82</v>
      </c>
      <c r="Y2297" s="200"/>
      <c r="Z2297" s="201">
        <f>IF(Y2297&lt;&gt;"",Y2297,IF(Table1[[#This Row],[Befolyt]]="i",1,""))</f>
        <v>1</v>
      </c>
      <c r="AA2297" s="98">
        <f>Table1[[#This Row],[KülföldiÁr]]*Table1[[#This Row],[Darab]]</f>
        <v>0</v>
      </c>
    </row>
    <row r="2298" spans="1:27" x14ac:dyDescent="0.3">
      <c r="A2298" t="s">
        <v>1611</v>
      </c>
      <c r="B2298" t="s">
        <v>525</v>
      </c>
      <c r="C2298" s="126">
        <v>46041</v>
      </c>
      <c r="D2298" s="6">
        <v>1</v>
      </c>
      <c r="E2298" s="126">
        <v>46036</v>
      </c>
      <c r="F2298" s="6">
        <v>1</v>
      </c>
      <c r="G2298" t="s">
        <v>75</v>
      </c>
      <c r="H2298" t="s">
        <v>34</v>
      </c>
      <c r="I2298" t="s">
        <v>32</v>
      </c>
      <c r="J2298" t="s">
        <v>76</v>
      </c>
      <c r="K2298">
        <v>1</v>
      </c>
      <c r="L2298" s="7">
        <v>1900</v>
      </c>
      <c r="M2298" s="7">
        <v>1900</v>
      </c>
      <c r="N2298">
        <v>0</v>
      </c>
      <c r="O2298" t="s">
        <v>29</v>
      </c>
      <c r="P2298">
        <v>0</v>
      </c>
      <c r="Q2298" s="7">
        <v>3500</v>
      </c>
      <c r="R2298" s="7">
        <v>0</v>
      </c>
      <c r="S2298" s="7">
        <v>0</v>
      </c>
      <c r="T2298" s="7">
        <v>0</v>
      </c>
      <c r="U2298" s="7">
        <v>0</v>
      </c>
      <c r="V2298" t="s">
        <v>85</v>
      </c>
      <c r="W2298" s="7">
        <v>-1900</v>
      </c>
      <c r="X2298" s="2" t="s">
        <v>82</v>
      </c>
      <c r="Y2298" s="200"/>
      <c r="Z2298" s="201">
        <f>IF(Y2298&lt;&gt;"",Y2298,IF(Table1[[#This Row],[Befolyt]]="i",1,""))</f>
        <v>1</v>
      </c>
      <c r="AA2298" s="98">
        <f>Table1[[#This Row],[KülföldiÁr]]*Table1[[#This Row],[Darab]]</f>
        <v>0</v>
      </c>
    </row>
    <row r="2299" spans="1:27" x14ac:dyDescent="0.3">
      <c r="A2299" t="s">
        <v>1618</v>
      </c>
      <c r="B2299" t="s">
        <v>1619</v>
      </c>
      <c r="C2299" s="126">
        <v>46041</v>
      </c>
      <c r="D2299" s="6">
        <v>1</v>
      </c>
      <c r="E2299" s="126">
        <v>46041</v>
      </c>
      <c r="F2299" s="6">
        <v>1</v>
      </c>
      <c r="G2299" t="s">
        <v>50</v>
      </c>
      <c r="H2299" t="s">
        <v>51</v>
      </c>
      <c r="I2299" t="s">
        <v>28</v>
      </c>
      <c r="J2299" t="s">
        <v>52</v>
      </c>
      <c r="K2299">
        <v>20</v>
      </c>
      <c r="L2299" s="7">
        <v>1478.09</v>
      </c>
      <c r="M2299" s="7">
        <v>29561.8</v>
      </c>
      <c r="N2299">
        <v>0</v>
      </c>
      <c r="O2299" t="s">
        <v>29</v>
      </c>
      <c r="P2299">
        <v>0</v>
      </c>
      <c r="Q2299" s="7">
        <v>4500</v>
      </c>
      <c r="R2299" s="7">
        <v>3210</v>
      </c>
      <c r="S2299" s="7">
        <v>64200</v>
      </c>
      <c r="T2299" s="7">
        <v>1.8</v>
      </c>
      <c r="U2299" s="7">
        <v>1155.5999999999999</v>
      </c>
      <c r="V2299" t="s">
        <v>30</v>
      </c>
      <c r="W2299" s="7">
        <v>34638.199999999997</v>
      </c>
      <c r="X2299" s="2" t="s">
        <v>31</v>
      </c>
      <c r="Y2299" s="200"/>
      <c r="Z2299" s="201" t="str">
        <f>IF(Y2299&lt;&gt;"",Y2299,IF(Table1[[#This Row],[Befolyt]]="i",1,""))</f>
        <v/>
      </c>
      <c r="AA2299" s="98">
        <f>Table1[[#This Row],[KülföldiÁr]]*Table1[[#This Row],[Darab]]</f>
        <v>0</v>
      </c>
    </row>
    <row r="2300" spans="1:27" x14ac:dyDescent="0.3">
      <c r="A2300" t="s">
        <v>1618</v>
      </c>
      <c r="B2300" t="s">
        <v>1619</v>
      </c>
      <c r="C2300" s="126">
        <v>46041</v>
      </c>
      <c r="D2300" s="6">
        <v>1</v>
      </c>
      <c r="E2300" s="126">
        <v>46041</v>
      </c>
      <c r="F2300" s="6">
        <v>1</v>
      </c>
      <c r="G2300" t="s">
        <v>450</v>
      </c>
      <c r="H2300" t="s">
        <v>51</v>
      </c>
      <c r="I2300" t="s">
        <v>28</v>
      </c>
      <c r="J2300" t="s">
        <v>451</v>
      </c>
      <c r="K2300">
        <v>110</v>
      </c>
      <c r="L2300" s="7">
        <v>1738.05</v>
      </c>
      <c r="M2300" s="7">
        <v>191185.5</v>
      </c>
      <c r="N2300">
        <v>0</v>
      </c>
      <c r="O2300" t="s">
        <v>29</v>
      </c>
      <c r="P2300">
        <v>0</v>
      </c>
      <c r="Q2300" s="7">
        <v>5100</v>
      </c>
      <c r="R2300" s="7">
        <v>3570</v>
      </c>
      <c r="S2300" s="7">
        <v>392700</v>
      </c>
      <c r="T2300" s="7">
        <v>1.42</v>
      </c>
      <c r="U2300" s="7">
        <v>5576.34</v>
      </c>
      <c r="V2300" t="s">
        <v>30</v>
      </c>
      <c r="W2300" s="7">
        <v>201514.5</v>
      </c>
      <c r="X2300" s="2" t="s">
        <v>31</v>
      </c>
      <c r="Y2300" s="200"/>
      <c r="Z2300" s="201" t="str">
        <f>IF(Y2300&lt;&gt;"",Y2300,IF(Table1[[#This Row],[Befolyt]]="i",1,""))</f>
        <v/>
      </c>
      <c r="AA2300" s="98">
        <f>Table1[[#This Row],[KülföldiÁr]]*Table1[[#This Row],[Darab]]</f>
        <v>0</v>
      </c>
    </row>
    <row r="2301" spans="1:27" x14ac:dyDescent="0.3">
      <c r="A2301" t="s">
        <v>1618</v>
      </c>
      <c r="B2301" t="s">
        <v>1619</v>
      </c>
      <c r="C2301" s="126">
        <v>46041</v>
      </c>
      <c r="D2301" s="6">
        <v>1</v>
      </c>
      <c r="E2301" s="126">
        <v>46041</v>
      </c>
      <c r="F2301" s="6">
        <v>1</v>
      </c>
      <c r="G2301" t="s">
        <v>314</v>
      </c>
      <c r="H2301" t="s">
        <v>51</v>
      </c>
      <c r="I2301" t="s">
        <v>28</v>
      </c>
      <c r="J2301" t="s">
        <v>315</v>
      </c>
      <c r="K2301">
        <v>10</v>
      </c>
      <c r="L2301" s="7">
        <v>2165.5100000000002</v>
      </c>
      <c r="M2301" s="7">
        <v>21655.100000000002</v>
      </c>
      <c r="N2301">
        <v>0</v>
      </c>
      <c r="O2301" t="s">
        <v>29</v>
      </c>
      <c r="P2301">
        <v>0</v>
      </c>
      <c r="Q2301" s="7">
        <v>4800</v>
      </c>
      <c r="R2301" s="7">
        <v>3440</v>
      </c>
      <c r="S2301" s="7">
        <v>34400</v>
      </c>
      <c r="T2301" s="7">
        <v>1.9</v>
      </c>
      <c r="U2301" s="7">
        <v>653.6</v>
      </c>
      <c r="V2301" t="s">
        <v>30</v>
      </c>
      <c r="W2301" s="7">
        <v>12744.899999999998</v>
      </c>
      <c r="X2301" s="2" t="s">
        <v>31</v>
      </c>
      <c r="Y2301" s="200"/>
      <c r="Z2301" s="201" t="str">
        <f>IF(Y2301&lt;&gt;"",Y2301,IF(Table1[[#This Row],[Befolyt]]="i",1,""))</f>
        <v/>
      </c>
      <c r="AA2301" s="98">
        <f>Table1[[#This Row],[KülföldiÁr]]*Table1[[#This Row],[Darab]]</f>
        <v>0</v>
      </c>
    </row>
    <row r="2302" spans="1:27" x14ac:dyDescent="0.3">
      <c r="A2302" t="s">
        <v>1618</v>
      </c>
      <c r="B2302" t="s">
        <v>1619</v>
      </c>
      <c r="C2302" s="126">
        <v>46041</v>
      </c>
      <c r="D2302" s="6">
        <v>1</v>
      </c>
      <c r="E2302" s="126">
        <v>46041</v>
      </c>
      <c r="F2302" s="6">
        <v>1</v>
      </c>
      <c r="G2302" t="s">
        <v>1620</v>
      </c>
      <c r="H2302" t="s">
        <v>51</v>
      </c>
      <c r="I2302" t="s">
        <v>28</v>
      </c>
      <c r="J2302" t="s">
        <v>1621</v>
      </c>
      <c r="K2302">
        <v>5</v>
      </c>
      <c r="L2302" s="7">
        <v>2027.09</v>
      </c>
      <c r="M2302" s="7">
        <v>10135.449999999999</v>
      </c>
      <c r="N2302">
        <v>0</v>
      </c>
      <c r="O2302" t="s">
        <v>29</v>
      </c>
      <c r="P2302">
        <v>0</v>
      </c>
      <c r="Q2302" s="7">
        <v>8975</v>
      </c>
      <c r="R2302" s="7">
        <v>4900</v>
      </c>
      <c r="S2302" s="7">
        <v>24500</v>
      </c>
      <c r="T2302" s="7">
        <v>0</v>
      </c>
      <c r="U2302" s="7">
        <v>0</v>
      </c>
      <c r="V2302" t="s">
        <v>30</v>
      </c>
      <c r="W2302" s="7">
        <v>14364.550000000001</v>
      </c>
      <c r="X2302" s="2" t="s">
        <v>31</v>
      </c>
      <c r="Y2302" s="200"/>
      <c r="Z2302" s="201" t="str">
        <f>IF(Y2302&lt;&gt;"",Y2302,IF(Table1[[#This Row],[Befolyt]]="i",1,""))</f>
        <v/>
      </c>
      <c r="AA2302" s="98">
        <f>Table1[[#This Row],[KülföldiÁr]]*Table1[[#This Row],[Darab]]</f>
        <v>0</v>
      </c>
    </row>
    <row r="2303" spans="1:27" x14ac:dyDescent="0.3">
      <c r="A2303" t="s">
        <v>1618</v>
      </c>
      <c r="B2303" t="s">
        <v>1619</v>
      </c>
      <c r="C2303" s="126">
        <v>46041</v>
      </c>
      <c r="D2303" s="6">
        <v>1</v>
      </c>
      <c r="E2303" s="126">
        <v>46041</v>
      </c>
      <c r="F2303" s="6">
        <v>1</v>
      </c>
      <c r="G2303" t="s">
        <v>56</v>
      </c>
      <c r="H2303" t="s">
        <v>51</v>
      </c>
      <c r="I2303" t="s">
        <v>28</v>
      </c>
      <c r="J2303" t="s">
        <v>284</v>
      </c>
      <c r="K2303">
        <v>40</v>
      </c>
      <c r="L2303" s="7">
        <v>776.81</v>
      </c>
      <c r="M2303" s="7">
        <v>31072.399999999998</v>
      </c>
      <c r="N2303">
        <v>0</v>
      </c>
      <c r="O2303" t="s">
        <v>29</v>
      </c>
      <c r="P2303">
        <v>0</v>
      </c>
      <c r="Q2303" s="7">
        <v>2000</v>
      </c>
      <c r="R2303" s="7">
        <v>1515</v>
      </c>
      <c r="S2303" s="7">
        <v>60600</v>
      </c>
      <c r="T2303" s="7">
        <v>3.06</v>
      </c>
      <c r="U2303" s="7">
        <v>1854.36</v>
      </c>
      <c r="V2303" t="s">
        <v>30</v>
      </c>
      <c r="W2303" s="7">
        <v>29527.600000000002</v>
      </c>
      <c r="X2303" s="2" t="s">
        <v>31</v>
      </c>
      <c r="Y2303" s="200"/>
      <c r="Z2303" s="201" t="str">
        <f>IF(Y2303&lt;&gt;"",Y2303,IF(Table1[[#This Row],[Befolyt]]="i",1,""))</f>
        <v/>
      </c>
      <c r="AA2303" s="98">
        <f>Table1[[#This Row],[KülföldiÁr]]*Table1[[#This Row],[Darab]]</f>
        <v>0</v>
      </c>
    </row>
    <row r="2304" spans="1:27" x14ac:dyDescent="0.3">
      <c r="A2304" t="s">
        <v>1622</v>
      </c>
      <c r="B2304" t="s">
        <v>868</v>
      </c>
      <c r="C2304" s="126">
        <v>46041</v>
      </c>
      <c r="D2304" s="6">
        <v>1</v>
      </c>
      <c r="E2304" s="126">
        <v>46041</v>
      </c>
      <c r="F2304" s="6">
        <v>1</v>
      </c>
      <c r="G2304" t="s">
        <v>1623</v>
      </c>
      <c r="H2304" t="s">
        <v>27</v>
      </c>
      <c r="I2304" t="s">
        <v>28</v>
      </c>
      <c r="J2304" t="s">
        <v>103</v>
      </c>
      <c r="K2304">
        <v>1</v>
      </c>
      <c r="L2304" s="7">
        <v>107160</v>
      </c>
      <c r="M2304" s="7">
        <v>107160</v>
      </c>
      <c r="N2304">
        <v>0</v>
      </c>
      <c r="O2304" t="s">
        <v>29</v>
      </c>
      <c r="P2304">
        <v>0</v>
      </c>
      <c r="Q2304" s="7">
        <v>178600</v>
      </c>
      <c r="R2304" s="7">
        <v>178600</v>
      </c>
      <c r="S2304" s="7">
        <v>178600</v>
      </c>
      <c r="T2304" s="7">
        <v>10</v>
      </c>
      <c r="U2304" s="7">
        <v>17860</v>
      </c>
      <c r="V2304" t="s">
        <v>74</v>
      </c>
      <c r="W2304" s="7">
        <v>71440</v>
      </c>
      <c r="X2304" s="2" t="s">
        <v>82</v>
      </c>
      <c r="Y2304" s="200">
        <v>1</v>
      </c>
      <c r="Z2304" s="201">
        <f>IF(Y2304&lt;&gt;"",Y2304,IF(Table1[[#This Row],[Befolyt]]="i",1,""))</f>
        <v>1</v>
      </c>
      <c r="AA2304" s="98">
        <f>Table1[[#This Row],[KülföldiÁr]]*Table1[[#This Row],[Darab]]</f>
        <v>0</v>
      </c>
    </row>
    <row r="2305" spans="1:27" x14ac:dyDescent="0.3">
      <c r="A2305" t="s">
        <v>1624</v>
      </c>
      <c r="B2305" t="s">
        <v>1625</v>
      </c>
      <c r="C2305" s="126">
        <v>46041</v>
      </c>
      <c r="D2305" s="6">
        <v>1</v>
      </c>
      <c r="E2305" s="126">
        <v>46041</v>
      </c>
      <c r="F2305" s="6">
        <v>1</v>
      </c>
      <c r="G2305" t="s">
        <v>1626</v>
      </c>
      <c r="H2305" t="s">
        <v>93</v>
      </c>
      <c r="I2305" t="s">
        <v>28</v>
      </c>
      <c r="J2305" t="s">
        <v>1627</v>
      </c>
      <c r="K2305">
        <v>1</v>
      </c>
      <c r="L2305" s="7">
        <v>1864</v>
      </c>
      <c r="M2305" s="7">
        <v>1864</v>
      </c>
      <c r="N2305">
        <v>0</v>
      </c>
      <c r="O2305" t="s">
        <v>29</v>
      </c>
      <c r="P2305">
        <v>0</v>
      </c>
      <c r="Q2305" s="7">
        <v>1885</v>
      </c>
      <c r="R2305" s="7">
        <v>4535</v>
      </c>
      <c r="S2305" s="7">
        <v>4535</v>
      </c>
      <c r="T2305" s="7">
        <v>25.45</v>
      </c>
      <c r="U2305" s="7">
        <v>1154.1575</v>
      </c>
      <c r="V2305" t="s">
        <v>85</v>
      </c>
      <c r="W2305" s="7">
        <v>2671</v>
      </c>
      <c r="X2305" s="2" t="s">
        <v>82</v>
      </c>
      <c r="Y2305" s="200"/>
      <c r="Z2305" s="201">
        <f>IF(Y2305&lt;&gt;"",Y2305,IF(Table1[[#This Row],[Befolyt]]="i",1,""))</f>
        <v>1</v>
      </c>
      <c r="AA2305" s="98">
        <f>Table1[[#This Row],[KülföldiÁr]]*Table1[[#This Row],[Darab]]</f>
        <v>0</v>
      </c>
    </row>
    <row r="2306" spans="1:27" x14ac:dyDescent="0.3">
      <c r="A2306" t="s">
        <v>1624</v>
      </c>
      <c r="B2306" t="s">
        <v>1625</v>
      </c>
      <c r="C2306" s="126">
        <v>46041</v>
      </c>
      <c r="D2306" s="6">
        <v>1</v>
      </c>
      <c r="E2306" s="126">
        <v>46041</v>
      </c>
      <c r="F2306" s="6">
        <v>1</v>
      </c>
      <c r="G2306" t="s">
        <v>1628</v>
      </c>
      <c r="H2306" t="s">
        <v>93</v>
      </c>
      <c r="I2306" t="s">
        <v>28</v>
      </c>
      <c r="J2306" t="s">
        <v>1629</v>
      </c>
      <c r="K2306">
        <v>40</v>
      </c>
      <c r="L2306" s="7">
        <v>1512</v>
      </c>
      <c r="M2306" s="7">
        <v>60480</v>
      </c>
      <c r="N2306">
        <v>0</v>
      </c>
      <c r="O2306" t="s">
        <v>29</v>
      </c>
      <c r="P2306">
        <v>0</v>
      </c>
      <c r="Q2306" s="7">
        <v>2520</v>
      </c>
      <c r="R2306" s="7">
        <v>2610</v>
      </c>
      <c r="S2306" s="7">
        <v>104400</v>
      </c>
      <c r="T2306" s="7">
        <v>6.21</v>
      </c>
      <c r="U2306" s="7">
        <v>6483.24</v>
      </c>
      <c r="V2306" t="s">
        <v>85</v>
      </c>
      <c r="W2306" s="7">
        <v>43920</v>
      </c>
      <c r="X2306" s="2" t="s">
        <v>82</v>
      </c>
      <c r="Y2306" s="200"/>
      <c r="Z2306" s="201">
        <f>IF(Y2306&lt;&gt;"",Y2306,IF(Table1[[#This Row],[Befolyt]]="i",1,""))</f>
        <v>1</v>
      </c>
      <c r="AA2306" s="98">
        <f>Table1[[#This Row],[KülföldiÁr]]*Table1[[#This Row],[Darab]]</f>
        <v>0</v>
      </c>
    </row>
    <row r="2307" spans="1:27" x14ac:dyDescent="0.3">
      <c r="A2307" t="s">
        <v>1624</v>
      </c>
      <c r="B2307" t="s">
        <v>1625</v>
      </c>
      <c r="C2307" s="126">
        <v>46041</v>
      </c>
      <c r="D2307" s="6">
        <v>1</v>
      </c>
      <c r="E2307" s="126">
        <v>46041</v>
      </c>
      <c r="F2307" s="6">
        <v>1</v>
      </c>
      <c r="G2307" t="s">
        <v>332</v>
      </c>
      <c r="H2307" t="s">
        <v>34</v>
      </c>
      <c r="I2307" t="s">
        <v>32</v>
      </c>
      <c r="J2307" t="s">
        <v>333</v>
      </c>
      <c r="K2307">
        <v>1</v>
      </c>
      <c r="L2307" s="7">
        <v>3584</v>
      </c>
      <c r="M2307" s="7">
        <v>3584</v>
      </c>
      <c r="N2307">
        <v>0</v>
      </c>
      <c r="O2307" t="s">
        <v>29</v>
      </c>
      <c r="P2307">
        <v>0</v>
      </c>
      <c r="Q2307" s="7">
        <v>3584</v>
      </c>
      <c r="R2307" s="7">
        <v>0</v>
      </c>
      <c r="S2307" s="7">
        <v>0</v>
      </c>
      <c r="T2307" s="7">
        <v>0</v>
      </c>
      <c r="U2307" s="7">
        <v>0</v>
      </c>
      <c r="V2307" t="s">
        <v>85</v>
      </c>
      <c r="W2307" s="7">
        <v>-3584</v>
      </c>
      <c r="X2307" s="2" t="s">
        <v>82</v>
      </c>
      <c r="Y2307" s="200"/>
      <c r="Z2307" s="201">
        <f>IF(Y2307&lt;&gt;"",Y2307,IF(Table1[[#This Row],[Befolyt]]="i",1,""))</f>
        <v>1</v>
      </c>
      <c r="AA2307" s="98">
        <f>Table1[[#This Row],[KülföldiÁr]]*Table1[[#This Row],[Darab]]</f>
        <v>0</v>
      </c>
    </row>
    <row r="2308" spans="1:27" x14ac:dyDescent="0.3">
      <c r="A2308" t="s">
        <v>1630</v>
      </c>
      <c r="B2308" t="s">
        <v>1631</v>
      </c>
      <c r="C2308" s="126">
        <v>46038</v>
      </c>
      <c r="D2308" s="6">
        <v>1</v>
      </c>
      <c r="E2308" s="126">
        <v>46038</v>
      </c>
      <c r="F2308" s="6">
        <v>1</v>
      </c>
      <c r="G2308" t="s">
        <v>906</v>
      </c>
      <c r="H2308" t="s">
        <v>27</v>
      </c>
      <c r="I2308" t="s">
        <v>28</v>
      </c>
      <c r="J2308" t="s">
        <v>907</v>
      </c>
      <c r="K2308">
        <v>8</v>
      </c>
      <c r="L2308" s="7">
        <v>6144</v>
      </c>
      <c r="M2308" s="7">
        <v>49152</v>
      </c>
      <c r="N2308">
        <v>0</v>
      </c>
      <c r="O2308" t="s">
        <v>29</v>
      </c>
      <c r="P2308">
        <v>0</v>
      </c>
      <c r="Q2308" s="7">
        <v>11870</v>
      </c>
      <c r="R2308" s="7">
        <v>11870</v>
      </c>
      <c r="S2308" s="7">
        <v>94960</v>
      </c>
      <c r="T2308" s="7">
        <v>10</v>
      </c>
      <c r="U2308" s="7">
        <v>9496</v>
      </c>
      <c r="V2308" t="s">
        <v>30</v>
      </c>
      <c r="W2308" s="7">
        <v>45808</v>
      </c>
      <c r="X2308" s="2" t="s">
        <v>82</v>
      </c>
      <c r="Y2308" s="200">
        <v>1</v>
      </c>
      <c r="Z2308" s="201">
        <f>IF(Y2308&lt;&gt;"",Y2308,IF(Table1[[#This Row],[Befolyt]]="i",1,""))</f>
        <v>1</v>
      </c>
      <c r="AA2308" s="98">
        <f>Table1[[#This Row],[KülföldiÁr]]*Table1[[#This Row],[Darab]]</f>
        <v>0</v>
      </c>
    </row>
    <row r="2309" spans="1:27" x14ac:dyDescent="0.3">
      <c r="A2309" t="s">
        <v>1630</v>
      </c>
      <c r="B2309" t="s">
        <v>1631</v>
      </c>
      <c r="C2309" s="126">
        <v>46038</v>
      </c>
      <c r="D2309" s="6">
        <v>1</v>
      </c>
      <c r="E2309" s="126">
        <v>46038</v>
      </c>
      <c r="F2309" s="6">
        <v>1</v>
      </c>
      <c r="G2309" t="s">
        <v>808</v>
      </c>
      <c r="H2309" t="s">
        <v>27</v>
      </c>
      <c r="I2309" t="s">
        <v>28</v>
      </c>
      <c r="J2309" t="s">
        <v>809</v>
      </c>
      <c r="K2309">
        <v>2</v>
      </c>
      <c r="L2309" s="7">
        <v>2280</v>
      </c>
      <c r="M2309" s="7">
        <v>4560</v>
      </c>
      <c r="N2309">
        <v>0</v>
      </c>
      <c r="O2309" t="s">
        <v>29</v>
      </c>
      <c r="P2309">
        <v>0</v>
      </c>
      <c r="Q2309" s="7">
        <v>4470</v>
      </c>
      <c r="R2309" s="7">
        <v>4470</v>
      </c>
      <c r="S2309" s="7">
        <v>8940</v>
      </c>
      <c r="T2309" s="7">
        <v>10</v>
      </c>
      <c r="U2309" s="7">
        <v>894</v>
      </c>
      <c r="V2309" t="s">
        <v>30</v>
      </c>
      <c r="W2309" s="7">
        <v>4380</v>
      </c>
      <c r="X2309" s="2" t="s">
        <v>82</v>
      </c>
      <c r="Y2309" s="200">
        <v>1</v>
      </c>
      <c r="Z2309" s="201">
        <f>IF(Y2309&lt;&gt;"",Y2309,IF(Table1[[#This Row],[Befolyt]]="i",1,""))</f>
        <v>1</v>
      </c>
      <c r="AA2309" s="98">
        <f>Table1[[#This Row],[KülföldiÁr]]*Table1[[#This Row],[Darab]]</f>
        <v>0</v>
      </c>
    </row>
    <row r="2310" spans="1:27" x14ac:dyDescent="0.3">
      <c r="A2310" t="s">
        <v>1632</v>
      </c>
      <c r="B2310" t="s">
        <v>1633</v>
      </c>
      <c r="C2310" s="126">
        <v>46038</v>
      </c>
      <c r="D2310" s="6">
        <v>1</v>
      </c>
      <c r="E2310" s="126">
        <v>46038</v>
      </c>
      <c r="F2310" s="6">
        <v>1</v>
      </c>
      <c r="G2310" t="s">
        <v>912</v>
      </c>
      <c r="H2310" t="s">
        <v>27</v>
      </c>
      <c r="I2310" t="s">
        <v>28</v>
      </c>
      <c r="J2310" t="s">
        <v>913</v>
      </c>
      <c r="K2310">
        <v>1</v>
      </c>
      <c r="L2310" s="7">
        <v>300000</v>
      </c>
      <c r="M2310" s="7">
        <v>300000</v>
      </c>
      <c r="N2310">
        <v>0</v>
      </c>
      <c r="O2310" t="s">
        <v>29</v>
      </c>
      <c r="P2310">
        <v>0</v>
      </c>
      <c r="Q2310" s="7">
        <v>500000</v>
      </c>
      <c r="R2310" s="7">
        <v>512080</v>
      </c>
      <c r="S2310" s="7">
        <v>512080</v>
      </c>
      <c r="T2310" s="7">
        <v>10.71</v>
      </c>
      <c r="U2310" s="7">
        <v>54843.768000000011</v>
      </c>
      <c r="V2310" t="s">
        <v>30</v>
      </c>
      <c r="W2310" s="7">
        <v>212080</v>
      </c>
      <c r="X2310" s="2" t="s">
        <v>31</v>
      </c>
      <c r="Y2310" s="200"/>
      <c r="Z2310" s="201" t="str">
        <f>IF(Y2310&lt;&gt;"",Y2310,IF(Table1[[#This Row],[Befolyt]]="i",1,""))</f>
        <v/>
      </c>
      <c r="AA2310" s="98">
        <f>Table1[[#This Row],[KülföldiÁr]]*Table1[[#This Row],[Darab]]</f>
        <v>0</v>
      </c>
    </row>
    <row r="2311" spans="1:27" x14ac:dyDescent="0.3">
      <c r="A2311" t="s">
        <v>1634</v>
      </c>
      <c r="B2311" t="s">
        <v>1296</v>
      </c>
      <c r="C2311" s="126">
        <v>46038</v>
      </c>
      <c r="D2311" s="6">
        <v>1</v>
      </c>
      <c r="E2311" s="126">
        <v>46038</v>
      </c>
      <c r="F2311" s="6">
        <v>1</v>
      </c>
      <c r="G2311" t="s">
        <v>1635</v>
      </c>
      <c r="H2311" t="s">
        <v>33</v>
      </c>
      <c r="I2311" t="s">
        <v>28</v>
      </c>
      <c r="J2311" t="s">
        <v>1636</v>
      </c>
      <c r="K2311">
        <v>2</v>
      </c>
      <c r="L2311" s="7">
        <v>806.53</v>
      </c>
      <c r="M2311" s="7">
        <v>1613.06</v>
      </c>
      <c r="N2311">
        <v>0</v>
      </c>
      <c r="O2311" t="s">
        <v>29</v>
      </c>
      <c r="P2311">
        <v>0</v>
      </c>
      <c r="Q2311" s="7">
        <v>2110</v>
      </c>
      <c r="R2311" s="7">
        <v>2240</v>
      </c>
      <c r="S2311" s="7">
        <v>4480</v>
      </c>
      <c r="T2311" s="7">
        <v>7.03</v>
      </c>
      <c r="U2311" s="7">
        <v>314.94400000000002</v>
      </c>
      <c r="V2311" t="s">
        <v>77</v>
      </c>
      <c r="W2311" s="7">
        <v>2866.94</v>
      </c>
      <c r="X2311" s="2" t="s">
        <v>31</v>
      </c>
      <c r="Y2311" s="200"/>
      <c r="Z2311" s="201" t="str">
        <f>IF(Y2311&lt;&gt;"",Y2311,IF(Table1[[#This Row],[Befolyt]]="i",1,""))</f>
        <v/>
      </c>
      <c r="AA2311" s="98">
        <f>Table1[[#This Row],[KülföldiÁr]]*Table1[[#This Row],[Darab]]</f>
        <v>0</v>
      </c>
    </row>
    <row r="2312" spans="1:27" x14ac:dyDescent="0.3">
      <c r="A2312" t="s">
        <v>1634</v>
      </c>
      <c r="B2312" t="s">
        <v>1296</v>
      </c>
      <c r="C2312" s="126">
        <v>46038</v>
      </c>
      <c r="D2312" s="6">
        <v>1</v>
      </c>
      <c r="E2312" s="126">
        <v>46038</v>
      </c>
      <c r="F2312" s="6">
        <v>1</v>
      </c>
      <c r="G2312" t="s">
        <v>1635</v>
      </c>
      <c r="H2312" t="s">
        <v>33</v>
      </c>
      <c r="I2312" t="s">
        <v>28</v>
      </c>
      <c r="J2312" t="s">
        <v>1637</v>
      </c>
      <c r="K2312">
        <v>2</v>
      </c>
      <c r="L2312" s="7">
        <v>806.53</v>
      </c>
      <c r="M2312" s="7">
        <v>1613.06</v>
      </c>
      <c r="N2312">
        <v>0</v>
      </c>
      <c r="O2312" t="s">
        <v>29</v>
      </c>
      <c r="P2312">
        <v>0</v>
      </c>
      <c r="Q2312" s="7">
        <v>2110</v>
      </c>
      <c r="R2312" s="7">
        <v>2240</v>
      </c>
      <c r="S2312" s="7">
        <v>4480</v>
      </c>
      <c r="T2312" s="7">
        <v>7.03</v>
      </c>
      <c r="U2312" s="7">
        <v>314.94400000000002</v>
      </c>
      <c r="V2312" t="s">
        <v>77</v>
      </c>
      <c r="W2312" s="7">
        <v>2866.94</v>
      </c>
      <c r="X2312" s="2" t="s">
        <v>31</v>
      </c>
      <c r="Y2312" s="200"/>
      <c r="Z2312" s="201" t="str">
        <f>IF(Y2312&lt;&gt;"",Y2312,IF(Table1[[#This Row],[Befolyt]]="i",1,""))</f>
        <v/>
      </c>
      <c r="AA2312" s="98">
        <f>Table1[[#This Row],[KülföldiÁr]]*Table1[[#This Row],[Darab]]</f>
        <v>0</v>
      </c>
    </row>
    <row r="2313" spans="1:27" x14ac:dyDescent="0.3">
      <c r="A2313" t="s">
        <v>1634</v>
      </c>
      <c r="B2313" t="s">
        <v>1296</v>
      </c>
      <c r="C2313" s="126">
        <v>46038</v>
      </c>
      <c r="D2313" s="6">
        <v>1</v>
      </c>
      <c r="E2313" s="126">
        <v>46038</v>
      </c>
      <c r="F2313" s="6">
        <v>1</v>
      </c>
      <c r="G2313" t="s">
        <v>86</v>
      </c>
      <c r="H2313" t="s">
        <v>70</v>
      </c>
      <c r="I2313" t="s">
        <v>32</v>
      </c>
      <c r="J2313" t="s">
        <v>1638</v>
      </c>
      <c r="K2313">
        <v>0.25</v>
      </c>
      <c r="L2313" s="7">
        <v>7195.04</v>
      </c>
      <c r="M2313" s="7">
        <v>1798.76</v>
      </c>
      <c r="N2313">
        <v>0</v>
      </c>
      <c r="O2313" t="s">
        <v>29</v>
      </c>
      <c r="P2313">
        <v>0</v>
      </c>
      <c r="Q2313" s="7">
        <v>12000</v>
      </c>
      <c r="R2313" s="7">
        <v>12000</v>
      </c>
      <c r="S2313" s="7">
        <v>3000</v>
      </c>
      <c r="T2313" s="7">
        <v>0</v>
      </c>
      <c r="U2313" s="7">
        <v>0</v>
      </c>
      <c r="V2313" t="s">
        <v>77</v>
      </c>
      <c r="W2313" s="7">
        <v>1201.24</v>
      </c>
      <c r="X2313" s="2" t="s">
        <v>31</v>
      </c>
      <c r="Y2313" s="200"/>
      <c r="Z2313" s="201" t="str">
        <f>IF(Y2313&lt;&gt;"",Y2313,IF(Table1[[#This Row],[Befolyt]]="i",1,""))</f>
        <v/>
      </c>
      <c r="AA2313" s="98">
        <f>Table1[[#This Row],[KülföldiÁr]]*Table1[[#This Row],[Darab]]</f>
        <v>0</v>
      </c>
    </row>
    <row r="2314" spans="1:27" x14ac:dyDescent="0.3">
      <c r="A2314" t="s">
        <v>1634</v>
      </c>
      <c r="B2314" t="s">
        <v>1296</v>
      </c>
      <c r="C2314" s="126">
        <v>46038</v>
      </c>
      <c r="D2314" s="6">
        <v>1</v>
      </c>
      <c r="E2314" s="126">
        <v>46038</v>
      </c>
      <c r="F2314" s="6">
        <v>1</v>
      </c>
      <c r="G2314" t="s">
        <v>86</v>
      </c>
      <c r="H2314" t="s">
        <v>70</v>
      </c>
      <c r="I2314" t="s">
        <v>32</v>
      </c>
      <c r="J2314" t="s">
        <v>1639</v>
      </c>
      <c r="K2314">
        <v>0.25</v>
      </c>
      <c r="L2314" s="7">
        <v>7195.04</v>
      </c>
      <c r="M2314" s="7">
        <v>1798.76</v>
      </c>
      <c r="N2314">
        <v>0</v>
      </c>
      <c r="O2314" t="s">
        <v>29</v>
      </c>
      <c r="P2314">
        <v>0</v>
      </c>
      <c r="Q2314" s="7">
        <v>12000</v>
      </c>
      <c r="R2314" s="7">
        <v>12000</v>
      </c>
      <c r="S2314" s="7">
        <v>3000</v>
      </c>
      <c r="T2314" s="7">
        <v>0</v>
      </c>
      <c r="U2314" s="7">
        <v>0</v>
      </c>
      <c r="V2314" t="s">
        <v>77</v>
      </c>
      <c r="W2314" s="7">
        <v>1201.24</v>
      </c>
      <c r="X2314" s="2" t="s">
        <v>31</v>
      </c>
      <c r="Y2314" s="200"/>
      <c r="Z2314" s="201" t="str">
        <f>IF(Y2314&lt;&gt;"",Y2314,IF(Table1[[#This Row],[Befolyt]]="i",1,""))</f>
        <v/>
      </c>
      <c r="AA2314" s="98">
        <f>Table1[[#This Row],[KülföldiÁr]]*Table1[[#This Row],[Darab]]</f>
        <v>0</v>
      </c>
    </row>
    <row r="2315" spans="1:27" x14ac:dyDescent="0.3">
      <c r="A2315" t="s">
        <v>1634</v>
      </c>
      <c r="B2315" t="s">
        <v>1296</v>
      </c>
      <c r="C2315" s="126">
        <v>46038</v>
      </c>
      <c r="D2315" s="6">
        <v>1</v>
      </c>
      <c r="E2315" s="126">
        <v>46038</v>
      </c>
      <c r="F2315" s="6">
        <v>1</v>
      </c>
      <c r="G2315" t="s">
        <v>86</v>
      </c>
      <c r="H2315" t="s">
        <v>70</v>
      </c>
      <c r="I2315" t="s">
        <v>32</v>
      </c>
      <c r="J2315" t="s">
        <v>1640</v>
      </c>
      <c r="K2315">
        <v>1</v>
      </c>
      <c r="L2315" s="7">
        <v>7195.04</v>
      </c>
      <c r="M2315" s="7">
        <v>7195.04</v>
      </c>
      <c r="N2315">
        <v>0</v>
      </c>
      <c r="O2315" t="s">
        <v>29</v>
      </c>
      <c r="P2315">
        <v>0</v>
      </c>
      <c r="Q2315" s="7">
        <v>12000</v>
      </c>
      <c r="R2315" s="7">
        <v>12000</v>
      </c>
      <c r="S2315" s="7">
        <v>12000</v>
      </c>
      <c r="T2315" s="7">
        <v>0</v>
      </c>
      <c r="U2315" s="7">
        <v>0</v>
      </c>
      <c r="V2315" t="s">
        <v>77</v>
      </c>
      <c r="W2315" s="7">
        <v>4804.96</v>
      </c>
      <c r="X2315" s="2" t="s">
        <v>31</v>
      </c>
      <c r="Y2315" s="200"/>
      <c r="Z2315" s="201" t="str">
        <f>IF(Y2315&lt;&gt;"",Y2315,IF(Table1[[#This Row],[Befolyt]]="i",1,""))</f>
        <v/>
      </c>
      <c r="AA2315" s="98">
        <f>Table1[[#This Row],[KülföldiÁr]]*Table1[[#This Row],[Darab]]</f>
        <v>0</v>
      </c>
    </row>
    <row r="2316" spans="1:27" x14ac:dyDescent="0.3">
      <c r="A2316" t="s">
        <v>1634</v>
      </c>
      <c r="B2316" t="s">
        <v>1296</v>
      </c>
      <c r="C2316" s="126">
        <v>46038</v>
      </c>
      <c r="D2316" s="6">
        <v>1</v>
      </c>
      <c r="E2316" s="126">
        <v>46038</v>
      </c>
      <c r="F2316" s="6">
        <v>1</v>
      </c>
      <c r="G2316" t="s">
        <v>86</v>
      </c>
      <c r="H2316" t="s">
        <v>70</v>
      </c>
      <c r="I2316" t="s">
        <v>32</v>
      </c>
      <c r="J2316" t="s">
        <v>1641</v>
      </c>
      <c r="K2316">
        <v>0.25</v>
      </c>
      <c r="L2316" s="7">
        <v>7195.04</v>
      </c>
      <c r="M2316" s="7">
        <v>1798.76</v>
      </c>
      <c r="N2316">
        <v>0</v>
      </c>
      <c r="O2316" t="s">
        <v>29</v>
      </c>
      <c r="P2316">
        <v>0</v>
      </c>
      <c r="Q2316" s="7">
        <v>12000</v>
      </c>
      <c r="R2316" s="7">
        <v>12000</v>
      </c>
      <c r="S2316" s="7">
        <v>3000</v>
      </c>
      <c r="T2316" s="7">
        <v>0</v>
      </c>
      <c r="U2316" s="7">
        <v>0</v>
      </c>
      <c r="V2316" t="s">
        <v>77</v>
      </c>
      <c r="W2316" s="7">
        <v>1201.24</v>
      </c>
      <c r="X2316" s="2" t="s">
        <v>31</v>
      </c>
      <c r="Y2316" s="200"/>
      <c r="Z2316" s="201" t="str">
        <f>IF(Y2316&lt;&gt;"",Y2316,IF(Table1[[#This Row],[Befolyt]]="i",1,""))</f>
        <v/>
      </c>
      <c r="AA2316" s="98">
        <f>Table1[[#This Row],[KülföldiÁr]]*Table1[[#This Row],[Darab]]</f>
        <v>0</v>
      </c>
    </row>
    <row r="2317" spans="1:27" x14ac:dyDescent="0.3">
      <c r="A2317" t="s">
        <v>1634</v>
      </c>
      <c r="B2317" t="s">
        <v>1296</v>
      </c>
      <c r="C2317" s="126">
        <v>46038</v>
      </c>
      <c r="D2317" s="6">
        <v>1</v>
      </c>
      <c r="E2317" s="126">
        <v>46038</v>
      </c>
      <c r="F2317" s="6">
        <v>1</v>
      </c>
      <c r="G2317" t="s">
        <v>86</v>
      </c>
      <c r="H2317" t="s">
        <v>70</v>
      </c>
      <c r="I2317" t="s">
        <v>32</v>
      </c>
      <c r="J2317" t="s">
        <v>1642</v>
      </c>
      <c r="K2317">
        <v>1</v>
      </c>
      <c r="L2317" s="7">
        <v>7195.04</v>
      </c>
      <c r="M2317" s="7">
        <v>7195.04</v>
      </c>
      <c r="N2317">
        <v>0</v>
      </c>
      <c r="O2317" t="s">
        <v>29</v>
      </c>
      <c r="P2317">
        <v>0</v>
      </c>
      <c r="Q2317" s="7">
        <v>12000</v>
      </c>
      <c r="R2317" s="7">
        <v>12000</v>
      </c>
      <c r="S2317" s="7">
        <v>12000</v>
      </c>
      <c r="T2317" s="7">
        <v>0</v>
      </c>
      <c r="U2317" s="7">
        <v>0</v>
      </c>
      <c r="V2317" t="s">
        <v>77</v>
      </c>
      <c r="W2317" s="7">
        <v>4804.96</v>
      </c>
      <c r="X2317" s="2" t="s">
        <v>31</v>
      </c>
      <c r="Y2317" s="200"/>
      <c r="Z2317" s="201" t="str">
        <f>IF(Y2317&lt;&gt;"",Y2317,IF(Table1[[#This Row],[Befolyt]]="i",1,""))</f>
        <v/>
      </c>
      <c r="AA2317" s="98">
        <f>Table1[[#This Row],[KülföldiÁr]]*Table1[[#This Row],[Darab]]</f>
        <v>0</v>
      </c>
    </row>
    <row r="2318" spans="1:27" x14ac:dyDescent="0.3">
      <c r="A2318" t="s">
        <v>1634</v>
      </c>
      <c r="B2318" t="s">
        <v>1296</v>
      </c>
      <c r="C2318" s="126">
        <v>46038</v>
      </c>
      <c r="D2318" s="6">
        <v>1</v>
      </c>
      <c r="E2318" s="126">
        <v>46038</v>
      </c>
      <c r="F2318" s="6">
        <v>1</v>
      </c>
      <c r="G2318" t="s">
        <v>1643</v>
      </c>
      <c r="H2318" t="s">
        <v>33</v>
      </c>
      <c r="I2318" t="s">
        <v>28</v>
      </c>
      <c r="J2318" t="s">
        <v>1644</v>
      </c>
      <c r="K2318">
        <v>1</v>
      </c>
      <c r="L2318" s="7">
        <v>1334.39</v>
      </c>
      <c r="M2318" s="7">
        <v>1334.39</v>
      </c>
      <c r="N2318">
        <v>0</v>
      </c>
      <c r="O2318" t="s">
        <v>29</v>
      </c>
      <c r="P2318">
        <v>0</v>
      </c>
      <c r="Q2318" s="7">
        <v>6200</v>
      </c>
      <c r="R2318" s="7">
        <v>6200</v>
      </c>
      <c r="S2318" s="7">
        <v>6200</v>
      </c>
      <c r="T2318" s="7">
        <v>10</v>
      </c>
      <c r="U2318" s="7">
        <v>620</v>
      </c>
      <c r="V2318" t="s">
        <v>77</v>
      </c>
      <c r="W2318" s="7">
        <v>4865.6099999999997</v>
      </c>
      <c r="X2318" s="2" t="s">
        <v>31</v>
      </c>
      <c r="Y2318" s="200"/>
      <c r="Z2318" s="201" t="str">
        <f>IF(Y2318&lt;&gt;"",Y2318,IF(Table1[[#This Row],[Befolyt]]="i",1,""))</f>
        <v/>
      </c>
      <c r="AA2318" s="98">
        <f>Table1[[#This Row],[KülföldiÁr]]*Table1[[#This Row],[Darab]]</f>
        <v>0</v>
      </c>
    </row>
    <row r="2319" spans="1:27" x14ac:dyDescent="0.3">
      <c r="A2319" t="s">
        <v>1634</v>
      </c>
      <c r="B2319" t="s">
        <v>1296</v>
      </c>
      <c r="C2319" s="126">
        <v>46038</v>
      </c>
      <c r="D2319" s="6">
        <v>1</v>
      </c>
      <c r="E2319" s="126">
        <v>46038</v>
      </c>
      <c r="F2319" s="6">
        <v>1</v>
      </c>
      <c r="G2319" t="s">
        <v>1643</v>
      </c>
      <c r="H2319" t="s">
        <v>33</v>
      </c>
      <c r="I2319" t="s">
        <v>28</v>
      </c>
      <c r="J2319" t="s">
        <v>1645</v>
      </c>
      <c r="K2319">
        <v>1</v>
      </c>
      <c r="L2319" s="7">
        <v>1334.39</v>
      </c>
      <c r="M2319" s="7">
        <v>1334.39</v>
      </c>
      <c r="N2319">
        <v>0</v>
      </c>
      <c r="O2319" t="s">
        <v>29</v>
      </c>
      <c r="P2319">
        <v>0</v>
      </c>
      <c r="Q2319" s="7">
        <v>6200</v>
      </c>
      <c r="R2319" s="7">
        <v>6200</v>
      </c>
      <c r="S2319" s="7">
        <v>6200</v>
      </c>
      <c r="T2319" s="7">
        <v>10</v>
      </c>
      <c r="U2319" s="7">
        <v>620</v>
      </c>
      <c r="V2319" t="s">
        <v>77</v>
      </c>
      <c r="W2319" s="7">
        <v>4865.6099999999997</v>
      </c>
      <c r="X2319" s="2" t="s">
        <v>31</v>
      </c>
      <c r="Y2319" s="200"/>
      <c r="Z2319" s="201" t="str">
        <f>IF(Y2319&lt;&gt;"",Y2319,IF(Table1[[#This Row],[Befolyt]]="i",1,""))</f>
        <v/>
      </c>
      <c r="AA2319" s="98">
        <f>Table1[[#This Row],[KülföldiÁr]]*Table1[[#This Row],[Darab]]</f>
        <v>0</v>
      </c>
    </row>
    <row r="2320" spans="1:27" x14ac:dyDescent="0.3">
      <c r="A2320" t="s">
        <v>1634</v>
      </c>
      <c r="B2320" t="s">
        <v>1296</v>
      </c>
      <c r="C2320" s="126">
        <v>46038</v>
      </c>
      <c r="D2320" s="6">
        <v>1</v>
      </c>
      <c r="E2320" s="126">
        <v>46038</v>
      </c>
      <c r="F2320" s="6">
        <v>1</v>
      </c>
      <c r="G2320" t="s">
        <v>1646</v>
      </c>
      <c r="H2320" t="s">
        <v>33</v>
      </c>
      <c r="I2320" t="s">
        <v>28</v>
      </c>
      <c r="J2320" t="s">
        <v>1647</v>
      </c>
      <c r="K2320">
        <v>2</v>
      </c>
      <c r="L2320" s="7">
        <v>989.52</v>
      </c>
      <c r="M2320" s="7">
        <v>1979.04</v>
      </c>
      <c r="N2320">
        <v>0</v>
      </c>
      <c r="O2320" t="s">
        <v>29</v>
      </c>
      <c r="P2320">
        <v>0</v>
      </c>
      <c r="Q2320" s="7">
        <v>4000</v>
      </c>
      <c r="R2320" s="7">
        <v>4000</v>
      </c>
      <c r="S2320" s="7">
        <v>8000</v>
      </c>
      <c r="T2320" s="7">
        <v>10</v>
      </c>
      <c r="U2320" s="7">
        <v>800</v>
      </c>
      <c r="V2320" t="s">
        <v>77</v>
      </c>
      <c r="W2320" s="7">
        <v>6020.96</v>
      </c>
      <c r="X2320" s="2" t="s">
        <v>31</v>
      </c>
      <c r="Y2320" s="200"/>
      <c r="Z2320" s="201" t="str">
        <f>IF(Y2320&lt;&gt;"",Y2320,IF(Table1[[#This Row],[Befolyt]]="i",1,""))</f>
        <v/>
      </c>
      <c r="AA2320" s="98">
        <f>Table1[[#This Row],[KülföldiÁr]]*Table1[[#This Row],[Darab]]</f>
        <v>0</v>
      </c>
    </row>
    <row r="2321" spans="1:27" x14ac:dyDescent="0.3">
      <c r="A2321" t="s">
        <v>1634</v>
      </c>
      <c r="B2321" t="s">
        <v>1296</v>
      </c>
      <c r="C2321" s="126">
        <v>46038</v>
      </c>
      <c r="D2321" s="6">
        <v>1</v>
      </c>
      <c r="E2321" s="126">
        <v>46038</v>
      </c>
      <c r="F2321" s="6">
        <v>1</v>
      </c>
      <c r="G2321" t="s">
        <v>873</v>
      </c>
      <c r="H2321" t="s">
        <v>33</v>
      </c>
      <c r="I2321" t="s">
        <v>28</v>
      </c>
      <c r="J2321" t="s">
        <v>1648</v>
      </c>
      <c r="K2321">
        <v>2</v>
      </c>
      <c r="L2321" s="7">
        <v>613.38</v>
      </c>
      <c r="M2321" s="7">
        <v>1226.76</v>
      </c>
      <c r="N2321">
        <v>0</v>
      </c>
      <c r="O2321" t="s">
        <v>29</v>
      </c>
      <c r="P2321">
        <v>0</v>
      </c>
      <c r="Q2321" s="7">
        <v>3000</v>
      </c>
      <c r="R2321" s="7">
        <v>3800</v>
      </c>
      <c r="S2321" s="7">
        <v>7600</v>
      </c>
      <c r="T2321" s="7">
        <v>10</v>
      </c>
      <c r="U2321" s="7">
        <v>760</v>
      </c>
      <c r="V2321" t="s">
        <v>77</v>
      </c>
      <c r="W2321" s="7">
        <v>6373.24</v>
      </c>
      <c r="X2321" s="2" t="s">
        <v>31</v>
      </c>
      <c r="Y2321" s="200"/>
      <c r="Z2321" s="201" t="str">
        <f>IF(Y2321&lt;&gt;"",Y2321,IF(Table1[[#This Row],[Befolyt]]="i",1,""))</f>
        <v/>
      </c>
      <c r="AA2321" s="98">
        <f>Table1[[#This Row],[KülföldiÁr]]*Table1[[#This Row],[Darab]]</f>
        <v>0</v>
      </c>
    </row>
    <row r="2322" spans="1:27" x14ac:dyDescent="0.3">
      <c r="A2322" t="s">
        <v>1634</v>
      </c>
      <c r="B2322" t="s">
        <v>1296</v>
      </c>
      <c r="C2322" s="126">
        <v>46038</v>
      </c>
      <c r="D2322" s="6">
        <v>1</v>
      </c>
      <c r="E2322" s="126">
        <v>46038</v>
      </c>
      <c r="F2322" s="6">
        <v>1</v>
      </c>
      <c r="G2322" t="s">
        <v>873</v>
      </c>
      <c r="H2322" t="s">
        <v>33</v>
      </c>
      <c r="I2322" t="s">
        <v>28</v>
      </c>
      <c r="J2322" t="s">
        <v>1649</v>
      </c>
      <c r="K2322">
        <v>2</v>
      </c>
      <c r="L2322" s="7">
        <v>613.38</v>
      </c>
      <c r="M2322" s="7">
        <v>1226.76</v>
      </c>
      <c r="N2322">
        <v>0</v>
      </c>
      <c r="O2322" t="s">
        <v>29</v>
      </c>
      <c r="P2322">
        <v>0</v>
      </c>
      <c r="Q2322" s="7">
        <v>3000</v>
      </c>
      <c r="R2322" s="7">
        <v>3800</v>
      </c>
      <c r="S2322" s="7">
        <v>7600</v>
      </c>
      <c r="T2322" s="7">
        <v>10</v>
      </c>
      <c r="U2322" s="7">
        <v>760</v>
      </c>
      <c r="V2322" t="s">
        <v>77</v>
      </c>
      <c r="W2322" s="7">
        <v>6373.24</v>
      </c>
      <c r="X2322" s="2" t="s">
        <v>31</v>
      </c>
      <c r="Y2322" s="200"/>
      <c r="Z2322" s="201" t="str">
        <f>IF(Y2322&lt;&gt;"",Y2322,IF(Table1[[#This Row],[Befolyt]]="i",1,""))</f>
        <v/>
      </c>
      <c r="AA2322" s="98">
        <f>Table1[[#This Row],[KülföldiÁr]]*Table1[[#This Row],[Darab]]</f>
        <v>0</v>
      </c>
    </row>
    <row r="2323" spans="1:27" x14ac:dyDescent="0.3">
      <c r="A2323" t="s">
        <v>1634</v>
      </c>
      <c r="B2323" t="s">
        <v>1296</v>
      </c>
      <c r="C2323" s="126">
        <v>46038</v>
      </c>
      <c r="D2323" s="6">
        <v>1</v>
      </c>
      <c r="E2323" s="126">
        <v>46038</v>
      </c>
      <c r="F2323" s="6">
        <v>1</v>
      </c>
      <c r="G2323" t="s">
        <v>1650</v>
      </c>
      <c r="H2323" t="s">
        <v>33</v>
      </c>
      <c r="I2323" t="s">
        <v>28</v>
      </c>
      <c r="J2323" t="s">
        <v>1651</v>
      </c>
      <c r="K2323">
        <v>2</v>
      </c>
      <c r="L2323" s="7">
        <v>378.82</v>
      </c>
      <c r="M2323" s="7">
        <v>757.64</v>
      </c>
      <c r="N2323">
        <v>0</v>
      </c>
      <c r="O2323" t="s">
        <v>29</v>
      </c>
      <c r="P2323">
        <v>0</v>
      </c>
      <c r="Q2323" s="7">
        <v>1600</v>
      </c>
      <c r="R2323" s="7">
        <v>3500</v>
      </c>
      <c r="S2323" s="7">
        <v>7000</v>
      </c>
      <c r="T2323" s="7">
        <v>10</v>
      </c>
      <c r="U2323" s="7">
        <v>700</v>
      </c>
      <c r="V2323" t="s">
        <v>77</v>
      </c>
      <c r="W2323" s="7">
        <v>6242.36</v>
      </c>
      <c r="X2323" s="2" t="s">
        <v>31</v>
      </c>
      <c r="Y2323" s="200"/>
      <c r="Z2323" s="201" t="str">
        <f>IF(Y2323&lt;&gt;"",Y2323,IF(Table1[[#This Row],[Befolyt]]="i",1,""))</f>
        <v/>
      </c>
      <c r="AA2323" s="98">
        <f>Table1[[#This Row],[KülföldiÁr]]*Table1[[#This Row],[Darab]]</f>
        <v>0</v>
      </c>
    </row>
    <row r="2324" spans="1:27" x14ac:dyDescent="0.3">
      <c r="A2324" t="s">
        <v>1634</v>
      </c>
      <c r="B2324" t="s">
        <v>1296</v>
      </c>
      <c r="C2324" s="126">
        <v>46038</v>
      </c>
      <c r="D2324" s="6">
        <v>1</v>
      </c>
      <c r="E2324" s="126">
        <v>46038</v>
      </c>
      <c r="F2324" s="6">
        <v>1</v>
      </c>
      <c r="G2324" t="s">
        <v>1650</v>
      </c>
      <c r="H2324" t="s">
        <v>33</v>
      </c>
      <c r="I2324" t="s">
        <v>28</v>
      </c>
      <c r="J2324" t="s">
        <v>1652</v>
      </c>
      <c r="K2324">
        <v>2</v>
      </c>
      <c r="L2324" s="7">
        <v>378.82</v>
      </c>
      <c r="M2324" s="7">
        <v>757.64</v>
      </c>
      <c r="N2324">
        <v>0</v>
      </c>
      <c r="O2324" t="s">
        <v>29</v>
      </c>
      <c r="P2324">
        <v>0</v>
      </c>
      <c r="Q2324" s="7">
        <v>1600</v>
      </c>
      <c r="R2324" s="7">
        <v>3500</v>
      </c>
      <c r="S2324" s="7">
        <v>7000</v>
      </c>
      <c r="T2324" s="7">
        <v>10</v>
      </c>
      <c r="U2324" s="7">
        <v>700</v>
      </c>
      <c r="V2324" t="s">
        <v>77</v>
      </c>
      <c r="W2324" s="7">
        <v>6242.36</v>
      </c>
      <c r="X2324" s="2" t="s">
        <v>31</v>
      </c>
      <c r="Y2324" s="200"/>
      <c r="Z2324" s="201" t="str">
        <f>IF(Y2324&lt;&gt;"",Y2324,IF(Table1[[#This Row],[Befolyt]]="i",1,""))</f>
        <v/>
      </c>
      <c r="AA2324" s="98">
        <f>Table1[[#This Row],[KülföldiÁr]]*Table1[[#This Row],[Darab]]</f>
        <v>0</v>
      </c>
    </row>
    <row r="2325" spans="1:27" x14ac:dyDescent="0.3">
      <c r="A2325" t="s">
        <v>1634</v>
      </c>
      <c r="B2325" t="s">
        <v>1296</v>
      </c>
      <c r="C2325" s="126">
        <v>46038</v>
      </c>
      <c r="D2325" s="6">
        <v>1</v>
      </c>
      <c r="E2325" s="126">
        <v>46038</v>
      </c>
      <c r="F2325" s="6">
        <v>1</v>
      </c>
      <c r="G2325" t="s">
        <v>58</v>
      </c>
      <c r="H2325" t="s">
        <v>41</v>
      </c>
      <c r="I2325" t="s">
        <v>28</v>
      </c>
      <c r="J2325" t="s">
        <v>1653</v>
      </c>
      <c r="K2325">
        <v>1</v>
      </c>
      <c r="L2325" s="7">
        <v>169.09</v>
      </c>
      <c r="M2325" s="7">
        <v>169.09</v>
      </c>
      <c r="N2325">
        <v>0</v>
      </c>
      <c r="O2325" t="s">
        <v>29</v>
      </c>
      <c r="P2325">
        <v>0</v>
      </c>
      <c r="Q2325" s="7">
        <v>890</v>
      </c>
      <c r="R2325" s="7">
        <v>890</v>
      </c>
      <c r="S2325" s="7">
        <v>890</v>
      </c>
      <c r="T2325" s="7">
        <v>5</v>
      </c>
      <c r="U2325" s="7">
        <v>44.5</v>
      </c>
      <c r="V2325" t="s">
        <v>77</v>
      </c>
      <c r="W2325" s="7">
        <v>720.91</v>
      </c>
      <c r="X2325" s="2" t="s">
        <v>31</v>
      </c>
      <c r="Y2325" s="200"/>
      <c r="Z2325" s="201" t="str">
        <f>IF(Y2325&lt;&gt;"",Y2325,IF(Table1[[#This Row],[Befolyt]]="i",1,""))</f>
        <v/>
      </c>
      <c r="AA2325" s="98">
        <f>Table1[[#This Row],[KülföldiÁr]]*Table1[[#This Row],[Darab]]</f>
        <v>0</v>
      </c>
    </row>
    <row r="2326" spans="1:27" x14ac:dyDescent="0.3">
      <c r="A2326" t="s">
        <v>1634</v>
      </c>
      <c r="B2326" t="s">
        <v>1296</v>
      </c>
      <c r="C2326" s="126">
        <v>46038</v>
      </c>
      <c r="D2326" s="6">
        <v>1</v>
      </c>
      <c r="E2326" s="126">
        <v>46038</v>
      </c>
      <c r="F2326" s="6">
        <v>1</v>
      </c>
      <c r="G2326" t="s">
        <v>1012</v>
      </c>
      <c r="H2326" t="s">
        <v>34</v>
      </c>
      <c r="I2326" t="s">
        <v>32</v>
      </c>
      <c r="J2326" t="s">
        <v>1654</v>
      </c>
      <c r="K2326">
        <v>1</v>
      </c>
      <c r="L2326" s="7">
        <v>3174</v>
      </c>
      <c r="M2326" s="7">
        <v>3174</v>
      </c>
      <c r="N2326">
        <v>0</v>
      </c>
      <c r="O2326" t="s">
        <v>29</v>
      </c>
      <c r="P2326">
        <v>0</v>
      </c>
      <c r="Q2326" s="7">
        <v>3174</v>
      </c>
      <c r="R2326" s="7">
        <v>3000</v>
      </c>
      <c r="S2326" s="7">
        <v>3000</v>
      </c>
      <c r="T2326" s="7">
        <v>0</v>
      </c>
      <c r="U2326" s="7">
        <v>0</v>
      </c>
      <c r="V2326" t="s">
        <v>77</v>
      </c>
      <c r="W2326" s="7">
        <v>-174</v>
      </c>
      <c r="X2326" s="2" t="s">
        <v>31</v>
      </c>
      <c r="Y2326" s="200"/>
      <c r="Z2326" s="201" t="str">
        <f>IF(Y2326&lt;&gt;"",Y2326,IF(Table1[[#This Row],[Befolyt]]="i",1,""))</f>
        <v/>
      </c>
      <c r="AA2326" s="98">
        <f>Table1[[#This Row],[KülföldiÁr]]*Table1[[#This Row],[Darab]]</f>
        <v>0</v>
      </c>
    </row>
    <row r="2327" spans="1:27" x14ac:dyDescent="0.3">
      <c r="A2327" t="s">
        <v>1655</v>
      </c>
      <c r="B2327" t="s">
        <v>1324</v>
      </c>
      <c r="C2327" s="126">
        <v>46038</v>
      </c>
      <c r="D2327" s="6">
        <v>1</v>
      </c>
      <c r="E2327" s="126">
        <v>46036</v>
      </c>
      <c r="F2327" s="6">
        <v>1</v>
      </c>
      <c r="G2327" t="s">
        <v>920</v>
      </c>
      <c r="H2327" t="s">
        <v>27</v>
      </c>
      <c r="I2327" t="s">
        <v>28</v>
      </c>
      <c r="J2327" t="s">
        <v>921</v>
      </c>
      <c r="K2327">
        <v>1</v>
      </c>
      <c r="L2327" s="7">
        <v>5880</v>
      </c>
      <c r="M2327" s="7">
        <v>5880</v>
      </c>
      <c r="N2327">
        <v>0</v>
      </c>
      <c r="O2327" t="s">
        <v>29</v>
      </c>
      <c r="P2327">
        <v>0</v>
      </c>
      <c r="Q2327" s="7">
        <v>9800</v>
      </c>
      <c r="R2327" s="7">
        <v>9800</v>
      </c>
      <c r="S2327" s="7">
        <v>9800</v>
      </c>
      <c r="T2327" s="7">
        <v>10</v>
      </c>
      <c r="U2327" s="7">
        <v>980</v>
      </c>
      <c r="V2327" t="s">
        <v>30</v>
      </c>
      <c r="W2327" s="7">
        <v>3920</v>
      </c>
      <c r="X2327" s="2" t="s">
        <v>82</v>
      </c>
      <c r="Y2327" s="200"/>
      <c r="Z2327" s="201">
        <f>IF(Y2327&lt;&gt;"",Y2327,IF(Table1[[#This Row],[Befolyt]]="i",1,""))</f>
        <v>1</v>
      </c>
      <c r="AA2327" s="98">
        <f>Table1[[#This Row],[KülföldiÁr]]*Table1[[#This Row],[Darab]]</f>
        <v>0</v>
      </c>
    </row>
    <row r="2328" spans="1:27" x14ac:dyDescent="0.3">
      <c r="A2328" t="s">
        <v>1655</v>
      </c>
      <c r="B2328" t="s">
        <v>1324</v>
      </c>
      <c r="C2328" s="126">
        <v>46038</v>
      </c>
      <c r="D2328" s="6">
        <v>1</v>
      </c>
      <c r="E2328" s="126">
        <v>46036</v>
      </c>
      <c r="F2328" s="6">
        <v>1</v>
      </c>
      <c r="G2328" t="s">
        <v>88</v>
      </c>
      <c r="H2328" t="s">
        <v>41</v>
      </c>
      <c r="I2328" t="s">
        <v>28</v>
      </c>
      <c r="J2328" t="s">
        <v>89</v>
      </c>
      <c r="K2328">
        <v>1</v>
      </c>
      <c r="L2328" s="7">
        <v>243.64</v>
      </c>
      <c r="M2328" s="7">
        <v>243.64</v>
      </c>
      <c r="N2328">
        <v>0</v>
      </c>
      <c r="O2328" t="s">
        <v>29</v>
      </c>
      <c r="P2328">
        <v>0</v>
      </c>
      <c r="Q2328" s="7">
        <v>1485</v>
      </c>
      <c r="R2328" s="7">
        <v>1485</v>
      </c>
      <c r="S2328" s="7">
        <v>1485</v>
      </c>
      <c r="T2328" s="7">
        <v>5</v>
      </c>
      <c r="U2328" s="7">
        <v>74.25</v>
      </c>
      <c r="V2328" t="s">
        <v>30</v>
      </c>
      <c r="W2328" s="7">
        <v>1241.3600000000001</v>
      </c>
      <c r="X2328" s="2" t="s">
        <v>82</v>
      </c>
      <c r="Y2328" s="200"/>
      <c r="Z2328" s="201">
        <f>IF(Y2328&lt;&gt;"",Y2328,IF(Table1[[#This Row],[Befolyt]]="i",1,""))</f>
        <v>1</v>
      </c>
      <c r="AA2328" s="98">
        <f>Table1[[#This Row],[KülföldiÁr]]*Table1[[#This Row],[Darab]]</f>
        <v>0</v>
      </c>
    </row>
    <row r="2329" spans="1:27" x14ac:dyDescent="0.3">
      <c r="A2329" t="s">
        <v>1656</v>
      </c>
      <c r="B2329" t="s">
        <v>888</v>
      </c>
      <c r="C2329" s="126">
        <v>46038</v>
      </c>
      <c r="D2329" s="6">
        <v>1</v>
      </c>
      <c r="E2329" s="126">
        <v>46038</v>
      </c>
      <c r="F2329" s="6">
        <v>1</v>
      </c>
      <c r="G2329" t="s">
        <v>302</v>
      </c>
      <c r="H2329" t="s">
        <v>33</v>
      </c>
      <c r="I2329" t="s">
        <v>28</v>
      </c>
      <c r="J2329" t="s">
        <v>303</v>
      </c>
      <c r="K2329">
        <v>8</v>
      </c>
      <c r="L2329" s="7">
        <v>1124.28</v>
      </c>
      <c r="M2329" s="7">
        <v>8994.24</v>
      </c>
      <c r="N2329">
        <v>0</v>
      </c>
      <c r="O2329" t="s">
        <v>29</v>
      </c>
      <c r="P2329">
        <v>0</v>
      </c>
      <c r="Q2329" s="7">
        <v>5000</v>
      </c>
      <c r="R2329" s="7">
        <v>5000</v>
      </c>
      <c r="S2329" s="7">
        <v>40000</v>
      </c>
      <c r="T2329" s="7">
        <v>10</v>
      </c>
      <c r="U2329" s="7">
        <v>4000</v>
      </c>
      <c r="V2329" t="s">
        <v>37</v>
      </c>
      <c r="W2329" s="7">
        <v>31005.760000000002</v>
      </c>
      <c r="X2329" s="2" t="s">
        <v>82</v>
      </c>
      <c r="Y2329" s="200"/>
      <c r="Z2329" s="201">
        <f>IF(Y2329&lt;&gt;"",Y2329,IF(Table1[[#This Row],[Befolyt]]="i",1,""))</f>
        <v>1</v>
      </c>
      <c r="AA2329" s="98">
        <f>Table1[[#This Row],[KülföldiÁr]]*Table1[[#This Row],[Darab]]</f>
        <v>0</v>
      </c>
    </row>
    <row r="2330" spans="1:27" x14ac:dyDescent="0.3">
      <c r="A2330" t="s">
        <v>1656</v>
      </c>
      <c r="B2330" t="s">
        <v>888</v>
      </c>
      <c r="C2330" s="126">
        <v>46038</v>
      </c>
      <c r="D2330" s="6">
        <v>1</v>
      </c>
      <c r="E2330" s="126">
        <v>46038</v>
      </c>
      <c r="F2330" s="6">
        <v>1</v>
      </c>
      <c r="G2330" t="s">
        <v>1333</v>
      </c>
      <c r="H2330" t="s">
        <v>33</v>
      </c>
      <c r="I2330" t="s">
        <v>28</v>
      </c>
      <c r="J2330" t="s">
        <v>1334</v>
      </c>
      <c r="K2330">
        <v>8</v>
      </c>
      <c r="L2330" s="7">
        <v>674.86</v>
      </c>
      <c r="M2330" s="7">
        <v>5398.88</v>
      </c>
      <c r="N2330">
        <v>0</v>
      </c>
      <c r="O2330" t="s">
        <v>29</v>
      </c>
      <c r="P2330">
        <v>0</v>
      </c>
      <c r="Q2330" s="7">
        <v>2800</v>
      </c>
      <c r="R2330" s="7">
        <v>2800</v>
      </c>
      <c r="S2330" s="7">
        <v>22400</v>
      </c>
      <c r="T2330" s="7">
        <v>10</v>
      </c>
      <c r="U2330" s="7">
        <v>2240</v>
      </c>
      <c r="V2330" t="s">
        <v>37</v>
      </c>
      <c r="W2330" s="7">
        <v>17001.12</v>
      </c>
      <c r="X2330" s="2" t="s">
        <v>82</v>
      </c>
      <c r="Y2330" s="200"/>
      <c r="Z2330" s="201">
        <f>IF(Y2330&lt;&gt;"",Y2330,IF(Table1[[#This Row],[Befolyt]]="i",1,""))</f>
        <v>1</v>
      </c>
      <c r="AA2330" s="98">
        <f>Table1[[#This Row],[KülföldiÁr]]*Table1[[#This Row],[Darab]]</f>
        <v>0</v>
      </c>
    </row>
    <row r="2331" spans="1:27" x14ac:dyDescent="0.3">
      <c r="A2331" t="s">
        <v>1657</v>
      </c>
      <c r="B2331" t="s">
        <v>888</v>
      </c>
      <c r="C2331" s="126">
        <v>46038</v>
      </c>
      <c r="D2331" s="6">
        <v>1</v>
      </c>
      <c r="E2331" s="126">
        <v>46038</v>
      </c>
      <c r="F2331" s="6">
        <v>1</v>
      </c>
      <c r="G2331" t="s">
        <v>307</v>
      </c>
      <c r="H2331" t="s">
        <v>33</v>
      </c>
      <c r="I2331" t="s">
        <v>28</v>
      </c>
      <c r="J2331" t="s">
        <v>1658</v>
      </c>
      <c r="K2331">
        <v>-8</v>
      </c>
      <c r="L2331" s="7">
        <v>-614.48</v>
      </c>
      <c r="M2331" s="7">
        <v>4915.84</v>
      </c>
      <c r="N2331">
        <v>0</v>
      </c>
      <c r="O2331" t="s">
        <v>29</v>
      </c>
      <c r="P2331">
        <v>0</v>
      </c>
      <c r="Q2331" s="7">
        <v>3000</v>
      </c>
      <c r="R2331" s="7">
        <v>-3000</v>
      </c>
      <c r="S2331" s="7">
        <v>-24000</v>
      </c>
      <c r="T2331" s="7">
        <v>10</v>
      </c>
      <c r="U2331" s="7">
        <v>-2400</v>
      </c>
      <c r="V2331" t="s">
        <v>37</v>
      </c>
      <c r="W2331" s="7">
        <v>-19084.16</v>
      </c>
      <c r="X2331" s="2" t="s">
        <v>31</v>
      </c>
      <c r="Y2331" s="200"/>
      <c r="Z2331" s="201" t="str">
        <f>IF(Y2331&lt;&gt;"",Y2331,IF(Table1[[#This Row],[Befolyt]]="i",1,""))</f>
        <v/>
      </c>
      <c r="AA2331" s="98">
        <f>Table1[[#This Row],[KülföldiÁr]]*Table1[[#This Row],[Darab]]</f>
        <v>0</v>
      </c>
    </row>
    <row r="2332" spans="1:27" x14ac:dyDescent="0.3">
      <c r="A2332" t="s">
        <v>1657</v>
      </c>
      <c r="B2332" t="s">
        <v>888</v>
      </c>
      <c r="C2332" s="126">
        <v>46038</v>
      </c>
      <c r="D2332" s="6">
        <v>1</v>
      </c>
      <c r="E2332" s="126">
        <v>46038</v>
      </c>
      <c r="F2332" s="6">
        <v>1</v>
      </c>
      <c r="G2332" t="s">
        <v>1333</v>
      </c>
      <c r="H2332" t="s">
        <v>33</v>
      </c>
      <c r="I2332" t="s">
        <v>28</v>
      </c>
      <c r="J2332" t="s">
        <v>1334</v>
      </c>
      <c r="K2332">
        <v>-8</v>
      </c>
      <c r="L2332" s="7">
        <v>-674.86</v>
      </c>
      <c r="M2332" s="7">
        <v>5398.88</v>
      </c>
      <c r="N2332">
        <v>0</v>
      </c>
      <c r="O2332" t="s">
        <v>29</v>
      </c>
      <c r="P2332">
        <v>0</v>
      </c>
      <c r="Q2332" s="7">
        <v>2800</v>
      </c>
      <c r="R2332" s="7">
        <v>-2800</v>
      </c>
      <c r="S2332" s="7">
        <v>-22400</v>
      </c>
      <c r="T2332" s="7">
        <v>10</v>
      </c>
      <c r="U2332" s="7">
        <v>-2240</v>
      </c>
      <c r="V2332" t="s">
        <v>37</v>
      </c>
      <c r="W2332" s="7">
        <v>-17001.12</v>
      </c>
      <c r="X2332" s="2" t="s">
        <v>31</v>
      </c>
      <c r="Y2332" s="200"/>
      <c r="Z2332" s="201" t="str">
        <f>IF(Y2332&lt;&gt;"",Y2332,IF(Table1[[#This Row],[Befolyt]]="i",1,""))</f>
        <v/>
      </c>
      <c r="AA2332" s="98">
        <f>Table1[[#This Row],[KülföldiÁr]]*Table1[[#This Row],[Darab]]</f>
        <v>0</v>
      </c>
    </row>
    <row r="2333" spans="1:27" x14ac:dyDescent="0.3">
      <c r="A2333" t="s">
        <v>1659</v>
      </c>
      <c r="B2333" t="s">
        <v>888</v>
      </c>
      <c r="C2333" s="126">
        <v>46038</v>
      </c>
      <c r="D2333" s="6">
        <v>1</v>
      </c>
      <c r="E2333" s="126">
        <v>46038</v>
      </c>
      <c r="F2333" s="6">
        <v>1</v>
      </c>
      <c r="G2333" t="s">
        <v>307</v>
      </c>
      <c r="H2333" t="s">
        <v>33</v>
      </c>
      <c r="I2333" t="s">
        <v>28</v>
      </c>
      <c r="J2333" t="s">
        <v>1658</v>
      </c>
      <c r="K2333">
        <v>8</v>
      </c>
      <c r="L2333" s="7">
        <v>614.48</v>
      </c>
      <c r="M2333" s="7">
        <v>4915.84</v>
      </c>
      <c r="N2333">
        <v>0</v>
      </c>
      <c r="O2333" t="s">
        <v>29</v>
      </c>
      <c r="P2333">
        <v>0</v>
      </c>
      <c r="Q2333" s="7">
        <v>3000</v>
      </c>
      <c r="R2333" s="7">
        <v>3000</v>
      </c>
      <c r="S2333" s="7">
        <v>24000</v>
      </c>
      <c r="T2333" s="7">
        <v>10</v>
      </c>
      <c r="U2333" s="7">
        <v>2400</v>
      </c>
      <c r="V2333" t="s">
        <v>37</v>
      </c>
      <c r="W2333" s="7">
        <v>19084.16</v>
      </c>
      <c r="X2333" s="2" t="s">
        <v>31</v>
      </c>
      <c r="Y2333" s="200"/>
      <c r="Z2333" s="201" t="str">
        <f>IF(Y2333&lt;&gt;"",Y2333,IF(Table1[[#This Row],[Befolyt]]="i",1,""))</f>
        <v/>
      </c>
      <c r="AA2333" s="98">
        <f>Table1[[#This Row],[KülföldiÁr]]*Table1[[#This Row],[Darab]]</f>
        <v>0</v>
      </c>
    </row>
    <row r="2334" spans="1:27" x14ac:dyDescent="0.3">
      <c r="A2334" t="s">
        <v>1659</v>
      </c>
      <c r="B2334" t="s">
        <v>888</v>
      </c>
      <c r="C2334" s="126">
        <v>46038</v>
      </c>
      <c r="D2334" s="6">
        <v>1</v>
      </c>
      <c r="E2334" s="126">
        <v>46038</v>
      </c>
      <c r="F2334" s="6">
        <v>1</v>
      </c>
      <c r="G2334" t="s">
        <v>1333</v>
      </c>
      <c r="H2334" t="s">
        <v>33</v>
      </c>
      <c r="I2334" t="s">
        <v>28</v>
      </c>
      <c r="J2334" t="s">
        <v>1334</v>
      </c>
      <c r="K2334">
        <v>8</v>
      </c>
      <c r="L2334" s="7">
        <v>674.86</v>
      </c>
      <c r="M2334" s="7">
        <v>5398.88</v>
      </c>
      <c r="N2334">
        <v>0</v>
      </c>
      <c r="O2334" t="s">
        <v>29</v>
      </c>
      <c r="P2334">
        <v>0</v>
      </c>
      <c r="Q2334" s="7">
        <v>2800</v>
      </c>
      <c r="R2334" s="7">
        <v>2800</v>
      </c>
      <c r="S2334" s="7">
        <v>22400</v>
      </c>
      <c r="T2334" s="7">
        <v>10</v>
      </c>
      <c r="U2334" s="7">
        <v>2240</v>
      </c>
      <c r="V2334" t="s">
        <v>37</v>
      </c>
      <c r="W2334" s="7">
        <v>17001.12</v>
      </c>
      <c r="X2334" s="2" t="s">
        <v>31</v>
      </c>
      <c r="Y2334" s="200"/>
      <c r="Z2334" s="201" t="str">
        <f>IF(Y2334&lt;&gt;"",Y2334,IF(Table1[[#This Row],[Befolyt]]="i",1,""))</f>
        <v/>
      </c>
      <c r="AA2334" s="98">
        <f>Table1[[#This Row],[KülföldiÁr]]*Table1[[#This Row],[Darab]]</f>
        <v>0</v>
      </c>
    </row>
    <row r="2335" spans="1:27" x14ac:dyDescent="0.3">
      <c r="A2335" t="s">
        <v>1660</v>
      </c>
      <c r="B2335" t="s">
        <v>1547</v>
      </c>
      <c r="C2335" s="126">
        <v>46038</v>
      </c>
      <c r="D2335" s="6">
        <v>1</v>
      </c>
      <c r="E2335" s="126">
        <v>46036</v>
      </c>
      <c r="F2335" s="6">
        <v>1</v>
      </c>
      <c r="G2335" t="s">
        <v>1661</v>
      </c>
      <c r="H2335" t="s">
        <v>27</v>
      </c>
      <c r="I2335" t="s">
        <v>28</v>
      </c>
      <c r="J2335" t="s">
        <v>103</v>
      </c>
      <c r="K2335">
        <v>1</v>
      </c>
      <c r="L2335" s="7">
        <v>158520</v>
      </c>
      <c r="M2335" s="7">
        <v>158520</v>
      </c>
      <c r="N2335">
        <v>0</v>
      </c>
      <c r="O2335" t="s">
        <v>29</v>
      </c>
      <c r="P2335">
        <v>0</v>
      </c>
      <c r="Q2335" s="7">
        <v>264200</v>
      </c>
      <c r="R2335" s="7">
        <v>264200</v>
      </c>
      <c r="S2335" s="7">
        <v>264200</v>
      </c>
      <c r="T2335" s="7">
        <v>10</v>
      </c>
      <c r="U2335" s="7">
        <v>26420</v>
      </c>
      <c r="V2335" t="s">
        <v>74</v>
      </c>
      <c r="W2335" s="7">
        <v>105680</v>
      </c>
      <c r="X2335" s="2" t="s">
        <v>82</v>
      </c>
      <c r="Y2335" s="200">
        <v>1</v>
      </c>
      <c r="Z2335" s="201">
        <f>IF(Y2335&lt;&gt;"",Y2335,IF(Table1[[#This Row],[Befolyt]]="i",1,""))</f>
        <v>1</v>
      </c>
      <c r="AA2335" s="98">
        <f>Table1[[#This Row],[KülföldiÁr]]*Table1[[#This Row],[Darab]]</f>
        <v>0</v>
      </c>
    </row>
    <row r="2336" spans="1:27" x14ac:dyDescent="0.3">
      <c r="A2336" t="s">
        <v>1660</v>
      </c>
      <c r="B2336" t="s">
        <v>1547</v>
      </c>
      <c r="C2336" s="126">
        <v>46038</v>
      </c>
      <c r="D2336" s="6">
        <v>1</v>
      </c>
      <c r="E2336" s="126">
        <v>46036</v>
      </c>
      <c r="F2336" s="6">
        <v>1</v>
      </c>
      <c r="G2336" t="s">
        <v>521</v>
      </c>
      <c r="H2336" t="s">
        <v>300</v>
      </c>
      <c r="I2336" t="s">
        <v>32</v>
      </c>
      <c r="J2336" t="s">
        <v>1662</v>
      </c>
      <c r="K2336">
        <v>1</v>
      </c>
      <c r="L2336" s="7">
        <v>12300</v>
      </c>
      <c r="M2336" s="7">
        <v>12300</v>
      </c>
      <c r="N2336">
        <v>0</v>
      </c>
      <c r="O2336" t="s">
        <v>29</v>
      </c>
      <c r="P2336">
        <v>0</v>
      </c>
      <c r="Q2336" s="7">
        <v>20500</v>
      </c>
      <c r="R2336" s="7">
        <v>20500</v>
      </c>
      <c r="S2336" s="7">
        <v>20500</v>
      </c>
      <c r="T2336" s="7">
        <v>0</v>
      </c>
      <c r="U2336" s="7">
        <v>0</v>
      </c>
      <c r="V2336" t="s">
        <v>74</v>
      </c>
      <c r="W2336" s="7">
        <v>8200</v>
      </c>
      <c r="X2336" s="2" t="s">
        <v>82</v>
      </c>
      <c r="Y2336" s="200">
        <v>1</v>
      </c>
      <c r="Z2336" s="201">
        <f>IF(Y2336&lt;&gt;"",Y2336,IF(Table1[[#This Row],[Befolyt]]="i",1,""))</f>
        <v>1</v>
      </c>
      <c r="AA2336" s="98">
        <f>Table1[[#This Row],[KülföldiÁr]]*Table1[[#This Row],[Darab]]</f>
        <v>0</v>
      </c>
    </row>
    <row r="2337" spans="1:27" x14ac:dyDescent="0.3">
      <c r="A2337" t="s">
        <v>1663</v>
      </c>
      <c r="B2337" t="s">
        <v>80</v>
      </c>
      <c r="C2337" s="126">
        <v>46038</v>
      </c>
      <c r="D2337" s="6">
        <v>1</v>
      </c>
      <c r="E2337" s="126">
        <v>46042</v>
      </c>
      <c r="F2337" s="6">
        <v>1</v>
      </c>
      <c r="G2337" t="s">
        <v>1664</v>
      </c>
      <c r="H2337" t="s">
        <v>33</v>
      </c>
      <c r="I2337" t="s">
        <v>28</v>
      </c>
      <c r="J2337" t="s">
        <v>1665</v>
      </c>
      <c r="K2337">
        <v>4</v>
      </c>
      <c r="L2337" s="7">
        <v>787.24</v>
      </c>
      <c r="M2337" s="7">
        <v>3148.96</v>
      </c>
      <c r="N2337">
        <v>2.42</v>
      </c>
      <c r="O2337" t="s">
        <v>36</v>
      </c>
      <c r="P2337">
        <v>384.41</v>
      </c>
      <c r="Q2337" s="7">
        <v>4000</v>
      </c>
      <c r="R2337" s="7">
        <v>930.27</v>
      </c>
      <c r="S2337" s="7">
        <v>3721.08</v>
      </c>
      <c r="T2337" s="7">
        <v>0</v>
      </c>
      <c r="U2337" s="7">
        <v>0</v>
      </c>
      <c r="V2337" t="s">
        <v>1358</v>
      </c>
      <c r="W2337" s="7">
        <v>572.11999999999989</v>
      </c>
      <c r="X2337" s="2" t="s">
        <v>82</v>
      </c>
      <c r="Y2337" s="200">
        <v>1</v>
      </c>
      <c r="Z2337" s="201">
        <f>IF(Y2337&lt;&gt;"",Y2337,IF(Table1[[#This Row],[Befolyt]]="i",1,""))</f>
        <v>1</v>
      </c>
      <c r="AA2337" s="98">
        <f>Table1[[#This Row],[KülföldiÁr]]*Table1[[#This Row],[Darab]]</f>
        <v>9.68</v>
      </c>
    </row>
    <row r="2338" spans="1:27" x14ac:dyDescent="0.3">
      <c r="A2338" t="s">
        <v>1663</v>
      </c>
      <c r="B2338" t="s">
        <v>80</v>
      </c>
      <c r="C2338" s="126">
        <v>46038</v>
      </c>
      <c r="D2338" s="6">
        <v>1</v>
      </c>
      <c r="E2338" s="126">
        <v>46042</v>
      </c>
      <c r="F2338" s="6">
        <v>1</v>
      </c>
      <c r="G2338" t="s">
        <v>1068</v>
      </c>
      <c r="H2338" t="s">
        <v>33</v>
      </c>
      <c r="I2338" t="s">
        <v>28</v>
      </c>
      <c r="J2338" t="s">
        <v>1069</v>
      </c>
      <c r="K2338">
        <v>8</v>
      </c>
      <c r="L2338" s="7">
        <v>2737.99</v>
      </c>
      <c r="M2338" s="7">
        <v>21903.919999999998</v>
      </c>
      <c r="N2338">
        <v>8.5399999999999991</v>
      </c>
      <c r="O2338" t="s">
        <v>36</v>
      </c>
      <c r="P2338">
        <v>384.41</v>
      </c>
      <c r="Q2338" s="7">
        <v>11200</v>
      </c>
      <c r="R2338" s="7">
        <v>3282.86</v>
      </c>
      <c r="S2338" s="7">
        <v>26262.880000000001</v>
      </c>
      <c r="T2338" s="7">
        <v>0</v>
      </c>
      <c r="U2338" s="7">
        <v>0</v>
      </c>
      <c r="V2338" t="s">
        <v>1358</v>
      </c>
      <c r="W2338" s="7">
        <v>4358.9600000000028</v>
      </c>
      <c r="X2338" s="2" t="s">
        <v>82</v>
      </c>
      <c r="Y2338" s="200">
        <v>1</v>
      </c>
      <c r="Z2338" s="201">
        <f>IF(Y2338&lt;&gt;"",Y2338,IF(Table1[[#This Row],[Befolyt]]="i",1,""))</f>
        <v>1</v>
      </c>
      <c r="AA2338" s="98">
        <f>Table1[[#This Row],[KülföldiÁr]]*Table1[[#This Row],[Darab]]</f>
        <v>68.319999999999993</v>
      </c>
    </row>
    <row r="2339" spans="1:27" x14ac:dyDescent="0.3">
      <c r="A2339" t="s">
        <v>1663</v>
      </c>
      <c r="B2339" t="s">
        <v>80</v>
      </c>
      <c r="C2339" s="126">
        <v>46038</v>
      </c>
      <c r="D2339" s="6">
        <v>1</v>
      </c>
      <c r="E2339" s="126">
        <v>46042</v>
      </c>
      <c r="F2339" s="6">
        <v>1</v>
      </c>
      <c r="G2339" t="s">
        <v>1666</v>
      </c>
      <c r="H2339" t="s">
        <v>33</v>
      </c>
      <c r="I2339" t="s">
        <v>28</v>
      </c>
      <c r="J2339" t="s">
        <v>1667</v>
      </c>
      <c r="K2339">
        <v>4</v>
      </c>
      <c r="L2339" s="7">
        <v>1414.54</v>
      </c>
      <c r="M2339" s="7">
        <v>5658.16</v>
      </c>
      <c r="N2339">
        <v>4.4400000000000004</v>
      </c>
      <c r="O2339" t="s">
        <v>36</v>
      </c>
      <c r="P2339">
        <v>384.41</v>
      </c>
      <c r="Q2339" s="7">
        <v>6400</v>
      </c>
      <c r="R2339" s="7">
        <v>1706.78</v>
      </c>
      <c r="S2339" s="7">
        <v>6827.12</v>
      </c>
      <c r="T2339" s="7">
        <v>0</v>
      </c>
      <c r="U2339" s="7">
        <v>0</v>
      </c>
      <c r="V2339" t="s">
        <v>1358</v>
      </c>
      <c r="W2339" s="7">
        <v>1168.96</v>
      </c>
      <c r="X2339" s="2" t="s">
        <v>82</v>
      </c>
      <c r="Y2339" s="200">
        <v>1</v>
      </c>
      <c r="Z2339" s="201">
        <f>IF(Y2339&lt;&gt;"",Y2339,IF(Table1[[#This Row],[Befolyt]]="i",1,""))</f>
        <v>1</v>
      </c>
      <c r="AA2339" s="98">
        <f>Table1[[#This Row],[KülföldiÁr]]*Table1[[#This Row],[Darab]]</f>
        <v>17.760000000000002</v>
      </c>
    </row>
    <row r="2340" spans="1:27" x14ac:dyDescent="0.3">
      <c r="A2340" t="s">
        <v>1663</v>
      </c>
      <c r="B2340" t="s">
        <v>80</v>
      </c>
      <c r="C2340" s="126">
        <v>46038</v>
      </c>
      <c r="D2340" s="6">
        <v>1</v>
      </c>
      <c r="E2340" s="126">
        <v>46042</v>
      </c>
      <c r="F2340" s="6">
        <v>1</v>
      </c>
      <c r="G2340" t="s">
        <v>1668</v>
      </c>
      <c r="H2340" t="s">
        <v>33</v>
      </c>
      <c r="I2340" t="s">
        <v>28</v>
      </c>
      <c r="J2340" t="s">
        <v>1669</v>
      </c>
      <c r="K2340">
        <v>12</v>
      </c>
      <c r="L2340" s="7">
        <v>2936.18</v>
      </c>
      <c r="M2340" s="7">
        <v>35234.159999999996</v>
      </c>
      <c r="N2340">
        <v>9.17</v>
      </c>
      <c r="O2340" t="s">
        <v>36</v>
      </c>
      <c r="P2340">
        <v>384.41</v>
      </c>
      <c r="Q2340" s="7">
        <v>15500</v>
      </c>
      <c r="R2340" s="7">
        <v>3525.04</v>
      </c>
      <c r="S2340" s="7">
        <v>42300.479999999996</v>
      </c>
      <c r="T2340" s="7">
        <v>0</v>
      </c>
      <c r="U2340" s="7">
        <v>0</v>
      </c>
      <c r="V2340" t="s">
        <v>1358</v>
      </c>
      <c r="W2340" s="7">
        <v>7066.32</v>
      </c>
      <c r="X2340" s="2" t="s">
        <v>82</v>
      </c>
      <c r="Y2340" s="200">
        <v>1</v>
      </c>
      <c r="Z2340" s="201">
        <f>IF(Y2340&lt;&gt;"",Y2340,IF(Table1[[#This Row],[Befolyt]]="i",1,""))</f>
        <v>1</v>
      </c>
      <c r="AA2340" s="98">
        <f>Table1[[#This Row],[KülföldiÁr]]*Table1[[#This Row],[Darab]]</f>
        <v>110.03999999999999</v>
      </c>
    </row>
    <row r="2341" spans="1:27" x14ac:dyDescent="0.3">
      <c r="A2341" t="s">
        <v>1663</v>
      </c>
      <c r="B2341" t="s">
        <v>80</v>
      </c>
      <c r="C2341" s="126">
        <v>46038</v>
      </c>
      <c r="D2341" s="6">
        <v>1</v>
      </c>
      <c r="E2341" s="126">
        <v>46042</v>
      </c>
      <c r="F2341" s="6">
        <v>1</v>
      </c>
      <c r="G2341" t="s">
        <v>1670</v>
      </c>
      <c r="H2341" t="s">
        <v>33</v>
      </c>
      <c r="I2341" t="s">
        <v>28</v>
      </c>
      <c r="J2341" t="s">
        <v>1671</v>
      </c>
      <c r="K2341">
        <v>35</v>
      </c>
      <c r="L2341" s="7">
        <v>552.94000000000005</v>
      </c>
      <c r="M2341" s="7">
        <v>19352.900000000001</v>
      </c>
      <c r="N2341">
        <v>1.75</v>
      </c>
      <c r="O2341" t="s">
        <v>36</v>
      </c>
      <c r="P2341">
        <v>384.41</v>
      </c>
      <c r="Q2341" s="7">
        <v>3500</v>
      </c>
      <c r="R2341" s="7">
        <v>672.72</v>
      </c>
      <c r="S2341" s="7">
        <v>23545.200000000001</v>
      </c>
      <c r="T2341" s="7">
        <v>0</v>
      </c>
      <c r="U2341" s="7">
        <v>0</v>
      </c>
      <c r="V2341" t="s">
        <v>1358</v>
      </c>
      <c r="W2341" s="7">
        <v>4192.2999999999993</v>
      </c>
      <c r="X2341" s="2" t="s">
        <v>82</v>
      </c>
      <c r="Y2341" s="200">
        <v>1</v>
      </c>
      <c r="Z2341" s="201">
        <f>IF(Y2341&lt;&gt;"",Y2341,IF(Table1[[#This Row],[Befolyt]]="i",1,""))</f>
        <v>1</v>
      </c>
      <c r="AA2341" s="98">
        <f>Table1[[#This Row],[KülföldiÁr]]*Table1[[#This Row],[Darab]]</f>
        <v>61.25</v>
      </c>
    </row>
    <row r="2342" spans="1:27" x14ac:dyDescent="0.3">
      <c r="A2342" t="s">
        <v>1663</v>
      </c>
      <c r="B2342" t="s">
        <v>80</v>
      </c>
      <c r="C2342" s="126">
        <v>46038</v>
      </c>
      <c r="D2342" s="6">
        <v>1</v>
      </c>
      <c r="E2342" s="126">
        <v>46042</v>
      </c>
      <c r="F2342" s="6">
        <v>1</v>
      </c>
      <c r="G2342" t="s">
        <v>1036</v>
      </c>
      <c r="H2342" t="s">
        <v>33</v>
      </c>
      <c r="I2342" t="s">
        <v>28</v>
      </c>
      <c r="J2342" t="s">
        <v>1037</v>
      </c>
      <c r="K2342">
        <v>24</v>
      </c>
      <c r="L2342" s="7">
        <v>1972.42</v>
      </c>
      <c r="M2342" s="7">
        <v>47338.080000000002</v>
      </c>
      <c r="N2342">
        <v>6.27</v>
      </c>
      <c r="O2342" t="s">
        <v>36</v>
      </c>
      <c r="P2342">
        <v>384.41</v>
      </c>
      <c r="Q2342" s="7">
        <v>9500</v>
      </c>
      <c r="R2342" s="7">
        <v>2410.25</v>
      </c>
      <c r="S2342" s="7">
        <v>57846</v>
      </c>
      <c r="T2342" s="7">
        <v>0</v>
      </c>
      <c r="U2342" s="7">
        <v>0</v>
      </c>
      <c r="V2342" t="s">
        <v>1358</v>
      </c>
      <c r="W2342" s="7">
        <v>10507.919999999998</v>
      </c>
      <c r="X2342" s="2" t="s">
        <v>82</v>
      </c>
      <c r="Y2342" s="200">
        <v>1</v>
      </c>
      <c r="Z2342" s="201">
        <f>IF(Y2342&lt;&gt;"",Y2342,IF(Table1[[#This Row],[Befolyt]]="i",1,""))</f>
        <v>1</v>
      </c>
      <c r="AA2342" s="98">
        <f>Table1[[#This Row],[KülföldiÁr]]*Table1[[#This Row],[Darab]]</f>
        <v>150.47999999999999</v>
      </c>
    </row>
    <row r="2343" spans="1:27" x14ac:dyDescent="0.3">
      <c r="A2343" t="s">
        <v>1663</v>
      </c>
      <c r="B2343" t="s">
        <v>80</v>
      </c>
      <c r="C2343" s="126">
        <v>46038</v>
      </c>
      <c r="D2343" s="6">
        <v>1</v>
      </c>
      <c r="E2343" s="126">
        <v>46042</v>
      </c>
      <c r="F2343" s="6">
        <v>1</v>
      </c>
      <c r="G2343" t="s">
        <v>319</v>
      </c>
      <c r="H2343" t="s">
        <v>33</v>
      </c>
      <c r="I2343" t="s">
        <v>28</v>
      </c>
      <c r="J2343" t="s">
        <v>428</v>
      </c>
      <c r="K2343">
        <v>36</v>
      </c>
      <c r="L2343" s="7">
        <v>1537.05</v>
      </c>
      <c r="M2343" s="7">
        <v>55333.799999999996</v>
      </c>
      <c r="N2343">
        <v>4.79</v>
      </c>
      <c r="O2343" t="s">
        <v>36</v>
      </c>
      <c r="P2343">
        <v>384.41</v>
      </c>
      <c r="Q2343" s="7">
        <v>7500</v>
      </c>
      <c r="R2343" s="7">
        <v>1841.32</v>
      </c>
      <c r="S2343" s="7">
        <v>66287.520000000004</v>
      </c>
      <c r="T2343" s="7">
        <v>0</v>
      </c>
      <c r="U2343" s="7">
        <v>0</v>
      </c>
      <c r="V2343" t="s">
        <v>1358</v>
      </c>
      <c r="W2343" s="7">
        <v>10953.720000000008</v>
      </c>
      <c r="X2343" s="2" t="s">
        <v>82</v>
      </c>
      <c r="Y2343" s="200">
        <v>1</v>
      </c>
      <c r="Z2343" s="201">
        <f>IF(Y2343&lt;&gt;"",Y2343,IF(Table1[[#This Row],[Befolyt]]="i",1,""))</f>
        <v>1</v>
      </c>
      <c r="AA2343" s="98">
        <f>Table1[[#This Row],[KülföldiÁr]]*Table1[[#This Row],[Darab]]</f>
        <v>172.44</v>
      </c>
    </row>
    <row r="2344" spans="1:27" x14ac:dyDescent="0.3">
      <c r="A2344" t="s">
        <v>1663</v>
      </c>
      <c r="B2344" t="s">
        <v>80</v>
      </c>
      <c r="C2344" s="126">
        <v>46038</v>
      </c>
      <c r="D2344" s="6">
        <v>1</v>
      </c>
      <c r="E2344" s="126">
        <v>46042</v>
      </c>
      <c r="F2344" s="6">
        <v>1</v>
      </c>
      <c r="G2344" t="s">
        <v>414</v>
      </c>
      <c r="H2344" t="s">
        <v>33</v>
      </c>
      <c r="I2344" t="s">
        <v>28</v>
      </c>
      <c r="J2344" t="s">
        <v>415</v>
      </c>
      <c r="K2344">
        <v>20</v>
      </c>
      <c r="L2344" s="7">
        <v>1079.97</v>
      </c>
      <c r="M2344" s="7">
        <v>21599.4</v>
      </c>
      <c r="N2344">
        <v>3.31</v>
      </c>
      <c r="O2344" t="s">
        <v>36</v>
      </c>
      <c r="P2344">
        <v>384.41</v>
      </c>
      <c r="Q2344" s="7">
        <v>5500</v>
      </c>
      <c r="R2344" s="7">
        <v>1272.4000000000001</v>
      </c>
      <c r="S2344" s="7">
        <v>25448</v>
      </c>
      <c r="T2344" s="7">
        <v>0</v>
      </c>
      <c r="U2344" s="7">
        <v>0</v>
      </c>
      <c r="V2344" t="s">
        <v>1358</v>
      </c>
      <c r="W2344" s="7">
        <v>3848.5999999999985</v>
      </c>
      <c r="X2344" s="2" t="s">
        <v>82</v>
      </c>
      <c r="Y2344" s="200">
        <v>1</v>
      </c>
      <c r="Z2344" s="201">
        <f>IF(Y2344&lt;&gt;"",Y2344,IF(Table1[[#This Row],[Befolyt]]="i",1,""))</f>
        <v>1</v>
      </c>
      <c r="AA2344" s="98">
        <f>Table1[[#This Row],[KülföldiÁr]]*Table1[[#This Row],[Darab]]</f>
        <v>66.2</v>
      </c>
    </row>
    <row r="2345" spans="1:27" x14ac:dyDescent="0.3">
      <c r="A2345" t="s">
        <v>1663</v>
      </c>
      <c r="B2345" t="s">
        <v>80</v>
      </c>
      <c r="C2345" s="126">
        <v>46038</v>
      </c>
      <c r="D2345" s="6">
        <v>1</v>
      </c>
      <c r="E2345" s="126">
        <v>46042</v>
      </c>
      <c r="F2345" s="6">
        <v>1</v>
      </c>
      <c r="G2345" t="s">
        <v>1111</v>
      </c>
      <c r="H2345" t="s">
        <v>33</v>
      </c>
      <c r="I2345" t="s">
        <v>28</v>
      </c>
      <c r="J2345" t="s">
        <v>1186</v>
      </c>
      <c r="K2345">
        <v>30</v>
      </c>
      <c r="L2345" s="7">
        <v>1200.5899999999999</v>
      </c>
      <c r="M2345" s="7">
        <v>36017.699999999997</v>
      </c>
      <c r="N2345">
        <v>3.78</v>
      </c>
      <c r="O2345" t="s">
        <v>36</v>
      </c>
      <c r="P2345">
        <v>384.41</v>
      </c>
      <c r="Q2345" s="7">
        <v>5800</v>
      </c>
      <c r="R2345" s="7">
        <v>1453.07</v>
      </c>
      <c r="S2345" s="7">
        <v>43592.1</v>
      </c>
      <c r="T2345" s="7">
        <v>0</v>
      </c>
      <c r="U2345" s="7">
        <v>0</v>
      </c>
      <c r="V2345" t="s">
        <v>1358</v>
      </c>
      <c r="W2345" s="7">
        <v>7574.4000000000015</v>
      </c>
      <c r="X2345" s="2" t="s">
        <v>82</v>
      </c>
      <c r="Y2345" s="200">
        <v>1</v>
      </c>
      <c r="Z2345" s="201">
        <f>IF(Y2345&lt;&gt;"",Y2345,IF(Table1[[#This Row],[Befolyt]]="i",1,""))</f>
        <v>1</v>
      </c>
      <c r="AA2345" s="98">
        <f>Table1[[#This Row],[KülföldiÁr]]*Table1[[#This Row],[Darab]]</f>
        <v>113.39999999999999</v>
      </c>
    </row>
    <row r="2346" spans="1:27" x14ac:dyDescent="0.3">
      <c r="A2346" t="s">
        <v>1663</v>
      </c>
      <c r="B2346" t="s">
        <v>80</v>
      </c>
      <c r="C2346" s="126">
        <v>46038</v>
      </c>
      <c r="D2346" s="6">
        <v>1</v>
      </c>
      <c r="E2346" s="126">
        <v>46042</v>
      </c>
      <c r="F2346" s="6">
        <v>1</v>
      </c>
      <c r="G2346" t="s">
        <v>114</v>
      </c>
      <c r="H2346" t="s">
        <v>33</v>
      </c>
      <c r="I2346" t="s">
        <v>28</v>
      </c>
      <c r="J2346" t="s">
        <v>121</v>
      </c>
      <c r="K2346">
        <v>27</v>
      </c>
      <c r="L2346" s="7">
        <v>853.1</v>
      </c>
      <c r="M2346" s="7">
        <v>23033.7</v>
      </c>
      <c r="N2346">
        <v>2.5</v>
      </c>
      <c r="O2346" t="s">
        <v>36</v>
      </c>
      <c r="P2346">
        <v>384.41</v>
      </c>
      <c r="Q2346" s="7">
        <v>4200</v>
      </c>
      <c r="R2346" s="7">
        <v>961.03</v>
      </c>
      <c r="S2346" s="7">
        <v>25947.809999999998</v>
      </c>
      <c r="T2346" s="7">
        <v>0</v>
      </c>
      <c r="U2346" s="7">
        <v>0</v>
      </c>
      <c r="V2346" t="s">
        <v>1358</v>
      </c>
      <c r="W2346" s="7">
        <v>2914.1099999999969</v>
      </c>
      <c r="X2346" s="2" t="s">
        <v>82</v>
      </c>
      <c r="Y2346" s="200">
        <v>1</v>
      </c>
      <c r="Z2346" s="201">
        <f>IF(Y2346&lt;&gt;"",Y2346,IF(Table1[[#This Row],[Befolyt]]="i",1,""))</f>
        <v>1</v>
      </c>
      <c r="AA2346" s="98">
        <f>Table1[[#This Row],[KülföldiÁr]]*Table1[[#This Row],[Darab]]</f>
        <v>67.5</v>
      </c>
    </row>
    <row r="2347" spans="1:27" x14ac:dyDescent="0.3">
      <c r="A2347" t="s">
        <v>1663</v>
      </c>
      <c r="B2347" t="s">
        <v>80</v>
      </c>
      <c r="C2347" s="126">
        <v>46038</v>
      </c>
      <c r="D2347" s="6">
        <v>1</v>
      </c>
      <c r="E2347" s="126">
        <v>46042</v>
      </c>
      <c r="F2347" s="6">
        <v>1</v>
      </c>
      <c r="G2347" t="s">
        <v>466</v>
      </c>
      <c r="H2347" t="s">
        <v>33</v>
      </c>
      <c r="I2347" t="s">
        <v>28</v>
      </c>
      <c r="J2347" t="s">
        <v>471</v>
      </c>
      <c r="K2347">
        <v>20</v>
      </c>
      <c r="L2347" s="7">
        <v>1625.68</v>
      </c>
      <c r="M2347" s="7">
        <v>32513.600000000002</v>
      </c>
      <c r="N2347">
        <v>4.87</v>
      </c>
      <c r="O2347" t="s">
        <v>36</v>
      </c>
      <c r="P2347">
        <v>384.41</v>
      </c>
      <c r="Q2347" s="7">
        <v>7400</v>
      </c>
      <c r="R2347" s="7">
        <v>1872.08</v>
      </c>
      <c r="S2347" s="7">
        <v>37441.599999999999</v>
      </c>
      <c r="T2347" s="7">
        <v>0</v>
      </c>
      <c r="U2347" s="7">
        <v>0</v>
      </c>
      <c r="V2347" t="s">
        <v>1358</v>
      </c>
      <c r="W2347" s="7">
        <v>4927.9999999999964</v>
      </c>
      <c r="X2347" s="2" t="s">
        <v>82</v>
      </c>
      <c r="Y2347" s="200">
        <v>1</v>
      </c>
      <c r="Z2347" s="201">
        <f>IF(Y2347&lt;&gt;"",Y2347,IF(Table1[[#This Row],[Befolyt]]="i",1,""))</f>
        <v>1</v>
      </c>
      <c r="AA2347" s="98">
        <f>Table1[[#This Row],[KülföldiÁr]]*Table1[[#This Row],[Darab]]</f>
        <v>97.4</v>
      </c>
    </row>
    <row r="2348" spans="1:27" x14ac:dyDescent="0.3">
      <c r="A2348" t="s">
        <v>1663</v>
      </c>
      <c r="B2348" t="s">
        <v>80</v>
      </c>
      <c r="C2348" s="126">
        <v>46038</v>
      </c>
      <c r="D2348" s="6">
        <v>1</v>
      </c>
      <c r="E2348" s="126">
        <v>46042</v>
      </c>
      <c r="F2348" s="6">
        <v>1</v>
      </c>
      <c r="G2348" t="s">
        <v>98</v>
      </c>
      <c r="H2348" t="s">
        <v>33</v>
      </c>
      <c r="I2348" t="s">
        <v>28</v>
      </c>
      <c r="J2348" t="s">
        <v>282</v>
      </c>
      <c r="K2348">
        <v>50</v>
      </c>
      <c r="L2348" s="7">
        <v>424.69</v>
      </c>
      <c r="M2348" s="7">
        <v>21234.5</v>
      </c>
      <c r="N2348">
        <v>1.32</v>
      </c>
      <c r="O2348" t="s">
        <v>36</v>
      </c>
      <c r="P2348">
        <v>384.41</v>
      </c>
      <c r="Q2348" s="7">
        <v>2600</v>
      </c>
      <c r="R2348" s="7">
        <v>507.42</v>
      </c>
      <c r="S2348" s="7">
        <v>25371</v>
      </c>
      <c r="T2348" s="7">
        <v>0</v>
      </c>
      <c r="U2348" s="7">
        <v>0</v>
      </c>
      <c r="V2348" t="s">
        <v>1358</v>
      </c>
      <c r="W2348" s="7">
        <v>4136.5</v>
      </c>
      <c r="X2348" s="2" t="s">
        <v>82</v>
      </c>
      <c r="Y2348" s="200">
        <v>1</v>
      </c>
      <c r="Z2348" s="201">
        <f>IF(Y2348&lt;&gt;"",Y2348,IF(Table1[[#This Row],[Befolyt]]="i",1,""))</f>
        <v>1</v>
      </c>
      <c r="AA2348" s="98">
        <f>Table1[[#This Row],[KülföldiÁr]]*Table1[[#This Row],[Darab]]</f>
        <v>66</v>
      </c>
    </row>
    <row r="2349" spans="1:27" x14ac:dyDescent="0.3">
      <c r="A2349" t="s">
        <v>1663</v>
      </c>
      <c r="B2349" t="s">
        <v>80</v>
      </c>
      <c r="C2349" s="126">
        <v>46038</v>
      </c>
      <c r="D2349" s="6">
        <v>1</v>
      </c>
      <c r="E2349" s="126">
        <v>46042</v>
      </c>
      <c r="F2349" s="6">
        <v>1</v>
      </c>
      <c r="G2349" t="s">
        <v>1113</v>
      </c>
      <c r="H2349" t="s">
        <v>33</v>
      </c>
      <c r="I2349" t="s">
        <v>28</v>
      </c>
      <c r="J2349" t="s">
        <v>1672</v>
      </c>
      <c r="K2349">
        <v>30</v>
      </c>
      <c r="L2349" s="7">
        <v>837.51</v>
      </c>
      <c r="M2349" s="7">
        <v>25125.3</v>
      </c>
      <c r="N2349">
        <v>2.4300000000000002</v>
      </c>
      <c r="O2349" t="s">
        <v>36</v>
      </c>
      <c r="P2349">
        <v>384.41</v>
      </c>
      <c r="Q2349" s="7">
        <v>3700</v>
      </c>
      <c r="R2349" s="7">
        <v>934.12</v>
      </c>
      <c r="S2349" s="7">
        <v>28023.599999999999</v>
      </c>
      <c r="T2349" s="7">
        <v>0</v>
      </c>
      <c r="U2349" s="7">
        <v>0</v>
      </c>
      <c r="V2349" t="s">
        <v>1358</v>
      </c>
      <c r="W2349" s="7">
        <v>2898.2999999999993</v>
      </c>
      <c r="X2349" s="2" t="s">
        <v>82</v>
      </c>
      <c r="Y2349" s="200">
        <v>1</v>
      </c>
      <c r="Z2349" s="201">
        <f>IF(Y2349&lt;&gt;"",Y2349,IF(Table1[[#This Row],[Befolyt]]="i",1,""))</f>
        <v>1</v>
      </c>
      <c r="AA2349" s="98">
        <f>Table1[[#This Row],[KülföldiÁr]]*Table1[[#This Row],[Darab]]</f>
        <v>72.900000000000006</v>
      </c>
    </row>
    <row r="2350" spans="1:27" x14ac:dyDescent="0.3">
      <c r="A2350" t="s">
        <v>1663</v>
      </c>
      <c r="B2350" t="s">
        <v>80</v>
      </c>
      <c r="C2350" s="126">
        <v>46038</v>
      </c>
      <c r="D2350" s="6">
        <v>1</v>
      </c>
      <c r="E2350" s="126">
        <v>46042</v>
      </c>
      <c r="F2350" s="6">
        <v>1</v>
      </c>
      <c r="G2350" t="s">
        <v>99</v>
      </c>
      <c r="H2350" t="s">
        <v>33</v>
      </c>
      <c r="I2350" t="s">
        <v>28</v>
      </c>
      <c r="J2350" t="s">
        <v>287</v>
      </c>
      <c r="K2350">
        <v>40</v>
      </c>
      <c r="L2350" s="7">
        <v>383.14</v>
      </c>
      <c r="M2350" s="7">
        <v>15325.599999999999</v>
      </c>
      <c r="N2350">
        <v>1.23</v>
      </c>
      <c r="O2350" t="s">
        <v>36</v>
      </c>
      <c r="P2350">
        <v>384.41</v>
      </c>
      <c r="Q2350" s="7">
        <v>2200</v>
      </c>
      <c r="R2350" s="7">
        <v>472.82</v>
      </c>
      <c r="S2350" s="7">
        <v>18912.8</v>
      </c>
      <c r="T2350" s="7">
        <v>0</v>
      </c>
      <c r="U2350" s="7">
        <v>0</v>
      </c>
      <c r="V2350" t="s">
        <v>1358</v>
      </c>
      <c r="W2350" s="7">
        <v>3587.2000000000007</v>
      </c>
      <c r="X2350" s="2" t="s">
        <v>82</v>
      </c>
      <c r="Y2350" s="200">
        <v>1</v>
      </c>
      <c r="Z2350" s="201">
        <f>IF(Y2350&lt;&gt;"",Y2350,IF(Table1[[#This Row],[Befolyt]]="i",1,""))</f>
        <v>1</v>
      </c>
      <c r="AA2350" s="98">
        <f>Table1[[#This Row],[KülföldiÁr]]*Table1[[#This Row],[Darab]]</f>
        <v>49.2</v>
      </c>
    </row>
    <row r="2351" spans="1:27" x14ac:dyDescent="0.3">
      <c r="A2351" t="s">
        <v>1663</v>
      </c>
      <c r="B2351" t="s">
        <v>80</v>
      </c>
      <c r="C2351" s="126">
        <v>46038</v>
      </c>
      <c r="D2351" s="6">
        <v>1</v>
      </c>
      <c r="E2351" s="126">
        <v>46042</v>
      </c>
      <c r="F2351" s="6">
        <v>1</v>
      </c>
      <c r="G2351" t="s">
        <v>1293</v>
      </c>
      <c r="H2351" t="s">
        <v>33</v>
      </c>
      <c r="I2351" t="s">
        <v>28</v>
      </c>
      <c r="J2351" t="s">
        <v>1294</v>
      </c>
      <c r="K2351">
        <v>60</v>
      </c>
      <c r="L2351" s="7">
        <v>297.77999999999997</v>
      </c>
      <c r="M2351" s="7">
        <v>17866.8</v>
      </c>
      <c r="N2351">
        <v>0.87</v>
      </c>
      <c r="O2351" t="s">
        <v>36</v>
      </c>
      <c r="P2351">
        <v>384.41</v>
      </c>
      <c r="Q2351" s="7">
        <v>1700</v>
      </c>
      <c r="R2351" s="7">
        <v>334.44</v>
      </c>
      <c r="S2351" s="7">
        <v>20066.400000000001</v>
      </c>
      <c r="T2351" s="7">
        <v>0</v>
      </c>
      <c r="U2351" s="7">
        <v>0</v>
      </c>
      <c r="V2351" t="s">
        <v>1358</v>
      </c>
      <c r="W2351" s="7">
        <v>2199.6000000000022</v>
      </c>
      <c r="X2351" s="2" t="s">
        <v>82</v>
      </c>
      <c r="Y2351" s="200">
        <v>1</v>
      </c>
      <c r="Z2351" s="201">
        <f>IF(Y2351&lt;&gt;"",Y2351,IF(Table1[[#This Row],[Befolyt]]="i",1,""))</f>
        <v>1</v>
      </c>
      <c r="AA2351" s="98">
        <f>Table1[[#This Row],[KülföldiÁr]]*Table1[[#This Row],[Darab]]</f>
        <v>52.2</v>
      </c>
    </row>
    <row r="2352" spans="1:27" x14ac:dyDescent="0.3">
      <c r="A2352" t="s">
        <v>1663</v>
      </c>
      <c r="B2352" t="s">
        <v>80</v>
      </c>
      <c r="C2352" s="126">
        <v>46038</v>
      </c>
      <c r="D2352" s="6">
        <v>1</v>
      </c>
      <c r="E2352" s="126">
        <v>46042</v>
      </c>
      <c r="F2352" s="6">
        <v>1</v>
      </c>
      <c r="G2352" t="s">
        <v>97</v>
      </c>
      <c r="H2352" t="s">
        <v>33</v>
      </c>
      <c r="I2352" t="s">
        <v>28</v>
      </c>
      <c r="J2352" t="s">
        <v>283</v>
      </c>
      <c r="K2352">
        <v>48</v>
      </c>
      <c r="L2352" s="7">
        <v>1649.9</v>
      </c>
      <c r="M2352" s="7">
        <v>79195.200000000012</v>
      </c>
      <c r="N2352">
        <v>5.3</v>
      </c>
      <c r="O2352" t="s">
        <v>36</v>
      </c>
      <c r="P2352">
        <v>384.41</v>
      </c>
      <c r="Q2352" s="7">
        <v>7800</v>
      </c>
      <c r="R2352" s="7">
        <v>2037.37</v>
      </c>
      <c r="S2352" s="7">
        <v>97793.76</v>
      </c>
      <c r="T2352" s="7">
        <v>0</v>
      </c>
      <c r="U2352" s="7">
        <v>0</v>
      </c>
      <c r="V2352" t="s">
        <v>1358</v>
      </c>
      <c r="W2352" s="7">
        <v>18598.559999999983</v>
      </c>
      <c r="X2352" s="2" t="s">
        <v>82</v>
      </c>
      <c r="Y2352" s="200">
        <v>1</v>
      </c>
      <c r="Z2352" s="201">
        <f>IF(Y2352&lt;&gt;"",Y2352,IF(Table1[[#This Row],[Befolyt]]="i",1,""))</f>
        <v>1</v>
      </c>
      <c r="AA2352" s="98">
        <f>Table1[[#This Row],[KülföldiÁr]]*Table1[[#This Row],[Darab]]</f>
        <v>254.39999999999998</v>
      </c>
    </row>
    <row r="2353" spans="1:27" x14ac:dyDescent="0.3">
      <c r="A2353" t="s">
        <v>1663</v>
      </c>
      <c r="B2353" t="s">
        <v>80</v>
      </c>
      <c r="C2353" s="126">
        <v>46038</v>
      </c>
      <c r="D2353" s="6">
        <v>1</v>
      </c>
      <c r="E2353" s="126">
        <v>46042</v>
      </c>
      <c r="F2353" s="6">
        <v>1</v>
      </c>
      <c r="G2353" t="s">
        <v>1673</v>
      </c>
      <c r="H2353" t="s">
        <v>33</v>
      </c>
      <c r="I2353" t="s">
        <v>28</v>
      </c>
      <c r="J2353" t="s">
        <v>1674</v>
      </c>
      <c r="K2353">
        <v>10</v>
      </c>
      <c r="L2353" s="7">
        <v>2036.83</v>
      </c>
      <c r="M2353" s="7">
        <v>20368.3</v>
      </c>
      <c r="N2353">
        <v>6.56</v>
      </c>
      <c r="O2353" t="s">
        <v>36</v>
      </c>
      <c r="P2353">
        <v>384.41</v>
      </c>
      <c r="Q2353" s="7">
        <v>10000</v>
      </c>
      <c r="R2353" s="7">
        <v>2521.73</v>
      </c>
      <c r="S2353" s="7">
        <v>25217.3</v>
      </c>
      <c r="T2353" s="7">
        <v>0</v>
      </c>
      <c r="U2353" s="7">
        <v>0</v>
      </c>
      <c r="V2353" t="s">
        <v>1358</v>
      </c>
      <c r="W2353" s="7">
        <v>4849</v>
      </c>
      <c r="X2353" s="2" t="s">
        <v>82</v>
      </c>
      <c r="Y2353" s="200">
        <v>1</v>
      </c>
      <c r="Z2353" s="201">
        <f>IF(Y2353&lt;&gt;"",Y2353,IF(Table1[[#This Row],[Befolyt]]="i",1,""))</f>
        <v>1</v>
      </c>
      <c r="AA2353" s="98">
        <f>Table1[[#This Row],[KülföldiÁr]]*Table1[[#This Row],[Darab]]</f>
        <v>65.599999999999994</v>
      </c>
    </row>
    <row r="2354" spans="1:27" x14ac:dyDescent="0.3">
      <c r="A2354" t="s">
        <v>1663</v>
      </c>
      <c r="B2354" t="s">
        <v>80</v>
      </c>
      <c r="C2354" s="126">
        <v>46038</v>
      </c>
      <c r="D2354" s="6">
        <v>1</v>
      </c>
      <c r="E2354" s="126">
        <v>46042</v>
      </c>
      <c r="F2354" s="6">
        <v>1</v>
      </c>
      <c r="G2354" t="s">
        <v>302</v>
      </c>
      <c r="H2354" t="s">
        <v>33</v>
      </c>
      <c r="I2354" t="s">
        <v>28</v>
      </c>
      <c r="J2354" t="s">
        <v>303</v>
      </c>
      <c r="K2354">
        <v>60</v>
      </c>
      <c r="L2354" s="7">
        <v>1124.28</v>
      </c>
      <c r="M2354" s="7">
        <v>67456.800000000003</v>
      </c>
      <c r="N2354">
        <v>3.47</v>
      </c>
      <c r="O2354" t="s">
        <v>36</v>
      </c>
      <c r="P2354">
        <v>384.41</v>
      </c>
      <c r="Q2354" s="7">
        <v>5000</v>
      </c>
      <c r="R2354" s="7">
        <v>1333.9</v>
      </c>
      <c r="S2354" s="7">
        <v>80034</v>
      </c>
      <c r="T2354" s="7">
        <v>0</v>
      </c>
      <c r="U2354" s="7">
        <v>0</v>
      </c>
      <c r="V2354" t="s">
        <v>1358</v>
      </c>
      <c r="W2354" s="7">
        <v>12577.199999999997</v>
      </c>
      <c r="X2354" s="2" t="s">
        <v>82</v>
      </c>
      <c r="Y2354" s="200">
        <v>1</v>
      </c>
      <c r="Z2354" s="201">
        <f>IF(Y2354&lt;&gt;"",Y2354,IF(Table1[[#This Row],[Befolyt]]="i",1,""))</f>
        <v>1</v>
      </c>
      <c r="AA2354" s="98">
        <f>Table1[[#This Row],[KülföldiÁr]]*Table1[[#This Row],[Darab]]</f>
        <v>208.20000000000002</v>
      </c>
    </row>
    <row r="2355" spans="1:27" x14ac:dyDescent="0.3">
      <c r="A2355" t="s">
        <v>1663</v>
      </c>
      <c r="B2355" t="s">
        <v>80</v>
      </c>
      <c r="C2355" s="126">
        <v>46038</v>
      </c>
      <c r="D2355" s="6">
        <v>1</v>
      </c>
      <c r="E2355" s="126">
        <v>46042</v>
      </c>
      <c r="F2355" s="6">
        <v>1</v>
      </c>
      <c r="G2355" t="s">
        <v>1365</v>
      </c>
      <c r="H2355" t="s">
        <v>33</v>
      </c>
      <c r="I2355" t="s">
        <v>28</v>
      </c>
      <c r="J2355" t="s">
        <v>1366</v>
      </c>
      <c r="K2355">
        <v>40</v>
      </c>
      <c r="L2355" s="7">
        <v>398.56</v>
      </c>
      <c r="M2355" s="7">
        <v>15942.4</v>
      </c>
      <c r="N2355">
        <v>1.17</v>
      </c>
      <c r="O2355" t="s">
        <v>36</v>
      </c>
      <c r="P2355">
        <v>384.41</v>
      </c>
      <c r="Q2355" s="7">
        <v>2000</v>
      </c>
      <c r="R2355" s="7">
        <v>449.76</v>
      </c>
      <c r="S2355" s="7">
        <v>17990.400000000001</v>
      </c>
      <c r="T2355" s="7">
        <v>0</v>
      </c>
      <c r="U2355" s="7">
        <v>0</v>
      </c>
      <c r="V2355" t="s">
        <v>1358</v>
      </c>
      <c r="W2355" s="7">
        <v>2048.0000000000018</v>
      </c>
      <c r="X2355" s="2" t="s">
        <v>82</v>
      </c>
      <c r="Y2355" s="200">
        <v>1</v>
      </c>
      <c r="Z2355" s="201">
        <f>IF(Y2355&lt;&gt;"",Y2355,IF(Table1[[#This Row],[Befolyt]]="i",1,""))</f>
        <v>1</v>
      </c>
      <c r="AA2355" s="98">
        <f>Table1[[#This Row],[KülföldiÁr]]*Table1[[#This Row],[Darab]]</f>
        <v>46.8</v>
      </c>
    </row>
    <row r="2356" spans="1:27" x14ac:dyDescent="0.3">
      <c r="A2356" t="s">
        <v>1663</v>
      </c>
      <c r="B2356" t="s">
        <v>80</v>
      </c>
      <c r="C2356" s="126">
        <v>46038</v>
      </c>
      <c r="D2356" s="6">
        <v>1</v>
      </c>
      <c r="E2356" s="126">
        <v>46042</v>
      </c>
      <c r="F2356" s="6">
        <v>1</v>
      </c>
      <c r="G2356" t="s">
        <v>1675</v>
      </c>
      <c r="H2356" t="s">
        <v>33</v>
      </c>
      <c r="I2356" t="s">
        <v>28</v>
      </c>
      <c r="J2356" t="s">
        <v>1676</v>
      </c>
      <c r="K2356">
        <v>40</v>
      </c>
      <c r="L2356" s="7">
        <v>486.93</v>
      </c>
      <c r="M2356" s="7">
        <v>19477.2</v>
      </c>
      <c r="N2356">
        <v>1.5</v>
      </c>
      <c r="O2356" t="s">
        <v>36</v>
      </c>
      <c r="P2356">
        <v>384.41</v>
      </c>
      <c r="Q2356" s="7">
        <v>2200</v>
      </c>
      <c r="R2356" s="7">
        <v>576.62</v>
      </c>
      <c r="S2356" s="7">
        <v>23064.799999999999</v>
      </c>
      <c r="T2356" s="7">
        <v>0</v>
      </c>
      <c r="U2356" s="7">
        <v>0</v>
      </c>
      <c r="V2356" t="s">
        <v>1358</v>
      </c>
      <c r="W2356" s="7">
        <v>3587.5999999999985</v>
      </c>
      <c r="X2356" s="2" t="s">
        <v>82</v>
      </c>
      <c r="Y2356" s="200">
        <v>1</v>
      </c>
      <c r="Z2356" s="201">
        <f>IF(Y2356&lt;&gt;"",Y2356,IF(Table1[[#This Row],[Befolyt]]="i",1,""))</f>
        <v>1</v>
      </c>
      <c r="AA2356" s="98">
        <f>Table1[[#This Row],[KülföldiÁr]]*Table1[[#This Row],[Darab]]</f>
        <v>60</v>
      </c>
    </row>
    <row r="2357" spans="1:27" x14ac:dyDescent="0.3">
      <c r="A2357" t="s">
        <v>1663</v>
      </c>
      <c r="B2357" t="s">
        <v>80</v>
      </c>
      <c r="C2357" s="126">
        <v>46038</v>
      </c>
      <c r="D2357" s="6">
        <v>1</v>
      </c>
      <c r="E2357" s="126">
        <v>46042</v>
      </c>
      <c r="F2357" s="6">
        <v>1</v>
      </c>
      <c r="G2357" t="s">
        <v>39</v>
      </c>
      <c r="H2357" t="s">
        <v>33</v>
      </c>
      <c r="I2357" t="s">
        <v>28</v>
      </c>
      <c r="J2357" t="s">
        <v>286</v>
      </c>
      <c r="K2357">
        <v>80</v>
      </c>
      <c r="L2357" s="7">
        <v>217.79</v>
      </c>
      <c r="M2357" s="7">
        <v>17423.2</v>
      </c>
      <c r="N2357">
        <v>0.7</v>
      </c>
      <c r="O2357" t="s">
        <v>36</v>
      </c>
      <c r="P2357">
        <v>384.41</v>
      </c>
      <c r="Q2357" s="7">
        <v>1000</v>
      </c>
      <c r="R2357" s="7">
        <v>269.08999999999997</v>
      </c>
      <c r="S2357" s="7">
        <v>21527.199999999997</v>
      </c>
      <c r="T2357" s="7">
        <v>0</v>
      </c>
      <c r="U2357" s="7">
        <v>0</v>
      </c>
      <c r="V2357" t="s">
        <v>1358</v>
      </c>
      <c r="W2357" s="7">
        <v>4103.9999999999964</v>
      </c>
      <c r="X2357" s="2" t="s">
        <v>82</v>
      </c>
      <c r="Y2357" s="200">
        <v>1</v>
      </c>
      <c r="Z2357" s="201">
        <f>IF(Y2357&lt;&gt;"",Y2357,IF(Table1[[#This Row],[Befolyt]]="i",1,""))</f>
        <v>1</v>
      </c>
      <c r="AA2357" s="98">
        <f>Table1[[#This Row],[KülföldiÁr]]*Table1[[#This Row],[Darab]]</f>
        <v>56</v>
      </c>
    </row>
    <row r="2358" spans="1:27" x14ac:dyDescent="0.3">
      <c r="A2358" t="s">
        <v>1663</v>
      </c>
      <c r="B2358" t="s">
        <v>80</v>
      </c>
      <c r="C2358" s="126">
        <v>46038</v>
      </c>
      <c r="D2358" s="6">
        <v>1</v>
      </c>
      <c r="E2358" s="126">
        <v>46042</v>
      </c>
      <c r="F2358" s="6">
        <v>1</v>
      </c>
      <c r="G2358" t="s">
        <v>75</v>
      </c>
      <c r="H2358" t="s">
        <v>34</v>
      </c>
      <c r="I2358" t="s">
        <v>32</v>
      </c>
      <c r="J2358" t="s">
        <v>76</v>
      </c>
      <c r="K2358">
        <v>3</v>
      </c>
      <c r="L2358" s="7">
        <v>1900</v>
      </c>
      <c r="M2358" s="7">
        <v>5700</v>
      </c>
      <c r="N2358">
        <v>6</v>
      </c>
      <c r="O2358" t="s">
        <v>36</v>
      </c>
      <c r="P2358">
        <v>384.41</v>
      </c>
      <c r="Q2358" s="7">
        <v>3500</v>
      </c>
      <c r="R2358" s="7">
        <v>2306.46</v>
      </c>
      <c r="S2358" s="7">
        <v>6919.38</v>
      </c>
      <c r="T2358" s="7">
        <v>0</v>
      </c>
      <c r="U2358" s="7">
        <v>0</v>
      </c>
      <c r="V2358" t="s">
        <v>1358</v>
      </c>
      <c r="W2358" s="7">
        <v>1219.3800000000001</v>
      </c>
      <c r="X2358" s="2" t="s">
        <v>82</v>
      </c>
      <c r="Y2358" s="200">
        <v>1</v>
      </c>
      <c r="Z2358" s="201">
        <f>IF(Y2358&lt;&gt;"",Y2358,IF(Table1[[#This Row],[Befolyt]]="i",1,""))</f>
        <v>1</v>
      </c>
      <c r="AA2358" s="98">
        <f>Table1[[#This Row],[KülföldiÁr]]*Table1[[#This Row],[Darab]]</f>
        <v>18</v>
      </c>
    </row>
    <row r="2359" spans="1:27" x14ac:dyDescent="0.3">
      <c r="A2359" t="s">
        <v>1663</v>
      </c>
      <c r="B2359" t="s">
        <v>80</v>
      </c>
      <c r="C2359" s="126">
        <v>46038</v>
      </c>
      <c r="D2359" s="6">
        <v>1</v>
      </c>
      <c r="E2359" s="126">
        <v>46042</v>
      </c>
      <c r="F2359" s="6">
        <v>1</v>
      </c>
      <c r="G2359" t="s">
        <v>1677</v>
      </c>
      <c r="H2359" t="s">
        <v>51</v>
      </c>
      <c r="I2359" t="s">
        <v>28</v>
      </c>
      <c r="J2359" t="s">
        <v>1678</v>
      </c>
      <c r="K2359">
        <v>20</v>
      </c>
      <c r="L2359" s="7">
        <v>4792.5200000000004</v>
      </c>
      <c r="M2359" s="7">
        <v>95850.400000000009</v>
      </c>
      <c r="N2359">
        <v>15.31</v>
      </c>
      <c r="O2359" t="s">
        <v>36</v>
      </c>
      <c r="P2359">
        <v>384.41</v>
      </c>
      <c r="Q2359" s="7">
        <v>16095</v>
      </c>
      <c r="R2359" s="7">
        <v>5885.32</v>
      </c>
      <c r="S2359" s="7">
        <v>117706.4</v>
      </c>
      <c r="T2359" s="7">
        <v>0</v>
      </c>
      <c r="U2359" s="7">
        <v>0</v>
      </c>
      <c r="V2359" t="s">
        <v>1358</v>
      </c>
      <c r="W2359" s="7">
        <v>21855.999999999985</v>
      </c>
      <c r="X2359" s="2" t="s">
        <v>82</v>
      </c>
      <c r="Y2359" s="200">
        <v>1</v>
      </c>
      <c r="Z2359" s="201">
        <f>IF(Y2359&lt;&gt;"",Y2359,IF(Table1[[#This Row],[Befolyt]]="i",1,""))</f>
        <v>1</v>
      </c>
      <c r="AA2359" s="98">
        <f>Table1[[#This Row],[KülföldiÁr]]*Table1[[#This Row],[Darab]]</f>
        <v>306.2</v>
      </c>
    </row>
    <row r="2360" spans="1:27" x14ac:dyDescent="0.3">
      <c r="A2360" t="s">
        <v>1663</v>
      </c>
      <c r="B2360" t="s">
        <v>80</v>
      </c>
      <c r="C2360" s="126">
        <v>46038</v>
      </c>
      <c r="D2360" s="6">
        <v>1</v>
      </c>
      <c r="E2360" s="126">
        <v>46042</v>
      </c>
      <c r="F2360" s="6">
        <v>1</v>
      </c>
      <c r="G2360" t="s">
        <v>325</v>
      </c>
      <c r="H2360" t="s">
        <v>51</v>
      </c>
      <c r="I2360" t="s">
        <v>28</v>
      </c>
      <c r="J2360" t="s">
        <v>326</v>
      </c>
      <c r="K2360">
        <v>100</v>
      </c>
      <c r="L2360" s="7">
        <v>1682.88</v>
      </c>
      <c r="M2360" s="7">
        <v>168288</v>
      </c>
      <c r="N2360">
        <v>5.0199999999999996</v>
      </c>
      <c r="O2360" t="s">
        <v>36</v>
      </c>
      <c r="P2360">
        <v>384.41</v>
      </c>
      <c r="Q2360" s="7">
        <v>4800</v>
      </c>
      <c r="R2360" s="7">
        <v>1929.74</v>
      </c>
      <c r="S2360" s="7">
        <v>192974</v>
      </c>
      <c r="T2360" s="7">
        <v>0</v>
      </c>
      <c r="U2360" s="7">
        <v>0</v>
      </c>
      <c r="V2360" t="s">
        <v>1358</v>
      </c>
      <c r="W2360" s="7">
        <v>24686</v>
      </c>
      <c r="X2360" s="2" t="s">
        <v>82</v>
      </c>
      <c r="Y2360" s="200">
        <v>1</v>
      </c>
      <c r="Z2360" s="201">
        <f>IF(Y2360&lt;&gt;"",Y2360,IF(Table1[[#This Row],[Befolyt]]="i",1,""))</f>
        <v>1</v>
      </c>
      <c r="AA2360" s="98">
        <f>Table1[[#This Row],[KülföldiÁr]]*Table1[[#This Row],[Darab]]</f>
        <v>501.99999999999994</v>
      </c>
    </row>
    <row r="2361" spans="1:27" x14ac:dyDescent="0.3">
      <c r="A2361" t="s">
        <v>1663</v>
      </c>
      <c r="B2361" t="s">
        <v>80</v>
      </c>
      <c r="C2361" s="126">
        <v>46038</v>
      </c>
      <c r="D2361" s="6">
        <v>1</v>
      </c>
      <c r="E2361" s="126">
        <v>46042</v>
      </c>
      <c r="F2361" s="6">
        <v>1</v>
      </c>
      <c r="G2361" t="s">
        <v>50</v>
      </c>
      <c r="H2361" t="s">
        <v>51</v>
      </c>
      <c r="I2361" t="s">
        <v>28</v>
      </c>
      <c r="J2361" t="s">
        <v>52</v>
      </c>
      <c r="K2361">
        <v>50</v>
      </c>
      <c r="L2361" s="7">
        <v>1478.09</v>
      </c>
      <c r="M2361" s="7">
        <v>73904.5</v>
      </c>
      <c r="N2361">
        <v>4.5599999999999996</v>
      </c>
      <c r="O2361" t="s">
        <v>36</v>
      </c>
      <c r="P2361">
        <v>384.41</v>
      </c>
      <c r="Q2361" s="7">
        <v>4500</v>
      </c>
      <c r="R2361" s="7">
        <v>1752.91</v>
      </c>
      <c r="S2361" s="7">
        <v>87645.5</v>
      </c>
      <c r="T2361" s="7">
        <v>0</v>
      </c>
      <c r="U2361" s="7">
        <v>0</v>
      </c>
      <c r="V2361" t="s">
        <v>1358</v>
      </c>
      <c r="W2361" s="7">
        <v>13741</v>
      </c>
      <c r="X2361" s="2" t="s">
        <v>82</v>
      </c>
      <c r="Y2361" s="200">
        <v>1</v>
      </c>
      <c r="Z2361" s="201">
        <f>IF(Y2361&lt;&gt;"",Y2361,IF(Table1[[#This Row],[Befolyt]]="i",1,""))</f>
        <v>1</v>
      </c>
      <c r="AA2361" s="98">
        <f>Table1[[#This Row],[KülföldiÁr]]*Table1[[#This Row],[Darab]]</f>
        <v>227.99999999999997</v>
      </c>
    </row>
    <row r="2362" spans="1:27" x14ac:dyDescent="0.3">
      <c r="A2362" t="s">
        <v>1663</v>
      </c>
      <c r="B2362" t="s">
        <v>80</v>
      </c>
      <c r="C2362" s="126">
        <v>46038</v>
      </c>
      <c r="D2362" s="6">
        <v>1</v>
      </c>
      <c r="E2362" s="126">
        <v>46042</v>
      </c>
      <c r="F2362" s="6">
        <v>1</v>
      </c>
      <c r="G2362" t="s">
        <v>314</v>
      </c>
      <c r="H2362" t="s">
        <v>51</v>
      </c>
      <c r="I2362" t="s">
        <v>28</v>
      </c>
      <c r="J2362" t="s">
        <v>315</v>
      </c>
      <c r="K2362">
        <v>100</v>
      </c>
      <c r="L2362" s="7">
        <v>2165.5100000000002</v>
      </c>
      <c r="M2362" s="7">
        <v>216551.00000000003</v>
      </c>
      <c r="N2362">
        <v>4.99</v>
      </c>
      <c r="O2362" t="s">
        <v>36</v>
      </c>
      <c r="P2362">
        <v>384.41</v>
      </c>
      <c r="Q2362" s="7">
        <v>4800</v>
      </c>
      <c r="R2362" s="7">
        <v>1918.21</v>
      </c>
      <c r="S2362" s="7">
        <v>191821</v>
      </c>
      <c r="T2362" s="7">
        <v>0</v>
      </c>
      <c r="U2362" s="7">
        <v>0</v>
      </c>
      <c r="V2362" t="s">
        <v>1358</v>
      </c>
      <c r="W2362" s="7">
        <v>-24730.000000000029</v>
      </c>
      <c r="X2362" s="2" t="s">
        <v>82</v>
      </c>
      <c r="Y2362" s="200">
        <v>1</v>
      </c>
      <c r="Z2362" s="201">
        <f>IF(Y2362&lt;&gt;"",Y2362,IF(Table1[[#This Row],[Befolyt]]="i",1,""))</f>
        <v>1</v>
      </c>
      <c r="AA2362" s="98">
        <f>Table1[[#This Row],[KülföldiÁr]]*Table1[[#This Row],[Darab]]</f>
        <v>499</v>
      </c>
    </row>
    <row r="2363" spans="1:27" x14ac:dyDescent="0.3">
      <c r="A2363" t="s">
        <v>1663</v>
      </c>
      <c r="B2363" t="s">
        <v>80</v>
      </c>
      <c r="C2363" s="126">
        <v>46038</v>
      </c>
      <c r="D2363" s="6">
        <v>1</v>
      </c>
      <c r="E2363" s="126">
        <v>46042</v>
      </c>
      <c r="F2363" s="6">
        <v>1</v>
      </c>
      <c r="G2363" t="s">
        <v>56</v>
      </c>
      <c r="H2363" t="s">
        <v>51</v>
      </c>
      <c r="I2363" t="s">
        <v>28</v>
      </c>
      <c r="J2363" t="s">
        <v>284</v>
      </c>
      <c r="K2363">
        <v>200</v>
      </c>
      <c r="L2363" s="7">
        <v>776.81</v>
      </c>
      <c r="M2363" s="7">
        <v>155362</v>
      </c>
      <c r="N2363">
        <v>2.33</v>
      </c>
      <c r="O2363" t="s">
        <v>36</v>
      </c>
      <c r="P2363">
        <v>384.41</v>
      </c>
      <c r="Q2363" s="7">
        <v>2000</v>
      </c>
      <c r="R2363" s="7">
        <v>895.68</v>
      </c>
      <c r="S2363" s="7">
        <v>179136</v>
      </c>
      <c r="T2363" s="7">
        <v>0</v>
      </c>
      <c r="U2363" s="7">
        <v>0</v>
      </c>
      <c r="V2363" t="s">
        <v>1358</v>
      </c>
      <c r="W2363" s="7">
        <v>23774</v>
      </c>
      <c r="X2363" s="2" t="s">
        <v>82</v>
      </c>
      <c r="Y2363" s="200">
        <v>1</v>
      </c>
      <c r="Z2363" s="201">
        <f>IF(Y2363&lt;&gt;"",Y2363,IF(Table1[[#This Row],[Befolyt]]="i",1,""))</f>
        <v>1</v>
      </c>
      <c r="AA2363" s="98">
        <f>Table1[[#This Row],[KülföldiÁr]]*Table1[[#This Row],[Darab]]</f>
        <v>466</v>
      </c>
    </row>
    <row r="2364" spans="1:27" x14ac:dyDescent="0.3">
      <c r="A2364" t="s">
        <v>1663</v>
      </c>
      <c r="B2364" t="s">
        <v>80</v>
      </c>
      <c r="C2364" s="126">
        <v>46038</v>
      </c>
      <c r="D2364" s="6">
        <v>1</v>
      </c>
      <c r="E2364" s="126">
        <v>46042</v>
      </c>
      <c r="F2364" s="6">
        <v>1</v>
      </c>
      <c r="G2364" t="s">
        <v>367</v>
      </c>
      <c r="H2364" t="s">
        <v>51</v>
      </c>
      <c r="I2364" t="s">
        <v>28</v>
      </c>
      <c r="J2364" t="s">
        <v>368</v>
      </c>
      <c r="K2364">
        <v>200</v>
      </c>
      <c r="L2364" s="7">
        <v>165.83</v>
      </c>
      <c r="M2364" s="7">
        <v>33166</v>
      </c>
      <c r="N2364">
        <v>0.53</v>
      </c>
      <c r="O2364" t="s">
        <v>36</v>
      </c>
      <c r="P2364">
        <v>384.41</v>
      </c>
      <c r="Q2364" s="7">
        <v>700</v>
      </c>
      <c r="R2364" s="7">
        <v>203.74</v>
      </c>
      <c r="S2364" s="7">
        <v>40748</v>
      </c>
      <c r="T2364" s="7">
        <v>0</v>
      </c>
      <c r="U2364" s="7">
        <v>0</v>
      </c>
      <c r="V2364" t="s">
        <v>1358</v>
      </c>
      <c r="W2364" s="7">
        <v>7582</v>
      </c>
      <c r="X2364" s="2" t="s">
        <v>82</v>
      </c>
      <c r="Y2364" s="200">
        <v>1</v>
      </c>
      <c r="Z2364" s="201">
        <f>IF(Y2364&lt;&gt;"",Y2364,IF(Table1[[#This Row],[Befolyt]]="i",1,""))</f>
        <v>1</v>
      </c>
      <c r="AA2364" s="98">
        <f>Table1[[#This Row],[KülföldiÁr]]*Table1[[#This Row],[Darab]]</f>
        <v>106</v>
      </c>
    </row>
    <row r="2365" spans="1:27" x14ac:dyDescent="0.3">
      <c r="A2365" t="s">
        <v>1679</v>
      </c>
      <c r="B2365" t="s">
        <v>80</v>
      </c>
      <c r="C2365" s="126">
        <v>46038</v>
      </c>
      <c r="D2365" s="6">
        <v>1</v>
      </c>
      <c r="E2365" s="126">
        <v>46042</v>
      </c>
      <c r="F2365" s="6">
        <v>1</v>
      </c>
      <c r="G2365" t="s">
        <v>1680</v>
      </c>
      <c r="H2365" t="s">
        <v>49</v>
      </c>
      <c r="I2365" t="s">
        <v>28</v>
      </c>
      <c r="J2365" t="s">
        <v>1681</v>
      </c>
      <c r="K2365">
        <v>2</v>
      </c>
      <c r="L2365" s="7">
        <v>78855.55</v>
      </c>
      <c r="M2365" s="7">
        <v>157711.1</v>
      </c>
      <c r="N2365">
        <v>232.48</v>
      </c>
      <c r="O2365" t="s">
        <v>36</v>
      </c>
      <c r="P2365">
        <v>384.41</v>
      </c>
      <c r="Q2365" s="7">
        <v>386440</v>
      </c>
      <c r="R2365" s="7">
        <v>89367.63</v>
      </c>
      <c r="S2365" s="7">
        <v>178735.26</v>
      </c>
      <c r="T2365" s="7">
        <v>0</v>
      </c>
      <c r="U2365" s="7">
        <v>0</v>
      </c>
      <c r="V2365" t="s">
        <v>1358</v>
      </c>
      <c r="W2365" s="7">
        <v>21024.160000000003</v>
      </c>
      <c r="X2365" s="2" t="s">
        <v>82</v>
      </c>
      <c r="Y2365" s="200">
        <v>1</v>
      </c>
      <c r="Z2365" s="201">
        <f>IF(Y2365&lt;&gt;"",Y2365,IF(Table1[[#This Row],[Befolyt]]="i",1,""))</f>
        <v>1</v>
      </c>
      <c r="AA2365" s="98">
        <f>Table1[[#This Row],[KülföldiÁr]]*Table1[[#This Row],[Darab]]</f>
        <v>464.96</v>
      </c>
    </row>
    <row r="2366" spans="1:27" x14ac:dyDescent="0.3">
      <c r="A2366" t="s">
        <v>1679</v>
      </c>
      <c r="B2366" t="s">
        <v>80</v>
      </c>
      <c r="C2366" s="126">
        <v>46038</v>
      </c>
      <c r="D2366" s="6">
        <v>1</v>
      </c>
      <c r="E2366" s="126">
        <v>46042</v>
      </c>
      <c r="F2366" s="6">
        <v>1</v>
      </c>
      <c r="G2366" t="s">
        <v>1682</v>
      </c>
      <c r="H2366" t="s">
        <v>49</v>
      </c>
      <c r="I2366" t="s">
        <v>28</v>
      </c>
      <c r="J2366" t="s">
        <v>1683</v>
      </c>
      <c r="K2366">
        <v>3</v>
      </c>
      <c r="L2366" s="7">
        <v>46434.81</v>
      </c>
      <c r="M2366" s="7">
        <v>139304.43</v>
      </c>
      <c r="N2366">
        <v>143.6</v>
      </c>
      <c r="O2366" t="s">
        <v>36</v>
      </c>
      <c r="P2366">
        <v>384.41</v>
      </c>
      <c r="Q2366" s="7">
        <v>214540</v>
      </c>
      <c r="R2366" s="7">
        <v>55201.279999999999</v>
      </c>
      <c r="S2366" s="7">
        <v>165603.84</v>
      </c>
      <c r="T2366" s="7">
        <v>0</v>
      </c>
      <c r="U2366" s="7">
        <v>0</v>
      </c>
      <c r="V2366" t="s">
        <v>1358</v>
      </c>
      <c r="W2366" s="7">
        <v>26299.410000000003</v>
      </c>
      <c r="X2366" s="2" t="s">
        <v>82</v>
      </c>
      <c r="Y2366" s="200">
        <v>1</v>
      </c>
      <c r="Z2366" s="201">
        <f>IF(Y2366&lt;&gt;"",Y2366,IF(Table1[[#This Row],[Befolyt]]="i",1,""))</f>
        <v>1</v>
      </c>
      <c r="AA2366" s="98">
        <f>Table1[[#This Row],[KülföldiÁr]]*Table1[[#This Row],[Darab]]</f>
        <v>430.79999999999995</v>
      </c>
    </row>
    <row r="2367" spans="1:27" x14ac:dyDescent="0.3">
      <c r="A2367" t="s">
        <v>1679</v>
      </c>
      <c r="B2367" t="s">
        <v>80</v>
      </c>
      <c r="C2367" s="126">
        <v>46038</v>
      </c>
      <c r="D2367" s="6">
        <v>1</v>
      </c>
      <c r="E2367" s="126">
        <v>46042</v>
      </c>
      <c r="F2367" s="6">
        <v>1</v>
      </c>
      <c r="G2367" t="s">
        <v>1684</v>
      </c>
      <c r="H2367" t="s">
        <v>49</v>
      </c>
      <c r="I2367" t="s">
        <v>28</v>
      </c>
      <c r="J2367" t="s">
        <v>1685</v>
      </c>
      <c r="K2367">
        <v>2</v>
      </c>
      <c r="L2367" s="7">
        <v>20486.84</v>
      </c>
      <c r="M2367" s="7">
        <v>40973.68</v>
      </c>
      <c r="N2367">
        <v>64.5</v>
      </c>
      <c r="O2367" t="s">
        <v>36</v>
      </c>
      <c r="P2367">
        <v>384.41</v>
      </c>
      <c r="Q2367" s="7">
        <v>49400</v>
      </c>
      <c r="R2367" s="7">
        <v>24794.45</v>
      </c>
      <c r="S2367" s="7">
        <v>49588.9</v>
      </c>
      <c r="T2367" s="7">
        <v>0</v>
      </c>
      <c r="U2367" s="7">
        <v>0</v>
      </c>
      <c r="V2367" t="s">
        <v>1358</v>
      </c>
      <c r="W2367" s="7">
        <v>8615.2200000000012</v>
      </c>
      <c r="X2367" s="2" t="s">
        <v>82</v>
      </c>
      <c r="Y2367" s="200">
        <v>1</v>
      </c>
      <c r="Z2367" s="201">
        <f>IF(Y2367&lt;&gt;"",Y2367,IF(Table1[[#This Row],[Befolyt]]="i",1,""))</f>
        <v>1</v>
      </c>
      <c r="AA2367" s="98">
        <f>Table1[[#This Row],[KülföldiÁr]]*Table1[[#This Row],[Darab]]</f>
        <v>129</v>
      </c>
    </row>
    <row r="2368" spans="1:27" x14ac:dyDescent="0.3">
      <c r="A2368" t="s">
        <v>1679</v>
      </c>
      <c r="B2368" t="s">
        <v>80</v>
      </c>
      <c r="C2368" s="126">
        <v>46038</v>
      </c>
      <c r="D2368" s="6">
        <v>1</v>
      </c>
      <c r="E2368" s="126">
        <v>46042</v>
      </c>
      <c r="F2368" s="6">
        <v>1</v>
      </c>
      <c r="G2368" t="s">
        <v>1686</v>
      </c>
      <c r="H2368" t="s">
        <v>49</v>
      </c>
      <c r="I2368" t="s">
        <v>28</v>
      </c>
      <c r="J2368" t="s">
        <v>1687</v>
      </c>
      <c r="K2368">
        <v>10</v>
      </c>
      <c r="L2368" s="7">
        <v>33292.089999999997</v>
      </c>
      <c r="M2368" s="7">
        <v>332920.89999999997</v>
      </c>
      <c r="N2368">
        <v>96.45</v>
      </c>
      <c r="O2368" t="s">
        <v>36</v>
      </c>
      <c r="P2368">
        <v>384.41</v>
      </c>
      <c r="Q2368" s="7">
        <v>87510</v>
      </c>
      <c r="R2368" s="7">
        <v>37076.339999999997</v>
      </c>
      <c r="S2368" s="7">
        <v>370763.39999999997</v>
      </c>
      <c r="T2368" s="7">
        <v>0</v>
      </c>
      <c r="U2368" s="7">
        <v>0</v>
      </c>
      <c r="V2368" t="s">
        <v>1358</v>
      </c>
      <c r="W2368" s="7">
        <v>37842.5</v>
      </c>
      <c r="X2368" s="2" t="s">
        <v>82</v>
      </c>
      <c r="Y2368" s="200">
        <v>1</v>
      </c>
      <c r="Z2368" s="201">
        <f>IF(Y2368&lt;&gt;"",Y2368,IF(Table1[[#This Row],[Befolyt]]="i",1,""))</f>
        <v>1</v>
      </c>
      <c r="AA2368" s="98">
        <f>Table1[[#This Row],[KülföldiÁr]]*Table1[[#This Row],[Darab]]</f>
        <v>964.5</v>
      </c>
    </row>
    <row r="2369" spans="1:27" x14ac:dyDescent="0.3">
      <c r="A2369" t="s">
        <v>1679</v>
      </c>
      <c r="B2369" t="s">
        <v>80</v>
      </c>
      <c r="C2369" s="126">
        <v>46038</v>
      </c>
      <c r="D2369" s="6">
        <v>1</v>
      </c>
      <c r="E2369" s="126">
        <v>46042</v>
      </c>
      <c r="F2369" s="6">
        <v>1</v>
      </c>
      <c r="G2369" t="s">
        <v>1688</v>
      </c>
      <c r="H2369" t="s">
        <v>49</v>
      </c>
      <c r="I2369" t="s">
        <v>28</v>
      </c>
      <c r="J2369" t="s">
        <v>1689</v>
      </c>
      <c r="K2369">
        <v>5</v>
      </c>
      <c r="L2369" s="7">
        <v>18425.96</v>
      </c>
      <c r="M2369" s="7">
        <v>92129.799999999988</v>
      </c>
      <c r="N2369">
        <v>55.9</v>
      </c>
      <c r="O2369" t="s">
        <v>36</v>
      </c>
      <c r="P2369">
        <v>384.41</v>
      </c>
      <c r="Q2369" s="7">
        <v>54370</v>
      </c>
      <c r="R2369" s="7">
        <v>21488.52</v>
      </c>
      <c r="S2369" s="7">
        <v>107442.6</v>
      </c>
      <c r="T2369" s="7">
        <v>0</v>
      </c>
      <c r="U2369" s="7">
        <v>0</v>
      </c>
      <c r="V2369" t="s">
        <v>1358</v>
      </c>
      <c r="W2369" s="7">
        <v>15312.800000000017</v>
      </c>
      <c r="X2369" s="2" t="s">
        <v>82</v>
      </c>
      <c r="Y2369" s="200">
        <v>1</v>
      </c>
      <c r="Z2369" s="201">
        <f>IF(Y2369&lt;&gt;"",Y2369,IF(Table1[[#This Row],[Befolyt]]="i",1,""))</f>
        <v>1</v>
      </c>
      <c r="AA2369" s="98">
        <f>Table1[[#This Row],[KülföldiÁr]]*Table1[[#This Row],[Darab]]</f>
        <v>279.5</v>
      </c>
    </row>
    <row r="2370" spans="1:27" x14ac:dyDescent="0.3">
      <c r="A2370" t="s">
        <v>1679</v>
      </c>
      <c r="B2370" t="s">
        <v>80</v>
      </c>
      <c r="C2370" s="126">
        <v>46038</v>
      </c>
      <c r="D2370" s="6">
        <v>1</v>
      </c>
      <c r="E2370" s="126">
        <v>46042</v>
      </c>
      <c r="F2370" s="6">
        <v>1</v>
      </c>
      <c r="G2370" t="s">
        <v>1690</v>
      </c>
      <c r="H2370" t="s">
        <v>353</v>
      </c>
      <c r="I2370" t="s">
        <v>28</v>
      </c>
      <c r="J2370" t="s">
        <v>1691</v>
      </c>
      <c r="K2370">
        <v>4</v>
      </c>
      <c r="L2370" s="7">
        <v>76951.199999999997</v>
      </c>
      <c r="M2370" s="7">
        <v>307804.79999999999</v>
      </c>
      <c r="N2370">
        <v>226.78</v>
      </c>
      <c r="O2370" t="s">
        <v>36</v>
      </c>
      <c r="P2370">
        <v>384.41</v>
      </c>
      <c r="Q2370" s="7">
        <v>310000</v>
      </c>
      <c r="R2370" s="7">
        <v>87176.5</v>
      </c>
      <c r="S2370" s="7">
        <v>348706</v>
      </c>
      <c r="T2370" s="7">
        <v>0</v>
      </c>
      <c r="U2370" s="7">
        <v>0</v>
      </c>
      <c r="V2370" t="s">
        <v>1358</v>
      </c>
      <c r="W2370" s="7">
        <v>40901.200000000012</v>
      </c>
      <c r="X2370" s="2" t="s">
        <v>82</v>
      </c>
      <c r="Y2370" s="200">
        <v>1</v>
      </c>
      <c r="Z2370" s="201">
        <f>IF(Y2370&lt;&gt;"",Y2370,IF(Table1[[#This Row],[Befolyt]]="i",1,""))</f>
        <v>1</v>
      </c>
      <c r="AA2370" s="98">
        <f>Table1[[#This Row],[KülföldiÁr]]*Table1[[#This Row],[Darab]]</f>
        <v>907.12</v>
      </c>
    </row>
    <row r="2371" spans="1:27" x14ac:dyDescent="0.3">
      <c r="A2371" t="s">
        <v>1679</v>
      </c>
      <c r="B2371" t="s">
        <v>80</v>
      </c>
      <c r="C2371" s="126">
        <v>46038</v>
      </c>
      <c r="D2371" s="6">
        <v>1</v>
      </c>
      <c r="E2371" s="126">
        <v>46042</v>
      </c>
      <c r="F2371" s="6">
        <v>1</v>
      </c>
      <c r="G2371" t="s">
        <v>1692</v>
      </c>
      <c r="H2371" t="s">
        <v>41</v>
      </c>
      <c r="I2371" t="s">
        <v>28</v>
      </c>
      <c r="J2371" t="s">
        <v>1693</v>
      </c>
      <c r="K2371">
        <v>100</v>
      </c>
      <c r="L2371" s="7">
        <v>367.62</v>
      </c>
      <c r="M2371" s="7">
        <v>36762</v>
      </c>
      <c r="N2371">
        <v>1.0900000000000001</v>
      </c>
      <c r="O2371" t="s">
        <v>36</v>
      </c>
      <c r="P2371">
        <v>384.41</v>
      </c>
      <c r="Q2371" s="7">
        <v>1320</v>
      </c>
      <c r="R2371" s="7">
        <v>419.01</v>
      </c>
      <c r="S2371" s="7">
        <v>41901</v>
      </c>
      <c r="T2371" s="7">
        <v>0</v>
      </c>
      <c r="U2371" s="7">
        <v>0</v>
      </c>
      <c r="V2371" t="s">
        <v>1358</v>
      </c>
      <c r="W2371" s="7">
        <v>5139</v>
      </c>
      <c r="X2371" s="2" t="s">
        <v>82</v>
      </c>
      <c r="Y2371" s="200">
        <v>1</v>
      </c>
      <c r="Z2371" s="201">
        <f>IF(Y2371&lt;&gt;"",Y2371,IF(Table1[[#This Row],[Befolyt]]="i",1,""))</f>
        <v>1</v>
      </c>
      <c r="AA2371" s="98">
        <f>Table1[[#This Row],[KülföldiÁr]]*Table1[[#This Row],[Darab]]</f>
        <v>109.00000000000001</v>
      </c>
    </row>
    <row r="2372" spans="1:27" x14ac:dyDescent="0.3">
      <c r="A2372" t="s">
        <v>1679</v>
      </c>
      <c r="B2372" t="s">
        <v>80</v>
      </c>
      <c r="C2372" s="126">
        <v>46038</v>
      </c>
      <c r="D2372" s="6">
        <v>1</v>
      </c>
      <c r="E2372" s="126">
        <v>46042</v>
      </c>
      <c r="F2372" s="6">
        <v>1</v>
      </c>
      <c r="G2372" t="s">
        <v>1694</v>
      </c>
      <c r="H2372" t="s">
        <v>41</v>
      </c>
      <c r="I2372" t="s">
        <v>28</v>
      </c>
      <c r="J2372" t="s">
        <v>1695</v>
      </c>
      <c r="K2372">
        <v>100</v>
      </c>
      <c r="L2372" s="7">
        <v>399.61</v>
      </c>
      <c r="M2372" s="7">
        <v>39961</v>
      </c>
      <c r="N2372">
        <v>1.08</v>
      </c>
      <c r="O2372" t="s">
        <v>36</v>
      </c>
      <c r="P2372">
        <v>384.41</v>
      </c>
      <c r="Q2372" s="7">
        <v>1505</v>
      </c>
      <c r="R2372" s="7">
        <v>415.16</v>
      </c>
      <c r="S2372" s="7">
        <v>41516</v>
      </c>
      <c r="T2372" s="7">
        <v>0</v>
      </c>
      <c r="U2372" s="7">
        <v>0</v>
      </c>
      <c r="V2372" t="s">
        <v>1358</v>
      </c>
      <c r="W2372" s="7">
        <v>1555</v>
      </c>
      <c r="X2372" s="2" t="s">
        <v>82</v>
      </c>
      <c r="Y2372" s="200">
        <v>1</v>
      </c>
      <c r="Z2372" s="201">
        <f>IF(Y2372&lt;&gt;"",Y2372,IF(Table1[[#This Row],[Befolyt]]="i",1,""))</f>
        <v>1</v>
      </c>
      <c r="AA2372" s="98">
        <f>Table1[[#This Row],[KülföldiÁr]]*Table1[[#This Row],[Darab]]</f>
        <v>108</v>
      </c>
    </row>
    <row r="2373" spans="1:27" x14ac:dyDescent="0.3">
      <c r="A2373" t="s">
        <v>1679</v>
      </c>
      <c r="B2373" t="s">
        <v>80</v>
      </c>
      <c r="C2373" s="126">
        <v>46038</v>
      </c>
      <c r="D2373" s="6">
        <v>1</v>
      </c>
      <c r="E2373" s="126">
        <v>46042</v>
      </c>
      <c r="F2373" s="6">
        <v>1</v>
      </c>
      <c r="G2373" t="s">
        <v>1696</v>
      </c>
      <c r="H2373" t="s">
        <v>49</v>
      </c>
      <c r="I2373" t="s">
        <v>28</v>
      </c>
      <c r="J2373" t="s">
        <v>1697</v>
      </c>
      <c r="K2373">
        <v>4</v>
      </c>
      <c r="L2373" s="7">
        <v>18156.939999999999</v>
      </c>
      <c r="M2373" s="7">
        <v>72627.759999999995</v>
      </c>
      <c r="N2373">
        <v>53.97</v>
      </c>
      <c r="O2373" t="s">
        <v>36</v>
      </c>
      <c r="P2373">
        <v>384.41</v>
      </c>
      <c r="Q2373" s="7">
        <v>48500</v>
      </c>
      <c r="R2373" s="7">
        <v>20746.61</v>
      </c>
      <c r="S2373" s="7">
        <v>82986.44</v>
      </c>
      <c r="T2373" s="7">
        <v>0</v>
      </c>
      <c r="U2373" s="7">
        <v>0</v>
      </c>
      <c r="V2373" t="s">
        <v>1358</v>
      </c>
      <c r="W2373" s="7">
        <v>10358.680000000008</v>
      </c>
      <c r="X2373" s="2" t="s">
        <v>82</v>
      </c>
      <c r="Y2373" s="200">
        <v>1</v>
      </c>
      <c r="Z2373" s="201">
        <f>IF(Y2373&lt;&gt;"",Y2373,IF(Table1[[#This Row],[Befolyt]]="i",1,""))</f>
        <v>1</v>
      </c>
      <c r="AA2373" s="98">
        <f>Table1[[#This Row],[KülföldiÁr]]*Table1[[#This Row],[Darab]]</f>
        <v>215.88</v>
      </c>
    </row>
    <row r="2374" spans="1:27" x14ac:dyDescent="0.3">
      <c r="A2374" t="s">
        <v>1679</v>
      </c>
      <c r="B2374" t="s">
        <v>80</v>
      </c>
      <c r="C2374" s="126">
        <v>46038</v>
      </c>
      <c r="D2374" s="6">
        <v>1</v>
      </c>
      <c r="E2374" s="126">
        <v>46042</v>
      </c>
      <c r="F2374" s="6">
        <v>1</v>
      </c>
      <c r="G2374" t="s">
        <v>1698</v>
      </c>
      <c r="H2374" t="s">
        <v>49</v>
      </c>
      <c r="I2374" t="s">
        <v>28</v>
      </c>
      <c r="J2374" t="s">
        <v>1699</v>
      </c>
      <c r="K2374">
        <v>2</v>
      </c>
      <c r="L2374" s="7">
        <v>102849.73</v>
      </c>
      <c r="M2374" s="7">
        <v>205699.46</v>
      </c>
      <c r="N2374">
        <v>323.82</v>
      </c>
      <c r="O2374" t="s">
        <v>36</v>
      </c>
      <c r="P2374">
        <v>384.41</v>
      </c>
      <c r="Q2374" s="7">
        <v>301160</v>
      </c>
      <c r="R2374" s="7">
        <v>124479.65</v>
      </c>
      <c r="S2374" s="7">
        <v>248959.3</v>
      </c>
      <c r="T2374" s="7">
        <v>0</v>
      </c>
      <c r="U2374" s="7">
        <v>0</v>
      </c>
      <c r="V2374" t="s">
        <v>1358</v>
      </c>
      <c r="W2374" s="7">
        <v>43259.839999999997</v>
      </c>
      <c r="X2374" s="2" t="s">
        <v>82</v>
      </c>
      <c r="Y2374" s="200">
        <v>1</v>
      </c>
      <c r="Z2374" s="201">
        <f>IF(Y2374&lt;&gt;"",Y2374,IF(Table1[[#This Row],[Befolyt]]="i",1,""))</f>
        <v>1</v>
      </c>
      <c r="AA2374" s="98">
        <f>Table1[[#This Row],[KülföldiÁr]]*Table1[[#This Row],[Darab]]</f>
        <v>647.64</v>
      </c>
    </row>
    <row r="2375" spans="1:27" x14ac:dyDescent="0.3">
      <c r="A2375" t="s">
        <v>1679</v>
      </c>
      <c r="B2375" t="s">
        <v>80</v>
      </c>
      <c r="C2375" s="126">
        <v>46038</v>
      </c>
      <c r="D2375" s="6">
        <v>1</v>
      </c>
      <c r="E2375" s="126">
        <v>46042</v>
      </c>
      <c r="F2375" s="6">
        <v>1</v>
      </c>
      <c r="G2375" t="s">
        <v>1700</v>
      </c>
      <c r="H2375" t="s">
        <v>49</v>
      </c>
      <c r="I2375" t="s">
        <v>28</v>
      </c>
      <c r="J2375" t="s">
        <v>1701</v>
      </c>
      <c r="K2375">
        <v>4</v>
      </c>
      <c r="L2375" s="7">
        <v>49286.85</v>
      </c>
      <c r="M2375" s="7">
        <v>197147.4</v>
      </c>
      <c r="N2375">
        <v>148.29</v>
      </c>
      <c r="O2375" t="s">
        <v>36</v>
      </c>
      <c r="P2375">
        <v>384.41</v>
      </c>
      <c r="Q2375" s="7">
        <v>160390</v>
      </c>
      <c r="R2375" s="7">
        <v>57004.160000000003</v>
      </c>
      <c r="S2375" s="7">
        <v>228016.64000000001</v>
      </c>
      <c r="T2375" s="7">
        <v>0</v>
      </c>
      <c r="U2375" s="7">
        <v>0</v>
      </c>
      <c r="V2375" t="s">
        <v>1358</v>
      </c>
      <c r="W2375" s="7">
        <v>30869.24000000002</v>
      </c>
      <c r="X2375" s="2" t="s">
        <v>82</v>
      </c>
      <c r="Y2375" s="200">
        <v>1</v>
      </c>
      <c r="Z2375" s="201">
        <f>IF(Y2375&lt;&gt;"",Y2375,IF(Table1[[#This Row],[Befolyt]]="i",1,""))</f>
        <v>1</v>
      </c>
      <c r="AA2375" s="98">
        <f>Table1[[#This Row],[KülföldiÁr]]*Table1[[#This Row],[Darab]]</f>
        <v>593.16</v>
      </c>
    </row>
    <row r="2376" spans="1:27" x14ac:dyDescent="0.3">
      <c r="A2376" t="s">
        <v>1679</v>
      </c>
      <c r="B2376" t="s">
        <v>80</v>
      </c>
      <c r="C2376" s="126">
        <v>46038</v>
      </c>
      <c r="D2376" s="6">
        <v>1</v>
      </c>
      <c r="E2376" s="126">
        <v>46042</v>
      </c>
      <c r="F2376" s="6">
        <v>1</v>
      </c>
      <c r="G2376" t="s">
        <v>1702</v>
      </c>
      <c r="H2376" t="s">
        <v>49</v>
      </c>
      <c r="I2376" t="s">
        <v>28</v>
      </c>
      <c r="J2376" t="s">
        <v>1703</v>
      </c>
      <c r="K2376">
        <v>10</v>
      </c>
      <c r="L2376" s="7">
        <v>33010.089999999997</v>
      </c>
      <c r="M2376" s="7">
        <v>330100.89999999997</v>
      </c>
      <c r="N2376">
        <v>91.22</v>
      </c>
      <c r="O2376" t="s">
        <v>36</v>
      </c>
      <c r="P2376">
        <v>384.41</v>
      </c>
      <c r="Q2376" s="7">
        <v>101220</v>
      </c>
      <c r="R2376" s="7">
        <v>35065.879999999997</v>
      </c>
      <c r="S2376" s="7">
        <v>350658.8</v>
      </c>
      <c r="T2376" s="7">
        <v>0</v>
      </c>
      <c r="U2376" s="7">
        <v>0</v>
      </c>
      <c r="V2376" t="s">
        <v>1358</v>
      </c>
      <c r="W2376" s="7">
        <v>20557.900000000023</v>
      </c>
      <c r="X2376" s="2" t="s">
        <v>82</v>
      </c>
      <c r="Y2376" s="200">
        <v>1</v>
      </c>
      <c r="Z2376" s="201">
        <f>IF(Y2376&lt;&gt;"",Y2376,IF(Table1[[#This Row],[Befolyt]]="i",1,""))</f>
        <v>1</v>
      </c>
      <c r="AA2376" s="98">
        <f>Table1[[#This Row],[KülföldiÁr]]*Table1[[#This Row],[Darab]]</f>
        <v>912.2</v>
      </c>
    </row>
    <row r="2377" spans="1:27" x14ac:dyDescent="0.3">
      <c r="A2377" t="s">
        <v>1679</v>
      </c>
      <c r="B2377" t="s">
        <v>80</v>
      </c>
      <c r="C2377" s="126">
        <v>46038</v>
      </c>
      <c r="D2377" s="6">
        <v>1</v>
      </c>
      <c r="E2377" s="126">
        <v>46042</v>
      </c>
      <c r="F2377" s="6">
        <v>1</v>
      </c>
      <c r="G2377" t="s">
        <v>452</v>
      </c>
      <c r="H2377" t="s">
        <v>49</v>
      </c>
      <c r="I2377" t="s">
        <v>28</v>
      </c>
      <c r="J2377" t="s">
        <v>453</v>
      </c>
      <c r="K2377">
        <v>10</v>
      </c>
      <c r="L2377" s="7">
        <v>23031.56</v>
      </c>
      <c r="M2377" s="7">
        <v>230315.6</v>
      </c>
      <c r="N2377">
        <v>70.27</v>
      </c>
      <c r="O2377" t="s">
        <v>36</v>
      </c>
      <c r="P2377">
        <v>384.41</v>
      </c>
      <c r="Q2377" s="7">
        <v>75010</v>
      </c>
      <c r="R2377" s="7">
        <v>27012.49</v>
      </c>
      <c r="S2377" s="7">
        <v>270124.90000000002</v>
      </c>
      <c r="T2377" s="7">
        <v>0</v>
      </c>
      <c r="U2377" s="7">
        <v>0</v>
      </c>
      <c r="V2377" t="s">
        <v>1358</v>
      </c>
      <c r="W2377" s="7">
        <v>39809.300000000017</v>
      </c>
      <c r="X2377" s="2" t="s">
        <v>82</v>
      </c>
      <c r="Y2377" s="200">
        <v>1</v>
      </c>
      <c r="Z2377" s="201">
        <f>IF(Y2377&lt;&gt;"",Y2377,IF(Table1[[#This Row],[Befolyt]]="i",1,""))</f>
        <v>1</v>
      </c>
      <c r="AA2377" s="98">
        <f>Table1[[#This Row],[KülföldiÁr]]*Table1[[#This Row],[Darab]]</f>
        <v>702.69999999999993</v>
      </c>
    </row>
    <row r="2378" spans="1:27" x14ac:dyDescent="0.3">
      <c r="A2378" t="s">
        <v>1679</v>
      </c>
      <c r="B2378" t="s">
        <v>80</v>
      </c>
      <c r="C2378" s="126">
        <v>46038</v>
      </c>
      <c r="D2378" s="6">
        <v>1</v>
      </c>
      <c r="E2378" s="126">
        <v>46042</v>
      </c>
      <c r="F2378" s="6">
        <v>1</v>
      </c>
      <c r="G2378" t="s">
        <v>1704</v>
      </c>
      <c r="H2378" t="s">
        <v>49</v>
      </c>
      <c r="I2378" t="s">
        <v>28</v>
      </c>
      <c r="J2378" t="s">
        <v>1705</v>
      </c>
      <c r="K2378">
        <v>2</v>
      </c>
      <c r="L2378" s="7">
        <v>42686.38</v>
      </c>
      <c r="M2378" s="7">
        <v>85372.76</v>
      </c>
      <c r="N2378">
        <v>128.82</v>
      </c>
      <c r="O2378" t="s">
        <v>36</v>
      </c>
      <c r="P2378">
        <v>384.41</v>
      </c>
      <c r="Q2378" s="7">
        <v>141720</v>
      </c>
      <c r="R2378" s="7">
        <v>49519.7</v>
      </c>
      <c r="S2378" s="7">
        <v>99039.4</v>
      </c>
      <c r="T2378" s="7">
        <v>0</v>
      </c>
      <c r="U2378" s="7">
        <v>0</v>
      </c>
      <c r="V2378" t="s">
        <v>1358</v>
      </c>
      <c r="W2378" s="7">
        <v>13666.64</v>
      </c>
      <c r="X2378" s="2" t="s">
        <v>82</v>
      </c>
      <c r="Y2378" s="200">
        <v>1</v>
      </c>
      <c r="Z2378" s="201">
        <f>IF(Y2378&lt;&gt;"",Y2378,IF(Table1[[#This Row],[Befolyt]]="i",1,""))</f>
        <v>1</v>
      </c>
      <c r="AA2378" s="98">
        <f>Table1[[#This Row],[KülföldiÁr]]*Table1[[#This Row],[Darab]]</f>
        <v>257.64</v>
      </c>
    </row>
    <row r="2379" spans="1:27" x14ac:dyDescent="0.3">
      <c r="A2379" t="s">
        <v>1679</v>
      </c>
      <c r="B2379" t="s">
        <v>80</v>
      </c>
      <c r="C2379" s="126">
        <v>46038</v>
      </c>
      <c r="D2379" s="6">
        <v>1</v>
      </c>
      <c r="E2379" s="126">
        <v>46042</v>
      </c>
      <c r="F2379" s="6">
        <v>1</v>
      </c>
      <c r="G2379" t="s">
        <v>1348</v>
      </c>
      <c r="H2379" t="s">
        <v>49</v>
      </c>
      <c r="I2379" t="s">
        <v>28</v>
      </c>
      <c r="J2379" t="s">
        <v>1349</v>
      </c>
      <c r="K2379">
        <v>10</v>
      </c>
      <c r="L2379" s="7">
        <v>13938.02</v>
      </c>
      <c r="M2379" s="7">
        <v>139380.20000000001</v>
      </c>
      <c r="N2379">
        <v>42.2</v>
      </c>
      <c r="O2379" t="s">
        <v>36</v>
      </c>
      <c r="P2379">
        <v>384.41</v>
      </c>
      <c r="Q2379" s="7">
        <v>69280</v>
      </c>
      <c r="R2379" s="7">
        <v>16222.1</v>
      </c>
      <c r="S2379" s="7">
        <v>162221</v>
      </c>
      <c r="T2379" s="7">
        <v>0</v>
      </c>
      <c r="U2379" s="7">
        <v>0</v>
      </c>
      <c r="V2379" t="s">
        <v>1358</v>
      </c>
      <c r="W2379" s="7">
        <v>22840.799999999988</v>
      </c>
      <c r="X2379" s="2" t="s">
        <v>82</v>
      </c>
      <c r="Y2379" s="200">
        <v>1</v>
      </c>
      <c r="Z2379" s="201">
        <f>IF(Y2379&lt;&gt;"",Y2379,IF(Table1[[#This Row],[Befolyt]]="i",1,""))</f>
        <v>1</v>
      </c>
      <c r="AA2379" s="98">
        <f>Table1[[#This Row],[KülföldiÁr]]*Table1[[#This Row],[Darab]]</f>
        <v>422</v>
      </c>
    </row>
    <row r="2380" spans="1:27" x14ac:dyDescent="0.3">
      <c r="A2380" t="s">
        <v>1679</v>
      </c>
      <c r="B2380" t="s">
        <v>80</v>
      </c>
      <c r="C2380" s="126">
        <v>46038</v>
      </c>
      <c r="D2380" s="6">
        <v>1</v>
      </c>
      <c r="E2380" s="126">
        <v>46042</v>
      </c>
      <c r="F2380" s="6">
        <v>1</v>
      </c>
      <c r="G2380" t="s">
        <v>845</v>
      </c>
      <c r="H2380" t="s">
        <v>49</v>
      </c>
      <c r="I2380" t="s">
        <v>28</v>
      </c>
      <c r="J2380" t="s">
        <v>846</v>
      </c>
      <c r="K2380">
        <v>10</v>
      </c>
      <c r="L2380" s="7">
        <v>10721.12</v>
      </c>
      <c r="M2380" s="7">
        <v>107211.20000000001</v>
      </c>
      <c r="N2380">
        <v>32.76</v>
      </c>
      <c r="O2380" t="s">
        <v>36</v>
      </c>
      <c r="P2380">
        <v>384.41</v>
      </c>
      <c r="Q2380" s="7">
        <v>53750</v>
      </c>
      <c r="R2380" s="7">
        <v>12593.27</v>
      </c>
      <c r="S2380" s="7">
        <v>125932.70000000001</v>
      </c>
      <c r="T2380" s="7">
        <v>0</v>
      </c>
      <c r="U2380" s="7">
        <v>0</v>
      </c>
      <c r="V2380" t="s">
        <v>1358</v>
      </c>
      <c r="W2380" s="7">
        <v>18721.5</v>
      </c>
      <c r="X2380" s="2" t="s">
        <v>82</v>
      </c>
      <c r="Y2380" s="200">
        <v>1</v>
      </c>
      <c r="Z2380" s="201">
        <f>IF(Y2380&lt;&gt;"",Y2380,IF(Table1[[#This Row],[Befolyt]]="i",1,""))</f>
        <v>1</v>
      </c>
      <c r="AA2380" s="98">
        <f>Table1[[#This Row],[KülföldiÁr]]*Table1[[#This Row],[Darab]]</f>
        <v>327.59999999999997</v>
      </c>
    </row>
    <row r="2381" spans="1:27" x14ac:dyDescent="0.3">
      <c r="A2381" t="s">
        <v>1679</v>
      </c>
      <c r="B2381" t="s">
        <v>80</v>
      </c>
      <c r="C2381" s="126">
        <v>46038</v>
      </c>
      <c r="D2381" s="6">
        <v>1</v>
      </c>
      <c r="E2381" s="126">
        <v>46042</v>
      </c>
      <c r="F2381" s="6">
        <v>1</v>
      </c>
      <c r="G2381" t="s">
        <v>1706</v>
      </c>
      <c r="H2381" t="s">
        <v>49</v>
      </c>
      <c r="I2381" t="s">
        <v>28</v>
      </c>
      <c r="J2381" t="s">
        <v>1707</v>
      </c>
      <c r="K2381">
        <v>20</v>
      </c>
      <c r="L2381" s="7">
        <v>11415.05</v>
      </c>
      <c r="M2381" s="7">
        <v>228301</v>
      </c>
      <c r="N2381">
        <v>35.200000000000003</v>
      </c>
      <c r="O2381" t="s">
        <v>36</v>
      </c>
      <c r="P2381">
        <v>384.41</v>
      </c>
      <c r="Q2381" s="7">
        <v>59000</v>
      </c>
      <c r="R2381" s="7">
        <v>13531.23</v>
      </c>
      <c r="S2381" s="7">
        <v>270624.59999999998</v>
      </c>
      <c r="T2381" s="7">
        <v>0</v>
      </c>
      <c r="U2381" s="7">
        <v>0</v>
      </c>
      <c r="V2381" t="s">
        <v>1358</v>
      </c>
      <c r="W2381" s="7">
        <v>42323.599999999977</v>
      </c>
      <c r="X2381" s="2" t="s">
        <v>82</v>
      </c>
      <c r="Y2381" s="200">
        <v>1</v>
      </c>
      <c r="Z2381" s="201">
        <f>IF(Y2381&lt;&gt;"",Y2381,IF(Table1[[#This Row],[Befolyt]]="i",1,""))</f>
        <v>1</v>
      </c>
      <c r="AA2381" s="98">
        <f>Table1[[#This Row],[KülföldiÁr]]*Table1[[#This Row],[Darab]]</f>
        <v>704</v>
      </c>
    </row>
    <row r="2382" spans="1:27" x14ac:dyDescent="0.3">
      <c r="A2382" t="s">
        <v>1679</v>
      </c>
      <c r="B2382" t="s">
        <v>80</v>
      </c>
      <c r="C2382" s="126">
        <v>46038</v>
      </c>
      <c r="D2382" s="6">
        <v>1</v>
      </c>
      <c r="E2382" s="126">
        <v>46042</v>
      </c>
      <c r="F2382" s="6">
        <v>1</v>
      </c>
      <c r="G2382" t="s">
        <v>1708</v>
      </c>
      <c r="H2382" t="s">
        <v>49</v>
      </c>
      <c r="I2382" t="s">
        <v>28</v>
      </c>
      <c r="J2382" t="s">
        <v>1709</v>
      </c>
      <c r="K2382">
        <v>3</v>
      </c>
      <c r="L2382" s="7">
        <v>35787.31</v>
      </c>
      <c r="M2382" s="7">
        <v>107361.93</v>
      </c>
      <c r="N2382">
        <v>111.9</v>
      </c>
      <c r="O2382" t="s">
        <v>36</v>
      </c>
      <c r="P2382">
        <v>384.41</v>
      </c>
      <c r="Q2382" s="7">
        <v>179540</v>
      </c>
      <c r="R2382" s="7">
        <v>43015.48</v>
      </c>
      <c r="S2382" s="7">
        <v>129046.44</v>
      </c>
      <c r="T2382" s="7">
        <v>0</v>
      </c>
      <c r="U2382" s="7">
        <v>0</v>
      </c>
      <c r="V2382" t="s">
        <v>1358</v>
      </c>
      <c r="W2382" s="7">
        <v>21684.510000000009</v>
      </c>
      <c r="X2382" s="2" t="s">
        <v>82</v>
      </c>
      <c r="Y2382" s="200">
        <v>1</v>
      </c>
      <c r="Z2382" s="201">
        <f>IF(Y2382&lt;&gt;"",Y2382,IF(Table1[[#This Row],[Befolyt]]="i",1,""))</f>
        <v>1</v>
      </c>
      <c r="AA2382" s="98">
        <f>Table1[[#This Row],[KülföldiÁr]]*Table1[[#This Row],[Darab]]</f>
        <v>335.70000000000005</v>
      </c>
    </row>
    <row r="2383" spans="1:27" x14ac:dyDescent="0.3">
      <c r="A2383" t="s">
        <v>1679</v>
      </c>
      <c r="B2383" t="s">
        <v>80</v>
      </c>
      <c r="C2383" s="126">
        <v>46038</v>
      </c>
      <c r="D2383" s="6">
        <v>1</v>
      </c>
      <c r="E2383" s="126">
        <v>46042</v>
      </c>
      <c r="F2383" s="6">
        <v>1</v>
      </c>
      <c r="G2383" t="s">
        <v>1710</v>
      </c>
      <c r="H2383" t="s">
        <v>49</v>
      </c>
      <c r="I2383" t="s">
        <v>28</v>
      </c>
      <c r="J2383" t="s">
        <v>1711</v>
      </c>
      <c r="K2383">
        <v>10</v>
      </c>
      <c r="L2383" s="7">
        <v>22901.65</v>
      </c>
      <c r="M2383" s="7">
        <v>229016.5</v>
      </c>
      <c r="N2383">
        <v>71.64</v>
      </c>
      <c r="O2383" t="s">
        <v>36</v>
      </c>
      <c r="P2383">
        <v>384.41</v>
      </c>
      <c r="Q2383" s="7">
        <v>116270</v>
      </c>
      <c r="R2383" s="7">
        <v>27539.13</v>
      </c>
      <c r="S2383" s="7">
        <v>275391.3</v>
      </c>
      <c r="T2383" s="7">
        <v>0</v>
      </c>
      <c r="U2383" s="7">
        <v>0</v>
      </c>
      <c r="V2383" t="s">
        <v>1358</v>
      </c>
      <c r="W2383" s="7">
        <v>46374.799999999988</v>
      </c>
      <c r="X2383" s="2" t="s">
        <v>82</v>
      </c>
      <c r="Y2383" s="200">
        <v>1</v>
      </c>
      <c r="Z2383" s="201">
        <f>IF(Y2383&lt;&gt;"",Y2383,IF(Table1[[#This Row],[Befolyt]]="i",1,""))</f>
        <v>1</v>
      </c>
      <c r="AA2383" s="98">
        <f>Table1[[#This Row],[KülföldiÁr]]*Table1[[#This Row],[Darab]]</f>
        <v>716.4</v>
      </c>
    </row>
    <row r="2384" spans="1:27" x14ac:dyDescent="0.3">
      <c r="A2384" t="s">
        <v>1679</v>
      </c>
      <c r="B2384" t="s">
        <v>80</v>
      </c>
      <c r="C2384" s="126">
        <v>46038</v>
      </c>
      <c r="D2384" s="6">
        <v>1</v>
      </c>
      <c r="E2384" s="126">
        <v>46042</v>
      </c>
      <c r="F2384" s="6">
        <v>1</v>
      </c>
      <c r="G2384" t="s">
        <v>1712</v>
      </c>
      <c r="H2384" t="s">
        <v>49</v>
      </c>
      <c r="I2384" t="s">
        <v>28</v>
      </c>
      <c r="J2384" t="s">
        <v>1713</v>
      </c>
      <c r="K2384">
        <v>10</v>
      </c>
      <c r="L2384" s="7">
        <v>17262.66</v>
      </c>
      <c r="M2384" s="7">
        <v>172626.6</v>
      </c>
      <c r="N2384">
        <v>50.29</v>
      </c>
      <c r="O2384" t="s">
        <v>36</v>
      </c>
      <c r="P2384">
        <v>384.41</v>
      </c>
      <c r="Q2384" s="7">
        <v>80590</v>
      </c>
      <c r="R2384" s="7">
        <v>19331.98</v>
      </c>
      <c r="S2384" s="7">
        <v>193319.8</v>
      </c>
      <c r="T2384" s="7">
        <v>0</v>
      </c>
      <c r="U2384" s="7">
        <v>0</v>
      </c>
      <c r="V2384" t="s">
        <v>1358</v>
      </c>
      <c r="W2384" s="7">
        <v>20693.199999999983</v>
      </c>
      <c r="X2384" s="2" t="s">
        <v>82</v>
      </c>
      <c r="Y2384" s="200">
        <v>1</v>
      </c>
      <c r="Z2384" s="201">
        <f>IF(Y2384&lt;&gt;"",Y2384,IF(Table1[[#This Row],[Befolyt]]="i",1,""))</f>
        <v>1</v>
      </c>
      <c r="AA2384" s="98">
        <f>Table1[[#This Row],[KülföldiÁr]]*Table1[[#This Row],[Darab]]</f>
        <v>502.9</v>
      </c>
    </row>
    <row r="2385" spans="1:27" x14ac:dyDescent="0.3">
      <c r="A2385" t="s">
        <v>1679</v>
      </c>
      <c r="B2385" t="s">
        <v>80</v>
      </c>
      <c r="C2385" s="126">
        <v>46038</v>
      </c>
      <c r="D2385" s="6">
        <v>1</v>
      </c>
      <c r="E2385" s="126">
        <v>46042</v>
      </c>
      <c r="F2385" s="6">
        <v>1</v>
      </c>
      <c r="G2385" t="s">
        <v>1714</v>
      </c>
      <c r="H2385" t="s">
        <v>41</v>
      </c>
      <c r="I2385" t="s">
        <v>28</v>
      </c>
      <c r="J2385" t="s">
        <v>1715</v>
      </c>
      <c r="K2385">
        <v>100</v>
      </c>
      <c r="L2385" s="7">
        <v>1145.8900000000001</v>
      </c>
      <c r="M2385" s="7">
        <v>114589.00000000001</v>
      </c>
      <c r="N2385">
        <v>2.96</v>
      </c>
      <c r="O2385" t="s">
        <v>36</v>
      </c>
      <c r="P2385">
        <v>384.41</v>
      </c>
      <c r="Q2385" s="7">
        <v>4090</v>
      </c>
      <c r="R2385" s="7">
        <v>1137.8499999999999</v>
      </c>
      <c r="S2385" s="7">
        <v>113784.99999999999</v>
      </c>
      <c r="T2385" s="7">
        <v>0</v>
      </c>
      <c r="U2385" s="7">
        <v>0</v>
      </c>
      <c r="V2385" t="s">
        <v>1358</v>
      </c>
      <c r="W2385" s="7">
        <v>-804.0000000000291</v>
      </c>
      <c r="X2385" s="2" t="s">
        <v>82</v>
      </c>
      <c r="Y2385" s="200">
        <v>1</v>
      </c>
      <c r="Z2385" s="201">
        <f>IF(Y2385&lt;&gt;"",Y2385,IF(Table1[[#This Row],[Befolyt]]="i",1,""))</f>
        <v>1</v>
      </c>
      <c r="AA2385" s="98">
        <f>Table1[[#This Row],[KülföldiÁr]]*Table1[[#This Row],[Darab]]</f>
        <v>296</v>
      </c>
    </row>
    <row r="2386" spans="1:27" x14ac:dyDescent="0.3">
      <c r="A2386" t="s">
        <v>1679</v>
      </c>
      <c r="B2386" t="s">
        <v>80</v>
      </c>
      <c r="C2386" s="126">
        <v>46038</v>
      </c>
      <c r="D2386" s="6">
        <v>1</v>
      </c>
      <c r="E2386" s="126">
        <v>46042</v>
      </c>
      <c r="F2386" s="6">
        <v>1</v>
      </c>
      <c r="G2386" t="s">
        <v>1716</v>
      </c>
      <c r="H2386" t="s">
        <v>41</v>
      </c>
      <c r="I2386" t="s">
        <v>28</v>
      </c>
      <c r="J2386" t="s">
        <v>1717</v>
      </c>
      <c r="K2386">
        <v>100</v>
      </c>
      <c r="L2386" s="7">
        <v>688.07</v>
      </c>
      <c r="M2386" s="7">
        <v>68807</v>
      </c>
      <c r="N2386">
        <v>1.93</v>
      </c>
      <c r="O2386" t="s">
        <v>36</v>
      </c>
      <c r="P2386">
        <v>384.41</v>
      </c>
      <c r="Q2386" s="7">
        <v>2630</v>
      </c>
      <c r="R2386" s="7">
        <v>741.91</v>
      </c>
      <c r="S2386" s="7">
        <v>74191</v>
      </c>
      <c r="T2386" s="7">
        <v>0</v>
      </c>
      <c r="U2386" s="7">
        <v>0</v>
      </c>
      <c r="V2386" t="s">
        <v>1358</v>
      </c>
      <c r="W2386" s="7">
        <v>5384</v>
      </c>
      <c r="X2386" s="2" t="s">
        <v>82</v>
      </c>
      <c r="Y2386" s="200">
        <v>1</v>
      </c>
      <c r="Z2386" s="201">
        <f>IF(Y2386&lt;&gt;"",Y2386,IF(Table1[[#This Row],[Befolyt]]="i",1,""))</f>
        <v>1</v>
      </c>
      <c r="AA2386" s="98">
        <f>Table1[[#This Row],[KülföldiÁr]]*Table1[[#This Row],[Darab]]</f>
        <v>193</v>
      </c>
    </row>
    <row r="2387" spans="1:27" x14ac:dyDescent="0.3">
      <c r="A2387" t="s">
        <v>1679</v>
      </c>
      <c r="B2387" t="s">
        <v>80</v>
      </c>
      <c r="C2387" s="126">
        <v>46038</v>
      </c>
      <c r="D2387" s="6">
        <v>1</v>
      </c>
      <c r="E2387" s="126">
        <v>46042</v>
      </c>
      <c r="F2387" s="6">
        <v>1</v>
      </c>
      <c r="G2387" t="s">
        <v>75</v>
      </c>
      <c r="H2387" t="s">
        <v>34</v>
      </c>
      <c r="I2387" t="s">
        <v>32</v>
      </c>
      <c r="J2387" t="s">
        <v>76</v>
      </c>
      <c r="K2387">
        <v>3</v>
      </c>
      <c r="L2387" s="7">
        <v>1900</v>
      </c>
      <c r="M2387" s="7">
        <v>5700</v>
      </c>
      <c r="N2387">
        <v>6</v>
      </c>
      <c r="O2387" t="s">
        <v>36</v>
      </c>
      <c r="P2387">
        <v>384.41</v>
      </c>
      <c r="Q2387" s="7">
        <v>3500</v>
      </c>
      <c r="R2387" s="7">
        <v>2306.46</v>
      </c>
      <c r="S2387" s="7">
        <v>6919.38</v>
      </c>
      <c r="T2387" s="7">
        <v>0</v>
      </c>
      <c r="U2387" s="7">
        <v>0</v>
      </c>
      <c r="V2387" t="s">
        <v>1358</v>
      </c>
      <c r="W2387" s="7">
        <v>1219.3800000000001</v>
      </c>
      <c r="X2387" s="2" t="s">
        <v>82</v>
      </c>
      <c r="Y2387" s="200">
        <v>1</v>
      </c>
      <c r="Z2387" s="201">
        <f>IF(Y2387&lt;&gt;"",Y2387,IF(Table1[[#This Row],[Befolyt]]="i",1,""))</f>
        <v>1</v>
      </c>
      <c r="AA2387" s="98">
        <f>Table1[[#This Row],[KülföldiÁr]]*Table1[[#This Row],[Darab]]</f>
        <v>18</v>
      </c>
    </row>
    <row r="2388" spans="1:27" x14ac:dyDescent="0.3">
      <c r="A2388" t="s">
        <v>1679</v>
      </c>
      <c r="B2388" t="s">
        <v>80</v>
      </c>
      <c r="C2388" s="126">
        <v>46038</v>
      </c>
      <c r="D2388" s="6">
        <v>1</v>
      </c>
      <c r="E2388" s="126">
        <v>46042</v>
      </c>
      <c r="F2388" s="6">
        <v>1</v>
      </c>
      <c r="G2388" t="s">
        <v>1718</v>
      </c>
      <c r="H2388" t="s">
        <v>53</v>
      </c>
      <c r="I2388" t="s">
        <v>28</v>
      </c>
      <c r="J2388" t="s">
        <v>1719</v>
      </c>
      <c r="K2388">
        <v>3</v>
      </c>
      <c r="L2388" s="7">
        <v>31204.97</v>
      </c>
      <c r="M2388" s="7">
        <v>93614.91</v>
      </c>
      <c r="N2388">
        <v>84.94</v>
      </c>
      <c r="O2388" t="s">
        <v>36</v>
      </c>
      <c r="P2388">
        <v>384.41</v>
      </c>
      <c r="Q2388" s="7">
        <v>131995</v>
      </c>
      <c r="R2388" s="7">
        <v>32651.79</v>
      </c>
      <c r="S2388" s="7">
        <v>97955.37</v>
      </c>
      <c r="T2388" s="7">
        <v>0</v>
      </c>
      <c r="U2388" s="7">
        <v>0</v>
      </c>
      <c r="V2388" t="s">
        <v>1358</v>
      </c>
      <c r="W2388" s="7">
        <v>4340.4599999999919</v>
      </c>
      <c r="X2388" s="2" t="s">
        <v>82</v>
      </c>
      <c r="Y2388" s="200">
        <v>1</v>
      </c>
      <c r="Z2388" s="201">
        <f>IF(Y2388&lt;&gt;"",Y2388,IF(Table1[[#This Row],[Befolyt]]="i",1,""))</f>
        <v>1</v>
      </c>
      <c r="AA2388" s="98">
        <f>Table1[[#This Row],[KülföldiÁr]]*Table1[[#This Row],[Darab]]</f>
        <v>254.82</v>
      </c>
    </row>
    <row r="2389" spans="1:27" x14ac:dyDescent="0.3">
      <c r="A2389" t="s">
        <v>1679</v>
      </c>
      <c r="B2389" t="s">
        <v>80</v>
      </c>
      <c r="C2389" s="126">
        <v>46038</v>
      </c>
      <c r="D2389" s="6">
        <v>1</v>
      </c>
      <c r="E2389" s="126">
        <v>46042</v>
      </c>
      <c r="F2389" s="6">
        <v>1</v>
      </c>
      <c r="G2389" t="s">
        <v>1720</v>
      </c>
      <c r="H2389" t="s">
        <v>53</v>
      </c>
      <c r="I2389" t="s">
        <v>28</v>
      </c>
      <c r="J2389" t="s">
        <v>1721</v>
      </c>
      <c r="K2389">
        <v>9</v>
      </c>
      <c r="L2389" s="7">
        <v>13385.87</v>
      </c>
      <c r="M2389" s="7">
        <v>120472.83</v>
      </c>
      <c r="N2389">
        <v>39.06</v>
      </c>
      <c r="O2389" t="s">
        <v>36</v>
      </c>
      <c r="P2389">
        <v>384.41</v>
      </c>
      <c r="Q2389" s="7">
        <v>65623</v>
      </c>
      <c r="R2389" s="7">
        <v>15015.06</v>
      </c>
      <c r="S2389" s="7">
        <v>135135.54</v>
      </c>
      <c r="T2389" s="7">
        <v>0</v>
      </c>
      <c r="U2389" s="7">
        <v>0</v>
      </c>
      <c r="V2389" t="s">
        <v>1358</v>
      </c>
      <c r="W2389" s="7">
        <v>14662.710000000006</v>
      </c>
      <c r="X2389" s="2" t="s">
        <v>82</v>
      </c>
      <c r="Y2389" s="200">
        <v>1</v>
      </c>
      <c r="Z2389" s="201">
        <f>IF(Y2389&lt;&gt;"",Y2389,IF(Table1[[#This Row],[Befolyt]]="i",1,""))</f>
        <v>1</v>
      </c>
      <c r="AA2389" s="98">
        <f>Table1[[#This Row],[KülföldiÁr]]*Table1[[#This Row],[Darab]]</f>
        <v>351.54</v>
      </c>
    </row>
    <row r="2390" spans="1:27" x14ac:dyDescent="0.3">
      <c r="A2390" t="s">
        <v>1679</v>
      </c>
      <c r="B2390" t="s">
        <v>80</v>
      </c>
      <c r="C2390" s="126">
        <v>46038</v>
      </c>
      <c r="D2390" s="6">
        <v>1</v>
      </c>
      <c r="E2390" s="126">
        <v>46042</v>
      </c>
      <c r="F2390" s="6">
        <v>1</v>
      </c>
      <c r="G2390" t="s">
        <v>1722</v>
      </c>
      <c r="H2390" t="s">
        <v>49</v>
      </c>
      <c r="I2390" t="s">
        <v>28</v>
      </c>
      <c r="J2390" t="s">
        <v>1723</v>
      </c>
      <c r="K2390">
        <v>50</v>
      </c>
      <c r="L2390" s="7">
        <v>268.07</v>
      </c>
      <c r="M2390" s="7">
        <v>13403.5</v>
      </c>
      <c r="N2390">
        <v>0.77</v>
      </c>
      <c r="O2390" t="s">
        <v>36</v>
      </c>
      <c r="P2390">
        <v>384.41</v>
      </c>
      <c r="Q2390" s="7">
        <v>2460</v>
      </c>
      <c r="R2390" s="7">
        <v>296</v>
      </c>
      <c r="S2390" s="7">
        <v>14800</v>
      </c>
      <c r="T2390" s="7">
        <v>0</v>
      </c>
      <c r="U2390" s="7">
        <v>0</v>
      </c>
      <c r="V2390" t="s">
        <v>1358</v>
      </c>
      <c r="W2390" s="7">
        <v>1396.5</v>
      </c>
      <c r="X2390" s="2" t="s">
        <v>82</v>
      </c>
      <c r="Y2390" s="200">
        <v>1</v>
      </c>
      <c r="Z2390" s="201">
        <f>IF(Y2390&lt;&gt;"",Y2390,IF(Table1[[#This Row],[Befolyt]]="i",1,""))</f>
        <v>1</v>
      </c>
      <c r="AA2390" s="98">
        <f>Table1[[#This Row],[KülföldiÁr]]*Table1[[#This Row],[Darab]]</f>
        <v>38.5</v>
      </c>
    </row>
    <row r="2391" spans="1:27" x14ac:dyDescent="0.3">
      <c r="A2391" t="s">
        <v>1679</v>
      </c>
      <c r="B2391" t="s">
        <v>80</v>
      </c>
      <c r="C2391" s="126">
        <v>46038</v>
      </c>
      <c r="D2391" s="6">
        <v>1</v>
      </c>
      <c r="E2391" s="126">
        <v>46042</v>
      </c>
      <c r="F2391" s="6">
        <v>1</v>
      </c>
      <c r="G2391" t="s">
        <v>1724</v>
      </c>
      <c r="H2391" t="s">
        <v>49</v>
      </c>
      <c r="I2391" t="s">
        <v>28</v>
      </c>
      <c r="J2391" t="s">
        <v>1725</v>
      </c>
      <c r="K2391">
        <v>50</v>
      </c>
      <c r="L2391" s="7">
        <v>169.5</v>
      </c>
      <c r="M2391" s="7">
        <v>8475</v>
      </c>
      <c r="N2391">
        <v>0.53</v>
      </c>
      <c r="O2391" t="s">
        <v>36</v>
      </c>
      <c r="P2391">
        <v>384.41</v>
      </c>
      <c r="Q2391" s="7">
        <v>2220</v>
      </c>
      <c r="R2391" s="7">
        <v>203.74</v>
      </c>
      <c r="S2391" s="7">
        <v>10187</v>
      </c>
      <c r="T2391" s="7">
        <v>0</v>
      </c>
      <c r="U2391" s="7">
        <v>0</v>
      </c>
      <c r="V2391" t="s">
        <v>1358</v>
      </c>
      <c r="W2391" s="7">
        <v>1712</v>
      </c>
      <c r="X2391" s="2" t="s">
        <v>82</v>
      </c>
      <c r="Y2391" s="200">
        <v>1</v>
      </c>
      <c r="Z2391" s="201">
        <f>IF(Y2391&lt;&gt;"",Y2391,IF(Table1[[#This Row],[Befolyt]]="i",1,""))</f>
        <v>1</v>
      </c>
      <c r="AA2391" s="98">
        <f>Table1[[#This Row],[KülföldiÁr]]*Table1[[#This Row],[Darab]]</f>
        <v>26.5</v>
      </c>
    </row>
    <row r="2392" spans="1:27" x14ac:dyDescent="0.3">
      <c r="A2392" t="s">
        <v>1679</v>
      </c>
      <c r="B2392" t="s">
        <v>80</v>
      </c>
      <c r="C2392" s="126">
        <v>46038</v>
      </c>
      <c r="D2392" s="6">
        <v>1</v>
      </c>
      <c r="E2392" s="126">
        <v>46042</v>
      </c>
      <c r="F2392" s="6">
        <v>1</v>
      </c>
      <c r="G2392" t="s">
        <v>1726</v>
      </c>
      <c r="H2392" t="s">
        <v>49</v>
      </c>
      <c r="I2392" t="s">
        <v>28</v>
      </c>
      <c r="J2392" t="s">
        <v>1727</v>
      </c>
      <c r="K2392">
        <v>100</v>
      </c>
      <c r="L2392" s="7">
        <v>189.31</v>
      </c>
      <c r="M2392" s="7">
        <v>18931</v>
      </c>
      <c r="N2392">
        <v>0.59</v>
      </c>
      <c r="O2392" t="s">
        <v>36</v>
      </c>
      <c r="P2392">
        <v>384.41</v>
      </c>
      <c r="Q2392" s="7">
        <v>1270</v>
      </c>
      <c r="R2392" s="7">
        <v>226.8</v>
      </c>
      <c r="S2392" s="7">
        <v>22680</v>
      </c>
      <c r="T2392" s="7">
        <v>0</v>
      </c>
      <c r="U2392" s="7">
        <v>0</v>
      </c>
      <c r="V2392" t="s">
        <v>1358</v>
      </c>
      <c r="W2392" s="7">
        <v>3749</v>
      </c>
      <c r="X2392" s="2" t="s">
        <v>82</v>
      </c>
      <c r="Y2392" s="200">
        <v>1</v>
      </c>
      <c r="Z2392" s="201">
        <f>IF(Y2392&lt;&gt;"",Y2392,IF(Table1[[#This Row],[Befolyt]]="i",1,""))</f>
        <v>1</v>
      </c>
      <c r="AA2392" s="98">
        <f>Table1[[#This Row],[KülföldiÁr]]*Table1[[#This Row],[Darab]]</f>
        <v>59</v>
      </c>
    </row>
    <row r="2393" spans="1:27" x14ac:dyDescent="0.3">
      <c r="A2393" t="s">
        <v>1679</v>
      </c>
      <c r="B2393" t="s">
        <v>80</v>
      </c>
      <c r="C2393" s="126">
        <v>46038</v>
      </c>
      <c r="D2393" s="6">
        <v>1</v>
      </c>
      <c r="E2393" s="126">
        <v>46042</v>
      </c>
      <c r="F2393" s="6">
        <v>1</v>
      </c>
      <c r="G2393" t="s">
        <v>1728</v>
      </c>
      <c r="H2393" t="s">
        <v>49</v>
      </c>
      <c r="I2393" t="s">
        <v>28</v>
      </c>
      <c r="J2393" t="s">
        <v>1729</v>
      </c>
      <c r="K2393">
        <v>50</v>
      </c>
      <c r="L2393" s="7">
        <v>309.20999999999998</v>
      </c>
      <c r="M2393" s="7">
        <v>15460.499999999998</v>
      </c>
      <c r="N2393">
        <v>0.86</v>
      </c>
      <c r="O2393" t="s">
        <v>36</v>
      </c>
      <c r="P2393">
        <v>384.41</v>
      </c>
      <c r="Q2393" s="7">
        <v>1845</v>
      </c>
      <c r="R2393" s="7">
        <v>330.59</v>
      </c>
      <c r="S2393" s="7">
        <v>16529.5</v>
      </c>
      <c r="T2393" s="7">
        <v>0</v>
      </c>
      <c r="U2393" s="7">
        <v>0</v>
      </c>
      <c r="V2393" t="s">
        <v>1358</v>
      </c>
      <c r="W2393" s="7">
        <v>1069.0000000000018</v>
      </c>
      <c r="X2393" s="2" t="s">
        <v>82</v>
      </c>
      <c r="Y2393" s="200">
        <v>1</v>
      </c>
      <c r="Z2393" s="201">
        <f>IF(Y2393&lt;&gt;"",Y2393,IF(Table1[[#This Row],[Befolyt]]="i",1,""))</f>
        <v>1</v>
      </c>
      <c r="AA2393" s="98">
        <f>Table1[[#This Row],[KülföldiÁr]]*Table1[[#This Row],[Darab]]</f>
        <v>43</v>
      </c>
    </row>
    <row r="2394" spans="1:27" x14ac:dyDescent="0.3">
      <c r="A2394" t="s">
        <v>1730</v>
      </c>
      <c r="B2394" t="s">
        <v>80</v>
      </c>
      <c r="C2394" s="126">
        <v>46038</v>
      </c>
      <c r="D2394" s="6">
        <v>1</v>
      </c>
      <c r="E2394" s="126">
        <v>46042</v>
      </c>
      <c r="F2394" s="6">
        <v>1</v>
      </c>
      <c r="G2394" t="s">
        <v>75</v>
      </c>
      <c r="H2394" t="s">
        <v>34</v>
      </c>
      <c r="I2394" t="s">
        <v>32</v>
      </c>
      <c r="J2394" t="s">
        <v>76</v>
      </c>
      <c r="K2394">
        <v>2</v>
      </c>
      <c r="L2394" s="7">
        <v>1900</v>
      </c>
      <c r="M2394" s="7">
        <v>3800</v>
      </c>
      <c r="N2394">
        <v>6</v>
      </c>
      <c r="O2394" t="s">
        <v>36</v>
      </c>
      <c r="P2394">
        <v>384.41</v>
      </c>
      <c r="Q2394" s="7">
        <v>3500</v>
      </c>
      <c r="R2394" s="7">
        <v>2306.46</v>
      </c>
      <c r="S2394" s="7">
        <v>4612.92</v>
      </c>
      <c r="T2394" s="7">
        <v>0</v>
      </c>
      <c r="U2394" s="7">
        <v>0</v>
      </c>
      <c r="V2394" t="s">
        <v>1358</v>
      </c>
      <c r="W2394" s="7">
        <v>812.92000000000007</v>
      </c>
      <c r="X2394" s="2" t="s">
        <v>82</v>
      </c>
      <c r="Y2394" s="200">
        <v>1</v>
      </c>
      <c r="Z2394" s="201">
        <f>IF(Y2394&lt;&gt;"",Y2394,IF(Table1[[#This Row],[Befolyt]]="i",1,""))</f>
        <v>1</v>
      </c>
      <c r="AA2394" s="98">
        <f>Table1[[#This Row],[KülföldiÁr]]*Table1[[#This Row],[Darab]]</f>
        <v>12</v>
      </c>
    </row>
    <row r="2395" spans="1:27" x14ac:dyDescent="0.3">
      <c r="A2395" t="s">
        <v>1730</v>
      </c>
      <c r="B2395" t="s">
        <v>80</v>
      </c>
      <c r="C2395" s="126">
        <v>46038</v>
      </c>
      <c r="D2395" s="6">
        <v>1</v>
      </c>
      <c r="E2395" s="126">
        <v>46042</v>
      </c>
      <c r="F2395" s="6">
        <v>1</v>
      </c>
      <c r="G2395" t="s">
        <v>482</v>
      </c>
      <c r="H2395" t="s">
        <v>63</v>
      </c>
      <c r="I2395" t="s">
        <v>28</v>
      </c>
      <c r="J2395" t="s">
        <v>483</v>
      </c>
      <c r="K2395">
        <v>21</v>
      </c>
      <c r="L2395" s="7">
        <v>5230.3</v>
      </c>
      <c r="M2395" s="7">
        <v>109836.3</v>
      </c>
      <c r="N2395">
        <v>15.22</v>
      </c>
      <c r="O2395" t="s">
        <v>36</v>
      </c>
      <c r="P2395">
        <v>384.41</v>
      </c>
      <c r="Q2395" s="7">
        <v>14940</v>
      </c>
      <c r="R2395" s="7">
        <v>5850.72</v>
      </c>
      <c r="S2395" s="7">
        <v>122865.12000000001</v>
      </c>
      <c r="T2395" s="7">
        <v>0</v>
      </c>
      <c r="U2395" s="7">
        <v>0</v>
      </c>
      <c r="V2395" t="s">
        <v>1358</v>
      </c>
      <c r="W2395" s="7">
        <v>13028.820000000007</v>
      </c>
      <c r="X2395" s="2" t="s">
        <v>82</v>
      </c>
      <c r="Y2395" s="200">
        <v>1</v>
      </c>
      <c r="Z2395" s="201">
        <f>IF(Y2395&lt;&gt;"",Y2395,IF(Table1[[#This Row],[Befolyt]]="i",1,""))</f>
        <v>1</v>
      </c>
      <c r="AA2395" s="98">
        <f>Table1[[#This Row],[KülföldiÁr]]*Table1[[#This Row],[Darab]]</f>
        <v>319.62</v>
      </c>
    </row>
    <row r="2396" spans="1:27" x14ac:dyDescent="0.3">
      <c r="A2396" t="s">
        <v>1730</v>
      </c>
      <c r="B2396" t="s">
        <v>80</v>
      </c>
      <c r="C2396" s="126">
        <v>46038</v>
      </c>
      <c r="D2396" s="6">
        <v>1</v>
      </c>
      <c r="E2396" s="126">
        <v>46042</v>
      </c>
      <c r="F2396" s="6">
        <v>1</v>
      </c>
      <c r="G2396" t="s">
        <v>1731</v>
      </c>
      <c r="H2396" t="s">
        <v>63</v>
      </c>
      <c r="I2396" t="s">
        <v>28</v>
      </c>
      <c r="J2396" t="s">
        <v>1732</v>
      </c>
      <c r="K2396">
        <v>22</v>
      </c>
      <c r="L2396" s="7">
        <v>3805.16</v>
      </c>
      <c r="M2396" s="7">
        <v>83713.51999999999</v>
      </c>
      <c r="N2396">
        <v>10.9</v>
      </c>
      <c r="O2396" t="s">
        <v>36</v>
      </c>
      <c r="P2396">
        <v>384.41</v>
      </c>
      <c r="Q2396" s="7">
        <v>10700</v>
      </c>
      <c r="R2396" s="7">
        <v>4190.07</v>
      </c>
      <c r="S2396" s="7">
        <v>92181.54</v>
      </c>
      <c r="T2396" s="7">
        <v>0</v>
      </c>
      <c r="U2396" s="7">
        <v>0</v>
      </c>
      <c r="V2396" t="s">
        <v>1358</v>
      </c>
      <c r="W2396" s="7">
        <v>8468.0200000000041</v>
      </c>
      <c r="X2396" s="2" t="s">
        <v>82</v>
      </c>
      <c r="Y2396" s="200">
        <v>1</v>
      </c>
      <c r="Z2396" s="201">
        <f>IF(Y2396&lt;&gt;"",Y2396,IF(Table1[[#This Row],[Befolyt]]="i",1,""))</f>
        <v>1</v>
      </c>
      <c r="AA2396" s="98">
        <f>Table1[[#This Row],[KülföldiÁr]]*Table1[[#This Row],[Darab]]</f>
        <v>239.8</v>
      </c>
    </row>
    <row r="2397" spans="1:27" x14ac:dyDescent="0.3">
      <c r="A2397" t="s">
        <v>1730</v>
      </c>
      <c r="B2397" t="s">
        <v>80</v>
      </c>
      <c r="C2397" s="126">
        <v>46038</v>
      </c>
      <c r="D2397" s="6">
        <v>1</v>
      </c>
      <c r="E2397" s="126">
        <v>46042</v>
      </c>
      <c r="F2397" s="6">
        <v>1</v>
      </c>
      <c r="G2397" t="s">
        <v>369</v>
      </c>
      <c r="H2397" t="s">
        <v>63</v>
      </c>
      <c r="I2397" t="s">
        <v>28</v>
      </c>
      <c r="J2397" t="s">
        <v>370</v>
      </c>
      <c r="K2397">
        <v>30</v>
      </c>
      <c r="L2397" s="7">
        <v>2610.09</v>
      </c>
      <c r="M2397" s="7">
        <v>78302.700000000012</v>
      </c>
      <c r="N2397">
        <v>7.32</v>
      </c>
      <c r="O2397" t="s">
        <v>36</v>
      </c>
      <c r="P2397">
        <v>384.41</v>
      </c>
      <c r="Q2397" s="7">
        <v>7490</v>
      </c>
      <c r="R2397" s="7">
        <v>2813.88</v>
      </c>
      <c r="S2397" s="7">
        <v>84416.400000000009</v>
      </c>
      <c r="T2397" s="7">
        <v>0</v>
      </c>
      <c r="U2397" s="7">
        <v>0</v>
      </c>
      <c r="V2397" t="s">
        <v>1358</v>
      </c>
      <c r="W2397" s="7">
        <v>6113.6999999999971</v>
      </c>
      <c r="X2397" s="2" t="s">
        <v>82</v>
      </c>
      <c r="Y2397" s="200">
        <v>1</v>
      </c>
      <c r="Z2397" s="201">
        <f>IF(Y2397&lt;&gt;"",Y2397,IF(Table1[[#This Row],[Befolyt]]="i",1,""))</f>
        <v>1</v>
      </c>
      <c r="AA2397" s="98">
        <f>Table1[[#This Row],[KülföldiÁr]]*Table1[[#This Row],[Darab]]</f>
        <v>219.60000000000002</v>
      </c>
    </row>
    <row r="2398" spans="1:27" x14ac:dyDescent="0.3">
      <c r="A2398" t="s">
        <v>1730</v>
      </c>
      <c r="B2398" t="s">
        <v>80</v>
      </c>
      <c r="C2398" s="126">
        <v>46038</v>
      </c>
      <c r="D2398" s="6">
        <v>1</v>
      </c>
      <c r="E2398" s="126">
        <v>46042</v>
      </c>
      <c r="F2398" s="6">
        <v>1</v>
      </c>
      <c r="G2398" t="s">
        <v>62</v>
      </c>
      <c r="H2398" t="s">
        <v>63</v>
      </c>
      <c r="I2398" t="s">
        <v>28</v>
      </c>
      <c r="J2398" t="s">
        <v>288</v>
      </c>
      <c r="K2398">
        <v>60</v>
      </c>
      <c r="L2398" s="7">
        <v>1176.1300000000001</v>
      </c>
      <c r="M2398" s="7">
        <v>70567.8</v>
      </c>
      <c r="N2398">
        <v>3.34</v>
      </c>
      <c r="O2398" t="s">
        <v>36</v>
      </c>
      <c r="P2398">
        <v>384.41</v>
      </c>
      <c r="Q2398" s="7">
        <v>3280</v>
      </c>
      <c r="R2398" s="7">
        <v>1283.93</v>
      </c>
      <c r="S2398" s="7">
        <v>77035.8</v>
      </c>
      <c r="T2398" s="7">
        <v>0</v>
      </c>
      <c r="U2398" s="7">
        <v>0</v>
      </c>
      <c r="V2398" t="s">
        <v>1358</v>
      </c>
      <c r="W2398" s="7">
        <v>6468</v>
      </c>
      <c r="X2398" s="2" t="s">
        <v>82</v>
      </c>
      <c r="Y2398" s="200">
        <v>1</v>
      </c>
      <c r="Z2398" s="201">
        <f>IF(Y2398&lt;&gt;"",Y2398,IF(Table1[[#This Row],[Befolyt]]="i",1,""))</f>
        <v>1</v>
      </c>
      <c r="AA2398" s="98">
        <f>Table1[[#This Row],[KülföldiÁr]]*Table1[[#This Row],[Darab]]</f>
        <v>200.39999999999998</v>
      </c>
    </row>
    <row r="2399" spans="1:27" x14ac:dyDescent="0.3">
      <c r="A2399" t="s">
        <v>1730</v>
      </c>
      <c r="B2399" t="s">
        <v>80</v>
      </c>
      <c r="C2399" s="126">
        <v>46038</v>
      </c>
      <c r="D2399" s="6">
        <v>1</v>
      </c>
      <c r="E2399" s="126">
        <v>46042</v>
      </c>
      <c r="F2399" s="6">
        <v>1</v>
      </c>
      <c r="G2399" t="s">
        <v>118</v>
      </c>
      <c r="H2399" t="s">
        <v>63</v>
      </c>
      <c r="I2399" t="s">
        <v>28</v>
      </c>
      <c r="J2399" t="s">
        <v>119</v>
      </c>
      <c r="K2399">
        <v>40</v>
      </c>
      <c r="L2399" s="7">
        <v>709.76</v>
      </c>
      <c r="M2399" s="7">
        <v>28390.400000000001</v>
      </c>
      <c r="N2399">
        <v>1.99</v>
      </c>
      <c r="O2399" t="s">
        <v>36</v>
      </c>
      <c r="P2399">
        <v>384.41</v>
      </c>
      <c r="Q2399" s="7">
        <v>1950</v>
      </c>
      <c r="R2399" s="7">
        <v>764.98</v>
      </c>
      <c r="S2399" s="7">
        <v>30599.200000000001</v>
      </c>
      <c r="T2399" s="7">
        <v>0</v>
      </c>
      <c r="U2399" s="7">
        <v>0</v>
      </c>
      <c r="V2399" t="s">
        <v>1358</v>
      </c>
      <c r="W2399" s="7">
        <v>2208.7999999999993</v>
      </c>
      <c r="X2399" s="2" t="s">
        <v>82</v>
      </c>
      <c r="Y2399" s="200">
        <v>1</v>
      </c>
      <c r="Z2399" s="201">
        <f>IF(Y2399&lt;&gt;"",Y2399,IF(Table1[[#This Row],[Befolyt]]="i",1,""))</f>
        <v>1</v>
      </c>
      <c r="AA2399" s="98">
        <f>Table1[[#This Row],[KülföldiÁr]]*Table1[[#This Row],[Darab]]</f>
        <v>79.599999999999994</v>
      </c>
    </row>
    <row r="2400" spans="1:27" x14ac:dyDescent="0.3">
      <c r="A2400" t="s">
        <v>1730</v>
      </c>
      <c r="B2400" t="s">
        <v>80</v>
      </c>
      <c r="C2400" s="126">
        <v>46038</v>
      </c>
      <c r="D2400" s="6">
        <v>1</v>
      </c>
      <c r="E2400" s="126">
        <v>46042</v>
      </c>
      <c r="F2400" s="6">
        <v>1</v>
      </c>
      <c r="G2400" t="s">
        <v>64</v>
      </c>
      <c r="H2400" t="s">
        <v>63</v>
      </c>
      <c r="I2400" t="s">
        <v>28</v>
      </c>
      <c r="J2400" t="s">
        <v>65</v>
      </c>
      <c r="K2400">
        <v>70</v>
      </c>
      <c r="L2400" s="7">
        <v>375.7</v>
      </c>
      <c r="M2400" s="7">
        <v>26299</v>
      </c>
      <c r="N2400">
        <v>1.05</v>
      </c>
      <c r="O2400" t="s">
        <v>36</v>
      </c>
      <c r="P2400">
        <v>384.41</v>
      </c>
      <c r="Q2400" s="7">
        <v>1030</v>
      </c>
      <c r="R2400" s="7">
        <v>403.63</v>
      </c>
      <c r="S2400" s="7">
        <v>28254.1</v>
      </c>
      <c r="T2400" s="7">
        <v>0</v>
      </c>
      <c r="U2400" s="7">
        <v>0</v>
      </c>
      <c r="V2400" t="s">
        <v>1358</v>
      </c>
      <c r="W2400" s="7">
        <v>1955.0999999999985</v>
      </c>
      <c r="X2400" s="2" t="s">
        <v>82</v>
      </c>
      <c r="Y2400" s="200">
        <v>1</v>
      </c>
      <c r="Z2400" s="201">
        <f>IF(Y2400&lt;&gt;"",Y2400,IF(Table1[[#This Row],[Befolyt]]="i",1,""))</f>
        <v>1</v>
      </c>
      <c r="AA2400" s="98">
        <f>Table1[[#This Row],[KülföldiÁr]]*Table1[[#This Row],[Darab]]</f>
        <v>73.5</v>
      </c>
    </row>
    <row r="2401" spans="1:27" x14ac:dyDescent="0.3">
      <c r="A2401" t="s">
        <v>1730</v>
      </c>
      <c r="B2401" t="s">
        <v>80</v>
      </c>
      <c r="C2401" s="126">
        <v>46038</v>
      </c>
      <c r="D2401" s="6">
        <v>1</v>
      </c>
      <c r="E2401" s="126">
        <v>46042</v>
      </c>
      <c r="F2401" s="6">
        <v>1</v>
      </c>
      <c r="G2401" t="s">
        <v>1072</v>
      </c>
      <c r="H2401" t="s">
        <v>63</v>
      </c>
      <c r="I2401" t="s">
        <v>28</v>
      </c>
      <c r="J2401" t="s">
        <v>1073</v>
      </c>
      <c r="K2401">
        <v>20</v>
      </c>
      <c r="L2401" s="7">
        <v>6600.29</v>
      </c>
      <c r="M2401" s="7">
        <v>132005.79999999999</v>
      </c>
      <c r="N2401">
        <v>18.36</v>
      </c>
      <c r="O2401" t="s">
        <v>36</v>
      </c>
      <c r="P2401">
        <v>384.41</v>
      </c>
      <c r="Q2401" s="7">
        <v>16880</v>
      </c>
      <c r="R2401" s="7">
        <v>7057.77</v>
      </c>
      <c r="S2401" s="7">
        <v>141155.40000000002</v>
      </c>
      <c r="T2401" s="7">
        <v>0</v>
      </c>
      <c r="U2401" s="7">
        <v>0</v>
      </c>
      <c r="V2401" t="s">
        <v>1358</v>
      </c>
      <c r="W2401" s="7">
        <v>9149.6000000000349</v>
      </c>
      <c r="X2401" s="2" t="s">
        <v>82</v>
      </c>
      <c r="Y2401" s="200">
        <v>1</v>
      </c>
      <c r="Z2401" s="201">
        <f>IF(Y2401&lt;&gt;"",Y2401,IF(Table1[[#This Row],[Befolyt]]="i",1,""))</f>
        <v>1</v>
      </c>
      <c r="AA2401" s="98">
        <f>Table1[[#This Row],[KülföldiÁr]]*Table1[[#This Row],[Darab]]</f>
        <v>367.2</v>
      </c>
    </row>
    <row r="2402" spans="1:27" x14ac:dyDescent="0.3">
      <c r="A2402" t="s">
        <v>1730</v>
      </c>
      <c r="B2402" t="s">
        <v>80</v>
      </c>
      <c r="C2402" s="126">
        <v>46038</v>
      </c>
      <c r="D2402" s="6">
        <v>1</v>
      </c>
      <c r="E2402" s="126">
        <v>46042</v>
      </c>
      <c r="F2402" s="6">
        <v>1</v>
      </c>
      <c r="G2402" t="s">
        <v>1733</v>
      </c>
      <c r="H2402" t="s">
        <v>63</v>
      </c>
      <c r="I2402" t="s">
        <v>28</v>
      </c>
      <c r="J2402" t="s">
        <v>1734</v>
      </c>
      <c r="K2402">
        <v>30</v>
      </c>
      <c r="L2402" s="7">
        <v>316.52999999999997</v>
      </c>
      <c r="M2402" s="7">
        <v>9495.9</v>
      </c>
      <c r="N2402">
        <v>0.88</v>
      </c>
      <c r="O2402" t="s">
        <v>36</v>
      </c>
      <c r="P2402">
        <v>384.41</v>
      </c>
      <c r="Q2402" s="7">
        <v>810</v>
      </c>
      <c r="R2402" s="7">
        <v>338.28</v>
      </c>
      <c r="S2402" s="7">
        <v>10148.4</v>
      </c>
      <c r="T2402" s="7">
        <v>0</v>
      </c>
      <c r="U2402" s="7">
        <v>0</v>
      </c>
      <c r="V2402" t="s">
        <v>1358</v>
      </c>
      <c r="W2402" s="7">
        <v>652.5</v>
      </c>
      <c r="X2402" s="2" t="s">
        <v>82</v>
      </c>
      <c r="Y2402" s="200">
        <v>1</v>
      </c>
      <c r="Z2402" s="201">
        <f>IF(Y2402&lt;&gt;"",Y2402,IF(Table1[[#This Row],[Befolyt]]="i",1,""))</f>
        <v>1</v>
      </c>
      <c r="AA2402" s="98">
        <f>Table1[[#This Row],[KülföldiÁr]]*Table1[[#This Row],[Darab]]</f>
        <v>26.4</v>
      </c>
    </row>
    <row r="2403" spans="1:27" x14ac:dyDescent="0.3">
      <c r="A2403" t="s">
        <v>1730</v>
      </c>
      <c r="B2403" t="s">
        <v>80</v>
      </c>
      <c r="C2403" s="126">
        <v>46038</v>
      </c>
      <c r="D2403" s="6">
        <v>1</v>
      </c>
      <c r="E2403" s="126">
        <v>46042</v>
      </c>
      <c r="F2403" s="6">
        <v>1</v>
      </c>
      <c r="G2403" t="s">
        <v>365</v>
      </c>
      <c r="H2403" t="s">
        <v>63</v>
      </c>
      <c r="I2403" t="s">
        <v>28</v>
      </c>
      <c r="J2403" t="s">
        <v>387</v>
      </c>
      <c r="K2403">
        <v>50</v>
      </c>
      <c r="L2403" s="7">
        <v>240.96</v>
      </c>
      <c r="M2403" s="7">
        <v>12048</v>
      </c>
      <c r="N2403">
        <v>0.68</v>
      </c>
      <c r="O2403" t="s">
        <v>36</v>
      </c>
      <c r="P2403">
        <v>384.41</v>
      </c>
      <c r="Q2403" s="7">
        <v>670</v>
      </c>
      <c r="R2403" s="7">
        <v>261.39999999999998</v>
      </c>
      <c r="S2403" s="7">
        <v>13069.999999999998</v>
      </c>
      <c r="T2403" s="7">
        <v>0</v>
      </c>
      <c r="U2403" s="7">
        <v>0</v>
      </c>
      <c r="V2403" t="s">
        <v>1358</v>
      </c>
      <c r="W2403" s="7">
        <v>1021.9999999999982</v>
      </c>
      <c r="X2403" s="2" t="s">
        <v>82</v>
      </c>
      <c r="Y2403" s="200">
        <v>1</v>
      </c>
      <c r="Z2403" s="201">
        <f>IF(Y2403&lt;&gt;"",Y2403,IF(Table1[[#This Row],[Befolyt]]="i",1,""))</f>
        <v>1</v>
      </c>
      <c r="AA2403" s="98">
        <f>Table1[[#This Row],[KülföldiÁr]]*Table1[[#This Row],[Darab]]</f>
        <v>34</v>
      </c>
    </row>
    <row r="2404" spans="1:27" x14ac:dyDescent="0.3">
      <c r="A2404" t="s">
        <v>1730</v>
      </c>
      <c r="B2404" t="s">
        <v>80</v>
      </c>
      <c r="C2404" s="126">
        <v>46038</v>
      </c>
      <c r="D2404" s="6">
        <v>1</v>
      </c>
      <c r="E2404" s="126">
        <v>46042</v>
      </c>
      <c r="F2404" s="6">
        <v>1</v>
      </c>
      <c r="G2404" t="s">
        <v>1336</v>
      </c>
      <c r="H2404" t="s">
        <v>63</v>
      </c>
      <c r="I2404" t="s">
        <v>28</v>
      </c>
      <c r="J2404" t="s">
        <v>1337</v>
      </c>
      <c r="K2404">
        <v>20</v>
      </c>
      <c r="L2404" s="7">
        <v>157.01</v>
      </c>
      <c r="M2404" s="7">
        <v>3140.2</v>
      </c>
      <c r="N2404">
        <v>0.47</v>
      </c>
      <c r="O2404" t="s">
        <v>36</v>
      </c>
      <c r="P2404">
        <v>384.41</v>
      </c>
      <c r="Q2404" s="7">
        <v>470</v>
      </c>
      <c r="R2404" s="7">
        <v>180.67</v>
      </c>
      <c r="S2404" s="7">
        <v>3613.3999999999996</v>
      </c>
      <c r="T2404" s="7">
        <v>0</v>
      </c>
      <c r="U2404" s="7">
        <v>0</v>
      </c>
      <c r="V2404" t="s">
        <v>1358</v>
      </c>
      <c r="W2404" s="7">
        <v>473.19999999999982</v>
      </c>
      <c r="X2404" s="2" t="s">
        <v>82</v>
      </c>
      <c r="Y2404" s="200">
        <v>1</v>
      </c>
      <c r="Z2404" s="201">
        <f>IF(Y2404&lt;&gt;"",Y2404,IF(Table1[[#This Row],[Befolyt]]="i",1,""))</f>
        <v>1</v>
      </c>
      <c r="AA2404" s="98">
        <f>Table1[[#This Row],[KülföldiÁr]]*Table1[[#This Row],[Darab]]</f>
        <v>9.3999999999999986</v>
      </c>
    </row>
    <row r="2405" spans="1:27" x14ac:dyDescent="0.3">
      <c r="A2405" t="s">
        <v>1735</v>
      </c>
      <c r="B2405" t="s">
        <v>1736</v>
      </c>
      <c r="C2405" s="126">
        <v>46038</v>
      </c>
      <c r="D2405" s="6">
        <v>1</v>
      </c>
      <c r="E2405" s="126">
        <v>46038</v>
      </c>
      <c r="F2405" s="6">
        <v>1</v>
      </c>
      <c r="G2405" t="s">
        <v>1737</v>
      </c>
      <c r="H2405" t="s">
        <v>51</v>
      </c>
      <c r="I2405" t="s">
        <v>28</v>
      </c>
      <c r="J2405" t="s">
        <v>1738</v>
      </c>
      <c r="K2405">
        <v>100</v>
      </c>
      <c r="L2405" s="7">
        <v>136.18</v>
      </c>
      <c r="M2405" s="7">
        <v>13618</v>
      </c>
      <c r="N2405">
        <v>0</v>
      </c>
      <c r="O2405" t="s">
        <v>29</v>
      </c>
      <c r="P2405">
        <v>0</v>
      </c>
      <c r="Q2405" s="7">
        <v>490</v>
      </c>
      <c r="R2405" s="7">
        <v>350</v>
      </c>
      <c r="S2405" s="7">
        <v>35000</v>
      </c>
      <c r="T2405" s="7">
        <v>1.83</v>
      </c>
      <c r="U2405" s="7">
        <v>640.5</v>
      </c>
      <c r="V2405" t="s">
        <v>83</v>
      </c>
      <c r="W2405" s="7">
        <v>21382</v>
      </c>
      <c r="X2405" s="2" t="s">
        <v>82</v>
      </c>
      <c r="Y2405" s="200"/>
      <c r="Z2405" s="201">
        <f>IF(Y2405&lt;&gt;"",Y2405,IF(Table1[[#This Row],[Befolyt]]="i",1,""))</f>
        <v>1</v>
      </c>
      <c r="AA2405" s="98">
        <f>Table1[[#This Row],[KülföldiÁr]]*Table1[[#This Row],[Darab]]</f>
        <v>0</v>
      </c>
    </row>
    <row r="2406" spans="1:27" x14ac:dyDescent="0.3">
      <c r="A2406" t="s">
        <v>1735</v>
      </c>
      <c r="B2406" t="s">
        <v>1736</v>
      </c>
      <c r="C2406" s="126">
        <v>46038</v>
      </c>
      <c r="D2406" s="6">
        <v>1</v>
      </c>
      <c r="E2406" s="126">
        <v>46038</v>
      </c>
      <c r="F2406" s="6">
        <v>1</v>
      </c>
      <c r="G2406" t="s">
        <v>1739</v>
      </c>
      <c r="H2406" t="s">
        <v>34</v>
      </c>
      <c r="I2406" t="s">
        <v>32</v>
      </c>
      <c r="J2406" t="s">
        <v>1740</v>
      </c>
      <c r="K2406">
        <v>1</v>
      </c>
      <c r="L2406" s="7">
        <v>2533</v>
      </c>
      <c r="M2406" s="7">
        <v>2533</v>
      </c>
      <c r="N2406">
        <v>0</v>
      </c>
      <c r="O2406" t="s">
        <v>29</v>
      </c>
      <c r="P2406">
        <v>0</v>
      </c>
      <c r="Q2406" s="7">
        <v>2533</v>
      </c>
      <c r="R2406" s="7">
        <v>0</v>
      </c>
      <c r="S2406" s="7">
        <v>0</v>
      </c>
      <c r="T2406" s="7">
        <v>0</v>
      </c>
      <c r="U2406" s="7">
        <v>0</v>
      </c>
      <c r="V2406" t="s">
        <v>83</v>
      </c>
      <c r="W2406" s="7">
        <v>-2533</v>
      </c>
      <c r="X2406" s="2" t="s">
        <v>82</v>
      </c>
      <c r="Y2406" s="200"/>
      <c r="Z2406" s="201">
        <f>IF(Y2406&lt;&gt;"",Y2406,IF(Table1[[#This Row],[Befolyt]]="i",1,""))</f>
        <v>1</v>
      </c>
      <c r="AA2406" s="98">
        <f>Table1[[#This Row],[KülföldiÁr]]*Table1[[#This Row],[Darab]]</f>
        <v>0</v>
      </c>
    </row>
    <row r="2407" spans="1:27" x14ac:dyDescent="0.3">
      <c r="A2407" t="s">
        <v>1741</v>
      </c>
      <c r="B2407" t="s">
        <v>1015</v>
      </c>
      <c r="C2407" s="126">
        <v>46038</v>
      </c>
      <c r="D2407" s="6">
        <v>1</v>
      </c>
      <c r="E2407" s="126">
        <v>46038</v>
      </c>
      <c r="F2407" s="6">
        <v>1</v>
      </c>
      <c r="G2407" t="s">
        <v>307</v>
      </c>
      <c r="H2407" t="s">
        <v>33</v>
      </c>
      <c r="I2407" t="s">
        <v>28</v>
      </c>
      <c r="J2407" t="s">
        <v>308</v>
      </c>
      <c r="K2407">
        <v>4</v>
      </c>
      <c r="L2407" s="7">
        <v>614.48</v>
      </c>
      <c r="M2407" s="7">
        <v>2457.92</v>
      </c>
      <c r="N2407">
        <v>0</v>
      </c>
      <c r="O2407" t="s">
        <v>29</v>
      </c>
      <c r="P2407">
        <v>0</v>
      </c>
      <c r="Q2407" s="7">
        <v>3000</v>
      </c>
      <c r="R2407" s="7">
        <v>3750</v>
      </c>
      <c r="S2407" s="7">
        <v>15000</v>
      </c>
      <c r="T2407" s="7">
        <v>5</v>
      </c>
      <c r="U2407" s="7">
        <v>750</v>
      </c>
      <c r="V2407" t="s">
        <v>74</v>
      </c>
      <c r="W2407" s="7">
        <v>12542.08</v>
      </c>
      <c r="X2407" s="2" t="s">
        <v>82</v>
      </c>
      <c r="Y2407" s="200"/>
      <c r="Z2407" s="201">
        <f>IF(Y2407&lt;&gt;"",Y2407,IF(Table1[[#This Row],[Befolyt]]="i",1,""))</f>
        <v>1</v>
      </c>
      <c r="AA2407" s="98">
        <f>Table1[[#This Row],[KülföldiÁr]]*Table1[[#This Row],[Darab]]</f>
        <v>0</v>
      </c>
    </row>
    <row r="2408" spans="1:27" x14ac:dyDescent="0.3">
      <c r="A2408" t="s">
        <v>1741</v>
      </c>
      <c r="B2408" t="s">
        <v>1015</v>
      </c>
      <c r="C2408" s="126">
        <v>46038</v>
      </c>
      <c r="D2408" s="6">
        <v>1</v>
      </c>
      <c r="E2408" s="126">
        <v>46038</v>
      </c>
      <c r="F2408" s="6">
        <v>1</v>
      </c>
      <c r="G2408" t="s">
        <v>1675</v>
      </c>
      <c r="H2408" t="s">
        <v>33</v>
      </c>
      <c r="I2408" t="s">
        <v>28</v>
      </c>
      <c r="J2408" t="s">
        <v>1676</v>
      </c>
      <c r="K2408">
        <v>2</v>
      </c>
      <c r="L2408" s="7">
        <v>486.93</v>
      </c>
      <c r="M2408" s="7">
        <v>973.86</v>
      </c>
      <c r="N2408">
        <v>0</v>
      </c>
      <c r="O2408" t="s">
        <v>29</v>
      </c>
      <c r="P2408">
        <v>0</v>
      </c>
      <c r="Q2408" s="7">
        <v>2200</v>
      </c>
      <c r="R2408" s="7">
        <v>2960</v>
      </c>
      <c r="S2408" s="7">
        <v>5920</v>
      </c>
      <c r="T2408" s="7">
        <v>5</v>
      </c>
      <c r="U2408" s="7">
        <v>296</v>
      </c>
      <c r="V2408" t="s">
        <v>74</v>
      </c>
      <c r="W2408" s="7">
        <v>4946.1400000000003</v>
      </c>
      <c r="X2408" s="2" t="s">
        <v>82</v>
      </c>
      <c r="Y2408" s="200"/>
      <c r="Z2408" s="201">
        <f>IF(Y2408&lt;&gt;"",Y2408,IF(Table1[[#This Row],[Befolyt]]="i",1,""))</f>
        <v>1</v>
      </c>
      <c r="AA2408" s="98">
        <f>Table1[[#This Row],[KülföldiÁr]]*Table1[[#This Row],[Darab]]</f>
        <v>0</v>
      </c>
    </row>
    <row r="2409" spans="1:27" x14ac:dyDescent="0.3">
      <c r="A2409" t="s">
        <v>1741</v>
      </c>
      <c r="B2409" t="s">
        <v>1015</v>
      </c>
      <c r="C2409" s="126">
        <v>46038</v>
      </c>
      <c r="D2409" s="6">
        <v>1</v>
      </c>
      <c r="E2409" s="126">
        <v>46038</v>
      </c>
      <c r="F2409" s="6">
        <v>1</v>
      </c>
      <c r="G2409" t="s">
        <v>1742</v>
      </c>
      <c r="H2409" t="s">
        <v>34</v>
      </c>
      <c r="I2409" t="s">
        <v>32</v>
      </c>
      <c r="J2409" t="s">
        <v>1743</v>
      </c>
      <c r="K2409">
        <v>1</v>
      </c>
      <c r="L2409" s="7">
        <v>2331</v>
      </c>
      <c r="M2409" s="7">
        <v>2331</v>
      </c>
      <c r="N2409">
        <v>0</v>
      </c>
      <c r="O2409" t="s">
        <v>29</v>
      </c>
      <c r="P2409">
        <v>0</v>
      </c>
      <c r="Q2409" s="7">
        <v>2331</v>
      </c>
      <c r="R2409" s="7">
        <v>0</v>
      </c>
      <c r="S2409" s="7">
        <v>0</v>
      </c>
      <c r="T2409" s="7">
        <v>0</v>
      </c>
      <c r="U2409" s="7">
        <v>0</v>
      </c>
      <c r="V2409" t="s">
        <v>74</v>
      </c>
      <c r="W2409" s="7">
        <v>-2331</v>
      </c>
      <c r="X2409" s="2" t="s">
        <v>82</v>
      </c>
      <c r="Y2409" s="200"/>
      <c r="Z2409" s="201">
        <f>IF(Y2409&lt;&gt;"",Y2409,IF(Table1[[#This Row],[Befolyt]]="i",1,""))</f>
        <v>1</v>
      </c>
      <c r="AA2409" s="98">
        <f>Table1[[#This Row],[KülföldiÁr]]*Table1[[#This Row],[Darab]]</f>
        <v>0</v>
      </c>
    </row>
    <row r="2410" spans="1:27" x14ac:dyDescent="0.3">
      <c r="A2410" t="s">
        <v>1744</v>
      </c>
      <c r="B2410" t="s">
        <v>1745</v>
      </c>
      <c r="C2410" s="126">
        <v>46038</v>
      </c>
      <c r="D2410" s="6">
        <v>1</v>
      </c>
      <c r="E2410" s="126">
        <v>46038</v>
      </c>
      <c r="F2410" s="6">
        <v>1</v>
      </c>
      <c r="G2410" t="s">
        <v>1496</v>
      </c>
      <c r="H2410" t="s">
        <v>33</v>
      </c>
      <c r="I2410" t="s">
        <v>28</v>
      </c>
      <c r="J2410" t="s">
        <v>1746</v>
      </c>
      <c r="K2410">
        <v>10</v>
      </c>
      <c r="L2410" s="7">
        <v>450.06</v>
      </c>
      <c r="M2410" s="7">
        <v>4500.6000000000004</v>
      </c>
      <c r="N2410">
        <v>0</v>
      </c>
      <c r="O2410" t="s">
        <v>29</v>
      </c>
      <c r="P2410">
        <v>0</v>
      </c>
      <c r="Q2410" s="7">
        <v>2500</v>
      </c>
      <c r="R2410" s="7">
        <v>1890</v>
      </c>
      <c r="S2410" s="7">
        <v>18900</v>
      </c>
      <c r="T2410" s="7">
        <v>3.5</v>
      </c>
      <c r="U2410" s="7">
        <v>661.5</v>
      </c>
      <c r="V2410" t="s">
        <v>74</v>
      </c>
      <c r="W2410" s="7">
        <v>14399.4</v>
      </c>
      <c r="X2410" s="2" t="s">
        <v>82</v>
      </c>
      <c r="Y2410" s="200">
        <v>1</v>
      </c>
      <c r="Z2410" s="201">
        <f>IF(Y2410&lt;&gt;"",Y2410,IF(Table1[[#This Row],[Befolyt]]="i",1,""))</f>
        <v>1</v>
      </c>
      <c r="AA2410" s="98">
        <f>Table1[[#This Row],[KülföldiÁr]]*Table1[[#This Row],[Darab]]</f>
        <v>0</v>
      </c>
    </row>
    <row r="2411" spans="1:27" x14ac:dyDescent="0.3">
      <c r="A2411" t="s">
        <v>1744</v>
      </c>
      <c r="B2411" t="s">
        <v>1745</v>
      </c>
      <c r="C2411" s="126">
        <v>46038</v>
      </c>
      <c r="D2411" s="6">
        <v>1</v>
      </c>
      <c r="E2411" s="126">
        <v>46038</v>
      </c>
      <c r="F2411" s="6">
        <v>1</v>
      </c>
      <c r="G2411" t="s">
        <v>512</v>
      </c>
      <c r="H2411" t="s">
        <v>34</v>
      </c>
      <c r="I2411" t="s">
        <v>32</v>
      </c>
      <c r="J2411" t="s">
        <v>513</v>
      </c>
      <c r="K2411">
        <v>1</v>
      </c>
      <c r="L2411" s="7">
        <v>2159</v>
      </c>
      <c r="M2411" s="7">
        <v>2159</v>
      </c>
      <c r="N2411">
        <v>0</v>
      </c>
      <c r="O2411" t="s">
        <v>29</v>
      </c>
      <c r="P2411">
        <v>0</v>
      </c>
      <c r="Q2411" s="7">
        <v>2159</v>
      </c>
      <c r="R2411" s="7">
        <v>0</v>
      </c>
      <c r="S2411" s="7">
        <v>0</v>
      </c>
      <c r="T2411" s="7">
        <v>0</v>
      </c>
      <c r="U2411" s="7">
        <v>0</v>
      </c>
      <c r="V2411" t="s">
        <v>74</v>
      </c>
      <c r="W2411" s="7">
        <v>-2159</v>
      </c>
      <c r="X2411" s="2" t="s">
        <v>82</v>
      </c>
      <c r="Y2411" s="200">
        <v>1</v>
      </c>
      <c r="Z2411" s="201">
        <f>IF(Y2411&lt;&gt;"",Y2411,IF(Table1[[#This Row],[Befolyt]]="i",1,""))</f>
        <v>1</v>
      </c>
      <c r="AA2411" s="98">
        <f>Table1[[#This Row],[KülföldiÁr]]*Table1[[#This Row],[Darab]]</f>
        <v>0</v>
      </c>
    </row>
    <row r="2412" spans="1:27" x14ac:dyDescent="0.3">
      <c r="A2412" t="s">
        <v>588</v>
      </c>
      <c r="B2412" t="s">
        <v>584</v>
      </c>
      <c r="C2412" s="126">
        <v>46038</v>
      </c>
      <c r="D2412" s="6">
        <v>1</v>
      </c>
      <c r="E2412" s="126">
        <v>46038</v>
      </c>
      <c r="F2412" s="6">
        <v>1</v>
      </c>
      <c r="G2412" t="s">
        <v>585</v>
      </c>
      <c r="H2412" t="s">
        <v>93</v>
      </c>
      <c r="I2412" t="s">
        <v>28</v>
      </c>
      <c r="J2412" t="s">
        <v>589</v>
      </c>
      <c r="K2412">
        <v>1</v>
      </c>
      <c r="L2412" s="7">
        <v>9411.33</v>
      </c>
      <c r="M2412" s="7">
        <v>9411.33</v>
      </c>
      <c r="N2412">
        <v>0</v>
      </c>
      <c r="O2412" t="s">
        <v>29</v>
      </c>
      <c r="P2412">
        <v>0</v>
      </c>
      <c r="Q2412" s="7">
        <v>10695</v>
      </c>
      <c r="R2412" s="7">
        <v>19900</v>
      </c>
      <c r="S2412" s="7">
        <v>19900</v>
      </c>
      <c r="T2412" s="7">
        <v>21.19</v>
      </c>
      <c r="U2412" s="7">
        <v>4216.8100000000004</v>
      </c>
      <c r="V2412" t="s">
        <v>66</v>
      </c>
      <c r="W2412" s="7">
        <v>10488.67</v>
      </c>
      <c r="X2412" s="2" t="s">
        <v>82</v>
      </c>
      <c r="Y2412" s="200">
        <v>1</v>
      </c>
      <c r="Z2412" s="201">
        <f>IF(Y2412&lt;&gt;"",Y2412,IF(Table1[[#This Row],[Befolyt]]="i",1,""))</f>
        <v>1</v>
      </c>
      <c r="AA2412" s="98">
        <f>Table1[[#This Row],[KülföldiÁr]]*Table1[[#This Row],[Darab]]</f>
        <v>0</v>
      </c>
    </row>
    <row r="2413" spans="1:27" x14ac:dyDescent="0.3">
      <c r="A2413" t="s">
        <v>588</v>
      </c>
      <c r="B2413" t="s">
        <v>584</v>
      </c>
      <c r="C2413" s="126">
        <v>46038</v>
      </c>
      <c r="D2413" s="6">
        <v>1</v>
      </c>
      <c r="E2413" s="126">
        <v>46038</v>
      </c>
      <c r="F2413" s="6">
        <v>1</v>
      </c>
      <c r="G2413" t="s">
        <v>108</v>
      </c>
      <c r="H2413" t="s">
        <v>34</v>
      </c>
      <c r="I2413" t="s">
        <v>32</v>
      </c>
      <c r="J2413" t="s">
        <v>109</v>
      </c>
      <c r="K2413">
        <v>1</v>
      </c>
      <c r="L2413" s="7">
        <v>3256</v>
      </c>
      <c r="M2413" s="7">
        <v>3256</v>
      </c>
      <c r="N2413">
        <v>0</v>
      </c>
      <c r="O2413" t="s">
        <v>29</v>
      </c>
      <c r="P2413">
        <v>0</v>
      </c>
      <c r="Q2413" s="7">
        <v>2159</v>
      </c>
      <c r="R2413" s="7">
        <v>2000</v>
      </c>
      <c r="S2413" s="7">
        <v>2000</v>
      </c>
      <c r="T2413" s="7">
        <v>0</v>
      </c>
      <c r="U2413" s="7">
        <v>0</v>
      </c>
      <c r="V2413" t="s">
        <v>66</v>
      </c>
      <c r="W2413" s="7">
        <v>-1256</v>
      </c>
      <c r="X2413" s="2" t="s">
        <v>82</v>
      </c>
      <c r="Y2413" s="200">
        <v>1</v>
      </c>
      <c r="Z2413" s="201">
        <f>IF(Y2413&lt;&gt;"",Y2413,IF(Table1[[#This Row],[Befolyt]]="i",1,""))</f>
        <v>1</v>
      </c>
      <c r="AA2413" s="98">
        <f>Table1[[#This Row],[KülföldiÁr]]*Table1[[#This Row],[Darab]]</f>
        <v>0</v>
      </c>
    </row>
    <row r="2414" spans="1:27" x14ac:dyDescent="0.3">
      <c r="A2414" t="s">
        <v>588</v>
      </c>
      <c r="B2414" t="s">
        <v>584</v>
      </c>
      <c r="C2414" s="126">
        <v>46038</v>
      </c>
      <c r="D2414" s="6">
        <v>1</v>
      </c>
      <c r="E2414" s="126">
        <v>46038</v>
      </c>
      <c r="F2414" s="6">
        <v>1</v>
      </c>
      <c r="G2414" t="s">
        <v>357</v>
      </c>
      <c r="H2414" t="s">
        <v>34</v>
      </c>
      <c r="I2414" t="s">
        <v>32</v>
      </c>
      <c r="J2414" t="s">
        <v>358</v>
      </c>
      <c r="K2414">
        <v>1</v>
      </c>
      <c r="L2414" s="7">
        <v>2364</v>
      </c>
      <c r="M2414" s="7">
        <v>2364</v>
      </c>
      <c r="N2414">
        <v>0</v>
      </c>
      <c r="O2414" t="s">
        <v>29</v>
      </c>
      <c r="P2414">
        <v>0</v>
      </c>
      <c r="Q2414" s="7">
        <v>2364</v>
      </c>
      <c r="R2414" s="7">
        <v>0</v>
      </c>
      <c r="S2414" s="7">
        <v>0</v>
      </c>
      <c r="T2414" s="7">
        <v>0</v>
      </c>
      <c r="U2414" s="7">
        <v>0</v>
      </c>
      <c r="V2414" t="s">
        <v>66</v>
      </c>
      <c r="W2414" s="7">
        <v>-2364</v>
      </c>
      <c r="X2414" s="2" t="s">
        <v>82</v>
      </c>
      <c r="Y2414" s="200">
        <v>1</v>
      </c>
      <c r="Z2414" s="201">
        <f>IF(Y2414&lt;&gt;"",Y2414,IF(Table1[[#This Row],[Befolyt]]="i",1,""))</f>
        <v>1</v>
      </c>
      <c r="AA2414" s="98">
        <f>Table1[[#This Row],[KülföldiÁr]]*Table1[[#This Row],[Darab]]</f>
        <v>0</v>
      </c>
    </row>
    <row r="2415" spans="1:27" x14ac:dyDescent="0.3">
      <c r="A2415" t="s">
        <v>590</v>
      </c>
      <c r="B2415" t="s">
        <v>587</v>
      </c>
      <c r="C2415" s="126">
        <v>46038</v>
      </c>
      <c r="D2415" s="6">
        <v>1</v>
      </c>
      <c r="E2415" s="126">
        <v>46038</v>
      </c>
      <c r="F2415" s="6">
        <v>1</v>
      </c>
      <c r="G2415" t="s">
        <v>591</v>
      </c>
      <c r="H2415" t="s">
        <v>33</v>
      </c>
      <c r="I2415" t="s">
        <v>28</v>
      </c>
      <c r="J2415" t="s">
        <v>592</v>
      </c>
      <c r="K2415">
        <v>1</v>
      </c>
      <c r="L2415" s="7">
        <v>13887.57</v>
      </c>
      <c r="M2415" s="7">
        <v>13887.57</v>
      </c>
      <c r="N2415">
        <v>0</v>
      </c>
      <c r="O2415" t="s">
        <v>29</v>
      </c>
      <c r="P2415">
        <v>0</v>
      </c>
      <c r="Q2415" s="7">
        <v>43420</v>
      </c>
      <c r="R2415" s="7">
        <v>37126</v>
      </c>
      <c r="S2415" s="7">
        <v>37126</v>
      </c>
      <c r="T2415" s="7">
        <v>4.2</v>
      </c>
      <c r="U2415" s="7">
        <v>1559.2920000000001</v>
      </c>
      <c r="V2415" t="s">
        <v>81</v>
      </c>
      <c r="W2415" s="7">
        <v>23238.43</v>
      </c>
      <c r="X2415" s="2" t="s">
        <v>82</v>
      </c>
      <c r="Y2415" s="200">
        <v>1</v>
      </c>
      <c r="Z2415" s="201">
        <f>IF(Y2415&lt;&gt;"",Y2415,IF(Table1[[#This Row],[Befolyt]]="i",1,""))</f>
        <v>1</v>
      </c>
      <c r="AA2415" s="98">
        <f>Table1[[#This Row],[KülföldiÁr]]*Table1[[#This Row],[Darab]]</f>
        <v>0</v>
      </c>
    </row>
    <row r="2416" spans="1:27" x14ac:dyDescent="0.3">
      <c r="A2416" t="s">
        <v>593</v>
      </c>
      <c r="B2416" t="s">
        <v>587</v>
      </c>
      <c r="C2416" s="126">
        <v>46038</v>
      </c>
      <c r="D2416" s="6">
        <v>1</v>
      </c>
      <c r="E2416" s="126">
        <v>46038</v>
      </c>
      <c r="F2416" s="6">
        <v>1</v>
      </c>
      <c r="G2416" t="s">
        <v>562</v>
      </c>
      <c r="H2416" t="s">
        <v>41</v>
      </c>
      <c r="I2416" t="s">
        <v>28</v>
      </c>
      <c r="J2416" t="s">
        <v>594</v>
      </c>
      <c r="K2416">
        <v>2</v>
      </c>
      <c r="L2416" s="7">
        <v>74901.2</v>
      </c>
      <c r="M2416" s="7">
        <v>149802.4</v>
      </c>
      <c r="N2416">
        <v>0</v>
      </c>
      <c r="O2416" t="s">
        <v>29</v>
      </c>
      <c r="P2416">
        <v>0</v>
      </c>
      <c r="Q2416" s="7">
        <v>151265</v>
      </c>
      <c r="R2416" s="7">
        <v>151301.75</v>
      </c>
      <c r="S2416" s="7">
        <v>302603.5</v>
      </c>
      <c r="T2416" s="7">
        <v>10.01</v>
      </c>
      <c r="U2416" s="7">
        <v>30290.610350000003</v>
      </c>
      <c r="V2416" t="s">
        <v>81</v>
      </c>
      <c r="W2416" s="7">
        <v>152801.1</v>
      </c>
      <c r="X2416" s="2" t="s">
        <v>82</v>
      </c>
      <c r="Y2416" s="200">
        <v>1</v>
      </c>
      <c r="Z2416" s="201">
        <f>IF(Y2416&lt;&gt;"",Y2416,IF(Table1[[#This Row],[Befolyt]]="i",1,""))</f>
        <v>1</v>
      </c>
      <c r="AA2416" s="98">
        <f>Table1[[#This Row],[KülföldiÁr]]*Table1[[#This Row],[Darab]]</f>
        <v>0</v>
      </c>
    </row>
    <row r="2417" spans="1:27" x14ac:dyDescent="0.3">
      <c r="A2417" t="s">
        <v>593</v>
      </c>
      <c r="B2417" t="s">
        <v>587</v>
      </c>
      <c r="C2417" s="126">
        <v>46038</v>
      </c>
      <c r="D2417" s="6">
        <v>1</v>
      </c>
      <c r="E2417" s="126">
        <v>46038</v>
      </c>
      <c r="F2417" s="6">
        <v>1</v>
      </c>
      <c r="G2417" t="s">
        <v>75</v>
      </c>
      <c r="H2417" t="s">
        <v>34</v>
      </c>
      <c r="I2417" t="s">
        <v>32</v>
      </c>
      <c r="J2417" t="s">
        <v>76</v>
      </c>
      <c r="K2417">
        <v>1</v>
      </c>
      <c r="L2417" s="7">
        <v>1900</v>
      </c>
      <c r="M2417" s="7">
        <v>1900</v>
      </c>
      <c r="N2417">
        <v>0</v>
      </c>
      <c r="O2417" t="s">
        <v>29</v>
      </c>
      <c r="P2417">
        <v>0</v>
      </c>
      <c r="Q2417" s="7">
        <v>3500</v>
      </c>
      <c r="R2417" s="7">
        <v>0</v>
      </c>
      <c r="S2417" s="7">
        <v>0</v>
      </c>
      <c r="T2417" s="7">
        <v>0</v>
      </c>
      <c r="U2417" s="7">
        <v>0</v>
      </c>
      <c r="V2417" t="s">
        <v>81</v>
      </c>
      <c r="W2417" s="7">
        <v>-1900</v>
      </c>
      <c r="X2417" s="2" t="s">
        <v>82</v>
      </c>
      <c r="Y2417" s="200">
        <v>1</v>
      </c>
      <c r="Z2417" s="201">
        <f>IF(Y2417&lt;&gt;"",Y2417,IF(Table1[[#This Row],[Befolyt]]="i",1,""))</f>
        <v>1</v>
      </c>
      <c r="AA2417" s="98">
        <f>Table1[[#This Row],[KülföldiÁr]]*Table1[[#This Row],[Darab]]</f>
        <v>0</v>
      </c>
    </row>
    <row r="2418" spans="1:27" x14ac:dyDescent="0.3">
      <c r="A2418" t="s">
        <v>593</v>
      </c>
      <c r="B2418" t="s">
        <v>587</v>
      </c>
      <c r="C2418" s="126">
        <v>46038</v>
      </c>
      <c r="D2418" s="6">
        <v>1</v>
      </c>
      <c r="E2418" s="126">
        <v>46038</v>
      </c>
      <c r="F2418" s="6">
        <v>1</v>
      </c>
      <c r="G2418" t="s">
        <v>94</v>
      </c>
      <c r="H2418" t="s">
        <v>34</v>
      </c>
      <c r="I2418" t="s">
        <v>32</v>
      </c>
      <c r="J2418" t="s">
        <v>95</v>
      </c>
      <c r="K2418">
        <v>1</v>
      </c>
      <c r="L2418" s="7">
        <v>9363</v>
      </c>
      <c r="M2418" s="7">
        <v>9363</v>
      </c>
      <c r="N2418">
        <v>0</v>
      </c>
      <c r="O2418" t="s">
        <v>29</v>
      </c>
      <c r="P2418">
        <v>0</v>
      </c>
      <c r="Q2418" s="7">
        <v>9363</v>
      </c>
      <c r="R2418" s="7">
        <v>0</v>
      </c>
      <c r="S2418" s="7">
        <v>0</v>
      </c>
      <c r="T2418" s="7">
        <v>0</v>
      </c>
      <c r="U2418" s="7">
        <v>0</v>
      </c>
      <c r="V2418" t="s">
        <v>81</v>
      </c>
      <c r="W2418" s="7">
        <v>-9363</v>
      </c>
      <c r="X2418" s="2" t="s">
        <v>82</v>
      </c>
      <c r="Y2418" s="200">
        <v>1</v>
      </c>
      <c r="Z2418" s="201">
        <f>IF(Y2418&lt;&gt;"",Y2418,IF(Table1[[#This Row],[Befolyt]]="i",1,""))</f>
        <v>1</v>
      </c>
      <c r="AA2418" s="98">
        <f>Table1[[#This Row],[KülföldiÁr]]*Table1[[#This Row],[Darab]]</f>
        <v>0</v>
      </c>
    </row>
    <row r="2419" spans="1:27" x14ac:dyDescent="0.3">
      <c r="A2419" t="s">
        <v>595</v>
      </c>
      <c r="B2419" t="s">
        <v>478</v>
      </c>
      <c r="C2419" s="126">
        <v>46038</v>
      </c>
      <c r="D2419" s="6">
        <v>1</v>
      </c>
      <c r="E2419" s="126">
        <v>46038</v>
      </c>
      <c r="F2419" s="6">
        <v>1</v>
      </c>
      <c r="G2419" t="s">
        <v>75</v>
      </c>
      <c r="H2419" t="s">
        <v>34</v>
      </c>
      <c r="I2419" t="s">
        <v>32</v>
      </c>
      <c r="J2419" t="s">
        <v>76</v>
      </c>
      <c r="K2419">
        <v>1</v>
      </c>
      <c r="L2419" s="7">
        <v>1900</v>
      </c>
      <c r="M2419" s="7">
        <v>1900</v>
      </c>
      <c r="N2419">
        <v>0</v>
      </c>
      <c r="O2419" t="s">
        <v>29</v>
      </c>
      <c r="P2419">
        <v>0</v>
      </c>
      <c r="Q2419" s="7">
        <v>3500</v>
      </c>
      <c r="R2419" s="7">
        <v>0</v>
      </c>
      <c r="S2419" s="7">
        <v>0</v>
      </c>
      <c r="T2419" s="7">
        <v>0</v>
      </c>
      <c r="U2419" s="7">
        <v>0</v>
      </c>
      <c r="V2419" t="s">
        <v>77</v>
      </c>
      <c r="W2419" s="7">
        <v>-1900</v>
      </c>
      <c r="X2419" s="2" t="s">
        <v>82</v>
      </c>
      <c r="Y2419" s="200"/>
      <c r="Z2419" s="201">
        <f>IF(Y2419&lt;&gt;"",Y2419,IF(Table1[[#This Row],[Befolyt]]="i",1,""))</f>
        <v>1</v>
      </c>
      <c r="AA2419" s="98">
        <f>Table1[[#This Row],[KülföldiÁr]]*Table1[[#This Row],[Darab]]</f>
        <v>0</v>
      </c>
    </row>
    <row r="2420" spans="1:27" x14ac:dyDescent="0.3">
      <c r="A2420" t="s">
        <v>595</v>
      </c>
      <c r="B2420" t="s">
        <v>478</v>
      </c>
      <c r="C2420" s="126">
        <v>46038</v>
      </c>
      <c r="D2420" s="6">
        <v>1</v>
      </c>
      <c r="E2420" s="126">
        <v>46038</v>
      </c>
      <c r="F2420" s="6">
        <v>1</v>
      </c>
      <c r="G2420" t="s">
        <v>479</v>
      </c>
      <c r="H2420" t="s">
        <v>51</v>
      </c>
      <c r="I2420" t="s">
        <v>28</v>
      </c>
      <c r="J2420" t="s">
        <v>523</v>
      </c>
      <c r="K2420">
        <v>45</v>
      </c>
      <c r="L2420" s="7">
        <v>2622.79</v>
      </c>
      <c r="M2420" s="7">
        <v>118025.55</v>
      </c>
      <c r="N2420">
        <v>0</v>
      </c>
      <c r="O2420" t="s">
        <v>29</v>
      </c>
      <c r="P2420">
        <v>0</v>
      </c>
      <c r="Q2420" s="7">
        <v>6895</v>
      </c>
      <c r="R2420" s="7">
        <v>5930</v>
      </c>
      <c r="S2420" s="7">
        <v>266850</v>
      </c>
      <c r="T2420" s="7">
        <v>4</v>
      </c>
      <c r="U2420" s="7">
        <v>10674</v>
      </c>
      <c r="V2420" t="s">
        <v>77</v>
      </c>
      <c r="W2420" s="7">
        <v>148824.45000000001</v>
      </c>
      <c r="X2420" s="2" t="s">
        <v>82</v>
      </c>
      <c r="Y2420" s="200"/>
      <c r="Z2420" s="201">
        <f>IF(Y2420&lt;&gt;"",Y2420,IF(Table1[[#This Row],[Befolyt]]="i",1,""))</f>
        <v>1</v>
      </c>
      <c r="AA2420" s="98">
        <f>Table1[[#This Row],[KülföldiÁr]]*Table1[[#This Row],[Darab]]</f>
        <v>0</v>
      </c>
    </row>
    <row r="2421" spans="1:27" x14ac:dyDescent="0.3">
      <c r="A2421" t="s">
        <v>595</v>
      </c>
      <c r="B2421" t="s">
        <v>478</v>
      </c>
      <c r="C2421" s="126">
        <v>46038</v>
      </c>
      <c r="D2421" s="6">
        <v>1</v>
      </c>
      <c r="E2421" s="126">
        <v>46038</v>
      </c>
      <c r="F2421" s="6">
        <v>1</v>
      </c>
      <c r="G2421" t="s">
        <v>115</v>
      </c>
      <c r="H2421" t="s">
        <v>34</v>
      </c>
      <c r="I2421" t="s">
        <v>32</v>
      </c>
      <c r="J2421" t="s">
        <v>116</v>
      </c>
      <c r="K2421">
        <v>1</v>
      </c>
      <c r="L2421" s="7">
        <v>17574.8</v>
      </c>
      <c r="M2421" s="7">
        <v>17574.8</v>
      </c>
      <c r="N2421">
        <v>0</v>
      </c>
      <c r="O2421" t="s">
        <v>29</v>
      </c>
      <c r="P2421">
        <v>0</v>
      </c>
      <c r="Q2421" s="7">
        <v>16951</v>
      </c>
      <c r="R2421" s="7">
        <v>0</v>
      </c>
      <c r="S2421" s="7">
        <v>0</v>
      </c>
      <c r="T2421" s="7">
        <v>0</v>
      </c>
      <c r="U2421" s="7">
        <v>0</v>
      </c>
      <c r="V2421" t="s">
        <v>77</v>
      </c>
      <c r="W2421" s="7">
        <v>-17574.8</v>
      </c>
      <c r="X2421" s="2" t="s">
        <v>82</v>
      </c>
      <c r="Y2421" s="200"/>
      <c r="Z2421" s="201">
        <f>IF(Y2421&lt;&gt;"",Y2421,IF(Table1[[#This Row],[Befolyt]]="i",1,""))</f>
        <v>1</v>
      </c>
      <c r="AA2421" s="98">
        <f>Table1[[#This Row],[KülföldiÁr]]*Table1[[#This Row],[Darab]]</f>
        <v>0</v>
      </c>
    </row>
    <row r="2422" spans="1:27" x14ac:dyDescent="0.3">
      <c r="A2422" t="s">
        <v>596</v>
      </c>
      <c r="B2422" t="s">
        <v>458</v>
      </c>
      <c r="C2422" s="126">
        <v>46038</v>
      </c>
      <c r="D2422" s="6">
        <v>1</v>
      </c>
      <c r="E2422" s="126">
        <v>46038</v>
      </c>
      <c r="F2422" s="6">
        <v>1</v>
      </c>
      <c r="G2422" t="s">
        <v>597</v>
      </c>
      <c r="H2422" t="s">
        <v>53</v>
      </c>
      <c r="I2422" t="s">
        <v>28</v>
      </c>
      <c r="J2422" t="s">
        <v>598</v>
      </c>
      <c r="K2422">
        <v>6</v>
      </c>
      <c r="L2422" s="7">
        <v>9860</v>
      </c>
      <c r="M2422" s="7">
        <v>59160</v>
      </c>
      <c r="N2422">
        <v>0</v>
      </c>
      <c r="O2422" t="s">
        <v>29</v>
      </c>
      <c r="P2422">
        <v>0</v>
      </c>
      <c r="Q2422" s="7">
        <v>65070</v>
      </c>
      <c r="R2422" s="7">
        <v>52050</v>
      </c>
      <c r="S2422" s="7">
        <v>312300</v>
      </c>
      <c r="T2422" s="7">
        <v>3</v>
      </c>
      <c r="U2422" s="7">
        <v>9369</v>
      </c>
      <c r="V2422" t="s">
        <v>77</v>
      </c>
      <c r="W2422" s="7">
        <v>253140</v>
      </c>
      <c r="X2422" s="2" t="s">
        <v>82</v>
      </c>
      <c r="Y2422" s="200"/>
      <c r="Z2422" s="201">
        <f>IF(Y2422&lt;&gt;"",Y2422,IF(Table1[[#This Row],[Befolyt]]="i",1,""))</f>
        <v>1</v>
      </c>
      <c r="AA2422" s="98">
        <f>Table1[[#This Row],[KülföldiÁr]]*Table1[[#This Row],[Darab]]</f>
        <v>0</v>
      </c>
    </row>
    <row r="2423" spans="1:27" x14ac:dyDescent="0.3">
      <c r="A2423" t="s">
        <v>596</v>
      </c>
      <c r="B2423" t="s">
        <v>458</v>
      </c>
      <c r="C2423" s="126">
        <v>46038</v>
      </c>
      <c r="D2423" s="6">
        <v>1</v>
      </c>
      <c r="E2423" s="126">
        <v>46038</v>
      </c>
      <c r="F2423" s="6">
        <v>1</v>
      </c>
      <c r="G2423" t="s">
        <v>75</v>
      </c>
      <c r="H2423" t="s">
        <v>34</v>
      </c>
      <c r="I2423" t="s">
        <v>32</v>
      </c>
      <c r="J2423" t="s">
        <v>76</v>
      </c>
      <c r="K2423">
        <v>1</v>
      </c>
      <c r="L2423" s="7">
        <v>1900</v>
      </c>
      <c r="M2423" s="7">
        <v>1900</v>
      </c>
      <c r="N2423">
        <v>0</v>
      </c>
      <c r="O2423" t="s">
        <v>29</v>
      </c>
      <c r="P2423">
        <v>0</v>
      </c>
      <c r="Q2423" s="7">
        <v>3500</v>
      </c>
      <c r="R2423" s="7">
        <v>0</v>
      </c>
      <c r="S2423" s="7">
        <v>0</v>
      </c>
      <c r="T2423" s="7">
        <v>0</v>
      </c>
      <c r="U2423" s="7">
        <v>0</v>
      </c>
      <c r="V2423" t="s">
        <v>77</v>
      </c>
      <c r="W2423" s="7">
        <v>-1900</v>
      </c>
      <c r="X2423" s="2" t="s">
        <v>82</v>
      </c>
      <c r="Y2423" s="200"/>
      <c r="Z2423" s="201">
        <f>IF(Y2423&lt;&gt;"",Y2423,IF(Table1[[#This Row],[Befolyt]]="i",1,""))</f>
        <v>1</v>
      </c>
      <c r="AA2423" s="98">
        <f>Table1[[#This Row],[KülföldiÁr]]*Table1[[#This Row],[Darab]]</f>
        <v>0</v>
      </c>
    </row>
    <row r="2424" spans="1:27" x14ac:dyDescent="0.3">
      <c r="A2424" t="s">
        <v>596</v>
      </c>
      <c r="B2424" t="s">
        <v>458</v>
      </c>
      <c r="C2424" s="126">
        <v>46038</v>
      </c>
      <c r="D2424" s="6">
        <v>1</v>
      </c>
      <c r="E2424" s="126">
        <v>46038</v>
      </c>
      <c r="F2424" s="6">
        <v>1</v>
      </c>
      <c r="G2424" t="s">
        <v>538</v>
      </c>
      <c r="H2424" t="s">
        <v>34</v>
      </c>
      <c r="I2424" t="s">
        <v>32</v>
      </c>
      <c r="J2424" t="s">
        <v>539</v>
      </c>
      <c r="K2424">
        <v>1</v>
      </c>
      <c r="L2424" s="7">
        <v>16720</v>
      </c>
      <c r="M2424" s="7">
        <v>16720</v>
      </c>
      <c r="N2424">
        <v>0</v>
      </c>
      <c r="O2424" t="s">
        <v>29</v>
      </c>
      <c r="P2424">
        <v>0</v>
      </c>
      <c r="Q2424" s="7">
        <v>16720</v>
      </c>
      <c r="R2424" s="7">
        <v>0</v>
      </c>
      <c r="S2424" s="7">
        <v>0</v>
      </c>
      <c r="T2424" s="7">
        <v>0</v>
      </c>
      <c r="U2424" s="7">
        <v>0</v>
      </c>
      <c r="V2424" t="s">
        <v>77</v>
      </c>
      <c r="W2424" s="7">
        <v>-16720</v>
      </c>
      <c r="X2424" s="2" t="s">
        <v>82</v>
      </c>
      <c r="Y2424" s="200"/>
      <c r="Z2424" s="201">
        <f>IF(Y2424&lt;&gt;"",Y2424,IF(Table1[[#This Row],[Befolyt]]="i",1,""))</f>
        <v>1</v>
      </c>
      <c r="AA2424" s="98">
        <f>Table1[[#This Row],[KülföldiÁr]]*Table1[[#This Row],[Darab]]</f>
        <v>0</v>
      </c>
    </row>
    <row r="2425" spans="1:27" x14ac:dyDescent="0.3">
      <c r="A2425" t="s">
        <v>599</v>
      </c>
      <c r="B2425" t="s">
        <v>377</v>
      </c>
      <c r="C2425" s="126">
        <v>46038</v>
      </c>
      <c r="D2425" s="6">
        <v>1</v>
      </c>
      <c r="E2425" s="126">
        <v>46038</v>
      </c>
      <c r="F2425" s="6">
        <v>1</v>
      </c>
      <c r="G2425" t="s">
        <v>86</v>
      </c>
      <c r="H2425" t="s">
        <v>70</v>
      </c>
      <c r="I2425" t="s">
        <v>32</v>
      </c>
      <c r="J2425" t="s">
        <v>87</v>
      </c>
      <c r="K2425">
        <v>0.2</v>
      </c>
      <c r="L2425" s="7">
        <v>7195.04</v>
      </c>
      <c r="M2425" s="7">
        <v>1439.008</v>
      </c>
      <c r="N2425">
        <v>0</v>
      </c>
      <c r="O2425" t="s">
        <v>29</v>
      </c>
      <c r="P2425">
        <v>0</v>
      </c>
      <c r="Q2425" s="7">
        <v>12000</v>
      </c>
      <c r="R2425" s="7">
        <v>12000</v>
      </c>
      <c r="S2425" s="7">
        <v>2400</v>
      </c>
      <c r="T2425" s="7">
        <v>0</v>
      </c>
      <c r="U2425" s="7">
        <v>0</v>
      </c>
      <c r="V2425" t="s">
        <v>30</v>
      </c>
      <c r="W2425" s="7">
        <v>960.99199999999996</v>
      </c>
      <c r="X2425" s="2" t="s">
        <v>82</v>
      </c>
      <c r="Y2425" s="200">
        <v>1</v>
      </c>
      <c r="Z2425" s="201">
        <f>IF(Y2425&lt;&gt;"",Y2425,IF(Table1[[#This Row],[Befolyt]]="i",1,""))</f>
        <v>1</v>
      </c>
      <c r="AA2425" s="98">
        <f>Table1[[#This Row],[KülföldiÁr]]*Table1[[#This Row],[Darab]]</f>
        <v>0</v>
      </c>
    </row>
    <row r="2426" spans="1:27" x14ac:dyDescent="0.3">
      <c r="A2426" t="s">
        <v>599</v>
      </c>
      <c r="B2426" t="s">
        <v>377</v>
      </c>
      <c r="C2426" s="126">
        <v>46038</v>
      </c>
      <c r="D2426" s="6">
        <v>1</v>
      </c>
      <c r="E2426" s="126">
        <v>46038</v>
      </c>
      <c r="F2426" s="6">
        <v>1</v>
      </c>
      <c r="G2426" t="s">
        <v>40</v>
      </c>
      <c r="H2426" t="s">
        <v>41</v>
      </c>
      <c r="I2426" t="s">
        <v>28</v>
      </c>
      <c r="J2426" t="s">
        <v>42</v>
      </c>
      <c r="K2426">
        <v>1</v>
      </c>
      <c r="L2426" s="7">
        <v>238.9</v>
      </c>
      <c r="M2426" s="7">
        <v>238.9</v>
      </c>
      <c r="N2426">
        <v>0</v>
      </c>
      <c r="O2426" t="s">
        <v>29</v>
      </c>
      <c r="P2426">
        <v>0</v>
      </c>
      <c r="Q2426" s="7">
        <v>1325</v>
      </c>
      <c r="R2426" s="7">
        <v>1325</v>
      </c>
      <c r="S2426" s="7">
        <v>1325</v>
      </c>
      <c r="T2426" s="7">
        <v>5</v>
      </c>
      <c r="U2426" s="7">
        <v>66.25</v>
      </c>
      <c r="V2426" t="s">
        <v>30</v>
      </c>
      <c r="W2426" s="7">
        <v>1086.0999999999999</v>
      </c>
      <c r="X2426" s="2" t="s">
        <v>82</v>
      </c>
      <c r="Y2426" s="200">
        <v>1</v>
      </c>
      <c r="Z2426" s="201">
        <f>IF(Y2426&lt;&gt;"",Y2426,IF(Table1[[#This Row],[Befolyt]]="i",1,""))</f>
        <v>1</v>
      </c>
      <c r="AA2426" s="98">
        <f>Table1[[#This Row],[KülföldiÁr]]*Table1[[#This Row],[Darab]]</f>
        <v>0</v>
      </c>
    </row>
    <row r="2427" spans="1:27" x14ac:dyDescent="0.3">
      <c r="A2427" t="s">
        <v>599</v>
      </c>
      <c r="B2427" t="s">
        <v>377</v>
      </c>
      <c r="C2427" s="126">
        <v>46038</v>
      </c>
      <c r="D2427" s="6">
        <v>1</v>
      </c>
      <c r="E2427" s="126">
        <v>46038</v>
      </c>
      <c r="F2427" s="6">
        <v>1</v>
      </c>
      <c r="G2427" t="s">
        <v>527</v>
      </c>
      <c r="H2427" t="s">
        <v>27</v>
      </c>
      <c r="I2427" t="s">
        <v>28</v>
      </c>
      <c r="J2427" t="s">
        <v>528</v>
      </c>
      <c r="K2427">
        <v>1</v>
      </c>
      <c r="L2427" s="7">
        <v>5100</v>
      </c>
      <c r="M2427" s="7">
        <v>5100</v>
      </c>
      <c r="N2427">
        <v>0</v>
      </c>
      <c r="O2427" t="s">
        <v>29</v>
      </c>
      <c r="P2427">
        <v>0</v>
      </c>
      <c r="Q2427" s="7">
        <v>8500</v>
      </c>
      <c r="R2427" s="7">
        <v>8500</v>
      </c>
      <c r="S2427" s="7">
        <v>8500</v>
      </c>
      <c r="T2427" s="7">
        <v>10</v>
      </c>
      <c r="U2427" s="7">
        <v>850</v>
      </c>
      <c r="V2427" t="s">
        <v>30</v>
      </c>
      <c r="W2427" s="7">
        <v>3400</v>
      </c>
      <c r="X2427" s="2" t="s">
        <v>82</v>
      </c>
      <c r="Y2427" s="200">
        <v>1</v>
      </c>
      <c r="Z2427" s="201">
        <f>IF(Y2427&lt;&gt;"",Y2427,IF(Table1[[#This Row],[Befolyt]]="i",1,""))</f>
        <v>1</v>
      </c>
      <c r="AA2427" s="98">
        <f>Table1[[#This Row],[KülföldiÁr]]*Table1[[#This Row],[Darab]]</f>
        <v>0</v>
      </c>
    </row>
    <row r="2428" spans="1:27" x14ac:dyDescent="0.3">
      <c r="A2428" t="s">
        <v>599</v>
      </c>
      <c r="B2428" t="s">
        <v>377</v>
      </c>
      <c r="C2428" s="126">
        <v>46038</v>
      </c>
      <c r="D2428" s="6">
        <v>1</v>
      </c>
      <c r="E2428" s="126">
        <v>46038</v>
      </c>
      <c r="F2428" s="6">
        <v>1</v>
      </c>
      <c r="G2428" t="s">
        <v>58</v>
      </c>
      <c r="H2428" t="s">
        <v>41</v>
      </c>
      <c r="I2428" t="s">
        <v>28</v>
      </c>
      <c r="J2428" t="s">
        <v>59</v>
      </c>
      <c r="K2428">
        <v>2</v>
      </c>
      <c r="L2428" s="7">
        <v>169.09</v>
      </c>
      <c r="M2428" s="7">
        <v>338.18</v>
      </c>
      <c r="N2428">
        <v>0</v>
      </c>
      <c r="O2428" t="s">
        <v>29</v>
      </c>
      <c r="P2428">
        <v>0</v>
      </c>
      <c r="Q2428" s="7">
        <v>890</v>
      </c>
      <c r="R2428" s="7">
        <v>890</v>
      </c>
      <c r="S2428" s="7">
        <v>1780</v>
      </c>
      <c r="T2428" s="7">
        <v>5</v>
      </c>
      <c r="U2428" s="7">
        <v>89</v>
      </c>
      <c r="V2428" t="s">
        <v>30</v>
      </c>
      <c r="W2428" s="7">
        <v>1441.82</v>
      </c>
      <c r="X2428" s="2" t="s">
        <v>82</v>
      </c>
      <c r="Y2428" s="200">
        <v>1</v>
      </c>
      <c r="Z2428" s="201">
        <f>IF(Y2428&lt;&gt;"",Y2428,IF(Table1[[#This Row],[Befolyt]]="i",1,""))</f>
        <v>1</v>
      </c>
      <c r="AA2428" s="98">
        <f>Table1[[#This Row],[KülföldiÁr]]*Table1[[#This Row],[Darab]]</f>
        <v>0</v>
      </c>
    </row>
    <row r="2429" spans="1:27" x14ac:dyDescent="0.3">
      <c r="A2429" t="s">
        <v>599</v>
      </c>
      <c r="B2429" t="s">
        <v>377</v>
      </c>
      <c r="C2429" s="126">
        <v>46038</v>
      </c>
      <c r="D2429" s="6">
        <v>1</v>
      </c>
      <c r="E2429" s="126">
        <v>46038</v>
      </c>
      <c r="F2429" s="6">
        <v>1</v>
      </c>
      <c r="G2429" t="s">
        <v>43</v>
      </c>
      <c r="H2429" t="s">
        <v>41</v>
      </c>
      <c r="I2429" t="s">
        <v>28</v>
      </c>
      <c r="J2429" t="s">
        <v>44</v>
      </c>
      <c r="K2429">
        <v>1</v>
      </c>
      <c r="L2429" s="7">
        <v>33.770000000000003</v>
      </c>
      <c r="M2429" s="7">
        <v>33.770000000000003</v>
      </c>
      <c r="N2429">
        <v>0</v>
      </c>
      <c r="O2429" t="s">
        <v>29</v>
      </c>
      <c r="P2429">
        <v>0</v>
      </c>
      <c r="Q2429" s="7">
        <v>190</v>
      </c>
      <c r="R2429" s="7">
        <v>190</v>
      </c>
      <c r="S2429" s="7">
        <v>190</v>
      </c>
      <c r="T2429" s="7">
        <v>5</v>
      </c>
      <c r="U2429" s="7">
        <v>9.5</v>
      </c>
      <c r="V2429" t="s">
        <v>30</v>
      </c>
      <c r="W2429" s="7">
        <v>156.22999999999999</v>
      </c>
      <c r="X2429" s="2" t="s">
        <v>82</v>
      </c>
      <c r="Y2429" s="200">
        <v>1</v>
      </c>
      <c r="Z2429" s="201">
        <f>IF(Y2429&lt;&gt;"",Y2429,IF(Table1[[#This Row],[Befolyt]]="i",1,""))</f>
        <v>1</v>
      </c>
      <c r="AA2429" s="98">
        <f>Table1[[#This Row],[KülföldiÁr]]*Table1[[#This Row],[Darab]]</f>
        <v>0</v>
      </c>
    </row>
    <row r="2430" spans="1:27" x14ac:dyDescent="0.3">
      <c r="A2430" t="s">
        <v>600</v>
      </c>
      <c r="B2430" t="s">
        <v>134</v>
      </c>
      <c r="C2430" s="126">
        <v>46038</v>
      </c>
      <c r="D2430" s="6">
        <v>1</v>
      </c>
      <c r="E2430" s="126">
        <v>46038</v>
      </c>
      <c r="F2430" s="6">
        <v>1</v>
      </c>
      <c r="G2430" t="s">
        <v>406</v>
      </c>
      <c r="H2430" t="s">
        <v>27</v>
      </c>
      <c r="I2430" t="s">
        <v>28</v>
      </c>
      <c r="J2430" t="s">
        <v>103</v>
      </c>
      <c r="K2430">
        <v>1</v>
      </c>
      <c r="L2430" s="7">
        <v>231000</v>
      </c>
      <c r="M2430" s="7">
        <v>231000</v>
      </c>
      <c r="N2430">
        <v>0</v>
      </c>
      <c r="O2430" t="s">
        <v>29</v>
      </c>
      <c r="P2430">
        <v>0</v>
      </c>
      <c r="Q2430" s="7">
        <v>385000</v>
      </c>
      <c r="R2430" s="7">
        <v>385000</v>
      </c>
      <c r="S2430" s="7">
        <v>385000</v>
      </c>
      <c r="T2430" s="7">
        <v>10</v>
      </c>
      <c r="U2430" s="7">
        <v>38500</v>
      </c>
      <c r="V2430" t="s">
        <v>77</v>
      </c>
      <c r="W2430" s="7">
        <v>154000</v>
      </c>
      <c r="X2430" s="2" t="s">
        <v>82</v>
      </c>
      <c r="Y2430" s="200"/>
      <c r="Z2430" s="201">
        <f>IF(Y2430&lt;&gt;"",Y2430,IF(Table1[[#This Row],[Befolyt]]="i",1,""))</f>
        <v>1</v>
      </c>
      <c r="AA2430" s="98">
        <f>Table1[[#This Row],[KülföldiÁr]]*Table1[[#This Row],[Darab]]</f>
        <v>0</v>
      </c>
    </row>
    <row r="2431" spans="1:27" x14ac:dyDescent="0.3">
      <c r="A2431" t="s">
        <v>600</v>
      </c>
      <c r="B2431" t="s">
        <v>134</v>
      </c>
      <c r="C2431" s="126">
        <v>46038</v>
      </c>
      <c r="D2431" s="6">
        <v>1</v>
      </c>
      <c r="E2431" s="126">
        <v>46038</v>
      </c>
      <c r="F2431" s="6">
        <v>1</v>
      </c>
      <c r="G2431" t="s">
        <v>138</v>
      </c>
      <c r="H2431" t="s">
        <v>41</v>
      </c>
      <c r="I2431" t="s">
        <v>28</v>
      </c>
      <c r="J2431" t="s">
        <v>139</v>
      </c>
      <c r="K2431">
        <v>12</v>
      </c>
      <c r="L2431" s="7">
        <v>95.23</v>
      </c>
      <c r="M2431" s="7">
        <v>1142.76</v>
      </c>
      <c r="N2431">
        <v>0</v>
      </c>
      <c r="O2431" t="s">
        <v>29</v>
      </c>
      <c r="P2431">
        <v>0</v>
      </c>
      <c r="Q2431" s="7">
        <v>560</v>
      </c>
      <c r="R2431" s="7">
        <v>560</v>
      </c>
      <c r="S2431" s="7">
        <v>6720</v>
      </c>
      <c r="T2431" s="7">
        <v>5</v>
      </c>
      <c r="U2431" s="7">
        <v>336</v>
      </c>
      <c r="V2431" t="s">
        <v>77</v>
      </c>
      <c r="W2431" s="7">
        <v>5577.24</v>
      </c>
      <c r="X2431" s="2" t="s">
        <v>82</v>
      </c>
      <c r="Y2431" s="200"/>
      <c r="Z2431" s="201">
        <f>IF(Y2431&lt;&gt;"",Y2431,IF(Table1[[#This Row],[Befolyt]]="i",1,""))</f>
        <v>1</v>
      </c>
      <c r="AA2431" s="98">
        <f>Table1[[#This Row],[KülföldiÁr]]*Table1[[#This Row],[Darab]]</f>
        <v>0</v>
      </c>
    </row>
    <row r="2432" spans="1:27" x14ac:dyDescent="0.3">
      <c r="A2432" t="s">
        <v>600</v>
      </c>
      <c r="B2432" t="s">
        <v>134</v>
      </c>
      <c r="C2432" s="126">
        <v>46038</v>
      </c>
      <c r="D2432" s="6">
        <v>1</v>
      </c>
      <c r="E2432" s="126">
        <v>46038</v>
      </c>
      <c r="F2432" s="6">
        <v>1</v>
      </c>
      <c r="G2432" t="s">
        <v>107</v>
      </c>
      <c r="H2432" t="s">
        <v>51</v>
      </c>
      <c r="I2432" t="s">
        <v>28</v>
      </c>
      <c r="J2432" t="s">
        <v>296</v>
      </c>
      <c r="K2432">
        <v>9</v>
      </c>
      <c r="L2432" s="7">
        <v>4412.41</v>
      </c>
      <c r="M2432" s="7">
        <v>39711.69</v>
      </c>
      <c r="N2432">
        <v>0</v>
      </c>
      <c r="O2432" t="s">
        <v>29</v>
      </c>
      <c r="P2432">
        <v>0</v>
      </c>
      <c r="Q2432" s="7">
        <v>10450</v>
      </c>
      <c r="R2432" s="7">
        <v>10450</v>
      </c>
      <c r="S2432" s="7">
        <v>94050</v>
      </c>
      <c r="T2432" s="7">
        <v>5</v>
      </c>
      <c r="U2432" s="7">
        <v>4702.5</v>
      </c>
      <c r="V2432" t="s">
        <v>77</v>
      </c>
      <c r="W2432" s="7">
        <v>54338.31</v>
      </c>
      <c r="X2432" s="2" t="s">
        <v>82</v>
      </c>
      <c r="Y2432" s="200"/>
      <c r="Z2432" s="201">
        <f>IF(Y2432&lt;&gt;"",Y2432,IF(Table1[[#This Row],[Befolyt]]="i",1,""))</f>
        <v>1</v>
      </c>
      <c r="AA2432" s="98">
        <f>Table1[[#This Row],[KülföldiÁr]]*Table1[[#This Row],[Darab]]</f>
        <v>0</v>
      </c>
    </row>
    <row r="2433" spans="1:27" x14ac:dyDescent="0.3">
      <c r="A2433" t="s">
        <v>600</v>
      </c>
      <c r="B2433" t="s">
        <v>134</v>
      </c>
      <c r="C2433" s="126">
        <v>46038</v>
      </c>
      <c r="D2433" s="6">
        <v>1</v>
      </c>
      <c r="E2433" s="126">
        <v>46038</v>
      </c>
      <c r="F2433" s="6">
        <v>1</v>
      </c>
      <c r="G2433" t="s">
        <v>454</v>
      </c>
      <c r="H2433" t="s">
        <v>51</v>
      </c>
      <c r="I2433" t="s">
        <v>28</v>
      </c>
      <c r="J2433" t="s">
        <v>462</v>
      </c>
      <c r="K2433">
        <v>6</v>
      </c>
      <c r="L2433" s="7">
        <v>7097.7</v>
      </c>
      <c r="M2433" s="7">
        <v>42586.2</v>
      </c>
      <c r="N2433">
        <v>0</v>
      </c>
      <c r="O2433" t="s">
        <v>29</v>
      </c>
      <c r="P2433">
        <v>0</v>
      </c>
      <c r="Q2433" s="7">
        <v>17000</v>
      </c>
      <c r="R2433" s="7">
        <v>14450</v>
      </c>
      <c r="S2433" s="7">
        <v>86700</v>
      </c>
      <c r="T2433" s="7">
        <v>1.25</v>
      </c>
      <c r="U2433" s="7">
        <v>1083.75</v>
      </c>
      <c r="V2433" t="s">
        <v>77</v>
      </c>
      <c r="W2433" s="7">
        <v>44113.8</v>
      </c>
      <c r="X2433" s="2" t="s">
        <v>82</v>
      </c>
      <c r="Y2433" s="200"/>
      <c r="Z2433" s="201">
        <f>IF(Y2433&lt;&gt;"",Y2433,IF(Table1[[#This Row],[Befolyt]]="i",1,""))</f>
        <v>1</v>
      </c>
      <c r="AA2433" s="98">
        <f>Table1[[#This Row],[KülföldiÁr]]*Table1[[#This Row],[Darab]]</f>
        <v>0</v>
      </c>
    </row>
    <row r="2434" spans="1:27" x14ac:dyDescent="0.3">
      <c r="A2434" t="s">
        <v>600</v>
      </c>
      <c r="B2434" t="s">
        <v>134</v>
      </c>
      <c r="C2434" s="126">
        <v>46038</v>
      </c>
      <c r="D2434" s="6">
        <v>1</v>
      </c>
      <c r="E2434" s="126">
        <v>46038</v>
      </c>
      <c r="F2434" s="6">
        <v>1</v>
      </c>
      <c r="G2434" t="s">
        <v>142</v>
      </c>
      <c r="H2434" t="s">
        <v>41</v>
      </c>
      <c r="I2434" t="s">
        <v>28</v>
      </c>
      <c r="J2434" t="s">
        <v>293</v>
      </c>
      <c r="K2434">
        <v>26</v>
      </c>
      <c r="L2434" s="7">
        <v>447.12</v>
      </c>
      <c r="M2434" s="7">
        <v>11625.12</v>
      </c>
      <c r="N2434">
        <v>0</v>
      </c>
      <c r="O2434" t="s">
        <v>29</v>
      </c>
      <c r="P2434">
        <v>0</v>
      </c>
      <c r="Q2434" s="7">
        <v>910</v>
      </c>
      <c r="R2434" s="7">
        <v>910</v>
      </c>
      <c r="S2434" s="7">
        <v>23660</v>
      </c>
      <c r="T2434" s="7">
        <v>5</v>
      </c>
      <c r="U2434" s="7">
        <v>1183</v>
      </c>
      <c r="V2434" t="s">
        <v>77</v>
      </c>
      <c r="W2434" s="7">
        <v>12034.88</v>
      </c>
      <c r="X2434" s="2" t="s">
        <v>82</v>
      </c>
      <c r="Y2434" s="200"/>
      <c r="Z2434" s="201">
        <f>IF(Y2434&lt;&gt;"",Y2434,IF(Table1[[#This Row],[Befolyt]]="i",1,""))</f>
        <v>1</v>
      </c>
      <c r="AA2434" s="98">
        <f>Table1[[#This Row],[KülföldiÁr]]*Table1[[#This Row],[Darab]]</f>
        <v>0</v>
      </c>
    </row>
    <row r="2435" spans="1:27" x14ac:dyDescent="0.3">
      <c r="A2435" t="s">
        <v>600</v>
      </c>
      <c r="B2435" t="s">
        <v>134</v>
      </c>
      <c r="C2435" s="126">
        <v>46038</v>
      </c>
      <c r="D2435" s="6">
        <v>1</v>
      </c>
      <c r="E2435" s="126">
        <v>46038</v>
      </c>
      <c r="F2435" s="6">
        <v>1</v>
      </c>
      <c r="G2435" t="s">
        <v>104</v>
      </c>
      <c r="H2435" t="s">
        <v>41</v>
      </c>
      <c r="I2435" t="s">
        <v>28</v>
      </c>
      <c r="J2435" t="s">
        <v>285</v>
      </c>
      <c r="K2435">
        <v>14</v>
      </c>
      <c r="L2435" s="7">
        <v>491.98</v>
      </c>
      <c r="M2435" s="7">
        <v>6887.72</v>
      </c>
      <c r="N2435">
        <v>0</v>
      </c>
      <c r="O2435" t="s">
        <v>29</v>
      </c>
      <c r="P2435">
        <v>0</v>
      </c>
      <c r="Q2435" s="7">
        <v>1510</v>
      </c>
      <c r="R2435" s="7">
        <v>1510</v>
      </c>
      <c r="S2435" s="7">
        <v>21140</v>
      </c>
      <c r="T2435" s="7">
        <v>5</v>
      </c>
      <c r="U2435" s="7">
        <v>1057</v>
      </c>
      <c r="V2435" t="s">
        <v>77</v>
      </c>
      <c r="W2435" s="7">
        <v>14252.279999999999</v>
      </c>
      <c r="X2435" s="2" t="s">
        <v>82</v>
      </c>
      <c r="Y2435" s="200"/>
      <c r="Z2435" s="201">
        <f>IF(Y2435&lt;&gt;"",Y2435,IF(Table1[[#This Row],[Befolyt]]="i",1,""))</f>
        <v>1</v>
      </c>
      <c r="AA2435" s="98">
        <f>Table1[[#This Row],[KülföldiÁr]]*Table1[[#This Row],[Darab]]</f>
        <v>0</v>
      </c>
    </row>
    <row r="2436" spans="1:27" x14ac:dyDescent="0.3">
      <c r="A2436" t="s">
        <v>600</v>
      </c>
      <c r="B2436" t="s">
        <v>134</v>
      </c>
      <c r="C2436" s="126">
        <v>46038</v>
      </c>
      <c r="D2436" s="6">
        <v>1</v>
      </c>
      <c r="E2436" s="126">
        <v>46038</v>
      </c>
      <c r="F2436" s="6">
        <v>1</v>
      </c>
      <c r="G2436" t="s">
        <v>86</v>
      </c>
      <c r="H2436" t="s">
        <v>70</v>
      </c>
      <c r="I2436" t="s">
        <v>32</v>
      </c>
      <c r="J2436" t="s">
        <v>87</v>
      </c>
      <c r="K2436">
        <v>1</v>
      </c>
      <c r="L2436" s="7">
        <v>7195.04</v>
      </c>
      <c r="M2436" s="7">
        <v>7195.04</v>
      </c>
      <c r="N2436">
        <v>0</v>
      </c>
      <c r="O2436" t="s">
        <v>29</v>
      </c>
      <c r="P2436">
        <v>0</v>
      </c>
      <c r="Q2436" s="7">
        <v>12000</v>
      </c>
      <c r="R2436" s="7">
        <v>12000</v>
      </c>
      <c r="S2436" s="7">
        <v>12000</v>
      </c>
      <c r="T2436" s="7">
        <v>0</v>
      </c>
      <c r="U2436" s="7">
        <v>0</v>
      </c>
      <c r="V2436" t="s">
        <v>77</v>
      </c>
      <c r="W2436" s="7">
        <v>4804.96</v>
      </c>
      <c r="X2436" s="2" t="s">
        <v>82</v>
      </c>
      <c r="Y2436" s="200"/>
      <c r="Z2436" s="201">
        <f>IF(Y2436&lt;&gt;"",Y2436,IF(Table1[[#This Row],[Befolyt]]="i",1,""))</f>
        <v>1</v>
      </c>
      <c r="AA2436" s="98">
        <f>Table1[[#This Row],[KülföldiÁr]]*Table1[[#This Row],[Darab]]</f>
        <v>0</v>
      </c>
    </row>
    <row r="2437" spans="1:27" x14ac:dyDescent="0.3">
      <c r="A2437" t="s">
        <v>600</v>
      </c>
      <c r="B2437" t="s">
        <v>134</v>
      </c>
      <c r="C2437" s="126">
        <v>46038</v>
      </c>
      <c r="D2437" s="6">
        <v>1</v>
      </c>
      <c r="E2437" s="126">
        <v>46038</v>
      </c>
      <c r="F2437" s="6">
        <v>1</v>
      </c>
      <c r="G2437" t="s">
        <v>45</v>
      </c>
      <c r="H2437" t="s">
        <v>41</v>
      </c>
      <c r="I2437" t="s">
        <v>28</v>
      </c>
      <c r="J2437" t="s">
        <v>46</v>
      </c>
      <c r="K2437">
        <v>175</v>
      </c>
      <c r="L2437" s="7">
        <v>165.41</v>
      </c>
      <c r="M2437" s="7">
        <v>28946.75</v>
      </c>
      <c r="N2437">
        <v>0</v>
      </c>
      <c r="O2437" t="s">
        <v>29</v>
      </c>
      <c r="P2437">
        <v>0</v>
      </c>
      <c r="Q2437" s="7">
        <v>960</v>
      </c>
      <c r="R2437" s="7">
        <v>960</v>
      </c>
      <c r="S2437" s="7">
        <v>168000</v>
      </c>
      <c r="T2437" s="7">
        <v>5</v>
      </c>
      <c r="U2437" s="7">
        <v>8400</v>
      </c>
      <c r="V2437" t="s">
        <v>77</v>
      </c>
      <c r="W2437" s="7">
        <v>139053.25</v>
      </c>
      <c r="X2437" s="2" t="s">
        <v>82</v>
      </c>
      <c r="Y2437" s="200"/>
      <c r="Z2437" s="201">
        <f>IF(Y2437&lt;&gt;"",Y2437,IF(Table1[[#This Row],[Befolyt]]="i",1,""))</f>
        <v>1</v>
      </c>
      <c r="AA2437" s="98">
        <f>Table1[[#This Row],[KülföldiÁr]]*Table1[[#This Row],[Darab]]</f>
        <v>0</v>
      </c>
    </row>
    <row r="2438" spans="1:27" x14ac:dyDescent="0.3">
      <c r="A2438" t="s">
        <v>600</v>
      </c>
      <c r="B2438" t="s">
        <v>134</v>
      </c>
      <c r="C2438" s="126">
        <v>46038</v>
      </c>
      <c r="D2438" s="6">
        <v>1</v>
      </c>
      <c r="E2438" s="126">
        <v>46038</v>
      </c>
      <c r="F2438" s="6">
        <v>1</v>
      </c>
      <c r="G2438" t="s">
        <v>58</v>
      </c>
      <c r="H2438" t="s">
        <v>41</v>
      </c>
      <c r="I2438" t="s">
        <v>28</v>
      </c>
      <c r="J2438" t="s">
        <v>59</v>
      </c>
      <c r="K2438">
        <v>21</v>
      </c>
      <c r="L2438" s="7">
        <v>169.09</v>
      </c>
      <c r="M2438" s="7">
        <v>3550.89</v>
      </c>
      <c r="N2438">
        <v>0</v>
      </c>
      <c r="O2438" t="s">
        <v>29</v>
      </c>
      <c r="P2438">
        <v>0</v>
      </c>
      <c r="Q2438" s="7">
        <v>890</v>
      </c>
      <c r="R2438" s="7">
        <v>890</v>
      </c>
      <c r="S2438" s="7">
        <v>18690</v>
      </c>
      <c r="T2438" s="7">
        <v>5</v>
      </c>
      <c r="U2438" s="7">
        <v>934.5</v>
      </c>
      <c r="V2438" t="s">
        <v>77</v>
      </c>
      <c r="W2438" s="7">
        <v>15139.11</v>
      </c>
      <c r="X2438" s="2" t="s">
        <v>82</v>
      </c>
      <c r="Y2438" s="200"/>
      <c r="Z2438" s="201">
        <f>IF(Y2438&lt;&gt;"",Y2438,IF(Table1[[#This Row],[Befolyt]]="i",1,""))</f>
        <v>1</v>
      </c>
      <c r="AA2438" s="98">
        <f>Table1[[#This Row],[KülföldiÁr]]*Table1[[#This Row],[Darab]]</f>
        <v>0</v>
      </c>
    </row>
    <row r="2439" spans="1:27" x14ac:dyDescent="0.3">
      <c r="A2439" t="s">
        <v>601</v>
      </c>
      <c r="B2439" t="s">
        <v>481</v>
      </c>
      <c r="C2439" s="126">
        <v>46038</v>
      </c>
      <c r="D2439" s="6">
        <v>1</v>
      </c>
      <c r="E2439" s="126">
        <v>46038</v>
      </c>
      <c r="F2439" s="6">
        <v>1</v>
      </c>
      <c r="G2439" t="s">
        <v>345</v>
      </c>
      <c r="H2439" t="s">
        <v>51</v>
      </c>
      <c r="I2439" t="s">
        <v>28</v>
      </c>
      <c r="J2439" t="s">
        <v>346</v>
      </c>
      <c r="K2439">
        <v>120</v>
      </c>
      <c r="L2439" s="7">
        <v>2436.36</v>
      </c>
      <c r="M2439" s="7">
        <v>292363.2</v>
      </c>
      <c r="N2439">
        <v>0</v>
      </c>
      <c r="O2439" t="s">
        <v>29</v>
      </c>
      <c r="P2439">
        <v>0</v>
      </c>
      <c r="Q2439" s="7">
        <v>5720</v>
      </c>
      <c r="R2439" s="7">
        <v>5150</v>
      </c>
      <c r="S2439" s="7">
        <v>618000</v>
      </c>
      <c r="T2439" s="7">
        <v>7.15</v>
      </c>
      <c r="U2439" s="7">
        <v>44187</v>
      </c>
      <c r="V2439" t="s">
        <v>81</v>
      </c>
      <c r="W2439" s="7">
        <v>325636.8</v>
      </c>
      <c r="X2439" s="2" t="s">
        <v>82</v>
      </c>
      <c r="Y2439" s="200"/>
      <c r="Z2439" s="201">
        <f>IF(Y2439&lt;&gt;"",Y2439,IF(Table1[[#This Row],[Befolyt]]="i",1,""))</f>
        <v>1</v>
      </c>
      <c r="AA2439" s="98">
        <f>Table1[[#This Row],[KülföldiÁr]]*Table1[[#This Row],[Darab]]</f>
        <v>0</v>
      </c>
    </row>
    <row r="2440" spans="1:27" x14ac:dyDescent="0.3">
      <c r="A2440" t="s">
        <v>602</v>
      </c>
      <c r="B2440" t="s">
        <v>456</v>
      </c>
      <c r="C2440" s="126">
        <v>46038</v>
      </c>
      <c r="D2440" s="6">
        <v>1</v>
      </c>
      <c r="E2440" s="126">
        <v>46037</v>
      </c>
      <c r="F2440" s="6">
        <v>1</v>
      </c>
      <c r="G2440" t="s">
        <v>496</v>
      </c>
      <c r="H2440" t="s">
        <v>49</v>
      </c>
      <c r="I2440" t="s">
        <v>28</v>
      </c>
      <c r="J2440" t="s">
        <v>497</v>
      </c>
      <c r="K2440">
        <v>1</v>
      </c>
      <c r="L2440" s="7">
        <v>14995.86</v>
      </c>
      <c r="M2440" s="7">
        <v>14995.86</v>
      </c>
      <c r="N2440">
        <v>0</v>
      </c>
      <c r="O2440" t="s">
        <v>29</v>
      </c>
      <c r="P2440">
        <v>0</v>
      </c>
      <c r="Q2440" s="7">
        <v>68890</v>
      </c>
      <c r="R2440" s="7">
        <v>55200</v>
      </c>
      <c r="S2440" s="7">
        <v>55200</v>
      </c>
      <c r="T2440" s="7">
        <v>3.02</v>
      </c>
      <c r="U2440" s="7">
        <v>1667.04</v>
      </c>
      <c r="V2440" t="s">
        <v>66</v>
      </c>
      <c r="W2440" s="7">
        <v>40204.14</v>
      </c>
      <c r="X2440" s="2" t="s">
        <v>82</v>
      </c>
      <c r="Y2440" s="200"/>
      <c r="Z2440" s="201">
        <f>IF(Y2440&lt;&gt;"",Y2440,IF(Table1[[#This Row],[Befolyt]]="i",1,""))</f>
        <v>1</v>
      </c>
      <c r="AA2440" s="98">
        <f>Table1[[#This Row],[KülföldiÁr]]*Table1[[#This Row],[Darab]]</f>
        <v>0</v>
      </c>
    </row>
    <row r="2441" spans="1:27" x14ac:dyDescent="0.3">
      <c r="A2441" t="s">
        <v>602</v>
      </c>
      <c r="B2441" t="s">
        <v>456</v>
      </c>
      <c r="C2441" s="126">
        <v>46038</v>
      </c>
      <c r="D2441" s="6">
        <v>1</v>
      </c>
      <c r="E2441" s="126">
        <v>46037</v>
      </c>
      <c r="F2441" s="6">
        <v>1</v>
      </c>
      <c r="G2441" t="s">
        <v>501</v>
      </c>
      <c r="H2441" t="s">
        <v>49</v>
      </c>
      <c r="I2441" t="s">
        <v>28</v>
      </c>
      <c r="J2441" t="s">
        <v>524</v>
      </c>
      <c r="K2441">
        <v>1</v>
      </c>
      <c r="L2441" s="7">
        <v>29508.560000000001</v>
      </c>
      <c r="M2441" s="7">
        <v>29508.560000000001</v>
      </c>
      <c r="N2441">
        <v>0</v>
      </c>
      <c r="O2441" t="s">
        <v>29</v>
      </c>
      <c r="P2441">
        <v>0</v>
      </c>
      <c r="Q2441" s="7">
        <v>136480</v>
      </c>
      <c r="R2441" s="7">
        <v>109200</v>
      </c>
      <c r="S2441" s="7">
        <v>109200</v>
      </c>
      <c r="T2441" s="7">
        <v>3</v>
      </c>
      <c r="U2441" s="7">
        <v>3276</v>
      </c>
      <c r="V2441" t="s">
        <v>66</v>
      </c>
      <c r="W2441" s="7">
        <v>79691.44</v>
      </c>
      <c r="X2441" s="2" t="s">
        <v>82</v>
      </c>
      <c r="Y2441" s="200"/>
      <c r="Z2441" s="201">
        <f>IF(Y2441&lt;&gt;"",Y2441,IF(Table1[[#This Row],[Befolyt]]="i",1,""))</f>
        <v>1</v>
      </c>
      <c r="AA2441" s="98">
        <f>Table1[[#This Row],[KülföldiÁr]]*Table1[[#This Row],[Darab]]</f>
        <v>0</v>
      </c>
    </row>
    <row r="2442" spans="1:27" x14ac:dyDescent="0.3">
      <c r="A2442" t="s">
        <v>602</v>
      </c>
      <c r="B2442" t="s">
        <v>456</v>
      </c>
      <c r="C2442" s="126">
        <v>46038</v>
      </c>
      <c r="D2442" s="6">
        <v>1</v>
      </c>
      <c r="E2442" s="126">
        <v>46037</v>
      </c>
      <c r="F2442" s="6">
        <v>1</v>
      </c>
      <c r="G2442" t="s">
        <v>502</v>
      </c>
      <c r="H2442" t="s">
        <v>49</v>
      </c>
      <c r="I2442" t="s">
        <v>28</v>
      </c>
      <c r="J2442" t="s">
        <v>603</v>
      </c>
      <c r="K2442">
        <v>1</v>
      </c>
      <c r="L2442" s="7">
        <v>22498.81</v>
      </c>
      <c r="M2442" s="7">
        <v>22498.81</v>
      </c>
      <c r="N2442">
        <v>0</v>
      </c>
      <c r="O2442" t="s">
        <v>29</v>
      </c>
      <c r="P2442">
        <v>0</v>
      </c>
      <c r="Q2442" s="7">
        <v>94860</v>
      </c>
      <c r="R2442" s="7">
        <v>75900</v>
      </c>
      <c r="S2442" s="7">
        <v>75900</v>
      </c>
      <c r="T2442" s="7">
        <v>3</v>
      </c>
      <c r="U2442" s="7">
        <v>2277</v>
      </c>
      <c r="V2442" t="s">
        <v>66</v>
      </c>
      <c r="W2442" s="7">
        <v>53401.19</v>
      </c>
      <c r="X2442" s="2" t="s">
        <v>82</v>
      </c>
      <c r="Y2442" s="200"/>
      <c r="Z2442" s="201">
        <f>IF(Y2442&lt;&gt;"",Y2442,IF(Table1[[#This Row],[Befolyt]]="i",1,""))</f>
        <v>1</v>
      </c>
      <c r="AA2442" s="98">
        <f>Table1[[#This Row],[KülföldiÁr]]*Table1[[#This Row],[Darab]]</f>
        <v>0</v>
      </c>
    </row>
    <row r="2443" spans="1:27" x14ac:dyDescent="0.3">
      <c r="A2443" t="s">
        <v>602</v>
      </c>
      <c r="B2443" t="s">
        <v>456</v>
      </c>
      <c r="C2443" s="126">
        <v>46038</v>
      </c>
      <c r="D2443" s="6">
        <v>1</v>
      </c>
      <c r="E2443" s="126">
        <v>46037</v>
      </c>
      <c r="F2443" s="6">
        <v>1</v>
      </c>
      <c r="G2443" t="s">
        <v>390</v>
      </c>
      <c r="H2443" t="s">
        <v>34</v>
      </c>
      <c r="I2443" t="s">
        <v>32</v>
      </c>
      <c r="J2443" t="s">
        <v>391</v>
      </c>
      <c r="K2443">
        <v>1</v>
      </c>
      <c r="L2443" s="7">
        <v>7068</v>
      </c>
      <c r="M2443" s="7">
        <v>7068</v>
      </c>
      <c r="N2443">
        <v>0</v>
      </c>
      <c r="O2443" t="s">
        <v>29</v>
      </c>
      <c r="P2443">
        <v>0</v>
      </c>
      <c r="Q2443" s="7">
        <v>7068</v>
      </c>
      <c r="R2443" s="7">
        <v>3000</v>
      </c>
      <c r="S2443" s="7">
        <v>3000</v>
      </c>
      <c r="T2443" s="7">
        <v>0</v>
      </c>
      <c r="U2443" s="7">
        <v>0</v>
      </c>
      <c r="V2443" t="s">
        <v>66</v>
      </c>
      <c r="W2443" s="7">
        <v>-4068</v>
      </c>
      <c r="X2443" s="2" t="s">
        <v>82</v>
      </c>
      <c r="Y2443" s="200"/>
      <c r="Z2443" s="201">
        <f>IF(Y2443&lt;&gt;"",Y2443,IF(Table1[[#This Row],[Befolyt]]="i",1,""))</f>
        <v>1</v>
      </c>
      <c r="AA2443" s="98">
        <f>Table1[[#This Row],[KülföldiÁr]]*Table1[[#This Row],[Darab]]</f>
        <v>0</v>
      </c>
    </row>
    <row r="2444" spans="1:27" x14ac:dyDescent="0.3">
      <c r="A2444" t="s">
        <v>604</v>
      </c>
      <c r="B2444" t="s">
        <v>583</v>
      </c>
      <c r="C2444" s="126">
        <v>46037</v>
      </c>
      <c r="D2444" s="6">
        <v>1</v>
      </c>
      <c r="E2444" s="126">
        <v>46037</v>
      </c>
      <c r="F2444" s="6">
        <v>1</v>
      </c>
      <c r="G2444" t="s">
        <v>605</v>
      </c>
      <c r="H2444" t="s">
        <v>321</v>
      </c>
      <c r="I2444" t="s">
        <v>28</v>
      </c>
      <c r="J2444" t="s">
        <v>606</v>
      </c>
      <c r="K2444">
        <v>5</v>
      </c>
      <c r="L2444" s="7">
        <v>11111.33</v>
      </c>
      <c r="M2444" s="7">
        <v>55556.65</v>
      </c>
      <c r="N2444">
        <v>0</v>
      </c>
      <c r="O2444" t="s">
        <v>29</v>
      </c>
      <c r="P2444">
        <v>0</v>
      </c>
      <c r="Q2444" s="7">
        <v>20505</v>
      </c>
      <c r="R2444" s="7">
        <v>35730</v>
      </c>
      <c r="S2444" s="7">
        <v>178650</v>
      </c>
      <c r="T2444" s="7">
        <v>19.91</v>
      </c>
      <c r="U2444" s="7">
        <v>35569.214999999997</v>
      </c>
      <c r="V2444" t="s">
        <v>30</v>
      </c>
      <c r="W2444" s="7">
        <v>123093.35</v>
      </c>
      <c r="X2444" s="2" t="s">
        <v>31</v>
      </c>
      <c r="Y2444" s="200"/>
      <c r="Z2444" s="201" t="str">
        <f>IF(Y2444&lt;&gt;"",Y2444,IF(Table1[[#This Row],[Befolyt]]="i",1,""))</f>
        <v/>
      </c>
      <c r="AA2444" s="98">
        <f>Table1[[#This Row],[KülföldiÁr]]*Table1[[#This Row],[Darab]]</f>
        <v>0</v>
      </c>
    </row>
    <row r="2445" spans="1:27" x14ac:dyDescent="0.3">
      <c r="A2445" t="s">
        <v>607</v>
      </c>
      <c r="B2445" t="s">
        <v>608</v>
      </c>
      <c r="C2445" s="126">
        <v>46037</v>
      </c>
      <c r="D2445" s="6">
        <v>1</v>
      </c>
      <c r="E2445" s="126">
        <v>46037</v>
      </c>
      <c r="F2445" s="6">
        <v>1</v>
      </c>
      <c r="G2445" t="s">
        <v>39</v>
      </c>
      <c r="H2445" t="s">
        <v>33</v>
      </c>
      <c r="I2445" t="s">
        <v>28</v>
      </c>
      <c r="J2445" t="s">
        <v>286</v>
      </c>
      <c r="K2445">
        <v>2</v>
      </c>
      <c r="L2445" s="7">
        <v>218.1</v>
      </c>
      <c r="M2445" s="7">
        <v>436.2</v>
      </c>
      <c r="N2445">
        <v>0</v>
      </c>
      <c r="O2445" t="s">
        <v>29</v>
      </c>
      <c r="P2445">
        <v>0</v>
      </c>
      <c r="Q2445" s="7">
        <v>1000</v>
      </c>
      <c r="R2445" s="7">
        <v>700</v>
      </c>
      <c r="S2445" s="7">
        <v>1400</v>
      </c>
      <c r="T2445" s="7">
        <v>4.99</v>
      </c>
      <c r="U2445" s="7">
        <v>69.86</v>
      </c>
      <c r="V2445" t="s">
        <v>77</v>
      </c>
      <c r="W2445" s="7">
        <v>963.8</v>
      </c>
      <c r="X2445" s="2" t="s">
        <v>82</v>
      </c>
      <c r="Y2445" s="200">
        <v>1</v>
      </c>
      <c r="Z2445" s="201">
        <f>IF(Y2445&lt;&gt;"",Y2445,IF(Table1[[#This Row],[Befolyt]]="i",1,""))</f>
        <v>1</v>
      </c>
      <c r="AA2445" s="98">
        <f>Table1[[#This Row],[KülföldiÁr]]*Table1[[#This Row],[Darab]]</f>
        <v>0</v>
      </c>
    </row>
    <row r="2446" spans="1:27" x14ac:dyDescent="0.3">
      <c r="A2446" t="s">
        <v>607</v>
      </c>
      <c r="B2446" t="s">
        <v>608</v>
      </c>
      <c r="C2446" s="126">
        <v>46037</v>
      </c>
      <c r="D2446" s="6">
        <v>1</v>
      </c>
      <c r="E2446" s="126">
        <v>46037</v>
      </c>
      <c r="F2446" s="6">
        <v>1</v>
      </c>
      <c r="G2446" t="s">
        <v>396</v>
      </c>
      <c r="H2446" t="s">
        <v>51</v>
      </c>
      <c r="I2446" t="s">
        <v>28</v>
      </c>
      <c r="J2446" t="s">
        <v>397</v>
      </c>
      <c r="K2446">
        <v>2</v>
      </c>
      <c r="L2446" s="7">
        <v>2156.11</v>
      </c>
      <c r="M2446" s="7">
        <v>4312.22</v>
      </c>
      <c r="N2446">
        <v>0</v>
      </c>
      <c r="O2446" t="s">
        <v>29</v>
      </c>
      <c r="P2446">
        <v>0</v>
      </c>
      <c r="Q2446" s="7">
        <v>4900</v>
      </c>
      <c r="R2446" s="7">
        <v>3350</v>
      </c>
      <c r="S2446" s="7">
        <v>6700</v>
      </c>
      <c r="T2446" s="7">
        <v>0.95</v>
      </c>
      <c r="U2446" s="7">
        <v>63.65</v>
      </c>
      <c r="V2446" t="s">
        <v>77</v>
      </c>
      <c r="W2446" s="7">
        <v>2387.7799999999997</v>
      </c>
      <c r="X2446" s="2" t="s">
        <v>82</v>
      </c>
      <c r="Y2446" s="200">
        <v>1</v>
      </c>
      <c r="Z2446" s="201">
        <f>IF(Y2446&lt;&gt;"",Y2446,IF(Table1[[#This Row],[Befolyt]]="i",1,""))</f>
        <v>1</v>
      </c>
      <c r="AA2446" s="98">
        <f>Table1[[#This Row],[KülföldiÁr]]*Table1[[#This Row],[Darab]]</f>
        <v>0</v>
      </c>
    </row>
    <row r="2447" spans="1:27" x14ac:dyDescent="0.3">
      <c r="A2447" t="s">
        <v>607</v>
      </c>
      <c r="B2447" t="s">
        <v>608</v>
      </c>
      <c r="C2447" s="126">
        <v>46037</v>
      </c>
      <c r="D2447" s="6">
        <v>1</v>
      </c>
      <c r="E2447" s="126">
        <v>46037</v>
      </c>
      <c r="F2447" s="6">
        <v>1</v>
      </c>
      <c r="G2447" t="s">
        <v>56</v>
      </c>
      <c r="H2447" t="s">
        <v>51</v>
      </c>
      <c r="I2447" t="s">
        <v>28</v>
      </c>
      <c r="J2447" t="s">
        <v>284</v>
      </c>
      <c r="K2447">
        <v>4</v>
      </c>
      <c r="L2447" s="7">
        <v>777.54</v>
      </c>
      <c r="M2447" s="7">
        <v>3110.16</v>
      </c>
      <c r="N2447">
        <v>0</v>
      </c>
      <c r="O2447" t="s">
        <v>29</v>
      </c>
      <c r="P2447">
        <v>0</v>
      </c>
      <c r="Q2447" s="7">
        <v>2000</v>
      </c>
      <c r="R2447" s="7">
        <v>1610</v>
      </c>
      <c r="S2447" s="7">
        <v>6440</v>
      </c>
      <c r="T2447" s="7">
        <v>4.42</v>
      </c>
      <c r="U2447" s="7">
        <v>284.64799999999997</v>
      </c>
      <c r="V2447" t="s">
        <v>77</v>
      </c>
      <c r="W2447" s="7">
        <v>3329.84</v>
      </c>
      <c r="X2447" s="2" t="s">
        <v>82</v>
      </c>
      <c r="Y2447" s="200">
        <v>1</v>
      </c>
      <c r="Z2447" s="201">
        <f>IF(Y2447&lt;&gt;"",Y2447,IF(Table1[[#This Row],[Befolyt]]="i",1,""))</f>
        <v>1</v>
      </c>
      <c r="AA2447" s="98">
        <f>Table1[[#This Row],[KülföldiÁr]]*Table1[[#This Row],[Darab]]</f>
        <v>0</v>
      </c>
    </row>
    <row r="2448" spans="1:27" x14ac:dyDescent="0.3">
      <c r="A2448" t="s">
        <v>607</v>
      </c>
      <c r="B2448" t="s">
        <v>608</v>
      </c>
      <c r="C2448" s="126">
        <v>46037</v>
      </c>
      <c r="D2448" s="6">
        <v>1</v>
      </c>
      <c r="E2448" s="126">
        <v>46037</v>
      </c>
      <c r="F2448" s="6">
        <v>1</v>
      </c>
      <c r="G2448" t="s">
        <v>57</v>
      </c>
      <c r="H2448" t="s">
        <v>51</v>
      </c>
      <c r="I2448" t="s">
        <v>28</v>
      </c>
      <c r="J2448" t="s">
        <v>290</v>
      </c>
      <c r="K2448">
        <v>2</v>
      </c>
      <c r="L2448" s="7">
        <v>661.42</v>
      </c>
      <c r="M2448" s="7">
        <v>1322.84</v>
      </c>
      <c r="N2448">
        <v>0</v>
      </c>
      <c r="O2448" t="s">
        <v>29</v>
      </c>
      <c r="P2448">
        <v>0</v>
      </c>
      <c r="Q2448" s="7">
        <v>1560</v>
      </c>
      <c r="R2448" s="7">
        <v>1110</v>
      </c>
      <c r="S2448" s="7">
        <v>2220</v>
      </c>
      <c r="T2448" s="7">
        <v>1.75</v>
      </c>
      <c r="U2448" s="7">
        <v>38.85</v>
      </c>
      <c r="V2448" t="s">
        <v>77</v>
      </c>
      <c r="W2448" s="7">
        <v>897.16000000000008</v>
      </c>
      <c r="X2448" s="2" t="s">
        <v>82</v>
      </c>
      <c r="Y2448" s="200">
        <v>1</v>
      </c>
      <c r="Z2448" s="201">
        <f>IF(Y2448&lt;&gt;"",Y2448,IF(Table1[[#This Row],[Befolyt]]="i",1,""))</f>
        <v>1</v>
      </c>
      <c r="AA2448" s="98">
        <f>Table1[[#This Row],[KülföldiÁr]]*Table1[[#This Row],[Darab]]</f>
        <v>0</v>
      </c>
    </row>
    <row r="2449" spans="1:27" x14ac:dyDescent="0.3">
      <c r="A2449" t="s">
        <v>607</v>
      </c>
      <c r="B2449" t="s">
        <v>608</v>
      </c>
      <c r="C2449" s="126">
        <v>46037</v>
      </c>
      <c r="D2449" s="6">
        <v>1</v>
      </c>
      <c r="E2449" s="126">
        <v>46037</v>
      </c>
      <c r="F2449" s="6">
        <v>1</v>
      </c>
      <c r="G2449" t="s">
        <v>367</v>
      </c>
      <c r="H2449" t="s">
        <v>51</v>
      </c>
      <c r="I2449" t="s">
        <v>28</v>
      </c>
      <c r="J2449" t="s">
        <v>368</v>
      </c>
      <c r="K2449">
        <v>6</v>
      </c>
      <c r="L2449" s="7">
        <v>165.84</v>
      </c>
      <c r="M2449" s="7">
        <v>995.04</v>
      </c>
      <c r="N2449">
        <v>0</v>
      </c>
      <c r="O2449" t="s">
        <v>29</v>
      </c>
      <c r="P2449">
        <v>0</v>
      </c>
      <c r="Q2449" s="7">
        <v>700</v>
      </c>
      <c r="R2449" s="7">
        <v>490</v>
      </c>
      <c r="S2449" s="7">
        <v>2940</v>
      </c>
      <c r="T2449" s="7">
        <v>1.42</v>
      </c>
      <c r="U2449" s="7">
        <v>41.748000000000005</v>
      </c>
      <c r="V2449" t="s">
        <v>77</v>
      </c>
      <c r="W2449" s="7">
        <v>1944.96</v>
      </c>
      <c r="X2449" s="2" t="s">
        <v>82</v>
      </c>
      <c r="Y2449" s="200">
        <v>1</v>
      </c>
      <c r="Z2449" s="201">
        <f>IF(Y2449&lt;&gt;"",Y2449,IF(Table1[[#This Row],[Befolyt]]="i",1,""))</f>
        <v>1</v>
      </c>
      <c r="AA2449" s="98">
        <f>Table1[[#This Row],[KülföldiÁr]]*Table1[[#This Row],[Darab]]</f>
        <v>0</v>
      </c>
    </row>
    <row r="2450" spans="1:27" x14ac:dyDescent="0.3">
      <c r="A2450" t="s">
        <v>609</v>
      </c>
      <c r="B2450" t="s">
        <v>608</v>
      </c>
      <c r="C2450" s="126">
        <v>46037</v>
      </c>
      <c r="D2450" s="6">
        <v>1</v>
      </c>
      <c r="E2450" s="126">
        <v>46037</v>
      </c>
      <c r="F2450" s="6">
        <v>1</v>
      </c>
      <c r="G2450" t="s">
        <v>39</v>
      </c>
      <c r="H2450" t="s">
        <v>33</v>
      </c>
      <c r="I2450" t="s">
        <v>28</v>
      </c>
      <c r="J2450" t="s">
        <v>286</v>
      </c>
      <c r="K2450">
        <v>-2</v>
      </c>
      <c r="L2450" s="7">
        <v>-218.1</v>
      </c>
      <c r="M2450" s="7">
        <v>436.2</v>
      </c>
      <c r="N2450">
        <v>0</v>
      </c>
      <c r="O2450" t="s">
        <v>29</v>
      </c>
      <c r="P2450">
        <v>0</v>
      </c>
      <c r="Q2450" s="7">
        <v>1000</v>
      </c>
      <c r="R2450" s="7">
        <v>-700</v>
      </c>
      <c r="S2450" s="7">
        <v>-1400</v>
      </c>
      <c r="T2450" s="7">
        <v>4.99</v>
      </c>
      <c r="U2450" s="7">
        <v>-69.86</v>
      </c>
      <c r="V2450" t="s">
        <v>77</v>
      </c>
      <c r="W2450" s="7">
        <v>-963.8</v>
      </c>
      <c r="X2450" s="2" t="s">
        <v>82</v>
      </c>
      <c r="Y2450" s="200">
        <v>1</v>
      </c>
      <c r="Z2450" s="201">
        <f>IF(Y2450&lt;&gt;"",Y2450,IF(Table1[[#This Row],[Befolyt]]="i",1,""))</f>
        <v>1</v>
      </c>
      <c r="AA2450" s="98">
        <f>Table1[[#This Row],[KülföldiÁr]]*Table1[[#This Row],[Darab]]</f>
        <v>0</v>
      </c>
    </row>
    <row r="2451" spans="1:27" x14ac:dyDescent="0.3">
      <c r="A2451" t="s">
        <v>609</v>
      </c>
      <c r="B2451" t="s">
        <v>608</v>
      </c>
      <c r="C2451" s="126">
        <v>46037</v>
      </c>
      <c r="D2451" s="6">
        <v>1</v>
      </c>
      <c r="E2451" s="126">
        <v>46037</v>
      </c>
      <c r="F2451" s="6">
        <v>1</v>
      </c>
      <c r="G2451" t="s">
        <v>396</v>
      </c>
      <c r="H2451" t="s">
        <v>51</v>
      </c>
      <c r="I2451" t="s">
        <v>28</v>
      </c>
      <c r="J2451" t="s">
        <v>397</v>
      </c>
      <c r="K2451">
        <v>-2</v>
      </c>
      <c r="L2451" s="7">
        <v>-2156.11</v>
      </c>
      <c r="M2451" s="7">
        <v>4312.22</v>
      </c>
      <c r="N2451">
        <v>0</v>
      </c>
      <c r="O2451" t="s">
        <v>29</v>
      </c>
      <c r="P2451">
        <v>0</v>
      </c>
      <c r="Q2451" s="7">
        <v>4900</v>
      </c>
      <c r="R2451" s="7">
        <v>-3350</v>
      </c>
      <c r="S2451" s="7">
        <v>-6700</v>
      </c>
      <c r="T2451" s="7">
        <v>0.95</v>
      </c>
      <c r="U2451" s="7">
        <v>-63.65</v>
      </c>
      <c r="V2451" t="s">
        <v>77</v>
      </c>
      <c r="W2451" s="7">
        <v>-2387.7799999999997</v>
      </c>
      <c r="X2451" s="2" t="s">
        <v>82</v>
      </c>
      <c r="Y2451" s="200">
        <v>1</v>
      </c>
      <c r="Z2451" s="201">
        <f>IF(Y2451&lt;&gt;"",Y2451,IF(Table1[[#This Row],[Befolyt]]="i",1,""))</f>
        <v>1</v>
      </c>
      <c r="AA2451" s="98">
        <f>Table1[[#This Row],[KülföldiÁr]]*Table1[[#This Row],[Darab]]</f>
        <v>0</v>
      </c>
    </row>
    <row r="2452" spans="1:27" x14ac:dyDescent="0.3">
      <c r="A2452" t="s">
        <v>609</v>
      </c>
      <c r="B2452" t="s">
        <v>608</v>
      </c>
      <c r="C2452" s="126">
        <v>46037</v>
      </c>
      <c r="D2452" s="6">
        <v>1</v>
      </c>
      <c r="E2452" s="126">
        <v>46037</v>
      </c>
      <c r="F2452" s="6">
        <v>1</v>
      </c>
      <c r="G2452" t="s">
        <v>56</v>
      </c>
      <c r="H2452" t="s">
        <v>51</v>
      </c>
      <c r="I2452" t="s">
        <v>28</v>
      </c>
      <c r="J2452" t="s">
        <v>284</v>
      </c>
      <c r="K2452">
        <v>-4</v>
      </c>
      <c r="L2452" s="7">
        <v>-777.54</v>
      </c>
      <c r="M2452" s="7">
        <v>3110.16</v>
      </c>
      <c r="N2452">
        <v>0</v>
      </c>
      <c r="O2452" t="s">
        <v>29</v>
      </c>
      <c r="P2452">
        <v>0</v>
      </c>
      <c r="Q2452" s="7">
        <v>2000</v>
      </c>
      <c r="R2452" s="7">
        <v>-1610</v>
      </c>
      <c r="S2452" s="7">
        <v>-6440</v>
      </c>
      <c r="T2452" s="7">
        <v>4.42</v>
      </c>
      <c r="U2452" s="7">
        <v>-284.64799999999997</v>
      </c>
      <c r="V2452" t="s">
        <v>77</v>
      </c>
      <c r="W2452" s="7">
        <v>-3329.84</v>
      </c>
      <c r="X2452" s="2" t="s">
        <v>82</v>
      </c>
      <c r="Y2452" s="200">
        <v>1</v>
      </c>
      <c r="Z2452" s="201">
        <f>IF(Y2452&lt;&gt;"",Y2452,IF(Table1[[#This Row],[Befolyt]]="i",1,""))</f>
        <v>1</v>
      </c>
      <c r="AA2452" s="98">
        <f>Table1[[#This Row],[KülföldiÁr]]*Table1[[#This Row],[Darab]]</f>
        <v>0</v>
      </c>
    </row>
    <row r="2453" spans="1:27" x14ac:dyDescent="0.3">
      <c r="A2453" t="s">
        <v>609</v>
      </c>
      <c r="B2453" t="s">
        <v>608</v>
      </c>
      <c r="C2453" s="126">
        <v>46037</v>
      </c>
      <c r="D2453" s="6">
        <v>1</v>
      </c>
      <c r="E2453" s="126">
        <v>46037</v>
      </c>
      <c r="F2453" s="6">
        <v>1</v>
      </c>
      <c r="G2453" t="s">
        <v>57</v>
      </c>
      <c r="H2453" t="s">
        <v>51</v>
      </c>
      <c r="I2453" t="s">
        <v>28</v>
      </c>
      <c r="J2453" t="s">
        <v>290</v>
      </c>
      <c r="K2453">
        <v>-2</v>
      </c>
      <c r="L2453" s="7">
        <v>-661.42</v>
      </c>
      <c r="M2453" s="7">
        <v>1322.84</v>
      </c>
      <c r="N2453">
        <v>0</v>
      </c>
      <c r="O2453" t="s">
        <v>29</v>
      </c>
      <c r="P2453">
        <v>0</v>
      </c>
      <c r="Q2453" s="7">
        <v>1560</v>
      </c>
      <c r="R2453" s="7">
        <v>-1110</v>
      </c>
      <c r="S2453" s="7">
        <v>-2220</v>
      </c>
      <c r="T2453" s="7">
        <v>1.75</v>
      </c>
      <c r="U2453" s="7">
        <v>-38.85</v>
      </c>
      <c r="V2453" t="s">
        <v>77</v>
      </c>
      <c r="W2453" s="7">
        <v>-897.16000000000008</v>
      </c>
      <c r="X2453" s="2" t="s">
        <v>82</v>
      </c>
      <c r="Y2453" s="200">
        <v>1</v>
      </c>
      <c r="Z2453" s="201">
        <f>IF(Y2453&lt;&gt;"",Y2453,IF(Table1[[#This Row],[Befolyt]]="i",1,""))</f>
        <v>1</v>
      </c>
      <c r="AA2453" s="98">
        <f>Table1[[#This Row],[KülföldiÁr]]*Table1[[#This Row],[Darab]]</f>
        <v>0</v>
      </c>
    </row>
    <row r="2454" spans="1:27" x14ac:dyDescent="0.3">
      <c r="A2454" t="s">
        <v>609</v>
      </c>
      <c r="B2454" t="s">
        <v>608</v>
      </c>
      <c r="C2454" s="126">
        <v>46037</v>
      </c>
      <c r="D2454" s="6">
        <v>1</v>
      </c>
      <c r="E2454" s="126">
        <v>46037</v>
      </c>
      <c r="F2454" s="6">
        <v>1</v>
      </c>
      <c r="G2454" t="s">
        <v>367</v>
      </c>
      <c r="H2454" t="s">
        <v>51</v>
      </c>
      <c r="I2454" t="s">
        <v>28</v>
      </c>
      <c r="J2454" t="s">
        <v>368</v>
      </c>
      <c r="K2454">
        <v>-6</v>
      </c>
      <c r="L2454" s="7">
        <v>-165.84</v>
      </c>
      <c r="M2454" s="7">
        <v>995.04</v>
      </c>
      <c r="N2454">
        <v>0</v>
      </c>
      <c r="O2454" t="s">
        <v>29</v>
      </c>
      <c r="P2454">
        <v>0</v>
      </c>
      <c r="Q2454" s="7">
        <v>700</v>
      </c>
      <c r="R2454" s="7">
        <v>-490</v>
      </c>
      <c r="S2454" s="7">
        <v>-2940</v>
      </c>
      <c r="T2454" s="7">
        <v>1.42</v>
      </c>
      <c r="U2454" s="7">
        <v>-41.748000000000005</v>
      </c>
      <c r="V2454" t="s">
        <v>77</v>
      </c>
      <c r="W2454" s="7">
        <v>-1944.96</v>
      </c>
      <c r="X2454" s="2" t="s">
        <v>82</v>
      </c>
      <c r="Y2454" s="200">
        <v>1</v>
      </c>
      <c r="Z2454" s="201">
        <f>IF(Y2454&lt;&gt;"",Y2454,IF(Table1[[#This Row],[Befolyt]]="i",1,""))</f>
        <v>1</v>
      </c>
      <c r="AA2454" s="98">
        <f>Table1[[#This Row],[KülföldiÁr]]*Table1[[#This Row],[Darab]]</f>
        <v>0</v>
      </c>
    </row>
    <row r="2455" spans="1:27" x14ac:dyDescent="0.3">
      <c r="A2455" t="s">
        <v>610</v>
      </c>
      <c r="B2455" t="s">
        <v>394</v>
      </c>
      <c r="C2455" s="126">
        <v>46037</v>
      </c>
      <c r="D2455" s="6">
        <v>1</v>
      </c>
      <c r="E2455" s="126">
        <v>46037</v>
      </c>
      <c r="F2455" s="6">
        <v>1</v>
      </c>
      <c r="G2455" t="s">
        <v>75</v>
      </c>
      <c r="H2455" t="s">
        <v>34</v>
      </c>
      <c r="I2455" t="s">
        <v>32</v>
      </c>
      <c r="J2455" t="s">
        <v>76</v>
      </c>
      <c r="K2455">
        <v>1</v>
      </c>
      <c r="L2455" s="7">
        <v>1900</v>
      </c>
      <c r="M2455" s="7">
        <v>1900</v>
      </c>
      <c r="N2455">
        <v>0</v>
      </c>
      <c r="O2455" t="s">
        <v>29</v>
      </c>
      <c r="P2455">
        <v>0</v>
      </c>
      <c r="Q2455" s="7">
        <v>3500</v>
      </c>
      <c r="R2455" s="7">
        <v>0</v>
      </c>
      <c r="S2455" s="7">
        <v>0</v>
      </c>
      <c r="T2455" s="7">
        <v>0</v>
      </c>
      <c r="U2455" s="7">
        <v>0</v>
      </c>
      <c r="V2455" t="s">
        <v>126</v>
      </c>
      <c r="W2455" s="7">
        <v>-1900</v>
      </c>
      <c r="X2455" s="2" t="s">
        <v>82</v>
      </c>
      <c r="Y2455" s="200"/>
      <c r="Z2455" s="201">
        <f>IF(Y2455&lt;&gt;"",Y2455,IF(Table1[[#This Row],[Befolyt]]="i",1,""))</f>
        <v>1</v>
      </c>
      <c r="AA2455" s="98">
        <f>Table1[[#This Row],[KülföldiÁr]]*Table1[[#This Row],[Darab]]</f>
        <v>0</v>
      </c>
    </row>
    <row r="2456" spans="1:27" x14ac:dyDescent="0.3">
      <c r="A2456" t="s">
        <v>610</v>
      </c>
      <c r="B2456" t="s">
        <v>394</v>
      </c>
      <c r="C2456" s="126">
        <v>46037</v>
      </c>
      <c r="D2456" s="6">
        <v>1</v>
      </c>
      <c r="E2456" s="126">
        <v>46037</v>
      </c>
      <c r="F2456" s="6">
        <v>1</v>
      </c>
      <c r="G2456" t="s">
        <v>56</v>
      </c>
      <c r="H2456" t="s">
        <v>51</v>
      </c>
      <c r="I2456" t="s">
        <v>28</v>
      </c>
      <c r="J2456" t="s">
        <v>284</v>
      </c>
      <c r="K2456">
        <v>25</v>
      </c>
      <c r="L2456" s="7">
        <v>777.54</v>
      </c>
      <c r="M2456" s="7">
        <v>19438.5</v>
      </c>
      <c r="N2456">
        <v>0</v>
      </c>
      <c r="O2456" t="s">
        <v>29</v>
      </c>
      <c r="P2456">
        <v>0</v>
      </c>
      <c r="Q2456" s="7">
        <v>2000</v>
      </c>
      <c r="R2456" s="7">
        <v>1535</v>
      </c>
      <c r="S2456" s="7">
        <v>38375</v>
      </c>
      <c r="T2456" s="7">
        <v>0</v>
      </c>
      <c r="U2456" s="7">
        <v>0</v>
      </c>
      <c r="V2456" t="s">
        <v>126</v>
      </c>
      <c r="W2456" s="7">
        <v>18936.5</v>
      </c>
      <c r="X2456" s="2" t="s">
        <v>82</v>
      </c>
      <c r="Y2456" s="200"/>
      <c r="Z2456" s="201">
        <f>IF(Y2456&lt;&gt;"",Y2456,IF(Table1[[#This Row],[Befolyt]]="i",1,""))</f>
        <v>1</v>
      </c>
      <c r="AA2456" s="98">
        <f>Table1[[#This Row],[KülföldiÁr]]*Table1[[#This Row],[Darab]]</f>
        <v>0</v>
      </c>
    </row>
    <row r="2457" spans="1:27" x14ac:dyDescent="0.3">
      <c r="A2457" t="s">
        <v>610</v>
      </c>
      <c r="B2457" t="s">
        <v>394</v>
      </c>
      <c r="C2457" s="126">
        <v>46037</v>
      </c>
      <c r="D2457" s="6">
        <v>1</v>
      </c>
      <c r="E2457" s="126">
        <v>46037</v>
      </c>
      <c r="F2457" s="6">
        <v>1</v>
      </c>
      <c r="G2457" t="s">
        <v>57</v>
      </c>
      <c r="H2457" t="s">
        <v>51</v>
      </c>
      <c r="I2457" t="s">
        <v>28</v>
      </c>
      <c r="J2457" t="s">
        <v>290</v>
      </c>
      <c r="K2457">
        <v>25</v>
      </c>
      <c r="L2457" s="7">
        <v>661.42</v>
      </c>
      <c r="M2457" s="7">
        <v>16535.5</v>
      </c>
      <c r="N2457">
        <v>0</v>
      </c>
      <c r="O2457" t="s">
        <v>29</v>
      </c>
      <c r="P2457">
        <v>0</v>
      </c>
      <c r="Q2457" s="7">
        <v>1560</v>
      </c>
      <c r="R2457" s="7">
        <v>1110</v>
      </c>
      <c r="S2457" s="7">
        <v>27750</v>
      </c>
      <c r="T2457" s="7">
        <v>0</v>
      </c>
      <c r="U2457" s="7">
        <v>0</v>
      </c>
      <c r="V2457" t="s">
        <v>126</v>
      </c>
      <c r="W2457" s="7">
        <v>11214.5</v>
      </c>
      <c r="X2457" s="2" t="s">
        <v>82</v>
      </c>
      <c r="Y2457" s="200"/>
      <c r="Z2457" s="201">
        <f>IF(Y2457&lt;&gt;"",Y2457,IF(Table1[[#This Row],[Befolyt]]="i",1,""))</f>
        <v>1</v>
      </c>
      <c r="AA2457" s="98">
        <f>Table1[[#This Row],[KülföldiÁr]]*Table1[[#This Row],[Darab]]</f>
        <v>0</v>
      </c>
    </row>
    <row r="2458" spans="1:27" x14ac:dyDescent="0.3">
      <c r="A2458" t="s">
        <v>610</v>
      </c>
      <c r="B2458" t="s">
        <v>394</v>
      </c>
      <c r="C2458" s="126">
        <v>46037</v>
      </c>
      <c r="D2458" s="6">
        <v>1</v>
      </c>
      <c r="E2458" s="126">
        <v>46037</v>
      </c>
      <c r="F2458" s="6">
        <v>1</v>
      </c>
      <c r="G2458" t="s">
        <v>78</v>
      </c>
      <c r="H2458" t="s">
        <v>34</v>
      </c>
      <c r="I2458" t="s">
        <v>32</v>
      </c>
      <c r="J2458" t="s">
        <v>79</v>
      </c>
      <c r="K2458">
        <v>1</v>
      </c>
      <c r="L2458" s="7">
        <v>10475</v>
      </c>
      <c r="M2458" s="7">
        <v>10475</v>
      </c>
      <c r="N2458">
        <v>0</v>
      </c>
      <c r="O2458" t="s">
        <v>29</v>
      </c>
      <c r="P2458">
        <v>0</v>
      </c>
      <c r="Q2458" s="7">
        <v>10475</v>
      </c>
      <c r="R2458" s="7">
        <v>0</v>
      </c>
      <c r="S2458" s="7">
        <v>0</v>
      </c>
      <c r="T2458" s="7">
        <v>0</v>
      </c>
      <c r="U2458" s="7">
        <v>0</v>
      </c>
      <c r="V2458" t="s">
        <v>126</v>
      </c>
      <c r="W2458" s="7">
        <v>-10475</v>
      </c>
      <c r="X2458" s="2" t="s">
        <v>82</v>
      </c>
      <c r="Y2458" s="200"/>
      <c r="Z2458" s="201">
        <f>IF(Y2458&lt;&gt;"",Y2458,IF(Table1[[#This Row],[Befolyt]]="i",1,""))</f>
        <v>1</v>
      </c>
      <c r="AA2458" s="98">
        <f>Table1[[#This Row],[KülföldiÁr]]*Table1[[#This Row],[Darab]]</f>
        <v>0</v>
      </c>
    </row>
    <row r="2459" spans="1:27" x14ac:dyDescent="0.3">
      <c r="A2459" t="s">
        <v>611</v>
      </c>
      <c r="B2459" t="s">
        <v>423</v>
      </c>
      <c r="C2459" s="126">
        <v>46037</v>
      </c>
      <c r="D2459" s="6">
        <v>1</v>
      </c>
      <c r="E2459" s="126">
        <v>46037</v>
      </c>
      <c r="F2459" s="6">
        <v>1</v>
      </c>
      <c r="G2459" t="s">
        <v>105</v>
      </c>
      <c r="H2459" t="s">
        <v>41</v>
      </c>
      <c r="I2459" t="s">
        <v>28</v>
      </c>
      <c r="J2459" t="s">
        <v>106</v>
      </c>
      <c r="K2459">
        <v>4</v>
      </c>
      <c r="L2459" s="7">
        <v>573.54</v>
      </c>
      <c r="M2459" s="7">
        <v>2294.16</v>
      </c>
      <c r="N2459">
        <v>0</v>
      </c>
      <c r="O2459" t="s">
        <v>29</v>
      </c>
      <c r="P2459">
        <v>0</v>
      </c>
      <c r="Q2459" s="7">
        <v>1710</v>
      </c>
      <c r="R2459" s="7">
        <v>1370</v>
      </c>
      <c r="S2459" s="7">
        <v>5480</v>
      </c>
      <c r="T2459" s="7">
        <v>1.5</v>
      </c>
      <c r="U2459" s="7">
        <v>82.2</v>
      </c>
      <c r="V2459" t="s">
        <v>74</v>
      </c>
      <c r="W2459" s="7">
        <v>3185.84</v>
      </c>
      <c r="X2459" s="2" t="s">
        <v>82</v>
      </c>
      <c r="Y2459" s="200"/>
      <c r="Z2459" s="201">
        <f>IF(Y2459&lt;&gt;"",Y2459,IF(Table1[[#This Row],[Befolyt]]="i",1,""))</f>
        <v>1</v>
      </c>
      <c r="AA2459" s="98">
        <f>Table1[[#This Row],[KülföldiÁr]]*Table1[[#This Row],[Darab]]</f>
        <v>0</v>
      </c>
    </row>
    <row r="2460" spans="1:27" x14ac:dyDescent="0.3">
      <c r="A2460" t="s">
        <v>611</v>
      </c>
      <c r="B2460" t="s">
        <v>423</v>
      </c>
      <c r="C2460" s="126">
        <v>46037</v>
      </c>
      <c r="D2460" s="6">
        <v>1</v>
      </c>
      <c r="E2460" s="126">
        <v>46037</v>
      </c>
      <c r="F2460" s="6">
        <v>1</v>
      </c>
      <c r="G2460" t="s">
        <v>373</v>
      </c>
      <c r="H2460" t="s">
        <v>41</v>
      </c>
      <c r="I2460" t="s">
        <v>28</v>
      </c>
      <c r="J2460" t="s">
        <v>374</v>
      </c>
      <c r="K2460">
        <v>3</v>
      </c>
      <c r="L2460" s="7">
        <v>1041.18</v>
      </c>
      <c r="M2460" s="7">
        <v>3123.54</v>
      </c>
      <c r="N2460">
        <v>0</v>
      </c>
      <c r="O2460" t="s">
        <v>29</v>
      </c>
      <c r="P2460">
        <v>0</v>
      </c>
      <c r="Q2460" s="7">
        <v>2990</v>
      </c>
      <c r="R2460" s="7">
        <v>2395</v>
      </c>
      <c r="S2460" s="7">
        <v>7185</v>
      </c>
      <c r="T2460" s="7">
        <v>1.5</v>
      </c>
      <c r="U2460" s="7">
        <v>107.77500000000001</v>
      </c>
      <c r="V2460" t="s">
        <v>74</v>
      </c>
      <c r="W2460" s="7">
        <v>4061.46</v>
      </c>
      <c r="X2460" s="2" t="s">
        <v>82</v>
      </c>
      <c r="Y2460" s="200"/>
      <c r="Z2460" s="201">
        <f>IF(Y2460&lt;&gt;"",Y2460,IF(Table1[[#This Row],[Befolyt]]="i",1,""))</f>
        <v>1</v>
      </c>
      <c r="AA2460" s="98">
        <f>Table1[[#This Row],[KülföldiÁr]]*Table1[[#This Row],[Darab]]</f>
        <v>0</v>
      </c>
    </row>
    <row r="2461" spans="1:27" x14ac:dyDescent="0.3">
      <c r="A2461" t="s">
        <v>611</v>
      </c>
      <c r="B2461" t="s">
        <v>423</v>
      </c>
      <c r="C2461" s="126">
        <v>46037</v>
      </c>
      <c r="D2461" s="6">
        <v>1</v>
      </c>
      <c r="E2461" s="126">
        <v>46037</v>
      </c>
      <c r="F2461" s="6">
        <v>1</v>
      </c>
      <c r="G2461" t="s">
        <v>359</v>
      </c>
      <c r="H2461" t="s">
        <v>33</v>
      </c>
      <c r="I2461" t="s">
        <v>28</v>
      </c>
      <c r="J2461" t="s">
        <v>360</v>
      </c>
      <c r="K2461">
        <v>2</v>
      </c>
      <c r="L2461" s="7">
        <v>2475.83</v>
      </c>
      <c r="M2461" s="7">
        <v>4951.66</v>
      </c>
      <c r="N2461">
        <v>0</v>
      </c>
      <c r="O2461" t="s">
        <v>29</v>
      </c>
      <c r="P2461">
        <v>0</v>
      </c>
      <c r="Q2461" s="7">
        <v>11000</v>
      </c>
      <c r="R2461" s="7">
        <v>8800</v>
      </c>
      <c r="S2461" s="7">
        <v>17600</v>
      </c>
      <c r="T2461" s="7">
        <v>5</v>
      </c>
      <c r="U2461" s="7">
        <v>880</v>
      </c>
      <c r="V2461" t="s">
        <v>74</v>
      </c>
      <c r="W2461" s="7">
        <v>12648.34</v>
      </c>
      <c r="X2461" s="2" t="s">
        <v>82</v>
      </c>
      <c r="Y2461" s="200"/>
      <c r="Z2461" s="201">
        <f>IF(Y2461&lt;&gt;"",Y2461,IF(Table1[[#This Row],[Befolyt]]="i",1,""))</f>
        <v>1</v>
      </c>
      <c r="AA2461" s="98">
        <f>Table1[[#This Row],[KülföldiÁr]]*Table1[[#This Row],[Darab]]</f>
        <v>0</v>
      </c>
    </row>
    <row r="2462" spans="1:27" x14ac:dyDescent="0.3">
      <c r="A2462" t="s">
        <v>611</v>
      </c>
      <c r="B2462" t="s">
        <v>423</v>
      </c>
      <c r="C2462" s="126">
        <v>46037</v>
      </c>
      <c r="D2462" s="6">
        <v>1</v>
      </c>
      <c r="E2462" s="126">
        <v>46037</v>
      </c>
      <c r="F2462" s="6">
        <v>1</v>
      </c>
      <c r="G2462" t="s">
        <v>474</v>
      </c>
      <c r="H2462" t="s">
        <v>33</v>
      </c>
      <c r="I2462" t="s">
        <v>28</v>
      </c>
      <c r="J2462" t="s">
        <v>475</v>
      </c>
      <c r="K2462">
        <v>2</v>
      </c>
      <c r="L2462" s="7">
        <v>1671.69</v>
      </c>
      <c r="M2462" s="7">
        <v>3343.38</v>
      </c>
      <c r="N2462">
        <v>0</v>
      </c>
      <c r="O2462" t="s">
        <v>29</v>
      </c>
      <c r="P2462">
        <v>0</v>
      </c>
      <c r="Q2462" s="7">
        <v>7000</v>
      </c>
      <c r="R2462" s="7">
        <v>7000</v>
      </c>
      <c r="S2462" s="7">
        <v>14000</v>
      </c>
      <c r="T2462" s="7">
        <v>5</v>
      </c>
      <c r="U2462" s="7">
        <v>700</v>
      </c>
      <c r="V2462" t="s">
        <v>74</v>
      </c>
      <c r="W2462" s="7">
        <v>10656.619999999999</v>
      </c>
      <c r="X2462" s="2" t="s">
        <v>82</v>
      </c>
      <c r="Y2462" s="200"/>
      <c r="Z2462" s="201">
        <f>IF(Y2462&lt;&gt;"",Y2462,IF(Table1[[#This Row],[Befolyt]]="i",1,""))</f>
        <v>1</v>
      </c>
      <c r="AA2462" s="98">
        <f>Table1[[#This Row],[KülföldiÁr]]*Table1[[#This Row],[Darab]]</f>
        <v>0</v>
      </c>
    </row>
    <row r="2463" spans="1:27" x14ac:dyDescent="0.3">
      <c r="A2463" t="s">
        <v>611</v>
      </c>
      <c r="B2463" t="s">
        <v>423</v>
      </c>
      <c r="C2463" s="126">
        <v>46037</v>
      </c>
      <c r="D2463" s="6">
        <v>1</v>
      </c>
      <c r="E2463" s="126">
        <v>46037</v>
      </c>
      <c r="F2463" s="6">
        <v>1</v>
      </c>
      <c r="G2463" t="s">
        <v>302</v>
      </c>
      <c r="H2463" t="s">
        <v>33</v>
      </c>
      <c r="I2463" t="s">
        <v>28</v>
      </c>
      <c r="J2463" t="s">
        <v>303</v>
      </c>
      <c r="K2463">
        <v>3</v>
      </c>
      <c r="L2463" s="7">
        <v>1140.22</v>
      </c>
      <c r="M2463" s="7">
        <v>3420.66</v>
      </c>
      <c r="N2463">
        <v>0</v>
      </c>
      <c r="O2463" t="s">
        <v>29</v>
      </c>
      <c r="P2463">
        <v>0</v>
      </c>
      <c r="Q2463" s="7">
        <v>5000</v>
      </c>
      <c r="R2463" s="7">
        <v>4800</v>
      </c>
      <c r="S2463" s="7">
        <v>14400</v>
      </c>
      <c r="T2463" s="7">
        <v>5</v>
      </c>
      <c r="U2463" s="7">
        <v>720</v>
      </c>
      <c r="V2463" t="s">
        <v>74</v>
      </c>
      <c r="W2463" s="7">
        <v>10979.34</v>
      </c>
      <c r="X2463" s="2" t="s">
        <v>82</v>
      </c>
      <c r="Y2463" s="200"/>
      <c r="Z2463" s="201">
        <f>IF(Y2463&lt;&gt;"",Y2463,IF(Table1[[#This Row],[Befolyt]]="i",1,""))</f>
        <v>1</v>
      </c>
      <c r="AA2463" s="98">
        <f>Table1[[#This Row],[KülföldiÁr]]*Table1[[#This Row],[Darab]]</f>
        <v>0</v>
      </c>
    </row>
    <row r="2464" spans="1:27" x14ac:dyDescent="0.3">
      <c r="A2464" t="s">
        <v>611</v>
      </c>
      <c r="B2464" t="s">
        <v>423</v>
      </c>
      <c r="C2464" s="126">
        <v>46037</v>
      </c>
      <c r="D2464" s="6">
        <v>1</v>
      </c>
      <c r="E2464" s="126">
        <v>46037</v>
      </c>
      <c r="F2464" s="6">
        <v>1</v>
      </c>
      <c r="G2464" t="s">
        <v>56</v>
      </c>
      <c r="H2464" t="s">
        <v>51</v>
      </c>
      <c r="I2464" t="s">
        <v>28</v>
      </c>
      <c r="J2464" t="s">
        <v>284</v>
      </c>
      <c r="K2464">
        <v>10</v>
      </c>
      <c r="L2464" s="7">
        <v>777.54</v>
      </c>
      <c r="M2464" s="7">
        <v>7775.4</v>
      </c>
      <c r="N2464">
        <v>0</v>
      </c>
      <c r="O2464" t="s">
        <v>29</v>
      </c>
      <c r="P2464">
        <v>0</v>
      </c>
      <c r="Q2464" s="7">
        <v>2000</v>
      </c>
      <c r="R2464" s="7">
        <v>2000</v>
      </c>
      <c r="S2464" s="7">
        <v>20000</v>
      </c>
      <c r="T2464" s="7">
        <v>5</v>
      </c>
      <c r="U2464" s="7">
        <v>1000</v>
      </c>
      <c r="V2464" t="s">
        <v>74</v>
      </c>
      <c r="W2464" s="7">
        <v>12224.6</v>
      </c>
      <c r="X2464" s="2" t="s">
        <v>82</v>
      </c>
      <c r="Y2464" s="200"/>
      <c r="Z2464" s="201">
        <f>IF(Y2464&lt;&gt;"",Y2464,IF(Table1[[#This Row],[Befolyt]]="i",1,""))</f>
        <v>1</v>
      </c>
      <c r="AA2464" s="98">
        <f>Table1[[#This Row],[KülföldiÁr]]*Table1[[#This Row],[Darab]]</f>
        <v>0</v>
      </c>
    </row>
    <row r="2465" spans="1:27" x14ac:dyDescent="0.3">
      <c r="A2465" t="s">
        <v>611</v>
      </c>
      <c r="B2465" t="s">
        <v>423</v>
      </c>
      <c r="C2465" s="126">
        <v>46037</v>
      </c>
      <c r="D2465" s="6">
        <v>1</v>
      </c>
      <c r="E2465" s="126">
        <v>46037</v>
      </c>
      <c r="F2465" s="6">
        <v>1</v>
      </c>
      <c r="G2465" t="s">
        <v>118</v>
      </c>
      <c r="H2465" t="s">
        <v>63</v>
      </c>
      <c r="I2465" t="s">
        <v>28</v>
      </c>
      <c r="J2465" t="s">
        <v>119</v>
      </c>
      <c r="K2465">
        <v>5</v>
      </c>
      <c r="L2465" s="7">
        <v>709.76</v>
      </c>
      <c r="M2465" s="7">
        <v>3548.8</v>
      </c>
      <c r="N2465">
        <v>0</v>
      </c>
      <c r="O2465" t="s">
        <v>29</v>
      </c>
      <c r="P2465">
        <v>0</v>
      </c>
      <c r="Q2465" s="7">
        <v>1950</v>
      </c>
      <c r="R2465" s="7">
        <v>1950</v>
      </c>
      <c r="S2465" s="7">
        <v>9750</v>
      </c>
      <c r="T2465" s="7">
        <v>5</v>
      </c>
      <c r="U2465" s="7">
        <v>487.5</v>
      </c>
      <c r="V2465" t="s">
        <v>74</v>
      </c>
      <c r="W2465" s="7">
        <v>6201.2</v>
      </c>
      <c r="X2465" s="2" t="s">
        <v>82</v>
      </c>
      <c r="Y2465" s="200"/>
      <c r="Z2465" s="201">
        <f>IF(Y2465&lt;&gt;"",Y2465,IF(Table1[[#This Row],[Befolyt]]="i",1,""))</f>
        <v>1</v>
      </c>
      <c r="AA2465" s="98">
        <f>Table1[[#This Row],[KülföldiÁr]]*Table1[[#This Row],[Darab]]</f>
        <v>0</v>
      </c>
    </row>
    <row r="2466" spans="1:27" x14ac:dyDescent="0.3">
      <c r="A2466" t="s">
        <v>611</v>
      </c>
      <c r="B2466" t="s">
        <v>423</v>
      </c>
      <c r="C2466" s="126">
        <v>46037</v>
      </c>
      <c r="D2466" s="6">
        <v>1</v>
      </c>
      <c r="E2466" s="126">
        <v>46037</v>
      </c>
      <c r="F2466" s="6">
        <v>1</v>
      </c>
      <c r="G2466" t="s">
        <v>57</v>
      </c>
      <c r="H2466" t="s">
        <v>51</v>
      </c>
      <c r="I2466" t="s">
        <v>28</v>
      </c>
      <c r="J2466" t="s">
        <v>290</v>
      </c>
      <c r="K2466">
        <v>10</v>
      </c>
      <c r="L2466" s="7">
        <v>661.42</v>
      </c>
      <c r="M2466" s="7">
        <v>6614.2</v>
      </c>
      <c r="N2466">
        <v>0</v>
      </c>
      <c r="O2466" t="s">
        <v>29</v>
      </c>
      <c r="P2466">
        <v>0</v>
      </c>
      <c r="Q2466" s="7">
        <v>1560</v>
      </c>
      <c r="R2466" s="7">
        <v>1050</v>
      </c>
      <c r="S2466" s="7">
        <v>10500</v>
      </c>
      <c r="T2466" s="7">
        <v>0.5</v>
      </c>
      <c r="U2466" s="7">
        <v>52.5</v>
      </c>
      <c r="V2466" t="s">
        <v>74</v>
      </c>
      <c r="W2466" s="7">
        <v>3885.8</v>
      </c>
      <c r="X2466" s="2" t="s">
        <v>82</v>
      </c>
      <c r="Y2466" s="200"/>
      <c r="Z2466" s="201">
        <f>IF(Y2466&lt;&gt;"",Y2466,IF(Table1[[#This Row],[Befolyt]]="i",1,""))</f>
        <v>1</v>
      </c>
      <c r="AA2466" s="98">
        <f>Table1[[#This Row],[KülföldiÁr]]*Table1[[#This Row],[Darab]]</f>
        <v>0</v>
      </c>
    </row>
    <row r="2467" spans="1:27" x14ac:dyDescent="0.3">
      <c r="A2467" t="s">
        <v>611</v>
      </c>
      <c r="B2467" t="s">
        <v>423</v>
      </c>
      <c r="C2467" s="126">
        <v>46037</v>
      </c>
      <c r="D2467" s="6">
        <v>1</v>
      </c>
      <c r="E2467" s="126">
        <v>46037</v>
      </c>
      <c r="F2467" s="6">
        <v>1</v>
      </c>
      <c r="G2467" t="s">
        <v>64</v>
      </c>
      <c r="H2467" t="s">
        <v>63</v>
      </c>
      <c r="I2467" t="s">
        <v>28</v>
      </c>
      <c r="J2467" t="s">
        <v>65</v>
      </c>
      <c r="K2467">
        <v>10</v>
      </c>
      <c r="L2467" s="7">
        <v>375.7</v>
      </c>
      <c r="M2467" s="7">
        <v>3757</v>
      </c>
      <c r="N2467">
        <v>0</v>
      </c>
      <c r="O2467" t="s">
        <v>29</v>
      </c>
      <c r="P2467">
        <v>0</v>
      </c>
      <c r="Q2467" s="7">
        <v>1030</v>
      </c>
      <c r="R2467" s="7">
        <v>1030</v>
      </c>
      <c r="S2467" s="7">
        <v>10300</v>
      </c>
      <c r="T2467" s="7">
        <v>5</v>
      </c>
      <c r="U2467" s="7">
        <v>515</v>
      </c>
      <c r="V2467" t="s">
        <v>74</v>
      </c>
      <c r="W2467" s="7">
        <v>6543</v>
      </c>
      <c r="X2467" s="2" t="s">
        <v>82</v>
      </c>
      <c r="Y2467" s="200"/>
      <c r="Z2467" s="201">
        <f>IF(Y2467&lt;&gt;"",Y2467,IF(Table1[[#This Row],[Befolyt]]="i",1,""))</f>
        <v>1</v>
      </c>
      <c r="AA2467" s="98">
        <f>Table1[[#This Row],[KülföldiÁr]]*Table1[[#This Row],[Darab]]</f>
        <v>0</v>
      </c>
    </row>
    <row r="2468" spans="1:27" x14ac:dyDescent="0.3">
      <c r="A2468" t="s">
        <v>611</v>
      </c>
      <c r="B2468" t="s">
        <v>423</v>
      </c>
      <c r="C2468" s="126">
        <v>46037</v>
      </c>
      <c r="D2468" s="6">
        <v>1</v>
      </c>
      <c r="E2468" s="126">
        <v>46037</v>
      </c>
      <c r="F2468" s="6">
        <v>1</v>
      </c>
      <c r="G2468" t="s">
        <v>115</v>
      </c>
      <c r="H2468" t="s">
        <v>34</v>
      </c>
      <c r="I2468" t="s">
        <v>32</v>
      </c>
      <c r="J2468" t="s">
        <v>116</v>
      </c>
      <c r="K2468">
        <v>1</v>
      </c>
      <c r="L2468" s="7">
        <v>6440.6</v>
      </c>
      <c r="M2468" s="7">
        <v>6440.6</v>
      </c>
      <c r="N2468">
        <v>0</v>
      </c>
      <c r="O2468" t="s">
        <v>29</v>
      </c>
      <c r="P2468">
        <v>0</v>
      </c>
      <c r="Q2468" s="7">
        <v>6212</v>
      </c>
      <c r="R2468" s="7">
        <v>0</v>
      </c>
      <c r="S2468" s="7">
        <v>0</v>
      </c>
      <c r="T2468" s="7">
        <v>0</v>
      </c>
      <c r="U2468" s="7">
        <v>0</v>
      </c>
      <c r="V2468" t="s">
        <v>74</v>
      </c>
      <c r="W2468" s="7">
        <v>-6440.6</v>
      </c>
      <c r="X2468" s="2" t="s">
        <v>82</v>
      </c>
      <c r="Y2468" s="200"/>
      <c r="Z2468" s="201">
        <f>IF(Y2468&lt;&gt;"",Y2468,IF(Table1[[#This Row],[Befolyt]]="i",1,""))</f>
        <v>1</v>
      </c>
      <c r="AA2468" s="98">
        <f>Table1[[#This Row],[KülföldiÁr]]*Table1[[#This Row],[Darab]]</f>
        <v>0</v>
      </c>
    </row>
    <row r="2469" spans="1:27" x14ac:dyDescent="0.3">
      <c r="A2469" t="s">
        <v>612</v>
      </c>
      <c r="B2469" t="s">
        <v>459</v>
      </c>
      <c r="C2469" s="126">
        <v>46037</v>
      </c>
      <c r="D2469" s="6">
        <v>1</v>
      </c>
      <c r="E2469" s="126">
        <v>46037</v>
      </c>
      <c r="F2469" s="6">
        <v>1</v>
      </c>
      <c r="G2469" t="s">
        <v>75</v>
      </c>
      <c r="H2469" t="s">
        <v>34</v>
      </c>
      <c r="I2469" t="s">
        <v>32</v>
      </c>
      <c r="J2469" t="s">
        <v>76</v>
      </c>
      <c r="K2469">
        <v>1</v>
      </c>
      <c r="L2469" s="7">
        <v>1900</v>
      </c>
      <c r="M2469" s="7">
        <v>1900</v>
      </c>
      <c r="N2469">
        <v>0</v>
      </c>
      <c r="O2469" t="s">
        <v>29</v>
      </c>
      <c r="P2469">
        <v>0</v>
      </c>
      <c r="Q2469" s="7">
        <v>3500</v>
      </c>
      <c r="R2469" s="7">
        <v>3500</v>
      </c>
      <c r="S2469" s="7">
        <v>3500</v>
      </c>
      <c r="T2469" s="7">
        <v>0</v>
      </c>
      <c r="U2469" s="7">
        <v>0</v>
      </c>
      <c r="V2469" t="s">
        <v>30</v>
      </c>
      <c r="W2469" s="7">
        <v>1600</v>
      </c>
      <c r="X2469" s="2" t="s">
        <v>82</v>
      </c>
      <c r="Y2469" s="200">
        <v>1</v>
      </c>
      <c r="Z2469" s="201">
        <f>IF(Y2469&lt;&gt;"",Y2469,IF(Table1[[#This Row],[Befolyt]]="i",1,""))</f>
        <v>1</v>
      </c>
      <c r="AA2469" s="98">
        <f>Table1[[#This Row],[KülföldiÁr]]*Table1[[#This Row],[Darab]]</f>
        <v>0</v>
      </c>
    </row>
    <row r="2470" spans="1:27" x14ac:dyDescent="0.3">
      <c r="A2470" t="s">
        <v>612</v>
      </c>
      <c r="B2470" t="s">
        <v>459</v>
      </c>
      <c r="C2470" s="126">
        <v>46037</v>
      </c>
      <c r="D2470" s="6">
        <v>1</v>
      </c>
      <c r="E2470" s="126">
        <v>46037</v>
      </c>
      <c r="F2470" s="6">
        <v>1</v>
      </c>
      <c r="G2470" t="s">
        <v>460</v>
      </c>
      <c r="H2470" t="s">
        <v>51</v>
      </c>
      <c r="I2470" t="s">
        <v>28</v>
      </c>
      <c r="J2470" t="s">
        <v>461</v>
      </c>
      <c r="K2470">
        <v>100</v>
      </c>
      <c r="L2470" s="7">
        <v>1119.97</v>
      </c>
      <c r="M2470" s="7">
        <v>111997</v>
      </c>
      <c r="N2470">
        <v>0</v>
      </c>
      <c r="O2470" t="s">
        <v>29</v>
      </c>
      <c r="P2470">
        <v>0</v>
      </c>
      <c r="Q2470" s="7">
        <v>3110</v>
      </c>
      <c r="R2470" s="7">
        <v>4010</v>
      </c>
      <c r="S2470" s="7">
        <v>401000</v>
      </c>
      <c r="T2470" s="7">
        <v>16.73</v>
      </c>
      <c r="U2470" s="7">
        <v>67087.3</v>
      </c>
      <c r="V2470" t="s">
        <v>30</v>
      </c>
      <c r="W2470" s="7">
        <v>289003</v>
      </c>
      <c r="X2470" s="2" t="s">
        <v>82</v>
      </c>
      <c r="Y2470" s="200">
        <v>1</v>
      </c>
      <c r="Z2470" s="201">
        <f>IF(Y2470&lt;&gt;"",Y2470,IF(Table1[[#This Row],[Befolyt]]="i",1,""))</f>
        <v>1</v>
      </c>
      <c r="AA2470" s="98">
        <f>Table1[[#This Row],[KülföldiÁr]]*Table1[[#This Row],[Darab]]</f>
        <v>0</v>
      </c>
    </row>
    <row r="2471" spans="1:27" x14ac:dyDescent="0.3">
      <c r="A2471" t="s">
        <v>612</v>
      </c>
      <c r="B2471" t="s">
        <v>459</v>
      </c>
      <c r="C2471" s="126">
        <v>46037</v>
      </c>
      <c r="D2471" s="6">
        <v>1</v>
      </c>
      <c r="E2471" s="126">
        <v>46037</v>
      </c>
      <c r="F2471" s="6">
        <v>1</v>
      </c>
      <c r="G2471" t="s">
        <v>549</v>
      </c>
      <c r="H2471" t="s">
        <v>34</v>
      </c>
      <c r="I2471" t="s">
        <v>32</v>
      </c>
      <c r="J2471" t="s">
        <v>550</v>
      </c>
      <c r="K2471">
        <v>1</v>
      </c>
      <c r="L2471" s="7">
        <v>6090</v>
      </c>
      <c r="M2471" s="7">
        <v>6090</v>
      </c>
      <c r="N2471">
        <v>0</v>
      </c>
      <c r="O2471" t="s">
        <v>29</v>
      </c>
      <c r="P2471">
        <v>0</v>
      </c>
      <c r="Q2471" s="7">
        <v>6090</v>
      </c>
      <c r="R2471" s="7">
        <v>6090</v>
      </c>
      <c r="S2471" s="7">
        <v>6090</v>
      </c>
      <c r="T2471" s="7">
        <v>0</v>
      </c>
      <c r="U2471" s="7">
        <v>0</v>
      </c>
      <c r="V2471" t="s">
        <v>30</v>
      </c>
      <c r="W2471" s="7">
        <v>0</v>
      </c>
      <c r="X2471" s="2" t="s">
        <v>82</v>
      </c>
      <c r="Y2471" s="200">
        <v>1</v>
      </c>
      <c r="Z2471" s="201">
        <f>IF(Y2471&lt;&gt;"",Y2471,IF(Table1[[#This Row],[Befolyt]]="i",1,""))</f>
        <v>1</v>
      </c>
      <c r="AA2471" s="98">
        <f>Table1[[#This Row],[KülföldiÁr]]*Table1[[#This Row],[Darab]]</f>
        <v>0</v>
      </c>
    </row>
    <row r="2472" spans="1:27" x14ac:dyDescent="0.3">
      <c r="A2472" t="s">
        <v>613</v>
      </c>
      <c r="B2472" t="s">
        <v>395</v>
      </c>
      <c r="C2472" s="126">
        <v>46037</v>
      </c>
      <c r="D2472" s="6">
        <v>1</v>
      </c>
      <c r="E2472" s="126">
        <v>46037</v>
      </c>
      <c r="F2472" s="6">
        <v>1</v>
      </c>
      <c r="G2472" t="s">
        <v>576</v>
      </c>
      <c r="H2472" t="s">
        <v>33</v>
      </c>
      <c r="I2472" t="s">
        <v>28</v>
      </c>
      <c r="J2472" t="s">
        <v>577</v>
      </c>
      <c r="K2472">
        <v>3</v>
      </c>
      <c r="L2472" s="7">
        <v>596.21</v>
      </c>
      <c r="M2472" s="7">
        <v>1788.63</v>
      </c>
      <c r="N2472">
        <v>0</v>
      </c>
      <c r="O2472" t="s">
        <v>29</v>
      </c>
      <c r="P2472">
        <v>0</v>
      </c>
      <c r="Q2472" s="7">
        <v>2800</v>
      </c>
      <c r="R2472" s="7">
        <v>1495</v>
      </c>
      <c r="S2472" s="7">
        <v>4485</v>
      </c>
      <c r="T2472" s="7">
        <v>2</v>
      </c>
      <c r="U2472" s="7">
        <v>89.7</v>
      </c>
      <c r="V2472" t="s">
        <v>74</v>
      </c>
      <c r="W2472" s="7">
        <v>2696.37</v>
      </c>
      <c r="X2472" s="2" t="s">
        <v>31</v>
      </c>
      <c r="Y2472" s="200"/>
      <c r="Z2472" s="201" t="str">
        <f>IF(Y2472&lt;&gt;"",Y2472,IF(Table1[[#This Row],[Befolyt]]="i",1,""))</f>
        <v/>
      </c>
      <c r="AA2472" s="98">
        <f>Table1[[#This Row],[KülföldiÁr]]*Table1[[#This Row],[Darab]]</f>
        <v>0</v>
      </c>
    </row>
    <row r="2473" spans="1:27" x14ac:dyDescent="0.3">
      <c r="A2473" t="s">
        <v>613</v>
      </c>
      <c r="B2473" t="s">
        <v>395</v>
      </c>
      <c r="C2473" s="126">
        <v>46037</v>
      </c>
      <c r="D2473" s="6">
        <v>1</v>
      </c>
      <c r="E2473" s="126">
        <v>46037</v>
      </c>
      <c r="F2473" s="6">
        <v>1</v>
      </c>
      <c r="G2473" t="s">
        <v>114</v>
      </c>
      <c r="H2473" t="s">
        <v>33</v>
      </c>
      <c r="I2473" t="s">
        <v>28</v>
      </c>
      <c r="J2473" t="s">
        <v>121</v>
      </c>
      <c r="K2473">
        <v>4</v>
      </c>
      <c r="L2473" s="7">
        <v>857.35</v>
      </c>
      <c r="M2473" s="7">
        <v>3429.4</v>
      </c>
      <c r="N2473">
        <v>0</v>
      </c>
      <c r="O2473" t="s">
        <v>29</v>
      </c>
      <c r="P2473">
        <v>0</v>
      </c>
      <c r="Q2473" s="7">
        <v>4200</v>
      </c>
      <c r="R2473" s="7">
        <v>2470</v>
      </c>
      <c r="S2473" s="7">
        <v>9880</v>
      </c>
      <c r="T2473" s="7">
        <v>2</v>
      </c>
      <c r="U2473" s="7">
        <v>197.6</v>
      </c>
      <c r="V2473" t="s">
        <v>74</v>
      </c>
      <c r="W2473" s="7">
        <v>6450.6</v>
      </c>
      <c r="X2473" s="2" t="s">
        <v>31</v>
      </c>
      <c r="Y2473" s="200"/>
      <c r="Z2473" s="201" t="str">
        <f>IF(Y2473&lt;&gt;"",Y2473,IF(Table1[[#This Row],[Befolyt]]="i",1,""))</f>
        <v/>
      </c>
      <c r="AA2473" s="98">
        <f>Table1[[#This Row],[KülföldiÁr]]*Table1[[#This Row],[Darab]]</f>
        <v>0</v>
      </c>
    </row>
    <row r="2474" spans="1:27" x14ac:dyDescent="0.3">
      <c r="A2474" t="s">
        <v>613</v>
      </c>
      <c r="B2474" t="s">
        <v>395</v>
      </c>
      <c r="C2474" s="126">
        <v>46037</v>
      </c>
      <c r="D2474" s="6">
        <v>1</v>
      </c>
      <c r="E2474" s="126">
        <v>46037</v>
      </c>
      <c r="F2474" s="6">
        <v>1</v>
      </c>
      <c r="G2474" t="s">
        <v>466</v>
      </c>
      <c r="H2474" t="s">
        <v>33</v>
      </c>
      <c r="I2474" t="s">
        <v>28</v>
      </c>
      <c r="J2474" t="s">
        <v>471</v>
      </c>
      <c r="K2474">
        <v>2</v>
      </c>
      <c r="L2474" s="7">
        <v>1642.97</v>
      </c>
      <c r="M2474" s="7">
        <v>3285.94</v>
      </c>
      <c r="N2474">
        <v>0</v>
      </c>
      <c r="O2474" t="s">
        <v>29</v>
      </c>
      <c r="P2474">
        <v>0</v>
      </c>
      <c r="Q2474" s="7">
        <v>7400</v>
      </c>
      <c r="R2474" s="7">
        <v>7005</v>
      </c>
      <c r="S2474" s="7">
        <v>14010</v>
      </c>
      <c r="T2474" s="7">
        <v>6</v>
      </c>
      <c r="U2474" s="7">
        <v>840.6</v>
      </c>
      <c r="V2474" t="s">
        <v>74</v>
      </c>
      <c r="W2474" s="7">
        <v>10724.06</v>
      </c>
      <c r="X2474" s="2" t="s">
        <v>31</v>
      </c>
      <c r="Y2474" s="200"/>
      <c r="Z2474" s="201" t="str">
        <f>IF(Y2474&lt;&gt;"",Y2474,IF(Table1[[#This Row],[Befolyt]]="i",1,""))</f>
        <v/>
      </c>
      <c r="AA2474" s="98">
        <f>Table1[[#This Row],[KülföldiÁr]]*Table1[[#This Row],[Darab]]</f>
        <v>0</v>
      </c>
    </row>
    <row r="2475" spans="1:27" x14ac:dyDescent="0.3">
      <c r="A2475" t="s">
        <v>613</v>
      </c>
      <c r="B2475" t="s">
        <v>395</v>
      </c>
      <c r="C2475" s="126">
        <v>46037</v>
      </c>
      <c r="D2475" s="6">
        <v>1</v>
      </c>
      <c r="E2475" s="126">
        <v>46037</v>
      </c>
      <c r="F2475" s="6">
        <v>1</v>
      </c>
      <c r="G2475" t="s">
        <v>342</v>
      </c>
      <c r="H2475" t="s">
        <v>33</v>
      </c>
      <c r="I2475" t="s">
        <v>28</v>
      </c>
      <c r="J2475" t="s">
        <v>343</v>
      </c>
      <c r="K2475">
        <v>2</v>
      </c>
      <c r="L2475" s="7">
        <v>1968.08</v>
      </c>
      <c r="M2475" s="7">
        <v>3936.16</v>
      </c>
      <c r="N2475">
        <v>0</v>
      </c>
      <c r="O2475" t="s">
        <v>29</v>
      </c>
      <c r="P2475">
        <v>0</v>
      </c>
      <c r="Q2475" s="7">
        <v>9400</v>
      </c>
      <c r="R2475" s="7">
        <v>9050</v>
      </c>
      <c r="S2475" s="7">
        <v>18100</v>
      </c>
      <c r="T2475" s="7">
        <v>6</v>
      </c>
      <c r="U2475" s="7">
        <v>1086</v>
      </c>
      <c r="V2475" t="s">
        <v>74</v>
      </c>
      <c r="W2475" s="7">
        <v>14163.84</v>
      </c>
      <c r="X2475" s="2" t="s">
        <v>31</v>
      </c>
      <c r="Y2475" s="200"/>
      <c r="Z2475" s="201" t="str">
        <f>IF(Y2475&lt;&gt;"",Y2475,IF(Table1[[#This Row],[Befolyt]]="i",1,""))</f>
        <v/>
      </c>
      <c r="AA2475" s="98">
        <f>Table1[[#This Row],[KülföldiÁr]]*Table1[[#This Row],[Darab]]</f>
        <v>0</v>
      </c>
    </row>
    <row r="2476" spans="1:27" x14ac:dyDescent="0.3">
      <c r="A2476" t="s">
        <v>613</v>
      </c>
      <c r="B2476" t="s">
        <v>395</v>
      </c>
      <c r="C2476" s="126">
        <v>46037</v>
      </c>
      <c r="D2476" s="6">
        <v>1</v>
      </c>
      <c r="E2476" s="126">
        <v>46037</v>
      </c>
      <c r="F2476" s="6">
        <v>1</v>
      </c>
      <c r="G2476" t="s">
        <v>97</v>
      </c>
      <c r="H2476" t="s">
        <v>33</v>
      </c>
      <c r="I2476" t="s">
        <v>28</v>
      </c>
      <c r="J2476" t="s">
        <v>283</v>
      </c>
      <c r="K2476">
        <v>2</v>
      </c>
      <c r="L2476" s="7">
        <v>1653.03</v>
      </c>
      <c r="M2476" s="7">
        <v>3306.06</v>
      </c>
      <c r="N2476">
        <v>0</v>
      </c>
      <c r="O2476" t="s">
        <v>29</v>
      </c>
      <c r="P2476">
        <v>0</v>
      </c>
      <c r="Q2476" s="7">
        <v>7800</v>
      </c>
      <c r="R2476" s="7">
        <v>8220</v>
      </c>
      <c r="S2476" s="7">
        <v>16440</v>
      </c>
      <c r="T2476" s="7">
        <v>6</v>
      </c>
      <c r="U2476" s="7">
        <v>986.4</v>
      </c>
      <c r="V2476" t="s">
        <v>74</v>
      </c>
      <c r="W2476" s="7">
        <v>13133.94</v>
      </c>
      <c r="X2476" s="2" t="s">
        <v>31</v>
      </c>
      <c r="Y2476" s="200"/>
      <c r="Z2476" s="201" t="str">
        <f>IF(Y2476&lt;&gt;"",Y2476,IF(Table1[[#This Row],[Befolyt]]="i",1,""))</f>
        <v/>
      </c>
      <c r="AA2476" s="98">
        <f>Table1[[#This Row],[KülföldiÁr]]*Table1[[#This Row],[Darab]]</f>
        <v>0</v>
      </c>
    </row>
    <row r="2477" spans="1:27" x14ac:dyDescent="0.3">
      <c r="A2477" t="s">
        <v>613</v>
      </c>
      <c r="B2477" t="s">
        <v>395</v>
      </c>
      <c r="C2477" s="126">
        <v>46037</v>
      </c>
      <c r="D2477" s="6">
        <v>1</v>
      </c>
      <c r="E2477" s="126">
        <v>46037</v>
      </c>
      <c r="F2477" s="6">
        <v>1</v>
      </c>
      <c r="G2477" t="s">
        <v>75</v>
      </c>
      <c r="H2477" t="s">
        <v>34</v>
      </c>
      <c r="I2477" t="s">
        <v>32</v>
      </c>
      <c r="J2477" t="s">
        <v>76</v>
      </c>
      <c r="K2477">
        <v>1</v>
      </c>
      <c r="L2477" s="7">
        <v>1900</v>
      </c>
      <c r="M2477" s="7">
        <v>1900</v>
      </c>
      <c r="N2477">
        <v>0</v>
      </c>
      <c r="O2477" t="s">
        <v>29</v>
      </c>
      <c r="P2477">
        <v>0</v>
      </c>
      <c r="Q2477" s="7">
        <v>3500</v>
      </c>
      <c r="R2477" s="7">
        <v>0</v>
      </c>
      <c r="S2477" s="7">
        <v>0</v>
      </c>
      <c r="T2477" s="7">
        <v>0</v>
      </c>
      <c r="U2477" s="7">
        <v>0</v>
      </c>
      <c r="V2477" t="s">
        <v>74</v>
      </c>
      <c r="W2477" s="7">
        <v>-1900</v>
      </c>
      <c r="X2477" s="2" t="s">
        <v>31</v>
      </c>
      <c r="Y2477" s="200"/>
      <c r="Z2477" s="201" t="str">
        <f>IF(Y2477&lt;&gt;"",Y2477,IF(Table1[[#This Row],[Befolyt]]="i",1,""))</f>
        <v/>
      </c>
      <c r="AA2477" s="98">
        <f>Table1[[#This Row],[KülföldiÁr]]*Table1[[#This Row],[Darab]]</f>
        <v>0</v>
      </c>
    </row>
    <row r="2478" spans="1:27" x14ac:dyDescent="0.3">
      <c r="A2478" t="s">
        <v>613</v>
      </c>
      <c r="B2478" t="s">
        <v>395</v>
      </c>
      <c r="C2478" s="126">
        <v>46037</v>
      </c>
      <c r="D2478" s="6">
        <v>1</v>
      </c>
      <c r="E2478" s="126">
        <v>46037</v>
      </c>
      <c r="F2478" s="6">
        <v>1</v>
      </c>
      <c r="G2478" t="s">
        <v>482</v>
      </c>
      <c r="H2478" t="s">
        <v>63</v>
      </c>
      <c r="I2478" t="s">
        <v>28</v>
      </c>
      <c r="J2478" t="s">
        <v>483</v>
      </c>
      <c r="K2478">
        <v>2</v>
      </c>
      <c r="L2478" s="7">
        <v>5230.3</v>
      </c>
      <c r="M2478" s="7">
        <v>10460.6</v>
      </c>
      <c r="N2478">
        <v>0</v>
      </c>
      <c r="O2478" t="s">
        <v>29</v>
      </c>
      <c r="P2478">
        <v>0</v>
      </c>
      <c r="Q2478" s="7">
        <v>14940</v>
      </c>
      <c r="R2478" s="7">
        <v>12232</v>
      </c>
      <c r="S2478" s="7">
        <v>24464</v>
      </c>
      <c r="T2478" s="7">
        <v>2</v>
      </c>
      <c r="U2478" s="7">
        <v>489.28</v>
      </c>
      <c r="V2478" t="s">
        <v>74</v>
      </c>
      <c r="W2478" s="7">
        <v>14003.4</v>
      </c>
      <c r="X2478" s="2" t="s">
        <v>31</v>
      </c>
      <c r="Y2478" s="200"/>
      <c r="Z2478" s="201" t="str">
        <f>IF(Y2478&lt;&gt;"",Y2478,IF(Table1[[#This Row],[Befolyt]]="i",1,""))</f>
        <v/>
      </c>
      <c r="AA2478" s="98">
        <f>Table1[[#This Row],[KülföldiÁr]]*Table1[[#This Row],[Darab]]</f>
        <v>0</v>
      </c>
    </row>
    <row r="2479" spans="1:27" x14ac:dyDescent="0.3">
      <c r="A2479" t="s">
        <v>613</v>
      </c>
      <c r="B2479" t="s">
        <v>395</v>
      </c>
      <c r="C2479" s="126">
        <v>46037</v>
      </c>
      <c r="D2479" s="6">
        <v>1</v>
      </c>
      <c r="E2479" s="126">
        <v>46037</v>
      </c>
      <c r="F2479" s="6">
        <v>1</v>
      </c>
      <c r="G2479" t="s">
        <v>50</v>
      </c>
      <c r="H2479" t="s">
        <v>51</v>
      </c>
      <c r="I2479" t="s">
        <v>28</v>
      </c>
      <c r="J2479" t="s">
        <v>52</v>
      </c>
      <c r="K2479">
        <v>5</v>
      </c>
      <c r="L2479" s="7">
        <v>1796.68</v>
      </c>
      <c r="M2479" s="7">
        <v>8983.4</v>
      </c>
      <c r="N2479">
        <v>0</v>
      </c>
      <c r="O2479" t="s">
        <v>29</v>
      </c>
      <c r="P2479">
        <v>0</v>
      </c>
      <c r="Q2479" s="7">
        <v>4500</v>
      </c>
      <c r="R2479" s="7">
        <v>3120</v>
      </c>
      <c r="S2479" s="7">
        <v>15600</v>
      </c>
      <c r="T2479" s="7">
        <v>1</v>
      </c>
      <c r="U2479" s="7">
        <v>156</v>
      </c>
      <c r="V2479" t="s">
        <v>74</v>
      </c>
      <c r="W2479" s="7">
        <v>6616.6</v>
      </c>
      <c r="X2479" s="2" t="s">
        <v>31</v>
      </c>
      <c r="Y2479" s="200"/>
      <c r="Z2479" s="201" t="str">
        <f>IF(Y2479&lt;&gt;"",Y2479,IF(Table1[[#This Row],[Befolyt]]="i",1,""))</f>
        <v/>
      </c>
      <c r="AA2479" s="98">
        <f>Table1[[#This Row],[KülföldiÁr]]*Table1[[#This Row],[Darab]]</f>
        <v>0</v>
      </c>
    </row>
    <row r="2480" spans="1:27" x14ac:dyDescent="0.3">
      <c r="A2480" t="s">
        <v>613</v>
      </c>
      <c r="B2480" t="s">
        <v>395</v>
      </c>
      <c r="C2480" s="126">
        <v>46037</v>
      </c>
      <c r="D2480" s="6">
        <v>1</v>
      </c>
      <c r="E2480" s="126">
        <v>46037</v>
      </c>
      <c r="F2480" s="6">
        <v>1</v>
      </c>
      <c r="G2480" t="s">
        <v>312</v>
      </c>
      <c r="H2480" t="s">
        <v>51</v>
      </c>
      <c r="I2480" t="s">
        <v>28</v>
      </c>
      <c r="J2480" t="s">
        <v>313</v>
      </c>
      <c r="K2480">
        <v>3</v>
      </c>
      <c r="L2480" s="7">
        <v>1601.63</v>
      </c>
      <c r="M2480" s="7">
        <v>4804.8900000000003</v>
      </c>
      <c r="N2480">
        <v>0</v>
      </c>
      <c r="O2480" t="s">
        <v>29</v>
      </c>
      <c r="P2480">
        <v>0</v>
      </c>
      <c r="Q2480" s="7">
        <v>5330</v>
      </c>
      <c r="R2480" s="7">
        <v>3055</v>
      </c>
      <c r="S2480" s="7">
        <v>9165</v>
      </c>
      <c r="T2480" s="7">
        <v>0.5</v>
      </c>
      <c r="U2480" s="7">
        <v>45.825000000000003</v>
      </c>
      <c r="V2480" t="s">
        <v>74</v>
      </c>
      <c r="W2480" s="7">
        <v>4360.1099999999997</v>
      </c>
      <c r="X2480" s="2" t="s">
        <v>31</v>
      </c>
      <c r="Y2480" s="200"/>
      <c r="Z2480" s="201" t="str">
        <f>IF(Y2480&lt;&gt;"",Y2480,IF(Table1[[#This Row],[Befolyt]]="i",1,""))</f>
        <v/>
      </c>
      <c r="AA2480" s="98">
        <f>Table1[[#This Row],[KülföldiÁr]]*Table1[[#This Row],[Darab]]</f>
        <v>0</v>
      </c>
    </row>
    <row r="2481" spans="1:27" x14ac:dyDescent="0.3">
      <c r="A2481" t="s">
        <v>613</v>
      </c>
      <c r="B2481" t="s">
        <v>395</v>
      </c>
      <c r="C2481" s="126">
        <v>46037</v>
      </c>
      <c r="D2481" s="6">
        <v>1</v>
      </c>
      <c r="E2481" s="126">
        <v>46037</v>
      </c>
      <c r="F2481" s="6">
        <v>1</v>
      </c>
      <c r="G2481" t="s">
        <v>62</v>
      </c>
      <c r="H2481" t="s">
        <v>63</v>
      </c>
      <c r="I2481" t="s">
        <v>28</v>
      </c>
      <c r="J2481" t="s">
        <v>288</v>
      </c>
      <c r="K2481">
        <v>4</v>
      </c>
      <c r="L2481" s="7">
        <v>1176.1300000000001</v>
      </c>
      <c r="M2481" s="7">
        <v>4704.5200000000004</v>
      </c>
      <c r="N2481">
        <v>0</v>
      </c>
      <c r="O2481" t="s">
        <v>29</v>
      </c>
      <c r="P2481">
        <v>0</v>
      </c>
      <c r="Q2481" s="7">
        <v>3280</v>
      </c>
      <c r="R2481" s="7">
        <v>3050</v>
      </c>
      <c r="S2481" s="7">
        <v>12200</v>
      </c>
      <c r="T2481" s="7">
        <v>3</v>
      </c>
      <c r="U2481" s="7">
        <v>366</v>
      </c>
      <c r="V2481" t="s">
        <v>74</v>
      </c>
      <c r="W2481" s="7">
        <v>7495.48</v>
      </c>
      <c r="X2481" s="2" t="s">
        <v>31</v>
      </c>
      <c r="Y2481" s="200"/>
      <c r="Z2481" s="201" t="str">
        <f>IF(Y2481&lt;&gt;"",Y2481,IF(Table1[[#This Row],[Befolyt]]="i",1,""))</f>
        <v/>
      </c>
      <c r="AA2481" s="98">
        <f>Table1[[#This Row],[KülföldiÁr]]*Table1[[#This Row],[Darab]]</f>
        <v>0</v>
      </c>
    </row>
    <row r="2482" spans="1:27" x14ac:dyDescent="0.3">
      <c r="A2482" t="s">
        <v>613</v>
      </c>
      <c r="B2482" t="s">
        <v>395</v>
      </c>
      <c r="C2482" s="126">
        <v>46037</v>
      </c>
      <c r="D2482" s="6">
        <v>1</v>
      </c>
      <c r="E2482" s="126">
        <v>46037</v>
      </c>
      <c r="F2482" s="6">
        <v>1</v>
      </c>
      <c r="G2482" t="s">
        <v>56</v>
      </c>
      <c r="H2482" t="s">
        <v>51</v>
      </c>
      <c r="I2482" t="s">
        <v>28</v>
      </c>
      <c r="J2482" t="s">
        <v>284</v>
      </c>
      <c r="K2482">
        <v>15</v>
      </c>
      <c r="L2482" s="7">
        <v>777.54</v>
      </c>
      <c r="M2482" s="7">
        <v>11663.099999999999</v>
      </c>
      <c r="N2482">
        <v>0</v>
      </c>
      <c r="O2482" t="s">
        <v>29</v>
      </c>
      <c r="P2482">
        <v>0</v>
      </c>
      <c r="Q2482" s="7">
        <v>2000</v>
      </c>
      <c r="R2482" s="7">
        <v>2020</v>
      </c>
      <c r="S2482" s="7">
        <v>30300</v>
      </c>
      <c r="T2482" s="7">
        <v>6</v>
      </c>
      <c r="U2482" s="7">
        <v>1818</v>
      </c>
      <c r="V2482" t="s">
        <v>74</v>
      </c>
      <c r="W2482" s="7">
        <v>18636.900000000001</v>
      </c>
      <c r="X2482" s="2" t="s">
        <v>31</v>
      </c>
      <c r="Y2482" s="200"/>
      <c r="Z2482" s="201" t="str">
        <f>IF(Y2482&lt;&gt;"",Y2482,IF(Table1[[#This Row],[Befolyt]]="i",1,""))</f>
        <v/>
      </c>
      <c r="AA2482" s="98">
        <f>Table1[[#This Row],[KülföldiÁr]]*Table1[[#This Row],[Darab]]</f>
        <v>0</v>
      </c>
    </row>
    <row r="2483" spans="1:27" x14ac:dyDescent="0.3">
      <c r="A2483" t="s">
        <v>613</v>
      </c>
      <c r="B2483" t="s">
        <v>395</v>
      </c>
      <c r="C2483" s="126">
        <v>46037</v>
      </c>
      <c r="D2483" s="6">
        <v>1</v>
      </c>
      <c r="E2483" s="126">
        <v>46037</v>
      </c>
      <c r="F2483" s="6">
        <v>1</v>
      </c>
      <c r="G2483" t="s">
        <v>118</v>
      </c>
      <c r="H2483" t="s">
        <v>63</v>
      </c>
      <c r="I2483" t="s">
        <v>28</v>
      </c>
      <c r="J2483" t="s">
        <v>119</v>
      </c>
      <c r="K2483">
        <v>2</v>
      </c>
      <c r="L2483" s="7">
        <v>709.76</v>
      </c>
      <c r="M2483" s="7">
        <v>1419.52</v>
      </c>
      <c r="N2483">
        <v>0</v>
      </c>
      <c r="O2483" t="s">
        <v>29</v>
      </c>
      <c r="P2483">
        <v>0</v>
      </c>
      <c r="Q2483" s="7">
        <v>1950</v>
      </c>
      <c r="R2483" s="7">
        <v>1820</v>
      </c>
      <c r="S2483" s="7">
        <v>3640</v>
      </c>
      <c r="T2483" s="7">
        <v>3</v>
      </c>
      <c r="U2483" s="7">
        <v>109.2</v>
      </c>
      <c r="V2483" t="s">
        <v>74</v>
      </c>
      <c r="W2483" s="7">
        <v>2220.48</v>
      </c>
      <c r="X2483" s="2" t="s">
        <v>31</v>
      </c>
      <c r="Y2483" s="200"/>
      <c r="Z2483" s="201" t="str">
        <f>IF(Y2483&lt;&gt;"",Y2483,IF(Table1[[#This Row],[Befolyt]]="i",1,""))</f>
        <v/>
      </c>
      <c r="AA2483" s="98">
        <f>Table1[[#This Row],[KülföldiÁr]]*Table1[[#This Row],[Darab]]</f>
        <v>0</v>
      </c>
    </row>
    <row r="2484" spans="1:27" x14ac:dyDescent="0.3">
      <c r="A2484" t="s">
        <v>613</v>
      </c>
      <c r="B2484" t="s">
        <v>395</v>
      </c>
      <c r="C2484" s="126">
        <v>46037</v>
      </c>
      <c r="D2484" s="6">
        <v>1</v>
      </c>
      <c r="E2484" s="126">
        <v>46037</v>
      </c>
      <c r="F2484" s="6">
        <v>1</v>
      </c>
      <c r="G2484" t="s">
        <v>57</v>
      </c>
      <c r="H2484" t="s">
        <v>51</v>
      </c>
      <c r="I2484" t="s">
        <v>28</v>
      </c>
      <c r="J2484" t="s">
        <v>290</v>
      </c>
      <c r="K2484">
        <v>10</v>
      </c>
      <c r="L2484" s="7">
        <v>661.42</v>
      </c>
      <c r="M2484" s="7">
        <v>6614.2</v>
      </c>
      <c r="N2484">
        <v>0</v>
      </c>
      <c r="O2484" t="s">
        <v>29</v>
      </c>
      <c r="P2484">
        <v>0</v>
      </c>
      <c r="Q2484" s="7">
        <v>1560</v>
      </c>
      <c r="R2484" s="7">
        <v>1135</v>
      </c>
      <c r="S2484" s="7">
        <v>11350</v>
      </c>
      <c r="T2484" s="7">
        <v>2</v>
      </c>
      <c r="U2484" s="7">
        <v>227</v>
      </c>
      <c r="V2484" t="s">
        <v>74</v>
      </c>
      <c r="W2484" s="7">
        <v>4735.8</v>
      </c>
      <c r="X2484" s="2" t="s">
        <v>31</v>
      </c>
      <c r="Y2484" s="200"/>
      <c r="Z2484" s="201" t="str">
        <f>IF(Y2484&lt;&gt;"",Y2484,IF(Table1[[#This Row],[Befolyt]]="i",1,""))</f>
        <v/>
      </c>
      <c r="AA2484" s="98">
        <f>Table1[[#This Row],[KülföldiÁr]]*Table1[[#This Row],[Darab]]</f>
        <v>0</v>
      </c>
    </row>
    <row r="2485" spans="1:27" x14ac:dyDescent="0.3">
      <c r="A2485" t="s">
        <v>613</v>
      </c>
      <c r="B2485" t="s">
        <v>395</v>
      </c>
      <c r="C2485" s="126">
        <v>46037</v>
      </c>
      <c r="D2485" s="6">
        <v>1</v>
      </c>
      <c r="E2485" s="126">
        <v>46037</v>
      </c>
      <c r="F2485" s="6">
        <v>1</v>
      </c>
      <c r="G2485" t="s">
        <v>392</v>
      </c>
      <c r="H2485" t="s">
        <v>51</v>
      </c>
      <c r="I2485" t="s">
        <v>28</v>
      </c>
      <c r="J2485" t="s">
        <v>393</v>
      </c>
      <c r="K2485">
        <v>10</v>
      </c>
      <c r="L2485" s="7">
        <v>689.25</v>
      </c>
      <c r="M2485" s="7">
        <v>6892.5</v>
      </c>
      <c r="N2485">
        <v>0</v>
      </c>
      <c r="O2485" t="s">
        <v>29</v>
      </c>
      <c r="P2485">
        <v>0</v>
      </c>
      <c r="Q2485" s="7">
        <v>2115</v>
      </c>
      <c r="R2485" s="7">
        <v>1485</v>
      </c>
      <c r="S2485" s="7">
        <v>14850</v>
      </c>
      <c r="T2485" s="7">
        <v>1.2</v>
      </c>
      <c r="U2485" s="7">
        <v>178.2</v>
      </c>
      <c r="V2485" t="s">
        <v>74</v>
      </c>
      <c r="W2485" s="7">
        <v>7957.5</v>
      </c>
      <c r="X2485" s="2" t="s">
        <v>31</v>
      </c>
      <c r="Y2485" s="200"/>
      <c r="Z2485" s="201" t="str">
        <f>IF(Y2485&lt;&gt;"",Y2485,IF(Table1[[#This Row],[Befolyt]]="i",1,""))</f>
        <v/>
      </c>
      <c r="AA2485" s="98">
        <f>Table1[[#This Row],[KülföldiÁr]]*Table1[[#This Row],[Darab]]</f>
        <v>0</v>
      </c>
    </row>
    <row r="2486" spans="1:27" x14ac:dyDescent="0.3">
      <c r="A2486" t="s">
        <v>613</v>
      </c>
      <c r="B2486" t="s">
        <v>395</v>
      </c>
      <c r="C2486" s="126">
        <v>46037</v>
      </c>
      <c r="D2486" s="6">
        <v>1</v>
      </c>
      <c r="E2486" s="126">
        <v>46037</v>
      </c>
      <c r="F2486" s="6">
        <v>1</v>
      </c>
      <c r="G2486" t="s">
        <v>383</v>
      </c>
      <c r="H2486" t="s">
        <v>34</v>
      </c>
      <c r="I2486" t="s">
        <v>32</v>
      </c>
      <c r="J2486" t="s">
        <v>384</v>
      </c>
      <c r="K2486">
        <v>1</v>
      </c>
      <c r="L2486" s="7">
        <v>6149</v>
      </c>
      <c r="M2486" s="7">
        <v>6149</v>
      </c>
      <c r="N2486">
        <v>0</v>
      </c>
      <c r="O2486" t="s">
        <v>29</v>
      </c>
      <c r="P2486">
        <v>0</v>
      </c>
      <c r="Q2486" s="7">
        <v>6149</v>
      </c>
      <c r="R2486" s="7">
        <v>0</v>
      </c>
      <c r="S2486" s="7">
        <v>0</v>
      </c>
      <c r="T2486" s="7">
        <v>0</v>
      </c>
      <c r="U2486" s="7">
        <v>0</v>
      </c>
      <c r="V2486" t="s">
        <v>74</v>
      </c>
      <c r="W2486" s="7">
        <v>-6149</v>
      </c>
      <c r="X2486" s="2" t="s">
        <v>31</v>
      </c>
      <c r="Y2486" s="200"/>
      <c r="Z2486" s="201" t="str">
        <f>IF(Y2486&lt;&gt;"",Y2486,IF(Table1[[#This Row],[Befolyt]]="i",1,""))</f>
        <v/>
      </c>
      <c r="AA2486" s="98">
        <f>Table1[[#This Row],[KülföldiÁr]]*Table1[[#This Row],[Darab]]</f>
        <v>0</v>
      </c>
    </row>
    <row r="2487" spans="1:27" x14ac:dyDescent="0.3">
      <c r="A2487" t="s">
        <v>614</v>
      </c>
      <c r="B2487" t="s">
        <v>563</v>
      </c>
      <c r="C2487" s="126">
        <v>46037</v>
      </c>
      <c r="D2487" s="6">
        <v>1</v>
      </c>
      <c r="E2487" s="126">
        <v>46037</v>
      </c>
      <c r="F2487" s="6">
        <v>1</v>
      </c>
      <c r="G2487" t="s">
        <v>47</v>
      </c>
      <c r="H2487" t="s">
        <v>41</v>
      </c>
      <c r="I2487" t="s">
        <v>28</v>
      </c>
      <c r="J2487" t="s">
        <v>48</v>
      </c>
      <c r="K2487">
        <v>4</v>
      </c>
      <c r="L2487" s="7">
        <v>182.72</v>
      </c>
      <c r="M2487" s="7">
        <v>730.88</v>
      </c>
      <c r="N2487">
        <v>0</v>
      </c>
      <c r="O2487" t="s">
        <v>29</v>
      </c>
      <c r="P2487">
        <v>0</v>
      </c>
      <c r="Q2487" s="7">
        <v>1018</v>
      </c>
      <c r="R2487" s="7">
        <v>1018</v>
      </c>
      <c r="S2487" s="7">
        <v>4072</v>
      </c>
      <c r="T2487" s="7">
        <v>5</v>
      </c>
      <c r="U2487" s="7">
        <v>203.6</v>
      </c>
      <c r="V2487" t="s">
        <v>81</v>
      </c>
      <c r="W2487" s="7">
        <v>3341.12</v>
      </c>
      <c r="X2487" s="2" t="s">
        <v>82</v>
      </c>
      <c r="Y2487" s="200">
        <v>1</v>
      </c>
      <c r="Z2487" s="201">
        <f>IF(Y2487&lt;&gt;"",Y2487,IF(Table1[[#This Row],[Befolyt]]="i",1,""))</f>
        <v>1</v>
      </c>
      <c r="AA2487" s="98">
        <f>Table1[[#This Row],[KülföldiÁr]]*Table1[[#This Row],[Darab]]</f>
        <v>0</v>
      </c>
    </row>
    <row r="2488" spans="1:27" x14ac:dyDescent="0.3">
      <c r="A2488" t="s">
        <v>614</v>
      </c>
      <c r="B2488" t="s">
        <v>563</v>
      </c>
      <c r="C2488" s="126">
        <v>46037</v>
      </c>
      <c r="D2488" s="6">
        <v>1</v>
      </c>
      <c r="E2488" s="126">
        <v>46037</v>
      </c>
      <c r="F2488" s="6">
        <v>1</v>
      </c>
      <c r="G2488" t="s">
        <v>112</v>
      </c>
      <c r="H2488" t="s">
        <v>34</v>
      </c>
      <c r="I2488" t="s">
        <v>32</v>
      </c>
      <c r="J2488" t="s">
        <v>113</v>
      </c>
      <c r="K2488">
        <v>1</v>
      </c>
      <c r="L2488" s="7">
        <v>1742</v>
      </c>
      <c r="M2488" s="7">
        <v>1742</v>
      </c>
      <c r="N2488">
        <v>0</v>
      </c>
      <c r="O2488" t="s">
        <v>29</v>
      </c>
      <c r="P2488">
        <v>0</v>
      </c>
      <c r="Q2488" s="7">
        <v>1742</v>
      </c>
      <c r="R2488" s="7">
        <v>2000</v>
      </c>
      <c r="S2488" s="7">
        <v>2000</v>
      </c>
      <c r="T2488" s="7">
        <v>0</v>
      </c>
      <c r="U2488" s="7">
        <v>0</v>
      </c>
      <c r="V2488" t="s">
        <v>81</v>
      </c>
      <c r="W2488" s="7">
        <v>258</v>
      </c>
      <c r="X2488" s="2" t="s">
        <v>82</v>
      </c>
      <c r="Y2488" s="200">
        <v>1</v>
      </c>
      <c r="Z2488" s="201">
        <f>IF(Y2488&lt;&gt;"",Y2488,IF(Table1[[#This Row],[Befolyt]]="i",1,""))</f>
        <v>1</v>
      </c>
      <c r="AA2488" s="98">
        <f>Table1[[#This Row],[KülföldiÁr]]*Table1[[#This Row],[Darab]]</f>
        <v>0</v>
      </c>
    </row>
    <row r="2489" spans="1:27" x14ac:dyDescent="0.3">
      <c r="A2489" t="s">
        <v>615</v>
      </c>
      <c r="B2489" t="s">
        <v>535</v>
      </c>
      <c r="C2489" s="126">
        <v>46037</v>
      </c>
      <c r="D2489" s="6">
        <v>1</v>
      </c>
      <c r="E2489" s="126">
        <v>46037</v>
      </c>
      <c r="F2489" s="6">
        <v>1</v>
      </c>
      <c r="G2489" t="s">
        <v>302</v>
      </c>
      <c r="H2489" t="s">
        <v>33</v>
      </c>
      <c r="I2489" t="s">
        <v>28</v>
      </c>
      <c r="J2489" t="s">
        <v>303</v>
      </c>
      <c r="K2489">
        <v>8</v>
      </c>
      <c r="L2489" s="7">
        <v>1140.22</v>
      </c>
      <c r="M2489" s="7">
        <v>9121.76</v>
      </c>
      <c r="N2489">
        <v>0</v>
      </c>
      <c r="O2489" t="s">
        <v>29</v>
      </c>
      <c r="P2489">
        <v>0</v>
      </c>
      <c r="Q2489" s="7">
        <v>5000</v>
      </c>
      <c r="R2489" s="7">
        <v>4600</v>
      </c>
      <c r="S2489" s="7">
        <v>36800</v>
      </c>
      <c r="T2489" s="7">
        <v>8.66</v>
      </c>
      <c r="U2489" s="7">
        <v>3186.88</v>
      </c>
      <c r="V2489" t="s">
        <v>81</v>
      </c>
      <c r="W2489" s="7">
        <v>27678.239999999998</v>
      </c>
      <c r="X2489" s="2" t="s">
        <v>82</v>
      </c>
      <c r="Y2489" s="200">
        <v>1</v>
      </c>
      <c r="Z2489" s="201">
        <f>IF(Y2489&lt;&gt;"",Y2489,IF(Table1[[#This Row],[Befolyt]]="i",1,""))</f>
        <v>1</v>
      </c>
      <c r="AA2489" s="98">
        <f>Table1[[#This Row],[KülföldiÁr]]*Table1[[#This Row],[Darab]]</f>
        <v>0</v>
      </c>
    </row>
    <row r="2490" spans="1:27" x14ac:dyDescent="0.3">
      <c r="A2490" t="s">
        <v>615</v>
      </c>
      <c r="B2490" t="s">
        <v>535</v>
      </c>
      <c r="C2490" s="126">
        <v>46037</v>
      </c>
      <c r="D2490" s="6">
        <v>1</v>
      </c>
      <c r="E2490" s="126">
        <v>46037</v>
      </c>
      <c r="F2490" s="6">
        <v>1</v>
      </c>
      <c r="G2490" t="s">
        <v>357</v>
      </c>
      <c r="H2490" t="s">
        <v>34</v>
      </c>
      <c r="I2490" t="s">
        <v>32</v>
      </c>
      <c r="J2490" t="s">
        <v>358</v>
      </c>
      <c r="K2490">
        <v>1</v>
      </c>
      <c r="L2490" s="7">
        <v>2772</v>
      </c>
      <c r="M2490" s="7">
        <v>2772</v>
      </c>
      <c r="N2490">
        <v>0</v>
      </c>
      <c r="O2490" t="s">
        <v>29</v>
      </c>
      <c r="P2490">
        <v>0</v>
      </c>
      <c r="Q2490" s="7">
        <v>2772</v>
      </c>
      <c r="R2490" s="7">
        <v>3000</v>
      </c>
      <c r="S2490" s="7">
        <v>3000</v>
      </c>
      <c r="T2490" s="7">
        <v>0</v>
      </c>
      <c r="U2490" s="7">
        <v>0</v>
      </c>
      <c r="V2490" t="s">
        <v>81</v>
      </c>
      <c r="W2490" s="7">
        <v>228</v>
      </c>
      <c r="X2490" s="2" t="s">
        <v>82</v>
      </c>
      <c r="Y2490" s="200">
        <v>1</v>
      </c>
      <c r="Z2490" s="201">
        <f>IF(Y2490&lt;&gt;"",Y2490,IF(Table1[[#This Row],[Befolyt]]="i",1,""))</f>
        <v>1</v>
      </c>
      <c r="AA2490" s="98">
        <f>Table1[[#This Row],[KülföldiÁr]]*Table1[[#This Row],[Darab]]</f>
        <v>0</v>
      </c>
    </row>
    <row r="2491" spans="1:27" x14ac:dyDescent="0.3">
      <c r="A2491" t="s">
        <v>616</v>
      </c>
      <c r="B2491" t="s">
        <v>435</v>
      </c>
      <c r="C2491" s="126">
        <v>46037</v>
      </c>
      <c r="D2491" s="6">
        <v>1</v>
      </c>
      <c r="E2491" s="126">
        <v>46037</v>
      </c>
      <c r="F2491" s="6">
        <v>1</v>
      </c>
      <c r="G2491" t="s">
        <v>455</v>
      </c>
      <c r="H2491" t="s">
        <v>41</v>
      </c>
      <c r="I2491" t="s">
        <v>28</v>
      </c>
      <c r="J2491" t="s">
        <v>617</v>
      </c>
      <c r="K2491">
        <v>1</v>
      </c>
      <c r="L2491" s="7">
        <v>18230.14</v>
      </c>
      <c r="M2491" s="7">
        <v>18230.14</v>
      </c>
      <c r="N2491">
        <v>0</v>
      </c>
      <c r="O2491" t="s">
        <v>29</v>
      </c>
      <c r="P2491">
        <v>0</v>
      </c>
      <c r="Q2491" s="7">
        <v>61950</v>
      </c>
      <c r="R2491" s="7">
        <v>61950</v>
      </c>
      <c r="S2491" s="7">
        <v>61950</v>
      </c>
      <c r="T2491" s="7">
        <v>10</v>
      </c>
      <c r="U2491" s="7">
        <v>6195</v>
      </c>
      <c r="V2491" t="s">
        <v>77</v>
      </c>
      <c r="W2491" s="7">
        <v>43719.86</v>
      </c>
      <c r="X2491" s="2" t="s">
        <v>82</v>
      </c>
      <c r="Y2491" s="200"/>
      <c r="Z2491" s="201">
        <f>IF(Y2491&lt;&gt;"",Y2491,IF(Table1[[#This Row],[Befolyt]]="i",1,""))</f>
        <v>1</v>
      </c>
      <c r="AA2491" s="98">
        <f>Table1[[#This Row],[KülföldiÁr]]*Table1[[#This Row],[Darab]]</f>
        <v>0</v>
      </c>
    </row>
    <row r="2492" spans="1:27" x14ac:dyDescent="0.3">
      <c r="A2492" t="s">
        <v>618</v>
      </c>
      <c r="B2492" t="s">
        <v>608</v>
      </c>
      <c r="C2492" s="126">
        <v>46037</v>
      </c>
      <c r="D2492" s="6">
        <v>1</v>
      </c>
      <c r="E2492" s="126">
        <v>46037</v>
      </c>
      <c r="F2492" s="6">
        <v>1</v>
      </c>
      <c r="G2492" t="s">
        <v>39</v>
      </c>
      <c r="H2492" t="s">
        <v>33</v>
      </c>
      <c r="I2492" t="s">
        <v>28</v>
      </c>
      <c r="J2492" t="s">
        <v>286</v>
      </c>
      <c r="K2492">
        <v>2</v>
      </c>
      <c r="L2492" s="7">
        <v>218.1</v>
      </c>
      <c r="M2492" s="7">
        <v>436.2</v>
      </c>
      <c r="N2492">
        <v>0</v>
      </c>
      <c r="O2492" t="s">
        <v>29</v>
      </c>
      <c r="P2492">
        <v>0</v>
      </c>
      <c r="Q2492" s="7">
        <v>1000</v>
      </c>
      <c r="R2492" s="7">
        <v>700</v>
      </c>
      <c r="S2492" s="7">
        <v>1400</v>
      </c>
      <c r="T2492" s="7">
        <v>4.99</v>
      </c>
      <c r="U2492" s="7">
        <v>69.86</v>
      </c>
      <c r="V2492" t="s">
        <v>77</v>
      </c>
      <c r="W2492" s="7">
        <v>963.8</v>
      </c>
      <c r="X2492" s="2" t="s">
        <v>82</v>
      </c>
      <c r="Y2492" s="200">
        <v>1</v>
      </c>
      <c r="Z2492" s="201">
        <f>IF(Y2492&lt;&gt;"",Y2492,IF(Table1[[#This Row],[Befolyt]]="i",1,""))</f>
        <v>1</v>
      </c>
      <c r="AA2492" s="98">
        <f>Table1[[#This Row],[KülföldiÁr]]*Table1[[#This Row],[Darab]]</f>
        <v>0</v>
      </c>
    </row>
    <row r="2493" spans="1:27" x14ac:dyDescent="0.3">
      <c r="A2493" t="s">
        <v>618</v>
      </c>
      <c r="B2493" t="s">
        <v>608</v>
      </c>
      <c r="C2493" s="126">
        <v>46037</v>
      </c>
      <c r="D2493" s="6">
        <v>1</v>
      </c>
      <c r="E2493" s="126">
        <v>46037</v>
      </c>
      <c r="F2493" s="6">
        <v>1</v>
      </c>
      <c r="G2493" t="s">
        <v>396</v>
      </c>
      <c r="H2493" t="s">
        <v>51</v>
      </c>
      <c r="I2493" t="s">
        <v>28</v>
      </c>
      <c r="J2493" t="s">
        <v>397</v>
      </c>
      <c r="K2493">
        <v>2</v>
      </c>
      <c r="L2493" s="7">
        <v>2156.11</v>
      </c>
      <c r="M2493" s="7">
        <v>4312.22</v>
      </c>
      <c r="N2493">
        <v>0</v>
      </c>
      <c r="O2493" t="s">
        <v>29</v>
      </c>
      <c r="P2493">
        <v>0</v>
      </c>
      <c r="Q2493" s="7">
        <v>4900</v>
      </c>
      <c r="R2493" s="7">
        <v>3350</v>
      </c>
      <c r="S2493" s="7">
        <v>6700</v>
      </c>
      <c r="T2493" s="7">
        <v>0.95</v>
      </c>
      <c r="U2493" s="7">
        <v>63.65</v>
      </c>
      <c r="V2493" t="s">
        <v>77</v>
      </c>
      <c r="W2493" s="7">
        <v>2387.7799999999997</v>
      </c>
      <c r="X2493" s="2" t="s">
        <v>82</v>
      </c>
      <c r="Y2493" s="200">
        <v>1</v>
      </c>
      <c r="Z2493" s="201">
        <f>IF(Y2493&lt;&gt;"",Y2493,IF(Table1[[#This Row],[Befolyt]]="i",1,""))</f>
        <v>1</v>
      </c>
      <c r="AA2493" s="98">
        <f>Table1[[#This Row],[KülföldiÁr]]*Table1[[#This Row],[Darab]]</f>
        <v>0</v>
      </c>
    </row>
    <row r="2494" spans="1:27" x14ac:dyDescent="0.3">
      <c r="A2494" t="s">
        <v>618</v>
      </c>
      <c r="B2494" t="s">
        <v>608</v>
      </c>
      <c r="C2494" s="126">
        <v>46037</v>
      </c>
      <c r="D2494" s="6">
        <v>1</v>
      </c>
      <c r="E2494" s="126">
        <v>46037</v>
      </c>
      <c r="F2494" s="6">
        <v>1</v>
      </c>
      <c r="G2494" t="s">
        <v>56</v>
      </c>
      <c r="H2494" t="s">
        <v>51</v>
      </c>
      <c r="I2494" t="s">
        <v>28</v>
      </c>
      <c r="J2494" t="s">
        <v>284</v>
      </c>
      <c r="K2494">
        <v>4</v>
      </c>
      <c r="L2494" s="7">
        <v>777.54</v>
      </c>
      <c r="M2494" s="7">
        <v>3110.16</v>
      </c>
      <c r="N2494">
        <v>0</v>
      </c>
      <c r="O2494" t="s">
        <v>29</v>
      </c>
      <c r="P2494">
        <v>0</v>
      </c>
      <c r="Q2494" s="7">
        <v>2000</v>
      </c>
      <c r="R2494" s="7">
        <v>1610</v>
      </c>
      <c r="S2494" s="7">
        <v>6440</v>
      </c>
      <c r="T2494" s="7">
        <v>4.42</v>
      </c>
      <c r="U2494" s="7">
        <v>284.64799999999997</v>
      </c>
      <c r="V2494" t="s">
        <v>77</v>
      </c>
      <c r="W2494" s="7">
        <v>3329.84</v>
      </c>
      <c r="X2494" s="2" t="s">
        <v>82</v>
      </c>
      <c r="Y2494" s="200">
        <v>1</v>
      </c>
      <c r="Z2494" s="201">
        <f>IF(Y2494&lt;&gt;"",Y2494,IF(Table1[[#This Row],[Befolyt]]="i",1,""))</f>
        <v>1</v>
      </c>
      <c r="AA2494" s="98">
        <f>Table1[[#This Row],[KülföldiÁr]]*Table1[[#This Row],[Darab]]</f>
        <v>0</v>
      </c>
    </row>
    <row r="2495" spans="1:27" x14ac:dyDescent="0.3">
      <c r="A2495" t="s">
        <v>618</v>
      </c>
      <c r="B2495" t="s">
        <v>608</v>
      </c>
      <c r="C2495" s="126">
        <v>46037</v>
      </c>
      <c r="D2495" s="6">
        <v>1</v>
      </c>
      <c r="E2495" s="126">
        <v>46037</v>
      </c>
      <c r="F2495" s="6">
        <v>1</v>
      </c>
      <c r="G2495" t="s">
        <v>57</v>
      </c>
      <c r="H2495" t="s">
        <v>51</v>
      </c>
      <c r="I2495" t="s">
        <v>28</v>
      </c>
      <c r="J2495" t="s">
        <v>290</v>
      </c>
      <c r="K2495">
        <v>2</v>
      </c>
      <c r="L2495" s="7">
        <v>661.42</v>
      </c>
      <c r="M2495" s="7">
        <v>1322.84</v>
      </c>
      <c r="N2495">
        <v>0</v>
      </c>
      <c r="O2495" t="s">
        <v>29</v>
      </c>
      <c r="P2495">
        <v>0</v>
      </c>
      <c r="Q2495" s="7">
        <v>1560</v>
      </c>
      <c r="R2495" s="7">
        <v>1110</v>
      </c>
      <c r="S2495" s="7">
        <v>2220</v>
      </c>
      <c r="T2495" s="7">
        <v>1.75</v>
      </c>
      <c r="U2495" s="7">
        <v>38.85</v>
      </c>
      <c r="V2495" t="s">
        <v>77</v>
      </c>
      <c r="W2495" s="7">
        <v>897.16000000000008</v>
      </c>
      <c r="X2495" s="2" t="s">
        <v>82</v>
      </c>
      <c r="Y2495" s="200">
        <v>1</v>
      </c>
      <c r="Z2495" s="201">
        <f>IF(Y2495&lt;&gt;"",Y2495,IF(Table1[[#This Row],[Befolyt]]="i",1,""))</f>
        <v>1</v>
      </c>
      <c r="AA2495" s="98">
        <f>Table1[[#This Row],[KülföldiÁr]]*Table1[[#This Row],[Darab]]</f>
        <v>0</v>
      </c>
    </row>
    <row r="2496" spans="1:27" x14ac:dyDescent="0.3">
      <c r="A2496" t="s">
        <v>618</v>
      </c>
      <c r="B2496" t="s">
        <v>608</v>
      </c>
      <c r="C2496" s="126">
        <v>46037</v>
      </c>
      <c r="D2496" s="6">
        <v>1</v>
      </c>
      <c r="E2496" s="126">
        <v>46037</v>
      </c>
      <c r="F2496" s="6">
        <v>1</v>
      </c>
      <c r="G2496" t="s">
        <v>367</v>
      </c>
      <c r="H2496" t="s">
        <v>51</v>
      </c>
      <c r="I2496" t="s">
        <v>28</v>
      </c>
      <c r="J2496" t="s">
        <v>368</v>
      </c>
      <c r="K2496">
        <v>6</v>
      </c>
      <c r="L2496" s="7">
        <v>165.84</v>
      </c>
      <c r="M2496" s="7">
        <v>995.04</v>
      </c>
      <c r="N2496">
        <v>0</v>
      </c>
      <c r="O2496" t="s">
        <v>29</v>
      </c>
      <c r="P2496">
        <v>0</v>
      </c>
      <c r="Q2496" s="7">
        <v>700</v>
      </c>
      <c r="R2496" s="7">
        <v>490</v>
      </c>
      <c r="S2496" s="7">
        <v>2940</v>
      </c>
      <c r="T2496" s="7">
        <v>1.42</v>
      </c>
      <c r="U2496" s="7">
        <v>41.748000000000005</v>
      </c>
      <c r="V2496" t="s">
        <v>77</v>
      </c>
      <c r="W2496" s="7">
        <v>1944.96</v>
      </c>
      <c r="X2496" s="2" t="s">
        <v>82</v>
      </c>
      <c r="Y2496" s="200">
        <v>1</v>
      </c>
      <c r="Z2496" s="201">
        <f>IF(Y2496&lt;&gt;"",Y2496,IF(Table1[[#This Row],[Befolyt]]="i",1,""))</f>
        <v>1</v>
      </c>
      <c r="AA2496" s="98">
        <f>Table1[[#This Row],[KülföldiÁr]]*Table1[[#This Row],[Darab]]</f>
        <v>0</v>
      </c>
    </row>
    <row r="2497" spans="1:27" x14ac:dyDescent="0.3">
      <c r="A2497" t="s">
        <v>619</v>
      </c>
      <c r="B2497" t="s">
        <v>68</v>
      </c>
      <c r="C2497" s="126">
        <v>46037</v>
      </c>
      <c r="D2497" s="6">
        <v>1</v>
      </c>
      <c r="E2497" s="126">
        <v>46037</v>
      </c>
      <c r="F2497" s="6">
        <v>1</v>
      </c>
      <c r="G2497" t="s">
        <v>620</v>
      </c>
      <c r="H2497" t="s">
        <v>33</v>
      </c>
      <c r="I2497" t="s">
        <v>28</v>
      </c>
      <c r="J2497" t="s">
        <v>621</v>
      </c>
      <c r="K2497">
        <v>5</v>
      </c>
      <c r="L2497" s="7">
        <v>771.98</v>
      </c>
      <c r="M2497" s="7">
        <v>3859.9</v>
      </c>
      <c r="N2497">
        <v>0</v>
      </c>
      <c r="O2497" t="s">
        <v>29</v>
      </c>
      <c r="P2497">
        <v>0</v>
      </c>
      <c r="Q2497" s="7">
        <v>3180</v>
      </c>
      <c r="R2497" s="7">
        <v>1470</v>
      </c>
      <c r="S2497" s="7">
        <v>7350</v>
      </c>
      <c r="T2497" s="7">
        <v>0</v>
      </c>
      <c r="U2497" s="7">
        <v>0</v>
      </c>
      <c r="V2497" t="s">
        <v>69</v>
      </c>
      <c r="W2497" s="7">
        <v>3490.1</v>
      </c>
      <c r="X2497" s="2" t="s">
        <v>82</v>
      </c>
      <c r="Y2497" s="200">
        <v>1</v>
      </c>
      <c r="Z2497" s="201">
        <f>IF(Y2497&lt;&gt;"",Y2497,IF(Table1[[#This Row],[Befolyt]]="i",1,""))</f>
        <v>1</v>
      </c>
      <c r="AA2497" s="98">
        <f>Table1[[#This Row],[KülföldiÁr]]*Table1[[#This Row],[Darab]]</f>
        <v>0</v>
      </c>
    </row>
    <row r="2498" spans="1:27" x14ac:dyDescent="0.3">
      <c r="A2498" t="s">
        <v>619</v>
      </c>
      <c r="B2498" t="s">
        <v>68</v>
      </c>
      <c r="C2498" s="126">
        <v>46037</v>
      </c>
      <c r="D2498" s="6">
        <v>1</v>
      </c>
      <c r="E2498" s="126">
        <v>46037</v>
      </c>
      <c r="F2498" s="6">
        <v>1</v>
      </c>
      <c r="G2498" t="s">
        <v>503</v>
      </c>
      <c r="H2498" t="s">
        <v>33</v>
      </c>
      <c r="I2498" t="s">
        <v>28</v>
      </c>
      <c r="J2498" t="s">
        <v>622</v>
      </c>
      <c r="K2498">
        <v>5</v>
      </c>
      <c r="L2498" s="7">
        <v>1140.22</v>
      </c>
      <c r="M2498" s="7">
        <v>5701.1</v>
      </c>
      <c r="N2498">
        <v>0</v>
      </c>
      <c r="O2498" t="s">
        <v>29</v>
      </c>
      <c r="P2498">
        <v>0</v>
      </c>
      <c r="Q2498" s="7">
        <v>4440</v>
      </c>
      <c r="R2498" s="7">
        <v>2310</v>
      </c>
      <c r="S2498" s="7">
        <v>11550</v>
      </c>
      <c r="T2498" s="7">
        <v>0</v>
      </c>
      <c r="U2498" s="7">
        <v>0</v>
      </c>
      <c r="V2498" t="s">
        <v>69</v>
      </c>
      <c r="W2498" s="7">
        <v>5848.9</v>
      </c>
      <c r="X2498" s="2" t="s">
        <v>82</v>
      </c>
      <c r="Y2498" s="200">
        <v>1</v>
      </c>
      <c r="Z2498" s="201">
        <f>IF(Y2498&lt;&gt;"",Y2498,IF(Table1[[#This Row],[Befolyt]]="i",1,""))</f>
        <v>1</v>
      </c>
      <c r="AA2498" s="98">
        <f>Table1[[#This Row],[KülföldiÁr]]*Table1[[#This Row],[Darab]]</f>
        <v>0</v>
      </c>
    </row>
    <row r="2499" spans="1:27" x14ac:dyDescent="0.3">
      <c r="A2499" t="s">
        <v>619</v>
      </c>
      <c r="B2499" t="s">
        <v>68</v>
      </c>
      <c r="C2499" s="126">
        <v>46037</v>
      </c>
      <c r="D2499" s="6">
        <v>1</v>
      </c>
      <c r="E2499" s="126">
        <v>46037</v>
      </c>
      <c r="F2499" s="6">
        <v>1</v>
      </c>
      <c r="G2499" t="s">
        <v>541</v>
      </c>
      <c r="H2499" t="s">
        <v>33</v>
      </c>
      <c r="I2499" t="s">
        <v>28</v>
      </c>
      <c r="J2499" t="s">
        <v>623</v>
      </c>
      <c r="K2499">
        <v>5</v>
      </c>
      <c r="L2499" s="7">
        <v>600.83000000000004</v>
      </c>
      <c r="M2499" s="7">
        <v>3004.15</v>
      </c>
      <c r="N2499">
        <v>0</v>
      </c>
      <c r="O2499" t="s">
        <v>29</v>
      </c>
      <c r="P2499">
        <v>0</v>
      </c>
      <c r="Q2499" s="7">
        <v>4030</v>
      </c>
      <c r="R2499" s="7">
        <v>4459</v>
      </c>
      <c r="S2499" s="7">
        <v>22295</v>
      </c>
      <c r="T2499" s="7">
        <v>0</v>
      </c>
      <c r="U2499" s="7">
        <v>0</v>
      </c>
      <c r="V2499" t="s">
        <v>69</v>
      </c>
      <c r="W2499" s="7">
        <v>19290.849999999999</v>
      </c>
      <c r="X2499" s="2" t="s">
        <v>82</v>
      </c>
      <c r="Y2499" s="200">
        <v>1</v>
      </c>
      <c r="Z2499" s="201">
        <f>IF(Y2499&lt;&gt;"",Y2499,IF(Table1[[#This Row],[Befolyt]]="i",1,""))</f>
        <v>1</v>
      </c>
      <c r="AA2499" s="98">
        <f>Table1[[#This Row],[KülföldiÁr]]*Table1[[#This Row],[Darab]]</f>
        <v>0</v>
      </c>
    </row>
    <row r="2500" spans="1:27" x14ac:dyDescent="0.3">
      <c r="A2500" t="s">
        <v>624</v>
      </c>
      <c r="B2500" t="s">
        <v>68</v>
      </c>
      <c r="C2500" s="126">
        <v>46037</v>
      </c>
      <c r="D2500" s="6">
        <v>1</v>
      </c>
      <c r="E2500" s="126">
        <v>46037</v>
      </c>
      <c r="F2500" s="6">
        <v>1</v>
      </c>
      <c r="G2500" t="s">
        <v>532</v>
      </c>
      <c r="H2500" t="s">
        <v>33</v>
      </c>
      <c r="I2500" t="s">
        <v>28</v>
      </c>
      <c r="J2500" t="s">
        <v>625</v>
      </c>
      <c r="K2500">
        <v>6</v>
      </c>
      <c r="L2500" s="7">
        <v>1131.6500000000001</v>
      </c>
      <c r="M2500" s="7">
        <v>6789.9000000000005</v>
      </c>
      <c r="N2500">
        <v>0</v>
      </c>
      <c r="O2500" t="s">
        <v>29</v>
      </c>
      <c r="P2500">
        <v>0</v>
      </c>
      <c r="Q2500" s="7">
        <v>4040</v>
      </c>
      <c r="R2500" s="7">
        <v>3800</v>
      </c>
      <c r="S2500" s="7">
        <v>22800</v>
      </c>
      <c r="T2500" s="7">
        <v>0</v>
      </c>
      <c r="U2500" s="7">
        <v>0</v>
      </c>
      <c r="V2500" t="s">
        <v>69</v>
      </c>
      <c r="W2500" s="7">
        <v>16010.099999999999</v>
      </c>
      <c r="X2500" s="2" t="s">
        <v>82</v>
      </c>
      <c r="Y2500" s="200">
        <v>1</v>
      </c>
      <c r="Z2500" s="201">
        <f>IF(Y2500&lt;&gt;"",Y2500,IF(Table1[[#This Row],[Befolyt]]="i",1,""))</f>
        <v>1</v>
      </c>
      <c r="AA2500" s="98">
        <f>Table1[[#This Row],[KülföldiÁr]]*Table1[[#This Row],[Darab]]</f>
        <v>0</v>
      </c>
    </row>
    <row r="2501" spans="1:27" x14ac:dyDescent="0.3">
      <c r="A2501" t="s">
        <v>624</v>
      </c>
      <c r="B2501" t="s">
        <v>68</v>
      </c>
      <c r="C2501" s="126">
        <v>46037</v>
      </c>
      <c r="D2501" s="6">
        <v>1</v>
      </c>
      <c r="E2501" s="126">
        <v>46037</v>
      </c>
      <c r="F2501" s="6">
        <v>1</v>
      </c>
      <c r="G2501" t="s">
        <v>422</v>
      </c>
      <c r="H2501" t="s">
        <v>33</v>
      </c>
      <c r="I2501" t="s">
        <v>28</v>
      </c>
      <c r="J2501" t="s">
        <v>626</v>
      </c>
      <c r="K2501">
        <v>16</v>
      </c>
      <c r="L2501" s="7">
        <v>780.75</v>
      </c>
      <c r="M2501" s="7">
        <v>12492</v>
      </c>
      <c r="N2501">
        <v>0</v>
      </c>
      <c r="O2501" t="s">
        <v>29</v>
      </c>
      <c r="P2501">
        <v>0</v>
      </c>
      <c r="Q2501" s="7">
        <v>3480</v>
      </c>
      <c r="R2501" s="7">
        <v>1517</v>
      </c>
      <c r="S2501" s="7">
        <v>24272</v>
      </c>
      <c r="T2501" s="7">
        <v>0</v>
      </c>
      <c r="U2501" s="7">
        <v>0</v>
      </c>
      <c r="V2501" t="s">
        <v>69</v>
      </c>
      <c r="W2501" s="7">
        <v>11780</v>
      </c>
      <c r="X2501" s="2" t="s">
        <v>82</v>
      </c>
      <c r="Y2501" s="200">
        <v>1</v>
      </c>
      <c r="Z2501" s="201">
        <f>IF(Y2501&lt;&gt;"",Y2501,IF(Table1[[#This Row],[Befolyt]]="i",1,""))</f>
        <v>1</v>
      </c>
      <c r="AA2501" s="98">
        <f>Table1[[#This Row],[KülföldiÁr]]*Table1[[#This Row],[Darab]]</f>
        <v>0</v>
      </c>
    </row>
    <row r="2502" spans="1:27" x14ac:dyDescent="0.3">
      <c r="A2502" t="s">
        <v>627</v>
      </c>
      <c r="B2502" t="s">
        <v>476</v>
      </c>
      <c r="C2502" s="126">
        <v>46037</v>
      </c>
      <c r="D2502" s="6">
        <v>1</v>
      </c>
      <c r="E2502" s="126">
        <v>46037</v>
      </c>
      <c r="F2502" s="6">
        <v>1</v>
      </c>
      <c r="G2502" t="s">
        <v>419</v>
      </c>
      <c r="H2502" t="s">
        <v>33</v>
      </c>
      <c r="I2502" t="s">
        <v>28</v>
      </c>
      <c r="J2502" t="s">
        <v>628</v>
      </c>
      <c r="K2502">
        <v>4</v>
      </c>
      <c r="L2502" s="7">
        <v>4250.6899999999996</v>
      </c>
      <c r="M2502" s="7">
        <v>17002.759999999998</v>
      </c>
      <c r="N2502">
        <v>0</v>
      </c>
      <c r="O2502" t="s">
        <v>29</v>
      </c>
      <c r="P2502">
        <v>0</v>
      </c>
      <c r="Q2502" s="7">
        <v>19500</v>
      </c>
      <c r="R2502" s="7">
        <v>22500</v>
      </c>
      <c r="S2502" s="7">
        <v>90000</v>
      </c>
      <c r="T2502" s="7">
        <v>14</v>
      </c>
      <c r="U2502" s="7">
        <v>12600</v>
      </c>
      <c r="V2502" t="s">
        <v>30</v>
      </c>
      <c r="W2502" s="7">
        <v>72997.240000000005</v>
      </c>
      <c r="X2502" s="2" t="s">
        <v>82</v>
      </c>
      <c r="Y2502" s="200">
        <v>1</v>
      </c>
      <c r="Z2502" s="201">
        <f>IF(Y2502&lt;&gt;"",Y2502,IF(Table1[[#This Row],[Befolyt]]="i",1,""))</f>
        <v>1</v>
      </c>
      <c r="AA2502" s="98">
        <f>Table1[[#This Row],[KülföldiÁr]]*Table1[[#This Row],[Darab]]</f>
        <v>0</v>
      </c>
    </row>
    <row r="2503" spans="1:27" x14ac:dyDescent="0.3">
      <c r="A2503" t="s">
        <v>627</v>
      </c>
      <c r="B2503" t="s">
        <v>476</v>
      </c>
      <c r="C2503" s="126">
        <v>46037</v>
      </c>
      <c r="D2503" s="6">
        <v>1</v>
      </c>
      <c r="E2503" s="126">
        <v>46037</v>
      </c>
      <c r="F2503" s="6">
        <v>1</v>
      </c>
      <c r="G2503" t="s">
        <v>96</v>
      </c>
      <c r="H2503" t="s">
        <v>33</v>
      </c>
      <c r="I2503" t="s">
        <v>28</v>
      </c>
      <c r="J2503" t="s">
        <v>629</v>
      </c>
      <c r="K2503">
        <v>1</v>
      </c>
      <c r="L2503" s="7">
        <v>3181</v>
      </c>
      <c r="M2503" s="7">
        <v>3181</v>
      </c>
      <c r="N2503">
        <v>0</v>
      </c>
      <c r="O2503" t="s">
        <v>29</v>
      </c>
      <c r="P2503">
        <v>0</v>
      </c>
      <c r="Q2503" s="7">
        <v>14000</v>
      </c>
      <c r="R2503" s="7">
        <v>16500</v>
      </c>
      <c r="S2503" s="7">
        <v>16500</v>
      </c>
      <c r="T2503" s="7">
        <v>14.55</v>
      </c>
      <c r="U2503" s="7">
        <v>2400.75</v>
      </c>
      <c r="V2503" t="s">
        <v>30</v>
      </c>
      <c r="W2503" s="7">
        <v>13319</v>
      </c>
      <c r="X2503" s="2" t="s">
        <v>82</v>
      </c>
      <c r="Y2503" s="200">
        <v>1</v>
      </c>
      <c r="Z2503" s="201">
        <f>IF(Y2503&lt;&gt;"",Y2503,IF(Table1[[#This Row],[Befolyt]]="i",1,""))</f>
        <v>1</v>
      </c>
      <c r="AA2503" s="98">
        <f>Table1[[#This Row],[KülföldiÁr]]*Table1[[#This Row],[Darab]]</f>
        <v>0</v>
      </c>
    </row>
    <row r="2504" spans="1:27" x14ac:dyDescent="0.3">
      <c r="A2504" t="s">
        <v>627</v>
      </c>
      <c r="B2504" t="s">
        <v>476</v>
      </c>
      <c r="C2504" s="126">
        <v>46037</v>
      </c>
      <c r="D2504" s="6">
        <v>1</v>
      </c>
      <c r="E2504" s="126">
        <v>46037</v>
      </c>
      <c r="F2504" s="6">
        <v>1</v>
      </c>
      <c r="G2504" t="s">
        <v>58</v>
      </c>
      <c r="H2504" t="s">
        <v>41</v>
      </c>
      <c r="I2504" t="s">
        <v>28</v>
      </c>
      <c r="J2504" t="s">
        <v>59</v>
      </c>
      <c r="K2504">
        <v>10</v>
      </c>
      <c r="L2504" s="7">
        <v>169.09</v>
      </c>
      <c r="M2504" s="7">
        <v>1690.9</v>
      </c>
      <c r="N2504">
        <v>0</v>
      </c>
      <c r="O2504" t="s">
        <v>29</v>
      </c>
      <c r="P2504">
        <v>0</v>
      </c>
      <c r="Q2504" s="7">
        <v>890</v>
      </c>
      <c r="R2504" s="7">
        <v>1130</v>
      </c>
      <c r="S2504" s="7">
        <v>11300</v>
      </c>
      <c r="T2504" s="7">
        <v>12.43</v>
      </c>
      <c r="U2504" s="7">
        <v>1404.59</v>
      </c>
      <c r="V2504" t="s">
        <v>30</v>
      </c>
      <c r="W2504" s="7">
        <v>9609.1</v>
      </c>
      <c r="X2504" s="2" t="s">
        <v>82</v>
      </c>
      <c r="Y2504" s="200">
        <v>1</v>
      </c>
      <c r="Z2504" s="201">
        <f>IF(Y2504&lt;&gt;"",Y2504,IF(Table1[[#This Row],[Befolyt]]="i",1,""))</f>
        <v>1</v>
      </c>
      <c r="AA2504" s="98">
        <f>Table1[[#This Row],[KülföldiÁr]]*Table1[[#This Row],[Darab]]</f>
        <v>0</v>
      </c>
    </row>
    <row r="2505" spans="1:27" x14ac:dyDescent="0.3">
      <c r="A2505" t="s">
        <v>627</v>
      </c>
      <c r="B2505" t="s">
        <v>476</v>
      </c>
      <c r="C2505" s="126">
        <v>46037</v>
      </c>
      <c r="D2505" s="6">
        <v>1</v>
      </c>
      <c r="E2505" s="126">
        <v>46037</v>
      </c>
      <c r="F2505" s="6">
        <v>1</v>
      </c>
      <c r="G2505" t="s">
        <v>381</v>
      </c>
      <c r="H2505" t="s">
        <v>41</v>
      </c>
      <c r="I2505" t="s">
        <v>28</v>
      </c>
      <c r="J2505" t="s">
        <v>382</v>
      </c>
      <c r="K2505">
        <v>5</v>
      </c>
      <c r="L2505" s="7">
        <v>549.74</v>
      </c>
      <c r="M2505" s="7">
        <v>2748.7</v>
      </c>
      <c r="N2505">
        <v>0</v>
      </c>
      <c r="O2505" t="s">
        <v>29</v>
      </c>
      <c r="P2505">
        <v>0</v>
      </c>
      <c r="Q2505" s="7">
        <v>4080</v>
      </c>
      <c r="R2505" s="7">
        <v>4480</v>
      </c>
      <c r="S2505" s="7">
        <v>22400</v>
      </c>
      <c r="T2505" s="7">
        <v>8.1300000000000008</v>
      </c>
      <c r="U2505" s="7">
        <v>1821.1200000000003</v>
      </c>
      <c r="V2505" t="s">
        <v>30</v>
      </c>
      <c r="W2505" s="7">
        <v>19651.3</v>
      </c>
      <c r="X2505" s="2" t="s">
        <v>82</v>
      </c>
      <c r="Y2505" s="200">
        <v>1</v>
      </c>
      <c r="Z2505" s="201">
        <f>IF(Y2505&lt;&gt;"",Y2505,IF(Table1[[#This Row],[Befolyt]]="i",1,""))</f>
        <v>1</v>
      </c>
      <c r="AA2505" s="98">
        <f>Table1[[#This Row],[KülföldiÁr]]*Table1[[#This Row],[Darab]]</f>
        <v>0</v>
      </c>
    </row>
    <row r="2506" spans="1:27" x14ac:dyDescent="0.3">
      <c r="A2506" t="s">
        <v>627</v>
      </c>
      <c r="B2506" t="s">
        <v>476</v>
      </c>
      <c r="C2506" s="126">
        <v>46037</v>
      </c>
      <c r="D2506" s="6">
        <v>1</v>
      </c>
      <c r="E2506" s="126">
        <v>46037</v>
      </c>
      <c r="F2506" s="6">
        <v>1</v>
      </c>
      <c r="G2506" t="s">
        <v>336</v>
      </c>
      <c r="H2506" t="s">
        <v>41</v>
      </c>
      <c r="I2506" t="s">
        <v>28</v>
      </c>
      <c r="J2506" t="s">
        <v>337</v>
      </c>
      <c r="K2506">
        <v>5</v>
      </c>
      <c r="L2506" s="7">
        <v>284.32</v>
      </c>
      <c r="M2506" s="7">
        <v>1421.6</v>
      </c>
      <c r="N2506">
        <v>0</v>
      </c>
      <c r="O2506" t="s">
        <v>29</v>
      </c>
      <c r="P2506">
        <v>0</v>
      </c>
      <c r="Q2506" s="7">
        <v>1390</v>
      </c>
      <c r="R2506" s="7">
        <v>1990</v>
      </c>
      <c r="S2506" s="7">
        <v>9950</v>
      </c>
      <c r="T2506" s="7">
        <v>15.55</v>
      </c>
      <c r="U2506" s="7">
        <v>1547.2249999999999</v>
      </c>
      <c r="V2506" t="s">
        <v>30</v>
      </c>
      <c r="W2506" s="7">
        <v>8528.4</v>
      </c>
      <c r="X2506" s="2" t="s">
        <v>82</v>
      </c>
      <c r="Y2506" s="200">
        <v>1</v>
      </c>
      <c r="Z2506" s="201">
        <f>IF(Y2506&lt;&gt;"",Y2506,IF(Table1[[#This Row],[Befolyt]]="i",1,""))</f>
        <v>1</v>
      </c>
      <c r="AA2506" s="98">
        <f>Table1[[#This Row],[KülföldiÁr]]*Table1[[#This Row],[Darab]]</f>
        <v>0</v>
      </c>
    </row>
    <row r="2507" spans="1:27" x14ac:dyDescent="0.3">
      <c r="A2507" t="s">
        <v>627</v>
      </c>
      <c r="B2507" t="s">
        <v>476</v>
      </c>
      <c r="C2507" s="126">
        <v>46037</v>
      </c>
      <c r="D2507" s="6">
        <v>1</v>
      </c>
      <c r="E2507" s="126">
        <v>46037</v>
      </c>
      <c r="F2507" s="6">
        <v>1</v>
      </c>
      <c r="G2507" t="s">
        <v>92</v>
      </c>
      <c r="H2507" t="s">
        <v>41</v>
      </c>
      <c r="I2507" t="s">
        <v>28</v>
      </c>
      <c r="J2507" t="s">
        <v>125</v>
      </c>
      <c r="K2507">
        <v>10</v>
      </c>
      <c r="L2507" s="7">
        <v>255.08</v>
      </c>
      <c r="M2507" s="7">
        <v>2550.8000000000002</v>
      </c>
      <c r="N2507">
        <v>0</v>
      </c>
      <c r="O2507" t="s">
        <v>29</v>
      </c>
      <c r="P2507">
        <v>0</v>
      </c>
      <c r="Q2507" s="7">
        <v>1340</v>
      </c>
      <c r="R2507" s="7">
        <v>1820</v>
      </c>
      <c r="S2507" s="7">
        <v>18200</v>
      </c>
      <c r="T2507" s="7">
        <v>14.23</v>
      </c>
      <c r="U2507" s="7">
        <v>2589.86</v>
      </c>
      <c r="V2507" t="s">
        <v>30</v>
      </c>
      <c r="W2507" s="7">
        <v>15649.2</v>
      </c>
      <c r="X2507" s="2" t="s">
        <v>82</v>
      </c>
      <c r="Y2507" s="200">
        <v>1</v>
      </c>
      <c r="Z2507" s="201">
        <f>IF(Y2507&lt;&gt;"",Y2507,IF(Table1[[#This Row],[Befolyt]]="i",1,""))</f>
        <v>1</v>
      </c>
      <c r="AA2507" s="98">
        <f>Table1[[#This Row],[KülföldiÁr]]*Table1[[#This Row],[Darab]]</f>
        <v>0</v>
      </c>
    </row>
    <row r="2508" spans="1:27" x14ac:dyDescent="0.3">
      <c r="A2508" t="s">
        <v>627</v>
      </c>
      <c r="B2508" t="s">
        <v>476</v>
      </c>
      <c r="C2508" s="126">
        <v>46037</v>
      </c>
      <c r="D2508" s="6">
        <v>1</v>
      </c>
      <c r="E2508" s="126">
        <v>46037</v>
      </c>
      <c r="F2508" s="6">
        <v>1</v>
      </c>
      <c r="G2508" t="s">
        <v>47</v>
      </c>
      <c r="H2508" t="s">
        <v>41</v>
      </c>
      <c r="I2508" t="s">
        <v>28</v>
      </c>
      <c r="J2508" t="s">
        <v>48</v>
      </c>
      <c r="K2508">
        <v>10</v>
      </c>
      <c r="L2508" s="7">
        <v>182.72</v>
      </c>
      <c r="M2508" s="7">
        <v>1827.2</v>
      </c>
      <c r="N2508">
        <v>0</v>
      </c>
      <c r="O2508" t="s">
        <v>29</v>
      </c>
      <c r="P2508">
        <v>0</v>
      </c>
      <c r="Q2508" s="7">
        <v>1018</v>
      </c>
      <c r="R2508" s="7">
        <v>1370</v>
      </c>
      <c r="S2508" s="7">
        <v>13700</v>
      </c>
      <c r="T2508" s="7">
        <v>13.99</v>
      </c>
      <c r="U2508" s="7">
        <v>1916.63</v>
      </c>
      <c r="V2508" t="s">
        <v>30</v>
      </c>
      <c r="W2508" s="7">
        <v>11872.8</v>
      </c>
      <c r="X2508" s="2" t="s">
        <v>82</v>
      </c>
      <c r="Y2508" s="200">
        <v>1</v>
      </c>
      <c r="Z2508" s="201">
        <f>IF(Y2508&lt;&gt;"",Y2508,IF(Table1[[#This Row],[Befolyt]]="i",1,""))</f>
        <v>1</v>
      </c>
      <c r="AA2508" s="98">
        <f>Table1[[#This Row],[KülföldiÁr]]*Table1[[#This Row],[Darab]]</f>
        <v>0</v>
      </c>
    </row>
    <row r="2509" spans="1:27" x14ac:dyDescent="0.3">
      <c r="A2509" t="s">
        <v>630</v>
      </c>
      <c r="B2509" t="s">
        <v>331</v>
      </c>
      <c r="C2509" s="126">
        <v>46037</v>
      </c>
      <c r="D2509" s="6">
        <v>1</v>
      </c>
      <c r="E2509" s="126">
        <v>46036</v>
      </c>
      <c r="F2509" s="6">
        <v>1</v>
      </c>
      <c r="G2509" t="s">
        <v>631</v>
      </c>
      <c r="H2509" t="s">
        <v>33</v>
      </c>
      <c r="I2509" t="s">
        <v>28</v>
      </c>
      <c r="J2509" t="s">
        <v>632</v>
      </c>
      <c r="K2509">
        <v>9</v>
      </c>
      <c r="L2509" s="7">
        <v>2040.22</v>
      </c>
      <c r="M2509" s="7">
        <v>18361.98</v>
      </c>
      <c r="N2509">
        <v>0</v>
      </c>
      <c r="O2509" t="s">
        <v>29</v>
      </c>
      <c r="P2509">
        <v>0</v>
      </c>
      <c r="Q2509" s="7">
        <v>12200</v>
      </c>
      <c r="R2509" s="7">
        <v>12200</v>
      </c>
      <c r="S2509" s="7">
        <v>109800</v>
      </c>
      <c r="T2509" s="7">
        <v>10</v>
      </c>
      <c r="U2509" s="7">
        <v>10980</v>
      </c>
      <c r="V2509" t="s">
        <v>81</v>
      </c>
      <c r="W2509" s="7">
        <v>91438.02</v>
      </c>
      <c r="X2509" s="2" t="s">
        <v>82</v>
      </c>
      <c r="Y2509" s="200"/>
      <c r="Z2509" s="201">
        <f>IF(Y2509&lt;&gt;"",Y2509,IF(Table1[[#This Row],[Befolyt]]="i",1,""))</f>
        <v>1</v>
      </c>
      <c r="AA2509" s="98">
        <f>Table1[[#This Row],[KülföldiÁr]]*Table1[[#This Row],[Darab]]</f>
        <v>0</v>
      </c>
    </row>
    <row r="2510" spans="1:27" x14ac:dyDescent="0.3">
      <c r="A2510" t="s">
        <v>633</v>
      </c>
      <c r="B2510" t="s">
        <v>425</v>
      </c>
      <c r="C2510" s="126">
        <v>46037</v>
      </c>
      <c r="D2510" s="6">
        <v>1</v>
      </c>
      <c r="E2510" s="126">
        <v>46037</v>
      </c>
      <c r="F2510" s="6">
        <v>1</v>
      </c>
      <c r="G2510" t="s">
        <v>307</v>
      </c>
      <c r="H2510" t="s">
        <v>33</v>
      </c>
      <c r="I2510" t="s">
        <v>28</v>
      </c>
      <c r="J2510" t="s">
        <v>308</v>
      </c>
      <c r="K2510">
        <v>4</v>
      </c>
      <c r="L2510" s="7">
        <v>614.48</v>
      </c>
      <c r="M2510" s="7">
        <v>2457.92</v>
      </c>
      <c r="N2510">
        <v>0</v>
      </c>
      <c r="O2510" t="s">
        <v>29</v>
      </c>
      <c r="P2510">
        <v>0</v>
      </c>
      <c r="Q2510" s="7">
        <v>3000</v>
      </c>
      <c r="R2510" s="7">
        <v>3600</v>
      </c>
      <c r="S2510" s="7">
        <v>14400</v>
      </c>
      <c r="T2510" s="7">
        <v>15</v>
      </c>
      <c r="U2510" s="7">
        <v>2160</v>
      </c>
      <c r="V2510" t="s">
        <v>77</v>
      </c>
      <c r="W2510" s="7">
        <v>11942.08</v>
      </c>
      <c r="X2510" s="2" t="s">
        <v>82</v>
      </c>
      <c r="Y2510" s="200">
        <v>1</v>
      </c>
      <c r="Z2510" s="201">
        <f>IF(Y2510&lt;&gt;"",Y2510,IF(Table1[[#This Row],[Befolyt]]="i",1,""))</f>
        <v>1</v>
      </c>
      <c r="AA2510" s="98">
        <f>Table1[[#This Row],[KülföldiÁr]]*Table1[[#This Row],[Darab]]</f>
        <v>0</v>
      </c>
    </row>
    <row r="2511" spans="1:27" x14ac:dyDescent="0.3">
      <c r="A2511" t="s">
        <v>634</v>
      </c>
      <c r="B2511" t="s">
        <v>557</v>
      </c>
      <c r="C2511" s="126">
        <v>46037</v>
      </c>
      <c r="D2511" s="6">
        <v>1</v>
      </c>
      <c r="E2511" s="126">
        <v>46037</v>
      </c>
      <c r="F2511" s="6">
        <v>1</v>
      </c>
      <c r="G2511" t="s">
        <v>420</v>
      </c>
      <c r="H2511" t="s">
        <v>33</v>
      </c>
      <c r="I2511" t="s">
        <v>28</v>
      </c>
      <c r="J2511" t="s">
        <v>507</v>
      </c>
      <c r="K2511">
        <v>1</v>
      </c>
      <c r="L2511" s="7">
        <v>1984.88</v>
      </c>
      <c r="M2511" s="7">
        <v>1984.88</v>
      </c>
      <c r="N2511">
        <v>0</v>
      </c>
      <c r="O2511" t="s">
        <v>29</v>
      </c>
      <c r="P2511">
        <v>0</v>
      </c>
      <c r="Q2511" s="7">
        <v>10000</v>
      </c>
      <c r="R2511" s="7">
        <v>8320</v>
      </c>
      <c r="S2511" s="7">
        <v>8320</v>
      </c>
      <c r="T2511" s="7">
        <v>7.19</v>
      </c>
      <c r="U2511" s="7">
        <v>598.20800000000008</v>
      </c>
      <c r="V2511" t="s">
        <v>77</v>
      </c>
      <c r="W2511" s="7">
        <v>6335.12</v>
      </c>
      <c r="X2511" s="2" t="s">
        <v>82</v>
      </c>
      <c r="Y2511" s="200"/>
      <c r="Z2511" s="201">
        <f>IF(Y2511&lt;&gt;"",Y2511,IF(Table1[[#This Row],[Befolyt]]="i",1,""))</f>
        <v>1</v>
      </c>
      <c r="AA2511" s="98">
        <f>Table1[[#This Row],[KülföldiÁr]]*Table1[[#This Row],[Darab]]</f>
        <v>0</v>
      </c>
    </row>
    <row r="2512" spans="1:27" x14ac:dyDescent="0.3">
      <c r="A2512" t="s">
        <v>635</v>
      </c>
      <c r="B2512" t="s">
        <v>371</v>
      </c>
      <c r="C2512" s="126">
        <v>46037</v>
      </c>
      <c r="D2512" s="6">
        <v>1</v>
      </c>
      <c r="E2512" s="126">
        <v>46037</v>
      </c>
      <c r="F2512" s="6">
        <v>1</v>
      </c>
      <c r="G2512" t="s">
        <v>385</v>
      </c>
      <c r="H2512" t="s">
        <v>63</v>
      </c>
      <c r="I2512" t="s">
        <v>28</v>
      </c>
      <c r="J2512" t="s">
        <v>386</v>
      </c>
      <c r="K2512">
        <v>5</v>
      </c>
      <c r="L2512" s="7">
        <v>354.72</v>
      </c>
      <c r="M2512" s="7">
        <v>1773.6000000000001</v>
      </c>
      <c r="N2512">
        <v>0</v>
      </c>
      <c r="O2512" t="s">
        <v>29</v>
      </c>
      <c r="P2512">
        <v>0</v>
      </c>
      <c r="Q2512" s="7">
        <v>910</v>
      </c>
      <c r="R2512" s="7">
        <v>650</v>
      </c>
      <c r="S2512" s="7">
        <v>3250</v>
      </c>
      <c r="T2512" s="7">
        <v>0.32</v>
      </c>
      <c r="U2512" s="7">
        <v>10.4</v>
      </c>
      <c r="V2512" t="s">
        <v>77</v>
      </c>
      <c r="W2512" s="7">
        <v>1476.3999999999999</v>
      </c>
      <c r="X2512" s="2" t="s">
        <v>82</v>
      </c>
      <c r="Y2512" s="200"/>
      <c r="Z2512" s="201">
        <f>IF(Y2512&lt;&gt;"",Y2512,IF(Table1[[#This Row],[Befolyt]]="i",1,""))</f>
        <v>1</v>
      </c>
      <c r="AA2512" s="98">
        <f>Table1[[#This Row],[KülföldiÁr]]*Table1[[#This Row],[Darab]]</f>
        <v>0</v>
      </c>
    </row>
    <row r="2513" spans="1:27" x14ac:dyDescent="0.3">
      <c r="A2513" t="s">
        <v>636</v>
      </c>
      <c r="B2513" t="s">
        <v>371</v>
      </c>
      <c r="C2513" s="126">
        <v>46037</v>
      </c>
      <c r="D2513" s="6">
        <v>1</v>
      </c>
      <c r="E2513" s="126">
        <v>46037</v>
      </c>
      <c r="F2513" s="6">
        <v>1</v>
      </c>
      <c r="G2513" t="s">
        <v>637</v>
      </c>
      <c r="H2513" t="s">
        <v>60</v>
      </c>
      <c r="I2513" t="s">
        <v>28</v>
      </c>
      <c r="J2513" t="s">
        <v>638</v>
      </c>
      <c r="K2513">
        <v>113</v>
      </c>
      <c r="L2513" s="7">
        <v>1350</v>
      </c>
      <c r="M2513" s="7">
        <v>152550</v>
      </c>
      <c r="N2513">
        <v>0</v>
      </c>
      <c r="O2513" t="s">
        <v>29</v>
      </c>
      <c r="P2513">
        <v>0</v>
      </c>
      <c r="Q2513" s="7">
        <v>2250</v>
      </c>
      <c r="R2513" s="7">
        <v>2740</v>
      </c>
      <c r="S2513" s="7">
        <v>309620</v>
      </c>
      <c r="T2513" s="7">
        <v>5</v>
      </c>
      <c r="U2513" s="7">
        <v>15481</v>
      </c>
      <c r="V2513" t="s">
        <v>77</v>
      </c>
      <c r="W2513" s="7">
        <v>157070</v>
      </c>
      <c r="X2513" s="2" t="s">
        <v>82</v>
      </c>
      <c r="Y2513" s="200"/>
      <c r="Z2513" s="201">
        <f>IF(Y2513&lt;&gt;"",Y2513,IF(Table1[[#This Row],[Befolyt]]="i",1,""))</f>
        <v>1</v>
      </c>
      <c r="AA2513" s="98">
        <f>Table1[[#This Row],[KülföldiÁr]]*Table1[[#This Row],[Darab]]</f>
        <v>0</v>
      </c>
    </row>
    <row r="2514" spans="1:27" x14ac:dyDescent="0.3">
      <c r="A2514" t="s">
        <v>639</v>
      </c>
      <c r="B2514" t="s">
        <v>640</v>
      </c>
      <c r="C2514" s="126">
        <v>46037</v>
      </c>
      <c r="D2514" s="6">
        <v>1</v>
      </c>
      <c r="E2514" s="126">
        <v>46037</v>
      </c>
      <c r="F2514" s="6">
        <v>1</v>
      </c>
      <c r="G2514" t="s">
        <v>641</v>
      </c>
      <c r="H2514" t="s">
        <v>51</v>
      </c>
      <c r="I2514" t="s">
        <v>28</v>
      </c>
      <c r="J2514" t="s">
        <v>642</v>
      </c>
      <c r="K2514">
        <v>30</v>
      </c>
      <c r="L2514" s="7">
        <v>3086.65</v>
      </c>
      <c r="M2514" s="7">
        <v>92599.5</v>
      </c>
      <c r="N2514">
        <v>0</v>
      </c>
      <c r="O2514" t="s">
        <v>29</v>
      </c>
      <c r="P2514">
        <v>0</v>
      </c>
      <c r="Q2514" s="7">
        <v>7165</v>
      </c>
      <c r="R2514" s="7">
        <v>8450</v>
      </c>
      <c r="S2514" s="7">
        <v>253500</v>
      </c>
      <c r="T2514" s="7">
        <v>10</v>
      </c>
      <c r="U2514" s="7">
        <v>25350</v>
      </c>
      <c r="V2514" t="s">
        <v>77</v>
      </c>
      <c r="W2514" s="7">
        <v>160900.5</v>
      </c>
      <c r="X2514" s="2" t="s">
        <v>82</v>
      </c>
      <c r="Y2514" s="200">
        <v>1</v>
      </c>
      <c r="Z2514" s="201">
        <f>IF(Y2514&lt;&gt;"",Y2514,IF(Table1[[#This Row],[Befolyt]]="i",1,""))</f>
        <v>1</v>
      </c>
      <c r="AA2514" s="98">
        <f>Table1[[#This Row],[KülföldiÁr]]*Table1[[#This Row],[Darab]]</f>
        <v>0</v>
      </c>
    </row>
    <row r="2515" spans="1:27" x14ac:dyDescent="0.3">
      <c r="A2515" t="s">
        <v>643</v>
      </c>
      <c r="B2515" t="s">
        <v>494</v>
      </c>
      <c r="C2515" s="126">
        <v>46036</v>
      </c>
      <c r="D2515" s="6">
        <v>1</v>
      </c>
      <c r="E2515" s="126">
        <v>46031</v>
      </c>
      <c r="F2515" s="6">
        <v>1</v>
      </c>
      <c r="G2515" t="s">
        <v>644</v>
      </c>
      <c r="H2515" t="s">
        <v>49</v>
      </c>
      <c r="I2515" t="s">
        <v>28</v>
      </c>
      <c r="J2515" t="s">
        <v>645</v>
      </c>
      <c r="K2515">
        <v>2</v>
      </c>
      <c r="L2515" s="7">
        <v>70298.05</v>
      </c>
      <c r="M2515" s="7">
        <v>140596.1</v>
      </c>
      <c r="N2515">
        <v>0</v>
      </c>
      <c r="O2515" t="s">
        <v>29</v>
      </c>
      <c r="P2515">
        <v>0</v>
      </c>
      <c r="Q2515" s="7">
        <v>283995</v>
      </c>
      <c r="R2515" s="7">
        <v>227200</v>
      </c>
      <c r="S2515" s="7">
        <v>454400</v>
      </c>
      <c r="T2515" s="7">
        <v>3</v>
      </c>
      <c r="U2515" s="7">
        <v>13632</v>
      </c>
      <c r="V2515" t="s">
        <v>457</v>
      </c>
      <c r="W2515" s="7">
        <v>313803.90000000002</v>
      </c>
      <c r="X2515" s="2" t="s">
        <v>82</v>
      </c>
      <c r="Y2515" s="200"/>
      <c r="Z2515" s="201">
        <f>IF(Y2515&lt;&gt;"",Y2515,IF(Table1[[#This Row],[Befolyt]]="i",1,""))</f>
        <v>1</v>
      </c>
      <c r="AA2515" s="98">
        <f>Table1[[#This Row],[KülföldiÁr]]*Table1[[#This Row],[Darab]]</f>
        <v>0</v>
      </c>
    </row>
    <row r="2516" spans="1:27" x14ac:dyDescent="0.3">
      <c r="A2516" t="s">
        <v>643</v>
      </c>
      <c r="B2516" t="s">
        <v>494</v>
      </c>
      <c r="C2516" s="126">
        <v>46036</v>
      </c>
      <c r="D2516" s="6">
        <v>1</v>
      </c>
      <c r="E2516" s="126">
        <v>46031</v>
      </c>
      <c r="F2516" s="6">
        <v>1</v>
      </c>
      <c r="G2516" t="s">
        <v>75</v>
      </c>
      <c r="H2516" t="s">
        <v>34</v>
      </c>
      <c r="I2516" t="s">
        <v>32</v>
      </c>
      <c r="J2516" t="s">
        <v>76</v>
      </c>
      <c r="K2516">
        <v>1</v>
      </c>
      <c r="L2516" s="7">
        <v>1900</v>
      </c>
      <c r="M2516" s="7">
        <v>1900</v>
      </c>
      <c r="N2516">
        <v>0</v>
      </c>
      <c r="O2516" t="s">
        <v>29</v>
      </c>
      <c r="P2516">
        <v>0</v>
      </c>
      <c r="Q2516" s="7">
        <v>3500</v>
      </c>
      <c r="R2516" s="7">
        <v>0</v>
      </c>
      <c r="S2516" s="7">
        <v>0</v>
      </c>
      <c r="T2516" s="7">
        <v>0</v>
      </c>
      <c r="U2516" s="7">
        <v>0</v>
      </c>
      <c r="V2516" t="s">
        <v>457</v>
      </c>
      <c r="W2516" s="7">
        <v>-1900</v>
      </c>
      <c r="X2516" s="2" t="s">
        <v>82</v>
      </c>
      <c r="Y2516" s="200"/>
      <c r="Z2516" s="201">
        <f>IF(Y2516&lt;&gt;"",Y2516,IF(Table1[[#This Row],[Befolyt]]="i",1,""))</f>
        <v>1</v>
      </c>
      <c r="AA2516" s="98">
        <f>Table1[[#This Row],[KülföldiÁr]]*Table1[[#This Row],[Darab]]</f>
        <v>0</v>
      </c>
    </row>
    <row r="2517" spans="1:27" x14ac:dyDescent="0.3">
      <c r="A2517" t="s">
        <v>643</v>
      </c>
      <c r="B2517" t="s">
        <v>494</v>
      </c>
      <c r="C2517" s="126">
        <v>46036</v>
      </c>
      <c r="D2517" s="6">
        <v>1</v>
      </c>
      <c r="E2517" s="126">
        <v>46031</v>
      </c>
      <c r="F2517" s="6">
        <v>1</v>
      </c>
      <c r="G2517" t="s">
        <v>529</v>
      </c>
      <c r="H2517" t="s">
        <v>34</v>
      </c>
      <c r="I2517" t="s">
        <v>32</v>
      </c>
      <c r="J2517" t="s">
        <v>530</v>
      </c>
      <c r="K2517">
        <v>1</v>
      </c>
      <c r="L2517" s="7">
        <v>21736</v>
      </c>
      <c r="M2517" s="7">
        <v>21736</v>
      </c>
      <c r="N2517">
        <v>0</v>
      </c>
      <c r="O2517" t="s">
        <v>29</v>
      </c>
      <c r="P2517">
        <v>0</v>
      </c>
      <c r="Q2517" s="7">
        <v>21376</v>
      </c>
      <c r="R2517" s="7">
        <v>10000</v>
      </c>
      <c r="S2517" s="7">
        <v>10000</v>
      </c>
      <c r="T2517" s="7">
        <v>0</v>
      </c>
      <c r="U2517" s="7">
        <v>0</v>
      </c>
      <c r="V2517" t="s">
        <v>457</v>
      </c>
      <c r="W2517" s="7">
        <v>-11736</v>
      </c>
      <c r="X2517" s="2" t="s">
        <v>82</v>
      </c>
      <c r="Y2517" s="200"/>
      <c r="Z2517" s="201">
        <f>IF(Y2517&lt;&gt;"",Y2517,IF(Table1[[#This Row],[Befolyt]]="i",1,""))</f>
        <v>1</v>
      </c>
      <c r="AA2517" s="98">
        <f>Table1[[#This Row],[KülföldiÁr]]*Table1[[#This Row],[Darab]]</f>
        <v>0</v>
      </c>
    </row>
    <row r="2518" spans="1:27" x14ac:dyDescent="0.3">
      <c r="A2518" t="s">
        <v>646</v>
      </c>
      <c r="B2518" t="s">
        <v>504</v>
      </c>
      <c r="C2518" s="126">
        <v>46036</v>
      </c>
      <c r="D2518" s="6">
        <v>1</v>
      </c>
      <c r="E2518" s="126">
        <v>46034</v>
      </c>
      <c r="F2518" s="6">
        <v>1</v>
      </c>
      <c r="G2518" t="s">
        <v>647</v>
      </c>
      <c r="H2518" t="s">
        <v>320</v>
      </c>
      <c r="I2518" t="s">
        <v>67</v>
      </c>
      <c r="J2518" t="s">
        <v>648</v>
      </c>
      <c r="K2518">
        <v>8</v>
      </c>
      <c r="L2518" s="7">
        <v>12323.7</v>
      </c>
      <c r="M2518" s="7">
        <v>98589.6</v>
      </c>
      <c r="N2518">
        <v>38.86</v>
      </c>
      <c r="O2518" t="s">
        <v>36</v>
      </c>
      <c r="P2518">
        <v>386.07</v>
      </c>
      <c r="Q2518" s="7">
        <v>17955</v>
      </c>
      <c r="R2518" s="7">
        <v>15002.68</v>
      </c>
      <c r="S2518" s="7">
        <v>120021.44</v>
      </c>
      <c r="T2518" s="7">
        <v>0</v>
      </c>
      <c r="U2518" s="7">
        <v>0</v>
      </c>
      <c r="V2518" t="s">
        <v>69</v>
      </c>
      <c r="W2518" s="7">
        <v>21431.839999999997</v>
      </c>
      <c r="X2518" s="2" t="s">
        <v>82</v>
      </c>
      <c r="Y2518" s="200"/>
      <c r="Z2518" s="201">
        <f>IF(Y2518&lt;&gt;"",Y2518,IF(Table1[[#This Row],[Befolyt]]="i",1,""))</f>
        <v>1</v>
      </c>
      <c r="AA2518" s="98">
        <f>Table1[[#This Row],[KülföldiÁr]]*Table1[[#This Row],[Darab]]</f>
        <v>310.88</v>
      </c>
    </row>
    <row r="2519" spans="1:27" x14ac:dyDescent="0.3">
      <c r="A2519" t="s">
        <v>649</v>
      </c>
      <c r="B2519" t="s">
        <v>489</v>
      </c>
      <c r="C2519" s="126">
        <v>46036</v>
      </c>
      <c r="D2519" s="6">
        <v>1</v>
      </c>
      <c r="E2519" s="126">
        <v>46034</v>
      </c>
      <c r="F2519" s="6">
        <v>1</v>
      </c>
      <c r="G2519" t="s">
        <v>569</v>
      </c>
      <c r="H2519" t="s">
        <v>334</v>
      </c>
      <c r="I2519" t="s">
        <v>32</v>
      </c>
      <c r="J2519" t="s">
        <v>480</v>
      </c>
      <c r="K2519">
        <v>1</v>
      </c>
      <c r="L2519" s="7">
        <v>2228</v>
      </c>
      <c r="M2519" s="7">
        <v>2228</v>
      </c>
      <c r="N2519">
        <v>0</v>
      </c>
      <c r="O2519" t="s">
        <v>36</v>
      </c>
      <c r="P2519">
        <v>386.07</v>
      </c>
      <c r="Q2519" s="7">
        <v>2228</v>
      </c>
      <c r="R2519" s="7">
        <v>0</v>
      </c>
      <c r="S2519" s="7">
        <v>0</v>
      </c>
      <c r="T2519" s="7">
        <v>0</v>
      </c>
      <c r="U2519" s="7">
        <v>0</v>
      </c>
      <c r="V2519" t="s">
        <v>74</v>
      </c>
      <c r="W2519" s="7">
        <v>-2228</v>
      </c>
      <c r="X2519" s="2" t="s">
        <v>82</v>
      </c>
      <c r="Y2519" s="200"/>
      <c r="Z2519" s="201">
        <f>IF(Y2519&lt;&gt;"",Y2519,IF(Table1[[#This Row],[Befolyt]]="i",1,""))</f>
        <v>1</v>
      </c>
      <c r="AA2519" s="98">
        <f>Table1[[#This Row],[KülföldiÁr]]*Table1[[#This Row],[Darab]]</f>
        <v>0</v>
      </c>
    </row>
    <row r="2520" spans="1:27" x14ac:dyDescent="0.3">
      <c r="A2520" t="s">
        <v>649</v>
      </c>
      <c r="B2520" t="s">
        <v>489</v>
      </c>
      <c r="C2520" s="126">
        <v>46036</v>
      </c>
      <c r="D2520" s="6">
        <v>1</v>
      </c>
      <c r="E2520" s="126">
        <v>46034</v>
      </c>
      <c r="F2520" s="6">
        <v>1</v>
      </c>
      <c r="G2520" t="s">
        <v>650</v>
      </c>
      <c r="H2520" t="s">
        <v>327</v>
      </c>
      <c r="I2520" t="s">
        <v>67</v>
      </c>
      <c r="J2520" t="s">
        <v>651</v>
      </c>
      <c r="K2520">
        <v>2</v>
      </c>
      <c r="L2520" s="7">
        <v>37956.44</v>
      </c>
      <c r="M2520" s="7">
        <v>75912.88</v>
      </c>
      <c r="N2520">
        <v>188.86</v>
      </c>
      <c r="O2520" t="s">
        <v>36</v>
      </c>
      <c r="P2520">
        <v>386.07</v>
      </c>
      <c r="Q2520" s="7">
        <v>75900</v>
      </c>
      <c r="R2520" s="7">
        <v>72913.179999999993</v>
      </c>
      <c r="S2520" s="7">
        <v>145826.35999999999</v>
      </c>
      <c r="T2520" s="7">
        <v>5</v>
      </c>
      <c r="U2520" s="7">
        <v>7291.3179999999993</v>
      </c>
      <c r="V2520" t="s">
        <v>74</v>
      </c>
      <c r="W2520" s="7">
        <v>69913.479999999981</v>
      </c>
      <c r="X2520" s="2" t="s">
        <v>82</v>
      </c>
      <c r="Y2520" s="200"/>
      <c r="Z2520" s="201">
        <f>IF(Y2520&lt;&gt;"",Y2520,IF(Table1[[#This Row],[Befolyt]]="i",1,""))</f>
        <v>1</v>
      </c>
      <c r="AA2520" s="98">
        <f>Table1[[#This Row],[KülföldiÁr]]*Table1[[#This Row],[Darab]]</f>
        <v>377.72</v>
      </c>
    </row>
    <row r="2521" spans="1:27" x14ac:dyDescent="0.3">
      <c r="A2521" t="s">
        <v>652</v>
      </c>
      <c r="B2521" t="s">
        <v>424</v>
      </c>
      <c r="C2521" s="126">
        <v>46036</v>
      </c>
      <c r="D2521" s="6">
        <v>1</v>
      </c>
      <c r="E2521" s="126">
        <v>46036</v>
      </c>
      <c r="F2521" s="6">
        <v>1</v>
      </c>
      <c r="G2521" t="s">
        <v>450</v>
      </c>
      <c r="H2521" t="s">
        <v>51</v>
      </c>
      <c r="I2521" t="s">
        <v>28</v>
      </c>
      <c r="J2521" t="s">
        <v>451</v>
      </c>
      <c r="K2521">
        <v>5</v>
      </c>
      <c r="L2521" s="7">
        <v>1738.05</v>
      </c>
      <c r="M2521" s="7">
        <v>8690.25</v>
      </c>
      <c r="N2521">
        <v>0</v>
      </c>
      <c r="O2521" t="s">
        <v>29</v>
      </c>
      <c r="P2521">
        <v>0</v>
      </c>
      <c r="Q2521" s="7">
        <v>5100</v>
      </c>
      <c r="R2521" s="7">
        <v>3750</v>
      </c>
      <c r="S2521" s="7">
        <v>18750</v>
      </c>
      <c r="T2521" s="7">
        <v>2</v>
      </c>
      <c r="U2521" s="7">
        <v>375</v>
      </c>
      <c r="V2521" t="s">
        <v>77</v>
      </c>
      <c r="W2521" s="7">
        <v>10059.75</v>
      </c>
      <c r="X2521" s="2" t="s">
        <v>82</v>
      </c>
      <c r="Y2521" s="200"/>
      <c r="Z2521" s="201">
        <f>IF(Y2521&lt;&gt;"",Y2521,IF(Table1[[#This Row],[Befolyt]]="i",1,""))</f>
        <v>1</v>
      </c>
      <c r="AA2521" s="98">
        <f>Table1[[#This Row],[KülföldiÁr]]*Table1[[#This Row],[Darab]]</f>
        <v>0</v>
      </c>
    </row>
    <row r="2522" spans="1:27" x14ac:dyDescent="0.3">
      <c r="A2522" t="s">
        <v>652</v>
      </c>
      <c r="B2522" t="s">
        <v>424</v>
      </c>
      <c r="C2522" s="126">
        <v>46036</v>
      </c>
      <c r="D2522" s="6">
        <v>1</v>
      </c>
      <c r="E2522" s="126">
        <v>46036</v>
      </c>
      <c r="F2522" s="6">
        <v>1</v>
      </c>
      <c r="G2522" t="s">
        <v>314</v>
      </c>
      <c r="H2522" t="s">
        <v>51</v>
      </c>
      <c r="I2522" t="s">
        <v>28</v>
      </c>
      <c r="J2522" t="s">
        <v>315</v>
      </c>
      <c r="K2522">
        <v>5</v>
      </c>
      <c r="L2522" s="7">
        <v>2325.39</v>
      </c>
      <c r="M2522" s="7">
        <v>11626.949999999999</v>
      </c>
      <c r="N2522">
        <v>0</v>
      </c>
      <c r="O2522" t="s">
        <v>29</v>
      </c>
      <c r="P2522">
        <v>0</v>
      </c>
      <c r="Q2522" s="7">
        <v>4800</v>
      </c>
      <c r="R2522" s="7">
        <v>3440</v>
      </c>
      <c r="S2522" s="7">
        <v>17200</v>
      </c>
      <c r="T2522" s="7">
        <v>1.9</v>
      </c>
      <c r="U2522" s="7">
        <v>326.8</v>
      </c>
      <c r="V2522" t="s">
        <v>77</v>
      </c>
      <c r="W2522" s="7">
        <v>5573.0500000000011</v>
      </c>
      <c r="X2522" s="2" t="s">
        <v>82</v>
      </c>
      <c r="Y2522" s="200"/>
      <c r="Z2522" s="201">
        <f>IF(Y2522&lt;&gt;"",Y2522,IF(Table1[[#This Row],[Befolyt]]="i",1,""))</f>
        <v>1</v>
      </c>
      <c r="AA2522" s="98">
        <f>Table1[[#This Row],[KülföldiÁr]]*Table1[[#This Row],[Darab]]</f>
        <v>0</v>
      </c>
    </row>
    <row r="2523" spans="1:27" x14ac:dyDescent="0.3">
      <c r="A2523" t="s">
        <v>652</v>
      </c>
      <c r="B2523" t="s">
        <v>424</v>
      </c>
      <c r="C2523" s="126">
        <v>46036</v>
      </c>
      <c r="D2523" s="6">
        <v>1</v>
      </c>
      <c r="E2523" s="126">
        <v>46036</v>
      </c>
      <c r="F2523" s="6">
        <v>1</v>
      </c>
      <c r="G2523" t="s">
        <v>56</v>
      </c>
      <c r="H2523" t="s">
        <v>51</v>
      </c>
      <c r="I2523" t="s">
        <v>28</v>
      </c>
      <c r="J2523" t="s">
        <v>284</v>
      </c>
      <c r="K2523">
        <v>10</v>
      </c>
      <c r="L2523" s="7">
        <v>804.58</v>
      </c>
      <c r="M2523" s="7">
        <v>8045.8</v>
      </c>
      <c r="N2523">
        <v>0</v>
      </c>
      <c r="O2523" t="s">
        <v>29</v>
      </c>
      <c r="P2523">
        <v>0</v>
      </c>
      <c r="Q2523" s="7">
        <v>2000</v>
      </c>
      <c r="R2523" s="7">
        <v>1765</v>
      </c>
      <c r="S2523" s="7">
        <v>17650</v>
      </c>
      <c r="T2523" s="7">
        <v>3</v>
      </c>
      <c r="U2523" s="7">
        <v>529.5</v>
      </c>
      <c r="V2523" t="s">
        <v>77</v>
      </c>
      <c r="W2523" s="7">
        <v>9604.2000000000007</v>
      </c>
      <c r="X2523" s="2" t="s">
        <v>82</v>
      </c>
      <c r="Y2523" s="200"/>
      <c r="Z2523" s="201">
        <f>IF(Y2523&lt;&gt;"",Y2523,IF(Table1[[#This Row],[Befolyt]]="i",1,""))</f>
        <v>1</v>
      </c>
      <c r="AA2523" s="98">
        <f>Table1[[#This Row],[KülföldiÁr]]*Table1[[#This Row],[Darab]]</f>
        <v>0</v>
      </c>
    </row>
    <row r="2524" spans="1:27" x14ac:dyDescent="0.3">
      <c r="A2524" t="s">
        <v>652</v>
      </c>
      <c r="B2524" t="s">
        <v>424</v>
      </c>
      <c r="C2524" s="126">
        <v>46036</v>
      </c>
      <c r="D2524" s="6">
        <v>1</v>
      </c>
      <c r="E2524" s="126">
        <v>46036</v>
      </c>
      <c r="F2524" s="6">
        <v>1</v>
      </c>
      <c r="G2524" t="s">
        <v>57</v>
      </c>
      <c r="H2524" t="s">
        <v>51</v>
      </c>
      <c r="I2524" t="s">
        <v>28</v>
      </c>
      <c r="J2524" t="s">
        <v>290</v>
      </c>
      <c r="K2524">
        <v>10</v>
      </c>
      <c r="L2524" s="7">
        <v>661.42</v>
      </c>
      <c r="M2524" s="7">
        <v>6614.2</v>
      </c>
      <c r="N2524">
        <v>0</v>
      </c>
      <c r="O2524" t="s">
        <v>29</v>
      </c>
      <c r="P2524">
        <v>0</v>
      </c>
      <c r="Q2524" s="7">
        <v>1560</v>
      </c>
      <c r="R2524" s="7">
        <v>1140</v>
      </c>
      <c r="S2524" s="7">
        <v>11400</v>
      </c>
      <c r="T2524" s="7">
        <v>2</v>
      </c>
      <c r="U2524" s="7">
        <v>228</v>
      </c>
      <c r="V2524" t="s">
        <v>77</v>
      </c>
      <c r="W2524" s="7">
        <v>4785.8</v>
      </c>
      <c r="X2524" s="2" t="s">
        <v>82</v>
      </c>
      <c r="Y2524" s="200"/>
      <c r="Z2524" s="201">
        <f>IF(Y2524&lt;&gt;"",Y2524,IF(Table1[[#This Row],[Befolyt]]="i",1,""))</f>
        <v>1</v>
      </c>
      <c r="AA2524" s="98">
        <f>Table1[[#This Row],[KülföldiÁr]]*Table1[[#This Row],[Darab]]</f>
        <v>0</v>
      </c>
    </row>
    <row r="2525" spans="1:27" x14ac:dyDescent="0.3">
      <c r="A2525" t="s">
        <v>652</v>
      </c>
      <c r="B2525" t="s">
        <v>424</v>
      </c>
      <c r="C2525" s="126">
        <v>46036</v>
      </c>
      <c r="D2525" s="6">
        <v>1</v>
      </c>
      <c r="E2525" s="126">
        <v>46036</v>
      </c>
      <c r="F2525" s="6">
        <v>1</v>
      </c>
      <c r="G2525" t="s">
        <v>398</v>
      </c>
      <c r="H2525" t="s">
        <v>34</v>
      </c>
      <c r="I2525" t="s">
        <v>32</v>
      </c>
      <c r="J2525" t="s">
        <v>399</v>
      </c>
      <c r="K2525">
        <v>1</v>
      </c>
      <c r="L2525" s="7">
        <v>5933</v>
      </c>
      <c r="M2525" s="7">
        <v>5933</v>
      </c>
      <c r="N2525">
        <v>0</v>
      </c>
      <c r="O2525" t="s">
        <v>29</v>
      </c>
      <c r="P2525">
        <v>0</v>
      </c>
      <c r="Q2525" s="7">
        <v>5933</v>
      </c>
      <c r="R2525" s="7">
        <v>3000</v>
      </c>
      <c r="S2525" s="7">
        <v>3000</v>
      </c>
      <c r="T2525" s="7">
        <v>0</v>
      </c>
      <c r="U2525" s="7">
        <v>0</v>
      </c>
      <c r="V2525" t="s">
        <v>77</v>
      </c>
      <c r="W2525" s="7">
        <v>-2933</v>
      </c>
      <c r="X2525" s="2" t="s">
        <v>82</v>
      </c>
      <c r="Y2525" s="200"/>
      <c r="Z2525" s="201">
        <f>IF(Y2525&lt;&gt;"",Y2525,IF(Table1[[#This Row],[Befolyt]]="i",1,""))</f>
        <v>1</v>
      </c>
      <c r="AA2525" s="98">
        <f>Table1[[#This Row],[KülföldiÁr]]*Table1[[#This Row],[Darab]]</f>
        <v>0</v>
      </c>
    </row>
    <row r="2526" spans="1:27" x14ac:dyDescent="0.3">
      <c r="A2526" t="s">
        <v>653</v>
      </c>
      <c r="B2526" t="s">
        <v>654</v>
      </c>
      <c r="C2526" s="126">
        <v>46036</v>
      </c>
      <c r="D2526" s="6">
        <v>1</v>
      </c>
      <c r="E2526" s="126">
        <v>46036</v>
      </c>
      <c r="F2526" s="6">
        <v>1</v>
      </c>
      <c r="G2526" t="s">
        <v>655</v>
      </c>
      <c r="H2526" t="s">
        <v>53</v>
      </c>
      <c r="I2526" t="s">
        <v>28</v>
      </c>
      <c r="J2526" t="s">
        <v>656</v>
      </c>
      <c r="K2526">
        <v>1</v>
      </c>
      <c r="L2526" s="7">
        <v>13511.14</v>
      </c>
      <c r="M2526" s="7">
        <v>13511.14</v>
      </c>
      <c r="N2526">
        <v>0</v>
      </c>
      <c r="O2526" t="s">
        <v>29</v>
      </c>
      <c r="P2526">
        <v>0</v>
      </c>
      <c r="Q2526" s="7">
        <v>21500</v>
      </c>
      <c r="R2526" s="7">
        <v>21500</v>
      </c>
      <c r="S2526" s="7">
        <v>21500</v>
      </c>
      <c r="T2526" s="7">
        <v>5</v>
      </c>
      <c r="U2526" s="7">
        <v>1075</v>
      </c>
      <c r="V2526" t="s">
        <v>83</v>
      </c>
      <c r="W2526" s="7">
        <v>7988.8600000000006</v>
      </c>
      <c r="X2526" s="2" t="s">
        <v>82</v>
      </c>
      <c r="Y2526" s="200"/>
      <c r="Z2526" s="201">
        <f>IF(Y2526&lt;&gt;"",Y2526,IF(Table1[[#This Row],[Befolyt]]="i",1,""))</f>
        <v>1</v>
      </c>
      <c r="AA2526" s="98">
        <f>Table1[[#This Row],[KülföldiÁr]]*Table1[[#This Row],[Darab]]</f>
        <v>0</v>
      </c>
    </row>
    <row r="2527" spans="1:27" x14ac:dyDescent="0.3">
      <c r="A2527" t="s">
        <v>653</v>
      </c>
      <c r="B2527" t="s">
        <v>654</v>
      </c>
      <c r="C2527" s="126">
        <v>46036</v>
      </c>
      <c r="D2527" s="6">
        <v>1</v>
      </c>
      <c r="E2527" s="126">
        <v>46036</v>
      </c>
      <c r="F2527" s="6">
        <v>1</v>
      </c>
      <c r="G2527" t="s">
        <v>115</v>
      </c>
      <c r="H2527" t="s">
        <v>34</v>
      </c>
      <c r="I2527" t="s">
        <v>32</v>
      </c>
      <c r="J2527" t="s">
        <v>116</v>
      </c>
      <c r="K2527">
        <v>1</v>
      </c>
      <c r="L2527" s="7">
        <v>1806.11</v>
      </c>
      <c r="M2527" s="7">
        <v>1806.11</v>
      </c>
      <c r="N2527">
        <v>0</v>
      </c>
      <c r="O2527" t="s">
        <v>29</v>
      </c>
      <c r="P2527">
        <v>0</v>
      </c>
      <c r="Q2527" s="7">
        <v>1742</v>
      </c>
      <c r="R2527" s="7">
        <v>1900</v>
      </c>
      <c r="S2527" s="7">
        <v>1900</v>
      </c>
      <c r="T2527" s="7">
        <v>0</v>
      </c>
      <c r="U2527" s="7">
        <v>0</v>
      </c>
      <c r="V2527" t="s">
        <v>83</v>
      </c>
      <c r="W2527" s="7">
        <v>93.8900000000001</v>
      </c>
      <c r="X2527" s="2" t="s">
        <v>82</v>
      </c>
      <c r="Y2527" s="200"/>
      <c r="Z2527" s="201">
        <f>IF(Y2527&lt;&gt;"",Y2527,IF(Table1[[#This Row],[Befolyt]]="i",1,""))</f>
        <v>1</v>
      </c>
      <c r="AA2527" s="98">
        <f>Table1[[#This Row],[KülföldiÁr]]*Table1[[#This Row],[Darab]]</f>
        <v>0</v>
      </c>
    </row>
    <row r="2528" spans="1:27" x14ac:dyDescent="0.3">
      <c r="A2528" t="s">
        <v>657</v>
      </c>
      <c r="B2528" t="s">
        <v>341</v>
      </c>
      <c r="C2528" s="126">
        <v>46036</v>
      </c>
      <c r="D2528" s="6">
        <v>1</v>
      </c>
      <c r="E2528" s="126">
        <v>46036</v>
      </c>
      <c r="F2528" s="6">
        <v>1</v>
      </c>
      <c r="G2528" t="s">
        <v>472</v>
      </c>
      <c r="H2528" t="s">
        <v>33</v>
      </c>
      <c r="I2528" t="s">
        <v>28</v>
      </c>
      <c r="J2528" t="s">
        <v>473</v>
      </c>
      <c r="K2528">
        <v>2</v>
      </c>
      <c r="L2528" s="7">
        <v>282.99</v>
      </c>
      <c r="M2528" s="7">
        <v>565.98</v>
      </c>
      <c r="N2528">
        <v>0</v>
      </c>
      <c r="O2528" t="s">
        <v>29</v>
      </c>
      <c r="P2528">
        <v>0</v>
      </c>
      <c r="Q2528" s="7">
        <v>1800</v>
      </c>
      <c r="R2528" s="7">
        <v>1134</v>
      </c>
      <c r="S2528" s="7">
        <v>2268</v>
      </c>
      <c r="T2528" s="7">
        <v>3</v>
      </c>
      <c r="U2528" s="7">
        <v>68.040000000000006</v>
      </c>
      <c r="V2528" t="s">
        <v>74</v>
      </c>
      <c r="W2528" s="7">
        <v>1702.02</v>
      </c>
      <c r="X2528" s="2" t="s">
        <v>82</v>
      </c>
      <c r="Y2528" s="200"/>
      <c r="Z2528" s="201">
        <f>IF(Y2528&lt;&gt;"",Y2528,IF(Table1[[#This Row],[Befolyt]]="i",1,""))</f>
        <v>1</v>
      </c>
      <c r="AA2528" s="98">
        <f>Table1[[#This Row],[KülföldiÁr]]*Table1[[#This Row],[Darab]]</f>
        <v>0</v>
      </c>
    </row>
    <row r="2529" spans="1:27" x14ac:dyDescent="0.3">
      <c r="A2529" t="s">
        <v>657</v>
      </c>
      <c r="B2529" t="s">
        <v>341</v>
      </c>
      <c r="C2529" s="126">
        <v>46036</v>
      </c>
      <c r="D2529" s="6">
        <v>1</v>
      </c>
      <c r="E2529" s="126">
        <v>46036</v>
      </c>
      <c r="F2529" s="6">
        <v>1</v>
      </c>
      <c r="G2529" t="s">
        <v>99</v>
      </c>
      <c r="H2529" t="s">
        <v>33</v>
      </c>
      <c r="I2529" t="s">
        <v>28</v>
      </c>
      <c r="J2529" t="s">
        <v>287</v>
      </c>
      <c r="K2529">
        <v>4</v>
      </c>
      <c r="L2529" s="7">
        <v>383.77</v>
      </c>
      <c r="M2529" s="7">
        <v>1535.08</v>
      </c>
      <c r="N2529">
        <v>0</v>
      </c>
      <c r="O2529" t="s">
        <v>29</v>
      </c>
      <c r="P2529">
        <v>0</v>
      </c>
      <c r="Q2529" s="7">
        <v>2200</v>
      </c>
      <c r="R2529" s="7">
        <v>1584</v>
      </c>
      <c r="S2529" s="7">
        <v>6336</v>
      </c>
      <c r="T2529" s="7">
        <v>3</v>
      </c>
      <c r="U2529" s="7">
        <v>190.08</v>
      </c>
      <c r="V2529" t="s">
        <v>74</v>
      </c>
      <c r="W2529" s="7">
        <v>4800.92</v>
      </c>
      <c r="X2529" s="2" t="s">
        <v>82</v>
      </c>
      <c r="Y2529" s="200"/>
      <c r="Z2529" s="201">
        <f>IF(Y2529&lt;&gt;"",Y2529,IF(Table1[[#This Row],[Befolyt]]="i",1,""))</f>
        <v>1</v>
      </c>
      <c r="AA2529" s="98">
        <f>Table1[[#This Row],[KülföldiÁr]]*Table1[[#This Row],[Darab]]</f>
        <v>0</v>
      </c>
    </row>
    <row r="2530" spans="1:27" x14ac:dyDescent="0.3">
      <c r="A2530" t="s">
        <v>657</v>
      </c>
      <c r="B2530" t="s">
        <v>341</v>
      </c>
      <c r="C2530" s="126">
        <v>46036</v>
      </c>
      <c r="D2530" s="6">
        <v>1</v>
      </c>
      <c r="E2530" s="126">
        <v>46036</v>
      </c>
      <c r="F2530" s="6">
        <v>1</v>
      </c>
      <c r="G2530" t="s">
        <v>78</v>
      </c>
      <c r="H2530" t="s">
        <v>34</v>
      </c>
      <c r="I2530" t="s">
        <v>32</v>
      </c>
      <c r="J2530" t="s">
        <v>79</v>
      </c>
      <c r="K2530">
        <v>1</v>
      </c>
      <c r="L2530" s="7">
        <v>2148</v>
      </c>
      <c r="M2530" s="7">
        <v>2148</v>
      </c>
      <c r="N2530">
        <v>0</v>
      </c>
      <c r="O2530" t="s">
        <v>29</v>
      </c>
      <c r="P2530">
        <v>0</v>
      </c>
      <c r="Q2530" s="7">
        <v>2148</v>
      </c>
      <c r="R2530" s="7">
        <v>0</v>
      </c>
      <c r="S2530" s="7">
        <v>0</v>
      </c>
      <c r="T2530" s="7">
        <v>0</v>
      </c>
      <c r="U2530" s="7">
        <v>0</v>
      </c>
      <c r="V2530" t="s">
        <v>74</v>
      </c>
      <c r="W2530" s="7">
        <v>-2148</v>
      </c>
      <c r="X2530" s="2" t="s">
        <v>82</v>
      </c>
      <c r="Y2530" s="200"/>
      <c r="Z2530" s="201">
        <f>IF(Y2530&lt;&gt;"",Y2530,IF(Table1[[#This Row],[Befolyt]]="i",1,""))</f>
        <v>1</v>
      </c>
      <c r="AA2530" s="98">
        <f>Table1[[#This Row],[KülföldiÁr]]*Table1[[#This Row],[Darab]]</f>
        <v>0</v>
      </c>
    </row>
    <row r="2531" spans="1:27" x14ac:dyDescent="0.3">
      <c r="A2531" t="s">
        <v>658</v>
      </c>
      <c r="B2531" t="s">
        <v>580</v>
      </c>
      <c r="C2531" s="126">
        <v>46036</v>
      </c>
      <c r="D2531" s="6">
        <v>1</v>
      </c>
      <c r="E2531" s="126">
        <v>46036</v>
      </c>
      <c r="F2531" s="6">
        <v>1</v>
      </c>
      <c r="G2531" t="s">
        <v>568</v>
      </c>
      <c r="H2531" t="s">
        <v>27</v>
      </c>
      <c r="I2531" t="s">
        <v>28</v>
      </c>
      <c r="J2531" t="s">
        <v>659</v>
      </c>
      <c r="K2531">
        <v>1</v>
      </c>
      <c r="L2531" s="7">
        <v>12000</v>
      </c>
      <c r="M2531" s="7">
        <v>12000</v>
      </c>
      <c r="N2531">
        <v>0</v>
      </c>
      <c r="O2531" t="s">
        <v>29</v>
      </c>
      <c r="P2531">
        <v>0</v>
      </c>
      <c r="Q2531" s="7">
        <v>20000</v>
      </c>
      <c r="R2531" s="7">
        <v>25000</v>
      </c>
      <c r="S2531" s="7">
        <v>25000</v>
      </c>
      <c r="T2531" s="7">
        <v>16</v>
      </c>
      <c r="U2531" s="7">
        <v>4000</v>
      </c>
      <c r="V2531" t="s">
        <v>30</v>
      </c>
      <c r="W2531" s="7">
        <v>13000</v>
      </c>
      <c r="X2531" s="2" t="s">
        <v>82</v>
      </c>
      <c r="Y2531" s="200"/>
      <c r="Z2531" s="201">
        <f>IF(Y2531&lt;&gt;"",Y2531,IF(Table1[[#This Row],[Befolyt]]="i",1,""))</f>
        <v>1</v>
      </c>
      <c r="AA2531" s="98">
        <f>Table1[[#This Row],[KülföldiÁr]]*Table1[[#This Row],[Darab]]</f>
        <v>0</v>
      </c>
    </row>
    <row r="2532" spans="1:27" x14ac:dyDescent="0.3">
      <c r="A2532" t="s">
        <v>658</v>
      </c>
      <c r="B2532" t="s">
        <v>580</v>
      </c>
      <c r="C2532" s="126">
        <v>46036</v>
      </c>
      <c r="D2532" s="6">
        <v>1</v>
      </c>
      <c r="E2532" s="126">
        <v>46036</v>
      </c>
      <c r="F2532" s="6">
        <v>1</v>
      </c>
      <c r="G2532" t="s">
        <v>526</v>
      </c>
      <c r="H2532" t="s">
        <v>300</v>
      </c>
      <c r="I2532" t="s">
        <v>32</v>
      </c>
      <c r="J2532" t="s">
        <v>493</v>
      </c>
      <c r="K2532">
        <v>1</v>
      </c>
      <c r="L2532" s="7">
        <v>8360</v>
      </c>
      <c r="M2532" s="7">
        <v>8360</v>
      </c>
      <c r="N2532">
        <v>0</v>
      </c>
      <c r="O2532" t="s">
        <v>29</v>
      </c>
      <c r="P2532">
        <v>0</v>
      </c>
      <c r="Q2532" s="7">
        <v>15000</v>
      </c>
      <c r="R2532" s="7">
        <v>15000</v>
      </c>
      <c r="S2532" s="7">
        <v>15000</v>
      </c>
      <c r="T2532" s="7">
        <v>0</v>
      </c>
      <c r="U2532" s="7">
        <v>0</v>
      </c>
      <c r="V2532" t="s">
        <v>30</v>
      </c>
      <c r="W2532" s="7">
        <v>6640</v>
      </c>
      <c r="X2532" s="2" t="s">
        <v>82</v>
      </c>
      <c r="Y2532" s="200"/>
      <c r="Z2532" s="201">
        <f>IF(Y2532&lt;&gt;"",Y2532,IF(Table1[[#This Row],[Befolyt]]="i",1,""))</f>
        <v>1</v>
      </c>
      <c r="AA2532" s="98">
        <f>Table1[[#This Row],[KülföldiÁr]]*Table1[[#This Row],[Darab]]</f>
        <v>0</v>
      </c>
    </row>
    <row r="2533" spans="1:27" x14ac:dyDescent="0.3">
      <c r="A2533" t="s">
        <v>658</v>
      </c>
      <c r="B2533" t="s">
        <v>580</v>
      </c>
      <c r="C2533" s="126">
        <v>46036</v>
      </c>
      <c r="D2533" s="6">
        <v>1</v>
      </c>
      <c r="E2533" s="126">
        <v>46036</v>
      </c>
      <c r="F2533" s="6">
        <v>1</v>
      </c>
      <c r="G2533" t="s">
        <v>568</v>
      </c>
      <c r="H2533" t="s">
        <v>27</v>
      </c>
      <c r="I2533" t="s">
        <v>28</v>
      </c>
      <c r="J2533" t="s">
        <v>660</v>
      </c>
      <c r="K2533">
        <v>1</v>
      </c>
      <c r="L2533" s="7">
        <v>12000</v>
      </c>
      <c r="M2533" s="7">
        <v>12000</v>
      </c>
      <c r="N2533">
        <v>0</v>
      </c>
      <c r="O2533" t="s">
        <v>29</v>
      </c>
      <c r="P2533">
        <v>0</v>
      </c>
      <c r="Q2533" s="7">
        <v>20000</v>
      </c>
      <c r="R2533" s="7">
        <v>25000</v>
      </c>
      <c r="S2533" s="7">
        <v>25000</v>
      </c>
      <c r="T2533" s="7">
        <v>16</v>
      </c>
      <c r="U2533" s="7">
        <v>4000</v>
      </c>
      <c r="V2533" t="s">
        <v>30</v>
      </c>
      <c r="W2533" s="7">
        <v>13000</v>
      </c>
      <c r="X2533" s="2" t="s">
        <v>82</v>
      </c>
      <c r="Y2533" s="200"/>
      <c r="Z2533" s="201">
        <f>IF(Y2533&lt;&gt;"",Y2533,IF(Table1[[#This Row],[Befolyt]]="i",1,""))</f>
        <v>1</v>
      </c>
      <c r="AA2533" s="98">
        <f>Table1[[#This Row],[KülföldiÁr]]*Table1[[#This Row],[Darab]]</f>
        <v>0</v>
      </c>
    </row>
    <row r="2534" spans="1:27" x14ac:dyDescent="0.3">
      <c r="A2534" t="s">
        <v>661</v>
      </c>
      <c r="B2534" t="s">
        <v>560</v>
      </c>
      <c r="C2534" s="126">
        <v>46036</v>
      </c>
      <c r="D2534" s="6">
        <v>1</v>
      </c>
      <c r="E2534" s="126">
        <v>46036</v>
      </c>
      <c r="F2534" s="6">
        <v>1</v>
      </c>
      <c r="G2534" t="s">
        <v>307</v>
      </c>
      <c r="H2534" t="s">
        <v>33</v>
      </c>
      <c r="I2534" t="s">
        <v>28</v>
      </c>
      <c r="J2534" t="s">
        <v>308</v>
      </c>
      <c r="K2534">
        <v>3</v>
      </c>
      <c r="L2534" s="7">
        <v>614.48</v>
      </c>
      <c r="M2534" s="7">
        <v>1843.44</v>
      </c>
      <c r="N2534">
        <v>0</v>
      </c>
      <c r="O2534" t="s">
        <v>29</v>
      </c>
      <c r="P2534">
        <v>0</v>
      </c>
      <c r="Q2534" s="7">
        <v>3000</v>
      </c>
      <c r="R2534" s="7">
        <v>4200</v>
      </c>
      <c r="S2534" s="7">
        <v>12600</v>
      </c>
      <c r="T2534" s="7">
        <v>18.57</v>
      </c>
      <c r="U2534" s="7">
        <v>2339.8200000000002</v>
      </c>
      <c r="V2534" t="s">
        <v>30</v>
      </c>
      <c r="W2534" s="7">
        <v>10756.56</v>
      </c>
      <c r="X2534" s="2" t="s">
        <v>82</v>
      </c>
      <c r="Y2534" s="200">
        <v>1</v>
      </c>
      <c r="Z2534" s="201">
        <f>IF(Y2534&lt;&gt;"",Y2534,IF(Table1[[#This Row],[Befolyt]]="i",1,""))</f>
        <v>1</v>
      </c>
      <c r="AA2534" s="98">
        <f>Table1[[#This Row],[KülföldiÁr]]*Table1[[#This Row],[Darab]]</f>
        <v>0</v>
      </c>
    </row>
    <row r="2535" spans="1:27" x14ac:dyDescent="0.3">
      <c r="A2535" t="s">
        <v>662</v>
      </c>
      <c r="B2535" t="s">
        <v>331</v>
      </c>
      <c r="C2535" s="126">
        <v>46036</v>
      </c>
      <c r="D2535" s="6">
        <v>1</v>
      </c>
      <c r="E2535" s="126">
        <v>46036</v>
      </c>
      <c r="F2535" s="6">
        <v>1</v>
      </c>
      <c r="G2535" t="s">
        <v>332</v>
      </c>
      <c r="H2535" t="s">
        <v>34</v>
      </c>
      <c r="I2535" t="s">
        <v>32</v>
      </c>
      <c r="J2535" t="s">
        <v>333</v>
      </c>
      <c r="K2535">
        <v>1</v>
      </c>
      <c r="L2535" s="7">
        <v>18000</v>
      </c>
      <c r="M2535" s="7">
        <v>18000</v>
      </c>
      <c r="N2535">
        <v>0</v>
      </c>
      <c r="O2535" t="s">
        <v>29</v>
      </c>
      <c r="P2535">
        <v>0</v>
      </c>
      <c r="Q2535" s="7">
        <v>18000</v>
      </c>
      <c r="R2535" s="7">
        <v>18000</v>
      </c>
      <c r="S2535" s="7">
        <v>18000</v>
      </c>
      <c r="T2535" s="7">
        <v>0</v>
      </c>
      <c r="U2535" s="7">
        <v>0</v>
      </c>
      <c r="V2535" t="s">
        <v>81</v>
      </c>
      <c r="W2535" s="7">
        <v>0</v>
      </c>
      <c r="X2535" s="2" t="s">
        <v>82</v>
      </c>
      <c r="Y2535" s="200"/>
      <c r="Z2535" s="201">
        <f>IF(Y2535&lt;&gt;"",Y2535,IF(Table1[[#This Row],[Befolyt]]="i",1,""))</f>
        <v>1</v>
      </c>
      <c r="AA2535" s="98">
        <f>Table1[[#This Row],[KülföldiÁr]]*Table1[[#This Row],[Darab]]</f>
        <v>0</v>
      </c>
    </row>
    <row r="2536" spans="1:27" x14ac:dyDescent="0.3">
      <c r="A2536" t="s">
        <v>663</v>
      </c>
      <c r="B2536" t="s">
        <v>331</v>
      </c>
      <c r="C2536" s="126">
        <v>46036</v>
      </c>
      <c r="D2536" s="6">
        <v>1</v>
      </c>
      <c r="E2536" s="126">
        <v>46036</v>
      </c>
      <c r="F2536" s="6">
        <v>1</v>
      </c>
      <c r="G2536" t="s">
        <v>332</v>
      </c>
      <c r="H2536" t="s">
        <v>34</v>
      </c>
      <c r="I2536" t="s">
        <v>32</v>
      </c>
      <c r="J2536" t="s">
        <v>333</v>
      </c>
      <c r="K2536">
        <v>-1</v>
      </c>
      <c r="L2536" s="7">
        <v>-18000</v>
      </c>
      <c r="M2536" s="7">
        <v>18000</v>
      </c>
      <c r="N2536">
        <v>0</v>
      </c>
      <c r="O2536" t="s">
        <v>29</v>
      </c>
      <c r="P2536">
        <v>0</v>
      </c>
      <c r="Q2536" s="7">
        <v>18000</v>
      </c>
      <c r="R2536" s="7">
        <v>-18000</v>
      </c>
      <c r="S2536" s="7">
        <v>-18000</v>
      </c>
      <c r="T2536" s="7">
        <v>0</v>
      </c>
      <c r="U2536" s="7">
        <v>0</v>
      </c>
      <c r="V2536" t="s">
        <v>81</v>
      </c>
      <c r="W2536" s="7">
        <v>0</v>
      </c>
      <c r="X2536" s="2" t="s">
        <v>31</v>
      </c>
      <c r="Y2536" s="200"/>
      <c r="Z2536" s="201" t="str">
        <f>IF(Y2536&lt;&gt;"",Y2536,IF(Table1[[#This Row],[Befolyt]]="i",1,""))</f>
        <v/>
      </c>
      <c r="AA2536" s="98">
        <f>Table1[[#This Row],[KülföldiÁr]]*Table1[[#This Row],[Darab]]</f>
        <v>0</v>
      </c>
    </row>
    <row r="2537" spans="1:27" x14ac:dyDescent="0.3">
      <c r="A2537" t="s">
        <v>664</v>
      </c>
      <c r="B2537" t="s">
        <v>331</v>
      </c>
      <c r="C2537" s="126">
        <v>46036</v>
      </c>
      <c r="D2537" s="6">
        <v>1</v>
      </c>
      <c r="E2537" s="126">
        <v>46036</v>
      </c>
      <c r="F2537" s="6">
        <v>1</v>
      </c>
      <c r="G2537" t="s">
        <v>332</v>
      </c>
      <c r="H2537" t="s">
        <v>34</v>
      </c>
      <c r="I2537" t="s">
        <v>32</v>
      </c>
      <c r="J2537" t="s">
        <v>333</v>
      </c>
      <c r="K2537">
        <v>1</v>
      </c>
      <c r="L2537" s="7">
        <v>18000</v>
      </c>
      <c r="M2537" s="7">
        <v>18000</v>
      </c>
      <c r="N2537">
        <v>0</v>
      </c>
      <c r="O2537" t="s">
        <v>29</v>
      </c>
      <c r="P2537">
        <v>0</v>
      </c>
      <c r="Q2537" s="7">
        <v>18000</v>
      </c>
      <c r="R2537" s="7">
        <v>18000</v>
      </c>
      <c r="S2537" s="7">
        <v>18000</v>
      </c>
      <c r="T2537" s="7">
        <v>0</v>
      </c>
      <c r="U2537" s="7">
        <v>0</v>
      </c>
      <c r="V2537" t="s">
        <v>81</v>
      </c>
      <c r="W2537" s="7">
        <v>0</v>
      </c>
      <c r="X2537" s="2" t="s">
        <v>31</v>
      </c>
      <c r="Y2537" s="200"/>
      <c r="Z2537" s="201" t="str">
        <f>IF(Y2537&lt;&gt;"",Y2537,IF(Table1[[#This Row],[Befolyt]]="i",1,""))</f>
        <v/>
      </c>
      <c r="AA2537" s="98">
        <f>Table1[[#This Row],[KülföldiÁr]]*Table1[[#This Row],[Darab]]</f>
        <v>0</v>
      </c>
    </row>
    <row r="2538" spans="1:27" x14ac:dyDescent="0.3">
      <c r="A2538" t="s">
        <v>665</v>
      </c>
      <c r="B2538" t="s">
        <v>492</v>
      </c>
      <c r="C2538" s="126">
        <v>46036</v>
      </c>
      <c r="D2538" s="6">
        <v>1</v>
      </c>
      <c r="E2538" s="126">
        <v>46036</v>
      </c>
      <c r="F2538" s="6">
        <v>1</v>
      </c>
      <c r="G2538" t="s">
        <v>127</v>
      </c>
      <c r="H2538" t="s">
        <v>32</v>
      </c>
      <c r="I2538" t="s">
        <v>32</v>
      </c>
      <c r="J2538" t="s">
        <v>128</v>
      </c>
      <c r="K2538">
        <v>1</v>
      </c>
      <c r="L2538" s="7">
        <v>15799.06</v>
      </c>
      <c r="M2538" s="7">
        <v>15799.06</v>
      </c>
      <c r="N2538">
        <v>0</v>
      </c>
      <c r="O2538" t="s">
        <v>29</v>
      </c>
      <c r="P2538">
        <v>0</v>
      </c>
      <c r="Q2538" s="7">
        <v>26000</v>
      </c>
      <c r="R2538" s="7">
        <v>26000</v>
      </c>
      <c r="S2538" s="7">
        <v>26000</v>
      </c>
      <c r="T2538" s="7">
        <v>0</v>
      </c>
      <c r="U2538" s="7">
        <v>0</v>
      </c>
      <c r="V2538" t="s">
        <v>30</v>
      </c>
      <c r="W2538" s="7">
        <v>10200.94</v>
      </c>
      <c r="X2538" s="2" t="s">
        <v>82</v>
      </c>
      <c r="Y2538" s="200"/>
      <c r="Z2538" s="201">
        <f>IF(Y2538&lt;&gt;"",Y2538,IF(Table1[[#This Row],[Befolyt]]="i",1,""))</f>
        <v>1</v>
      </c>
      <c r="AA2538" s="98">
        <f>Table1[[#This Row],[KülföldiÁr]]*Table1[[#This Row],[Darab]]</f>
        <v>0</v>
      </c>
    </row>
    <row r="2539" spans="1:27" x14ac:dyDescent="0.3">
      <c r="A2539" t="s">
        <v>665</v>
      </c>
      <c r="B2539" t="s">
        <v>492</v>
      </c>
      <c r="C2539" s="126">
        <v>46036</v>
      </c>
      <c r="D2539" s="6">
        <v>1</v>
      </c>
      <c r="E2539" s="126">
        <v>46036</v>
      </c>
      <c r="F2539" s="6">
        <v>1</v>
      </c>
      <c r="G2539" t="s">
        <v>570</v>
      </c>
      <c r="H2539" t="s">
        <v>60</v>
      </c>
      <c r="I2539" t="s">
        <v>28</v>
      </c>
      <c r="J2539" t="s">
        <v>571</v>
      </c>
      <c r="K2539">
        <v>130</v>
      </c>
      <c r="L2539" s="7">
        <v>1217.1300000000001</v>
      </c>
      <c r="M2539" s="7">
        <v>158226.90000000002</v>
      </c>
      <c r="N2539">
        <v>0</v>
      </c>
      <c r="O2539" t="s">
        <v>29</v>
      </c>
      <c r="P2539">
        <v>0</v>
      </c>
      <c r="Q2539" s="7">
        <v>2230</v>
      </c>
      <c r="R2539" s="7">
        <v>2330</v>
      </c>
      <c r="S2539" s="7">
        <v>302900</v>
      </c>
      <c r="T2539" s="7">
        <v>6.5</v>
      </c>
      <c r="U2539" s="7">
        <v>19688.5</v>
      </c>
      <c r="V2539" t="s">
        <v>30</v>
      </c>
      <c r="W2539" s="7">
        <v>144673.09999999998</v>
      </c>
      <c r="X2539" s="2" t="s">
        <v>82</v>
      </c>
      <c r="Y2539" s="200"/>
      <c r="Z2539" s="201">
        <f>IF(Y2539&lt;&gt;"",Y2539,IF(Table1[[#This Row],[Befolyt]]="i",1,""))</f>
        <v>1</v>
      </c>
      <c r="AA2539" s="98">
        <f>Table1[[#This Row],[KülföldiÁr]]*Table1[[#This Row],[Darab]]</f>
        <v>0</v>
      </c>
    </row>
    <row r="2540" spans="1:27" x14ac:dyDescent="0.3">
      <c r="A2540" t="s">
        <v>666</v>
      </c>
      <c r="B2540" t="s">
        <v>377</v>
      </c>
      <c r="C2540" s="126">
        <v>46036</v>
      </c>
      <c r="D2540" s="6">
        <v>1</v>
      </c>
      <c r="E2540" s="126">
        <v>46036</v>
      </c>
      <c r="F2540" s="6">
        <v>1</v>
      </c>
      <c r="G2540" t="s">
        <v>86</v>
      </c>
      <c r="H2540" t="s">
        <v>70</v>
      </c>
      <c r="I2540" t="s">
        <v>32</v>
      </c>
      <c r="J2540" t="s">
        <v>87</v>
      </c>
      <c r="K2540">
        <v>0.2</v>
      </c>
      <c r="L2540" s="7">
        <v>7195.04</v>
      </c>
      <c r="M2540" s="7">
        <v>1439.008</v>
      </c>
      <c r="N2540">
        <v>0</v>
      </c>
      <c r="O2540" t="s">
        <v>29</v>
      </c>
      <c r="P2540">
        <v>0</v>
      </c>
      <c r="Q2540" s="7">
        <v>12000</v>
      </c>
      <c r="R2540" s="7">
        <v>12000</v>
      </c>
      <c r="S2540" s="7">
        <v>2400</v>
      </c>
      <c r="T2540" s="7">
        <v>0</v>
      </c>
      <c r="U2540" s="7">
        <v>0</v>
      </c>
      <c r="V2540" t="s">
        <v>30</v>
      </c>
      <c r="W2540" s="7">
        <v>960.99199999999996</v>
      </c>
      <c r="X2540" s="2" t="s">
        <v>82</v>
      </c>
      <c r="Y2540" s="200">
        <v>1</v>
      </c>
      <c r="Z2540" s="201">
        <f>IF(Y2540&lt;&gt;"",Y2540,IF(Table1[[#This Row],[Befolyt]]="i",1,""))</f>
        <v>1</v>
      </c>
      <c r="AA2540" s="98">
        <f>Table1[[#This Row],[KülföldiÁr]]*Table1[[#This Row],[Darab]]</f>
        <v>0</v>
      </c>
    </row>
    <row r="2541" spans="1:27" x14ac:dyDescent="0.3">
      <c r="A2541" t="s">
        <v>666</v>
      </c>
      <c r="B2541" t="s">
        <v>377</v>
      </c>
      <c r="C2541" s="126">
        <v>46036</v>
      </c>
      <c r="D2541" s="6">
        <v>1</v>
      </c>
      <c r="E2541" s="126">
        <v>46036</v>
      </c>
      <c r="F2541" s="6">
        <v>1</v>
      </c>
      <c r="G2541" t="s">
        <v>527</v>
      </c>
      <c r="H2541" t="s">
        <v>27</v>
      </c>
      <c r="I2541" t="s">
        <v>28</v>
      </c>
      <c r="J2541" t="s">
        <v>667</v>
      </c>
      <c r="K2541">
        <v>1</v>
      </c>
      <c r="L2541" s="7">
        <v>5100</v>
      </c>
      <c r="M2541" s="7">
        <v>5100</v>
      </c>
      <c r="N2541">
        <v>0</v>
      </c>
      <c r="O2541" t="s">
        <v>29</v>
      </c>
      <c r="P2541">
        <v>0</v>
      </c>
      <c r="Q2541" s="7">
        <v>8500</v>
      </c>
      <c r="R2541" s="7">
        <v>8500</v>
      </c>
      <c r="S2541" s="7">
        <v>8500</v>
      </c>
      <c r="T2541" s="7">
        <v>10</v>
      </c>
      <c r="U2541" s="7">
        <v>850</v>
      </c>
      <c r="V2541" t="s">
        <v>30</v>
      </c>
      <c r="W2541" s="7">
        <v>3400</v>
      </c>
      <c r="X2541" s="2" t="s">
        <v>82</v>
      </c>
      <c r="Y2541" s="200">
        <v>1</v>
      </c>
      <c r="Z2541" s="201">
        <f>IF(Y2541&lt;&gt;"",Y2541,IF(Table1[[#This Row],[Befolyt]]="i",1,""))</f>
        <v>1</v>
      </c>
      <c r="AA2541" s="98">
        <f>Table1[[#This Row],[KülföldiÁr]]*Table1[[#This Row],[Darab]]</f>
        <v>0</v>
      </c>
    </row>
    <row r="2542" spans="1:27" x14ac:dyDescent="0.3">
      <c r="A2542" t="s">
        <v>666</v>
      </c>
      <c r="B2542" t="s">
        <v>377</v>
      </c>
      <c r="C2542" s="126">
        <v>46036</v>
      </c>
      <c r="D2542" s="6">
        <v>1</v>
      </c>
      <c r="E2542" s="126">
        <v>46036</v>
      </c>
      <c r="F2542" s="6">
        <v>1</v>
      </c>
      <c r="G2542" t="s">
        <v>88</v>
      </c>
      <c r="H2542" t="s">
        <v>41</v>
      </c>
      <c r="I2542" t="s">
        <v>28</v>
      </c>
      <c r="J2542" t="s">
        <v>89</v>
      </c>
      <c r="K2542">
        <v>1</v>
      </c>
      <c r="L2542" s="7">
        <v>243.64</v>
      </c>
      <c r="M2542" s="7">
        <v>243.64</v>
      </c>
      <c r="N2542">
        <v>0</v>
      </c>
      <c r="O2542" t="s">
        <v>29</v>
      </c>
      <c r="P2542">
        <v>0</v>
      </c>
      <c r="Q2542" s="7">
        <v>1485</v>
      </c>
      <c r="R2542" s="7">
        <v>1485</v>
      </c>
      <c r="S2542" s="7">
        <v>1485</v>
      </c>
      <c r="T2542" s="7">
        <v>5</v>
      </c>
      <c r="U2542" s="7">
        <v>74.25</v>
      </c>
      <c r="V2542" t="s">
        <v>30</v>
      </c>
      <c r="W2542" s="7">
        <v>1241.3600000000001</v>
      </c>
      <c r="X2542" s="2" t="s">
        <v>82</v>
      </c>
      <c r="Y2542" s="200">
        <v>1</v>
      </c>
      <c r="Z2542" s="201">
        <f>IF(Y2542&lt;&gt;"",Y2542,IF(Table1[[#This Row],[Befolyt]]="i",1,""))</f>
        <v>1</v>
      </c>
      <c r="AA2542" s="98">
        <f>Table1[[#This Row],[KülföldiÁr]]*Table1[[#This Row],[Darab]]</f>
        <v>0</v>
      </c>
    </row>
    <row r="2543" spans="1:27" x14ac:dyDescent="0.3">
      <c r="A2543" t="s">
        <v>666</v>
      </c>
      <c r="B2543" t="s">
        <v>377</v>
      </c>
      <c r="C2543" s="126">
        <v>46036</v>
      </c>
      <c r="D2543" s="6">
        <v>1</v>
      </c>
      <c r="E2543" s="126">
        <v>46036</v>
      </c>
      <c r="F2543" s="6">
        <v>1</v>
      </c>
      <c r="G2543" t="s">
        <v>47</v>
      </c>
      <c r="H2543" t="s">
        <v>41</v>
      </c>
      <c r="I2543" t="s">
        <v>28</v>
      </c>
      <c r="J2543" t="s">
        <v>48</v>
      </c>
      <c r="K2543">
        <v>2</v>
      </c>
      <c r="L2543" s="7">
        <v>182.72</v>
      </c>
      <c r="M2543" s="7">
        <v>365.44</v>
      </c>
      <c r="N2543">
        <v>0</v>
      </c>
      <c r="O2543" t="s">
        <v>29</v>
      </c>
      <c r="P2543">
        <v>0</v>
      </c>
      <c r="Q2543" s="7">
        <v>1018</v>
      </c>
      <c r="R2543" s="7">
        <v>1370</v>
      </c>
      <c r="S2543" s="7">
        <v>2740</v>
      </c>
      <c r="T2543" s="7">
        <v>13.99</v>
      </c>
      <c r="U2543" s="7">
        <v>383.32599999999996</v>
      </c>
      <c r="V2543" t="s">
        <v>30</v>
      </c>
      <c r="W2543" s="7">
        <v>2374.56</v>
      </c>
      <c r="X2543" s="2" t="s">
        <v>82</v>
      </c>
      <c r="Y2543" s="200">
        <v>1</v>
      </c>
      <c r="Z2543" s="201">
        <f>IF(Y2543&lt;&gt;"",Y2543,IF(Table1[[#This Row],[Befolyt]]="i",1,""))</f>
        <v>1</v>
      </c>
      <c r="AA2543" s="98">
        <f>Table1[[#This Row],[KülföldiÁr]]*Table1[[#This Row],[Darab]]</f>
        <v>0</v>
      </c>
    </row>
    <row r="2544" spans="1:27" x14ac:dyDescent="0.3">
      <c r="A2544" t="s">
        <v>668</v>
      </c>
      <c r="B2544" t="s">
        <v>498</v>
      </c>
      <c r="C2544" s="126">
        <v>46035</v>
      </c>
      <c r="D2544" s="6">
        <v>1</v>
      </c>
      <c r="E2544" s="126">
        <v>46035</v>
      </c>
      <c r="F2544" s="6">
        <v>1</v>
      </c>
      <c r="G2544" t="s">
        <v>304</v>
      </c>
      <c r="H2544" t="s">
        <v>33</v>
      </c>
      <c r="I2544" t="s">
        <v>28</v>
      </c>
      <c r="J2544" t="s">
        <v>548</v>
      </c>
      <c r="K2544">
        <v>6</v>
      </c>
      <c r="L2544" s="7">
        <v>908.37</v>
      </c>
      <c r="M2544" s="7">
        <v>5450.22</v>
      </c>
      <c r="N2544">
        <v>0</v>
      </c>
      <c r="O2544" t="s">
        <v>29</v>
      </c>
      <c r="P2544">
        <v>0</v>
      </c>
      <c r="Q2544" s="7">
        <v>4000</v>
      </c>
      <c r="R2544" s="7">
        <v>3570</v>
      </c>
      <c r="S2544" s="7">
        <v>21420</v>
      </c>
      <c r="T2544" s="7">
        <v>8.1999999999999993</v>
      </c>
      <c r="U2544" s="7">
        <v>1756.4399999999996</v>
      </c>
      <c r="V2544" t="s">
        <v>30</v>
      </c>
      <c r="W2544" s="7">
        <v>15969.779999999999</v>
      </c>
      <c r="X2544" s="2" t="s">
        <v>82</v>
      </c>
      <c r="Y2544" s="200"/>
      <c r="Z2544" s="201">
        <f>IF(Y2544&lt;&gt;"",Y2544,IF(Table1[[#This Row],[Befolyt]]="i",1,""))</f>
        <v>1</v>
      </c>
      <c r="AA2544" s="98">
        <f>Table1[[#This Row],[KülföldiÁr]]*Table1[[#This Row],[Darab]]</f>
        <v>0</v>
      </c>
    </row>
    <row r="2545" spans="1:27" x14ac:dyDescent="0.3">
      <c r="A2545" t="s">
        <v>669</v>
      </c>
      <c r="B2545" t="s">
        <v>477</v>
      </c>
      <c r="C2545" s="126">
        <v>46035</v>
      </c>
      <c r="D2545" s="6">
        <v>1</v>
      </c>
      <c r="E2545" s="126">
        <v>46034</v>
      </c>
      <c r="F2545" s="6">
        <v>1</v>
      </c>
      <c r="G2545" t="s">
        <v>407</v>
      </c>
      <c r="H2545" t="s">
        <v>33</v>
      </c>
      <c r="I2545" t="s">
        <v>28</v>
      </c>
      <c r="J2545" t="s">
        <v>408</v>
      </c>
      <c r="K2545">
        <v>4</v>
      </c>
      <c r="L2545" s="7">
        <v>2958.89</v>
      </c>
      <c r="M2545" s="7">
        <v>11835.56</v>
      </c>
      <c r="N2545">
        <v>0</v>
      </c>
      <c r="O2545" t="s">
        <v>29</v>
      </c>
      <c r="P2545">
        <v>0</v>
      </c>
      <c r="Q2545" s="7">
        <v>14000</v>
      </c>
      <c r="R2545" s="7">
        <v>16000</v>
      </c>
      <c r="S2545" s="7">
        <v>64000</v>
      </c>
      <c r="T2545" s="7">
        <v>13.75</v>
      </c>
      <c r="U2545" s="7">
        <v>8800</v>
      </c>
      <c r="V2545" t="s">
        <v>30</v>
      </c>
      <c r="W2545" s="7">
        <v>52164.44</v>
      </c>
      <c r="X2545" s="2" t="s">
        <v>82</v>
      </c>
      <c r="Y2545" s="200"/>
      <c r="Z2545" s="201">
        <f>IF(Y2545&lt;&gt;"",Y2545,IF(Table1[[#This Row],[Befolyt]]="i",1,""))</f>
        <v>1</v>
      </c>
      <c r="AA2545" s="98">
        <f>Table1[[#This Row],[KülföldiÁr]]*Table1[[#This Row],[Darab]]</f>
        <v>0</v>
      </c>
    </row>
    <row r="2546" spans="1:27" x14ac:dyDescent="0.3">
      <c r="A2546" t="s">
        <v>670</v>
      </c>
      <c r="B2546" t="s">
        <v>378</v>
      </c>
      <c r="C2546" s="126">
        <v>46035</v>
      </c>
      <c r="D2546" s="6">
        <v>1</v>
      </c>
      <c r="E2546" s="126">
        <v>46031</v>
      </c>
      <c r="F2546" s="6">
        <v>1</v>
      </c>
      <c r="G2546" t="s">
        <v>533</v>
      </c>
      <c r="H2546" t="s">
        <v>53</v>
      </c>
      <c r="I2546" t="s">
        <v>28</v>
      </c>
      <c r="J2546" t="s">
        <v>534</v>
      </c>
      <c r="K2546">
        <v>4</v>
      </c>
      <c r="L2546" s="7">
        <v>133796.32999999999</v>
      </c>
      <c r="M2546" s="7">
        <v>535185.31999999995</v>
      </c>
      <c r="N2546">
        <v>0</v>
      </c>
      <c r="O2546" t="s">
        <v>29</v>
      </c>
      <c r="P2546">
        <v>0</v>
      </c>
      <c r="Q2546" s="7">
        <v>279456</v>
      </c>
      <c r="R2546" s="7">
        <v>251505</v>
      </c>
      <c r="S2546" s="7">
        <v>1006020</v>
      </c>
      <c r="T2546" s="7">
        <v>2</v>
      </c>
      <c r="U2546" s="7">
        <v>20120.400000000001</v>
      </c>
      <c r="V2546" t="s">
        <v>74</v>
      </c>
      <c r="W2546" s="7">
        <v>470834.68000000005</v>
      </c>
      <c r="X2546" s="2" t="s">
        <v>82</v>
      </c>
      <c r="Y2546" s="200"/>
      <c r="Z2546" s="201">
        <f>IF(Y2546&lt;&gt;"",Y2546,IF(Table1[[#This Row],[Befolyt]]="i",1,""))</f>
        <v>1</v>
      </c>
      <c r="AA2546" s="98">
        <f>Table1[[#This Row],[KülföldiÁr]]*Table1[[#This Row],[Darab]]</f>
        <v>0</v>
      </c>
    </row>
    <row r="2547" spans="1:27" x14ac:dyDescent="0.3">
      <c r="A2547" t="s">
        <v>670</v>
      </c>
      <c r="B2547" t="s">
        <v>378</v>
      </c>
      <c r="C2547" s="126">
        <v>46035</v>
      </c>
      <c r="D2547" s="6">
        <v>1</v>
      </c>
      <c r="E2547" s="126">
        <v>46031</v>
      </c>
      <c r="F2547" s="6">
        <v>1</v>
      </c>
      <c r="G2547" t="s">
        <v>441</v>
      </c>
      <c r="H2547" t="s">
        <v>34</v>
      </c>
      <c r="I2547" t="s">
        <v>32</v>
      </c>
      <c r="J2547" t="s">
        <v>442</v>
      </c>
      <c r="K2547">
        <v>1</v>
      </c>
      <c r="L2547" s="7">
        <v>6999</v>
      </c>
      <c r="M2547" s="7">
        <v>6999</v>
      </c>
      <c r="N2547">
        <v>0</v>
      </c>
      <c r="O2547" t="s">
        <v>29</v>
      </c>
      <c r="P2547">
        <v>0</v>
      </c>
      <c r="Q2547" s="7">
        <v>6999</v>
      </c>
      <c r="R2547" s="7">
        <v>0</v>
      </c>
      <c r="S2547" s="7">
        <v>0</v>
      </c>
      <c r="T2547" s="7">
        <v>0</v>
      </c>
      <c r="U2547" s="7">
        <v>0</v>
      </c>
      <c r="V2547" t="s">
        <v>74</v>
      </c>
      <c r="W2547" s="7">
        <v>-6999</v>
      </c>
      <c r="X2547" s="2" t="s">
        <v>82</v>
      </c>
      <c r="Y2547" s="200"/>
      <c r="Z2547" s="201">
        <f>IF(Y2547&lt;&gt;"",Y2547,IF(Table1[[#This Row],[Befolyt]]="i",1,""))</f>
        <v>1</v>
      </c>
      <c r="AA2547" s="98">
        <f>Table1[[#This Row],[KülföldiÁr]]*Table1[[#This Row],[Darab]]</f>
        <v>0</v>
      </c>
    </row>
    <row r="2548" spans="1:27" x14ac:dyDescent="0.3">
      <c r="A2548" t="s">
        <v>671</v>
      </c>
      <c r="B2548" t="s">
        <v>378</v>
      </c>
      <c r="C2548" s="126">
        <v>46035</v>
      </c>
      <c r="D2548" s="6">
        <v>1</v>
      </c>
      <c r="E2548" s="126">
        <v>46031</v>
      </c>
      <c r="F2548" s="6">
        <v>1</v>
      </c>
      <c r="G2548" t="s">
        <v>355</v>
      </c>
      <c r="H2548" t="s">
        <v>353</v>
      </c>
      <c r="I2548" t="s">
        <v>28</v>
      </c>
      <c r="J2548" t="s">
        <v>356</v>
      </c>
      <c r="K2548">
        <v>1</v>
      </c>
      <c r="L2548" s="7">
        <v>36834.660000000003</v>
      </c>
      <c r="M2548" s="7">
        <v>36834.660000000003</v>
      </c>
      <c r="N2548">
        <v>0</v>
      </c>
      <c r="O2548" t="s">
        <v>29</v>
      </c>
      <c r="P2548">
        <v>0</v>
      </c>
      <c r="Q2548" s="7">
        <v>170000</v>
      </c>
      <c r="R2548" s="7">
        <v>95000</v>
      </c>
      <c r="S2548" s="7">
        <v>95000</v>
      </c>
      <c r="T2548" s="7">
        <v>0.82</v>
      </c>
      <c r="U2548" s="7">
        <v>779</v>
      </c>
      <c r="V2548" t="s">
        <v>74</v>
      </c>
      <c r="W2548" s="7">
        <v>58165.34</v>
      </c>
      <c r="X2548" s="2" t="s">
        <v>82</v>
      </c>
      <c r="Y2548" s="200"/>
      <c r="Z2548" s="201">
        <f>IF(Y2548&lt;&gt;"",Y2548,IF(Table1[[#This Row],[Befolyt]]="i",1,""))</f>
        <v>1</v>
      </c>
      <c r="AA2548" s="98">
        <f>Table1[[#This Row],[KülföldiÁr]]*Table1[[#This Row],[Darab]]</f>
        <v>0</v>
      </c>
    </row>
    <row r="2549" spans="1:27" x14ac:dyDescent="0.3">
      <c r="A2549" t="s">
        <v>672</v>
      </c>
      <c r="B2549" t="s">
        <v>378</v>
      </c>
      <c r="C2549" s="126">
        <v>46035</v>
      </c>
      <c r="D2549" s="6">
        <v>1</v>
      </c>
      <c r="E2549" s="126">
        <v>46031</v>
      </c>
      <c r="F2549" s="6">
        <v>1</v>
      </c>
      <c r="G2549" t="s">
        <v>533</v>
      </c>
      <c r="H2549" t="s">
        <v>53</v>
      </c>
      <c r="I2549" t="s">
        <v>28</v>
      </c>
      <c r="J2549" t="s">
        <v>534</v>
      </c>
      <c r="K2549">
        <v>2</v>
      </c>
      <c r="L2549" s="7">
        <v>133796.32999999999</v>
      </c>
      <c r="M2549" s="7">
        <v>267592.65999999997</v>
      </c>
      <c r="N2549">
        <v>0</v>
      </c>
      <c r="O2549" t="s">
        <v>29</v>
      </c>
      <c r="P2549">
        <v>0</v>
      </c>
      <c r="Q2549" s="7">
        <v>279456</v>
      </c>
      <c r="R2549" s="7">
        <v>251505</v>
      </c>
      <c r="S2549" s="7">
        <v>503010</v>
      </c>
      <c r="T2549" s="7">
        <v>2</v>
      </c>
      <c r="U2549" s="7">
        <v>10060.200000000001</v>
      </c>
      <c r="V2549" t="s">
        <v>74</v>
      </c>
      <c r="W2549" s="7">
        <v>235417.34000000003</v>
      </c>
      <c r="X2549" s="2" t="s">
        <v>82</v>
      </c>
      <c r="Y2549" s="200"/>
      <c r="Z2549" s="201">
        <f>IF(Y2549&lt;&gt;"",Y2549,IF(Table1[[#This Row],[Befolyt]]="i",1,""))</f>
        <v>1</v>
      </c>
      <c r="AA2549" s="98">
        <f>Table1[[#This Row],[KülföldiÁr]]*Table1[[#This Row],[Darab]]</f>
        <v>0</v>
      </c>
    </row>
    <row r="2550" spans="1:27" x14ac:dyDescent="0.3">
      <c r="A2550" t="s">
        <v>673</v>
      </c>
      <c r="B2550" t="s">
        <v>347</v>
      </c>
      <c r="C2550" s="126">
        <v>46035</v>
      </c>
      <c r="D2550" s="6">
        <v>1</v>
      </c>
      <c r="E2550" s="126">
        <v>46035</v>
      </c>
      <c r="F2550" s="6">
        <v>1</v>
      </c>
      <c r="G2550" t="s">
        <v>352</v>
      </c>
      <c r="H2550" t="s">
        <v>353</v>
      </c>
      <c r="I2550" t="s">
        <v>28</v>
      </c>
      <c r="J2550" t="s">
        <v>354</v>
      </c>
      <c r="K2550">
        <v>1</v>
      </c>
      <c r="L2550" s="7">
        <v>59446.01</v>
      </c>
      <c r="M2550" s="7">
        <v>59446.01</v>
      </c>
      <c r="N2550">
        <v>0</v>
      </c>
      <c r="O2550" t="s">
        <v>29</v>
      </c>
      <c r="P2550">
        <v>0</v>
      </c>
      <c r="Q2550" s="7">
        <v>220000</v>
      </c>
      <c r="R2550" s="7">
        <v>176000</v>
      </c>
      <c r="S2550" s="7">
        <v>176000</v>
      </c>
      <c r="T2550" s="7">
        <v>4</v>
      </c>
      <c r="U2550" s="7">
        <v>7040</v>
      </c>
      <c r="V2550" t="s">
        <v>74</v>
      </c>
      <c r="W2550" s="7">
        <v>116553.98999999999</v>
      </c>
      <c r="X2550" s="2" t="s">
        <v>82</v>
      </c>
      <c r="Y2550" s="200"/>
      <c r="Z2550" s="201">
        <f>IF(Y2550&lt;&gt;"",Y2550,IF(Table1[[#This Row],[Befolyt]]="i",1,""))</f>
        <v>1</v>
      </c>
      <c r="AA2550" s="98">
        <f>Table1[[#This Row],[KülföldiÁr]]*Table1[[#This Row],[Darab]]</f>
        <v>0</v>
      </c>
    </row>
    <row r="2551" spans="1:27" x14ac:dyDescent="0.3">
      <c r="A2551" t="s">
        <v>673</v>
      </c>
      <c r="B2551" t="s">
        <v>347</v>
      </c>
      <c r="C2551" s="126">
        <v>46035</v>
      </c>
      <c r="D2551" s="6">
        <v>1</v>
      </c>
      <c r="E2551" s="126">
        <v>46035</v>
      </c>
      <c r="F2551" s="6">
        <v>1</v>
      </c>
      <c r="G2551" t="s">
        <v>439</v>
      </c>
      <c r="H2551" t="s">
        <v>34</v>
      </c>
      <c r="I2551" t="s">
        <v>32</v>
      </c>
      <c r="J2551" t="s">
        <v>440</v>
      </c>
      <c r="K2551">
        <v>1</v>
      </c>
      <c r="L2551" s="7">
        <v>3095</v>
      </c>
      <c r="M2551" s="7">
        <v>3095</v>
      </c>
      <c r="N2551">
        <v>0</v>
      </c>
      <c r="O2551" t="s">
        <v>29</v>
      </c>
      <c r="P2551">
        <v>0</v>
      </c>
      <c r="Q2551" s="7">
        <v>3095</v>
      </c>
      <c r="R2551" s="7">
        <v>3000</v>
      </c>
      <c r="S2551" s="7">
        <v>3000</v>
      </c>
      <c r="T2551" s="7">
        <v>0</v>
      </c>
      <c r="U2551" s="7">
        <v>0</v>
      </c>
      <c r="V2551" t="s">
        <v>74</v>
      </c>
      <c r="W2551" s="7">
        <v>-95</v>
      </c>
      <c r="X2551" s="2" t="s">
        <v>82</v>
      </c>
      <c r="Y2551" s="200"/>
      <c r="Z2551" s="201">
        <f>IF(Y2551&lt;&gt;"",Y2551,IF(Table1[[#This Row],[Befolyt]]="i",1,""))</f>
        <v>1</v>
      </c>
      <c r="AA2551" s="98">
        <f>Table1[[#This Row],[KülföldiÁr]]*Table1[[#This Row],[Darab]]</f>
        <v>0</v>
      </c>
    </row>
    <row r="2552" spans="1:27" x14ac:dyDescent="0.3">
      <c r="A2552" t="s">
        <v>674</v>
      </c>
      <c r="B2552" t="s">
        <v>347</v>
      </c>
      <c r="C2552" s="126">
        <v>46035</v>
      </c>
      <c r="D2552" s="6">
        <v>1</v>
      </c>
      <c r="E2552" s="126">
        <v>46035</v>
      </c>
      <c r="F2552" s="6">
        <v>1</v>
      </c>
      <c r="G2552" t="s">
        <v>352</v>
      </c>
      <c r="H2552" t="s">
        <v>353</v>
      </c>
      <c r="I2552" t="s">
        <v>28</v>
      </c>
      <c r="J2552" t="s">
        <v>354</v>
      </c>
      <c r="K2552">
        <v>-1</v>
      </c>
      <c r="L2552" s="7">
        <v>-59446.01</v>
      </c>
      <c r="M2552" s="7">
        <v>59446.01</v>
      </c>
      <c r="N2552">
        <v>0</v>
      </c>
      <c r="O2552" t="s">
        <v>29</v>
      </c>
      <c r="P2552">
        <v>0</v>
      </c>
      <c r="Q2552" s="7">
        <v>220000</v>
      </c>
      <c r="R2552" s="7">
        <v>-176000</v>
      </c>
      <c r="S2552" s="7">
        <v>-176000</v>
      </c>
      <c r="T2552" s="7">
        <v>4</v>
      </c>
      <c r="U2552" s="7">
        <v>-7040</v>
      </c>
      <c r="V2552" t="s">
        <v>74</v>
      </c>
      <c r="W2552" s="7">
        <v>-116553.98999999999</v>
      </c>
      <c r="X2552" s="2" t="s">
        <v>31</v>
      </c>
      <c r="Y2552" s="200"/>
      <c r="Z2552" s="201" t="str">
        <f>IF(Y2552&lt;&gt;"",Y2552,IF(Table1[[#This Row],[Befolyt]]="i",1,""))</f>
        <v/>
      </c>
      <c r="AA2552" s="98">
        <f>Table1[[#This Row],[KülföldiÁr]]*Table1[[#This Row],[Darab]]</f>
        <v>0</v>
      </c>
    </row>
    <row r="2553" spans="1:27" x14ac:dyDescent="0.3">
      <c r="A2553" t="s">
        <v>674</v>
      </c>
      <c r="B2553" t="s">
        <v>347</v>
      </c>
      <c r="C2553" s="126">
        <v>46035</v>
      </c>
      <c r="D2553" s="6">
        <v>1</v>
      </c>
      <c r="E2553" s="126">
        <v>46035</v>
      </c>
      <c r="F2553" s="6">
        <v>1</v>
      </c>
      <c r="G2553" t="s">
        <v>439</v>
      </c>
      <c r="H2553" t="s">
        <v>34</v>
      </c>
      <c r="I2553" t="s">
        <v>32</v>
      </c>
      <c r="J2553" t="s">
        <v>440</v>
      </c>
      <c r="K2553">
        <v>-1</v>
      </c>
      <c r="L2553" s="7">
        <v>-3095</v>
      </c>
      <c r="M2553" s="7">
        <v>3095</v>
      </c>
      <c r="N2553">
        <v>0</v>
      </c>
      <c r="O2553" t="s">
        <v>29</v>
      </c>
      <c r="P2553">
        <v>0</v>
      </c>
      <c r="Q2553" s="7">
        <v>3095</v>
      </c>
      <c r="R2553" s="7">
        <v>-3000</v>
      </c>
      <c r="S2553" s="7">
        <v>-3000</v>
      </c>
      <c r="T2553" s="7">
        <v>0</v>
      </c>
      <c r="U2553" s="7">
        <v>0</v>
      </c>
      <c r="V2553" t="s">
        <v>74</v>
      </c>
      <c r="W2553" s="7">
        <v>95</v>
      </c>
      <c r="X2553" s="2" t="s">
        <v>31</v>
      </c>
      <c r="Y2553" s="200"/>
      <c r="Z2553" s="201" t="str">
        <f>IF(Y2553&lt;&gt;"",Y2553,IF(Table1[[#This Row],[Befolyt]]="i",1,""))</f>
        <v/>
      </c>
      <c r="AA2553" s="98">
        <f>Table1[[#This Row],[KülföldiÁr]]*Table1[[#This Row],[Darab]]</f>
        <v>0</v>
      </c>
    </row>
    <row r="2554" spans="1:27" x14ac:dyDescent="0.3">
      <c r="A2554" t="s">
        <v>675</v>
      </c>
      <c r="B2554" t="s">
        <v>347</v>
      </c>
      <c r="C2554" s="126">
        <v>46035</v>
      </c>
      <c r="D2554" s="6">
        <v>1</v>
      </c>
      <c r="E2554" s="126">
        <v>46035</v>
      </c>
      <c r="F2554" s="6">
        <v>1</v>
      </c>
      <c r="G2554" t="s">
        <v>352</v>
      </c>
      <c r="H2554" t="s">
        <v>353</v>
      </c>
      <c r="I2554" t="s">
        <v>28</v>
      </c>
      <c r="J2554" t="s">
        <v>354</v>
      </c>
      <c r="K2554">
        <v>1</v>
      </c>
      <c r="L2554" s="7">
        <v>59446.01</v>
      </c>
      <c r="M2554" s="7">
        <v>59446.01</v>
      </c>
      <c r="N2554">
        <v>0</v>
      </c>
      <c r="O2554" t="s">
        <v>29</v>
      </c>
      <c r="P2554">
        <v>0</v>
      </c>
      <c r="Q2554" s="7">
        <v>220000</v>
      </c>
      <c r="R2554" s="7">
        <v>176000</v>
      </c>
      <c r="S2554" s="7">
        <v>176000</v>
      </c>
      <c r="T2554" s="7">
        <v>4</v>
      </c>
      <c r="U2554" s="7">
        <v>7040</v>
      </c>
      <c r="V2554" t="s">
        <v>74</v>
      </c>
      <c r="W2554" s="7">
        <v>116553.98999999999</v>
      </c>
      <c r="X2554" s="2" t="s">
        <v>31</v>
      </c>
      <c r="Y2554" s="200"/>
      <c r="Z2554" s="201" t="str">
        <f>IF(Y2554&lt;&gt;"",Y2554,IF(Table1[[#This Row],[Befolyt]]="i",1,""))</f>
        <v/>
      </c>
      <c r="AA2554" s="98">
        <f>Table1[[#This Row],[KülföldiÁr]]*Table1[[#This Row],[Darab]]</f>
        <v>0</v>
      </c>
    </row>
    <row r="2555" spans="1:27" x14ac:dyDescent="0.3">
      <c r="A2555" t="s">
        <v>675</v>
      </c>
      <c r="B2555" t="s">
        <v>347</v>
      </c>
      <c r="C2555" s="126">
        <v>46035</v>
      </c>
      <c r="D2555" s="6">
        <v>1</v>
      </c>
      <c r="E2555" s="126">
        <v>46035</v>
      </c>
      <c r="F2555" s="6">
        <v>1</v>
      </c>
      <c r="G2555" t="s">
        <v>439</v>
      </c>
      <c r="H2555" t="s">
        <v>34</v>
      </c>
      <c r="I2555" t="s">
        <v>32</v>
      </c>
      <c r="J2555" t="s">
        <v>440</v>
      </c>
      <c r="K2555">
        <v>1</v>
      </c>
      <c r="L2555" s="7">
        <v>3095</v>
      </c>
      <c r="M2555" s="7">
        <v>3095</v>
      </c>
      <c r="N2555">
        <v>0</v>
      </c>
      <c r="O2555" t="s">
        <v>29</v>
      </c>
      <c r="P2555">
        <v>0</v>
      </c>
      <c r="Q2555" s="7">
        <v>3095</v>
      </c>
      <c r="R2555" s="7">
        <v>3000</v>
      </c>
      <c r="S2555" s="7">
        <v>3000</v>
      </c>
      <c r="T2555" s="7">
        <v>0</v>
      </c>
      <c r="U2555" s="7">
        <v>0</v>
      </c>
      <c r="V2555" t="s">
        <v>74</v>
      </c>
      <c r="W2555" s="7">
        <v>-95</v>
      </c>
      <c r="X2555" s="2" t="s">
        <v>31</v>
      </c>
      <c r="Y2555" s="200"/>
      <c r="Z2555" s="201" t="str">
        <f>IF(Y2555&lt;&gt;"",Y2555,IF(Table1[[#This Row],[Befolyt]]="i",1,""))</f>
        <v/>
      </c>
      <c r="AA2555" s="98">
        <f>Table1[[#This Row],[KülföldiÁr]]*Table1[[#This Row],[Darab]]</f>
        <v>0</v>
      </c>
    </row>
    <row r="2556" spans="1:27" x14ac:dyDescent="0.3">
      <c r="A2556" t="s">
        <v>676</v>
      </c>
      <c r="B2556" t="s">
        <v>122</v>
      </c>
      <c r="C2556" s="126">
        <v>46035</v>
      </c>
      <c r="D2556" s="6">
        <v>1</v>
      </c>
      <c r="E2556" s="126">
        <v>46035</v>
      </c>
      <c r="F2556" s="6">
        <v>1</v>
      </c>
      <c r="G2556" t="s">
        <v>64</v>
      </c>
      <c r="H2556" t="s">
        <v>63</v>
      </c>
      <c r="I2556" t="s">
        <v>28</v>
      </c>
      <c r="J2556" t="s">
        <v>65</v>
      </c>
      <c r="K2556">
        <v>6</v>
      </c>
      <c r="L2556" s="7">
        <v>375.62</v>
      </c>
      <c r="M2556" s="7">
        <v>2253.7200000000003</v>
      </c>
      <c r="N2556">
        <v>0</v>
      </c>
      <c r="O2556" t="s">
        <v>29</v>
      </c>
      <c r="P2556">
        <v>0</v>
      </c>
      <c r="Q2556" s="7">
        <v>1030</v>
      </c>
      <c r="R2556" s="7">
        <v>780</v>
      </c>
      <c r="S2556" s="7">
        <v>4680</v>
      </c>
      <c r="T2556" s="7">
        <v>1</v>
      </c>
      <c r="U2556" s="7">
        <v>46.8</v>
      </c>
      <c r="V2556" t="s">
        <v>74</v>
      </c>
      <c r="W2556" s="7">
        <v>2426.2799999999997</v>
      </c>
      <c r="X2556" s="2" t="s">
        <v>82</v>
      </c>
      <c r="Y2556" s="200"/>
      <c r="Z2556" s="201">
        <f>IF(Y2556&lt;&gt;"",Y2556,IF(Table1[[#This Row],[Befolyt]]="i",1,""))</f>
        <v>1</v>
      </c>
      <c r="AA2556" s="98">
        <f>Table1[[#This Row],[KülföldiÁr]]*Table1[[#This Row],[Darab]]</f>
        <v>0</v>
      </c>
    </row>
    <row r="2557" spans="1:27" x14ac:dyDescent="0.3">
      <c r="A2557" t="s">
        <v>676</v>
      </c>
      <c r="B2557" t="s">
        <v>122</v>
      </c>
      <c r="C2557" s="126">
        <v>46035</v>
      </c>
      <c r="D2557" s="6">
        <v>1</v>
      </c>
      <c r="E2557" s="126">
        <v>46035</v>
      </c>
      <c r="F2557" s="6">
        <v>1</v>
      </c>
      <c r="G2557" t="s">
        <v>514</v>
      </c>
      <c r="H2557" t="s">
        <v>34</v>
      </c>
      <c r="I2557" t="s">
        <v>32</v>
      </c>
      <c r="J2557" t="s">
        <v>515</v>
      </c>
      <c r="K2557">
        <v>1</v>
      </c>
      <c r="L2557" s="7">
        <v>2223</v>
      </c>
      <c r="M2557" s="7">
        <v>2223</v>
      </c>
      <c r="N2557">
        <v>0</v>
      </c>
      <c r="O2557" t="s">
        <v>29</v>
      </c>
      <c r="P2557">
        <v>0</v>
      </c>
      <c r="Q2557" s="7">
        <v>2223</v>
      </c>
      <c r="R2557" s="7">
        <v>0</v>
      </c>
      <c r="S2557" s="7">
        <v>0</v>
      </c>
      <c r="T2557" s="7">
        <v>0</v>
      </c>
      <c r="U2557" s="7">
        <v>0</v>
      </c>
      <c r="V2557" t="s">
        <v>74</v>
      </c>
      <c r="W2557" s="7">
        <v>-2223</v>
      </c>
      <c r="X2557" s="2" t="s">
        <v>82</v>
      </c>
      <c r="Y2557" s="200"/>
      <c r="Z2557" s="201">
        <f>IF(Y2557&lt;&gt;"",Y2557,IF(Table1[[#This Row],[Befolyt]]="i",1,""))</f>
        <v>1</v>
      </c>
      <c r="AA2557" s="98">
        <f>Table1[[#This Row],[KülföldiÁr]]*Table1[[#This Row],[Darab]]</f>
        <v>0</v>
      </c>
    </row>
    <row r="2558" spans="1:27" x14ac:dyDescent="0.3">
      <c r="A2558" t="s">
        <v>677</v>
      </c>
      <c r="B2558" t="s">
        <v>335</v>
      </c>
      <c r="C2558" s="126">
        <v>46035</v>
      </c>
      <c r="D2558" s="6">
        <v>1</v>
      </c>
      <c r="E2558" s="126">
        <v>46034</v>
      </c>
      <c r="F2558" s="6">
        <v>1</v>
      </c>
      <c r="G2558" t="s">
        <v>58</v>
      </c>
      <c r="H2558" t="s">
        <v>41</v>
      </c>
      <c r="I2558" t="s">
        <v>28</v>
      </c>
      <c r="J2558" t="s">
        <v>59</v>
      </c>
      <c r="K2558">
        <v>40</v>
      </c>
      <c r="L2558" s="7">
        <v>169.09</v>
      </c>
      <c r="M2558" s="7">
        <v>6763.6</v>
      </c>
      <c r="N2558">
        <v>0</v>
      </c>
      <c r="O2558" t="s">
        <v>29</v>
      </c>
      <c r="P2558">
        <v>0</v>
      </c>
      <c r="Q2558" s="7">
        <v>890</v>
      </c>
      <c r="R2558" s="7">
        <v>1130</v>
      </c>
      <c r="S2558" s="7">
        <v>45200</v>
      </c>
      <c r="T2558" s="7">
        <v>12.43</v>
      </c>
      <c r="U2558" s="7">
        <v>5618.36</v>
      </c>
      <c r="V2558" t="s">
        <v>85</v>
      </c>
      <c r="W2558" s="7">
        <v>38436.400000000001</v>
      </c>
      <c r="X2558" s="2" t="s">
        <v>82</v>
      </c>
      <c r="Y2558" s="200"/>
      <c r="Z2558" s="201">
        <f>IF(Y2558&lt;&gt;"",Y2558,IF(Table1[[#This Row],[Befolyt]]="i",1,""))</f>
        <v>1</v>
      </c>
      <c r="AA2558" s="98">
        <f>Table1[[#This Row],[KülföldiÁr]]*Table1[[#This Row],[Darab]]</f>
        <v>0</v>
      </c>
    </row>
    <row r="2559" spans="1:27" x14ac:dyDescent="0.3">
      <c r="A2559" t="s">
        <v>677</v>
      </c>
      <c r="B2559" t="s">
        <v>335</v>
      </c>
      <c r="C2559" s="126">
        <v>46035</v>
      </c>
      <c r="D2559" s="6">
        <v>1</v>
      </c>
      <c r="E2559" s="126">
        <v>46034</v>
      </c>
      <c r="F2559" s="6">
        <v>1</v>
      </c>
      <c r="G2559" t="s">
        <v>301</v>
      </c>
      <c r="H2559" t="s">
        <v>41</v>
      </c>
      <c r="I2559" t="s">
        <v>28</v>
      </c>
      <c r="J2559" t="s">
        <v>306</v>
      </c>
      <c r="K2559">
        <v>20</v>
      </c>
      <c r="L2559" s="7">
        <v>155.11000000000001</v>
      </c>
      <c r="M2559" s="7">
        <v>3102.2000000000003</v>
      </c>
      <c r="N2559">
        <v>0</v>
      </c>
      <c r="O2559" t="s">
        <v>29</v>
      </c>
      <c r="P2559">
        <v>0</v>
      </c>
      <c r="Q2559" s="7">
        <v>778</v>
      </c>
      <c r="R2559" s="7">
        <v>980</v>
      </c>
      <c r="S2559" s="7">
        <v>19600</v>
      </c>
      <c r="T2559" s="7">
        <v>12.21</v>
      </c>
      <c r="U2559" s="7">
        <v>2393.1600000000003</v>
      </c>
      <c r="V2559" t="s">
        <v>85</v>
      </c>
      <c r="W2559" s="7">
        <v>16497.8</v>
      </c>
      <c r="X2559" s="2" t="s">
        <v>82</v>
      </c>
      <c r="Y2559" s="200"/>
      <c r="Z2559" s="201">
        <f>IF(Y2559&lt;&gt;"",Y2559,IF(Table1[[#This Row],[Befolyt]]="i",1,""))</f>
        <v>1</v>
      </c>
      <c r="AA2559" s="98">
        <f>Table1[[#This Row],[KülföldiÁr]]*Table1[[#This Row],[Darab]]</f>
        <v>0</v>
      </c>
    </row>
    <row r="2560" spans="1:27" x14ac:dyDescent="0.3">
      <c r="A2560" t="s">
        <v>677</v>
      </c>
      <c r="B2560" t="s">
        <v>335</v>
      </c>
      <c r="C2560" s="126">
        <v>46035</v>
      </c>
      <c r="D2560" s="6">
        <v>1</v>
      </c>
      <c r="E2560" s="126">
        <v>46034</v>
      </c>
      <c r="F2560" s="6">
        <v>1</v>
      </c>
      <c r="G2560" t="s">
        <v>336</v>
      </c>
      <c r="H2560" t="s">
        <v>41</v>
      </c>
      <c r="I2560" t="s">
        <v>28</v>
      </c>
      <c r="J2560" t="s">
        <v>337</v>
      </c>
      <c r="K2560">
        <v>10</v>
      </c>
      <c r="L2560" s="7">
        <v>284.32</v>
      </c>
      <c r="M2560" s="7">
        <v>2843.2</v>
      </c>
      <c r="N2560">
        <v>0</v>
      </c>
      <c r="O2560" t="s">
        <v>29</v>
      </c>
      <c r="P2560">
        <v>0</v>
      </c>
      <c r="Q2560" s="7">
        <v>1390</v>
      </c>
      <c r="R2560" s="7">
        <v>1810</v>
      </c>
      <c r="S2560" s="7">
        <v>18100</v>
      </c>
      <c r="T2560" s="7">
        <v>13.12</v>
      </c>
      <c r="U2560" s="7">
        <v>2374.7199999999998</v>
      </c>
      <c r="V2560" t="s">
        <v>85</v>
      </c>
      <c r="W2560" s="7">
        <v>15256.8</v>
      </c>
      <c r="X2560" s="2" t="s">
        <v>82</v>
      </c>
      <c r="Y2560" s="200"/>
      <c r="Z2560" s="201">
        <f>IF(Y2560&lt;&gt;"",Y2560,IF(Table1[[#This Row],[Befolyt]]="i",1,""))</f>
        <v>1</v>
      </c>
      <c r="AA2560" s="98">
        <f>Table1[[#This Row],[KülföldiÁr]]*Table1[[#This Row],[Darab]]</f>
        <v>0</v>
      </c>
    </row>
    <row r="2561" spans="1:27" x14ac:dyDescent="0.3">
      <c r="A2561" t="s">
        <v>677</v>
      </c>
      <c r="B2561" t="s">
        <v>335</v>
      </c>
      <c r="C2561" s="126">
        <v>46035</v>
      </c>
      <c r="D2561" s="6">
        <v>1</v>
      </c>
      <c r="E2561" s="126">
        <v>46034</v>
      </c>
      <c r="F2561" s="6">
        <v>1</v>
      </c>
      <c r="G2561" t="s">
        <v>92</v>
      </c>
      <c r="H2561" t="s">
        <v>41</v>
      </c>
      <c r="I2561" t="s">
        <v>28</v>
      </c>
      <c r="J2561" t="s">
        <v>125</v>
      </c>
      <c r="K2561">
        <v>20</v>
      </c>
      <c r="L2561" s="7">
        <v>255.08</v>
      </c>
      <c r="M2561" s="7">
        <v>5101.6000000000004</v>
      </c>
      <c r="N2561">
        <v>0</v>
      </c>
      <c r="O2561" t="s">
        <v>29</v>
      </c>
      <c r="P2561">
        <v>0</v>
      </c>
      <c r="Q2561" s="7">
        <v>1340</v>
      </c>
      <c r="R2561" s="7">
        <v>1460</v>
      </c>
      <c r="S2561" s="7">
        <v>29200</v>
      </c>
      <c r="T2561" s="7">
        <v>7.88</v>
      </c>
      <c r="U2561" s="7">
        <v>2300.96</v>
      </c>
      <c r="V2561" t="s">
        <v>85</v>
      </c>
      <c r="W2561" s="7">
        <v>24098.400000000001</v>
      </c>
      <c r="X2561" s="2" t="s">
        <v>82</v>
      </c>
      <c r="Y2561" s="200"/>
      <c r="Z2561" s="201">
        <f>IF(Y2561&lt;&gt;"",Y2561,IF(Table1[[#This Row],[Befolyt]]="i",1,""))</f>
        <v>1</v>
      </c>
      <c r="AA2561" s="98">
        <f>Table1[[#This Row],[KülföldiÁr]]*Table1[[#This Row],[Darab]]</f>
        <v>0</v>
      </c>
    </row>
    <row r="2562" spans="1:27" x14ac:dyDescent="0.3">
      <c r="A2562" t="s">
        <v>677</v>
      </c>
      <c r="B2562" t="s">
        <v>335</v>
      </c>
      <c r="C2562" s="126">
        <v>46035</v>
      </c>
      <c r="D2562" s="6">
        <v>1</v>
      </c>
      <c r="E2562" s="126">
        <v>46034</v>
      </c>
      <c r="F2562" s="6">
        <v>1</v>
      </c>
      <c r="G2562" t="s">
        <v>47</v>
      </c>
      <c r="H2562" t="s">
        <v>41</v>
      </c>
      <c r="I2562" t="s">
        <v>28</v>
      </c>
      <c r="J2562" t="s">
        <v>48</v>
      </c>
      <c r="K2562">
        <v>40</v>
      </c>
      <c r="L2562" s="7">
        <v>182.72</v>
      </c>
      <c r="M2562" s="7">
        <v>7308.8</v>
      </c>
      <c r="N2562">
        <v>0</v>
      </c>
      <c r="O2562" t="s">
        <v>29</v>
      </c>
      <c r="P2562">
        <v>0</v>
      </c>
      <c r="Q2562" s="7">
        <v>1018</v>
      </c>
      <c r="R2562" s="7">
        <v>1100</v>
      </c>
      <c r="S2562" s="7">
        <v>44000</v>
      </c>
      <c r="T2562" s="7">
        <v>7.61</v>
      </c>
      <c r="U2562" s="7">
        <v>3348.4</v>
      </c>
      <c r="V2562" t="s">
        <v>85</v>
      </c>
      <c r="W2562" s="7">
        <v>36691.199999999997</v>
      </c>
      <c r="X2562" s="2" t="s">
        <v>82</v>
      </c>
      <c r="Y2562" s="200"/>
      <c r="Z2562" s="201">
        <f>IF(Y2562&lt;&gt;"",Y2562,IF(Table1[[#This Row],[Befolyt]]="i",1,""))</f>
        <v>1</v>
      </c>
      <c r="AA2562" s="98">
        <f>Table1[[#This Row],[KülföldiÁr]]*Table1[[#This Row],[Darab]]</f>
        <v>0</v>
      </c>
    </row>
    <row r="2563" spans="1:27" x14ac:dyDescent="0.3">
      <c r="A2563" t="s">
        <v>677</v>
      </c>
      <c r="B2563" t="s">
        <v>335</v>
      </c>
      <c r="C2563" s="126">
        <v>46035</v>
      </c>
      <c r="D2563" s="6">
        <v>1</v>
      </c>
      <c r="E2563" s="126">
        <v>46034</v>
      </c>
      <c r="F2563" s="6">
        <v>1</v>
      </c>
      <c r="G2563" t="s">
        <v>317</v>
      </c>
      <c r="H2563" t="s">
        <v>34</v>
      </c>
      <c r="I2563" t="s">
        <v>32</v>
      </c>
      <c r="J2563" t="s">
        <v>318</v>
      </c>
      <c r="K2563">
        <v>1</v>
      </c>
      <c r="L2563" s="7">
        <v>2512</v>
      </c>
      <c r="M2563" s="7">
        <v>2512</v>
      </c>
      <c r="N2563">
        <v>0</v>
      </c>
      <c r="O2563" t="s">
        <v>29</v>
      </c>
      <c r="P2563">
        <v>0</v>
      </c>
      <c r="Q2563" s="7">
        <v>2512</v>
      </c>
      <c r="R2563" s="7">
        <v>0</v>
      </c>
      <c r="S2563" s="7">
        <v>0</v>
      </c>
      <c r="T2563" s="7">
        <v>0</v>
      </c>
      <c r="U2563" s="7">
        <v>0</v>
      </c>
      <c r="V2563" t="s">
        <v>85</v>
      </c>
      <c r="W2563" s="7">
        <v>-2512</v>
      </c>
      <c r="X2563" s="2" t="s">
        <v>82</v>
      </c>
      <c r="Y2563" s="200"/>
      <c r="Z2563" s="201">
        <f>IF(Y2563&lt;&gt;"",Y2563,IF(Table1[[#This Row],[Befolyt]]="i",1,""))</f>
        <v>1</v>
      </c>
      <c r="AA2563" s="98">
        <f>Table1[[#This Row],[KülföldiÁr]]*Table1[[#This Row],[Darab]]</f>
        <v>0</v>
      </c>
    </row>
    <row r="2564" spans="1:27" x14ac:dyDescent="0.3">
      <c r="A2564" t="s">
        <v>678</v>
      </c>
      <c r="B2564" t="s">
        <v>505</v>
      </c>
      <c r="C2564" s="126">
        <v>46035</v>
      </c>
      <c r="D2564" s="6">
        <v>1</v>
      </c>
      <c r="E2564" s="126">
        <v>46035</v>
      </c>
      <c r="F2564" s="6">
        <v>1</v>
      </c>
      <c r="G2564" t="s">
        <v>350</v>
      </c>
      <c r="H2564" t="s">
        <v>334</v>
      </c>
      <c r="I2564" t="s">
        <v>32</v>
      </c>
      <c r="J2564" t="s">
        <v>351</v>
      </c>
      <c r="K2564">
        <v>1</v>
      </c>
      <c r="L2564" s="7">
        <v>2342</v>
      </c>
      <c r="M2564" s="7">
        <v>2342</v>
      </c>
      <c r="N2564">
        <v>0</v>
      </c>
      <c r="O2564" t="s">
        <v>36</v>
      </c>
      <c r="P2564">
        <v>385.97</v>
      </c>
      <c r="Q2564" s="7">
        <v>2342</v>
      </c>
      <c r="R2564" s="7">
        <v>0</v>
      </c>
      <c r="S2564" s="7">
        <v>0</v>
      </c>
      <c r="T2564" s="7">
        <v>0</v>
      </c>
      <c r="U2564" s="7">
        <v>0</v>
      </c>
      <c r="V2564" t="s">
        <v>457</v>
      </c>
      <c r="W2564" s="7">
        <v>-2342</v>
      </c>
      <c r="X2564" s="2" t="s">
        <v>82</v>
      </c>
      <c r="Y2564" s="200"/>
      <c r="Z2564" s="201">
        <f>IF(Y2564&lt;&gt;"",Y2564,IF(Table1[[#This Row],[Befolyt]]="i",1,""))</f>
        <v>1</v>
      </c>
      <c r="AA2564" s="98">
        <f>Table1[[#This Row],[KülföldiÁr]]*Table1[[#This Row],[Darab]]</f>
        <v>0</v>
      </c>
    </row>
    <row r="2565" spans="1:27" x14ac:dyDescent="0.3">
      <c r="A2565" t="s">
        <v>678</v>
      </c>
      <c r="B2565" t="s">
        <v>505</v>
      </c>
      <c r="C2565" s="126">
        <v>46035</v>
      </c>
      <c r="D2565" s="6">
        <v>1</v>
      </c>
      <c r="E2565" s="126">
        <v>46035</v>
      </c>
      <c r="F2565" s="6">
        <v>1</v>
      </c>
      <c r="G2565" t="s">
        <v>679</v>
      </c>
      <c r="H2565" t="s">
        <v>327</v>
      </c>
      <c r="I2565" t="s">
        <v>67</v>
      </c>
      <c r="J2565" t="s">
        <v>680</v>
      </c>
      <c r="K2565">
        <v>1</v>
      </c>
      <c r="L2565" s="7">
        <v>82736.3</v>
      </c>
      <c r="M2565" s="7">
        <v>82736.3</v>
      </c>
      <c r="N2565">
        <v>309</v>
      </c>
      <c r="O2565" t="s">
        <v>36</v>
      </c>
      <c r="P2565">
        <v>385.97</v>
      </c>
      <c r="Q2565" s="7">
        <v>120510</v>
      </c>
      <c r="R2565" s="7">
        <v>119264.73</v>
      </c>
      <c r="S2565" s="7">
        <v>119264.73</v>
      </c>
      <c r="T2565" s="7">
        <v>4</v>
      </c>
      <c r="U2565" s="7">
        <v>4770.5891999999994</v>
      </c>
      <c r="V2565" t="s">
        <v>457</v>
      </c>
      <c r="W2565" s="7">
        <v>36528.429999999993</v>
      </c>
      <c r="X2565" s="2" t="s">
        <v>82</v>
      </c>
      <c r="Y2565" s="200"/>
      <c r="Z2565" s="201">
        <f>IF(Y2565&lt;&gt;"",Y2565,IF(Table1[[#This Row],[Befolyt]]="i",1,""))</f>
        <v>1</v>
      </c>
      <c r="AA2565" s="98">
        <f>Table1[[#This Row],[KülföldiÁr]]*Table1[[#This Row],[Darab]]</f>
        <v>309</v>
      </c>
    </row>
    <row r="2566" spans="1:27" x14ac:dyDescent="0.3">
      <c r="A2566" t="s">
        <v>681</v>
      </c>
      <c r="B2566" t="s">
        <v>575</v>
      </c>
      <c r="C2566" s="126">
        <v>46035</v>
      </c>
      <c r="D2566" s="6">
        <v>1</v>
      </c>
      <c r="E2566" s="126">
        <v>46035</v>
      </c>
      <c r="F2566" s="6">
        <v>1</v>
      </c>
      <c r="G2566" t="s">
        <v>100</v>
      </c>
      <c r="H2566" t="s">
        <v>101</v>
      </c>
      <c r="I2566" t="s">
        <v>101</v>
      </c>
      <c r="J2566" t="s">
        <v>682</v>
      </c>
      <c r="K2566">
        <v>1</v>
      </c>
      <c r="L2566" s="7">
        <v>0</v>
      </c>
      <c r="M2566" s="7">
        <v>0</v>
      </c>
      <c r="N2566">
        <v>0</v>
      </c>
      <c r="O2566" t="s">
        <v>29</v>
      </c>
      <c r="P2566">
        <v>0</v>
      </c>
      <c r="Q2566" s="7">
        <v>0</v>
      </c>
      <c r="R2566" s="7">
        <v>0</v>
      </c>
      <c r="S2566" s="7">
        <v>0</v>
      </c>
      <c r="T2566" s="7">
        <v>0</v>
      </c>
      <c r="U2566" s="7">
        <v>0</v>
      </c>
      <c r="V2566" t="s">
        <v>83</v>
      </c>
      <c r="W2566" s="7">
        <v>0</v>
      </c>
      <c r="X2566" s="2" t="s">
        <v>82</v>
      </c>
      <c r="Y2566" s="200">
        <v>1</v>
      </c>
      <c r="Z2566" s="201">
        <f>IF(Y2566&lt;&gt;"",Y2566,IF(Table1[[#This Row],[Befolyt]]="i",1,""))</f>
        <v>1</v>
      </c>
      <c r="AA2566" s="98">
        <f>Table1[[#This Row],[KülföldiÁr]]*Table1[[#This Row],[Darab]]</f>
        <v>0</v>
      </c>
    </row>
    <row r="2567" spans="1:27" x14ac:dyDescent="0.3">
      <c r="A2567" t="s">
        <v>681</v>
      </c>
      <c r="B2567" t="s">
        <v>575</v>
      </c>
      <c r="C2567" s="126">
        <v>46035</v>
      </c>
      <c r="D2567" s="6">
        <v>1</v>
      </c>
      <c r="E2567" s="126">
        <v>46035</v>
      </c>
      <c r="F2567" s="6">
        <v>1</v>
      </c>
      <c r="G2567" t="s">
        <v>522</v>
      </c>
      <c r="H2567" t="s">
        <v>334</v>
      </c>
      <c r="I2567" t="s">
        <v>32</v>
      </c>
      <c r="J2567" t="s">
        <v>540</v>
      </c>
      <c r="K2567">
        <v>1</v>
      </c>
      <c r="L2567" s="7">
        <v>2320</v>
      </c>
      <c r="M2567" s="7">
        <v>2320</v>
      </c>
      <c r="N2567">
        <v>0</v>
      </c>
      <c r="O2567" t="s">
        <v>29</v>
      </c>
      <c r="P2567">
        <v>0</v>
      </c>
      <c r="Q2567" s="7">
        <v>2320</v>
      </c>
      <c r="R2567" s="7">
        <v>0</v>
      </c>
      <c r="S2567" s="7">
        <v>0</v>
      </c>
      <c r="T2567" s="7">
        <v>0</v>
      </c>
      <c r="U2567" s="7">
        <v>0</v>
      </c>
      <c r="V2567" t="s">
        <v>83</v>
      </c>
      <c r="W2567" s="7">
        <v>-2320</v>
      </c>
      <c r="X2567" s="2" t="s">
        <v>82</v>
      </c>
      <c r="Y2567" s="200">
        <v>1</v>
      </c>
      <c r="Z2567" s="201">
        <f>IF(Y2567&lt;&gt;"",Y2567,IF(Table1[[#This Row],[Befolyt]]="i",1,""))</f>
        <v>1</v>
      </c>
      <c r="AA2567" s="98">
        <f>Table1[[#This Row],[KülföldiÁr]]*Table1[[#This Row],[Darab]]</f>
        <v>0</v>
      </c>
    </row>
    <row r="2568" spans="1:27" x14ac:dyDescent="0.3">
      <c r="A2568" t="s">
        <v>681</v>
      </c>
      <c r="B2568" t="s">
        <v>575</v>
      </c>
      <c r="C2568" s="126">
        <v>46035</v>
      </c>
      <c r="D2568" s="6">
        <v>1</v>
      </c>
      <c r="E2568" s="126">
        <v>46035</v>
      </c>
      <c r="F2568" s="6">
        <v>1</v>
      </c>
      <c r="G2568" t="s">
        <v>683</v>
      </c>
      <c r="H2568" t="s">
        <v>327</v>
      </c>
      <c r="I2568" t="s">
        <v>67</v>
      </c>
      <c r="J2568" t="s">
        <v>684</v>
      </c>
      <c r="K2568">
        <v>1</v>
      </c>
      <c r="L2568" s="7">
        <v>11159.78</v>
      </c>
      <c r="M2568" s="7">
        <v>11159.78</v>
      </c>
      <c r="N2568">
        <v>0</v>
      </c>
      <c r="O2568" t="s">
        <v>29</v>
      </c>
      <c r="P2568">
        <v>0</v>
      </c>
      <c r="Q2568" s="7">
        <v>22100</v>
      </c>
      <c r="R2568" s="7">
        <v>22100</v>
      </c>
      <c r="S2568" s="7">
        <v>22100</v>
      </c>
      <c r="T2568" s="7">
        <v>4</v>
      </c>
      <c r="U2568" s="7">
        <v>884</v>
      </c>
      <c r="V2568" t="s">
        <v>83</v>
      </c>
      <c r="W2568" s="7">
        <v>10940.22</v>
      </c>
      <c r="X2568" s="2" t="s">
        <v>82</v>
      </c>
      <c r="Y2568" s="200">
        <v>1</v>
      </c>
      <c r="Z2568" s="201">
        <f>IF(Y2568&lt;&gt;"",Y2568,IF(Table1[[#This Row],[Befolyt]]="i",1,""))</f>
        <v>1</v>
      </c>
      <c r="AA2568" s="98">
        <f>Table1[[#This Row],[KülföldiÁr]]*Table1[[#This Row],[Darab]]</f>
        <v>0</v>
      </c>
    </row>
    <row r="2569" spans="1:27" x14ac:dyDescent="0.3">
      <c r="A2569" t="s">
        <v>685</v>
      </c>
      <c r="B2569" t="s">
        <v>431</v>
      </c>
      <c r="C2569" s="126">
        <v>46035</v>
      </c>
      <c r="D2569" s="6">
        <v>1</v>
      </c>
      <c r="E2569" s="126">
        <v>46035</v>
      </c>
      <c r="F2569" s="6">
        <v>1</v>
      </c>
      <c r="G2569" t="s">
        <v>432</v>
      </c>
      <c r="H2569" t="s">
        <v>33</v>
      </c>
      <c r="I2569" t="s">
        <v>28</v>
      </c>
      <c r="J2569" t="s">
        <v>433</v>
      </c>
      <c r="K2569">
        <v>1</v>
      </c>
      <c r="L2569" s="7">
        <v>1006.19</v>
      </c>
      <c r="M2569" s="7">
        <v>1006.19</v>
      </c>
      <c r="N2569">
        <v>0</v>
      </c>
      <c r="O2569" t="s">
        <v>29</v>
      </c>
      <c r="P2569">
        <v>0</v>
      </c>
      <c r="Q2569" s="7">
        <v>4700</v>
      </c>
      <c r="R2569" s="7">
        <v>3580</v>
      </c>
      <c r="S2569" s="7">
        <v>3580</v>
      </c>
      <c r="T2569" s="7">
        <v>6.02</v>
      </c>
      <c r="U2569" s="7">
        <v>215.51599999999999</v>
      </c>
      <c r="V2569" t="s">
        <v>85</v>
      </c>
      <c r="W2569" s="7">
        <v>2573.81</v>
      </c>
      <c r="X2569" s="2" t="s">
        <v>82</v>
      </c>
      <c r="Y2569" s="200">
        <v>1</v>
      </c>
      <c r="Z2569" s="201">
        <f>IF(Y2569&lt;&gt;"",Y2569,IF(Table1[[#This Row],[Befolyt]]="i",1,""))</f>
        <v>1</v>
      </c>
      <c r="AA2569" s="98">
        <f>Table1[[#This Row],[KülföldiÁr]]*Table1[[#This Row],[Darab]]</f>
        <v>0</v>
      </c>
    </row>
    <row r="2570" spans="1:27" x14ac:dyDescent="0.3">
      <c r="A2570" t="s">
        <v>685</v>
      </c>
      <c r="B2570" t="s">
        <v>431</v>
      </c>
      <c r="C2570" s="126">
        <v>46035</v>
      </c>
      <c r="D2570" s="6">
        <v>1</v>
      </c>
      <c r="E2570" s="126">
        <v>46035</v>
      </c>
      <c r="F2570" s="6">
        <v>1</v>
      </c>
      <c r="G2570" t="s">
        <v>117</v>
      </c>
      <c r="H2570" t="s">
        <v>34</v>
      </c>
      <c r="I2570" t="s">
        <v>32</v>
      </c>
      <c r="J2570" t="s">
        <v>366</v>
      </c>
      <c r="K2570">
        <v>1</v>
      </c>
      <c r="L2570" s="7">
        <v>2159</v>
      </c>
      <c r="M2570" s="7">
        <v>2159</v>
      </c>
      <c r="N2570">
        <v>0</v>
      </c>
      <c r="O2570" t="s">
        <v>29</v>
      </c>
      <c r="P2570">
        <v>0</v>
      </c>
      <c r="Q2570" s="7">
        <v>2159</v>
      </c>
      <c r="R2570" s="7">
        <v>0</v>
      </c>
      <c r="S2570" s="7">
        <v>0</v>
      </c>
      <c r="T2570" s="7">
        <v>0</v>
      </c>
      <c r="U2570" s="7">
        <v>0</v>
      </c>
      <c r="V2570" t="s">
        <v>85</v>
      </c>
      <c r="W2570" s="7">
        <v>-2159</v>
      </c>
      <c r="X2570" s="2" t="s">
        <v>82</v>
      </c>
      <c r="Y2570" s="200">
        <v>1</v>
      </c>
      <c r="Z2570" s="201">
        <f>IF(Y2570&lt;&gt;"",Y2570,IF(Table1[[#This Row],[Befolyt]]="i",1,""))</f>
        <v>1</v>
      </c>
      <c r="AA2570" s="98">
        <f>Table1[[#This Row],[KülföldiÁr]]*Table1[[#This Row],[Darab]]</f>
        <v>0</v>
      </c>
    </row>
    <row r="2571" spans="1:27" x14ac:dyDescent="0.3">
      <c r="A2571" t="s">
        <v>686</v>
      </c>
      <c r="B2571" t="s">
        <v>491</v>
      </c>
      <c r="C2571" s="126">
        <v>46035</v>
      </c>
      <c r="D2571" s="6">
        <v>1</v>
      </c>
      <c r="E2571" s="126">
        <v>46035</v>
      </c>
      <c r="F2571" s="6">
        <v>1</v>
      </c>
      <c r="G2571" t="s">
        <v>304</v>
      </c>
      <c r="H2571" t="s">
        <v>33</v>
      </c>
      <c r="I2571" t="s">
        <v>28</v>
      </c>
      <c r="J2571" t="s">
        <v>305</v>
      </c>
      <c r="K2571">
        <v>40</v>
      </c>
      <c r="L2571" s="7">
        <v>908.37</v>
      </c>
      <c r="M2571" s="7">
        <v>36334.800000000003</v>
      </c>
      <c r="N2571">
        <v>0</v>
      </c>
      <c r="O2571" t="s">
        <v>29</v>
      </c>
      <c r="P2571">
        <v>0</v>
      </c>
      <c r="Q2571" s="7">
        <v>4000</v>
      </c>
      <c r="R2571" s="7">
        <v>6330</v>
      </c>
      <c r="S2571" s="7">
        <v>253200</v>
      </c>
      <c r="T2571" s="7">
        <v>21.04</v>
      </c>
      <c r="U2571" s="7">
        <v>53273.279999999999</v>
      </c>
      <c r="V2571" t="s">
        <v>66</v>
      </c>
      <c r="W2571" s="7">
        <v>216865.2</v>
      </c>
      <c r="X2571" s="2" t="s">
        <v>82</v>
      </c>
      <c r="Y2571" s="200"/>
      <c r="Z2571" s="201">
        <f>IF(Y2571&lt;&gt;"",Y2571,IF(Table1[[#This Row],[Befolyt]]="i",1,""))</f>
        <v>1</v>
      </c>
      <c r="AA2571" s="98">
        <f>Table1[[#This Row],[KülföldiÁr]]*Table1[[#This Row],[Darab]]</f>
        <v>0</v>
      </c>
    </row>
    <row r="2572" spans="1:27" x14ac:dyDescent="0.3">
      <c r="A2572" t="s">
        <v>686</v>
      </c>
      <c r="B2572" t="s">
        <v>491</v>
      </c>
      <c r="C2572" s="126">
        <v>46035</v>
      </c>
      <c r="D2572" s="6">
        <v>1</v>
      </c>
      <c r="E2572" s="126">
        <v>46035</v>
      </c>
      <c r="F2572" s="6">
        <v>1</v>
      </c>
      <c r="G2572" t="s">
        <v>357</v>
      </c>
      <c r="H2572" t="s">
        <v>34</v>
      </c>
      <c r="I2572" t="s">
        <v>32</v>
      </c>
      <c r="J2572" t="s">
        <v>358</v>
      </c>
      <c r="K2572">
        <v>1</v>
      </c>
      <c r="L2572" s="7">
        <v>7068</v>
      </c>
      <c r="M2572" s="7">
        <v>7068</v>
      </c>
      <c r="N2572">
        <v>0</v>
      </c>
      <c r="O2572" t="s">
        <v>29</v>
      </c>
      <c r="P2572">
        <v>0</v>
      </c>
      <c r="Q2572" s="7">
        <v>7068</v>
      </c>
      <c r="R2572" s="7">
        <v>0</v>
      </c>
      <c r="S2572" s="7">
        <v>0</v>
      </c>
      <c r="T2572" s="7">
        <v>0</v>
      </c>
      <c r="U2572" s="7">
        <v>0</v>
      </c>
      <c r="V2572" t="s">
        <v>66</v>
      </c>
      <c r="W2572" s="7">
        <v>-7068</v>
      </c>
      <c r="X2572" s="2" t="s">
        <v>82</v>
      </c>
      <c r="Y2572" s="200"/>
      <c r="Z2572" s="201">
        <f>IF(Y2572&lt;&gt;"",Y2572,IF(Table1[[#This Row],[Befolyt]]="i",1,""))</f>
        <v>1</v>
      </c>
      <c r="AA2572" s="98">
        <f>Table1[[#This Row],[KülföldiÁr]]*Table1[[#This Row],[Darab]]</f>
        <v>0</v>
      </c>
    </row>
    <row r="2573" spans="1:27" x14ac:dyDescent="0.3">
      <c r="A2573" t="s">
        <v>687</v>
      </c>
      <c r="B2573" t="s">
        <v>491</v>
      </c>
      <c r="C2573" s="126">
        <v>46035</v>
      </c>
      <c r="D2573" s="6">
        <v>1</v>
      </c>
      <c r="E2573" s="126">
        <v>46035</v>
      </c>
      <c r="F2573" s="6">
        <v>1</v>
      </c>
      <c r="G2573" t="s">
        <v>304</v>
      </c>
      <c r="H2573" t="s">
        <v>33</v>
      </c>
      <c r="I2573" t="s">
        <v>28</v>
      </c>
      <c r="J2573" t="s">
        <v>305</v>
      </c>
      <c r="K2573">
        <v>-40</v>
      </c>
      <c r="L2573" s="7">
        <v>-908.37</v>
      </c>
      <c r="M2573" s="7">
        <v>36334.800000000003</v>
      </c>
      <c r="N2573">
        <v>0</v>
      </c>
      <c r="O2573" t="s">
        <v>29</v>
      </c>
      <c r="P2573">
        <v>0</v>
      </c>
      <c r="Q2573" s="7">
        <v>4000</v>
      </c>
      <c r="R2573" s="7">
        <v>-6330</v>
      </c>
      <c r="S2573" s="7">
        <v>-253200</v>
      </c>
      <c r="T2573" s="7">
        <v>21.04</v>
      </c>
      <c r="U2573" s="7">
        <v>-53273.279999999999</v>
      </c>
      <c r="V2573" t="s">
        <v>66</v>
      </c>
      <c r="W2573" s="7">
        <v>-216865.2</v>
      </c>
      <c r="X2573" s="2" t="s">
        <v>31</v>
      </c>
      <c r="Y2573" s="200"/>
      <c r="Z2573" s="201" t="str">
        <f>IF(Y2573&lt;&gt;"",Y2573,IF(Table1[[#This Row],[Befolyt]]="i",1,""))</f>
        <v/>
      </c>
      <c r="AA2573" s="98">
        <f>Table1[[#This Row],[KülföldiÁr]]*Table1[[#This Row],[Darab]]</f>
        <v>0</v>
      </c>
    </row>
    <row r="2574" spans="1:27" x14ac:dyDescent="0.3">
      <c r="A2574" t="s">
        <v>688</v>
      </c>
      <c r="B2574" t="s">
        <v>491</v>
      </c>
      <c r="C2574" s="126">
        <v>46035</v>
      </c>
      <c r="D2574" s="6">
        <v>1</v>
      </c>
      <c r="E2574" s="126">
        <v>46035</v>
      </c>
      <c r="F2574" s="6">
        <v>1</v>
      </c>
      <c r="G2574" t="s">
        <v>304</v>
      </c>
      <c r="H2574" t="s">
        <v>33</v>
      </c>
      <c r="I2574" t="s">
        <v>28</v>
      </c>
      <c r="J2574" t="s">
        <v>305</v>
      </c>
      <c r="K2574">
        <v>40</v>
      </c>
      <c r="L2574" s="7">
        <v>908.37</v>
      </c>
      <c r="M2574" s="7">
        <v>36334.800000000003</v>
      </c>
      <c r="N2574">
        <v>0</v>
      </c>
      <c r="O2574" t="s">
        <v>29</v>
      </c>
      <c r="P2574">
        <v>0</v>
      </c>
      <c r="Q2574" s="7">
        <v>4000</v>
      </c>
      <c r="R2574" s="7">
        <v>6330</v>
      </c>
      <c r="S2574" s="7">
        <v>253200</v>
      </c>
      <c r="T2574" s="7">
        <v>21.04</v>
      </c>
      <c r="U2574" s="7">
        <v>53273.279999999999</v>
      </c>
      <c r="V2574" t="s">
        <v>66</v>
      </c>
      <c r="W2574" s="7">
        <v>216865.2</v>
      </c>
      <c r="X2574" s="2" t="s">
        <v>31</v>
      </c>
      <c r="Y2574" s="200"/>
      <c r="Z2574" s="201" t="str">
        <f>IF(Y2574&lt;&gt;"",Y2574,IF(Table1[[#This Row],[Befolyt]]="i",1,""))</f>
        <v/>
      </c>
      <c r="AA2574" s="98">
        <f>Table1[[#This Row],[KülföldiÁr]]*Table1[[#This Row],[Darab]]</f>
        <v>0</v>
      </c>
    </row>
    <row r="2575" spans="1:27" x14ac:dyDescent="0.3">
      <c r="A2575" t="s">
        <v>689</v>
      </c>
      <c r="B2575" t="s">
        <v>443</v>
      </c>
      <c r="C2575" s="126">
        <v>46035</v>
      </c>
      <c r="D2575" s="6">
        <v>1</v>
      </c>
      <c r="E2575" s="126">
        <v>46035</v>
      </c>
      <c r="F2575" s="6">
        <v>1</v>
      </c>
      <c r="G2575" t="s">
        <v>566</v>
      </c>
      <c r="H2575" t="s">
        <v>27</v>
      </c>
      <c r="I2575" t="s">
        <v>28</v>
      </c>
      <c r="J2575" t="s">
        <v>567</v>
      </c>
      <c r="K2575">
        <v>1</v>
      </c>
      <c r="L2575" s="7">
        <v>5520</v>
      </c>
      <c r="M2575" s="7">
        <v>5520</v>
      </c>
      <c r="N2575">
        <v>0</v>
      </c>
      <c r="O2575" t="s">
        <v>29</v>
      </c>
      <c r="P2575">
        <v>0</v>
      </c>
      <c r="Q2575" s="7">
        <v>9200</v>
      </c>
      <c r="R2575" s="7">
        <v>9200</v>
      </c>
      <c r="S2575" s="7">
        <v>9200</v>
      </c>
      <c r="T2575" s="7">
        <v>10</v>
      </c>
      <c r="U2575" s="7">
        <v>920</v>
      </c>
      <c r="V2575" t="s">
        <v>30</v>
      </c>
      <c r="W2575" s="7">
        <v>3680</v>
      </c>
      <c r="X2575" s="2" t="s">
        <v>82</v>
      </c>
      <c r="Y2575" s="200"/>
      <c r="Z2575" s="201">
        <f>IF(Y2575&lt;&gt;"",Y2575,IF(Table1[[#This Row],[Befolyt]]="i",1,""))</f>
        <v>1</v>
      </c>
      <c r="AA2575" s="98">
        <f>Table1[[#This Row],[KülföldiÁr]]*Table1[[#This Row],[Darab]]</f>
        <v>0</v>
      </c>
    </row>
    <row r="2576" spans="1:27" x14ac:dyDescent="0.3">
      <c r="A2576" t="s">
        <v>690</v>
      </c>
      <c r="B2576" t="s">
        <v>691</v>
      </c>
      <c r="C2576" s="126">
        <v>46035</v>
      </c>
      <c r="D2576" s="6">
        <v>1</v>
      </c>
      <c r="E2576" s="126">
        <v>46035</v>
      </c>
      <c r="F2576" s="6">
        <v>1</v>
      </c>
      <c r="G2576" t="s">
        <v>452</v>
      </c>
      <c r="H2576" t="s">
        <v>49</v>
      </c>
      <c r="I2576" t="s">
        <v>28</v>
      </c>
      <c r="J2576" t="s">
        <v>453</v>
      </c>
      <c r="K2576">
        <v>2</v>
      </c>
      <c r="L2576" s="7">
        <v>24408.45</v>
      </c>
      <c r="M2576" s="7">
        <v>48816.9</v>
      </c>
      <c r="N2576">
        <v>0</v>
      </c>
      <c r="O2576" t="s">
        <v>29</v>
      </c>
      <c r="P2576">
        <v>0</v>
      </c>
      <c r="Q2576" s="7">
        <v>75010</v>
      </c>
      <c r="R2576" s="7">
        <v>67500</v>
      </c>
      <c r="S2576" s="7">
        <v>135000</v>
      </c>
      <c r="T2576" s="7">
        <v>4.2</v>
      </c>
      <c r="U2576" s="7">
        <v>5670</v>
      </c>
      <c r="V2576" t="s">
        <v>74</v>
      </c>
      <c r="W2576" s="7">
        <v>86183.1</v>
      </c>
      <c r="X2576" s="2" t="s">
        <v>82</v>
      </c>
      <c r="Y2576" s="200">
        <v>1</v>
      </c>
      <c r="Z2576" s="201">
        <f>IF(Y2576&lt;&gt;"",Y2576,IF(Table1[[#This Row],[Befolyt]]="i",1,""))</f>
        <v>1</v>
      </c>
      <c r="AA2576" s="98">
        <f>Table1[[#This Row],[KülföldiÁr]]*Table1[[#This Row],[Darab]]</f>
        <v>0</v>
      </c>
    </row>
    <row r="2577" spans="1:27" x14ac:dyDescent="0.3">
      <c r="A2577" t="s">
        <v>692</v>
      </c>
      <c r="B2577" t="s">
        <v>434</v>
      </c>
      <c r="C2577" s="126">
        <v>46034</v>
      </c>
      <c r="D2577" s="6">
        <v>1</v>
      </c>
      <c r="E2577" s="126">
        <v>46034</v>
      </c>
      <c r="F2577" s="6">
        <v>1</v>
      </c>
      <c r="G2577" t="s">
        <v>86</v>
      </c>
      <c r="H2577" t="s">
        <v>70</v>
      </c>
      <c r="I2577" t="s">
        <v>32</v>
      </c>
      <c r="J2577" t="s">
        <v>87</v>
      </c>
      <c r="K2577">
        <v>0.5</v>
      </c>
      <c r="L2577" s="7">
        <v>7195.04</v>
      </c>
      <c r="M2577" s="7">
        <v>3597.52</v>
      </c>
      <c r="N2577">
        <v>0</v>
      </c>
      <c r="O2577" t="s">
        <v>29</v>
      </c>
      <c r="P2577">
        <v>0</v>
      </c>
      <c r="Q2577" s="7">
        <v>12000</v>
      </c>
      <c r="R2577" s="7">
        <v>12000</v>
      </c>
      <c r="S2577" s="7">
        <v>6000</v>
      </c>
      <c r="T2577" s="7">
        <v>0</v>
      </c>
      <c r="U2577" s="7">
        <v>0</v>
      </c>
      <c r="V2577" t="s">
        <v>37</v>
      </c>
      <c r="W2577" s="7">
        <v>2402.48</v>
      </c>
      <c r="X2577" s="2" t="s">
        <v>82</v>
      </c>
      <c r="Y2577" s="200">
        <v>1</v>
      </c>
      <c r="Z2577" s="201">
        <f>IF(Y2577&lt;&gt;"",Y2577,IF(Table1[[#This Row],[Befolyt]]="i",1,""))</f>
        <v>1</v>
      </c>
      <c r="AA2577" s="98">
        <f>Table1[[#This Row],[KülföldiÁr]]*Table1[[#This Row],[Darab]]</f>
        <v>0</v>
      </c>
    </row>
    <row r="2578" spans="1:27" x14ac:dyDescent="0.3">
      <c r="A2578" t="s">
        <v>692</v>
      </c>
      <c r="B2578" t="s">
        <v>434</v>
      </c>
      <c r="C2578" s="126">
        <v>46034</v>
      </c>
      <c r="D2578" s="6">
        <v>1</v>
      </c>
      <c r="E2578" s="126">
        <v>46034</v>
      </c>
      <c r="F2578" s="6">
        <v>1</v>
      </c>
      <c r="G2578" t="s">
        <v>137</v>
      </c>
      <c r="H2578" t="s">
        <v>33</v>
      </c>
      <c r="I2578" t="s">
        <v>28</v>
      </c>
      <c r="J2578" t="s">
        <v>292</v>
      </c>
      <c r="K2578">
        <v>2</v>
      </c>
      <c r="L2578" s="7">
        <v>3527.57</v>
      </c>
      <c r="M2578" s="7">
        <v>7055.14</v>
      </c>
      <c r="N2578">
        <v>0</v>
      </c>
      <c r="O2578" t="s">
        <v>29</v>
      </c>
      <c r="P2578">
        <v>0</v>
      </c>
      <c r="Q2578" s="7">
        <v>13700</v>
      </c>
      <c r="R2578" s="7">
        <v>13700</v>
      </c>
      <c r="S2578" s="7">
        <v>27400</v>
      </c>
      <c r="T2578" s="7">
        <v>10</v>
      </c>
      <c r="U2578" s="7">
        <v>2740</v>
      </c>
      <c r="V2578" t="s">
        <v>37</v>
      </c>
      <c r="W2578" s="7">
        <v>20344.86</v>
      </c>
      <c r="X2578" s="2" t="s">
        <v>82</v>
      </c>
      <c r="Y2578" s="200">
        <v>1</v>
      </c>
      <c r="Z2578" s="201">
        <f>IF(Y2578&lt;&gt;"",Y2578,IF(Table1[[#This Row],[Befolyt]]="i",1,""))</f>
        <v>1</v>
      </c>
      <c r="AA2578" s="98">
        <f>Table1[[#This Row],[KülföldiÁr]]*Table1[[#This Row],[Darab]]</f>
        <v>0</v>
      </c>
    </row>
    <row r="2579" spans="1:27" x14ac:dyDescent="0.3">
      <c r="A2579" t="s">
        <v>692</v>
      </c>
      <c r="B2579" t="s">
        <v>434</v>
      </c>
      <c r="C2579" s="126">
        <v>46034</v>
      </c>
      <c r="D2579" s="6">
        <v>1</v>
      </c>
      <c r="E2579" s="126">
        <v>46034</v>
      </c>
      <c r="F2579" s="6">
        <v>1</v>
      </c>
      <c r="G2579" t="s">
        <v>114</v>
      </c>
      <c r="H2579" t="s">
        <v>33</v>
      </c>
      <c r="I2579" t="s">
        <v>28</v>
      </c>
      <c r="J2579" t="s">
        <v>121</v>
      </c>
      <c r="K2579">
        <v>1</v>
      </c>
      <c r="L2579" s="7">
        <v>878.71</v>
      </c>
      <c r="M2579" s="7">
        <v>878.71</v>
      </c>
      <c r="N2579">
        <v>0</v>
      </c>
      <c r="O2579" t="s">
        <v>29</v>
      </c>
      <c r="P2579">
        <v>0</v>
      </c>
      <c r="Q2579" s="7">
        <v>4200</v>
      </c>
      <c r="R2579" s="7">
        <v>4200</v>
      </c>
      <c r="S2579" s="7">
        <v>4200</v>
      </c>
      <c r="T2579" s="7">
        <v>10</v>
      </c>
      <c r="U2579" s="7">
        <v>420</v>
      </c>
      <c r="V2579" t="s">
        <v>37</v>
      </c>
      <c r="W2579" s="7">
        <v>3321.29</v>
      </c>
      <c r="X2579" s="2" t="s">
        <v>82</v>
      </c>
      <c r="Y2579" s="200">
        <v>1</v>
      </c>
      <c r="Z2579" s="201">
        <f>IF(Y2579&lt;&gt;"",Y2579,IF(Table1[[#This Row],[Befolyt]]="i",1,""))</f>
        <v>1</v>
      </c>
      <c r="AA2579" s="98">
        <f>Table1[[#This Row],[KülföldiÁr]]*Table1[[#This Row],[Darab]]</f>
        <v>0</v>
      </c>
    </row>
    <row r="2580" spans="1:27" x14ac:dyDescent="0.3">
      <c r="A2580" t="s">
        <v>692</v>
      </c>
      <c r="B2580" t="s">
        <v>434</v>
      </c>
      <c r="C2580" s="126">
        <v>46034</v>
      </c>
      <c r="D2580" s="6">
        <v>1</v>
      </c>
      <c r="E2580" s="126">
        <v>46034</v>
      </c>
      <c r="F2580" s="6">
        <v>1</v>
      </c>
      <c r="G2580" t="s">
        <v>469</v>
      </c>
      <c r="H2580" t="s">
        <v>27</v>
      </c>
      <c r="I2580" t="s">
        <v>28</v>
      </c>
      <c r="J2580" t="s">
        <v>470</v>
      </c>
      <c r="K2580">
        <v>1</v>
      </c>
      <c r="L2580" s="7">
        <v>41970</v>
      </c>
      <c r="M2580" s="7">
        <v>41970</v>
      </c>
      <c r="N2580">
        <v>0</v>
      </c>
      <c r="O2580" t="s">
        <v>29</v>
      </c>
      <c r="P2580">
        <v>0</v>
      </c>
      <c r="Q2580" s="7">
        <v>69950</v>
      </c>
      <c r="R2580" s="7">
        <v>69950</v>
      </c>
      <c r="S2580" s="7">
        <v>69950</v>
      </c>
      <c r="T2580" s="7">
        <v>10</v>
      </c>
      <c r="U2580" s="7">
        <v>6995</v>
      </c>
      <c r="V2580" t="s">
        <v>37</v>
      </c>
      <c r="W2580" s="7">
        <v>27980</v>
      </c>
      <c r="X2580" s="2" t="s">
        <v>82</v>
      </c>
      <c r="Y2580" s="200">
        <v>1</v>
      </c>
      <c r="Z2580" s="201">
        <f>IF(Y2580&lt;&gt;"",Y2580,IF(Table1[[#This Row],[Befolyt]]="i",1,""))</f>
        <v>1</v>
      </c>
      <c r="AA2580" s="98">
        <f>Table1[[#This Row],[KülföldiÁr]]*Table1[[#This Row],[Darab]]</f>
        <v>0</v>
      </c>
    </row>
    <row r="2581" spans="1:27" x14ac:dyDescent="0.3">
      <c r="A2581" t="s">
        <v>692</v>
      </c>
      <c r="B2581" t="s">
        <v>434</v>
      </c>
      <c r="C2581" s="126">
        <v>46034</v>
      </c>
      <c r="D2581" s="6">
        <v>1</v>
      </c>
      <c r="E2581" s="126">
        <v>46034</v>
      </c>
      <c r="F2581" s="6">
        <v>1</v>
      </c>
      <c r="G2581" t="s">
        <v>58</v>
      </c>
      <c r="H2581" t="s">
        <v>41</v>
      </c>
      <c r="I2581" t="s">
        <v>28</v>
      </c>
      <c r="J2581" t="s">
        <v>59</v>
      </c>
      <c r="K2581">
        <v>3</v>
      </c>
      <c r="L2581" s="7">
        <v>169.09</v>
      </c>
      <c r="M2581" s="7">
        <v>507.27</v>
      </c>
      <c r="N2581">
        <v>0</v>
      </c>
      <c r="O2581" t="s">
        <v>29</v>
      </c>
      <c r="P2581">
        <v>0</v>
      </c>
      <c r="Q2581" s="7">
        <v>890</v>
      </c>
      <c r="R2581" s="7">
        <v>890</v>
      </c>
      <c r="S2581" s="7">
        <v>2670</v>
      </c>
      <c r="T2581" s="7">
        <v>5</v>
      </c>
      <c r="U2581" s="7">
        <v>133.5</v>
      </c>
      <c r="V2581" t="s">
        <v>37</v>
      </c>
      <c r="W2581" s="7">
        <v>2162.73</v>
      </c>
      <c r="X2581" s="2" t="s">
        <v>82</v>
      </c>
      <c r="Y2581" s="200">
        <v>1</v>
      </c>
      <c r="Z2581" s="201">
        <f>IF(Y2581&lt;&gt;"",Y2581,IF(Table1[[#This Row],[Befolyt]]="i",1,""))</f>
        <v>1</v>
      </c>
      <c r="AA2581" s="98">
        <f>Table1[[#This Row],[KülföldiÁr]]*Table1[[#This Row],[Darab]]</f>
        <v>0</v>
      </c>
    </row>
    <row r="2582" spans="1:27" x14ac:dyDescent="0.3">
      <c r="A2582" t="s">
        <v>692</v>
      </c>
      <c r="B2582" t="s">
        <v>434</v>
      </c>
      <c r="C2582" s="126">
        <v>46034</v>
      </c>
      <c r="D2582" s="6">
        <v>1</v>
      </c>
      <c r="E2582" s="126">
        <v>46034</v>
      </c>
      <c r="F2582" s="6">
        <v>1</v>
      </c>
      <c r="G2582" t="s">
        <v>301</v>
      </c>
      <c r="H2582" t="s">
        <v>41</v>
      </c>
      <c r="I2582" t="s">
        <v>28</v>
      </c>
      <c r="J2582" t="s">
        <v>306</v>
      </c>
      <c r="K2582">
        <v>1</v>
      </c>
      <c r="L2582" s="7">
        <v>155.11000000000001</v>
      </c>
      <c r="M2582" s="7">
        <v>155.11000000000001</v>
      </c>
      <c r="N2582">
        <v>0</v>
      </c>
      <c r="O2582" t="s">
        <v>29</v>
      </c>
      <c r="P2582">
        <v>0</v>
      </c>
      <c r="Q2582" s="7">
        <v>778</v>
      </c>
      <c r="R2582" s="7">
        <v>778</v>
      </c>
      <c r="S2582" s="7">
        <v>778</v>
      </c>
      <c r="T2582" s="7">
        <v>5</v>
      </c>
      <c r="U2582" s="7">
        <v>38.9</v>
      </c>
      <c r="V2582" t="s">
        <v>37</v>
      </c>
      <c r="W2582" s="7">
        <v>622.89</v>
      </c>
      <c r="X2582" s="2" t="s">
        <v>82</v>
      </c>
      <c r="Y2582" s="200">
        <v>1</v>
      </c>
      <c r="Z2582" s="201">
        <f>IF(Y2582&lt;&gt;"",Y2582,IF(Table1[[#This Row],[Befolyt]]="i",1,""))</f>
        <v>1</v>
      </c>
      <c r="AA2582" s="98">
        <f>Table1[[#This Row],[KülföldiÁr]]*Table1[[#This Row],[Darab]]</f>
        <v>0</v>
      </c>
    </row>
    <row r="2583" spans="1:27" x14ac:dyDescent="0.3">
      <c r="A2583" t="s">
        <v>692</v>
      </c>
      <c r="B2583" t="s">
        <v>434</v>
      </c>
      <c r="C2583" s="126">
        <v>46034</v>
      </c>
      <c r="D2583" s="6">
        <v>1</v>
      </c>
      <c r="E2583" s="126">
        <v>46034</v>
      </c>
      <c r="F2583" s="6">
        <v>1</v>
      </c>
      <c r="G2583" t="s">
        <v>88</v>
      </c>
      <c r="H2583" t="s">
        <v>41</v>
      </c>
      <c r="I2583" t="s">
        <v>28</v>
      </c>
      <c r="J2583" t="s">
        <v>89</v>
      </c>
      <c r="K2583">
        <v>1</v>
      </c>
      <c r="L2583" s="7">
        <v>243.64</v>
      </c>
      <c r="M2583" s="7">
        <v>243.64</v>
      </c>
      <c r="N2583">
        <v>0</v>
      </c>
      <c r="O2583" t="s">
        <v>29</v>
      </c>
      <c r="P2583">
        <v>0</v>
      </c>
      <c r="Q2583" s="7">
        <v>1485</v>
      </c>
      <c r="R2583" s="7">
        <v>1485</v>
      </c>
      <c r="S2583" s="7">
        <v>1485</v>
      </c>
      <c r="T2583" s="7">
        <v>5</v>
      </c>
      <c r="U2583" s="7">
        <v>74.25</v>
      </c>
      <c r="V2583" t="s">
        <v>37</v>
      </c>
      <c r="W2583" s="7">
        <v>1241.3600000000001</v>
      </c>
      <c r="X2583" s="2" t="s">
        <v>82</v>
      </c>
      <c r="Y2583" s="200">
        <v>1</v>
      </c>
      <c r="Z2583" s="201">
        <f>IF(Y2583&lt;&gt;"",Y2583,IF(Table1[[#This Row],[Befolyt]]="i",1,""))</f>
        <v>1</v>
      </c>
      <c r="AA2583" s="98">
        <f>Table1[[#This Row],[KülföldiÁr]]*Table1[[#This Row],[Darab]]</f>
        <v>0</v>
      </c>
    </row>
    <row r="2584" spans="1:27" x14ac:dyDescent="0.3">
      <c r="A2584" t="s">
        <v>692</v>
      </c>
      <c r="B2584" t="s">
        <v>434</v>
      </c>
      <c r="C2584" s="126">
        <v>46034</v>
      </c>
      <c r="D2584" s="6">
        <v>1</v>
      </c>
      <c r="E2584" s="126">
        <v>46034</v>
      </c>
      <c r="F2584" s="6">
        <v>1</v>
      </c>
      <c r="G2584" t="s">
        <v>92</v>
      </c>
      <c r="H2584" t="s">
        <v>41</v>
      </c>
      <c r="I2584" t="s">
        <v>28</v>
      </c>
      <c r="J2584" t="s">
        <v>125</v>
      </c>
      <c r="K2584">
        <v>2</v>
      </c>
      <c r="L2584" s="7">
        <v>255.08</v>
      </c>
      <c r="M2584" s="7">
        <v>510.16</v>
      </c>
      <c r="N2584">
        <v>0</v>
      </c>
      <c r="O2584" t="s">
        <v>29</v>
      </c>
      <c r="P2584">
        <v>0</v>
      </c>
      <c r="Q2584" s="7">
        <v>1340</v>
      </c>
      <c r="R2584" s="7">
        <v>1340</v>
      </c>
      <c r="S2584" s="7">
        <v>2680</v>
      </c>
      <c r="T2584" s="7">
        <v>5</v>
      </c>
      <c r="U2584" s="7">
        <v>134</v>
      </c>
      <c r="V2584" t="s">
        <v>37</v>
      </c>
      <c r="W2584" s="7">
        <v>2169.84</v>
      </c>
      <c r="X2584" s="2" t="s">
        <v>82</v>
      </c>
      <c r="Y2584" s="200">
        <v>1</v>
      </c>
      <c r="Z2584" s="201">
        <f>IF(Y2584&lt;&gt;"",Y2584,IF(Table1[[#This Row],[Befolyt]]="i",1,""))</f>
        <v>1</v>
      </c>
      <c r="AA2584" s="98">
        <f>Table1[[#This Row],[KülföldiÁr]]*Table1[[#This Row],[Darab]]</f>
        <v>0</v>
      </c>
    </row>
    <row r="2585" spans="1:27" x14ac:dyDescent="0.3">
      <c r="A2585" t="s">
        <v>692</v>
      </c>
      <c r="B2585" t="s">
        <v>434</v>
      </c>
      <c r="C2585" s="126">
        <v>46034</v>
      </c>
      <c r="D2585" s="6">
        <v>1</v>
      </c>
      <c r="E2585" s="126">
        <v>46034</v>
      </c>
      <c r="F2585" s="6">
        <v>1</v>
      </c>
      <c r="G2585" t="s">
        <v>47</v>
      </c>
      <c r="H2585" t="s">
        <v>41</v>
      </c>
      <c r="I2585" t="s">
        <v>28</v>
      </c>
      <c r="J2585" t="s">
        <v>48</v>
      </c>
      <c r="K2585">
        <v>8</v>
      </c>
      <c r="L2585" s="7">
        <v>182.72</v>
      </c>
      <c r="M2585" s="7">
        <v>1461.76</v>
      </c>
      <c r="N2585">
        <v>0</v>
      </c>
      <c r="O2585" t="s">
        <v>29</v>
      </c>
      <c r="P2585">
        <v>0</v>
      </c>
      <c r="Q2585" s="7">
        <v>1018</v>
      </c>
      <c r="R2585" s="7">
        <v>1018</v>
      </c>
      <c r="S2585" s="7">
        <v>8144</v>
      </c>
      <c r="T2585" s="7">
        <v>5</v>
      </c>
      <c r="U2585" s="7">
        <v>407.2</v>
      </c>
      <c r="V2585" t="s">
        <v>37</v>
      </c>
      <c r="W2585" s="7">
        <v>6682.24</v>
      </c>
      <c r="X2585" s="2" t="s">
        <v>82</v>
      </c>
      <c r="Y2585" s="200">
        <v>1</v>
      </c>
      <c r="Z2585" s="201">
        <f>IF(Y2585&lt;&gt;"",Y2585,IF(Table1[[#This Row],[Befolyt]]="i",1,""))</f>
        <v>1</v>
      </c>
      <c r="AA2585" s="98">
        <f>Table1[[#This Row],[KülföldiÁr]]*Table1[[#This Row],[Darab]]</f>
        <v>0</v>
      </c>
    </row>
    <row r="2586" spans="1:27" x14ac:dyDescent="0.3">
      <c r="A2586" t="s">
        <v>692</v>
      </c>
      <c r="B2586" t="s">
        <v>434</v>
      </c>
      <c r="C2586" s="126">
        <v>46034</v>
      </c>
      <c r="D2586" s="6">
        <v>1</v>
      </c>
      <c r="E2586" s="126">
        <v>46034</v>
      </c>
      <c r="F2586" s="6">
        <v>1</v>
      </c>
      <c r="G2586" t="s">
        <v>90</v>
      </c>
      <c r="H2586" t="s">
        <v>41</v>
      </c>
      <c r="I2586" t="s">
        <v>28</v>
      </c>
      <c r="J2586" t="s">
        <v>91</v>
      </c>
      <c r="K2586">
        <v>1</v>
      </c>
      <c r="L2586" s="7">
        <v>267.82</v>
      </c>
      <c r="M2586" s="7">
        <v>267.82</v>
      </c>
      <c r="N2586">
        <v>0</v>
      </c>
      <c r="O2586" t="s">
        <v>29</v>
      </c>
      <c r="P2586">
        <v>0</v>
      </c>
      <c r="Q2586" s="7">
        <v>1485</v>
      </c>
      <c r="R2586" s="7">
        <v>1485</v>
      </c>
      <c r="S2586" s="7">
        <v>1485</v>
      </c>
      <c r="T2586" s="7">
        <v>5</v>
      </c>
      <c r="U2586" s="7">
        <v>74.25</v>
      </c>
      <c r="V2586" t="s">
        <v>37</v>
      </c>
      <c r="W2586" s="7">
        <v>1217.18</v>
      </c>
      <c r="X2586" s="2" t="s">
        <v>82</v>
      </c>
      <c r="Y2586" s="200">
        <v>1</v>
      </c>
      <c r="Z2586" s="201">
        <f>IF(Y2586&lt;&gt;"",Y2586,IF(Table1[[#This Row],[Befolyt]]="i",1,""))</f>
        <v>1</v>
      </c>
      <c r="AA2586" s="98">
        <f>Table1[[#This Row],[KülföldiÁr]]*Table1[[#This Row],[Darab]]</f>
        <v>0</v>
      </c>
    </row>
    <row r="2587" spans="1:27" x14ac:dyDescent="0.3">
      <c r="A2587" t="s">
        <v>693</v>
      </c>
      <c r="B2587" t="s">
        <v>505</v>
      </c>
      <c r="C2587" s="126">
        <v>46034</v>
      </c>
      <c r="D2587" s="6">
        <v>1</v>
      </c>
      <c r="E2587" s="126">
        <v>46036</v>
      </c>
      <c r="F2587" s="6">
        <v>1</v>
      </c>
      <c r="G2587" t="s">
        <v>564</v>
      </c>
      <c r="H2587" t="s">
        <v>334</v>
      </c>
      <c r="I2587" t="s">
        <v>32</v>
      </c>
      <c r="J2587" t="s">
        <v>694</v>
      </c>
      <c r="K2587">
        <v>1</v>
      </c>
      <c r="L2587" s="7">
        <v>10854</v>
      </c>
      <c r="M2587" s="7">
        <v>10854</v>
      </c>
      <c r="N2587">
        <v>0</v>
      </c>
      <c r="O2587" t="s">
        <v>29</v>
      </c>
      <c r="P2587">
        <v>0</v>
      </c>
      <c r="Q2587" s="7">
        <v>10854</v>
      </c>
      <c r="R2587" s="7">
        <v>0</v>
      </c>
      <c r="S2587" s="7">
        <v>0</v>
      </c>
      <c r="T2587" s="7">
        <v>0</v>
      </c>
      <c r="U2587" s="7">
        <v>0</v>
      </c>
      <c r="V2587" t="s">
        <v>457</v>
      </c>
      <c r="W2587" s="7">
        <v>-10854</v>
      </c>
      <c r="X2587" s="2" t="s">
        <v>82</v>
      </c>
      <c r="Y2587" s="200">
        <v>1</v>
      </c>
      <c r="Z2587" s="201">
        <f>IF(Y2587&lt;&gt;"",Y2587,IF(Table1[[#This Row],[Befolyt]]="i",1,""))</f>
        <v>1</v>
      </c>
      <c r="AA2587" s="98">
        <f>Table1[[#This Row],[KülföldiÁr]]*Table1[[#This Row],[Darab]]</f>
        <v>0</v>
      </c>
    </row>
    <row r="2588" spans="1:27" x14ac:dyDescent="0.3">
      <c r="A2588" t="s">
        <v>693</v>
      </c>
      <c r="B2588" t="s">
        <v>505</v>
      </c>
      <c r="C2588" s="126">
        <v>46034</v>
      </c>
      <c r="D2588" s="6">
        <v>1</v>
      </c>
      <c r="E2588" s="126">
        <v>46036</v>
      </c>
      <c r="F2588" s="6">
        <v>1</v>
      </c>
      <c r="G2588" t="s">
        <v>75</v>
      </c>
      <c r="H2588" t="s">
        <v>34</v>
      </c>
      <c r="I2588" t="s">
        <v>32</v>
      </c>
      <c r="J2588" t="s">
        <v>76</v>
      </c>
      <c r="K2588">
        <v>1</v>
      </c>
      <c r="L2588" s="7">
        <v>1900</v>
      </c>
      <c r="M2588" s="7">
        <v>1900</v>
      </c>
      <c r="N2588">
        <v>0</v>
      </c>
      <c r="O2588" t="s">
        <v>29</v>
      </c>
      <c r="P2588">
        <v>0</v>
      </c>
      <c r="Q2588" s="7">
        <v>3500</v>
      </c>
      <c r="R2588" s="7">
        <v>0</v>
      </c>
      <c r="S2588" s="7">
        <v>0</v>
      </c>
      <c r="T2588" s="7">
        <v>0</v>
      </c>
      <c r="U2588" s="7">
        <v>0</v>
      </c>
      <c r="V2588" t="s">
        <v>457</v>
      </c>
      <c r="W2588" s="7">
        <v>-1900</v>
      </c>
      <c r="X2588" s="2" t="s">
        <v>82</v>
      </c>
      <c r="Y2588" s="200">
        <v>1</v>
      </c>
      <c r="Z2588" s="201">
        <f>IF(Y2588&lt;&gt;"",Y2588,IF(Table1[[#This Row],[Befolyt]]="i",1,""))</f>
        <v>1</v>
      </c>
      <c r="AA2588" s="98">
        <f>Table1[[#This Row],[KülföldiÁr]]*Table1[[#This Row],[Darab]]</f>
        <v>0</v>
      </c>
    </row>
    <row r="2589" spans="1:27" x14ac:dyDescent="0.3">
      <c r="A2589" t="s">
        <v>693</v>
      </c>
      <c r="B2589" t="s">
        <v>505</v>
      </c>
      <c r="C2589" s="126">
        <v>46034</v>
      </c>
      <c r="D2589" s="6">
        <v>1</v>
      </c>
      <c r="E2589" s="126">
        <v>46036</v>
      </c>
      <c r="F2589" s="6">
        <v>1</v>
      </c>
      <c r="G2589" t="s">
        <v>695</v>
      </c>
      <c r="H2589" t="s">
        <v>327</v>
      </c>
      <c r="I2589" t="s">
        <v>67</v>
      </c>
      <c r="J2589" t="s">
        <v>696</v>
      </c>
      <c r="K2589">
        <v>3</v>
      </c>
      <c r="L2589" s="7">
        <v>185547.31</v>
      </c>
      <c r="M2589" s="7">
        <v>556641.92999999993</v>
      </c>
      <c r="N2589">
        <v>0</v>
      </c>
      <c r="O2589" t="s">
        <v>29</v>
      </c>
      <c r="P2589">
        <v>0</v>
      </c>
      <c r="Q2589" s="7">
        <v>323500</v>
      </c>
      <c r="R2589" s="7">
        <v>321955</v>
      </c>
      <c r="S2589" s="7">
        <v>965865</v>
      </c>
      <c r="T2589" s="7">
        <v>3.03</v>
      </c>
      <c r="U2589" s="7">
        <v>29265.709499999997</v>
      </c>
      <c r="V2589" t="s">
        <v>457</v>
      </c>
      <c r="W2589" s="7">
        <v>409223.07000000007</v>
      </c>
      <c r="X2589" s="2" t="s">
        <v>82</v>
      </c>
      <c r="Y2589" s="200">
        <v>1</v>
      </c>
      <c r="Z2589" s="201">
        <f>IF(Y2589&lt;&gt;"",Y2589,IF(Table1[[#This Row],[Befolyt]]="i",1,""))</f>
        <v>1</v>
      </c>
      <c r="AA2589" s="98">
        <f>Table1[[#This Row],[KülföldiÁr]]*Table1[[#This Row],[Darab]]</f>
        <v>0</v>
      </c>
    </row>
    <row r="2590" spans="1:27" x14ac:dyDescent="0.3">
      <c r="A2590" t="s">
        <v>693</v>
      </c>
      <c r="B2590" t="s">
        <v>505</v>
      </c>
      <c r="C2590" s="126">
        <v>46034</v>
      </c>
      <c r="D2590" s="6">
        <v>1</v>
      </c>
      <c r="E2590" s="126">
        <v>46036</v>
      </c>
      <c r="F2590" s="6">
        <v>1</v>
      </c>
      <c r="G2590" t="s">
        <v>697</v>
      </c>
      <c r="H2590" t="s">
        <v>327</v>
      </c>
      <c r="I2590" t="s">
        <v>67</v>
      </c>
      <c r="J2590" t="s">
        <v>698</v>
      </c>
      <c r="K2590">
        <v>3</v>
      </c>
      <c r="L2590" s="7">
        <v>25528.16</v>
      </c>
      <c r="M2590" s="7">
        <v>76584.479999999996</v>
      </c>
      <c r="N2590">
        <v>0</v>
      </c>
      <c r="O2590" t="s">
        <v>29</v>
      </c>
      <c r="P2590">
        <v>0</v>
      </c>
      <c r="Q2590" s="7">
        <v>43300</v>
      </c>
      <c r="R2590" s="7">
        <v>43605</v>
      </c>
      <c r="S2590" s="7">
        <v>130815</v>
      </c>
      <c r="T2590" s="7">
        <v>3.27</v>
      </c>
      <c r="U2590" s="7">
        <v>4277.6504999999997</v>
      </c>
      <c r="V2590" t="s">
        <v>457</v>
      </c>
      <c r="W2590" s="7">
        <v>54230.520000000004</v>
      </c>
      <c r="X2590" s="2" t="s">
        <v>82</v>
      </c>
      <c r="Y2590" s="200">
        <v>1</v>
      </c>
      <c r="Z2590" s="201">
        <f>IF(Y2590&lt;&gt;"",Y2590,IF(Table1[[#This Row],[Befolyt]]="i",1,""))</f>
        <v>1</v>
      </c>
      <c r="AA2590" s="98">
        <f>Table1[[#This Row],[KülföldiÁr]]*Table1[[#This Row],[Darab]]</f>
        <v>0</v>
      </c>
    </row>
    <row r="2591" spans="1:27" x14ac:dyDescent="0.3">
      <c r="A2591" t="s">
        <v>699</v>
      </c>
      <c r="B2591" t="s">
        <v>404</v>
      </c>
      <c r="C2591" s="126">
        <v>46034</v>
      </c>
      <c r="D2591" s="6">
        <v>1</v>
      </c>
      <c r="E2591" s="126">
        <v>46034</v>
      </c>
      <c r="F2591" s="6">
        <v>1</v>
      </c>
      <c r="G2591" t="s">
        <v>379</v>
      </c>
      <c r="H2591" t="s">
        <v>41</v>
      </c>
      <c r="I2591" t="s">
        <v>28</v>
      </c>
      <c r="J2591" t="s">
        <v>380</v>
      </c>
      <c r="K2591">
        <v>1</v>
      </c>
      <c r="L2591" s="7">
        <v>1438.98</v>
      </c>
      <c r="M2591" s="7">
        <v>1438.98</v>
      </c>
      <c r="N2591">
        <v>0</v>
      </c>
      <c r="O2591" t="s">
        <v>29</v>
      </c>
      <c r="P2591">
        <v>0</v>
      </c>
      <c r="Q2591" s="7">
        <v>3940</v>
      </c>
      <c r="R2591" s="7">
        <v>3550</v>
      </c>
      <c r="S2591" s="7">
        <v>3550</v>
      </c>
      <c r="T2591" s="7">
        <v>2</v>
      </c>
      <c r="U2591" s="7">
        <v>71</v>
      </c>
      <c r="V2591" t="s">
        <v>74</v>
      </c>
      <c r="W2591" s="7">
        <v>2111.02</v>
      </c>
      <c r="X2591" s="2" t="s">
        <v>82</v>
      </c>
      <c r="Y2591" s="200">
        <v>1</v>
      </c>
      <c r="Z2591" s="201">
        <f>IF(Y2591&lt;&gt;"",Y2591,IF(Table1[[#This Row],[Befolyt]]="i",1,""))</f>
        <v>1</v>
      </c>
      <c r="AA2591" s="98">
        <f>Table1[[#This Row],[KülföldiÁr]]*Table1[[#This Row],[Darab]]</f>
        <v>0</v>
      </c>
    </row>
    <row r="2592" spans="1:27" x14ac:dyDescent="0.3">
      <c r="A2592" t="s">
        <v>699</v>
      </c>
      <c r="B2592" t="s">
        <v>404</v>
      </c>
      <c r="C2592" s="126">
        <v>46034</v>
      </c>
      <c r="D2592" s="6">
        <v>1</v>
      </c>
      <c r="E2592" s="126">
        <v>46034</v>
      </c>
      <c r="F2592" s="6">
        <v>1</v>
      </c>
      <c r="G2592" t="s">
        <v>329</v>
      </c>
      <c r="H2592" t="s">
        <v>41</v>
      </c>
      <c r="I2592" t="s">
        <v>28</v>
      </c>
      <c r="J2592" t="s">
        <v>330</v>
      </c>
      <c r="K2592">
        <v>1</v>
      </c>
      <c r="L2592" s="7">
        <v>4308.71</v>
      </c>
      <c r="M2592" s="7">
        <v>4308.71</v>
      </c>
      <c r="N2592">
        <v>0</v>
      </c>
      <c r="O2592" t="s">
        <v>29</v>
      </c>
      <c r="P2592">
        <v>0</v>
      </c>
      <c r="Q2592" s="7">
        <v>13500</v>
      </c>
      <c r="R2592" s="7">
        <v>10130</v>
      </c>
      <c r="S2592" s="7">
        <v>10130</v>
      </c>
      <c r="T2592" s="7">
        <v>0.83</v>
      </c>
      <c r="U2592" s="7">
        <v>84.078999999999994</v>
      </c>
      <c r="V2592" t="s">
        <v>74</v>
      </c>
      <c r="W2592" s="7">
        <v>5821.29</v>
      </c>
      <c r="X2592" s="2" t="s">
        <v>82</v>
      </c>
      <c r="Y2592" s="200">
        <v>1</v>
      </c>
      <c r="Z2592" s="201">
        <f>IF(Y2592&lt;&gt;"",Y2592,IF(Table1[[#This Row],[Befolyt]]="i",1,""))</f>
        <v>1</v>
      </c>
      <c r="AA2592" s="98">
        <f>Table1[[#This Row],[KülföldiÁr]]*Table1[[#This Row],[Darab]]</f>
        <v>0</v>
      </c>
    </row>
    <row r="2593" spans="1:27" x14ac:dyDescent="0.3">
      <c r="A2593" t="s">
        <v>699</v>
      </c>
      <c r="B2593" t="s">
        <v>404</v>
      </c>
      <c r="C2593" s="126">
        <v>46034</v>
      </c>
      <c r="D2593" s="6">
        <v>1</v>
      </c>
      <c r="E2593" s="126">
        <v>46034</v>
      </c>
      <c r="F2593" s="6">
        <v>1</v>
      </c>
      <c r="G2593" t="s">
        <v>130</v>
      </c>
      <c r="H2593" t="s">
        <v>41</v>
      </c>
      <c r="I2593" t="s">
        <v>28</v>
      </c>
      <c r="J2593" t="s">
        <v>131</v>
      </c>
      <c r="K2593">
        <v>4</v>
      </c>
      <c r="L2593" s="7">
        <v>354.87</v>
      </c>
      <c r="M2593" s="7">
        <v>1419.48</v>
      </c>
      <c r="N2593">
        <v>0</v>
      </c>
      <c r="O2593" t="s">
        <v>29</v>
      </c>
      <c r="P2593">
        <v>0</v>
      </c>
      <c r="Q2593" s="7">
        <v>970</v>
      </c>
      <c r="R2593" s="7">
        <v>690</v>
      </c>
      <c r="S2593" s="7">
        <v>2760</v>
      </c>
      <c r="T2593" s="7">
        <v>0.18</v>
      </c>
      <c r="U2593" s="7">
        <v>4.968</v>
      </c>
      <c r="V2593" t="s">
        <v>74</v>
      </c>
      <c r="W2593" s="7">
        <v>1340.52</v>
      </c>
      <c r="X2593" s="2" t="s">
        <v>82</v>
      </c>
      <c r="Y2593" s="200">
        <v>1</v>
      </c>
      <c r="Z2593" s="201">
        <f>IF(Y2593&lt;&gt;"",Y2593,IF(Table1[[#This Row],[Befolyt]]="i",1,""))</f>
        <v>1</v>
      </c>
      <c r="AA2593" s="98">
        <f>Table1[[#This Row],[KülföldiÁr]]*Table1[[#This Row],[Darab]]</f>
        <v>0</v>
      </c>
    </row>
    <row r="2594" spans="1:27" x14ac:dyDescent="0.3">
      <c r="A2594" t="s">
        <v>699</v>
      </c>
      <c r="B2594" t="s">
        <v>404</v>
      </c>
      <c r="C2594" s="126">
        <v>46034</v>
      </c>
      <c r="D2594" s="6">
        <v>1</v>
      </c>
      <c r="E2594" s="126">
        <v>46034</v>
      </c>
      <c r="F2594" s="6">
        <v>1</v>
      </c>
      <c r="G2594" t="s">
        <v>410</v>
      </c>
      <c r="H2594" t="s">
        <v>41</v>
      </c>
      <c r="I2594" t="s">
        <v>28</v>
      </c>
      <c r="J2594" t="s">
        <v>411</v>
      </c>
      <c r="K2594">
        <v>1</v>
      </c>
      <c r="L2594" s="7">
        <v>1885.11</v>
      </c>
      <c r="M2594" s="7">
        <v>1885.11</v>
      </c>
      <c r="N2594">
        <v>0</v>
      </c>
      <c r="O2594" t="s">
        <v>29</v>
      </c>
      <c r="P2594">
        <v>0</v>
      </c>
      <c r="Q2594" s="7">
        <v>4990</v>
      </c>
      <c r="R2594" s="7">
        <v>4495</v>
      </c>
      <c r="S2594" s="7">
        <v>4495</v>
      </c>
      <c r="T2594" s="7">
        <v>2</v>
      </c>
      <c r="U2594" s="7">
        <v>89.9</v>
      </c>
      <c r="V2594" t="s">
        <v>74</v>
      </c>
      <c r="W2594" s="7">
        <v>2609.8900000000003</v>
      </c>
      <c r="X2594" s="2" t="s">
        <v>82</v>
      </c>
      <c r="Y2594" s="200">
        <v>1</v>
      </c>
      <c r="Z2594" s="201">
        <f>IF(Y2594&lt;&gt;"",Y2594,IF(Table1[[#This Row],[Befolyt]]="i",1,""))</f>
        <v>1</v>
      </c>
      <c r="AA2594" s="98">
        <f>Table1[[#This Row],[KülföldiÁr]]*Table1[[#This Row],[Darab]]</f>
        <v>0</v>
      </c>
    </row>
    <row r="2595" spans="1:27" x14ac:dyDescent="0.3">
      <c r="A2595" t="s">
        <v>699</v>
      </c>
      <c r="B2595" t="s">
        <v>404</v>
      </c>
      <c r="C2595" s="126">
        <v>46034</v>
      </c>
      <c r="D2595" s="6">
        <v>1</v>
      </c>
      <c r="E2595" s="126">
        <v>46034</v>
      </c>
      <c r="F2595" s="6">
        <v>1</v>
      </c>
      <c r="G2595" t="s">
        <v>64</v>
      </c>
      <c r="H2595" t="s">
        <v>63</v>
      </c>
      <c r="I2595" t="s">
        <v>28</v>
      </c>
      <c r="J2595" t="s">
        <v>65</v>
      </c>
      <c r="K2595">
        <v>4</v>
      </c>
      <c r="L2595" s="7">
        <v>375.62</v>
      </c>
      <c r="M2595" s="7">
        <v>1502.48</v>
      </c>
      <c r="N2595">
        <v>0</v>
      </c>
      <c r="O2595" t="s">
        <v>29</v>
      </c>
      <c r="P2595">
        <v>0</v>
      </c>
      <c r="Q2595" s="7">
        <v>1030</v>
      </c>
      <c r="R2595" s="7">
        <v>780</v>
      </c>
      <c r="S2595" s="7">
        <v>3120</v>
      </c>
      <c r="T2595" s="7">
        <v>1.2</v>
      </c>
      <c r="U2595" s="7">
        <v>37.44</v>
      </c>
      <c r="V2595" t="s">
        <v>74</v>
      </c>
      <c r="W2595" s="7">
        <v>1617.52</v>
      </c>
      <c r="X2595" s="2" t="s">
        <v>82</v>
      </c>
      <c r="Y2595" s="200">
        <v>1</v>
      </c>
      <c r="Z2595" s="201">
        <f>IF(Y2595&lt;&gt;"",Y2595,IF(Table1[[#This Row],[Befolyt]]="i",1,""))</f>
        <v>1</v>
      </c>
      <c r="AA2595" s="98">
        <f>Table1[[#This Row],[KülföldiÁr]]*Table1[[#This Row],[Darab]]</f>
        <v>0</v>
      </c>
    </row>
    <row r="2596" spans="1:27" x14ac:dyDescent="0.3">
      <c r="A2596" t="s">
        <v>699</v>
      </c>
      <c r="B2596" t="s">
        <v>404</v>
      </c>
      <c r="C2596" s="126">
        <v>46034</v>
      </c>
      <c r="D2596" s="6">
        <v>1</v>
      </c>
      <c r="E2596" s="126">
        <v>46034</v>
      </c>
      <c r="F2596" s="6">
        <v>1</v>
      </c>
      <c r="G2596" t="s">
        <v>572</v>
      </c>
      <c r="H2596" t="s">
        <v>60</v>
      </c>
      <c r="I2596" t="s">
        <v>28</v>
      </c>
      <c r="J2596" t="s">
        <v>573</v>
      </c>
      <c r="K2596">
        <v>40</v>
      </c>
      <c r="L2596" s="7">
        <v>500.46</v>
      </c>
      <c r="M2596" s="7">
        <v>20018.399999999998</v>
      </c>
      <c r="N2596">
        <v>0</v>
      </c>
      <c r="O2596" t="s">
        <v>29</v>
      </c>
      <c r="P2596">
        <v>0</v>
      </c>
      <c r="Q2596" s="7">
        <v>915</v>
      </c>
      <c r="R2596" s="7">
        <v>915</v>
      </c>
      <c r="S2596" s="7">
        <v>36600</v>
      </c>
      <c r="T2596" s="7">
        <v>2.5</v>
      </c>
      <c r="U2596" s="7">
        <v>915</v>
      </c>
      <c r="V2596" t="s">
        <v>74</v>
      </c>
      <c r="W2596" s="7">
        <v>16581.600000000002</v>
      </c>
      <c r="X2596" s="2" t="s">
        <v>82</v>
      </c>
      <c r="Y2596" s="200">
        <v>1</v>
      </c>
      <c r="Z2596" s="201">
        <f>IF(Y2596&lt;&gt;"",Y2596,IF(Table1[[#This Row],[Befolyt]]="i",1,""))</f>
        <v>1</v>
      </c>
      <c r="AA2596" s="98">
        <f>Table1[[#This Row],[KülföldiÁr]]*Table1[[#This Row],[Darab]]</f>
        <v>0</v>
      </c>
    </row>
    <row r="2597" spans="1:27" x14ac:dyDescent="0.3">
      <c r="A2597" t="s">
        <v>699</v>
      </c>
      <c r="B2597" t="s">
        <v>404</v>
      </c>
      <c r="C2597" s="126">
        <v>46034</v>
      </c>
      <c r="D2597" s="6">
        <v>1</v>
      </c>
      <c r="E2597" s="126">
        <v>46034</v>
      </c>
      <c r="F2597" s="6">
        <v>1</v>
      </c>
      <c r="G2597" t="s">
        <v>365</v>
      </c>
      <c r="H2597" t="s">
        <v>63</v>
      </c>
      <c r="I2597" t="s">
        <v>28</v>
      </c>
      <c r="J2597" t="s">
        <v>387</v>
      </c>
      <c r="K2597">
        <v>4</v>
      </c>
      <c r="L2597" s="7">
        <v>240.63</v>
      </c>
      <c r="M2597" s="7">
        <v>962.52</v>
      </c>
      <c r="N2597">
        <v>0</v>
      </c>
      <c r="O2597" t="s">
        <v>29</v>
      </c>
      <c r="P2597">
        <v>0</v>
      </c>
      <c r="Q2597" s="7">
        <v>670</v>
      </c>
      <c r="R2597" s="7">
        <v>515</v>
      </c>
      <c r="S2597" s="7">
        <v>2060</v>
      </c>
      <c r="T2597" s="7">
        <v>1.2</v>
      </c>
      <c r="U2597" s="7">
        <v>24.72</v>
      </c>
      <c r="V2597" t="s">
        <v>74</v>
      </c>
      <c r="W2597" s="7">
        <v>1097.48</v>
      </c>
      <c r="X2597" s="2" t="s">
        <v>82</v>
      </c>
      <c r="Y2597" s="200">
        <v>1</v>
      </c>
      <c r="Z2597" s="201">
        <f>IF(Y2597&lt;&gt;"",Y2597,IF(Table1[[#This Row],[Befolyt]]="i",1,""))</f>
        <v>1</v>
      </c>
      <c r="AA2597" s="98">
        <f>Table1[[#This Row],[KülföldiÁr]]*Table1[[#This Row],[Darab]]</f>
        <v>0</v>
      </c>
    </row>
    <row r="2598" spans="1:27" x14ac:dyDescent="0.3">
      <c r="A2598" t="s">
        <v>699</v>
      </c>
      <c r="B2598" t="s">
        <v>404</v>
      </c>
      <c r="C2598" s="126">
        <v>46034</v>
      </c>
      <c r="D2598" s="6">
        <v>1</v>
      </c>
      <c r="E2598" s="126">
        <v>46034</v>
      </c>
      <c r="F2598" s="6">
        <v>1</v>
      </c>
      <c r="G2598" t="s">
        <v>510</v>
      </c>
      <c r="H2598" t="s">
        <v>34</v>
      </c>
      <c r="I2598" t="s">
        <v>32</v>
      </c>
      <c r="J2598" t="s">
        <v>511</v>
      </c>
      <c r="K2598">
        <v>1</v>
      </c>
      <c r="L2598" s="7">
        <v>3322</v>
      </c>
      <c r="M2598" s="7">
        <v>3322</v>
      </c>
      <c r="N2598">
        <v>0</v>
      </c>
      <c r="O2598" t="s">
        <v>29</v>
      </c>
      <c r="P2598">
        <v>0</v>
      </c>
      <c r="Q2598" s="7">
        <v>3322</v>
      </c>
      <c r="R2598" s="7">
        <v>0</v>
      </c>
      <c r="S2598" s="7">
        <v>0</v>
      </c>
      <c r="T2598" s="7">
        <v>0</v>
      </c>
      <c r="U2598" s="7">
        <v>0</v>
      </c>
      <c r="V2598" t="s">
        <v>74</v>
      </c>
      <c r="W2598" s="7">
        <v>-3322</v>
      </c>
      <c r="X2598" s="2" t="s">
        <v>82</v>
      </c>
      <c r="Y2598" s="200">
        <v>1</v>
      </c>
      <c r="Z2598" s="201">
        <f>IF(Y2598&lt;&gt;"",Y2598,IF(Table1[[#This Row],[Befolyt]]="i",1,""))</f>
        <v>1</v>
      </c>
      <c r="AA2598" s="98">
        <f>Table1[[#This Row],[KülföldiÁr]]*Table1[[#This Row],[Darab]]</f>
        <v>0</v>
      </c>
    </row>
    <row r="2599" spans="1:27" x14ac:dyDescent="0.3">
      <c r="A2599" t="s">
        <v>700</v>
      </c>
      <c r="B2599" t="s">
        <v>584</v>
      </c>
      <c r="C2599" s="126">
        <v>46034</v>
      </c>
      <c r="D2599" s="6">
        <v>1</v>
      </c>
      <c r="E2599" s="126">
        <v>46007</v>
      </c>
      <c r="F2599" s="6">
        <v>12</v>
      </c>
      <c r="G2599" t="s">
        <v>585</v>
      </c>
      <c r="H2599" t="s">
        <v>93</v>
      </c>
      <c r="I2599" t="s">
        <v>28</v>
      </c>
      <c r="J2599" t="s">
        <v>586</v>
      </c>
      <c r="K2599">
        <v>-1</v>
      </c>
      <c r="L2599" s="7">
        <v>-11176.5</v>
      </c>
      <c r="M2599" s="7">
        <v>11176.5</v>
      </c>
      <c r="N2599">
        <v>0</v>
      </c>
      <c r="O2599" t="s">
        <v>29</v>
      </c>
      <c r="P2599">
        <v>0</v>
      </c>
      <c r="Q2599" s="7">
        <v>10695</v>
      </c>
      <c r="R2599" s="7">
        <v>-19900</v>
      </c>
      <c r="S2599" s="7">
        <v>-19900</v>
      </c>
      <c r="T2599" s="7">
        <v>21.19</v>
      </c>
      <c r="U2599" s="7">
        <v>-4216.8100000000004</v>
      </c>
      <c r="V2599" t="s">
        <v>66</v>
      </c>
      <c r="W2599" s="7">
        <v>-8723.5</v>
      </c>
      <c r="X2599" s="2" t="s">
        <v>82</v>
      </c>
      <c r="Y2599" s="200">
        <v>1</v>
      </c>
      <c r="Z2599" s="201">
        <f>IF(Y2599&lt;&gt;"",Y2599,IF(Table1[[#This Row],[Befolyt]]="i",1,""))</f>
        <v>1</v>
      </c>
      <c r="AA2599" s="98">
        <f>Table1[[#This Row],[KülföldiÁr]]*Table1[[#This Row],[Darab]]</f>
        <v>0</v>
      </c>
    </row>
    <row r="2600" spans="1:27" x14ac:dyDescent="0.3">
      <c r="A2600" t="s">
        <v>700</v>
      </c>
      <c r="B2600" t="s">
        <v>584</v>
      </c>
      <c r="C2600" s="126">
        <v>46034</v>
      </c>
      <c r="D2600" s="6">
        <v>1</v>
      </c>
      <c r="E2600" s="126">
        <v>46007</v>
      </c>
      <c r="F2600" s="6">
        <v>12</v>
      </c>
      <c r="G2600" t="s">
        <v>108</v>
      </c>
      <c r="H2600" t="s">
        <v>34</v>
      </c>
      <c r="I2600" t="s">
        <v>32</v>
      </c>
      <c r="J2600" t="s">
        <v>109</v>
      </c>
      <c r="K2600">
        <v>-1</v>
      </c>
      <c r="L2600" s="7">
        <v>-2159</v>
      </c>
      <c r="M2600" s="7">
        <v>2159</v>
      </c>
      <c r="N2600">
        <v>0</v>
      </c>
      <c r="O2600" t="s">
        <v>29</v>
      </c>
      <c r="P2600">
        <v>0</v>
      </c>
      <c r="Q2600" s="7">
        <v>2159</v>
      </c>
      <c r="R2600" s="7">
        <v>-2000</v>
      </c>
      <c r="S2600" s="7">
        <v>-2000</v>
      </c>
      <c r="T2600" s="7">
        <v>0</v>
      </c>
      <c r="U2600" s="7">
        <v>0</v>
      </c>
      <c r="V2600" t="s">
        <v>66</v>
      </c>
      <c r="W2600" s="7">
        <v>159</v>
      </c>
      <c r="X2600" s="2" t="s">
        <v>82</v>
      </c>
      <c r="Y2600" s="200">
        <v>1</v>
      </c>
      <c r="Z2600" s="201">
        <f>IF(Y2600&lt;&gt;"",Y2600,IF(Table1[[#This Row],[Befolyt]]="i",1,""))</f>
        <v>1</v>
      </c>
      <c r="AA2600" s="98">
        <f>Table1[[#This Row],[KülföldiÁr]]*Table1[[#This Row],[Darab]]</f>
        <v>0</v>
      </c>
    </row>
    <row r="2601" spans="1:27" x14ac:dyDescent="0.3">
      <c r="A2601" t="s">
        <v>701</v>
      </c>
      <c r="B2601" t="s">
        <v>581</v>
      </c>
      <c r="C2601" s="126">
        <v>46034</v>
      </c>
      <c r="D2601" s="6">
        <v>1</v>
      </c>
      <c r="E2601" s="126">
        <v>46031</v>
      </c>
      <c r="F2601" s="6">
        <v>1</v>
      </c>
      <c r="G2601" t="s">
        <v>388</v>
      </c>
      <c r="H2601" t="s">
        <v>33</v>
      </c>
      <c r="I2601" t="s">
        <v>28</v>
      </c>
      <c r="J2601" t="s">
        <v>389</v>
      </c>
      <c r="K2601">
        <v>7</v>
      </c>
      <c r="L2601" s="7">
        <v>175.45</v>
      </c>
      <c r="M2601" s="7">
        <v>1228.1499999999999</v>
      </c>
      <c r="N2601">
        <v>0</v>
      </c>
      <c r="O2601" t="s">
        <v>29</v>
      </c>
      <c r="P2601">
        <v>0</v>
      </c>
      <c r="Q2601" s="7">
        <v>1360</v>
      </c>
      <c r="R2601" s="7">
        <v>1360</v>
      </c>
      <c r="S2601" s="7">
        <v>9520</v>
      </c>
      <c r="T2601" s="7">
        <v>5</v>
      </c>
      <c r="U2601" s="7">
        <v>476</v>
      </c>
      <c r="V2601" t="s">
        <v>30</v>
      </c>
      <c r="W2601" s="7">
        <v>8291.85</v>
      </c>
      <c r="X2601" s="2" t="s">
        <v>82</v>
      </c>
      <c r="Y2601" s="200">
        <v>1</v>
      </c>
      <c r="Z2601" s="201">
        <f>IF(Y2601&lt;&gt;"",Y2601,IF(Table1[[#This Row],[Befolyt]]="i",1,""))</f>
        <v>1</v>
      </c>
      <c r="AA2601" s="98">
        <f>Table1[[#This Row],[KülföldiÁr]]*Table1[[#This Row],[Darab]]</f>
        <v>0</v>
      </c>
    </row>
    <row r="2602" spans="1:27" x14ac:dyDescent="0.3">
      <c r="A2602" t="s">
        <v>702</v>
      </c>
      <c r="B2602" t="s">
        <v>403</v>
      </c>
      <c r="C2602" s="126">
        <v>46034</v>
      </c>
      <c r="D2602" s="6">
        <v>1</v>
      </c>
      <c r="E2602" s="126">
        <v>46034</v>
      </c>
      <c r="F2602" s="6">
        <v>1</v>
      </c>
      <c r="G2602" t="s">
        <v>325</v>
      </c>
      <c r="H2602" t="s">
        <v>51</v>
      </c>
      <c r="I2602" t="s">
        <v>28</v>
      </c>
      <c r="J2602" t="s">
        <v>326</v>
      </c>
      <c r="K2602">
        <v>10</v>
      </c>
      <c r="L2602" s="7">
        <v>1726.82</v>
      </c>
      <c r="M2602" s="7">
        <v>17268.2</v>
      </c>
      <c r="N2602">
        <v>0</v>
      </c>
      <c r="O2602" t="s">
        <v>29</v>
      </c>
      <c r="P2602">
        <v>0</v>
      </c>
      <c r="Q2602" s="7">
        <v>4800</v>
      </c>
      <c r="R2602" s="7">
        <v>3220</v>
      </c>
      <c r="S2602" s="7">
        <v>32200</v>
      </c>
      <c r="T2602" s="7">
        <v>0.59</v>
      </c>
      <c r="U2602" s="7">
        <v>189.98</v>
      </c>
      <c r="V2602" t="s">
        <v>77</v>
      </c>
      <c r="W2602" s="7">
        <v>14931.8</v>
      </c>
      <c r="X2602" s="2" t="s">
        <v>82</v>
      </c>
      <c r="Y2602" s="200"/>
      <c r="Z2602" s="201">
        <f>IF(Y2602&lt;&gt;"",Y2602,IF(Table1[[#This Row],[Befolyt]]="i",1,""))</f>
        <v>1</v>
      </c>
      <c r="AA2602" s="98">
        <f>Table1[[#This Row],[KülföldiÁr]]*Table1[[#This Row],[Darab]]</f>
        <v>0</v>
      </c>
    </row>
    <row r="2603" spans="1:27" x14ac:dyDescent="0.3">
      <c r="A2603" t="s">
        <v>703</v>
      </c>
      <c r="B2603" t="s">
        <v>102</v>
      </c>
      <c r="C2603" s="126">
        <v>46034</v>
      </c>
      <c r="D2603" s="6">
        <v>1</v>
      </c>
      <c r="E2603" s="126">
        <v>46034</v>
      </c>
      <c r="F2603" s="6">
        <v>1</v>
      </c>
      <c r="G2603" t="s">
        <v>407</v>
      </c>
      <c r="H2603" t="s">
        <v>33</v>
      </c>
      <c r="I2603" t="s">
        <v>28</v>
      </c>
      <c r="J2603" t="s">
        <v>408</v>
      </c>
      <c r="K2603">
        <v>4</v>
      </c>
      <c r="L2603" s="7">
        <v>2958.89</v>
      </c>
      <c r="M2603" s="7">
        <v>11835.56</v>
      </c>
      <c r="N2603">
        <v>0</v>
      </c>
      <c r="O2603" t="s">
        <v>29</v>
      </c>
      <c r="P2603">
        <v>0</v>
      </c>
      <c r="Q2603" s="7">
        <v>14000</v>
      </c>
      <c r="R2603" s="7">
        <v>9800</v>
      </c>
      <c r="S2603" s="7">
        <v>39200</v>
      </c>
      <c r="T2603" s="7">
        <v>4.99</v>
      </c>
      <c r="U2603" s="7">
        <v>1956.08</v>
      </c>
      <c r="V2603" t="s">
        <v>77</v>
      </c>
      <c r="W2603" s="7">
        <v>27364.440000000002</v>
      </c>
      <c r="X2603" s="2" t="s">
        <v>82</v>
      </c>
      <c r="Y2603" s="200"/>
      <c r="Z2603" s="201">
        <f>IF(Y2603&lt;&gt;"",Y2603,IF(Table1[[#This Row],[Befolyt]]="i",1,""))</f>
        <v>1</v>
      </c>
      <c r="AA2603" s="98">
        <f>Table1[[#This Row],[KülföldiÁr]]*Table1[[#This Row],[Darab]]</f>
        <v>0</v>
      </c>
    </row>
    <row r="2604" spans="1:27" x14ac:dyDescent="0.3">
      <c r="A2604" t="s">
        <v>703</v>
      </c>
      <c r="B2604" t="s">
        <v>102</v>
      </c>
      <c r="C2604" s="126">
        <v>46034</v>
      </c>
      <c r="D2604" s="6">
        <v>1</v>
      </c>
      <c r="E2604" s="126">
        <v>46034</v>
      </c>
      <c r="F2604" s="6">
        <v>1</v>
      </c>
      <c r="G2604" t="s">
        <v>369</v>
      </c>
      <c r="H2604" t="s">
        <v>63</v>
      </c>
      <c r="I2604" t="s">
        <v>28</v>
      </c>
      <c r="J2604" t="s">
        <v>370</v>
      </c>
      <c r="K2604">
        <v>4</v>
      </c>
      <c r="L2604" s="7">
        <v>2471.2199999999998</v>
      </c>
      <c r="M2604" s="7">
        <v>9884.8799999999992</v>
      </c>
      <c r="N2604">
        <v>0</v>
      </c>
      <c r="O2604" t="s">
        <v>29</v>
      </c>
      <c r="P2604">
        <v>0</v>
      </c>
      <c r="Q2604" s="7">
        <v>7490</v>
      </c>
      <c r="R2604" s="7">
        <v>5450</v>
      </c>
      <c r="S2604" s="7">
        <v>21800</v>
      </c>
      <c r="T2604" s="7">
        <v>0.63</v>
      </c>
      <c r="U2604" s="7">
        <v>137.34</v>
      </c>
      <c r="V2604" t="s">
        <v>77</v>
      </c>
      <c r="W2604" s="7">
        <v>11915.12</v>
      </c>
      <c r="X2604" s="2" t="s">
        <v>82</v>
      </c>
      <c r="Y2604" s="200"/>
      <c r="Z2604" s="201">
        <f>IF(Y2604&lt;&gt;"",Y2604,IF(Table1[[#This Row],[Befolyt]]="i",1,""))</f>
        <v>1</v>
      </c>
      <c r="AA2604" s="98">
        <f>Table1[[#This Row],[KülföldiÁr]]*Table1[[#This Row],[Darab]]</f>
        <v>0</v>
      </c>
    </row>
    <row r="2605" spans="1:27" x14ac:dyDescent="0.3">
      <c r="A2605" t="s">
        <v>703</v>
      </c>
      <c r="B2605" t="s">
        <v>102</v>
      </c>
      <c r="C2605" s="126">
        <v>46034</v>
      </c>
      <c r="D2605" s="6">
        <v>1</v>
      </c>
      <c r="E2605" s="126">
        <v>46034</v>
      </c>
      <c r="F2605" s="6">
        <v>1</v>
      </c>
      <c r="G2605" t="s">
        <v>64</v>
      </c>
      <c r="H2605" t="s">
        <v>63</v>
      </c>
      <c r="I2605" t="s">
        <v>28</v>
      </c>
      <c r="J2605" t="s">
        <v>65</v>
      </c>
      <c r="K2605">
        <v>15</v>
      </c>
      <c r="L2605" s="7">
        <v>375.62</v>
      </c>
      <c r="M2605" s="7">
        <v>5634.3</v>
      </c>
      <c r="N2605">
        <v>0</v>
      </c>
      <c r="O2605" t="s">
        <v>29</v>
      </c>
      <c r="P2605">
        <v>0</v>
      </c>
      <c r="Q2605" s="7">
        <v>1030</v>
      </c>
      <c r="R2605" s="7">
        <v>1030</v>
      </c>
      <c r="S2605" s="7">
        <v>15450</v>
      </c>
      <c r="T2605" s="7">
        <v>7</v>
      </c>
      <c r="U2605" s="7">
        <v>1081.5</v>
      </c>
      <c r="V2605" t="s">
        <v>77</v>
      </c>
      <c r="W2605" s="7">
        <v>9815.7000000000007</v>
      </c>
      <c r="X2605" s="2" t="s">
        <v>82</v>
      </c>
      <c r="Y2605" s="200"/>
      <c r="Z2605" s="201">
        <f>IF(Y2605&lt;&gt;"",Y2605,IF(Table1[[#This Row],[Befolyt]]="i",1,""))</f>
        <v>1</v>
      </c>
      <c r="AA2605" s="98">
        <f>Table1[[#This Row],[KülföldiÁr]]*Table1[[#This Row],[Darab]]</f>
        <v>0</v>
      </c>
    </row>
    <row r="2606" spans="1:27" x14ac:dyDescent="0.3">
      <c r="A2606" t="s">
        <v>704</v>
      </c>
      <c r="B2606" t="s">
        <v>102</v>
      </c>
      <c r="C2606" s="126">
        <v>46034</v>
      </c>
      <c r="D2606" s="6">
        <v>1</v>
      </c>
      <c r="E2606" s="126">
        <v>46034</v>
      </c>
      <c r="F2606" s="6">
        <v>1</v>
      </c>
      <c r="G2606" t="s">
        <v>61</v>
      </c>
      <c r="H2606" t="s">
        <v>33</v>
      </c>
      <c r="I2606" t="s">
        <v>28</v>
      </c>
      <c r="J2606" t="s">
        <v>705</v>
      </c>
      <c r="K2606">
        <v>40</v>
      </c>
      <c r="L2606" s="7">
        <v>5869.34</v>
      </c>
      <c r="M2606" s="7">
        <v>234773.6</v>
      </c>
      <c r="N2606">
        <v>0</v>
      </c>
      <c r="O2606" t="s">
        <v>29</v>
      </c>
      <c r="P2606">
        <v>0</v>
      </c>
      <c r="Q2606" s="7">
        <v>20000</v>
      </c>
      <c r="R2606" s="7">
        <v>14000</v>
      </c>
      <c r="S2606" s="7">
        <v>560000</v>
      </c>
      <c r="T2606" s="7">
        <v>4.99</v>
      </c>
      <c r="U2606" s="7">
        <v>27944</v>
      </c>
      <c r="V2606" t="s">
        <v>77</v>
      </c>
      <c r="W2606" s="7">
        <v>325226.40000000002</v>
      </c>
      <c r="X2606" s="2" t="s">
        <v>82</v>
      </c>
      <c r="Y2606" s="200"/>
      <c r="Z2606" s="201">
        <f>IF(Y2606&lt;&gt;"",Y2606,IF(Table1[[#This Row],[Befolyt]]="i",1,""))</f>
        <v>1</v>
      </c>
      <c r="AA2606" s="98">
        <f>Table1[[#This Row],[KülföldiÁr]]*Table1[[#This Row],[Darab]]</f>
        <v>0</v>
      </c>
    </row>
    <row r="2607" spans="1:27" x14ac:dyDescent="0.3">
      <c r="A2607" t="s">
        <v>704</v>
      </c>
      <c r="B2607" t="s">
        <v>102</v>
      </c>
      <c r="C2607" s="126">
        <v>46034</v>
      </c>
      <c r="D2607" s="6">
        <v>1</v>
      </c>
      <c r="E2607" s="126">
        <v>46034</v>
      </c>
      <c r="F2607" s="6">
        <v>1</v>
      </c>
      <c r="G2607" t="s">
        <v>444</v>
      </c>
      <c r="H2607" t="s">
        <v>51</v>
      </c>
      <c r="I2607" t="s">
        <v>28</v>
      </c>
      <c r="J2607" t="s">
        <v>445</v>
      </c>
      <c r="K2607">
        <v>8</v>
      </c>
      <c r="L2607" s="7">
        <v>455.97</v>
      </c>
      <c r="M2607" s="7">
        <v>3647.76</v>
      </c>
      <c r="N2607">
        <v>0</v>
      </c>
      <c r="O2607" t="s">
        <v>29</v>
      </c>
      <c r="P2607">
        <v>0</v>
      </c>
      <c r="Q2607" s="7">
        <v>1395</v>
      </c>
      <c r="R2607" s="7">
        <v>965</v>
      </c>
      <c r="S2607" s="7">
        <v>7720</v>
      </c>
      <c r="T2607" s="7">
        <v>1.18</v>
      </c>
      <c r="U2607" s="7">
        <v>91.096000000000004</v>
      </c>
      <c r="V2607" t="s">
        <v>77</v>
      </c>
      <c r="W2607" s="7">
        <v>4072.24</v>
      </c>
      <c r="X2607" s="2" t="s">
        <v>82</v>
      </c>
      <c r="Y2607" s="200"/>
      <c r="Z2607" s="201">
        <f>IF(Y2607&lt;&gt;"",Y2607,IF(Table1[[#This Row],[Befolyt]]="i",1,""))</f>
        <v>1</v>
      </c>
      <c r="AA2607" s="98">
        <f>Table1[[#This Row],[KülföldiÁr]]*Table1[[#This Row],[Darab]]</f>
        <v>0</v>
      </c>
    </row>
    <row r="2608" spans="1:27" x14ac:dyDescent="0.3">
      <c r="A2608" t="s">
        <v>706</v>
      </c>
      <c r="B2608" t="s">
        <v>416</v>
      </c>
      <c r="C2608" s="126">
        <v>46034</v>
      </c>
      <c r="D2608" s="6">
        <v>1</v>
      </c>
      <c r="E2608" s="126">
        <v>46032</v>
      </c>
      <c r="F2608" s="6">
        <v>1</v>
      </c>
      <c r="G2608" t="s">
        <v>707</v>
      </c>
      <c r="H2608" t="s">
        <v>71</v>
      </c>
      <c r="I2608" t="s">
        <v>28</v>
      </c>
      <c r="J2608" t="s">
        <v>708</v>
      </c>
      <c r="K2608">
        <v>1</v>
      </c>
      <c r="L2608" s="7">
        <v>18721.830000000002</v>
      </c>
      <c r="M2608" s="7">
        <v>18721.830000000002</v>
      </c>
      <c r="N2608">
        <v>0</v>
      </c>
      <c r="O2608" t="s">
        <v>29</v>
      </c>
      <c r="P2608">
        <v>0</v>
      </c>
      <c r="Q2608" s="7">
        <v>39100</v>
      </c>
      <c r="R2608" s="7">
        <v>39100</v>
      </c>
      <c r="S2608" s="7">
        <v>39100</v>
      </c>
      <c r="T2608" s="7">
        <v>5</v>
      </c>
      <c r="U2608" s="7">
        <v>1955</v>
      </c>
      <c r="V2608" t="s">
        <v>81</v>
      </c>
      <c r="W2608" s="7">
        <v>20378.169999999998</v>
      </c>
      <c r="X2608" s="2" t="s">
        <v>82</v>
      </c>
      <c r="Y2608" s="200"/>
      <c r="Z2608" s="201">
        <f>IF(Y2608&lt;&gt;"",Y2608,IF(Table1[[#This Row],[Befolyt]]="i",1,""))</f>
        <v>1</v>
      </c>
      <c r="AA2608" s="98">
        <f>Table1[[#This Row],[KülföldiÁr]]*Table1[[#This Row],[Darab]]</f>
        <v>0</v>
      </c>
    </row>
    <row r="2609" spans="1:27" x14ac:dyDescent="0.3">
      <c r="A2609" t="s">
        <v>706</v>
      </c>
      <c r="B2609" t="s">
        <v>416</v>
      </c>
      <c r="C2609" s="126">
        <v>46034</v>
      </c>
      <c r="D2609" s="6">
        <v>1</v>
      </c>
      <c r="E2609" s="126">
        <v>46032</v>
      </c>
      <c r="F2609" s="6">
        <v>1</v>
      </c>
      <c r="G2609" t="s">
        <v>117</v>
      </c>
      <c r="H2609" t="s">
        <v>34</v>
      </c>
      <c r="I2609" t="s">
        <v>32</v>
      </c>
      <c r="J2609" t="s">
        <v>366</v>
      </c>
      <c r="K2609">
        <v>1</v>
      </c>
      <c r="L2609" s="7">
        <v>2307</v>
      </c>
      <c r="M2609" s="7">
        <v>2307</v>
      </c>
      <c r="N2609">
        <v>0</v>
      </c>
      <c r="O2609" t="s">
        <v>29</v>
      </c>
      <c r="P2609">
        <v>0</v>
      </c>
      <c r="Q2609" s="7">
        <v>2307</v>
      </c>
      <c r="R2609" s="7">
        <v>0</v>
      </c>
      <c r="S2609" s="7">
        <v>0</v>
      </c>
      <c r="T2609" s="7">
        <v>0</v>
      </c>
      <c r="U2609" s="7">
        <v>0</v>
      </c>
      <c r="V2609" t="s">
        <v>81</v>
      </c>
      <c r="W2609" s="7">
        <v>-2307</v>
      </c>
      <c r="X2609" s="2" t="s">
        <v>82</v>
      </c>
      <c r="Y2609" s="200"/>
      <c r="Z2609" s="201">
        <f>IF(Y2609&lt;&gt;"",Y2609,IF(Table1[[#This Row],[Befolyt]]="i",1,""))</f>
        <v>1</v>
      </c>
      <c r="AA2609" s="98">
        <f>Table1[[#This Row],[KülföldiÁr]]*Table1[[#This Row],[Darab]]</f>
        <v>0</v>
      </c>
    </row>
    <row r="2610" spans="1:27" x14ac:dyDescent="0.3">
      <c r="A2610" t="s">
        <v>709</v>
      </c>
      <c r="B2610" t="s">
        <v>458</v>
      </c>
      <c r="C2610" s="126">
        <v>46034</v>
      </c>
      <c r="D2610" s="6">
        <v>1</v>
      </c>
      <c r="E2610" s="126">
        <v>46034</v>
      </c>
      <c r="F2610" s="6">
        <v>1</v>
      </c>
      <c r="G2610" t="s">
        <v>50</v>
      </c>
      <c r="H2610" t="s">
        <v>51</v>
      </c>
      <c r="I2610" t="s">
        <v>28</v>
      </c>
      <c r="J2610" t="s">
        <v>52</v>
      </c>
      <c r="K2610">
        <v>5</v>
      </c>
      <c r="L2610" s="7">
        <v>1796.68</v>
      </c>
      <c r="M2610" s="7">
        <v>8983.4</v>
      </c>
      <c r="N2610">
        <v>0</v>
      </c>
      <c r="O2610" t="s">
        <v>29</v>
      </c>
      <c r="P2610">
        <v>0</v>
      </c>
      <c r="Q2610" s="7">
        <v>4500</v>
      </c>
      <c r="R2610" s="7">
        <v>3250</v>
      </c>
      <c r="S2610" s="7">
        <v>16250</v>
      </c>
      <c r="T2610" s="7">
        <v>2.06</v>
      </c>
      <c r="U2610" s="7">
        <v>334.75</v>
      </c>
      <c r="V2610" t="s">
        <v>77</v>
      </c>
      <c r="W2610" s="7">
        <v>7266.6</v>
      </c>
      <c r="X2610" s="2" t="s">
        <v>82</v>
      </c>
      <c r="Y2610" s="200"/>
      <c r="Z2610" s="201">
        <f>IF(Y2610&lt;&gt;"",Y2610,IF(Table1[[#This Row],[Befolyt]]="i",1,""))</f>
        <v>1</v>
      </c>
      <c r="AA2610" s="98">
        <f>Table1[[#This Row],[KülföldiÁr]]*Table1[[#This Row],[Darab]]</f>
        <v>0</v>
      </c>
    </row>
    <row r="2611" spans="1:27" x14ac:dyDescent="0.3">
      <c r="A2611" t="s">
        <v>709</v>
      </c>
      <c r="B2611" t="s">
        <v>458</v>
      </c>
      <c r="C2611" s="126">
        <v>46034</v>
      </c>
      <c r="D2611" s="6">
        <v>1</v>
      </c>
      <c r="E2611" s="126">
        <v>46034</v>
      </c>
      <c r="F2611" s="6">
        <v>1</v>
      </c>
      <c r="G2611" t="s">
        <v>56</v>
      </c>
      <c r="H2611" t="s">
        <v>51</v>
      </c>
      <c r="I2611" t="s">
        <v>28</v>
      </c>
      <c r="J2611" t="s">
        <v>284</v>
      </c>
      <c r="K2611">
        <v>20</v>
      </c>
      <c r="L2611" s="7">
        <v>804.58</v>
      </c>
      <c r="M2611" s="7">
        <v>16091.6</v>
      </c>
      <c r="N2611">
        <v>0</v>
      </c>
      <c r="O2611" t="s">
        <v>29</v>
      </c>
      <c r="P2611">
        <v>0</v>
      </c>
      <c r="Q2611" s="7">
        <v>2000</v>
      </c>
      <c r="R2611" s="7">
        <v>1765</v>
      </c>
      <c r="S2611" s="7">
        <v>35300</v>
      </c>
      <c r="T2611" s="7">
        <v>6.64</v>
      </c>
      <c r="U2611" s="7">
        <v>2343.92</v>
      </c>
      <c r="V2611" t="s">
        <v>77</v>
      </c>
      <c r="W2611" s="7">
        <v>19208.400000000001</v>
      </c>
      <c r="X2611" s="2" t="s">
        <v>82</v>
      </c>
      <c r="Y2611" s="200"/>
      <c r="Z2611" s="201">
        <f>IF(Y2611&lt;&gt;"",Y2611,IF(Table1[[#This Row],[Befolyt]]="i",1,""))</f>
        <v>1</v>
      </c>
      <c r="AA2611" s="98">
        <f>Table1[[#This Row],[KülföldiÁr]]*Table1[[#This Row],[Darab]]</f>
        <v>0</v>
      </c>
    </row>
    <row r="2612" spans="1:27" x14ac:dyDescent="0.3">
      <c r="A2612" t="s">
        <v>709</v>
      </c>
      <c r="B2612" t="s">
        <v>458</v>
      </c>
      <c r="C2612" s="126">
        <v>46034</v>
      </c>
      <c r="D2612" s="6">
        <v>1</v>
      </c>
      <c r="E2612" s="126">
        <v>46034</v>
      </c>
      <c r="F2612" s="6">
        <v>1</v>
      </c>
      <c r="G2612" t="s">
        <v>57</v>
      </c>
      <c r="H2612" t="s">
        <v>51</v>
      </c>
      <c r="I2612" t="s">
        <v>28</v>
      </c>
      <c r="J2612" t="s">
        <v>290</v>
      </c>
      <c r="K2612">
        <v>20</v>
      </c>
      <c r="L2612" s="7">
        <v>661.42</v>
      </c>
      <c r="M2612" s="7">
        <v>13228.4</v>
      </c>
      <c r="N2612">
        <v>0</v>
      </c>
      <c r="O2612" t="s">
        <v>29</v>
      </c>
      <c r="P2612">
        <v>0</v>
      </c>
      <c r="Q2612" s="7">
        <v>1560</v>
      </c>
      <c r="R2612" s="7">
        <v>1195</v>
      </c>
      <c r="S2612" s="7">
        <v>23900</v>
      </c>
      <c r="T2612" s="7">
        <v>3.31</v>
      </c>
      <c r="U2612" s="7">
        <v>791.09</v>
      </c>
      <c r="V2612" t="s">
        <v>77</v>
      </c>
      <c r="W2612" s="7">
        <v>10671.6</v>
      </c>
      <c r="X2612" s="2" t="s">
        <v>82</v>
      </c>
      <c r="Y2612" s="200"/>
      <c r="Z2612" s="201">
        <f>IF(Y2612&lt;&gt;"",Y2612,IF(Table1[[#This Row],[Befolyt]]="i",1,""))</f>
        <v>1</v>
      </c>
      <c r="AA2612" s="98">
        <f>Table1[[#This Row],[KülföldiÁr]]*Table1[[#This Row],[Darab]]</f>
        <v>0</v>
      </c>
    </row>
    <row r="2613" spans="1:27" x14ac:dyDescent="0.3">
      <c r="A2613" t="s">
        <v>709</v>
      </c>
      <c r="B2613" t="s">
        <v>458</v>
      </c>
      <c r="C2613" s="126">
        <v>46034</v>
      </c>
      <c r="D2613" s="6">
        <v>1</v>
      </c>
      <c r="E2613" s="126">
        <v>46034</v>
      </c>
      <c r="F2613" s="6">
        <v>1</v>
      </c>
      <c r="G2613" t="s">
        <v>367</v>
      </c>
      <c r="H2613" t="s">
        <v>51</v>
      </c>
      <c r="I2613" t="s">
        <v>28</v>
      </c>
      <c r="J2613" t="s">
        <v>368</v>
      </c>
      <c r="K2613">
        <v>20</v>
      </c>
      <c r="L2613" s="7">
        <v>169.39</v>
      </c>
      <c r="M2613" s="7">
        <v>3387.7999999999997</v>
      </c>
      <c r="N2613">
        <v>0</v>
      </c>
      <c r="O2613" t="s">
        <v>29</v>
      </c>
      <c r="P2613">
        <v>0</v>
      </c>
      <c r="Q2613" s="7">
        <v>700</v>
      </c>
      <c r="R2613" s="7">
        <v>455</v>
      </c>
      <c r="S2613" s="7">
        <v>9100</v>
      </c>
      <c r="T2613" s="7">
        <v>0</v>
      </c>
      <c r="U2613" s="7">
        <v>0</v>
      </c>
      <c r="V2613" t="s">
        <v>77</v>
      </c>
      <c r="W2613" s="7">
        <v>5712.2000000000007</v>
      </c>
      <c r="X2613" s="2" t="s">
        <v>82</v>
      </c>
      <c r="Y2613" s="200"/>
      <c r="Z2613" s="201">
        <f>IF(Y2613&lt;&gt;"",Y2613,IF(Table1[[#This Row],[Befolyt]]="i",1,""))</f>
        <v>1</v>
      </c>
      <c r="AA2613" s="98">
        <f>Table1[[#This Row],[KülföldiÁr]]*Table1[[#This Row],[Darab]]</f>
        <v>0</v>
      </c>
    </row>
    <row r="2614" spans="1:27" x14ac:dyDescent="0.3">
      <c r="A2614" t="s">
        <v>709</v>
      </c>
      <c r="B2614" t="s">
        <v>458</v>
      </c>
      <c r="C2614" s="126">
        <v>46034</v>
      </c>
      <c r="D2614" s="6">
        <v>1</v>
      </c>
      <c r="E2614" s="126">
        <v>46034</v>
      </c>
      <c r="F2614" s="6">
        <v>1</v>
      </c>
      <c r="G2614" t="s">
        <v>463</v>
      </c>
      <c r="H2614" t="s">
        <v>63</v>
      </c>
      <c r="I2614" t="s">
        <v>28</v>
      </c>
      <c r="J2614" t="s">
        <v>464</v>
      </c>
      <c r="K2614">
        <v>1</v>
      </c>
      <c r="L2614" s="7">
        <v>11528.34</v>
      </c>
      <c r="M2614" s="7">
        <v>11528.34</v>
      </c>
      <c r="N2614">
        <v>0</v>
      </c>
      <c r="O2614" t="s">
        <v>29</v>
      </c>
      <c r="P2614">
        <v>0</v>
      </c>
      <c r="Q2614" s="7">
        <v>29480</v>
      </c>
      <c r="R2614" s="7">
        <v>26535</v>
      </c>
      <c r="S2614" s="7">
        <v>26535</v>
      </c>
      <c r="T2614" s="7">
        <v>4.66</v>
      </c>
      <c r="U2614" s="7">
        <v>1236.5309999999999</v>
      </c>
      <c r="V2614" t="s">
        <v>77</v>
      </c>
      <c r="W2614" s="7">
        <v>15006.66</v>
      </c>
      <c r="X2614" s="2" t="s">
        <v>82</v>
      </c>
      <c r="Y2614" s="200"/>
      <c r="Z2614" s="201">
        <f>IF(Y2614&lt;&gt;"",Y2614,IF(Table1[[#This Row],[Befolyt]]="i",1,""))</f>
        <v>1</v>
      </c>
      <c r="AA2614" s="98">
        <f>Table1[[#This Row],[KülföldiÁr]]*Table1[[#This Row],[Darab]]</f>
        <v>0</v>
      </c>
    </row>
    <row r="2615" spans="1:27" x14ac:dyDescent="0.3">
      <c r="A2615" t="s">
        <v>710</v>
      </c>
      <c r="B2615" t="s">
        <v>543</v>
      </c>
      <c r="C2615" s="126">
        <v>46031</v>
      </c>
      <c r="D2615" s="6">
        <v>1</v>
      </c>
      <c r="E2615" s="126">
        <v>46030</v>
      </c>
      <c r="F2615" s="6">
        <v>1</v>
      </c>
      <c r="G2615" t="s">
        <v>86</v>
      </c>
      <c r="H2615" t="s">
        <v>70</v>
      </c>
      <c r="I2615" t="s">
        <v>32</v>
      </c>
      <c r="J2615" t="s">
        <v>87</v>
      </c>
      <c r="K2615">
        <v>0.2</v>
      </c>
      <c r="L2615" s="7">
        <v>7195.04</v>
      </c>
      <c r="M2615" s="7">
        <v>1439.008</v>
      </c>
      <c r="N2615">
        <v>0</v>
      </c>
      <c r="O2615" t="s">
        <v>29</v>
      </c>
      <c r="P2615">
        <v>0</v>
      </c>
      <c r="Q2615" s="7">
        <v>12000</v>
      </c>
      <c r="R2615" s="7">
        <v>12000</v>
      </c>
      <c r="S2615" s="7">
        <v>2400</v>
      </c>
      <c r="T2615" s="7">
        <v>0</v>
      </c>
      <c r="U2615" s="7">
        <v>0</v>
      </c>
      <c r="V2615" t="s">
        <v>37</v>
      </c>
      <c r="W2615" s="7">
        <v>960.99199999999996</v>
      </c>
      <c r="X2615" s="2" t="s">
        <v>31</v>
      </c>
      <c r="Y2615" s="200"/>
      <c r="Z2615" s="201" t="str">
        <f>IF(Y2615&lt;&gt;"",Y2615,IF(Table1[[#This Row],[Befolyt]]="i",1,""))</f>
        <v/>
      </c>
      <c r="AA2615" s="98">
        <f>Table1[[#This Row],[KülföldiÁr]]*Table1[[#This Row],[Darab]]</f>
        <v>0</v>
      </c>
    </row>
    <row r="2616" spans="1:27" x14ac:dyDescent="0.3">
      <c r="A2616" t="s">
        <v>710</v>
      </c>
      <c r="B2616" t="s">
        <v>543</v>
      </c>
      <c r="C2616" s="126">
        <v>46031</v>
      </c>
      <c r="D2616" s="6">
        <v>1</v>
      </c>
      <c r="E2616" s="126">
        <v>46030</v>
      </c>
      <c r="F2616" s="6">
        <v>1</v>
      </c>
      <c r="G2616" t="s">
        <v>465</v>
      </c>
      <c r="H2616" t="s">
        <v>27</v>
      </c>
      <c r="I2616" t="s">
        <v>28</v>
      </c>
      <c r="J2616" t="s">
        <v>486</v>
      </c>
      <c r="K2616">
        <v>1</v>
      </c>
      <c r="L2616" s="7">
        <v>5100</v>
      </c>
      <c r="M2616" s="7">
        <v>5100</v>
      </c>
      <c r="N2616">
        <v>0</v>
      </c>
      <c r="O2616" t="s">
        <v>29</v>
      </c>
      <c r="P2616">
        <v>0</v>
      </c>
      <c r="Q2616" s="7">
        <v>8500</v>
      </c>
      <c r="R2616" s="7">
        <v>8500</v>
      </c>
      <c r="S2616" s="7">
        <v>8500</v>
      </c>
      <c r="T2616" s="7">
        <v>10</v>
      </c>
      <c r="U2616" s="7">
        <v>850</v>
      </c>
      <c r="V2616" t="s">
        <v>37</v>
      </c>
      <c r="W2616" s="7">
        <v>3400</v>
      </c>
      <c r="X2616" s="2" t="s">
        <v>31</v>
      </c>
      <c r="Y2616" s="200"/>
      <c r="Z2616" s="201" t="str">
        <f>IF(Y2616&lt;&gt;"",Y2616,IF(Table1[[#This Row],[Befolyt]]="i",1,""))</f>
        <v/>
      </c>
      <c r="AA2616" s="98">
        <f>Table1[[#This Row],[KülföldiÁr]]*Table1[[#This Row],[Darab]]</f>
        <v>0</v>
      </c>
    </row>
    <row r="2617" spans="1:27" x14ac:dyDescent="0.3">
      <c r="A2617" t="s">
        <v>711</v>
      </c>
      <c r="B2617" t="s">
        <v>68</v>
      </c>
      <c r="C2617" s="126">
        <v>46031</v>
      </c>
      <c r="D2617" s="6">
        <v>1</v>
      </c>
      <c r="E2617" s="126">
        <v>46031</v>
      </c>
      <c r="F2617" s="6">
        <v>1</v>
      </c>
      <c r="G2617" t="s">
        <v>297</v>
      </c>
      <c r="H2617" t="s">
        <v>33</v>
      </c>
      <c r="I2617" t="s">
        <v>28</v>
      </c>
      <c r="J2617" t="s">
        <v>712</v>
      </c>
      <c r="K2617">
        <v>20</v>
      </c>
      <c r="L2617" s="7">
        <v>1731.12</v>
      </c>
      <c r="M2617" s="7">
        <v>34622.399999999994</v>
      </c>
      <c r="N2617">
        <v>0</v>
      </c>
      <c r="O2617" t="s">
        <v>29</v>
      </c>
      <c r="P2617">
        <v>0</v>
      </c>
      <c r="Q2617" s="7">
        <v>6120</v>
      </c>
      <c r="R2617" s="7">
        <v>4285</v>
      </c>
      <c r="S2617" s="7">
        <v>85700</v>
      </c>
      <c r="T2617" s="7">
        <v>0</v>
      </c>
      <c r="U2617" s="7">
        <v>0</v>
      </c>
      <c r="V2617" t="s">
        <v>69</v>
      </c>
      <c r="W2617" s="7">
        <v>51077.600000000006</v>
      </c>
      <c r="X2617" s="2" t="s">
        <v>82</v>
      </c>
      <c r="Y2617" s="200">
        <v>1</v>
      </c>
      <c r="Z2617" s="201">
        <f>IF(Y2617&lt;&gt;"",Y2617,IF(Table1[[#This Row],[Befolyt]]="i",1,""))</f>
        <v>1</v>
      </c>
      <c r="AA2617" s="98">
        <f>Table1[[#This Row],[KülföldiÁr]]*Table1[[#This Row],[Darab]]</f>
        <v>0</v>
      </c>
    </row>
    <row r="2618" spans="1:27" x14ac:dyDescent="0.3">
      <c r="A2618" t="s">
        <v>713</v>
      </c>
      <c r="B2618" t="s">
        <v>582</v>
      </c>
      <c r="C2618" s="126">
        <v>46031</v>
      </c>
      <c r="D2618" s="6">
        <v>1</v>
      </c>
      <c r="E2618" s="126">
        <v>46082</v>
      </c>
      <c r="F2618" s="6">
        <v>3</v>
      </c>
      <c r="G2618" t="s">
        <v>558</v>
      </c>
      <c r="H2618" t="s">
        <v>51</v>
      </c>
      <c r="I2618" t="s">
        <v>28</v>
      </c>
      <c r="J2618" t="s">
        <v>559</v>
      </c>
      <c r="K2618">
        <v>40</v>
      </c>
      <c r="L2618" s="7">
        <v>160.72999999999999</v>
      </c>
      <c r="M2618" s="7">
        <v>6429.2</v>
      </c>
      <c r="N2618">
        <v>3.59</v>
      </c>
      <c r="O2618" t="s">
        <v>36</v>
      </c>
      <c r="P2618">
        <v>384.41</v>
      </c>
      <c r="Q2618" s="7">
        <v>890</v>
      </c>
      <c r="R2618" s="7">
        <v>1380.03</v>
      </c>
      <c r="S2618" s="7">
        <v>55201.2</v>
      </c>
      <c r="T2618" s="7">
        <v>0</v>
      </c>
      <c r="U2618" s="7">
        <v>0</v>
      </c>
      <c r="V2618" t="s">
        <v>133</v>
      </c>
      <c r="W2618" s="7">
        <v>48772</v>
      </c>
      <c r="X2618" s="2" t="s">
        <v>31</v>
      </c>
      <c r="Y2618" s="200"/>
      <c r="Z2618" s="201" t="str">
        <f>IF(Y2618&lt;&gt;"",Y2618,IF(Table1[[#This Row],[Befolyt]]="i",1,""))</f>
        <v/>
      </c>
      <c r="AA2618" s="98">
        <f>Table1[[#This Row],[KülföldiÁr]]*Table1[[#This Row],[Darab]]</f>
        <v>143.6</v>
      </c>
    </row>
    <row r="2619" spans="1:27" x14ac:dyDescent="0.3">
      <c r="A2619" t="s">
        <v>713</v>
      </c>
      <c r="B2619" t="s">
        <v>582</v>
      </c>
      <c r="C2619" s="126">
        <v>46031</v>
      </c>
      <c r="D2619" s="6">
        <v>1</v>
      </c>
      <c r="E2619" s="126">
        <v>46082</v>
      </c>
      <c r="F2619" s="6">
        <v>3</v>
      </c>
      <c r="G2619" t="s">
        <v>487</v>
      </c>
      <c r="H2619" t="s">
        <v>51</v>
      </c>
      <c r="I2619" t="s">
        <v>28</v>
      </c>
      <c r="J2619" t="s">
        <v>488</v>
      </c>
      <c r="K2619">
        <v>40</v>
      </c>
      <c r="L2619" s="7">
        <v>1998.18</v>
      </c>
      <c r="M2619" s="7">
        <v>79927.199999999997</v>
      </c>
      <c r="N2619">
        <v>7.95</v>
      </c>
      <c r="O2619" t="s">
        <v>36</v>
      </c>
      <c r="P2619">
        <v>384.41</v>
      </c>
      <c r="Q2619" s="7">
        <v>2600</v>
      </c>
      <c r="R2619" s="7">
        <v>3056.06</v>
      </c>
      <c r="S2619" s="7">
        <v>122242.4</v>
      </c>
      <c r="T2619" s="7">
        <v>0</v>
      </c>
      <c r="U2619" s="7">
        <v>0</v>
      </c>
      <c r="V2619" t="s">
        <v>133</v>
      </c>
      <c r="W2619" s="7">
        <v>42315.199999999997</v>
      </c>
      <c r="X2619" s="2" t="s">
        <v>31</v>
      </c>
      <c r="Y2619" s="200"/>
      <c r="Z2619" s="201" t="str">
        <f>IF(Y2619&lt;&gt;"",Y2619,IF(Table1[[#This Row],[Befolyt]]="i",1,""))</f>
        <v/>
      </c>
      <c r="AA2619" s="98">
        <f>Table1[[#This Row],[KülföldiÁr]]*Table1[[#This Row],[Darab]]</f>
        <v>318</v>
      </c>
    </row>
    <row r="2620" spans="1:27" x14ac:dyDescent="0.3">
      <c r="A2620" t="s">
        <v>713</v>
      </c>
      <c r="B2620" t="s">
        <v>582</v>
      </c>
      <c r="C2620" s="126">
        <v>46031</v>
      </c>
      <c r="D2620" s="6">
        <v>1</v>
      </c>
      <c r="E2620" s="126">
        <v>46082</v>
      </c>
      <c r="F2620" s="6">
        <v>3</v>
      </c>
      <c r="G2620" t="s">
        <v>546</v>
      </c>
      <c r="H2620" t="s">
        <v>51</v>
      </c>
      <c r="I2620" t="s">
        <v>28</v>
      </c>
      <c r="J2620" t="s">
        <v>547</v>
      </c>
      <c r="K2620">
        <v>5</v>
      </c>
      <c r="L2620" s="7">
        <v>1552.12</v>
      </c>
      <c r="M2620" s="7">
        <v>7760.5999999999995</v>
      </c>
      <c r="N2620">
        <v>8.5</v>
      </c>
      <c r="O2620" t="s">
        <v>36</v>
      </c>
      <c r="P2620">
        <v>384.41</v>
      </c>
      <c r="Q2620" s="7">
        <v>4600</v>
      </c>
      <c r="R2620" s="7">
        <v>3267.49</v>
      </c>
      <c r="S2620" s="7">
        <v>16337.449999999999</v>
      </c>
      <c r="T2620" s="7">
        <v>0</v>
      </c>
      <c r="U2620" s="7">
        <v>0</v>
      </c>
      <c r="V2620" t="s">
        <v>133</v>
      </c>
      <c r="W2620" s="7">
        <v>8576.8499999999985</v>
      </c>
      <c r="X2620" s="2" t="s">
        <v>31</v>
      </c>
      <c r="Y2620" s="200"/>
      <c r="Z2620" s="201" t="str">
        <f>IF(Y2620&lt;&gt;"",Y2620,IF(Table1[[#This Row],[Befolyt]]="i",1,""))</f>
        <v/>
      </c>
      <c r="AA2620" s="98">
        <f>Table1[[#This Row],[KülföldiÁr]]*Table1[[#This Row],[Darab]]</f>
        <v>42.5</v>
      </c>
    </row>
    <row r="2621" spans="1:27" x14ac:dyDescent="0.3">
      <c r="A2621" t="s">
        <v>714</v>
      </c>
      <c r="B2621" t="s">
        <v>436</v>
      </c>
      <c r="C2621" s="126">
        <v>46031</v>
      </c>
      <c r="D2621" s="6">
        <v>1</v>
      </c>
      <c r="E2621" s="126">
        <v>46031</v>
      </c>
      <c r="F2621" s="6">
        <v>1</v>
      </c>
      <c r="G2621" t="s">
        <v>437</v>
      </c>
      <c r="H2621" t="s">
        <v>33</v>
      </c>
      <c r="I2621" t="s">
        <v>28</v>
      </c>
      <c r="J2621" t="s">
        <v>715</v>
      </c>
      <c r="K2621">
        <v>2</v>
      </c>
      <c r="L2621" s="7">
        <v>2867.86</v>
      </c>
      <c r="M2621" s="7">
        <v>5735.72</v>
      </c>
      <c r="N2621">
        <v>0</v>
      </c>
      <c r="O2621" t="s">
        <v>29</v>
      </c>
      <c r="P2621">
        <v>0</v>
      </c>
      <c r="Q2621" s="7">
        <v>21379</v>
      </c>
      <c r="R2621" s="7">
        <v>21379</v>
      </c>
      <c r="S2621" s="7">
        <v>42758</v>
      </c>
      <c r="T2621" s="7">
        <v>10</v>
      </c>
      <c r="U2621" s="7">
        <v>4275.8</v>
      </c>
      <c r="V2621" t="s">
        <v>74</v>
      </c>
      <c r="W2621" s="7">
        <v>37022.28</v>
      </c>
      <c r="X2621" s="2" t="s">
        <v>82</v>
      </c>
      <c r="Y2621" s="200"/>
      <c r="Z2621" s="201">
        <f>IF(Y2621&lt;&gt;"",Y2621,IF(Table1[[#This Row],[Befolyt]]="i",1,""))</f>
        <v>1</v>
      </c>
      <c r="AA2621" s="98">
        <f>Table1[[#This Row],[KülföldiÁr]]*Table1[[#This Row],[Darab]]</f>
        <v>0</v>
      </c>
    </row>
    <row r="2622" spans="1:27" x14ac:dyDescent="0.3">
      <c r="A2622" t="s">
        <v>714</v>
      </c>
      <c r="B2622" t="s">
        <v>436</v>
      </c>
      <c r="C2622" s="126">
        <v>46031</v>
      </c>
      <c r="D2622" s="6">
        <v>1</v>
      </c>
      <c r="E2622" s="126">
        <v>46031</v>
      </c>
      <c r="F2622" s="6">
        <v>1</v>
      </c>
      <c r="G2622" t="s">
        <v>556</v>
      </c>
      <c r="H2622" t="s">
        <v>33</v>
      </c>
      <c r="I2622" t="s">
        <v>28</v>
      </c>
      <c r="J2622" t="s">
        <v>716</v>
      </c>
      <c r="K2622">
        <v>2</v>
      </c>
      <c r="L2622" s="7">
        <v>4321.59</v>
      </c>
      <c r="M2622" s="7">
        <v>8643.18</v>
      </c>
      <c r="N2622">
        <v>0</v>
      </c>
      <c r="O2622" t="s">
        <v>29</v>
      </c>
      <c r="P2622">
        <v>0</v>
      </c>
      <c r="Q2622" s="7">
        <v>30600</v>
      </c>
      <c r="R2622" s="7">
        <v>30600</v>
      </c>
      <c r="S2622" s="7">
        <v>61200</v>
      </c>
      <c r="T2622" s="7">
        <v>10</v>
      </c>
      <c r="U2622" s="7">
        <v>6120</v>
      </c>
      <c r="V2622" t="s">
        <v>74</v>
      </c>
      <c r="W2622" s="7">
        <v>52556.82</v>
      </c>
      <c r="X2622" s="2" t="s">
        <v>82</v>
      </c>
      <c r="Y2622" s="200"/>
      <c r="Z2622" s="201">
        <f>IF(Y2622&lt;&gt;"",Y2622,IF(Table1[[#This Row],[Befolyt]]="i",1,""))</f>
        <v>1</v>
      </c>
      <c r="AA2622" s="98">
        <f>Table1[[#This Row],[KülföldiÁr]]*Table1[[#This Row],[Darab]]</f>
        <v>0</v>
      </c>
    </row>
    <row r="2623" spans="1:27" x14ac:dyDescent="0.3">
      <c r="A2623" t="s">
        <v>714</v>
      </c>
      <c r="B2623" t="s">
        <v>436</v>
      </c>
      <c r="C2623" s="126">
        <v>46031</v>
      </c>
      <c r="D2623" s="6">
        <v>1</v>
      </c>
      <c r="E2623" s="126">
        <v>46031</v>
      </c>
      <c r="F2623" s="6">
        <v>1</v>
      </c>
      <c r="G2623" t="s">
        <v>438</v>
      </c>
      <c r="H2623" t="s">
        <v>33</v>
      </c>
      <c r="I2623" t="s">
        <v>28</v>
      </c>
      <c r="J2623" t="s">
        <v>717</v>
      </c>
      <c r="K2623">
        <v>4</v>
      </c>
      <c r="L2623" s="7">
        <v>3617.91</v>
      </c>
      <c r="M2623" s="7">
        <v>14471.64</v>
      </c>
      <c r="N2623">
        <v>0</v>
      </c>
      <c r="O2623" t="s">
        <v>29</v>
      </c>
      <c r="P2623">
        <v>0</v>
      </c>
      <c r="Q2623" s="7">
        <v>27350</v>
      </c>
      <c r="R2623" s="7">
        <v>27350</v>
      </c>
      <c r="S2623" s="7">
        <v>109400</v>
      </c>
      <c r="T2623" s="7">
        <v>10</v>
      </c>
      <c r="U2623" s="7">
        <v>10940</v>
      </c>
      <c r="V2623" t="s">
        <v>74</v>
      </c>
      <c r="W2623" s="7">
        <v>94928.36</v>
      </c>
      <c r="X2623" s="2" t="s">
        <v>82</v>
      </c>
      <c r="Y2623" s="200"/>
      <c r="Z2623" s="201">
        <f>IF(Y2623&lt;&gt;"",Y2623,IF(Table1[[#This Row],[Befolyt]]="i",1,""))</f>
        <v>1</v>
      </c>
      <c r="AA2623" s="98">
        <f>Table1[[#This Row],[KülföldiÁr]]*Table1[[#This Row],[Darab]]</f>
        <v>0</v>
      </c>
    </row>
    <row r="2624" spans="1:27" x14ac:dyDescent="0.3">
      <c r="A2624" t="s">
        <v>714</v>
      </c>
      <c r="B2624" t="s">
        <v>436</v>
      </c>
      <c r="C2624" s="126">
        <v>46031</v>
      </c>
      <c r="D2624" s="6">
        <v>1</v>
      </c>
      <c r="E2624" s="126">
        <v>46031</v>
      </c>
      <c r="F2624" s="6">
        <v>1</v>
      </c>
      <c r="G2624" t="s">
        <v>718</v>
      </c>
      <c r="H2624" t="s">
        <v>34</v>
      </c>
      <c r="I2624" t="s">
        <v>32</v>
      </c>
      <c r="J2624" t="s">
        <v>719</v>
      </c>
      <c r="K2624">
        <v>1</v>
      </c>
      <c r="L2624" s="7">
        <v>5807</v>
      </c>
      <c r="M2624" s="7">
        <v>5807</v>
      </c>
      <c r="N2624">
        <v>0</v>
      </c>
      <c r="O2624" t="s">
        <v>29</v>
      </c>
      <c r="P2624">
        <v>0</v>
      </c>
      <c r="Q2624" s="7">
        <v>5807</v>
      </c>
      <c r="R2624" s="7">
        <v>0</v>
      </c>
      <c r="S2624" s="7">
        <v>0</v>
      </c>
      <c r="T2624" s="7">
        <v>0</v>
      </c>
      <c r="U2624" s="7">
        <v>0</v>
      </c>
      <c r="V2624" t="s">
        <v>74</v>
      </c>
      <c r="W2624" s="7">
        <v>-5807</v>
      </c>
      <c r="X2624" s="2" t="s">
        <v>82</v>
      </c>
      <c r="Y2624" s="200"/>
      <c r="Z2624" s="201">
        <f>IF(Y2624&lt;&gt;"",Y2624,IF(Table1[[#This Row],[Befolyt]]="i",1,""))</f>
        <v>1</v>
      </c>
      <c r="AA2624" s="98">
        <f>Table1[[#This Row],[KülföldiÁr]]*Table1[[#This Row],[Darab]]</f>
        <v>0</v>
      </c>
    </row>
    <row r="2625" spans="1:27" x14ac:dyDescent="0.3">
      <c r="A2625" t="s">
        <v>720</v>
      </c>
      <c r="B2625" t="s">
        <v>132</v>
      </c>
      <c r="C2625" s="126">
        <v>46031</v>
      </c>
      <c r="D2625" s="6">
        <v>1</v>
      </c>
      <c r="E2625" s="126">
        <v>46031</v>
      </c>
      <c r="F2625" s="6">
        <v>1</v>
      </c>
      <c r="G2625" t="s">
        <v>721</v>
      </c>
      <c r="H2625" t="s">
        <v>49</v>
      </c>
      <c r="I2625" t="s">
        <v>28</v>
      </c>
      <c r="J2625" t="s">
        <v>722</v>
      </c>
      <c r="K2625">
        <v>1</v>
      </c>
      <c r="L2625" s="7">
        <v>1225.82</v>
      </c>
      <c r="M2625" s="7">
        <v>1225.82</v>
      </c>
      <c r="N2625">
        <v>0</v>
      </c>
      <c r="O2625" t="s">
        <v>29</v>
      </c>
      <c r="P2625">
        <v>0</v>
      </c>
      <c r="Q2625" s="7">
        <v>7690</v>
      </c>
      <c r="R2625" s="7">
        <v>7690</v>
      </c>
      <c r="S2625" s="7">
        <v>7690</v>
      </c>
      <c r="T2625" s="7">
        <v>5</v>
      </c>
      <c r="U2625" s="7">
        <v>384.5</v>
      </c>
      <c r="V2625" t="s">
        <v>85</v>
      </c>
      <c r="W2625" s="7">
        <v>6464.18</v>
      </c>
      <c r="X2625" s="2" t="s">
        <v>82</v>
      </c>
      <c r="Y2625" s="200">
        <v>1</v>
      </c>
      <c r="Z2625" s="201">
        <f>IF(Y2625&lt;&gt;"",Y2625,IF(Table1[[#This Row],[Befolyt]]="i",1,""))</f>
        <v>1</v>
      </c>
      <c r="AA2625" s="98">
        <f>Table1[[#This Row],[KülföldiÁr]]*Table1[[#This Row],[Darab]]</f>
        <v>0</v>
      </c>
    </row>
    <row r="2626" spans="1:27" x14ac:dyDescent="0.3">
      <c r="A2626" t="s">
        <v>720</v>
      </c>
      <c r="B2626" t="s">
        <v>132</v>
      </c>
      <c r="C2626" s="126">
        <v>46031</v>
      </c>
      <c r="D2626" s="6">
        <v>1</v>
      </c>
      <c r="E2626" s="126">
        <v>46031</v>
      </c>
      <c r="F2626" s="6">
        <v>1</v>
      </c>
      <c r="G2626" t="s">
        <v>723</v>
      </c>
      <c r="H2626" t="s">
        <v>49</v>
      </c>
      <c r="I2626" t="s">
        <v>28</v>
      </c>
      <c r="J2626" t="s">
        <v>724</v>
      </c>
      <c r="K2626">
        <v>1</v>
      </c>
      <c r="L2626" s="7">
        <v>916.52</v>
      </c>
      <c r="M2626" s="7">
        <v>916.52</v>
      </c>
      <c r="N2626">
        <v>0</v>
      </c>
      <c r="O2626" t="s">
        <v>29</v>
      </c>
      <c r="P2626">
        <v>0</v>
      </c>
      <c r="Q2626" s="7">
        <v>9000</v>
      </c>
      <c r="R2626" s="7">
        <v>9000</v>
      </c>
      <c r="S2626" s="7">
        <v>9000</v>
      </c>
      <c r="T2626" s="7">
        <v>5</v>
      </c>
      <c r="U2626" s="7">
        <v>450</v>
      </c>
      <c r="V2626" t="s">
        <v>85</v>
      </c>
      <c r="W2626" s="7">
        <v>8083.48</v>
      </c>
      <c r="X2626" s="2" t="s">
        <v>82</v>
      </c>
      <c r="Y2626" s="200">
        <v>1</v>
      </c>
      <c r="Z2626" s="201">
        <f>IF(Y2626&lt;&gt;"",Y2626,IF(Table1[[#This Row],[Befolyt]]="i",1,""))</f>
        <v>1</v>
      </c>
      <c r="AA2626" s="98">
        <f>Table1[[#This Row],[KülföldiÁr]]*Table1[[#This Row],[Darab]]</f>
        <v>0</v>
      </c>
    </row>
    <row r="2627" spans="1:27" x14ac:dyDescent="0.3">
      <c r="A2627" t="s">
        <v>720</v>
      </c>
      <c r="B2627" t="s">
        <v>132</v>
      </c>
      <c r="C2627" s="126">
        <v>46031</v>
      </c>
      <c r="D2627" s="6">
        <v>1</v>
      </c>
      <c r="E2627" s="126">
        <v>46031</v>
      </c>
      <c r="F2627" s="6">
        <v>1</v>
      </c>
      <c r="G2627" t="s">
        <v>390</v>
      </c>
      <c r="H2627" t="s">
        <v>34</v>
      </c>
      <c r="I2627" t="s">
        <v>32</v>
      </c>
      <c r="J2627" t="s">
        <v>391</v>
      </c>
      <c r="K2627">
        <v>1</v>
      </c>
      <c r="L2627" s="7">
        <v>2512</v>
      </c>
      <c r="M2627" s="7">
        <v>2512</v>
      </c>
      <c r="N2627">
        <v>0</v>
      </c>
      <c r="O2627" t="s">
        <v>29</v>
      </c>
      <c r="P2627">
        <v>0</v>
      </c>
      <c r="Q2627" s="7">
        <v>2479</v>
      </c>
      <c r="R2627" s="7">
        <v>2400</v>
      </c>
      <c r="S2627" s="7">
        <v>2400</v>
      </c>
      <c r="T2627" s="7">
        <v>0</v>
      </c>
      <c r="U2627" s="7">
        <v>0</v>
      </c>
      <c r="V2627" t="s">
        <v>85</v>
      </c>
      <c r="W2627" s="7">
        <v>-112</v>
      </c>
      <c r="X2627" s="2" t="s">
        <v>82</v>
      </c>
      <c r="Y2627" s="200">
        <v>1</v>
      </c>
      <c r="Z2627" s="201">
        <f>IF(Y2627&lt;&gt;"",Y2627,IF(Table1[[#This Row],[Befolyt]]="i",1,""))</f>
        <v>1</v>
      </c>
      <c r="AA2627" s="98">
        <f>Table1[[#This Row],[KülföldiÁr]]*Table1[[#This Row],[Darab]]</f>
        <v>0</v>
      </c>
    </row>
    <row r="2628" spans="1:27" x14ac:dyDescent="0.3">
      <c r="A2628" t="s">
        <v>725</v>
      </c>
      <c r="B2628" t="s">
        <v>520</v>
      </c>
      <c r="C2628" s="126">
        <v>46031</v>
      </c>
      <c r="D2628" s="6">
        <v>1</v>
      </c>
      <c r="E2628" s="126">
        <v>46031</v>
      </c>
      <c r="F2628" s="6">
        <v>1</v>
      </c>
      <c r="G2628" t="s">
        <v>322</v>
      </c>
      <c r="H2628" t="s">
        <v>51</v>
      </c>
      <c r="I2628" t="s">
        <v>28</v>
      </c>
      <c r="J2628" t="s">
        <v>323</v>
      </c>
      <c r="K2628">
        <v>1</v>
      </c>
      <c r="L2628" s="7">
        <v>8864.44</v>
      </c>
      <c r="M2628" s="7">
        <v>8864.44</v>
      </c>
      <c r="N2628">
        <v>0</v>
      </c>
      <c r="O2628" t="s">
        <v>29</v>
      </c>
      <c r="P2628">
        <v>0</v>
      </c>
      <c r="Q2628" s="7">
        <v>17130</v>
      </c>
      <c r="R2628" s="7">
        <v>17950</v>
      </c>
      <c r="S2628" s="7">
        <v>17950</v>
      </c>
      <c r="T2628" s="7">
        <v>3</v>
      </c>
      <c r="U2628" s="7">
        <v>538.5</v>
      </c>
      <c r="V2628" t="s">
        <v>74</v>
      </c>
      <c r="W2628" s="7">
        <v>9085.56</v>
      </c>
      <c r="X2628" s="2" t="s">
        <v>82</v>
      </c>
      <c r="Y2628" s="200">
        <v>1</v>
      </c>
      <c r="Z2628" s="201">
        <f>IF(Y2628&lt;&gt;"",Y2628,IF(Table1[[#This Row],[Befolyt]]="i",1,""))</f>
        <v>1</v>
      </c>
      <c r="AA2628" s="98">
        <f>Table1[[#This Row],[KülföldiÁr]]*Table1[[#This Row],[Darab]]</f>
        <v>0</v>
      </c>
    </row>
    <row r="2629" spans="1:27" x14ac:dyDescent="0.3">
      <c r="A2629" t="s">
        <v>725</v>
      </c>
      <c r="B2629" t="s">
        <v>520</v>
      </c>
      <c r="C2629" s="126">
        <v>46031</v>
      </c>
      <c r="D2629" s="6">
        <v>1</v>
      </c>
      <c r="E2629" s="126">
        <v>46031</v>
      </c>
      <c r="F2629" s="6">
        <v>1</v>
      </c>
      <c r="G2629" t="s">
        <v>309</v>
      </c>
      <c r="H2629" t="s">
        <v>51</v>
      </c>
      <c r="I2629" t="s">
        <v>28</v>
      </c>
      <c r="J2629" t="s">
        <v>310</v>
      </c>
      <c r="K2629">
        <v>2</v>
      </c>
      <c r="L2629" s="7">
        <v>9481.01</v>
      </c>
      <c r="M2629" s="7">
        <v>18962.02</v>
      </c>
      <c r="N2629">
        <v>0</v>
      </c>
      <c r="O2629" t="s">
        <v>29</v>
      </c>
      <c r="P2629">
        <v>0</v>
      </c>
      <c r="Q2629" s="7">
        <v>18310</v>
      </c>
      <c r="R2629" s="7">
        <v>17650</v>
      </c>
      <c r="S2629" s="7">
        <v>35300</v>
      </c>
      <c r="T2629" s="7">
        <v>3</v>
      </c>
      <c r="U2629" s="7">
        <v>1059</v>
      </c>
      <c r="V2629" t="s">
        <v>74</v>
      </c>
      <c r="W2629" s="7">
        <v>16337.98</v>
      </c>
      <c r="X2629" s="2" t="s">
        <v>82</v>
      </c>
      <c r="Y2629" s="200">
        <v>1</v>
      </c>
      <c r="Z2629" s="201">
        <f>IF(Y2629&lt;&gt;"",Y2629,IF(Table1[[#This Row],[Befolyt]]="i",1,""))</f>
        <v>1</v>
      </c>
      <c r="AA2629" s="98">
        <f>Table1[[#This Row],[KülföldiÁr]]*Table1[[#This Row],[Darab]]</f>
        <v>0</v>
      </c>
    </row>
    <row r="2630" spans="1:27" x14ac:dyDescent="0.3">
      <c r="A2630" t="s">
        <v>725</v>
      </c>
      <c r="B2630" t="s">
        <v>520</v>
      </c>
      <c r="C2630" s="126">
        <v>46031</v>
      </c>
      <c r="D2630" s="6">
        <v>1</v>
      </c>
      <c r="E2630" s="126">
        <v>46031</v>
      </c>
      <c r="F2630" s="6">
        <v>1</v>
      </c>
      <c r="G2630" t="s">
        <v>512</v>
      </c>
      <c r="H2630" t="s">
        <v>34</v>
      </c>
      <c r="I2630" t="s">
        <v>32</v>
      </c>
      <c r="J2630" t="s">
        <v>513</v>
      </c>
      <c r="K2630">
        <v>1</v>
      </c>
      <c r="L2630" s="7">
        <v>3688</v>
      </c>
      <c r="M2630" s="7">
        <v>3688</v>
      </c>
      <c r="N2630">
        <v>0</v>
      </c>
      <c r="O2630" t="s">
        <v>29</v>
      </c>
      <c r="P2630">
        <v>0</v>
      </c>
      <c r="Q2630" s="7">
        <v>3688</v>
      </c>
      <c r="R2630" s="7">
        <v>0</v>
      </c>
      <c r="S2630" s="7">
        <v>0</v>
      </c>
      <c r="T2630" s="7">
        <v>0</v>
      </c>
      <c r="U2630" s="7">
        <v>0</v>
      </c>
      <c r="V2630" t="s">
        <v>74</v>
      </c>
      <c r="W2630" s="7">
        <v>-3688</v>
      </c>
      <c r="X2630" s="2" t="s">
        <v>82</v>
      </c>
      <c r="Y2630" s="200">
        <v>1</v>
      </c>
      <c r="Z2630" s="201">
        <f>IF(Y2630&lt;&gt;"",Y2630,IF(Table1[[#This Row],[Befolyt]]="i",1,""))</f>
        <v>1</v>
      </c>
      <c r="AA2630" s="98">
        <f>Table1[[#This Row],[KülföldiÁr]]*Table1[[#This Row],[Darab]]</f>
        <v>0</v>
      </c>
    </row>
    <row r="2631" spans="1:27" x14ac:dyDescent="0.3">
      <c r="A2631" t="s">
        <v>726</v>
      </c>
      <c r="B2631" t="s">
        <v>516</v>
      </c>
      <c r="C2631" s="126">
        <v>46031</v>
      </c>
      <c r="D2631" s="6">
        <v>1</v>
      </c>
      <c r="E2631" s="126">
        <v>46031</v>
      </c>
      <c r="F2631" s="6">
        <v>1</v>
      </c>
      <c r="G2631" t="s">
        <v>143</v>
      </c>
      <c r="H2631" t="s">
        <v>51</v>
      </c>
      <c r="I2631" t="s">
        <v>28</v>
      </c>
      <c r="J2631" t="s">
        <v>294</v>
      </c>
      <c r="K2631">
        <v>1</v>
      </c>
      <c r="L2631" s="7">
        <v>8713.4699999999993</v>
      </c>
      <c r="M2631" s="7">
        <v>8713.4699999999993</v>
      </c>
      <c r="N2631">
        <v>0</v>
      </c>
      <c r="O2631" t="s">
        <v>29</v>
      </c>
      <c r="P2631">
        <v>0</v>
      </c>
      <c r="Q2631" s="7">
        <v>16785</v>
      </c>
      <c r="R2631" s="7">
        <v>16785</v>
      </c>
      <c r="S2631" s="7">
        <v>16785</v>
      </c>
      <c r="T2631" s="7">
        <v>0</v>
      </c>
      <c r="U2631" s="7">
        <v>0</v>
      </c>
      <c r="V2631" t="s">
        <v>69</v>
      </c>
      <c r="W2631" s="7">
        <v>8071.5300000000007</v>
      </c>
      <c r="X2631" s="2" t="s">
        <v>82</v>
      </c>
      <c r="Y2631" s="200"/>
      <c r="Z2631" s="201">
        <f>IF(Y2631&lt;&gt;"",Y2631,IF(Table1[[#This Row],[Befolyt]]="i",1,""))</f>
        <v>1</v>
      </c>
      <c r="AA2631" s="98">
        <f>Table1[[#This Row],[KülföldiÁr]]*Table1[[#This Row],[Darab]]</f>
        <v>0</v>
      </c>
    </row>
    <row r="2632" spans="1:27" x14ac:dyDescent="0.3">
      <c r="A2632" t="s">
        <v>727</v>
      </c>
      <c r="B2632" t="s">
        <v>136</v>
      </c>
      <c r="C2632" s="126">
        <v>46031</v>
      </c>
      <c r="D2632" s="6">
        <v>1</v>
      </c>
      <c r="E2632" s="126">
        <v>46031</v>
      </c>
      <c r="F2632" s="6">
        <v>1</v>
      </c>
      <c r="G2632" t="s">
        <v>123</v>
      </c>
      <c r="H2632" t="s">
        <v>71</v>
      </c>
      <c r="I2632" t="s">
        <v>28</v>
      </c>
      <c r="J2632" t="s">
        <v>124</v>
      </c>
      <c r="K2632">
        <v>4</v>
      </c>
      <c r="L2632" s="7">
        <v>555.79</v>
      </c>
      <c r="M2632" s="7">
        <v>2223.16</v>
      </c>
      <c r="N2632">
        <v>0</v>
      </c>
      <c r="O2632" t="s">
        <v>29</v>
      </c>
      <c r="P2632">
        <v>0</v>
      </c>
      <c r="Q2632" s="7">
        <v>930</v>
      </c>
      <c r="R2632" s="7">
        <v>1560</v>
      </c>
      <c r="S2632" s="7">
        <v>6240</v>
      </c>
      <c r="T2632" s="7">
        <v>5</v>
      </c>
      <c r="U2632" s="7">
        <v>312</v>
      </c>
      <c r="V2632" t="s">
        <v>74</v>
      </c>
      <c r="W2632" s="7">
        <v>4016.84</v>
      </c>
      <c r="X2632" s="2" t="s">
        <v>82</v>
      </c>
      <c r="Y2632" s="200"/>
      <c r="Z2632" s="201">
        <f>IF(Y2632&lt;&gt;"",Y2632,IF(Table1[[#This Row],[Befolyt]]="i",1,""))</f>
        <v>1</v>
      </c>
      <c r="AA2632" s="98">
        <f>Table1[[#This Row],[KülföldiÁr]]*Table1[[#This Row],[Darab]]</f>
        <v>0</v>
      </c>
    </row>
    <row r="2633" spans="1:27" x14ac:dyDescent="0.3">
      <c r="A2633" t="s">
        <v>727</v>
      </c>
      <c r="B2633" t="s">
        <v>136</v>
      </c>
      <c r="C2633" s="126">
        <v>46031</v>
      </c>
      <c r="D2633" s="6">
        <v>1</v>
      </c>
      <c r="E2633" s="126">
        <v>46031</v>
      </c>
      <c r="F2633" s="6">
        <v>1</v>
      </c>
      <c r="G2633" t="s">
        <v>105</v>
      </c>
      <c r="H2633" t="s">
        <v>41</v>
      </c>
      <c r="I2633" t="s">
        <v>28</v>
      </c>
      <c r="J2633" t="s">
        <v>106</v>
      </c>
      <c r="K2633">
        <v>6</v>
      </c>
      <c r="L2633" s="7">
        <v>578.16999999999996</v>
      </c>
      <c r="M2633" s="7">
        <v>3469.0199999999995</v>
      </c>
      <c r="N2633">
        <v>0</v>
      </c>
      <c r="O2633" t="s">
        <v>29</v>
      </c>
      <c r="P2633">
        <v>0</v>
      </c>
      <c r="Q2633" s="7">
        <v>1710</v>
      </c>
      <c r="R2633" s="7">
        <v>1245</v>
      </c>
      <c r="S2633" s="7">
        <v>7470</v>
      </c>
      <c r="T2633" s="7">
        <v>0.46</v>
      </c>
      <c r="U2633" s="7">
        <v>34.362000000000002</v>
      </c>
      <c r="V2633" t="s">
        <v>74</v>
      </c>
      <c r="W2633" s="7">
        <v>4000.9800000000005</v>
      </c>
      <c r="X2633" s="2" t="s">
        <v>82</v>
      </c>
      <c r="Y2633" s="200"/>
      <c r="Z2633" s="201">
        <f>IF(Y2633&lt;&gt;"",Y2633,IF(Table1[[#This Row],[Befolyt]]="i",1,""))</f>
        <v>1</v>
      </c>
      <c r="AA2633" s="98">
        <f>Table1[[#This Row],[KülföldiÁr]]*Table1[[#This Row],[Darab]]</f>
        <v>0</v>
      </c>
    </row>
    <row r="2634" spans="1:27" x14ac:dyDescent="0.3">
      <c r="A2634" t="s">
        <v>727</v>
      </c>
      <c r="B2634" t="s">
        <v>136</v>
      </c>
      <c r="C2634" s="126">
        <v>46031</v>
      </c>
      <c r="D2634" s="6">
        <v>1</v>
      </c>
      <c r="E2634" s="126">
        <v>46031</v>
      </c>
      <c r="F2634" s="6">
        <v>1</v>
      </c>
      <c r="G2634" t="s">
        <v>130</v>
      </c>
      <c r="H2634" t="s">
        <v>41</v>
      </c>
      <c r="I2634" t="s">
        <v>28</v>
      </c>
      <c r="J2634" t="s">
        <v>131</v>
      </c>
      <c r="K2634">
        <v>4</v>
      </c>
      <c r="L2634" s="7">
        <v>354.87</v>
      </c>
      <c r="M2634" s="7">
        <v>1419.48</v>
      </c>
      <c r="N2634">
        <v>0</v>
      </c>
      <c r="O2634" t="s">
        <v>29</v>
      </c>
      <c r="P2634">
        <v>0</v>
      </c>
      <c r="Q2634" s="7">
        <v>970</v>
      </c>
      <c r="R2634" s="7">
        <v>1050</v>
      </c>
      <c r="S2634" s="7">
        <v>4200</v>
      </c>
      <c r="T2634" s="7">
        <v>5</v>
      </c>
      <c r="U2634" s="7">
        <v>210</v>
      </c>
      <c r="V2634" t="s">
        <v>74</v>
      </c>
      <c r="W2634" s="7">
        <v>2780.52</v>
      </c>
      <c r="X2634" s="2" t="s">
        <v>82</v>
      </c>
      <c r="Y2634" s="200"/>
      <c r="Z2634" s="201">
        <f>IF(Y2634&lt;&gt;"",Y2634,IF(Table1[[#This Row],[Befolyt]]="i",1,""))</f>
        <v>1</v>
      </c>
      <c r="AA2634" s="98">
        <f>Table1[[#This Row],[KülföldiÁr]]*Table1[[#This Row],[Darab]]</f>
        <v>0</v>
      </c>
    </row>
    <row r="2635" spans="1:27" x14ac:dyDescent="0.3">
      <c r="A2635" t="s">
        <v>727</v>
      </c>
      <c r="B2635" t="s">
        <v>136</v>
      </c>
      <c r="C2635" s="126">
        <v>46031</v>
      </c>
      <c r="D2635" s="6">
        <v>1</v>
      </c>
      <c r="E2635" s="126">
        <v>46031</v>
      </c>
      <c r="F2635" s="6">
        <v>1</v>
      </c>
      <c r="G2635" t="s">
        <v>50</v>
      </c>
      <c r="H2635" t="s">
        <v>51</v>
      </c>
      <c r="I2635" t="s">
        <v>28</v>
      </c>
      <c r="J2635" t="s">
        <v>52</v>
      </c>
      <c r="K2635">
        <v>10</v>
      </c>
      <c r="L2635" s="7">
        <v>1796.68</v>
      </c>
      <c r="M2635" s="7">
        <v>17966.8</v>
      </c>
      <c r="N2635">
        <v>0</v>
      </c>
      <c r="O2635" t="s">
        <v>29</v>
      </c>
      <c r="P2635">
        <v>0</v>
      </c>
      <c r="Q2635" s="7">
        <v>4500</v>
      </c>
      <c r="R2635" s="7">
        <v>3350</v>
      </c>
      <c r="S2635" s="7">
        <v>33500</v>
      </c>
      <c r="T2635" s="7">
        <v>2.5</v>
      </c>
      <c r="U2635" s="7">
        <v>837.5</v>
      </c>
      <c r="V2635" t="s">
        <v>74</v>
      </c>
      <c r="W2635" s="7">
        <v>15533.2</v>
      </c>
      <c r="X2635" s="2" t="s">
        <v>82</v>
      </c>
      <c r="Y2635" s="200"/>
      <c r="Z2635" s="201">
        <f>IF(Y2635&lt;&gt;"",Y2635,IF(Table1[[#This Row],[Befolyt]]="i",1,""))</f>
        <v>1</v>
      </c>
      <c r="AA2635" s="98">
        <f>Table1[[#This Row],[KülföldiÁr]]*Table1[[#This Row],[Darab]]</f>
        <v>0</v>
      </c>
    </row>
    <row r="2636" spans="1:27" x14ac:dyDescent="0.3">
      <c r="A2636" t="s">
        <v>727</v>
      </c>
      <c r="B2636" t="s">
        <v>136</v>
      </c>
      <c r="C2636" s="126">
        <v>46031</v>
      </c>
      <c r="D2636" s="6">
        <v>1</v>
      </c>
      <c r="E2636" s="126">
        <v>46031</v>
      </c>
      <c r="F2636" s="6">
        <v>1</v>
      </c>
      <c r="G2636" t="s">
        <v>336</v>
      </c>
      <c r="H2636" t="s">
        <v>41</v>
      </c>
      <c r="I2636" t="s">
        <v>28</v>
      </c>
      <c r="J2636" t="s">
        <v>728</v>
      </c>
      <c r="K2636">
        <v>5</v>
      </c>
      <c r="L2636" s="7">
        <v>284.32</v>
      </c>
      <c r="M2636" s="7">
        <v>1421.6</v>
      </c>
      <c r="N2636">
        <v>0</v>
      </c>
      <c r="O2636" t="s">
        <v>29</v>
      </c>
      <c r="P2636">
        <v>0</v>
      </c>
      <c r="Q2636" s="7">
        <v>1390</v>
      </c>
      <c r="R2636" s="7">
        <v>1390</v>
      </c>
      <c r="S2636" s="7">
        <v>6950</v>
      </c>
      <c r="T2636" s="7">
        <v>4</v>
      </c>
      <c r="U2636" s="7">
        <v>278</v>
      </c>
      <c r="V2636" t="s">
        <v>74</v>
      </c>
      <c r="W2636" s="7">
        <v>5528.4</v>
      </c>
      <c r="X2636" s="2" t="s">
        <v>82</v>
      </c>
      <c r="Y2636" s="200"/>
      <c r="Z2636" s="201">
        <f>IF(Y2636&lt;&gt;"",Y2636,IF(Table1[[#This Row],[Befolyt]]="i",1,""))</f>
        <v>1</v>
      </c>
      <c r="AA2636" s="98">
        <f>Table1[[#This Row],[KülföldiÁr]]*Table1[[#This Row],[Darab]]</f>
        <v>0</v>
      </c>
    </row>
    <row r="2637" spans="1:27" x14ac:dyDescent="0.3">
      <c r="A2637" t="s">
        <v>727</v>
      </c>
      <c r="B2637" t="s">
        <v>136</v>
      </c>
      <c r="C2637" s="126">
        <v>46031</v>
      </c>
      <c r="D2637" s="6">
        <v>1</v>
      </c>
      <c r="E2637" s="126">
        <v>46031</v>
      </c>
      <c r="F2637" s="6">
        <v>1</v>
      </c>
      <c r="G2637" t="s">
        <v>92</v>
      </c>
      <c r="H2637" t="s">
        <v>41</v>
      </c>
      <c r="I2637" t="s">
        <v>28</v>
      </c>
      <c r="J2637" t="s">
        <v>729</v>
      </c>
      <c r="K2637">
        <v>5</v>
      </c>
      <c r="L2637" s="7">
        <v>255.08</v>
      </c>
      <c r="M2637" s="7">
        <v>1275.4000000000001</v>
      </c>
      <c r="N2637">
        <v>0</v>
      </c>
      <c r="O2637" t="s">
        <v>29</v>
      </c>
      <c r="P2637">
        <v>0</v>
      </c>
      <c r="Q2637" s="7">
        <v>1340</v>
      </c>
      <c r="R2637" s="7">
        <v>1340</v>
      </c>
      <c r="S2637" s="7">
        <v>6700</v>
      </c>
      <c r="T2637" s="7">
        <v>4</v>
      </c>
      <c r="U2637" s="7">
        <v>268</v>
      </c>
      <c r="V2637" t="s">
        <v>74</v>
      </c>
      <c r="W2637" s="7">
        <v>5424.6</v>
      </c>
      <c r="X2637" s="2" t="s">
        <v>82</v>
      </c>
      <c r="Y2637" s="200"/>
      <c r="Z2637" s="201">
        <f>IF(Y2637&lt;&gt;"",Y2637,IF(Table1[[#This Row],[Befolyt]]="i",1,""))</f>
        <v>1</v>
      </c>
      <c r="AA2637" s="98">
        <f>Table1[[#This Row],[KülföldiÁr]]*Table1[[#This Row],[Darab]]</f>
        <v>0</v>
      </c>
    </row>
    <row r="2638" spans="1:27" x14ac:dyDescent="0.3">
      <c r="A2638" t="s">
        <v>727</v>
      </c>
      <c r="B2638" t="s">
        <v>136</v>
      </c>
      <c r="C2638" s="126">
        <v>46031</v>
      </c>
      <c r="D2638" s="6">
        <v>1</v>
      </c>
      <c r="E2638" s="126">
        <v>46031</v>
      </c>
      <c r="F2638" s="6">
        <v>1</v>
      </c>
      <c r="G2638" t="s">
        <v>517</v>
      </c>
      <c r="H2638" t="s">
        <v>34</v>
      </c>
      <c r="I2638" t="s">
        <v>32</v>
      </c>
      <c r="J2638" t="s">
        <v>518</v>
      </c>
      <c r="K2638">
        <v>1</v>
      </c>
      <c r="L2638" s="7">
        <v>3710</v>
      </c>
      <c r="M2638" s="7">
        <v>3710</v>
      </c>
      <c r="N2638">
        <v>0</v>
      </c>
      <c r="O2638" t="s">
        <v>29</v>
      </c>
      <c r="P2638">
        <v>0</v>
      </c>
      <c r="Q2638" s="7">
        <v>3710</v>
      </c>
      <c r="R2638" s="7">
        <v>1800</v>
      </c>
      <c r="S2638" s="7">
        <v>1800</v>
      </c>
      <c r="T2638" s="7">
        <v>0</v>
      </c>
      <c r="U2638" s="7">
        <v>0</v>
      </c>
      <c r="V2638" t="s">
        <v>74</v>
      </c>
      <c r="W2638" s="7">
        <v>-1910</v>
      </c>
      <c r="X2638" s="2" t="s">
        <v>82</v>
      </c>
      <c r="Y2638" s="200"/>
      <c r="Z2638" s="201">
        <f>IF(Y2638&lt;&gt;"",Y2638,IF(Table1[[#This Row],[Befolyt]]="i",1,""))</f>
        <v>1</v>
      </c>
      <c r="AA2638" s="98">
        <f>Table1[[#This Row],[KülföldiÁr]]*Table1[[#This Row],[Darab]]</f>
        <v>0</v>
      </c>
    </row>
    <row r="2639" spans="1:27" x14ac:dyDescent="0.3">
      <c r="A2639" t="s">
        <v>730</v>
      </c>
      <c r="B2639" t="s">
        <v>565</v>
      </c>
      <c r="C2639" s="126">
        <v>46031</v>
      </c>
      <c r="D2639" s="6">
        <v>1</v>
      </c>
      <c r="E2639" s="126">
        <v>46151</v>
      </c>
      <c r="F2639" s="6">
        <v>5</v>
      </c>
      <c r="G2639" t="s">
        <v>38</v>
      </c>
      <c r="H2639" t="s">
        <v>33</v>
      </c>
      <c r="I2639" t="s">
        <v>28</v>
      </c>
      <c r="J2639" t="s">
        <v>295</v>
      </c>
      <c r="K2639">
        <v>9</v>
      </c>
      <c r="L2639" s="7">
        <v>351.33</v>
      </c>
      <c r="M2639" s="7">
        <v>3161.97</v>
      </c>
      <c r="N2639">
        <v>12.19</v>
      </c>
      <c r="O2639" t="s">
        <v>36</v>
      </c>
      <c r="P2639">
        <v>384.41</v>
      </c>
      <c r="Q2639" s="7">
        <v>1600</v>
      </c>
      <c r="R2639" s="7">
        <v>4685.96</v>
      </c>
      <c r="S2639" s="7">
        <v>42173.64</v>
      </c>
      <c r="T2639" s="7">
        <v>9.5</v>
      </c>
      <c r="U2639" s="7">
        <v>4006.4958000000001</v>
      </c>
      <c r="V2639" t="s">
        <v>37</v>
      </c>
      <c r="W2639" s="7">
        <v>39011.67</v>
      </c>
      <c r="X2639" s="2" t="s">
        <v>31</v>
      </c>
      <c r="Y2639" s="200"/>
      <c r="Z2639" s="201" t="str">
        <f>IF(Y2639&lt;&gt;"",Y2639,IF(Table1[[#This Row],[Befolyt]]="i",1,""))</f>
        <v/>
      </c>
      <c r="AA2639" s="98">
        <f>Table1[[#This Row],[KülföldiÁr]]*Table1[[#This Row],[Darab]]</f>
        <v>109.71</v>
      </c>
    </row>
    <row r="2640" spans="1:27" x14ac:dyDescent="0.3">
      <c r="A2640" t="s">
        <v>731</v>
      </c>
      <c r="B2640" t="s">
        <v>324</v>
      </c>
      <c r="C2640" s="126">
        <v>46031</v>
      </c>
      <c r="D2640" s="6">
        <v>1</v>
      </c>
      <c r="E2640" s="126">
        <v>46029</v>
      </c>
      <c r="F2640" s="6">
        <v>1</v>
      </c>
      <c r="G2640" t="s">
        <v>402</v>
      </c>
      <c r="H2640" t="s">
        <v>41</v>
      </c>
      <c r="I2640" t="s">
        <v>28</v>
      </c>
      <c r="J2640" t="s">
        <v>485</v>
      </c>
      <c r="K2640">
        <v>5</v>
      </c>
      <c r="L2640" s="7">
        <v>1258.49</v>
      </c>
      <c r="M2640" s="7">
        <v>6292.45</v>
      </c>
      <c r="N2640">
        <v>0</v>
      </c>
      <c r="O2640" t="s">
        <v>29</v>
      </c>
      <c r="P2640">
        <v>0</v>
      </c>
      <c r="Q2640" s="7">
        <v>2600</v>
      </c>
      <c r="R2640" s="7">
        <v>2600</v>
      </c>
      <c r="S2640" s="7">
        <v>13000</v>
      </c>
      <c r="T2640" s="7">
        <v>5</v>
      </c>
      <c r="U2640" s="7">
        <v>650</v>
      </c>
      <c r="V2640" t="s">
        <v>85</v>
      </c>
      <c r="W2640" s="7">
        <v>6707.55</v>
      </c>
      <c r="X2640" s="2" t="s">
        <v>82</v>
      </c>
      <c r="Y2640" s="200">
        <v>1</v>
      </c>
      <c r="Z2640" s="201">
        <f>IF(Y2640&lt;&gt;"",Y2640,IF(Table1[[#This Row],[Befolyt]]="i",1,""))</f>
        <v>1</v>
      </c>
      <c r="AA2640" s="98">
        <f>Table1[[#This Row],[KülföldiÁr]]*Table1[[#This Row],[Darab]]</f>
        <v>0</v>
      </c>
    </row>
    <row r="2641" spans="1:27" x14ac:dyDescent="0.3">
      <c r="A2641" t="s">
        <v>731</v>
      </c>
      <c r="B2641" t="s">
        <v>324</v>
      </c>
      <c r="C2641" s="126">
        <v>46031</v>
      </c>
      <c r="D2641" s="6">
        <v>1</v>
      </c>
      <c r="E2641" s="126">
        <v>46029</v>
      </c>
      <c r="F2641" s="6">
        <v>1</v>
      </c>
      <c r="G2641" t="s">
        <v>328</v>
      </c>
      <c r="H2641" t="s">
        <v>300</v>
      </c>
      <c r="I2641" t="s">
        <v>32</v>
      </c>
      <c r="J2641" t="s">
        <v>542</v>
      </c>
      <c r="K2641">
        <v>1</v>
      </c>
      <c r="L2641" s="7">
        <v>55800</v>
      </c>
      <c r="M2641" s="7">
        <v>55800</v>
      </c>
      <c r="N2641">
        <v>0</v>
      </c>
      <c r="O2641" t="s">
        <v>29</v>
      </c>
      <c r="P2641">
        <v>0</v>
      </c>
      <c r="Q2641" s="7">
        <v>57500</v>
      </c>
      <c r="R2641" s="7">
        <v>93000</v>
      </c>
      <c r="S2641" s="7">
        <v>93000</v>
      </c>
      <c r="T2641" s="7">
        <v>0</v>
      </c>
      <c r="U2641" s="7">
        <v>0</v>
      </c>
      <c r="V2641" t="s">
        <v>85</v>
      </c>
      <c r="W2641" s="7">
        <v>37200</v>
      </c>
      <c r="X2641" s="2" t="s">
        <v>82</v>
      </c>
      <c r="Y2641" s="200">
        <v>1</v>
      </c>
      <c r="Z2641" s="201">
        <f>IF(Y2641&lt;&gt;"",Y2641,IF(Table1[[#This Row],[Befolyt]]="i",1,""))</f>
        <v>1</v>
      </c>
      <c r="AA2641" s="98">
        <f>Table1[[#This Row],[KülföldiÁr]]*Table1[[#This Row],[Darab]]</f>
        <v>0</v>
      </c>
    </row>
    <row r="2642" spans="1:27" x14ac:dyDescent="0.3">
      <c r="A2642" t="s">
        <v>731</v>
      </c>
      <c r="B2642" t="s">
        <v>324</v>
      </c>
      <c r="C2642" s="126">
        <v>46031</v>
      </c>
      <c r="D2642" s="6">
        <v>1</v>
      </c>
      <c r="E2642" s="126">
        <v>46029</v>
      </c>
      <c r="F2642" s="6">
        <v>1</v>
      </c>
      <c r="G2642" t="s">
        <v>418</v>
      </c>
      <c r="H2642" t="s">
        <v>27</v>
      </c>
      <c r="I2642" t="s">
        <v>28</v>
      </c>
      <c r="J2642" t="s">
        <v>495</v>
      </c>
      <c r="K2642">
        <v>1</v>
      </c>
      <c r="L2642" s="7">
        <v>118800</v>
      </c>
      <c r="M2642" s="7">
        <v>118800</v>
      </c>
      <c r="N2642">
        <v>0</v>
      </c>
      <c r="O2642" t="s">
        <v>29</v>
      </c>
      <c r="P2642">
        <v>0</v>
      </c>
      <c r="Q2642" s="7">
        <v>198000</v>
      </c>
      <c r="R2642" s="7">
        <v>178770</v>
      </c>
      <c r="S2642" s="7">
        <v>178770</v>
      </c>
      <c r="T2642" s="7">
        <v>5.14</v>
      </c>
      <c r="U2642" s="7">
        <v>9188.7779999999984</v>
      </c>
      <c r="V2642" t="s">
        <v>85</v>
      </c>
      <c r="W2642" s="7">
        <v>59970</v>
      </c>
      <c r="X2642" s="2" t="s">
        <v>82</v>
      </c>
      <c r="Y2642" s="200">
        <v>1</v>
      </c>
      <c r="Z2642" s="201">
        <f>IF(Y2642&lt;&gt;"",Y2642,IF(Table1[[#This Row],[Befolyt]]="i",1,""))</f>
        <v>1</v>
      </c>
      <c r="AA2642" s="98">
        <f>Table1[[#This Row],[KülföldiÁr]]*Table1[[#This Row],[Darab]]</f>
        <v>0</v>
      </c>
    </row>
    <row r="2643" spans="1:27" x14ac:dyDescent="0.3">
      <c r="A2643" t="s">
        <v>731</v>
      </c>
      <c r="B2643" t="s">
        <v>324</v>
      </c>
      <c r="C2643" s="126">
        <v>46031</v>
      </c>
      <c r="D2643" s="6">
        <v>1</v>
      </c>
      <c r="E2643" s="126">
        <v>46029</v>
      </c>
      <c r="F2643" s="6">
        <v>1</v>
      </c>
      <c r="G2643" t="s">
        <v>105</v>
      </c>
      <c r="H2643" t="s">
        <v>41</v>
      </c>
      <c r="I2643" t="s">
        <v>28</v>
      </c>
      <c r="J2643" t="s">
        <v>106</v>
      </c>
      <c r="K2643">
        <v>4</v>
      </c>
      <c r="L2643" s="7">
        <v>578.16999999999996</v>
      </c>
      <c r="M2643" s="7">
        <v>2312.6799999999998</v>
      </c>
      <c r="N2643">
        <v>0</v>
      </c>
      <c r="O2643" t="s">
        <v>29</v>
      </c>
      <c r="P2643">
        <v>0</v>
      </c>
      <c r="Q2643" s="7">
        <v>1710</v>
      </c>
      <c r="R2643" s="7">
        <v>1710</v>
      </c>
      <c r="S2643" s="7">
        <v>6840</v>
      </c>
      <c r="T2643" s="7">
        <v>5</v>
      </c>
      <c r="U2643" s="7">
        <v>342</v>
      </c>
      <c r="V2643" t="s">
        <v>85</v>
      </c>
      <c r="W2643" s="7">
        <v>4527.32</v>
      </c>
      <c r="X2643" s="2" t="s">
        <v>82</v>
      </c>
      <c r="Y2643" s="200">
        <v>1</v>
      </c>
      <c r="Z2643" s="201">
        <f>IF(Y2643&lt;&gt;"",Y2643,IF(Table1[[#This Row],[Befolyt]]="i",1,""))</f>
        <v>1</v>
      </c>
      <c r="AA2643" s="98">
        <f>Table1[[#This Row],[KülföldiÁr]]*Table1[[#This Row],[Darab]]</f>
        <v>0</v>
      </c>
    </row>
    <row r="2644" spans="1:27" x14ac:dyDescent="0.3">
      <c r="A2644" t="s">
        <v>731</v>
      </c>
      <c r="B2644" t="s">
        <v>324</v>
      </c>
      <c r="C2644" s="126">
        <v>46031</v>
      </c>
      <c r="D2644" s="6">
        <v>1</v>
      </c>
      <c r="E2644" s="126">
        <v>46029</v>
      </c>
      <c r="F2644" s="6">
        <v>1</v>
      </c>
      <c r="G2644" t="s">
        <v>86</v>
      </c>
      <c r="H2644" t="s">
        <v>70</v>
      </c>
      <c r="I2644" t="s">
        <v>32</v>
      </c>
      <c r="J2644" t="s">
        <v>87</v>
      </c>
      <c r="K2644">
        <v>1</v>
      </c>
      <c r="L2644" s="7">
        <v>7195.04</v>
      </c>
      <c r="M2644" s="7">
        <v>7195.04</v>
      </c>
      <c r="N2644">
        <v>0</v>
      </c>
      <c r="O2644" t="s">
        <v>29</v>
      </c>
      <c r="P2644">
        <v>0</v>
      </c>
      <c r="Q2644" s="7">
        <v>12000</v>
      </c>
      <c r="R2644" s="7">
        <v>12000</v>
      </c>
      <c r="S2644" s="7">
        <v>12000</v>
      </c>
      <c r="T2644" s="7">
        <v>0</v>
      </c>
      <c r="U2644" s="7">
        <v>0</v>
      </c>
      <c r="V2644" t="s">
        <v>85</v>
      </c>
      <c r="W2644" s="7">
        <v>4804.96</v>
      </c>
      <c r="X2644" s="2" t="s">
        <v>82</v>
      </c>
      <c r="Y2644" s="200">
        <v>1</v>
      </c>
      <c r="Z2644" s="201">
        <f>IF(Y2644&lt;&gt;"",Y2644,IF(Table1[[#This Row],[Befolyt]]="i",1,""))</f>
        <v>1</v>
      </c>
      <c r="AA2644" s="98">
        <f>Table1[[#This Row],[KülföldiÁr]]*Table1[[#This Row],[Darab]]</f>
        <v>0</v>
      </c>
    </row>
    <row r="2645" spans="1:27" x14ac:dyDescent="0.3">
      <c r="A2645" t="s">
        <v>731</v>
      </c>
      <c r="B2645" t="s">
        <v>324</v>
      </c>
      <c r="C2645" s="126">
        <v>46031</v>
      </c>
      <c r="D2645" s="6">
        <v>1</v>
      </c>
      <c r="E2645" s="126">
        <v>46029</v>
      </c>
      <c r="F2645" s="6">
        <v>1</v>
      </c>
      <c r="G2645" t="s">
        <v>58</v>
      </c>
      <c r="H2645" t="s">
        <v>41</v>
      </c>
      <c r="I2645" t="s">
        <v>28</v>
      </c>
      <c r="J2645" t="s">
        <v>59</v>
      </c>
      <c r="K2645">
        <v>1</v>
      </c>
      <c r="L2645" s="7">
        <v>169.05</v>
      </c>
      <c r="M2645" s="7">
        <v>169.05</v>
      </c>
      <c r="N2645">
        <v>0</v>
      </c>
      <c r="O2645" t="s">
        <v>29</v>
      </c>
      <c r="P2645">
        <v>0</v>
      </c>
      <c r="Q2645" s="7">
        <v>890</v>
      </c>
      <c r="R2645" s="7">
        <v>890</v>
      </c>
      <c r="S2645" s="7">
        <v>890</v>
      </c>
      <c r="T2645" s="7">
        <v>5</v>
      </c>
      <c r="U2645" s="7">
        <v>44.5</v>
      </c>
      <c r="V2645" t="s">
        <v>85</v>
      </c>
      <c r="W2645" s="7">
        <v>720.95</v>
      </c>
      <c r="X2645" s="2" t="s">
        <v>82</v>
      </c>
      <c r="Y2645" s="200">
        <v>1</v>
      </c>
      <c r="Z2645" s="201">
        <f>IF(Y2645&lt;&gt;"",Y2645,IF(Table1[[#This Row],[Befolyt]]="i",1,""))</f>
        <v>1</v>
      </c>
      <c r="AA2645" s="98">
        <f>Table1[[#This Row],[KülföldiÁr]]*Table1[[#This Row],[Darab]]</f>
        <v>0</v>
      </c>
    </row>
    <row r="2646" spans="1:27" x14ac:dyDescent="0.3">
      <c r="A2646" t="s">
        <v>731</v>
      </c>
      <c r="B2646" t="s">
        <v>324</v>
      </c>
      <c r="C2646" s="126">
        <v>46031</v>
      </c>
      <c r="D2646" s="6">
        <v>1</v>
      </c>
      <c r="E2646" s="126">
        <v>46029</v>
      </c>
      <c r="F2646" s="6">
        <v>1</v>
      </c>
      <c r="G2646" t="s">
        <v>301</v>
      </c>
      <c r="H2646" t="s">
        <v>41</v>
      </c>
      <c r="I2646" t="s">
        <v>28</v>
      </c>
      <c r="J2646" t="s">
        <v>306</v>
      </c>
      <c r="K2646">
        <v>1</v>
      </c>
      <c r="L2646" s="7">
        <v>155.11000000000001</v>
      </c>
      <c r="M2646" s="7">
        <v>155.11000000000001</v>
      </c>
      <c r="N2646">
        <v>0</v>
      </c>
      <c r="O2646" t="s">
        <v>29</v>
      </c>
      <c r="P2646">
        <v>0</v>
      </c>
      <c r="Q2646" s="7">
        <v>778</v>
      </c>
      <c r="R2646" s="7">
        <v>778</v>
      </c>
      <c r="S2646" s="7">
        <v>778</v>
      </c>
      <c r="T2646" s="7">
        <v>5</v>
      </c>
      <c r="U2646" s="7">
        <v>38.9</v>
      </c>
      <c r="V2646" t="s">
        <v>85</v>
      </c>
      <c r="W2646" s="7">
        <v>622.89</v>
      </c>
      <c r="X2646" s="2" t="s">
        <v>82</v>
      </c>
      <c r="Y2646" s="200">
        <v>1</v>
      </c>
      <c r="Z2646" s="201">
        <f>IF(Y2646&lt;&gt;"",Y2646,IF(Table1[[#This Row],[Befolyt]]="i",1,""))</f>
        <v>1</v>
      </c>
      <c r="AA2646" s="98">
        <f>Table1[[#This Row],[KülföldiÁr]]*Table1[[#This Row],[Darab]]</f>
        <v>0</v>
      </c>
    </row>
    <row r="2647" spans="1:27" x14ac:dyDescent="0.3">
      <c r="A2647" t="s">
        <v>731</v>
      </c>
      <c r="B2647" t="s">
        <v>324</v>
      </c>
      <c r="C2647" s="126">
        <v>46031</v>
      </c>
      <c r="D2647" s="6">
        <v>1</v>
      </c>
      <c r="E2647" s="126">
        <v>46029</v>
      </c>
      <c r="F2647" s="6">
        <v>1</v>
      </c>
      <c r="G2647" t="s">
        <v>47</v>
      </c>
      <c r="H2647" t="s">
        <v>41</v>
      </c>
      <c r="I2647" t="s">
        <v>28</v>
      </c>
      <c r="J2647" t="s">
        <v>48</v>
      </c>
      <c r="K2647">
        <v>2</v>
      </c>
      <c r="L2647" s="7">
        <v>182.7</v>
      </c>
      <c r="M2647" s="7">
        <v>365.4</v>
      </c>
      <c r="N2647">
        <v>0</v>
      </c>
      <c r="O2647" t="s">
        <v>29</v>
      </c>
      <c r="P2647">
        <v>0</v>
      </c>
      <c r="Q2647" s="7">
        <v>1018</v>
      </c>
      <c r="R2647" s="7">
        <v>1018</v>
      </c>
      <c r="S2647" s="7">
        <v>2036</v>
      </c>
      <c r="T2647" s="7">
        <v>5</v>
      </c>
      <c r="U2647" s="7">
        <v>101.8</v>
      </c>
      <c r="V2647" t="s">
        <v>85</v>
      </c>
      <c r="W2647" s="7">
        <v>1670.6</v>
      </c>
      <c r="X2647" s="2" t="s">
        <v>82</v>
      </c>
      <c r="Y2647" s="200">
        <v>1</v>
      </c>
      <c r="Z2647" s="201">
        <f>IF(Y2647&lt;&gt;"",Y2647,IF(Table1[[#This Row],[Befolyt]]="i",1,""))</f>
        <v>1</v>
      </c>
      <c r="AA2647" s="98">
        <f>Table1[[#This Row],[KülföldiÁr]]*Table1[[#This Row],[Darab]]</f>
        <v>0</v>
      </c>
    </row>
    <row r="2648" spans="1:27" x14ac:dyDescent="0.3">
      <c r="A2648" t="s">
        <v>731</v>
      </c>
      <c r="B2648" t="s">
        <v>324</v>
      </c>
      <c r="C2648" s="126">
        <v>46031</v>
      </c>
      <c r="D2648" s="6">
        <v>1</v>
      </c>
      <c r="E2648" s="126">
        <v>46029</v>
      </c>
      <c r="F2648" s="6">
        <v>1</v>
      </c>
      <c r="G2648" t="s">
        <v>90</v>
      </c>
      <c r="H2648" t="s">
        <v>41</v>
      </c>
      <c r="I2648" t="s">
        <v>28</v>
      </c>
      <c r="J2648" t="s">
        <v>91</v>
      </c>
      <c r="K2648">
        <v>1</v>
      </c>
      <c r="L2648" s="7">
        <v>267.81</v>
      </c>
      <c r="M2648" s="7">
        <v>267.81</v>
      </c>
      <c r="N2648">
        <v>0</v>
      </c>
      <c r="O2648" t="s">
        <v>29</v>
      </c>
      <c r="P2648">
        <v>0</v>
      </c>
      <c r="Q2648" s="7">
        <v>1485</v>
      </c>
      <c r="R2648" s="7">
        <v>1485</v>
      </c>
      <c r="S2648" s="7">
        <v>1485</v>
      </c>
      <c r="T2648" s="7">
        <v>5</v>
      </c>
      <c r="U2648" s="7">
        <v>74.25</v>
      </c>
      <c r="V2648" t="s">
        <v>85</v>
      </c>
      <c r="W2648" s="7">
        <v>1217.19</v>
      </c>
      <c r="X2648" s="2" t="s">
        <v>82</v>
      </c>
      <c r="Y2648" s="200">
        <v>1</v>
      </c>
      <c r="Z2648" s="201">
        <f>IF(Y2648&lt;&gt;"",Y2648,IF(Table1[[#This Row],[Befolyt]]="i",1,""))</f>
        <v>1</v>
      </c>
      <c r="AA2648" s="98">
        <f>Table1[[#This Row],[KülföldiÁr]]*Table1[[#This Row],[Darab]]</f>
        <v>0</v>
      </c>
    </row>
    <row r="2649" spans="1:27" x14ac:dyDescent="0.3">
      <c r="A2649" t="s">
        <v>732</v>
      </c>
      <c r="B2649" t="s">
        <v>587</v>
      </c>
      <c r="C2649" s="126">
        <v>46030</v>
      </c>
      <c r="D2649" s="6">
        <v>1</v>
      </c>
      <c r="E2649" s="126">
        <v>46030</v>
      </c>
      <c r="F2649" s="6">
        <v>1</v>
      </c>
      <c r="G2649" t="s">
        <v>733</v>
      </c>
      <c r="H2649" t="s">
        <v>33</v>
      </c>
      <c r="I2649" t="s">
        <v>28</v>
      </c>
      <c r="J2649" t="s">
        <v>734</v>
      </c>
      <c r="K2649">
        <v>6</v>
      </c>
      <c r="L2649" s="7">
        <v>1453.07</v>
      </c>
      <c r="M2649" s="7">
        <v>8718.42</v>
      </c>
      <c r="N2649">
        <v>0</v>
      </c>
      <c r="O2649" t="s">
        <v>29</v>
      </c>
      <c r="P2649">
        <v>0</v>
      </c>
      <c r="Q2649" s="7">
        <v>5400</v>
      </c>
      <c r="R2649" s="7">
        <v>5967.9</v>
      </c>
      <c r="S2649" s="7">
        <v>35807.399999999994</v>
      </c>
      <c r="T2649" s="7">
        <v>14.21</v>
      </c>
      <c r="U2649" s="7">
        <v>5088.2315399999989</v>
      </c>
      <c r="V2649" t="s">
        <v>81</v>
      </c>
      <c r="W2649" s="7">
        <v>27088.979999999996</v>
      </c>
      <c r="X2649" s="2" t="s">
        <v>82</v>
      </c>
      <c r="Y2649" s="200">
        <v>1</v>
      </c>
      <c r="Z2649" s="201">
        <f>IF(Y2649&lt;&gt;"",Y2649,IF(Table1[[#This Row],[Befolyt]]="i",1,""))</f>
        <v>1</v>
      </c>
      <c r="AA2649" s="98">
        <f>Table1[[#This Row],[KülföldiÁr]]*Table1[[#This Row],[Darab]]</f>
        <v>0</v>
      </c>
    </row>
    <row r="2650" spans="1:27" x14ac:dyDescent="0.3">
      <c r="A2650" t="s">
        <v>735</v>
      </c>
      <c r="B2650" t="s">
        <v>587</v>
      </c>
      <c r="C2650" s="126">
        <v>46030</v>
      </c>
      <c r="D2650" s="6">
        <v>1</v>
      </c>
      <c r="E2650" s="126">
        <v>46030</v>
      </c>
      <c r="F2650" s="6">
        <v>1</v>
      </c>
      <c r="G2650" t="s">
        <v>736</v>
      </c>
      <c r="H2650" t="s">
        <v>71</v>
      </c>
      <c r="I2650" t="s">
        <v>28</v>
      </c>
      <c r="J2650" t="s">
        <v>737</v>
      </c>
      <c r="K2650">
        <v>4</v>
      </c>
      <c r="L2650" s="7">
        <v>5082</v>
      </c>
      <c r="M2650" s="7">
        <v>20328</v>
      </c>
      <c r="N2650">
        <v>0</v>
      </c>
      <c r="O2650" t="s">
        <v>29</v>
      </c>
      <c r="P2650">
        <v>0</v>
      </c>
      <c r="Q2650" s="7">
        <v>10165</v>
      </c>
      <c r="R2650" s="7">
        <v>7885</v>
      </c>
      <c r="S2650" s="7">
        <v>31540</v>
      </c>
      <c r="T2650" s="7">
        <v>1.25</v>
      </c>
      <c r="U2650" s="7">
        <v>394.25</v>
      </c>
      <c r="V2650" t="s">
        <v>81</v>
      </c>
      <c r="W2650" s="7">
        <v>11212</v>
      </c>
      <c r="X2650" s="2" t="s">
        <v>82</v>
      </c>
      <c r="Y2650" s="200">
        <v>1</v>
      </c>
      <c r="Z2650" s="201">
        <f>IF(Y2650&lt;&gt;"",Y2650,IF(Table1[[#This Row],[Befolyt]]="i",1,""))</f>
        <v>1</v>
      </c>
      <c r="AA2650" s="98">
        <f>Table1[[#This Row],[KülföldiÁr]]*Table1[[#This Row],[Darab]]</f>
        <v>0</v>
      </c>
    </row>
    <row r="2651" spans="1:27" x14ac:dyDescent="0.3">
      <c r="A2651" t="s">
        <v>735</v>
      </c>
      <c r="B2651" t="s">
        <v>587</v>
      </c>
      <c r="C2651" s="126">
        <v>46030</v>
      </c>
      <c r="D2651" s="6">
        <v>1</v>
      </c>
      <c r="E2651" s="126">
        <v>46030</v>
      </c>
      <c r="F2651" s="6">
        <v>1</v>
      </c>
      <c r="G2651" t="s">
        <v>738</v>
      </c>
      <c r="H2651" t="s">
        <v>41</v>
      </c>
      <c r="I2651" t="s">
        <v>28</v>
      </c>
      <c r="J2651" t="s">
        <v>739</v>
      </c>
      <c r="K2651">
        <v>1</v>
      </c>
      <c r="L2651" s="7">
        <v>34384.71</v>
      </c>
      <c r="M2651" s="7">
        <v>34384.71</v>
      </c>
      <c r="N2651">
        <v>0</v>
      </c>
      <c r="O2651" t="s">
        <v>29</v>
      </c>
      <c r="P2651">
        <v>0</v>
      </c>
      <c r="Q2651" s="7">
        <v>57975</v>
      </c>
      <c r="R2651" s="7">
        <v>72366.25</v>
      </c>
      <c r="S2651" s="7">
        <v>72366.25</v>
      </c>
      <c r="T2651" s="7">
        <v>15.97</v>
      </c>
      <c r="U2651" s="7">
        <v>11556.890125</v>
      </c>
      <c r="V2651" t="s">
        <v>81</v>
      </c>
      <c r="W2651" s="7">
        <v>37981.54</v>
      </c>
      <c r="X2651" s="2" t="s">
        <v>82</v>
      </c>
      <c r="Y2651" s="200">
        <v>1</v>
      </c>
      <c r="Z2651" s="201">
        <f>IF(Y2651&lt;&gt;"",Y2651,IF(Table1[[#This Row],[Befolyt]]="i",1,""))</f>
        <v>1</v>
      </c>
      <c r="AA2651" s="98">
        <f>Table1[[#This Row],[KülföldiÁr]]*Table1[[#This Row],[Darab]]</f>
        <v>0</v>
      </c>
    </row>
    <row r="2652" spans="1:27" x14ac:dyDescent="0.3">
      <c r="A2652" t="s">
        <v>740</v>
      </c>
      <c r="B2652" t="s">
        <v>587</v>
      </c>
      <c r="C2652" s="126">
        <v>46030</v>
      </c>
      <c r="D2652" s="6">
        <v>1</v>
      </c>
      <c r="E2652" s="126">
        <v>46030</v>
      </c>
      <c r="F2652" s="6">
        <v>1</v>
      </c>
      <c r="G2652" t="s">
        <v>402</v>
      </c>
      <c r="H2652" t="s">
        <v>41</v>
      </c>
      <c r="I2652" t="s">
        <v>28</v>
      </c>
      <c r="J2652" t="s">
        <v>485</v>
      </c>
      <c r="K2652">
        <v>10</v>
      </c>
      <c r="L2652" s="7">
        <v>1239.93</v>
      </c>
      <c r="M2652" s="7">
        <v>12399.300000000001</v>
      </c>
      <c r="N2652">
        <v>0</v>
      </c>
      <c r="O2652" t="s">
        <v>29</v>
      </c>
      <c r="P2652">
        <v>0</v>
      </c>
      <c r="Q2652" s="7">
        <v>2600</v>
      </c>
      <c r="R2652" s="7">
        <v>2470</v>
      </c>
      <c r="S2652" s="7">
        <v>24700</v>
      </c>
      <c r="T2652" s="7">
        <v>3.75</v>
      </c>
      <c r="U2652" s="7">
        <v>926.25</v>
      </c>
      <c r="V2652" t="s">
        <v>81</v>
      </c>
      <c r="W2652" s="7">
        <v>12300.699999999999</v>
      </c>
      <c r="X2652" s="2" t="s">
        <v>82</v>
      </c>
      <c r="Y2652" s="200">
        <v>1</v>
      </c>
      <c r="Z2652" s="201">
        <f>IF(Y2652&lt;&gt;"",Y2652,IF(Table1[[#This Row],[Befolyt]]="i",1,""))</f>
        <v>1</v>
      </c>
      <c r="AA2652" s="98">
        <f>Table1[[#This Row],[KülföldiÁr]]*Table1[[#This Row],[Darab]]</f>
        <v>0</v>
      </c>
    </row>
    <row r="2653" spans="1:27" x14ac:dyDescent="0.3">
      <c r="A2653" t="s">
        <v>740</v>
      </c>
      <c r="B2653" t="s">
        <v>587</v>
      </c>
      <c r="C2653" s="126">
        <v>46030</v>
      </c>
      <c r="D2653" s="6">
        <v>1</v>
      </c>
      <c r="E2653" s="126">
        <v>46030</v>
      </c>
      <c r="F2653" s="6">
        <v>1</v>
      </c>
      <c r="G2653" t="s">
        <v>361</v>
      </c>
      <c r="H2653" t="s">
        <v>34</v>
      </c>
      <c r="I2653" t="s">
        <v>32</v>
      </c>
      <c r="J2653" t="s">
        <v>362</v>
      </c>
      <c r="K2653">
        <v>1</v>
      </c>
      <c r="L2653" s="7">
        <v>3322</v>
      </c>
      <c r="M2653" s="7">
        <v>3322</v>
      </c>
      <c r="N2653">
        <v>0</v>
      </c>
      <c r="O2653" t="s">
        <v>29</v>
      </c>
      <c r="P2653">
        <v>0</v>
      </c>
      <c r="Q2653" s="7">
        <v>3322</v>
      </c>
      <c r="R2653" s="7">
        <v>1500</v>
      </c>
      <c r="S2653" s="7">
        <v>1500</v>
      </c>
      <c r="T2653" s="7">
        <v>0</v>
      </c>
      <c r="U2653" s="7">
        <v>0</v>
      </c>
      <c r="V2653" t="s">
        <v>81</v>
      </c>
      <c r="W2653" s="7">
        <v>-1822</v>
      </c>
      <c r="X2653" s="2" t="s">
        <v>82</v>
      </c>
      <c r="Y2653" s="200">
        <v>1</v>
      </c>
      <c r="Z2653" s="201">
        <f>IF(Y2653&lt;&gt;"",Y2653,IF(Table1[[#This Row],[Befolyt]]="i",1,""))</f>
        <v>1</v>
      </c>
      <c r="AA2653" s="98">
        <f>Table1[[#This Row],[KülföldiÁr]]*Table1[[#This Row],[Darab]]</f>
        <v>0</v>
      </c>
    </row>
    <row r="2654" spans="1:27" x14ac:dyDescent="0.3">
      <c r="A2654" t="s">
        <v>741</v>
      </c>
      <c r="B2654" t="s">
        <v>316</v>
      </c>
      <c r="C2654" s="126">
        <v>46030</v>
      </c>
      <c r="D2654" s="6">
        <v>1</v>
      </c>
      <c r="E2654" s="126">
        <v>46030</v>
      </c>
      <c r="F2654" s="6">
        <v>1</v>
      </c>
      <c r="G2654" t="s">
        <v>544</v>
      </c>
      <c r="H2654" t="s">
        <v>41</v>
      </c>
      <c r="I2654" t="s">
        <v>28</v>
      </c>
      <c r="J2654" t="s">
        <v>545</v>
      </c>
      <c r="K2654">
        <v>1</v>
      </c>
      <c r="L2654" s="7">
        <v>5296.65</v>
      </c>
      <c r="M2654" s="7">
        <v>5296.65</v>
      </c>
      <c r="N2654">
        <v>0</v>
      </c>
      <c r="O2654" t="s">
        <v>29</v>
      </c>
      <c r="P2654">
        <v>0</v>
      </c>
      <c r="Q2654" s="7">
        <v>19800</v>
      </c>
      <c r="R2654" s="7">
        <v>19800</v>
      </c>
      <c r="S2654" s="7">
        <v>19800</v>
      </c>
      <c r="T2654" s="7">
        <v>10</v>
      </c>
      <c r="U2654" s="7">
        <v>1980</v>
      </c>
      <c r="V2654" t="s">
        <v>85</v>
      </c>
      <c r="W2654" s="7">
        <v>14503.35</v>
      </c>
      <c r="X2654" s="2" t="s">
        <v>82</v>
      </c>
      <c r="Y2654" s="200">
        <v>1</v>
      </c>
      <c r="Z2654" s="201">
        <f>IF(Y2654&lt;&gt;"",Y2654,IF(Table1[[#This Row],[Befolyt]]="i",1,""))</f>
        <v>1</v>
      </c>
      <c r="AA2654" s="98">
        <f>Table1[[#This Row],[KülföldiÁr]]*Table1[[#This Row],[Darab]]</f>
        <v>0</v>
      </c>
    </row>
    <row r="2655" spans="1:27" x14ac:dyDescent="0.3">
      <c r="A2655" t="s">
        <v>741</v>
      </c>
      <c r="B2655" t="s">
        <v>316</v>
      </c>
      <c r="C2655" s="126">
        <v>46030</v>
      </c>
      <c r="D2655" s="6">
        <v>1</v>
      </c>
      <c r="E2655" s="126">
        <v>46030</v>
      </c>
      <c r="F2655" s="6">
        <v>1</v>
      </c>
      <c r="G2655" t="s">
        <v>332</v>
      </c>
      <c r="H2655" t="s">
        <v>34</v>
      </c>
      <c r="I2655" t="s">
        <v>32</v>
      </c>
      <c r="J2655" t="s">
        <v>333</v>
      </c>
      <c r="K2655">
        <v>1</v>
      </c>
      <c r="L2655" s="7">
        <v>2920</v>
      </c>
      <c r="M2655" s="7">
        <v>2920</v>
      </c>
      <c r="N2655">
        <v>0</v>
      </c>
      <c r="O2655" t="s">
        <v>29</v>
      </c>
      <c r="P2655">
        <v>0</v>
      </c>
      <c r="Q2655" s="7">
        <v>2342</v>
      </c>
      <c r="R2655" s="7">
        <v>2300</v>
      </c>
      <c r="S2655" s="7">
        <v>2300</v>
      </c>
      <c r="T2655" s="7">
        <v>0</v>
      </c>
      <c r="U2655" s="7">
        <v>0</v>
      </c>
      <c r="V2655" t="s">
        <v>85</v>
      </c>
      <c r="W2655" s="7">
        <v>-620</v>
      </c>
      <c r="X2655" s="2" t="s">
        <v>82</v>
      </c>
      <c r="Y2655" s="200">
        <v>1</v>
      </c>
      <c r="Z2655" s="201">
        <f>IF(Y2655&lt;&gt;"",Y2655,IF(Table1[[#This Row],[Befolyt]]="i",1,""))</f>
        <v>1</v>
      </c>
      <c r="AA2655" s="98">
        <f>Table1[[#This Row],[KülföldiÁr]]*Table1[[#This Row],[Darab]]</f>
        <v>0</v>
      </c>
    </row>
    <row r="2656" spans="1:27" x14ac:dyDescent="0.3">
      <c r="A2656" t="s">
        <v>742</v>
      </c>
      <c r="B2656" t="s">
        <v>338</v>
      </c>
      <c r="C2656" s="126">
        <v>46030</v>
      </c>
      <c r="D2656" s="6">
        <v>1</v>
      </c>
      <c r="E2656" s="126">
        <v>46030</v>
      </c>
      <c r="F2656" s="6">
        <v>1</v>
      </c>
      <c r="G2656" t="s">
        <v>467</v>
      </c>
      <c r="H2656" t="s">
        <v>334</v>
      </c>
      <c r="I2656" t="s">
        <v>32</v>
      </c>
      <c r="J2656" t="s">
        <v>468</v>
      </c>
      <c r="K2656">
        <v>1</v>
      </c>
      <c r="L2656" s="7">
        <v>19119.5</v>
      </c>
      <c r="M2656" s="7">
        <v>19119.5</v>
      </c>
      <c r="N2656">
        <v>0</v>
      </c>
      <c r="O2656" t="s">
        <v>29</v>
      </c>
      <c r="P2656">
        <v>0</v>
      </c>
      <c r="Q2656" s="7">
        <v>2468</v>
      </c>
      <c r="R2656" s="7">
        <v>0</v>
      </c>
      <c r="S2656" s="7">
        <v>0</v>
      </c>
      <c r="T2656" s="7">
        <v>0</v>
      </c>
      <c r="U2656" s="7">
        <v>0</v>
      </c>
      <c r="V2656" t="s">
        <v>83</v>
      </c>
      <c r="W2656" s="7">
        <v>-19119.5</v>
      </c>
      <c r="X2656" s="2" t="s">
        <v>82</v>
      </c>
      <c r="Y2656" s="200"/>
      <c r="Z2656" s="201">
        <f>IF(Y2656&lt;&gt;"",Y2656,IF(Table1[[#This Row],[Befolyt]]="i",1,""))</f>
        <v>1</v>
      </c>
      <c r="AA2656" s="98">
        <f>Table1[[#This Row],[KülföldiÁr]]*Table1[[#This Row],[Darab]]</f>
        <v>0</v>
      </c>
    </row>
    <row r="2657" spans="1:27" x14ac:dyDescent="0.3">
      <c r="A2657" t="s">
        <v>742</v>
      </c>
      <c r="B2657" t="s">
        <v>338</v>
      </c>
      <c r="C2657" s="126">
        <v>46030</v>
      </c>
      <c r="D2657" s="6">
        <v>1</v>
      </c>
      <c r="E2657" s="126">
        <v>46030</v>
      </c>
      <c r="F2657" s="6">
        <v>1</v>
      </c>
      <c r="G2657" t="s">
        <v>499</v>
      </c>
      <c r="H2657" t="s">
        <v>327</v>
      </c>
      <c r="I2657" t="s">
        <v>67</v>
      </c>
      <c r="J2657" t="s">
        <v>500</v>
      </c>
      <c r="K2657">
        <v>1</v>
      </c>
      <c r="L2657" s="7">
        <v>436460.47</v>
      </c>
      <c r="M2657" s="7">
        <v>436460.47</v>
      </c>
      <c r="N2657">
        <v>0</v>
      </c>
      <c r="O2657" t="s">
        <v>29</v>
      </c>
      <c r="P2657">
        <v>0</v>
      </c>
      <c r="Q2657" s="7">
        <v>774700</v>
      </c>
      <c r="R2657" s="7">
        <v>689510</v>
      </c>
      <c r="S2657" s="7">
        <v>689510</v>
      </c>
      <c r="T2657" s="7">
        <v>3.75</v>
      </c>
      <c r="U2657" s="7">
        <v>25856.625</v>
      </c>
      <c r="V2657" t="s">
        <v>83</v>
      </c>
      <c r="W2657" s="7">
        <v>253049.53000000003</v>
      </c>
      <c r="X2657" s="2" t="s">
        <v>82</v>
      </c>
      <c r="Y2657" s="200"/>
      <c r="Z2657" s="201">
        <f>IF(Y2657&lt;&gt;"",Y2657,IF(Table1[[#This Row],[Befolyt]]="i",1,""))</f>
        <v>1</v>
      </c>
      <c r="AA2657" s="98">
        <f>Table1[[#This Row],[KülföldiÁr]]*Table1[[#This Row],[Darab]]</f>
        <v>0</v>
      </c>
    </row>
    <row r="2658" spans="1:27" x14ac:dyDescent="0.3">
      <c r="A2658" t="s">
        <v>743</v>
      </c>
      <c r="B2658" t="s">
        <v>447</v>
      </c>
      <c r="C2658" s="126">
        <v>46030</v>
      </c>
      <c r="D2658" s="6">
        <v>1</v>
      </c>
      <c r="E2658" s="126">
        <v>46030</v>
      </c>
      <c r="F2658" s="6">
        <v>1</v>
      </c>
      <c r="G2658" t="s">
        <v>319</v>
      </c>
      <c r="H2658" t="s">
        <v>33</v>
      </c>
      <c r="I2658" t="s">
        <v>28</v>
      </c>
      <c r="J2658" t="s">
        <v>428</v>
      </c>
      <c r="K2658">
        <v>1</v>
      </c>
      <c r="L2658" s="7">
        <v>1630.12</v>
      </c>
      <c r="M2658" s="7">
        <v>1630.12</v>
      </c>
      <c r="N2658">
        <v>0</v>
      </c>
      <c r="O2658" t="s">
        <v>29</v>
      </c>
      <c r="P2658">
        <v>0</v>
      </c>
      <c r="Q2658" s="7">
        <v>7500</v>
      </c>
      <c r="R2658" s="7">
        <v>5460</v>
      </c>
      <c r="S2658" s="7">
        <v>5460</v>
      </c>
      <c r="T2658" s="7">
        <v>5.46</v>
      </c>
      <c r="U2658" s="7">
        <v>298.11599999999999</v>
      </c>
      <c r="V2658" t="s">
        <v>66</v>
      </c>
      <c r="W2658" s="7">
        <v>3829.88</v>
      </c>
      <c r="X2658" s="2" t="s">
        <v>82</v>
      </c>
      <c r="Y2658" s="200">
        <v>1</v>
      </c>
      <c r="Z2658" s="201">
        <f>IF(Y2658&lt;&gt;"",Y2658,IF(Table1[[#This Row],[Befolyt]]="i",1,""))</f>
        <v>1</v>
      </c>
      <c r="AA2658" s="98">
        <f>Table1[[#This Row],[KülföldiÁr]]*Table1[[#This Row],[Darab]]</f>
        <v>0</v>
      </c>
    </row>
    <row r="2659" spans="1:27" x14ac:dyDescent="0.3">
      <c r="A2659" t="s">
        <v>743</v>
      </c>
      <c r="B2659" t="s">
        <v>447</v>
      </c>
      <c r="C2659" s="126">
        <v>46030</v>
      </c>
      <c r="D2659" s="6">
        <v>1</v>
      </c>
      <c r="E2659" s="126">
        <v>46030</v>
      </c>
      <c r="F2659" s="6">
        <v>1</v>
      </c>
      <c r="G2659" t="s">
        <v>414</v>
      </c>
      <c r="H2659" t="s">
        <v>33</v>
      </c>
      <c r="I2659" t="s">
        <v>28</v>
      </c>
      <c r="J2659" t="s">
        <v>415</v>
      </c>
      <c r="K2659">
        <v>1</v>
      </c>
      <c r="L2659" s="7">
        <v>1125.28</v>
      </c>
      <c r="M2659" s="7">
        <v>1125.28</v>
      </c>
      <c r="N2659">
        <v>0</v>
      </c>
      <c r="O2659" t="s">
        <v>29</v>
      </c>
      <c r="P2659">
        <v>0</v>
      </c>
      <c r="Q2659" s="7">
        <v>5500</v>
      </c>
      <c r="R2659" s="7">
        <v>4400</v>
      </c>
      <c r="S2659" s="7">
        <v>4400</v>
      </c>
      <c r="T2659" s="7">
        <v>6.66</v>
      </c>
      <c r="U2659" s="7">
        <v>293.04000000000002</v>
      </c>
      <c r="V2659" t="s">
        <v>66</v>
      </c>
      <c r="W2659" s="7">
        <v>3274.7200000000003</v>
      </c>
      <c r="X2659" s="2" t="s">
        <v>82</v>
      </c>
      <c r="Y2659" s="200">
        <v>1</v>
      </c>
      <c r="Z2659" s="201">
        <f>IF(Y2659&lt;&gt;"",Y2659,IF(Table1[[#This Row],[Befolyt]]="i",1,""))</f>
        <v>1</v>
      </c>
      <c r="AA2659" s="98">
        <f>Table1[[#This Row],[KülföldiÁr]]*Table1[[#This Row],[Darab]]</f>
        <v>0</v>
      </c>
    </row>
    <row r="2660" spans="1:27" x14ac:dyDescent="0.3">
      <c r="A2660" t="s">
        <v>743</v>
      </c>
      <c r="B2660" t="s">
        <v>447</v>
      </c>
      <c r="C2660" s="126">
        <v>46030</v>
      </c>
      <c r="D2660" s="6">
        <v>1</v>
      </c>
      <c r="E2660" s="126">
        <v>46030</v>
      </c>
      <c r="F2660" s="6">
        <v>1</v>
      </c>
      <c r="G2660" t="s">
        <v>744</v>
      </c>
      <c r="H2660" t="s">
        <v>33</v>
      </c>
      <c r="I2660" t="s">
        <v>28</v>
      </c>
      <c r="J2660" t="s">
        <v>745</v>
      </c>
      <c r="K2660">
        <v>1</v>
      </c>
      <c r="L2660" s="7">
        <v>44777.23</v>
      </c>
      <c r="M2660" s="7">
        <v>44777.23</v>
      </c>
      <c r="N2660">
        <v>0</v>
      </c>
      <c r="O2660" t="s">
        <v>29</v>
      </c>
      <c r="P2660">
        <v>0</v>
      </c>
      <c r="Q2660" s="7">
        <v>115300</v>
      </c>
      <c r="R2660" s="7">
        <v>112550</v>
      </c>
      <c r="S2660" s="7">
        <v>112550</v>
      </c>
      <c r="T2660" s="7">
        <v>9.0500000000000007</v>
      </c>
      <c r="U2660" s="7">
        <v>10185.775000000001</v>
      </c>
      <c r="V2660" t="s">
        <v>66</v>
      </c>
      <c r="W2660" s="7">
        <v>67772.76999999999</v>
      </c>
      <c r="X2660" s="2" t="s">
        <v>82</v>
      </c>
      <c r="Y2660" s="200">
        <v>1</v>
      </c>
      <c r="Z2660" s="201">
        <f>IF(Y2660&lt;&gt;"",Y2660,IF(Table1[[#This Row],[Befolyt]]="i",1,""))</f>
        <v>1</v>
      </c>
      <c r="AA2660" s="98">
        <f>Table1[[#This Row],[KülföldiÁr]]*Table1[[#This Row],[Darab]]</f>
        <v>0</v>
      </c>
    </row>
    <row r="2661" spans="1:27" x14ac:dyDescent="0.3">
      <c r="A2661" t="s">
        <v>743</v>
      </c>
      <c r="B2661" t="s">
        <v>447</v>
      </c>
      <c r="C2661" s="126">
        <v>46030</v>
      </c>
      <c r="D2661" s="6">
        <v>1</v>
      </c>
      <c r="E2661" s="126">
        <v>46030</v>
      </c>
      <c r="F2661" s="6">
        <v>1</v>
      </c>
      <c r="G2661" t="s">
        <v>35</v>
      </c>
      <c r="H2661" t="s">
        <v>33</v>
      </c>
      <c r="I2661" t="s">
        <v>28</v>
      </c>
      <c r="J2661" t="s">
        <v>289</v>
      </c>
      <c r="K2661">
        <v>1</v>
      </c>
      <c r="L2661" s="7">
        <v>1381.93</v>
      </c>
      <c r="M2661" s="7">
        <v>1381.93</v>
      </c>
      <c r="N2661">
        <v>0</v>
      </c>
      <c r="O2661" t="s">
        <v>29</v>
      </c>
      <c r="P2661">
        <v>0</v>
      </c>
      <c r="Q2661" s="7">
        <v>6200</v>
      </c>
      <c r="R2661" s="7">
        <v>6200</v>
      </c>
      <c r="S2661" s="7">
        <v>6200</v>
      </c>
      <c r="T2661" s="7">
        <v>10</v>
      </c>
      <c r="U2661" s="7">
        <v>620</v>
      </c>
      <c r="V2661" t="s">
        <v>66</v>
      </c>
      <c r="W2661" s="7">
        <v>4818.07</v>
      </c>
      <c r="X2661" s="2" t="s">
        <v>82</v>
      </c>
      <c r="Y2661" s="200">
        <v>1</v>
      </c>
      <c r="Z2661" s="201">
        <f>IF(Y2661&lt;&gt;"",Y2661,IF(Table1[[#This Row],[Befolyt]]="i",1,""))</f>
        <v>1</v>
      </c>
      <c r="AA2661" s="98">
        <f>Table1[[#This Row],[KülföldiÁr]]*Table1[[#This Row],[Darab]]</f>
        <v>0</v>
      </c>
    </row>
    <row r="2662" spans="1:27" x14ac:dyDescent="0.3">
      <c r="A2662" t="s">
        <v>743</v>
      </c>
      <c r="B2662" t="s">
        <v>447</v>
      </c>
      <c r="C2662" s="126">
        <v>46030</v>
      </c>
      <c r="D2662" s="6">
        <v>1</v>
      </c>
      <c r="E2662" s="126">
        <v>46030</v>
      </c>
      <c r="F2662" s="6">
        <v>1</v>
      </c>
      <c r="G2662" t="s">
        <v>307</v>
      </c>
      <c r="H2662" t="s">
        <v>33</v>
      </c>
      <c r="I2662" t="s">
        <v>28</v>
      </c>
      <c r="J2662" t="s">
        <v>308</v>
      </c>
      <c r="K2662">
        <v>1</v>
      </c>
      <c r="L2662" s="7">
        <v>623.98</v>
      </c>
      <c r="M2662" s="7">
        <v>623.98</v>
      </c>
      <c r="N2662">
        <v>0</v>
      </c>
      <c r="O2662" t="s">
        <v>29</v>
      </c>
      <c r="P2662">
        <v>0</v>
      </c>
      <c r="Q2662" s="7">
        <v>3000</v>
      </c>
      <c r="R2662" s="7">
        <v>3000</v>
      </c>
      <c r="S2662" s="7">
        <v>3000</v>
      </c>
      <c r="T2662" s="7">
        <v>10</v>
      </c>
      <c r="U2662" s="7">
        <v>300</v>
      </c>
      <c r="V2662" t="s">
        <v>66</v>
      </c>
      <c r="W2662" s="7">
        <v>2376.02</v>
      </c>
      <c r="X2662" s="2" t="s">
        <v>82</v>
      </c>
      <c r="Y2662" s="200">
        <v>1</v>
      </c>
      <c r="Z2662" s="201">
        <f>IF(Y2662&lt;&gt;"",Y2662,IF(Table1[[#This Row],[Befolyt]]="i",1,""))</f>
        <v>1</v>
      </c>
      <c r="AA2662" s="98">
        <f>Table1[[#This Row],[KülföldiÁr]]*Table1[[#This Row],[Darab]]</f>
        <v>0</v>
      </c>
    </row>
    <row r="2663" spans="1:27" x14ac:dyDescent="0.3">
      <c r="A2663" t="s">
        <v>743</v>
      </c>
      <c r="B2663" t="s">
        <v>447</v>
      </c>
      <c r="C2663" s="126">
        <v>46030</v>
      </c>
      <c r="D2663" s="6">
        <v>1</v>
      </c>
      <c r="E2663" s="126">
        <v>46030</v>
      </c>
      <c r="F2663" s="6">
        <v>1</v>
      </c>
      <c r="G2663" t="s">
        <v>94</v>
      </c>
      <c r="H2663" t="s">
        <v>34</v>
      </c>
      <c r="I2663" t="s">
        <v>32</v>
      </c>
      <c r="J2663" t="s">
        <v>95</v>
      </c>
      <c r="K2663">
        <v>1</v>
      </c>
      <c r="L2663" s="7">
        <v>6190</v>
      </c>
      <c r="M2663" s="7">
        <v>6190</v>
      </c>
      <c r="N2663">
        <v>0</v>
      </c>
      <c r="O2663" t="s">
        <v>29</v>
      </c>
      <c r="P2663">
        <v>0</v>
      </c>
      <c r="Q2663" s="7">
        <v>6190</v>
      </c>
      <c r="R2663" s="7">
        <v>3500</v>
      </c>
      <c r="S2663" s="7">
        <v>3500</v>
      </c>
      <c r="T2663" s="7">
        <v>0</v>
      </c>
      <c r="U2663" s="7">
        <v>0</v>
      </c>
      <c r="V2663" t="s">
        <v>66</v>
      </c>
      <c r="W2663" s="7">
        <v>-2690</v>
      </c>
      <c r="X2663" s="2" t="s">
        <v>82</v>
      </c>
      <c r="Y2663" s="200">
        <v>1</v>
      </c>
      <c r="Z2663" s="201">
        <f>IF(Y2663&lt;&gt;"",Y2663,IF(Table1[[#This Row],[Befolyt]]="i",1,""))</f>
        <v>1</v>
      </c>
      <c r="AA2663" s="98">
        <f>Table1[[#This Row],[KülföldiÁr]]*Table1[[#This Row],[Darab]]</f>
        <v>0</v>
      </c>
    </row>
    <row r="2664" spans="1:27" x14ac:dyDescent="0.3">
      <c r="A2664" t="s">
        <v>746</v>
      </c>
      <c r="B2664" t="s">
        <v>519</v>
      </c>
      <c r="C2664" s="126">
        <v>46030</v>
      </c>
      <c r="D2664" s="6">
        <v>1</v>
      </c>
      <c r="E2664" s="126">
        <v>46030</v>
      </c>
      <c r="F2664" s="6">
        <v>1</v>
      </c>
      <c r="G2664" t="s">
        <v>359</v>
      </c>
      <c r="H2664" t="s">
        <v>33</v>
      </c>
      <c r="I2664" t="s">
        <v>28</v>
      </c>
      <c r="J2664" t="s">
        <v>747</v>
      </c>
      <c r="K2664">
        <v>1</v>
      </c>
      <c r="L2664" s="7">
        <v>2583.39</v>
      </c>
      <c r="M2664" s="7">
        <v>2583.39</v>
      </c>
      <c r="N2664">
        <v>0</v>
      </c>
      <c r="O2664" t="s">
        <v>29</v>
      </c>
      <c r="P2664">
        <v>0</v>
      </c>
      <c r="Q2664" s="7">
        <v>11000</v>
      </c>
      <c r="R2664" s="7">
        <v>4800</v>
      </c>
      <c r="S2664" s="7">
        <v>4800</v>
      </c>
      <c r="T2664" s="7">
        <v>0.59</v>
      </c>
      <c r="U2664" s="7">
        <v>28.32</v>
      </c>
      <c r="V2664" t="s">
        <v>30</v>
      </c>
      <c r="W2664" s="7">
        <v>2216.61</v>
      </c>
      <c r="X2664" s="2" t="s">
        <v>82</v>
      </c>
      <c r="Y2664" s="200">
        <v>1</v>
      </c>
      <c r="Z2664" s="201">
        <f>IF(Y2664&lt;&gt;"",Y2664,IF(Table1[[#This Row],[Befolyt]]="i",1,""))</f>
        <v>1</v>
      </c>
      <c r="AA2664" s="98">
        <f>Table1[[#This Row],[KülföldiÁr]]*Table1[[#This Row],[Darab]]</f>
        <v>0</v>
      </c>
    </row>
    <row r="2665" spans="1:27" x14ac:dyDescent="0.3">
      <c r="A2665" t="s">
        <v>746</v>
      </c>
      <c r="B2665" t="s">
        <v>519</v>
      </c>
      <c r="C2665" s="126">
        <v>46030</v>
      </c>
      <c r="D2665" s="6">
        <v>1</v>
      </c>
      <c r="E2665" s="126">
        <v>46030</v>
      </c>
      <c r="F2665" s="6">
        <v>1</v>
      </c>
      <c r="G2665" t="s">
        <v>62</v>
      </c>
      <c r="H2665" t="s">
        <v>63</v>
      </c>
      <c r="I2665" t="s">
        <v>28</v>
      </c>
      <c r="J2665" t="s">
        <v>288</v>
      </c>
      <c r="K2665">
        <v>2</v>
      </c>
      <c r="L2665" s="7">
        <v>1140.8499999999999</v>
      </c>
      <c r="M2665" s="7">
        <v>2281.6999999999998</v>
      </c>
      <c r="N2665">
        <v>0</v>
      </c>
      <c r="O2665" t="s">
        <v>29</v>
      </c>
      <c r="P2665">
        <v>0</v>
      </c>
      <c r="Q2665" s="7">
        <v>3280</v>
      </c>
      <c r="R2665" s="7">
        <v>2600</v>
      </c>
      <c r="S2665" s="7">
        <v>5200</v>
      </c>
      <c r="T2665" s="7">
        <v>2.15</v>
      </c>
      <c r="U2665" s="7">
        <v>111.8</v>
      </c>
      <c r="V2665" t="s">
        <v>30</v>
      </c>
      <c r="W2665" s="7">
        <v>2918.3</v>
      </c>
      <c r="X2665" s="2" t="s">
        <v>82</v>
      </c>
      <c r="Y2665" s="200">
        <v>1</v>
      </c>
      <c r="Z2665" s="201">
        <f>IF(Y2665&lt;&gt;"",Y2665,IF(Table1[[#This Row],[Befolyt]]="i",1,""))</f>
        <v>1</v>
      </c>
      <c r="AA2665" s="98">
        <f>Table1[[#This Row],[KülföldiÁr]]*Table1[[#This Row],[Darab]]</f>
        <v>0</v>
      </c>
    </row>
    <row r="2666" spans="1:27" x14ac:dyDescent="0.3">
      <c r="A2666" t="s">
        <v>748</v>
      </c>
      <c r="B2666" t="s">
        <v>409</v>
      </c>
      <c r="C2666" s="126">
        <v>46030</v>
      </c>
      <c r="D2666" s="6">
        <v>1</v>
      </c>
      <c r="E2666" s="126">
        <v>46030</v>
      </c>
      <c r="F2666" s="6">
        <v>1</v>
      </c>
      <c r="G2666" t="s">
        <v>58</v>
      </c>
      <c r="H2666" t="s">
        <v>41</v>
      </c>
      <c r="I2666" t="s">
        <v>28</v>
      </c>
      <c r="J2666" t="s">
        <v>59</v>
      </c>
      <c r="K2666">
        <v>40</v>
      </c>
      <c r="L2666" s="7">
        <v>169.04</v>
      </c>
      <c r="M2666" s="7">
        <v>6761.5999999999995</v>
      </c>
      <c r="N2666">
        <v>0</v>
      </c>
      <c r="O2666" t="s">
        <v>29</v>
      </c>
      <c r="P2666">
        <v>0</v>
      </c>
      <c r="Q2666" s="7">
        <v>890</v>
      </c>
      <c r="R2666" s="7">
        <v>1130</v>
      </c>
      <c r="S2666" s="7">
        <v>45200</v>
      </c>
      <c r="T2666" s="7">
        <v>12.43</v>
      </c>
      <c r="U2666" s="7">
        <v>5618.36</v>
      </c>
      <c r="V2666" t="s">
        <v>81</v>
      </c>
      <c r="W2666" s="7">
        <v>38438.400000000001</v>
      </c>
      <c r="X2666" s="2" t="s">
        <v>82</v>
      </c>
      <c r="Y2666" s="200"/>
      <c r="Z2666" s="201">
        <f>IF(Y2666&lt;&gt;"",Y2666,IF(Table1[[#This Row],[Befolyt]]="i",1,""))</f>
        <v>1</v>
      </c>
      <c r="AA2666" s="98">
        <f>Table1[[#This Row],[KülföldiÁr]]*Table1[[#This Row],[Darab]]</f>
        <v>0</v>
      </c>
    </row>
    <row r="2667" spans="1:27" x14ac:dyDescent="0.3">
      <c r="A2667" t="s">
        <v>748</v>
      </c>
      <c r="B2667" t="s">
        <v>409</v>
      </c>
      <c r="C2667" s="126">
        <v>46030</v>
      </c>
      <c r="D2667" s="6">
        <v>1</v>
      </c>
      <c r="E2667" s="126">
        <v>46030</v>
      </c>
      <c r="F2667" s="6">
        <v>1</v>
      </c>
      <c r="G2667" t="s">
        <v>301</v>
      </c>
      <c r="H2667" t="s">
        <v>41</v>
      </c>
      <c r="I2667" t="s">
        <v>28</v>
      </c>
      <c r="J2667" t="s">
        <v>306</v>
      </c>
      <c r="K2667">
        <v>20</v>
      </c>
      <c r="L2667" s="7">
        <v>155.1</v>
      </c>
      <c r="M2667" s="7">
        <v>3102</v>
      </c>
      <c r="N2667">
        <v>0</v>
      </c>
      <c r="O2667" t="s">
        <v>29</v>
      </c>
      <c r="P2667">
        <v>0</v>
      </c>
      <c r="Q2667" s="7">
        <v>778</v>
      </c>
      <c r="R2667" s="7">
        <v>885</v>
      </c>
      <c r="S2667" s="7">
        <v>17700</v>
      </c>
      <c r="T2667" s="7">
        <v>9.23</v>
      </c>
      <c r="U2667" s="7">
        <v>1633.71</v>
      </c>
      <c r="V2667" t="s">
        <v>81</v>
      </c>
      <c r="W2667" s="7">
        <v>14598</v>
      </c>
      <c r="X2667" s="2" t="s">
        <v>82</v>
      </c>
      <c r="Y2667" s="200"/>
      <c r="Z2667" s="201">
        <f>IF(Y2667&lt;&gt;"",Y2667,IF(Table1[[#This Row],[Befolyt]]="i",1,""))</f>
        <v>1</v>
      </c>
      <c r="AA2667" s="98">
        <f>Table1[[#This Row],[KülföldiÁr]]*Table1[[#This Row],[Darab]]</f>
        <v>0</v>
      </c>
    </row>
    <row r="2668" spans="1:27" x14ac:dyDescent="0.3">
      <c r="A2668" t="s">
        <v>748</v>
      </c>
      <c r="B2668" t="s">
        <v>409</v>
      </c>
      <c r="C2668" s="126">
        <v>46030</v>
      </c>
      <c r="D2668" s="6">
        <v>1</v>
      </c>
      <c r="E2668" s="126">
        <v>46030</v>
      </c>
      <c r="F2668" s="6">
        <v>1</v>
      </c>
      <c r="G2668" t="s">
        <v>47</v>
      </c>
      <c r="H2668" t="s">
        <v>41</v>
      </c>
      <c r="I2668" t="s">
        <v>28</v>
      </c>
      <c r="J2668" t="s">
        <v>48</v>
      </c>
      <c r="K2668">
        <v>40</v>
      </c>
      <c r="L2668" s="7">
        <v>182.68</v>
      </c>
      <c r="M2668" s="7">
        <v>7307.2000000000007</v>
      </c>
      <c r="N2668">
        <v>0</v>
      </c>
      <c r="O2668" t="s">
        <v>29</v>
      </c>
      <c r="P2668">
        <v>0</v>
      </c>
      <c r="Q2668" s="7">
        <v>1018</v>
      </c>
      <c r="R2668" s="7">
        <v>1370</v>
      </c>
      <c r="S2668" s="7">
        <v>54800</v>
      </c>
      <c r="T2668" s="7">
        <v>13.99</v>
      </c>
      <c r="U2668" s="7">
        <v>7666.52</v>
      </c>
      <c r="V2668" t="s">
        <v>81</v>
      </c>
      <c r="W2668" s="7">
        <v>47492.800000000003</v>
      </c>
      <c r="X2668" s="2" t="s">
        <v>82</v>
      </c>
      <c r="Y2668" s="200"/>
      <c r="Z2668" s="201">
        <f>IF(Y2668&lt;&gt;"",Y2668,IF(Table1[[#This Row],[Befolyt]]="i",1,""))</f>
        <v>1</v>
      </c>
      <c r="AA2668" s="98">
        <f>Table1[[#This Row],[KülföldiÁr]]*Table1[[#This Row],[Darab]]</f>
        <v>0</v>
      </c>
    </row>
    <row r="2669" spans="1:27" x14ac:dyDescent="0.3">
      <c r="A2669" t="s">
        <v>748</v>
      </c>
      <c r="B2669" t="s">
        <v>409</v>
      </c>
      <c r="C2669" s="126">
        <v>46030</v>
      </c>
      <c r="D2669" s="6">
        <v>1</v>
      </c>
      <c r="E2669" s="126">
        <v>46030</v>
      </c>
      <c r="F2669" s="6">
        <v>1</v>
      </c>
      <c r="G2669" t="s">
        <v>390</v>
      </c>
      <c r="H2669" t="s">
        <v>34</v>
      </c>
      <c r="I2669" t="s">
        <v>32</v>
      </c>
      <c r="J2669" t="s">
        <v>391</v>
      </c>
      <c r="K2669">
        <v>1</v>
      </c>
      <c r="L2669" s="7">
        <v>2479</v>
      </c>
      <c r="M2669" s="7">
        <v>2479</v>
      </c>
      <c r="N2669">
        <v>0</v>
      </c>
      <c r="O2669" t="s">
        <v>29</v>
      </c>
      <c r="P2669">
        <v>0</v>
      </c>
      <c r="Q2669" s="7">
        <v>5794</v>
      </c>
      <c r="R2669" s="7">
        <v>2500</v>
      </c>
      <c r="S2669" s="7">
        <v>2500</v>
      </c>
      <c r="T2669" s="7">
        <v>0</v>
      </c>
      <c r="U2669" s="7">
        <v>0</v>
      </c>
      <c r="V2669" t="s">
        <v>81</v>
      </c>
      <c r="W2669" s="7">
        <v>21</v>
      </c>
      <c r="X2669" s="2" t="s">
        <v>82</v>
      </c>
      <c r="Y2669" s="200"/>
      <c r="Z2669" s="201">
        <f>IF(Y2669&lt;&gt;"",Y2669,IF(Table1[[#This Row],[Befolyt]]="i",1,""))</f>
        <v>1</v>
      </c>
      <c r="AA2669" s="98">
        <f>Table1[[#This Row],[KülföldiÁr]]*Table1[[#This Row],[Darab]]</f>
        <v>0</v>
      </c>
    </row>
    <row r="2670" spans="1:27" x14ac:dyDescent="0.3">
      <c r="A2670" t="s">
        <v>749</v>
      </c>
      <c r="B2670" t="s">
        <v>102</v>
      </c>
      <c r="C2670" s="126">
        <v>46030</v>
      </c>
      <c r="D2670" s="6">
        <v>1</v>
      </c>
      <c r="E2670" s="126">
        <v>46030</v>
      </c>
      <c r="F2670" s="6">
        <v>1</v>
      </c>
      <c r="G2670" t="s">
        <v>58</v>
      </c>
      <c r="H2670" t="s">
        <v>41</v>
      </c>
      <c r="I2670" t="s">
        <v>28</v>
      </c>
      <c r="J2670" t="s">
        <v>59</v>
      </c>
      <c r="K2670">
        <v>5</v>
      </c>
      <c r="L2670" s="7">
        <v>169.04</v>
      </c>
      <c r="M2670" s="7">
        <v>845.19999999999993</v>
      </c>
      <c r="N2670">
        <v>0</v>
      </c>
      <c r="O2670" t="s">
        <v>29</v>
      </c>
      <c r="P2670">
        <v>0</v>
      </c>
      <c r="Q2670" s="7">
        <v>890</v>
      </c>
      <c r="R2670" s="7">
        <v>890</v>
      </c>
      <c r="S2670" s="7">
        <v>4450</v>
      </c>
      <c r="T2670" s="7">
        <v>3</v>
      </c>
      <c r="U2670" s="7">
        <v>133.5</v>
      </c>
      <c r="V2670" t="s">
        <v>77</v>
      </c>
      <c r="W2670" s="7">
        <v>3604.8</v>
      </c>
      <c r="X2670" s="2" t="s">
        <v>82</v>
      </c>
      <c r="Y2670" s="200"/>
      <c r="Z2670" s="201">
        <f>IF(Y2670&lt;&gt;"",Y2670,IF(Table1[[#This Row],[Befolyt]]="i",1,""))</f>
        <v>1</v>
      </c>
      <c r="AA2670" s="98">
        <f>Table1[[#This Row],[KülföldiÁr]]*Table1[[#This Row],[Darab]]</f>
        <v>0</v>
      </c>
    </row>
    <row r="2671" spans="1:27" x14ac:dyDescent="0.3">
      <c r="A2671" t="s">
        <v>749</v>
      </c>
      <c r="B2671" t="s">
        <v>102</v>
      </c>
      <c r="C2671" s="126">
        <v>46030</v>
      </c>
      <c r="D2671" s="6">
        <v>1</v>
      </c>
      <c r="E2671" s="126">
        <v>46030</v>
      </c>
      <c r="F2671" s="6">
        <v>1</v>
      </c>
      <c r="G2671" t="s">
        <v>56</v>
      </c>
      <c r="H2671" t="s">
        <v>51</v>
      </c>
      <c r="I2671" t="s">
        <v>28</v>
      </c>
      <c r="J2671" t="s">
        <v>284</v>
      </c>
      <c r="K2671">
        <v>20</v>
      </c>
      <c r="L2671" s="7">
        <v>804.58</v>
      </c>
      <c r="M2671" s="7">
        <v>16091.6</v>
      </c>
      <c r="N2671">
        <v>0</v>
      </c>
      <c r="O2671" t="s">
        <v>29</v>
      </c>
      <c r="P2671">
        <v>0</v>
      </c>
      <c r="Q2671" s="7">
        <v>2000</v>
      </c>
      <c r="R2671" s="7">
        <v>1610</v>
      </c>
      <c r="S2671" s="7">
        <v>32200</v>
      </c>
      <c r="T2671" s="7">
        <v>3</v>
      </c>
      <c r="U2671" s="7">
        <v>966</v>
      </c>
      <c r="V2671" t="s">
        <v>77</v>
      </c>
      <c r="W2671" s="7">
        <v>16108.4</v>
      </c>
      <c r="X2671" s="2" t="s">
        <v>82</v>
      </c>
      <c r="Y2671" s="200"/>
      <c r="Z2671" s="201">
        <f>IF(Y2671&lt;&gt;"",Y2671,IF(Table1[[#This Row],[Befolyt]]="i",1,""))</f>
        <v>1</v>
      </c>
      <c r="AA2671" s="98">
        <f>Table1[[#This Row],[KülföldiÁr]]*Table1[[#This Row],[Darab]]</f>
        <v>0</v>
      </c>
    </row>
    <row r="2672" spans="1:27" x14ac:dyDescent="0.3">
      <c r="A2672" t="s">
        <v>749</v>
      </c>
      <c r="B2672" t="s">
        <v>102</v>
      </c>
      <c r="C2672" s="126">
        <v>46030</v>
      </c>
      <c r="D2672" s="6">
        <v>1</v>
      </c>
      <c r="E2672" s="126">
        <v>46030</v>
      </c>
      <c r="F2672" s="6">
        <v>1</v>
      </c>
      <c r="G2672" t="s">
        <v>444</v>
      </c>
      <c r="H2672" t="s">
        <v>51</v>
      </c>
      <c r="I2672" t="s">
        <v>28</v>
      </c>
      <c r="J2672" t="s">
        <v>445</v>
      </c>
      <c r="K2672">
        <v>12</v>
      </c>
      <c r="L2672" s="7">
        <v>455.97</v>
      </c>
      <c r="M2672" s="7">
        <v>5471.64</v>
      </c>
      <c r="N2672">
        <v>0</v>
      </c>
      <c r="O2672" t="s">
        <v>29</v>
      </c>
      <c r="P2672">
        <v>0</v>
      </c>
      <c r="Q2672" s="7">
        <v>1395</v>
      </c>
      <c r="R2672" s="7">
        <v>965</v>
      </c>
      <c r="S2672" s="7">
        <v>11580</v>
      </c>
      <c r="T2672" s="7">
        <v>1</v>
      </c>
      <c r="U2672" s="7">
        <v>115.8</v>
      </c>
      <c r="V2672" t="s">
        <v>77</v>
      </c>
      <c r="W2672" s="7">
        <v>6108.36</v>
      </c>
      <c r="X2672" s="2" t="s">
        <v>82</v>
      </c>
      <c r="Y2672" s="200"/>
      <c r="Z2672" s="201">
        <f>IF(Y2672&lt;&gt;"",Y2672,IF(Table1[[#This Row],[Befolyt]]="i",1,""))</f>
        <v>1</v>
      </c>
      <c r="AA2672" s="98">
        <f>Table1[[#This Row],[KülföldiÁr]]*Table1[[#This Row],[Darab]]</f>
        <v>0</v>
      </c>
    </row>
    <row r="2673" spans="1:27" x14ac:dyDescent="0.3">
      <c r="A2673" t="s">
        <v>749</v>
      </c>
      <c r="B2673" t="s">
        <v>102</v>
      </c>
      <c r="C2673" s="126">
        <v>46030</v>
      </c>
      <c r="D2673" s="6">
        <v>1</v>
      </c>
      <c r="E2673" s="126">
        <v>46030</v>
      </c>
      <c r="F2673" s="6">
        <v>1</v>
      </c>
      <c r="G2673" t="s">
        <v>47</v>
      </c>
      <c r="H2673" t="s">
        <v>41</v>
      </c>
      <c r="I2673" t="s">
        <v>28</v>
      </c>
      <c r="J2673" t="s">
        <v>48</v>
      </c>
      <c r="K2673">
        <v>5</v>
      </c>
      <c r="L2673" s="7">
        <v>182.68</v>
      </c>
      <c r="M2673" s="7">
        <v>913.40000000000009</v>
      </c>
      <c r="N2673">
        <v>0</v>
      </c>
      <c r="O2673" t="s">
        <v>29</v>
      </c>
      <c r="P2673">
        <v>0</v>
      </c>
      <c r="Q2673" s="7">
        <v>1018</v>
      </c>
      <c r="R2673" s="7">
        <v>1018</v>
      </c>
      <c r="S2673" s="7">
        <v>5090</v>
      </c>
      <c r="T2673" s="7">
        <v>3</v>
      </c>
      <c r="U2673" s="7">
        <v>152.69999999999999</v>
      </c>
      <c r="V2673" t="s">
        <v>77</v>
      </c>
      <c r="W2673" s="7">
        <v>4176.6000000000004</v>
      </c>
      <c r="X2673" s="2" t="s">
        <v>82</v>
      </c>
      <c r="Y2673" s="200"/>
      <c r="Z2673" s="201">
        <f>IF(Y2673&lt;&gt;"",Y2673,IF(Table1[[#This Row],[Befolyt]]="i",1,""))</f>
        <v>1</v>
      </c>
      <c r="AA2673" s="98">
        <f>Table1[[#This Row],[KülföldiÁr]]*Table1[[#This Row],[Darab]]</f>
        <v>0</v>
      </c>
    </row>
    <row r="2674" spans="1:27" x14ac:dyDescent="0.3">
      <c r="A2674" t="s">
        <v>749</v>
      </c>
      <c r="B2674" t="s">
        <v>102</v>
      </c>
      <c r="C2674" s="126">
        <v>46030</v>
      </c>
      <c r="D2674" s="6">
        <v>1</v>
      </c>
      <c r="E2674" s="126">
        <v>46030</v>
      </c>
      <c r="F2674" s="6">
        <v>1</v>
      </c>
      <c r="G2674" t="s">
        <v>398</v>
      </c>
      <c r="H2674" t="s">
        <v>34</v>
      </c>
      <c r="I2674" t="s">
        <v>32</v>
      </c>
      <c r="J2674" t="s">
        <v>399</v>
      </c>
      <c r="K2674">
        <v>1</v>
      </c>
      <c r="L2674" s="7">
        <v>3245</v>
      </c>
      <c r="M2674" s="7">
        <v>3245</v>
      </c>
      <c r="N2674">
        <v>0</v>
      </c>
      <c r="O2674" t="s">
        <v>29</v>
      </c>
      <c r="P2674">
        <v>0</v>
      </c>
      <c r="Q2674" s="7">
        <v>3245</v>
      </c>
      <c r="R2674" s="7">
        <v>0</v>
      </c>
      <c r="S2674" s="7">
        <v>0</v>
      </c>
      <c r="T2674" s="7">
        <v>0</v>
      </c>
      <c r="U2674" s="7">
        <v>0</v>
      </c>
      <c r="V2674" t="s">
        <v>77</v>
      </c>
      <c r="W2674" s="7">
        <v>-3245</v>
      </c>
      <c r="X2674" s="2" t="s">
        <v>82</v>
      </c>
      <c r="Y2674" s="200"/>
      <c r="Z2674" s="201">
        <f>IF(Y2674&lt;&gt;"",Y2674,IF(Table1[[#This Row],[Befolyt]]="i",1,""))</f>
        <v>1</v>
      </c>
      <c r="AA2674" s="98">
        <f>Table1[[#This Row],[KülföldiÁr]]*Table1[[#This Row],[Darab]]</f>
        <v>0</v>
      </c>
    </row>
    <row r="2675" spans="1:27" x14ac:dyDescent="0.3">
      <c r="A2675" t="s">
        <v>750</v>
      </c>
      <c r="B2675" t="s">
        <v>565</v>
      </c>
      <c r="C2675" s="126">
        <v>46030</v>
      </c>
      <c r="D2675" s="6">
        <v>1</v>
      </c>
      <c r="E2675" s="126">
        <v>46014</v>
      </c>
      <c r="F2675" s="6">
        <v>12</v>
      </c>
      <c r="G2675" t="s">
        <v>578</v>
      </c>
      <c r="H2675" t="s">
        <v>33</v>
      </c>
      <c r="I2675" t="s">
        <v>28</v>
      </c>
      <c r="J2675" t="s">
        <v>579</v>
      </c>
      <c r="K2675">
        <v>1</v>
      </c>
      <c r="L2675" s="7">
        <v>92463.360000000001</v>
      </c>
      <c r="M2675" s="7">
        <v>92463.360000000001</v>
      </c>
      <c r="N2675">
        <v>980</v>
      </c>
      <c r="O2675" t="s">
        <v>36</v>
      </c>
      <c r="P2675">
        <v>394.34</v>
      </c>
      <c r="Q2675" s="7">
        <v>425920</v>
      </c>
      <c r="R2675" s="7">
        <v>386453.19</v>
      </c>
      <c r="S2675" s="7">
        <v>386453.19</v>
      </c>
      <c r="T2675" s="7">
        <v>4.5</v>
      </c>
      <c r="U2675" s="7">
        <v>17390.393550000001</v>
      </c>
      <c r="V2675" t="s">
        <v>37</v>
      </c>
      <c r="W2675" s="7">
        <v>293989.83</v>
      </c>
      <c r="X2675" s="2" t="s">
        <v>31</v>
      </c>
      <c r="Y2675" s="200"/>
      <c r="Z2675" s="201" t="str">
        <f>IF(Y2675&lt;&gt;"",Y2675,IF(Table1[[#This Row],[Befolyt]]="i",1,""))</f>
        <v/>
      </c>
      <c r="AA2675" s="98">
        <f>Table1[[#This Row],[KülföldiÁr]]*Table1[[#This Row],[Darab]]</f>
        <v>980</v>
      </c>
    </row>
    <row r="2676" spans="1:27" x14ac:dyDescent="0.3">
      <c r="A2676" t="s">
        <v>751</v>
      </c>
      <c r="B2676" t="s">
        <v>427</v>
      </c>
      <c r="C2676" s="126">
        <v>46030</v>
      </c>
      <c r="D2676" s="6">
        <v>1</v>
      </c>
      <c r="E2676" s="126">
        <v>46030</v>
      </c>
      <c r="F2676" s="6">
        <v>1</v>
      </c>
      <c r="G2676" t="s">
        <v>367</v>
      </c>
      <c r="H2676" t="s">
        <v>51</v>
      </c>
      <c r="I2676" t="s">
        <v>28</v>
      </c>
      <c r="J2676" t="s">
        <v>368</v>
      </c>
      <c r="K2676">
        <v>50</v>
      </c>
      <c r="L2676" s="7">
        <v>169.39</v>
      </c>
      <c r="M2676" s="7">
        <v>8469.5</v>
      </c>
      <c r="N2676">
        <v>0</v>
      </c>
      <c r="O2676" t="s">
        <v>29</v>
      </c>
      <c r="P2676">
        <v>0</v>
      </c>
      <c r="Q2676" s="7">
        <v>700</v>
      </c>
      <c r="R2676" s="7">
        <v>455</v>
      </c>
      <c r="S2676" s="7">
        <v>22750</v>
      </c>
      <c r="T2676" s="7">
        <v>0.5</v>
      </c>
      <c r="U2676" s="7">
        <v>113.75</v>
      </c>
      <c r="V2676" t="s">
        <v>77</v>
      </c>
      <c r="W2676" s="7">
        <v>14280.5</v>
      </c>
      <c r="X2676" s="2" t="s">
        <v>82</v>
      </c>
      <c r="Y2676" s="200">
        <v>1</v>
      </c>
      <c r="Z2676" s="201">
        <f>IF(Y2676&lt;&gt;"",Y2676,IF(Table1[[#This Row],[Befolyt]]="i",1,""))</f>
        <v>1</v>
      </c>
      <c r="AA2676" s="98">
        <f>Table1[[#This Row],[KülföldiÁr]]*Table1[[#This Row],[Darab]]</f>
        <v>0</v>
      </c>
    </row>
    <row r="2677" spans="1:27" x14ac:dyDescent="0.3">
      <c r="A2677" t="s">
        <v>751</v>
      </c>
      <c r="B2677" t="s">
        <v>427</v>
      </c>
      <c r="C2677" s="126">
        <v>46030</v>
      </c>
      <c r="D2677" s="6">
        <v>1</v>
      </c>
      <c r="E2677" s="126">
        <v>46030</v>
      </c>
      <c r="F2677" s="6">
        <v>1</v>
      </c>
      <c r="G2677" t="s">
        <v>439</v>
      </c>
      <c r="H2677" t="s">
        <v>34</v>
      </c>
      <c r="I2677" t="s">
        <v>32</v>
      </c>
      <c r="J2677" t="s">
        <v>440</v>
      </c>
      <c r="K2677">
        <v>1</v>
      </c>
      <c r="L2677" s="7">
        <v>2485</v>
      </c>
      <c r="M2677" s="7">
        <v>2485</v>
      </c>
      <c r="N2677">
        <v>0</v>
      </c>
      <c r="O2677" t="s">
        <v>29</v>
      </c>
      <c r="P2677">
        <v>0</v>
      </c>
      <c r="Q2677" s="7">
        <v>2485</v>
      </c>
      <c r="R2677" s="7">
        <v>2485</v>
      </c>
      <c r="S2677" s="7">
        <v>2485</v>
      </c>
      <c r="T2677" s="7">
        <v>0</v>
      </c>
      <c r="U2677" s="7">
        <v>0</v>
      </c>
      <c r="V2677" t="s">
        <v>77</v>
      </c>
      <c r="W2677" s="7">
        <v>0</v>
      </c>
      <c r="X2677" s="2" t="s">
        <v>82</v>
      </c>
      <c r="Y2677" s="200">
        <v>1</v>
      </c>
      <c r="Z2677" s="201">
        <f>IF(Y2677&lt;&gt;"",Y2677,IF(Table1[[#This Row],[Befolyt]]="i",1,""))</f>
        <v>1</v>
      </c>
      <c r="AA2677" s="98">
        <f>Table1[[#This Row],[KülföldiÁr]]*Table1[[#This Row],[Darab]]</f>
        <v>0</v>
      </c>
    </row>
    <row r="2678" spans="1:27" x14ac:dyDescent="0.3">
      <c r="A2678" t="s">
        <v>752</v>
      </c>
      <c r="B2678" t="s">
        <v>561</v>
      </c>
      <c r="C2678" s="126">
        <v>46030</v>
      </c>
      <c r="D2678" s="6">
        <v>1</v>
      </c>
      <c r="E2678" s="126">
        <v>46030</v>
      </c>
      <c r="F2678" s="6">
        <v>1</v>
      </c>
      <c r="G2678" t="s">
        <v>322</v>
      </c>
      <c r="H2678" t="s">
        <v>51</v>
      </c>
      <c r="I2678" t="s">
        <v>28</v>
      </c>
      <c r="J2678" t="s">
        <v>323</v>
      </c>
      <c r="K2678">
        <v>2</v>
      </c>
      <c r="L2678" s="7">
        <v>8864.44</v>
      </c>
      <c r="M2678" s="7">
        <v>17728.88</v>
      </c>
      <c r="N2678">
        <v>0</v>
      </c>
      <c r="O2678" t="s">
        <v>29</v>
      </c>
      <c r="P2678">
        <v>0</v>
      </c>
      <c r="Q2678" s="7">
        <v>17130</v>
      </c>
      <c r="R2678" s="7">
        <v>21000</v>
      </c>
      <c r="S2678" s="7">
        <v>42000</v>
      </c>
      <c r="T2678" s="7">
        <v>3</v>
      </c>
      <c r="U2678" s="7">
        <v>1260</v>
      </c>
      <c r="V2678" t="s">
        <v>74</v>
      </c>
      <c r="W2678" s="7">
        <v>24271.119999999999</v>
      </c>
      <c r="X2678" s="2" t="s">
        <v>82</v>
      </c>
      <c r="Y2678" s="200">
        <v>1</v>
      </c>
      <c r="Z2678" s="201">
        <f>IF(Y2678&lt;&gt;"",Y2678,IF(Table1[[#This Row],[Befolyt]]="i",1,""))</f>
        <v>1</v>
      </c>
      <c r="AA2678" s="98">
        <f>Table1[[#This Row],[KülföldiÁr]]*Table1[[#This Row],[Darab]]</f>
        <v>0</v>
      </c>
    </row>
    <row r="2679" spans="1:27" x14ac:dyDescent="0.3">
      <c r="A2679" t="s">
        <v>752</v>
      </c>
      <c r="B2679" t="s">
        <v>561</v>
      </c>
      <c r="C2679" s="126">
        <v>46030</v>
      </c>
      <c r="D2679" s="6">
        <v>1</v>
      </c>
      <c r="E2679" s="126">
        <v>46030</v>
      </c>
      <c r="F2679" s="6">
        <v>1</v>
      </c>
      <c r="G2679" t="s">
        <v>309</v>
      </c>
      <c r="H2679" t="s">
        <v>51</v>
      </c>
      <c r="I2679" t="s">
        <v>28</v>
      </c>
      <c r="J2679" t="s">
        <v>490</v>
      </c>
      <c r="K2679">
        <v>4</v>
      </c>
      <c r="L2679" s="7">
        <v>9481.01</v>
      </c>
      <c r="M2679" s="7">
        <v>37924.04</v>
      </c>
      <c r="N2679">
        <v>0</v>
      </c>
      <c r="O2679" t="s">
        <v>29</v>
      </c>
      <c r="P2679">
        <v>0</v>
      </c>
      <c r="Q2679" s="7">
        <v>18310</v>
      </c>
      <c r="R2679" s="7">
        <v>17450</v>
      </c>
      <c r="S2679" s="7">
        <v>69800</v>
      </c>
      <c r="T2679" s="7">
        <v>3</v>
      </c>
      <c r="U2679" s="7">
        <v>2094</v>
      </c>
      <c r="V2679" t="s">
        <v>74</v>
      </c>
      <c r="W2679" s="7">
        <v>31875.96</v>
      </c>
      <c r="X2679" s="2" t="s">
        <v>82</v>
      </c>
      <c r="Y2679" s="200">
        <v>1</v>
      </c>
      <c r="Z2679" s="201">
        <f>IF(Y2679&lt;&gt;"",Y2679,IF(Table1[[#This Row],[Befolyt]]="i",1,""))</f>
        <v>1</v>
      </c>
      <c r="AA2679" s="98">
        <f>Table1[[#This Row],[KülföldiÁr]]*Table1[[#This Row],[Darab]]</f>
        <v>0</v>
      </c>
    </row>
    <row r="2680" spans="1:27" x14ac:dyDescent="0.3">
      <c r="A2680" t="s">
        <v>752</v>
      </c>
      <c r="B2680" t="s">
        <v>561</v>
      </c>
      <c r="C2680" s="126">
        <v>46030</v>
      </c>
      <c r="D2680" s="6">
        <v>1</v>
      </c>
      <c r="E2680" s="126">
        <v>46030</v>
      </c>
      <c r="F2680" s="6">
        <v>1</v>
      </c>
      <c r="G2680" t="s">
        <v>110</v>
      </c>
      <c r="H2680" t="s">
        <v>34</v>
      </c>
      <c r="I2680" t="s">
        <v>32</v>
      </c>
      <c r="J2680" t="s">
        <v>111</v>
      </c>
      <c r="K2680">
        <v>1</v>
      </c>
      <c r="L2680" s="7">
        <v>4869</v>
      </c>
      <c r="M2680" s="7">
        <v>4869</v>
      </c>
      <c r="N2680">
        <v>0</v>
      </c>
      <c r="O2680" t="s">
        <v>29</v>
      </c>
      <c r="P2680">
        <v>0</v>
      </c>
      <c r="Q2680" s="7">
        <v>6999</v>
      </c>
      <c r="R2680" s="7">
        <v>0</v>
      </c>
      <c r="S2680" s="7">
        <v>0</v>
      </c>
      <c r="T2680" s="7">
        <v>0</v>
      </c>
      <c r="U2680" s="7">
        <v>0</v>
      </c>
      <c r="V2680" t="s">
        <v>74</v>
      </c>
      <c r="W2680" s="7">
        <v>-4869</v>
      </c>
      <c r="X2680" s="2" t="s">
        <v>82</v>
      </c>
      <c r="Y2680" s="200">
        <v>1</v>
      </c>
      <c r="Z2680" s="201">
        <f>IF(Y2680&lt;&gt;"",Y2680,IF(Table1[[#This Row],[Befolyt]]="i",1,""))</f>
        <v>1</v>
      </c>
      <c r="AA2680" s="98">
        <f>Table1[[#This Row],[KülföldiÁr]]*Table1[[#This Row],[Darab]]</f>
        <v>0</v>
      </c>
    </row>
    <row r="2681" spans="1:27" x14ac:dyDescent="0.3">
      <c r="A2681" t="s">
        <v>753</v>
      </c>
      <c r="B2681" t="s">
        <v>421</v>
      </c>
      <c r="C2681" s="126">
        <v>46030</v>
      </c>
      <c r="D2681" s="6">
        <v>1</v>
      </c>
      <c r="E2681" s="126">
        <v>46013</v>
      </c>
      <c r="F2681" s="6">
        <v>12</v>
      </c>
      <c r="G2681" t="s">
        <v>754</v>
      </c>
      <c r="H2681" t="s">
        <v>327</v>
      </c>
      <c r="I2681" t="s">
        <v>67</v>
      </c>
      <c r="J2681" t="s">
        <v>755</v>
      </c>
      <c r="K2681">
        <v>2</v>
      </c>
      <c r="L2681" s="7">
        <v>355279.56</v>
      </c>
      <c r="M2681" s="7">
        <v>710559.12</v>
      </c>
      <c r="N2681">
        <v>0</v>
      </c>
      <c r="O2681" t="s">
        <v>29</v>
      </c>
      <c r="P2681">
        <v>0</v>
      </c>
      <c r="Q2681" s="7">
        <v>536100</v>
      </c>
      <c r="R2681" s="7">
        <v>529200</v>
      </c>
      <c r="S2681" s="7">
        <v>1058400</v>
      </c>
      <c r="T2681" s="7">
        <v>0</v>
      </c>
      <c r="U2681" s="7">
        <v>0</v>
      </c>
      <c r="V2681" t="s">
        <v>69</v>
      </c>
      <c r="W2681" s="7">
        <v>347840.88</v>
      </c>
      <c r="X2681" s="2" t="s">
        <v>31</v>
      </c>
      <c r="Y2681" s="200"/>
      <c r="Z2681" s="201" t="str">
        <f>IF(Y2681&lt;&gt;"",Y2681,IF(Table1[[#This Row],[Befolyt]]="i",1,""))</f>
        <v/>
      </c>
      <c r="AA2681" s="98">
        <f>Table1[[#This Row],[KülföldiÁr]]*Table1[[#This Row],[Darab]]</f>
        <v>0</v>
      </c>
    </row>
    <row r="2682" spans="1:27" x14ac:dyDescent="0.3">
      <c r="A2682" t="s">
        <v>753</v>
      </c>
      <c r="B2682" t="s">
        <v>421</v>
      </c>
      <c r="C2682" s="126">
        <v>46030</v>
      </c>
      <c r="D2682" s="6">
        <v>1</v>
      </c>
      <c r="E2682" s="126">
        <v>46013</v>
      </c>
      <c r="F2682" s="6">
        <v>12</v>
      </c>
      <c r="G2682" t="s">
        <v>756</v>
      </c>
      <c r="H2682" t="s">
        <v>327</v>
      </c>
      <c r="I2682" t="s">
        <v>67</v>
      </c>
      <c r="J2682" t="s">
        <v>757</v>
      </c>
      <c r="K2682">
        <v>2</v>
      </c>
      <c r="L2682" s="7">
        <v>163343.54999999999</v>
      </c>
      <c r="M2682" s="7">
        <v>326687.09999999998</v>
      </c>
      <c r="N2682">
        <v>0</v>
      </c>
      <c r="O2682" t="s">
        <v>29</v>
      </c>
      <c r="P2682">
        <v>0</v>
      </c>
      <c r="Q2682" s="7">
        <v>241250</v>
      </c>
      <c r="R2682" s="7">
        <v>290080</v>
      </c>
      <c r="S2682" s="7">
        <v>580160</v>
      </c>
      <c r="T2682" s="7">
        <v>0</v>
      </c>
      <c r="U2682" s="7">
        <v>0</v>
      </c>
      <c r="V2682" t="s">
        <v>69</v>
      </c>
      <c r="W2682" s="7">
        <v>253472.90000000002</v>
      </c>
      <c r="X2682" s="2" t="s">
        <v>31</v>
      </c>
      <c r="Y2682" s="200"/>
      <c r="Z2682" s="201" t="str">
        <f>IF(Y2682&lt;&gt;"",Y2682,IF(Table1[[#This Row],[Befolyt]]="i",1,""))</f>
        <v/>
      </c>
      <c r="AA2682" s="98">
        <f>Table1[[#This Row],[KülföldiÁr]]*Table1[[#This Row],[Darab]]</f>
        <v>0</v>
      </c>
    </row>
    <row r="2683" spans="1:27" x14ac:dyDescent="0.3">
      <c r="A2683" t="s">
        <v>758</v>
      </c>
      <c r="B2683" t="s">
        <v>484</v>
      </c>
      <c r="C2683" s="126">
        <v>46030</v>
      </c>
      <c r="D2683" s="6">
        <v>1</v>
      </c>
      <c r="E2683" s="126">
        <v>46030</v>
      </c>
      <c r="F2683" s="6">
        <v>1</v>
      </c>
      <c r="G2683" t="s">
        <v>536</v>
      </c>
      <c r="H2683" t="s">
        <v>51</v>
      </c>
      <c r="I2683" t="s">
        <v>28</v>
      </c>
      <c r="J2683" t="s">
        <v>537</v>
      </c>
      <c r="K2683">
        <v>2</v>
      </c>
      <c r="L2683" s="7">
        <v>8387.56</v>
      </c>
      <c r="M2683" s="7">
        <v>16775.12</v>
      </c>
      <c r="N2683">
        <v>0</v>
      </c>
      <c r="O2683" t="s">
        <v>29</v>
      </c>
      <c r="P2683">
        <v>0</v>
      </c>
      <c r="Q2683" s="7">
        <v>17025</v>
      </c>
      <c r="R2683" s="7">
        <v>13600</v>
      </c>
      <c r="S2683" s="7">
        <v>27200</v>
      </c>
      <c r="T2683" s="7">
        <v>0</v>
      </c>
      <c r="U2683" s="7">
        <v>0</v>
      </c>
      <c r="V2683" t="s">
        <v>133</v>
      </c>
      <c r="W2683" s="7">
        <v>10424.880000000001</v>
      </c>
      <c r="X2683" s="2" t="s">
        <v>82</v>
      </c>
      <c r="Y2683" s="200"/>
      <c r="Z2683" s="201">
        <f>IF(Y2683&lt;&gt;"",Y2683,IF(Table1[[#This Row],[Befolyt]]="i",1,""))</f>
        <v>1</v>
      </c>
      <c r="AA2683" s="98">
        <f>Table1[[#This Row],[KülföldiÁr]]*Table1[[#This Row],[Darab]]</f>
        <v>0</v>
      </c>
    </row>
    <row r="2684" spans="1:27" x14ac:dyDescent="0.3">
      <c r="A2684" t="s">
        <v>759</v>
      </c>
      <c r="B2684" t="s">
        <v>140</v>
      </c>
      <c r="C2684" s="126">
        <v>46030</v>
      </c>
      <c r="D2684" s="6">
        <v>1</v>
      </c>
      <c r="E2684" s="126">
        <v>46029</v>
      </c>
      <c r="F2684" s="6">
        <v>1</v>
      </c>
      <c r="G2684" t="s">
        <v>406</v>
      </c>
      <c r="H2684" t="s">
        <v>27</v>
      </c>
      <c r="I2684" t="s">
        <v>28</v>
      </c>
      <c r="J2684" t="s">
        <v>103</v>
      </c>
      <c r="K2684">
        <v>1</v>
      </c>
      <c r="L2684" s="7">
        <v>88440</v>
      </c>
      <c r="M2684" s="7">
        <v>88440</v>
      </c>
      <c r="N2684">
        <v>0</v>
      </c>
      <c r="O2684" t="s">
        <v>29</v>
      </c>
      <c r="P2684">
        <v>0</v>
      </c>
      <c r="Q2684" s="7">
        <v>147400</v>
      </c>
      <c r="R2684" s="7">
        <v>147400</v>
      </c>
      <c r="S2684" s="7">
        <v>147400</v>
      </c>
      <c r="T2684" s="7">
        <v>10</v>
      </c>
      <c r="U2684" s="7">
        <v>14740</v>
      </c>
      <c r="V2684" t="s">
        <v>77</v>
      </c>
      <c r="W2684" s="7">
        <v>58960</v>
      </c>
      <c r="X2684" s="2" t="s">
        <v>82</v>
      </c>
      <c r="Y2684" s="200"/>
      <c r="Z2684" s="201">
        <f>IF(Y2684&lt;&gt;"",Y2684,IF(Table1[[#This Row],[Befolyt]]="i",1,""))</f>
        <v>1</v>
      </c>
      <c r="AA2684" s="98">
        <f>Table1[[#This Row],[KülföldiÁr]]*Table1[[#This Row],[Darab]]</f>
        <v>0</v>
      </c>
    </row>
    <row r="2685" spans="1:27" x14ac:dyDescent="0.3">
      <c r="A2685" t="s">
        <v>759</v>
      </c>
      <c r="B2685" t="s">
        <v>140</v>
      </c>
      <c r="C2685" s="126">
        <v>46030</v>
      </c>
      <c r="D2685" s="6">
        <v>1</v>
      </c>
      <c r="E2685" s="126">
        <v>46029</v>
      </c>
      <c r="F2685" s="6">
        <v>1</v>
      </c>
      <c r="G2685" t="s">
        <v>375</v>
      </c>
      <c r="H2685" t="s">
        <v>41</v>
      </c>
      <c r="I2685" t="s">
        <v>28</v>
      </c>
      <c r="J2685" t="s">
        <v>376</v>
      </c>
      <c r="K2685">
        <v>3</v>
      </c>
      <c r="L2685" s="7">
        <v>145.4</v>
      </c>
      <c r="M2685" s="7">
        <v>436.20000000000005</v>
      </c>
      <c r="N2685">
        <v>0</v>
      </c>
      <c r="O2685" t="s">
        <v>29</v>
      </c>
      <c r="P2685">
        <v>0</v>
      </c>
      <c r="Q2685" s="7">
        <v>820</v>
      </c>
      <c r="R2685" s="7">
        <v>820</v>
      </c>
      <c r="S2685" s="7">
        <v>2460</v>
      </c>
      <c r="T2685" s="7">
        <v>5</v>
      </c>
      <c r="U2685" s="7">
        <v>123</v>
      </c>
      <c r="V2685" t="s">
        <v>77</v>
      </c>
      <c r="W2685" s="7">
        <v>2023.8</v>
      </c>
      <c r="X2685" s="2" t="s">
        <v>82</v>
      </c>
      <c r="Y2685" s="200"/>
      <c r="Z2685" s="201">
        <f>IF(Y2685&lt;&gt;"",Y2685,IF(Table1[[#This Row],[Befolyt]]="i",1,""))</f>
        <v>1</v>
      </c>
      <c r="AA2685" s="98">
        <f>Table1[[#This Row],[KülföldiÁr]]*Table1[[#This Row],[Darab]]</f>
        <v>0</v>
      </c>
    </row>
    <row r="2686" spans="1:27" x14ac:dyDescent="0.3">
      <c r="A2686" t="s">
        <v>759</v>
      </c>
      <c r="B2686" t="s">
        <v>140</v>
      </c>
      <c r="C2686" s="126">
        <v>46030</v>
      </c>
      <c r="D2686" s="6">
        <v>1</v>
      </c>
      <c r="E2686" s="126">
        <v>46029</v>
      </c>
      <c r="F2686" s="6">
        <v>1</v>
      </c>
      <c r="G2686" t="s">
        <v>375</v>
      </c>
      <c r="H2686" t="s">
        <v>41</v>
      </c>
      <c r="I2686" t="s">
        <v>28</v>
      </c>
      <c r="J2686" t="s">
        <v>376</v>
      </c>
      <c r="K2686">
        <v>1</v>
      </c>
      <c r="L2686" s="7">
        <v>145.4</v>
      </c>
      <c r="M2686" s="7">
        <v>145.4</v>
      </c>
      <c r="N2686">
        <v>0</v>
      </c>
      <c r="O2686" t="s">
        <v>29</v>
      </c>
      <c r="P2686">
        <v>0</v>
      </c>
      <c r="Q2686" s="7">
        <v>820</v>
      </c>
      <c r="R2686" s="7">
        <v>820</v>
      </c>
      <c r="S2686" s="7">
        <v>820</v>
      </c>
      <c r="T2686" s="7">
        <v>5</v>
      </c>
      <c r="U2686" s="7">
        <v>41</v>
      </c>
      <c r="V2686" t="s">
        <v>77</v>
      </c>
      <c r="W2686" s="7">
        <v>674.6</v>
      </c>
      <c r="X2686" s="2" t="s">
        <v>82</v>
      </c>
      <c r="Y2686" s="200"/>
      <c r="Z2686" s="201">
        <f>IF(Y2686&lt;&gt;"",Y2686,IF(Table1[[#This Row],[Befolyt]]="i",1,""))</f>
        <v>1</v>
      </c>
      <c r="AA2686" s="98">
        <f>Table1[[#This Row],[KülföldiÁr]]*Table1[[#This Row],[Darab]]</f>
        <v>0</v>
      </c>
    </row>
    <row r="2687" spans="1:27" x14ac:dyDescent="0.3">
      <c r="A2687" t="s">
        <v>759</v>
      </c>
      <c r="B2687" t="s">
        <v>140</v>
      </c>
      <c r="C2687" s="126">
        <v>46030</v>
      </c>
      <c r="D2687" s="6">
        <v>1</v>
      </c>
      <c r="E2687" s="126">
        <v>46029</v>
      </c>
      <c r="F2687" s="6">
        <v>1</v>
      </c>
      <c r="G2687" t="s">
        <v>448</v>
      </c>
      <c r="H2687" t="s">
        <v>51</v>
      </c>
      <c r="I2687" t="s">
        <v>28</v>
      </c>
      <c r="J2687" t="s">
        <v>449</v>
      </c>
      <c r="K2687">
        <v>2</v>
      </c>
      <c r="L2687" s="7">
        <v>6668.03</v>
      </c>
      <c r="M2687" s="7">
        <v>13336.06</v>
      </c>
      <c r="N2687">
        <v>0</v>
      </c>
      <c r="O2687" t="s">
        <v>29</v>
      </c>
      <c r="P2687">
        <v>0</v>
      </c>
      <c r="Q2687" s="7">
        <v>19000</v>
      </c>
      <c r="R2687" s="7">
        <v>19000</v>
      </c>
      <c r="S2687" s="7">
        <v>38000</v>
      </c>
      <c r="T2687" s="7">
        <v>5</v>
      </c>
      <c r="U2687" s="7">
        <v>1900</v>
      </c>
      <c r="V2687" t="s">
        <v>77</v>
      </c>
      <c r="W2687" s="7">
        <v>24663.940000000002</v>
      </c>
      <c r="X2687" s="2" t="s">
        <v>82</v>
      </c>
      <c r="Y2687" s="200"/>
      <c r="Z2687" s="201">
        <f>IF(Y2687&lt;&gt;"",Y2687,IF(Table1[[#This Row],[Befolyt]]="i",1,""))</f>
        <v>1</v>
      </c>
      <c r="AA2687" s="98">
        <f>Table1[[#This Row],[KülföldiÁr]]*Table1[[#This Row],[Darab]]</f>
        <v>0</v>
      </c>
    </row>
    <row r="2688" spans="1:27" x14ac:dyDescent="0.3">
      <c r="A2688" t="s">
        <v>759</v>
      </c>
      <c r="B2688" t="s">
        <v>140</v>
      </c>
      <c r="C2688" s="126">
        <v>46030</v>
      </c>
      <c r="D2688" s="6">
        <v>1</v>
      </c>
      <c r="E2688" s="126">
        <v>46029</v>
      </c>
      <c r="F2688" s="6">
        <v>1</v>
      </c>
      <c r="G2688" t="s">
        <v>339</v>
      </c>
      <c r="H2688" t="s">
        <v>41</v>
      </c>
      <c r="I2688" t="s">
        <v>28</v>
      </c>
      <c r="J2688" t="s">
        <v>340</v>
      </c>
      <c r="K2688">
        <v>5</v>
      </c>
      <c r="L2688" s="7">
        <v>525.54</v>
      </c>
      <c r="M2688" s="7">
        <v>2627.7</v>
      </c>
      <c r="N2688">
        <v>0</v>
      </c>
      <c r="O2688" t="s">
        <v>29</v>
      </c>
      <c r="P2688">
        <v>0</v>
      </c>
      <c r="Q2688" s="7">
        <v>1080</v>
      </c>
      <c r="R2688" s="7">
        <v>1080</v>
      </c>
      <c r="S2688" s="7">
        <v>5400</v>
      </c>
      <c r="T2688" s="7">
        <v>5</v>
      </c>
      <c r="U2688" s="7">
        <v>270</v>
      </c>
      <c r="V2688" t="s">
        <v>77</v>
      </c>
      <c r="W2688" s="7">
        <v>2772.3</v>
      </c>
      <c r="X2688" s="2" t="s">
        <v>82</v>
      </c>
      <c r="Y2688" s="200"/>
      <c r="Z2688" s="201">
        <f>IF(Y2688&lt;&gt;"",Y2688,IF(Table1[[#This Row],[Befolyt]]="i",1,""))</f>
        <v>1</v>
      </c>
      <c r="AA2688" s="98">
        <f>Table1[[#This Row],[KülföldiÁr]]*Table1[[#This Row],[Darab]]</f>
        <v>0</v>
      </c>
    </row>
    <row r="2689" spans="1:27" x14ac:dyDescent="0.3">
      <c r="A2689" t="s">
        <v>759</v>
      </c>
      <c r="B2689" t="s">
        <v>140</v>
      </c>
      <c r="C2689" s="126">
        <v>46030</v>
      </c>
      <c r="D2689" s="6">
        <v>1</v>
      </c>
      <c r="E2689" s="126">
        <v>46029</v>
      </c>
      <c r="F2689" s="6">
        <v>1</v>
      </c>
      <c r="G2689" t="s">
        <v>84</v>
      </c>
      <c r="H2689" t="s">
        <v>41</v>
      </c>
      <c r="I2689" t="s">
        <v>28</v>
      </c>
      <c r="J2689" t="s">
        <v>291</v>
      </c>
      <c r="K2689">
        <v>1</v>
      </c>
      <c r="L2689" s="7">
        <v>589.38</v>
      </c>
      <c r="M2689" s="7">
        <v>589.38</v>
      </c>
      <c r="N2689">
        <v>0</v>
      </c>
      <c r="O2689" t="s">
        <v>29</v>
      </c>
      <c r="P2689">
        <v>0</v>
      </c>
      <c r="Q2689" s="7">
        <v>1760</v>
      </c>
      <c r="R2689" s="7">
        <v>1760</v>
      </c>
      <c r="S2689" s="7">
        <v>1760</v>
      </c>
      <c r="T2689" s="7">
        <v>5</v>
      </c>
      <c r="U2689" s="7">
        <v>88</v>
      </c>
      <c r="V2689" t="s">
        <v>77</v>
      </c>
      <c r="W2689" s="7">
        <v>1170.6199999999999</v>
      </c>
      <c r="X2689" s="2" t="s">
        <v>82</v>
      </c>
      <c r="Y2689" s="200"/>
      <c r="Z2689" s="201">
        <f>IF(Y2689&lt;&gt;"",Y2689,IF(Table1[[#This Row],[Befolyt]]="i",1,""))</f>
        <v>1</v>
      </c>
      <c r="AA2689" s="98">
        <f>Table1[[#This Row],[KülföldiÁr]]*Table1[[#This Row],[Darab]]</f>
        <v>0</v>
      </c>
    </row>
    <row r="2690" spans="1:27" x14ac:dyDescent="0.3">
      <c r="A2690" t="s">
        <v>759</v>
      </c>
      <c r="B2690" t="s">
        <v>140</v>
      </c>
      <c r="C2690" s="126">
        <v>46030</v>
      </c>
      <c r="D2690" s="6">
        <v>1</v>
      </c>
      <c r="E2690" s="126">
        <v>46029</v>
      </c>
      <c r="F2690" s="6">
        <v>1</v>
      </c>
      <c r="G2690" t="s">
        <v>86</v>
      </c>
      <c r="H2690" t="s">
        <v>70</v>
      </c>
      <c r="I2690" t="s">
        <v>32</v>
      </c>
      <c r="J2690" t="s">
        <v>87</v>
      </c>
      <c r="K2690">
        <v>0.5</v>
      </c>
      <c r="L2690" s="7">
        <v>7195.04</v>
      </c>
      <c r="M2690" s="7">
        <v>3597.52</v>
      </c>
      <c r="N2690">
        <v>0</v>
      </c>
      <c r="O2690" t="s">
        <v>29</v>
      </c>
      <c r="P2690">
        <v>0</v>
      </c>
      <c r="Q2690" s="7">
        <v>12000</v>
      </c>
      <c r="R2690" s="7">
        <v>12000</v>
      </c>
      <c r="S2690" s="7">
        <v>6000</v>
      </c>
      <c r="T2690" s="7">
        <v>0</v>
      </c>
      <c r="U2690" s="7">
        <v>0</v>
      </c>
      <c r="V2690" t="s">
        <v>77</v>
      </c>
      <c r="W2690" s="7">
        <v>2402.48</v>
      </c>
      <c r="X2690" s="2" t="s">
        <v>82</v>
      </c>
      <c r="Y2690" s="200"/>
      <c r="Z2690" s="201">
        <f>IF(Y2690&lt;&gt;"",Y2690,IF(Table1[[#This Row],[Befolyt]]="i",1,""))</f>
        <v>1</v>
      </c>
      <c r="AA2690" s="98">
        <f>Table1[[#This Row],[KülföldiÁr]]*Table1[[#This Row],[Darab]]</f>
        <v>0</v>
      </c>
    </row>
    <row r="2691" spans="1:27" x14ac:dyDescent="0.3">
      <c r="A2691" t="s">
        <v>759</v>
      </c>
      <c r="B2691" t="s">
        <v>140</v>
      </c>
      <c r="C2691" s="126">
        <v>46030</v>
      </c>
      <c r="D2691" s="6">
        <v>1</v>
      </c>
      <c r="E2691" s="126">
        <v>46029</v>
      </c>
      <c r="F2691" s="6">
        <v>1</v>
      </c>
      <c r="G2691" t="s">
        <v>45</v>
      </c>
      <c r="H2691" t="s">
        <v>41</v>
      </c>
      <c r="I2691" t="s">
        <v>28</v>
      </c>
      <c r="J2691" t="s">
        <v>46</v>
      </c>
      <c r="K2691">
        <v>50</v>
      </c>
      <c r="L2691" s="7">
        <v>165.41</v>
      </c>
      <c r="M2691" s="7">
        <v>8270.5</v>
      </c>
      <c r="N2691">
        <v>0</v>
      </c>
      <c r="O2691" t="s">
        <v>29</v>
      </c>
      <c r="P2691">
        <v>0</v>
      </c>
      <c r="Q2691" s="7">
        <v>960</v>
      </c>
      <c r="R2691" s="7">
        <v>960</v>
      </c>
      <c r="S2691" s="7">
        <v>48000</v>
      </c>
      <c r="T2691" s="7">
        <v>5</v>
      </c>
      <c r="U2691" s="7">
        <v>2400</v>
      </c>
      <c r="V2691" t="s">
        <v>77</v>
      </c>
      <c r="W2691" s="7">
        <v>39729.5</v>
      </c>
      <c r="X2691" s="2" t="s">
        <v>82</v>
      </c>
      <c r="Y2691" s="200"/>
      <c r="Z2691" s="201">
        <f>IF(Y2691&lt;&gt;"",Y2691,IF(Table1[[#This Row],[Befolyt]]="i",1,""))</f>
        <v>1</v>
      </c>
      <c r="AA2691" s="98">
        <f>Table1[[#This Row],[KülföldiÁr]]*Table1[[#This Row],[Darab]]</f>
        <v>0</v>
      </c>
    </row>
    <row r="2692" spans="1:27" x14ac:dyDescent="0.3">
      <c r="A2692" t="s">
        <v>759</v>
      </c>
      <c r="B2692" t="s">
        <v>140</v>
      </c>
      <c r="C2692" s="126">
        <v>46030</v>
      </c>
      <c r="D2692" s="6">
        <v>1</v>
      </c>
      <c r="E2692" s="126">
        <v>46029</v>
      </c>
      <c r="F2692" s="6">
        <v>1</v>
      </c>
      <c r="G2692" t="s">
        <v>54</v>
      </c>
      <c r="H2692" t="s">
        <v>41</v>
      </c>
      <c r="I2692" t="s">
        <v>28</v>
      </c>
      <c r="J2692" t="s">
        <v>55</v>
      </c>
      <c r="K2692">
        <v>18</v>
      </c>
      <c r="L2692" s="7">
        <v>164.3</v>
      </c>
      <c r="M2692" s="7">
        <v>2957.4</v>
      </c>
      <c r="N2692">
        <v>0</v>
      </c>
      <c r="O2692" t="s">
        <v>29</v>
      </c>
      <c r="P2692">
        <v>0</v>
      </c>
      <c r="Q2692" s="7">
        <v>960</v>
      </c>
      <c r="R2692" s="7">
        <v>960</v>
      </c>
      <c r="S2692" s="7">
        <v>17280</v>
      </c>
      <c r="T2692" s="7">
        <v>5</v>
      </c>
      <c r="U2692" s="7">
        <v>864</v>
      </c>
      <c r="V2692" t="s">
        <v>77</v>
      </c>
      <c r="W2692" s="7">
        <v>14322.6</v>
      </c>
      <c r="X2692" s="2" t="s">
        <v>82</v>
      </c>
      <c r="Y2692" s="200"/>
      <c r="Z2692" s="201">
        <f>IF(Y2692&lt;&gt;"",Y2692,IF(Table1[[#This Row],[Befolyt]]="i",1,""))</f>
        <v>1</v>
      </c>
      <c r="AA2692" s="98">
        <f>Table1[[#This Row],[KülföldiÁr]]*Table1[[#This Row],[Darab]]</f>
        <v>0</v>
      </c>
    </row>
    <row r="2693" spans="1:27" x14ac:dyDescent="0.3">
      <c r="A2693" t="s">
        <v>759</v>
      </c>
      <c r="B2693" t="s">
        <v>140</v>
      </c>
      <c r="C2693" s="126">
        <v>46030</v>
      </c>
      <c r="D2693" s="6">
        <v>1</v>
      </c>
      <c r="E2693" s="126">
        <v>46029</v>
      </c>
      <c r="F2693" s="6">
        <v>1</v>
      </c>
      <c r="G2693" t="s">
        <v>47</v>
      </c>
      <c r="H2693" t="s">
        <v>41</v>
      </c>
      <c r="I2693" t="s">
        <v>28</v>
      </c>
      <c r="J2693" t="s">
        <v>48</v>
      </c>
      <c r="K2693">
        <v>17</v>
      </c>
      <c r="L2693" s="7">
        <v>182.68</v>
      </c>
      <c r="M2693" s="7">
        <v>3105.56</v>
      </c>
      <c r="N2693">
        <v>0</v>
      </c>
      <c r="O2693" t="s">
        <v>29</v>
      </c>
      <c r="P2693">
        <v>0</v>
      </c>
      <c r="Q2693" s="7">
        <v>1018</v>
      </c>
      <c r="R2693" s="7">
        <v>1018</v>
      </c>
      <c r="S2693" s="7">
        <v>17306</v>
      </c>
      <c r="T2693" s="7">
        <v>5</v>
      </c>
      <c r="U2693" s="7">
        <v>865.3</v>
      </c>
      <c r="V2693" t="s">
        <v>77</v>
      </c>
      <c r="W2693" s="7">
        <v>14200.44</v>
      </c>
      <c r="X2693" s="2" t="s">
        <v>82</v>
      </c>
      <c r="Y2693" s="200"/>
      <c r="Z2693" s="201">
        <f>IF(Y2693&lt;&gt;"",Y2693,IF(Table1[[#This Row],[Befolyt]]="i",1,""))</f>
        <v>1</v>
      </c>
      <c r="AA2693" s="98">
        <f>Table1[[#This Row],[KülföldiÁr]]*Table1[[#This Row],[Darab]]</f>
        <v>0</v>
      </c>
    </row>
    <row r="2694" spans="1:27" x14ac:dyDescent="0.3">
      <c r="A2694" t="s">
        <v>760</v>
      </c>
      <c r="B2694" t="s">
        <v>417</v>
      </c>
      <c r="C2694" s="126">
        <v>46029</v>
      </c>
      <c r="D2694" s="6">
        <v>1</v>
      </c>
      <c r="E2694" s="126">
        <v>46029</v>
      </c>
      <c r="F2694" s="6">
        <v>1</v>
      </c>
      <c r="G2694" t="s">
        <v>429</v>
      </c>
      <c r="H2694" t="s">
        <v>33</v>
      </c>
      <c r="I2694" t="s">
        <v>28</v>
      </c>
      <c r="J2694" t="s">
        <v>430</v>
      </c>
      <c r="K2694">
        <v>1</v>
      </c>
      <c r="L2694" s="7">
        <v>717.41</v>
      </c>
      <c r="M2694" s="7">
        <v>717.41</v>
      </c>
      <c r="N2694">
        <v>0</v>
      </c>
      <c r="O2694" t="s">
        <v>29</v>
      </c>
      <c r="P2694">
        <v>0</v>
      </c>
      <c r="Q2694" s="7">
        <v>3400</v>
      </c>
      <c r="R2694" s="7">
        <v>2100</v>
      </c>
      <c r="S2694" s="7">
        <v>2100</v>
      </c>
      <c r="T2694" s="7">
        <v>0</v>
      </c>
      <c r="U2694" s="7">
        <v>0</v>
      </c>
      <c r="V2694" t="s">
        <v>69</v>
      </c>
      <c r="W2694" s="7">
        <v>1382.5900000000001</v>
      </c>
      <c r="X2694" s="2" t="s">
        <v>82</v>
      </c>
      <c r="Y2694" s="200"/>
      <c r="Z2694" s="201">
        <f>IF(Y2694&lt;&gt;"",Y2694,IF(Table1[[#This Row],[Befolyt]]="i",1,""))</f>
        <v>1</v>
      </c>
      <c r="AA2694" s="98">
        <f>Table1[[#This Row],[KülföldiÁr]]*Table1[[#This Row],[Darab]]</f>
        <v>0</v>
      </c>
    </row>
    <row r="2695" spans="1:27" x14ac:dyDescent="0.3">
      <c r="A2695" t="s">
        <v>761</v>
      </c>
      <c r="B2695" t="s">
        <v>531</v>
      </c>
      <c r="C2695" s="126">
        <v>46029</v>
      </c>
      <c r="D2695" s="6">
        <v>1</v>
      </c>
      <c r="E2695" s="126">
        <v>46029</v>
      </c>
      <c r="F2695" s="6">
        <v>1</v>
      </c>
      <c r="G2695" t="s">
        <v>762</v>
      </c>
      <c r="H2695" t="s">
        <v>41</v>
      </c>
      <c r="I2695" t="s">
        <v>28</v>
      </c>
      <c r="J2695" t="s">
        <v>763</v>
      </c>
      <c r="K2695">
        <v>4</v>
      </c>
      <c r="L2695" s="7">
        <v>7296.18</v>
      </c>
      <c r="M2695" s="7">
        <v>29184.720000000001</v>
      </c>
      <c r="N2695">
        <v>0</v>
      </c>
      <c r="O2695" t="s">
        <v>29</v>
      </c>
      <c r="P2695">
        <v>0</v>
      </c>
      <c r="Q2695" s="7">
        <v>15260</v>
      </c>
      <c r="R2695" s="7">
        <v>15260</v>
      </c>
      <c r="S2695" s="7">
        <v>61040</v>
      </c>
      <c r="T2695" s="7">
        <v>2.5</v>
      </c>
      <c r="U2695" s="7">
        <v>1526</v>
      </c>
      <c r="V2695" t="s">
        <v>74</v>
      </c>
      <c r="W2695" s="7">
        <v>31855.279999999999</v>
      </c>
      <c r="X2695" s="2" t="s">
        <v>82</v>
      </c>
      <c r="Y2695" s="200">
        <v>1</v>
      </c>
      <c r="Z2695" s="201">
        <f>IF(Y2695&lt;&gt;"",Y2695,IF(Table1[[#This Row],[Befolyt]]="i",1,""))</f>
        <v>1</v>
      </c>
      <c r="AA2695" s="98">
        <f>Table1[[#This Row],[KülföldiÁr]]*Table1[[#This Row],[Darab]]</f>
        <v>0</v>
      </c>
    </row>
    <row r="2696" spans="1:27" x14ac:dyDescent="0.3">
      <c r="A2696" t="s">
        <v>761</v>
      </c>
      <c r="B2696" t="s">
        <v>531</v>
      </c>
      <c r="C2696" s="126">
        <v>46029</v>
      </c>
      <c r="D2696" s="6">
        <v>1</v>
      </c>
      <c r="E2696" s="126">
        <v>46029</v>
      </c>
      <c r="F2696" s="6">
        <v>1</v>
      </c>
      <c r="G2696" t="s">
        <v>510</v>
      </c>
      <c r="H2696" t="s">
        <v>34</v>
      </c>
      <c r="I2696" t="s">
        <v>32</v>
      </c>
      <c r="J2696" t="s">
        <v>511</v>
      </c>
      <c r="K2696">
        <v>1</v>
      </c>
      <c r="L2696" s="7">
        <v>2501</v>
      </c>
      <c r="M2696" s="7">
        <v>2501</v>
      </c>
      <c r="N2696">
        <v>0</v>
      </c>
      <c r="O2696" t="s">
        <v>29</v>
      </c>
      <c r="P2696">
        <v>0</v>
      </c>
      <c r="Q2696" s="7">
        <v>2501</v>
      </c>
      <c r="R2696" s="7">
        <v>0</v>
      </c>
      <c r="S2696" s="7">
        <v>0</v>
      </c>
      <c r="T2696" s="7">
        <v>0</v>
      </c>
      <c r="U2696" s="7">
        <v>0</v>
      </c>
      <c r="V2696" t="s">
        <v>74</v>
      </c>
      <c r="W2696" s="7">
        <v>-2501</v>
      </c>
      <c r="X2696" s="2" t="s">
        <v>82</v>
      </c>
      <c r="Y2696" s="200">
        <v>1</v>
      </c>
      <c r="Z2696" s="201">
        <f>IF(Y2696&lt;&gt;"",Y2696,IF(Table1[[#This Row],[Befolyt]]="i",1,""))</f>
        <v>1</v>
      </c>
      <c r="AA2696" s="98">
        <f>Table1[[#This Row],[KülföldiÁr]]*Table1[[#This Row],[Darab]]</f>
        <v>0</v>
      </c>
    </row>
    <row r="2697" spans="1:27" x14ac:dyDescent="0.3">
      <c r="A2697" t="s">
        <v>764</v>
      </c>
      <c r="B2697" t="s">
        <v>557</v>
      </c>
      <c r="C2697" s="126">
        <v>46029</v>
      </c>
      <c r="D2697" s="6">
        <v>1</v>
      </c>
      <c r="E2697" s="126">
        <v>46029</v>
      </c>
      <c r="F2697" s="6">
        <v>1</v>
      </c>
      <c r="G2697" t="s">
        <v>466</v>
      </c>
      <c r="H2697" t="s">
        <v>33</v>
      </c>
      <c r="I2697" t="s">
        <v>28</v>
      </c>
      <c r="J2697" t="s">
        <v>471</v>
      </c>
      <c r="K2697">
        <v>2</v>
      </c>
      <c r="L2697" s="7">
        <v>1642.97</v>
      </c>
      <c r="M2697" s="7">
        <v>3285.94</v>
      </c>
      <c r="N2697">
        <v>0</v>
      </c>
      <c r="O2697" t="s">
        <v>29</v>
      </c>
      <c r="P2697">
        <v>0</v>
      </c>
      <c r="Q2697" s="7">
        <v>7400</v>
      </c>
      <c r="R2697" s="7">
        <v>6900</v>
      </c>
      <c r="S2697" s="7">
        <v>13800</v>
      </c>
      <c r="T2697" s="7">
        <v>4</v>
      </c>
      <c r="U2697" s="7">
        <v>552</v>
      </c>
      <c r="V2697" t="s">
        <v>77</v>
      </c>
      <c r="W2697" s="7">
        <v>10514.06</v>
      </c>
      <c r="X2697" s="2" t="s">
        <v>82</v>
      </c>
      <c r="Y2697" s="200"/>
      <c r="Z2697" s="201">
        <f>IF(Y2697&lt;&gt;"",Y2697,IF(Table1[[#This Row],[Befolyt]]="i",1,""))</f>
        <v>1</v>
      </c>
      <c r="AA2697" s="98">
        <f>Table1[[#This Row],[KülföldiÁr]]*Table1[[#This Row],[Darab]]</f>
        <v>0</v>
      </c>
    </row>
    <row r="2698" spans="1:27" x14ac:dyDescent="0.3">
      <c r="A2698" t="s">
        <v>764</v>
      </c>
      <c r="B2698" t="s">
        <v>557</v>
      </c>
      <c r="C2698" s="126">
        <v>46029</v>
      </c>
      <c r="D2698" s="6">
        <v>1</v>
      </c>
      <c r="E2698" s="126">
        <v>46029</v>
      </c>
      <c r="F2698" s="6">
        <v>1</v>
      </c>
      <c r="G2698" t="s">
        <v>98</v>
      </c>
      <c r="H2698" t="s">
        <v>33</v>
      </c>
      <c r="I2698" t="s">
        <v>28</v>
      </c>
      <c r="J2698" t="s">
        <v>282</v>
      </c>
      <c r="K2698">
        <v>8</v>
      </c>
      <c r="L2698" s="7">
        <v>460.99</v>
      </c>
      <c r="M2698" s="7">
        <v>3687.92</v>
      </c>
      <c r="N2698">
        <v>0</v>
      </c>
      <c r="O2698" t="s">
        <v>29</v>
      </c>
      <c r="P2698">
        <v>0</v>
      </c>
      <c r="Q2698" s="7">
        <v>2600</v>
      </c>
      <c r="R2698" s="7">
        <v>1950</v>
      </c>
      <c r="S2698" s="7">
        <v>15600</v>
      </c>
      <c r="T2698" s="7">
        <v>4</v>
      </c>
      <c r="U2698" s="7">
        <v>624</v>
      </c>
      <c r="V2698" t="s">
        <v>77</v>
      </c>
      <c r="W2698" s="7">
        <v>11912.08</v>
      </c>
      <c r="X2698" s="2" t="s">
        <v>82</v>
      </c>
      <c r="Y2698" s="200"/>
      <c r="Z2698" s="201">
        <f>IF(Y2698&lt;&gt;"",Y2698,IF(Table1[[#This Row],[Befolyt]]="i",1,""))</f>
        <v>1</v>
      </c>
      <c r="AA2698" s="98">
        <f>Table1[[#This Row],[KülföldiÁr]]*Table1[[#This Row],[Darab]]</f>
        <v>0</v>
      </c>
    </row>
    <row r="2699" spans="1:27" x14ac:dyDescent="0.3">
      <c r="A2699" t="s">
        <v>764</v>
      </c>
      <c r="B2699" t="s">
        <v>557</v>
      </c>
      <c r="C2699" s="126">
        <v>46029</v>
      </c>
      <c r="D2699" s="6">
        <v>1</v>
      </c>
      <c r="E2699" s="126">
        <v>46029</v>
      </c>
      <c r="F2699" s="6">
        <v>1</v>
      </c>
      <c r="G2699" t="s">
        <v>135</v>
      </c>
      <c r="H2699" t="s">
        <v>33</v>
      </c>
      <c r="I2699" t="s">
        <v>28</v>
      </c>
      <c r="J2699" t="s">
        <v>405</v>
      </c>
      <c r="K2699">
        <v>2</v>
      </c>
      <c r="L2699" s="7">
        <v>217.32</v>
      </c>
      <c r="M2699" s="7">
        <v>434.64</v>
      </c>
      <c r="N2699">
        <v>0</v>
      </c>
      <c r="O2699" t="s">
        <v>29</v>
      </c>
      <c r="P2699">
        <v>0</v>
      </c>
      <c r="Q2699" s="7">
        <v>1200</v>
      </c>
      <c r="R2699" s="7">
        <v>910</v>
      </c>
      <c r="S2699" s="7">
        <v>1820</v>
      </c>
      <c r="T2699" s="7">
        <v>5.96</v>
      </c>
      <c r="U2699" s="7">
        <v>108.47200000000001</v>
      </c>
      <c r="V2699" t="s">
        <v>77</v>
      </c>
      <c r="W2699" s="7">
        <v>1385.3600000000001</v>
      </c>
      <c r="X2699" s="2" t="s">
        <v>82</v>
      </c>
      <c r="Y2699" s="200"/>
      <c r="Z2699" s="201">
        <f>IF(Y2699&lt;&gt;"",Y2699,IF(Table1[[#This Row],[Befolyt]]="i",1,""))</f>
        <v>1</v>
      </c>
      <c r="AA2699" s="98">
        <f>Table1[[#This Row],[KülföldiÁr]]*Table1[[#This Row],[Darab]]</f>
        <v>0</v>
      </c>
    </row>
    <row r="2700" spans="1:27" x14ac:dyDescent="0.3">
      <c r="A2700" t="s">
        <v>764</v>
      </c>
      <c r="B2700" t="s">
        <v>557</v>
      </c>
      <c r="C2700" s="126">
        <v>46029</v>
      </c>
      <c r="D2700" s="6">
        <v>1</v>
      </c>
      <c r="E2700" s="126">
        <v>46029</v>
      </c>
      <c r="F2700" s="6">
        <v>1</v>
      </c>
      <c r="G2700" t="s">
        <v>325</v>
      </c>
      <c r="H2700" t="s">
        <v>51</v>
      </c>
      <c r="I2700" t="s">
        <v>28</v>
      </c>
      <c r="J2700" t="s">
        <v>326</v>
      </c>
      <c r="K2700">
        <v>1</v>
      </c>
      <c r="L2700" s="7">
        <v>1726.82</v>
      </c>
      <c r="M2700" s="7">
        <v>1726.82</v>
      </c>
      <c r="N2700">
        <v>0</v>
      </c>
      <c r="O2700" t="s">
        <v>29</v>
      </c>
      <c r="P2700">
        <v>0</v>
      </c>
      <c r="Q2700" s="7">
        <v>4800</v>
      </c>
      <c r="R2700" s="7">
        <v>3580</v>
      </c>
      <c r="S2700" s="7">
        <v>3580</v>
      </c>
      <c r="T2700" s="7">
        <v>1.5</v>
      </c>
      <c r="U2700" s="7">
        <v>53.7</v>
      </c>
      <c r="V2700" t="s">
        <v>77</v>
      </c>
      <c r="W2700" s="7">
        <v>1853.18</v>
      </c>
      <c r="X2700" s="2" t="s">
        <v>82</v>
      </c>
      <c r="Y2700" s="200"/>
      <c r="Z2700" s="201">
        <f>IF(Y2700&lt;&gt;"",Y2700,IF(Table1[[#This Row],[Befolyt]]="i",1,""))</f>
        <v>1</v>
      </c>
      <c r="AA2700" s="98">
        <f>Table1[[#This Row],[KülföldiÁr]]*Table1[[#This Row],[Darab]]</f>
        <v>0</v>
      </c>
    </row>
    <row r="2701" spans="1:27" x14ac:dyDescent="0.3">
      <c r="A2701" t="s">
        <v>764</v>
      </c>
      <c r="B2701" t="s">
        <v>557</v>
      </c>
      <c r="C2701" s="126">
        <v>46029</v>
      </c>
      <c r="D2701" s="6">
        <v>1</v>
      </c>
      <c r="E2701" s="126">
        <v>46029</v>
      </c>
      <c r="F2701" s="6">
        <v>1</v>
      </c>
      <c r="G2701" t="s">
        <v>57</v>
      </c>
      <c r="H2701" t="s">
        <v>51</v>
      </c>
      <c r="I2701" t="s">
        <v>28</v>
      </c>
      <c r="J2701" t="s">
        <v>290</v>
      </c>
      <c r="K2701">
        <v>5</v>
      </c>
      <c r="L2701" s="7">
        <v>661.42</v>
      </c>
      <c r="M2701" s="7">
        <v>3307.1</v>
      </c>
      <c r="N2701">
        <v>0</v>
      </c>
      <c r="O2701" t="s">
        <v>29</v>
      </c>
      <c r="P2701">
        <v>0</v>
      </c>
      <c r="Q2701" s="7">
        <v>1560</v>
      </c>
      <c r="R2701" s="7">
        <v>1100</v>
      </c>
      <c r="S2701" s="7">
        <v>5500</v>
      </c>
      <c r="T2701" s="7">
        <v>1.5</v>
      </c>
      <c r="U2701" s="7">
        <v>82.5</v>
      </c>
      <c r="V2701" t="s">
        <v>77</v>
      </c>
      <c r="W2701" s="7">
        <v>2192.9</v>
      </c>
      <c r="X2701" s="2" t="s">
        <v>82</v>
      </c>
      <c r="Y2701" s="200"/>
      <c r="Z2701" s="201">
        <f>IF(Y2701&lt;&gt;"",Y2701,IF(Table1[[#This Row],[Befolyt]]="i",1,""))</f>
        <v>1</v>
      </c>
      <c r="AA2701" s="98">
        <f>Table1[[#This Row],[KülföldiÁr]]*Table1[[#This Row],[Darab]]</f>
        <v>0</v>
      </c>
    </row>
    <row r="2702" spans="1:27" x14ac:dyDescent="0.3">
      <c r="A2702" t="s">
        <v>764</v>
      </c>
      <c r="B2702" t="s">
        <v>557</v>
      </c>
      <c r="C2702" s="126">
        <v>46029</v>
      </c>
      <c r="D2702" s="6">
        <v>1</v>
      </c>
      <c r="E2702" s="126">
        <v>46029</v>
      </c>
      <c r="F2702" s="6">
        <v>1</v>
      </c>
      <c r="G2702" t="s">
        <v>508</v>
      </c>
      <c r="H2702" t="s">
        <v>34</v>
      </c>
      <c r="I2702" t="s">
        <v>32</v>
      </c>
      <c r="J2702" t="s">
        <v>509</v>
      </c>
      <c r="K2702">
        <v>1</v>
      </c>
      <c r="L2702" s="7">
        <v>2692</v>
      </c>
      <c r="M2702" s="7">
        <v>2692</v>
      </c>
      <c r="N2702">
        <v>0</v>
      </c>
      <c r="O2702" t="s">
        <v>29</v>
      </c>
      <c r="P2702">
        <v>0</v>
      </c>
      <c r="Q2702" s="7">
        <v>2692</v>
      </c>
      <c r="R2702" s="7">
        <v>0</v>
      </c>
      <c r="S2702" s="7">
        <v>0</v>
      </c>
      <c r="T2702" s="7">
        <v>0</v>
      </c>
      <c r="U2702" s="7">
        <v>0</v>
      </c>
      <c r="V2702" t="s">
        <v>77</v>
      </c>
      <c r="W2702" s="7">
        <v>-2692</v>
      </c>
      <c r="X2702" s="2" t="s">
        <v>82</v>
      </c>
      <c r="Y2702" s="200"/>
      <c r="Z2702" s="201">
        <f>IF(Y2702&lt;&gt;"",Y2702,IF(Table1[[#This Row],[Befolyt]]="i",1,""))</f>
        <v>1</v>
      </c>
      <c r="AA2702" s="98">
        <f>Table1[[#This Row],[KülföldiÁr]]*Table1[[#This Row],[Darab]]</f>
        <v>0</v>
      </c>
    </row>
    <row r="2703" spans="1:27" x14ac:dyDescent="0.3">
      <c r="A2703" t="s">
        <v>765</v>
      </c>
      <c r="B2703" t="s">
        <v>766</v>
      </c>
      <c r="C2703" s="126">
        <v>46029</v>
      </c>
      <c r="D2703" s="6">
        <v>1</v>
      </c>
      <c r="E2703" s="126">
        <v>46021</v>
      </c>
      <c r="F2703" s="6">
        <v>12</v>
      </c>
      <c r="G2703" t="s">
        <v>100</v>
      </c>
      <c r="H2703" t="s">
        <v>101</v>
      </c>
      <c r="I2703" t="s">
        <v>101</v>
      </c>
      <c r="J2703" t="s">
        <v>767</v>
      </c>
      <c r="K2703">
        <v>1</v>
      </c>
      <c r="L2703" s="7">
        <v>7000000</v>
      </c>
      <c r="M2703" s="7">
        <v>7000000</v>
      </c>
      <c r="N2703">
        <v>0</v>
      </c>
      <c r="O2703" t="s">
        <v>29</v>
      </c>
      <c r="P2703">
        <v>0</v>
      </c>
      <c r="Q2703" s="7">
        <v>7000000</v>
      </c>
      <c r="R2703" s="7">
        <v>7000000</v>
      </c>
      <c r="S2703" s="7">
        <v>7000000</v>
      </c>
      <c r="T2703" s="7">
        <v>0</v>
      </c>
      <c r="U2703" s="7">
        <v>0</v>
      </c>
      <c r="V2703" t="s">
        <v>100</v>
      </c>
      <c r="W2703" s="7">
        <v>0</v>
      </c>
      <c r="X2703" s="2" t="s">
        <v>82</v>
      </c>
      <c r="Y2703" s="200">
        <v>1</v>
      </c>
      <c r="Z2703" s="201">
        <f>IF(Y2703&lt;&gt;"",Y2703,IF(Table1[[#This Row],[Befolyt]]="i",1,""))</f>
        <v>1</v>
      </c>
      <c r="AA2703" s="98">
        <f>Table1[[#This Row],[KülföldiÁr]]*Table1[[#This Row],[Darab]]</f>
        <v>0</v>
      </c>
    </row>
    <row r="2704" spans="1:27" x14ac:dyDescent="0.3">
      <c r="A2704" t="s">
        <v>768</v>
      </c>
      <c r="B2704" t="s">
        <v>525</v>
      </c>
      <c r="C2704" s="126">
        <v>46029</v>
      </c>
      <c r="D2704" s="6">
        <v>1</v>
      </c>
      <c r="E2704" s="126">
        <v>46007</v>
      </c>
      <c r="F2704" s="6">
        <v>12</v>
      </c>
      <c r="G2704" t="s">
        <v>141</v>
      </c>
      <c r="H2704" t="s">
        <v>27</v>
      </c>
      <c r="I2704" t="s">
        <v>28</v>
      </c>
      <c r="J2704" t="s">
        <v>769</v>
      </c>
      <c r="K2704">
        <v>1</v>
      </c>
      <c r="L2704" s="7">
        <v>95580</v>
      </c>
      <c r="M2704" s="7">
        <v>95580</v>
      </c>
      <c r="N2704">
        <v>0</v>
      </c>
      <c r="O2704" t="s">
        <v>29</v>
      </c>
      <c r="P2704">
        <v>0</v>
      </c>
      <c r="Q2704" s="7">
        <v>159300</v>
      </c>
      <c r="R2704" s="7">
        <v>173975</v>
      </c>
      <c r="S2704" s="7">
        <v>173975</v>
      </c>
      <c r="T2704" s="7">
        <v>12.53</v>
      </c>
      <c r="U2704" s="7">
        <v>21799.067500000001</v>
      </c>
      <c r="V2704" t="s">
        <v>77</v>
      </c>
      <c r="W2704" s="7">
        <v>78395</v>
      </c>
      <c r="X2704" s="2" t="s">
        <v>82</v>
      </c>
      <c r="Y2704" s="200"/>
      <c r="Z2704" s="201">
        <f>IF(Y2704&lt;&gt;"",Y2704,IF(Table1[[#This Row],[Befolyt]]="i",1,""))</f>
        <v>1</v>
      </c>
      <c r="AA2704" s="98">
        <f>Table1[[#This Row],[KülföldiÁr]]*Table1[[#This Row],[Darab]]</f>
        <v>0</v>
      </c>
    </row>
    <row r="2705" spans="1:27" x14ac:dyDescent="0.3">
      <c r="A2705" t="s">
        <v>768</v>
      </c>
      <c r="B2705" t="s">
        <v>525</v>
      </c>
      <c r="C2705" s="126">
        <v>46029</v>
      </c>
      <c r="D2705" s="6">
        <v>1</v>
      </c>
      <c r="E2705" s="126">
        <v>46007</v>
      </c>
      <c r="F2705" s="6">
        <v>12</v>
      </c>
      <c r="G2705" t="s">
        <v>311</v>
      </c>
      <c r="H2705" t="s">
        <v>27</v>
      </c>
      <c r="I2705" t="s">
        <v>28</v>
      </c>
      <c r="J2705" t="s">
        <v>770</v>
      </c>
      <c r="K2705">
        <v>1</v>
      </c>
      <c r="L2705" s="7">
        <v>303294</v>
      </c>
      <c r="M2705" s="7">
        <v>303294</v>
      </c>
      <c r="N2705">
        <v>0</v>
      </c>
      <c r="O2705" t="s">
        <v>29</v>
      </c>
      <c r="P2705">
        <v>0</v>
      </c>
      <c r="Q2705" s="7">
        <v>505490</v>
      </c>
      <c r="R2705" s="7">
        <v>596310</v>
      </c>
      <c r="S2705" s="7">
        <v>596310</v>
      </c>
      <c r="T2705" s="7">
        <v>14.57</v>
      </c>
      <c r="U2705" s="7">
        <v>86882.366999999998</v>
      </c>
      <c r="V2705" t="s">
        <v>77</v>
      </c>
      <c r="W2705" s="7">
        <v>293016</v>
      </c>
      <c r="X2705" s="2" t="s">
        <v>82</v>
      </c>
      <c r="Y2705" s="200"/>
      <c r="Z2705" s="201">
        <f>IF(Y2705&lt;&gt;"",Y2705,IF(Table1[[#This Row],[Befolyt]]="i",1,""))</f>
        <v>1</v>
      </c>
      <c r="AA2705" s="98">
        <f>Table1[[#This Row],[KülföldiÁr]]*Table1[[#This Row],[Darab]]</f>
        <v>0</v>
      </c>
    </row>
    <row r="2706" spans="1:27" x14ac:dyDescent="0.3">
      <c r="A2706" t="s">
        <v>768</v>
      </c>
      <c r="B2706" t="s">
        <v>525</v>
      </c>
      <c r="C2706" s="126">
        <v>46029</v>
      </c>
      <c r="D2706" s="6">
        <v>1</v>
      </c>
      <c r="E2706" s="126">
        <v>46007</v>
      </c>
      <c r="F2706" s="6">
        <v>12</v>
      </c>
      <c r="G2706" t="s">
        <v>138</v>
      </c>
      <c r="H2706" t="s">
        <v>41</v>
      </c>
      <c r="I2706" t="s">
        <v>28</v>
      </c>
      <c r="J2706" t="s">
        <v>771</v>
      </c>
      <c r="K2706">
        <v>4</v>
      </c>
      <c r="L2706" s="7">
        <v>95.23</v>
      </c>
      <c r="M2706" s="7">
        <v>380.92</v>
      </c>
      <c r="N2706">
        <v>0</v>
      </c>
      <c r="O2706" t="s">
        <v>29</v>
      </c>
      <c r="P2706">
        <v>0</v>
      </c>
      <c r="Q2706" s="7">
        <v>560</v>
      </c>
      <c r="R2706" s="7">
        <v>560</v>
      </c>
      <c r="S2706" s="7">
        <v>2240</v>
      </c>
      <c r="T2706" s="7">
        <v>5</v>
      </c>
      <c r="U2706" s="7">
        <v>112</v>
      </c>
      <c r="V2706" t="s">
        <v>77</v>
      </c>
      <c r="W2706" s="7">
        <v>1859.08</v>
      </c>
      <c r="X2706" s="2" t="s">
        <v>82</v>
      </c>
      <c r="Y2706" s="200"/>
      <c r="Z2706" s="201">
        <f>IF(Y2706&lt;&gt;"",Y2706,IF(Table1[[#This Row],[Befolyt]]="i",1,""))</f>
        <v>1</v>
      </c>
      <c r="AA2706" s="98">
        <f>Table1[[#This Row],[KülföldiÁr]]*Table1[[#This Row],[Darab]]</f>
        <v>0</v>
      </c>
    </row>
    <row r="2707" spans="1:27" x14ac:dyDescent="0.3">
      <c r="A2707" t="s">
        <v>768</v>
      </c>
      <c r="B2707" t="s">
        <v>525</v>
      </c>
      <c r="C2707" s="126">
        <v>46029</v>
      </c>
      <c r="D2707" s="6">
        <v>1</v>
      </c>
      <c r="E2707" s="126">
        <v>46007</v>
      </c>
      <c r="F2707" s="6">
        <v>12</v>
      </c>
      <c r="G2707" t="s">
        <v>138</v>
      </c>
      <c r="H2707" t="s">
        <v>41</v>
      </c>
      <c r="I2707" t="s">
        <v>28</v>
      </c>
      <c r="J2707" t="s">
        <v>772</v>
      </c>
      <c r="K2707">
        <v>1</v>
      </c>
      <c r="L2707" s="7">
        <v>95.23</v>
      </c>
      <c r="M2707" s="7">
        <v>95.23</v>
      </c>
      <c r="N2707">
        <v>0</v>
      </c>
      <c r="O2707" t="s">
        <v>29</v>
      </c>
      <c r="P2707">
        <v>0</v>
      </c>
      <c r="Q2707" s="7">
        <v>560</v>
      </c>
      <c r="R2707" s="7">
        <v>560</v>
      </c>
      <c r="S2707" s="7">
        <v>560</v>
      </c>
      <c r="T2707" s="7">
        <v>5</v>
      </c>
      <c r="U2707" s="7">
        <v>28</v>
      </c>
      <c r="V2707" t="s">
        <v>77</v>
      </c>
      <c r="W2707" s="7">
        <v>464.77</v>
      </c>
      <c r="X2707" s="2" t="s">
        <v>82</v>
      </c>
      <c r="Y2707" s="200"/>
      <c r="Z2707" s="201">
        <f>IF(Y2707&lt;&gt;"",Y2707,IF(Table1[[#This Row],[Befolyt]]="i",1,""))</f>
        <v>1</v>
      </c>
      <c r="AA2707" s="98">
        <f>Table1[[#This Row],[KülföldiÁr]]*Table1[[#This Row],[Darab]]</f>
        <v>0</v>
      </c>
    </row>
    <row r="2708" spans="1:27" x14ac:dyDescent="0.3">
      <c r="A2708" t="s">
        <v>768</v>
      </c>
      <c r="B2708" t="s">
        <v>525</v>
      </c>
      <c r="C2708" s="126">
        <v>46029</v>
      </c>
      <c r="D2708" s="6">
        <v>1</v>
      </c>
      <c r="E2708" s="126">
        <v>46007</v>
      </c>
      <c r="F2708" s="6">
        <v>12</v>
      </c>
      <c r="G2708" t="s">
        <v>375</v>
      </c>
      <c r="H2708" t="s">
        <v>41</v>
      </c>
      <c r="I2708" t="s">
        <v>28</v>
      </c>
      <c r="J2708" t="s">
        <v>773</v>
      </c>
      <c r="K2708">
        <v>8</v>
      </c>
      <c r="L2708" s="7">
        <v>145.4</v>
      </c>
      <c r="M2708" s="7">
        <v>1163.2</v>
      </c>
      <c r="N2708">
        <v>0</v>
      </c>
      <c r="O2708" t="s">
        <v>29</v>
      </c>
      <c r="P2708">
        <v>0</v>
      </c>
      <c r="Q2708" s="7">
        <v>820</v>
      </c>
      <c r="R2708" s="7">
        <v>820</v>
      </c>
      <c r="S2708" s="7">
        <v>6560</v>
      </c>
      <c r="T2708" s="7">
        <v>5</v>
      </c>
      <c r="U2708" s="7">
        <v>328</v>
      </c>
      <c r="V2708" t="s">
        <v>77</v>
      </c>
      <c r="W2708" s="7">
        <v>5396.8</v>
      </c>
      <c r="X2708" s="2" t="s">
        <v>82</v>
      </c>
      <c r="Y2708" s="200"/>
      <c r="Z2708" s="201">
        <f>IF(Y2708&lt;&gt;"",Y2708,IF(Table1[[#This Row],[Befolyt]]="i",1,""))</f>
        <v>1</v>
      </c>
      <c r="AA2708" s="98">
        <f>Table1[[#This Row],[KülföldiÁr]]*Table1[[#This Row],[Darab]]</f>
        <v>0</v>
      </c>
    </row>
    <row r="2709" spans="1:27" x14ac:dyDescent="0.3">
      <c r="A2709" t="s">
        <v>768</v>
      </c>
      <c r="B2709" t="s">
        <v>525</v>
      </c>
      <c r="C2709" s="126">
        <v>46029</v>
      </c>
      <c r="D2709" s="6">
        <v>1</v>
      </c>
      <c r="E2709" s="126">
        <v>46007</v>
      </c>
      <c r="F2709" s="6">
        <v>12</v>
      </c>
      <c r="G2709" t="s">
        <v>104</v>
      </c>
      <c r="H2709" t="s">
        <v>41</v>
      </c>
      <c r="I2709" t="s">
        <v>28</v>
      </c>
      <c r="J2709" t="s">
        <v>774</v>
      </c>
      <c r="K2709">
        <v>4</v>
      </c>
      <c r="L2709" s="7">
        <v>491.98</v>
      </c>
      <c r="M2709" s="7">
        <v>1967.92</v>
      </c>
      <c r="N2709">
        <v>0</v>
      </c>
      <c r="O2709" t="s">
        <v>29</v>
      </c>
      <c r="P2709">
        <v>0</v>
      </c>
      <c r="Q2709" s="7">
        <v>1510</v>
      </c>
      <c r="R2709" s="7">
        <v>1510</v>
      </c>
      <c r="S2709" s="7">
        <v>6040</v>
      </c>
      <c r="T2709" s="7">
        <v>5</v>
      </c>
      <c r="U2709" s="7">
        <v>302</v>
      </c>
      <c r="V2709" t="s">
        <v>77</v>
      </c>
      <c r="W2709" s="7">
        <v>4072.08</v>
      </c>
      <c r="X2709" s="2" t="s">
        <v>82</v>
      </c>
      <c r="Y2709" s="200"/>
      <c r="Z2709" s="201">
        <f>IF(Y2709&lt;&gt;"",Y2709,IF(Table1[[#This Row],[Befolyt]]="i",1,""))</f>
        <v>1</v>
      </c>
      <c r="AA2709" s="98">
        <f>Table1[[#This Row],[KülföldiÁr]]*Table1[[#This Row],[Darab]]</f>
        <v>0</v>
      </c>
    </row>
    <row r="2710" spans="1:27" x14ac:dyDescent="0.3">
      <c r="A2710" t="s">
        <v>768</v>
      </c>
      <c r="B2710" t="s">
        <v>525</v>
      </c>
      <c r="C2710" s="126">
        <v>46029</v>
      </c>
      <c r="D2710" s="6">
        <v>1</v>
      </c>
      <c r="E2710" s="126">
        <v>46007</v>
      </c>
      <c r="F2710" s="6">
        <v>12</v>
      </c>
      <c r="G2710" t="s">
        <v>521</v>
      </c>
      <c r="H2710" t="s">
        <v>300</v>
      </c>
      <c r="I2710" t="s">
        <v>32</v>
      </c>
      <c r="J2710" t="s">
        <v>775</v>
      </c>
      <c r="K2710">
        <v>1</v>
      </c>
      <c r="L2710" s="7">
        <v>54000</v>
      </c>
      <c r="M2710" s="7">
        <v>54000</v>
      </c>
      <c r="N2710">
        <v>0</v>
      </c>
      <c r="O2710" t="s">
        <v>29</v>
      </c>
      <c r="P2710">
        <v>0</v>
      </c>
      <c r="Q2710" s="7">
        <v>90000</v>
      </c>
      <c r="R2710" s="7">
        <v>108000</v>
      </c>
      <c r="S2710" s="7">
        <v>108000</v>
      </c>
      <c r="T2710" s="7">
        <v>0</v>
      </c>
      <c r="U2710" s="7">
        <v>0</v>
      </c>
      <c r="V2710" t="s">
        <v>77</v>
      </c>
      <c r="W2710" s="7">
        <v>54000</v>
      </c>
      <c r="X2710" s="2" t="s">
        <v>82</v>
      </c>
      <c r="Y2710" s="200"/>
      <c r="Z2710" s="201">
        <f>IF(Y2710&lt;&gt;"",Y2710,IF(Table1[[#This Row],[Befolyt]]="i",1,""))</f>
        <v>1</v>
      </c>
      <c r="AA2710" s="98">
        <f>Table1[[#This Row],[KülföldiÁr]]*Table1[[#This Row],[Darab]]</f>
        <v>0</v>
      </c>
    </row>
    <row r="2711" spans="1:27" x14ac:dyDescent="0.3">
      <c r="A2711" t="s">
        <v>768</v>
      </c>
      <c r="B2711" t="s">
        <v>525</v>
      </c>
      <c r="C2711" s="126">
        <v>46029</v>
      </c>
      <c r="D2711" s="6">
        <v>1</v>
      </c>
      <c r="E2711" s="126">
        <v>46007</v>
      </c>
      <c r="F2711" s="6">
        <v>12</v>
      </c>
      <c r="G2711" t="s">
        <v>506</v>
      </c>
      <c r="H2711" t="s">
        <v>300</v>
      </c>
      <c r="I2711" t="s">
        <v>32</v>
      </c>
      <c r="J2711" t="s">
        <v>776</v>
      </c>
      <c r="K2711">
        <v>1</v>
      </c>
      <c r="L2711" s="7">
        <v>1500</v>
      </c>
      <c r="M2711" s="7">
        <v>1500</v>
      </c>
      <c r="N2711">
        <v>0</v>
      </c>
      <c r="O2711" t="s">
        <v>29</v>
      </c>
      <c r="P2711">
        <v>0</v>
      </c>
      <c r="Q2711" s="7">
        <v>62500</v>
      </c>
      <c r="R2711" s="7">
        <v>75000</v>
      </c>
      <c r="S2711" s="7">
        <v>75000</v>
      </c>
      <c r="T2711" s="7">
        <v>0</v>
      </c>
      <c r="U2711" s="7">
        <v>0</v>
      </c>
      <c r="V2711" t="s">
        <v>77</v>
      </c>
      <c r="W2711" s="7">
        <v>73500</v>
      </c>
      <c r="X2711" s="2" t="s">
        <v>82</v>
      </c>
      <c r="Y2711" s="200"/>
      <c r="Z2711" s="201">
        <f>IF(Y2711&lt;&gt;"",Y2711,IF(Table1[[#This Row],[Befolyt]]="i",1,""))</f>
        <v>1</v>
      </c>
      <c r="AA2711" s="98">
        <f>Table1[[#This Row],[KülföldiÁr]]*Table1[[#This Row],[Darab]]</f>
        <v>0</v>
      </c>
    </row>
    <row r="2712" spans="1:27" x14ac:dyDescent="0.3">
      <c r="A2712" t="s">
        <v>768</v>
      </c>
      <c r="B2712" t="s">
        <v>525</v>
      </c>
      <c r="C2712" s="126">
        <v>46029</v>
      </c>
      <c r="D2712" s="6">
        <v>1</v>
      </c>
      <c r="E2712" s="126">
        <v>46007</v>
      </c>
      <c r="F2712" s="6">
        <v>12</v>
      </c>
      <c r="G2712" t="s">
        <v>105</v>
      </c>
      <c r="H2712" t="s">
        <v>41</v>
      </c>
      <c r="I2712" t="s">
        <v>28</v>
      </c>
      <c r="J2712" t="s">
        <v>777</v>
      </c>
      <c r="K2712">
        <v>2</v>
      </c>
      <c r="L2712" s="7">
        <v>576.5</v>
      </c>
      <c r="M2712" s="7">
        <v>1153</v>
      </c>
      <c r="N2712">
        <v>0</v>
      </c>
      <c r="O2712" t="s">
        <v>29</v>
      </c>
      <c r="P2712">
        <v>0</v>
      </c>
      <c r="Q2712" s="7">
        <v>1710</v>
      </c>
      <c r="R2712" s="7">
        <v>1710</v>
      </c>
      <c r="S2712" s="7">
        <v>3420</v>
      </c>
      <c r="T2712" s="7">
        <v>5</v>
      </c>
      <c r="U2712" s="7">
        <v>171</v>
      </c>
      <c r="V2712" t="s">
        <v>77</v>
      </c>
      <c r="W2712" s="7">
        <v>2267</v>
      </c>
      <c r="X2712" s="2" t="s">
        <v>82</v>
      </c>
      <c r="Y2712" s="200"/>
      <c r="Z2712" s="201">
        <f>IF(Y2712&lt;&gt;"",Y2712,IF(Table1[[#This Row],[Befolyt]]="i",1,""))</f>
        <v>1</v>
      </c>
      <c r="AA2712" s="98">
        <f>Table1[[#This Row],[KülföldiÁr]]*Table1[[#This Row],[Darab]]</f>
        <v>0</v>
      </c>
    </row>
    <row r="2713" spans="1:27" x14ac:dyDescent="0.3">
      <c r="A2713" t="s">
        <v>768</v>
      </c>
      <c r="B2713" t="s">
        <v>525</v>
      </c>
      <c r="C2713" s="126">
        <v>46029</v>
      </c>
      <c r="D2713" s="6">
        <v>1</v>
      </c>
      <c r="E2713" s="126">
        <v>46007</v>
      </c>
      <c r="F2713" s="6">
        <v>12</v>
      </c>
      <c r="G2713" t="s">
        <v>86</v>
      </c>
      <c r="H2713" t="s">
        <v>70</v>
      </c>
      <c r="I2713" t="s">
        <v>32</v>
      </c>
      <c r="J2713" t="s">
        <v>778</v>
      </c>
      <c r="K2713">
        <v>2</v>
      </c>
      <c r="L2713" s="7">
        <v>7195.04</v>
      </c>
      <c r="M2713" s="7">
        <v>14390.08</v>
      </c>
      <c r="N2713">
        <v>0</v>
      </c>
      <c r="O2713" t="s">
        <v>29</v>
      </c>
      <c r="P2713">
        <v>0</v>
      </c>
      <c r="Q2713" s="7">
        <v>12000</v>
      </c>
      <c r="R2713" s="7">
        <v>12000</v>
      </c>
      <c r="S2713" s="7">
        <v>24000</v>
      </c>
      <c r="T2713" s="7">
        <v>0</v>
      </c>
      <c r="U2713" s="7">
        <v>0</v>
      </c>
      <c r="V2713" t="s">
        <v>77</v>
      </c>
      <c r="W2713" s="7">
        <v>9609.92</v>
      </c>
      <c r="X2713" s="2" t="s">
        <v>82</v>
      </c>
      <c r="Y2713" s="200"/>
      <c r="Z2713" s="201">
        <f>IF(Y2713&lt;&gt;"",Y2713,IF(Table1[[#This Row],[Befolyt]]="i",1,""))</f>
        <v>1</v>
      </c>
      <c r="AA2713" s="98">
        <f>Table1[[#This Row],[KülföldiÁr]]*Table1[[#This Row],[Darab]]</f>
        <v>0</v>
      </c>
    </row>
    <row r="2714" spans="1:27" x14ac:dyDescent="0.3">
      <c r="A2714" t="s">
        <v>768</v>
      </c>
      <c r="B2714" t="s">
        <v>525</v>
      </c>
      <c r="C2714" s="126">
        <v>46029</v>
      </c>
      <c r="D2714" s="6">
        <v>1</v>
      </c>
      <c r="E2714" s="126">
        <v>46007</v>
      </c>
      <c r="F2714" s="6">
        <v>12</v>
      </c>
      <c r="G2714" t="s">
        <v>426</v>
      </c>
      <c r="H2714" t="s">
        <v>41</v>
      </c>
      <c r="I2714" t="s">
        <v>28</v>
      </c>
      <c r="J2714" t="s">
        <v>779</v>
      </c>
      <c r="K2714">
        <v>18</v>
      </c>
      <c r="L2714" s="7">
        <v>160.6</v>
      </c>
      <c r="M2714" s="7">
        <v>2890.7999999999997</v>
      </c>
      <c r="N2714">
        <v>0</v>
      </c>
      <c r="O2714" t="s">
        <v>29</v>
      </c>
      <c r="P2714">
        <v>0</v>
      </c>
      <c r="Q2714" s="7">
        <v>900</v>
      </c>
      <c r="R2714" s="7">
        <v>900</v>
      </c>
      <c r="S2714" s="7">
        <v>16200</v>
      </c>
      <c r="T2714" s="7">
        <v>5</v>
      </c>
      <c r="U2714" s="7">
        <v>810</v>
      </c>
      <c r="V2714" t="s">
        <v>77</v>
      </c>
      <c r="W2714" s="7">
        <v>13309.2</v>
      </c>
      <c r="X2714" s="2" t="s">
        <v>82</v>
      </c>
      <c r="Y2714" s="200"/>
      <c r="Z2714" s="201">
        <f>IF(Y2714&lt;&gt;"",Y2714,IF(Table1[[#This Row],[Befolyt]]="i",1,""))</f>
        <v>1</v>
      </c>
      <c r="AA2714" s="98">
        <f>Table1[[#This Row],[KülföldiÁr]]*Table1[[#This Row],[Darab]]</f>
        <v>0</v>
      </c>
    </row>
    <row r="2715" spans="1:27" x14ac:dyDescent="0.3">
      <c r="A2715" t="s">
        <v>768</v>
      </c>
      <c r="B2715" t="s">
        <v>525</v>
      </c>
      <c r="C2715" s="126">
        <v>46029</v>
      </c>
      <c r="D2715" s="6">
        <v>1</v>
      </c>
      <c r="E2715" s="126">
        <v>46007</v>
      </c>
      <c r="F2715" s="6">
        <v>12</v>
      </c>
      <c r="G2715" t="s">
        <v>426</v>
      </c>
      <c r="H2715" t="s">
        <v>41</v>
      </c>
      <c r="I2715" t="s">
        <v>28</v>
      </c>
      <c r="J2715" t="s">
        <v>780</v>
      </c>
      <c r="K2715">
        <v>71</v>
      </c>
      <c r="L2715" s="7">
        <v>160.6</v>
      </c>
      <c r="M2715" s="7">
        <v>11402.6</v>
      </c>
      <c r="N2715">
        <v>0</v>
      </c>
      <c r="O2715" t="s">
        <v>29</v>
      </c>
      <c r="P2715">
        <v>0</v>
      </c>
      <c r="Q2715" s="7">
        <v>900</v>
      </c>
      <c r="R2715" s="7">
        <v>900</v>
      </c>
      <c r="S2715" s="7">
        <v>63900</v>
      </c>
      <c r="T2715" s="7">
        <v>5</v>
      </c>
      <c r="U2715" s="7">
        <v>3195</v>
      </c>
      <c r="V2715" t="s">
        <v>77</v>
      </c>
      <c r="W2715" s="7">
        <v>52497.4</v>
      </c>
      <c r="X2715" s="2" t="s">
        <v>82</v>
      </c>
      <c r="Y2715" s="200"/>
      <c r="Z2715" s="201">
        <f>IF(Y2715&lt;&gt;"",Y2715,IF(Table1[[#This Row],[Befolyt]]="i",1,""))</f>
        <v>1</v>
      </c>
      <c r="AA2715" s="98">
        <f>Table1[[#This Row],[KülföldiÁr]]*Table1[[#This Row],[Darab]]</f>
        <v>0</v>
      </c>
    </row>
    <row r="2716" spans="1:27" x14ac:dyDescent="0.3">
      <c r="A2716" t="s">
        <v>768</v>
      </c>
      <c r="B2716" t="s">
        <v>525</v>
      </c>
      <c r="C2716" s="126">
        <v>46029</v>
      </c>
      <c r="D2716" s="6">
        <v>1</v>
      </c>
      <c r="E2716" s="126">
        <v>46007</v>
      </c>
      <c r="F2716" s="6">
        <v>12</v>
      </c>
      <c r="G2716" t="s">
        <v>58</v>
      </c>
      <c r="H2716" t="s">
        <v>41</v>
      </c>
      <c r="I2716" t="s">
        <v>28</v>
      </c>
      <c r="J2716" t="s">
        <v>781</v>
      </c>
      <c r="K2716">
        <v>13</v>
      </c>
      <c r="L2716" s="7">
        <v>169.04</v>
      </c>
      <c r="M2716" s="7">
        <v>2197.52</v>
      </c>
      <c r="N2716">
        <v>0</v>
      </c>
      <c r="O2716" t="s">
        <v>29</v>
      </c>
      <c r="P2716">
        <v>0</v>
      </c>
      <c r="Q2716" s="7">
        <v>890</v>
      </c>
      <c r="R2716" s="7">
        <v>890</v>
      </c>
      <c r="S2716" s="7">
        <v>11570</v>
      </c>
      <c r="T2716" s="7">
        <v>5</v>
      </c>
      <c r="U2716" s="7">
        <v>578.5</v>
      </c>
      <c r="V2716" t="s">
        <v>77</v>
      </c>
      <c r="W2716" s="7">
        <v>9372.48</v>
      </c>
      <c r="X2716" s="2" t="s">
        <v>82</v>
      </c>
      <c r="Y2716" s="200"/>
      <c r="Z2716" s="201">
        <f>IF(Y2716&lt;&gt;"",Y2716,IF(Table1[[#This Row],[Befolyt]]="i",1,""))</f>
        <v>1</v>
      </c>
      <c r="AA2716" s="98">
        <f>Table1[[#This Row],[KülföldiÁr]]*Table1[[#This Row],[Darab]]</f>
        <v>0</v>
      </c>
    </row>
    <row r="2717" spans="1:27" x14ac:dyDescent="0.3">
      <c r="A2717" t="s">
        <v>768</v>
      </c>
      <c r="B2717" t="s">
        <v>525</v>
      </c>
      <c r="C2717" s="126">
        <v>46029</v>
      </c>
      <c r="D2717" s="6">
        <v>1</v>
      </c>
      <c r="E2717" s="126">
        <v>46007</v>
      </c>
      <c r="F2717" s="6">
        <v>12</v>
      </c>
      <c r="G2717" t="s">
        <v>58</v>
      </c>
      <c r="H2717" t="s">
        <v>41</v>
      </c>
      <c r="I2717" t="s">
        <v>28</v>
      </c>
      <c r="J2717" t="s">
        <v>782</v>
      </c>
      <c r="K2717">
        <v>4</v>
      </c>
      <c r="L2717" s="7">
        <v>169.04</v>
      </c>
      <c r="M2717" s="7">
        <v>676.16</v>
      </c>
      <c r="N2717">
        <v>0</v>
      </c>
      <c r="O2717" t="s">
        <v>29</v>
      </c>
      <c r="P2717">
        <v>0</v>
      </c>
      <c r="Q2717" s="7">
        <v>890</v>
      </c>
      <c r="R2717" s="7">
        <v>890</v>
      </c>
      <c r="S2717" s="7">
        <v>3560</v>
      </c>
      <c r="T2717" s="7">
        <v>5</v>
      </c>
      <c r="U2717" s="7">
        <v>178</v>
      </c>
      <c r="V2717" t="s">
        <v>77</v>
      </c>
      <c r="W2717" s="7">
        <v>2883.84</v>
      </c>
      <c r="X2717" s="2" t="s">
        <v>82</v>
      </c>
      <c r="Y2717" s="200"/>
      <c r="Z2717" s="201">
        <f>IF(Y2717&lt;&gt;"",Y2717,IF(Table1[[#This Row],[Befolyt]]="i",1,""))</f>
        <v>1</v>
      </c>
      <c r="AA2717" s="98">
        <f>Table1[[#This Row],[KülföldiÁr]]*Table1[[#This Row],[Darab]]</f>
        <v>0</v>
      </c>
    </row>
    <row r="2718" spans="1:27" x14ac:dyDescent="0.3">
      <c r="A2718" t="s">
        <v>768</v>
      </c>
      <c r="B2718" t="s">
        <v>525</v>
      </c>
      <c r="C2718" s="126">
        <v>46029</v>
      </c>
      <c r="D2718" s="6">
        <v>1</v>
      </c>
      <c r="E2718" s="126">
        <v>46007</v>
      </c>
      <c r="F2718" s="6">
        <v>12</v>
      </c>
      <c r="G2718" t="s">
        <v>301</v>
      </c>
      <c r="H2718" t="s">
        <v>41</v>
      </c>
      <c r="I2718" t="s">
        <v>28</v>
      </c>
      <c r="J2718" t="s">
        <v>783</v>
      </c>
      <c r="K2718">
        <v>2</v>
      </c>
      <c r="L2718" s="7">
        <v>155.1</v>
      </c>
      <c r="M2718" s="7">
        <v>310.2</v>
      </c>
      <c r="N2718">
        <v>0</v>
      </c>
      <c r="O2718" t="s">
        <v>29</v>
      </c>
      <c r="P2718">
        <v>0</v>
      </c>
      <c r="Q2718" s="7">
        <v>778</v>
      </c>
      <c r="R2718" s="7">
        <v>778</v>
      </c>
      <c r="S2718" s="7">
        <v>1556</v>
      </c>
      <c r="T2718" s="7">
        <v>5</v>
      </c>
      <c r="U2718" s="7">
        <v>77.8</v>
      </c>
      <c r="V2718" t="s">
        <v>77</v>
      </c>
      <c r="W2718" s="7">
        <v>1245.8</v>
      </c>
      <c r="X2718" s="2" t="s">
        <v>82</v>
      </c>
      <c r="Y2718" s="200"/>
      <c r="Z2718" s="201">
        <f>IF(Y2718&lt;&gt;"",Y2718,IF(Table1[[#This Row],[Befolyt]]="i",1,""))</f>
        <v>1</v>
      </c>
      <c r="AA2718" s="98">
        <f>Table1[[#This Row],[KülföldiÁr]]*Table1[[#This Row],[Darab]]</f>
        <v>0</v>
      </c>
    </row>
    <row r="2719" spans="1:27" x14ac:dyDescent="0.3">
      <c r="A2719" t="s">
        <v>768</v>
      </c>
      <c r="B2719" t="s">
        <v>525</v>
      </c>
      <c r="C2719" s="126">
        <v>46029</v>
      </c>
      <c r="D2719" s="6">
        <v>1</v>
      </c>
      <c r="E2719" s="126">
        <v>46007</v>
      </c>
      <c r="F2719" s="6">
        <v>12</v>
      </c>
      <c r="G2719" t="s">
        <v>344</v>
      </c>
      <c r="H2719" t="s">
        <v>49</v>
      </c>
      <c r="I2719" t="s">
        <v>28</v>
      </c>
      <c r="J2719" t="s">
        <v>784</v>
      </c>
      <c r="K2719">
        <v>1</v>
      </c>
      <c r="L2719" s="7">
        <v>379.27</v>
      </c>
      <c r="M2719" s="7">
        <v>379.27</v>
      </c>
      <c r="N2719">
        <v>0</v>
      </c>
      <c r="O2719" t="s">
        <v>29</v>
      </c>
      <c r="P2719">
        <v>0</v>
      </c>
      <c r="Q2719" s="7">
        <v>2143</v>
      </c>
      <c r="R2719" s="7">
        <v>2143</v>
      </c>
      <c r="S2719" s="7">
        <v>2143</v>
      </c>
      <c r="T2719" s="7">
        <v>5</v>
      </c>
      <c r="U2719" s="7">
        <v>107.15</v>
      </c>
      <c r="V2719" t="s">
        <v>77</v>
      </c>
      <c r="W2719" s="7">
        <v>1763.73</v>
      </c>
      <c r="X2719" s="2" t="s">
        <v>82</v>
      </c>
      <c r="Y2719" s="200"/>
      <c r="Z2719" s="201">
        <f>IF(Y2719&lt;&gt;"",Y2719,IF(Table1[[#This Row],[Befolyt]]="i",1,""))</f>
        <v>1</v>
      </c>
      <c r="AA2719" s="98">
        <f>Table1[[#This Row],[KülföldiÁr]]*Table1[[#This Row],[Darab]]</f>
        <v>0</v>
      </c>
    </row>
    <row r="2720" spans="1:27" x14ac:dyDescent="0.3">
      <c r="A2720" t="s">
        <v>768</v>
      </c>
      <c r="B2720" t="s">
        <v>525</v>
      </c>
      <c r="C2720" s="126">
        <v>46029</v>
      </c>
      <c r="D2720" s="6">
        <v>1</v>
      </c>
      <c r="E2720" s="126">
        <v>46007</v>
      </c>
      <c r="F2720" s="6">
        <v>12</v>
      </c>
      <c r="G2720" t="s">
        <v>88</v>
      </c>
      <c r="H2720" t="s">
        <v>41</v>
      </c>
      <c r="I2720" t="s">
        <v>28</v>
      </c>
      <c r="J2720" t="s">
        <v>785</v>
      </c>
      <c r="K2720">
        <v>1</v>
      </c>
      <c r="L2720" s="7">
        <v>243.64</v>
      </c>
      <c r="M2720" s="7">
        <v>243.64</v>
      </c>
      <c r="N2720">
        <v>0</v>
      </c>
      <c r="O2720" t="s">
        <v>29</v>
      </c>
      <c r="P2720">
        <v>0</v>
      </c>
      <c r="Q2720" s="7">
        <v>1485</v>
      </c>
      <c r="R2720" s="7">
        <v>1485</v>
      </c>
      <c r="S2720" s="7">
        <v>1485</v>
      </c>
      <c r="T2720" s="7">
        <v>5</v>
      </c>
      <c r="U2720" s="7">
        <v>74.25</v>
      </c>
      <c r="V2720" t="s">
        <v>77</v>
      </c>
      <c r="W2720" s="7">
        <v>1241.3600000000001</v>
      </c>
      <c r="X2720" s="2" t="s">
        <v>82</v>
      </c>
      <c r="Y2720" s="200"/>
      <c r="Z2720" s="201">
        <f>IF(Y2720&lt;&gt;"",Y2720,IF(Table1[[#This Row],[Befolyt]]="i",1,""))</f>
        <v>1</v>
      </c>
      <c r="AA2720" s="98">
        <f>Table1[[#This Row],[KülföldiÁr]]*Table1[[#This Row],[Darab]]</f>
        <v>0</v>
      </c>
    </row>
    <row r="2721" spans="1:27" x14ac:dyDescent="0.3">
      <c r="A2721" t="s">
        <v>768</v>
      </c>
      <c r="B2721" t="s">
        <v>525</v>
      </c>
      <c r="C2721" s="126">
        <v>46029</v>
      </c>
      <c r="D2721" s="6">
        <v>1</v>
      </c>
      <c r="E2721" s="126">
        <v>46007</v>
      </c>
      <c r="F2721" s="6">
        <v>12</v>
      </c>
      <c r="G2721" t="s">
        <v>92</v>
      </c>
      <c r="H2721" t="s">
        <v>41</v>
      </c>
      <c r="I2721" t="s">
        <v>28</v>
      </c>
      <c r="J2721" t="s">
        <v>786</v>
      </c>
      <c r="K2721">
        <v>1</v>
      </c>
      <c r="L2721" s="7">
        <v>255.08</v>
      </c>
      <c r="M2721" s="7">
        <v>255.08</v>
      </c>
      <c r="N2721">
        <v>0</v>
      </c>
      <c r="O2721" t="s">
        <v>29</v>
      </c>
      <c r="P2721">
        <v>0</v>
      </c>
      <c r="Q2721" s="7">
        <v>1340</v>
      </c>
      <c r="R2721" s="7">
        <v>1340</v>
      </c>
      <c r="S2721" s="7">
        <v>1340</v>
      </c>
      <c r="T2721" s="7">
        <v>5</v>
      </c>
      <c r="U2721" s="7">
        <v>67</v>
      </c>
      <c r="V2721" t="s">
        <v>77</v>
      </c>
      <c r="W2721" s="7">
        <v>1084.92</v>
      </c>
      <c r="X2721" s="2" t="s">
        <v>82</v>
      </c>
      <c r="Y2721" s="200"/>
      <c r="Z2721" s="201">
        <f>IF(Y2721&lt;&gt;"",Y2721,IF(Table1[[#This Row],[Befolyt]]="i",1,""))</f>
        <v>1</v>
      </c>
      <c r="AA2721" s="98">
        <f>Table1[[#This Row],[KülföldiÁr]]*Table1[[#This Row],[Darab]]</f>
        <v>0</v>
      </c>
    </row>
    <row r="2722" spans="1:27" x14ac:dyDescent="0.3">
      <c r="A2722" t="s">
        <v>768</v>
      </c>
      <c r="B2722" t="s">
        <v>525</v>
      </c>
      <c r="C2722" s="126">
        <v>46029</v>
      </c>
      <c r="D2722" s="6">
        <v>1</v>
      </c>
      <c r="E2722" s="126">
        <v>46007</v>
      </c>
      <c r="F2722" s="6">
        <v>12</v>
      </c>
      <c r="G2722" t="s">
        <v>47</v>
      </c>
      <c r="H2722" t="s">
        <v>41</v>
      </c>
      <c r="I2722" t="s">
        <v>28</v>
      </c>
      <c r="J2722" t="s">
        <v>787</v>
      </c>
      <c r="K2722">
        <v>1</v>
      </c>
      <c r="L2722" s="7">
        <v>182.68</v>
      </c>
      <c r="M2722" s="7">
        <v>182.68</v>
      </c>
      <c r="N2722">
        <v>0</v>
      </c>
      <c r="O2722" t="s">
        <v>29</v>
      </c>
      <c r="P2722">
        <v>0</v>
      </c>
      <c r="Q2722" s="7">
        <v>1018</v>
      </c>
      <c r="R2722" s="7">
        <v>1018</v>
      </c>
      <c r="S2722" s="7">
        <v>1018</v>
      </c>
      <c r="T2722" s="7">
        <v>5</v>
      </c>
      <c r="U2722" s="7">
        <v>50.9</v>
      </c>
      <c r="V2722" t="s">
        <v>77</v>
      </c>
      <c r="W2722" s="7">
        <v>835.31999999999994</v>
      </c>
      <c r="X2722" s="2" t="s">
        <v>82</v>
      </c>
      <c r="Y2722" s="200"/>
      <c r="Z2722" s="201">
        <f>IF(Y2722&lt;&gt;"",Y2722,IF(Table1[[#This Row],[Befolyt]]="i",1,""))</f>
        <v>1</v>
      </c>
      <c r="AA2722" s="98">
        <f>Table1[[#This Row],[KülföldiÁr]]*Table1[[#This Row],[Darab]]</f>
        <v>0</v>
      </c>
    </row>
    <row r="2723" spans="1:27" x14ac:dyDescent="0.3">
      <c r="A2723" t="s">
        <v>768</v>
      </c>
      <c r="B2723" t="s">
        <v>525</v>
      </c>
      <c r="C2723" s="126">
        <v>46029</v>
      </c>
      <c r="D2723" s="6">
        <v>1</v>
      </c>
      <c r="E2723" s="126">
        <v>46007</v>
      </c>
      <c r="F2723" s="6">
        <v>12</v>
      </c>
      <c r="G2723" t="s">
        <v>47</v>
      </c>
      <c r="H2723" t="s">
        <v>41</v>
      </c>
      <c r="I2723" t="s">
        <v>28</v>
      </c>
      <c r="J2723" t="s">
        <v>788</v>
      </c>
      <c r="K2723">
        <v>14</v>
      </c>
      <c r="L2723" s="7">
        <v>182.68</v>
      </c>
      <c r="M2723" s="7">
        <v>2557.52</v>
      </c>
      <c r="N2723">
        <v>0</v>
      </c>
      <c r="O2723" t="s">
        <v>29</v>
      </c>
      <c r="P2723">
        <v>0</v>
      </c>
      <c r="Q2723" s="7">
        <v>1018</v>
      </c>
      <c r="R2723" s="7">
        <v>1018</v>
      </c>
      <c r="S2723" s="7">
        <v>14252</v>
      </c>
      <c r="T2723" s="7">
        <v>5</v>
      </c>
      <c r="U2723" s="7">
        <v>712.6</v>
      </c>
      <c r="V2723" t="s">
        <v>77</v>
      </c>
      <c r="W2723" s="7">
        <v>11694.48</v>
      </c>
      <c r="X2723" s="2" t="s">
        <v>82</v>
      </c>
      <c r="Y2723" s="200"/>
      <c r="Z2723" s="201">
        <f>IF(Y2723&lt;&gt;"",Y2723,IF(Table1[[#This Row],[Befolyt]]="i",1,""))</f>
        <v>1</v>
      </c>
      <c r="AA2723" s="98">
        <f>Table1[[#This Row],[KülföldiÁr]]*Table1[[#This Row],[Darab]]</f>
        <v>0</v>
      </c>
    </row>
    <row r="2724" spans="1:27" x14ac:dyDescent="0.3">
      <c r="A2724" t="s">
        <v>768</v>
      </c>
      <c r="B2724" t="s">
        <v>525</v>
      </c>
      <c r="C2724" s="126">
        <v>46029</v>
      </c>
      <c r="D2724" s="6">
        <v>1</v>
      </c>
      <c r="E2724" s="126">
        <v>46007</v>
      </c>
      <c r="F2724" s="6">
        <v>12</v>
      </c>
      <c r="G2724" t="s">
        <v>90</v>
      </c>
      <c r="H2724" t="s">
        <v>41</v>
      </c>
      <c r="I2724" t="s">
        <v>28</v>
      </c>
      <c r="J2724" t="s">
        <v>789</v>
      </c>
      <c r="K2724">
        <v>3</v>
      </c>
      <c r="L2724" s="7">
        <v>267.8</v>
      </c>
      <c r="M2724" s="7">
        <v>803.40000000000009</v>
      </c>
      <c r="N2724">
        <v>0</v>
      </c>
      <c r="O2724" t="s">
        <v>29</v>
      </c>
      <c r="P2724">
        <v>0</v>
      </c>
      <c r="Q2724" s="7">
        <v>1485</v>
      </c>
      <c r="R2724" s="7">
        <v>1485</v>
      </c>
      <c r="S2724" s="7">
        <v>4455</v>
      </c>
      <c r="T2724" s="7">
        <v>5</v>
      </c>
      <c r="U2724" s="7">
        <v>222.75</v>
      </c>
      <c r="V2724" t="s">
        <v>77</v>
      </c>
      <c r="W2724" s="7">
        <v>3651.6</v>
      </c>
      <c r="X2724" s="2" t="s">
        <v>82</v>
      </c>
      <c r="Y2724" s="200"/>
      <c r="Z2724" s="201">
        <f>IF(Y2724&lt;&gt;"",Y2724,IF(Table1[[#This Row],[Befolyt]]="i",1,""))</f>
        <v>1</v>
      </c>
      <c r="AA2724" s="98">
        <f>Table1[[#This Row],[KülföldiÁr]]*Table1[[#This Row],[Darab]]</f>
        <v>0</v>
      </c>
    </row>
    <row r="2725" spans="1:27" x14ac:dyDescent="0.3">
      <c r="A2725" t="s">
        <v>768</v>
      </c>
      <c r="B2725" t="s">
        <v>525</v>
      </c>
      <c r="C2725" s="126">
        <v>46029</v>
      </c>
      <c r="D2725" s="6">
        <v>1</v>
      </c>
      <c r="E2725" s="126">
        <v>46007</v>
      </c>
      <c r="F2725" s="6">
        <v>12</v>
      </c>
      <c r="G2725" t="s">
        <v>90</v>
      </c>
      <c r="H2725" t="s">
        <v>41</v>
      </c>
      <c r="I2725" t="s">
        <v>28</v>
      </c>
      <c r="J2725" t="s">
        <v>790</v>
      </c>
      <c r="K2725">
        <v>5</v>
      </c>
      <c r="L2725" s="7">
        <v>267.8</v>
      </c>
      <c r="M2725" s="7">
        <v>1339</v>
      </c>
      <c r="N2725">
        <v>0</v>
      </c>
      <c r="O2725" t="s">
        <v>29</v>
      </c>
      <c r="P2725">
        <v>0</v>
      </c>
      <c r="Q2725" s="7">
        <v>1485</v>
      </c>
      <c r="R2725" s="7">
        <v>1485</v>
      </c>
      <c r="S2725" s="7">
        <v>7425</v>
      </c>
      <c r="T2725" s="7">
        <v>5</v>
      </c>
      <c r="U2725" s="7">
        <v>371.25</v>
      </c>
      <c r="V2725" t="s">
        <v>77</v>
      </c>
      <c r="W2725" s="7">
        <v>6086</v>
      </c>
      <c r="X2725" s="2" t="s">
        <v>82</v>
      </c>
      <c r="Y2725" s="200"/>
      <c r="Z2725" s="201">
        <f>IF(Y2725&lt;&gt;"",Y2725,IF(Table1[[#This Row],[Befolyt]]="i",1,""))</f>
        <v>1</v>
      </c>
      <c r="AA2725" s="98">
        <f>Table1[[#This Row],[KülföldiÁr]]*Table1[[#This Row],[Darab]]</f>
        <v>0</v>
      </c>
    </row>
    <row r="2726" spans="1:27" x14ac:dyDescent="0.3">
      <c r="A2726" t="s">
        <v>791</v>
      </c>
      <c r="B2726" t="s">
        <v>372</v>
      </c>
      <c r="C2726" s="126">
        <v>46029</v>
      </c>
      <c r="D2726" s="6">
        <v>1</v>
      </c>
      <c r="E2726" s="126">
        <v>46008</v>
      </c>
      <c r="F2726" s="6">
        <v>12</v>
      </c>
      <c r="G2726" t="s">
        <v>75</v>
      </c>
      <c r="H2726" t="s">
        <v>34</v>
      </c>
      <c r="I2726" t="s">
        <v>32</v>
      </c>
      <c r="J2726" t="s">
        <v>76</v>
      </c>
      <c r="K2726">
        <v>1</v>
      </c>
      <c r="L2726" s="7">
        <v>1900</v>
      </c>
      <c r="M2726" s="7">
        <v>1900</v>
      </c>
      <c r="N2726">
        <v>0</v>
      </c>
      <c r="O2726" t="s">
        <v>29</v>
      </c>
      <c r="P2726">
        <v>0</v>
      </c>
      <c r="Q2726" s="7">
        <v>3500</v>
      </c>
      <c r="R2726" s="7">
        <v>0</v>
      </c>
      <c r="S2726" s="7">
        <v>0</v>
      </c>
      <c r="T2726" s="7">
        <v>0</v>
      </c>
      <c r="U2726" s="7">
        <v>0</v>
      </c>
      <c r="V2726" t="s">
        <v>66</v>
      </c>
      <c r="W2726" s="7">
        <v>-1900</v>
      </c>
      <c r="X2726" s="2" t="s">
        <v>82</v>
      </c>
      <c r="Y2726" s="200"/>
      <c r="Z2726" s="201">
        <f>IF(Y2726&lt;&gt;"",Y2726,IF(Table1[[#This Row],[Befolyt]]="i",1,""))</f>
        <v>1</v>
      </c>
      <c r="AA2726" s="98">
        <f>Table1[[#This Row],[KülföldiÁr]]*Table1[[#This Row],[Darab]]</f>
        <v>0</v>
      </c>
    </row>
    <row r="2727" spans="1:27" x14ac:dyDescent="0.3">
      <c r="A2727" t="s">
        <v>791</v>
      </c>
      <c r="B2727" t="s">
        <v>372</v>
      </c>
      <c r="C2727" s="126">
        <v>46029</v>
      </c>
      <c r="D2727" s="6">
        <v>1</v>
      </c>
      <c r="E2727" s="126">
        <v>46008</v>
      </c>
      <c r="F2727" s="6">
        <v>12</v>
      </c>
      <c r="G2727" t="s">
        <v>412</v>
      </c>
      <c r="H2727" t="s">
        <v>51</v>
      </c>
      <c r="I2727" t="s">
        <v>28</v>
      </c>
      <c r="J2727" t="s">
        <v>413</v>
      </c>
      <c r="K2727">
        <v>100</v>
      </c>
      <c r="L2727" s="7">
        <v>788.53</v>
      </c>
      <c r="M2727" s="7">
        <v>78853</v>
      </c>
      <c r="N2727">
        <v>0</v>
      </c>
      <c r="O2727" t="s">
        <v>29</v>
      </c>
      <c r="P2727">
        <v>0</v>
      </c>
      <c r="Q2727" s="7">
        <v>2300</v>
      </c>
      <c r="R2727" s="7">
        <v>1556</v>
      </c>
      <c r="S2727" s="7">
        <v>155600</v>
      </c>
      <c r="T2727" s="7">
        <v>0.75</v>
      </c>
      <c r="U2727" s="7">
        <v>1167</v>
      </c>
      <c r="V2727" t="s">
        <v>66</v>
      </c>
      <c r="W2727" s="7">
        <v>76747</v>
      </c>
      <c r="X2727" s="2" t="s">
        <v>82</v>
      </c>
      <c r="Y2727" s="200"/>
      <c r="Z2727" s="201">
        <f>IF(Y2727&lt;&gt;"",Y2727,IF(Table1[[#This Row],[Befolyt]]="i",1,""))</f>
        <v>1</v>
      </c>
      <c r="AA2727" s="98">
        <f>Table1[[#This Row],[KülföldiÁr]]*Table1[[#This Row],[Darab]]</f>
        <v>0</v>
      </c>
    </row>
    <row r="2728" spans="1:27" x14ac:dyDescent="0.3">
      <c r="A2728" t="s">
        <v>791</v>
      </c>
      <c r="B2728" t="s">
        <v>372</v>
      </c>
      <c r="C2728" s="126">
        <v>46029</v>
      </c>
      <c r="D2728" s="6">
        <v>1</v>
      </c>
      <c r="E2728" s="126">
        <v>46008</v>
      </c>
      <c r="F2728" s="6">
        <v>12</v>
      </c>
      <c r="G2728" t="s">
        <v>361</v>
      </c>
      <c r="H2728" t="s">
        <v>34</v>
      </c>
      <c r="I2728" t="s">
        <v>32</v>
      </c>
      <c r="J2728" t="s">
        <v>362</v>
      </c>
      <c r="K2728">
        <v>1</v>
      </c>
      <c r="L2728" s="7">
        <v>16591</v>
      </c>
      <c r="M2728" s="7">
        <v>16591</v>
      </c>
      <c r="N2728">
        <v>0</v>
      </c>
      <c r="O2728" t="s">
        <v>29</v>
      </c>
      <c r="P2728">
        <v>0</v>
      </c>
      <c r="Q2728" s="7">
        <v>16591</v>
      </c>
      <c r="R2728" s="7">
        <v>0</v>
      </c>
      <c r="S2728" s="7">
        <v>0</v>
      </c>
      <c r="T2728" s="7">
        <v>0</v>
      </c>
      <c r="U2728" s="7">
        <v>0</v>
      </c>
      <c r="V2728" t="s">
        <v>66</v>
      </c>
      <c r="W2728" s="7">
        <v>-16591</v>
      </c>
      <c r="X2728" s="2" t="s">
        <v>82</v>
      </c>
      <c r="Y2728" s="200"/>
      <c r="Z2728" s="201">
        <f>IF(Y2728&lt;&gt;"",Y2728,IF(Table1[[#This Row],[Befolyt]]="i",1,""))</f>
        <v>1</v>
      </c>
      <c r="AA2728" s="98">
        <f>Table1[[#This Row],[KülföldiÁr]]*Table1[[#This Row],[Darab]]</f>
        <v>0</v>
      </c>
    </row>
    <row r="2729" spans="1:27" x14ac:dyDescent="0.3">
      <c r="A2729" t="s">
        <v>792</v>
      </c>
      <c r="B2729" t="s">
        <v>144</v>
      </c>
      <c r="C2729" s="126">
        <v>46029</v>
      </c>
      <c r="D2729" s="6">
        <v>1</v>
      </c>
      <c r="E2729" s="126">
        <v>46029</v>
      </c>
      <c r="F2729" s="6">
        <v>1</v>
      </c>
      <c r="G2729" t="s">
        <v>793</v>
      </c>
      <c r="H2729" t="s">
        <v>27</v>
      </c>
      <c r="I2729" t="s">
        <v>28</v>
      </c>
      <c r="J2729" t="s">
        <v>103</v>
      </c>
      <c r="K2729">
        <v>1</v>
      </c>
      <c r="L2729" s="7">
        <v>93087</v>
      </c>
      <c r="M2729" s="7">
        <v>93087</v>
      </c>
      <c r="N2729">
        <v>0</v>
      </c>
      <c r="O2729" t="s">
        <v>29</v>
      </c>
      <c r="P2729">
        <v>0</v>
      </c>
      <c r="Q2729" s="7">
        <v>155145</v>
      </c>
      <c r="R2729" s="7">
        <v>155145</v>
      </c>
      <c r="S2729" s="7">
        <v>155145</v>
      </c>
      <c r="T2729" s="7">
        <v>10</v>
      </c>
      <c r="U2729" s="7">
        <v>15514.5</v>
      </c>
      <c r="V2729" t="s">
        <v>77</v>
      </c>
      <c r="W2729" s="7">
        <v>62058</v>
      </c>
      <c r="X2729" s="2" t="s">
        <v>82</v>
      </c>
      <c r="Y2729" s="200"/>
      <c r="Z2729" s="201">
        <f>IF(Y2729&lt;&gt;"",Y2729,IF(Table1[[#This Row],[Befolyt]]="i",1,""))</f>
        <v>1</v>
      </c>
      <c r="AA2729" s="98">
        <f>Table1[[#This Row],[KülföldiÁr]]*Table1[[#This Row],[Darab]]</f>
        <v>0</v>
      </c>
    </row>
    <row r="2730" spans="1:27" x14ac:dyDescent="0.3">
      <c r="A2730" t="s">
        <v>792</v>
      </c>
      <c r="B2730" t="s">
        <v>144</v>
      </c>
      <c r="C2730" s="126">
        <v>46029</v>
      </c>
      <c r="D2730" s="6">
        <v>1</v>
      </c>
      <c r="E2730" s="126">
        <v>46029</v>
      </c>
      <c r="F2730" s="6">
        <v>1</v>
      </c>
      <c r="G2730" t="s">
        <v>45</v>
      </c>
      <c r="H2730" t="s">
        <v>41</v>
      </c>
      <c r="I2730" t="s">
        <v>28</v>
      </c>
      <c r="J2730" t="s">
        <v>46</v>
      </c>
      <c r="K2730">
        <v>11</v>
      </c>
      <c r="L2730" s="7">
        <v>165.41</v>
      </c>
      <c r="M2730" s="7">
        <v>1819.51</v>
      </c>
      <c r="N2730">
        <v>0</v>
      </c>
      <c r="O2730" t="s">
        <v>29</v>
      </c>
      <c r="P2730">
        <v>0</v>
      </c>
      <c r="Q2730" s="7">
        <v>960</v>
      </c>
      <c r="R2730" s="7">
        <v>960</v>
      </c>
      <c r="S2730" s="7">
        <v>10560</v>
      </c>
      <c r="T2730" s="7">
        <v>5</v>
      </c>
      <c r="U2730" s="7">
        <v>528</v>
      </c>
      <c r="V2730" t="s">
        <v>77</v>
      </c>
      <c r="W2730" s="7">
        <v>8740.49</v>
      </c>
      <c r="X2730" s="2" t="s">
        <v>82</v>
      </c>
      <c r="Y2730" s="200"/>
      <c r="Z2730" s="201">
        <f>IF(Y2730&lt;&gt;"",Y2730,IF(Table1[[#This Row],[Befolyt]]="i",1,""))</f>
        <v>1</v>
      </c>
      <c r="AA2730" s="98">
        <f>Table1[[#This Row],[KülföldiÁr]]*Table1[[#This Row],[Darab]]</f>
        <v>0</v>
      </c>
    </row>
    <row r="2731" spans="1:27" x14ac:dyDescent="0.3">
      <c r="A2731" t="s">
        <v>792</v>
      </c>
      <c r="B2731" t="s">
        <v>144</v>
      </c>
      <c r="C2731" s="126">
        <v>46029</v>
      </c>
      <c r="D2731" s="6">
        <v>1</v>
      </c>
      <c r="E2731" s="126">
        <v>46029</v>
      </c>
      <c r="F2731" s="6">
        <v>1</v>
      </c>
      <c r="G2731" t="s">
        <v>58</v>
      </c>
      <c r="H2731" t="s">
        <v>41</v>
      </c>
      <c r="I2731" t="s">
        <v>28</v>
      </c>
      <c r="J2731" t="s">
        <v>59</v>
      </c>
      <c r="K2731">
        <v>2</v>
      </c>
      <c r="L2731" s="7">
        <v>169.04</v>
      </c>
      <c r="M2731" s="7">
        <v>338.08</v>
      </c>
      <c r="N2731">
        <v>0</v>
      </c>
      <c r="O2731" t="s">
        <v>29</v>
      </c>
      <c r="P2731">
        <v>0</v>
      </c>
      <c r="Q2731" s="7">
        <v>890</v>
      </c>
      <c r="R2731" s="7">
        <v>890</v>
      </c>
      <c r="S2731" s="7">
        <v>1780</v>
      </c>
      <c r="T2731" s="7">
        <v>5</v>
      </c>
      <c r="U2731" s="7">
        <v>89</v>
      </c>
      <c r="V2731" t="s">
        <v>77</v>
      </c>
      <c r="W2731" s="7">
        <v>1441.92</v>
      </c>
      <c r="X2731" s="2" t="s">
        <v>82</v>
      </c>
      <c r="Y2731" s="200"/>
      <c r="Z2731" s="201">
        <f>IF(Y2731&lt;&gt;"",Y2731,IF(Table1[[#This Row],[Befolyt]]="i",1,""))</f>
        <v>1</v>
      </c>
      <c r="AA2731" s="98">
        <f>Table1[[#This Row],[KülföldiÁr]]*Table1[[#This Row],[Darab]]</f>
        <v>0</v>
      </c>
    </row>
    <row r="2732" spans="1:27" x14ac:dyDescent="0.3">
      <c r="A2732" t="s">
        <v>792</v>
      </c>
      <c r="B2732" t="s">
        <v>144</v>
      </c>
      <c r="C2732" s="126">
        <v>46029</v>
      </c>
      <c r="D2732" s="6">
        <v>1</v>
      </c>
      <c r="E2732" s="126">
        <v>46029</v>
      </c>
      <c r="F2732" s="6">
        <v>1</v>
      </c>
      <c r="G2732" t="s">
        <v>301</v>
      </c>
      <c r="H2732" t="s">
        <v>41</v>
      </c>
      <c r="I2732" t="s">
        <v>28</v>
      </c>
      <c r="J2732" t="s">
        <v>306</v>
      </c>
      <c r="K2732">
        <v>2</v>
      </c>
      <c r="L2732" s="7">
        <v>155.1</v>
      </c>
      <c r="M2732" s="7">
        <v>310.2</v>
      </c>
      <c r="N2732">
        <v>0</v>
      </c>
      <c r="O2732" t="s">
        <v>29</v>
      </c>
      <c r="P2732">
        <v>0</v>
      </c>
      <c r="Q2732" s="7">
        <v>778</v>
      </c>
      <c r="R2732" s="7">
        <v>778</v>
      </c>
      <c r="S2732" s="7">
        <v>1556</v>
      </c>
      <c r="T2732" s="7">
        <v>5</v>
      </c>
      <c r="U2732" s="7">
        <v>77.8</v>
      </c>
      <c r="V2732" t="s">
        <v>77</v>
      </c>
      <c r="W2732" s="7">
        <v>1245.8</v>
      </c>
      <c r="X2732" s="2" t="s">
        <v>82</v>
      </c>
      <c r="Y2732" s="200"/>
      <c r="Z2732" s="201">
        <f>IF(Y2732&lt;&gt;"",Y2732,IF(Table1[[#This Row],[Befolyt]]="i",1,""))</f>
        <v>1</v>
      </c>
      <c r="AA2732" s="98">
        <f>Table1[[#This Row],[KülföldiÁr]]*Table1[[#This Row],[Darab]]</f>
        <v>0</v>
      </c>
    </row>
    <row r="2733" spans="1:27" x14ac:dyDescent="0.3">
      <c r="A2733" t="s">
        <v>792</v>
      </c>
      <c r="B2733" t="s">
        <v>144</v>
      </c>
      <c r="C2733" s="126">
        <v>46029</v>
      </c>
      <c r="D2733" s="6">
        <v>1</v>
      </c>
      <c r="E2733" s="126">
        <v>46029</v>
      </c>
      <c r="F2733" s="6">
        <v>1</v>
      </c>
      <c r="G2733" t="s">
        <v>88</v>
      </c>
      <c r="H2733" t="s">
        <v>41</v>
      </c>
      <c r="I2733" t="s">
        <v>28</v>
      </c>
      <c r="J2733" t="s">
        <v>89</v>
      </c>
      <c r="K2733">
        <v>2</v>
      </c>
      <c r="L2733" s="7">
        <v>243.64</v>
      </c>
      <c r="M2733" s="7">
        <v>487.28</v>
      </c>
      <c r="N2733">
        <v>0</v>
      </c>
      <c r="O2733" t="s">
        <v>29</v>
      </c>
      <c r="P2733">
        <v>0</v>
      </c>
      <c r="Q2733" s="7">
        <v>1485</v>
      </c>
      <c r="R2733" s="7">
        <v>1485</v>
      </c>
      <c r="S2733" s="7">
        <v>2970</v>
      </c>
      <c r="T2733" s="7">
        <v>5</v>
      </c>
      <c r="U2733" s="7">
        <v>148.5</v>
      </c>
      <c r="V2733" t="s">
        <v>77</v>
      </c>
      <c r="W2733" s="7">
        <v>2482.7200000000003</v>
      </c>
      <c r="X2733" s="2" t="s">
        <v>82</v>
      </c>
      <c r="Y2733" s="200"/>
      <c r="Z2733" s="201">
        <f>IF(Y2733&lt;&gt;"",Y2733,IF(Table1[[#This Row],[Befolyt]]="i",1,""))</f>
        <v>1</v>
      </c>
      <c r="AA2733" s="98">
        <f>Table1[[#This Row],[KülföldiÁr]]*Table1[[#This Row],[Darab]]</f>
        <v>0</v>
      </c>
    </row>
    <row r="2734" spans="1:27" x14ac:dyDescent="0.3">
      <c r="A2734" t="s">
        <v>792</v>
      </c>
      <c r="B2734" t="s">
        <v>144</v>
      </c>
      <c r="C2734" s="126">
        <v>46029</v>
      </c>
      <c r="D2734" s="6">
        <v>1</v>
      </c>
      <c r="E2734" s="126">
        <v>46029</v>
      </c>
      <c r="F2734" s="6">
        <v>1</v>
      </c>
      <c r="G2734" t="s">
        <v>47</v>
      </c>
      <c r="H2734" t="s">
        <v>41</v>
      </c>
      <c r="I2734" t="s">
        <v>28</v>
      </c>
      <c r="J2734" t="s">
        <v>48</v>
      </c>
      <c r="K2734">
        <v>2</v>
      </c>
      <c r="L2734" s="7">
        <v>182.68</v>
      </c>
      <c r="M2734" s="7">
        <v>365.36</v>
      </c>
      <c r="N2734">
        <v>0</v>
      </c>
      <c r="O2734" t="s">
        <v>29</v>
      </c>
      <c r="P2734">
        <v>0</v>
      </c>
      <c r="Q2734" s="7">
        <v>1018</v>
      </c>
      <c r="R2734" s="7">
        <v>1018</v>
      </c>
      <c r="S2734" s="7">
        <v>2036</v>
      </c>
      <c r="T2734" s="7">
        <v>5</v>
      </c>
      <c r="U2734" s="7">
        <v>101.8</v>
      </c>
      <c r="V2734" t="s">
        <v>77</v>
      </c>
      <c r="W2734" s="7">
        <v>1670.6399999999999</v>
      </c>
      <c r="X2734" s="2" t="s">
        <v>82</v>
      </c>
      <c r="Y2734" s="200"/>
      <c r="Z2734" s="201">
        <f>IF(Y2734&lt;&gt;"",Y2734,IF(Table1[[#This Row],[Befolyt]]="i",1,""))</f>
        <v>1</v>
      </c>
      <c r="AA2734" s="98">
        <f>Table1[[#This Row],[KülföldiÁr]]*Table1[[#This Row],[Darab]]</f>
        <v>0</v>
      </c>
    </row>
    <row r="2735" spans="1:27" x14ac:dyDescent="0.3">
      <c r="A2735" t="s">
        <v>794</v>
      </c>
      <c r="B2735" t="s">
        <v>144</v>
      </c>
      <c r="C2735" s="126">
        <v>46029</v>
      </c>
      <c r="D2735" s="6">
        <v>1</v>
      </c>
      <c r="E2735" s="126">
        <v>46029</v>
      </c>
      <c r="F2735" s="6">
        <v>1</v>
      </c>
      <c r="G2735" t="s">
        <v>302</v>
      </c>
      <c r="H2735" t="s">
        <v>33</v>
      </c>
      <c r="I2735" t="s">
        <v>28</v>
      </c>
      <c r="J2735" t="s">
        <v>303</v>
      </c>
      <c r="K2735">
        <v>5</v>
      </c>
      <c r="L2735" s="7">
        <v>1168.04</v>
      </c>
      <c r="M2735" s="7">
        <v>5840.2</v>
      </c>
      <c r="N2735">
        <v>0</v>
      </c>
      <c r="O2735" t="s">
        <v>29</v>
      </c>
      <c r="P2735">
        <v>0</v>
      </c>
      <c r="Q2735" s="7">
        <v>5000</v>
      </c>
      <c r="R2735" s="7">
        <v>5600</v>
      </c>
      <c r="S2735" s="7">
        <v>28000</v>
      </c>
      <c r="T2735" s="7">
        <v>10</v>
      </c>
      <c r="U2735" s="7">
        <v>2800</v>
      </c>
      <c r="V2735" t="s">
        <v>77</v>
      </c>
      <c r="W2735" s="7">
        <v>22159.8</v>
      </c>
      <c r="X2735" s="2" t="s">
        <v>82</v>
      </c>
      <c r="Y2735" s="200"/>
      <c r="Z2735" s="201">
        <f>IF(Y2735&lt;&gt;"",Y2735,IF(Table1[[#This Row],[Befolyt]]="i",1,""))</f>
        <v>1</v>
      </c>
      <c r="AA2735" s="98">
        <f>Table1[[#This Row],[KülföldiÁr]]*Table1[[#This Row],[Darab]]</f>
        <v>0</v>
      </c>
    </row>
    <row r="2736" spans="1:27" x14ac:dyDescent="0.3">
      <c r="A2736" t="s">
        <v>794</v>
      </c>
      <c r="B2736" t="s">
        <v>144</v>
      </c>
      <c r="C2736" s="126">
        <v>46029</v>
      </c>
      <c r="D2736" s="6">
        <v>1</v>
      </c>
      <c r="E2736" s="126">
        <v>46029</v>
      </c>
      <c r="F2736" s="6">
        <v>1</v>
      </c>
      <c r="G2736" t="s">
        <v>307</v>
      </c>
      <c r="H2736" t="s">
        <v>33</v>
      </c>
      <c r="I2736" t="s">
        <v>28</v>
      </c>
      <c r="J2736" t="s">
        <v>308</v>
      </c>
      <c r="K2736">
        <v>5</v>
      </c>
      <c r="L2736" s="7">
        <v>623.98</v>
      </c>
      <c r="M2736" s="7">
        <v>3119.9</v>
      </c>
      <c r="N2736">
        <v>0</v>
      </c>
      <c r="O2736" t="s">
        <v>29</v>
      </c>
      <c r="P2736">
        <v>0</v>
      </c>
      <c r="Q2736" s="7">
        <v>3000</v>
      </c>
      <c r="R2736" s="7">
        <v>3755</v>
      </c>
      <c r="S2736" s="7">
        <v>18775</v>
      </c>
      <c r="T2736" s="7">
        <v>10</v>
      </c>
      <c r="U2736" s="7">
        <v>1877.5</v>
      </c>
      <c r="V2736" t="s">
        <v>77</v>
      </c>
      <c r="W2736" s="7">
        <v>15655.1</v>
      </c>
      <c r="X2736" s="2" t="s">
        <v>82</v>
      </c>
      <c r="Y2736" s="200"/>
      <c r="Z2736" s="201">
        <f>IF(Y2736&lt;&gt;"",Y2736,IF(Table1[[#This Row],[Befolyt]]="i",1,""))</f>
        <v>1</v>
      </c>
      <c r="AA2736" s="98">
        <f>Table1[[#This Row],[KülföldiÁr]]*Table1[[#This Row],[Darab]]</f>
        <v>0</v>
      </c>
    </row>
    <row r="2737" spans="1:27" x14ac:dyDescent="0.3">
      <c r="A2737" t="s">
        <v>794</v>
      </c>
      <c r="B2737" t="s">
        <v>144</v>
      </c>
      <c r="C2737" s="126">
        <v>46029</v>
      </c>
      <c r="D2737" s="6">
        <v>1</v>
      </c>
      <c r="E2737" s="126">
        <v>46029</v>
      </c>
      <c r="F2737" s="6">
        <v>1</v>
      </c>
      <c r="G2737" t="s">
        <v>325</v>
      </c>
      <c r="H2737" t="s">
        <v>51</v>
      </c>
      <c r="I2737" t="s">
        <v>28</v>
      </c>
      <c r="J2737" t="s">
        <v>326</v>
      </c>
      <c r="K2737">
        <v>6</v>
      </c>
      <c r="L2737" s="7">
        <v>1726.82</v>
      </c>
      <c r="M2737" s="7">
        <v>10360.92</v>
      </c>
      <c r="N2737">
        <v>0</v>
      </c>
      <c r="O2737" t="s">
        <v>29</v>
      </c>
      <c r="P2737">
        <v>0</v>
      </c>
      <c r="Q2737" s="7">
        <v>4800</v>
      </c>
      <c r="R2737" s="7">
        <v>3840</v>
      </c>
      <c r="S2737" s="7">
        <v>23040</v>
      </c>
      <c r="T2737" s="7">
        <v>4.28</v>
      </c>
      <c r="U2737" s="7">
        <v>986.11200000000008</v>
      </c>
      <c r="V2737" t="s">
        <v>77</v>
      </c>
      <c r="W2737" s="7">
        <v>12679.08</v>
      </c>
      <c r="X2737" s="2" t="s">
        <v>82</v>
      </c>
      <c r="Y2737" s="200"/>
      <c r="Z2737" s="201">
        <f>IF(Y2737&lt;&gt;"",Y2737,IF(Table1[[#This Row],[Befolyt]]="i",1,""))</f>
        <v>1</v>
      </c>
      <c r="AA2737" s="98">
        <f>Table1[[#This Row],[KülföldiÁr]]*Table1[[#This Row],[Darab]]</f>
        <v>0</v>
      </c>
    </row>
    <row r="2738" spans="1:27" x14ac:dyDescent="0.3">
      <c r="A2738" t="s">
        <v>795</v>
      </c>
      <c r="B2738" t="s">
        <v>102</v>
      </c>
      <c r="C2738" s="126">
        <v>46029</v>
      </c>
      <c r="D2738" s="6">
        <v>1</v>
      </c>
      <c r="E2738" s="126">
        <v>46029</v>
      </c>
      <c r="F2738" s="6">
        <v>1</v>
      </c>
      <c r="G2738" t="s">
        <v>400</v>
      </c>
      <c r="H2738" t="s">
        <v>33</v>
      </c>
      <c r="I2738" t="s">
        <v>28</v>
      </c>
      <c r="J2738" t="s">
        <v>401</v>
      </c>
      <c r="K2738">
        <v>2</v>
      </c>
      <c r="L2738" s="7">
        <v>9766.4699999999993</v>
      </c>
      <c r="M2738" s="7">
        <v>19532.939999999999</v>
      </c>
      <c r="N2738">
        <v>0</v>
      </c>
      <c r="O2738" t="s">
        <v>29</v>
      </c>
      <c r="P2738">
        <v>0</v>
      </c>
      <c r="Q2738" s="7">
        <v>28000</v>
      </c>
      <c r="R2738" s="7">
        <v>19600</v>
      </c>
      <c r="S2738" s="7">
        <v>39200</v>
      </c>
      <c r="T2738" s="7">
        <v>4.99</v>
      </c>
      <c r="U2738" s="7">
        <v>1956.08</v>
      </c>
      <c r="V2738" t="s">
        <v>77</v>
      </c>
      <c r="W2738" s="7">
        <v>19667.060000000001</v>
      </c>
      <c r="X2738" s="2" t="s">
        <v>82</v>
      </c>
      <c r="Y2738" s="200"/>
      <c r="Z2738" s="201">
        <f>IF(Y2738&lt;&gt;"",Y2738,IF(Table1[[#This Row],[Befolyt]]="i",1,""))</f>
        <v>1</v>
      </c>
      <c r="AA2738" s="98">
        <f>Table1[[#This Row],[KülföldiÁr]]*Table1[[#This Row],[Darab]]</f>
        <v>0</v>
      </c>
    </row>
    <row r="2739" spans="1:27" x14ac:dyDescent="0.3">
      <c r="A2739" t="s">
        <v>795</v>
      </c>
      <c r="B2739" t="s">
        <v>102</v>
      </c>
      <c r="C2739" s="126">
        <v>46029</v>
      </c>
      <c r="D2739" s="6">
        <v>1</v>
      </c>
      <c r="E2739" s="126">
        <v>46029</v>
      </c>
      <c r="F2739" s="6">
        <v>1</v>
      </c>
      <c r="G2739" t="s">
        <v>400</v>
      </c>
      <c r="H2739" t="s">
        <v>33</v>
      </c>
      <c r="I2739" t="s">
        <v>28</v>
      </c>
      <c r="J2739" t="s">
        <v>401</v>
      </c>
      <c r="K2739">
        <v>8</v>
      </c>
      <c r="L2739" s="7">
        <v>9766.4699999999993</v>
      </c>
      <c r="M2739" s="7">
        <v>78131.759999999995</v>
      </c>
      <c r="N2739">
        <v>0</v>
      </c>
      <c r="O2739" t="s">
        <v>29</v>
      </c>
      <c r="P2739">
        <v>0</v>
      </c>
      <c r="Q2739" s="7">
        <v>28000</v>
      </c>
      <c r="R2739" s="7">
        <v>19600</v>
      </c>
      <c r="S2739" s="7">
        <v>156800</v>
      </c>
      <c r="T2739" s="7">
        <v>4.99</v>
      </c>
      <c r="U2739" s="7">
        <v>7824.32</v>
      </c>
      <c r="V2739" t="s">
        <v>77</v>
      </c>
      <c r="W2739" s="7">
        <v>78668.240000000005</v>
      </c>
      <c r="X2739" s="2" t="s">
        <v>82</v>
      </c>
      <c r="Y2739" s="200"/>
      <c r="Z2739" s="201">
        <f>IF(Y2739&lt;&gt;"",Y2739,IF(Table1[[#This Row],[Befolyt]]="i",1,""))</f>
        <v>1</v>
      </c>
      <c r="AA2739" s="98">
        <f>Table1[[#This Row],[KülföldiÁr]]*Table1[[#This Row],[Darab]]</f>
        <v>0</v>
      </c>
    </row>
    <row r="2740" spans="1:27" x14ac:dyDescent="0.3">
      <c r="A2740" t="s">
        <v>795</v>
      </c>
      <c r="B2740" t="s">
        <v>102</v>
      </c>
      <c r="C2740" s="126">
        <v>46029</v>
      </c>
      <c r="D2740" s="6">
        <v>1</v>
      </c>
      <c r="E2740" s="126">
        <v>46029</v>
      </c>
      <c r="F2740" s="6">
        <v>1</v>
      </c>
      <c r="G2740" t="s">
        <v>61</v>
      </c>
      <c r="H2740" t="s">
        <v>33</v>
      </c>
      <c r="I2740" t="s">
        <v>28</v>
      </c>
      <c r="J2740" t="s">
        <v>796</v>
      </c>
      <c r="K2740">
        <v>20</v>
      </c>
      <c r="L2740" s="7">
        <v>5869.34</v>
      </c>
      <c r="M2740" s="7">
        <v>117386.8</v>
      </c>
      <c r="N2740">
        <v>0</v>
      </c>
      <c r="O2740" t="s">
        <v>29</v>
      </c>
      <c r="P2740">
        <v>0</v>
      </c>
      <c r="Q2740" s="7">
        <v>20000</v>
      </c>
      <c r="R2740" s="7">
        <v>14000</v>
      </c>
      <c r="S2740" s="7">
        <v>280000</v>
      </c>
      <c r="T2740" s="7">
        <v>4.99</v>
      </c>
      <c r="U2740" s="7">
        <v>13972</v>
      </c>
      <c r="V2740" t="s">
        <v>77</v>
      </c>
      <c r="W2740" s="7">
        <v>162613.20000000001</v>
      </c>
      <c r="X2740" s="2" t="s">
        <v>82</v>
      </c>
      <c r="Y2740" s="200"/>
      <c r="Z2740" s="201">
        <f>IF(Y2740&lt;&gt;"",Y2740,IF(Table1[[#This Row],[Befolyt]]="i",1,""))</f>
        <v>1</v>
      </c>
      <c r="AA2740" s="98">
        <f>Table1[[#This Row],[KülföldiÁr]]*Table1[[#This Row],[Darab]]</f>
        <v>0</v>
      </c>
    </row>
    <row r="2741" spans="1:27" x14ac:dyDescent="0.3">
      <c r="A2741" t="s">
        <v>795</v>
      </c>
      <c r="B2741" t="s">
        <v>102</v>
      </c>
      <c r="C2741" s="126">
        <v>46029</v>
      </c>
      <c r="D2741" s="6">
        <v>1</v>
      </c>
      <c r="E2741" s="126">
        <v>46029</v>
      </c>
      <c r="F2741" s="6">
        <v>1</v>
      </c>
      <c r="G2741" t="s">
        <v>342</v>
      </c>
      <c r="H2741" t="s">
        <v>33</v>
      </c>
      <c r="I2741" t="s">
        <v>28</v>
      </c>
      <c r="J2741" t="s">
        <v>343</v>
      </c>
      <c r="K2741">
        <v>76</v>
      </c>
      <c r="L2741" s="7">
        <v>2175.2600000000002</v>
      </c>
      <c r="M2741" s="7">
        <v>165319.76</v>
      </c>
      <c r="N2741">
        <v>0</v>
      </c>
      <c r="O2741" t="s">
        <v>29</v>
      </c>
      <c r="P2741">
        <v>0</v>
      </c>
      <c r="Q2741" s="7">
        <v>9400</v>
      </c>
      <c r="R2741" s="7">
        <v>7520</v>
      </c>
      <c r="S2741" s="7">
        <v>571520</v>
      </c>
      <c r="T2741" s="7">
        <v>6.66</v>
      </c>
      <c r="U2741" s="7">
        <v>38063.232000000004</v>
      </c>
      <c r="V2741" t="s">
        <v>77</v>
      </c>
      <c r="W2741" s="7">
        <v>406200.24</v>
      </c>
      <c r="X2741" s="2" t="s">
        <v>82</v>
      </c>
      <c r="Y2741" s="200"/>
      <c r="Z2741" s="201">
        <f>IF(Y2741&lt;&gt;"",Y2741,IF(Table1[[#This Row],[Befolyt]]="i",1,""))</f>
        <v>1</v>
      </c>
      <c r="AA2741" s="98">
        <f>Table1[[#This Row],[KülföldiÁr]]*Table1[[#This Row],[Darab]]</f>
        <v>0</v>
      </c>
    </row>
    <row r="2742" spans="1:27" x14ac:dyDescent="0.3">
      <c r="A2742" t="s">
        <v>795</v>
      </c>
      <c r="B2742" t="s">
        <v>102</v>
      </c>
      <c r="C2742" s="126">
        <v>46029</v>
      </c>
      <c r="D2742" s="6">
        <v>1</v>
      </c>
      <c r="E2742" s="126">
        <v>46029</v>
      </c>
      <c r="F2742" s="6">
        <v>1</v>
      </c>
      <c r="G2742" t="s">
        <v>56</v>
      </c>
      <c r="H2742" t="s">
        <v>51</v>
      </c>
      <c r="I2742" t="s">
        <v>28</v>
      </c>
      <c r="J2742" t="s">
        <v>284</v>
      </c>
      <c r="K2742">
        <v>10</v>
      </c>
      <c r="L2742" s="7">
        <v>804.58</v>
      </c>
      <c r="M2742" s="7">
        <v>8045.8</v>
      </c>
      <c r="N2742">
        <v>0</v>
      </c>
      <c r="O2742" t="s">
        <v>29</v>
      </c>
      <c r="P2742">
        <v>0</v>
      </c>
      <c r="Q2742" s="7">
        <v>2000</v>
      </c>
      <c r="R2742" s="7">
        <v>1610</v>
      </c>
      <c r="S2742" s="7">
        <v>16100</v>
      </c>
      <c r="T2742" s="7">
        <v>4.42</v>
      </c>
      <c r="U2742" s="7">
        <v>711.62</v>
      </c>
      <c r="V2742" t="s">
        <v>77</v>
      </c>
      <c r="W2742" s="7">
        <v>8054.2</v>
      </c>
      <c r="X2742" s="2" t="s">
        <v>82</v>
      </c>
      <c r="Y2742" s="200"/>
      <c r="Z2742" s="201">
        <f>IF(Y2742&lt;&gt;"",Y2742,IF(Table1[[#This Row],[Befolyt]]="i",1,""))</f>
        <v>1</v>
      </c>
      <c r="AA2742" s="98">
        <f>Table1[[#This Row],[KülföldiÁr]]*Table1[[#This Row],[Darab]]</f>
        <v>0</v>
      </c>
    </row>
    <row r="2743" spans="1:27" x14ac:dyDescent="0.3">
      <c r="A2743" t="s">
        <v>797</v>
      </c>
      <c r="B2743" t="s">
        <v>371</v>
      </c>
      <c r="C2743" s="126">
        <v>46029</v>
      </c>
      <c r="D2743" s="6">
        <v>1</v>
      </c>
      <c r="E2743" s="126">
        <v>46029</v>
      </c>
      <c r="F2743" s="6">
        <v>1</v>
      </c>
      <c r="G2743" t="s">
        <v>798</v>
      </c>
      <c r="H2743" t="s">
        <v>49</v>
      </c>
      <c r="I2743" t="s">
        <v>28</v>
      </c>
      <c r="J2743" t="s">
        <v>799</v>
      </c>
      <c r="K2743">
        <v>2</v>
      </c>
      <c r="L2743" s="7">
        <v>115437.83</v>
      </c>
      <c r="M2743" s="7">
        <v>230875.66</v>
      </c>
      <c r="N2743">
        <v>0</v>
      </c>
      <c r="O2743" t="s">
        <v>29</v>
      </c>
      <c r="P2743">
        <v>0</v>
      </c>
      <c r="Q2743" s="7">
        <v>441460</v>
      </c>
      <c r="R2743" s="7">
        <v>292500</v>
      </c>
      <c r="S2743" s="7">
        <v>585000</v>
      </c>
      <c r="T2743" s="7">
        <v>0.24</v>
      </c>
      <c r="U2743" s="7">
        <v>1404</v>
      </c>
      <c r="V2743" t="s">
        <v>77</v>
      </c>
      <c r="W2743" s="7">
        <v>354124.33999999997</v>
      </c>
      <c r="X2743" s="2" t="s">
        <v>82</v>
      </c>
      <c r="Y2743" s="200"/>
      <c r="Z2743" s="201">
        <f>IF(Y2743&lt;&gt;"",Y2743,IF(Table1[[#This Row],[Befolyt]]="i",1,""))</f>
        <v>1</v>
      </c>
      <c r="AA2743" s="98">
        <f>Table1[[#This Row],[KülföldiÁr]]*Table1[[#This Row],[Darab]]</f>
        <v>0</v>
      </c>
    </row>
    <row r="2744" spans="1:27" x14ac:dyDescent="0.3">
      <c r="A2744" t="s">
        <v>797</v>
      </c>
      <c r="B2744" t="s">
        <v>371</v>
      </c>
      <c r="C2744" s="126">
        <v>46029</v>
      </c>
      <c r="D2744" s="6">
        <v>1</v>
      </c>
      <c r="E2744" s="126">
        <v>46029</v>
      </c>
      <c r="F2744" s="6">
        <v>1</v>
      </c>
      <c r="G2744" t="s">
        <v>75</v>
      </c>
      <c r="H2744" t="s">
        <v>34</v>
      </c>
      <c r="I2744" t="s">
        <v>32</v>
      </c>
      <c r="J2744" t="s">
        <v>76</v>
      </c>
      <c r="K2744">
        <v>2</v>
      </c>
      <c r="L2744" s="7">
        <v>1900</v>
      </c>
      <c r="M2744" s="7">
        <v>3800</v>
      </c>
      <c r="N2744">
        <v>0</v>
      </c>
      <c r="O2744" t="s">
        <v>29</v>
      </c>
      <c r="P2744">
        <v>0</v>
      </c>
      <c r="Q2744" s="7">
        <v>3500</v>
      </c>
      <c r="R2744" s="7">
        <v>0</v>
      </c>
      <c r="S2744" s="7">
        <v>0</v>
      </c>
      <c r="T2744" s="7">
        <v>0</v>
      </c>
      <c r="U2744" s="7">
        <v>0</v>
      </c>
      <c r="V2744" t="s">
        <v>77</v>
      </c>
      <c r="W2744" s="7">
        <v>-3800</v>
      </c>
      <c r="X2744" s="2" t="s">
        <v>82</v>
      </c>
      <c r="Y2744" s="200"/>
      <c r="Z2744" s="201">
        <f>IF(Y2744&lt;&gt;"",Y2744,IF(Table1[[#This Row],[Befolyt]]="i",1,""))</f>
        <v>1</v>
      </c>
      <c r="AA2744" s="98">
        <f>Table1[[#This Row],[KülföldiÁr]]*Table1[[#This Row],[Darab]]</f>
        <v>0</v>
      </c>
    </row>
    <row r="2745" spans="1:27" x14ac:dyDescent="0.3">
      <c r="A2745" t="s">
        <v>797</v>
      </c>
      <c r="B2745" t="s">
        <v>371</v>
      </c>
      <c r="C2745" s="126">
        <v>46029</v>
      </c>
      <c r="D2745" s="6">
        <v>1</v>
      </c>
      <c r="E2745" s="126">
        <v>46029</v>
      </c>
      <c r="F2745" s="6">
        <v>1</v>
      </c>
      <c r="G2745" t="s">
        <v>348</v>
      </c>
      <c r="H2745" t="s">
        <v>34</v>
      </c>
      <c r="I2745" t="s">
        <v>32</v>
      </c>
      <c r="J2745" t="s">
        <v>349</v>
      </c>
      <c r="K2745">
        <v>1</v>
      </c>
      <c r="L2745" s="7">
        <v>10713.22</v>
      </c>
      <c r="M2745" s="7">
        <v>10713.22</v>
      </c>
      <c r="N2745">
        <v>0</v>
      </c>
      <c r="O2745" t="s">
        <v>29</v>
      </c>
      <c r="P2745">
        <v>0</v>
      </c>
      <c r="Q2745" s="7">
        <v>16932</v>
      </c>
      <c r="R2745" s="7">
        <v>0</v>
      </c>
      <c r="S2745" s="7">
        <v>0</v>
      </c>
      <c r="T2745" s="7">
        <v>0</v>
      </c>
      <c r="U2745" s="7">
        <v>0</v>
      </c>
      <c r="V2745" t="s">
        <v>77</v>
      </c>
      <c r="W2745" s="7">
        <v>-10713.22</v>
      </c>
      <c r="X2745" s="2" t="s">
        <v>82</v>
      </c>
      <c r="Y2745" s="200"/>
      <c r="Z2745" s="201">
        <f>IF(Y2745&lt;&gt;"",Y2745,IF(Table1[[#This Row],[Befolyt]]="i",1,""))</f>
        <v>1</v>
      </c>
      <c r="AA2745" s="98">
        <f>Table1[[#This Row],[KülföldiÁr]]*Table1[[#This Row],[Darab]]</f>
        <v>0</v>
      </c>
    </row>
    <row r="2746" spans="1:27" x14ac:dyDescent="0.3">
      <c r="A2746" t="s">
        <v>797</v>
      </c>
      <c r="B2746" t="s">
        <v>371</v>
      </c>
      <c r="C2746" s="126">
        <v>46029</v>
      </c>
      <c r="D2746" s="6">
        <v>1</v>
      </c>
      <c r="E2746" s="126">
        <v>46029</v>
      </c>
      <c r="F2746" s="6">
        <v>1</v>
      </c>
      <c r="G2746" t="s">
        <v>72</v>
      </c>
      <c r="H2746" t="s">
        <v>34</v>
      </c>
      <c r="I2746" t="s">
        <v>32</v>
      </c>
      <c r="J2746" t="s">
        <v>73</v>
      </c>
      <c r="K2746">
        <v>1</v>
      </c>
      <c r="L2746" s="7">
        <v>11530</v>
      </c>
      <c r="M2746" s="7">
        <v>11530</v>
      </c>
      <c r="N2746">
        <v>0</v>
      </c>
      <c r="O2746" t="s">
        <v>29</v>
      </c>
      <c r="P2746">
        <v>0</v>
      </c>
      <c r="Q2746" s="7">
        <v>11530</v>
      </c>
      <c r="R2746" s="7">
        <v>0</v>
      </c>
      <c r="S2746" s="7">
        <v>0</v>
      </c>
      <c r="T2746" s="7">
        <v>0</v>
      </c>
      <c r="U2746" s="7">
        <v>0</v>
      </c>
      <c r="V2746" t="s">
        <v>77</v>
      </c>
      <c r="W2746" s="7">
        <v>-11530</v>
      </c>
      <c r="X2746" s="2" t="s">
        <v>82</v>
      </c>
      <c r="Y2746" s="200"/>
      <c r="Z2746" s="201">
        <f>IF(Y2746&lt;&gt;"",Y2746,IF(Table1[[#This Row],[Befolyt]]="i",1,""))</f>
        <v>1</v>
      </c>
      <c r="AA2746" s="98">
        <f>Table1[[#This Row],[KülföldiÁr]]*Table1[[#This Row],[Darab]]</f>
        <v>0</v>
      </c>
    </row>
    <row r="2747" spans="1:27" x14ac:dyDescent="0.3">
      <c r="A2747" s="154"/>
      <c r="B2747" s="154"/>
      <c r="C2747" s="155"/>
      <c r="D2747" s="156"/>
      <c r="E2747" s="155"/>
      <c r="F2747" s="156"/>
      <c r="G2747" s="154"/>
      <c r="H2747" s="154"/>
      <c r="I2747" s="154"/>
      <c r="J2747" s="154"/>
      <c r="K2747" s="154"/>
      <c r="L2747" s="157"/>
      <c r="M2747" s="157"/>
      <c r="N2747" s="154"/>
      <c r="O2747" s="154"/>
      <c r="P2747" s="154"/>
      <c r="Q2747" s="157"/>
      <c r="R2747" s="157"/>
      <c r="S2747" s="157">
        <f>SUBTOTAL(109,Table1[SzumElad])</f>
        <v>201221788.45999998</v>
      </c>
      <c r="T2747" s="157"/>
      <c r="U2747" s="157"/>
      <c r="V2747" s="154"/>
      <c r="W2747" s="157"/>
      <c r="X2747" s="158"/>
      <c r="Y2747" s="157"/>
      <c r="Z2747" s="159"/>
      <c r="AA2747" s="98"/>
    </row>
  </sheetData>
  <phoneticPr fontId="3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3430-66FF-4D3D-B96E-DA1EF98C42EB}">
  <sheetPr>
    <pageSetUpPr fitToPage="1"/>
  </sheetPr>
  <dimension ref="A1:J10001"/>
  <sheetViews>
    <sheetView zoomScaleNormal="100" workbookViewId="0">
      <selection sqref="A1:J5"/>
    </sheetView>
  </sheetViews>
  <sheetFormatPr defaultRowHeight="14.4" x14ac:dyDescent="0.3"/>
  <cols>
    <col min="1" max="1" width="7.6640625" customWidth="1"/>
    <col min="2" max="2" width="12.33203125" bestFit="1" customWidth="1"/>
    <col min="3" max="3" width="9.6640625" bestFit="1" customWidth="1"/>
    <col min="4" max="4" width="6.6640625" customWidth="1"/>
    <col min="5" max="5" width="23.6640625" customWidth="1"/>
    <col min="6" max="6" width="19.5546875" bestFit="1" customWidth="1"/>
    <col min="7" max="7" width="11.44140625" bestFit="1" customWidth="1"/>
    <col min="8" max="8" width="6.44140625" customWidth="1"/>
    <col min="10" max="10" width="6.44140625" customWidth="1"/>
  </cols>
  <sheetData>
    <row r="1" spans="1:10" x14ac:dyDescent="0.3">
      <c r="A1" s="2" t="s">
        <v>23</v>
      </c>
      <c r="B1" t="s">
        <v>21</v>
      </c>
      <c r="C1" s="3" t="s">
        <v>145</v>
      </c>
      <c r="D1" s="2" t="s">
        <v>146</v>
      </c>
      <c r="E1" t="s">
        <v>147</v>
      </c>
      <c r="F1" t="s">
        <v>148</v>
      </c>
      <c r="G1" s="4" t="s">
        <v>149</v>
      </c>
      <c r="H1" s="5" t="s">
        <v>150</v>
      </c>
      <c r="I1" s="4" t="s">
        <v>151</v>
      </c>
      <c r="J1" t="s">
        <v>152</v>
      </c>
    </row>
    <row r="2" spans="1:10" hidden="1" x14ac:dyDescent="0.3">
      <c r="A2" s="2" t="str">
        <f>Table1[[#This Row],[Befolyt]]</f>
        <v>n</v>
      </c>
      <c r="B2" t="str">
        <f>Table1[[#This Row],[ÜK]]</f>
        <v>Négyesy Gábor</v>
      </c>
      <c r="C2" s="3" t="str">
        <f>Table1[[#This Row],[Szla]]</f>
        <v>727/2026</v>
      </c>
      <c r="D2" s="6">
        <f>Table1[[#This Row],[Kelt_hó]]</f>
        <v>2</v>
      </c>
      <c r="E2" t="str">
        <f>Table1[[#This Row],[Vevő]]</f>
        <v>Pro Grip Kft.</v>
      </c>
      <c r="F2" t="str">
        <f>Table1[[#This Row],[Termékkör]]</f>
        <v>Rakományrögzítők</v>
      </c>
      <c r="G2" s="4">
        <f>Table1[[#This Row],[SzumElad]]</f>
        <v>9700</v>
      </c>
      <c r="H2" s="7">
        <f>Table1[[#This Row],[Jut_%]]</f>
        <v>13.09</v>
      </c>
      <c r="I2" s="4">
        <f>Table1[[#This Row],[Jut]]</f>
        <v>1269.73</v>
      </c>
      <c r="J2" s="4">
        <f>Table1[[#This Row],[Column1]]</f>
        <v>0</v>
      </c>
    </row>
    <row r="3" spans="1:10" hidden="1" x14ac:dyDescent="0.3">
      <c r="A3" s="2" t="str">
        <f>Table1[[#This Row],[Befolyt]]</f>
        <v>n</v>
      </c>
      <c r="B3" t="str">
        <f>Table1[[#This Row],[ÜK]]</f>
        <v>Négyesy Gábor</v>
      </c>
      <c r="C3" s="3" t="str">
        <f>Table1[[#This Row],[Szla]]</f>
        <v>727/2026</v>
      </c>
      <c r="D3" s="6">
        <f>Table1[[#This Row],[Kelt_hó]]</f>
        <v>2</v>
      </c>
      <c r="E3" t="str">
        <f>Table1[[#This Row],[Vevő]]</f>
        <v>Pro Grip Kft.</v>
      </c>
      <c r="F3" t="str">
        <f>Table1[[#This Row],[Termékkör]]</f>
        <v>Rakományrögzítők</v>
      </c>
      <c r="G3" s="4">
        <f>Table1[[#This Row],[SzumElad]]</f>
        <v>9700</v>
      </c>
      <c r="H3" s="7">
        <f>Table1[[#This Row],[Jut_%]]</f>
        <v>13.09</v>
      </c>
      <c r="I3" s="4">
        <f>Table1[[#This Row],[Jut]]</f>
        <v>1269.73</v>
      </c>
      <c r="J3" s="4">
        <f>Table1[[#This Row],[Column1]]</f>
        <v>0</v>
      </c>
    </row>
    <row r="4" spans="1:10" hidden="1" x14ac:dyDescent="0.3">
      <c r="A4" s="2" t="str">
        <f>Table1[[#This Row],[Befolyt]]</f>
        <v>n</v>
      </c>
      <c r="B4" t="str">
        <f>Table1[[#This Row],[ÜK]]</f>
        <v>Négyesy Gábor</v>
      </c>
      <c r="C4" s="3" t="str">
        <f>Table1[[#This Row],[Szla]]</f>
        <v>727/2026</v>
      </c>
      <c r="D4" s="6">
        <f>Table1[[#This Row],[Kelt_hó]]</f>
        <v>2</v>
      </c>
      <c r="E4" t="str">
        <f>Table1[[#This Row],[Vevő]]</f>
        <v>Pro Grip Kft.</v>
      </c>
      <c r="F4" t="str">
        <f>Table1[[#This Row],[Termékkör]]</f>
        <v>Rakományrögzítők</v>
      </c>
      <c r="G4" s="4">
        <f>Table1[[#This Row],[SzumElad]]</f>
        <v>9700</v>
      </c>
      <c r="H4" s="7">
        <f>Table1[[#This Row],[Jut_%]]</f>
        <v>13.09</v>
      </c>
      <c r="I4" s="4">
        <f>Table1[[#This Row],[Jut]]</f>
        <v>1269.73</v>
      </c>
      <c r="J4" s="4">
        <f>Table1[[#This Row],[Column1]]</f>
        <v>0</v>
      </c>
    </row>
    <row r="5" spans="1:10" hidden="1" x14ac:dyDescent="0.3">
      <c r="A5" s="2" t="str">
        <f>Table1[[#This Row],[Befolyt]]</f>
        <v>n</v>
      </c>
      <c r="B5" t="str">
        <f>Table1[[#This Row],[ÜK]]</f>
        <v>Négyesy Gábor</v>
      </c>
      <c r="C5" s="3" t="str">
        <f>Table1[[#This Row],[Szla]]</f>
        <v>727/2026</v>
      </c>
      <c r="D5" s="6">
        <f>Table1[[#This Row],[Kelt_hó]]</f>
        <v>2</v>
      </c>
      <c r="E5" t="str">
        <f>Table1[[#This Row],[Vevő]]</f>
        <v>Pro Grip Kft.</v>
      </c>
      <c r="F5" t="str">
        <f>Table1[[#This Row],[Termékkör]]</f>
        <v>Rakományrögzítők</v>
      </c>
      <c r="G5" s="4">
        <f>Table1[[#This Row],[SzumElad]]</f>
        <v>9700</v>
      </c>
      <c r="H5" s="7">
        <f>Table1[[#This Row],[Jut_%]]</f>
        <v>13.09</v>
      </c>
      <c r="I5" s="4">
        <f>Table1[[#This Row],[Jut]]</f>
        <v>1269.73</v>
      </c>
      <c r="J5" s="4">
        <f>Table1[[#This Row],[Column1]]</f>
        <v>0</v>
      </c>
    </row>
    <row r="6" spans="1:10" hidden="1" x14ac:dyDescent="0.3">
      <c r="A6" s="2" t="str">
        <f>Table1[[#This Row],[Befolyt]]</f>
        <v>n</v>
      </c>
      <c r="B6" t="str">
        <f>Table1[[#This Row],[ÜK]]</f>
        <v>Négyesy Gábor</v>
      </c>
      <c r="C6" s="3" t="str">
        <f>Table1[[#This Row],[Szla]]</f>
        <v>727/2026</v>
      </c>
      <c r="D6" s="6">
        <f>Table1[[#This Row],[Kelt_hó]]</f>
        <v>2</v>
      </c>
      <c r="E6" t="str">
        <f>Table1[[#This Row],[Vevő]]</f>
        <v>Pro Grip Kft.</v>
      </c>
      <c r="F6" t="str">
        <f>Table1[[#This Row],[Termékkör]]</f>
        <v>Rakományrögzítők</v>
      </c>
      <c r="G6" s="4">
        <f>Table1[[#This Row],[SzumElad]]</f>
        <v>8730</v>
      </c>
      <c r="H6" s="7">
        <f>Table1[[#This Row],[Jut_%]]</f>
        <v>13.09</v>
      </c>
      <c r="I6" s="4">
        <f>Table1[[#This Row],[Jut]]</f>
        <v>1142.7570000000001</v>
      </c>
      <c r="J6" s="4">
        <f>Table1[[#This Row],[Column1]]</f>
        <v>0</v>
      </c>
    </row>
    <row r="7" spans="1:10" hidden="1" x14ac:dyDescent="0.3">
      <c r="A7" s="2" t="str">
        <f>Table1[[#This Row],[Befolyt]]</f>
        <v>n</v>
      </c>
      <c r="B7" t="str">
        <f>Table1[[#This Row],[ÜK]]</f>
        <v>Négyesy Gábor</v>
      </c>
      <c r="C7" s="3" t="str">
        <f>Table1[[#This Row],[Szla]]</f>
        <v>727/2026</v>
      </c>
      <c r="D7" s="6">
        <f>Table1[[#This Row],[Kelt_hó]]</f>
        <v>2</v>
      </c>
      <c r="E7" t="str">
        <f>Table1[[#This Row],[Vevő]]</f>
        <v>Pro Grip Kft.</v>
      </c>
      <c r="F7" t="str">
        <f>Table1[[#This Row],[Termékkör]]</f>
        <v>Rakományrögzítők</v>
      </c>
      <c r="G7" s="4">
        <f>Table1[[#This Row],[SzumElad]]</f>
        <v>1260</v>
      </c>
      <c r="H7" s="7">
        <f>Table1[[#This Row],[Jut_%]]</f>
        <v>12.38</v>
      </c>
      <c r="I7" s="4">
        <f>Table1[[#This Row],[Jut]]</f>
        <v>155.988</v>
      </c>
      <c r="J7" s="4">
        <f>Table1[[#This Row],[Column1]]</f>
        <v>0</v>
      </c>
    </row>
    <row r="8" spans="1:10" hidden="1" x14ac:dyDescent="0.3">
      <c r="A8" s="2" t="str">
        <f>Table1[[#This Row],[Befolyt]]</f>
        <v>n</v>
      </c>
      <c r="B8" t="str">
        <f>Table1[[#This Row],[ÜK]]</f>
        <v>Négyesy Gábor</v>
      </c>
      <c r="C8" s="3" t="str">
        <f>Table1[[#This Row],[Szla]]</f>
        <v>727/2026</v>
      </c>
      <c r="D8" s="6">
        <f>Table1[[#This Row],[Kelt_hó]]</f>
        <v>2</v>
      </c>
      <c r="E8" t="str">
        <f>Table1[[#This Row],[Vevő]]</f>
        <v>Pro Grip Kft.</v>
      </c>
      <c r="F8" t="str">
        <f>Table1[[#This Row],[Termékkör]]</f>
        <v>Rakományrögzítők</v>
      </c>
      <c r="G8" s="4">
        <f>Table1[[#This Row],[SzumElad]]</f>
        <v>9700</v>
      </c>
      <c r="H8" s="7">
        <f>Table1[[#This Row],[Jut_%]]</f>
        <v>13.09</v>
      </c>
      <c r="I8" s="4">
        <f>Table1[[#This Row],[Jut]]</f>
        <v>1269.73</v>
      </c>
      <c r="J8" s="4">
        <f>Table1[[#This Row],[Column1]]</f>
        <v>0</v>
      </c>
    </row>
    <row r="9" spans="1:10" hidden="1" x14ac:dyDescent="0.3">
      <c r="A9" s="2" t="str">
        <f>Table1[[#This Row],[Befolyt]]</f>
        <v>n</v>
      </c>
      <c r="B9" t="str">
        <f>Table1[[#This Row],[ÜK]]</f>
        <v>Négyesy Gábor</v>
      </c>
      <c r="C9" s="3" t="str">
        <f>Table1[[#This Row],[Szla]]</f>
        <v>727/2026</v>
      </c>
      <c r="D9" s="6">
        <f>Table1[[#This Row],[Kelt_hó]]</f>
        <v>2</v>
      </c>
      <c r="E9" t="str">
        <f>Table1[[#This Row],[Vevő]]</f>
        <v>Pro Grip Kft.</v>
      </c>
      <c r="F9" t="str">
        <f>Table1[[#This Row],[Termékkör]]</f>
        <v>Rakományrögzítők</v>
      </c>
      <c r="G9" s="4">
        <f>Table1[[#This Row],[SzumElad]]</f>
        <v>2910</v>
      </c>
      <c r="H9" s="7">
        <f>Table1[[#This Row],[Jut_%]]</f>
        <v>13.09</v>
      </c>
      <c r="I9" s="4">
        <f>Table1[[#This Row],[Jut]]</f>
        <v>380.91900000000004</v>
      </c>
      <c r="J9" s="4">
        <f>Table1[[#This Row],[Column1]]</f>
        <v>0</v>
      </c>
    </row>
    <row r="10" spans="1:10" hidden="1" x14ac:dyDescent="0.3">
      <c r="A10" s="2" t="str">
        <f>Table1[[#This Row],[Befolyt]]</f>
        <v>n</v>
      </c>
      <c r="B10" t="str">
        <f>Table1[[#This Row],[ÜK]]</f>
        <v>Négyesy Gábor</v>
      </c>
      <c r="C10" s="3" t="str">
        <f>Table1[[#This Row],[Szla]]</f>
        <v>727/2026</v>
      </c>
      <c r="D10" s="6">
        <f>Table1[[#This Row],[Kelt_hó]]</f>
        <v>2</v>
      </c>
      <c r="E10" t="str">
        <f>Table1[[#This Row],[Vevő]]</f>
        <v>Pro Grip Kft.</v>
      </c>
      <c r="F10" t="str">
        <f>Table1[[#This Row],[Termékkör]]</f>
        <v>Rakományrögzítők</v>
      </c>
      <c r="G10" s="4">
        <f>Table1[[#This Row],[SzumElad]]</f>
        <v>8120</v>
      </c>
      <c r="H10" s="7">
        <f>Table1[[#This Row],[Jut_%]]</f>
        <v>12.59</v>
      </c>
      <c r="I10" s="4">
        <f>Table1[[#This Row],[Jut]]</f>
        <v>1022.308</v>
      </c>
      <c r="J10" s="4">
        <f>Table1[[#This Row],[Column1]]</f>
        <v>0</v>
      </c>
    </row>
    <row r="11" spans="1:10" hidden="1" x14ac:dyDescent="0.3">
      <c r="A11" s="2" t="str">
        <f>Table1[[#This Row],[Befolyt]]</f>
        <v>n</v>
      </c>
      <c r="B11" t="str">
        <f>Table1[[#This Row],[ÜK]]</f>
        <v>Négyesy Gábor</v>
      </c>
      <c r="C11" s="3" t="str">
        <f>Table1[[#This Row],[Szla]]</f>
        <v>727/2026</v>
      </c>
      <c r="D11" s="6">
        <f>Table1[[#This Row],[Kelt_hó]]</f>
        <v>2</v>
      </c>
      <c r="E11" t="str">
        <f>Table1[[#This Row],[Vevő]]</f>
        <v>Pro Grip Kft.</v>
      </c>
      <c r="F11" t="str">
        <f>Table1[[#This Row],[Termékkör]]</f>
        <v>Rakományrögzítők</v>
      </c>
      <c r="G11" s="4">
        <f>Table1[[#This Row],[SzumElad]]</f>
        <v>9700</v>
      </c>
      <c r="H11" s="7">
        <f>Table1[[#This Row],[Jut_%]]</f>
        <v>13.09</v>
      </c>
      <c r="I11" s="4">
        <f>Table1[[#This Row],[Jut]]</f>
        <v>1269.73</v>
      </c>
      <c r="J11" s="4">
        <f>Table1[[#This Row],[Column1]]</f>
        <v>0</v>
      </c>
    </row>
    <row r="12" spans="1:10" hidden="1" x14ac:dyDescent="0.3">
      <c r="A12" s="2" t="str">
        <f>Table1[[#This Row],[Befolyt]]</f>
        <v>n</v>
      </c>
      <c r="B12" t="str">
        <f>Table1[[#This Row],[ÜK]]</f>
        <v>Négyesy Gábor</v>
      </c>
      <c r="C12" s="3" t="str">
        <f>Table1[[#This Row],[Szla]]</f>
        <v>727/2026</v>
      </c>
      <c r="D12" s="6">
        <f>Table1[[#This Row],[Kelt_hó]]</f>
        <v>2</v>
      </c>
      <c r="E12" t="str">
        <f>Table1[[#This Row],[Vevő]]</f>
        <v>Pro Grip Kft.</v>
      </c>
      <c r="F12" t="str">
        <f>Table1[[#This Row],[Termékkör]]</f>
        <v>Rakományrögzítők</v>
      </c>
      <c r="G12" s="4">
        <f>Table1[[#This Row],[SzumElad]]</f>
        <v>970</v>
      </c>
      <c r="H12" s="7">
        <f>Table1[[#This Row],[Jut_%]]</f>
        <v>13.09</v>
      </c>
      <c r="I12" s="4">
        <f>Table1[[#This Row],[Jut]]</f>
        <v>126.973</v>
      </c>
      <c r="J12" s="4">
        <f>Table1[[#This Row],[Column1]]</f>
        <v>0</v>
      </c>
    </row>
    <row r="13" spans="1:10" hidden="1" x14ac:dyDescent="0.3">
      <c r="A13" s="2" t="str">
        <f>Table1[[#This Row],[Befolyt]]</f>
        <v>n</v>
      </c>
      <c r="B13" t="str">
        <f>Table1[[#This Row],[ÜK]]</f>
        <v>Négyesy Gábor</v>
      </c>
      <c r="C13" s="3" t="str">
        <f>Table1[[#This Row],[Szla]]</f>
        <v>727/2026</v>
      </c>
      <c r="D13" s="6">
        <f>Table1[[#This Row],[Kelt_hó]]</f>
        <v>2</v>
      </c>
      <c r="E13" t="str">
        <f>Table1[[#This Row],[Vevő]]</f>
        <v>Pro Grip Kft.</v>
      </c>
      <c r="F13" t="str">
        <f>Table1[[#This Row],[Termékkör]]</f>
        <v>Rakományrögzítők</v>
      </c>
      <c r="G13" s="4">
        <f>Table1[[#This Row],[SzumElad]]</f>
        <v>9630</v>
      </c>
      <c r="H13" s="7">
        <f>Table1[[#This Row],[Jut_%]]</f>
        <v>12.8</v>
      </c>
      <c r="I13" s="4">
        <f>Table1[[#This Row],[Jut]]</f>
        <v>1232.6400000000001</v>
      </c>
      <c r="J13" s="4">
        <f>Table1[[#This Row],[Column1]]</f>
        <v>0</v>
      </c>
    </row>
    <row r="14" spans="1:10" hidden="1" x14ac:dyDescent="0.3">
      <c r="A14" s="2" t="str">
        <f>Table1[[#This Row],[Befolyt]]</f>
        <v>n</v>
      </c>
      <c r="B14" t="str">
        <f>Table1[[#This Row],[ÜK]]</f>
        <v>Négyesy Gábor</v>
      </c>
      <c r="C14" s="3" t="str">
        <f>Table1[[#This Row],[Szla]]</f>
        <v>727/2026</v>
      </c>
      <c r="D14" s="6">
        <f>Table1[[#This Row],[Kelt_hó]]</f>
        <v>2</v>
      </c>
      <c r="E14" t="str">
        <f>Table1[[#This Row],[Vevő]]</f>
        <v>Pro Grip Kft.</v>
      </c>
      <c r="F14" t="str">
        <f>Table1[[#This Row],[Termékkör]]</f>
        <v>Rakományrögzítők</v>
      </c>
      <c r="G14" s="4">
        <f>Table1[[#This Row],[SzumElad]]</f>
        <v>9700</v>
      </c>
      <c r="H14" s="7">
        <f>Table1[[#This Row],[Jut_%]]</f>
        <v>13.09</v>
      </c>
      <c r="I14" s="4">
        <f>Table1[[#This Row],[Jut]]</f>
        <v>1269.73</v>
      </c>
      <c r="J14" s="4">
        <f>Table1[[#This Row],[Column1]]</f>
        <v>0</v>
      </c>
    </row>
    <row r="15" spans="1:10" hidden="1" x14ac:dyDescent="0.3">
      <c r="A15" s="2" t="str">
        <f>Table1[[#This Row],[Befolyt]]</f>
        <v>n</v>
      </c>
      <c r="B15" t="str">
        <f>Table1[[#This Row],[ÜK]]</f>
        <v>Négyesy Gábor</v>
      </c>
      <c r="C15" s="3" t="str">
        <f>Table1[[#This Row],[Szla]]</f>
        <v>727/2026</v>
      </c>
      <c r="D15" s="6">
        <f>Table1[[#This Row],[Kelt_hó]]</f>
        <v>2</v>
      </c>
      <c r="E15" t="str">
        <f>Table1[[#This Row],[Vevő]]</f>
        <v>Pro Grip Kft.</v>
      </c>
      <c r="F15" t="str">
        <f>Table1[[#This Row],[Termékkör]]</f>
        <v>Rakományrögzítők</v>
      </c>
      <c r="G15" s="4">
        <f>Table1[[#This Row],[SzumElad]]</f>
        <v>14200</v>
      </c>
      <c r="H15" s="7">
        <f>Table1[[#This Row],[Jut_%]]</f>
        <v>12.11</v>
      </c>
      <c r="I15" s="4">
        <f>Table1[[#This Row],[Jut]]</f>
        <v>1719.62</v>
      </c>
      <c r="J15" s="4">
        <f>Table1[[#This Row],[Column1]]</f>
        <v>0</v>
      </c>
    </row>
    <row r="16" spans="1:10" hidden="1" x14ac:dyDescent="0.3">
      <c r="A16" s="2" t="str">
        <f>Table1[[#This Row],[Befolyt]]</f>
        <v>n</v>
      </c>
      <c r="B16" t="str">
        <f>Table1[[#This Row],[ÜK]]</f>
        <v>Négyesy Gábor</v>
      </c>
      <c r="C16" s="3" t="str">
        <f>Table1[[#This Row],[Szla]]</f>
        <v>727/2026</v>
      </c>
      <c r="D16" s="6">
        <f>Table1[[#This Row],[Kelt_hó]]</f>
        <v>2</v>
      </c>
      <c r="E16" t="str">
        <f>Table1[[#This Row],[Vevő]]</f>
        <v>Pro Grip Kft.</v>
      </c>
      <c r="F16" t="str">
        <f>Table1[[#This Row],[Termékkör]]</f>
        <v>Rakományrögzítők</v>
      </c>
      <c r="G16" s="4">
        <f>Table1[[#This Row],[SzumElad]]</f>
        <v>13600</v>
      </c>
      <c r="H16" s="7">
        <f>Table1[[#This Row],[Jut_%]]</f>
        <v>12.21</v>
      </c>
      <c r="I16" s="4">
        <f>Table1[[#This Row],[Jut]]</f>
        <v>1660.56</v>
      </c>
      <c r="J16" s="4">
        <f>Table1[[#This Row],[Column1]]</f>
        <v>0</v>
      </c>
    </row>
    <row r="17" spans="1:10" hidden="1" x14ac:dyDescent="0.3">
      <c r="A17" s="2" t="str">
        <f>Table1[[#This Row],[Befolyt]]</f>
        <v>n</v>
      </c>
      <c r="B17" t="str">
        <f>Table1[[#This Row],[ÜK]]</f>
        <v>Négyesy Gábor</v>
      </c>
      <c r="C17" s="3" t="str">
        <f>Table1[[#This Row],[Szla]]</f>
        <v>727/2026</v>
      </c>
      <c r="D17" s="6">
        <f>Table1[[#This Row],[Kelt_hó]]</f>
        <v>2</v>
      </c>
      <c r="E17" t="str">
        <f>Table1[[#This Row],[Vevő]]</f>
        <v>Pro Grip Kft.</v>
      </c>
      <c r="F17" t="str">
        <f>Table1[[#This Row],[Termékkör]]</f>
        <v>Rakományrögzítők</v>
      </c>
      <c r="G17" s="4">
        <f>Table1[[#This Row],[SzumElad]]</f>
        <v>14200</v>
      </c>
      <c r="H17" s="7">
        <f>Table1[[#This Row],[Jut_%]]</f>
        <v>12.11</v>
      </c>
      <c r="I17" s="4">
        <f>Table1[[#This Row],[Jut]]</f>
        <v>1719.62</v>
      </c>
      <c r="J17" s="4">
        <f>Table1[[#This Row],[Column1]]</f>
        <v>0</v>
      </c>
    </row>
    <row r="18" spans="1:10" hidden="1" x14ac:dyDescent="0.3">
      <c r="A18" s="2" t="str">
        <f>Table1[[#This Row],[Befolyt]]</f>
        <v>n</v>
      </c>
      <c r="B18" t="str">
        <f>Table1[[#This Row],[ÜK]]</f>
        <v>Négyesy Gábor</v>
      </c>
      <c r="C18" s="3" t="str">
        <f>Table1[[#This Row],[Szla]]</f>
        <v>727/2026</v>
      </c>
      <c r="D18" s="6">
        <f>Table1[[#This Row],[Kelt_hó]]</f>
        <v>2</v>
      </c>
      <c r="E18" t="str">
        <f>Table1[[#This Row],[Vevő]]</f>
        <v>Pro Grip Kft.</v>
      </c>
      <c r="F18" t="str">
        <f>Table1[[#This Row],[Termékkör]]</f>
        <v>Rakományrögzítők</v>
      </c>
      <c r="G18" s="4">
        <f>Table1[[#This Row],[SzumElad]]</f>
        <v>14200</v>
      </c>
      <c r="H18" s="7">
        <f>Table1[[#This Row],[Jut_%]]</f>
        <v>12.11</v>
      </c>
      <c r="I18" s="4">
        <f>Table1[[#This Row],[Jut]]</f>
        <v>1719.62</v>
      </c>
      <c r="J18" s="4">
        <f>Table1[[#This Row],[Column1]]</f>
        <v>0</v>
      </c>
    </row>
    <row r="19" spans="1:10" hidden="1" x14ac:dyDescent="0.3">
      <c r="A19" s="2" t="str">
        <f>Table1[[#This Row],[Befolyt]]</f>
        <v>n</v>
      </c>
      <c r="B19" t="str">
        <f>Table1[[#This Row],[ÜK]]</f>
        <v>Négyesy Gábor</v>
      </c>
      <c r="C19" s="3" t="str">
        <f>Table1[[#This Row],[Szla]]</f>
        <v>727/2026</v>
      </c>
      <c r="D19" s="6">
        <f>Table1[[#This Row],[Kelt_hó]]</f>
        <v>2</v>
      </c>
      <c r="E19" t="str">
        <f>Table1[[#This Row],[Vevő]]</f>
        <v>Pro Grip Kft.</v>
      </c>
      <c r="F19" t="str">
        <f>Table1[[#This Row],[Termékkör]]</f>
        <v>Rakományrögzítők</v>
      </c>
      <c r="G19" s="4">
        <f>Table1[[#This Row],[SzumElad]]</f>
        <v>1420</v>
      </c>
      <c r="H19" s="7">
        <f>Table1[[#This Row],[Jut_%]]</f>
        <v>12.11</v>
      </c>
      <c r="I19" s="4">
        <f>Table1[[#This Row],[Jut]]</f>
        <v>171.96200000000002</v>
      </c>
      <c r="J19" s="4">
        <f>Table1[[#This Row],[Column1]]</f>
        <v>0</v>
      </c>
    </row>
    <row r="20" spans="1:10" hidden="1" x14ac:dyDescent="0.3">
      <c r="A20" s="2" t="str">
        <f>Table1[[#This Row],[Befolyt]]</f>
        <v>n</v>
      </c>
      <c r="B20" t="str">
        <f>Table1[[#This Row],[ÜK]]</f>
        <v>Négyesy Gábor</v>
      </c>
      <c r="C20" s="3" t="str">
        <f>Table1[[#This Row],[Szla]]</f>
        <v>727/2026</v>
      </c>
      <c r="D20" s="6">
        <f>Table1[[#This Row],[Kelt_hó]]</f>
        <v>2</v>
      </c>
      <c r="E20" t="str">
        <f>Table1[[#This Row],[Vevő]]</f>
        <v>Pro Grip Kft.</v>
      </c>
      <c r="F20" t="str">
        <f>Table1[[#This Row],[Termékkör]]</f>
        <v>Rakományrögzítők</v>
      </c>
      <c r="G20" s="4">
        <f>Table1[[#This Row],[SzumElad]]</f>
        <v>15120</v>
      </c>
      <c r="H20" s="7">
        <f>Table1[[#This Row],[Jut_%]]</f>
        <v>11.79</v>
      </c>
      <c r="I20" s="4">
        <f>Table1[[#This Row],[Jut]]</f>
        <v>1782.6479999999999</v>
      </c>
      <c r="J20" s="4">
        <f>Table1[[#This Row],[Column1]]</f>
        <v>0</v>
      </c>
    </row>
    <row r="21" spans="1:10" hidden="1" x14ac:dyDescent="0.3">
      <c r="A21" s="2" t="str">
        <f>Table1[[#This Row],[Befolyt]]</f>
        <v>n</v>
      </c>
      <c r="B21" t="str">
        <f>Table1[[#This Row],[ÜK]]</f>
        <v>Négyesy Gábor</v>
      </c>
      <c r="C21" s="3" t="str">
        <f>Table1[[#This Row],[Szla]]</f>
        <v>727/2026</v>
      </c>
      <c r="D21" s="6">
        <f>Table1[[#This Row],[Kelt_hó]]</f>
        <v>2</v>
      </c>
      <c r="E21" t="str">
        <f>Table1[[#This Row],[Vevő]]</f>
        <v>Pro Grip Kft.</v>
      </c>
      <c r="F21" t="str">
        <f>Table1[[#This Row],[Termékkör]]</f>
        <v>Rakományrögzítők</v>
      </c>
      <c r="G21" s="4">
        <f>Table1[[#This Row],[SzumElad]]</f>
        <v>14200</v>
      </c>
      <c r="H21" s="7">
        <f>Table1[[#This Row],[Jut_%]]</f>
        <v>12.11</v>
      </c>
      <c r="I21" s="4">
        <f>Table1[[#This Row],[Jut]]</f>
        <v>1719.62</v>
      </c>
      <c r="J21" s="4">
        <f>Table1[[#This Row],[Column1]]</f>
        <v>0</v>
      </c>
    </row>
    <row r="22" spans="1:10" hidden="1" x14ac:dyDescent="0.3">
      <c r="A22" s="2" t="str">
        <f>Table1[[#This Row],[Befolyt]]</f>
        <v>n</v>
      </c>
      <c r="B22" t="str">
        <f>Table1[[#This Row],[ÜK]]</f>
        <v>Négyesy Gábor</v>
      </c>
      <c r="C22" s="3" t="str">
        <f>Table1[[#This Row],[Szla]]</f>
        <v>727/2026</v>
      </c>
      <c r="D22" s="6">
        <f>Table1[[#This Row],[Kelt_hó]]</f>
        <v>2</v>
      </c>
      <c r="E22" t="str">
        <f>Table1[[#This Row],[Vevő]]</f>
        <v>Pro Grip Kft.</v>
      </c>
      <c r="F22" t="str">
        <f>Table1[[#This Row],[Termékkör]]</f>
        <v>Rakományrögzítők</v>
      </c>
      <c r="G22" s="4">
        <f>Table1[[#This Row],[SzumElad]]</f>
        <v>16000</v>
      </c>
      <c r="H22" s="7">
        <f>Table1[[#This Row],[Jut_%]]</f>
        <v>11.88</v>
      </c>
      <c r="I22" s="4">
        <f>Table1[[#This Row],[Jut]]</f>
        <v>1900.8</v>
      </c>
      <c r="J22" s="4">
        <f>Table1[[#This Row],[Column1]]</f>
        <v>0</v>
      </c>
    </row>
    <row r="23" spans="1:10" hidden="1" x14ac:dyDescent="0.3">
      <c r="A23" s="2" t="str">
        <f>Table1[[#This Row],[Befolyt]]</f>
        <v>n</v>
      </c>
      <c r="B23" t="str">
        <f>Table1[[#This Row],[ÜK]]</f>
        <v>Négyesy Gábor</v>
      </c>
      <c r="C23" s="3" t="str">
        <f>Table1[[#This Row],[Szla]]</f>
        <v>727/2026</v>
      </c>
      <c r="D23" s="6">
        <f>Table1[[#This Row],[Kelt_hó]]</f>
        <v>2</v>
      </c>
      <c r="E23" t="str">
        <f>Table1[[#This Row],[Vevő]]</f>
        <v>Pro Grip Kft.</v>
      </c>
      <c r="F23" t="str">
        <f>Table1[[#This Row],[Termékkör]]</f>
        <v>Rakományrögzítők</v>
      </c>
      <c r="G23" s="4">
        <f>Table1[[#This Row],[SzumElad]]</f>
        <v>7100</v>
      </c>
      <c r="H23" s="7">
        <f>Table1[[#This Row],[Jut_%]]</f>
        <v>12.11</v>
      </c>
      <c r="I23" s="4">
        <f>Table1[[#This Row],[Jut]]</f>
        <v>859.81</v>
      </c>
      <c r="J23" s="4">
        <f>Table1[[#This Row],[Column1]]</f>
        <v>0</v>
      </c>
    </row>
    <row r="24" spans="1:10" hidden="1" x14ac:dyDescent="0.3">
      <c r="A24" s="2" t="str">
        <f>Table1[[#This Row],[Befolyt]]</f>
        <v>n</v>
      </c>
      <c r="B24" t="str">
        <f>Table1[[#This Row],[ÜK]]</f>
        <v>Négyesy Gábor</v>
      </c>
      <c r="C24" s="3" t="str">
        <f>Table1[[#This Row],[Szla]]</f>
        <v>727/2026</v>
      </c>
      <c r="D24" s="6">
        <f>Table1[[#This Row],[Kelt_hó]]</f>
        <v>2</v>
      </c>
      <c r="E24" t="str">
        <f>Table1[[#This Row],[Vevő]]</f>
        <v>Pro Grip Kft.</v>
      </c>
      <c r="F24" t="str">
        <f>Table1[[#This Row],[Termékkör]]</f>
        <v>Rakományrögzítők</v>
      </c>
      <c r="G24" s="4">
        <f>Table1[[#This Row],[SzumElad]]</f>
        <v>8000</v>
      </c>
      <c r="H24" s="7">
        <f>Table1[[#This Row],[Jut_%]]</f>
        <v>11.88</v>
      </c>
      <c r="I24" s="4">
        <f>Table1[[#This Row],[Jut]]</f>
        <v>950.4</v>
      </c>
      <c r="J24" s="4">
        <f>Table1[[#This Row],[Column1]]</f>
        <v>0</v>
      </c>
    </row>
    <row r="25" spans="1:10" hidden="1" x14ac:dyDescent="0.3">
      <c r="A25" s="2" t="str">
        <f>Table1[[#This Row],[Befolyt]]</f>
        <v>n</v>
      </c>
      <c r="B25" t="str">
        <f>Table1[[#This Row],[ÜK]]</f>
        <v>Négyesy Gábor</v>
      </c>
      <c r="C25" s="3" t="str">
        <f>Table1[[#This Row],[Szla]]</f>
        <v>726/2026</v>
      </c>
      <c r="D25" s="6">
        <f>Table1[[#This Row],[Kelt_hó]]</f>
        <v>2</v>
      </c>
      <c r="E25" t="str">
        <f>Table1[[#This Row],[Vevő]]</f>
        <v>ASG Vízgép Kft.</v>
      </c>
      <c r="F25" t="str">
        <f>Table1[[#This Row],[Termékkör]]</f>
        <v>Lánc függesztékek</v>
      </c>
      <c r="G25" s="4">
        <f>Table1[[#This Row],[SzumElad]]</f>
        <v>567360</v>
      </c>
      <c r="H25" s="7">
        <f>Table1[[#This Row],[Jut_%]]</f>
        <v>3.67</v>
      </c>
      <c r="I25" s="4">
        <f>Table1[[#This Row],[Jut]]</f>
        <v>20822.112000000001</v>
      </c>
      <c r="J25" s="4">
        <f>Table1[[#This Row],[Column1]]</f>
        <v>0</v>
      </c>
    </row>
    <row r="26" spans="1:10" hidden="1" x14ac:dyDescent="0.3">
      <c r="A26" s="2" t="str">
        <f>Table1[[#This Row],[Befolyt]]</f>
        <v>n</v>
      </c>
      <c r="B26" t="str">
        <f>Table1[[#This Row],[ÜK]]</f>
        <v>Négyesy Gábor</v>
      </c>
      <c r="C26" s="3" t="str">
        <f>Table1[[#This Row],[Szla]]</f>
        <v>725/2026</v>
      </c>
      <c r="D26" s="6">
        <f>Table1[[#This Row],[Kelt_hó]]</f>
        <v>2</v>
      </c>
      <c r="E26" t="str">
        <f>Table1[[#This Row],[Vevő]]</f>
        <v>Antal Ipari és Kereskedelmi Kft</v>
      </c>
      <c r="F26" t="str">
        <f>Table1[[#This Row],[Termékkör]]</f>
        <v>Lánc függesztékek</v>
      </c>
      <c r="G26" s="4">
        <f>Table1[[#This Row],[SzumElad]]</f>
        <v>15600</v>
      </c>
      <c r="H26" s="7">
        <f>Table1[[#This Row],[Jut_%]]</f>
        <v>15.05</v>
      </c>
      <c r="I26" s="4">
        <f>Table1[[#This Row],[Jut]]</f>
        <v>2347.8000000000002</v>
      </c>
      <c r="J26" s="4">
        <f>Table1[[#This Row],[Column1]]</f>
        <v>0</v>
      </c>
    </row>
    <row r="27" spans="1:10" hidden="1" x14ac:dyDescent="0.3">
      <c r="A27" s="2" t="str">
        <f>Table1[[#This Row],[Befolyt]]</f>
        <v>n</v>
      </c>
      <c r="B27" t="str">
        <f>Table1[[#This Row],[ÜK]]</f>
        <v>Négyesy Gábor</v>
      </c>
      <c r="C27" s="3" t="str">
        <f>Table1[[#This Row],[Szla]]</f>
        <v>724/2026</v>
      </c>
      <c r="D27" s="6">
        <f>Table1[[#This Row],[Kelt_hó]]</f>
        <v>2</v>
      </c>
      <c r="E27" t="str">
        <f>Table1[[#This Row],[Vevő]]</f>
        <v>S.S.L.  Rental Kft</v>
      </c>
      <c r="F27" t="str">
        <f>Table1[[#This Row],[Termékkör]]</f>
        <v>Lánc függesztékek</v>
      </c>
      <c r="G27" s="4">
        <f>Table1[[#This Row],[SzumElad]]</f>
        <v>26740</v>
      </c>
      <c r="H27" s="7">
        <f>Table1[[#This Row],[Jut_%]]</f>
        <v>8.66</v>
      </c>
      <c r="I27" s="4">
        <f>Table1[[#This Row],[Jut]]</f>
        <v>2315.6839999999997</v>
      </c>
      <c r="J27" s="4">
        <f>Table1[[#This Row],[Column1]]</f>
        <v>0</v>
      </c>
    </row>
    <row r="28" spans="1:10" hidden="1" x14ac:dyDescent="0.3">
      <c r="A28" s="2" t="str">
        <f>Table1[[#This Row],[Befolyt]]</f>
        <v>n</v>
      </c>
      <c r="B28" t="str">
        <f>Table1[[#This Row],[ÜK]]</f>
        <v>Négyesy Gábor</v>
      </c>
      <c r="C28" s="3" t="str">
        <f>Table1[[#This Row],[Szla]]</f>
        <v>724/2026</v>
      </c>
      <c r="D28" s="6">
        <f>Table1[[#This Row],[Kelt_hó]]</f>
        <v>2</v>
      </c>
      <c r="E28" t="str">
        <f>Table1[[#This Row],[Vevő]]</f>
        <v>S.S.L.  Rental Kft</v>
      </c>
      <c r="F28" t="str">
        <f>Table1[[#This Row],[Termékkör]]</f>
        <v>Textilkötelek hevederek</v>
      </c>
      <c r="G28" s="4">
        <f>Table1[[#This Row],[SzumElad]]</f>
        <v>3950</v>
      </c>
      <c r="H28" s="7">
        <f>Table1[[#This Row],[Jut_%]]</f>
        <v>11.9</v>
      </c>
      <c r="I28" s="4">
        <f>Table1[[#This Row],[Jut]]</f>
        <v>470.05</v>
      </c>
      <c r="J28" s="4">
        <f>Table1[[#This Row],[Column1]]</f>
        <v>0</v>
      </c>
    </row>
    <row r="29" spans="1:10" hidden="1" x14ac:dyDescent="0.3">
      <c r="A29" s="2" t="str">
        <f>Table1[[#This Row],[Befolyt]]</f>
        <v>n</v>
      </c>
      <c r="B29" t="str">
        <f>Table1[[#This Row],[ÜK]]</f>
        <v>Négyesy Gábor</v>
      </c>
      <c r="C29" s="3" t="str">
        <f>Table1[[#This Row],[Szla]]</f>
        <v>724/2026</v>
      </c>
      <c r="D29" s="6">
        <f>Table1[[#This Row],[Kelt_hó]]</f>
        <v>2</v>
      </c>
      <c r="E29" t="str">
        <f>Table1[[#This Row],[Vevő]]</f>
        <v>S.S.L.  Rental Kft</v>
      </c>
      <c r="F29" t="str">
        <f>Table1[[#This Row],[Termékkör]]</f>
        <v>Rakományrögzítők</v>
      </c>
      <c r="G29" s="4">
        <f>Table1[[#This Row],[SzumElad]]</f>
        <v>69500</v>
      </c>
      <c r="H29" s="7">
        <f>Table1[[#This Row],[Jut_%]]</f>
        <v>12.37</v>
      </c>
      <c r="I29" s="4">
        <f>Table1[[#This Row],[Jut]]</f>
        <v>8597.15</v>
      </c>
      <c r="J29" s="4">
        <f>Table1[[#This Row],[Column1]]</f>
        <v>0</v>
      </c>
    </row>
    <row r="30" spans="1:10" hidden="1" x14ac:dyDescent="0.3">
      <c r="A30" s="2" t="str">
        <f>Table1[[#This Row],[Befolyt]]</f>
        <v>n</v>
      </c>
      <c r="B30" t="str">
        <f>Table1[[#This Row],[ÜK]]</f>
        <v>Négyesy Gábor</v>
      </c>
      <c r="C30" s="3" t="str">
        <f>Table1[[#This Row],[Szla]]</f>
        <v>724/2026</v>
      </c>
      <c r="D30" s="6">
        <f>Table1[[#This Row],[Kelt_hó]]</f>
        <v>2</v>
      </c>
      <c r="E30" t="str">
        <f>Table1[[#This Row],[Vevő]]</f>
        <v>S.S.L.  Rental Kft</v>
      </c>
      <c r="F30" t="str">
        <f>Table1[[#This Row],[Termékkör]]</f>
        <v>Rakományrögzítők</v>
      </c>
      <c r="G30" s="4">
        <f>Table1[[#This Row],[SzumElad]]</f>
        <v>77200</v>
      </c>
      <c r="H30" s="7">
        <f>Table1[[#This Row],[Jut_%]]</f>
        <v>13.89</v>
      </c>
      <c r="I30" s="4">
        <f>Table1[[#This Row],[Jut]]</f>
        <v>10723.08</v>
      </c>
      <c r="J30" s="4">
        <f>Table1[[#This Row],[Column1]]</f>
        <v>0</v>
      </c>
    </row>
    <row r="31" spans="1:10" hidden="1" x14ac:dyDescent="0.3">
      <c r="A31" s="2" t="str">
        <f>Table1[[#This Row],[Befolyt]]</f>
        <v>n</v>
      </c>
      <c r="B31" t="str">
        <f>Table1[[#This Row],[ÜK]]</f>
        <v>Négyesy Gábor</v>
      </c>
      <c r="C31" s="3" t="str">
        <f>Table1[[#This Row],[Szla]]</f>
        <v>724/2026</v>
      </c>
      <c r="D31" s="6">
        <f>Table1[[#This Row],[Kelt_hó]]</f>
        <v>2</v>
      </c>
      <c r="E31" t="str">
        <f>Table1[[#This Row],[Vevő]]</f>
        <v>S.S.L.  Rental Kft</v>
      </c>
      <c r="F31" t="str">
        <f>Table1[[#This Row],[Termékkör]]</f>
        <v>Rakományrögzítők</v>
      </c>
      <c r="G31" s="4">
        <f>Table1[[#This Row],[SzumElad]]</f>
        <v>30600</v>
      </c>
      <c r="H31" s="7">
        <f>Table1[[#This Row],[Jut_%]]</f>
        <v>14.9</v>
      </c>
      <c r="I31" s="4">
        <f>Table1[[#This Row],[Jut]]</f>
        <v>4559.3999999999996</v>
      </c>
      <c r="J31" s="4">
        <f>Table1[[#This Row],[Column1]]</f>
        <v>0</v>
      </c>
    </row>
    <row r="32" spans="1:10" hidden="1" x14ac:dyDescent="0.3">
      <c r="A32" s="2" t="str">
        <f>Table1[[#This Row],[Befolyt]]</f>
        <v>n</v>
      </c>
      <c r="B32" t="str">
        <f>Table1[[#This Row],[ÜK]]</f>
        <v>Négyesy Gábor</v>
      </c>
      <c r="C32" s="3" t="str">
        <f>Table1[[#This Row],[Szla]]</f>
        <v>724/2026</v>
      </c>
      <c r="D32" s="6">
        <f>Table1[[#This Row],[Kelt_hó]]</f>
        <v>2</v>
      </c>
      <c r="E32" t="str">
        <f>Table1[[#This Row],[Vevő]]</f>
        <v>S.S.L.  Rental Kft</v>
      </c>
      <c r="F32" t="str">
        <f>Table1[[#This Row],[Termékkör]]</f>
        <v>Rakományrögzítők</v>
      </c>
      <c r="G32" s="4">
        <f>Table1[[#This Row],[SzumElad]]</f>
        <v>27500</v>
      </c>
      <c r="H32" s="7">
        <f>Table1[[#This Row],[Jut_%]]</f>
        <v>15.45</v>
      </c>
      <c r="I32" s="4">
        <f>Table1[[#This Row],[Jut]]</f>
        <v>4248.75</v>
      </c>
      <c r="J32" s="4">
        <f>Table1[[#This Row],[Column1]]</f>
        <v>0</v>
      </c>
    </row>
    <row r="33" spans="1:10" hidden="1" x14ac:dyDescent="0.3">
      <c r="A33" s="2" t="str">
        <f>Table1[[#This Row],[Befolyt]]</f>
        <v>n</v>
      </c>
      <c r="B33" t="str">
        <f>Table1[[#This Row],[ÜK]]</f>
        <v>Forgó Tamás</v>
      </c>
      <c r="C33" s="3" t="str">
        <f>Table1[[#This Row],[Szla]]</f>
        <v>723/2026</v>
      </c>
      <c r="D33" s="6">
        <f>Table1[[#This Row],[Kelt_hó]]</f>
        <v>2</v>
      </c>
      <c r="E33" t="str">
        <f>Table1[[#This Row],[Vevő]]</f>
        <v>Messer GasPack GmbH</v>
      </c>
      <c r="F33" t="str">
        <f>Table1[[#This Row],[Termékkör]]</f>
        <v>Rakományrögzítők</v>
      </c>
      <c r="G33" s="4">
        <f>Table1[[#This Row],[SzumElad]]</f>
        <v>16802300</v>
      </c>
      <c r="H33" s="7">
        <f>Table1[[#This Row],[Jut_%]]</f>
        <v>0</v>
      </c>
      <c r="I33" s="4">
        <f>Table1[[#This Row],[Jut]]</f>
        <v>0</v>
      </c>
      <c r="J33" s="4">
        <f>Table1[[#This Row],[Column1]]</f>
        <v>0</v>
      </c>
    </row>
    <row r="34" spans="1:10" hidden="1" x14ac:dyDescent="0.3">
      <c r="A34" s="2" t="str">
        <f>Table1[[#This Row],[Befolyt]]</f>
        <v>n</v>
      </c>
      <c r="B34" t="str">
        <f>Table1[[#This Row],[ÜK]]</f>
        <v>Forgó Tamás</v>
      </c>
      <c r="C34" s="3" t="str">
        <f>Table1[[#This Row],[Szla]]</f>
        <v>723/2026</v>
      </c>
      <c r="D34" s="6">
        <f>Table1[[#This Row],[Kelt_hó]]</f>
        <v>2</v>
      </c>
      <c r="E34" t="str">
        <f>Table1[[#This Row],[Vevő]]</f>
        <v>Messer GasPack GmbH</v>
      </c>
      <c r="F34" t="str">
        <f>Table1[[#This Row],[Termékkör]]</f>
        <v>Rakományrögzítők</v>
      </c>
      <c r="G34" s="4">
        <f>Table1[[#This Row],[SzumElad]]</f>
        <v>2741728.5</v>
      </c>
      <c r="H34" s="7">
        <f>Table1[[#This Row],[Jut_%]]</f>
        <v>0</v>
      </c>
      <c r="I34" s="4">
        <f>Table1[[#This Row],[Jut]]</f>
        <v>0</v>
      </c>
      <c r="J34" s="4">
        <f>Table1[[#This Row],[Column1]]</f>
        <v>0</v>
      </c>
    </row>
    <row r="35" spans="1:10" hidden="1" x14ac:dyDescent="0.3">
      <c r="A35" s="2" t="str">
        <f>Table1[[#This Row],[Befolyt]]</f>
        <v>n</v>
      </c>
      <c r="B35" t="str">
        <f>Table1[[#This Row],[ÜK]]</f>
        <v>Forgó Tamás</v>
      </c>
      <c r="C35" s="3" t="str">
        <f>Table1[[#This Row],[Szla]]</f>
        <v>723/2026</v>
      </c>
      <c r="D35" s="6">
        <f>Table1[[#This Row],[Kelt_hó]]</f>
        <v>2</v>
      </c>
      <c r="E35" t="str">
        <f>Table1[[#This Row],[Vevő]]</f>
        <v>Messer GasPack GmbH</v>
      </c>
      <c r="F35" t="str">
        <f>Table1[[#This Row],[Termékkör]]</f>
        <v>Fuvar</v>
      </c>
      <c r="G35" s="4">
        <f>Table1[[#This Row],[SzumElad]]</f>
        <v>359508.5</v>
      </c>
      <c r="H35" s="7">
        <f>Table1[[#This Row],[Jut_%]]</f>
        <v>0</v>
      </c>
      <c r="I35" s="4">
        <f>Table1[[#This Row],[Jut]]</f>
        <v>0</v>
      </c>
      <c r="J35" s="4">
        <f>Table1[[#This Row],[Column1]]</f>
        <v>0</v>
      </c>
    </row>
    <row r="36" spans="1:10" hidden="1" x14ac:dyDescent="0.3">
      <c r="A36" s="2" t="str">
        <f>Table1[[#This Row],[Befolyt]]</f>
        <v>n</v>
      </c>
      <c r="B36" t="str">
        <f>Table1[[#This Row],[ÜK]]</f>
        <v>Forgó Tamás</v>
      </c>
      <c r="C36" s="3" t="str">
        <f>Table1[[#This Row],[Szla]]</f>
        <v>722/2026</v>
      </c>
      <c r="D36" s="6">
        <f>Table1[[#This Row],[Kelt_hó]]</f>
        <v>2</v>
      </c>
      <c r="E36" t="str">
        <f>Table1[[#This Row],[Vevő]]</f>
        <v>Messer GasPack GmbH</v>
      </c>
      <c r="F36" t="str">
        <f>Table1[[#This Row],[Termékkör]]</f>
        <v>Rakományrögzítők</v>
      </c>
      <c r="G36" s="4">
        <f>Table1[[#This Row],[SzumElad]]</f>
        <v>5075733.8</v>
      </c>
      <c r="H36" s="7">
        <f>Table1[[#This Row],[Jut_%]]</f>
        <v>0</v>
      </c>
      <c r="I36" s="4">
        <f>Table1[[#This Row],[Jut]]</f>
        <v>0</v>
      </c>
      <c r="J36" s="4">
        <f>Table1[[#This Row],[Column1]]</f>
        <v>0</v>
      </c>
    </row>
    <row r="37" spans="1:10" hidden="1" x14ac:dyDescent="0.3">
      <c r="A37" s="2" t="str">
        <f>Table1[[#This Row],[Befolyt]]</f>
        <v>n</v>
      </c>
      <c r="B37" t="str">
        <f>Table1[[#This Row],[ÜK]]</f>
        <v>Forgó Tamás</v>
      </c>
      <c r="C37" s="3" t="str">
        <f>Table1[[#This Row],[Szla]]</f>
        <v>722/2026</v>
      </c>
      <c r="D37" s="6">
        <f>Table1[[#This Row],[Kelt_hó]]</f>
        <v>2</v>
      </c>
      <c r="E37" t="str">
        <f>Table1[[#This Row],[Vevő]]</f>
        <v>Messer GasPack GmbH</v>
      </c>
      <c r="F37" t="str">
        <f>Table1[[#This Row],[Termékkör]]</f>
        <v>Fuvar</v>
      </c>
      <c r="G37" s="4">
        <f>Table1[[#This Row],[SzumElad]]</f>
        <v>51088.05</v>
      </c>
      <c r="H37" s="7">
        <f>Table1[[#This Row],[Jut_%]]</f>
        <v>0</v>
      </c>
      <c r="I37" s="4">
        <f>Table1[[#This Row],[Jut]]</f>
        <v>0</v>
      </c>
      <c r="J37" s="4">
        <f>Table1[[#This Row],[Column1]]</f>
        <v>0</v>
      </c>
    </row>
    <row r="38" spans="1:10" hidden="1" x14ac:dyDescent="0.3">
      <c r="A38" s="2" t="str">
        <f>Table1[[#This Row],[Befolyt]]</f>
        <v>n</v>
      </c>
      <c r="B38" t="str">
        <f>Table1[[#This Row],[ÜK]]</f>
        <v>Négyesy Gábor</v>
      </c>
      <c r="C38" s="3" t="str">
        <f>Table1[[#This Row],[Szla]]</f>
        <v>721/2026</v>
      </c>
      <c r="D38" s="6">
        <f>Table1[[#This Row],[Kelt_hó]]</f>
        <v>2</v>
      </c>
      <c r="E38" t="str">
        <f>Table1[[#This Row],[Vevő]]</f>
        <v>Moratus Szerkezetépítő Kft.</v>
      </c>
      <c r="F38" t="str">
        <f>Table1[[#This Row],[Termékkör]]</f>
        <v>Lánc függesztékek</v>
      </c>
      <c r="G38" s="4">
        <f>Table1[[#This Row],[SzumElad]]</f>
        <v>310520</v>
      </c>
      <c r="H38" s="7">
        <f>Table1[[#This Row],[Jut_%]]</f>
        <v>13.09</v>
      </c>
      <c r="I38" s="4">
        <f>Table1[[#This Row],[Jut]]</f>
        <v>40647.067999999999</v>
      </c>
      <c r="J38" s="4">
        <f>Table1[[#This Row],[Column1]]</f>
        <v>0</v>
      </c>
    </row>
    <row r="39" spans="1:10" hidden="1" x14ac:dyDescent="0.3">
      <c r="A39" s="2" t="str">
        <f>Table1[[#This Row],[Befolyt]]</f>
        <v>n</v>
      </c>
      <c r="B39" t="str">
        <f>Table1[[#This Row],[ÜK]]</f>
        <v>Négyesy Gábor</v>
      </c>
      <c r="C39" s="3" t="str">
        <f>Table1[[#This Row],[Szla]]</f>
        <v>720/2026</v>
      </c>
      <c r="D39" s="6">
        <f>Table1[[#This Row],[Kelt_hó]]</f>
        <v>2</v>
      </c>
      <c r="E39" t="str">
        <f>Table1[[#This Row],[Vevő]]</f>
        <v>Schal-Tech Homlokzattechnika Kft.</v>
      </c>
      <c r="F39" t="str">
        <f>Table1[[#This Row],[Termékkör]]</f>
        <v>Lánc függesztékek</v>
      </c>
      <c r="G39" s="4">
        <f>Table1[[#This Row],[SzumElad]]</f>
        <v>2620</v>
      </c>
      <c r="H39" s="7">
        <f>Table1[[#This Row],[Jut_%]]</f>
        <v>13.02</v>
      </c>
      <c r="I39" s="4">
        <f>Table1[[#This Row],[Jut]]</f>
        <v>341.12400000000002</v>
      </c>
      <c r="J39" s="4">
        <f>Table1[[#This Row],[Column1]]</f>
        <v>0</v>
      </c>
    </row>
    <row r="40" spans="1:10" hidden="1" x14ac:dyDescent="0.3">
      <c r="A40" s="2" t="str">
        <f>Table1[[#This Row],[Befolyt]]</f>
        <v>n</v>
      </c>
      <c r="B40" t="str">
        <f>Table1[[#This Row],[ÜK]]</f>
        <v>Négyesy Gábor</v>
      </c>
      <c r="C40" s="3" t="str">
        <f>Table1[[#This Row],[Szla]]</f>
        <v>720/2026</v>
      </c>
      <c r="D40" s="6">
        <f>Table1[[#This Row],[Kelt_hó]]</f>
        <v>2</v>
      </c>
      <c r="E40" t="str">
        <f>Table1[[#This Row],[Vevő]]</f>
        <v>Schal-Tech Homlokzattechnika Kft.</v>
      </c>
      <c r="F40" t="str">
        <f>Table1[[#This Row],[Termékkör]]</f>
        <v>Kapcsolóelemek</v>
      </c>
      <c r="G40" s="4">
        <f>Table1[[#This Row],[SzumElad]]</f>
        <v>2930</v>
      </c>
      <c r="H40" s="7">
        <f>Table1[[#This Row],[Jut_%]]</f>
        <v>1.18</v>
      </c>
      <c r="I40" s="4">
        <f>Table1[[#This Row],[Jut]]</f>
        <v>34.573999999999998</v>
      </c>
      <c r="J40" s="4">
        <f>Table1[[#This Row],[Column1]]</f>
        <v>0</v>
      </c>
    </row>
    <row r="41" spans="1:10" hidden="1" x14ac:dyDescent="0.3">
      <c r="A41" s="2" t="str">
        <f>Table1[[#This Row],[Befolyt]]</f>
        <v>n</v>
      </c>
      <c r="B41" t="str">
        <f>Table1[[#This Row],[ÜK]]</f>
        <v>Négyesy Gábor</v>
      </c>
      <c r="C41" s="3" t="str">
        <f>Table1[[#This Row],[Szla]]</f>
        <v>719/2026</v>
      </c>
      <c r="D41" s="6">
        <f>Table1[[#This Row],[Kelt_hó]]</f>
        <v>2</v>
      </c>
      <c r="E41" t="str">
        <f>Table1[[#This Row],[Vevő]]</f>
        <v>Schal-Tech Homlokzattechnika Kft.</v>
      </c>
      <c r="F41" t="str">
        <f>Table1[[#This Row],[Termékkör]]</f>
        <v>Rakományrögzítők</v>
      </c>
      <c r="G41" s="4">
        <f>Table1[[#This Row],[SzumElad]]</f>
        <v>15600</v>
      </c>
      <c r="H41" s="7">
        <f>Table1[[#This Row],[Jut_%]]</f>
        <v>6.19</v>
      </c>
      <c r="I41" s="4">
        <f>Table1[[#This Row],[Jut]]</f>
        <v>965.64</v>
      </c>
      <c r="J41" s="4">
        <f>Table1[[#This Row],[Column1]]</f>
        <v>0</v>
      </c>
    </row>
    <row r="42" spans="1:10" hidden="1" x14ac:dyDescent="0.3">
      <c r="A42" s="2" t="str">
        <f>Table1[[#This Row],[Befolyt]]</f>
        <v>n</v>
      </c>
      <c r="B42" t="str">
        <f>Table1[[#This Row],[ÜK]]</f>
        <v>Négyesy Gábor</v>
      </c>
      <c r="C42" s="3" t="str">
        <f>Table1[[#This Row],[Szla]]</f>
        <v>718/2026</v>
      </c>
      <c r="D42" s="6">
        <f>Table1[[#This Row],[Kelt_hó]]</f>
        <v>2</v>
      </c>
      <c r="E42" t="str">
        <f>Table1[[#This Row],[Vevő]]</f>
        <v>ÉGV Toronydaru Zrt</v>
      </c>
      <c r="F42" t="str">
        <f>Table1[[#This Row],[Termékkör]]</f>
        <v>Lánc függesztékek</v>
      </c>
      <c r="G42" s="4">
        <f>Table1[[#This Row],[SzumElad]]</f>
        <v>248740</v>
      </c>
      <c r="H42" s="7">
        <f>Table1[[#This Row],[Jut_%]]</f>
        <v>11.21</v>
      </c>
      <c r="I42" s="4">
        <f>Table1[[#This Row],[Jut]]</f>
        <v>27883.754000000004</v>
      </c>
      <c r="J42" s="4">
        <f>Table1[[#This Row],[Column1]]</f>
        <v>0</v>
      </c>
    </row>
    <row r="43" spans="1:10" hidden="1" x14ac:dyDescent="0.3">
      <c r="A43" s="2" t="str">
        <f>Table1[[#This Row],[Befolyt]]</f>
        <v>n</v>
      </c>
      <c r="B43" t="str">
        <f>Table1[[#This Row],[ÜK]]</f>
        <v>Négyesy Gábor</v>
      </c>
      <c r="C43" s="3" t="str">
        <f>Table1[[#This Row],[Szla]]</f>
        <v>717/2026</v>
      </c>
      <c r="D43" s="6">
        <f>Table1[[#This Row],[Kelt_hó]]</f>
        <v>2</v>
      </c>
      <c r="E43" t="str">
        <f>Table1[[#This Row],[Vevő]]</f>
        <v>PRANGL-Hungaria Kft.</v>
      </c>
      <c r="F43" t="str">
        <f>Table1[[#This Row],[Termékkör]]</f>
        <v>Saját munka</v>
      </c>
      <c r="G43" s="4">
        <f>Table1[[#This Row],[SzumElad]]</f>
        <v>3000</v>
      </c>
      <c r="H43" s="7">
        <f>Table1[[#This Row],[Jut_%]]</f>
        <v>0</v>
      </c>
      <c r="I43" s="4">
        <f>Table1[[#This Row],[Jut]]</f>
        <v>0</v>
      </c>
      <c r="J43" s="4">
        <f>Table1[[#This Row],[Column1]]</f>
        <v>0</v>
      </c>
    </row>
    <row r="44" spans="1:10" hidden="1" x14ac:dyDescent="0.3">
      <c r="A44" s="2" t="str">
        <f>Table1[[#This Row],[Befolyt]]</f>
        <v>n</v>
      </c>
      <c r="B44" t="str">
        <f>Table1[[#This Row],[ÜK]]</f>
        <v>Négyesy Gábor</v>
      </c>
      <c r="C44" s="3" t="str">
        <f>Table1[[#This Row],[Szla]]</f>
        <v>717/2026</v>
      </c>
      <c r="D44" s="6">
        <f>Table1[[#This Row],[Kelt_hó]]</f>
        <v>2</v>
      </c>
      <c r="E44" t="str">
        <f>Table1[[#This Row],[Vevő]]</f>
        <v>PRANGL-Hungaria Kft.</v>
      </c>
      <c r="F44" t="str">
        <f>Table1[[#This Row],[Termékkör]]</f>
        <v>Vizsgálat</v>
      </c>
      <c r="G44" s="4">
        <f>Table1[[#This Row],[SzumElad]]</f>
        <v>81700</v>
      </c>
      <c r="H44" s="7">
        <f>Table1[[#This Row],[Jut_%]]</f>
        <v>10</v>
      </c>
      <c r="I44" s="4">
        <f>Table1[[#This Row],[Jut]]</f>
        <v>8170</v>
      </c>
      <c r="J44" s="4">
        <f>Table1[[#This Row],[Column1]]</f>
        <v>0</v>
      </c>
    </row>
    <row r="45" spans="1:10" hidden="1" x14ac:dyDescent="0.3">
      <c r="A45" s="2" t="str">
        <f>Table1[[#This Row],[Befolyt]]</f>
        <v>n</v>
      </c>
      <c r="B45" t="str">
        <f>Table1[[#This Row],[ÜK]]</f>
        <v>Négyesy Gábor</v>
      </c>
      <c r="C45" s="3" t="str">
        <f>Table1[[#This Row],[Szla]]</f>
        <v>717/2026</v>
      </c>
      <c r="D45" s="6">
        <f>Table1[[#This Row],[Kelt_hó]]</f>
        <v>2</v>
      </c>
      <c r="E45" t="str">
        <f>Table1[[#This Row],[Vevő]]</f>
        <v>PRANGL-Hungaria Kft.</v>
      </c>
      <c r="F45" t="str">
        <f>Table1[[#This Row],[Termékkör]]</f>
        <v>Vizsgálat</v>
      </c>
      <c r="G45" s="4">
        <f>Table1[[#This Row],[SzumElad]]</f>
        <v>51200</v>
      </c>
      <c r="H45" s="7">
        <f>Table1[[#This Row],[Jut_%]]</f>
        <v>10</v>
      </c>
      <c r="I45" s="4">
        <f>Table1[[#This Row],[Jut]]</f>
        <v>5120</v>
      </c>
      <c r="J45" s="4">
        <f>Table1[[#This Row],[Column1]]</f>
        <v>0</v>
      </c>
    </row>
    <row r="46" spans="1:10" hidden="1" x14ac:dyDescent="0.3">
      <c r="A46" s="2" t="str">
        <f>Table1[[#This Row],[Befolyt]]</f>
        <v>n</v>
      </c>
      <c r="B46" t="str">
        <f>Table1[[#This Row],[ÜK]]</f>
        <v>Négyesy Gábor</v>
      </c>
      <c r="C46" s="3" t="str">
        <f>Table1[[#This Row],[Szla]]</f>
        <v>717/2026</v>
      </c>
      <c r="D46" s="6">
        <f>Table1[[#This Row],[Kelt_hó]]</f>
        <v>2</v>
      </c>
      <c r="E46" t="str">
        <f>Table1[[#This Row],[Vevő]]</f>
        <v>PRANGL-Hungaria Kft.</v>
      </c>
      <c r="F46" t="str">
        <f>Table1[[#This Row],[Termékkör]]</f>
        <v>Vizsgálat</v>
      </c>
      <c r="G46" s="4">
        <f>Table1[[#This Row],[SzumElad]]</f>
        <v>50100</v>
      </c>
      <c r="H46" s="7">
        <f>Table1[[#This Row],[Jut_%]]</f>
        <v>10</v>
      </c>
      <c r="I46" s="4">
        <f>Table1[[#This Row],[Jut]]</f>
        <v>5010</v>
      </c>
      <c r="J46" s="4">
        <f>Table1[[#This Row],[Column1]]</f>
        <v>0</v>
      </c>
    </row>
    <row r="47" spans="1:10" hidden="1" x14ac:dyDescent="0.3">
      <c r="A47" s="2" t="str">
        <f>Table1[[#This Row],[Befolyt]]</f>
        <v>n</v>
      </c>
      <c r="B47" t="str">
        <f>Table1[[#This Row],[ÜK]]</f>
        <v>Négyesy Gábor</v>
      </c>
      <c r="C47" s="3" t="str">
        <f>Table1[[#This Row],[Szla]]</f>
        <v>717/2026</v>
      </c>
      <c r="D47" s="6">
        <f>Table1[[#This Row],[Kelt_hó]]</f>
        <v>2</v>
      </c>
      <c r="E47" t="str">
        <f>Table1[[#This Row],[Vevő]]</f>
        <v>PRANGL-Hungaria Kft.</v>
      </c>
      <c r="F47" t="str">
        <f>Table1[[#This Row],[Termékkör]]</f>
        <v>Vizsgálat</v>
      </c>
      <c r="G47" s="4">
        <f>Table1[[#This Row],[SzumElad]]</f>
        <v>24500</v>
      </c>
      <c r="H47" s="7">
        <f>Table1[[#This Row],[Jut_%]]</f>
        <v>10</v>
      </c>
      <c r="I47" s="4">
        <f>Table1[[#This Row],[Jut]]</f>
        <v>2450</v>
      </c>
      <c r="J47" s="4">
        <f>Table1[[#This Row],[Column1]]</f>
        <v>0</v>
      </c>
    </row>
    <row r="48" spans="1:10" hidden="1" x14ac:dyDescent="0.3">
      <c r="A48" s="2" t="str">
        <f>Table1[[#This Row],[Befolyt]]</f>
        <v>n</v>
      </c>
      <c r="B48" t="str">
        <f>Table1[[#This Row],[ÜK]]</f>
        <v>Négyesy Gábor</v>
      </c>
      <c r="C48" s="3" t="str">
        <f>Table1[[#This Row],[Szla]]</f>
        <v>717/2026</v>
      </c>
      <c r="D48" s="6">
        <f>Table1[[#This Row],[Kelt_hó]]</f>
        <v>2</v>
      </c>
      <c r="E48" t="str">
        <f>Table1[[#This Row],[Vevő]]</f>
        <v>PRANGL-Hungaria Kft.</v>
      </c>
      <c r="F48" t="str">
        <f>Table1[[#This Row],[Termékkör]]</f>
        <v>Textilkötelek hevederek</v>
      </c>
      <c r="G48" s="4">
        <f>Table1[[#This Row],[SzumElad]]</f>
        <v>476</v>
      </c>
      <c r="H48" s="7">
        <f>Table1[[#This Row],[Jut_%]]</f>
        <v>5</v>
      </c>
      <c r="I48" s="4">
        <f>Table1[[#This Row],[Jut]]</f>
        <v>23.8</v>
      </c>
      <c r="J48" s="4">
        <f>Table1[[#This Row],[Column1]]</f>
        <v>0</v>
      </c>
    </row>
    <row r="49" spans="1:10" hidden="1" x14ac:dyDescent="0.3">
      <c r="A49" s="2" t="str">
        <f>Table1[[#This Row],[Befolyt]]</f>
        <v>n</v>
      </c>
      <c r="B49" t="str">
        <f>Table1[[#This Row],[ÜK]]</f>
        <v>Négyesy Gábor</v>
      </c>
      <c r="C49" s="3" t="str">
        <f>Table1[[#This Row],[Szla]]</f>
        <v>717/2026</v>
      </c>
      <c r="D49" s="6">
        <f>Table1[[#This Row],[Kelt_hó]]</f>
        <v>2</v>
      </c>
      <c r="E49" t="str">
        <f>Table1[[#This Row],[Vevő]]</f>
        <v>PRANGL-Hungaria Kft.</v>
      </c>
      <c r="F49" t="str">
        <f>Table1[[#This Row],[Termékkör]]</f>
        <v>Textilkötelek hevederek</v>
      </c>
      <c r="G49" s="4">
        <f>Table1[[#This Row],[SzumElad]]</f>
        <v>124</v>
      </c>
      <c r="H49" s="7">
        <f>Table1[[#This Row],[Jut_%]]</f>
        <v>5</v>
      </c>
      <c r="I49" s="4">
        <f>Table1[[#This Row],[Jut]]</f>
        <v>6.2</v>
      </c>
      <c r="J49" s="4">
        <f>Table1[[#This Row],[Column1]]</f>
        <v>0</v>
      </c>
    </row>
    <row r="50" spans="1:10" hidden="1" x14ac:dyDescent="0.3">
      <c r="A50" s="2" t="str">
        <f>Table1[[#This Row],[Befolyt]]</f>
        <v>n</v>
      </c>
      <c r="B50" t="str">
        <f>Table1[[#This Row],[ÜK]]</f>
        <v>Négyesy Gábor</v>
      </c>
      <c r="C50" s="3" t="str">
        <f>Table1[[#This Row],[Szla]]</f>
        <v>717/2026</v>
      </c>
      <c r="D50" s="6">
        <f>Table1[[#This Row],[Kelt_hó]]</f>
        <v>2</v>
      </c>
      <c r="E50" t="str">
        <f>Table1[[#This Row],[Vevő]]</f>
        <v>PRANGL-Hungaria Kft.</v>
      </c>
      <c r="F50" t="str">
        <f>Table1[[#This Row],[Termékkör]]</f>
        <v>Lánc függesztékek</v>
      </c>
      <c r="G50" s="4">
        <f>Table1[[#This Row],[SzumElad]]</f>
        <v>47700</v>
      </c>
      <c r="H50" s="7">
        <f>Table1[[#This Row],[Jut_%]]</f>
        <v>5</v>
      </c>
      <c r="I50" s="4">
        <f>Table1[[#This Row],[Jut]]</f>
        <v>2385</v>
      </c>
      <c r="J50" s="4">
        <f>Table1[[#This Row],[Column1]]</f>
        <v>0</v>
      </c>
    </row>
    <row r="51" spans="1:10" hidden="1" x14ac:dyDescent="0.3">
      <c r="A51" s="2" t="str">
        <f>Table1[[#This Row],[Befolyt]]</f>
        <v>n</v>
      </c>
      <c r="B51" t="str">
        <f>Table1[[#This Row],[ÜK]]</f>
        <v>Négyesy Gábor</v>
      </c>
      <c r="C51" s="3" t="str">
        <f>Table1[[#This Row],[Szla]]</f>
        <v>717/2026</v>
      </c>
      <c r="D51" s="6">
        <f>Table1[[#This Row],[Kelt_hó]]</f>
        <v>2</v>
      </c>
      <c r="E51" t="str">
        <f>Table1[[#This Row],[Vevő]]</f>
        <v>PRANGL-Hungaria Kft.</v>
      </c>
      <c r="F51" t="str">
        <f>Table1[[#This Row],[Termékkör]]</f>
        <v>Lánc függesztékek</v>
      </c>
      <c r="G51" s="4">
        <f>Table1[[#This Row],[SzumElad]]</f>
        <v>6840</v>
      </c>
      <c r="H51" s="7">
        <f>Table1[[#This Row],[Jut_%]]</f>
        <v>5</v>
      </c>
      <c r="I51" s="4">
        <f>Table1[[#This Row],[Jut]]</f>
        <v>342</v>
      </c>
      <c r="J51" s="4">
        <f>Table1[[#This Row],[Column1]]</f>
        <v>0</v>
      </c>
    </row>
    <row r="52" spans="1:10" hidden="1" x14ac:dyDescent="0.3">
      <c r="A52" s="2" t="str">
        <f>Table1[[#This Row],[Befolyt]]</f>
        <v>n</v>
      </c>
      <c r="B52" t="str">
        <f>Table1[[#This Row],[ÜK]]</f>
        <v>Négyesy Gábor</v>
      </c>
      <c r="C52" s="3" t="str">
        <f>Table1[[#This Row],[Szla]]</f>
        <v>717/2026</v>
      </c>
      <c r="D52" s="6">
        <f>Table1[[#This Row],[Kelt_hó]]</f>
        <v>2</v>
      </c>
      <c r="E52" t="str">
        <f>Table1[[#This Row],[Vevő]]</f>
        <v>PRANGL-Hungaria Kft.</v>
      </c>
      <c r="F52" t="str">
        <f>Table1[[#This Row],[Termékkör]]</f>
        <v>Lánc függesztékek</v>
      </c>
      <c r="G52" s="4">
        <f>Table1[[#This Row],[SzumElad]]</f>
        <v>3300</v>
      </c>
      <c r="H52" s="7">
        <f>Table1[[#This Row],[Jut_%]]</f>
        <v>5</v>
      </c>
      <c r="I52" s="4">
        <f>Table1[[#This Row],[Jut]]</f>
        <v>165</v>
      </c>
      <c r="J52" s="4">
        <f>Table1[[#This Row],[Column1]]</f>
        <v>0</v>
      </c>
    </row>
    <row r="53" spans="1:10" hidden="1" x14ac:dyDescent="0.3">
      <c r="A53" s="2" t="str">
        <f>Table1[[#This Row],[Befolyt]]</f>
        <v>n</v>
      </c>
      <c r="B53" t="str">
        <f>Table1[[#This Row],[ÜK]]</f>
        <v>Négyesy Gábor</v>
      </c>
      <c r="C53" s="3" t="str">
        <f>Table1[[#This Row],[Szla]]</f>
        <v>716/2026</v>
      </c>
      <c r="D53" s="6">
        <f>Table1[[#This Row],[Kelt_hó]]</f>
        <v>2</v>
      </c>
      <c r="E53" t="str">
        <f>Table1[[#This Row],[Vevő]]</f>
        <v>Veolia Mélyépítő Magyarország Kft.</v>
      </c>
      <c r="F53" t="str">
        <f>Table1[[#This Row],[Termékkör]]</f>
        <v>Rakományrögzítők</v>
      </c>
      <c r="G53" s="4">
        <f>Table1[[#This Row],[SzumElad]]</f>
        <v>6900</v>
      </c>
      <c r="H53" s="7">
        <f>Table1[[#This Row],[Jut_%]]</f>
        <v>6.52</v>
      </c>
      <c r="I53" s="4">
        <f>Table1[[#This Row],[Jut]]</f>
        <v>449.88</v>
      </c>
      <c r="J53" s="4">
        <f>Table1[[#This Row],[Column1]]</f>
        <v>0</v>
      </c>
    </row>
    <row r="54" spans="1:10" hidden="1" x14ac:dyDescent="0.3">
      <c r="A54" s="2" t="str">
        <f>Table1[[#This Row],[Befolyt]]</f>
        <v>n</v>
      </c>
      <c r="B54" t="str">
        <f>Table1[[#This Row],[ÜK]]</f>
        <v>Négyesy Gábor</v>
      </c>
      <c r="C54" s="3" t="str">
        <f>Table1[[#This Row],[Szla]]</f>
        <v>716/2026</v>
      </c>
      <c r="D54" s="6">
        <f>Table1[[#This Row],[Kelt_hó]]</f>
        <v>2</v>
      </c>
      <c r="E54" t="str">
        <f>Table1[[#This Row],[Vevő]]</f>
        <v>Veolia Mélyépítő Magyarország Kft.</v>
      </c>
      <c r="F54" t="str">
        <f>Table1[[#This Row],[Termékkör]]</f>
        <v>Textilkötelek hevederek</v>
      </c>
      <c r="G54" s="4">
        <f>Table1[[#This Row],[SzumElad]]</f>
        <v>24600</v>
      </c>
      <c r="H54" s="7">
        <f>Table1[[#This Row],[Jut_%]]</f>
        <v>15.61</v>
      </c>
      <c r="I54" s="4">
        <f>Table1[[#This Row],[Jut]]</f>
        <v>3840.06</v>
      </c>
      <c r="J54" s="4">
        <f>Table1[[#This Row],[Column1]]</f>
        <v>0</v>
      </c>
    </row>
    <row r="55" spans="1:10" hidden="1" x14ac:dyDescent="0.3">
      <c r="A55" s="2" t="str">
        <f>Table1[[#This Row],[Befolyt]]</f>
        <v>n</v>
      </c>
      <c r="B55" t="str">
        <f>Table1[[#This Row],[ÜK]]</f>
        <v>Négyesy Gábor</v>
      </c>
      <c r="C55" s="3" t="str">
        <f>Table1[[#This Row],[Szla]]</f>
        <v>716/2026</v>
      </c>
      <c r="D55" s="6">
        <f>Table1[[#This Row],[Kelt_hó]]</f>
        <v>2</v>
      </c>
      <c r="E55" t="str">
        <f>Table1[[#This Row],[Vevő]]</f>
        <v>Veolia Mélyépítő Magyarország Kft.</v>
      </c>
      <c r="F55" t="str">
        <f>Table1[[#This Row],[Termékkör]]</f>
        <v>Textilkötelek hevederek</v>
      </c>
      <c r="G55" s="4">
        <f>Table1[[#This Row],[SzumElad]]</f>
        <v>38600</v>
      </c>
      <c r="H55" s="7">
        <f>Table1[[#This Row],[Jut_%]]</f>
        <v>18.239999999999998</v>
      </c>
      <c r="I55" s="4">
        <f>Table1[[#This Row],[Jut]]</f>
        <v>7040.6399999999985</v>
      </c>
      <c r="J55" s="4">
        <f>Table1[[#This Row],[Column1]]</f>
        <v>0</v>
      </c>
    </row>
    <row r="56" spans="1:10" hidden="1" x14ac:dyDescent="0.3">
      <c r="A56" s="2" t="str">
        <f>Table1[[#This Row],[Befolyt]]</f>
        <v>n</v>
      </c>
      <c r="B56" t="str">
        <f>Table1[[#This Row],[ÜK]]</f>
        <v>Négyesy Gábor</v>
      </c>
      <c r="C56" s="3" t="str">
        <f>Table1[[#This Row],[Szla]]</f>
        <v>716/2026</v>
      </c>
      <c r="D56" s="6">
        <f>Table1[[#This Row],[Kelt_hó]]</f>
        <v>2</v>
      </c>
      <c r="E56" t="str">
        <f>Table1[[#This Row],[Vevő]]</f>
        <v>Veolia Mélyépítő Magyarország Kft.</v>
      </c>
      <c r="F56" t="str">
        <f>Table1[[#This Row],[Termékkör]]</f>
        <v>Textilkötelek hevederek</v>
      </c>
      <c r="G56" s="4">
        <f>Table1[[#This Row],[SzumElad]]</f>
        <v>28000</v>
      </c>
      <c r="H56" s="7">
        <f>Table1[[#This Row],[Jut_%]]</f>
        <v>18.57</v>
      </c>
      <c r="I56" s="4">
        <f>Table1[[#This Row],[Jut]]</f>
        <v>5199.6000000000004</v>
      </c>
      <c r="J56" s="4">
        <f>Table1[[#This Row],[Column1]]</f>
        <v>0</v>
      </c>
    </row>
    <row r="57" spans="1:10" hidden="1" x14ac:dyDescent="0.3">
      <c r="A57" s="2" t="str">
        <f>Table1[[#This Row],[Befolyt]]</f>
        <v>n</v>
      </c>
      <c r="B57" t="str">
        <f>Table1[[#This Row],[ÜK]]</f>
        <v>Négyesy Gábor</v>
      </c>
      <c r="C57" s="3" t="str">
        <f>Table1[[#This Row],[Szla]]</f>
        <v>716/2026</v>
      </c>
      <c r="D57" s="6">
        <f>Table1[[#This Row],[Kelt_hó]]</f>
        <v>2</v>
      </c>
      <c r="E57" t="str">
        <f>Table1[[#This Row],[Vevő]]</f>
        <v>Veolia Mélyépítő Magyarország Kft.</v>
      </c>
      <c r="F57" t="str">
        <f>Table1[[#This Row],[Termékkör]]</f>
        <v>Rakományrögzítők</v>
      </c>
      <c r="G57" s="4">
        <f>Table1[[#This Row],[SzumElad]]</f>
        <v>14600</v>
      </c>
      <c r="H57" s="7">
        <f>Table1[[#This Row],[Jut_%]]</f>
        <v>10</v>
      </c>
      <c r="I57" s="4">
        <f>Table1[[#This Row],[Jut]]</f>
        <v>1460</v>
      </c>
      <c r="J57" s="4">
        <f>Table1[[#This Row],[Column1]]</f>
        <v>0</v>
      </c>
    </row>
    <row r="58" spans="1:10" hidden="1" x14ac:dyDescent="0.3">
      <c r="A58" s="2" t="str">
        <f>Table1[[#This Row],[Befolyt]]</f>
        <v>n</v>
      </c>
      <c r="B58" t="str">
        <f>Table1[[#This Row],[ÜK]]</f>
        <v>Négyesy Gábor</v>
      </c>
      <c r="C58" s="3" t="str">
        <f>Table1[[#This Row],[Szla]]</f>
        <v>716/2026</v>
      </c>
      <c r="D58" s="6">
        <f>Table1[[#This Row],[Kelt_hó]]</f>
        <v>2</v>
      </c>
      <c r="E58" t="str">
        <f>Table1[[#This Row],[Vevő]]</f>
        <v>Veolia Mélyépítő Magyarország Kft.</v>
      </c>
      <c r="F58" t="str">
        <f>Table1[[#This Row],[Termékkör]]</f>
        <v>Rakományrögzítők</v>
      </c>
      <c r="G58" s="4">
        <f>Table1[[#This Row],[SzumElad]]</f>
        <v>20592</v>
      </c>
      <c r="H58" s="7">
        <f>Table1[[#This Row],[Jut_%]]</f>
        <v>12.03</v>
      </c>
      <c r="I58" s="4">
        <f>Table1[[#This Row],[Jut]]</f>
        <v>2477.2175999999999</v>
      </c>
      <c r="J58" s="4">
        <f>Table1[[#This Row],[Column1]]</f>
        <v>0</v>
      </c>
    </row>
    <row r="59" spans="1:10" hidden="1" x14ac:dyDescent="0.3">
      <c r="A59" s="2" t="str">
        <f>Table1[[#This Row],[Befolyt]]</f>
        <v>n</v>
      </c>
      <c r="B59" t="str">
        <f>Table1[[#This Row],[ÜK]]</f>
        <v>Négyesy Gábor</v>
      </c>
      <c r="C59" s="3" t="str">
        <f>Table1[[#This Row],[Szla]]</f>
        <v>715/2026</v>
      </c>
      <c r="D59" s="6">
        <f>Table1[[#This Row],[Kelt_hó]]</f>
        <v>2</v>
      </c>
      <c r="E59" t="str">
        <f>Table1[[#This Row],[Vevő]]</f>
        <v>Sodronykötél Kft</v>
      </c>
      <c r="F59" t="str">
        <f>Table1[[#This Row],[Termékkör]]</f>
        <v>Lánc függesztékek</v>
      </c>
      <c r="G59" s="4">
        <f>Table1[[#This Row],[SzumElad]]</f>
        <v>15760</v>
      </c>
      <c r="H59" s="7">
        <f>Table1[[#This Row],[Jut_%]]</f>
        <v>1.66</v>
      </c>
      <c r="I59" s="4">
        <f>Table1[[#This Row],[Jut]]</f>
        <v>261.61599999999999</v>
      </c>
      <c r="J59" s="4">
        <f>Table1[[#This Row],[Column1]]</f>
        <v>0</v>
      </c>
    </row>
    <row r="60" spans="1:10" hidden="1" x14ac:dyDescent="0.3">
      <c r="A60" s="2" t="str">
        <f>Table1[[#This Row],[Befolyt]]</f>
        <v>n</v>
      </c>
      <c r="B60" t="str">
        <f>Table1[[#This Row],[ÜK]]</f>
        <v>Négyesy Gábor</v>
      </c>
      <c r="C60" s="3" t="str">
        <f>Table1[[#This Row],[Szla]]</f>
        <v>715/2026</v>
      </c>
      <c r="D60" s="6">
        <f>Table1[[#This Row],[Kelt_hó]]</f>
        <v>2</v>
      </c>
      <c r="E60" t="str">
        <f>Table1[[#This Row],[Vevő]]</f>
        <v>Sodronykötél Kft</v>
      </c>
      <c r="F60" t="str">
        <f>Table1[[#This Row],[Termékkör]]</f>
        <v>Lánc függesztékek</v>
      </c>
      <c r="G60" s="4">
        <f>Table1[[#This Row],[SzumElad]]</f>
        <v>3152</v>
      </c>
      <c r="H60" s="7">
        <f>Table1[[#This Row],[Jut_%]]</f>
        <v>1.66</v>
      </c>
      <c r="I60" s="4">
        <f>Table1[[#This Row],[Jut]]</f>
        <v>52.3232</v>
      </c>
      <c r="J60" s="4">
        <f>Table1[[#This Row],[Column1]]</f>
        <v>0</v>
      </c>
    </row>
    <row r="61" spans="1:10" hidden="1" x14ac:dyDescent="0.3">
      <c r="A61" s="2" t="str">
        <f>Table1[[#This Row],[Befolyt]]</f>
        <v>n</v>
      </c>
      <c r="B61" t="str">
        <f>Table1[[#This Row],[ÜK]]</f>
        <v>Négyesy Gábor</v>
      </c>
      <c r="C61" s="3" t="str">
        <f>Table1[[#This Row],[Szla]]</f>
        <v>715/2026</v>
      </c>
      <c r="D61" s="6">
        <f>Table1[[#This Row],[Kelt_hó]]</f>
        <v>2</v>
      </c>
      <c r="E61" t="str">
        <f>Table1[[#This Row],[Vevő]]</f>
        <v>Sodronykötél Kft</v>
      </c>
      <c r="F61" t="str">
        <f>Table1[[#This Row],[Termékkör]]</f>
        <v>Lánc függesztékek</v>
      </c>
      <c r="G61" s="4">
        <f>Table1[[#This Row],[SzumElad]]</f>
        <v>2720</v>
      </c>
      <c r="H61" s="7">
        <f>Table1[[#This Row],[Jut_%]]</f>
        <v>3.37</v>
      </c>
      <c r="I61" s="4">
        <f>Table1[[#This Row],[Jut]]</f>
        <v>91.664000000000001</v>
      </c>
      <c r="J61" s="4">
        <f>Table1[[#This Row],[Column1]]</f>
        <v>0</v>
      </c>
    </row>
    <row r="62" spans="1:10" hidden="1" x14ac:dyDescent="0.3">
      <c r="A62" s="2" t="str">
        <f>Table1[[#This Row],[Befolyt]]</f>
        <v>n</v>
      </c>
      <c r="B62" t="str">
        <f>Table1[[#This Row],[ÜK]]</f>
        <v>Négyesy Gábor</v>
      </c>
      <c r="C62" s="3" t="str">
        <f>Table1[[#This Row],[Szla]]</f>
        <v>715/2026</v>
      </c>
      <c r="D62" s="6">
        <f>Table1[[#This Row],[Kelt_hó]]</f>
        <v>2</v>
      </c>
      <c r="E62" t="str">
        <f>Table1[[#This Row],[Vevő]]</f>
        <v>Sodronykötél Kft</v>
      </c>
      <c r="F62" t="str">
        <f>Table1[[#This Row],[Termékkör]]</f>
        <v>Lánc függesztékek</v>
      </c>
      <c r="G62" s="4">
        <f>Table1[[#This Row],[SzumElad]]</f>
        <v>10800</v>
      </c>
      <c r="H62" s="7">
        <f>Table1[[#This Row],[Jut_%]]</f>
        <v>1.66</v>
      </c>
      <c r="I62" s="4">
        <f>Table1[[#This Row],[Jut]]</f>
        <v>179.28</v>
      </c>
      <c r="J62" s="4">
        <f>Table1[[#This Row],[Column1]]</f>
        <v>0</v>
      </c>
    </row>
    <row r="63" spans="1:10" hidden="1" x14ac:dyDescent="0.3">
      <c r="A63" s="2" t="str">
        <f>Table1[[#This Row],[Befolyt]]</f>
        <v>n</v>
      </c>
      <c r="B63" t="str">
        <f>Table1[[#This Row],[ÜK]]</f>
        <v>Négyesy Gábor</v>
      </c>
      <c r="C63" s="3" t="str">
        <f>Table1[[#This Row],[Szla]]</f>
        <v>715/2026</v>
      </c>
      <c r="D63" s="6">
        <f>Table1[[#This Row],[Kelt_hó]]</f>
        <v>2</v>
      </c>
      <c r="E63" t="str">
        <f>Table1[[#This Row],[Vevő]]</f>
        <v>Sodronykötél Kft</v>
      </c>
      <c r="F63" t="str">
        <f>Table1[[#This Row],[Termékkör]]</f>
        <v>Lánc függesztékek</v>
      </c>
      <c r="G63" s="4">
        <f>Table1[[#This Row],[SzumElad]]</f>
        <v>5760</v>
      </c>
      <c r="H63" s="7">
        <f>Table1[[#This Row],[Jut_%]]</f>
        <v>1.66</v>
      </c>
      <c r="I63" s="4">
        <f>Table1[[#This Row],[Jut]]</f>
        <v>95.616</v>
      </c>
      <c r="J63" s="4">
        <f>Table1[[#This Row],[Column1]]</f>
        <v>0</v>
      </c>
    </row>
    <row r="64" spans="1:10" hidden="1" x14ac:dyDescent="0.3">
      <c r="A64" s="2" t="str">
        <f>Table1[[#This Row],[Befolyt]]</f>
        <v>n</v>
      </c>
      <c r="B64" t="str">
        <f>Table1[[#This Row],[ÜK]]</f>
        <v>Négyesy Gábor</v>
      </c>
      <c r="C64" s="3" t="str">
        <f>Table1[[#This Row],[Szla]]</f>
        <v>715/2026</v>
      </c>
      <c r="D64" s="6">
        <f>Table1[[#This Row],[Kelt_hó]]</f>
        <v>2</v>
      </c>
      <c r="E64" t="str">
        <f>Table1[[#This Row],[Vevő]]</f>
        <v>Sodronykötél Kft</v>
      </c>
      <c r="F64" t="str">
        <f>Table1[[#This Row],[Termékkör]]</f>
        <v>Lánc függesztékek</v>
      </c>
      <c r="G64" s="4">
        <f>Table1[[#This Row],[SzumElad]]</f>
        <v>8928</v>
      </c>
      <c r="H64" s="7">
        <f>Table1[[#This Row],[Jut_%]]</f>
        <v>1.66</v>
      </c>
      <c r="I64" s="4">
        <f>Table1[[#This Row],[Jut]]</f>
        <v>148.20480000000001</v>
      </c>
      <c r="J64" s="4">
        <f>Table1[[#This Row],[Column1]]</f>
        <v>0</v>
      </c>
    </row>
    <row r="65" spans="1:10" hidden="1" x14ac:dyDescent="0.3">
      <c r="A65" s="2" t="str">
        <f>Table1[[#This Row],[Befolyt]]</f>
        <v>n</v>
      </c>
      <c r="B65" t="str">
        <f>Table1[[#This Row],[ÜK]]</f>
        <v>Négyesy Gábor</v>
      </c>
      <c r="C65" s="3" t="str">
        <f>Table1[[#This Row],[Szla]]</f>
        <v>715/2026</v>
      </c>
      <c r="D65" s="6">
        <f>Table1[[#This Row],[Kelt_hó]]</f>
        <v>2</v>
      </c>
      <c r="E65" t="str">
        <f>Table1[[#This Row],[Vevő]]</f>
        <v>Sodronykötél Kft</v>
      </c>
      <c r="F65" t="str">
        <f>Table1[[#This Row],[Termékkör]]</f>
        <v>Lánc függesztékek</v>
      </c>
      <c r="G65" s="4">
        <f>Table1[[#This Row],[SzumElad]]</f>
        <v>23240</v>
      </c>
      <c r="H65" s="7">
        <f>Table1[[#This Row],[Jut_%]]</f>
        <v>2.4500000000000002</v>
      </c>
      <c r="I65" s="4">
        <f>Table1[[#This Row],[Jut]]</f>
        <v>569.38000000000011</v>
      </c>
      <c r="J65" s="4">
        <f>Table1[[#This Row],[Column1]]</f>
        <v>0</v>
      </c>
    </row>
    <row r="66" spans="1:10" hidden="1" x14ac:dyDescent="0.3">
      <c r="A66" s="2" t="str">
        <f>Table1[[#This Row],[Befolyt]]</f>
        <v>n</v>
      </c>
      <c r="B66" t="str">
        <f>Table1[[#This Row],[ÜK]]</f>
        <v>Négyesy Gábor</v>
      </c>
      <c r="C66" s="3" t="str">
        <f>Table1[[#This Row],[Szla]]</f>
        <v>715/2026</v>
      </c>
      <c r="D66" s="6">
        <f>Table1[[#This Row],[Kelt_hó]]</f>
        <v>2</v>
      </c>
      <c r="E66" t="str">
        <f>Table1[[#This Row],[Vevő]]</f>
        <v>Sodronykötél Kft</v>
      </c>
      <c r="F66" t="str">
        <f>Table1[[#This Row],[Termékkör]]</f>
        <v>Lánc függesztékek</v>
      </c>
      <c r="G66" s="4">
        <f>Table1[[#This Row],[SzumElad]]</f>
        <v>12080</v>
      </c>
      <c r="H66" s="7">
        <f>Table1[[#This Row],[Jut_%]]</f>
        <v>1.66</v>
      </c>
      <c r="I66" s="4">
        <f>Table1[[#This Row],[Jut]]</f>
        <v>200.52799999999999</v>
      </c>
      <c r="J66" s="4">
        <f>Table1[[#This Row],[Column1]]</f>
        <v>0</v>
      </c>
    </row>
    <row r="67" spans="1:10" hidden="1" x14ac:dyDescent="0.3">
      <c r="A67" s="2" t="str">
        <f>Table1[[#This Row],[Befolyt]]</f>
        <v>n</v>
      </c>
      <c r="B67" t="str">
        <f>Table1[[#This Row],[ÜK]]</f>
        <v>Négyesy Gábor</v>
      </c>
      <c r="C67" s="3" t="str">
        <f>Table1[[#This Row],[Szla]]</f>
        <v>715/2026</v>
      </c>
      <c r="D67" s="6">
        <f>Table1[[#This Row],[Kelt_hó]]</f>
        <v>2</v>
      </c>
      <c r="E67" t="str">
        <f>Table1[[#This Row],[Vevő]]</f>
        <v>Sodronykötél Kft</v>
      </c>
      <c r="F67" t="str">
        <f>Table1[[#This Row],[Termékkör]]</f>
        <v>Lánc függesztékek</v>
      </c>
      <c r="G67" s="4">
        <f>Table1[[#This Row],[SzumElad]]</f>
        <v>5632</v>
      </c>
      <c r="H67" s="7">
        <f>Table1[[#This Row],[Jut_%]]</f>
        <v>1.66</v>
      </c>
      <c r="I67" s="4">
        <f>Table1[[#This Row],[Jut]]</f>
        <v>93.491199999999992</v>
      </c>
      <c r="J67" s="4">
        <f>Table1[[#This Row],[Column1]]</f>
        <v>0</v>
      </c>
    </row>
    <row r="68" spans="1:10" hidden="1" x14ac:dyDescent="0.3">
      <c r="A68" s="2" t="str">
        <f>Table1[[#This Row],[Befolyt]]</f>
        <v>n</v>
      </c>
      <c r="B68" t="str">
        <f>Table1[[#This Row],[ÜK]]</f>
        <v>Négyesy Gábor</v>
      </c>
      <c r="C68" s="3" t="str">
        <f>Table1[[#This Row],[Szla]]</f>
        <v>715/2026</v>
      </c>
      <c r="D68" s="6">
        <f>Table1[[#This Row],[Kelt_hó]]</f>
        <v>2</v>
      </c>
      <c r="E68" t="str">
        <f>Table1[[#This Row],[Vevő]]</f>
        <v>Sodronykötél Kft</v>
      </c>
      <c r="F68" t="str">
        <f>Table1[[#This Row],[Termékkör]]</f>
        <v>Lánc függesztékek</v>
      </c>
      <c r="G68" s="4">
        <f>Table1[[#This Row],[SzumElad]]</f>
        <v>18944</v>
      </c>
      <c r="H68" s="7">
        <f>Table1[[#This Row],[Jut_%]]</f>
        <v>1.66</v>
      </c>
      <c r="I68" s="4">
        <f>Table1[[#This Row],[Jut]]</f>
        <v>314.47039999999998</v>
      </c>
      <c r="J68" s="4">
        <f>Table1[[#This Row],[Column1]]</f>
        <v>0</v>
      </c>
    </row>
    <row r="69" spans="1:10" hidden="1" x14ac:dyDescent="0.3">
      <c r="A69" s="2" t="str">
        <f>Table1[[#This Row],[Befolyt]]</f>
        <v>n</v>
      </c>
      <c r="B69" t="str">
        <f>Table1[[#This Row],[ÜK]]</f>
        <v>Négyesy Gábor</v>
      </c>
      <c r="C69" s="3" t="str">
        <f>Table1[[#This Row],[Szla]]</f>
        <v>715/2026</v>
      </c>
      <c r="D69" s="6">
        <f>Table1[[#This Row],[Kelt_hó]]</f>
        <v>2</v>
      </c>
      <c r="E69" t="str">
        <f>Table1[[#This Row],[Vevő]]</f>
        <v>Sodronykötél Kft</v>
      </c>
      <c r="F69" t="str">
        <f>Table1[[#This Row],[Termékkör]]</f>
        <v>Lánc függesztékek</v>
      </c>
      <c r="G69" s="4">
        <f>Table1[[#This Row],[SzumElad]]</f>
        <v>28190</v>
      </c>
      <c r="H69" s="7">
        <f>Table1[[#This Row],[Jut_%]]</f>
        <v>1.67</v>
      </c>
      <c r="I69" s="4">
        <f>Table1[[#This Row],[Jut]]</f>
        <v>470.77299999999997</v>
      </c>
      <c r="J69" s="4">
        <f>Table1[[#This Row],[Column1]]</f>
        <v>0</v>
      </c>
    </row>
    <row r="70" spans="1:10" hidden="1" x14ac:dyDescent="0.3">
      <c r="A70" s="2" t="str">
        <f>Table1[[#This Row],[Befolyt]]</f>
        <v>n</v>
      </c>
      <c r="B70" t="str">
        <f>Table1[[#This Row],[ÜK]]</f>
        <v>Négyesy Gábor</v>
      </c>
      <c r="C70" s="3" t="str">
        <f>Table1[[#This Row],[Szla]]</f>
        <v>715/2026</v>
      </c>
      <c r="D70" s="6">
        <f>Table1[[#This Row],[Kelt_hó]]</f>
        <v>2</v>
      </c>
      <c r="E70" t="str">
        <f>Table1[[#This Row],[Vevő]]</f>
        <v>Sodronykötél Kft</v>
      </c>
      <c r="F70" t="str">
        <f>Table1[[#This Row],[Termékkör]]</f>
        <v>Lánc függesztékek</v>
      </c>
      <c r="G70" s="4">
        <f>Table1[[#This Row],[SzumElad]]</f>
        <v>7760</v>
      </c>
      <c r="H70" s="7">
        <f>Table1[[#This Row],[Jut_%]]</f>
        <v>1.66</v>
      </c>
      <c r="I70" s="4">
        <f>Table1[[#This Row],[Jut]]</f>
        <v>128.81599999999997</v>
      </c>
      <c r="J70" s="4">
        <f>Table1[[#This Row],[Column1]]</f>
        <v>0</v>
      </c>
    </row>
    <row r="71" spans="1:10" hidden="1" x14ac:dyDescent="0.3">
      <c r="A71" s="2" t="str">
        <f>Table1[[#This Row],[Befolyt]]</f>
        <v>n</v>
      </c>
      <c r="B71" t="str">
        <f>Table1[[#This Row],[ÜK]]</f>
        <v>Négyesy Gábor</v>
      </c>
      <c r="C71" s="3" t="str">
        <f>Table1[[#This Row],[Szla]]</f>
        <v>715/2026</v>
      </c>
      <c r="D71" s="6">
        <f>Table1[[#This Row],[Kelt_hó]]</f>
        <v>2</v>
      </c>
      <c r="E71" t="str">
        <f>Table1[[#This Row],[Vevő]]</f>
        <v>Sodronykötél Kft</v>
      </c>
      <c r="F71" t="str">
        <f>Table1[[#This Row],[Termékkör]]</f>
        <v>Lánc függesztékek</v>
      </c>
      <c r="G71" s="4">
        <f>Table1[[#This Row],[SzumElad]]</f>
        <v>39920</v>
      </c>
      <c r="H71" s="7">
        <f>Table1[[#This Row],[Jut_%]]</f>
        <v>1.66</v>
      </c>
      <c r="I71" s="4">
        <f>Table1[[#This Row],[Jut]]</f>
        <v>662.67200000000003</v>
      </c>
      <c r="J71" s="4">
        <f>Table1[[#This Row],[Column1]]</f>
        <v>0</v>
      </c>
    </row>
    <row r="72" spans="1:10" hidden="1" x14ac:dyDescent="0.3">
      <c r="A72" s="2" t="str">
        <f>Table1[[#This Row],[Befolyt]]</f>
        <v>n</v>
      </c>
      <c r="B72" t="str">
        <f>Table1[[#This Row],[ÜK]]</f>
        <v>Négyesy Gábor</v>
      </c>
      <c r="C72" s="3" t="str">
        <f>Table1[[#This Row],[Szla]]</f>
        <v>715/2026</v>
      </c>
      <c r="D72" s="6">
        <f>Table1[[#This Row],[Kelt_hó]]</f>
        <v>2</v>
      </c>
      <c r="E72" t="str">
        <f>Table1[[#This Row],[Vevő]]</f>
        <v>Sodronykötél Kft</v>
      </c>
      <c r="F72" t="str">
        <f>Table1[[#This Row],[Termékkör]]</f>
        <v>Lánc függesztékek</v>
      </c>
      <c r="G72" s="4">
        <f>Table1[[#This Row],[SzumElad]]</f>
        <v>11104</v>
      </c>
      <c r="H72" s="7">
        <f>Table1[[#This Row],[Jut_%]]</f>
        <v>1.66</v>
      </c>
      <c r="I72" s="4">
        <f>Table1[[#This Row],[Jut]]</f>
        <v>184.32640000000001</v>
      </c>
      <c r="J72" s="4">
        <f>Table1[[#This Row],[Column1]]</f>
        <v>0</v>
      </c>
    </row>
    <row r="73" spans="1:10" hidden="1" x14ac:dyDescent="0.3">
      <c r="A73" s="2" t="str">
        <f>Table1[[#This Row],[Befolyt]]</f>
        <v>n</v>
      </c>
      <c r="B73" t="str">
        <f>Table1[[#This Row],[ÜK]]</f>
        <v>Négyesy Gábor</v>
      </c>
      <c r="C73" s="3" t="str">
        <f>Table1[[#This Row],[Szla]]</f>
        <v>715/2026</v>
      </c>
      <c r="D73" s="6">
        <f>Table1[[#This Row],[Kelt_hó]]</f>
        <v>2</v>
      </c>
      <c r="E73" t="str">
        <f>Table1[[#This Row],[Vevő]]</f>
        <v>Sodronykötél Kft</v>
      </c>
      <c r="F73" t="str">
        <f>Table1[[#This Row],[Termékkör]]</f>
        <v>Lánc függesztékek</v>
      </c>
      <c r="G73" s="4">
        <f>Table1[[#This Row],[SzumElad]]</f>
        <v>9264</v>
      </c>
      <c r="H73" s="7">
        <f>Table1[[#This Row],[Jut_%]]</f>
        <v>1.66</v>
      </c>
      <c r="I73" s="4">
        <f>Table1[[#This Row],[Jut]]</f>
        <v>153.7824</v>
      </c>
      <c r="J73" s="4">
        <f>Table1[[#This Row],[Column1]]</f>
        <v>0</v>
      </c>
    </row>
    <row r="74" spans="1:10" hidden="1" x14ac:dyDescent="0.3">
      <c r="A74" s="2" t="str">
        <f>Table1[[#This Row],[Befolyt]]</f>
        <v>n</v>
      </c>
      <c r="B74" t="str">
        <f>Table1[[#This Row],[ÜK]]</f>
        <v>Négyesy Gábor</v>
      </c>
      <c r="C74" s="3" t="str">
        <f>Table1[[#This Row],[Szla]]</f>
        <v>715/2026</v>
      </c>
      <c r="D74" s="6">
        <f>Table1[[#This Row],[Kelt_hó]]</f>
        <v>2</v>
      </c>
      <c r="E74" t="str">
        <f>Table1[[#This Row],[Vevő]]</f>
        <v>Sodronykötél Kft</v>
      </c>
      <c r="F74" t="str">
        <f>Table1[[#This Row],[Termékkör]]</f>
        <v>Textilkötelek hevederek</v>
      </c>
      <c r="G74" s="4">
        <f>Table1[[#This Row],[SzumElad]]</f>
        <v>12980</v>
      </c>
      <c r="H74" s="7">
        <f>Table1[[#This Row],[Jut_%]]</f>
        <v>2.72</v>
      </c>
      <c r="I74" s="4">
        <f>Table1[[#This Row],[Jut]]</f>
        <v>353.05600000000004</v>
      </c>
      <c r="J74" s="4">
        <f>Table1[[#This Row],[Column1]]</f>
        <v>0</v>
      </c>
    </row>
    <row r="75" spans="1:10" hidden="1" x14ac:dyDescent="0.3">
      <c r="A75" s="2" t="str">
        <f>Table1[[#This Row],[Befolyt]]</f>
        <v>n</v>
      </c>
      <c r="B75" t="str">
        <f>Table1[[#This Row],[ÜK]]</f>
        <v>Négyesy Gábor</v>
      </c>
      <c r="C75" s="3" t="str">
        <f>Table1[[#This Row],[Szla]]</f>
        <v>715/2026</v>
      </c>
      <c r="D75" s="6">
        <f>Table1[[#This Row],[Kelt_hó]]</f>
        <v>2</v>
      </c>
      <c r="E75" t="str">
        <f>Table1[[#This Row],[Vevő]]</f>
        <v>Sodronykötél Kft</v>
      </c>
      <c r="F75" t="str">
        <f>Table1[[#This Row],[Termékkör]]</f>
        <v>Textilkötelek hevederek</v>
      </c>
      <c r="G75" s="4">
        <f>Table1[[#This Row],[SzumElad]]</f>
        <v>16500</v>
      </c>
      <c r="H75" s="7">
        <f>Table1[[#This Row],[Jut_%]]</f>
        <v>2.4900000000000002</v>
      </c>
      <c r="I75" s="4">
        <f>Table1[[#This Row],[Jut]]</f>
        <v>410.85</v>
      </c>
      <c r="J75" s="4">
        <f>Table1[[#This Row],[Column1]]</f>
        <v>0</v>
      </c>
    </row>
    <row r="76" spans="1:10" hidden="1" x14ac:dyDescent="0.3">
      <c r="A76" s="2" t="str">
        <f>Table1[[#This Row],[Befolyt]]</f>
        <v>n</v>
      </c>
      <c r="B76" t="str">
        <f>Table1[[#This Row],[ÜK]]</f>
        <v>Négyesy Gábor</v>
      </c>
      <c r="C76" s="3" t="str">
        <f>Table1[[#This Row],[Szla]]</f>
        <v>715/2026</v>
      </c>
      <c r="D76" s="6">
        <f>Table1[[#This Row],[Kelt_hó]]</f>
        <v>2</v>
      </c>
      <c r="E76" t="str">
        <f>Table1[[#This Row],[Vevő]]</f>
        <v>Sodronykötél Kft</v>
      </c>
      <c r="F76" t="str">
        <f>Table1[[#This Row],[Termékkör]]</f>
        <v>Textilkötelek hevederek</v>
      </c>
      <c r="G76" s="4">
        <f>Table1[[#This Row],[SzumElad]]</f>
        <v>16500</v>
      </c>
      <c r="H76" s="7">
        <f>Table1[[#This Row],[Jut_%]]</f>
        <v>2.4900000000000002</v>
      </c>
      <c r="I76" s="4">
        <f>Table1[[#This Row],[Jut]]</f>
        <v>410.85</v>
      </c>
      <c r="J76" s="4">
        <f>Table1[[#This Row],[Column1]]</f>
        <v>0</v>
      </c>
    </row>
    <row r="77" spans="1:10" hidden="1" x14ac:dyDescent="0.3">
      <c r="A77" s="2" t="str">
        <f>Table1[[#This Row],[Befolyt]]</f>
        <v>n</v>
      </c>
      <c r="B77" t="str">
        <f>Table1[[#This Row],[ÜK]]</f>
        <v>Négyesy Gábor</v>
      </c>
      <c r="C77" s="3" t="str">
        <f>Table1[[#This Row],[Szla]]</f>
        <v>715/2026</v>
      </c>
      <c r="D77" s="6">
        <f>Table1[[#This Row],[Kelt_hó]]</f>
        <v>2</v>
      </c>
      <c r="E77" t="str">
        <f>Table1[[#This Row],[Vevő]]</f>
        <v>Sodronykötél Kft</v>
      </c>
      <c r="F77" t="str">
        <f>Table1[[#This Row],[Termékkör]]</f>
        <v>Textilkötelek hevederek</v>
      </c>
      <c r="G77" s="4">
        <f>Table1[[#This Row],[SzumElad]]</f>
        <v>12100</v>
      </c>
      <c r="H77" s="7">
        <f>Table1[[#This Row],[Jut_%]]</f>
        <v>2.4900000000000002</v>
      </c>
      <c r="I77" s="4">
        <f>Table1[[#This Row],[Jut]]</f>
        <v>301.29000000000002</v>
      </c>
      <c r="J77" s="4">
        <f>Table1[[#This Row],[Column1]]</f>
        <v>0</v>
      </c>
    </row>
    <row r="78" spans="1:10" hidden="1" x14ac:dyDescent="0.3">
      <c r="A78" s="2" t="str">
        <f>Table1[[#This Row],[Befolyt]]</f>
        <v>n</v>
      </c>
      <c r="B78" t="str">
        <f>Table1[[#This Row],[ÜK]]</f>
        <v>Négyesy Gábor</v>
      </c>
      <c r="C78" s="3" t="str">
        <f>Table1[[#This Row],[Szla]]</f>
        <v>715/2026</v>
      </c>
      <c r="D78" s="6">
        <f>Table1[[#This Row],[Kelt_hó]]</f>
        <v>2</v>
      </c>
      <c r="E78" t="str">
        <f>Table1[[#This Row],[Vevő]]</f>
        <v>Sodronykötél Kft</v>
      </c>
      <c r="F78" t="str">
        <f>Table1[[#This Row],[Termékkör]]</f>
        <v>Textilkötelek hevederek</v>
      </c>
      <c r="G78" s="4">
        <f>Table1[[#This Row],[SzumElad]]</f>
        <v>14820</v>
      </c>
      <c r="H78" s="7">
        <f>Table1[[#This Row],[Jut_%]]</f>
        <v>3.12</v>
      </c>
      <c r="I78" s="4">
        <f>Table1[[#This Row],[Jut]]</f>
        <v>462.38400000000001</v>
      </c>
      <c r="J78" s="4">
        <f>Table1[[#This Row],[Column1]]</f>
        <v>0</v>
      </c>
    </row>
    <row r="79" spans="1:10" hidden="1" x14ac:dyDescent="0.3">
      <c r="A79" s="2" t="str">
        <f>Table1[[#This Row],[Befolyt]]</f>
        <v>n</v>
      </c>
      <c r="B79" t="str">
        <f>Table1[[#This Row],[ÜK]]</f>
        <v>Négyesy Gábor</v>
      </c>
      <c r="C79" s="3" t="str">
        <f>Table1[[#This Row],[Szla]]</f>
        <v>715/2026</v>
      </c>
      <c r="D79" s="6">
        <f>Table1[[#This Row],[Kelt_hó]]</f>
        <v>2</v>
      </c>
      <c r="E79" t="str">
        <f>Table1[[#This Row],[Vevő]]</f>
        <v>Sodronykötél Kft</v>
      </c>
      <c r="F79" t="str">
        <f>Table1[[#This Row],[Termékkör]]</f>
        <v>Textilkötelek hevederek</v>
      </c>
      <c r="G79" s="4">
        <f>Table1[[#This Row],[SzumElad]]</f>
        <v>18700</v>
      </c>
      <c r="H79" s="7">
        <f>Table1[[#This Row],[Jut_%]]</f>
        <v>2.4900000000000002</v>
      </c>
      <c r="I79" s="4">
        <f>Table1[[#This Row],[Jut]]</f>
        <v>465.63000000000005</v>
      </c>
      <c r="J79" s="4">
        <f>Table1[[#This Row],[Column1]]</f>
        <v>0</v>
      </c>
    </row>
    <row r="80" spans="1:10" hidden="1" x14ac:dyDescent="0.3">
      <c r="A80" s="2" t="str">
        <f>Table1[[#This Row],[Befolyt]]</f>
        <v>n</v>
      </c>
      <c r="B80" t="str">
        <f>Table1[[#This Row],[ÜK]]</f>
        <v>Négyesy Gábor</v>
      </c>
      <c r="C80" s="3" t="str">
        <f>Table1[[#This Row],[Szla]]</f>
        <v>715/2026</v>
      </c>
      <c r="D80" s="6">
        <f>Table1[[#This Row],[Kelt_hó]]</f>
        <v>2</v>
      </c>
      <c r="E80" t="str">
        <f>Table1[[#This Row],[Vevő]]</f>
        <v>Sodronykötél Kft</v>
      </c>
      <c r="F80" t="str">
        <f>Table1[[#This Row],[Termékkör]]</f>
        <v>Textilkötelek hevederek</v>
      </c>
      <c r="G80" s="4">
        <f>Table1[[#This Row],[SzumElad]]</f>
        <v>14330</v>
      </c>
      <c r="H80" s="7">
        <f>Table1[[#This Row],[Jut_%]]</f>
        <v>4.92</v>
      </c>
      <c r="I80" s="4">
        <f>Table1[[#This Row],[Jut]]</f>
        <v>705.03600000000006</v>
      </c>
      <c r="J80" s="4">
        <f>Table1[[#This Row],[Column1]]</f>
        <v>0</v>
      </c>
    </row>
    <row r="81" spans="1:10" hidden="1" x14ac:dyDescent="0.3">
      <c r="A81" s="2" t="str">
        <f>Table1[[#This Row],[Befolyt]]</f>
        <v>n</v>
      </c>
      <c r="B81" t="str">
        <f>Table1[[#This Row],[ÜK]]</f>
        <v>Négyesy Gábor</v>
      </c>
      <c r="C81" s="3" t="str">
        <f>Table1[[#This Row],[Szla]]</f>
        <v>715/2026</v>
      </c>
      <c r="D81" s="6">
        <f>Table1[[#This Row],[Kelt_hó]]</f>
        <v>2</v>
      </c>
      <c r="E81" t="str">
        <f>Table1[[#This Row],[Vevő]]</f>
        <v>Sodronykötél Kft</v>
      </c>
      <c r="F81" t="str">
        <f>Table1[[#This Row],[Termékkör]]</f>
        <v>Textilkötelek hevederek</v>
      </c>
      <c r="G81" s="4">
        <f>Table1[[#This Row],[SzumElad]]</f>
        <v>40140</v>
      </c>
      <c r="H81" s="7">
        <f>Table1[[#This Row],[Jut_%]]</f>
        <v>3.46</v>
      </c>
      <c r="I81" s="4">
        <f>Table1[[#This Row],[Jut]]</f>
        <v>1388.8440000000001</v>
      </c>
      <c r="J81" s="4">
        <f>Table1[[#This Row],[Column1]]</f>
        <v>0</v>
      </c>
    </row>
    <row r="82" spans="1:10" hidden="1" x14ac:dyDescent="0.3">
      <c r="A82" s="2" t="str">
        <f>Table1[[#This Row],[Befolyt]]</f>
        <v>n</v>
      </c>
      <c r="B82" t="str">
        <f>Table1[[#This Row],[ÜK]]</f>
        <v>Négyesy Gábor</v>
      </c>
      <c r="C82" s="3" t="str">
        <f>Table1[[#This Row],[Szla]]</f>
        <v>715/2026</v>
      </c>
      <c r="D82" s="6">
        <f>Table1[[#This Row],[Kelt_hó]]</f>
        <v>2</v>
      </c>
      <c r="E82" t="str">
        <f>Table1[[#This Row],[Vevő]]</f>
        <v>Sodronykötél Kft</v>
      </c>
      <c r="F82" t="str">
        <f>Table1[[#This Row],[Termékkör]]</f>
        <v>Textilkötelek hevederek</v>
      </c>
      <c r="G82" s="4">
        <f>Table1[[#This Row],[SzumElad]]</f>
        <v>18460</v>
      </c>
      <c r="H82" s="7">
        <f>Table1[[#This Row],[Jut_%]]</f>
        <v>4.16</v>
      </c>
      <c r="I82" s="4">
        <f>Table1[[#This Row],[Jut]]</f>
        <v>767.93600000000004</v>
      </c>
      <c r="J82" s="4">
        <f>Table1[[#This Row],[Column1]]</f>
        <v>0</v>
      </c>
    </row>
    <row r="83" spans="1:10" hidden="1" x14ac:dyDescent="0.3">
      <c r="A83" s="2" t="str">
        <f>Table1[[#This Row],[Befolyt]]</f>
        <v>n</v>
      </c>
      <c r="B83" t="str">
        <f>Table1[[#This Row],[ÜK]]</f>
        <v>Négyesy Gábor</v>
      </c>
      <c r="C83" s="3" t="str">
        <f>Table1[[#This Row],[Szla]]</f>
        <v>715/2026</v>
      </c>
      <c r="D83" s="6">
        <f>Table1[[#This Row],[Kelt_hó]]</f>
        <v>2</v>
      </c>
      <c r="E83" t="str">
        <f>Table1[[#This Row],[Vevő]]</f>
        <v>Sodronykötél Kft</v>
      </c>
      <c r="F83" t="str">
        <f>Table1[[#This Row],[Termékkör]]</f>
        <v>Textilkötelek hevederek</v>
      </c>
      <c r="G83" s="4">
        <f>Table1[[#This Row],[SzumElad]]</f>
        <v>25200</v>
      </c>
      <c r="H83" s="7">
        <f>Table1[[#This Row],[Jut_%]]</f>
        <v>1.78</v>
      </c>
      <c r="I83" s="4">
        <f>Table1[[#This Row],[Jut]]</f>
        <v>448.56</v>
      </c>
      <c r="J83" s="4">
        <f>Table1[[#This Row],[Column1]]</f>
        <v>0</v>
      </c>
    </row>
    <row r="84" spans="1:10" hidden="1" x14ac:dyDescent="0.3">
      <c r="A84" s="2" t="str">
        <f>Table1[[#This Row],[Befolyt]]</f>
        <v>n</v>
      </c>
      <c r="B84" t="str">
        <f>Table1[[#This Row],[ÜK]]</f>
        <v>Négyesy Gábor</v>
      </c>
      <c r="C84" s="3" t="str">
        <f>Table1[[#This Row],[Szla]]</f>
        <v>715/2026</v>
      </c>
      <c r="D84" s="6">
        <f>Table1[[#This Row],[Kelt_hó]]</f>
        <v>2</v>
      </c>
      <c r="E84" t="str">
        <f>Table1[[#This Row],[Vevő]]</f>
        <v>Sodronykötél Kft</v>
      </c>
      <c r="F84" t="str">
        <f>Table1[[#This Row],[Termékkör]]</f>
        <v>Textilkötelek hevederek</v>
      </c>
      <c r="G84" s="4">
        <f>Table1[[#This Row],[SzumElad]]</f>
        <v>25600</v>
      </c>
      <c r="H84" s="7">
        <f>Table1[[#This Row],[Jut_%]]</f>
        <v>3.99</v>
      </c>
      <c r="I84" s="4">
        <f>Table1[[#This Row],[Jut]]</f>
        <v>1021.44</v>
      </c>
      <c r="J84" s="4">
        <f>Table1[[#This Row],[Column1]]</f>
        <v>0</v>
      </c>
    </row>
    <row r="85" spans="1:10" hidden="1" x14ac:dyDescent="0.3">
      <c r="A85" s="2" t="str">
        <f>Table1[[#This Row],[Befolyt]]</f>
        <v>n</v>
      </c>
      <c r="B85" t="str">
        <f>Table1[[#This Row],[ÜK]]</f>
        <v>Négyesy Gábor</v>
      </c>
      <c r="C85" s="3" t="str">
        <f>Table1[[#This Row],[Szla]]</f>
        <v>715/2026</v>
      </c>
      <c r="D85" s="6">
        <f>Table1[[#This Row],[Kelt_hó]]</f>
        <v>2</v>
      </c>
      <c r="E85" t="str">
        <f>Table1[[#This Row],[Vevő]]</f>
        <v>Sodronykötél Kft</v>
      </c>
      <c r="F85" t="str">
        <f>Table1[[#This Row],[Termékkör]]</f>
        <v>Textilkötelek hevederek</v>
      </c>
      <c r="G85" s="4">
        <f>Table1[[#This Row],[SzumElad]]</f>
        <v>3600</v>
      </c>
      <c r="H85" s="7">
        <f>Table1[[#This Row],[Jut_%]]</f>
        <v>3.32</v>
      </c>
      <c r="I85" s="4">
        <f>Table1[[#This Row],[Jut]]</f>
        <v>119.52</v>
      </c>
      <c r="J85" s="4">
        <f>Table1[[#This Row],[Column1]]</f>
        <v>0</v>
      </c>
    </row>
    <row r="86" spans="1:10" hidden="1" x14ac:dyDescent="0.3">
      <c r="A86" s="2" t="str">
        <f>Table1[[#This Row],[Befolyt]]</f>
        <v>n</v>
      </c>
      <c r="B86" t="str">
        <f>Table1[[#This Row],[ÜK]]</f>
        <v>Négyesy Gábor</v>
      </c>
      <c r="C86" s="3" t="str">
        <f>Table1[[#This Row],[Szla]]</f>
        <v>715/2026</v>
      </c>
      <c r="D86" s="6">
        <f>Table1[[#This Row],[Kelt_hó]]</f>
        <v>2</v>
      </c>
      <c r="E86" t="str">
        <f>Table1[[#This Row],[Vevő]]</f>
        <v>Sodronykötél Kft</v>
      </c>
      <c r="F86" t="str">
        <f>Table1[[#This Row],[Termékkör]]</f>
        <v>Emelőszerkezetek</v>
      </c>
      <c r="G86" s="4">
        <f>Table1[[#This Row],[SzumElad]]</f>
        <v>73000</v>
      </c>
      <c r="H86" s="7">
        <f>Table1[[#This Row],[Jut_%]]</f>
        <v>2.39</v>
      </c>
      <c r="I86" s="4">
        <f>Table1[[#This Row],[Jut]]</f>
        <v>1744.7</v>
      </c>
      <c r="J86" s="4">
        <f>Table1[[#This Row],[Column1]]</f>
        <v>0</v>
      </c>
    </row>
    <row r="87" spans="1:10" hidden="1" x14ac:dyDescent="0.3">
      <c r="A87" s="2" t="str">
        <f>Table1[[#This Row],[Befolyt]]</f>
        <v>n</v>
      </c>
      <c r="B87" t="str">
        <f>Table1[[#This Row],[ÜK]]</f>
        <v>Négyesy Gábor</v>
      </c>
      <c r="C87" s="3" t="str">
        <f>Table1[[#This Row],[Szla]]</f>
        <v>715/2026</v>
      </c>
      <c r="D87" s="6">
        <f>Table1[[#This Row],[Kelt_hó]]</f>
        <v>2</v>
      </c>
      <c r="E87" t="str">
        <f>Table1[[#This Row],[Vevő]]</f>
        <v>Sodronykötél Kft</v>
      </c>
      <c r="F87" t="str">
        <f>Table1[[#This Row],[Termékkör]]</f>
        <v>Lánc függesztékek</v>
      </c>
      <c r="G87" s="4">
        <f>Table1[[#This Row],[SzumElad]]</f>
        <v>2736</v>
      </c>
      <c r="H87" s="7">
        <f>Table1[[#This Row],[Jut_%]]</f>
        <v>8.34</v>
      </c>
      <c r="I87" s="4">
        <f>Table1[[#This Row],[Jut]]</f>
        <v>228.18239999999997</v>
      </c>
      <c r="J87" s="4">
        <f>Table1[[#This Row],[Column1]]</f>
        <v>0</v>
      </c>
    </row>
    <row r="88" spans="1:10" hidden="1" x14ac:dyDescent="0.3">
      <c r="A88" s="2" t="str">
        <f>Table1[[#This Row],[Befolyt]]</f>
        <v>n</v>
      </c>
      <c r="B88" t="str">
        <f>Table1[[#This Row],[ÜK]]</f>
        <v>Négyesy Gábor</v>
      </c>
      <c r="C88" s="3" t="str">
        <f>Table1[[#This Row],[Szla]]</f>
        <v>715/2026</v>
      </c>
      <c r="D88" s="6">
        <f>Table1[[#This Row],[Kelt_hó]]</f>
        <v>2</v>
      </c>
      <c r="E88" t="str">
        <f>Table1[[#This Row],[Vevő]]</f>
        <v>Sodronykötél Kft</v>
      </c>
      <c r="F88" t="str">
        <f>Table1[[#This Row],[Termékkör]]</f>
        <v>Lánc függesztékek</v>
      </c>
      <c r="G88" s="4">
        <f>Table1[[#This Row],[SzumElad]]</f>
        <v>27880</v>
      </c>
      <c r="H88" s="7">
        <f>Table1[[#This Row],[Jut_%]]</f>
        <v>2.5</v>
      </c>
      <c r="I88" s="4">
        <f>Table1[[#This Row],[Jut]]</f>
        <v>697</v>
      </c>
      <c r="J88" s="4">
        <f>Table1[[#This Row],[Column1]]</f>
        <v>0</v>
      </c>
    </row>
    <row r="89" spans="1:10" hidden="1" x14ac:dyDescent="0.3">
      <c r="A89" s="2" t="str">
        <f>Table1[[#This Row],[Befolyt]]</f>
        <v>n</v>
      </c>
      <c r="B89" t="str">
        <f>Table1[[#This Row],[ÜK]]</f>
        <v>Négyesy Gábor</v>
      </c>
      <c r="C89" s="3" t="str">
        <f>Table1[[#This Row],[Szla]]</f>
        <v>715/2026</v>
      </c>
      <c r="D89" s="6">
        <f>Table1[[#This Row],[Kelt_hó]]</f>
        <v>2</v>
      </c>
      <c r="E89" t="str">
        <f>Table1[[#This Row],[Vevő]]</f>
        <v>Sodronykötél Kft</v>
      </c>
      <c r="F89" t="str">
        <f>Table1[[#This Row],[Termékkör]]</f>
        <v>Lánc függesztékek</v>
      </c>
      <c r="G89" s="4">
        <f>Table1[[#This Row],[SzumElad]]</f>
        <v>17272</v>
      </c>
      <c r="H89" s="7">
        <f>Table1[[#This Row],[Jut_%]]</f>
        <v>2.5</v>
      </c>
      <c r="I89" s="4">
        <f>Table1[[#This Row],[Jut]]</f>
        <v>431.8</v>
      </c>
      <c r="J89" s="4">
        <f>Table1[[#This Row],[Column1]]</f>
        <v>0</v>
      </c>
    </row>
    <row r="90" spans="1:10" hidden="1" x14ac:dyDescent="0.3">
      <c r="A90" s="2" t="str">
        <f>Table1[[#This Row],[Befolyt]]</f>
        <v>n</v>
      </c>
      <c r="B90" t="str">
        <f>Table1[[#This Row],[ÜK]]</f>
        <v>Négyesy Gábor</v>
      </c>
      <c r="C90" s="3" t="str">
        <f>Table1[[#This Row],[Szla]]</f>
        <v>715/2026</v>
      </c>
      <c r="D90" s="6">
        <f>Table1[[#This Row],[Kelt_hó]]</f>
        <v>2</v>
      </c>
      <c r="E90" t="str">
        <f>Table1[[#This Row],[Vevő]]</f>
        <v>Sodronykötél Kft</v>
      </c>
      <c r="F90" t="str">
        <f>Table1[[#This Row],[Termékkör]]</f>
        <v>Rakományrögzítők</v>
      </c>
      <c r="G90" s="4">
        <f>Table1[[#This Row],[SzumElad]]</f>
        <v>32100</v>
      </c>
      <c r="H90" s="7">
        <f>Table1[[#This Row],[Jut_%]]</f>
        <v>1.8</v>
      </c>
      <c r="I90" s="4">
        <f>Table1[[#This Row],[Jut]]</f>
        <v>577.79999999999995</v>
      </c>
      <c r="J90" s="4">
        <f>Table1[[#This Row],[Column1]]</f>
        <v>0</v>
      </c>
    </row>
    <row r="91" spans="1:10" hidden="1" x14ac:dyDescent="0.3">
      <c r="A91" s="2" t="str">
        <f>Table1[[#This Row],[Befolyt]]</f>
        <v>n</v>
      </c>
      <c r="B91" t="str">
        <f>Table1[[#This Row],[ÜK]]</f>
        <v>Négyesy Gábor</v>
      </c>
      <c r="C91" s="3" t="str">
        <f>Table1[[#This Row],[Szla]]</f>
        <v>715/2026</v>
      </c>
      <c r="D91" s="6">
        <f>Table1[[#This Row],[Kelt_hó]]</f>
        <v>2</v>
      </c>
      <c r="E91" t="str">
        <f>Table1[[#This Row],[Vevő]]</f>
        <v>Sodronykötél Kft</v>
      </c>
      <c r="F91" t="str">
        <f>Table1[[#This Row],[Termékkör]]</f>
        <v>Lánc függesztékek</v>
      </c>
      <c r="G91" s="4">
        <f>Table1[[#This Row],[SzumElad]]</f>
        <v>14850</v>
      </c>
      <c r="H91" s="7">
        <f>Table1[[#This Row],[Jut_%]]</f>
        <v>5</v>
      </c>
      <c r="I91" s="4">
        <f>Table1[[#This Row],[Jut]]</f>
        <v>742.5</v>
      </c>
      <c r="J91" s="4">
        <f>Table1[[#This Row],[Column1]]</f>
        <v>0</v>
      </c>
    </row>
    <row r="92" spans="1:10" hidden="1" x14ac:dyDescent="0.3">
      <c r="A92" s="2" t="str">
        <f>Table1[[#This Row],[Befolyt]]</f>
        <v>n</v>
      </c>
      <c r="B92" t="str">
        <f>Table1[[#This Row],[ÜK]]</f>
        <v>Négyesy Gábor</v>
      </c>
      <c r="C92" s="3" t="str">
        <f>Table1[[#This Row],[Szla]]</f>
        <v>715/2026</v>
      </c>
      <c r="D92" s="6">
        <f>Table1[[#This Row],[Kelt_hó]]</f>
        <v>2</v>
      </c>
      <c r="E92" t="str">
        <f>Table1[[#This Row],[Vevő]]</f>
        <v>Sodronykötél Kft</v>
      </c>
      <c r="F92" t="str">
        <f>Table1[[#This Row],[Termékkör]]</f>
        <v>Lánc függesztékek</v>
      </c>
      <c r="G92" s="4">
        <f>Table1[[#This Row],[SzumElad]]</f>
        <v>36400</v>
      </c>
      <c r="H92" s="7">
        <f>Table1[[#This Row],[Jut_%]]</f>
        <v>14.23</v>
      </c>
      <c r="I92" s="4">
        <f>Table1[[#This Row],[Jut]]</f>
        <v>5179.72</v>
      </c>
      <c r="J92" s="4">
        <f>Table1[[#This Row],[Column1]]</f>
        <v>0</v>
      </c>
    </row>
    <row r="93" spans="1:10" hidden="1" x14ac:dyDescent="0.3">
      <c r="A93" s="2" t="str">
        <f>Table1[[#This Row],[Befolyt]]</f>
        <v>n</v>
      </c>
      <c r="B93" t="str">
        <f>Table1[[#This Row],[ÜK]]</f>
        <v>Négyesy Gábor</v>
      </c>
      <c r="C93" s="3" t="str">
        <f>Table1[[#This Row],[Szla]]</f>
        <v>715/2026</v>
      </c>
      <c r="D93" s="6">
        <f>Table1[[#This Row],[Kelt_hó]]</f>
        <v>2</v>
      </c>
      <c r="E93" t="str">
        <f>Table1[[#This Row],[Vevő]]</f>
        <v>Sodronykötél Kft</v>
      </c>
      <c r="F93" t="str">
        <f>Table1[[#This Row],[Termékkör]]</f>
        <v>Lánc függesztékek</v>
      </c>
      <c r="G93" s="4">
        <f>Table1[[#This Row],[SzumElad]]</f>
        <v>22700</v>
      </c>
      <c r="H93" s="7">
        <f>Table1[[#This Row],[Jut_%]]</f>
        <v>8.61</v>
      </c>
      <c r="I93" s="4">
        <f>Table1[[#This Row],[Jut]]</f>
        <v>1954.47</v>
      </c>
      <c r="J93" s="4">
        <f>Table1[[#This Row],[Column1]]</f>
        <v>0</v>
      </c>
    </row>
    <row r="94" spans="1:10" hidden="1" x14ac:dyDescent="0.3">
      <c r="A94" s="2" t="str">
        <f>Table1[[#This Row],[Befolyt]]</f>
        <v>n</v>
      </c>
      <c r="B94" t="str">
        <f>Table1[[#This Row],[ÜK]]</f>
        <v>Négyesy Gábor</v>
      </c>
      <c r="C94" s="3" t="str">
        <f>Table1[[#This Row],[Szla]]</f>
        <v>715/2026</v>
      </c>
      <c r="D94" s="6">
        <f>Table1[[#This Row],[Kelt_hó]]</f>
        <v>2</v>
      </c>
      <c r="E94" t="str">
        <f>Table1[[#This Row],[Vevő]]</f>
        <v>Sodronykötél Kft</v>
      </c>
      <c r="F94" t="str">
        <f>Table1[[#This Row],[Termékkör]]</f>
        <v>Lánc függesztékek</v>
      </c>
      <c r="G94" s="4">
        <f>Table1[[#This Row],[SzumElad]]</f>
        <v>14850</v>
      </c>
      <c r="H94" s="7">
        <f>Table1[[#This Row],[Jut_%]]</f>
        <v>5</v>
      </c>
      <c r="I94" s="4">
        <f>Table1[[#This Row],[Jut]]</f>
        <v>742.5</v>
      </c>
      <c r="J94" s="4">
        <f>Table1[[#This Row],[Column1]]</f>
        <v>0</v>
      </c>
    </row>
    <row r="95" spans="1:10" hidden="1" x14ac:dyDescent="0.3">
      <c r="A95" s="2" t="str">
        <f>Table1[[#This Row],[Befolyt]]</f>
        <v>n</v>
      </c>
      <c r="B95" t="str">
        <f>Table1[[#This Row],[ÜK]]</f>
        <v>Bálint Miklós</v>
      </c>
      <c r="C95" s="3" t="str">
        <f>Table1[[#This Row],[Szla]]</f>
        <v>714/2026</v>
      </c>
      <c r="D95" s="6">
        <f>Table1[[#This Row],[Kelt_hó]]</f>
        <v>2</v>
      </c>
      <c r="E95" t="str">
        <f>Table1[[#This Row],[Vevő]]</f>
        <v>Közép-dunántúli Vízügyi Igazgatóság</v>
      </c>
      <c r="F95" t="str">
        <f>Table1[[#This Row],[Termékkör]]</f>
        <v>Lánc függesztékek</v>
      </c>
      <c r="G95" s="4">
        <f>Table1[[#This Row],[SzumElad]]</f>
        <v>6040</v>
      </c>
      <c r="H95" s="7">
        <f>Table1[[#This Row],[Jut_%]]</f>
        <v>5</v>
      </c>
      <c r="I95" s="4">
        <f>Table1[[#This Row],[Jut]]</f>
        <v>302</v>
      </c>
      <c r="J95" s="4">
        <f>Table1[[#This Row],[Column1]]</f>
        <v>0</v>
      </c>
    </row>
    <row r="96" spans="1:10" hidden="1" x14ac:dyDescent="0.3">
      <c r="A96" s="2" t="str">
        <f>Table1[[#This Row],[Befolyt]]</f>
        <v>n</v>
      </c>
      <c r="B96" t="str">
        <f>Table1[[#This Row],[ÜK]]</f>
        <v>Bálint Miklós</v>
      </c>
      <c r="C96" s="3" t="str">
        <f>Table1[[#This Row],[Szla]]</f>
        <v>714/2026</v>
      </c>
      <c r="D96" s="6">
        <f>Table1[[#This Row],[Kelt_hó]]</f>
        <v>2</v>
      </c>
      <c r="E96" t="str">
        <f>Table1[[#This Row],[Vevő]]</f>
        <v>Közép-dunántúli Vízügyi Igazgatóság</v>
      </c>
      <c r="F96" t="str">
        <f>Table1[[#This Row],[Termékkör]]</f>
        <v>Lánc függesztékek</v>
      </c>
      <c r="G96" s="4">
        <f>Table1[[#This Row],[SzumElad]]</f>
        <v>44025</v>
      </c>
      <c r="H96" s="7">
        <f>Table1[[#This Row],[Jut_%]]</f>
        <v>5</v>
      </c>
      <c r="I96" s="4">
        <f>Table1[[#This Row],[Jut]]</f>
        <v>2201.25</v>
      </c>
      <c r="J96" s="4">
        <f>Table1[[#This Row],[Column1]]</f>
        <v>0</v>
      </c>
    </row>
    <row r="97" spans="1:10" hidden="1" x14ac:dyDescent="0.3">
      <c r="A97" s="2" t="str">
        <f>Table1[[#This Row],[Befolyt]]</f>
        <v>n</v>
      </c>
      <c r="B97" t="str">
        <f>Table1[[#This Row],[ÜK]]</f>
        <v>Bálint Miklós</v>
      </c>
      <c r="C97" s="3" t="str">
        <f>Table1[[#This Row],[Szla]]</f>
        <v>714/2026</v>
      </c>
      <c r="D97" s="6">
        <f>Table1[[#This Row],[Kelt_hó]]</f>
        <v>2</v>
      </c>
      <c r="E97" t="str">
        <f>Table1[[#This Row],[Vevő]]</f>
        <v>Közép-dunántúli Vízügyi Igazgatóság</v>
      </c>
      <c r="F97" t="str">
        <f>Table1[[#This Row],[Termékkör]]</f>
        <v>Lánc függesztékek</v>
      </c>
      <c r="G97" s="4">
        <f>Table1[[#This Row],[SzumElad]]</f>
        <v>28100</v>
      </c>
      <c r="H97" s="7">
        <f>Table1[[#This Row],[Jut_%]]</f>
        <v>5</v>
      </c>
      <c r="I97" s="4">
        <f>Table1[[#This Row],[Jut]]</f>
        <v>1405</v>
      </c>
      <c r="J97" s="4">
        <f>Table1[[#This Row],[Column1]]</f>
        <v>0</v>
      </c>
    </row>
    <row r="98" spans="1:10" hidden="1" x14ac:dyDescent="0.3">
      <c r="A98" s="2" t="str">
        <f>Table1[[#This Row],[Befolyt]]</f>
        <v>n</v>
      </c>
      <c r="B98" t="str">
        <f>Table1[[#This Row],[ÜK]]</f>
        <v>Bálint Miklós</v>
      </c>
      <c r="C98" s="3" t="str">
        <f>Table1[[#This Row],[Szla]]</f>
        <v>714/2026</v>
      </c>
      <c r="D98" s="6">
        <f>Table1[[#This Row],[Kelt_hó]]</f>
        <v>2</v>
      </c>
      <c r="E98" t="str">
        <f>Table1[[#This Row],[Vevő]]</f>
        <v>Közép-dunántúli Vízügyi Igazgatóság</v>
      </c>
      <c r="F98" t="str">
        <f>Table1[[#This Row],[Termékkör]]</f>
        <v>Fuvar</v>
      </c>
      <c r="G98" s="4">
        <f>Table1[[#This Row],[SzumElad]]</f>
        <v>0</v>
      </c>
      <c r="H98" s="7">
        <f>Table1[[#This Row],[Jut_%]]</f>
        <v>0</v>
      </c>
      <c r="I98" s="4">
        <f>Table1[[#This Row],[Jut]]</f>
        <v>0</v>
      </c>
      <c r="J98" s="4">
        <f>Table1[[#This Row],[Column1]]</f>
        <v>0</v>
      </c>
    </row>
    <row r="99" spans="1:10" hidden="1" x14ac:dyDescent="0.3">
      <c r="A99" s="2" t="str">
        <f>Table1[[#This Row],[Befolyt]]</f>
        <v>n</v>
      </c>
      <c r="B99" t="str">
        <f>Table1[[#This Row],[ÜK]]</f>
        <v>Hegyi Gábor</v>
      </c>
      <c r="C99" s="3" t="str">
        <f>Table1[[#This Row],[Szla]]</f>
        <v>713/2026</v>
      </c>
      <c r="D99" s="6">
        <f>Table1[[#This Row],[Kelt_hó]]</f>
        <v>2</v>
      </c>
      <c r="E99" t="str">
        <f>Table1[[#This Row],[Vevő]]</f>
        <v>Leier Hungária Kft.</v>
      </c>
      <c r="F99" t="str">
        <f>Table1[[#This Row],[Termékkör]]</f>
        <v>Fuvar</v>
      </c>
      <c r="G99" s="4">
        <f>Table1[[#This Row],[SzumElad]]</f>
        <v>0</v>
      </c>
      <c r="H99" s="7">
        <f>Table1[[#This Row],[Jut_%]]</f>
        <v>0</v>
      </c>
      <c r="I99" s="4">
        <f>Table1[[#This Row],[Jut]]</f>
        <v>0</v>
      </c>
      <c r="J99" s="4">
        <f>Table1[[#This Row],[Column1]]</f>
        <v>0</v>
      </c>
    </row>
    <row r="100" spans="1:10" hidden="1" x14ac:dyDescent="0.3">
      <c r="A100" s="2" t="str">
        <f>Table1[[#This Row],[Befolyt]]</f>
        <v>n</v>
      </c>
      <c r="B100" t="str">
        <f>Table1[[#This Row],[ÜK]]</f>
        <v>Hegyi Gábor</v>
      </c>
      <c r="C100" s="3" t="str">
        <f>Table1[[#This Row],[Szla]]</f>
        <v>713/2026</v>
      </c>
      <c r="D100" s="6">
        <f>Table1[[#This Row],[Kelt_hó]]</f>
        <v>2</v>
      </c>
      <c r="E100" t="str">
        <f>Table1[[#This Row],[Vevő]]</f>
        <v>Leier Hungária Kft.</v>
      </c>
      <c r="F100" t="str">
        <f>Table1[[#This Row],[Termékkör]]</f>
        <v>Rakományrögzítők</v>
      </c>
      <c r="G100" s="4">
        <f>Table1[[#This Row],[SzumElad]]</f>
        <v>484000</v>
      </c>
      <c r="H100" s="7">
        <f>Table1[[#This Row],[Jut_%]]</f>
        <v>0.34</v>
      </c>
      <c r="I100" s="4">
        <f>Table1[[#This Row],[Jut]]</f>
        <v>1645.6</v>
      </c>
      <c r="J100" s="4">
        <f>Table1[[#This Row],[Column1]]</f>
        <v>0</v>
      </c>
    </row>
    <row r="101" spans="1:10" hidden="1" x14ac:dyDescent="0.3">
      <c r="A101" s="2" t="str">
        <f>Table1[[#This Row],[Befolyt]]</f>
        <v>n</v>
      </c>
      <c r="B101" t="str">
        <f>Table1[[#This Row],[ÜK]]</f>
        <v>Hegyi Gábor</v>
      </c>
      <c r="C101" s="3" t="str">
        <f>Table1[[#This Row],[Szla]]</f>
        <v>713/2026</v>
      </c>
      <c r="D101" s="6">
        <f>Table1[[#This Row],[Kelt_hó]]</f>
        <v>2</v>
      </c>
      <c r="E101" t="str">
        <f>Table1[[#This Row],[Vevő]]</f>
        <v>Leier Hungária Kft.</v>
      </c>
      <c r="F101" t="str">
        <f>Table1[[#This Row],[Termékkör]]</f>
        <v>Fuvar</v>
      </c>
      <c r="G101" s="4">
        <f>Table1[[#This Row],[SzumElad]]</f>
        <v>6000</v>
      </c>
      <c r="H101" s="7">
        <f>Table1[[#This Row],[Jut_%]]</f>
        <v>0</v>
      </c>
      <c r="I101" s="4">
        <f>Table1[[#This Row],[Jut]]</f>
        <v>0</v>
      </c>
      <c r="J101" s="4">
        <f>Table1[[#This Row],[Column1]]</f>
        <v>0</v>
      </c>
    </row>
    <row r="102" spans="1:10" hidden="1" x14ac:dyDescent="0.3">
      <c r="A102" s="2" t="str">
        <f>Table1[[#This Row],[Befolyt]]</f>
        <v>n</v>
      </c>
      <c r="B102" t="str">
        <f>Table1[[#This Row],[ÜK]]</f>
        <v>Horváth István</v>
      </c>
      <c r="C102" s="3" t="str">
        <f>Table1[[#This Row],[Szla]]</f>
        <v>712/2026</v>
      </c>
      <c r="D102" s="6">
        <f>Table1[[#This Row],[Kelt_hó]]</f>
        <v>2</v>
      </c>
      <c r="E102" t="str">
        <f>Table1[[#This Row],[Vevő]]</f>
        <v>Bundy Kft.</v>
      </c>
      <c r="F102" t="str">
        <f>Table1[[#This Row],[Termékkör]]</f>
        <v>Textilkötelek hevederek</v>
      </c>
      <c r="G102" s="4">
        <f>Table1[[#This Row],[SzumElad]]</f>
        <v>41280</v>
      </c>
      <c r="H102" s="7">
        <f>Table1[[#This Row],[Jut_%]]</f>
        <v>12.18</v>
      </c>
      <c r="I102" s="4">
        <f>Table1[[#This Row],[Jut]]</f>
        <v>5027.9039999999995</v>
      </c>
      <c r="J102" s="4">
        <f>Table1[[#This Row],[Column1]]</f>
        <v>0</v>
      </c>
    </row>
    <row r="103" spans="1:10" hidden="1" x14ac:dyDescent="0.3">
      <c r="A103" s="2" t="str">
        <f>Table1[[#This Row],[Befolyt]]</f>
        <v>n</v>
      </c>
      <c r="B103" t="str">
        <f>Table1[[#This Row],[ÜK]]</f>
        <v>Hegyi Gábor</v>
      </c>
      <c r="C103" s="3" t="str">
        <f>Table1[[#This Row],[Szla]]</f>
        <v>711/2026</v>
      </c>
      <c r="D103" s="6">
        <f>Table1[[#This Row],[Kelt_hó]]</f>
        <v>2</v>
      </c>
      <c r="E103" t="str">
        <f>Table1[[#This Row],[Vevő]]</f>
        <v>Verarbeiten Pausits Kft.</v>
      </c>
      <c r="F103" t="str">
        <f>Table1[[#This Row],[Termékkör]]</f>
        <v>Lánc függesztékek</v>
      </c>
      <c r="G103" s="4">
        <f>Table1[[#This Row],[SzumElad]]</f>
        <v>147000</v>
      </c>
      <c r="H103" s="7">
        <f>Table1[[#This Row],[Jut_%]]</f>
        <v>11.25</v>
      </c>
      <c r="I103" s="4">
        <f>Table1[[#This Row],[Jut]]</f>
        <v>16537.5</v>
      </c>
      <c r="J103" s="4">
        <f>Table1[[#This Row],[Column1]]</f>
        <v>0</v>
      </c>
    </row>
    <row r="104" spans="1:10" hidden="1" x14ac:dyDescent="0.3">
      <c r="A104" s="2" t="str">
        <f>Table1[[#This Row],[Befolyt]]</f>
        <v>n</v>
      </c>
      <c r="B104" t="str">
        <f>Table1[[#This Row],[ÜK]]</f>
        <v>Hegyi Gábor</v>
      </c>
      <c r="C104" s="3" t="str">
        <f>Table1[[#This Row],[Szla]]</f>
        <v>711/2026</v>
      </c>
      <c r="D104" s="6">
        <f>Table1[[#This Row],[Kelt_hó]]</f>
        <v>2</v>
      </c>
      <c r="E104" t="str">
        <f>Table1[[#This Row],[Vevő]]</f>
        <v>Verarbeiten Pausits Kft.</v>
      </c>
      <c r="F104" t="str">
        <f>Table1[[#This Row],[Termékkör]]</f>
        <v>Fuvar</v>
      </c>
      <c r="G104" s="4">
        <f>Table1[[#This Row],[SzumElad]]</f>
        <v>0</v>
      </c>
      <c r="H104" s="7">
        <f>Table1[[#This Row],[Jut_%]]</f>
        <v>0</v>
      </c>
      <c r="I104" s="4">
        <f>Table1[[#This Row],[Jut]]</f>
        <v>0</v>
      </c>
      <c r="J104" s="4">
        <f>Table1[[#This Row],[Column1]]</f>
        <v>0</v>
      </c>
    </row>
    <row r="105" spans="1:10" hidden="1" x14ac:dyDescent="0.3">
      <c r="A105" s="2" t="str">
        <f>Table1[[#This Row],[Befolyt]]</f>
        <v>n</v>
      </c>
      <c r="B105" t="str">
        <f>Table1[[#This Row],[ÜK]]</f>
        <v>Hegyi Gábor</v>
      </c>
      <c r="C105" s="3" t="str">
        <f>Table1[[#This Row],[Szla]]</f>
        <v>711/2026</v>
      </c>
      <c r="D105" s="6">
        <f>Table1[[#This Row],[Kelt_hó]]</f>
        <v>2</v>
      </c>
      <c r="E105" t="str">
        <f>Table1[[#This Row],[Vevő]]</f>
        <v>Verarbeiten Pausits Kft.</v>
      </c>
      <c r="F105" t="str">
        <f>Table1[[#This Row],[Termékkör]]</f>
        <v>Fuvar</v>
      </c>
      <c r="G105" s="4">
        <f>Table1[[#This Row],[SzumElad]]</f>
        <v>5000</v>
      </c>
      <c r="H105" s="7">
        <f>Table1[[#This Row],[Jut_%]]</f>
        <v>0</v>
      </c>
      <c r="I105" s="4">
        <f>Table1[[#This Row],[Jut]]</f>
        <v>0</v>
      </c>
      <c r="J105" s="4">
        <f>Table1[[#This Row],[Column1]]</f>
        <v>0</v>
      </c>
    </row>
    <row r="106" spans="1:10" hidden="1" x14ac:dyDescent="0.3">
      <c r="A106" s="2" t="str">
        <f>Table1[[#This Row],[Befolyt]]</f>
        <v>n</v>
      </c>
      <c r="B106" t="str">
        <f>Table1[[#This Row],[ÜK]]</f>
        <v>Négyesy Gábor</v>
      </c>
      <c r="C106" s="3" t="str">
        <f>Table1[[#This Row],[Szla]]</f>
        <v>710/2026</v>
      </c>
      <c r="D106" s="6">
        <f>Table1[[#This Row],[Kelt_hó]]</f>
        <v>2</v>
      </c>
      <c r="E106" t="str">
        <f>Table1[[#This Row],[Vevő]]</f>
        <v>Cas-Pro Kft.</v>
      </c>
      <c r="F106" t="str">
        <f>Table1[[#This Row],[Termékkör]]</f>
        <v>Rakományrögzítők</v>
      </c>
      <c r="G106" s="4">
        <f>Table1[[#This Row],[SzumElad]]</f>
        <v>85250</v>
      </c>
      <c r="H106" s="7">
        <f>Table1[[#This Row],[Jut_%]]</f>
        <v>14.49</v>
      </c>
      <c r="I106" s="4">
        <f>Table1[[#This Row],[Jut]]</f>
        <v>12352.725</v>
      </c>
      <c r="J106" s="4">
        <f>Table1[[#This Row],[Column1]]</f>
        <v>0</v>
      </c>
    </row>
    <row r="107" spans="1:10" hidden="1" x14ac:dyDescent="0.3">
      <c r="A107" s="2" t="str">
        <f>Table1[[#This Row],[Befolyt]]</f>
        <v>n</v>
      </c>
      <c r="B107" t="str">
        <f>Table1[[#This Row],[ÜK]]</f>
        <v>Négyesy Gábor</v>
      </c>
      <c r="C107" s="3" t="str">
        <f>Table1[[#This Row],[Szla]]</f>
        <v>710/2026</v>
      </c>
      <c r="D107" s="6">
        <f>Table1[[#This Row],[Kelt_hó]]</f>
        <v>2</v>
      </c>
      <c r="E107" t="str">
        <f>Table1[[#This Row],[Vevő]]</f>
        <v>Cas-Pro Kft.</v>
      </c>
      <c r="F107" t="str">
        <f>Table1[[#This Row],[Termékkör]]</f>
        <v>Rakományrögzítők</v>
      </c>
      <c r="G107" s="4">
        <f>Table1[[#This Row],[SzumElad]]</f>
        <v>108000</v>
      </c>
      <c r="H107" s="7">
        <f>Table1[[#This Row],[Jut_%]]</f>
        <v>14.31</v>
      </c>
      <c r="I107" s="4">
        <f>Table1[[#This Row],[Jut]]</f>
        <v>15454.8</v>
      </c>
      <c r="J107" s="4">
        <f>Table1[[#This Row],[Column1]]</f>
        <v>0</v>
      </c>
    </row>
    <row r="108" spans="1:10" hidden="1" x14ac:dyDescent="0.3">
      <c r="A108" s="2" t="str">
        <f>Table1[[#This Row],[Befolyt]]</f>
        <v>n</v>
      </c>
      <c r="B108" t="str">
        <f>Table1[[#This Row],[ÜK]]</f>
        <v>Simon Jenő</v>
      </c>
      <c r="C108" s="3" t="str">
        <f>Table1[[#This Row],[Szla]]</f>
        <v>709/2026</v>
      </c>
      <c r="D108" s="6">
        <f>Table1[[#This Row],[Kelt_hó]]</f>
        <v>2</v>
      </c>
      <c r="E108" t="str">
        <f>Table1[[#This Row],[Vevő]]</f>
        <v>Tóth Ipari és Szolgáltató Kft.</v>
      </c>
      <c r="F108" t="str">
        <f>Table1[[#This Row],[Termékkör]]</f>
        <v>Kapcsolóelemek</v>
      </c>
      <c r="G108" s="4">
        <f>Table1[[#This Row],[SzumElad]]</f>
        <v>1340</v>
      </c>
      <c r="H108" s="7">
        <f>Table1[[#This Row],[Jut_%]]</f>
        <v>7</v>
      </c>
      <c r="I108" s="4">
        <f>Table1[[#This Row],[Jut]]</f>
        <v>93.8</v>
      </c>
      <c r="J108" s="4">
        <f>Table1[[#This Row],[Column1]]</f>
        <v>0</v>
      </c>
    </row>
    <row r="109" spans="1:10" hidden="1" x14ac:dyDescent="0.3">
      <c r="A109" s="2" t="str">
        <f>Table1[[#This Row],[Befolyt]]</f>
        <v>n</v>
      </c>
      <c r="B109" t="str">
        <f>Table1[[#This Row],[ÜK]]</f>
        <v>Simon Jenő</v>
      </c>
      <c r="C109" s="3" t="str">
        <f>Table1[[#This Row],[Szla]]</f>
        <v>709/2026</v>
      </c>
      <c r="D109" s="6">
        <f>Table1[[#This Row],[Kelt_hó]]</f>
        <v>2</v>
      </c>
      <c r="E109" t="str">
        <f>Table1[[#This Row],[Vevő]]</f>
        <v>Tóth Ipari és Szolgáltató Kft.</v>
      </c>
      <c r="F109" t="str">
        <f>Table1[[#This Row],[Termékkör]]</f>
        <v>Fuvar</v>
      </c>
      <c r="G109" s="4">
        <f>Table1[[#This Row],[SzumElad]]</f>
        <v>0</v>
      </c>
      <c r="H109" s="7">
        <f>Table1[[#This Row],[Jut_%]]</f>
        <v>0</v>
      </c>
      <c r="I109" s="4">
        <f>Table1[[#This Row],[Jut]]</f>
        <v>0</v>
      </c>
      <c r="J109" s="4">
        <f>Table1[[#This Row],[Column1]]</f>
        <v>0</v>
      </c>
    </row>
    <row r="110" spans="1:10" hidden="1" x14ac:dyDescent="0.3">
      <c r="A110" s="2" t="str">
        <f>Table1[[#This Row],[Befolyt]]</f>
        <v>n</v>
      </c>
      <c r="B110" t="str">
        <f>Table1[[#This Row],[ÜK]]</f>
        <v>Molnár Ferenc</v>
      </c>
      <c r="C110" s="3" t="str">
        <f>Table1[[#This Row],[Szla]]</f>
        <v>708/2026</v>
      </c>
      <c r="D110" s="6">
        <f>Table1[[#This Row],[Kelt_hó]]</f>
        <v>2</v>
      </c>
      <c r="E110" t="str">
        <f>Table1[[#This Row],[Vevő]]</f>
        <v>Hankook Tire Magyarország Kft.</v>
      </c>
      <c r="F110" t="str">
        <f>Table1[[#This Row],[Termékkör]]</f>
        <v>Emelőberendezések</v>
      </c>
      <c r="G110" s="4">
        <f>Table1[[#This Row],[SzumElad]]</f>
        <v>922441.69</v>
      </c>
      <c r="H110" s="7">
        <f>Table1[[#This Row],[Jut_%]]</f>
        <v>3.75</v>
      </c>
      <c r="I110" s="4">
        <f>Table1[[#This Row],[Jut]]</f>
        <v>34591.563374999998</v>
      </c>
      <c r="J110" s="4">
        <f>Table1[[#This Row],[Column1]]</f>
        <v>0</v>
      </c>
    </row>
    <row r="111" spans="1:10" hidden="1" x14ac:dyDescent="0.3">
      <c r="A111" s="2" t="str">
        <f>Table1[[#This Row],[Befolyt]]</f>
        <v>n</v>
      </c>
      <c r="B111" t="str">
        <f>Table1[[#This Row],[ÜK]]</f>
        <v>Molnár Ferenc</v>
      </c>
      <c r="C111" s="3" t="str">
        <f>Table1[[#This Row],[Szla]]</f>
        <v>707/2026</v>
      </c>
      <c r="D111" s="6">
        <f>Table1[[#This Row],[Kelt_hó]]</f>
        <v>2</v>
      </c>
      <c r="E111" t="str">
        <f>Table1[[#This Row],[Vevő]]</f>
        <v>Hankook Tire Magyarország Kft.</v>
      </c>
      <c r="F111" t="str">
        <f>Table1[[#This Row],[Termékkör]]</f>
        <v>Emelőgép szolgáltatások</v>
      </c>
      <c r="G111" s="4">
        <f>Table1[[#This Row],[SzumElad]]</f>
        <v>0</v>
      </c>
      <c r="H111" s="7">
        <f>Table1[[#This Row],[Jut_%]]</f>
        <v>0</v>
      </c>
      <c r="I111" s="4">
        <f>Table1[[#This Row],[Jut]]</f>
        <v>0</v>
      </c>
      <c r="J111" s="4">
        <f>Table1[[#This Row],[Column1]]</f>
        <v>0</v>
      </c>
    </row>
    <row r="112" spans="1:10" hidden="1" x14ac:dyDescent="0.3">
      <c r="A112" s="2" t="str">
        <f>Table1[[#This Row],[Befolyt]]</f>
        <v>n</v>
      </c>
      <c r="B112" t="str">
        <f>Table1[[#This Row],[ÜK]]</f>
        <v>Molnár Ferenc</v>
      </c>
      <c r="C112" s="3" t="str">
        <f>Table1[[#This Row],[Szla]]</f>
        <v>707/2026</v>
      </c>
      <c r="D112" s="6">
        <f>Table1[[#This Row],[Kelt_hó]]</f>
        <v>2</v>
      </c>
      <c r="E112" t="str">
        <f>Table1[[#This Row],[Vevő]]</f>
        <v>Hankook Tire Magyarország Kft.</v>
      </c>
      <c r="F112" t="str">
        <f>Table1[[#This Row],[Termékkör]]</f>
        <v>Emelőberendezések</v>
      </c>
      <c r="G112" s="4">
        <f>Table1[[#This Row],[SzumElad]]</f>
        <v>9393.5</v>
      </c>
      <c r="H112" s="7">
        <f>Table1[[#This Row],[Jut_%]]</f>
        <v>3.75</v>
      </c>
      <c r="I112" s="4">
        <f>Table1[[#This Row],[Jut]]</f>
        <v>352.25625000000002</v>
      </c>
      <c r="J112" s="4">
        <f>Table1[[#This Row],[Column1]]</f>
        <v>0</v>
      </c>
    </row>
    <row r="113" spans="1:10" hidden="1" x14ac:dyDescent="0.3">
      <c r="A113" s="2" t="str">
        <f>Table1[[#This Row],[Befolyt]]</f>
        <v>n</v>
      </c>
      <c r="B113" t="str">
        <f>Table1[[#This Row],[ÜK]]</f>
        <v>Molnár Ferenc</v>
      </c>
      <c r="C113" s="3" t="str">
        <f>Table1[[#This Row],[Szla]]</f>
        <v>707/2026</v>
      </c>
      <c r="D113" s="6">
        <f>Table1[[#This Row],[Kelt_hó]]</f>
        <v>2</v>
      </c>
      <c r="E113" t="str">
        <f>Table1[[#This Row],[Vevő]]</f>
        <v>Hankook Tire Magyarország Kft.</v>
      </c>
      <c r="F113" t="str">
        <f>Table1[[#This Row],[Termékkör]]</f>
        <v>Emelőberendezések</v>
      </c>
      <c r="G113" s="4">
        <f>Table1[[#This Row],[SzumElad]]</f>
        <v>304349.40000000002</v>
      </c>
      <c r="H113" s="7">
        <f>Table1[[#This Row],[Jut_%]]</f>
        <v>3.75</v>
      </c>
      <c r="I113" s="4">
        <f>Table1[[#This Row],[Jut]]</f>
        <v>11413.102500000001</v>
      </c>
      <c r="J113" s="4">
        <f>Table1[[#This Row],[Column1]]</f>
        <v>0</v>
      </c>
    </row>
    <row r="114" spans="1:10" hidden="1" x14ac:dyDescent="0.3">
      <c r="A114" s="2" t="str">
        <f>Table1[[#This Row],[Befolyt]]</f>
        <v>n</v>
      </c>
      <c r="B114" t="str">
        <f>Table1[[#This Row],[ÜK]]</f>
        <v>Molnár Ferenc</v>
      </c>
      <c r="C114" s="3" t="str">
        <f>Table1[[#This Row],[Szla]]</f>
        <v>707/2026</v>
      </c>
      <c r="D114" s="6">
        <f>Table1[[#This Row],[Kelt_hó]]</f>
        <v>2</v>
      </c>
      <c r="E114" t="str">
        <f>Table1[[#This Row],[Vevő]]</f>
        <v>Hankook Tire Magyarország Kft.</v>
      </c>
      <c r="F114" t="str">
        <f>Table1[[#This Row],[Termékkör]]</f>
        <v>Emelőberendezések</v>
      </c>
      <c r="G114" s="4">
        <f>Table1[[#This Row],[SzumElad]]</f>
        <v>75148</v>
      </c>
      <c r="H114" s="7">
        <f>Table1[[#This Row],[Jut_%]]</f>
        <v>3.75</v>
      </c>
      <c r="I114" s="4">
        <f>Table1[[#This Row],[Jut]]</f>
        <v>2818.05</v>
      </c>
      <c r="J114" s="4">
        <f>Table1[[#This Row],[Column1]]</f>
        <v>0</v>
      </c>
    </row>
    <row r="115" spans="1:10" hidden="1" x14ac:dyDescent="0.3">
      <c r="A115" s="2" t="str">
        <f>Table1[[#This Row],[Befolyt]]</f>
        <v>n</v>
      </c>
      <c r="B115" t="str">
        <f>Table1[[#This Row],[ÜK]]</f>
        <v>Molnár Ferenc</v>
      </c>
      <c r="C115" s="3" t="str">
        <f>Table1[[#This Row],[Szla]]</f>
        <v>707/2026</v>
      </c>
      <c r="D115" s="6">
        <f>Table1[[#This Row],[Kelt_hó]]</f>
        <v>2</v>
      </c>
      <c r="E115" t="str">
        <f>Table1[[#This Row],[Vevő]]</f>
        <v>Hankook Tire Magyarország Kft.</v>
      </c>
      <c r="F115" t="str">
        <f>Table1[[#This Row],[Termékkör]]</f>
        <v>Emelőberendezések</v>
      </c>
      <c r="G115" s="4">
        <f>Table1[[#This Row],[SzumElad]]</f>
        <v>187870</v>
      </c>
      <c r="H115" s="7">
        <f>Table1[[#This Row],[Jut_%]]</f>
        <v>3.75</v>
      </c>
      <c r="I115" s="4">
        <f>Table1[[#This Row],[Jut]]</f>
        <v>7045.125</v>
      </c>
      <c r="J115" s="4">
        <f>Table1[[#This Row],[Column1]]</f>
        <v>0</v>
      </c>
    </row>
    <row r="116" spans="1:10" hidden="1" x14ac:dyDescent="0.3">
      <c r="A116" s="2" t="str">
        <f>Table1[[#This Row],[Befolyt]]</f>
        <v>n</v>
      </c>
      <c r="B116" t="str">
        <f>Table1[[#This Row],[ÜK]]</f>
        <v>Molnár Ferenc</v>
      </c>
      <c r="C116" s="3" t="str">
        <f>Table1[[#This Row],[Szla]]</f>
        <v>707/2026</v>
      </c>
      <c r="D116" s="6">
        <f>Table1[[#This Row],[Kelt_hó]]</f>
        <v>2</v>
      </c>
      <c r="E116" t="str">
        <f>Table1[[#This Row],[Vevő]]</f>
        <v>Hankook Tire Magyarország Kft.</v>
      </c>
      <c r="F116" t="str">
        <f>Table1[[#This Row],[Termékkör]]</f>
        <v>Emelőberendezések</v>
      </c>
      <c r="G116" s="4">
        <f>Table1[[#This Row],[SzumElad]]</f>
        <v>56361</v>
      </c>
      <c r="H116" s="7">
        <f>Table1[[#This Row],[Jut_%]]</f>
        <v>3.75</v>
      </c>
      <c r="I116" s="4">
        <f>Table1[[#This Row],[Jut]]</f>
        <v>2113.5374999999999</v>
      </c>
      <c r="J116" s="4">
        <f>Table1[[#This Row],[Column1]]</f>
        <v>0</v>
      </c>
    </row>
    <row r="117" spans="1:10" hidden="1" x14ac:dyDescent="0.3">
      <c r="A117" s="2" t="str">
        <f>Table1[[#This Row],[Befolyt]]</f>
        <v>n</v>
      </c>
      <c r="B117" t="str">
        <f>Table1[[#This Row],[ÜK]]</f>
        <v>Molnár Ferenc</v>
      </c>
      <c r="C117" s="3" t="str">
        <f>Table1[[#This Row],[Szla]]</f>
        <v>707/2026</v>
      </c>
      <c r="D117" s="6">
        <f>Table1[[#This Row],[Kelt_hó]]</f>
        <v>2</v>
      </c>
      <c r="E117" t="str">
        <f>Table1[[#This Row],[Vevő]]</f>
        <v>Hankook Tire Magyarország Kft.</v>
      </c>
      <c r="F117" t="str">
        <f>Table1[[#This Row],[Termékkör]]</f>
        <v>Emelőberendezések</v>
      </c>
      <c r="G117" s="4">
        <f>Table1[[#This Row],[SzumElad]]</f>
        <v>185991.3</v>
      </c>
      <c r="H117" s="7">
        <f>Table1[[#This Row],[Jut_%]]</f>
        <v>3.75</v>
      </c>
      <c r="I117" s="4">
        <f>Table1[[#This Row],[Jut]]</f>
        <v>6974.6737499999999</v>
      </c>
      <c r="J117" s="4">
        <f>Table1[[#This Row],[Column1]]</f>
        <v>0</v>
      </c>
    </row>
    <row r="118" spans="1:10" hidden="1" x14ac:dyDescent="0.3">
      <c r="A118" s="2" t="str">
        <f>Table1[[#This Row],[Befolyt]]</f>
        <v>n</v>
      </c>
      <c r="B118" t="str">
        <f>Table1[[#This Row],[ÜK]]</f>
        <v>Buzás Péter</v>
      </c>
      <c r="C118" s="3" t="str">
        <f>Table1[[#This Row],[Szla]]</f>
        <v>706/2026</v>
      </c>
      <c r="D118" s="6">
        <f>Table1[[#This Row],[Kelt_hó]]</f>
        <v>2</v>
      </c>
      <c r="E118" t="str">
        <f>Table1[[#This Row],[Vevő]]</f>
        <v>Gutman Lifting s.r.o.</v>
      </c>
      <c r="F118" t="str">
        <f>Table1[[#This Row],[Termékkör]]</f>
        <v>Megfogók</v>
      </c>
      <c r="G118" s="4">
        <f>Table1[[#This Row],[SzumElad]]</f>
        <v>235804.45</v>
      </c>
      <c r="H118" s="7">
        <f>Table1[[#This Row],[Jut_%]]</f>
        <v>0</v>
      </c>
      <c r="I118" s="4">
        <f>Table1[[#This Row],[Jut]]</f>
        <v>0</v>
      </c>
      <c r="J118" s="4">
        <f>Table1[[#This Row],[Column1]]</f>
        <v>0</v>
      </c>
    </row>
    <row r="119" spans="1:10" hidden="1" x14ac:dyDescent="0.3">
      <c r="A119" s="2" t="str">
        <f>Table1[[#This Row],[Befolyt]]</f>
        <v>n</v>
      </c>
      <c r="B119" t="str">
        <f>Table1[[#This Row],[ÜK]]</f>
        <v>Buzás Péter</v>
      </c>
      <c r="C119" s="3" t="str">
        <f>Table1[[#This Row],[Szla]]</f>
        <v>706/2026</v>
      </c>
      <c r="D119" s="6">
        <f>Table1[[#This Row],[Kelt_hó]]</f>
        <v>2</v>
      </c>
      <c r="E119" t="str">
        <f>Table1[[#This Row],[Vevő]]</f>
        <v>Gutman Lifting s.r.o.</v>
      </c>
      <c r="F119" t="str">
        <f>Table1[[#This Row],[Termékkör]]</f>
        <v>Fuvar</v>
      </c>
      <c r="G119" s="4">
        <f>Table1[[#This Row],[SzumElad]]</f>
        <v>2275.08</v>
      </c>
      <c r="H119" s="7">
        <f>Table1[[#This Row],[Jut_%]]</f>
        <v>0</v>
      </c>
      <c r="I119" s="4">
        <f>Table1[[#This Row],[Jut]]</f>
        <v>0</v>
      </c>
      <c r="J119" s="4">
        <f>Table1[[#This Row],[Column1]]</f>
        <v>0</v>
      </c>
    </row>
    <row r="120" spans="1:10" hidden="1" x14ac:dyDescent="0.3">
      <c r="A120" s="2" t="str">
        <f>Table1[[#This Row],[Befolyt]]</f>
        <v>n</v>
      </c>
      <c r="B120" t="str">
        <f>Table1[[#This Row],[ÜK]]</f>
        <v>Buzás Péter</v>
      </c>
      <c r="C120" s="3" t="str">
        <f>Table1[[#This Row],[Szla]]</f>
        <v>706/2026</v>
      </c>
      <c r="D120" s="6">
        <f>Table1[[#This Row],[Kelt_hó]]</f>
        <v>2</v>
      </c>
      <c r="E120" t="str">
        <f>Table1[[#This Row],[Vevő]]</f>
        <v>Gutman Lifting s.r.o.</v>
      </c>
      <c r="F120" t="str">
        <f>Table1[[#This Row],[Termékkör]]</f>
        <v>Fuvar</v>
      </c>
      <c r="G120" s="4">
        <f>Table1[[#This Row],[SzumElad]]</f>
        <v>17821.46</v>
      </c>
      <c r="H120" s="7">
        <f>Table1[[#This Row],[Jut_%]]</f>
        <v>0</v>
      </c>
      <c r="I120" s="4">
        <f>Table1[[#This Row],[Jut]]</f>
        <v>0</v>
      </c>
      <c r="J120" s="4">
        <f>Table1[[#This Row],[Column1]]</f>
        <v>0</v>
      </c>
    </row>
    <row r="121" spans="1:10" hidden="1" x14ac:dyDescent="0.3">
      <c r="A121" s="2" t="str">
        <f>Table1[[#This Row],[Befolyt]]</f>
        <v>n</v>
      </c>
      <c r="B121" t="str">
        <f>Table1[[#This Row],[ÜK]]</f>
        <v>Négyesy Gábor</v>
      </c>
      <c r="C121" s="3" t="str">
        <f>Table1[[#This Row],[Szla]]</f>
        <v>705/2026</v>
      </c>
      <c r="D121" s="6">
        <f>Table1[[#This Row],[Kelt_hó]]</f>
        <v>2</v>
      </c>
      <c r="E121" t="str">
        <f>Table1[[#This Row],[Vevő]]</f>
        <v>Kamionvilág Kft</v>
      </c>
      <c r="F121" t="str">
        <f>Table1[[#This Row],[Termékkör]]</f>
        <v>Rakományrögzítők</v>
      </c>
      <c r="G121" s="4">
        <f>Table1[[#This Row],[SzumElad]]</f>
        <v>76760</v>
      </c>
      <c r="H121" s="7">
        <f>Table1[[#This Row],[Jut_%]]</f>
        <v>1.99</v>
      </c>
      <c r="I121" s="4">
        <f>Table1[[#This Row],[Jut]]</f>
        <v>1527.5239999999999</v>
      </c>
      <c r="J121" s="4">
        <f>Table1[[#This Row],[Column1]]</f>
        <v>0</v>
      </c>
    </row>
    <row r="122" spans="1:10" hidden="1" x14ac:dyDescent="0.3">
      <c r="A122" s="2" t="str">
        <f>Table1[[#This Row],[Befolyt]]</f>
        <v>n</v>
      </c>
      <c r="B122" t="str">
        <f>Table1[[#This Row],[ÜK]]</f>
        <v>Négyesy Gábor</v>
      </c>
      <c r="C122" s="3" t="str">
        <f>Table1[[#This Row],[Szla]]</f>
        <v>705/2026</v>
      </c>
      <c r="D122" s="6">
        <f>Table1[[#This Row],[Kelt_hó]]</f>
        <v>2</v>
      </c>
      <c r="E122" t="str">
        <f>Table1[[#This Row],[Vevő]]</f>
        <v>Kamionvilág Kft</v>
      </c>
      <c r="F122" t="str">
        <f>Table1[[#This Row],[Termékkör]]</f>
        <v>Rakományrögzítők</v>
      </c>
      <c r="G122" s="4">
        <f>Table1[[#This Row],[SzumElad]]</f>
        <v>70860</v>
      </c>
      <c r="H122" s="7">
        <f>Table1[[#This Row],[Jut_%]]</f>
        <v>6.67</v>
      </c>
      <c r="I122" s="4">
        <f>Table1[[#This Row],[Jut]]</f>
        <v>4726.3620000000001</v>
      </c>
      <c r="J122" s="4">
        <f>Table1[[#This Row],[Column1]]</f>
        <v>0</v>
      </c>
    </row>
    <row r="123" spans="1:10" hidden="1" x14ac:dyDescent="0.3">
      <c r="A123" s="2" t="str">
        <f>Table1[[#This Row],[Befolyt]]</f>
        <v>n</v>
      </c>
      <c r="B123" t="str">
        <f>Table1[[#This Row],[ÜK]]</f>
        <v>Négyesy Gábor</v>
      </c>
      <c r="C123" s="3" t="str">
        <f>Table1[[#This Row],[Szla]]</f>
        <v>705/2026</v>
      </c>
      <c r="D123" s="6">
        <f>Table1[[#This Row],[Kelt_hó]]</f>
        <v>2</v>
      </c>
      <c r="E123" t="str">
        <f>Table1[[#This Row],[Vevő]]</f>
        <v>Kamionvilág Kft</v>
      </c>
      <c r="F123" t="str">
        <f>Table1[[#This Row],[Termékkör]]</f>
        <v>Rakományrögzítők</v>
      </c>
      <c r="G123" s="4">
        <f>Table1[[#This Row],[SzumElad]]</f>
        <v>60600</v>
      </c>
      <c r="H123" s="7">
        <f>Table1[[#This Row],[Jut_%]]</f>
        <v>3.06</v>
      </c>
      <c r="I123" s="4">
        <f>Table1[[#This Row],[Jut]]</f>
        <v>1854.36</v>
      </c>
      <c r="J123" s="4">
        <f>Table1[[#This Row],[Column1]]</f>
        <v>0</v>
      </c>
    </row>
    <row r="124" spans="1:10" hidden="1" x14ac:dyDescent="0.3">
      <c r="A124" s="2" t="str">
        <f>Table1[[#This Row],[Befolyt]]</f>
        <v>n</v>
      </c>
      <c r="B124" t="str">
        <f>Table1[[#This Row],[ÜK]]</f>
        <v>Halász Miklós</v>
      </c>
      <c r="C124" s="3" t="str">
        <f>Table1[[#This Row],[Szla]]</f>
        <v>704/2026</v>
      </c>
      <c r="D124" s="6">
        <f>Table1[[#This Row],[Kelt_hó]]</f>
        <v>2</v>
      </c>
      <c r="E124" t="str">
        <f>Table1[[#This Row],[Vevő]]</f>
        <v>Vasex Kft.</v>
      </c>
      <c r="F124" t="str">
        <f>Table1[[#This Row],[Termékkör]]</f>
        <v>Textilkötelek hevederek</v>
      </c>
      <c r="G124" s="4">
        <f>Table1[[#This Row],[SzumElad]]</f>
        <v>5400</v>
      </c>
      <c r="H124" s="7">
        <f>Table1[[#This Row],[Jut_%]]</f>
        <v>3</v>
      </c>
      <c r="I124" s="4">
        <f>Table1[[#This Row],[Jut]]</f>
        <v>162</v>
      </c>
      <c r="J124" s="4">
        <f>Table1[[#This Row],[Column1]]</f>
        <v>0</v>
      </c>
    </row>
    <row r="125" spans="1:10" hidden="1" x14ac:dyDescent="0.3">
      <c r="A125" s="2" t="str">
        <f>Table1[[#This Row],[Befolyt]]</f>
        <v>n</v>
      </c>
      <c r="B125" t="str">
        <f>Table1[[#This Row],[ÜK]]</f>
        <v>Halász Miklós</v>
      </c>
      <c r="C125" s="3" t="str">
        <f>Table1[[#This Row],[Szla]]</f>
        <v>704/2026</v>
      </c>
      <c r="D125" s="6">
        <f>Table1[[#This Row],[Kelt_hó]]</f>
        <v>2</v>
      </c>
      <c r="E125" t="str">
        <f>Table1[[#This Row],[Vevő]]</f>
        <v>Vasex Kft.</v>
      </c>
      <c r="F125" t="str">
        <f>Table1[[#This Row],[Termékkör]]</f>
        <v>Fuvar</v>
      </c>
      <c r="G125" s="4">
        <f>Table1[[#This Row],[SzumElad]]</f>
        <v>0</v>
      </c>
      <c r="H125" s="7">
        <f>Table1[[#This Row],[Jut_%]]</f>
        <v>0</v>
      </c>
      <c r="I125" s="4">
        <f>Table1[[#This Row],[Jut]]</f>
        <v>0</v>
      </c>
      <c r="J125" s="4">
        <f>Table1[[#This Row],[Column1]]</f>
        <v>0</v>
      </c>
    </row>
    <row r="126" spans="1:10" hidden="1" x14ac:dyDescent="0.3">
      <c r="A126" s="2" t="str">
        <f>Table1[[#This Row],[Befolyt]]</f>
        <v>n</v>
      </c>
      <c r="B126" t="str">
        <f>Table1[[#This Row],[ÜK]]</f>
        <v>Halász Miklós</v>
      </c>
      <c r="C126" s="3" t="str">
        <f>Table1[[#This Row],[Szla]]</f>
        <v>704/2026</v>
      </c>
      <c r="D126" s="6">
        <f>Table1[[#This Row],[Kelt_hó]]</f>
        <v>2</v>
      </c>
      <c r="E126" t="str">
        <f>Table1[[#This Row],[Vevő]]</f>
        <v>Vasex Kft.</v>
      </c>
      <c r="F126" t="str">
        <f>Table1[[#This Row],[Termékkör]]</f>
        <v>Rakományrögzítők</v>
      </c>
      <c r="G126" s="4">
        <f>Table1[[#This Row],[SzumElad]]</f>
        <v>17250</v>
      </c>
      <c r="H126" s="7">
        <f>Table1[[#This Row],[Jut_%]]</f>
        <v>3</v>
      </c>
      <c r="I126" s="4">
        <f>Table1[[#This Row],[Jut]]</f>
        <v>517.5</v>
      </c>
      <c r="J126" s="4">
        <f>Table1[[#This Row],[Column1]]</f>
        <v>0</v>
      </c>
    </row>
    <row r="127" spans="1:10" hidden="1" x14ac:dyDescent="0.3">
      <c r="A127" s="2" t="str">
        <f>Table1[[#This Row],[Befolyt]]</f>
        <v>n</v>
      </c>
      <c r="B127" t="str">
        <f>Table1[[#This Row],[ÜK]]</f>
        <v>Halász Miklós</v>
      </c>
      <c r="C127" s="3" t="str">
        <f>Table1[[#This Row],[Szla]]</f>
        <v>704/2026</v>
      </c>
      <c r="D127" s="6">
        <f>Table1[[#This Row],[Kelt_hó]]</f>
        <v>2</v>
      </c>
      <c r="E127" t="str">
        <f>Table1[[#This Row],[Vevő]]</f>
        <v>Vasex Kft.</v>
      </c>
      <c r="F127" t="str">
        <f>Table1[[#This Row],[Termékkör]]</f>
        <v>Rakományrögzítők</v>
      </c>
      <c r="G127" s="4">
        <f>Table1[[#This Row],[SzumElad]]</f>
        <v>16695</v>
      </c>
      <c r="H127" s="7">
        <f>Table1[[#This Row],[Jut_%]]</f>
        <v>3</v>
      </c>
      <c r="I127" s="4">
        <f>Table1[[#This Row],[Jut]]</f>
        <v>500.85</v>
      </c>
      <c r="J127" s="4">
        <f>Table1[[#This Row],[Column1]]</f>
        <v>0</v>
      </c>
    </row>
    <row r="128" spans="1:10" hidden="1" x14ac:dyDescent="0.3">
      <c r="A128" s="2" t="str">
        <f>Table1[[#This Row],[Befolyt]]</f>
        <v>n</v>
      </c>
      <c r="B128" t="str">
        <f>Table1[[#This Row],[ÜK]]</f>
        <v>Halász Miklós</v>
      </c>
      <c r="C128" s="3" t="str">
        <f>Table1[[#This Row],[Szla]]</f>
        <v>704/2026</v>
      </c>
      <c r="D128" s="6">
        <f>Table1[[#This Row],[Kelt_hó]]</f>
        <v>2</v>
      </c>
      <c r="E128" t="str">
        <f>Table1[[#This Row],[Vevő]]</f>
        <v>Vasex Kft.</v>
      </c>
      <c r="F128" t="str">
        <f>Table1[[#This Row],[Termékkör]]</f>
        <v>Rakományrögzítők</v>
      </c>
      <c r="G128" s="4">
        <f>Table1[[#This Row],[SzumElad]]</f>
        <v>15150</v>
      </c>
      <c r="H128" s="7">
        <f>Table1[[#This Row],[Jut_%]]</f>
        <v>2.5</v>
      </c>
      <c r="I128" s="4">
        <f>Table1[[#This Row],[Jut]]</f>
        <v>378.75</v>
      </c>
      <c r="J128" s="4">
        <f>Table1[[#This Row],[Column1]]</f>
        <v>0</v>
      </c>
    </row>
    <row r="129" spans="1:10" hidden="1" x14ac:dyDescent="0.3">
      <c r="A129" s="2" t="str">
        <f>Table1[[#This Row],[Befolyt]]</f>
        <v>n</v>
      </c>
      <c r="B129" t="str">
        <f>Table1[[#This Row],[ÜK]]</f>
        <v>Halász Miklós</v>
      </c>
      <c r="C129" s="3" t="str">
        <f>Table1[[#This Row],[Szla]]</f>
        <v>704/2026</v>
      </c>
      <c r="D129" s="6">
        <f>Table1[[#This Row],[Kelt_hó]]</f>
        <v>2</v>
      </c>
      <c r="E129" t="str">
        <f>Table1[[#This Row],[Vevő]]</f>
        <v>Vasex Kft.</v>
      </c>
      <c r="F129" t="str">
        <f>Table1[[#This Row],[Termékkör]]</f>
        <v>Kapcsolóelemek</v>
      </c>
      <c r="G129" s="4">
        <f>Table1[[#This Row],[SzumElad]]</f>
        <v>2760</v>
      </c>
      <c r="H129" s="7">
        <f>Table1[[#This Row],[Jut_%]]</f>
        <v>0.17</v>
      </c>
      <c r="I129" s="4">
        <f>Table1[[#This Row],[Jut]]</f>
        <v>4.6920000000000002</v>
      </c>
      <c r="J129" s="4">
        <f>Table1[[#This Row],[Column1]]</f>
        <v>0</v>
      </c>
    </row>
    <row r="130" spans="1:10" hidden="1" x14ac:dyDescent="0.3">
      <c r="A130" s="2" t="str">
        <f>Table1[[#This Row],[Befolyt]]</f>
        <v>n</v>
      </c>
      <c r="B130" t="str">
        <f>Table1[[#This Row],[ÜK]]</f>
        <v>Halász Miklós</v>
      </c>
      <c r="C130" s="3" t="str">
        <f>Table1[[#This Row],[Szla]]</f>
        <v>704/2026</v>
      </c>
      <c r="D130" s="6">
        <f>Table1[[#This Row],[Kelt_hó]]</f>
        <v>2</v>
      </c>
      <c r="E130" t="str">
        <f>Table1[[#This Row],[Vevő]]</f>
        <v>Vasex Kft.</v>
      </c>
      <c r="F130" t="str">
        <f>Table1[[#This Row],[Termékkör]]</f>
        <v>Rakományrögzítők</v>
      </c>
      <c r="G130" s="4">
        <f>Table1[[#This Row],[SzumElad]]</f>
        <v>54750</v>
      </c>
      <c r="H130" s="7">
        <f>Table1[[#This Row],[Jut_%]]</f>
        <v>1</v>
      </c>
      <c r="I130" s="4">
        <f>Table1[[#This Row],[Jut]]</f>
        <v>547.5</v>
      </c>
      <c r="J130" s="4">
        <f>Table1[[#This Row],[Column1]]</f>
        <v>0</v>
      </c>
    </row>
    <row r="131" spans="1:10" hidden="1" x14ac:dyDescent="0.3">
      <c r="A131" s="2" t="str">
        <f>Table1[[#This Row],[Befolyt]]</f>
        <v>n</v>
      </c>
      <c r="B131" t="str">
        <f>Table1[[#This Row],[ÜK]]</f>
        <v>Halász Miklós</v>
      </c>
      <c r="C131" s="3" t="str">
        <f>Table1[[#This Row],[Szla]]</f>
        <v>704/2026</v>
      </c>
      <c r="D131" s="6">
        <f>Table1[[#This Row],[Kelt_hó]]</f>
        <v>2</v>
      </c>
      <c r="E131" t="str">
        <f>Table1[[#This Row],[Vevő]]</f>
        <v>Vasex Kft.</v>
      </c>
      <c r="F131" t="str">
        <f>Table1[[#This Row],[Termékkör]]</f>
        <v>Kapcsolóelemek</v>
      </c>
      <c r="G131" s="4">
        <f>Table1[[#This Row],[SzumElad]]</f>
        <v>1820</v>
      </c>
      <c r="H131" s="7">
        <f>Table1[[#This Row],[Jut_%]]</f>
        <v>3</v>
      </c>
      <c r="I131" s="4">
        <f>Table1[[#This Row],[Jut]]</f>
        <v>54.6</v>
      </c>
      <c r="J131" s="4">
        <f>Table1[[#This Row],[Column1]]</f>
        <v>0</v>
      </c>
    </row>
    <row r="132" spans="1:10" hidden="1" x14ac:dyDescent="0.3">
      <c r="A132" s="2" t="str">
        <f>Table1[[#This Row],[Befolyt]]</f>
        <v>n</v>
      </c>
      <c r="B132" t="str">
        <f>Table1[[#This Row],[ÜK]]</f>
        <v>Halász Miklós</v>
      </c>
      <c r="C132" s="3" t="str">
        <f>Table1[[#This Row],[Szla]]</f>
        <v>704/2026</v>
      </c>
      <c r="D132" s="6">
        <f>Table1[[#This Row],[Kelt_hó]]</f>
        <v>2</v>
      </c>
      <c r="E132" t="str">
        <f>Table1[[#This Row],[Vevő]]</f>
        <v>Vasex Kft.</v>
      </c>
      <c r="F132" t="str">
        <f>Table1[[#This Row],[Termékkör]]</f>
        <v>Kapcsolóelemek</v>
      </c>
      <c r="G132" s="4">
        <f>Table1[[#This Row],[SzumElad]]</f>
        <v>1150</v>
      </c>
      <c r="H132" s="7">
        <f>Table1[[#This Row],[Jut_%]]</f>
        <v>0.22</v>
      </c>
      <c r="I132" s="4">
        <f>Table1[[#This Row],[Jut]]</f>
        <v>2.5299999999999998</v>
      </c>
      <c r="J132" s="4">
        <f>Table1[[#This Row],[Column1]]</f>
        <v>0</v>
      </c>
    </row>
    <row r="133" spans="1:10" hidden="1" x14ac:dyDescent="0.3">
      <c r="A133" s="2" t="str">
        <f>Table1[[#This Row],[Befolyt]]</f>
        <v>n</v>
      </c>
      <c r="B133" t="str">
        <f>Table1[[#This Row],[ÜK]]</f>
        <v>Halász Miklós</v>
      </c>
      <c r="C133" s="3" t="str">
        <f>Table1[[#This Row],[Szla]]</f>
        <v>704/2026</v>
      </c>
      <c r="D133" s="6">
        <f>Table1[[#This Row],[Kelt_hó]]</f>
        <v>2</v>
      </c>
      <c r="E133" t="str">
        <f>Table1[[#This Row],[Vevő]]</f>
        <v>Vasex Kft.</v>
      </c>
      <c r="F133" t="str">
        <f>Table1[[#This Row],[Termékkör]]</f>
        <v>Kapcsolóelemek</v>
      </c>
      <c r="G133" s="4">
        <f>Table1[[#This Row],[SzumElad]]</f>
        <v>960</v>
      </c>
      <c r="H133" s="7">
        <f>Table1[[#This Row],[Jut_%]]</f>
        <v>0.37</v>
      </c>
      <c r="I133" s="4">
        <f>Table1[[#This Row],[Jut]]</f>
        <v>3.552</v>
      </c>
      <c r="J133" s="4">
        <f>Table1[[#This Row],[Column1]]</f>
        <v>0</v>
      </c>
    </row>
    <row r="134" spans="1:10" hidden="1" x14ac:dyDescent="0.3">
      <c r="A134" s="2" t="str">
        <f>Table1[[#This Row],[Befolyt]]</f>
        <v>n</v>
      </c>
      <c r="B134" t="str">
        <f>Table1[[#This Row],[ÜK]]</f>
        <v>Halász Miklós</v>
      </c>
      <c r="C134" s="3" t="str">
        <f>Table1[[#This Row],[Szla]]</f>
        <v>704/2026</v>
      </c>
      <c r="D134" s="6">
        <f>Table1[[#This Row],[Kelt_hó]]</f>
        <v>2</v>
      </c>
      <c r="E134" t="str">
        <f>Table1[[#This Row],[Vevő]]</f>
        <v>Vasex Kft.</v>
      </c>
      <c r="F134" t="str">
        <f>Table1[[#This Row],[Termékkör]]</f>
        <v>Fuvar</v>
      </c>
      <c r="G134" s="4">
        <f>Table1[[#This Row],[SzumElad]]</f>
        <v>0</v>
      </c>
      <c r="H134" s="7">
        <f>Table1[[#This Row],[Jut_%]]</f>
        <v>0</v>
      </c>
      <c r="I134" s="4">
        <f>Table1[[#This Row],[Jut]]</f>
        <v>0</v>
      </c>
      <c r="J134" s="4">
        <f>Table1[[#This Row],[Column1]]</f>
        <v>0</v>
      </c>
    </row>
    <row r="135" spans="1:10" hidden="1" x14ac:dyDescent="0.3">
      <c r="A135" s="2" t="str">
        <f>Table1[[#This Row],[Befolyt]]</f>
        <v>n</v>
      </c>
      <c r="B135" t="str">
        <f>Table1[[#This Row],[ÜK]]</f>
        <v>Négyesy Gábor</v>
      </c>
      <c r="C135" s="3" t="str">
        <f>Table1[[#This Row],[Szla]]</f>
        <v>703/2026</v>
      </c>
      <c r="D135" s="6">
        <f>Table1[[#This Row],[Kelt_hó]]</f>
        <v>2</v>
      </c>
      <c r="E135" t="str">
        <f>Table1[[#This Row],[Vevő]]</f>
        <v>Safety Lift Kft.</v>
      </c>
      <c r="F135" t="str">
        <f>Table1[[#This Row],[Termékkör]]</f>
        <v>Lánc függesztékek</v>
      </c>
      <c r="G135" s="4">
        <f>Table1[[#This Row],[SzumElad]]</f>
        <v>54495</v>
      </c>
      <c r="H135" s="7">
        <f>Table1[[#This Row],[Jut_%]]</f>
        <v>5</v>
      </c>
      <c r="I135" s="4">
        <f>Table1[[#This Row],[Jut]]</f>
        <v>2724.75</v>
      </c>
      <c r="J135" s="4">
        <f>Table1[[#This Row],[Column1]]</f>
        <v>0</v>
      </c>
    </row>
    <row r="136" spans="1:10" hidden="1" x14ac:dyDescent="0.3">
      <c r="A136" s="2" t="str">
        <f>Table1[[#This Row],[Befolyt]]</f>
        <v>n</v>
      </c>
      <c r="B136" t="str">
        <f>Table1[[#This Row],[ÜK]]</f>
        <v>Négyesy Gábor</v>
      </c>
      <c r="C136" s="3" t="str">
        <f>Table1[[#This Row],[Szla]]</f>
        <v>703/2026</v>
      </c>
      <c r="D136" s="6">
        <f>Table1[[#This Row],[Kelt_hó]]</f>
        <v>2</v>
      </c>
      <c r="E136" t="str">
        <f>Table1[[#This Row],[Vevő]]</f>
        <v>Safety Lift Kft.</v>
      </c>
      <c r="F136" t="str">
        <f>Table1[[#This Row],[Termékkör]]</f>
        <v>Lánc függesztékek</v>
      </c>
      <c r="G136" s="4">
        <f>Table1[[#This Row],[SzumElad]]</f>
        <v>52740</v>
      </c>
      <c r="H136" s="7">
        <f>Table1[[#This Row],[Jut_%]]</f>
        <v>5</v>
      </c>
      <c r="I136" s="4">
        <f>Table1[[#This Row],[Jut]]</f>
        <v>2637</v>
      </c>
      <c r="J136" s="4">
        <f>Table1[[#This Row],[Column1]]</f>
        <v>0</v>
      </c>
    </row>
    <row r="137" spans="1:10" hidden="1" x14ac:dyDescent="0.3">
      <c r="A137" s="2" t="str">
        <f>Table1[[#This Row],[Befolyt]]</f>
        <v>n</v>
      </c>
      <c r="B137" t="str">
        <f>Table1[[#This Row],[ÜK]]</f>
        <v>Négyesy Gábor</v>
      </c>
      <c r="C137" s="3" t="str">
        <f>Table1[[#This Row],[Szla]]</f>
        <v>702/2026</v>
      </c>
      <c r="D137" s="6">
        <f>Table1[[#This Row],[Kelt_hó]]</f>
        <v>2</v>
      </c>
      <c r="E137" t="str">
        <f>Table1[[#This Row],[Vevő]]</f>
        <v>Jungheinrich Hungária Kft.</v>
      </c>
      <c r="F137" t="str">
        <f>Table1[[#This Row],[Termékkör]]</f>
        <v>Rakományrögzítők</v>
      </c>
      <c r="G137" s="4">
        <f>Table1[[#This Row],[SzumElad]]</f>
        <v>77000</v>
      </c>
      <c r="H137" s="7">
        <f>Table1[[#This Row],[Jut_%]]</f>
        <v>12.6</v>
      </c>
      <c r="I137" s="4">
        <f>Table1[[#This Row],[Jut]]</f>
        <v>9702</v>
      </c>
      <c r="J137" s="4">
        <f>Table1[[#This Row],[Column1]]</f>
        <v>0</v>
      </c>
    </row>
    <row r="138" spans="1:10" hidden="1" x14ac:dyDescent="0.3">
      <c r="A138" s="2" t="str">
        <f>Table1[[#This Row],[Befolyt]]</f>
        <v>n</v>
      </c>
      <c r="B138" t="str">
        <f>Table1[[#This Row],[ÜK]]</f>
        <v>Négyesy Gábor</v>
      </c>
      <c r="C138" s="3" t="str">
        <f>Table1[[#This Row],[Szla]]</f>
        <v>702/2026</v>
      </c>
      <c r="D138" s="6">
        <f>Table1[[#This Row],[Kelt_hó]]</f>
        <v>2</v>
      </c>
      <c r="E138" t="str">
        <f>Table1[[#This Row],[Vevő]]</f>
        <v>Jungheinrich Hungária Kft.</v>
      </c>
      <c r="F138" t="str">
        <f>Table1[[#This Row],[Termékkör]]</f>
        <v>Rakományrögzítők</v>
      </c>
      <c r="G138" s="4">
        <f>Table1[[#This Row],[SzumElad]]</f>
        <v>80520</v>
      </c>
      <c r="H138" s="7">
        <f>Table1[[#This Row],[Jut_%]]</f>
        <v>15.43</v>
      </c>
      <c r="I138" s="4">
        <f>Table1[[#This Row],[Jut]]</f>
        <v>12424.236000000001</v>
      </c>
      <c r="J138" s="4">
        <f>Table1[[#This Row],[Column1]]</f>
        <v>0</v>
      </c>
    </row>
    <row r="139" spans="1:10" hidden="1" x14ac:dyDescent="0.3">
      <c r="A139" s="2" t="str">
        <f>Table1[[#This Row],[Befolyt]]</f>
        <v>n</v>
      </c>
      <c r="B139" t="str">
        <f>Table1[[#This Row],[ÜK]]</f>
        <v>Négyesy Gábor</v>
      </c>
      <c r="C139" s="3" t="str">
        <f>Table1[[#This Row],[Szla]]</f>
        <v>701/2026</v>
      </c>
      <c r="D139" s="6">
        <f>Table1[[#This Row],[Kelt_hó]]</f>
        <v>2</v>
      </c>
      <c r="E139" t="str">
        <f>Table1[[#This Row],[Vevő]]</f>
        <v>Sodronykötél Kft</v>
      </c>
      <c r="F139" t="str">
        <f>Table1[[#This Row],[Termékkör]]</f>
        <v>Vizsgálat</v>
      </c>
      <c r="G139" s="4">
        <f>Table1[[#This Row],[SzumElad]]</f>
        <v>35100</v>
      </c>
      <c r="H139" s="7">
        <f>Table1[[#This Row],[Jut_%]]</f>
        <v>10</v>
      </c>
      <c r="I139" s="4">
        <f>Table1[[#This Row],[Jut]]</f>
        <v>3510</v>
      </c>
      <c r="J139" s="4">
        <f>Table1[[#This Row],[Column1]]</f>
        <v>0</v>
      </c>
    </row>
    <row r="140" spans="1:10" hidden="1" x14ac:dyDescent="0.3">
      <c r="A140" s="2" t="str">
        <f>Table1[[#This Row],[Befolyt]]</f>
        <v>n</v>
      </c>
      <c r="B140" t="str">
        <f>Table1[[#This Row],[ÜK]]</f>
        <v>Négyesy Gábor</v>
      </c>
      <c r="C140" s="3" t="str">
        <f>Table1[[#This Row],[Szla]]</f>
        <v>701/2026</v>
      </c>
      <c r="D140" s="6">
        <f>Table1[[#This Row],[Kelt_hó]]</f>
        <v>2</v>
      </c>
      <c r="E140" t="str">
        <f>Table1[[#This Row],[Vevő]]</f>
        <v>Sodronykötél Kft</v>
      </c>
      <c r="F140" t="str">
        <f>Table1[[#This Row],[Termékkör]]</f>
        <v>Lánc függesztékek</v>
      </c>
      <c r="G140" s="4">
        <f>Table1[[#This Row],[SzumElad]]</f>
        <v>13680</v>
      </c>
      <c r="H140" s="7">
        <f>Table1[[#This Row],[Jut_%]]</f>
        <v>21.37</v>
      </c>
      <c r="I140" s="4">
        <f>Table1[[#This Row],[Jut]]</f>
        <v>2923.4160000000002</v>
      </c>
      <c r="J140" s="4">
        <f>Table1[[#This Row],[Column1]]</f>
        <v>0</v>
      </c>
    </row>
    <row r="141" spans="1:10" hidden="1" x14ac:dyDescent="0.3">
      <c r="A141" s="2" t="str">
        <f>Table1[[#This Row],[Befolyt]]</f>
        <v>n</v>
      </c>
      <c r="B141" t="str">
        <f>Table1[[#This Row],[ÜK]]</f>
        <v>Négyesy Gábor</v>
      </c>
      <c r="C141" s="3" t="str">
        <f>Table1[[#This Row],[Szla]]</f>
        <v>701/2026</v>
      </c>
      <c r="D141" s="6">
        <f>Table1[[#This Row],[Kelt_hó]]</f>
        <v>2</v>
      </c>
      <c r="E141" t="str">
        <f>Table1[[#This Row],[Vevő]]</f>
        <v>Sodronykötél Kft</v>
      </c>
      <c r="F141" t="str">
        <f>Table1[[#This Row],[Termékkör]]</f>
        <v>Saját munka</v>
      </c>
      <c r="G141" s="4">
        <f>Table1[[#This Row],[SzumElad]]</f>
        <v>6000</v>
      </c>
      <c r="H141" s="7">
        <f>Table1[[#This Row],[Jut_%]]</f>
        <v>0</v>
      </c>
      <c r="I141" s="4">
        <f>Table1[[#This Row],[Jut]]</f>
        <v>0</v>
      </c>
      <c r="J141" s="4">
        <f>Table1[[#This Row],[Column1]]</f>
        <v>0</v>
      </c>
    </row>
    <row r="142" spans="1:10" hidden="1" x14ac:dyDescent="0.3">
      <c r="A142" s="2" t="str">
        <f>Table1[[#This Row],[Befolyt]]</f>
        <v>n</v>
      </c>
      <c r="B142" t="str">
        <f>Table1[[#This Row],[ÜK]]</f>
        <v>Négyesy Gábor</v>
      </c>
      <c r="C142" s="3" t="str">
        <f>Table1[[#This Row],[Szla]]</f>
        <v>701/2026</v>
      </c>
      <c r="D142" s="6">
        <f>Table1[[#This Row],[Kelt_hó]]</f>
        <v>2</v>
      </c>
      <c r="E142" t="str">
        <f>Table1[[#This Row],[Vevő]]</f>
        <v>Sodronykötél Kft</v>
      </c>
      <c r="F142" t="str">
        <f>Table1[[#This Row],[Termékkör]]</f>
        <v>Lánc függesztékek</v>
      </c>
      <c r="G142" s="4">
        <f>Table1[[#This Row],[SzumElad]]</f>
        <v>7680</v>
      </c>
      <c r="H142" s="7">
        <f>Table1[[#This Row],[Jut_%]]</f>
        <v>5</v>
      </c>
      <c r="I142" s="4">
        <f>Table1[[#This Row],[Jut]]</f>
        <v>384</v>
      </c>
      <c r="J142" s="4">
        <f>Table1[[#This Row],[Column1]]</f>
        <v>0</v>
      </c>
    </row>
    <row r="143" spans="1:10" hidden="1" x14ac:dyDescent="0.3">
      <c r="A143" s="2" t="str">
        <f>Table1[[#This Row],[Befolyt]]</f>
        <v>n</v>
      </c>
      <c r="B143" t="str">
        <f>Table1[[#This Row],[ÜK]]</f>
        <v>Négyesy Gábor</v>
      </c>
      <c r="C143" s="3" t="str">
        <f>Table1[[#This Row],[Szla]]</f>
        <v>701/2026</v>
      </c>
      <c r="D143" s="6">
        <f>Table1[[#This Row],[Kelt_hó]]</f>
        <v>2</v>
      </c>
      <c r="E143" t="str">
        <f>Table1[[#This Row],[Vevő]]</f>
        <v>Sodronykötél Kft</v>
      </c>
      <c r="F143" t="str">
        <f>Table1[[#This Row],[Termékkör]]</f>
        <v>Lánc függesztékek</v>
      </c>
      <c r="G143" s="4">
        <f>Table1[[#This Row],[SzumElad]]</f>
        <v>1210</v>
      </c>
      <c r="H143" s="7">
        <f>Table1[[#This Row],[Jut_%]]</f>
        <v>14.26</v>
      </c>
      <c r="I143" s="4">
        <f>Table1[[#This Row],[Jut]]</f>
        <v>172.54599999999999</v>
      </c>
      <c r="J143" s="4">
        <f>Table1[[#This Row],[Column1]]</f>
        <v>0</v>
      </c>
    </row>
    <row r="144" spans="1:10" hidden="1" x14ac:dyDescent="0.3">
      <c r="A144" s="2" t="str">
        <f>Table1[[#This Row],[Befolyt]]</f>
        <v>n</v>
      </c>
      <c r="B144" t="str">
        <f>Table1[[#This Row],[ÜK]]</f>
        <v>Négyesy Gábor</v>
      </c>
      <c r="C144" s="3" t="str">
        <f>Table1[[#This Row],[Szla]]</f>
        <v>701/2026</v>
      </c>
      <c r="D144" s="6">
        <f>Table1[[#This Row],[Kelt_hó]]</f>
        <v>2</v>
      </c>
      <c r="E144" t="str">
        <f>Table1[[#This Row],[Vevő]]</f>
        <v>Sodronykötél Kft</v>
      </c>
      <c r="F144" t="str">
        <f>Table1[[#This Row],[Termékkör]]</f>
        <v>Lánc függesztékek</v>
      </c>
      <c r="G144" s="4">
        <f>Table1[[#This Row],[SzumElad]]</f>
        <v>7280</v>
      </c>
      <c r="H144" s="7">
        <f>Table1[[#This Row],[Jut_%]]</f>
        <v>14.23</v>
      </c>
      <c r="I144" s="4">
        <f>Table1[[#This Row],[Jut]]</f>
        <v>1035.9440000000002</v>
      </c>
      <c r="J144" s="4">
        <f>Table1[[#This Row],[Column1]]</f>
        <v>0</v>
      </c>
    </row>
    <row r="145" spans="1:10" hidden="1" x14ac:dyDescent="0.3">
      <c r="A145" s="2" t="str">
        <f>Table1[[#This Row],[Befolyt]]</f>
        <v>n</v>
      </c>
      <c r="B145" t="str">
        <f>Table1[[#This Row],[ÜK]]</f>
        <v>Négyesy Gábor</v>
      </c>
      <c r="C145" s="3" t="str">
        <f>Table1[[#This Row],[Szla]]</f>
        <v>701/2026</v>
      </c>
      <c r="D145" s="6">
        <f>Table1[[#This Row],[Kelt_hó]]</f>
        <v>2</v>
      </c>
      <c r="E145" t="str">
        <f>Table1[[#This Row],[Vevő]]</f>
        <v>Sodronykötél Kft</v>
      </c>
      <c r="F145" t="str">
        <f>Table1[[#This Row],[Termékkör]]</f>
        <v>Lánc függesztékek</v>
      </c>
      <c r="G145" s="4">
        <f>Table1[[#This Row],[SzumElad]]</f>
        <v>6810</v>
      </c>
      <c r="H145" s="7">
        <f>Table1[[#This Row],[Jut_%]]</f>
        <v>8.61</v>
      </c>
      <c r="I145" s="4">
        <f>Table1[[#This Row],[Jut]]</f>
        <v>586.34100000000001</v>
      </c>
      <c r="J145" s="4">
        <f>Table1[[#This Row],[Column1]]</f>
        <v>0</v>
      </c>
    </row>
    <row r="146" spans="1:10" hidden="1" x14ac:dyDescent="0.3">
      <c r="A146" s="2" t="str">
        <f>Table1[[#This Row],[Befolyt]]</f>
        <v>n</v>
      </c>
      <c r="B146" t="str">
        <f>Table1[[#This Row],[ÜK]]</f>
        <v>Négyesy Gábor</v>
      </c>
      <c r="C146" s="3" t="str">
        <f>Table1[[#This Row],[Szla]]</f>
        <v>701/2026</v>
      </c>
      <c r="D146" s="6">
        <f>Table1[[#This Row],[Kelt_hó]]</f>
        <v>2</v>
      </c>
      <c r="E146" t="str">
        <f>Table1[[#This Row],[Vevő]]</f>
        <v>Sodronykötél Kft</v>
      </c>
      <c r="F146" t="str">
        <f>Table1[[#This Row],[Termékkör]]</f>
        <v>Lánc függesztékek</v>
      </c>
      <c r="G146" s="4">
        <f>Table1[[#This Row],[SzumElad]]</f>
        <v>2970</v>
      </c>
      <c r="H146" s="7">
        <f>Table1[[#This Row],[Jut_%]]</f>
        <v>5</v>
      </c>
      <c r="I146" s="4">
        <f>Table1[[#This Row],[Jut]]</f>
        <v>148.5</v>
      </c>
      <c r="J146" s="4">
        <f>Table1[[#This Row],[Column1]]</f>
        <v>0</v>
      </c>
    </row>
    <row r="147" spans="1:10" hidden="1" x14ac:dyDescent="0.3">
      <c r="A147" s="2" t="str">
        <f>Table1[[#This Row],[Befolyt]]</f>
        <v>n</v>
      </c>
      <c r="B147" t="str">
        <f>Table1[[#This Row],[ÜK]]</f>
        <v>Horváth István</v>
      </c>
      <c r="C147" s="3" t="str">
        <f>Table1[[#This Row],[Szla]]</f>
        <v>700/2026</v>
      </c>
      <c r="D147" s="6">
        <f>Table1[[#This Row],[Kelt_hó]]</f>
        <v>2</v>
      </c>
      <c r="E147" t="str">
        <f>Table1[[#This Row],[Vevő]]</f>
        <v>Bácsvíz Víz- és Csatornaszolgáltató Zrt.</v>
      </c>
      <c r="F147" t="str">
        <f>Table1[[#This Row],[Termékkör]]</f>
        <v>Egyéb</v>
      </c>
      <c r="G147" s="4">
        <f>Table1[[#This Row],[SzumElad]]</f>
        <v>26000</v>
      </c>
      <c r="H147" s="7">
        <f>Table1[[#This Row],[Jut_%]]</f>
        <v>0</v>
      </c>
      <c r="I147" s="4">
        <f>Table1[[#This Row],[Jut]]</f>
        <v>0</v>
      </c>
      <c r="J147" s="4">
        <f>Table1[[#This Row],[Column1]]</f>
        <v>0</v>
      </c>
    </row>
    <row r="148" spans="1:10" hidden="1" x14ac:dyDescent="0.3">
      <c r="A148" s="2" t="str">
        <f>Table1[[#This Row],[Befolyt]]</f>
        <v>n</v>
      </c>
      <c r="B148" t="str">
        <f>Table1[[#This Row],[ÜK]]</f>
        <v>Horváth István</v>
      </c>
      <c r="C148" s="3" t="str">
        <f>Table1[[#This Row],[Szla]]</f>
        <v>700/2026</v>
      </c>
      <c r="D148" s="6">
        <f>Table1[[#This Row],[Kelt_hó]]</f>
        <v>2</v>
      </c>
      <c r="E148" t="str">
        <f>Table1[[#This Row],[Vevő]]</f>
        <v>Bácsvíz Víz- és Csatornaszolgáltató Zrt.</v>
      </c>
      <c r="F148" t="str">
        <f>Table1[[#This Row],[Termékkör]]</f>
        <v>Darukötelek</v>
      </c>
      <c r="G148" s="4">
        <f>Table1[[#This Row],[SzumElad]]</f>
        <v>168500</v>
      </c>
      <c r="H148" s="7">
        <f>Table1[[#This Row],[Jut_%]]</f>
        <v>6.97</v>
      </c>
      <c r="I148" s="4">
        <f>Table1[[#This Row],[Jut]]</f>
        <v>11744.45</v>
      </c>
      <c r="J148" s="4">
        <f>Table1[[#This Row],[Column1]]</f>
        <v>0</v>
      </c>
    </row>
    <row r="149" spans="1:10" hidden="1" x14ac:dyDescent="0.3">
      <c r="A149" s="2" t="str">
        <f>Table1[[#This Row],[Befolyt]]</f>
        <v>n</v>
      </c>
      <c r="B149" t="str">
        <f>Table1[[#This Row],[ÜK]]</f>
        <v>Négyesy Gábor</v>
      </c>
      <c r="C149" s="3" t="str">
        <f>Table1[[#This Row],[Szla]]</f>
        <v>699/2026</v>
      </c>
      <c r="D149" s="6">
        <f>Table1[[#This Row],[Kelt_hó]]</f>
        <v>2</v>
      </c>
      <c r="E149" t="str">
        <f>Table1[[#This Row],[Vevő]]</f>
        <v>Schal-Tech Homlokzattechnika Kft.</v>
      </c>
      <c r="F149" t="str">
        <f>Table1[[#This Row],[Termékkör]]</f>
        <v>Lánc függesztékek</v>
      </c>
      <c r="G149" s="4">
        <f>Table1[[#This Row],[SzumElad]]</f>
        <v>7880</v>
      </c>
      <c r="H149" s="7">
        <f>Table1[[#This Row],[Jut_%]]</f>
        <v>5</v>
      </c>
      <c r="I149" s="4">
        <f>Table1[[#This Row],[Jut]]</f>
        <v>394</v>
      </c>
      <c r="J149" s="4">
        <f>Table1[[#This Row],[Column1]]</f>
        <v>0</v>
      </c>
    </row>
    <row r="150" spans="1:10" hidden="1" x14ac:dyDescent="0.3">
      <c r="A150" s="2" t="str">
        <f>Table1[[#This Row],[Befolyt]]</f>
        <v>n</v>
      </c>
      <c r="B150" t="str">
        <f>Table1[[#This Row],[ÜK]]</f>
        <v>Négyesy Gábor</v>
      </c>
      <c r="C150" s="3" t="str">
        <f>Table1[[#This Row],[Szla]]</f>
        <v>699/2026</v>
      </c>
      <c r="D150" s="6">
        <f>Table1[[#This Row],[Kelt_hó]]</f>
        <v>2</v>
      </c>
      <c r="E150" t="str">
        <f>Table1[[#This Row],[Vevő]]</f>
        <v>Schal-Tech Homlokzattechnika Kft.</v>
      </c>
      <c r="F150" t="str">
        <f>Table1[[#This Row],[Termékkör]]</f>
        <v>Daruk futómacskák</v>
      </c>
      <c r="G150" s="4">
        <f>Table1[[#This Row],[SzumElad]]</f>
        <v>289300</v>
      </c>
      <c r="H150" s="7">
        <f>Table1[[#This Row],[Jut_%]]</f>
        <v>7.98</v>
      </c>
      <c r="I150" s="4">
        <f>Table1[[#This Row],[Jut]]</f>
        <v>23086.14</v>
      </c>
      <c r="J150" s="4">
        <f>Table1[[#This Row],[Column1]]</f>
        <v>0</v>
      </c>
    </row>
    <row r="151" spans="1:10" hidden="1" x14ac:dyDescent="0.3">
      <c r="A151" s="2" t="str">
        <f>Table1[[#This Row],[Befolyt]]</f>
        <v>n</v>
      </c>
      <c r="B151" t="str">
        <f>Table1[[#This Row],[ÜK]]</f>
        <v>Négyesy Gábor</v>
      </c>
      <c r="C151" s="3" t="str">
        <f>Table1[[#This Row],[Szla]]</f>
        <v>699/2026</v>
      </c>
      <c r="D151" s="6">
        <f>Table1[[#This Row],[Kelt_hó]]</f>
        <v>2</v>
      </c>
      <c r="E151" t="str">
        <f>Table1[[#This Row],[Vevő]]</f>
        <v>Schal-Tech Homlokzattechnika Kft.</v>
      </c>
      <c r="F151" t="str">
        <f>Table1[[#This Row],[Termékkör]]</f>
        <v>Daruk futómacskák</v>
      </c>
      <c r="G151" s="4">
        <f>Table1[[#This Row],[SzumElad]]</f>
        <v>0</v>
      </c>
      <c r="H151" s="7">
        <f>Table1[[#This Row],[Jut_%]]</f>
        <v>0</v>
      </c>
      <c r="I151" s="4">
        <f>Table1[[#This Row],[Jut]]</f>
        <v>0</v>
      </c>
      <c r="J151" s="4">
        <f>Table1[[#This Row],[Column1]]</f>
        <v>0</v>
      </c>
    </row>
    <row r="152" spans="1:10" hidden="1" x14ac:dyDescent="0.3">
      <c r="A152" s="2" t="str">
        <f>Table1[[#This Row],[Befolyt]]</f>
        <v>n</v>
      </c>
      <c r="B152" t="str">
        <f>Table1[[#This Row],[ÜK]]</f>
        <v>Négyesy Gábor</v>
      </c>
      <c r="C152" s="3" t="str">
        <f>Table1[[#This Row],[Szla]]</f>
        <v>699/2026</v>
      </c>
      <c r="D152" s="6">
        <f>Table1[[#This Row],[Kelt_hó]]</f>
        <v>2</v>
      </c>
      <c r="E152" t="str">
        <f>Table1[[#This Row],[Vevő]]</f>
        <v>Schal-Tech Homlokzattechnika Kft.</v>
      </c>
      <c r="F152" t="str">
        <f>Table1[[#This Row],[Termékkör]]</f>
        <v>Daruk futómacskák</v>
      </c>
      <c r="G152" s="4">
        <f>Table1[[#This Row],[SzumElad]]</f>
        <v>0</v>
      </c>
      <c r="H152" s="7">
        <f>Table1[[#This Row],[Jut_%]]</f>
        <v>0</v>
      </c>
      <c r="I152" s="4">
        <f>Table1[[#This Row],[Jut]]</f>
        <v>0</v>
      </c>
      <c r="J152" s="4">
        <f>Table1[[#This Row],[Column1]]</f>
        <v>0</v>
      </c>
    </row>
    <row r="153" spans="1:10" hidden="1" x14ac:dyDescent="0.3">
      <c r="A153" s="2" t="str">
        <f>Table1[[#This Row],[Befolyt]]</f>
        <v>n</v>
      </c>
      <c r="B153" t="str">
        <f>Table1[[#This Row],[ÜK]]</f>
        <v>Négyesy Gábor</v>
      </c>
      <c r="C153" s="3" t="str">
        <f>Table1[[#This Row],[Szla]]</f>
        <v>699/2026</v>
      </c>
      <c r="D153" s="6">
        <f>Table1[[#This Row],[Kelt_hó]]</f>
        <v>2</v>
      </c>
      <c r="E153" t="str">
        <f>Table1[[#This Row],[Vevő]]</f>
        <v>Schal-Tech Homlokzattechnika Kft.</v>
      </c>
      <c r="F153" t="str">
        <f>Table1[[#This Row],[Termékkör]]</f>
        <v>Kapcsolóelemek</v>
      </c>
      <c r="G153" s="4">
        <f>Table1[[#This Row],[SzumElad]]</f>
        <v>2700</v>
      </c>
      <c r="H153" s="7">
        <f>Table1[[#This Row],[Jut_%]]</f>
        <v>14.82</v>
      </c>
      <c r="I153" s="4">
        <f>Table1[[#This Row],[Jut]]</f>
        <v>400.14</v>
      </c>
      <c r="J153" s="4">
        <f>Table1[[#This Row],[Column1]]</f>
        <v>0</v>
      </c>
    </row>
    <row r="154" spans="1:10" hidden="1" x14ac:dyDescent="0.3">
      <c r="A154" s="2" t="str">
        <f>Table1[[#This Row],[Befolyt]]</f>
        <v>n</v>
      </c>
      <c r="B154" t="str">
        <f>Table1[[#This Row],[ÜK]]</f>
        <v>Négyesy Gábor</v>
      </c>
      <c r="C154" s="3" t="str">
        <f>Table1[[#This Row],[Szla]]</f>
        <v>698/2026</v>
      </c>
      <c r="D154" s="6">
        <f>Table1[[#This Row],[Kelt_hó]]</f>
        <v>2</v>
      </c>
      <c r="E154" t="str">
        <f>Table1[[#This Row],[Vevő]]</f>
        <v>Moratus Szerkezetépítő Kft.</v>
      </c>
      <c r="F154" t="str">
        <f>Table1[[#This Row],[Termékkör]]</f>
        <v>Kiszállás</v>
      </c>
      <c r="G154" s="4">
        <f>Table1[[#This Row],[SzumElad]]</f>
        <v>15000</v>
      </c>
      <c r="H154" s="7">
        <f>Table1[[#This Row],[Jut_%]]</f>
        <v>0</v>
      </c>
      <c r="I154" s="4">
        <f>Table1[[#This Row],[Jut]]</f>
        <v>0</v>
      </c>
      <c r="J154" s="4">
        <f>Table1[[#This Row],[Column1]]</f>
        <v>0</v>
      </c>
    </row>
    <row r="155" spans="1:10" hidden="1" x14ac:dyDescent="0.3">
      <c r="A155" s="2" t="str">
        <f>Table1[[#This Row],[Befolyt]]</f>
        <v>n</v>
      </c>
      <c r="B155" t="str">
        <f>Table1[[#This Row],[ÜK]]</f>
        <v>Négyesy Gábor</v>
      </c>
      <c r="C155" s="3" t="str">
        <f>Table1[[#This Row],[Szla]]</f>
        <v>698/2026</v>
      </c>
      <c r="D155" s="6">
        <f>Table1[[#This Row],[Kelt_hó]]</f>
        <v>2</v>
      </c>
      <c r="E155" t="str">
        <f>Table1[[#This Row],[Vevő]]</f>
        <v>Moratus Szerkezetépítő Kft.</v>
      </c>
      <c r="F155" t="str">
        <f>Table1[[#This Row],[Termékkör]]</f>
        <v>Vizsgálat</v>
      </c>
      <c r="G155" s="4">
        <f>Table1[[#This Row],[SzumElad]]</f>
        <v>25200</v>
      </c>
      <c r="H155" s="7">
        <f>Table1[[#This Row],[Jut_%]]</f>
        <v>17.14</v>
      </c>
      <c r="I155" s="4">
        <f>Table1[[#This Row],[Jut]]</f>
        <v>4319.28</v>
      </c>
      <c r="J155" s="4">
        <f>Table1[[#This Row],[Column1]]</f>
        <v>0</v>
      </c>
    </row>
    <row r="156" spans="1:10" hidden="1" x14ac:dyDescent="0.3">
      <c r="A156" s="2" t="str">
        <f>Table1[[#This Row],[Befolyt]]</f>
        <v>n</v>
      </c>
      <c r="B156" t="str">
        <f>Table1[[#This Row],[ÜK]]</f>
        <v>Négyesy Gábor</v>
      </c>
      <c r="C156" s="3" t="str">
        <f>Table1[[#This Row],[Szla]]</f>
        <v>697/2026</v>
      </c>
      <c r="D156" s="6">
        <f>Table1[[#This Row],[Kelt_hó]]</f>
        <v>2</v>
      </c>
      <c r="E156" t="str">
        <f>Table1[[#This Row],[Vevő]]</f>
        <v>Moratus Szerkezetépítő Kft.</v>
      </c>
      <c r="F156" t="str">
        <f>Table1[[#This Row],[Termékkör]]</f>
        <v>Vizsgálat</v>
      </c>
      <c r="G156" s="4">
        <f>Table1[[#This Row],[SzumElad]]</f>
        <v>23600</v>
      </c>
      <c r="H156" s="7">
        <f>Table1[[#This Row],[Jut_%]]</f>
        <v>17.63</v>
      </c>
      <c r="I156" s="4">
        <f>Table1[[#This Row],[Jut]]</f>
        <v>4160.68</v>
      </c>
      <c r="J156" s="4">
        <f>Table1[[#This Row],[Column1]]</f>
        <v>0</v>
      </c>
    </row>
    <row r="157" spans="1:10" hidden="1" x14ac:dyDescent="0.3">
      <c r="A157" s="2" t="str">
        <f>Table1[[#This Row],[Befolyt]]</f>
        <v>n</v>
      </c>
      <c r="B157" t="str">
        <f>Table1[[#This Row],[ÜK]]</f>
        <v>Négyesy Gábor</v>
      </c>
      <c r="C157" s="3" t="str">
        <f>Table1[[#This Row],[Szla]]</f>
        <v>697/2026</v>
      </c>
      <c r="D157" s="6">
        <f>Table1[[#This Row],[Kelt_hó]]</f>
        <v>2</v>
      </c>
      <c r="E157" t="str">
        <f>Table1[[#This Row],[Vevő]]</f>
        <v>Moratus Szerkezetépítő Kft.</v>
      </c>
      <c r="F157" t="str">
        <f>Table1[[#This Row],[Termékkör]]</f>
        <v>Kiszállás</v>
      </c>
      <c r="G157" s="4">
        <f>Table1[[#This Row],[SzumElad]]</f>
        <v>15000</v>
      </c>
      <c r="H157" s="7">
        <f>Table1[[#This Row],[Jut_%]]</f>
        <v>0</v>
      </c>
      <c r="I157" s="4">
        <f>Table1[[#This Row],[Jut]]</f>
        <v>0</v>
      </c>
      <c r="J157" s="4">
        <f>Table1[[#This Row],[Column1]]</f>
        <v>0</v>
      </c>
    </row>
    <row r="158" spans="1:10" hidden="1" x14ac:dyDescent="0.3">
      <c r="A158" s="2" t="str">
        <f>Table1[[#This Row],[Befolyt]]</f>
        <v>n</v>
      </c>
      <c r="B158" t="str">
        <f>Table1[[#This Row],[ÜK]]</f>
        <v>Horváth István</v>
      </c>
      <c r="C158" s="3" t="str">
        <f>Table1[[#This Row],[Szla]]</f>
        <v>696/2026</v>
      </c>
      <c r="D158" s="6">
        <f>Table1[[#This Row],[Kelt_hó]]</f>
        <v>2</v>
      </c>
      <c r="E158" t="str">
        <f>Table1[[#This Row],[Vevő]]</f>
        <v>Kész Metaltech Kft.</v>
      </c>
      <c r="F158" t="str">
        <f>Table1[[#This Row],[Termékkör]]</f>
        <v>Textilkötelek hevederek</v>
      </c>
      <c r="G158" s="4">
        <f>Table1[[#This Row],[SzumElad]]</f>
        <v>34100</v>
      </c>
      <c r="H158" s="7">
        <f>Table1[[#This Row],[Jut_%]]</f>
        <v>1.44</v>
      </c>
      <c r="I158" s="4">
        <f>Table1[[#This Row],[Jut]]</f>
        <v>491.04</v>
      </c>
      <c r="J158" s="4">
        <f>Table1[[#This Row],[Column1]]</f>
        <v>0</v>
      </c>
    </row>
    <row r="159" spans="1:10" hidden="1" x14ac:dyDescent="0.3">
      <c r="A159" s="2" t="str">
        <f>Table1[[#This Row],[Befolyt]]</f>
        <v>n</v>
      </c>
      <c r="B159" t="str">
        <f>Table1[[#This Row],[ÜK]]</f>
        <v>Horváth István</v>
      </c>
      <c r="C159" s="3" t="str">
        <f>Table1[[#This Row],[Szla]]</f>
        <v>696/2026</v>
      </c>
      <c r="D159" s="6">
        <f>Table1[[#This Row],[Kelt_hó]]</f>
        <v>2</v>
      </c>
      <c r="E159" t="str">
        <f>Table1[[#This Row],[Vevő]]</f>
        <v>Kész Metaltech Kft.</v>
      </c>
      <c r="F159" t="str">
        <f>Table1[[#This Row],[Termékkör]]</f>
        <v>Textilkötelek hevederek</v>
      </c>
      <c r="G159" s="4">
        <f>Table1[[#This Row],[SzumElad]]</f>
        <v>58220</v>
      </c>
      <c r="H159" s="7">
        <f>Table1[[#This Row],[Jut_%]]</f>
        <v>3.53</v>
      </c>
      <c r="I159" s="4">
        <f>Table1[[#This Row],[Jut]]</f>
        <v>2055.1659999999997</v>
      </c>
      <c r="J159" s="4">
        <f>Table1[[#This Row],[Column1]]</f>
        <v>0</v>
      </c>
    </row>
    <row r="160" spans="1:10" hidden="1" x14ac:dyDescent="0.3">
      <c r="A160" s="2" t="str">
        <f>Table1[[#This Row],[Befolyt]]</f>
        <v>n</v>
      </c>
      <c r="B160" t="str">
        <f>Table1[[#This Row],[ÜK]]</f>
        <v>Horváth István</v>
      </c>
      <c r="C160" s="3" t="str">
        <f>Table1[[#This Row],[Szla]]</f>
        <v>696/2026</v>
      </c>
      <c r="D160" s="6">
        <f>Table1[[#This Row],[Kelt_hó]]</f>
        <v>2</v>
      </c>
      <c r="E160" t="str">
        <f>Table1[[#This Row],[Vevő]]</f>
        <v>Kész Metaltech Kft.</v>
      </c>
      <c r="F160" t="str">
        <f>Table1[[#This Row],[Termékkör]]</f>
        <v>Textilkötelek hevederek</v>
      </c>
      <c r="G160" s="4">
        <f>Table1[[#This Row],[SzumElad]]</f>
        <v>60600</v>
      </c>
      <c r="H160" s="7">
        <f>Table1[[#This Row],[Jut_%]]</f>
        <v>2.5</v>
      </c>
      <c r="I160" s="4">
        <f>Table1[[#This Row],[Jut]]</f>
        <v>1515</v>
      </c>
      <c r="J160" s="4">
        <f>Table1[[#This Row],[Column1]]</f>
        <v>0</v>
      </c>
    </row>
    <row r="161" spans="1:10" hidden="1" x14ac:dyDescent="0.3">
      <c r="A161" s="2" t="str">
        <f>Table1[[#This Row],[Befolyt]]</f>
        <v>n</v>
      </c>
      <c r="B161" t="str">
        <f>Table1[[#This Row],[ÜK]]</f>
        <v>Horváth István</v>
      </c>
      <c r="C161" s="3" t="str">
        <f>Table1[[#This Row],[Szla]]</f>
        <v>695/2026</v>
      </c>
      <c r="D161" s="6">
        <f>Table1[[#This Row],[Kelt_hó]]</f>
        <v>2</v>
      </c>
      <c r="E161" t="str">
        <f>Table1[[#This Row],[Vevő]]</f>
        <v>Abraziv Mérnöki Iroda  és Gépgyártó Kft.</v>
      </c>
      <c r="F161" t="str">
        <f>Table1[[#This Row],[Termékkör]]</f>
        <v>Emelőszemek</v>
      </c>
      <c r="G161" s="4">
        <f>Table1[[#This Row],[SzumElad]]</f>
        <v>9780</v>
      </c>
      <c r="H161" s="7">
        <f>Table1[[#This Row],[Jut_%]]</f>
        <v>5.72</v>
      </c>
      <c r="I161" s="4">
        <f>Table1[[#This Row],[Jut]]</f>
        <v>559.41599999999994</v>
      </c>
      <c r="J161" s="4">
        <f>Table1[[#This Row],[Column1]]</f>
        <v>0</v>
      </c>
    </row>
    <row r="162" spans="1:10" hidden="1" x14ac:dyDescent="0.3">
      <c r="A162" s="2" t="str">
        <f>Table1[[#This Row],[Befolyt]]</f>
        <v>n</v>
      </c>
      <c r="B162" t="str">
        <f>Table1[[#This Row],[ÜK]]</f>
        <v>Horváth István</v>
      </c>
      <c r="C162" s="3" t="str">
        <f>Table1[[#This Row],[Szla]]</f>
        <v>695/2026</v>
      </c>
      <c r="D162" s="6">
        <f>Table1[[#This Row],[Kelt_hó]]</f>
        <v>2</v>
      </c>
      <c r="E162" t="str">
        <f>Table1[[#This Row],[Vevő]]</f>
        <v>Abraziv Mérnöki Iroda  és Gépgyártó Kft.</v>
      </c>
      <c r="F162" t="str">
        <f>Table1[[#This Row],[Termékkör]]</f>
        <v>Lánc függesztékek</v>
      </c>
      <c r="G162" s="4">
        <f>Table1[[#This Row],[SzumElad]]</f>
        <v>1800</v>
      </c>
      <c r="H162" s="7">
        <f>Table1[[#This Row],[Jut_%]]</f>
        <v>5</v>
      </c>
      <c r="I162" s="4">
        <f>Table1[[#This Row],[Jut]]</f>
        <v>90</v>
      </c>
      <c r="J162" s="4">
        <f>Table1[[#This Row],[Column1]]</f>
        <v>0</v>
      </c>
    </row>
    <row r="163" spans="1:10" hidden="1" x14ac:dyDescent="0.3">
      <c r="A163" s="2" t="str">
        <f>Table1[[#This Row],[Befolyt]]</f>
        <v>n</v>
      </c>
      <c r="B163" t="str">
        <f>Table1[[#This Row],[ÜK]]</f>
        <v>Bálint Miklós</v>
      </c>
      <c r="C163" s="3" t="str">
        <f>Table1[[#This Row],[Szla]]</f>
        <v>694/2026</v>
      </c>
      <c r="D163" s="6">
        <f>Table1[[#This Row],[Kelt_hó]]</f>
        <v>2</v>
      </c>
      <c r="E163" t="str">
        <f>Table1[[#This Row],[Vevő]]</f>
        <v>Viessmann Technika Dombóvár Kft.</v>
      </c>
      <c r="F163" t="str">
        <f>Table1[[#This Row],[Termékkör]]</f>
        <v>Emelőmágnesek</v>
      </c>
      <c r="G163" s="4">
        <f>Table1[[#This Row],[SzumElad]]</f>
        <v>79200</v>
      </c>
      <c r="H163" s="7">
        <f>Table1[[#This Row],[Jut_%]]</f>
        <v>5.6</v>
      </c>
      <c r="I163" s="4">
        <f>Table1[[#This Row],[Jut]]</f>
        <v>4435.2</v>
      </c>
      <c r="J163" s="4">
        <f>Table1[[#This Row],[Column1]]</f>
        <v>0</v>
      </c>
    </row>
    <row r="164" spans="1:10" hidden="1" x14ac:dyDescent="0.3">
      <c r="A164" s="2" t="str">
        <f>Table1[[#This Row],[Befolyt]]</f>
        <v>n</v>
      </c>
      <c r="B164" t="str">
        <f>Table1[[#This Row],[ÜK]]</f>
        <v>Bálint Miklós</v>
      </c>
      <c r="C164" s="3" t="str">
        <f>Table1[[#This Row],[Szla]]</f>
        <v>694/2026</v>
      </c>
      <c r="D164" s="6">
        <f>Table1[[#This Row],[Kelt_hó]]</f>
        <v>2</v>
      </c>
      <c r="E164" t="str">
        <f>Table1[[#This Row],[Vevő]]</f>
        <v>Viessmann Technika Dombóvár Kft.</v>
      </c>
      <c r="F164" t="str">
        <f>Table1[[#This Row],[Termékkör]]</f>
        <v>Fuvar</v>
      </c>
      <c r="G164" s="4">
        <f>Table1[[#This Row],[SzumElad]]</f>
        <v>2000</v>
      </c>
      <c r="H164" s="7">
        <f>Table1[[#This Row],[Jut_%]]</f>
        <v>0</v>
      </c>
      <c r="I164" s="4">
        <f>Table1[[#This Row],[Jut]]</f>
        <v>0</v>
      </c>
      <c r="J164" s="4">
        <f>Table1[[#This Row],[Column1]]</f>
        <v>0</v>
      </c>
    </row>
    <row r="165" spans="1:10" hidden="1" x14ac:dyDescent="0.3">
      <c r="A165" s="2" t="str">
        <f>Table1[[#This Row],[Befolyt]]</f>
        <v>n</v>
      </c>
      <c r="B165" t="str">
        <f>Table1[[#This Row],[ÜK]]</f>
        <v>Négyesy Gábor</v>
      </c>
      <c r="C165" s="3" t="str">
        <f>Table1[[#This Row],[Szla]]</f>
        <v>693/2026</v>
      </c>
      <c r="D165" s="6">
        <f>Table1[[#This Row],[Kelt_hó]]</f>
        <v>2</v>
      </c>
      <c r="E165" t="str">
        <f>Table1[[#This Row],[Vevő]]</f>
        <v>CEE Aerospace Kft.</v>
      </c>
      <c r="F165" t="str">
        <f>Table1[[#This Row],[Termékkör]]</f>
        <v>Vizsgálat</v>
      </c>
      <c r="G165" s="4">
        <f>Table1[[#This Row],[SzumElad]]</f>
        <v>23550</v>
      </c>
      <c r="H165" s="7">
        <f>Table1[[#This Row],[Jut_%]]</f>
        <v>17.64</v>
      </c>
      <c r="I165" s="4">
        <f>Table1[[#This Row],[Jut]]</f>
        <v>4154.22</v>
      </c>
      <c r="J165" s="4">
        <f>Table1[[#This Row],[Column1]]</f>
        <v>0</v>
      </c>
    </row>
    <row r="166" spans="1:10" hidden="1" x14ac:dyDescent="0.3">
      <c r="A166" s="2" t="str">
        <f>Table1[[#This Row],[Befolyt]]</f>
        <v>n</v>
      </c>
      <c r="B166" t="str">
        <f>Table1[[#This Row],[ÜK]]</f>
        <v>Négyesy Gábor</v>
      </c>
      <c r="C166" s="3" t="str">
        <f>Table1[[#This Row],[Szla]]</f>
        <v>692/2026</v>
      </c>
      <c r="D166" s="6">
        <f>Table1[[#This Row],[Kelt_hó]]</f>
        <v>2</v>
      </c>
      <c r="E166" t="str">
        <f>Table1[[#This Row],[Vevő]]</f>
        <v>Bau-Trans Kft.</v>
      </c>
      <c r="F166" t="str">
        <f>Table1[[#This Row],[Termékkör]]</f>
        <v>Vizsgálat</v>
      </c>
      <c r="G166" s="4">
        <f>Table1[[#This Row],[SzumElad]]</f>
        <v>7300</v>
      </c>
      <c r="H166" s="7">
        <f>Table1[[#This Row],[Jut_%]]</f>
        <v>10</v>
      </c>
      <c r="I166" s="4">
        <f>Table1[[#This Row],[Jut]]</f>
        <v>730</v>
      </c>
      <c r="J166" s="4">
        <f>Table1[[#This Row],[Column1]]</f>
        <v>0</v>
      </c>
    </row>
    <row r="167" spans="1:10" hidden="1" x14ac:dyDescent="0.3">
      <c r="A167" s="2" t="str">
        <f>Table1[[#This Row],[Befolyt]]</f>
        <v>n</v>
      </c>
      <c r="B167" t="str">
        <f>Table1[[#This Row],[ÜK]]</f>
        <v>Négyesy Gábor</v>
      </c>
      <c r="C167" s="3" t="str">
        <f>Table1[[#This Row],[Szla]]</f>
        <v>691/2026</v>
      </c>
      <c r="D167" s="6">
        <f>Table1[[#This Row],[Kelt_hó]]</f>
        <v>2</v>
      </c>
      <c r="E167" t="str">
        <f>Table1[[#This Row],[Vevő]]</f>
        <v>Bau-Trans Kft.</v>
      </c>
      <c r="F167" t="str">
        <f>Table1[[#This Row],[Termékkör]]</f>
        <v>Vizsgálat</v>
      </c>
      <c r="G167" s="4">
        <f>Table1[[#This Row],[SzumElad]]</f>
        <v>43500</v>
      </c>
      <c r="H167" s="7">
        <f>Table1[[#This Row],[Jut_%]]</f>
        <v>10</v>
      </c>
      <c r="I167" s="4">
        <f>Table1[[#This Row],[Jut]]</f>
        <v>4350</v>
      </c>
      <c r="J167" s="4">
        <f>Table1[[#This Row],[Column1]]</f>
        <v>0</v>
      </c>
    </row>
    <row r="168" spans="1:10" hidden="1" x14ac:dyDescent="0.3">
      <c r="A168" s="2" t="str">
        <f>Table1[[#This Row],[Befolyt]]</f>
        <v>n</v>
      </c>
      <c r="B168" t="str">
        <f>Table1[[#This Row],[ÜK]]</f>
        <v>Négyesy Gábor</v>
      </c>
      <c r="C168" s="3" t="str">
        <f>Table1[[#This Row],[Szla]]</f>
        <v>691/2026</v>
      </c>
      <c r="D168" s="6">
        <f>Table1[[#This Row],[Kelt_hó]]</f>
        <v>2</v>
      </c>
      <c r="E168" t="str">
        <f>Table1[[#This Row],[Vevő]]</f>
        <v>Bau-Trans Kft.</v>
      </c>
      <c r="F168" t="str">
        <f>Table1[[#This Row],[Termékkör]]</f>
        <v>Kiszállás</v>
      </c>
      <c r="G168" s="4">
        <f>Table1[[#This Row],[SzumElad]]</f>
        <v>7616</v>
      </c>
      <c r="H168" s="7">
        <f>Table1[[#This Row],[Jut_%]]</f>
        <v>0</v>
      </c>
      <c r="I168" s="4">
        <f>Table1[[#This Row],[Jut]]</f>
        <v>0</v>
      </c>
      <c r="J168" s="4">
        <f>Table1[[#This Row],[Column1]]</f>
        <v>0</v>
      </c>
    </row>
    <row r="169" spans="1:10" hidden="1" x14ac:dyDescent="0.3">
      <c r="A169" s="2" t="str">
        <f>Table1[[#This Row],[Befolyt]]</f>
        <v>n</v>
      </c>
      <c r="B169" t="str">
        <f>Table1[[#This Row],[ÜK]]</f>
        <v>Négyesy Gábor</v>
      </c>
      <c r="C169" s="3" t="str">
        <f>Table1[[#This Row],[Szla]]</f>
        <v>691/2026</v>
      </c>
      <c r="D169" s="6">
        <f>Table1[[#This Row],[Kelt_hó]]</f>
        <v>2</v>
      </c>
      <c r="E169" t="str">
        <f>Table1[[#This Row],[Vevő]]</f>
        <v>Bau-Trans Kft.</v>
      </c>
      <c r="F169" t="str">
        <f>Table1[[#This Row],[Termékkör]]</f>
        <v>Lánc függesztékek</v>
      </c>
      <c r="G169" s="4">
        <f>Table1[[#This Row],[SzumElad]]</f>
        <v>25056</v>
      </c>
      <c r="H169" s="7">
        <f>Table1[[#This Row],[Jut_%]]</f>
        <v>2.5</v>
      </c>
      <c r="I169" s="4">
        <f>Table1[[#This Row],[Jut]]</f>
        <v>626.4</v>
      </c>
      <c r="J169" s="4">
        <f>Table1[[#This Row],[Column1]]</f>
        <v>0</v>
      </c>
    </row>
    <row r="170" spans="1:10" hidden="1" x14ac:dyDescent="0.3">
      <c r="A170" s="2" t="str">
        <f>Table1[[#This Row],[Befolyt]]</f>
        <v>n</v>
      </c>
      <c r="B170" t="str">
        <f>Table1[[#This Row],[ÜK]]</f>
        <v>Négyesy Gábor</v>
      </c>
      <c r="C170" s="3" t="str">
        <f>Table1[[#This Row],[Szla]]</f>
        <v>690/2026</v>
      </c>
      <c r="D170" s="6">
        <f>Table1[[#This Row],[Kelt_hó]]</f>
        <v>2</v>
      </c>
      <c r="E170" t="str">
        <f>Table1[[#This Row],[Vevő]]</f>
        <v>Bau-Trans Kft.</v>
      </c>
      <c r="F170" t="str">
        <f>Table1[[#This Row],[Termékkör]]</f>
        <v>Vizsgálat</v>
      </c>
      <c r="G170" s="4">
        <f>Table1[[#This Row],[SzumElad]]</f>
        <v>30000</v>
      </c>
      <c r="H170" s="7">
        <f>Table1[[#This Row],[Jut_%]]</f>
        <v>10</v>
      </c>
      <c r="I170" s="4">
        <f>Table1[[#This Row],[Jut]]</f>
        <v>3000</v>
      </c>
      <c r="J170" s="4">
        <f>Table1[[#This Row],[Column1]]</f>
        <v>0</v>
      </c>
    </row>
    <row r="171" spans="1:10" hidden="1" x14ac:dyDescent="0.3">
      <c r="A171" s="2" t="str">
        <f>Table1[[#This Row],[Befolyt]]</f>
        <v>n</v>
      </c>
      <c r="B171" t="str">
        <f>Table1[[#This Row],[ÜK]]</f>
        <v>Négyesy Gábor</v>
      </c>
      <c r="C171" s="3" t="str">
        <f>Table1[[#This Row],[Szla]]</f>
        <v>690/2026</v>
      </c>
      <c r="D171" s="6">
        <f>Table1[[#This Row],[Kelt_hó]]</f>
        <v>2</v>
      </c>
      <c r="E171" t="str">
        <f>Table1[[#This Row],[Vevő]]</f>
        <v>Bau-Trans Kft.</v>
      </c>
      <c r="F171" t="str">
        <f>Table1[[#This Row],[Termékkör]]</f>
        <v>Kiszállás</v>
      </c>
      <c r="G171" s="4">
        <f>Table1[[#This Row],[SzumElad]]</f>
        <v>7616</v>
      </c>
      <c r="H171" s="7">
        <f>Table1[[#This Row],[Jut_%]]</f>
        <v>0</v>
      </c>
      <c r="I171" s="4">
        <f>Table1[[#This Row],[Jut]]</f>
        <v>0</v>
      </c>
      <c r="J171" s="4">
        <f>Table1[[#This Row],[Column1]]</f>
        <v>0</v>
      </c>
    </row>
    <row r="172" spans="1:10" hidden="1" x14ac:dyDescent="0.3">
      <c r="A172" s="2" t="str">
        <f>Table1[[#This Row],[Befolyt]]</f>
        <v>n</v>
      </c>
      <c r="B172" t="str">
        <f>Table1[[#This Row],[ÜK]]</f>
        <v>Négyesy Gábor</v>
      </c>
      <c r="C172" s="3" t="str">
        <f>Table1[[#This Row],[Szla]]</f>
        <v>690/2026</v>
      </c>
      <c r="D172" s="6">
        <f>Table1[[#This Row],[Kelt_hó]]</f>
        <v>2</v>
      </c>
      <c r="E172" t="str">
        <f>Table1[[#This Row],[Vevő]]</f>
        <v>Bau-Trans Kft.</v>
      </c>
      <c r="F172" t="str">
        <f>Table1[[#This Row],[Termékkör]]</f>
        <v>Lánc függesztékek</v>
      </c>
      <c r="G172" s="4">
        <f>Table1[[#This Row],[SzumElad]]</f>
        <v>17280</v>
      </c>
      <c r="H172" s="7">
        <f>Table1[[#This Row],[Jut_%]]</f>
        <v>2.5</v>
      </c>
      <c r="I172" s="4">
        <f>Table1[[#This Row],[Jut]]</f>
        <v>432</v>
      </c>
      <c r="J172" s="4">
        <f>Table1[[#This Row],[Column1]]</f>
        <v>0</v>
      </c>
    </row>
    <row r="173" spans="1:10" hidden="1" x14ac:dyDescent="0.3">
      <c r="A173" s="2" t="str">
        <f>Table1[[#This Row],[Befolyt]]</f>
        <v>n</v>
      </c>
      <c r="B173" t="str">
        <f>Table1[[#This Row],[ÜK]]</f>
        <v>Négyesy Gábor</v>
      </c>
      <c r="C173" s="3" t="str">
        <f>Table1[[#This Row],[Szla]]</f>
        <v>690/2026</v>
      </c>
      <c r="D173" s="6">
        <f>Table1[[#This Row],[Kelt_hó]]</f>
        <v>2</v>
      </c>
      <c r="E173" t="str">
        <f>Table1[[#This Row],[Vevő]]</f>
        <v>Bau-Trans Kft.</v>
      </c>
      <c r="F173" t="str">
        <f>Table1[[#This Row],[Termékkör]]</f>
        <v>Lánc függesztékek</v>
      </c>
      <c r="G173" s="4">
        <f>Table1[[#This Row],[SzumElad]]</f>
        <v>7398</v>
      </c>
      <c r="H173" s="7">
        <f>Table1[[#This Row],[Jut_%]]</f>
        <v>11.1</v>
      </c>
      <c r="I173" s="4">
        <f>Table1[[#This Row],[Jut]]</f>
        <v>821.178</v>
      </c>
      <c r="J173" s="4">
        <f>Table1[[#This Row],[Column1]]</f>
        <v>0</v>
      </c>
    </row>
    <row r="174" spans="1:10" hidden="1" x14ac:dyDescent="0.3">
      <c r="A174" s="2" t="str">
        <f>Table1[[#This Row],[Befolyt]]</f>
        <v>n</v>
      </c>
      <c r="B174" t="str">
        <f>Table1[[#This Row],[ÜK]]</f>
        <v>Négyesy Gábor</v>
      </c>
      <c r="C174" s="3" t="str">
        <f>Table1[[#This Row],[Szla]]</f>
        <v>689/2026</v>
      </c>
      <c r="D174" s="6">
        <f>Table1[[#This Row],[Kelt_hó]]</f>
        <v>2</v>
      </c>
      <c r="E174" t="str">
        <f>Table1[[#This Row],[Vevő]]</f>
        <v>Bau-Trans Kft.</v>
      </c>
      <c r="F174" t="str">
        <f>Table1[[#This Row],[Termékkör]]</f>
        <v>Vizsgálat</v>
      </c>
      <c r="G174" s="4">
        <f>Table1[[#This Row],[SzumElad]]</f>
        <v>34500</v>
      </c>
      <c r="H174" s="7">
        <f>Table1[[#This Row],[Jut_%]]</f>
        <v>10</v>
      </c>
      <c r="I174" s="4">
        <f>Table1[[#This Row],[Jut]]</f>
        <v>3450</v>
      </c>
      <c r="J174" s="4">
        <f>Table1[[#This Row],[Column1]]</f>
        <v>0</v>
      </c>
    </row>
    <row r="175" spans="1:10" hidden="1" x14ac:dyDescent="0.3">
      <c r="A175" s="2" t="str">
        <f>Table1[[#This Row],[Befolyt]]</f>
        <v>n</v>
      </c>
      <c r="B175" t="str">
        <f>Table1[[#This Row],[ÜK]]</f>
        <v>Négyesy Gábor</v>
      </c>
      <c r="C175" s="3" t="str">
        <f>Table1[[#This Row],[Szla]]</f>
        <v>689/2026</v>
      </c>
      <c r="D175" s="6">
        <f>Table1[[#This Row],[Kelt_hó]]</f>
        <v>2</v>
      </c>
      <c r="E175" t="str">
        <f>Table1[[#This Row],[Vevő]]</f>
        <v>Bau-Trans Kft.</v>
      </c>
      <c r="F175" t="str">
        <f>Table1[[#This Row],[Termékkör]]</f>
        <v>Kiszállás</v>
      </c>
      <c r="G175" s="4">
        <f>Table1[[#This Row],[SzumElad]]</f>
        <v>7616</v>
      </c>
      <c r="H175" s="7">
        <f>Table1[[#This Row],[Jut_%]]</f>
        <v>0</v>
      </c>
      <c r="I175" s="4">
        <f>Table1[[#This Row],[Jut]]</f>
        <v>0</v>
      </c>
      <c r="J175" s="4">
        <f>Table1[[#This Row],[Column1]]</f>
        <v>0</v>
      </c>
    </row>
    <row r="176" spans="1:10" hidden="1" x14ac:dyDescent="0.3">
      <c r="A176" s="2" t="str">
        <f>Table1[[#This Row],[Befolyt]]</f>
        <v>n</v>
      </c>
      <c r="B176" t="str">
        <f>Table1[[#This Row],[ÜK]]</f>
        <v>Négyesy Gábor</v>
      </c>
      <c r="C176" s="3" t="str">
        <f>Table1[[#This Row],[Szla]]</f>
        <v>689/2026</v>
      </c>
      <c r="D176" s="6">
        <f>Table1[[#This Row],[Kelt_hó]]</f>
        <v>2</v>
      </c>
      <c r="E176" t="str">
        <f>Table1[[#This Row],[Vevő]]</f>
        <v>Bau-Trans Kft.</v>
      </c>
      <c r="F176" t="str">
        <f>Table1[[#This Row],[Termékkör]]</f>
        <v>Lánc függesztékek</v>
      </c>
      <c r="G176" s="4">
        <f>Table1[[#This Row],[SzumElad]]</f>
        <v>2070</v>
      </c>
      <c r="H176" s="7">
        <f>Table1[[#This Row],[Jut_%]]</f>
        <v>2.5</v>
      </c>
      <c r="I176" s="4">
        <f>Table1[[#This Row],[Jut]]</f>
        <v>51.75</v>
      </c>
      <c r="J176" s="4">
        <f>Table1[[#This Row],[Column1]]</f>
        <v>0</v>
      </c>
    </row>
    <row r="177" spans="1:10" hidden="1" x14ac:dyDescent="0.3">
      <c r="A177" s="2" t="str">
        <f>Table1[[#This Row],[Befolyt]]</f>
        <v>n</v>
      </c>
      <c r="B177" t="str">
        <f>Table1[[#This Row],[ÜK]]</f>
        <v>Négyesy Gábor</v>
      </c>
      <c r="C177" s="3" t="str">
        <f>Table1[[#This Row],[Szla]]</f>
        <v>689/2026</v>
      </c>
      <c r="D177" s="6">
        <f>Table1[[#This Row],[Kelt_hó]]</f>
        <v>2</v>
      </c>
      <c r="E177" t="str">
        <f>Table1[[#This Row],[Vevő]]</f>
        <v>Bau-Trans Kft.</v>
      </c>
      <c r="F177" t="str">
        <f>Table1[[#This Row],[Termékkör]]</f>
        <v>Lánc függesztékek</v>
      </c>
      <c r="G177" s="4">
        <f>Table1[[#This Row],[SzumElad]]</f>
        <v>3150</v>
      </c>
      <c r="H177" s="7">
        <f>Table1[[#This Row],[Jut_%]]</f>
        <v>3.65</v>
      </c>
      <c r="I177" s="4">
        <f>Table1[[#This Row],[Jut]]</f>
        <v>114.97499999999999</v>
      </c>
      <c r="J177" s="4">
        <f>Table1[[#This Row],[Column1]]</f>
        <v>0</v>
      </c>
    </row>
    <row r="178" spans="1:10" hidden="1" x14ac:dyDescent="0.3">
      <c r="A178" s="2" t="str">
        <f>Table1[[#This Row],[Befolyt]]</f>
        <v>n</v>
      </c>
      <c r="B178" t="str">
        <f>Table1[[#This Row],[ÜK]]</f>
        <v>Négyesy Gábor</v>
      </c>
      <c r="C178" s="3" t="str">
        <f>Table1[[#This Row],[Szla]]</f>
        <v>689/2026</v>
      </c>
      <c r="D178" s="6">
        <f>Table1[[#This Row],[Kelt_hó]]</f>
        <v>2</v>
      </c>
      <c r="E178" t="str">
        <f>Table1[[#This Row],[Vevő]]</f>
        <v>Bau-Trans Kft.</v>
      </c>
      <c r="F178" t="str">
        <f>Table1[[#This Row],[Termékkör]]</f>
        <v>Saját munka</v>
      </c>
      <c r="G178" s="4">
        <f>Table1[[#This Row],[SzumElad]]</f>
        <v>12000</v>
      </c>
      <c r="H178" s="7">
        <f>Table1[[#This Row],[Jut_%]]</f>
        <v>0</v>
      </c>
      <c r="I178" s="4">
        <f>Table1[[#This Row],[Jut]]</f>
        <v>0</v>
      </c>
      <c r="J178" s="4">
        <f>Table1[[#This Row],[Column1]]</f>
        <v>0</v>
      </c>
    </row>
    <row r="179" spans="1:10" hidden="1" x14ac:dyDescent="0.3">
      <c r="A179" s="2" t="str">
        <f>Table1[[#This Row],[Befolyt]]</f>
        <v>n</v>
      </c>
      <c r="B179" t="str">
        <f>Table1[[#This Row],[ÜK]]</f>
        <v>Négyesy Gábor</v>
      </c>
      <c r="C179" s="3" t="str">
        <f>Table1[[#This Row],[Szla]]</f>
        <v>689/2026</v>
      </c>
      <c r="D179" s="6">
        <f>Table1[[#This Row],[Kelt_hó]]</f>
        <v>2</v>
      </c>
      <c r="E179" t="str">
        <f>Table1[[#This Row],[Vevő]]</f>
        <v>Bau-Trans Kft.</v>
      </c>
      <c r="F179" t="str">
        <f>Table1[[#This Row],[Termékkör]]</f>
        <v>Lánc függesztékek</v>
      </c>
      <c r="G179" s="4">
        <f>Table1[[#This Row],[SzumElad]]</f>
        <v>19872</v>
      </c>
      <c r="H179" s="7">
        <f>Table1[[#This Row],[Jut_%]]</f>
        <v>2.5</v>
      </c>
      <c r="I179" s="4">
        <f>Table1[[#This Row],[Jut]]</f>
        <v>496.8</v>
      </c>
      <c r="J179" s="4">
        <f>Table1[[#This Row],[Column1]]</f>
        <v>0</v>
      </c>
    </row>
    <row r="180" spans="1:10" hidden="1" x14ac:dyDescent="0.3">
      <c r="A180" s="2" t="str">
        <f>Table1[[#This Row],[Befolyt]]</f>
        <v>n</v>
      </c>
      <c r="B180" t="str">
        <f>Table1[[#This Row],[ÜK]]</f>
        <v>Négyesy Gábor</v>
      </c>
      <c r="C180" s="3" t="str">
        <f>Table1[[#This Row],[Szla]]</f>
        <v>689/2026</v>
      </c>
      <c r="D180" s="6">
        <f>Table1[[#This Row],[Kelt_hó]]</f>
        <v>2</v>
      </c>
      <c r="E180" t="str">
        <f>Table1[[#This Row],[Vevő]]</f>
        <v>Bau-Trans Kft.</v>
      </c>
      <c r="F180" t="str">
        <f>Table1[[#This Row],[Termékkör]]</f>
        <v>Lánc függesztékek</v>
      </c>
      <c r="G180" s="4">
        <f>Table1[[#This Row],[SzumElad]]</f>
        <v>9864</v>
      </c>
      <c r="H180" s="7">
        <f>Table1[[#This Row],[Jut_%]]</f>
        <v>11.1</v>
      </c>
      <c r="I180" s="4">
        <f>Table1[[#This Row],[Jut]]</f>
        <v>1094.904</v>
      </c>
      <c r="J180" s="4">
        <f>Table1[[#This Row],[Column1]]</f>
        <v>0</v>
      </c>
    </row>
    <row r="181" spans="1:10" hidden="1" x14ac:dyDescent="0.3">
      <c r="A181" s="2" t="str">
        <f>Table1[[#This Row],[Befolyt]]</f>
        <v>n</v>
      </c>
      <c r="B181" t="str">
        <f>Table1[[#This Row],[ÜK]]</f>
        <v>Négyesy Gábor</v>
      </c>
      <c r="C181" s="3" t="str">
        <f>Table1[[#This Row],[Szla]]</f>
        <v>688/2026</v>
      </c>
      <c r="D181" s="6">
        <f>Table1[[#This Row],[Kelt_hó]]</f>
        <v>2</v>
      </c>
      <c r="E181" t="str">
        <f>Table1[[#This Row],[Vevő]]</f>
        <v>TRGY Tokodaltárói Rácsgyártó K. Kft.</v>
      </c>
      <c r="F181" t="str">
        <f>Table1[[#This Row],[Termékkör]]</f>
        <v>Textilkötelek hevederek</v>
      </c>
      <c r="G181" s="4">
        <f>Table1[[#This Row],[SzumElad]]</f>
        <v>36560</v>
      </c>
      <c r="H181" s="7">
        <f>Table1[[#This Row],[Jut_%]]</f>
        <v>18.670000000000002</v>
      </c>
      <c r="I181" s="4">
        <f>Table1[[#This Row],[Jut]]</f>
        <v>6825.7520000000004</v>
      </c>
      <c r="J181" s="4">
        <f>Table1[[#This Row],[Column1]]</f>
        <v>0</v>
      </c>
    </row>
    <row r="182" spans="1:10" hidden="1" x14ac:dyDescent="0.3">
      <c r="A182" s="2" t="str">
        <f>Table1[[#This Row],[Befolyt]]</f>
        <v>n</v>
      </c>
      <c r="B182" t="str">
        <f>Table1[[#This Row],[ÜK]]</f>
        <v>Négyesy Gábor</v>
      </c>
      <c r="C182" s="3" t="str">
        <f>Table1[[#This Row],[Szla]]</f>
        <v>688/2026</v>
      </c>
      <c r="D182" s="6">
        <f>Table1[[#This Row],[Kelt_hó]]</f>
        <v>2</v>
      </c>
      <c r="E182" t="str">
        <f>Table1[[#This Row],[Vevő]]</f>
        <v>TRGY Tokodaltárói Rácsgyártó K. Kft.</v>
      </c>
      <c r="F182" t="str">
        <f>Table1[[#This Row],[Termékkör]]</f>
        <v>Fuvar</v>
      </c>
      <c r="G182" s="4">
        <f>Table1[[#This Row],[SzumElad]]</f>
        <v>3000</v>
      </c>
      <c r="H182" s="7">
        <f>Table1[[#This Row],[Jut_%]]</f>
        <v>0</v>
      </c>
      <c r="I182" s="4">
        <f>Table1[[#This Row],[Jut]]</f>
        <v>0</v>
      </c>
      <c r="J182" s="4">
        <f>Table1[[#This Row],[Column1]]</f>
        <v>0</v>
      </c>
    </row>
    <row r="183" spans="1:10" hidden="1" x14ac:dyDescent="0.3">
      <c r="A183" s="2" t="str">
        <f>Table1[[#This Row],[Befolyt]]</f>
        <v>n</v>
      </c>
      <c r="B183" t="str">
        <f>Table1[[#This Row],[ÜK]]</f>
        <v>Négyesy Gábor</v>
      </c>
      <c r="C183" s="3" t="str">
        <f>Table1[[#This Row],[Szla]]</f>
        <v>687/2026</v>
      </c>
      <c r="D183" s="6">
        <f>Table1[[#This Row],[Kelt_hó]]</f>
        <v>2</v>
      </c>
      <c r="E183" t="str">
        <f>Table1[[#This Row],[Vevő]]</f>
        <v>FémAlk Zrt.</v>
      </c>
      <c r="F183" t="str">
        <f>Table1[[#This Row],[Termékkör]]</f>
        <v>Lánc függesztékek</v>
      </c>
      <c r="G183" s="4">
        <f>Table1[[#This Row],[SzumElad]]</f>
        <v>33000</v>
      </c>
      <c r="H183" s="7">
        <f>Table1[[#This Row],[Jut_%]]</f>
        <v>12.27</v>
      </c>
      <c r="I183" s="4">
        <f>Table1[[#This Row],[Jut]]</f>
        <v>4049.1</v>
      </c>
      <c r="J183" s="4">
        <f>Table1[[#This Row],[Column1]]</f>
        <v>0</v>
      </c>
    </row>
    <row r="184" spans="1:10" hidden="1" x14ac:dyDescent="0.3">
      <c r="A184" s="2" t="str">
        <f>Table1[[#This Row],[Befolyt]]</f>
        <v>n</v>
      </c>
      <c r="B184" t="str">
        <f>Table1[[#This Row],[ÜK]]</f>
        <v>Négyesy Gábor</v>
      </c>
      <c r="C184" s="3" t="str">
        <f>Table1[[#This Row],[Szla]]</f>
        <v>686/2026</v>
      </c>
      <c r="D184" s="6">
        <f>Table1[[#This Row],[Kelt_hó]]</f>
        <v>2</v>
      </c>
      <c r="E184" t="str">
        <f>Table1[[#This Row],[Vevő]]</f>
        <v>Berek Zsalu Kft</v>
      </c>
      <c r="F184" t="str">
        <f>Table1[[#This Row],[Termékkör]]</f>
        <v>Vizsgálat</v>
      </c>
      <c r="G184" s="4">
        <f>Table1[[#This Row],[SzumElad]]</f>
        <v>8500</v>
      </c>
      <c r="H184" s="7">
        <f>Table1[[#This Row],[Jut_%]]</f>
        <v>10</v>
      </c>
      <c r="I184" s="4">
        <f>Table1[[#This Row],[Jut]]</f>
        <v>850</v>
      </c>
      <c r="J184" s="4">
        <f>Table1[[#This Row],[Column1]]</f>
        <v>0</v>
      </c>
    </row>
    <row r="185" spans="1:10" hidden="1" x14ac:dyDescent="0.3">
      <c r="A185" s="2" t="str">
        <f>Table1[[#This Row],[Befolyt]]</f>
        <v>n</v>
      </c>
      <c r="B185" t="str">
        <f>Table1[[#This Row],[ÜK]]</f>
        <v>Négyesy Gábor</v>
      </c>
      <c r="C185" s="3" t="str">
        <f>Table1[[#This Row],[Szla]]</f>
        <v>686/2026</v>
      </c>
      <c r="D185" s="6">
        <f>Table1[[#This Row],[Kelt_hó]]</f>
        <v>2</v>
      </c>
      <c r="E185" t="str">
        <f>Table1[[#This Row],[Vevő]]</f>
        <v>Berek Zsalu Kft</v>
      </c>
      <c r="F185" t="str">
        <f>Table1[[#This Row],[Termékkör]]</f>
        <v>Lánc függesztékek</v>
      </c>
      <c r="G185" s="4">
        <f>Table1[[#This Row],[SzumElad]]</f>
        <v>1325</v>
      </c>
      <c r="H185" s="7">
        <f>Table1[[#This Row],[Jut_%]]</f>
        <v>5</v>
      </c>
      <c r="I185" s="4">
        <f>Table1[[#This Row],[Jut]]</f>
        <v>66.25</v>
      </c>
      <c r="J185" s="4">
        <f>Table1[[#This Row],[Column1]]</f>
        <v>0</v>
      </c>
    </row>
    <row r="186" spans="1:10" hidden="1" x14ac:dyDescent="0.3">
      <c r="A186" s="2" t="str">
        <f>Table1[[#This Row],[Befolyt]]</f>
        <v>n</v>
      </c>
      <c r="B186" t="str">
        <f>Table1[[#This Row],[ÜK]]</f>
        <v>Négyesy Gábor</v>
      </c>
      <c r="C186" s="3" t="str">
        <f>Table1[[#This Row],[Szla]]</f>
        <v>686/2026</v>
      </c>
      <c r="D186" s="6">
        <f>Table1[[#This Row],[Kelt_hó]]</f>
        <v>2</v>
      </c>
      <c r="E186" t="str">
        <f>Table1[[#This Row],[Vevő]]</f>
        <v>Berek Zsalu Kft</v>
      </c>
      <c r="F186" t="str">
        <f>Table1[[#This Row],[Termékkör]]</f>
        <v>Lánc függesztékek</v>
      </c>
      <c r="G186" s="4">
        <f>Table1[[#This Row],[SzumElad]]</f>
        <v>190</v>
      </c>
      <c r="H186" s="7">
        <f>Table1[[#This Row],[Jut_%]]</f>
        <v>5</v>
      </c>
      <c r="I186" s="4">
        <f>Table1[[#This Row],[Jut]]</f>
        <v>9.5</v>
      </c>
      <c r="J186" s="4">
        <f>Table1[[#This Row],[Column1]]</f>
        <v>0</v>
      </c>
    </row>
    <row r="187" spans="1:10" hidden="1" x14ac:dyDescent="0.3">
      <c r="A187" s="2" t="str">
        <f>Table1[[#This Row],[Befolyt]]</f>
        <v>n</v>
      </c>
      <c r="B187" t="str">
        <f>Table1[[#This Row],[ÜK]]</f>
        <v>Négyesy Gábor</v>
      </c>
      <c r="C187" s="3" t="str">
        <f>Table1[[#This Row],[Szla]]</f>
        <v>685/2026</v>
      </c>
      <c r="D187" s="6">
        <f>Table1[[#This Row],[Kelt_hó]]</f>
        <v>2</v>
      </c>
      <c r="E187" t="str">
        <f>Table1[[#This Row],[Vevő]]</f>
        <v>Agro Felcsút Kft.</v>
      </c>
      <c r="F187" t="str">
        <f>Table1[[#This Row],[Termékkör]]</f>
        <v>Lánc függesztékek</v>
      </c>
      <c r="G187" s="4">
        <f>Table1[[#This Row],[SzumElad]]</f>
        <v>8730</v>
      </c>
      <c r="H187" s="7">
        <f>Table1[[#This Row],[Jut_%]]</f>
        <v>3.33</v>
      </c>
      <c r="I187" s="4">
        <f>Table1[[#This Row],[Jut]]</f>
        <v>290.709</v>
      </c>
      <c r="J187" s="4">
        <f>Table1[[#This Row],[Column1]]</f>
        <v>0</v>
      </c>
    </row>
    <row r="188" spans="1:10" hidden="1" x14ac:dyDescent="0.3">
      <c r="A188" s="2" t="str">
        <f>Table1[[#This Row],[Befolyt]]</f>
        <v>n</v>
      </c>
      <c r="B188" t="str">
        <f>Table1[[#This Row],[ÜK]]</f>
        <v>Négyesy Gábor</v>
      </c>
      <c r="C188" s="3" t="str">
        <f>Table1[[#This Row],[Szla]]</f>
        <v>684/2026</v>
      </c>
      <c r="D188" s="6">
        <f>Table1[[#This Row],[Kelt_hó]]</f>
        <v>2</v>
      </c>
      <c r="E188" t="str">
        <f>Table1[[#This Row],[Vevő]]</f>
        <v>Jenbacher Gas Engines Hungary Kft.</v>
      </c>
      <c r="F188" t="str">
        <f>Table1[[#This Row],[Termékkör]]</f>
        <v>Vizsgálat</v>
      </c>
      <c r="G188" s="4">
        <f>Table1[[#This Row],[SzumElad]]</f>
        <v>7040</v>
      </c>
      <c r="H188" s="7">
        <f>Table1[[#This Row],[Jut_%]]</f>
        <v>10</v>
      </c>
      <c r="I188" s="4">
        <f>Table1[[#This Row],[Jut]]</f>
        <v>704</v>
      </c>
      <c r="J188" s="4">
        <f>Table1[[#This Row],[Column1]]</f>
        <v>0</v>
      </c>
    </row>
    <row r="189" spans="1:10" hidden="1" x14ac:dyDescent="0.3">
      <c r="A189" s="2" t="str">
        <f>Table1[[#This Row],[Befolyt]]</f>
        <v>n</v>
      </c>
      <c r="B189" t="str">
        <f>Table1[[#This Row],[ÜK]]</f>
        <v>Négyesy Gábor</v>
      </c>
      <c r="C189" s="3" t="str">
        <f>Table1[[#This Row],[Szla]]</f>
        <v>684/2026</v>
      </c>
      <c r="D189" s="6">
        <f>Table1[[#This Row],[Kelt_hó]]</f>
        <v>2</v>
      </c>
      <c r="E189" t="str">
        <f>Table1[[#This Row],[Vevő]]</f>
        <v>Jenbacher Gas Engines Hungary Kft.</v>
      </c>
      <c r="F189" t="str">
        <f>Table1[[#This Row],[Termékkör]]</f>
        <v>Emelőszerkezetek</v>
      </c>
      <c r="G189" s="4">
        <f>Table1[[#This Row],[SzumElad]]</f>
        <v>25620</v>
      </c>
      <c r="H189" s="7">
        <f>Table1[[#This Row],[Jut_%]]</f>
        <v>10.32</v>
      </c>
      <c r="I189" s="4">
        <f>Table1[[#This Row],[Jut]]</f>
        <v>2643.9840000000004</v>
      </c>
      <c r="J189" s="4">
        <f>Table1[[#This Row],[Column1]]</f>
        <v>0</v>
      </c>
    </row>
    <row r="190" spans="1:10" hidden="1" x14ac:dyDescent="0.3">
      <c r="A190" s="2" t="str">
        <f>Table1[[#This Row],[Befolyt]]</f>
        <v>n</v>
      </c>
      <c r="B190" t="str">
        <f>Table1[[#This Row],[ÜK]]</f>
        <v>Négyesy Gábor</v>
      </c>
      <c r="C190" s="3" t="str">
        <f>Table1[[#This Row],[Szla]]</f>
        <v>684/2026</v>
      </c>
      <c r="D190" s="6">
        <f>Table1[[#This Row],[Kelt_hó]]</f>
        <v>2</v>
      </c>
      <c r="E190" t="str">
        <f>Table1[[#This Row],[Vevő]]</f>
        <v>Jenbacher Gas Engines Hungary Kft.</v>
      </c>
      <c r="F190" t="str">
        <f>Table1[[#This Row],[Termékkör]]</f>
        <v>Emelőszerkezetek</v>
      </c>
      <c r="G190" s="4">
        <f>Table1[[#This Row],[SzumElad]]</f>
        <v>62490</v>
      </c>
      <c r="H190" s="7">
        <f>Table1[[#This Row],[Jut_%]]</f>
        <v>8.3699999999999992</v>
      </c>
      <c r="I190" s="4">
        <f>Table1[[#This Row],[Jut]]</f>
        <v>5230.4129999999996</v>
      </c>
      <c r="J190" s="4">
        <f>Table1[[#This Row],[Column1]]</f>
        <v>0</v>
      </c>
    </row>
    <row r="191" spans="1:10" hidden="1" x14ac:dyDescent="0.3">
      <c r="A191" s="2" t="str">
        <f>Table1[[#This Row],[Befolyt]]</f>
        <v>n</v>
      </c>
      <c r="B191" t="str">
        <f>Table1[[#This Row],[ÜK]]</f>
        <v>Négyesy Gábor</v>
      </c>
      <c r="C191" s="3" t="str">
        <f>Table1[[#This Row],[Szla]]</f>
        <v>683/2026</v>
      </c>
      <c r="D191" s="6">
        <f>Table1[[#This Row],[Kelt_hó]]</f>
        <v>2</v>
      </c>
      <c r="E191" t="str">
        <f>Table1[[#This Row],[Vevő]]</f>
        <v>Bau-Trans Kft.</v>
      </c>
      <c r="F191" t="str">
        <f>Table1[[#This Row],[Termékkör]]</f>
        <v>Kapcsolóelemek</v>
      </c>
      <c r="G191" s="4">
        <f>Table1[[#This Row],[SzumElad]]</f>
        <v>34240</v>
      </c>
      <c r="H191" s="7">
        <f>Table1[[#This Row],[Jut_%]]</f>
        <v>2.3199999999999998</v>
      </c>
      <c r="I191" s="4">
        <f>Table1[[#This Row],[Jut]]</f>
        <v>794.36799999999994</v>
      </c>
      <c r="J191" s="4">
        <f>Table1[[#This Row],[Column1]]</f>
        <v>0</v>
      </c>
    </row>
    <row r="192" spans="1:10" hidden="1" x14ac:dyDescent="0.3">
      <c r="A192" s="2" t="str">
        <f>Table1[[#This Row],[Befolyt]]</f>
        <v>n</v>
      </c>
      <c r="B192" t="str">
        <f>Table1[[#This Row],[ÜK]]</f>
        <v>Négyesy Gábor</v>
      </c>
      <c r="C192" s="3" t="str">
        <f>Table1[[#This Row],[Szla]]</f>
        <v>682/2026</v>
      </c>
      <c r="D192" s="6">
        <f>Table1[[#This Row],[Kelt_hó]]</f>
        <v>2</v>
      </c>
      <c r="E192" t="str">
        <f>Table1[[#This Row],[Vevő]]</f>
        <v>Bau-Trans Kft.</v>
      </c>
      <c r="F192" t="str">
        <f>Table1[[#This Row],[Termékkör]]</f>
        <v>Kapcsolóelemek</v>
      </c>
      <c r="G192" s="4">
        <f>Table1[[#This Row],[SzumElad]]</f>
        <v>10496</v>
      </c>
      <c r="H192" s="7">
        <f>Table1[[#This Row],[Jut_%]]</f>
        <v>2.3199999999999998</v>
      </c>
      <c r="I192" s="4">
        <f>Table1[[#This Row],[Jut]]</f>
        <v>243.50719999999998</v>
      </c>
      <c r="J192" s="4">
        <f>Table1[[#This Row],[Column1]]</f>
        <v>0</v>
      </c>
    </row>
    <row r="193" spans="1:10" hidden="1" x14ac:dyDescent="0.3">
      <c r="A193" s="2" t="str">
        <f>Table1[[#This Row],[Befolyt]]</f>
        <v>n</v>
      </c>
      <c r="B193" t="str">
        <f>Table1[[#This Row],[ÜK]]</f>
        <v>Négyesy Gábor</v>
      </c>
      <c r="C193" s="3" t="str">
        <f>Table1[[#This Row],[Szla]]</f>
        <v>681/2026</v>
      </c>
      <c r="D193" s="6">
        <f>Table1[[#This Row],[Kelt_hó]]</f>
        <v>2</v>
      </c>
      <c r="E193" t="str">
        <f>Table1[[#This Row],[Vevő]]</f>
        <v>Bau-Trans Kft.</v>
      </c>
      <c r="F193" t="str">
        <f>Table1[[#This Row],[Termékkör]]</f>
        <v>Rakományrögzítők</v>
      </c>
      <c r="G193" s="4">
        <f>Table1[[#This Row],[SzumElad]]</f>
        <v>62700</v>
      </c>
      <c r="H193" s="7">
        <f>Table1[[#This Row],[Jut_%]]</f>
        <v>1.22</v>
      </c>
      <c r="I193" s="4">
        <f>Table1[[#This Row],[Jut]]</f>
        <v>764.94</v>
      </c>
      <c r="J193" s="4">
        <f>Table1[[#This Row],[Column1]]</f>
        <v>0</v>
      </c>
    </row>
    <row r="194" spans="1:10" hidden="1" x14ac:dyDescent="0.3">
      <c r="A194" s="2" t="str">
        <f>Table1[[#This Row],[Befolyt]]</f>
        <v>n</v>
      </c>
      <c r="B194" t="str">
        <f>Table1[[#This Row],[ÜK]]</f>
        <v>Négyesy Gábor</v>
      </c>
      <c r="C194" s="3" t="str">
        <f>Table1[[#This Row],[Szla]]</f>
        <v>680/2026</v>
      </c>
      <c r="D194" s="6">
        <f>Table1[[#This Row],[Kelt_hó]]</f>
        <v>2</v>
      </c>
      <c r="E194" t="str">
        <f>Table1[[#This Row],[Vevő]]</f>
        <v>Bau-Trans Kft.</v>
      </c>
      <c r="F194" t="str">
        <f>Table1[[#This Row],[Termékkör]]</f>
        <v>Rakományrögzítők</v>
      </c>
      <c r="G194" s="4">
        <f>Table1[[#This Row],[SzumElad]]</f>
        <v>-62700</v>
      </c>
      <c r="H194" s="7">
        <f>Table1[[#This Row],[Jut_%]]</f>
        <v>1.22</v>
      </c>
      <c r="I194" s="4">
        <f>Table1[[#This Row],[Jut]]</f>
        <v>-764.94</v>
      </c>
      <c r="J194" s="4">
        <f>Table1[[#This Row],[Column1]]</f>
        <v>0</v>
      </c>
    </row>
    <row r="195" spans="1:10" hidden="1" x14ac:dyDescent="0.3">
      <c r="A195" s="2" t="str">
        <f>Table1[[#This Row],[Befolyt]]</f>
        <v>n</v>
      </c>
      <c r="B195" t="str">
        <f>Table1[[#This Row],[ÜK]]</f>
        <v>Négyesy Gábor</v>
      </c>
      <c r="C195" s="3" t="str">
        <f>Table1[[#This Row],[Szla]]</f>
        <v>679/2026</v>
      </c>
      <c r="D195" s="6">
        <f>Table1[[#This Row],[Kelt_hó]]</f>
        <v>2</v>
      </c>
      <c r="E195" t="str">
        <f>Table1[[#This Row],[Vevő]]</f>
        <v>Bau-Trans Kft.</v>
      </c>
      <c r="F195" t="str">
        <f>Table1[[#This Row],[Termékkör]]</f>
        <v>Rakományrögzítők</v>
      </c>
      <c r="G195" s="4">
        <f>Table1[[#This Row],[SzumElad]]</f>
        <v>62700</v>
      </c>
      <c r="H195" s="7">
        <f>Table1[[#This Row],[Jut_%]]</f>
        <v>1.22</v>
      </c>
      <c r="I195" s="4">
        <f>Table1[[#This Row],[Jut]]</f>
        <v>764.94</v>
      </c>
      <c r="J195" s="4">
        <f>Table1[[#This Row],[Column1]]</f>
        <v>0</v>
      </c>
    </row>
    <row r="196" spans="1:10" hidden="1" x14ac:dyDescent="0.3">
      <c r="A196" s="2" t="str">
        <f>Table1[[#This Row],[Befolyt]]</f>
        <v>n</v>
      </c>
      <c r="B196" t="str">
        <f>Table1[[#This Row],[ÜK]]</f>
        <v>Négyesy Gábor</v>
      </c>
      <c r="C196" s="3" t="str">
        <f>Table1[[#This Row],[Szla]]</f>
        <v>678/2026</v>
      </c>
      <c r="D196" s="6">
        <f>Table1[[#This Row],[Kelt_hó]]</f>
        <v>2</v>
      </c>
      <c r="E196" t="str">
        <f>Table1[[#This Row],[Vevő]]</f>
        <v>Bau-Trans Kft.</v>
      </c>
      <c r="F196" t="str">
        <f>Table1[[#This Row],[Termékkör]]</f>
        <v>Emelőszerkezetek</v>
      </c>
      <c r="G196" s="4">
        <f>Table1[[#This Row],[SzumElad]]</f>
        <v>98830</v>
      </c>
      <c r="H196" s="7">
        <f>Table1[[#This Row],[Jut_%]]</f>
        <v>4</v>
      </c>
      <c r="I196" s="4">
        <f>Table1[[#This Row],[Jut]]</f>
        <v>3953.2</v>
      </c>
      <c r="J196" s="4">
        <f>Table1[[#This Row],[Column1]]</f>
        <v>0</v>
      </c>
    </row>
    <row r="197" spans="1:10" hidden="1" x14ac:dyDescent="0.3">
      <c r="A197" s="2" t="str">
        <f>Table1[[#This Row],[Befolyt]]</f>
        <v>n</v>
      </c>
      <c r="B197" t="str">
        <f>Table1[[#This Row],[ÜK]]</f>
        <v>Négyesy Gábor</v>
      </c>
      <c r="C197" s="3" t="str">
        <f>Table1[[#This Row],[Szla]]</f>
        <v>677/2026</v>
      </c>
      <c r="D197" s="6">
        <f>Table1[[#This Row],[Kelt_hó]]</f>
        <v>2</v>
      </c>
      <c r="E197" t="str">
        <f>Table1[[#This Row],[Vevő]]</f>
        <v>ASG Vízgép Kft.</v>
      </c>
      <c r="F197" t="str">
        <f>Table1[[#This Row],[Termékkör]]</f>
        <v>Emelőmágnesek</v>
      </c>
      <c r="G197" s="4">
        <f>Table1[[#This Row],[SzumElad]]</f>
        <v>240000</v>
      </c>
      <c r="H197" s="7">
        <f>Table1[[#This Row],[Jut_%]]</f>
        <v>9.75</v>
      </c>
      <c r="I197" s="4">
        <f>Table1[[#This Row],[Jut]]</f>
        <v>23400</v>
      </c>
      <c r="J197" s="4">
        <f>Table1[[#This Row],[Column1]]</f>
        <v>0</v>
      </c>
    </row>
    <row r="198" spans="1:10" hidden="1" x14ac:dyDescent="0.3">
      <c r="A198" s="2" t="str">
        <f>Table1[[#This Row],[Befolyt]]</f>
        <v>n</v>
      </c>
      <c r="B198" t="str">
        <f>Table1[[#This Row],[ÜK]]</f>
        <v>Négyesy Gábor</v>
      </c>
      <c r="C198" s="3" t="str">
        <f>Table1[[#This Row],[Szla]]</f>
        <v>676/2026</v>
      </c>
      <c r="D198" s="6">
        <f>Table1[[#This Row],[Kelt_hó]]</f>
        <v>2</v>
      </c>
      <c r="E198" t="str">
        <f>Table1[[#This Row],[Vevő]]</f>
        <v>ASG Vízgép Kft.</v>
      </c>
      <c r="F198" t="str">
        <f>Table1[[#This Row],[Termékkör]]</f>
        <v>Lánc függesztékek</v>
      </c>
      <c r="G198" s="4">
        <f>Table1[[#This Row],[SzumElad]]</f>
        <v>99240</v>
      </c>
      <c r="H198" s="7">
        <f>Table1[[#This Row],[Jut_%]]</f>
        <v>10.6</v>
      </c>
      <c r="I198" s="4">
        <f>Table1[[#This Row],[Jut]]</f>
        <v>10519.44</v>
      </c>
      <c r="J198" s="4">
        <f>Table1[[#This Row],[Column1]]</f>
        <v>0</v>
      </c>
    </row>
    <row r="199" spans="1:10" hidden="1" x14ac:dyDescent="0.3">
      <c r="A199" s="2" t="str">
        <f>Table1[[#This Row],[Befolyt]]</f>
        <v>n</v>
      </c>
      <c r="B199" t="str">
        <f>Table1[[#This Row],[ÜK]]</f>
        <v>Négyesy Gábor</v>
      </c>
      <c r="C199" s="3" t="str">
        <f>Table1[[#This Row],[Szla]]</f>
        <v>675/2026</v>
      </c>
      <c r="D199" s="6">
        <f>Table1[[#This Row],[Kelt_hó]]</f>
        <v>2</v>
      </c>
      <c r="E199" t="str">
        <f>Table1[[#This Row],[Vevő]]</f>
        <v>ASG Vízgép Kft.</v>
      </c>
      <c r="F199" t="str">
        <f>Table1[[#This Row],[Termékkör]]</f>
        <v>Lánc függesztékek</v>
      </c>
      <c r="G199" s="4">
        <f>Table1[[#This Row],[SzumElad]]</f>
        <v>9080</v>
      </c>
      <c r="H199" s="7">
        <f>Table1[[#This Row],[Jut_%]]</f>
        <v>10.94</v>
      </c>
      <c r="I199" s="4">
        <f>Table1[[#This Row],[Jut]]</f>
        <v>993.35199999999998</v>
      </c>
      <c r="J199" s="4">
        <f>Table1[[#This Row],[Column1]]</f>
        <v>0</v>
      </c>
    </row>
    <row r="200" spans="1:10" hidden="1" x14ac:dyDescent="0.3">
      <c r="A200" s="2" t="str">
        <f>Table1[[#This Row],[Befolyt]]</f>
        <v>n</v>
      </c>
      <c r="B200" t="str">
        <f>Table1[[#This Row],[ÜK]]</f>
        <v>Négyesy Gábor</v>
      </c>
      <c r="C200" s="3" t="str">
        <f>Table1[[#This Row],[Szla]]</f>
        <v>674/2026</v>
      </c>
      <c r="D200" s="6">
        <f>Table1[[#This Row],[Kelt_hó]]</f>
        <v>2</v>
      </c>
      <c r="E200" t="str">
        <f>Table1[[#This Row],[Vevő]]</f>
        <v>ASG Vízgép Kft.</v>
      </c>
      <c r="F200" t="str">
        <f>Table1[[#This Row],[Termékkör]]</f>
        <v>Textilkötelek hevederek</v>
      </c>
      <c r="G200" s="4">
        <f>Table1[[#This Row],[SzumElad]]</f>
        <v>6950</v>
      </c>
      <c r="H200" s="7">
        <f>Table1[[#This Row],[Jut_%]]</f>
        <v>14.1</v>
      </c>
      <c r="I200" s="4">
        <f>Table1[[#This Row],[Jut]]</f>
        <v>979.95</v>
      </c>
      <c r="J200" s="4">
        <f>Table1[[#This Row],[Column1]]</f>
        <v>0</v>
      </c>
    </row>
    <row r="201" spans="1:10" hidden="1" x14ac:dyDescent="0.3">
      <c r="A201" s="2" t="str">
        <f>Table1[[#This Row],[Befolyt]]</f>
        <v>n</v>
      </c>
      <c r="B201" t="str">
        <f>Table1[[#This Row],[ÜK]]</f>
        <v>Négyesy Gábor</v>
      </c>
      <c r="C201" s="3" t="str">
        <f>Table1[[#This Row],[Szla]]</f>
        <v>674/2026</v>
      </c>
      <c r="D201" s="6">
        <f>Table1[[#This Row],[Kelt_hó]]</f>
        <v>2</v>
      </c>
      <c r="E201" t="str">
        <f>Table1[[#This Row],[Vevő]]</f>
        <v>ASG Vízgép Kft.</v>
      </c>
      <c r="F201" t="str">
        <f>Table1[[#This Row],[Termékkör]]</f>
        <v>Textilkötelek hevederek</v>
      </c>
      <c r="G201" s="4">
        <f>Table1[[#This Row],[SzumElad]]</f>
        <v>17700</v>
      </c>
      <c r="H201" s="7">
        <f>Table1[[#This Row],[Jut_%]]</f>
        <v>16.78</v>
      </c>
      <c r="I201" s="4">
        <f>Table1[[#This Row],[Jut]]</f>
        <v>2970.06</v>
      </c>
      <c r="J201" s="4">
        <f>Table1[[#This Row],[Column1]]</f>
        <v>0</v>
      </c>
    </row>
    <row r="202" spans="1:10" hidden="1" x14ac:dyDescent="0.3">
      <c r="A202" s="2" t="str">
        <f>Table1[[#This Row],[Befolyt]]</f>
        <v>n</v>
      </c>
      <c r="B202" t="str">
        <f>Table1[[#This Row],[ÜK]]</f>
        <v>Négyesy Gábor</v>
      </c>
      <c r="C202" s="3" t="str">
        <f>Table1[[#This Row],[Szla]]</f>
        <v>674/2026</v>
      </c>
      <c r="D202" s="6">
        <f>Table1[[#This Row],[Kelt_hó]]</f>
        <v>2</v>
      </c>
      <c r="E202" t="str">
        <f>Table1[[#This Row],[Vevő]]</f>
        <v>ASG Vízgép Kft.</v>
      </c>
      <c r="F202" t="str">
        <f>Table1[[#This Row],[Termékkör]]</f>
        <v>Textilkötelek hevederek</v>
      </c>
      <c r="G202" s="4">
        <f>Table1[[#This Row],[SzumElad]]</f>
        <v>14700</v>
      </c>
      <c r="H202" s="7">
        <f>Table1[[#This Row],[Jut_%]]</f>
        <v>18.16</v>
      </c>
      <c r="I202" s="4">
        <f>Table1[[#This Row],[Jut]]</f>
        <v>2669.52</v>
      </c>
      <c r="J202" s="4">
        <f>Table1[[#This Row],[Column1]]</f>
        <v>0</v>
      </c>
    </row>
    <row r="203" spans="1:10" hidden="1" x14ac:dyDescent="0.3">
      <c r="A203" s="2" t="str">
        <f>Table1[[#This Row],[Befolyt]]</f>
        <v>n</v>
      </c>
      <c r="B203" t="str">
        <f>Table1[[#This Row],[ÜK]]</f>
        <v>Négyesy Gábor</v>
      </c>
      <c r="C203" s="3" t="str">
        <f>Table1[[#This Row],[Szla]]</f>
        <v>674/2026</v>
      </c>
      <c r="D203" s="6">
        <f>Table1[[#This Row],[Kelt_hó]]</f>
        <v>2</v>
      </c>
      <c r="E203" t="str">
        <f>Table1[[#This Row],[Vevő]]</f>
        <v>ASG Vízgép Kft.</v>
      </c>
      <c r="F203" t="str">
        <f>Table1[[#This Row],[Termékkör]]</f>
        <v>Textilkötelek hevederek</v>
      </c>
      <c r="G203" s="4">
        <f>Table1[[#This Row],[SzumElad]]</f>
        <v>3650</v>
      </c>
      <c r="H203" s="7">
        <f>Table1[[#This Row],[Jut_%]]</f>
        <v>13.7</v>
      </c>
      <c r="I203" s="4">
        <f>Table1[[#This Row],[Jut]]</f>
        <v>500.05</v>
      </c>
      <c r="J203" s="4">
        <f>Table1[[#This Row],[Column1]]</f>
        <v>0</v>
      </c>
    </row>
    <row r="204" spans="1:10" hidden="1" x14ac:dyDescent="0.3">
      <c r="A204" s="2" t="str">
        <f>Table1[[#This Row],[Befolyt]]</f>
        <v>n</v>
      </c>
      <c r="B204" t="str">
        <f>Table1[[#This Row],[ÜK]]</f>
        <v>Négyesy Gábor</v>
      </c>
      <c r="C204" s="3" t="str">
        <f>Table1[[#This Row],[Szla]]</f>
        <v>674/2026</v>
      </c>
      <c r="D204" s="6">
        <f>Table1[[#This Row],[Kelt_hó]]</f>
        <v>2</v>
      </c>
      <c r="E204" t="str">
        <f>Table1[[#This Row],[Vevő]]</f>
        <v>ASG Vízgép Kft.</v>
      </c>
      <c r="F204" t="str">
        <f>Table1[[#This Row],[Termékkör]]</f>
        <v>Textilkötelek hevederek</v>
      </c>
      <c r="G204" s="4">
        <f>Table1[[#This Row],[SzumElad]]</f>
        <v>20400</v>
      </c>
      <c r="H204" s="7">
        <f>Table1[[#This Row],[Jut_%]]</f>
        <v>13.47</v>
      </c>
      <c r="I204" s="4">
        <f>Table1[[#This Row],[Jut]]</f>
        <v>2747.88</v>
      </c>
      <c r="J204" s="4">
        <f>Table1[[#This Row],[Column1]]</f>
        <v>0</v>
      </c>
    </row>
    <row r="205" spans="1:10" hidden="1" x14ac:dyDescent="0.3">
      <c r="A205" s="2" t="str">
        <f>Table1[[#This Row],[Befolyt]]</f>
        <v>n</v>
      </c>
      <c r="B205" t="str">
        <f>Table1[[#This Row],[ÜK]]</f>
        <v>Négyesy Gábor</v>
      </c>
      <c r="C205" s="3" t="str">
        <f>Table1[[#This Row],[Szla]]</f>
        <v>674/2026</v>
      </c>
      <c r="D205" s="6">
        <f>Table1[[#This Row],[Kelt_hó]]</f>
        <v>2</v>
      </c>
      <c r="E205" t="str">
        <f>Table1[[#This Row],[Vevő]]</f>
        <v>ASG Vízgép Kft.</v>
      </c>
      <c r="F205" t="str">
        <f>Table1[[#This Row],[Termékkör]]</f>
        <v>Textilkötelek hevederek</v>
      </c>
      <c r="G205" s="4">
        <f>Table1[[#This Row],[SzumElad]]</f>
        <v>26400</v>
      </c>
      <c r="H205" s="7">
        <f>Table1[[#This Row],[Jut_%]]</f>
        <v>14.55</v>
      </c>
      <c r="I205" s="4">
        <f>Table1[[#This Row],[Jut]]</f>
        <v>3841.2</v>
      </c>
      <c r="J205" s="4">
        <f>Table1[[#This Row],[Column1]]</f>
        <v>0</v>
      </c>
    </row>
    <row r="206" spans="1:10" hidden="1" x14ac:dyDescent="0.3">
      <c r="A206" s="2" t="str">
        <f>Table1[[#This Row],[Befolyt]]</f>
        <v>n</v>
      </c>
      <c r="B206" t="str">
        <f>Table1[[#This Row],[ÜK]]</f>
        <v>Négyesy Gábor</v>
      </c>
      <c r="C206" s="3" t="str">
        <f>Table1[[#This Row],[Szla]]</f>
        <v>674/2026</v>
      </c>
      <c r="D206" s="6">
        <f>Table1[[#This Row],[Kelt_hó]]</f>
        <v>2</v>
      </c>
      <c r="E206" t="str">
        <f>Table1[[#This Row],[Vevő]]</f>
        <v>ASG Vízgép Kft.</v>
      </c>
      <c r="F206" t="str">
        <f>Table1[[#This Row],[Termékkör]]</f>
        <v>Textilkötelek hevederek</v>
      </c>
      <c r="G206" s="4">
        <f>Table1[[#This Row],[SzumElad]]</f>
        <v>10800</v>
      </c>
      <c r="H206" s="7">
        <f>Table1[[#This Row],[Jut_%]]</f>
        <v>15.56</v>
      </c>
      <c r="I206" s="4">
        <f>Table1[[#This Row],[Jut]]</f>
        <v>1680.48</v>
      </c>
      <c r="J206" s="4">
        <f>Table1[[#This Row],[Column1]]</f>
        <v>0</v>
      </c>
    </row>
    <row r="207" spans="1:10" hidden="1" x14ac:dyDescent="0.3">
      <c r="A207" s="2" t="str">
        <f>Table1[[#This Row],[Befolyt]]</f>
        <v>n</v>
      </c>
      <c r="B207" t="str">
        <f>Table1[[#This Row],[ÜK]]</f>
        <v>Négyesy Gábor</v>
      </c>
      <c r="C207" s="3" t="str">
        <f>Table1[[#This Row],[Szla]]</f>
        <v>674/2026</v>
      </c>
      <c r="D207" s="6">
        <f>Table1[[#This Row],[Kelt_hó]]</f>
        <v>2</v>
      </c>
      <c r="E207" t="str">
        <f>Table1[[#This Row],[Vevő]]</f>
        <v>ASG Vízgép Kft.</v>
      </c>
      <c r="F207" t="str">
        <f>Table1[[#This Row],[Termékkör]]</f>
        <v>Textilkötelek hevederek</v>
      </c>
      <c r="G207" s="4">
        <f>Table1[[#This Row],[SzumElad]]</f>
        <v>21800</v>
      </c>
      <c r="H207" s="7">
        <f>Table1[[#This Row],[Jut_%]]</f>
        <v>13.85</v>
      </c>
      <c r="I207" s="4">
        <f>Table1[[#This Row],[Jut]]</f>
        <v>3019.3</v>
      </c>
      <c r="J207" s="4">
        <f>Table1[[#This Row],[Column1]]</f>
        <v>0</v>
      </c>
    </row>
    <row r="208" spans="1:10" hidden="1" x14ac:dyDescent="0.3">
      <c r="A208" s="2" t="str">
        <f>Table1[[#This Row],[Befolyt]]</f>
        <v>n</v>
      </c>
      <c r="B208" t="str">
        <f>Table1[[#This Row],[ÜK]]</f>
        <v>Négyesy Gábor</v>
      </c>
      <c r="C208" s="3" t="str">
        <f>Table1[[#This Row],[Szla]]</f>
        <v>674/2026</v>
      </c>
      <c r="D208" s="6">
        <f>Table1[[#This Row],[Kelt_hó]]</f>
        <v>2</v>
      </c>
      <c r="E208" t="str">
        <f>Table1[[#This Row],[Vevő]]</f>
        <v>ASG Vízgép Kft.</v>
      </c>
      <c r="F208" t="str">
        <f>Table1[[#This Row],[Termékkör]]</f>
        <v>Textilkötelek hevederek</v>
      </c>
      <c r="G208" s="4">
        <f>Table1[[#This Row],[SzumElad]]</f>
        <v>34000</v>
      </c>
      <c r="H208" s="7">
        <f>Table1[[#This Row],[Jut_%]]</f>
        <v>13.53</v>
      </c>
      <c r="I208" s="4">
        <f>Table1[[#This Row],[Jut]]</f>
        <v>4600.2</v>
      </c>
      <c r="J208" s="4">
        <f>Table1[[#This Row],[Column1]]</f>
        <v>0</v>
      </c>
    </row>
    <row r="209" spans="1:10" hidden="1" x14ac:dyDescent="0.3">
      <c r="A209" s="2" t="str">
        <f>Table1[[#This Row],[Befolyt]]</f>
        <v>n</v>
      </c>
      <c r="B209" t="str">
        <f>Table1[[#This Row],[ÜK]]</f>
        <v>Négyesy Gábor</v>
      </c>
      <c r="C209" s="3" t="str">
        <f>Table1[[#This Row],[Szla]]</f>
        <v>674/2026</v>
      </c>
      <c r="D209" s="6">
        <f>Table1[[#This Row],[Kelt_hó]]</f>
        <v>2</v>
      </c>
      <c r="E209" t="str">
        <f>Table1[[#This Row],[Vevő]]</f>
        <v>ASG Vízgép Kft.</v>
      </c>
      <c r="F209" t="str">
        <f>Table1[[#This Row],[Termékkör]]</f>
        <v>Textilkötelek hevederek</v>
      </c>
      <c r="G209" s="4">
        <f>Table1[[#This Row],[SzumElad]]</f>
        <v>12600</v>
      </c>
      <c r="H209" s="7">
        <f>Table1[[#This Row],[Jut_%]]</f>
        <v>12.38</v>
      </c>
      <c r="I209" s="4">
        <f>Table1[[#This Row],[Jut]]</f>
        <v>1559.88</v>
      </c>
      <c r="J209" s="4">
        <f>Table1[[#This Row],[Column1]]</f>
        <v>0</v>
      </c>
    </row>
    <row r="210" spans="1:10" hidden="1" x14ac:dyDescent="0.3">
      <c r="A210" s="2" t="str">
        <f>Table1[[#This Row],[Befolyt]]</f>
        <v>n</v>
      </c>
      <c r="B210" t="str">
        <f>Table1[[#This Row],[ÜK]]</f>
        <v>Négyesy Gábor</v>
      </c>
      <c r="C210" s="3" t="str">
        <f>Table1[[#This Row],[Szla]]</f>
        <v>674/2026</v>
      </c>
      <c r="D210" s="6">
        <f>Table1[[#This Row],[Kelt_hó]]</f>
        <v>2</v>
      </c>
      <c r="E210" t="str">
        <f>Table1[[#This Row],[Vevő]]</f>
        <v>ASG Vízgép Kft.</v>
      </c>
      <c r="F210" t="str">
        <f>Table1[[#This Row],[Termékkör]]</f>
        <v>Textilkötelek hevederek</v>
      </c>
      <c r="G210" s="4">
        <f>Table1[[#This Row],[SzumElad]]</f>
        <v>9880</v>
      </c>
      <c r="H210" s="7">
        <f>Table1[[#This Row],[Jut_%]]</f>
        <v>14.49</v>
      </c>
      <c r="I210" s="4">
        <f>Table1[[#This Row],[Jut]]</f>
        <v>1431.6120000000001</v>
      </c>
      <c r="J210" s="4">
        <f>Table1[[#This Row],[Column1]]</f>
        <v>0</v>
      </c>
    </row>
    <row r="211" spans="1:10" hidden="1" x14ac:dyDescent="0.3">
      <c r="A211" s="2" t="str">
        <f>Table1[[#This Row],[Befolyt]]</f>
        <v>n</v>
      </c>
      <c r="B211" t="str">
        <f>Table1[[#This Row],[ÜK]]</f>
        <v>Négyesy Gábor</v>
      </c>
      <c r="C211" s="3" t="str">
        <f>Table1[[#This Row],[Szla]]</f>
        <v>674/2026</v>
      </c>
      <c r="D211" s="6">
        <f>Table1[[#This Row],[Kelt_hó]]</f>
        <v>2</v>
      </c>
      <c r="E211" t="str">
        <f>Table1[[#This Row],[Vevő]]</f>
        <v>ASG Vízgép Kft.</v>
      </c>
      <c r="F211" t="str">
        <f>Table1[[#This Row],[Termékkör]]</f>
        <v>Textilkötelek hevederek</v>
      </c>
      <c r="G211" s="4">
        <f>Table1[[#This Row],[SzumElad]]</f>
        <v>19500</v>
      </c>
      <c r="H211" s="7">
        <f>Table1[[#This Row],[Jut_%]]</f>
        <v>20</v>
      </c>
      <c r="I211" s="4">
        <f>Table1[[#This Row],[Jut]]</f>
        <v>3900</v>
      </c>
      <c r="J211" s="4">
        <f>Table1[[#This Row],[Column1]]</f>
        <v>0</v>
      </c>
    </row>
    <row r="212" spans="1:10" hidden="1" x14ac:dyDescent="0.3">
      <c r="A212" s="2" t="str">
        <f>Table1[[#This Row],[Befolyt]]</f>
        <v>n</v>
      </c>
      <c r="B212" t="str">
        <f>Table1[[#This Row],[ÜK]]</f>
        <v>Négyesy Gábor</v>
      </c>
      <c r="C212" s="3" t="str">
        <f>Table1[[#This Row],[Szla]]</f>
        <v>674/2026</v>
      </c>
      <c r="D212" s="6">
        <f>Table1[[#This Row],[Kelt_hó]]</f>
        <v>2</v>
      </c>
      <c r="E212" t="str">
        <f>Table1[[#This Row],[Vevő]]</f>
        <v>ASG Vízgép Kft.</v>
      </c>
      <c r="F212" t="str">
        <f>Table1[[#This Row],[Termékkör]]</f>
        <v>Textilkötelek hevederek</v>
      </c>
      <c r="G212" s="4">
        <f>Table1[[#This Row],[SzumElad]]</f>
        <v>7000</v>
      </c>
      <c r="H212" s="7">
        <f>Table1[[#This Row],[Jut_%]]</f>
        <v>16.86</v>
      </c>
      <c r="I212" s="4">
        <f>Table1[[#This Row],[Jut]]</f>
        <v>1180.2</v>
      </c>
      <c r="J212" s="4">
        <f>Table1[[#This Row],[Column1]]</f>
        <v>0</v>
      </c>
    </row>
    <row r="213" spans="1:10" hidden="1" x14ac:dyDescent="0.3">
      <c r="A213" s="2" t="str">
        <f>Table1[[#This Row],[Befolyt]]</f>
        <v>n</v>
      </c>
      <c r="B213" t="str">
        <f>Table1[[#This Row],[ÜK]]</f>
        <v>Négyesy Gábor</v>
      </c>
      <c r="C213" s="3" t="str">
        <f>Table1[[#This Row],[Szla]]</f>
        <v>674/2026</v>
      </c>
      <c r="D213" s="6">
        <f>Table1[[#This Row],[Kelt_hó]]</f>
        <v>2</v>
      </c>
      <c r="E213" t="str">
        <f>Table1[[#This Row],[Vevő]]</f>
        <v>ASG Vízgép Kft.</v>
      </c>
      <c r="F213" t="str">
        <f>Table1[[#This Row],[Termékkör]]</f>
        <v>Textilkötelek hevederek</v>
      </c>
      <c r="G213" s="4">
        <f>Table1[[#This Row],[SzumElad]]</f>
        <v>6000</v>
      </c>
      <c r="H213" s="7">
        <f>Table1[[#This Row],[Jut_%]]</f>
        <v>18</v>
      </c>
      <c r="I213" s="4">
        <f>Table1[[#This Row],[Jut]]</f>
        <v>1080</v>
      </c>
      <c r="J213" s="4">
        <f>Table1[[#This Row],[Column1]]</f>
        <v>0</v>
      </c>
    </row>
    <row r="214" spans="1:10" hidden="1" x14ac:dyDescent="0.3">
      <c r="A214" s="2" t="str">
        <f>Table1[[#This Row],[Befolyt]]</f>
        <v>n</v>
      </c>
      <c r="B214" t="str">
        <f>Table1[[#This Row],[ÜK]]</f>
        <v>Simon Jenő</v>
      </c>
      <c r="C214" s="3" t="str">
        <f>Table1[[#This Row],[Szla]]</f>
        <v>673/2026</v>
      </c>
      <c r="D214" s="6">
        <f>Table1[[#This Row],[Kelt_hó]]</f>
        <v>2</v>
      </c>
      <c r="E214" t="str">
        <f>Table1[[#This Row],[Vevő]]</f>
        <v>GYGV Kanizsa Kft.</v>
      </c>
      <c r="F214" t="str">
        <f>Table1[[#This Row],[Termékkör]]</f>
        <v>Emelőgép szolgáltatások</v>
      </c>
      <c r="G214" s="4">
        <f>Table1[[#This Row],[SzumElad]]</f>
        <v>339347.53</v>
      </c>
      <c r="H214" s="7">
        <f>Table1[[#This Row],[Jut_%]]</f>
        <v>3.4</v>
      </c>
      <c r="I214" s="4">
        <f>Table1[[#This Row],[Jut]]</f>
        <v>11537.81602</v>
      </c>
      <c r="J214" s="4">
        <f>Table1[[#This Row],[Column1]]</f>
        <v>0</v>
      </c>
    </row>
    <row r="215" spans="1:10" hidden="1" x14ac:dyDescent="0.3">
      <c r="A215" s="2" t="str">
        <f>Table1[[#This Row],[Befolyt]]</f>
        <v>n</v>
      </c>
      <c r="B215" t="str">
        <f>Table1[[#This Row],[ÜK]]</f>
        <v>Simon Jenő</v>
      </c>
      <c r="C215" s="3" t="str">
        <f>Table1[[#This Row],[Szla]]</f>
        <v>673/2026</v>
      </c>
      <c r="D215" s="6">
        <f>Table1[[#This Row],[Kelt_hó]]</f>
        <v>2</v>
      </c>
      <c r="E215" t="str">
        <f>Table1[[#This Row],[Vevő]]</f>
        <v>GYGV Kanizsa Kft.</v>
      </c>
      <c r="F215" t="str">
        <f>Table1[[#This Row],[Termékkör]]</f>
        <v>Emelőgép szolgáltatások</v>
      </c>
      <c r="G215" s="4">
        <f>Table1[[#This Row],[SzumElad]]</f>
        <v>943890.19</v>
      </c>
      <c r="H215" s="7">
        <f>Table1[[#This Row],[Jut_%]]</f>
        <v>0</v>
      </c>
      <c r="I215" s="4">
        <f>Table1[[#This Row],[Jut]]</f>
        <v>0</v>
      </c>
      <c r="J215" s="4">
        <f>Table1[[#This Row],[Column1]]</f>
        <v>0</v>
      </c>
    </row>
    <row r="216" spans="1:10" hidden="1" x14ac:dyDescent="0.3">
      <c r="A216" s="2" t="str">
        <f>Table1[[#This Row],[Befolyt]]</f>
        <v>n</v>
      </c>
      <c r="B216" t="str">
        <f>Table1[[#This Row],[ÜK]]</f>
        <v>Simon Jenő</v>
      </c>
      <c r="C216" s="3" t="str">
        <f>Table1[[#This Row],[Szla]]</f>
        <v>673/2026</v>
      </c>
      <c r="D216" s="6">
        <f>Table1[[#This Row],[Kelt_hó]]</f>
        <v>2</v>
      </c>
      <c r="E216" t="str">
        <f>Table1[[#This Row],[Vevő]]</f>
        <v>GYGV Kanizsa Kft.</v>
      </c>
      <c r="F216" t="str">
        <f>Table1[[#This Row],[Termékkör]]</f>
        <v>Emelőberendezések</v>
      </c>
      <c r="G216" s="4">
        <f>Table1[[#This Row],[SzumElad]]</f>
        <v>3486987.75</v>
      </c>
      <c r="H216" s="7">
        <f>Table1[[#This Row],[Jut_%]]</f>
        <v>3.4</v>
      </c>
      <c r="I216" s="4">
        <f>Table1[[#This Row],[Jut]]</f>
        <v>118557.58349999999</v>
      </c>
      <c r="J216" s="4">
        <f>Table1[[#This Row],[Column1]]</f>
        <v>0</v>
      </c>
    </row>
    <row r="217" spans="1:10" hidden="1" x14ac:dyDescent="0.3">
      <c r="A217" s="2" t="str">
        <f>Table1[[#This Row],[Befolyt]]</f>
        <v>n</v>
      </c>
      <c r="B217" t="str">
        <f>Table1[[#This Row],[ÜK]]</f>
        <v>Simon Jenő</v>
      </c>
      <c r="C217" s="3" t="str">
        <f>Table1[[#This Row],[Szla]]</f>
        <v>673/2026</v>
      </c>
      <c r="D217" s="6">
        <f>Table1[[#This Row],[Kelt_hó]]</f>
        <v>2</v>
      </c>
      <c r="E217" t="str">
        <f>Table1[[#This Row],[Vevő]]</f>
        <v>GYGV Kanizsa Kft.</v>
      </c>
      <c r="F217" t="str">
        <f>Table1[[#This Row],[Termékkör]]</f>
        <v>Előleg</v>
      </c>
      <c r="G217" s="4">
        <f>Table1[[#This Row],[SzumElad]]</f>
        <v>-8947232</v>
      </c>
      <c r="H217" s="7">
        <f>Table1[[#This Row],[Jut_%]]</f>
        <v>0</v>
      </c>
      <c r="I217" s="4">
        <f>Table1[[#This Row],[Jut]]</f>
        <v>0</v>
      </c>
      <c r="J217" s="4">
        <f>Table1[[#This Row],[Column1]]</f>
        <v>0</v>
      </c>
    </row>
    <row r="218" spans="1:10" hidden="1" x14ac:dyDescent="0.3">
      <c r="A218" s="2" t="str">
        <f>Table1[[#This Row],[Befolyt]]</f>
        <v>n</v>
      </c>
      <c r="B218" t="str">
        <f>Table1[[#This Row],[ÜK]]</f>
        <v>Simon Jenő</v>
      </c>
      <c r="C218" s="3" t="str">
        <f>Table1[[#This Row],[Szla]]</f>
        <v>673/2026</v>
      </c>
      <c r="D218" s="6">
        <f>Table1[[#This Row],[Kelt_hó]]</f>
        <v>2</v>
      </c>
      <c r="E218" t="str">
        <f>Table1[[#This Row],[Vevő]]</f>
        <v>GYGV Kanizsa Kft.</v>
      </c>
      <c r="F218" t="str">
        <f>Table1[[#This Row],[Termékkör]]</f>
        <v>Daruk futómacskák</v>
      </c>
      <c r="G218" s="4">
        <f>Table1[[#This Row],[SzumElad]]</f>
        <v>13124238</v>
      </c>
      <c r="H218" s="7">
        <f>Table1[[#This Row],[Jut_%]]</f>
        <v>3.4</v>
      </c>
      <c r="I218" s="4">
        <f>Table1[[#This Row],[Jut]]</f>
        <v>446224.09199999995</v>
      </c>
      <c r="J218" s="4">
        <f>Table1[[#This Row],[Column1]]</f>
        <v>0</v>
      </c>
    </row>
    <row r="219" spans="1:10" hidden="1" x14ac:dyDescent="0.3">
      <c r="A219" s="2" t="str">
        <f>Table1[[#This Row],[Befolyt]]</f>
        <v>n</v>
      </c>
      <c r="B219" t="str">
        <f>Table1[[#This Row],[ÜK]]</f>
        <v>Négyesy Gábor</v>
      </c>
      <c r="C219" s="3" t="str">
        <f>Table1[[#This Row],[Szla]]</f>
        <v>672/2026</v>
      </c>
      <c r="D219" s="6">
        <f>Table1[[#This Row],[Kelt_hó]]</f>
        <v>2</v>
      </c>
      <c r="E219" t="str">
        <f>Table1[[#This Row],[Vevő]]</f>
        <v>ASG Vízgép Kft.</v>
      </c>
      <c r="F219" t="str">
        <f>Table1[[#This Row],[Termékkör]]</f>
        <v>Lánc függesztékek</v>
      </c>
      <c r="G219" s="4">
        <f>Table1[[#This Row],[SzumElad]]</f>
        <v>117180</v>
      </c>
      <c r="H219" s="7">
        <f>Table1[[#This Row],[Jut_%]]</f>
        <v>2.5</v>
      </c>
      <c r="I219" s="4">
        <f>Table1[[#This Row],[Jut]]</f>
        <v>2929.5</v>
      </c>
      <c r="J219" s="4">
        <f>Table1[[#This Row],[Column1]]</f>
        <v>0</v>
      </c>
    </row>
    <row r="220" spans="1:10" hidden="1" x14ac:dyDescent="0.3">
      <c r="A220" s="2" t="str">
        <f>Table1[[#This Row],[Befolyt]]</f>
        <v>n</v>
      </c>
      <c r="B220" t="str">
        <f>Table1[[#This Row],[ÜK]]</f>
        <v>Négyesy Gábor</v>
      </c>
      <c r="C220" s="3" t="str">
        <f>Table1[[#This Row],[Szla]]</f>
        <v>672/2026</v>
      </c>
      <c r="D220" s="6">
        <f>Table1[[#This Row],[Kelt_hó]]</f>
        <v>2</v>
      </c>
      <c r="E220" t="str">
        <f>Table1[[#This Row],[Vevő]]</f>
        <v>ASG Vízgép Kft.</v>
      </c>
      <c r="F220" t="str">
        <f>Table1[[#This Row],[Termékkör]]</f>
        <v>Emelőszemek</v>
      </c>
      <c r="G220" s="4">
        <f>Table1[[#This Row],[SzumElad]]</f>
        <v>6240</v>
      </c>
      <c r="H220" s="7">
        <f>Table1[[#This Row],[Jut_%]]</f>
        <v>17.34</v>
      </c>
      <c r="I220" s="4">
        <f>Table1[[#This Row],[Jut]]</f>
        <v>1082.0160000000001</v>
      </c>
      <c r="J220" s="4">
        <f>Table1[[#This Row],[Column1]]</f>
        <v>0</v>
      </c>
    </row>
    <row r="221" spans="1:10" hidden="1" x14ac:dyDescent="0.3">
      <c r="A221" s="2" t="str">
        <f>Table1[[#This Row],[Befolyt]]</f>
        <v>n</v>
      </c>
      <c r="B221" t="str">
        <f>Table1[[#This Row],[ÜK]]</f>
        <v>Négyesy Gábor</v>
      </c>
      <c r="C221" s="3" t="str">
        <f>Table1[[#This Row],[Szla]]</f>
        <v>672/2026</v>
      </c>
      <c r="D221" s="6">
        <f>Table1[[#This Row],[Kelt_hó]]</f>
        <v>2</v>
      </c>
      <c r="E221" t="str">
        <f>Table1[[#This Row],[Vevő]]</f>
        <v>ASG Vízgép Kft.</v>
      </c>
      <c r="F221" t="str">
        <f>Table1[[#This Row],[Termékkör]]</f>
        <v>Emelőszemek</v>
      </c>
      <c r="G221" s="4">
        <f>Table1[[#This Row],[SzumElad]]</f>
        <v>4300</v>
      </c>
      <c r="H221" s="7">
        <f>Table1[[#This Row],[Jut_%]]</f>
        <v>11.51</v>
      </c>
      <c r="I221" s="4">
        <f>Table1[[#This Row],[Jut]]</f>
        <v>494.93</v>
      </c>
      <c r="J221" s="4">
        <f>Table1[[#This Row],[Column1]]</f>
        <v>0</v>
      </c>
    </row>
    <row r="222" spans="1:10" hidden="1" x14ac:dyDescent="0.3">
      <c r="A222" s="2" t="str">
        <f>Table1[[#This Row],[Befolyt]]</f>
        <v>n</v>
      </c>
      <c r="B222" t="str">
        <f>Table1[[#This Row],[ÜK]]</f>
        <v>Négyesy Gábor</v>
      </c>
      <c r="C222" s="3" t="str">
        <f>Table1[[#This Row],[Szla]]</f>
        <v>672/2026</v>
      </c>
      <c r="D222" s="6">
        <f>Table1[[#This Row],[Kelt_hó]]</f>
        <v>2</v>
      </c>
      <c r="E222" t="str">
        <f>Table1[[#This Row],[Vevő]]</f>
        <v>ASG Vízgép Kft.</v>
      </c>
      <c r="F222" t="str">
        <f>Table1[[#This Row],[Termékkör]]</f>
        <v>Emelőszemek</v>
      </c>
      <c r="G222" s="4">
        <f>Table1[[#This Row],[SzumElad]]</f>
        <v>2320</v>
      </c>
      <c r="H222" s="7">
        <f>Table1[[#This Row],[Jut_%]]</f>
        <v>11.03</v>
      </c>
      <c r="I222" s="4">
        <f>Table1[[#This Row],[Jut]]</f>
        <v>255.89599999999999</v>
      </c>
      <c r="J222" s="4">
        <f>Table1[[#This Row],[Column1]]</f>
        <v>0</v>
      </c>
    </row>
    <row r="223" spans="1:10" hidden="1" x14ac:dyDescent="0.3">
      <c r="A223" s="2" t="str">
        <f>Table1[[#This Row],[Befolyt]]</f>
        <v>n</v>
      </c>
      <c r="B223" t="str">
        <f>Table1[[#This Row],[ÜK]]</f>
        <v>Négyesy Gábor</v>
      </c>
      <c r="C223" s="3" t="str">
        <f>Table1[[#This Row],[Szla]]</f>
        <v>672/2026</v>
      </c>
      <c r="D223" s="6">
        <f>Table1[[#This Row],[Kelt_hó]]</f>
        <v>2</v>
      </c>
      <c r="E223" t="str">
        <f>Table1[[#This Row],[Vevő]]</f>
        <v>ASG Vízgép Kft.</v>
      </c>
      <c r="F223" t="str">
        <f>Table1[[#This Row],[Termékkör]]</f>
        <v>Emelőmágnesek</v>
      </c>
      <c r="G223" s="4">
        <f>Table1[[#This Row],[SzumElad]]</f>
        <v>335000</v>
      </c>
      <c r="H223" s="7">
        <f>Table1[[#This Row],[Jut_%]]</f>
        <v>9.4600000000000009</v>
      </c>
      <c r="I223" s="4">
        <f>Table1[[#This Row],[Jut]]</f>
        <v>31691.000000000004</v>
      </c>
      <c r="J223" s="4">
        <f>Table1[[#This Row],[Column1]]</f>
        <v>0</v>
      </c>
    </row>
    <row r="224" spans="1:10" hidden="1" x14ac:dyDescent="0.3">
      <c r="A224" s="2" t="str">
        <f>Table1[[#This Row],[Befolyt]]</f>
        <v>n</v>
      </c>
      <c r="B224" t="str">
        <f>Table1[[#This Row],[ÜK]]</f>
        <v>Négyesy Gábor</v>
      </c>
      <c r="C224" s="3" t="str">
        <f>Table1[[#This Row],[Szla]]</f>
        <v>672/2026</v>
      </c>
      <c r="D224" s="6">
        <f>Table1[[#This Row],[Kelt_hó]]</f>
        <v>2</v>
      </c>
      <c r="E224" t="str">
        <f>Table1[[#This Row],[Vevő]]</f>
        <v>ASG Vízgép Kft.</v>
      </c>
      <c r="F224" t="str">
        <f>Table1[[#This Row],[Termékkör]]</f>
        <v>Textilkötelek hevederek</v>
      </c>
      <c r="G224" s="4">
        <f>Table1[[#This Row],[SzumElad]]</f>
        <v>39500</v>
      </c>
      <c r="H224" s="7">
        <f>Table1[[#This Row],[Jut_%]]</f>
        <v>17.59</v>
      </c>
      <c r="I224" s="4">
        <f>Table1[[#This Row],[Jut]]</f>
        <v>6948.05</v>
      </c>
      <c r="J224" s="4">
        <f>Table1[[#This Row],[Column1]]</f>
        <v>0</v>
      </c>
    </row>
    <row r="225" spans="1:10" hidden="1" x14ac:dyDescent="0.3">
      <c r="A225" s="2" t="str">
        <f>Table1[[#This Row],[Befolyt]]</f>
        <v>n</v>
      </c>
      <c r="B225" t="str">
        <f>Table1[[#This Row],[ÜK]]</f>
        <v>Négyesy Gábor</v>
      </c>
      <c r="C225" s="3" t="str">
        <f>Table1[[#This Row],[Szla]]</f>
        <v>672/2026</v>
      </c>
      <c r="D225" s="6">
        <f>Table1[[#This Row],[Kelt_hó]]</f>
        <v>2</v>
      </c>
      <c r="E225" t="str">
        <f>Table1[[#This Row],[Vevő]]</f>
        <v>ASG Vízgép Kft.</v>
      </c>
      <c r="F225" t="str">
        <f>Table1[[#This Row],[Termékkör]]</f>
        <v>Textilkötelek hevederek</v>
      </c>
      <c r="G225" s="4">
        <f>Table1[[#This Row],[SzumElad]]</f>
        <v>43400</v>
      </c>
      <c r="H225" s="7">
        <f>Table1[[#This Row],[Jut_%]]</f>
        <v>16.91</v>
      </c>
      <c r="I225" s="4">
        <f>Table1[[#This Row],[Jut]]</f>
        <v>7338.94</v>
      </c>
      <c r="J225" s="4">
        <f>Table1[[#This Row],[Column1]]</f>
        <v>0</v>
      </c>
    </row>
    <row r="226" spans="1:10" hidden="1" x14ac:dyDescent="0.3">
      <c r="A226" s="2" t="str">
        <f>Table1[[#This Row],[Befolyt]]</f>
        <v>n</v>
      </c>
      <c r="B226" t="str">
        <f>Table1[[#This Row],[ÜK]]</f>
        <v>Négyesy Gábor</v>
      </c>
      <c r="C226" s="3" t="str">
        <f>Table1[[#This Row],[Szla]]</f>
        <v>672/2026</v>
      </c>
      <c r="D226" s="6">
        <f>Table1[[#This Row],[Kelt_hó]]</f>
        <v>2</v>
      </c>
      <c r="E226" t="str">
        <f>Table1[[#This Row],[Vevő]]</f>
        <v>ASG Vízgép Kft.</v>
      </c>
      <c r="F226" t="str">
        <f>Table1[[#This Row],[Termékkör]]</f>
        <v>Textilkötelek hevederek</v>
      </c>
      <c r="G226" s="4">
        <f>Table1[[#This Row],[SzumElad]]</f>
        <v>17700</v>
      </c>
      <c r="H226" s="7">
        <f>Table1[[#This Row],[Jut_%]]</f>
        <v>16.78</v>
      </c>
      <c r="I226" s="4">
        <f>Table1[[#This Row],[Jut]]</f>
        <v>2970.06</v>
      </c>
      <c r="J226" s="4">
        <f>Table1[[#This Row],[Column1]]</f>
        <v>0</v>
      </c>
    </row>
    <row r="227" spans="1:10" hidden="1" x14ac:dyDescent="0.3">
      <c r="A227" s="2" t="str">
        <f>Table1[[#This Row],[Befolyt]]</f>
        <v>n</v>
      </c>
      <c r="B227" t="str">
        <f>Table1[[#This Row],[ÜK]]</f>
        <v>Négyesy Gábor</v>
      </c>
      <c r="C227" s="3" t="str">
        <f>Table1[[#This Row],[Szla]]</f>
        <v>672/2026</v>
      </c>
      <c r="D227" s="6">
        <f>Table1[[#This Row],[Kelt_hó]]</f>
        <v>2</v>
      </c>
      <c r="E227" t="str">
        <f>Table1[[#This Row],[Vevő]]</f>
        <v>ASG Vízgép Kft.</v>
      </c>
      <c r="F227" t="str">
        <f>Table1[[#This Row],[Termékkör]]</f>
        <v>Textilkötelek hevederek</v>
      </c>
      <c r="G227" s="4">
        <f>Table1[[#This Row],[SzumElad]]</f>
        <v>14700</v>
      </c>
      <c r="H227" s="7">
        <f>Table1[[#This Row],[Jut_%]]</f>
        <v>18.16</v>
      </c>
      <c r="I227" s="4">
        <f>Table1[[#This Row],[Jut]]</f>
        <v>2669.52</v>
      </c>
      <c r="J227" s="4">
        <f>Table1[[#This Row],[Column1]]</f>
        <v>0</v>
      </c>
    </row>
    <row r="228" spans="1:10" hidden="1" x14ac:dyDescent="0.3">
      <c r="A228" s="2" t="str">
        <f>Table1[[#This Row],[Befolyt]]</f>
        <v>n</v>
      </c>
      <c r="B228" t="str">
        <f>Table1[[#This Row],[ÜK]]</f>
        <v>Négyesy Gábor</v>
      </c>
      <c r="C228" s="3" t="str">
        <f>Table1[[#This Row],[Szla]]</f>
        <v>672/2026</v>
      </c>
      <c r="D228" s="6">
        <f>Table1[[#This Row],[Kelt_hó]]</f>
        <v>2</v>
      </c>
      <c r="E228" t="str">
        <f>Table1[[#This Row],[Vevő]]</f>
        <v>ASG Vízgép Kft.</v>
      </c>
      <c r="F228" t="str">
        <f>Table1[[#This Row],[Termékkör]]</f>
        <v>Textilkötelek hevederek</v>
      </c>
      <c r="G228" s="4">
        <f>Table1[[#This Row],[SzumElad]]</f>
        <v>4750</v>
      </c>
      <c r="H228" s="7">
        <f>Table1[[#This Row],[Jut_%]]</f>
        <v>14.74</v>
      </c>
      <c r="I228" s="4">
        <f>Table1[[#This Row],[Jut]]</f>
        <v>700.15</v>
      </c>
      <c r="J228" s="4">
        <f>Table1[[#This Row],[Column1]]</f>
        <v>0</v>
      </c>
    </row>
    <row r="229" spans="1:10" hidden="1" x14ac:dyDescent="0.3">
      <c r="A229" s="2" t="str">
        <f>Table1[[#This Row],[Befolyt]]</f>
        <v>n</v>
      </c>
      <c r="B229" t="str">
        <f>Table1[[#This Row],[ÜK]]</f>
        <v>Négyesy Gábor</v>
      </c>
      <c r="C229" s="3" t="str">
        <f>Table1[[#This Row],[Szla]]</f>
        <v>672/2026</v>
      </c>
      <c r="D229" s="6">
        <f>Table1[[#This Row],[Kelt_hó]]</f>
        <v>2</v>
      </c>
      <c r="E229" t="str">
        <f>Table1[[#This Row],[Vevő]]</f>
        <v>ASG Vízgép Kft.</v>
      </c>
      <c r="F229" t="str">
        <f>Table1[[#This Row],[Termékkör]]</f>
        <v>Textilkötelek hevederek</v>
      </c>
      <c r="G229" s="4">
        <f>Table1[[#This Row],[SzumElad]]</f>
        <v>17000</v>
      </c>
      <c r="H229" s="7">
        <f>Table1[[#This Row],[Jut_%]]</f>
        <v>13.53</v>
      </c>
      <c r="I229" s="4">
        <f>Table1[[#This Row],[Jut]]</f>
        <v>2300.1</v>
      </c>
      <c r="J229" s="4">
        <f>Table1[[#This Row],[Column1]]</f>
        <v>0</v>
      </c>
    </row>
    <row r="230" spans="1:10" hidden="1" x14ac:dyDescent="0.3">
      <c r="A230" s="2" t="str">
        <f>Table1[[#This Row],[Befolyt]]</f>
        <v>n</v>
      </c>
      <c r="B230" t="str">
        <f>Table1[[#This Row],[ÜK]]</f>
        <v>Négyesy Gábor</v>
      </c>
      <c r="C230" s="3" t="str">
        <f>Table1[[#This Row],[Szla]]</f>
        <v>672/2026</v>
      </c>
      <c r="D230" s="6">
        <f>Table1[[#This Row],[Kelt_hó]]</f>
        <v>2</v>
      </c>
      <c r="E230" t="str">
        <f>Table1[[#This Row],[Vevő]]</f>
        <v>ASG Vízgép Kft.</v>
      </c>
      <c r="F230" t="str">
        <f>Table1[[#This Row],[Termékkör]]</f>
        <v>Textilkötelek hevederek</v>
      </c>
      <c r="G230" s="4">
        <f>Table1[[#This Row],[SzumElad]]</f>
        <v>25200</v>
      </c>
      <c r="H230" s="7">
        <f>Table1[[#This Row],[Jut_%]]</f>
        <v>12.38</v>
      </c>
      <c r="I230" s="4">
        <f>Table1[[#This Row],[Jut]]</f>
        <v>3119.76</v>
      </c>
      <c r="J230" s="4">
        <f>Table1[[#This Row],[Column1]]</f>
        <v>0</v>
      </c>
    </row>
    <row r="231" spans="1:10" hidden="1" x14ac:dyDescent="0.3">
      <c r="A231" s="2" t="str">
        <f>Table1[[#This Row],[Befolyt]]</f>
        <v>n</v>
      </c>
      <c r="B231" t="str">
        <f>Table1[[#This Row],[ÜK]]</f>
        <v>Négyesy Gábor</v>
      </c>
      <c r="C231" s="3" t="str">
        <f>Table1[[#This Row],[Szla]]</f>
        <v>672/2026</v>
      </c>
      <c r="D231" s="6">
        <f>Table1[[#This Row],[Kelt_hó]]</f>
        <v>2</v>
      </c>
      <c r="E231" t="str">
        <f>Table1[[#This Row],[Vevő]]</f>
        <v>ASG Vízgép Kft.</v>
      </c>
      <c r="F231" t="str">
        <f>Table1[[#This Row],[Termékkör]]</f>
        <v>Textilkötelek hevederek</v>
      </c>
      <c r="G231" s="4">
        <f>Table1[[#This Row],[SzumElad]]</f>
        <v>4940</v>
      </c>
      <c r="H231" s="7">
        <f>Table1[[#This Row],[Jut_%]]</f>
        <v>14.49</v>
      </c>
      <c r="I231" s="4">
        <f>Table1[[#This Row],[Jut]]</f>
        <v>715.80600000000004</v>
      </c>
      <c r="J231" s="4">
        <f>Table1[[#This Row],[Column1]]</f>
        <v>0</v>
      </c>
    </row>
    <row r="232" spans="1:10" hidden="1" x14ac:dyDescent="0.3">
      <c r="A232" s="2" t="str">
        <f>Table1[[#This Row],[Befolyt]]</f>
        <v>n</v>
      </c>
      <c r="B232" t="str">
        <f>Table1[[#This Row],[ÜK]]</f>
        <v>Négyesy Gábor</v>
      </c>
      <c r="C232" s="3" t="str">
        <f>Table1[[#This Row],[Szla]]</f>
        <v>672/2026</v>
      </c>
      <c r="D232" s="6">
        <f>Table1[[#This Row],[Kelt_hó]]</f>
        <v>2</v>
      </c>
      <c r="E232" t="str">
        <f>Table1[[#This Row],[Vevő]]</f>
        <v>ASG Vízgép Kft.</v>
      </c>
      <c r="F232" t="str">
        <f>Table1[[#This Row],[Termékkör]]</f>
        <v>Textilkötelek hevederek</v>
      </c>
      <c r="G232" s="4">
        <f>Table1[[#This Row],[SzumElad]]</f>
        <v>7800</v>
      </c>
      <c r="H232" s="7">
        <f>Table1[[#This Row],[Jut_%]]</f>
        <v>13.85</v>
      </c>
      <c r="I232" s="4">
        <f>Table1[[#This Row],[Jut]]</f>
        <v>1080.3</v>
      </c>
      <c r="J232" s="4">
        <f>Table1[[#This Row],[Column1]]</f>
        <v>0</v>
      </c>
    </row>
    <row r="233" spans="1:10" hidden="1" x14ac:dyDescent="0.3">
      <c r="A233" s="2" t="str">
        <f>Table1[[#This Row],[Befolyt]]</f>
        <v>n</v>
      </c>
      <c r="B233" t="str">
        <f>Table1[[#This Row],[ÜK]]</f>
        <v>Négyesy Gábor</v>
      </c>
      <c r="C233" s="3" t="str">
        <f>Table1[[#This Row],[Szla]]</f>
        <v>672/2026</v>
      </c>
      <c r="D233" s="6">
        <f>Table1[[#This Row],[Kelt_hó]]</f>
        <v>2</v>
      </c>
      <c r="E233" t="str">
        <f>Table1[[#This Row],[Vevő]]</f>
        <v>ASG Vízgép Kft.</v>
      </c>
      <c r="F233" t="str">
        <f>Table1[[#This Row],[Termékkör]]</f>
        <v>Textilkötelek hevederek</v>
      </c>
      <c r="G233" s="4">
        <f>Table1[[#This Row],[SzumElad]]</f>
        <v>5900</v>
      </c>
      <c r="H233" s="7">
        <f>Table1[[#This Row],[Jut_%]]</f>
        <v>13.56</v>
      </c>
      <c r="I233" s="4">
        <f>Table1[[#This Row],[Jut]]</f>
        <v>800.04</v>
      </c>
      <c r="J233" s="4">
        <f>Table1[[#This Row],[Column1]]</f>
        <v>0</v>
      </c>
    </row>
    <row r="234" spans="1:10" hidden="1" x14ac:dyDescent="0.3">
      <c r="A234" s="2" t="str">
        <f>Table1[[#This Row],[Befolyt]]</f>
        <v>n</v>
      </c>
      <c r="B234" t="str">
        <f>Table1[[#This Row],[ÜK]]</f>
        <v>Négyesy Gábor</v>
      </c>
      <c r="C234" s="3" t="str">
        <f>Table1[[#This Row],[Szla]]</f>
        <v>672/2026</v>
      </c>
      <c r="D234" s="6">
        <f>Table1[[#This Row],[Kelt_hó]]</f>
        <v>2</v>
      </c>
      <c r="E234" t="str">
        <f>Table1[[#This Row],[Vevő]]</f>
        <v>ASG Vízgép Kft.</v>
      </c>
      <c r="F234" t="str">
        <f>Table1[[#This Row],[Termékkör]]</f>
        <v>Textilkötelek hevederek</v>
      </c>
      <c r="G234" s="4">
        <f>Table1[[#This Row],[SzumElad]]</f>
        <v>4300</v>
      </c>
      <c r="H234" s="7">
        <f>Table1[[#This Row],[Jut_%]]</f>
        <v>14.88</v>
      </c>
      <c r="I234" s="4">
        <f>Table1[[#This Row],[Jut]]</f>
        <v>639.84</v>
      </c>
      <c r="J234" s="4">
        <f>Table1[[#This Row],[Column1]]</f>
        <v>0</v>
      </c>
    </row>
    <row r="235" spans="1:10" hidden="1" x14ac:dyDescent="0.3">
      <c r="A235" s="2" t="str">
        <f>Table1[[#This Row],[Befolyt]]</f>
        <v>n</v>
      </c>
      <c r="B235" t="str">
        <f>Table1[[#This Row],[ÜK]]</f>
        <v>Négyesy Gábor</v>
      </c>
      <c r="C235" s="3" t="str">
        <f>Table1[[#This Row],[Szla]]</f>
        <v>672/2026</v>
      </c>
      <c r="D235" s="6">
        <f>Table1[[#This Row],[Kelt_hó]]</f>
        <v>2</v>
      </c>
      <c r="E235" t="str">
        <f>Table1[[#This Row],[Vevő]]</f>
        <v>ASG Vízgép Kft.</v>
      </c>
      <c r="F235" t="str">
        <f>Table1[[#This Row],[Termékkör]]</f>
        <v>Textilkötelek hevederek</v>
      </c>
      <c r="G235" s="4">
        <f>Table1[[#This Row],[SzumElad]]</f>
        <v>19500</v>
      </c>
      <c r="H235" s="7">
        <f>Table1[[#This Row],[Jut_%]]</f>
        <v>20</v>
      </c>
      <c r="I235" s="4">
        <f>Table1[[#This Row],[Jut]]</f>
        <v>3900</v>
      </c>
      <c r="J235" s="4">
        <f>Table1[[#This Row],[Column1]]</f>
        <v>0</v>
      </c>
    </row>
    <row r="236" spans="1:10" hidden="1" x14ac:dyDescent="0.3">
      <c r="A236" s="2" t="str">
        <f>Table1[[#This Row],[Befolyt]]</f>
        <v>n</v>
      </c>
      <c r="B236" t="str">
        <f>Table1[[#This Row],[ÜK]]</f>
        <v>Négyesy Gábor</v>
      </c>
      <c r="C236" s="3" t="str">
        <f>Table1[[#This Row],[Szla]]</f>
        <v>672/2026</v>
      </c>
      <c r="D236" s="6">
        <f>Table1[[#This Row],[Kelt_hó]]</f>
        <v>2</v>
      </c>
      <c r="E236" t="str">
        <f>Table1[[#This Row],[Vevő]]</f>
        <v>ASG Vízgép Kft.</v>
      </c>
      <c r="F236" t="str">
        <f>Table1[[#This Row],[Termékkör]]</f>
        <v>Textilkötelek hevederek</v>
      </c>
      <c r="G236" s="4">
        <f>Table1[[#This Row],[SzumElad]]</f>
        <v>7000</v>
      </c>
      <c r="H236" s="7">
        <f>Table1[[#This Row],[Jut_%]]</f>
        <v>16.86</v>
      </c>
      <c r="I236" s="4">
        <f>Table1[[#This Row],[Jut]]</f>
        <v>1180.2</v>
      </c>
      <c r="J236" s="4">
        <f>Table1[[#This Row],[Column1]]</f>
        <v>0</v>
      </c>
    </row>
    <row r="237" spans="1:10" hidden="1" x14ac:dyDescent="0.3">
      <c r="A237" s="2" t="str">
        <f>Table1[[#This Row],[Befolyt]]</f>
        <v>n</v>
      </c>
      <c r="B237" t="str">
        <f>Table1[[#This Row],[ÜK]]</f>
        <v>Négyesy Gábor</v>
      </c>
      <c r="C237" s="3" t="str">
        <f>Table1[[#This Row],[Szla]]</f>
        <v>672/2026</v>
      </c>
      <c r="D237" s="6">
        <f>Table1[[#This Row],[Kelt_hó]]</f>
        <v>2</v>
      </c>
      <c r="E237" t="str">
        <f>Table1[[#This Row],[Vevő]]</f>
        <v>ASG Vízgép Kft.</v>
      </c>
      <c r="F237" t="str">
        <f>Table1[[#This Row],[Termékkör]]</f>
        <v>Textilkötelek hevederek</v>
      </c>
      <c r="G237" s="4">
        <f>Table1[[#This Row],[SzumElad]]</f>
        <v>18000</v>
      </c>
      <c r="H237" s="7">
        <f>Table1[[#This Row],[Jut_%]]</f>
        <v>18</v>
      </c>
      <c r="I237" s="4">
        <f>Table1[[#This Row],[Jut]]</f>
        <v>3240</v>
      </c>
      <c r="J237" s="4">
        <f>Table1[[#This Row],[Column1]]</f>
        <v>0</v>
      </c>
    </row>
    <row r="238" spans="1:10" hidden="1" x14ac:dyDescent="0.3">
      <c r="A238" s="2" t="str">
        <f>Table1[[#This Row],[Befolyt]]</f>
        <v>n</v>
      </c>
      <c r="B238" t="str">
        <f>Table1[[#This Row],[ÜK]]</f>
        <v>Négyesy Gábor</v>
      </c>
      <c r="C238" s="3" t="str">
        <f>Table1[[#This Row],[Szla]]</f>
        <v>672/2026</v>
      </c>
      <c r="D238" s="6">
        <f>Table1[[#This Row],[Kelt_hó]]</f>
        <v>2</v>
      </c>
      <c r="E238" t="str">
        <f>Table1[[#This Row],[Vevő]]</f>
        <v>ASG Vízgép Kft.</v>
      </c>
      <c r="F238" t="str">
        <f>Table1[[#This Row],[Termékkör]]</f>
        <v>Textilkötelek hevederek</v>
      </c>
      <c r="G238" s="4">
        <f>Table1[[#This Row],[SzumElad]]</f>
        <v>11000</v>
      </c>
      <c r="H238" s="7">
        <f>Table1[[#This Row],[Jut_%]]</f>
        <v>16.82</v>
      </c>
      <c r="I238" s="4">
        <f>Table1[[#This Row],[Jut]]</f>
        <v>1850.2</v>
      </c>
      <c r="J238" s="4">
        <f>Table1[[#This Row],[Column1]]</f>
        <v>0</v>
      </c>
    </row>
    <row r="239" spans="1:10" hidden="1" x14ac:dyDescent="0.3">
      <c r="A239" s="2" t="str">
        <f>Table1[[#This Row],[Befolyt]]</f>
        <v>n</v>
      </c>
      <c r="B239" t="str">
        <f>Table1[[#This Row],[ÜK]]</f>
        <v>Négyesy Gábor</v>
      </c>
      <c r="C239" s="3" t="str">
        <f>Table1[[#This Row],[Szla]]</f>
        <v>672/2026</v>
      </c>
      <c r="D239" s="6">
        <f>Table1[[#This Row],[Kelt_hó]]</f>
        <v>2</v>
      </c>
      <c r="E239" t="str">
        <f>Table1[[#This Row],[Vevő]]</f>
        <v>ASG Vízgép Kft.</v>
      </c>
      <c r="F239" t="str">
        <f>Table1[[#This Row],[Termékkör]]</f>
        <v>Textilkötelek hevederek</v>
      </c>
      <c r="G239" s="4">
        <f>Table1[[#This Row],[SzumElad]]</f>
        <v>7200</v>
      </c>
      <c r="H239" s="7">
        <f>Table1[[#This Row],[Jut_%]]</f>
        <v>15</v>
      </c>
      <c r="I239" s="4">
        <f>Table1[[#This Row],[Jut]]</f>
        <v>1080</v>
      </c>
      <c r="J239" s="4">
        <f>Table1[[#This Row],[Column1]]</f>
        <v>0</v>
      </c>
    </row>
    <row r="240" spans="1:10" hidden="1" x14ac:dyDescent="0.3">
      <c r="A240" s="2" t="str">
        <f>Table1[[#This Row],[Befolyt]]</f>
        <v>n</v>
      </c>
      <c r="B240" t="str">
        <f>Table1[[#This Row],[ÜK]]</f>
        <v>Négyesy Gábor</v>
      </c>
      <c r="C240" s="3" t="str">
        <f>Table1[[#This Row],[Szla]]</f>
        <v>671/2026</v>
      </c>
      <c r="D240" s="6">
        <f>Table1[[#This Row],[Kelt_hó]]</f>
        <v>2</v>
      </c>
      <c r="E240" t="str">
        <f>Table1[[#This Row],[Vevő]]</f>
        <v>ASG Vízgép Kft.</v>
      </c>
      <c r="F240" t="str">
        <f>Table1[[#This Row],[Termékkör]]</f>
        <v>Emelőszemek</v>
      </c>
      <c r="G240" s="4">
        <f>Table1[[#This Row],[SzumElad]]</f>
        <v>1590</v>
      </c>
      <c r="H240" s="7">
        <f>Table1[[#This Row],[Jut_%]]</f>
        <v>20.190000000000001</v>
      </c>
      <c r="I240" s="4">
        <f>Table1[[#This Row],[Jut]]</f>
        <v>321.02100000000002</v>
      </c>
      <c r="J240" s="4">
        <f>Table1[[#This Row],[Column1]]</f>
        <v>0</v>
      </c>
    </row>
    <row r="241" spans="1:10" hidden="1" x14ac:dyDescent="0.3">
      <c r="A241" s="2" t="str">
        <f>Table1[[#This Row],[Befolyt]]</f>
        <v>n</v>
      </c>
      <c r="B241" t="str">
        <f>Table1[[#This Row],[ÜK]]</f>
        <v>Négyesy Gábor</v>
      </c>
      <c r="C241" s="3" t="str">
        <f>Table1[[#This Row],[Szla]]</f>
        <v>671/2026</v>
      </c>
      <c r="D241" s="6">
        <f>Table1[[#This Row],[Kelt_hó]]</f>
        <v>2</v>
      </c>
      <c r="E241" t="str">
        <f>Table1[[#This Row],[Vevő]]</f>
        <v>ASG Vízgép Kft.</v>
      </c>
      <c r="F241" t="str">
        <f>Table1[[#This Row],[Termékkör]]</f>
        <v>Emelőszemek</v>
      </c>
      <c r="G241" s="4">
        <f>Table1[[#This Row],[SzumElad]]</f>
        <v>1440</v>
      </c>
      <c r="H241" s="7">
        <f>Table1[[#This Row],[Jut_%]]</f>
        <v>12.29</v>
      </c>
      <c r="I241" s="4">
        <f>Table1[[#This Row],[Jut]]</f>
        <v>176.976</v>
      </c>
      <c r="J241" s="4">
        <f>Table1[[#This Row],[Column1]]</f>
        <v>0</v>
      </c>
    </row>
    <row r="242" spans="1:10" hidden="1" x14ac:dyDescent="0.3">
      <c r="A242" s="2" t="str">
        <f>Table1[[#This Row],[Befolyt]]</f>
        <v>n</v>
      </c>
      <c r="B242" t="str">
        <f>Table1[[#This Row],[ÜK]]</f>
        <v>Négyesy Gábor</v>
      </c>
      <c r="C242" s="3" t="str">
        <f>Table1[[#This Row],[Szla]]</f>
        <v>671/2026</v>
      </c>
      <c r="D242" s="6">
        <f>Table1[[#This Row],[Kelt_hó]]</f>
        <v>2</v>
      </c>
      <c r="E242" t="str">
        <f>Table1[[#This Row],[Vevő]]</f>
        <v>ASG Vízgép Kft.</v>
      </c>
      <c r="F242" t="str">
        <f>Table1[[#This Row],[Termékkör]]</f>
        <v>Emelőszemek</v>
      </c>
      <c r="G242" s="4">
        <f>Table1[[#This Row],[SzumElad]]</f>
        <v>34740</v>
      </c>
      <c r="H242" s="7">
        <f>Table1[[#This Row],[Jut_%]]</f>
        <v>11.04</v>
      </c>
      <c r="I242" s="4">
        <f>Table1[[#This Row],[Jut]]</f>
        <v>3835.2959999999998</v>
      </c>
      <c r="J242" s="4">
        <f>Table1[[#This Row],[Column1]]</f>
        <v>0</v>
      </c>
    </row>
    <row r="243" spans="1:10" hidden="1" x14ac:dyDescent="0.3">
      <c r="A243" s="2" t="str">
        <f>Table1[[#This Row],[Befolyt]]</f>
        <v>n</v>
      </c>
      <c r="B243" t="str">
        <f>Table1[[#This Row],[ÜK]]</f>
        <v>Négyesy Gábor</v>
      </c>
      <c r="C243" s="3" t="str">
        <f>Table1[[#This Row],[Szla]]</f>
        <v>671/2026</v>
      </c>
      <c r="D243" s="6">
        <f>Table1[[#This Row],[Kelt_hó]]</f>
        <v>2</v>
      </c>
      <c r="E243" t="str">
        <f>Table1[[#This Row],[Vevő]]</f>
        <v>ASG Vízgép Kft.</v>
      </c>
      <c r="F243" t="str">
        <f>Table1[[#This Row],[Termékkör]]</f>
        <v>Emelőszemek</v>
      </c>
      <c r="G243" s="4">
        <f>Table1[[#This Row],[SzumElad]]</f>
        <v>27930</v>
      </c>
      <c r="H243" s="7">
        <f>Table1[[#This Row],[Jut_%]]</f>
        <v>12.52</v>
      </c>
      <c r="I243" s="4">
        <f>Table1[[#This Row],[Jut]]</f>
        <v>3496.8359999999998</v>
      </c>
      <c r="J243" s="4">
        <f>Table1[[#This Row],[Column1]]</f>
        <v>0</v>
      </c>
    </row>
    <row r="244" spans="1:10" hidden="1" x14ac:dyDescent="0.3">
      <c r="A244" s="2" t="str">
        <f>Table1[[#This Row],[Befolyt]]</f>
        <v>n</v>
      </c>
      <c r="B244" t="str">
        <f>Table1[[#This Row],[ÜK]]</f>
        <v>Négyesy Gábor</v>
      </c>
      <c r="C244" s="3" t="str">
        <f>Table1[[#This Row],[Szla]]</f>
        <v>671/2026</v>
      </c>
      <c r="D244" s="6">
        <f>Table1[[#This Row],[Kelt_hó]]</f>
        <v>2</v>
      </c>
      <c r="E244" t="str">
        <f>Table1[[#This Row],[Vevő]]</f>
        <v>ASG Vízgép Kft.</v>
      </c>
      <c r="F244" t="str">
        <f>Table1[[#This Row],[Termékkör]]</f>
        <v>Emelőszemek</v>
      </c>
      <c r="G244" s="4">
        <f>Table1[[#This Row],[SzumElad]]</f>
        <v>17820</v>
      </c>
      <c r="H244" s="7">
        <f>Table1[[#This Row],[Jut_%]]</f>
        <v>13.01</v>
      </c>
      <c r="I244" s="4">
        <f>Table1[[#This Row],[Jut]]</f>
        <v>2318.3819999999996</v>
      </c>
      <c r="J244" s="4">
        <f>Table1[[#This Row],[Column1]]</f>
        <v>0</v>
      </c>
    </row>
    <row r="245" spans="1:10" hidden="1" x14ac:dyDescent="0.3">
      <c r="A245" s="2" t="str">
        <f>Table1[[#This Row],[Befolyt]]</f>
        <v>n</v>
      </c>
      <c r="B245" t="str">
        <f>Table1[[#This Row],[ÜK]]</f>
        <v>Négyesy Gábor</v>
      </c>
      <c r="C245" s="3" t="str">
        <f>Table1[[#This Row],[Szla]]</f>
        <v>671/2026</v>
      </c>
      <c r="D245" s="6">
        <f>Table1[[#This Row],[Kelt_hó]]</f>
        <v>2</v>
      </c>
      <c r="E245" t="str">
        <f>Table1[[#This Row],[Vevő]]</f>
        <v>ASG Vízgép Kft.</v>
      </c>
      <c r="F245" t="str">
        <f>Table1[[#This Row],[Termékkör]]</f>
        <v>Emelőszemek</v>
      </c>
      <c r="G245" s="4">
        <f>Table1[[#This Row],[SzumElad]]</f>
        <v>9360</v>
      </c>
      <c r="H245" s="7">
        <f>Table1[[#This Row],[Jut_%]]</f>
        <v>17.34</v>
      </c>
      <c r="I245" s="4">
        <f>Table1[[#This Row],[Jut]]</f>
        <v>1623.0239999999999</v>
      </c>
      <c r="J245" s="4">
        <f>Table1[[#This Row],[Column1]]</f>
        <v>0</v>
      </c>
    </row>
    <row r="246" spans="1:10" hidden="1" x14ac:dyDescent="0.3">
      <c r="A246" s="2" t="str">
        <f>Table1[[#This Row],[Befolyt]]</f>
        <v>n</v>
      </c>
      <c r="B246" t="str">
        <f>Table1[[#This Row],[ÜK]]</f>
        <v>Négyesy Gábor</v>
      </c>
      <c r="C246" s="3" t="str">
        <f>Table1[[#This Row],[Szla]]</f>
        <v>671/2026</v>
      </c>
      <c r="D246" s="6">
        <f>Table1[[#This Row],[Kelt_hó]]</f>
        <v>2</v>
      </c>
      <c r="E246" t="str">
        <f>Table1[[#This Row],[Vevő]]</f>
        <v>ASG Vízgép Kft.</v>
      </c>
      <c r="F246" t="str">
        <f>Table1[[#This Row],[Termékkör]]</f>
        <v>Emelőszemek</v>
      </c>
      <c r="G246" s="4">
        <f>Table1[[#This Row],[SzumElad]]</f>
        <v>6450</v>
      </c>
      <c r="H246" s="7">
        <f>Table1[[#This Row],[Jut_%]]</f>
        <v>11.51</v>
      </c>
      <c r="I246" s="4">
        <f>Table1[[#This Row],[Jut]]</f>
        <v>742.39499999999998</v>
      </c>
      <c r="J246" s="4">
        <f>Table1[[#This Row],[Column1]]</f>
        <v>0</v>
      </c>
    </row>
    <row r="247" spans="1:10" hidden="1" x14ac:dyDescent="0.3">
      <c r="A247" s="2" t="str">
        <f>Table1[[#This Row],[Befolyt]]</f>
        <v>n</v>
      </c>
      <c r="B247" t="str">
        <f>Table1[[#This Row],[ÜK]]</f>
        <v>Négyesy Gábor</v>
      </c>
      <c r="C247" s="3" t="str">
        <f>Table1[[#This Row],[Szla]]</f>
        <v>671/2026</v>
      </c>
      <c r="D247" s="6">
        <f>Table1[[#This Row],[Kelt_hó]]</f>
        <v>2</v>
      </c>
      <c r="E247" t="str">
        <f>Table1[[#This Row],[Vevő]]</f>
        <v>ASG Vízgép Kft.</v>
      </c>
      <c r="F247" t="str">
        <f>Table1[[#This Row],[Termékkör]]</f>
        <v>Emelőszemek</v>
      </c>
      <c r="G247" s="4">
        <f>Table1[[#This Row],[SzumElad]]</f>
        <v>3480</v>
      </c>
      <c r="H247" s="7">
        <f>Table1[[#This Row],[Jut_%]]</f>
        <v>11.03</v>
      </c>
      <c r="I247" s="4">
        <f>Table1[[#This Row],[Jut]]</f>
        <v>383.84399999999994</v>
      </c>
      <c r="J247" s="4">
        <f>Table1[[#This Row],[Column1]]</f>
        <v>0</v>
      </c>
    </row>
    <row r="248" spans="1:10" hidden="1" x14ac:dyDescent="0.3">
      <c r="A248" s="2" t="str">
        <f>Table1[[#This Row],[Befolyt]]</f>
        <v>n</v>
      </c>
      <c r="B248" t="str">
        <f>Table1[[#This Row],[ÜK]]</f>
        <v>Négyesy Gábor</v>
      </c>
      <c r="C248" s="3" t="str">
        <f>Table1[[#This Row],[Szla]]</f>
        <v>671/2026</v>
      </c>
      <c r="D248" s="6">
        <f>Table1[[#This Row],[Kelt_hó]]</f>
        <v>2</v>
      </c>
      <c r="E248" t="str">
        <f>Table1[[#This Row],[Vevő]]</f>
        <v>ASG Vízgép Kft.</v>
      </c>
      <c r="F248" t="str">
        <f>Table1[[#This Row],[Termékkör]]</f>
        <v>Emelőszemek</v>
      </c>
      <c r="G248" s="4">
        <f>Table1[[#This Row],[SzumElad]]</f>
        <v>1770</v>
      </c>
      <c r="H248" s="7">
        <f>Table1[[#This Row],[Jut_%]]</f>
        <v>7.37</v>
      </c>
      <c r="I248" s="4">
        <f>Table1[[#This Row],[Jut]]</f>
        <v>130.44899999999998</v>
      </c>
      <c r="J248" s="4">
        <f>Table1[[#This Row],[Column1]]</f>
        <v>0</v>
      </c>
    </row>
    <row r="249" spans="1:10" hidden="1" x14ac:dyDescent="0.3">
      <c r="A249" s="2" t="str">
        <f>Table1[[#This Row],[Befolyt]]</f>
        <v>n</v>
      </c>
      <c r="B249" t="str">
        <f>Table1[[#This Row],[ÜK]]</f>
        <v>Négyesy Gábor</v>
      </c>
      <c r="C249" s="3" t="str">
        <f>Table1[[#This Row],[Szla]]</f>
        <v>671/2026</v>
      </c>
      <c r="D249" s="6">
        <f>Table1[[#This Row],[Kelt_hó]]</f>
        <v>2</v>
      </c>
      <c r="E249" t="str">
        <f>Table1[[#This Row],[Vevő]]</f>
        <v>ASG Vízgép Kft.</v>
      </c>
      <c r="F249" t="str">
        <f>Table1[[#This Row],[Termékkör]]</f>
        <v>Textilkötelek hevederek</v>
      </c>
      <c r="G249" s="4">
        <f>Table1[[#This Row],[SzumElad]]</f>
        <v>43400</v>
      </c>
      <c r="H249" s="7">
        <f>Table1[[#This Row],[Jut_%]]</f>
        <v>16.91</v>
      </c>
      <c r="I249" s="4">
        <f>Table1[[#This Row],[Jut]]</f>
        <v>7338.94</v>
      </c>
      <c r="J249" s="4">
        <f>Table1[[#This Row],[Column1]]</f>
        <v>0</v>
      </c>
    </row>
    <row r="250" spans="1:10" hidden="1" x14ac:dyDescent="0.3">
      <c r="A250" s="2" t="str">
        <f>Table1[[#This Row],[Befolyt]]</f>
        <v>n</v>
      </c>
      <c r="B250" t="str">
        <f>Table1[[#This Row],[ÜK]]</f>
        <v>Négyesy Gábor</v>
      </c>
      <c r="C250" s="3" t="str">
        <f>Table1[[#This Row],[Szla]]</f>
        <v>671/2026</v>
      </c>
      <c r="D250" s="6">
        <f>Table1[[#This Row],[Kelt_hó]]</f>
        <v>2</v>
      </c>
      <c r="E250" t="str">
        <f>Table1[[#This Row],[Vevő]]</f>
        <v>ASG Vízgép Kft.</v>
      </c>
      <c r="F250" t="str">
        <f>Table1[[#This Row],[Termékkör]]</f>
        <v>Textilkötelek hevederek</v>
      </c>
      <c r="G250" s="4">
        <f>Table1[[#This Row],[SzumElad]]</f>
        <v>35400</v>
      </c>
      <c r="H250" s="7">
        <f>Table1[[#This Row],[Jut_%]]</f>
        <v>16.78</v>
      </c>
      <c r="I250" s="4">
        <f>Table1[[#This Row],[Jut]]</f>
        <v>5940.12</v>
      </c>
      <c r="J250" s="4">
        <f>Table1[[#This Row],[Column1]]</f>
        <v>0</v>
      </c>
    </row>
    <row r="251" spans="1:10" hidden="1" x14ac:dyDescent="0.3">
      <c r="A251" s="2" t="str">
        <f>Table1[[#This Row],[Befolyt]]</f>
        <v>n</v>
      </c>
      <c r="B251" t="str">
        <f>Table1[[#This Row],[ÜK]]</f>
        <v>Négyesy Gábor</v>
      </c>
      <c r="C251" s="3" t="str">
        <f>Table1[[#This Row],[Szla]]</f>
        <v>671/2026</v>
      </c>
      <c r="D251" s="6">
        <f>Table1[[#This Row],[Kelt_hó]]</f>
        <v>2</v>
      </c>
      <c r="E251" t="str">
        <f>Table1[[#This Row],[Vevő]]</f>
        <v>ASG Vízgép Kft.</v>
      </c>
      <c r="F251" t="str">
        <f>Table1[[#This Row],[Termékkör]]</f>
        <v>Textilkötelek hevederek</v>
      </c>
      <c r="G251" s="4">
        <f>Table1[[#This Row],[SzumElad]]</f>
        <v>26400</v>
      </c>
      <c r="H251" s="7">
        <f>Table1[[#This Row],[Jut_%]]</f>
        <v>14.55</v>
      </c>
      <c r="I251" s="4">
        <f>Table1[[#This Row],[Jut]]</f>
        <v>3841.2</v>
      </c>
      <c r="J251" s="4">
        <f>Table1[[#This Row],[Column1]]</f>
        <v>0</v>
      </c>
    </row>
    <row r="252" spans="1:10" hidden="1" x14ac:dyDescent="0.3">
      <c r="A252" s="2" t="str">
        <f>Table1[[#This Row],[Befolyt]]</f>
        <v>n</v>
      </c>
      <c r="B252" t="str">
        <f>Table1[[#This Row],[ÜK]]</f>
        <v>Négyesy Gábor</v>
      </c>
      <c r="C252" s="3" t="str">
        <f>Table1[[#This Row],[Szla]]</f>
        <v>671/2026</v>
      </c>
      <c r="D252" s="6">
        <f>Table1[[#This Row],[Kelt_hó]]</f>
        <v>2</v>
      </c>
      <c r="E252" t="str">
        <f>Table1[[#This Row],[Vevő]]</f>
        <v>ASG Vízgép Kft.</v>
      </c>
      <c r="F252" t="str">
        <f>Table1[[#This Row],[Termékkör]]</f>
        <v>Textilkötelek hevederek</v>
      </c>
      <c r="G252" s="4">
        <f>Table1[[#This Row],[SzumElad]]</f>
        <v>21600</v>
      </c>
      <c r="H252" s="7">
        <f>Table1[[#This Row],[Jut_%]]</f>
        <v>15.56</v>
      </c>
      <c r="I252" s="4">
        <f>Table1[[#This Row],[Jut]]</f>
        <v>3360.96</v>
      </c>
      <c r="J252" s="4">
        <f>Table1[[#This Row],[Column1]]</f>
        <v>0</v>
      </c>
    </row>
    <row r="253" spans="1:10" hidden="1" x14ac:dyDescent="0.3">
      <c r="A253" s="2" t="str">
        <f>Table1[[#This Row],[Befolyt]]</f>
        <v>n</v>
      </c>
      <c r="B253" t="str">
        <f>Table1[[#This Row],[ÜK]]</f>
        <v>Négyesy Gábor</v>
      </c>
      <c r="C253" s="3" t="str">
        <f>Table1[[#This Row],[Szla]]</f>
        <v>671/2026</v>
      </c>
      <c r="D253" s="6">
        <f>Table1[[#This Row],[Kelt_hó]]</f>
        <v>2</v>
      </c>
      <c r="E253" t="str">
        <f>Table1[[#This Row],[Vevő]]</f>
        <v>ASG Vízgép Kft.</v>
      </c>
      <c r="F253" t="str">
        <f>Table1[[#This Row],[Termékkör]]</f>
        <v>Textilkötelek hevederek</v>
      </c>
      <c r="G253" s="4">
        <f>Table1[[#This Row],[SzumElad]]</f>
        <v>21800</v>
      </c>
      <c r="H253" s="7">
        <f>Table1[[#This Row],[Jut_%]]</f>
        <v>13.85</v>
      </c>
      <c r="I253" s="4">
        <f>Table1[[#This Row],[Jut]]</f>
        <v>3019.3</v>
      </c>
      <c r="J253" s="4">
        <f>Table1[[#This Row],[Column1]]</f>
        <v>0</v>
      </c>
    </row>
    <row r="254" spans="1:10" hidden="1" x14ac:dyDescent="0.3">
      <c r="A254" s="2" t="str">
        <f>Table1[[#This Row],[Befolyt]]</f>
        <v>n</v>
      </c>
      <c r="B254" t="str">
        <f>Table1[[#This Row],[ÜK]]</f>
        <v>Négyesy Gábor</v>
      </c>
      <c r="C254" s="3" t="str">
        <f>Table1[[#This Row],[Szla]]</f>
        <v>671/2026</v>
      </c>
      <c r="D254" s="6">
        <f>Table1[[#This Row],[Kelt_hó]]</f>
        <v>2</v>
      </c>
      <c r="E254" t="str">
        <f>Table1[[#This Row],[Vevő]]</f>
        <v>ASG Vízgép Kft.</v>
      </c>
      <c r="F254" t="str">
        <f>Table1[[#This Row],[Termékkör]]</f>
        <v>Textilkötelek hevederek</v>
      </c>
      <c r="G254" s="4">
        <f>Table1[[#This Row],[SzumElad]]</f>
        <v>34000</v>
      </c>
      <c r="H254" s="7">
        <f>Table1[[#This Row],[Jut_%]]</f>
        <v>13.53</v>
      </c>
      <c r="I254" s="4">
        <f>Table1[[#This Row],[Jut]]</f>
        <v>4600.2</v>
      </c>
      <c r="J254" s="4">
        <f>Table1[[#This Row],[Column1]]</f>
        <v>0</v>
      </c>
    </row>
    <row r="255" spans="1:10" hidden="1" x14ac:dyDescent="0.3">
      <c r="A255" s="2" t="str">
        <f>Table1[[#This Row],[Befolyt]]</f>
        <v>n</v>
      </c>
      <c r="B255" t="str">
        <f>Table1[[#This Row],[ÜK]]</f>
        <v>Négyesy Gábor</v>
      </c>
      <c r="C255" s="3" t="str">
        <f>Table1[[#This Row],[Szla]]</f>
        <v>671/2026</v>
      </c>
      <c r="D255" s="6">
        <f>Table1[[#This Row],[Kelt_hó]]</f>
        <v>2</v>
      </c>
      <c r="E255" t="str">
        <f>Table1[[#This Row],[Vevő]]</f>
        <v>ASG Vízgép Kft.</v>
      </c>
      <c r="F255" t="str">
        <f>Table1[[#This Row],[Termékkör]]</f>
        <v>Textilkötelek hevederek</v>
      </c>
      <c r="G255" s="4">
        <f>Table1[[#This Row],[SzumElad]]</f>
        <v>12600</v>
      </c>
      <c r="H255" s="7">
        <f>Table1[[#This Row],[Jut_%]]</f>
        <v>12.38</v>
      </c>
      <c r="I255" s="4">
        <f>Table1[[#This Row],[Jut]]</f>
        <v>1559.88</v>
      </c>
      <c r="J255" s="4">
        <f>Table1[[#This Row],[Column1]]</f>
        <v>0</v>
      </c>
    </row>
    <row r="256" spans="1:10" hidden="1" x14ac:dyDescent="0.3">
      <c r="A256" s="2" t="str">
        <f>Table1[[#This Row],[Befolyt]]</f>
        <v>n</v>
      </c>
      <c r="B256" t="str">
        <f>Table1[[#This Row],[ÜK]]</f>
        <v>Négyesy Gábor</v>
      </c>
      <c r="C256" s="3" t="str">
        <f>Table1[[#This Row],[Szla]]</f>
        <v>671/2026</v>
      </c>
      <c r="D256" s="6">
        <f>Table1[[#This Row],[Kelt_hó]]</f>
        <v>2</v>
      </c>
      <c r="E256" t="str">
        <f>Table1[[#This Row],[Vevő]]</f>
        <v>ASG Vízgép Kft.</v>
      </c>
      <c r="F256" t="str">
        <f>Table1[[#This Row],[Termékkör]]</f>
        <v>Textilkötelek hevederek</v>
      </c>
      <c r="G256" s="4">
        <f>Table1[[#This Row],[SzumElad]]</f>
        <v>9880</v>
      </c>
      <c r="H256" s="7">
        <f>Table1[[#This Row],[Jut_%]]</f>
        <v>14.49</v>
      </c>
      <c r="I256" s="4">
        <f>Table1[[#This Row],[Jut]]</f>
        <v>1431.6120000000001</v>
      </c>
      <c r="J256" s="4">
        <f>Table1[[#This Row],[Column1]]</f>
        <v>0</v>
      </c>
    </row>
    <row r="257" spans="1:10" hidden="1" x14ac:dyDescent="0.3">
      <c r="A257" s="2" t="str">
        <f>Table1[[#This Row],[Befolyt]]</f>
        <v>n</v>
      </c>
      <c r="B257" t="str">
        <f>Table1[[#This Row],[ÜK]]</f>
        <v>Négyesy Gábor</v>
      </c>
      <c r="C257" s="3" t="str">
        <f>Table1[[#This Row],[Szla]]</f>
        <v>671/2026</v>
      </c>
      <c r="D257" s="6">
        <f>Table1[[#This Row],[Kelt_hó]]</f>
        <v>2</v>
      </c>
      <c r="E257" t="str">
        <f>Table1[[#This Row],[Vevő]]</f>
        <v>ASG Vízgép Kft.</v>
      </c>
      <c r="F257" t="str">
        <f>Table1[[#This Row],[Termékkör]]</f>
        <v>Textilkötelek hevederek</v>
      </c>
      <c r="G257" s="4">
        <f>Table1[[#This Row],[SzumElad]]</f>
        <v>7000</v>
      </c>
      <c r="H257" s="7">
        <f>Table1[[#This Row],[Jut_%]]</f>
        <v>16.86</v>
      </c>
      <c r="I257" s="4">
        <f>Table1[[#This Row],[Jut]]</f>
        <v>1180.2</v>
      </c>
      <c r="J257" s="4">
        <f>Table1[[#This Row],[Column1]]</f>
        <v>0</v>
      </c>
    </row>
    <row r="258" spans="1:10" hidden="1" x14ac:dyDescent="0.3">
      <c r="A258" s="2" t="str">
        <f>Table1[[#This Row],[Befolyt]]</f>
        <v>n</v>
      </c>
      <c r="B258" t="str">
        <f>Table1[[#This Row],[ÜK]]</f>
        <v>Négyesy Gábor</v>
      </c>
      <c r="C258" s="3" t="str">
        <f>Table1[[#This Row],[Szla]]</f>
        <v>671/2026</v>
      </c>
      <c r="D258" s="6">
        <f>Table1[[#This Row],[Kelt_hó]]</f>
        <v>2</v>
      </c>
      <c r="E258" t="str">
        <f>Table1[[#This Row],[Vevő]]</f>
        <v>ASG Vízgép Kft.</v>
      </c>
      <c r="F258" t="str">
        <f>Table1[[#This Row],[Termékkör]]</f>
        <v>Textilkötelek hevederek</v>
      </c>
      <c r="G258" s="4">
        <f>Table1[[#This Row],[SzumElad]]</f>
        <v>6000</v>
      </c>
      <c r="H258" s="7">
        <f>Table1[[#This Row],[Jut_%]]</f>
        <v>18</v>
      </c>
      <c r="I258" s="4">
        <f>Table1[[#This Row],[Jut]]</f>
        <v>1080</v>
      </c>
      <c r="J258" s="4">
        <f>Table1[[#This Row],[Column1]]</f>
        <v>0</v>
      </c>
    </row>
    <row r="259" spans="1:10" hidden="1" x14ac:dyDescent="0.3">
      <c r="A259" s="2" t="str">
        <f>Table1[[#This Row],[Befolyt]]</f>
        <v>n</v>
      </c>
      <c r="B259" t="str">
        <f>Table1[[#This Row],[ÜK]]</f>
        <v>Négyesy Gábor</v>
      </c>
      <c r="C259" s="3" t="str">
        <f>Table1[[#This Row],[Szla]]</f>
        <v>671/2026</v>
      </c>
      <c r="D259" s="6">
        <f>Table1[[#This Row],[Kelt_hó]]</f>
        <v>2</v>
      </c>
      <c r="E259" t="str">
        <f>Table1[[#This Row],[Vevő]]</f>
        <v>ASG Vízgép Kft.</v>
      </c>
      <c r="F259" t="str">
        <f>Table1[[#This Row],[Termékkör]]</f>
        <v>Kapcsolóelemek</v>
      </c>
      <c r="G259" s="4">
        <f>Table1[[#This Row],[SzumElad]]</f>
        <v>42800</v>
      </c>
      <c r="H259" s="7">
        <f>Table1[[#This Row],[Jut_%]]</f>
        <v>7</v>
      </c>
      <c r="I259" s="4">
        <f>Table1[[#This Row],[Jut]]</f>
        <v>2996</v>
      </c>
      <c r="J259" s="4">
        <f>Table1[[#This Row],[Column1]]</f>
        <v>0</v>
      </c>
    </row>
    <row r="260" spans="1:10" hidden="1" x14ac:dyDescent="0.3">
      <c r="A260" s="2" t="str">
        <f>Table1[[#This Row],[Befolyt]]</f>
        <v>n</v>
      </c>
      <c r="B260" t="str">
        <f>Table1[[#This Row],[ÜK]]</f>
        <v>Négyesy Gábor</v>
      </c>
      <c r="C260" s="3" t="str">
        <f>Table1[[#This Row],[Szla]]</f>
        <v>671/2026</v>
      </c>
      <c r="D260" s="6">
        <f>Table1[[#This Row],[Kelt_hó]]</f>
        <v>2</v>
      </c>
      <c r="E260" t="str">
        <f>Table1[[#This Row],[Vevő]]</f>
        <v>ASG Vízgép Kft.</v>
      </c>
      <c r="F260" t="str">
        <f>Table1[[#This Row],[Termékkör]]</f>
        <v>Kapcsolóelemek</v>
      </c>
      <c r="G260" s="4">
        <f>Table1[[#This Row],[SzumElad]]</f>
        <v>13120</v>
      </c>
      <c r="H260" s="7">
        <f>Table1[[#This Row],[Jut_%]]</f>
        <v>7</v>
      </c>
      <c r="I260" s="4">
        <f>Table1[[#This Row],[Jut]]</f>
        <v>918.4</v>
      </c>
      <c r="J260" s="4">
        <f>Table1[[#This Row],[Column1]]</f>
        <v>0</v>
      </c>
    </row>
    <row r="261" spans="1:10" hidden="1" x14ac:dyDescent="0.3">
      <c r="A261" s="2" t="str">
        <f>Table1[[#This Row],[Befolyt]]</f>
        <v>n</v>
      </c>
      <c r="B261" t="str">
        <f>Table1[[#This Row],[ÜK]]</f>
        <v>Négyesy Gábor</v>
      </c>
      <c r="C261" s="3" t="str">
        <f>Table1[[#This Row],[Szla]]</f>
        <v>671/2026</v>
      </c>
      <c r="D261" s="6">
        <f>Table1[[#This Row],[Kelt_hó]]</f>
        <v>2</v>
      </c>
      <c r="E261" t="str">
        <f>Table1[[#This Row],[Vevő]]</f>
        <v>ASG Vízgép Kft.</v>
      </c>
      <c r="F261" t="str">
        <f>Table1[[#This Row],[Termékkör]]</f>
        <v>Kapcsolóelemek</v>
      </c>
      <c r="G261" s="4">
        <f>Table1[[#This Row],[SzumElad]]</f>
        <v>4120</v>
      </c>
      <c r="H261" s="7">
        <f>Table1[[#This Row],[Jut_%]]</f>
        <v>7</v>
      </c>
      <c r="I261" s="4">
        <f>Table1[[#This Row],[Jut]]</f>
        <v>288.39999999999998</v>
      </c>
      <c r="J261" s="4">
        <f>Table1[[#This Row],[Column1]]</f>
        <v>0</v>
      </c>
    </row>
    <row r="262" spans="1:10" hidden="1" x14ac:dyDescent="0.3">
      <c r="A262" s="2" t="str">
        <f>Table1[[#This Row],[Befolyt]]</f>
        <v>n</v>
      </c>
      <c r="B262" t="str">
        <f>Table1[[#This Row],[ÜK]]</f>
        <v>Négyesy Gábor</v>
      </c>
      <c r="C262" s="3" t="str">
        <f>Table1[[#This Row],[Szla]]</f>
        <v>671/2026</v>
      </c>
      <c r="D262" s="6">
        <f>Table1[[#This Row],[Kelt_hó]]</f>
        <v>2</v>
      </c>
      <c r="E262" t="str">
        <f>Table1[[#This Row],[Vevő]]</f>
        <v>ASG Vízgép Kft.</v>
      </c>
      <c r="F262" t="str">
        <f>Table1[[#This Row],[Termékkör]]</f>
        <v>Kapcsolóelemek</v>
      </c>
      <c r="G262" s="4">
        <f>Table1[[#This Row],[SzumElad]]</f>
        <v>67520</v>
      </c>
      <c r="H262" s="7">
        <f>Table1[[#This Row],[Jut_%]]</f>
        <v>7</v>
      </c>
      <c r="I262" s="4">
        <f>Table1[[#This Row],[Jut]]</f>
        <v>4726.3999999999996</v>
      </c>
      <c r="J262" s="4">
        <f>Table1[[#This Row],[Column1]]</f>
        <v>0</v>
      </c>
    </row>
    <row r="263" spans="1:10" hidden="1" x14ac:dyDescent="0.3">
      <c r="A263" s="2" t="str">
        <f>Table1[[#This Row],[Befolyt]]</f>
        <v>n</v>
      </c>
      <c r="B263" t="str">
        <f>Table1[[#This Row],[ÜK]]</f>
        <v>Négyesy Gábor</v>
      </c>
      <c r="C263" s="3" t="str">
        <f>Table1[[#This Row],[Szla]]</f>
        <v>671/2026</v>
      </c>
      <c r="D263" s="6">
        <f>Table1[[#This Row],[Kelt_hó]]</f>
        <v>2</v>
      </c>
      <c r="E263" t="str">
        <f>Table1[[#This Row],[Vevő]]</f>
        <v>ASG Vízgép Kft.</v>
      </c>
      <c r="F263" t="str">
        <f>Table1[[#This Row],[Termékkör]]</f>
        <v>Kapcsolóelemek</v>
      </c>
      <c r="G263" s="4">
        <f>Table1[[#This Row],[SzumElad]]</f>
        <v>2240</v>
      </c>
      <c r="H263" s="7">
        <f>Table1[[#This Row],[Jut_%]]</f>
        <v>7</v>
      </c>
      <c r="I263" s="4">
        <f>Table1[[#This Row],[Jut]]</f>
        <v>156.80000000000001</v>
      </c>
      <c r="J263" s="4">
        <f>Table1[[#This Row],[Column1]]</f>
        <v>0</v>
      </c>
    </row>
    <row r="264" spans="1:10" hidden="1" x14ac:dyDescent="0.3">
      <c r="A264" s="2" t="str">
        <f>Table1[[#This Row],[Befolyt]]</f>
        <v>n</v>
      </c>
      <c r="B264" t="str">
        <f>Table1[[#This Row],[ÜK]]</f>
        <v>Hegyi Gábor</v>
      </c>
      <c r="C264" s="3" t="str">
        <f>Table1[[#This Row],[Szla]]</f>
        <v>670/2026</v>
      </c>
      <c r="D264" s="6">
        <f>Table1[[#This Row],[Kelt_hó]]</f>
        <v>2</v>
      </c>
      <c r="E264" t="str">
        <f>Table1[[#This Row],[Vevő]]</f>
        <v>Né-Ko Kft.</v>
      </c>
      <c r="F264" t="str">
        <f>Table1[[#This Row],[Termékkör]]</f>
        <v>Textilkötelek hevederek</v>
      </c>
      <c r="G264" s="4">
        <f>Table1[[#This Row],[SzumElad]]</f>
        <v>13000</v>
      </c>
      <c r="H264" s="7">
        <f>Table1[[#This Row],[Jut_%]]</f>
        <v>9.0299999999999994</v>
      </c>
      <c r="I264" s="4">
        <f>Table1[[#This Row],[Jut]]</f>
        <v>1173.8999999999999</v>
      </c>
      <c r="J264" s="4">
        <f>Table1[[#This Row],[Column1]]</f>
        <v>0</v>
      </c>
    </row>
    <row r="265" spans="1:10" hidden="1" x14ac:dyDescent="0.3">
      <c r="A265" s="2" t="str">
        <f>Table1[[#This Row],[Befolyt]]</f>
        <v>n</v>
      </c>
      <c r="B265" t="str">
        <f>Table1[[#This Row],[ÜK]]</f>
        <v>Hegyi Gábor</v>
      </c>
      <c r="C265" s="3" t="str">
        <f>Table1[[#This Row],[Szla]]</f>
        <v>670/2026</v>
      </c>
      <c r="D265" s="6">
        <f>Table1[[#This Row],[Kelt_hó]]</f>
        <v>2</v>
      </c>
      <c r="E265" t="str">
        <f>Table1[[#This Row],[Vevő]]</f>
        <v>Né-Ko Kft.</v>
      </c>
      <c r="F265" t="str">
        <f>Table1[[#This Row],[Termékkör]]</f>
        <v>Rakományrögzítők</v>
      </c>
      <c r="G265" s="4">
        <f>Table1[[#This Row],[SzumElad]]</f>
        <v>205200</v>
      </c>
      <c r="H265" s="7">
        <f>Table1[[#This Row],[Jut_%]]</f>
        <v>2.85</v>
      </c>
      <c r="I265" s="4">
        <f>Table1[[#This Row],[Jut]]</f>
        <v>5848.2</v>
      </c>
      <c r="J265" s="4">
        <f>Table1[[#This Row],[Column1]]</f>
        <v>0</v>
      </c>
    </row>
    <row r="266" spans="1:10" hidden="1" x14ac:dyDescent="0.3">
      <c r="A266" s="2" t="str">
        <f>Table1[[#This Row],[Befolyt]]</f>
        <v>n</v>
      </c>
      <c r="B266" t="str">
        <f>Table1[[#This Row],[ÜK]]</f>
        <v>Simon Jenő</v>
      </c>
      <c r="C266" s="3" t="str">
        <f>Table1[[#This Row],[Szla]]</f>
        <v>669/2026</v>
      </c>
      <c r="D266" s="6">
        <f>Table1[[#This Row],[Kelt_hó]]</f>
        <v>2</v>
      </c>
      <c r="E266" t="str">
        <f>Table1[[#This Row],[Vevő]]</f>
        <v>Tóth Ipari és Szolgáltató Kft.</v>
      </c>
      <c r="F266" t="str">
        <f>Table1[[#This Row],[Termékkör]]</f>
        <v>Kapcsolóelemek</v>
      </c>
      <c r="G266" s="4">
        <f>Table1[[#This Row],[SzumElad]]</f>
        <v>-29880</v>
      </c>
      <c r="H266" s="7">
        <f>Table1[[#This Row],[Jut_%]]</f>
        <v>7</v>
      </c>
      <c r="I266" s="4">
        <f>Table1[[#This Row],[Jut]]</f>
        <v>-2091.6</v>
      </c>
      <c r="J266" s="4">
        <f>Table1[[#This Row],[Column1]]</f>
        <v>0</v>
      </c>
    </row>
    <row r="267" spans="1:10" hidden="1" x14ac:dyDescent="0.3">
      <c r="A267" s="2" t="str">
        <f>Table1[[#This Row],[Befolyt]]</f>
        <v>n</v>
      </c>
      <c r="B267" t="str">
        <f>Table1[[#This Row],[ÜK]]</f>
        <v>Nagy Gergely</v>
      </c>
      <c r="C267" s="3" t="str">
        <f>Table1[[#This Row],[Szla]]</f>
        <v>668/2026</v>
      </c>
      <c r="D267" s="6">
        <f>Table1[[#This Row],[Kelt_hó]]</f>
        <v>2</v>
      </c>
      <c r="E267" t="str">
        <f>Table1[[#This Row],[Vevő]]</f>
        <v>Strabag Logisztika Kft.</v>
      </c>
      <c r="F267" t="str">
        <f>Table1[[#This Row],[Termékkör]]</f>
        <v>Lánc függesztékek</v>
      </c>
      <c r="G267" s="4">
        <f>Table1[[#This Row],[SzumElad]]</f>
        <v>2935</v>
      </c>
      <c r="H267" s="7">
        <f>Table1[[#This Row],[Jut_%]]</f>
        <v>5</v>
      </c>
      <c r="I267" s="4">
        <f>Table1[[#This Row],[Jut]]</f>
        <v>146.75</v>
      </c>
      <c r="J267" s="4">
        <f>Table1[[#This Row],[Column1]]</f>
        <v>0</v>
      </c>
    </row>
    <row r="268" spans="1:10" hidden="1" x14ac:dyDescent="0.3">
      <c r="A268" s="2" t="str">
        <f>Table1[[#This Row],[Befolyt]]</f>
        <v>n</v>
      </c>
      <c r="B268" t="str">
        <f>Table1[[#This Row],[ÜK]]</f>
        <v>Nagy Gergely</v>
      </c>
      <c r="C268" s="3" t="str">
        <f>Table1[[#This Row],[Szla]]</f>
        <v>668/2026</v>
      </c>
      <c r="D268" s="6">
        <f>Table1[[#This Row],[Kelt_hó]]</f>
        <v>2</v>
      </c>
      <c r="E268" t="str">
        <f>Table1[[#This Row],[Vevő]]</f>
        <v>Strabag Logisztika Kft.</v>
      </c>
      <c r="F268" t="str">
        <f>Table1[[#This Row],[Termékkör]]</f>
        <v>Lánc függesztékek</v>
      </c>
      <c r="G268" s="4">
        <f>Table1[[#This Row],[SzumElad]]</f>
        <v>1930</v>
      </c>
      <c r="H268" s="7">
        <f>Table1[[#This Row],[Jut_%]]</f>
        <v>5</v>
      </c>
      <c r="I268" s="4">
        <f>Table1[[#This Row],[Jut]]</f>
        <v>96.5</v>
      </c>
      <c r="J268" s="4">
        <f>Table1[[#This Row],[Column1]]</f>
        <v>0</v>
      </c>
    </row>
    <row r="269" spans="1:10" hidden="1" x14ac:dyDescent="0.3">
      <c r="A269" s="2" t="str">
        <f>Table1[[#This Row],[Befolyt]]</f>
        <v>n</v>
      </c>
      <c r="B269" t="str">
        <f>Table1[[#This Row],[ÜK]]</f>
        <v>Nagy Gergely</v>
      </c>
      <c r="C269" s="3" t="str">
        <f>Table1[[#This Row],[Szla]]</f>
        <v>668/2026</v>
      </c>
      <c r="D269" s="6">
        <f>Table1[[#This Row],[Kelt_hó]]</f>
        <v>2</v>
      </c>
      <c r="E269" t="str">
        <f>Table1[[#This Row],[Vevő]]</f>
        <v>Strabag Logisztika Kft.</v>
      </c>
      <c r="F269" t="str">
        <f>Table1[[#This Row],[Termékkör]]</f>
        <v>Saját munka</v>
      </c>
      <c r="G269" s="4">
        <f>Table1[[#This Row],[SzumElad]]</f>
        <v>4800</v>
      </c>
      <c r="H269" s="7">
        <f>Table1[[#This Row],[Jut_%]]</f>
        <v>0</v>
      </c>
      <c r="I269" s="4">
        <f>Table1[[#This Row],[Jut]]</f>
        <v>0</v>
      </c>
      <c r="J269" s="4">
        <f>Table1[[#This Row],[Column1]]</f>
        <v>0</v>
      </c>
    </row>
    <row r="270" spans="1:10" hidden="1" x14ac:dyDescent="0.3">
      <c r="A270" s="2" t="str">
        <f>Table1[[#This Row],[Befolyt]]</f>
        <v>n</v>
      </c>
      <c r="B270" t="str">
        <f>Table1[[#This Row],[ÜK]]</f>
        <v>Nagy Gergely</v>
      </c>
      <c r="C270" s="3" t="str">
        <f>Table1[[#This Row],[Szla]]</f>
        <v>668/2026</v>
      </c>
      <c r="D270" s="6">
        <f>Table1[[#This Row],[Kelt_hó]]</f>
        <v>2</v>
      </c>
      <c r="E270" t="str">
        <f>Table1[[#This Row],[Vevő]]</f>
        <v>Strabag Logisztika Kft.</v>
      </c>
      <c r="F270" t="str">
        <f>Table1[[#This Row],[Termékkör]]</f>
        <v>Lánc függesztékek</v>
      </c>
      <c r="G270" s="4">
        <f>Table1[[#This Row],[SzumElad]]</f>
        <v>5300</v>
      </c>
      <c r="H270" s="7">
        <f>Table1[[#This Row],[Jut_%]]</f>
        <v>5</v>
      </c>
      <c r="I270" s="4">
        <f>Table1[[#This Row],[Jut]]</f>
        <v>265</v>
      </c>
      <c r="J270" s="4">
        <f>Table1[[#This Row],[Column1]]</f>
        <v>0</v>
      </c>
    </row>
    <row r="271" spans="1:10" hidden="1" x14ac:dyDescent="0.3">
      <c r="A271" s="2" t="str">
        <f>Table1[[#This Row],[Befolyt]]</f>
        <v>n</v>
      </c>
      <c r="B271" t="str">
        <f>Table1[[#This Row],[ÜK]]</f>
        <v>Nagy Gergely</v>
      </c>
      <c r="C271" s="3" t="str">
        <f>Table1[[#This Row],[Szla]]</f>
        <v>668/2026</v>
      </c>
      <c r="D271" s="6">
        <f>Table1[[#This Row],[Kelt_hó]]</f>
        <v>2</v>
      </c>
      <c r="E271" t="str">
        <f>Table1[[#This Row],[Vevő]]</f>
        <v>Strabag Logisztika Kft.</v>
      </c>
      <c r="F271" t="str">
        <f>Table1[[#This Row],[Termékkör]]</f>
        <v>Vizsgálat</v>
      </c>
      <c r="G271" s="4">
        <f>Table1[[#This Row],[SzumElad]]</f>
        <v>46900</v>
      </c>
      <c r="H271" s="7">
        <f>Table1[[#This Row],[Jut_%]]</f>
        <v>10</v>
      </c>
      <c r="I271" s="4">
        <f>Table1[[#This Row],[Jut]]</f>
        <v>4690</v>
      </c>
      <c r="J271" s="4">
        <f>Table1[[#This Row],[Column1]]</f>
        <v>0</v>
      </c>
    </row>
    <row r="272" spans="1:10" hidden="1" x14ac:dyDescent="0.3">
      <c r="A272" s="2" t="str">
        <f>Table1[[#This Row],[Befolyt]]</f>
        <v>n</v>
      </c>
      <c r="B272" t="str">
        <f>Table1[[#This Row],[ÜK]]</f>
        <v>Nagy Gergely</v>
      </c>
      <c r="C272" s="3" t="str">
        <f>Table1[[#This Row],[Szla]]</f>
        <v>668/2026</v>
      </c>
      <c r="D272" s="6">
        <f>Table1[[#This Row],[Kelt_hó]]</f>
        <v>2</v>
      </c>
      <c r="E272" t="str">
        <f>Table1[[#This Row],[Vevő]]</f>
        <v>Strabag Logisztika Kft.</v>
      </c>
      <c r="F272" t="str">
        <f>Table1[[#This Row],[Termékkör]]</f>
        <v>Lánc függesztékek</v>
      </c>
      <c r="G272" s="4">
        <f>Table1[[#This Row],[SzumElad]]</f>
        <v>9600</v>
      </c>
      <c r="H272" s="7">
        <f>Table1[[#This Row],[Jut_%]]</f>
        <v>5</v>
      </c>
      <c r="I272" s="4">
        <f>Table1[[#This Row],[Jut]]</f>
        <v>480</v>
      </c>
      <c r="J272" s="4">
        <f>Table1[[#This Row],[Column1]]</f>
        <v>0</v>
      </c>
    </row>
    <row r="273" spans="1:10" hidden="1" x14ac:dyDescent="0.3">
      <c r="A273" s="2" t="str">
        <f>Table1[[#This Row],[Befolyt]]</f>
        <v>n</v>
      </c>
      <c r="B273" t="str">
        <f>Table1[[#This Row],[ÜK]]</f>
        <v>Nagy Gergely</v>
      </c>
      <c r="C273" s="3" t="str">
        <f>Table1[[#This Row],[Szla]]</f>
        <v>668/2026</v>
      </c>
      <c r="D273" s="6">
        <f>Table1[[#This Row],[Kelt_hó]]</f>
        <v>2</v>
      </c>
      <c r="E273" t="str">
        <f>Table1[[#This Row],[Vevő]]</f>
        <v>Strabag Logisztika Kft.</v>
      </c>
      <c r="F273" t="str">
        <f>Table1[[#This Row],[Termékkör]]</f>
        <v>Lánc függesztékek</v>
      </c>
      <c r="G273" s="4">
        <f>Table1[[#This Row],[SzumElad]]</f>
        <v>760</v>
      </c>
      <c r="H273" s="7">
        <f>Table1[[#This Row],[Jut_%]]</f>
        <v>5</v>
      </c>
      <c r="I273" s="4">
        <f>Table1[[#This Row],[Jut]]</f>
        <v>38</v>
      </c>
      <c r="J273" s="4">
        <f>Table1[[#This Row],[Column1]]</f>
        <v>0</v>
      </c>
    </row>
    <row r="274" spans="1:10" hidden="1" x14ac:dyDescent="0.3">
      <c r="A274" s="2" t="str">
        <f>Table1[[#This Row],[Befolyt]]</f>
        <v>n</v>
      </c>
      <c r="B274" t="str">
        <f>Table1[[#This Row],[ÜK]]</f>
        <v>Nagy Gergely</v>
      </c>
      <c r="C274" s="3" t="str">
        <f>Table1[[#This Row],[Szla]]</f>
        <v>668/2026</v>
      </c>
      <c r="D274" s="6">
        <f>Table1[[#This Row],[Kelt_hó]]</f>
        <v>2</v>
      </c>
      <c r="E274" t="str">
        <f>Table1[[#This Row],[Vevő]]</f>
        <v>Strabag Logisztika Kft.</v>
      </c>
      <c r="F274" t="str">
        <f>Table1[[#This Row],[Termékkör]]</f>
        <v>Lánc függesztékek</v>
      </c>
      <c r="G274" s="4">
        <f>Table1[[#This Row],[SzumElad]]</f>
        <v>4072</v>
      </c>
      <c r="H274" s="7">
        <f>Table1[[#This Row],[Jut_%]]</f>
        <v>5</v>
      </c>
      <c r="I274" s="4">
        <f>Table1[[#This Row],[Jut]]</f>
        <v>203.6</v>
      </c>
      <c r="J274" s="4">
        <f>Table1[[#This Row],[Column1]]</f>
        <v>0</v>
      </c>
    </row>
    <row r="275" spans="1:10" hidden="1" x14ac:dyDescent="0.3">
      <c r="A275" s="2" t="str">
        <f>Table1[[#This Row],[Befolyt]]</f>
        <v>n</v>
      </c>
      <c r="B275" t="str">
        <f>Table1[[#This Row],[ÜK]]</f>
        <v>H-ITB Kft.</v>
      </c>
      <c r="C275" s="3" t="str">
        <f>Table1[[#This Row],[Szla]]</f>
        <v>667/2026</v>
      </c>
      <c r="D275" s="6">
        <f>Table1[[#This Row],[Kelt_hó]]</f>
        <v>2</v>
      </c>
      <c r="E275" t="str">
        <f>Table1[[#This Row],[Vevő]]</f>
        <v>Smartus Zrt.</v>
      </c>
      <c r="F275" t="str">
        <f>Table1[[#This Row],[Termékkör]]</f>
        <v>Emelőberendezések</v>
      </c>
      <c r="G275" s="4">
        <f>Table1[[#This Row],[SzumElad]]</f>
        <v>100800</v>
      </c>
      <c r="H275" s="7">
        <f>Table1[[#This Row],[Jut_%]]</f>
        <v>0</v>
      </c>
      <c r="I275" s="4">
        <f>Table1[[#This Row],[Jut]]</f>
        <v>0</v>
      </c>
      <c r="J275" s="4">
        <f>Table1[[#This Row],[Column1]]</f>
        <v>0</v>
      </c>
    </row>
    <row r="276" spans="1:10" hidden="1" x14ac:dyDescent="0.3">
      <c r="A276" s="2" t="str">
        <f>Table1[[#This Row],[Befolyt]]</f>
        <v>n</v>
      </c>
      <c r="B276" t="str">
        <f>Table1[[#This Row],[ÜK]]</f>
        <v>H-ITB Kft.</v>
      </c>
      <c r="C276" s="3" t="str">
        <f>Table1[[#This Row],[Szla]]</f>
        <v>667/2026</v>
      </c>
      <c r="D276" s="6">
        <f>Table1[[#This Row],[Kelt_hó]]</f>
        <v>2</v>
      </c>
      <c r="E276" t="str">
        <f>Table1[[#This Row],[Vevő]]</f>
        <v>Smartus Zrt.</v>
      </c>
      <c r="F276" t="str">
        <f>Table1[[#This Row],[Termékkör]]</f>
        <v>Emelőgép szolgáltatások</v>
      </c>
      <c r="G276" s="4">
        <f>Table1[[#This Row],[SzumElad]]</f>
        <v>2400</v>
      </c>
      <c r="H276" s="7">
        <f>Table1[[#This Row],[Jut_%]]</f>
        <v>0</v>
      </c>
      <c r="I276" s="4">
        <f>Table1[[#This Row],[Jut]]</f>
        <v>0</v>
      </c>
      <c r="J276" s="4">
        <f>Table1[[#This Row],[Column1]]</f>
        <v>0</v>
      </c>
    </row>
    <row r="277" spans="1:10" hidden="1" x14ac:dyDescent="0.3">
      <c r="A277" s="2" t="str">
        <f>Table1[[#This Row],[Befolyt]]</f>
        <v>n</v>
      </c>
      <c r="B277" t="str">
        <f>Table1[[#This Row],[ÜK]]</f>
        <v>Horváth István.</v>
      </c>
      <c r="C277" s="3" t="str">
        <f>Table1[[#This Row],[Szla]]</f>
        <v>666/2026</v>
      </c>
      <c r="D277" s="6">
        <f>Table1[[#This Row],[Kelt_hó]]</f>
        <v>2</v>
      </c>
      <c r="E277" t="str">
        <f>Table1[[#This Row],[Vevő]]</f>
        <v>Revoo Munkaruházati Kft.</v>
      </c>
      <c r="F277" t="str">
        <f>Table1[[#This Row],[Termékkör]]</f>
        <v>Textilkötelek hevederek</v>
      </c>
      <c r="G277" s="4">
        <f>Table1[[#This Row],[SzumElad]]</f>
        <v>-31200</v>
      </c>
      <c r="H277" s="7">
        <f>Table1[[#This Row],[Jut_%]]</f>
        <v>3.5</v>
      </c>
      <c r="I277" s="4">
        <f>Table1[[#This Row],[Jut]]</f>
        <v>-1092</v>
      </c>
      <c r="J277" s="4">
        <f>Table1[[#This Row],[Column1]]</f>
        <v>0</v>
      </c>
    </row>
    <row r="278" spans="1:10" hidden="1" x14ac:dyDescent="0.3">
      <c r="A278" s="2" t="str">
        <f>Table1[[#This Row],[Befolyt]]</f>
        <v>n</v>
      </c>
      <c r="B278" t="str">
        <f>Table1[[#This Row],[ÜK]]</f>
        <v>Horváth István.</v>
      </c>
      <c r="C278" s="3" t="str">
        <f>Table1[[#This Row],[Szla]]</f>
        <v>666/2026</v>
      </c>
      <c r="D278" s="6">
        <f>Table1[[#This Row],[Kelt_hó]]</f>
        <v>2</v>
      </c>
      <c r="E278" t="str">
        <f>Table1[[#This Row],[Vevő]]</f>
        <v>Revoo Munkaruházati Kft.</v>
      </c>
      <c r="F278" t="str">
        <f>Table1[[#This Row],[Termékkör]]</f>
        <v>Textilkötelek hevederek</v>
      </c>
      <c r="G278" s="4">
        <f>Table1[[#This Row],[SzumElad]]</f>
        <v>-14000</v>
      </c>
      <c r="H278" s="7">
        <f>Table1[[#This Row],[Jut_%]]</f>
        <v>3.5</v>
      </c>
      <c r="I278" s="4">
        <f>Table1[[#This Row],[Jut]]</f>
        <v>-490</v>
      </c>
      <c r="J278" s="4">
        <f>Table1[[#This Row],[Column1]]</f>
        <v>0</v>
      </c>
    </row>
    <row r="279" spans="1:10" hidden="1" x14ac:dyDescent="0.3">
      <c r="A279" s="2" t="str">
        <f>Table1[[#This Row],[Befolyt]]</f>
        <v>n</v>
      </c>
      <c r="B279" t="str">
        <f>Table1[[#This Row],[ÜK]]</f>
        <v>Horváth István.</v>
      </c>
      <c r="C279" s="3" t="str">
        <f>Table1[[#This Row],[Szla]]</f>
        <v>666/2026</v>
      </c>
      <c r="D279" s="6">
        <f>Table1[[#This Row],[Kelt_hó]]</f>
        <v>2</v>
      </c>
      <c r="E279" t="str">
        <f>Table1[[#This Row],[Vevő]]</f>
        <v>Revoo Munkaruházati Kft.</v>
      </c>
      <c r="F279" t="str">
        <f>Table1[[#This Row],[Termékkör]]</f>
        <v>Textilkötelek hevederek</v>
      </c>
      <c r="G279" s="4">
        <f>Table1[[#This Row],[SzumElad]]</f>
        <v>-10500</v>
      </c>
      <c r="H279" s="7">
        <f>Table1[[#This Row],[Jut_%]]</f>
        <v>3.5</v>
      </c>
      <c r="I279" s="4">
        <f>Table1[[#This Row],[Jut]]</f>
        <v>-367.5</v>
      </c>
      <c r="J279" s="4">
        <f>Table1[[#This Row],[Column1]]</f>
        <v>0</v>
      </c>
    </row>
    <row r="280" spans="1:10" hidden="1" x14ac:dyDescent="0.3">
      <c r="A280" s="2" t="str">
        <f>Table1[[#This Row],[Befolyt]]</f>
        <v>n</v>
      </c>
      <c r="B280" t="str">
        <f>Table1[[#This Row],[ÜK]]</f>
        <v>Horváth István.</v>
      </c>
      <c r="C280" s="3" t="str">
        <f>Table1[[#This Row],[Szla]]</f>
        <v>666/2026</v>
      </c>
      <c r="D280" s="6">
        <f>Table1[[#This Row],[Kelt_hó]]</f>
        <v>2</v>
      </c>
      <c r="E280" t="str">
        <f>Table1[[#This Row],[Vevő]]</f>
        <v>Revoo Munkaruházati Kft.</v>
      </c>
      <c r="F280" t="str">
        <f>Table1[[#This Row],[Termékkör]]</f>
        <v>Textilkötelek hevederek</v>
      </c>
      <c r="G280" s="4">
        <f>Table1[[#This Row],[SzumElad]]</f>
        <v>-4200</v>
      </c>
      <c r="H280" s="7">
        <f>Table1[[#This Row],[Jut_%]]</f>
        <v>3.5</v>
      </c>
      <c r="I280" s="4">
        <f>Table1[[#This Row],[Jut]]</f>
        <v>-147</v>
      </c>
      <c r="J280" s="4">
        <f>Table1[[#This Row],[Column1]]</f>
        <v>0</v>
      </c>
    </row>
    <row r="281" spans="1:10" hidden="1" x14ac:dyDescent="0.3">
      <c r="A281" s="2" t="str">
        <f>Table1[[#This Row],[Befolyt]]</f>
        <v>n</v>
      </c>
      <c r="B281" t="str">
        <f>Table1[[#This Row],[ÜK]]</f>
        <v>Horváth István.</v>
      </c>
      <c r="C281" s="3" t="str">
        <f>Table1[[#This Row],[Szla]]</f>
        <v>666/2026</v>
      </c>
      <c r="D281" s="6">
        <f>Table1[[#This Row],[Kelt_hó]]</f>
        <v>2</v>
      </c>
      <c r="E281" t="str">
        <f>Table1[[#This Row],[Vevő]]</f>
        <v>Revoo Munkaruházati Kft.</v>
      </c>
      <c r="F281" t="str">
        <f>Table1[[#This Row],[Termékkör]]</f>
        <v>Fuvar</v>
      </c>
      <c r="G281" s="4">
        <f>Table1[[#This Row],[SzumElad]]</f>
        <v>0</v>
      </c>
      <c r="H281" s="7">
        <f>Table1[[#This Row],[Jut_%]]</f>
        <v>0</v>
      </c>
      <c r="I281" s="4">
        <f>Table1[[#This Row],[Jut]]</f>
        <v>0</v>
      </c>
      <c r="J281" s="4">
        <f>Table1[[#This Row],[Column1]]</f>
        <v>0</v>
      </c>
    </row>
    <row r="282" spans="1:10" hidden="1" x14ac:dyDescent="0.3">
      <c r="A282" s="2" t="str">
        <f>Table1[[#This Row],[Befolyt]]</f>
        <v>n</v>
      </c>
      <c r="B282" t="str">
        <f>Table1[[#This Row],[ÜK]]</f>
        <v>Horváth István.</v>
      </c>
      <c r="C282" s="3" t="str">
        <f>Table1[[#This Row],[Szla]]</f>
        <v>665/2026</v>
      </c>
      <c r="D282" s="6">
        <f>Table1[[#This Row],[Kelt_hó]]</f>
        <v>2</v>
      </c>
      <c r="E282" t="str">
        <f>Table1[[#This Row],[Vevő]]</f>
        <v>Revoo Munkaruházati Kft.</v>
      </c>
      <c r="F282" t="str">
        <f>Table1[[#This Row],[Termékkör]]</f>
        <v>Textilkötelek hevederek</v>
      </c>
      <c r="G282" s="4">
        <f>Table1[[#This Row],[SzumElad]]</f>
        <v>31200</v>
      </c>
      <c r="H282" s="7">
        <f>Table1[[#This Row],[Jut_%]]</f>
        <v>3.5</v>
      </c>
      <c r="I282" s="4">
        <f>Table1[[#This Row],[Jut]]</f>
        <v>1092</v>
      </c>
      <c r="J282" s="4">
        <f>Table1[[#This Row],[Column1]]</f>
        <v>0</v>
      </c>
    </row>
    <row r="283" spans="1:10" hidden="1" x14ac:dyDescent="0.3">
      <c r="A283" s="2" t="str">
        <f>Table1[[#This Row],[Befolyt]]</f>
        <v>n</v>
      </c>
      <c r="B283" t="str">
        <f>Table1[[#This Row],[ÜK]]</f>
        <v>Horváth István.</v>
      </c>
      <c r="C283" s="3" t="str">
        <f>Table1[[#This Row],[Szla]]</f>
        <v>665/2026</v>
      </c>
      <c r="D283" s="6">
        <f>Table1[[#This Row],[Kelt_hó]]</f>
        <v>2</v>
      </c>
      <c r="E283" t="str">
        <f>Table1[[#This Row],[Vevő]]</f>
        <v>Revoo Munkaruházati Kft.</v>
      </c>
      <c r="F283" t="str">
        <f>Table1[[#This Row],[Termékkör]]</f>
        <v>Textilkötelek hevederek</v>
      </c>
      <c r="G283" s="4">
        <f>Table1[[#This Row],[SzumElad]]</f>
        <v>14000</v>
      </c>
      <c r="H283" s="7">
        <f>Table1[[#This Row],[Jut_%]]</f>
        <v>3.5</v>
      </c>
      <c r="I283" s="4">
        <f>Table1[[#This Row],[Jut]]</f>
        <v>490</v>
      </c>
      <c r="J283" s="4">
        <f>Table1[[#This Row],[Column1]]</f>
        <v>0</v>
      </c>
    </row>
    <row r="284" spans="1:10" hidden="1" x14ac:dyDescent="0.3">
      <c r="A284" s="2" t="str">
        <f>Table1[[#This Row],[Befolyt]]</f>
        <v>n</v>
      </c>
      <c r="B284" t="str">
        <f>Table1[[#This Row],[ÜK]]</f>
        <v>Horváth István.</v>
      </c>
      <c r="C284" s="3" t="str">
        <f>Table1[[#This Row],[Szla]]</f>
        <v>665/2026</v>
      </c>
      <c r="D284" s="6">
        <f>Table1[[#This Row],[Kelt_hó]]</f>
        <v>2</v>
      </c>
      <c r="E284" t="str">
        <f>Table1[[#This Row],[Vevő]]</f>
        <v>Revoo Munkaruházati Kft.</v>
      </c>
      <c r="F284" t="str">
        <f>Table1[[#This Row],[Termékkör]]</f>
        <v>Textilkötelek hevederek</v>
      </c>
      <c r="G284" s="4">
        <f>Table1[[#This Row],[SzumElad]]</f>
        <v>10500</v>
      </c>
      <c r="H284" s="7">
        <f>Table1[[#This Row],[Jut_%]]</f>
        <v>3.5</v>
      </c>
      <c r="I284" s="4">
        <f>Table1[[#This Row],[Jut]]</f>
        <v>367.5</v>
      </c>
      <c r="J284" s="4">
        <f>Table1[[#This Row],[Column1]]</f>
        <v>0</v>
      </c>
    </row>
    <row r="285" spans="1:10" hidden="1" x14ac:dyDescent="0.3">
      <c r="A285" s="2" t="str">
        <f>Table1[[#This Row],[Befolyt]]</f>
        <v>n</v>
      </c>
      <c r="B285" t="str">
        <f>Table1[[#This Row],[ÜK]]</f>
        <v>Horváth István.</v>
      </c>
      <c r="C285" s="3" t="str">
        <f>Table1[[#This Row],[Szla]]</f>
        <v>665/2026</v>
      </c>
      <c r="D285" s="6">
        <f>Table1[[#This Row],[Kelt_hó]]</f>
        <v>2</v>
      </c>
      <c r="E285" t="str">
        <f>Table1[[#This Row],[Vevő]]</f>
        <v>Revoo Munkaruházati Kft.</v>
      </c>
      <c r="F285" t="str">
        <f>Table1[[#This Row],[Termékkör]]</f>
        <v>Textilkötelek hevederek</v>
      </c>
      <c r="G285" s="4">
        <f>Table1[[#This Row],[SzumElad]]</f>
        <v>4200</v>
      </c>
      <c r="H285" s="7">
        <f>Table1[[#This Row],[Jut_%]]</f>
        <v>3.5</v>
      </c>
      <c r="I285" s="4">
        <f>Table1[[#This Row],[Jut]]</f>
        <v>147</v>
      </c>
      <c r="J285" s="4">
        <f>Table1[[#This Row],[Column1]]</f>
        <v>0</v>
      </c>
    </row>
    <row r="286" spans="1:10" hidden="1" x14ac:dyDescent="0.3">
      <c r="A286" s="2" t="str">
        <f>Table1[[#This Row],[Befolyt]]</f>
        <v>n</v>
      </c>
      <c r="B286" t="str">
        <f>Table1[[#This Row],[ÜK]]</f>
        <v>Horváth István.</v>
      </c>
      <c r="C286" s="3" t="str">
        <f>Table1[[#This Row],[Szla]]</f>
        <v>665/2026</v>
      </c>
      <c r="D286" s="6">
        <f>Table1[[#This Row],[Kelt_hó]]</f>
        <v>2</v>
      </c>
      <c r="E286" t="str">
        <f>Table1[[#This Row],[Vevő]]</f>
        <v>Revoo Munkaruházati Kft.</v>
      </c>
      <c r="F286" t="str">
        <f>Table1[[#This Row],[Termékkör]]</f>
        <v>Fuvar</v>
      </c>
      <c r="G286" s="4">
        <f>Table1[[#This Row],[SzumElad]]</f>
        <v>0</v>
      </c>
      <c r="H286" s="7">
        <f>Table1[[#This Row],[Jut_%]]</f>
        <v>0</v>
      </c>
      <c r="I286" s="4">
        <f>Table1[[#This Row],[Jut]]</f>
        <v>0</v>
      </c>
      <c r="J286" s="4">
        <f>Table1[[#This Row],[Column1]]</f>
        <v>0</v>
      </c>
    </row>
    <row r="287" spans="1:10" hidden="1" x14ac:dyDescent="0.3">
      <c r="A287" s="2" t="str">
        <f>Table1[[#This Row],[Befolyt]]</f>
        <v>n</v>
      </c>
      <c r="B287" t="str">
        <f>Table1[[#This Row],[ÜK]]</f>
        <v>Simon Jenő</v>
      </c>
      <c r="C287" s="3" t="str">
        <f>Table1[[#This Row],[Szla]]</f>
        <v>664/2026</v>
      </c>
      <c r="D287" s="6">
        <f>Table1[[#This Row],[Kelt_hó]]</f>
        <v>2</v>
      </c>
      <c r="E287" t="str">
        <f>Table1[[#This Row],[Vevő]]</f>
        <v>Star-Tech 2004 Kft.</v>
      </c>
      <c r="F287" t="str">
        <f>Table1[[#This Row],[Termékkör]]</f>
        <v>Textilkötelek hevederek</v>
      </c>
      <c r="G287" s="4">
        <f>Table1[[#This Row],[SzumElad]]</f>
        <v>5840</v>
      </c>
      <c r="H287" s="7">
        <f>Table1[[#This Row],[Jut_%]]</f>
        <v>16.16</v>
      </c>
      <c r="I287" s="4">
        <f>Table1[[#This Row],[Jut]]</f>
        <v>943.74399999999991</v>
      </c>
      <c r="J287" s="4">
        <f>Table1[[#This Row],[Column1]]</f>
        <v>0</v>
      </c>
    </row>
    <row r="288" spans="1:10" hidden="1" x14ac:dyDescent="0.3">
      <c r="A288" s="2" t="str">
        <f>Table1[[#This Row],[Befolyt]]</f>
        <v>n</v>
      </c>
      <c r="B288" t="str">
        <f>Table1[[#This Row],[ÜK]]</f>
        <v>Simon Jenő</v>
      </c>
      <c r="C288" s="3" t="str">
        <f>Table1[[#This Row],[Szla]]</f>
        <v>664/2026</v>
      </c>
      <c r="D288" s="6">
        <f>Table1[[#This Row],[Kelt_hó]]</f>
        <v>2</v>
      </c>
      <c r="E288" t="str">
        <f>Table1[[#This Row],[Vevő]]</f>
        <v>Star-Tech 2004 Kft.</v>
      </c>
      <c r="F288" t="str">
        <f>Table1[[#This Row],[Termékkör]]</f>
        <v>Textilkötelek hevederek</v>
      </c>
      <c r="G288" s="4">
        <f>Table1[[#This Row],[SzumElad]]</f>
        <v>5120</v>
      </c>
      <c r="H288" s="7">
        <f>Table1[[#This Row],[Jut_%]]</f>
        <v>18.670000000000002</v>
      </c>
      <c r="I288" s="4">
        <f>Table1[[#This Row],[Jut]]</f>
        <v>955.90400000000011</v>
      </c>
      <c r="J288" s="4">
        <f>Table1[[#This Row],[Column1]]</f>
        <v>0</v>
      </c>
    </row>
    <row r="289" spans="1:10" hidden="1" x14ac:dyDescent="0.3">
      <c r="A289" s="2" t="str">
        <f>Table1[[#This Row],[Befolyt]]</f>
        <v>n</v>
      </c>
      <c r="B289" t="str">
        <f>Table1[[#This Row],[ÜK]]</f>
        <v>Simon Jenő</v>
      </c>
      <c r="C289" s="3" t="str">
        <f>Table1[[#This Row],[Szla]]</f>
        <v>664/2026</v>
      </c>
      <c r="D289" s="6">
        <f>Table1[[#This Row],[Kelt_hó]]</f>
        <v>2</v>
      </c>
      <c r="E289" t="str">
        <f>Table1[[#This Row],[Vevő]]</f>
        <v>Star-Tech 2004 Kft.</v>
      </c>
      <c r="F289" t="str">
        <f>Table1[[#This Row],[Termékkör]]</f>
        <v>Fuvar</v>
      </c>
      <c r="G289" s="4">
        <f>Table1[[#This Row],[SzumElad]]</f>
        <v>2500</v>
      </c>
      <c r="H289" s="7">
        <f>Table1[[#This Row],[Jut_%]]</f>
        <v>0</v>
      </c>
      <c r="I289" s="4">
        <f>Table1[[#This Row],[Jut]]</f>
        <v>0</v>
      </c>
      <c r="J289" s="4">
        <f>Table1[[#This Row],[Column1]]</f>
        <v>0</v>
      </c>
    </row>
    <row r="290" spans="1:10" hidden="1" x14ac:dyDescent="0.3">
      <c r="A290" s="2" t="str">
        <f>Table1[[#This Row],[Befolyt]]</f>
        <v>n</v>
      </c>
      <c r="B290" t="str">
        <f>Table1[[#This Row],[ÜK]]</f>
        <v>Négyesy Gábor</v>
      </c>
      <c r="C290" s="3" t="str">
        <f>Table1[[#This Row],[Szla]]</f>
        <v>663/2026</v>
      </c>
      <c r="D290" s="6">
        <f>Table1[[#This Row],[Kelt_hó]]</f>
        <v>2</v>
      </c>
      <c r="E290" t="str">
        <f>Table1[[#This Row],[Vevő]]</f>
        <v>Rud-SpanSet Emeléstechnika Kft</v>
      </c>
      <c r="F290" t="str">
        <f>Table1[[#This Row],[Termékkör]]</f>
        <v>Emelőszerkezetek</v>
      </c>
      <c r="G290" s="4">
        <f>Table1[[#This Row],[SzumElad]]</f>
        <v>753261.08</v>
      </c>
      <c r="H290" s="7">
        <f>Table1[[#This Row],[Jut_%]]</f>
        <v>4</v>
      </c>
      <c r="I290" s="4">
        <f>Table1[[#This Row],[Jut]]</f>
        <v>30130.443199999998</v>
      </c>
      <c r="J290" s="4">
        <f>Table1[[#This Row],[Column1]]</f>
        <v>0</v>
      </c>
    </row>
    <row r="291" spans="1:10" hidden="1" x14ac:dyDescent="0.3">
      <c r="A291" s="2" t="str">
        <f>Table1[[#This Row],[Befolyt]]</f>
        <v>n</v>
      </c>
      <c r="B291" t="str">
        <f>Table1[[#This Row],[ÜK]]</f>
        <v>Halász Miklós</v>
      </c>
      <c r="C291" s="3" t="str">
        <f>Table1[[#This Row],[Szla]]</f>
        <v>662/2026</v>
      </c>
      <c r="D291" s="6">
        <f>Table1[[#This Row],[Kelt_hó]]</f>
        <v>2</v>
      </c>
      <c r="E291" t="str">
        <f>Table1[[#This Row],[Vevő]]</f>
        <v>Mvstore Kft.</v>
      </c>
      <c r="F291" t="str">
        <f>Table1[[#This Row],[Termékkör]]</f>
        <v>Textilkötelek hevederek</v>
      </c>
      <c r="G291" s="4">
        <f>Table1[[#This Row],[SzumElad]]</f>
        <v>2380</v>
      </c>
      <c r="H291" s="7">
        <f>Table1[[#This Row],[Jut_%]]</f>
        <v>3</v>
      </c>
      <c r="I291" s="4">
        <f>Table1[[#This Row],[Jut]]</f>
        <v>71.400000000000006</v>
      </c>
      <c r="J291" s="4">
        <f>Table1[[#This Row],[Column1]]</f>
        <v>0</v>
      </c>
    </row>
    <row r="292" spans="1:10" hidden="1" x14ac:dyDescent="0.3">
      <c r="A292" s="2" t="str">
        <f>Table1[[#This Row],[Befolyt]]</f>
        <v>n</v>
      </c>
      <c r="B292" t="str">
        <f>Table1[[#This Row],[ÜK]]</f>
        <v>Halász Miklós</v>
      </c>
      <c r="C292" s="3" t="str">
        <f>Table1[[#This Row],[Szla]]</f>
        <v>662/2026</v>
      </c>
      <c r="D292" s="6">
        <f>Table1[[#This Row],[Kelt_hó]]</f>
        <v>2</v>
      </c>
      <c r="E292" t="str">
        <f>Table1[[#This Row],[Vevő]]</f>
        <v>Mvstore Kft.</v>
      </c>
      <c r="F292" t="str">
        <f>Table1[[#This Row],[Termékkör]]</f>
        <v>Textilkötelek hevederek</v>
      </c>
      <c r="G292" s="4">
        <f>Table1[[#This Row],[SzumElad]]</f>
        <v>3920</v>
      </c>
      <c r="H292" s="7">
        <f>Table1[[#This Row],[Jut_%]]</f>
        <v>3</v>
      </c>
      <c r="I292" s="4">
        <f>Table1[[#This Row],[Jut]]</f>
        <v>117.6</v>
      </c>
      <c r="J292" s="4">
        <f>Table1[[#This Row],[Column1]]</f>
        <v>0</v>
      </c>
    </row>
    <row r="293" spans="1:10" hidden="1" x14ac:dyDescent="0.3">
      <c r="A293" s="2" t="str">
        <f>Table1[[#This Row],[Befolyt]]</f>
        <v>n</v>
      </c>
      <c r="B293" t="str">
        <f>Table1[[#This Row],[ÜK]]</f>
        <v>Halász Miklós</v>
      </c>
      <c r="C293" s="3" t="str">
        <f>Table1[[#This Row],[Szla]]</f>
        <v>662/2026</v>
      </c>
      <c r="D293" s="6">
        <f>Table1[[#This Row],[Kelt_hó]]</f>
        <v>2</v>
      </c>
      <c r="E293" t="str">
        <f>Table1[[#This Row],[Vevő]]</f>
        <v>Mvstore Kft.</v>
      </c>
      <c r="F293" t="str">
        <f>Table1[[#This Row],[Termékkör]]</f>
        <v>Rakományrögzítők</v>
      </c>
      <c r="G293" s="4">
        <f>Table1[[#This Row],[SzumElad]]</f>
        <v>12400</v>
      </c>
      <c r="H293" s="7">
        <f>Table1[[#This Row],[Jut_%]]</f>
        <v>1.1000000000000001</v>
      </c>
      <c r="I293" s="4">
        <f>Table1[[#This Row],[Jut]]</f>
        <v>136.4</v>
      </c>
      <c r="J293" s="4">
        <f>Table1[[#This Row],[Column1]]</f>
        <v>0</v>
      </c>
    </row>
    <row r="294" spans="1:10" hidden="1" x14ac:dyDescent="0.3">
      <c r="A294" s="2" t="str">
        <f>Table1[[#This Row],[Befolyt]]</f>
        <v>n</v>
      </c>
      <c r="B294" t="str">
        <f>Table1[[#This Row],[ÜK]]</f>
        <v>Halász Miklós</v>
      </c>
      <c r="C294" s="3" t="str">
        <f>Table1[[#This Row],[Szla]]</f>
        <v>662/2026</v>
      </c>
      <c r="D294" s="6">
        <f>Table1[[#This Row],[Kelt_hó]]</f>
        <v>2</v>
      </c>
      <c r="E294" t="str">
        <f>Table1[[#This Row],[Vevő]]</f>
        <v>Mvstore Kft.</v>
      </c>
      <c r="F294" t="str">
        <f>Table1[[#This Row],[Termékkör]]</f>
        <v>Rakományrögzítők</v>
      </c>
      <c r="G294" s="4">
        <f>Table1[[#This Row],[SzumElad]]</f>
        <v>8050</v>
      </c>
      <c r="H294" s="7">
        <f>Table1[[#This Row],[Jut_%]]</f>
        <v>3</v>
      </c>
      <c r="I294" s="4">
        <f>Table1[[#This Row],[Jut]]</f>
        <v>241.5</v>
      </c>
      <c r="J294" s="4">
        <f>Table1[[#This Row],[Column1]]</f>
        <v>0</v>
      </c>
    </row>
    <row r="295" spans="1:10" hidden="1" x14ac:dyDescent="0.3">
      <c r="A295" s="2" t="str">
        <f>Table1[[#This Row],[Befolyt]]</f>
        <v>n</v>
      </c>
      <c r="B295" t="str">
        <f>Table1[[#This Row],[ÜK]]</f>
        <v>Halász Miklós</v>
      </c>
      <c r="C295" s="3" t="str">
        <f>Table1[[#This Row],[Szla]]</f>
        <v>662/2026</v>
      </c>
      <c r="D295" s="6">
        <f>Table1[[#This Row],[Kelt_hó]]</f>
        <v>2</v>
      </c>
      <c r="E295" t="str">
        <f>Table1[[#This Row],[Vevő]]</f>
        <v>Mvstore Kft.</v>
      </c>
      <c r="F295" t="str">
        <f>Table1[[#This Row],[Termékkör]]</f>
        <v>Rakományrögzítők</v>
      </c>
      <c r="G295" s="4">
        <f>Table1[[#This Row],[SzumElad]]</f>
        <v>6660</v>
      </c>
      <c r="H295" s="7">
        <f>Table1[[#This Row],[Jut_%]]</f>
        <v>1.5</v>
      </c>
      <c r="I295" s="4">
        <f>Table1[[#This Row],[Jut]]</f>
        <v>99.9</v>
      </c>
      <c r="J295" s="4">
        <f>Table1[[#This Row],[Column1]]</f>
        <v>0</v>
      </c>
    </row>
    <row r="296" spans="1:10" hidden="1" x14ac:dyDescent="0.3">
      <c r="A296" s="2" t="str">
        <f>Table1[[#This Row],[Befolyt]]</f>
        <v>n</v>
      </c>
      <c r="B296" t="str">
        <f>Table1[[#This Row],[ÜK]]</f>
        <v>Halász Miklós</v>
      </c>
      <c r="C296" s="3" t="str">
        <f>Table1[[#This Row],[Szla]]</f>
        <v>662/2026</v>
      </c>
      <c r="D296" s="6">
        <f>Table1[[#This Row],[Kelt_hó]]</f>
        <v>2</v>
      </c>
      <c r="E296" t="str">
        <f>Table1[[#This Row],[Vevő]]</f>
        <v>Mvstore Kft.</v>
      </c>
      <c r="F296" t="str">
        <f>Table1[[#This Row],[Termékkör]]</f>
        <v>Fuvar</v>
      </c>
      <c r="G296" s="4">
        <f>Table1[[#This Row],[SzumElad]]</f>
        <v>0</v>
      </c>
      <c r="H296" s="7">
        <f>Table1[[#This Row],[Jut_%]]</f>
        <v>0</v>
      </c>
      <c r="I296" s="4">
        <f>Table1[[#This Row],[Jut]]</f>
        <v>0</v>
      </c>
      <c r="J296" s="4">
        <f>Table1[[#This Row],[Column1]]</f>
        <v>0</v>
      </c>
    </row>
    <row r="297" spans="1:10" hidden="1" x14ac:dyDescent="0.3">
      <c r="A297" s="2" t="str">
        <f>Table1[[#This Row],[Befolyt]]</f>
        <v>n</v>
      </c>
      <c r="B297" t="str">
        <f>Table1[[#This Row],[ÜK]]</f>
        <v>Halász Miklós</v>
      </c>
      <c r="C297" s="3" t="str">
        <f>Table1[[#This Row],[Szla]]</f>
        <v>661/2026</v>
      </c>
      <c r="D297" s="6">
        <f>Table1[[#This Row],[Kelt_hó]]</f>
        <v>2</v>
      </c>
      <c r="E297" t="str">
        <f>Table1[[#This Row],[Vevő]]</f>
        <v>Mvstore Kft.</v>
      </c>
      <c r="F297" t="str">
        <f>Table1[[#This Row],[Termékkör]]</f>
        <v>Textilkötelek hevederek</v>
      </c>
      <c r="G297" s="4">
        <f>Table1[[#This Row],[SzumElad]]</f>
        <v>3640</v>
      </c>
      <c r="H297" s="7">
        <f>Table1[[#This Row],[Jut_%]]</f>
        <v>4.99</v>
      </c>
      <c r="I297" s="4">
        <f>Table1[[#This Row],[Jut]]</f>
        <v>181.63600000000002</v>
      </c>
      <c r="J297" s="4">
        <f>Table1[[#This Row],[Column1]]</f>
        <v>0</v>
      </c>
    </row>
    <row r="298" spans="1:10" hidden="1" x14ac:dyDescent="0.3">
      <c r="A298" s="2" t="str">
        <f>Table1[[#This Row],[Befolyt]]</f>
        <v>n</v>
      </c>
      <c r="B298" t="str">
        <f>Table1[[#This Row],[ÜK]]</f>
        <v>Halász Miklós</v>
      </c>
      <c r="C298" s="3" t="str">
        <f>Table1[[#This Row],[Szla]]</f>
        <v>661/2026</v>
      </c>
      <c r="D298" s="6">
        <f>Table1[[#This Row],[Kelt_hó]]</f>
        <v>2</v>
      </c>
      <c r="E298" t="str">
        <f>Table1[[#This Row],[Vevő]]</f>
        <v>Mvstore Kft.</v>
      </c>
      <c r="F298" t="str">
        <f>Table1[[#This Row],[Termékkör]]</f>
        <v>Textilkötelek hevederek</v>
      </c>
      <c r="G298" s="4">
        <f>Table1[[#This Row],[SzumElad]]</f>
        <v>4200</v>
      </c>
      <c r="H298" s="7">
        <f>Table1[[#This Row],[Jut_%]]</f>
        <v>4.99</v>
      </c>
      <c r="I298" s="4">
        <f>Table1[[#This Row],[Jut]]</f>
        <v>209.58</v>
      </c>
      <c r="J298" s="4">
        <f>Table1[[#This Row],[Column1]]</f>
        <v>0</v>
      </c>
    </row>
    <row r="299" spans="1:10" hidden="1" x14ac:dyDescent="0.3">
      <c r="A299" s="2" t="str">
        <f>Table1[[#This Row],[Befolyt]]</f>
        <v>n</v>
      </c>
      <c r="B299" t="str">
        <f>Table1[[#This Row],[ÜK]]</f>
        <v>Hegyi Gábor</v>
      </c>
      <c r="C299" s="3" t="str">
        <f>Table1[[#This Row],[Szla]]</f>
        <v>660/2026</v>
      </c>
      <c r="D299" s="6">
        <f>Table1[[#This Row],[Kelt_hó]]</f>
        <v>2</v>
      </c>
      <c r="E299" t="str">
        <f>Table1[[#This Row],[Vevő]]</f>
        <v>Zoltek Zrt.</v>
      </c>
      <c r="F299" t="str">
        <f>Table1[[#This Row],[Termékkör]]</f>
        <v>Textilkötelek hevederek</v>
      </c>
      <c r="G299" s="4">
        <f>Table1[[#This Row],[SzumElad]]</f>
        <v>57600</v>
      </c>
      <c r="H299" s="7">
        <f>Table1[[#This Row],[Jut_%]]</f>
        <v>6</v>
      </c>
      <c r="I299" s="4">
        <f>Table1[[#This Row],[Jut]]</f>
        <v>3456</v>
      </c>
      <c r="J299" s="4">
        <f>Table1[[#This Row],[Column1]]</f>
        <v>0</v>
      </c>
    </row>
    <row r="300" spans="1:10" hidden="1" x14ac:dyDescent="0.3">
      <c r="A300" s="2" t="str">
        <f>Table1[[#This Row],[Befolyt]]</f>
        <v>n</v>
      </c>
      <c r="B300" t="str">
        <f>Table1[[#This Row],[ÜK]]</f>
        <v>Hegyi Gábor</v>
      </c>
      <c r="C300" s="3" t="str">
        <f>Table1[[#This Row],[Szla]]</f>
        <v>660/2026</v>
      </c>
      <c r="D300" s="6">
        <f>Table1[[#This Row],[Kelt_hó]]</f>
        <v>2</v>
      </c>
      <c r="E300" t="str">
        <f>Table1[[#This Row],[Vevő]]</f>
        <v>Zoltek Zrt.</v>
      </c>
      <c r="F300" t="str">
        <f>Table1[[#This Row],[Termékkör]]</f>
        <v>Fuvar</v>
      </c>
      <c r="G300" s="4">
        <f>Table1[[#This Row],[SzumElad]]</f>
        <v>2400</v>
      </c>
      <c r="H300" s="7">
        <f>Table1[[#This Row],[Jut_%]]</f>
        <v>0</v>
      </c>
      <c r="I300" s="4">
        <f>Table1[[#This Row],[Jut]]</f>
        <v>0</v>
      </c>
      <c r="J300" s="4">
        <f>Table1[[#This Row],[Column1]]</f>
        <v>0</v>
      </c>
    </row>
    <row r="301" spans="1:10" hidden="1" x14ac:dyDescent="0.3">
      <c r="A301" s="2" t="str">
        <f>Table1[[#This Row],[Befolyt]]</f>
        <v>n</v>
      </c>
      <c r="B301" t="str">
        <f>Table1[[#This Row],[ÜK]]</f>
        <v>Molnár Ferenc</v>
      </c>
      <c r="C301" s="3" t="str">
        <f>Table1[[#This Row],[Szla]]</f>
        <v>659/2026</v>
      </c>
      <c r="D301" s="6">
        <f>Table1[[#This Row],[Kelt_hó]]</f>
        <v>2</v>
      </c>
      <c r="E301" t="str">
        <f>Table1[[#This Row],[Vevő]]</f>
        <v>WHT Kft.</v>
      </c>
      <c r="F301" t="str">
        <f>Table1[[#This Row],[Termékkör]]</f>
        <v>Textilkötelek hevederek</v>
      </c>
      <c r="G301" s="4">
        <f>Table1[[#This Row],[SzumElad]]</f>
        <v>40800</v>
      </c>
      <c r="H301" s="7">
        <f>Table1[[#This Row],[Jut_%]]</f>
        <v>2</v>
      </c>
      <c r="I301" s="4">
        <f>Table1[[#This Row],[Jut]]</f>
        <v>816</v>
      </c>
      <c r="J301" s="4">
        <f>Table1[[#This Row],[Column1]]</f>
        <v>0</v>
      </c>
    </row>
    <row r="302" spans="1:10" hidden="1" x14ac:dyDescent="0.3">
      <c r="A302" s="2" t="str">
        <f>Table1[[#This Row],[Befolyt]]</f>
        <v>n</v>
      </c>
      <c r="B302" t="str">
        <f>Table1[[#This Row],[ÜK]]</f>
        <v>Molnár Ferenc</v>
      </c>
      <c r="C302" s="3" t="str">
        <f>Table1[[#This Row],[Szla]]</f>
        <v>659/2026</v>
      </c>
      <c r="D302" s="6">
        <f>Table1[[#This Row],[Kelt_hó]]</f>
        <v>2</v>
      </c>
      <c r="E302" t="str">
        <f>Table1[[#This Row],[Vevő]]</f>
        <v>WHT Kft.</v>
      </c>
      <c r="F302" t="str">
        <f>Table1[[#This Row],[Termékkör]]</f>
        <v>Fuvar</v>
      </c>
      <c r="G302" s="4">
        <f>Table1[[#This Row],[SzumElad]]</f>
        <v>0</v>
      </c>
      <c r="H302" s="7">
        <f>Table1[[#This Row],[Jut_%]]</f>
        <v>0</v>
      </c>
      <c r="I302" s="4">
        <f>Table1[[#This Row],[Jut]]</f>
        <v>0</v>
      </c>
      <c r="J302" s="4">
        <f>Table1[[#This Row],[Column1]]</f>
        <v>0</v>
      </c>
    </row>
    <row r="303" spans="1:10" hidden="1" x14ac:dyDescent="0.3">
      <c r="A303" s="2" t="str">
        <f>Table1[[#This Row],[Befolyt]]</f>
        <v>n</v>
      </c>
      <c r="B303" t="str">
        <f>Table1[[#This Row],[ÜK]]</f>
        <v>Simon Jenő</v>
      </c>
      <c r="C303" s="3" t="str">
        <f>Table1[[#This Row],[Szla]]</f>
        <v>658/2026</v>
      </c>
      <c r="D303" s="6">
        <f>Table1[[#This Row],[Kelt_hó]]</f>
        <v>2</v>
      </c>
      <c r="E303" t="str">
        <f>Table1[[#This Row],[Vevő]]</f>
        <v>Hettyei Éptech Kft.</v>
      </c>
      <c r="F303" t="str">
        <f>Table1[[#This Row],[Termékkör]]</f>
        <v>Lánc függesztékek</v>
      </c>
      <c r="G303" s="4">
        <f>Table1[[#This Row],[SzumElad]]</f>
        <v>3020</v>
      </c>
      <c r="H303" s="7">
        <f>Table1[[#This Row],[Jut_%]]</f>
        <v>5</v>
      </c>
      <c r="I303" s="4">
        <f>Table1[[#This Row],[Jut]]</f>
        <v>151</v>
      </c>
      <c r="J303" s="4">
        <f>Table1[[#This Row],[Column1]]</f>
        <v>0</v>
      </c>
    </row>
    <row r="304" spans="1:10" hidden="1" x14ac:dyDescent="0.3">
      <c r="A304" s="2" t="str">
        <f>Table1[[#This Row],[Befolyt]]</f>
        <v>n</v>
      </c>
      <c r="B304" t="str">
        <f>Table1[[#This Row],[ÜK]]</f>
        <v>Simon Jenő</v>
      </c>
      <c r="C304" s="3" t="str">
        <f>Table1[[#This Row],[Szla]]</f>
        <v>658/2026</v>
      </c>
      <c r="D304" s="6">
        <f>Table1[[#This Row],[Kelt_hó]]</f>
        <v>2</v>
      </c>
      <c r="E304" t="str">
        <f>Table1[[#This Row],[Vevő]]</f>
        <v>Hettyei Éptech Kft.</v>
      </c>
      <c r="F304" t="str">
        <f>Table1[[#This Row],[Termékkör]]</f>
        <v>Fuvar</v>
      </c>
      <c r="G304" s="4">
        <f>Table1[[#This Row],[SzumElad]]</f>
        <v>0</v>
      </c>
      <c r="H304" s="7">
        <f>Table1[[#This Row],[Jut_%]]</f>
        <v>0</v>
      </c>
      <c r="I304" s="4">
        <f>Table1[[#This Row],[Jut]]</f>
        <v>0</v>
      </c>
      <c r="J304" s="4">
        <f>Table1[[#This Row],[Column1]]</f>
        <v>0</v>
      </c>
    </row>
    <row r="305" spans="1:10" hidden="1" x14ac:dyDescent="0.3">
      <c r="A305" s="2" t="str">
        <f>Table1[[#This Row],[Befolyt]]</f>
        <v>n</v>
      </c>
      <c r="B305" t="str">
        <f>Table1[[#This Row],[ÜK]]</f>
        <v>Molnár Ferenc</v>
      </c>
      <c r="C305" s="3" t="str">
        <f>Table1[[#This Row],[Szla]]</f>
        <v>657/2026</v>
      </c>
      <c r="D305" s="6">
        <f>Table1[[#This Row],[Kelt_hó]]</f>
        <v>2</v>
      </c>
      <c r="E305" t="str">
        <f>Table1[[#This Row],[Vevő]]</f>
        <v>Hámor Kft.</v>
      </c>
      <c r="F305" t="str">
        <f>Table1[[#This Row],[Termékkör]]</f>
        <v>Textilkötelek hevederek</v>
      </c>
      <c r="G305" s="4">
        <f>Table1[[#This Row],[SzumElad]]</f>
        <v>25900</v>
      </c>
      <c r="H305" s="7">
        <f>Table1[[#This Row],[Jut_%]]</f>
        <v>2.5</v>
      </c>
      <c r="I305" s="4">
        <f>Table1[[#This Row],[Jut]]</f>
        <v>647.5</v>
      </c>
      <c r="J305" s="4">
        <f>Table1[[#This Row],[Column1]]</f>
        <v>0</v>
      </c>
    </row>
    <row r="306" spans="1:10" hidden="1" x14ac:dyDescent="0.3">
      <c r="A306" s="2" t="str">
        <f>Table1[[#This Row],[Befolyt]]</f>
        <v>n</v>
      </c>
      <c r="B306" t="str">
        <f>Table1[[#This Row],[ÜK]]</f>
        <v>Molnár Ferenc</v>
      </c>
      <c r="C306" s="3" t="str">
        <f>Table1[[#This Row],[Szla]]</f>
        <v>657/2026</v>
      </c>
      <c r="D306" s="6">
        <f>Table1[[#This Row],[Kelt_hó]]</f>
        <v>2</v>
      </c>
      <c r="E306" t="str">
        <f>Table1[[#This Row],[Vevő]]</f>
        <v>Hámor Kft.</v>
      </c>
      <c r="F306" t="str">
        <f>Table1[[#This Row],[Termékkör]]</f>
        <v>Textilkötelek hevederek</v>
      </c>
      <c r="G306" s="4">
        <f>Table1[[#This Row],[SzumElad]]</f>
        <v>190500</v>
      </c>
      <c r="H306" s="7">
        <f>Table1[[#This Row],[Jut_%]]</f>
        <v>0.61</v>
      </c>
      <c r="I306" s="4">
        <f>Table1[[#This Row],[Jut]]</f>
        <v>1162.05</v>
      </c>
      <c r="J306" s="4">
        <f>Table1[[#This Row],[Column1]]</f>
        <v>0</v>
      </c>
    </row>
    <row r="307" spans="1:10" hidden="1" x14ac:dyDescent="0.3">
      <c r="A307" s="2" t="str">
        <f>Table1[[#This Row],[Befolyt]]</f>
        <v>n</v>
      </c>
      <c r="B307" t="str">
        <f>Table1[[#This Row],[ÜK]]</f>
        <v>Molnár Ferenc</v>
      </c>
      <c r="C307" s="3" t="str">
        <f>Table1[[#This Row],[Szla]]</f>
        <v>657/2026</v>
      </c>
      <c r="D307" s="6">
        <f>Table1[[#This Row],[Kelt_hó]]</f>
        <v>2</v>
      </c>
      <c r="E307" t="str">
        <f>Table1[[#This Row],[Vevő]]</f>
        <v>Hámor Kft.</v>
      </c>
      <c r="F307" t="str">
        <f>Table1[[#This Row],[Termékkör]]</f>
        <v>Fuvar</v>
      </c>
      <c r="G307" s="4">
        <f>Table1[[#This Row],[SzumElad]]</f>
        <v>0</v>
      </c>
      <c r="H307" s="7">
        <f>Table1[[#This Row],[Jut_%]]</f>
        <v>0</v>
      </c>
      <c r="I307" s="4">
        <f>Table1[[#This Row],[Jut]]</f>
        <v>0</v>
      </c>
      <c r="J307" s="4">
        <f>Table1[[#This Row],[Column1]]</f>
        <v>0</v>
      </c>
    </row>
    <row r="308" spans="1:10" hidden="1" x14ac:dyDescent="0.3">
      <c r="A308" s="2" t="str">
        <f>Table1[[#This Row],[Befolyt]]</f>
        <v>n</v>
      </c>
      <c r="B308" t="str">
        <f>Table1[[#This Row],[ÜK]]</f>
        <v>Molnár Ferenc</v>
      </c>
      <c r="C308" s="3" t="str">
        <f>Table1[[#This Row],[Szla]]</f>
        <v>657/2026</v>
      </c>
      <c r="D308" s="6">
        <f>Table1[[#This Row],[Kelt_hó]]</f>
        <v>2</v>
      </c>
      <c r="E308" t="str">
        <f>Table1[[#This Row],[Vevő]]</f>
        <v>Hámor Kft.</v>
      </c>
      <c r="F308" t="str">
        <f>Table1[[#This Row],[Termékkör]]</f>
        <v>Fuvar</v>
      </c>
      <c r="G308" s="4">
        <f>Table1[[#This Row],[SzumElad]]</f>
        <v>0</v>
      </c>
      <c r="H308" s="7">
        <f>Table1[[#This Row],[Jut_%]]</f>
        <v>0</v>
      </c>
      <c r="I308" s="4">
        <f>Table1[[#This Row],[Jut]]</f>
        <v>0</v>
      </c>
      <c r="J308" s="4">
        <f>Table1[[#This Row],[Column1]]</f>
        <v>0</v>
      </c>
    </row>
    <row r="309" spans="1:10" hidden="1" x14ac:dyDescent="0.3">
      <c r="A309" s="2" t="str">
        <f>Table1[[#This Row],[Befolyt]]</f>
        <v>n</v>
      </c>
      <c r="B309" t="str">
        <f>Table1[[#This Row],[ÜK]]</f>
        <v>Négyesy Gábor</v>
      </c>
      <c r="C309" s="3" t="str">
        <f>Table1[[#This Row],[Szla]]</f>
        <v>656/2026</v>
      </c>
      <c r="D309" s="6">
        <f>Table1[[#This Row],[Kelt_hó]]</f>
        <v>2</v>
      </c>
      <c r="E309" t="str">
        <f>Table1[[#This Row],[Vevő]]</f>
        <v>Pappas Auto Magyarország Kft.</v>
      </c>
      <c r="F309" t="str">
        <f>Table1[[#This Row],[Termékkör]]</f>
        <v>Rakományrögzítők</v>
      </c>
      <c r="G309" s="4">
        <f>Table1[[#This Row],[SzumElad]]</f>
        <v>2200</v>
      </c>
      <c r="H309" s="7">
        <f>Table1[[#This Row],[Jut_%]]</f>
        <v>20.91</v>
      </c>
      <c r="I309" s="4">
        <f>Table1[[#This Row],[Jut]]</f>
        <v>460.02</v>
      </c>
      <c r="J309" s="4">
        <f>Table1[[#This Row],[Column1]]</f>
        <v>0</v>
      </c>
    </row>
    <row r="310" spans="1:10" hidden="1" x14ac:dyDescent="0.3">
      <c r="A310" s="2" t="str">
        <f>Table1[[#This Row],[Befolyt]]</f>
        <v>n</v>
      </c>
      <c r="B310" t="str">
        <f>Table1[[#This Row],[ÜK]]</f>
        <v>Hegyi Gábor</v>
      </c>
      <c r="C310" s="3" t="str">
        <f>Table1[[#This Row],[Szla]]</f>
        <v>655/2026</v>
      </c>
      <c r="D310" s="6">
        <f>Table1[[#This Row],[Kelt_hó]]</f>
        <v>2</v>
      </c>
      <c r="E310" t="str">
        <f>Table1[[#This Row],[Vevő]]</f>
        <v>Unicentrál-Daruszervíz Kft.</v>
      </c>
      <c r="F310" t="str">
        <f>Table1[[#This Row],[Termékkör]]</f>
        <v>Vizsgálat</v>
      </c>
      <c r="G310" s="4">
        <f>Table1[[#This Row],[SzumElad]]</f>
        <v>1276000</v>
      </c>
      <c r="H310" s="7">
        <f>Table1[[#This Row],[Jut_%]]</f>
        <v>16.57</v>
      </c>
      <c r="I310" s="4">
        <f>Table1[[#This Row],[Jut]]</f>
        <v>211433.2</v>
      </c>
      <c r="J310" s="4">
        <f>Table1[[#This Row],[Column1]]</f>
        <v>0</v>
      </c>
    </row>
    <row r="311" spans="1:10" hidden="1" x14ac:dyDescent="0.3">
      <c r="A311" s="2" t="str">
        <f>Table1[[#This Row],[Befolyt]]</f>
        <v>n</v>
      </c>
      <c r="B311" t="str">
        <f>Table1[[#This Row],[ÜK]]</f>
        <v>Hegyi Gábor</v>
      </c>
      <c r="C311" s="3" t="str">
        <f>Table1[[#This Row],[Szla]]</f>
        <v>655/2026</v>
      </c>
      <c r="D311" s="6">
        <f>Table1[[#This Row],[Kelt_hó]]</f>
        <v>2</v>
      </c>
      <c r="E311" t="str">
        <f>Table1[[#This Row],[Vevő]]</f>
        <v>Unicentrál-Daruszervíz Kft.</v>
      </c>
      <c r="F311" t="str">
        <f>Table1[[#This Row],[Termékkör]]</f>
        <v>Kiszállás</v>
      </c>
      <c r="G311" s="4">
        <f>Table1[[#This Row],[SzumElad]]</f>
        <v>117000</v>
      </c>
      <c r="H311" s="7">
        <f>Table1[[#This Row],[Jut_%]]</f>
        <v>0</v>
      </c>
      <c r="I311" s="4">
        <f>Table1[[#This Row],[Jut]]</f>
        <v>0</v>
      </c>
      <c r="J311" s="4">
        <f>Table1[[#This Row],[Column1]]</f>
        <v>0</v>
      </c>
    </row>
    <row r="312" spans="1:10" hidden="1" x14ac:dyDescent="0.3">
      <c r="A312" s="2" t="str">
        <f>Table1[[#This Row],[Befolyt]]</f>
        <v>n</v>
      </c>
      <c r="B312" t="str">
        <f>Table1[[#This Row],[ÜK]]</f>
        <v>Hegyi Gábor</v>
      </c>
      <c r="C312" s="3" t="str">
        <f>Table1[[#This Row],[Szla]]</f>
        <v>655/2026</v>
      </c>
      <c r="D312" s="6">
        <f>Table1[[#This Row],[Kelt_hó]]</f>
        <v>2</v>
      </c>
      <c r="E312" t="str">
        <f>Table1[[#This Row],[Vevő]]</f>
        <v>Unicentrál-Daruszervíz Kft.</v>
      </c>
      <c r="F312" t="str">
        <f>Table1[[#This Row],[Termékkör]]</f>
        <v>Lánc függesztékek</v>
      </c>
      <c r="G312" s="4">
        <f>Table1[[#This Row],[SzumElad]]</f>
        <v>2036</v>
      </c>
      <c r="H312" s="7">
        <f>Table1[[#This Row],[Jut_%]]</f>
        <v>5</v>
      </c>
      <c r="I312" s="4">
        <f>Table1[[#This Row],[Jut]]</f>
        <v>101.8</v>
      </c>
      <c r="J312" s="4">
        <f>Table1[[#This Row],[Column1]]</f>
        <v>0</v>
      </c>
    </row>
    <row r="313" spans="1:10" hidden="1" x14ac:dyDescent="0.3">
      <c r="A313" s="2" t="str">
        <f>Table1[[#This Row],[Befolyt]]</f>
        <v>n</v>
      </c>
      <c r="B313" t="str">
        <f>Table1[[#This Row],[ÜK]]</f>
        <v>Horváth István</v>
      </c>
      <c r="C313" s="3" t="str">
        <f>Table1[[#This Row],[Szla]]</f>
        <v>654/2026</v>
      </c>
      <c r="D313" s="6">
        <f>Table1[[#This Row],[Kelt_hó]]</f>
        <v>2</v>
      </c>
      <c r="E313" t="str">
        <f>Table1[[#This Row],[Vevő]]</f>
        <v>McHale Hungária Kft.</v>
      </c>
      <c r="F313" t="str">
        <f>Table1[[#This Row],[Termékkör]]</f>
        <v>Lánc függesztékek</v>
      </c>
      <c r="G313" s="4">
        <f>Table1[[#This Row],[SzumElad]]</f>
        <v>35200</v>
      </c>
      <c r="H313" s="7">
        <f>Table1[[#This Row],[Jut_%]]</f>
        <v>15.34</v>
      </c>
      <c r="I313" s="4">
        <f>Table1[[#This Row],[Jut]]</f>
        <v>5399.68</v>
      </c>
      <c r="J313" s="4">
        <f>Table1[[#This Row],[Column1]]</f>
        <v>0</v>
      </c>
    </row>
    <row r="314" spans="1:10" hidden="1" x14ac:dyDescent="0.3">
      <c r="A314" s="2" t="str">
        <f>Table1[[#This Row],[Befolyt]]</f>
        <v>n</v>
      </c>
      <c r="B314" t="str">
        <f>Table1[[#This Row],[ÜK]]</f>
        <v>Horváth István</v>
      </c>
      <c r="C314" s="3" t="str">
        <f>Table1[[#This Row],[Szla]]</f>
        <v>654/2026</v>
      </c>
      <c r="D314" s="6">
        <f>Table1[[#This Row],[Kelt_hó]]</f>
        <v>2</v>
      </c>
      <c r="E314" t="str">
        <f>Table1[[#This Row],[Vevő]]</f>
        <v>McHale Hungária Kft.</v>
      </c>
      <c r="F314" t="str">
        <f>Table1[[#This Row],[Termékkör]]</f>
        <v>Lánc függesztékek</v>
      </c>
      <c r="G314" s="4">
        <f>Table1[[#This Row],[SzumElad]]</f>
        <v>65600</v>
      </c>
      <c r="H314" s="7">
        <f>Table1[[#This Row],[Jut_%]]</f>
        <v>9.8000000000000007</v>
      </c>
      <c r="I314" s="4">
        <f>Table1[[#This Row],[Jut]]</f>
        <v>6428.8</v>
      </c>
      <c r="J314" s="4">
        <f>Table1[[#This Row],[Column1]]</f>
        <v>0</v>
      </c>
    </row>
    <row r="315" spans="1:10" hidden="1" x14ac:dyDescent="0.3">
      <c r="A315" s="2" t="str">
        <f>Table1[[#This Row],[Befolyt]]</f>
        <v>n</v>
      </c>
      <c r="B315" t="str">
        <f>Table1[[#This Row],[ÜK]]</f>
        <v>Horváth István</v>
      </c>
      <c r="C315" s="3" t="str">
        <f>Table1[[#This Row],[Szla]]</f>
        <v>654/2026</v>
      </c>
      <c r="D315" s="6">
        <f>Table1[[#This Row],[Kelt_hó]]</f>
        <v>2</v>
      </c>
      <c r="E315" t="str">
        <f>Table1[[#This Row],[Vevő]]</f>
        <v>McHale Hungária Kft.</v>
      </c>
      <c r="F315" t="str">
        <f>Table1[[#This Row],[Termékkör]]</f>
        <v>Lánc függesztékek</v>
      </c>
      <c r="G315" s="4">
        <f>Table1[[#This Row],[SzumElad]]</f>
        <v>24200</v>
      </c>
      <c r="H315" s="7">
        <f>Table1[[#This Row],[Jut_%]]</f>
        <v>14.26</v>
      </c>
      <c r="I315" s="4">
        <f>Table1[[#This Row],[Jut]]</f>
        <v>3450.92</v>
      </c>
      <c r="J315" s="4">
        <f>Table1[[#This Row],[Column1]]</f>
        <v>0</v>
      </c>
    </row>
    <row r="316" spans="1:10" hidden="1" x14ac:dyDescent="0.3">
      <c r="A316" s="2" t="str">
        <f>Table1[[#This Row],[Befolyt]]</f>
        <v>n</v>
      </c>
      <c r="B316" t="str">
        <f>Table1[[#This Row],[ÜK]]</f>
        <v>Horváth István</v>
      </c>
      <c r="C316" s="3" t="str">
        <f>Table1[[#This Row],[Szla]]</f>
        <v>654/2026</v>
      </c>
      <c r="D316" s="6">
        <f>Table1[[#This Row],[Kelt_hó]]</f>
        <v>2</v>
      </c>
      <c r="E316" t="str">
        <f>Table1[[#This Row],[Vevő]]</f>
        <v>McHale Hungária Kft.</v>
      </c>
      <c r="F316" t="str">
        <f>Table1[[#This Row],[Termékkör]]</f>
        <v>Lánc függesztékek</v>
      </c>
      <c r="G316" s="4">
        <f>Table1[[#This Row],[SzumElad]]</f>
        <v>19200</v>
      </c>
      <c r="H316" s="7">
        <f>Table1[[#This Row],[Jut_%]]</f>
        <v>11.64</v>
      </c>
      <c r="I316" s="4">
        <f>Table1[[#This Row],[Jut]]</f>
        <v>2234.88</v>
      </c>
      <c r="J316" s="4">
        <f>Table1[[#This Row],[Column1]]</f>
        <v>0</v>
      </c>
    </row>
    <row r="317" spans="1:10" hidden="1" x14ac:dyDescent="0.3">
      <c r="A317" s="2" t="str">
        <f>Table1[[#This Row],[Befolyt]]</f>
        <v>n</v>
      </c>
      <c r="B317" t="str">
        <f>Table1[[#This Row],[ÜK]]</f>
        <v>Horváth István</v>
      </c>
      <c r="C317" s="3" t="str">
        <f>Table1[[#This Row],[Szla]]</f>
        <v>654/2026</v>
      </c>
      <c r="D317" s="6">
        <f>Table1[[#This Row],[Kelt_hó]]</f>
        <v>2</v>
      </c>
      <c r="E317" t="str">
        <f>Table1[[#This Row],[Vevő]]</f>
        <v>McHale Hungária Kft.</v>
      </c>
      <c r="F317" t="str">
        <f>Table1[[#This Row],[Termékkör]]</f>
        <v>Kapcsolóelemek</v>
      </c>
      <c r="G317" s="4">
        <f>Table1[[#This Row],[SzumElad]]</f>
        <v>16800</v>
      </c>
      <c r="H317" s="7">
        <f>Table1[[#This Row],[Jut_%]]</f>
        <v>7</v>
      </c>
      <c r="I317" s="4">
        <f>Table1[[#This Row],[Jut]]</f>
        <v>1176</v>
      </c>
      <c r="J317" s="4">
        <f>Table1[[#This Row],[Column1]]</f>
        <v>0</v>
      </c>
    </row>
    <row r="318" spans="1:10" hidden="1" x14ac:dyDescent="0.3">
      <c r="A318" s="2" t="str">
        <f>Table1[[#This Row],[Befolyt]]</f>
        <v>i</v>
      </c>
      <c r="B318" t="str">
        <f>Table1[[#This Row],[ÜK]]</f>
        <v>Négyesy Gábor</v>
      </c>
      <c r="C318" s="3" t="str">
        <f>Table1[[#This Row],[Szla]]</f>
        <v>653/2026</v>
      </c>
      <c r="D318" s="6">
        <f>Table1[[#This Row],[Kelt_hó]]</f>
        <v>2</v>
      </c>
      <c r="E318" t="str">
        <f>Table1[[#This Row],[Vevő]]</f>
        <v>DHP District Heating Pipes Kft.</v>
      </c>
      <c r="F318" t="str">
        <f>Table1[[#This Row],[Termékkör]]</f>
        <v>Megfogók</v>
      </c>
      <c r="G318" s="4">
        <f>Table1[[#This Row],[SzumElad]]</f>
        <v>62820</v>
      </c>
      <c r="H318" s="7">
        <f>Table1[[#This Row],[Jut_%]]</f>
        <v>6.37</v>
      </c>
      <c r="I318" s="4">
        <f>Table1[[#This Row],[Jut]]</f>
        <v>4001.634</v>
      </c>
      <c r="J318" s="4">
        <f>Table1[[#This Row],[Column1]]</f>
        <v>0</v>
      </c>
    </row>
    <row r="319" spans="1:10" hidden="1" x14ac:dyDescent="0.3">
      <c r="A319" s="2" t="str">
        <f>Table1[[#This Row],[Befolyt]]</f>
        <v>i</v>
      </c>
      <c r="B319" t="str">
        <f>Table1[[#This Row],[ÜK]]</f>
        <v>Négyesy Gábor</v>
      </c>
      <c r="C319" s="3" t="str">
        <f>Table1[[#This Row],[Szla]]</f>
        <v>653/2026</v>
      </c>
      <c r="D319" s="6">
        <f>Table1[[#This Row],[Kelt_hó]]</f>
        <v>2</v>
      </c>
      <c r="E319" t="str">
        <f>Table1[[#This Row],[Vevő]]</f>
        <v>DHP District Heating Pipes Kft.</v>
      </c>
      <c r="F319" t="str">
        <f>Table1[[#This Row],[Termékkör]]</f>
        <v>Megfogók</v>
      </c>
      <c r="G319" s="4">
        <f>Table1[[#This Row],[SzumElad]]</f>
        <v>99442</v>
      </c>
      <c r="H319" s="7">
        <f>Table1[[#This Row],[Jut_%]]</f>
        <v>6.85</v>
      </c>
      <c r="I319" s="4">
        <f>Table1[[#This Row],[Jut]]</f>
        <v>6811.7769999999991</v>
      </c>
      <c r="J319" s="4">
        <f>Table1[[#This Row],[Column1]]</f>
        <v>0</v>
      </c>
    </row>
    <row r="320" spans="1:10" hidden="1" x14ac:dyDescent="0.3">
      <c r="A320" s="2" t="str">
        <f>Table1[[#This Row],[Befolyt]]</f>
        <v>i</v>
      </c>
      <c r="B320" t="str">
        <f>Table1[[#This Row],[ÜK]]</f>
        <v>Négyesy Gábor</v>
      </c>
      <c r="C320" s="3" t="str">
        <f>Table1[[#This Row],[Szla]]</f>
        <v>653/2026</v>
      </c>
      <c r="D320" s="6">
        <f>Table1[[#This Row],[Kelt_hó]]</f>
        <v>2</v>
      </c>
      <c r="E320" t="str">
        <f>Table1[[#This Row],[Vevő]]</f>
        <v>DHP District Heating Pipes Kft.</v>
      </c>
      <c r="F320" t="str">
        <f>Table1[[#This Row],[Termékkör]]</f>
        <v>Megfogók</v>
      </c>
      <c r="G320" s="4">
        <f>Table1[[#This Row],[SzumElad]]</f>
        <v>70780</v>
      </c>
      <c r="H320" s="7">
        <f>Table1[[#This Row],[Jut_%]]</f>
        <v>7.07</v>
      </c>
      <c r="I320" s="4">
        <f>Table1[[#This Row],[Jut]]</f>
        <v>5004.1460000000006</v>
      </c>
      <c r="J320" s="4">
        <f>Table1[[#This Row],[Column1]]</f>
        <v>0</v>
      </c>
    </row>
    <row r="321" spans="1:10" hidden="1" x14ac:dyDescent="0.3">
      <c r="A321" s="2" t="str">
        <f>Table1[[#This Row],[Befolyt]]</f>
        <v>i</v>
      </c>
      <c r="B321" t="str">
        <f>Table1[[#This Row],[ÜK]]</f>
        <v>Négyesy Gábor</v>
      </c>
      <c r="C321" s="3" t="str">
        <f>Table1[[#This Row],[Szla]]</f>
        <v>653/2026</v>
      </c>
      <c r="D321" s="6">
        <f>Table1[[#This Row],[Kelt_hó]]</f>
        <v>2</v>
      </c>
      <c r="E321" t="str">
        <f>Table1[[#This Row],[Vevő]]</f>
        <v>DHP District Heating Pipes Kft.</v>
      </c>
      <c r="F321" t="str">
        <f>Table1[[#This Row],[Termékkör]]</f>
        <v>Megfogók</v>
      </c>
      <c r="G321" s="4">
        <f>Table1[[#This Row],[SzumElad]]</f>
        <v>70780</v>
      </c>
      <c r="H321" s="7">
        <f>Table1[[#This Row],[Jut_%]]</f>
        <v>7.06</v>
      </c>
      <c r="I321" s="4">
        <f>Table1[[#This Row],[Jut]]</f>
        <v>4997.0680000000002</v>
      </c>
      <c r="J321" s="4">
        <f>Table1[[#This Row],[Column1]]</f>
        <v>0</v>
      </c>
    </row>
    <row r="322" spans="1:10" hidden="1" x14ac:dyDescent="0.3">
      <c r="A322" s="2" t="str">
        <f>Table1[[#This Row],[Befolyt]]</f>
        <v>i</v>
      </c>
      <c r="B322" t="str">
        <f>Table1[[#This Row],[ÜK]]</f>
        <v>Négyesy Gábor</v>
      </c>
      <c r="C322" s="3" t="str">
        <f>Table1[[#This Row],[Szla]]</f>
        <v>653/2026</v>
      </c>
      <c r="D322" s="6">
        <f>Table1[[#This Row],[Kelt_hó]]</f>
        <v>2</v>
      </c>
      <c r="E322" t="str">
        <f>Table1[[#This Row],[Vevő]]</f>
        <v>DHP District Heating Pipes Kft.</v>
      </c>
      <c r="F322" t="str">
        <f>Table1[[#This Row],[Termékkör]]</f>
        <v>Megfogók</v>
      </c>
      <c r="G322" s="4">
        <f>Table1[[#This Row],[SzumElad]]</f>
        <v>266832</v>
      </c>
      <c r="H322" s="7">
        <f>Table1[[#This Row],[Jut_%]]</f>
        <v>5.83</v>
      </c>
      <c r="I322" s="4">
        <f>Table1[[#This Row],[Jut]]</f>
        <v>15556.3056</v>
      </c>
      <c r="J322" s="4">
        <f>Table1[[#This Row],[Column1]]</f>
        <v>0</v>
      </c>
    </row>
    <row r="323" spans="1:10" hidden="1" x14ac:dyDescent="0.3">
      <c r="A323" s="2" t="str">
        <f>Table1[[#This Row],[Befolyt]]</f>
        <v>i</v>
      </c>
      <c r="B323" t="str">
        <f>Table1[[#This Row],[ÜK]]</f>
        <v>Négyesy Gábor</v>
      </c>
      <c r="C323" s="3" t="str">
        <f>Table1[[#This Row],[Szla]]</f>
        <v>653/2026</v>
      </c>
      <c r="D323" s="6">
        <f>Table1[[#This Row],[Kelt_hó]]</f>
        <v>2</v>
      </c>
      <c r="E323" t="str">
        <f>Table1[[#This Row],[Vevő]]</f>
        <v>DHP District Heating Pipes Kft.</v>
      </c>
      <c r="F323" t="str">
        <f>Table1[[#This Row],[Termékkör]]</f>
        <v>Lánc függesztékek</v>
      </c>
      <c r="G323" s="4">
        <f>Table1[[#This Row],[SzumElad]]</f>
        <v>44568</v>
      </c>
      <c r="H323" s="7">
        <f>Table1[[#This Row],[Jut_%]]</f>
        <v>9.16</v>
      </c>
      <c r="I323" s="4">
        <f>Table1[[#This Row],[Jut]]</f>
        <v>4082.4288000000001</v>
      </c>
      <c r="J323" s="4">
        <f>Table1[[#This Row],[Column1]]</f>
        <v>0</v>
      </c>
    </row>
    <row r="324" spans="1:10" hidden="1" x14ac:dyDescent="0.3">
      <c r="A324" s="2" t="str">
        <f>Table1[[#This Row],[Befolyt]]</f>
        <v>i</v>
      </c>
      <c r="B324" t="str">
        <f>Table1[[#This Row],[ÜK]]</f>
        <v>Négyesy Gábor</v>
      </c>
      <c r="C324" s="3" t="str">
        <f>Table1[[#This Row],[Szla]]</f>
        <v>653/2026</v>
      </c>
      <c r="D324" s="6">
        <f>Table1[[#This Row],[Kelt_hó]]</f>
        <v>2</v>
      </c>
      <c r="E324" t="str">
        <f>Table1[[#This Row],[Vevő]]</f>
        <v>DHP District Heating Pipes Kft.</v>
      </c>
      <c r="F324" t="str">
        <f>Table1[[#This Row],[Termékkör]]</f>
        <v>Lánc függesztékek</v>
      </c>
      <c r="G324" s="4">
        <f>Table1[[#This Row],[SzumElad]]</f>
        <v>47268</v>
      </c>
      <c r="H324" s="7">
        <f>Table1[[#This Row],[Jut_%]]</f>
        <v>10.47</v>
      </c>
      <c r="I324" s="4">
        <f>Table1[[#This Row],[Jut]]</f>
        <v>4948.9596000000001</v>
      </c>
      <c r="J324" s="4">
        <f>Table1[[#This Row],[Column1]]</f>
        <v>0</v>
      </c>
    </row>
    <row r="325" spans="1:10" hidden="1" x14ac:dyDescent="0.3">
      <c r="A325" s="2" t="str">
        <f>Table1[[#This Row],[Befolyt]]</f>
        <v>i</v>
      </c>
      <c r="B325" t="str">
        <f>Table1[[#This Row],[ÜK]]</f>
        <v>Négyesy Gábor</v>
      </c>
      <c r="C325" s="3" t="str">
        <f>Table1[[#This Row],[Szla]]</f>
        <v>653/2026</v>
      </c>
      <c r="D325" s="6">
        <f>Table1[[#This Row],[Kelt_hó]]</f>
        <v>2</v>
      </c>
      <c r="E325" t="str">
        <f>Table1[[#This Row],[Vevő]]</f>
        <v>DHP District Heating Pipes Kft.</v>
      </c>
      <c r="F325" t="str">
        <f>Table1[[#This Row],[Termékkör]]</f>
        <v>Lánc függesztékek</v>
      </c>
      <c r="G325" s="4">
        <f>Table1[[#This Row],[SzumElad]]</f>
        <v>20448</v>
      </c>
      <c r="H325" s="7">
        <f>Table1[[#This Row],[Jut_%]]</f>
        <v>5.84</v>
      </c>
      <c r="I325" s="4">
        <f>Table1[[#This Row],[Jut]]</f>
        <v>1194.1632</v>
      </c>
      <c r="J325" s="4">
        <f>Table1[[#This Row],[Column1]]</f>
        <v>0</v>
      </c>
    </row>
    <row r="326" spans="1:10" hidden="1" x14ac:dyDescent="0.3">
      <c r="A326" s="2" t="str">
        <f>Table1[[#This Row],[Befolyt]]</f>
        <v>i</v>
      </c>
      <c r="B326" t="str">
        <f>Table1[[#This Row],[ÜK]]</f>
        <v>Négyesy Gábor</v>
      </c>
      <c r="C326" s="3" t="str">
        <f>Table1[[#This Row],[Szla]]</f>
        <v>653/2026</v>
      </c>
      <c r="D326" s="6">
        <f>Table1[[#This Row],[Kelt_hó]]</f>
        <v>2</v>
      </c>
      <c r="E326" t="str">
        <f>Table1[[#This Row],[Vevő]]</f>
        <v>DHP District Heating Pipes Kft.</v>
      </c>
      <c r="F326" t="str">
        <f>Table1[[#This Row],[Termékkör]]</f>
        <v>Textilkötelek hevederek</v>
      </c>
      <c r="G326" s="4">
        <f>Table1[[#This Row],[SzumElad]]</f>
        <v>8640</v>
      </c>
      <c r="H326" s="7">
        <f>Table1[[#This Row],[Jut_%]]</f>
        <v>10.83</v>
      </c>
      <c r="I326" s="4">
        <f>Table1[[#This Row],[Jut]]</f>
        <v>935.71199999999999</v>
      </c>
      <c r="J326" s="4">
        <f>Table1[[#This Row],[Column1]]</f>
        <v>0</v>
      </c>
    </row>
    <row r="327" spans="1:10" hidden="1" x14ac:dyDescent="0.3">
      <c r="A327" s="2" t="str">
        <f>Table1[[#This Row],[Befolyt]]</f>
        <v>i</v>
      </c>
      <c r="B327" t="str">
        <f>Table1[[#This Row],[ÜK]]</f>
        <v>Négyesy Gábor</v>
      </c>
      <c r="C327" s="3" t="str">
        <f>Table1[[#This Row],[Szla]]</f>
        <v>653/2026</v>
      </c>
      <c r="D327" s="6">
        <f>Table1[[#This Row],[Kelt_hó]]</f>
        <v>2</v>
      </c>
      <c r="E327" t="str">
        <f>Table1[[#This Row],[Vevő]]</f>
        <v>DHP District Heating Pipes Kft.</v>
      </c>
      <c r="F327" t="str">
        <f>Table1[[#This Row],[Termékkör]]</f>
        <v>Textilkötelek hevederek</v>
      </c>
      <c r="G327" s="4">
        <f>Table1[[#This Row],[SzumElad]]</f>
        <v>32130</v>
      </c>
      <c r="H327" s="7">
        <f>Table1[[#This Row],[Jut_%]]</f>
        <v>10.31</v>
      </c>
      <c r="I327" s="4">
        <f>Table1[[#This Row],[Jut]]</f>
        <v>3312.6030000000001</v>
      </c>
      <c r="J327" s="4">
        <f>Table1[[#This Row],[Column1]]</f>
        <v>0</v>
      </c>
    </row>
    <row r="328" spans="1:10" hidden="1" x14ac:dyDescent="0.3">
      <c r="A328" s="2" t="str">
        <f>Table1[[#This Row],[Befolyt]]</f>
        <v>i</v>
      </c>
      <c r="B328" t="str">
        <f>Table1[[#This Row],[ÜK]]</f>
        <v>Négyesy Gábor</v>
      </c>
      <c r="C328" s="3" t="str">
        <f>Table1[[#This Row],[Szla]]</f>
        <v>653/2026</v>
      </c>
      <c r="D328" s="6">
        <f>Table1[[#This Row],[Kelt_hó]]</f>
        <v>2</v>
      </c>
      <c r="E328" t="str">
        <f>Table1[[#This Row],[Vevő]]</f>
        <v>DHP District Heating Pipes Kft.</v>
      </c>
      <c r="F328" t="str">
        <f>Table1[[#This Row],[Termékkör]]</f>
        <v>Textilkötelek hevederek</v>
      </c>
      <c r="G328" s="4">
        <f>Table1[[#This Row],[SzumElad]]</f>
        <v>15120</v>
      </c>
      <c r="H328" s="7">
        <f>Table1[[#This Row],[Jut_%]]</f>
        <v>10.63</v>
      </c>
      <c r="I328" s="4">
        <f>Table1[[#This Row],[Jut]]</f>
        <v>1607.2560000000001</v>
      </c>
      <c r="J328" s="4">
        <f>Table1[[#This Row],[Column1]]</f>
        <v>0</v>
      </c>
    </row>
    <row r="329" spans="1:10" hidden="1" x14ac:dyDescent="0.3">
      <c r="A329" s="2" t="str">
        <f>Table1[[#This Row],[Befolyt]]</f>
        <v>i</v>
      </c>
      <c r="B329" t="str">
        <f>Table1[[#This Row],[ÜK]]</f>
        <v>Négyesy Gábor</v>
      </c>
      <c r="C329" s="3" t="str">
        <f>Table1[[#This Row],[Szla]]</f>
        <v>653/2026</v>
      </c>
      <c r="D329" s="6">
        <f>Table1[[#This Row],[Kelt_hó]]</f>
        <v>2</v>
      </c>
      <c r="E329" t="str">
        <f>Table1[[#This Row],[Vevő]]</f>
        <v>DHP District Heating Pipes Kft.</v>
      </c>
      <c r="F329" t="str">
        <f>Table1[[#This Row],[Termékkör]]</f>
        <v>Textilkötelek hevederek</v>
      </c>
      <c r="G329" s="4">
        <f>Table1[[#This Row],[SzumElad]]</f>
        <v>5328</v>
      </c>
      <c r="H329" s="7">
        <f>Table1[[#This Row],[Jut_%]]</f>
        <v>10.72</v>
      </c>
      <c r="I329" s="4">
        <f>Table1[[#This Row],[Jut]]</f>
        <v>571.16160000000002</v>
      </c>
      <c r="J329" s="4">
        <f>Table1[[#This Row],[Column1]]</f>
        <v>0</v>
      </c>
    </row>
    <row r="330" spans="1:10" hidden="1" x14ac:dyDescent="0.3">
      <c r="A330" s="2" t="str">
        <f>Table1[[#This Row],[Befolyt]]</f>
        <v>i</v>
      </c>
      <c r="B330" t="str">
        <f>Table1[[#This Row],[ÜK]]</f>
        <v>Négyesy Gábor</v>
      </c>
      <c r="C330" s="3" t="str">
        <f>Table1[[#This Row],[Szla]]</f>
        <v>653/2026</v>
      </c>
      <c r="D330" s="6">
        <f>Table1[[#This Row],[Kelt_hó]]</f>
        <v>2</v>
      </c>
      <c r="E330" t="str">
        <f>Table1[[#This Row],[Vevő]]</f>
        <v>DHP District Heating Pipes Kft.</v>
      </c>
      <c r="F330" t="str">
        <f>Table1[[#This Row],[Termékkör]]</f>
        <v>Textilkötelek hevederek</v>
      </c>
      <c r="G330" s="4">
        <f>Table1[[#This Row],[SzumElad]]</f>
        <v>5328</v>
      </c>
      <c r="H330" s="7">
        <f>Table1[[#This Row],[Jut_%]]</f>
        <v>10.92</v>
      </c>
      <c r="I330" s="4">
        <f>Table1[[#This Row],[Jut]]</f>
        <v>581.81759999999997</v>
      </c>
      <c r="J330" s="4">
        <f>Table1[[#This Row],[Column1]]</f>
        <v>0</v>
      </c>
    </row>
    <row r="331" spans="1:10" hidden="1" x14ac:dyDescent="0.3">
      <c r="A331" s="2" t="str">
        <f>Table1[[#This Row],[Befolyt]]</f>
        <v>i</v>
      </c>
      <c r="B331" t="str">
        <f>Table1[[#This Row],[ÜK]]</f>
        <v>Négyesy Gábor</v>
      </c>
      <c r="C331" s="3" t="str">
        <f>Table1[[#This Row],[Szla]]</f>
        <v>653/2026</v>
      </c>
      <c r="D331" s="6">
        <f>Table1[[#This Row],[Kelt_hó]]</f>
        <v>2</v>
      </c>
      <c r="E331" t="str">
        <f>Table1[[#This Row],[Vevő]]</f>
        <v>DHP District Heating Pipes Kft.</v>
      </c>
      <c r="F331" t="str">
        <f>Table1[[#This Row],[Termékkör]]</f>
        <v>Textilkötelek hevederek</v>
      </c>
      <c r="G331" s="4">
        <f>Table1[[#This Row],[SzumElad]]</f>
        <v>3564</v>
      </c>
      <c r="H331" s="7">
        <f>Table1[[#This Row],[Jut_%]]</f>
        <v>11.38</v>
      </c>
      <c r="I331" s="4">
        <f>Table1[[#This Row],[Jut]]</f>
        <v>405.58319999999998</v>
      </c>
      <c r="J331" s="4">
        <f>Table1[[#This Row],[Column1]]</f>
        <v>0</v>
      </c>
    </row>
    <row r="332" spans="1:10" hidden="1" x14ac:dyDescent="0.3">
      <c r="A332" s="2" t="str">
        <f>Table1[[#This Row],[Befolyt]]</f>
        <v>i</v>
      </c>
      <c r="B332" t="str">
        <f>Table1[[#This Row],[ÜK]]</f>
        <v>Négyesy Gábor</v>
      </c>
      <c r="C332" s="3" t="str">
        <f>Table1[[#This Row],[Szla]]</f>
        <v>653/2026</v>
      </c>
      <c r="D332" s="6">
        <f>Table1[[#This Row],[Kelt_hó]]</f>
        <v>2</v>
      </c>
      <c r="E332" t="str">
        <f>Table1[[#This Row],[Vevő]]</f>
        <v>DHP District Heating Pipes Kft.</v>
      </c>
      <c r="F332" t="str">
        <f>Table1[[#This Row],[Termékkör]]</f>
        <v>Textilkötelek hevederek</v>
      </c>
      <c r="G332" s="4">
        <f>Table1[[#This Row],[SzumElad]]</f>
        <v>52956</v>
      </c>
      <c r="H332" s="7">
        <f>Table1[[#This Row],[Jut_%]]</f>
        <v>10.07</v>
      </c>
      <c r="I332" s="4">
        <f>Table1[[#This Row],[Jut]]</f>
        <v>5332.6692000000003</v>
      </c>
      <c r="J332" s="4">
        <f>Table1[[#This Row],[Column1]]</f>
        <v>0</v>
      </c>
    </row>
    <row r="333" spans="1:10" hidden="1" x14ac:dyDescent="0.3">
      <c r="A333" s="2" t="str">
        <f>Table1[[#This Row],[Befolyt]]</f>
        <v>i</v>
      </c>
      <c r="B333" t="str">
        <f>Table1[[#This Row],[ÜK]]</f>
        <v>Négyesy Gábor</v>
      </c>
      <c r="C333" s="3" t="str">
        <f>Table1[[#This Row],[Szla]]</f>
        <v>653/2026</v>
      </c>
      <c r="D333" s="6">
        <f>Table1[[#This Row],[Kelt_hó]]</f>
        <v>2</v>
      </c>
      <c r="E333" t="str">
        <f>Table1[[#This Row],[Vevő]]</f>
        <v>DHP District Heating Pipes Kft.</v>
      </c>
      <c r="F333" t="str">
        <f>Table1[[#This Row],[Termékkör]]</f>
        <v>Textilkötelek hevederek</v>
      </c>
      <c r="G333" s="4">
        <f>Table1[[#This Row],[SzumElad]]</f>
        <v>65520</v>
      </c>
      <c r="H333" s="7">
        <f>Table1[[#This Row],[Jut_%]]</f>
        <v>10.7</v>
      </c>
      <c r="I333" s="4">
        <f>Table1[[#This Row],[Jut]]</f>
        <v>7010.64</v>
      </c>
      <c r="J333" s="4">
        <f>Table1[[#This Row],[Column1]]</f>
        <v>0</v>
      </c>
    </row>
    <row r="334" spans="1:10" hidden="1" x14ac:dyDescent="0.3">
      <c r="A334" s="2" t="str">
        <f>Table1[[#This Row],[Befolyt]]</f>
        <v>i</v>
      </c>
      <c r="B334" t="str">
        <f>Table1[[#This Row],[ÜK]]</f>
        <v>Négyesy Gábor</v>
      </c>
      <c r="C334" s="3" t="str">
        <f>Table1[[#This Row],[Szla]]</f>
        <v>653/2026</v>
      </c>
      <c r="D334" s="6">
        <f>Table1[[#This Row],[Kelt_hó]]</f>
        <v>2</v>
      </c>
      <c r="E334" t="str">
        <f>Table1[[#This Row],[Vevő]]</f>
        <v>DHP District Heating Pipes Kft.</v>
      </c>
      <c r="F334" t="str">
        <f>Table1[[#This Row],[Termékkör]]</f>
        <v>Textilkötelek hevederek</v>
      </c>
      <c r="G334" s="4">
        <f>Table1[[#This Row],[SzumElad]]</f>
        <v>41400</v>
      </c>
      <c r="H334" s="7">
        <f>Table1[[#This Row],[Jut_%]]</f>
        <v>11.01</v>
      </c>
      <c r="I334" s="4">
        <f>Table1[[#This Row],[Jut]]</f>
        <v>4558.1400000000003</v>
      </c>
      <c r="J334" s="4">
        <f>Table1[[#This Row],[Column1]]</f>
        <v>0</v>
      </c>
    </row>
    <row r="335" spans="1:10" hidden="1" x14ac:dyDescent="0.3">
      <c r="A335" s="2" t="str">
        <f>Table1[[#This Row],[Befolyt]]</f>
        <v>i</v>
      </c>
      <c r="B335" t="str">
        <f>Table1[[#This Row],[ÜK]]</f>
        <v>Négyesy Gábor</v>
      </c>
      <c r="C335" s="3" t="str">
        <f>Table1[[#This Row],[Szla]]</f>
        <v>653/2026</v>
      </c>
      <c r="D335" s="6">
        <f>Table1[[#This Row],[Kelt_hó]]</f>
        <v>2</v>
      </c>
      <c r="E335" t="str">
        <f>Table1[[#This Row],[Vevő]]</f>
        <v>DHP District Heating Pipes Kft.</v>
      </c>
      <c r="F335" t="str">
        <f>Table1[[#This Row],[Termékkör]]</f>
        <v>Textilkötelek hevederek</v>
      </c>
      <c r="G335" s="4">
        <f>Table1[[#This Row],[SzumElad]]</f>
        <v>53208</v>
      </c>
      <c r="H335" s="7">
        <f>Table1[[#This Row],[Jut_%]]</f>
        <v>10.68</v>
      </c>
      <c r="I335" s="4">
        <f>Table1[[#This Row],[Jut]]</f>
        <v>5682.6143999999995</v>
      </c>
      <c r="J335" s="4">
        <f>Table1[[#This Row],[Column1]]</f>
        <v>0</v>
      </c>
    </row>
    <row r="336" spans="1:10" hidden="1" x14ac:dyDescent="0.3">
      <c r="A336" s="2" t="str">
        <f>Table1[[#This Row],[Befolyt]]</f>
        <v>i</v>
      </c>
      <c r="B336" t="str">
        <f>Table1[[#This Row],[ÜK]]</f>
        <v>Négyesy Gábor</v>
      </c>
      <c r="C336" s="3" t="str">
        <f>Table1[[#This Row],[Szla]]</f>
        <v>653/2026</v>
      </c>
      <c r="D336" s="6">
        <f>Table1[[#This Row],[Kelt_hó]]</f>
        <v>2</v>
      </c>
      <c r="E336" t="str">
        <f>Table1[[#This Row],[Vevő]]</f>
        <v>DHP District Heating Pipes Kft.</v>
      </c>
      <c r="F336" t="str">
        <f>Table1[[#This Row],[Termékkör]]</f>
        <v>Textilkötelek hevederek</v>
      </c>
      <c r="G336" s="4">
        <f>Table1[[#This Row],[SzumElad]]</f>
        <v>35640</v>
      </c>
      <c r="H336" s="7">
        <f>Table1[[#This Row],[Jut_%]]</f>
        <v>10.71</v>
      </c>
      <c r="I336" s="4">
        <f>Table1[[#This Row],[Jut]]</f>
        <v>3817.0440000000003</v>
      </c>
      <c r="J336" s="4">
        <f>Table1[[#This Row],[Column1]]</f>
        <v>0</v>
      </c>
    </row>
    <row r="337" spans="1:10" hidden="1" x14ac:dyDescent="0.3">
      <c r="A337" s="2" t="str">
        <f>Table1[[#This Row],[Befolyt]]</f>
        <v>i</v>
      </c>
      <c r="B337" t="str">
        <f>Table1[[#This Row],[ÜK]]</f>
        <v>Négyesy Gábor</v>
      </c>
      <c r="C337" s="3" t="str">
        <f>Table1[[#This Row],[Szla]]</f>
        <v>653/2026</v>
      </c>
      <c r="D337" s="6">
        <f>Table1[[#This Row],[Kelt_hó]]</f>
        <v>2</v>
      </c>
      <c r="E337" t="str">
        <f>Table1[[#This Row],[Vevő]]</f>
        <v>DHP District Heating Pipes Kft.</v>
      </c>
      <c r="F337" t="str">
        <f>Table1[[#This Row],[Termékkör]]</f>
        <v>Textilkötelek hevederek</v>
      </c>
      <c r="G337" s="4">
        <f>Table1[[#This Row],[SzumElad]]</f>
        <v>4284</v>
      </c>
      <c r="H337" s="7">
        <f>Table1[[#This Row],[Jut_%]]</f>
        <v>11.99</v>
      </c>
      <c r="I337" s="4">
        <f>Table1[[#This Row],[Jut]]</f>
        <v>513.65160000000003</v>
      </c>
      <c r="J337" s="4">
        <f>Table1[[#This Row],[Column1]]</f>
        <v>0</v>
      </c>
    </row>
    <row r="338" spans="1:10" hidden="1" x14ac:dyDescent="0.3">
      <c r="A338" s="2" t="str">
        <f>Table1[[#This Row],[Befolyt]]</f>
        <v>i</v>
      </c>
      <c r="B338" t="str">
        <f>Table1[[#This Row],[ÜK]]</f>
        <v>Négyesy Gábor</v>
      </c>
      <c r="C338" s="3" t="str">
        <f>Table1[[#This Row],[Szla]]</f>
        <v>653/2026</v>
      </c>
      <c r="D338" s="6">
        <f>Table1[[#This Row],[Kelt_hó]]</f>
        <v>2</v>
      </c>
      <c r="E338" t="str">
        <f>Table1[[#This Row],[Vevő]]</f>
        <v>DHP District Heating Pipes Kft.</v>
      </c>
      <c r="F338" t="str">
        <f>Table1[[#This Row],[Termékkör]]</f>
        <v>Textilkötelek hevederek</v>
      </c>
      <c r="G338" s="4">
        <f>Table1[[#This Row],[SzumElad]]</f>
        <v>24552</v>
      </c>
      <c r="H338" s="7">
        <f>Table1[[#This Row],[Jut_%]]</f>
        <v>10.67</v>
      </c>
      <c r="I338" s="4">
        <f>Table1[[#This Row],[Jut]]</f>
        <v>2619.6983999999998</v>
      </c>
      <c r="J338" s="4">
        <f>Table1[[#This Row],[Column1]]</f>
        <v>0</v>
      </c>
    </row>
    <row r="339" spans="1:10" hidden="1" x14ac:dyDescent="0.3">
      <c r="A339" s="2" t="str">
        <f>Table1[[#This Row],[Befolyt]]</f>
        <v>i</v>
      </c>
      <c r="B339" t="str">
        <f>Table1[[#This Row],[ÜK]]</f>
        <v>Négyesy Gábor</v>
      </c>
      <c r="C339" s="3" t="str">
        <f>Table1[[#This Row],[Szla]]</f>
        <v>653/2026</v>
      </c>
      <c r="D339" s="6">
        <f>Table1[[#This Row],[Kelt_hó]]</f>
        <v>2</v>
      </c>
      <c r="E339" t="str">
        <f>Table1[[#This Row],[Vevő]]</f>
        <v>DHP District Heating Pipes Kft.</v>
      </c>
      <c r="F339" t="str">
        <f>Table1[[#This Row],[Termékkör]]</f>
        <v>Textilkötelek hevederek</v>
      </c>
      <c r="G339" s="4">
        <f>Table1[[#This Row],[SzumElad]]</f>
        <v>8244</v>
      </c>
      <c r="H339" s="7">
        <f>Table1[[#This Row],[Jut_%]]</f>
        <v>10.89</v>
      </c>
      <c r="I339" s="4">
        <f>Table1[[#This Row],[Jut]]</f>
        <v>897.77160000000003</v>
      </c>
      <c r="J339" s="4">
        <f>Table1[[#This Row],[Column1]]</f>
        <v>0</v>
      </c>
    </row>
    <row r="340" spans="1:10" hidden="1" x14ac:dyDescent="0.3">
      <c r="A340" s="2" t="str">
        <f>Table1[[#This Row],[Befolyt]]</f>
        <v>i</v>
      </c>
      <c r="B340" t="str">
        <f>Table1[[#This Row],[ÜK]]</f>
        <v>Négyesy Gábor</v>
      </c>
      <c r="C340" s="3" t="str">
        <f>Table1[[#This Row],[Szla]]</f>
        <v>653/2026</v>
      </c>
      <c r="D340" s="6">
        <f>Table1[[#This Row],[Kelt_hó]]</f>
        <v>2</v>
      </c>
      <c r="E340" t="str">
        <f>Table1[[#This Row],[Vevő]]</f>
        <v>DHP District Heating Pipes Kft.</v>
      </c>
      <c r="F340" t="str">
        <f>Table1[[#This Row],[Termékkör]]</f>
        <v>Textilkötelek hevederek</v>
      </c>
      <c r="G340" s="4">
        <f>Table1[[#This Row],[SzumElad]]</f>
        <v>6264</v>
      </c>
      <c r="H340" s="7">
        <f>Table1[[#This Row],[Jut_%]]</f>
        <v>11.26</v>
      </c>
      <c r="I340" s="4">
        <f>Table1[[#This Row],[Jut]]</f>
        <v>705.32640000000004</v>
      </c>
      <c r="J340" s="4">
        <f>Table1[[#This Row],[Column1]]</f>
        <v>0</v>
      </c>
    </row>
    <row r="341" spans="1:10" hidden="1" x14ac:dyDescent="0.3">
      <c r="A341" s="2" t="str">
        <f>Table1[[#This Row],[Befolyt]]</f>
        <v>i</v>
      </c>
      <c r="B341" t="str">
        <f>Table1[[#This Row],[ÜK]]</f>
        <v>Négyesy Gábor</v>
      </c>
      <c r="C341" s="3" t="str">
        <f>Table1[[#This Row],[Szla]]</f>
        <v>653/2026</v>
      </c>
      <c r="D341" s="6">
        <f>Table1[[#This Row],[Kelt_hó]]</f>
        <v>2</v>
      </c>
      <c r="E341" t="str">
        <f>Table1[[#This Row],[Vevő]]</f>
        <v>DHP District Heating Pipes Kft.</v>
      </c>
      <c r="F341" t="str">
        <f>Table1[[#This Row],[Termékkör]]</f>
        <v>Textilkötelek hevederek</v>
      </c>
      <c r="G341" s="4">
        <f>Table1[[#This Row],[SzumElad]]</f>
        <v>15660</v>
      </c>
      <c r="H341" s="7">
        <f>Table1[[#This Row],[Jut_%]]</f>
        <v>11.26</v>
      </c>
      <c r="I341" s="4">
        <f>Table1[[#This Row],[Jut]]</f>
        <v>1763.316</v>
      </c>
      <c r="J341" s="4">
        <f>Table1[[#This Row],[Column1]]</f>
        <v>0</v>
      </c>
    </row>
    <row r="342" spans="1:10" hidden="1" x14ac:dyDescent="0.3">
      <c r="A342" s="2" t="str">
        <f>Table1[[#This Row],[Befolyt]]</f>
        <v>i</v>
      </c>
      <c r="B342" t="str">
        <f>Table1[[#This Row],[ÜK]]</f>
        <v>Négyesy Gábor</v>
      </c>
      <c r="C342" s="3" t="str">
        <f>Table1[[#This Row],[Szla]]</f>
        <v>653/2026</v>
      </c>
      <c r="D342" s="6">
        <f>Table1[[#This Row],[Kelt_hó]]</f>
        <v>2</v>
      </c>
      <c r="E342" t="str">
        <f>Table1[[#This Row],[Vevő]]</f>
        <v>DHP District Heating Pipes Kft.</v>
      </c>
      <c r="F342" t="str">
        <f>Table1[[#This Row],[Termékkör]]</f>
        <v>Textilkötelek hevederek</v>
      </c>
      <c r="G342" s="4">
        <f>Table1[[#This Row],[SzumElad]]</f>
        <v>9540</v>
      </c>
      <c r="H342" s="7">
        <f>Table1[[#This Row],[Jut_%]]</f>
        <v>14.84</v>
      </c>
      <c r="I342" s="4">
        <f>Table1[[#This Row],[Jut]]</f>
        <v>1415.7360000000001</v>
      </c>
      <c r="J342" s="4">
        <f>Table1[[#This Row],[Column1]]</f>
        <v>0</v>
      </c>
    </row>
    <row r="343" spans="1:10" hidden="1" x14ac:dyDescent="0.3">
      <c r="A343" s="2" t="str">
        <f>Table1[[#This Row],[Befolyt]]</f>
        <v>i</v>
      </c>
      <c r="B343" t="str">
        <f>Table1[[#This Row],[ÜK]]</f>
        <v>Négyesy Gábor</v>
      </c>
      <c r="C343" s="3" t="str">
        <f>Table1[[#This Row],[Szla]]</f>
        <v>653/2026</v>
      </c>
      <c r="D343" s="6">
        <f>Table1[[#This Row],[Kelt_hó]]</f>
        <v>2</v>
      </c>
      <c r="E343" t="str">
        <f>Table1[[#This Row],[Vevő]]</f>
        <v>DHP District Heating Pipes Kft.</v>
      </c>
      <c r="F343" t="str">
        <f>Table1[[#This Row],[Termékkör]]</f>
        <v>Textilkötelek hevederek</v>
      </c>
      <c r="G343" s="4">
        <f>Table1[[#This Row],[SzumElad]]</f>
        <v>8325</v>
      </c>
      <c r="H343" s="7">
        <f>Table1[[#This Row],[Jut_%]]</f>
        <v>11.17</v>
      </c>
      <c r="I343" s="4">
        <f>Table1[[#This Row],[Jut]]</f>
        <v>929.90250000000003</v>
      </c>
      <c r="J343" s="4">
        <f>Table1[[#This Row],[Column1]]</f>
        <v>0</v>
      </c>
    </row>
    <row r="344" spans="1:10" hidden="1" x14ac:dyDescent="0.3">
      <c r="A344" s="2" t="str">
        <f>Table1[[#This Row],[Befolyt]]</f>
        <v>i</v>
      </c>
      <c r="B344" t="str">
        <f>Table1[[#This Row],[ÜK]]</f>
        <v>Négyesy Gábor</v>
      </c>
      <c r="C344" s="3" t="str">
        <f>Table1[[#This Row],[Szla]]</f>
        <v>653/2026</v>
      </c>
      <c r="D344" s="6">
        <f>Table1[[#This Row],[Kelt_hó]]</f>
        <v>2</v>
      </c>
      <c r="E344" t="str">
        <f>Table1[[#This Row],[Vevő]]</f>
        <v>DHP District Heating Pipes Kft.</v>
      </c>
      <c r="F344" t="str">
        <f>Table1[[#This Row],[Termékkör]]</f>
        <v>Textilkötelek hevederek</v>
      </c>
      <c r="G344" s="4">
        <f>Table1[[#This Row],[SzumElad]]</f>
        <v>5625</v>
      </c>
      <c r="H344" s="7">
        <f>Table1[[#This Row],[Jut_%]]</f>
        <v>13.33</v>
      </c>
      <c r="I344" s="4">
        <f>Table1[[#This Row],[Jut]]</f>
        <v>749.8125</v>
      </c>
      <c r="J344" s="4">
        <f>Table1[[#This Row],[Column1]]</f>
        <v>0</v>
      </c>
    </row>
    <row r="345" spans="1:10" hidden="1" x14ac:dyDescent="0.3">
      <c r="A345" s="2" t="str">
        <f>Table1[[#This Row],[Befolyt]]</f>
        <v>i</v>
      </c>
      <c r="B345" t="str">
        <f>Table1[[#This Row],[ÜK]]</f>
        <v>Négyesy Gábor</v>
      </c>
      <c r="C345" s="3" t="str">
        <f>Table1[[#This Row],[Szla]]</f>
        <v>653/2026</v>
      </c>
      <c r="D345" s="6">
        <f>Table1[[#This Row],[Kelt_hó]]</f>
        <v>2</v>
      </c>
      <c r="E345" t="str">
        <f>Table1[[#This Row],[Vevő]]</f>
        <v>DHP District Heating Pipes Kft.</v>
      </c>
      <c r="F345" t="str">
        <f>Table1[[#This Row],[Termékkör]]</f>
        <v>Acélsodrony függesztékek</v>
      </c>
      <c r="G345" s="4">
        <f>Table1[[#This Row],[SzumElad]]</f>
        <v>59319</v>
      </c>
      <c r="H345" s="7">
        <f>Table1[[#This Row],[Jut_%]]</f>
        <v>3.27</v>
      </c>
      <c r="I345" s="4">
        <f>Table1[[#This Row],[Jut]]</f>
        <v>1939.7313000000001</v>
      </c>
      <c r="J345" s="4">
        <f>Table1[[#This Row],[Column1]]</f>
        <v>0</v>
      </c>
    </row>
    <row r="346" spans="1:10" hidden="1" x14ac:dyDescent="0.3">
      <c r="A346" s="2" t="str">
        <f>Table1[[#This Row],[Befolyt]]</f>
        <v>i</v>
      </c>
      <c r="B346" t="str">
        <f>Table1[[#This Row],[ÜK]]</f>
        <v>Négyesy Gábor</v>
      </c>
      <c r="C346" s="3" t="str">
        <f>Table1[[#This Row],[Szla]]</f>
        <v>653/2026</v>
      </c>
      <c r="D346" s="6">
        <f>Table1[[#This Row],[Kelt_hó]]</f>
        <v>2</v>
      </c>
      <c r="E346" t="str">
        <f>Table1[[#This Row],[Vevő]]</f>
        <v>DHP District Heating Pipes Kft.</v>
      </c>
      <c r="F346" t="str">
        <f>Table1[[#This Row],[Termékkör]]</f>
        <v>Emelőszerkezetek</v>
      </c>
      <c r="G346" s="4">
        <f>Table1[[#This Row],[SzumElad]]</f>
        <v>308124</v>
      </c>
      <c r="H346" s="7">
        <f>Table1[[#This Row],[Jut_%]]</f>
        <v>6.12</v>
      </c>
      <c r="I346" s="4">
        <f>Table1[[#This Row],[Jut]]</f>
        <v>18857.1888</v>
      </c>
      <c r="J346" s="4">
        <f>Table1[[#This Row],[Column1]]</f>
        <v>0</v>
      </c>
    </row>
    <row r="347" spans="1:10" hidden="1" x14ac:dyDescent="0.3">
      <c r="A347" s="2" t="str">
        <f>Table1[[#This Row],[Befolyt]]</f>
        <v>i</v>
      </c>
      <c r="B347" t="str">
        <f>Table1[[#This Row],[ÜK]]</f>
        <v>Négyesy Gábor</v>
      </c>
      <c r="C347" s="3" t="str">
        <f>Table1[[#This Row],[Szla]]</f>
        <v>653/2026</v>
      </c>
      <c r="D347" s="6">
        <f>Table1[[#This Row],[Kelt_hó]]</f>
        <v>2</v>
      </c>
      <c r="E347" t="str">
        <f>Table1[[#This Row],[Vevő]]</f>
        <v>DHP District Heating Pipes Kft.</v>
      </c>
      <c r="F347" t="str">
        <f>Table1[[#This Row],[Termékkör]]</f>
        <v>Rakományrögzítők</v>
      </c>
      <c r="G347" s="4">
        <f>Table1[[#This Row],[SzumElad]]</f>
        <v>35820</v>
      </c>
      <c r="H347" s="7">
        <f>Table1[[#This Row],[Jut_%]]</f>
        <v>10.18</v>
      </c>
      <c r="I347" s="4">
        <f>Table1[[#This Row],[Jut]]</f>
        <v>3646.4759999999997</v>
      </c>
      <c r="J347" s="4">
        <f>Table1[[#This Row],[Column1]]</f>
        <v>0</v>
      </c>
    </row>
    <row r="348" spans="1:10" hidden="1" x14ac:dyDescent="0.3">
      <c r="A348" s="2" t="str">
        <f>Table1[[#This Row],[Befolyt]]</f>
        <v>i</v>
      </c>
      <c r="B348" t="str">
        <f>Table1[[#This Row],[ÜK]]</f>
        <v>Négyesy Gábor</v>
      </c>
      <c r="C348" s="3" t="str">
        <f>Table1[[#This Row],[Szla]]</f>
        <v>653/2026</v>
      </c>
      <c r="D348" s="6">
        <f>Table1[[#This Row],[Kelt_hó]]</f>
        <v>2</v>
      </c>
      <c r="E348" t="str">
        <f>Table1[[#This Row],[Vevő]]</f>
        <v>DHP District Heating Pipes Kft.</v>
      </c>
      <c r="F348" t="str">
        <f>Table1[[#This Row],[Termékkör]]</f>
        <v>Rakományrögzítők</v>
      </c>
      <c r="G348" s="4">
        <f>Table1[[#This Row],[SzumElad]]</f>
        <v>2844</v>
      </c>
      <c r="H348" s="7">
        <f>Table1[[#This Row],[Jut_%]]</f>
        <v>10.89</v>
      </c>
      <c r="I348" s="4">
        <f>Table1[[#This Row],[Jut]]</f>
        <v>309.71159999999998</v>
      </c>
      <c r="J348" s="4">
        <f>Table1[[#This Row],[Column1]]</f>
        <v>0</v>
      </c>
    </row>
    <row r="349" spans="1:10" hidden="1" x14ac:dyDescent="0.3">
      <c r="A349" s="2" t="str">
        <f>Table1[[#This Row],[Befolyt]]</f>
        <v>i</v>
      </c>
      <c r="B349" t="str">
        <f>Table1[[#This Row],[ÜK]]</f>
        <v>Négyesy Gábor</v>
      </c>
      <c r="C349" s="3" t="str">
        <f>Table1[[#This Row],[Szla]]</f>
        <v>653/2026</v>
      </c>
      <c r="D349" s="6">
        <f>Table1[[#This Row],[Kelt_hó]]</f>
        <v>2</v>
      </c>
      <c r="E349" t="str">
        <f>Table1[[#This Row],[Vevő]]</f>
        <v>DHP District Heating Pipes Kft.</v>
      </c>
      <c r="F349" t="str">
        <f>Table1[[#This Row],[Termékkör]]</f>
        <v>Rakományrögzítők</v>
      </c>
      <c r="G349" s="4">
        <f>Table1[[#This Row],[SzumElad]]</f>
        <v>28440</v>
      </c>
      <c r="H349" s="7">
        <f>Table1[[#This Row],[Jut_%]]</f>
        <v>10.89</v>
      </c>
      <c r="I349" s="4">
        <f>Table1[[#This Row],[Jut]]</f>
        <v>3097.1160000000004</v>
      </c>
      <c r="J349" s="4">
        <f>Table1[[#This Row],[Column1]]</f>
        <v>0</v>
      </c>
    </row>
    <row r="350" spans="1:10" hidden="1" x14ac:dyDescent="0.3">
      <c r="A350" s="2" t="str">
        <f>Table1[[#This Row],[Befolyt]]</f>
        <v>i</v>
      </c>
      <c r="B350" t="str">
        <f>Table1[[#This Row],[ÜK]]</f>
        <v>Négyesy Gábor</v>
      </c>
      <c r="C350" s="3" t="str">
        <f>Table1[[#This Row],[Szla]]</f>
        <v>653/2026</v>
      </c>
      <c r="D350" s="6">
        <f>Table1[[#This Row],[Kelt_hó]]</f>
        <v>2</v>
      </c>
      <c r="E350" t="str">
        <f>Table1[[#This Row],[Vevő]]</f>
        <v>DHP District Heating Pipes Kft.</v>
      </c>
      <c r="F350" t="str">
        <f>Table1[[#This Row],[Termékkör]]</f>
        <v>Rakományrögzítők</v>
      </c>
      <c r="G350" s="4">
        <f>Table1[[#This Row],[SzumElad]]</f>
        <v>8640</v>
      </c>
      <c r="H350" s="7">
        <f>Table1[[#This Row],[Jut_%]]</f>
        <v>8.86</v>
      </c>
      <c r="I350" s="4">
        <f>Table1[[#This Row],[Jut]]</f>
        <v>765.50399999999991</v>
      </c>
      <c r="J350" s="4">
        <f>Table1[[#This Row],[Column1]]</f>
        <v>0</v>
      </c>
    </row>
    <row r="351" spans="1:10" hidden="1" x14ac:dyDescent="0.3">
      <c r="A351" s="2" t="str">
        <f>Table1[[#This Row],[Befolyt]]</f>
        <v>i</v>
      </c>
      <c r="B351" t="str">
        <f>Table1[[#This Row],[ÜK]]</f>
        <v>Négyesy Gábor</v>
      </c>
      <c r="C351" s="3" t="str">
        <f>Table1[[#This Row],[Szla]]</f>
        <v>653/2026</v>
      </c>
      <c r="D351" s="6">
        <f>Table1[[#This Row],[Kelt_hó]]</f>
        <v>2</v>
      </c>
      <c r="E351" t="str">
        <f>Table1[[#This Row],[Vevő]]</f>
        <v>DHP District Heating Pipes Kft.</v>
      </c>
      <c r="F351" t="str">
        <f>Table1[[#This Row],[Termékkör]]</f>
        <v>Kapcsolóelemek</v>
      </c>
      <c r="G351" s="4">
        <f>Table1[[#This Row],[SzumElad]]</f>
        <v>23616</v>
      </c>
      <c r="H351" s="7">
        <f>Table1[[#This Row],[Jut_%]]</f>
        <v>4.66</v>
      </c>
      <c r="I351" s="4">
        <f>Table1[[#This Row],[Jut]]</f>
        <v>1100.5056</v>
      </c>
      <c r="J351" s="4">
        <f>Table1[[#This Row],[Column1]]</f>
        <v>0</v>
      </c>
    </row>
    <row r="352" spans="1:10" hidden="1" x14ac:dyDescent="0.3">
      <c r="A352" s="2" t="str">
        <f>Table1[[#This Row],[Befolyt]]</f>
        <v>i</v>
      </c>
      <c r="B352" t="str">
        <f>Table1[[#This Row],[ÜK]]</f>
        <v>Négyesy Gábor</v>
      </c>
      <c r="C352" s="3" t="str">
        <f>Table1[[#This Row],[Szla]]</f>
        <v>653/2026</v>
      </c>
      <c r="D352" s="6">
        <f>Table1[[#This Row],[Kelt_hó]]</f>
        <v>2</v>
      </c>
      <c r="E352" t="str">
        <f>Table1[[#This Row],[Vevő]]</f>
        <v>DHP District Heating Pipes Kft.</v>
      </c>
      <c r="F352" t="str">
        <f>Table1[[#This Row],[Termékkör]]</f>
        <v>Rakományrögzítők</v>
      </c>
      <c r="G352" s="4">
        <f>Table1[[#This Row],[SzumElad]]</f>
        <v>21510</v>
      </c>
      <c r="H352" s="7">
        <f>Table1[[#This Row],[Jut_%]]</f>
        <v>12.25</v>
      </c>
      <c r="I352" s="4">
        <f>Table1[[#This Row],[Jut]]</f>
        <v>2634.9749999999999</v>
      </c>
      <c r="J352" s="4">
        <f>Table1[[#This Row],[Column1]]</f>
        <v>0</v>
      </c>
    </row>
    <row r="353" spans="1:10" hidden="1" x14ac:dyDescent="0.3">
      <c r="A353" s="2" t="str">
        <f>Table1[[#This Row],[Befolyt]]</f>
        <v>i</v>
      </c>
      <c r="B353" t="str">
        <f>Table1[[#This Row],[ÜK]]</f>
        <v>Négyesy Gábor</v>
      </c>
      <c r="C353" s="3" t="str">
        <f>Table1[[#This Row],[Szla]]</f>
        <v>653/2026</v>
      </c>
      <c r="D353" s="6">
        <f>Table1[[#This Row],[Kelt_hó]]</f>
        <v>2</v>
      </c>
      <c r="E353" t="str">
        <f>Table1[[#This Row],[Vevő]]</f>
        <v>DHP District Heating Pipes Kft.</v>
      </c>
      <c r="F353" t="str">
        <f>Table1[[#This Row],[Termékkör]]</f>
        <v>Rakományrögzítők</v>
      </c>
      <c r="G353" s="4">
        <f>Table1[[#This Row],[SzumElad]]</f>
        <v>3528</v>
      </c>
      <c r="H353" s="7">
        <f>Table1[[#This Row],[Jut_%]]</f>
        <v>13.47</v>
      </c>
      <c r="I353" s="4">
        <f>Table1[[#This Row],[Jut]]</f>
        <v>475.22160000000002</v>
      </c>
      <c r="J353" s="4">
        <f>Table1[[#This Row],[Column1]]</f>
        <v>0</v>
      </c>
    </row>
    <row r="354" spans="1:10" hidden="1" x14ac:dyDescent="0.3">
      <c r="A354" s="2" t="str">
        <f>Table1[[#This Row],[Befolyt]]</f>
        <v>i</v>
      </c>
      <c r="B354" t="str">
        <f>Table1[[#This Row],[ÜK]]</f>
        <v>Négyesy Gábor</v>
      </c>
      <c r="C354" s="3" t="str">
        <f>Table1[[#This Row],[Szla]]</f>
        <v>653/2026</v>
      </c>
      <c r="D354" s="6">
        <f>Table1[[#This Row],[Kelt_hó]]</f>
        <v>2</v>
      </c>
      <c r="E354" t="str">
        <f>Table1[[#This Row],[Vevő]]</f>
        <v>DHP District Heating Pipes Kft.</v>
      </c>
      <c r="F354" t="str">
        <f>Table1[[#This Row],[Termékkör]]</f>
        <v>Rakományrögzítők</v>
      </c>
      <c r="G354" s="4">
        <f>Table1[[#This Row],[SzumElad]]</f>
        <v>17640</v>
      </c>
      <c r="H354" s="7">
        <f>Table1[[#This Row],[Jut_%]]</f>
        <v>13.47</v>
      </c>
      <c r="I354" s="4">
        <f>Table1[[#This Row],[Jut]]</f>
        <v>2376.1080000000002</v>
      </c>
      <c r="J354" s="4">
        <f>Table1[[#This Row],[Column1]]</f>
        <v>0</v>
      </c>
    </row>
    <row r="355" spans="1:10" hidden="1" x14ac:dyDescent="0.3">
      <c r="A355" s="2" t="str">
        <f>Table1[[#This Row],[Befolyt]]</f>
        <v>i</v>
      </c>
      <c r="B355" t="str">
        <f>Table1[[#This Row],[ÜK]]</f>
        <v>Négyesy Gábor</v>
      </c>
      <c r="C355" s="3" t="str">
        <f>Table1[[#This Row],[Szla]]</f>
        <v>653/2026</v>
      </c>
      <c r="D355" s="6">
        <f>Table1[[#This Row],[Kelt_hó]]</f>
        <v>2</v>
      </c>
      <c r="E355" t="str">
        <f>Table1[[#This Row],[Vevő]]</f>
        <v>DHP District Heating Pipes Kft.</v>
      </c>
      <c r="F355" t="str">
        <f>Table1[[#This Row],[Termékkör]]</f>
        <v>Rakományrögzítők</v>
      </c>
      <c r="G355" s="4">
        <f>Table1[[#This Row],[SzumElad]]</f>
        <v>4680</v>
      </c>
      <c r="H355" s="7">
        <f>Table1[[#This Row],[Jut_%]]</f>
        <v>14.36</v>
      </c>
      <c r="I355" s="4">
        <f>Table1[[#This Row],[Jut]]</f>
        <v>672.048</v>
      </c>
      <c r="J355" s="4">
        <f>Table1[[#This Row],[Column1]]</f>
        <v>0</v>
      </c>
    </row>
    <row r="356" spans="1:10" hidden="1" x14ac:dyDescent="0.3">
      <c r="A356" s="2" t="str">
        <f>Table1[[#This Row],[Befolyt]]</f>
        <v>n</v>
      </c>
      <c r="B356" t="str">
        <f>Table1[[#This Row],[ÜK]]</f>
        <v>Hegyi Gábor</v>
      </c>
      <c r="C356" s="3" t="str">
        <f>Table1[[#This Row],[Szla]]</f>
        <v>652/2026</v>
      </c>
      <c r="D356" s="6">
        <f>Table1[[#This Row],[Kelt_hó]]</f>
        <v>2</v>
      </c>
      <c r="E356" t="str">
        <f>Table1[[#This Row],[Vevő]]</f>
        <v>IGM Robotrendszerek Kft.</v>
      </c>
      <c r="F356" t="str">
        <f>Table1[[#This Row],[Termékkör]]</f>
        <v>Vizsgálat</v>
      </c>
      <c r="G356" s="4">
        <f>Table1[[#This Row],[SzumElad]]</f>
        <v>4700</v>
      </c>
      <c r="H356" s="7">
        <f>Table1[[#This Row],[Jut_%]]</f>
        <v>10</v>
      </c>
      <c r="I356" s="4">
        <f>Table1[[#This Row],[Jut]]</f>
        <v>470</v>
      </c>
      <c r="J356" s="4">
        <f>Table1[[#This Row],[Column1]]</f>
        <v>0</v>
      </c>
    </row>
    <row r="357" spans="1:10" hidden="1" x14ac:dyDescent="0.3">
      <c r="A357" s="2" t="str">
        <f>Table1[[#This Row],[Befolyt]]</f>
        <v>n</v>
      </c>
      <c r="B357" t="str">
        <f>Table1[[#This Row],[ÜK]]</f>
        <v>H-ITB Kft.</v>
      </c>
      <c r="C357" s="3" t="str">
        <f>Table1[[#This Row],[Szla]]</f>
        <v>651/2026</v>
      </c>
      <c r="D357" s="6">
        <f>Table1[[#This Row],[Kelt_hó]]</f>
        <v>2</v>
      </c>
      <c r="E357" t="str">
        <f>Table1[[#This Row],[Vevő]]</f>
        <v>FGSZ Zrt.</v>
      </c>
      <c r="F357" t="str">
        <f>Table1[[#This Row],[Termékkör]]</f>
        <v>Emelőgép szolgáltatások</v>
      </c>
      <c r="G357" s="4">
        <f>Table1[[#This Row],[SzumElad]]</f>
        <v>252160</v>
      </c>
      <c r="H357" s="7">
        <f>Table1[[#This Row],[Jut_%]]</f>
        <v>0</v>
      </c>
      <c r="I357" s="4">
        <f>Table1[[#This Row],[Jut]]</f>
        <v>0</v>
      </c>
      <c r="J357" s="4">
        <f>Table1[[#This Row],[Column1]]</f>
        <v>0</v>
      </c>
    </row>
    <row r="358" spans="1:10" hidden="1" x14ac:dyDescent="0.3">
      <c r="A358" s="2" t="str">
        <f>Table1[[#This Row],[Befolyt]]</f>
        <v>n</v>
      </c>
      <c r="B358" t="str">
        <f>Table1[[#This Row],[ÜK]]</f>
        <v>H-ITB Kft.</v>
      </c>
      <c r="C358" s="3" t="str">
        <f>Table1[[#This Row],[Szla]]</f>
        <v>651/2026</v>
      </c>
      <c r="D358" s="6">
        <f>Table1[[#This Row],[Kelt_hó]]</f>
        <v>2</v>
      </c>
      <c r="E358" t="str">
        <f>Table1[[#This Row],[Vevő]]</f>
        <v>FGSZ Zrt.</v>
      </c>
      <c r="F358" t="str">
        <f>Table1[[#This Row],[Termékkör]]</f>
        <v>Emelőgép szolgáltatások</v>
      </c>
      <c r="G358" s="4">
        <f>Table1[[#This Row],[SzumElad]]</f>
        <v>33600</v>
      </c>
      <c r="H358" s="7">
        <f>Table1[[#This Row],[Jut_%]]</f>
        <v>0</v>
      </c>
      <c r="I358" s="4">
        <f>Table1[[#This Row],[Jut]]</f>
        <v>0</v>
      </c>
      <c r="J358" s="4">
        <f>Table1[[#This Row],[Column1]]</f>
        <v>0</v>
      </c>
    </row>
    <row r="359" spans="1:10" hidden="1" x14ac:dyDescent="0.3">
      <c r="A359" s="2" t="str">
        <f>Table1[[#This Row],[Befolyt]]</f>
        <v>n</v>
      </c>
      <c r="B359" t="str">
        <f>Table1[[#This Row],[ÜK]]</f>
        <v>H-ITB Kft.</v>
      </c>
      <c r="C359" s="3" t="str">
        <f>Table1[[#This Row],[Szla]]</f>
        <v>651/2026</v>
      </c>
      <c r="D359" s="6">
        <f>Table1[[#This Row],[Kelt_hó]]</f>
        <v>2</v>
      </c>
      <c r="E359" t="str">
        <f>Table1[[#This Row],[Vevő]]</f>
        <v>FGSZ Zrt.</v>
      </c>
      <c r="F359" t="str">
        <f>Table1[[#This Row],[Termékkör]]</f>
        <v>Emelőgép szolgáltatások</v>
      </c>
      <c r="G359" s="4">
        <f>Table1[[#This Row],[SzumElad]]</f>
        <v>33600</v>
      </c>
      <c r="H359" s="7">
        <f>Table1[[#This Row],[Jut_%]]</f>
        <v>0</v>
      </c>
      <c r="I359" s="4">
        <f>Table1[[#This Row],[Jut]]</f>
        <v>0</v>
      </c>
      <c r="J359" s="4">
        <f>Table1[[#This Row],[Column1]]</f>
        <v>0</v>
      </c>
    </row>
    <row r="360" spans="1:10" hidden="1" x14ac:dyDescent="0.3">
      <c r="A360" s="2" t="str">
        <f>Table1[[#This Row],[Befolyt]]</f>
        <v>n</v>
      </c>
      <c r="B360" t="str">
        <f>Table1[[#This Row],[ÜK]]</f>
        <v>Molnár Ferenc</v>
      </c>
      <c r="C360" s="3" t="str">
        <f>Table1[[#This Row],[Szla]]</f>
        <v>650/2026</v>
      </c>
      <c r="D360" s="6">
        <f>Table1[[#This Row],[Kelt_hó]]</f>
        <v>2</v>
      </c>
      <c r="E360" t="str">
        <f>Table1[[#This Row],[Vevő]]</f>
        <v>Hámor Kft.</v>
      </c>
      <c r="F360" t="str">
        <f>Table1[[#This Row],[Termékkör]]</f>
        <v>Rakományrögzítők</v>
      </c>
      <c r="G360" s="4">
        <f>Table1[[#This Row],[SzumElad]]</f>
        <v>1785</v>
      </c>
      <c r="H360" s="7">
        <f>Table1[[#This Row],[Jut_%]]</f>
        <v>1.07</v>
      </c>
      <c r="I360" s="4">
        <f>Table1[[#This Row],[Jut]]</f>
        <v>19.099499999999999</v>
      </c>
      <c r="J360" s="4">
        <f>Table1[[#This Row],[Column1]]</f>
        <v>0</v>
      </c>
    </row>
    <row r="361" spans="1:10" hidden="1" x14ac:dyDescent="0.3">
      <c r="A361" s="2" t="str">
        <f>Table1[[#This Row],[Befolyt]]</f>
        <v>n</v>
      </c>
      <c r="B361" t="str">
        <f>Table1[[#This Row],[ÜK]]</f>
        <v>Molnár Ferenc</v>
      </c>
      <c r="C361" s="3" t="str">
        <f>Table1[[#This Row],[Szla]]</f>
        <v>650/2026</v>
      </c>
      <c r="D361" s="6">
        <f>Table1[[#This Row],[Kelt_hó]]</f>
        <v>2</v>
      </c>
      <c r="E361" t="str">
        <f>Table1[[#This Row],[Vevő]]</f>
        <v>Hámor Kft.</v>
      </c>
      <c r="F361" t="str">
        <f>Table1[[#This Row],[Termékkör]]</f>
        <v>Fuvar</v>
      </c>
      <c r="G361" s="4">
        <f>Table1[[#This Row],[SzumElad]]</f>
        <v>1800</v>
      </c>
      <c r="H361" s="7">
        <f>Table1[[#This Row],[Jut_%]]</f>
        <v>0</v>
      </c>
      <c r="I361" s="4">
        <f>Table1[[#This Row],[Jut]]</f>
        <v>0</v>
      </c>
      <c r="J361" s="4">
        <f>Table1[[#This Row],[Column1]]</f>
        <v>0</v>
      </c>
    </row>
    <row r="362" spans="1:10" hidden="1" x14ac:dyDescent="0.3">
      <c r="A362" s="2" t="str">
        <f>Table1[[#This Row],[Befolyt]]</f>
        <v>n</v>
      </c>
      <c r="B362" t="str">
        <f>Table1[[#This Row],[ÜK]]</f>
        <v>Négyesy Gábor</v>
      </c>
      <c r="C362" s="3" t="str">
        <f>Table1[[#This Row],[Szla]]</f>
        <v>649/2026</v>
      </c>
      <c r="D362" s="6">
        <f>Table1[[#This Row],[Kelt_hó]]</f>
        <v>2</v>
      </c>
      <c r="E362" t="str">
        <f>Table1[[#This Row],[Vevő]]</f>
        <v>Szabados és Társa Kft.</v>
      </c>
      <c r="F362" t="str">
        <f>Table1[[#This Row],[Termékkör]]</f>
        <v>Textilkötelek hevederek</v>
      </c>
      <c r="G362" s="4">
        <f>Table1[[#This Row],[SzumElad]]</f>
        <v>10500</v>
      </c>
      <c r="H362" s="7">
        <f>Table1[[#This Row],[Jut_%]]</f>
        <v>17.14</v>
      </c>
      <c r="I362" s="4">
        <f>Table1[[#This Row],[Jut]]</f>
        <v>1799.7</v>
      </c>
      <c r="J362" s="4">
        <f>Table1[[#This Row],[Column1]]</f>
        <v>0</v>
      </c>
    </row>
    <row r="363" spans="1:10" hidden="1" x14ac:dyDescent="0.3">
      <c r="A363" s="2" t="str">
        <f>Table1[[#This Row],[Befolyt]]</f>
        <v>n</v>
      </c>
      <c r="B363" t="str">
        <f>Table1[[#This Row],[ÜK]]</f>
        <v>Négyesy Gábor</v>
      </c>
      <c r="C363" s="3" t="str">
        <f>Table1[[#This Row],[Szla]]</f>
        <v>649/2026</v>
      </c>
      <c r="D363" s="6">
        <f>Table1[[#This Row],[Kelt_hó]]</f>
        <v>2</v>
      </c>
      <c r="E363" t="str">
        <f>Table1[[#This Row],[Vevő]]</f>
        <v>Szabados és Társa Kft.</v>
      </c>
      <c r="F363" t="str">
        <f>Table1[[#This Row],[Termékkör]]</f>
        <v>Emelőberendezések</v>
      </c>
      <c r="G363" s="4">
        <f>Table1[[#This Row],[SzumElad]]</f>
        <v>790140</v>
      </c>
      <c r="H363" s="7">
        <f>Table1[[#This Row],[Jut_%]]</f>
        <v>4</v>
      </c>
      <c r="I363" s="4">
        <f>Table1[[#This Row],[Jut]]</f>
        <v>31605.599999999999</v>
      </c>
      <c r="J363" s="4">
        <f>Table1[[#This Row],[Column1]]</f>
        <v>0</v>
      </c>
    </row>
    <row r="364" spans="1:10" hidden="1" x14ac:dyDescent="0.3">
      <c r="A364" s="2" t="str">
        <f>Table1[[#This Row],[Befolyt]]</f>
        <v>i</v>
      </c>
      <c r="B364" t="str">
        <f>Table1[[#This Row],[ÜK]]</f>
        <v>Négyesy Gábor</v>
      </c>
      <c r="C364" s="3" t="str">
        <f>Table1[[#This Row],[Szla]]</f>
        <v>648/2026</v>
      </c>
      <c r="D364" s="6">
        <f>Table1[[#This Row],[Kelt_hó]]</f>
        <v>2</v>
      </c>
      <c r="E364" t="str">
        <f>Table1[[#This Row],[Vevő]]</f>
        <v>ZMTU Europe Kft</v>
      </c>
      <c r="F364" t="str">
        <f>Table1[[#This Row],[Termékkör]]</f>
        <v>Emelőgép szolgáltatások</v>
      </c>
      <c r="G364" s="4">
        <f>Table1[[#This Row],[SzumElad]]</f>
        <v>23300</v>
      </c>
      <c r="H364" s="7">
        <f>Table1[[#This Row],[Jut_%]]</f>
        <v>0</v>
      </c>
      <c r="I364" s="4">
        <f>Table1[[#This Row],[Jut]]</f>
        <v>0</v>
      </c>
      <c r="J364" s="4">
        <f>Table1[[#This Row],[Column1]]</f>
        <v>0</v>
      </c>
    </row>
    <row r="365" spans="1:10" hidden="1" x14ac:dyDescent="0.3">
      <c r="A365" s="2" t="str">
        <f>Table1[[#This Row],[Befolyt]]</f>
        <v>i</v>
      </c>
      <c r="B365" t="str">
        <f>Table1[[#This Row],[ÜK]]</f>
        <v>Négyesy Gábor</v>
      </c>
      <c r="C365" s="3" t="str">
        <f>Table1[[#This Row],[Szla]]</f>
        <v>648/2026</v>
      </c>
      <c r="D365" s="6">
        <f>Table1[[#This Row],[Kelt_hó]]</f>
        <v>2</v>
      </c>
      <c r="E365" t="str">
        <f>Table1[[#This Row],[Vevő]]</f>
        <v>ZMTU Europe Kft</v>
      </c>
      <c r="F365" t="str">
        <f>Table1[[#This Row],[Termékkör]]</f>
        <v>Emelőgép szolgáltatások</v>
      </c>
      <c r="G365" s="4">
        <f>Table1[[#This Row],[SzumElad]]</f>
        <v>50200</v>
      </c>
      <c r="H365" s="7">
        <f>Table1[[#This Row],[Jut_%]]</f>
        <v>4</v>
      </c>
      <c r="I365" s="4">
        <f>Table1[[#This Row],[Jut]]</f>
        <v>2008</v>
      </c>
      <c r="J365" s="4">
        <f>Table1[[#This Row],[Column1]]</f>
        <v>0</v>
      </c>
    </row>
    <row r="366" spans="1:10" hidden="1" x14ac:dyDescent="0.3">
      <c r="A366" s="2" t="str">
        <f>Table1[[#This Row],[Befolyt]]</f>
        <v>n</v>
      </c>
      <c r="B366" t="str">
        <f>Table1[[#This Row],[ÜK]]</f>
        <v>Bálint Miklós</v>
      </c>
      <c r="C366" s="3" t="str">
        <f>Table1[[#This Row],[Szla]]</f>
        <v>647/2026</v>
      </c>
      <c r="D366" s="6">
        <f>Table1[[#This Row],[Kelt_hó]]</f>
        <v>2</v>
      </c>
      <c r="E366" t="str">
        <f>Table1[[#This Row],[Vevő]]</f>
        <v>Bader Industrie Kft.</v>
      </c>
      <c r="F366" t="str">
        <f>Table1[[#This Row],[Termékkör]]</f>
        <v>Acélsodrony függesztékek</v>
      </c>
      <c r="G366" s="4">
        <f>Table1[[#This Row],[SzumElad]]</f>
        <v>39150</v>
      </c>
      <c r="H366" s="7">
        <f>Table1[[#This Row],[Jut_%]]</f>
        <v>6.21</v>
      </c>
      <c r="I366" s="4">
        <f>Table1[[#This Row],[Jut]]</f>
        <v>2431.2150000000001</v>
      </c>
      <c r="J366" s="4">
        <f>Table1[[#This Row],[Column1]]</f>
        <v>0</v>
      </c>
    </row>
    <row r="367" spans="1:10" hidden="1" x14ac:dyDescent="0.3">
      <c r="A367" s="2" t="str">
        <f>Table1[[#This Row],[Befolyt]]</f>
        <v>n</v>
      </c>
      <c r="B367" t="str">
        <f>Table1[[#This Row],[ÜK]]</f>
        <v>Bálint Miklós</v>
      </c>
      <c r="C367" s="3" t="str">
        <f>Table1[[#This Row],[Szla]]</f>
        <v>647/2026</v>
      </c>
      <c r="D367" s="6">
        <f>Table1[[#This Row],[Kelt_hó]]</f>
        <v>2</v>
      </c>
      <c r="E367" t="str">
        <f>Table1[[#This Row],[Vevő]]</f>
        <v>Bader Industrie Kft.</v>
      </c>
      <c r="F367" t="str">
        <f>Table1[[#This Row],[Termékkör]]</f>
        <v>Fuvar</v>
      </c>
      <c r="G367" s="4">
        <f>Table1[[#This Row],[SzumElad]]</f>
        <v>0</v>
      </c>
      <c r="H367" s="7">
        <f>Table1[[#This Row],[Jut_%]]</f>
        <v>0</v>
      </c>
      <c r="I367" s="4">
        <f>Table1[[#This Row],[Jut]]</f>
        <v>0</v>
      </c>
      <c r="J367" s="4">
        <f>Table1[[#This Row],[Column1]]</f>
        <v>0</v>
      </c>
    </row>
    <row r="368" spans="1:10" hidden="1" x14ac:dyDescent="0.3">
      <c r="A368" s="2" t="str">
        <f>Table1[[#This Row],[Befolyt]]</f>
        <v>n</v>
      </c>
      <c r="B368" t="str">
        <f>Table1[[#This Row],[ÜK]]</f>
        <v>H-ITB Kft.</v>
      </c>
      <c r="C368" s="3" t="str">
        <f>Table1[[#This Row],[Szla]]</f>
        <v>646/2026</v>
      </c>
      <c r="D368" s="6">
        <f>Table1[[#This Row],[Kelt_hó]]</f>
        <v>2</v>
      </c>
      <c r="E368" t="str">
        <f>Table1[[#This Row],[Vevő]]</f>
        <v>FGSZ Zrt.</v>
      </c>
      <c r="F368" t="str">
        <f>Table1[[#This Row],[Termékkör]]</f>
        <v>Emelőgép szolgáltatások</v>
      </c>
      <c r="G368" s="4">
        <f>Table1[[#This Row],[SzumElad]]</f>
        <v>31520</v>
      </c>
      <c r="H368" s="7">
        <f>Table1[[#This Row],[Jut_%]]</f>
        <v>0</v>
      </c>
      <c r="I368" s="4">
        <f>Table1[[#This Row],[Jut]]</f>
        <v>0</v>
      </c>
      <c r="J368" s="4">
        <f>Table1[[#This Row],[Column1]]</f>
        <v>0</v>
      </c>
    </row>
    <row r="369" spans="1:10" hidden="1" x14ac:dyDescent="0.3">
      <c r="A369" s="2" t="str">
        <f>Table1[[#This Row],[Befolyt]]</f>
        <v>n</v>
      </c>
      <c r="B369" t="str">
        <f>Table1[[#This Row],[ÜK]]</f>
        <v>H-ITB Kft.</v>
      </c>
      <c r="C369" s="3" t="str">
        <f>Table1[[#This Row],[Szla]]</f>
        <v>646/2026</v>
      </c>
      <c r="D369" s="6">
        <f>Table1[[#This Row],[Kelt_hó]]</f>
        <v>2</v>
      </c>
      <c r="E369" t="str">
        <f>Table1[[#This Row],[Vevő]]</f>
        <v>FGSZ Zrt.</v>
      </c>
      <c r="F369" t="str">
        <f>Table1[[#This Row],[Termékkör]]</f>
        <v>Emelőgép szolgáltatások</v>
      </c>
      <c r="G369" s="4">
        <f>Table1[[#This Row],[SzumElad]]</f>
        <v>104000</v>
      </c>
      <c r="H369" s="7">
        <f>Table1[[#This Row],[Jut_%]]</f>
        <v>0</v>
      </c>
      <c r="I369" s="4">
        <f>Table1[[#This Row],[Jut]]</f>
        <v>0</v>
      </c>
      <c r="J369" s="4">
        <f>Table1[[#This Row],[Column1]]</f>
        <v>0</v>
      </c>
    </row>
    <row r="370" spans="1:10" hidden="1" x14ac:dyDescent="0.3">
      <c r="A370" s="2" t="str">
        <f>Table1[[#This Row],[Befolyt]]</f>
        <v>n</v>
      </c>
      <c r="B370" t="str">
        <f>Table1[[#This Row],[ÜK]]</f>
        <v>H-ITB Kft.</v>
      </c>
      <c r="C370" s="3" t="str">
        <f>Table1[[#This Row],[Szla]]</f>
        <v>646/2026</v>
      </c>
      <c r="D370" s="6">
        <f>Table1[[#This Row],[Kelt_hó]]</f>
        <v>2</v>
      </c>
      <c r="E370" t="str">
        <f>Table1[[#This Row],[Vevő]]</f>
        <v>FGSZ Zrt.</v>
      </c>
      <c r="F370" t="str">
        <f>Table1[[#This Row],[Termékkör]]</f>
        <v>Emelőgép szolgáltatások</v>
      </c>
      <c r="G370" s="4">
        <f>Table1[[#This Row],[SzumElad]]</f>
        <v>218400</v>
      </c>
      <c r="H370" s="7">
        <f>Table1[[#This Row],[Jut_%]]</f>
        <v>0</v>
      </c>
      <c r="I370" s="4">
        <f>Table1[[#This Row],[Jut]]</f>
        <v>0</v>
      </c>
      <c r="J370" s="4">
        <f>Table1[[#This Row],[Column1]]</f>
        <v>0</v>
      </c>
    </row>
    <row r="371" spans="1:10" hidden="1" x14ac:dyDescent="0.3">
      <c r="A371" s="2" t="str">
        <f>Table1[[#This Row],[Befolyt]]</f>
        <v>n</v>
      </c>
      <c r="B371" t="str">
        <f>Table1[[#This Row],[ÜK]]</f>
        <v>H-ITB Kft.</v>
      </c>
      <c r="C371" s="3" t="str">
        <f>Table1[[#This Row],[Szla]]</f>
        <v>646/2026</v>
      </c>
      <c r="D371" s="6">
        <f>Table1[[#This Row],[Kelt_hó]]</f>
        <v>2</v>
      </c>
      <c r="E371" t="str">
        <f>Table1[[#This Row],[Vevő]]</f>
        <v>FGSZ Zrt.</v>
      </c>
      <c r="F371" t="str">
        <f>Table1[[#This Row],[Termékkör]]</f>
        <v>Emelőgép szolgáltatások</v>
      </c>
      <c r="G371" s="4">
        <f>Table1[[#This Row],[SzumElad]]</f>
        <v>10400</v>
      </c>
      <c r="H371" s="7">
        <f>Table1[[#This Row],[Jut_%]]</f>
        <v>0</v>
      </c>
      <c r="I371" s="4">
        <f>Table1[[#This Row],[Jut]]</f>
        <v>0</v>
      </c>
      <c r="J371" s="4">
        <f>Table1[[#This Row],[Column1]]</f>
        <v>0</v>
      </c>
    </row>
    <row r="372" spans="1:10" hidden="1" x14ac:dyDescent="0.3">
      <c r="A372" s="2" t="str">
        <f>Table1[[#This Row],[Befolyt]]</f>
        <v>n</v>
      </c>
      <c r="B372" t="str">
        <f>Table1[[#This Row],[ÜK]]</f>
        <v>H-ITB Kft.</v>
      </c>
      <c r="C372" s="3" t="str">
        <f>Table1[[#This Row],[Szla]]</f>
        <v>646/2026</v>
      </c>
      <c r="D372" s="6">
        <f>Table1[[#This Row],[Kelt_hó]]</f>
        <v>2</v>
      </c>
      <c r="E372" t="str">
        <f>Table1[[#This Row],[Vevő]]</f>
        <v>FGSZ Zrt.</v>
      </c>
      <c r="F372" t="str">
        <f>Table1[[#This Row],[Termékkör]]</f>
        <v>Emelőgép szolgáltatások</v>
      </c>
      <c r="G372" s="4">
        <f>Table1[[#This Row],[SzumElad]]</f>
        <v>93600</v>
      </c>
      <c r="H372" s="7">
        <f>Table1[[#This Row],[Jut_%]]</f>
        <v>0</v>
      </c>
      <c r="I372" s="4">
        <f>Table1[[#This Row],[Jut]]</f>
        <v>0</v>
      </c>
      <c r="J372" s="4">
        <f>Table1[[#This Row],[Column1]]</f>
        <v>0</v>
      </c>
    </row>
    <row r="373" spans="1:10" hidden="1" x14ac:dyDescent="0.3">
      <c r="A373" s="2" t="str">
        <f>Table1[[#This Row],[Befolyt]]</f>
        <v>n</v>
      </c>
      <c r="B373" t="str">
        <f>Table1[[#This Row],[ÜK]]</f>
        <v>H-ITB Kft.</v>
      </c>
      <c r="C373" s="3" t="str">
        <f>Table1[[#This Row],[Szla]]</f>
        <v>646/2026</v>
      </c>
      <c r="D373" s="6">
        <f>Table1[[#This Row],[Kelt_hó]]</f>
        <v>2</v>
      </c>
      <c r="E373" t="str">
        <f>Table1[[#This Row],[Vevő]]</f>
        <v>FGSZ Zrt.</v>
      </c>
      <c r="F373" t="str">
        <f>Table1[[#This Row],[Termékkör]]</f>
        <v>Emelőgép szolgáltatások</v>
      </c>
      <c r="G373" s="4">
        <f>Table1[[#This Row],[SzumElad]]</f>
        <v>31200</v>
      </c>
      <c r="H373" s="7">
        <f>Table1[[#This Row],[Jut_%]]</f>
        <v>0</v>
      </c>
      <c r="I373" s="4">
        <f>Table1[[#This Row],[Jut]]</f>
        <v>0</v>
      </c>
      <c r="J373" s="4">
        <f>Table1[[#This Row],[Column1]]</f>
        <v>0</v>
      </c>
    </row>
    <row r="374" spans="1:10" hidden="1" x14ac:dyDescent="0.3">
      <c r="A374" s="2" t="str">
        <f>Table1[[#This Row],[Befolyt]]</f>
        <v>n</v>
      </c>
      <c r="B374" t="str">
        <f>Table1[[#This Row],[ÜK]]</f>
        <v>H-ITB Kft.</v>
      </c>
      <c r="C374" s="3" t="str">
        <f>Table1[[#This Row],[Szla]]</f>
        <v>646/2026</v>
      </c>
      <c r="D374" s="6">
        <f>Table1[[#This Row],[Kelt_hó]]</f>
        <v>2</v>
      </c>
      <c r="E374" t="str">
        <f>Table1[[#This Row],[Vevő]]</f>
        <v>FGSZ Zrt.</v>
      </c>
      <c r="F374" t="str">
        <f>Table1[[#This Row],[Termékkör]]</f>
        <v>Emelőgép szolgáltatások</v>
      </c>
      <c r="G374" s="4">
        <f>Table1[[#This Row],[SzumElad]]</f>
        <v>156000</v>
      </c>
      <c r="H374" s="7">
        <f>Table1[[#This Row],[Jut_%]]</f>
        <v>0</v>
      </c>
      <c r="I374" s="4">
        <f>Table1[[#This Row],[Jut]]</f>
        <v>0</v>
      </c>
      <c r="J374" s="4">
        <f>Table1[[#This Row],[Column1]]</f>
        <v>0</v>
      </c>
    </row>
    <row r="375" spans="1:10" hidden="1" x14ac:dyDescent="0.3">
      <c r="A375" s="2" t="str">
        <f>Table1[[#This Row],[Befolyt]]</f>
        <v>n</v>
      </c>
      <c r="B375" t="str">
        <f>Table1[[#This Row],[ÜK]]</f>
        <v>H-ITB Kft.</v>
      </c>
      <c r="C375" s="3" t="str">
        <f>Table1[[#This Row],[Szla]]</f>
        <v>646/2026</v>
      </c>
      <c r="D375" s="6">
        <f>Table1[[#This Row],[Kelt_hó]]</f>
        <v>2</v>
      </c>
      <c r="E375" t="str">
        <f>Table1[[#This Row],[Vevő]]</f>
        <v>FGSZ Zrt.</v>
      </c>
      <c r="F375" t="str">
        <f>Table1[[#This Row],[Termékkör]]</f>
        <v>Emelőgép szolgáltatások</v>
      </c>
      <c r="G375" s="4">
        <f>Table1[[#This Row],[SzumElad]]</f>
        <v>39400</v>
      </c>
      <c r="H375" s="7">
        <f>Table1[[#This Row],[Jut_%]]</f>
        <v>0</v>
      </c>
      <c r="I375" s="4">
        <f>Table1[[#This Row],[Jut]]</f>
        <v>0</v>
      </c>
      <c r="J375" s="4">
        <f>Table1[[#This Row],[Column1]]</f>
        <v>0</v>
      </c>
    </row>
    <row r="376" spans="1:10" hidden="1" x14ac:dyDescent="0.3">
      <c r="A376" s="2" t="str">
        <f>Table1[[#This Row],[Befolyt]]</f>
        <v>n</v>
      </c>
      <c r="B376" t="str">
        <f>Table1[[#This Row],[ÜK]]</f>
        <v>Hegyi Gábor</v>
      </c>
      <c r="C376" s="3" t="str">
        <f>Table1[[#This Row],[Szla]]</f>
        <v>645/2026</v>
      </c>
      <c r="D376" s="6">
        <f>Table1[[#This Row],[Kelt_hó]]</f>
        <v>2</v>
      </c>
      <c r="E376" t="str">
        <f>Table1[[#This Row],[Vevő]]</f>
        <v>TAEG Zrt.</v>
      </c>
      <c r="F376" t="str">
        <f>Table1[[#This Row],[Termékkör]]</f>
        <v>Textilkötelek hevederek</v>
      </c>
      <c r="G376" s="4">
        <f>Table1[[#This Row],[SzumElad]]</f>
        <v>23700</v>
      </c>
      <c r="H376" s="7">
        <f>Table1[[#This Row],[Jut_%]]</f>
        <v>0.39</v>
      </c>
      <c r="I376" s="4">
        <f>Table1[[#This Row],[Jut]]</f>
        <v>92.43</v>
      </c>
      <c r="J376" s="4">
        <f>Table1[[#This Row],[Column1]]</f>
        <v>0</v>
      </c>
    </row>
    <row r="377" spans="1:10" hidden="1" x14ac:dyDescent="0.3">
      <c r="A377" s="2" t="str">
        <f>Table1[[#This Row],[Befolyt]]</f>
        <v>n</v>
      </c>
      <c r="B377" t="str">
        <f>Table1[[#This Row],[ÜK]]</f>
        <v>Hegyi Gábor</v>
      </c>
      <c r="C377" s="3" t="str">
        <f>Table1[[#This Row],[Szla]]</f>
        <v>645/2026</v>
      </c>
      <c r="D377" s="6">
        <f>Table1[[#This Row],[Kelt_hó]]</f>
        <v>2</v>
      </c>
      <c r="E377" t="str">
        <f>Table1[[#This Row],[Vevő]]</f>
        <v>TAEG Zrt.</v>
      </c>
      <c r="F377" t="str">
        <f>Table1[[#This Row],[Termékkör]]</f>
        <v>Textilkötelek hevederek</v>
      </c>
      <c r="G377" s="4">
        <f>Table1[[#This Row],[SzumElad]]</f>
        <v>120000</v>
      </c>
      <c r="H377" s="7">
        <f>Table1[[#This Row],[Jut_%]]</f>
        <v>5.98</v>
      </c>
      <c r="I377" s="4">
        <f>Table1[[#This Row],[Jut]]</f>
        <v>7176</v>
      </c>
      <c r="J377" s="4">
        <f>Table1[[#This Row],[Column1]]</f>
        <v>0</v>
      </c>
    </row>
    <row r="378" spans="1:10" hidden="1" x14ac:dyDescent="0.3">
      <c r="A378" s="2" t="str">
        <f>Table1[[#This Row],[Befolyt]]</f>
        <v>n</v>
      </c>
      <c r="B378" t="str">
        <f>Table1[[#This Row],[ÜK]]</f>
        <v>Hegyi Gábor</v>
      </c>
      <c r="C378" s="3" t="str">
        <f>Table1[[#This Row],[Szla]]</f>
        <v>645/2026</v>
      </c>
      <c r="D378" s="6">
        <f>Table1[[#This Row],[Kelt_hó]]</f>
        <v>2</v>
      </c>
      <c r="E378" t="str">
        <f>Table1[[#This Row],[Vevő]]</f>
        <v>TAEG Zrt.</v>
      </c>
      <c r="F378" t="str">
        <f>Table1[[#This Row],[Termékkör]]</f>
        <v>Fuvar</v>
      </c>
      <c r="G378" s="4">
        <f>Table1[[#This Row],[SzumElad]]</f>
        <v>5000</v>
      </c>
      <c r="H378" s="7">
        <f>Table1[[#This Row],[Jut_%]]</f>
        <v>0</v>
      </c>
      <c r="I378" s="4">
        <f>Table1[[#This Row],[Jut]]</f>
        <v>0</v>
      </c>
      <c r="J378" s="4">
        <f>Table1[[#This Row],[Column1]]</f>
        <v>0</v>
      </c>
    </row>
    <row r="379" spans="1:10" hidden="1" x14ac:dyDescent="0.3">
      <c r="A379" s="2" t="str">
        <f>Table1[[#This Row],[Befolyt]]</f>
        <v>n</v>
      </c>
      <c r="B379" t="str">
        <f>Table1[[#This Row],[ÜK]]</f>
        <v>Bálint Miklós</v>
      </c>
      <c r="C379" s="3" t="str">
        <f>Table1[[#This Row],[Szla]]</f>
        <v>644/2026</v>
      </c>
      <c r="D379" s="6">
        <f>Table1[[#This Row],[Kelt_hó]]</f>
        <v>2</v>
      </c>
      <c r="E379" t="str">
        <f>Table1[[#This Row],[Vevő]]</f>
        <v>Siómetrik Kft.</v>
      </c>
      <c r="F379" t="str">
        <f>Table1[[#This Row],[Termékkör]]</f>
        <v>Textilkötelek hevederek</v>
      </c>
      <c r="G379" s="4">
        <f>Table1[[#This Row],[SzumElad]]</f>
        <v>6400</v>
      </c>
      <c r="H379" s="7">
        <f>Table1[[#This Row],[Jut_%]]</f>
        <v>21.25</v>
      </c>
      <c r="I379" s="4">
        <f>Table1[[#This Row],[Jut]]</f>
        <v>1360</v>
      </c>
      <c r="J379" s="4">
        <f>Table1[[#This Row],[Column1]]</f>
        <v>0</v>
      </c>
    </row>
    <row r="380" spans="1:10" hidden="1" x14ac:dyDescent="0.3">
      <c r="A380" s="2" t="str">
        <f>Table1[[#This Row],[Befolyt]]</f>
        <v>n</v>
      </c>
      <c r="B380" t="str">
        <f>Table1[[#This Row],[ÜK]]</f>
        <v>Bálint Miklós</v>
      </c>
      <c r="C380" s="3" t="str">
        <f>Table1[[#This Row],[Szla]]</f>
        <v>644/2026</v>
      </c>
      <c r="D380" s="6">
        <f>Table1[[#This Row],[Kelt_hó]]</f>
        <v>2</v>
      </c>
      <c r="E380" t="str">
        <f>Table1[[#This Row],[Vevő]]</f>
        <v>Siómetrik Kft.</v>
      </c>
      <c r="F380" t="str">
        <f>Table1[[#This Row],[Termékkör]]</f>
        <v>Rakományrögzítők</v>
      </c>
      <c r="G380" s="4">
        <f>Table1[[#This Row],[SzumElad]]</f>
        <v>6980</v>
      </c>
      <c r="H380" s="7">
        <f>Table1[[#This Row],[Jut_%]]</f>
        <v>3.58</v>
      </c>
      <c r="I380" s="4">
        <f>Table1[[#This Row],[Jut]]</f>
        <v>249.88400000000001</v>
      </c>
      <c r="J380" s="4">
        <f>Table1[[#This Row],[Column1]]</f>
        <v>0</v>
      </c>
    </row>
    <row r="381" spans="1:10" hidden="1" x14ac:dyDescent="0.3">
      <c r="A381" s="2" t="str">
        <f>Table1[[#This Row],[Befolyt]]</f>
        <v>n</v>
      </c>
      <c r="B381" t="str">
        <f>Table1[[#This Row],[ÜK]]</f>
        <v>Bálint Miklós</v>
      </c>
      <c r="C381" s="3" t="str">
        <f>Table1[[#This Row],[Szla]]</f>
        <v>644/2026</v>
      </c>
      <c r="D381" s="6">
        <f>Table1[[#This Row],[Kelt_hó]]</f>
        <v>2</v>
      </c>
      <c r="E381" t="str">
        <f>Table1[[#This Row],[Vevő]]</f>
        <v>Siómetrik Kft.</v>
      </c>
      <c r="F381" t="str">
        <f>Table1[[#This Row],[Termékkör]]</f>
        <v>Rakományrögzítők</v>
      </c>
      <c r="G381" s="4">
        <f>Table1[[#This Row],[SzumElad]]</f>
        <v>7380</v>
      </c>
      <c r="H381" s="7">
        <f>Table1[[#This Row],[Jut_%]]</f>
        <v>3.39</v>
      </c>
      <c r="I381" s="4">
        <f>Table1[[#This Row],[Jut]]</f>
        <v>250.18200000000002</v>
      </c>
      <c r="J381" s="4">
        <f>Table1[[#This Row],[Column1]]</f>
        <v>0</v>
      </c>
    </row>
    <row r="382" spans="1:10" hidden="1" x14ac:dyDescent="0.3">
      <c r="A382" s="2" t="str">
        <f>Table1[[#This Row],[Befolyt]]</f>
        <v>n</v>
      </c>
      <c r="B382" t="str">
        <f>Table1[[#This Row],[ÜK]]</f>
        <v>Bálint Miklós</v>
      </c>
      <c r="C382" s="3" t="str">
        <f>Table1[[#This Row],[Szla]]</f>
        <v>644/2026</v>
      </c>
      <c r="D382" s="6">
        <f>Table1[[#This Row],[Kelt_hó]]</f>
        <v>2</v>
      </c>
      <c r="E382" t="str">
        <f>Table1[[#This Row],[Vevő]]</f>
        <v>Siómetrik Kft.</v>
      </c>
      <c r="F382" t="str">
        <f>Table1[[#This Row],[Termékkör]]</f>
        <v>Rakományrögzítők</v>
      </c>
      <c r="G382" s="4">
        <f>Table1[[#This Row],[SzumElad]]</f>
        <v>16320</v>
      </c>
      <c r="H382" s="7">
        <f>Table1[[#This Row],[Jut_%]]</f>
        <v>10.59</v>
      </c>
      <c r="I382" s="4">
        <f>Table1[[#This Row],[Jut]]</f>
        <v>1728.2879999999998</v>
      </c>
      <c r="J382" s="4">
        <f>Table1[[#This Row],[Column1]]</f>
        <v>0</v>
      </c>
    </row>
    <row r="383" spans="1:10" hidden="1" x14ac:dyDescent="0.3">
      <c r="A383" s="2" t="str">
        <f>Table1[[#This Row],[Befolyt]]</f>
        <v>n</v>
      </c>
      <c r="B383" t="str">
        <f>Table1[[#This Row],[ÜK]]</f>
        <v>Bálint Miklós</v>
      </c>
      <c r="C383" s="3" t="str">
        <f>Table1[[#This Row],[Szla]]</f>
        <v>644/2026</v>
      </c>
      <c r="D383" s="6">
        <f>Table1[[#This Row],[Kelt_hó]]</f>
        <v>2</v>
      </c>
      <c r="E383" t="str">
        <f>Table1[[#This Row],[Vevő]]</f>
        <v>Siómetrik Kft.</v>
      </c>
      <c r="F383" t="str">
        <f>Table1[[#This Row],[Termékkör]]</f>
        <v>Rakományrögzítők</v>
      </c>
      <c r="G383" s="4">
        <f>Table1[[#This Row],[SzumElad]]</f>
        <v>7450</v>
      </c>
      <c r="H383" s="7">
        <f>Table1[[#This Row],[Jut_%]]</f>
        <v>8.7200000000000006</v>
      </c>
      <c r="I383" s="4">
        <f>Table1[[#This Row],[Jut]]</f>
        <v>649.6400000000001</v>
      </c>
      <c r="J383" s="4">
        <f>Table1[[#This Row],[Column1]]</f>
        <v>0</v>
      </c>
    </row>
    <row r="384" spans="1:10" hidden="1" x14ac:dyDescent="0.3">
      <c r="A384" s="2" t="str">
        <f>Table1[[#This Row],[Befolyt]]</f>
        <v>n</v>
      </c>
      <c r="B384" t="str">
        <f>Table1[[#This Row],[ÜK]]</f>
        <v>Bálint Miklós</v>
      </c>
      <c r="C384" s="3" t="str">
        <f>Table1[[#This Row],[Szla]]</f>
        <v>644/2026</v>
      </c>
      <c r="D384" s="6">
        <f>Table1[[#This Row],[Kelt_hó]]</f>
        <v>2</v>
      </c>
      <c r="E384" t="str">
        <f>Table1[[#This Row],[Vevő]]</f>
        <v>Siómetrik Kft.</v>
      </c>
      <c r="F384" t="str">
        <f>Table1[[#This Row],[Termékkör]]</f>
        <v>Rakományrögzítők</v>
      </c>
      <c r="G384" s="4">
        <f>Table1[[#This Row],[SzumElad]]</f>
        <v>11250</v>
      </c>
      <c r="H384" s="7">
        <f>Table1[[#This Row],[Jut_%]]</f>
        <v>17.12</v>
      </c>
      <c r="I384" s="4">
        <f>Table1[[#This Row],[Jut]]</f>
        <v>1926</v>
      </c>
      <c r="J384" s="4">
        <f>Table1[[#This Row],[Column1]]</f>
        <v>0</v>
      </c>
    </row>
    <row r="385" spans="1:10" hidden="1" x14ac:dyDescent="0.3">
      <c r="A385" s="2" t="str">
        <f>Table1[[#This Row],[Befolyt]]</f>
        <v>n</v>
      </c>
      <c r="B385" t="str">
        <f>Table1[[#This Row],[ÜK]]</f>
        <v>Bálint Miklós</v>
      </c>
      <c r="C385" s="3" t="str">
        <f>Table1[[#This Row],[Szla]]</f>
        <v>644/2026</v>
      </c>
      <c r="D385" s="6">
        <f>Table1[[#This Row],[Kelt_hó]]</f>
        <v>2</v>
      </c>
      <c r="E385" t="str">
        <f>Table1[[#This Row],[Vevő]]</f>
        <v>Siómetrik Kft.</v>
      </c>
      <c r="F385" t="str">
        <f>Table1[[#This Row],[Termékkör]]</f>
        <v>Rakományrögzítők</v>
      </c>
      <c r="G385" s="4">
        <f>Table1[[#This Row],[SzumElad]]</f>
        <v>5700</v>
      </c>
      <c r="H385" s="7">
        <f>Table1[[#This Row],[Jut_%]]</f>
        <v>9.27</v>
      </c>
      <c r="I385" s="4">
        <f>Table1[[#This Row],[Jut]]</f>
        <v>528.39</v>
      </c>
      <c r="J385" s="4">
        <f>Table1[[#This Row],[Column1]]</f>
        <v>0</v>
      </c>
    </row>
    <row r="386" spans="1:10" hidden="1" x14ac:dyDescent="0.3">
      <c r="A386" s="2" t="str">
        <f>Table1[[#This Row],[Befolyt]]</f>
        <v>n</v>
      </c>
      <c r="B386" t="str">
        <f>Table1[[#This Row],[ÜK]]</f>
        <v>Bálint Miklós</v>
      </c>
      <c r="C386" s="3" t="str">
        <f>Table1[[#This Row],[Szla]]</f>
        <v>644/2026</v>
      </c>
      <c r="D386" s="6">
        <f>Table1[[#This Row],[Kelt_hó]]</f>
        <v>2</v>
      </c>
      <c r="E386" t="str">
        <f>Table1[[#This Row],[Vevő]]</f>
        <v>Siómetrik Kft.</v>
      </c>
      <c r="F386" t="str">
        <f>Table1[[#This Row],[Termékkör]]</f>
        <v>Rakományrögzítők</v>
      </c>
      <c r="G386" s="4">
        <f>Table1[[#This Row],[SzumElad]]</f>
        <v>5300</v>
      </c>
      <c r="H386" s="7">
        <f>Table1[[#This Row],[Jut_%]]</f>
        <v>6.05</v>
      </c>
      <c r="I386" s="4">
        <f>Table1[[#This Row],[Jut]]</f>
        <v>320.64999999999998</v>
      </c>
      <c r="J386" s="4">
        <f>Table1[[#This Row],[Column1]]</f>
        <v>0</v>
      </c>
    </row>
    <row r="387" spans="1:10" hidden="1" x14ac:dyDescent="0.3">
      <c r="A387" s="2" t="str">
        <f>Table1[[#This Row],[Befolyt]]</f>
        <v>n</v>
      </c>
      <c r="B387" t="str">
        <f>Table1[[#This Row],[ÜK]]</f>
        <v>Bálint Miklós</v>
      </c>
      <c r="C387" s="3" t="str">
        <f>Table1[[#This Row],[Szla]]</f>
        <v>644/2026</v>
      </c>
      <c r="D387" s="6">
        <f>Table1[[#This Row],[Kelt_hó]]</f>
        <v>2</v>
      </c>
      <c r="E387" t="str">
        <f>Table1[[#This Row],[Vevő]]</f>
        <v>Siómetrik Kft.</v>
      </c>
      <c r="F387" t="str">
        <f>Table1[[#This Row],[Termékkör]]</f>
        <v>Rakományrögzítők</v>
      </c>
      <c r="G387" s="4">
        <f>Table1[[#This Row],[SzumElad]]</f>
        <v>3780</v>
      </c>
      <c r="H387" s="7">
        <f>Table1[[#This Row],[Jut_%]]</f>
        <v>7.14</v>
      </c>
      <c r="I387" s="4">
        <f>Table1[[#This Row],[Jut]]</f>
        <v>269.892</v>
      </c>
      <c r="J387" s="4">
        <f>Table1[[#This Row],[Column1]]</f>
        <v>0</v>
      </c>
    </row>
    <row r="388" spans="1:10" hidden="1" x14ac:dyDescent="0.3">
      <c r="A388" s="2" t="str">
        <f>Table1[[#This Row],[Befolyt]]</f>
        <v>n</v>
      </c>
      <c r="B388" t="str">
        <f>Table1[[#This Row],[ÜK]]</f>
        <v>Bálint Miklós</v>
      </c>
      <c r="C388" s="3" t="str">
        <f>Table1[[#This Row],[Szla]]</f>
        <v>644/2026</v>
      </c>
      <c r="D388" s="6">
        <f>Table1[[#This Row],[Kelt_hó]]</f>
        <v>2</v>
      </c>
      <c r="E388" t="str">
        <f>Table1[[#This Row],[Vevő]]</f>
        <v>Siómetrik Kft.</v>
      </c>
      <c r="F388" t="str">
        <f>Table1[[#This Row],[Termékkör]]</f>
        <v>Rakományrögzítők</v>
      </c>
      <c r="G388" s="4">
        <f>Table1[[#This Row],[SzumElad]]</f>
        <v>7200</v>
      </c>
      <c r="H388" s="7">
        <f>Table1[[#This Row],[Jut_%]]</f>
        <v>7.8</v>
      </c>
      <c r="I388" s="4">
        <f>Table1[[#This Row],[Jut]]</f>
        <v>561.6</v>
      </c>
      <c r="J388" s="4">
        <f>Table1[[#This Row],[Column1]]</f>
        <v>0</v>
      </c>
    </row>
    <row r="389" spans="1:10" hidden="1" x14ac:dyDescent="0.3">
      <c r="A389" s="2" t="str">
        <f>Table1[[#This Row],[Befolyt]]</f>
        <v>n</v>
      </c>
      <c r="B389" t="str">
        <f>Table1[[#This Row],[ÜK]]</f>
        <v>Bálint Miklós</v>
      </c>
      <c r="C389" s="3" t="str">
        <f>Table1[[#This Row],[Szla]]</f>
        <v>644/2026</v>
      </c>
      <c r="D389" s="6">
        <f>Table1[[#This Row],[Kelt_hó]]</f>
        <v>2</v>
      </c>
      <c r="E389" t="str">
        <f>Table1[[#This Row],[Vevő]]</f>
        <v>Siómetrik Kft.</v>
      </c>
      <c r="F389" t="str">
        <f>Table1[[#This Row],[Termékkör]]</f>
        <v>Fuvar</v>
      </c>
      <c r="G389" s="4">
        <f>Table1[[#This Row],[SzumElad]]</f>
        <v>0</v>
      </c>
      <c r="H389" s="7">
        <f>Table1[[#This Row],[Jut_%]]</f>
        <v>0</v>
      </c>
      <c r="I389" s="4">
        <f>Table1[[#This Row],[Jut]]</f>
        <v>0</v>
      </c>
      <c r="J389" s="4">
        <f>Table1[[#This Row],[Column1]]</f>
        <v>0</v>
      </c>
    </row>
    <row r="390" spans="1:10" hidden="1" x14ac:dyDescent="0.3">
      <c r="A390" s="2" t="str">
        <f>Table1[[#This Row],[Befolyt]]</f>
        <v>n</v>
      </c>
      <c r="B390" t="str">
        <f>Table1[[#This Row],[ÜK]]</f>
        <v>Horváth István</v>
      </c>
      <c r="C390" s="3" t="str">
        <f>Table1[[#This Row],[Szla]]</f>
        <v>643/2026</v>
      </c>
      <c r="D390" s="6">
        <f>Table1[[#This Row],[Kelt_hó]]</f>
        <v>2</v>
      </c>
      <c r="E390" t="str">
        <f>Table1[[#This Row],[Vevő]]</f>
        <v>Rugócenter Termelő és Szolgáltató</v>
      </c>
      <c r="F390" t="str">
        <f>Table1[[#This Row],[Termékkör]]</f>
        <v>Lánc függesztékek</v>
      </c>
      <c r="G390" s="4">
        <f>Table1[[#This Row],[SzumElad]]</f>
        <v>204000</v>
      </c>
      <c r="H390" s="7">
        <f>Table1[[#This Row],[Jut_%]]</f>
        <v>8.7799999999999994</v>
      </c>
      <c r="I390" s="4">
        <f>Table1[[#This Row],[Jut]]</f>
        <v>17911.199999999997</v>
      </c>
      <c r="J390" s="4">
        <f>Table1[[#This Row],[Column1]]</f>
        <v>0</v>
      </c>
    </row>
    <row r="391" spans="1:10" hidden="1" x14ac:dyDescent="0.3">
      <c r="A391" s="2" t="str">
        <f>Table1[[#This Row],[Befolyt]]</f>
        <v>n</v>
      </c>
      <c r="B391" t="str">
        <f>Table1[[#This Row],[ÜK]]</f>
        <v>Horváth István</v>
      </c>
      <c r="C391" s="3" t="str">
        <f>Table1[[#This Row],[Szla]]</f>
        <v>643/2026</v>
      </c>
      <c r="D391" s="6">
        <f>Table1[[#This Row],[Kelt_hó]]</f>
        <v>2</v>
      </c>
      <c r="E391" t="str">
        <f>Table1[[#This Row],[Vevő]]</f>
        <v>Rugócenter Termelő és Szolgáltató</v>
      </c>
      <c r="F391" t="str">
        <f>Table1[[#This Row],[Termékkör]]</f>
        <v>Fuvar</v>
      </c>
      <c r="G391" s="4">
        <f>Table1[[#This Row],[SzumElad]]</f>
        <v>0</v>
      </c>
      <c r="H391" s="7">
        <f>Table1[[#This Row],[Jut_%]]</f>
        <v>0</v>
      </c>
      <c r="I391" s="4">
        <f>Table1[[#This Row],[Jut]]</f>
        <v>0</v>
      </c>
      <c r="J391" s="4">
        <f>Table1[[#This Row],[Column1]]</f>
        <v>0</v>
      </c>
    </row>
    <row r="392" spans="1:10" hidden="1" x14ac:dyDescent="0.3">
      <c r="A392" s="2" t="str">
        <f>Table1[[#This Row],[Befolyt]]</f>
        <v>n</v>
      </c>
      <c r="B392" t="str">
        <f>Table1[[#This Row],[ÜK]]</f>
        <v>Halász Miklós</v>
      </c>
      <c r="C392" s="3" t="str">
        <f>Table1[[#This Row],[Szla]]</f>
        <v>642/2026</v>
      </c>
      <c r="D392" s="6">
        <f>Table1[[#This Row],[Kelt_hó]]</f>
        <v>2</v>
      </c>
      <c r="E392" t="str">
        <f>Table1[[#This Row],[Vevő]]</f>
        <v>Linamar Hungary Zrt. PPM.</v>
      </c>
      <c r="F392" t="str">
        <f>Table1[[#This Row],[Termékkör]]</f>
        <v>Textilkötelek hevederek</v>
      </c>
      <c r="G392" s="4">
        <f>Table1[[#This Row],[SzumElad]]</f>
        <v>2795</v>
      </c>
      <c r="H392" s="7">
        <f>Table1[[#This Row],[Jut_%]]</f>
        <v>0</v>
      </c>
      <c r="I392" s="4">
        <f>Table1[[#This Row],[Jut]]</f>
        <v>0</v>
      </c>
      <c r="J392" s="4">
        <f>Table1[[#This Row],[Column1]]</f>
        <v>0</v>
      </c>
    </row>
    <row r="393" spans="1:10" hidden="1" x14ac:dyDescent="0.3">
      <c r="A393" s="2" t="str">
        <f>Table1[[#This Row],[Befolyt]]</f>
        <v>n</v>
      </c>
      <c r="B393" t="str">
        <f>Table1[[#This Row],[ÜK]]</f>
        <v>Halász Miklós</v>
      </c>
      <c r="C393" s="3" t="str">
        <f>Table1[[#This Row],[Szla]]</f>
        <v>642/2026</v>
      </c>
      <c r="D393" s="6">
        <f>Table1[[#This Row],[Kelt_hó]]</f>
        <v>2</v>
      </c>
      <c r="E393" t="str">
        <f>Table1[[#This Row],[Vevő]]</f>
        <v>Linamar Hungary Zrt. PPM.</v>
      </c>
      <c r="F393" t="str">
        <f>Table1[[#This Row],[Termékkör]]</f>
        <v>Fuvar</v>
      </c>
      <c r="G393" s="4">
        <f>Table1[[#This Row],[SzumElad]]</f>
        <v>0</v>
      </c>
      <c r="H393" s="7">
        <f>Table1[[#This Row],[Jut_%]]</f>
        <v>0</v>
      </c>
      <c r="I393" s="4">
        <f>Table1[[#This Row],[Jut]]</f>
        <v>0</v>
      </c>
      <c r="J393" s="4">
        <f>Table1[[#This Row],[Column1]]</f>
        <v>0</v>
      </c>
    </row>
    <row r="394" spans="1:10" hidden="1" x14ac:dyDescent="0.3">
      <c r="A394" s="2" t="str">
        <f>Table1[[#This Row],[Befolyt]]</f>
        <v>n</v>
      </c>
      <c r="B394" t="str">
        <f>Table1[[#This Row],[ÜK]]</f>
        <v>Halász Miklós</v>
      </c>
      <c r="C394" s="3" t="str">
        <f>Table1[[#This Row],[Szla]]</f>
        <v>642/2026</v>
      </c>
      <c r="D394" s="6">
        <f>Table1[[#This Row],[Kelt_hó]]</f>
        <v>2</v>
      </c>
      <c r="E394" t="str">
        <f>Table1[[#This Row],[Vevő]]</f>
        <v>Linamar Hungary Zrt. PPM.</v>
      </c>
      <c r="F394" t="str">
        <f>Table1[[#This Row],[Termékkör]]</f>
        <v>Fuvar</v>
      </c>
      <c r="G394" s="4">
        <f>Table1[[#This Row],[SzumElad]]</f>
        <v>0</v>
      </c>
      <c r="H394" s="7">
        <f>Table1[[#This Row],[Jut_%]]</f>
        <v>0</v>
      </c>
      <c r="I394" s="4">
        <f>Table1[[#This Row],[Jut]]</f>
        <v>0</v>
      </c>
      <c r="J394" s="4">
        <f>Table1[[#This Row],[Column1]]</f>
        <v>0</v>
      </c>
    </row>
    <row r="395" spans="1:10" hidden="1" x14ac:dyDescent="0.3">
      <c r="A395" s="2" t="str">
        <f>Table1[[#This Row],[Befolyt]]</f>
        <v>n</v>
      </c>
      <c r="B395" t="str">
        <f>Table1[[#This Row],[ÜK]]</f>
        <v>Nagy Gergely</v>
      </c>
      <c r="C395" s="3" t="str">
        <f>Table1[[#This Row],[Szla]]</f>
        <v>641/2026</v>
      </c>
      <c r="D395" s="6">
        <f>Table1[[#This Row],[Kelt_hó]]</f>
        <v>2</v>
      </c>
      <c r="E395" t="str">
        <f>Table1[[#This Row],[Vevő]]</f>
        <v>Ganz Motor Kft</v>
      </c>
      <c r="F395" t="str">
        <f>Table1[[#This Row],[Termékkör]]</f>
        <v>Emelőszemek</v>
      </c>
      <c r="G395" s="4">
        <f>Table1[[#This Row],[SzumElad]]</f>
        <v>124960</v>
      </c>
      <c r="H395" s="7">
        <f>Table1[[#This Row],[Jut_%]]</f>
        <v>5</v>
      </c>
      <c r="I395" s="4">
        <f>Table1[[#This Row],[Jut]]</f>
        <v>6248</v>
      </c>
      <c r="J395" s="4">
        <f>Table1[[#This Row],[Column1]]</f>
        <v>0</v>
      </c>
    </row>
    <row r="396" spans="1:10" hidden="1" x14ac:dyDescent="0.3">
      <c r="A396" s="2" t="str">
        <f>Table1[[#This Row],[Befolyt]]</f>
        <v>n</v>
      </c>
      <c r="B396" t="str">
        <f>Table1[[#This Row],[ÜK]]</f>
        <v>Nagy Gergely</v>
      </c>
      <c r="C396" s="3" t="str">
        <f>Table1[[#This Row],[Szla]]</f>
        <v>641/2026</v>
      </c>
      <c r="D396" s="6">
        <f>Table1[[#This Row],[Kelt_hó]]</f>
        <v>2</v>
      </c>
      <c r="E396" t="str">
        <f>Table1[[#This Row],[Vevő]]</f>
        <v>Ganz Motor Kft</v>
      </c>
      <c r="F396" t="str">
        <f>Table1[[#This Row],[Termékkör]]</f>
        <v>Emelőszemek</v>
      </c>
      <c r="G396" s="4">
        <f>Table1[[#This Row],[SzumElad]]</f>
        <v>118840</v>
      </c>
      <c r="H396" s="7">
        <f>Table1[[#This Row],[Jut_%]]</f>
        <v>5</v>
      </c>
      <c r="I396" s="4">
        <f>Table1[[#This Row],[Jut]]</f>
        <v>5942</v>
      </c>
      <c r="J396" s="4">
        <f>Table1[[#This Row],[Column1]]</f>
        <v>0</v>
      </c>
    </row>
    <row r="397" spans="1:10" hidden="1" x14ac:dyDescent="0.3">
      <c r="A397" s="2" t="str">
        <f>Table1[[#This Row],[Befolyt]]</f>
        <v>n</v>
      </c>
      <c r="B397" t="str">
        <f>Table1[[#This Row],[ÜK]]</f>
        <v>Nagy Gergely</v>
      </c>
      <c r="C397" s="3" t="str">
        <f>Table1[[#This Row],[Szla]]</f>
        <v>641/2026</v>
      </c>
      <c r="D397" s="6">
        <f>Table1[[#This Row],[Kelt_hó]]</f>
        <v>2</v>
      </c>
      <c r="E397" t="str">
        <f>Table1[[#This Row],[Vevő]]</f>
        <v>Ganz Motor Kft</v>
      </c>
      <c r="F397" t="str">
        <f>Table1[[#This Row],[Termékkör]]</f>
        <v>Emelőszemek</v>
      </c>
      <c r="G397" s="4">
        <f>Table1[[#This Row],[SzumElad]]</f>
        <v>118440</v>
      </c>
      <c r="H397" s="7">
        <f>Table1[[#This Row],[Jut_%]]</f>
        <v>5</v>
      </c>
      <c r="I397" s="4">
        <f>Table1[[#This Row],[Jut]]</f>
        <v>5922</v>
      </c>
      <c r="J397" s="4">
        <f>Table1[[#This Row],[Column1]]</f>
        <v>0</v>
      </c>
    </row>
    <row r="398" spans="1:10" hidden="1" x14ac:dyDescent="0.3">
      <c r="A398" s="2" t="str">
        <f>Table1[[#This Row],[Befolyt]]</f>
        <v>n</v>
      </c>
      <c r="B398" t="str">
        <f>Table1[[#This Row],[ÜK]]</f>
        <v>Nagy Gergely</v>
      </c>
      <c r="C398" s="3" t="str">
        <f>Table1[[#This Row],[Szla]]</f>
        <v>641/2026</v>
      </c>
      <c r="D398" s="6">
        <f>Table1[[#This Row],[Kelt_hó]]</f>
        <v>2</v>
      </c>
      <c r="E398" t="str">
        <f>Table1[[#This Row],[Vevő]]</f>
        <v>Ganz Motor Kft</v>
      </c>
      <c r="F398" t="str">
        <f>Table1[[#This Row],[Termékkör]]</f>
        <v>Emelőszemek</v>
      </c>
      <c r="G398" s="4">
        <f>Table1[[#This Row],[SzumElad]]</f>
        <v>3000</v>
      </c>
      <c r="H398" s="7">
        <f>Table1[[#This Row],[Jut_%]]</f>
        <v>5</v>
      </c>
      <c r="I398" s="4">
        <f>Table1[[#This Row],[Jut]]</f>
        <v>150</v>
      </c>
      <c r="J398" s="4">
        <f>Table1[[#This Row],[Column1]]</f>
        <v>0</v>
      </c>
    </row>
    <row r="399" spans="1:10" hidden="1" x14ac:dyDescent="0.3">
      <c r="A399" s="2" t="str">
        <f>Table1[[#This Row],[Befolyt]]</f>
        <v>n</v>
      </c>
      <c r="B399" t="str">
        <f>Table1[[#This Row],[ÜK]]</f>
        <v>Nagy Gergely</v>
      </c>
      <c r="C399" s="3" t="str">
        <f>Table1[[#This Row],[Szla]]</f>
        <v>641/2026</v>
      </c>
      <c r="D399" s="6">
        <f>Table1[[#This Row],[Kelt_hó]]</f>
        <v>2</v>
      </c>
      <c r="E399" t="str">
        <f>Table1[[#This Row],[Vevő]]</f>
        <v>Ganz Motor Kft</v>
      </c>
      <c r="F399" t="str">
        <f>Table1[[#This Row],[Termékkör]]</f>
        <v>Emelőszemek</v>
      </c>
      <c r="G399" s="4">
        <f>Table1[[#This Row],[SzumElad]]</f>
        <v>1980</v>
      </c>
      <c r="H399" s="7">
        <f>Table1[[#This Row],[Jut_%]]</f>
        <v>5</v>
      </c>
      <c r="I399" s="4">
        <f>Table1[[#This Row],[Jut]]</f>
        <v>99</v>
      </c>
      <c r="J399" s="4">
        <f>Table1[[#This Row],[Column1]]</f>
        <v>0</v>
      </c>
    </row>
    <row r="400" spans="1:10" hidden="1" x14ac:dyDescent="0.3">
      <c r="A400" s="2" t="str">
        <f>Table1[[#This Row],[Befolyt]]</f>
        <v>n</v>
      </c>
      <c r="B400" t="str">
        <f>Table1[[#This Row],[ÜK]]</f>
        <v>Nagy Gergely</v>
      </c>
      <c r="C400" s="3" t="str">
        <f>Table1[[#This Row],[Szla]]</f>
        <v>641/2026</v>
      </c>
      <c r="D400" s="6">
        <f>Table1[[#This Row],[Kelt_hó]]</f>
        <v>2</v>
      </c>
      <c r="E400" t="str">
        <f>Table1[[#This Row],[Vevő]]</f>
        <v>Ganz Motor Kft</v>
      </c>
      <c r="F400" t="str">
        <f>Table1[[#This Row],[Termékkör]]</f>
        <v>Emelőszemek</v>
      </c>
      <c r="G400" s="4">
        <f>Table1[[#This Row],[SzumElad]]</f>
        <v>1000</v>
      </c>
      <c r="H400" s="7">
        <f>Table1[[#This Row],[Jut_%]]</f>
        <v>5</v>
      </c>
      <c r="I400" s="4">
        <f>Table1[[#This Row],[Jut]]</f>
        <v>50</v>
      </c>
      <c r="J400" s="4">
        <f>Table1[[#This Row],[Column1]]</f>
        <v>0</v>
      </c>
    </row>
    <row r="401" spans="1:10" hidden="1" x14ac:dyDescent="0.3">
      <c r="A401" s="2" t="str">
        <f>Table1[[#This Row],[Befolyt]]</f>
        <v>n</v>
      </c>
      <c r="B401" t="str">
        <f>Table1[[#This Row],[ÜK]]</f>
        <v>Nagy Gergely</v>
      </c>
      <c r="C401" s="3" t="str">
        <f>Table1[[#This Row],[Szla]]</f>
        <v>641/2026</v>
      </c>
      <c r="D401" s="6">
        <f>Table1[[#This Row],[Kelt_hó]]</f>
        <v>2</v>
      </c>
      <c r="E401" t="str">
        <f>Table1[[#This Row],[Vevő]]</f>
        <v>Ganz Motor Kft</v>
      </c>
      <c r="F401" t="str">
        <f>Table1[[#This Row],[Termékkör]]</f>
        <v>Textilkötelek hevederek</v>
      </c>
      <c r="G401" s="4">
        <f>Table1[[#This Row],[SzumElad]]</f>
        <v>22400</v>
      </c>
      <c r="H401" s="7">
        <f>Table1[[#This Row],[Jut_%]]</f>
        <v>10</v>
      </c>
      <c r="I401" s="4">
        <f>Table1[[#This Row],[Jut]]</f>
        <v>2240</v>
      </c>
      <c r="J401" s="4">
        <f>Table1[[#This Row],[Column1]]</f>
        <v>0</v>
      </c>
    </row>
    <row r="402" spans="1:10" hidden="1" x14ac:dyDescent="0.3">
      <c r="A402" s="2" t="str">
        <f>Table1[[#This Row],[Befolyt]]</f>
        <v>n</v>
      </c>
      <c r="B402" t="str">
        <f>Table1[[#This Row],[ÜK]]</f>
        <v>Nagy Gergely</v>
      </c>
      <c r="C402" s="3" t="str">
        <f>Table1[[#This Row],[Szla]]</f>
        <v>641/2026</v>
      </c>
      <c r="D402" s="6">
        <f>Table1[[#This Row],[Kelt_hó]]</f>
        <v>2</v>
      </c>
      <c r="E402" t="str">
        <f>Table1[[#This Row],[Vevő]]</f>
        <v>Ganz Motor Kft</v>
      </c>
      <c r="F402" t="str">
        <f>Table1[[#This Row],[Termékkör]]</f>
        <v>Textilkötelek hevederek</v>
      </c>
      <c r="G402" s="4">
        <f>Table1[[#This Row],[SzumElad]]</f>
        <v>30000</v>
      </c>
      <c r="H402" s="7">
        <f>Table1[[#This Row],[Jut_%]]</f>
        <v>10</v>
      </c>
      <c r="I402" s="4">
        <f>Table1[[#This Row],[Jut]]</f>
        <v>3000</v>
      </c>
      <c r="J402" s="4">
        <f>Table1[[#This Row],[Column1]]</f>
        <v>0</v>
      </c>
    </row>
    <row r="403" spans="1:10" hidden="1" x14ac:dyDescent="0.3">
      <c r="A403" s="2" t="str">
        <f>Table1[[#This Row],[Befolyt]]</f>
        <v>n</v>
      </c>
      <c r="B403" t="str">
        <f>Table1[[#This Row],[ÜK]]</f>
        <v>Nagy Gergely</v>
      </c>
      <c r="C403" s="3" t="str">
        <f>Table1[[#This Row],[Szla]]</f>
        <v>641/2026</v>
      </c>
      <c r="D403" s="6">
        <f>Table1[[#This Row],[Kelt_hó]]</f>
        <v>2</v>
      </c>
      <c r="E403" t="str">
        <f>Table1[[#This Row],[Vevő]]</f>
        <v>Ganz Motor Kft</v>
      </c>
      <c r="F403" t="str">
        <f>Table1[[#This Row],[Termékkör]]</f>
        <v>Textilkötelek hevederek</v>
      </c>
      <c r="G403" s="4">
        <f>Table1[[#This Row],[SzumElad]]</f>
        <v>16800</v>
      </c>
      <c r="H403" s="7">
        <f>Table1[[#This Row],[Jut_%]]</f>
        <v>10</v>
      </c>
      <c r="I403" s="4">
        <f>Table1[[#This Row],[Jut]]</f>
        <v>1680</v>
      </c>
      <c r="J403" s="4">
        <f>Table1[[#This Row],[Column1]]</f>
        <v>0</v>
      </c>
    </row>
    <row r="404" spans="1:10" hidden="1" x14ac:dyDescent="0.3">
      <c r="A404" s="2" t="str">
        <f>Table1[[#This Row],[Befolyt]]</f>
        <v>n</v>
      </c>
      <c r="B404" t="str">
        <f>Table1[[#This Row],[ÜK]]</f>
        <v>Nagy Gergely</v>
      </c>
      <c r="C404" s="3" t="str">
        <f>Table1[[#This Row],[Szla]]</f>
        <v>641/2026</v>
      </c>
      <c r="D404" s="6">
        <f>Table1[[#This Row],[Kelt_hó]]</f>
        <v>2</v>
      </c>
      <c r="E404" t="str">
        <f>Table1[[#This Row],[Vevő]]</f>
        <v>Ganz Motor Kft</v>
      </c>
      <c r="F404" t="str">
        <f>Table1[[#This Row],[Termékkör]]</f>
        <v>Textilkötelek hevederek</v>
      </c>
      <c r="G404" s="4">
        <f>Table1[[#This Row],[SzumElad]]</f>
        <v>6800</v>
      </c>
      <c r="H404" s="7">
        <f>Table1[[#This Row],[Jut_%]]</f>
        <v>10</v>
      </c>
      <c r="I404" s="4">
        <f>Table1[[#This Row],[Jut]]</f>
        <v>680</v>
      </c>
      <c r="J404" s="4">
        <f>Table1[[#This Row],[Column1]]</f>
        <v>0</v>
      </c>
    </row>
    <row r="405" spans="1:10" hidden="1" x14ac:dyDescent="0.3">
      <c r="A405" s="2" t="str">
        <f>Table1[[#This Row],[Befolyt]]</f>
        <v>n</v>
      </c>
      <c r="B405" t="str">
        <f>Table1[[#This Row],[ÜK]]</f>
        <v>Nagy Gergely</v>
      </c>
      <c r="C405" s="3" t="str">
        <f>Table1[[#This Row],[Szla]]</f>
        <v>641/2026</v>
      </c>
      <c r="D405" s="6">
        <f>Table1[[#This Row],[Kelt_hó]]</f>
        <v>2</v>
      </c>
      <c r="E405" t="str">
        <f>Table1[[#This Row],[Vevő]]</f>
        <v>Ganz Motor Kft</v>
      </c>
      <c r="F405" t="str">
        <f>Table1[[#This Row],[Termékkör]]</f>
        <v>Acélsodrony függesztékek</v>
      </c>
      <c r="G405" s="4">
        <f>Table1[[#This Row],[SzumElad]]</f>
        <v>116340</v>
      </c>
      <c r="H405" s="7">
        <f>Table1[[#This Row],[Jut_%]]</f>
        <v>5</v>
      </c>
      <c r="I405" s="4">
        <f>Table1[[#This Row],[Jut]]</f>
        <v>5817</v>
      </c>
      <c r="J405" s="4">
        <f>Table1[[#This Row],[Column1]]</f>
        <v>0</v>
      </c>
    </row>
    <row r="406" spans="1:10" hidden="1" x14ac:dyDescent="0.3">
      <c r="A406" s="2" t="str">
        <f>Table1[[#This Row],[Befolyt]]</f>
        <v>n</v>
      </c>
      <c r="B406" t="str">
        <f>Table1[[#This Row],[ÜK]]</f>
        <v>Nagy Gergely</v>
      </c>
      <c r="C406" s="3" t="str">
        <f>Table1[[#This Row],[Szla]]</f>
        <v>641/2026</v>
      </c>
      <c r="D406" s="6">
        <f>Table1[[#This Row],[Kelt_hó]]</f>
        <v>2</v>
      </c>
      <c r="E406" t="str">
        <f>Table1[[#This Row],[Vevő]]</f>
        <v>Ganz Motor Kft</v>
      </c>
      <c r="F406" t="str">
        <f>Table1[[#This Row],[Termékkör]]</f>
        <v>Kapcsolóelemek</v>
      </c>
      <c r="G406" s="4">
        <f>Table1[[#This Row],[SzumElad]]</f>
        <v>13120</v>
      </c>
      <c r="H406" s="7">
        <f>Table1[[#This Row],[Jut_%]]</f>
        <v>7</v>
      </c>
      <c r="I406" s="4">
        <f>Table1[[#This Row],[Jut]]</f>
        <v>918.4</v>
      </c>
      <c r="J406" s="4">
        <f>Table1[[#This Row],[Column1]]</f>
        <v>0</v>
      </c>
    </row>
    <row r="407" spans="1:10" hidden="1" x14ac:dyDescent="0.3">
      <c r="A407" s="2" t="str">
        <f>Table1[[#This Row],[Befolyt]]</f>
        <v>i</v>
      </c>
      <c r="B407" t="str">
        <f>Table1[[#This Row],[ÜK]]</f>
        <v>Halász Miklós</v>
      </c>
      <c r="C407" s="3" t="str">
        <f>Table1[[#This Row],[Szla]]</f>
        <v>640/2026</v>
      </c>
      <c r="D407" s="6">
        <f>Table1[[#This Row],[Kelt_hó]]</f>
        <v>2</v>
      </c>
      <c r="E407" t="str">
        <f>Table1[[#This Row],[Vevő]]</f>
        <v>Environterv Kft.</v>
      </c>
      <c r="F407" t="str">
        <f>Table1[[#This Row],[Termékkör]]</f>
        <v>Vizsgálat</v>
      </c>
      <c r="G407" s="4">
        <f>Table1[[#This Row],[SzumElad]]</f>
        <v>27685</v>
      </c>
      <c r="H407" s="7">
        <f>Table1[[#This Row],[Jut_%]]</f>
        <v>10</v>
      </c>
      <c r="I407" s="4">
        <f>Table1[[#This Row],[Jut]]</f>
        <v>2768.5</v>
      </c>
      <c r="J407" s="4">
        <f>Table1[[#This Row],[Column1]]</f>
        <v>0</v>
      </c>
    </row>
    <row r="408" spans="1:10" hidden="1" x14ac:dyDescent="0.3">
      <c r="A408" s="2" t="str">
        <f>Table1[[#This Row],[Befolyt]]</f>
        <v>n</v>
      </c>
      <c r="B408" t="str">
        <f>Table1[[#This Row],[ÜK]]</f>
        <v>H-ITB Kft.</v>
      </c>
      <c r="C408" s="3" t="str">
        <f>Table1[[#This Row],[Szla]]</f>
        <v>639/2026</v>
      </c>
      <c r="D408" s="6">
        <f>Table1[[#This Row],[Kelt_hó]]</f>
        <v>2</v>
      </c>
      <c r="E408" t="str">
        <f>Table1[[#This Row],[Vevő]]</f>
        <v>G-P. Service Mobil Kft.</v>
      </c>
      <c r="F408" t="str">
        <f>Table1[[#This Row],[Termékkör]]</f>
        <v>Emelőgép szolgáltatások</v>
      </c>
      <c r="G408" s="4">
        <f>Table1[[#This Row],[SzumElad]]</f>
        <v>2400</v>
      </c>
      <c r="H408" s="7">
        <f>Table1[[#This Row],[Jut_%]]</f>
        <v>0</v>
      </c>
      <c r="I408" s="4">
        <f>Table1[[#This Row],[Jut]]</f>
        <v>0</v>
      </c>
      <c r="J408" s="4">
        <f>Table1[[#This Row],[Column1]]</f>
        <v>0</v>
      </c>
    </row>
    <row r="409" spans="1:10" hidden="1" x14ac:dyDescent="0.3">
      <c r="A409" s="2" t="str">
        <f>Table1[[#This Row],[Befolyt]]</f>
        <v>n</v>
      </c>
      <c r="B409" t="str">
        <f>Table1[[#This Row],[ÜK]]</f>
        <v>H-ITB Kft.</v>
      </c>
      <c r="C409" s="3" t="str">
        <f>Table1[[#This Row],[Szla]]</f>
        <v>639/2026</v>
      </c>
      <c r="D409" s="6">
        <f>Table1[[#This Row],[Kelt_hó]]</f>
        <v>2</v>
      </c>
      <c r="E409" t="str">
        <f>Table1[[#This Row],[Vevő]]</f>
        <v>G-P. Service Mobil Kft.</v>
      </c>
      <c r="F409" t="str">
        <f>Table1[[#This Row],[Termékkör]]</f>
        <v>Emelőberendezések</v>
      </c>
      <c r="G409" s="4">
        <f>Table1[[#This Row],[SzumElad]]</f>
        <v>79900</v>
      </c>
      <c r="H409" s="7">
        <f>Table1[[#This Row],[Jut_%]]</f>
        <v>0</v>
      </c>
      <c r="I409" s="4">
        <f>Table1[[#This Row],[Jut]]</f>
        <v>0</v>
      </c>
      <c r="J409" s="4">
        <f>Table1[[#This Row],[Column1]]</f>
        <v>0</v>
      </c>
    </row>
    <row r="410" spans="1:10" hidden="1" x14ac:dyDescent="0.3">
      <c r="A410" s="2" t="str">
        <f>Table1[[#This Row],[Befolyt]]</f>
        <v>n</v>
      </c>
      <c r="B410" t="str">
        <f>Table1[[#This Row],[ÜK]]</f>
        <v>Nagy Gergely</v>
      </c>
      <c r="C410" s="3" t="str">
        <f>Table1[[#This Row],[Szla]]</f>
        <v>638/2026</v>
      </c>
      <c r="D410" s="6">
        <f>Table1[[#This Row],[Kelt_hó]]</f>
        <v>2</v>
      </c>
      <c r="E410" t="str">
        <f>Table1[[#This Row],[Vevő]]</f>
        <v>Lufthansa Technik Budapest Kft</v>
      </c>
      <c r="F410" t="str">
        <f>Table1[[#This Row],[Termékkör]]</f>
        <v>Vizsgálat</v>
      </c>
      <c r="G410" s="4">
        <f>Table1[[#This Row],[SzumElad]]</f>
        <v>105152</v>
      </c>
      <c r="H410" s="7">
        <f>Table1[[#This Row],[Jut_%]]</f>
        <v>10</v>
      </c>
      <c r="I410" s="4">
        <f>Table1[[#This Row],[Jut]]</f>
        <v>10515.2</v>
      </c>
      <c r="J410" s="4">
        <f>Table1[[#This Row],[Column1]]</f>
        <v>0</v>
      </c>
    </row>
    <row r="411" spans="1:10" hidden="1" x14ac:dyDescent="0.3">
      <c r="A411" s="2" t="str">
        <f>Table1[[#This Row],[Befolyt]]</f>
        <v>n</v>
      </c>
      <c r="B411" t="str">
        <f>Table1[[#This Row],[ÜK]]</f>
        <v>Horváth István</v>
      </c>
      <c r="C411" s="3" t="str">
        <f>Table1[[#This Row],[Szla]]</f>
        <v>637/2026</v>
      </c>
      <c r="D411" s="6">
        <f>Table1[[#This Row],[Kelt_hó]]</f>
        <v>2</v>
      </c>
      <c r="E411" t="str">
        <f>Table1[[#This Row],[Vevő]]</f>
        <v>Vasanfer Kft.</v>
      </c>
      <c r="F411" t="str">
        <f>Table1[[#This Row],[Termékkör]]</f>
        <v>Lánc függesztékek</v>
      </c>
      <c r="G411" s="4">
        <f>Table1[[#This Row],[SzumElad]]</f>
        <v>3020</v>
      </c>
      <c r="H411" s="7">
        <f>Table1[[#This Row],[Jut_%]]</f>
        <v>5</v>
      </c>
      <c r="I411" s="4">
        <f>Table1[[#This Row],[Jut]]</f>
        <v>151</v>
      </c>
      <c r="J411" s="4">
        <f>Table1[[#This Row],[Column1]]</f>
        <v>0</v>
      </c>
    </row>
    <row r="412" spans="1:10" hidden="1" x14ac:dyDescent="0.3">
      <c r="A412" s="2" t="str">
        <f>Table1[[#This Row],[Befolyt]]</f>
        <v>n</v>
      </c>
      <c r="B412" t="str">
        <f>Table1[[#This Row],[ÜK]]</f>
        <v>Horváth István</v>
      </c>
      <c r="C412" s="3" t="str">
        <f>Table1[[#This Row],[Szla]]</f>
        <v>637/2026</v>
      </c>
      <c r="D412" s="6">
        <f>Table1[[#This Row],[Kelt_hó]]</f>
        <v>2</v>
      </c>
      <c r="E412" t="str">
        <f>Table1[[#This Row],[Vevő]]</f>
        <v>Vasanfer Kft.</v>
      </c>
      <c r="F412" t="str">
        <f>Table1[[#This Row],[Termékkör]]</f>
        <v>Lánc függesztékek</v>
      </c>
      <c r="G412" s="4">
        <f>Table1[[#This Row],[SzumElad]]</f>
        <v>4180</v>
      </c>
      <c r="H412" s="7">
        <f>Table1[[#This Row],[Jut_%]]</f>
        <v>5</v>
      </c>
      <c r="I412" s="4">
        <f>Table1[[#This Row],[Jut]]</f>
        <v>209</v>
      </c>
      <c r="J412" s="4">
        <f>Table1[[#This Row],[Column1]]</f>
        <v>0</v>
      </c>
    </row>
    <row r="413" spans="1:10" hidden="1" x14ac:dyDescent="0.3">
      <c r="A413" s="2" t="str">
        <f>Table1[[#This Row],[Befolyt]]</f>
        <v>n</v>
      </c>
      <c r="B413" t="str">
        <f>Table1[[#This Row],[ÜK]]</f>
        <v>Horváth István</v>
      </c>
      <c r="C413" s="3" t="str">
        <f>Table1[[#This Row],[Szla]]</f>
        <v>637/2026</v>
      </c>
      <c r="D413" s="6">
        <f>Table1[[#This Row],[Kelt_hó]]</f>
        <v>2</v>
      </c>
      <c r="E413" t="str">
        <f>Table1[[#This Row],[Vevő]]</f>
        <v>Vasanfer Kft.</v>
      </c>
      <c r="F413" t="str">
        <f>Table1[[#This Row],[Termékkör]]</f>
        <v>Lánc függesztékek</v>
      </c>
      <c r="G413" s="4">
        <f>Table1[[#This Row],[SzumElad]]</f>
        <v>3420</v>
      </c>
      <c r="H413" s="7">
        <f>Table1[[#This Row],[Jut_%]]</f>
        <v>5</v>
      </c>
      <c r="I413" s="4">
        <f>Table1[[#This Row],[Jut]]</f>
        <v>171</v>
      </c>
      <c r="J413" s="4">
        <f>Table1[[#This Row],[Column1]]</f>
        <v>0</v>
      </c>
    </row>
    <row r="414" spans="1:10" hidden="1" x14ac:dyDescent="0.3">
      <c r="A414" s="2" t="str">
        <f>Table1[[#This Row],[Befolyt]]</f>
        <v>n</v>
      </c>
      <c r="B414" t="str">
        <f>Table1[[#This Row],[ÜK]]</f>
        <v>Horváth István</v>
      </c>
      <c r="C414" s="3" t="str">
        <f>Table1[[#This Row],[Szla]]</f>
        <v>637/2026</v>
      </c>
      <c r="D414" s="6">
        <f>Table1[[#This Row],[Kelt_hó]]</f>
        <v>2</v>
      </c>
      <c r="E414" t="str">
        <f>Table1[[#This Row],[Vevő]]</f>
        <v>Vasanfer Kft.</v>
      </c>
      <c r="F414" t="str">
        <f>Table1[[#This Row],[Termékkör]]</f>
        <v>Kiszállás</v>
      </c>
      <c r="G414" s="4">
        <f>Table1[[#This Row],[SzumElad]]</f>
        <v>33000</v>
      </c>
      <c r="H414" s="7">
        <f>Table1[[#This Row],[Jut_%]]</f>
        <v>0</v>
      </c>
      <c r="I414" s="4">
        <f>Table1[[#This Row],[Jut]]</f>
        <v>0</v>
      </c>
      <c r="J414" s="4">
        <f>Table1[[#This Row],[Column1]]</f>
        <v>0</v>
      </c>
    </row>
    <row r="415" spans="1:10" hidden="1" x14ac:dyDescent="0.3">
      <c r="A415" s="2" t="str">
        <f>Table1[[#This Row],[Befolyt]]</f>
        <v>n</v>
      </c>
      <c r="B415" t="str">
        <f>Table1[[#This Row],[ÜK]]</f>
        <v>Horváth István</v>
      </c>
      <c r="C415" s="3" t="str">
        <f>Table1[[#This Row],[Szla]]</f>
        <v>637/2026</v>
      </c>
      <c r="D415" s="6">
        <f>Table1[[#This Row],[Kelt_hó]]</f>
        <v>2</v>
      </c>
      <c r="E415" t="str">
        <f>Table1[[#This Row],[Vevő]]</f>
        <v>Vasanfer Kft.</v>
      </c>
      <c r="F415" t="str">
        <f>Table1[[#This Row],[Termékkör]]</f>
        <v>Vizsgálat</v>
      </c>
      <c r="G415" s="4">
        <f>Table1[[#This Row],[SzumElad]]</f>
        <v>552800</v>
      </c>
      <c r="H415" s="7">
        <f>Table1[[#This Row],[Jut_%]]</f>
        <v>10</v>
      </c>
      <c r="I415" s="4">
        <f>Table1[[#This Row],[Jut]]</f>
        <v>55280</v>
      </c>
      <c r="J415" s="4">
        <f>Table1[[#This Row],[Column1]]</f>
        <v>0</v>
      </c>
    </row>
    <row r="416" spans="1:10" hidden="1" x14ac:dyDescent="0.3">
      <c r="A416" s="2" t="str">
        <f>Table1[[#This Row],[Befolyt]]</f>
        <v>n</v>
      </c>
      <c r="B416" t="str">
        <f>Table1[[#This Row],[ÜK]]</f>
        <v>Forgó Tamás</v>
      </c>
      <c r="C416" s="3" t="str">
        <f>Table1[[#This Row],[Szla]]</f>
        <v>636/2026</v>
      </c>
      <c r="D416" s="6">
        <f>Table1[[#This Row],[Kelt_hó]]</f>
        <v>2</v>
      </c>
      <c r="E416" t="str">
        <f>Table1[[#This Row],[Vevő]]</f>
        <v>GD Gép és Daru Kft</v>
      </c>
      <c r="F416" t="str">
        <f>Table1[[#This Row],[Termékkör]]</f>
        <v>Rakományrögzítők</v>
      </c>
      <c r="G416" s="4">
        <f>Table1[[#This Row],[SzumElad]]</f>
        <v>16800</v>
      </c>
      <c r="H416" s="7">
        <f>Table1[[#This Row],[Jut_%]]</f>
        <v>0</v>
      </c>
      <c r="I416" s="4">
        <f>Table1[[#This Row],[Jut]]</f>
        <v>0</v>
      </c>
      <c r="J416" s="4">
        <f>Table1[[#This Row],[Column1]]</f>
        <v>0</v>
      </c>
    </row>
    <row r="417" spans="1:10" hidden="1" x14ac:dyDescent="0.3">
      <c r="A417" s="2" t="str">
        <f>Table1[[#This Row],[Befolyt]]</f>
        <v>n</v>
      </c>
      <c r="B417" t="str">
        <f>Table1[[#This Row],[ÜK]]</f>
        <v>Hegyi Gábor</v>
      </c>
      <c r="C417" s="3" t="str">
        <f>Table1[[#This Row],[Szla]]</f>
        <v>635/2026</v>
      </c>
      <c r="D417" s="6">
        <f>Table1[[#This Row],[Kelt_hó]]</f>
        <v>2</v>
      </c>
      <c r="E417" t="str">
        <f>Table1[[#This Row],[Vevő]]</f>
        <v>Leier Hungária Kft.</v>
      </c>
      <c r="F417" t="str">
        <f>Table1[[#This Row],[Termékkör]]</f>
        <v>Rakományrögzítők</v>
      </c>
      <c r="G417" s="4">
        <f>Table1[[#This Row],[SzumElad]]</f>
        <v>27300</v>
      </c>
      <c r="H417" s="7">
        <f>Table1[[#This Row],[Jut_%]]</f>
        <v>2.0099999999999998</v>
      </c>
      <c r="I417" s="4">
        <f>Table1[[#This Row],[Jut]]</f>
        <v>548.7299999999999</v>
      </c>
      <c r="J417" s="4">
        <f>Table1[[#This Row],[Column1]]</f>
        <v>0</v>
      </c>
    </row>
    <row r="418" spans="1:10" hidden="1" x14ac:dyDescent="0.3">
      <c r="A418" s="2" t="str">
        <f>Table1[[#This Row],[Befolyt]]</f>
        <v>n</v>
      </c>
      <c r="B418" t="str">
        <f>Table1[[#This Row],[ÜK]]</f>
        <v>Hegyi Gábor</v>
      </c>
      <c r="C418" s="3" t="str">
        <f>Table1[[#This Row],[Szla]]</f>
        <v>635/2026</v>
      </c>
      <c r="D418" s="6">
        <f>Table1[[#This Row],[Kelt_hó]]</f>
        <v>2</v>
      </c>
      <c r="E418" t="str">
        <f>Table1[[#This Row],[Vevő]]</f>
        <v>Leier Hungária Kft.</v>
      </c>
      <c r="F418" t="str">
        <f>Table1[[#This Row],[Termékkör]]</f>
        <v>Rakományrögzítők</v>
      </c>
      <c r="G418" s="4">
        <f>Table1[[#This Row],[SzumElad]]</f>
        <v>155000</v>
      </c>
      <c r="H418" s="7">
        <f>Table1[[#This Row],[Jut_%]]</f>
        <v>0.39</v>
      </c>
      <c r="I418" s="4">
        <f>Table1[[#This Row],[Jut]]</f>
        <v>604.5</v>
      </c>
      <c r="J418" s="4">
        <f>Table1[[#This Row],[Column1]]</f>
        <v>0</v>
      </c>
    </row>
    <row r="419" spans="1:10" hidden="1" x14ac:dyDescent="0.3">
      <c r="A419" s="2" t="str">
        <f>Table1[[#This Row],[Befolyt]]</f>
        <v>n</v>
      </c>
      <c r="B419" t="str">
        <f>Table1[[#This Row],[ÜK]]</f>
        <v>Hegyi Gábor</v>
      </c>
      <c r="C419" s="3" t="str">
        <f>Table1[[#This Row],[Szla]]</f>
        <v>635/2026</v>
      </c>
      <c r="D419" s="6">
        <f>Table1[[#This Row],[Kelt_hó]]</f>
        <v>2</v>
      </c>
      <c r="E419" t="str">
        <f>Table1[[#This Row],[Vevő]]</f>
        <v>Leier Hungária Kft.</v>
      </c>
      <c r="F419" t="str">
        <f>Table1[[#This Row],[Termékkör]]</f>
        <v>Fuvar</v>
      </c>
      <c r="G419" s="4">
        <f>Table1[[#This Row],[SzumElad]]</f>
        <v>0</v>
      </c>
      <c r="H419" s="7">
        <f>Table1[[#This Row],[Jut_%]]</f>
        <v>0</v>
      </c>
      <c r="I419" s="4">
        <f>Table1[[#This Row],[Jut]]</f>
        <v>0</v>
      </c>
      <c r="J419" s="4">
        <f>Table1[[#This Row],[Column1]]</f>
        <v>0</v>
      </c>
    </row>
    <row r="420" spans="1:10" hidden="1" x14ac:dyDescent="0.3">
      <c r="A420" s="2" t="str">
        <f>Table1[[#This Row],[Befolyt]]</f>
        <v>n</v>
      </c>
      <c r="B420" t="str">
        <f>Table1[[#This Row],[ÜK]]</f>
        <v>Hegyi Gábor</v>
      </c>
      <c r="C420" s="3" t="str">
        <f>Table1[[#This Row],[Szla]]</f>
        <v>635/2026</v>
      </c>
      <c r="D420" s="6">
        <f>Table1[[#This Row],[Kelt_hó]]</f>
        <v>2</v>
      </c>
      <c r="E420" t="str">
        <f>Table1[[#This Row],[Vevő]]</f>
        <v>Leier Hungária Kft.</v>
      </c>
      <c r="F420" t="str">
        <f>Table1[[#This Row],[Termékkör]]</f>
        <v>Fuvar</v>
      </c>
      <c r="G420" s="4">
        <f>Table1[[#This Row],[SzumElad]]</f>
        <v>0</v>
      </c>
      <c r="H420" s="7">
        <f>Table1[[#This Row],[Jut_%]]</f>
        <v>0</v>
      </c>
      <c r="I420" s="4">
        <f>Table1[[#This Row],[Jut]]</f>
        <v>0</v>
      </c>
      <c r="J420" s="4">
        <f>Table1[[#This Row],[Column1]]</f>
        <v>0</v>
      </c>
    </row>
    <row r="421" spans="1:10" hidden="1" x14ac:dyDescent="0.3">
      <c r="A421" s="2" t="str">
        <f>Table1[[#This Row],[Befolyt]]</f>
        <v>n</v>
      </c>
      <c r="B421" t="str">
        <f>Table1[[#This Row],[ÜK]]</f>
        <v>Hegyi Gábor</v>
      </c>
      <c r="C421" s="3" t="str">
        <f>Table1[[#This Row],[Szla]]</f>
        <v>634/2026</v>
      </c>
      <c r="D421" s="6">
        <f>Table1[[#This Row],[Kelt_hó]]</f>
        <v>2</v>
      </c>
      <c r="E421" t="str">
        <f>Table1[[#This Row],[Vevő]]</f>
        <v>Unicentrál-Daruszervíz Kft.</v>
      </c>
      <c r="F421" t="str">
        <f>Table1[[#This Row],[Termékkör]]</f>
        <v>Lánc függesztékek</v>
      </c>
      <c r="G421" s="4">
        <f>Table1[[#This Row],[SzumElad]]</f>
        <v>80970</v>
      </c>
      <c r="H421" s="7">
        <f>Table1[[#This Row],[Jut_%]]</f>
        <v>4.5599999999999996</v>
      </c>
      <c r="I421" s="4">
        <f>Table1[[#This Row],[Jut]]</f>
        <v>3692.2319999999995</v>
      </c>
      <c r="J421" s="4">
        <f>Table1[[#This Row],[Column1]]</f>
        <v>0</v>
      </c>
    </row>
    <row r="422" spans="1:10" hidden="1" x14ac:dyDescent="0.3">
      <c r="A422" s="2" t="str">
        <f>Table1[[#This Row],[Befolyt]]</f>
        <v>n</v>
      </c>
      <c r="B422" t="str">
        <f>Table1[[#This Row],[ÜK]]</f>
        <v>Hegyi Gábor</v>
      </c>
      <c r="C422" s="3" t="str">
        <f>Table1[[#This Row],[Szla]]</f>
        <v>634/2026</v>
      </c>
      <c r="D422" s="6">
        <f>Table1[[#This Row],[Kelt_hó]]</f>
        <v>2</v>
      </c>
      <c r="E422" t="str">
        <f>Table1[[#This Row],[Vevő]]</f>
        <v>Unicentrál-Daruszervíz Kft.</v>
      </c>
      <c r="F422" t="str">
        <f>Table1[[#This Row],[Termékkör]]</f>
        <v>Fuvar</v>
      </c>
      <c r="G422" s="4">
        <f>Table1[[#This Row],[SzumElad]]</f>
        <v>0</v>
      </c>
      <c r="H422" s="7">
        <f>Table1[[#This Row],[Jut_%]]</f>
        <v>0</v>
      </c>
      <c r="I422" s="4">
        <f>Table1[[#This Row],[Jut]]</f>
        <v>0</v>
      </c>
      <c r="J422" s="4">
        <f>Table1[[#This Row],[Column1]]</f>
        <v>0</v>
      </c>
    </row>
    <row r="423" spans="1:10" hidden="1" x14ac:dyDescent="0.3">
      <c r="A423" s="2" t="str">
        <f>Table1[[#This Row],[Befolyt]]</f>
        <v>n</v>
      </c>
      <c r="B423" t="str">
        <f>Table1[[#This Row],[ÜK]]</f>
        <v>Halász Miklós</v>
      </c>
      <c r="C423" s="3" t="str">
        <f>Table1[[#This Row],[Szla]]</f>
        <v>633/2026</v>
      </c>
      <c r="D423" s="6">
        <f>Table1[[#This Row],[Kelt_hó]]</f>
        <v>2</v>
      </c>
      <c r="E423" t="str">
        <f>Table1[[#This Row],[Vevő]]</f>
        <v>Linamar Hungary Zrt. Oros Division</v>
      </c>
      <c r="F423" t="str">
        <f>Table1[[#This Row],[Termékkör]]</f>
        <v>Kapcsolóelemek</v>
      </c>
      <c r="G423" s="4">
        <f>Table1[[#This Row],[SzumElad]]</f>
        <v>88440</v>
      </c>
      <c r="H423" s="7">
        <f>Table1[[#This Row],[Jut_%]]</f>
        <v>7</v>
      </c>
      <c r="I423" s="4">
        <f>Table1[[#This Row],[Jut]]</f>
        <v>6190.8</v>
      </c>
      <c r="J423" s="4">
        <f>Table1[[#This Row],[Column1]]</f>
        <v>0</v>
      </c>
    </row>
    <row r="424" spans="1:10" hidden="1" x14ac:dyDescent="0.3">
      <c r="A424" s="2" t="str">
        <f>Table1[[#This Row],[Befolyt]]</f>
        <v>n</v>
      </c>
      <c r="B424" t="str">
        <f>Table1[[#This Row],[ÜK]]</f>
        <v>Halász Miklós</v>
      </c>
      <c r="C424" s="3" t="str">
        <f>Table1[[#This Row],[Szla]]</f>
        <v>633/2026</v>
      </c>
      <c r="D424" s="6">
        <f>Table1[[#This Row],[Kelt_hó]]</f>
        <v>2</v>
      </c>
      <c r="E424" t="str">
        <f>Table1[[#This Row],[Vevő]]</f>
        <v>Linamar Hungary Zrt. Oros Division</v>
      </c>
      <c r="F424" t="str">
        <f>Table1[[#This Row],[Termékkör]]</f>
        <v>Fuvar</v>
      </c>
      <c r="G424" s="4">
        <f>Table1[[#This Row],[SzumElad]]</f>
        <v>3000</v>
      </c>
      <c r="H424" s="7">
        <f>Table1[[#This Row],[Jut_%]]</f>
        <v>0</v>
      </c>
      <c r="I424" s="4">
        <f>Table1[[#This Row],[Jut]]</f>
        <v>0</v>
      </c>
      <c r="J424" s="4">
        <f>Table1[[#This Row],[Column1]]</f>
        <v>0</v>
      </c>
    </row>
    <row r="425" spans="1:10" hidden="1" x14ac:dyDescent="0.3">
      <c r="A425" s="2" t="str">
        <f>Table1[[#This Row],[Befolyt]]</f>
        <v>n</v>
      </c>
      <c r="B425" t="str">
        <f>Table1[[#This Row],[ÜK]]</f>
        <v>Bálint Miklós</v>
      </c>
      <c r="C425" s="3" t="str">
        <f>Table1[[#This Row],[Szla]]</f>
        <v>632/2026</v>
      </c>
      <c r="D425" s="6">
        <f>Table1[[#This Row],[Kelt_hó]]</f>
        <v>2</v>
      </c>
      <c r="E425" t="str">
        <f>Table1[[#This Row],[Vevő]]</f>
        <v>Kaposvári Villamossági Gyár Kft.</v>
      </c>
      <c r="F425" t="str">
        <f>Table1[[#This Row],[Termékkör]]</f>
        <v>Textilkötelek hevederek</v>
      </c>
      <c r="G425" s="4">
        <f>Table1[[#This Row],[SzumElad]]</f>
        <v>22000</v>
      </c>
      <c r="H425" s="7">
        <f>Table1[[#This Row],[Jut_%]]</f>
        <v>10</v>
      </c>
      <c r="I425" s="4">
        <f>Table1[[#This Row],[Jut]]</f>
        <v>2200</v>
      </c>
      <c r="J425" s="4">
        <f>Table1[[#This Row],[Column1]]</f>
        <v>0</v>
      </c>
    </row>
    <row r="426" spans="1:10" hidden="1" x14ac:dyDescent="0.3">
      <c r="A426" s="2" t="str">
        <f>Table1[[#This Row],[Befolyt]]</f>
        <v>n</v>
      </c>
      <c r="B426" t="str">
        <f>Table1[[#This Row],[ÜK]]</f>
        <v>Bálint Miklós</v>
      </c>
      <c r="C426" s="3" t="str">
        <f>Table1[[#This Row],[Szla]]</f>
        <v>632/2026</v>
      </c>
      <c r="D426" s="6">
        <f>Table1[[#This Row],[Kelt_hó]]</f>
        <v>2</v>
      </c>
      <c r="E426" t="str">
        <f>Table1[[#This Row],[Vevő]]</f>
        <v>Kaposvári Villamossági Gyár Kft.</v>
      </c>
      <c r="F426" t="str">
        <f>Table1[[#This Row],[Termékkör]]</f>
        <v>Textilkötelek hevederek</v>
      </c>
      <c r="G426" s="4">
        <f>Table1[[#This Row],[SzumElad]]</f>
        <v>6800</v>
      </c>
      <c r="H426" s="7">
        <f>Table1[[#This Row],[Jut_%]]</f>
        <v>10</v>
      </c>
      <c r="I426" s="4">
        <f>Table1[[#This Row],[Jut]]</f>
        <v>680</v>
      </c>
      <c r="J426" s="4">
        <f>Table1[[#This Row],[Column1]]</f>
        <v>0</v>
      </c>
    </row>
    <row r="427" spans="1:10" hidden="1" x14ac:dyDescent="0.3">
      <c r="A427" s="2" t="str">
        <f>Table1[[#This Row],[Befolyt]]</f>
        <v>n</v>
      </c>
      <c r="B427" t="str">
        <f>Table1[[#This Row],[ÜK]]</f>
        <v>Bálint Miklós</v>
      </c>
      <c r="C427" s="3" t="str">
        <f>Table1[[#This Row],[Szla]]</f>
        <v>632/2026</v>
      </c>
      <c r="D427" s="6">
        <f>Table1[[#This Row],[Kelt_hó]]</f>
        <v>2</v>
      </c>
      <c r="E427" t="str">
        <f>Table1[[#This Row],[Vevő]]</f>
        <v>Kaposvári Villamossági Gyár Kft.</v>
      </c>
      <c r="F427" t="str">
        <f>Table1[[#This Row],[Termékkör]]</f>
        <v>Fuvar</v>
      </c>
      <c r="G427" s="4">
        <f>Table1[[#This Row],[SzumElad]]</f>
        <v>2400</v>
      </c>
      <c r="H427" s="7">
        <f>Table1[[#This Row],[Jut_%]]</f>
        <v>0</v>
      </c>
      <c r="I427" s="4">
        <f>Table1[[#This Row],[Jut]]</f>
        <v>0</v>
      </c>
      <c r="J427" s="4">
        <f>Table1[[#This Row],[Column1]]</f>
        <v>0</v>
      </c>
    </row>
    <row r="428" spans="1:10" hidden="1" x14ac:dyDescent="0.3">
      <c r="A428" s="2" t="str">
        <f>Table1[[#This Row],[Befolyt]]</f>
        <v>n</v>
      </c>
      <c r="B428" t="str">
        <f>Table1[[#This Row],[ÜK]]</f>
        <v>Hegyi Gábor</v>
      </c>
      <c r="C428" s="3" t="str">
        <f>Table1[[#This Row],[Szla]]</f>
        <v>631/2026</v>
      </c>
      <c r="D428" s="6">
        <f>Table1[[#This Row],[Kelt_hó]]</f>
        <v>2</v>
      </c>
      <c r="E428" t="str">
        <f>Table1[[#This Row],[Vevő]]</f>
        <v>Motim Műkorund Kft.</v>
      </c>
      <c r="F428" t="str">
        <f>Table1[[#This Row],[Termékkör]]</f>
        <v>Acélsodrony függesztékek</v>
      </c>
      <c r="G428" s="4">
        <f>Table1[[#This Row],[SzumElad]]</f>
        <v>66300</v>
      </c>
      <c r="H428" s="7">
        <f>Table1[[#This Row],[Jut_%]]</f>
        <v>0</v>
      </c>
      <c r="I428" s="4">
        <f>Table1[[#This Row],[Jut]]</f>
        <v>0</v>
      </c>
      <c r="J428" s="4">
        <f>Table1[[#This Row],[Column1]]</f>
        <v>0</v>
      </c>
    </row>
    <row r="429" spans="1:10" hidden="1" x14ac:dyDescent="0.3">
      <c r="A429" s="2" t="str">
        <f>Table1[[#This Row],[Befolyt]]</f>
        <v>n</v>
      </c>
      <c r="B429" t="str">
        <f>Table1[[#This Row],[ÜK]]</f>
        <v>Hegyi Gábor</v>
      </c>
      <c r="C429" s="3" t="str">
        <f>Table1[[#This Row],[Szla]]</f>
        <v>631/2026</v>
      </c>
      <c r="D429" s="6">
        <f>Table1[[#This Row],[Kelt_hó]]</f>
        <v>2</v>
      </c>
      <c r="E429" t="str">
        <f>Table1[[#This Row],[Vevő]]</f>
        <v>Motim Műkorund Kft.</v>
      </c>
      <c r="F429" t="str">
        <f>Table1[[#This Row],[Termékkör]]</f>
        <v>Fuvar</v>
      </c>
      <c r="G429" s="4">
        <f>Table1[[#This Row],[SzumElad]]</f>
        <v>0</v>
      </c>
      <c r="H429" s="7">
        <f>Table1[[#This Row],[Jut_%]]</f>
        <v>0</v>
      </c>
      <c r="I429" s="4">
        <f>Table1[[#This Row],[Jut]]</f>
        <v>0</v>
      </c>
      <c r="J429" s="4">
        <f>Table1[[#This Row],[Column1]]</f>
        <v>0</v>
      </c>
    </row>
    <row r="430" spans="1:10" hidden="1" x14ac:dyDescent="0.3">
      <c r="A430" s="2" t="str">
        <f>Table1[[#This Row],[Befolyt]]</f>
        <v>n</v>
      </c>
      <c r="B430" t="str">
        <f>Table1[[#This Row],[ÜK]]</f>
        <v>Horváth István</v>
      </c>
      <c r="C430" s="3" t="str">
        <f>Table1[[#This Row],[Szla]]</f>
        <v>630/2026</v>
      </c>
      <c r="D430" s="6">
        <f>Table1[[#This Row],[Kelt_hó]]</f>
        <v>2</v>
      </c>
      <c r="E430" t="str">
        <f>Table1[[#This Row],[Vevő]]</f>
        <v>Apollo Tyres (Hungary) Kft.</v>
      </c>
      <c r="F430" t="str">
        <f>Table1[[#This Row],[Termékkör]]</f>
        <v>Textilkötelek hevederek</v>
      </c>
      <c r="G430" s="4">
        <f>Table1[[#This Row],[SzumElad]]</f>
        <v>70400</v>
      </c>
      <c r="H430" s="7">
        <f>Table1[[#This Row],[Jut_%]]</f>
        <v>10</v>
      </c>
      <c r="I430" s="4">
        <f>Table1[[#This Row],[Jut]]</f>
        <v>7040</v>
      </c>
      <c r="J430" s="4">
        <f>Table1[[#This Row],[Column1]]</f>
        <v>0</v>
      </c>
    </row>
    <row r="431" spans="1:10" hidden="1" x14ac:dyDescent="0.3">
      <c r="A431" s="2" t="str">
        <f>Table1[[#This Row],[Befolyt]]</f>
        <v>n</v>
      </c>
      <c r="B431" t="str">
        <f>Table1[[#This Row],[ÜK]]</f>
        <v>Négyesy Gábor</v>
      </c>
      <c r="C431" s="3" t="str">
        <f>Table1[[#This Row],[Szla]]</f>
        <v>629/2026</v>
      </c>
      <c r="D431" s="6">
        <f>Table1[[#This Row],[Kelt_hó]]</f>
        <v>2</v>
      </c>
      <c r="E431" t="str">
        <f>Table1[[#This Row],[Vevő]]</f>
        <v>Tri-sys Bt.</v>
      </c>
      <c r="F431" t="str">
        <f>Table1[[#This Row],[Termékkör]]</f>
        <v>Rakományrögzítők</v>
      </c>
      <c r="G431" s="4">
        <f>Table1[[#This Row],[SzumElad]]</f>
        <v>18768</v>
      </c>
      <c r="H431" s="7">
        <f>Table1[[#This Row],[Jut_%]]</f>
        <v>5.71</v>
      </c>
      <c r="I431" s="4">
        <f>Table1[[#This Row],[Jut]]</f>
        <v>1071.6528000000001</v>
      </c>
      <c r="J431" s="4">
        <f>Table1[[#This Row],[Column1]]</f>
        <v>0</v>
      </c>
    </row>
    <row r="432" spans="1:10" hidden="1" x14ac:dyDescent="0.3">
      <c r="A432" s="2" t="str">
        <f>Table1[[#This Row],[Befolyt]]</f>
        <v>n</v>
      </c>
      <c r="B432" t="str">
        <f>Table1[[#This Row],[ÜK]]</f>
        <v>Négyesy Gábor</v>
      </c>
      <c r="C432" s="3" t="str">
        <f>Table1[[#This Row],[Szla]]</f>
        <v>628/2026</v>
      </c>
      <c r="D432" s="6">
        <f>Table1[[#This Row],[Kelt_hó]]</f>
        <v>2</v>
      </c>
      <c r="E432" t="str">
        <f>Table1[[#This Row],[Vevő]]</f>
        <v>Koós-Wéber Hungária Kft.</v>
      </c>
      <c r="F432" t="str">
        <f>Table1[[#This Row],[Termékkör]]</f>
        <v>Egyéb</v>
      </c>
      <c r="G432" s="4">
        <f>Table1[[#This Row],[SzumElad]]</f>
        <v>26000</v>
      </c>
      <c r="H432" s="7">
        <f>Table1[[#This Row],[Jut_%]]</f>
        <v>0</v>
      </c>
      <c r="I432" s="4">
        <f>Table1[[#This Row],[Jut]]</f>
        <v>0</v>
      </c>
      <c r="J432" s="4">
        <f>Table1[[#This Row],[Column1]]</f>
        <v>0</v>
      </c>
    </row>
    <row r="433" spans="1:10" hidden="1" x14ac:dyDescent="0.3">
      <c r="A433" s="2" t="str">
        <f>Table1[[#This Row],[Befolyt]]</f>
        <v>n</v>
      </c>
      <c r="B433" t="str">
        <f>Table1[[#This Row],[ÜK]]</f>
        <v>Négyesy Gábor</v>
      </c>
      <c r="C433" s="3" t="str">
        <f>Table1[[#This Row],[Szla]]</f>
        <v>628/2026</v>
      </c>
      <c r="D433" s="6">
        <f>Table1[[#This Row],[Kelt_hó]]</f>
        <v>2</v>
      </c>
      <c r="E433" t="str">
        <f>Table1[[#This Row],[Vevő]]</f>
        <v>Koós-Wéber Hungária Kft.</v>
      </c>
      <c r="F433" t="str">
        <f>Table1[[#This Row],[Termékkör]]</f>
        <v>Darukötelek</v>
      </c>
      <c r="G433" s="4">
        <f>Table1[[#This Row],[SzumElad]]</f>
        <v>176040</v>
      </c>
      <c r="H433" s="7">
        <f>Table1[[#This Row],[Jut_%]]</f>
        <v>7.15</v>
      </c>
      <c r="I433" s="4">
        <f>Table1[[#This Row],[Jut]]</f>
        <v>12586.86</v>
      </c>
      <c r="J433" s="4">
        <f>Table1[[#This Row],[Column1]]</f>
        <v>0</v>
      </c>
    </row>
    <row r="434" spans="1:10" hidden="1" x14ac:dyDescent="0.3">
      <c r="A434" s="2" t="str">
        <f>Table1[[#This Row],[Befolyt]]</f>
        <v>n</v>
      </c>
      <c r="B434" t="str">
        <f>Table1[[#This Row],[ÜK]]</f>
        <v>Négyesy Gábor</v>
      </c>
      <c r="C434" s="3" t="str">
        <f>Table1[[#This Row],[Szla]]</f>
        <v>627/2026</v>
      </c>
      <c r="D434" s="6">
        <f>Table1[[#This Row],[Kelt_hó]]</f>
        <v>2</v>
      </c>
      <c r="E434" t="str">
        <f>Table1[[#This Row],[Vevő]]</f>
        <v>Richter Gedeon Nyrt.</v>
      </c>
      <c r="F434" t="str">
        <f>Table1[[#This Row],[Termékkör]]</f>
        <v>Lánc függesztékek</v>
      </c>
      <c r="G434" s="4">
        <f>Table1[[#This Row],[SzumElad]]</f>
        <v>3940</v>
      </c>
      <c r="H434" s="7">
        <f>Table1[[#This Row],[Jut_%]]</f>
        <v>5</v>
      </c>
      <c r="I434" s="4">
        <f>Table1[[#This Row],[Jut]]</f>
        <v>197</v>
      </c>
      <c r="J434" s="4">
        <f>Table1[[#This Row],[Column1]]</f>
        <v>0</v>
      </c>
    </row>
    <row r="435" spans="1:10" hidden="1" x14ac:dyDescent="0.3">
      <c r="A435" s="2" t="str">
        <f>Table1[[#This Row],[Befolyt]]</f>
        <v>n</v>
      </c>
      <c r="B435" t="str">
        <f>Table1[[#This Row],[ÜK]]</f>
        <v>Négyesy Gábor</v>
      </c>
      <c r="C435" s="3" t="str">
        <f>Table1[[#This Row],[Szla]]</f>
        <v>627/2026</v>
      </c>
      <c r="D435" s="6">
        <f>Table1[[#This Row],[Kelt_hó]]</f>
        <v>2</v>
      </c>
      <c r="E435" t="str">
        <f>Table1[[#This Row],[Vevő]]</f>
        <v>Richter Gedeon Nyrt.</v>
      </c>
      <c r="F435" t="str">
        <f>Table1[[#This Row],[Termékkör]]</f>
        <v>Kapcsolóelemek</v>
      </c>
      <c r="G435" s="4">
        <f>Table1[[#This Row],[SzumElad]]</f>
        <v>1340</v>
      </c>
      <c r="H435" s="7">
        <f>Table1[[#This Row],[Jut_%]]</f>
        <v>7</v>
      </c>
      <c r="I435" s="4">
        <f>Table1[[#This Row],[Jut]]</f>
        <v>93.8</v>
      </c>
      <c r="J435" s="4">
        <f>Table1[[#This Row],[Column1]]</f>
        <v>0</v>
      </c>
    </row>
    <row r="436" spans="1:10" hidden="1" x14ac:dyDescent="0.3">
      <c r="A436" s="2" t="str">
        <f>Table1[[#This Row],[Befolyt]]</f>
        <v>n</v>
      </c>
      <c r="B436" t="str">
        <f>Table1[[#This Row],[ÜK]]</f>
        <v>Négyesy Gábor</v>
      </c>
      <c r="C436" s="3" t="str">
        <f>Table1[[#This Row],[Szla]]</f>
        <v>626/2026</v>
      </c>
      <c r="D436" s="6">
        <f>Table1[[#This Row],[Kelt_hó]]</f>
        <v>2</v>
      </c>
      <c r="E436" t="str">
        <f>Table1[[#This Row],[Vevő]]</f>
        <v>BW Papersystems Budapest Zrt.</v>
      </c>
      <c r="F436" t="str">
        <f>Table1[[#This Row],[Termékkör]]</f>
        <v>Textilkötelek hevederek</v>
      </c>
      <c r="G436" s="4">
        <f>Table1[[#This Row],[SzumElad]]</f>
        <v>9350</v>
      </c>
      <c r="H436" s="7">
        <f>Table1[[#This Row],[Jut_%]]</f>
        <v>13.05</v>
      </c>
      <c r="I436" s="4">
        <f>Table1[[#This Row],[Jut]]</f>
        <v>1220.175</v>
      </c>
      <c r="J436" s="4">
        <f>Table1[[#This Row],[Column1]]</f>
        <v>0</v>
      </c>
    </row>
    <row r="437" spans="1:10" hidden="1" x14ac:dyDescent="0.3">
      <c r="A437" s="2" t="str">
        <f>Table1[[#This Row],[Befolyt]]</f>
        <v>n</v>
      </c>
      <c r="B437" t="str">
        <f>Table1[[#This Row],[ÜK]]</f>
        <v>Négyesy Gábor</v>
      </c>
      <c r="C437" s="3" t="str">
        <f>Table1[[#This Row],[Szla]]</f>
        <v>626/2026</v>
      </c>
      <c r="D437" s="6">
        <f>Table1[[#This Row],[Kelt_hó]]</f>
        <v>2</v>
      </c>
      <c r="E437" t="str">
        <f>Table1[[#This Row],[Vevő]]</f>
        <v>BW Papersystems Budapest Zrt.</v>
      </c>
      <c r="F437" t="str">
        <f>Table1[[#This Row],[Termékkör]]</f>
        <v>Textilkötelek hevederek</v>
      </c>
      <c r="G437" s="4">
        <f>Table1[[#This Row],[SzumElad]]</f>
        <v>1890</v>
      </c>
      <c r="H437" s="7">
        <f>Table1[[#This Row],[Jut_%]]</f>
        <v>13.02</v>
      </c>
      <c r="I437" s="4">
        <f>Table1[[#This Row],[Jut]]</f>
        <v>246.078</v>
      </c>
      <c r="J437" s="4">
        <f>Table1[[#This Row],[Column1]]</f>
        <v>0</v>
      </c>
    </row>
    <row r="438" spans="1:10" hidden="1" x14ac:dyDescent="0.3">
      <c r="A438" s="2" t="str">
        <f>Table1[[#This Row],[Befolyt]]</f>
        <v>n</v>
      </c>
      <c r="B438" t="str">
        <f>Table1[[#This Row],[ÜK]]</f>
        <v>Négyesy Gábor</v>
      </c>
      <c r="C438" s="3" t="str">
        <f>Table1[[#This Row],[Szla]]</f>
        <v>626/2026</v>
      </c>
      <c r="D438" s="6">
        <f>Table1[[#This Row],[Kelt_hó]]</f>
        <v>2</v>
      </c>
      <c r="E438" t="str">
        <f>Table1[[#This Row],[Vevő]]</f>
        <v>BW Papersystems Budapest Zrt.</v>
      </c>
      <c r="F438" t="str">
        <f>Table1[[#This Row],[Termékkör]]</f>
        <v>Textilkötelek hevederek</v>
      </c>
      <c r="G438" s="4">
        <f>Table1[[#This Row],[SzumElad]]</f>
        <v>109500</v>
      </c>
      <c r="H438" s="7">
        <f>Table1[[#This Row],[Jut_%]]</f>
        <v>15.75</v>
      </c>
      <c r="I438" s="4">
        <f>Table1[[#This Row],[Jut]]</f>
        <v>17246.25</v>
      </c>
      <c r="J438" s="4">
        <f>Table1[[#This Row],[Column1]]</f>
        <v>0</v>
      </c>
    </row>
    <row r="439" spans="1:10" hidden="1" x14ac:dyDescent="0.3">
      <c r="A439" s="2" t="str">
        <f>Table1[[#This Row],[Befolyt]]</f>
        <v>n</v>
      </c>
      <c r="B439" t="str">
        <f>Table1[[#This Row],[ÜK]]</f>
        <v>Négyesy Gábor</v>
      </c>
      <c r="C439" s="3" t="str">
        <f>Table1[[#This Row],[Szla]]</f>
        <v>626/2026</v>
      </c>
      <c r="D439" s="6">
        <f>Table1[[#This Row],[Kelt_hó]]</f>
        <v>2</v>
      </c>
      <c r="E439" t="str">
        <f>Table1[[#This Row],[Vevő]]</f>
        <v>BW Papersystems Budapest Zrt.</v>
      </c>
      <c r="F439" t="str">
        <f>Table1[[#This Row],[Termékkör]]</f>
        <v>Textilkötelek hevederek</v>
      </c>
      <c r="G439" s="4">
        <f>Table1[[#This Row],[SzumElad]]</f>
        <v>6100</v>
      </c>
      <c r="H439" s="7">
        <f>Table1[[#This Row],[Jut_%]]</f>
        <v>13.05</v>
      </c>
      <c r="I439" s="4">
        <f>Table1[[#This Row],[Jut]]</f>
        <v>796.05</v>
      </c>
      <c r="J439" s="4">
        <f>Table1[[#This Row],[Column1]]</f>
        <v>0</v>
      </c>
    </row>
    <row r="440" spans="1:10" hidden="1" x14ac:dyDescent="0.3">
      <c r="A440" s="2" t="str">
        <f>Table1[[#This Row],[Befolyt]]</f>
        <v>n</v>
      </c>
      <c r="B440" t="str">
        <f>Table1[[#This Row],[ÜK]]</f>
        <v>Négyesy Gábor</v>
      </c>
      <c r="C440" s="3" t="str">
        <f>Table1[[#This Row],[Szla]]</f>
        <v>626/2026</v>
      </c>
      <c r="D440" s="6">
        <f>Table1[[#This Row],[Kelt_hó]]</f>
        <v>2</v>
      </c>
      <c r="E440" t="str">
        <f>Table1[[#This Row],[Vevő]]</f>
        <v>BW Papersystems Budapest Zrt.</v>
      </c>
      <c r="F440" t="str">
        <f>Table1[[#This Row],[Termékkör]]</f>
        <v>Textilkötelek hevederek</v>
      </c>
      <c r="G440" s="4">
        <f>Table1[[#This Row],[SzumElad]]</f>
        <v>18000</v>
      </c>
      <c r="H440" s="7">
        <f>Table1[[#This Row],[Jut_%]]</f>
        <v>13.33</v>
      </c>
      <c r="I440" s="4">
        <f>Table1[[#This Row],[Jut]]</f>
        <v>2399.4</v>
      </c>
      <c r="J440" s="4">
        <f>Table1[[#This Row],[Column1]]</f>
        <v>0</v>
      </c>
    </row>
    <row r="441" spans="1:10" hidden="1" x14ac:dyDescent="0.3">
      <c r="A441" s="2" t="str">
        <f>Table1[[#This Row],[Befolyt]]</f>
        <v>n</v>
      </c>
      <c r="B441" t="str">
        <f>Table1[[#This Row],[ÜK]]</f>
        <v>Négyesy Gábor</v>
      </c>
      <c r="C441" s="3" t="str">
        <f>Table1[[#This Row],[Szla]]</f>
        <v>626/2026</v>
      </c>
      <c r="D441" s="6">
        <f>Table1[[#This Row],[Kelt_hó]]</f>
        <v>2</v>
      </c>
      <c r="E441" t="str">
        <f>Table1[[#This Row],[Vevő]]</f>
        <v>BW Papersystems Budapest Zrt.</v>
      </c>
      <c r="F441" t="str">
        <f>Table1[[#This Row],[Termékkör]]</f>
        <v>Textilkötelek hevederek</v>
      </c>
      <c r="G441" s="4">
        <f>Table1[[#This Row],[SzumElad]]</f>
        <v>74000</v>
      </c>
      <c r="H441" s="7">
        <f>Table1[[#This Row],[Jut_%]]</f>
        <v>14.86</v>
      </c>
      <c r="I441" s="4">
        <f>Table1[[#This Row],[Jut]]</f>
        <v>10996.4</v>
      </c>
      <c r="J441" s="4">
        <f>Table1[[#This Row],[Column1]]</f>
        <v>0</v>
      </c>
    </row>
    <row r="442" spans="1:10" hidden="1" x14ac:dyDescent="0.3">
      <c r="A442" s="2" t="str">
        <f>Table1[[#This Row],[Befolyt]]</f>
        <v>n</v>
      </c>
      <c r="B442" t="str">
        <f>Table1[[#This Row],[ÜK]]</f>
        <v>Négyesy Gábor</v>
      </c>
      <c r="C442" s="3" t="str">
        <f>Table1[[#This Row],[Szla]]</f>
        <v>626/2026</v>
      </c>
      <c r="D442" s="6">
        <f>Table1[[#This Row],[Kelt_hó]]</f>
        <v>2</v>
      </c>
      <c r="E442" t="str">
        <f>Table1[[#This Row],[Vevő]]</f>
        <v>BW Papersystems Budapest Zrt.</v>
      </c>
      <c r="F442" t="str">
        <f>Table1[[#This Row],[Termékkör]]</f>
        <v>Textilkötelek hevederek</v>
      </c>
      <c r="G442" s="4">
        <f>Table1[[#This Row],[SzumElad]]</f>
        <v>22800</v>
      </c>
      <c r="H442" s="7">
        <f>Table1[[#This Row],[Jut_%]]</f>
        <v>13.16</v>
      </c>
      <c r="I442" s="4">
        <f>Table1[[#This Row],[Jut]]</f>
        <v>3000.48</v>
      </c>
      <c r="J442" s="4">
        <f>Table1[[#This Row],[Column1]]</f>
        <v>0</v>
      </c>
    </row>
    <row r="443" spans="1:10" hidden="1" x14ac:dyDescent="0.3">
      <c r="A443" s="2" t="str">
        <f>Table1[[#This Row],[Befolyt]]</f>
        <v>n</v>
      </c>
      <c r="B443" t="str">
        <f>Table1[[#This Row],[ÜK]]</f>
        <v>Négyesy Gábor</v>
      </c>
      <c r="C443" s="3" t="str">
        <f>Table1[[#This Row],[Szla]]</f>
        <v>626/2026</v>
      </c>
      <c r="D443" s="6">
        <f>Table1[[#This Row],[Kelt_hó]]</f>
        <v>2</v>
      </c>
      <c r="E443" t="str">
        <f>Table1[[#This Row],[Vevő]]</f>
        <v>BW Papersystems Budapest Zrt.</v>
      </c>
      <c r="F443" t="str">
        <f>Table1[[#This Row],[Termékkör]]</f>
        <v>Textilkötelek hevederek</v>
      </c>
      <c r="G443" s="4">
        <f>Table1[[#This Row],[SzumElad]]</f>
        <v>4200</v>
      </c>
      <c r="H443" s="7">
        <f>Table1[[#This Row],[Jut_%]]</f>
        <v>13.43</v>
      </c>
      <c r="I443" s="4">
        <f>Table1[[#This Row],[Jut]]</f>
        <v>564.05999999999995</v>
      </c>
      <c r="J443" s="4">
        <f>Table1[[#This Row],[Column1]]</f>
        <v>0</v>
      </c>
    </row>
    <row r="444" spans="1:10" hidden="1" x14ac:dyDescent="0.3">
      <c r="A444" s="2" t="str">
        <f>Table1[[#This Row],[Befolyt]]</f>
        <v>n</v>
      </c>
      <c r="B444" t="str">
        <f>Table1[[#This Row],[ÜK]]</f>
        <v>Négyesy Gábor</v>
      </c>
      <c r="C444" s="3" t="str">
        <f>Table1[[#This Row],[Szla]]</f>
        <v>626/2026</v>
      </c>
      <c r="D444" s="6">
        <f>Table1[[#This Row],[Kelt_hó]]</f>
        <v>2</v>
      </c>
      <c r="E444" t="str">
        <f>Table1[[#This Row],[Vevő]]</f>
        <v>BW Papersystems Budapest Zrt.</v>
      </c>
      <c r="F444" t="str">
        <f>Table1[[#This Row],[Termékkör]]</f>
        <v>Textilkötelek hevederek</v>
      </c>
      <c r="G444" s="4">
        <f>Table1[[#This Row],[SzumElad]]</f>
        <v>11960</v>
      </c>
      <c r="H444" s="7">
        <f>Table1[[#This Row],[Jut_%]]</f>
        <v>13.01</v>
      </c>
      <c r="I444" s="4">
        <f>Table1[[#This Row],[Jut]]</f>
        <v>1555.9960000000001</v>
      </c>
      <c r="J444" s="4">
        <f>Table1[[#This Row],[Column1]]</f>
        <v>0</v>
      </c>
    </row>
    <row r="445" spans="1:10" hidden="1" x14ac:dyDescent="0.3">
      <c r="A445" s="2" t="str">
        <f>Table1[[#This Row],[Befolyt]]</f>
        <v>n</v>
      </c>
      <c r="B445" t="str">
        <f>Table1[[#This Row],[ÜK]]</f>
        <v>Négyesy Gábor</v>
      </c>
      <c r="C445" s="3" t="str">
        <f>Table1[[#This Row],[Szla]]</f>
        <v>626/2026</v>
      </c>
      <c r="D445" s="6">
        <f>Table1[[#This Row],[Kelt_hó]]</f>
        <v>2</v>
      </c>
      <c r="E445" t="str">
        <f>Table1[[#This Row],[Vevő]]</f>
        <v>BW Papersystems Budapest Zrt.</v>
      </c>
      <c r="F445" t="str">
        <f>Table1[[#This Row],[Termékkör]]</f>
        <v>Textilkötelek hevederek</v>
      </c>
      <c r="G445" s="4">
        <f>Table1[[#This Row],[SzumElad]]</f>
        <v>52020</v>
      </c>
      <c r="H445" s="7">
        <f>Table1[[#This Row],[Jut_%]]</f>
        <v>13.01</v>
      </c>
      <c r="I445" s="4">
        <f>Table1[[#This Row],[Jut]]</f>
        <v>6767.8019999999997</v>
      </c>
      <c r="J445" s="4">
        <f>Table1[[#This Row],[Column1]]</f>
        <v>0</v>
      </c>
    </row>
    <row r="446" spans="1:10" hidden="1" x14ac:dyDescent="0.3">
      <c r="A446" s="2" t="str">
        <f>Table1[[#This Row],[Befolyt]]</f>
        <v>n</v>
      </c>
      <c r="B446" t="str">
        <f>Table1[[#This Row],[ÜK]]</f>
        <v>Négyesy Gábor</v>
      </c>
      <c r="C446" s="3" t="str">
        <f>Table1[[#This Row],[Szla]]</f>
        <v>626/2026</v>
      </c>
      <c r="D446" s="6">
        <f>Table1[[#This Row],[Kelt_hó]]</f>
        <v>2</v>
      </c>
      <c r="E446" t="str">
        <f>Table1[[#This Row],[Vevő]]</f>
        <v>BW Papersystems Budapest Zrt.</v>
      </c>
      <c r="F446" t="str">
        <f>Table1[[#This Row],[Termékkör]]</f>
        <v>Textilkötelek hevederek</v>
      </c>
      <c r="G446" s="4">
        <f>Table1[[#This Row],[SzumElad]]</f>
        <v>17340</v>
      </c>
      <c r="H446" s="7">
        <f>Table1[[#This Row],[Jut_%]]</f>
        <v>13.01</v>
      </c>
      <c r="I446" s="4">
        <f>Table1[[#This Row],[Jut]]</f>
        <v>2255.9339999999997</v>
      </c>
      <c r="J446" s="4">
        <f>Table1[[#This Row],[Column1]]</f>
        <v>0</v>
      </c>
    </row>
    <row r="447" spans="1:10" hidden="1" x14ac:dyDescent="0.3">
      <c r="A447" s="2" t="str">
        <f>Table1[[#This Row],[Befolyt]]</f>
        <v>n</v>
      </c>
      <c r="B447" t="str">
        <f>Table1[[#This Row],[ÜK]]</f>
        <v>Négyesy Gábor</v>
      </c>
      <c r="C447" s="3" t="str">
        <f>Table1[[#This Row],[Szla]]</f>
        <v>626/2026</v>
      </c>
      <c r="D447" s="6">
        <f>Table1[[#This Row],[Kelt_hó]]</f>
        <v>2</v>
      </c>
      <c r="E447" t="str">
        <f>Table1[[#This Row],[Vevő]]</f>
        <v>BW Papersystems Budapest Zrt.</v>
      </c>
      <c r="F447" t="str">
        <f>Table1[[#This Row],[Termékkör]]</f>
        <v>Textilkötelek hevederek</v>
      </c>
      <c r="G447" s="4">
        <f>Table1[[#This Row],[SzumElad]]</f>
        <v>9800</v>
      </c>
      <c r="H447" s="7">
        <f>Table1[[#This Row],[Jut_%]]</f>
        <v>13.06</v>
      </c>
      <c r="I447" s="4">
        <f>Table1[[#This Row],[Jut]]</f>
        <v>1279.8800000000001</v>
      </c>
      <c r="J447" s="4">
        <f>Table1[[#This Row],[Column1]]</f>
        <v>0</v>
      </c>
    </row>
    <row r="448" spans="1:10" hidden="1" x14ac:dyDescent="0.3">
      <c r="A448" s="2" t="str">
        <f>Table1[[#This Row],[Befolyt]]</f>
        <v>n</v>
      </c>
      <c r="B448" t="str">
        <f>Table1[[#This Row],[ÜK]]</f>
        <v>Négyesy Gábor</v>
      </c>
      <c r="C448" s="3" t="str">
        <f>Table1[[#This Row],[Szla]]</f>
        <v>626/2026</v>
      </c>
      <c r="D448" s="6">
        <f>Table1[[#This Row],[Kelt_hó]]</f>
        <v>2</v>
      </c>
      <c r="E448" t="str">
        <f>Table1[[#This Row],[Vevő]]</f>
        <v>BW Papersystems Budapest Zrt.</v>
      </c>
      <c r="F448" t="str">
        <f>Table1[[#This Row],[Termékkör]]</f>
        <v>Textilkötelek hevederek</v>
      </c>
      <c r="G448" s="4">
        <f>Table1[[#This Row],[SzumElad]]</f>
        <v>7160</v>
      </c>
      <c r="H448" s="7">
        <f>Table1[[#This Row],[Jut_%]]</f>
        <v>13.18</v>
      </c>
      <c r="I448" s="4">
        <f>Table1[[#This Row],[Jut]]</f>
        <v>943.68799999999999</v>
      </c>
      <c r="J448" s="4">
        <f>Table1[[#This Row],[Column1]]</f>
        <v>0</v>
      </c>
    </row>
    <row r="449" spans="1:10" hidden="1" x14ac:dyDescent="0.3">
      <c r="A449" s="2" t="str">
        <f>Table1[[#This Row],[Befolyt]]</f>
        <v>n</v>
      </c>
      <c r="B449" t="str">
        <f>Table1[[#This Row],[ÜK]]</f>
        <v>Négyesy Gábor</v>
      </c>
      <c r="C449" s="3" t="str">
        <f>Table1[[#This Row],[Szla]]</f>
        <v>626/2026</v>
      </c>
      <c r="D449" s="6">
        <f>Table1[[#This Row],[Kelt_hó]]</f>
        <v>2</v>
      </c>
      <c r="E449" t="str">
        <f>Table1[[#This Row],[Vevő]]</f>
        <v>BW Papersystems Budapest Zrt.</v>
      </c>
      <c r="F449" t="str">
        <f>Table1[[#This Row],[Termékkör]]</f>
        <v>Textilkötelek hevederek</v>
      </c>
      <c r="G449" s="4">
        <f>Table1[[#This Row],[SzumElad]]</f>
        <v>4600</v>
      </c>
      <c r="H449" s="7">
        <f>Table1[[#This Row],[Jut_%]]</f>
        <v>13.91</v>
      </c>
      <c r="I449" s="4">
        <f>Table1[[#This Row],[Jut]]</f>
        <v>639.86</v>
      </c>
      <c r="J449" s="4">
        <f>Table1[[#This Row],[Column1]]</f>
        <v>0</v>
      </c>
    </row>
    <row r="450" spans="1:10" hidden="1" x14ac:dyDescent="0.3">
      <c r="A450" s="2" t="str">
        <f>Table1[[#This Row],[Befolyt]]</f>
        <v>n</v>
      </c>
      <c r="B450" t="str">
        <f>Table1[[#This Row],[ÜK]]</f>
        <v>Négyesy Gábor</v>
      </c>
      <c r="C450" s="3" t="str">
        <f>Table1[[#This Row],[Szla]]</f>
        <v>625/2026</v>
      </c>
      <c r="D450" s="6">
        <f>Table1[[#This Row],[Kelt_hó]]</f>
        <v>2</v>
      </c>
      <c r="E450" t="str">
        <f>Table1[[#This Row],[Vevő]]</f>
        <v>Berek Zsalu Kft</v>
      </c>
      <c r="F450" t="str">
        <f>Table1[[#This Row],[Termékkör]]</f>
        <v>Vizsgálat</v>
      </c>
      <c r="G450" s="4">
        <f>Table1[[#This Row],[SzumElad]]</f>
        <v>13900</v>
      </c>
      <c r="H450" s="7">
        <f>Table1[[#This Row],[Jut_%]]</f>
        <v>10</v>
      </c>
      <c r="I450" s="4">
        <f>Table1[[#This Row],[Jut]]</f>
        <v>1390</v>
      </c>
      <c r="J450" s="4">
        <f>Table1[[#This Row],[Column1]]</f>
        <v>0</v>
      </c>
    </row>
    <row r="451" spans="1:10" hidden="1" x14ac:dyDescent="0.3">
      <c r="A451" s="2" t="str">
        <f>Table1[[#This Row],[Befolyt]]</f>
        <v>n</v>
      </c>
      <c r="B451" t="str">
        <f>Table1[[#This Row],[ÜK]]</f>
        <v>Négyesy Gábor</v>
      </c>
      <c r="C451" s="3" t="str">
        <f>Table1[[#This Row],[Szla]]</f>
        <v>625/2026</v>
      </c>
      <c r="D451" s="6">
        <f>Table1[[#This Row],[Kelt_hó]]</f>
        <v>2</v>
      </c>
      <c r="E451" t="str">
        <f>Table1[[#This Row],[Vevő]]</f>
        <v>Berek Zsalu Kft</v>
      </c>
      <c r="F451" t="str">
        <f>Table1[[#This Row],[Termékkör]]</f>
        <v>Lánc függesztékek</v>
      </c>
      <c r="G451" s="4">
        <f>Table1[[#This Row],[SzumElad]]</f>
        <v>3820</v>
      </c>
      <c r="H451" s="7">
        <f>Table1[[#This Row],[Jut_%]]</f>
        <v>12.33</v>
      </c>
      <c r="I451" s="4">
        <f>Table1[[#This Row],[Jut]]</f>
        <v>471.00599999999997</v>
      </c>
      <c r="J451" s="4">
        <f>Table1[[#This Row],[Column1]]</f>
        <v>0</v>
      </c>
    </row>
    <row r="452" spans="1:10" hidden="1" x14ac:dyDescent="0.3">
      <c r="A452" s="2" t="str">
        <f>Table1[[#This Row],[Befolyt]]</f>
        <v>n</v>
      </c>
      <c r="B452" t="str">
        <f>Table1[[#This Row],[ÜK]]</f>
        <v>Négyesy Gábor</v>
      </c>
      <c r="C452" s="3" t="str">
        <f>Table1[[#This Row],[Szla]]</f>
        <v>625/2026</v>
      </c>
      <c r="D452" s="6">
        <f>Table1[[#This Row],[Kelt_hó]]</f>
        <v>2</v>
      </c>
      <c r="E452" t="str">
        <f>Table1[[#This Row],[Vevő]]</f>
        <v>Berek Zsalu Kft</v>
      </c>
      <c r="F452" t="str">
        <f>Table1[[#This Row],[Termékkör]]</f>
        <v>Lánc függesztékek</v>
      </c>
      <c r="G452" s="4">
        <f>Table1[[#This Row],[SzumElad]]</f>
        <v>5780</v>
      </c>
      <c r="H452" s="7">
        <f>Table1[[#This Row],[Jut_%]]</f>
        <v>14.69</v>
      </c>
      <c r="I452" s="4">
        <f>Table1[[#This Row],[Jut]]</f>
        <v>849.08199999999999</v>
      </c>
      <c r="J452" s="4">
        <f>Table1[[#This Row],[Column1]]</f>
        <v>0</v>
      </c>
    </row>
    <row r="453" spans="1:10" hidden="1" x14ac:dyDescent="0.3">
      <c r="A453" s="2" t="str">
        <f>Table1[[#This Row],[Befolyt]]</f>
        <v>n</v>
      </c>
      <c r="B453" t="str">
        <f>Table1[[#This Row],[ÜK]]</f>
        <v>Négyesy Gábor</v>
      </c>
      <c r="C453" s="3" t="str">
        <f>Table1[[#This Row],[Szla]]</f>
        <v>625/2026</v>
      </c>
      <c r="D453" s="6">
        <f>Table1[[#This Row],[Kelt_hó]]</f>
        <v>2</v>
      </c>
      <c r="E453" t="str">
        <f>Table1[[#This Row],[Vevő]]</f>
        <v>Berek Zsalu Kft</v>
      </c>
      <c r="F453" t="str">
        <f>Table1[[#This Row],[Termékkör]]</f>
        <v>Saját munka</v>
      </c>
      <c r="G453" s="4">
        <f>Table1[[#This Row],[SzumElad]]</f>
        <v>3600</v>
      </c>
      <c r="H453" s="7">
        <f>Table1[[#This Row],[Jut_%]]</f>
        <v>0</v>
      </c>
      <c r="I453" s="4">
        <f>Table1[[#This Row],[Jut]]</f>
        <v>0</v>
      </c>
      <c r="J453" s="4">
        <f>Table1[[#This Row],[Column1]]</f>
        <v>0</v>
      </c>
    </row>
    <row r="454" spans="1:10" hidden="1" x14ac:dyDescent="0.3">
      <c r="A454" s="2" t="str">
        <f>Table1[[#This Row],[Befolyt]]</f>
        <v>n</v>
      </c>
      <c r="B454" t="str">
        <f>Table1[[#This Row],[ÜK]]</f>
        <v>Négyesy Gábor</v>
      </c>
      <c r="C454" s="3" t="str">
        <f>Table1[[#This Row],[Szla]]</f>
        <v>625/2026</v>
      </c>
      <c r="D454" s="6">
        <f>Table1[[#This Row],[Kelt_hó]]</f>
        <v>2</v>
      </c>
      <c r="E454" t="str">
        <f>Table1[[#This Row],[Vevő]]</f>
        <v>Berek Zsalu Kft</v>
      </c>
      <c r="F454" t="str">
        <f>Table1[[#This Row],[Termékkör]]</f>
        <v>Lánc függesztékek</v>
      </c>
      <c r="G454" s="4">
        <f>Table1[[#This Row],[SzumElad]]</f>
        <v>5300</v>
      </c>
      <c r="H454" s="7">
        <f>Table1[[#This Row],[Jut_%]]</f>
        <v>5</v>
      </c>
      <c r="I454" s="4">
        <f>Table1[[#This Row],[Jut]]</f>
        <v>265</v>
      </c>
      <c r="J454" s="4">
        <f>Table1[[#This Row],[Column1]]</f>
        <v>0</v>
      </c>
    </row>
    <row r="455" spans="1:10" hidden="1" x14ac:dyDescent="0.3">
      <c r="A455" s="2" t="str">
        <f>Table1[[#This Row],[Befolyt]]</f>
        <v>n</v>
      </c>
      <c r="B455" t="str">
        <f>Table1[[#This Row],[ÜK]]</f>
        <v>Négyesy Gábor</v>
      </c>
      <c r="C455" s="3" t="str">
        <f>Table1[[#This Row],[Szla]]</f>
        <v>625/2026</v>
      </c>
      <c r="D455" s="6">
        <f>Table1[[#This Row],[Kelt_hó]]</f>
        <v>2</v>
      </c>
      <c r="E455" t="str">
        <f>Table1[[#This Row],[Vevő]]</f>
        <v>Berek Zsalu Kft</v>
      </c>
      <c r="F455" t="str">
        <f>Table1[[#This Row],[Termékkör]]</f>
        <v>Lánc függesztékek</v>
      </c>
      <c r="G455" s="4">
        <f>Table1[[#This Row],[SzumElad]]</f>
        <v>760</v>
      </c>
      <c r="H455" s="7">
        <f>Table1[[#This Row],[Jut_%]]</f>
        <v>5</v>
      </c>
      <c r="I455" s="4">
        <f>Table1[[#This Row],[Jut]]</f>
        <v>38</v>
      </c>
      <c r="J455" s="4">
        <f>Table1[[#This Row],[Column1]]</f>
        <v>0</v>
      </c>
    </row>
    <row r="456" spans="1:10" hidden="1" x14ac:dyDescent="0.3">
      <c r="A456" s="2" t="str">
        <f>Table1[[#This Row],[Befolyt]]</f>
        <v>n</v>
      </c>
      <c r="B456" t="str">
        <f>Table1[[#This Row],[ÜK]]</f>
        <v>Négyesy Gábor</v>
      </c>
      <c r="C456" s="3" t="str">
        <f>Table1[[#This Row],[Szla]]</f>
        <v>625/2026</v>
      </c>
      <c r="D456" s="6">
        <f>Table1[[#This Row],[Kelt_hó]]</f>
        <v>2</v>
      </c>
      <c r="E456" t="str">
        <f>Table1[[#This Row],[Vevő]]</f>
        <v>Berek Zsalu Kft</v>
      </c>
      <c r="F456" t="str">
        <f>Table1[[#This Row],[Termékkör]]</f>
        <v>Lánc függesztékek</v>
      </c>
      <c r="G456" s="4">
        <f>Table1[[#This Row],[SzumElad]]</f>
        <v>1485</v>
      </c>
      <c r="H456" s="7">
        <f>Table1[[#This Row],[Jut_%]]</f>
        <v>5</v>
      </c>
      <c r="I456" s="4">
        <f>Table1[[#This Row],[Jut]]</f>
        <v>74.25</v>
      </c>
      <c r="J456" s="4">
        <f>Table1[[#This Row],[Column1]]</f>
        <v>0</v>
      </c>
    </row>
    <row r="457" spans="1:10" hidden="1" x14ac:dyDescent="0.3">
      <c r="A457" s="2" t="str">
        <f>Table1[[#This Row],[Befolyt]]</f>
        <v>n</v>
      </c>
      <c r="B457" t="str">
        <f>Table1[[#This Row],[ÜK]]</f>
        <v>Négyesy Gábor</v>
      </c>
      <c r="C457" s="3" t="str">
        <f>Table1[[#This Row],[Szla]]</f>
        <v>625/2026</v>
      </c>
      <c r="D457" s="6">
        <f>Table1[[#This Row],[Kelt_hó]]</f>
        <v>2</v>
      </c>
      <c r="E457" t="str">
        <f>Table1[[#This Row],[Vevő]]</f>
        <v>Berek Zsalu Kft</v>
      </c>
      <c r="F457" t="str">
        <f>Table1[[#This Row],[Termékkör]]</f>
        <v>Lánc függesztékek</v>
      </c>
      <c r="G457" s="4">
        <f>Table1[[#This Row],[SzumElad]]</f>
        <v>1670</v>
      </c>
      <c r="H457" s="7">
        <f>Table1[[#This Row],[Jut_%]]</f>
        <v>18.66</v>
      </c>
      <c r="I457" s="4">
        <f>Table1[[#This Row],[Jut]]</f>
        <v>311.62200000000001</v>
      </c>
      <c r="J457" s="4">
        <f>Table1[[#This Row],[Column1]]</f>
        <v>0</v>
      </c>
    </row>
    <row r="458" spans="1:10" hidden="1" x14ac:dyDescent="0.3">
      <c r="A458" s="2" t="str">
        <f>Table1[[#This Row],[Befolyt]]</f>
        <v>n</v>
      </c>
      <c r="B458" t="str">
        <f>Table1[[#This Row],[ÜK]]</f>
        <v>Négyesy Gábor</v>
      </c>
      <c r="C458" s="3" t="str">
        <f>Table1[[#This Row],[Szla]]</f>
        <v>624/2026</v>
      </c>
      <c r="D458" s="6">
        <f>Table1[[#This Row],[Kelt_hó]]</f>
        <v>2</v>
      </c>
      <c r="E458" t="str">
        <f>Table1[[#This Row],[Vevő]]</f>
        <v>Sodronykötél Kft</v>
      </c>
      <c r="F458" t="str">
        <f>Table1[[#This Row],[Termékkör]]</f>
        <v>Vizsgálat</v>
      </c>
      <c r="G458" s="4">
        <f>Table1[[#This Row],[SzumElad]]</f>
        <v>26800</v>
      </c>
      <c r="H458" s="7">
        <f>Table1[[#This Row],[Jut_%]]</f>
        <v>10</v>
      </c>
      <c r="I458" s="4">
        <f>Table1[[#This Row],[Jut]]</f>
        <v>2680</v>
      </c>
      <c r="J458" s="4">
        <f>Table1[[#This Row],[Column1]]</f>
        <v>0</v>
      </c>
    </row>
    <row r="459" spans="1:10" hidden="1" x14ac:dyDescent="0.3">
      <c r="A459" s="2" t="str">
        <f>Table1[[#This Row],[Befolyt]]</f>
        <v>n</v>
      </c>
      <c r="B459" t="str">
        <f>Table1[[#This Row],[ÜK]]</f>
        <v>Négyesy Gábor</v>
      </c>
      <c r="C459" s="3" t="str">
        <f>Table1[[#This Row],[Szla]]</f>
        <v>624/2026</v>
      </c>
      <c r="D459" s="6">
        <f>Table1[[#This Row],[Kelt_hó]]</f>
        <v>2</v>
      </c>
      <c r="E459" t="str">
        <f>Table1[[#This Row],[Vevő]]</f>
        <v>Sodronykötél Kft</v>
      </c>
      <c r="F459" t="str">
        <f>Table1[[#This Row],[Termékkör]]</f>
        <v>Lánc függesztékek</v>
      </c>
      <c r="G459" s="4">
        <f>Table1[[#This Row],[SzumElad]]</f>
        <v>1032</v>
      </c>
      <c r="H459" s="7">
        <f>Table1[[#This Row],[Jut_%]]</f>
        <v>1.66</v>
      </c>
      <c r="I459" s="4">
        <f>Table1[[#This Row],[Jut]]</f>
        <v>17.1312</v>
      </c>
      <c r="J459" s="4">
        <f>Table1[[#This Row],[Column1]]</f>
        <v>0</v>
      </c>
    </row>
    <row r="460" spans="1:10" hidden="1" x14ac:dyDescent="0.3">
      <c r="A460" s="2" t="str">
        <f>Table1[[#This Row],[Befolyt]]</f>
        <v>n</v>
      </c>
      <c r="B460" t="str">
        <f>Table1[[#This Row],[ÜK]]</f>
        <v>Négyesy Gábor</v>
      </c>
      <c r="C460" s="3" t="str">
        <f>Table1[[#This Row],[Szla]]</f>
        <v>624/2026</v>
      </c>
      <c r="D460" s="6">
        <f>Table1[[#This Row],[Kelt_hó]]</f>
        <v>2</v>
      </c>
      <c r="E460" t="str">
        <f>Table1[[#This Row],[Vevő]]</f>
        <v>Sodronykötél Kft</v>
      </c>
      <c r="F460" t="str">
        <f>Table1[[#This Row],[Termékkör]]</f>
        <v>Lánc függesztékek</v>
      </c>
      <c r="G460" s="4">
        <f>Table1[[#This Row],[SzumElad]]</f>
        <v>5232.5999999999995</v>
      </c>
      <c r="H460" s="7">
        <f>Table1[[#This Row],[Jut_%]]</f>
        <v>5</v>
      </c>
      <c r="I460" s="4">
        <f>Table1[[#This Row],[Jut]]</f>
        <v>261.62999999999994</v>
      </c>
      <c r="J460" s="4">
        <f>Table1[[#This Row],[Column1]]</f>
        <v>0</v>
      </c>
    </row>
    <row r="461" spans="1:10" hidden="1" x14ac:dyDescent="0.3">
      <c r="A461" s="2" t="str">
        <f>Table1[[#This Row],[Befolyt]]</f>
        <v>n</v>
      </c>
      <c r="B461" t="str">
        <f>Table1[[#This Row],[ÜK]]</f>
        <v>Négyesy Gábor</v>
      </c>
      <c r="C461" s="3" t="str">
        <f>Table1[[#This Row],[Szla]]</f>
        <v>624/2026</v>
      </c>
      <c r="D461" s="6">
        <f>Table1[[#This Row],[Kelt_hó]]</f>
        <v>2</v>
      </c>
      <c r="E461" t="str">
        <f>Table1[[#This Row],[Vevő]]</f>
        <v>Sodronykötél Kft</v>
      </c>
      <c r="F461" t="str">
        <f>Table1[[#This Row],[Termékkör]]</f>
        <v>Lánc függesztékek</v>
      </c>
      <c r="G461" s="4">
        <f>Table1[[#This Row],[SzumElad]]</f>
        <v>2304</v>
      </c>
      <c r="H461" s="7">
        <f>Table1[[#This Row],[Jut_%]]</f>
        <v>3.81</v>
      </c>
      <c r="I461" s="4">
        <f>Table1[[#This Row],[Jut]]</f>
        <v>87.782399999999996</v>
      </c>
      <c r="J461" s="4">
        <f>Table1[[#This Row],[Column1]]</f>
        <v>0</v>
      </c>
    </row>
    <row r="462" spans="1:10" hidden="1" x14ac:dyDescent="0.3">
      <c r="A462" s="2" t="str">
        <f>Table1[[#This Row],[Befolyt]]</f>
        <v>n</v>
      </c>
      <c r="B462" t="str">
        <f>Table1[[#This Row],[ÜK]]</f>
        <v>Négyesy Gábor</v>
      </c>
      <c r="C462" s="3" t="str">
        <f>Table1[[#This Row],[Szla]]</f>
        <v>624/2026</v>
      </c>
      <c r="D462" s="6">
        <f>Table1[[#This Row],[Kelt_hó]]</f>
        <v>2</v>
      </c>
      <c r="E462" t="str">
        <f>Table1[[#This Row],[Vevő]]</f>
        <v>Sodronykötél Kft</v>
      </c>
      <c r="F462" t="str">
        <f>Table1[[#This Row],[Termékkör]]</f>
        <v>Saját munka</v>
      </c>
      <c r="G462" s="4">
        <f>Table1[[#This Row],[SzumElad]]</f>
        <v>3000</v>
      </c>
      <c r="H462" s="7">
        <f>Table1[[#This Row],[Jut_%]]</f>
        <v>0</v>
      </c>
      <c r="I462" s="4">
        <f>Table1[[#This Row],[Jut]]</f>
        <v>0</v>
      </c>
      <c r="J462" s="4">
        <f>Table1[[#This Row],[Column1]]</f>
        <v>0</v>
      </c>
    </row>
    <row r="463" spans="1:10" hidden="1" x14ac:dyDescent="0.3">
      <c r="A463" s="2" t="str">
        <f>Table1[[#This Row],[Befolyt]]</f>
        <v>n</v>
      </c>
      <c r="B463" t="str">
        <f>Table1[[#This Row],[ÜK]]</f>
        <v>Négyesy Gábor</v>
      </c>
      <c r="C463" s="3" t="str">
        <f>Table1[[#This Row],[Szla]]</f>
        <v>624/2026</v>
      </c>
      <c r="D463" s="6">
        <f>Table1[[#This Row],[Kelt_hó]]</f>
        <v>2</v>
      </c>
      <c r="E463" t="str">
        <f>Table1[[#This Row],[Vevő]]</f>
        <v>Sodronykötél Kft</v>
      </c>
      <c r="F463" t="str">
        <f>Table1[[#This Row],[Termékkör]]</f>
        <v>Lánc függesztékek</v>
      </c>
      <c r="G463" s="4">
        <f>Table1[[#This Row],[SzumElad]]</f>
        <v>2120</v>
      </c>
      <c r="H463" s="7">
        <f>Table1[[#This Row],[Jut_%]]</f>
        <v>14.31</v>
      </c>
      <c r="I463" s="4">
        <f>Table1[[#This Row],[Jut]]</f>
        <v>303.37200000000001</v>
      </c>
      <c r="J463" s="4">
        <f>Table1[[#This Row],[Column1]]</f>
        <v>0</v>
      </c>
    </row>
    <row r="464" spans="1:10" hidden="1" x14ac:dyDescent="0.3">
      <c r="A464" s="2" t="str">
        <f>Table1[[#This Row],[Befolyt]]</f>
        <v>n</v>
      </c>
      <c r="B464" t="str">
        <f>Table1[[#This Row],[ÜK]]</f>
        <v>Négyesy Gábor</v>
      </c>
      <c r="C464" s="3" t="str">
        <f>Table1[[#This Row],[Szla]]</f>
        <v>624/2026</v>
      </c>
      <c r="D464" s="6">
        <f>Table1[[#This Row],[Kelt_hó]]</f>
        <v>2</v>
      </c>
      <c r="E464" t="str">
        <f>Table1[[#This Row],[Vevő]]</f>
        <v>Sodronykötél Kft</v>
      </c>
      <c r="F464" t="str">
        <f>Table1[[#This Row],[Termékkör]]</f>
        <v>Lánc függesztékek</v>
      </c>
      <c r="G464" s="4">
        <f>Table1[[#This Row],[SzumElad]]</f>
        <v>1485</v>
      </c>
      <c r="H464" s="7">
        <f>Table1[[#This Row],[Jut_%]]</f>
        <v>5</v>
      </c>
      <c r="I464" s="4">
        <f>Table1[[#This Row],[Jut]]</f>
        <v>74.25</v>
      </c>
      <c r="J464" s="4">
        <f>Table1[[#This Row],[Column1]]</f>
        <v>0</v>
      </c>
    </row>
    <row r="465" spans="1:10" hidden="1" x14ac:dyDescent="0.3">
      <c r="A465" s="2" t="str">
        <f>Table1[[#This Row],[Befolyt]]</f>
        <v>n</v>
      </c>
      <c r="B465" t="str">
        <f>Table1[[#This Row],[ÜK]]</f>
        <v>Négyesy Gábor</v>
      </c>
      <c r="C465" s="3" t="str">
        <f>Table1[[#This Row],[Szla]]</f>
        <v>623/2026</v>
      </c>
      <c r="D465" s="6">
        <f>Table1[[#This Row],[Kelt_hó]]</f>
        <v>2</v>
      </c>
      <c r="E465" t="str">
        <f>Table1[[#This Row],[Vevő]]</f>
        <v>Sodronykötél Kft</v>
      </c>
      <c r="F465" t="str">
        <f>Table1[[#This Row],[Termékkör]]</f>
        <v>Vizsgálat</v>
      </c>
      <c r="G465" s="4">
        <f>Table1[[#This Row],[SzumElad]]</f>
        <v>8500</v>
      </c>
      <c r="H465" s="7">
        <f>Table1[[#This Row],[Jut_%]]</f>
        <v>10</v>
      </c>
      <c r="I465" s="4">
        <f>Table1[[#This Row],[Jut]]</f>
        <v>850</v>
      </c>
      <c r="J465" s="4">
        <f>Table1[[#This Row],[Column1]]</f>
        <v>0</v>
      </c>
    </row>
    <row r="466" spans="1:10" hidden="1" x14ac:dyDescent="0.3">
      <c r="A466" s="2" t="str">
        <f>Table1[[#This Row],[Befolyt]]</f>
        <v>n</v>
      </c>
      <c r="B466" t="str">
        <f>Table1[[#This Row],[ÜK]]</f>
        <v>Molnár Ferenc</v>
      </c>
      <c r="C466" s="3" t="str">
        <f>Table1[[#This Row],[Szla]]</f>
        <v>622/2026</v>
      </c>
      <c r="D466" s="6">
        <f>Table1[[#This Row],[Kelt_hó]]</f>
        <v>2</v>
      </c>
      <c r="E466" t="str">
        <f>Table1[[#This Row],[Vevő]]</f>
        <v>BDI Hungary Kft.</v>
      </c>
      <c r="F466" t="str">
        <f>Table1[[#This Row],[Termékkör]]</f>
        <v>Lánc függesztékek</v>
      </c>
      <c r="G466" s="4">
        <f>Table1[[#This Row],[SzumElad]]</f>
        <v>4640</v>
      </c>
      <c r="H466" s="7">
        <f>Table1[[#This Row],[Jut_%]]</f>
        <v>5</v>
      </c>
      <c r="I466" s="4">
        <f>Table1[[#This Row],[Jut]]</f>
        <v>232</v>
      </c>
      <c r="J466" s="4">
        <f>Table1[[#This Row],[Column1]]</f>
        <v>0</v>
      </c>
    </row>
    <row r="467" spans="1:10" hidden="1" x14ac:dyDescent="0.3">
      <c r="A467" s="2" t="str">
        <f>Table1[[#This Row],[Befolyt]]</f>
        <v>n</v>
      </c>
      <c r="B467" t="str">
        <f>Table1[[#This Row],[ÜK]]</f>
        <v>Molnár Ferenc</v>
      </c>
      <c r="C467" s="3" t="str">
        <f>Table1[[#This Row],[Szla]]</f>
        <v>622/2026</v>
      </c>
      <c r="D467" s="6">
        <f>Table1[[#This Row],[Kelt_hó]]</f>
        <v>2</v>
      </c>
      <c r="E467" t="str">
        <f>Table1[[#This Row],[Vevő]]</f>
        <v>BDI Hungary Kft.</v>
      </c>
      <c r="F467" t="str">
        <f>Table1[[#This Row],[Termékkör]]</f>
        <v>Fuvar</v>
      </c>
      <c r="G467" s="4">
        <f>Table1[[#This Row],[SzumElad]]</f>
        <v>0</v>
      </c>
      <c r="H467" s="7">
        <f>Table1[[#This Row],[Jut_%]]</f>
        <v>0</v>
      </c>
      <c r="I467" s="4">
        <f>Table1[[#This Row],[Jut]]</f>
        <v>0</v>
      </c>
      <c r="J467" s="4">
        <f>Table1[[#This Row],[Column1]]</f>
        <v>0</v>
      </c>
    </row>
    <row r="468" spans="1:10" hidden="1" x14ac:dyDescent="0.3">
      <c r="A468" s="2" t="str">
        <f>Table1[[#This Row],[Befolyt]]</f>
        <v>n</v>
      </c>
      <c r="B468" t="str">
        <f>Table1[[#This Row],[ÜK]]</f>
        <v>Molnár Ferenc</v>
      </c>
      <c r="C468" s="3" t="str">
        <f>Table1[[#This Row],[Szla]]</f>
        <v>621/2026</v>
      </c>
      <c r="D468" s="6">
        <f>Table1[[#This Row],[Kelt_hó]]</f>
        <v>2</v>
      </c>
      <c r="E468" t="str">
        <f>Table1[[#This Row],[Vevő]]</f>
        <v>TLC Kft.</v>
      </c>
      <c r="F468" t="str">
        <f>Table1[[#This Row],[Termékkör]]</f>
        <v>Lánc függesztékek</v>
      </c>
      <c r="G468" s="4">
        <f>Table1[[#This Row],[SzumElad]]</f>
        <v>18600</v>
      </c>
      <c r="H468" s="7">
        <f>Table1[[#This Row],[Jut_%]]</f>
        <v>1.8</v>
      </c>
      <c r="I468" s="4">
        <f>Table1[[#This Row],[Jut]]</f>
        <v>334.8</v>
      </c>
      <c r="J468" s="4">
        <f>Table1[[#This Row],[Column1]]</f>
        <v>0</v>
      </c>
    </row>
    <row r="469" spans="1:10" hidden="1" x14ac:dyDescent="0.3">
      <c r="A469" s="2" t="str">
        <f>Table1[[#This Row],[Befolyt]]</f>
        <v>n</v>
      </c>
      <c r="B469" t="str">
        <f>Table1[[#This Row],[ÜK]]</f>
        <v>Molnár Ferenc</v>
      </c>
      <c r="C469" s="3" t="str">
        <f>Table1[[#This Row],[Szla]]</f>
        <v>621/2026</v>
      </c>
      <c r="D469" s="6">
        <f>Table1[[#This Row],[Kelt_hó]]</f>
        <v>2</v>
      </c>
      <c r="E469" t="str">
        <f>Table1[[#This Row],[Vevő]]</f>
        <v>TLC Kft.</v>
      </c>
      <c r="F469" t="str">
        <f>Table1[[#This Row],[Termékkör]]</f>
        <v>Fuvar</v>
      </c>
      <c r="G469" s="4">
        <f>Table1[[#This Row],[SzumElad]]</f>
        <v>1400</v>
      </c>
      <c r="H469" s="7">
        <f>Table1[[#This Row],[Jut_%]]</f>
        <v>0</v>
      </c>
      <c r="I469" s="4">
        <f>Table1[[#This Row],[Jut]]</f>
        <v>0</v>
      </c>
      <c r="J469" s="4">
        <f>Table1[[#This Row],[Column1]]</f>
        <v>0</v>
      </c>
    </row>
    <row r="470" spans="1:10" hidden="1" x14ac:dyDescent="0.3">
      <c r="A470" s="2" t="str">
        <f>Table1[[#This Row],[Befolyt]]</f>
        <v>n</v>
      </c>
      <c r="B470" t="str">
        <f>Table1[[#This Row],[ÜK]]</f>
        <v>Simon Jenő</v>
      </c>
      <c r="C470" s="3" t="str">
        <f>Table1[[#This Row],[Szla]]</f>
        <v>620/2026</v>
      </c>
      <c r="D470" s="6">
        <f>Table1[[#This Row],[Kelt_hó]]</f>
        <v>2</v>
      </c>
      <c r="E470" t="str">
        <f>Table1[[#This Row],[Vevő]]</f>
        <v>BPW-Hungária Kft.</v>
      </c>
      <c r="F470" t="str">
        <f>Table1[[#This Row],[Termékkör]]</f>
        <v>Saját munka</v>
      </c>
      <c r="G470" s="4">
        <f>Table1[[#This Row],[SzumElad]]</f>
        <v>168000</v>
      </c>
      <c r="H470" s="7">
        <f>Table1[[#This Row],[Jut_%]]</f>
        <v>0</v>
      </c>
      <c r="I470" s="4">
        <f>Table1[[#This Row],[Jut]]</f>
        <v>0</v>
      </c>
      <c r="J470" s="4">
        <f>Table1[[#This Row],[Column1]]</f>
        <v>0</v>
      </c>
    </row>
    <row r="471" spans="1:10" hidden="1" x14ac:dyDescent="0.3">
      <c r="A471" s="2" t="str">
        <f>Table1[[#This Row],[Befolyt]]</f>
        <v>n</v>
      </c>
      <c r="B471" t="str">
        <f>Table1[[#This Row],[ÜK]]</f>
        <v>Simon Jenő</v>
      </c>
      <c r="C471" s="3" t="str">
        <f>Table1[[#This Row],[Szla]]</f>
        <v>620/2026</v>
      </c>
      <c r="D471" s="6">
        <f>Table1[[#This Row],[Kelt_hó]]</f>
        <v>2</v>
      </c>
      <c r="E471" t="str">
        <f>Table1[[#This Row],[Vevő]]</f>
        <v>BPW-Hungária Kft.</v>
      </c>
      <c r="F471" t="str">
        <f>Table1[[#This Row],[Termékkör]]</f>
        <v>Kiszállás</v>
      </c>
      <c r="G471" s="4">
        <f>Table1[[#This Row],[SzumElad]]</f>
        <v>200000</v>
      </c>
      <c r="H471" s="7">
        <f>Table1[[#This Row],[Jut_%]]</f>
        <v>0</v>
      </c>
      <c r="I471" s="4">
        <f>Table1[[#This Row],[Jut]]</f>
        <v>0</v>
      </c>
      <c r="J471" s="4">
        <f>Table1[[#This Row],[Column1]]</f>
        <v>0</v>
      </c>
    </row>
    <row r="472" spans="1:10" hidden="1" x14ac:dyDescent="0.3">
      <c r="A472" s="2" t="str">
        <f>Table1[[#This Row],[Befolyt]]</f>
        <v>n</v>
      </c>
      <c r="B472" t="str">
        <f>Table1[[#This Row],[ÜK]]</f>
        <v>Simon Jenő</v>
      </c>
      <c r="C472" s="3" t="str">
        <f>Table1[[#This Row],[Szla]]</f>
        <v>620/2026</v>
      </c>
      <c r="D472" s="6">
        <f>Table1[[#This Row],[Kelt_hó]]</f>
        <v>2</v>
      </c>
      <c r="E472" t="str">
        <f>Table1[[#This Row],[Vevő]]</f>
        <v>BPW-Hungária Kft.</v>
      </c>
      <c r="F472" t="str">
        <f>Table1[[#This Row],[Termékkör]]</f>
        <v>Kiszállás</v>
      </c>
      <c r="G472" s="4">
        <f>Table1[[#This Row],[SzumElad]]</f>
        <v>150000</v>
      </c>
      <c r="H472" s="7">
        <f>Table1[[#This Row],[Jut_%]]</f>
        <v>0</v>
      </c>
      <c r="I472" s="4">
        <f>Table1[[#This Row],[Jut]]</f>
        <v>0</v>
      </c>
      <c r="J472" s="4">
        <f>Table1[[#This Row],[Column1]]</f>
        <v>0</v>
      </c>
    </row>
    <row r="473" spans="1:10" hidden="1" x14ac:dyDescent="0.3">
      <c r="A473" s="2" t="str">
        <f>Table1[[#This Row],[Befolyt]]</f>
        <v>n</v>
      </c>
      <c r="B473" t="str">
        <f>Table1[[#This Row],[ÜK]]</f>
        <v>Simon Jenő</v>
      </c>
      <c r="C473" s="3" t="str">
        <f>Table1[[#This Row],[Szla]]</f>
        <v>620/2026</v>
      </c>
      <c r="D473" s="6">
        <f>Table1[[#This Row],[Kelt_hó]]</f>
        <v>2</v>
      </c>
      <c r="E473" t="str">
        <f>Table1[[#This Row],[Vevő]]</f>
        <v>BPW-Hungária Kft.</v>
      </c>
      <c r="F473" t="str">
        <f>Table1[[#This Row],[Termékkör]]</f>
        <v>Vizsgálat</v>
      </c>
      <c r="G473" s="4">
        <f>Table1[[#This Row],[SzumElad]]</f>
        <v>3581920</v>
      </c>
      <c r="H473" s="7">
        <f>Table1[[#This Row],[Jut_%]]</f>
        <v>6.6</v>
      </c>
      <c r="I473" s="4">
        <f>Table1[[#This Row],[Jut]]</f>
        <v>236406.72</v>
      </c>
      <c r="J473" s="4">
        <f>Table1[[#This Row],[Column1]]</f>
        <v>0</v>
      </c>
    </row>
    <row r="474" spans="1:10" hidden="1" x14ac:dyDescent="0.3">
      <c r="A474" s="2" t="str">
        <f>Table1[[#This Row],[Befolyt]]</f>
        <v>n</v>
      </c>
      <c r="B474" t="str">
        <f>Table1[[#This Row],[ÜK]]</f>
        <v>Simon Jenő</v>
      </c>
      <c r="C474" s="3" t="str">
        <f>Table1[[#This Row],[Szla]]</f>
        <v>620/2026</v>
      </c>
      <c r="D474" s="6">
        <f>Table1[[#This Row],[Kelt_hó]]</f>
        <v>2</v>
      </c>
      <c r="E474" t="str">
        <f>Table1[[#This Row],[Vevő]]</f>
        <v>BPW-Hungária Kft.</v>
      </c>
      <c r="F474" t="str">
        <f>Table1[[#This Row],[Termékkör]]</f>
        <v>Lánc függesztékek</v>
      </c>
      <c r="G474" s="4">
        <f>Table1[[#This Row],[SzumElad]]</f>
        <v>6230</v>
      </c>
      <c r="H474" s="7">
        <f>Table1[[#This Row],[Jut_%]]</f>
        <v>5</v>
      </c>
      <c r="I474" s="4">
        <f>Table1[[#This Row],[Jut]]</f>
        <v>311.5</v>
      </c>
      <c r="J474" s="4">
        <f>Table1[[#This Row],[Column1]]</f>
        <v>0</v>
      </c>
    </row>
    <row r="475" spans="1:10" hidden="1" x14ac:dyDescent="0.3">
      <c r="A475" s="2" t="str">
        <f>Table1[[#This Row],[Befolyt]]</f>
        <v>n</v>
      </c>
      <c r="B475" t="str">
        <f>Table1[[#This Row],[ÜK]]</f>
        <v>Simon Jenő</v>
      </c>
      <c r="C475" s="3" t="str">
        <f>Table1[[#This Row],[Szla]]</f>
        <v>620/2026</v>
      </c>
      <c r="D475" s="6">
        <f>Table1[[#This Row],[Kelt_hó]]</f>
        <v>2</v>
      </c>
      <c r="E475" t="str">
        <f>Table1[[#This Row],[Vevő]]</f>
        <v>BPW-Hungária Kft.</v>
      </c>
      <c r="F475" t="str">
        <f>Table1[[#This Row],[Termékkör]]</f>
        <v>Lánc függesztékek</v>
      </c>
      <c r="G475" s="4">
        <f>Table1[[#This Row],[SzumElad]]</f>
        <v>3112</v>
      </c>
      <c r="H475" s="7">
        <f>Table1[[#This Row],[Jut_%]]</f>
        <v>5</v>
      </c>
      <c r="I475" s="4">
        <f>Table1[[#This Row],[Jut]]</f>
        <v>155.6</v>
      </c>
      <c r="J475" s="4">
        <f>Table1[[#This Row],[Column1]]</f>
        <v>0</v>
      </c>
    </row>
    <row r="476" spans="1:10" hidden="1" x14ac:dyDescent="0.3">
      <c r="A476" s="2" t="str">
        <f>Table1[[#This Row],[Befolyt]]</f>
        <v>n</v>
      </c>
      <c r="B476" t="str">
        <f>Table1[[#This Row],[ÜK]]</f>
        <v>Simon Jenő</v>
      </c>
      <c r="C476" s="3" t="str">
        <f>Table1[[#This Row],[Szla]]</f>
        <v>620/2026</v>
      </c>
      <c r="D476" s="6">
        <f>Table1[[#This Row],[Kelt_hó]]</f>
        <v>2</v>
      </c>
      <c r="E476" t="str">
        <f>Table1[[#This Row],[Vevő]]</f>
        <v>BPW-Hungária Kft.</v>
      </c>
      <c r="F476" t="str">
        <f>Table1[[#This Row],[Termékkör]]</f>
        <v>Lánc függesztékek</v>
      </c>
      <c r="G476" s="4">
        <f>Table1[[#This Row],[SzumElad]]</f>
        <v>10395</v>
      </c>
      <c r="H476" s="7">
        <f>Table1[[#This Row],[Jut_%]]</f>
        <v>5</v>
      </c>
      <c r="I476" s="4">
        <f>Table1[[#This Row],[Jut]]</f>
        <v>519.75</v>
      </c>
      <c r="J476" s="4">
        <f>Table1[[#This Row],[Column1]]</f>
        <v>0</v>
      </c>
    </row>
    <row r="477" spans="1:10" hidden="1" x14ac:dyDescent="0.3">
      <c r="A477" s="2" t="str">
        <f>Table1[[#This Row],[Befolyt]]</f>
        <v>n</v>
      </c>
      <c r="B477" t="str">
        <f>Table1[[#This Row],[ÜK]]</f>
        <v>Simon Jenő</v>
      </c>
      <c r="C477" s="3" t="str">
        <f>Table1[[#This Row],[Szla]]</f>
        <v>620/2026</v>
      </c>
      <c r="D477" s="6">
        <f>Table1[[#This Row],[Kelt_hó]]</f>
        <v>2</v>
      </c>
      <c r="E477" t="str">
        <f>Table1[[#This Row],[Vevő]]</f>
        <v>BPW-Hungária Kft.</v>
      </c>
      <c r="F477" t="str">
        <f>Table1[[#This Row],[Termékkör]]</f>
        <v>Lánc függesztékek</v>
      </c>
      <c r="G477" s="4">
        <f>Table1[[#This Row],[SzumElad]]</f>
        <v>7425</v>
      </c>
      <c r="H477" s="7">
        <f>Table1[[#This Row],[Jut_%]]</f>
        <v>5</v>
      </c>
      <c r="I477" s="4">
        <f>Table1[[#This Row],[Jut]]</f>
        <v>371.25</v>
      </c>
      <c r="J477" s="4">
        <f>Table1[[#This Row],[Column1]]</f>
        <v>0</v>
      </c>
    </row>
    <row r="478" spans="1:10" hidden="1" x14ac:dyDescent="0.3">
      <c r="A478" s="2" t="str">
        <f>Table1[[#This Row],[Befolyt]]</f>
        <v>n</v>
      </c>
      <c r="B478" t="str">
        <f>Table1[[#This Row],[ÜK]]</f>
        <v>Molnár Ferenc</v>
      </c>
      <c r="C478" s="3" t="str">
        <f>Table1[[#This Row],[Szla]]</f>
        <v>619/2026</v>
      </c>
      <c r="D478" s="6">
        <f>Table1[[#This Row],[Kelt_hó]]</f>
        <v>2</v>
      </c>
      <c r="E478" t="str">
        <f>Table1[[#This Row],[Vevő]]</f>
        <v>Tobi 2000 Bt.</v>
      </c>
      <c r="F478" t="str">
        <f>Table1[[#This Row],[Termékkör]]</f>
        <v>Fuvar</v>
      </c>
      <c r="G478" s="4">
        <f>Table1[[#This Row],[SzumElad]]</f>
        <v>0</v>
      </c>
      <c r="H478" s="7">
        <f>Table1[[#This Row],[Jut_%]]</f>
        <v>0</v>
      </c>
      <c r="I478" s="4">
        <f>Table1[[#This Row],[Jut]]</f>
        <v>0</v>
      </c>
      <c r="J478" s="4">
        <f>Table1[[#This Row],[Column1]]</f>
        <v>0</v>
      </c>
    </row>
    <row r="479" spans="1:10" hidden="1" x14ac:dyDescent="0.3">
      <c r="A479" s="2" t="str">
        <f>Table1[[#This Row],[Befolyt]]</f>
        <v>n</v>
      </c>
      <c r="B479" t="str">
        <f>Table1[[#This Row],[ÜK]]</f>
        <v>Molnár Ferenc</v>
      </c>
      <c r="C479" s="3" t="str">
        <f>Table1[[#This Row],[Szla]]</f>
        <v>619/2026</v>
      </c>
      <c r="D479" s="6">
        <f>Table1[[#This Row],[Kelt_hó]]</f>
        <v>2</v>
      </c>
      <c r="E479" t="str">
        <f>Table1[[#This Row],[Vevő]]</f>
        <v>Tobi 2000 Bt.</v>
      </c>
      <c r="F479" t="str">
        <f>Table1[[#This Row],[Termékkör]]</f>
        <v>Rakományrögzítők</v>
      </c>
      <c r="G479" s="4">
        <f>Table1[[#This Row],[SzumElad]]</f>
        <v>71400</v>
      </c>
      <c r="H479" s="7">
        <f>Table1[[#This Row],[Jut_%]]</f>
        <v>4</v>
      </c>
      <c r="I479" s="4">
        <f>Table1[[#This Row],[Jut]]</f>
        <v>2856</v>
      </c>
      <c r="J479" s="4">
        <f>Table1[[#This Row],[Column1]]</f>
        <v>0</v>
      </c>
    </row>
    <row r="480" spans="1:10" hidden="1" x14ac:dyDescent="0.3">
      <c r="A480" s="2" t="str">
        <f>Table1[[#This Row],[Befolyt]]</f>
        <v>n</v>
      </c>
      <c r="B480" t="str">
        <f>Table1[[#This Row],[ÜK]]</f>
        <v>Molnár Ferenc</v>
      </c>
      <c r="C480" s="3" t="str">
        <f>Table1[[#This Row],[Szla]]</f>
        <v>619/2026</v>
      </c>
      <c r="D480" s="6">
        <f>Table1[[#This Row],[Kelt_hó]]</f>
        <v>2</v>
      </c>
      <c r="E480" t="str">
        <f>Table1[[#This Row],[Vevő]]</f>
        <v>Tobi 2000 Bt.</v>
      </c>
      <c r="F480" t="str">
        <f>Table1[[#This Row],[Termékkör]]</f>
        <v>Fuvar</v>
      </c>
      <c r="G480" s="4">
        <f>Table1[[#This Row],[SzumElad]]</f>
        <v>3500</v>
      </c>
      <c r="H480" s="7">
        <f>Table1[[#This Row],[Jut_%]]</f>
        <v>0</v>
      </c>
      <c r="I480" s="4">
        <f>Table1[[#This Row],[Jut]]</f>
        <v>0</v>
      </c>
      <c r="J480" s="4">
        <f>Table1[[#This Row],[Column1]]</f>
        <v>0</v>
      </c>
    </row>
    <row r="481" spans="1:10" hidden="1" x14ac:dyDescent="0.3">
      <c r="A481" s="2" t="str">
        <f>Table1[[#This Row],[Befolyt]]</f>
        <v>i</v>
      </c>
      <c r="B481" t="str">
        <f>Table1[[#This Row],[ÜK]]</f>
        <v>Négyesy Gábor</v>
      </c>
      <c r="C481" s="3" t="str">
        <f>Table1[[#This Row],[Szla]]</f>
        <v>618/2026</v>
      </c>
      <c r="D481" s="6">
        <f>Table1[[#This Row],[Kelt_hó]]</f>
        <v>2</v>
      </c>
      <c r="E481" t="str">
        <f>Table1[[#This Row],[Vevő]]</f>
        <v>Szig-Ép Kft.</v>
      </c>
      <c r="F481" t="str">
        <f>Table1[[#This Row],[Termékkör]]</f>
        <v>Kapcsolóelemek</v>
      </c>
      <c r="G481" s="4">
        <f>Table1[[#This Row],[SzumElad]]</f>
        <v>29960</v>
      </c>
      <c r="H481" s="7">
        <f>Table1[[#This Row],[Jut_%]]</f>
        <v>7</v>
      </c>
      <c r="I481" s="4">
        <f>Table1[[#This Row],[Jut]]</f>
        <v>2097.1999999999998</v>
      </c>
      <c r="J481" s="4">
        <f>Table1[[#This Row],[Column1]]</f>
        <v>0</v>
      </c>
    </row>
    <row r="482" spans="1:10" hidden="1" x14ac:dyDescent="0.3">
      <c r="A482" s="2" t="str">
        <f>Table1[[#This Row],[Befolyt]]</f>
        <v>n</v>
      </c>
      <c r="B482" t="str">
        <f>Table1[[#This Row],[ÜK]]</f>
        <v>Nagy Gergely</v>
      </c>
      <c r="C482" s="3" t="str">
        <f>Table1[[#This Row],[Szla]]</f>
        <v>617/2026</v>
      </c>
      <c r="D482" s="6">
        <f>Table1[[#This Row],[Kelt_hó]]</f>
        <v>2</v>
      </c>
      <c r="E482" t="str">
        <f>Table1[[#This Row],[Vevő]]</f>
        <v>Fővárosi Katasztrófavédelmi Igazgatóság</v>
      </c>
      <c r="F482" t="str">
        <f>Table1[[#This Row],[Termékkör]]</f>
        <v>Acélsodrony függesztékek</v>
      </c>
      <c r="G482" s="4">
        <f>Table1[[#This Row],[SzumElad]]</f>
        <v>11920</v>
      </c>
      <c r="H482" s="7">
        <f>Table1[[#This Row],[Jut_%]]</f>
        <v>5</v>
      </c>
      <c r="I482" s="4">
        <f>Table1[[#This Row],[Jut]]</f>
        <v>596</v>
      </c>
      <c r="J482" s="4">
        <f>Table1[[#This Row],[Column1]]</f>
        <v>0</v>
      </c>
    </row>
    <row r="483" spans="1:10" hidden="1" x14ac:dyDescent="0.3">
      <c r="A483" s="2" t="str">
        <f>Table1[[#This Row],[Befolyt]]</f>
        <v>n</v>
      </c>
      <c r="B483" t="str">
        <f>Table1[[#This Row],[ÜK]]</f>
        <v>Nagy Gergely</v>
      </c>
      <c r="C483" s="3" t="str">
        <f>Table1[[#This Row],[Szla]]</f>
        <v>617/2026</v>
      </c>
      <c r="D483" s="6">
        <f>Table1[[#This Row],[Kelt_hó]]</f>
        <v>2</v>
      </c>
      <c r="E483" t="str">
        <f>Table1[[#This Row],[Vevő]]</f>
        <v>Fővárosi Katasztrófavédelmi Igazgatóság</v>
      </c>
      <c r="F483" t="str">
        <f>Table1[[#This Row],[Termékkör]]</f>
        <v>Acélsodrony függesztékek</v>
      </c>
      <c r="G483" s="4">
        <f>Table1[[#This Row],[SzumElad]]</f>
        <v>17680</v>
      </c>
      <c r="H483" s="7">
        <f>Table1[[#This Row],[Jut_%]]</f>
        <v>5</v>
      </c>
      <c r="I483" s="4">
        <f>Table1[[#This Row],[Jut]]</f>
        <v>884</v>
      </c>
      <c r="J483" s="4">
        <f>Table1[[#This Row],[Column1]]</f>
        <v>0</v>
      </c>
    </row>
    <row r="484" spans="1:10" hidden="1" x14ac:dyDescent="0.3">
      <c r="A484" s="2" t="str">
        <f>Table1[[#This Row],[Befolyt]]</f>
        <v>n</v>
      </c>
      <c r="B484" t="str">
        <f>Table1[[#This Row],[ÜK]]</f>
        <v>Horváth István</v>
      </c>
      <c r="C484" s="3" t="str">
        <f>Table1[[#This Row],[Szla]]</f>
        <v>616/2026</v>
      </c>
      <c r="D484" s="6">
        <f>Table1[[#This Row],[Kelt_hó]]</f>
        <v>2</v>
      </c>
      <c r="E484" t="str">
        <f>Table1[[#This Row],[Vevő]]</f>
        <v>Gomép Ipari és Kereskedelmi Kft.</v>
      </c>
      <c r="F484" t="str">
        <f>Table1[[#This Row],[Termékkör]]</f>
        <v>Vizsgálat</v>
      </c>
      <c r="G484" s="4">
        <f>Table1[[#This Row],[SzumElad]]</f>
        <v>59350</v>
      </c>
      <c r="H484" s="7">
        <f>Table1[[#This Row],[Jut_%]]</f>
        <v>10</v>
      </c>
      <c r="I484" s="4">
        <f>Table1[[#This Row],[Jut]]</f>
        <v>5935</v>
      </c>
      <c r="J484" s="4">
        <f>Table1[[#This Row],[Column1]]</f>
        <v>0</v>
      </c>
    </row>
    <row r="485" spans="1:10" hidden="1" x14ac:dyDescent="0.3">
      <c r="A485" s="2" t="str">
        <f>Table1[[#This Row],[Befolyt]]</f>
        <v>n</v>
      </c>
      <c r="B485" t="str">
        <f>Table1[[#This Row],[ÜK]]</f>
        <v>Horváth István</v>
      </c>
      <c r="C485" s="3" t="str">
        <f>Table1[[#This Row],[Szla]]</f>
        <v>616/2026</v>
      </c>
      <c r="D485" s="6">
        <f>Table1[[#This Row],[Kelt_hó]]</f>
        <v>2</v>
      </c>
      <c r="E485" t="str">
        <f>Table1[[#This Row],[Vevő]]</f>
        <v>Gomép Ipari és Kereskedelmi Kft.</v>
      </c>
      <c r="F485" t="str">
        <f>Table1[[#This Row],[Termékkör]]</f>
        <v>Vizsgálat</v>
      </c>
      <c r="G485" s="4">
        <f>Table1[[#This Row],[SzumElad]]</f>
        <v>58110</v>
      </c>
      <c r="H485" s="7">
        <f>Table1[[#This Row],[Jut_%]]</f>
        <v>10</v>
      </c>
      <c r="I485" s="4">
        <f>Table1[[#This Row],[Jut]]</f>
        <v>5811</v>
      </c>
      <c r="J485" s="4">
        <f>Table1[[#This Row],[Column1]]</f>
        <v>0</v>
      </c>
    </row>
    <row r="486" spans="1:10" hidden="1" x14ac:dyDescent="0.3">
      <c r="A486" s="2" t="str">
        <f>Table1[[#This Row],[Befolyt]]</f>
        <v>n</v>
      </c>
      <c r="B486" t="str">
        <f>Table1[[#This Row],[ÜK]]</f>
        <v>Horváth István</v>
      </c>
      <c r="C486" s="3" t="str">
        <f>Table1[[#This Row],[Szla]]</f>
        <v>616/2026</v>
      </c>
      <c r="D486" s="6">
        <f>Table1[[#This Row],[Kelt_hó]]</f>
        <v>2</v>
      </c>
      <c r="E486" t="str">
        <f>Table1[[#This Row],[Vevő]]</f>
        <v>Gomép Ipari és Kereskedelmi Kft.</v>
      </c>
      <c r="F486" t="str">
        <f>Table1[[#This Row],[Termékkör]]</f>
        <v>Vizsgálat</v>
      </c>
      <c r="G486" s="4">
        <f>Table1[[#This Row],[SzumElad]]</f>
        <v>31570</v>
      </c>
      <c r="H486" s="7">
        <f>Table1[[#This Row],[Jut_%]]</f>
        <v>5</v>
      </c>
      <c r="I486" s="4">
        <f>Table1[[#This Row],[Jut]]</f>
        <v>1578.5</v>
      </c>
      <c r="J486" s="4">
        <f>Table1[[#This Row],[Column1]]</f>
        <v>0</v>
      </c>
    </row>
    <row r="487" spans="1:10" hidden="1" x14ac:dyDescent="0.3">
      <c r="A487" s="2" t="str">
        <f>Table1[[#This Row],[Befolyt]]</f>
        <v>n</v>
      </c>
      <c r="B487" t="str">
        <f>Table1[[#This Row],[ÜK]]</f>
        <v>Horváth István</v>
      </c>
      <c r="C487" s="3" t="str">
        <f>Table1[[#This Row],[Szla]]</f>
        <v>616/2026</v>
      </c>
      <c r="D487" s="6">
        <f>Table1[[#This Row],[Kelt_hó]]</f>
        <v>2</v>
      </c>
      <c r="E487" t="str">
        <f>Table1[[#This Row],[Vevő]]</f>
        <v>Gomép Ipari és Kereskedelmi Kft.</v>
      </c>
      <c r="F487" t="str">
        <f>Table1[[#This Row],[Termékkör]]</f>
        <v>Vizsgálat</v>
      </c>
      <c r="G487" s="4">
        <f>Table1[[#This Row],[SzumElad]]</f>
        <v>150647</v>
      </c>
      <c r="H487" s="7">
        <f>Table1[[#This Row],[Jut_%]]</f>
        <v>5</v>
      </c>
      <c r="I487" s="4">
        <f>Table1[[#This Row],[Jut]]</f>
        <v>7532.35</v>
      </c>
      <c r="J487" s="4">
        <f>Table1[[#This Row],[Column1]]</f>
        <v>0</v>
      </c>
    </row>
    <row r="488" spans="1:10" hidden="1" x14ac:dyDescent="0.3">
      <c r="A488" s="2" t="str">
        <f>Table1[[#This Row],[Befolyt]]</f>
        <v>n</v>
      </c>
      <c r="B488" t="str">
        <f>Table1[[#This Row],[ÜK]]</f>
        <v>Horváth István</v>
      </c>
      <c r="C488" s="3" t="str">
        <f>Table1[[#This Row],[Szla]]</f>
        <v>616/2026</v>
      </c>
      <c r="D488" s="6">
        <f>Table1[[#This Row],[Kelt_hó]]</f>
        <v>2</v>
      </c>
      <c r="E488" t="str">
        <f>Table1[[#This Row],[Vevő]]</f>
        <v>Gomép Ipari és Kereskedelmi Kft.</v>
      </c>
      <c r="F488" t="str">
        <f>Table1[[#This Row],[Termékkör]]</f>
        <v>Vizsgálat</v>
      </c>
      <c r="G488" s="4">
        <f>Table1[[#This Row],[SzumElad]]</f>
        <v>154050</v>
      </c>
      <c r="H488" s="7">
        <f>Table1[[#This Row],[Jut_%]]</f>
        <v>10</v>
      </c>
      <c r="I488" s="4">
        <f>Table1[[#This Row],[Jut]]</f>
        <v>15405</v>
      </c>
      <c r="J488" s="4">
        <f>Table1[[#This Row],[Column1]]</f>
        <v>0</v>
      </c>
    </row>
    <row r="489" spans="1:10" hidden="1" x14ac:dyDescent="0.3">
      <c r="A489" s="2" t="str">
        <f>Table1[[#This Row],[Befolyt]]</f>
        <v>n</v>
      </c>
      <c r="B489" t="str">
        <f>Table1[[#This Row],[ÜK]]</f>
        <v>Horváth István</v>
      </c>
      <c r="C489" s="3" t="str">
        <f>Table1[[#This Row],[Szla]]</f>
        <v>616/2026</v>
      </c>
      <c r="D489" s="6">
        <f>Table1[[#This Row],[Kelt_hó]]</f>
        <v>2</v>
      </c>
      <c r="E489" t="str">
        <f>Table1[[#This Row],[Vevő]]</f>
        <v>Gomép Ipari és Kereskedelmi Kft.</v>
      </c>
      <c r="F489" t="str">
        <f>Table1[[#This Row],[Termékkör]]</f>
        <v>Vizsgálat</v>
      </c>
      <c r="G489" s="4">
        <f>Table1[[#This Row],[SzumElad]]</f>
        <v>34800</v>
      </c>
      <c r="H489" s="7">
        <f>Table1[[#This Row],[Jut_%]]</f>
        <v>10</v>
      </c>
      <c r="I489" s="4">
        <f>Table1[[#This Row],[Jut]]</f>
        <v>3480</v>
      </c>
      <c r="J489" s="4">
        <f>Table1[[#This Row],[Column1]]</f>
        <v>0</v>
      </c>
    </row>
    <row r="490" spans="1:10" hidden="1" x14ac:dyDescent="0.3">
      <c r="A490" s="2" t="str">
        <f>Table1[[#This Row],[Befolyt]]</f>
        <v>n</v>
      </c>
      <c r="B490" t="str">
        <f>Table1[[#This Row],[ÜK]]</f>
        <v>Simon Jenő</v>
      </c>
      <c r="C490" s="3" t="str">
        <f>Table1[[#This Row],[Szla]]</f>
        <v>615/2026</v>
      </c>
      <c r="D490" s="6">
        <f>Table1[[#This Row],[Kelt_hó]]</f>
        <v>2</v>
      </c>
      <c r="E490" t="str">
        <f>Table1[[#This Row],[Vevő]]</f>
        <v>Bock Hungária Kft..</v>
      </c>
      <c r="F490" t="str">
        <f>Table1[[#This Row],[Termékkör]]</f>
        <v>Vizsgálat</v>
      </c>
      <c r="G490" s="4">
        <f>Table1[[#This Row],[SzumElad]]</f>
        <v>91250</v>
      </c>
      <c r="H490" s="7">
        <f>Table1[[#This Row],[Jut_%]]</f>
        <v>10</v>
      </c>
      <c r="I490" s="4">
        <f>Table1[[#This Row],[Jut]]</f>
        <v>9125</v>
      </c>
      <c r="J490" s="4">
        <f>Table1[[#This Row],[Column1]]</f>
        <v>0</v>
      </c>
    </row>
    <row r="491" spans="1:10" hidden="1" x14ac:dyDescent="0.3">
      <c r="A491" s="2" t="str">
        <f>Table1[[#This Row],[Befolyt]]</f>
        <v>n</v>
      </c>
      <c r="B491" t="str">
        <f>Table1[[#This Row],[ÜK]]</f>
        <v>Simon Jenő</v>
      </c>
      <c r="C491" s="3" t="str">
        <f>Table1[[#This Row],[Szla]]</f>
        <v>615/2026</v>
      </c>
      <c r="D491" s="6">
        <f>Table1[[#This Row],[Kelt_hó]]</f>
        <v>2</v>
      </c>
      <c r="E491" t="str">
        <f>Table1[[#This Row],[Vevő]]</f>
        <v>Bock Hungária Kft..</v>
      </c>
      <c r="F491" t="str">
        <f>Table1[[#This Row],[Termékkör]]</f>
        <v>Saját munka</v>
      </c>
      <c r="G491" s="4">
        <f>Table1[[#This Row],[SzumElad]]</f>
        <v>2400</v>
      </c>
      <c r="H491" s="7">
        <f>Table1[[#This Row],[Jut_%]]</f>
        <v>0</v>
      </c>
      <c r="I491" s="4">
        <f>Table1[[#This Row],[Jut]]</f>
        <v>0</v>
      </c>
      <c r="J491" s="4">
        <f>Table1[[#This Row],[Column1]]</f>
        <v>0</v>
      </c>
    </row>
    <row r="492" spans="1:10" hidden="1" x14ac:dyDescent="0.3">
      <c r="A492" s="2" t="str">
        <f>Table1[[#This Row],[Befolyt]]</f>
        <v>n</v>
      </c>
      <c r="B492" t="str">
        <f>Table1[[#This Row],[ÜK]]</f>
        <v>Simon Jenő</v>
      </c>
      <c r="C492" s="3" t="str">
        <f>Table1[[#This Row],[Szla]]</f>
        <v>615/2026</v>
      </c>
      <c r="D492" s="6">
        <f>Table1[[#This Row],[Kelt_hó]]</f>
        <v>2</v>
      </c>
      <c r="E492" t="str">
        <f>Table1[[#This Row],[Vevő]]</f>
        <v>Bock Hungária Kft..</v>
      </c>
      <c r="F492" t="str">
        <f>Table1[[#This Row],[Termékkör]]</f>
        <v>Textilkötelek hevederek</v>
      </c>
      <c r="G492" s="4">
        <f>Table1[[#This Row],[SzumElad]]</f>
        <v>5600</v>
      </c>
      <c r="H492" s="7">
        <f>Table1[[#This Row],[Jut_%]]</f>
        <v>10</v>
      </c>
      <c r="I492" s="4">
        <f>Table1[[#This Row],[Jut]]</f>
        <v>560</v>
      </c>
      <c r="J492" s="4">
        <f>Table1[[#This Row],[Column1]]</f>
        <v>0</v>
      </c>
    </row>
    <row r="493" spans="1:10" hidden="1" x14ac:dyDescent="0.3">
      <c r="A493" s="2" t="str">
        <f>Table1[[#This Row],[Befolyt]]</f>
        <v>n</v>
      </c>
      <c r="B493" t="str">
        <f>Table1[[#This Row],[ÜK]]</f>
        <v>Simon Jenő</v>
      </c>
      <c r="C493" s="3" t="str">
        <f>Table1[[#This Row],[Szla]]</f>
        <v>615/2026</v>
      </c>
      <c r="D493" s="6">
        <f>Table1[[#This Row],[Kelt_hó]]</f>
        <v>2</v>
      </c>
      <c r="E493" t="str">
        <f>Table1[[#This Row],[Vevő]]</f>
        <v>Bock Hungária Kft..</v>
      </c>
      <c r="F493" t="str">
        <f>Table1[[#This Row],[Termékkör]]</f>
        <v>Textilkötelek hevederek</v>
      </c>
      <c r="G493" s="4">
        <f>Table1[[#This Row],[SzumElad]]</f>
        <v>666</v>
      </c>
      <c r="H493" s="7">
        <f>Table1[[#This Row],[Jut_%]]</f>
        <v>5</v>
      </c>
      <c r="I493" s="4">
        <f>Table1[[#This Row],[Jut]]</f>
        <v>33.299999999999997</v>
      </c>
      <c r="J493" s="4">
        <f>Table1[[#This Row],[Column1]]</f>
        <v>0</v>
      </c>
    </row>
    <row r="494" spans="1:10" hidden="1" x14ac:dyDescent="0.3">
      <c r="A494" s="2" t="str">
        <f>Table1[[#This Row],[Befolyt]]</f>
        <v>n</v>
      </c>
      <c r="B494" t="str">
        <f>Table1[[#This Row],[ÜK]]</f>
        <v>Simon Jenő</v>
      </c>
      <c r="C494" s="3" t="str">
        <f>Table1[[#This Row],[Szla]]</f>
        <v>614/2026</v>
      </c>
      <c r="D494" s="6">
        <f>Table1[[#This Row],[Kelt_hó]]</f>
        <v>2</v>
      </c>
      <c r="E494" t="str">
        <f>Table1[[#This Row],[Vevő]]</f>
        <v>Bock Hungária Kft..</v>
      </c>
      <c r="F494" t="str">
        <f>Table1[[#This Row],[Termékkör]]</f>
        <v>Vizsgálat</v>
      </c>
      <c r="G494" s="4">
        <f>Table1[[#This Row],[SzumElad]]</f>
        <v>-78500</v>
      </c>
      <c r="H494" s="7">
        <f>Table1[[#This Row],[Jut_%]]</f>
        <v>10</v>
      </c>
      <c r="I494" s="4">
        <f>Table1[[#This Row],[Jut]]</f>
        <v>-7850</v>
      </c>
      <c r="J494" s="4">
        <f>Table1[[#This Row],[Column1]]</f>
        <v>0</v>
      </c>
    </row>
    <row r="495" spans="1:10" hidden="1" x14ac:dyDescent="0.3">
      <c r="A495" s="2" t="str">
        <f>Table1[[#This Row],[Befolyt]]</f>
        <v>n</v>
      </c>
      <c r="B495" t="str">
        <f>Table1[[#This Row],[ÜK]]</f>
        <v>Simon Jenő</v>
      </c>
      <c r="C495" s="3" t="str">
        <f>Table1[[#This Row],[Szla]]</f>
        <v>614/2026</v>
      </c>
      <c r="D495" s="6">
        <f>Table1[[#This Row],[Kelt_hó]]</f>
        <v>2</v>
      </c>
      <c r="E495" t="str">
        <f>Table1[[#This Row],[Vevő]]</f>
        <v>Bock Hungária Kft..</v>
      </c>
      <c r="F495" t="str">
        <f>Table1[[#This Row],[Termékkör]]</f>
        <v>Saját munka</v>
      </c>
      <c r="G495" s="4">
        <f>Table1[[#This Row],[SzumElad]]</f>
        <v>-2400</v>
      </c>
      <c r="H495" s="7">
        <f>Table1[[#This Row],[Jut_%]]</f>
        <v>0</v>
      </c>
      <c r="I495" s="4">
        <f>Table1[[#This Row],[Jut]]</f>
        <v>0</v>
      </c>
      <c r="J495" s="4">
        <f>Table1[[#This Row],[Column1]]</f>
        <v>0</v>
      </c>
    </row>
    <row r="496" spans="1:10" hidden="1" x14ac:dyDescent="0.3">
      <c r="A496" s="2" t="str">
        <f>Table1[[#This Row],[Befolyt]]</f>
        <v>n</v>
      </c>
      <c r="B496" t="str">
        <f>Table1[[#This Row],[ÜK]]</f>
        <v>Simon Jenő</v>
      </c>
      <c r="C496" s="3" t="str">
        <f>Table1[[#This Row],[Szla]]</f>
        <v>614/2026</v>
      </c>
      <c r="D496" s="6">
        <f>Table1[[#This Row],[Kelt_hó]]</f>
        <v>2</v>
      </c>
      <c r="E496" t="str">
        <f>Table1[[#This Row],[Vevő]]</f>
        <v>Bock Hungária Kft..</v>
      </c>
      <c r="F496" t="str">
        <f>Table1[[#This Row],[Termékkör]]</f>
        <v>Textilkötelek hevederek</v>
      </c>
      <c r="G496" s="4">
        <f>Table1[[#This Row],[SzumElad]]</f>
        <v>-5600</v>
      </c>
      <c r="H496" s="7">
        <f>Table1[[#This Row],[Jut_%]]</f>
        <v>10</v>
      </c>
      <c r="I496" s="4">
        <f>Table1[[#This Row],[Jut]]</f>
        <v>-560</v>
      </c>
      <c r="J496" s="4">
        <f>Table1[[#This Row],[Column1]]</f>
        <v>0</v>
      </c>
    </row>
    <row r="497" spans="1:10" hidden="1" x14ac:dyDescent="0.3">
      <c r="A497" s="2" t="str">
        <f>Table1[[#This Row],[Befolyt]]</f>
        <v>n</v>
      </c>
      <c r="B497" t="str">
        <f>Table1[[#This Row],[ÜK]]</f>
        <v>Simon Jenő</v>
      </c>
      <c r="C497" s="3" t="str">
        <f>Table1[[#This Row],[Szla]]</f>
        <v>614/2026</v>
      </c>
      <c r="D497" s="6">
        <f>Table1[[#This Row],[Kelt_hó]]</f>
        <v>2</v>
      </c>
      <c r="E497" t="str">
        <f>Table1[[#This Row],[Vevő]]</f>
        <v>Bock Hungária Kft..</v>
      </c>
      <c r="F497" t="str">
        <f>Table1[[#This Row],[Termékkör]]</f>
        <v>Textilkötelek hevederek</v>
      </c>
      <c r="G497" s="4">
        <f>Table1[[#This Row],[SzumElad]]</f>
        <v>-666</v>
      </c>
      <c r="H497" s="7">
        <f>Table1[[#This Row],[Jut_%]]</f>
        <v>5</v>
      </c>
      <c r="I497" s="4">
        <f>Table1[[#This Row],[Jut]]</f>
        <v>-33.299999999999997</v>
      </c>
      <c r="J497" s="4">
        <f>Table1[[#This Row],[Column1]]</f>
        <v>0</v>
      </c>
    </row>
    <row r="498" spans="1:10" hidden="1" x14ac:dyDescent="0.3">
      <c r="A498" s="2" t="str">
        <f>Table1[[#This Row],[Befolyt]]</f>
        <v>n</v>
      </c>
      <c r="B498" t="str">
        <f>Table1[[#This Row],[ÜK]]</f>
        <v>Simon Jenő</v>
      </c>
      <c r="C498" s="3" t="str">
        <f>Table1[[#This Row],[Szla]]</f>
        <v>613/2026</v>
      </c>
      <c r="D498" s="6">
        <f>Table1[[#This Row],[Kelt_hó]]</f>
        <v>2</v>
      </c>
      <c r="E498" t="str">
        <f>Table1[[#This Row],[Vevő]]</f>
        <v>Bock Hungária Kft..</v>
      </c>
      <c r="F498" t="str">
        <f>Table1[[#This Row],[Termékkör]]</f>
        <v>Vizsgálat</v>
      </c>
      <c r="G498" s="4">
        <f>Table1[[#This Row],[SzumElad]]</f>
        <v>78500</v>
      </c>
      <c r="H498" s="7">
        <f>Table1[[#This Row],[Jut_%]]</f>
        <v>10</v>
      </c>
      <c r="I498" s="4">
        <f>Table1[[#This Row],[Jut]]</f>
        <v>7850</v>
      </c>
      <c r="J498" s="4">
        <f>Table1[[#This Row],[Column1]]</f>
        <v>0</v>
      </c>
    </row>
    <row r="499" spans="1:10" hidden="1" x14ac:dyDescent="0.3">
      <c r="A499" s="2" t="str">
        <f>Table1[[#This Row],[Befolyt]]</f>
        <v>n</v>
      </c>
      <c r="B499" t="str">
        <f>Table1[[#This Row],[ÜK]]</f>
        <v>Simon Jenő</v>
      </c>
      <c r="C499" s="3" t="str">
        <f>Table1[[#This Row],[Szla]]</f>
        <v>613/2026</v>
      </c>
      <c r="D499" s="6">
        <f>Table1[[#This Row],[Kelt_hó]]</f>
        <v>2</v>
      </c>
      <c r="E499" t="str">
        <f>Table1[[#This Row],[Vevő]]</f>
        <v>Bock Hungária Kft..</v>
      </c>
      <c r="F499" t="str">
        <f>Table1[[#This Row],[Termékkör]]</f>
        <v>Saját munka</v>
      </c>
      <c r="G499" s="4">
        <f>Table1[[#This Row],[SzumElad]]</f>
        <v>2400</v>
      </c>
      <c r="H499" s="7">
        <f>Table1[[#This Row],[Jut_%]]</f>
        <v>0</v>
      </c>
      <c r="I499" s="4">
        <f>Table1[[#This Row],[Jut]]</f>
        <v>0</v>
      </c>
      <c r="J499" s="4">
        <f>Table1[[#This Row],[Column1]]</f>
        <v>0</v>
      </c>
    </row>
    <row r="500" spans="1:10" hidden="1" x14ac:dyDescent="0.3">
      <c r="A500" s="2" t="str">
        <f>Table1[[#This Row],[Befolyt]]</f>
        <v>n</v>
      </c>
      <c r="B500" t="str">
        <f>Table1[[#This Row],[ÜK]]</f>
        <v>Simon Jenő</v>
      </c>
      <c r="C500" s="3" t="str">
        <f>Table1[[#This Row],[Szla]]</f>
        <v>613/2026</v>
      </c>
      <c r="D500" s="6">
        <f>Table1[[#This Row],[Kelt_hó]]</f>
        <v>2</v>
      </c>
      <c r="E500" t="str">
        <f>Table1[[#This Row],[Vevő]]</f>
        <v>Bock Hungária Kft..</v>
      </c>
      <c r="F500" t="str">
        <f>Table1[[#This Row],[Termékkör]]</f>
        <v>Textilkötelek hevederek</v>
      </c>
      <c r="G500" s="4">
        <f>Table1[[#This Row],[SzumElad]]</f>
        <v>5600</v>
      </c>
      <c r="H500" s="7">
        <f>Table1[[#This Row],[Jut_%]]</f>
        <v>10</v>
      </c>
      <c r="I500" s="4">
        <f>Table1[[#This Row],[Jut]]</f>
        <v>560</v>
      </c>
      <c r="J500" s="4">
        <f>Table1[[#This Row],[Column1]]</f>
        <v>0</v>
      </c>
    </row>
    <row r="501" spans="1:10" hidden="1" x14ac:dyDescent="0.3">
      <c r="A501" s="2" t="str">
        <f>Table1[[#This Row],[Befolyt]]</f>
        <v>n</v>
      </c>
      <c r="B501" t="str">
        <f>Table1[[#This Row],[ÜK]]</f>
        <v>Simon Jenő</v>
      </c>
      <c r="C501" s="3" t="str">
        <f>Table1[[#This Row],[Szla]]</f>
        <v>613/2026</v>
      </c>
      <c r="D501" s="6">
        <f>Table1[[#This Row],[Kelt_hó]]</f>
        <v>2</v>
      </c>
      <c r="E501" t="str">
        <f>Table1[[#This Row],[Vevő]]</f>
        <v>Bock Hungária Kft..</v>
      </c>
      <c r="F501" t="str">
        <f>Table1[[#This Row],[Termékkör]]</f>
        <v>Textilkötelek hevederek</v>
      </c>
      <c r="G501" s="4">
        <f>Table1[[#This Row],[SzumElad]]</f>
        <v>666</v>
      </c>
      <c r="H501" s="7">
        <f>Table1[[#This Row],[Jut_%]]</f>
        <v>5</v>
      </c>
      <c r="I501" s="4">
        <f>Table1[[#This Row],[Jut]]</f>
        <v>33.299999999999997</v>
      </c>
      <c r="J501" s="4">
        <f>Table1[[#This Row],[Column1]]</f>
        <v>0</v>
      </c>
    </row>
    <row r="502" spans="1:10" hidden="1" x14ac:dyDescent="0.3">
      <c r="A502" s="2" t="str">
        <f>Table1[[#This Row],[Befolyt]]</f>
        <v>n</v>
      </c>
      <c r="B502" t="str">
        <f>Table1[[#This Row],[ÜK]]</f>
        <v>Molnár Ferenc</v>
      </c>
      <c r="C502" s="3" t="str">
        <f>Table1[[#This Row],[Szla]]</f>
        <v>612/2026</v>
      </c>
      <c r="D502" s="6">
        <f>Table1[[#This Row],[Kelt_hó]]</f>
        <v>2</v>
      </c>
      <c r="E502" t="str">
        <f>Table1[[#This Row],[Vevő]]</f>
        <v>Skuba Hungária Kft.</v>
      </c>
      <c r="F502" t="str">
        <f>Table1[[#This Row],[Termékkör]]</f>
        <v>Lánc függesztékek</v>
      </c>
      <c r="G502" s="4">
        <f>Table1[[#This Row],[SzumElad]]</f>
        <v>17575</v>
      </c>
      <c r="H502" s="7">
        <f>Table1[[#This Row],[Jut_%]]</f>
        <v>4</v>
      </c>
      <c r="I502" s="4">
        <f>Table1[[#This Row],[Jut]]</f>
        <v>703</v>
      </c>
      <c r="J502" s="4">
        <f>Table1[[#This Row],[Column1]]</f>
        <v>0</v>
      </c>
    </row>
    <row r="503" spans="1:10" hidden="1" x14ac:dyDescent="0.3">
      <c r="A503" s="2" t="str">
        <f>Table1[[#This Row],[Befolyt]]</f>
        <v>n</v>
      </c>
      <c r="B503" t="str">
        <f>Table1[[#This Row],[ÜK]]</f>
        <v>Molnár Ferenc</v>
      </c>
      <c r="C503" s="3" t="str">
        <f>Table1[[#This Row],[Szla]]</f>
        <v>612/2026</v>
      </c>
      <c r="D503" s="6">
        <f>Table1[[#This Row],[Kelt_hó]]</f>
        <v>2</v>
      </c>
      <c r="E503" t="str">
        <f>Table1[[#This Row],[Vevő]]</f>
        <v>Skuba Hungária Kft.</v>
      </c>
      <c r="F503" t="str">
        <f>Table1[[#This Row],[Termékkör]]</f>
        <v>Fuvar</v>
      </c>
      <c r="G503" s="4">
        <f>Table1[[#This Row],[SzumElad]]</f>
        <v>2500</v>
      </c>
      <c r="H503" s="7">
        <f>Table1[[#This Row],[Jut_%]]</f>
        <v>0</v>
      </c>
      <c r="I503" s="4">
        <f>Table1[[#This Row],[Jut]]</f>
        <v>0</v>
      </c>
      <c r="J503" s="4">
        <f>Table1[[#This Row],[Column1]]</f>
        <v>0</v>
      </c>
    </row>
    <row r="504" spans="1:10" hidden="1" x14ac:dyDescent="0.3">
      <c r="A504" s="2" t="str">
        <f>Table1[[#This Row],[Befolyt]]</f>
        <v>n</v>
      </c>
      <c r="B504" t="str">
        <f>Table1[[#This Row],[ÜK]]</f>
        <v>Molnár Ferenc</v>
      </c>
      <c r="C504" s="3" t="str">
        <f>Table1[[#This Row],[Szla]]</f>
        <v>611/2026</v>
      </c>
      <c r="D504" s="6">
        <f>Table1[[#This Row],[Kelt_hó]]</f>
        <v>2</v>
      </c>
      <c r="E504" t="str">
        <f>Table1[[#This Row],[Vevő]]</f>
        <v>WHT Kft.</v>
      </c>
      <c r="F504" t="str">
        <f>Table1[[#This Row],[Termékkör]]</f>
        <v>Emelőszemek</v>
      </c>
      <c r="G504" s="4">
        <f>Table1[[#This Row],[SzumElad]]</f>
        <v>3475</v>
      </c>
      <c r="H504" s="7">
        <f>Table1[[#This Row],[Jut_%]]</f>
        <v>4</v>
      </c>
      <c r="I504" s="4">
        <f>Table1[[#This Row],[Jut]]</f>
        <v>139</v>
      </c>
      <c r="J504" s="4">
        <f>Table1[[#This Row],[Column1]]</f>
        <v>0</v>
      </c>
    </row>
    <row r="505" spans="1:10" hidden="1" x14ac:dyDescent="0.3">
      <c r="A505" s="2" t="str">
        <f>Table1[[#This Row],[Befolyt]]</f>
        <v>n</v>
      </c>
      <c r="B505" t="str">
        <f>Table1[[#This Row],[ÜK]]</f>
        <v>Molnár Ferenc</v>
      </c>
      <c r="C505" s="3" t="str">
        <f>Table1[[#This Row],[Szla]]</f>
        <v>611/2026</v>
      </c>
      <c r="D505" s="6">
        <f>Table1[[#This Row],[Kelt_hó]]</f>
        <v>2</v>
      </c>
      <c r="E505" t="str">
        <f>Table1[[#This Row],[Vevő]]</f>
        <v>WHT Kft.</v>
      </c>
      <c r="F505" t="str">
        <f>Table1[[#This Row],[Termékkör]]</f>
        <v>Textilkötelek hevederek</v>
      </c>
      <c r="G505" s="4">
        <f>Table1[[#This Row],[SzumElad]]</f>
        <v>20000</v>
      </c>
      <c r="H505" s="7">
        <f>Table1[[#This Row],[Jut_%]]</f>
        <v>4</v>
      </c>
      <c r="I505" s="4">
        <f>Table1[[#This Row],[Jut]]</f>
        <v>800</v>
      </c>
      <c r="J505" s="4">
        <f>Table1[[#This Row],[Column1]]</f>
        <v>0</v>
      </c>
    </row>
    <row r="506" spans="1:10" hidden="1" x14ac:dyDescent="0.3">
      <c r="A506" s="2" t="str">
        <f>Table1[[#This Row],[Befolyt]]</f>
        <v>n</v>
      </c>
      <c r="B506" t="str">
        <f>Table1[[#This Row],[ÜK]]</f>
        <v>Molnár Ferenc</v>
      </c>
      <c r="C506" s="3" t="str">
        <f>Table1[[#This Row],[Szla]]</f>
        <v>611/2026</v>
      </c>
      <c r="D506" s="6">
        <f>Table1[[#This Row],[Kelt_hó]]</f>
        <v>2</v>
      </c>
      <c r="E506" t="str">
        <f>Table1[[#This Row],[Vevő]]</f>
        <v>WHT Kft.</v>
      </c>
      <c r="F506" t="str">
        <f>Table1[[#This Row],[Termékkör]]</f>
        <v>Rakományrögzítők</v>
      </c>
      <c r="G506" s="4">
        <f>Table1[[#This Row],[SzumElad]]</f>
        <v>16100</v>
      </c>
      <c r="H506" s="7">
        <f>Table1[[#This Row],[Jut_%]]</f>
        <v>4</v>
      </c>
      <c r="I506" s="4">
        <f>Table1[[#This Row],[Jut]]</f>
        <v>644</v>
      </c>
      <c r="J506" s="4">
        <f>Table1[[#This Row],[Column1]]</f>
        <v>0</v>
      </c>
    </row>
    <row r="507" spans="1:10" hidden="1" x14ac:dyDescent="0.3">
      <c r="A507" s="2" t="str">
        <f>Table1[[#This Row],[Befolyt]]</f>
        <v>n</v>
      </c>
      <c r="B507" t="str">
        <f>Table1[[#This Row],[ÜK]]</f>
        <v>Molnár Ferenc</v>
      </c>
      <c r="C507" s="3" t="str">
        <f>Table1[[#This Row],[Szla]]</f>
        <v>611/2026</v>
      </c>
      <c r="D507" s="6">
        <f>Table1[[#This Row],[Kelt_hó]]</f>
        <v>2</v>
      </c>
      <c r="E507" t="str">
        <f>Table1[[#This Row],[Vevő]]</f>
        <v>WHT Kft.</v>
      </c>
      <c r="F507" t="str">
        <f>Table1[[#This Row],[Termékkör]]</f>
        <v>Fuvar</v>
      </c>
      <c r="G507" s="4">
        <f>Table1[[#This Row],[SzumElad]]</f>
        <v>1800</v>
      </c>
      <c r="H507" s="7">
        <f>Table1[[#This Row],[Jut_%]]</f>
        <v>0</v>
      </c>
      <c r="I507" s="4">
        <f>Table1[[#This Row],[Jut]]</f>
        <v>0</v>
      </c>
      <c r="J507" s="4">
        <f>Table1[[#This Row],[Column1]]</f>
        <v>0</v>
      </c>
    </row>
    <row r="508" spans="1:10" hidden="1" x14ac:dyDescent="0.3">
      <c r="A508" s="2" t="str">
        <f>Table1[[#This Row],[Befolyt]]</f>
        <v>n</v>
      </c>
      <c r="B508" t="str">
        <f>Table1[[#This Row],[ÜK]]</f>
        <v>Halász Miklós</v>
      </c>
      <c r="C508" s="3" t="str">
        <f>Table1[[#This Row],[Szla]]</f>
        <v>610/2026</v>
      </c>
      <c r="D508" s="6">
        <f>Table1[[#This Row],[Kelt_hó]]</f>
        <v>2</v>
      </c>
      <c r="E508" t="str">
        <f>Table1[[#This Row],[Vevő]]</f>
        <v>Csavarker  Kft.</v>
      </c>
      <c r="F508" t="str">
        <f>Table1[[#This Row],[Termékkör]]</f>
        <v>Emelőszerkezetek</v>
      </c>
      <c r="G508" s="4">
        <f>Table1[[#This Row],[SzumElad]]</f>
        <v>462390</v>
      </c>
      <c r="H508" s="7">
        <f>Table1[[#This Row],[Jut_%]]</f>
        <v>2</v>
      </c>
      <c r="I508" s="4">
        <f>Table1[[#This Row],[Jut]]</f>
        <v>9247.7999999999993</v>
      </c>
      <c r="J508" s="4">
        <f>Table1[[#This Row],[Column1]]</f>
        <v>0</v>
      </c>
    </row>
    <row r="509" spans="1:10" hidden="1" x14ac:dyDescent="0.3">
      <c r="A509" s="2" t="str">
        <f>Table1[[#This Row],[Befolyt]]</f>
        <v>n</v>
      </c>
      <c r="B509" t="str">
        <f>Table1[[#This Row],[ÜK]]</f>
        <v>Halász Miklós</v>
      </c>
      <c r="C509" s="3" t="str">
        <f>Table1[[#This Row],[Szla]]</f>
        <v>610/2026</v>
      </c>
      <c r="D509" s="6">
        <f>Table1[[#This Row],[Kelt_hó]]</f>
        <v>2</v>
      </c>
      <c r="E509" t="str">
        <f>Table1[[#This Row],[Vevő]]</f>
        <v>Csavarker  Kft.</v>
      </c>
      <c r="F509" t="str">
        <f>Table1[[#This Row],[Termékkör]]</f>
        <v>Fuvar</v>
      </c>
      <c r="G509" s="4">
        <f>Table1[[#This Row],[SzumElad]]</f>
        <v>0</v>
      </c>
      <c r="H509" s="7">
        <f>Table1[[#This Row],[Jut_%]]</f>
        <v>0</v>
      </c>
      <c r="I509" s="4">
        <f>Table1[[#This Row],[Jut]]</f>
        <v>0</v>
      </c>
      <c r="J509" s="4">
        <f>Table1[[#This Row],[Column1]]</f>
        <v>0</v>
      </c>
    </row>
    <row r="510" spans="1:10" hidden="1" x14ac:dyDescent="0.3">
      <c r="A510" s="2" t="str">
        <f>Table1[[#This Row],[Befolyt]]</f>
        <v>n</v>
      </c>
      <c r="B510" t="str">
        <f>Table1[[#This Row],[ÜK]]</f>
        <v>Halász Miklós</v>
      </c>
      <c r="C510" s="3" t="str">
        <f>Table1[[#This Row],[Szla]]</f>
        <v>610/2026</v>
      </c>
      <c r="D510" s="6">
        <f>Table1[[#This Row],[Kelt_hó]]</f>
        <v>2</v>
      </c>
      <c r="E510" t="str">
        <f>Table1[[#This Row],[Vevő]]</f>
        <v>Csavarker  Kft.</v>
      </c>
      <c r="F510" t="str">
        <f>Table1[[#This Row],[Termékkör]]</f>
        <v>Fuvar</v>
      </c>
      <c r="G510" s="4">
        <f>Table1[[#This Row],[SzumElad]]</f>
        <v>0</v>
      </c>
      <c r="H510" s="7">
        <f>Table1[[#This Row],[Jut_%]]</f>
        <v>0</v>
      </c>
      <c r="I510" s="4">
        <f>Table1[[#This Row],[Jut]]</f>
        <v>0</v>
      </c>
      <c r="J510" s="4">
        <f>Table1[[#This Row],[Column1]]</f>
        <v>0</v>
      </c>
    </row>
    <row r="511" spans="1:10" hidden="1" x14ac:dyDescent="0.3">
      <c r="A511" s="2" t="str">
        <f>Table1[[#This Row],[Befolyt]]</f>
        <v>i</v>
      </c>
      <c r="B511" t="str">
        <f>Table1[[#This Row],[ÜK]]</f>
        <v>Bálint Miklós</v>
      </c>
      <c r="C511" s="3" t="str">
        <f>Table1[[#This Row],[Szla]]</f>
        <v>609/2026</v>
      </c>
      <c r="D511" s="6">
        <f>Table1[[#This Row],[Kelt_hó]]</f>
        <v>2</v>
      </c>
      <c r="E511" t="str">
        <f>Table1[[#This Row],[Vevő]]</f>
        <v>Pap János EV</v>
      </c>
      <c r="F511" t="str">
        <f>Table1[[#This Row],[Termékkör]]</f>
        <v>Lánc függesztékek</v>
      </c>
      <c r="G511" s="4">
        <f>Table1[[#This Row],[SzumElad]]</f>
        <v>450</v>
      </c>
      <c r="H511" s="7">
        <f>Table1[[#This Row],[Jut_%]]</f>
        <v>5</v>
      </c>
      <c r="I511" s="4">
        <f>Table1[[#This Row],[Jut]]</f>
        <v>22.5</v>
      </c>
      <c r="J511" s="4">
        <f>Table1[[#This Row],[Column1]]</f>
        <v>0</v>
      </c>
    </row>
    <row r="512" spans="1:10" hidden="1" x14ac:dyDescent="0.3">
      <c r="A512" s="2" t="str">
        <f>Table1[[#This Row],[Befolyt]]</f>
        <v>i</v>
      </c>
      <c r="B512" t="str">
        <f>Table1[[#This Row],[ÜK]]</f>
        <v>Bálint Miklós</v>
      </c>
      <c r="C512" s="3" t="str">
        <f>Table1[[#This Row],[Szla]]</f>
        <v>609/2026</v>
      </c>
      <c r="D512" s="6">
        <f>Table1[[#This Row],[Kelt_hó]]</f>
        <v>2</v>
      </c>
      <c r="E512" t="str">
        <f>Table1[[#This Row],[Vevő]]</f>
        <v>Pap János EV</v>
      </c>
      <c r="F512" t="str">
        <f>Table1[[#This Row],[Termékkör]]</f>
        <v>Lánc függesztékek</v>
      </c>
      <c r="G512" s="4">
        <f>Table1[[#This Row],[SzumElad]]</f>
        <v>6750</v>
      </c>
      <c r="H512" s="7">
        <f>Table1[[#This Row],[Jut_%]]</f>
        <v>5.43</v>
      </c>
      <c r="I512" s="4">
        <f>Table1[[#This Row],[Jut]]</f>
        <v>366.52499999999998</v>
      </c>
      <c r="J512" s="4">
        <f>Table1[[#This Row],[Column1]]</f>
        <v>0</v>
      </c>
    </row>
    <row r="513" spans="1:10" hidden="1" x14ac:dyDescent="0.3">
      <c r="A513" s="2" t="str">
        <f>Table1[[#This Row],[Befolyt]]</f>
        <v>i</v>
      </c>
      <c r="B513" t="str">
        <f>Table1[[#This Row],[ÜK]]</f>
        <v>Bálint Miklós</v>
      </c>
      <c r="C513" s="3" t="str">
        <f>Table1[[#This Row],[Szla]]</f>
        <v>609/2026</v>
      </c>
      <c r="D513" s="6">
        <f>Table1[[#This Row],[Kelt_hó]]</f>
        <v>2</v>
      </c>
      <c r="E513" t="str">
        <f>Table1[[#This Row],[Vevő]]</f>
        <v>Pap János EV</v>
      </c>
      <c r="F513" t="str">
        <f>Table1[[#This Row],[Termékkör]]</f>
        <v>Fuvar</v>
      </c>
      <c r="G513" s="4">
        <f>Table1[[#This Row],[SzumElad]]</f>
        <v>2000</v>
      </c>
      <c r="H513" s="7">
        <f>Table1[[#This Row],[Jut_%]]</f>
        <v>0</v>
      </c>
      <c r="I513" s="4">
        <f>Table1[[#This Row],[Jut]]</f>
        <v>0</v>
      </c>
      <c r="J513" s="4">
        <f>Table1[[#This Row],[Column1]]</f>
        <v>0</v>
      </c>
    </row>
    <row r="514" spans="1:10" hidden="1" x14ac:dyDescent="0.3">
      <c r="A514" s="2" t="str">
        <f>Table1[[#This Row],[Befolyt]]</f>
        <v>i</v>
      </c>
      <c r="B514" t="str">
        <f>Table1[[#This Row],[ÜK]]</f>
        <v>Négyesy Gábor</v>
      </c>
      <c r="C514" s="3" t="str">
        <f>Table1[[#This Row],[Szla]]</f>
        <v>608/2026</v>
      </c>
      <c r="D514" s="6">
        <f>Table1[[#This Row],[Kelt_hó]]</f>
        <v>2</v>
      </c>
      <c r="E514" t="str">
        <f>Table1[[#This Row],[Vevő]]</f>
        <v>Altruist Generating Kft</v>
      </c>
      <c r="F514" t="str">
        <f>Table1[[#This Row],[Termékkör]]</f>
        <v>Textilkötelek hevederek</v>
      </c>
      <c r="G514" s="4">
        <f>Table1[[#This Row],[SzumElad]]</f>
        <v>56000</v>
      </c>
      <c r="H514" s="7">
        <f>Table1[[#This Row],[Jut_%]]</f>
        <v>10</v>
      </c>
      <c r="I514" s="4">
        <f>Table1[[#This Row],[Jut]]</f>
        <v>5600</v>
      </c>
      <c r="J514" s="4">
        <f>Table1[[#This Row],[Column1]]</f>
        <v>0</v>
      </c>
    </row>
    <row r="515" spans="1:10" hidden="1" x14ac:dyDescent="0.3">
      <c r="A515" s="2" t="str">
        <f>Table1[[#This Row],[Befolyt]]</f>
        <v>n</v>
      </c>
      <c r="B515" t="str">
        <f>Table1[[#This Row],[ÜK]]</f>
        <v>Négyesy Gábor</v>
      </c>
      <c r="C515" s="3" t="str">
        <f>Table1[[#This Row],[Szla]]</f>
        <v>607/2026</v>
      </c>
      <c r="D515" s="6">
        <f>Table1[[#This Row],[Kelt_hó]]</f>
        <v>2</v>
      </c>
      <c r="E515" t="str">
        <f>Table1[[#This Row],[Vevő]]</f>
        <v>MVM XPert Zrt.</v>
      </c>
      <c r="F515" t="str">
        <f>Table1[[#This Row],[Termékkör]]</f>
        <v>Lánc függesztékek</v>
      </c>
      <c r="G515" s="4">
        <f>Table1[[#This Row],[SzumElad]]</f>
        <v>467200</v>
      </c>
      <c r="H515" s="7">
        <f>Table1[[#This Row],[Jut_%]]</f>
        <v>23.63</v>
      </c>
      <c r="I515" s="4">
        <f>Table1[[#This Row],[Jut]]</f>
        <v>110399.36</v>
      </c>
      <c r="J515" s="4">
        <f>Table1[[#This Row],[Column1]]</f>
        <v>0</v>
      </c>
    </row>
    <row r="516" spans="1:10" hidden="1" x14ac:dyDescent="0.3">
      <c r="A516" s="2" t="str">
        <f>Table1[[#This Row],[Befolyt]]</f>
        <v>n</v>
      </c>
      <c r="B516" t="str">
        <f>Table1[[#This Row],[ÜK]]</f>
        <v>Molnár Ferenc</v>
      </c>
      <c r="C516" s="3" t="str">
        <f>Table1[[#This Row],[Szla]]</f>
        <v>606/2026</v>
      </c>
      <c r="D516" s="6">
        <f>Table1[[#This Row],[Kelt_hó]]</f>
        <v>2</v>
      </c>
      <c r="E516" t="str">
        <f>Table1[[#This Row],[Vevő]]</f>
        <v>Leier Hungária Kft.</v>
      </c>
      <c r="F516" t="str">
        <f>Table1[[#This Row],[Termékkör]]</f>
        <v>Vizsgálat</v>
      </c>
      <c r="G516" s="4">
        <f>Table1[[#This Row],[SzumElad]]</f>
        <v>87050</v>
      </c>
      <c r="H516" s="7">
        <f>Table1[[#This Row],[Jut_%]]</f>
        <v>10</v>
      </c>
      <c r="I516" s="4">
        <f>Table1[[#This Row],[Jut]]</f>
        <v>8705</v>
      </c>
      <c r="J516" s="4">
        <f>Table1[[#This Row],[Column1]]</f>
        <v>0</v>
      </c>
    </row>
    <row r="517" spans="1:10" hidden="1" x14ac:dyDescent="0.3">
      <c r="A517" s="2" t="str">
        <f>Table1[[#This Row],[Befolyt]]</f>
        <v>n</v>
      </c>
      <c r="B517" t="str">
        <f>Table1[[#This Row],[ÜK]]</f>
        <v>Molnár Ferenc</v>
      </c>
      <c r="C517" s="3" t="str">
        <f>Table1[[#This Row],[Szla]]</f>
        <v>606/2026</v>
      </c>
      <c r="D517" s="6">
        <f>Table1[[#This Row],[Kelt_hó]]</f>
        <v>2</v>
      </c>
      <c r="E517" t="str">
        <f>Table1[[#This Row],[Vevő]]</f>
        <v>Leier Hungária Kft.</v>
      </c>
      <c r="F517" t="str">
        <f>Table1[[#This Row],[Termékkör]]</f>
        <v>Kiszállás</v>
      </c>
      <c r="G517" s="4">
        <f>Table1[[#This Row],[SzumElad]]</f>
        <v>23500</v>
      </c>
      <c r="H517" s="7">
        <f>Table1[[#This Row],[Jut_%]]</f>
        <v>0</v>
      </c>
      <c r="I517" s="4">
        <f>Table1[[#This Row],[Jut]]</f>
        <v>0</v>
      </c>
      <c r="J517" s="4">
        <f>Table1[[#This Row],[Column1]]</f>
        <v>0</v>
      </c>
    </row>
    <row r="518" spans="1:10" hidden="1" x14ac:dyDescent="0.3">
      <c r="A518" s="2" t="str">
        <f>Table1[[#This Row],[Befolyt]]</f>
        <v>n</v>
      </c>
      <c r="B518" t="str">
        <f>Table1[[#This Row],[ÜK]]</f>
        <v>Molnár Ferenc</v>
      </c>
      <c r="C518" s="3" t="str">
        <f>Table1[[#This Row],[Szla]]</f>
        <v>605/2026</v>
      </c>
      <c r="D518" s="6">
        <f>Table1[[#This Row],[Kelt_hó]]</f>
        <v>2</v>
      </c>
      <c r="E518" t="str">
        <f>Table1[[#This Row],[Vevő]]</f>
        <v>Cemix Hungary Kft.</v>
      </c>
      <c r="F518" t="str">
        <f>Table1[[#This Row],[Termékkör]]</f>
        <v>Emelőmágnesek</v>
      </c>
      <c r="G518" s="4">
        <f>Table1[[#This Row],[SzumElad]]</f>
        <v>170300</v>
      </c>
      <c r="H518" s="7">
        <f>Table1[[#This Row],[Jut_%]]</f>
        <v>4</v>
      </c>
      <c r="I518" s="4">
        <f>Table1[[#This Row],[Jut]]</f>
        <v>6812</v>
      </c>
      <c r="J518" s="4">
        <f>Table1[[#This Row],[Column1]]</f>
        <v>0</v>
      </c>
    </row>
    <row r="519" spans="1:10" hidden="1" x14ac:dyDescent="0.3">
      <c r="A519" s="2" t="str">
        <f>Table1[[#This Row],[Befolyt]]</f>
        <v>n</v>
      </c>
      <c r="B519" t="str">
        <f>Table1[[#This Row],[ÜK]]</f>
        <v>Molnár Ferenc</v>
      </c>
      <c r="C519" s="3" t="str">
        <f>Table1[[#This Row],[Szla]]</f>
        <v>605/2026</v>
      </c>
      <c r="D519" s="6">
        <f>Table1[[#This Row],[Kelt_hó]]</f>
        <v>2</v>
      </c>
      <c r="E519" t="str">
        <f>Table1[[#This Row],[Vevő]]</f>
        <v>Cemix Hungary Kft.</v>
      </c>
      <c r="F519" t="str">
        <f>Table1[[#This Row],[Termékkör]]</f>
        <v>Emelőgép szolgáltatások</v>
      </c>
      <c r="G519" s="4">
        <f>Table1[[#This Row],[SzumElad]]</f>
        <v>3000</v>
      </c>
      <c r="H519" s="7">
        <f>Table1[[#This Row],[Jut_%]]</f>
        <v>0</v>
      </c>
      <c r="I519" s="4">
        <f>Table1[[#This Row],[Jut]]</f>
        <v>0</v>
      </c>
      <c r="J519" s="4">
        <f>Table1[[#This Row],[Column1]]</f>
        <v>0</v>
      </c>
    </row>
    <row r="520" spans="1:10" hidden="1" x14ac:dyDescent="0.3">
      <c r="A520" s="2" t="str">
        <f>Table1[[#This Row],[Befolyt]]</f>
        <v>n</v>
      </c>
      <c r="B520" t="str">
        <f>Table1[[#This Row],[ÜK]]</f>
        <v>Bálint Miklós</v>
      </c>
      <c r="C520" s="3" t="str">
        <f>Table1[[#This Row],[Szla]]</f>
        <v>604/2026</v>
      </c>
      <c r="D520" s="6">
        <f>Table1[[#This Row],[Kelt_hó]]</f>
        <v>2</v>
      </c>
      <c r="E520" t="str">
        <f>Table1[[#This Row],[Vevő]]</f>
        <v>Körber Hungária Gépgyártó Kft</v>
      </c>
      <c r="F520" t="str">
        <f>Table1[[#This Row],[Termékkör]]</f>
        <v>Emelőgép szolgáltatások</v>
      </c>
      <c r="G520" s="4">
        <f>Table1[[#This Row],[SzumElad]]</f>
        <v>0</v>
      </c>
      <c r="H520" s="7">
        <f>Table1[[#This Row],[Jut_%]]</f>
        <v>0</v>
      </c>
      <c r="I520" s="4">
        <f>Table1[[#This Row],[Jut]]</f>
        <v>0</v>
      </c>
      <c r="J520" s="4">
        <f>Table1[[#This Row],[Column1]]</f>
        <v>0</v>
      </c>
    </row>
    <row r="521" spans="1:10" hidden="1" x14ac:dyDescent="0.3">
      <c r="A521" s="2" t="str">
        <f>Table1[[#This Row],[Befolyt]]</f>
        <v>n</v>
      </c>
      <c r="B521" t="str">
        <f>Table1[[#This Row],[ÜK]]</f>
        <v>Bálint Miklós</v>
      </c>
      <c r="C521" s="3" t="str">
        <f>Table1[[#This Row],[Szla]]</f>
        <v>604/2026</v>
      </c>
      <c r="D521" s="6">
        <f>Table1[[#This Row],[Kelt_hó]]</f>
        <v>2</v>
      </c>
      <c r="E521" t="str">
        <f>Table1[[#This Row],[Vevő]]</f>
        <v>Körber Hungária Gépgyártó Kft</v>
      </c>
      <c r="F521" t="str">
        <f>Table1[[#This Row],[Termékkör]]</f>
        <v>Emelőmágnesek</v>
      </c>
      <c r="G521" s="4">
        <f>Table1[[#This Row],[SzumElad]]</f>
        <v>738090</v>
      </c>
      <c r="H521" s="7">
        <f>Table1[[#This Row],[Jut_%]]</f>
        <v>2</v>
      </c>
      <c r="I521" s="4">
        <f>Table1[[#This Row],[Jut]]</f>
        <v>14761.8</v>
      </c>
      <c r="J521" s="4">
        <f>Table1[[#This Row],[Column1]]</f>
        <v>0</v>
      </c>
    </row>
    <row r="522" spans="1:10" hidden="1" x14ac:dyDescent="0.3">
      <c r="A522" s="2" t="str">
        <f>Table1[[#This Row],[Befolyt]]</f>
        <v>n</v>
      </c>
      <c r="B522" t="str">
        <f>Table1[[#This Row],[ÜK]]</f>
        <v>Bálint Miklós</v>
      </c>
      <c r="C522" s="3" t="str">
        <f>Table1[[#This Row],[Szla]]</f>
        <v>604/2026</v>
      </c>
      <c r="D522" s="6">
        <f>Table1[[#This Row],[Kelt_hó]]</f>
        <v>2</v>
      </c>
      <c r="E522" t="str">
        <f>Table1[[#This Row],[Vevő]]</f>
        <v>Körber Hungária Gépgyártó Kft</v>
      </c>
      <c r="F522" t="str">
        <f>Table1[[#This Row],[Termékkör]]</f>
        <v>Fuvar</v>
      </c>
      <c r="G522" s="4">
        <f>Table1[[#This Row],[SzumElad]]</f>
        <v>0</v>
      </c>
      <c r="H522" s="7">
        <f>Table1[[#This Row],[Jut_%]]</f>
        <v>0</v>
      </c>
      <c r="I522" s="4">
        <f>Table1[[#This Row],[Jut]]</f>
        <v>0</v>
      </c>
      <c r="J522" s="4">
        <f>Table1[[#This Row],[Column1]]</f>
        <v>0</v>
      </c>
    </row>
    <row r="523" spans="1:10" hidden="1" x14ac:dyDescent="0.3">
      <c r="A523" s="2" t="str">
        <f>Table1[[#This Row],[Befolyt]]</f>
        <v>n</v>
      </c>
      <c r="B523" t="str">
        <f>Table1[[#This Row],[ÜK]]</f>
        <v>Hegyi Gábor</v>
      </c>
      <c r="C523" s="3" t="str">
        <f>Table1[[#This Row],[Szla]]</f>
        <v>603/2026</v>
      </c>
      <c r="D523" s="6">
        <f>Table1[[#This Row],[Kelt_hó]]</f>
        <v>2</v>
      </c>
      <c r="E523" t="str">
        <f>Table1[[#This Row],[Vevő]]</f>
        <v>IGM Robotrendszerek Kft.</v>
      </c>
      <c r="F523" t="str">
        <f>Table1[[#This Row],[Termékkör]]</f>
        <v>Emelőmágnesek</v>
      </c>
      <c r="G523" s="4">
        <f>Table1[[#This Row],[SzumElad]]</f>
        <v>198000</v>
      </c>
      <c r="H523" s="7">
        <f>Table1[[#This Row],[Jut_%]]</f>
        <v>5.6</v>
      </c>
      <c r="I523" s="4">
        <f>Table1[[#This Row],[Jut]]</f>
        <v>11088</v>
      </c>
      <c r="J523" s="4">
        <f>Table1[[#This Row],[Column1]]</f>
        <v>0</v>
      </c>
    </row>
    <row r="524" spans="1:10" hidden="1" x14ac:dyDescent="0.3">
      <c r="A524" s="2" t="str">
        <f>Table1[[#This Row],[Befolyt]]</f>
        <v>n</v>
      </c>
      <c r="B524" t="str">
        <f>Table1[[#This Row],[ÜK]]</f>
        <v>Hegyi Gábor</v>
      </c>
      <c r="C524" s="3" t="str">
        <f>Table1[[#This Row],[Szla]]</f>
        <v>603/2026</v>
      </c>
      <c r="D524" s="6">
        <f>Table1[[#This Row],[Kelt_hó]]</f>
        <v>2</v>
      </c>
      <c r="E524" t="str">
        <f>Table1[[#This Row],[Vevő]]</f>
        <v>IGM Robotrendszerek Kft.</v>
      </c>
      <c r="F524" t="str">
        <f>Table1[[#This Row],[Termékkör]]</f>
        <v>Textilkötelek hevederek</v>
      </c>
      <c r="G524" s="4">
        <f>Table1[[#This Row],[SzumElad]]</f>
        <v>10240</v>
      </c>
      <c r="H524" s="7">
        <f>Table1[[#This Row],[Jut_%]]</f>
        <v>6.66</v>
      </c>
      <c r="I524" s="4">
        <f>Table1[[#This Row],[Jut]]</f>
        <v>681.98399999999992</v>
      </c>
      <c r="J524" s="4">
        <f>Table1[[#This Row],[Column1]]</f>
        <v>0</v>
      </c>
    </row>
    <row r="525" spans="1:10" hidden="1" x14ac:dyDescent="0.3">
      <c r="A525" s="2" t="str">
        <f>Table1[[#This Row],[Befolyt]]</f>
        <v>n</v>
      </c>
      <c r="B525" t="str">
        <f>Table1[[#This Row],[ÜK]]</f>
        <v>Hegyi Gábor</v>
      </c>
      <c r="C525" s="3" t="str">
        <f>Table1[[#This Row],[Szla]]</f>
        <v>603/2026</v>
      </c>
      <c r="D525" s="6">
        <f>Table1[[#This Row],[Kelt_hó]]</f>
        <v>2</v>
      </c>
      <c r="E525" t="str">
        <f>Table1[[#This Row],[Vevő]]</f>
        <v>IGM Robotrendszerek Kft.</v>
      </c>
      <c r="F525" t="str">
        <f>Table1[[#This Row],[Termékkör]]</f>
        <v>Textilkötelek hevederek</v>
      </c>
      <c r="G525" s="4">
        <f>Table1[[#This Row],[SzumElad]]</f>
        <v>4800</v>
      </c>
      <c r="H525" s="7">
        <f>Table1[[#This Row],[Jut_%]]</f>
        <v>8.7200000000000006</v>
      </c>
      <c r="I525" s="4">
        <f>Table1[[#This Row],[Jut]]</f>
        <v>418.56</v>
      </c>
      <c r="J525" s="4">
        <f>Table1[[#This Row],[Column1]]</f>
        <v>0</v>
      </c>
    </row>
    <row r="526" spans="1:10" hidden="1" x14ac:dyDescent="0.3">
      <c r="A526" s="2" t="str">
        <f>Table1[[#This Row],[Befolyt]]</f>
        <v>n</v>
      </c>
      <c r="B526" t="str">
        <f>Table1[[#This Row],[ÜK]]</f>
        <v>Hegyi Gábor</v>
      </c>
      <c r="C526" s="3" t="str">
        <f>Table1[[#This Row],[Szla]]</f>
        <v>603/2026</v>
      </c>
      <c r="D526" s="6">
        <f>Table1[[#This Row],[Kelt_hó]]</f>
        <v>2</v>
      </c>
      <c r="E526" t="str">
        <f>Table1[[#This Row],[Vevő]]</f>
        <v>IGM Robotrendszerek Kft.</v>
      </c>
      <c r="F526" t="str">
        <f>Table1[[#This Row],[Termékkör]]</f>
        <v>Textilkötelek hevederek</v>
      </c>
      <c r="G526" s="4">
        <f>Table1[[#This Row],[SzumElad]]</f>
        <v>16800</v>
      </c>
      <c r="H526" s="7">
        <f>Table1[[#This Row],[Jut_%]]</f>
        <v>6.66</v>
      </c>
      <c r="I526" s="4">
        <f>Table1[[#This Row],[Jut]]</f>
        <v>1118.8800000000001</v>
      </c>
      <c r="J526" s="4">
        <f>Table1[[#This Row],[Column1]]</f>
        <v>0</v>
      </c>
    </row>
    <row r="527" spans="1:10" hidden="1" x14ac:dyDescent="0.3">
      <c r="A527" s="2" t="str">
        <f>Table1[[#This Row],[Befolyt]]</f>
        <v>n</v>
      </c>
      <c r="B527" t="str">
        <f>Table1[[#This Row],[ÜK]]</f>
        <v>Hegyi Gábor</v>
      </c>
      <c r="C527" s="3" t="str">
        <f>Table1[[#This Row],[Szla]]</f>
        <v>603/2026</v>
      </c>
      <c r="D527" s="6">
        <f>Table1[[#This Row],[Kelt_hó]]</f>
        <v>2</v>
      </c>
      <c r="E527" t="str">
        <f>Table1[[#This Row],[Vevő]]</f>
        <v>IGM Robotrendszerek Kft.</v>
      </c>
      <c r="F527" t="str">
        <f>Table1[[#This Row],[Termékkör]]</f>
        <v>Textilkötelek hevederek</v>
      </c>
      <c r="G527" s="4">
        <f>Table1[[#This Row],[SzumElad]]</f>
        <v>2000</v>
      </c>
      <c r="H527" s="7">
        <f>Table1[[#This Row],[Jut_%]]</f>
        <v>6.66</v>
      </c>
      <c r="I527" s="4">
        <f>Table1[[#This Row],[Jut]]</f>
        <v>133.19999999999999</v>
      </c>
      <c r="J527" s="4">
        <f>Table1[[#This Row],[Column1]]</f>
        <v>0</v>
      </c>
    </row>
    <row r="528" spans="1:10" hidden="1" x14ac:dyDescent="0.3">
      <c r="A528" s="2" t="str">
        <f>Table1[[#This Row],[Befolyt]]</f>
        <v>n</v>
      </c>
      <c r="B528" t="str">
        <f>Table1[[#This Row],[ÜK]]</f>
        <v>Hegyi Gábor</v>
      </c>
      <c r="C528" s="3" t="str">
        <f>Table1[[#This Row],[Szla]]</f>
        <v>603/2026</v>
      </c>
      <c r="D528" s="6">
        <f>Table1[[#This Row],[Kelt_hó]]</f>
        <v>2</v>
      </c>
      <c r="E528" t="str">
        <f>Table1[[#This Row],[Vevő]]</f>
        <v>IGM Robotrendszerek Kft.</v>
      </c>
      <c r="F528" t="str">
        <f>Table1[[#This Row],[Termékkör]]</f>
        <v>Textilkötelek hevederek</v>
      </c>
      <c r="G528" s="4">
        <f>Table1[[#This Row],[SzumElad]]</f>
        <v>6000</v>
      </c>
      <c r="H528" s="7">
        <f>Table1[[#This Row],[Jut_%]]</f>
        <v>6.66</v>
      </c>
      <c r="I528" s="4">
        <f>Table1[[#This Row],[Jut]]</f>
        <v>399.6</v>
      </c>
      <c r="J528" s="4">
        <f>Table1[[#This Row],[Column1]]</f>
        <v>0</v>
      </c>
    </row>
    <row r="529" spans="1:10" hidden="1" x14ac:dyDescent="0.3">
      <c r="A529" s="2" t="str">
        <f>Table1[[#This Row],[Befolyt]]</f>
        <v>n</v>
      </c>
      <c r="B529" t="str">
        <f>Table1[[#This Row],[ÜK]]</f>
        <v>Hegyi Gábor</v>
      </c>
      <c r="C529" s="3" t="str">
        <f>Table1[[#This Row],[Szla]]</f>
        <v>603/2026</v>
      </c>
      <c r="D529" s="6">
        <f>Table1[[#This Row],[Kelt_hó]]</f>
        <v>2</v>
      </c>
      <c r="E529" t="str">
        <f>Table1[[#This Row],[Vevő]]</f>
        <v>IGM Robotrendszerek Kft.</v>
      </c>
      <c r="F529" t="str">
        <f>Table1[[#This Row],[Termékkör]]</f>
        <v>Textilkötelek hevederek</v>
      </c>
      <c r="G529" s="4">
        <f>Table1[[#This Row],[SzumElad]]</f>
        <v>4290</v>
      </c>
      <c r="H529" s="7">
        <f>Table1[[#This Row],[Jut_%]]</f>
        <v>6.33</v>
      </c>
      <c r="I529" s="4">
        <f>Table1[[#This Row],[Jut]]</f>
        <v>271.55700000000002</v>
      </c>
      <c r="J529" s="4">
        <f>Table1[[#This Row],[Column1]]</f>
        <v>0</v>
      </c>
    </row>
    <row r="530" spans="1:10" hidden="1" x14ac:dyDescent="0.3">
      <c r="A530" s="2" t="str">
        <f>Table1[[#This Row],[Befolyt]]</f>
        <v>n</v>
      </c>
      <c r="B530" t="str">
        <f>Table1[[#This Row],[ÜK]]</f>
        <v>Hegyi Gábor</v>
      </c>
      <c r="C530" s="3" t="str">
        <f>Table1[[#This Row],[Szla]]</f>
        <v>603/2026</v>
      </c>
      <c r="D530" s="6">
        <f>Table1[[#This Row],[Kelt_hó]]</f>
        <v>2</v>
      </c>
      <c r="E530" t="str">
        <f>Table1[[#This Row],[Vevő]]</f>
        <v>IGM Robotrendszerek Kft.</v>
      </c>
      <c r="F530" t="str">
        <f>Table1[[#This Row],[Termékkör]]</f>
        <v>Textilkötelek hevederek</v>
      </c>
      <c r="G530" s="4">
        <f>Table1[[#This Row],[SzumElad]]</f>
        <v>7200</v>
      </c>
      <c r="H530" s="7">
        <f>Table1[[#This Row],[Jut_%]]</f>
        <v>6.66</v>
      </c>
      <c r="I530" s="4">
        <f>Table1[[#This Row],[Jut]]</f>
        <v>479.52</v>
      </c>
      <c r="J530" s="4">
        <f>Table1[[#This Row],[Column1]]</f>
        <v>0</v>
      </c>
    </row>
    <row r="531" spans="1:10" hidden="1" x14ac:dyDescent="0.3">
      <c r="A531" s="2" t="str">
        <f>Table1[[#This Row],[Befolyt]]</f>
        <v>n</v>
      </c>
      <c r="B531" t="str">
        <f>Table1[[#This Row],[ÜK]]</f>
        <v>Hegyi Gábor</v>
      </c>
      <c r="C531" s="3" t="str">
        <f>Table1[[#This Row],[Szla]]</f>
        <v>603/2026</v>
      </c>
      <c r="D531" s="6">
        <f>Table1[[#This Row],[Kelt_hó]]</f>
        <v>2</v>
      </c>
      <c r="E531" t="str">
        <f>Table1[[#This Row],[Vevő]]</f>
        <v>IGM Robotrendszerek Kft.</v>
      </c>
      <c r="F531" t="str">
        <f>Table1[[#This Row],[Termékkör]]</f>
        <v>Textilkötelek hevederek</v>
      </c>
      <c r="G531" s="4">
        <f>Table1[[#This Row],[SzumElad]]</f>
        <v>3570</v>
      </c>
      <c r="H531" s="7">
        <f>Table1[[#This Row],[Jut_%]]</f>
        <v>7.5</v>
      </c>
      <c r="I531" s="4">
        <f>Table1[[#This Row],[Jut]]</f>
        <v>267.75</v>
      </c>
      <c r="J531" s="4">
        <f>Table1[[#This Row],[Column1]]</f>
        <v>0</v>
      </c>
    </row>
    <row r="532" spans="1:10" hidden="1" x14ac:dyDescent="0.3">
      <c r="A532" s="2" t="str">
        <f>Table1[[#This Row],[Befolyt]]</f>
        <v>n</v>
      </c>
      <c r="B532" t="str">
        <f>Table1[[#This Row],[ÜK]]</f>
        <v>Hegyi Gábor</v>
      </c>
      <c r="C532" s="3" t="str">
        <f>Table1[[#This Row],[Szla]]</f>
        <v>603/2026</v>
      </c>
      <c r="D532" s="6">
        <f>Table1[[#This Row],[Kelt_hó]]</f>
        <v>2</v>
      </c>
      <c r="E532" t="str">
        <f>Table1[[#This Row],[Vevő]]</f>
        <v>IGM Robotrendszerek Kft.</v>
      </c>
      <c r="F532" t="str">
        <f>Table1[[#This Row],[Termékkör]]</f>
        <v>Textilkötelek hevederek</v>
      </c>
      <c r="G532" s="4">
        <f>Table1[[#This Row],[SzumElad]]</f>
        <v>61200</v>
      </c>
      <c r="H532" s="7">
        <f>Table1[[#This Row],[Jut_%]]</f>
        <v>10</v>
      </c>
      <c r="I532" s="4">
        <f>Table1[[#This Row],[Jut]]</f>
        <v>6120</v>
      </c>
      <c r="J532" s="4">
        <f>Table1[[#This Row],[Column1]]</f>
        <v>0</v>
      </c>
    </row>
    <row r="533" spans="1:10" hidden="1" x14ac:dyDescent="0.3">
      <c r="A533" s="2" t="str">
        <f>Table1[[#This Row],[Befolyt]]</f>
        <v>n</v>
      </c>
      <c r="B533" t="str">
        <f>Table1[[#This Row],[ÜK]]</f>
        <v>Hegyi Gábor</v>
      </c>
      <c r="C533" s="3" t="str">
        <f>Table1[[#This Row],[Szla]]</f>
        <v>603/2026</v>
      </c>
      <c r="D533" s="6">
        <f>Table1[[#This Row],[Kelt_hó]]</f>
        <v>2</v>
      </c>
      <c r="E533" t="str">
        <f>Table1[[#This Row],[Vevő]]</f>
        <v>IGM Robotrendszerek Kft.</v>
      </c>
      <c r="F533" t="str">
        <f>Table1[[#This Row],[Termékkör]]</f>
        <v>Textilkötelek hevederek</v>
      </c>
      <c r="G533" s="4">
        <f>Table1[[#This Row],[SzumElad]]</f>
        <v>2600</v>
      </c>
      <c r="H533" s="7">
        <f>Table1[[#This Row],[Jut_%]]</f>
        <v>10</v>
      </c>
      <c r="I533" s="4">
        <f>Table1[[#This Row],[Jut]]</f>
        <v>260</v>
      </c>
      <c r="J533" s="4">
        <f>Table1[[#This Row],[Column1]]</f>
        <v>0</v>
      </c>
    </row>
    <row r="534" spans="1:10" hidden="1" x14ac:dyDescent="0.3">
      <c r="A534" s="2" t="str">
        <f>Table1[[#This Row],[Befolyt]]</f>
        <v>n</v>
      </c>
      <c r="B534" t="str">
        <f>Table1[[#This Row],[ÜK]]</f>
        <v>Hegyi Gábor</v>
      </c>
      <c r="C534" s="3" t="str">
        <f>Table1[[#This Row],[Szla]]</f>
        <v>603/2026</v>
      </c>
      <c r="D534" s="6">
        <f>Table1[[#This Row],[Kelt_hó]]</f>
        <v>2</v>
      </c>
      <c r="E534" t="str">
        <f>Table1[[#This Row],[Vevő]]</f>
        <v>IGM Robotrendszerek Kft.</v>
      </c>
      <c r="F534" t="str">
        <f>Table1[[#This Row],[Termékkör]]</f>
        <v>Textilkötelek hevederek</v>
      </c>
      <c r="G534" s="4">
        <f>Table1[[#This Row],[SzumElad]]</f>
        <v>8100</v>
      </c>
      <c r="H534" s="7">
        <f>Table1[[#This Row],[Jut_%]]</f>
        <v>10</v>
      </c>
      <c r="I534" s="4">
        <f>Table1[[#This Row],[Jut]]</f>
        <v>810</v>
      </c>
      <c r="J534" s="4">
        <f>Table1[[#This Row],[Column1]]</f>
        <v>0</v>
      </c>
    </row>
    <row r="535" spans="1:10" hidden="1" x14ac:dyDescent="0.3">
      <c r="A535" s="2" t="str">
        <f>Table1[[#This Row],[Befolyt]]</f>
        <v>n</v>
      </c>
      <c r="B535" t="str">
        <f>Table1[[#This Row],[ÜK]]</f>
        <v>Hegyi Gábor</v>
      </c>
      <c r="C535" s="3" t="str">
        <f>Table1[[#This Row],[Szla]]</f>
        <v>603/2026</v>
      </c>
      <c r="D535" s="6">
        <f>Table1[[#This Row],[Kelt_hó]]</f>
        <v>2</v>
      </c>
      <c r="E535" t="str">
        <f>Table1[[#This Row],[Vevő]]</f>
        <v>IGM Robotrendszerek Kft.</v>
      </c>
      <c r="F535" t="str">
        <f>Table1[[#This Row],[Termékkör]]</f>
        <v>Textilkötelek hevederek</v>
      </c>
      <c r="G535" s="4">
        <f>Table1[[#This Row],[SzumElad]]</f>
        <v>3400</v>
      </c>
      <c r="H535" s="7">
        <f>Table1[[#This Row],[Jut_%]]</f>
        <v>10</v>
      </c>
      <c r="I535" s="4">
        <f>Table1[[#This Row],[Jut]]</f>
        <v>340</v>
      </c>
      <c r="J535" s="4">
        <f>Table1[[#This Row],[Column1]]</f>
        <v>0</v>
      </c>
    </row>
    <row r="536" spans="1:10" hidden="1" x14ac:dyDescent="0.3">
      <c r="A536" s="2" t="str">
        <f>Table1[[#This Row],[Befolyt]]</f>
        <v>n</v>
      </c>
      <c r="B536" t="str">
        <f>Table1[[#This Row],[ÜK]]</f>
        <v>Hegyi Gábor</v>
      </c>
      <c r="C536" s="3" t="str">
        <f>Table1[[#This Row],[Szla]]</f>
        <v>603/2026</v>
      </c>
      <c r="D536" s="6">
        <f>Table1[[#This Row],[Kelt_hó]]</f>
        <v>2</v>
      </c>
      <c r="E536" t="str">
        <f>Table1[[#This Row],[Vevő]]</f>
        <v>IGM Robotrendszerek Kft.</v>
      </c>
      <c r="F536" t="str">
        <f>Table1[[#This Row],[Termékkör]]</f>
        <v>Textilkötelek hevederek</v>
      </c>
      <c r="G536" s="4">
        <f>Table1[[#This Row],[SzumElad]]</f>
        <v>24000</v>
      </c>
      <c r="H536" s="7">
        <f>Table1[[#This Row],[Jut_%]]</f>
        <v>10</v>
      </c>
      <c r="I536" s="4">
        <f>Table1[[#This Row],[Jut]]</f>
        <v>2400</v>
      </c>
      <c r="J536" s="4">
        <f>Table1[[#This Row],[Column1]]</f>
        <v>0</v>
      </c>
    </row>
    <row r="537" spans="1:10" hidden="1" x14ac:dyDescent="0.3">
      <c r="A537" s="2" t="str">
        <f>Table1[[#This Row],[Befolyt]]</f>
        <v>n</v>
      </c>
      <c r="B537" t="str">
        <f>Table1[[#This Row],[ÜK]]</f>
        <v>Hegyi Gábor</v>
      </c>
      <c r="C537" s="3" t="str">
        <f>Table1[[#This Row],[Szla]]</f>
        <v>603/2026</v>
      </c>
      <c r="D537" s="6">
        <f>Table1[[#This Row],[Kelt_hó]]</f>
        <v>2</v>
      </c>
      <c r="E537" t="str">
        <f>Table1[[#This Row],[Vevő]]</f>
        <v>IGM Robotrendszerek Kft.</v>
      </c>
      <c r="F537" t="str">
        <f>Table1[[#This Row],[Termékkör]]</f>
        <v>Textilkötelek hevederek</v>
      </c>
      <c r="G537" s="4">
        <f>Table1[[#This Row],[SzumElad]]</f>
        <v>16000</v>
      </c>
      <c r="H537" s="7">
        <f>Table1[[#This Row],[Jut_%]]</f>
        <v>10</v>
      </c>
      <c r="I537" s="4">
        <f>Table1[[#This Row],[Jut]]</f>
        <v>1600</v>
      </c>
      <c r="J537" s="4">
        <f>Table1[[#This Row],[Column1]]</f>
        <v>0</v>
      </c>
    </row>
    <row r="538" spans="1:10" hidden="1" x14ac:dyDescent="0.3">
      <c r="A538" s="2" t="str">
        <f>Table1[[#This Row],[Befolyt]]</f>
        <v>n</v>
      </c>
      <c r="B538" t="str">
        <f>Table1[[#This Row],[ÜK]]</f>
        <v>Hegyi Gábor</v>
      </c>
      <c r="C538" s="3" t="str">
        <f>Table1[[#This Row],[Szla]]</f>
        <v>603/2026</v>
      </c>
      <c r="D538" s="6">
        <f>Table1[[#This Row],[Kelt_hó]]</f>
        <v>2</v>
      </c>
      <c r="E538" t="str">
        <f>Table1[[#This Row],[Vevő]]</f>
        <v>IGM Robotrendszerek Kft.</v>
      </c>
      <c r="F538" t="str">
        <f>Table1[[#This Row],[Termékkör]]</f>
        <v>Textilkötelek hevederek</v>
      </c>
      <c r="G538" s="4">
        <f>Table1[[#This Row],[SzumElad]]</f>
        <v>28000</v>
      </c>
      <c r="H538" s="7">
        <f>Table1[[#This Row],[Jut_%]]</f>
        <v>10</v>
      </c>
      <c r="I538" s="4">
        <f>Table1[[#This Row],[Jut]]</f>
        <v>2800</v>
      </c>
      <c r="J538" s="4">
        <f>Table1[[#This Row],[Column1]]</f>
        <v>0</v>
      </c>
    </row>
    <row r="539" spans="1:10" hidden="1" x14ac:dyDescent="0.3">
      <c r="A539" s="2" t="str">
        <f>Table1[[#This Row],[Befolyt]]</f>
        <v>n</v>
      </c>
      <c r="B539" t="str">
        <f>Table1[[#This Row],[ÜK]]</f>
        <v>Hegyi Gábor</v>
      </c>
      <c r="C539" s="3" t="str">
        <f>Table1[[#This Row],[Szla]]</f>
        <v>603/2026</v>
      </c>
      <c r="D539" s="6">
        <f>Table1[[#This Row],[Kelt_hó]]</f>
        <v>2</v>
      </c>
      <c r="E539" t="str">
        <f>Table1[[#This Row],[Vevő]]</f>
        <v>IGM Robotrendszerek Kft.</v>
      </c>
      <c r="F539" t="str">
        <f>Table1[[#This Row],[Termékkör]]</f>
        <v>Textilkötelek hevederek</v>
      </c>
      <c r="G539" s="4">
        <f>Table1[[#This Row],[SzumElad]]</f>
        <v>22000</v>
      </c>
      <c r="H539" s="7">
        <f>Table1[[#This Row],[Jut_%]]</f>
        <v>10</v>
      </c>
      <c r="I539" s="4">
        <f>Table1[[#This Row],[Jut]]</f>
        <v>2200</v>
      </c>
      <c r="J539" s="4">
        <f>Table1[[#This Row],[Column1]]</f>
        <v>0</v>
      </c>
    </row>
    <row r="540" spans="1:10" hidden="1" x14ac:dyDescent="0.3">
      <c r="A540" s="2" t="str">
        <f>Table1[[#This Row],[Befolyt]]</f>
        <v>n</v>
      </c>
      <c r="B540" t="str">
        <f>Table1[[#This Row],[ÜK]]</f>
        <v>Hegyi Gábor</v>
      </c>
      <c r="C540" s="3" t="str">
        <f>Table1[[#This Row],[Szla]]</f>
        <v>603/2026</v>
      </c>
      <c r="D540" s="6">
        <f>Table1[[#This Row],[Kelt_hó]]</f>
        <v>2</v>
      </c>
      <c r="E540" t="str">
        <f>Table1[[#This Row],[Vevő]]</f>
        <v>IGM Robotrendszerek Kft.</v>
      </c>
      <c r="F540" t="str">
        <f>Table1[[#This Row],[Termékkör]]</f>
        <v>Textilkötelek hevederek</v>
      </c>
      <c r="G540" s="4">
        <f>Table1[[#This Row],[SzumElad]]</f>
        <v>11000</v>
      </c>
      <c r="H540" s="7">
        <f>Table1[[#This Row],[Jut_%]]</f>
        <v>10</v>
      </c>
      <c r="I540" s="4">
        <f>Table1[[#This Row],[Jut]]</f>
        <v>1100</v>
      </c>
      <c r="J540" s="4">
        <f>Table1[[#This Row],[Column1]]</f>
        <v>0</v>
      </c>
    </row>
    <row r="541" spans="1:10" hidden="1" x14ac:dyDescent="0.3">
      <c r="A541" s="2" t="str">
        <f>Table1[[#This Row],[Befolyt]]</f>
        <v>n</v>
      </c>
      <c r="B541" t="str">
        <f>Table1[[#This Row],[ÜK]]</f>
        <v>Hegyi Gábor</v>
      </c>
      <c r="C541" s="3" t="str">
        <f>Table1[[#This Row],[Szla]]</f>
        <v>603/2026</v>
      </c>
      <c r="D541" s="6">
        <f>Table1[[#This Row],[Kelt_hó]]</f>
        <v>2</v>
      </c>
      <c r="E541" t="str">
        <f>Table1[[#This Row],[Vevő]]</f>
        <v>IGM Robotrendszerek Kft.</v>
      </c>
      <c r="F541" t="str">
        <f>Table1[[#This Row],[Termékkör]]</f>
        <v>Textilkötelek hevederek</v>
      </c>
      <c r="G541" s="4">
        <f>Table1[[#This Row],[SzumElad]]</f>
        <v>63000</v>
      </c>
      <c r="H541" s="7">
        <f>Table1[[#This Row],[Jut_%]]</f>
        <v>10</v>
      </c>
      <c r="I541" s="4">
        <f>Table1[[#This Row],[Jut]]</f>
        <v>6300</v>
      </c>
      <c r="J541" s="4">
        <f>Table1[[#This Row],[Column1]]</f>
        <v>0</v>
      </c>
    </row>
    <row r="542" spans="1:10" hidden="1" x14ac:dyDescent="0.3">
      <c r="A542" s="2" t="str">
        <f>Table1[[#This Row],[Befolyt]]</f>
        <v>n</v>
      </c>
      <c r="B542" t="str">
        <f>Table1[[#This Row],[ÜK]]</f>
        <v>Hegyi Gábor</v>
      </c>
      <c r="C542" s="3" t="str">
        <f>Table1[[#This Row],[Szla]]</f>
        <v>603/2026</v>
      </c>
      <c r="D542" s="6">
        <f>Table1[[#This Row],[Kelt_hó]]</f>
        <v>2</v>
      </c>
      <c r="E542" t="str">
        <f>Table1[[#This Row],[Vevő]]</f>
        <v>IGM Robotrendszerek Kft.</v>
      </c>
      <c r="F542" t="str">
        <f>Table1[[#This Row],[Termékkör]]</f>
        <v>Textilkötelek hevederek</v>
      </c>
      <c r="G542" s="4">
        <f>Table1[[#This Row],[SzumElad]]</f>
        <v>4600</v>
      </c>
      <c r="H542" s="7">
        <f>Table1[[#This Row],[Jut_%]]</f>
        <v>10</v>
      </c>
      <c r="I542" s="4">
        <f>Table1[[#This Row],[Jut]]</f>
        <v>460</v>
      </c>
      <c r="J542" s="4">
        <f>Table1[[#This Row],[Column1]]</f>
        <v>0</v>
      </c>
    </row>
    <row r="543" spans="1:10" hidden="1" x14ac:dyDescent="0.3">
      <c r="A543" s="2" t="str">
        <f>Table1[[#This Row],[Befolyt]]</f>
        <v>n</v>
      </c>
      <c r="B543" t="str">
        <f>Table1[[#This Row],[ÜK]]</f>
        <v>Hegyi Gábor</v>
      </c>
      <c r="C543" s="3" t="str">
        <f>Table1[[#This Row],[Szla]]</f>
        <v>603/2026</v>
      </c>
      <c r="D543" s="6">
        <f>Table1[[#This Row],[Kelt_hó]]</f>
        <v>2</v>
      </c>
      <c r="E543" t="str">
        <f>Table1[[#This Row],[Vevő]]</f>
        <v>IGM Robotrendszerek Kft.</v>
      </c>
      <c r="F543" t="str">
        <f>Table1[[#This Row],[Termékkör]]</f>
        <v>Textilkötelek hevederek</v>
      </c>
      <c r="G543" s="4">
        <f>Table1[[#This Row],[SzumElad]]</f>
        <v>15000</v>
      </c>
      <c r="H543" s="7">
        <f>Table1[[#This Row],[Jut_%]]</f>
        <v>10</v>
      </c>
      <c r="I543" s="4">
        <f>Table1[[#This Row],[Jut]]</f>
        <v>1500</v>
      </c>
      <c r="J543" s="4">
        <f>Table1[[#This Row],[Column1]]</f>
        <v>0</v>
      </c>
    </row>
    <row r="544" spans="1:10" hidden="1" x14ac:dyDescent="0.3">
      <c r="A544" s="2" t="str">
        <f>Table1[[#This Row],[Befolyt]]</f>
        <v>n</v>
      </c>
      <c r="B544" t="str">
        <f>Table1[[#This Row],[ÜK]]</f>
        <v>Hegyi Gábor</v>
      </c>
      <c r="C544" s="3" t="str">
        <f>Table1[[#This Row],[Szla]]</f>
        <v>603/2026</v>
      </c>
      <c r="D544" s="6">
        <f>Table1[[#This Row],[Kelt_hó]]</f>
        <v>2</v>
      </c>
      <c r="E544" t="str">
        <f>Table1[[#This Row],[Vevő]]</f>
        <v>IGM Robotrendszerek Kft.</v>
      </c>
      <c r="F544" t="str">
        <f>Table1[[#This Row],[Termékkör]]</f>
        <v>Textilkötelek hevederek</v>
      </c>
      <c r="G544" s="4">
        <f>Table1[[#This Row],[SzumElad]]</f>
        <v>6000</v>
      </c>
      <c r="H544" s="7">
        <f>Table1[[#This Row],[Jut_%]]</f>
        <v>10</v>
      </c>
      <c r="I544" s="4">
        <f>Table1[[#This Row],[Jut]]</f>
        <v>600</v>
      </c>
      <c r="J544" s="4">
        <f>Table1[[#This Row],[Column1]]</f>
        <v>0</v>
      </c>
    </row>
    <row r="545" spans="1:10" hidden="1" x14ac:dyDescent="0.3">
      <c r="A545" s="2" t="str">
        <f>Table1[[#This Row],[Befolyt]]</f>
        <v>n</v>
      </c>
      <c r="B545" t="str">
        <f>Table1[[#This Row],[ÜK]]</f>
        <v>Hegyi Gábor</v>
      </c>
      <c r="C545" s="3" t="str">
        <f>Table1[[#This Row],[Szla]]</f>
        <v>603/2026</v>
      </c>
      <c r="D545" s="6">
        <f>Table1[[#This Row],[Kelt_hó]]</f>
        <v>2</v>
      </c>
      <c r="E545" t="str">
        <f>Table1[[#This Row],[Vevő]]</f>
        <v>IGM Robotrendszerek Kft.</v>
      </c>
      <c r="F545" t="str">
        <f>Table1[[#This Row],[Termékkör]]</f>
        <v>Textilkötelek hevederek</v>
      </c>
      <c r="G545" s="4">
        <f>Table1[[#This Row],[SzumElad]]</f>
        <v>4000</v>
      </c>
      <c r="H545" s="7">
        <f>Table1[[#This Row],[Jut_%]]</f>
        <v>10</v>
      </c>
      <c r="I545" s="4">
        <f>Table1[[#This Row],[Jut]]</f>
        <v>400</v>
      </c>
      <c r="J545" s="4">
        <f>Table1[[#This Row],[Column1]]</f>
        <v>0</v>
      </c>
    </row>
    <row r="546" spans="1:10" hidden="1" x14ac:dyDescent="0.3">
      <c r="A546" s="2" t="str">
        <f>Table1[[#This Row],[Befolyt]]</f>
        <v>n</v>
      </c>
      <c r="B546" t="str">
        <f>Table1[[#This Row],[ÜK]]</f>
        <v>Hegyi Gábor</v>
      </c>
      <c r="C546" s="3" t="str">
        <f>Table1[[#This Row],[Szla]]</f>
        <v>603/2026</v>
      </c>
      <c r="D546" s="6">
        <f>Table1[[#This Row],[Kelt_hó]]</f>
        <v>2</v>
      </c>
      <c r="E546" t="str">
        <f>Table1[[#This Row],[Vevő]]</f>
        <v>IGM Robotrendszerek Kft.</v>
      </c>
      <c r="F546" t="str">
        <f>Table1[[#This Row],[Termékkör]]</f>
        <v>Textilkötelek hevederek</v>
      </c>
      <c r="G546" s="4">
        <f>Table1[[#This Row],[SzumElad]]</f>
        <v>1600</v>
      </c>
      <c r="H546" s="7">
        <f>Table1[[#This Row],[Jut_%]]</f>
        <v>10</v>
      </c>
      <c r="I546" s="4">
        <f>Table1[[#This Row],[Jut]]</f>
        <v>160</v>
      </c>
      <c r="J546" s="4">
        <f>Table1[[#This Row],[Column1]]</f>
        <v>0</v>
      </c>
    </row>
    <row r="547" spans="1:10" hidden="1" x14ac:dyDescent="0.3">
      <c r="A547" s="2" t="str">
        <f>Table1[[#This Row],[Befolyt]]</f>
        <v>n</v>
      </c>
      <c r="B547" t="str">
        <f>Table1[[#This Row],[ÜK]]</f>
        <v>Hegyi Gábor</v>
      </c>
      <c r="C547" s="3" t="str">
        <f>Table1[[#This Row],[Szla]]</f>
        <v>603/2026</v>
      </c>
      <c r="D547" s="6">
        <f>Table1[[#This Row],[Kelt_hó]]</f>
        <v>2</v>
      </c>
      <c r="E547" t="str">
        <f>Table1[[#This Row],[Vevő]]</f>
        <v>IGM Robotrendszerek Kft.</v>
      </c>
      <c r="F547" t="str">
        <f>Table1[[#This Row],[Termékkör]]</f>
        <v>Textilkötelek hevederek</v>
      </c>
      <c r="G547" s="4">
        <f>Table1[[#This Row],[SzumElad]]</f>
        <v>1600</v>
      </c>
      <c r="H547" s="7">
        <f>Table1[[#This Row],[Jut_%]]</f>
        <v>10</v>
      </c>
      <c r="I547" s="4">
        <f>Table1[[#This Row],[Jut]]</f>
        <v>160</v>
      </c>
      <c r="J547" s="4">
        <f>Table1[[#This Row],[Column1]]</f>
        <v>0</v>
      </c>
    </row>
    <row r="548" spans="1:10" hidden="1" x14ac:dyDescent="0.3">
      <c r="A548" s="2" t="str">
        <f>Table1[[#This Row],[Befolyt]]</f>
        <v>n</v>
      </c>
      <c r="B548" t="str">
        <f>Table1[[#This Row],[ÜK]]</f>
        <v>Hegyi Gábor</v>
      </c>
      <c r="C548" s="3" t="str">
        <f>Table1[[#This Row],[Szla]]</f>
        <v>603/2026</v>
      </c>
      <c r="D548" s="6">
        <f>Table1[[#This Row],[Kelt_hó]]</f>
        <v>2</v>
      </c>
      <c r="E548" t="str">
        <f>Table1[[#This Row],[Vevő]]</f>
        <v>IGM Robotrendszerek Kft.</v>
      </c>
      <c r="F548" t="str">
        <f>Table1[[#This Row],[Termékkör]]</f>
        <v>Textilkötelek hevederek</v>
      </c>
      <c r="G548" s="4">
        <f>Table1[[#This Row],[SzumElad]]</f>
        <v>15000</v>
      </c>
      <c r="H548" s="7">
        <f>Table1[[#This Row],[Jut_%]]</f>
        <v>10</v>
      </c>
      <c r="I548" s="4">
        <f>Table1[[#This Row],[Jut]]</f>
        <v>1500</v>
      </c>
      <c r="J548" s="4">
        <f>Table1[[#This Row],[Column1]]</f>
        <v>0</v>
      </c>
    </row>
    <row r="549" spans="1:10" hidden="1" x14ac:dyDescent="0.3">
      <c r="A549" s="2" t="str">
        <f>Table1[[#This Row],[Befolyt]]</f>
        <v>n</v>
      </c>
      <c r="B549" t="str">
        <f>Table1[[#This Row],[ÜK]]</f>
        <v>Hegyi Gábor</v>
      </c>
      <c r="C549" s="3" t="str">
        <f>Table1[[#This Row],[Szla]]</f>
        <v>603/2026</v>
      </c>
      <c r="D549" s="6">
        <f>Table1[[#This Row],[Kelt_hó]]</f>
        <v>2</v>
      </c>
      <c r="E549" t="str">
        <f>Table1[[#This Row],[Vevő]]</f>
        <v>IGM Robotrendszerek Kft.</v>
      </c>
      <c r="F549" t="str">
        <f>Table1[[#This Row],[Termékkör]]</f>
        <v>Fuvar</v>
      </c>
      <c r="G549" s="4">
        <f>Table1[[#This Row],[SzumElad]]</f>
        <v>0</v>
      </c>
      <c r="H549" s="7">
        <f>Table1[[#This Row],[Jut_%]]</f>
        <v>0</v>
      </c>
      <c r="I549" s="4">
        <f>Table1[[#This Row],[Jut]]</f>
        <v>0</v>
      </c>
      <c r="J549" s="4">
        <f>Table1[[#This Row],[Column1]]</f>
        <v>0</v>
      </c>
    </row>
    <row r="550" spans="1:10" hidden="1" x14ac:dyDescent="0.3">
      <c r="A550" s="2" t="str">
        <f>Table1[[#This Row],[Befolyt]]</f>
        <v>n</v>
      </c>
      <c r="B550" t="str">
        <f>Table1[[#This Row],[ÜK]]</f>
        <v>Hegyi Gábor</v>
      </c>
      <c r="C550" s="3" t="str">
        <f>Table1[[#This Row],[Szla]]</f>
        <v>603/2026</v>
      </c>
      <c r="D550" s="6">
        <f>Table1[[#This Row],[Kelt_hó]]</f>
        <v>2</v>
      </c>
      <c r="E550" t="str">
        <f>Table1[[#This Row],[Vevő]]</f>
        <v>IGM Robotrendszerek Kft.</v>
      </c>
      <c r="F550" t="str">
        <f>Table1[[#This Row],[Termékkör]]</f>
        <v>Kapcsolóelemek</v>
      </c>
      <c r="G550" s="4">
        <f>Table1[[#This Row],[SzumElad]]</f>
        <v>3280</v>
      </c>
      <c r="H550" s="7">
        <f>Table1[[#This Row],[Jut_%]]</f>
        <v>7</v>
      </c>
      <c r="I550" s="4">
        <f>Table1[[#This Row],[Jut]]</f>
        <v>229.6</v>
      </c>
      <c r="J550" s="4">
        <f>Table1[[#This Row],[Column1]]</f>
        <v>0</v>
      </c>
    </row>
    <row r="551" spans="1:10" hidden="1" x14ac:dyDescent="0.3">
      <c r="A551" s="2" t="str">
        <f>Table1[[#This Row],[Befolyt]]</f>
        <v>n</v>
      </c>
      <c r="B551" t="str">
        <f>Table1[[#This Row],[ÜK]]</f>
        <v>Hegyi Gábor</v>
      </c>
      <c r="C551" s="3" t="str">
        <f>Table1[[#This Row],[Szla]]</f>
        <v>603/2026</v>
      </c>
      <c r="D551" s="6">
        <f>Table1[[#This Row],[Kelt_hó]]</f>
        <v>2</v>
      </c>
      <c r="E551" t="str">
        <f>Table1[[#This Row],[Vevő]]</f>
        <v>IGM Robotrendszerek Kft.</v>
      </c>
      <c r="F551" t="str">
        <f>Table1[[#This Row],[Termékkör]]</f>
        <v>Kapcsolóelemek</v>
      </c>
      <c r="G551" s="4">
        <f>Table1[[#This Row],[SzumElad]]</f>
        <v>3700</v>
      </c>
      <c r="H551" s="7">
        <f>Table1[[#This Row],[Jut_%]]</f>
        <v>7</v>
      </c>
      <c r="I551" s="4">
        <f>Table1[[#This Row],[Jut]]</f>
        <v>259</v>
      </c>
      <c r="J551" s="4">
        <f>Table1[[#This Row],[Column1]]</f>
        <v>0</v>
      </c>
    </row>
    <row r="552" spans="1:10" hidden="1" x14ac:dyDescent="0.3">
      <c r="A552" s="2" t="str">
        <f>Table1[[#This Row],[Befolyt]]</f>
        <v>n</v>
      </c>
      <c r="B552" t="str">
        <f>Table1[[#This Row],[ÜK]]</f>
        <v>Hegyi Gábor</v>
      </c>
      <c r="C552" s="3" t="str">
        <f>Table1[[#This Row],[Szla]]</f>
        <v>603/2026</v>
      </c>
      <c r="D552" s="6">
        <f>Table1[[#This Row],[Kelt_hó]]</f>
        <v>2</v>
      </c>
      <c r="E552" t="str">
        <f>Table1[[#This Row],[Vevő]]</f>
        <v>IGM Robotrendszerek Kft.</v>
      </c>
      <c r="F552" t="str">
        <f>Table1[[#This Row],[Termékkör]]</f>
        <v>Kapcsolóelemek</v>
      </c>
      <c r="G552" s="4">
        <f>Table1[[#This Row],[SzumElad]]</f>
        <v>16880</v>
      </c>
      <c r="H552" s="7">
        <f>Table1[[#This Row],[Jut_%]]</f>
        <v>7</v>
      </c>
      <c r="I552" s="4">
        <f>Table1[[#This Row],[Jut]]</f>
        <v>1181.5999999999999</v>
      </c>
      <c r="J552" s="4">
        <f>Table1[[#This Row],[Column1]]</f>
        <v>0</v>
      </c>
    </row>
    <row r="553" spans="1:10" hidden="1" x14ac:dyDescent="0.3">
      <c r="A553" s="2" t="str">
        <f>Table1[[#This Row],[Befolyt]]</f>
        <v>n</v>
      </c>
      <c r="B553" t="str">
        <f>Table1[[#This Row],[ÜK]]</f>
        <v>Hegyi Gábor</v>
      </c>
      <c r="C553" s="3" t="str">
        <f>Table1[[#This Row],[Szla]]</f>
        <v>603/2026</v>
      </c>
      <c r="D553" s="6">
        <f>Table1[[#This Row],[Kelt_hó]]</f>
        <v>2</v>
      </c>
      <c r="E553" t="str">
        <f>Table1[[#This Row],[Vevő]]</f>
        <v>IGM Robotrendszerek Kft.</v>
      </c>
      <c r="F553" t="str">
        <f>Table1[[#This Row],[Termékkör]]</f>
        <v>Fuvar</v>
      </c>
      <c r="G553" s="4">
        <f>Table1[[#This Row],[SzumElad]]</f>
        <v>0</v>
      </c>
      <c r="H553" s="7">
        <f>Table1[[#This Row],[Jut_%]]</f>
        <v>0</v>
      </c>
      <c r="I553" s="4">
        <f>Table1[[#This Row],[Jut]]</f>
        <v>0</v>
      </c>
      <c r="J553" s="4">
        <f>Table1[[#This Row],[Column1]]</f>
        <v>0</v>
      </c>
    </row>
    <row r="554" spans="1:10" hidden="1" x14ac:dyDescent="0.3">
      <c r="A554" s="2" t="str">
        <f>Table1[[#This Row],[Befolyt]]</f>
        <v>n</v>
      </c>
      <c r="B554" t="str">
        <f>Table1[[#This Row],[ÜK]]</f>
        <v>H-ITB Kft.</v>
      </c>
      <c r="C554" s="3" t="str">
        <f>Table1[[#This Row],[Szla]]</f>
        <v>602/2026</v>
      </c>
      <c r="D554" s="6">
        <f>Table1[[#This Row],[Kelt_hó]]</f>
        <v>2</v>
      </c>
      <c r="E554" t="str">
        <f>Table1[[#This Row],[Vevő]]</f>
        <v>FGSZ Zrt.</v>
      </c>
      <c r="F554" t="str">
        <f>Table1[[#This Row],[Termékkör]]</f>
        <v>Daruk futómacskák</v>
      </c>
      <c r="G554" s="4">
        <f>Table1[[#This Row],[SzumElad]]</f>
        <v>19300</v>
      </c>
      <c r="H554" s="7">
        <f>Table1[[#This Row],[Jut_%]]</f>
        <v>0</v>
      </c>
      <c r="I554" s="4">
        <f>Table1[[#This Row],[Jut]]</f>
        <v>0</v>
      </c>
      <c r="J554" s="4">
        <f>Table1[[#This Row],[Column1]]</f>
        <v>0</v>
      </c>
    </row>
    <row r="555" spans="1:10" hidden="1" x14ac:dyDescent="0.3">
      <c r="A555" s="2" t="str">
        <f>Table1[[#This Row],[Befolyt]]</f>
        <v>n</v>
      </c>
      <c r="B555" t="str">
        <f>Table1[[#This Row],[ÜK]]</f>
        <v>H-ITB Kft.</v>
      </c>
      <c r="C555" s="3" t="str">
        <f>Table1[[#This Row],[Szla]]</f>
        <v>602/2026</v>
      </c>
      <c r="D555" s="6">
        <f>Table1[[#This Row],[Kelt_hó]]</f>
        <v>2</v>
      </c>
      <c r="E555" t="str">
        <f>Table1[[#This Row],[Vevő]]</f>
        <v>FGSZ Zrt.</v>
      </c>
      <c r="F555" t="str">
        <f>Table1[[#This Row],[Termékkör]]</f>
        <v>Emelőgép szolgáltatások</v>
      </c>
      <c r="G555" s="4">
        <f>Table1[[#This Row],[SzumElad]]</f>
        <v>184800</v>
      </c>
      <c r="H555" s="7">
        <f>Table1[[#This Row],[Jut_%]]</f>
        <v>0</v>
      </c>
      <c r="I555" s="4">
        <f>Table1[[#This Row],[Jut]]</f>
        <v>0</v>
      </c>
      <c r="J555" s="4">
        <f>Table1[[#This Row],[Column1]]</f>
        <v>0</v>
      </c>
    </row>
    <row r="556" spans="1:10" hidden="1" x14ac:dyDescent="0.3">
      <c r="A556" s="2" t="str">
        <f>Table1[[#This Row],[Befolyt]]</f>
        <v>n</v>
      </c>
      <c r="B556" t="str">
        <f>Table1[[#This Row],[ÜK]]</f>
        <v>H-ITB Kft.</v>
      </c>
      <c r="C556" s="3" t="str">
        <f>Table1[[#This Row],[Szla]]</f>
        <v>602/2026</v>
      </c>
      <c r="D556" s="6">
        <f>Table1[[#This Row],[Kelt_hó]]</f>
        <v>2</v>
      </c>
      <c r="E556" t="str">
        <f>Table1[[#This Row],[Vevő]]</f>
        <v>FGSZ Zrt.</v>
      </c>
      <c r="F556" t="str">
        <f>Table1[[#This Row],[Termékkör]]</f>
        <v>Emelőgép szolgáltatások</v>
      </c>
      <c r="G556" s="4">
        <f>Table1[[#This Row],[SzumElad]]</f>
        <v>157600</v>
      </c>
      <c r="H556" s="7">
        <f>Table1[[#This Row],[Jut_%]]</f>
        <v>0</v>
      </c>
      <c r="I556" s="4">
        <f>Table1[[#This Row],[Jut]]</f>
        <v>0</v>
      </c>
      <c r="J556" s="4">
        <f>Table1[[#This Row],[Column1]]</f>
        <v>0</v>
      </c>
    </row>
    <row r="557" spans="1:10" hidden="1" x14ac:dyDescent="0.3">
      <c r="A557" s="2" t="str">
        <f>Table1[[#This Row],[Befolyt]]</f>
        <v>n</v>
      </c>
      <c r="B557" t="str">
        <f>Table1[[#This Row],[ÜK]]</f>
        <v>H-ITB Kft.</v>
      </c>
      <c r="C557" s="3" t="str">
        <f>Table1[[#This Row],[Szla]]</f>
        <v>602/2026</v>
      </c>
      <c r="D557" s="6">
        <f>Table1[[#This Row],[Kelt_hó]]</f>
        <v>2</v>
      </c>
      <c r="E557" t="str">
        <f>Table1[[#This Row],[Vevő]]</f>
        <v>FGSZ Zrt.</v>
      </c>
      <c r="F557" t="str">
        <f>Table1[[#This Row],[Termékkör]]</f>
        <v>Emelőgép szolgáltatások</v>
      </c>
      <c r="G557" s="4">
        <f>Table1[[#This Row],[SzumElad]]</f>
        <v>149400</v>
      </c>
      <c r="H557" s="7">
        <f>Table1[[#This Row],[Jut_%]]</f>
        <v>0</v>
      </c>
      <c r="I557" s="4">
        <f>Table1[[#This Row],[Jut]]</f>
        <v>0</v>
      </c>
      <c r="J557" s="4">
        <f>Table1[[#This Row],[Column1]]</f>
        <v>0</v>
      </c>
    </row>
    <row r="558" spans="1:10" hidden="1" x14ac:dyDescent="0.3">
      <c r="A558" s="2" t="str">
        <f>Table1[[#This Row],[Befolyt]]</f>
        <v>n</v>
      </c>
      <c r="B558" t="str">
        <f>Table1[[#This Row],[ÜK]]</f>
        <v>H-ITB Kft.</v>
      </c>
      <c r="C558" s="3" t="str">
        <f>Table1[[#This Row],[Szla]]</f>
        <v>602/2026</v>
      </c>
      <c r="D558" s="6">
        <f>Table1[[#This Row],[Kelt_hó]]</f>
        <v>2</v>
      </c>
      <c r="E558" t="str">
        <f>Table1[[#This Row],[Vevő]]</f>
        <v>FGSZ Zrt.</v>
      </c>
      <c r="F558" t="str">
        <f>Table1[[#This Row],[Termékkör]]</f>
        <v>Emelőgép szolgáltatások</v>
      </c>
      <c r="G558" s="4">
        <f>Table1[[#This Row],[SzumElad]]</f>
        <v>33600</v>
      </c>
      <c r="H558" s="7">
        <f>Table1[[#This Row],[Jut_%]]</f>
        <v>0</v>
      </c>
      <c r="I558" s="4">
        <f>Table1[[#This Row],[Jut]]</f>
        <v>0</v>
      </c>
      <c r="J558" s="4">
        <f>Table1[[#This Row],[Column1]]</f>
        <v>0</v>
      </c>
    </row>
    <row r="559" spans="1:10" hidden="1" x14ac:dyDescent="0.3">
      <c r="A559" s="2" t="str">
        <f>Table1[[#This Row],[Befolyt]]</f>
        <v>n</v>
      </c>
      <c r="B559" t="str">
        <f>Table1[[#This Row],[ÜK]]</f>
        <v>Nagy Gergely</v>
      </c>
      <c r="C559" s="3" t="str">
        <f>Table1[[#This Row],[Szla]]</f>
        <v>601/2026</v>
      </c>
      <c r="D559" s="6">
        <f>Table1[[#This Row],[Kelt_hó]]</f>
        <v>2</v>
      </c>
      <c r="E559" t="str">
        <f>Table1[[#This Row],[Vevő]]</f>
        <v>Csepeli Szerszámedző Kft.</v>
      </c>
      <c r="F559" t="str">
        <f>Table1[[#This Row],[Termékkör]]</f>
        <v>Lánc függesztékek</v>
      </c>
      <c r="G559" s="4">
        <f>Table1[[#This Row],[SzumElad]]</f>
        <v>3975</v>
      </c>
      <c r="H559" s="7">
        <f>Table1[[#This Row],[Jut_%]]</f>
        <v>5</v>
      </c>
      <c r="I559" s="4">
        <f>Table1[[#This Row],[Jut]]</f>
        <v>198.75</v>
      </c>
      <c r="J559" s="4">
        <f>Table1[[#This Row],[Column1]]</f>
        <v>0</v>
      </c>
    </row>
    <row r="560" spans="1:10" hidden="1" x14ac:dyDescent="0.3">
      <c r="A560" s="2" t="str">
        <f>Table1[[#This Row],[Befolyt]]</f>
        <v>n</v>
      </c>
      <c r="B560" t="str">
        <f>Table1[[#This Row],[ÜK]]</f>
        <v>Nagy Gergely</v>
      </c>
      <c r="C560" s="3" t="str">
        <f>Table1[[#This Row],[Szla]]</f>
        <v>601/2026</v>
      </c>
      <c r="D560" s="6">
        <f>Table1[[#This Row],[Kelt_hó]]</f>
        <v>2</v>
      </c>
      <c r="E560" t="str">
        <f>Table1[[#This Row],[Vevő]]</f>
        <v>Csepeli Szerszámedző Kft.</v>
      </c>
      <c r="F560" t="str">
        <f>Table1[[#This Row],[Termékkör]]</f>
        <v>Vizsgálat</v>
      </c>
      <c r="G560" s="4">
        <f>Table1[[#This Row],[SzumElad]]</f>
        <v>17600</v>
      </c>
      <c r="H560" s="7">
        <f>Table1[[#This Row],[Jut_%]]</f>
        <v>10</v>
      </c>
      <c r="I560" s="4">
        <f>Table1[[#This Row],[Jut]]</f>
        <v>1760</v>
      </c>
      <c r="J560" s="4">
        <f>Table1[[#This Row],[Column1]]</f>
        <v>0</v>
      </c>
    </row>
    <row r="561" spans="1:10" hidden="1" x14ac:dyDescent="0.3">
      <c r="A561" s="2" t="str">
        <f>Table1[[#This Row],[Befolyt]]</f>
        <v>n</v>
      </c>
      <c r="B561" t="str">
        <f>Table1[[#This Row],[ÜK]]</f>
        <v>Nagy Gergely</v>
      </c>
      <c r="C561" s="3" t="str">
        <f>Table1[[#This Row],[Szla]]</f>
        <v>601/2026</v>
      </c>
      <c r="D561" s="6">
        <f>Table1[[#This Row],[Kelt_hó]]</f>
        <v>2</v>
      </c>
      <c r="E561" t="str">
        <f>Table1[[#This Row],[Vevő]]</f>
        <v>Csepeli Szerszámedző Kft.</v>
      </c>
      <c r="F561" t="str">
        <f>Table1[[#This Row],[Termékkör]]</f>
        <v>Lánc függesztékek</v>
      </c>
      <c r="G561" s="4">
        <f>Table1[[#This Row],[SzumElad]]</f>
        <v>570</v>
      </c>
      <c r="H561" s="7">
        <f>Table1[[#This Row],[Jut_%]]</f>
        <v>5</v>
      </c>
      <c r="I561" s="4">
        <f>Table1[[#This Row],[Jut]]</f>
        <v>28.5</v>
      </c>
      <c r="J561" s="4">
        <f>Table1[[#This Row],[Column1]]</f>
        <v>0</v>
      </c>
    </row>
    <row r="562" spans="1:10" hidden="1" x14ac:dyDescent="0.3">
      <c r="A562" s="2" t="str">
        <f>Table1[[#This Row],[Befolyt]]</f>
        <v>n</v>
      </c>
      <c r="B562" t="str">
        <f>Table1[[#This Row],[ÜK]]</f>
        <v>Nagy Gergely</v>
      </c>
      <c r="C562" s="3" t="str">
        <f>Table1[[#This Row],[Szla]]</f>
        <v>600/2026</v>
      </c>
      <c r="D562" s="6">
        <f>Table1[[#This Row],[Kelt_hó]]</f>
        <v>2</v>
      </c>
      <c r="E562" t="str">
        <f>Table1[[#This Row],[Vevő]]</f>
        <v>Lufthansa Technik Budapest Kft</v>
      </c>
      <c r="F562" t="str">
        <f>Table1[[#This Row],[Termékkör]]</f>
        <v>Vizsgálat</v>
      </c>
      <c r="G562" s="4">
        <f>Table1[[#This Row],[SzumElad]]</f>
        <v>22350</v>
      </c>
      <c r="H562" s="7">
        <f>Table1[[#This Row],[Jut_%]]</f>
        <v>10</v>
      </c>
      <c r="I562" s="4">
        <f>Table1[[#This Row],[Jut]]</f>
        <v>2235</v>
      </c>
      <c r="J562" s="4">
        <f>Table1[[#This Row],[Column1]]</f>
        <v>0</v>
      </c>
    </row>
    <row r="563" spans="1:10" hidden="1" x14ac:dyDescent="0.3">
      <c r="A563" s="2" t="str">
        <f>Table1[[#This Row],[Befolyt]]</f>
        <v>n</v>
      </c>
      <c r="B563" t="str">
        <f>Table1[[#This Row],[ÜK]]</f>
        <v>Négyesy Gábor</v>
      </c>
      <c r="C563" s="3" t="str">
        <f>Table1[[#This Row],[Szla]]</f>
        <v>599/2026</v>
      </c>
      <c r="D563" s="6">
        <f>Table1[[#This Row],[Kelt_hó]]</f>
        <v>2</v>
      </c>
      <c r="E563" t="str">
        <f>Table1[[#This Row],[Vevő]]</f>
        <v>BW Papersystems Budapest Zrt.</v>
      </c>
      <c r="F563" t="str">
        <f>Table1[[#This Row],[Termékkör]]</f>
        <v>Emelőgép szolgáltatások</v>
      </c>
      <c r="G563" s="4">
        <f>Table1[[#This Row],[SzumElad]]</f>
        <v>14000</v>
      </c>
      <c r="H563" s="7">
        <f>Table1[[#This Row],[Jut_%]]</f>
        <v>0</v>
      </c>
      <c r="I563" s="4">
        <f>Table1[[#This Row],[Jut]]</f>
        <v>0</v>
      </c>
      <c r="J563" s="4">
        <f>Table1[[#This Row],[Column1]]</f>
        <v>0</v>
      </c>
    </row>
    <row r="564" spans="1:10" hidden="1" x14ac:dyDescent="0.3">
      <c r="A564" s="2" t="str">
        <f>Table1[[#This Row],[Befolyt]]</f>
        <v>n</v>
      </c>
      <c r="B564" t="str">
        <f>Table1[[#This Row],[ÜK]]</f>
        <v>Négyesy Gábor</v>
      </c>
      <c r="C564" s="3" t="str">
        <f>Table1[[#This Row],[Szla]]</f>
        <v>599/2026</v>
      </c>
      <c r="D564" s="6">
        <f>Table1[[#This Row],[Kelt_hó]]</f>
        <v>2</v>
      </c>
      <c r="E564" t="str">
        <f>Table1[[#This Row],[Vevő]]</f>
        <v>BW Papersystems Budapest Zrt.</v>
      </c>
      <c r="F564" t="str">
        <f>Table1[[#This Row],[Termékkör]]</f>
        <v>Emelőgép szolgáltatások</v>
      </c>
      <c r="G564" s="4">
        <f>Table1[[#This Row],[SzumElad]]</f>
        <v>51600</v>
      </c>
      <c r="H564" s="7">
        <f>Table1[[#This Row],[Jut_%]]</f>
        <v>3.4</v>
      </c>
      <c r="I564" s="4">
        <f>Table1[[#This Row],[Jut]]</f>
        <v>1754.4</v>
      </c>
      <c r="J564" s="4">
        <f>Table1[[#This Row],[Column1]]</f>
        <v>0</v>
      </c>
    </row>
    <row r="565" spans="1:10" hidden="1" x14ac:dyDescent="0.3">
      <c r="A565" s="2" t="str">
        <f>Table1[[#This Row],[Befolyt]]</f>
        <v>i</v>
      </c>
      <c r="B565" t="str">
        <f>Table1[[#This Row],[ÜK]]</f>
        <v>H-ITB Kft.</v>
      </c>
      <c r="C565" s="3" t="str">
        <f>Table1[[#This Row],[Szla]]</f>
        <v>598/2026</v>
      </c>
      <c r="D565" s="6">
        <f>Table1[[#This Row],[Kelt_hó]]</f>
        <v>2</v>
      </c>
      <c r="E565" t="str">
        <f>Table1[[#This Row],[Vevő]]</f>
        <v>G-P. Service Mobil Kft.</v>
      </c>
      <c r="F565" t="str">
        <f>Table1[[#This Row],[Termékkör]]</f>
        <v>Előleg</v>
      </c>
      <c r="G565" s="4">
        <f>Table1[[#This Row],[SzumElad]]</f>
        <v>1100000</v>
      </c>
      <c r="H565" s="7">
        <f>Table1[[#This Row],[Jut_%]]</f>
        <v>0</v>
      </c>
      <c r="I565" s="4">
        <f>Table1[[#This Row],[Jut]]</f>
        <v>0</v>
      </c>
      <c r="J565" s="4">
        <f>Table1[[#This Row],[Column1]]</f>
        <v>0</v>
      </c>
    </row>
    <row r="566" spans="1:10" hidden="1" x14ac:dyDescent="0.3">
      <c r="A566" s="2" t="str">
        <f>Table1[[#This Row],[Befolyt]]</f>
        <v>n</v>
      </c>
      <c r="B566" t="str">
        <f>Table1[[#This Row],[ÜK]]</f>
        <v>Négyesy Gábor</v>
      </c>
      <c r="C566" s="3" t="str">
        <f>Table1[[#This Row],[Szla]]</f>
        <v>597/2026</v>
      </c>
      <c r="D566" s="6">
        <f>Table1[[#This Row],[Kelt_hó]]</f>
        <v>2</v>
      </c>
      <c r="E566" t="str">
        <f>Table1[[#This Row],[Vevő]]</f>
        <v>Tripla Trade Kft</v>
      </c>
      <c r="F566" t="str">
        <f>Table1[[#This Row],[Termékkör]]</f>
        <v>Rakományrögzítők</v>
      </c>
      <c r="G566" s="4">
        <f>Table1[[#This Row],[SzumElad]]</f>
        <v>34680</v>
      </c>
      <c r="H566" s="7">
        <f>Table1[[#This Row],[Jut_%]]</f>
        <v>2.85</v>
      </c>
      <c r="I566" s="4">
        <f>Table1[[#This Row],[Jut]]</f>
        <v>988.38</v>
      </c>
      <c r="J566" s="4">
        <f>Table1[[#This Row],[Column1]]</f>
        <v>0</v>
      </c>
    </row>
    <row r="567" spans="1:10" hidden="1" x14ac:dyDescent="0.3">
      <c r="A567" s="2" t="str">
        <f>Table1[[#This Row],[Befolyt]]</f>
        <v>n</v>
      </c>
      <c r="B567" t="str">
        <f>Table1[[#This Row],[ÜK]]</f>
        <v>Négyesy Gábor</v>
      </c>
      <c r="C567" s="3" t="str">
        <f>Table1[[#This Row],[Szla]]</f>
        <v>597/2026</v>
      </c>
      <c r="D567" s="6">
        <f>Table1[[#This Row],[Kelt_hó]]</f>
        <v>2</v>
      </c>
      <c r="E567" t="str">
        <f>Table1[[#This Row],[Vevő]]</f>
        <v>Tripla Trade Kft</v>
      </c>
      <c r="F567" t="str">
        <f>Table1[[#This Row],[Termékkör]]</f>
        <v>Rakományrögzítők</v>
      </c>
      <c r="G567" s="4">
        <f>Table1[[#This Row],[SzumElad]]</f>
        <v>16848</v>
      </c>
      <c r="H567" s="7">
        <f>Table1[[#This Row],[Jut_%]]</f>
        <v>4.28</v>
      </c>
      <c r="I567" s="4">
        <f>Table1[[#This Row],[Jut]]</f>
        <v>721.09440000000006</v>
      </c>
      <c r="J567" s="4">
        <f>Table1[[#This Row],[Column1]]</f>
        <v>0</v>
      </c>
    </row>
    <row r="568" spans="1:10" hidden="1" x14ac:dyDescent="0.3">
      <c r="A568" s="2" t="str">
        <f>Table1[[#This Row],[Befolyt]]</f>
        <v>n</v>
      </c>
      <c r="B568" t="str">
        <f>Table1[[#This Row],[ÜK]]</f>
        <v>Négyesy Gábor</v>
      </c>
      <c r="C568" s="3" t="str">
        <f>Table1[[#This Row],[Szla]]</f>
        <v>597/2026</v>
      </c>
      <c r="D568" s="6">
        <f>Table1[[#This Row],[Kelt_hó]]</f>
        <v>2</v>
      </c>
      <c r="E568" t="str">
        <f>Table1[[#This Row],[Vevő]]</f>
        <v>Tripla Trade Kft</v>
      </c>
      <c r="F568" t="str">
        <f>Table1[[#This Row],[Termékkör]]</f>
        <v>Fuvar</v>
      </c>
      <c r="G568" s="4">
        <f>Table1[[#This Row],[SzumElad]]</f>
        <v>3500</v>
      </c>
      <c r="H568" s="7">
        <f>Table1[[#This Row],[Jut_%]]</f>
        <v>0</v>
      </c>
      <c r="I568" s="4">
        <f>Table1[[#This Row],[Jut]]</f>
        <v>0</v>
      </c>
      <c r="J568" s="4">
        <f>Table1[[#This Row],[Column1]]</f>
        <v>0</v>
      </c>
    </row>
    <row r="569" spans="1:10" hidden="1" x14ac:dyDescent="0.3">
      <c r="A569" s="2" t="str">
        <f>Table1[[#This Row],[Befolyt]]</f>
        <v>n</v>
      </c>
      <c r="B569" t="str">
        <f>Table1[[#This Row],[ÜK]]</f>
        <v>Forgó Tamás</v>
      </c>
      <c r="C569" s="3" t="str">
        <f>Table1[[#This Row],[Szla]]</f>
        <v>596/2026</v>
      </c>
      <c r="D569" s="6">
        <f>Table1[[#This Row],[Kelt_hó]]</f>
        <v>2</v>
      </c>
      <c r="E569" t="str">
        <f>Table1[[#This Row],[Vevő]]</f>
        <v>GD Gép és Daru Kft.</v>
      </c>
      <c r="F569" t="str">
        <f>Table1[[#This Row],[Termékkör]]</f>
        <v>Vizsgálat</v>
      </c>
      <c r="G569" s="4">
        <f>Table1[[#This Row],[SzumElad]]</f>
        <v>8940</v>
      </c>
      <c r="H569" s="7">
        <f>Table1[[#This Row],[Jut_%]]</f>
        <v>0</v>
      </c>
      <c r="I569" s="4">
        <f>Table1[[#This Row],[Jut]]</f>
        <v>0</v>
      </c>
      <c r="J569" s="4">
        <f>Table1[[#This Row],[Column1]]</f>
        <v>0</v>
      </c>
    </row>
    <row r="570" spans="1:10" hidden="1" x14ac:dyDescent="0.3">
      <c r="A570" s="2" t="str">
        <f>Table1[[#This Row],[Befolyt]]</f>
        <v>n</v>
      </c>
      <c r="B570" t="str">
        <f>Table1[[#This Row],[ÜK]]</f>
        <v>Forgó Tamás</v>
      </c>
      <c r="C570" s="3" t="str">
        <f>Table1[[#This Row],[Szla]]</f>
        <v>596/2026</v>
      </c>
      <c r="D570" s="6">
        <f>Table1[[#This Row],[Kelt_hó]]</f>
        <v>2</v>
      </c>
      <c r="E570" t="str">
        <f>Table1[[#This Row],[Vevő]]</f>
        <v>GD Gép és Daru Kft.</v>
      </c>
      <c r="F570" t="str">
        <f>Table1[[#This Row],[Termékkör]]</f>
        <v>Vizsgálat</v>
      </c>
      <c r="G570" s="4">
        <f>Table1[[#This Row],[SzumElad]]</f>
        <v>62580</v>
      </c>
      <c r="H570" s="7">
        <f>Table1[[#This Row],[Jut_%]]</f>
        <v>0</v>
      </c>
      <c r="I570" s="4">
        <f>Table1[[#This Row],[Jut]]</f>
        <v>0</v>
      </c>
      <c r="J570" s="4">
        <f>Table1[[#This Row],[Column1]]</f>
        <v>0</v>
      </c>
    </row>
    <row r="571" spans="1:10" hidden="1" x14ac:dyDescent="0.3">
      <c r="A571" s="2" t="str">
        <f>Table1[[#This Row],[Befolyt]]</f>
        <v>n</v>
      </c>
      <c r="B571" t="str">
        <f>Table1[[#This Row],[ÜK]]</f>
        <v>Molnár Ferenc</v>
      </c>
      <c r="C571" s="3" t="str">
        <f>Table1[[#This Row],[Szla]]</f>
        <v>595/2026</v>
      </c>
      <c r="D571" s="6">
        <f>Table1[[#This Row],[Kelt_hó]]</f>
        <v>2</v>
      </c>
      <c r="E571" t="str">
        <f>Table1[[#This Row],[Vevő]]</f>
        <v>Schwarzmüller Kft.</v>
      </c>
      <c r="F571" t="str">
        <f>Table1[[#This Row],[Termékkör]]</f>
        <v>Lánc függesztékek</v>
      </c>
      <c r="G571" s="4">
        <f>Table1[[#This Row],[SzumElad]]</f>
        <v>64850</v>
      </c>
      <c r="H571" s="7">
        <f>Table1[[#This Row],[Jut_%]]</f>
        <v>10</v>
      </c>
      <c r="I571" s="4">
        <f>Table1[[#This Row],[Jut]]</f>
        <v>6485</v>
      </c>
      <c r="J571" s="4">
        <f>Table1[[#This Row],[Column1]]</f>
        <v>0</v>
      </c>
    </row>
    <row r="572" spans="1:10" hidden="1" x14ac:dyDescent="0.3">
      <c r="A572" s="2" t="str">
        <f>Table1[[#This Row],[Befolyt]]</f>
        <v>n</v>
      </c>
      <c r="B572" t="str">
        <f>Table1[[#This Row],[ÜK]]</f>
        <v>Molnár Ferenc</v>
      </c>
      <c r="C572" s="3" t="str">
        <f>Table1[[#This Row],[Szla]]</f>
        <v>595/2026</v>
      </c>
      <c r="D572" s="6">
        <f>Table1[[#This Row],[Kelt_hó]]</f>
        <v>2</v>
      </c>
      <c r="E572" t="str">
        <f>Table1[[#This Row],[Vevő]]</f>
        <v>Schwarzmüller Kft.</v>
      </c>
      <c r="F572" t="str">
        <f>Table1[[#This Row],[Termékkör]]</f>
        <v>Fuvar</v>
      </c>
      <c r="G572" s="4">
        <f>Table1[[#This Row],[SzumElad]]</f>
        <v>3000</v>
      </c>
      <c r="H572" s="7">
        <f>Table1[[#This Row],[Jut_%]]</f>
        <v>0</v>
      </c>
      <c r="I572" s="4">
        <f>Table1[[#This Row],[Jut]]</f>
        <v>0</v>
      </c>
      <c r="J572" s="4">
        <f>Table1[[#This Row],[Column1]]</f>
        <v>0</v>
      </c>
    </row>
    <row r="573" spans="1:10" hidden="1" x14ac:dyDescent="0.3">
      <c r="A573" s="2" t="str">
        <f>Table1[[#This Row],[Befolyt]]</f>
        <v>n</v>
      </c>
      <c r="B573" t="str">
        <f>Table1[[#This Row],[ÜK]]</f>
        <v>Halász Miklós</v>
      </c>
      <c r="C573" s="3" t="str">
        <f>Table1[[#This Row],[Szla]]</f>
        <v>594/2026</v>
      </c>
      <c r="D573" s="6">
        <f>Table1[[#This Row],[Kelt_hó]]</f>
        <v>2</v>
      </c>
      <c r="E573" t="str">
        <f>Table1[[#This Row],[Vevő]]</f>
        <v>Csavarker  Kft.</v>
      </c>
      <c r="F573" t="str">
        <f>Table1[[#This Row],[Termékkör]]</f>
        <v>Emelőszerkezetek</v>
      </c>
      <c r="G573" s="4">
        <f>Table1[[#This Row],[SzumElad]]</f>
        <v>75900</v>
      </c>
      <c r="H573" s="7">
        <f>Table1[[#This Row],[Jut_%]]</f>
        <v>2</v>
      </c>
      <c r="I573" s="4">
        <f>Table1[[#This Row],[Jut]]</f>
        <v>1518</v>
      </c>
      <c r="J573" s="4">
        <f>Table1[[#This Row],[Column1]]</f>
        <v>0</v>
      </c>
    </row>
    <row r="574" spans="1:10" hidden="1" x14ac:dyDescent="0.3">
      <c r="A574" s="2" t="str">
        <f>Table1[[#This Row],[Befolyt]]</f>
        <v>n</v>
      </c>
      <c r="B574" t="str">
        <f>Table1[[#This Row],[ÜK]]</f>
        <v>Halász Miklós</v>
      </c>
      <c r="C574" s="3" t="str">
        <f>Table1[[#This Row],[Szla]]</f>
        <v>594/2026</v>
      </c>
      <c r="D574" s="6">
        <f>Table1[[#This Row],[Kelt_hó]]</f>
        <v>2</v>
      </c>
      <c r="E574" t="str">
        <f>Table1[[#This Row],[Vevő]]</f>
        <v>Csavarker  Kft.</v>
      </c>
      <c r="F574" t="str">
        <f>Table1[[#This Row],[Termékkör]]</f>
        <v>Fuvar</v>
      </c>
      <c r="G574" s="4">
        <f>Table1[[#This Row],[SzumElad]]</f>
        <v>0</v>
      </c>
      <c r="H574" s="7">
        <f>Table1[[#This Row],[Jut_%]]</f>
        <v>0</v>
      </c>
      <c r="I574" s="4">
        <f>Table1[[#This Row],[Jut]]</f>
        <v>0</v>
      </c>
      <c r="J574" s="4">
        <f>Table1[[#This Row],[Column1]]</f>
        <v>0</v>
      </c>
    </row>
    <row r="575" spans="1:10" hidden="1" x14ac:dyDescent="0.3">
      <c r="A575" s="2" t="str">
        <f>Table1[[#This Row],[Befolyt]]</f>
        <v>n</v>
      </c>
      <c r="B575" t="str">
        <f>Table1[[#This Row],[ÜK]]</f>
        <v>Bálint Miklós</v>
      </c>
      <c r="C575" s="3" t="str">
        <f>Table1[[#This Row],[Szla]]</f>
        <v>593/2026</v>
      </c>
      <c r="D575" s="6">
        <f>Table1[[#This Row],[Kelt_hó]]</f>
        <v>2</v>
      </c>
      <c r="E575" t="str">
        <f>Table1[[#This Row],[Vevő]]</f>
        <v>Ziehl-Abegg Kft.</v>
      </c>
      <c r="F575" t="str">
        <f>Table1[[#This Row],[Termékkör]]</f>
        <v>Lánc függesztékek</v>
      </c>
      <c r="G575" s="4">
        <f>Table1[[#This Row],[SzumElad]]</f>
        <v>4800</v>
      </c>
      <c r="H575" s="7">
        <f>Table1[[#This Row],[Jut_%]]</f>
        <v>1.7</v>
      </c>
      <c r="I575" s="4">
        <f>Table1[[#This Row],[Jut]]</f>
        <v>81.599999999999994</v>
      </c>
      <c r="J575" s="4">
        <f>Table1[[#This Row],[Column1]]</f>
        <v>0</v>
      </c>
    </row>
    <row r="576" spans="1:10" hidden="1" x14ac:dyDescent="0.3">
      <c r="A576" s="2" t="str">
        <f>Table1[[#This Row],[Befolyt]]</f>
        <v>n</v>
      </c>
      <c r="B576" t="str">
        <f>Table1[[#This Row],[ÜK]]</f>
        <v>Bálint Miklós</v>
      </c>
      <c r="C576" s="3" t="str">
        <f>Table1[[#This Row],[Szla]]</f>
        <v>593/2026</v>
      </c>
      <c r="D576" s="6">
        <f>Table1[[#This Row],[Kelt_hó]]</f>
        <v>2</v>
      </c>
      <c r="E576" t="str">
        <f>Table1[[#This Row],[Vevő]]</f>
        <v>Ziehl-Abegg Kft.</v>
      </c>
      <c r="F576" t="str">
        <f>Table1[[#This Row],[Termékkör]]</f>
        <v>Fuvar</v>
      </c>
      <c r="G576" s="4">
        <f>Table1[[#This Row],[SzumElad]]</f>
        <v>2000</v>
      </c>
      <c r="H576" s="7">
        <f>Table1[[#This Row],[Jut_%]]</f>
        <v>0</v>
      </c>
      <c r="I576" s="4">
        <f>Table1[[#This Row],[Jut]]</f>
        <v>0</v>
      </c>
      <c r="J576" s="4">
        <f>Table1[[#This Row],[Column1]]</f>
        <v>0</v>
      </c>
    </row>
    <row r="577" spans="1:10" hidden="1" x14ac:dyDescent="0.3">
      <c r="A577" s="2" t="str">
        <f>Table1[[#This Row],[Befolyt]]</f>
        <v>i</v>
      </c>
      <c r="B577" t="str">
        <f>Table1[[#This Row],[ÜK]]</f>
        <v>Molnár Ferenc</v>
      </c>
      <c r="C577" s="3" t="str">
        <f>Table1[[#This Row],[Szla]]</f>
        <v>592/2026</v>
      </c>
      <c r="D577" s="6">
        <f>Table1[[#This Row],[Kelt_hó]]</f>
        <v>2</v>
      </c>
      <c r="E577" t="str">
        <f>Table1[[#This Row],[Vevő]]</f>
        <v>Szalontai Rendszerintegrátor Kft.</v>
      </c>
      <c r="F577" t="str">
        <f>Table1[[#This Row],[Termékkör]]</f>
        <v>Lánc függesztékek</v>
      </c>
      <c r="G577" s="4">
        <f>Table1[[#This Row],[SzumElad]]</f>
        <v>53845</v>
      </c>
      <c r="H577" s="7">
        <f>Table1[[#This Row],[Jut_%]]</f>
        <v>6</v>
      </c>
      <c r="I577" s="4">
        <f>Table1[[#This Row],[Jut]]</f>
        <v>3230.7</v>
      </c>
      <c r="J577" s="4">
        <f>Table1[[#This Row],[Column1]]</f>
        <v>0</v>
      </c>
    </row>
    <row r="578" spans="1:10" hidden="1" x14ac:dyDescent="0.3">
      <c r="A578" s="2" t="str">
        <f>Table1[[#This Row],[Befolyt]]</f>
        <v>i</v>
      </c>
      <c r="B578" t="str">
        <f>Table1[[#This Row],[ÜK]]</f>
        <v>Molnár Ferenc</v>
      </c>
      <c r="C578" s="3" t="str">
        <f>Table1[[#This Row],[Szla]]</f>
        <v>592/2026</v>
      </c>
      <c r="D578" s="6">
        <f>Table1[[#This Row],[Kelt_hó]]</f>
        <v>2</v>
      </c>
      <c r="E578" t="str">
        <f>Table1[[#This Row],[Vevő]]</f>
        <v>Szalontai Rendszerintegrátor Kft.</v>
      </c>
      <c r="F578" t="str">
        <f>Table1[[#This Row],[Termékkör]]</f>
        <v>Lánc függesztékek</v>
      </c>
      <c r="G578" s="4">
        <f>Table1[[#This Row],[SzumElad]]</f>
        <v>3720</v>
      </c>
      <c r="H578" s="7">
        <f>Table1[[#This Row],[Jut_%]]</f>
        <v>2.81</v>
      </c>
      <c r="I578" s="4">
        <f>Table1[[#This Row],[Jut]]</f>
        <v>104.53200000000001</v>
      </c>
      <c r="J578" s="4">
        <f>Table1[[#This Row],[Column1]]</f>
        <v>0</v>
      </c>
    </row>
    <row r="579" spans="1:10" hidden="1" x14ac:dyDescent="0.3">
      <c r="A579" s="2" t="str">
        <f>Table1[[#This Row],[Befolyt]]</f>
        <v>i</v>
      </c>
      <c r="B579" t="str">
        <f>Table1[[#This Row],[ÜK]]</f>
        <v>Molnár Ferenc</v>
      </c>
      <c r="C579" s="3" t="str">
        <f>Table1[[#This Row],[Szla]]</f>
        <v>592/2026</v>
      </c>
      <c r="D579" s="6">
        <f>Table1[[#This Row],[Kelt_hó]]</f>
        <v>2</v>
      </c>
      <c r="E579" t="str">
        <f>Table1[[#This Row],[Vevő]]</f>
        <v>Szalontai Rendszerintegrátor Kft.</v>
      </c>
      <c r="F579" t="str">
        <f>Table1[[#This Row],[Termékkör]]</f>
        <v>Kapcsolóelemek</v>
      </c>
      <c r="G579" s="4">
        <f>Table1[[#This Row],[SzumElad]]</f>
        <v>10920</v>
      </c>
      <c r="H579" s="7">
        <f>Table1[[#This Row],[Jut_%]]</f>
        <v>5.44</v>
      </c>
      <c r="I579" s="4">
        <f>Table1[[#This Row],[Jut]]</f>
        <v>594.048</v>
      </c>
      <c r="J579" s="4">
        <f>Table1[[#This Row],[Column1]]</f>
        <v>0</v>
      </c>
    </row>
    <row r="580" spans="1:10" hidden="1" x14ac:dyDescent="0.3">
      <c r="A580" s="2" t="str">
        <f>Table1[[#This Row],[Befolyt]]</f>
        <v>i</v>
      </c>
      <c r="B580" t="str">
        <f>Table1[[#This Row],[ÜK]]</f>
        <v>Molnár Ferenc</v>
      </c>
      <c r="C580" s="3" t="str">
        <f>Table1[[#This Row],[Szla]]</f>
        <v>592/2026</v>
      </c>
      <c r="D580" s="6">
        <f>Table1[[#This Row],[Kelt_hó]]</f>
        <v>2</v>
      </c>
      <c r="E580" t="str">
        <f>Table1[[#This Row],[Vevő]]</f>
        <v>Szalontai Rendszerintegrátor Kft.</v>
      </c>
      <c r="F580" t="str">
        <f>Table1[[#This Row],[Termékkör]]</f>
        <v>Kapcsolóelemek</v>
      </c>
      <c r="G580" s="4">
        <f>Table1[[#This Row],[SzumElad]]</f>
        <v>4860</v>
      </c>
      <c r="H580" s="7">
        <f>Table1[[#This Row],[Jut_%]]</f>
        <v>6</v>
      </c>
      <c r="I580" s="4">
        <f>Table1[[#This Row],[Jut]]</f>
        <v>291.60000000000002</v>
      </c>
      <c r="J580" s="4">
        <f>Table1[[#This Row],[Column1]]</f>
        <v>0</v>
      </c>
    </row>
    <row r="581" spans="1:10" hidden="1" x14ac:dyDescent="0.3">
      <c r="A581" s="2" t="str">
        <f>Table1[[#This Row],[Befolyt]]</f>
        <v>i</v>
      </c>
      <c r="B581" t="str">
        <f>Table1[[#This Row],[ÜK]]</f>
        <v>Molnár Ferenc</v>
      </c>
      <c r="C581" s="3" t="str">
        <f>Table1[[#This Row],[Szla]]</f>
        <v>592/2026</v>
      </c>
      <c r="D581" s="6">
        <f>Table1[[#This Row],[Kelt_hó]]</f>
        <v>2</v>
      </c>
      <c r="E581" t="str">
        <f>Table1[[#This Row],[Vevő]]</f>
        <v>Szalontai Rendszerintegrátor Kft.</v>
      </c>
      <c r="F581" t="str">
        <f>Table1[[#This Row],[Termékkör]]</f>
        <v>Kapcsolóelemek</v>
      </c>
      <c r="G581" s="4">
        <f>Table1[[#This Row],[SzumElad]]</f>
        <v>3360</v>
      </c>
      <c r="H581" s="7">
        <f>Table1[[#This Row],[Jut_%]]</f>
        <v>6</v>
      </c>
      <c r="I581" s="4">
        <f>Table1[[#This Row],[Jut]]</f>
        <v>201.6</v>
      </c>
      <c r="J581" s="4">
        <f>Table1[[#This Row],[Column1]]</f>
        <v>0</v>
      </c>
    </row>
    <row r="582" spans="1:10" hidden="1" x14ac:dyDescent="0.3">
      <c r="A582" s="2" t="str">
        <f>Table1[[#This Row],[Befolyt]]</f>
        <v>i</v>
      </c>
      <c r="B582" t="str">
        <f>Table1[[#This Row],[ÜK]]</f>
        <v>Molnár Ferenc</v>
      </c>
      <c r="C582" s="3" t="str">
        <f>Table1[[#This Row],[Szla]]</f>
        <v>592/2026</v>
      </c>
      <c r="D582" s="6">
        <f>Table1[[#This Row],[Kelt_hó]]</f>
        <v>2</v>
      </c>
      <c r="E582" t="str">
        <f>Table1[[#This Row],[Vevő]]</f>
        <v>Szalontai Rendszerintegrátor Kft.</v>
      </c>
      <c r="F582" t="str">
        <f>Table1[[#This Row],[Termékkör]]</f>
        <v>Fuvar</v>
      </c>
      <c r="G582" s="4">
        <f>Table1[[#This Row],[SzumElad]]</f>
        <v>3000</v>
      </c>
      <c r="H582" s="7">
        <f>Table1[[#This Row],[Jut_%]]</f>
        <v>0</v>
      </c>
      <c r="I582" s="4">
        <f>Table1[[#This Row],[Jut]]</f>
        <v>0</v>
      </c>
      <c r="J582" s="4">
        <f>Table1[[#This Row],[Column1]]</f>
        <v>0</v>
      </c>
    </row>
    <row r="583" spans="1:10" hidden="1" x14ac:dyDescent="0.3">
      <c r="A583" s="2" t="str">
        <f>Table1[[#This Row],[Befolyt]]</f>
        <v>i</v>
      </c>
      <c r="B583" t="str">
        <f>Table1[[#This Row],[ÜK]]</f>
        <v>Molnár Ferenc</v>
      </c>
      <c r="C583" s="3" t="str">
        <f>Table1[[#This Row],[Szla]]</f>
        <v>591/2026</v>
      </c>
      <c r="D583" s="6">
        <f>Table1[[#This Row],[Kelt_hó]]</f>
        <v>2</v>
      </c>
      <c r="E583" t="str">
        <f>Table1[[#This Row],[Vevő]]</f>
        <v>PGA Group Kft.</v>
      </c>
      <c r="F583" t="str">
        <f>Table1[[#This Row],[Termékkör]]</f>
        <v>Lánc függesztékek</v>
      </c>
      <c r="G583" s="4">
        <f>Table1[[#This Row],[SzumElad]]</f>
        <v>329530</v>
      </c>
      <c r="H583" s="7">
        <f>Table1[[#This Row],[Jut_%]]</f>
        <v>2</v>
      </c>
      <c r="I583" s="4">
        <f>Table1[[#This Row],[Jut]]</f>
        <v>6590.6</v>
      </c>
      <c r="J583" s="4">
        <f>Table1[[#This Row],[Column1]]</f>
        <v>0</v>
      </c>
    </row>
    <row r="584" spans="1:10" hidden="1" x14ac:dyDescent="0.3">
      <c r="A584" s="2" t="str">
        <f>Table1[[#This Row],[Befolyt]]</f>
        <v>i</v>
      </c>
      <c r="B584" t="str">
        <f>Table1[[#This Row],[ÜK]]</f>
        <v>Molnár Ferenc</v>
      </c>
      <c r="C584" s="3" t="str">
        <f>Table1[[#This Row],[Szla]]</f>
        <v>591/2026</v>
      </c>
      <c r="D584" s="6">
        <f>Table1[[#This Row],[Kelt_hó]]</f>
        <v>2</v>
      </c>
      <c r="E584" t="str">
        <f>Table1[[#This Row],[Vevő]]</f>
        <v>PGA Group Kft.</v>
      </c>
      <c r="F584" t="str">
        <f>Table1[[#This Row],[Termékkör]]</f>
        <v>Lánc függesztékek</v>
      </c>
      <c r="G584" s="4">
        <f>Table1[[#This Row],[SzumElad]]</f>
        <v>69280</v>
      </c>
      <c r="H584" s="7">
        <f>Table1[[#This Row],[Jut_%]]</f>
        <v>2</v>
      </c>
      <c r="I584" s="4">
        <f>Table1[[#This Row],[Jut]]</f>
        <v>1385.6</v>
      </c>
      <c r="J584" s="4">
        <f>Table1[[#This Row],[Column1]]</f>
        <v>0</v>
      </c>
    </row>
    <row r="585" spans="1:10" hidden="1" x14ac:dyDescent="0.3">
      <c r="A585" s="2" t="str">
        <f>Table1[[#This Row],[Befolyt]]</f>
        <v>i</v>
      </c>
      <c r="B585" t="str">
        <f>Table1[[#This Row],[ÜK]]</f>
        <v>Molnár Ferenc</v>
      </c>
      <c r="C585" s="3" t="str">
        <f>Table1[[#This Row],[Szla]]</f>
        <v>591/2026</v>
      </c>
      <c r="D585" s="6">
        <f>Table1[[#This Row],[Kelt_hó]]</f>
        <v>2</v>
      </c>
      <c r="E585" t="str">
        <f>Table1[[#This Row],[Vevő]]</f>
        <v>PGA Group Kft.</v>
      </c>
      <c r="F585" t="str">
        <f>Table1[[#This Row],[Termékkör]]</f>
        <v>Fuvar</v>
      </c>
      <c r="G585" s="4">
        <f>Table1[[#This Row],[SzumElad]]</f>
        <v>8000</v>
      </c>
      <c r="H585" s="7">
        <f>Table1[[#This Row],[Jut_%]]</f>
        <v>0</v>
      </c>
      <c r="I585" s="4">
        <f>Table1[[#This Row],[Jut]]</f>
        <v>0</v>
      </c>
      <c r="J585" s="4">
        <f>Table1[[#This Row],[Column1]]</f>
        <v>0</v>
      </c>
    </row>
    <row r="586" spans="1:10" hidden="1" x14ac:dyDescent="0.3">
      <c r="A586" s="2" t="str">
        <f>Table1[[#This Row],[Befolyt]]</f>
        <v>n</v>
      </c>
      <c r="B586" t="str">
        <f>Table1[[#This Row],[ÜK]]</f>
        <v>Bálint Miklós</v>
      </c>
      <c r="C586" s="3" t="str">
        <f>Table1[[#This Row],[Szla]]</f>
        <v>590/2026</v>
      </c>
      <c r="D586" s="6">
        <f>Table1[[#This Row],[Kelt_hó]]</f>
        <v>2</v>
      </c>
      <c r="E586" t="str">
        <f>Table1[[#This Row],[Vevő]]</f>
        <v>Wolf System Kft.</v>
      </c>
      <c r="F586" t="str">
        <f>Table1[[#This Row],[Termékkör]]</f>
        <v>Vizsgálat</v>
      </c>
      <c r="G586" s="4">
        <f>Table1[[#This Row],[SzumElad]]</f>
        <v>84930</v>
      </c>
      <c r="H586" s="7">
        <f>Table1[[#This Row],[Jut_%]]</f>
        <v>10</v>
      </c>
      <c r="I586" s="4">
        <f>Table1[[#This Row],[Jut]]</f>
        <v>8493</v>
      </c>
      <c r="J586" s="4">
        <f>Table1[[#This Row],[Column1]]</f>
        <v>0</v>
      </c>
    </row>
    <row r="587" spans="1:10" hidden="1" x14ac:dyDescent="0.3">
      <c r="A587" s="2" t="str">
        <f>Table1[[#This Row],[Befolyt]]</f>
        <v>n</v>
      </c>
      <c r="B587" t="str">
        <f>Table1[[#This Row],[ÜK]]</f>
        <v>Bálint Miklós</v>
      </c>
      <c r="C587" s="3" t="str">
        <f>Table1[[#This Row],[Szla]]</f>
        <v>590/2026</v>
      </c>
      <c r="D587" s="6">
        <f>Table1[[#This Row],[Kelt_hó]]</f>
        <v>2</v>
      </c>
      <c r="E587" t="str">
        <f>Table1[[#This Row],[Vevő]]</f>
        <v>Wolf System Kft.</v>
      </c>
      <c r="F587" t="str">
        <f>Table1[[#This Row],[Termékkör]]</f>
        <v>Vizsgálat</v>
      </c>
      <c r="G587" s="4">
        <f>Table1[[#This Row],[SzumElad]]</f>
        <v>4560</v>
      </c>
      <c r="H587" s="7">
        <f>Table1[[#This Row],[Jut_%]]</f>
        <v>10</v>
      </c>
      <c r="I587" s="4">
        <f>Table1[[#This Row],[Jut]]</f>
        <v>456</v>
      </c>
      <c r="J587" s="4">
        <f>Table1[[#This Row],[Column1]]</f>
        <v>0</v>
      </c>
    </row>
    <row r="588" spans="1:10" hidden="1" x14ac:dyDescent="0.3">
      <c r="A588" s="2" t="str">
        <f>Table1[[#This Row],[Befolyt]]</f>
        <v>n</v>
      </c>
      <c r="B588" t="str">
        <f>Table1[[#This Row],[ÜK]]</f>
        <v>Bálint Miklós</v>
      </c>
      <c r="C588" s="3" t="str">
        <f>Table1[[#This Row],[Szla]]</f>
        <v>590/2026</v>
      </c>
      <c r="D588" s="6">
        <f>Table1[[#This Row],[Kelt_hó]]</f>
        <v>2</v>
      </c>
      <c r="E588" t="str">
        <f>Table1[[#This Row],[Vevő]]</f>
        <v>Wolf System Kft.</v>
      </c>
      <c r="F588" t="str">
        <f>Table1[[#This Row],[Termékkör]]</f>
        <v>Fuvar</v>
      </c>
      <c r="G588" s="4">
        <f>Table1[[#This Row],[SzumElad]]</f>
        <v>3000</v>
      </c>
      <c r="H588" s="7">
        <f>Table1[[#This Row],[Jut_%]]</f>
        <v>0</v>
      </c>
      <c r="I588" s="4">
        <f>Table1[[#This Row],[Jut]]</f>
        <v>0</v>
      </c>
      <c r="J588" s="4">
        <f>Table1[[#This Row],[Column1]]</f>
        <v>0</v>
      </c>
    </row>
    <row r="589" spans="1:10" hidden="1" x14ac:dyDescent="0.3">
      <c r="A589" s="2" t="str">
        <f>Table1[[#This Row],[Befolyt]]</f>
        <v>i</v>
      </c>
      <c r="B589" t="str">
        <f>Table1[[#This Row],[ÜK]]</f>
        <v>H-ITB Kft.</v>
      </c>
      <c r="C589" s="3" t="str">
        <f>Table1[[#This Row],[Szla]]</f>
        <v>589/2026</v>
      </c>
      <c r="D589" s="6">
        <f>Table1[[#This Row],[Kelt_hó]]</f>
        <v>2</v>
      </c>
      <c r="E589" t="str">
        <f>Table1[[#This Row],[Vevő]]</f>
        <v>Texem Emeléstechnika Kft.</v>
      </c>
      <c r="F589" t="str">
        <f>Table1[[#This Row],[Termékkör]]</f>
        <v>Textilkötelek hevederek</v>
      </c>
      <c r="G589" s="4">
        <f>Table1[[#This Row],[SzumElad]]</f>
        <v>36500</v>
      </c>
      <c r="H589" s="7">
        <f>Table1[[#This Row],[Jut_%]]</f>
        <v>0</v>
      </c>
      <c r="I589" s="4">
        <f>Table1[[#This Row],[Jut]]</f>
        <v>0</v>
      </c>
      <c r="J589" s="4">
        <f>Table1[[#This Row],[Column1]]</f>
        <v>0</v>
      </c>
    </row>
    <row r="590" spans="1:10" hidden="1" x14ac:dyDescent="0.3">
      <c r="A590" s="2" t="str">
        <f>Table1[[#This Row],[Befolyt]]</f>
        <v>i</v>
      </c>
      <c r="B590" t="str">
        <f>Table1[[#This Row],[ÜK]]</f>
        <v>H-ITB Kft.</v>
      </c>
      <c r="C590" s="3" t="str">
        <f>Table1[[#This Row],[Szla]]</f>
        <v>589/2026</v>
      </c>
      <c r="D590" s="6">
        <f>Table1[[#This Row],[Kelt_hó]]</f>
        <v>2</v>
      </c>
      <c r="E590" t="str">
        <f>Table1[[#This Row],[Vevő]]</f>
        <v>Texem Emeléstechnika Kft.</v>
      </c>
      <c r="F590" t="str">
        <f>Table1[[#This Row],[Termékkör]]</f>
        <v>Textilkötelek hevederek</v>
      </c>
      <c r="G590" s="4">
        <f>Table1[[#This Row],[SzumElad]]</f>
        <v>44590</v>
      </c>
      <c r="H590" s="7">
        <f>Table1[[#This Row],[Jut_%]]</f>
        <v>0</v>
      </c>
      <c r="I590" s="4">
        <f>Table1[[#This Row],[Jut]]</f>
        <v>0</v>
      </c>
      <c r="J590" s="4">
        <f>Table1[[#This Row],[Column1]]</f>
        <v>0</v>
      </c>
    </row>
    <row r="591" spans="1:10" hidden="1" x14ac:dyDescent="0.3">
      <c r="A591" s="2" t="str">
        <f>Table1[[#This Row],[Befolyt]]</f>
        <v>i</v>
      </c>
      <c r="B591" t="str">
        <f>Table1[[#This Row],[ÜK]]</f>
        <v>H-ITB Kft.</v>
      </c>
      <c r="C591" s="3" t="str">
        <f>Table1[[#This Row],[Szla]]</f>
        <v>588/2026</v>
      </c>
      <c r="D591" s="6">
        <f>Table1[[#This Row],[Kelt_hó]]</f>
        <v>2</v>
      </c>
      <c r="E591" t="str">
        <f>Table1[[#This Row],[Vevő]]</f>
        <v>Texem Emeléstechnika Kft.</v>
      </c>
      <c r="F591" t="str">
        <f>Table1[[#This Row],[Termékkör]]</f>
        <v>Textilkötelek hevederek</v>
      </c>
      <c r="G591" s="4">
        <f>Table1[[#This Row],[SzumElad]]</f>
        <v>16100</v>
      </c>
      <c r="H591" s="7">
        <f>Table1[[#This Row],[Jut_%]]</f>
        <v>0</v>
      </c>
      <c r="I591" s="4">
        <f>Table1[[#This Row],[Jut]]</f>
        <v>0</v>
      </c>
      <c r="J591" s="4">
        <f>Table1[[#This Row],[Column1]]</f>
        <v>0</v>
      </c>
    </row>
    <row r="592" spans="1:10" hidden="1" x14ac:dyDescent="0.3">
      <c r="A592" s="2" t="str">
        <f>Table1[[#This Row],[Befolyt]]</f>
        <v>i</v>
      </c>
      <c r="B592" t="str">
        <f>Table1[[#This Row],[ÜK]]</f>
        <v>H-ITB Kft.</v>
      </c>
      <c r="C592" s="3" t="str">
        <f>Table1[[#This Row],[Szla]]</f>
        <v>588/2026</v>
      </c>
      <c r="D592" s="6">
        <f>Table1[[#This Row],[Kelt_hó]]</f>
        <v>2</v>
      </c>
      <c r="E592" t="str">
        <f>Table1[[#This Row],[Vevő]]</f>
        <v>Texem Emeléstechnika Kft.</v>
      </c>
      <c r="F592" t="str">
        <f>Table1[[#This Row],[Termékkör]]</f>
        <v>Textilkötelek hevederek</v>
      </c>
      <c r="G592" s="4">
        <f>Table1[[#This Row],[SzumElad]]</f>
        <v>52000</v>
      </c>
      <c r="H592" s="7">
        <f>Table1[[#This Row],[Jut_%]]</f>
        <v>0</v>
      </c>
      <c r="I592" s="4">
        <f>Table1[[#This Row],[Jut]]</f>
        <v>0</v>
      </c>
      <c r="J592" s="4">
        <f>Table1[[#This Row],[Column1]]</f>
        <v>0</v>
      </c>
    </row>
    <row r="593" spans="1:10" hidden="1" x14ac:dyDescent="0.3">
      <c r="A593" s="2" t="str">
        <f>Table1[[#This Row],[Befolyt]]</f>
        <v>i</v>
      </c>
      <c r="B593" t="str">
        <f>Table1[[#This Row],[ÜK]]</f>
        <v>H-ITB Kft.</v>
      </c>
      <c r="C593" s="3" t="str">
        <f>Table1[[#This Row],[Szla]]</f>
        <v>588/2026</v>
      </c>
      <c r="D593" s="6">
        <f>Table1[[#This Row],[Kelt_hó]]</f>
        <v>2</v>
      </c>
      <c r="E593" t="str">
        <f>Table1[[#This Row],[Vevő]]</f>
        <v>Texem Emeléstechnika Kft.</v>
      </c>
      <c r="F593" t="str">
        <f>Table1[[#This Row],[Termékkör]]</f>
        <v>Textilkötelek hevederek</v>
      </c>
      <c r="G593" s="4">
        <f>Table1[[#This Row],[SzumElad]]</f>
        <v>31200</v>
      </c>
      <c r="H593" s="7">
        <f>Table1[[#This Row],[Jut_%]]</f>
        <v>0</v>
      </c>
      <c r="I593" s="4">
        <f>Table1[[#This Row],[Jut]]</f>
        <v>0</v>
      </c>
      <c r="J593" s="4">
        <f>Table1[[#This Row],[Column1]]</f>
        <v>0</v>
      </c>
    </row>
    <row r="594" spans="1:10" hidden="1" x14ac:dyDescent="0.3">
      <c r="A594" s="2" t="str">
        <f>Table1[[#This Row],[Befolyt]]</f>
        <v>i</v>
      </c>
      <c r="B594" t="str">
        <f>Table1[[#This Row],[ÜK]]</f>
        <v>H-ITB Kft.</v>
      </c>
      <c r="C594" s="3" t="str">
        <f>Table1[[#This Row],[Szla]]</f>
        <v>588/2026</v>
      </c>
      <c r="D594" s="6">
        <f>Table1[[#This Row],[Kelt_hó]]</f>
        <v>2</v>
      </c>
      <c r="E594" t="str">
        <f>Table1[[#This Row],[Vevő]]</f>
        <v>Texem Emeléstechnika Kft.</v>
      </c>
      <c r="F594" t="str">
        <f>Table1[[#This Row],[Termékkör]]</f>
        <v>Textilkötelek hevederek</v>
      </c>
      <c r="G594" s="4">
        <f>Table1[[#This Row],[SzumElad]]</f>
        <v>20000</v>
      </c>
      <c r="H594" s="7">
        <f>Table1[[#This Row],[Jut_%]]</f>
        <v>0</v>
      </c>
      <c r="I594" s="4">
        <f>Table1[[#This Row],[Jut]]</f>
        <v>0</v>
      </c>
      <c r="J594" s="4">
        <f>Table1[[#This Row],[Column1]]</f>
        <v>0</v>
      </c>
    </row>
    <row r="595" spans="1:10" hidden="1" x14ac:dyDescent="0.3">
      <c r="A595" s="2" t="str">
        <f>Table1[[#This Row],[Befolyt]]</f>
        <v>n</v>
      </c>
      <c r="B595" t="str">
        <f>Table1[[#This Row],[ÜK]]</f>
        <v>Négyesy Gábor</v>
      </c>
      <c r="C595" s="3" t="str">
        <f>Table1[[#This Row],[Szla]]</f>
        <v>587/2026</v>
      </c>
      <c r="D595" s="6">
        <f>Table1[[#This Row],[Kelt_hó]]</f>
        <v>2</v>
      </c>
      <c r="E595" t="str">
        <f>Table1[[#This Row],[Vevő]]</f>
        <v>CEE Aerospace Kft.</v>
      </c>
      <c r="F595" t="str">
        <f>Table1[[#This Row],[Termékkör]]</f>
        <v>Vizsgálat</v>
      </c>
      <c r="G595" s="4">
        <f>Table1[[#This Row],[SzumElad]]</f>
        <v>54950</v>
      </c>
      <c r="H595" s="7">
        <f>Table1[[#This Row],[Jut_%]]</f>
        <v>17.64</v>
      </c>
      <c r="I595" s="4">
        <f>Table1[[#This Row],[Jut]]</f>
        <v>9693.18</v>
      </c>
      <c r="J595" s="4">
        <f>Table1[[#This Row],[Column1]]</f>
        <v>0</v>
      </c>
    </row>
    <row r="596" spans="1:10" hidden="1" x14ac:dyDescent="0.3">
      <c r="A596" s="2" t="str">
        <f>Table1[[#This Row],[Befolyt]]</f>
        <v>n</v>
      </c>
      <c r="B596" t="str">
        <f>Table1[[#This Row],[ÜK]]</f>
        <v>Négyesy Gábor</v>
      </c>
      <c r="C596" s="3" t="str">
        <f>Table1[[#This Row],[Szla]]</f>
        <v>586/2026</v>
      </c>
      <c r="D596" s="6">
        <f>Table1[[#This Row],[Kelt_hó]]</f>
        <v>2</v>
      </c>
      <c r="E596" t="str">
        <f>Table1[[#This Row],[Vevő]]</f>
        <v>Veolia Mélyépítő Magyarország Kft.</v>
      </c>
      <c r="F596" t="str">
        <f>Table1[[#This Row],[Termékkör]]</f>
        <v>Vizsgálat</v>
      </c>
      <c r="G596" s="4">
        <f>Table1[[#This Row],[SzumElad]]</f>
        <v>152700</v>
      </c>
      <c r="H596" s="7">
        <f>Table1[[#This Row],[Jut_%]]</f>
        <v>10</v>
      </c>
      <c r="I596" s="4">
        <f>Table1[[#This Row],[Jut]]</f>
        <v>15270</v>
      </c>
      <c r="J596" s="4">
        <f>Table1[[#This Row],[Column1]]</f>
        <v>0</v>
      </c>
    </row>
    <row r="597" spans="1:10" hidden="1" x14ac:dyDescent="0.3">
      <c r="A597" s="2" t="str">
        <f>Table1[[#This Row],[Befolyt]]</f>
        <v>n</v>
      </c>
      <c r="B597" t="str">
        <f>Table1[[#This Row],[ÜK]]</f>
        <v>Négyesy Gábor</v>
      </c>
      <c r="C597" s="3" t="str">
        <f>Table1[[#This Row],[Szla]]</f>
        <v>586/2026</v>
      </c>
      <c r="D597" s="6">
        <f>Table1[[#This Row],[Kelt_hó]]</f>
        <v>2</v>
      </c>
      <c r="E597" t="str">
        <f>Table1[[#This Row],[Vevő]]</f>
        <v>Veolia Mélyépítő Magyarország Kft.</v>
      </c>
      <c r="F597" t="str">
        <f>Table1[[#This Row],[Termékkör]]</f>
        <v>Lánc függesztékek</v>
      </c>
      <c r="G597" s="4">
        <f>Table1[[#This Row],[SzumElad]]</f>
        <v>2650</v>
      </c>
      <c r="H597" s="7">
        <f>Table1[[#This Row],[Jut_%]]</f>
        <v>5</v>
      </c>
      <c r="I597" s="4">
        <f>Table1[[#This Row],[Jut]]</f>
        <v>132.5</v>
      </c>
      <c r="J597" s="4">
        <f>Table1[[#This Row],[Column1]]</f>
        <v>0</v>
      </c>
    </row>
    <row r="598" spans="1:10" hidden="1" x14ac:dyDescent="0.3">
      <c r="A598" s="2" t="str">
        <f>Table1[[#This Row],[Befolyt]]</f>
        <v>n</v>
      </c>
      <c r="B598" t="str">
        <f>Table1[[#This Row],[ÜK]]</f>
        <v>Négyesy Gábor</v>
      </c>
      <c r="C598" s="3" t="str">
        <f>Table1[[#This Row],[Szla]]</f>
        <v>586/2026</v>
      </c>
      <c r="D598" s="6">
        <f>Table1[[#This Row],[Kelt_hó]]</f>
        <v>2</v>
      </c>
      <c r="E598" t="str">
        <f>Table1[[#This Row],[Vevő]]</f>
        <v>Veolia Mélyépítő Magyarország Kft.</v>
      </c>
      <c r="F598" t="str">
        <f>Table1[[#This Row],[Termékkör]]</f>
        <v>Megfogók</v>
      </c>
      <c r="G598" s="4">
        <f>Table1[[#This Row],[SzumElad]]</f>
        <v>150</v>
      </c>
      <c r="H598" s="7">
        <f>Table1[[#This Row],[Jut_%]]</f>
        <v>5</v>
      </c>
      <c r="I598" s="4">
        <f>Table1[[#This Row],[Jut]]</f>
        <v>7.5</v>
      </c>
      <c r="J598" s="4">
        <f>Table1[[#This Row],[Column1]]</f>
        <v>0</v>
      </c>
    </row>
    <row r="599" spans="1:10" hidden="1" x14ac:dyDescent="0.3">
      <c r="A599" s="2" t="str">
        <f>Table1[[#This Row],[Befolyt]]</f>
        <v>n</v>
      </c>
      <c r="B599" t="str">
        <f>Table1[[#This Row],[ÜK]]</f>
        <v>Négyesy Gábor</v>
      </c>
      <c r="C599" s="3" t="str">
        <f>Table1[[#This Row],[Szla]]</f>
        <v>586/2026</v>
      </c>
      <c r="D599" s="6">
        <f>Table1[[#This Row],[Kelt_hó]]</f>
        <v>2</v>
      </c>
      <c r="E599" t="str">
        <f>Table1[[#This Row],[Vevő]]</f>
        <v>Veolia Mélyépítő Magyarország Kft.</v>
      </c>
      <c r="F599" t="str">
        <f>Table1[[#This Row],[Termékkör]]</f>
        <v>Lánc függesztékek</v>
      </c>
      <c r="G599" s="4">
        <f>Table1[[#This Row],[SzumElad]]</f>
        <v>380</v>
      </c>
      <c r="H599" s="7">
        <f>Table1[[#This Row],[Jut_%]]</f>
        <v>5</v>
      </c>
      <c r="I599" s="4">
        <f>Table1[[#This Row],[Jut]]</f>
        <v>19</v>
      </c>
      <c r="J599" s="4">
        <f>Table1[[#This Row],[Column1]]</f>
        <v>0</v>
      </c>
    </row>
    <row r="600" spans="1:10" hidden="1" x14ac:dyDescent="0.3">
      <c r="A600" s="2" t="str">
        <f>Table1[[#This Row],[Befolyt]]</f>
        <v>n</v>
      </c>
      <c r="B600" t="str">
        <f>Table1[[#This Row],[ÜK]]</f>
        <v>Négyesy Gábor</v>
      </c>
      <c r="C600" s="3" t="str">
        <f>Table1[[#This Row],[Szla]]</f>
        <v>585/2026</v>
      </c>
      <c r="D600" s="6">
        <f>Table1[[#This Row],[Kelt_hó]]</f>
        <v>2</v>
      </c>
      <c r="E600" t="str">
        <f>Table1[[#This Row],[Vevő]]</f>
        <v>Veolia Mélyépítő Magyarország Kft.</v>
      </c>
      <c r="F600" t="str">
        <f>Table1[[#This Row],[Termékkör]]</f>
        <v>Vizsgálat</v>
      </c>
      <c r="G600" s="4">
        <f>Table1[[#This Row],[SzumElad]]</f>
        <v>81700</v>
      </c>
      <c r="H600" s="7">
        <f>Table1[[#This Row],[Jut_%]]</f>
        <v>10</v>
      </c>
      <c r="I600" s="4">
        <f>Table1[[#This Row],[Jut]]</f>
        <v>8170</v>
      </c>
      <c r="J600" s="4">
        <f>Table1[[#This Row],[Column1]]</f>
        <v>0</v>
      </c>
    </row>
    <row r="601" spans="1:10" hidden="1" x14ac:dyDescent="0.3">
      <c r="A601" s="2" t="str">
        <f>Table1[[#This Row],[Befolyt]]</f>
        <v>n</v>
      </c>
      <c r="B601" t="str">
        <f>Table1[[#This Row],[ÜK]]</f>
        <v>Négyesy Gábor</v>
      </c>
      <c r="C601" s="3" t="str">
        <f>Table1[[#This Row],[Szla]]</f>
        <v>585/2026</v>
      </c>
      <c r="D601" s="6">
        <f>Table1[[#This Row],[Kelt_hó]]</f>
        <v>2</v>
      </c>
      <c r="E601" t="str">
        <f>Table1[[#This Row],[Vevő]]</f>
        <v>Veolia Mélyépítő Magyarország Kft.</v>
      </c>
      <c r="F601" t="str">
        <f>Table1[[#This Row],[Termékkör]]</f>
        <v>Lánc függesztékek</v>
      </c>
      <c r="G601" s="4">
        <f>Table1[[#This Row],[SzumElad]]</f>
        <v>14575</v>
      </c>
      <c r="H601" s="7">
        <f>Table1[[#This Row],[Jut_%]]</f>
        <v>5</v>
      </c>
      <c r="I601" s="4">
        <f>Table1[[#This Row],[Jut]]</f>
        <v>728.75</v>
      </c>
      <c r="J601" s="4">
        <f>Table1[[#This Row],[Column1]]</f>
        <v>0</v>
      </c>
    </row>
    <row r="602" spans="1:10" hidden="1" x14ac:dyDescent="0.3">
      <c r="A602" s="2" t="str">
        <f>Table1[[#This Row],[Befolyt]]</f>
        <v>n</v>
      </c>
      <c r="B602" t="str">
        <f>Table1[[#This Row],[ÜK]]</f>
        <v>Négyesy Gábor</v>
      </c>
      <c r="C602" s="3" t="str">
        <f>Table1[[#This Row],[Szla]]</f>
        <v>585/2026</v>
      </c>
      <c r="D602" s="6">
        <f>Table1[[#This Row],[Kelt_hó]]</f>
        <v>2</v>
      </c>
      <c r="E602" t="str">
        <f>Table1[[#This Row],[Vevő]]</f>
        <v>Veolia Mélyépítő Magyarország Kft.</v>
      </c>
      <c r="F602" t="str">
        <f>Table1[[#This Row],[Termékkör]]</f>
        <v>Lánc függesztékek</v>
      </c>
      <c r="G602" s="4">
        <f>Table1[[#This Row],[SzumElad]]</f>
        <v>2090</v>
      </c>
      <c r="H602" s="7">
        <f>Table1[[#This Row],[Jut_%]]</f>
        <v>5</v>
      </c>
      <c r="I602" s="4">
        <f>Table1[[#This Row],[Jut]]</f>
        <v>104.5</v>
      </c>
      <c r="J602" s="4">
        <f>Table1[[#This Row],[Column1]]</f>
        <v>0</v>
      </c>
    </row>
    <row r="603" spans="1:10" hidden="1" x14ac:dyDescent="0.3">
      <c r="A603" s="2" t="str">
        <f>Table1[[#This Row],[Befolyt]]</f>
        <v>n</v>
      </c>
      <c r="B603" t="str">
        <f>Table1[[#This Row],[ÜK]]</f>
        <v>Négyesy Gábor</v>
      </c>
      <c r="C603" s="3" t="str">
        <f>Table1[[#This Row],[Szla]]</f>
        <v>584/2026</v>
      </c>
      <c r="D603" s="6">
        <f>Table1[[#This Row],[Kelt_hó]]</f>
        <v>2</v>
      </c>
      <c r="E603" t="str">
        <f>Table1[[#This Row],[Vevő]]</f>
        <v>Moratus Szerkezetépítő Kft.</v>
      </c>
      <c r="F603" t="str">
        <f>Table1[[#This Row],[Termékkör]]</f>
        <v>Vizsgálat</v>
      </c>
      <c r="G603" s="4">
        <f>Table1[[#This Row],[SzumElad]]</f>
        <v>17000</v>
      </c>
      <c r="H603" s="7">
        <f>Table1[[#This Row],[Jut_%]]</f>
        <v>10</v>
      </c>
      <c r="I603" s="4">
        <f>Table1[[#This Row],[Jut]]</f>
        <v>1700</v>
      </c>
      <c r="J603" s="4">
        <f>Table1[[#This Row],[Column1]]</f>
        <v>0</v>
      </c>
    </row>
    <row r="604" spans="1:10" hidden="1" x14ac:dyDescent="0.3">
      <c r="A604" s="2" t="str">
        <f>Table1[[#This Row],[Befolyt]]</f>
        <v>n</v>
      </c>
      <c r="B604" t="str">
        <f>Table1[[#This Row],[ÜK]]</f>
        <v>Négyesy Gábor</v>
      </c>
      <c r="C604" s="3" t="str">
        <f>Table1[[#This Row],[Szla]]</f>
        <v>584/2026</v>
      </c>
      <c r="D604" s="6">
        <f>Table1[[#This Row],[Kelt_hó]]</f>
        <v>2</v>
      </c>
      <c r="E604" t="str">
        <f>Table1[[#This Row],[Vevő]]</f>
        <v>Moratus Szerkezetépítő Kft.</v>
      </c>
      <c r="F604" t="str">
        <f>Table1[[#This Row],[Termékkör]]</f>
        <v>Lánc függesztékek</v>
      </c>
      <c r="G604" s="4">
        <f>Table1[[#This Row],[SzumElad]]</f>
        <v>3360</v>
      </c>
      <c r="H604" s="7">
        <f>Table1[[#This Row],[Jut_%]]</f>
        <v>14.37</v>
      </c>
      <c r="I604" s="4">
        <f>Table1[[#This Row],[Jut]]</f>
        <v>482.83199999999999</v>
      </c>
      <c r="J604" s="4">
        <f>Table1[[#This Row],[Column1]]</f>
        <v>0</v>
      </c>
    </row>
    <row r="605" spans="1:10" hidden="1" x14ac:dyDescent="0.3">
      <c r="A605" s="2" t="str">
        <f>Table1[[#This Row],[Befolyt]]</f>
        <v>n</v>
      </c>
      <c r="B605" t="str">
        <f>Table1[[#This Row],[ÜK]]</f>
        <v>Négyesy Gábor</v>
      </c>
      <c r="C605" s="3" t="str">
        <f>Table1[[#This Row],[Szla]]</f>
        <v>584/2026</v>
      </c>
      <c r="D605" s="6">
        <f>Table1[[#This Row],[Kelt_hó]]</f>
        <v>2</v>
      </c>
      <c r="E605" t="str">
        <f>Table1[[#This Row],[Vevő]]</f>
        <v>Moratus Szerkezetépítő Kft.</v>
      </c>
      <c r="F605" t="str">
        <f>Table1[[#This Row],[Termékkör]]</f>
        <v>Lánc függesztékek</v>
      </c>
      <c r="G605" s="4">
        <f>Table1[[#This Row],[SzumElad]]</f>
        <v>2650</v>
      </c>
      <c r="H605" s="7">
        <f>Table1[[#This Row],[Jut_%]]</f>
        <v>5</v>
      </c>
      <c r="I605" s="4">
        <f>Table1[[#This Row],[Jut]]</f>
        <v>132.5</v>
      </c>
      <c r="J605" s="4">
        <f>Table1[[#This Row],[Column1]]</f>
        <v>0</v>
      </c>
    </row>
    <row r="606" spans="1:10" hidden="1" x14ac:dyDescent="0.3">
      <c r="A606" s="2" t="str">
        <f>Table1[[#This Row],[Befolyt]]</f>
        <v>n</v>
      </c>
      <c r="B606" t="str">
        <f>Table1[[#This Row],[ÜK]]</f>
        <v>Négyesy Gábor</v>
      </c>
      <c r="C606" s="3" t="str">
        <f>Table1[[#This Row],[Szla]]</f>
        <v>584/2026</v>
      </c>
      <c r="D606" s="6">
        <f>Table1[[#This Row],[Kelt_hó]]</f>
        <v>2</v>
      </c>
      <c r="E606" t="str">
        <f>Table1[[#This Row],[Vevő]]</f>
        <v>Moratus Szerkezetépítő Kft.</v>
      </c>
      <c r="F606" t="str">
        <f>Table1[[#This Row],[Termékkör]]</f>
        <v>Lánc függesztékek</v>
      </c>
      <c r="G606" s="4">
        <f>Table1[[#This Row],[SzumElad]]</f>
        <v>380</v>
      </c>
      <c r="H606" s="7">
        <f>Table1[[#This Row],[Jut_%]]</f>
        <v>5</v>
      </c>
      <c r="I606" s="4">
        <f>Table1[[#This Row],[Jut]]</f>
        <v>19</v>
      </c>
      <c r="J606" s="4">
        <f>Table1[[#This Row],[Column1]]</f>
        <v>0</v>
      </c>
    </row>
    <row r="607" spans="1:10" hidden="1" x14ac:dyDescent="0.3">
      <c r="A607" s="2" t="str">
        <f>Table1[[#This Row],[Befolyt]]</f>
        <v>n</v>
      </c>
      <c r="B607" t="str">
        <f>Table1[[#This Row],[ÜK]]</f>
        <v>Négyesy Gábor</v>
      </c>
      <c r="C607" s="3" t="str">
        <f>Table1[[#This Row],[Szla]]</f>
        <v>584/2026</v>
      </c>
      <c r="D607" s="6">
        <f>Table1[[#This Row],[Kelt_hó]]</f>
        <v>2</v>
      </c>
      <c r="E607" t="str">
        <f>Table1[[#This Row],[Vevő]]</f>
        <v>Moratus Szerkezetépítő Kft.</v>
      </c>
      <c r="F607" t="str">
        <f>Table1[[#This Row],[Termékkör]]</f>
        <v>Lánc függesztékek</v>
      </c>
      <c r="G607" s="4">
        <f>Table1[[#This Row],[SzumElad]]</f>
        <v>2740</v>
      </c>
      <c r="H607" s="7">
        <f>Table1[[#This Row],[Jut_%]]</f>
        <v>13.99</v>
      </c>
      <c r="I607" s="4">
        <f>Table1[[#This Row],[Jut]]</f>
        <v>383.32599999999996</v>
      </c>
      <c r="J607" s="4">
        <f>Table1[[#This Row],[Column1]]</f>
        <v>0</v>
      </c>
    </row>
    <row r="608" spans="1:10" hidden="1" x14ac:dyDescent="0.3">
      <c r="A608" s="2" t="str">
        <f>Table1[[#This Row],[Befolyt]]</f>
        <v>n</v>
      </c>
      <c r="B608" t="str">
        <f>Table1[[#This Row],[ÜK]]</f>
        <v>Nagy Gergely</v>
      </c>
      <c r="C608" s="3" t="str">
        <f>Table1[[#This Row],[Szla]]</f>
        <v>583/2026</v>
      </c>
      <c r="D608" s="6">
        <f>Table1[[#This Row],[Kelt_hó]]</f>
        <v>2</v>
      </c>
      <c r="E608" t="str">
        <f>Table1[[#This Row],[Vevő]]</f>
        <v>Lufthansa Technik Budapest Kft</v>
      </c>
      <c r="F608" t="str">
        <f>Table1[[#This Row],[Termékkör]]</f>
        <v>Vizsgálat</v>
      </c>
      <c r="G608" s="4">
        <f>Table1[[#This Row],[SzumElad]]</f>
        <v>131647</v>
      </c>
      <c r="H608" s="7">
        <f>Table1[[#This Row],[Jut_%]]</f>
        <v>10</v>
      </c>
      <c r="I608" s="4">
        <f>Table1[[#This Row],[Jut]]</f>
        <v>13164.7</v>
      </c>
      <c r="J608" s="4">
        <f>Table1[[#This Row],[Column1]]</f>
        <v>0</v>
      </c>
    </row>
    <row r="609" spans="1:10" hidden="1" x14ac:dyDescent="0.3">
      <c r="A609" s="2" t="str">
        <f>Table1[[#This Row],[Befolyt]]</f>
        <v>n</v>
      </c>
      <c r="B609" t="str">
        <f>Table1[[#This Row],[ÜK]]</f>
        <v>Kocsis Károly</v>
      </c>
      <c r="C609" s="3" t="str">
        <f>Table1[[#This Row],[Szla]]</f>
        <v>582/2026</v>
      </c>
      <c r="D609" s="6">
        <f>Table1[[#This Row],[Kelt_hó]]</f>
        <v>2</v>
      </c>
      <c r="E609" t="str">
        <f>Table1[[#This Row],[Vevő]]</f>
        <v>HORVÁTH RUDOLF INTERTRANSPORT KERESKEDELMI és SZOLGÁLTATÓ KFT.</v>
      </c>
      <c r="F609" t="str">
        <f>Table1[[#This Row],[Termékkör]]</f>
        <v>Rakományrögzítők</v>
      </c>
      <c r="G609" s="4">
        <f>Table1[[#This Row],[SzumElad]]</f>
        <v>295200</v>
      </c>
      <c r="H609" s="7">
        <f>Table1[[#This Row],[Jut_%]]</f>
        <v>0</v>
      </c>
      <c r="I609" s="4">
        <f>Table1[[#This Row],[Jut]]</f>
        <v>0</v>
      </c>
      <c r="J609" s="4">
        <f>Table1[[#This Row],[Column1]]</f>
        <v>0</v>
      </c>
    </row>
    <row r="610" spans="1:10" hidden="1" x14ac:dyDescent="0.3">
      <c r="A610" s="2" t="str">
        <f>Table1[[#This Row],[Befolyt]]</f>
        <v>n</v>
      </c>
      <c r="B610" t="str">
        <f>Table1[[#This Row],[ÜK]]</f>
        <v>Négyesy Gábor</v>
      </c>
      <c r="C610" s="3" t="str">
        <f>Table1[[#This Row],[Szla]]</f>
        <v>581/2026</v>
      </c>
      <c r="D610" s="6">
        <f>Table1[[#This Row],[Kelt_hó]]</f>
        <v>2</v>
      </c>
      <c r="E610" t="str">
        <f>Table1[[#This Row],[Vevő]]</f>
        <v>Sodronykötél Kft</v>
      </c>
      <c r="F610" t="str">
        <f>Table1[[#This Row],[Termékkör]]</f>
        <v>Lánc függesztékek</v>
      </c>
      <c r="G610" s="4">
        <f>Table1[[#This Row],[SzumElad]]</f>
        <v>10800</v>
      </c>
      <c r="H610" s="7">
        <f>Table1[[#This Row],[Jut_%]]</f>
        <v>1.66</v>
      </c>
      <c r="I610" s="4">
        <f>Table1[[#This Row],[Jut]]</f>
        <v>179.28</v>
      </c>
      <c r="J610" s="4">
        <f>Table1[[#This Row],[Column1]]</f>
        <v>0</v>
      </c>
    </row>
    <row r="611" spans="1:10" hidden="1" x14ac:dyDescent="0.3">
      <c r="A611" s="2" t="str">
        <f>Table1[[#This Row],[Befolyt]]</f>
        <v>n</v>
      </c>
      <c r="B611" t="str">
        <f>Table1[[#This Row],[ÜK]]</f>
        <v>Négyesy Gábor</v>
      </c>
      <c r="C611" s="3" t="str">
        <f>Table1[[#This Row],[Szla]]</f>
        <v>581/2026</v>
      </c>
      <c r="D611" s="6">
        <f>Table1[[#This Row],[Kelt_hó]]</f>
        <v>2</v>
      </c>
      <c r="E611" t="str">
        <f>Table1[[#This Row],[Vevő]]</f>
        <v>Sodronykötél Kft</v>
      </c>
      <c r="F611" t="str">
        <f>Table1[[#This Row],[Termékkör]]</f>
        <v>Vizsgálat</v>
      </c>
      <c r="G611" s="4">
        <f>Table1[[#This Row],[SzumElad]]</f>
        <v>102450</v>
      </c>
      <c r="H611" s="7">
        <f>Table1[[#This Row],[Jut_%]]</f>
        <v>10</v>
      </c>
      <c r="I611" s="4">
        <f>Table1[[#This Row],[Jut]]</f>
        <v>10245</v>
      </c>
      <c r="J611" s="4">
        <f>Table1[[#This Row],[Column1]]</f>
        <v>0</v>
      </c>
    </row>
    <row r="612" spans="1:10" hidden="1" x14ac:dyDescent="0.3">
      <c r="A612" s="2" t="str">
        <f>Table1[[#This Row],[Befolyt]]</f>
        <v>n</v>
      </c>
      <c r="B612" t="str">
        <f>Table1[[#This Row],[ÜK]]</f>
        <v>Négyesy Gábor</v>
      </c>
      <c r="C612" s="3" t="str">
        <f>Table1[[#This Row],[Szla]]</f>
        <v>581/2026</v>
      </c>
      <c r="D612" s="6">
        <f>Table1[[#This Row],[Kelt_hó]]</f>
        <v>2</v>
      </c>
      <c r="E612" t="str">
        <f>Table1[[#This Row],[Vevő]]</f>
        <v>Sodronykötél Kft</v>
      </c>
      <c r="F612" t="str">
        <f>Table1[[#This Row],[Termékkör]]</f>
        <v>Lánc függesztékek</v>
      </c>
      <c r="G612" s="4">
        <f>Table1[[#This Row],[SzumElad]]</f>
        <v>2416</v>
      </c>
      <c r="H612" s="7">
        <f>Table1[[#This Row],[Jut_%]]</f>
        <v>1.66</v>
      </c>
      <c r="I612" s="4">
        <f>Table1[[#This Row],[Jut]]</f>
        <v>40.105600000000003</v>
      </c>
      <c r="J612" s="4">
        <f>Table1[[#This Row],[Column1]]</f>
        <v>0</v>
      </c>
    </row>
    <row r="613" spans="1:10" hidden="1" x14ac:dyDescent="0.3">
      <c r="A613" s="2" t="str">
        <f>Table1[[#This Row],[Befolyt]]</f>
        <v>n</v>
      </c>
      <c r="B613" t="str">
        <f>Table1[[#This Row],[ÜK]]</f>
        <v>Négyesy Gábor</v>
      </c>
      <c r="C613" s="3" t="str">
        <f>Table1[[#This Row],[Szla]]</f>
        <v>581/2026</v>
      </c>
      <c r="D613" s="6">
        <f>Table1[[#This Row],[Kelt_hó]]</f>
        <v>2</v>
      </c>
      <c r="E613" t="str">
        <f>Table1[[#This Row],[Vevő]]</f>
        <v>Sodronykötél Kft</v>
      </c>
      <c r="F613" t="str">
        <f>Table1[[#This Row],[Termékkör]]</f>
        <v>Lánc függesztékek</v>
      </c>
      <c r="G613" s="4">
        <f>Table1[[#This Row],[SzumElad]]</f>
        <v>6120</v>
      </c>
      <c r="H613" s="7">
        <f>Table1[[#This Row],[Jut_%]]</f>
        <v>5</v>
      </c>
      <c r="I613" s="4">
        <f>Table1[[#This Row],[Jut]]</f>
        <v>306</v>
      </c>
      <c r="J613" s="4">
        <f>Table1[[#This Row],[Column1]]</f>
        <v>0</v>
      </c>
    </row>
    <row r="614" spans="1:10" hidden="1" x14ac:dyDescent="0.3">
      <c r="A614" s="2" t="str">
        <f>Table1[[#This Row],[Befolyt]]</f>
        <v>n</v>
      </c>
      <c r="B614" t="str">
        <f>Table1[[#This Row],[ÜK]]</f>
        <v>Négyesy Gábor</v>
      </c>
      <c r="C614" s="3" t="str">
        <f>Table1[[#This Row],[Szla]]</f>
        <v>581/2026</v>
      </c>
      <c r="D614" s="6">
        <f>Table1[[#This Row],[Kelt_hó]]</f>
        <v>2</v>
      </c>
      <c r="E614" t="str">
        <f>Table1[[#This Row],[Vevő]]</f>
        <v>Sodronykötél Kft</v>
      </c>
      <c r="F614" t="str">
        <f>Table1[[#This Row],[Termékkör]]</f>
        <v>Lánc függesztékek</v>
      </c>
      <c r="G614" s="4">
        <f>Table1[[#This Row],[SzumElad]]</f>
        <v>1152</v>
      </c>
      <c r="H614" s="7">
        <f>Table1[[#This Row],[Jut_%]]</f>
        <v>3.81</v>
      </c>
      <c r="I614" s="4">
        <f>Table1[[#This Row],[Jut]]</f>
        <v>43.891199999999998</v>
      </c>
      <c r="J614" s="4">
        <f>Table1[[#This Row],[Column1]]</f>
        <v>0</v>
      </c>
    </row>
    <row r="615" spans="1:10" hidden="1" x14ac:dyDescent="0.3">
      <c r="A615" s="2" t="str">
        <f>Table1[[#This Row],[Befolyt]]</f>
        <v>n</v>
      </c>
      <c r="B615" t="str">
        <f>Table1[[#This Row],[ÜK]]</f>
        <v>Négyesy Gábor</v>
      </c>
      <c r="C615" s="3" t="str">
        <f>Table1[[#This Row],[Szla]]</f>
        <v>581/2026</v>
      </c>
      <c r="D615" s="6">
        <f>Table1[[#This Row],[Kelt_hó]]</f>
        <v>2</v>
      </c>
      <c r="E615" t="str">
        <f>Table1[[#This Row],[Vevő]]</f>
        <v>Sodronykötél Kft</v>
      </c>
      <c r="F615" t="str">
        <f>Table1[[#This Row],[Termékkör]]</f>
        <v>Lánc függesztékek</v>
      </c>
      <c r="G615" s="4">
        <f>Table1[[#This Row],[SzumElad]]</f>
        <v>2776</v>
      </c>
      <c r="H615" s="7">
        <f>Table1[[#This Row],[Jut_%]]</f>
        <v>1.66</v>
      </c>
      <c r="I615" s="4">
        <f>Table1[[#This Row],[Jut]]</f>
        <v>46.081600000000002</v>
      </c>
      <c r="J615" s="4">
        <f>Table1[[#This Row],[Column1]]</f>
        <v>0</v>
      </c>
    </row>
    <row r="616" spans="1:10" hidden="1" x14ac:dyDescent="0.3">
      <c r="A616" s="2" t="str">
        <f>Table1[[#This Row],[Befolyt]]</f>
        <v>n</v>
      </c>
      <c r="B616" t="str">
        <f>Table1[[#This Row],[ÜK]]</f>
        <v>Négyesy Gábor</v>
      </c>
      <c r="C616" s="3" t="str">
        <f>Table1[[#This Row],[Szla]]</f>
        <v>581/2026</v>
      </c>
      <c r="D616" s="6">
        <f>Table1[[#This Row],[Kelt_hó]]</f>
        <v>2</v>
      </c>
      <c r="E616" t="str">
        <f>Table1[[#This Row],[Vevő]]</f>
        <v>Sodronykötél Kft</v>
      </c>
      <c r="F616" t="str">
        <f>Table1[[#This Row],[Termékkör]]</f>
        <v>Saját munka</v>
      </c>
      <c r="G616" s="4">
        <f>Table1[[#This Row],[SzumElad]]</f>
        <v>6000</v>
      </c>
      <c r="H616" s="7">
        <f>Table1[[#This Row],[Jut_%]]</f>
        <v>0</v>
      </c>
      <c r="I616" s="4">
        <f>Table1[[#This Row],[Jut]]</f>
        <v>0</v>
      </c>
      <c r="J616" s="4">
        <f>Table1[[#This Row],[Column1]]</f>
        <v>0</v>
      </c>
    </row>
    <row r="617" spans="1:10" hidden="1" x14ac:dyDescent="0.3">
      <c r="A617" s="2" t="str">
        <f>Table1[[#This Row],[Befolyt]]</f>
        <v>n</v>
      </c>
      <c r="B617" t="str">
        <f>Table1[[#This Row],[ÜK]]</f>
        <v>Négyesy Gábor</v>
      </c>
      <c r="C617" s="3" t="str">
        <f>Table1[[#This Row],[Szla]]</f>
        <v>581/2026</v>
      </c>
      <c r="D617" s="6">
        <f>Table1[[#This Row],[Kelt_hó]]</f>
        <v>2</v>
      </c>
      <c r="E617" t="str">
        <f>Table1[[#This Row],[Vevő]]</f>
        <v>Sodronykötél Kft</v>
      </c>
      <c r="F617" t="str">
        <f>Table1[[#This Row],[Termékkör]]</f>
        <v>Lánc függesztékek</v>
      </c>
      <c r="G617" s="4">
        <f>Table1[[#This Row],[SzumElad]]</f>
        <v>1060</v>
      </c>
      <c r="H617" s="7">
        <f>Table1[[#This Row],[Jut_%]]</f>
        <v>14.31</v>
      </c>
      <c r="I617" s="4">
        <f>Table1[[#This Row],[Jut]]</f>
        <v>151.68600000000001</v>
      </c>
      <c r="J617" s="4">
        <f>Table1[[#This Row],[Column1]]</f>
        <v>0</v>
      </c>
    </row>
    <row r="618" spans="1:10" hidden="1" x14ac:dyDescent="0.3">
      <c r="A618" s="2" t="str">
        <f>Table1[[#This Row],[Befolyt]]</f>
        <v>n</v>
      </c>
      <c r="B618" t="str">
        <f>Table1[[#This Row],[ÜK]]</f>
        <v>Négyesy Gábor</v>
      </c>
      <c r="C618" s="3" t="str">
        <f>Table1[[#This Row],[Szla]]</f>
        <v>581/2026</v>
      </c>
      <c r="D618" s="6">
        <f>Table1[[#This Row],[Kelt_hó]]</f>
        <v>2</v>
      </c>
      <c r="E618" t="str">
        <f>Table1[[#This Row],[Vevő]]</f>
        <v>Sodronykötél Kft</v>
      </c>
      <c r="F618" t="str">
        <f>Table1[[#This Row],[Termékkör]]</f>
        <v>Lánc függesztékek</v>
      </c>
      <c r="G618" s="4">
        <f>Table1[[#This Row],[SzumElad]]</f>
        <v>1485</v>
      </c>
      <c r="H618" s="7">
        <f>Table1[[#This Row],[Jut_%]]</f>
        <v>5</v>
      </c>
      <c r="I618" s="4">
        <f>Table1[[#This Row],[Jut]]</f>
        <v>74.25</v>
      </c>
      <c r="J618" s="4">
        <f>Table1[[#This Row],[Column1]]</f>
        <v>0</v>
      </c>
    </row>
    <row r="619" spans="1:10" hidden="1" x14ac:dyDescent="0.3">
      <c r="A619" s="2" t="str">
        <f>Table1[[#This Row],[Befolyt]]</f>
        <v>n</v>
      </c>
      <c r="B619" t="str">
        <f>Table1[[#This Row],[ÜK]]</f>
        <v>Négyesy Gábor</v>
      </c>
      <c r="C619" s="3" t="str">
        <f>Table1[[#This Row],[Szla]]</f>
        <v>581/2026</v>
      </c>
      <c r="D619" s="6">
        <f>Table1[[#This Row],[Kelt_hó]]</f>
        <v>2</v>
      </c>
      <c r="E619" t="str">
        <f>Table1[[#This Row],[Vevő]]</f>
        <v>Sodronykötél Kft</v>
      </c>
      <c r="F619" t="str">
        <f>Table1[[#This Row],[Termékkör]]</f>
        <v>Lánc függesztékek</v>
      </c>
      <c r="G619" s="4">
        <f>Table1[[#This Row],[SzumElad]]</f>
        <v>1485</v>
      </c>
      <c r="H619" s="7">
        <f>Table1[[#This Row],[Jut_%]]</f>
        <v>5</v>
      </c>
      <c r="I619" s="4">
        <f>Table1[[#This Row],[Jut]]</f>
        <v>74.25</v>
      </c>
      <c r="J619" s="4">
        <f>Table1[[#This Row],[Column1]]</f>
        <v>0</v>
      </c>
    </row>
    <row r="620" spans="1:10" hidden="1" x14ac:dyDescent="0.3">
      <c r="A620" s="2" t="str">
        <f>Table1[[#This Row],[Befolyt]]</f>
        <v>n</v>
      </c>
      <c r="B620" t="str">
        <f>Table1[[#This Row],[ÜK]]</f>
        <v>Négyesy Gábor</v>
      </c>
      <c r="C620" s="3" t="str">
        <f>Table1[[#This Row],[Szla]]</f>
        <v>580/2026</v>
      </c>
      <c r="D620" s="6">
        <f>Table1[[#This Row],[Kelt_hó]]</f>
        <v>2</v>
      </c>
      <c r="E620" t="str">
        <f>Table1[[#This Row],[Vevő]]</f>
        <v>Fővárosi Csatornázási Művek Zrt</v>
      </c>
      <c r="F620" t="str">
        <f>Table1[[#This Row],[Termékkör]]</f>
        <v>Acélsodrony függesztékek</v>
      </c>
      <c r="G620" s="4">
        <f>Table1[[#This Row],[SzumElad]]</f>
        <v>9990</v>
      </c>
      <c r="H620" s="7">
        <f>Table1[[#This Row],[Jut_%]]</f>
        <v>5</v>
      </c>
      <c r="I620" s="4">
        <f>Table1[[#This Row],[Jut]]</f>
        <v>499.5</v>
      </c>
      <c r="J620" s="4">
        <f>Table1[[#This Row],[Column1]]</f>
        <v>0</v>
      </c>
    </row>
    <row r="621" spans="1:10" hidden="1" x14ac:dyDescent="0.3">
      <c r="A621" s="2" t="str">
        <f>Table1[[#This Row],[Befolyt]]</f>
        <v>n</v>
      </c>
      <c r="B621" t="str">
        <f>Table1[[#This Row],[ÜK]]</f>
        <v>Négyesy Gábor</v>
      </c>
      <c r="C621" s="3" t="str">
        <f>Table1[[#This Row],[Szla]]</f>
        <v>580/2026</v>
      </c>
      <c r="D621" s="6">
        <f>Table1[[#This Row],[Kelt_hó]]</f>
        <v>2</v>
      </c>
      <c r="E621" t="str">
        <f>Table1[[#This Row],[Vevő]]</f>
        <v>Fővárosi Csatornázási Művek Zrt</v>
      </c>
      <c r="F621" t="str">
        <f>Table1[[#This Row],[Termékkör]]</f>
        <v>Acélsodrony függesztékek</v>
      </c>
      <c r="G621" s="4">
        <f>Table1[[#This Row],[SzumElad]]</f>
        <v>8530</v>
      </c>
      <c r="H621" s="7">
        <f>Table1[[#This Row],[Jut_%]]</f>
        <v>5</v>
      </c>
      <c r="I621" s="4">
        <f>Table1[[#This Row],[Jut]]</f>
        <v>426.5</v>
      </c>
      <c r="J621" s="4">
        <f>Table1[[#This Row],[Column1]]</f>
        <v>0</v>
      </c>
    </row>
    <row r="622" spans="1:10" hidden="1" x14ac:dyDescent="0.3">
      <c r="A622" s="2" t="str">
        <f>Table1[[#This Row],[Befolyt]]</f>
        <v>n</v>
      </c>
      <c r="B622" t="str">
        <f>Table1[[#This Row],[ÜK]]</f>
        <v>Négyesy Gábor</v>
      </c>
      <c r="C622" s="3" t="str">
        <f>Table1[[#This Row],[Szla]]</f>
        <v>580/2026</v>
      </c>
      <c r="D622" s="6">
        <f>Table1[[#This Row],[Kelt_hó]]</f>
        <v>2</v>
      </c>
      <c r="E622" t="str">
        <f>Table1[[#This Row],[Vevő]]</f>
        <v>Fővárosi Csatornázási Művek Zrt</v>
      </c>
      <c r="F622" t="str">
        <f>Table1[[#This Row],[Termékkör]]</f>
        <v>Acélsodrony függesztékek</v>
      </c>
      <c r="G622" s="4">
        <f>Table1[[#This Row],[SzumElad]]</f>
        <v>7470</v>
      </c>
      <c r="H622" s="7">
        <f>Table1[[#This Row],[Jut_%]]</f>
        <v>5</v>
      </c>
      <c r="I622" s="4">
        <f>Table1[[#This Row],[Jut]]</f>
        <v>373.5</v>
      </c>
      <c r="J622" s="4">
        <f>Table1[[#This Row],[Column1]]</f>
        <v>0</v>
      </c>
    </row>
    <row r="623" spans="1:10" hidden="1" x14ac:dyDescent="0.3">
      <c r="A623" s="2" t="str">
        <f>Table1[[#This Row],[Befolyt]]</f>
        <v>n</v>
      </c>
      <c r="B623" t="str">
        <f>Table1[[#This Row],[ÜK]]</f>
        <v>Négyesy Gábor</v>
      </c>
      <c r="C623" s="3" t="str">
        <f>Table1[[#This Row],[Szla]]</f>
        <v>579/2026</v>
      </c>
      <c r="D623" s="6">
        <f>Table1[[#This Row],[Kelt_hó]]</f>
        <v>2</v>
      </c>
      <c r="E623" t="str">
        <f>Table1[[#This Row],[Vevő]]</f>
        <v>Acélhidak Kft</v>
      </c>
      <c r="F623" t="str">
        <f>Table1[[#This Row],[Termékkör]]</f>
        <v>Megfogók</v>
      </c>
      <c r="G623" s="4">
        <f>Table1[[#This Row],[SzumElad]]</f>
        <v>123200</v>
      </c>
      <c r="H623" s="7">
        <f>Table1[[#This Row],[Jut_%]]</f>
        <v>1</v>
      </c>
      <c r="I623" s="4">
        <f>Table1[[#This Row],[Jut]]</f>
        <v>1232</v>
      </c>
      <c r="J623" s="4">
        <f>Table1[[#This Row],[Column1]]</f>
        <v>0</v>
      </c>
    </row>
    <row r="624" spans="1:10" hidden="1" x14ac:dyDescent="0.3">
      <c r="A624" s="2" t="str">
        <f>Table1[[#This Row],[Befolyt]]</f>
        <v>n</v>
      </c>
      <c r="B624" t="str">
        <f>Table1[[#This Row],[ÜK]]</f>
        <v>Négyesy Gábor</v>
      </c>
      <c r="C624" s="3" t="str">
        <f>Table1[[#This Row],[Szla]]</f>
        <v>579/2026</v>
      </c>
      <c r="D624" s="6">
        <f>Table1[[#This Row],[Kelt_hó]]</f>
        <v>2</v>
      </c>
      <c r="E624" t="str">
        <f>Table1[[#This Row],[Vevő]]</f>
        <v>Acélhidak Kft</v>
      </c>
      <c r="F624" t="str">
        <f>Table1[[#This Row],[Termékkör]]</f>
        <v>Megfogók</v>
      </c>
      <c r="G624" s="4">
        <f>Table1[[#This Row],[SzumElad]]</f>
        <v>193800</v>
      </c>
      <c r="H624" s="7">
        <f>Table1[[#This Row],[Jut_%]]</f>
        <v>1</v>
      </c>
      <c r="I624" s="4">
        <f>Table1[[#This Row],[Jut]]</f>
        <v>1938</v>
      </c>
      <c r="J624" s="4">
        <f>Table1[[#This Row],[Column1]]</f>
        <v>0</v>
      </c>
    </row>
    <row r="625" spans="1:10" hidden="1" x14ac:dyDescent="0.3">
      <c r="A625" s="2" t="str">
        <f>Table1[[#This Row],[Befolyt]]</f>
        <v>n</v>
      </c>
      <c r="B625" t="str">
        <f>Table1[[#This Row],[ÜK]]</f>
        <v>Négyesy Gábor</v>
      </c>
      <c r="C625" s="3" t="str">
        <f>Table1[[#This Row],[Szla]]</f>
        <v>579/2026</v>
      </c>
      <c r="D625" s="6">
        <f>Table1[[#This Row],[Kelt_hó]]</f>
        <v>2</v>
      </c>
      <c r="E625" t="str">
        <f>Table1[[#This Row],[Vevő]]</f>
        <v>Acélhidak Kft</v>
      </c>
      <c r="F625" t="str">
        <f>Table1[[#This Row],[Termékkör]]</f>
        <v>Emelőmágnesek</v>
      </c>
      <c r="G625" s="4">
        <f>Table1[[#This Row],[SzumElad]]</f>
        <v>167200</v>
      </c>
      <c r="H625" s="7">
        <f>Table1[[#This Row],[Jut_%]]</f>
        <v>1</v>
      </c>
      <c r="I625" s="4">
        <f>Table1[[#This Row],[Jut]]</f>
        <v>1672</v>
      </c>
      <c r="J625" s="4">
        <f>Table1[[#This Row],[Column1]]</f>
        <v>0</v>
      </c>
    </row>
    <row r="626" spans="1:10" hidden="1" x14ac:dyDescent="0.3">
      <c r="A626" s="2" t="str">
        <f>Table1[[#This Row],[Befolyt]]</f>
        <v>n</v>
      </c>
      <c r="B626" t="str">
        <f>Table1[[#This Row],[ÜK]]</f>
        <v>Négyesy Gábor</v>
      </c>
      <c r="C626" s="3" t="str">
        <f>Table1[[#This Row],[Szla]]</f>
        <v>579/2026</v>
      </c>
      <c r="D626" s="6">
        <f>Table1[[#This Row],[Kelt_hó]]</f>
        <v>2</v>
      </c>
      <c r="E626" t="str">
        <f>Table1[[#This Row],[Vevő]]</f>
        <v>Acélhidak Kft</v>
      </c>
      <c r="F626" t="str">
        <f>Table1[[#This Row],[Termékkör]]</f>
        <v>Lánc függesztékek</v>
      </c>
      <c r="G626" s="4">
        <f>Table1[[#This Row],[SzumElad]]</f>
        <v>20900</v>
      </c>
      <c r="H626" s="7">
        <f>Table1[[#This Row],[Jut_%]]</f>
        <v>1</v>
      </c>
      <c r="I626" s="4">
        <f>Table1[[#This Row],[Jut]]</f>
        <v>209</v>
      </c>
      <c r="J626" s="4">
        <f>Table1[[#This Row],[Column1]]</f>
        <v>0</v>
      </c>
    </row>
    <row r="627" spans="1:10" hidden="1" x14ac:dyDescent="0.3">
      <c r="A627" s="2" t="str">
        <f>Table1[[#This Row],[Befolyt]]</f>
        <v>n</v>
      </c>
      <c r="B627" t="str">
        <f>Table1[[#This Row],[ÜK]]</f>
        <v>Négyesy Gábor</v>
      </c>
      <c r="C627" s="3" t="str">
        <f>Table1[[#This Row],[Szla]]</f>
        <v>579/2026</v>
      </c>
      <c r="D627" s="6">
        <f>Table1[[#This Row],[Kelt_hó]]</f>
        <v>2</v>
      </c>
      <c r="E627" t="str">
        <f>Table1[[#This Row],[Vevő]]</f>
        <v>Acélhidak Kft</v>
      </c>
      <c r="F627" t="str">
        <f>Table1[[#This Row],[Termékkör]]</f>
        <v>Lánc függesztékek</v>
      </c>
      <c r="G627" s="4">
        <f>Table1[[#This Row],[SzumElad]]</f>
        <v>12300</v>
      </c>
      <c r="H627" s="7">
        <f>Table1[[#This Row],[Jut_%]]</f>
        <v>1</v>
      </c>
      <c r="I627" s="4">
        <f>Table1[[#This Row],[Jut]]</f>
        <v>123</v>
      </c>
      <c r="J627" s="4">
        <f>Table1[[#This Row],[Column1]]</f>
        <v>0</v>
      </c>
    </row>
    <row r="628" spans="1:10" hidden="1" x14ac:dyDescent="0.3">
      <c r="A628" s="2" t="str">
        <f>Table1[[#This Row],[Befolyt]]</f>
        <v>n</v>
      </c>
      <c r="B628" t="str">
        <f>Table1[[#This Row],[ÜK]]</f>
        <v>Négyesy Gábor</v>
      </c>
      <c r="C628" s="3" t="str">
        <f>Table1[[#This Row],[Szla]]</f>
        <v>578/2026</v>
      </c>
      <c r="D628" s="6">
        <f>Table1[[#This Row],[Kelt_hó]]</f>
        <v>2</v>
      </c>
      <c r="E628" t="str">
        <f>Table1[[#This Row],[Vevő]]</f>
        <v>Bonex Épitőipari Kft</v>
      </c>
      <c r="F628" t="str">
        <f>Table1[[#This Row],[Termékkör]]</f>
        <v>Rakományrögzítők</v>
      </c>
      <c r="G628" s="4">
        <f>Table1[[#This Row],[SzumElad]]</f>
        <v>15300</v>
      </c>
      <c r="H628" s="7">
        <f>Table1[[#This Row],[Jut_%]]</f>
        <v>5.71</v>
      </c>
      <c r="I628" s="4">
        <f>Table1[[#This Row],[Jut]]</f>
        <v>873.63</v>
      </c>
      <c r="J628" s="4">
        <f>Table1[[#This Row],[Column1]]</f>
        <v>0</v>
      </c>
    </row>
    <row r="629" spans="1:10" hidden="1" x14ac:dyDescent="0.3">
      <c r="A629" s="2" t="str">
        <f>Table1[[#This Row],[Befolyt]]</f>
        <v>n</v>
      </c>
      <c r="B629" t="str">
        <f>Table1[[#This Row],[ÜK]]</f>
        <v>Hegyi Gábor</v>
      </c>
      <c r="C629" s="3" t="str">
        <f>Table1[[#This Row],[Szla]]</f>
        <v>577/2026</v>
      </c>
      <c r="D629" s="6">
        <f>Table1[[#This Row],[Kelt_hó]]</f>
        <v>2</v>
      </c>
      <c r="E629" t="str">
        <f>Table1[[#This Row],[Vevő]]</f>
        <v>Roto Elzett Certa Kft.</v>
      </c>
      <c r="F629" t="str">
        <f>Table1[[#This Row],[Termékkör]]</f>
        <v>Textilkötelek hevederek</v>
      </c>
      <c r="G629" s="4">
        <f>Table1[[#This Row],[SzumElad]]</f>
        <v>253200</v>
      </c>
      <c r="H629" s="7">
        <f>Table1[[#This Row],[Jut_%]]</f>
        <v>21.04</v>
      </c>
      <c r="I629" s="4">
        <f>Table1[[#This Row],[Jut]]</f>
        <v>53273.279999999999</v>
      </c>
      <c r="J629" s="4">
        <f>Table1[[#This Row],[Column1]]</f>
        <v>0</v>
      </c>
    </row>
    <row r="630" spans="1:10" hidden="1" x14ac:dyDescent="0.3">
      <c r="A630" s="2" t="str">
        <f>Table1[[#This Row],[Befolyt]]</f>
        <v>n</v>
      </c>
      <c r="B630" t="str">
        <f>Table1[[#This Row],[ÜK]]</f>
        <v>Hegyi Gábor</v>
      </c>
      <c r="C630" s="3" t="str">
        <f>Table1[[#This Row],[Szla]]</f>
        <v>577/2026</v>
      </c>
      <c r="D630" s="6">
        <f>Table1[[#This Row],[Kelt_hó]]</f>
        <v>2</v>
      </c>
      <c r="E630" t="str">
        <f>Table1[[#This Row],[Vevő]]</f>
        <v>Roto Elzett Certa Kft.</v>
      </c>
      <c r="F630" t="str">
        <f>Table1[[#This Row],[Termékkör]]</f>
        <v>Fuvar</v>
      </c>
      <c r="G630" s="4">
        <f>Table1[[#This Row],[SzumElad]]</f>
        <v>0</v>
      </c>
      <c r="H630" s="7">
        <f>Table1[[#This Row],[Jut_%]]</f>
        <v>0</v>
      </c>
      <c r="I630" s="4">
        <f>Table1[[#This Row],[Jut]]</f>
        <v>0</v>
      </c>
      <c r="J630" s="4">
        <f>Table1[[#This Row],[Column1]]</f>
        <v>0</v>
      </c>
    </row>
    <row r="631" spans="1:10" hidden="1" x14ac:dyDescent="0.3">
      <c r="A631" s="2" t="str">
        <f>Table1[[#This Row],[Befolyt]]</f>
        <v>n</v>
      </c>
      <c r="B631" t="str">
        <f>Table1[[#This Row],[ÜK]]</f>
        <v>Négyesy Gábor</v>
      </c>
      <c r="C631" s="3" t="str">
        <f>Table1[[#This Row],[Szla]]</f>
        <v>576/2026</v>
      </c>
      <c r="D631" s="6">
        <f>Table1[[#This Row],[Kelt_hó]]</f>
        <v>2</v>
      </c>
      <c r="E631" t="str">
        <f>Table1[[#This Row],[Vevő]]</f>
        <v>Pegazus Trade Kft</v>
      </c>
      <c r="F631" t="str">
        <f>Table1[[#This Row],[Termékkör]]</f>
        <v>Textilkötelek hevederek</v>
      </c>
      <c r="G631" s="4">
        <f>Table1[[#This Row],[SzumElad]]</f>
        <v>93250</v>
      </c>
      <c r="H631" s="7">
        <f>Table1[[#This Row],[Jut_%]]</f>
        <v>5</v>
      </c>
      <c r="I631" s="4">
        <f>Table1[[#This Row],[Jut]]</f>
        <v>4662.5</v>
      </c>
      <c r="J631" s="4">
        <f>Table1[[#This Row],[Column1]]</f>
        <v>0</v>
      </c>
    </row>
    <row r="632" spans="1:10" hidden="1" x14ac:dyDescent="0.3">
      <c r="A632" s="2" t="str">
        <f>Table1[[#This Row],[Befolyt]]</f>
        <v>n</v>
      </c>
      <c r="B632" t="str">
        <f>Table1[[#This Row],[ÜK]]</f>
        <v>Négyesy Gábor</v>
      </c>
      <c r="C632" s="3" t="str">
        <f>Table1[[#This Row],[Szla]]</f>
        <v>575/2026</v>
      </c>
      <c r="D632" s="6">
        <f>Table1[[#This Row],[Kelt_hó]]</f>
        <v>2</v>
      </c>
      <c r="E632" t="str">
        <f>Table1[[#This Row],[Vevő]]</f>
        <v>Fjord Acél Kft.</v>
      </c>
      <c r="F632" t="str">
        <f>Table1[[#This Row],[Termékkör]]</f>
        <v>Darukötelek</v>
      </c>
      <c r="G632" s="4">
        <f>Table1[[#This Row],[SzumElad]]</f>
        <v>329025</v>
      </c>
      <c r="H632" s="7">
        <f>Table1[[#This Row],[Jut_%]]</f>
        <v>5</v>
      </c>
      <c r="I632" s="4">
        <f>Table1[[#This Row],[Jut]]</f>
        <v>16451.25</v>
      </c>
      <c r="J632" s="4">
        <f>Table1[[#This Row],[Column1]]</f>
        <v>0</v>
      </c>
    </row>
    <row r="633" spans="1:10" hidden="1" x14ac:dyDescent="0.3">
      <c r="A633" s="2" t="str">
        <f>Table1[[#This Row],[Befolyt]]</f>
        <v>n</v>
      </c>
      <c r="B633" t="str">
        <f>Table1[[#This Row],[ÜK]]</f>
        <v>Négyesy Gábor</v>
      </c>
      <c r="C633" s="3" t="str">
        <f>Table1[[#This Row],[Szla]]</f>
        <v>574/2026</v>
      </c>
      <c r="D633" s="6">
        <f>Table1[[#This Row],[Kelt_hó]]</f>
        <v>2</v>
      </c>
      <c r="E633" t="str">
        <f>Table1[[#This Row],[Vevő]]</f>
        <v>ÉGV Toronydaru Zrt</v>
      </c>
      <c r="F633" t="str">
        <f>Table1[[#This Row],[Termékkör]]</f>
        <v>Egyéb</v>
      </c>
      <c r="G633" s="4">
        <f>Table1[[#This Row],[SzumElad]]</f>
        <v>0</v>
      </c>
      <c r="H633" s="7">
        <f>Table1[[#This Row],[Jut_%]]</f>
        <v>0</v>
      </c>
      <c r="I633" s="4">
        <f>Table1[[#This Row],[Jut]]</f>
        <v>0</v>
      </c>
      <c r="J633" s="4">
        <f>Table1[[#This Row],[Column1]]</f>
        <v>0</v>
      </c>
    </row>
    <row r="634" spans="1:10" hidden="1" x14ac:dyDescent="0.3">
      <c r="A634" s="2" t="str">
        <f>Table1[[#This Row],[Befolyt]]</f>
        <v>n</v>
      </c>
      <c r="B634" t="str">
        <f>Table1[[#This Row],[ÜK]]</f>
        <v>Négyesy Gábor</v>
      </c>
      <c r="C634" s="3" t="str">
        <f>Table1[[#This Row],[Szla]]</f>
        <v>574/2026</v>
      </c>
      <c r="D634" s="6">
        <f>Table1[[#This Row],[Kelt_hó]]</f>
        <v>2</v>
      </c>
      <c r="E634" t="str">
        <f>Table1[[#This Row],[Vevő]]</f>
        <v>ÉGV Toronydaru Zrt</v>
      </c>
      <c r="F634" t="str">
        <f>Table1[[#This Row],[Termékkör]]</f>
        <v>Darukötelek</v>
      </c>
      <c r="G634" s="4">
        <f>Table1[[#This Row],[SzumElad]]</f>
        <v>298320</v>
      </c>
      <c r="H634" s="7">
        <f>Table1[[#This Row],[Jut_%]]</f>
        <v>7.38</v>
      </c>
      <c r="I634" s="4">
        <f>Table1[[#This Row],[Jut]]</f>
        <v>22016.016</v>
      </c>
      <c r="J634" s="4">
        <f>Table1[[#This Row],[Column1]]</f>
        <v>0</v>
      </c>
    </row>
    <row r="635" spans="1:10" hidden="1" x14ac:dyDescent="0.3">
      <c r="A635" s="2" t="str">
        <f>Table1[[#This Row],[Befolyt]]</f>
        <v>n</v>
      </c>
      <c r="B635" t="str">
        <f>Table1[[#This Row],[ÜK]]</f>
        <v>Négyesy Gábor</v>
      </c>
      <c r="C635" s="3" t="str">
        <f>Table1[[#This Row],[Szla]]</f>
        <v>573/2026</v>
      </c>
      <c r="D635" s="6">
        <f>Table1[[#This Row],[Kelt_hó]]</f>
        <v>2</v>
      </c>
      <c r="E635" t="str">
        <f>Table1[[#This Row],[Vevő]]</f>
        <v>Swietelsky Magyarország Kft.</v>
      </c>
      <c r="F635" t="str">
        <f>Table1[[#This Row],[Termékkör]]</f>
        <v>Textilkötelek hevederek</v>
      </c>
      <c r="G635" s="4">
        <f>Table1[[#This Row],[SzumElad]]</f>
        <v>8400</v>
      </c>
      <c r="H635" s="7">
        <f>Table1[[#This Row],[Jut_%]]</f>
        <v>43.33</v>
      </c>
      <c r="I635" s="4">
        <f>Table1[[#This Row],[Jut]]</f>
        <v>3639.72</v>
      </c>
      <c r="J635" s="4">
        <f>Table1[[#This Row],[Column1]]</f>
        <v>0</v>
      </c>
    </row>
    <row r="636" spans="1:10" hidden="1" x14ac:dyDescent="0.3">
      <c r="A636" s="2" t="str">
        <f>Table1[[#This Row],[Befolyt]]</f>
        <v>n</v>
      </c>
      <c r="B636" t="str">
        <f>Table1[[#This Row],[ÜK]]</f>
        <v>Négyesy Gábor</v>
      </c>
      <c r="C636" s="3" t="str">
        <f>Table1[[#This Row],[Szla]]</f>
        <v>572/2026</v>
      </c>
      <c r="D636" s="6">
        <f>Table1[[#This Row],[Kelt_hó]]</f>
        <v>2</v>
      </c>
      <c r="E636" t="str">
        <f>Table1[[#This Row],[Vevő]]</f>
        <v>BW Papersystems Budapest Zrt.</v>
      </c>
      <c r="F636" t="str">
        <f>Table1[[#This Row],[Termékkör]]</f>
        <v>Rakományrögzítők</v>
      </c>
      <c r="G636" s="4">
        <f>Table1[[#This Row],[SzumElad]]</f>
        <v>34800</v>
      </c>
      <c r="H636" s="7">
        <f>Table1[[#This Row],[Jut_%]]</f>
        <v>2.14</v>
      </c>
      <c r="I636" s="4">
        <f>Table1[[#This Row],[Jut]]</f>
        <v>744.72</v>
      </c>
      <c r="J636" s="4">
        <f>Table1[[#This Row],[Column1]]</f>
        <v>0</v>
      </c>
    </row>
    <row r="637" spans="1:10" hidden="1" x14ac:dyDescent="0.3">
      <c r="A637" s="2" t="str">
        <f>Table1[[#This Row],[Befolyt]]</f>
        <v>n</v>
      </c>
      <c r="B637" t="str">
        <f>Table1[[#This Row],[ÜK]]</f>
        <v>Molnár Ferenc</v>
      </c>
      <c r="C637" s="3" t="str">
        <f>Table1[[#This Row],[Szla]]</f>
        <v>571/2026</v>
      </c>
      <c r="D637" s="6">
        <f>Table1[[#This Row],[Kelt_hó]]</f>
        <v>2</v>
      </c>
      <c r="E637" t="str">
        <f>Table1[[#This Row],[Vevő]]</f>
        <v>Schwarzmüller Kft.</v>
      </c>
      <c r="F637" t="str">
        <f>Table1[[#This Row],[Termékkör]]</f>
        <v>Lánc függesztékek</v>
      </c>
      <c r="G637" s="4">
        <f>Table1[[#This Row],[SzumElad]]</f>
        <v>131520</v>
      </c>
      <c r="H637" s="7">
        <f>Table1[[#This Row],[Jut_%]]</f>
        <v>10</v>
      </c>
      <c r="I637" s="4">
        <f>Table1[[#This Row],[Jut]]</f>
        <v>13152</v>
      </c>
      <c r="J637" s="4">
        <f>Table1[[#This Row],[Column1]]</f>
        <v>0</v>
      </c>
    </row>
    <row r="638" spans="1:10" hidden="1" x14ac:dyDescent="0.3">
      <c r="A638" s="2" t="str">
        <f>Table1[[#This Row],[Befolyt]]</f>
        <v>n</v>
      </c>
      <c r="B638" t="str">
        <f>Table1[[#This Row],[ÜK]]</f>
        <v>Molnár Ferenc</v>
      </c>
      <c r="C638" s="3" t="str">
        <f>Table1[[#This Row],[Szla]]</f>
        <v>571/2026</v>
      </c>
      <c r="D638" s="6">
        <f>Table1[[#This Row],[Kelt_hó]]</f>
        <v>2</v>
      </c>
      <c r="E638" t="str">
        <f>Table1[[#This Row],[Vevő]]</f>
        <v>Schwarzmüller Kft.</v>
      </c>
      <c r="F638" t="str">
        <f>Table1[[#This Row],[Termékkör]]</f>
        <v>Lánc függesztékek</v>
      </c>
      <c r="G638" s="4">
        <f>Table1[[#This Row],[SzumElad]]</f>
        <v>52340</v>
      </c>
      <c r="H638" s="7">
        <f>Table1[[#This Row],[Jut_%]]</f>
        <v>10</v>
      </c>
      <c r="I638" s="4">
        <f>Table1[[#This Row],[Jut]]</f>
        <v>5234</v>
      </c>
      <c r="J638" s="4">
        <f>Table1[[#This Row],[Column1]]</f>
        <v>0</v>
      </c>
    </row>
    <row r="639" spans="1:10" hidden="1" x14ac:dyDescent="0.3">
      <c r="A639" s="2" t="str">
        <f>Table1[[#This Row],[Befolyt]]</f>
        <v>n</v>
      </c>
      <c r="B639" t="str">
        <f>Table1[[#This Row],[ÜK]]</f>
        <v>Molnár Ferenc</v>
      </c>
      <c r="C639" s="3" t="str">
        <f>Table1[[#This Row],[Szla]]</f>
        <v>571/2026</v>
      </c>
      <c r="D639" s="6">
        <f>Table1[[#This Row],[Kelt_hó]]</f>
        <v>2</v>
      </c>
      <c r="E639" t="str">
        <f>Table1[[#This Row],[Vevő]]</f>
        <v>Schwarzmüller Kft.</v>
      </c>
      <c r="F639" t="str">
        <f>Table1[[#This Row],[Termékkör]]</f>
        <v>Fuvar</v>
      </c>
      <c r="G639" s="4">
        <f>Table1[[#This Row],[SzumElad]]</f>
        <v>3000</v>
      </c>
      <c r="H639" s="7">
        <f>Table1[[#This Row],[Jut_%]]</f>
        <v>0</v>
      </c>
      <c r="I639" s="4">
        <f>Table1[[#This Row],[Jut]]</f>
        <v>0</v>
      </c>
      <c r="J639" s="4">
        <f>Table1[[#This Row],[Column1]]</f>
        <v>0</v>
      </c>
    </row>
    <row r="640" spans="1:10" hidden="1" x14ac:dyDescent="0.3">
      <c r="A640" s="2" t="str">
        <f>Table1[[#This Row],[Befolyt]]</f>
        <v>n</v>
      </c>
      <c r="B640" t="str">
        <f>Table1[[#This Row],[ÜK]]</f>
        <v>Halász Miklós</v>
      </c>
      <c r="C640" s="3" t="str">
        <f>Table1[[#This Row],[Szla]]</f>
        <v>570/2026</v>
      </c>
      <c r="D640" s="6">
        <f>Table1[[#This Row],[Kelt_hó]]</f>
        <v>2</v>
      </c>
      <c r="E640" t="str">
        <f>Table1[[#This Row],[Vevő]]</f>
        <v>Zomko Kereskedelmi Kft.</v>
      </c>
      <c r="F640" t="str">
        <f>Table1[[#This Row],[Termékkör]]</f>
        <v>Kapcsolóelemek</v>
      </c>
      <c r="G640" s="4">
        <f>Table1[[#This Row],[SzumElad]]</f>
        <v>-25535</v>
      </c>
      <c r="H640" s="7">
        <f>Table1[[#This Row],[Jut_%]]</f>
        <v>2</v>
      </c>
      <c r="I640" s="4">
        <f>Table1[[#This Row],[Jut]]</f>
        <v>-510.7</v>
      </c>
      <c r="J640" s="4">
        <f>Table1[[#This Row],[Column1]]</f>
        <v>0</v>
      </c>
    </row>
    <row r="641" spans="1:10" hidden="1" x14ac:dyDescent="0.3">
      <c r="A641" s="2" t="str">
        <f>Table1[[#This Row],[Befolyt]]</f>
        <v>n</v>
      </c>
      <c r="B641" t="str">
        <f>Table1[[#This Row],[ÜK]]</f>
        <v>Négyesy Gábor</v>
      </c>
      <c r="C641" s="3" t="str">
        <f>Table1[[#This Row],[Szla]]</f>
        <v>569/2026</v>
      </c>
      <c r="D641" s="6">
        <f>Table1[[#This Row],[Kelt_hó]]</f>
        <v>2</v>
      </c>
      <c r="E641" t="str">
        <f>Table1[[#This Row],[Vevő]]</f>
        <v>BW Papersystems Budapest Zrt.</v>
      </c>
      <c r="F641" t="str">
        <f>Table1[[#This Row],[Termékkör]]</f>
        <v>Emelőgép szolgáltatások</v>
      </c>
      <c r="G641" s="4">
        <f>Table1[[#This Row],[SzumElad]]</f>
        <v>-14000</v>
      </c>
      <c r="H641" s="7">
        <f>Table1[[#This Row],[Jut_%]]</f>
        <v>0</v>
      </c>
      <c r="I641" s="4">
        <f>Table1[[#This Row],[Jut]]</f>
        <v>0</v>
      </c>
      <c r="J641" s="4">
        <f>Table1[[#This Row],[Column1]]</f>
        <v>0</v>
      </c>
    </row>
    <row r="642" spans="1:10" hidden="1" x14ac:dyDescent="0.3">
      <c r="A642" s="2" t="str">
        <f>Table1[[#This Row],[Befolyt]]</f>
        <v>n</v>
      </c>
      <c r="B642" t="str">
        <f>Table1[[#This Row],[ÜK]]</f>
        <v>Négyesy Gábor</v>
      </c>
      <c r="C642" s="3" t="str">
        <f>Table1[[#This Row],[Szla]]</f>
        <v>569/2026</v>
      </c>
      <c r="D642" s="6">
        <f>Table1[[#This Row],[Kelt_hó]]</f>
        <v>2</v>
      </c>
      <c r="E642" t="str">
        <f>Table1[[#This Row],[Vevő]]</f>
        <v>BW Papersystems Budapest Zrt.</v>
      </c>
      <c r="F642" t="str">
        <f>Table1[[#This Row],[Termékkör]]</f>
        <v>Emelőgép szolgáltatások</v>
      </c>
      <c r="G642" s="4">
        <f>Table1[[#This Row],[SzumElad]]</f>
        <v>-77400</v>
      </c>
      <c r="H642" s="7">
        <f>Table1[[#This Row],[Jut_%]]</f>
        <v>3.4</v>
      </c>
      <c r="I642" s="4">
        <f>Table1[[#This Row],[Jut]]</f>
        <v>-2631.6</v>
      </c>
      <c r="J642" s="4">
        <f>Table1[[#This Row],[Column1]]</f>
        <v>0</v>
      </c>
    </row>
    <row r="643" spans="1:10" hidden="1" x14ac:dyDescent="0.3">
      <c r="A643" s="2" t="str">
        <f>Table1[[#This Row],[Befolyt]]</f>
        <v>i</v>
      </c>
      <c r="B643" t="str">
        <f>Table1[[#This Row],[ÜK]]</f>
        <v>Négyesy Gábor</v>
      </c>
      <c r="C643" s="3" t="str">
        <f>Table1[[#This Row],[Szla]]</f>
        <v>568/2026</v>
      </c>
      <c r="D643" s="6">
        <f>Table1[[#This Row],[Kelt_hó]]</f>
        <v>2</v>
      </c>
      <c r="E643" t="str">
        <f>Table1[[#This Row],[Vevő]]</f>
        <v>EA Professional Kft.</v>
      </c>
      <c r="F643" t="str">
        <f>Table1[[#This Row],[Termékkör]]</f>
        <v>Rakományrögzítők</v>
      </c>
      <c r="G643" s="4">
        <f>Table1[[#This Row],[SzumElad]]</f>
        <v>24700</v>
      </c>
      <c r="H643" s="7">
        <f>Table1[[#This Row],[Jut_%]]</f>
        <v>8.57</v>
      </c>
      <c r="I643" s="4">
        <f>Table1[[#This Row],[Jut]]</f>
        <v>2116.79</v>
      </c>
      <c r="J643" s="4">
        <f>Table1[[#This Row],[Column1]]</f>
        <v>0</v>
      </c>
    </row>
    <row r="644" spans="1:10" hidden="1" x14ac:dyDescent="0.3">
      <c r="A644" s="2" t="str">
        <f>Table1[[#This Row],[Befolyt]]</f>
        <v>n</v>
      </c>
      <c r="B644" t="str">
        <f>Table1[[#This Row],[ÜK]]</f>
        <v>Molnár Ferenc</v>
      </c>
      <c r="C644" s="3" t="str">
        <f>Table1[[#This Row],[Szla]]</f>
        <v>567/2026</v>
      </c>
      <c r="D644" s="6">
        <f>Table1[[#This Row],[Kelt_hó]]</f>
        <v>2</v>
      </c>
      <c r="E644" t="str">
        <f>Table1[[#This Row],[Vevő]]</f>
        <v>Dunafin Zrt.</v>
      </c>
      <c r="F644" t="str">
        <f>Table1[[#This Row],[Termékkör]]</f>
        <v>Textilkötelek hevederek</v>
      </c>
      <c r="G644" s="4">
        <f>Table1[[#This Row],[SzumElad]]</f>
        <v>15855</v>
      </c>
      <c r="H644" s="7">
        <f>Table1[[#This Row],[Jut_%]]</f>
        <v>4.5</v>
      </c>
      <c r="I644" s="4">
        <f>Table1[[#This Row],[Jut]]</f>
        <v>713.47500000000002</v>
      </c>
      <c r="J644" s="4">
        <f>Table1[[#This Row],[Column1]]</f>
        <v>0</v>
      </c>
    </row>
    <row r="645" spans="1:10" hidden="1" x14ac:dyDescent="0.3">
      <c r="A645" s="2" t="str">
        <f>Table1[[#This Row],[Befolyt]]</f>
        <v>n</v>
      </c>
      <c r="B645" t="str">
        <f>Table1[[#This Row],[ÜK]]</f>
        <v>Molnár Ferenc</v>
      </c>
      <c r="C645" s="3" t="str">
        <f>Table1[[#This Row],[Szla]]</f>
        <v>567/2026</v>
      </c>
      <c r="D645" s="6">
        <f>Table1[[#This Row],[Kelt_hó]]</f>
        <v>2</v>
      </c>
      <c r="E645" t="str">
        <f>Table1[[#This Row],[Vevő]]</f>
        <v>Dunafin Zrt.</v>
      </c>
      <c r="F645" t="str">
        <f>Table1[[#This Row],[Termékkör]]</f>
        <v>Fuvar</v>
      </c>
      <c r="G645" s="4">
        <f>Table1[[#This Row],[SzumElad]]</f>
        <v>0</v>
      </c>
      <c r="H645" s="7">
        <f>Table1[[#This Row],[Jut_%]]</f>
        <v>0</v>
      </c>
      <c r="I645" s="4">
        <f>Table1[[#This Row],[Jut]]</f>
        <v>0</v>
      </c>
      <c r="J645" s="4">
        <f>Table1[[#This Row],[Column1]]</f>
        <v>0</v>
      </c>
    </row>
    <row r="646" spans="1:10" hidden="1" x14ac:dyDescent="0.3">
      <c r="A646" s="2" t="str">
        <f>Table1[[#This Row],[Befolyt]]</f>
        <v>n</v>
      </c>
      <c r="B646" t="str">
        <f>Table1[[#This Row],[ÜK]]</f>
        <v>Molnár Ferenc</v>
      </c>
      <c r="C646" s="3" t="str">
        <f>Table1[[#This Row],[Szla]]</f>
        <v>566/2026</v>
      </c>
      <c r="D646" s="6">
        <f>Table1[[#This Row],[Kelt_hó]]</f>
        <v>2</v>
      </c>
      <c r="E646" t="str">
        <f>Table1[[#This Row],[Vevő]]</f>
        <v>KVJ Művek Zrt.</v>
      </c>
      <c r="F646" t="str">
        <f>Table1[[#This Row],[Termékkör]]</f>
        <v>Textilkötelek hevederek</v>
      </c>
      <c r="G646" s="4">
        <f>Table1[[#This Row],[SzumElad]]</f>
        <v>10640</v>
      </c>
      <c r="H646" s="7">
        <f>Table1[[#This Row],[Jut_%]]</f>
        <v>8</v>
      </c>
      <c r="I646" s="4">
        <f>Table1[[#This Row],[Jut]]</f>
        <v>851.2</v>
      </c>
      <c r="J646" s="4">
        <f>Table1[[#This Row],[Column1]]</f>
        <v>0</v>
      </c>
    </row>
    <row r="647" spans="1:10" hidden="1" x14ac:dyDescent="0.3">
      <c r="A647" s="2" t="str">
        <f>Table1[[#This Row],[Befolyt]]</f>
        <v>n</v>
      </c>
      <c r="B647" t="str">
        <f>Table1[[#This Row],[ÜK]]</f>
        <v>Molnár Ferenc</v>
      </c>
      <c r="C647" s="3" t="str">
        <f>Table1[[#This Row],[Szla]]</f>
        <v>566/2026</v>
      </c>
      <c r="D647" s="6">
        <f>Table1[[#This Row],[Kelt_hó]]</f>
        <v>2</v>
      </c>
      <c r="E647" t="str">
        <f>Table1[[#This Row],[Vevő]]</f>
        <v>KVJ Művek Zrt.</v>
      </c>
      <c r="F647" t="str">
        <f>Table1[[#This Row],[Termékkör]]</f>
        <v>Textilkötelek hevederek</v>
      </c>
      <c r="G647" s="4">
        <f>Table1[[#This Row],[SzumElad]]</f>
        <v>224900</v>
      </c>
      <c r="H647" s="7">
        <f>Table1[[#This Row],[Jut_%]]</f>
        <v>5</v>
      </c>
      <c r="I647" s="4">
        <f>Table1[[#This Row],[Jut]]</f>
        <v>11245</v>
      </c>
      <c r="J647" s="4">
        <f>Table1[[#This Row],[Column1]]</f>
        <v>0</v>
      </c>
    </row>
    <row r="648" spans="1:10" hidden="1" x14ac:dyDescent="0.3">
      <c r="A648" s="2" t="str">
        <f>Table1[[#This Row],[Befolyt]]</f>
        <v>n</v>
      </c>
      <c r="B648" t="str">
        <f>Table1[[#This Row],[ÜK]]</f>
        <v>Molnár Ferenc</v>
      </c>
      <c r="C648" s="3" t="str">
        <f>Table1[[#This Row],[Szla]]</f>
        <v>566/2026</v>
      </c>
      <c r="D648" s="6">
        <f>Table1[[#This Row],[Kelt_hó]]</f>
        <v>2</v>
      </c>
      <c r="E648" t="str">
        <f>Table1[[#This Row],[Vevő]]</f>
        <v>KVJ Művek Zrt.</v>
      </c>
      <c r="F648" t="str">
        <f>Table1[[#This Row],[Termékkör]]</f>
        <v>Fuvar</v>
      </c>
      <c r="G648" s="4">
        <f>Table1[[#This Row],[SzumElad]]</f>
        <v>0</v>
      </c>
      <c r="H648" s="7">
        <f>Table1[[#This Row],[Jut_%]]</f>
        <v>0</v>
      </c>
      <c r="I648" s="4">
        <f>Table1[[#This Row],[Jut]]</f>
        <v>0</v>
      </c>
      <c r="J648" s="4">
        <f>Table1[[#This Row],[Column1]]</f>
        <v>0</v>
      </c>
    </row>
    <row r="649" spans="1:10" hidden="1" x14ac:dyDescent="0.3">
      <c r="A649" s="2" t="str">
        <f>Table1[[#This Row],[Befolyt]]</f>
        <v>n</v>
      </c>
      <c r="B649" t="str">
        <f>Table1[[#This Row],[ÜK]]</f>
        <v>Molnár Ferenc</v>
      </c>
      <c r="C649" s="3" t="str">
        <f>Table1[[#This Row],[Szla]]</f>
        <v>565/2026</v>
      </c>
      <c r="D649" s="6">
        <f>Table1[[#This Row],[Kelt_hó]]</f>
        <v>2</v>
      </c>
      <c r="E649" t="str">
        <f>Table1[[#This Row],[Vevő]]</f>
        <v>Élber Kft.</v>
      </c>
      <c r="F649" t="str">
        <f>Table1[[#This Row],[Termékkör]]</f>
        <v>Textilkötelek hevederek</v>
      </c>
      <c r="G649" s="4">
        <f>Table1[[#This Row],[SzumElad]]</f>
        <v>154400</v>
      </c>
      <c r="H649" s="7">
        <f>Table1[[#This Row],[Jut_%]]</f>
        <v>4</v>
      </c>
      <c r="I649" s="4">
        <f>Table1[[#This Row],[Jut]]</f>
        <v>6176</v>
      </c>
      <c r="J649" s="4">
        <f>Table1[[#This Row],[Column1]]</f>
        <v>0</v>
      </c>
    </row>
    <row r="650" spans="1:10" hidden="1" x14ac:dyDescent="0.3">
      <c r="A650" s="2" t="str">
        <f>Table1[[#This Row],[Befolyt]]</f>
        <v>n</v>
      </c>
      <c r="B650" t="str">
        <f>Table1[[#This Row],[ÜK]]</f>
        <v>Molnár Ferenc</v>
      </c>
      <c r="C650" s="3" t="str">
        <f>Table1[[#This Row],[Szla]]</f>
        <v>565/2026</v>
      </c>
      <c r="D650" s="6">
        <f>Table1[[#This Row],[Kelt_hó]]</f>
        <v>2</v>
      </c>
      <c r="E650" t="str">
        <f>Table1[[#This Row],[Vevő]]</f>
        <v>Élber Kft.</v>
      </c>
      <c r="F650" t="str">
        <f>Table1[[#This Row],[Termékkör]]</f>
        <v>Fuvar</v>
      </c>
      <c r="G650" s="4">
        <f>Table1[[#This Row],[SzumElad]]</f>
        <v>2300</v>
      </c>
      <c r="H650" s="7">
        <f>Table1[[#This Row],[Jut_%]]</f>
        <v>0</v>
      </c>
      <c r="I650" s="4">
        <f>Table1[[#This Row],[Jut]]</f>
        <v>0</v>
      </c>
      <c r="J650" s="4">
        <f>Table1[[#This Row],[Column1]]</f>
        <v>0</v>
      </c>
    </row>
    <row r="651" spans="1:10" hidden="1" x14ac:dyDescent="0.3">
      <c r="A651" s="2" t="str">
        <f>Table1[[#This Row],[Befolyt]]</f>
        <v>n</v>
      </c>
      <c r="B651" t="str">
        <f>Table1[[#This Row],[ÜK]]</f>
        <v>Horváth István.</v>
      </c>
      <c r="C651" s="3" t="str">
        <f>Table1[[#This Row],[Szla]]</f>
        <v>564/2026</v>
      </c>
      <c r="D651" s="6">
        <f>Table1[[#This Row],[Kelt_hó]]</f>
        <v>2</v>
      </c>
      <c r="E651" t="str">
        <f>Table1[[#This Row],[Vevő]]</f>
        <v>BorsodChem Zrt.</v>
      </c>
      <c r="F651" t="str">
        <f>Table1[[#This Row],[Termékkör]]</f>
        <v>Textilkötelek hevederek</v>
      </c>
      <c r="G651" s="4">
        <f>Table1[[#This Row],[SzumElad]]</f>
        <v>15011.28</v>
      </c>
      <c r="H651" s="7">
        <f>Table1[[#This Row],[Jut_%]]</f>
        <v>4</v>
      </c>
      <c r="I651" s="4">
        <f>Table1[[#This Row],[Jut]]</f>
        <v>600.45119999999997</v>
      </c>
      <c r="J651" s="4">
        <f>Table1[[#This Row],[Column1]]</f>
        <v>0</v>
      </c>
    </row>
    <row r="652" spans="1:10" hidden="1" x14ac:dyDescent="0.3">
      <c r="A652" s="2" t="str">
        <f>Table1[[#This Row],[Befolyt]]</f>
        <v>n</v>
      </c>
      <c r="B652" t="str">
        <f>Table1[[#This Row],[ÜK]]</f>
        <v>Horváth István.</v>
      </c>
      <c r="C652" s="3" t="str">
        <f>Table1[[#This Row],[Szla]]</f>
        <v>564/2026</v>
      </c>
      <c r="D652" s="6">
        <f>Table1[[#This Row],[Kelt_hó]]</f>
        <v>2</v>
      </c>
      <c r="E652" t="str">
        <f>Table1[[#This Row],[Vevő]]</f>
        <v>BorsodChem Zrt.</v>
      </c>
      <c r="F652" t="str">
        <f>Table1[[#This Row],[Termékkör]]</f>
        <v>Textilkötelek hevederek</v>
      </c>
      <c r="G652" s="4">
        <f>Table1[[#This Row],[SzumElad]]</f>
        <v>19217.8</v>
      </c>
      <c r="H652" s="7">
        <f>Table1[[#This Row],[Jut_%]]</f>
        <v>4</v>
      </c>
      <c r="I652" s="4">
        <f>Table1[[#This Row],[Jut]]</f>
        <v>768.71199999999999</v>
      </c>
      <c r="J652" s="4">
        <f>Table1[[#This Row],[Column1]]</f>
        <v>0</v>
      </c>
    </row>
    <row r="653" spans="1:10" hidden="1" x14ac:dyDescent="0.3">
      <c r="A653" s="2" t="str">
        <f>Table1[[#This Row],[Befolyt]]</f>
        <v>n</v>
      </c>
      <c r="B653" t="str">
        <f>Table1[[#This Row],[ÜK]]</f>
        <v>Horváth István.</v>
      </c>
      <c r="C653" s="3" t="str">
        <f>Table1[[#This Row],[Szla]]</f>
        <v>564/2026</v>
      </c>
      <c r="D653" s="6">
        <f>Table1[[#This Row],[Kelt_hó]]</f>
        <v>2</v>
      </c>
      <c r="E653" t="str">
        <f>Table1[[#This Row],[Vevő]]</f>
        <v>BorsodChem Zrt.</v>
      </c>
      <c r="F653" t="str">
        <f>Table1[[#This Row],[Termékkör]]</f>
        <v>Textilkötelek hevederek</v>
      </c>
      <c r="G653" s="4">
        <f>Table1[[#This Row],[SzumElad]]</f>
        <v>6992.12</v>
      </c>
      <c r="H653" s="7">
        <f>Table1[[#This Row],[Jut_%]]</f>
        <v>4</v>
      </c>
      <c r="I653" s="4">
        <f>Table1[[#This Row],[Jut]]</f>
        <v>279.6848</v>
      </c>
      <c r="J653" s="4">
        <f>Table1[[#This Row],[Column1]]</f>
        <v>0</v>
      </c>
    </row>
    <row r="654" spans="1:10" hidden="1" x14ac:dyDescent="0.3">
      <c r="A654" s="2" t="str">
        <f>Table1[[#This Row],[Befolyt]]</f>
        <v>n</v>
      </c>
      <c r="B654" t="str">
        <f>Table1[[#This Row],[ÜK]]</f>
        <v>Horváth István.</v>
      </c>
      <c r="C654" s="3" t="str">
        <f>Table1[[#This Row],[Szla]]</f>
        <v>564/2026</v>
      </c>
      <c r="D654" s="6">
        <f>Table1[[#This Row],[Kelt_hó]]</f>
        <v>2</v>
      </c>
      <c r="E654" t="str">
        <f>Table1[[#This Row],[Vevő]]</f>
        <v>BorsodChem Zrt.</v>
      </c>
      <c r="F654" t="str">
        <f>Table1[[#This Row],[Termékkör]]</f>
        <v>Textilkötelek hevederek</v>
      </c>
      <c r="G654" s="4">
        <f>Table1[[#This Row],[SzumElad]]</f>
        <v>6605.2199999999993</v>
      </c>
      <c r="H654" s="7">
        <f>Table1[[#This Row],[Jut_%]]</f>
        <v>4</v>
      </c>
      <c r="I654" s="4">
        <f>Table1[[#This Row],[Jut]]</f>
        <v>264.2088</v>
      </c>
      <c r="J654" s="4">
        <f>Table1[[#This Row],[Column1]]</f>
        <v>0</v>
      </c>
    </row>
    <row r="655" spans="1:10" hidden="1" x14ac:dyDescent="0.3">
      <c r="A655" s="2" t="str">
        <f>Table1[[#This Row],[Befolyt]]</f>
        <v>n</v>
      </c>
      <c r="B655" t="str">
        <f>Table1[[#This Row],[ÜK]]</f>
        <v>Horváth István.</v>
      </c>
      <c r="C655" s="3" t="str">
        <f>Table1[[#This Row],[Szla]]</f>
        <v>564/2026</v>
      </c>
      <c r="D655" s="6">
        <f>Table1[[#This Row],[Kelt_hó]]</f>
        <v>2</v>
      </c>
      <c r="E655" t="str">
        <f>Table1[[#This Row],[Vevő]]</f>
        <v>BorsodChem Zrt.</v>
      </c>
      <c r="F655" t="str">
        <f>Table1[[#This Row],[Termékkör]]</f>
        <v>Textilkötelek hevederek</v>
      </c>
      <c r="G655" s="4">
        <f>Table1[[#This Row],[SzumElad]]</f>
        <v>11008.699999999999</v>
      </c>
      <c r="H655" s="7">
        <f>Table1[[#This Row],[Jut_%]]</f>
        <v>4</v>
      </c>
      <c r="I655" s="4">
        <f>Table1[[#This Row],[Jut]]</f>
        <v>440.34799999999996</v>
      </c>
      <c r="J655" s="4">
        <f>Table1[[#This Row],[Column1]]</f>
        <v>0</v>
      </c>
    </row>
    <row r="656" spans="1:10" hidden="1" x14ac:dyDescent="0.3">
      <c r="A656" s="2" t="str">
        <f>Table1[[#This Row],[Befolyt]]</f>
        <v>n</v>
      </c>
      <c r="B656" t="str">
        <f>Table1[[#This Row],[ÜK]]</f>
        <v>Horváth István.</v>
      </c>
      <c r="C656" s="3" t="str">
        <f>Table1[[#This Row],[Szla]]</f>
        <v>564/2026</v>
      </c>
      <c r="D656" s="6">
        <f>Table1[[#This Row],[Kelt_hó]]</f>
        <v>2</v>
      </c>
      <c r="E656" t="str">
        <f>Table1[[#This Row],[Vevő]]</f>
        <v>BorsodChem Zrt.</v>
      </c>
      <c r="F656" t="str">
        <f>Table1[[#This Row],[Termékkör]]</f>
        <v>Textilkötelek hevederek</v>
      </c>
      <c r="G656" s="4">
        <f>Table1[[#This Row],[SzumElad]]</f>
        <v>7772.9</v>
      </c>
      <c r="H656" s="7">
        <f>Table1[[#This Row],[Jut_%]]</f>
        <v>4</v>
      </c>
      <c r="I656" s="4">
        <f>Table1[[#This Row],[Jut]]</f>
        <v>310.916</v>
      </c>
      <c r="J656" s="4">
        <f>Table1[[#This Row],[Column1]]</f>
        <v>0</v>
      </c>
    </row>
    <row r="657" spans="1:10" hidden="1" x14ac:dyDescent="0.3">
      <c r="A657" s="2" t="str">
        <f>Table1[[#This Row],[Befolyt]]</f>
        <v>n</v>
      </c>
      <c r="B657" t="str">
        <f>Table1[[#This Row],[ÜK]]</f>
        <v>Horváth István.</v>
      </c>
      <c r="C657" s="3" t="str">
        <f>Table1[[#This Row],[Szla]]</f>
        <v>564/2026</v>
      </c>
      <c r="D657" s="6">
        <f>Table1[[#This Row],[Kelt_hó]]</f>
        <v>2</v>
      </c>
      <c r="E657" t="str">
        <f>Table1[[#This Row],[Vevő]]</f>
        <v>BorsodChem Zrt.</v>
      </c>
      <c r="F657" t="str">
        <f>Table1[[#This Row],[Termékkör]]</f>
        <v>Textilkötelek hevederek</v>
      </c>
      <c r="G657" s="4">
        <f>Table1[[#This Row],[SzumElad]]</f>
        <v>56359.12</v>
      </c>
      <c r="H657" s="7">
        <f>Table1[[#This Row],[Jut_%]]</f>
        <v>4</v>
      </c>
      <c r="I657" s="4">
        <f>Table1[[#This Row],[Jut]]</f>
        <v>2254.3648000000003</v>
      </c>
      <c r="J657" s="4">
        <f>Table1[[#This Row],[Column1]]</f>
        <v>0</v>
      </c>
    </row>
    <row r="658" spans="1:10" hidden="1" x14ac:dyDescent="0.3">
      <c r="A658" s="2" t="str">
        <f>Table1[[#This Row],[Befolyt]]</f>
        <v>n</v>
      </c>
      <c r="B658" t="str">
        <f>Table1[[#This Row],[ÜK]]</f>
        <v>Horváth István.</v>
      </c>
      <c r="C658" s="3" t="str">
        <f>Table1[[#This Row],[Szla]]</f>
        <v>564/2026</v>
      </c>
      <c r="D658" s="6">
        <f>Table1[[#This Row],[Kelt_hó]]</f>
        <v>2</v>
      </c>
      <c r="E658" t="str">
        <f>Table1[[#This Row],[Vevő]]</f>
        <v>BorsodChem Zrt.</v>
      </c>
      <c r="F658" t="str">
        <f>Table1[[#This Row],[Termékkör]]</f>
        <v>Textilkötelek hevederek</v>
      </c>
      <c r="G658" s="4">
        <f>Table1[[#This Row],[SzumElad]]</f>
        <v>22960.079999999998</v>
      </c>
      <c r="H658" s="7">
        <f>Table1[[#This Row],[Jut_%]]</f>
        <v>4</v>
      </c>
      <c r="I658" s="4">
        <f>Table1[[#This Row],[Jut]]</f>
        <v>918.40319999999997</v>
      </c>
      <c r="J658" s="4">
        <f>Table1[[#This Row],[Column1]]</f>
        <v>0</v>
      </c>
    </row>
    <row r="659" spans="1:10" hidden="1" x14ac:dyDescent="0.3">
      <c r="A659" s="2" t="str">
        <f>Table1[[#This Row],[Befolyt]]</f>
        <v>n</v>
      </c>
      <c r="B659" t="str">
        <f>Table1[[#This Row],[ÜK]]</f>
        <v>Horváth István.</v>
      </c>
      <c r="C659" s="3" t="str">
        <f>Table1[[#This Row],[Szla]]</f>
        <v>564/2026</v>
      </c>
      <c r="D659" s="6">
        <f>Table1[[#This Row],[Kelt_hó]]</f>
        <v>2</v>
      </c>
      <c r="E659" t="str">
        <f>Table1[[#This Row],[Vevő]]</f>
        <v>BorsodChem Zrt.</v>
      </c>
      <c r="F659" t="str">
        <f>Table1[[#This Row],[Termékkör]]</f>
        <v>Textilkötelek hevederek</v>
      </c>
      <c r="G659" s="4">
        <f>Table1[[#This Row],[SzumElad]]</f>
        <v>14983.14</v>
      </c>
      <c r="H659" s="7">
        <f>Table1[[#This Row],[Jut_%]]</f>
        <v>4</v>
      </c>
      <c r="I659" s="4">
        <f>Table1[[#This Row],[Jut]]</f>
        <v>599.32560000000001</v>
      </c>
      <c r="J659" s="4">
        <f>Table1[[#This Row],[Column1]]</f>
        <v>0</v>
      </c>
    </row>
    <row r="660" spans="1:10" hidden="1" x14ac:dyDescent="0.3">
      <c r="A660" s="2" t="str">
        <f>Table1[[#This Row],[Befolyt]]</f>
        <v>n</v>
      </c>
      <c r="B660" t="str">
        <f>Table1[[#This Row],[ÜK]]</f>
        <v>Horváth István.</v>
      </c>
      <c r="C660" s="3" t="str">
        <f>Table1[[#This Row],[Szla]]</f>
        <v>564/2026</v>
      </c>
      <c r="D660" s="6">
        <f>Table1[[#This Row],[Kelt_hó]]</f>
        <v>2</v>
      </c>
      <c r="E660" t="str">
        <f>Table1[[#This Row],[Vevő]]</f>
        <v>BorsodChem Zrt.</v>
      </c>
      <c r="F660" t="str">
        <f>Table1[[#This Row],[Termékkör]]</f>
        <v>Textilkötelek hevederek</v>
      </c>
      <c r="G660" s="4">
        <f>Table1[[#This Row],[SzumElad]]</f>
        <v>6302.8</v>
      </c>
      <c r="H660" s="7">
        <f>Table1[[#This Row],[Jut_%]]</f>
        <v>4</v>
      </c>
      <c r="I660" s="4">
        <f>Table1[[#This Row],[Jut]]</f>
        <v>252.11199999999999</v>
      </c>
      <c r="J660" s="4">
        <f>Table1[[#This Row],[Column1]]</f>
        <v>0</v>
      </c>
    </row>
    <row r="661" spans="1:10" hidden="1" x14ac:dyDescent="0.3">
      <c r="A661" s="2" t="str">
        <f>Table1[[#This Row],[Befolyt]]</f>
        <v>n</v>
      </c>
      <c r="B661" t="str">
        <f>Table1[[#This Row],[ÜK]]</f>
        <v>Horváth István.</v>
      </c>
      <c r="C661" s="3" t="str">
        <f>Table1[[#This Row],[Szla]]</f>
        <v>564/2026</v>
      </c>
      <c r="D661" s="6">
        <f>Table1[[#This Row],[Kelt_hó]]</f>
        <v>2</v>
      </c>
      <c r="E661" t="str">
        <f>Table1[[#This Row],[Vevő]]</f>
        <v>BorsodChem Zrt.</v>
      </c>
      <c r="F661" t="str">
        <f>Table1[[#This Row],[Termékkör]]</f>
        <v>Textilkötelek hevederek</v>
      </c>
      <c r="G661" s="4">
        <f>Table1[[#This Row],[SzumElad]]</f>
        <v>10973.58</v>
      </c>
      <c r="H661" s="7">
        <f>Table1[[#This Row],[Jut_%]]</f>
        <v>4</v>
      </c>
      <c r="I661" s="4">
        <f>Table1[[#This Row],[Jut]]</f>
        <v>438.94319999999999</v>
      </c>
      <c r="J661" s="4">
        <f>Table1[[#This Row],[Column1]]</f>
        <v>0</v>
      </c>
    </row>
    <row r="662" spans="1:10" hidden="1" x14ac:dyDescent="0.3">
      <c r="A662" s="2" t="str">
        <f>Table1[[#This Row],[Befolyt]]</f>
        <v>n</v>
      </c>
      <c r="B662" t="str">
        <f>Table1[[#This Row],[ÜK]]</f>
        <v>Horváth István.</v>
      </c>
      <c r="C662" s="3" t="str">
        <f>Table1[[#This Row],[Szla]]</f>
        <v>564/2026</v>
      </c>
      <c r="D662" s="6">
        <f>Table1[[#This Row],[Kelt_hó]]</f>
        <v>2</v>
      </c>
      <c r="E662" t="str">
        <f>Table1[[#This Row],[Vevő]]</f>
        <v>BorsodChem Zrt.</v>
      </c>
      <c r="F662" t="str">
        <f>Table1[[#This Row],[Termékkör]]</f>
        <v>Textilkötelek hevederek</v>
      </c>
      <c r="G662" s="4">
        <f>Table1[[#This Row],[SzumElad]]</f>
        <v>26660.2</v>
      </c>
      <c r="H662" s="7">
        <f>Table1[[#This Row],[Jut_%]]</f>
        <v>4</v>
      </c>
      <c r="I662" s="4">
        <f>Table1[[#This Row],[Jut]]</f>
        <v>1066.4080000000001</v>
      </c>
      <c r="J662" s="4">
        <f>Table1[[#This Row],[Column1]]</f>
        <v>0</v>
      </c>
    </row>
    <row r="663" spans="1:10" hidden="1" x14ac:dyDescent="0.3">
      <c r="A663" s="2" t="str">
        <f>Table1[[#This Row],[Befolyt]]</f>
        <v>n</v>
      </c>
      <c r="B663" t="str">
        <f>Table1[[#This Row],[ÜK]]</f>
        <v>Horváth István.</v>
      </c>
      <c r="C663" s="3" t="str">
        <f>Table1[[#This Row],[Szla]]</f>
        <v>564/2026</v>
      </c>
      <c r="D663" s="6">
        <f>Table1[[#This Row],[Kelt_hó]]</f>
        <v>2</v>
      </c>
      <c r="E663" t="str">
        <f>Table1[[#This Row],[Vevő]]</f>
        <v>BorsodChem Zrt.</v>
      </c>
      <c r="F663" t="str">
        <f>Table1[[#This Row],[Termékkör]]</f>
        <v>Fuvar</v>
      </c>
      <c r="G663" s="4">
        <f>Table1[[#This Row],[SzumElad]]</f>
        <v>0</v>
      </c>
      <c r="H663" s="7">
        <f>Table1[[#This Row],[Jut_%]]</f>
        <v>0</v>
      </c>
      <c r="I663" s="4">
        <f>Table1[[#This Row],[Jut]]</f>
        <v>0</v>
      </c>
      <c r="J663" s="4">
        <f>Table1[[#This Row],[Column1]]</f>
        <v>0</v>
      </c>
    </row>
    <row r="664" spans="1:10" hidden="1" x14ac:dyDescent="0.3">
      <c r="A664" s="2" t="str">
        <f>Table1[[#This Row],[Befolyt]]</f>
        <v>n</v>
      </c>
      <c r="B664" t="str">
        <f>Table1[[#This Row],[ÜK]]</f>
        <v>Horváth István.</v>
      </c>
      <c r="C664" s="3" t="str">
        <f>Table1[[#This Row],[Szla]]</f>
        <v>564/2026</v>
      </c>
      <c r="D664" s="6">
        <f>Table1[[#This Row],[Kelt_hó]]</f>
        <v>2</v>
      </c>
      <c r="E664" t="str">
        <f>Table1[[#This Row],[Vevő]]</f>
        <v>BorsodChem Zrt.</v>
      </c>
      <c r="F664" t="str">
        <f>Table1[[#This Row],[Termékkör]]</f>
        <v>Kapcsolóelemek</v>
      </c>
      <c r="G664" s="4">
        <f>Table1[[#This Row],[SzumElad]]</f>
        <v>54867.839999999997</v>
      </c>
      <c r="H664" s="7">
        <f>Table1[[#This Row],[Jut_%]]</f>
        <v>4</v>
      </c>
      <c r="I664" s="4">
        <f>Table1[[#This Row],[Jut]]</f>
        <v>2194.7136</v>
      </c>
      <c r="J664" s="4">
        <f>Table1[[#This Row],[Column1]]</f>
        <v>0</v>
      </c>
    </row>
    <row r="665" spans="1:10" hidden="1" x14ac:dyDescent="0.3">
      <c r="A665" s="2" t="str">
        <f>Table1[[#This Row],[Befolyt]]</f>
        <v>n</v>
      </c>
      <c r="B665" t="str">
        <f>Table1[[#This Row],[ÜK]]</f>
        <v>Horváth István.</v>
      </c>
      <c r="C665" s="3" t="str">
        <f>Table1[[#This Row],[Szla]]</f>
        <v>564/2026</v>
      </c>
      <c r="D665" s="6">
        <f>Table1[[#This Row],[Kelt_hó]]</f>
        <v>2</v>
      </c>
      <c r="E665" t="str">
        <f>Table1[[#This Row],[Vevő]]</f>
        <v>BorsodChem Zrt.</v>
      </c>
      <c r="F665" t="str">
        <f>Table1[[#This Row],[Termékkör]]</f>
        <v>Kapcsolóelemek</v>
      </c>
      <c r="G665" s="4">
        <f>Table1[[#This Row],[SzumElad]]</f>
        <v>23916.720000000001</v>
      </c>
      <c r="H665" s="7">
        <f>Table1[[#This Row],[Jut_%]]</f>
        <v>4</v>
      </c>
      <c r="I665" s="4">
        <f>Table1[[#This Row],[Jut]]</f>
        <v>956.66880000000003</v>
      </c>
      <c r="J665" s="4">
        <f>Table1[[#This Row],[Column1]]</f>
        <v>0</v>
      </c>
    </row>
    <row r="666" spans="1:10" hidden="1" x14ac:dyDescent="0.3">
      <c r="A666" s="2" t="str">
        <f>Table1[[#This Row],[Befolyt]]</f>
        <v>n</v>
      </c>
      <c r="B666" t="str">
        <f>Table1[[#This Row],[ÜK]]</f>
        <v>Horváth István.</v>
      </c>
      <c r="C666" s="3" t="str">
        <f>Table1[[#This Row],[Szla]]</f>
        <v>564/2026</v>
      </c>
      <c r="D666" s="6">
        <f>Table1[[#This Row],[Kelt_hó]]</f>
        <v>2</v>
      </c>
      <c r="E666" t="str">
        <f>Table1[[#This Row],[Vevő]]</f>
        <v>BorsodChem Zrt.</v>
      </c>
      <c r="F666" t="str">
        <f>Table1[[#This Row],[Termékkör]]</f>
        <v>Fuvar</v>
      </c>
      <c r="G666" s="4">
        <f>Table1[[#This Row],[SzumElad]]</f>
        <v>0</v>
      </c>
      <c r="H666" s="7">
        <f>Table1[[#This Row],[Jut_%]]</f>
        <v>0</v>
      </c>
      <c r="I666" s="4">
        <f>Table1[[#This Row],[Jut]]</f>
        <v>0</v>
      </c>
      <c r="J666" s="4">
        <f>Table1[[#This Row],[Column1]]</f>
        <v>0</v>
      </c>
    </row>
    <row r="667" spans="1:10" hidden="1" x14ac:dyDescent="0.3">
      <c r="A667" s="2" t="str">
        <f>Table1[[#This Row],[Befolyt]]</f>
        <v>n</v>
      </c>
      <c r="B667" t="str">
        <f>Table1[[#This Row],[ÜK]]</f>
        <v>Négyesy Gábor</v>
      </c>
      <c r="C667" s="3" t="str">
        <f>Table1[[#This Row],[Szla]]</f>
        <v>563/2026</v>
      </c>
      <c r="D667" s="6">
        <f>Table1[[#This Row],[Kelt_hó]]</f>
        <v>2</v>
      </c>
      <c r="E667" t="str">
        <f>Table1[[#This Row],[Vevő]]</f>
        <v>STRIGON Esztergomi Szerszámgépgyár Kft.</v>
      </c>
      <c r="F667" t="str">
        <f>Table1[[#This Row],[Termékkör]]</f>
        <v>Textilkötelek hevederek</v>
      </c>
      <c r="G667" s="4">
        <f>Table1[[#This Row],[SzumElad]]</f>
        <v>9524</v>
      </c>
      <c r="H667" s="7">
        <f>Table1[[#This Row],[Jut_%]]</f>
        <v>3.9</v>
      </c>
      <c r="I667" s="4">
        <f>Table1[[#This Row],[Jut]]</f>
        <v>371.43599999999998</v>
      </c>
      <c r="J667" s="4">
        <f>Table1[[#This Row],[Column1]]</f>
        <v>0</v>
      </c>
    </row>
    <row r="668" spans="1:10" hidden="1" x14ac:dyDescent="0.3">
      <c r="A668" s="2" t="str">
        <f>Table1[[#This Row],[Befolyt]]</f>
        <v>n</v>
      </c>
      <c r="B668" t="str">
        <f>Table1[[#This Row],[ÜK]]</f>
        <v>Négyesy Gábor</v>
      </c>
      <c r="C668" s="3" t="str">
        <f>Table1[[#This Row],[Szla]]</f>
        <v>563/2026</v>
      </c>
      <c r="D668" s="6">
        <f>Table1[[#This Row],[Kelt_hó]]</f>
        <v>2</v>
      </c>
      <c r="E668" t="str">
        <f>Table1[[#This Row],[Vevő]]</f>
        <v>STRIGON Esztergomi Szerszámgépgyár Kft.</v>
      </c>
      <c r="F668" t="str">
        <f>Table1[[#This Row],[Termékkör]]</f>
        <v>Textilkötelek hevederek</v>
      </c>
      <c r="G668" s="4">
        <f>Table1[[#This Row],[SzumElad]]</f>
        <v>2210</v>
      </c>
      <c r="H668" s="7">
        <f>Table1[[#This Row],[Jut_%]]</f>
        <v>4.16</v>
      </c>
      <c r="I668" s="4">
        <f>Table1[[#This Row],[Jut]]</f>
        <v>91.936000000000007</v>
      </c>
      <c r="J668" s="4">
        <f>Table1[[#This Row],[Column1]]</f>
        <v>0</v>
      </c>
    </row>
    <row r="669" spans="1:10" hidden="1" x14ac:dyDescent="0.3">
      <c r="A669" s="2" t="str">
        <f>Table1[[#This Row],[Befolyt]]</f>
        <v>n</v>
      </c>
      <c r="B669" t="str">
        <f>Table1[[#This Row],[ÜK]]</f>
        <v>Négyesy Gábor</v>
      </c>
      <c r="C669" s="3" t="str">
        <f>Table1[[#This Row],[Szla]]</f>
        <v>563/2026</v>
      </c>
      <c r="D669" s="6">
        <f>Table1[[#This Row],[Kelt_hó]]</f>
        <v>2</v>
      </c>
      <c r="E669" t="str">
        <f>Table1[[#This Row],[Vevő]]</f>
        <v>STRIGON Esztergomi Szerszámgépgyár Kft.</v>
      </c>
      <c r="F669" t="str">
        <f>Table1[[#This Row],[Termékkör]]</f>
        <v>Textilkötelek hevederek</v>
      </c>
      <c r="G669" s="4">
        <f>Table1[[#This Row],[SzumElad]]</f>
        <v>9047</v>
      </c>
      <c r="H669" s="7">
        <f>Table1[[#This Row],[Jut_%]]</f>
        <v>4.09</v>
      </c>
      <c r="I669" s="4">
        <f>Table1[[#This Row],[Jut]]</f>
        <v>370.02229999999997</v>
      </c>
      <c r="J669" s="4">
        <f>Table1[[#This Row],[Column1]]</f>
        <v>0</v>
      </c>
    </row>
    <row r="670" spans="1:10" hidden="1" x14ac:dyDescent="0.3">
      <c r="A670" s="2" t="str">
        <f>Table1[[#This Row],[Befolyt]]</f>
        <v>n</v>
      </c>
      <c r="B670" t="str">
        <f>Table1[[#This Row],[ÜK]]</f>
        <v>Négyesy Gábor</v>
      </c>
      <c r="C670" s="3" t="str">
        <f>Table1[[#This Row],[Szla]]</f>
        <v>563/2026</v>
      </c>
      <c r="D670" s="6">
        <f>Table1[[#This Row],[Kelt_hó]]</f>
        <v>2</v>
      </c>
      <c r="E670" t="str">
        <f>Table1[[#This Row],[Vevő]]</f>
        <v>STRIGON Esztergomi Szerszámgépgyár Kft.</v>
      </c>
      <c r="F670" t="str">
        <f>Table1[[#This Row],[Termékkör]]</f>
        <v>Textilkötelek hevederek</v>
      </c>
      <c r="G670" s="4">
        <f>Table1[[#This Row],[SzumElad]]</f>
        <v>14058</v>
      </c>
      <c r="H670" s="7">
        <f>Table1[[#This Row],[Jut_%]]</f>
        <v>3.97</v>
      </c>
      <c r="I670" s="4">
        <f>Table1[[#This Row],[Jut]]</f>
        <v>558.10260000000005</v>
      </c>
      <c r="J670" s="4">
        <f>Table1[[#This Row],[Column1]]</f>
        <v>0</v>
      </c>
    </row>
    <row r="671" spans="1:10" hidden="1" x14ac:dyDescent="0.3">
      <c r="A671" s="2" t="str">
        <f>Table1[[#This Row],[Befolyt]]</f>
        <v>n</v>
      </c>
      <c r="B671" t="str">
        <f>Table1[[#This Row],[ÜK]]</f>
        <v>Négyesy Gábor</v>
      </c>
      <c r="C671" s="3" t="str">
        <f>Table1[[#This Row],[Szla]]</f>
        <v>563/2026</v>
      </c>
      <c r="D671" s="6">
        <f>Table1[[#This Row],[Kelt_hó]]</f>
        <v>2</v>
      </c>
      <c r="E671" t="str">
        <f>Table1[[#This Row],[Vevő]]</f>
        <v>STRIGON Esztergomi Szerszámgépgyár Kft.</v>
      </c>
      <c r="F671" t="str">
        <f>Table1[[#This Row],[Termékkör]]</f>
        <v>Textilkötelek hevederek</v>
      </c>
      <c r="G671" s="4">
        <f>Table1[[#This Row],[SzumElad]]</f>
        <v>32043</v>
      </c>
      <c r="H671" s="7">
        <f>Table1[[#This Row],[Jut_%]]</f>
        <v>3.79</v>
      </c>
      <c r="I671" s="4">
        <f>Table1[[#This Row],[Jut]]</f>
        <v>1214.4296999999999</v>
      </c>
      <c r="J671" s="4">
        <f>Table1[[#This Row],[Column1]]</f>
        <v>0</v>
      </c>
    </row>
    <row r="672" spans="1:10" hidden="1" x14ac:dyDescent="0.3">
      <c r="A672" s="2" t="str">
        <f>Table1[[#This Row],[Befolyt]]</f>
        <v>n</v>
      </c>
      <c r="B672" t="str">
        <f>Table1[[#This Row],[ÜK]]</f>
        <v>Négyesy Gábor</v>
      </c>
      <c r="C672" s="3" t="str">
        <f>Table1[[#This Row],[Szla]]</f>
        <v>563/2026</v>
      </c>
      <c r="D672" s="6">
        <f>Table1[[#This Row],[Kelt_hó]]</f>
        <v>2</v>
      </c>
      <c r="E672" t="str">
        <f>Table1[[#This Row],[Vevő]]</f>
        <v>STRIGON Esztergomi Szerszámgépgyár Kft.</v>
      </c>
      <c r="F672" t="str">
        <f>Table1[[#This Row],[Termékkör]]</f>
        <v>Textilkötelek hevederek</v>
      </c>
      <c r="G672" s="4">
        <f>Table1[[#This Row],[SzumElad]]</f>
        <v>3980</v>
      </c>
      <c r="H672" s="7">
        <f>Table1[[#This Row],[Jut_%]]</f>
        <v>4.0199999999999996</v>
      </c>
      <c r="I672" s="4">
        <f>Table1[[#This Row],[Jut]]</f>
        <v>159.99599999999998</v>
      </c>
      <c r="J672" s="4">
        <f>Table1[[#This Row],[Column1]]</f>
        <v>0</v>
      </c>
    </row>
    <row r="673" spans="1:10" hidden="1" x14ac:dyDescent="0.3">
      <c r="A673" s="2" t="str">
        <f>Table1[[#This Row],[Befolyt]]</f>
        <v>n</v>
      </c>
      <c r="B673" t="str">
        <f>Table1[[#This Row],[ÜK]]</f>
        <v>Négyesy Gábor</v>
      </c>
      <c r="C673" s="3" t="str">
        <f>Table1[[#This Row],[Szla]]</f>
        <v>563/2026</v>
      </c>
      <c r="D673" s="6">
        <f>Table1[[#This Row],[Kelt_hó]]</f>
        <v>2</v>
      </c>
      <c r="E673" t="str">
        <f>Table1[[#This Row],[Vevő]]</f>
        <v>STRIGON Esztergomi Szerszámgépgyár Kft.</v>
      </c>
      <c r="F673" t="str">
        <f>Table1[[#This Row],[Termékkör]]</f>
        <v>Textilkötelek hevederek</v>
      </c>
      <c r="G673" s="4">
        <f>Table1[[#This Row],[SzumElad]]</f>
        <v>6036</v>
      </c>
      <c r="H673" s="7">
        <f>Table1[[#This Row],[Jut_%]]</f>
        <v>4.26</v>
      </c>
      <c r="I673" s="4">
        <f>Table1[[#This Row],[Jut]]</f>
        <v>257.13359999999994</v>
      </c>
      <c r="J673" s="4">
        <f>Table1[[#This Row],[Column1]]</f>
        <v>0</v>
      </c>
    </row>
    <row r="674" spans="1:10" hidden="1" x14ac:dyDescent="0.3">
      <c r="A674" s="2" t="str">
        <f>Table1[[#This Row],[Befolyt]]</f>
        <v>n</v>
      </c>
      <c r="B674" t="str">
        <f>Table1[[#This Row],[ÜK]]</f>
        <v>Négyesy Gábor</v>
      </c>
      <c r="C674" s="3" t="str">
        <f>Table1[[#This Row],[Szla]]</f>
        <v>563/2026</v>
      </c>
      <c r="D674" s="6">
        <f>Table1[[#This Row],[Kelt_hó]]</f>
        <v>2</v>
      </c>
      <c r="E674" t="str">
        <f>Table1[[#This Row],[Vevő]]</f>
        <v>STRIGON Esztergomi Szerszámgépgyár Kft.</v>
      </c>
      <c r="F674" t="str">
        <f>Table1[[#This Row],[Termékkör]]</f>
        <v>Textilkötelek hevederek</v>
      </c>
      <c r="G674" s="4">
        <f>Table1[[#This Row],[SzumElad]]</f>
        <v>2800</v>
      </c>
      <c r="H674" s="7">
        <f>Table1[[#This Row],[Jut_%]]</f>
        <v>3.47</v>
      </c>
      <c r="I674" s="4">
        <f>Table1[[#This Row],[Jut]]</f>
        <v>97.16</v>
      </c>
      <c r="J674" s="4">
        <f>Table1[[#This Row],[Column1]]</f>
        <v>0</v>
      </c>
    </row>
    <row r="675" spans="1:10" hidden="1" x14ac:dyDescent="0.3">
      <c r="A675" s="2" t="str">
        <f>Table1[[#This Row],[Befolyt]]</f>
        <v>n</v>
      </c>
      <c r="B675" t="str">
        <f>Table1[[#This Row],[ÜK]]</f>
        <v>Négyesy Gábor</v>
      </c>
      <c r="C675" s="3" t="str">
        <f>Table1[[#This Row],[Szla]]</f>
        <v>563/2026</v>
      </c>
      <c r="D675" s="6">
        <f>Table1[[#This Row],[Kelt_hó]]</f>
        <v>2</v>
      </c>
      <c r="E675" t="str">
        <f>Table1[[#This Row],[Vevő]]</f>
        <v>STRIGON Esztergomi Szerszámgépgyár Kft.</v>
      </c>
      <c r="F675" t="str">
        <f>Table1[[#This Row],[Termékkör]]</f>
        <v>Textilkötelek hevederek</v>
      </c>
      <c r="G675" s="4">
        <f>Table1[[#This Row],[SzumElad]]</f>
        <v>110796</v>
      </c>
      <c r="H675" s="7">
        <f>Table1[[#This Row],[Jut_%]]</f>
        <v>4.3099999999999996</v>
      </c>
      <c r="I675" s="4">
        <f>Table1[[#This Row],[Jut]]</f>
        <v>4775.3075999999992</v>
      </c>
      <c r="J675" s="4">
        <f>Table1[[#This Row],[Column1]]</f>
        <v>0</v>
      </c>
    </row>
    <row r="676" spans="1:10" hidden="1" x14ac:dyDescent="0.3">
      <c r="A676" s="2" t="str">
        <f>Table1[[#This Row],[Befolyt]]</f>
        <v>n</v>
      </c>
      <c r="B676" t="str">
        <f>Table1[[#This Row],[ÜK]]</f>
        <v>Horváth István.</v>
      </c>
      <c r="C676" s="3" t="str">
        <f>Table1[[#This Row],[Szla]]</f>
        <v>562/2026</v>
      </c>
      <c r="D676" s="6">
        <f>Table1[[#This Row],[Kelt_hó]]</f>
        <v>2</v>
      </c>
      <c r="E676" t="str">
        <f>Table1[[#This Row],[Vevő]]</f>
        <v>Weinberg '93 Kft.</v>
      </c>
      <c r="F676" t="str">
        <f>Table1[[#This Row],[Termékkör]]</f>
        <v>Megfogók</v>
      </c>
      <c r="G676" s="4">
        <f>Table1[[#This Row],[SzumElad]]</f>
        <v>167760</v>
      </c>
      <c r="H676" s="7">
        <f>Table1[[#This Row],[Jut_%]]</f>
        <v>0.6</v>
      </c>
      <c r="I676" s="4">
        <f>Table1[[#This Row],[Jut]]</f>
        <v>1006.56</v>
      </c>
      <c r="J676" s="4">
        <f>Table1[[#This Row],[Column1]]</f>
        <v>0</v>
      </c>
    </row>
    <row r="677" spans="1:10" hidden="1" x14ac:dyDescent="0.3">
      <c r="A677" s="2" t="str">
        <f>Table1[[#This Row],[Befolyt]]</f>
        <v>n</v>
      </c>
      <c r="B677" t="str">
        <f>Table1[[#This Row],[ÜK]]</f>
        <v>Horváth István.</v>
      </c>
      <c r="C677" s="3" t="str">
        <f>Table1[[#This Row],[Szla]]</f>
        <v>562/2026</v>
      </c>
      <c r="D677" s="6">
        <f>Table1[[#This Row],[Kelt_hó]]</f>
        <v>2</v>
      </c>
      <c r="E677" t="str">
        <f>Table1[[#This Row],[Vevő]]</f>
        <v>Weinberg '93 Kft.</v>
      </c>
      <c r="F677" t="str">
        <f>Table1[[#This Row],[Termékkör]]</f>
        <v>Emelőmágnesek</v>
      </c>
      <c r="G677" s="4">
        <f>Table1[[#This Row],[SzumElad]]</f>
        <v>799200</v>
      </c>
      <c r="H677" s="7">
        <f>Table1[[#This Row],[Jut_%]]</f>
        <v>1.5</v>
      </c>
      <c r="I677" s="4">
        <f>Table1[[#This Row],[Jut]]</f>
        <v>11988</v>
      </c>
      <c r="J677" s="4">
        <f>Table1[[#This Row],[Column1]]</f>
        <v>0</v>
      </c>
    </row>
    <row r="678" spans="1:10" hidden="1" x14ac:dyDescent="0.3">
      <c r="A678" s="2" t="str">
        <f>Table1[[#This Row],[Befolyt]]</f>
        <v>n</v>
      </c>
      <c r="B678" t="str">
        <f>Table1[[#This Row],[ÜK]]</f>
        <v>Horváth István.</v>
      </c>
      <c r="C678" s="3" t="str">
        <f>Table1[[#This Row],[Szla]]</f>
        <v>562/2026</v>
      </c>
      <c r="D678" s="6">
        <f>Table1[[#This Row],[Kelt_hó]]</f>
        <v>2</v>
      </c>
      <c r="E678" t="str">
        <f>Table1[[#This Row],[Vevő]]</f>
        <v>Weinberg '93 Kft.</v>
      </c>
      <c r="F678" t="str">
        <f>Table1[[#This Row],[Termékkör]]</f>
        <v>Fuvar</v>
      </c>
      <c r="G678" s="4">
        <f>Table1[[#This Row],[SzumElad]]</f>
        <v>0</v>
      </c>
      <c r="H678" s="7">
        <f>Table1[[#This Row],[Jut_%]]</f>
        <v>0</v>
      </c>
      <c r="I678" s="4">
        <f>Table1[[#This Row],[Jut]]</f>
        <v>0</v>
      </c>
      <c r="J678" s="4">
        <f>Table1[[#This Row],[Column1]]</f>
        <v>0</v>
      </c>
    </row>
    <row r="679" spans="1:10" hidden="1" x14ac:dyDescent="0.3">
      <c r="A679" s="2" t="str">
        <f>Table1[[#This Row],[Befolyt]]</f>
        <v>n</v>
      </c>
      <c r="B679" t="str">
        <f>Table1[[#This Row],[ÜK]]</f>
        <v>Horváth István.</v>
      </c>
      <c r="C679" s="3" t="str">
        <f>Table1[[#This Row],[Szla]]</f>
        <v>562/2026</v>
      </c>
      <c r="D679" s="6">
        <f>Table1[[#This Row],[Kelt_hó]]</f>
        <v>2</v>
      </c>
      <c r="E679" t="str">
        <f>Table1[[#This Row],[Vevő]]</f>
        <v>Weinberg '93 Kft.</v>
      </c>
      <c r="F679" t="str">
        <f>Table1[[#This Row],[Termékkör]]</f>
        <v>Fuvar</v>
      </c>
      <c r="G679" s="4">
        <f>Table1[[#This Row],[SzumElad]]</f>
        <v>10000</v>
      </c>
      <c r="H679" s="7">
        <f>Table1[[#This Row],[Jut_%]]</f>
        <v>0</v>
      </c>
      <c r="I679" s="4">
        <f>Table1[[#This Row],[Jut]]</f>
        <v>0</v>
      </c>
      <c r="J679" s="4">
        <f>Table1[[#This Row],[Column1]]</f>
        <v>0</v>
      </c>
    </row>
    <row r="680" spans="1:10" hidden="1" x14ac:dyDescent="0.3">
      <c r="A680" s="2" t="str">
        <f>Table1[[#This Row],[Befolyt]]</f>
        <v>n</v>
      </c>
      <c r="B680" t="str">
        <f>Table1[[#This Row],[ÜK]]</f>
        <v>Molnár Ferenc</v>
      </c>
      <c r="C680" s="3" t="str">
        <f>Table1[[#This Row],[Szla]]</f>
        <v>561/2026</v>
      </c>
      <c r="D680" s="6">
        <f>Table1[[#This Row],[Kelt_hó]]</f>
        <v>2</v>
      </c>
      <c r="E680" t="str">
        <f>Table1[[#This Row],[Vevő]]</f>
        <v>Nico-Technika Kft.</v>
      </c>
      <c r="F680" t="str">
        <f>Table1[[#This Row],[Termékkör]]</f>
        <v>Emelőszerkezetek</v>
      </c>
      <c r="G680" s="4">
        <f>Table1[[#This Row],[SzumElad]]</f>
        <v>105870</v>
      </c>
      <c r="H680" s="7">
        <f>Table1[[#This Row],[Jut_%]]</f>
        <v>1</v>
      </c>
      <c r="I680" s="4">
        <f>Table1[[#This Row],[Jut]]</f>
        <v>1058.7</v>
      </c>
      <c r="J680" s="4">
        <f>Table1[[#This Row],[Column1]]</f>
        <v>0</v>
      </c>
    </row>
    <row r="681" spans="1:10" hidden="1" x14ac:dyDescent="0.3">
      <c r="A681" s="2" t="str">
        <f>Table1[[#This Row],[Befolyt]]</f>
        <v>n</v>
      </c>
      <c r="B681" t="str">
        <f>Table1[[#This Row],[ÜK]]</f>
        <v>Molnár Ferenc</v>
      </c>
      <c r="C681" s="3" t="str">
        <f>Table1[[#This Row],[Szla]]</f>
        <v>561/2026</v>
      </c>
      <c r="D681" s="6">
        <f>Table1[[#This Row],[Kelt_hó]]</f>
        <v>2</v>
      </c>
      <c r="E681" t="str">
        <f>Table1[[#This Row],[Vevő]]</f>
        <v>Nico-Technika Kft.</v>
      </c>
      <c r="F681" t="str">
        <f>Table1[[#This Row],[Termékkör]]</f>
        <v>Emelőszerkezetek</v>
      </c>
      <c r="G681" s="4">
        <f>Table1[[#This Row],[SzumElad]]</f>
        <v>129380</v>
      </c>
      <c r="H681" s="7">
        <f>Table1[[#This Row],[Jut_%]]</f>
        <v>1.5</v>
      </c>
      <c r="I681" s="4">
        <f>Table1[[#This Row],[Jut]]</f>
        <v>1940.7</v>
      </c>
      <c r="J681" s="4">
        <f>Table1[[#This Row],[Column1]]</f>
        <v>0</v>
      </c>
    </row>
    <row r="682" spans="1:10" hidden="1" x14ac:dyDescent="0.3">
      <c r="A682" s="2" t="str">
        <f>Table1[[#This Row],[Befolyt]]</f>
        <v>n</v>
      </c>
      <c r="B682" t="str">
        <f>Table1[[#This Row],[ÜK]]</f>
        <v>Molnár Ferenc</v>
      </c>
      <c r="C682" s="3" t="str">
        <f>Table1[[#This Row],[Szla]]</f>
        <v>561/2026</v>
      </c>
      <c r="D682" s="6">
        <f>Table1[[#This Row],[Kelt_hó]]</f>
        <v>2</v>
      </c>
      <c r="E682" t="str">
        <f>Table1[[#This Row],[Vevő]]</f>
        <v>Nico-Technika Kft.</v>
      </c>
      <c r="F682" t="str">
        <f>Table1[[#This Row],[Termékkör]]</f>
        <v>Fuvar</v>
      </c>
      <c r="G682" s="4">
        <f>Table1[[#This Row],[SzumElad]]</f>
        <v>0</v>
      </c>
      <c r="H682" s="7">
        <f>Table1[[#This Row],[Jut_%]]</f>
        <v>0</v>
      </c>
      <c r="I682" s="4">
        <f>Table1[[#This Row],[Jut]]</f>
        <v>0</v>
      </c>
      <c r="J682" s="4">
        <f>Table1[[#This Row],[Column1]]</f>
        <v>0</v>
      </c>
    </row>
    <row r="683" spans="1:10" hidden="1" x14ac:dyDescent="0.3">
      <c r="A683" s="2" t="str">
        <f>Table1[[#This Row],[Befolyt]]</f>
        <v>n</v>
      </c>
      <c r="B683" t="str">
        <f>Table1[[#This Row],[ÜK]]</f>
        <v>Molnár Ferenc</v>
      </c>
      <c r="C683" s="3" t="str">
        <f>Table1[[#This Row],[Szla]]</f>
        <v>561/2026</v>
      </c>
      <c r="D683" s="6">
        <f>Table1[[#This Row],[Kelt_hó]]</f>
        <v>2</v>
      </c>
      <c r="E683" t="str">
        <f>Table1[[#This Row],[Vevő]]</f>
        <v>Nico-Technika Kft.</v>
      </c>
      <c r="F683" t="str">
        <f>Table1[[#This Row],[Termékkör]]</f>
        <v>Fuvar</v>
      </c>
      <c r="G683" s="4">
        <f>Table1[[#This Row],[SzumElad]]</f>
        <v>0</v>
      </c>
      <c r="H683" s="7">
        <f>Table1[[#This Row],[Jut_%]]</f>
        <v>0</v>
      </c>
      <c r="I683" s="4">
        <f>Table1[[#This Row],[Jut]]</f>
        <v>0</v>
      </c>
      <c r="J683" s="4">
        <f>Table1[[#This Row],[Column1]]</f>
        <v>0</v>
      </c>
    </row>
    <row r="684" spans="1:10" hidden="1" x14ac:dyDescent="0.3">
      <c r="A684" s="2" t="str">
        <f>Table1[[#This Row],[Befolyt]]</f>
        <v>n</v>
      </c>
      <c r="B684" t="str">
        <f>Table1[[#This Row],[ÜK]]</f>
        <v>Halász Miklós</v>
      </c>
      <c r="C684" s="3" t="str">
        <f>Table1[[#This Row],[Szla]]</f>
        <v>560/2026</v>
      </c>
      <c r="D684" s="6">
        <f>Table1[[#This Row],[Kelt_hó]]</f>
        <v>2</v>
      </c>
      <c r="E684" t="str">
        <f>Table1[[#This Row],[Vevő]]</f>
        <v>SKF Műszaki Áruház Havancsák Kft.</v>
      </c>
      <c r="F684" t="str">
        <f>Table1[[#This Row],[Termékkör]]</f>
        <v>Textilkötelek hevederek</v>
      </c>
      <c r="G684" s="4">
        <f>Table1[[#This Row],[SzumElad]]</f>
        <v>309400</v>
      </c>
      <c r="H684" s="7">
        <f>Table1[[#This Row],[Jut_%]]</f>
        <v>5.87</v>
      </c>
      <c r="I684" s="4">
        <f>Table1[[#This Row],[Jut]]</f>
        <v>18161.78</v>
      </c>
      <c r="J684" s="4">
        <f>Table1[[#This Row],[Column1]]</f>
        <v>0</v>
      </c>
    </row>
    <row r="685" spans="1:10" hidden="1" x14ac:dyDescent="0.3">
      <c r="A685" s="2" t="str">
        <f>Table1[[#This Row],[Befolyt]]</f>
        <v>n</v>
      </c>
      <c r="B685" t="str">
        <f>Table1[[#This Row],[ÜK]]</f>
        <v>Halász Miklós</v>
      </c>
      <c r="C685" s="3" t="str">
        <f>Table1[[#This Row],[Szla]]</f>
        <v>560/2026</v>
      </c>
      <c r="D685" s="6">
        <f>Table1[[#This Row],[Kelt_hó]]</f>
        <v>2</v>
      </c>
      <c r="E685" t="str">
        <f>Table1[[#This Row],[Vevő]]</f>
        <v>SKF Műszaki Áruház Havancsák Kft.</v>
      </c>
      <c r="F685" t="str">
        <f>Table1[[#This Row],[Termékkör]]</f>
        <v>Acélsodrony függesztékek</v>
      </c>
      <c r="G685" s="4">
        <f>Table1[[#This Row],[SzumElad]]</f>
        <v>458400</v>
      </c>
      <c r="H685" s="7">
        <f>Table1[[#This Row],[Jut_%]]</f>
        <v>2</v>
      </c>
      <c r="I685" s="4">
        <f>Table1[[#This Row],[Jut]]</f>
        <v>9168</v>
      </c>
      <c r="J685" s="4">
        <f>Table1[[#This Row],[Column1]]</f>
        <v>0</v>
      </c>
    </row>
    <row r="686" spans="1:10" hidden="1" x14ac:dyDescent="0.3">
      <c r="A686" s="2" t="str">
        <f>Table1[[#This Row],[Befolyt]]</f>
        <v>n</v>
      </c>
      <c r="B686" t="str">
        <f>Table1[[#This Row],[ÜK]]</f>
        <v>Hegyi Gábor</v>
      </c>
      <c r="C686" s="3" t="str">
        <f>Table1[[#This Row],[Szla]]</f>
        <v>559/2026</v>
      </c>
      <c r="D686" s="6">
        <f>Table1[[#This Row],[Kelt_hó]]</f>
        <v>2</v>
      </c>
      <c r="E686" t="str">
        <f>Table1[[#This Row],[Vevő]]</f>
        <v>MatAlex Kft.</v>
      </c>
      <c r="F686" t="str">
        <f>Table1[[#This Row],[Termékkör]]</f>
        <v>Emelőszemek</v>
      </c>
      <c r="G686" s="4">
        <f>Table1[[#This Row],[SzumElad]]</f>
        <v>39525</v>
      </c>
      <c r="H686" s="7">
        <f>Table1[[#This Row],[Jut_%]]</f>
        <v>1.25</v>
      </c>
      <c r="I686" s="4">
        <f>Table1[[#This Row],[Jut]]</f>
        <v>494.0625</v>
      </c>
      <c r="J686" s="4">
        <f>Table1[[#This Row],[Column1]]</f>
        <v>0</v>
      </c>
    </row>
    <row r="687" spans="1:10" hidden="1" x14ac:dyDescent="0.3">
      <c r="A687" s="2" t="str">
        <f>Table1[[#This Row],[Befolyt]]</f>
        <v>n</v>
      </c>
      <c r="B687" t="str">
        <f>Table1[[#This Row],[ÜK]]</f>
        <v>Hegyi Gábor</v>
      </c>
      <c r="C687" s="3" t="str">
        <f>Table1[[#This Row],[Szla]]</f>
        <v>559/2026</v>
      </c>
      <c r="D687" s="6">
        <f>Table1[[#This Row],[Kelt_hó]]</f>
        <v>2</v>
      </c>
      <c r="E687" t="str">
        <f>Table1[[#This Row],[Vevő]]</f>
        <v>MatAlex Kft.</v>
      </c>
      <c r="F687" t="str">
        <f>Table1[[#This Row],[Termékkör]]</f>
        <v>Fuvar</v>
      </c>
      <c r="G687" s="4">
        <f>Table1[[#This Row],[SzumElad]]</f>
        <v>0</v>
      </c>
      <c r="H687" s="7">
        <f>Table1[[#This Row],[Jut_%]]</f>
        <v>0</v>
      </c>
      <c r="I687" s="4">
        <f>Table1[[#This Row],[Jut]]</f>
        <v>0</v>
      </c>
      <c r="J687" s="4">
        <f>Table1[[#This Row],[Column1]]</f>
        <v>0</v>
      </c>
    </row>
    <row r="688" spans="1:10" hidden="1" x14ac:dyDescent="0.3">
      <c r="A688" s="2" t="str">
        <f>Table1[[#This Row],[Befolyt]]</f>
        <v>n</v>
      </c>
      <c r="B688" t="str">
        <f>Table1[[#This Row],[ÜK]]</f>
        <v>Négyesy Gábor</v>
      </c>
      <c r="C688" s="3" t="str">
        <f>Table1[[#This Row],[Szla]]</f>
        <v>558/2026</v>
      </c>
      <c r="D688" s="6">
        <f>Table1[[#This Row],[Kelt_hó]]</f>
        <v>2</v>
      </c>
      <c r="E688" t="str">
        <f>Table1[[#This Row],[Vevő]]</f>
        <v>Sodronykötél Kft</v>
      </c>
      <c r="F688" t="str">
        <f>Table1[[#This Row],[Termékkör]]</f>
        <v>Vizsgálat</v>
      </c>
      <c r="G688" s="4">
        <f>Table1[[#This Row],[SzumElad]]</f>
        <v>8500</v>
      </c>
      <c r="H688" s="7">
        <f>Table1[[#This Row],[Jut_%]]</f>
        <v>10</v>
      </c>
      <c r="I688" s="4">
        <f>Table1[[#This Row],[Jut]]</f>
        <v>850</v>
      </c>
      <c r="J688" s="4">
        <f>Table1[[#This Row],[Column1]]</f>
        <v>0</v>
      </c>
    </row>
    <row r="689" spans="1:10" hidden="1" x14ac:dyDescent="0.3">
      <c r="A689" s="2" t="str">
        <f>Table1[[#This Row],[Befolyt]]</f>
        <v>n</v>
      </c>
      <c r="B689" t="str">
        <f>Table1[[#This Row],[ÜK]]</f>
        <v>Négyesy Gábor</v>
      </c>
      <c r="C689" s="3" t="str">
        <f>Table1[[#This Row],[Szla]]</f>
        <v>558/2026</v>
      </c>
      <c r="D689" s="6">
        <f>Table1[[#This Row],[Kelt_hó]]</f>
        <v>2</v>
      </c>
      <c r="E689" t="str">
        <f>Table1[[#This Row],[Vevő]]</f>
        <v>Sodronykötél Kft</v>
      </c>
      <c r="F689" t="str">
        <f>Table1[[#This Row],[Termékkör]]</f>
        <v>Lánc függesztékek</v>
      </c>
      <c r="G689" s="4">
        <f>Table1[[#This Row],[SzumElad]]</f>
        <v>4840</v>
      </c>
      <c r="H689" s="7">
        <f>Table1[[#This Row],[Jut_%]]</f>
        <v>14.26</v>
      </c>
      <c r="I689" s="4">
        <f>Table1[[#This Row],[Jut]]</f>
        <v>690.18399999999997</v>
      </c>
      <c r="J689" s="4">
        <f>Table1[[#This Row],[Column1]]</f>
        <v>0</v>
      </c>
    </row>
    <row r="690" spans="1:10" hidden="1" x14ac:dyDescent="0.3">
      <c r="A690" s="2" t="str">
        <f>Table1[[#This Row],[Befolyt]]</f>
        <v>n</v>
      </c>
      <c r="B690" t="str">
        <f>Table1[[#This Row],[ÜK]]</f>
        <v>Négyesy Gábor</v>
      </c>
      <c r="C690" s="3" t="str">
        <f>Table1[[#This Row],[Szla]]</f>
        <v>558/2026</v>
      </c>
      <c r="D690" s="6">
        <f>Table1[[#This Row],[Kelt_hó]]</f>
        <v>2</v>
      </c>
      <c r="E690" t="str">
        <f>Table1[[#This Row],[Vevő]]</f>
        <v>Sodronykötél Kft</v>
      </c>
      <c r="F690" t="str">
        <f>Table1[[#This Row],[Termékkör]]</f>
        <v>Lánc függesztékek</v>
      </c>
      <c r="G690" s="4">
        <f>Table1[[#This Row],[SzumElad]]</f>
        <v>1485</v>
      </c>
      <c r="H690" s="7">
        <f>Table1[[#This Row],[Jut_%]]</f>
        <v>5</v>
      </c>
      <c r="I690" s="4">
        <f>Table1[[#This Row],[Jut]]</f>
        <v>74.25</v>
      </c>
      <c r="J690" s="4">
        <f>Table1[[#This Row],[Column1]]</f>
        <v>0</v>
      </c>
    </row>
    <row r="691" spans="1:10" hidden="1" x14ac:dyDescent="0.3">
      <c r="A691" s="2" t="str">
        <f>Table1[[#This Row],[Befolyt]]</f>
        <v>n</v>
      </c>
      <c r="B691" t="str">
        <f>Table1[[#This Row],[ÜK]]</f>
        <v>Négyesy Gábor</v>
      </c>
      <c r="C691" s="3" t="str">
        <f>Table1[[#This Row],[Szla]]</f>
        <v>557/2026</v>
      </c>
      <c r="D691" s="6">
        <f>Table1[[#This Row],[Kelt_hó]]</f>
        <v>2</v>
      </c>
      <c r="E691" t="str">
        <f>Table1[[#This Row],[Vevő]]</f>
        <v>Sodronykötél Kft</v>
      </c>
      <c r="F691" t="str">
        <f>Table1[[#This Row],[Termékkör]]</f>
        <v>Vizsgálat</v>
      </c>
      <c r="G691" s="4">
        <f>Table1[[#This Row],[SzumElad]]</f>
        <v>17600</v>
      </c>
      <c r="H691" s="7">
        <f>Table1[[#This Row],[Jut_%]]</f>
        <v>10</v>
      </c>
      <c r="I691" s="4">
        <f>Table1[[#This Row],[Jut]]</f>
        <v>1760</v>
      </c>
      <c r="J691" s="4">
        <f>Table1[[#This Row],[Column1]]</f>
        <v>0</v>
      </c>
    </row>
    <row r="692" spans="1:10" hidden="1" x14ac:dyDescent="0.3">
      <c r="A692" s="2" t="str">
        <f>Table1[[#This Row],[Befolyt]]</f>
        <v>n</v>
      </c>
      <c r="B692" t="str">
        <f>Table1[[#This Row],[ÜK]]</f>
        <v>Négyesy Gábor</v>
      </c>
      <c r="C692" s="3" t="str">
        <f>Table1[[#This Row],[Szla]]</f>
        <v>557/2026</v>
      </c>
      <c r="D692" s="6">
        <f>Table1[[#This Row],[Kelt_hó]]</f>
        <v>2</v>
      </c>
      <c r="E692" t="str">
        <f>Table1[[#This Row],[Vevő]]</f>
        <v>Sodronykötél Kft</v>
      </c>
      <c r="F692" t="str">
        <f>Table1[[#This Row],[Termékkör]]</f>
        <v>Rakományrögzítők</v>
      </c>
      <c r="G692" s="4">
        <f>Table1[[#This Row],[SzumElad]]</f>
        <v>13760</v>
      </c>
      <c r="H692" s="7">
        <f>Table1[[#This Row],[Jut_%]]</f>
        <v>5</v>
      </c>
      <c r="I692" s="4">
        <f>Table1[[#This Row],[Jut]]</f>
        <v>688</v>
      </c>
      <c r="J692" s="4">
        <f>Table1[[#This Row],[Column1]]</f>
        <v>0</v>
      </c>
    </row>
    <row r="693" spans="1:10" hidden="1" x14ac:dyDescent="0.3">
      <c r="A693" s="2" t="str">
        <f>Table1[[#This Row],[Befolyt]]</f>
        <v>n</v>
      </c>
      <c r="B693" t="str">
        <f>Table1[[#This Row],[ÜK]]</f>
        <v>Négyesy Gábor</v>
      </c>
      <c r="C693" s="3" t="str">
        <f>Table1[[#This Row],[Szla]]</f>
        <v>557/2026</v>
      </c>
      <c r="D693" s="6">
        <f>Table1[[#This Row],[Kelt_hó]]</f>
        <v>2</v>
      </c>
      <c r="E693" t="str">
        <f>Table1[[#This Row],[Vevő]]</f>
        <v>Sodronykötél Kft</v>
      </c>
      <c r="F693" t="str">
        <f>Table1[[#This Row],[Termékkör]]</f>
        <v>Saját munka</v>
      </c>
      <c r="G693" s="4">
        <f>Table1[[#This Row],[SzumElad]]</f>
        <v>1200</v>
      </c>
      <c r="H693" s="7">
        <f>Table1[[#This Row],[Jut_%]]</f>
        <v>0</v>
      </c>
      <c r="I693" s="4">
        <f>Table1[[#This Row],[Jut]]</f>
        <v>0</v>
      </c>
      <c r="J693" s="4">
        <f>Table1[[#This Row],[Column1]]</f>
        <v>0</v>
      </c>
    </row>
    <row r="694" spans="1:10" hidden="1" x14ac:dyDescent="0.3">
      <c r="A694" s="2" t="str">
        <f>Table1[[#This Row],[Befolyt]]</f>
        <v>n</v>
      </c>
      <c r="B694" t="str">
        <f>Table1[[#This Row],[ÜK]]</f>
        <v>Négyesy Gábor</v>
      </c>
      <c r="C694" s="3" t="str">
        <f>Table1[[#This Row],[Szla]]</f>
        <v>557/2026</v>
      </c>
      <c r="D694" s="6">
        <f>Table1[[#This Row],[Kelt_hó]]</f>
        <v>2</v>
      </c>
      <c r="E694" t="str">
        <f>Table1[[#This Row],[Vevő]]</f>
        <v>Sodronykötél Kft</v>
      </c>
      <c r="F694" t="str">
        <f>Table1[[#This Row],[Termékkör]]</f>
        <v>Lánc függesztékek</v>
      </c>
      <c r="G694" s="4">
        <f>Table1[[#This Row],[SzumElad]]</f>
        <v>7680</v>
      </c>
      <c r="H694" s="7">
        <f>Table1[[#This Row],[Jut_%]]</f>
        <v>5</v>
      </c>
      <c r="I694" s="4">
        <f>Table1[[#This Row],[Jut]]</f>
        <v>384</v>
      </c>
      <c r="J694" s="4">
        <f>Table1[[#This Row],[Column1]]</f>
        <v>0</v>
      </c>
    </row>
    <row r="695" spans="1:10" hidden="1" x14ac:dyDescent="0.3">
      <c r="A695" s="2" t="str">
        <f>Table1[[#This Row],[Befolyt]]</f>
        <v>n</v>
      </c>
      <c r="B695" t="str">
        <f>Table1[[#This Row],[ÜK]]</f>
        <v>Négyesy Gábor</v>
      </c>
      <c r="C695" s="3" t="str">
        <f>Table1[[#This Row],[Szla]]</f>
        <v>557/2026</v>
      </c>
      <c r="D695" s="6">
        <f>Table1[[#This Row],[Kelt_hó]]</f>
        <v>2</v>
      </c>
      <c r="E695" t="str">
        <f>Table1[[#This Row],[Vevő]]</f>
        <v>Sodronykötél Kft</v>
      </c>
      <c r="F695" t="str">
        <f>Table1[[#This Row],[Termékkör]]</f>
        <v>Lánc függesztékek</v>
      </c>
      <c r="G695" s="4">
        <f>Table1[[#This Row],[SzumElad]]</f>
        <v>2270</v>
      </c>
      <c r="H695" s="7">
        <f>Table1[[#This Row],[Jut_%]]</f>
        <v>8.61</v>
      </c>
      <c r="I695" s="4">
        <f>Table1[[#This Row],[Jut]]</f>
        <v>195.44699999999997</v>
      </c>
      <c r="J695" s="4">
        <f>Table1[[#This Row],[Column1]]</f>
        <v>0</v>
      </c>
    </row>
    <row r="696" spans="1:10" hidden="1" x14ac:dyDescent="0.3">
      <c r="A696" s="2" t="str">
        <f>Table1[[#This Row],[Befolyt]]</f>
        <v>n</v>
      </c>
      <c r="B696" t="str">
        <f>Table1[[#This Row],[ÜK]]</f>
        <v>Bálint Miklós</v>
      </c>
      <c r="C696" s="3" t="str">
        <f>Table1[[#This Row],[Szla]]</f>
        <v>556/2026</v>
      </c>
      <c r="D696" s="6">
        <f>Table1[[#This Row],[Kelt_hó]]</f>
        <v>2</v>
      </c>
      <c r="E696" t="str">
        <f>Table1[[#This Row],[Vevő]]</f>
        <v>Körber Hungária Gépgyártó Kft</v>
      </c>
      <c r="F696" t="str">
        <f>Table1[[#This Row],[Termékkör]]</f>
        <v>Emelőmágnesek</v>
      </c>
      <c r="G696" s="4">
        <f>Table1[[#This Row],[SzumElad]]</f>
        <v>560700</v>
      </c>
      <c r="H696" s="7">
        <f>Table1[[#This Row],[Jut_%]]</f>
        <v>2</v>
      </c>
      <c r="I696" s="4">
        <f>Table1[[#This Row],[Jut]]</f>
        <v>11214</v>
      </c>
      <c r="J696" s="4">
        <f>Table1[[#This Row],[Column1]]</f>
        <v>0</v>
      </c>
    </row>
    <row r="697" spans="1:10" hidden="1" x14ac:dyDescent="0.3">
      <c r="A697" s="2" t="str">
        <f>Table1[[#This Row],[Befolyt]]</f>
        <v>n</v>
      </c>
      <c r="B697" t="str">
        <f>Table1[[#This Row],[ÜK]]</f>
        <v>Négyesy Gábor</v>
      </c>
      <c r="C697" s="3" t="str">
        <f>Table1[[#This Row],[Szla]]</f>
        <v>555/2026</v>
      </c>
      <c r="D697" s="6">
        <f>Table1[[#This Row],[Kelt_hó]]</f>
        <v>2</v>
      </c>
      <c r="E697" t="str">
        <f>Table1[[#This Row],[Vevő]]</f>
        <v>Agro Felcsút Kft.</v>
      </c>
      <c r="F697" t="str">
        <f>Table1[[#This Row],[Termékkör]]</f>
        <v>Vizsgálat</v>
      </c>
      <c r="G697" s="4">
        <f>Table1[[#This Row],[SzumElad]]</f>
        <v>474550</v>
      </c>
      <c r="H697" s="7">
        <f>Table1[[#This Row],[Jut_%]]</f>
        <v>10</v>
      </c>
      <c r="I697" s="4">
        <f>Table1[[#This Row],[Jut]]</f>
        <v>47455</v>
      </c>
      <c r="J697" s="4">
        <f>Table1[[#This Row],[Column1]]</f>
        <v>0</v>
      </c>
    </row>
    <row r="698" spans="1:10" hidden="1" x14ac:dyDescent="0.3">
      <c r="A698" s="2" t="str">
        <f>Table1[[#This Row],[Befolyt]]</f>
        <v>n</v>
      </c>
      <c r="B698" t="str">
        <f>Table1[[#This Row],[ÜK]]</f>
        <v>Négyesy Gábor</v>
      </c>
      <c r="C698" s="3" t="str">
        <f>Table1[[#This Row],[Szla]]</f>
        <v>555/2026</v>
      </c>
      <c r="D698" s="6">
        <f>Table1[[#This Row],[Kelt_hó]]</f>
        <v>2</v>
      </c>
      <c r="E698" t="str">
        <f>Table1[[#This Row],[Vevő]]</f>
        <v>Agro Felcsút Kft.</v>
      </c>
      <c r="F698" t="str">
        <f>Table1[[#This Row],[Termékkör]]</f>
        <v>Kiszállás</v>
      </c>
      <c r="G698" s="4">
        <f>Table1[[#This Row],[SzumElad]]</f>
        <v>15000</v>
      </c>
      <c r="H698" s="7">
        <f>Table1[[#This Row],[Jut_%]]</f>
        <v>0</v>
      </c>
      <c r="I698" s="4">
        <f>Table1[[#This Row],[Jut]]</f>
        <v>0</v>
      </c>
      <c r="J698" s="4">
        <f>Table1[[#This Row],[Column1]]</f>
        <v>0</v>
      </c>
    </row>
    <row r="699" spans="1:10" hidden="1" x14ac:dyDescent="0.3">
      <c r="A699" s="2" t="str">
        <f>Table1[[#This Row],[Befolyt]]</f>
        <v>n</v>
      </c>
      <c r="B699" t="str">
        <f>Table1[[#This Row],[ÜK]]</f>
        <v>Négyesy Gábor</v>
      </c>
      <c r="C699" s="3" t="str">
        <f>Table1[[#This Row],[Szla]]</f>
        <v>555/2026</v>
      </c>
      <c r="D699" s="6">
        <f>Table1[[#This Row],[Kelt_hó]]</f>
        <v>2</v>
      </c>
      <c r="E699" t="str">
        <f>Table1[[#This Row],[Vevő]]</f>
        <v>Agro Felcsút Kft.</v>
      </c>
      <c r="F699" t="str">
        <f>Table1[[#This Row],[Termékkör]]</f>
        <v>Lánc függesztékek</v>
      </c>
      <c r="G699" s="4">
        <f>Table1[[#This Row],[SzumElad]]</f>
        <v>11740</v>
      </c>
      <c r="H699" s="7">
        <f>Table1[[#This Row],[Jut_%]]</f>
        <v>5</v>
      </c>
      <c r="I699" s="4">
        <f>Table1[[#This Row],[Jut]]</f>
        <v>587</v>
      </c>
      <c r="J699" s="4">
        <f>Table1[[#This Row],[Column1]]</f>
        <v>0</v>
      </c>
    </row>
    <row r="700" spans="1:10" hidden="1" x14ac:dyDescent="0.3">
      <c r="A700" s="2" t="str">
        <f>Table1[[#This Row],[Befolyt]]</f>
        <v>n</v>
      </c>
      <c r="B700" t="str">
        <f>Table1[[#This Row],[ÜK]]</f>
        <v>Négyesy Gábor</v>
      </c>
      <c r="C700" s="3" t="str">
        <f>Table1[[#This Row],[Szla]]</f>
        <v>555/2026</v>
      </c>
      <c r="D700" s="6">
        <f>Table1[[#This Row],[Kelt_hó]]</f>
        <v>2</v>
      </c>
      <c r="E700" t="str">
        <f>Table1[[#This Row],[Vevő]]</f>
        <v>Agro Felcsút Kft.</v>
      </c>
      <c r="F700" t="str">
        <f>Table1[[#This Row],[Termékkör]]</f>
        <v>Lánc függesztékek</v>
      </c>
      <c r="G700" s="4">
        <f>Table1[[#This Row],[SzumElad]]</f>
        <v>13120</v>
      </c>
      <c r="H700" s="7">
        <f>Table1[[#This Row],[Jut_%]]</f>
        <v>5</v>
      </c>
      <c r="I700" s="4">
        <f>Table1[[#This Row],[Jut]]</f>
        <v>656</v>
      </c>
      <c r="J700" s="4">
        <f>Table1[[#This Row],[Column1]]</f>
        <v>0</v>
      </c>
    </row>
    <row r="701" spans="1:10" hidden="1" x14ac:dyDescent="0.3">
      <c r="A701" s="2" t="str">
        <f>Table1[[#This Row],[Befolyt]]</f>
        <v>n</v>
      </c>
      <c r="B701" t="str">
        <f>Table1[[#This Row],[ÜK]]</f>
        <v>Négyesy Gábor</v>
      </c>
      <c r="C701" s="3" t="str">
        <f>Table1[[#This Row],[Szla]]</f>
        <v>555/2026</v>
      </c>
      <c r="D701" s="6">
        <f>Table1[[#This Row],[Kelt_hó]]</f>
        <v>2</v>
      </c>
      <c r="E701" t="str">
        <f>Table1[[#This Row],[Vevő]]</f>
        <v>Agro Felcsút Kft.</v>
      </c>
      <c r="F701" t="str">
        <f>Table1[[#This Row],[Termékkör]]</f>
        <v>Lánc függesztékek</v>
      </c>
      <c r="G701" s="4">
        <f>Table1[[#This Row],[SzumElad]]</f>
        <v>14647.5</v>
      </c>
      <c r="H701" s="7">
        <f>Table1[[#This Row],[Jut_%]]</f>
        <v>5</v>
      </c>
      <c r="I701" s="4">
        <f>Table1[[#This Row],[Jut]]</f>
        <v>732.375</v>
      </c>
      <c r="J701" s="4">
        <f>Table1[[#This Row],[Column1]]</f>
        <v>0</v>
      </c>
    </row>
    <row r="702" spans="1:10" hidden="1" x14ac:dyDescent="0.3">
      <c r="A702" s="2" t="str">
        <f>Table1[[#This Row],[Befolyt]]</f>
        <v>n</v>
      </c>
      <c r="B702" t="str">
        <f>Table1[[#This Row],[ÜK]]</f>
        <v>Négyesy Gábor</v>
      </c>
      <c r="C702" s="3" t="str">
        <f>Table1[[#This Row],[Szla]]</f>
        <v>555/2026</v>
      </c>
      <c r="D702" s="6">
        <f>Table1[[#This Row],[Kelt_hó]]</f>
        <v>2</v>
      </c>
      <c r="E702" t="str">
        <f>Table1[[#This Row],[Vevő]]</f>
        <v>Agro Felcsút Kft.</v>
      </c>
      <c r="F702" t="str">
        <f>Table1[[#This Row],[Termékkör]]</f>
        <v>Saját munka</v>
      </c>
      <c r="G702" s="4">
        <f>Table1[[#This Row],[SzumElad]]</f>
        <v>12000</v>
      </c>
      <c r="H702" s="7">
        <f>Table1[[#This Row],[Jut_%]]</f>
        <v>0</v>
      </c>
      <c r="I702" s="4">
        <f>Table1[[#This Row],[Jut]]</f>
        <v>0</v>
      </c>
      <c r="J702" s="4">
        <f>Table1[[#This Row],[Column1]]</f>
        <v>0</v>
      </c>
    </row>
    <row r="703" spans="1:10" hidden="1" x14ac:dyDescent="0.3">
      <c r="A703" s="2" t="str">
        <f>Table1[[#This Row],[Befolyt]]</f>
        <v>n</v>
      </c>
      <c r="B703" t="str">
        <f>Table1[[#This Row],[ÜK]]</f>
        <v>Négyesy Gábor</v>
      </c>
      <c r="C703" s="3" t="str">
        <f>Table1[[#This Row],[Szla]]</f>
        <v>555/2026</v>
      </c>
      <c r="D703" s="6">
        <f>Table1[[#This Row],[Kelt_hó]]</f>
        <v>2</v>
      </c>
      <c r="E703" t="str">
        <f>Table1[[#This Row],[Vevő]]</f>
        <v>Agro Felcsút Kft.</v>
      </c>
      <c r="F703" t="str">
        <f>Table1[[#This Row],[Termékkör]]</f>
        <v>Lánc függesztékek</v>
      </c>
      <c r="G703" s="4">
        <f>Table1[[#This Row],[SzumElad]]</f>
        <v>157675</v>
      </c>
      <c r="H703" s="7">
        <f>Table1[[#This Row],[Jut_%]]</f>
        <v>5</v>
      </c>
      <c r="I703" s="4">
        <f>Table1[[#This Row],[Jut]]</f>
        <v>7883.75</v>
      </c>
      <c r="J703" s="4">
        <f>Table1[[#This Row],[Column1]]</f>
        <v>0</v>
      </c>
    </row>
    <row r="704" spans="1:10" hidden="1" x14ac:dyDescent="0.3">
      <c r="A704" s="2" t="str">
        <f>Table1[[#This Row],[Befolyt]]</f>
        <v>n</v>
      </c>
      <c r="B704" t="str">
        <f>Table1[[#This Row],[ÜK]]</f>
        <v>Négyesy Gábor</v>
      </c>
      <c r="C704" s="3" t="str">
        <f>Table1[[#This Row],[Szla]]</f>
        <v>555/2026</v>
      </c>
      <c r="D704" s="6">
        <f>Table1[[#This Row],[Kelt_hó]]</f>
        <v>2</v>
      </c>
      <c r="E704" t="str">
        <f>Table1[[#This Row],[Vevő]]</f>
        <v>Agro Felcsút Kft.</v>
      </c>
      <c r="F704" t="str">
        <f>Table1[[#This Row],[Termékkör]]</f>
        <v>Lánc függesztékek</v>
      </c>
      <c r="G704" s="4">
        <f>Table1[[#This Row],[SzumElad]]</f>
        <v>960</v>
      </c>
      <c r="H704" s="7">
        <f>Table1[[#This Row],[Jut_%]]</f>
        <v>5</v>
      </c>
      <c r="I704" s="4">
        <f>Table1[[#This Row],[Jut]]</f>
        <v>48</v>
      </c>
      <c r="J704" s="4">
        <f>Table1[[#This Row],[Column1]]</f>
        <v>0</v>
      </c>
    </row>
    <row r="705" spans="1:10" hidden="1" x14ac:dyDescent="0.3">
      <c r="A705" s="2" t="str">
        <f>Table1[[#This Row],[Befolyt]]</f>
        <v>n</v>
      </c>
      <c r="B705" t="str">
        <f>Table1[[#This Row],[ÜK]]</f>
        <v>Négyesy Gábor</v>
      </c>
      <c r="C705" s="3" t="str">
        <f>Table1[[#This Row],[Szla]]</f>
        <v>555/2026</v>
      </c>
      <c r="D705" s="6">
        <f>Table1[[#This Row],[Kelt_hó]]</f>
        <v>2</v>
      </c>
      <c r="E705" t="str">
        <f>Table1[[#This Row],[Vevő]]</f>
        <v>Agro Felcsút Kft.</v>
      </c>
      <c r="F705" t="str">
        <f>Table1[[#This Row],[Termékkör]]</f>
        <v>Lánc függesztékek</v>
      </c>
      <c r="G705" s="4">
        <f>Table1[[#This Row],[SzumElad]]</f>
        <v>960</v>
      </c>
      <c r="H705" s="7">
        <f>Table1[[#This Row],[Jut_%]]</f>
        <v>5</v>
      </c>
      <c r="I705" s="4">
        <f>Table1[[#This Row],[Jut]]</f>
        <v>48</v>
      </c>
      <c r="J705" s="4">
        <f>Table1[[#This Row],[Column1]]</f>
        <v>0</v>
      </c>
    </row>
    <row r="706" spans="1:10" hidden="1" x14ac:dyDescent="0.3">
      <c r="A706" s="2" t="str">
        <f>Table1[[#This Row],[Befolyt]]</f>
        <v>n</v>
      </c>
      <c r="B706" t="str">
        <f>Table1[[#This Row],[ÜK]]</f>
        <v>Négyesy Gábor</v>
      </c>
      <c r="C706" s="3" t="str">
        <f>Table1[[#This Row],[Szla]]</f>
        <v>555/2026</v>
      </c>
      <c r="D706" s="6">
        <f>Table1[[#This Row],[Kelt_hó]]</f>
        <v>2</v>
      </c>
      <c r="E706" t="str">
        <f>Table1[[#This Row],[Vevő]]</f>
        <v>Agro Felcsút Kft.</v>
      </c>
      <c r="F706" t="str">
        <f>Table1[[#This Row],[Termékkör]]</f>
        <v>Lánc függesztékek</v>
      </c>
      <c r="G706" s="4">
        <f>Table1[[#This Row],[SzumElad]]</f>
        <v>2420</v>
      </c>
      <c r="H706" s="7">
        <f>Table1[[#This Row],[Jut_%]]</f>
        <v>14.26</v>
      </c>
      <c r="I706" s="4">
        <f>Table1[[#This Row],[Jut]]</f>
        <v>345.09199999999998</v>
      </c>
      <c r="J706" s="4">
        <f>Table1[[#This Row],[Column1]]</f>
        <v>0</v>
      </c>
    </row>
    <row r="707" spans="1:10" hidden="1" x14ac:dyDescent="0.3">
      <c r="A707" s="2" t="str">
        <f>Table1[[#This Row],[Befolyt]]</f>
        <v>n</v>
      </c>
      <c r="B707" t="str">
        <f>Table1[[#This Row],[ÜK]]</f>
        <v>Négyesy Gábor</v>
      </c>
      <c r="C707" s="3" t="str">
        <f>Table1[[#This Row],[Szla]]</f>
        <v>555/2026</v>
      </c>
      <c r="D707" s="6">
        <f>Table1[[#This Row],[Kelt_hó]]</f>
        <v>2</v>
      </c>
      <c r="E707" t="str">
        <f>Table1[[#This Row],[Vevő]]</f>
        <v>Agro Felcsút Kft.</v>
      </c>
      <c r="F707" t="str">
        <f>Table1[[#This Row],[Termékkör]]</f>
        <v>Lánc függesztékek</v>
      </c>
      <c r="G707" s="4">
        <f>Table1[[#This Row],[SzumElad]]</f>
        <v>22610</v>
      </c>
      <c r="H707" s="7">
        <f>Table1[[#This Row],[Jut_%]]</f>
        <v>5</v>
      </c>
      <c r="I707" s="4">
        <f>Table1[[#This Row],[Jut]]</f>
        <v>1130.5</v>
      </c>
      <c r="J707" s="4">
        <f>Table1[[#This Row],[Column1]]</f>
        <v>0</v>
      </c>
    </row>
    <row r="708" spans="1:10" hidden="1" x14ac:dyDescent="0.3">
      <c r="A708" s="2" t="str">
        <f>Table1[[#This Row],[Befolyt]]</f>
        <v>n</v>
      </c>
      <c r="B708" t="str">
        <f>Table1[[#This Row],[ÜK]]</f>
        <v>Négyesy Gábor</v>
      </c>
      <c r="C708" s="3" t="str">
        <f>Table1[[#This Row],[Szla]]</f>
        <v>555/2026</v>
      </c>
      <c r="D708" s="6">
        <f>Table1[[#This Row],[Kelt_hó]]</f>
        <v>2</v>
      </c>
      <c r="E708" t="str">
        <f>Table1[[#This Row],[Vevő]]</f>
        <v>Agro Felcsút Kft.</v>
      </c>
      <c r="F708" t="str">
        <f>Table1[[#This Row],[Termékkör]]</f>
        <v>Lánc függesztékek</v>
      </c>
      <c r="G708" s="4">
        <f>Table1[[#This Row],[SzumElad]]</f>
        <v>3900</v>
      </c>
      <c r="H708" s="7">
        <f>Table1[[#This Row],[Jut_%]]</f>
        <v>15.05</v>
      </c>
      <c r="I708" s="4">
        <f>Table1[[#This Row],[Jut]]</f>
        <v>586.95000000000005</v>
      </c>
      <c r="J708" s="4">
        <f>Table1[[#This Row],[Column1]]</f>
        <v>0</v>
      </c>
    </row>
    <row r="709" spans="1:10" hidden="1" x14ac:dyDescent="0.3">
      <c r="A709" s="2" t="str">
        <f>Table1[[#This Row],[Befolyt]]</f>
        <v>n</v>
      </c>
      <c r="B709" t="str">
        <f>Table1[[#This Row],[ÜK]]</f>
        <v>Négyesy Gábor</v>
      </c>
      <c r="C709" s="3" t="str">
        <f>Table1[[#This Row],[Szla]]</f>
        <v>555/2026</v>
      </c>
      <c r="D709" s="6">
        <f>Table1[[#This Row],[Kelt_hó]]</f>
        <v>2</v>
      </c>
      <c r="E709" t="str">
        <f>Table1[[#This Row],[Vevő]]</f>
        <v>Agro Felcsút Kft.</v>
      </c>
      <c r="F709" t="str">
        <f>Table1[[#This Row],[Termékkör]]</f>
        <v>Lánc függesztékek</v>
      </c>
      <c r="G709" s="4">
        <f>Table1[[#This Row],[SzumElad]]</f>
        <v>3680</v>
      </c>
      <c r="H709" s="7">
        <f>Table1[[#This Row],[Jut_%]]</f>
        <v>14.51</v>
      </c>
      <c r="I709" s="4">
        <f>Table1[[#This Row],[Jut]]</f>
        <v>533.96799999999996</v>
      </c>
      <c r="J709" s="4">
        <f>Table1[[#This Row],[Column1]]</f>
        <v>0</v>
      </c>
    </row>
    <row r="710" spans="1:10" hidden="1" x14ac:dyDescent="0.3">
      <c r="A710" s="2" t="str">
        <f>Table1[[#This Row],[Befolyt]]</f>
        <v>n</v>
      </c>
      <c r="B710" t="str">
        <f>Table1[[#This Row],[ÜK]]</f>
        <v>Négyesy Gábor</v>
      </c>
      <c r="C710" s="3" t="str">
        <f>Table1[[#This Row],[Szla]]</f>
        <v>555/2026</v>
      </c>
      <c r="D710" s="6">
        <f>Table1[[#This Row],[Kelt_hó]]</f>
        <v>2</v>
      </c>
      <c r="E710" t="str">
        <f>Table1[[#This Row],[Vevő]]</f>
        <v>Agro Felcsút Kft.</v>
      </c>
      <c r="F710" t="str">
        <f>Table1[[#This Row],[Termékkör]]</f>
        <v>Lánc függesztékek</v>
      </c>
      <c r="G710" s="4">
        <f>Table1[[#This Row],[SzumElad]]</f>
        <v>18370</v>
      </c>
      <c r="H710" s="7">
        <f>Table1[[#This Row],[Jut_%]]</f>
        <v>18.66</v>
      </c>
      <c r="I710" s="4">
        <f>Table1[[#This Row],[Jut]]</f>
        <v>3427.8420000000001</v>
      </c>
      <c r="J710" s="4">
        <f>Table1[[#This Row],[Column1]]</f>
        <v>0</v>
      </c>
    </row>
    <row r="711" spans="1:10" hidden="1" x14ac:dyDescent="0.3">
      <c r="A711" s="2" t="str">
        <f>Table1[[#This Row],[Befolyt]]</f>
        <v>n</v>
      </c>
      <c r="B711" t="str">
        <f>Table1[[#This Row],[ÜK]]</f>
        <v>Négyesy Gábor</v>
      </c>
      <c r="C711" s="3" t="str">
        <f>Table1[[#This Row],[Szla]]</f>
        <v>555/2026</v>
      </c>
      <c r="D711" s="6">
        <f>Table1[[#This Row],[Kelt_hó]]</f>
        <v>2</v>
      </c>
      <c r="E711" t="str">
        <f>Table1[[#This Row],[Vevő]]</f>
        <v>Agro Felcsút Kft.</v>
      </c>
      <c r="F711" t="str">
        <f>Table1[[#This Row],[Termékkör]]</f>
        <v>Lánc függesztékek</v>
      </c>
      <c r="G711" s="4">
        <f>Table1[[#This Row],[SzumElad]]</f>
        <v>3340</v>
      </c>
      <c r="H711" s="7">
        <f>Table1[[#This Row],[Jut_%]]</f>
        <v>18.66</v>
      </c>
      <c r="I711" s="4">
        <f>Table1[[#This Row],[Jut]]</f>
        <v>623.24400000000003</v>
      </c>
      <c r="J711" s="4">
        <f>Table1[[#This Row],[Column1]]</f>
        <v>0</v>
      </c>
    </row>
    <row r="712" spans="1:10" hidden="1" x14ac:dyDescent="0.3">
      <c r="A712" s="2" t="str">
        <f>Table1[[#This Row],[Befolyt]]</f>
        <v>n</v>
      </c>
      <c r="B712" t="str">
        <f>Table1[[#This Row],[ÜK]]</f>
        <v>Négyesy Gábor</v>
      </c>
      <c r="C712" s="3" t="str">
        <f>Table1[[#This Row],[Szla]]</f>
        <v>555/2026</v>
      </c>
      <c r="D712" s="6">
        <f>Table1[[#This Row],[Kelt_hó]]</f>
        <v>2</v>
      </c>
      <c r="E712" t="str">
        <f>Table1[[#This Row],[Vevő]]</f>
        <v>Agro Felcsút Kft.</v>
      </c>
      <c r="F712" t="str">
        <f>Table1[[#This Row],[Termékkör]]</f>
        <v>Lánc függesztékek</v>
      </c>
      <c r="G712" s="4">
        <f>Table1[[#This Row],[SzumElad]]</f>
        <v>1485</v>
      </c>
      <c r="H712" s="7">
        <f>Table1[[#This Row],[Jut_%]]</f>
        <v>5</v>
      </c>
      <c r="I712" s="4">
        <f>Table1[[#This Row],[Jut]]</f>
        <v>74.25</v>
      </c>
      <c r="J712" s="4">
        <f>Table1[[#This Row],[Column1]]</f>
        <v>0</v>
      </c>
    </row>
    <row r="713" spans="1:10" hidden="1" x14ac:dyDescent="0.3">
      <c r="A713" s="2" t="str">
        <f>Table1[[#This Row],[Befolyt]]</f>
        <v>n</v>
      </c>
      <c r="B713" t="str">
        <f>Table1[[#This Row],[ÜK]]</f>
        <v>Négyesy Gábor</v>
      </c>
      <c r="C713" s="3" t="str">
        <f>Table1[[#This Row],[Szla]]</f>
        <v>554/2026</v>
      </c>
      <c r="D713" s="6">
        <f>Table1[[#This Row],[Kelt_hó]]</f>
        <v>2</v>
      </c>
      <c r="E713" t="str">
        <f>Table1[[#This Row],[Vevő]]</f>
        <v>Acélhidak Kft</v>
      </c>
      <c r="F713" t="str">
        <f>Table1[[#This Row],[Termékkör]]</f>
        <v>Textilkötelek hevederek</v>
      </c>
      <c r="G713" s="4">
        <f>Table1[[#This Row],[SzumElad]]</f>
        <v>8400</v>
      </c>
      <c r="H713" s="7">
        <f>Table1[[#This Row],[Jut_%]]</f>
        <v>1.65</v>
      </c>
      <c r="I713" s="4">
        <f>Table1[[#This Row],[Jut]]</f>
        <v>138.6</v>
      </c>
      <c r="J713" s="4">
        <f>Table1[[#This Row],[Column1]]</f>
        <v>0</v>
      </c>
    </row>
    <row r="714" spans="1:10" hidden="1" x14ac:dyDescent="0.3">
      <c r="A714" s="2" t="str">
        <f>Table1[[#This Row],[Befolyt]]</f>
        <v>n</v>
      </c>
      <c r="B714" t="str">
        <f>Table1[[#This Row],[ÜK]]</f>
        <v>Négyesy Gábor</v>
      </c>
      <c r="C714" s="3" t="str">
        <f>Table1[[#This Row],[Szla]]</f>
        <v>554/2026</v>
      </c>
      <c r="D714" s="6">
        <f>Table1[[#This Row],[Kelt_hó]]</f>
        <v>2</v>
      </c>
      <c r="E714" t="str">
        <f>Table1[[#This Row],[Vevő]]</f>
        <v>Acélhidak Kft</v>
      </c>
      <c r="F714" t="str">
        <f>Table1[[#This Row],[Termékkör]]</f>
        <v>Textilkötelek hevederek</v>
      </c>
      <c r="G714" s="4">
        <f>Table1[[#This Row],[SzumElad]]</f>
        <v>5200</v>
      </c>
      <c r="H714" s="7">
        <f>Table1[[#This Row],[Jut_%]]</f>
        <v>1.65</v>
      </c>
      <c r="I714" s="4">
        <f>Table1[[#This Row],[Jut]]</f>
        <v>85.8</v>
      </c>
      <c r="J714" s="4">
        <f>Table1[[#This Row],[Column1]]</f>
        <v>0</v>
      </c>
    </row>
    <row r="715" spans="1:10" hidden="1" x14ac:dyDescent="0.3">
      <c r="A715" s="2" t="str">
        <f>Table1[[#This Row],[Befolyt]]</f>
        <v>n</v>
      </c>
      <c r="B715" t="str">
        <f>Table1[[#This Row],[ÜK]]</f>
        <v>Négyesy Gábor</v>
      </c>
      <c r="C715" s="3" t="str">
        <f>Table1[[#This Row],[Szla]]</f>
        <v>554/2026</v>
      </c>
      <c r="D715" s="6">
        <f>Table1[[#This Row],[Kelt_hó]]</f>
        <v>2</v>
      </c>
      <c r="E715" t="str">
        <f>Table1[[#This Row],[Vevő]]</f>
        <v>Acélhidak Kft</v>
      </c>
      <c r="F715" t="str">
        <f>Table1[[#This Row],[Termékkör]]</f>
        <v>Textilkötelek hevederek</v>
      </c>
      <c r="G715" s="4">
        <f>Table1[[#This Row],[SzumElad]]</f>
        <v>18800</v>
      </c>
      <c r="H715" s="7">
        <f>Table1[[#This Row],[Jut_%]]</f>
        <v>1.65</v>
      </c>
      <c r="I715" s="4">
        <f>Table1[[#This Row],[Jut]]</f>
        <v>310.2</v>
      </c>
      <c r="J715" s="4">
        <f>Table1[[#This Row],[Column1]]</f>
        <v>0</v>
      </c>
    </row>
    <row r="716" spans="1:10" hidden="1" x14ac:dyDescent="0.3">
      <c r="A716" s="2" t="str">
        <f>Table1[[#This Row],[Befolyt]]</f>
        <v>n</v>
      </c>
      <c r="B716" t="str">
        <f>Table1[[#This Row],[ÜK]]</f>
        <v>Négyesy Gábor</v>
      </c>
      <c r="C716" s="3" t="str">
        <f>Table1[[#This Row],[Szla]]</f>
        <v>554/2026</v>
      </c>
      <c r="D716" s="6">
        <f>Table1[[#This Row],[Kelt_hó]]</f>
        <v>2</v>
      </c>
      <c r="E716" t="str">
        <f>Table1[[#This Row],[Vevő]]</f>
        <v>Acélhidak Kft</v>
      </c>
      <c r="F716" t="str">
        <f>Table1[[#This Row],[Termékkör]]</f>
        <v>Textilkötelek hevederek</v>
      </c>
      <c r="G716" s="4">
        <f>Table1[[#This Row],[SzumElad]]</f>
        <v>8000</v>
      </c>
      <c r="H716" s="7">
        <f>Table1[[#This Row],[Jut_%]]</f>
        <v>1.65</v>
      </c>
      <c r="I716" s="4">
        <f>Table1[[#This Row],[Jut]]</f>
        <v>132</v>
      </c>
      <c r="J716" s="4">
        <f>Table1[[#This Row],[Column1]]</f>
        <v>0</v>
      </c>
    </row>
    <row r="717" spans="1:10" hidden="1" x14ac:dyDescent="0.3">
      <c r="A717" s="2" t="str">
        <f>Table1[[#This Row],[Befolyt]]</f>
        <v>n</v>
      </c>
      <c r="B717" t="str">
        <f>Table1[[#This Row],[ÜK]]</f>
        <v>Négyesy Gábor</v>
      </c>
      <c r="C717" s="3" t="str">
        <f>Table1[[#This Row],[Szla]]</f>
        <v>554/2026</v>
      </c>
      <c r="D717" s="6">
        <f>Table1[[#This Row],[Kelt_hó]]</f>
        <v>2</v>
      </c>
      <c r="E717" t="str">
        <f>Table1[[#This Row],[Vevő]]</f>
        <v>Acélhidak Kft</v>
      </c>
      <c r="F717" t="str">
        <f>Table1[[#This Row],[Termékkör]]</f>
        <v>Megfogók</v>
      </c>
      <c r="G717" s="4">
        <f>Table1[[#This Row],[SzumElad]]</f>
        <v>381735</v>
      </c>
      <c r="H717" s="7">
        <f>Table1[[#This Row],[Jut_%]]</f>
        <v>1.25</v>
      </c>
      <c r="I717" s="4">
        <f>Table1[[#This Row],[Jut]]</f>
        <v>4771.6875</v>
      </c>
      <c r="J717" s="4">
        <f>Table1[[#This Row],[Column1]]</f>
        <v>0</v>
      </c>
    </row>
    <row r="718" spans="1:10" hidden="1" x14ac:dyDescent="0.3">
      <c r="A718" s="2" t="str">
        <f>Table1[[#This Row],[Befolyt]]</f>
        <v>n</v>
      </c>
      <c r="B718" t="str">
        <f>Table1[[#This Row],[ÜK]]</f>
        <v>Négyesy Gábor</v>
      </c>
      <c r="C718" s="3" t="str">
        <f>Table1[[#This Row],[Szla]]</f>
        <v>554/2026</v>
      </c>
      <c r="D718" s="6">
        <f>Table1[[#This Row],[Kelt_hó]]</f>
        <v>2</v>
      </c>
      <c r="E718" t="str">
        <f>Table1[[#This Row],[Vevő]]</f>
        <v>Acélhidak Kft</v>
      </c>
      <c r="F718" t="str">
        <f>Table1[[#This Row],[Termékkör]]</f>
        <v>Kapcsolóelemek</v>
      </c>
      <c r="G718" s="4">
        <f>Table1[[#This Row],[SzumElad]]</f>
        <v>6184</v>
      </c>
      <c r="H718" s="7">
        <f>Table1[[#This Row],[Jut_%]]</f>
        <v>1.17</v>
      </c>
      <c r="I718" s="4">
        <f>Table1[[#This Row],[Jut]]</f>
        <v>72.352800000000002</v>
      </c>
      <c r="J718" s="4">
        <f>Table1[[#This Row],[Column1]]</f>
        <v>0</v>
      </c>
    </row>
    <row r="719" spans="1:10" hidden="1" x14ac:dyDescent="0.3">
      <c r="A719" s="2" t="str">
        <f>Table1[[#This Row],[Befolyt]]</f>
        <v>n</v>
      </c>
      <c r="B719" t="str">
        <f>Table1[[#This Row],[ÜK]]</f>
        <v>Bálint Miklós</v>
      </c>
      <c r="C719" s="3" t="str">
        <f>Table1[[#This Row],[Szla]]</f>
        <v>553/2026</v>
      </c>
      <c r="D719" s="6">
        <f>Table1[[#This Row],[Kelt_hó]]</f>
        <v>2</v>
      </c>
      <c r="E719" t="str">
        <f>Table1[[#This Row],[Vevő]]</f>
        <v>Körber Hungária Gépgyártó Kft</v>
      </c>
      <c r="F719" t="str">
        <f>Table1[[#This Row],[Termékkör]]</f>
        <v>Emelőmágnesek</v>
      </c>
      <c r="G719" s="4">
        <f>Table1[[#This Row],[SzumElad]]</f>
        <v>500000</v>
      </c>
      <c r="H719" s="7">
        <f>Table1[[#This Row],[Jut_%]]</f>
        <v>2</v>
      </c>
      <c r="I719" s="4">
        <f>Table1[[#This Row],[Jut]]</f>
        <v>10000</v>
      </c>
      <c r="J719" s="4">
        <f>Table1[[#This Row],[Column1]]</f>
        <v>0</v>
      </c>
    </row>
    <row r="720" spans="1:10" hidden="1" x14ac:dyDescent="0.3">
      <c r="A720" s="2" t="str">
        <f>Table1[[#This Row],[Befolyt]]</f>
        <v>n</v>
      </c>
      <c r="B720" t="str">
        <f>Table1[[#This Row],[ÜK]]</f>
        <v>Bálint Miklós</v>
      </c>
      <c r="C720" s="3" t="str">
        <f>Table1[[#This Row],[Szla]]</f>
        <v>553/2026</v>
      </c>
      <c r="D720" s="6">
        <f>Table1[[#This Row],[Kelt_hó]]</f>
        <v>2</v>
      </c>
      <c r="E720" t="str">
        <f>Table1[[#This Row],[Vevő]]</f>
        <v>Körber Hungária Gépgyártó Kft</v>
      </c>
      <c r="F720" t="str">
        <f>Table1[[#This Row],[Termékkör]]</f>
        <v>Emelőgép szolgáltatások</v>
      </c>
      <c r="G720" s="4">
        <f>Table1[[#This Row],[SzumElad]]</f>
        <v>0</v>
      </c>
      <c r="H720" s="7">
        <f>Table1[[#This Row],[Jut_%]]</f>
        <v>0</v>
      </c>
      <c r="I720" s="4">
        <f>Table1[[#This Row],[Jut]]</f>
        <v>0</v>
      </c>
      <c r="J720" s="4">
        <f>Table1[[#This Row],[Column1]]</f>
        <v>0</v>
      </c>
    </row>
    <row r="721" spans="1:10" hidden="1" x14ac:dyDescent="0.3">
      <c r="A721" s="2" t="str">
        <f>Table1[[#This Row],[Befolyt]]</f>
        <v>n</v>
      </c>
      <c r="B721" t="str">
        <f>Table1[[#This Row],[ÜK]]</f>
        <v>Bálint Miklós</v>
      </c>
      <c r="C721" s="3" t="str">
        <f>Table1[[#This Row],[Szla]]</f>
        <v>553/2026</v>
      </c>
      <c r="D721" s="6">
        <f>Table1[[#This Row],[Kelt_hó]]</f>
        <v>2</v>
      </c>
      <c r="E721" t="str">
        <f>Table1[[#This Row],[Vevő]]</f>
        <v>Körber Hungária Gépgyártó Kft</v>
      </c>
      <c r="F721" t="str">
        <f>Table1[[#This Row],[Termékkör]]</f>
        <v>Fuvar</v>
      </c>
      <c r="G721" s="4">
        <f>Table1[[#This Row],[SzumElad]]</f>
        <v>0</v>
      </c>
      <c r="H721" s="7">
        <f>Table1[[#This Row],[Jut_%]]</f>
        <v>0</v>
      </c>
      <c r="I721" s="4">
        <f>Table1[[#This Row],[Jut]]</f>
        <v>0</v>
      </c>
      <c r="J721" s="4">
        <f>Table1[[#This Row],[Column1]]</f>
        <v>0</v>
      </c>
    </row>
    <row r="722" spans="1:10" hidden="1" x14ac:dyDescent="0.3">
      <c r="A722" s="2" t="str">
        <f>Table1[[#This Row],[Befolyt]]</f>
        <v>i</v>
      </c>
      <c r="B722" t="str">
        <f>Table1[[#This Row],[ÜK]]</f>
        <v>Négyesy Gábor</v>
      </c>
      <c r="C722" s="3" t="str">
        <f>Table1[[#This Row],[Szla]]</f>
        <v>552/2026</v>
      </c>
      <c r="D722" s="6">
        <f>Table1[[#This Row],[Kelt_hó]]</f>
        <v>2</v>
      </c>
      <c r="E722" t="str">
        <f>Table1[[#This Row],[Vevő]]</f>
        <v>System Novum Innovatív Kft</v>
      </c>
      <c r="F722" t="str">
        <f>Table1[[#This Row],[Termékkör]]</f>
        <v>Acélsodrony függesztékek</v>
      </c>
      <c r="G722" s="4">
        <f>Table1[[#This Row],[SzumElad]]</f>
        <v>56840</v>
      </c>
      <c r="H722" s="7">
        <f>Table1[[#This Row],[Jut_%]]</f>
        <v>5</v>
      </c>
      <c r="I722" s="4">
        <f>Table1[[#This Row],[Jut]]</f>
        <v>2842</v>
      </c>
      <c r="J722" s="4">
        <f>Table1[[#This Row],[Column1]]</f>
        <v>0</v>
      </c>
    </row>
    <row r="723" spans="1:10" hidden="1" x14ac:dyDescent="0.3">
      <c r="A723" s="2" t="str">
        <f>Table1[[#This Row],[Befolyt]]</f>
        <v>i</v>
      </c>
      <c r="B723" t="str">
        <f>Table1[[#This Row],[ÜK]]</f>
        <v>Négyesy Gábor</v>
      </c>
      <c r="C723" s="3" t="str">
        <f>Table1[[#This Row],[Szla]]</f>
        <v>552/2026</v>
      </c>
      <c r="D723" s="6">
        <f>Table1[[#This Row],[Kelt_hó]]</f>
        <v>2</v>
      </c>
      <c r="E723" t="str">
        <f>Table1[[#This Row],[Vevő]]</f>
        <v>System Novum Innovatív Kft</v>
      </c>
      <c r="F723" t="str">
        <f>Table1[[#This Row],[Termékkör]]</f>
        <v>Acélsodrony függesztékek</v>
      </c>
      <c r="G723" s="4">
        <f>Table1[[#This Row],[SzumElad]]</f>
        <v>52700</v>
      </c>
      <c r="H723" s="7">
        <f>Table1[[#This Row],[Jut_%]]</f>
        <v>5</v>
      </c>
      <c r="I723" s="4">
        <f>Table1[[#This Row],[Jut]]</f>
        <v>2635</v>
      </c>
      <c r="J723" s="4">
        <f>Table1[[#This Row],[Column1]]</f>
        <v>0</v>
      </c>
    </row>
    <row r="724" spans="1:10" hidden="1" x14ac:dyDescent="0.3">
      <c r="A724" s="2" t="str">
        <f>Table1[[#This Row],[Befolyt]]</f>
        <v>n</v>
      </c>
      <c r="B724" t="str">
        <f>Table1[[#This Row],[ÜK]]</f>
        <v>Nagy Gergely</v>
      </c>
      <c r="C724" s="3" t="str">
        <f>Table1[[#This Row],[Szla]]</f>
        <v>551/2026</v>
      </c>
      <c r="D724" s="6">
        <f>Table1[[#This Row],[Kelt_hó]]</f>
        <v>2</v>
      </c>
      <c r="E724" t="str">
        <f>Table1[[#This Row],[Vevő]]</f>
        <v>GE Vernova Kft  (285015)</v>
      </c>
      <c r="F724" t="str">
        <f>Table1[[#This Row],[Termékkör]]</f>
        <v>Emelőgerenda adapter</v>
      </c>
      <c r="G724" s="4">
        <f>Table1[[#This Row],[SzumElad]]</f>
        <v>125000</v>
      </c>
      <c r="H724" s="7">
        <f>Table1[[#This Row],[Jut_%]]</f>
        <v>5</v>
      </c>
      <c r="I724" s="4">
        <f>Table1[[#This Row],[Jut]]</f>
        <v>6250</v>
      </c>
      <c r="J724" s="4">
        <f>Table1[[#This Row],[Column1]]</f>
        <v>0</v>
      </c>
    </row>
    <row r="725" spans="1:10" hidden="1" x14ac:dyDescent="0.3">
      <c r="A725" s="2" t="str">
        <f>Table1[[#This Row],[Befolyt]]</f>
        <v>n</v>
      </c>
      <c r="B725" t="str">
        <f>Table1[[#This Row],[ÜK]]</f>
        <v>Négyesy Gábor</v>
      </c>
      <c r="C725" s="3" t="str">
        <f>Table1[[#This Row],[Szla]]</f>
        <v>550/2026</v>
      </c>
      <c r="D725" s="6">
        <f>Table1[[#This Row],[Kelt_hó]]</f>
        <v>2</v>
      </c>
      <c r="E725" t="str">
        <f>Table1[[#This Row],[Vevő]]</f>
        <v>Agro Felcsút Kft.</v>
      </c>
      <c r="F725" t="str">
        <f>Table1[[#This Row],[Termékkör]]</f>
        <v>Vizsgálat</v>
      </c>
      <c r="G725" s="4">
        <f>Table1[[#This Row],[SzumElad]]</f>
        <v>14700</v>
      </c>
      <c r="H725" s="7">
        <f>Table1[[#This Row],[Jut_%]]</f>
        <v>10</v>
      </c>
      <c r="I725" s="4">
        <f>Table1[[#This Row],[Jut]]</f>
        <v>1470</v>
      </c>
      <c r="J725" s="4">
        <f>Table1[[#This Row],[Column1]]</f>
        <v>0</v>
      </c>
    </row>
    <row r="726" spans="1:10" hidden="1" x14ac:dyDescent="0.3">
      <c r="A726" s="2" t="str">
        <f>Table1[[#This Row],[Befolyt]]</f>
        <v>n</v>
      </c>
      <c r="B726" t="str">
        <f>Table1[[#This Row],[ÜK]]</f>
        <v>Négyesy Gábor</v>
      </c>
      <c r="C726" s="3" t="str">
        <f>Table1[[#This Row],[Szla]]</f>
        <v>550/2026</v>
      </c>
      <c r="D726" s="6">
        <f>Table1[[#This Row],[Kelt_hó]]</f>
        <v>2</v>
      </c>
      <c r="E726" t="str">
        <f>Table1[[#This Row],[Vevő]]</f>
        <v>Agro Felcsút Kft.</v>
      </c>
      <c r="F726" t="str">
        <f>Table1[[#This Row],[Termékkör]]</f>
        <v>Lánc függesztékek</v>
      </c>
      <c r="G726" s="4">
        <f>Table1[[#This Row],[SzumElad]]</f>
        <v>79800</v>
      </c>
      <c r="H726" s="7">
        <f>Table1[[#This Row],[Jut_%]]</f>
        <v>7.63</v>
      </c>
      <c r="I726" s="4">
        <f>Table1[[#This Row],[Jut]]</f>
        <v>6088.74</v>
      </c>
      <c r="J726" s="4">
        <f>Table1[[#This Row],[Column1]]</f>
        <v>0</v>
      </c>
    </row>
    <row r="727" spans="1:10" hidden="1" x14ac:dyDescent="0.3">
      <c r="A727" s="2" t="str">
        <f>Table1[[#This Row],[Befolyt]]</f>
        <v>n</v>
      </c>
      <c r="B727" t="str">
        <f>Table1[[#This Row],[ÜK]]</f>
        <v>Négyesy Gábor</v>
      </c>
      <c r="C727" s="3" t="str">
        <f>Table1[[#This Row],[Szla]]</f>
        <v>550/2026</v>
      </c>
      <c r="D727" s="6">
        <f>Table1[[#This Row],[Kelt_hó]]</f>
        <v>2</v>
      </c>
      <c r="E727" t="str">
        <f>Table1[[#This Row],[Vevő]]</f>
        <v>Agro Felcsút Kft.</v>
      </c>
      <c r="F727" t="str">
        <f>Table1[[#This Row],[Termékkör]]</f>
        <v>Lánc függesztékek</v>
      </c>
      <c r="G727" s="4">
        <f>Table1[[#This Row],[SzumElad]]</f>
        <v>2650</v>
      </c>
      <c r="H727" s="7">
        <f>Table1[[#This Row],[Jut_%]]</f>
        <v>5</v>
      </c>
      <c r="I727" s="4">
        <f>Table1[[#This Row],[Jut]]</f>
        <v>132.5</v>
      </c>
      <c r="J727" s="4">
        <f>Table1[[#This Row],[Column1]]</f>
        <v>0</v>
      </c>
    </row>
    <row r="728" spans="1:10" hidden="1" x14ac:dyDescent="0.3">
      <c r="A728" s="2" t="str">
        <f>Table1[[#This Row],[Befolyt]]</f>
        <v>n</v>
      </c>
      <c r="B728" t="str">
        <f>Table1[[#This Row],[ÜK]]</f>
        <v>Négyesy Gábor</v>
      </c>
      <c r="C728" s="3" t="str">
        <f>Table1[[#This Row],[Szla]]</f>
        <v>550/2026</v>
      </c>
      <c r="D728" s="6">
        <f>Table1[[#This Row],[Kelt_hó]]</f>
        <v>2</v>
      </c>
      <c r="E728" t="str">
        <f>Table1[[#This Row],[Vevő]]</f>
        <v>Agro Felcsút Kft.</v>
      </c>
      <c r="F728" t="str">
        <f>Table1[[#This Row],[Termékkör]]</f>
        <v>Lánc függesztékek</v>
      </c>
      <c r="G728" s="4">
        <f>Table1[[#This Row],[SzumElad]]</f>
        <v>5645</v>
      </c>
      <c r="H728" s="7">
        <f>Table1[[#This Row],[Jut_%]]</f>
        <v>14.3</v>
      </c>
      <c r="I728" s="4">
        <f>Table1[[#This Row],[Jut]]</f>
        <v>807.23500000000001</v>
      </c>
      <c r="J728" s="4">
        <f>Table1[[#This Row],[Column1]]</f>
        <v>0</v>
      </c>
    </row>
    <row r="729" spans="1:10" hidden="1" x14ac:dyDescent="0.3">
      <c r="A729" s="2" t="str">
        <f>Table1[[#This Row],[Befolyt]]</f>
        <v>n</v>
      </c>
      <c r="B729" t="str">
        <f>Table1[[#This Row],[ÜK]]</f>
        <v>Négyesy Gábor</v>
      </c>
      <c r="C729" s="3" t="str">
        <f>Table1[[#This Row],[Szla]]</f>
        <v>550/2026</v>
      </c>
      <c r="D729" s="6">
        <f>Table1[[#This Row],[Kelt_hó]]</f>
        <v>2</v>
      </c>
      <c r="E729" t="str">
        <f>Table1[[#This Row],[Vevő]]</f>
        <v>Agro Felcsút Kft.</v>
      </c>
      <c r="F729" t="str">
        <f>Table1[[#This Row],[Termékkör]]</f>
        <v>Lánc függesztékek</v>
      </c>
      <c r="G729" s="4">
        <f>Table1[[#This Row],[SzumElad]]</f>
        <v>380</v>
      </c>
      <c r="H729" s="7">
        <f>Table1[[#This Row],[Jut_%]]</f>
        <v>5</v>
      </c>
      <c r="I729" s="4">
        <f>Table1[[#This Row],[Jut]]</f>
        <v>19</v>
      </c>
      <c r="J729" s="4">
        <f>Table1[[#This Row],[Column1]]</f>
        <v>0</v>
      </c>
    </row>
    <row r="730" spans="1:10" hidden="1" x14ac:dyDescent="0.3">
      <c r="A730" s="2" t="str">
        <f>Table1[[#This Row],[Befolyt]]</f>
        <v>n</v>
      </c>
      <c r="B730" t="str">
        <f>Table1[[#This Row],[ÜK]]</f>
        <v>Négyesy Gábor</v>
      </c>
      <c r="C730" s="3" t="str">
        <f>Table1[[#This Row],[Szla]]</f>
        <v>550/2026</v>
      </c>
      <c r="D730" s="6">
        <f>Table1[[#This Row],[Kelt_hó]]</f>
        <v>2</v>
      </c>
      <c r="E730" t="str">
        <f>Table1[[#This Row],[Vevő]]</f>
        <v>Agro Felcsút Kft.</v>
      </c>
      <c r="F730" t="str">
        <f>Table1[[#This Row],[Termékkör]]</f>
        <v>Lánc függesztékek</v>
      </c>
      <c r="G730" s="4">
        <f>Table1[[#This Row],[SzumElad]]</f>
        <v>3300</v>
      </c>
      <c r="H730" s="7">
        <f>Table1[[#This Row],[Jut_%]]</f>
        <v>5</v>
      </c>
      <c r="I730" s="4">
        <f>Table1[[#This Row],[Jut]]</f>
        <v>165</v>
      </c>
      <c r="J730" s="4">
        <f>Table1[[#This Row],[Column1]]</f>
        <v>0</v>
      </c>
    </row>
    <row r="731" spans="1:10" hidden="1" x14ac:dyDescent="0.3">
      <c r="A731" s="2" t="str">
        <f>Table1[[#This Row],[Befolyt]]</f>
        <v>n</v>
      </c>
      <c r="B731" t="str">
        <f>Table1[[#This Row],[ÜK]]</f>
        <v>Horváth István</v>
      </c>
      <c r="C731" s="3" t="str">
        <f>Table1[[#This Row],[Szla]]</f>
        <v>549/2026</v>
      </c>
      <c r="D731" s="6">
        <f>Table1[[#This Row],[Kelt_hó]]</f>
        <v>2</v>
      </c>
      <c r="E731" t="str">
        <f>Table1[[#This Row],[Vevő]]</f>
        <v>Schoen + Sandt Hungary Kft.</v>
      </c>
      <c r="F731" t="str">
        <f>Table1[[#This Row],[Termékkör]]</f>
        <v>Vizsgálat</v>
      </c>
      <c r="G731" s="4">
        <f>Table1[[#This Row],[SzumElad]]</f>
        <v>172800</v>
      </c>
      <c r="H731" s="7">
        <f>Table1[[#This Row],[Jut_%]]</f>
        <v>10</v>
      </c>
      <c r="I731" s="4">
        <f>Table1[[#This Row],[Jut]]</f>
        <v>17280</v>
      </c>
      <c r="J731" s="4">
        <f>Table1[[#This Row],[Column1]]</f>
        <v>0</v>
      </c>
    </row>
    <row r="732" spans="1:10" hidden="1" x14ac:dyDescent="0.3">
      <c r="A732" s="2" t="str">
        <f>Table1[[#This Row],[Befolyt]]</f>
        <v>n</v>
      </c>
      <c r="B732" t="str">
        <f>Table1[[#This Row],[ÜK]]</f>
        <v>Horváth István</v>
      </c>
      <c r="C732" s="3" t="str">
        <f>Table1[[#This Row],[Szla]]</f>
        <v>549/2026</v>
      </c>
      <c r="D732" s="6">
        <f>Table1[[#This Row],[Kelt_hó]]</f>
        <v>2</v>
      </c>
      <c r="E732" t="str">
        <f>Table1[[#This Row],[Vevő]]</f>
        <v>Schoen + Sandt Hungary Kft.</v>
      </c>
      <c r="F732" t="str">
        <f>Table1[[#This Row],[Termékkör]]</f>
        <v>Kiszállás</v>
      </c>
      <c r="G732" s="4">
        <f>Table1[[#This Row],[SzumElad]]</f>
        <v>68000</v>
      </c>
      <c r="H732" s="7">
        <f>Table1[[#This Row],[Jut_%]]</f>
        <v>0</v>
      </c>
      <c r="I732" s="4">
        <f>Table1[[#This Row],[Jut]]</f>
        <v>0</v>
      </c>
      <c r="J732" s="4">
        <f>Table1[[#This Row],[Column1]]</f>
        <v>0</v>
      </c>
    </row>
    <row r="733" spans="1:10" hidden="1" x14ac:dyDescent="0.3">
      <c r="A733" s="2" t="str">
        <f>Table1[[#This Row],[Befolyt]]</f>
        <v>n</v>
      </c>
      <c r="B733" t="str">
        <f>Table1[[#This Row],[ÜK]]</f>
        <v>Molnár Ferenc</v>
      </c>
      <c r="C733" s="3" t="str">
        <f>Table1[[#This Row],[Szla]]</f>
        <v>548/2026</v>
      </c>
      <c r="D733" s="6">
        <f>Table1[[#This Row],[Kelt_hó]]</f>
        <v>2</v>
      </c>
      <c r="E733" t="str">
        <f>Table1[[#This Row],[Vevő]]</f>
        <v>TLC Kft.</v>
      </c>
      <c r="F733" t="str">
        <f>Table1[[#This Row],[Termékkör]]</f>
        <v>Lánc függesztékek</v>
      </c>
      <c r="G733" s="4">
        <f>Table1[[#This Row],[SzumElad]]</f>
        <v>77130</v>
      </c>
      <c r="H733" s="7">
        <f>Table1[[#This Row],[Jut_%]]</f>
        <v>3</v>
      </c>
      <c r="I733" s="4">
        <f>Table1[[#This Row],[Jut]]</f>
        <v>2313.9</v>
      </c>
      <c r="J733" s="4">
        <f>Table1[[#This Row],[Column1]]</f>
        <v>0</v>
      </c>
    </row>
    <row r="734" spans="1:10" hidden="1" x14ac:dyDescent="0.3">
      <c r="A734" s="2" t="str">
        <f>Table1[[#This Row],[Befolyt]]</f>
        <v>n</v>
      </c>
      <c r="B734" t="str">
        <f>Table1[[#This Row],[ÜK]]</f>
        <v>Molnár Ferenc</v>
      </c>
      <c r="C734" s="3" t="str">
        <f>Table1[[#This Row],[Szla]]</f>
        <v>548/2026</v>
      </c>
      <c r="D734" s="6">
        <f>Table1[[#This Row],[Kelt_hó]]</f>
        <v>2</v>
      </c>
      <c r="E734" t="str">
        <f>Table1[[#This Row],[Vevő]]</f>
        <v>TLC Kft.</v>
      </c>
      <c r="F734" t="str">
        <f>Table1[[#This Row],[Termékkör]]</f>
        <v>Lánc függesztékek</v>
      </c>
      <c r="G734" s="4">
        <f>Table1[[#This Row],[SzumElad]]</f>
        <v>50220</v>
      </c>
      <c r="H734" s="7">
        <f>Table1[[#This Row],[Jut_%]]</f>
        <v>3</v>
      </c>
      <c r="I734" s="4">
        <f>Table1[[#This Row],[Jut]]</f>
        <v>1506.6</v>
      </c>
      <c r="J734" s="4">
        <f>Table1[[#This Row],[Column1]]</f>
        <v>0</v>
      </c>
    </row>
    <row r="735" spans="1:10" hidden="1" x14ac:dyDescent="0.3">
      <c r="A735" s="2" t="str">
        <f>Table1[[#This Row],[Befolyt]]</f>
        <v>n</v>
      </c>
      <c r="B735" t="str">
        <f>Table1[[#This Row],[ÜK]]</f>
        <v>Molnár Ferenc</v>
      </c>
      <c r="C735" s="3" t="str">
        <f>Table1[[#This Row],[Szla]]</f>
        <v>548/2026</v>
      </c>
      <c r="D735" s="6">
        <f>Table1[[#This Row],[Kelt_hó]]</f>
        <v>2</v>
      </c>
      <c r="E735" t="str">
        <f>Table1[[#This Row],[Vevő]]</f>
        <v>TLC Kft.</v>
      </c>
      <c r="F735" t="str">
        <f>Table1[[#This Row],[Termékkör]]</f>
        <v>Fuvar</v>
      </c>
      <c r="G735" s="4">
        <f>Table1[[#This Row],[SzumElad]]</f>
        <v>0</v>
      </c>
      <c r="H735" s="7">
        <f>Table1[[#This Row],[Jut_%]]</f>
        <v>0</v>
      </c>
      <c r="I735" s="4">
        <f>Table1[[#This Row],[Jut]]</f>
        <v>0</v>
      </c>
      <c r="J735" s="4">
        <f>Table1[[#This Row],[Column1]]</f>
        <v>0</v>
      </c>
    </row>
    <row r="736" spans="1:10" hidden="1" x14ac:dyDescent="0.3">
      <c r="A736" s="2" t="str">
        <f>Table1[[#This Row],[Befolyt]]</f>
        <v>n</v>
      </c>
      <c r="B736" t="str">
        <f>Table1[[#This Row],[ÜK]]</f>
        <v>Halász Miklós</v>
      </c>
      <c r="C736" s="3" t="str">
        <f>Table1[[#This Row],[Szla]]</f>
        <v>547/2026</v>
      </c>
      <c r="D736" s="6">
        <f>Table1[[#This Row],[Kelt_hó]]</f>
        <v>2</v>
      </c>
      <c r="E736" t="str">
        <f>Table1[[#This Row],[Vevő]]</f>
        <v>Linamar Hungary Zrt. Oros Division</v>
      </c>
      <c r="F736" t="str">
        <f>Table1[[#This Row],[Termékkör]]</f>
        <v>Emelőmágnesek</v>
      </c>
      <c r="G736" s="4">
        <f>Table1[[#This Row],[SzumElad]]</f>
        <v>612000</v>
      </c>
      <c r="H736" s="7">
        <f>Table1[[#This Row],[Jut_%]]</f>
        <v>4.5</v>
      </c>
      <c r="I736" s="4">
        <f>Table1[[#This Row],[Jut]]</f>
        <v>27540</v>
      </c>
      <c r="J736" s="4">
        <f>Table1[[#This Row],[Column1]]</f>
        <v>0</v>
      </c>
    </row>
    <row r="737" spans="1:10" hidden="1" x14ac:dyDescent="0.3">
      <c r="A737" s="2" t="str">
        <f>Table1[[#This Row],[Befolyt]]</f>
        <v>n</v>
      </c>
      <c r="B737" t="str">
        <f>Table1[[#This Row],[ÜK]]</f>
        <v>Halász Miklós</v>
      </c>
      <c r="C737" s="3" t="str">
        <f>Table1[[#This Row],[Szla]]</f>
        <v>547/2026</v>
      </c>
      <c r="D737" s="6">
        <f>Table1[[#This Row],[Kelt_hó]]</f>
        <v>2</v>
      </c>
      <c r="E737" t="str">
        <f>Table1[[#This Row],[Vevő]]</f>
        <v>Linamar Hungary Zrt. Oros Division</v>
      </c>
      <c r="F737" t="str">
        <f>Table1[[#This Row],[Termékkör]]</f>
        <v>Fuvar</v>
      </c>
      <c r="G737" s="4">
        <f>Table1[[#This Row],[SzumElad]]</f>
        <v>2500</v>
      </c>
      <c r="H737" s="7">
        <f>Table1[[#This Row],[Jut_%]]</f>
        <v>0</v>
      </c>
      <c r="I737" s="4">
        <f>Table1[[#This Row],[Jut]]</f>
        <v>0</v>
      </c>
      <c r="J737" s="4">
        <f>Table1[[#This Row],[Column1]]</f>
        <v>0</v>
      </c>
    </row>
    <row r="738" spans="1:10" hidden="1" x14ac:dyDescent="0.3">
      <c r="A738" s="2" t="str">
        <f>Table1[[#This Row],[Befolyt]]</f>
        <v>n</v>
      </c>
      <c r="B738" t="str">
        <f>Table1[[#This Row],[ÜK]]</f>
        <v>Buzás Péter</v>
      </c>
      <c r="C738" s="3" t="str">
        <f>Table1[[#This Row],[Szla]]</f>
        <v>546/2026</v>
      </c>
      <c r="D738" s="6">
        <f>Table1[[#This Row],[Kelt_hó]]</f>
        <v>2</v>
      </c>
      <c r="E738" t="str">
        <f>Table1[[#This Row],[Vevő]]</f>
        <v>Gutman Lifting s.r.o.</v>
      </c>
      <c r="F738" t="str">
        <f>Table1[[#This Row],[Termékkör]]</f>
        <v>Lánc függesztékek</v>
      </c>
      <c r="G738" s="4">
        <f>Table1[[#This Row],[SzumElad]]</f>
        <v>1571.48</v>
      </c>
      <c r="H738" s="7">
        <f>Table1[[#This Row],[Jut_%]]</f>
        <v>0</v>
      </c>
      <c r="I738" s="4">
        <f>Table1[[#This Row],[Jut]]</f>
        <v>0</v>
      </c>
      <c r="J738" s="4">
        <f>Table1[[#This Row],[Column1]]</f>
        <v>0</v>
      </c>
    </row>
    <row r="739" spans="1:10" hidden="1" x14ac:dyDescent="0.3">
      <c r="A739" s="2" t="str">
        <f>Table1[[#This Row],[Befolyt]]</f>
        <v>n</v>
      </c>
      <c r="B739" t="str">
        <f>Table1[[#This Row],[ÜK]]</f>
        <v>Négyesy Gábor</v>
      </c>
      <c r="C739" s="3" t="str">
        <f>Table1[[#This Row],[Szla]]</f>
        <v>545/2026</v>
      </c>
      <c r="D739" s="6">
        <f>Table1[[#This Row],[Kelt_hó]]</f>
        <v>2</v>
      </c>
      <c r="E739" t="str">
        <f>Table1[[#This Row],[Vevő]]</f>
        <v>Szabados és Társa Kft.</v>
      </c>
      <c r="F739" t="str">
        <f>Table1[[#This Row],[Termékkör]]</f>
        <v>Vizsgálat</v>
      </c>
      <c r="G739" s="4">
        <f>Table1[[#This Row],[SzumElad]]</f>
        <v>8500</v>
      </c>
      <c r="H739" s="7">
        <f>Table1[[#This Row],[Jut_%]]</f>
        <v>10</v>
      </c>
      <c r="I739" s="4">
        <f>Table1[[#This Row],[Jut]]</f>
        <v>850</v>
      </c>
      <c r="J739" s="4">
        <f>Table1[[#This Row],[Column1]]</f>
        <v>0</v>
      </c>
    </row>
    <row r="740" spans="1:10" hidden="1" x14ac:dyDescent="0.3">
      <c r="A740" s="2" t="str">
        <f>Table1[[#This Row],[Befolyt]]</f>
        <v>n</v>
      </c>
      <c r="B740" t="str">
        <f>Table1[[#This Row],[ÜK]]</f>
        <v>Nagy Gergely</v>
      </c>
      <c r="C740" s="3" t="str">
        <f>Table1[[#This Row],[Szla]]</f>
        <v>544/2026</v>
      </c>
      <c r="D740" s="6">
        <f>Table1[[#This Row],[Kelt_hó]]</f>
        <v>2</v>
      </c>
      <c r="E740" t="str">
        <f>Table1[[#This Row],[Vevő]]</f>
        <v>Strabag Logisztika Kft.</v>
      </c>
      <c r="F740" t="str">
        <f>Table1[[#This Row],[Termékkör]]</f>
        <v>Lánc függesztékek</v>
      </c>
      <c r="G740" s="4">
        <f>Table1[[#This Row],[SzumElad]]</f>
        <v>2800</v>
      </c>
      <c r="H740" s="7">
        <f>Table1[[#This Row],[Jut_%]]</f>
        <v>5</v>
      </c>
      <c r="I740" s="4">
        <f>Table1[[#This Row],[Jut]]</f>
        <v>140</v>
      </c>
      <c r="J740" s="4">
        <f>Table1[[#This Row],[Column1]]</f>
        <v>0</v>
      </c>
    </row>
    <row r="741" spans="1:10" hidden="1" x14ac:dyDescent="0.3">
      <c r="A741" s="2" t="str">
        <f>Table1[[#This Row],[Befolyt]]</f>
        <v>n</v>
      </c>
      <c r="B741" t="str">
        <f>Table1[[#This Row],[ÜK]]</f>
        <v>Nagy Gergely</v>
      </c>
      <c r="C741" s="3" t="str">
        <f>Table1[[#This Row],[Szla]]</f>
        <v>544/2026</v>
      </c>
      <c r="D741" s="6">
        <f>Table1[[#This Row],[Kelt_hó]]</f>
        <v>2</v>
      </c>
      <c r="E741" t="str">
        <f>Table1[[#This Row],[Vevő]]</f>
        <v>Strabag Logisztika Kft.</v>
      </c>
      <c r="F741" t="str">
        <f>Table1[[#This Row],[Termékkör]]</f>
        <v>Lánc függesztékek</v>
      </c>
      <c r="G741" s="4">
        <f>Table1[[#This Row],[SzumElad]]</f>
        <v>910</v>
      </c>
      <c r="H741" s="7">
        <f>Table1[[#This Row],[Jut_%]]</f>
        <v>5</v>
      </c>
      <c r="I741" s="4">
        <f>Table1[[#This Row],[Jut]]</f>
        <v>45.5</v>
      </c>
      <c r="J741" s="4">
        <f>Table1[[#This Row],[Column1]]</f>
        <v>0</v>
      </c>
    </row>
    <row r="742" spans="1:10" hidden="1" x14ac:dyDescent="0.3">
      <c r="A742" s="2" t="str">
        <f>Table1[[#This Row],[Befolyt]]</f>
        <v>n</v>
      </c>
      <c r="B742" t="str">
        <f>Table1[[#This Row],[ÜK]]</f>
        <v>Nagy Gergely</v>
      </c>
      <c r="C742" s="3" t="str">
        <f>Table1[[#This Row],[Szla]]</f>
        <v>544/2026</v>
      </c>
      <c r="D742" s="6">
        <f>Table1[[#This Row],[Kelt_hó]]</f>
        <v>2</v>
      </c>
      <c r="E742" t="str">
        <f>Table1[[#This Row],[Vevő]]</f>
        <v>Strabag Logisztika Kft.</v>
      </c>
      <c r="F742" t="str">
        <f>Table1[[#This Row],[Termékkör]]</f>
        <v>Lánc függesztékek</v>
      </c>
      <c r="G742" s="4">
        <f>Table1[[#This Row],[SzumElad]]</f>
        <v>13350</v>
      </c>
      <c r="H742" s="7">
        <f>Table1[[#This Row],[Jut_%]]</f>
        <v>5</v>
      </c>
      <c r="I742" s="4">
        <f>Table1[[#This Row],[Jut]]</f>
        <v>667.5</v>
      </c>
      <c r="J742" s="4">
        <f>Table1[[#This Row],[Column1]]</f>
        <v>0</v>
      </c>
    </row>
    <row r="743" spans="1:10" hidden="1" x14ac:dyDescent="0.3">
      <c r="A743" s="2" t="str">
        <f>Table1[[#This Row],[Befolyt]]</f>
        <v>n</v>
      </c>
      <c r="B743" t="str">
        <f>Table1[[#This Row],[ÜK]]</f>
        <v>Nagy Gergely</v>
      </c>
      <c r="C743" s="3" t="str">
        <f>Table1[[#This Row],[Szla]]</f>
        <v>544/2026</v>
      </c>
      <c r="D743" s="6">
        <f>Table1[[#This Row],[Kelt_hó]]</f>
        <v>2</v>
      </c>
      <c r="E743" t="str">
        <f>Table1[[#This Row],[Vevő]]</f>
        <v>Strabag Logisztika Kft.</v>
      </c>
      <c r="F743" t="str">
        <f>Table1[[#This Row],[Termékkör]]</f>
        <v>Lánc függesztékek</v>
      </c>
      <c r="G743" s="4">
        <f>Table1[[#This Row],[SzumElad]]</f>
        <v>14438.25</v>
      </c>
      <c r="H743" s="7">
        <f>Table1[[#This Row],[Jut_%]]</f>
        <v>5</v>
      </c>
      <c r="I743" s="4">
        <f>Table1[[#This Row],[Jut]]</f>
        <v>721.91250000000002</v>
      </c>
      <c r="J743" s="4">
        <f>Table1[[#This Row],[Column1]]</f>
        <v>0</v>
      </c>
    </row>
    <row r="744" spans="1:10" hidden="1" x14ac:dyDescent="0.3">
      <c r="A744" s="2" t="str">
        <f>Table1[[#This Row],[Befolyt]]</f>
        <v>n</v>
      </c>
      <c r="B744" t="str">
        <f>Table1[[#This Row],[ÜK]]</f>
        <v>Nagy Gergely</v>
      </c>
      <c r="C744" s="3" t="str">
        <f>Table1[[#This Row],[Szla]]</f>
        <v>544/2026</v>
      </c>
      <c r="D744" s="6">
        <f>Table1[[#This Row],[Kelt_hó]]</f>
        <v>2</v>
      </c>
      <c r="E744" t="str">
        <f>Table1[[#This Row],[Vevő]]</f>
        <v>Strabag Logisztika Kft.</v>
      </c>
      <c r="F744" t="str">
        <f>Table1[[#This Row],[Termékkör]]</f>
        <v>Saját munka</v>
      </c>
      <c r="G744" s="4">
        <f>Table1[[#This Row],[SzumElad]]</f>
        <v>3000</v>
      </c>
      <c r="H744" s="7">
        <f>Table1[[#This Row],[Jut_%]]</f>
        <v>0</v>
      </c>
      <c r="I744" s="4">
        <f>Table1[[#This Row],[Jut]]</f>
        <v>0</v>
      </c>
      <c r="J744" s="4">
        <f>Table1[[#This Row],[Column1]]</f>
        <v>0</v>
      </c>
    </row>
    <row r="745" spans="1:10" hidden="1" x14ac:dyDescent="0.3">
      <c r="A745" s="2" t="str">
        <f>Table1[[#This Row],[Befolyt]]</f>
        <v>n</v>
      </c>
      <c r="B745" t="str">
        <f>Table1[[#This Row],[ÜK]]</f>
        <v>Nagy Gergely</v>
      </c>
      <c r="C745" s="3" t="str">
        <f>Table1[[#This Row],[Szla]]</f>
        <v>544/2026</v>
      </c>
      <c r="D745" s="6">
        <f>Table1[[#This Row],[Kelt_hó]]</f>
        <v>2</v>
      </c>
      <c r="E745" t="str">
        <f>Table1[[#This Row],[Vevő]]</f>
        <v>Strabag Logisztika Kft.</v>
      </c>
      <c r="F745" t="str">
        <f>Table1[[#This Row],[Termékkör]]</f>
        <v>Vizsgálat</v>
      </c>
      <c r="G745" s="4">
        <f>Table1[[#This Row],[SzumElad]]</f>
        <v>47500</v>
      </c>
      <c r="H745" s="7">
        <f>Table1[[#This Row],[Jut_%]]</f>
        <v>10</v>
      </c>
      <c r="I745" s="4">
        <f>Table1[[#This Row],[Jut]]</f>
        <v>4750</v>
      </c>
      <c r="J745" s="4">
        <f>Table1[[#This Row],[Column1]]</f>
        <v>0</v>
      </c>
    </row>
    <row r="746" spans="1:10" hidden="1" x14ac:dyDescent="0.3">
      <c r="A746" s="2" t="str">
        <f>Table1[[#This Row],[Befolyt]]</f>
        <v>n</v>
      </c>
      <c r="B746" t="str">
        <f>Table1[[#This Row],[ÜK]]</f>
        <v>Nagy Gergely</v>
      </c>
      <c r="C746" s="3" t="str">
        <f>Table1[[#This Row],[Szla]]</f>
        <v>544/2026</v>
      </c>
      <c r="D746" s="6">
        <f>Table1[[#This Row],[Kelt_hó]]</f>
        <v>2</v>
      </c>
      <c r="E746" t="str">
        <f>Table1[[#This Row],[Vevő]]</f>
        <v>Strabag Logisztika Kft.</v>
      </c>
      <c r="F746" t="str">
        <f>Table1[[#This Row],[Termékkör]]</f>
        <v>Lánc függesztékek</v>
      </c>
      <c r="G746" s="4">
        <f>Table1[[#This Row],[SzumElad]]</f>
        <v>9600</v>
      </c>
      <c r="H746" s="7">
        <f>Table1[[#This Row],[Jut_%]]</f>
        <v>5</v>
      </c>
      <c r="I746" s="4">
        <f>Table1[[#This Row],[Jut]]</f>
        <v>480</v>
      </c>
      <c r="J746" s="4">
        <f>Table1[[#This Row],[Column1]]</f>
        <v>0</v>
      </c>
    </row>
    <row r="747" spans="1:10" hidden="1" x14ac:dyDescent="0.3">
      <c r="A747" s="2" t="str">
        <f>Table1[[#This Row],[Befolyt]]</f>
        <v>n</v>
      </c>
      <c r="B747" t="str">
        <f>Table1[[#This Row],[ÜK]]</f>
        <v>Nagy Gergely</v>
      </c>
      <c r="C747" s="3" t="str">
        <f>Table1[[#This Row],[Szla]]</f>
        <v>544/2026</v>
      </c>
      <c r="D747" s="6">
        <f>Table1[[#This Row],[Kelt_hó]]</f>
        <v>2</v>
      </c>
      <c r="E747" t="str">
        <f>Table1[[#This Row],[Vevő]]</f>
        <v>Strabag Logisztika Kft.</v>
      </c>
      <c r="F747" t="str">
        <f>Table1[[#This Row],[Termékkör]]</f>
        <v>Lánc függesztékek</v>
      </c>
      <c r="G747" s="4">
        <f>Table1[[#This Row],[SzumElad]]</f>
        <v>5090</v>
      </c>
      <c r="H747" s="7">
        <f>Table1[[#This Row],[Jut_%]]</f>
        <v>5</v>
      </c>
      <c r="I747" s="4">
        <f>Table1[[#This Row],[Jut]]</f>
        <v>254.5</v>
      </c>
      <c r="J747" s="4">
        <f>Table1[[#This Row],[Column1]]</f>
        <v>0</v>
      </c>
    </row>
    <row r="748" spans="1:10" hidden="1" x14ac:dyDescent="0.3">
      <c r="A748" s="2" t="str">
        <f>Table1[[#This Row],[Befolyt]]</f>
        <v>n</v>
      </c>
      <c r="B748" t="str">
        <f>Table1[[#This Row],[ÜK]]</f>
        <v>Nagy Gergely</v>
      </c>
      <c r="C748" s="3" t="str">
        <f>Table1[[#This Row],[Szla]]</f>
        <v>543/2026</v>
      </c>
      <c r="D748" s="6">
        <f>Table1[[#This Row],[Kelt_hó]]</f>
        <v>2</v>
      </c>
      <c r="E748" t="str">
        <f>Table1[[#This Row],[Vevő]]</f>
        <v>Strabag Logisztika Kft.</v>
      </c>
      <c r="F748" t="str">
        <f>Table1[[#This Row],[Termékkör]]</f>
        <v>Textilkötelek hevederek</v>
      </c>
      <c r="G748" s="4">
        <f>Table1[[#This Row],[SzumElad]]</f>
        <v>37200</v>
      </c>
      <c r="H748" s="7">
        <f>Table1[[#This Row],[Jut_%]]</f>
        <v>10</v>
      </c>
      <c r="I748" s="4">
        <f>Table1[[#This Row],[Jut]]</f>
        <v>3720</v>
      </c>
      <c r="J748" s="4">
        <f>Table1[[#This Row],[Column1]]</f>
        <v>0</v>
      </c>
    </row>
    <row r="749" spans="1:10" hidden="1" x14ac:dyDescent="0.3">
      <c r="A749" s="2" t="str">
        <f>Table1[[#This Row],[Befolyt]]</f>
        <v>n</v>
      </c>
      <c r="B749" t="str">
        <f>Table1[[#This Row],[ÜK]]</f>
        <v>Nagy Gergely</v>
      </c>
      <c r="C749" s="3" t="str">
        <f>Table1[[#This Row],[Szla]]</f>
        <v>543/2026</v>
      </c>
      <c r="D749" s="6">
        <f>Table1[[#This Row],[Kelt_hó]]</f>
        <v>2</v>
      </c>
      <c r="E749" t="str">
        <f>Table1[[#This Row],[Vevő]]</f>
        <v>Strabag Logisztika Kft.</v>
      </c>
      <c r="F749" t="str">
        <f>Table1[[#This Row],[Termékkör]]</f>
        <v>Textilkötelek hevederek</v>
      </c>
      <c r="G749" s="4">
        <f>Table1[[#This Row],[SzumElad]]</f>
        <v>18000</v>
      </c>
      <c r="H749" s="7">
        <f>Table1[[#This Row],[Jut_%]]</f>
        <v>10</v>
      </c>
      <c r="I749" s="4">
        <f>Table1[[#This Row],[Jut]]</f>
        <v>1800</v>
      </c>
      <c r="J749" s="4">
        <f>Table1[[#This Row],[Column1]]</f>
        <v>0</v>
      </c>
    </row>
    <row r="750" spans="1:10" hidden="1" x14ac:dyDescent="0.3">
      <c r="A750" s="2" t="str">
        <f>Table1[[#This Row],[Befolyt]]</f>
        <v>n</v>
      </c>
      <c r="B750" t="str">
        <f>Table1[[#This Row],[ÜK]]</f>
        <v>Nagy Gergely</v>
      </c>
      <c r="C750" s="3" t="str">
        <f>Table1[[#This Row],[Szla]]</f>
        <v>543/2026</v>
      </c>
      <c r="D750" s="6">
        <f>Table1[[#This Row],[Kelt_hó]]</f>
        <v>2</v>
      </c>
      <c r="E750" t="str">
        <f>Table1[[#This Row],[Vevő]]</f>
        <v>Strabag Logisztika Kft.</v>
      </c>
      <c r="F750" t="str">
        <f>Table1[[#This Row],[Termékkör]]</f>
        <v>Kapcsolóelemek</v>
      </c>
      <c r="G750" s="4">
        <f>Table1[[#This Row],[SzumElad]]</f>
        <v>14980</v>
      </c>
      <c r="H750" s="7">
        <f>Table1[[#This Row],[Jut_%]]</f>
        <v>7</v>
      </c>
      <c r="I750" s="4">
        <f>Table1[[#This Row],[Jut]]</f>
        <v>1048.5999999999999</v>
      </c>
      <c r="J750" s="4">
        <f>Table1[[#This Row],[Column1]]</f>
        <v>0</v>
      </c>
    </row>
    <row r="751" spans="1:10" hidden="1" x14ac:dyDescent="0.3">
      <c r="A751" s="2" t="str">
        <f>Table1[[#This Row],[Befolyt]]</f>
        <v>n</v>
      </c>
      <c r="B751" t="str">
        <f>Table1[[#This Row],[ÜK]]</f>
        <v>Nagy Gergely</v>
      </c>
      <c r="C751" s="3" t="str">
        <f>Table1[[#This Row],[Szla]]</f>
        <v>543/2026</v>
      </c>
      <c r="D751" s="6">
        <f>Table1[[#This Row],[Kelt_hó]]</f>
        <v>2</v>
      </c>
      <c r="E751" t="str">
        <f>Table1[[#This Row],[Vevő]]</f>
        <v>Strabag Logisztika Kft.</v>
      </c>
      <c r="F751" t="str">
        <f>Table1[[#This Row],[Termékkör]]</f>
        <v>Rakományrögzítők</v>
      </c>
      <c r="G751" s="4">
        <f>Table1[[#This Row],[SzumElad]]</f>
        <v>4090</v>
      </c>
      <c r="H751" s="7">
        <f>Table1[[#This Row],[Jut_%]]</f>
        <v>10</v>
      </c>
      <c r="I751" s="4">
        <f>Table1[[#This Row],[Jut]]</f>
        <v>409</v>
      </c>
      <c r="J751" s="4">
        <f>Table1[[#This Row],[Column1]]</f>
        <v>0</v>
      </c>
    </row>
    <row r="752" spans="1:10" hidden="1" x14ac:dyDescent="0.3">
      <c r="A752" s="2" t="str">
        <f>Table1[[#This Row],[Befolyt]]</f>
        <v>n</v>
      </c>
      <c r="B752" t="str">
        <f>Table1[[#This Row],[ÜK]]</f>
        <v>Nagy Gergely</v>
      </c>
      <c r="C752" s="3" t="str">
        <f>Table1[[#This Row],[Szla]]</f>
        <v>543/2026</v>
      </c>
      <c r="D752" s="6">
        <f>Table1[[#This Row],[Kelt_hó]]</f>
        <v>2</v>
      </c>
      <c r="E752" t="str">
        <f>Table1[[#This Row],[Vevő]]</f>
        <v>Strabag Logisztika Kft.</v>
      </c>
      <c r="F752" t="str">
        <f>Table1[[#This Row],[Termékkör]]</f>
        <v>Rakományrögzítők</v>
      </c>
      <c r="G752" s="4">
        <f>Table1[[#This Row],[SzumElad]]</f>
        <v>19600</v>
      </c>
      <c r="H752" s="7">
        <f>Table1[[#This Row],[Jut_%]]</f>
        <v>10</v>
      </c>
      <c r="I752" s="4">
        <f>Table1[[#This Row],[Jut]]</f>
        <v>1960</v>
      </c>
      <c r="J752" s="4">
        <f>Table1[[#This Row],[Column1]]</f>
        <v>0</v>
      </c>
    </row>
    <row r="753" spans="1:10" hidden="1" x14ac:dyDescent="0.3">
      <c r="A753" s="2" t="str">
        <f>Table1[[#This Row],[Befolyt]]</f>
        <v>n</v>
      </c>
      <c r="B753" t="str">
        <f>Table1[[#This Row],[ÜK]]</f>
        <v>Halász Miklós</v>
      </c>
      <c r="C753" s="3" t="str">
        <f>Table1[[#This Row],[Szla]]</f>
        <v>542/2026</v>
      </c>
      <c r="D753" s="6">
        <f>Table1[[#This Row],[Kelt_hó]]</f>
        <v>2</v>
      </c>
      <c r="E753" t="str">
        <f>Table1[[#This Row],[Vevő]]</f>
        <v>Héjja Autóker Héjja Zoltán</v>
      </c>
      <c r="F753" t="str">
        <f>Table1[[#This Row],[Termékkör]]</f>
        <v>Textilkötelek hevederek</v>
      </c>
      <c r="G753" s="4">
        <f>Table1[[#This Row],[SzumElad]]</f>
        <v>22160</v>
      </c>
      <c r="H753" s="7">
        <f>Table1[[#This Row],[Jut_%]]</f>
        <v>5</v>
      </c>
      <c r="I753" s="4">
        <f>Table1[[#This Row],[Jut]]</f>
        <v>1108</v>
      </c>
      <c r="J753" s="4">
        <f>Table1[[#This Row],[Column1]]</f>
        <v>0</v>
      </c>
    </row>
    <row r="754" spans="1:10" hidden="1" x14ac:dyDescent="0.3">
      <c r="A754" s="2" t="str">
        <f>Table1[[#This Row],[Befolyt]]</f>
        <v>n</v>
      </c>
      <c r="B754" t="str">
        <f>Table1[[#This Row],[ÜK]]</f>
        <v>Halász Miklós</v>
      </c>
      <c r="C754" s="3" t="str">
        <f>Table1[[#This Row],[Szla]]</f>
        <v>542/2026</v>
      </c>
      <c r="D754" s="6">
        <f>Table1[[#This Row],[Kelt_hó]]</f>
        <v>2</v>
      </c>
      <c r="E754" t="str">
        <f>Table1[[#This Row],[Vevő]]</f>
        <v>Héjja Autóker Héjja Zoltán</v>
      </c>
      <c r="F754" t="str">
        <f>Table1[[#This Row],[Termékkör]]</f>
        <v>Textilkötelek hevederek</v>
      </c>
      <c r="G754" s="4">
        <f>Table1[[#This Row],[SzumElad]]</f>
        <v>18180</v>
      </c>
      <c r="H754" s="7">
        <f>Table1[[#This Row],[Jut_%]]</f>
        <v>5</v>
      </c>
      <c r="I754" s="4">
        <f>Table1[[#This Row],[Jut]]</f>
        <v>909</v>
      </c>
      <c r="J754" s="4">
        <f>Table1[[#This Row],[Column1]]</f>
        <v>0</v>
      </c>
    </row>
    <row r="755" spans="1:10" hidden="1" x14ac:dyDescent="0.3">
      <c r="A755" s="2" t="str">
        <f>Table1[[#This Row],[Befolyt]]</f>
        <v>n</v>
      </c>
      <c r="B755" t="str">
        <f>Table1[[#This Row],[ÜK]]</f>
        <v>Halász Miklós</v>
      </c>
      <c r="C755" s="3" t="str">
        <f>Table1[[#This Row],[Szla]]</f>
        <v>542/2026</v>
      </c>
      <c r="D755" s="6">
        <f>Table1[[#This Row],[Kelt_hó]]</f>
        <v>2</v>
      </c>
      <c r="E755" t="str">
        <f>Table1[[#This Row],[Vevő]]</f>
        <v>Héjja Autóker Héjja Zoltán</v>
      </c>
      <c r="F755" t="str">
        <f>Table1[[#This Row],[Termékkör]]</f>
        <v>Fuvar</v>
      </c>
      <c r="G755" s="4">
        <f>Table1[[#This Row],[SzumElad]]</f>
        <v>0</v>
      </c>
      <c r="H755" s="7">
        <f>Table1[[#This Row],[Jut_%]]</f>
        <v>0</v>
      </c>
      <c r="I755" s="4">
        <f>Table1[[#This Row],[Jut]]</f>
        <v>0</v>
      </c>
      <c r="J755" s="4">
        <f>Table1[[#This Row],[Column1]]</f>
        <v>0</v>
      </c>
    </row>
    <row r="756" spans="1:10" hidden="1" x14ac:dyDescent="0.3">
      <c r="A756" s="2" t="str">
        <f>Table1[[#This Row],[Befolyt]]</f>
        <v>i</v>
      </c>
      <c r="B756" t="str">
        <f>Table1[[#This Row],[ÜK]]</f>
        <v>Simon Jenő</v>
      </c>
      <c r="C756" s="3" t="str">
        <f>Table1[[#This Row],[Szla]]</f>
        <v>541/2026</v>
      </c>
      <c r="D756" s="6">
        <f>Table1[[#This Row],[Kelt_hó]]</f>
        <v>2</v>
      </c>
      <c r="E756" t="str">
        <f>Table1[[#This Row],[Vevő]]</f>
        <v>Tóth Ipari és Szolgáltató Kft.</v>
      </c>
      <c r="F756" t="str">
        <f>Table1[[#This Row],[Termékkör]]</f>
        <v>Lánc függesztékek</v>
      </c>
      <c r="G756" s="4">
        <f>Table1[[#This Row],[SzumElad]]</f>
        <v>3020</v>
      </c>
      <c r="H756" s="7">
        <f>Table1[[#This Row],[Jut_%]]</f>
        <v>5</v>
      </c>
      <c r="I756" s="4">
        <f>Table1[[#This Row],[Jut]]</f>
        <v>151</v>
      </c>
      <c r="J756" s="4">
        <f>Table1[[#This Row],[Column1]]</f>
        <v>0</v>
      </c>
    </row>
    <row r="757" spans="1:10" hidden="1" x14ac:dyDescent="0.3">
      <c r="A757" s="2" t="str">
        <f>Table1[[#This Row],[Befolyt]]</f>
        <v>i</v>
      </c>
      <c r="B757" t="str">
        <f>Table1[[#This Row],[ÜK]]</f>
        <v>Simon Jenő</v>
      </c>
      <c r="C757" s="3" t="str">
        <f>Table1[[#This Row],[Szla]]</f>
        <v>541/2026</v>
      </c>
      <c r="D757" s="6">
        <f>Table1[[#This Row],[Kelt_hó]]</f>
        <v>2</v>
      </c>
      <c r="E757" t="str">
        <f>Table1[[#This Row],[Vevő]]</f>
        <v>Tóth Ipari és Szolgáltató Kft.</v>
      </c>
      <c r="F757" t="str">
        <f>Table1[[#This Row],[Termékkör]]</f>
        <v>Lánc függesztékek</v>
      </c>
      <c r="G757" s="4">
        <f>Table1[[#This Row],[SzumElad]]</f>
        <v>1027.25</v>
      </c>
      <c r="H757" s="7">
        <f>Table1[[#This Row],[Jut_%]]</f>
        <v>5</v>
      </c>
      <c r="I757" s="4">
        <f>Table1[[#This Row],[Jut]]</f>
        <v>51.362499999999997</v>
      </c>
      <c r="J757" s="4">
        <f>Table1[[#This Row],[Column1]]</f>
        <v>0</v>
      </c>
    </row>
    <row r="758" spans="1:10" hidden="1" x14ac:dyDescent="0.3">
      <c r="A758" s="2" t="str">
        <f>Table1[[#This Row],[Befolyt]]</f>
        <v>i</v>
      </c>
      <c r="B758" t="str">
        <f>Table1[[#This Row],[ÜK]]</f>
        <v>Simon Jenő</v>
      </c>
      <c r="C758" s="3" t="str">
        <f>Table1[[#This Row],[Szla]]</f>
        <v>541/2026</v>
      </c>
      <c r="D758" s="6">
        <f>Table1[[#This Row],[Kelt_hó]]</f>
        <v>2</v>
      </c>
      <c r="E758" t="str">
        <f>Table1[[#This Row],[Vevő]]</f>
        <v>Tóth Ipari és Szolgáltató Kft.</v>
      </c>
      <c r="F758" t="str">
        <f>Table1[[#This Row],[Termékkör]]</f>
        <v>Lánc függesztékek</v>
      </c>
      <c r="G758" s="4">
        <f>Table1[[#This Row],[SzumElad]]</f>
        <v>2020</v>
      </c>
      <c r="H758" s="7">
        <f>Table1[[#This Row],[Jut_%]]</f>
        <v>5</v>
      </c>
      <c r="I758" s="4">
        <f>Table1[[#This Row],[Jut]]</f>
        <v>101</v>
      </c>
      <c r="J758" s="4">
        <f>Table1[[#This Row],[Column1]]</f>
        <v>0</v>
      </c>
    </row>
    <row r="759" spans="1:10" hidden="1" x14ac:dyDescent="0.3">
      <c r="A759" s="2" t="str">
        <f>Table1[[#This Row],[Befolyt]]</f>
        <v>i</v>
      </c>
      <c r="B759" t="str">
        <f>Table1[[#This Row],[ÜK]]</f>
        <v>Simon Jenő</v>
      </c>
      <c r="C759" s="3" t="str">
        <f>Table1[[#This Row],[Szla]]</f>
        <v>541/2026</v>
      </c>
      <c r="D759" s="6">
        <f>Table1[[#This Row],[Kelt_hó]]</f>
        <v>2</v>
      </c>
      <c r="E759" t="str">
        <f>Table1[[#This Row],[Vevő]]</f>
        <v>Tóth Ipari és Szolgáltató Kft.</v>
      </c>
      <c r="F759" t="str">
        <f>Table1[[#This Row],[Termékkör]]</f>
        <v>Kapcsolóelemek</v>
      </c>
      <c r="G759" s="4">
        <f>Table1[[#This Row],[SzumElad]]</f>
        <v>29880</v>
      </c>
      <c r="H759" s="7">
        <f>Table1[[#This Row],[Jut_%]]</f>
        <v>7</v>
      </c>
      <c r="I759" s="4">
        <f>Table1[[#This Row],[Jut]]</f>
        <v>2091.6</v>
      </c>
      <c r="J759" s="4">
        <f>Table1[[#This Row],[Column1]]</f>
        <v>0</v>
      </c>
    </row>
    <row r="760" spans="1:10" hidden="1" x14ac:dyDescent="0.3">
      <c r="A760" s="2" t="str">
        <f>Table1[[#This Row],[Befolyt]]</f>
        <v>i</v>
      </c>
      <c r="B760" t="str">
        <f>Table1[[#This Row],[ÜK]]</f>
        <v>Simon Jenő</v>
      </c>
      <c r="C760" s="3" t="str">
        <f>Table1[[#This Row],[Szla]]</f>
        <v>541/2026</v>
      </c>
      <c r="D760" s="6">
        <f>Table1[[#This Row],[Kelt_hó]]</f>
        <v>2</v>
      </c>
      <c r="E760" t="str">
        <f>Table1[[#This Row],[Vevő]]</f>
        <v>Tóth Ipari és Szolgáltató Kft.</v>
      </c>
      <c r="F760" t="str">
        <f>Table1[[#This Row],[Termékkör]]</f>
        <v>Fuvar</v>
      </c>
      <c r="G760" s="4">
        <f>Table1[[#This Row],[SzumElad]]</f>
        <v>0</v>
      </c>
      <c r="H760" s="7">
        <f>Table1[[#This Row],[Jut_%]]</f>
        <v>0</v>
      </c>
      <c r="I760" s="4">
        <f>Table1[[#This Row],[Jut]]</f>
        <v>0</v>
      </c>
      <c r="J760" s="4">
        <f>Table1[[#This Row],[Column1]]</f>
        <v>0</v>
      </c>
    </row>
    <row r="761" spans="1:10" hidden="1" x14ac:dyDescent="0.3">
      <c r="A761" s="2" t="str">
        <f>Table1[[#This Row],[Befolyt]]</f>
        <v>n</v>
      </c>
      <c r="B761" t="str">
        <f>Table1[[#This Row],[ÜK]]</f>
        <v>Nagy Gergely</v>
      </c>
      <c r="C761" s="3" t="str">
        <f>Table1[[#This Row],[Szla]]</f>
        <v>540/2026</v>
      </c>
      <c r="D761" s="6">
        <f>Table1[[#This Row],[Kelt_hó]]</f>
        <v>2</v>
      </c>
      <c r="E761" t="str">
        <f>Table1[[#This Row],[Vevő]]</f>
        <v>Terván Kft.</v>
      </c>
      <c r="F761" t="str">
        <f>Table1[[#This Row],[Termékkör]]</f>
        <v>Textilkötelek hevederek</v>
      </c>
      <c r="G761" s="4">
        <f>Table1[[#This Row],[SzumElad]]</f>
        <v>15200</v>
      </c>
      <c r="H761" s="7">
        <f>Table1[[#This Row],[Jut_%]]</f>
        <v>6.66</v>
      </c>
      <c r="I761" s="4">
        <f>Table1[[#This Row],[Jut]]</f>
        <v>1012.32</v>
      </c>
      <c r="J761" s="4">
        <f>Table1[[#This Row],[Column1]]</f>
        <v>0</v>
      </c>
    </row>
    <row r="762" spans="1:10" hidden="1" x14ac:dyDescent="0.3">
      <c r="A762" s="2" t="str">
        <f>Table1[[#This Row],[Befolyt]]</f>
        <v>n</v>
      </c>
      <c r="B762" t="str">
        <f>Table1[[#This Row],[ÜK]]</f>
        <v>Négyesy Gábor</v>
      </c>
      <c r="C762" s="3" t="str">
        <f>Table1[[#This Row],[Szla]]</f>
        <v>539/2026</v>
      </c>
      <c r="D762" s="6">
        <f>Table1[[#This Row],[Kelt_hó]]</f>
        <v>2</v>
      </c>
      <c r="E762" t="str">
        <f>Table1[[#This Row],[Vevő]]</f>
        <v>Bonex Épitőipari Kft</v>
      </c>
      <c r="F762" t="str">
        <f>Table1[[#This Row],[Termékkör]]</f>
        <v>Textilkötelek hevederek</v>
      </c>
      <c r="G762" s="4">
        <f>Table1[[#This Row],[SzumElad]]</f>
        <v>13250</v>
      </c>
      <c r="H762" s="7">
        <f>Table1[[#This Row],[Jut_%]]</f>
        <v>15.09</v>
      </c>
      <c r="I762" s="4">
        <f>Table1[[#This Row],[Jut]]</f>
        <v>1999.425</v>
      </c>
      <c r="J762" s="4">
        <f>Table1[[#This Row],[Column1]]</f>
        <v>0</v>
      </c>
    </row>
    <row r="763" spans="1:10" hidden="1" x14ac:dyDescent="0.3">
      <c r="A763" s="2" t="str">
        <f>Table1[[#This Row],[Befolyt]]</f>
        <v>n</v>
      </c>
      <c r="B763" t="str">
        <f>Table1[[#This Row],[ÜK]]</f>
        <v>Négyesy Gábor</v>
      </c>
      <c r="C763" s="3" t="str">
        <f>Table1[[#This Row],[Szla]]</f>
        <v>539/2026</v>
      </c>
      <c r="D763" s="6">
        <f>Table1[[#This Row],[Kelt_hó]]</f>
        <v>2</v>
      </c>
      <c r="E763" t="str">
        <f>Table1[[#This Row],[Vevő]]</f>
        <v>Bonex Épitőipari Kft</v>
      </c>
      <c r="F763" t="str">
        <f>Table1[[#This Row],[Termékkör]]</f>
        <v>Textilkötelek hevederek</v>
      </c>
      <c r="G763" s="4">
        <f>Table1[[#This Row],[SzumElad]]</f>
        <v>24000</v>
      </c>
      <c r="H763" s="7">
        <f>Table1[[#This Row],[Jut_%]]</f>
        <v>12.5</v>
      </c>
      <c r="I763" s="4">
        <f>Table1[[#This Row],[Jut]]</f>
        <v>3000</v>
      </c>
      <c r="J763" s="4">
        <f>Table1[[#This Row],[Column1]]</f>
        <v>0</v>
      </c>
    </row>
    <row r="764" spans="1:10" hidden="1" x14ac:dyDescent="0.3">
      <c r="A764" s="2" t="str">
        <f>Table1[[#This Row],[Befolyt]]</f>
        <v>n</v>
      </c>
      <c r="B764" t="str">
        <f>Table1[[#This Row],[ÜK]]</f>
        <v>Négyesy Gábor</v>
      </c>
      <c r="C764" s="3" t="str">
        <f>Table1[[#This Row],[Szla]]</f>
        <v>539/2026</v>
      </c>
      <c r="D764" s="6">
        <f>Table1[[#This Row],[Kelt_hó]]</f>
        <v>2</v>
      </c>
      <c r="E764" t="str">
        <f>Table1[[#This Row],[Vevő]]</f>
        <v>Bonex Épitőipari Kft</v>
      </c>
      <c r="F764" t="str">
        <f>Table1[[#This Row],[Termékkör]]</f>
        <v>Textilkötelek hevederek</v>
      </c>
      <c r="G764" s="4">
        <f>Table1[[#This Row],[SzumElad]]</f>
        <v>15600</v>
      </c>
      <c r="H764" s="7">
        <f>Table1[[#This Row],[Jut_%]]</f>
        <v>16.149999999999999</v>
      </c>
      <c r="I764" s="4">
        <f>Table1[[#This Row],[Jut]]</f>
        <v>2519.3999999999996</v>
      </c>
      <c r="J764" s="4">
        <f>Table1[[#This Row],[Column1]]</f>
        <v>0</v>
      </c>
    </row>
    <row r="765" spans="1:10" hidden="1" x14ac:dyDescent="0.3">
      <c r="A765" s="2" t="str">
        <f>Table1[[#This Row],[Befolyt]]</f>
        <v>n</v>
      </c>
      <c r="B765" t="str">
        <f>Table1[[#This Row],[ÜK]]</f>
        <v>Négyesy Gábor</v>
      </c>
      <c r="C765" s="3" t="str">
        <f>Table1[[#This Row],[Szla]]</f>
        <v>539/2026</v>
      </c>
      <c r="D765" s="6">
        <f>Table1[[#This Row],[Kelt_hó]]</f>
        <v>2</v>
      </c>
      <c r="E765" t="str">
        <f>Table1[[#This Row],[Vevő]]</f>
        <v>Bonex Épitőipari Kft</v>
      </c>
      <c r="F765" t="str">
        <f>Table1[[#This Row],[Termékkör]]</f>
        <v>Textilkötelek hevederek</v>
      </c>
      <c r="G765" s="4">
        <f>Table1[[#This Row],[SzumElad]]</f>
        <v>3800</v>
      </c>
      <c r="H765" s="7">
        <f>Table1[[#This Row],[Jut_%]]</f>
        <v>16.32</v>
      </c>
      <c r="I765" s="4">
        <f>Table1[[#This Row],[Jut]]</f>
        <v>620.16</v>
      </c>
      <c r="J765" s="4">
        <f>Table1[[#This Row],[Column1]]</f>
        <v>0</v>
      </c>
    </row>
    <row r="766" spans="1:10" hidden="1" x14ac:dyDescent="0.3">
      <c r="A766" s="2" t="str">
        <f>Table1[[#This Row],[Befolyt]]</f>
        <v>n</v>
      </c>
      <c r="B766" t="str">
        <f>Table1[[#This Row],[ÜK]]</f>
        <v>Négyesy Gábor</v>
      </c>
      <c r="C766" s="3" t="str">
        <f>Table1[[#This Row],[Szla]]</f>
        <v>539/2026</v>
      </c>
      <c r="D766" s="6">
        <f>Table1[[#This Row],[Kelt_hó]]</f>
        <v>2</v>
      </c>
      <c r="E766" t="str">
        <f>Table1[[#This Row],[Vevő]]</f>
        <v>Bonex Épitőipari Kft</v>
      </c>
      <c r="F766" t="str">
        <f>Table1[[#This Row],[Termékkör]]</f>
        <v>Textilkötelek hevederek</v>
      </c>
      <c r="G766" s="4">
        <f>Table1[[#This Row],[SzumElad]]</f>
        <v>13600</v>
      </c>
      <c r="H766" s="7">
        <f>Table1[[#This Row],[Jut_%]]</f>
        <v>17.940000000000001</v>
      </c>
      <c r="I766" s="4">
        <f>Table1[[#This Row],[Jut]]</f>
        <v>2439.84</v>
      </c>
      <c r="J766" s="4">
        <f>Table1[[#This Row],[Column1]]</f>
        <v>0</v>
      </c>
    </row>
    <row r="767" spans="1:10" hidden="1" x14ac:dyDescent="0.3">
      <c r="A767" s="2" t="str">
        <f>Table1[[#This Row],[Befolyt]]</f>
        <v>n</v>
      </c>
      <c r="B767" t="str">
        <f>Table1[[#This Row],[ÜK]]</f>
        <v>Négyesy Gábor</v>
      </c>
      <c r="C767" s="3" t="str">
        <f>Table1[[#This Row],[Szla]]</f>
        <v>539/2026</v>
      </c>
      <c r="D767" s="6">
        <f>Table1[[#This Row],[Kelt_hó]]</f>
        <v>2</v>
      </c>
      <c r="E767" t="str">
        <f>Table1[[#This Row],[Vevő]]</f>
        <v>Bonex Épitőipari Kft</v>
      </c>
      <c r="F767" t="str">
        <f>Table1[[#This Row],[Termékkör]]</f>
        <v>Textilkötelek hevederek</v>
      </c>
      <c r="G767" s="4">
        <f>Table1[[#This Row],[SzumElad]]</f>
        <v>11200</v>
      </c>
      <c r="H767" s="7">
        <f>Table1[[#This Row],[Jut_%]]</f>
        <v>18.57</v>
      </c>
      <c r="I767" s="4">
        <f>Table1[[#This Row],[Jut]]</f>
        <v>2079.84</v>
      </c>
      <c r="J767" s="4">
        <f>Table1[[#This Row],[Column1]]</f>
        <v>0</v>
      </c>
    </row>
    <row r="768" spans="1:10" hidden="1" x14ac:dyDescent="0.3">
      <c r="A768" s="2" t="str">
        <f>Table1[[#This Row],[Befolyt]]</f>
        <v>n</v>
      </c>
      <c r="B768" t="str">
        <f>Table1[[#This Row],[ÜK]]</f>
        <v>Négyesy Gábor</v>
      </c>
      <c r="C768" s="3" t="str">
        <f>Table1[[#This Row],[Szla]]</f>
        <v>539/2026</v>
      </c>
      <c r="D768" s="6">
        <f>Table1[[#This Row],[Kelt_hó]]</f>
        <v>2</v>
      </c>
      <c r="E768" t="str">
        <f>Table1[[#This Row],[Vevő]]</f>
        <v>Bonex Épitőipari Kft</v>
      </c>
      <c r="F768" t="str">
        <f>Table1[[#This Row],[Termékkör]]</f>
        <v>Textilkötelek hevederek</v>
      </c>
      <c r="G768" s="4">
        <f>Table1[[#This Row],[SzumElad]]</f>
        <v>7600</v>
      </c>
      <c r="H768" s="7">
        <f>Table1[[#This Row],[Jut_%]]</f>
        <v>16.32</v>
      </c>
      <c r="I768" s="4">
        <f>Table1[[#This Row],[Jut]]</f>
        <v>1240.32</v>
      </c>
      <c r="J768" s="4">
        <f>Table1[[#This Row],[Column1]]</f>
        <v>0</v>
      </c>
    </row>
    <row r="769" spans="1:10" hidden="1" x14ac:dyDescent="0.3">
      <c r="A769" s="2" t="str">
        <f>Table1[[#This Row],[Befolyt]]</f>
        <v>n</v>
      </c>
      <c r="B769" t="str">
        <f>Table1[[#This Row],[ÜK]]</f>
        <v>Négyesy Gábor</v>
      </c>
      <c r="C769" s="3" t="str">
        <f>Table1[[#This Row],[Szla]]</f>
        <v>539/2026</v>
      </c>
      <c r="D769" s="6">
        <f>Table1[[#This Row],[Kelt_hó]]</f>
        <v>2</v>
      </c>
      <c r="E769" t="str">
        <f>Table1[[#This Row],[Vevő]]</f>
        <v>Bonex Épitőipari Kft</v>
      </c>
      <c r="F769" t="str">
        <f>Table1[[#This Row],[Termékkör]]</f>
        <v>Textilkötelek hevederek</v>
      </c>
      <c r="G769" s="4">
        <f>Table1[[#This Row],[SzumElad]]</f>
        <v>7600</v>
      </c>
      <c r="H769" s="7">
        <f>Table1[[#This Row],[Jut_%]]</f>
        <v>16.32</v>
      </c>
      <c r="I769" s="4">
        <f>Table1[[#This Row],[Jut]]</f>
        <v>1240.32</v>
      </c>
      <c r="J769" s="4">
        <f>Table1[[#This Row],[Column1]]</f>
        <v>0</v>
      </c>
    </row>
    <row r="770" spans="1:10" hidden="1" x14ac:dyDescent="0.3">
      <c r="A770" s="2" t="str">
        <f>Table1[[#This Row],[Befolyt]]</f>
        <v>n</v>
      </c>
      <c r="B770" t="str">
        <f>Table1[[#This Row],[ÜK]]</f>
        <v>Négyesy Gábor</v>
      </c>
      <c r="C770" s="3" t="str">
        <f>Table1[[#This Row],[Szla]]</f>
        <v>539/2026</v>
      </c>
      <c r="D770" s="6">
        <f>Table1[[#This Row],[Kelt_hó]]</f>
        <v>2</v>
      </c>
      <c r="E770" t="str">
        <f>Table1[[#This Row],[Vevő]]</f>
        <v>Bonex Épitőipari Kft</v>
      </c>
      <c r="F770" t="str">
        <f>Table1[[#This Row],[Termékkör]]</f>
        <v>Rakományrögzítők</v>
      </c>
      <c r="G770" s="4">
        <f>Table1[[#This Row],[SzumElad]]</f>
        <v>15300</v>
      </c>
      <c r="H770" s="7">
        <f>Table1[[#This Row],[Jut_%]]</f>
        <v>5.71</v>
      </c>
      <c r="I770" s="4">
        <f>Table1[[#This Row],[Jut]]</f>
        <v>873.63</v>
      </c>
      <c r="J770" s="4">
        <f>Table1[[#This Row],[Column1]]</f>
        <v>0</v>
      </c>
    </row>
    <row r="771" spans="1:10" hidden="1" x14ac:dyDescent="0.3">
      <c r="A771" s="2" t="str">
        <f>Table1[[#This Row],[Befolyt]]</f>
        <v>n</v>
      </c>
      <c r="B771" t="str">
        <f>Table1[[#This Row],[ÜK]]</f>
        <v>Négyesy Gábor</v>
      </c>
      <c r="C771" s="3" t="str">
        <f>Table1[[#This Row],[Szla]]</f>
        <v>539/2026</v>
      </c>
      <c r="D771" s="6">
        <f>Table1[[#This Row],[Kelt_hó]]</f>
        <v>2</v>
      </c>
      <c r="E771" t="str">
        <f>Table1[[#This Row],[Vevő]]</f>
        <v>Bonex Épitőipari Kft</v>
      </c>
      <c r="F771" t="str">
        <f>Table1[[#This Row],[Termékkör]]</f>
        <v>Rakományrögzítők</v>
      </c>
      <c r="G771" s="4">
        <f>Table1[[#This Row],[SzumElad]]</f>
        <v>14240</v>
      </c>
      <c r="H771" s="7">
        <f>Table1[[#This Row],[Jut_%]]</f>
        <v>4.28</v>
      </c>
      <c r="I771" s="4">
        <f>Table1[[#This Row],[Jut]]</f>
        <v>609.47200000000009</v>
      </c>
      <c r="J771" s="4">
        <f>Table1[[#This Row],[Column1]]</f>
        <v>0</v>
      </c>
    </row>
    <row r="772" spans="1:10" hidden="1" x14ac:dyDescent="0.3">
      <c r="A772" s="2" t="str">
        <f>Table1[[#This Row],[Befolyt]]</f>
        <v>n</v>
      </c>
      <c r="B772" t="str">
        <f>Table1[[#This Row],[ÜK]]</f>
        <v>Négyesy Gábor</v>
      </c>
      <c r="C772" s="3" t="str">
        <f>Table1[[#This Row],[Szla]]</f>
        <v>539/2026</v>
      </c>
      <c r="D772" s="6">
        <f>Table1[[#This Row],[Kelt_hó]]</f>
        <v>2</v>
      </c>
      <c r="E772" t="str">
        <f>Table1[[#This Row],[Vevő]]</f>
        <v>Bonex Épitőipari Kft</v>
      </c>
      <c r="F772" t="str">
        <f>Table1[[#This Row],[Termékkör]]</f>
        <v>Rakományrögzítők</v>
      </c>
      <c r="G772" s="4">
        <f>Table1[[#This Row],[SzumElad]]</f>
        <v>5840</v>
      </c>
      <c r="H772" s="7">
        <f>Table1[[#This Row],[Jut_%]]</f>
        <v>4.28</v>
      </c>
      <c r="I772" s="4">
        <f>Table1[[#This Row],[Jut]]</f>
        <v>249.952</v>
      </c>
      <c r="J772" s="4">
        <f>Table1[[#This Row],[Column1]]</f>
        <v>0</v>
      </c>
    </row>
    <row r="773" spans="1:10" hidden="1" x14ac:dyDescent="0.3">
      <c r="A773" s="2" t="str">
        <f>Table1[[#This Row],[Befolyt]]</f>
        <v>n</v>
      </c>
      <c r="B773" t="str">
        <f>Table1[[#This Row],[ÜK]]</f>
        <v>Négyesy Gábor</v>
      </c>
      <c r="C773" s="3" t="str">
        <f>Table1[[#This Row],[Szla]]</f>
        <v>538/2026</v>
      </c>
      <c r="D773" s="6">
        <f>Table1[[#This Row],[Kelt_hó]]</f>
        <v>2</v>
      </c>
      <c r="E773" t="str">
        <f>Table1[[#This Row],[Vevő]]</f>
        <v>Agro Felcsút Kft.</v>
      </c>
      <c r="F773" t="str">
        <f>Table1[[#This Row],[Termékkör]]</f>
        <v>Textilkötelek hevederek</v>
      </c>
      <c r="G773" s="4">
        <f>Table1[[#This Row],[SzumElad]]</f>
        <v>31200</v>
      </c>
      <c r="H773" s="7">
        <f>Table1[[#This Row],[Jut_%]]</f>
        <v>6.66</v>
      </c>
      <c r="I773" s="4">
        <f>Table1[[#This Row],[Jut]]</f>
        <v>2077.92</v>
      </c>
      <c r="J773" s="4">
        <f>Table1[[#This Row],[Column1]]</f>
        <v>0</v>
      </c>
    </row>
    <row r="774" spans="1:10" hidden="1" x14ac:dyDescent="0.3">
      <c r="A774" s="2" t="str">
        <f>Table1[[#This Row],[Befolyt]]</f>
        <v>n</v>
      </c>
      <c r="B774" t="str">
        <f>Table1[[#This Row],[ÜK]]</f>
        <v>Négyesy Gábor</v>
      </c>
      <c r="C774" s="3" t="str">
        <f>Table1[[#This Row],[Szla]]</f>
        <v>538/2026</v>
      </c>
      <c r="D774" s="6">
        <f>Table1[[#This Row],[Kelt_hó]]</f>
        <v>2</v>
      </c>
      <c r="E774" t="str">
        <f>Table1[[#This Row],[Vevő]]</f>
        <v>Agro Felcsút Kft.</v>
      </c>
      <c r="F774" t="str">
        <f>Table1[[#This Row],[Termékkör]]</f>
        <v>Textilkötelek hevederek</v>
      </c>
      <c r="G774" s="4">
        <f>Table1[[#This Row],[SzumElad]]</f>
        <v>21600</v>
      </c>
      <c r="H774" s="7">
        <f>Table1[[#This Row],[Jut_%]]</f>
        <v>6.66</v>
      </c>
      <c r="I774" s="4">
        <f>Table1[[#This Row],[Jut]]</f>
        <v>1438.56</v>
      </c>
      <c r="J774" s="4">
        <f>Table1[[#This Row],[Column1]]</f>
        <v>0</v>
      </c>
    </row>
    <row r="775" spans="1:10" hidden="1" x14ac:dyDescent="0.3">
      <c r="A775" s="2" t="str">
        <f>Table1[[#This Row],[Befolyt]]</f>
        <v>n</v>
      </c>
      <c r="B775" t="str">
        <f>Table1[[#This Row],[ÜK]]</f>
        <v>Négyesy Gábor</v>
      </c>
      <c r="C775" s="3" t="str">
        <f>Table1[[#This Row],[Szla]]</f>
        <v>537/2026</v>
      </c>
      <c r="D775" s="6">
        <f>Table1[[#This Row],[Kelt_hó]]</f>
        <v>2</v>
      </c>
      <c r="E775" t="str">
        <f>Table1[[#This Row],[Vevő]]</f>
        <v>Agro Felcsút Kft.</v>
      </c>
      <c r="F775" t="str">
        <f>Table1[[#This Row],[Termékkör]]</f>
        <v>Textilkötelek hevederek</v>
      </c>
      <c r="G775" s="4">
        <f>Table1[[#This Row],[SzumElad]]</f>
        <v>14880</v>
      </c>
      <c r="H775" s="7">
        <f>Table1[[#This Row],[Jut_%]]</f>
        <v>6.66</v>
      </c>
      <c r="I775" s="4">
        <f>Table1[[#This Row],[Jut]]</f>
        <v>991.00800000000004</v>
      </c>
      <c r="J775" s="4">
        <f>Table1[[#This Row],[Column1]]</f>
        <v>0</v>
      </c>
    </row>
    <row r="776" spans="1:10" hidden="1" x14ac:dyDescent="0.3">
      <c r="A776" s="2" t="str">
        <f>Table1[[#This Row],[Befolyt]]</f>
        <v>n</v>
      </c>
      <c r="B776" t="str">
        <f>Table1[[#This Row],[ÜK]]</f>
        <v>Négyesy Gábor</v>
      </c>
      <c r="C776" s="3" t="str">
        <f>Table1[[#This Row],[Szla]]</f>
        <v>536/2026</v>
      </c>
      <c r="D776" s="6">
        <f>Table1[[#This Row],[Kelt_hó]]</f>
        <v>2</v>
      </c>
      <c r="E776" t="str">
        <f>Table1[[#This Row],[Vevő]]</f>
        <v>Schal-Tech Homlokzattechnika Kft.</v>
      </c>
      <c r="F776" t="str">
        <f>Table1[[#This Row],[Termékkör]]</f>
        <v>Textilkötelek hevederek</v>
      </c>
      <c r="G776" s="4">
        <f>Table1[[#This Row],[SzumElad]]</f>
        <v>56000</v>
      </c>
      <c r="H776" s="7">
        <f>Table1[[#This Row],[Jut_%]]</f>
        <v>14.29</v>
      </c>
      <c r="I776" s="4">
        <f>Table1[[#This Row],[Jut]]</f>
        <v>8002.4</v>
      </c>
      <c r="J776" s="4">
        <f>Table1[[#This Row],[Column1]]</f>
        <v>0</v>
      </c>
    </row>
    <row r="777" spans="1:10" hidden="1" x14ac:dyDescent="0.3">
      <c r="A777" s="2" t="str">
        <f>Table1[[#This Row],[Befolyt]]</f>
        <v>n</v>
      </c>
      <c r="B777" t="str">
        <f>Table1[[#This Row],[ÜK]]</f>
        <v>Négyesy Gábor</v>
      </c>
      <c r="C777" s="3" t="str">
        <f>Table1[[#This Row],[Szla]]</f>
        <v>535/2026</v>
      </c>
      <c r="D777" s="6">
        <f>Table1[[#This Row],[Kelt_hó]]</f>
        <v>2</v>
      </c>
      <c r="E777" t="str">
        <f>Table1[[#This Row],[Vevő]]</f>
        <v>West Hungária Bau Kft.</v>
      </c>
      <c r="F777" t="str">
        <f>Table1[[#This Row],[Termékkör]]</f>
        <v>Leesés elleni védelem</v>
      </c>
      <c r="G777" s="4">
        <f>Table1[[#This Row],[SzumElad]]</f>
        <v>98920</v>
      </c>
      <c r="H777" s="7">
        <f>Table1[[#This Row],[Jut_%]]</f>
        <v>5</v>
      </c>
      <c r="I777" s="4">
        <f>Table1[[#This Row],[Jut]]</f>
        <v>4946</v>
      </c>
      <c r="J777" s="4">
        <f>Table1[[#This Row],[Column1]]</f>
        <v>0</v>
      </c>
    </row>
    <row r="778" spans="1:10" hidden="1" x14ac:dyDescent="0.3">
      <c r="A778" s="2" t="str">
        <f>Table1[[#This Row],[Befolyt]]</f>
        <v>n</v>
      </c>
      <c r="B778" t="str">
        <f>Table1[[#This Row],[ÜK]]</f>
        <v>Négyesy Gábor</v>
      </c>
      <c r="C778" s="3" t="str">
        <f>Table1[[#This Row],[Szla]]</f>
        <v>535/2026</v>
      </c>
      <c r="D778" s="6">
        <f>Table1[[#This Row],[Kelt_hó]]</f>
        <v>2</v>
      </c>
      <c r="E778" t="str">
        <f>Table1[[#This Row],[Vevő]]</f>
        <v>West Hungária Bau Kft.</v>
      </c>
      <c r="F778" t="str">
        <f>Table1[[#This Row],[Termékkör]]</f>
        <v>Leesés elleni védelem</v>
      </c>
      <c r="G778" s="4">
        <f>Table1[[#This Row],[SzumElad]]</f>
        <v>99480</v>
      </c>
      <c r="H778" s="7">
        <f>Table1[[#This Row],[Jut_%]]</f>
        <v>6.41</v>
      </c>
      <c r="I778" s="4">
        <f>Table1[[#This Row],[Jut]]</f>
        <v>6376.6680000000006</v>
      </c>
      <c r="J778" s="4">
        <f>Table1[[#This Row],[Column1]]</f>
        <v>0</v>
      </c>
    </row>
    <row r="779" spans="1:10" hidden="1" x14ac:dyDescent="0.3">
      <c r="A779" s="2" t="str">
        <f>Table1[[#This Row],[Befolyt]]</f>
        <v>n</v>
      </c>
      <c r="B779" t="str">
        <f>Table1[[#This Row],[ÜK]]</f>
        <v>Négyesy Gábor</v>
      </c>
      <c r="C779" s="3" t="str">
        <f>Table1[[#This Row],[Szla]]</f>
        <v>534/2026</v>
      </c>
      <c r="D779" s="6">
        <f>Table1[[#This Row],[Kelt_hó]]</f>
        <v>2</v>
      </c>
      <c r="E779" t="str">
        <f>Table1[[#This Row],[Vevő]]</f>
        <v>Richter Gedeon Nyrt.</v>
      </c>
      <c r="F779" t="str">
        <f>Table1[[#This Row],[Termékkör]]</f>
        <v>Textilkötelek hevederek</v>
      </c>
      <c r="G779" s="4">
        <f>Table1[[#This Row],[SzumElad]]</f>
        <v>1300</v>
      </c>
      <c r="H779" s="7">
        <f>Table1[[#This Row],[Jut_%]]</f>
        <v>16.920000000000002</v>
      </c>
      <c r="I779" s="4">
        <f>Table1[[#This Row],[Jut]]</f>
        <v>219.96000000000004</v>
      </c>
      <c r="J779" s="4">
        <f>Table1[[#This Row],[Column1]]</f>
        <v>0</v>
      </c>
    </row>
    <row r="780" spans="1:10" hidden="1" x14ac:dyDescent="0.3">
      <c r="A780" s="2" t="str">
        <f>Table1[[#This Row],[Befolyt]]</f>
        <v>n</v>
      </c>
      <c r="B780" t="str">
        <f>Table1[[#This Row],[ÜK]]</f>
        <v>Négyesy Gábor</v>
      </c>
      <c r="C780" s="3" t="str">
        <f>Table1[[#This Row],[Szla]]</f>
        <v>533/2026</v>
      </c>
      <c r="D780" s="6">
        <f>Table1[[#This Row],[Kelt_hó]]</f>
        <v>2</v>
      </c>
      <c r="E780" t="str">
        <f>Table1[[#This Row],[Vevő]]</f>
        <v>Richter Gedeon Nyrt.</v>
      </c>
      <c r="F780" t="str">
        <f>Table1[[#This Row],[Termékkör]]</f>
        <v>Textilkötelek hevederek</v>
      </c>
      <c r="G780" s="4">
        <f>Table1[[#This Row],[SzumElad]]</f>
        <v>10080</v>
      </c>
      <c r="H780" s="7">
        <f>Table1[[#This Row],[Jut_%]]</f>
        <v>13.21</v>
      </c>
      <c r="I780" s="4">
        <f>Table1[[#This Row],[Jut]]</f>
        <v>1331.5680000000002</v>
      </c>
      <c r="J780" s="4">
        <f>Table1[[#This Row],[Column1]]</f>
        <v>0</v>
      </c>
    </row>
    <row r="781" spans="1:10" hidden="1" x14ac:dyDescent="0.3">
      <c r="A781" s="2" t="str">
        <f>Table1[[#This Row],[Befolyt]]</f>
        <v>n</v>
      </c>
      <c r="B781" t="str">
        <f>Table1[[#This Row],[ÜK]]</f>
        <v>Négyesy Gábor</v>
      </c>
      <c r="C781" s="3" t="str">
        <f>Table1[[#This Row],[Szla]]</f>
        <v>533/2026</v>
      </c>
      <c r="D781" s="6">
        <f>Table1[[#This Row],[Kelt_hó]]</f>
        <v>2</v>
      </c>
      <c r="E781" t="str">
        <f>Table1[[#This Row],[Vevő]]</f>
        <v>Richter Gedeon Nyrt.</v>
      </c>
      <c r="F781" t="str">
        <f>Table1[[#This Row],[Termékkör]]</f>
        <v>Textilkötelek hevederek</v>
      </c>
      <c r="G781" s="4">
        <f>Table1[[#This Row],[SzumElad]]</f>
        <v>5800</v>
      </c>
      <c r="H781" s="7">
        <f>Table1[[#This Row],[Jut_%]]</f>
        <v>13.1</v>
      </c>
      <c r="I781" s="4">
        <f>Table1[[#This Row],[Jut]]</f>
        <v>759.8</v>
      </c>
      <c r="J781" s="4">
        <f>Table1[[#This Row],[Column1]]</f>
        <v>0</v>
      </c>
    </row>
    <row r="782" spans="1:10" hidden="1" x14ac:dyDescent="0.3">
      <c r="A782" s="2" t="str">
        <f>Table1[[#This Row],[Befolyt]]</f>
        <v>n</v>
      </c>
      <c r="B782" t="str">
        <f>Table1[[#This Row],[ÜK]]</f>
        <v>Négyesy Gábor</v>
      </c>
      <c r="C782" s="3" t="str">
        <f>Table1[[#This Row],[Szla]]</f>
        <v>533/2026</v>
      </c>
      <c r="D782" s="6">
        <f>Table1[[#This Row],[Kelt_hó]]</f>
        <v>2</v>
      </c>
      <c r="E782" t="str">
        <f>Table1[[#This Row],[Vevő]]</f>
        <v>Richter Gedeon Nyrt.</v>
      </c>
      <c r="F782" t="str">
        <f>Table1[[#This Row],[Termékkör]]</f>
        <v>Textilkötelek hevederek</v>
      </c>
      <c r="G782" s="4">
        <f>Table1[[#This Row],[SzumElad]]</f>
        <v>36000</v>
      </c>
      <c r="H782" s="7">
        <f>Table1[[#This Row],[Jut_%]]</f>
        <v>10.83</v>
      </c>
      <c r="I782" s="4">
        <f>Table1[[#This Row],[Jut]]</f>
        <v>3898.8</v>
      </c>
      <c r="J782" s="4">
        <f>Table1[[#This Row],[Column1]]</f>
        <v>0</v>
      </c>
    </row>
    <row r="783" spans="1:10" hidden="1" x14ac:dyDescent="0.3">
      <c r="A783" s="2" t="str">
        <f>Table1[[#This Row],[Befolyt]]</f>
        <v>n</v>
      </c>
      <c r="B783" t="str">
        <f>Table1[[#This Row],[ÜK]]</f>
        <v>Négyesy Gábor</v>
      </c>
      <c r="C783" s="3" t="str">
        <f>Table1[[#This Row],[Szla]]</f>
        <v>533/2026</v>
      </c>
      <c r="D783" s="6">
        <f>Table1[[#This Row],[Kelt_hó]]</f>
        <v>2</v>
      </c>
      <c r="E783" t="str">
        <f>Table1[[#This Row],[Vevő]]</f>
        <v>Richter Gedeon Nyrt.</v>
      </c>
      <c r="F783" t="str">
        <f>Table1[[#This Row],[Termékkör]]</f>
        <v>Textilkötelek hevederek</v>
      </c>
      <c r="G783" s="4">
        <f>Table1[[#This Row],[SzumElad]]</f>
        <v>1300</v>
      </c>
      <c r="H783" s="7">
        <f>Table1[[#This Row],[Jut_%]]</f>
        <v>16.920000000000002</v>
      </c>
      <c r="I783" s="4">
        <f>Table1[[#This Row],[Jut]]</f>
        <v>219.96000000000004</v>
      </c>
      <c r="J783" s="4">
        <f>Table1[[#This Row],[Column1]]</f>
        <v>0</v>
      </c>
    </row>
    <row r="784" spans="1:10" hidden="1" x14ac:dyDescent="0.3">
      <c r="A784" s="2" t="str">
        <f>Table1[[#This Row],[Befolyt]]</f>
        <v>n</v>
      </c>
      <c r="B784" t="str">
        <f>Table1[[#This Row],[ÜK]]</f>
        <v>Négyesy Gábor</v>
      </c>
      <c r="C784" s="3" t="str">
        <f>Table1[[#This Row],[Szla]]</f>
        <v>533/2026</v>
      </c>
      <c r="D784" s="6">
        <f>Table1[[#This Row],[Kelt_hó]]</f>
        <v>2</v>
      </c>
      <c r="E784" t="str">
        <f>Table1[[#This Row],[Vevő]]</f>
        <v>Richter Gedeon Nyrt.</v>
      </c>
      <c r="F784" t="str">
        <f>Table1[[#This Row],[Termékkör]]</f>
        <v>Textilkötelek hevederek</v>
      </c>
      <c r="G784" s="4">
        <f>Table1[[#This Row],[SzumElad]]</f>
        <v>4200</v>
      </c>
      <c r="H784" s="7">
        <f>Table1[[#This Row],[Jut_%]]</f>
        <v>17.14</v>
      </c>
      <c r="I784" s="4">
        <f>Table1[[#This Row],[Jut]]</f>
        <v>719.88</v>
      </c>
      <c r="J784" s="4">
        <f>Table1[[#This Row],[Column1]]</f>
        <v>0</v>
      </c>
    </row>
    <row r="785" spans="1:10" hidden="1" x14ac:dyDescent="0.3">
      <c r="A785" s="2" t="str">
        <f>Table1[[#This Row],[Befolyt]]</f>
        <v>n</v>
      </c>
      <c r="B785" t="str">
        <f>Table1[[#This Row],[ÜK]]</f>
        <v>Négyesy Gábor</v>
      </c>
      <c r="C785" s="3" t="str">
        <f>Table1[[#This Row],[Szla]]</f>
        <v>533/2026</v>
      </c>
      <c r="D785" s="6">
        <f>Table1[[#This Row],[Kelt_hó]]</f>
        <v>2</v>
      </c>
      <c r="E785" t="str">
        <f>Table1[[#This Row],[Vevő]]</f>
        <v>Richter Gedeon Nyrt.</v>
      </c>
      <c r="F785" t="str">
        <f>Table1[[#This Row],[Termékkör]]</f>
        <v>Textilkötelek hevederek</v>
      </c>
      <c r="G785" s="4">
        <f>Table1[[#This Row],[SzumElad]]</f>
        <v>4000</v>
      </c>
      <c r="H785" s="7">
        <f>Table1[[#This Row],[Jut_%]]</f>
        <v>16</v>
      </c>
      <c r="I785" s="4">
        <f>Table1[[#This Row],[Jut]]</f>
        <v>640</v>
      </c>
      <c r="J785" s="4">
        <f>Table1[[#This Row],[Column1]]</f>
        <v>0</v>
      </c>
    </row>
    <row r="786" spans="1:10" hidden="1" x14ac:dyDescent="0.3">
      <c r="A786" s="2" t="str">
        <f>Table1[[#This Row],[Befolyt]]</f>
        <v>n</v>
      </c>
      <c r="B786" t="str">
        <f>Table1[[#This Row],[ÜK]]</f>
        <v>Négyesy Gábor</v>
      </c>
      <c r="C786" s="3" t="str">
        <f>Table1[[#This Row],[Szla]]</f>
        <v>533/2026</v>
      </c>
      <c r="D786" s="6">
        <f>Table1[[#This Row],[Kelt_hó]]</f>
        <v>2</v>
      </c>
      <c r="E786" t="str">
        <f>Table1[[#This Row],[Vevő]]</f>
        <v>Richter Gedeon Nyrt.</v>
      </c>
      <c r="F786" t="str">
        <f>Table1[[#This Row],[Termékkör]]</f>
        <v>Textilkötelek hevederek</v>
      </c>
      <c r="G786" s="4">
        <f>Table1[[#This Row],[SzumElad]]</f>
        <v>2800</v>
      </c>
      <c r="H786" s="7">
        <f>Table1[[#This Row],[Jut_%]]</f>
        <v>18.57</v>
      </c>
      <c r="I786" s="4">
        <f>Table1[[#This Row],[Jut]]</f>
        <v>519.96</v>
      </c>
      <c r="J786" s="4">
        <f>Table1[[#This Row],[Column1]]</f>
        <v>0</v>
      </c>
    </row>
    <row r="787" spans="1:10" hidden="1" x14ac:dyDescent="0.3">
      <c r="A787" s="2" t="str">
        <f>Table1[[#This Row],[Befolyt]]</f>
        <v>n</v>
      </c>
      <c r="B787" t="str">
        <f>Table1[[#This Row],[ÜK]]</f>
        <v>Négyesy Gábor</v>
      </c>
      <c r="C787" s="3" t="str">
        <f>Table1[[#This Row],[Szla]]</f>
        <v>532/2026</v>
      </c>
      <c r="D787" s="6">
        <f>Table1[[#This Row],[Kelt_hó]]</f>
        <v>2</v>
      </c>
      <c r="E787" t="str">
        <f>Table1[[#This Row],[Vevő]]</f>
        <v>Penta Kft</v>
      </c>
      <c r="F787" t="str">
        <f>Table1[[#This Row],[Termékkör]]</f>
        <v>Vizsgálat</v>
      </c>
      <c r="G787" s="4">
        <f>Table1[[#This Row],[SzumElad]]</f>
        <v>108550</v>
      </c>
      <c r="H787" s="7">
        <f>Table1[[#This Row],[Jut_%]]</f>
        <v>10</v>
      </c>
      <c r="I787" s="4">
        <f>Table1[[#This Row],[Jut]]</f>
        <v>10855</v>
      </c>
      <c r="J787" s="4">
        <f>Table1[[#This Row],[Column1]]</f>
        <v>0</v>
      </c>
    </row>
    <row r="788" spans="1:10" hidden="1" x14ac:dyDescent="0.3">
      <c r="A788" s="2" t="str">
        <f>Table1[[#This Row],[Befolyt]]</f>
        <v>n</v>
      </c>
      <c r="B788" t="str">
        <f>Table1[[#This Row],[ÜK]]</f>
        <v>Négyesy Gábor</v>
      </c>
      <c r="C788" s="3" t="str">
        <f>Table1[[#This Row],[Szla]]</f>
        <v>532/2026</v>
      </c>
      <c r="D788" s="6">
        <f>Table1[[#This Row],[Kelt_hó]]</f>
        <v>2</v>
      </c>
      <c r="E788" t="str">
        <f>Table1[[#This Row],[Vevő]]</f>
        <v>Penta Kft</v>
      </c>
      <c r="F788" t="str">
        <f>Table1[[#This Row],[Termékkör]]</f>
        <v>Saját munka</v>
      </c>
      <c r="G788" s="4">
        <f>Table1[[#This Row],[SzumElad]]</f>
        <v>6000</v>
      </c>
      <c r="H788" s="7">
        <f>Table1[[#This Row],[Jut_%]]</f>
        <v>0</v>
      </c>
      <c r="I788" s="4">
        <f>Table1[[#This Row],[Jut]]</f>
        <v>0</v>
      </c>
      <c r="J788" s="4">
        <f>Table1[[#This Row],[Column1]]</f>
        <v>0</v>
      </c>
    </row>
    <row r="789" spans="1:10" hidden="1" x14ac:dyDescent="0.3">
      <c r="A789" s="2" t="str">
        <f>Table1[[#This Row],[Befolyt]]</f>
        <v>n</v>
      </c>
      <c r="B789" t="str">
        <f>Table1[[#This Row],[ÜK]]</f>
        <v>Négyesy Gábor</v>
      </c>
      <c r="C789" s="3" t="str">
        <f>Table1[[#This Row],[Szla]]</f>
        <v>532/2026</v>
      </c>
      <c r="D789" s="6">
        <f>Table1[[#This Row],[Kelt_hó]]</f>
        <v>2</v>
      </c>
      <c r="E789" t="str">
        <f>Table1[[#This Row],[Vevő]]</f>
        <v>Penta Kft</v>
      </c>
      <c r="F789" t="str">
        <f>Table1[[#This Row],[Termékkör]]</f>
        <v>Lánc függesztékek</v>
      </c>
      <c r="G789" s="4">
        <f>Table1[[#This Row],[SzumElad]]</f>
        <v>22525</v>
      </c>
      <c r="H789" s="7">
        <f>Table1[[#This Row],[Jut_%]]</f>
        <v>5</v>
      </c>
      <c r="I789" s="4">
        <f>Table1[[#This Row],[Jut]]</f>
        <v>1126.25</v>
      </c>
      <c r="J789" s="4">
        <f>Table1[[#This Row],[Column1]]</f>
        <v>0</v>
      </c>
    </row>
    <row r="790" spans="1:10" hidden="1" x14ac:dyDescent="0.3">
      <c r="A790" s="2" t="str">
        <f>Table1[[#This Row],[Befolyt]]</f>
        <v>n</v>
      </c>
      <c r="B790" t="str">
        <f>Table1[[#This Row],[ÜK]]</f>
        <v>Négyesy Gábor</v>
      </c>
      <c r="C790" s="3" t="str">
        <f>Table1[[#This Row],[Szla]]</f>
        <v>532/2026</v>
      </c>
      <c r="D790" s="6">
        <f>Table1[[#This Row],[Kelt_hó]]</f>
        <v>2</v>
      </c>
      <c r="E790" t="str">
        <f>Table1[[#This Row],[Vevő]]</f>
        <v>Penta Kft</v>
      </c>
      <c r="F790" t="str">
        <f>Table1[[#This Row],[Termékkör]]</f>
        <v>Lánc függesztékek</v>
      </c>
      <c r="G790" s="4">
        <f>Table1[[#This Row],[SzumElad]]</f>
        <v>6450</v>
      </c>
      <c r="H790" s="7">
        <f>Table1[[#This Row],[Jut_%]]</f>
        <v>15.85</v>
      </c>
      <c r="I790" s="4">
        <f>Table1[[#This Row],[Jut]]</f>
        <v>1022.325</v>
      </c>
      <c r="J790" s="4">
        <f>Table1[[#This Row],[Column1]]</f>
        <v>0</v>
      </c>
    </row>
    <row r="791" spans="1:10" hidden="1" x14ac:dyDescent="0.3">
      <c r="A791" s="2" t="str">
        <f>Table1[[#This Row],[Befolyt]]</f>
        <v>n</v>
      </c>
      <c r="B791" t="str">
        <f>Table1[[#This Row],[ÜK]]</f>
        <v>Négyesy Gábor</v>
      </c>
      <c r="C791" s="3" t="str">
        <f>Table1[[#This Row],[Szla]]</f>
        <v>532/2026</v>
      </c>
      <c r="D791" s="6">
        <f>Table1[[#This Row],[Kelt_hó]]</f>
        <v>2</v>
      </c>
      <c r="E791" t="str">
        <f>Table1[[#This Row],[Vevő]]</f>
        <v>Penta Kft</v>
      </c>
      <c r="F791" t="str">
        <f>Table1[[#This Row],[Termékkör]]</f>
        <v>Lánc függesztékek</v>
      </c>
      <c r="G791" s="4">
        <f>Table1[[#This Row],[SzumElad]]</f>
        <v>3230</v>
      </c>
      <c r="H791" s="7">
        <f>Table1[[#This Row],[Jut_%]]</f>
        <v>5</v>
      </c>
      <c r="I791" s="4">
        <f>Table1[[#This Row],[Jut]]</f>
        <v>161.5</v>
      </c>
      <c r="J791" s="4">
        <f>Table1[[#This Row],[Column1]]</f>
        <v>0</v>
      </c>
    </row>
    <row r="792" spans="1:10" hidden="1" x14ac:dyDescent="0.3">
      <c r="A792" s="2" t="str">
        <f>Table1[[#This Row],[Befolyt]]</f>
        <v>n</v>
      </c>
      <c r="B792" t="str">
        <f>Table1[[#This Row],[ÜK]]</f>
        <v>Négyesy Gábor</v>
      </c>
      <c r="C792" s="3" t="str">
        <f>Table1[[#This Row],[Szla]]</f>
        <v>532/2026</v>
      </c>
      <c r="D792" s="6">
        <f>Table1[[#This Row],[Kelt_hó]]</f>
        <v>2</v>
      </c>
      <c r="E792" t="str">
        <f>Table1[[#This Row],[Vevő]]</f>
        <v>Penta Kft</v>
      </c>
      <c r="F792" t="str">
        <f>Table1[[#This Row],[Termékkör]]</f>
        <v>Lánc függesztékek</v>
      </c>
      <c r="G792" s="4">
        <f>Table1[[#This Row],[SzumElad]]</f>
        <v>2970</v>
      </c>
      <c r="H792" s="7">
        <f>Table1[[#This Row],[Jut_%]]</f>
        <v>5</v>
      </c>
      <c r="I792" s="4">
        <f>Table1[[#This Row],[Jut]]</f>
        <v>148.5</v>
      </c>
      <c r="J792" s="4">
        <f>Table1[[#This Row],[Column1]]</f>
        <v>0</v>
      </c>
    </row>
    <row r="793" spans="1:10" hidden="1" x14ac:dyDescent="0.3">
      <c r="A793" s="2" t="str">
        <f>Table1[[#This Row],[Befolyt]]</f>
        <v>n</v>
      </c>
      <c r="B793" t="str">
        <f>Table1[[#This Row],[ÜK]]</f>
        <v>Négyesy Gábor</v>
      </c>
      <c r="C793" s="3" t="str">
        <f>Table1[[#This Row],[Szla]]</f>
        <v>532/2026</v>
      </c>
      <c r="D793" s="6">
        <f>Table1[[#This Row],[Kelt_hó]]</f>
        <v>2</v>
      </c>
      <c r="E793" t="str">
        <f>Table1[[#This Row],[Vevő]]</f>
        <v>Penta Kft</v>
      </c>
      <c r="F793" t="str">
        <f>Table1[[#This Row],[Termékkör]]</f>
        <v>Lánc függesztékek</v>
      </c>
      <c r="G793" s="4">
        <f>Table1[[#This Row],[SzumElad]]</f>
        <v>11640</v>
      </c>
      <c r="H793" s="7">
        <f>Table1[[#This Row],[Jut_%]]</f>
        <v>15.82</v>
      </c>
      <c r="I793" s="4">
        <f>Table1[[#This Row],[Jut]]</f>
        <v>1841.4480000000001</v>
      </c>
      <c r="J793" s="4">
        <f>Table1[[#This Row],[Column1]]</f>
        <v>0</v>
      </c>
    </row>
    <row r="794" spans="1:10" hidden="1" x14ac:dyDescent="0.3">
      <c r="A794" s="2" t="str">
        <f>Table1[[#This Row],[Befolyt]]</f>
        <v>n</v>
      </c>
      <c r="B794" t="str">
        <f>Table1[[#This Row],[ÜK]]</f>
        <v>Négyesy Gábor</v>
      </c>
      <c r="C794" s="3" t="str">
        <f>Table1[[#This Row],[Szla]]</f>
        <v>532/2026</v>
      </c>
      <c r="D794" s="6">
        <f>Table1[[#This Row],[Kelt_hó]]</f>
        <v>2</v>
      </c>
      <c r="E794" t="str">
        <f>Table1[[#This Row],[Vevő]]</f>
        <v>Penta Kft</v>
      </c>
      <c r="F794" t="str">
        <f>Table1[[#This Row],[Termékkör]]</f>
        <v>Lánc függesztékek</v>
      </c>
      <c r="G794" s="4">
        <f>Table1[[#This Row],[SzumElad]]</f>
        <v>4710</v>
      </c>
      <c r="H794" s="7">
        <f>Table1[[#This Row],[Jut_%]]</f>
        <v>17.309999999999999</v>
      </c>
      <c r="I794" s="4">
        <f>Table1[[#This Row],[Jut]]</f>
        <v>815.30099999999993</v>
      </c>
      <c r="J794" s="4">
        <f>Table1[[#This Row],[Column1]]</f>
        <v>0</v>
      </c>
    </row>
    <row r="795" spans="1:10" hidden="1" x14ac:dyDescent="0.3">
      <c r="A795" s="2" t="str">
        <f>Table1[[#This Row],[Befolyt]]</f>
        <v>n</v>
      </c>
      <c r="B795" t="str">
        <f>Table1[[#This Row],[ÜK]]</f>
        <v>Négyesy Gábor</v>
      </c>
      <c r="C795" s="3" t="str">
        <f>Table1[[#This Row],[Szla]]</f>
        <v>532/2026</v>
      </c>
      <c r="D795" s="6">
        <f>Table1[[#This Row],[Kelt_hó]]</f>
        <v>2</v>
      </c>
      <c r="E795" t="str">
        <f>Table1[[#This Row],[Vevő]]</f>
        <v>Penta Kft</v>
      </c>
      <c r="F795" t="str">
        <f>Table1[[#This Row],[Termékkör]]</f>
        <v>Lánc függesztékek</v>
      </c>
      <c r="G795" s="4">
        <f>Table1[[#This Row],[SzumElad]]</f>
        <v>1485</v>
      </c>
      <c r="H795" s="7">
        <f>Table1[[#This Row],[Jut_%]]</f>
        <v>5</v>
      </c>
      <c r="I795" s="4">
        <f>Table1[[#This Row],[Jut]]</f>
        <v>74.25</v>
      </c>
      <c r="J795" s="4">
        <f>Table1[[#This Row],[Column1]]</f>
        <v>0</v>
      </c>
    </row>
    <row r="796" spans="1:10" hidden="1" x14ac:dyDescent="0.3">
      <c r="A796" s="2" t="str">
        <f>Table1[[#This Row],[Befolyt]]</f>
        <v>i</v>
      </c>
      <c r="B796" t="str">
        <f>Table1[[#This Row],[ÜK]]</f>
        <v>Négyesy Gábor</v>
      </c>
      <c r="C796" s="3" t="str">
        <f>Table1[[#This Row],[Szla]]</f>
        <v>531/2026</v>
      </c>
      <c r="D796" s="6">
        <f>Table1[[#This Row],[Kelt_hó]]</f>
        <v>2</v>
      </c>
      <c r="E796" t="str">
        <f>Table1[[#This Row],[Vevő]]</f>
        <v>Fjord Acél Kft.</v>
      </c>
      <c r="F796" t="str">
        <f>Table1[[#This Row],[Termékkör]]</f>
        <v>Darukötelek</v>
      </c>
      <c r="G796" s="4">
        <f>Table1[[#This Row],[SzumElad]]</f>
        <v>75120</v>
      </c>
      <c r="H796" s="7">
        <f>Table1[[#This Row],[Jut_%]]</f>
        <v>9.4700000000000006</v>
      </c>
      <c r="I796" s="4">
        <f>Table1[[#This Row],[Jut]]</f>
        <v>7113.8640000000005</v>
      </c>
      <c r="J796" s="4">
        <f>Table1[[#This Row],[Column1]]</f>
        <v>0</v>
      </c>
    </row>
    <row r="797" spans="1:10" hidden="1" x14ac:dyDescent="0.3">
      <c r="A797" s="2" t="str">
        <f>Table1[[#This Row],[Befolyt]]</f>
        <v>n</v>
      </c>
      <c r="B797" t="str">
        <f>Table1[[#This Row],[ÜK]]</f>
        <v>Négyesy Gábor</v>
      </c>
      <c r="C797" s="3" t="str">
        <f>Table1[[#This Row],[Szla]]</f>
        <v>530/2026</v>
      </c>
      <c r="D797" s="6">
        <f>Table1[[#This Row],[Kelt_hó]]</f>
        <v>2</v>
      </c>
      <c r="E797" t="str">
        <f>Table1[[#This Row],[Vevő]]</f>
        <v>Sodronykötél Kft</v>
      </c>
      <c r="F797" t="str">
        <f>Table1[[#This Row],[Termékkör]]</f>
        <v>Vizsgálat</v>
      </c>
      <c r="G797" s="4">
        <f>Table1[[#This Row],[SzumElad]]</f>
        <v>46200</v>
      </c>
      <c r="H797" s="7">
        <f>Table1[[#This Row],[Jut_%]]</f>
        <v>10</v>
      </c>
      <c r="I797" s="4">
        <f>Table1[[#This Row],[Jut]]</f>
        <v>4620</v>
      </c>
      <c r="J797" s="4">
        <f>Table1[[#This Row],[Column1]]</f>
        <v>0</v>
      </c>
    </row>
    <row r="798" spans="1:10" hidden="1" x14ac:dyDescent="0.3">
      <c r="A798" s="2" t="str">
        <f>Table1[[#This Row],[Befolyt]]</f>
        <v>n</v>
      </c>
      <c r="B798" t="str">
        <f>Table1[[#This Row],[ÜK]]</f>
        <v>Négyesy Gábor</v>
      </c>
      <c r="C798" s="3" t="str">
        <f>Table1[[#This Row],[Szla]]</f>
        <v>530/2026</v>
      </c>
      <c r="D798" s="6">
        <f>Table1[[#This Row],[Kelt_hó]]</f>
        <v>2</v>
      </c>
      <c r="E798" t="str">
        <f>Table1[[#This Row],[Vevő]]</f>
        <v>Sodronykötél Kft</v>
      </c>
      <c r="F798" t="str">
        <f>Table1[[#This Row],[Termékkör]]</f>
        <v>Rakományrögzítők</v>
      </c>
      <c r="G798" s="4">
        <f>Table1[[#This Row],[SzumElad]]</f>
        <v>9925</v>
      </c>
      <c r="H798" s="7">
        <f>Table1[[#This Row],[Jut_%]]</f>
        <v>3.74</v>
      </c>
      <c r="I798" s="4">
        <f>Table1[[#This Row],[Jut]]</f>
        <v>371.19499999999999</v>
      </c>
      <c r="J798" s="4">
        <f>Table1[[#This Row],[Column1]]</f>
        <v>0</v>
      </c>
    </row>
    <row r="799" spans="1:10" hidden="1" x14ac:dyDescent="0.3">
      <c r="A799" s="2" t="str">
        <f>Table1[[#This Row],[Befolyt]]</f>
        <v>n</v>
      </c>
      <c r="B799" t="str">
        <f>Table1[[#This Row],[ÜK]]</f>
        <v>Négyesy Gábor</v>
      </c>
      <c r="C799" s="3" t="str">
        <f>Table1[[#This Row],[Szla]]</f>
        <v>530/2026</v>
      </c>
      <c r="D799" s="6">
        <f>Table1[[#This Row],[Kelt_hó]]</f>
        <v>2</v>
      </c>
      <c r="E799" t="str">
        <f>Table1[[#This Row],[Vevő]]</f>
        <v>Sodronykötél Kft</v>
      </c>
      <c r="F799" t="str">
        <f>Table1[[#This Row],[Termékkör]]</f>
        <v>Lánc függesztékek</v>
      </c>
      <c r="G799" s="4">
        <f>Table1[[#This Row],[SzumElad]]</f>
        <v>1032</v>
      </c>
      <c r="H799" s="7">
        <f>Table1[[#This Row],[Jut_%]]</f>
        <v>1.66</v>
      </c>
      <c r="I799" s="4">
        <f>Table1[[#This Row],[Jut]]</f>
        <v>17.1312</v>
      </c>
      <c r="J799" s="4">
        <f>Table1[[#This Row],[Column1]]</f>
        <v>0</v>
      </c>
    </row>
    <row r="800" spans="1:10" hidden="1" x14ac:dyDescent="0.3">
      <c r="A800" s="2" t="str">
        <f>Table1[[#This Row],[Befolyt]]</f>
        <v>n</v>
      </c>
      <c r="B800" t="str">
        <f>Table1[[#This Row],[ÜK]]</f>
        <v>Négyesy Gábor</v>
      </c>
      <c r="C800" s="3" t="str">
        <f>Table1[[#This Row],[Szla]]</f>
        <v>530/2026</v>
      </c>
      <c r="D800" s="6">
        <f>Table1[[#This Row],[Kelt_hó]]</f>
        <v>2</v>
      </c>
      <c r="E800" t="str">
        <f>Table1[[#This Row],[Vevő]]</f>
        <v>Sodronykötél Kft</v>
      </c>
      <c r="F800" t="str">
        <f>Table1[[#This Row],[Termékkör]]</f>
        <v>Lánc függesztékek</v>
      </c>
      <c r="G800" s="4">
        <f>Table1[[#This Row],[SzumElad]]</f>
        <v>10404</v>
      </c>
      <c r="H800" s="7">
        <f>Table1[[#This Row],[Jut_%]]</f>
        <v>5</v>
      </c>
      <c r="I800" s="4">
        <f>Table1[[#This Row],[Jut]]</f>
        <v>520.20000000000005</v>
      </c>
      <c r="J800" s="4">
        <f>Table1[[#This Row],[Column1]]</f>
        <v>0</v>
      </c>
    </row>
    <row r="801" spans="1:10" hidden="1" x14ac:dyDescent="0.3">
      <c r="A801" s="2" t="str">
        <f>Table1[[#This Row],[Befolyt]]</f>
        <v>n</v>
      </c>
      <c r="B801" t="str">
        <f>Table1[[#This Row],[ÜK]]</f>
        <v>Négyesy Gábor</v>
      </c>
      <c r="C801" s="3" t="str">
        <f>Table1[[#This Row],[Szla]]</f>
        <v>530/2026</v>
      </c>
      <c r="D801" s="6">
        <f>Table1[[#This Row],[Kelt_hó]]</f>
        <v>2</v>
      </c>
      <c r="E801" t="str">
        <f>Table1[[#This Row],[Vevő]]</f>
        <v>Sodronykötél Kft</v>
      </c>
      <c r="F801" t="str">
        <f>Table1[[#This Row],[Termékkör]]</f>
        <v>Lánc függesztékek</v>
      </c>
      <c r="G801" s="4">
        <f>Table1[[#This Row],[SzumElad]]</f>
        <v>2819</v>
      </c>
      <c r="H801" s="7">
        <f>Table1[[#This Row],[Jut_%]]</f>
        <v>1.67</v>
      </c>
      <c r="I801" s="4">
        <f>Table1[[#This Row],[Jut]]</f>
        <v>47.077299999999994</v>
      </c>
      <c r="J801" s="4">
        <f>Table1[[#This Row],[Column1]]</f>
        <v>0</v>
      </c>
    </row>
    <row r="802" spans="1:10" hidden="1" x14ac:dyDescent="0.3">
      <c r="A802" s="2" t="str">
        <f>Table1[[#This Row],[Befolyt]]</f>
        <v>n</v>
      </c>
      <c r="B802" t="str">
        <f>Table1[[#This Row],[ÜK]]</f>
        <v>Négyesy Gábor</v>
      </c>
      <c r="C802" s="3" t="str">
        <f>Table1[[#This Row],[Szla]]</f>
        <v>530/2026</v>
      </c>
      <c r="D802" s="6">
        <f>Table1[[#This Row],[Kelt_hó]]</f>
        <v>2</v>
      </c>
      <c r="E802" t="str">
        <f>Table1[[#This Row],[Vevő]]</f>
        <v>Sodronykötél Kft</v>
      </c>
      <c r="F802" t="str">
        <f>Table1[[#This Row],[Termékkör]]</f>
        <v>Lánc függesztékek</v>
      </c>
      <c r="G802" s="4">
        <f>Table1[[#This Row],[SzumElad]]</f>
        <v>2432</v>
      </c>
      <c r="H802" s="7">
        <f>Table1[[#This Row],[Jut_%]]</f>
        <v>1.66</v>
      </c>
      <c r="I802" s="4">
        <f>Table1[[#This Row],[Jut]]</f>
        <v>40.371200000000002</v>
      </c>
      <c r="J802" s="4">
        <f>Table1[[#This Row],[Column1]]</f>
        <v>0</v>
      </c>
    </row>
    <row r="803" spans="1:10" hidden="1" x14ac:dyDescent="0.3">
      <c r="A803" s="2" t="str">
        <f>Table1[[#This Row],[Befolyt]]</f>
        <v>n</v>
      </c>
      <c r="B803" t="str">
        <f>Table1[[#This Row],[ÜK]]</f>
        <v>Négyesy Gábor</v>
      </c>
      <c r="C803" s="3" t="str">
        <f>Table1[[#This Row],[Szla]]</f>
        <v>530/2026</v>
      </c>
      <c r="D803" s="6">
        <f>Table1[[#This Row],[Kelt_hó]]</f>
        <v>2</v>
      </c>
      <c r="E803" t="str">
        <f>Table1[[#This Row],[Vevő]]</f>
        <v>Sodronykötél Kft</v>
      </c>
      <c r="F803" t="str">
        <f>Table1[[#This Row],[Termékkör]]</f>
        <v>Saját munka</v>
      </c>
      <c r="G803" s="4">
        <f>Table1[[#This Row],[SzumElad]]</f>
        <v>6000</v>
      </c>
      <c r="H803" s="7">
        <f>Table1[[#This Row],[Jut_%]]</f>
        <v>0</v>
      </c>
      <c r="I803" s="4">
        <f>Table1[[#This Row],[Jut]]</f>
        <v>0</v>
      </c>
      <c r="J803" s="4">
        <f>Table1[[#This Row],[Column1]]</f>
        <v>0</v>
      </c>
    </row>
    <row r="804" spans="1:10" hidden="1" x14ac:dyDescent="0.3">
      <c r="A804" s="2" t="str">
        <f>Table1[[#This Row],[Befolyt]]</f>
        <v>n</v>
      </c>
      <c r="B804" t="str">
        <f>Table1[[#This Row],[ÜK]]</f>
        <v>Négyesy Gábor</v>
      </c>
      <c r="C804" s="3" t="str">
        <f>Table1[[#This Row],[Szla]]</f>
        <v>530/2026</v>
      </c>
      <c r="D804" s="6">
        <f>Table1[[#This Row],[Kelt_hó]]</f>
        <v>2</v>
      </c>
      <c r="E804" t="str">
        <f>Table1[[#This Row],[Vevő]]</f>
        <v>Sodronykötél Kft</v>
      </c>
      <c r="F804" t="str">
        <f>Table1[[#This Row],[Termékkör]]</f>
        <v>Lánc függesztékek</v>
      </c>
      <c r="G804" s="4">
        <f>Table1[[#This Row],[SzumElad]]</f>
        <v>2880</v>
      </c>
      <c r="H804" s="7">
        <f>Table1[[#This Row],[Jut_%]]</f>
        <v>5</v>
      </c>
      <c r="I804" s="4">
        <f>Table1[[#This Row],[Jut]]</f>
        <v>144</v>
      </c>
      <c r="J804" s="4">
        <f>Table1[[#This Row],[Column1]]</f>
        <v>0</v>
      </c>
    </row>
    <row r="805" spans="1:10" hidden="1" x14ac:dyDescent="0.3">
      <c r="A805" s="2" t="str">
        <f>Table1[[#This Row],[Befolyt]]</f>
        <v>n</v>
      </c>
      <c r="B805" t="str">
        <f>Table1[[#This Row],[ÜK]]</f>
        <v>Négyesy Gábor</v>
      </c>
      <c r="C805" s="3" t="str">
        <f>Table1[[#This Row],[Szla]]</f>
        <v>530/2026</v>
      </c>
      <c r="D805" s="6">
        <f>Table1[[#This Row],[Kelt_hó]]</f>
        <v>2</v>
      </c>
      <c r="E805" t="str">
        <f>Table1[[#This Row],[Vevő]]</f>
        <v>Sodronykötél Kft</v>
      </c>
      <c r="F805" t="str">
        <f>Table1[[#This Row],[Termékkör]]</f>
        <v>Lánc függesztékek</v>
      </c>
      <c r="G805" s="4">
        <f>Table1[[#This Row],[SzumElad]]</f>
        <v>4840</v>
      </c>
      <c r="H805" s="7">
        <f>Table1[[#This Row],[Jut_%]]</f>
        <v>14.26</v>
      </c>
      <c r="I805" s="4">
        <f>Table1[[#This Row],[Jut]]</f>
        <v>690.18399999999997</v>
      </c>
      <c r="J805" s="4">
        <f>Table1[[#This Row],[Column1]]</f>
        <v>0</v>
      </c>
    </row>
    <row r="806" spans="1:10" hidden="1" x14ac:dyDescent="0.3">
      <c r="A806" s="2" t="str">
        <f>Table1[[#This Row],[Befolyt]]</f>
        <v>n</v>
      </c>
      <c r="B806" t="str">
        <f>Table1[[#This Row],[ÜK]]</f>
        <v>Négyesy Gábor</v>
      </c>
      <c r="C806" s="3" t="str">
        <f>Table1[[#This Row],[Szla]]</f>
        <v>530/2026</v>
      </c>
      <c r="D806" s="6">
        <f>Table1[[#This Row],[Kelt_hó]]</f>
        <v>2</v>
      </c>
      <c r="E806" t="str">
        <f>Table1[[#This Row],[Vevő]]</f>
        <v>Sodronykötél Kft</v>
      </c>
      <c r="F806" t="str">
        <f>Table1[[#This Row],[Termékkör]]</f>
        <v>Lánc függesztékek</v>
      </c>
      <c r="G806" s="4">
        <f>Table1[[#This Row],[SzumElad]]</f>
        <v>4455</v>
      </c>
      <c r="H806" s="7">
        <f>Table1[[#This Row],[Jut_%]]</f>
        <v>5</v>
      </c>
      <c r="I806" s="4">
        <f>Table1[[#This Row],[Jut]]</f>
        <v>222.75</v>
      </c>
      <c r="J806" s="4">
        <f>Table1[[#This Row],[Column1]]</f>
        <v>0</v>
      </c>
    </row>
    <row r="807" spans="1:10" hidden="1" x14ac:dyDescent="0.3">
      <c r="A807" s="2" t="str">
        <f>Table1[[#This Row],[Befolyt]]</f>
        <v>n</v>
      </c>
      <c r="B807" t="str">
        <f>Table1[[#This Row],[ÜK]]</f>
        <v>Négyesy Gábor</v>
      </c>
      <c r="C807" s="3" t="str">
        <f>Table1[[#This Row],[Szla]]</f>
        <v>530/2026</v>
      </c>
      <c r="D807" s="6">
        <f>Table1[[#This Row],[Kelt_hó]]</f>
        <v>2</v>
      </c>
      <c r="E807" t="str">
        <f>Table1[[#This Row],[Vevő]]</f>
        <v>Sodronykötél Kft</v>
      </c>
      <c r="F807" t="str">
        <f>Table1[[#This Row],[Termékkör]]</f>
        <v>Lánc függesztékek</v>
      </c>
      <c r="G807" s="4">
        <f>Table1[[#This Row],[SzumElad]]</f>
        <v>11350</v>
      </c>
      <c r="H807" s="7">
        <f>Table1[[#This Row],[Jut_%]]</f>
        <v>8.61</v>
      </c>
      <c r="I807" s="4">
        <f>Table1[[#This Row],[Jut]]</f>
        <v>977.23500000000001</v>
      </c>
      <c r="J807" s="4">
        <f>Table1[[#This Row],[Column1]]</f>
        <v>0</v>
      </c>
    </row>
    <row r="808" spans="1:10" hidden="1" x14ac:dyDescent="0.3">
      <c r="A808" s="2" t="str">
        <f>Table1[[#This Row],[Befolyt]]</f>
        <v>n</v>
      </c>
      <c r="B808" t="str">
        <f>Table1[[#This Row],[ÜK]]</f>
        <v>Négyesy Gábor</v>
      </c>
      <c r="C808" s="3" t="str">
        <f>Table1[[#This Row],[Szla]]</f>
        <v>530/2026</v>
      </c>
      <c r="D808" s="6">
        <f>Table1[[#This Row],[Kelt_hó]]</f>
        <v>2</v>
      </c>
      <c r="E808" t="str">
        <f>Table1[[#This Row],[Vevő]]</f>
        <v>Sodronykötél Kft</v>
      </c>
      <c r="F808" t="str">
        <f>Table1[[#This Row],[Termékkör]]</f>
        <v>Lánc függesztékek</v>
      </c>
      <c r="G808" s="4">
        <f>Table1[[#This Row],[SzumElad]]</f>
        <v>1485</v>
      </c>
      <c r="H808" s="7">
        <f>Table1[[#This Row],[Jut_%]]</f>
        <v>5</v>
      </c>
      <c r="I808" s="4">
        <f>Table1[[#This Row],[Jut]]</f>
        <v>74.25</v>
      </c>
      <c r="J808" s="4">
        <f>Table1[[#This Row],[Column1]]</f>
        <v>0</v>
      </c>
    </row>
    <row r="809" spans="1:10" hidden="1" x14ac:dyDescent="0.3">
      <c r="A809" s="2" t="str">
        <f>Table1[[#This Row],[Befolyt]]</f>
        <v>i</v>
      </c>
      <c r="B809" t="str">
        <f>Table1[[#This Row],[ÜK]]</f>
        <v>Négyesy Gábor</v>
      </c>
      <c r="C809" s="3" t="str">
        <f>Table1[[#This Row],[Szla]]</f>
        <v>529/2026</v>
      </c>
      <c r="D809" s="6">
        <f>Table1[[#This Row],[Kelt_hó]]</f>
        <v>2</v>
      </c>
      <c r="E809" t="str">
        <f>Table1[[#This Row],[Vevő]]</f>
        <v>TENZIO Kft.</v>
      </c>
      <c r="F809" t="str">
        <f>Table1[[#This Row],[Termékkör]]</f>
        <v>Lánc függesztékek</v>
      </c>
      <c r="G809" s="4">
        <f>Table1[[#This Row],[SzumElad]]</f>
        <v>32360</v>
      </c>
      <c r="H809" s="7">
        <f>Table1[[#This Row],[Jut_%]]</f>
        <v>17.98</v>
      </c>
      <c r="I809" s="4">
        <f>Table1[[#This Row],[Jut]]</f>
        <v>5818.3280000000004</v>
      </c>
      <c r="J809" s="4">
        <f>Table1[[#This Row],[Column1]]</f>
        <v>0</v>
      </c>
    </row>
    <row r="810" spans="1:10" hidden="1" x14ac:dyDescent="0.3">
      <c r="A810" s="2" t="str">
        <f>Table1[[#This Row],[Befolyt]]</f>
        <v>n</v>
      </c>
      <c r="B810" t="str">
        <f>Table1[[#This Row],[ÜK]]</f>
        <v>Négyesy Gábor</v>
      </c>
      <c r="C810" s="3" t="str">
        <f>Table1[[#This Row],[Szla]]</f>
        <v>528/2026</v>
      </c>
      <c r="D810" s="6">
        <f>Table1[[#This Row],[Kelt_hó]]</f>
        <v>2</v>
      </c>
      <c r="E810" t="str">
        <f>Table1[[#This Row],[Vevő]]</f>
        <v>BW Papersystems Budapest Zrt.</v>
      </c>
      <c r="F810" t="str">
        <f>Table1[[#This Row],[Termékkör]]</f>
        <v>Emelőgép szolgáltatások</v>
      </c>
      <c r="G810" s="4">
        <f>Table1[[#This Row],[SzumElad]]</f>
        <v>14000</v>
      </c>
      <c r="H810" s="7">
        <f>Table1[[#This Row],[Jut_%]]</f>
        <v>0</v>
      </c>
      <c r="I810" s="4">
        <f>Table1[[#This Row],[Jut]]</f>
        <v>0</v>
      </c>
      <c r="J810" s="4">
        <f>Table1[[#This Row],[Column1]]</f>
        <v>0</v>
      </c>
    </row>
    <row r="811" spans="1:10" hidden="1" x14ac:dyDescent="0.3">
      <c r="A811" s="2" t="str">
        <f>Table1[[#This Row],[Befolyt]]</f>
        <v>n</v>
      </c>
      <c r="B811" t="str">
        <f>Table1[[#This Row],[ÜK]]</f>
        <v>Négyesy Gábor</v>
      </c>
      <c r="C811" s="3" t="str">
        <f>Table1[[#This Row],[Szla]]</f>
        <v>528/2026</v>
      </c>
      <c r="D811" s="6">
        <f>Table1[[#This Row],[Kelt_hó]]</f>
        <v>2</v>
      </c>
      <c r="E811" t="str">
        <f>Table1[[#This Row],[Vevő]]</f>
        <v>BW Papersystems Budapest Zrt.</v>
      </c>
      <c r="F811" t="str">
        <f>Table1[[#This Row],[Termékkör]]</f>
        <v>Emelőgép szolgáltatások</v>
      </c>
      <c r="G811" s="4">
        <f>Table1[[#This Row],[SzumElad]]</f>
        <v>77400</v>
      </c>
      <c r="H811" s="7">
        <f>Table1[[#This Row],[Jut_%]]</f>
        <v>3.4</v>
      </c>
      <c r="I811" s="4">
        <f>Table1[[#This Row],[Jut]]</f>
        <v>2631.6</v>
      </c>
      <c r="J811" s="4">
        <f>Table1[[#This Row],[Column1]]</f>
        <v>0</v>
      </c>
    </row>
    <row r="812" spans="1:10" hidden="1" x14ac:dyDescent="0.3">
      <c r="A812" s="2" t="str">
        <f>Table1[[#This Row],[Befolyt]]</f>
        <v>n</v>
      </c>
      <c r="B812" t="str">
        <f>Table1[[#This Row],[ÜK]]</f>
        <v>Nagy Gergely</v>
      </c>
      <c r="C812" s="3" t="str">
        <f>Table1[[#This Row],[Szla]]</f>
        <v>527/2026</v>
      </c>
      <c r="D812" s="6">
        <f>Table1[[#This Row],[Kelt_hó]]</f>
        <v>2</v>
      </c>
      <c r="E812" t="str">
        <f>Table1[[#This Row],[Vevő]]</f>
        <v>Alstom Hungary Kft</v>
      </c>
      <c r="F812" t="str">
        <f>Table1[[#This Row],[Termékkör]]</f>
        <v>Vizsgálat</v>
      </c>
      <c r="G812" s="4">
        <f>Table1[[#This Row],[SzumElad]]</f>
        <v>2327080</v>
      </c>
      <c r="H812" s="7">
        <f>Table1[[#This Row],[Jut_%]]</f>
        <v>7.64</v>
      </c>
      <c r="I812" s="4">
        <f>Table1[[#This Row],[Jut]]</f>
        <v>177788.91199999998</v>
      </c>
      <c r="J812" s="4">
        <f>Table1[[#This Row],[Column1]]</f>
        <v>0</v>
      </c>
    </row>
    <row r="813" spans="1:10" hidden="1" x14ac:dyDescent="0.3">
      <c r="A813" s="2" t="str">
        <f>Table1[[#This Row],[Befolyt]]</f>
        <v>n</v>
      </c>
      <c r="B813" t="str">
        <f>Table1[[#This Row],[ÜK]]</f>
        <v>Nagy Gergely</v>
      </c>
      <c r="C813" s="3" t="str">
        <f>Table1[[#This Row],[Szla]]</f>
        <v>526/2026</v>
      </c>
      <c r="D813" s="6">
        <f>Table1[[#This Row],[Kelt_hó]]</f>
        <v>2</v>
      </c>
      <c r="E813" t="str">
        <f>Table1[[#This Row],[Vevő]]</f>
        <v>Alstom Hungary Kft.</v>
      </c>
      <c r="F813" t="str">
        <f>Table1[[#This Row],[Termékkör]]</f>
        <v>Vizsgálat</v>
      </c>
      <c r="G813" s="4">
        <f>Table1[[#This Row],[SzumElad]]</f>
        <v>5832872</v>
      </c>
      <c r="H813" s="7">
        <f>Table1[[#This Row],[Jut_%]]</f>
        <v>9.14</v>
      </c>
      <c r="I813" s="4">
        <f>Table1[[#This Row],[Jut]]</f>
        <v>533124.50080000004</v>
      </c>
      <c r="J813" s="4">
        <f>Table1[[#This Row],[Column1]]</f>
        <v>0</v>
      </c>
    </row>
    <row r="814" spans="1:10" hidden="1" x14ac:dyDescent="0.3">
      <c r="A814" s="2" t="str">
        <f>Table1[[#This Row],[Befolyt]]</f>
        <v>n</v>
      </c>
      <c r="B814" t="str">
        <f>Table1[[#This Row],[ÜK]]</f>
        <v>Négyesy Gábor</v>
      </c>
      <c r="C814" s="3" t="str">
        <f>Table1[[#This Row],[Szla]]</f>
        <v>525/2026</v>
      </c>
      <c r="D814" s="6">
        <f>Table1[[#This Row],[Kelt_hó]]</f>
        <v>2</v>
      </c>
      <c r="E814" t="str">
        <f>Table1[[#This Row],[Vevő]]</f>
        <v>TWS Kft.</v>
      </c>
      <c r="F814" t="str">
        <f>Table1[[#This Row],[Termékkör]]</f>
        <v>Vizsgálat</v>
      </c>
      <c r="G814" s="4">
        <f>Table1[[#This Row],[SzumElad]]</f>
        <v>8040</v>
      </c>
      <c r="H814" s="7">
        <f>Table1[[#This Row],[Jut_%]]</f>
        <v>10</v>
      </c>
      <c r="I814" s="4">
        <f>Table1[[#This Row],[Jut]]</f>
        <v>804</v>
      </c>
      <c r="J814" s="4">
        <f>Table1[[#This Row],[Column1]]</f>
        <v>0</v>
      </c>
    </row>
    <row r="815" spans="1:10" hidden="1" x14ac:dyDescent="0.3">
      <c r="A815" s="2" t="str">
        <f>Table1[[#This Row],[Befolyt]]</f>
        <v>n</v>
      </c>
      <c r="B815" t="str">
        <f>Table1[[#This Row],[ÜK]]</f>
        <v>Négyesy Gábor</v>
      </c>
      <c r="C815" s="3" t="str">
        <f>Table1[[#This Row],[Szla]]</f>
        <v>524/2026</v>
      </c>
      <c r="D815" s="6">
        <f>Table1[[#This Row],[Kelt_hó]]</f>
        <v>2</v>
      </c>
      <c r="E815" t="str">
        <f>Table1[[#This Row],[Vevő]]</f>
        <v>ASSIX Kereskedelmi Zrt.</v>
      </c>
      <c r="F815" t="str">
        <f>Table1[[#This Row],[Termékkör]]</f>
        <v>Vizsgálat</v>
      </c>
      <c r="G815" s="4">
        <f>Table1[[#This Row],[SzumElad]]</f>
        <v>228400</v>
      </c>
      <c r="H815" s="7">
        <f>Table1[[#This Row],[Jut_%]]</f>
        <v>10</v>
      </c>
      <c r="I815" s="4">
        <f>Table1[[#This Row],[Jut]]</f>
        <v>22840</v>
      </c>
      <c r="J815" s="4">
        <f>Table1[[#This Row],[Column1]]</f>
        <v>0</v>
      </c>
    </row>
    <row r="816" spans="1:10" hidden="1" x14ac:dyDescent="0.3">
      <c r="A816" s="2" t="str">
        <f>Table1[[#This Row],[Befolyt]]</f>
        <v>n</v>
      </c>
      <c r="B816" t="str">
        <f>Table1[[#This Row],[ÜK]]</f>
        <v>Négyesy Gábor</v>
      </c>
      <c r="C816" s="3" t="str">
        <f>Table1[[#This Row],[Szla]]</f>
        <v>524/2026</v>
      </c>
      <c r="D816" s="6">
        <f>Table1[[#This Row],[Kelt_hó]]</f>
        <v>2</v>
      </c>
      <c r="E816" t="str">
        <f>Table1[[#This Row],[Vevő]]</f>
        <v>ASSIX Kereskedelmi Zrt.</v>
      </c>
      <c r="F816" t="str">
        <f>Table1[[#This Row],[Termékkör]]</f>
        <v>Kiszállás</v>
      </c>
      <c r="G816" s="4">
        <f>Table1[[#This Row],[SzumElad]]</f>
        <v>17500</v>
      </c>
      <c r="H816" s="7">
        <f>Table1[[#This Row],[Jut_%]]</f>
        <v>0</v>
      </c>
      <c r="I816" s="4">
        <f>Table1[[#This Row],[Jut]]</f>
        <v>0</v>
      </c>
      <c r="J816" s="4">
        <f>Table1[[#This Row],[Column1]]</f>
        <v>0</v>
      </c>
    </row>
    <row r="817" spans="1:10" hidden="1" x14ac:dyDescent="0.3">
      <c r="A817" s="2" t="str">
        <f>Table1[[#This Row],[Befolyt]]</f>
        <v>n</v>
      </c>
      <c r="B817" t="str">
        <f>Table1[[#This Row],[ÜK]]</f>
        <v>Négyesy Gábor</v>
      </c>
      <c r="C817" s="3" t="str">
        <f>Table1[[#This Row],[Szla]]</f>
        <v>524/2026</v>
      </c>
      <c r="D817" s="6">
        <f>Table1[[#This Row],[Kelt_hó]]</f>
        <v>2</v>
      </c>
      <c r="E817" t="str">
        <f>Table1[[#This Row],[Vevő]]</f>
        <v>ASSIX Kereskedelmi Zrt.</v>
      </c>
      <c r="F817" t="str">
        <f>Table1[[#This Row],[Termékkör]]</f>
        <v>Lánc függesztékek</v>
      </c>
      <c r="G817" s="4">
        <f>Table1[[#This Row],[SzumElad]]</f>
        <v>11020</v>
      </c>
      <c r="H817" s="7">
        <f>Table1[[#This Row],[Jut_%]]</f>
        <v>11.35</v>
      </c>
      <c r="I817" s="4">
        <f>Table1[[#This Row],[Jut]]</f>
        <v>1250.77</v>
      </c>
      <c r="J817" s="4">
        <f>Table1[[#This Row],[Column1]]</f>
        <v>0</v>
      </c>
    </row>
    <row r="818" spans="1:10" hidden="1" x14ac:dyDescent="0.3">
      <c r="A818" s="2" t="str">
        <f>Table1[[#This Row],[Befolyt]]</f>
        <v>n</v>
      </c>
      <c r="B818" t="str">
        <f>Table1[[#This Row],[ÜK]]</f>
        <v>Négyesy Gábor</v>
      </c>
      <c r="C818" s="3" t="str">
        <f>Table1[[#This Row],[Szla]]</f>
        <v>524/2026</v>
      </c>
      <c r="D818" s="6">
        <f>Table1[[#This Row],[Kelt_hó]]</f>
        <v>2</v>
      </c>
      <c r="E818" t="str">
        <f>Table1[[#This Row],[Vevő]]</f>
        <v>ASSIX Kereskedelmi Zrt.</v>
      </c>
      <c r="F818" t="str">
        <f>Table1[[#This Row],[Termékkör]]</f>
        <v>Lánc függesztékek</v>
      </c>
      <c r="G818" s="4">
        <f>Table1[[#This Row],[SzumElad]]</f>
        <v>3490</v>
      </c>
      <c r="H818" s="7">
        <f>Table1[[#This Row],[Jut_%]]</f>
        <v>10.01</v>
      </c>
      <c r="I818" s="4">
        <f>Table1[[#This Row],[Jut]]</f>
        <v>349.34899999999999</v>
      </c>
      <c r="J818" s="4">
        <f>Table1[[#This Row],[Column1]]</f>
        <v>0</v>
      </c>
    </row>
    <row r="819" spans="1:10" hidden="1" x14ac:dyDescent="0.3">
      <c r="A819" s="2" t="str">
        <f>Table1[[#This Row],[Befolyt]]</f>
        <v>n</v>
      </c>
      <c r="B819" t="str">
        <f>Table1[[#This Row],[ÜK]]</f>
        <v>Négyesy Gábor</v>
      </c>
      <c r="C819" s="3" t="str">
        <f>Table1[[#This Row],[Szla]]</f>
        <v>524/2026</v>
      </c>
      <c r="D819" s="6">
        <f>Table1[[#This Row],[Kelt_hó]]</f>
        <v>2</v>
      </c>
      <c r="E819" t="str">
        <f>Table1[[#This Row],[Vevő]]</f>
        <v>ASSIX Kereskedelmi Zrt.</v>
      </c>
      <c r="F819" t="str">
        <f>Table1[[#This Row],[Termékkör]]</f>
        <v>Lánc függesztékek</v>
      </c>
      <c r="G819" s="4">
        <f>Table1[[#This Row],[SzumElad]]</f>
        <v>6340</v>
      </c>
      <c r="H819" s="7">
        <f>Table1[[#This Row],[Jut_%]]</f>
        <v>10.52</v>
      </c>
      <c r="I819" s="4">
        <f>Table1[[#This Row],[Jut]]</f>
        <v>666.96800000000007</v>
      </c>
      <c r="J819" s="4">
        <f>Table1[[#This Row],[Column1]]</f>
        <v>0</v>
      </c>
    </row>
    <row r="820" spans="1:10" hidden="1" x14ac:dyDescent="0.3">
      <c r="A820" s="2" t="str">
        <f>Table1[[#This Row],[Befolyt]]</f>
        <v>n</v>
      </c>
      <c r="B820" t="str">
        <f>Table1[[#This Row],[ÜK]]</f>
        <v>Négyesy Gábor</v>
      </c>
      <c r="C820" s="3" t="str">
        <f>Table1[[#This Row],[Szla]]</f>
        <v>524/2026</v>
      </c>
      <c r="D820" s="6">
        <f>Table1[[#This Row],[Kelt_hó]]</f>
        <v>2</v>
      </c>
      <c r="E820" t="str">
        <f>Table1[[#This Row],[Vevő]]</f>
        <v>ASSIX Kereskedelmi Zrt.</v>
      </c>
      <c r="F820" t="str">
        <f>Table1[[#This Row],[Termékkör]]</f>
        <v>Kapcsolóelemek</v>
      </c>
      <c r="G820" s="4">
        <f>Table1[[#This Row],[SzumElad]]</f>
        <v>34020</v>
      </c>
      <c r="H820" s="7">
        <f>Table1[[#This Row],[Jut_%]]</f>
        <v>7</v>
      </c>
      <c r="I820" s="4">
        <f>Table1[[#This Row],[Jut]]</f>
        <v>2381.4</v>
      </c>
      <c r="J820" s="4">
        <f>Table1[[#This Row],[Column1]]</f>
        <v>0</v>
      </c>
    </row>
    <row r="821" spans="1:10" hidden="1" x14ac:dyDescent="0.3">
      <c r="A821" s="2" t="str">
        <f>Table1[[#This Row],[Befolyt]]</f>
        <v>n</v>
      </c>
      <c r="B821" t="str">
        <f>Table1[[#This Row],[ÜK]]</f>
        <v>Bálint Miklós</v>
      </c>
      <c r="C821" s="3" t="str">
        <f>Table1[[#This Row],[Szla]]</f>
        <v>523/2026</v>
      </c>
      <c r="D821" s="6">
        <f>Table1[[#This Row],[Kelt_hó]]</f>
        <v>2</v>
      </c>
      <c r="E821" t="str">
        <f>Table1[[#This Row],[Vevő]]</f>
        <v>BAT Pécsi Dohánygyár Kft.</v>
      </c>
      <c r="F821" t="str">
        <f>Table1[[#This Row],[Termékkör]]</f>
        <v>Emelőgép szolgáltatások</v>
      </c>
      <c r="G821" s="4">
        <f>Table1[[#This Row],[SzumElad]]</f>
        <v>823100</v>
      </c>
      <c r="H821" s="7">
        <f>Table1[[#This Row],[Jut_%]]</f>
        <v>4.03</v>
      </c>
      <c r="I821" s="4">
        <f>Table1[[#This Row],[Jut]]</f>
        <v>33170.93</v>
      </c>
      <c r="J821" s="4">
        <f>Table1[[#This Row],[Column1]]</f>
        <v>0</v>
      </c>
    </row>
    <row r="822" spans="1:10" hidden="1" x14ac:dyDescent="0.3">
      <c r="A822" s="2" t="str">
        <f>Table1[[#This Row],[Befolyt]]</f>
        <v>n</v>
      </c>
      <c r="B822" t="str">
        <f>Table1[[#This Row],[ÜK]]</f>
        <v>Négyesy Gábor</v>
      </c>
      <c r="C822" s="3" t="str">
        <f>Table1[[#This Row],[Szla]]</f>
        <v>522/2026</v>
      </c>
      <c r="D822" s="6">
        <f>Table1[[#This Row],[Kelt_hó]]</f>
        <v>2</v>
      </c>
      <c r="E822" t="str">
        <f>Table1[[#This Row],[Vevő]]</f>
        <v>WLM Hungary Forklift Kft.</v>
      </c>
      <c r="F822" t="str">
        <f>Table1[[#This Row],[Termékkör]]</f>
        <v>Daruk futómacskák</v>
      </c>
      <c r="G822" s="4">
        <f>Table1[[#This Row],[SzumElad]]</f>
        <v>110100</v>
      </c>
      <c r="H822" s="7">
        <f>Table1[[#This Row],[Jut_%]]</f>
        <v>4</v>
      </c>
      <c r="I822" s="4">
        <f>Table1[[#This Row],[Jut]]</f>
        <v>4404</v>
      </c>
      <c r="J822" s="4">
        <f>Table1[[#This Row],[Column1]]</f>
        <v>0</v>
      </c>
    </row>
    <row r="823" spans="1:10" hidden="1" x14ac:dyDescent="0.3">
      <c r="A823" s="2" t="str">
        <f>Table1[[#This Row],[Befolyt]]</f>
        <v>n</v>
      </c>
      <c r="B823" t="str">
        <f>Table1[[#This Row],[ÜK]]</f>
        <v>Négyesy Gábor</v>
      </c>
      <c r="C823" s="3" t="str">
        <f>Table1[[#This Row],[Szla]]</f>
        <v>522/2026</v>
      </c>
      <c r="D823" s="6">
        <f>Table1[[#This Row],[Kelt_hó]]</f>
        <v>2</v>
      </c>
      <c r="E823" t="str">
        <f>Table1[[#This Row],[Vevő]]</f>
        <v>WLM Hungary Forklift Kft.</v>
      </c>
      <c r="F823" t="str">
        <f>Table1[[#This Row],[Termékkör]]</f>
        <v>Daruk futómacskák</v>
      </c>
      <c r="G823" s="4">
        <f>Table1[[#This Row],[SzumElad]]</f>
        <v>17100</v>
      </c>
      <c r="H823" s="7">
        <f>Table1[[#This Row],[Jut_%]]</f>
        <v>4</v>
      </c>
      <c r="I823" s="4">
        <f>Table1[[#This Row],[Jut]]</f>
        <v>684</v>
      </c>
      <c r="J823" s="4">
        <f>Table1[[#This Row],[Column1]]</f>
        <v>0</v>
      </c>
    </row>
    <row r="824" spans="1:10" hidden="1" x14ac:dyDescent="0.3">
      <c r="A824" s="2" t="str">
        <f>Table1[[#This Row],[Befolyt]]</f>
        <v>n</v>
      </c>
      <c r="B824" t="str">
        <f>Table1[[#This Row],[ÜK]]</f>
        <v>Halász Miklós</v>
      </c>
      <c r="C824" s="3" t="str">
        <f>Table1[[#This Row],[Szla]]</f>
        <v>521/2026</v>
      </c>
      <c r="D824" s="6">
        <f>Table1[[#This Row],[Kelt_hó]]</f>
        <v>2</v>
      </c>
      <c r="E824" t="str">
        <f>Table1[[#This Row],[Vevő]]</f>
        <v>SZER-KÖL Kft.</v>
      </c>
      <c r="F824" t="str">
        <f>Table1[[#This Row],[Termékkör]]</f>
        <v>Lánc függesztékek</v>
      </c>
      <c r="G824" s="4">
        <f>Table1[[#This Row],[SzumElad]]</f>
        <v>1210</v>
      </c>
      <c r="H824" s="7">
        <f>Table1[[#This Row],[Jut_%]]</f>
        <v>0.12</v>
      </c>
      <c r="I824" s="4">
        <f>Table1[[#This Row],[Jut]]</f>
        <v>1.452</v>
      </c>
      <c r="J824" s="4">
        <f>Table1[[#This Row],[Column1]]</f>
        <v>0</v>
      </c>
    </row>
    <row r="825" spans="1:10" hidden="1" x14ac:dyDescent="0.3">
      <c r="A825" s="2" t="str">
        <f>Table1[[#This Row],[Befolyt]]</f>
        <v>n</v>
      </c>
      <c r="B825" t="str">
        <f>Table1[[#This Row],[ÜK]]</f>
        <v>Halász Miklós</v>
      </c>
      <c r="C825" s="3" t="str">
        <f>Table1[[#This Row],[Szla]]</f>
        <v>521/2026</v>
      </c>
      <c r="D825" s="6">
        <f>Table1[[#This Row],[Kelt_hó]]</f>
        <v>2</v>
      </c>
      <c r="E825" t="str">
        <f>Table1[[#This Row],[Vevő]]</f>
        <v>SZER-KÖL Kft.</v>
      </c>
      <c r="F825" t="str">
        <f>Table1[[#This Row],[Termékkör]]</f>
        <v>Lánc függesztékek</v>
      </c>
      <c r="G825" s="4">
        <f>Table1[[#This Row],[SzumElad]]</f>
        <v>1660</v>
      </c>
      <c r="H825" s="7">
        <f>Table1[[#This Row],[Jut_%]]</f>
        <v>2.59</v>
      </c>
      <c r="I825" s="4">
        <f>Table1[[#This Row],[Jut]]</f>
        <v>42.994</v>
      </c>
      <c r="J825" s="4">
        <f>Table1[[#This Row],[Column1]]</f>
        <v>0</v>
      </c>
    </row>
    <row r="826" spans="1:10" hidden="1" x14ac:dyDescent="0.3">
      <c r="A826" s="2" t="str">
        <f>Table1[[#This Row],[Befolyt]]</f>
        <v>n</v>
      </c>
      <c r="B826" t="str">
        <f>Table1[[#This Row],[ÜK]]</f>
        <v>Halász Miklós</v>
      </c>
      <c r="C826" s="3" t="str">
        <f>Table1[[#This Row],[Szla]]</f>
        <v>521/2026</v>
      </c>
      <c r="D826" s="6">
        <f>Table1[[#This Row],[Kelt_hó]]</f>
        <v>2</v>
      </c>
      <c r="E826" t="str">
        <f>Table1[[#This Row],[Vevő]]</f>
        <v>SZER-KÖL Kft.</v>
      </c>
      <c r="F826" t="str">
        <f>Table1[[#This Row],[Termékkör]]</f>
        <v>Lánc függesztékek</v>
      </c>
      <c r="G826" s="4">
        <f>Table1[[#This Row],[SzumElad]]</f>
        <v>18150</v>
      </c>
      <c r="H826" s="7">
        <f>Table1[[#This Row],[Jut_%]]</f>
        <v>0.45</v>
      </c>
      <c r="I826" s="4">
        <f>Table1[[#This Row],[Jut]]</f>
        <v>81.674999999999997</v>
      </c>
      <c r="J826" s="4">
        <f>Table1[[#This Row],[Column1]]</f>
        <v>0</v>
      </c>
    </row>
    <row r="827" spans="1:10" hidden="1" x14ac:dyDescent="0.3">
      <c r="A827" s="2" t="str">
        <f>Table1[[#This Row],[Befolyt]]</f>
        <v>n</v>
      </c>
      <c r="B827" t="str">
        <f>Table1[[#This Row],[ÜK]]</f>
        <v>Halász Miklós</v>
      </c>
      <c r="C827" s="3" t="str">
        <f>Table1[[#This Row],[Szla]]</f>
        <v>521/2026</v>
      </c>
      <c r="D827" s="6">
        <f>Table1[[#This Row],[Kelt_hó]]</f>
        <v>2</v>
      </c>
      <c r="E827" t="str">
        <f>Table1[[#This Row],[Vevő]]</f>
        <v>SZER-KÖL Kft.</v>
      </c>
      <c r="F827" t="str">
        <f>Table1[[#This Row],[Termékkör]]</f>
        <v>Textilkötelek hevederek</v>
      </c>
      <c r="G827" s="4">
        <f>Table1[[#This Row],[SzumElad]]</f>
        <v>20400</v>
      </c>
      <c r="H827" s="7">
        <f>Table1[[#This Row],[Jut_%]]</f>
        <v>4</v>
      </c>
      <c r="I827" s="4">
        <f>Table1[[#This Row],[Jut]]</f>
        <v>816</v>
      </c>
      <c r="J827" s="4">
        <f>Table1[[#This Row],[Column1]]</f>
        <v>0</v>
      </c>
    </row>
    <row r="828" spans="1:10" hidden="1" x14ac:dyDescent="0.3">
      <c r="A828" s="2" t="str">
        <f>Table1[[#This Row],[Befolyt]]</f>
        <v>n</v>
      </c>
      <c r="B828" t="str">
        <f>Table1[[#This Row],[ÜK]]</f>
        <v>Halász Miklós</v>
      </c>
      <c r="C828" s="3" t="str">
        <f>Table1[[#This Row],[Szla]]</f>
        <v>521/2026</v>
      </c>
      <c r="D828" s="6">
        <f>Table1[[#This Row],[Kelt_hó]]</f>
        <v>2</v>
      </c>
      <c r="E828" t="str">
        <f>Table1[[#This Row],[Vevő]]</f>
        <v>SZER-KÖL Kft.</v>
      </c>
      <c r="F828" t="str">
        <f>Table1[[#This Row],[Termékkör]]</f>
        <v>Textilkötelek hevederek</v>
      </c>
      <c r="G828" s="4">
        <f>Table1[[#This Row],[SzumElad]]</f>
        <v>19810</v>
      </c>
      <c r="H828" s="7">
        <f>Table1[[#This Row],[Jut_%]]</f>
        <v>4</v>
      </c>
      <c r="I828" s="4">
        <f>Table1[[#This Row],[Jut]]</f>
        <v>792.4</v>
      </c>
      <c r="J828" s="4">
        <f>Table1[[#This Row],[Column1]]</f>
        <v>0</v>
      </c>
    </row>
    <row r="829" spans="1:10" hidden="1" x14ac:dyDescent="0.3">
      <c r="A829" s="2" t="str">
        <f>Table1[[#This Row],[Befolyt]]</f>
        <v>n</v>
      </c>
      <c r="B829" t="str">
        <f>Table1[[#This Row],[ÜK]]</f>
        <v>Halász Miklós</v>
      </c>
      <c r="C829" s="3" t="str">
        <f>Table1[[#This Row],[Szla]]</f>
        <v>521/2026</v>
      </c>
      <c r="D829" s="6">
        <f>Table1[[#This Row],[Kelt_hó]]</f>
        <v>2</v>
      </c>
      <c r="E829" t="str">
        <f>Table1[[#This Row],[Vevő]]</f>
        <v>SZER-KÖL Kft.</v>
      </c>
      <c r="F829" t="str">
        <f>Table1[[#This Row],[Termékkör]]</f>
        <v>Textilkötelek hevederek</v>
      </c>
      <c r="G829" s="4">
        <f>Table1[[#This Row],[SzumElad]]</f>
        <v>16000</v>
      </c>
      <c r="H829" s="7">
        <f>Table1[[#This Row],[Jut_%]]</f>
        <v>3.99</v>
      </c>
      <c r="I829" s="4">
        <f>Table1[[#This Row],[Jut]]</f>
        <v>638.4</v>
      </c>
      <c r="J829" s="4">
        <f>Table1[[#This Row],[Column1]]</f>
        <v>0</v>
      </c>
    </row>
    <row r="830" spans="1:10" hidden="1" x14ac:dyDescent="0.3">
      <c r="A830" s="2" t="str">
        <f>Table1[[#This Row],[Befolyt]]</f>
        <v>n</v>
      </c>
      <c r="B830" t="str">
        <f>Table1[[#This Row],[ÜK]]</f>
        <v>Halász Miklós</v>
      </c>
      <c r="C830" s="3" t="str">
        <f>Table1[[#This Row],[Szla]]</f>
        <v>521/2026</v>
      </c>
      <c r="D830" s="6">
        <f>Table1[[#This Row],[Kelt_hó]]</f>
        <v>2</v>
      </c>
      <c r="E830" t="str">
        <f>Table1[[#This Row],[Vevő]]</f>
        <v>SZER-KÖL Kft.</v>
      </c>
      <c r="F830" t="str">
        <f>Table1[[#This Row],[Termékkör]]</f>
        <v>Textilkötelek hevederek</v>
      </c>
      <c r="G830" s="4">
        <f>Table1[[#This Row],[SzumElad]]</f>
        <v>10700</v>
      </c>
      <c r="H830" s="7">
        <f>Table1[[#This Row],[Jut_%]]</f>
        <v>4</v>
      </c>
      <c r="I830" s="4">
        <f>Table1[[#This Row],[Jut]]</f>
        <v>428</v>
      </c>
      <c r="J830" s="4">
        <f>Table1[[#This Row],[Column1]]</f>
        <v>0</v>
      </c>
    </row>
    <row r="831" spans="1:10" hidden="1" x14ac:dyDescent="0.3">
      <c r="A831" s="2" t="str">
        <f>Table1[[#This Row],[Befolyt]]</f>
        <v>n</v>
      </c>
      <c r="B831" t="str">
        <f>Table1[[#This Row],[ÜK]]</f>
        <v>Halász Miklós</v>
      </c>
      <c r="C831" s="3" t="str">
        <f>Table1[[#This Row],[Szla]]</f>
        <v>521/2026</v>
      </c>
      <c r="D831" s="6">
        <f>Table1[[#This Row],[Kelt_hó]]</f>
        <v>2</v>
      </c>
      <c r="E831" t="str">
        <f>Table1[[#This Row],[Vevő]]</f>
        <v>SZER-KÖL Kft.</v>
      </c>
      <c r="F831" t="str">
        <f>Table1[[#This Row],[Termékkör]]</f>
        <v>Textilkötelek hevederek</v>
      </c>
      <c r="G831" s="4">
        <f>Table1[[#This Row],[SzumElad]]</f>
        <v>12660</v>
      </c>
      <c r="H831" s="7">
        <f>Table1[[#This Row],[Jut_%]]</f>
        <v>4</v>
      </c>
      <c r="I831" s="4">
        <f>Table1[[#This Row],[Jut]]</f>
        <v>506.4</v>
      </c>
      <c r="J831" s="4">
        <f>Table1[[#This Row],[Column1]]</f>
        <v>0</v>
      </c>
    </row>
    <row r="832" spans="1:10" hidden="1" x14ac:dyDescent="0.3">
      <c r="A832" s="2" t="str">
        <f>Table1[[#This Row],[Befolyt]]</f>
        <v>n</v>
      </c>
      <c r="B832" t="str">
        <f>Table1[[#This Row],[ÜK]]</f>
        <v>Halász Miklós</v>
      </c>
      <c r="C832" s="3" t="str">
        <f>Table1[[#This Row],[Szla]]</f>
        <v>521/2026</v>
      </c>
      <c r="D832" s="6">
        <f>Table1[[#This Row],[Kelt_hó]]</f>
        <v>2</v>
      </c>
      <c r="E832" t="str">
        <f>Table1[[#This Row],[Vevő]]</f>
        <v>SZER-KÖL Kft.</v>
      </c>
      <c r="F832" t="str">
        <f>Table1[[#This Row],[Termékkör]]</f>
        <v>Textilkötelek hevederek</v>
      </c>
      <c r="G832" s="4">
        <f>Table1[[#This Row],[SzumElad]]</f>
        <v>9960</v>
      </c>
      <c r="H832" s="7">
        <f>Table1[[#This Row],[Jut_%]]</f>
        <v>4</v>
      </c>
      <c r="I832" s="4">
        <f>Table1[[#This Row],[Jut]]</f>
        <v>398.4</v>
      </c>
      <c r="J832" s="4">
        <f>Table1[[#This Row],[Column1]]</f>
        <v>0</v>
      </c>
    </row>
    <row r="833" spans="1:10" hidden="1" x14ac:dyDescent="0.3">
      <c r="A833" s="2" t="str">
        <f>Table1[[#This Row],[Befolyt]]</f>
        <v>n</v>
      </c>
      <c r="B833" t="str">
        <f>Table1[[#This Row],[ÜK]]</f>
        <v>Halász Miklós</v>
      </c>
      <c r="C833" s="3" t="str">
        <f>Table1[[#This Row],[Szla]]</f>
        <v>521/2026</v>
      </c>
      <c r="D833" s="6">
        <f>Table1[[#This Row],[Kelt_hó]]</f>
        <v>2</v>
      </c>
      <c r="E833" t="str">
        <f>Table1[[#This Row],[Vevő]]</f>
        <v>SZER-KÖL Kft.</v>
      </c>
      <c r="F833" t="str">
        <f>Table1[[#This Row],[Termékkör]]</f>
        <v>Textilkötelek hevederek</v>
      </c>
      <c r="G833" s="4">
        <f>Table1[[#This Row],[SzumElad]]</f>
        <v>4500</v>
      </c>
      <c r="H833" s="7">
        <f>Table1[[#This Row],[Jut_%]]</f>
        <v>4</v>
      </c>
      <c r="I833" s="4">
        <f>Table1[[#This Row],[Jut]]</f>
        <v>180</v>
      </c>
      <c r="J833" s="4">
        <f>Table1[[#This Row],[Column1]]</f>
        <v>0</v>
      </c>
    </row>
    <row r="834" spans="1:10" hidden="1" x14ac:dyDescent="0.3">
      <c r="A834" s="2" t="str">
        <f>Table1[[#This Row],[Befolyt]]</f>
        <v>n</v>
      </c>
      <c r="B834" t="str">
        <f>Table1[[#This Row],[ÜK]]</f>
        <v>Halász Miklós</v>
      </c>
      <c r="C834" s="3" t="str">
        <f>Table1[[#This Row],[Szla]]</f>
        <v>521/2026</v>
      </c>
      <c r="D834" s="6">
        <f>Table1[[#This Row],[Kelt_hó]]</f>
        <v>2</v>
      </c>
      <c r="E834" t="str">
        <f>Table1[[#This Row],[Vevő]]</f>
        <v>SZER-KÖL Kft.</v>
      </c>
      <c r="F834" t="str">
        <f>Table1[[#This Row],[Termékkör]]</f>
        <v>Fuvar</v>
      </c>
      <c r="G834" s="4">
        <f>Table1[[#This Row],[SzumElad]]</f>
        <v>0</v>
      </c>
      <c r="H834" s="7">
        <f>Table1[[#This Row],[Jut_%]]</f>
        <v>0</v>
      </c>
      <c r="I834" s="4">
        <f>Table1[[#This Row],[Jut]]</f>
        <v>0</v>
      </c>
      <c r="J834" s="4">
        <f>Table1[[#This Row],[Column1]]</f>
        <v>0</v>
      </c>
    </row>
    <row r="835" spans="1:10" hidden="1" x14ac:dyDescent="0.3">
      <c r="A835" s="2" t="str">
        <f>Table1[[#This Row],[Befolyt]]</f>
        <v>n</v>
      </c>
      <c r="B835" t="str">
        <f>Table1[[#This Row],[ÜK]]</f>
        <v>Halász Miklós</v>
      </c>
      <c r="C835" s="3" t="str">
        <f>Table1[[#This Row],[Szla]]</f>
        <v>521/2026</v>
      </c>
      <c r="D835" s="6">
        <f>Table1[[#This Row],[Kelt_hó]]</f>
        <v>2</v>
      </c>
      <c r="E835" t="str">
        <f>Table1[[#This Row],[Vevő]]</f>
        <v>SZER-KÖL Kft.</v>
      </c>
      <c r="F835" t="str">
        <f>Table1[[#This Row],[Termékkör]]</f>
        <v>Lánc függesztékek</v>
      </c>
      <c r="G835" s="4">
        <f>Table1[[#This Row],[SzumElad]]</f>
        <v>2650</v>
      </c>
      <c r="H835" s="7">
        <f>Table1[[#This Row],[Jut_%]]</f>
        <v>0.2</v>
      </c>
      <c r="I835" s="4">
        <f>Table1[[#This Row],[Jut]]</f>
        <v>5.3</v>
      </c>
      <c r="J835" s="4">
        <f>Table1[[#This Row],[Column1]]</f>
        <v>0</v>
      </c>
    </row>
    <row r="836" spans="1:10" hidden="1" x14ac:dyDescent="0.3">
      <c r="A836" s="2" t="str">
        <f>Table1[[#This Row],[Befolyt]]</f>
        <v>n</v>
      </c>
      <c r="B836" t="str">
        <f>Table1[[#This Row],[ÜK]]</f>
        <v>Halász Miklós</v>
      </c>
      <c r="C836" s="3" t="str">
        <f>Table1[[#This Row],[Szla]]</f>
        <v>521/2026</v>
      </c>
      <c r="D836" s="6">
        <f>Table1[[#This Row],[Kelt_hó]]</f>
        <v>2</v>
      </c>
      <c r="E836" t="str">
        <f>Table1[[#This Row],[Vevő]]</f>
        <v>SZER-KÖL Kft.</v>
      </c>
      <c r="F836" t="str">
        <f>Table1[[#This Row],[Termékkör]]</f>
        <v>Lánc függesztékek</v>
      </c>
      <c r="G836" s="4">
        <f>Table1[[#This Row],[SzumElad]]</f>
        <v>8900</v>
      </c>
      <c r="H836" s="7">
        <f>Table1[[#This Row],[Jut_%]]</f>
        <v>3</v>
      </c>
      <c r="I836" s="4">
        <f>Table1[[#This Row],[Jut]]</f>
        <v>267</v>
      </c>
      <c r="J836" s="4">
        <f>Table1[[#This Row],[Column1]]</f>
        <v>0</v>
      </c>
    </row>
    <row r="837" spans="1:10" hidden="1" x14ac:dyDescent="0.3">
      <c r="A837" s="2" t="str">
        <f>Table1[[#This Row],[Befolyt]]</f>
        <v>n</v>
      </c>
      <c r="B837" t="str">
        <f>Table1[[#This Row],[ÜK]]</f>
        <v>Halász Miklós</v>
      </c>
      <c r="C837" s="3" t="str">
        <f>Table1[[#This Row],[Szla]]</f>
        <v>521/2026</v>
      </c>
      <c r="D837" s="6">
        <f>Table1[[#This Row],[Kelt_hó]]</f>
        <v>2</v>
      </c>
      <c r="E837" t="str">
        <f>Table1[[#This Row],[Vevő]]</f>
        <v>SZER-KÖL Kft.</v>
      </c>
      <c r="F837" t="str">
        <f>Table1[[#This Row],[Termékkör]]</f>
        <v>Lánc függesztékek</v>
      </c>
      <c r="G837" s="4">
        <f>Table1[[#This Row],[SzumElad]]</f>
        <v>3112</v>
      </c>
      <c r="H837" s="7">
        <f>Table1[[#This Row],[Jut_%]]</f>
        <v>3</v>
      </c>
      <c r="I837" s="4">
        <f>Table1[[#This Row],[Jut]]</f>
        <v>93.36</v>
      </c>
      <c r="J837" s="4">
        <f>Table1[[#This Row],[Column1]]</f>
        <v>0</v>
      </c>
    </row>
    <row r="838" spans="1:10" hidden="1" x14ac:dyDescent="0.3">
      <c r="A838" s="2" t="str">
        <f>Table1[[#This Row],[Befolyt]]</f>
        <v>n</v>
      </c>
      <c r="B838" t="str">
        <f>Table1[[#This Row],[ÜK]]</f>
        <v>Halász Miklós</v>
      </c>
      <c r="C838" s="3" t="str">
        <f>Table1[[#This Row],[Szla]]</f>
        <v>521/2026</v>
      </c>
      <c r="D838" s="6">
        <f>Table1[[#This Row],[Kelt_hó]]</f>
        <v>2</v>
      </c>
      <c r="E838" t="str">
        <f>Table1[[#This Row],[Vevő]]</f>
        <v>SZER-KÖL Kft.</v>
      </c>
      <c r="F838" t="str">
        <f>Table1[[#This Row],[Termékkör]]</f>
        <v>Rakományrögzítők</v>
      </c>
      <c r="G838" s="4">
        <f>Table1[[#This Row],[SzumElad]]</f>
        <v>6100</v>
      </c>
      <c r="H838" s="7">
        <f>Table1[[#This Row],[Jut_%]]</f>
        <v>0</v>
      </c>
      <c r="I838" s="4">
        <f>Table1[[#This Row],[Jut]]</f>
        <v>0</v>
      </c>
      <c r="J838" s="4">
        <f>Table1[[#This Row],[Column1]]</f>
        <v>0</v>
      </c>
    </row>
    <row r="839" spans="1:10" hidden="1" x14ac:dyDescent="0.3">
      <c r="A839" s="2" t="str">
        <f>Table1[[#This Row],[Befolyt]]</f>
        <v>n</v>
      </c>
      <c r="B839" t="str">
        <f>Table1[[#This Row],[ÜK]]</f>
        <v>Halász Miklós</v>
      </c>
      <c r="C839" s="3" t="str">
        <f>Table1[[#This Row],[Szla]]</f>
        <v>521/2026</v>
      </c>
      <c r="D839" s="6">
        <f>Table1[[#This Row],[Kelt_hó]]</f>
        <v>2</v>
      </c>
      <c r="E839" t="str">
        <f>Table1[[#This Row],[Vevő]]</f>
        <v>SZER-KÖL Kft.</v>
      </c>
      <c r="F839" t="str">
        <f>Table1[[#This Row],[Termékkör]]</f>
        <v>Rakományrögzítők</v>
      </c>
      <c r="G839" s="4">
        <f>Table1[[#This Row],[SzumElad]]</f>
        <v>7420</v>
      </c>
      <c r="H839" s="7">
        <f>Table1[[#This Row],[Jut_%]]</f>
        <v>4</v>
      </c>
      <c r="I839" s="4">
        <f>Table1[[#This Row],[Jut]]</f>
        <v>296.8</v>
      </c>
      <c r="J839" s="4">
        <f>Table1[[#This Row],[Column1]]</f>
        <v>0</v>
      </c>
    </row>
    <row r="840" spans="1:10" hidden="1" x14ac:dyDescent="0.3">
      <c r="A840" s="2" t="str">
        <f>Table1[[#This Row],[Befolyt]]</f>
        <v>n</v>
      </c>
      <c r="B840" t="str">
        <f>Table1[[#This Row],[ÜK]]</f>
        <v>Halász Miklós</v>
      </c>
      <c r="C840" s="3" t="str">
        <f>Table1[[#This Row],[Szla]]</f>
        <v>521/2026</v>
      </c>
      <c r="D840" s="6">
        <f>Table1[[#This Row],[Kelt_hó]]</f>
        <v>2</v>
      </c>
      <c r="E840" t="str">
        <f>Table1[[#This Row],[Vevő]]</f>
        <v>SZER-KÖL Kft.</v>
      </c>
      <c r="F840" t="str">
        <f>Table1[[#This Row],[Termékkör]]</f>
        <v>Rakományrögzítők</v>
      </c>
      <c r="G840" s="4">
        <f>Table1[[#This Row],[SzumElad]]</f>
        <v>7790</v>
      </c>
      <c r="H840" s="7">
        <f>Table1[[#This Row],[Jut_%]]</f>
        <v>4</v>
      </c>
      <c r="I840" s="4">
        <f>Table1[[#This Row],[Jut]]</f>
        <v>311.60000000000002</v>
      </c>
      <c r="J840" s="4">
        <f>Table1[[#This Row],[Column1]]</f>
        <v>0</v>
      </c>
    </row>
    <row r="841" spans="1:10" hidden="1" x14ac:dyDescent="0.3">
      <c r="A841" s="2" t="str">
        <f>Table1[[#This Row],[Befolyt]]</f>
        <v>n</v>
      </c>
      <c r="B841" t="str">
        <f>Table1[[#This Row],[ÜK]]</f>
        <v>Halász Miklós</v>
      </c>
      <c r="C841" s="3" t="str">
        <f>Table1[[#This Row],[Szla]]</f>
        <v>521/2026</v>
      </c>
      <c r="D841" s="6">
        <f>Table1[[#This Row],[Kelt_hó]]</f>
        <v>2</v>
      </c>
      <c r="E841" t="str">
        <f>Table1[[#This Row],[Vevő]]</f>
        <v>SZER-KÖL Kft.</v>
      </c>
      <c r="F841" t="str">
        <f>Table1[[#This Row],[Termékkör]]</f>
        <v>Kapcsolóelemek</v>
      </c>
      <c r="G841" s="4">
        <f>Table1[[#This Row],[SzumElad]]</f>
        <v>4500</v>
      </c>
      <c r="H841" s="7">
        <f>Table1[[#This Row],[Jut_%]]</f>
        <v>2.5</v>
      </c>
      <c r="I841" s="4">
        <f>Table1[[#This Row],[Jut]]</f>
        <v>112.5</v>
      </c>
      <c r="J841" s="4">
        <f>Table1[[#This Row],[Column1]]</f>
        <v>0</v>
      </c>
    </row>
    <row r="842" spans="1:10" hidden="1" x14ac:dyDescent="0.3">
      <c r="A842" s="2" t="str">
        <f>Table1[[#This Row],[Befolyt]]</f>
        <v>n</v>
      </c>
      <c r="B842" t="str">
        <f>Table1[[#This Row],[ÜK]]</f>
        <v>Halász Miklós</v>
      </c>
      <c r="C842" s="3" t="str">
        <f>Table1[[#This Row],[Szla]]</f>
        <v>521/2026</v>
      </c>
      <c r="D842" s="6">
        <f>Table1[[#This Row],[Kelt_hó]]</f>
        <v>2</v>
      </c>
      <c r="E842" t="str">
        <f>Table1[[#This Row],[Vevő]]</f>
        <v>SZER-KÖL Kft.</v>
      </c>
      <c r="F842" t="str">
        <f>Table1[[#This Row],[Termékkör]]</f>
        <v>Rakományrögzítők</v>
      </c>
      <c r="G842" s="4">
        <f>Table1[[#This Row],[SzumElad]]</f>
        <v>2640</v>
      </c>
      <c r="H842" s="7">
        <f>Table1[[#This Row],[Jut_%]]</f>
        <v>3</v>
      </c>
      <c r="I842" s="4">
        <f>Table1[[#This Row],[Jut]]</f>
        <v>79.2</v>
      </c>
      <c r="J842" s="4">
        <f>Table1[[#This Row],[Column1]]</f>
        <v>0</v>
      </c>
    </row>
    <row r="843" spans="1:10" hidden="1" x14ac:dyDescent="0.3">
      <c r="A843" s="2" t="str">
        <f>Table1[[#This Row],[Befolyt]]</f>
        <v>n</v>
      </c>
      <c r="B843" t="str">
        <f>Table1[[#This Row],[ÜK]]</f>
        <v>Halász Miklós</v>
      </c>
      <c r="C843" s="3" t="str">
        <f>Table1[[#This Row],[Szla]]</f>
        <v>521/2026</v>
      </c>
      <c r="D843" s="6">
        <f>Table1[[#This Row],[Kelt_hó]]</f>
        <v>2</v>
      </c>
      <c r="E843" t="str">
        <f>Table1[[#This Row],[Vevő]]</f>
        <v>SZER-KÖL Kft.</v>
      </c>
      <c r="F843" t="str">
        <f>Table1[[#This Row],[Termékkör]]</f>
        <v>Lánc függesztékek</v>
      </c>
      <c r="G843" s="4">
        <f>Table1[[#This Row],[SzumElad]]</f>
        <v>11000</v>
      </c>
      <c r="H843" s="7">
        <f>Table1[[#This Row],[Jut_%]]</f>
        <v>3</v>
      </c>
      <c r="I843" s="4">
        <f>Table1[[#This Row],[Jut]]</f>
        <v>330</v>
      </c>
      <c r="J843" s="4">
        <f>Table1[[#This Row],[Column1]]</f>
        <v>0</v>
      </c>
    </row>
    <row r="844" spans="1:10" hidden="1" x14ac:dyDescent="0.3">
      <c r="A844" s="2" t="str">
        <f>Table1[[#This Row],[Befolyt]]</f>
        <v>n</v>
      </c>
      <c r="B844" t="str">
        <f>Table1[[#This Row],[ÜK]]</f>
        <v>Halász Miklós</v>
      </c>
      <c r="C844" s="3" t="str">
        <f>Table1[[#This Row],[Szla]]</f>
        <v>521/2026</v>
      </c>
      <c r="D844" s="6">
        <f>Table1[[#This Row],[Kelt_hó]]</f>
        <v>2</v>
      </c>
      <c r="E844" t="str">
        <f>Table1[[#This Row],[Vevő]]</f>
        <v>SZER-KÖL Kft.</v>
      </c>
      <c r="F844" t="str">
        <f>Table1[[#This Row],[Termékkör]]</f>
        <v>Kapcsolóelemek</v>
      </c>
      <c r="G844" s="4">
        <f>Table1[[#This Row],[SzumElad]]</f>
        <v>3360</v>
      </c>
      <c r="H844" s="7">
        <f>Table1[[#This Row],[Jut_%]]</f>
        <v>4</v>
      </c>
      <c r="I844" s="4">
        <f>Table1[[#This Row],[Jut]]</f>
        <v>134.4</v>
      </c>
      <c r="J844" s="4">
        <f>Table1[[#This Row],[Column1]]</f>
        <v>0</v>
      </c>
    </row>
    <row r="845" spans="1:10" hidden="1" x14ac:dyDescent="0.3">
      <c r="A845" s="2" t="str">
        <f>Table1[[#This Row],[Befolyt]]</f>
        <v>n</v>
      </c>
      <c r="B845" t="str">
        <f>Table1[[#This Row],[ÜK]]</f>
        <v>Halász Miklós</v>
      </c>
      <c r="C845" s="3" t="str">
        <f>Table1[[#This Row],[Szla]]</f>
        <v>521/2026</v>
      </c>
      <c r="D845" s="6">
        <f>Table1[[#This Row],[Kelt_hó]]</f>
        <v>2</v>
      </c>
      <c r="E845" t="str">
        <f>Table1[[#This Row],[Vevő]]</f>
        <v>SZER-KÖL Kft.</v>
      </c>
      <c r="F845" t="str">
        <f>Table1[[#This Row],[Termékkör]]</f>
        <v>Fuvar</v>
      </c>
      <c r="G845" s="4">
        <f>Table1[[#This Row],[SzumElad]]</f>
        <v>0</v>
      </c>
      <c r="H845" s="7">
        <f>Table1[[#This Row],[Jut_%]]</f>
        <v>0</v>
      </c>
      <c r="I845" s="4">
        <f>Table1[[#This Row],[Jut]]</f>
        <v>0</v>
      </c>
      <c r="J845" s="4">
        <f>Table1[[#This Row],[Column1]]</f>
        <v>0</v>
      </c>
    </row>
    <row r="846" spans="1:10" hidden="1" x14ac:dyDescent="0.3">
      <c r="A846" s="2" t="str">
        <f>Table1[[#This Row],[Befolyt]]</f>
        <v>n</v>
      </c>
      <c r="B846" t="str">
        <f>Table1[[#This Row],[ÜK]]</f>
        <v>Halász Miklós</v>
      </c>
      <c r="C846" s="3" t="str">
        <f>Table1[[#This Row],[Szla]]</f>
        <v>520/2026</v>
      </c>
      <c r="D846" s="6">
        <f>Table1[[#This Row],[Kelt_hó]]</f>
        <v>2</v>
      </c>
      <c r="E846" t="str">
        <f>Table1[[#This Row],[Vevő]]</f>
        <v>Héjja Autóker Héjja Zoltán</v>
      </c>
      <c r="F846" t="str">
        <f>Table1[[#This Row],[Termékkör]]</f>
        <v>Rakományrögzítők</v>
      </c>
      <c r="G846" s="4">
        <f>Table1[[#This Row],[SzumElad]]</f>
        <v>13840</v>
      </c>
      <c r="H846" s="7">
        <f>Table1[[#This Row],[Jut_%]]</f>
        <v>0.8</v>
      </c>
      <c r="I846" s="4">
        <f>Table1[[#This Row],[Jut]]</f>
        <v>110.72</v>
      </c>
      <c r="J846" s="4">
        <f>Table1[[#This Row],[Column1]]</f>
        <v>0</v>
      </c>
    </row>
    <row r="847" spans="1:10" hidden="1" x14ac:dyDescent="0.3">
      <c r="A847" s="2" t="str">
        <f>Table1[[#This Row],[Befolyt]]</f>
        <v>n</v>
      </c>
      <c r="B847" t="str">
        <f>Table1[[#This Row],[ÜK]]</f>
        <v>Halász Miklós</v>
      </c>
      <c r="C847" s="3" t="str">
        <f>Table1[[#This Row],[Szla]]</f>
        <v>520/2026</v>
      </c>
      <c r="D847" s="6">
        <f>Table1[[#This Row],[Kelt_hó]]</f>
        <v>2</v>
      </c>
      <c r="E847" t="str">
        <f>Table1[[#This Row],[Vevő]]</f>
        <v>Héjja Autóker Héjja Zoltán</v>
      </c>
      <c r="F847" t="str">
        <f>Table1[[#This Row],[Termékkör]]</f>
        <v>Acélsodrony függesztékek</v>
      </c>
      <c r="G847" s="4">
        <f>Table1[[#This Row],[SzumElad]]</f>
        <v>24200</v>
      </c>
      <c r="H847" s="7">
        <f>Table1[[#This Row],[Jut_%]]</f>
        <v>5</v>
      </c>
      <c r="I847" s="4">
        <f>Table1[[#This Row],[Jut]]</f>
        <v>1210</v>
      </c>
      <c r="J847" s="4">
        <f>Table1[[#This Row],[Column1]]</f>
        <v>0</v>
      </c>
    </row>
    <row r="848" spans="1:10" hidden="1" x14ac:dyDescent="0.3">
      <c r="A848" s="2" t="str">
        <f>Table1[[#This Row],[Befolyt]]</f>
        <v>n</v>
      </c>
      <c r="B848" t="str">
        <f>Table1[[#This Row],[ÜK]]</f>
        <v>Halász Miklós</v>
      </c>
      <c r="C848" s="3" t="str">
        <f>Table1[[#This Row],[Szla]]</f>
        <v>520/2026</v>
      </c>
      <c r="D848" s="6">
        <f>Table1[[#This Row],[Kelt_hó]]</f>
        <v>2</v>
      </c>
      <c r="E848" t="str">
        <f>Table1[[#This Row],[Vevő]]</f>
        <v>Héjja Autóker Héjja Zoltán</v>
      </c>
      <c r="F848" t="str">
        <f>Table1[[#This Row],[Termékkör]]</f>
        <v>Fuvar</v>
      </c>
      <c r="G848" s="4">
        <f>Table1[[#This Row],[SzumElad]]</f>
        <v>0</v>
      </c>
      <c r="H848" s="7">
        <f>Table1[[#This Row],[Jut_%]]</f>
        <v>0</v>
      </c>
      <c r="I848" s="4">
        <f>Table1[[#This Row],[Jut]]</f>
        <v>0</v>
      </c>
      <c r="J848" s="4">
        <f>Table1[[#This Row],[Column1]]</f>
        <v>0</v>
      </c>
    </row>
    <row r="849" spans="1:10" hidden="1" x14ac:dyDescent="0.3">
      <c r="A849" s="2" t="str">
        <f>Table1[[#This Row],[Befolyt]]</f>
        <v>n</v>
      </c>
      <c r="B849" t="str">
        <f>Table1[[#This Row],[ÜK]]</f>
        <v>Molnár Ferenc</v>
      </c>
      <c r="C849" s="3" t="str">
        <f>Table1[[#This Row],[Szla]]</f>
        <v>519/2026</v>
      </c>
      <c r="D849" s="6">
        <f>Table1[[#This Row],[Kelt_hó]]</f>
        <v>2</v>
      </c>
      <c r="E849" t="str">
        <f>Table1[[#This Row],[Vevő]]</f>
        <v>Jüllich Glas Holding Zrt.</v>
      </c>
      <c r="F849" t="str">
        <f>Table1[[#This Row],[Termékkör]]</f>
        <v>Rakományrögzítők</v>
      </c>
      <c r="G849" s="4">
        <f>Table1[[#This Row],[SzumElad]]</f>
        <v>13730</v>
      </c>
      <c r="H849" s="7">
        <f>Table1[[#This Row],[Jut_%]]</f>
        <v>1.44</v>
      </c>
      <c r="I849" s="4">
        <f>Table1[[#This Row],[Jut]]</f>
        <v>197.71200000000002</v>
      </c>
      <c r="J849" s="4">
        <f>Table1[[#This Row],[Column1]]</f>
        <v>0</v>
      </c>
    </row>
    <row r="850" spans="1:10" hidden="1" x14ac:dyDescent="0.3">
      <c r="A850" s="2" t="str">
        <f>Table1[[#This Row],[Befolyt]]</f>
        <v>n</v>
      </c>
      <c r="B850" t="str">
        <f>Table1[[#This Row],[ÜK]]</f>
        <v>Molnár Ferenc</v>
      </c>
      <c r="C850" s="3" t="str">
        <f>Table1[[#This Row],[Szla]]</f>
        <v>519/2026</v>
      </c>
      <c r="D850" s="6">
        <f>Table1[[#This Row],[Kelt_hó]]</f>
        <v>2</v>
      </c>
      <c r="E850" t="str">
        <f>Table1[[#This Row],[Vevő]]</f>
        <v>Jüllich Glas Holding Zrt.</v>
      </c>
      <c r="F850" t="str">
        <f>Table1[[#This Row],[Termékkör]]</f>
        <v>Rakományrögzítők</v>
      </c>
      <c r="G850" s="4">
        <f>Table1[[#This Row],[SzumElad]]</f>
        <v>5920</v>
      </c>
      <c r="H850" s="7">
        <f>Table1[[#This Row],[Jut_%]]</f>
        <v>0.21</v>
      </c>
      <c r="I850" s="4">
        <f>Table1[[#This Row],[Jut]]</f>
        <v>12.432</v>
      </c>
      <c r="J850" s="4">
        <f>Table1[[#This Row],[Column1]]</f>
        <v>0</v>
      </c>
    </row>
    <row r="851" spans="1:10" hidden="1" x14ac:dyDescent="0.3">
      <c r="A851" s="2" t="str">
        <f>Table1[[#This Row],[Befolyt]]</f>
        <v>n</v>
      </c>
      <c r="B851" t="str">
        <f>Table1[[#This Row],[ÜK]]</f>
        <v>Molnár Ferenc</v>
      </c>
      <c r="C851" s="3" t="str">
        <f>Table1[[#This Row],[Szla]]</f>
        <v>519/2026</v>
      </c>
      <c r="D851" s="6">
        <f>Table1[[#This Row],[Kelt_hó]]</f>
        <v>2</v>
      </c>
      <c r="E851" t="str">
        <f>Table1[[#This Row],[Vevő]]</f>
        <v>Jüllich Glas Holding Zrt.</v>
      </c>
      <c r="F851" t="str">
        <f>Table1[[#This Row],[Termékkör]]</f>
        <v>Rakományrögzítők</v>
      </c>
      <c r="G851" s="4">
        <f>Table1[[#This Row],[SzumElad]]</f>
        <v>63350</v>
      </c>
      <c r="H851" s="7">
        <f>Table1[[#This Row],[Jut_%]]</f>
        <v>5.68</v>
      </c>
      <c r="I851" s="4">
        <f>Table1[[#This Row],[Jut]]</f>
        <v>3598.28</v>
      </c>
      <c r="J851" s="4">
        <f>Table1[[#This Row],[Column1]]</f>
        <v>0</v>
      </c>
    </row>
    <row r="852" spans="1:10" hidden="1" x14ac:dyDescent="0.3">
      <c r="A852" s="2" t="str">
        <f>Table1[[#This Row],[Befolyt]]</f>
        <v>n</v>
      </c>
      <c r="B852" t="str">
        <f>Table1[[#This Row],[ÜK]]</f>
        <v>Molnár Ferenc</v>
      </c>
      <c r="C852" s="3" t="str">
        <f>Table1[[#This Row],[Szla]]</f>
        <v>519/2026</v>
      </c>
      <c r="D852" s="6">
        <f>Table1[[#This Row],[Kelt_hó]]</f>
        <v>2</v>
      </c>
      <c r="E852" t="str">
        <f>Table1[[#This Row],[Vevő]]</f>
        <v>Jüllich Glas Holding Zrt.</v>
      </c>
      <c r="F852" t="str">
        <f>Table1[[#This Row],[Termékkör]]</f>
        <v>Fuvar</v>
      </c>
      <c r="G852" s="4">
        <f>Table1[[#This Row],[SzumElad]]</f>
        <v>0</v>
      </c>
      <c r="H852" s="7">
        <f>Table1[[#This Row],[Jut_%]]</f>
        <v>0</v>
      </c>
      <c r="I852" s="4">
        <f>Table1[[#This Row],[Jut]]</f>
        <v>0</v>
      </c>
      <c r="J852" s="4">
        <f>Table1[[#This Row],[Column1]]</f>
        <v>0</v>
      </c>
    </row>
    <row r="853" spans="1:10" hidden="1" x14ac:dyDescent="0.3">
      <c r="A853" s="2" t="str">
        <f>Table1[[#This Row],[Befolyt]]</f>
        <v>n</v>
      </c>
      <c r="B853" t="str">
        <f>Table1[[#This Row],[ÜK]]</f>
        <v>H-ITB Kft.</v>
      </c>
      <c r="C853" s="3" t="str">
        <f>Table1[[#This Row],[Szla]]</f>
        <v>518/2026</v>
      </c>
      <c r="D853" s="6">
        <f>Table1[[#This Row],[Kelt_hó]]</f>
        <v>2</v>
      </c>
      <c r="E853" t="str">
        <f>Table1[[#This Row],[Vevő]]</f>
        <v>FGSZ Zrt.</v>
      </c>
      <c r="F853" t="str">
        <f>Table1[[#This Row],[Termékkör]]</f>
        <v>Emelőgép szolgáltatások</v>
      </c>
      <c r="G853" s="4">
        <f>Table1[[#This Row],[SzumElad]]</f>
        <v>157600</v>
      </c>
      <c r="H853" s="7">
        <f>Table1[[#This Row],[Jut_%]]</f>
        <v>0</v>
      </c>
      <c r="I853" s="4">
        <f>Table1[[#This Row],[Jut]]</f>
        <v>0</v>
      </c>
      <c r="J853" s="4">
        <f>Table1[[#This Row],[Column1]]</f>
        <v>0</v>
      </c>
    </row>
    <row r="854" spans="1:10" hidden="1" x14ac:dyDescent="0.3">
      <c r="A854" s="2" t="str">
        <f>Table1[[#This Row],[Befolyt]]</f>
        <v>n</v>
      </c>
      <c r="B854" t="str">
        <f>Table1[[#This Row],[ÜK]]</f>
        <v>H-ITB Kft.</v>
      </c>
      <c r="C854" s="3" t="str">
        <f>Table1[[#This Row],[Szla]]</f>
        <v>518/2026</v>
      </c>
      <c r="D854" s="6">
        <f>Table1[[#This Row],[Kelt_hó]]</f>
        <v>2</v>
      </c>
      <c r="E854" t="str">
        <f>Table1[[#This Row],[Vevő]]</f>
        <v>FGSZ Zrt.</v>
      </c>
      <c r="F854" t="str">
        <f>Table1[[#This Row],[Termékkör]]</f>
        <v>Emelőgép szolgáltatások</v>
      </c>
      <c r="G854" s="4">
        <f>Table1[[#This Row],[SzumElad]]</f>
        <v>20800</v>
      </c>
      <c r="H854" s="7">
        <f>Table1[[#This Row],[Jut_%]]</f>
        <v>0</v>
      </c>
      <c r="I854" s="4">
        <f>Table1[[#This Row],[Jut]]</f>
        <v>0</v>
      </c>
      <c r="J854" s="4">
        <f>Table1[[#This Row],[Column1]]</f>
        <v>0</v>
      </c>
    </row>
    <row r="855" spans="1:10" hidden="1" x14ac:dyDescent="0.3">
      <c r="A855" s="2" t="str">
        <f>Table1[[#This Row],[Befolyt]]</f>
        <v>n</v>
      </c>
      <c r="B855" t="str">
        <f>Table1[[#This Row],[ÜK]]</f>
        <v>H-ITB Kft.</v>
      </c>
      <c r="C855" s="3" t="str">
        <f>Table1[[#This Row],[Szla]]</f>
        <v>518/2026</v>
      </c>
      <c r="D855" s="6">
        <f>Table1[[#This Row],[Kelt_hó]]</f>
        <v>2</v>
      </c>
      <c r="E855" t="str">
        <f>Table1[[#This Row],[Vevő]]</f>
        <v>FGSZ Zrt.</v>
      </c>
      <c r="F855" t="str">
        <f>Table1[[#This Row],[Termékkör]]</f>
        <v>Emelőgép szolgáltatások</v>
      </c>
      <c r="G855" s="4">
        <f>Table1[[#This Row],[SzumElad]]</f>
        <v>104000</v>
      </c>
      <c r="H855" s="7">
        <f>Table1[[#This Row],[Jut_%]]</f>
        <v>0</v>
      </c>
      <c r="I855" s="4">
        <f>Table1[[#This Row],[Jut]]</f>
        <v>0</v>
      </c>
      <c r="J855" s="4">
        <f>Table1[[#This Row],[Column1]]</f>
        <v>0</v>
      </c>
    </row>
    <row r="856" spans="1:10" hidden="1" x14ac:dyDescent="0.3">
      <c r="A856" s="2" t="str">
        <f>Table1[[#This Row],[Befolyt]]</f>
        <v>n</v>
      </c>
      <c r="B856" t="str">
        <f>Table1[[#This Row],[ÜK]]</f>
        <v>H-ITB Kft.</v>
      </c>
      <c r="C856" s="3" t="str">
        <f>Table1[[#This Row],[Szla]]</f>
        <v>518/2026</v>
      </c>
      <c r="D856" s="6">
        <f>Table1[[#This Row],[Kelt_hó]]</f>
        <v>2</v>
      </c>
      <c r="E856" t="str">
        <f>Table1[[#This Row],[Vevő]]</f>
        <v>FGSZ Zrt.</v>
      </c>
      <c r="F856" t="str">
        <f>Table1[[#This Row],[Termékkör]]</f>
        <v>Emelőgép szolgáltatások</v>
      </c>
      <c r="G856" s="4">
        <f>Table1[[#This Row],[SzumElad]]</f>
        <v>41600</v>
      </c>
      <c r="H856" s="7">
        <f>Table1[[#This Row],[Jut_%]]</f>
        <v>0</v>
      </c>
      <c r="I856" s="4">
        <f>Table1[[#This Row],[Jut]]</f>
        <v>0</v>
      </c>
      <c r="J856" s="4">
        <f>Table1[[#This Row],[Column1]]</f>
        <v>0</v>
      </c>
    </row>
    <row r="857" spans="1:10" hidden="1" x14ac:dyDescent="0.3">
      <c r="A857" s="2" t="str">
        <f>Table1[[#This Row],[Befolyt]]</f>
        <v>n</v>
      </c>
      <c r="B857" t="str">
        <f>Table1[[#This Row],[ÜK]]</f>
        <v>Bálint Miklós</v>
      </c>
      <c r="C857" s="3" t="str">
        <f>Table1[[#This Row],[Szla]]</f>
        <v>517/2026</v>
      </c>
      <c r="D857" s="6">
        <f>Table1[[#This Row],[Kelt_hó]]</f>
        <v>2</v>
      </c>
      <c r="E857" t="str">
        <f>Table1[[#This Row],[Vevő]]</f>
        <v>Bader Industrie Kft.</v>
      </c>
      <c r="F857" t="str">
        <f>Table1[[#This Row],[Termékkör]]</f>
        <v>Acélsodrony függesztékek</v>
      </c>
      <c r="G857" s="4">
        <f>Table1[[#This Row],[SzumElad]]</f>
        <v>46655</v>
      </c>
      <c r="H857" s="7">
        <f>Table1[[#This Row],[Jut_%]]</f>
        <v>23.54</v>
      </c>
      <c r="I857" s="4">
        <f>Table1[[#This Row],[Jut]]</f>
        <v>10982.587</v>
      </c>
      <c r="J857" s="4">
        <f>Table1[[#This Row],[Column1]]</f>
        <v>0</v>
      </c>
    </row>
    <row r="858" spans="1:10" hidden="1" x14ac:dyDescent="0.3">
      <c r="A858" s="2" t="str">
        <f>Table1[[#This Row],[Befolyt]]</f>
        <v>n</v>
      </c>
      <c r="B858" t="str">
        <f>Table1[[#This Row],[ÜK]]</f>
        <v>Bálint Miklós</v>
      </c>
      <c r="C858" s="3" t="str">
        <f>Table1[[#This Row],[Szla]]</f>
        <v>517/2026</v>
      </c>
      <c r="D858" s="6">
        <f>Table1[[#This Row],[Kelt_hó]]</f>
        <v>2</v>
      </c>
      <c r="E858" t="str">
        <f>Table1[[#This Row],[Vevő]]</f>
        <v>Bader Industrie Kft.</v>
      </c>
      <c r="F858" t="str">
        <f>Table1[[#This Row],[Termékkör]]</f>
        <v>Acélsodrony függesztékek</v>
      </c>
      <c r="G858" s="4">
        <f>Table1[[#This Row],[SzumElad]]</f>
        <v>31745</v>
      </c>
      <c r="H858" s="7">
        <f>Table1[[#This Row],[Jut_%]]</f>
        <v>16</v>
      </c>
      <c r="I858" s="4">
        <f>Table1[[#This Row],[Jut]]</f>
        <v>5079.2</v>
      </c>
      <c r="J858" s="4">
        <f>Table1[[#This Row],[Column1]]</f>
        <v>0</v>
      </c>
    </row>
    <row r="859" spans="1:10" hidden="1" x14ac:dyDescent="0.3">
      <c r="A859" s="2" t="str">
        <f>Table1[[#This Row],[Befolyt]]</f>
        <v>n</v>
      </c>
      <c r="B859" t="str">
        <f>Table1[[#This Row],[ÜK]]</f>
        <v>Bálint Miklós</v>
      </c>
      <c r="C859" s="3" t="str">
        <f>Table1[[#This Row],[Szla]]</f>
        <v>517/2026</v>
      </c>
      <c r="D859" s="6">
        <f>Table1[[#This Row],[Kelt_hó]]</f>
        <v>2</v>
      </c>
      <c r="E859" t="str">
        <f>Table1[[#This Row],[Vevő]]</f>
        <v>Bader Industrie Kft.</v>
      </c>
      <c r="F859" t="str">
        <f>Table1[[#This Row],[Termékkör]]</f>
        <v>Fuvar</v>
      </c>
      <c r="G859" s="4">
        <f>Table1[[#This Row],[SzumElad]]</f>
        <v>0</v>
      </c>
      <c r="H859" s="7">
        <f>Table1[[#This Row],[Jut_%]]</f>
        <v>0</v>
      </c>
      <c r="I859" s="4">
        <f>Table1[[#This Row],[Jut]]</f>
        <v>0</v>
      </c>
      <c r="J859" s="4">
        <f>Table1[[#This Row],[Column1]]</f>
        <v>0</v>
      </c>
    </row>
    <row r="860" spans="1:10" hidden="1" x14ac:dyDescent="0.3">
      <c r="A860" s="2" t="str">
        <f>Table1[[#This Row],[Befolyt]]</f>
        <v>n</v>
      </c>
      <c r="B860" t="str">
        <f>Table1[[#This Row],[ÜK]]</f>
        <v>Hegyi Gábor</v>
      </c>
      <c r="C860" s="3" t="str">
        <f>Table1[[#This Row],[Szla]]</f>
        <v>516/2026</v>
      </c>
      <c r="D860" s="6">
        <f>Table1[[#This Row],[Kelt_hó]]</f>
        <v>2</v>
      </c>
      <c r="E860" t="str">
        <f>Table1[[#This Row],[Vevő]]</f>
        <v>Wergáb Bt.</v>
      </c>
      <c r="F860" t="str">
        <f>Table1[[#This Row],[Termékkör]]</f>
        <v>Lánc függesztékek</v>
      </c>
      <c r="G860" s="4">
        <f>Table1[[#This Row],[SzumElad]]</f>
        <v>56000</v>
      </c>
      <c r="H860" s="7">
        <f>Table1[[#This Row],[Jut_%]]</f>
        <v>0.69</v>
      </c>
      <c r="I860" s="4">
        <f>Table1[[#This Row],[Jut]]</f>
        <v>386.4</v>
      </c>
      <c r="J860" s="4">
        <f>Table1[[#This Row],[Column1]]</f>
        <v>0</v>
      </c>
    </row>
    <row r="861" spans="1:10" hidden="1" x14ac:dyDescent="0.3">
      <c r="A861" s="2" t="str">
        <f>Table1[[#This Row],[Befolyt]]</f>
        <v>n</v>
      </c>
      <c r="B861" t="str">
        <f>Table1[[#This Row],[ÜK]]</f>
        <v>Hegyi Gábor</v>
      </c>
      <c r="C861" s="3" t="str">
        <f>Table1[[#This Row],[Szla]]</f>
        <v>516/2026</v>
      </c>
      <c r="D861" s="6">
        <f>Table1[[#This Row],[Kelt_hó]]</f>
        <v>2</v>
      </c>
      <c r="E861" t="str">
        <f>Table1[[#This Row],[Vevő]]</f>
        <v>Wergáb Bt.</v>
      </c>
      <c r="F861" t="str">
        <f>Table1[[#This Row],[Termékkör]]</f>
        <v>Fuvar</v>
      </c>
      <c r="G861" s="4">
        <f>Table1[[#This Row],[SzumElad]]</f>
        <v>0</v>
      </c>
      <c r="H861" s="7">
        <f>Table1[[#This Row],[Jut_%]]</f>
        <v>0</v>
      </c>
      <c r="I861" s="4">
        <f>Table1[[#This Row],[Jut]]</f>
        <v>0</v>
      </c>
      <c r="J861" s="4">
        <f>Table1[[#This Row],[Column1]]</f>
        <v>0</v>
      </c>
    </row>
    <row r="862" spans="1:10" hidden="1" x14ac:dyDescent="0.3">
      <c r="A862" s="2" t="str">
        <f>Table1[[#This Row],[Befolyt]]</f>
        <v>n</v>
      </c>
      <c r="B862" t="str">
        <f>Table1[[#This Row],[ÜK]]</f>
        <v>Molnár Ferenc</v>
      </c>
      <c r="C862" s="3" t="str">
        <f>Table1[[#This Row],[Szla]]</f>
        <v>515/2026</v>
      </c>
      <c r="D862" s="6">
        <f>Table1[[#This Row],[Kelt_hó]]</f>
        <v>2</v>
      </c>
      <c r="E862" t="str">
        <f>Table1[[#This Row],[Vevő]]</f>
        <v>BALTRANS Árufuvarozási Kft</v>
      </c>
      <c r="F862" t="str">
        <f>Table1[[#This Row],[Termékkör]]</f>
        <v>Vizsgálat</v>
      </c>
      <c r="G862" s="4">
        <f>Table1[[#This Row],[SzumElad]]</f>
        <v>34000</v>
      </c>
      <c r="H862" s="7">
        <f>Table1[[#This Row],[Jut_%]]</f>
        <v>10</v>
      </c>
      <c r="I862" s="4">
        <f>Table1[[#This Row],[Jut]]</f>
        <v>3400</v>
      </c>
      <c r="J862" s="4">
        <f>Table1[[#This Row],[Column1]]</f>
        <v>0</v>
      </c>
    </row>
    <row r="863" spans="1:10" hidden="1" x14ac:dyDescent="0.3">
      <c r="A863" s="2" t="str">
        <f>Table1[[#This Row],[Befolyt]]</f>
        <v>n</v>
      </c>
      <c r="B863" t="str">
        <f>Table1[[#This Row],[ÜK]]</f>
        <v>Molnár Ferenc</v>
      </c>
      <c r="C863" s="3" t="str">
        <f>Table1[[#This Row],[Szla]]</f>
        <v>515/2026</v>
      </c>
      <c r="D863" s="6">
        <f>Table1[[#This Row],[Kelt_hó]]</f>
        <v>2</v>
      </c>
      <c r="E863" t="str">
        <f>Table1[[#This Row],[Vevő]]</f>
        <v>BALTRANS Árufuvarozási Kft</v>
      </c>
      <c r="F863" t="str">
        <f>Table1[[#This Row],[Termékkör]]</f>
        <v>Lánc függesztékek</v>
      </c>
      <c r="G863" s="4">
        <f>Table1[[#This Row],[SzumElad]]</f>
        <v>1485</v>
      </c>
      <c r="H863" s="7">
        <f>Table1[[#This Row],[Jut_%]]</f>
        <v>5</v>
      </c>
      <c r="I863" s="4">
        <f>Table1[[#This Row],[Jut]]</f>
        <v>74.25</v>
      </c>
      <c r="J863" s="4">
        <f>Table1[[#This Row],[Column1]]</f>
        <v>0</v>
      </c>
    </row>
    <row r="864" spans="1:10" hidden="1" x14ac:dyDescent="0.3">
      <c r="A864" s="2" t="str">
        <f>Table1[[#This Row],[Befolyt]]</f>
        <v>n</v>
      </c>
      <c r="B864" t="str">
        <f>Table1[[#This Row],[ÜK]]</f>
        <v>Nagy Gergely</v>
      </c>
      <c r="C864" s="3" t="str">
        <f>Table1[[#This Row],[Szla]]</f>
        <v>514/2026</v>
      </c>
      <c r="D864" s="6">
        <f>Table1[[#This Row],[Kelt_hó]]</f>
        <v>2</v>
      </c>
      <c r="E864" t="str">
        <f>Table1[[#This Row],[Vevő]]</f>
        <v>Alstom Hungary Kft</v>
      </c>
      <c r="F864" t="str">
        <f>Table1[[#This Row],[Termékkör]]</f>
        <v>Emelőgép szolgáltatások</v>
      </c>
      <c r="G864" s="4">
        <f>Table1[[#This Row],[SzumElad]]</f>
        <v>0</v>
      </c>
      <c r="H864" s="7">
        <f>Table1[[#This Row],[Jut_%]]</f>
        <v>0</v>
      </c>
      <c r="I864" s="4">
        <f>Table1[[#This Row],[Jut]]</f>
        <v>0</v>
      </c>
      <c r="J864" s="4">
        <f>Table1[[#This Row],[Column1]]</f>
        <v>0</v>
      </c>
    </row>
    <row r="865" spans="1:10" hidden="1" x14ac:dyDescent="0.3">
      <c r="A865" s="2" t="str">
        <f>Table1[[#This Row],[Befolyt]]</f>
        <v>n</v>
      </c>
      <c r="B865" t="str">
        <f>Table1[[#This Row],[ÜK]]</f>
        <v>Nagy Gergely</v>
      </c>
      <c r="C865" s="3" t="str">
        <f>Table1[[#This Row],[Szla]]</f>
        <v>514/2026</v>
      </c>
      <c r="D865" s="6">
        <f>Table1[[#This Row],[Kelt_hó]]</f>
        <v>2</v>
      </c>
      <c r="E865" t="str">
        <f>Table1[[#This Row],[Vevő]]</f>
        <v>Alstom Hungary Kft</v>
      </c>
      <c r="F865" t="str">
        <f>Table1[[#This Row],[Termékkör]]</f>
        <v>Daruk futómacskák</v>
      </c>
      <c r="G865" s="4">
        <f>Table1[[#This Row],[SzumElad]]</f>
        <v>1050102</v>
      </c>
      <c r="H865" s="7">
        <f>Table1[[#This Row],[Jut_%]]</f>
        <v>4</v>
      </c>
      <c r="I865" s="4">
        <f>Table1[[#This Row],[Jut]]</f>
        <v>42004.08</v>
      </c>
      <c r="J865" s="4">
        <f>Table1[[#This Row],[Column1]]</f>
        <v>0</v>
      </c>
    </row>
    <row r="866" spans="1:10" hidden="1" x14ac:dyDescent="0.3">
      <c r="A866" s="2" t="str">
        <f>Table1[[#This Row],[Befolyt]]</f>
        <v>n</v>
      </c>
      <c r="B866" t="str">
        <f>Table1[[#This Row],[ÜK]]</f>
        <v>Nagy Gergely</v>
      </c>
      <c r="C866" s="3" t="str">
        <f>Table1[[#This Row],[Szla]]</f>
        <v>514/2026</v>
      </c>
      <c r="D866" s="6">
        <f>Table1[[#This Row],[Kelt_hó]]</f>
        <v>2</v>
      </c>
      <c r="E866" t="str">
        <f>Table1[[#This Row],[Vevő]]</f>
        <v>Alstom Hungary Kft</v>
      </c>
      <c r="F866" t="str">
        <f>Table1[[#This Row],[Termékkör]]</f>
        <v>Fuvar</v>
      </c>
      <c r="G866" s="4">
        <f>Table1[[#This Row],[SzumElad]]</f>
        <v>0</v>
      </c>
      <c r="H866" s="7">
        <f>Table1[[#This Row],[Jut_%]]</f>
        <v>0</v>
      </c>
      <c r="I866" s="4">
        <f>Table1[[#This Row],[Jut]]</f>
        <v>0</v>
      </c>
      <c r="J866" s="4">
        <f>Table1[[#This Row],[Column1]]</f>
        <v>0</v>
      </c>
    </row>
    <row r="867" spans="1:10" hidden="1" x14ac:dyDescent="0.3">
      <c r="A867" s="2" t="str">
        <f>Table1[[#This Row],[Befolyt]]</f>
        <v>n</v>
      </c>
      <c r="B867" t="str">
        <f>Table1[[#This Row],[ÜK]]</f>
        <v>Nagy Gergely</v>
      </c>
      <c r="C867" s="3" t="str">
        <f>Table1[[#This Row],[Szla]]</f>
        <v>514/2026</v>
      </c>
      <c r="D867" s="6">
        <f>Table1[[#This Row],[Kelt_hó]]</f>
        <v>2</v>
      </c>
      <c r="E867" t="str">
        <f>Table1[[#This Row],[Vevő]]</f>
        <v>Alstom Hungary Kft</v>
      </c>
      <c r="F867" t="str">
        <f>Table1[[#This Row],[Termékkör]]</f>
        <v>Daruk futómacskák</v>
      </c>
      <c r="G867" s="4">
        <f>Table1[[#This Row],[SzumElad]]</f>
        <v>0</v>
      </c>
      <c r="H867" s="7">
        <f>Table1[[#This Row],[Jut_%]]</f>
        <v>0</v>
      </c>
      <c r="I867" s="4">
        <f>Table1[[#This Row],[Jut]]</f>
        <v>0</v>
      </c>
      <c r="J867" s="4">
        <f>Table1[[#This Row],[Column1]]</f>
        <v>0</v>
      </c>
    </row>
    <row r="868" spans="1:10" hidden="1" x14ac:dyDescent="0.3">
      <c r="A868" s="2" t="str">
        <f>Table1[[#This Row],[Befolyt]]</f>
        <v>n</v>
      </c>
      <c r="B868" t="str">
        <f>Table1[[#This Row],[ÜK]]</f>
        <v>Nagy Gergely</v>
      </c>
      <c r="C868" s="3" t="str">
        <f>Table1[[#This Row],[Szla]]</f>
        <v>514/2026</v>
      </c>
      <c r="D868" s="6">
        <f>Table1[[#This Row],[Kelt_hó]]</f>
        <v>2</v>
      </c>
      <c r="E868" t="str">
        <f>Table1[[#This Row],[Vevő]]</f>
        <v>Alstom Hungary Kft</v>
      </c>
      <c r="F868" t="str">
        <f>Table1[[#This Row],[Termékkör]]</f>
        <v>Kapcsolóelemek</v>
      </c>
      <c r="G868" s="4">
        <f>Table1[[#This Row],[SzumElad]]</f>
        <v>44940</v>
      </c>
      <c r="H868" s="7">
        <f>Table1[[#This Row],[Jut_%]]</f>
        <v>7</v>
      </c>
      <c r="I868" s="4">
        <f>Table1[[#This Row],[Jut]]</f>
        <v>3145.8</v>
      </c>
      <c r="J868" s="4">
        <f>Table1[[#This Row],[Column1]]</f>
        <v>0</v>
      </c>
    </row>
    <row r="869" spans="1:10" hidden="1" x14ac:dyDescent="0.3">
      <c r="A869" s="2" t="str">
        <f>Table1[[#This Row],[Befolyt]]</f>
        <v>n</v>
      </c>
      <c r="B869" t="str">
        <f>Table1[[#This Row],[ÜK]]</f>
        <v>Halász Miklós</v>
      </c>
      <c r="C869" s="3" t="str">
        <f>Table1[[#This Row],[Szla]]</f>
        <v>513/2026</v>
      </c>
      <c r="D869" s="6">
        <f>Table1[[#This Row],[Kelt_hó]]</f>
        <v>2</v>
      </c>
      <c r="E869" t="str">
        <f>Table1[[#This Row],[Vevő]]</f>
        <v>Linamar Gyöngyös Kft.</v>
      </c>
      <c r="F869" t="str">
        <f>Table1[[#This Row],[Termékkör]]</f>
        <v>Acélsodrony függesztékek</v>
      </c>
      <c r="G869" s="4">
        <f>Table1[[#This Row],[SzumElad]]</f>
        <v>33835</v>
      </c>
      <c r="H869" s="7">
        <f>Table1[[#This Row],[Jut_%]]</f>
        <v>4</v>
      </c>
      <c r="I869" s="4">
        <f>Table1[[#This Row],[Jut]]</f>
        <v>1353.4</v>
      </c>
      <c r="J869" s="4">
        <f>Table1[[#This Row],[Column1]]</f>
        <v>0</v>
      </c>
    </row>
    <row r="870" spans="1:10" hidden="1" x14ac:dyDescent="0.3">
      <c r="A870" s="2" t="str">
        <f>Table1[[#This Row],[Befolyt]]</f>
        <v>n</v>
      </c>
      <c r="B870" t="str">
        <f>Table1[[#This Row],[ÜK]]</f>
        <v>Halász Miklós</v>
      </c>
      <c r="C870" s="3" t="str">
        <f>Table1[[#This Row],[Szla]]</f>
        <v>513/2026</v>
      </c>
      <c r="D870" s="6">
        <f>Table1[[#This Row],[Kelt_hó]]</f>
        <v>2</v>
      </c>
      <c r="E870" t="str">
        <f>Table1[[#This Row],[Vevő]]</f>
        <v>Linamar Gyöngyös Kft.</v>
      </c>
      <c r="F870" t="str">
        <f>Table1[[#This Row],[Termékkör]]</f>
        <v>Fuvar</v>
      </c>
      <c r="G870" s="4">
        <f>Table1[[#This Row],[SzumElad]]</f>
        <v>3000</v>
      </c>
      <c r="H870" s="7">
        <f>Table1[[#This Row],[Jut_%]]</f>
        <v>0</v>
      </c>
      <c r="I870" s="4">
        <f>Table1[[#This Row],[Jut]]</f>
        <v>0</v>
      </c>
      <c r="J870" s="4">
        <f>Table1[[#This Row],[Column1]]</f>
        <v>0</v>
      </c>
    </row>
    <row r="871" spans="1:10" hidden="1" x14ac:dyDescent="0.3">
      <c r="A871" s="2" t="str">
        <f>Table1[[#This Row],[Befolyt]]</f>
        <v>n</v>
      </c>
      <c r="B871" t="str">
        <f>Table1[[#This Row],[ÜK]]</f>
        <v>Molnár Ferenc</v>
      </c>
      <c r="C871" s="3" t="str">
        <f>Table1[[#This Row],[Szla]]</f>
        <v>512/2026</v>
      </c>
      <c r="D871" s="6">
        <f>Table1[[#This Row],[Kelt_hó]]</f>
        <v>2</v>
      </c>
      <c r="E871" t="str">
        <f>Table1[[#This Row],[Vevő]]</f>
        <v>Salzgitter Mannesmann Acélkereskedelmi Kft.</v>
      </c>
      <c r="F871" t="str">
        <f>Table1[[#This Row],[Termékkör]]</f>
        <v>Textilkötelek hevederek</v>
      </c>
      <c r="G871" s="4">
        <f>Table1[[#This Row],[SzumElad]]</f>
        <v>48000</v>
      </c>
      <c r="H871" s="7">
        <f>Table1[[#This Row],[Jut_%]]</f>
        <v>4</v>
      </c>
      <c r="I871" s="4">
        <f>Table1[[#This Row],[Jut]]</f>
        <v>1920</v>
      </c>
      <c r="J871" s="4">
        <f>Table1[[#This Row],[Column1]]</f>
        <v>0</v>
      </c>
    </row>
    <row r="872" spans="1:10" hidden="1" x14ac:dyDescent="0.3">
      <c r="A872" s="2" t="str">
        <f>Table1[[#This Row],[Befolyt]]</f>
        <v>n</v>
      </c>
      <c r="B872" t="str">
        <f>Table1[[#This Row],[ÜK]]</f>
        <v>Molnár Ferenc</v>
      </c>
      <c r="C872" s="3" t="str">
        <f>Table1[[#This Row],[Szla]]</f>
        <v>512/2026</v>
      </c>
      <c r="D872" s="6">
        <f>Table1[[#This Row],[Kelt_hó]]</f>
        <v>2</v>
      </c>
      <c r="E872" t="str">
        <f>Table1[[#This Row],[Vevő]]</f>
        <v>Salzgitter Mannesmann Acélkereskedelmi Kft.</v>
      </c>
      <c r="F872" t="str">
        <f>Table1[[#This Row],[Termékkör]]</f>
        <v>Textilkötelek hevederek</v>
      </c>
      <c r="G872" s="4">
        <f>Table1[[#This Row],[SzumElad]]</f>
        <v>88000</v>
      </c>
      <c r="H872" s="7">
        <f>Table1[[#This Row],[Jut_%]]</f>
        <v>4</v>
      </c>
      <c r="I872" s="4">
        <f>Table1[[#This Row],[Jut]]</f>
        <v>3520</v>
      </c>
      <c r="J872" s="4">
        <f>Table1[[#This Row],[Column1]]</f>
        <v>0</v>
      </c>
    </row>
    <row r="873" spans="1:10" hidden="1" x14ac:dyDescent="0.3">
      <c r="A873" s="2" t="str">
        <f>Table1[[#This Row],[Befolyt]]</f>
        <v>n</v>
      </c>
      <c r="B873" t="str">
        <f>Table1[[#This Row],[ÜK]]</f>
        <v>Molnár Ferenc</v>
      </c>
      <c r="C873" s="3" t="str">
        <f>Table1[[#This Row],[Szla]]</f>
        <v>512/2026</v>
      </c>
      <c r="D873" s="6">
        <f>Table1[[#This Row],[Kelt_hó]]</f>
        <v>2</v>
      </c>
      <c r="E873" t="str">
        <f>Table1[[#This Row],[Vevő]]</f>
        <v>Salzgitter Mannesmann Acélkereskedelmi Kft.</v>
      </c>
      <c r="F873" t="str">
        <f>Table1[[#This Row],[Termékkör]]</f>
        <v>Textilkötelek hevederek</v>
      </c>
      <c r="G873" s="4">
        <f>Table1[[#This Row],[SzumElad]]</f>
        <v>37800</v>
      </c>
      <c r="H873" s="7">
        <f>Table1[[#This Row],[Jut_%]]</f>
        <v>4</v>
      </c>
      <c r="I873" s="4">
        <f>Table1[[#This Row],[Jut]]</f>
        <v>1512</v>
      </c>
      <c r="J873" s="4">
        <f>Table1[[#This Row],[Column1]]</f>
        <v>0</v>
      </c>
    </row>
    <row r="874" spans="1:10" hidden="1" x14ac:dyDescent="0.3">
      <c r="A874" s="2" t="str">
        <f>Table1[[#This Row],[Befolyt]]</f>
        <v>n</v>
      </c>
      <c r="B874" t="str">
        <f>Table1[[#This Row],[ÜK]]</f>
        <v>Molnár Ferenc</v>
      </c>
      <c r="C874" s="3" t="str">
        <f>Table1[[#This Row],[Szla]]</f>
        <v>512/2026</v>
      </c>
      <c r="D874" s="6">
        <f>Table1[[#This Row],[Kelt_hó]]</f>
        <v>2</v>
      </c>
      <c r="E874" t="str">
        <f>Table1[[#This Row],[Vevő]]</f>
        <v>Salzgitter Mannesmann Acélkereskedelmi Kft.</v>
      </c>
      <c r="F874" t="str">
        <f>Table1[[#This Row],[Termékkör]]</f>
        <v>Textilkötelek hevederek</v>
      </c>
      <c r="G874" s="4">
        <f>Table1[[#This Row],[SzumElad]]</f>
        <v>49600</v>
      </c>
      <c r="H874" s="7">
        <f>Table1[[#This Row],[Jut_%]]</f>
        <v>4</v>
      </c>
      <c r="I874" s="4">
        <f>Table1[[#This Row],[Jut]]</f>
        <v>1984</v>
      </c>
      <c r="J874" s="4">
        <f>Table1[[#This Row],[Column1]]</f>
        <v>0</v>
      </c>
    </row>
    <row r="875" spans="1:10" hidden="1" x14ac:dyDescent="0.3">
      <c r="A875" s="2" t="str">
        <f>Table1[[#This Row],[Befolyt]]</f>
        <v>n</v>
      </c>
      <c r="B875" t="str">
        <f>Table1[[#This Row],[ÜK]]</f>
        <v>Molnár Ferenc</v>
      </c>
      <c r="C875" s="3" t="str">
        <f>Table1[[#This Row],[Szla]]</f>
        <v>512/2026</v>
      </c>
      <c r="D875" s="6">
        <f>Table1[[#This Row],[Kelt_hó]]</f>
        <v>2</v>
      </c>
      <c r="E875" t="str">
        <f>Table1[[#This Row],[Vevő]]</f>
        <v>Salzgitter Mannesmann Acélkereskedelmi Kft.</v>
      </c>
      <c r="F875" t="str">
        <f>Table1[[#This Row],[Termékkör]]</f>
        <v>Textilkötelek hevederek</v>
      </c>
      <c r="G875" s="4">
        <f>Table1[[#This Row],[SzumElad]]</f>
        <v>19200</v>
      </c>
      <c r="H875" s="7">
        <f>Table1[[#This Row],[Jut_%]]</f>
        <v>4</v>
      </c>
      <c r="I875" s="4">
        <f>Table1[[#This Row],[Jut]]</f>
        <v>768</v>
      </c>
      <c r="J875" s="4">
        <f>Table1[[#This Row],[Column1]]</f>
        <v>0</v>
      </c>
    </row>
    <row r="876" spans="1:10" hidden="1" x14ac:dyDescent="0.3">
      <c r="A876" s="2" t="str">
        <f>Table1[[#This Row],[Befolyt]]</f>
        <v>n</v>
      </c>
      <c r="B876" t="str">
        <f>Table1[[#This Row],[ÜK]]</f>
        <v>Molnár Ferenc</v>
      </c>
      <c r="C876" s="3" t="str">
        <f>Table1[[#This Row],[Szla]]</f>
        <v>512/2026</v>
      </c>
      <c r="D876" s="6">
        <f>Table1[[#This Row],[Kelt_hó]]</f>
        <v>2</v>
      </c>
      <c r="E876" t="str">
        <f>Table1[[#This Row],[Vevő]]</f>
        <v>Salzgitter Mannesmann Acélkereskedelmi Kft.</v>
      </c>
      <c r="F876" t="str">
        <f>Table1[[#This Row],[Termékkör]]</f>
        <v>Textilkötelek hevederek</v>
      </c>
      <c r="G876" s="4">
        <f>Table1[[#This Row],[SzumElad]]</f>
        <v>48000</v>
      </c>
      <c r="H876" s="7">
        <f>Table1[[#This Row],[Jut_%]]</f>
        <v>4</v>
      </c>
      <c r="I876" s="4">
        <f>Table1[[#This Row],[Jut]]</f>
        <v>1920</v>
      </c>
      <c r="J876" s="4">
        <f>Table1[[#This Row],[Column1]]</f>
        <v>0</v>
      </c>
    </row>
    <row r="877" spans="1:10" hidden="1" x14ac:dyDescent="0.3">
      <c r="A877" s="2" t="str">
        <f>Table1[[#This Row],[Befolyt]]</f>
        <v>n</v>
      </c>
      <c r="B877" t="str">
        <f>Table1[[#This Row],[ÜK]]</f>
        <v>Molnár Ferenc</v>
      </c>
      <c r="C877" s="3" t="str">
        <f>Table1[[#This Row],[Szla]]</f>
        <v>512/2026</v>
      </c>
      <c r="D877" s="6">
        <f>Table1[[#This Row],[Kelt_hó]]</f>
        <v>2</v>
      </c>
      <c r="E877" t="str">
        <f>Table1[[#This Row],[Vevő]]</f>
        <v>Salzgitter Mannesmann Acélkereskedelmi Kft.</v>
      </c>
      <c r="F877" t="str">
        <f>Table1[[#This Row],[Termékkör]]</f>
        <v>Textilkötelek hevederek</v>
      </c>
      <c r="G877" s="4">
        <f>Table1[[#This Row],[SzumElad]]</f>
        <v>23610</v>
      </c>
      <c r="H877" s="7">
        <f>Table1[[#This Row],[Jut_%]]</f>
        <v>1.98</v>
      </c>
      <c r="I877" s="4">
        <f>Table1[[#This Row],[Jut]]</f>
        <v>467.47800000000001</v>
      </c>
      <c r="J877" s="4">
        <f>Table1[[#This Row],[Column1]]</f>
        <v>0</v>
      </c>
    </row>
    <row r="878" spans="1:10" hidden="1" x14ac:dyDescent="0.3">
      <c r="A878" s="2" t="str">
        <f>Table1[[#This Row],[Befolyt]]</f>
        <v>n</v>
      </c>
      <c r="B878" t="str">
        <f>Table1[[#This Row],[ÜK]]</f>
        <v>Molnár Ferenc</v>
      </c>
      <c r="C878" s="3" t="str">
        <f>Table1[[#This Row],[Szla]]</f>
        <v>512/2026</v>
      </c>
      <c r="D878" s="6">
        <f>Table1[[#This Row],[Kelt_hó]]</f>
        <v>2</v>
      </c>
      <c r="E878" t="str">
        <f>Table1[[#This Row],[Vevő]]</f>
        <v>Salzgitter Mannesmann Acélkereskedelmi Kft.</v>
      </c>
      <c r="F878" t="str">
        <f>Table1[[#This Row],[Termékkör]]</f>
        <v>Fuvar</v>
      </c>
      <c r="G878" s="4">
        <f>Table1[[#This Row],[SzumElad]]</f>
        <v>0</v>
      </c>
      <c r="H878" s="7">
        <f>Table1[[#This Row],[Jut_%]]</f>
        <v>0</v>
      </c>
      <c r="I878" s="4">
        <f>Table1[[#This Row],[Jut]]</f>
        <v>0</v>
      </c>
      <c r="J878" s="4">
        <f>Table1[[#This Row],[Column1]]</f>
        <v>0</v>
      </c>
    </row>
    <row r="879" spans="1:10" hidden="1" x14ac:dyDescent="0.3">
      <c r="A879" s="2" t="str">
        <f>Table1[[#This Row],[Befolyt]]</f>
        <v>n</v>
      </c>
      <c r="B879" t="str">
        <f>Table1[[#This Row],[ÜK]]</f>
        <v>Molnár Ferenc</v>
      </c>
      <c r="C879" s="3" t="str">
        <f>Table1[[#This Row],[Szla]]</f>
        <v>512/2026</v>
      </c>
      <c r="D879" s="6">
        <f>Table1[[#This Row],[Kelt_hó]]</f>
        <v>2</v>
      </c>
      <c r="E879" t="str">
        <f>Table1[[#This Row],[Vevő]]</f>
        <v>Salzgitter Mannesmann Acélkereskedelmi Kft.</v>
      </c>
      <c r="F879" t="str">
        <f>Table1[[#This Row],[Termékkör]]</f>
        <v>Fuvar</v>
      </c>
      <c r="G879" s="4">
        <f>Table1[[#This Row],[SzumElad]]</f>
        <v>0</v>
      </c>
      <c r="H879" s="7">
        <f>Table1[[#This Row],[Jut_%]]</f>
        <v>0</v>
      </c>
      <c r="I879" s="4">
        <f>Table1[[#This Row],[Jut]]</f>
        <v>0</v>
      </c>
      <c r="J879" s="4">
        <f>Table1[[#This Row],[Column1]]</f>
        <v>0</v>
      </c>
    </row>
    <row r="880" spans="1:10" hidden="1" x14ac:dyDescent="0.3">
      <c r="A880" s="2" t="str">
        <f>Table1[[#This Row],[Befolyt]]</f>
        <v>n</v>
      </c>
      <c r="B880" t="str">
        <f>Table1[[#This Row],[ÜK]]</f>
        <v>Simon Jenő</v>
      </c>
      <c r="C880" s="3" t="str">
        <f>Table1[[#This Row],[Szla]]</f>
        <v>511/2026</v>
      </c>
      <c r="D880" s="6">
        <f>Table1[[#This Row],[Kelt_hó]]</f>
        <v>2</v>
      </c>
      <c r="E880" t="str">
        <f>Table1[[#This Row],[Vevő]]</f>
        <v>Rheinmetall Hungary Zrt.</v>
      </c>
      <c r="F880" t="str">
        <f>Table1[[#This Row],[Termékkör]]</f>
        <v>Lánc függesztékek</v>
      </c>
      <c r="G880" s="4">
        <f>Table1[[#This Row],[SzumElad]]</f>
        <v>954630</v>
      </c>
      <c r="H880" s="7">
        <f>Table1[[#This Row],[Jut_%]]</f>
        <v>23.16</v>
      </c>
      <c r="I880" s="4">
        <f>Table1[[#This Row],[Jut]]</f>
        <v>221092.30800000002</v>
      </c>
      <c r="J880" s="4">
        <f>Table1[[#This Row],[Column1]]</f>
        <v>0</v>
      </c>
    </row>
    <row r="881" spans="1:10" hidden="1" x14ac:dyDescent="0.3">
      <c r="A881" s="2" t="str">
        <f>Table1[[#This Row],[Befolyt]]</f>
        <v>n</v>
      </c>
      <c r="B881" t="str">
        <f>Table1[[#This Row],[ÜK]]</f>
        <v>Simon Jenő</v>
      </c>
      <c r="C881" s="3" t="str">
        <f>Table1[[#This Row],[Szla]]</f>
        <v>511/2026</v>
      </c>
      <c r="D881" s="6">
        <f>Table1[[#This Row],[Kelt_hó]]</f>
        <v>2</v>
      </c>
      <c r="E881" t="str">
        <f>Table1[[#This Row],[Vevő]]</f>
        <v>Rheinmetall Hungary Zrt.</v>
      </c>
      <c r="F881" t="str">
        <f>Table1[[#This Row],[Termékkör]]</f>
        <v>Fuvar</v>
      </c>
      <c r="G881" s="4">
        <f>Table1[[#This Row],[SzumElad]]</f>
        <v>0</v>
      </c>
      <c r="H881" s="7">
        <f>Table1[[#This Row],[Jut_%]]</f>
        <v>0</v>
      </c>
      <c r="I881" s="4">
        <f>Table1[[#This Row],[Jut]]</f>
        <v>0</v>
      </c>
      <c r="J881" s="4">
        <f>Table1[[#This Row],[Column1]]</f>
        <v>0</v>
      </c>
    </row>
    <row r="882" spans="1:10" hidden="1" x14ac:dyDescent="0.3">
      <c r="A882" s="2" t="str">
        <f>Table1[[#This Row],[Befolyt]]</f>
        <v>n</v>
      </c>
      <c r="B882" t="str">
        <f>Table1[[#This Row],[ÜK]]</f>
        <v>Simon Jenő</v>
      </c>
      <c r="C882" s="3" t="str">
        <f>Table1[[#This Row],[Szla]]</f>
        <v>511/2026</v>
      </c>
      <c r="D882" s="6">
        <f>Table1[[#This Row],[Kelt_hó]]</f>
        <v>2</v>
      </c>
      <c r="E882" t="str">
        <f>Table1[[#This Row],[Vevő]]</f>
        <v>Rheinmetall Hungary Zrt.</v>
      </c>
      <c r="F882" t="str">
        <f>Table1[[#This Row],[Termékkör]]</f>
        <v>Kapcsolóelemek</v>
      </c>
      <c r="G882" s="4">
        <f>Table1[[#This Row],[SzumElad]]</f>
        <v>57000</v>
      </c>
      <c r="H882" s="7">
        <f>Table1[[#This Row],[Jut_%]]</f>
        <v>3.36</v>
      </c>
      <c r="I882" s="4">
        <f>Table1[[#This Row],[Jut]]</f>
        <v>1915.2</v>
      </c>
      <c r="J882" s="4">
        <f>Table1[[#This Row],[Column1]]</f>
        <v>0</v>
      </c>
    </row>
    <row r="883" spans="1:10" hidden="1" x14ac:dyDescent="0.3">
      <c r="A883" s="2" t="str">
        <f>Table1[[#This Row],[Befolyt]]</f>
        <v>n</v>
      </c>
      <c r="B883" t="str">
        <f>Table1[[#This Row],[ÜK]]</f>
        <v>Simon Jenő</v>
      </c>
      <c r="C883" s="3" t="str">
        <f>Table1[[#This Row],[Szla]]</f>
        <v>511/2026</v>
      </c>
      <c r="D883" s="6">
        <f>Table1[[#This Row],[Kelt_hó]]</f>
        <v>2</v>
      </c>
      <c r="E883" t="str">
        <f>Table1[[#This Row],[Vevő]]</f>
        <v>Rheinmetall Hungary Zrt.</v>
      </c>
      <c r="F883" t="str">
        <f>Table1[[#This Row],[Termékkör]]</f>
        <v>Fuvar</v>
      </c>
      <c r="G883" s="4">
        <f>Table1[[#This Row],[SzumElad]]</f>
        <v>0</v>
      </c>
      <c r="H883" s="7">
        <f>Table1[[#This Row],[Jut_%]]</f>
        <v>0</v>
      </c>
      <c r="I883" s="4">
        <f>Table1[[#This Row],[Jut]]</f>
        <v>0</v>
      </c>
      <c r="J883" s="4">
        <f>Table1[[#This Row],[Column1]]</f>
        <v>0</v>
      </c>
    </row>
    <row r="884" spans="1:10" hidden="1" x14ac:dyDescent="0.3">
      <c r="A884" s="2" t="str">
        <f>Table1[[#This Row],[Befolyt]]</f>
        <v>i</v>
      </c>
      <c r="B884" t="str">
        <f>Table1[[#This Row],[ÜK]]</f>
        <v>Molnár Ferenc</v>
      </c>
      <c r="C884" s="3" t="str">
        <f>Table1[[#This Row],[Szla]]</f>
        <v>510/2026</v>
      </c>
      <c r="D884" s="6">
        <f>Table1[[#This Row],[Kelt_hó]]</f>
        <v>2</v>
      </c>
      <c r="E884" t="str">
        <f>Table1[[#This Row],[Vevő]]</f>
        <v>László-Tech Kft.</v>
      </c>
      <c r="F884" t="str">
        <f>Table1[[#This Row],[Termékkör]]</f>
        <v>Rakományrögzítők</v>
      </c>
      <c r="G884" s="4">
        <f>Table1[[#This Row],[SzumElad]]</f>
        <v>21000</v>
      </c>
      <c r="H884" s="7">
        <f>Table1[[#This Row],[Jut_%]]</f>
        <v>8</v>
      </c>
      <c r="I884" s="4">
        <f>Table1[[#This Row],[Jut]]</f>
        <v>1680</v>
      </c>
      <c r="J884" s="4">
        <f>Table1[[#This Row],[Column1]]</f>
        <v>0</v>
      </c>
    </row>
    <row r="885" spans="1:10" hidden="1" x14ac:dyDescent="0.3">
      <c r="A885" s="2" t="str">
        <f>Table1[[#This Row],[Befolyt]]</f>
        <v>i</v>
      </c>
      <c r="B885" t="str">
        <f>Table1[[#This Row],[ÜK]]</f>
        <v>Molnár Ferenc</v>
      </c>
      <c r="C885" s="3" t="str">
        <f>Table1[[#This Row],[Szla]]</f>
        <v>510/2026</v>
      </c>
      <c r="D885" s="6">
        <f>Table1[[#This Row],[Kelt_hó]]</f>
        <v>2</v>
      </c>
      <c r="E885" t="str">
        <f>Table1[[#This Row],[Vevő]]</f>
        <v>László-Tech Kft.</v>
      </c>
      <c r="F885" t="str">
        <f>Table1[[#This Row],[Termékkör]]</f>
        <v>Fuvar</v>
      </c>
      <c r="G885" s="4">
        <f>Table1[[#This Row],[SzumElad]]</f>
        <v>0</v>
      </c>
      <c r="H885" s="7">
        <f>Table1[[#This Row],[Jut_%]]</f>
        <v>0</v>
      </c>
      <c r="I885" s="4">
        <f>Table1[[#This Row],[Jut]]</f>
        <v>0</v>
      </c>
      <c r="J885" s="4">
        <f>Table1[[#This Row],[Column1]]</f>
        <v>0</v>
      </c>
    </row>
    <row r="886" spans="1:10" hidden="1" x14ac:dyDescent="0.3">
      <c r="A886" s="2" t="str">
        <f>Table1[[#This Row],[Befolyt]]</f>
        <v>i</v>
      </c>
      <c r="B886" t="str">
        <f>Table1[[#This Row],[ÜK]]</f>
        <v>Négyesy Gábor</v>
      </c>
      <c r="C886" s="3" t="str">
        <f>Table1[[#This Row],[Szla]]</f>
        <v>509/2026</v>
      </c>
      <c r="D886" s="6">
        <f>Table1[[#This Row],[Kelt_hó]]</f>
        <v>2</v>
      </c>
      <c r="E886" t="str">
        <f>Table1[[#This Row],[Vevő]]</f>
        <v>Hohl László</v>
      </c>
      <c r="F886" t="str">
        <f>Table1[[#This Row],[Termékkör]]</f>
        <v>Emelőszemek</v>
      </c>
      <c r="G886" s="4">
        <f>Table1[[#This Row],[SzumElad]]</f>
        <v>1750</v>
      </c>
      <c r="H886" s="7">
        <f>Table1[[#This Row],[Jut_%]]</f>
        <v>5</v>
      </c>
      <c r="I886" s="4">
        <f>Table1[[#This Row],[Jut]]</f>
        <v>87.5</v>
      </c>
      <c r="J886" s="4">
        <f>Table1[[#This Row],[Column1]]</f>
        <v>0</v>
      </c>
    </row>
    <row r="887" spans="1:10" hidden="1" x14ac:dyDescent="0.3">
      <c r="A887" s="2" t="str">
        <f>Table1[[#This Row],[Befolyt]]</f>
        <v>i</v>
      </c>
      <c r="B887" t="str">
        <f>Table1[[#This Row],[ÜK]]</f>
        <v>Négyesy Gábor</v>
      </c>
      <c r="C887" s="3" t="str">
        <f>Table1[[#This Row],[Szla]]</f>
        <v>509/2026</v>
      </c>
      <c r="D887" s="6">
        <f>Table1[[#This Row],[Kelt_hó]]</f>
        <v>2</v>
      </c>
      <c r="E887" t="str">
        <f>Table1[[#This Row],[Vevő]]</f>
        <v>Hohl László</v>
      </c>
      <c r="F887" t="str">
        <f>Table1[[#This Row],[Termékkör]]</f>
        <v>Emelőszemek</v>
      </c>
      <c r="G887" s="4">
        <f>Table1[[#This Row],[SzumElad]]</f>
        <v>1450</v>
      </c>
      <c r="H887" s="7">
        <f>Table1[[#This Row],[Jut_%]]</f>
        <v>5</v>
      </c>
      <c r="I887" s="4">
        <f>Table1[[#This Row],[Jut]]</f>
        <v>72.5</v>
      </c>
      <c r="J887" s="4">
        <f>Table1[[#This Row],[Column1]]</f>
        <v>0</v>
      </c>
    </row>
    <row r="888" spans="1:10" hidden="1" x14ac:dyDescent="0.3">
      <c r="A888" s="2" t="str">
        <f>Table1[[#This Row],[Befolyt]]</f>
        <v>i</v>
      </c>
      <c r="B888" t="str">
        <f>Table1[[#This Row],[ÜK]]</f>
        <v>Négyesy Gábor</v>
      </c>
      <c r="C888" s="3" t="str">
        <f>Table1[[#This Row],[Szla]]</f>
        <v>509/2026</v>
      </c>
      <c r="D888" s="6">
        <f>Table1[[#This Row],[Kelt_hó]]</f>
        <v>2</v>
      </c>
      <c r="E888" t="str">
        <f>Table1[[#This Row],[Vevő]]</f>
        <v>Hohl László</v>
      </c>
      <c r="F888" t="str">
        <f>Table1[[#This Row],[Termékkör]]</f>
        <v>Lánc függesztékek</v>
      </c>
      <c r="G888" s="4">
        <f>Table1[[#This Row],[SzumElad]]</f>
        <v>25090</v>
      </c>
      <c r="H888" s="7">
        <f>Table1[[#This Row],[Jut_%]]</f>
        <v>10</v>
      </c>
      <c r="I888" s="4">
        <f>Table1[[#This Row],[Jut]]</f>
        <v>2509</v>
      </c>
      <c r="J888" s="4">
        <f>Table1[[#This Row],[Column1]]</f>
        <v>0</v>
      </c>
    </row>
    <row r="889" spans="1:10" hidden="1" x14ac:dyDescent="0.3">
      <c r="A889" s="2" t="str">
        <f>Table1[[#This Row],[Befolyt]]</f>
        <v>i</v>
      </c>
      <c r="B889" t="str">
        <f>Table1[[#This Row],[ÜK]]</f>
        <v>Négyesy Gábor</v>
      </c>
      <c r="C889" s="3" t="str">
        <f>Table1[[#This Row],[Szla]]</f>
        <v>509/2026</v>
      </c>
      <c r="D889" s="6">
        <f>Table1[[#This Row],[Kelt_hó]]</f>
        <v>2</v>
      </c>
      <c r="E889" t="str">
        <f>Table1[[#This Row],[Vevő]]</f>
        <v>Hohl László</v>
      </c>
      <c r="F889" t="str">
        <f>Table1[[#This Row],[Termékkör]]</f>
        <v>Lánc függesztékek</v>
      </c>
      <c r="G889" s="4">
        <f>Table1[[#This Row],[SzumElad]]</f>
        <v>15480</v>
      </c>
      <c r="H889" s="7">
        <f>Table1[[#This Row],[Jut_%]]</f>
        <v>10</v>
      </c>
      <c r="I889" s="4">
        <f>Table1[[#This Row],[Jut]]</f>
        <v>1548</v>
      </c>
      <c r="J889" s="4">
        <f>Table1[[#This Row],[Column1]]</f>
        <v>0</v>
      </c>
    </row>
    <row r="890" spans="1:10" hidden="1" x14ac:dyDescent="0.3">
      <c r="A890" s="2" t="str">
        <f>Table1[[#This Row],[Befolyt]]</f>
        <v>n</v>
      </c>
      <c r="B890" t="str">
        <f>Table1[[#This Row],[ÜK]]</f>
        <v>Molnár Ferenc</v>
      </c>
      <c r="C890" s="3" t="str">
        <f>Table1[[#This Row],[Szla]]</f>
        <v>508/2026</v>
      </c>
      <c r="D890" s="6">
        <f>Table1[[#This Row],[Kelt_hó]]</f>
        <v>2</v>
      </c>
      <c r="E890" t="str">
        <f>Table1[[#This Row],[Vevő]]</f>
        <v>ESZO Kft</v>
      </c>
      <c r="F890" t="str">
        <f>Table1[[#This Row],[Termékkör]]</f>
        <v>Textilkötelek hevederek</v>
      </c>
      <c r="G890" s="4">
        <f>Table1[[#This Row],[SzumElad]]</f>
        <v>20355</v>
      </c>
      <c r="H890" s="7">
        <f>Table1[[#This Row],[Jut_%]]</f>
        <v>6</v>
      </c>
      <c r="I890" s="4">
        <f>Table1[[#This Row],[Jut]]</f>
        <v>1221.3</v>
      </c>
      <c r="J890" s="4">
        <f>Table1[[#This Row],[Column1]]</f>
        <v>0</v>
      </c>
    </row>
    <row r="891" spans="1:10" hidden="1" x14ac:dyDescent="0.3">
      <c r="A891" s="2" t="str">
        <f>Table1[[#This Row],[Befolyt]]</f>
        <v>n</v>
      </c>
      <c r="B891" t="str">
        <f>Table1[[#This Row],[ÜK]]</f>
        <v>Molnár Ferenc</v>
      </c>
      <c r="C891" s="3" t="str">
        <f>Table1[[#This Row],[Szla]]</f>
        <v>508/2026</v>
      </c>
      <c r="D891" s="6">
        <f>Table1[[#This Row],[Kelt_hó]]</f>
        <v>2</v>
      </c>
      <c r="E891" t="str">
        <f>Table1[[#This Row],[Vevő]]</f>
        <v>ESZO Kft</v>
      </c>
      <c r="F891" t="str">
        <f>Table1[[#This Row],[Termékkör]]</f>
        <v>Textilkötelek hevederek</v>
      </c>
      <c r="G891" s="4">
        <f>Table1[[#This Row],[SzumElad]]</f>
        <v>13200</v>
      </c>
      <c r="H891" s="7">
        <f>Table1[[#This Row],[Jut_%]]</f>
        <v>6</v>
      </c>
      <c r="I891" s="4">
        <f>Table1[[#This Row],[Jut]]</f>
        <v>792</v>
      </c>
      <c r="J891" s="4">
        <f>Table1[[#This Row],[Column1]]</f>
        <v>0</v>
      </c>
    </row>
    <row r="892" spans="1:10" hidden="1" x14ac:dyDescent="0.3">
      <c r="A892" s="2" t="str">
        <f>Table1[[#This Row],[Befolyt]]</f>
        <v>n</v>
      </c>
      <c r="B892" t="str">
        <f>Table1[[#This Row],[ÜK]]</f>
        <v>Molnár Ferenc</v>
      </c>
      <c r="C892" s="3" t="str">
        <f>Table1[[#This Row],[Szla]]</f>
        <v>508/2026</v>
      </c>
      <c r="D892" s="6">
        <f>Table1[[#This Row],[Kelt_hó]]</f>
        <v>2</v>
      </c>
      <c r="E892" t="str">
        <f>Table1[[#This Row],[Vevő]]</f>
        <v>ESZO Kft</v>
      </c>
      <c r="F892" t="str">
        <f>Table1[[#This Row],[Termékkör]]</f>
        <v>Textilkötelek hevederek</v>
      </c>
      <c r="G892" s="4">
        <f>Table1[[#This Row],[SzumElad]]</f>
        <v>16050</v>
      </c>
      <c r="H892" s="7">
        <f>Table1[[#This Row],[Jut_%]]</f>
        <v>6</v>
      </c>
      <c r="I892" s="4">
        <f>Table1[[#This Row],[Jut]]</f>
        <v>963</v>
      </c>
      <c r="J892" s="4">
        <f>Table1[[#This Row],[Column1]]</f>
        <v>0</v>
      </c>
    </row>
    <row r="893" spans="1:10" hidden="1" x14ac:dyDescent="0.3">
      <c r="A893" s="2" t="str">
        <f>Table1[[#This Row],[Befolyt]]</f>
        <v>n</v>
      </c>
      <c r="B893" t="str">
        <f>Table1[[#This Row],[ÜK]]</f>
        <v>Molnár Ferenc</v>
      </c>
      <c r="C893" s="3" t="str">
        <f>Table1[[#This Row],[Szla]]</f>
        <v>508/2026</v>
      </c>
      <c r="D893" s="6">
        <f>Table1[[#This Row],[Kelt_hó]]</f>
        <v>2</v>
      </c>
      <c r="E893" t="str">
        <f>Table1[[#This Row],[Vevő]]</f>
        <v>ESZO Kft</v>
      </c>
      <c r="F893" t="str">
        <f>Table1[[#This Row],[Termékkör]]</f>
        <v>Textilkötelek hevederek</v>
      </c>
      <c r="G893" s="4">
        <f>Table1[[#This Row],[SzumElad]]</f>
        <v>20000</v>
      </c>
      <c r="H893" s="7">
        <f>Table1[[#This Row],[Jut_%]]</f>
        <v>10</v>
      </c>
      <c r="I893" s="4">
        <f>Table1[[#This Row],[Jut]]</f>
        <v>2000</v>
      </c>
      <c r="J893" s="4">
        <f>Table1[[#This Row],[Column1]]</f>
        <v>0</v>
      </c>
    </row>
    <row r="894" spans="1:10" hidden="1" x14ac:dyDescent="0.3">
      <c r="A894" s="2" t="str">
        <f>Table1[[#This Row],[Befolyt]]</f>
        <v>n</v>
      </c>
      <c r="B894" t="str">
        <f>Table1[[#This Row],[ÜK]]</f>
        <v>Molnár Ferenc</v>
      </c>
      <c r="C894" s="3" t="str">
        <f>Table1[[#This Row],[Szla]]</f>
        <v>508/2026</v>
      </c>
      <c r="D894" s="6">
        <f>Table1[[#This Row],[Kelt_hó]]</f>
        <v>2</v>
      </c>
      <c r="E894" t="str">
        <f>Table1[[#This Row],[Vevő]]</f>
        <v>ESZO Kft</v>
      </c>
      <c r="F894" t="str">
        <f>Table1[[#This Row],[Termékkör]]</f>
        <v>Fuvar</v>
      </c>
      <c r="G894" s="4">
        <f>Table1[[#This Row],[SzumElad]]</f>
        <v>4500</v>
      </c>
      <c r="H894" s="7">
        <f>Table1[[#This Row],[Jut_%]]</f>
        <v>0</v>
      </c>
      <c r="I894" s="4">
        <f>Table1[[#This Row],[Jut]]</f>
        <v>0</v>
      </c>
      <c r="J894" s="4">
        <f>Table1[[#This Row],[Column1]]</f>
        <v>0</v>
      </c>
    </row>
    <row r="895" spans="1:10" hidden="1" x14ac:dyDescent="0.3">
      <c r="A895" s="2" t="str">
        <f>Table1[[#This Row],[Befolyt]]</f>
        <v>n</v>
      </c>
      <c r="B895" t="str">
        <f>Table1[[#This Row],[ÜK]]</f>
        <v>Molnár Ferenc</v>
      </c>
      <c r="C895" s="3" t="str">
        <f>Table1[[#This Row],[Szla]]</f>
        <v>507/2026</v>
      </c>
      <c r="D895" s="6">
        <f>Table1[[#This Row],[Kelt_hó]]</f>
        <v>2</v>
      </c>
      <c r="E895" t="str">
        <f>Table1[[#This Row],[Vevő]]</f>
        <v>ESZO Kft</v>
      </c>
      <c r="F895" t="str">
        <f>Table1[[#This Row],[Termékkör]]</f>
        <v>Textilkötelek hevederek</v>
      </c>
      <c r="G895" s="4">
        <f>Table1[[#This Row],[SzumElad]]</f>
        <v>10080</v>
      </c>
      <c r="H895" s="7">
        <f>Table1[[#This Row],[Jut_%]]</f>
        <v>6.66</v>
      </c>
      <c r="I895" s="4">
        <f>Table1[[#This Row],[Jut]]</f>
        <v>671.32799999999997</v>
      </c>
      <c r="J895" s="4">
        <f>Table1[[#This Row],[Column1]]</f>
        <v>0</v>
      </c>
    </row>
    <row r="896" spans="1:10" hidden="1" x14ac:dyDescent="0.3">
      <c r="A896" s="2" t="str">
        <f>Table1[[#This Row],[Befolyt]]</f>
        <v>n</v>
      </c>
      <c r="B896" t="str">
        <f>Table1[[#This Row],[ÜK]]</f>
        <v>Molnár Ferenc</v>
      </c>
      <c r="C896" s="3" t="str">
        <f>Table1[[#This Row],[Szla]]</f>
        <v>507/2026</v>
      </c>
      <c r="D896" s="6">
        <f>Table1[[#This Row],[Kelt_hó]]</f>
        <v>2</v>
      </c>
      <c r="E896" t="str">
        <f>Table1[[#This Row],[Vevő]]</f>
        <v>ESZO Kft</v>
      </c>
      <c r="F896" t="str">
        <f>Table1[[#This Row],[Termékkör]]</f>
        <v>Textilkötelek hevederek</v>
      </c>
      <c r="G896" s="4">
        <f>Table1[[#This Row],[SzumElad]]</f>
        <v>23400</v>
      </c>
      <c r="H896" s="7">
        <f>Table1[[#This Row],[Jut_%]]</f>
        <v>10</v>
      </c>
      <c r="I896" s="4">
        <f>Table1[[#This Row],[Jut]]</f>
        <v>2340</v>
      </c>
      <c r="J896" s="4">
        <f>Table1[[#This Row],[Column1]]</f>
        <v>0</v>
      </c>
    </row>
    <row r="897" spans="1:10" hidden="1" x14ac:dyDescent="0.3">
      <c r="A897" s="2" t="str">
        <f>Table1[[#This Row],[Befolyt]]</f>
        <v>n</v>
      </c>
      <c r="B897" t="str">
        <f>Table1[[#This Row],[ÜK]]</f>
        <v>Molnár Ferenc</v>
      </c>
      <c r="C897" s="3" t="str">
        <f>Table1[[#This Row],[Szla]]</f>
        <v>507/2026</v>
      </c>
      <c r="D897" s="6">
        <f>Table1[[#This Row],[Kelt_hó]]</f>
        <v>2</v>
      </c>
      <c r="E897" t="str">
        <f>Table1[[#This Row],[Vevő]]</f>
        <v>ESZO Kft</v>
      </c>
      <c r="F897" t="str">
        <f>Table1[[#This Row],[Termékkör]]</f>
        <v>Textilkötelek hevederek</v>
      </c>
      <c r="G897" s="4">
        <f>Table1[[#This Row],[SzumElad]]</f>
        <v>18600</v>
      </c>
      <c r="H897" s="7">
        <f>Table1[[#This Row],[Jut_%]]</f>
        <v>10</v>
      </c>
      <c r="I897" s="4">
        <f>Table1[[#This Row],[Jut]]</f>
        <v>1860</v>
      </c>
      <c r="J897" s="4">
        <f>Table1[[#This Row],[Column1]]</f>
        <v>0</v>
      </c>
    </row>
    <row r="898" spans="1:10" hidden="1" x14ac:dyDescent="0.3">
      <c r="A898" s="2" t="str">
        <f>Table1[[#This Row],[Befolyt]]</f>
        <v>n</v>
      </c>
      <c r="B898" t="str">
        <f>Table1[[#This Row],[ÜK]]</f>
        <v>Négyesy Gábor</v>
      </c>
      <c r="C898" s="3" t="str">
        <f>Table1[[#This Row],[Szla]]</f>
        <v>506/2026</v>
      </c>
      <c r="D898" s="6">
        <f>Table1[[#This Row],[Kelt_hó]]</f>
        <v>2</v>
      </c>
      <c r="E898" t="str">
        <f>Table1[[#This Row],[Vevő]]</f>
        <v>MVM XPert Zrt.</v>
      </c>
      <c r="F898" t="str">
        <f>Table1[[#This Row],[Termékkör]]</f>
        <v>Lánc függesztékek</v>
      </c>
      <c r="G898" s="4">
        <f>Table1[[#This Row],[SzumElad]]</f>
        <v>496400</v>
      </c>
      <c r="H898" s="7">
        <f>Table1[[#This Row],[Jut_%]]</f>
        <v>23.63</v>
      </c>
      <c r="I898" s="4">
        <f>Table1[[#This Row],[Jut]]</f>
        <v>117299.32</v>
      </c>
      <c r="J898" s="4">
        <f>Table1[[#This Row],[Column1]]</f>
        <v>0</v>
      </c>
    </row>
    <row r="899" spans="1:10" hidden="1" x14ac:dyDescent="0.3">
      <c r="A899" s="2" t="str">
        <f>Table1[[#This Row],[Befolyt]]</f>
        <v>n</v>
      </c>
      <c r="B899" t="str">
        <f>Table1[[#This Row],[ÜK]]</f>
        <v>Halász Miklós</v>
      </c>
      <c r="C899" s="3" t="str">
        <f>Table1[[#This Row],[Szla]]</f>
        <v>505/2026</v>
      </c>
      <c r="D899" s="6">
        <f>Table1[[#This Row],[Kelt_hó]]</f>
        <v>2</v>
      </c>
      <c r="E899" t="str">
        <f>Table1[[#This Row],[Vevő]]</f>
        <v>Linamar Gyöngyös Kft.</v>
      </c>
      <c r="F899" t="str">
        <f>Table1[[#This Row],[Termékkör]]</f>
        <v>Textilkötelek hevederek</v>
      </c>
      <c r="G899" s="4">
        <f>Table1[[#This Row],[SzumElad]]</f>
        <v>3200</v>
      </c>
      <c r="H899" s="7">
        <f>Table1[[#This Row],[Jut_%]]</f>
        <v>10</v>
      </c>
      <c r="I899" s="4">
        <f>Table1[[#This Row],[Jut]]</f>
        <v>320</v>
      </c>
      <c r="J899" s="4">
        <f>Table1[[#This Row],[Column1]]</f>
        <v>0</v>
      </c>
    </row>
    <row r="900" spans="1:10" hidden="1" x14ac:dyDescent="0.3">
      <c r="A900" s="2" t="str">
        <f>Table1[[#This Row],[Befolyt]]</f>
        <v>n</v>
      </c>
      <c r="B900" t="str">
        <f>Table1[[#This Row],[ÜK]]</f>
        <v>Halász Miklós</v>
      </c>
      <c r="C900" s="3" t="str">
        <f>Table1[[#This Row],[Szla]]</f>
        <v>505/2026</v>
      </c>
      <c r="D900" s="6">
        <f>Table1[[#This Row],[Kelt_hó]]</f>
        <v>2</v>
      </c>
      <c r="E900" t="str">
        <f>Table1[[#This Row],[Vevő]]</f>
        <v>Linamar Gyöngyös Kft.</v>
      </c>
      <c r="F900" t="str">
        <f>Table1[[#This Row],[Termékkör]]</f>
        <v>Textilkötelek hevederek</v>
      </c>
      <c r="G900" s="4">
        <f>Table1[[#This Row],[SzumElad]]</f>
        <v>2000</v>
      </c>
      <c r="H900" s="7">
        <f>Table1[[#This Row],[Jut_%]]</f>
        <v>10</v>
      </c>
      <c r="I900" s="4">
        <f>Table1[[#This Row],[Jut]]</f>
        <v>200</v>
      </c>
      <c r="J900" s="4">
        <f>Table1[[#This Row],[Column1]]</f>
        <v>0</v>
      </c>
    </row>
    <row r="901" spans="1:10" hidden="1" x14ac:dyDescent="0.3">
      <c r="A901" s="2" t="str">
        <f>Table1[[#This Row],[Befolyt]]</f>
        <v>n</v>
      </c>
      <c r="B901" t="str">
        <f>Table1[[#This Row],[ÜK]]</f>
        <v>Halász Miklós</v>
      </c>
      <c r="C901" s="3" t="str">
        <f>Table1[[#This Row],[Szla]]</f>
        <v>505/2026</v>
      </c>
      <c r="D901" s="6">
        <f>Table1[[#This Row],[Kelt_hó]]</f>
        <v>2</v>
      </c>
      <c r="E901" t="str">
        <f>Table1[[#This Row],[Vevő]]</f>
        <v>Linamar Gyöngyös Kft.</v>
      </c>
      <c r="F901" t="str">
        <f>Table1[[#This Row],[Termékkör]]</f>
        <v>Fuvar</v>
      </c>
      <c r="G901" s="4">
        <f>Table1[[#This Row],[SzumElad]]</f>
        <v>2000</v>
      </c>
      <c r="H901" s="7">
        <f>Table1[[#This Row],[Jut_%]]</f>
        <v>0</v>
      </c>
      <c r="I901" s="4">
        <f>Table1[[#This Row],[Jut]]</f>
        <v>0</v>
      </c>
      <c r="J901" s="4">
        <f>Table1[[#This Row],[Column1]]</f>
        <v>0</v>
      </c>
    </row>
    <row r="902" spans="1:10" hidden="1" x14ac:dyDescent="0.3">
      <c r="A902" s="2" t="str">
        <f>Table1[[#This Row],[Befolyt]]</f>
        <v>n</v>
      </c>
      <c r="B902" t="str">
        <f>Table1[[#This Row],[ÜK]]</f>
        <v>Hegyi Gábor</v>
      </c>
      <c r="C902" s="3" t="str">
        <f>Table1[[#This Row],[Szla]]</f>
        <v>504/2026</v>
      </c>
      <c r="D902" s="6">
        <f>Table1[[#This Row],[Kelt_hó]]</f>
        <v>2</v>
      </c>
      <c r="E902" t="str">
        <f>Table1[[#This Row],[Vevő]]</f>
        <v>Unicentrál-Daruszervíz Kft.</v>
      </c>
      <c r="F902" t="str">
        <f>Table1[[#This Row],[Termékkör]]</f>
        <v>Lánc függesztékek</v>
      </c>
      <c r="G902" s="4">
        <f>Table1[[#This Row],[SzumElad]]</f>
        <v>30690</v>
      </c>
      <c r="H902" s="7">
        <f>Table1[[#This Row],[Jut_%]]</f>
        <v>19.190000000000001</v>
      </c>
      <c r="I902" s="4">
        <f>Table1[[#This Row],[Jut]]</f>
        <v>5889.411000000001</v>
      </c>
      <c r="J902" s="4">
        <f>Table1[[#This Row],[Column1]]</f>
        <v>0</v>
      </c>
    </row>
    <row r="903" spans="1:10" hidden="1" x14ac:dyDescent="0.3">
      <c r="A903" s="2" t="str">
        <f>Table1[[#This Row],[Befolyt]]</f>
        <v>n</v>
      </c>
      <c r="B903" t="str">
        <f>Table1[[#This Row],[ÜK]]</f>
        <v>Hegyi Gábor</v>
      </c>
      <c r="C903" s="3" t="str">
        <f>Table1[[#This Row],[Szla]]</f>
        <v>504/2026</v>
      </c>
      <c r="D903" s="6">
        <f>Table1[[#This Row],[Kelt_hó]]</f>
        <v>2</v>
      </c>
      <c r="E903" t="str">
        <f>Table1[[#This Row],[Vevő]]</f>
        <v>Unicentrál-Daruszervíz Kft.</v>
      </c>
      <c r="F903" t="str">
        <f>Table1[[#This Row],[Termékkör]]</f>
        <v>Fuvar</v>
      </c>
      <c r="G903" s="4">
        <f>Table1[[#This Row],[SzumElad]]</f>
        <v>2000</v>
      </c>
      <c r="H903" s="7">
        <f>Table1[[#This Row],[Jut_%]]</f>
        <v>0</v>
      </c>
      <c r="I903" s="4">
        <f>Table1[[#This Row],[Jut]]</f>
        <v>0</v>
      </c>
      <c r="J903" s="4">
        <f>Table1[[#This Row],[Column1]]</f>
        <v>0</v>
      </c>
    </row>
    <row r="904" spans="1:10" hidden="1" x14ac:dyDescent="0.3">
      <c r="A904" s="2" t="str">
        <f>Table1[[#This Row],[Befolyt]]</f>
        <v>i</v>
      </c>
      <c r="B904" t="str">
        <f>Table1[[#This Row],[ÜK]]</f>
        <v>Négyesy Gábor</v>
      </c>
      <c r="C904" s="3" t="str">
        <f>Table1[[#This Row],[Szla]]</f>
        <v>503/2026</v>
      </c>
      <c r="D904" s="6">
        <f>Table1[[#This Row],[Kelt_hó]]</f>
        <v>2</v>
      </c>
      <c r="E904" t="str">
        <f>Table1[[#This Row],[Vevő]]</f>
        <v>D.P. Music Kft.</v>
      </c>
      <c r="F904" t="str">
        <f>Table1[[#This Row],[Termékkör]]</f>
        <v>Vizsgálat</v>
      </c>
      <c r="G904" s="4">
        <f>Table1[[#This Row],[SzumElad]]</f>
        <v>42000</v>
      </c>
      <c r="H904" s="7">
        <f>Table1[[#This Row],[Jut_%]]</f>
        <v>10</v>
      </c>
      <c r="I904" s="4">
        <f>Table1[[#This Row],[Jut]]</f>
        <v>4200</v>
      </c>
      <c r="J904" s="4">
        <f>Table1[[#This Row],[Column1]]</f>
        <v>0</v>
      </c>
    </row>
    <row r="905" spans="1:10" hidden="1" x14ac:dyDescent="0.3">
      <c r="A905" s="2" t="str">
        <f>Table1[[#This Row],[Befolyt]]</f>
        <v>n</v>
      </c>
      <c r="B905" t="str">
        <f>Table1[[#This Row],[ÜK]]</f>
        <v>Hegyi Gábor</v>
      </c>
      <c r="C905" s="3" t="str">
        <f>Table1[[#This Row],[Szla]]</f>
        <v>502/2026</v>
      </c>
      <c r="D905" s="6">
        <f>Table1[[#This Row],[Kelt_hó]]</f>
        <v>2</v>
      </c>
      <c r="E905" t="str">
        <f>Table1[[#This Row],[Vevő]]</f>
        <v>Motim Műkorund Kft.</v>
      </c>
      <c r="F905" t="str">
        <f>Table1[[#This Row],[Termékkör]]</f>
        <v>Darukötelek</v>
      </c>
      <c r="G905" s="4">
        <f>Table1[[#This Row],[SzumElad]]</f>
        <v>15000</v>
      </c>
      <c r="H905" s="7">
        <f>Table1[[#This Row],[Jut_%]]</f>
        <v>4.0599999999999996</v>
      </c>
      <c r="I905" s="4">
        <f>Table1[[#This Row],[Jut]]</f>
        <v>608.99999999999989</v>
      </c>
      <c r="J905" s="4">
        <f>Table1[[#This Row],[Column1]]</f>
        <v>0</v>
      </c>
    </row>
    <row r="906" spans="1:10" hidden="1" x14ac:dyDescent="0.3">
      <c r="A906" s="2" t="str">
        <f>Table1[[#This Row],[Befolyt]]</f>
        <v>n</v>
      </c>
      <c r="B906" t="str">
        <f>Table1[[#This Row],[ÜK]]</f>
        <v>Hegyi Gábor</v>
      </c>
      <c r="C906" s="3" t="str">
        <f>Table1[[#This Row],[Szla]]</f>
        <v>502/2026</v>
      </c>
      <c r="D906" s="6">
        <f>Table1[[#This Row],[Kelt_hó]]</f>
        <v>2</v>
      </c>
      <c r="E906" t="str">
        <f>Table1[[#This Row],[Vevő]]</f>
        <v>Motim Műkorund Kft.</v>
      </c>
      <c r="F906" t="str">
        <f>Table1[[#This Row],[Termékkör]]</f>
        <v>Fuvar</v>
      </c>
      <c r="G906" s="4">
        <f>Table1[[#This Row],[SzumElad]]</f>
        <v>0</v>
      </c>
      <c r="H906" s="7">
        <f>Table1[[#This Row],[Jut_%]]</f>
        <v>0</v>
      </c>
      <c r="I906" s="4">
        <f>Table1[[#This Row],[Jut]]</f>
        <v>0</v>
      </c>
      <c r="J906" s="4">
        <f>Table1[[#This Row],[Column1]]</f>
        <v>0</v>
      </c>
    </row>
    <row r="907" spans="1:10" hidden="1" x14ac:dyDescent="0.3">
      <c r="A907" s="2" t="str">
        <f>Table1[[#This Row],[Befolyt]]</f>
        <v>i</v>
      </c>
      <c r="B907" t="str">
        <f>Table1[[#This Row],[ÜK]]</f>
        <v>Molnár Ferenc</v>
      </c>
      <c r="C907" s="3" t="str">
        <f>Table1[[#This Row],[Szla]]</f>
        <v>501/2026</v>
      </c>
      <c r="D907" s="6">
        <f>Table1[[#This Row],[Kelt_hó]]</f>
        <v>2</v>
      </c>
      <c r="E907" t="str">
        <f>Table1[[#This Row],[Vevő]]</f>
        <v>Euronorm 2000 Kft.</v>
      </c>
      <c r="F907" t="str">
        <f>Table1[[#This Row],[Termékkör]]</f>
        <v>Rakományrögzítők</v>
      </c>
      <c r="G907" s="4">
        <f>Table1[[#This Row],[SzumElad]]</f>
        <v>48300</v>
      </c>
      <c r="H907" s="7">
        <f>Table1[[#This Row],[Jut_%]]</f>
        <v>3</v>
      </c>
      <c r="I907" s="4">
        <f>Table1[[#This Row],[Jut]]</f>
        <v>1449</v>
      </c>
      <c r="J907" s="4">
        <f>Table1[[#This Row],[Column1]]</f>
        <v>0</v>
      </c>
    </row>
    <row r="908" spans="1:10" hidden="1" x14ac:dyDescent="0.3">
      <c r="A908" s="2" t="str">
        <f>Table1[[#This Row],[Befolyt]]</f>
        <v>i</v>
      </c>
      <c r="B908" t="str">
        <f>Table1[[#This Row],[ÜK]]</f>
        <v>Molnár Ferenc</v>
      </c>
      <c r="C908" s="3" t="str">
        <f>Table1[[#This Row],[Szla]]</f>
        <v>501/2026</v>
      </c>
      <c r="D908" s="6">
        <f>Table1[[#This Row],[Kelt_hó]]</f>
        <v>2</v>
      </c>
      <c r="E908" t="str">
        <f>Table1[[#This Row],[Vevő]]</f>
        <v>Euronorm 2000 Kft.</v>
      </c>
      <c r="F908" t="str">
        <f>Table1[[#This Row],[Termékkör]]</f>
        <v>Rakományrögzítők</v>
      </c>
      <c r="G908" s="4">
        <f>Table1[[#This Row],[SzumElad]]</f>
        <v>11950</v>
      </c>
      <c r="H908" s="7">
        <f>Table1[[#This Row],[Jut_%]]</f>
        <v>2.5</v>
      </c>
      <c r="I908" s="4">
        <f>Table1[[#This Row],[Jut]]</f>
        <v>298.75</v>
      </c>
      <c r="J908" s="4">
        <f>Table1[[#This Row],[Column1]]</f>
        <v>0</v>
      </c>
    </row>
    <row r="909" spans="1:10" hidden="1" x14ac:dyDescent="0.3">
      <c r="A909" s="2" t="str">
        <f>Table1[[#This Row],[Befolyt]]</f>
        <v>i</v>
      </c>
      <c r="B909" t="str">
        <f>Table1[[#This Row],[ÜK]]</f>
        <v>Molnár Ferenc</v>
      </c>
      <c r="C909" s="3" t="str">
        <f>Table1[[#This Row],[Szla]]</f>
        <v>501/2026</v>
      </c>
      <c r="D909" s="6">
        <f>Table1[[#This Row],[Kelt_hó]]</f>
        <v>2</v>
      </c>
      <c r="E909" t="str">
        <f>Table1[[#This Row],[Vevő]]</f>
        <v>Euronorm 2000 Kft.</v>
      </c>
      <c r="F909" t="str">
        <f>Table1[[#This Row],[Termékkör]]</f>
        <v>Rakományrögzítők</v>
      </c>
      <c r="G909" s="4">
        <f>Table1[[#This Row],[SzumElad]]</f>
        <v>9100</v>
      </c>
      <c r="H909" s="7">
        <f>Table1[[#This Row],[Jut_%]]</f>
        <v>0.5</v>
      </c>
      <c r="I909" s="4">
        <f>Table1[[#This Row],[Jut]]</f>
        <v>45.5</v>
      </c>
      <c r="J909" s="4">
        <f>Table1[[#This Row],[Column1]]</f>
        <v>0</v>
      </c>
    </row>
    <row r="910" spans="1:10" hidden="1" x14ac:dyDescent="0.3">
      <c r="A910" s="2" t="str">
        <f>Table1[[#This Row],[Befolyt]]</f>
        <v>i</v>
      </c>
      <c r="B910" t="str">
        <f>Table1[[#This Row],[ÜK]]</f>
        <v>Molnár Ferenc</v>
      </c>
      <c r="C910" s="3" t="str">
        <f>Table1[[#This Row],[Szla]]</f>
        <v>501/2026</v>
      </c>
      <c r="D910" s="6">
        <f>Table1[[#This Row],[Kelt_hó]]</f>
        <v>2</v>
      </c>
      <c r="E910" t="str">
        <f>Table1[[#This Row],[Vevő]]</f>
        <v>Euronorm 2000 Kft.</v>
      </c>
      <c r="F910" t="str">
        <f>Table1[[#This Row],[Termékkör]]</f>
        <v>Fuvar</v>
      </c>
      <c r="G910" s="4">
        <f>Table1[[#This Row],[SzumElad]]</f>
        <v>3500</v>
      </c>
      <c r="H910" s="7">
        <f>Table1[[#This Row],[Jut_%]]</f>
        <v>0</v>
      </c>
      <c r="I910" s="4">
        <f>Table1[[#This Row],[Jut]]</f>
        <v>0</v>
      </c>
      <c r="J910" s="4">
        <f>Table1[[#This Row],[Column1]]</f>
        <v>0</v>
      </c>
    </row>
    <row r="911" spans="1:10" hidden="1" x14ac:dyDescent="0.3">
      <c r="A911" s="2" t="str">
        <f>Table1[[#This Row],[Befolyt]]</f>
        <v>i</v>
      </c>
      <c r="B911" t="str">
        <f>Table1[[#This Row],[ÜK]]</f>
        <v>Molnár Ferenc</v>
      </c>
      <c r="C911" s="3" t="str">
        <f>Table1[[#This Row],[Szla]]</f>
        <v>500/2026</v>
      </c>
      <c r="D911" s="6">
        <f>Table1[[#This Row],[Kelt_hó]]</f>
        <v>2</v>
      </c>
      <c r="E911" t="str">
        <f>Table1[[#This Row],[Vevő]]</f>
        <v>Kolosa Ervin Acélkereskedelmi Kft.</v>
      </c>
      <c r="F911" t="str">
        <f>Table1[[#This Row],[Termékkör]]</f>
        <v>Rakományrögzítők</v>
      </c>
      <c r="G911" s="4">
        <f>Table1[[#This Row],[SzumElad]]</f>
        <v>17950</v>
      </c>
      <c r="H911" s="7">
        <f>Table1[[#This Row],[Jut_%]]</f>
        <v>3</v>
      </c>
      <c r="I911" s="4">
        <f>Table1[[#This Row],[Jut]]</f>
        <v>538.5</v>
      </c>
      <c r="J911" s="4">
        <f>Table1[[#This Row],[Column1]]</f>
        <v>0</v>
      </c>
    </row>
    <row r="912" spans="1:10" hidden="1" x14ac:dyDescent="0.3">
      <c r="A912" s="2" t="str">
        <f>Table1[[#This Row],[Befolyt]]</f>
        <v>i</v>
      </c>
      <c r="B912" t="str">
        <f>Table1[[#This Row],[ÜK]]</f>
        <v>Molnár Ferenc</v>
      </c>
      <c r="C912" s="3" t="str">
        <f>Table1[[#This Row],[Szla]]</f>
        <v>500/2026</v>
      </c>
      <c r="D912" s="6">
        <f>Table1[[#This Row],[Kelt_hó]]</f>
        <v>2</v>
      </c>
      <c r="E912" t="str">
        <f>Table1[[#This Row],[Vevő]]</f>
        <v>Kolosa Ervin Acélkereskedelmi Kft.</v>
      </c>
      <c r="F912" t="str">
        <f>Table1[[#This Row],[Termékkör]]</f>
        <v>Rakományrögzítők</v>
      </c>
      <c r="G912" s="4">
        <f>Table1[[#This Row],[SzumElad]]</f>
        <v>70600</v>
      </c>
      <c r="H912" s="7">
        <f>Table1[[#This Row],[Jut_%]]</f>
        <v>3</v>
      </c>
      <c r="I912" s="4">
        <f>Table1[[#This Row],[Jut]]</f>
        <v>2118</v>
      </c>
      <c r="J912" s="4">
        <f>Table1[[#This Row],[Column1]]</f>
        <v>0</v>
      </c>
    </row>
    <row r="913" spans="1:10" hidden="1" x14ac:dyDescent="0.3">
      <c r="A913" s="2" t="str">
        <f>Table1[[#This Row],[Befolyt]]</f>
        <v>i</v>
      </c>
      <c r="B913" t="str">
        <f>Table1[[#This Row],[ÜK]]</f>
        <v>Molnár Ferenc</v>
      </c>
      <c r="C913" s="3" t="str">
        <f>Table1[[#This Row],[Szla]]</f>
        <v>500/2026</v>
      </c>
      <c r="D913" s="6">
        <f>Table1[[#This Row],[Kelt_hó]]</f>
        <v>2</v>
      </c>
      <c r="E913" t="str">
        <f>Table1[[#This Row],[Vevő]]</f>
        <v>Kolosa Ervin Acélkereskedelmi Kft.</v>
      </c>
      <c r="F913" t="str">
        <f>Table1[[#This Row],[Termékkör]]</f>
        <v>Fuvar</v>
      </c>
      <c r="G913" s="4">
        <f>Table1[[#This Row],[SzumElad]]</f>
        <v>0</v>
      </c>
      <c r="H913" s="7">
        <f>Table1[[#This Row],[Jut_%]]</f>
        <v>0</v>
      </c>
      <c r="I913" s="4">
        <f>Table1[[#This Row],[Jut]]</f>
        <v>0</v>
      </c>
      <c r="J913" s="4">
        <f>Table1[[#This Row],[Column1]]</f>
        <v>0</v>
      </c>
    </row>
    <row r="914" spans="1:10" hidden="1" x14ac:dyDescent="0.3">
      <c r="A914" s="2" t="str">
        <f>Table1[[#This Row],[Befolyt]]</f>
        <v>i</v>
      </c>
      <c r="B914" t="str">
        <f>Table1[[#This Row],[ÜK]]</f>
        <v>Molnár Ferenc</v>
      </c>
      <c r="C914" s="3" t="str">
        <f>Table1[[#This Row],[Szla]]</f>
        <v>499/2026</v>
      </c>
      <c r="D914" s="6">
        <f>Table1[[#This Row],[Kelt_hó]]</f>
        <v>2</v>
      </c>
      <c r="E914" t="str">
        <f>Table1[[#This Row],[Vevő]]</f>
        <v>Szalontai Rendszerintegrátor Kft.</v>
      </c>
      <c r="F914" t="str">
        <f>Table1[[#This Row],[Termékkör]]</f>
        <v>Megfogók</v>
      </c>
      <c r="G914" s="4">
        <f>Table1[[#This Row],[SzumElad]]</f>
        <v>73000</v>
      </c>
      <c r="H914" s="7">
        <f>Table1[[#This Row],[Jut_%]]</f>
        <v>3.01</v>
      </c>
      <c r="I914" s="4">
        <f>Table1[[#This Row],[Jut]]</f>
        <v>2197.2999999999997</v>
      </c>
      <c r="J914" s="4">
        <f>Table1[[#This Row],[Column1]]</f>
        <v>0</v>
      </c>
    </row>
    <row r="915" spans="1:10" hidden="1" x14ac:dyDescent="0.3">
      <c r="A915" s="2" t="str">
        <f>Table1[[#This Row],[Befolyt]]</f>
        <v>i</v>
      </c>
      <c r="B915" t="str">
        <f>Table1[[#This Row],[ÜK]]</f>
        <v>Molnár Ferenc</v>
      </c>
      <c r="C915" s="3" t="str">
        <f>Table1[[#This Row],[Szla]]</f>
        <v>499/2026</v>
      </c>
      <c r="D915" s="6">
        <f>Table1[[#This Row],[Kelt_hó]]</f>
        <v>2</v>
      </c>
      <c r="E915" t="str">
        <f>Table1[[#This Row],[Vevő]]</f>
        <v>Szalontai Rendszerintegrátor Kft.</v>
      </c>
      <c r="F915" t="str">
        <f>Table1[[#This Row],[Termékkör]]</f>
        <v>Fuvar</v>
      </c>
      <c r="G915" s="4">
        <f>Table1[[#This Row],[SzumElad]]</f>
        <v>2800</v>
      </c>
      <c r="H915" s="7">
        <f>Table1[[#This Row],[Jut_%]]</f>
        <v>0</v>
      </c>
      <c r="I915" s="4">
        <f>Table1[[#This Row],[Jut]]</f>
        <v>0</v>
      </c>
      <c r="J915" s="4">
        <f>Table1[[#This Row],[Column1]]</f>
        <v>0</v>
      </c>
    </row>
    <row r="916" spans="1:10" hidden="1" x14ac:dyDescent="0.3">
      <c r="A916" s="2" t="str">
        <f>Table1[[#This Row],[Befolyt]]</f>
        <v>n</v>
      </c>
      <c r="B916" t="str">
        <f>Table1[[#This Row],[ÜK]]</f>
        <v>Buzás Péter</v>
      </c>
      <c r="C916" s="3" t="str">
        <f>Table1[[#This Row],[Szla]]</f>
        <v>498/2026</v>
      </c>
      <c r="D916" s="6">
        <f>Table1[[#This Row],[Kelt_hó]]</f>
        <v>2</v>
      </c>
      <c r="E916" t="str">
        <f>Table1[[#This Row],[Vevő]]</f>
        <v>Gutman Lifting s.r.o.</v>
      </c>
      <c r="F916" t="str">
        <f>Table1[[#This Row],[Termékkör]]</f>
        <v>Megfogók</v>
      </c>
      <c r="G916" s="4">
        <f>Table1[[#This Row],[SzumElad]]</f>
        <v>25939.040000000001</v>
      </c>
      <c r="H916" s="7">
        <f>Table1[[#This Row],[Jut_%]]</f>
        <v>0</v>
      </c>
      <c r="I916" s="4">
        <f>Table1[[#This Row],[Jut]]</f>
        <v>0</v>
      </c>
      <c r="J916" s="4">
        <f>Table1[[#This Row],[Column1]]</f>
        <v>0</v>
      </c>
    </row>
    <row r="917" spans="1:10" hidden="1" x14ac:dyDescent="0.3">
      <c r="A917" s="2" t="str">
        <f>Table1[[#This Row],[Befolyt]]</f>
        <v>n</v>
      </c>
      <c r="B917" t="str">
        <f>Table1[[#This Row],[ÜK]]</f>
        <v>Buzás Péter</v>
      </c>
      <c r="C917" s="3" t="str">
        <f>Table1[[#This Row],[Szla]]</f>
        <v>498/2026</v>
      </c>
      <c r="D917" s="6">
        <f>Table1[[#This Row],[Kelt_hó]]</f>
        <v>2</v>
      </c>
      <c r="E917" t="str">
        <f>Table1[[#This Row],[Vevő]]</f>
        <v>Gutman Lifting s.r.o.</v>
      </c>
      <c r="F917" t="str">
        <f>Table1[[#This Row],[Termékkör]]</f>
        <v>Lánc függesztékek</v>
      </c>
      <c r="G917" s="4">
        <f>Table1[[#This Row],[SzumElad]]</f>
        <v>37780.28</v>
      </c>
      <c r="H917" s="7">
        <f>Table1[[#This Row],[Jut_%]]</f>
        <v>0</v>
      </c>
      <c r="I917" s="4">
        <f>Table1[[#This Row],[Jut]]</f>
        <v>0</v>
      </c>
      <c r="J917" s="4">
        <f>Table1[[#This Row],[Column1]]</f>
        <v>0</v>
      </c>
    </row>
    <row r="918" spans="1:10" hidden="1" x14ac:dyDescent="0.3">
      <c r="A918" s="2" t="str">
        <f>Table1[[#This Row],[Befolyt]]</f>
        <v>n</v>
      </c>
      <c r="B918" t="str">
        <f>Table1[[#This Row],[ÜK]]</f>
        <v>Buzás Péter</v>
      </c>
      <c r="C918" s="3" t="str">
        <f>Table1[[#This Row],[Szla]]</f>
        <v>498/2026</v>
      </c>
      <c r="D918" s="6">
        <f>Table1[[#This Row],[Kelt_hó]]</f>
        <v>2</v>
      </c>
      <c r="E918" t="str">
        <f>Table1[[#This Row],[Vevő]]</f>
        <v>Gutman Lifting s.r.o.</v>
      </c>
      <c r="F918" t="str">
        <f>Table1[[#This Row],[Termékkör]]</f>
        <v>Lánc függesztékek</v>
      </c>
      <c r="G918" s="4">
        <f>Table1[[#This Row],[SzumElad]]</f>
        <v>1569.76</v>
      </c>
      <c r="H918" s="7">
        <f>Table1[[#This Row],[Jut_%]]</f>
        <v>0</v>
      </c>
      <c r="I918" s="4">
        <f>Table1[[#This Row],[Jut]]</f>
        <v>0</v>
      </c>
      <c r="J918" s="4">
        <f>Table1[[#This Row],[Column1]]</f>
        <v>0</v>
      </c>
    </row>
    <row r="919" spans="1:10" hidden="1" x14ac:dyDescent="0.3">
      <c r="A919" s="2" t="str">
        <f>Table1[[#This Row],[Befolyt]]</f>
        <v>n</v>
      </c>
      <c r="B919" t="str">
        <f>Table1[[#This Row],[ÜK]]</f>
        <v>Buzás Péter</v>
      </c>
      <c r="C919" s="3" t="str">
        <f>Table1[[#This Row],[Szla]]</f>
        <v>498/2026</v>
      </c>
      <c r="D919" s="6">
        <f>Table1[[#This Row],[Kelt_hó]]</f>
        <v>2</v>
      </c>
      <c r="E919" t="str">
        <f>Table1[[#This Row],[Vevő]]</f>
        <v>Gutman Lifting s.r.o.</v>
      </c>
      <c r="F919" t="str">
        <f>Table1[[#This Row],[Termékkör]]</f>
        <v>Fuvar</v>
      </c>
      <c r="G919" s="4">
        <f>Table1[[#This Row],[SzumElad]]</f>
        <v>13727.01</v>
      </c>
      <c r="H919" s="7">
        <f>Table1[[#This Row],[Jut_%]]</f>
        <v>0</v>
      </c>
      <c r="I919" s="4">
        <f>Table1[[#This Row],[Jut]]</f>
        <v>0</v>
      </c>
      <c r="J919" s="4">
        <f>Table1[[#This Row],[Column1]]</f>
        <v>0</v>
      </c>
    </row>
    <row r="920" spans="1:10" hidden="1" x14ac:dyDescent="0.3">
      <c r="A920" s="2" t="str">
        <f>Table1[[#This Row],[Befolyt]]</f>
        <v>i</v>
      </c>
      <c r="B920" t="str">
        <f>Table1[[#This Row],[ÜK]]</f>
        <v>Bálint Miklós</v>
      </c>
      <c r="C920" s="3" t="str">
        <f>Table1[[#This Row],[Szla]]</f>
        <v>497/2026</v>
      </c>
      <c r="D920" s="6">
        <f>Table1[[#This Row],[Kelt_hó]]</f>
        <v>2</v>
      </c>
      <c r="E920" t="str">
        <f>Table1[[#This Row],[Vevő]]</f>
        <v>Pap János EV</v>
      </c>
      <c r="F920" t="str">
        <f>Table1[[#This Row],[Termékkör]]</f>
        <v>Lánc függesztékek</v>
      </c>
      <c r="G920" s="4">
        <f>Table1[[#This Row],[SzumElad]]</f>
        <v>23000</v>
      </c>
      <c r="H920" s="7">
        <f>Table1[[#This Row],[Jut_%]]</f>
        <v>3.2</v>
      </c>
      <c r="I920" s="4">
        <f>Table1[[#This Row],[Jut]]</f>
        <v>736</v>
      </c>
      <c r="J920" s="4">
        <f>Table1[[#This Row],[Column1]]</f>
        <v>0</v>
      </c>
    </row>
    <row r="921" spans="1:10" hidden="1" x14ac:dyDescent="0.3">
      <c r="A921" s="2" t="str">
        <f>Table1[[#This Row],[Befolyt]]</f>
        <v>i</v>
      </c>
      <c r="B921" t="str">
        <f>Table1[[#This Row],[ÜK]]</f>
        <v>Bálint Miklós</v>
      </c>
      <c r="C921" s="3" t="str">
        <f>Table1[[#This Row],[Szla]]</f>
        <v>497/2026</v>
      </c>
      <c r="D921" s="6">
        <f>Table1[[#This Row],[Kelt_hó]]</f>
        <v>2</v>
      </c>
      <c r="E921" t="str">
        <f>Table1[[#This Row],[Vevő]]</f>
        <v>Pap János EV</v>
      </c>
      <c r="F921" t="str">
        <f>Table1[[#This Row],[Termékkör]]</f>
        <v>Fuvar</v>
      </c>
      <c r="G921" s="4">
        <f>Table1[[#This Row],[SzumElad]]</f>
        <v>1800</v>
      </c>
      <c r="H921" s="7">
        <f>Table1[[#This Row],[Jut_%]]</f>
        <v>0</v>
      </c>
      <c r="I921" s="4">
        <f>Table1[[#This Row],[Jut]]</f>
        <v>0</v>
      </c>
      <c r="J921" s="4">
        <f>Table1[[#This Row],[Column1]]</f>
        <v>0</v>
      </c>
    </row>
    <row r="922" spans="1:10" hidden="1" x14ac:dyDescent="0.3">
      <c r="A922" s="2" t="str">
        <f>Table1[[#This Row],[Befolyt]]</f>
        <v>i</v>
      </c>
      <c r="B922" t="str">
        <f>Table1[[#This Row],[ÜK]]</f>
        <v>Simon Jenő</v>
      </c>
      <c r="C922" s="3" t="str">
        <f>Table1[[#This Row],[Szla]]</f>
        <v>496/2026</v>
      </c>
      <c r="D922" s="6">
        <f>Table1[[#This Row],[Kelt_hó]]</f>
        <v>2</v>
      </c>
      <c r="E922" t="str">
        <f>Table1[[#This Row],[Vevő]]</f>
        <v>Star-Tech 2004 Kft.</v>
      </c>
      <c r="F922" t="str">
        <f>Table1[[#This Row],[Termékkör]]</f>
        <v>Textilkötelek hevederek</v>
      </c>
      <c r="G922" s="4">
        <f>Table1[[#This Row],[SzumElad]]</f>
        <v>4680</v>
      </c>
      <c r="H922" s="7">
        <f>Table1[[#This Row],[Jut_%]]</f>
        <v>19.489999999999998</v>
      </c>
      <c r="I922" s="4">
        <f>Table1[[#This Row],[Jut]]</f>
        <v>912.13199999999995</v>
      </c>
      <c r="J922" s="4">
        <f>Table1[[#This Row],[Column1]]</f>
        <v>0</v>
      </c>
    </row>
    <row r="923" spans="1:10" hidden="1" x14ac:dyDescent="0.3">
      <c r="A923" s="2" t="str">
        <f>Table1[[#This Row],[Befolyt]]</f>
        <v>i</v>
      </c>
      <c r="B923" t="str">
        <f>Table1[[#This Row],[ÜK]]</f>
        <v>Simon Jenő</v>
      </c>
      <c r="C923" s="3" t="str">
        <f>Table1[[#This Row],[Szla]]</f>
        <v>496/2026</v>
      </c>
      <c r="D923" s="6">
        <f>Table1[[#This Row],[Kelt_hó]]</f>
        <v>2</v>
      </c>
      <c r="E923" t="str">
        <f>Table1[[#This Row],[Vevő]]</f>
        <v>Star-Tech 2004 Kft.</v>
      </c>
      <c r="F923" t="str">
        <f>Table1[[#This Row],[Termékkör]]</f>
        <v>Textilkötelek hevederek</v>
      </c>
      <c r="G923" s="4">
        <f>Table1[[#This Row],[SzumElad]]</f>
        <v>3060</v>
      </c>
      <c r="H923" s="7">
        <f>Table1[[#This Row],[Jut_%]]</f>
        <v>9.27</v>
      </c>
      <c r="I923" s="4">
        <f>Table1[[#This Row],[Jut]]</f>
        <v>283.66199999999998</v>
      </c>
      <c r="J923" s="4">
        <f>Table1[[#This Row],[Column1]]</f>
        <v>0</v>
      </c>
    </row>
    <row r="924" spans="1:10" hidden="1" x14ac:dyDescent="0.3">
      <c r="A924" s="2" t="str">
        <f>Table1[[#This Row],[Befolyt]]</f>
        <v>i</v>
      </c>
      <c r="B924" t="str">
        <f>Table1[[#This Row],[ÜK]]</f>
        <v>Simon Jenő</v>
      </c>
      <c r="C924" s="3" t="str">
        <f>Table1[[#This Row],[Szla]]</f>
        <v>496/2026</v>
      </c>
      <c r="D924" s="6">
        <f>Table1[[#This Row],[Kelt_hó]]</f>
        <v>2</v>
      </c>
      <c r="E924" t="str">
        <f>Table1[[#This Row],[Vevő]]</f>
        <v>Star-Tech 2004 Kft.</v>
      </c>
      <c r="F924" t="str">
        <f>Table1[[#This Row],[Termékkör]]</f>
        <v>Fuvar</v>
      </c>
      <c r="G924" s="4">
        <f>Table1[[#This Row],[SzumElad]]</f>
        <v>0</v>
      </c>
      <c r="H924" s="7">
        <f>Table1[[#This Row],[Jut_%]]</f>
        <v>0</v>
      </c>
      <c r="I924" s="4">
        <f>Table1[[#This Row],[Jut]]</f>
        <v>0</v>
      </c>
      <c r="J924" s="4">
        <f>Table1[[#This Row],[Column1]]</f>
        <v>0</v>
      </c>
    </row>
    <row r="925" spans="1:10" hidden="1" x14ac:dyDescent="0.3">
      <c r="A925" s="2" t="str">
        <f>Table1[[#This Row],[Befolyt]]</f>
        <v>n</v>
      </c>
      <c r="B925" t="str">
        <f>Table1[[#This Row],[ÜK]]</f>
        <v>Halász Miklós</v>
      </c>
      <c r="C925" s="3" t="str">
        <f>Table1[[#This Row],[Szla]]</f>
        <v>495/2026</v>
      </c>
      <c r="D925" s="6">
        <f>Table1[[#This Row],[Kelt_hó]]</f>
        <v>2</v>
      </c>
      <c r="E925" t="str">
        <f>Table1[[#This Row],[Vevő]]</f>
        <v>Zomko Kereskedelmi Kft.</v>
      </c>
      <c r="F925" t="str">
        <f>Table1[[#This Row],[Termékkör]]</f>
        <v>Textilkötelek hevederek</v>
      </c>
      <c r="G925" s="4">
        <f>Table1[[#This Row],[SzumElad]]</f>
        <v>35200</v>
      </c>
      <c r="H925" s="7">
        <f>Table1[[#This Row],[Jut_%]]</f>
        <v>5</v>
      </c>
      <c r="I925" s="4">
        <f>Table1[[#This Row],[Jut]]</f>
        <v>1760</v>
      </c>
      <c r="J925" s="4">
        <f>Table1[[#This Row],[Column1]]</f>
        <v>0</v>
      </c>
    </row>
    <row r="926" spans="1:10" hidden="1" x14ac:dyDescent="0.3">
      <c r="A926" s="2" t="str">
        <f>Table1[[#This Row],[Befolyt]]</f>
        <v>n</v>
      </c>
      <c r="B926" t="str">
        <f>Table1[[#This Row],[ÜK]]</f>
        <v>Halász Miklós</v>
      </c>
      <c r="C926" s="3" t="str">
        <f>Table1[[#This Row],[Szla]]</f>
        <v>495/2026</v>
      </c>
      <c r="D926" s="6">
        <f>Table1[[#This Row],[Kelt_hó]]</f>
        <v>2</v>
      </c>
      <c r="E926" t="str">
        <f>Table1[[#This Row],[Vevő]]</f>
        <v>Zomko Kereskedelmi Kft.</v>
      </c>
      <c r="F926" t="str">
        <f>Table1[[#This Row],[Termékkör]]</f>
        <v>Emelőszerkezetek</v>
      </c>
      <c r="G926" s="4">
        <f>Table1[[#This Row],[SzumElad]]</f>
        <v>673600</v>
      </c>
      <c r="H926" s="7">
        <f>Table1[[#This Row],[Jut_%]]</f>
        <v>1.25</v>
      </c>
      <c r="I926" s="4">
        <f>Table1[[#This Row],[Jut]]</f>
        <v>8420</v>
      </c>
      <c r="J926" s="4">
        <f>Table1[[#This Row],[Column1]]</f>
        <v>0</v>
      </c>
    </row>
    <row r="927" spans="1:10" hidden="1" x14ac:dyDescent="0.3">
      <c r="A927" s="2" t="str">
        <f>Table1[[#This Row],[Befolyt]]</f>
        <v>n</v>
      </c>
      <c r="B927" t="str">
        <f>Table1[[#This Row],[ÜK]]</f>
        <v>Halász Miklós</v>
      </c>
      <c r="C927" s="3" t="str">
        <f>Table1[[#This Row],[Szla]]</f>
        <v>495/2026</v>
      </c>
      <c r="D927" s="6">
        <f>Table1[[#This Row],[Kelt_hó]]</f>
        <v>2</v>
      </c>
      <c r="E927" t="str">
        <f>Table1[[#This Row],[Vevő]]</f>
        <v>Zomko Kereskedelmi Kft.</v>
      </c>
      <c r="F927" t="str">
        <f>Table1[[#This Row],[Termékkör]]</f>
        <v>Fuvar</v>
      </c>
      <c r="G927" s="4">
        <f>Table1[[#This Row],[SzumElad]]</f>
        <v>0</v>
      </c>
      <c r="H927" s="7">
        <f>Table1[[#This Row],[Jut_%]]</f>
        <v>0</v>
      </c>
      <c r="I927" s="4">
        <f>Table1[[#This Row],[Jut]]</f>
        <v>0</v>
      </c>
      <c r="J927" s="4">
        <f>Table1[[#This Row],[Column1]]</f>
        <v>0</v>
      </c>
    </row>
    <row r="928" spans="1:10" hidden="1" x14ac:dyDescent="0.3">
      <c r="A928" s="2" t="str">
        <f>Table1[[#This Row],[Befolyt]]</f>
        <v>n</v>
      </c>
      <c r="B928" t="str">
        <f>Table1[[#This Row],[ÜK]]</f>
        <v>Halász Miklós</v>
      </c>
      <c r="C928" s="3" t="str">
        <f>Table1[[#This Row],[Szla]]</f>
        <v>495/2026</v>
      </c>
      <c r="D928" s="6">
        <f>Table1[[#This Row],[Kelt_hó]]</f>
        <v>2</v>
      </c>
      <c r="E928" t="str">
        <f>Table1[[#This Row],[Vevő]]</f>
        <v>Zomko Kereskedelmi Kft.</v>
      </c>
      <c r="F928" t="str">
        <f>Table1[[#This Row],[Termékkör]]</f>
        <v>Kapcsolóelemek</v>
      </c>
      <c r="G928" s="4">
        <f>Table1[[#This Row],[SzumElad]]</f>
        <v>10500</v>
      </c>
      <c r="H928" s="7">
        <f>Table1[[#This Row],[Jut_%]]</f>
        <v>2</v>
      </c>
      <c r="I928" s="4">
        <f>Table1[[#This Row],[Jut]]</f>
        <v>210</v>
      </c>
      <c r="J928" s="4">
        <f>Table1[[#This Row],[Column1]]</f>
        <v>0</v>
      </c>
    </row>
    <row r="929" spans="1:10" hidden="1" x14ac:dyDescent="0.3">
      <c r="A929" s="2" t="str">
        <f>Table1[[#This Row],[Befolyt]]</f>
        <v>n</v>
      </c>
      <c r="B929" t="str">
        <f>Table1[[#This Row],[ÜK]]</f>
        <v>Halász Miklós</v>
      </c>
      <c r="C929" s="3" t="str">
        <f>Table1[[#This Row],[Szla]]</f>
        <v>495/2026</v>
      </c>
      <c r="D929" s="6">
        <f>Table1[[#This Row],[Kelt_hó]]</f>
        <v>2</v>
      </c>
      <c r="E929" t="str">
        <f>Table1[[#This Row],[Vevő]]</f>
        <v>Zomko Kereskedelmi Kft.</v>
      </c>
      <c r="F929" t="str">
        <f>Table1[[#This Row],[Termékkör]]</f>
        <v>Rakományrögzítők</v>
      </c>
      <c r="G929" s="4">
        <f>Table1[[#This Row],[SzumElad]]</f>
        <v>9100</v>
      </c>
      <c r="H929" s="7">
        <f>Table1[[#This Row],[Jut_%]]</f>
        <v>0.5</v>
      </c>
      <c r="I929" s="4">
        <f>Table1[[#This Row],[Jut]]</f>
        <v>45.5</v>
      </c>
      <c r="J929" s="4">
        <f>Table1[[#This Row],[Column1]]</f>
        <v>0</v>
      </c>
    </row>
    <row r="930" spans="1:10" hidden="1" x14ac:dyDescent="0.3">
      <c r="A930" s="2" t="str">
        <f>Table1[[#This Row],[Befolyt]]</f>
        <v>n</v>
      </c>
      <c r="B930" t="str">
        <f>Table1[[#This Row],[ÜK]]</f>
        <v>Halász Miklós</v>
      </c>
      <c r="C930" s="3" t="str">
        <f>Table1[[#This Row],[Szla]]</f>
        <v>495/2026</v>
      </c>
      <c r="D930" s="6">
        <f>Table1[[#This Row],[Kelt_hó]]</f>
        <v>2</v>
      </c>
      <c r="E930" t="str">
        <f>Table1[[#This Row],[Vevő]]</f>
        <v>Zomko Kereskedelmi Kft.</v>
      </c>
      <c r="F930" t="str">
        <f>Table1[[#This Row],[Termékkör]]</f>
        <v>Fuvar</v>
      </c>
      <c r="G930" s="4">
        <f>Table1[[#This Row],[SzumElad]]</f>
        <v>0</v>
      </c>
      <c r="H930" s="7">
        <f>Table1[[#This Row],[Jut_%]]</f>
        <v>0</v>
      </c>
      <c r="I930" s="4">
        <f>Table1[[#This Row],[Jut]]</f>
        <v>0</v>
      </c>
      <c r="J930" s="4">
        <f>Table1[[#This Row],[Column1]]</f>
        <v>0</v>
      </c>
    </row>
    <row r="931" spans="1:10" hidden="1" x14ac:dyDescent="0.3">
      <c r="A931" s="2" t="str">
        <f>Table1[[#This Row],[Befolyt]]</f>
        <v>i</v>
      </c>
      <c r="B931" t="str">
        <f>Table1[[#This Row],[ÜK]]</f>
        <v>Horváth István.</v>
      </c>
      <c r="C931" s="3" t="str">
        <f>Table1[[#This Row],[Szla]]</f>
        <v>494/2026</v>
      </c>
      <c r="D931" s="6">
        <f>Table1[[#This Row],[Kelt_hó]]</f>
        <v>2</v>
      </c>
      <c r="E931" t="str">
        <f>Table1[[#This Row],[Vevő]]</f>
        <v>CIVIS Szervíz Kft.</v>
      </c>
      <c r="F931" t="str">
        <f>Table1[[#This Row],[Termékkör]]</f>
        <v>Fuvar</v>
      </c>
      <c r="G931" s="4">
        <f>Table1[[#This Row],[SzumElad]]</f>
        <v>0</v>
      </c>
      <c r="H931" s="7">
        <f>Table1[[#This Row],[Jut_%]]</f>
        <v>0</v>
      </c>
      <c r="I931" s="4">
        <f>Table1[[#This Row],[Jut]]</f>
        <v>0</v>
      </c>
      <c r="J931" s="4">
        <f>Table1[[#This Row],[Column1]]</f>
        <v>0</v>
      </c>
    </row>
    <row r="932" spans="1:10" hidden="1" x14ac:dyDescent="0.3">
      <c r="A932" s="2" t="str">
        <f>Table1[[#This Row],[Befolyt]]</f>
        <v>i</v>
      </c>
      <c r="B932" t="str">
        <f>Table1[[#This Row],[ÜK]]</f>
        <v>Horváth István.</v>
      </c>
      <c r="C932" s="3" t="str">
        <f>Table1[[#This Row],[Szla]]</f>
        <v>494/2026</v>
      </c>
      <c r="D932" s="6">
        <f>Table1[[#This Row],[Kelt_hó]]</f>
        <v>2</v>
      </c>
      <c r="E932" t="str">
        <f>Table1[[#This Row],[Vevő]]</f>
        <v>CIVIS Szervíz Kft.</v>
      </c>
      <c r="F932" t="str">
        <f>Table1[[#This Row],[Termékkör]]</f>
        <v>Darukötelek</v>
      </c>
      <c r="G932" s="4">
        <f>Table1[[#This Row],[SzumElad]]</f>
        <v>97020</v>
      </c>
      <c r="H932" s="7">
        <f>Table1[[#This Row],[Jut_%]]</f>
        <v>4</v>
      </c>
      <c r="I932" s="4">
        <f>Table1[[#This Row],[Jut]]</f>
        <v>3880.8</v>
      </c>
      <c r="J932" s="4">
        <f>Table1[[#This Row],[Column1]]</f>
        <v>0</v>
      </c>
    </row>
    <row r="933" spans="1:10" hidden="1" x14ac:dyDescent="0.3">
      <c r="A933" s="2" t="str">
        <f>Table1[[#This Row],[Befolyt]]</f>
        <v>i</v>
      </c>
      <c r="B933" t="str">
        <f>Table1[[#This Row],[ÜK]]</f>
        <v>Horváth István.</v>
      </c>
      <c r="C933" s="3" t="str">
        <f>Table1[[#This Row],[Szla]]</f>
        <v>494/2026</v>
      </c>
      <c r="D933" s="6">
        <f>Table1[[#This Row],[Kelt_hó]]</f>
        <v>2</v>
      </c>
      <c r="E933" t="str">
        <f>Table1[[#This Row],[Vevő]]</f>
        <v>CIVIS Szervíz Kft.</v>
      </c>
      <c r="F933" t="str">
        <f>Table1[[#This Row],[Termékkör]]</f>
        <v>Fuvar</v>
      </c>
      <c r="G933" s="4">
        <f>Table1[[#This Row],[SzumElad]]</f>
        <v>7500</v>
      </c>
      <c r="H933" s="7">
        <f>Table1[[#This Row],[Jut_%]]</f>
        <v>0</v>
      </c>
      <c r="I933" s="4">
        <f>Table1[[#This Row],[Jut]]</f>
        <v>0</v>
      </c>
      <c r="J933" s="4">
        <f>Table1[[#This Row],[Column1]]</f>
        <v>0</v>
      </c>
    </row>
    <row r="934" spans="1:10" hidden="1" x14ac:dyDescent="0.3">
      <c r="A934" s="2" t="str">
        <f>Table1[[#This Row],[Befolyt]]</f>
        <v>i</v>
      </c>
      <c r="B934" t="str">
        <f>Table1[[#This Row],[ÜK]]</f>
        <v>H-ITB Kft.</v>
      </c>
      <c r="C934" s="3" t="str">
        <f>Table1[[#This Row],[Szla]]</f>
        <v>493/2026</v>
      </c>
      <c r="D934" s="6">
        <f>Table1[[#This Row],[Kelt_hó]]</f>
        <v>2</v>
      </c>
      <c r="E934" t="str">
        <f>Table1[[#This Row],[Vevő]]</f>
        <v>Texem Emeléstechnika Kft.</v>
      </c>
      <c r="F934" t="str">
        <f>Table1[[#This Row],[Termékkör]]</f>
        <v>Textilkötelek hevederek</v>
      </c>
      <c r="G934" s="4">
        <f>Table1[[#This Row],[SzumElad]]</f>
        <v>6585</v>
      </c>
      <c r="H934" s="7">
        <f>Table1[[#This Row],[Jut_%]]</f>
        <v>0</v>
      </c>
      <c r="I934" s="4">
        <f>Table1[[#This Row],[Jut]]</f>
        <v>0</v>
      </c>
      <c r="J934" s="4">
        <f>Table1[[#This Row],[Column1]]</f>
        <v>0</v>
      </c>
    </row>
    <row r="935" spans="1:10" hidden="1" x14ac:dyDescent="0.3">
      <c r="A935" s="2" t="str">
        <f>Table1[[#This Row],[Befolyt]]</f>
        <v>i</v>
      </c>
      <c r="B935" t="str">
        <f>Table1[[#This Row],[ÜK]]</f>
        <v>H-ITB Kft.</v>
      </c>
      <c r="C935" s="3" t="str">
        <f>Table1[[#This Row],[Szla]]</f>
        <v>492/2026</v>
      </c>
      <c r="D935" s="6">
        <f>Table1[[#This Row],[Kelt_hó]]</f>
        <v>2</v>
      </c>
      <c r="E935" t="str">
        <f>Table1[[#This Row],[Vevő]]</f>
        <v>Texem Emeléstechnika Kft.</v>
      </c>
      <c r="F935" t="str">
        <f>Table1[[#This Row],[Termékkör]]</f>
        <v>Rakományrögzítők</v>
      </c>
      <c r="G935" s="4">
        <f>Table1[[#This Row],[SzumElad]]</f>
        <v>32400</v>
      </c>
      <c r="H935" s="7">
        <f>Table1[[#This Row],[Jut_%]]</f>
        <v>0</v>
      </c>
      <c r="I935" s="4">
        <f>Table1[[#This Row],[Jut]]</f>
        <v>0</v>
      </c>
      <c r="J935" s="4">
        <f>Table1[[#This Row],[Column1]]</f>
        <v>0</v>
      </c>
    </row>
    <row r="936" spans="1:10" hidden="1" x14ac:dyDescent="0.3">
      <c r="A936" s="2" t="str">
        <f>Table1[[#This Row],[Befolyt]]</f>
        <v>n</v>
      </c>
      <c r="B936" t="str">
        <f>Table1[[#This Row],[ÜK]]</f>
        <v>Négyesy Gábor</v>
      </c>
      <c r="C936" s="3" t="str">
        <f>Table1[[#This Row],[Szla]]</f>
        <v>491/2026</v>
      </c>
      <c r="D936" s="6">
        <f>Table1[[#This Row],[Kelt_hó]]</f>
        <v>2</v>
      </c>
      <c r="E936" t="str">
        <f>Table1[[#This Row],[Vevő]]</f>
        <v>Grundfos South East Europe Kft</v>
      </c>
      <c r="F936" t="str">
        <f>Table1[[#This Row],[Termékkör]]</f>
        <v>Kiszállás</v>
      </c>
      <c r="G936" s="4">
        <f>Table1[[#This Row],[SzumElad]]</f>
        <v>15000</v>
      </c>
      <c r="H936" s="7">
        <f>Table1[[#This Row],[Jut_%]]</f>
        <v>0</v>
      </c>
      <c r="I936" s="4">
        <f>Table1[[#This Row],[Jut]]</f>
        <v>0</v>
      </c>
      <c r="J936" s="4">
        <f>Table1[[#This Row],[Column1]]</f>
        <v>0</v>
      </c>
    </row>
    <row r="937" spans="1:10" hidden="1" x14ac:dyDescent="0.3">
      <c r="A937" s="2" t="str">
        <f>Table1[[#This Row],[Befolyt]]</f>
        <v>n</v>
      </c>
      <c r="B937" t="str">
        <f>Table1[[#This Row],[ÜK]]</f>
        <v>Négyesy Gábor</v>
      </c>
      <c r="C937" s="3" t="str">
        <f>Table1[[#This Row],[Szla]]</f>
        <v>491/2026</v>
      </c>
      <c r="D937" s="6">
        <f>Table1[[#This Row],[Kelt_hó]]</f>
        <v>2</v>
      </c>
      <c r="E937" t="str">
        <f>Table1[[#This Row],[Vevő]]</f>
        <v>Grundfos South East Europe Kft</v>
      </c>
      <c r="F937" t="str">
        <f>Table1[[#This Row],[Termékkör]]</f>
        <v>Vizsgálat</v>
      </c>
      <c r="G937" s="4">
        <f>Table1[[#This Row],[SzumElad]]</f>
        <v>139200</v>
      </c>
      <c r="H937" s="7">
        <f>Table1[[#This Row],[Jut_%]]</f>
        <v>15.17</v>
      </c>
      <c r="I937" s="4">
        <f>Table1[[#This Row],[Jut]]</f>
        <v>21116.639999999999</v>
      </c>
      <c r="J937" s="4">
        <f>Table1[[#This Row],[Column1]]</f>
        <v>0</v>
      </c>
    </row>
    <row r="938" spans="1:10" hidden="1" x14ac:dyDescent="0.3">
      <c r="A938" s="2" t="str">
        <f>Table1[[#This Row],[Befolyt]]</f>
        <v>i</v>
      </c>
      <c r="B938" t="str">
        <f>Table1[[#This Row],[ÜK]]</f>
        <v>Hegyi Gábor</v>
      </c>
      <c r="C938" s="3" t="str">
        <f>Table1[[#This Row],[Szla]]</f>
        <v>490/2026</v>
      </c>
      <c r="D938" s="6">
        <f>Table1[[#This Row],[Kelt_hó]]</f>
        <v>2</v>
      </c>
      <c r="E938" t="str">
        <f>Table1[[#This Row],[Vevő]]</f>
        <v>Flex-Fény Kft.</v>
      </c>
      <c r="F938" t="str">
        <f>Table1[[#This Row],[Termékkör]]</f>
        <v>Előleg</v>
      </c>
      <c r="G938" s="4">
        <f>Table1[[#This Row],[SzumElad]]</f>
        <v>194940.16</v>
      </c>
      <c r="H938" s="7">
        <f>Table1[[#This Row],[Jut_%]]</f>
        <v>0</v>
      </c>
      <c r="I938" s="4">
        <f>Table1[[#This Row],[Jut]]</f>
        <v>0</v>
      </c>
      <c r="J938" s="4">
        <f>Table1[[#This Row],[Column1]]</f>
        <v>0</v>
      </c>
    </row>
    <row r="939" spans="1:10" hidden="1" x14ac:dyDescent="0.3">
      <c r="A939" s="2" t="str">
        <f>Table1[[#This Row],[Befolyt]]</f>
        <v>n</v>
      </c>
      <c r="B939" t="str">
        <f>Table1[[#This Row],[ÜK]]</f>
        <v>Horváth István</v>
      </c>
      <c r="C939" s="3" t="str">
        <f>Table1[[#This Row],[Szla]]</f>
        <v>489/2026</v>
      </c>
      <c r="D939" s="6">
        <f>Table1[[#This Row],[Kelt_hó]]</f>
        <v>2</v>
      </c>
      <c r="E939" t="str">
        <f>Table1[[#This Row],[Vevő]]</f>
        <v>Tiszamenti Regionális Vízművek Zrt.</v>
      </c>
      <c r="F939" t="str">
        <f>Table1[[#This Row],[Termékkör]]</f>
        <v>Textilkötelek hevederek</v>
      </c>
      <c r="G939" s="4">
        <f>Table1[[#This Row],[SzumElad]]</f>
        <v>800000</v>
      </c>
      <c r="H939" s="7">
        <f>Table1[[#This Row],[Jut_%]]</f>
        <v>3.17</v>
      </c>
      <c r="I939" s="4">
        <f>Table1[[#This Row],[Jut]]</f>
        <v>25360</v>
      </c>
      <c r="J939" s="4">
        <f>Table1[[#This Row],[Column1]]</f>
        <v>0</v>
      </c>
    </row>
    <row r="940" spans="1:10" hidden="1" x14ac:dyDescent="0.3">
      <c r="A940" s="2" t="str">
        <f>Table1[[#This Row],[Befolyt]]</f>
        <v>n</v>
      </c>
      <c r="B940" t="str">
        <f>Table1[[#This Row],[ÜK]]</f>
        <v>Halász Miklós</v>
      </c>
      <c r="C940" s="3" t="str">
        <f>Table1[[#This Row],[Szla]]</f>
        <v>488/2026</v>
      </c>
      <c r="D940" s="6">
        <f>Table1[[#This Row],[Kelt_hó]]</f>
        <v>2</v>
      </c>
      <c r="E940" t="str">
        <f>Table1[[#This Row],[Vevő]]</f>
        <v>Linamar Hungary Zrt. PPM.</v>
      </c>
      <c r="F940" t="str">
        <f>Table1[[#This Row],[Termékkör]]</f>
        <v>Textilkötelek hevederek</v>
      </c>
      <c r="G940" s="4">
        <f>Table1[[#This Row],[SzumElad]]</f>
        <v>13975</v>
      </c>
      <c r="H940" s="7">
        <f>Table1[[#This Row],[Jut_%]]</f>
        <v>5</v>
      </c>
      <c r="I940" s="4">
        <f>Table1[[#This Row],[Jut]]</f>
        <v>698.75</v>
      </c>
      <c r="J940" s="4">
        <f>Table1[[#This Row],[Column1]]</f>
        <v>0</v>
      </c>
    </row>
    <row r="941" spans="1:10" hidden="1" x14ac:dyDescent="0.3">
      <c r="A941" s="2" t="str">
        <f>Table1[[#This Row],[Befolyt]]</f>
        <v>n</v>
      </c>
      <c r="B941" t="str">
        <f>Table1[[#This Row],[ÜK]]</f>
        <v>Halász Miklós</v>
      </c>
      <c r="C941" s="3" t="str">
        <f>Table1[[#This Row],[Szla]]</f>
        <v>488/2026</v>
      </c>
      <c r="D941" s="6">
        <f>Table1[[#This Row],[Kelt_hó]]</f>
        <v>2</v>
      </c>
      <c r="E941" t="str">
        <f>Table1[[#This Row],[Vevő]]</f>
        <v>Linamar Hungary Zrt. PPM.</v>
      </c>
      <c r="F941" t="str">
        <f>Table1[[#This Row],[Termékkör]]</f>
        <v>Textilkötelek hevederek</v>
      </c>
      <c r="G941" s="4">
        <f>Table1[[#This Row],[SzumElad]]</f>
        <v>11180</v>
      </c>
      <c r="H941" s="7">
        <f>Table1[[#This Row],[Jut_%]]</f>
        <v>5</v>
      </c>
      <c r="I941" s="4">
        <f>Table1[[#This Row],[Jut]]</f>
        <v>559</v>
      </c>
      <c r="J941" s="4">
        <f>Table1[[#This Row],[Column1]]</f>
        <v>0</v>
      </c>
    </row>
    <row r="942" spans="1:10" hidden="1" x14ac:dyDescent="0.3">
      <c r="A942" s="2" t="str">
        <f>Table1[[#This Row],[Befolyt]]</f>
        <v>n</v>
      </c>
      <c r="B942" t="str">
        <f>Table1[[#This Row],[ÜK]]</f>
        <v>Molnár Ferenc</v>
      </c>
      <c r="C942" s="3" t="str">
        <f>Table1[[#This Row],[Szla]]</f>
        <v>487/2026</v>
      </c>
      <c r="D942" s="6">
        <f>Table1[[#This Row],[Kelt_hó]]</f>
        <v>2</v>
      </c>
      <c r="E942" t="str">
        <f>Table1[[#This Row],[Vevő]]</f>
        <v>H Szerszám Kft. Szerszám Center</v>
      </c>
      <c r="F942" t="str">
        <f>Table1[[#This Row],[Termékkör]]</f>
        <v>Lánc függesztékek</v>
      </c>
      <c r="G942" s="4">
        <f>Table1[[#This Row],[SzumElad]]</f>
        <v>78540</v>
      </c>
      <c r="H942" s="7">
        <f>Table1[[#This Row],[Jut_%]]</f>
        <v>2</v>
      </c>
      <c r="I942" s="4">
        <f>Table1[[#This Row],[Jut]]</f>
        <v>1570.8</v>
      </c>
      <c r="J942" s="4">
        <f>Table1[[#This Row],[Column1]]</f>
        <v>0</v>
      </c>
    </row>
    <row r="943" spans="1:10" hidden="1" x14ac:dyDescent="0.3">
      <c r="A943" s="2" t="str">
        <f>Table1[[#This Row],[Befolyt]]</f>
        <v>n</v>
      </c>
      <c r="B943" t="str">
        <f>Table1[[#This Row],[ÜK]]</f>
        <v>Molnár Ferenc</v>
      </c>
      <c r="C943" s="3" t="str">
        <f>Table1[[#This Row],[Szla]]</f>
        <v>487/2026</v>
      </c>
      <c r="D943" s="6">
        <f>Table1[[#This Row],[Kelt_hó]]</f>
        <v>2</v>
      </c>
      <c r="E943" t="str">
        <f>Table1[[#This Row],[Vevő]]</f>
        <v>H Szerszám Kft. Szerszám Center</v>
      </c>
      <c r="F943" t="str">
        <f>Table1[[#This Row],[Termékkör]]</f>
        <v>Lánc függesztékek</v>
      </c>
      <c r="G943" s="4">
        <f>Table1[[#This Row],[SzumElad]]</f>
        <v>52360</v>
      </c>
      <c r="H943" s="7">
        <f>Table1[[#This Row],[Jut_%]]</f>
        <v>2</v>
      </c>
      <c r="I943" s="4">
        <f>Table1[[#This Row],[Jut]]</f>
        <v>1047.2</v>
      </c>
      <c r="J943" s="4">
        <f>Table1[[#This Row],[Column1]]</f>
        <v>0</v>
      </c>
    </row>
    <row r="944" spans="1:10" hidden="1" x14ac:dyDescent="0.3">
      <c r="A944" s="2" t="str">
        <f>Table1[[#This Row],[Befolyt]]</f>
        <v>n</v>
      </c>
      <c r="B944" t="str">
        <f>Table1[[#This Row],[ÜK]]</f>
        <v>Molnár Ferenc</v>
      </c>
      <c r="C944" s="3" t="str">
        <f>Table1[[#This Row],[Szla]]</f>
        <v>487/2026</v>
      </c>
      <c r="D944" s="6">
        <f>Table1[[#This Row],[Kelt_hó]]</f>
        <v>2</v>
      </c>
      <c r="E944" t="str">
        <f>Table1[[#This Row],[Vevő]]</f>
        <v>H Szerszám Kft. Szerszám Center</v>
      </c>
      <c r="F944" t="str">
        <f>Table1[[#This Row],[Termékkör]]</f>
        <v>Textilkötelek hevederek</v>
      </c>
      <c r="G944" s="4">
        <f>Table1[[#This Row],[SzumElad]]</f>
        <v>3500</v>
      </c>
      <c r="H944" s="7">
        <f>Table1[[#This Row],[Jut_%]]</f>
        <v>1.65</v>
      </c>
      <c r="I944" s="4">
        <f>Table1[[#This Row],[Jut]]</f>
        <v>57.75</v>
      </c>
      <c r="J944" s="4">
        <f>Table1[[#This Row],[Column1]]</f>
        <v>0</v>
      </c>
    </row>
    <row r="945" spans="1:10" hidden="1" x14ac:dyDescent="0.3">
      <c r="A945" s="2" t="str">
        <f>Table1[[#This Row],[Befolyt]]</f>
        <v>n</v>
      </c>
      <c r="B945" t="str">
        <f>Table1[[#This Row],[ÜK]]</f>
        <v>Molnár Ferenc</v>
      </c>
      <c r="C945" s="3" t="str">
        <f>Table1[[#This Row],[Szla]]</f>
        <v>487/2026</v>
      </c>
      <c r="D945" s="6">
        <f>Table1[[#This Row],[Kelt_hó]]</f>
        <v>2</v>
      </c>
      <c r="E945" t="str">
        <f>Table1[[#This Row],[Vevő]]</f>
        <v>H Szerszám Kft. Szerszám Center</v>
      </c>
      <c r="F945" t="str">
        <f>Table1[[#This Row],[Termékkör]]</f>
        <v>Textilkötelek hevederek</v>
      </c>
      <c r="G945" s="4">
        <f>Table1[[#This Row],[SzumElad]]</f>
        <v>5800</v>
      </c>
      <c r="H945" s="7">
        <f>Table1[[#This Row],[Jut_%]]</f>
        <v>1.65</v>
      </c>
      <c r="I945" s="4">
        <f>Table1[[#This Row],[Jut]]</f>
        <v>95.7</v>
      </c>
      <c r="J945" s="4">
        <f>Table1[[#This Row],[Column1]]</f>
        <v>0</v>
      </c>
    </row>
    <row r="946" spans="1:10" hidden="1" x14ac:dyDescent="0.3">
      <c r="A946" s="2" t="str">
        <f>Table1[[#This Row],[Befolyt]]</f>
        <v>n</v>
      </c>
      <c r="B946" t="str">
        <f>Table1[[#This Row],[ÜK]]</f>
        <v>Molnár Ferenc</v>
      </c>
      <c r="C946" s="3" t="str">
        <f>Table1[[#This Row],[Szla]]</f>
        <v>487/2026</v>
      </c>
      <c r="D946" s="6">
        <f>Table1[[#This Row],[Kelt_hó]]</f>
        <v>2</v>
      </c>
      <c r="E946" t="str">
        <f>Table1[[#This Row],[Vevő]]</f>
        <v>H Szerszám Kft. Szerszám Center</v>
      </c>
      <c r="F946" t="str">
        <f>Table1[[#This Row],[Termékkör]]</f>
        <v>Textilkötelek hevederek</v>
      </c>
      <c r="G946" s="4">
        <f>Table1[[#This Row],[SzumElad]]</f>
        <v>3900</v>
      </c>
      <c r="H946" s="7">
        <f>Table1[[#This Row],[Jut_%]]</f>
        <v>1.65</v>
      </c>
      <c r="I946" s="4">
        <f>Table1[[#This Row],[Jut]]</f>
        <v>64.349999999999994</v>
      </c>
      <c r="J946" s="4">
        <f>Table1[[#This Row],[Column1]]</f>
        <v>0</v>
      </c>
    </row>
    <row r="947" spans="1:10" hidden="1" x14ac:dyDescent="0.3">
      <c r="A947" s="2" t="str">
        <f>Table1[[#This Row],[Befolyt]]</f>
        <v>n</v>
      </c>
      <c r="B947" t="str">
        <f>Table1[[#This Row],[ÜK]]</f>
        <v>Molnár Ferenc</v>
      </c>
      <c r="C947" s="3" t="str">
        <f>Table1[[#This Row],[Szla]]</f>
        <v>487/2026</v>
      </c>
      <c r="D947" s="6">
        <f>Table1[[#This Row],[Kelt_hó]]</f>
        <v>2</v>
      </c>
      <c r="E947" t="str">
        <f>Table1[[#This Row],[Vevő]]</f>
        <v>H Szerszám Kft. Szerszám Center</v>
      </c>
      <c r="F947" t="str">
        <f>Table1[[#This Row],[Termékkör]]</f>
        <v>Textilkötelek hevederek</v>
      </c>
      <c r="G947" s="4">
        <f>Table1[[#This Row],[SzumElad]]</f>
        <v>14880</v>
      </c>
      <c r="H947" s="7">
        <f>Table1[[#This Row],[Jut_%]]</f>
        <v>2</v>
      </c>
      <c r="I947" s="4">
        <f>Table1[[#This Row],[Jut]]</f>
        <v>297.60000000000002</v>
      </c>
      <c r="J947" s="4">
        <f>Table1[[#This Row],[Column1]]</f>
        <v>0</v>
      </c>
    </row>
    <row r="948" spans="1:10" hidden="1" x14ac:dyDescent="0.3">
      <c r="A948" s="2" t="str">
        <f>Table1[[#This Row],[Befolyt]]</f>
        <v>n</v>
      </c>
      <c r="B948" t="str">
        <f>Table1[[#This Row],[ÜK]]</f>
        <v>Molnár Ferenc</v>
      </c>
      <c r="C948" s="3" t="str">
        <f>Table1[[#This Row],[Szla]]</f>
        <v>487/2026</v>
      </c>
      <c r="D948" s="6">
        <f>Table1[[#This Row],[Kelt_hó]]</f>
        <v>2</v>
      </c>
      <c r="E948" t="str">
        <f>Table1[[#This Row],[Vevő]]</f>
        <v>H Szerszám Kft. Szerszám Center</v>
      </c>
      <c r="F948" t="str">
        <f>Table1[[#This Row],[Termékkör]]</f>
        <v>Textilkötelek hevederek</v>
      </c>
      <c r="G948" s="4">
        <f>Table1[[#This Row],[SzumElad]]</f>
        <v>5520</v>
      </c>
      <c r="H948" s="7">
        <f>Table1[[#This Row],[Jut_%]]</f>
        <v>2</v>
      </c>
      <c r="I948" s="4">
        <f>Table1[[#This Row],[Jut]]</f>
        <v>110.4</v>
      </c>
      <c r="J948" s="4">
        <f>Table1[[#This Row],[Column1]]</f>
        <v>0</v>
      </c>
    </row>
    <row r="949" spans="1:10" hidden="1" x14ac:dyDescent="0.3">
      <c r="A949" s="2" t="str">
        <f>Table1[[#This Row],[Befolyt]]</f>
        <v>n</v>
      </c>
      <c r="B949" t="str">
        <f>Table1[[#This Row],[ÜK]]</f>
        <v>Molnár Ferenc</v>
      </c>
      <c r="C949" s="3" t="str">
        <f>Table1[[#This Row],[Szla]]</f>
        <v>487/2026</v>
      </c>
      <c r="D949" s="6">
        <f>Table1[[#This Row],[Kelt_hó]]</f>
        <v>2</v>
      </c>
      <c r="E949" t="str">
        <f>Table1[[#This Row],[Vevő]]</f>
        <v>H Szerszám Kft. Szerszám Center</v>
      </c>
      <c r="F949" t="str">
        <f>Table1[[#This Row],[Termékkör]]</f>
        <v>Textilkötelek hevederek</v>
      </c>
      <c r="G949" s="4">
        <f>Table1[[#This Row],[SzumElad]]</f>
        <v>1200</v>
      </c>
      <c r="H949" s="7">
        <f>Table1[[#This Row],[Jut_%]]</f>
        <v>2</v>
      </c>
      <c r="I949" s="4">
        <f>Table1[[#This Row],[Jut]]</f>
        <v>24</v>
      </c>
      <c r="J949" s="4">
        <f>Table1[[#This Row],[Column1]]</f>
        <v>0</v>
      </c>
    </row>
    <row r="950" spans="1:10" hidden="1" x14ac:dyDescent="0.3">
      <c r="A950" s="2" t="str">
        <f>Table1[[#This Row],[Befolyt]]</f>
        <v>n</v>
      </c>
      <c r="B950" t="str">
        <f>Table1[[#This Row],[ÜK]]</f>
        <v>Molnár Ferenc</v>
      </c>
      <c r="C950" s="3" t="str">
        <f>Table1[[#This Row],[Szla]]</f>
        <v>487/2026</v>
      </c>
      <c r="D950" s="6">
        <f>Table1[[#This Row],[Kelt_hó]]</f>
        <v>2</v>
      </c>
      <c r="E950" t="str">
        <f>Table1[[#This Row],[Vevő]]</f>
        <v>H Szerszám Kft. Szerszám Center</v>
      </c>
      <c r="F950" t="str">
        <f>Table1[[#This Row],[Termékkör]]</f>
        <v>Fuvar</v>
      </c>
      <c r="G950" s="4">
        <f>Table1[[#This Row],[SzumElad]]</f>
        <v>0</v>
      </c>
      <c r="H950" s="7">
        <f>Table1[[#This Row],[Jut_%]]</f>
        <v>0</v>
      </c>
      <c r="I950" s="4">
        <f>Table1[[#This Row],[Jut]]</f>
        <v>0</v>
      </c>
      <c r="J950" s="4">
        <f>Table1[[#This Row],[Column1]]</f>
        <v>0</v>
      </c>
    </row>
    <row r="951" spans="1:10" hidden="1" x14ac:dyDescent="0.3">
      <c r="A951" s="2" t="str">
        <f>Table1[[#This Row],[Befolyt]]</f>
        <v>n</v>
      </c>
      <c r="B951" t="str">
        <f>Table1[[#This Row],[ÜK]]</f>
        <v>Molnár Ferenc</v>
      </c>
      <c r="C951" s="3" t="str">
        <f>Table1[[#This Row],[Szla]]</f>
        <v>487/2026</v>
      </c>
      <c r="D951" s="6">
        <f>Table1[[#This Row],[Kelt_hó]]</f>
        <v>2</v>
      </c>
      <c r="E951" t="str">
        <f>Table1[[#This Row],[Vevő]]</f>
        <v>H Szerszám Kft. Szerszám Center</v>
      </c>
      <c r="F951" t="str">
        <f>Table1[[#This Row],[Termékkör]]</f>
        <v>Rakományrögzítők</v>
      </c>
      <c r="G951" s="4">
        <f>Table1[[#This Row],[SzumElad]]</f>
        <v>11400</v>
      </c>
      <c r="H951" s="7">
        <f>Table1[[#This Row],[Jut_%]]</f>
        <v>0.5</v>
      </c>
      <c r="I951" s="4">
        <f>Table1[[#This Row],[Jut]]</f>
        <v>57</v>
      </c>
      <c r="J951" s="4">
        <f>Table1[[#This Row],[Column1]]</f>
        <v>0</v>
      </c>
    </row>
    <row r="952" spans="1:10" hidden="1" x14ac:dyDescent="0.3">
      <c r="A952" s="2" t="str">
        <f>Table1[[#This Row],[Befolyt]]</f>
        <v>n</v>
      </c>
      <c r="B952" t="str">
        <f>Table1[[#This Row],[ÜK]]</f>
        <v>Molnár Ferenc</v>
      </c>
      <c r="C952" s="3" t="str">
        <f>Table1[[#This Row],[Szla]]</f>
        <v>487/2026</v>
      </c>
      <c r="D952" s="6">
        <f>Table1[[#This Row],[Kelt_hó]]</f>
        <v>2</v>
      </c>
      <c r="E952" t="str">
        <f>Table1[[#This Row],[Vevő]]</f>
        <v>H Szerszám Kft. Szerszám Center</v>
      </c>
      <c r="F952" t="str">
        <f>Table1[[#This Row],[Termékkör]]</f>
        <v>Textilkötelek hevederek</v>
      </c>
      <c r="G952" s="4">
        <f>Table1[[#This Row],[SzumElad]]</f>
        <v>5280</v>
      </c>
      <c r="H952" s="7">
        <f>Table1[[#This Row],[Jut_%]]</f>
        <v>3</v>
      </c>
      <c r="I952" s="4">
        <f>Table1[[#This Row],[Jut]]</f>
        <v>158.4</v>
      </c>
      <c r="J952" s="4">
        <f>Table1[[#This Row],[Column1]]</f>
        <v>0</v>
      </c>
    </row>
    <row r="953" spans="1:10" hidden="1" x14ac:dyDescent="0.3">
      <c r="A953" s="2" t="str">
        <f>Table1[[#This Row],[Befolyt]]</f>
        <v>n</v>
      </c>
      <c r="B953" t="str">
        <f>Table1[[#This Row],[ÜK]]</f>
        <v>Molnár Ferenc</v>
      </c>
      <c r="C953" s="3" t="str">
        <f>Table1[[#This Row],[Szla]]</f>
        <v>487/2026</v>
      </c>
      <c r="D953" s="6">
        <f>Table1[[#This Row],[Kelt_hó]]</f>
        <v>2</v>
      </c>
      <c r="E953" t="str">
        <f>Table1[[#This Row],[Vevő]]</f>
        <v>H Szerszám Kft. Szerszám Center</v>
      </c>
      <c r="F953" t="str">
        <f>Table1[[#This Row],[Termékkör]]</f>
        <v>Kapcsolóelemek</v>
      </c>
      <c r="G953" s="4">
        <f>Table1[[#This Row],[SzumElad]]</f>
        <v>7350</v>
      </c>
      <c r="H953" s="7">
        <f>Table1[[#This Row],[Jut_%]]</f>
        <v>0.3</v>
      </c>
      <c r="I953" s="4">
        <f>Table1[[#This Row],[Jut]]</f>
        <v>22.05</v>
      </c>
      <c r="J953" s="4">
        <f>Table1[[#This Row],[Column1]]</f>
        <v>0</v>
      </c>
    </row>
    <row r="954" spans="1:10" hidden="1" x14ac:dyDescent="0.3">
      <c r="A954" s="2" t="str">
        <f>Table1[[#This Row],[Befolyt]]</f>
        <v>n</v>
      </c>
      <c r="B954" t="str">
        <f>Table1[[#This Row],[ÜK]]</f>
        <v>Molnár Ferenc</v>
      </c>
      <c r="C954" s="3" t="str">
        <f>Table1[[#This Row],[Szla]]</f>
        <v>487/2026</v>
      </c>
      <c r="D954" s="6">
        <f>Table1[[#This Row],[Kelt_hó]]</f>
        <v>2</v>
      </c>
      <c r="E954" t="str">
        <f>Table1[[#This Row],[Vevő]]</f>
        <v>H Szerszám Kft. Szerszám Center</v>
      </c>
      <c r="F954" t="str">
        <f>Table1[[#This Row],[Termékkör]]</f>
        <v>Kapcsolóelemek</v>
      </c>
      <c r="G954" s="4">
        <f>Table1[[#This Row],[SzumElad]]</f>
        <v>4560</v>
      </c>
      <c r="H954" s="7">
        <f>Table1[[#This Row],[Jut_%]]</f>
        <v>7.0000000000000007E-2</v>
      </c>
      <c r="I954" s="4">
        <f>Table1[[#This Row],[Jut]]</f>
        <v>3.1920000000000006</v>
      </c>
      <c r="J954" s="4">
        <f>Table1[[#This Row],[Column1]]</f>
        <v>0</v>
      </c>
    </row>
    <row r="955" spans="1:10" hidden="1" x14ac:dyDescent="0.3">
      <c r="A955" s="2" t="str">
        <f>Table1[[#This Row],[Befolyt]]</f>
        <v>n</v>
      </c>
      <c r="B955" t="str">
        <f>Table1[[#This Row],[ÜK]]</f>
        <v>Molnár Ferenc</v>
      </c>
      <c r="C955" s="3" t="str">
        <f>Table1[[#This Row],[Szla]]</f>
        <v>487/2026</v>
      </c>
      <c r="D955" s="6">
        <f>Table1[[#This Row],[Kelt_hó]]</f>
        <v>2</v>
      </c>
      <c r="E955" t="str">
        <f>Table1[[#This Row],[Vevő]]</f>
        <v>H Szerszám Kft. Szerszám Center</v>
      </c>
      <c r="F955" t="str">
        <f>Table1[[#This Row],[Termékkör]]</f>
        <v>Kapcsolóelemek</v>
      </c>
      <c r="G955" s="4">
        <f>Table1[[#This Row],[SzumElad]]</f>
        <v>1900</v>
      </c>
      <c r="H955" s="7">
        <f>Table1[[#This Row],[Jut_%]]</f>
        <v>0.2</v>
      </c>
      <c r="I955" s="4">
        <f>Table1[[#This Row],[Jut]]</f>
        <v>3.8</v>
      </c>
      <c r="J955" s="4">
        <f>Table1[[#This Row],[Column1]]</f>
        <v>0</v>
      </c>
    </row>
    <row r="956" spans="1:10" hidden="1" x14ac:dyDescent="0.3">
      <c r="A956" s="2" t="str">
        <f>Table1[[#This Row],[Befolyt]]</f>
        <v>n</v>
      </c>
      <c r="B956" t="str">
        <f>Table1[[#This Row],[ÜK]]</f>
        <v>Molnár Ferenc</v>
      </c>
      <c r="C956" s="3" t="str">
        <f>Table1[[#This Row],[Szla]]</f>
        <v>487/2026</v>
      </c>
      <c r="D956" s="6">
        <f>Table1[[#This Row],[Kelt_hó]]</f>
        <v>2</v>
      </c>
      <c r="E956" t="str">
        <f>Table1[[#This Row],[Vevő]]</f>
        <v>H Szerszám Kft. Szerszám Center</v>
      </c>
      <c r="F956" t="str">
        <f>Table1[[#This Row],[Termékkör]]</f>
        <v>Fuvar</v>
      </c>
      <c r="G956" s="4">
        <f>Table1[[#This Row],[SzumElad]]</f>
        <v>0</v>
      </c>
      <c r="H956" s="7">
        <f>Table1[[#This Row],[Jut_%]]</f>
        <v>0</v>
      </c>
      <c r="I956" s="4">
        <f>Table1[[#This Row],[Jut]]</f>
        <v>0</v>
      </c>
      <c r="J956" s="4">
        <f>Table1[[#This Row],[Column1]]</f>
        <v>0</v>
      </c>
    </row>
    <row r="957" spans="1:10" hidden="1" x14ac:dyDescent="0.3">
      <c r="A957" s="2" t="str">
        <f>Table1[[#This Row],[Befolyt]]</f>
        <v>n</v>
      </c>
      <c r="B957" t="str">
        <f>Table1[[#This Row],[ÜK]]</f>
        <v>Hegyi Gábor</v>
      </c>
      <c r="C957" s="3" t="str">
        <f>Table1[[#This Row],[Szla]]</f>
        <v>486/2026</v>
      </c>
      <c r="D957" s="6">
        <f>Table1[[#This Row],[Kelt_hó]]</f>
        <v>2</v>
      </c>
      <c r="E957" t="str">
        <f>Table1[[#This Row],[Vevő]]</f>
        <v>IGM Robotrendszerek Kft.</v>
      </c>
      <c r="F957" t="str">
        <f>Table1[[#This Row],[Termékkör]]</f>
        <v>Kiszállás</v>
      </c>
      <c r="G957" s="4">
        <f>Table1[[#This Row],[SzumElad]]</f>
        <v>118000</v>
      </c>
      <c r="H957" s="7">
        <f>Table1[[#This Row],[Jut_%]]</f>
        <v>0</v>
      </c>
      <c r="I957" s="4">
        <f>Table1[[#This Row],[Jut]]</f>
        <v>0</v>
      </c>
      <c r="J957" s="4">
        <f>Table1[[#This Row],[Column1]]</f>
        <v>0</v>
      </c>
    </row>
    <row r="958" spans="1:10" hidden="1" x14ac:dyDescent="0.3">
      <c r="A958" s="2" t="str">
        <f>Table1[[#This Row],[Befolyt]]</f>
        <v>n</v>
      </c>
      <c r="B958" t="str">
        <f>Table1[[#This Row],[ÜK]]</f>
        <v>Hegyi Gábor</v>
      </c>
      <c r="C958" s="3" t="str">
        <f>Table1[[#This Row],[Szla]]</f>
        <v>486/2026</v>
      </c>
      <c r="D958" s="6">
        <f>Table1[[#This Row],[Kelt_hó]]</f>
        <v>2</v>
      </c>
      <c r="E958" t="str">
        <f>Table1[[#This Row],[Vevő]]</f>
        <v>IGM Robotrendszerek Kft.</v>
      </c>
      <c r="F958" t="str">
        <f>Table1[[#This Row],[Termékkör]]</f>
        <v>Vizsgálat</v>
      </c>
      <c r="G958" s="4">
        <f>Table1[[#This Row],[SzumElad]]</f>
        <v>1141450</v>
      </c>
      <c r="H958" s="7">
        <f>Table1[[#This Row],[Jut_%]]</f>
        <v>10</v>
      </c>
      <c r="I958" s="4">
        <f>Table1[[#This Row],[Jut]]</f>
        <v>114145</v>
      </c>
      <c r="J958" s="4">
        <f>Table1[[#This Row],[Column1]]</f>
        <v>0</v>
      </c>
    </row>
    <row r="959" spans="1:10" hidden="1" x14ac:dyDescent="0.3">
      <c r="A959" s="2" t="str">
        <f>Table1[[#This Row],[Befolyt]]</f>
        <v>n</v>
      </c>
      <c r="B959" t="str">
        <f>Table1[[#This Row],[ÜK]]</f>
        <v>Hegyi Gábor</v>
      </c>
      <c r="C959" s="3" t="str">
        <f>Table1[[#This Row],[Szla]]</f>
        <v>486/2026</v>
      </c>
      <c r="D959" s="6">
        <f>Table1[[#This Row],[Kelt_hó]]</f>
        <v>2</v>
      </c>
      <c r="E959" t="str">
        <f>Table1[[#This Row],[Vevő]]</f>
        <v>IGM Robotrendszerek Kft.</v>
      </c>
      <c r="F959" t="str">
        <f>Table1[[#This Row],[Termékkör]]</f>
        <v>Lánc függesztékek</v>
      </c>
      <c r="G959" s="4">
        <f>Table1[[#This Row],[SzumElad]]</f>
        <v>1510</v>
      </c>
      <c r="H959" s="7">
        <f>Table1[[#This Row],[Jut_%]]</f>
        <v>5</v>
      </c>
      <c r="I959" s="4">
        <f>Table1[[#This Row],[Jut]]</f>
        <v>75.5</v>
      </c>
      <c r="J959" s="4">
        <f>Table1[[#This Row],[Column1]]</f>
        <v>0</v>
      </c>
    </row>
    <row r="960" spans="1:10" hidden="1" x14ac:dyDescent="0.3">
      <c r="A960" s="2" t="str">
        <f>Table1[[#This Row],[Befolyt]]</f>
        <v>n</v>
      </c>
      <c r="B960" t="str">
        <f>Table1[[#This Row],[ÜK]]</f>
        <v>Hegyi Gábor</v>
      </c>
      <c r="C960" s="3" t="str">
        <f>Table1[[#This Row],[Szla]]</f>
        <v>486/2026</v>
      </c>
      <c r="D960" s="6">
        <f>Table1[[#This Row],[Kelt_hó]]</f>
        <v>2</v>
      </c>
      <c r="E960" t="str">
        <f>Table1[[#This Row],[Vevő]]</f>
        <v>IGM Robotrendszerek Kft.</v>
      </c>
      <c r="F960" t="str">
        <f>Table1[[#This Row],[Termékkör]]</f>
        <v>Saját munka</v>
      </c>
      <c r="G960" s="4">
        <f>Table1[[#This Row],[SzumElad]]</f>
        <v>12000</v>
      </c>
      <c r="H960" s="7">
        <f>Table1[[#This Row],[Jut_%]]</f>
        <v>0</v>
      </c>
      <c r="I960" s="4">
        <f>Table1[[#This Row],[Jut]]</f>
        <v>0</v>
      </c>
      <c r="J960" s="4">
        <f>Table1[[#This Row],[Column1]]</f>
        <v>0</v>
      </c>
    </row>
    <row r="961" spans="1:10" hidden="1" x14ac:dyDescent="0.3">
      <c r="A961" s="2" t="str">
        <f>Table1[[#This Row],[Befolyt]]</f>
        <v>n</v>
      </c>
      <c r="B961" t="str">
        <f>Table1[[#This Row],[ÜK]]</f>
        <v>Hegyi Gábor</v>
      </c>
      <c r="C961" s="3" t="str">
        <f>Table1[[#This Row],[Szla]]</f>
        <v>486/2026</v>
      </c>
      <c r="D961" s="6">
        <f>Table1[[#This Row],[Kelt_hó]]</f>
        <v>2</v>
      </c>
      <c r="E961" t="str">
        <f>Table1[[#This Row],[Vevő]]</f>
        <v>IGM Robotrendszerek Kft.</v>
      </c>
      <c r="F961" t="str">
        <f>Table1[[#This Row],[Termékkör]]</f>
        <v>Textilkötelek hevederek</v>
      </c>
      <c r="G961" s="4">
        <f>Table1[[#This Row],[SzumElad]]</f>
        <v>10500</v>
      </c>
      <c r="H961" s="7">
        <f>Table1[[#This Row],[Jut_%]]</f>
        <v>10</v>
      </c>
      <c r="I961" s="4">
        <f>Table1[[#This Row],[Jut]]</f>
        <v>1050</v>
      </c>
      <c r="J961" s="4">
        <f>Table1[[#This Row],[Column1]]</f>
        <v>0</v>
      </c>
    </row>
    <row r="962" spans="1:10" hidden="1" x14ac:dyDescent="0.3">
      <c r="A962" s="2" t="str">
        <f>Table1[[#This Row],[Befolyt]]</f>
        <v>n</v>
      </c>
      <c r="B962" t="str">
        <f>Table1[[#This Row],[ÜK]]</f>
        <v>Hegyi Gábor</v>
      </c>
      <c r="C962" s="3" t="str">
        <f>Table1[[#This Row],[Szla]]</f>
        <v>486/2026</v>
      </c>
      <c r="D962" s="6">
        <f>Table1[[#This Row],[Kelt_hó]]</f>
        <v>2</v>
      </c>
      <c r="E962" t="str">
        <f>Table1[[#This Row],[Vevő]]</f>
        <v>IGM Robotrendszerek Kft.</v>
      </c>
      <c r="F962" t="str">
        <f>Table1[[#This Row],[Termékkör]]</f>
        <v>Textilkötelek hevederek</v>
      </c>
      <c r="G962" s="4">
        <f>Table1[[#This Row],[SzumElad]]</f>
        <v>1860</v>
      </c>
      <c r="H962" s="7">
        <f>Table1[[#This Row],[Jut_%]]</f>
        <v>5</v>
      </c>
      <c r="I962" s="4">
        <f>Table1[[#This Row],[Jut]]</f>
        <v>93</v>
      </c>
      <c r="J962" s="4">
        <f>Table1[[#This Row],[Column1]]</f>
        <v>0</v>
      </c>
    </row>
    <row r="963" spans="1:10" hidden="1" x14ac:dyDescent="0.3">
      <c r="A963" s="2" t="str">
        <f>Table1[[#This Row],[Befolyt]]</f>
        <v>n</v>
      </c>
      <c r="B963" t="str">
        <f>Table1[[#This Row],[ÜK]]</f>
        <v>Hegyi Gábor</v>
      </c>
      <c r="C963" s="3" t="str">
        <f>Table1[[#This Row],[Szla]]</f>
        <v>486/2026</v>
      </c>
      <c r="D963" s="6">
        <f>Table1[[#This Row],[Kelt_hó]]</f>
        <v>2</v>
      </c>
      <c r="E963" t="str">
        <f>Table1[[#This Row],[Vevő]]</f>
        <v>IGM Robotrendszerek Kft.</v>
      </c>
      <c r="F963" t="str">
        <f>Table1[[#This Row],[Termékkör]]</f>
        <v>Lánc függesztékek</v>
      </c>
      <c r="G963" s="4">
        <f>Table1[[#This Row],[SzumElad]]</f>
        <v>5340</v>
      </c>
      <c r="H963" s="7">
        <f>Table1[[#This Row],[Jut_%]]</f>
        <v>5</v>
      </c>
      <c r="I963" s="4">
        <f>Table1[[#This Row],[Jut]]</f>
        <v>267</v>
      </c>
      <c r="J963" s="4">
        <f>Table1[[#This Row],[Column1]]</f>
        <v>0</v>
      </c>
    </row>
    <row r="964" spans="1:10" hidden="1" x14ac:dyDescent="0.3">
      <c r="A964" s="2" t="str">
        <f>Table1[[#This Row],[Befolyt]]</f>
        <v>n</v>
      </c>
      <c r="B964" t="str">
        <f>Table1[[#This Row],[ÜK]]</f>
        <v>Hegyi Gábor</v>
      </c>
      <c r="C964" s="3" t="str">
        <f>Table1[[#This Row],[Szla]]</f>
        <v>486/2026</v>
      </c>
      <c r="D964" s="6">
        <f>Table1[[#This Row],[Kelt_hó]]</f>
        <v>2</v>
      </c>
      <c r="E964" t="str">
        <f>Table1[[#This Row],[Vevő]]</f>
        <v>IGM Robotrendszerek Kft.</v>
      </c>
      <c r="F964" t="str">
        <f>Table1[[#This Row],[Termékkör]]</f>
        <v>Lánc függesztékek</v>
      </c>
      <c r="G964" s="4">
        <f>Table1[[#This Row],[SzumElad]]</f>
        <v>2970</v>
      </c>
      <c r="H964" s="7">
        <f>Table1[[#This Row],[Jut_%]]</f>
        <v>5</v>
      </c>
      <c r="I964" s="4">
        <f>Table1[[#This Row],[Jut]]</f>
        <v>148.5</v>
      </c>
      <c r="J964" s="4">
        <f>Table1[[#This Row],[Column1]]</f>
        <v>0</v>
      </c>
    </row>
    <row r="965" spans="1:10" hidden="1" x14ac:dyDescent="0.3">
      <c r="A965" s="2" t="str">
        <f>Table1[[#This Row],[Befolyt]]</f>
        <v>n</v>
      </c>
      <c r="B965" t="str">
        <f>Table1[[#This Row],[ÜK]]</f>
        <v>Hegyi Gábor</v>
      </c>
      <c r="C965" s="3" t="str">
        <f>Table1[[#This Row],[Szla]]</f>
        <v>486/2026</v>
      </c>
      <c r="D965" s="6">
        <f>Table1[[#This Row],[Kelt_hó]]</f>
        <v>2</v>
      </c>
      <c r="E965" t="str">
        <f>Table1[[#This Row],[Vevő]]</f>
        <v>IGM Robotrendszerek Kft.</v>
      </c>
      <c r="F965" t="str">
        <f>Table1[[#This Row],[Termékkör]]</f>
        <v>Lánc függesztékek</v>
      </c>
      <c r="G965" s="4">
        <f>Table1[[#This Row],[SzumElad]]</f>
        <v>26468</v>
      </c>
      <c r="H965" s="7">
        <f>Table1[[#This Row],[Jut_%]]</f>
        <v>5</v>
      </c>
      <c r="I965" s="4">
        <f>Table1[[#This Row],[Jut]]</f>
        <v>1323.4</v>
      </c>
      <c r="J965" s="4">
        <f>Table1[[#This Row],[Column1]]</f>
        <v>0</v>
      </c>
    </row>
    <row r="966" spans="1:10" hidden="1" x14ac:dyDescent="0.3">
      <c r="A966" s="2" t="str">
        <f>Table1[[#This Row],[Befolyt]]</f>
        <v>n</v>
      </c>
      <c r="B966" t="str">
        <f>Table1[[#This Row],[ÜK]]</f>
        <v>Halász Miklós</v>
      </c>
      <c r="C966" s="3" t="str">
        <f>Table1[[#This Row],[Szla]]</f>
        <v>485/2026</v>
      </c>
      <c r="D966" s="6">
        <f>Table1[[#This Row],[Kelt_hó]]</f>
        <v>2</v>
      </c>
      <c r="E966" t="str">
        <f>Table1[[#This Row],[Vevő]]</f>
        <v>Linamar Hungary Zrt. Oros Division</v>
      </c>
      <c r="F966" t="str">
        <f>Table1[[#This Row],[Termékkör]]</f>
        <v>Emelőszemek</v>
      </c>
      <c r="G966" s="4">
        <f>Table1[[#This Row],[SzumElad]]</f>
        <v>114670</v>
      </c>
      <c r="H966" s="7">
        <f>Table1[[#This Row],[Jut_%]]</f>
        <v>5</v>
      </c>
      <c r="I966" s="4">
        <f>Table1[[#This Row],[Jut]]</f>
        <v>5733.5</v>
      </c>
      <c r="J966" s="4">
        <f>Table1[[#This Row],[Column1]]</f>
        <v>0</v>
      </c>
    </row>
    <row r="967" spans="1:10" hidden="1" x14ac:dyDescent="0.3">
      <c r="A967" s="2" t="str">
        <f>Table1[[#This Row],[Befolyt]]</f>
        <v>n</v>
      </c>
      <c r="B967" t="str">
        <f>Table1[[#This Row],[ÜK]]</f>
        <v>Halász Miklós</v>
      </c>
      <c r="C967" s="3" t="str">
        <f>Table1[[#This Row],[Szla]]</f>
        <v>485/2026</v>
      </c>
      <c r="D967" s="6">
        <f>Table1[[#This Row],[Kelt_hó]]</f>
        <v>2</v>
      </c>
      <c r="E967" t="str">
        <f>Table1[[#This Row],[Vevő]]</f>
        <v>Linamar Hungary Zrt. Oros Division</v>
      </c>
      <c r="F967" t="str">
        <f>Table1[[#This Row],[Termékkör]]</f>
        <v>Fuvar</v>
      </c>
      <c r="G967" s="4">
        <f>Table1[[#This Row],[SzumElad]]</f>
        <v>0</v>
      </c>
      <c r="H967" s="7">
        <f>Table1[[#This Row],[Jut_%]]</f>
        <v>0</v>
      </c>
      <c r="I967" s="4">
        <f>Table1[[#This Row],[Jut]]</f>
        <v>0</v>
      </c>
      <c r="J967" s="4">
        <f>Table1[[#This Row],[Column1]]</f>
        <v>0</v>
      </c>
    </row>
    <row r="968" spans="1:10" hidden="1" x14ac:dyDescent="0.3">
      <c r="A968" s="2" t="str">
        <f>Table1[[#This Row],[Befolyt]]</f>
        <v>n</v>
      </c>
      <c r="B968" t="str">
        <f>Table1[[#This Row],[ÜK]]</f>
        <v>Halász Miklós</v>
      </c>
      <c r="C968" s="3" t="str">
        <f>Table1[[#This Row],[Szla]]</f>
        <v>484/2026</v>
      </c>
      <c r="D968" s="6">
        <f>Table1[[#This Row],[Kelt_hó]]</f>
        <v>2</v>
      </c>
      <c r="E968" t="str">
        <f>Table1[[#This Row],[Vevő]]</f>
        <v>Linamar Hungary Zrt. Oros Division</v>
      </c>
      <c r="F968" t="str">
        <f>Table1[[#This Row],[Termékkör]]</f>
        <v>Emelőszemek</v>
      </c>
      <c r="G968" s="4">
        <f>Table1[[#This Row],[SzumElad]]</f>
        <v>-114670</v>
      </c>
      <c r="H968" s="7">
        <f>Table1[[#This Row],[Jut_%]]</f>
        <v>5</v>
      </c>
      <c r="I968" s="4">
        <f>Table1[[#This Row],[Jut]]</f>
        <v>-5733.5</v>
      </c>
      <c r="J968" s="4">
        <f>Table1[[#This Row],[Column1]]</f>
        <v>0</v>
      </c>
    </row>
    <row r="969" spans="1:10" hidden="1" x14ac:dyDescent="0.3">
      <c r="A969" s="2" t="str">
        <f>Table1[[#This Row],[Befolyt]]</f>
        <v>n</v>
      </c>
      <c r="B969" t="str">
        <f>Table1[[#This Row],[ÜK]]</f>
        <v>Halász Miklós</v>
      </c>
      <c r="C969" s="3" t="str">
        <f>Table1[[#This Row],[Szla]]</f>
        <v>484/2026</v>
      </c>
      <c r="D969" s="6">
        <f>Table1[[#This Row],[Kelt_hó]]</f>
        <v>2</v>
      </c>
      <c r="E969" t="str">
        <f>Table1[[#This Row],[Vevő]]</f>
        <v>Linamar Hungary Zrt. Oros Division</v>
      </c>
      <c r="F969" t="str">
        <f>Table1[[#This Row],[Termékkör]]</f>
        <v>Fuvar</v>
      </c>
      <c r="G969" s="4">
        <f>Table1[[#This Row],[SzumElad]]</f>
        <v>0</v>
      </c>
      <c r="H969" s="7">
        <f>Table1[[#This Row],[Jut_%]]</f>
        <v>0</v>
      </c>
      <c r="I969" s="4">
        <f>Table1[[#This Row],[Jut]]</f>
        <v>0</v>
      </c>
      <c r="J969" s="4">
        <f>Table1[[#This Row],[Column1]]</f>
        <v>0</v>
      </c>
    </row>
    <row r="970" spans="1:10" hidden="1" x14ac:dyDescent="0.3">
      <c r="A970" s="2" t="str">
        <f>Table1[[#This Row],[Befolyt]]</f>
        <v>n</v>
      </c>
      <c r="B970" t="str">
        <f>Table1[[#This Row],[ÜK]]</f>
        <v>Halász Miklós</v>
      </c>
      <c r="C970" s="3" t="str">
        <f>Table1[[#This Row],[Szla]]</f>
        <v>483/2026</v>
      </c>
      <c r="D970" s="6">
        <f>Table1[[#This Row],[Kelt_hó]]</f>
        <v>2</v>
      </c>
      <c r="E970" t="str">
        <f>Table1[[#This Row],[Vevő]]</f>
        <v>Linamar Hungary Zrt. Oros Division</v>
      </c>
      <c r="F970" t="str">
        <f>Table1[[#This Row],[Termékkör]]</f>
        <v>Emelőszemek</v>
      </c>
      <c r="G970" s="4">
        <f>Table1[[#This Row],[SzumElad]]</f>
        <v>114670</v>
      </c>
      <c r="H970" s="7">
        <f>Table1[[#This Row],[Jut_%]]</f>
        <v>5</v>
      </c>
      <c r="I970" s="4">
        <f>Table1[[#This Row],[Jut]]</f>
        <v>5733.5</v>
      </c>
      <c r="J970" s="4">
        <f>Table1[[#This Row],[Column1]]</f>
        <v>0</v>
      </c>
    </row>
    <row r="971" spans="1:10" hidden="1" x14ac:dyDescent="0.3">
      <c r="A971" s="2" t="str">
        <f>Table1[[#This Row],[Befolyt]]</f>
        <v>n</v>
      </c>
      <c r="B971" t="str">
        <f>Table1[[#This Row],[ÜK]]</f>
        <v>Halász Miklós</v>
      </c>
      <c r="C971" s="3" t="str">
        <f>Table1[[#This Row],[Szla]]</f>
        <v>483/2026</v>
      </c>
      <c r="D971" s="6">
        <f>Table1[[#This Row],[Kelt_hó]]</f>
        <v>2</v>
      </c>
      <c r="E971" t="str">
        <f>Table1[[#This Row],[Vevő]]</f>
        <v>Linamar Hungary Zrt. Oros Division</v>
      </c>
      <c r="F971" t="str">
        <f>Table1[[#This Row],[Termékkör]]</f>
        <v>Fuvar</v>
      </c>
      <c r="G971" s="4">
        <f>Table1[[#This Row],[SzumElad]]</f>
        <v>0</v>
      </c>
      <c r="H971" s="7">
        <f>Table1[[#This Row],[Jut_%]]</f>
        <v>0</v>
      </c>
      <c r="I971" s="4">
        <f>Table1[[#This Row],[Jut]]</f>
        <v>0</v>
      </c>
      <c r="J971" s="4">
        <f>Table1[[#This Row],[Column1]]</f>
        <v>0</v>
      </c>
    </row>
    <row r="972" spans="1:10" hidden="1" x14ac:dyDescent="0.3">
      <c r="A972" s="2" t="str">
        <f>Table1[[#This Row],[Befolyt]]</f>
        <v>n</v>
      </c>
      <c r="B972" t="str">
        <f>Table1[[#This Row],[ÜK]]</f>
        <v>Négyesy Gábor</v>
      </c>
      <c r="C972" s="3" t="str">
        <f>Table1[[#This Row],[Szla]]</f>
        <v>482/2026</v>
      </c>
      <c r="D972" s="6">
        <f>Table1[[#This Row],[Kelt_hó]]</f>
        <v>2</v>
      </c>
      <c r="E972" t="str">
        <f>Table1[[#This Row],[Vevő]]</f>
        <v>Tripla Trade Kft</v>
      </c>
      <c r="F972" t="str">
        <f>Table1[[#This Row],[Termékkör]]</f>
        <v>Textilkötelek hevederek</v>
      </c>
      <c r="G972" s="4">
        <f>Table1[[#This Row],[SzumElad]]</f>
        <v>16920</v>
      </c>
      <c r="H972" s="7">
        <f>Table1[[#This Row],[Jut_%]]</f>
        <v>8.33</v>
      </c>
      <c r="I972" s="4">
        <f>Table1[[#This Row],[Jut]]</f>
        <v>1409.4360000000001</v>
      </c>
      <c r="J972" s="4">
        <f>Table1[[#This Row],[Column1]]</f>
        <v>0</v>
      </c>
    </row>
    <row r="973" spans="1:10" hidden="1" x14ac:dyDescent="0.3">
      <c r="A973" s="2" t="str">
        <f>Table1[[#This Row],[Befolyt]]</f>
        <v>n</v>
      </c>
      <c r="B973" t="str">
        <f>Table1[[#This Row],[ÜK]]</f>
        <v>Négyesy Gábor</v>
      </c>
      <c r="C973" s="3" t="str">
        <f>Table1[[#This Row],[Szla]]</f>
        <v>482/2026</v>
      </c>
      <c r="D973" s="6">
        <f>Table1[[#This Row],[Kelt_hó]]</f>
        <v>2</v>
      </c>
      <c r="E973" t="str">
        <f>Table1[[#This Row],[Vevő]]</f>
        <v>Tripla Trade Kft</v>
      </c>
      <c r="F973" t="str">
        <f>Table1[[#This Row],[Termékkör]]</f>
        <v>Textilkötelek hevederek</v>
      </c>
      <c r="G973" s="4">
        <f>Table1[[#This Row],[SzumElad]]</f>
        <v>18900</v>
      </c>
      <c r="H973" s="7">
        <f>Table1[[#This Row],[Jut_%]]</f>
        <v>8.33</v>
      </c>
      <c r="I973" s="4">
        <f>Table1[[#This Row],[Jut]]</f>
        <v>1574.37</v>
      </c>
      <c r="J973" s="4">
        <f>Table1[[#This Row],[Column1]]</f>
        <v>0</v>
      </c>
    </row>
    <row r="974" spans="1:10" hidden="1" x14ac:dyDescent="0.3">
      <c r="A974" s="2" t="str">
        <f>Table1[[#This Row],[Befolyt]]</f>
        <v>n</v>
      </c>
      <c r="B974" t="str">
        <f>Table1[[#This Row],[ÜK]]</f>
        <v>Négyesy Gábor</v>
      </c>
      <c r="C974" s="3" t="str">
        <f>Table1[[#This Row],[Szla]]</f>
        <v>482/2026</v>
      </c>
      <c r="D974" s="6">
        <f>Table1[[#This Row],[Kelt_hó]]</f>
        <v>2</v>
      </c>
      <c r="E974" t="str">
        <f>Table1[[#This Row],[Vevő]]</f>
        <v>Tripla Trade Kft</v>
      </c>
      <c r="F974" t="str">
        <f>Table1[[#This Row],[Termékkör]]</f>
        <v>Textilkötelek hevederek</v>
      </c>
      <c r="G974" s="4">
        <f>Table1[[#This Row],[SzumElad]]</f>
        <v>13500</v>
      </c>
      <c r="H974" s="7">
        <f>Table1[[#This Row],[Jut_%]]</f>
        <v>8.33</v>
      </c>
      <c r="I974" s="4">
        <f>Table1[[#This Row],[Jut]]</f>
        <v>1124.55</v>
      </c>
      <c r="J974" s="4">
        <f>Table1[[#This Row],[Column1]]</f>
        <v>0</v>
      </c>
    </row>
    <row r="975" spans="1:10" hidden="1" x14ac:dyDescent="0.3">
      <c r="A975" s="2" t="str">
        <f>Table1[[#This Row],[Befolyt]]</f>
        <v>n</v>
      </c>
      <c r="B975" t="str">
        <f>Table1[[#This Row],[ÜK]]</f>
        <v>Négyesy Gábor</v>
      </c>
      <c r="C975" s="3" t="str">
        <f>Table1[[#This Row],[Szla]]</f>
        <v>482/2026</v>
      </c>
      <c r="D975" s="6">
        <f>Table1[[#This Row],[Kelt_hó]]</f>
        <v>2</v>
      </c>
      <c r="E975" t="str">
        <f>Table1[[#This Row],[Vevő]]</f>
        <v>Tripla Trade Kft</v>
      </c>
      <c r="F975" t="str">
        <f>Table1[[#This Row],[Termékkör]]</f>
        <v>Fuvar</v>
      </c>
      <c r="G975" s="4">
        <f>Table1[[#This Row],[SzumElad]]</f>
        <v>3000</v>
      </c>
      <c r="H975" s="7">
        <f>Table1[[#This Row],[Jut_%]]</f>
        <v>0</v>
      </c>
      <c r="I975" s="4">
        <f>Table1[[#This Row],[Jut]]</f>
        <v>0</v>
      </c>
      <c r="J975" s="4">
        <f>Table1[[#This Row],[Column1]]</f>
        <v>0</v>
      </c>
    </row>
    <row r="976" spans="1:10" hidden="1" x14ac:dyDescent="0.3">
      <c r="A976" s="2" t="str">
        <f>Table1[[#This Row],[Befolyt]]</f>
        <v>i</v>
      </c>
      <c r="B976" t="str">
        <f>Table1[[#This Row],[ÜK]]</f>
        <v>Négyesy Gábor</v>
      </c>
      <c r="C976" s="3" t="str">
        <f>Table1[[#This Row],[Szla]]</f>
        <v>481/2026</v>
      </c>
      <c r="D976" s="6">
        <f>Table1[[#This Row],[Kelt_hó]]</f>
        <v>2</v>
      </c>
      <c r="E976" t="str">
        <f>Table1[[#This Row],[Vevő]]</f>
        <v>Phlegon Kft.</v>
      </c>
      <c r="F976" t="str">
        <f>Table1[[#This Row],[Termékkör]]</f>
        <v>Textilkötelek hevederek</v>
      </c>
      <c r="G976" s="4">
        <f>Table1[[#This Row],[SzumElad]]</f>
        <v>22000</v>
      </c>
      <c r="H976" s="7">
        <f>Table1[[#This Row],[Jut_%]]</f>
        <v>10</v>
      </c>
      <c r="I976" s="4">
        <f>Table1[[#This Row],[Jut]]</f>
        <v>2200</v>
      </c>
      <c r="J976" s="4">
        <f>Table1[[#This Row],[Column1]]</f>
        <v>0</v>
      </c>
    </row>
    <row r="977" spans="1:10" hidden="1" x14ac:dyDescent="0.3">
      <c r="A977" s="2" t="str">
        <f>Table1[[#This Row],[Befolyt]]</f>
        <v>i</v>
      </c>
      <c r="B977" t="str">
        <f>Table1[[#This Row],[ÜK]]</f>
        <v>Négyesy Gábor</v>
      </c>
      <c r="C977" s="3" t="str">
        <f>Table1[[#This Row],[Szla]]</f>
        <v>480/2026</v>
      </c>
      <c r="D977" s="6">
        <f>Table1[[#This Row],[Kelt_hó]]</f>
        <v>2</v>
      </c>
      <c r="E977" t="str">
        <f>Table1[[#This Row],[Vevő]]</f>
        <v>Phlegon Kft.</v>
      </c>
      <c r="F977" t="str">
        <f>Table1[[#This Row],[Termékkör]]</f>
        <v>Textilkötelek hevederek</v>
      </c>
      <c r="G977" s="4">
        <f>Table1[[#This Row],[SzumElad]]</f>
        <v>-22000</v>
      </c>
      <c r="H977" s="7">
        <f>Table1[[#This Row],[Jut_%]]</f>
        <v>10</v>
      </c>
      <c r="I977" s="4">
        <f>Table1[[#This Row],[Jut]]</f>
        <v>-2200</v>
      </c>
      <c r="J977" s="4">
        <f>Table1[[#This Row],[Column1]]</f>
        <v>0</v>
      </c>
    </row>
    <row r="978" spans="1:10" hidden="1" x14ac:dyDescent="0.3">
      <c r="A978" s="2" t="str">
        <f>Table1[[#This Row],[Befolyt]]</f>
        <v>i</v>
      </c>
      <c r="B978" t="str">
        <f>Table1[[#This Row],[ÜK]]</f>
        <v>Négyesy Gábor</v>
      </c>
      <c r="C978" s="3" t="str">
        <f>Table1[[#This Row],[Szla]]</f>
        <v>479/2026</v>
      </c>
      <c r="D978" s="6">
        <f>Table1[[#This Row],[Kelt_hó]]</f>
        <v>2</v>
      </c>
      <c r="E978" t="str">
        <f>Table1[[#This Row],[Vevő]]</f>
        <v>Phlegon Kft.</v>
      </c>
      <c r="F978" t="str">
        <f>Table1[[#This Row],[Termékkör]]</f>
        <v>Textilkötelek hevederek</v>
      </c>
      <c r="G978" s="4">
        <f>Table1[[#This Row],[SzumElad]]</f>
        <v>22000</v>
      </c>
      <c r="H978" s="7">
        <f>Table1[[#This Row],[Jut_%]]</f>
        <v>10</v>
      </c>
      <c r="I978" s="4">
        <f>Table1[[#This Row],[Jut]]</f>
        <v>2200</v>
      </c>
      <c r="J978" s="4">
        <f>Table1[[#This Row],[Column1]]</f>
        <v>0</v>
      </c>
    </row>
    <row r="979" spans="1:10" hidden="1" x14ac:dyDescent="0.3">
      <c r="A979" s="2" t="str">
        <f>Table1[[#This Row],[Befolyt]]</f>
        <v>n</v>
      </c>
      <c r="B979" t="str">
        <f>Table1[[#This Row],[ÜK]]</f>
        <v>Tóth Ferenc</v>
      </c>
      <c r="C979" s="3" t="str">
        <f>Table1[[#This Row],[Szla]]</f>
        <v>478/2026</v>
      </c>
      <c r="D979" s="6">
        <f>Table1[[#This Row],[Kelt_hó]]</f>
        <v>2</v>
      </c>
      <c r="E979" t="str">
        <f>Table1[[#This Row],[Vevő]]</f>
        <v>Dizalica doo</v>
      </c>
      <c r="F979" t="str">
        <f>Table1[[#This Row],[Termékkör]]</f>
        <v>Rakományrögzítők</v>
      </c>
      <c r="G979" s="4">
        <f>Table1[[#This Row],[SzumElad]]</f>
        <v>940967</v>
      </c>
      <c r="H979" s="7">
        <f>Table1[[#This Row],[Jut_%]]</f>
        <v>0</v>
      </c>
      <c r="I979" s="4">
        <f>Table1[[#This Row],[Jut]]</f>
        <v>0</v>
      </c>
      <c r="J979" s="4">
        <f>Table1[[#This Row],[Column1]]</f>
        <v>0</v>
      </c>
    </row>
    <row r="980" spans="1:10" hidden="1" x14ac:dyDescent="0.3">
      <c r="A980" s="2" t="str">
        <f>Table1[[#This Row],[Befolyt]]</f>
        <v>n</v>
      </c>
      <c r="B980" t="str">
        <f>Table1[[#This Row],[ÜK]]</f>
        <v>Tóth Ferenc</v>
      </c>
      <c r="C980" s="3" t="str">
        <f>Table1[[#This Row],[Szla]]</f>
        <v>478/2026</v>
      </c>
      <c r="D980" s="6">
        <f>Table1[[#This Row],[Kelt_hó]]</f>
        <v>2</v>
      </c>
      <c r="E980" t="str">
        <f>Table1[[#This Row],[Vevő]]</f>
        <v>Dizalica doo</v>
      </c>
      <c r="F980" t="str">
        <f>Table1[[#This Row],[Termékkör]]</f>
        <v>Lánc függesztékek</v>
      </c>
      <c r="G980" s="4">
        <f>Table1[[#This Row],[SzumElad]]</f>
        <v>82278</v>
      </c>
      <c r="H980" s="7">
        <f>Table1[[#This Row],[Jut_%]]</f>
        <v>0</v>
      </c>
      <c r="I980" s="4">
        <f>Table1[[#This Row],[Jut]]</f>
        <v>0</v>
      </c>
      <c r="J980" s="4">
        <f>Table1[[#This Row],[Column1]]</f>
        <v>0</v>
      </c>
    </row>
    <row r="981" spans="1:10" hidden="1" x14ac:dyDescent="0.3">
      <c r="A981" s="2" t="str">
        <f>Table1[[#This Row],[Befolyt]]</f>
        <v>n</v>
      </c>
      <c r="B981" t="str">
        <f>Table1[[#This Row],[ÜK]]</f>
        <v>Tóth Ferenc</v>
      </c>
      <c r="C981" s="3" t="str">
        <f>Table1[[#This Row],[Szla]]</f>
        <v>478/2026</v>
      </c>
      <c r="D981" s="6">
        <f>Table1[[#This Row],[Kelt_hó]]</f>
        <v>2</v>
      </c>
      <c r="E981" t="str">
        <f>Table1[[#This Row],[Vevő]]</f>
        <v>Dizalica doo</v>
      </c>
      <c r="F981" t="str">
        <f>Table1[[#This Row],[Termékkör]]</f>
        <v>Lánc függesztékek</v>
      </c>
      <c r="G981" s="4">
        <f>Table1[[#This Row],[SzumElad]]</f>
        <v>27132.6</v>
      </c>
      <c r="H981" s="7">
        <f>Table1[[#This Row],[Jut_%]]</f>
        <v>0</v>
      </c>
      <c r="I981" s="4">
        <f>Table1[[#This Row],[Jut]]</f>
        <v>0</v>
      </c>
      <c r="J981" s="4">
        <f>Table1[[#This Row],[Column1]]</f>
        <v>0</v>
      </c>
    </row>
    <row r="982" spans="1:10" hidden="1" x14ac:dyDescent="0.3">
      <c r="A982" s="2" t="str">
        <f>Table1[[#This Row],[Befolyt]]</f>
        <v>n</v>
      </c>
      <c r="B982" t="str">
        <f>Table1[[#This Row],[ÜK]]</f>
        <v>Tóth Ferenc</v>
      </c>
      <c r="C982" s="3" t="str">
        <f>Table1[[#This Row],[Szla]]</f>
        <v>478/2026</v>
      </c>
      <c r="D982" s="6">
        <f>Table1[[#This Row],[Kelt_hó]]</f>
        <v>2</v>
      </c>
      <c r="E982" t="str">
        <f>Table1[[#This Row],[Vevő]]</f>
        <v>Dizalica doo</v>
      </c>
      <c r="F982" t="str">
        <f>Table1[[#This Row],[Termékkör]]</f>
        <v>Lánc függesztékek</v>
      </c>
      <c r="G982" s="4">
        <f>Table1[[#This Row],[SzumElad]]</f>
        <v>22930.400000000001</v>
      </c>
      <c r="H982" s="7">
        <f>Table1[[#This Row],[Jut_%]]</f>
        <v>0</v>
      </c>
      <c r="I982" s="4">
        <f>Table1[[#This Row],[Jut]]</f>
        <v>0</v>
      </c>
      <c r="J982" s="4">
        <f>Table1[[#This Row],[Column1]]</f>
        <v>0</v>
      </c>
    </row>
    <row r="983" spans="1:10" hidden="1" x14ac:dyDescent="0.3">
      <c r="A983" s="2" t="str">
        <f>Table1[[#This Row],[Befolyt]]</f>
        <v>n</v>
      </c>
      <c r="B983" t="str">
        <f>Table1[[#This Row],[ÜK]]</f>
        <v>Tóth Ferenc</v>
      </c>
      <c r="C983" s="3" t="str">
        <f>Table1[[#This Row],[Szla]]</f>
        <v>478/2026</v>
      </c>
      <c r="D983" s="6">
        <f>Table1[[#This Row],[Kelt_hó]]</f>
        <v>2</v>
      </c>
      <c r="E983" t="str">
        <f>Table1[[#This Row],[Vevő]]</f>
        <v>Dizalica doo</v>
      </c>
      <c r="F983" t="str">
        <f>Table1[[#This Row],[Termékkör]]</f>
        <v>Fuvar</v>
      </c>
      <c r="G983" s="4">
        <f>Table1[[#This Row],[SzumElad]]</f>
        <v>2283.9</v>
      </c>
      <c r="H983" s="7">
        <f>Table1[[#This Row],[Jut_%]]</f>
        <v>0</v>
      </c>
      <c r="I983" s="4">
        <f>Table1[[#This Row],[Jut]]</f>
        <v>0</v>
      </c>
      <c r="J983" s="4">
        <f>Table1[[#This Row],[Column1]]</f>
        <v>0</v>
      </c>
    </row>
    <row r="984" spans="1:10" hidden="1" x14ac:dyDescent="0.3">
      <c r="A984" s="2" t="str">
        <f>Table1[[#This Row],[Befolyt]]</f>
        <v>n</v>
      </c>
      <c r="B984" t="str">
        <f>Table1[[#This Row],[ÜK]]</f>
        <v>Tóth Ferenc</v>
      </c>
      <c r="C984" s="3" t="str">
        <f>Table1[[#This Row],[Szla]]</f>
        <v>478/2026</v>
      </c>
      <c r="D984" s="6">
        <f>Table1[[#This Row],[Kelt_hó]]</f>
        <v>2</v>
      </c>
      <c r="E984" t="str">
        <f>Table1[[#This Row],[Vevő]]</f>
        <v>Dizalica doo</v>
      </c>
      <c r="F984" t="str">
        <f>Table1[[#This Row],[Termékkör]]</f>
        <v>Rakományrögzítők</v>
      </c>
      <c r="G984" s="4">
        <f>Table1[[#This Row],[SzumElad]]</f>
        <v>11462.14</v>
      </c>
      <c r="H984" s="7">
        <f>Table1[[#This Row],[Jut_%]]</f>
        <v>0</v>
      </c>
      <c r="I984" s="4">
        <f>Table1[[#This Row],[Jut]]</f>
        <v>0</v>
      </c>
      <c r="J984" s="4">
        <f>Table1[[#This Row],[Column1]]</f>
        <v>0</v>
      </c>
    </row>
    <row r="985" spans="1:10" hidden="1" x14ac:dyDescent="0.3">
      <c r="A985" s="2" t="str">
        <f>Table1[[#This Row],[Befolyt]]</f>
        <v>i</v>
      </c>
      <c r="B985" t="str">
        <f>Table1[[#This Row],[ÜK]]</f>
        <v>Négyesy Gábor</v>
      </c>
      <c r="C985" s="3" t="str">
        <f>Table1[[#This Row],[Szla]]</f>
        <v>477/2026</v>
      </c>
      <c r="D985" s="6">
        <f>Table1[[#This Row],[Kelt_hó]]</f>
        <v>2</v>
      </c>
      <c r="E985" t="str">
        <f>Table1[[#This Row],[Vevő]]</f>
        <v>Targokontroll Kft.</v>
      </c>
      <c r="F985" t="str">
        <f>Table1[[#This Row],[Termékkör]]</f>
        <v>Emelőszerkezetek</v>
      </c>
      <c r="G985" s="4">
        <f>Table1[[#This Row],[SzumElad]]</f>
        <v>341980</v>
      </c>
      <c r="H985" s="7">
        <f>Table1[[#This Row],[Jut_%]]</f>
        <v>5</v>
      </c>
      <c r="I985" s="4">
        <f>Table1[[#This Row],[Jut]]</f>
        <v>17099</v>
      </c>
      <c r="J985" s="4">
        <f>Table1[[#This Row],[Column1]]</f>
        <v>0</v>
      </c>
    </row>
    <row r="986" spans="1:10" hidden="1" x14ac:dyDescent="0.3">
      <c r="A986" s="2" t="str">
        <f>Table1[[#This Row],[Befolyt]]</f>
        <v>i</v>
      </c>
      <c r="B986" t="str">
        <f>Table1[[#This Row],[ÜK]]</f>
        <v>Négyesy Gábor</v>
      </c>
      <c r="C986" s="3" t="str">
        <f>Table1[[#This Row],[Szla]]</f>
        <v>477/2026</v>
      </c>
      <c r="D986" s="6">
        <f>Table1[[#This Row],[Kelt_hó]]</f>
        <v>2</v>
      </c>
      <c r="E986" t="str">
        <f>Table1[[#This Row],[Vevő]]</f>
        <v>Targokontroll Kft.</v>
      </c>
      <c r="F986" t="str">
        <f>Table1[[#This Row],[Termékkör]]</f>
        <v>Kapcsolóelemek</v>
      </c>
      <c r="G986" s="4">
        <f>Table1[[#This Row],[SzumElad]]</f>
        <v>29710</v>
      </c>
      <c r="H986" s="7">
        <f>Table1[[#This Row],[Jut_%]]</f>
        <v>4.2</v>
      </c>
      <c r="I986" s="4">
        <f>Table1[[#This Row],[Jut]]</f>
        <v>1247.82</v>
      </c>
      <c r="J986" s="4">
        <f>Table1[[#This Row],[Column1]]</f>
        <v>0</v>
      </c>
    </row>
    <row r="987" spans="1:10" hidden="1" x14ac:dyDescent="0.3">
      <c r="A987" s="2" t="str">
        <f>Table1[[#This Row],[Befolyt]]</f>
        <v>n</v>
      </c>
      <c r="B987" t="str">
        <f>Table1[[#This Row],[ÜK]]</f>
        <v>Vlada Gasić</v>
      </c>
      <c r="C987" s="3" t="str">
        <f>Table1[[#This Row],[Szla]]</f>
        <v>476/2026</v>
      </c>
      <c r="D987" s="6">
        <f>Table1[[#This Row],[Kelt_hó]]</f>
        <v>2</v>
      </c>
      <c r="E987" t="str">
        <f>Table1[[#This Row],[Vevő]]</f>
        <v>Gutman Lifting doo</v>
      </c>
      <c r="F987" t="str">
        <f>Table1[[#This Row],[Termékkör]]</f>
        <v>Emelőszerkezetek</v>
      </c>
      <c r="G987" s="4">
        <f>Table1[[#This Row],[SzumElad]]</f>
        <v>69877.09</v>
      </c>
      <c r="H987" s="7">
        <f>Table1[[#This Row],[Jut_%]]</f>
        <v>0</v>
      </c>
      <c r="I987" s="4">
        <f>Table1[[#This Row],[Jut]]</f>
        <v>0</v>
      </c>
      <c r="J987" s="4">
        <f>Table1[[#This Row],[Column1]]</f>
        <v>0</v>
      </c>
    </row>
    <row r="988" spans="1:10" hidden="1" x14ac:dyDescent="0.3">
      <c r="A988" s="2" t="str">
        <f>Table1[[#This Row],[Befolyt]]</f>
        <v>n</v>
      </c>
      <c r="B988" t="str">
        <f>Table1[[#This Row],[ÜK]]</f>
        <v>Vlada Gasić</v>
      </c>
      <c r="C988" s="3" t="str">
        <f>Table1[[#This Row],[Szla]]</f>
        <v>476/2026</v>
      </c>
      <c r="D988" s="6">
        <f>Table1[[#This Row],[Kelt_hó]]</f>
        <v>2</v>
      </c>
      <c r="E988" t="str">
        <f>Table1[[#This Row],[Vevő]]</f>
        <v>Gutman Lifting doo</v>
      </c>
      <c r="F988" t="str">
        <f>Table1[[#This Row],[Termékkör]]</f>
        <v>Emelőszerkezetek</v>
      </c>
      <c r="G988" s="4">
        <f>Table1[[#This Row],[SzumElad]]</f>
        <v>48817.46</v>
      </c>
      <c r="H988" s="7">
        <f>Table1[[#This Row],[Jut_%]]</f>
        <v>0</v>
      </c>
      <c r="I988" s="4">
        <f>Table1[[#This Row],[Jut]]</f>
        <v>0</v>
      </c>
      <c r="J988" s="4">
        <f>Table1[[#This Row],[Column1]]</f>
        <v>0</v>
      </c>
    </row>
    <row r="989" spans="1:10" hidden="1" x14ac:dyDescent="0.3">
      <c r="A989" s="2" t="str">
        <f>Table1[[#This Row],[Befolyt]]</f>
        <v>n</v>
      </c>
      <c r="B989" t="str">
        <f>Table1[[#This Row],[ÜK]]</f>
        <v>Vlada Gasić</v>
      </c>
      <c r="C989" s="3" t="str">
        <f>Table1[[#This Row],[Szla]]</f>
        <v>476/2026</v>
      </c>
      <c r="D989" s="6">
        <f>Table1[[#This Row],[Kelt_hó]]</f>
        <v>2</v>
      </c>
      <c r="E989" t="str">
        <f>Table1[[#This Row],[Vevő]]</f>
        <v>Gutman Lifting doo</v>
      </c>
      <c r="F989" t="str">
        <f>Table1[[#This Row],[Termékkör]]</f>
        <v>Emelőszerkezetek</v>
      </c>
      <c r="G989" s="4">
        <f>Table1[[#This Row],[SzumElad]]</f>
        <v>44064.4</v>
      </c>
      <c r="H989" s="7">
        <f>Table1[[#This Row],[Jut_%]]</f>
        <v>0</v>
      </c>
      <c r="I989" s="4">
        <f>Table1[[#This Row],[Jut]]</f>
        <v>0</v>
      </c>
      <c r="J989" s="4">
        <f>Table1[[#This Row],[Column1]]</f>
        <v>0</v>
      </c>
    </row>
    <row r="990" spans="1:10" hidden="1" x14ac:dyDescent="0.3">
      <c r="A990" s="2" t="str">
        <f>Table1[[#This Row],[Befolyt]]</f>
        <v>n</v>
      </c>
      <c r="B990" t="str">
        <f>Table1[[#This Row],[ÜK]]</f>
        <v>Vlada Gasić</v>
      </c>
      <c r="C990" s="3" t="str">
        <f>Table1[[#This Row],[Szla]]</f>
        <v>476/2026</v>
      </c>
      <c r="D990" s="6">
        <f>Table1[[#This Row],[Kelt_hó]]</f>
        <v>2</v>
      </c>
      <c r="E990" t="str">
        <f>Table1[[#This Row],[Vevő]]</f>
        <v>Gutman Lifting doo</v>
      </c>
      <c r="F990" t="str">
        <f>Table1[[#This Row],[Termékkör]]</f>
        <v>Emelőszerkezetek</v>
      </c>
      <c r="G990" s="4">
        <f>Table1[[#This Row],[SzumElad]]</f>
        <v>72999.14</v>
      </c>
      <c r="H990" s="7">
        <f>Table1[[#This Row],[Jut_%]]</f>
        <v>0</v>
      </c>
      <c r="I990" s="4">
        <f>Table1[[#This Row],[Jut]]</f>
        <v>0</v>
      </c>
      <c r="J990" s="4">
        <f>Table1[[#This Row],[Column1]]</f>
        <v>0</v>
      </c>
    </row>
    <row r="991" spans="1:10" hidden="1" x14ac:dyDescent="0.3">
      <c r="A991" s="2" t="str">
        <f>Table1[[#This Row],[Befolyt]]</f>
        <v>n</v>
      </c>
      <c r="B991" t="str">
        <f>Table1[[#This Row],[ÜK]]</f>
        <v>Vlada Gasić</v>
      </c>
      <c r="C991" s="3" t="str">
        <f>Table1[[#This Row],[Szla]]</f>
        <v>476/2026</v>
      </c>
      <c r="D991" s="6">
        <f>Table1[[#This Row],[Kelt_hó]]</f>
        <v>2</v>
      </c>
      <c r="E991" t="str">
        <f>Table1[[#This Row],[Vevő]]</f>
        <v>Gutman Lifting doo</v>
      </c>
      <c r="F991" t="str">
        <f>Table1[[#This Row],[Termékkör]]</f>
        <v>Emelőszerkezetek</v>
      </c>
      <c r="G991" s="4">
        <f>Table1[[#This Row],[SzumElad]]</f>
        <v>84616.960000000006</v>
      </c>
      <c r="H991" s="7">
        <f>Table1[[#This Row],[Jut_%]]</f>
        <v>0</v>
      </c>
      <c r="I991" s="4">
        <f>Table1[[#This Row],[Jut]]</f>
        <v>0</v>
      </c>
      <c r="J991" s="4">
        <f>Table1[[#This Row],[Column1]]</f>
        <v>0</v>
      </c>
    </row>
    <row r="992" spans="1:10" hidden="1" x14ac:dyDescent="0.3">
      <c r="A992" s="2" t="str">
        <f>Table1[[#This Row],[Befolyt]]</f>
        <v>n</v>
      </c>
      <c r="B992" t="str">
        <f>Table1[[#This Row],[ÜK]]</f>
        <v>Vlada Gasić</v>
      </c>
      <c r="C992" s="3" t="str">
        <f>Table1[[#This Row],[Szla]]</f>
        <v>476/2026</v>
      </c>
      <c r="D992" s="6">
        <f>Table1[[#This Row],[Kelt_hó]]</f>
        <v>2</v>
      </c>
      <c r="E992" t="str">
        <f>Table1[[#This Row],[Vevő]]</f>
        <v>Gutman Lifting doo</v>
      </c>
      <c r="F992" t="str">
        <f>Table1[[#This Row],[Termékkör]]</f>
        <v>Emelőmágnesek</v>
      </c>
      <c r="G992" s="4">
        <f>Table1[[#This Row],[SzumElad]]</f>
        <v>122596.18</v>
      </c>
      <c r="H992" s="7">
        <f>Table1[[#This Row],[Jut_%]]</f>
        <v>0</v>
      </c>
      <c r="I992" s="4">
        <f>Table1[[#This Row],[Jut]]</f>
        <v>0</v>
      </c>
      <c r="J992" s="4">
        <f>Table1[[#This Row],[Column1]]</f>
        <v>0</v>
      </c>
    </row>
    <row r="993" spans="1:10" hidden="1" x14ac:dyDescent="0.3">
      <c r="A993" s="2" t="str">
        <f>Table1[[#This Row],[Befolyt]]</f>
        <v>n</v>
      </c>
      <c r="B993" t="str">
        <f>Table1[[#This Row],[ÜK]]</f>
        <v>Vlada Gasić</v>
      </c>
      <c r="C993" s="3" t="str">
        <f>Table1[[#This Row],[Szla]]</f>
        <v>476/2026</v>
      </c>
      <c r="D993" s="6">
        <f>Table1[[#This Row],[Kelt_hó]]</f>
        <v>2</v>
      </c>
      <c r="E993" t="str">
        <f>Table1[[#This Row],[Vevő]]</f>
        <v>Gutman Lifting doo</v>
      </c>
      <c r="F993" t="str">
        <f>Table1[[#This Row],[Termékkör]]</f>
        <v>Emelőmágnesek</v>
      </c>
      <c r="G993" s="4">
        <f>Table1[[#This Row],[SzumElad]]</f>
        <v>100265.04999999999</v>
      </c>
      <c r="H993" s="7">
        <f>Table1[[#This Row],[Jut_%]]</f>
        <v>0</v>
      </c>
      <c r="I993" s="4">
        <f>Table1[[#This Row],[Jut]]</f>
        <v>0</v>
      </c>
      <c r="J993" s="4">
        <f>Table1[[#This Row],[Column1]]</f>
        <v>0</v>
      </c>
    </row>
    <row r="994" spans="1:10" hidden="1" x14ac:dyDescent="0.3">
      <c r="A994" s="2" t="str">
        <f>Table1[[#This Row],[Befolyt]]</f>
        <v>n</v>
      </c>
      <c r="B994" t="str">
        <f>Table1[[#This Row],[ÜK]]</f>
        <v>Vlada Gasić</v>
      </c>
      <c r="C994" s="3" t="str">
        <f>Table1[[#This Row],[Szla]]</f>
        <v>476/2026</v>
      </c>
      <c r="D994" s="6">
        <f>Table1[[#This Row],[Kelt_hó]]</f>
        <v>2</v>
      </c>
      <c r="E994" t="str">
        <f>Table1[[#This Row],[Vevő]]</f>
        <v>Gutman Lifting doo</v>
      </c>
      <c r="F994" t="str">
        <f>Table1[[#This Row],[Termékkör]]</f>
        <v>Emelőszerkezetek</v>
      </c>
      <c r="G994" s="4">
        <f>Table1[[#This Row],[SzumElad]]</f>
        <v>112234.76</v>
      </c>
      <c r="H994" s="7">
        <f>Table1[[#This Row],[Jut_%]]</f>
        <v>0</v>
      </c>
      <c r="I994" s="4">
        <f>Table1[[#This Row],[Jut]]</f>
        <v>0</v>
      </c>
      <c r="J994" s="4">
        <f>Table1[[#This Row],[Column1]]</f>
        <v>0</v>
      </c>
    </row>
    <row r="995" spans="1:10" hidden="1" x14ac:dyDescent="0.3">
      <c r="A995" s="2" t="str">
        <f>Table1[[#This Row],[Befolyt]]</f>
        <v>n</v>
      </c>
      <c r="B995" t="str">
        <f>Table1[[#This Row],[ÜK]]</f>
        <v>Vlada Gasić</v>
      </c>
      <c r="C995" s="3" t="str">
        <f>Table1[[#This Row],[Szla]]</f>
        <v>476/2026</v>
      </c>
      <c r="D995" s="6">
        <f>Table1[[#This Row],[Kelt_hó]]</f>
        <v>2</v>
      </c>
      <c r="E995" t="str">
        <f>Table1[[#This Row],[Vevő]]</f>
        <v>Gutman Lifting doo</v>
      </c>
      <c r="F995" t="str">
        <f>Table1[[#This Row],[Termékkör]]</f>
        <v>Emelőszerkezetek</v>
      </c>
      <c r="G995" s="4">
        <f>Table1[[#This Row],[SzumElad]]</f>
        <v>66974.539999999994</v>
      </c>
      <c r="H995" s="7">
        <f>Table1[[#This Row],[Jut_%]]</f>
        <v>0</v>
      </c>
      <c r="I995" s="4">
        <f>Table1[[#This Row],[Jut]]</f>
        <v>0</v>
      </c>
      <c r="J995" s="4">
        <f>Table1[[#This Row],[Column1]]</f>
        <v>0</v>
      </c>
    </row>
    <row r="996" spans="1:10" hidden="1" x14ac:dyDescent="0.3">
      <c r="A996" s="2" t="str">
        <f>Table1[[#This Row],[Befolyt]]</f>
        <v>n</v>
      </c>
      <c r="B996" t="str">
        <f>Table1[[#This Row],[ÜK]]</f>
        <v>Vlada Gasić</v>
      </c>
      <c r="C996" s="3" t="str">
        <f>Table1[[#This Row],[Szla]]</f>
        <v>476/2026</v>
      </c>
      <c r="D996" s="6">
        <f>Table1[[#This Row],[Kelt_hó]]</f>
        <v>2</v>
      </c>
      <c r="E996" t="str">
        <f>Table1[[#This Row],[Vevő]]</f>
        <v>Gutman Lifting doo</v>
      </c>
      <c r="F996" t="str">
        <f>Table1[[#This Row],[Termékkör]]</f>
        <v>Emelőszerkezetek</v>
      </c>
      <c r="G996" s="4">
        <f>Table1[[#This Row],[SzumElad]]</f>
        <v>129211.16</v>
      </c>
      <c r="H996" s="7">
        <f>Table1[[#This Row],[Jut_%]]</f>
        <v>0</v>
      </c>
      <c r="I996" s="4">
        <f>Table1[[#This Row],[Jut]]</f>
        <v>0</v>
      </c>
      <c r="J996" s="4">
        <f>Table1[[#This Row],[Column1]]</f>
        <v>0</v>
      </c>
    </row>
    <row r="997" spans="1:10" hidden="1" x14ac:dyDescent="0.3">
      <c r="A997" s="2" t="str">
        <f>Table1[[#This Row],[Befolyt]]</f>
        <v>n</v>
      </c>
      <c r="B997" t="str">
        <f>Table1[[#This Row],[ÜK]]</f>
        <v>Vlada Gasić</v>
      </c>
      <c r="C997" s="3" t="str">
        <f>Table1[[#This Row],[Szla]]</f>
        <v>476/2026</v>
      </c>
      <c r="D997" s="6">
        <f>Table1[[#This Row],[Kelt_hó]]</f>
        <v>2</v>
      </c>
      <c r="E997" t="str">
        <f>Table1[[#This Row],[Vevő]]</f>
        <v>Gutman Lifting doo</v>
      </c>
      <c r="F997" t="str">
        <f>Table1[[#This Row],[Termékkör]]</f>
        <v>Emelőszerkezetek</v>
      </c>
      <c r="G997" s="4">
        <f>Table1[[#This Row],[SzumElad]]</f>
        <v>118713.5</v>
      </c>
      <c r="H997" s="7">
        <f>Table1[[#This Row],[Jut_%]]</f>
        <v>0</v>
      </c>
      <c r="I997" s="4">
        <f>Table1[[#This Row],[Jut]]</f>
        <v>0</v>
      </c>
      <c r="J997" s="4">
        <f>Table1[[#This Row],[Column1]]</f>
        <v>0</v>
      </c>
    </row>
    <row r="998" spans="1:10" hidden="1" x14ac:dyDescent="0.3">
      <c r="A998" s="2" t="str">
        <f>Table1[[#This Row],[Befolyt]]</f>
        <v>n</v>
      </c>
      <c r="B998" t="str">
        <f>Table1[[#This Row],[ÜK]]</f>
        <v>Vlada Gasić</v>
      </c>
      <c r="C998" s="3" t="str">
        <f>Table1[[#This Row],[Szla]]</f>
        <v>476/2026</v>
      </c>
      <c r="D998" s="6">
        <f>Table1[[#This Row],[Kelt_hó]]</f>
        <v>2</v>
      </c>
      <c r="E998" t="str">
        <f>Table1[[#This Row],[Vevő]]</f>
        <v>Gutman Lifting doo</v>
      </c>
      <c r="F998" t="str">
        <f>Table1[[#This Row],[Termékkör]]</f>
        <v>Emelőszerkezetek</v>
      </c>
      <c r="G998" s="4">
        <f>Table1[[#This Row],[SzumElad]]</f>
        <v>234210.3</v>
      </c>
      <c r="H998" s="7">
        <f>Table1[[#This Row],[Jut_%]]</f>
        <v>0</v>
      </c>
      <c r="I998" s="4">
        <f>Table1[[#This Row],[Jut]]</f>
        <v>0</v>
      </c>
      <c r="J998" s="4">
        <f>Table1[[#This Row],[Column1]]</f>
        <v>0</v>
      </c>
    </row>
    <row r="999" spans="1:10" hidden="1" x14ac:dyDescent="0.3">
      <c r="A999" s="2" t="str">
        <f>Table1[[#This Row],[Befolyt]]</f>
        <v>n</v>
      </c>
      <c r="B999" t="str">
        <f>Table1[[#This Row],[ÜK]]</f>
        <v>Vlada Gasić</v>
      </c>
      <c r="C999" s="3" t="str">
        <f>Table1[[#This Row],[Szla]]</f>
        <v>476/2026</v>
      </c>
      <c r="D999" s="6">
        <f>Table1[[#This Row],[Kelt_hó]]</f>
        <v>2</v>
      </c>
      <c r="E999" t="str">
        <f>Table1[[#This Row],[Vevő]]</f>
        <v>Gutman Lifting doo</v>
      </c>
      <c r="F999" t="str">
        <f>Table1[[#This Row],[Termékkör]]</f>
        <v>Emelőszerkezetek</v>
      </c>
      <c r="G999" s="4">
        <f>Table1[[#This Row],[SzumElad]]</f>
        <v>159697.5</v>
      </c>
      <c r="H999" s="7">
        <f>Table1[[#This Row],[Jut_%]]</f>
        <v>0</v>
      </c>
      <c r="I999" s="4">
        <f>Table1[[#This Row],[Jut]]</f>
        <v>0</v>
      </c>
      <c r="J999" s="4">
        <f>Table1[[#This Row],[Column1]]</f>
        <v>0</v>
      </c>
    </row>
    <row r="1000" spans="1:10" hidden="1" x14ac:dyDescent="0.3">
      <c r="A1000" s="2" t="str">
        <f>Table1[[#This Row],[Befolyt]]</f>
        <v>n</v>
      </c>
      <c r="B1000" t="str">
        <f>Table1[[#This Row],[ÜK]]</f>
        <v>Vlada Gasić</v>
      </c>
      <c r="C1000" s="3" t="str">
        <f>Table1[[#This Row],[Szla]]</f>
        <v>476/2026</v>
      </c>
      <c r="D1000" s="6">
        <f>Table1[[#This Row],[Kelt_hó]]</f>
        <v>2</v>
      </c>
      <c r="E1000" t="str">
        <f>Table1[[#This Row],[Vevő]]</f>
        <v>Gutman Lifting doo</v>
      </c>
      <c r="F1000" t="str">
        <f>Table1[[#This Row],[Termékkör]]</f>
        <v>Emelőszerkezetek</v>
      </c>
      <c r="G1000" s="4">
        <f>Table1[[#This Row],[SzumElad]]</f>
        <v>185960.55000000002</v>
      </c>
      <c r="H1000" s="7">
        <f>Table1[[#This Row],[Jut_%]]</f>
        <v>0</v>
      </c>
      <c r="I1000" s="4">
        <f>Table1[[#This Row],[Jut]]</f>
        <v>0</v>
      </c>
      <c r="J1000" s="4">
        <f>Table1[[#This Row],[Column1]]</f>
        <v>0</v>
      </c>
    </row>
    <row r="1001" spans="1:10" hidden="1" x14ac:dyDescent="0.3">
      <c r="A1001" s="2" t="str">
        <f>Table1[[#This Row],[Befolyt]]</f>
        <v>n</v>
      </c>
      <c r="B1001" t="str">
        <f>Table1[[#This Row],[ÜK]]</f>
        <v>Vlada Gasić</v>
      </c>
      <c r="C1001" s="3" t="str">
        <f>Table1[[#This Row],[Szla]]</f>
        <v>476/2026</v>
      </c>
      <c r="D1001" s="6">
        <f>Table1[[#This Row],[Kelt_hó]]</f>
        <v>2</v>
      </c>
      <c r="E1001" t="str">
        <f>Table1[[#This Row],[Vevő]]</f>
        <v>Gutman Lifting doo</v>
      </c>
      <c r="F1001" t="str">
        <f>Table1[[#This Row],[Termékkör]]</f>
        <v>Emelőszerkezetek</v>
      </c>
      <c r="G1001" s="4">
        <f>Table1[[#This Row],[SzumElad]]</f>
        <v>199811.1</v>
      </c>
      <c r="H1001" s="7">
        <f>Table1[[#This Row],[Jut_%]]</f>
        <v>0</v>
      </c>
      <c r="I1001" s="4">
        <f>Table1[[#This Row],[Jut]]</f>
        <v>0</v>
      </c>
      <c r="J1001" s="4">
        <f>Table1[[#This Row],[Column1]]</f>
        <v>0</v>
      </c>
    </row>
    <row r="1002" spans="1:10" hidden="1" x14ac:dyDescent="0.3">
      <c r="A1002" s="2" t="str">
        <f>Table1[[#This Row],[Befolyt]]</f>
        <v>n</v>
      </c>
      <c r="B1002" t="str">
        <f>Table1[[#This Row],[ÜK]]</f>
        <v>Vlada Gasić</v>
      </c>
      <c r="C1002" s="3" t="str">
        <f>Table1[[#This Row],[Szla]]</f>
        <v>476/2026</v>
      </c>
      <c r="D1002" s="6">
        <f>Table1[[#This Row],[Kelt_hó]]</f>
        <v>2</v>
      </c>
      <c r="E1002" t="str">
        <f>Table1[[#This Row],[Vevő]]</f>
        <v>Gutman Lifting doo</v>
      </c>
      <c r="F1002" t="str">
        <f>Table1[[#This Row],[Termékkör]]</f>
        <v>Emelőszerkezetek</v>
      </c>
      <c r="G1002" s="4">
        <f>Table1[[#This Row],[SzumElad]]</f>
        <v>423463.2</v>
      </c>
      <c r="H1002" s="7">
        <f>Table1[[#This Row],[Jut_%]]</f>
        <v>0</v>
      </c>
      <c r="I1002" s="4">
        <f>Table1[[#This Row],[Jut]]</f>
        <v>0</v>
      </c>
      <c r="J1002" s="4">
        <f>Table1[[#This Row],[Column1]]</f>
        <v>0</v>
      </c>
    </row>
    <row r="1003" spans="1:10" hidden="1" x14ac:dyDescent="0.3">
      <c r="A1003" s="2" t="str">
        <f>Table1[[#This Row],[Befolyt]]</f>
        <v>n</v>
      </c>
      <c r="B1003" t="str">
        <f>Table1[[#This Row],[ÜK]]</f>
        <v>Vlada Gasić</v>
      </c>
      <c r="C1003" s="3" t="str">
        <f>Table1[[#This Row],[Szla]]</f>
        <v>476/2026</v>
      </c>
      <c r="D1003" s="6">
        <f>Table1[[#This Row],[Kelt_hó]]</f>
        <v>2</v>
      </c>
      <c r="E1003" t="str">
        <f>Table1[[#This Row],[Vevő]]</f>
        <v>Gutman Lifting doo</v>
      </c>
      <c r="F1003" t="str">
        <f>Table1[[#This Row],[Termékkör]]</f>
        <v>Emelőszerkezetek</v>
      </c>
      <c r="G1003" s="4">
        <f>Table1[[#This Row],[SzumElad]]</f>
        <v>406660.95</v>
      </c>
      <c r="H1003" s="7">
        <f>Table1[[#This Row],[Jut_%]]</f>
        <v>0</v>
      </c>
      <c r="I1003" s="4">
        <f>Table1[[#This Row],[Jut]]</f>
        <v>0</v>
      </c>
      <c r="J1003" s="4">
        <f>Table1[[#This Row],[Column1]]</f>
        <v>0</v>
      </c>
    </row>
    <row r="1004" spans="1:10" hidden="1" x14ac:dyDescent="0.3">
      <c r="A1004" s="2" t="str">
        <f>Table1[[#This Row],[Befolyt]]</f>
        <v>n</v>
      </c>
      <c r="B1004" t="str">
        <f>Table1[[#This Row],[ÜK]]</f>
        <v>Vlada Gasić</v>
      </c>
      <c r="C1004" s="3" t="str">
        <f>Table1[[#This Row],[Szla]]</f>
        <v>476/2026</v>
      </c>
      <c r="D1004" s="6">
        <f>Table1[[#This Row],[Kelt_hó]]</f>
        <v>2</v>
      </c>
      <c r="E1004" t="str">
        <f>Table1[[#This Row],[Vevő]]</f>
        <v>Gutman Lifting doo</v>
      </c>
      <c r="F1004" t="str">
        <f>Table1[[#This Row],[Termékkör]]</f>
        <v>Emelőszerkezetek</v>
      </c>
      <c r="G1004" s="4">
        <f>Table1[[#This Row],[SzumElad]]</f>
        <v>285468.60000000003</v>
      </c>
      <c r="H1004" s="7">
        <f>Table1[[#This Row],[Jut_%]]</f>
        <v>0</v>
      </c>
      <c r="I1004" s="4">
        <f>Table1[[#This Row],[Jut]]</f>
        <v>0</v>
      </c>
      <c r="J1004" s="4">
        <f>Table1[[#This Row],[Column1]]</f>
        <v>0</v>
      </c>
    </row>
    <row r="1005" spans="1:10" hidden="1" x14ac:dyDescent="0.3">
      <c r="A1005" s="2" t="str">
        <f>Table1[[#This Row],[Befolyt]]</f>
        <v>n</v>
      </c>
      <c r="B1005" t="str">
        <f>Table1[[#This Row],[ÜK]]</f>
        <v>Vlada Gasić</v>
      </c>
      <c r="C1005" s="3" t="str">
        <f>Table1[[#This Row],[Szla]]</f>
        <v>476/2026</v>
      </c>
      <c r="D1005" s="6">
        <f>Table1[[#This Row],[Kelt_hó]]</f>
        <v>2</v>
      </c>
      <c r="E1005" t="str">
        <f>Table1[[#This Row],[Vevő]]</f>
        <v>Gutman Lifting doo</v>
      </c>
      <c r="F1005" t="str">
        <f>Table1[[#This Row],[Termékkör]]</f>
        <v>Fuvar</v>
      </c>
      <c r="G1005" s="4">
        <f>Table1[[#This Row],[SzumElad]]</f>
        <v>4541.16</v>
      </c>
      <c r="H1005" s="7">
        <f>Table1[[#This Row],[Jut_%]]</f>
        <v>0</v>
      </c>
      <c r="I1005" s="4">
        <f>Table1[[#This Row],[Jut]]</f>
        <v>0</v>
      </c>
      <c r="J1005" s="4">
        <f>Table1[[#This Row],[Column1]]</f>
        <v>0</v>
      </c>
    </row>
    <row r="1006" spans="1:10" hidden="1" x14ac:dyDescent="0.3">
      <c r="A1006" s="2" t="str">
        <f>Table1[[#This Row],[Befolyt]]</f>
        <v>n</v>
      </c>
      <c r="B1006" t="str">
        <f>Table1[[#This Row],[ÜK]]</f>
        <v>Vlada Gasić</v>
      </c>
      <c r="C1006" s="3" t="str">
        <f>Table1[[#This Row],[Szla]]</f>
        <v>475/2026</v>
      </c>
      <c r="D1006" s="6">
        <f>Table1[[#This Row],[Kelt_hó]]</f>
        <v>2</v>
      </c>
      <c r="E1006" t="str">
        <f>Table1[[#This Row],[Vevő]]</f>
        <v>Gutman Lifting doo</v>
      </c>
      <c r="F1006" t="str">
        <f>Table1[[#This Row],[Termékkör]]</f>
        <v>Emelőszerkezetek</v>
      </c>
      <c r="G1006" s="4">
        <f>Table1[[#This Row],[SzumElad]]</f>
        <v>-70981.3</v>
      </c>
      <c r="H1006" s="7">
        <f>Table1[[#This Row],[Jut_%]]</f>
        <v>0</v>
      </c>
      <c r="I1006" s="4">
        <f>Table1[[#This Row],[Jut]]</f>
        <v>0</v>
      </c>
      <c r="J1006" s="4">
        <f>Table1[[#This Row],[Column1]]</f>
        <v>0</v>
      </c>
    </row>
    <row r="1007" spans="1:10" hidden="1" x14ac:dyDescent="0.3">
      <c r="A1007" s="2" t="str">
        <f>Table1[[#This Row],[Befolyt]]</f>
        <v>n</v>
      </c>
      <c r="B1007" t="str">
        <f>Table1[[#This Row],[ÜK]]</f>
        <v>Vlada Gasić</v>
      </c>
      <c r="C1007" s="3" t="str">
        <f>Table1[[#This Row],[Szla]]</f>
        <v>475/2026</v>
      </c>
      <c r="D1007" s="6">
        <f>Table1[[#This Row],[Kelt_hó]]</f>
        <v>2</v>
      </c>
      <c r="E1007" t="str">
        <f>Table1[[#This Row],[Vevő]]</f>
        <v>Gutman Lifting doo</v>
      </c>
      <c r="F1007" t="str">
        <f>Table1[[#This Row],[Termékkör]]</f>
        <v>Emelőszerkezetek</v>
      </c>
      <c r="G1007" s="4">
        <f>Table1[[#This Row],[SzumElad]]</f>
        <v>-49588.9</v>
      </c>
      <c r="H1007" s="7">
        <f>Table1[[#This Row],[Jut_%]]</f>
        <v>0</v>
      </c>
      <c r="I1007" s="4">
        <f>Table1[[#This Row],[Jut]]</f>
        <v>0</v>
      </c>
      <c r="J1007" s="4">
        <f>Table1[[#This Row],[Column1]]</f>
        <v>0</v>
      </c>
    </row>
    <row r="1008" spans="1:10" hidden="1" x14ac:dyDescent="0.3">
      <c r="A1008" s="2" t="str">
        <f>Table1[[#This Row],[Befolyt]]</f>
        <v>n</v>
      </c>
      <c r="B1008" t="str">
        <f>Table1[[#This Row],[ÜK]]</f>
        <v>Vlada Gasić</v>
      </c>
      <c r="C1008" s="3" t="str">
        <f>Table1[[#This Row],[Szla]]</f>
        <v>475/2026</v>
      </c>
      <c r="D1008" s="6">
        <f>Table1[[#This Row],[Kelt_hó]]</f>
        <v>2</v>
      </c>
      <c r="E1008" t="str">
        <f>Table1[[#This Row],[Vevő]]</f>
        <v>Gutman Lifting doo</v>
      </c>
      <c r="F1008" t="str">
        <f>Table1[[#This Row],[Termékkör]]</f>
        <v>Emelőszerkezetek</v>
      </c>
      <c r="G1008" s="4">
        <f>Table1[[#This Row],[SzumElad]]</f>
        <v>-44760.7</v>
      </c>
      <c r="H1008" s="7">
        <f>Table1[[#This Row],[Jut_%]]</f>
        <v>0</v>
      </c>
      <c r="I1008" s="4">
        <f>Table1[[#This Row],[Jut]]</f>
        <v>0</v>
      </c>
      <c r="J1008" s="4">
        <f>Table1[[#This Row],[Column1]]</f>
        <v>0</v>
      </c>
    </row>
    <row r="1009" spans="1:10" hidden="1" x14ac:dyDescent="0.3">
      <c r="A1009" s="2" t="str">
        <f>Table1[[#This Row],[Befolyt]]</f>
        <v>n</v>
      </c>
      <c r="B1009" t="str">
        <f>Table1[[#This Row],[ÜK]]</f>
        <v>Vlada Gasić</v>
      </c>
      <c r="C1009" s="3" t="str">
        <f>Table1[[#This Row],[Szla]]</f>
        <v>475/2026</v>
      </c>
      <c r="D1009" s="6">
        <f>Table1[[#This Row],[Kelt_hó]]</f>
        <v>2</v>
      </c>
      <c r="E1009" t="str">
        <f>Table1[[#This Row],[Vevő]]</f>
        <v>Gutman Lifting doo</v>
      </c>
      <c r="F1009" t="str">
        <f>Table1[[#This Row],[Termékkör]]</f>
        <v>Emelőszerkezetek</v>
      </c>
      <c r="G1009" s="4">
        <f>Table1[[#This Row],[SzumElad]]</f>
        <v>-74152.679999999993</v>
      </c>
      <c r="H1009" s="7">
        <f>Table1[[#This Row],[Jut_%]]</f>
        <v>0</v>
      </c>
      <c r="I1009" s="4">
        <f>Table1[[#This Row],[Jut]]</f>
        <v>0</v>
      </c>
      <c r="J1009" s="4">
        <f>Table1[[#This Row],[Column1]]</f>
        <v>0</v>
      </c>
    </row>
    <row r="1010" spans="1:10" hidden="1" x14ac:dyDescent="0.3">
      <c r="A1010" s="2" t="str">
        <f>Table1[[#This Row],[Befolyt]]</f>
        <v>n</v>
      </c>
      <c r="B1010" t="str">
        <f>Table1[[#This Row],[ÜK]]</f>
        <v>Vlada Gasić</v>
      </c>
      <c r="C1010" s="3" t="str">
        <f>Table1[[#This Row],[Szla]]</f>
        <v>475/2026</v>
      </c>
      <c r="D1010" s="6">
        <f>Table1[[#This Row],[Kelt_hó]]</f>
        <v>2</v>
      </c>
      <c r="E1010" t="str">
        <f>Table1[[#This Row],[Vevő]]</f>
        <v>Gutman Lifting doo</v>
      </c>
      <c r="F1010" t="str">
        <f>Table1[[#This Row],[Termékkör]]</f>
        <v>Emelőszerkezetek</v>
      </c>
      <c r="G1010" s="4">
        <f>Table1[[#This Row],[SzumElad]]</f>
        <v>-85954.08</v>
      </c>
      <c r="H1010" s="7">
        <f>Table1[[#This Row],[Jut_%]]</f>
        <v>0</v>
      </c>
      <c r="I1010" s="4">
        <f>Table1[[#This Row],[Jut]]</f>
        <v>0</v>
      </c>
      <c r="J1010" s="4">
        <f>Table1[[#This Row],[Column1]]</f>
        <v>0</v>
      </c>
    </row>
    <row r="1011" spans="1:10" hidden="1" x14ac:dyDescent="0.3">
      <c r="A1011" s="2" t="str">
        <f>Table1[[#This Row],[Befolyt]]</f>
        <v>n</v>
      </c>
      <c r="B1011" t="str">
        <f>Table1[[#This Row],[ÜK]]</f>
        <v>Vlada Gasić</v>
      </c>
      <c r="C1011" s="3" t="str">
        <f>Table1[[#This Row],[Szla]]</f>
        <v>475/2026</v>
      </c>
      <c r="D1011" s="6">
        <f>Table1[[#This Row],[Kelt_hó]]</f>
        <v>2</v>
      </c>
      <c r="E1011" t="str">
        <f>Table1[[#This Row],[Vevő]]</f>
        <v>Gutman Lifting doo</v>
      </c>
      <c r="F1011" t="str">
        <f>Table1[[#This Row],[Termékkör]]</f>
        <v>Emelőmágnesek</v>
      </c>
      <c r="G1011" s="4">
        <f>Table1[[#This Row],[SzumElad]]</f>
        <v>-124533.46</v>
      </c>
      <c r="H1011" s="7">
        <f>Table1[[#This Row],[Jut_%]]</f>
        <v>0</v>
      </c>
      <c r="I1011" s="4">
        <f>Table1[[#This Row],[Jut]]</f>
        <v>0</v>
      </c>
      <c r="J1011" s="4">
        <f>Table1[[#This Row],[Column1]]</f>
        <v>0</v>
      </c>
    </row>
    <row r="1012" spans="1:10" hidden="1" x14ac:dyDescent="0.3">
      <c r="A1012" s="2" t="str">
        <f>Table1[[#This Row],[Befolyt]]</f>
        <v>n</v>
      </c>
      <c r="B1012" t="str">
        <f>Table1[[#This Row],[ÜK]]</f>
        <v>Vlada Gasić</v>
      </c>
      <c r="C1012" s="3" t="str">
        <f>Table1[[#This Row],[Szla]]</f>
        <v>475/2026</v>
      </c>
      <c r="D1012" s="6">
        <f>Table1[[#This Row],[Kelt_hó]]</f>
        <v>2</v>
      </c>
      <c r="E1012" t="str">
        <f>Table1[[#This Row],[Vevő]]</f>
        <v>Gutman Lifting doo</v>
      </c>
      <c r="F1012" t="str">
        <f>Table1[[#This Row],[Termékkör]]</f>
        <v>Emelőmágnesek</v>
      </c>
      <c r="G1012" s="4">
        <f>Table1[[#This Row],[SzumElad]]</f>
        <v>-101849.45</v>
      </c>
      <c r="H1012" s="7">
        <f>Table1[[#This Row],[Jut_%]]</f>
        <v>0</v>
      </c>
      <c r="I1012" s="4">
        <f>Table1[[#This Row],[Jut]]</f>
        <v>0</v>
      </c>
      <c r="J1012" s="4">
        <f>Table1[[#This Row],[Column1]]</f>
        <v>0</v>
      </c>
    </row>
    <row r="1013" spans="1:10" hidden="1" x14ac:dyDescent="0.3">
      <c r="A1013" s="2" t="str">
        <f>Table1[[#This Row],[Befolyt]]</f>
        <v>n</v>
      </c>
      <c r="B1013" t="str">
        <f>Table1[[#This Row],[ÜK]]</f>
        <v>Vlada Gasić</v>
      </c>
      <c r="C1013" s="3" t="str">
        <f>Table1[[#This Row],[Szla]]</f>
        <v>475/2026</v>
      </c>
      <c r="D1013" s="6">
        <f>Table1[[#This Row],[Kelt_hó]]</f>
        <v>2</v>
      </c>
      <c r="E1013" t="str">
        <f>Table1[[#This Row],[Vevő]]</f>
        <v>Gutman Lifting doo</v>
      </c>
      <c r="F1013" t="str">
        <f>Table1[[#This Row],[Termékkör]]</f>
        <v>Emelőszerkezetek</v>
      </c>
      <c r="G1013" s="4">
        <f>Table1[[#This Row],[SzumElad]]</f>
        <v>-114008.32000000001</v>
      </c>
      <c r="H1013" s="7">
        <f>Table1[[#This Row],[Jut_%]]</f>
        <v>0</v>
      </c>
      <c r="I1013" s="4">
        <f>Table1[[#This Row],[Jut]]</f>
        <v>0</v>
      </c>
      <c r="J1013" s="4">
        <f>Table1[[#This Row],[Column1]]</f>
        <v>0</v>
      </c>
    </row>
    <row r="1014" spans="1:10" hidden="1" x14ac:dyDescent="0.3">
      <c r="A1014" s="2" t="str">
        <f>Table1[[#This Row],[Befolyt]]</f>
        <v>n</v>
      </c>
      <c r="B1014" t="str">
        <f>Table1[[#This Row],[ÜK]]</f>
        <v>Vlada Gasić</v>
      </c>
      <c r="C1014" s="3" t="str">
        <f>Table1[[#This Row],[Szla]]</f>
        <v>475/2026</v>
      </c>
      <c r="D1014" s="6">
        <f>Table1[[#This Row],[Kelt_hó]]</f>
        <v>2</v>
      </c>
      <c r="E1014" t="str">
        <f>Table1[[#This Row],[Vevő]]</f>
        <v>Gutman Lifting doo</v>
      </c>
      <c r="F1014" t="str">
        <f>Table1[[#This Row],[Termékkör]]</f>
        <v>Emelőszerkezetek</v>
      </c>
      <c r="G1014" s="4">
        <f>Table1[[#This Row],[SzumElad]]</f>
        <v>-68032.88</v>
      </c>
      <c r="H1014" s="7">
        <f>Table1[[#This Row],[Jut_%]]</f>
        <v>0</v>
      </c>
      <c r="I1014" s="4">
        <f>Table1[[#This Row],[Jut]]</f>
        <v>0</v>
      </c>
      <c r="J1014" s="4">
        <f>Table1[[#This Row],[Column1]]</f>
        <v>0</v>
      </c>
    </row>
    <row r="1015" spans="1:10" hidden="1" x14ac:dyDescent="0.3">
      <c r="A1015" s="2" t="str">
        <f>Table1[[#This Row],[Befolyt]]</f>
        <v>n</v>
      </c>
      <c r="B1015" t="str">
        <f>Table1[[#This Row],[ÜK]]</f>
        <v>Vlada Gasić</v>
      </c>
      <c r="C1015" s="3" t="str">
        <f>Table1[[#This Row],[Szla]]</f>
        <v>475/2026</v>
      </c>
      <c r="D1015" s="6">
        <f>Table1[[#This Row],[Kelt_hó]]</f>
        <v>2</v>
      </c>
      <c r="E1015" t="str">
        <f>Table1[[#This Row],[Vevő]]</f>
        <v>Gutman Lifting doo</v>
      </c>
      <c r="F1015" t="str">
        <f>Table1[[#This Row],[Termékkör]]</f>
        <v>Emelőszerkezetek</v>
      </c>
      <c r="G1015" s="4">
        <f>Table1[[#This Row],[SzumElad]]</f>
        <v>-131252.96</v>
      </c>
      <c r="H1015" s="7">
        <f>Table1[[#This Row],[Jut_%]]</f>
        <v>0</v>
      </c>
      <c r="I1015" s="4">
        <f>Table1[[#This Row],[Jut]]</f>
        <v>0</v>
      </c>
      <c r="J1015" s="4">
        <f>Table1[[#This Row],[Column1]]</f>
        <v>0</v>
      </c>
    </row>
    <row r="1016" spans="1:10" hidden="1" x14ac:dyDescent="0.3">
      <c r="A1016" s="2" t="str">
        <f>Table1[[#This Row],[Befolyt]]</f>
        <v>n</v>
      </c>
      <c r="B1016" t="str">
        <f>Table1[[#This Row],[ÜK]]</f>
        <v>Vlada Gasić</v>
      </c>
      <c r="C1016" s="3" t="str">
        <f>Table1[[#This Row],[Szla]]</f>
        <v>475/2026</v>
      </c>
      <c r="D1016" s="6">
        <f>Table1[[#This Row],[Kelt_hó]]</f>
        <v>2</v>
      </c>
      <c r="E1016" t="str">
        <f>Table1[[#This Row],[Vevő]]</f>
        <v>Gutman Lifting doo</v>
      </c>
      <c r="F1016" t="str">
        <f>Table1[[#This Row],[Termékkör]]</f>
        <v>Emelőszerkezetek</v>
      </c>
      <c r="G1016" s="4">
        <f>Table1[[#This Row],[SzumElad]]</f>
        <v>-120589.40000000001</v>
      </c>
      <c r="H1016" s="7">
        <f>Table1[[#This Row],[Jut_%]]</f>
        <v>0</v>
      </c>
      <c r="I1016" s="4">
        <f>Table1[[#This Row],[Jut]]</f>
        <v>0</v>
      </c>
      <c r="J1016" s="4">
        <f>Table1[[#This Row],[Column1]]</f>
        <v>0</v>
      </c>
    </row>
    <row r="1017" spans="1:10" hidden="1" x14ac:dyDescent="0.3">
      <c r="A1017" s="2" t="str">
        <f>Table1[[#This Row],[Befolyt]]</f>
        <v>n</v>
      </c>
      <c r="B1017" t="str">
        <f>Table1[[#This Row],[ÜK]]</f>
        <v>Vlada Gasić</v>
      </c>
      <c r="C1017" s="3" t="str">
        <f>Table1[[#This Row],[Szla]]</f>
        <v>475/2026</v>
      </c>
      <c r="D1017" s="6">
        <f>Table1[[#This Row],[Kelt_hó]]</f>
        <v>2</v>
      </c>
      <c r="E1017" t="str">
        <f>Table1[[#This Row],[Vevő]]</f>
        <v>Gutman Lifting doo</v>
      </c>
      <c r="F1017" t="str">
        <f>Table1[[#This Row],[Termékkör]]</f>
        <v>Emelőszerkezetek</v>
      </c>
      <c r="G1017" s="4">
        <f>Table1[[#This Row],[SzumElad]]</f>
        <v>-237911.4</v>
      </c>
      <c r="H1017" s="7">
        <f>Table1[[#This Row],[Jut_%]]</f>
        <v>0</v>
      </c>
      <c r="I1017" s="4">
        <f>Table1[[#This Row],[Jut]]</f>
        <v>0</v>
      </c>
      <c r="J1017" s="4">
        <f>Table1[[#This Row],[Column1]]</f>
        <v>0</v>
      </c>
    </row>
    <row r="1018" spans="1:10" hidden="1" x14ac:dyDescent="0.3">
      <c r="A1018" s="2" t="str">
        <f>Table1[[#This Row],[Befolyt]]</f>
        <v>n</v>
      </c>
      <c r="B1018" t="str">
        <f>Table1[[#This Row],[ÜK]]</f>
        <v>Vlada Gasić</v>
      </c>
      <c r="C1018" s="3" t="str">
        <f>Table1[[#This Row],[Szla]]</f>
        <v>475/2026</v>
      </c>
      <c r="D1018" s="6">
        <f>Table1[[#This Row],[Kelt_hó]]</f>
        <v>2</v>
      </c>
      <c r="E1018" t="str">
        <f>Table1[[#This Row],[Vevő]]</f>
        <v>Gutman Lifting doo</v>
      </c>
      <c r="F1018" t="str">
        <f>Table1[[#This Row],[Termékkör]]</f>
        <v>Emelőszerkezetek</v>
      </c>
      <c r="G1018" s="4">
        <f>Table1[[#This Row],[SzumElad]]</f>
        <v>-162221</v>
      </c>
      <c r="H1018" s="7">
        <f>Table1[[#This Row],[Jut_%]]</f>
        <v>0</v>
      </c>
      <c r="I1018" s="4">
        <f>Table1[[#This Row],[Jut]]</f>
        <v>0</v>
      </c>
      <c r="J1018" s="4">
        <f>Table1[[#This Row],[Column1]]</f>
        <v>0</v>
      </c>
    </row>
    <row r="1019" spans="1:10" hidden="1" x14ac:dyDescent="0.3">
      <c r="A1019" s="2" t="str">
        <f>Table1[[#This Row],[Befolyt]]</f>
        <v>n</v>
      </c>
      <c r="B1019" t="str">
        <f>Table1[[#This Row],[ÜK]]</f>
        <v>Vlada Gasić</v>
      </c>
      <c r="C1019" s="3" t="str">
        <f>Table1[[#This Row],[Szla]]</f>
        <v>475/2026</v>
      </c>
      <c r="D1019" s="6">
        <f>Table1[[#This Row],[Kelt_hó]]</f>
        <v>2</v>
      </c>
      <c r="E1019" t="str">
        <f>Table1[[#This Row],[Vevő]]</f>
        <v>Gutman Lifting doo</v>
      </c>
      <c r="F1019" t="str">
        <f>Table1[[#This Row],[Termékkör]]</f>
        <v>Emelőszerkezetek</v>
      </c>
      <c r="G1019" s="4">
        <f>Table1[[#This Row],[SzumElad]]</f>
        <v>-188899.05000000002</v>
      </c>
      <c r="H1019" s="7">
        <f>Table1[[#This Row],[Jut_%]]</f>
        <v>0</v>
      </c>
      <c r="I1019" s="4">
        <f>Table1[[#This Row],[Jut]]</f>
        <v>0</v>
      </c>
      <c r="J1019" s="4">
        <f>Table1[[#This Row],[Column1]]</f>
        <v>0</v>
      </c>
    </row>
    <row r="1020" spans="1:10" hidden="1" x14ac:dyDescent="0.3">
      <c r="A1020" s="2" t="str">
        <f>Table1[[#This Row],[Befolyt]]</f>
        <v>n</v>
      </c>
      <c r="B1020" t="str">
        <f>Table1[[#This Row],[ÜK]]</f>
        <v>Vlada Gasić</v>
      </c>
      <c r="C1020" s="3" t="str">
        <f>Table1[[#This Row],[Szla]]</f>
        <v>475/2026</v>
      </c>
      <c r="D1020" s="6">
        <f>Table1[[#This Row],[Kelt_hó]]</f>
        <v>2</v>
      </c>
      <c r="E1020" t="str">
        <f>Table1[[#This Row],[Vevő]]</f>
        <v>Gutman Lifting doo</v>
      </c>
      <c r="F1020" t="str">
        <f>Table1[[#This Row],[Termékkör]]</f>
        <v>Emelőszerkezetek</v>
      </c>
      <c r="G1020" s="4">
        <f>Table1[[#This Row],[SzumElad]]</f>
        <v>-202968.44999999998</v>
      </c>
      <c r="H1020" s="7">
        <f>Table1[[#This Row],[Jut_%]]</f>
        <v>0</v>
      </c>
      <c r="I1020" s="4">
        <f>Table1[[#This Row],[Jut]]</f>
        <v>0</v>
      </c>
      <c r="J1020" s="4">
        <f>Table1[[#This Row],[Column1]]</f>
        <v>0</v>
      </c>
    </row>
    <row r="1021" spans="1:10" hidden="1" x14ac:dyDescent="0.3">
      <c r="A1021" s="2" t="str">
        <f>Table1[[#This Row],[Befolyt]]</f>
        <v>n</v>
      </c>
      <c r="B1021" t="str">
        <f>Table1[[#This Row],[ÜK]]</f>
        <v>Vlada Gasić</v>
      </c>
      <c r="C1021" s="3" t="str">
        <f>Table1[[#This Row],[Szla]]</f>
        <v>475/2026</v>
      </c>
      <c r="D1021" s="6">
        <f>Table1[[#This Row],[Kelt_hó]]</f>
        <v>2</v>
      </c>
      <c r="E1021" t="str">
        <f>Table1[[#This Row],[Vevő]]</f>
        <v>Gutman Lifting doo</v>
      </c>
      <c r="F1021" t="str">
        <f>Table1[[#This Row],[Termékkör]]</f>
        <v>Emelőszerkezetek</v>
      </c>
      <c r="G1021" s="4">
        <f>Table1[[#This Row],[SzumElad]]</f>
        <v>-430154.80000000005</v>
      </c>
      <c r="H1021" s="7">
        <f>Table1[[#This Row],[Jut_%]]</f>
        <v>0</v>
      </c>
      <c r="I1021" s="4">
        <f>Table1[[#This Row],[Jut]]</f>
        <v>0</v>
      </c>
      <c r="J1021" s="4">
        <f>Table1[[#This Row],[Column1]]</f>
        <v>0</v>
      </c>
    </row>
    <row r="1022" spans="1:10" hidden="1" x14ac:dyDescent="0.3">
      <c r="A1022" s="2" t="str">
        <f>Table1[[#This Row],[Befolyt]]</f>
        <v>n</v>
      </c>
      <c r="B1022" t="str">
        <f>Table1[[#This Row],[ÜK]]</f>
        <v>Vlada Gasić</v>
      </c>
      <c r="C1022" s="3" t="str">
        <f>Table1[[#This Row],[Szla]]</f>
        <v>475/2026</v>
      </c>
      <c r="D1022" s="6">
        <f>Table1[[#This Row],[Kelt_hó]]</f>
        <v>2</v>
      </c>
      <c r="E1022" t="str">
        <f>Table1[[#This Row],[Vevő]]</f>
        <v>Gutman Lifting doo</v>
      </c>
      <c r="F1022" t="str">
        <f>Table1[[#This Row],[Termékkör]]</f>
        <v>Emelőszerkezetek</v>
      </c>
      <c r="G1022" s="4">
        <f>Table1[[#This Row],[SzumElad]]</f>
        <v>-413086.95</v>
      </c>
      <c r="H1022" s="7">
        <f>Table1[[#This Row],[Jut_%]]</f>
        <v>0</v>
      </c>
      <c r="I1022" s="4">
        <f>Table1[[#This Row],[Jut]]</f>
        <v>0</v>
      </c>
      <c r="J1022" s="4">
        <f>Table1[[#This Row],[Column1]]</f>
        <v>0</v>
      </c>
    </row>
    <row r="1023" spans="1:10" hidden="1" x14ac:dyDescent="0.3">
      <c r="A1023" s="2" t="str">
        <f>Table1[[#This Row],[Befolyt]]</f>
        <v>n</v>
      </c>
      <c r="B1023" t="str">
        <f>Table1[[#This Row],[ÜK]]</f>
        <v>Vlada Gasić</v>
      </c>
      <c r="C1023" s="3" t="str">
        <f>Table1[[#This Row],[Szla]]</f>
        <v>475/2026</v>
      </c>
      <c r="D1023" s="6">
        <f>Table1[[#This Row],[Kelt_hó]]</f>
        <v>2</v>
      </c>
      <c r="E1023" t="str">
        <f>Table1[[#This Row],[Vevő]]</f>
        <v>Gutman Lifting doo</v>
      </c>
      <c r="F1023" t="str">
        <f>Table1[[#This Row],[Termékkör]]</f>
        <v>Emelőszerkezetek</v>
      </c>
      <c r="G1023" s="4">
        <f>Table1[[#This Row],[SzumElad]]</f>
        <v>-289979.7</v>
      </c>
      <c r="H1023" s="7">
        <f>Table1[[#This Row],[Jut_%]]</f>
        <v>0</v>
      </c>
      <c r="I1023" s="4">
        <f>Table1[[#This Row],[Jut]]</f>
        <v>0</v>
      </c>
      <c r="J1023" s="4">
        <f>Table1[[#This Row],[Column1]]</f>
        <v>0</v>
      </c>
    </row>
    <row r="1024" spans="1:10" hidden="1" x14ac:dyDescent="0.3">
      <c r="A1024" s="2" t="str">
        <f>Table1[[#This Row],[Befolyt]]</f>
        <v>n</v>
      </c>
      <c r="B1024" t="str">
        <f>Table1[[#This Row],[ÜK]]</f>
        <v>Vlada Gasić</v>
      </c>
      <c r="C1024" s="3" t="str">
        <f>Table1[[#This Row],[Szla]]</f>
        <v>475/2026</v>
      </c>
      <c r="D1024" s="6">
        <f>Table1[[#This Row],[Kelt_hó]]</f>
        <v>2</v>
      </c>
      <c r="E1024" t="str">
        <f>Table1[[#This Row],[Vevő]]</f>
        <v>Gutman Lifting doo</v>
      </c>
      <c r="F1024" t="str">
        <f>Table1[[#This Row],[Termékkör]]</f>
        <v>Fuvar</v>
      </c>
      <c r="G1024" s="4">
        <f>Table1[[#This Row],[SzumElad]]</f>
        <v>-4612.92</v>
      </c>
      <c r="H1024" s="7">
        <f>Table1[[#This Row],[Jut_%]]</f>
        <v>0</v>
      </c>
      <c r="I1024" s="4">
        <f>Table1[[#This Row],[Jut]]</f>
        <v>0</v>
      </c>
      <c r="J1024" s="4">
        <f>Table1[[#This Row],[Column1]]</f>
        <v>0</v>
      </c>
    </row>
    <row r="1025" spans="1:10" hidden="1" x14ac:dyDescent="0.3">
      <c r="A1025" s="2" t="str">
        <f>Table1[[#This Row],[Befolyt]]</f>
        <v>n</v>
      </c>
      <c r="B1025" t="str">
        <f>Table1[[#This Row],[ÜK]]</f>
        <v>Halász Miklós</v>
      </c>
      <c r="C1025" s="3" t="str">
        <f>Table1[[#This Row],[Szla]]</f>
        <v>474/2026</v>
      </c>
      <c r="D1025" s="6">
        <f>Table1[[#This Row],[Kelt_hó]]</f>
        <v>2</v>
      </c>
      <c r="E1025" t="str">
        <f>Table1[[#This Row],[Vevő]]</f>
        <v>Veolia Mélyépítő Magyarország Kft.</v>
      </c>
      <c r="F1025" t="str">
        <f>Table1[[#This Row],[Termékkör]]</f>
        <v>Vizsgálat</v>
      </c>
      <c r="G1025" s="4">
        <f>Table1[[#This Row],[SzumElad]]</f>
        <v>150500</v>
      </c>
      <c r="H1025" s="7">
        <f>Table1[[#This Row],[Jut_%]]</f>
        <v>10</v>
      </c>
      <c r="I1025" s="4">
        <f>Table1[[#This Row],[Jut]]</f>
        <v>15050</v>
      </c>
      <c r="J1025" s="4">
        <f>Table1[[#This Row],[Column1]]</f>
        <v>0</v>
      </c>
    </row>
    <row r="1026" spans="1:10" hidden="1" x14ac:dyDescent="0.3">
      <c r="A1026" s="2" t="str">
        <f>Table1[[#This Row],[Befolyt]]</f>
        <v>n</v>
      </c>
      <c r="B1026" t="str">
        <f>Table1[[#This Row],[ÜK]]</f>
        <v>Halász Miklós</v>
      </c>
      <c r="C1026" s="3" t="str">
        <f>Table1[[#This Row],[Szla]]</f>
        <v>474/2026</v>
      </c>
      <c r="D1026" s="6">
        <f>Table1[[#This Row],[Kelt_hó]]</f>
        <v>2</v>
      </c>
      <c r="E1026" t="str">
        <f>Table1[[#This Row],[Vevő]]</f>
        <v>Veolia Mélyépítő Magyarország Kft.</v>
      </c>
      <c r="F1026" t="str">
        <f>Table1[[#This Row],[Termékkör]]</f>
        <v>Vizsgálat</v>
      </c>
      <c r="G1026" s="4">
        <f>Table1[[#This Row],[SzumElad]]</f>
        <v>8940</v>
      </c>
      <c r="H1026" s="7">
        <f>Table1[[#This Row],[Jut_%]]</f>
        <v>10</v>
      </c>
      <c r="I1026" s="4">
        <f>Table1[[#This Row],[Jut]]</f>
        <v>894</v>
      </c>
      <c r="J1026" s="4">
        <f>Table1[[#This Row],[Column1]]</f>
        <v>0</v>
      </c>
    </row>
    <row r="1027" spans="1:10" hidden="1" x14ac:dyDescent="0.3">
      <c r="A1027" s="2" t="str">
        <f>Table1[[#This Row],[Befolyt]]</f>
        <v>n</v>
      </c>
      <c r="B1027" t="str">
        <f>Table1[[#This Row],[ÜK]]</f>
        <v>Halász Miklós</v>
      </c>
      <c r="C1027" s="3" t="str">
        <f>Table1[[#This Row],[Szla]]</f>
        <v>474/2026</v>
      </c>
      <c r="D1027" s="6">
        <f>Table1[[#This Row],[Kelt_hó]]</f>
        <v>2</v>
      </c>
      <c r="E1027" t="str">
        <f>Table1[[#This Row],[Vevő]]</f>
        <v>Veolia Mélyépítő Magyarország Kft.</v>
      </c>
      <c r="F1027" t="str">
        <f>Table1[[#This Row],[Termékkör]]</f>
        <v>Lánc függesztékek</v>
      </c>
      <c r="G1027" s="4">
        <f>Table1[[#This Row],[SzumElad]]</f>
        <v>1510</v>
      </c>
      <c r="H1027" s="7">
        <f>Table1[[#This Row],[Jut_%]]</f>
        <v>5</v>
      </c>
      <c r="I1027" s="4">
        <f>Table1[[#This Row],[Jut]]</f>
        <v>75.5</v>
      </c>
      <c r="J1027" s="4">
        <f>Table1[[#This Row],[Column1]]</f>
        <v>0</v>
      </c>
    </row>
    <row r="1028" spans="1:10" hidden="1" x14ac:dyDescent="0.3">
      <c r="A1028" s="2" t="str">
        <f>Table1[[#This Row],[Befolyt]]</f>
        <v>n</v>
      </c>
      <c r="B1028" t="str">
        <f>Table1[[#This Row],[ÜK]]</f>
        <v>Halász Miklós</v>
      </c>
      <c r="C1028" s="3" t="str">
        <f>Table1[[#This Row],[Szla]]</f>
        <v>474/2026</v>
      </c>
      <c r="D1028" s="6">
        <f>Table1[[#This Row],[Kelt_hó]]</f>
        <v>2</v>
      </c>
      <c r="E1028" t="str">
        <f>Table1[[#This Row],[Vevő]]</f>
        <v>Veolia Mélyépítő Magyarország Kft.</v>
      </c>
      <c r="F1028" t="str">
        <f>Table1[[#This Row],[Termékkör]]</f>
        <v>Lánc függesztékek</v>
      </c>
      <c r="G1028" s="4">
        <f>Table1[[#This Row],[SzumElad]]</f>
        <v>1510</v>
      </c>
      <c r="H1028" s="7">
        <f>Table1[[#This Row],[Jut_%]]</f>
        <v>5</v>
      </c>
      <c r="I1028" s="4">
        <f>Table1[[#This Row],[Jut]]</f>
        <v>75.5</v>
      </c>
      <c r="J1028" s="4">
        <f>Table1[[#This Row],[Column1]]</f>
        <v>0</v>
      </c>
    </row>
    <row r="1029" spans="1:10" hidden="1" x14ac:dyDescent="0.3">
      <c r="A1029" s="2" t="str">
        <f>Table1[[#This Row],[Befolyt]]</f>
        <v>n</v>
      </c>
      <c r="B1029" t="str">
        <f>Table1[[#This Row],[ÜK]]</f>
        <v>Halász Miklós</v>
      </c>
      <c r="C1029" s="3" t="str">
        <f>Table1[[#This Row],[Szla]]</f>
        <v>474/2026</v>
      </c>
      <c r="D1029" s="6">
        <f>Table1[[#This Row],[Kelt_hó]]</f>
        <v>2</v>
      </c>
      <c r="E1029" t="str">
        <f>Table1[[#This Row],[Vevő]]</f>
        <v>Veolia Mélyépítő Magyarország Kft.</v>
      </c>
      <c r="F1029" t="str">
        <f>Table1[[#This Row],[Termékkör]]</f>
        <v>Lánc függesztékek</v>
      </c>
      <c r="G1029" s="4">
        <f>Table1[[#This Row],[SzumElad]]</f>
        <v>1018</v>
      </c>
      <c r="H1029" s="7">
        <f>Table1[[#This Row],[Jut_%]]</f>
        <v>5</v>
      </c>
      <c r="I1029" s="4">
        <f>Table1[[#This Row],[Jut]]</f>
        <v>50.9</v>
      </c>
      <c r="J1029" s="4">
        <f>Table1[[#This Row],[Column1]]</f>
        <v>0</v>
      </c>
    </row>
    <row r="1030" spans="1:10" hidden="1" x14ac:dyDescent="0.3">
      <c r="A1030" s="2" t="str">
        <f>Table1[[#This Row],[Befolyt]]</f>
        <v>n</v>
      </c>
      <c r="B1030" t="str">
        <f>Table1[[#This Row],[ÜK]]</f>
        <v>Halász Miklós</v>
      </c>
      <c r="C1030" s="3" t="str">
        <f>Table1[[#This Row],[Szla]]</f>
        <v>473/2026</v>
      </c>
      <c r="D1030" s="6">
        <f>Table1[[#This Row],[Kelt_hó]]</f>
        <v>2</v>
      </c>
      <c r="E1030" t="str">
        <f>Table1[[#This Row],[Vevő]]</f>
        <v>Veolia Mélyépítő Magyarország Kft.</v>
      </c>
      <c r="F1030" t="str">
        <f>Table1[[#This Row],[Termékkör]]</f>
        <v>Vizsgálat</v>
      </c>
      <c r="G1030" s="4">
        <f>Table1[[#This Row],[SzumElad]]</f>
        <v>-150500</v>
      </c>
      <c r="H1030" s="7">
        <f>Table1[[#This Row],[Jut_%]]</f>
        <v>10</v>
      </c>
      <c r="I1030" s="4">
        <f>Table1[[#This Row],[Jut]]</f>
        <v>-15050</v>
      </c>
      <c r="J1030" s="4">
        <f>Table1[[#This Row],[Column1]]</f>
        <v>0</v>
      </c>
    </row>
    <row r="1031" spans="1:10" hidden="1" x14ac:dyDescent="0.3">
      <c r="A1031" s="2" t="str">
        <f>Table1[[#This Row],[Befolyt]]</f>
        <v>n</v>
      </c>
      <c r="B1031" t="str">
        <f>Table1[[#This Row],[ÜK]]</f>
        <v>Halász Miklós</v>
      </c>
      <c r="C1031" s="3" t="str">
        <f>Table1[[#This Row],[Szla]]</f>
        <v>473/2026</v>
      </c>
      <c r="D1031" s="6">
        <f>Table1[[#This Row],[Kelt_hó]]</f>
        <v>2</v>
      </c>
      <c r="E1031" t="str">
        <f>Table1[[#This Row],[Vevő]]</f>
        <v>Veolia Mélyépítő Magyarország Kft.</v>
      </c>
      <c r="F1031" t="str">
        <f>Table1[[#This Row],[Termékkör]]</f>
        <v>Vizsgálat</v>
      </c>
      <c r="G1031" s="4">
        <f>Table1[[#This Row],[SzumElad]]</f>
        <v>-8940</v>
      </c>
      <c r="H1031" s="7">
        <f>Table1[[#This Row],[Jut_%]]</f>
        <v>10</v>
      </c>
      <c r="I1031" s="4">
        <f>Table1[[#This Row],[Jut]]</f>
        <v>-894</v>
      </c>
      <c r="J1031" s="4">
        <f>Table1[[#This Row],[Column1]]</f>
        <v>0</v>
      </c>
    </row>
    <row r="1032" spans="1:10" hidden="1" x14ac:dyDescent="0.3">
      <c r="A1032" s="2" t="str">
        <f>Table1[[#This Row],[Befolyt]]</f>
        <v>n</v>
      </c>
      <c r="B1032" t="str">
        <f>Table1[[#This Row],[ÜK]]</f>
        <v>Halász Miklós</v>
      </c>
      <c r="C1032" s="3" t="str">
        <f>Table1[[#This Row],[Szla]]</f>
        <v>473/2026</v>
      </c>
      <c r="D1032" s="6">
        <f>Table1[[#This Row],[Kelt_hó]]</f>
        <v>2</v>
      </c>
      <c r="E1032" t="str">
        <f>Table1[[#This Row],[Vevő]]</f>
        <v>Veolia Mélyépítő Magyarország Kft.</v>
      </c>
      <c r="F1032" t="str">
        <f>Table1[[#This Row],[Termékkör]]</f>
        <v>Lánc függesztékek</v>
      </c>
      <c r="G1032" s="4">
        <f>Table1[[#This Row],[SzumElad]]</f>
        <v>-1510</v>
      </c>
      <c r="H1032" s="7">
        <f>Table1[[#This Row],[Jut_%]]</f>
        <v>5</v>
      </c>
      <c r="I1032" s="4">
        <f>Table1[[#This Row],[Jut]]</f>
        <v>-75.5</v>
      </c>
      <c r="J1032" s="4">
        <f>Table1[[#This Row],[Column1]]</f>
        <v>0</v>
      </c>
    </row>
    <row r="1033" spans="1:10" hidden="1" x14ac:dyDescent="0.3">
      <c r="A1033" s="2" t="str">
        <f>Table1[[#This Row],[Befolyt]]</f>
        <v>n</v>
      </c>
      <c r="B1033" t="str">
        <f>Table1[[#This Row],[ÜK]]</f>
        <v>Halász Miklós</v>
      </c>
      <c r="C1033" s="3" t="str">
        <f>Table1[[#This Row],[Szla]]</f>
        <v>473/2026</v>
      </c>
      <c r="D1033" s="6">
        <f>Table1[[#This Row],[Kelt_hó]]</f>
        <v>2</v>
      </c>
      <c r="E1033" t="str">
        <f>Table1[[#This Row],[Vevő]]</f>
        <v>Veolia Mélyépítő Magyarország Kft.</v>
      </c>
      <c r="F1033" t="str">
        <f>Table1[[#This Row],[Termékkör]]</f>
        <v>Lánc függesztékek</v>
      </c>
      <c r="G1033" s="4">
        <f>Table1[[#This Row],[SzumElad]]</f>
        <v>-1510</v>
      </c>
      <c r="H1033" s="7">
        <f>Table1[[#This Row],[Jut_%]]</f>
        <v>5</v>
      </c>
      <c r="I1033" s="4">
        <f>Table1[[#This Row],[Jut]]</f>
        <v>-75.5</v>
      </c>
      <c r="J1033" s="4">
        <f>Table1[[#This Row],[Column1]]</f>
        <v>0</v>
      </c>
    </row>
    <row r="1034" spans="1:10" hidden="1" x14ac:dyDescent="0.3">
      <c r="A1034" s="2" t="str">
        <f>Table1[[#This Row],[Befolyt]]</f>
        <v>n</v>
      </c>
      <c r="B1034" t="str">
        <f>Table1[[#This Row],[ÜK]]</f>
        <v>Halász Miklós</v>
      </c>
      <c r="C1034" s="3" t="str">
        <f>Table1[[#This Row],[Szla]]</f>
        <v>473/2026</v>
      </c>
      <c r="D1034" s="6">
        <f>Table1[[#This Row],[Kelt_hó]]</f>
        <v>2</v>
      </c>
      <c r="E1034" t="str">
        <f>Table1[[#This Row],[Vevő]]</f>
        <v>Veolia Mélyépítő Magyarország Kft.</v>
      </c>
      <c r="F1034" t="str">
        <f>Table1[[#This Row],[Termékkör]]</f>
        <v>Lánc függesztékek</v>
      </c>
      <c r="G1034" s="4">
        <f>Table1[[#This Row],[SzumElad]]</f>
        <v>-1018</v>
      </c>
      <c r="H1034" s="7">
        <f>Table1[[#This Row],[Jut_%]]</f>
        <v>5</v>
      </c>
      <c r="I1034" s="4">
        <f>Table1[[#This Row],[Jut]]</f>
        <v>-50.9</v>
      </c>
      <c r="J1034" s="4">
        <f>Table1[[#This Row],[Column1]]</f>
        <v>0</v>
      </c>
    </row>
    <row r="1035" spans="1:10" hidden="1" x14ac:dyDescent="0.3">
      <c r="A1035" s="2" t="str">
        <f>Table1[[#This Row],[Befolyt]]</f>
        <v>n</v>
      </c>
      <c r="B1035" t="str">
        <f>Table1[[#This Row],[ÜK]]</f>
        <v>Nagy Gergely</v>
      </c>
      <c r="C1035" s="3" t="str">
        <f>Table1[[#This Row],[Szla]]</f>
        <v>472/2026</v>
      </c>
      <c r="D1035" s="6">
        <f>Table1[[#This Row],[Kelt_hó]]</f>
        <v>2</v>
      </c>
      <c r="E1035" t="str">
        <f>Table1[[#This Row],[Vevő]]</f>
        <v>Terván Kft.</v>
      </c>
      <c r="F1035" t="str">
        <f>Table1[[#This Row],[Termékkör]]</f>
        <v>Kapcsolóelemek</v>
      </c>
      <c r="G1035" s="4">
        <f>Table1[[#This Row],[SzumElad]]</f>
        <v>67520</v>
      </c>
      <c r="H1035" s="7">
        <f>Table1[[#This Row],[Jut_%]]</f>
        <v>7</v>
      </c>
      <c r="I1035" s="4">
        <f>Table1[[#This Row],[Jut]]</f>
        <v>4726.3999999999996</v>
      </c>
      <c r="J1035" s="4">
        <f>Table1[[#This Row],[Column1]]</f>
        <v>0</v>
      </c>
    </row>
    <row r="1036" spans="1:10" hidden="1" x14ac:dyDescent="0.3">
      <c r="A1036" s="2" t="str">
        <f>Table1[[#This Row],[Befolyt]]</f>
        <v>n</v>
      </c>
      <c r="B1036" t="str">
        <f>Table1[[#This Row],[ÜK]]</f>
        <v>Horváth István</v>
      </c>
      <c r="C1036" s="3" t="str">
        <f>Table1[[#This Row],[Szla]]</f>
        <v>471/2026</v>
      </c>
      <c r="D1036" s="6">
        <f>Table1[[#This Row],[Kelt_hó]]</f>
        <v>2</v>
      </c>
      <c r="E1036" t="str">
        <f>Table1[[#This Row],[Vevő]]</f>
        <v>Claas Hungaria Kft.</v>
      </c>
      <c r="F1036" t="str">
        <f>Table1[[#This Row],[Termékkör]]</f>
        <v>Emelőmágnesek</v>
      </c>
      <c r="G1036" s="4">
        <f>Table1[[#This Row],[SzumElad]]</f>
        <v>289640</v>
      </c>
      <c r="H1036" s="7">
        <f>Table1[[#This Row],[Jut_%]]</f>
        <v>4.93</v>
      </c>
      <c r="I1036" s="4">
        <f>Table1[[#This Row],[Jut]]</f>
        <v>14279.252</v>
      </c>
      <c r="J1036" s="4">
        <f>Table1[[#This Row],[Column1]]</f>
        <v>0</v>
      </c>
    </row>
    <row r="1037" spans="1:10" hidden="1" x14ac:dyDescent="0.3">
      <c r="A1037" s="2" t="str">
        <f>Table1[[#This Row],[Befolyt]]</f>
        <v>i</v>
      </c>
      <c r="B1037" t="str">
        <f>Table1[[#This Row],[ÜK]]</f>
        <v>Halász Miklós</v>
      </c>
      <c r="C1037" s="3" t="str">
        <f>Table1[[#This Row],[Szla]]</f>
        <v>470/2026</v>
      </c>
      <c r="D1037" s="6">
        <f>Table1[[#This Row],[Kelt_hó]]</f>
        <v>2</v>
      </c>
      <c r="E1037" t="str">
        <f>Table1[[#This Row],[Vevő]]</f>
        <v>Kojnok László EV.</v>
      </c>
      <c r="F1037" t="str">
        <f>Table1[[#This Row],[Termékkör]]</f>
        <v>Textilkötelek hevederek</v>
      </c>
      <c r="G1037" s="4">
        <f>Table1[[#This Row],[SzumElad]]</f>
        <v>18800</v>
      </c>
      <c r="H1037" s="7">
        <f>Table1[[#This Row],[Jut_%]]</f>
        <v>7</v>
      </c>
      <c r="I1037" s="4">
        <f>Table1[[#This Row],[Jut]]</f>
        <v>1316</v>
      </c>
      <c r="J1037" s="4">
        <f>Table1[[#This Row],[Column1]]</f>
        <v>0</v>
      </c>
    </row>
    <row r="1038" spans="1:10" hidden="1" x14ac:dyDescent="0.3">
      <c r="A1038" s="2" t="str">
        <f>Table1[[#This Row],[Befolyt]]</f>
        <v>i</v>
      </c>
      <c r="B1038" t="str">
        <f>Table1[[#This Row],[ÜK]]</f>
        <v>Halász Miklós</v>
      </c>
      <c r="C1038" s="3" t="str">
        <f>Table1[[#This Row],[Szla]]</f>
        <v>470/2026</v>
      </c>
      <c r="D1038" s="6">
        <f>Table1[[#This Row],[Kelt_hó]]</f>
        <v>2</v>
      </c>
      <c r="E1038" t="str">
        <f>Table1[[#This Row],[Vevő]]</f>
        <v>Kojnok László EV.</v>
      </c>
      <c r="F1038" t="str">
        <f>Table1[[#This Row],[Termékkör]]</f>
        <v>Fuvar</v>
      </c>
      <c r="G1038" s="4">
        <f>Table1[[#This Row],[SzumElad]]</f>
        <v>0</v>
      </c>
      <c r="H1038" s="7">
        <f>Table1[[#This Row],[Jut_%]]</f>
        <v>0</v>
      </c>
      <c r="I1038" s="4">
        <f>Table1[[#This Row],[Jut]]</f>
        <v>0</v>
      </c>
      <c r="J1038" s="4">
        <f>Table1[[#This Row],[Column1]]</f>
        <v>0</v>
      </c>
    </row>
    <row r="1039" spans="1:10" hidden="1" x14ac:dyDescent="0.3">
      <c r="A1039" s="2" t="str">
        <f>Table1[[#This Row],[Befolyt]]</f>
        <v>n</v>
      </c>
      <c r="B1039" t="str">
        <f>Table1[[#This Row],[ÜK]]</f>
        <v>Halász Miklós</v>
      </c>
      <c r="C1039" s="3" t="str">
        <f>Table1[[#This Row],[Szla]]</f>
        <v>469/2026</v>
      </c>
      <c r="D1039" s="6">
        <f>Table1[[#This Row],[Kelt_hó]]</f>
        <v>2</v>
      </c>
      <c r="E1039" t="str">
        <f>Table1[[#This Row],[Vevő]]</f>
        <v>Kojnok László EV.</v>
      </c>
      <c r="F1039" t="str">
        <f>Table1[[#This Row],[Termékkör]]</f>
        <v>Textilkötelek hevederek</v>
      </c>
      <c r="G1039" s="4">
        <f>Table1[[#This Row],[SzumElad]]</f>
        <v>-18800</v>
      </c>
      <c r="H1039" s="7">
        <f>Table1[[#This Row],[Jut_%]]</f>
        <v>7</v>
      </c>
      <c r="I1039" s="4">
        <f>Table1[[#This Row],[Jut]]</f>
        <v>-1316</v>
      </c>
      <c r="J1039" s="4">
        <f>Table1[[#This Row],[Column1]]</f>
        <v>0</v>
      </c>
    </row>
    <row r="1040" spans="1:10" hidden="1" x14ac:dyDescent="0.3">
      <c r="A1040" s="2" t="str">
        <f>Table1[[#This Row],[Befolyt]]</f>
        <v>n</v>
      </c>
      <c r="B1040" t="str">
        <f>Table1[[#This Row],[ÜK]]</f>
        <v>Halász Miklós</v>
      </c>
      <c r="C1040" s="3" t="str">
        <f>Table1[[#This Row],[Szla]]</f>
        <v>469/2026</v>
      </c>
      <c r="D1040" s="6">
        <f>Table1[[#This Row],[Kelt_hó]]</f>
        <v>2</v>
      </c>
      <c r="E1040" t="str">
        <f>Table1[[#This Row],[Vevő]]</f>
        <v>Kojnok László EV.</v>
      </c>
      <c r="F1040" t="str">
        <f>Table1[[#This Row],[Termékkör]]</f>
        <v>Fuvar</v>
      </c>
      <c r="G1040" s="4">
        <f>Table1[[#This Row],[SzumElad]]</f>
        <v>0</v>
      </c>
      <c r="H1040" s="7">
        <f>Table1[[#This Row],[Jut_%]]</f>
        <v>0</v>
      </c>
      <c r="I1040" s="4">
        <f>Table1[[#This Row],[Jut]]</f>
        <v>0</v>
      </c>
      <c r="J1040" s="4">
        <f>Table1[[#This Row],[Column1]]</f>
        <v>0</v>
      </c>
    </row>
    <row r="1041" spans="1:10" hidden="1" x14ac:dyDescent="0.3">
      <c r="A1041" s="2" t="str">
        <f>Table1[[#This Row],[Befolyt]]</f>
        <v>n</v>
      </c>
      <c r="B1041" t="str">
        <f>Table1[[#This Row],[ÜK]]</f>
        <v>Halász Miklós</v>
      </c>
      <c r="C1041" s="3" t="str">
        <f>Table1[[#This Row],[Szla]]</f>
        <v>468/2026</v>
      </c>
      <c r="D1041" s="6">
        <f>Table1[[#This Row],[Kelt_hó]]</f>
        <v>2</v>
      </c>
      <c r="E1041" t="str">
        <f>Table1[[#This Row],[Vevő]]</f>
        <v>Kojnok László EV.</v>
      </c>
      <c r="F1041" t="str">
        <f>Table1[[#This Row],[Termékkör]]</f>
        <v>Textilkötelek hevederek</v>
      </c>
      <c r="G1041" s="4">
        <f>Table1[[#This Row],[SzumElad]]</f>
        <v>18800</v>
      </c>
      <c r="H1041" s="7">
        <f>Table1[[#This Row],[Jut_%]]</f>
        <v>7</v>
      </c>
      <c r="I1041" s="4">
        <f>Table1[[#This Row],[Jut]]</f>
        <v>1316</v>
      </c>
      <c r="J1041" s="4">
        <f>Table1[[#This Row],[Column1]]</f>
        <v>0</v>
      </c>
    </row>
    <row r="1042" spans="1:10" hidden="1" x14ac:dyDescent="0.3">
      <c r="A1042" s="2" t="str">
        <f>Table1[[#This Row],[Befolyt]]</f>
        <v>n</v>
      </c>
      <c r="B1042" t="str">
        <f>Table1[[#This Row],[ÜK]]</f>
        <v>Halász Miklós</v>
      </c>
      <c r="C1042" s="3" t="str">
        <f>Table1[[#This Row],[Szla]]</f>
        <v>468/2026</v>
      </c>
      <c r="D1042" s="6">
        <f>Table1[[#This Row],[Kelt_hó]]</f>
        <v>2</v>
      </c>
      <c r="E1042" t="str">
        <f>Table1[[#This Row],[Vevő]]</f>
        <v>Kojnok László EV.</v>
      </c>
      <c r="F1042" t="str">
        <f>Table1[[#This Row],[Termékkör]]</f>
        <v>Fuvar</v>
      </c>
      <c r="G1042" s="4">
        <f>Table1[[#This Row],[SzumElad]]</f>
        <v>0</v>
      </c>
      <c r="H1042" s="7">
        <f>Table1[[#This Row],[Jut_%]]</f>
        <v>0</v>
      </c>
      <c r="I1042" s="4">
        <f>Table1[[#This Row],[Jut]]</f>
        <v>0</v>
      </c>
      <c r="J1042" s="4">
        <f>Table1[[#This Row],[Column1]]</f>
        <v>0</v>
      </c>
    </row>
    <row r="1043" spans="1:10" hidden="1" x14ac:dyDescent="0.3">
      <c r="A1043" s="2" t="str">
        <f>Table1[[#This Row],[Befolyt]]</f>
        <v>n</v>
      </c>
      <c r="B1043" t="str">
        <f>Table1[[#This Row],[ÜK]]</f>
        <v>Halász Miklós</v>
      </c>
      <c r="C1043" s="3" t="str">
        <f>Table1[[#This Row],[Szla]]</f>
        <v>467/2026</v>
      </c>
      <c r="D1043" s="6">
        <f>Table1[[#This Row],[Kelt_hó]]</f>
        <v>2</v>
      </c>
      <c r="E1043" t="str">
        <f>Table1[[#This Row],[Vevő]]</f>
        <v>Kojnok László EV.</v>
      </c>
      <c r="F1043" t="str">
        <f>Table1[[#This Row],[Termékkör]]</f>
        <v>Textilkötelek hevederek</v>
      </c>
      <c r="G1043" s="4">
        <f>Table1[[#This Row],[SzumElad]]</f>
        <v>-18800</v>
      </c>
      <c r="H1043" s="7">
        <f>Table1[[#This Row],[Jut_%]]</f>
        <v>10</v>
      </c>
      <c r="I1043" s="4">
        <f>Table1[[#This Row],[Jut]]</f>
        <v>-1880</v>
      </c>
      <c r="J1043" s="4">
        <f>Table1[[#This Row],[Column1]]</f>
        <v>0</v>
      </c>
    </row>
    <row r="1044" spans="1:10" hidden="1" x14ac:dyDescent="0.3">
      <c r="A1044" s="2" t="str">
        <f>Table1[[#This Row],[Befolyt]]</f>
        <v>n</v>
      </c>
      <c r="B1044" t="str">
        <f>Table1[[#This Row],[ÜK]]</f>
        <v>Négyesy Gábor</v>
      </c>
      <c r="C1044" s="3" t="str">
        <f>Table1[[#This Row],[Szla]]</f>
        <v>466/2026</v>
      </c>
      <c r="D1044" s="6">
        <f>Table1[[#This Row],[Kelt_hó]]</f>
        <v>2</v>
      </c>
      <c r="E1044" t="str">
        <f>Table1[[#This Row],[Vevő]]</f>
        <v>Moratus Szerkezetépítő Kft.</v>
      </c>
      <c r="F1044" t="str">
        <f>Table1[[#This Row],[Termékkör]]</f>
        <v>Textilkötelek hevederek</v>
      </c>
      <c r="G1044" s="4">
        <f>Table1[[#This Row],[SzumElad]]</f>
        <v>187600</v>
      </c>
      <c r="H1044" s="7">
        <f>Table1[[#This Row],[Jut_%]]</f>
        <v>20.81</v>
      </c>
      <c r="I1044" s="4">
        <f>Table1[[#This Row],[Jut]]</f>
        <v>39039.56</v>
      </c>
      <c r="J1044" s="4">
        <f>Table1[[#This Row],[Column1]]</f>
        <v>0</v>
      </c>
    </row>
    <row r="1045" spans="1:10" hidden="1" x14ac:dyDescent="0.3">
      <c r="A1045" s="2" t="str">
        <f>Table1[[#This Row],[Befolyt]]</f>
        <v>n</v>
      </c>
      <c r="B1045" t="str">
        <f>Table1[[#This Row],[ÜK]]</f>
        <v>Négyesy Gábor</v>
      </c>
      <c r="C1045" s="3" t="str">
        <f>Table1[[#This Row],[Szla]]</f>
        <v>466/2026</v>
      </c>
      <c r="D1045" s="6">
        <f>Table1[[#This Row],[Kelt_hó]]</f>
        <v>2</v>
      </c>
      <c r="E1045" t="str">
        <f>Table1[[#This Row],[Vevő]]</f>
        <v>Moratus Szerkezetépítő Kft.</v>
      </c>
      <c r="F1045" t="str">
        <f>Table1[[#This Row],[Termékkör]]</f>
        <v>Acélsodrony függesztékek</v>
      </c>
      <c r="G1045" s="4">
        <f>Table1[[#This Row],[SzumElad]]</f>
        <v>234900</v>
      </c>
      <c r="H1045" s="7">
        <f>Table1[[#This Row],[Jut_%]]</f>
        <v>13.36</v>
      </c>
      <c r="I1045" s="4">
        <f>Table1[[#This Row],[Jut]]</f>
        <v>31382.639999999999</v>
      </c>
      <c r="J1045" s="4">
        <f>Table1[[#This Row],[Column1]]</f>
        <v>0</v>
      </c>
    </row>
    <row r="1046" spans="1:10" hidden="1" x14ac:dyDescent="0.3">
      <c r="A1046" s="2" t="str">
        <f>Table1[[#This Row],[Befolyt]]</f>
        <v>n</v>
      </c>
      <c r="B1046" t="str">
        <f>Table1[[#This Row],[ÜK]]</f>
        <v>Négyesy Gábor</v>
      </c>
      <c r="C1046" s="3" t="str">
        <f>Table1[[#This Row],[Szla]]</f>
        <v>466/2026</v>
      </c>
      <c r="D1046" s="6">
        <f>Table1[[#This Row],[Kelt_hó]]</f>
        <v>2</v>
      </c>
      <c r="E1046" t="str">
        <f>Table1[[#This Row],[Vevő]]</f>
        <v>Moratus Szerkezetépítő Kft.</v>
      </c>
      <c r="F1046" t="str">
        <f>Table1[[#This Row],[Termékkör]]</f>
        <v>Acélsodrony függesztékek</v>
      </c>
      <c r="G1046" s="4">
        <f>Table1[[#This Row],[SzumElad]]</f>
        <v>89000</v>
      </c>
      <c r="H1046" s="7">
        <f>Table1[[#This Row],[Jut_%]]</f>
        <v>8.93</v>
      </c>
      <c r="I1046" s="4">
        <f>Table1[[#This Row],[Jut]]</f>
        <v>7947.7</v>
      </c>
      <c r="J1046" s="4">
        <f>Table1[[#This Row],[Column1]]</f>
        <v>0</v>
      </c>
    </row>
    <row r="1047" spans="1:10" hidden="1" x14ac:dyDescent="0.3">
      <c r="A1047" s="2" t="str">
        <f>Table1[[#This Row],[Befolyt]]</f>
        <v>n</v>
      </c>
      <c r="B1047" t="str">
        <f>Table1[[#This Row],[ÜK]]</f>
        <v>Négyesy Gábor</v>
      </c>
      <c r="C1047" s="3" t="str">
        <f>Table1[[#This Row],[Szla]]</f>
        <v>466/2026</v>
      </c>
      <c r="D1047" s="6">
        <f>Table1[[#This Row],[Kelt_hó]]</f>
        <v>2</v>
      </c>
      <c r="E1047" t="str">
        <f>Table1[[#This Row],[Vevő]]</f>
        <v>Moratus Szerkezetépítő Kft.</v>
      </c>
      <c r="F1047" t="str">
        <f>Table1[[#This Row],[Termékkör]]</f>
        <v>Acélsodrony függesztékek</v>
      </c>
      <c r="G1047" s="4">
        <f>Table1[[#This Row],[SzumElad]]</f>
        <v>54750</v>
      </c>
      <c r="H1047" s="7">
        <f>Table1[[#This Row],[Jut_%]]</f>
        <v>12.67</v>
      </c>
      <c r="I1047" s="4">
        <f>Table1[[#This Row],[Jut]]</f>
        <v>6936.8249999999998</v>
      </c>
      <c r="J1047" s="4">
        <f>Table1[[#This Row],[Column1]]</f>
        <v>0</v>
      </c>
    </row>
    <row r="1048" spans="1:10" hidden="1" x14ac:dyDescent="0.3">
      <c r="A1048" s="2" t="str">
        <f>Table1[[#This Row],[Befolyt]]</f>
        <v>n</v>
      </c>
      <c r="B1048" t="str">
        <f>Table1[[#This Row],[ÜK]]</f>
        <v>Négyesy Gábor</v>
      </c>
      <c r="C1048" s="3" t="str">
        <f>Table1[[#This Row],[Szla]]</f>
        <v>465/2026</v>
      </c>
      <c r="D1048" s="6">
        <f>Table1[[#This Row],[Kelt_hó]]</f>
        <v>2</v>
      </c>
      <c r="E1048" t="str">
        <f>Table1[[#This Row],[Vevő]]</f>
        <v>Tom-Ferr Zrt</v>
      </c>
      <c r="F1048" t="str">
        <f>Table1[[#This Row],[Termékkör]]</f>
        <v>Textilkötelek hevederek</v>
      </c>
      <c r="G1048" s="4">
        <f>Table1[[#This Row],[SzumElad]]</f>
        <v>114920</v>
      </c>
      <c r="H1048" s="7">
        <f>Table1[[#This Row],[Jut_%]]</f>
        <v>7.5</v>
      </c>
      <c r="I1048" s="4">
        <f>Table1[[#This Row],[Jut]]</f>
        <v>8619</v>
      </c>
      <c r="J1048" s="4">
        <f>Table1[[#This Row],[Column1]]</f>
        <v>0</v>
      </c>
    </row>
    <row r="1049" spans="1:10" hidden="1" x14ac:dyDescent="0.3">
      <c r="A1049" s="2" t="str">
        <f>Table1[[#This Row],[Befolyt]]</f>
        <v>n</v>
      </c>
      <c r="B1049" t="str">
        <f>Table1[[#This Row],[ÜK]]</f>
        <v>Négyesy Gábor</v>
      </c>
      <c r="C1049" s="3" t="str">
        <f>Table1[[#This Row],[Szla]]</f>
        <v>465/2026</v>
      </c>
      <c r="D1049" s="6">
        <f>Table1[[#This Row],[Kelt_hó]]</f>
        <v>2</v>
      </c>
      <c r="E1049" t="str">
        <f>Table1[[#This Row],[Vevő]]</f>
        <v>Tom-Ferr Zrt</v>
      </c>
      <c r="F1049" t="str">
        <f>Table1[[#This Row],[Termékkör]]</f>
        <v>Textilkötelek hevederek</v>
      </c>
      <c r="G1049" s="4">
        <f>Table1[[#This Row],[SzumElad]]</f>
        <v>73520</v>
      </c>
      <c r="H1049" s="7">
        <f>Table1[[#This Row],[Jut_%]]</f>
        <v>10</v>
      </c>
      <c r="I1049" s="4">
        <f>Table1[[#This Row],[Jut]]</f>
        <v>7352</v>
      </c>
      <c r="J1049" s="4">
        <f>Table1[[#This Row],[Column1]]</f>
        <v>0</v>
      </c>
    </row>
    <row r="1050" spans="1:10" hidden="1" x14ac:dyDescent="0.3">
      <c r="A1050" s="2" t="str">
        <f>Table1[[#This Row],[Befolyt]]</f>
        <v>n</v>
      </c>
      <c r="B1050" t="str">
        <f>Table1[[#This Row],[ÜK]]</f>
        <v>Négyesy Gábor</v>
      </c>
      <c r="C1050" s="3" t="str">
        <f>Table1[[#This Row],[Szla]]</f>
        <v>464/2026</v>
      </c>
      <c r="D1050" s="6">
        <f>Table1[[#This Row],[Kelt_hó]]</f>
        <v>2</v>
      </c>
      <c r="E1050" t="str">
        <f>Table1[[#This Row],[Vevő]]</f>
        <v>Fitout Zrt</v>
      </c>
      <c r="F1050" t="str">
        <f>Table1[[#This Row],[Termékkör]]</f>
        <v>Lánc függesztékek</v>
      </c>
      <c r="G1050" s="4">
        <f>Table1[[#This Row],[SzumElad]]</f>
        <v>23680</v>
      </c>
      <c r="H1050" s="7">
        <f>Table1[[#This Row],[Jut_%]]</f>
        <v>15.93</v>
      </c>
      <c r="I1050" s="4">
        <f>Table1[[#This Row],[Jut]]</f>
        <v>3772.2239999999997</v>
      </c>
      <c r="J1050" s="4">
        <f>Table1[[#This Row],[Column1]]</f>
        <v>0</v>
      </c>
    </row>
    <row r="1051" spans="1:10" hidden="1" x14ac:dyDescent="0.3">
      <c r="A1051" s="2" t="str">
        <f>Table1[[#This Row],[Befolyt]]</f>
        <v>n</v>
      </c>
      <c r="B1051" t="str">
        <f>Table1[[#This Row],[ÜK]]</f>
        <v>Négyesy Gábor</v>
      </c>
      <c r="C1051" s="3" t="str">
        <f>Table1[[#This Row],[Szla]]</f>
        <v>463/2026</v>
      </c>
      <c r="D1051" s="6">
        <f>Table1[[#This Row],[Kelt_hó]]</f>
        <v>2</v>
      </c>
      <c r="E1051" t="str">
        <f>Table1[[#This Row],[Vevő]]</f>
        <v>Trans Lex Work Kft</v>
      </c>
      <c r="F1051" t="str">
        <f>Table1[[#This Row],[Termékkör]]</f>
        <v>Vizsgálat</v>
      </c>
      <c r="G1051" s="4">
        <f>Table1[[#This Row],[SzumElad]]</f>
        <v>23740</v>
      </c>
      <c r="H1051" s="7">
        <f>Table1[[#This Row],[Jut_%]]</f>
        <v>10</v>
      </c>
      <c r="I1051" s="4">
        <f>Table1[[#This Row],[Jut]]</f>
        <v>2374</v>
      </c>
      <c r="J1051" s="4">
        <f>Table1[[#This Row],[Column1]]</f>
        <v>0</v>
      </c>
    </row>
    <row r="1052" spans="1:10" hidden="1" x14ac:dyDescent="0.3">
      <c r="A1052" s="2" t="str">
        <f>Table1[[#This Row],[Befolyt]]</f>
        <v>n</v>
      </c>
      <c r="B1052" t="str">
        <f>Table1[[#This Row],[ÜK]]</f>
        <v>Négyesy Gábor</v>
      </c>
      <c r="C1052" s="3" t="str">
        <f>Table1[[#This Row],[Szla]]</f>
        <v>463/2026</v>
      </c>
      <c r="D1052" s="6">
        <f>Table1[[#This Row],[Kelt_hó]]</f>
        <v>2</v>
      </c>
      <c r="E1052" t="str">
        <f>Table1[[#This Row],[Vevő]]</f>
        <v>Trans Lex Work Kft</v>
      </c>
      <c r="F1052" t="str">
        <f>Table1[[#This Row],[Termékkör]]</f>
        <v>Vizsgálat</v>
      </c>
      <c r="G1052" s="4">
        <f>Table1[[#This Row],[SzumElad]]</f>
        <v>58110</v>
      </c>
      <c r="H1052" s="7">
        <f>Table1[[#This Row],[Jut_%]]</f>
        <v>10</v>
      </c>
      <c r="I1052" s="4">
        <f>Table1[[#This Row],[Jut]]</f>
        <v>5811</v>
      </c>
      <c r="J1052" s="4">
        <f>Table1[[#This Row],[Column1]]</f>
        <v>0</v>
      </c>
    </row>
    <row r="1053" spans="1:10" hidden="1" x14ac:dyDescent="0.3">
      <c r="A1053" s="2" t="str">
        <f>Table1[[#This Row],[Befolyt]]</f>
        <v>n</v>
      </c>
      <c r="B1053" t="str">
        <f>Table1[[#This Row],[ÜK]]</f>
        <v>Négyesy Gábor</v>
      </c>
      <c r="C1053" s="3" t="str">
        <f>Table1[[#This Row],[Szla]]</f>
        <v>462/2026</v>
      </c>
      <c r="D1053" s="6">
        <f>Table1[[#This Row],[Kelt_hó]]</f>
        <v>2</v>
      </c>
      <c r="E1053" t="str">
        <f>Table1[[#This Row],[Vevő]]</f>
        <v>Brunnbauer Budapest Kft.</v>
      </c>
      <c r="F1053" t="str">
        <f>Table1[[#This Row],[Termékkör]]</f>
        <v>Emelőszemek</v>
      </c>
      <c r="G1053" s="4">
        <f>Table1[[#This Row],[SzumElad]]</f>
        <v>525</v>
      </c>
      <c r="H1053" s="7">
        <f>Table1[[#This Row],[Jut_%]]</f>
        <v>21.67</v>
      </c>
      <c r="I1053" s="4">
        <f>Table1[[#This Row],[Jut]]</f>
        <v>113.7675</v>
      </c>
      <c r="J1053" s="4">
        <f>Table1[[#This Row],[Column1]]</f>
        <v>0</v>
      </c>
    </row>
    <row r="1054" spans="1:10" hidden="1" x14ac:dyDescent="0.3">
      <c r="A1054" s="2" t="str">
        <f>Table1[[#This Row],[Befolyt]]</f>
        <v>n</v>
      </c>
      <c r="B1054" t="str">
        <f>Table1[[#This Row],[ÜK]]</f>
        <v>Négyesy Gábor</v>
      </c>
      <c r="C1054" s="3" t="str">
        <f>Table1[[#This Row],[Szla]]</f>
        <v>462/2026</v>
      </c>
      <c r="D1054" s="6">
        <f>Table1[[#This Row],[Kelt_hó]]</f>
        <v>2</v>
      </c>
      <c r="E1054" t="str">
        <f>Table1[[#This Row],[Vevő]]</f>
        <v>Brunnbauer Budapest Kft.</v>
      </c>
      <c r="F1054" t="str">
        <f>Table1[[#This Row],[Termékkör]]</f>
        <v>Lánc függesztékek</v>
      </c>
      <c r="G1054" s="4">
        <f>Table1[[#This Row],[SzumElad]]</f>
        <v>19630</v>
      </c>
      <c r="H1054" s="7">
        <f>Table1[[#This Row],[Jut_%]]</f>
        <v>16.11</v>
      </c>
      <c r="I1054" s="4">
        <f>Table1[[#This Row],[Jut]]</f>
        <v>3162.393</v>
      </c>
      <c r="J1054" s="4">
        <f>Table1[[#This Row],[Column1]]</f>
        <v>0</v>
      </c>
    </row>
    <row r="1055" spans="1:10" hidden="1" x14ac:dyDescent="0.3">
      <c r="A1055" s="2" t="str">
        <f>Table1[[#This Row],[Befolyt]]</f>
        <v>n</v>
      </c>
      <c r="B1055" t="str">
        <f>Table1[[#This Row],[ÜK]]</f>
        <v>Négyesy Gábor</v>
      </c>
      <c r="C1055" s="3" t="str">
        <f>Table1[[#This Row],[Szla]]</f>
        <v>462/2026</v>
      </c>
      <c r="D1055" s="6">
        <f>Table1[[#This Row],[Kelt_hó]]</f>
        <v>2</v>
      </c>
      <c r="E1055" t="str">
        <f>Table1[[#This Row],[Vevő]]</f>
        <v>Brunnbauer Budapest Kft.</v>
      </c>
      <c r="F1055" t="str">
        <f>Table1[[#This Row],[Termékkör]]</f>
        <v>Textilkötelek hevederek</v>
      </c>
      <c r="G1055" s="4">
        <f>Table1[[#This Row],[SzumElad]]</f>
        <v>4240</v>
      </c>
      <c r="H1055" s="7">
        <f>Table1[[#This Row],[Jut_%]]</f>
        <v>17.079999999999998</v>
      </c>
      <c r="I1055" s="4">
        <f>Table1[[#This Row],[Jut]]</f>
        <v>724.19200000000001</v>
      </c>
      <c r="J1055" s="4">
        <f>Table1[[#This Row],[Column1]]</f>
        <v>0</v>
      </c>
    </row>
    <row r="1056" spans="1:10" hidden="1" x14ac:dyDescent="0.3">
      <c r="A1056" s="2" t="str">
        <f>Table1[[#This Row],[Befolyt]]</f>
        <v>n</v>
      </c>
      <c r="B1056" t="str">
        <f>Table1[[#This Row],[ÜK]]</f>
        <v>Négyesy Gábor</v>
      </c>
      <c r="C1056" s="3" t="str">
        <f>Table1[[#This Row],[Szla]]</f>
        <v>462/2026</v>
      </c>
      <c r="D1056" s="6">
        <f>Table1[[#This Row],[Kelt_hó]]</f>
        <v>2</v>
      </c>
      <c r="E1056" t="str">
        <f>Table1[[#This Row],[Vevő]]</f>
        <v>Brunnbauer Budapest Kft.</v>
      </c>
      <c r="F1056" t="str">
        <f>Table1[[#This Row],[Termékkör]]</f>
        <v>Textilkötelek hevederek</v>
      </c>
      <c r="G1056" s="4">
        <f>Table1[[#This Row],[SzumElad]]</f>
        <v>4940</v>
      </c>
      <c r="H1056" s="7">
        <f>Table1[[#This Row],[Jut_%]]</f>
        <v>14.49</v>
      </c>
      <c r="I1056" s="4">
        <f>Table1[[#This Row],[Jut]]</f>
        <v>715.80600000000004</v>
      </c>
      <c r="J1056" s="4">
        <f>Table1[[#This Row],[Column1]]</f>
        <v>0</v>
      </c>
    </row>
    <row r="1057" spans="1:10" hidden="1" x14ac:dyDescent="0.3">
      <c r="A1057" s="2" t="str">
        <f>Table1[[#This Row],[Befolyt]]</f>
        <v>n</v>
      </c>
      <c r="B1057" t="str">
        <f>Table1[[#This Row],[ÜK]]</f>
        <v>Négyesy Gábor</v>
      </c>
      <c r="C1057" s="3" t="str">
        <f>Table1[[#This Row],[Szla]]</f>
        <v>462/2026</v>
      </c>
      <c r="D1057" s="6">
        <f>Table1[[#This Row],[Kelt_hó]]</f>
        <v>2</v>
      </c>
      <c r="E1057" t="str">
        <f>Table1[[#This Row],[Vevő]]</f>
        <v>Brunnbauer Budapest Kft.</v>
      </c>
      <c r="F1057" t="str">
        <f>Table1[[#This Row],[Termékkör]]</f>
        <v>Textilkötelek hevederek</v>
      </c>
      <c r="G1057" s="4">
        <f>Table1[[#This Row],[SzumElad]]</f>
        <v>12390</v>
      </c>
      <c r="H1057" s="7">
        <f>Table1[[#This Row],[Jut_%]]</f>
        <v>15.3</v>
      </c>
      <c r="I1057" s="4">
        <f>Table1[[#This Row],[Jut]]</f>
        <v>1895.67</v>
      </c>
      <c r="J1057" s="4">
        <f>Table1[[#This Row],[Column1]]</f>
        <v>0</v>
      </c>
    </row>
    <row r="1058" spans="1:10" hidden="1" x14ac:dyDescent="0.3">
      <c r="A1058" s="2" t="str">
        <f>Table1[[#This Row],[Befolyt]]</f>
        <v>n</v>
      </c>
      <c r="B1058" t="str">
        <f>Table1[[#This Row],[ÜK]]</f>
        <v>Négyesy Gábor</v>
      </c>
      <c r="C1058" s="3" t="str">
        <f>Table1[[#This Row],[Szla]]</f>
        <v>462/2026</v>
      </c>
      <c r="D1058" s="6">
        <f>Table1[[#This Row],[Kelt_hó]]</f>
        <v>2</v>
      </c>
      <c r="E1058" t="str">
        <f>Table1[[#This Row],[Vevő]]</f>
        <v>Brunnbauer Budapest Kft.</v>
      </c>
      <c r="F1058" t="str">
        <f>Table1[[#This Row],[Termékkör]]</f>
        <v>Textilkötelek hevederek</v>
      </c>
      <c r="G1058" s="4">
        <f>Table1[[#This Row],[SzumElad]]</f>
        <v>9960</v>
      </c>
      <c r="H1058" s="7">
        <f>Table1[[#This Row],[Jut_%]]</f>
        <v>16.510000000000002</v>
      </c>
      <c r="I1058" s="4">
        <f>Table1[[#This Row],[Jut]]</f>
        <v>1644.396</v>
      </c>
      <c r="J1058" s="4">
        <f>Table1[[#This Row],[Column1]]</f>
        <v>0</v>
      </c>
    </row>
    <row r="1059" spans="1:10" hidden="1" x14ac:dyDescent="0.3">
      <c r="A1059" s="2" t="str">
        <f>Table1[[#This Row],[Befolyt]]</f>
        <v>n</v>
      </c>
      <c r="B1059" t="str">
        <f>Table1[[#This Row],[ÜK]]</f>
        <v>Négyesy Gábor</v>
      </c>
      <c r="C1059" s="3" t="str">
        <f>Table1[[#This Row],[Szla]]</f>
        <v>462/2026</v>
      </c>
      <c r="D1059" s="6">
        <f>Table1[[#This Row],[Kelt_hó]]</f>
        <v>2</v>
      </c>
      <c r="E1059" t="str">
        <f>Table1[[#This Row],[Vevő]]</f>
        <v>Brunnbauer Budapest Kft.</v>
      </c>
      <c r="F1059" t="str">
        <f>Table1[[#This Row],[Termékkör]]</f>
        <v>Textilkötelek hevederek</v>
      </c>
      <c r="G1059" s="4">
        <f>Table1[[#This Row],[SzumElad]]</f>
        <v>7200</v>
      </c>
      <c r="H1059" s="7">
        <f>Table1[[#This Row],[Jut_%]]</f>
        <v>17.5</v>
      </c>
      <c r="I1059" s="4">
        <f>Table1[[#This Row],[Jut]]</f>
        <v>1260</v>
      </c>
      <c r="J1059" s="4">
        <f>Table1[[#This Row],[Column1]]</f>
        <v>0</v>
      </c>
    </row>
    <row r="1060" spans="1:10" hidden="1" x14ac:dyDescent="0.3">
      <c r="A1060" s="2" t="str">
        <f>Table1[[#This Row],[Befolyt]]</f>
        <v>n</v>
      </c>
      <c r="B1060" t="str">
        <f>Table1[[#This Row],[ÜK]]</f>
        <v>Négyesy Gábor</v>
      </c>
      <c r="C1060" s="3" t="str">
        <f>Table1[[#This Row],[Szla]]</f>
        <v>462/2026</v>
      </c>
      <c r="D1060" s="6">
        <f>Table1[[#This Row],[Kelt_hó]]</f>
        <v>2</v>
      </c>
      <c r="E1060" t="str">
        <f>Table1[[#This Row],[Vevő]]</f>
        <v>Brunnbauer Budapest Kft.</v>
      </c>
      <c r="F1060" t="str">
        <f>Table1[[#This Row],[Termékkör]]</f>
        <v>Textilkötelek hevederek</v>
      </c>
      <c r="G1060" s="4">
        <f>Table1[[#This Row],[SzumElad]]</f>
        <v>5800</v>
      </c>
      <c r="H1060" s="7">
        <f>Table1[[#This Row],[Jut_%]]</f>
        <v>17.239999999999998</v>
      </c>
      <c r="I1060" s="4">
        <f>Table1[[#This Row],[Jut]]</f>
        <v>999.91999999999985</v>
      </c>
      <c r="J1060" s="4">
        <f>Table1[[#This Row],[Column1]]</f>
        <v>0</v>
      </c>
    </row>
    <row r="1061" spans="1:10" hidden="1" x14ac:dyDescent="0.3">
      <c r="A1061" s="2" t="str">
        <f>Table1[[#This Row],[Befolyt]]</f>
        <v>n</v>
      </c>
      <c r="B1061" t="str">
        <f>Table1[[#This Row],[ÜK]]</f>
        <v>Négyesy Gábor</v>
      </c>
      <c r="C1061" s="3" t="str">
        <f>Table1[[#This Row],[Szla]]</f>
        <v>462/2026</v>
      </c>
      <c r="D1061" s="6">
        <f>Table1[[#This Row],[Kelt_hó]]</f>
        <v>2</v>
      </c>
      <c r="E1061" t="str">
        <f>Table1[[#This Row],[Vevő]]</f>
        <v>Brunnbauer Budapest Kft.</v>
      </c>
      <c r="F1061" t="str">
        <f>Table1[[#This Row],[Termékkör]]</f>
        <v>Textilkötelek hevederek</v>
      </c>
      <c r="G1061" s="4">
        <f>Table1[[#This Row],[SzumElad]]</f>
        <v>2200</v>
      </c>
      <c r="H1061" s="7">
        <f>Table1[[#This Row],[Jut_%]]</f>
        <v>16.82</v>
      </c>
      <c r="I1061" s="4">
        <f>Table1[[#This Row],[Jut]]</f>
        <v>370.04</v>
      </c>
      <c r="J1061" s="4">
        <f>Table1[[#This Row],[Column1]]</f>
        <v>0</v>
      </c>
    </row>
    <row r="1062" spans="1:10" hidden="1" x14ac:dyDescent="0.3">
      <c r="A1062" s="2" t="str">
        <f>Table1[[#This Row],[Befolyt]]</f>
        <v>n</v>
      </c>
      <c r="B1062" t="str">
        <f>Table1[[#This Row],[ÜK]]</f>
        <v>Négyesy Gábor</v>
      </c>
      <c r="C1062" s="3" t="str">
        <f>Table1[[#This Row],[Szla]]</f>
        <v>462/2026</v>
      </c>
      <c r="D1062" s="6">
        <f>Table1[[#This Row],[Kelt_hó]]</f>
        <v>2</v>
      </c>
      <c r="E1062" t="str">
        <f>Table1[[#This Row],[Vevő]]</f>
        <v>Brunnbauer Budapest Kft.</v>
      </c>
      <c r="F1062" t="str">
        <f>Table1[[#This Row],[Termékkör]]</f>
        <v>Textilkötelek hevederek</v>
      </c>
      <c r="G1062" s="4">
        <f>Table1[[#This Row],[SzumElad]]</f>
        <v>9440</v>
      </c>
      <c r="H1062" s="7">
        <f>Table1[[#This Row],[Jut_%]]</f>
        <v>16.36</v>
      </c>
      <c r="I1062" s="4">
        <f>Table1[[#This Row],[Jut]]</f>
        <v>1544.384</v>
      </c>
      <c r="J1062" s="4">
        <f>Table1[[#This Row],[Column1]]</f>
        <v>0</v>
      </c>
    </row>
    <row r="1063" spans="1:10" hidden="1" x14ac:dyDescent="0.3">
      <c r="A1063" s="2" t="str">
        <f>Table1[[#This Row],[Befolyt]]</f>
        <v>n</v>
      </c>
      <c r="B1063" t="str">
        <f>Table1[[#This Row],[ÜK]]</f>
        <v>Négyesy Gábor</v>
      </c>
      <c r="C1063" s="3" t="str">
        <f>Table1[[#This Row],[Szla]]</f>
        <v>462/2026</v>
      </c>
      <c r="D1063" s="6">
        <f>Table1[[#This Row],[Kelt_hó]]</f>
        <v>2</v>
      </c>
      <c r="E1063" t="str">
        <f>Table1[[#This Row],[Vevő]]</f>
        <v>Brunnbauer Budapest Kft.</v>
      </c>
      <c r="F1063" t="str">
        <f>Table1[[#This Row],[Termékkör]]</f>
        <v>Textilkötelek hevederek</v>
      </c>
      <c r="G1063" s="4">
        <f>Table1[[#This Row],[SzumElad]]</f>
        <v>3600</v>
      </c>
      <c r="H1063" s="7">
        <f>Table1[[#This Row],[Jut_%]]</f>
        <v>23.33</v>
      </c>
      <c r="I1063" s="4">
        <f>Table1[[#This Row],[Jut]]</f>
        <v>839.88</v>
      </c>
      <c r="J1063" s="4">
        <f>Table1[[#This Row],[Column1]]</f>
        <v>0</v>
      </c>
    </row>
    <row r="1064" spans="1:10" hidden="1" x14ac:dyDescent="0.3">
      <c r="A1064" s="2" t="str">
        <f>Table1[[#This Row],[Befolyt]]</f>
        <v>n</v>
      </c>
      <c r="B1064" t="str">
        <f>Table1[[#This Row],[ÜK]]</f>
        <v>Négyesy Gábor</v>
      </c>
      <c r="C1064" s="3" t="str">
        <f>Table1[[#This Row],[Szla]]</f>
        <v>462/2026</v>
      </c>
      <c r="D1064" s="6">
        <f>Table1[[#This Row],[Kelt_hó]]</f>
        <v>2</v>
      </c>
      <c r="E1064" t="str">
        <f>Table1[[#This Row],[Vevő]]</f>
        <v>Brunnbauer Budapest Kft.</v>
      </c>
      <c r="F1064" t="str">
        <f>Table1[[#This Row],[Termékkör]]</f>
        <v>Leesés elleni védelem</v>
      </c>
      <c r="G1064" s="4">
        <f>Table1[[#This Row],[SzumElad]]</f>
        <v>4700</v>
      </c>
      <c r="H1064" s="7">
        <f>Table1[[#This Row],[Jut_%]]</f>
        <v>10.96</v>
      </c>
      <c r="I1064" s="4">
        <f>Table1[[#This Row],[Jut]]</f>
        <v>515.12000000000012</v>
      </c>
      <c r="J1064" s="4">
        <f>Table1[[#This Row],[Column1]]</f>
        <v>0</v>
      </c>
    </row>
    <row r="1065" spans="1:10" hidden="1" x14ac:dyDescent="0.3">
      <c r="A1065" s="2" t="str">
        <f>Table1[[#This Row],[Befolyt]]</f>
        <v>n</v>
      </c>
      <c r="B1065" t="str">
        <f>Table1[[#This Row],[ÜK]]</f>
        <v>Négyesy Gábor</v>
      </c>
      <c r="C1065" s="3" t="str">
        <f>Table1[[#This Row],[Szla]]</f>
        <v>462/2026</v>
      </c>
      <c r="D1065" s="6">
        <f>Table1[[#This Row],[Kelt_hó]]</f>
        <v>2</v>
      </c>
      <c r="E1065" t="str">
        <f>Table1[[#This Row],[Vevő]]</f>
        <v>Brunnbauer Budapest Kft.</v>
      </c>
      <c r="F1065" t="str">
        <f>Table1[[#This Row],[Termékkör]]</f>
        <v>Leesés elleni védelem</v>
      </c>
      <c r="G1065" s="4">
        <f>Table1[[#This Row],[SzumElad]]</f>
        <v>7910</v>
      </c>
      <c r="H1065" s="7">
        <f>Table1[[#This Row],[Jut_%]]</f>
        <v>13.85</v>
      </c>
      <c r="I1065" s="4">
        <f>Table1[[#This Row],[Jut]]</f>
        <v>1095.5350000000001</v>
      </c>
      <c r="J1065" s="4">
        <f>Table1[[#This Row],[Column1]]</f>
        <v>0</v>
      </c>
    </row>
    <row r="1066" spans="1:10" hidden="1" x14ac:dyDescent="0.3">
      <c r="A1066" s="2" t="str">
        <f>Table1[[#This Row],[Befolyt]]</f>
        <v>n</v>
      </c>
      <c r="B1066" t="str">
        <f>Table1[[#This Row],[ÜK]]</f>
        <v>Négyesy Gábor</v>
      </c>
      <c r="C1066" s="3" t="str">
        <f>Table1[[#This Row],[Szla]]</f>
        <v>461/2026</v>
      </c>
      <c r="D1066" s="6">
        <f>Table1[[#This Row],[Kelt_hó]]</f>
        <v>2</v>
      </c>
      <c r="E1066" t="str">
        <f>Table1[[#This Row],[Vevő]]</f>
        <v>Brunnbauer Budapest Kft.</v>
      </c>
      <c r="F1066" t="str">
        <f>Table1[[#This Row],[Termékkör]]</f>
        <v>Vizsgálat</v>
      </c>
      <c r="G1066" s="4">
        <f>Table1[[#This Row],[SzumElad]]</f>
        <v>158000</v>
      </c>
      <c r="H1066" s="7">
        <f>Table1[[#This Row],[Jut_%]]</f>
        <v>10</v>
      </c>
      <c r="I1066" s="4">
        <f>Table1[[#This Row],[Jut]]</f>
        <v>15800</v>
      </c>
      <c r="J1066" s="4">
        <f>Table1[[#This Row],[Column1]]</f>
        <v>0</v>
      </c>
    </row>
    <row r="1067" spans="1:10" hidden="1" x14ac:dyDescent="0.3">
      <c r="A1067" s="2" t="str">
        <f>Table1[[#This Row],[Befolyt]]</f>
        <v>n</v>
      </c>
      <c r="B1067" t="str">
        <f>Table1[[#This Row],[ÜK]]</f>
        <v>Négyesy Gábor</v>
      </c>
      <c r="C1067" s="3" t="str">
        <f>Table1[[#This Row],[Szla]]</f>
        <v>461/2026</v>
      </c>
      <c r="D1067" s="6">
        <f>Table1[[#This Row],[Kelt_hó]]</f>
        <v>2</v>
      </c>
      <c r="E1067" t="str">
        <f>Table1[[#This Row],[Vevő]]</f>
        <v>Brunnbauer Budapest Kft.</v>
      </c>
      <c r="F1067" t="str">
        <f>Table1[[#This Row],[Termékkör]]</f>
        <v>Vizsgálat</v>
      </c>
      <c r="G1067" s="4">
        <f>Table1[[#This Row],[SzumElad]]</f>
        <v>41780</v>
      </c>
      <c r="H1067" s="7">
        <f>Table1[[#This Row],[Jut_%]]</f>
        <v>10</v>
      </c>
      <c r="I1067" s="4">
        <f>Table1[[#This Row],[Jut]]</f>
        <v>4178</v>
      </c>
      <c r="J1067" s="4">
        <f>Table1[[#This Row],[Column1]]</f>
        <v>0</v>
      </c>
    </row>
    <row r="1068" spans="1:10" hidden="1" x14ac:dyDescent="0.3">
      <c r="A1068" s="2" t="str">
        <f>Table1[[#This Row],[Befolyt]]</f>
        <v>n</v>
      </c>
      <c r="B1068" t="str">
        <f>Table1[[#This Row],[ÜK]]</f>
        <v>Négyesy Gábor</v>
      </c>
      <c r="C1068" s="3" t="str">
        <f>Table1[[#This Row],[Szla]]</f>
        <v>461/2026</v>
      </c>
      <c r="D1068" s="6">
        <f>Table1[[#This Row],[Kelt_hó]]</f>
        <v>2</v>
      </c>
      <c r="E1068" t="str">
        <f>Table1[[#This Row],[Vevő]]</f>
        <v>Brunnbauer Budapest Kft.</v>
      </c>
      <c r="F1068" t="str">
        <f>Table1[[#This Row],[Termékkör]]</f>
        <v>Vizsgálat</v>
      </c>
      <c r="G1068" s="4">
        <f>Table1[[#This Row],[SzumElad]]</f>
        <v>8940</v>
      </c>
      <c r="H1068" s="7">
        <f>Table1[[#This Row],[Jut_%]]</f>
        <v>10</v>
      </c>
      <c r="I1068" s="4">
        <f>Table1[[#This Row],[Jut]]</f>
        <v>894</v>
      </c>
      <c r="J1068" s="4">
        <f>Table1[[#This Row],[Column1]]</f>
        <v>0</v>
      </c>
    </row>
    <row r="1069" spans="1:10" hidden="1" x14ac:dyDescent="0.3">
      <c r="A1069" s="2" t="str">
        <f>Table1[[#This Row],[Befolyt]]</f>
        <v>n</v>
      </c>
      <c r="B1069" t="str">
        <f>Table1[[#This Row],[ÜK]]</f>
        <v>Négyesy Gábor</v>
      </c>
      <c r="C1069" s="3" t="str">
        <f>Table1[[#This Row],[Szla]]</f>
        <v>461/2026</v>
      </c>
      <c r="D1069" s="6">
        <f>Table1[[#This Row],[Kelt_hó]]</f>
        <v>2</v>
      </c>
      <c r="E1069" t="str">
        <f>Table1[[#This Row],[Vevő]]</f>
        <v>Brunnbauer Budapest Kft.</v>
      </c>
      <c r="F1069" t="str">
        <f>Table1[[#This Row],[Termékkör]]</f>
        <v>Lánc függesztékek</v>
      </c>
      <c r="G1069" s="4">
        <f>Table1[[#This Row],[SzumElad]]</f>
        <v>980</v>
      </c>
      <c r="H1069" s="7">
        <f>Table1[[#This Row],[Jut_%]]</f>
        <v>12.21</v>
      </c>
      <c r="I1069" s="4">
        <f>Table1[[#This Row],[Jut]]</f>
        <v>119.65800000000002</v>
      </c>
      <c r="J1069" s="4">
        <f>Table1[[#This Row],[Column1]]</f>
        <v>0</v>
      </c>
    </row>
    <row r="1070" spans="1:10" hidden="1" x14ac:dyDescent="0.3">
      <c r="A1070" s="2" t="str">
        <f>Table1[[#This Row],[Befolyt]]</f>
        <v>n</v>
      </c>
      <c r="B1070" t="str">
        <f>Table1[[#This Row],[ÜK]]</f>
        <v>Négyesy Gábor</v>
      </c>
      <c r="C1070" s="3" t="str">
        <f>Table1[[#This Row],[Szla]]</f>
        <v>460/2026</v>
      </c>
      <c r="D1070" s="6">
        <f>Table1[[#This Row],[Kelt_hó]]</f>
        <v>2</v>
      </c>
      <c r="E1070" t="str">
        <f>Table1[[#This Row],[Vevő]]</f>
        <v>Bau-Trans Kft.</v>
      </c>
      <c r="F1070" t="str">
        <f>Table1[[#This Row],[Termékkör]]</f>
        <v>Vizsgálat</v>
      </c>
      <c r="G1070" s="4">
        <f>Table1[[#This Row],[SzumElad]]</f>
        <v>39400</v>
      </c>
      <c r="H1070" s="7">
        <f>Table1[[#This Row],[Jut_%]]</f>
        <v>10</v>
      </c>
      <c r="I1070" s="4">
        <f>Table1[[#This Row],[Jut]]</f>
        <v>3940</v>
      </c>
      <c r="J1070" s="4">
        <f>Table1[[#This Row],[Column1]]</f>
        <v>0</v>
      </c>
    </row>
    <row r="1071" spans="1:10" hidden="1" x14ac:dyDescent="0.3">
      <c r="A1071" s="2" t="str">
        <f>Table1[[#This Row],[Befolyt]]</f>
        <v>n</v>
      </c>
      <c r="B1071" t="str">
        <f>Table1[[#This Row],[ÜK]]</f>
        <v>Négyesy Gábor</v>
      </c>
      <c r="C1071" s="3" t="str">
        <f>Table1[[#This Row],[Szla]]</f>
        <v>460/2026</v>
      </c>
      <c r="D1071" s="6">
        <f>Table1[[#This Row],[Kelt_hó]]</f>
        <v>2</v>
      </c>
      <c r="E1071" t="str">
        <f>Table1[[#This Row],[Vevő]]</f>
        <v>Bau-Trans Kft.</v>
      </c>
      <c r="F1071" t="str">
        <f>Table1[[#This Row],[Termékkör]]</f>
        <v>Vizsgálat</v>
      </c>
      <c r="G1071" s="4">
        <f>Table1[[#This Row],[SzumElad]]</f>
        <v>111400</v>
      </c>
      <c r="H1071" s="7">
        <f>Table1[[#This Row],[Jut_%]]</f>
        <v>10</v>
      </c>
      <c r="I1071" s="4">
        <f>Table1[[#This Row],[Jut]]</f>
        <v>11140</v>
      </c>
      <c r="J1071" s="4">
        <f>Table1[[#This Row],[Column1]]</f>
        <v>0</v>
      </c>
    </row>
    <row r="1072" spans="1:10" hidden="1" x14ac:dyDescent="0.3">
      <c r="A1072" s="2" t="str">
        <f>Table1[[#This Row],[Befolyt]]</f>
        <v>n</v>
      </c>
      <c r="B1072" t="str">
        <f>Table1[[#This Row],[ÜK]]</f>
        <v>Négyesy Gábor</v>
      </c>
      <c r="C1072" s="3" t="str">
        <f>Table1[[#This Row],[Szla]]</f>
        <v>460/2026</v>
      </c>
      <c r="D1072" s="6">
        <f>Table1[[#This Row],[Kelt_hó]]</f>
        <v>2</v>
      </c>
      <c r="E1072" t="str">
        <f>Table1[[#This Row],[Vevő]]</f>
        <v>Bau-Trans Kft.</v>
      </c>
      <c r="F1072" t="str">
        <f>Table1[[#This Row],[Termékkör]]</f>
        <v>Vizsgálat</v>
      </c>
      <c r="G1072" s="4">
        <f>Table1[[#This Row],[SzumElad]]</f>
        <v>147450</v>
      </c>
      <c r="H1072" s="7">
        <f>Table1[[#This Row],[Jut_%]]</f>
        <v>10</v>
      </c>
      <c r="I1072" s="4">
        <f>Table1[[#This Row],[Jut]]</f>
        <v>14745</v>
      </c>
      <c r="J1072" s="4">
        <f>Table1[[#This Row],[Column1]]</f>
        <v>0</v>
      </c>
    </row>
    <row r="1073" spans="1:10" hidden="1" x14ac:dyDescent="0.3">
      <c r="A1073" s="2" t="str">
        <f>Table1[[#This Row],[Befolyt]]</f>
        <v>n</v>
      </c>
      <c r="B1073" t="str">
        <f>Table1[[#This Row],[ÜK]]</f>
        <v>Négyesy Gábor</v>
      </c>
      <c r="C1073" s="3" t="str">
        <f>Table1[[#This Row],[Szla]]</f>
        <v>459/2026</v>
      </c>
      <c r="D1073" s="6">
        <f>Table1[[#This Row],[Kelt_hó]]</f>
        <v>2</v>
      </c>
      <c r="E1073" t="str">
        <f>Table1[[#This Row],[Vevő]]</f>
        <v>Agro Felcsút Kft.</v>
      </c>
      <c r="F1073" t="str">
        <f>Table1[[#This Row],[Termékkör]]</f>
        <v>Vizsgálat</v>
      </c>
      <c r="G1073" s="4">
        <f>Table1[[#This Row],[SzumElad]]</f>
        <v>161150</v>
      </c>
      <c r="H1073" s="7">
        <f>Table1[[#This Row],[Jut_%]]</f>
        <v>10</v>
      </c>
      <c r="I1073" s="4">
        <f>Table1[[#This Row],[Jut]]</f>
        <v>16115</v>
      </c>
      <c r="J1073" s="4">
        <f>Table1[[#This Row],[Column1]]</f>
        <v>0</v>
      </c>
    </row>
    <row r="1074" spans="1:10" hidden="1" x14ac:dyDescent="0.3">
      <c r="A1074" s="2" t="str">
        <f>Table1[[#This Row],[Befolyt]]</f>
        <v>n</v>
      </c>
      <c r="B1074" t="str">
        <f>Table1[[#This Row],[ÜK]]</f>
        <v>Négyesy Gábor</v>
      </c>
      <c r="C1074" s="3" t="str">
        <f>Table1[[#This Row],[Szla]]</f>
        <v>459/2026</v>
      </c>
      <c r="D1074" s="6">
        <f>Table1[[#This Row],[Kelt_hó]]</f>
        <v>2</v>
      </c>
      <c r="E1074" t="str">
        <f>Table1[[#This Row],[Vevő]]</f>
        <v>Agro Felcsút Kft.</v>
      </c>
      <c r="F1074" t="str">
        <f>Table1[[#This Row],[Termékkör]]</f>
        <v>Lánc függesztékek</v>
      </c>
      <c r="G1074" s="4">
        <f>Table1[[#This Row],[SzumElad]]</f>
        <v>820</v>
      </c>
      <c r="H1074" s="7">
        <f>Table1[[#This Row],[Jut_%]]</f>
        <v>5</v>
      </c>
      <c r="I1074" s="4">
        <f>Table1[[#This Row],[Jut]]</f>
        <v>41</v>
      </c>
      <c r="J1074" s="4">
        <f>Table1[[#This Row],[Column1]]</f>
        <v>0</v>
      </c>
    </row>
    <row r="1075" spans="1:10" hidden="1" x14ac:dyDescent="0.3">
      <c r="A1075" s="2" t="str">
        <f>Table1[[#This Row],[Befolyt]]</f>
        <v>n</v>
      </c>
      <c r="B1075" t="str">
        <f>Table1[[#This Row],[ÜK]]</f>
        <v>Négyesy Gábor</v>
      </c>
      <c r="C1075" s="3" t="str">
        <f>Table1[[#This Row],[Szla]]</f>
        <v>459/2026</v>
      </c>
      <c r="D1075" s="6">
        <f>Table1[[#This Row],[Kelt_hó]]</f>
        <v>2</v>
      </c>
      <c r="E1075" t="str">
        <f>Table1[[#This Row],[Vevő]]</f>
        <v>Agro Felcsút Kft.</v>
      </c>
      <c r="F1075" t="str">
        <f>Table1[[#This Row],[Termékkör]]</f>
        <v>Lánc függesztékek</v>
      </c>
      <c r="G1075" s="4">
        <f>Table1[[#This Row],[SzumElad]]</f>
        <v>3020</v>
      </c>
      <c r="H1075" s="7">
        <f>Table1[[#This Row],[Jut_%]]</f>
        <v>5</v>
      </c>
      <c r="I1075" s="4">
        <f>Table1[[#This Row],[Jut]]</f>
        <v>151</v>
      </c>
      <c r="J1075" s="4">
        <f>Table1[[#This Row],[Column1]]</f>
        <v>0</v>
      </c>
    </row>
    <row r="1076" spans="1:10" hidden="1" x14ac:dyDescent="0.3">
      <c r="A1076" s="2" t="str">
        <f>Table1[[#This Row],[Befolyt]]</f>
        <v>n</v>
      </c>
      <c r="B1076" t="str">
        <f>Table1[[#This Row],[ÜK]]</f>
        <v>Négyesy Gábor</v>
      </c>
      <c r="C1076" s="3" t="str">
        <f>Table1[[#This Row],[Szla]]</f>
        <v>459/2026</v>
      </c>
      <c r="D1076" s="6">
        <f>Table1[[#This Row],[Kelt_hó]]</f>
        <v>2</v>
      </c>
      <c r="E1076" t="str">
        <f>Table1[[#This Row],[Vevő]]</f>
        <v>Agro Felcsút Kft.</v>
      </c>
      <c r="F1076" t="str">
        <f>Table1[[#This Row],[Termékkör]]</f>
        <v>Lánc függesztékek</v>
      </c>
      <c r="G1076" s="4">
        <f>Table1[[#This Row],[SzumElad]]</f>
        <v>1290</v>
      </c>
      <c r="H1076" s="7">
        <f>Table1[[#This Row],[Jut_%]]</f>
        <v>5</v>
      </c>
      <c r="I1076" s="4">
        <f>Table1[[#This Row],[Jut]]</f>
        <v>64.5</v>
      </c>
      <c r="J1076" s="4">
        <f>Table1[[#This Row],[Column1]]</f>
        <v>0</v>
      </c>
    </row>
    <row r="1077" spans="1:10" hidden="1" x14ac:dyDescent="0.3">
      <c r="A1077" s="2" t="str">
        <f>Table1[[#This Row],[Befolyt]]</f>
        <v>n</v>
      </c>
      <c r="B1077" t="str">
        <f>Table1[[#This Row],[ÜK]]</f>
        <v>Négyesy Gábor</v>
      </c>
      <c r="C1077" s="3" t="str">
        <f>Table1[[#This Row],[Szla]]</f>
        <v>459/2026</v>
      </c>
      <c r="D1077" s="6">
        <f>Table1[[#This Row],[Kelt_hó]]</f>
        <v>2</v>
      </c>
      <c r="E1077" t="str">
        <f>Table1[[#This Row],[Vevő]]</f>
        <v>Agro Felcsút Kft.</v>
      </c>
      <c r="F1077" t="str">
        <f>Table1[[#This Row],[Termékkör]]</f>
        <v>Lánc függesztékek</v>
      </c>
      <c r="G1077" s="4">
        <f>Table1[[#This Row],[SzumElad]]</f>
        <v>16083.800000000001</v>
      </c>
      <c r="H1077" s="7">
        <f>Table1[[#This Row],[Jut_%]]</f>
        <v>5</v>
      </c>
      <c r="I1077" s="4">
        <f>Table1[[#This Row],[Jut]]</f>
        <v>804.19</v>
      </c>
      <c r="J1077" s="4">
        <f>Table1[[#This Row],[Column1]]</f>
        <v>0</v>
      </c>
    </row>
    <row r="1078" spans="1:10" hidden="1" x14ac:dyDescent="0.3">
      <c r="A1078" s="2" t="str">
        <f>Table1[[#This Row],[Befolyt]]</f>
        <v>n</v>
      </c>
      <c r="B1078" t="str">
        <f>Table1[[#This Row],[ÜK]]</f>
        <v>Négyesy Gábor</v>
      </c>
      <c r="C1078" s="3" t="str">
        <f>Table1[[#This Row],[Szla]]</f>
        <v>459/2026</v>
      </c>
      <c r="D1078" s="6">
        <f>Table1[[#This Row],[Kelt_hó]]</f>
        <v>2</v>
      </c>
      <c r="E1078" t="str">
        <f>Table1[[#This Row],[Vevő]]</f>
        <v>Agro Felcsút Kft.</v>
      </c>
      <c r="F1078" t="str">
        <f>Table1[[#This Row],[Termékkör]]</f>
        <v>Lánc függesztékek</v>
      </c>
      <c r="G1078" s="4">
        <f>Table1[[#This Row],[SzumElad]]</f>
        <v>3151.8</v>
      </c>
      <c r="H1078" s="7">
        <f>Table1[[#This Row],[Jut_%]]</f>
        <v>5</v>
      </c>
      <c r="I1078" s="4">
        <f>Table1[[#This Row],[Jut]]</f>
        <v>157.59</v>
      </c>
      <c r="J1078" s="4">
        <f>Table1[[#This Row],[Column1]]</f>
        <v>0</v>
      </c>
    </row>
    <row r="1079" spans="1:10" hidden="1" x14ac:dyDescent="0.3">
      <c r="A1079" s="2" t="str">
        <f>Table1[[#This Row],[Befolyt]]</f>
        <v>n</v>
      </c>
      <c r="B1079" t="str">
        <f>Table1[[#This Row],[ÜK]]</f>
        <v>Négyesy Gábor</v>
      </c>
      <c r="C1079" s="3" t="str">
        <f>Table1[[#This Row],[Szla]]</f>
        <v>459/2026</v>
      </c>
      <c r="D1079" s="6">
        <f>Table1[[#This Row],[Kelt_hó]]</f>
        <v>2</v>
      </c>
      <c r="E1079" t="str">
        <f>Table1[[#This Row],[Vevő]]</f>
        <v>Agro Felcsút Kft.</v>
      </c>
      <c r="F1079" t="str">
        <f>Table1[[#This Row],[Termékkör]]</f>
        <v>Lánc függesztékek</v>
      </c>
      <c r="G1079" s="4">
        <f>Table1[[#This Row],[SzumElad]]</f>
        <v>2090</v>
      </c>
      <c r="H1079" s="7">
        <f>Table1[[#This Row],[Jut_%]]</f>
        <v>5</v>
      </c>
      <c r="I1079" s="4">
        <f>Table1[[#This Row],[Jut]]</f>
        <v>104.5</v>
      </c>
      <c r="J1079" s="4">
        <f>Table1[[#This Row],[Column1]]</f>
        <v>0</v>
      </c>
    </row>
    <row r="1080" spans="1:10" hidden="1" x14ac:dyDescent="0.3">
      <c r="A1080" s="2" t="str">
        <f>Table1[[#This Row],[Befolyt]]</f>
        <v>n</v>
      </c>
      <c r="B1080" t="str">
        <f>Table1[[#This Row],[ÜK]]</f>
        <v>Négyesy Gábor</v>
      </c>
      <c r="C1080" s="3" t="str">
        <f>Table1[[#This Row],[Szla]]</f>
        <v>459/2026</v>
      </c>
      <c r="D1080" s="6">
        <f>Table1[[#This Row],[Kelt_hó]]</f>
        <v>2</v>
      </c>
      <c r="E1080" t="str">
        <f>Table1[[#This Row],[Vevő]]</f>
        <v>Agro Felcsút Kft.</v>
      </c>
      <c r="F1080" t="str">
        <f>Table1[[#This Row],[Termékkör]]</f>
        <v>Lánc függesztékek</v>
      </c>
      <c r="G1080" s="4">
        <f>Table1[[#This Row],[SzumElad]]</f>
        <v>7040</v>
      </c>
      <c r="H1080" s="7">
        <f>Table1[[#This Row],[Jut_%]]</f>
        <v>5</v>
      </c>
      <c r="I1080" s="4">
        <f>Table1[[#This Row],[Jut]]</f>
        <v>352</v>
      </c>
      <c r="J1080" s="4">
        <f>Table1[[#This Row],[Column1]]</f>
        <v>0</v>
      </c>
    </row>
    <row r="1081" spans="1:10" hidden="1" x14ac:dyDescent="0.3">
      <c r="A1081" s="2" t="str">
        <f>Table1[[#This Row],[Befolyt]]</f>
        <v>n</v>
      </c>
      <c r="B1081" t="str">
        <f>Table1[[#This Row],[ÜK]]</f>
        <v>Négyesy Gábor</v>
      </c>
      <c r="C1081" s="3" t="str">
        <f>Table1[[#This Row],[Szla]]</f>
        <v>459/2026</v>
      </c>
      <c r="D1081" s="6">
        <f>Table1[[#This Row],[Kelt_hó]]</f>
        <v>2</v>
      </c>
      <c r="E1081" t="str">
        <f>Table1[[#This Row],[Vevő]]</f>
        <v>Agro Felcsút Kft.</v>
      </c>
      <c r="F1081" t="str">
        <f>Table1[[#This Row],[Termékkör]]</f>
        <v>Saját munka</v>
      </c>
      <c r="G1081" s="4">
        <f>Table1[[#This Row],[SzumElad]]</f>
        <v>12000</v>
      </c>
      <c r="H1081" s="7">
        <f>Table1[[#This Row],[Jut_%]]</f>
        <v>0</v>
      </c>
      <c r="I1081" s="4">
        <f>Table1[[#This Row],[Jut]]</f>
        <v>0</v>
      </c>
      <c r="J1081" s="4">
        <f>Table1[[#This Row],[Column1]]</f>
        <v>0</v>
      </c>
    </row>
    <row r="1082" spans="1:10" hidden="1" x14ac:dyDescent="0.3">
      <c r="A1082" s="2" t="str">
        <f>Table1[[#This Row],[Befolyt]]</f>
        <v>n</v>
      </c>
      <c r="B1082" t="str">
        <f>Table1[[#This Row],[ÜK]]</f>
        <v>Négyesy Gábor</v>
      </c>
      <c r="C1082" s="3" t="str">
        <f>Table1[[#This Row],[Szla]]</f>
        <v>459/2026</v>
      </c>
      <c r="D1082" s="6">
        <f>Table1[[#This Row],[Kelt_hó]]</f>
        <v>2</v>
      </c>
      <c r="E1082" t="str">
        <f>Table1[[#This Row],[Vevő]]</f>
        <v>Agro Felcsút Kft.</v>
      </c>
      <c r="F1082" t="str">
        <f>Table1[[#This Row],[Termékkör]]</f>
        <v>Lánc függesztékek</v>
      </c>
      <c r="G1082" s="4">
        <f>Table1[[#This Row],[SzumElad]]</f>
        <v>27825</v>
      </c>
      <c r="H1082" s="7">
        <f>Table1[[#This Row],[Jut_%]]</f>
        <v>5</v>
      </c>
      <c r="I1082" s="4">
        <f>Table1[[#This Row],[Jut]]</f>
        <v>1391.25</v>
      </c>
      <c r="J1082" s="4">
        <f>Table1[[#This Row],[Column1]]</f>
        <v>0</v>
      </c>
    </row>
    <row r="1083" spans="1:10" hidden="1" x14ac:dyDescent="0.3">
      <c r="A1083" s="2" t="str">
        <f>Table1[[#This Row],[Befolyt]]</f>
        <v>n</v>
      </c>
      <c r="B1083" t="str">
        <f>Table1[[#This Row],[ÜK]]</f>
        <v>Négyesy Gábor</v>
      </c>
      <c r="C1083" s="3" t="str">
        <f>Table1[[#This Row],[Szla]]</f>
        <v>459/2026</v>
      </c>
      <c r="D1083" s="6">
        <f>Table1[[#This Row],[Kelt_hó]]</f>
        <v>2</v>
      </c>
      <c r="E1083" t="str">
        <f>Table1[[#This Row],[Vevő]]</f>
        <v>Agro Felcsút Kft.</v>
      </c>
      <c r="F1083" t="str">
        <f>Table1[[#This Row],[Termékkör]]</f>
        <v>Lánc függesztékek</v>
      </c>
      <c r="G1083" s="4">
        <f>Table1[[#This Row],[SzumElad]]</f>
        <v>3140</v>
      </c>
      <c r="H1083" s="7">
        <f>Table1[[#This Row],[Jut_%]]</f>
        <v>5</v>
      </c>
      <c r="I1083" s="4">
        <f>Table1[[#This Row],[Jut]]</f>
        <v>157</v>
      </c>
      <c r="J1083" s="4">
        <f>Table1[[#This Row],[Column1]]</f>
        <v>0</v>
      </c>
    </row>
    <row r="1084" spans="1:10" hidden="1" x14ac:dyDescent="0.3">
      <c r="A1084" s="2" t="str">
        <f>Table1[[#This Row],[Befolyt]]</f>
        <v>n</v>
      </c>
      <c r="B1084" t="str">
        <f>Table1[[#This Row],[ÜK]]</f>
        <v>Négyesy Gábor</v>
      </c>
      <c r="C1084" s="3" t="str">
        <f>Table1[[#This Row],[Szla]]</f>
        <v>459/2026</v>
      </c>
      <c r="D1084" s="6">
        <f>Table1[[#This Row],[Kelt_hó]]</f>
        <v>2</v>
      </c>
      <c r="E1084" t="str">
        <f>Table1[[#This Row],[Vevő]]</f>
        <v>Agro Felcsút Kft.</v>
      </c>
      <c r="F1084" t="str">
        <f>Table1[[#This Row],[Termékkör]]</f>
        <v>Lánc függesztékek</v>
      </c>
      <c r="G1084" s="4">
        <f>Table1[[#This Row],[SzumElad]]</f>
        <v>8640</v>
      </c>
      <c r="H1084" s="7">
        <f>Table1[[#This Row],[Jut_%]]</f>
        <v>5</v>
      </c>
      <c r="I1084" s="4">
        <f>Table1[[#This Row],[Jut]]</f>
        <v>432</v>
      </c>
      <c r="J1084" s="4">
        <f>Table1[[#This Row],[Column1]]</f>
        <v>0</v>
      </c>
    </row>
    <row r="1085" spans="1:10" hidden="1" x14ac:dyDescent="0.3">
      <c r="A1085" s="2" t="str">
        <f>Table1[[#This Row],[Befolyt]]</f>
        <v>n</v>
      </c>
      <c r="B1085" t="str">
        <f>Table1[[#This Row],[ÜK]]</f>
        <v>Négyesy Gábor</v>
      </c>
      <c r="C1085" s="3" t="str">
        <f>Table1[[#This Row],[Szla]]</f>
        <v>459/2026</v>
      </c>
      <c r="D1085" s="6">
        <f>Table1[[#This Row],[Kelt_hó]]</f>
        <v>2</v>
      </c>
      <c r="E1085" t="str">
        <f>Table1[[#This Row],[Vevő]]</f>
        <v>Agro Felcsút Kft.</v>
      </c>
      <c r="F1085" t="str">
        <f>Table1[[#This Row],[Termékkör]]</f>
        <v>Lánc függesztékek</v>
      </c>
      <c r="G1085" s="4">
        <f>Table1[[#This Row],[SzumElad]]</f>
        <v>6050</v>
      </c>
      <c r="H1085" s="7">
        <f>Table1[[#This Row],[Jut_%]]</f>
        <v>14.26</v>
      </c>
      <c r="I1085" s="4">
        <f>Table1[[#This Row],[Jut]]</f>
        <v>862.73</v>
      </c>
      <c r="J1085" s="4">
        <f>Table1[[#This Row],[Column1]]</f>
        <v>0</v>
      </c>
    </row>
    <row r="1086" spans="1:10" hidden="1" x14ac:dyDescent="0.3">
      <c r="A1086" s="2" t="str">
        <f>Table1[[#This Row],[Befolyt]]</f>
        <v>n</v>
      </c>
      <c r="B1086" t="str">
        <f>Table1[[#This Row],[ÜK]]</f>
        <v>Négyesy Gábor</v>
      </c>
      <c r="C1086" s="3" t="str">
        <f>Table1[[#This Row],[Szla]]</f>
        <v>459/2026</v>
      </c>
      <c r="D1086" s="6">
        <f>Table1[[#This Row],[Kelt_hó]]</f>
        <v>2</v>
      </c>
      <c r="E1086" t="str">
        <f>Table1[[#This Row],[Vevő]]</f>
        <v>Agro Felcsút Kft.</v>
      </c>
      <c r="F1086" t="str">
        <f>Table1[[#This Row],[Termékkör]]</f>
        <v>Lánc függesztékek</v>
      </c>
      <c r="G1086" s="4">
        <f>Table1[[#This Row],[SzumElad]]</f>
        <v>2120</v>
      </c>
      <c r="H1086" s="7">
        <f>Table1[[#This Row],[Jut_%]]</f>
        <v>14.31</v>
      </c>
      <c r="I1086" s="4">
        <f>Table1[[#This Row],[Jut]]</f>
        <v>303.37200000000001</v>
      </c>
      <c r="J1086" s="4">
        <f>Table1[[#This Row],[Column1]]</f>
        <v>0</v>
      </c>
    </row>
    <row r="1087" spans="1:10" hidden="1" x14ac:dyDescent="0.3">
      <c r="A1087" s="2" t="str">
        <f>Table1[[#This Row],[Befolyt]]</f>
        <v>n</v>
      </c>
      <c r="B1087" t="str">
        <f>Table1[[#This Row],[ÜK]]</f>
        <v>Négyesy Gábor</v>
      </c>
      <c r="C1087" s="3" t="str">
        <f>Table1[[#This Row],[Szla]]</f>
        <v>459/2026</v>
      </c>
      <c r="D1087" s="6">
        <f>Table1[[#This Row],[Kelt_hó]]</f>
        <v>2</v>
      </c>
      <c r="E1087" t="str">
        <f>Table1[[#This Row],[Vevő]]</f>
        <v>Agro Felcsút Kft.</v>
      </c>
      <c r="F1087" t="str">
        <f>Table1[[#This Row],[Termékkör]]</f>
        <v>Lánc függesztékek</v>
      </c>
      <c r="G1087" s="4">
        <f>Table1[[#This Row],[SzumElad]]</f>
        <v>3990</v>
      </c>
      <c r="H1087" s="7">
        <f>Table1[[#This Row],[Jut_%]]</f>
        <v>5</v>
      </c>
      <c r="I1087" s="4">
        <f>Table1[[#This Row],[Jut]]</f>
        <v>199.5</v>
      </c>
      <c r="J1087" s="4">
        <f>Table1[[#This Row],[Column1]]</f>
        <v>0</v>
      </c>
    </row>
    <row r="1088" spans="1:10" hidden="1" x14ac:dyDescent="0.3">
      <c r="A1088" s="2" t="str">
        <f>Table1[[#This Row],[Befolyt]]</f>
        <v>n</v>
      </c>
      <c r="B1088" t="str">
        <f>Table1[[#This Row],[ÜK]]</f>
        <v>Négyesy Gábor</v>
      </c>
      <c r="C1088" s="3" t="str">
        <f>Table1[[#This Row],[Szla]]</f>
        <v>459/2026</v>
      </c>
      <c r="D1088" s="6">
        <f>Table1[[#This Row],[Kelt_hó]]</f>
        <v>2</v>
      </c>
      <c r="E1088" t="str">
        <f>Table1[[#This Row],[Vevő]]</f>
        <v>Agro Felcsút Kft.</v>
      </c>
      <c r="F1088" t="str">
        <f>Table1[[#This Row],[Termékkör]]</f>
        <v>Lánc függesztékek</v>
      </c>
      <c r="G1088" s="4">
        <f>Table1[[#This Row],[SzumElad]]</f>
        <v>1485</v>
      </c>
      <c r="H1088" s="7">
        <f>Table1[[#This Row],[Jut_%]]</f>
        <v>5</v>
      </c>
      <c r="I1088" s="4">
        <f>Table1[[#This Row],[Jut]]</f>
        <v>74.25</v>
      </c>
      <c r="J1088" s="4">
        <f>Table1[[#This Row],[Column1]]</f>
        <v>0</v>
      </c>
    </row>
    <row r="1089" spans="1:10" hidden="1" x14ac:dyDescent="0.3">
      <c r="A1089" s="2" t="str">
        <f>Table1[[#This Row],[Befolyt]]</f>
        <v>n</v>
      </c>
      <c r="B1089" t="str">
        <f>Table1[[#This Row],[ÜK]]</f>
        <v>Négyesy Gábor</v>
      </c>
      <c r="C1089" s="3" t="str">
        <f>Table1[[#This Row],[Szla]]</f>
        <v>459/2026</v>
      </c>
      <c r="D1089" s="6">
        <f>Table1[[#This Row],[Kelt_hó]]</f>
        <v>2</v>
      </c>
      <c r="E1089" t="str">
        <f>Table1[[#This Row],[Vevő]]</f>
        <v>Agro Felcsút Kft.</v>
      </c>
      <c r="F1089" t="str">
        <f>Table1[[#This Row],[Termékkör]]</f>
        <v>Lánc függesztékek</v>
      </c>
      <c r="G1089" s="4">
        <f>Table1[[#This Row],[SzumElad]]</f>
        <v>3340</v>
      </c>
      <c r="H1089" s="7">
        <f>Table1[[#This Row],[Jut_%]]</f>
        <v>18.66</v>
      </c>
      <c r="I1089" s="4">
        <f>Table1[[#This Row],[Jut]]</f>
        <v>623.24400000000003</v>
      </c>
      <c r="J1089" s="4">
        <f>Table1[[#This Row],[Column1]]</f>
        <v>0</v>
      </c>
    </row>
    <row r="1090" spans="1:10" hidden="1" x14ac:dyDescent="0.3">
      <c r="A1090" s="2" t="str">
        <f>Table1[[#This Row],[Befolyt]]</f>
        <v>n</v>
      </c>
      <c r="B1090" t="str">
        <f>Table1[[#This Row],[ÜK]]</f>
        <v>Négyesy Gábor</v>
      </c>
      <c r="C1090" s="3" t="str">
        <f>Table1[[#This Row],[Szla]]</f>
        <v>458/2026</v>
      </c>
      <c r="D1090" s="6">
        <f>Table1[[#This Row],[Kelt_hó]]</f>
        <v>2</v>
      </c>
      <c r="E1090" t="str">
        <f>Table1[[#This Row],[Vevő]]</f>
        <v>Agro Felcsút Kft.</v>
      </c>
      <c r="F1090" t="str">
        <f>Table1[[#This Row],[Termékkör]]</f>
        <v>Vizsgálat</v>
      </c>
      <c r="G1090" s="4">
        <f>Table1[[#This Row],[SzumElad]]</f>
        <v>26300</v>
      </c>
      <c r="H1090" s="7">
        <f>Table1[[#This Row],[Jut_%]]</f>
        <v>10</v>
      </c>
      <c r="I1090" s="4">
        <f>Table1[[#This Row],[Jut]]</f>
        <v>2630</v>
      </c>
      <c r="J1090" s="4">
        <f>Table1[[#This Row],[Column1]]</f>
        <v>0</v>
      </c>
    </row>
    <row r="1091" spans="1:10" hidden="1" x14ac:dyDescent="0.3">
      <c r="A1091" s="2" t="str">
        <f>Table1[[#This Row],[Befolyt]]</f>
        <v>n</v>
      </c>
      <c r="B1091" t="str">
        <f>Table1[[#This Row],[ÜK]]</f>
        <v>Négyesy Gábor</v>
      </c>
      <c r="C1091" s="3" t="str">
        <f>Table1[[#This Row],[Szla]]</f>
        <v>458/2026</v>
      </c>
      <c r="D1091" s="6">
        <f>Table1[[#This Row],[Kelt_hó]]</f>
        <v>2</v>
      </c>
      <c r="E1091" t="str">
        <f>Table1[[#This Row],[Vevő]]</f>
        <v>Agro Felcsút Kft.</v>
      </c>
      <c r="F1091" t="str">
        <f>Table1[[#This Row],[Termékkör]]</f>
        <v>Lánc függesztékek</v>
      </c>
      <c r="G1091" s="4">
        <f>Table1[[#This Row],[SzumElad]]</f>
        <v>6500</v>
      </c>
      <c r="H1091" s="7">
        <f>Table1[[#This Row],[Jut_%]]</f>
        <v>5</v>
      </c>
      <c r="I1091" s="4">
        <f>Table1[[#This Row],[Jut]]</f>
        <v>325</v>
      </c>
      <c r="J1091" s="4">
        <f>Table1[[#This Row],[Column1]]</f>
        <v>0</v>
      </c>
    </row>
    <row r="1092" spans="1:10" hidden="1" x14ac:dyDescent="0.3">
      <c r="A1092" s="2" t="str">
        <f>Table1[[#This Row],[Befolyt]]</f>
        <v>n</v>
      </c>
      <c r="B1092" t="str">
        <f>Table1[[#This Row],[ÜK]]</f>
        <v>Négyesy Gábor</v>
      </c>
      <c r="C1092" s="3" t="str">
        <f>Table1[[#This Row],[Szla]]</f>
        <v>458/2026</v>
      </c>
      <c r="D1092" s="6">
        <f>Table1[[#This Row],[Kelt_hó]]</f>
        <v>2</v>
      </c>
      <c r="E1092" t="str">
        <f>Table1[[#This Row],[Vevő]]</f>
        <v>Agro Felcsút Kft.</v>
      </c>
      <c r="F1092" t="str">
        <f>Table1[[#This Row],[Termékkör]]</f>
        <v>Lánc függesztékek</v>
      </c>
      <c r="G1092" s="4">
        <f>Table1[[#This Row],[SzumElad]]</f>
        <v>3975</v>
      </c>
      <c r="H1092" s="7">
        <f>Table1[[#This Row],[Jut_%]]</f>
        <v>5</v>
      </c>
      <c r="I1092" s="4">
        <f>Table1[[#This Row],[Jut]]</f>
        <v>198.75</v>
      </c>
      <c r="J1092" s="4">
        <f>Table1[[#This Row],[Column1]]</f>
        <v>0</v>
      </c>
    </row>
    <row r="1093" spans="1:10" hidden="1" x14ac:dyDescent="0.3">
      <c r="A1093" s="2" t="str">
        <f>Table1[[#This Row],[Befolyt]]</f>
        <v>n</v>
      </c>
      <c r="B1093" t="str">
        <f>Table1[[#This Row],[ÜK]]</f>
        <v>Négyesy Gábor</v>
      </c>
      <c r="C1093" s="3" t="str">
        <f>Table1[[#This Row],[Szla]]</f>
        <v>458/2026</v>
      </c>
      <c r="D1093" s="6">
        <f>Table1[[#This Row],[Kelt_hó]]</f>
        <v>2</v>
      </c>
      <c r="E1093" t="str">
        <f>Table1[[#This Row],[Vevő]]</f>
        <v>Agro Felcsút Kft.</v>
      </c>
      <c r="F1093" t="str">
        <f>Table1[[#This Row],[Termékkör]]</f>
        <v>Acélsodrony függesztékek</v>
      </c>
      <c r="G1093" s="4">
        <f>Table1[[#This Row],[SzumElad]]</f>
        <v>4000</v>
      </c>
      <c r="H1093" s="7">
        <f>Table1[[#This Row],[Jut_%]]</f>
        <v>5</v>
      </c>
      <c r="I1093" s="4">
        <f>Table1[[#This Row],[Jut]]</f>
        <v>200</v>
      </c>
      <c r="J1093" s="4">
        <f>Table1[[#This Row],[Column1]]</f>
        <v>0</v>
      </c>
    </row>
    <row r="1094" spans="1:10" hidden="1" x14ac:dyDescent="0.3">
      <c r="A1094" s="2" t="str">
        <f>Table1[[#This Row],[Befolyt]]</f>
        <v>n</v>
      </c>
      <c r="B1094" t="str">
        <f>Table1[[#This Row],[ÜK]]</f>
        <v>Négyesy Gábor</v>
      </c>
      <c r="C1094" s="3" t="str">
        <f>Table1[[#This Row],[Szla]]</f>
        <v>458/2026</v>
      </c>
      <c r="D1094" s="6">
        <f>Table1[[#This Row],[Kelt_hó]]</f>
        <v>2</v>
      </c>
      <c r="E1094" t="str">
        <f>Table1[[#This Row],[Vevő]]</f>
        <v>Agro Felcsút Kft.</v>
      </c>
      <c r="F1094" t="str">
        <f>Table1[[#This Row],[Termékkör]]</f>
        <v>Lánc függesztékek</v>
      </c>
      <c r="G1094" s="4">
        <f>Table1[[#This Row],[SzumElad]]</f>
        <v>1210</v>
      </c>
      <c r="H1094" s="7">
        <f>Table1[[#This Row],[Jut_%]]</f>
        <v>14.26</v>
      </c>
      <c r="I1094" s="4">
        <f>Table1[[#This Row],[Jut]]</f>
        <v>172.54599999999999</v>
      </c>
      <c r="J1094" s="4">
        <f>Table1[[#This Row],[Column1]]</f>
        <v>0</v>
      </c>
    </row>
    <row r="1095" spans="1:10" hidden="1" x14ac:dyDescent="0.3">
      <c r="A1095" s="2" t="str">
        <f>Table1[[#This Row],[Befolyt]]</f>
        <v>n</v>
      </c>
      <c r="B1095" t="str">
        <f>Table1[[#This Row],[ÜK]]</f>
        <v>Négyesy Gábor</v>
      </c>
      <c r="C1095" s="3" t="str">
        <f>Table1[[#This Row],[Szla]]</f>
        <v>458/2026</v>
      </c>
      <c r="D1095" s="6">
        <f>Table1[[#This Row],[Kelt_hó]]</f>
        <v>2</v>
      </c>
      <c r="E1095" t="str">
        <f>Table1[[#This Row],[Vevő]]</f>
        <v>Agro Felcsút Kft.</v>
      </c>
      <c r="F1095" t="str">
        <f>Table1[[#This Row],[Termékkör]]</f>
        <v>Lánc függesztékek</v>
      </c>
      <c r="G1095" s="4">
        <f>Table1[[#This Row],[SzumElad]]</f>
        <v>570</v>
      </c>
      <c r="H1095" s="7">
        <f>Table1[[#This Row],[Jut_%]]</f>
        <v>5</v>
      </c>
      <c r="I1095" s="4">
        <f>Table1[[#This Row],[Jut]]</f>
        <v>28.5</v>
      </c>
      <c r="J1095" s="4">
        <f>Table1[[#This Row],[Column1]]</f>
        <v>0</v>
      </c>
    </row>
    <row r="1096" spans="1:10" hidden="1" x14ac:dyDescent="0.3">
      <c r="A1096" s="2" t="str">
        <f>Table1[[#This Row],[Befolyt]]</f>
        <v>n</v>
      </c>
      <c r="B1096" t="str">
        <f>Table1[[#This Row],[ÜK]]</f>
        <v>Négyesy Gábor</v>
      </c>
      <c r="C1096" s="3" t="str">
        <f>Table1[[#This Row],[Szla]]</f>
        <v>458/2026</v>
      </c>
      <c r="D1096" s="6">
        <f>Table1[[#This Row],[Kelt_hó]]</f>
        <v>2</v>
      </c>
      <c r="E1096" t="str">
        <f>Table1[[#This Row],[Vevő]]</f>
        <v>Agro Felcsút Kft.</v>
      </c>
      <c r="F1096" t="str">
        <f>Table1[[#This Row],[Termékkör]]</f>
        <v>Lánc függesztékek</v>
      </c>
      <c r="G1096" s="4">
        <f>Table1[[#This Row],[SzumElad]]</f>
        <v>1485</v>
      </c>
      <c r="H1096" s="7">
        <f>Table1[[#This Row],[Jut_%]]</f>
        <v>5</v>
      </c>
      <c r="I1096" s="4">
        <f>Table1[[#This Row],[Jut]]</f>
        <v>74.25</v>
      </c>
      <c r="J1096" s="4">
        <f>Table1[[#This Row],[Column1]]</f>
        <v>0</v>
      </c>
    </row>
    <row r="1097" spans="1:10" hidden="1" x14ac:dyDescent="0.3">
      <c r="A1097" s="2" t="str">
        <f>Table1[[#This Row],[Befolyt]]</f>
        <v>n</v>
      </c>
      <c r="B1097" t="str">
        <f>Table1[[#This Row],[ÜK]]</f>
        <v>Négyesy Gábor</v>
      </c>
      <c r="C1097" s="3" t="str">
        <f>Table1[[#This Row],[Szla]]</f>
        <v>457/2026</v>
      </c>
      <c r="D1097" s="6">
        <f>Table1[[#This Row],[Kelt_hó]]</f>
        <v>2</v>
      </c>
      <c r="E1097" t="str">
        <f>Table1[[#This Row],[Vevő]]</f>
        <v>Agro Felcsút Kft.</v>
      </c>
      <c r="F1097" t="str">
        <f>Table1[[#This Row],[Termékkör]]</f>
        <v>Vizsgálat</v>
      </c>
      <c r="G1097" s="4">
        <f>Table1[[#This Row],[SzumElad]]</f>
        <v>203550</v>
      </c>
      <c r="H1097" s="7">
        <f>Table1[[#This Row],[Jut_%]]</f>
        <v>10</v>
      </c>
      <c r="I1097" s="4">
        <f>Table1[[#This Row],[Jut]]</f>
        <v>20355</v>
      </c>
      <c r="J1097" s="4">
        <f>Table1[[#This Row],[Column1]]</f>
        <v>0</v>
      </c>
    </row>
    <row r="1098" spans="1:10" hidden="1" x14ac:dyDescent="0.3">
      <c r="A1098" s="2" t="str">
        <f>Table1[[#This Row],[Befolyt]]</f>
        <v>n</v>
      </c>
      <c r="B1098" t="str">
        <f>Table1[[#This Row],[ÜK]]</f>
        <v>Négyesy Gábor</v>
      </c>
      <c r="C1098" s="3" t="str">
        <f>Table1[[#This Row],[Szla]]</f>
        <v>457/2026</v>
      </c>
      <c r="D1098" s="6">
        <f>Table1[[#This Row],[Kelt_hó]]</f>
        <v>2</v>
      </c>
      <c r="E1098" t="str">
        <f>Table1[[#This Row],[Vevő]]</f>
        <v>Agro Felcsút Kft.</v>
      </c>
      <c r="F1098" t="str">
        <f>Table1[[#This Row],[Termékkör]]</f>
        <v>Lánc függesztékek</v>
      </c>
      <c r="G1098" s="4">
        <f>Table1[[#This Row],[SzumElad]]</f>
        <v>4100</v>
      </c>
      <c r="H1098" s="7">
        <f>Table1[[#This Row],[Jut_%]]</f>
        <v>5</v>
      </c>
      <c r="I1098" s="4">
        <f>Table1[[#This Row],[Jut]]</f>
        <v>205</v>
      </c>
      <c r="J1098" s="4">
        <f>Table1[[#This Row],[Column1]]</f>
        <v>0</v>
      </c>
    </row>
    <row r="1099" spans="1:10" hidden="1" x14ac:dyDescent="0.3">
      <c r="A1099" s="2" t="str">
        <f>Table1[[#This Row],[Befolyt]]</f>
        <v>n</v>
      </c>
      <c r="B1099" t="str">
        <f>Table1[[#This Row],[ÜK]]</f>
        <v>Négyesy Gábor</v>
      </c>
      <c r="C1099" s="3" t="str">
        <f>Table1[[#This Row],[Szla]]</f>
        <v>457/2026</v>
      </c>
      <c r="D1099" s="6">
        <f>Table1[[#This Row],[Kelt_hó]]</f>
        <v>2</v>
      </c>
      <c r="E1099" t="str">
        <f>Table1[[#This Row],[Vevő]]</f>
        <v>Agro Felcsút Kft.</v>
      </c>
      <c r="F1099" t="str">
        <f>Table1[[#This Row],[Termékkör]]</f>
        <v>Saját munka</v>
      </c>
      <c r="G1099" s="4">
        <f>Table1[[#This Row],[SzumElad]]</f>
        <v>9000</v>
      </c>
      <c r="H1099" s="7">
        <f>Table1[[#This Row],[Jut_%]]</f>
        <v>0</v>
      </c>
      <c r="I1099" s="4">
        <f>Table1[[#This Row],[Jut]]</f>
        <v>0</v>
      </c>
      <c r="J1099" s="4">
        <f>Table1[[#This Row],[Column1]]</f>
        <v>0</v>
      </c>
    </row>
    <row r="1100" spans="1:10" hidden="1" x14ac:dyDescent="0.3">
      <c r="A1100" s="2" t="str">
        <f>Table1[[#This Row],[Befolyt]]</f>
        <v>n</v>
      </c>
      <c r="B1100" t="str">
        <f>Table1[[#This Row],[ÜK]]</f>
        <v>Négyesy Gábor</v>
      </c>
      <c r="C1100" s="3" t="str">
        <f>Table1[[#This Row],[Szla]]</f>
        <v>457/2026</v>
      </c>
      <c r="D1100" s="6">
        <f>Table1[[#This Row],[Kelt_hó]]</f>
        <v>2</v>
      </c>
      <c r="E1100" t="str">
        <f>Table1[[#This Row],[Vevő]]</f>
        <v>Agro Felcsút Kft.</v>
      </c>
      <c r="F1100" t="str">
        <f>Table1[[#This Row],[Termékkör]]</f>
        <v>Lánc függesztékek</v>
      </c>
      <c r="G1100" s="4">
        <f>Table1[[#This Row],[SzumElad]]</f>
        <v>26500</v>
      </c>
      <c r="H1100" s="7">
        <f>Table1[[#This Row],[Jut_%]]</f>
        <v>5</v>
      </c>
      <c r="I1100" s="4">
        <f>Table1[[#This Row],[Jut]]</f>
        <v>1325</v>
      </c>
      <c r="J1100" s="4">
        <f>Table1[[#This Row],[Column1]]</f>
        <v>0</v>
      </c>
    </row>
    <row r="1101" spans="1:10" hidden="1" x14ac:dyDescent="0.3">
      <c r="A1101" s="2" t="str">
        <f>Table1[[#This Row],[Befolyt]]</f>
        <v>n</v>
      </c>
      <c r="B1101" t="str">
        <f>Table1[[#This Row],[ÜK]]</f>
        <v>Négyesy Gábor</v>
      </c>
      <c r="C1101" s="3" t="str">
        <f>Table1[[#This Row],[Szla]]</f>
        <v>457/2026</v>
      </c>
      <c r="D1101" s="6">
        <f>Table1[[#This Row],[Kelt_hó]]</f>
        <v>2</v>
      </c>
      <c r="E1101" t="str">
        <f>Table1[[#This Row],[Vevő]]</f>
        <v>Agro Felcsút Kft.</v>
      </c>
      <c r="F1101" t="str">
        <f>Table1[[#This Row],[Termékkör]]</f>
        <v>Lánc függesztékek</v>
      </c>
      <c r="G1101" s="4">
        <f>Table1[[#This Row],[SzumElad]]</f>
        <v>20160</v>
      </c>
      <c r="H1101" s="7">
        <f>Table1[[#This Row],[Jut_%]]</f>
        <v>5</v>
      </c>
      <c r="I1101" s="4">
        <f>Table1[[#This Row],[Jut]]</f>
        <v>1008</v>
      </c>
      <c r="J1101" s="4">
        <f>Table1[[#This Row],[Column1]]</f>
        <v>0</v>
      </c>
    </row>
    <row r="1102" spans="1:10" hidden="1" x14ac:dyDescent="0.3">
      <c r="A1102" s="2" t="str">
        <f>Table1[[#This Row],[Befolyt]]</f>
        <v>n</v>
      </c>
      <c r="B1102" t="str">
        <f>Table1[[#This Row],[ÜK]]</f>
        <v>Négyesy Gábor</v>
      </c>
      <c r="C1102" s="3" t="str">
        <f>Table1[[#This Row],[Szla]]</f>
        <v>457/2026</v>
      </c>
      <c r="D1102" s="6">
        <f>Table1[[#This Row],[Kelt_hó]]</f>
        <v>2</v>
      </c>
      <c r="E1102" t="str">
        <f>Table1[[#This Row],[Vevő]]</f>
        <v>Agro Felcsút Kft.</v>
      </c>
      <c r="F1102" t="str">
        <f>Table1[[#This Row],[Termékkör]]</f>
        <v>Lánc függesztékek</v>
      </c>
      <c r="G1102" s="4">
        <f>Table1[[#This Row],[SzumElad]]</f>
        <v>8470</v>
      </c>
      <c r="H1102" s="7">
        <f>Table1[[#This Row],[Jut_%]]</f>
        <v>14.26</v>
      </c>
      <c r="I1102" s="4">
        <f>Table1[[#This Row],[Jut]]</f>
        <v>1207.8219999999999</v>
      </c>
      <c r="J1102" s="4">
        <f>Table1[[#This Row],[Column1]]</f>
        <v>0</v>
      </c>
    </row>
    <row r="1103" spans="1:10" hidden="1" x14ac:dyDescent="0.3">
      <c r="A1103" s="2" t="str">
        <f>Table1[[#This Row],[Befolyt]]</f>
        <v>n</v>
      </c>
      <c r="B1103" t="str">
        <f>Table1[[#This Row],[ÜK]]</f>
        <v>Négyesy Gábor</v>
      </c>
      <c r="C1103" s="3" t="str">
        <f>Table1[[#This Row],[Szla]]</f>
        <v>457/2026</v>
      </c>
      <c r="D1103" s="6">
        <f>Table1[[#This Row],[Kelt_hó]]</f>
        <v>2</v>
      </c>
      <c r="E1103" t="str">
        <f>Table1[[#This Row],[Vevő]]</f>
        <v>Agro Felcsút Kft.</v>
      </c>
      <c r="F1103" t="str">
        <f>Table1[[#This Row],[Termékkör]]</f>
        <v>Lánc függesztékek</v>
      </c>
      <c r="G1103" s="4">
        <f>Table1[[#This Row],[SzumElad]]</f>
        <v>3610</v>
      </c>
      <c r="H1103" s="7">
        <f>Table1[[#This Row],[Jut_%]]</f>
        <v>5</v>
      </c>
      <c r="I1103" s="4">
        <f>Table1[[#This Row],[Jut]]</f>
        <v>180.5</v>
      </c>
      <c r="J1103" s="4">
        <f>Table1[[#This Row],[Column1]]</f>
        <v>0</v>
      </c>
    </row>
    <row r="1104" spans="1:10" hidden="1" x14ac:dyDescent="0.3">
      <c r="A1104" s="2" t="str">
        <f>Table1[[#This Row],[Befolyt]]</f>
        <v>n</v>
      </c>
      <c r="B1104" t="str">
        <f>Table1[[#This Row],[ÜK]]</f>
        <v>Négyesy Gábor</v>
      </c>
      <c r="C1104" s="3" t="str">
        <f>Table1[[#This Row],[Szla]]</f>
        <v>457/2026</v>
      </c>
      <c r="D1104" s="6">
        <f>Table1[[#This Row],[Kelt_hó]]</f>
        <v>2</v>
      </c>
      <c r="E1104" t="str">
        <f>Table1[[#This Row],[Vevő]]</f>
        <v>Agro Felcsút Kft.</v>
      </c>
      <c r="F1104" t="str">
        <f>Table1[[#This Row],[Termékkör]]</f>
        <v>Lánc függesztékek</v>
      </c>
      <c r="G1104" s="4">
        <f>Table1[[#This Row],[SzumElad]]</f>
        <v>2970</v>
      </c>
      <c r="H1104" s="7">
        <f>Table1[[#This Row],[Jut_%]]</f>
        <v>5</v>
      </c>
      <c r="I1104" s="4">
        <f>Table1[[#This Row],[Jut]]</f>
        <v>148.5</v>
      </c>
      <c r="J1104" s="4">
        <f>Table1[[#This Row],[Column1]]</f>
        <v>0</v>
      </c>
    </row>
    <row r="1105" spans="1:10" hidden="1" x14ac:dyDescent="0.3">
      <c r="A1105" s="2" t="str">
        <f>Table1[[#This Row],[Befolyt]]</f>
        <v>n</v>
      </c>
      <c r="B1105" t="str">
        <f>Table1[[#This Row],[ÜK]]</f>
        <v>Négyesy Gábor</v>
      </c>
      <c r="C1105" s="3" t="str">
        <f>Table1[[#This Row],[Szla]]</f>
        <v>457/2026</v>
      </c>
      <c r="D1105" s="6">
        <f>Table1[[#This Row],[Kelt_hó]]</f>
        <v>2</v>
      </c>
      <c r="E1105" t="str">
        <f>Table1[[#This Row],[Vevő]]</f>
        <v>Agro Felcsút Kft.</v>
      </c>
      <c r="F1105" t="str">
        <f>Table1[[#This Row],[Termékkör]]</f>
        <v>Lánc függesztékek</v>
      </c>
      <c r="G1105" s="4">
        <f>Table1[[#This Row],[SzumElad]]</f>
        <v>18370</v>
      </c>
      <c r="H1105" s="7">
        <f>Table1[[#This Row],[Jut_%]]</f>
        <v>18.66</v>
      </c>
      <c r="I1105" s="4">
        <f>Table1[[#This Row],[Jut]]</f>
        <v>3427.8420000000001</v>
      </c>
      <c r="J1105" s="4">
        <f>Table1[[#This Row],[Column1]]</f>
        <v>0</v>
      </c>
    </row>
    <row r="1106" spans="1:10" hidden="1" x14ac:dyDescent="0.3">
      <c r="A1106" s="2" t="str">
        <f>Table1[[#This Row],[Befolyt]]</f>
        <v>i</v>
      </c>
      <c r="B1106" t="str">
        <f>Table1[[#This Row],[ÜK]]</f>
        <v>Négyesy Gábor</v>
      </c>
      <c r="C1106" s="3" t="str">
        <f>Table1[[#This Row],[Szla]]</f>
        <v>456/2026</v>
      </c>
      <c r="D1106" s="6">
        <f>Table1[[#This Row],[Kelt_hó]]</f>
        <v>2</v>
      </c>
      <c r="E1106" t="str">
        <f>Table1[[#This Row],[Vevő]]</f>
        <v>Kő-Fémépszer Inveszt Kft.</v>
      </c>
      <c r="F1106" t="str">
        <f>Table1[[#This Row],[Termékkör]]</f>
        <v>Vizsgálat</v>
      </c>
      <c r="G1106" s="4">
        <f>Table1[[#This Row],[SzumElad]]</f>
        <v>22350</v>
      </c>
      <c r="H1106" s="7">
        <f>Table1[[#This Row],[Jut_%]]</f>
        <v>28.8</v>
      </c>
      <c r="I1106" s="4">
        <f>Table1[[#This Row],[Jut]]</f>
        <v>6436.8</v>
      </c>
      <c r="J1106" s="4">
        <f>Table1[[#This Row],[Column1]]</f>
        <v>0</v>
      </c>
    </row>
    <row r="1107" spans="1:10" hidden="1" x14ac:dyDescent="0.3">
      <c r="A1107" s="2" t="str">
        <f>Table1[[#This Row],[Befolyt]]</f>
        <v>i</v>
      </c>
      <c r="B1107" t="str">
        <f>Table1[[#This Row],[ÜK]]</f>
        <v>Négyesy Gábor</v>
      </c>
      <c r="C1107" s="3" t="str">
        <f>Table1[[#This Row],[Szla]]</f>
        <v>455/2026</v>
      </c>
      <c r="D1107" s="6">
        <f>Table1[[#This Row],[Kelt_hó]]</f>
        <v>2</v>
      </c>
      <c r="E1107" t="str">
        <f>Table1[[#This Row],[Vevő]]</f>
        <v>System Novum Innovatív Kft</v>
      </c>
      <c r="F1107" t="str">
        <f>Table1[[#This Row],[Termékkör]]</f>
        <v>Lánc függesztékek</v>
      </c>
      <c r="G1107" s="4">
        <f>Table1[[#This Row],[SzumElad]]</f>
        <v>8900</v>
      </c>
      <c r="H1107" s="7">
        <f>Table1[[#This Row],[Jut_%]]</f>
        <v>5</v>
      </c>
      <c r="I1107" s="4">
        <f>Table1[[#This Row],[Jut]]</f>
        <v>445</v>
      </c>
      <c r="J1107" s="4">
        <f>Table1[[#This Row],[Column1]]</f>
        <v>0</v>
      </c>
    </row>
    <row r="1108" spans="1:10" hidden="1" x14ac:dyDescent="0.3">
      <c r="A1108" s="2" t="str">
        <f>Table1[[#This Row],[Befolyt]]</f>
        <v>i</v>
      </c>
      <c r="B1108" t="str">
        <f>Table1[[#This Row],[ÜK]]</f>
        <v>Négyesy Gábor</v>
      </c>
      <c r="C1108" s="3" t="str">
        <f>Table1[[#This Row],[Szla]]</f>
        <v>455/2026</v>
      </c>
      <c r="D1108" s="6">
        <f>Table1[[#This Row],[Kelt_hó]]</f>
        <v>2</v>
      </c>
      <c r="E1108" t="str">
        <f>Table1[[#This Row],[Vevő]]</f>
        <v>System Novum Innovatív Kft</v>
      </c>
      <c r="F1108" t="str">
        <f>Table1[[#This Row],[Termékkör]]</f>
        <v>Lánc függesztékek</v>
      </c>
      <c r="G1108" s="4">
        <f>Table1[[#This Row],[SzumElad]]</f>
        <v>13700</v>
      </c>
      <c r="H1108" s="7">
        <f>Table1[[#This Row],[Jut_%]]</f>
        <v>13.99</v>
      </c>
      <c r="I1108" s="4">
        <f>Table1[[#This Row],[Jut]]</f>
        <v>1916.63</v>
      </c>
      <c r="J1108" s="4">
        <f>Table1[[#This Row],[Column1]]</f>
        <v>0</v>
      </c>
    </row>
    <row r="1109" spans="1:10" hidden="1" x14ac:dyDescent="0.3">
      <c r="A1109" s="2" t="str">
        <f>Table1[[#This Row],[Befolyt]]</f>
        <v>n</v>
      </c>
      <c r="B1109" t="str">
        <f>Table1[[#This Row],[ÜK]]</f>
        <v>Molnár Ferenc</v>
      </c>
      <c r="C1109" s="3" t="str">
        <f>Table1[[#This Row],[Szla]]</f>
        <v>454/2026</v>
      </c>
      <c r="D1109" s="6">
        <f>Table1[[#This Row],[Kelt_hó]]</f>
        <v>2</v>
      </c>
      <c r="E1109" t="str">
        <f>Table1[[#This Row],[Vevő]]</f>
        <v>Jost Hungária Kft</v>
      </c>
      <c r="F1109" t="str">
        <f>Table1[[#This Row],[Termékkör]]</f>
        <v>Acélsodrony függesztékek</v>
      </c>
      <c r="G1109" s="4">
        <f>Table1[[#This Row],[SzumElad]]</f>
        <v>61218</v>
      </c>
      <c r="H1109" s="7">
        <f>Table1[[#This Row],[Jut_%]]</f>
        <v>5</v>
      </c>
      <c r="I1109" s="4">
        <f>Table1[[#This Row],[Jut]]</f>
        <v>3060.9</v>
      </c>
      <c r="J1109" s="4">
        <f>Table1[[#This Row],[Column1]]</f>
        <v>0</v>
      </c>
    </row>
    <row r="1110" spans="1:10" hidden="1" x14ac:dyDescent="0.3">
      <c r="A1110" s="2" t="str">
        <f>Table1[[#This Row],[Befolyt]]</f>
        <v>n</v>
      </c>
      <c r="B1110" t="str">
        <f>Table1[[#This Row],[ÜK]]</f>
        <v>Molnár Ferenc</v>
      </c>
      <c r="C1110" s="3" t="str">
        <f>Table1[[#This Row],[Szla]]</f>
        <v>454/2026</v>
      </c>
      <c r="D1110" s="6">
        <f>Table1[[#This Row],[Kelt_hó]]</f>
        <v>2</v>
      </c>
      <c r="E1110" t="str">
        <f>Table1[[#This Row],[Vevő]]</f>
        <v>Jost Hungária Kft</v>
      </c>
      <c r="F1110" t="str">
        <f>Table1[[#This Row],[Termékkör]]</f>
        <v>Fuvar</v>
      </c>
      <c r="G1110" s="4">
        <f>Table1[[#This Row],[SzumElad]]</f>
        <v>0</v>
      </c>
      <c r="H1110" s="7">
        <f>Table1[[#This Row],[Jut_%]]</f>
        <v>0</v>
      </c>
      <c r="I1110" s="4">
        <f>Table1[[#This Row],[Jut]]</f>
        <v>0</v>
      </c>
      <c r="J1110" s="4">
        <f>Table1[[#This Row],[Column1]]</f>
        <v>0</v>
      </c>
    </row>
    <row r="1111" spans="1:10" hidden="1" x14ac:dyDescent="0.3">
      <c r="A1111" s="2" t="str">
        <f>Table1[[#This Row],[Befolyt]]</f>
        <v>i</v>
      </c>
      <c r="B1111" t="str">
        <f>Table1[[#This Row],[ÜK]]</f>
        <v>Halász Miklós</v>
      </c>
      <c r="C1111" s="3" t="str">
        <f>Table1[[#This Row],[Szla]]</f>
        <v>453/2026</v>
      </c>
      <c r="D1111" s="6">
        <f>Table1[[#This Row],[Kelt_hó]]</f>
        <v>2</v>
      </c>
      <c r="E1111" t="str">
        <f>Table1[[#This Row],[Vevő]]</f>
        <v>Temesker Kft.</v>
      </c>
      <c r="F1111" t="str">
        <f>Table1[[#This Row],[Termékkör]]</f>
        <v>Rakományrögzítők</v>
      </c>
      <c r="G1111" s="4">
        <f>Table1[[#This Row],[SzumElad]]</f>
        <v>32800</v>
      </c>
      <c r="H1111" s="7">
        <f>Table1[[#This Row],[Jut_%]]</f>
        <v>0.54</v>
      </c>
      <c r="I1111" s="4">
        <f>Table1[[#This Row],[Jut]]</f>
        <v>177.12</v>
      </c>
      <c r="J1111" s="4">
        <f>Table1[[#This Row],[Column1]]</f>
        <v>0</v>
      </c>
    </row>
    <row r="1112" spans="1:10" hidden="1" x14ac:dyDescent="0.3">
      <c r="A1112" s="2" t="str">
        <f>Table1[[#This Row],[Befolyt]]</f>
        <v>i</v>
      </c>
      <c r="B1112" t="str">
        <f>Table1[[#This Row],[ÜK]]</f>
        <v>Halász Miklós</v>
      </c>
      <c r="C1112" s="3" t="str">
        <f>Table1[[#This Row],[Szla]]</f>
        <v>453/2026</v>
      </c>
      <c r="D1112" s="6">
        <f>Table1[[#This Row],[Kelt_hó]]</f>
        <v>2</v>
      </c>
      <c r="E1112" t="str">
        <f>Table1[[#This Row],[Vevő]]</f>
        <v>Temesker Kft.</v>
      </c>
      <c r="F1112" t="str">
        <f>Table1[[#This Row],[Termékkör]]</f>
        <v>Rakományrögzítők</v>
      </c>
      <c r="G1112" s="4">
        <f>Table1[[#This Row],[SzumElad]]</f>
        <v>22540</v>
      </c>
      <c r="H1112" s="7">
        <f>Table1[[#This Row],[Jut_%]]</f>
        <v>0.59</v>
      </c>
      <c r="I1112" s="4">
        <f>Table1[[#This Row],[Jut]]</f>
        <v>132.98599999999999</v>
      </c>
      <c r="J1112" s="4">
        <f>Table1[[#This Row],[Column1]]</f>
        <v>0</v>
      </c>
    </row>
    <row r="1113" spans="1:10" hidden="1" x14ac:dyDescent="0.3">
      <c r="A1113" s="2" t="str">
        <f>Table1[[#This Row],[Befolyt]]</f>
        <v>i</v>
      </c>
      <c r="B1113" t="str">
        <f>Table1[[#This Row],[ÜK]]</f>
        <v>Halász Miklós</v>
      </c>
      <c r="C1113" s="3" t="str">
        <f>Table1[[#This Row],[Szla]]</f>
        <v>453/2026</v>
      </c>
      <c r="D1113" s="6">
        <f>Table1[[#This Row],[Kelt_hó]]</f>
        <v>2</v>
      </c>
      <c r="E1113" t="str">
        <f>Table1[[#This Row],[Vevő]]</f>
        <v>Temesker Kft.</v>
      </c>
      <c r="F1113" t="str">
        <f>Table1[[#This Row],[Termékkör]]</f>
        <v>Rakományrögzítők</v>
      </c>
      <c r="G1113" s="4">
        <f>Table1[[#This Row],[SzumElad]]</f>
        <v>12500</v>
      </c>
      <c r="H1113" s="7">
        <f>Table1[[#This Row],[Jut_%]]</f>
        <v>4.32</v>
      </c>
      <c r="I1113" s="4">
        <f>Table1[[#This Row],[Jut]]</f>
        <v>540</v>
      </c>
      <c r="J1113" s="4">
        <f>Table1[[#This Row],[Column1]]</f>
        <v>0</v>
      </c>
    </row>
    <row r="1114" spans="1:10" hidden="1" x14ac:dyDescent="0.3">
      <c r="A1114" s="2" t="str">
        <f>Table1[[#This Row],[Befolyt]]</f>
        <v>i</v>
      </c>
      <c r="B1114" t="str">
        <f>Table1[[#This Row],[ÜK]]</f>
        <v>Halász Miklós</v>
      </c>
      <c r="C1114" s="3" t="str">
        <f>Table1[[#This Row],[Szla]]</f>
        <v>453/2026</v>
      </c>
      <c r="D1114" s="6">
        <f>Table1[[#This Row],[Kelt_hó]]</f>
        <v>2</v>
      </c>
      <c r="E1114" t="str">
        <f>Table1[[#This Row],[Vevő]]</f>
        <v>Temesker Kft.</v>
      </c>
      <c r="F1114" t="str">
        <f>Table1[[#This Row],[Termékkör]]</f>
        <v>Rakományrögzítők</v>
      </c>
      <c r="G1114" s="4">
        <f>Table1[[#This Row],[SzumElad]]</f>
        <v>5650</v>
      </c>
      <c r="H1114" s="7">
        <f>Table1[[#This Row],[Jut_%]]</f>
        <v>0.75</v>
      </c>
      <c r="I1114" s="4">
        <f>Table1[[#This Row],[Jut]]</f>
        <v>42.375</v>
      </c>
      <c r="J1114" s="4">
        <f>Table1[[#This Row],[Column1]]</f>
        <v>0</v>
      </c>
    </row>
    <row r="1115" spans="1:10" hidden="1" x14ac:dyDescent="0.3">
      <c r="A1115" s="2" t="str">
        <f>Table1[[#This Row],[Befolyt]]</f>
        <v>i</v>
      </c>
      <c r="B1115" t="str">
        <f>Table1[[#This Row],[ÜK]]</f>
        <v>Halász Miklós</v>
      </c>
      <c r="C1115" s="3" t="str">
        <f>Table1[[#This Row],[Szla]]</f>
        <v>453/2026</v>
      </c>
      <c r="D1115" s="6">
        <f>Table1[[#This Row],[Kelt_hó]]</f>
        <v>2</v>
      </c>
      <c r="E1115" t="str">
        <f>Table1[[#This Row],[Vevő]]</f>
        <v>Temesker Kft.</v>
      </c>
      <c r="F1115" t="str">
        <f>Table1[[#This Row],[Termékkör]]</f>
        <v>Rakományrögzítők</v>
      </c>
      <c r="G1115" s="4">
        <f>Table1[[#This Row],[SzumElad]]</f>
        <v>19500</v>
      </c>
      <c r="H1115" s="7">
        <f>Table1[[#This Row],[Jut_%]]</f>
        <v>2.85</v>
      </c>
      <c r="I1115" s="4">
        <f>Table1[[#This Row],[Jut]]</f>
        <v>555.75</v>
      </c>
      <c r="J1115" s="4">
        <f>Table1[[#This Row],[Column1]]</f>
        <v>0</v>
      </c>
    </row>
    <row r="1116" spans="1:10" hidden="1" x14ac:dyDescent="0.3">
      <c r="A1116" s="2" t="str">
        <f>Table1[[#This Row],[Befolyt]]</f>
        <v>i</v>
      </c>
      <c r="B1116" t="str">
        <f>Table1[[#This Row],[ÜK]]</f>
        <v>Halász Miklós</v>
      </c>
      <c r="C1116" s="3" t="str">
        <f>Table1[[#This Row],[Szla]]</f>
        <v>453/2026</v>
      </c>
      <c r="D1116" s="6">
        <f>Table1[[#This Row],[Kelt_hó]]</f>
        <v>2</v>
      </c>
      <c r="E1116" t="str">
        <f>Table1[[#This Row],[Vevő]]</f>
        <v>Temesker Kft.</v>
      </c>
      <c r="F1116" t="str">
        <f>Table1[[#This Row],[Termékkör]]</f>
        <v>Fuvar</v>
      </c>
      <c r="G1116" s="4">
        <f>Table1[[#This Row],[SzumElad]]</f>
        <v>3000</v>
      </c>
      <c r="H1116" s="7">
        <f>Table1[[#This Row],[Jut_%]]</f>
        <v>0</v>
      </c>
      <c r="I1116" s="4">
        <f>Table1[[#This Row],[Jut]]</f>
        <v>0</v>
      </c>
      <c r="J1116" s="4">
        <f>Table1[[#This Row],[Column1]]</f>
        <v>0</v>
      </c>
    </row>
    <row r="1117" spans="1:10" hidden="1" x14ac:dyDescent="0.3">
      <c r="A1117" s="2" t="str">
        <f>Table1[[#This Row],[Befolyt]]</f>
        <v>n</v>
      </c>
      <c r="B1117" t="str">
        <f>Table1[[#This Row],[ÜK]]</f>
        <v>Halász Miklós</v>
      </c>
      <c r="C1117" s="3" t="str">
        <f>Table1[[#This Row],[Szla]]</f>
        <v>452/2026</v>
      </c>
      <c r="D1117" s="6">
        <f>Table1[[#This Row],[Kelt_hó]]</f>
        <v>2</v>
      </c>
      <c r="E1117" t="str">
        <f>Table1[[#This Row],[Vevő]]</f>
        <v>SKF Műszaki Áruház Havancsák Kft.</v>
      </c>
      <c r="F1117" t="str">
        <f>Table1[[#This Row],[Termékkör]]</f>
        <v>Acélsodrony függesztékek</v>
      </c>
      <c r="G1117" s="4">
        <f>Table1[[#This Row],[SzumElad]]</f>
        <v>33820</v>
      </c>
      <c r="H1117" s="7">
        <f>Table1[[#This Row],[Jut_%]]</f>
        <v>5</v>
      </c>
      <c r="I1117" s="4">
        <f>Table1[[#This Row],[Jut]]</f>
        <v>1691</v>
      </c>
      <c r="J1117" s="4">
        <f>Table1[[#This Row],[Column1]]</f>
        <v>0</v>
      </c>
    </row>
    <row r="1118" spans="1:10" hidden="1" x14ac:dyDescent="0.3">
      <c r="A1118" s="2" t="str">
        <f>Table1[[#This Row],[Befolyt]]</f>
        <v>n</v>
      </c>
      <c r="B1118" t="str">
        <f>Table1[[#This Row],[ÜK]]</f>
        <v>Halász Miklós</v>
      </c>
      <c r="C1118" s="3" t="str">
        <f>Table1[[#This Row],[Szla]]</f>
        <v>452/2026</v>
      </c>
      <c r="D1118" s="6">
        <f>Table1[[#This Row],[Kelt_hó]]</f>
        <v>2</v>
      </c>
      <c r="E1118" t="str">
        <f>Table1[[#This Row],[Vevő]]</f>
        <v>SKF Műszaki Áruház Havancsák Kft.</v>
      </c>
      <c r="F1118" t="str">
        <f>Table1[[#This Row],[Termékkör]]</f>
        <v>Fuvar</v>
      </c>
      <c r="G1118" s="4">
        <f>Table1[[#This Row],[SzumElad]]</f>
        <v>0</v>
      </c>
      <c r="H1118" s="7">
        <f>Table1[[#This Row],[Jut_%]]</f>
        <v>0</v>
      </c>
      <c r="I1118" s="4">
        <f>Table1[[#This Row],[Jut]]</f>
        <v>0</v>
      </c>
      <c r="J1118" s="4">
        <f>Table1[[#This Row],[Column1]]</f>
        <v>0</v>
      </c>
    </row>
    <row r="1119" spans="1:10" hidden="1" x14ac:dyDescent="0.3">
      <c r="A1119" s="2" t="str">
        <f>Table1[[#This Row],[Befolyt]]</f>
        <v>i</v>
      </c>
      <c r="B1119" t="str">
        <f>Table1[[#This Row],[ÜK]]</f>
        <v>Halász Miklós</v>
      </c>
      <c r="C1119" s="3" t="str">
        <f>Table1[[#This Row],[Szla]]</f>
        <v>451/2026</v>
      </c>
      <c r="D1119" s="6">
        <f>Table1[[#This Row],[Kelt_hó]]</f>
        <v>2</v>
      </c>
      <c r="E1119" t="str">
        <f>Table1[[#This Row],[Vevő]]</f>
        <v>Beleon és Társa Kft.</v>
      </c>
      <c r="F1119" t="str">
        <f>Table1[[#This Row],[Termékkör]]</f>
        <v>Rakományrögzítők</v>
      </c>
      <c r="G1119" s="4">
        <f>Table1[[#This Row],[SzumElad]]</f>
        <v>7425</v>
      </c>
      <c r="H1119" s="7">
        <f>Table1[[#This Row],[Jut_%]]</f>
        <v>10</v>
      </c>
      <c r="I1119" s="4">
        <f>Table1[[#This Row],[Jut]]</f>
        <v>742.5</v>
      </c>
      <c r="J1119" s="4">
        <f>Table1[[#This Row],[Column1]]</f>
        <v>0</v>
      </c>
    </row>
    <row r="1120" spans="1:10" hidden="1" x14ac:dyDescent="0.3">
      <c r="A1120" s="2" t="str">
        <f>Table1[[#This Row],[Befolyt]]</f>
        <v>i</v>
      </c>
      <c r="B1120" t="str">
        <f>Table1[[#This Row],[ÜK]]</f>
        <v>Halász Miklós</v>
      </c>
      <c r="C1120" s="3" t="str">
        <f>Table1[[#This Row],[Szla]]</f>
        <v>451/2026</v>
      </c>
      <c r="D1120" s="6">
        <f>Table1[[#This Row],[Kelt_hó]]</f>
        <v>2</v>
      </c>
      <c r="E1120" t="str">
        <f>Table1[[#This Row],[Vevő]]</f>
        <v>Beleon és Társa Kft.</v>
      </c>
      <c r="F1120" t="str">
        <f>Table1[[#This Row],[Termékkör]]</f>
        <v>Fuvar</v>
      </c>
      <c r="G1120" s="4">
        <f>Table1[[#This Row],[SzumElad]]</f>
        <v>2200</v>
      </c>
      <c r="H1120" s="7">
        <f>Table1[[#This Row],[Jut_%]]</f>
        <v>0</v>
      </c>
      <c r="I1120" s="4">
        <f>Table1[[#This Row],[Jut]]</f>
        <v>0</v>
      </c>
      <c r="J1120" s="4">
        <f>Table1[[#This Row],[Column1]]</f>
        <v>0</v>
      </c>
    </row>
    <row r="1121" spans="1:10" hidden="1" x14ac:dyDescent="0.3">
      <c r="A1121" s="2" t="str">
        <f>Table1[[#This Row],[Befolyt]]</f>
        <v>i</v>
      </c>
      <c r="B1121" t="str">
        <f>Table1[[#This Row],[ÜK]]</f>
        <v>Molnár Ferenc</v>
      </c>
      <c r="C1121" s="3" t="str">
        <f>Table1[[#This Row],[Szla]]</f>
        <v>450/2026</v>
      </c>
      <c r="D1121" s="6">
        <f>Table1[[#This Row],[Kelt_hó]]</f>
        <v>2</v>
      </c>
      <c r="E1121" t="str">
        <f>Table1[[#This Row],[Vevő]]</f>
        <v>Kis Daru Mérnöki Szolgáltató Kft.</v>
      </c>
      <c r="F1121" t="str">
        <f>Table1[[#This Row],[Termékkör]]</f>
        <v>Megfogók</v>
      </c>
      <c r="G1121" s="4">
        <f>Table1[[#This Row],[SzumElad]]</f>
        <v>45220.5</v>
      </c>
      <c r="H1121" s="7">
        <f>Table1[[#This Row],[Jut_%]]</f>
        <v>5.6</v>
      </c>
      <c r="I1121" s="4">
        <f>Table1[[#This Row],[Jut]]</f>
        <v>2532.348</v>
      </c>
      <c r="J1121" s="4">
        <f>Table1[[#This Row],[Column1]]</f>
        <v>0</v>
      </c>
    </row>
    <row r="1122" spans="1:10" hidden="1" x14ac:dyDescent="0.3">
      <c r="A1122" s="2" t="str">
        <f>Table1[[#This Row],[Befolyt]]</f>
        <v>i</v>
      </c>
      <c r="B1122" t="str">
        <f>Table1[[#This Row],[ÜK]]</f>
        <v>Molnár Ferenc</v>
      </c>
      <c r="C1122" s="3" t="str">
        <f>Table1[[#This Row],[Szla]]</f>
        <v>450/2026</v>
      </c>
      <c r="D1122" s="6">
        <f>Table1[[#This Row],[Kelt_hó]]</f>
        <v>2</v>
      </c>
      <c r="E1122" t="str">
        <f>Table1[[#This Row],[Vevő]]</f>
        <v>Kis Daru Mérnöki Szolgáltató Kft.</v>
      </c>
      <c r="F1122" t="str">
        <f>Table1[[#This Row],[Termékkör]]</f>
        <v>Fuvar</v>
      </c>
      <c r="G1122" s="4">
        <f>Table1[[#This Row],[SzumElad]]</f>
        <v>2000</v>
      </c>
      <c r="H1122" s="7">
        <f>Table1[[#This Row],[Jut_%]]</f>
        <v>0</v>
      </c>
      <c r="I1122" s="4">
        <f>Table1[[#This Row],[Jut]]</f>
        <v>0</v>
      </c>
      <c r="J1122" s="4">
        <f>Table1[[#This Row],[Column1]]</f>
        <v>0</v>
      </c>
    </row>
    <row r="1123" spans="1:10" hidden="1" x14ac:dyDescent="0.3">
      <c r="A1123" s="2" t="str">
        <f>Table1[[#This Row],[Befolyt]]</f>
        <v>n</v>
      </c>
      <c r="B1123" t="str">
        <f>Table1[[#This Row],[ÜK]]</f>
        <v>Molnár Ferenc</v>
      </c>
      <c r="C1123" s="3" t="str">
        <f>Table1[[#This Row],[Szla]]</f>
        <v>449/2026</v>
      </c>
      <c r="D1123" s="6">
        <f>Table1[[#This Row],[Kelt_hó]]</f>
        <v>2</v>
      </c>
      <c r="E1123" t="str">
        <f>Table1[[#This Row],[Vevő]]</f>
        <v>Vas-Fémker Kft</v>
      </c>
      <c r="F1123" t="str">
        <f>Table1[[#This Row],[Termékkör]]</f>
        <v>Rakományrögzítők</v>
      </c>
      <c r="G1123" s="4">
        <f>Table1[[#This Row],[SzumElad]]</f>
        <v>10800</v>
      </c>
      <c r="H1123" s="7">
        <f>Table1[[#This Row],[Jut_%]]</f>
        <v>0.05</v>
      </c>
      <c r="I1123" s="4">
        <f>Table1[[#This Row],[Jut]]</f>
        <v>5.4</v>
      </c>
      <c r="J1123" s="4">
        <f>Table1[[#This Row],[Column1]]</f>
        <v>0</v>
      </c>
    </row>
    <row r="1124" spans="1:10" hidden="1" x14ac:dyDescent="0.3">
      <c r="A1124" s="2" t="str">
        <f>Table1[[#This Row],[Befolyt]]</f>
        <v>n</v>
      </c>
      <c r="B1124" t="str">
        <f>Table1[[#This Row],[ÜK]]</f>
        <v>Molnár Ferenc</v>
      </c>
      <c r="C1124" s="3" t="str">
        <f>Table1[[#This Row],[Szla]]</f>
        <v>448/2026</v>
      </c>
      <c r="D1124" s="6">
        <f>Table1[[#This Row],[Kelt_hó]]</f>
        <v>2</v>
      </c>
      <c r="E1124" t="str">
        <f>Table1[[#This Row],[Vevő]]</f>
        <v>Vas-Fémker Kft</v>
      </c>
      <c r="F1124" t="str">
        <f>Table1[[#This Row],[Termékkör]]</f>
        <v>Rakományrögzítők</v>
      </c>
      <c r="G1124" s="4">
        <f>Table1[[#This Row],[SzumElad]]</f>
        <v>-10200</v>
      </c>
      <c r="H1124" s="7">
        <f>Table1[[#This Row],[Jut_%]]</f>
        <v>1.66</v>
      </c>
      <c r="I1124" s="4">
        <f>Table1[[#This Row],[Jut]]</f>
        <v>-169.32</v>
      </c>
      <c r="J1124" s="4">
        <f>Table1[[#This Row],[Column1]]</f>
        <v>0</v>
      </c>
    </row>
    <row r="1125" spans="1:10" hidden="1" x14ac:dyDescent="0.3">
      <c r="A1125" s="2" t="str">
        <f>Table1[[#This Row],[Befolyt]]</f>
        <v>n</v>
      </c>
      <c r="B1125" t="str">
        <f>Table1[[#This Row],[ÜK]]</f>
        <v>Molnár Ferenc</v>
      </c>
      <c r="C1125" s="3" t="str">
        <f>Table1[[#This Row],[Szla]]</f>
        <v>448/2026</v>
      </c>
      <c r="D1125" s="6">
        <f>Table1[[#This Row],[Kelt_hó]]</f>
        <v>2</v>
      </c>
      <c r="E1125" t="str">
        <f>Table1[[#This Row],[Vevő]]</f>
        <v>Vas-Fémker Kft</v>
      </c>
      <c r="F1125" t="str">
        <f>Table1[[#This Row],[Termékkör]]</f>
        <v>Rakományrögzítők</v>
      </c>
      <c r="G1125" s="4">
        <f>Table1[[#This Row],[SzumElad]]</f>
        <v>-13050</v>
      </c>
      <c r="H1125" s="7">
        <f>Table1[[#This Row],[Jut_%]]</f>
        <v>0.03</v>
      </c>
      <c r="I1125" s="4">
        <f>Table1[[#This Row],[Jut]]</f>
        <v>-3.915</v>
      </c>
      <c r="J1125" s="4">
        <f>Table1[[#This Row],[Column1]]</f>
        <v>0</v>
      </c>
    </row>
    <row r="1126" spans="1:10" hidden="1" x14ac:dyDescent="0.3">
      <c r="A1126" s="2" t="str">
        <f>Table1[[#This Row],[Befolyt]]</f>
        <v>n</v>
      </c>
      <c r="B1126" t="str">
        <f>Table1[[#This Row],[ÜK]]</f>
        <v>Hegyi Gábor</v>
      </c>
      <c r="C1126" s="3" t="str">
        <f>Table1[[#This Row],[Szla]]</f>
        <v>447/2026</v>
      </c>
      <c r="D1126" s="6">
        <f>Table1[[#This Row],[Kelt_hó]]</f>
        <v>2</v>
      </c>
      <c r="E1126" t="str">
        <f>Table1[[#This Row],[Vevő]]</f>
        <v>Otto Fuchs Hungary Kft.</v>
      </c>
      <c r="F1126" t="str">
        <f>Table1[[#This Row],[Termékkör]]</f>
        <v>Emelőgép szolgáltatások</v>
      </c>
      <c r="G1126" s="4">
        <f>Table1[[#This Row],[SzumElad]]</f>
        <v>0</v>
      </c>
      <c r="H1126" s="7">
        <f>Table1[[#This Row],[Jut_%]]</f>
        <v>0</v>
      </c>
      <c r="I1126" s="4">
        <f>Table1[[#This Row],[Jut]]</f>
        <v>0</v>
      </c>
      <c r="J1126" s="4">
        <f>Table1[[#This Row],[Column1]]</f>
        <v>0</v>
      </c>
    </row>
    <row r="1127" spans="1:10" hidden="1" x14ac:dyDescent="0.3">
      <c r="A1127" s="2" t="str">
        <f>Table1[[#This Row],[Befolyt]]</f>
        <v>n</v>
      </c>
      <c r="B1127" t="str">
        <f>Table1[[#This Row],[ÜK]]</f>
        <v>Hegyi Gábor</v>
      </c>
      <c r="C1127" s="3" t="str">
        <f>Table1[[#This Row],[Szla]]</f>
        <v>447/2026</v>
      </c>
      <c r="D1127" s="6">
        <f>Table1[[#This Row],[Kelt_hó]]</f>
        <v>2</v>
      </c>
      <c r="E1127" t="str">
        <f>Table1[[#This Row],[Vevő]]</f>
        <v>Otto Fuchs Hungary Kft.</v>
      </c>
      <c r="F1127" t="str">
        <f>Table1[[#This Row],[Termékkör]]</f>
        <v>Emelőberendezések</v>
      </c>
      <c r="G1127" s="4">
        <f>Table1[[#This Row],[SzumElad]]</f>
        <v>199825.5</v>
      </c>
      <c r="H1127" s="7">
        <f>Table1[[#This Row],[Jut_%]]</f>
        <v>5</v>
      </c>
      <c r="I1127" s="4">
        <f>Table1[[#This Row],[Jut]]</f>
        <v>9991.2749999999996</v>
      </c>
      <c r="J1127" s="4">
        <f>Table1[[#This Row],[Column1]]</f>
        <v>0</v>
      </c>
    </row>
    <row r="1128" spans="1:10" hidden="1" x14ac:dyDescent="0.3">
      <c r="A1128" s="2" t="str">
        <f>Table1[[#This Row],[Befolyt]]</f>
        <v>n</v>
      </c>
      <c r="B1128" t="str">
        <f>Table1[[#This Row],[ÜK]]</f>
        <v>Molnár Ferenc</v>
      </c>
      <c r="C1128" s="3" t="str">
        <f>Table1[[#This Row],[Szla]]</f>
        <v>446/2026</v>
      </c>
      <c r="D1128" s="6">
        <f>Table1[[#This Row],[Kelt_hó]]</f>
        <v>2</v>
      </c>
      <c r="E1128" t="str">
        <f>Table1[[#This Row],[Vevő]]</f>
        <v>Vas-Fémker Kft</v>
      </c>
      <c r="F1128" t="str">
        <f>Table1[[#This Row],[Termékkör]]</f>
        <v>Rakományrögzítők</v>
      </c>
      <c r="G1128" s="4">
        <f>Table1[[#This Row],[SzumElad]]</f>
        <v>10950</v>
      </c>
      <c r="H1128" s="7">
        <f>Table1[[#This Row],[Jut_%]]</f>
        <v>5.9</v>
      </c>
      <c r="I1128" s="4">
        <f>Table1[[#This Row],[Jut]]</f>
        <v>646.05000000000007</v>
      </c>
      <c r="J1128" s="4">
        <f>Table1[[#This Row],[Column1]]</f>
        <v>0</v>
      </c>
    </row>
    <row r="1129" spans="1:10" hidden="1" x14ac:dyDescent="0.3">
      <c r="A1129" s="2" t="str">
        <f>Table1[[#This Row],[Befolyt]]</f>
        <v>n</v>
      </c>
      <c r="B1129" t="str">
        <f>Table1[[#This Row],[ÜK]]</f>
        <v>Vlada Gasić</v>
      </c>
      <c r="C1129" s="3" t="str">
        <f>Table1[[#This Row],[Szla]]</f>
        <v>445/2026</v>
      </c>
      <c r="D1129" s="6">
        <f>Table1[[#This Row],[Kelt_hó]]</f>
        <v>2</v>
      </c>
      <c r="E1129" t="str">
        <f>Table1[[#This Row],[Vevő]]</f>
        <v>Gutman Lifting doo</v>
      </c>
      <c r="F1129" t="str">
        <f>Table1[[#This Row],[Termékkör]]</f>
        <v>Lánc függesztékek</v>
      </c>
      <c r="G1129" s="4">
        <f>Table1[[#This Row],[SzumElad]]</f>
        <v>32629.919999999998</v>
      </c>
      <c r="H1129" s="7">
        <f>Table1[[#This Row],[Jut_%]]</f>
        <v>0</v>
      </c>
      <c r="I1129" s="4">
        <f>Table1[[#This Row],[Jut]]</f>
        <v>0</v>
      </c>
      <c r="J1129" s="4">
        <f>Table1[[#This Row],[Column1]]</f>
        <v>0</v>
      </c>
    </row>
    <row r="1130" spans="1:10" hidden="1" x14ac:dyDescent="0.3">
      <c r="A1130" s="2" t="str">
        <f>Table1[[#This Row],[Befolyt]]</f>
        <v>n</v>
      </c>
      <c r="B1130" t="str">
        <f>Table1[[#This Row],[ÜK]]</f>
        <v>Vlada Gasić</v>
      </c>
      <c r="C1130" s="3" t="str">
        <f>Table1[[#This Row],[Szla]]</f>
        <v>445/2026</v>
      </c>
      <c r="D1130" s="6">
        <f>Table1[[#This Row],[Kelt_hó]]</f>
        <v>2</v>
      </c>
      <c r="E1130" t="str">
        <f>Table1[[#This Row],[Vevő]]</f>
        <v>Gutman Lifting doo</v>
      </c>
      <c r="F1130" t="str">
        <f>Table1[[#This Row],[Termékkör]]</f>
        <v>Rakományrögzítők</v>
      </c>
      <c r="G1130" s="4">
        <f>Table1[[#This Row],[SzumElad]]</f>
        <v>87036.200000000012</v>
      </c>
      <c r="H1130" s="7">
        <f>Table1[[#This Row],[Jut_%]]</f>
        <v>0</v>
      </c>
      <c r="I1130" s="4">
        <f>Table1[[#This Row],[Jut]]</f>
        <v>0</v>
      </c>
      <c r="J1130" s="4">
        <f>Table1[[#This Row],[Column1]]</f>
        <v>0</v>
      </c>
    </row>
    <row r="1131" spans="1:10" hidden="1" x14ac:dyDescent="0.3">
      <c r="A1131" s="2" t="str">
        <f>Table1[[#This Row],[Befolyt]]</f>
        <v>n</v>
      </c>
      <c r="B1131" t="str">
        <f>Table1[[#This Row],[ÜK]]</f>
        <v>Vlada Gasić</v>
      </c>
      <c r="C1131" s="3" t="str">
        <f>Table1[[#This Row],[Szla]]</f>
        <v>445/2026</v>
      </c>
      <c r="D1131" s="6">
        <f>Table1[[#This Row],[Kelt_hó]]</f>
        <v>2</v>
      </c>
      <c r="E1131" t="str">
        <f>Table1[[#This Row],[Vevő]]</f>
        <v>Gutman Lifting doo</v>
      </c>
      <c r="F1131" t="str">
        <f>Table1[[#This Row],[Termékkör]]</f>
        <v>Textilkötelek hevederek</v>
      </c>
      <c r="G1131" s="4">
        <f>Table1[[#This Row],[SzumElad]]</f>
        <v>31749.899999999998</v>
      </c>
      <c r="H1131" s="7">
        <f>Table1[[#This Row],[Jut_%]]</f>
        <v>0</v>
      </c>
      <c r="I1131" s="4">
        <f>Table1[[#This Row],[Jut]]</f>
        <v>0</v>
      </c>
      <c r="J1131" s="4">
        <f>Table1[[#This Row],[Column1]]</f>
        <v>0</v>
      </c>
    </row>
    <row r="1132" spans="1:10" hidden="1" x14ac:dyDescent="0.3">
      <c r="A1132" s="2" t="str">
        <f>Table1[[#This Row],[Befolyt]]</f>
        <v>n</v>
      </c>
      <c r="B1132" t="str">
        <f>Table1[[#This Row],[ÜK]]</f>
        <v>Vlada Gasić</v>
      </c>
      <c r="C1132" s="3" t="str">
        <f>Table1[[#This Row],[Szla]]</f>
        <v>445/2026</v>
      </c>
      <c r="D1132" s="6">
        <f>Table1[[#This Row],[Kelt_hó]]</f>
        <v>2</v>
      </c>
      <c r="E1132" t="str">
        <f>Table1[[#This Row],[Vevő]]</f>
        <v>Gutman Lifting doo</v>
      </c>
      <c r="F1132" t="str">
        <f>Table1[[#This Row],[Termékkör]]</f>
        <v>Textilkötelek hevederek</v>
      </c>
      <c r="G1132" s="4">
        <f>Table1[[#This Row],[SzumElad]]</f>
        <v>39947.9</v>
      </c>
      <c r="H1132" s="7">
        <f>Table1[[#This Row],[Jut_%]]</f>
        <v>0</v>
      </c>
      <c r="I1132" s="4">
        <f>Table1[[#This Row],[Jut]]</f>
        <v>0</v>
      </c>
      <c r="J1132" s="4">
        <f>Table1[[#This Row],[Column1]]</f>
        <v>0</v>
      </c>
    </row>
    <row r="1133" spans="1:10" hidden="1" x14ac:dyDescent="0.3">
      <c r="A1133" s="2" t="str">
        <f>Table1[[#This Row],[Befolyt]]</f>
        <v>n</v>
      </c>
      <c r="B1133" t="str">
        <f>Table1[[#This Row],[ÜK]]</f>
        <v>Vlada Gasić</v>
      </c>
      <c r="C1133" s="3" t="str">
        <f>Table1[[#This Row],[Szla]]</f>
        <v>445/2026</v>
      </c>
      <c r="D1133" s="6">
        <f>Table1[[#This Row],[Kelt_hó]]</f>
        <v>2</v>
      </c>
      <c r="E1133" t="str">
        <f>Table1[[#This Row],[Vevő]]</f>
        <v>Gutman Lifting doo</v>
      </c>
      <c r="F1133" t="str">
        <f>Table1[[#This Row],[Termékkör]]</f>
        <v>Textilkötelek hevederek</v>
      </c>
      <c r="G1133" s="4">
        <f>Table1[[#This Row],[SzumElad]]</f>
        <v>648.44000000000005</v>
      </c>
      <c r="H1133" s="7">
        <f>Table1[[#This Row],[Jut_%]]</f>
        <v>0</v>
      </c>
      <c r="I1133" s="4">
        <f>Table1[[#This Row],[Jut]]</f>
        <v>0</v>
      </c>
      <c r="J1133" s="4">
        <f>Table1[[#This Row],[Column1]]</f>
        <v>0</v>
      </c>
    </row>
    <row r="1134" spans="1:10" hidden="1" x14ac:dyDescent="0.3">
      <c r="A1134" s="2" t="str">
        <f>Table1[[#This Row],[Befolyt]]</f>
        <v>n</v>
      </c>
      <c r="B1134" t="str">
        <f>Table1[[#This Row],[ÜK]]</f>
        <v>Vlada Gasić</v>
      </c>
      <c r="C1134" s="3" t="str">
        <f>Table1[[#This Row],[Szla]]</f>
        <v>445/2026</v>
      </c>
      <c r="D1134" s="6">
        <f>Table1[[#This Row],[Kelt_hó]]</f>
        <v>2</v>
      </c>
      <c r="E1134" t="str">
        <f>Table1[[#This Row],[Vevő]]</f>
        <v>Gutman Lifting doo</v>
      </c>
      <c r="F1134" t="str">
        <f>Table1[[#This Row],[Termékkör]]</f>
        <v>Textilkötelek hevederek</v>
      </c>
      <c r="G1134" s="4">
        <f>Table1[[#This Row],[SzumElad]]</f>
        <v>1929.86</v>
      </c>
      <c r="H1134" s="7">
        <f>Table1[[#This Row],[Jut_%]]</f>
        <v>0</v>
      </c>
      <c r="I1134" s="4">
        <f>Table1[[#This Row],[Jut]]</f>
        <v>0</v>
      </c>
      <c r="J1134" s="4">
        <f>Table1[[#This Row],[Column1]]</f>
        <v>0</v>
      </c>
    </row>
    <row r="1135" spans="1:10" hidden="1" x14ac:dyDescent="0.3">
      <c r="A1135" s="2" t="str">
        <f>Table1[[#This Row],[Befolyt]]</f>
        <v>n</v>
      </c>
      <c r="B1135" t="str">
        <f>Table1[[#This Row],[ÜK]]</f>
        <v>Vlada Gasić</v>
      </c>
      <c r="C1135" s="3" t="str">
        <f>Table1[[#This Row],[Szla]]</f>
        <v>445/2026</v>
      </c>
      <c r="D1135" s="6">
        <f>Table1[[#This Row],[Kelt_hó]]</f>
        <v>2</v>
      </c>
      <c r="E1135" t="str">
        <f>Table1[[#This Row],[Vevő]]</f>
        <v>Gutman Lifting doo</v>
      </c>
      <c r="F1135" t="str">
        <f>Table1[[#This Row],[Termékkör]]</f>
        <v>Emelőberendezések</v>
      </c>
      <c r="G1135" s="4">
        <f>Table1[[#This Row],[SzumElad]]</f>
        <v>38481.21</v>
      </c>
      <c r="H1135" s="7">
        <f>Table1[[#This Row],[Jut_%]]</f>
        <v>0</v>
      </c>
      <c r="I1135" s="4">
        <f>Table1[[#This Row],[Jut]]</f>
        <v>0</v>
      </c>
      <c r="J1135" s="4">
        <f>Table1[[#This Row],[Column1]]</f>
        <v>0</v>
      </c>
    </row>
    <row r="1136" spans="1:10" hidden="1" x14ac:dyDescent="0.3">
      <c r="A1136" s="2" t="str">
        <f>Table1[[#This Row],[Befolyt]]</f>
        <v>n</v>
      </c>
      <c r="B1136" t="str">
        <f>Table1[[#This Row],[ÜK]]</f>
        <v>Vlada Gasić</v>
      </c>
      <c r="C1136" s="3" t="str">
        <f>Table1[[#This Row],[Szla]]</f>
        <v>445/2026</v>
      </c>
      <c r="D1136" s="6">
        <f>Table1[[#This Row],[Kelt_hó]]</f>
        <v>2</v>
      </c>
      <c r="E1136" t="str">
        <f>Table1[[#This Row],[Vevő]]</f>
        <v>Gutman Lifting doo</v>
      </c>
      <c r="F1136" t="str">
        <f>Table1[[#This Row],[Termékkör]]</f>
        <v>Emelőberendezések</v>
      </c>
      <c r="G1136" s="4">
        <f>Table1[[#This Row],[SzumElad]]</f>
        <v>153423.07999999999</v>
      </c>
      <c r="H1136" s="7">
        <f>Table1[[#This Row],[Jut_%]]</f>
        <v>0</v>
      </c>
      <c r="I1136" s="4">
        <f>Table1[[#This Row],[Jut]]</f>
        <v>0</v>
      </c>
      <c r="J1136" s="4">
        <f>Table1[[#This Row],[Column1]]</f>
        <v>0</v>
      </c>
    </row>
    <row r="1137" spans="1:10" hidden="1" x14ac:dyDescent="0.3">
      <c r="A1137" s="2" t="str">
        <f>Table1[[#This Row],[Befolyt]]</f>
        <v>n</v>
      </c>
      <c r="B1137" t="str">
        <f>Table1[[#This Row],[ÜK]]</f>
        <v>Vlada Gasić</v>
      </c>
      <c r="C1137" s="3" t="str">
        <f>Table1[[#This Row],[Szla]]</f>
        <v>445/2026</v>
      </c>
      <c r="D1137" s="6">
        <f>Table1[[#This Row],[Kelt_hó]]</f>
        <v>2</v>
      </c>
      <c r="E1137" t="str">
        <f>Table1[[#This Row],[Vevő]]</f>
        <v>Gutman Lifting doo</v>
      </c>
      <c r="F1137" t="str">
        <f>Table1[[#This Row],[Termékkör]]</f>
        <v>Emelőberendezések</v>
      </c>
      <c r="G1137" s="4">
        <f>Table1[[#This Row],[SzumElad]]</f>
        <v>169904</v>
      </c>
      <c r="H1137" s="7">
        <f>Table1[[#This Row],[Jut_%]]</f>
        <v>0</v>
      </c>
      <c r="I1137" s="4">
        <f>Table1[[#This Row],[Jut]]</f>
        <v>0</v>
      </c>
      <c r="J1137" s="4">
        <f>Table1[[#This Row],[Column1]]</f>
        <v>0</v>
      </c>
    </row>
    <row r="1138" spans="1:10" hidden="1" x14ac:dyDescent="0.3">
      <c r="A1138" s="2" t="str">
        <f>Table1[[#This Row],[Befolyt]]</f>
        <v>n</v>
      </c>
      <c r="B1138" t="str">
        <f>Table1[[#This Row],[ÜK]]</f>
        <v>Vlada Gasić</v>
      </c>
      <c r="C1138" s="3" t="str">
        <f>Table1[[#This Row],[Szla]]</f>
        <v>445/2026</v>
      </c>
      <c r="D1138" s="6">
        <f>Table1[[#This Row],[Kelt_hó]]</f>
        <v>2</v>
      </c>
      <c r="E1138" t="str">
        <f>Table1[[#This Row],[Vevő]]</f>
        <v>Gutman Lifting doo</v>
      </c>
      <c r="F1138" t="str">
        <f>Table1[[#This Row],[Termékkör]]</f>
        <v>Fuvar</v>
      </c>
      <c r="G1138" s="4">
        <f>Table1[[#This Row],[SzumElad]]</f>
        <v>2315.8200000000002</v>
      </c>
      <c r="H1138" s="7">
        <f>Table1[[#This Row],[Jut_%]]</f>
        <v>0</v>
      </c>
      <c r="I1138" s="4">
        <f>Table1[[#This Row],[Jut]]</f>
        <v>0</v>
      </c>
      <c r="J1138" s="4">
        <f>Table1[[#This Row],[Column1]]</f>
        <v>0</v>
      </c>
    </row>
    <row r="1139" spans="1:10" hidden="1" x14ac:dyDescent="0.3">
      <c r="A1139" s="2" t="str">
        <f>Table1[[#This Row],[Befolyt]]</f>
        <v>n</v>
      </c>
      <c r="B1139" t="str">
        <f>Table1[[#This Row],[ÜK]]</f>
        <v>Vlada Gasić</v>
      </c>
      <c r="C1139" s="3" t="str">
        <f>Table1[[#This Row],[Szla]]</f>
        <v>445/2026</v>
      </c>
      <c r="D1139" s="6">
        <f>Table1[[#This Row],[Kelt_hó]]</f>
        <v>2</v>
      </c>
      <c r="E1139" t="str">
        <f>Table1[[#This Row],[Vevő]]</f>
        <v>Gutman Lifting doo</v>
      </c>
      <c r="F1139" t="str">
        <f>Table1[[#This Row],[Termékkör]]</f>
        <v>Lánc függesztékek</v>
      </c>
      <c r="G1139" s="4">
        <f>Table1[[#This Row],[SzumElad]]</f>
        <v>3334.8</v>
      </c>
      <c r="H1139" s="7">
        <f>Table1[[#This Row],[Jut_%]]</f>
        <v>0</v>
      </c>
      <c r="I1139" s="4">
        <f>Table1[[#This Row],[Jut]]</f>
        <v>0</v>
      </c>
      <c r="J1139" s="4">
        <f>Table1[[#This Row],[Column1]]</f>
        <v>0</v>
      </c>
    </row>
    <row r="1140" spans="1:10" hidden="1" x14ac:dyDescent="0.3">
      <c r="A1140" s="2" t="str">
        <f>Table1[[#This Row],[Befolyt]]</f>
        <v>n</v>
      </c>
      <c r="B1140" t="str">
        <f>Table1[[#This Row],[ÜK]]</f>
        <v>Vlada Gasić</v>
      </c>
      <c r="C1140" s="3" t="str">
        <f>Table1[[#This Row],[Szla]]</f>
        <v>445/2026</v>
      </c>
      <c r="D1140" s="6">
        <f>Table1[[#This Row],[Kelt_hó]]</f>
        <v>2</v>
      </c>
      <c r="E1140" t="str">
        <f>Table1[[#This Row],[Vevő]]</f>
        <v>Gutman Lifting doo</v>
      </c>
      <c r="F1140" t="str">
        <f>Table1[[#This Row],[Termékkör]]</f>
        <v>Kapcsolóelemek</v>
      </c>
      <c r="G1140" s="4">
        <f>Table1[[#This Row],[SzumElad]]</f>
        <v>107546.68</v>
      </c>
      <c r="H1140" s="7">
        <f>Table1[[#This Row],[Jut_%]]</f>
        <v>0</v>
      </c>
      <c r="I1140" s="4">
        <f>Table1[[#This Row],[Jut]]</f>
        <v>0</v>
      </c>
      <c r="J1140" s="4">
        <f>Table1[[#This Row],[Column1]]</f>
        <v>0</v>
      </c>
    </row>
    <row r="1141" spans="1:10" hidden="1" x14ac:dyDescent="0.3">
      <c r="A1141" s="2" t="str">
        <f>Table1[[#This Row],[Befolyt]]</f>
        <v>n</v>
      </c>
      <c r="B1141" t="str">
        <f>Table1[[#This Row],[ÜK]]</f>
        <v>Vlada Gasić</v>
      </c>
      <c r="C1141" s="3" t="str">
        <f>Table1[[#This Row],[Szla]]</f>
        <v>445/2026</v>
      </c>
      <c r="D1141" s="6">
        <f>Table1[[#This Row],[Kelt_hó]]</f>
        <v>2</v>
      </c>
      <c r="E1141" t="str">
        <f>Table1[[#This Row],[Vevő]]</f>
        <v>Gutman Lifting doo</v>
      </c>
      <c r="F1141" t="str">
        <f>Table1[[#This Row],[Termékkör]]</f>
        <v>Kapcsolóelemek</v>
      </c>
      <c r="G1141" s="4">
        <f>Table1[[#This Row],[SzumElad]]</f>
        <v>90799.45</v>
      </c>
      <c r="H1141" s="7">
        <f>Table1[[#This Row],[Jut_%]]</f>
        <v>0</v>
      </c>
      <c r="I1141" s="4">
        <f>Table1[[#This Row],[Jut]]</f>
        <v>0</v>
      </c>
      <c r="J1141" s="4">
        <f>Table1[[#This Row],[Column1]]</f>
        <v>0</v>
      </c>
    </row>
    <row r="1142" spans="1:10" hidden="1" x14ac:dyDescent="0.3">
      <c r="A1142" s="2" t="str">
        <f>Table1[[#This Row],[Befolyt]]</f>
        <v>n</v>
      </c>
      <c r="B1142" t="str">
        <f>Table1[[#This Row],[ÜK]]</f>
        <v>Vlada Gasić</v>
      </c>
      <c r="C1142" s="3" t="str">
        <f>Table1[[#This Row],[Szla]]</f>
        <v>444/2026</v>
      </c>
      <c r="D1142" s="6">
        <f>Table1[[#This Row],[Kelt_hó]]</f>
        <v>2</v>
      </c>
      <c r="E1142" t="str">
        <f>Table1[[#This Row],[Vevő]]</f>
        <v>Gutman Lifting doo</v>
      </c>
      <c r="F1142" t="str">
        <f>Table1[[#This Row],[Termékkör]]</f>
        <v>Textilkötelek hevederek</v>
      </c>
      <c r="G1142" s="4">
        <f>Table1[[#This Row],[SzumElad]]</f>
        <v>40901.199999999997</v>
      </c>
      <c r="H1142" s="7">
        <f>Table1[[#This Row],[Jut_%]]</f>
        <v>0</v>
      </c>
      <c r="I1142" s="4">
        <f>Table1[[#This Row],[Jut]]</f>
        <v>0</v>
      </c>
      <c r="J1142" s="4">
        <f>Table1[[#This Row],[Column1]]</f>
        <v>0</v>
      </c>
    </row>
    <row r="1143" spans="1:10" hidden="1" x14ac:dyDescent="0.3">
      <c r="A1143" s="2" t="str">
        <f>Table1[[#This Row],[Befolyt]]</f>
        <v>n</v>
      </c>
      <c r="B1143" t="str">
        <f>Table1[[#This Row],[ÜK]]</f>
        <v>Vlada Gasić</v>
      </c>
      <c r="C1143" s="3" t="str">
        <f>Table1[[#This Row],[Szla]]</f>
        <v>444/2026</v>
      </c>
      <c r="D1143" s="6">
        <f>Table1[[#This Row],[Kelt_hó]]</f>
        <v>2</v>
      </c>
      <c r="E1143" t="str">
        <f>Table1[[#This Row],[Vevő]]</f>
        <v>Gutman Lifting doo</v>
      </c>
      <c r="F1143" t="str">
        <f>Table1[[#This Row],[Termékkör]]</f>
        <v>Textilkötelek hevederek</v>
      </c>
      <c r="G1143" s="4">
        <f>Table1[[#This Row],[SzumElad]]</f>
        <v>23468.25</v>
      </c>
      <c r="H1143" s="7">
        <f>Table1[[#This Row],[Jut_%]]</f>
        <v>0</v>
      </c>
      <c r="I1143" s="4">
        <f>Table1[[#This Row],[Jut]]</f>
        <v>0</v>
      </c>
      <c r="J1143" s="4">
        <f>Table1[[#This Row],[Column1]]</f>
        <v>0</v>
      </c>
    </row>
    <row r="1144" spans="1:10" hidden="1" x14ac:dyDescent="0.3">
      <c r="A1144" s="2" t="str">
        <f>Table1[[#This Row],[Befolyt]]</f>
        <v>n</v>
      </c>
      <c r="B1144" t="str">
        <f>Table1[[#This Row],[ÜK]]</f>
        <v>Vlada Gasić</v>
      </c>
      <c r="C1144" s="3" t="str">
        <f>Table1[[#This Row],[Szla]]</f>
        <v>444/2026</v>
      </c>
      <c r="D1144" s="6">
        <f>Table1[[#This Row],[Kelt_hó]]</f>
        <v>2</v>
      </c>
      <c r="E1144" t="str">
        <f>Table1[[#This Row],[Vevő]]</f>
        <v>Gutman Lifting doo</v>
      </c>
      <c r="F1144" t="str">
        <f>Table1[[#This Row],[Termékkör]]</f>
        <v>Textilkötelek hevederek</v>
      </c>
      <c r="G1144" s="4">
        <f>Table1[[#This Row],[SzumElad]]</f>
        <v>44899.199999999997</v>
      </c>
      <c r="H1144" s="7">
        <f>Table1[[#This Row],[Jut_%]]</f>
        <v>0</v>
      </c>
      <c r="I1144" s="4">
        <f>Table1[[#This Row],[Jut]]</f>
        <v>0</v>
      </c>
      <c r="J1144" s="4">
        <f>Table1[[#This Row],[Column1]]</f>
        <v>0</v>
      </c>
    </row>
    <row r="1145" spans="1:10" hidden="1" x14ac:dyDescent="0.3">
      <c r="A1145" s="2" t="str">
        <f>Table1[[#This Row],[Befolyt]]</f>
        <v>n</v>
      </c>
      <c r="B1145" t="str">
        <f>Table1[[#This Row],[ÜK]]</f>
        <v>Vlada Gasić</v>
      </c>
      <c r="C1145" s="3" t="str">
        <f>Table1[[#This Row],[Szla]]</f>
        <v>444/2026</v>
      </c>
      <c r="D1145" s="6">
        <f>Table1[[#This Row],[Kelt_hó]]</f>
        <v>2</v>
      </c>
      <c r="E1145" t="str">
        <f>Table1[[#This Row],[Vevő]]</f>
        <v>Gutman Lifting doo</v>
      </c>
      <c r="F1145" t="str">
        <f>Table1[[#This Row],[Termékkör]]</f>
        <v>Textilkötelek hevederek</v>
      </c>
      <c r="G1145" s="4">
        <f>Table1[[#This Row],[SzumElad]]</f>
        <v>23545.200000000001</v>
      </c>
      <c r="H1145" s="7">
        <f>Table1[[#This Row],[Jut_%]]</f>
        <v>0</v>
      </c>
      <c r="I1145" s="4">
        <f>Table1[[#This Row],[Jut]]</f>
        <v>0</v>
      </c>
      <c r="J1145" s="4">
        <f>Table1[[#This Row],[Column1]]</f>
        <v>0</v>
      </c>
    </row>
    <row r="1146" spans="1:10" hidden="1" x14ac:dyDescent="0.3">
      <c r="A1146" s="2" t="str">
        <f>Table1[[#This Row],[Befolyt]]</f>
        <v>n</v>
      </c>
      <c r="B1146" t="str">
        <f>Table1[[#This Row],[ÜK]]</f>
        <v>Vlada Gasić</v>
      </c>
      <c r="C1146" s="3" t="str">
        <f>Table1[[#This Row],[Szla]]</f>
        <v>444/2026</v>
      </c>
      <c r="D1146" s="6">
        <f>Table1[[#This Row],[Kelt_hó]]</f>
        <v>2</v>
      </c>
      <c r="E1146" t="str">
        <f>Table1[[#This Row],[Vevő]]</f>
        <v>Gutman Lifting doo</v>
      </c>
      <c r="F1146" t="str">
        <f>Table1[[#This Row],[Termékkör]]</f>
        <v>Textilkötelek hevederek</v>
      </c>
      <c r="G1146" s="4">
        <f>Table1[[#This Row],[SzumElad]]</f>
        <v>110479.2</v>
      </c>
      <c r="H1146" s="7">
        <f>Table1[[#This Row],[Jut_%]]</f>
        <v>0</v>
      </c>
      <c r="I1146" s="4">
        <f>Table1[[#This Row],[Jut]]</f>
        <v>0</v>
      </c>
      <c r="J1146" s="4">
        <f>Table1[[#This Row],[Column1]]</f>
        <v>0</v>
      </c>
    </row>
    <row r="1147" spans="1:10" hidden="1" x14ac:dyDescent="0.3">
      <c r="A1147" s="2" t="str">
        <f>Table1[[#This Row],[Befolyt]]</f>
        <v>n</v>
      </c>
      <c r="B1147" t="str">
        <f>Table1[[#This Row],[ÜK]]</f>
        <v>Vlada Gasić</v>
      </c>
      <c r="C1147" s="3" t="str">
        <f>Table1[[#This Row],[Szla]]</f>
        <v>444/2026</v>
      </c>
      <c r="D1147" s="6">
        <f>Table1[[#This Row],[Kelt_hó]]</f>
        <v>2</v>
      </c>
      <c r="E1147" t="str">
        <f>Table1[[#This Row],[Vevő]]</f>
        <v>Gutman Lifting doo</v>
      </c>
      <c r="F1147" t="str">
        <f>Table1[[#This Row],[Termékkör]]</f>
        <v>Textilkötelek hevederek</v>
      </c>
      <c r="G1147" s="4">
        <f>Table1[[#This Row],[SzumElad]]</f>
        <v>76344</v>
      </c>
      <c r="H1147" s="7">
        <f>Table1[[#This Row],[Jut_%]]</f>
        <v>0</v>
      </c>
      <c r="I1147" s="4">
        <f>Table1[[#This Row],[Jut]]</f>
        <v>0</v>
      </c>
      <c r="J1147" s="4">
        <f>Table1[[#This Row],[Column1]]</f>
        <v>0</v>
      </c>
    </row>
    <row r="1148" spans="1:10" hidden="1" x14ac:dyDescent="0.3">
      <c r="A1148" s="2" t="str">
        <f>Table1[[#This Row],[Befolyt]]</f>
        <v>n</v>
      </c>
      <c r="B1148" t="str">
        <f>Table1[[#This Row],[ÜK]]</f>
        <v>Vlada Gasić</v>
      </c>
      <c r="C1148" s="3" t="str">
        <f>Table1[[#This Row],[Szla]]</f>
        <v>444/2026</v>
      </c>
      <c r="D1148" s="6">
        <f>Table1[[#This Row],[Kelt_hó]]</f>
        <v>2</v>
      </c>
      <c r="E1148" t="str">
        <f>Table1[[#This Row],[Vevő]]</f>
        <v>Gutman Lifting doo</v>
      </c>
      <c r="F1148" t="str">
        <f>Table1[[#This Row],[Termékkör]]</f>
        <v>Textilkötelek hevederek</v>
      </c>
      <c r="G1148" s="4">
        <f>Table1[[#This Row],[SzumElad]]</f>
        <v>43592.1</v>
      </c>
      <c r="H1148" s="7">
        <f>Table1[[#This Row],[Jut_%]]</f>
        <v>0</v>
      </c>
      <c r="I1148" s="4">
        <f>Table1[[#This Row],[Jut]]</f>
        <v>0</v>
      </c>
      <c r="J1148" s="4">
        <f>Table1[[#This Row],[Column1]]</f>
        <v>0</v>
      </c>
    </row>
    <row r="1149" spans="1:10" hidden="1" x14ac:dyDescent="0.3">
      <c r="A1149" s="2" t="str">
        <f>Table1[[#This Row],[Befolyt]]</f>
        <v>n</v>
      </c>
      <c r="B1149" t="str">
        <f>Table1[[#This Row],[ÜK]]</f>
        <v>Vlada Gasić</v>
      </c>
      <c r="C1149" s="3" t="str">
        <f>Table1[[#This Row],[Szla]]</f>
        <v>444/2026</v>
      </c>
      <c r="D1149" s="6">
        <f>Table1[[#This Row],[Kelt_hó]]</f>
        <v>2</v>
      </c>
      <c r="E1149" t="str">
        <f>Table1[[#This Row],[Vevő]]</f>
        <v>Gutman Lifting doo</v>
      </c>
      <c r="F1149" t="str">
        <f>Table1[[#This Row],[Termékkör]]</f>
        <v>Textilkötelek hevederek</v>
      </c>
      <c r="G1149" s="4">
        <f>Table1[[#This Row],[SzumElad]]</f>
        <v>51895.619999999995</v>
      </c>
      <c r="H1149" s="7">
        <f>Table1[[#This Row],[Jut_%]]</f>
        <v>0</v>
      </c>
      <c r="I1149" s="4">
        <f>Table1[[#This Row],[Jut]]</f>
        <v>0</v>
      </c>
      <c r="J1149" s="4">
        <f>Table1[[#This Row],[Column1]]</f>
        <v>0</v>
      </c>
    </row>
    <row r="1150" spans="1:10" hidden="1" x14ac:dyDescent="0.3">
      <c r="A1150" s="2" t="str">
        <f>Table1[[#This Row],[Befolyt]]</f>
        <v>n</v>
      </c>
      <c r="B1150" t="str">
        <f>Table1[[#This Row],[ÜK]]</f>
        <v>Vlada Gasić</v>
      </c>
      <c r="C1150" s="3" t="str">
        <f>Table1[[#This Row],[Szla]]</f>
        <v>444/2026</v>
      </c>
      <c r="D1150" s="6">
        <f>Table1[[#This Row],[Kelt_hó]]</f>
        <v>2</v>
      </c>
      <c r="E1150" t="str">
        <f>Table1[[#This Row],[Vevő]]</f>
        <v>Gutman Lifting doo</v>
      </c>
      <c r="F1150" t="str">
        <f>Table1[[#This Row],[Termékkör]]</f>
        <v>Textilkötelek hevederek</v>
      </c>
      <c r="G1150" s="4">
        <f>Table1[[#This Row],[SzumElad]]</f>
        <v>25371</v>
      </c>
      <c r="H1150" s="7">
        <f>Table1[[#This Row],[Jut_%]]</f>
        <v>0</v>
      </c>
      <c r="I1150" s="4">
        <f>Table1[[#This Row],[Jut]]</f>
        <v>0</v>
      </c>
      <c r="J1150" s="4">
        <f>Table1[[#This Row],[Column1]]</f>
        <v>0</v>
      </c>
    </row>
    <row r="1151" spans="1:10" hidden="1" x14ac:dyDescent="0.3">
      <c r="A1151" s="2" t="str">
        <f>Table1[[#This Row],[Befolyt]]</f>
        <v>n</v>
      </c>
      <c r="B1151" t="str">
        <f>Table1[[#This Row],[ÜK]]</f>
        <v>Vlada Gasić</v>
      </c>
      <c r="C1151" s="3" t="str">
        <f>Table1[[#This Row],[Szla]]</f>
        <v>444/2026</v>
      </c>
      <c r="D1151" s="6">
        <f>Table1[[#This Row],[Kelt_hó]]</f>
        <v>2</v>
      </c>
      <c r="E1151" t="str">
        <f>Table1[[#This Row],[Vevő]]</f>
        <v>Gutman Lifting doo</v>
      </c>
      <c r="F1151" t="str">
        <f>Table1[[#This Row],[Termékkör]]</f>
        <v>Textilkötelek hevederek</v>
      </c>
      <c r="G1151" s="4">
        <f>Table1[[#This Row],[SzumElad]]</f>
        <v>25063.600000000002</v>
      </c>
      <c r="H1151" s="7">
        <f>Table1[[#This Row],[Jut_%]]</f>
        <v>0</v>
      </c>
      <c r="I1151" s="4">
        <f>Table1[[#This Row],[Jut]]</f>
        <v>0</v>
      </c>
      <c r="J1151" s="4">
        <f>Table1[[#This Row],[Column1]]</f>
        <v>0</v>
      </c>
    </row>
    <row r="1152" spans="1:10" hidden="1" x14ac:dyDescent="0.3">
      <c r="A1152" s="2" t="str">
        <f>Table1[[#This Row],[Befolyt]]</f>
        <v>n</v>
      </c>
      <c r="B1152" t="str">
        <f>Table1[[#This Row],[ÜK]]</f>
        <v>Vlada Gasić</v>
      </c>
      <c r="C1152" s="3" t="str">
        <f>Table1[[#This Row],[Szla]]</f>
        <v>444/2026</v>
      </c>
      <c r="D1152" s="6">
        <f>Table1[[#This Row],[Kelt_hó]]</f>
        <v>2</v>
      </c>
      <c r="E1152" t="str">
        <f>Table1[[#This Row],[Vevő]]</f>
        <v>Gutman Lifting doo</v>
      </c>
      <c r="F1152" t="str">
        <f>Table1[[#This Row],[Termékkör]]</f>
        <v>Textilkötelek hevederek</v>
      </c>
      <c r="G1152" s="4">
        <f>Table1[[#This Row],[SzumElad]]</f>
        <v>28023.599999999999</v>
      </c>
      <c r="H1152" s="7">
        <f>Table1[[#This Row],[Jut_%]]</f>
        <v>0</v>
      </c>
      <c r="I1152" s="4">
        <f>Table1[[#This Row],[Jut]]</f>
        <v>0</v>
      </c>
      <c r="J1152" s="4">
        <f>Table1[[#This Row],[Column1]]</f>
        <v>0</v>
      </c>
    </row>
    <row r="1153" spans="1:10" hidden="1" x14ac:dyDescent="0.3">
      <c r="A1153" s="2" t="str">
        <f>Table1[[#This Row],[Befolyt]]</f>
        <v>n</v>
      </c>
      <c r="B1153" t="str">
        <f>Table1[[#This Row],[ÜK]]</f>
        <v>Vlada Gasić</v>
      </c>
      <c r="C1153" s="3" t="str">
        <f>Table1[[#This Row],[Szla]]</f>
        <v>444/2026</v>
      </c>
      <c r="D1153" s="6">
        <f>Table1[[#This Row],[Kelt_hó]]</f>
        <v>2</v>
      </c>
      <c r="E1153" t="str">
        <f>Table1[[#This Row],[Vevő]]</f>
        <v>Gutman Lifting doo</v>
      </c>
      <c r="F1153" t="str">
        <f>Table1[[#This Row],[Termékkör]]</f>
        <v>Textilkötelek hevederek</v>
      </c>
      <c r="G1153" s="4">
        <f>Table1[[#This Row],[SzumElad]]</f>
        <v>4728.2</v>
      </c>
      <c r="H1153" s="7">
        <f>Table1[[#This Row],[Jut_%]]</f>
        <v>0</v>
      </c>
      <c r="I1153" s="4">
        <f>Table1[[#This Row],[Jut]]</f>
        <v>0</v>
      </c>
      <c r="J1153" s="4">
        <f>Table1[[#This Row],[Column1]]</f>
        <v>0</v>
      </c>
    </row>
    <row r="1154" spans="1:10" hidden="1" x14ac:dyDescent="0.3">
      <c r="A1154" s="2" t="str">
        <f>Table1[[#This Row],[Befolyt]]</f>
        <v>n</v>
      </c>
      <c r="B1154" t="str">
        <f>Table1[[#This Row],[ÜK]]</f>
        <v>Vlada Gasić</v>
      </c>
      <c r="C1154" s="3" t="str">
        <f>Table1[[#This Row],[Szla]]</f>
        <v>444/2026</v>
      </c>
      <c r="D1154" s="6">
        <f>Table1[[#This Row],[Kelt_hó]]</f>
        <v>2</v>
      </c>
      <c r="E1154" t="str">
        <f>Table1[[#This Row],[Vevő]]</f>
        <v>Gutman Lifting doo</v>
      </c>
      <c r="F1154" t="str">
        <f>Table1[[#This Row],[Termékkör]]</f>
        <v>Textilkötelek hevederek</v>
      </c>
      <c r="G1154" s="4">
        <f>Table1[[#This Row],[SzumElad]]</f>
        <v>20066.400000000001</v>
      </c>
      <c r="H1154" s="7">
        <f>Table1[[#This Row],[Jut_%]]</f>
        <v>0</v>
      </c>
      <c r="I1154" s="4">
        <f>Table1[[#This Row],[Jut]]</f>
        <v>0</v>
      </c>
      <c r="J1154" s="4">
        <f>Table1[[#This Row],[Column1]]</f>
        <v>0</v>
      </c>
    </row>
    <row r="1155" spans="1:10" hidden="1" x14ac:dyDescent="0.3">
      <c r="A1155" s="2" t="str">
        <f>Table1[[#This Row],[Befolyt]]</f>
        <v>n</v>
      </c>
      <c r="B1155" t="str">
        <f>Table1[[#This Row],[ÜK]]</f>
        <v>Vlada Gasić</v>
      </c>
      <c r="C1155" s="3" t="str">
        <f>Table1[[#This Row],[Szla]]</f>
        <v>444/2026</v>
      </c>
      <c r="D1155" s="6">
        <f>Table1[[#This Row],[Kelt_hó]]</f>
        <v>2</v>
      </c>
      <c r="E1155" t="str">
        <f>Table1[[#This Row],[Vevő]]</f>
        <v>Gutman Lifting doo</v>
      </c>
      <c r="F1155" t="str">
        <f>Table1[[#This Row],[Termékkör]]</f>
        <v>Textilkötelek hevederek</v>
      </c>
      <c r="G1155" s="4">
        <f>Table1[[#This Row],[SzumElad]]</f>
        <v>64903.86</v>
      </c>
      <c r="H1155" s="7">
        <f>Table1[[#This Row],[Jut_%]]</f>
        <v>0</v>
      </c>
      <c r="I1155" s="4">
        <f>Table1[[#This Row],[Jut]]</f>
        <v>0</v>
      </c>
      <c r="J1155" s="4">
        <f>Table1[[#This Row],[Column1]]</f>
        <v>0</v>
      </c>
    </row>
    <row r="1156" spans="1:10" hidden="1" x14ac:dyDescent="0.3">
      <c r="A1156" s="2" t="str">
        <f>Table1[[#This Row],[Befolyt]]</f>
        <v>n</v>
      </c>
      <c r="B1156" t="str">
        <f>Table1[[#This Row],[ÜK]]</f>
        <v>Vlada Gasić</v>
      </c>
      <c r="C1156" s="3" t="str">
        <f>Table1[[#This Row],[Szla]]</f>
        <v>444/2026</v>
      </c>
      <c r="D1156" s="6">
        <f>Table1[[#This Row],[Kelt_hó]]</f>
        <v>2</v>
      </c>
      <c r="E1156" t="str">
        <f>Table1[[#This Row],[Vevő]]</f>
        <v>Gutman Lifting doo</v>
      </c>
      <c r="F1156" t="str">
        <f>Table1[[#This Row],[Termékkör]]</f>
        <v>Textilkötelek hevederek</v>
      </c>
      <c r="G1156" s="4">
        <f>Table1[[#This Row],[SzumElad]]</f>
        <v>67440.959999999992</v>
      </c>
      <c r="H1156" s="7">
        <f>Table1[[#This Row],[Jut_%]]</f>
        <v>0</v>
      </c>
      <c r="I1156" s="4">
        <f>Table1[[#This Row],[Jut]]</f>
        <v>0</v>
      </c>
      <c r="J1156" s="4">
        <f>Table1[[#This Row],[Column1]]</f>
        <v>0</v>
      </c>
    </row>
    <row r="1157" spans="1:10" hidden="1" x14ac:dyDescent="0.3">
      <c r="A1157" s="2" t="str">
        <f>Table1[[#This Row],[Befolyt]]</f>
        <v>n</v>
      </c>
      <c r="B1157" t="str">
        <f>Table1[[#This Row],[ÜK]]</f>
        <v>Vlada Gasić</v>
      </c>
      <c r="C1157" s="3" t="str">
        <f>Table1[[#This Row],[Szla]]</f>
        <v>444/2026</v>
      </c>
      <c r="D1157" s="6">
        <f>Table1[[#This Row],[Kelt_hó]]</f>
        <v>2</v>
      </c>
      <c r="E1157" t="str">
        <f>Table1[[#This Row],[Vevő]]</f>
        <v>Gutman Lifting doo</v>
      </c>
      <c r="F1157" t="str">
        <f>Table1[[#This Row],[Termékkör]]</f>
        <v>Textilkötelek hevederek</v>
      </c>
      <c r="G1157" s="4">
        <f>Table1[[#This Row],[SzumElad]]</f>
        <v>27062.48</v>
      </c>
      <c r="H1157" s="7">
        <f>Table1[[#This Row],[Jut_%]]</f>
        <v>0</v>
      </c>
      <c r="I1157" s="4">
        <f>Table1[[#This Row],[Jut]]</f>
        <v>0</v>
      </c>
      <c r="J1157" s="4">
        <f>Table1[[#This Row],[Column1]]</f>
        <v>0</v>
      </c>
    </row>
    <row r="1158" spans="1:10" hidden="1" x14ac:dyDescent="0.3">
      <c r="A1158" s="2" t="str">
        <f>Table1[[#This Row],[Befolyt]]</f>
        <v>n</v>
      </c>
      <c r="B1158" t="str">
        <f>Table1[[#This Row],[ÜK]]</f>
        <v>Vlada Gasić</v>
      </c>
      <c r="C1158" s="3" t="str">
        <f>Table1[[#This Row],[Szla]]</f>
        <v>444/2026</v>
      </c>
      <c r="D1158" s="6">
        <f>Table1[[#This Row],[Kelt_hó]]</f>
        <v>2</v>
      </c>
      <c r="E1158" t="str">
        <f>Table1[[#This Row],[Vevő]]</f>
        <v>Gutman Lifting doo</v>
      </c>
      <c r="F1158" t="str">
        <f>Table1[[#This Row],[Termékkör]]</f>
        <v>Textilkötelek hevederek</v>
      </c>
      <c r="G1158" s="4">
        <f>Table1[[#This Row],[SzumElad]]</f>
        <v>43592.1</v>
      </c>
      <c r="H1158" s="7">
        <f>Table1[[#This Row],[Jut_%]]</f>
        <v>0</v>
      </c>
      <c r="I1158" s="4">
        <f>Table1[[#This Row],[Jut]]</f>
        <v>0</v>
      </c>
      <c r="J1158" s="4">
        <f>Table1[[#This Row],[Column1]]</f>
        <v>0</v>
      </c>
    </row>
    <row r="1159" spans="1:10" hidden="1" x14ac:dyDescent="0.3">
      <c r="A1159" s="2" t="str">
        <f>Table1[[#This Row],[Befolyt]]</f>
        <v>n</v>
      </c>
      <c r="B1159" t="str">
        <f>Table1[[#This Row],[ÜK]]</f>
        <v>Vlada Gasić</v>
      </c>
      <c r="C1159" s="3" t="str">
        <f>Table1[[#This Row],[Szla]]</f>
        <v>444/2026</v>
      </c>
      <c r="D1159" s="6">
        <f>Table1[[#This Row],[Kelt_hó]]</f>
        <v>2</v>
      </c>
      <c r="E1159" t="str">
        <f>Table1[[#This Row],[Vevő]]</f>
        <v>Gutman Lifting doo</v>
      </c>
      <c r="F1159" t="str">
        <f>Table1[[#This Row],[Termékkör]]</f>
        <v>Textilkötelek hevederek</v>
      </c>
      <c r="G1159" s="4">
        <f>Table1[[#This Row],[SzumElad]]</f>
        <v>92996.479999999996</v>
      </c>
      <c r="H1159" s="7">
        <f>Table1[[#This Row],[Jut_%]]</f>
        <v>0</v>
      </c>
      <c r="I1159" s="4">
        <f>Table1[[#This Row],[Jut]]</f>
        <v>0</v>
      </c>
      <c r="J1159" s="4">
        <f>Table1[[#This Row],[Column1]]</f>
        <v>0</v>
      </c>
    </row>
    <row r="1160" spans="1:10" hidden="1" x14ac:dyDescent="0.3">
      <c r="A1160" s="2" t="str">
        <f>Table1[[#This Row],[Befolyt]]</f>
        <v>n</v>
      </c>
      <c r="B1160" t="str">
        <f>Table1[[#This Row],[ÜK]]</f>
        <v>Vlada Gasić</v>
      </c>
      <c r="C1160" s="3" t="str">
        <f>Table1[[#This Row],[Szla]]</f>
        <v>444/2026</v>
      </c>
      <c r="D1160" s="6">
        <f>Table1[[#This Row],[Kelt_hó]]</f>
        <v>2</v>
      </c>
      <c r="E1160" t="str">
        <f>Table1[[#This Row],[Vevő]]</f>
        <v>Gutman Lifting doo</v>
      </c>
      <c r="F1160" t="str">
        <f>Table1[[#This Row],[Termékkör]]</f>
        <v>Textilkötelek hevederek</v>
      </c>
      <c r="G1160" s="4">
        <f>Table1[[#This Row],[SzumElad]]</f>
        <v>48589.399999999994</v>
      </c>
      <c r="H1160" s="7">
        <f>Table1[[#This Row],[Jut_%]]</f>
        <v>0</v>
      </c>
      <c r="I1160" s="4">
        <f>Table1[[#This Row],[Jut]]</f>
        <v>0</v>
      </c>
      <c r="J1160" s="4">
        <f>Table1[[#This Row],[Column1]]</f>
        <v>0</v>
      </c>
    </row>
    <row r="1161" spans="1:10" hidden="1" x14ac:dyDescent="0.3">
      <c r="A1161" s="2" t="str">
        <f>Table1[[#This Row],[Befolyt]]</f>
        <v>n</v>
      </c>
      <c r="B1161" t="str">
        <f>Table1[[#This Row],[ÜK]]</f>
        <v>Vlada Gasić</v>
      </c>
      <c r="C1161" s="3" t="str">
        <f>Table1[[#This Row],[Szla]]</f>
        <v>444/2026</v>
      </c>
      <c r="D1161" s="6">
        <f>Table1[[#This Row],[Kelt_hó]]</f>
        <v>2</v>
      </c>
      <c r="E1161" t="str">
        <f>Table1[[#This Row],[Vevő]]</f>
        <v>Gutman Lifting doo</v>
      </c>
      <c r="F1161" t="str">
        <f>Table1[[#This Row],[Termékkör]]</f>
        <v>Textilkötelek hevederek</v>
      </c>
      <c r="G1161" s="4">
        <f>Table1[[#This Row],[SzumElad]]</f>
        <v>48896.88</v>
      </c>
      <c r="H1161" s="7">
        <f>Table1[[#This Row],[Jut_%]]</f>
        <v>0</v>
      </c>
      <c r="I1161" s="4">
        <f>Table1[[#This Row],[Jut]]</f>
        <v>0</v>
      </c>
      <c r="J1161" s="4">
        <f>Table1[[#This Row],[Column1]]</f>
        <v>0</v>
      </c>
    </row>
    <row r="1162" spans="1:10" hidden="1" x14ac:dyDescent="0.3">
      <c r="A1162" s="2" t="str">
        <f>Table1[[#This Row],[Befolyt]]</f>
        <v>n</v>
      </c>
      <c r="B1162" t="str">
        <f>Table1[[#This Row],[ÜK]]</f>
        <v>Vlada Gasić</v>
      </c>
      <c r="C1162" s="3" t="str">
        <f>Table1[[#This Row],[Szla]]</f>
        <v>444/2026</v>
      </c>
      <c r="D1162" s="6">
        <f>Table1[[#This Row],[Kelt_hó]]</f>
        <v>2</v>
      </c>
      <c r="E1162" t="str">
        <f>Table1[[#This Row],[Vevő]]</f>
        <v>Gutman Lifting doo</v>
      </c>
      <c r="F1162" t="str">
        <f>Table1[[#This Row],[Termékkör]]</f>
        <v>Textilkötelek hevederek</v>
      </c>
      <c r="G1162" s="4">
        <f>Table1[[#This Row],[SzumElad]]</f>
        <v>47167.199999999997</v>
      </c>
      <c r="H1162" s="7">
        <f>Table1[[#This Row],[Jut_%]]</f>
        <v>0</v>
      </c>
      <c r="I1162" s="4">
        <f>Table1[[#This Row],[Jut]]</f>
        <v>0</v>
      </c>
      <c r="J1162" s="4">
        <f>Table1[[#This Row],[Column1]]</f>
        <v>0</v>
      </c>
    </row>
    <row r="1163" spans="1:10" hidden="1" x14ac:dyDescent="0.3">
      <c r="A1163" s="2" t="str">
        <f>Table1[[#This Row],[Befolyt]]</f>
        <v>n</v>
      </c>
      <c r="B1163" t="str">
        <f>Table1[[#This Row],[ÜK]]</f>
        <v>Vlada Gasić</v>
      </c>
      <c r="C1163" s="3" t="str">
        <f>Table1[[#This Row],[Szla]]</f>
        <v>444/2026</v>
      </c>
      <c r="D1163" s="6">
        <f>Table1[[#This Row],[Kelt_hó]]</f>
        <v>2</v>
      </c>
      <c r="E1163" t="str">
        <f>Table1[[#This Row],[Vevő]]</f>
        <v>Gutman Lifting doo</v>
      </c>
      <c r="F1163" t="str">
        <f>Table1[[#This Row],[Termékkör]]</f>
        <v>Textilkötelek hevederek</v>
      </c>
      <c r="G1163" s="4">
        <f>Table1[[#This Row],[SzumElad]]</f>
        <v>22987.800000000003</v>
      </c>
      <c r="H1163" s="7">
        <f>Table1[[#This Row],[Jut_%]]</f>
        <v>0</v>
      </c>
      <c r="I1163" s="4">
        <f>Table1[[#This Row],[Jut]]</f>
        <v>0</v>
      </c>
      <c r="J1163" s="4">
        <f>Table1[[#This Row],[Column1]]</f>
        <v>0</v>
      </c>
    </row>
    <row r="1164" spans="1:10" hidden="1" x14ac:dyDescent="0.3">
      <c r="A1164" s="2" t="str">
        <f>Table1[[#This Row],[Befolyt]]</f>
        <v>n</v>
      </c>
      <c r="B1164" t="str">
        <f>Table1[[#This Row],[ÜK]]</f>
        <v>Vlada Gasić</v>
      </c>
      <c r="C1164" s="3" t="str">
        <f>Table1[[#This Row],[Szla]]</f>
        <v>444/2026</v>
      </c>
      <c r="D1164" s="6">
        <f>Table1[[#This Row],[Kelt_hó]]</f>
        <v>2</v>
      </c>
      <c r="E1164" t="str">
        <f>Table1[[#This Row],[Vevő]]</f>
        <v>Gutman Lifting doo</v>
      </c>
      <c r="F1164" t="str">
        <f>Table1[[#This Row],[Termékkör]]</f>
        <v>Textilkötelek hevederek</v>
      </c>
      <c r="G1164" s="4">
        <f>Table1[[#This Row],[SzumElad]]</f>
        <v>45298.8</v>
      </c>
      <c r="H1164" s="7">
        <f>Table1[[#This Row],[Jut_%]]</f>
        <v>0</v>
      </c>
      <c r="I1164" s="4">
        <f>Table1[[#This Row],[Jut]]</f>
        <v>0</v>
      </c>
      <c r="J1164" s="4">
        <f>Table1[[#This Row],[Column1]]</f>
        <v>0</v>
      </c>
    </row>
    <row r="1165" spans="1:10" hidden="1" x14ac:dyDescent="0.3">
      <c r="A1165" s="2" t="str">
        <f>Table1[[#This Row],[Befolyt]]</f>
        <v>n</v>
      </c>
      <c r="B1165" t="str">
        <f>Table1[[#This Row],[ÜK]]</f>
        <v>Vlada Gasić</v>
      </c>
      <c r="C1165" s="3" t="str">
        <f>Table1[[#This Row],[Szla]]</f>
        <v>444/2026</v>
      </c>
      <c r="D1165" s="6">
        <f>Table1[[#This Row],[Kelt_hó]]</f>
        <v>2</v>
      </c>
      <c r="E1165" t="str">
        <f>Table1[[#This Row],[Vevő]]</f>
        <v>Gutman Lifting doo</v>
      </c>
      <c r="F1165" t="str">
        <f>Table1[[#This Row],[Termékkör]]</f>
        <v>Textilkötelek hevederek</v>
      </c>
      <c r="G1165" s="4">
        <f>Table1[[#This Row],[SzumElad]]</f>
        <v>24275.55</v>
      </c>
      <c r="H1165" s="7">
        <f>Table1[[#This Row],[Jut_%]]</f>
        <v>0</v>
      </c>
      <c r="I1165" s="4">
        <f>Table1[[#This Row],[Jut]]</f>
        <v>0</v>
      </c>
      <c r="J1165" s="4">
        <f>Table1[[#This Row],[Column1]]</f>
        <v>0</v>
      </c>
    </row>
    <row r="1166" spans="1:10" hidden="1" x14ac:dyDescent="0.3">
      <c r="A1166" s="2" t="str">
        <f>Table1[[#This Row],[Befolyt]]</f>
        <v>n</v>
      </c>
      <c r="B1166" t="str">
        <f>Table1[[#This Row],[ÜK]]</f>
        <v>Vlada Gasić</v>
      </c>
      <c r="C1166" s="3" t="str">
        <f>Table1[[#This Row],[Szla]]</f>
        <v>444/2026</v>
      </c>
      <c r="D1166" s="6">
        <f>Table1[[#This Row],[Kelt_hó]]</f>
        <v>2</v>
      </c>
      <c r="E1166" t="str">
        <f>Table1[[#This Row],[Vevő]]</f>
        <v>Gutman Lifting doo</v>
      </c>
      <c r="F1166" t="str">
        <f>Table1[[#This Row],[Termékkör]]</f>
        <v>Textilkötelek hevederek</v>
      </c>
      <c r="G1166" s="4">
        <f>Table1[[#This Row],[SzumElad]]</f>
        <v>53356</v>
      </c>
      <c r="H1166" s="7">
        <f>Table1[[#This Row],[Jut_%]]</f>
        <v>0</v>
      </c>
      <c r="I1166" s="4">
        <f>Table1[[#This Row],[Jut]]</f>
        <v>0</v>
      </c>
      <c r="J1166" s="4">
        <f>Table1[[#This Row],[Column1]]</f>
        <v>0</v>
      </c>
    </row>
    <row r="1167" spans="1:10" hidden="1" x14ac:dyDescent="0.3">
      <c r="A1167" s="2" t="str">
        <f>Table1[[#This Row],[Befolyt]]</f>
        <v>n</v>
      </c>
      <c r="B1167" t="str">
        <f>Table1[[#This Row],[ÜK]]</f>
        <v>Vlada Gasić</v>
      </c>
      <c r="C1167" s="3" t="str">
        <f>Table1[[#This Row],[Szla]]</f>
        <v>444/2026</v>
      </c>
      <c r="D1167" s="6">
        <f>Table1[[#This Row],[Kelt_hó]]</f>
        <v>2</v>
      </c>
      <c r="E1167" t="str">
        <f>Table1[[#This Row],[Vevő]]</f>
        <v>Gutman Lifting doo</v>
      </c>
      <c r="F1167" t="str">
        <f>Table1[[#This Row],[Termékkör]]</f>
        <v>Textilkötelek hevederek</v>
      </c>
      <c r="G1167" s="4">
        <f>Table1[[#This Row],[SzumElad]]</f>
        <v>33582.080000000002</v>
      </c>
      <c r="H1167" s="7">
        <f>Table1[[#This Row],[Jut_%]]</f>
        <v>0</v>
      </c>
      <c r="I1167" s="4">
        <f>Table1[[#This Row],[Jut]]</f>
        <v>0</v>
      </c>
      <c r="J1167" s="4">
        <f>Table1[[#This Row],[Column1]]</f>
        <v>0</v>
      </c>
    </row>
    <row r="1168" spans="1:10" hidden="1" x14ac:dyDescent="0.3">
      <c r="A1168" s="2" t="str">
        <f>Table1[[#This Row],[Befolyt]]</f>
        <v>n</v>
      </c>
      <c r="B1168" t="str">
        <f>Table1[[#This Row],[ÜK]]</f>
        <v>Vlada Gasić</v>
      </c>
      <c r="C1168" s="3" t="str">
        <f>Table1[[#This Row],[Szla]]</f>
        <v>444/2026</v>
      </c>
      <c r="D1168" s="6">
        <f>Table1[[#This Row],[Kelt_hó]]</f>
        <v>2</v>
      </c>
      <c r="E1168" t="str">
        <f>Table1[[#This Row],[Vevő]]</f>
        <v>Gutman Lifting doo</v>
      </c>
      <c r="F1168" t="str">
        <f>Table1[[#This Row],[Termékkör]]</f>
        <v>Textilkötelek hevederek</v>
      </c>
      <c r="G1168" s="4">
        <f>Table1[[#This Row],[SzumElad]]</f>
        <v>25140.6</v>
      </c>
      <c r="H1168" s="7">
        <f>Table1[[#This Row],[Jut_%]]</f>
        <v>0</v>
      </c>
      <c r="I1168" s="4">
        <f>Table1[[#This Row],[Jut]]</f>
        <v>0</v>
      </c>
      <c r="J1168" s="4">
        <f>Table1[[#This Row],[Column1]]</f>
        <v>0</v>
      </c>
    </row>
    <row r="1169" spans="1:10" hidden="1" x14ac:dyDescent="0.3">
      <c r="A1169" s="2" t="str">
        <f>Table1[[#This Row],[Befolyt]]</f>
        <v>n</v>
      </c>
      <c r="B1169" t="str">
        <f>Table1[[#This Row],[ÜK]]</f>
        <v>Vlada Gasić</v>
      </c>
      <c r="C1169" s="3" t="str">
        <f>Table1[[#This Row],[Szla]]</f>
        <v>444/2026</v>
      </c>
      <c r="D1169" s="6">
        <f>Table1[[#This Row],[Kelt_hó]]</f>
        <v>2</v>
      </c>
      <c r="E1169" t="str">
        <f>Table1[[#This Row],[Vevő]]</f>
        <v>Gutman Lifting doo</v>
      </c>
      <c r="F1169" t="str">
        <f>Table1[[#This Row],[Termékkör]]</f>
        <v>Textilkötelek hevederek</v>
      </c>
      <c r="G1169" s="4">
        <f>Table1[[#This Row],[SzumElad]]</f>
        <v>8072.6999999999989</v>
      </c>
      <c r="H1169" s="7">
        <f>Table1[[#This Row],[Jut_%]]</f>
        <v>0</v>
      </c>
      <c r="I1169" s="4">
        <f>Table1[[#This Row],[Jut]]</f>
        <v>0</v>
      </c>
      <c r="J1169" s="4">
        <f>Table1[[#This Row],[Column1]]</f>
        <v>0</v>
      </c>
    </row>
    <row r="1170" spans="1:10" hidden="1" x14ac:dyDescent="0.3">
      <c r="A1170" s="2" t="str">
        <f>Table1[[#This Row],[Befolyt]]</f>
        <v>n</v>
      </c>
      <c r="B1170" t="str">
        <f>Table1[[#This Row],[ÜK]]</f>
        <v>Vlada Gasić</v>
      </c>
      <c r="C1170" s="3" t="str">
        <f>Table1[[#This Row],[Szla]]</f>
        <v>444/2026</v>
      </c>
      <c r="D1170" s="6">
        <f>Table1[[#This Row],[Kelt_hó]]</f>
        <v>2</v>
      </c>
      <c r="E1170" t="str">
        <f>Table1[[#This Row],[Vevő]]</f>
        <v>Gutman Lifting doo</v>
      </c>
      <c r="F1170" t="str">
        <f>Table1[[#This Row],[Termékkör]]</f>
        <v>Fuvar</v>
      </c>
      <c r="G1170" s="4">
        <f>Table1[[#This Row],[SzumElad]]</f>
        <v>4612.92</v>
      </c>
      <c r="H1170" s="7">
        <f>Table1[[#This Row],[Jut_%]]</f>
        <v>0</v>
      </c>
      <c r="I1170" s="4">
        <f>Table1[[#This Row],[Jut]]</f>
        <v>0</v>
      </c>
      <c r="J1170" s="4">
        <f>Table1[[#This Row],[Column1]]</f>
        <v>0</v>
      </c>
    </row>
    <row r="1171" spans="1:10" hidden="1" x14ac:dyDescent="0.3">
      <c r="A1171" s="2" t="str">
        <f>Table1[[#This Row],[Befolyt]]</f>
        <v>n</v>
      </c>
      <c r="B1171" t="str">
        <f>Table1[[#This Row],[ÜK]]</f>
        <v>Vlada Gasić</v>
      </c>
      <c r="C1171" s="3" t="str">
        <f>Table1[[#This Row],[Szla]]</f>
        <v>444/2026</v>
      </c>
      <c r="D1171" s="6">
        <f>Table1[[#This Row],[Kelt_hó]]</f>
        <v>2</v>
      </c>
      <c r="E1171" t="str">
        <f>Table1[[#This Row],[Vevő]]</f>
        <v>Gutman Lifting doo</v>
      </c>
      <c r="F1171" t="str">
        <f>Table1[[#This Row],[Termékkör]]</f>
        <v>Rakományrögzítők</v>
      </c>
      <c r="G1171" s="4">
        <f>Table1[[#This Row],[SzumElad]]</f>
        <v>115092.6</v>
      </c>
      <c r="H1171" s="7">
        <f>Table1[[#This Row],[Jut_%]]</f>
        <v>0</v>
      </c>
      <c r="I1171" s="4">
        <f>Table1[[#This Row],[Jut]]</f>
        <v>0</v>
      </c>
      <c r="J1171" s="4">
        <f>Table1[[#This Row],[Column1]]</f>
        <v>0</v>
      </c>
    </row>
    <row r="1172" spans="1:10" hidden="1" x14ac:dyDescent="0.3">
      <c r="A1172" s="2" t="str">
        <f>Table1[[#This Row],[Befolyt]]</f>
        <v>n</v>
      </c>
      <c r="B1172" t="str">
        <f>Table1[[#This Row],[ÜK]]</f>
        <v>Vlada Gasić</v>
      </c>
      <c r="C1172" s="3" t="str">
        <f>Table1[[#This Row],[Szla]]</f>
        <v>444/2026</v>
      </c>
      <c r="D1172" s="6">
        <f>Table1[[#This Row],[Kelt_hó]]</f>
        <v>2</v>
      </c>
      <c r="E1172" t="str">
        <f>Table1[[#This Row],[Vevő]]</f>
        <v>Gutman Lifting doo</v>
      </c>
      <c r="F1172" t="str">
        <f>Table1[[#This Row],[Termékkör]]</f>
        <v>Rakományrögzítők</v>
      </c>
      <c r="G1172" s="4">
        <f>Table1[[#This Row],[SzumElad]]</f>
        <v>35827.199999999997</v>
      </c>
      <c r="H1172" s="7">
        <f>Table1[[#This Row],[Jut_%]]</f>
        <v>0</v>
      </c>
      <c r="I1172" s="4">
        <f>Table1[[#This Row],[Jut]]</f>
        <v>0</v>
      </c>
      <c r="J1172" s="4">
        <f>Table1[[#This Row],[Column1]]</f>
        <v>0</v>
      </c>
    </row>
    <row r="1173" spans="1:10" hidden="1" x14ac:dyDescent="0.3">
      <c r="A1173" s="2" t="str">
        <f>Table1[[#This Row],[Befolyt]]</f>
        <v>n</v>
      </c>
      <c r="B1173" t="str">
        <f>Table1[[#This Row],[ÜK]]</f>
        <v>Vlada Gasić</v>
      </c>
      <c r="C1173" s="3" t="str">
        <f>Table1[[#This Row],[Szla]]</f>
        <v>443/2026</v>
      </c>
      <c r="D1173" s="6">
        <f>Table1[[#This Row],[Kelt_hó]]</f>
        <v>2</v>
      </c>
      <c r="E1173" t="str">
        <f>Table1[[#This Row],[Vevő]]</f>
        <v>Gutman Lifting doo</v>
      </c>
      <c r="F1173" t="str">
        <f>Table1[[#This Row],[Termékkör]]</f>
        <v>Emelőszerkezetek</v>
      </c>
      <c r="G1173" s="4">
        <f>Table1[[#This Row],[SzumElad]]</f>
        <v>70981.3</v>
      </c>
      <c r="H1173" s="7">
        <f>Table1[[#This Row],[Jut_%]]</f>
        <v>0</v>
      </c>
      <c r="I1173" s="4">
        <f>Table1[[#This Row],[Jut]]</f>
        <v>0</v>
      </c>
      <c r="J1173" s="4">
        <f>Table1[[#This Row],[Column1]]</f>
        <v>0</v>
      </c>
    </row>
    <row r="1174" spans="1:10" hidden="1" x14ac:dyDescent="0.3">
      <c r="A1174" s="2" t="str">
        <f>Table1[[#This Row],[Befolyt]]</f>
        <v>n</v>
      </c>
      <c r="B1174" t="str">
        <f>Table1[[#This Row],[ÜK]]</f>
        <v>Vlada Gasić</v>
      </c>
      <c r="C1174" s="3" t="str">
        <f>Table1[[#This Row],[Szla]]</f>
        <v>443/2026</v>
      </c>
      <c r="D1174" s="6">
        <f>Table1[[#This Row],[Kelt_hó]]</f>
        <v>2</v>
      </c>
      <c r="E1174" t="str">
        <f>Table1[[#This Row],[Vevő]]</f>
        <v>Gutman Lifting doo</v>
      </c>
      <c r="F1174" t="str">
        <f>Table1[[#This Row],[Termékkör]]</f>
        <v>Emelőszerkezetek</v>
      </c>
      <c r="G1174" s="4">
        <f>Table1[[#This Row],[SzumElad]]</f>
        <v>49588.9</v>
      </c>
      <c r="H1174" s="7">
        <f>Table1[[#This Row],[Jut_%]]</f>
        <v>0</v>
      </c>
      <c r="I1174" s="4">
        <f>Table1[[#This Row],[Jut]]</f>
        <v>0</v>
      </c>
      <c r="J1174" s="4">
        <f>Table1[[#This Row],[Column1]]</f>
        <v>0</v>
      </c>
    </row>
    <row r="1175" spans="1:10" hidden="1" x14ac:dyDescent="0.3">
      <c r="A1175" s="2" t="str">
        <f>Table1[[#This Row],[Befolyt]]</f>
        <v>n</v>
      </c>
      <c r="B1175" t="str">
        <f>Table1[[#This Row],[ÜK]]</f>
        <v>Vlada Gasić</v>
      </c>
      <c r="C1175" s="3" t="str">
        <f>Table1[[#This Row],[Szla]]</f>
        <v>443/2026</v>
      </c>
      <c r="D1175" s="6">
        <f>Table1[[#This Row],[Kelt_hó]]</f>
        <v>2</v>
      </c>
      <c r="E1175" t="str">
        <f>Table1[[#This Row],[Vevő]]</f>
        <v>Gutman Lifting doo</v>
      </c>
      <c r="F1175" t="str">
        <f>Table1[[#This Row],[Termékkör]]</f>
        <v>Emelőszerkezetek</v>
      </c>
      <c r="G1175" s="4">
        <f>Table1[[#This Row],[SzumElad]]</f>
        <v>44760.7</v>
      </c>
      <c r="H1175" s="7">
        <f>Table1[[#This Row],[Jut_%]]</f>
        <v>0</v>
      </c>
      <c r="I1175" s="4">
        <f>Table1[[#This Row],[Jut]]</f>
        <v>0</v>
      </c>
      <c r="J1175" s="4">
        <f>Table1[[#This Row],[Column1]]</f>
        <v>0</v>
      </c>
    </row>
    <row r="1176" spans="1:10" hidden="1" x14ac:dyDescent="0.3">
      <c r="A1176" s="2" t="str">
        <f>Table1[[#This Row],[Befolyt]]</f>
        <v>n</v>
      </c>
      <c r="B1176" t="str">
        <f>Table1[[#This Row],[ÜK]]</f>
        <v>Vlada Gasić</v>
      </c>
      <c r="C1176" s="3" t="str">
        <f>Table1[[#This Row],[Szla]]</f>
        <v>443/2026</v>
      </c>
      <c r="D1176" s="6">
        <f>Table1[[#This Row],[Kelt_hó]]</f>
        <v>2</v>
      </c>
      <c r="E1176" t="str">
        <f>Table1[[#This Row],[Vevő]]</f>
        <v>Gutman Lifting doo</v>
      </c>
      <c r="F1176" t="str">
        <f>Table1[[#This Row],[Termékkör]]</f>
        <v>Emelőszerkezetek</v>
      </c>
      <c r="G1176" s="4">
        <f>Table1[[#This Row],[SzumElad]]</f>
        <v>74152.679999999993</v>
      </c>
      <c r="H1176" s="7">
        <f>Table1[[#This Row],[Jut_%]]</f>
        <v>0</v>
      </c>
      <c r="I1176" s="4">
        <f>Table1[[#This Row],[Jut]]</f>
        <v>0</v>
      </c>
      <c r="J1176" s="4">
        <f>Table1[[#This Row],[Column1]]</f>
        <v>0</v>
      </c>
    </row>
    <row r="1177" spans="1:10" hidden="1" x14ac:dyDescent="0.3">
      <c r="A1177" s="2" t="str">
        <f>Table1[[#This Row],[Befolyt]]</f>
        <v>n</v>
      </c>
      <c r="B1177" t="str">
        <f>Table1[[#This Row],[ÜK]]</f>
        <v>Vlada Gasić</v>
      </c>
      <c r="C1177" s="3" t="str">
        <f>Table1[[#This Row],[Szla]]</f>
        <v>443/2026</v>
      </c>
      <c r="D1177" s="6">
        <f>Table1[[#This Row],[Kelt_hó]]</f>
        <v>2</v>
      </c>
      <c r="E1177" t="str">
        <f>Table1[[#This Row],[Vevő]]</f>
        <v>Gutman Lifting doo</v>
      </c>
      <c r="F1177" t="str">
        <f>Table1[[#This Row],[Termékkör]]</f>
        <v>Emelőszerkezetek</v>
      </c>
      <c r="G1177" s="4">
        <f>Table1[[#This Row],[SzumElad]]</f>
        <v>85954.08</v>
      </c>
      <c r="H1177" s="7">
        <f>Table1[[#This Row],[Jut_%]]</f>
        <v>0</v>
      </c>
      <c r="I1177" s="4">
        <f>Table1[[#This Row],[Jut]]</f>
        <v>0</v>
      </c>
      <c r="J1177" s="4">
        <f>Table1[[#This Row],[Column1]]</f>
        <v>0</v>
      </c>
    </row>
    <row r="1178" spans="1:10" hidden="1" x14ac:dyDescent="0.3">
      <c r="A1178" s="2" t="str">
        <f>Table1[[#This Row],[Befolyt]]</f>
        <v>n</v>
      </c>
      <c r="B1178" t="str">
        <f>Table1[[#This Row],[ÜK]]</f>
        <v>Vlada Gasić</v>
      </c>
      <c r="C1178" s="3" t="str">
        <f>Table1[[#This Row],[Szla]]</f>
        <v>443/2026</v>
      </c>
      <c r="D1178" s="6">
        <f>Table1[[#This Row],[Kelt_hó]]</f>
        <v>2</v>
      </c>
      <c r="E1178" t="str">
        <f>Table1[[#This Row],[Vevő]]</f>
        <v>Gutman Lifting doo</v>
      </c>
      <c r="F1178" t="str">
        <f>Table1[[#This Row],[Termékkör]]</f>
        <v>Emelőmágnesek</v>
      </c>
      <c r="G1178" s="4">
        <f>Table1[[#This Row],[SzumElad]]</f>
        <v>124533.46</v>
      </c>
      <c r="H1178" s="7">
        <f>Table1[[#This Row],[Jut_%]]</f>
        <v>0</v>
      </c>
      <c r="I1178" s="4">
        <f>Table1[[#This Row],[Jut]]</f>
        <v>0</v>
      </c>
      <c r="J1178" s="4">
        <f>Table1[[#This Row],[Column1]]</f>
        <v>0</v>
      </c>
    </row>
    <row r="1179" spans="1:10" hidden="1" x14ac:dyDescent="0.3">
      <c r="A1179" s="2" t="str">
        <f>Table1[[#This Row],[Befolyt]]</f>
        <v>n</v>
      </c>
      <c r="B1179" t="str">
        <f>Table1[[#This Row],[ÜK]]</f>
        <v>Vlada Gasić</v>
      </c>
      <c r="C1179" s="3" t="str">
        <f>Table1[[#This Row],[Szla]]</f>
        <v>443/2026</v>
      </c>
      <c r="D1179" s="6">
        <f>Table1[[#This Row],[Kelt_hó]]</f>
        <v>2</v>
      </c>
      <c r="E1179" t="str">
        <f>Table1[[#This Row],[Vevő]]</f>
        <v>Gutman Lifting doo</v>
      </c>
      <c r="F1179" t="str">
        <f>Table1[[#This Row],[Termékkör]]</f>
        <v>Emelőmágnesek</v>
      </c>
      <c r="G1179" s="4">
        <f>Table1[[#This Row],[SzumElad]]</f>
        <v>101849.45</v>
      </c>
      <c r="H1179" s="7">
        <f>Table1[[#This Row],[Jut_%]]</f>
        <v>0</v>
      </c>
      <c r="I1179" s="4">
        <f>Table1[[#This Row],[Jut]]</f>
        <v>0</v>
      </c>
      <c r="J1179" s="4">
        <f>Table1[[#This Row],[Column1]]</f>
        <v>0</v>
      </c>
    </row>
    <row r="1180" spans="1:10" hidden="1" x14ac:dyDescent="0.3">
      <c r="A1180" s="2" t="str">
        <f>Table1[[#This Row],[Befolyt]]</f>
        <v>n</v>
      </c>
      <c r="B1180" t="str">
        <f>Table1[[#This Row],[ÜK]]</f>
        <v>Vlada Gasić</v>
      </c>
      <c r="C1180" s="3" t="str">
        <f>Table1[[#This Row],[Szla]]</f>
        <v>443/2026</v>
      </c>
      <c r="D1180" s="6">
        <f>Table1[[#This Row],[Kelt_hó]]</f>
        <v>2</v>
      </c>
      <c r="E1180" t="str">
        <f>Table1[[#This Row],[Vevő]]</f>
        <v>Gutman Lifting doo</v>
      </c>
      <c r="F1180" t="str">
        <f>Table1[[#This Row],[Termékkör]]</f>
        <v>Emelőszerkezetek</v>
      </c>
      <c r="G1180" s="4">
        <f>Table1[[#This Row],[SzumElad]]</f>
        <v>114008.32000000001</v>
      </c>
      <c r="H1180" s="7">
        <f>Table1[[#This Row],[Jut_%]]</f>
        <v>0</v>
      </c>
      <c r="I1180" s="4">
        <f>Table1[[#This Row],[Jut]]</f>
        <v>0</v>
      </c>
      <c r="J1180" s="4">
        <f>Table1[[#This Row],[Column1]]</f>
        <v>0</v>
      </c>
    </row>
    <row r="1181" spans="1:10" hidden="1" x14ac:dyDescent="0.3">
      <c r="A1181" s="2" t="str">
        <f>Table1[[#This Row],[Befolyt]]</f>
        <v>n</v>
      </c>
      <c r="B1181" t="str">
        <f>Table1[[#This Row],[ÜK]]</f>
        <v>Vlada Gasić</v>
      </c>
      <c r="C1181" s="3" t="str">
        <f>Table1[[#This Row],[Szla]]</f>
        <v>443/2026</v>
      </c>
      <c r="D1181" s="6">
        <f>Table1[[#This Row],[Kelt_hó]]</f>
        <v>2</v>
      </c>
      <c r="E1181" t="str">
        <f>Table1[[#This Row],[Vevő]]</f>
        <v>Gutman Lifting doo</v>
      </c>
      <c r="F1181" t="str">
        <f>Table1[[#This Row],[Termékkör]]</f>
        <v>Emelőszerkezetek</v>
      </c>
      <c r="G1181" s="4">
        <f>Table1[[#This Row],[SzumElad]]</f>
        <v>68032.88</v>
      </c>
      <c r="H1181" s="7">
        <f>Table1[[#This Row],[Jut_%]]</f>
        <v>0</v>
      </c>
      <c r="I1181" s="4">
        <f>Table1[[#This Row],[Jut]]</f>
        <v>0</v>
      </c>
      <c r="J1181" s="4">
        <f>Table1[[#This Row],[Column1]]</f>
        <v>0</v>
      </c>
    </row>
    <row r="1182" spans="1:10" hidden="1" x14ac:dyDescent="0.3">
      <c r="A1182" s="2" t="str">
        <f>Table1[[#This Row],[Befolyt]]</f>
        <v>n</v>
      </c>
      <c r="B1182" t="str">
        <f>Table1[[#This Row],[ÜK]]</f>
        <v>Vlada Gasić</v>
      </c>
      <c r="C1182" s="3" t="str">
        <f>Table1[[#This Row],[Szla]]</f>
        <v>443/2026</v>
      </c>
      <c r="D1182" s="6">
        <f>Table1[[#This Row],[Kelt_hó]]</f>
        <v>2</v>
      </c>
      <c r="E1182" t="str">
        <f>Table1[[#This Row],[Vevő]]</f>
        <v>Gutman Lifting doo</v>
      </c>
      <c r="F1182" t="str">
        <f>Table1[[#This Row],[Termékkör]]</f>
        <v>Emelőszerkezetek</v>
      </c>
      <c r="G1182" s="4">
        <f>Table1[[#This Row],[SzumElad]]</f>
        <v>131252.96</v>
      </c>
      <c r="H1182" s="7">
        <f>Table1[[#This Row],[Jut_%]]</f>
        <v>0</v>
      </c>
      <c r="I1182" s="4">
        <f>Table1[[#This Row],[Jut]]</f>
        <v>0</v>
      </c>
      <c r="J1182" s="4">
        <f>Table1[[#This Row],[Column1]]</f>
        <v>0</v>
      </c>
    </row>
    <row r="1183" spans="1:10" hidden="1" x14ac:dyDescent="0.3">
      <c r="A1183" s="2" t="str">
        <f>Table1[[#This Row],[Befolyt]]</f>
        <v>n</v>
      </c>
      <c r="B1183" t="str">
        <f>Table1[[#This Row],[ÜK]]</f>
        <v>Vlada Gasić</v>
      </c>
      <c r="C1183" s="3" t="str">
        <f>Table1[[#This Row],[Szla]]</f>
        <v>443/2026</v>
      </c>
      <c r="D1183" s="6">
        <f>Table1[[#This Row],[Kelt_hó]]</f>
        <v>2</v>
      </c>
      <c r="E1183" t="str">
        <f>Table1[[#This Row],[Vevő]]</f>
        <v>Gutman Lifting doo</v>
      </c>
      <c r="F1183" t="str">
        <f>Table1[[#This Row],[Termékkör]]</f>
        <v>Emelőszerkezetek</v>
      </c>
      <c r="G1183" s="4">
        <f>Table1[[#This Row],[SzumElad]]</f>
        <v>120589.40000000001</v>
      </c>
      <c r="H1183" s="7">
        <f>Table1[[#This Row],[Jut_%]]</f>
        <v>0</v>
      </c>
      <c r="I1183" s="4">
        <f>Table1[[#This Row],[Jut]]</f>
        <v>0</v>
      </c>
      <c r="J1183" s="4">
        <f>Table1[[#This Row],[Column1]]</f>
        <v>0</v>
      </c>
    </row>
    <row r="1184" spans="1:10" hidden="1" x14ac:dyDescent="0.3">
      <c r="A1184" s="2" t="str">
        <f>Table1[[#This Row],[Befolyt]]</f>
        <v>n</v>
      </c>
      <c r="B1184" t="str">
        <f>Table1[[#This Row],[ÜK]]</f>
        <v>Vlada Gasić</v>
      </c>
      <c r="C1184" s="3" t="str">
        <f>Table1[[#This Row],[Szla]]</f>
        <v>443/2026</v>
      </c>
      <c r="D1184" s="6">
        <f>Table1[[#This Row],[Kelt_hó]]</f>
        <v>2</v>
      </c>
      <c r="E1184" t="str">
        <f>Table1[[#This Row],[Vevő]]</f>
        <v>Gutman Lifting doo</v>
      </c>
      <c r="F1184" t="str">
        <f>Table1[[#This Row],[Termékkör]]</f>
        <v>Emelőszerkezetek</v>
      </c>
      <c r="G1184" s="4">
        <f>Table1[[#This Row],[SzumElad]]</f>
        <v>237911.4</v>
      </c>
      <c r="H1184" s="7">
        <f>Table1[[#This Row],[Jut_%]]</f>
        <v>0</v>
      </c>
      <c r="I1184" s="4">
        <f>Table1[[#This Row],[Jut]]</f>
        <v>0</v>
      </c>
      <c r="J1184" s="4">
        <f>Table1[[#This Row],[Column1]]</f>
        <v>0</v>
      </c>
    </row>
    <row r="1185" spans="1:10" hidden="1" x14ac:dyDescent="0.3">
      <c r="A1185" s="2" t="str">
        <f>Table1[[#This Row],[Befolyt]]</f>
        <v>n</v>
      </c>
      <c r="B1185" t="str">
        <f>Table1[[#This Row],[ÜK]]</f>
        <v>Vlada Gasić</v>
      </c>
      <c r="C1185" s="3" t="str">
        <f>Table1[[#This Row],[Szla]]</f>
        <v>443/2026</v>
      </c>
      <c r="D1185" s="6">
        <f>Table1[[#This Row],[Kelt_hó]]</f>
        <v>2</v>
      </c>
      <c r="E1185" t="str">
        <f>Table1[[#This Row],[Vevő]]</f>
        <v>Gutman Lifting doo</v>
      </c>
      <c r="F1185" t="str">
        <f>Table1[[#This Row],[Termékkör]]</f>
        <v>Emelőszerkezetek</v>
      </c>
      <c r="G1185" s="4">
        <f>Table1[[#This Row],[SzumElad]]</f>
        <v>162221</v>
      </c>
      <c r="H1185" s="7">
        <f>Table1[[#This Row],[Jut_%]]</f>
        <v>0</v>
      </c>
      <c r="I1185" s="4">
        <f>Table1[[#This Row],[Jut]]</f>
        <v>0</v>
      </c>
      <c r="J1185" s="4">
        <f>Table1[[#This Row],[Column1]]</f>
        <v>0</v>
      </c>
    </row>
    <row r="1186" spans="1:10" hidden="1" x14ac:dyDescent="0.3">
      <c r="A1186" s="2" t="str">
        <f>Table1[[#This Row],[Befolyt]]</f>
        <v>n</v>
      </c>
      <c r="B1186" t="str">
        <f>Table1[[#This Row],[ÜK]]</f>
        <v>Vlada Gasić</v>
      </c>
      <c r="C1186" s="3" t="str">
        <f>Table1[[#This Row],[Szla]]</f>
        <v>443/2026</v>
      </c>
      <c r="D1186" s="6">
        <f>Table1[[#This Row],[Kelt_hó]]</f>
        <v>2</v>
      </c>
      <c r="E1186" t="str">
        <f>Table1[[#This Row],[Vevő]]</f>
        <v>Gutman Lifting doo</v>
      </c>
      <c r="F1186" t="str">
        <f>Table1[[#This Row],[Termékkör]]</f>
        <v>Emelőszerkezetek</v>
      </c>
      <c r="G1186" s="4">
        <f>Table1[[#This Row],[SzumElad]]</f>
        <v>188899.05000000002</v>
      </c>
      <c r="H1186" s="7">
        <f>Table1[[#This Row],[Jut_%]]</f>
        <v>0</v>
      </c>
      <c r="I1186" s="4">
        <f>Table1[[#This Row],[Jut]]</f>
        <v>0</v>
      </c>
      <c r="J1186" s="4">
        <f>Table1[[#This Row],[Column1]]</f>
        <v>0</v>
      </c>
    </row>
    <row r="1187" spans="1:10" hidden="1" x14ac:dyDescent="0.3">
      <c r="A1187" s="2" t="str">
        <f>Table1[[#This Row],[Befolyt]]</f>
        <v>n</v>
      </c>
      <c r="B1187" t="str">
        <f>Table1[[#This Row],[ÜK]]</f>
        <v>Vlada Gasić</v>
      </c>
      <c r="C1187" s="3" t="str">
        <f>Table1[[#This Row],[Szla]]</f>
        <v>443/2026</v>
      </c>
      <c r="D1187" s="6">
        <f>Table1[[#This Row],[Kelt_hó]]</f>
        <v>2</v>
      </c>
      <c r="E1187" t="str">
        <f>Table1[[#This Row],[Vevő]]</f>
        <v>Gutman Lifting doo</v>
      </c>
      <c r="F1187" t="str">
        <f>Table1[[#This Row],[Termékkör]]</f>
        <v>Emelőszerkezetek</v>
      </c>
      <c r="G1187" s="4">
        <f>Table1[[#This Row],[SzumElad]]</f>
        <v>202968.44999999998</v>
      </c>
      <c r="H1187" s="7">
        <f>Table1[[#This Row],[Jut_%]]</f>
        <v>0</v>
      </c>
      <c r="I1187" s="4">
        <f>Table1[[#This Row],[Jut]]</f>
        <v>0</v>
      </c>
      <c r="J1187" s="4">
        <f>Table1[[#This Row],[Column1]]</f>
        <v>0</v>
      </c>
    </row>
    <row r="1188" spans="1:10" hidden="1" x14ac:dyDescent="0.3">
      <c r="A1188" s="2" t="str">
        <f>Table1[[#This Row],[Befolyt]]</f>
        <v>n</v>
      </c>
      <c r="B1188" t="str">
        <f>Table1[[#This Row],[ÜK]]</f>
        <v>Vlada Gasić</v>
      </c>
      <c r="C1188" s="3" t="str">
        <f>Table1[[#This Row],[Szla]]</f>
        <v>443/2026</v>
      </c>
      <c r="D1188" s="6">
        <f>Table1[[#This Row],[Kelt_hó]]</f>
        <v>2</v>
      </c>
      <c r="E1188" t="str">
        <f>Table1[[#This Row],[Vevő]]</f>
        <v>Gutman Lifting doo</v>
      </c>
      <c r="F1188" t="str">
        <f>Table1[[#This Row],[Termékkör]]</f>
        <v>Emelőszerkezetek</v>
      </c>
      <c r="G1188" s="4">
        <f>Table1[[#This Row],[SzumElad]]</f>
        <v>430154.80000000005</v>
      </c>
      <c r="H1188" s="7">
        <f>Table1[[#This Row],[Jut_%]]</f>
        <v>0</v>
      </c>
      <c r="I1188" s="4">
        <f>Table1[[#This Row],[Jut]]</f>
        <v>0</v>
      </c>
      <c r="J1188" s="4">
        <f>Table1[[#This Row],[Column1]]</f>
        <v>0</v>
      </c>
    </row>
    <row r="1189" spans="1:10" hidden="1" x14ac:dyDescent="0.3">
      <c r="A1189" s="2" t="str">
        <f>Table1[[#This Row],[Befolyt]]</f>
        <v>n</v>
      </c>
      <c r="B1189" t="str">
        <f>Table1[[#This Row],[ÜK]]</f>
        <v>Vlada Gasić</v>
      </c>
      <c r="C1189" s="3" t="str">
        <f>Table1[[#This Row],[Szla]]</f>
        <v>443/2026</v>
      </c>
      <c r="D1189" s="6">
        <f>Table1[[#This Row],[Kelt_hó]]</f>
        <v>2</v>
      </c>
      <c r="E1189" t="str">
        <f>Table1[[#This Row],[Vevő]]</f>
        <v>Gutman Lifting doo</v>
      </c>
      <c r="F1189" t="str">
        <f>Table1[[#This Row],[Termékkör]]</f>
        <v>Emelőszerkezetek</v>
      </c>
      <c r="G1189" s="4">
        <f>Table1[[#This Row],[SzumElad]]</f>
        <v>413086.95</v>
      </c>
      <c r="H1189" s="7">
        <f>Table1[[#This Row],[Jut_%]]</f>
        <v>0</v>
      </c>
      <c r="I1189" s="4">
        <f>Table1[[#This Row],[Jut]]</f>
        <v>0</v>
      </c>
      <c r="J1189" s="4">
        <f>Table1[[#This Row],[Column1]]</f>
        <v>0</v>
      </c>
    </row>
    <row r="1190" spans="1:10" hidden="1" x14ac:dyDescent="0.3">
      <c r="A1190" s="2" t="str">
        <f>Table1[[#This Row],[Befolyt]]</f>
        <v>n</v>
      </c>
      <c r="B1190" t="str">
        <f>Table1[[#This Row],[ÜK]]</f>
        <v>Vlada Gasić</v>
      </c>
      <c r="C1190" s="3" t="str">
        <f>Table1[[#This Row],[Szla]]</f>
        <v>443/2026</v>
      </c>
      <c r="D1190" s="6">
        <f>Table1[[#This Row],[Kelt_hó]]</f>
        <v>2</v>
      </c>
      <c r="E1190" t="str">
        <f>Table1[[#This Row],[Vevő]]</f>
        <v>Gutman Lifting doo</v>
      </c>
      <c r="F1190" t="str">
        <f>Table1[[#This Row],[Termékkör]]</f>
        <v>Emelőszerkezetek</v>
      </c>
      <c r="G1190" s="4">
        <f>Table1[[#This Row],[SzumElad]]</f>
        <v>289979.7</v>
      </c>
      <c r="H1190" s="7">
        <f>Table1[[#This Row],[Jut_%]]</f>
        <v>0</v>
      </c>
      <c r="I1190" s="4">
        <f>Table1[[#This Row],[Jut]]</f>
        <v>0</v>
      </c>
      <c r="J1190" s="4">
        <f>Table1[[#This Row],[Column1]]</f>
        <v>0</v>
      </c>
    </row>
    <row r="1191" spans="1:10" hidden="1" x14ac:dyDescent="0.3">
      <c r="A1191" s="2" t="str">
        <f>Table1[[#This Row],[Befolyt]]</f>
        <v>n</v>
      </c>
      <c r="B1191" t="str">
        <f>Table1[[#This Row],[ÜK]]</f>
        <v>Vlada Gasić</v>
      </c>
      <c r="C1191" s="3" t="str">
        <f>Table1[[#This Row],[Szla]]</f>
        <v>443/2026</v>
      </c>
      <c r="D1191" s="6">
        <f>Table1[[#This Row],[Kelt_hó]]</f>
        <v>2</v>
      </c>
      <c r="E1191" t="str">
        <f>Table1[[#This Row],[Vevő]]</f>
        <v>Gutman Lifting doo</v>
      </c>
      <c r="F1191" t="str">
        <f>Table1[[#This Row],[Termékkör]]</f>
        <v>Fuvar</v>
      </c>
      <c r="G1191" s="4">
        <f>Table1[[#This Row],[SzumElad]]</f>
        <v>4612.92</v>
      </c>
      <c r="H1191" s="7">
        <f>Table1[[#This Row],[Jut_%]]</f>
        <v>0</v>
      </c>
      <c r="I1191" s="4">
        <f>Table1[[#This Row],[Jut]]</f>
        <v>0</v>
      </c>
      <c r="J1191" s="4">
        <f>Table1[[#This Row],[Column1]]</f>
        <v>0</v>
      </c>
    </row>
    <row r="1192" spans="1:10" hidden="1" x14ac:dyDescent="0.3">
      <c r="A1192" s="2" t="str">
        <f>Table1[[#This Row],[Befolyt]]</f>
        <v>n</v>
      </c>
      <c r="B1192" t="str">
        <f>Table1[[#This Row],[ÜK]]</f>
        <v>Vlada Gasić</v>
      </c>
      <c r="C1192" s="3" t="str">
        <f>Table1[[#This Row],[Szla]]</f>
        <v>442/2026</v>
      </c>
      <c r="D1192" s="6">
        <f>Table1[[#This Row],[Kelt_hó]]</f>
        <v>2</v>
      </c>
      <c r="E1192" t="str">
        <f>Table1[[#This Row],[Vevő]]</f>
        <v>Gutman Lifting doo</v>
      </c>
      <c r="F1192" t="str">
        <f>Table1[[#This Row],[Termékkör]]</f>
        <v>Fuvar</v>
      </c>
      <c r="G1192" s="4">
        <f>Table1[[#This Row],[SzumElad]]</f>
        <v>2306.46</v>
      </c>
      <c r="H1192" s="7">
        <f>Table1[[#This Row],[Jut_%]]</f>
        <v>0</v>
      </c>
      <c r="I1192" s="4">
        <f>Table1[[#This Row],[Jut]]</f>
        <v>0</v>
      </c>
      <c r="J1192" s="4">
        <f>Table1[[#This Row],[Column1]]</f>
        <v>0</v>
      </c>
    </row>
    <row r="1193" spans="1:10" hidden="1" x14ac:dyDescent="0.3">
      <c r="A1193" s="2" t="str">
        <f>Table1[[#This Row],[Befolyt]]</f>
        <v>n</v>
      </c>
      <c r="B1193" t="str">
        <f>Table1[[#This Row],[ÜK]]</f>
        <v>Vlada Gasić</v>
      </c>
      <c r="C1193" s="3" t="str">
        <f>Table1[[#This Row],[Szla]]</f>
        <v>442/2026</v>
      </c>
      <c r="D1193" s="6">
        <f>Table1[[#This Row],[Kelt_hó]]</f>
        <v>2</v>
      </c>
      <c r="E1193" t="str">
        <f>Table1[[#This Row],[Vevő]]</f>
        <v>Gutman Lifting doo</v>
      </c>
      <c r="F1193" t="str">
        <f>Table1[[#This Row],[Termékkör]]</f>
        <v>Kapcsolóelemek</v>
      </c>
      <c r="G1193" s="4">
        <f>Table1[[#This Row],[SzumElad]]</f>
        <v>188553.15</v>
      </c>
      <c r="H1193" s="7">
        <f>Table1[[#This Row],[Jut_%]]</f>
        <v>0</v>
      </c>
      <c r="I1193" s="4">
        <f>Table1[[#This Row],[Jut]]</f>
        <v>0</v>
      </c>
      <c r="J1193" s="4">
        <f>Table1[[#This Row],[Column1]]</f>
        <v>0</v>
      </c>
    </row>
    <row r="1194" spans="1:10" hidden="1" x14ac:dyDescent="0.3">
      <c r="A1194" s="2" t="str">
        <f>Table1[[#This Row],[Befolyt]]</f>
        <v>n</v>
      </c>
      <c r="B1194" t="str">
        <f>Table1[[#This Row],[ÜK]]</f>
        <v>Vlada Gasić</v>
      </c>
      <c r="C1194" s="3" t="str">
        <f>Table1[[#This Row],[Szla]]</f>
        <v>442/2026</v>
      </c>
      <c r="D1194" s="6">
        <f>Table1[[#This Row],[Kelt_hó]]</f>
        <v>2</v>
      </c>
      <c r="E1194" t="str">
        <f>Table1[[#This Row],[Vevő]]</f>
        <v>Gutman Lifting doo</v>
      </c>
      <c r="F1194" t="str">
        <f>Table1[[#This Row],[Termékkör]]</f>
        <v>Kapcsolóelemek</v>
      </c>
      <c r="G1194" s="4">
        <f>Table1[[#This Row],[SzumElad]]</f>
        <v>112555.20000000001</v>
      </c>
      <c r="H1194" s="7">
        <f>Table1[[#This Row],[Jut_%]]</f>
        <v>0</v>
      </c>
      <c r="I1194" s="4">
        <f>Table1[[#This Row],[Jut]]</f>
        <v>0</v>
      </c>
      <c r="J1194" s="4">
        <f>Table1[[#This Row],[Column1]]</f>
        <v>0</v>
      </c>
    </row>
    <row r="1195" spans="1:10" hidden="1" x14ac:dyDescent="0.3">
      <c r="A1195" s="2" t="str">
        <f>Table1[[#This Row],[Befolyt]]</f>
        <v>n</v>
      </c>
      <c r="B1195" t="str">
        <f>Table1[[#This Row],[ÜK]]</f>
        <v>Vlada Gasić</v>
      </c>
      <c r="C1195" s="3" t="str">
        <f>Table1[[#This Row],[Szla]]</f>
        <v>442/2026</v>
      </c>
      <c r="D1195" s="6">
        <f>Table1[[#This Row],[Kelt_hó]]</f>
        <v>2</v>
      </c>
      <c r="E1195" t="str">
        <f>Table1[[#This Row],[Vevő]]</f>
        <v>Gutman Lifting doo</v>
      </c>
      <c r="F1195" t="str">
        <f>Table1[[#This Row],[Termékkör]]</f>
        <v>Kapcsolóelemek</v>
      </c>
      <c r="G1195" s="4">
        <f>Table1[[#This Row],[SzumElad]]</f>
        <v>102714.40000000001</v>
      </c>
      <c r="H1195" s="7">
        <f>Table1[[#This Row],[Jut_%]]</f>
        <v>0</v>
      </c>
      <c r="I1195" s="4">
        <f>Table1[[#This Row],[Jut]]</f>
        <v>0</v>
      </c>
      <c r="J1195" s="4">
        <f>Table1[[#This Row],[Column1]]</f>
        <v>0</v>
      </c>
    </row>
    <row r="1196" spans="1:10" hidden="1" x14ac:dyDescent="0.3">
      <c r="A1196" s="2" t="str">
        <f>Table1[[#This Row],[Befolyt]]</f>
        <v>n</v>
      </c>
      <c r="B1196" t="str">
        <f>Table1[[#This Row],[ÜK]]</f>
        <v>Vlada Gasić</v>
      </c>
      <c r="C1196" s="3" t="str">
        <f>Table1[[#This Row],[Szla]]</f>
        <v>442/2026</v>
      </c>
      <c r="D1196" s="6">
        <f>Table1[[#This Row],[Kelt_hó]]</f>
        <v>2</v>
      </c>
      <c r="E1196" t="str">
        <f>Table1[[#This Row],[Vevő]]</f>
        <v>Gutman Lifting doo</v>
      </c>
      <c r="F1196" t="str">
        <f>Table1[[#This Row],[Termékkör]]</f>
        <v>Kapcsolóelemek</v>
      </c>
      <c r="G1196" s="4">
        <f>Table1[[#This Row],[SzumElad]]</f>
        <v>61198.400000000001</v>
      </c>
      <c r="H1196" s="7">
        <f>Table1[[#This Row],[Jut_%]]</f>
        <v>0</v>
      </c>
      <c r="I1196" s="4">
        <f>Table1[[#This Row],[Jut]]</f>
        <v>0</v>
      </c>
      <c r="J1196" s="4">
        <f>Table1[[#This Row],[Column1]]</f>
        <v>0</v>
      </c>
    </row>
    <row r="1197" spans="1:10" hidden="1" x14ac:dyDescent="0.3">
      <c r="A1197" s="2" t="str">
        <f>Table1[[#This Row],[Befolyt]]</f>
        <v>n</v>
      </c>
      <c r="B1197" t="str">
        <f>Table1[[#This Row],[ÜK]]</f>
        <v>Vlada Gasić</v>
      </c>
      <c r="C1197" s="3" t="str">
        <f>Table1[[#This Row],[Szla]]</f>
        <v>442/2026</v>
      </c>
      <c r="D1197" s="6">
        <f>Table1[[#This Row],[Kelt_hó]]</f>
        <v>2</v>
      </c>
      <c r="E1197" t="str">
        <f>Table1[[#This Row],[Vevő]]</f>
        <v>Gutman Lifting doo</v>
      </c>
      <c r="F1197" t="str">
        <f>Table1[[#This Row],[Termékkör]]</f>
        <v>Kapcsolóelemek</v>
      </c>
      <c r="G1197" s="4">
        <f>Table1[[#This Row],[SzumElad]]</f>
        <v>70577.700000000012</v>
      </c>
      <c r="H1197" s="7">
        <f>Table1[[#This Row],[Jut_%]]</f>
        <v>0</v>
      </c>
      <c r="I1197" s="4">
        <f>Table1[[#This Row],[Jut]]</f>
        <v>0</v>
      </c>
      <c r="J1197" s="4">
        <f>Table1[[#This Row],[Column1]]</f>
        <v>0</v>
      </c>
    </row>
    <row r="1198" spans="1:10" hidden="1" x14ac:dyDescent="0.3">
      <c r="A1198" s="2" t="str">
        <f>Table1[[#This Row],[Befolyt]]</f>
        <v>n</v>
      </c>
      <c r="B1198" t="str">
        <f>Table1[[#This Row],[ÜK]]</f>
        <v>Vlada Gasić</v>
      </c>
      <c r="C1198" s="3" t="str">
        <f>Table1[[#This Row],[Szla]]</f>
        <v>442/2026</v>
      </c>
      <c r="D1198" s="6">
        <f>Table1[[#This Row],[Kelt_hó]]</f>
        <v>2</v>
      </c>
      <c r="E1198" t="str">
        <f>Table1[[#This Row],[Vevő]]</f>
        <v>Gutman Lifting doo</v>
      </c>
      <c r="F1198" t="str">
        <f>Table1[[#This Row],[Termékkör]]</f>
        <v>Kapcsolóelemek</v>
      </c>
      <c r="G1198" s="4">
        <f>Table1[[#This Row],[SzumElad]]</f>
        <v>7841.9999999999991</v>
      </c>
      <c r="H1198" s="7">
        <f>Table1[[#This Row],[Jut_%]]</f>
        <v>0</v>
      </c>
      <c r="I1198" s="4">
        <f>Table1[[#This Row],[Jut]]</f>
        <v>0</v>
      </c>
      <c r="J1198" s="4">
        <f>Table1[[#This Row],[Column1]]</f>
        <v>0</v>
      </c>
    </row>
    <row r="1199" spans="1:10" hidden="1" x14ac:dyDescent="0.3">
      <c r="A1199" s="2" t="str">
        <f>Table1[[#This Row],[Befolyt]]</f>
        <v>n</v>
      </c>
      <c r="B1199" t="str">
        <f>Table1[[#This Row],[ÜK]]</f>
        <v>Nagy Gergely</v>
      </c>
      <c r="C1199" s="3" t="str">
        <f>Table1[[#This Row],[Szla]]</f>
        <v>441/2026</v>
      </c>
      <c r="D1199" s="6">
        <f>Table1[[#This Row],[Kelt_hó]]</f>
        <v>2</v>
      </c>
      <c r="E1199" t="str">
        <f>Table1[[#This Row],[Vevő]]</f>
        <v>Strabag Logisztika Kft.</v>
      </c>
      <c r="F1199" t="str">
        <f>Table1[[#This Row],[Termékkör]]</f>
        <v>Lánc függesztékek</v>
      </c>
      <c r="G1199" s="4">
        <f>Table1[[#This Row],[SzumElad]]</f>
        <v>1640</v>
      </c>
      <c r="H1199" s="7">
        <f>Table1[[#This Row],[Jut_%]]</f>
        <v>5</v>
      </c>
      <c r="I1199" s="4">
        <f>Table1[[#This Row],[Jut]]</f>
        <v>82</v>
      </c>
      <c r="J1199" s="4">
        <f>Table1[[#This Row],[Column1]]</f>
        <v>0</v>
      </c>
    </row>
    <row r="1200" spans="1:10" hidden="1" x14ac:dyDescent="0.3">
      <c r="A1200" s="2" t="str">
        <f>Table1[[#This Row],[Befolyt]]</f>
        <v>n</v>
      </c>
      <c r="B1200" t="str">
        <f>Table1[[#This Row],[ÜK]]</f>
        <v>Nagy Gergely</v>
      </c>
      <c r="C1200" s="3" t="str">
        <f>Table1[[#This Row],[Szla]]</f>
        <v>441/2026</v>
      </c>
      <c r="D1200" s="6">
        <f>Table1[[#This Row],[Kelt_hó]]</f>
        <v>2</v>
      </c>
      <c r="E1200" t="str">
        <f>Table1[[#This Row],[Vevő]]</f>
        <v>Strabag Logisztika Kft.</v>
      </c>
      <c r="F1200" t="str">
        <f>Table1[[#This Row],[Termékkör]]</f>
        <v>Vizsgálat</v>
      </c>
      <c r="G1200" s="4">
        <f>Table1[[#This Row],[SzumElad]]</f>
        <v>45000</v>
      </c>
      <c r="H1200" s="7">
        <f>Table1[[#This Row],[Jut_%]]</f>
        <v>10</v>
      </c>
      <c r="I1200" s="4">
        <f>Table1[[#This Row],[Jut]]</f>
        <v>4500</v>
      </c>
      <c r="J1200" s="4">
        <f>Table1[[#This Row],[Column1]]</f>
        <v>0</v>
      </c>
    </row>
    <row r="1201" spans="1:10" hidden="1" x14ac:dyDescent="0.3">
      <c r="A1201" s="2" t="str">
        <f>Table1[[#This Row],[Befolyt]]</f>
        <v>n</v>
      </c>
      <c r="B1201" t="str">
        <f>Table1[[#This Row],[ÜK]]</f>
        <v>Nagy Gergely</v>
      </c>
      <c r="C1201" s="3" t="str">
        <f>Table1[[#This Row],[Szla]]</f>
        <v>441/2026</v>
      </c>
      <c r="D1201" s="6">
        <f>Table1[[#This Row],[Kelt_hó]]</f>
        <v>2</v>
      </c>
      <c r="E1201" t="str">
        <f>Table1[[#This Row],[Vevő]]</f>
        <v>Strabag Logisztika Kft.</v>
      </c>
      <c r="F1201" t="str">
        <f>Table1[[#This Row],[Termékkör]]</f>
        <v>Lánc függesztékek</v>
      </c>
      <c r="G1201" s="4">
        <f>Table1[[#This Row],[SzumElad]]</f>
        <v>15360</v>
      </c>
      <c r="H1201" s="7">
        <f>Table1[[#This Row],[Jut_%]]</f>
        <v>5</v>
      </c>
      <c r="I1201" s="4">
        <f>Table1[[#This Row],[Jut]]</f>
        <v>768</v>
      </c>
      <c r="J1201" s="4">
        <f>Table1[[#This Row],[Column1]]</f>
        <v>0</v>
      </c>
    </row>
    <row r="1202" spans="1:10" hidden="1" x14ac:dyDescent="0.3">
      <c r="A1202" s="2" t="str">
        <f>Table1[[#This Row],[Befolyt]]</f>
        <v>n</v>
      </c>
      <c r="B1202" t="str">
        <f>Table1[[#This Row],[ÜK]]</f>
        <v>Nagy Gergely</v>
      </c>
      <c r="C1202" s="3" t="str">
        <f>Table1[[#This Row],[Szla]]</f>
        <v>441/2026</v>
      </c>
      <c r="D1202" s="6">
        <f>Table1[[#This Row],[Kelt_hó]]</f>
        <v>2</v>
      </c>
      <c r="E1202" t="str">
        <f>Table1[[#This Row],[Vevő]]</f>
        <v>Strabag Logisztika Kft.</v>
      </c>
      <c r="F1202" t="str">
        <f>Table1[[#This Row],[Termékkör]]</f>
        <v>Lánc függesztékek</v>
      </c>
      <c r="G1202" s="4">
        <f>Table1[[#This Row],[SzumElad]]</f>
        <v>1018</v>
      </c>
      <c r="H1202" s="7">
        <f>Table1[[#This Row],[Jut_%]]</f>
        <v>5</v>
      </c>
      <c r="I1202" s="4">
        <f>Table1[[#This Row],[Jut]]</f>
        <v>50.9</v>
      </c>
      <c r="J1202" s="4">
        <f>Table1[[#This Row],[Column1]]</f>
        <v>0</v>
      </c>
    </row>
    <row r="1203" spans="1:10" hidden="1" x14ac:dyDescent="0.3">
      <c r="A1203" s="2" t="str">
        <f>Table1[[#This Row],[Befolyt]]</f>
        <v>n</v>
      </c>
      <c r="B1203" t="str">
        <f>Table1[[#This Row],[ÜK]]</f>
        <v>Nagy Gergely</v>
      </c>
      <c r="C1203" s="3" t="str">
        <f>Table1[[#This Row],[Szla]]</f>
        <v>440/2026</v>
      </c>
      <c r="D1203" s="6">
        <f>Table1[[#This Row],[Kelt_hó]]</f>
        <v>2</v>
      </c>
      <c r="E1203" t="str">
        <f>Table1[[#This Row],[Vevő]]</f>
        <v>Strabag Logisztika Kft.</v>
      </c>
      <c r="F1203" t="str">
        <f>Table1[[#This Row],[Termékkör]]</f>
        <v>Lánc függesztékek</v>
      </c>
      <c r="G1203" s="4">
        <f>Table1[[#This Row],[SzumElad]]</f>
        <v>-1640</v>
      </c>
      <c r="H1203" s="7">
        <f>Table1[[#This Row],[Jut_%]]</f>
        <v>5</v>
      </c>
      <c r="I1203" s="4">
        <f>Table1[[#This Row],[Jut]]</f>
        <v>-82</v>
      </c>
      <c r="J1203" s="4">
        <f>Table1[[#This Row],[Column1]]</f>
        <v>0</v>
      </c>
    </row>
    <row r="1204" spans="1:10" hidden="1" x14ac:dyDescent="0.3">
      <c r="A1204" s="2" t="str">
        <f>Table1[[#This Row],[Befolyt]]</f>
        <v>n</v>
      </c>
      <c r="B1204" t="str">
        <f>Table1[[#This Row],[ÜK]]</f>
        <v>Nagy Gergely</v>
      </c>
      <c r="C1204" s="3" t="str">
        <f>Table1[[#This Row],[Szla]]</f>
        <v>440/2026</v>
      </c>
      <c r="D1204" s="6">
        <f>Table1[[#This Row],[Kelt_hó]]</f>
        <v>2</v>
      </c>
      <c r="E1204" t="str">
        <f>Table1[[#This Row],[Vevő]]</f>
        <v>Strabag Logisztika Kft.</v>
      </c>
      <c r="F1204" t="str">
        <f>Table1[[#This Row],[Termékkör]]</f>
        <v>Vizsgálat</v>
      </c>
      <c r="G1204" s="4">
        <f>Table1[[#This Row],[SzumElad]]</f>
        <v>-45000</v>
      </c>
      <c r="H1204" s="7">
        <f>Table1[[#This Row],[Jut_%]]</f>
        <v>10</v>
      </c>
      <c r="I1204" s="4">
        <f>Table1[[#This Row],[Jut]]</f>
        <v>-4500</v>
      </c>
      <c r="J1204" s="4">
        <f>Table1[[#This Row],[Column1]]</f>
        <v>0</v>
      </c>
    </row>
    <row r="1205" spans="1:10" hidden="1" x14ac:dyDescent="0.3">
      <c r="A1205" s="2" t="str">
        <f>Table1[[#This Row],[Befolyt]]</f>
        <v>n</v>
      </c>
      <c r="B1205" t="str">
        <f>Table1[[#This Row],[ÜK]]</f>
        <v>Nagy Gergely</v>
      </c>
      <c r="C1205" s="3" t="str">
        <f>Table1[[#This Row],[Szla]]</f>
        <v>440/2026</v>
      </c>
      <c r="D1205" s="6">
        <f>Table1[[#This Row],[Kelt_hó]]</f>
        <v>2</v>
      </c>
      <c r="E1205" t="str">
        <f>Table1[[#This Row],[Vevő]]</f>
        <v>Strabag Logisztika Kft.</v>
      </c>
      <c r="F1205" t="str">
        <f>Table1[[#This Row],[Termékkör]]</f>
        <v>Lánc függesztékek</v>
      </c>
      <c r="G1205" s="4">
        <f>Table1[[#This Row],[SzumElad]]</f>
        <v>-15360</v>
      </c>
      <c r="H1205" s="7">
        <f>Table1[[#This Row],[Jut_%]]</f>
        <v>5</v>
      </c>
      <c r="I1205" s="4">
        <f>Table1[[#This Row],[Jut]]</f>
        <v>-768</v>
      </c>
      <c r="J1205" s="4">
        <f>Table1[[#This Row],[Column1]]</f>
        <v>0</v>
      </c>
    </row>
    <row r="1206" spans="1:10" hidden="1" x14ac:dyDescent="0.3">
      <c r="A1206" s="2" t="str">
        <f>Table1[[#This Row],[Befolyt]]</f>
        <v>n</v>
      </c>
      <c r="B1206" t="str">
        <f>Table1[[#This Row],[ÜK]]</f>
        <v>Nagy Gergely</v>
      </c>
      <c r="C1206" s="3" t="str">
        <f>Table1[[#This Row],[Szla]]</f>
        <v>440/2026</v>
      </c>
      <c r="D1206" s="6">
        <f>Table1[[#This Row],[Kelt_hó]]</f>
        <v>2</v>
      </c>
      <c r="E1206" t="str">
        <f>Table1[[#This Row],[Vevő]]</f>
        <v>Strabag Logisztika Kft.</v>
      </c>
      <c r="F1206" t="str">
        <f>Table1[[#This Row],[Termékkör]]</f>
        <v>Lánc függesztékek</v>
      </c>
      <c r="G1206" s="4">
        <f>Table1[[#This Row],[SzumElad]]</f>
        <v>-1018</v>
      </c>
      <c r="H1206" s="7">
        <f>Table1[[#This Row],[Jut_%]]</f>
        <v>5</v>
      </c>
      <c r="I1206" s="4">
        <f>Table1[[#This Row],[Jut]]</f>
        <v>-50.9</v>
      </c>
      <c r="J1206" s="4">
        <f>Table1[[#This Row],[Column1]]</f>
        <v>0</v>
      </c>
    </row>
    <row r="1207" spans="1:10" hidden="1" x14ac:dyDescent="0.3">
      <c r="A1207" s="2" t="str">
        <f>Table1[[#This Row],[Befolyt]]</f>
        <v>n</v>
      </c>
      <c r="B1207" t="str">
        <f>Table1[[#This Row],[ÜK]]</f>
        <v>Nagy Gergely</v>
      </c>
      <c r="C1207" s="3" t="str">
        <f>Table1[[#This Row],[Szla]]</f>
        <v>439/2026</v>
      </c>
      <c r="D1207" s="6">
        <f>Table1[[#This Row],[Kelt_hó]]</f>
        <v>2</v>
      </c>
      <c r="E1207" t="str">
        <f>Table1[[#This Row],[Vevő]]</f>
        <v>Strabag Logisztika Kft.</v>
      </c>
      <c r="F1207" t="str">
        <f>Table1[[#This Row],[Termékkör]]</f>
        <v>Lánc függesztékek</v>
      </c>
      <c r="G1207" s="4">
        <f>Table1[[#This Row],[SzumElad]]</f>
        <v>1640</v>
      </c>
      <c r="H1207" s="7">
        <f>Table1[[#This Row],[Jut_%]]</f>
        <v>5</v>
      </c>
      <c r="I1207" s="4">
        <f>Table1[[#This Row],[Jut]]</f>
        <v>82</v>
      </c>
      <c r="J1207" s="4">
        <f>Table1[[#This Row],[Column1]]</f>
        <v>0</v>
      </c>
    </row>
    <row r="1208" spans="1:10" hidden="1" x14ac:dyDescent="0.3">
      <c r="A1208" s="2" t="str">
        <f>Table1[[#This Row],[Befolyt]]</f>
        <v>n</v>
      </c>
      <c r="B1208" t="str">
        <f>Table1[[#This Row],[ÜK]]</f>
        <v>Nagy Gergely</v>
      </c>
      <c r="C1208" s="3" t="str">
        <f>Table1[[#This Row],[Szla]]</f>
        <v>439/2026</v>
      </c>
      <c r="D1208" s="6">
        <f>Table1[[#This Row],[Kelt_hó]]</f>
        <v>2</v>
      </c>
      <c r="E1208" t="str">
        <f>Table1[[#This Row],[Vevő]]</f>
        <v>Strabag Logisztika Kft.</v>
      </c>
      <c r="F1208" t="str">
        <f>Table1[[#This Row],[Termékkör]]</f>
        <v>Vizsgálat</v>
      </c>
      <c r="G1208" s="4">
        <f>Table1[[#This Row],[SzumElad]]</f>
        <v>45000</v>
      </c>
      <c r="H1208" s="7">
        <f>Table1[[#This Row],[Jut_%]]</f>
        <v>10</v>
      </c>
      <c r="I1208" s="4">
        <f>Table1[[#This Row],[Jut]]</f>
        <v>4500</v>
      </c>
      <c r="J1208" s="4">
        <f>Table1[[#This Row],[Column1]]</f>
        <v>0</v>
      </c>
    </row>
    <row r="1209" spans="1:10" hidden="1" x14ac:dyDescent="0.3">
      <c r="A1209" s="2" t="str">
        <f>Table1[[#This Row],[Befolyt]]</f>
        <v>n</v>
      </c>
      <c r="B1209" t="str">
        <f>Table1[[#This Row],[ÜK]]</f>
        <v>Nagy Gergely</v>
      </c>
      <c r="C1209" s="3" t="str">
        <f>Table1[[#This Row],[Szla]]</f>
        <v>439/2026</v>
      </c>
      <c r="D1209" s="6">
        <f>Table1[[#This Row],[Kelt_hó]]</f>
        <v>2</v>
      </c>
      <c r="E1209" t="str">
        <f>Table1[[#This Row],[Vevő]]</f>
        <v>Strabag Logisztika Kft.</v>
      </c>
      <c r="F1209" t="str">
        <f>Table1[[#This Row],[Termékkör]]</f>
        <v>Lánc függesztékek</v>
      </c>
      <c r="G1209" s="4">
        <f>Table1[[#This Row],[SzumElad]]</f>
        <v>15360</v>
      </c>
      <c r="H1209" s="7">
        <f>Table1[[#This Row],[Jut_%]]</f>
        <v>5</v>
      </c>
      <c r="I1209" s="4">
        <f>Table1[[#This Row],[Jut]]</f>
        <v>768</v>
      </c>
      <c r="J1209" s="4">
        <f>Table1[[#This Row],[Column1]]</f>
        <v>0</v>
      </c>
    </row>
    <row r="1210" spans="1:10" hidden="1" x14ac:dyDescent="0.3">
      <c r="A1210" s="2" t="str">
        <f>Table1[[#This Row],[Befolyt]]</f>
        <v>n</v>
      </c>
      <c r="B1210" t="str">
        <f>Table1[[#This Row],[ÜK]]</f>
        <v>Nagy Gergely</v>
      </c>
      <c r="C1210" s="3" t="str">
        <f>Table1[[#This Row],[Szla]]</f>
        <v>439/2026</v>
      </c>
      <c r="D1210" s="6">
        <f>Table1[[#This Row],[Kelt_hó]]</f>
        <v>2</v>
      </c>
      <c r="E1210" t="str">
        <f>Table1[[#This Row],[Vevő]]</f>
        <v>Strabag Logisztika Kft.</v>
      </c>
      <c r="F1210" t="str">
        <f>Table1[[#This Row],[Termékkör]]</f>
        <v>Lánc függesztékek</v>
      </c>
      <c r="G1210" s="4">
        <f>Table1[[#This Row],[SzumElad]]</f>
        <v>1018</v>
      </c>
      <c r="H1210" s="7">
        <f>Table1[[#This Row],[Jut_%]]</f>
        <v>5</v>
      </c>
      <c r="I1210" s="4">
        <f>Table1[[#This Row],[Jut]]</f>
        <v>50.9</v>
      </c>
      <c r="J1210" s="4">
        <f>Table1[[#This Row],[Column1]]</f>
        <v>0</v>
      </c>
    </row>
    <row r="1211" spans="1:10" hidden="1" x14ac:dyDescent="0.3">
      <c r="A1211" s="2" t="str">
        <f>Table1[[#This Row],[Befolyt]]</f>
        <v>n</v>
      </c>
      <c r="B1211" t="str">
        <f>Table1[[#This Row],[ÜK]]</f>
        <v>Nagy Gergely</v>
      </c>
      <c r="C1211" s="3" t="str">
        <f>Table1[[#This Row],[Szla]]</f>
        <v>438/2026</v>
      </c>
      <c r="D1211" s="6">
        <f>Table1[[#This Row],[Kelt_hó]]</f>
        <v>2</v>
      </c>
      <c r="E1211" t="str">
        <f>Table1[[#This Row],[Vevő]]</f>
        <v>Strabag Logisztika Kft.</v>
      </c>
      <c r="F1211" t="str">
        <f>Table1[[#This Row],[Termékkör]]</f>
        <v>Lánc függesztékek</v>
      </c>
      <c r="G1211" s="4">
        <f>Table1[[#This Row],[SzumElad]]</f>
        <v>19960</v>
      </c>
      <c r="H1211" s="7">
        <f>Table1[[#This Row],[Jut_%]]</f>
        <v>5</v>
      </c>
      <c r="I1211" s="4">
        <f>Table1[[#This Row],[Jut]]</f>
        <v>998</v>
      </c>
      <c r="J1211" s="4">
        <f>Table1[[#This Row],[Column1]]</f>
        <v>0</v>
      </c>
    </row>
    <row r="1212" spans="1:10" hidden="1" x14ac:dyDescent="0.3">
      <c r="A1212" s="2" t="str">
        <f>Table1[[#This Row],[Befolyt]]</f>
        <v>n</v>
      </c>
      <c r="B1212" t="str">
        <f>Table1[[#This Row],[ÜK]]</f>
        <v>Nagy Gergely</v>
      </c>
      <c r="C1212" s="3" t="str">
        <f>Table1[[#This Row],[Szla]]</f>
        <v>438/2026</v>
      </c>
      <c r="D1212" s="6">
        <f>Table1[[#This Row],[Kelt_hó]]</f>
        <v>2</v>
      </c>
      <c r="E1212" t="str">
        <f>Table1[[#This Row],[Vevő]]</f>
        <v>Strabag Logisztika Kft.</v>
      </c>
      <c r="F1212" t="str">
        <f>Table1[[#This Row],[Termékkör]]</f>
        <v>Textilkötelek hevederek</v>
      </c>
      <c r="G1212" s="4">
        <f>Table1[[#This Row],[SzumElad]]</f>
        <v>29000</v>
      </c>
      <c r="H1212" s="7">
        <f>Table1[[#This Row],[Jut_%]]</f>
        <v>5</v>
      </c>
      <c r="I1212" s="4">
        <f>Table1[[#This Row],[Jut]]</f>
        <v>1450</v>
      </c>
      <c r="J1212" s="4">
        <f>Table1[[#This Row],[Column1]]</f>
        <v>0</v>
      </c>
    </row>
    <row r="1213" spans="1:10" hidden="1" x14ac:dyDescent="0.3">
      <c r="A1213" s="2" t="str">
        <f>Table1[[#This Row],[Befolyt]]</f>
        <v>n</v>
      </c>
      <c r="B1213" t="str">
        <f>Table1[[#This Row],[ÜK]]</f>
        <v>Nagy Gergely</v>
      </c>
      <c r="C1213" s="3" t="str">
        <f>Table1[[#This Row],[Szla]]</f>
        <v>438/2026</v>
      </c>
      <c r="D1213" s="6">
        <f>Table1[[#This Row],[Kelt_hó]]</f>
        <v>2</v>
      </c>
      <c r="E1213" t="str">
        <f>Table1[[#This Row],[Vevő]]</f>
        <v>Strabag Logisztika Kft.</v>
      </c>
      <c r="F1213" t="str">
        <f>Table1[[#This Row],[Termékkör]]</f>
        <v>Rakományrögzítők</v>
      </c>
      <c r="G1213" s="4">
        <f>Table1[[#This Row],[SzumElad]]</f>
        <v>10200</v>
      </c>
      <c r="H1213" s="7">
        <f>Table1[[#This Row],[Jut_%]]</f>
        <v>10</v>
      </c>
      <c r="I1213" s="4">
        <f>Table1[[#This Row],[Jut]]</f>
        <v>1020</v>
      </c>
      <c r="J1213" s="4">
        <f>Table1[[#This Row],[Column1]]</f>
        <v>0</v>
      </c>
    </row>
    <row r="1214" spans="1:10" hidden="1" x14ac:dyDescent="0.3">
      <c r="A1214" s="2" t="str">
        <f>Table1[[#This Row],[Befolyt]]</f>
        <v>n</v>
      </c>
      <c r="B1214" t="str">
        <f>Table1[[#This Row],[ÜK]]</f>
        <v>Simon Jenő</v>
      </c>
      <c r="C1214" s="3" t="str">
        <f>Table1[[#This Row],[Szla]]</f>
        <v>437/2026</v>
      </c>
      <c r="D1214" s="6">
        <f>Table1[[#This Row],[Kelt_hó]]</f>
        <v>2</v>
      </c>
      <c r="E1214" t="str">
        <f>Table1[[#This Row],[Vevő]]</f>
        <v>Binder Kft.</v>
      </c>
      <c r="F1214" t="str">
        <f>Table1[[#This Row],[Termékkör]]</f>
        <v>Lánc függesztékek</v>
      </c>
      <c r="G1214" s="4">
        <f>Table1[[#This Row],[SzumElad]]</f>
        <v>16815</v>
      </c>
      <c r="H1214" s="7">
        <f>Table1[[#This Row],[Jut_%]]</f>
        <v>5</v>
      </c>
      <c r="I1214" s="4">
        <f>Table1[[#This Row],[Jut]]</f>
        <v>840.75</v>
      </c>
      <c r="J1214" s="4">
        <f>Table1[[#This Row],[Column1]]</f>
        <v>0</v>
      </c>
    </row>
    <row r="1215" spans="1:10" hidden="1" x14ac:dyDescent="0.3">
      <c r="A1215" s="2" t="str">
        <f>Table1[[#This Row],[Befolyt]]</f>
        <v>n</v>
      </c>
      <c r="B1215" t="str">
        <f>Table1[[#This Row],[ÜK]]</f>
        <v>Simon Jenő</v>
      </c>
      <c r="C1215" s="3" t="str">
        <f>Table1[[#This Row],[Szla]]</f>
        <v>437/2026</v>
      </c>
      <c r="D1215" s="6">
        <f>Table1[[#This Row],[Kelt_hó]]</f>
        <v>2</v>
      </c>
      <c r="E1215" t="str">
        <f>Table1[[#This Row],[Vevő]]</f>
        <v>Binder Kft.</v>
      </c>
      <c r="F1215" t="str">
        <f>Table1[[#This Row],[Termékkör]]</f>
        <v>Kiszállás</v>
      </c>
      <c r="G1215" s="4">
        <f>Table1[[#This Row],[SzumElad]]</f>
        <v>105450</v>
      </c>
      <c r="H1215" s="7">
        <f>Table1[[#This Row],[Jut_%]]</f>
        <v>0</v>
      </c>
      <c r="I1215" s="4">
        <f>Table1[[#This Row],[Jut]]</f>
        <v>0</v>
      </c>
      <c r="J1215" s="4">
        <f>Table1[[#This Row],[Column1]]</f>
        <v>0</v>
      </c>
    </row>
    <row r="1216" spans="1:10" hidden="1" x14ac:dyDescent="0.3">
      <c r="A1216" s="2" t="str">
        <f>Table1[[#This Row],[Befolyt]]</f>
        <v>n</v>
      </c>
      <c r="B1216" t="str">
        <f>Table1[[#This Row],[ÜK]]</f>
        <v>Simon Jenő</v>
      </c>
      <c r="C1216" s="3" t="str">
        <f>Table1[[#This Row],[Szla]]</f>
        <v>437/2026</v>
      </c>
      <c r="D1216" s="6">
        <f>Table1[[#This Row],[Kelt_hó]]</f>
        <v>2</v>
      </c>
      <c r="E1216" t="str">
        <f>Table1[[#This Row],[Vevő]]</f>
        <v>Binder Kft.</v>
      </c>
      <c r="F1216" t="str">
        <f>Table1[[#This Row],[Termékkör]]</f>
        <v>Vizsgálat</v>
      </c>
      <c r="G1216" s="4">
        <f>Table1[[#This Row],[SzumElad]]</f>
        <v>633754.5</v>
      </c>
      <c r="H1216" s="7">
        <f>Table1[[#This Row],[Jut_%]]</f>
        <v>10</v>
      </c>
      <c r="I1216" s="4">
        <f>Table1[[#This Row],[Jut]]</f>
        <v>63375.45</v>
      </c>
      <c r="J1216" s="4">
        <f>Table1[[#This Row],[Column1]]</f>
        <v>0</v>
      </c>
    </row>
    <row r="1217" spans="1:10" hidden="1" x14ac:dyDescent="0.3">
      <c r="A1217" s="2" t="str">
        <f>Table1[[#This Row],[Befolyt]]</f>
        <v>n</v>
      </c>
      <c r="B1217" t="str">
        <f>Table1[[#This Row],[ÜK]]</f>
        <v>Simon Jenő</v>
      </c>
      <c r="C1217" s="3" t="str">
        <f>Table1[[#This Row],[Szla]]</f>
        <v>437/2026</v>
      </c>
      <c r="D1217" s="6">
        <f>Table1[[#This Row],[Kelt_hó]]</f>
        <v>2</v>
      </c>
      <c r="E1217" t="str">
        <f>Table1[[#This Row],[Vevő]]</f>
        <v>Binder Kft.</v>
      </c>
      <c r="F1217" t="str">
        <f>Table1[[#This Row],[Termékkör]]</f>
        <v>Saját munka</v>
      </c>
      <c r="G1217" s="4">
        <f>Table1[[#This Row],[SzumElad]]</f>
        <v>11400</v>
      </c>
      <c r="H1217" s="7">
        <f>Table1[[#This Row],[Jut_%]]</f>
        <v>0</v>
      </c>
      <c r="I1217" s="4">
        <f>Table1[[#This Row],[Jut]]</f>
        <v>0</v>
      </c>
      <c r="J1217" s="4">
        <f>Table1[[#This Row],[Column1]]</f>
        <v>0</v>
      </c>
    </row>
    <row r="1218" spans="1:10" hidden="1" x14ac:dyDescent="0.3">
      <c r="A1218" s="2" t="str">
        <f>Table1[[#This Row],[Befolyt]]</f>
        <v>n</v>
      </c>
      <c r="B1218" t="str">
        <f>Table1[[#This Row],[ÜK]]</f>
        <v>Simon Jenő</v>
      </c>
      <c r="C1218" s="3" t="str">
        <f>Table1[[#This Row],[Szla]]</f>
        <v>437/2026</v>
      </c>
      <c r="D1218" s="6">
        <f>Table1[[#This Row],[Kelt_hó]]</f>
        <v>2</v>
      </c>
      <c r="E1218" t="str">
        <f>Table1[[#This Row],[Vevő]]</f>
        <v>Binder Kft.</v>
      </c>
      <c r="F1218" t="str">
        <f>Table1[[#This Row],[Termékkör]]</f>
        <v>Lánc függesztékek</v>
      </c>
      <c r="G1218" s="4">
        <f>Table1[[#This Row],[SzumElad]]</f>
        <v>845.5</v>
      </c>
      <c r="H1218" s="7">
        <f>Table1[[#This Row],[Jut_%]]</f>
        <v>5</v>
      </c>
      <c r="I1218" s="4">
        <f>Table1[[#This Row],[Jut]]</f>
        <v>42.274999999999999</v>
      </c>
      <c r="J1218" s="4">
        <f>Table1[[#This Row],[Column1]]</f>
        <v>0</v>
      </c>
    </row>
    <row r="1219" spans="1:10" hidden="1" x14ac:dyDescent="0.3">
      <c r="A1219" s="2" t="str">
        <f>Table1[[#This Row],[Befolyt]]</f>
        <v>n</v>
      </c>
      <c r="B1219" t="str">
        <f>Table1[[#This Row],[ÜK]]</f>
        <v>Simon Jenő</v>
      </c>
      <c r="C1219" s="3" t="str">
        <f>Table1[[#This Row],[Szla]]</f>
        <v>437/2026</v>
      </c>
      <c r="D1219" s="6">
        <f>Table1[[#This Row],[Kelt_hó]]</f>
        <v>2</v>
      </c>
      <c r="E1219" t="str">
        <f>Table1[[#This Row],[Vevő]]</f>
        <v>Binder Kft.</v>
      </c>
      <c r="F1219" t="str">
        <f>Table1[[#This Row],[Termékkör]]</f>
        <v>Lánc függesztékek</v>
      </c>
      <c r="G1219" s="4">
        <f>Table1[[#This Row],[SzumElad]]</f>
        <v>1320.5</v>
      </c>
      <c r="H1219" s="7">
        <f>Table1[[#This Row],[Jut_%]]</f>
        <v>5</v>
      </c>
      <c r="I1219" s="4">
        <f>Table1[[#This Row],[Jut]]</f>
        <v>66.025000000000006</v>
      </c>
      <c r="J1219" s="4">
        <f>Table1[[#This Row],[Column1]]</f>
        <v>0</v>
      </c>
    </row>
    <row r="1220" spans="1:10" hidden="1" x14ac:dyDescent="0.3">
      <c r="A1220" s="2" t="str">
        <f>Table1[[#This Row],[Befolyt]]</f>
        <v>n</v>
      </c>
      <c r="B1220" t="str">
        <f>Table1[[#This Row],[ÜK]]</f>
        <v>Simon Jenő</v>
      </c>
      <c r="C1220" s="3" t="str">
        <f>Table1[[#This Row],[Szla]]</f>
        <v>437/2026</v>
      </c>
      <c r="D1220" s="6">
        <f>Table1[[#This Row],[Kelt_hó]]</f>
        <v>2</v>
      </c>
      <c r="E1220" t="str">
        <f>Table1[[#This Row],[Vevő]]</f>
        <v>Binder Kft.</v>
      </c>
      <c r="F1220" t="str">
        <f>Table1[[#This Row],[Termékkör]]</f>
        <v>Lánc függesztékek</v>
      </c>
      <c r="G1220" s="4">
        <f>Table1[[#This Row],[SzumElad]]</f>
        <v>5092</v>
      </c>
      <c r="H1220" s="7">
        <f>Table1[[#This Row],[Jut_%]]</f>
        <v>5</v>
      </c>
      <c r="I1220" s="4">
        <f>Table1[[#This Row],[Jut]]</f>
        <v>254.6</v>
      </c>
      <c r="J1220" s="4">
        <f>Table1[[#This Row],[Column1]]</f>
        <v>0</v>
      </c>
    </row>
    <row r="1221" spans="1:10" hidden="1" x14ac:dyDescent="0.3">
      <c r="A1221" s="2" t="str">
        <f>Table1[[#This Row],[Befolyt]]</f>
        <v>n</v>
      </c>
      <c r="B1221" t="str">
        <f>Table1[[#This Row],[ÜK]]</f>
        <v>Simon Jenő</v>
      </c>
      <c r="C1221" s="3" t="str">
        <f>Table1[[#This Row],[Szla]]</f>
        <v>437/2026</v>
      </c>
      <c r="D1221" s="6">
        <f>Table1[[#This Row],[Kelt_hó]]</f>
        <v>2</v>
      </c>
      <c r="E1221" t="str">
        <f>Table1[[#This Row],[Vevő]]</f>
        <v>Binder Kft.</v>
      </c>
      <c r="F1221" t="str">
        <f>Table1[[#This Row],[Termékkör]]</f>
        <v>Lánc függesztékek</v>
      </c>
      <c r="G1221" s="4">
        <f>Table1[[#This Row],[SzumElad]]</f>
        <v>15473.6</v>
      </c>
      <c r="H1221" s="7">
        <f>Table1[[#This Row],[Jut_%]]</f>
        <v>5</v>
      </c>
      <c r="I1221" s="4">
        <f>Table1[[#This Row],[Jut]]</f>
        <v>773.68</v>
      </c>
      <c r="J1221" s="4">
        <f>Table1[[#This Row],[Column1]]</f>
        <v>0</v>
      </c>
    </row>
    <row r="1222" spans="1:10" hidden="1" x14ac:dyDescent="0.3">
      <c r="A1222" s="2" t="str">
        <f>Table1[[#This Row],[Befolyt]]</f>
        <v>n</v>
      </c>
      <c r="B1222" t="str">
        <f>Table1[[#This Row],[ÜK]]</f>
        <v>Hegyi Gábor</v>
      </c>
      <c r="C1222" s="3" t="str">
        <f>Table1[[#This Row],[Szla]]</f>
        <v>436/2026</v>
      </c>
      <c r="D1222" s="6">
        <f>Table1[[#This Row],[Kelt_hó]]</f>
        <v>2</v>
      </c>
      <c r="E1222" t="str">
        <f>Table1[[#This Row],[Vevő]]</f>
        <v>Leier Hungária Kft.</v>
      </c>
      <c r="F1222" t="str">
        <f>Table1[[#This Row],[Termékkör]]</f>
        <v>Fuvar</v>
      </c>
      <c r="G1222" s="4">
        <f>Table1[[#This Row],[SzumElad]]</f>
        <v>0</v>
      </c>
      <c r="H1222" s="7">
        <f>Table1[[#This Row],[Jut_%]]</f>
        <v>0</v>
      </c>
      <c r="I1222" s="4">
        <f>Table1[[#This Row],[Jut]]</f>
        <v>0</v>
      </c>
      <c r="J1222" s="4">
        <f>Table1[[#This Row],[Column1]]</f>
        <v>0</v>
      </c>
    </row>
    <row r="1223" spans="1:10" hidden="1" x14ac:dyDescent="0.3">
      <c r="A1223" s="2" t="str">
        <f>Table1[[#This Row],[Befolyt]]</f>
        <v>n</v>
      </c>
      <c r="B1223" t="str">
        <f>Table1[[#This Row],[ÜK]]</f>
        <v>Hegyi Gábor</v>
      </c>
      <c r="C1223" s="3" t="str">
        <f>Table1[[#This Row],[Szla]]</f>
        <v>436/2026</v>
      </c>
      <c r="D1223" s="6">
        <f>Table1[[#This Row],[Kelt_hó]]</f>
        <v>2</v>
      </c>
      <c r="E1223" t="str">
        <f>Table1[[#This Row],[Vevő]]</f>
        <v>Leier Hungária Kft.</v>
      </c>
      <c r="F1223" t="str">
        <f>Table1[[#This Row],[Termékkör]]</f>
        <v>Rakományrögzítők</v>
      </c>
      <c r="G1223" s="4">
        <f>Table1[[#This Row],[SzumElad]]</f>
        <v>155600</v>
      </c>
      <c r="H1223" s="7">
        <f>Table1[[#This Row],[Jut_%]]</f>
        <v>0.75</v>
      </c>
      <c r="I1223" s="4">
        <f>Table1[[#This Row],[Jut]]</f>
        <v>1167</v>
      </c>
      <c r="J1223" s="4">
        <f>Table1[[#This Row],[Column1]]</f>
        <v>0</v>
      </c>
    </row>
    <row r="1224" spans="1:10" hidden="1" x14ac:dyDescent="0.3">
      <c r="A1224" s="2" t="str">
        <f>Table1[[#This Row],[Befolyt]]</f>
        <v>n</v>
      </c>
      <c r="B1224" t="str">
        <f>Table1[[#This Row],[ÜK]]</f>
        <v>Hegyi Gábor</v>
      </c>
      <c r="C1224" s="3" t="str">
        <f>Table1[[#This Row],[Szla]]</f>
        <v>436/2026</v>
      </c>
      <c r="D1224" s="6">
        <f>Table1[[#This Row],[Kelt_hó]]</f>
        <v>2</v>
      </c>
      <c r="E1224" t="str">
        <f>Table1[[#This Row],[Vevő]]</f>
        <v>Leier Hungária Kft.</v>
      </c>
      <c r="F1224" t="str">
        <f>Table1[[#This Row],[Termékkör]]</f>
        <v>Fuvar</v>
      </c>
      <c r="G1224" s="4">
        <f>Table1[[#This Row],[SzumElad]]</f>
        <v>0</v>
      </c>
      <c r="H1224" s="7">
        <f>Table1[[#This Row],[Jut_%]]</f>
        <v>0</v>
      </c>
      <c r="I1224" s="4">
        <f>Table1[[#This Row],[Jut]]</f>
        <v>0</v>
      </c>
      <c r="J1224" s="4">
        <f>Table1[[#This Row],[Column1]]</f>
        <v>0</v>
      </c>
    </row>
    <row r="1225" spans="1:10" hidden="1" x14ac:dyDescent="0.3">
      <c r="A1225" s="2" t="str">
        <f>Table1[[#This Row],[Befolyt]]</f>
        <v>i</v>
      </c>
      <c r="B1225" t="str">
        <f>Table1[[#This Row],[ÜK]]</f>
        <v>Hegyi Gábor</v>
      </c>
      <c r="C1225" s="3" t="str">
        <f>Table1[[#This Row],[Szla]]</f>
        <v>435/2026</v>
      </c>
      <c r="D1225" s="6">
        <f>Table1[[#This Row],[Kelt_hó]]</f>
        <v>2</v>
      </c>
      <c r="E1225" t="str">
        <f>Table1[[#This Row],[Vevő]]</f>
        <v>Wittmann Robottechnikai Kft.</v>
      </c>
      <c r="F1225" t="str">
        <f>Table1[[#This Row],[Termékkör]]</f>
        <v>Textilkötelek hevederek</v>
      </c>
      <c r="G1225" s="4">
        <f>Table1[[#This Row],[SzumElad]]</f>
        <v>9800</v>
      </c>
      <c r="H1225" s="7">
        <f>Table1[[#This Row],[Jut_%]]</f>
        <v>7.41</v>
      </c>
      <c r="I1225" s="4">
        <f>Table1[[#This Row],[Jut]]</f>
        <v>726.18</v>
      </c>
      <c r="J1225" s="4">
        <f>Table1[[#This Row],[Column1]]</f>
        <v>0</v>
      </c>
    </row>
    <row r="1226" spans="1:10" hidden="1" x14ac:dyDescent="0.3">
      <c r="A1226" s="2" t="str">
        <f>Table1[[#This Row],[Befolyt]]</f>
        <v>i</v>
      </c>
      <c r="B1226" t="str">
        <f>Table1[[#This Row],[ÜK]]</f>
        <v>Hegyi Gábor</v>
      </c>
      <c r="C1226" s="3" t="str">
        <f>Table1[[#This Row],[Szla]]</f>
        <v>435/2026</v>
      </c>
      <c r="D1226" s="6">
        <f>Table1[[#This Row],[Kelt_hó]]</f>
        <v>2</v>
      </c>
      <c r="E1226" t="str">
        <f>Table1[[#This Row],[Vevő]]</f>
        <v>Wittmann Robottechnikai Kft.</v>
      </c>
      <c r="F1226" t="str">
        <f>Table1[[#This Row],[Termékkör]]</f>
        <v>Textilkötelek hevederek</v>
      </c>
      <c r="G1226" s="4">
        <f>Table1[[#This Row],[SzumElad]]</f>
        <v>8400</v>
      </c>
      <c r="H1226" s="7">
        <f>Table1[[#This Row],[Jut_%]]</f>
        <v>10</v>
      </c>
      <c r="I1226" s="4">
        <f>Table1[[#This Row],[Jut]]</f>
        <v>840</v>
      </c>
      <c r="J1226" s="4">
        <f>Table1[[#This Row],[Column1]]</f>
        <v>0</v>
      </c>
    </row>
    <row r="1227" spans="1:10" hidden="1" x14ac:dyDescent="0.3">
      <c r="A1227" s="2" t="str">
        <f>Table1[[#This Row],[Befolyt]]</f>
        <v>i</v>
      </c>
      <c r="B1227" t="str">
        <f>Table1[[#This Row],[ÜK]]</f>
        <v>Hegyi Gábor</v>
      </c>
      <c r="C1227" s="3" t="str">
        <f>Table1[[#This Row],[Szla]]</f>
        <v>435/2026</v>
      </c>
      <c r="D1227" s="6">
        <f>Table1[[#This Row],[Kelt_hó]]</f>
        <v>2</v>
      </c>
      <c r="E1227" t="str">
        <f>Table1[[#This Row],[Vevő]]</f>
        <v>Wittmann Robottechnikai Kft.</v>
      </c>
      <c r="F1227" t="str">
        <f>Table1[[#This Row],[Termékkör]]</f>
        <v>Textilkötelek hevederek</v>
      </c>
      <c r="G1227" s="4">
        <f>Table1[[#This Row],[SzumElad]]</f>
        <v>12580</v>
      </c>
      <c r="H1227" s="7">
        <f>Table1[[#This Row],[Jut_%]]</f>
        <v>7.5</v>
      </c>
      <c r="I1227" s="4">
        <f>Table1[[#This Row],[Jut]]</f>
        <v>943.5</v>
      </c>
      <c r="J1227" s="4">
        <f>Table1[[#This Row],[Column1]]</f>
        <v>0</v>
      </c>
    </row>
    <row r="1228" spans="1:10" hidden="1" x14ac:dyDescent="0.3">
      <c r="A1228" s="2" t="str">
        <f>Table1[[#This Row],[Befolyt]]</f>
        <v>i</v>
      </c>
      <c r="B1228" t="str">
        <f>Table1[[#This Row],[ÜK]]</f>
        <v>Hegyi Gábor</v>
      </c>
      <c r="C1228" s="3" t="str">
        <f>Table1[[#This Row],[Szla]]</f>
        <v>435/2026</v>
      </c>
      <c r="D1228" s="6">
        <f>Table1[[#This Row],[Kelt_hó]]</f>
        <v>2</v>
      </c>
      <c r="E1228" t="str">
        <f>Table1[[#This Row],[Vevő]]</f>
        <v>Wittmann Robottechnikai Kft.</v>
      </c>
      <c r="F1228" t="str">
        <f>Table1[[#This Row],[Termékkör]]</f>
        <v>Textilkötelek hevederek</v>
      </c>
      <c r="G1228" s="4">
        <f>Table1[[#This Row],[SzumElad]]</f>
        <v>1240</v>
      </c>
      <c r="H1228" s="7">
        <f>Table1[[#This Row],[Jut_%]]</f>
        <v>20.65</v>
      </c>
      <c r="I1228" s="4">
        <f>Table1[[#This Row],[Jut]]</f>
        <v>256.06</v>
      </c>
      <c r="J1228" s="4">
        <f>Table1[[#This Row],[Column1]]</f>
        <v>0</v>
      </c>
    </row>
    <row r="1229" spans="1:10" hidden="1" x14ac:dyDescent="0.3">
      <c r="A1229" s="2" t="str">
        <f>Table1[[#This Row],[Befolyt]]</f>
        <v>i</v>
      </c>
      <c r="B1229" t="str">
        <f>Table1[[#This Row],[ÜK]]</f>
        <v>Hegyi Gábor</v>
      </c>
      <c r="C1229" s="3" t="str">
        <f>Table1[[#This Row],[Szla]]</f>
        <v>435/2026</v>
      </c>
      <c r="D1229" s="6">
        <f>Table1[[#This Row],[Kelt_hó]]</f>
        <v>2</v>
      </c>
      <c r="E1229" t="str">
        <f>Table1[[#This Row],[Vevő]]</f>
        <v>Wittmann Robottechnikai Kft.</v>
      </c>
      <c r="F1229" t="str">
        <f>Table1[[#This Row],[Termékkör]]</f>
        <v>Fuvar</v>
      </c>
      <c r="G1229" s="4">
        <f>Table1[[#This Row],[SzumElad]]</f>
        <v>2500</v>
      </c>
      <c r="H1229" s="7">
        <f>Table1[[#This Row],[Jut_%]]</f>
        <v>0</v>
      </c>
      <c r="I1229" s="4">
        <f>Table1[[#This Row],[Jut]]</f>
        <v>0</v>
      </c>
      <c r="J1229" s="4">
        <f>Table1[[#This Row],[Column1]]</f>
        <v>0</v>
      </c>
    </row>
    <row r="1230" spans="1:10" hidden="1" x14ac:dyDescent="0.3">
      <c r="A1230" s="2" t="str">
        <f>Table1[[#This Row],[Befolyt]]</f>
        <v>n</v>
      </c>
      <c r="B1230" t="str">
        <f>Table1[[#This Row],[ÜK]]</f>
        <v>Hegyi Gábor</v>
      </c>
      <c r="C1230" s="3" t="str">
        <f>Table1[[#This Row],[Szla]]</f>
        <v>434/2026</v>
      </c>
      <c r="D1230" s="6">
        <f>Table1[[#This Row],[Kelt_hó]]</f>
        <v>2</v>
      </c>
      <c r="E1230" t="str">
        <f>Table1[[#This Row],[Vevő]]</f>
        <v>Motim Műkorund Kft.</v>
      </c>
      <c r="F1230" t="str">
        <f>Table1[[#This Row],[Termékkör]]</f>
        <v>Lánc függesztékek</v>
      </c>
      <c r="G1230" s="4">
        <f>Table1[[#This Row],[SzumElad]]</f>
        <v>1940</v>
      </c>
      <c r="H1230" s="7">
        <f>Table1[[#This Row],[Jut_%]]</f>
        <v>5</v>
      </c>
      <c r="I1230" s="4">
        <f>Table1[[#This Row],[Jut]]</f>
        <v>97</v>
      </c>
      <c r="J1230" s="4">
        <f>Table1[[#This Row],[Column1]]</f>
        <v>0</v>
      </c>
    </row>
    <row r="1231" spans="1:10" hidden="1" x14ac:dyDescent="0.3">
      <c r="A1231" s="2" t="str">
        <f>Table1[[#This Row],[Befolyt]]</f>
        <v>n</v>
      </c>
      <c r="B1231" t="str">
        <f>Table1[[#This Row],[ÜK]]</f>
        <v>Hegyi Gábor</v>
      </c>
      <c r="C1231" s="3" t="str">
        <f>Table1[[#This Row],[Szla]]</f>
        <v>434/2026</v>
      </c>
      <c r="D1231" s="6">
        <f>Table1[[#This Row],[Kelt_hó]]</f>
        <v>2</v>
      </c>
      <c r="E1231" t="str">
        <f>Table1[[#This Row],[Vevő]]</f>
        <v>Motim Műkorund Kft.</v>
      </c>
      <c r="F1231" t="str">
        <f>Table1[[#This Row],[Termékkör]]</f>
        <v>Lánc függesztékek</v>
      </c>
      <c r="G1231" s="4">
        <f>Table1[[#This Row],[SzumElad]]</f>
        <v>7440</v>
      </c>
      <c r="H1231" s="7">
        <f>Table1[[#This Row],[Jut_%]]</f>
        <v>5</v>
      </c>
      <c r="I1231" s="4">
        <f>Table1[[#This Row],[Jut]]</f>
        <v>372</v>
      </c>
      <c r="J1231" s="4">
        <f>Table1[[#This Row],[Column1]]</f>
        <v>0</v>
      </c>
    </row>
    <row r="1232" spans="1:10" hidden="1" x14ac:dyDescent="0.3">
      <c r="A1232" s="2" t="str">
        <f>Table1[[#This Row],[Befolyt]]</f>
        <v>n</v>
      </c>
      <c r="B1232" t="str">
        <f>Table1[[#This Row],[ÜK]]</f>
        <v>Hegyi Gábor</v>
      </c>
      <c r="C1232" s="3" t="str">
        <f>Table1[[#This Row],[Szla]]</f>
        <v>434/2026</v>
      </c>
      <c r="D1232" s="6">
        <f>Table1[[#This Row],[Kelt_hó]]</f>
        <v>2</v>
      </c>
      <c r="E1232" t="str">
        <f>Table1[[#This Row],[Vevő]]</f>
        <v>Motim Műkorund Kft.</v>
      </c>
      <c r="F1232" t="str">
        <f>Table1[[#This Row],[Termékkör]]</f>
        <v>Fuvar</v>
      </c>
      <c r="G1232" s="4">
        <f>Table1[[#This Row],[SzumElad]]</f>
        <v>2000</v>
      </c>
      <c r="H1232" s="7">
        <f>Table1[[#This Row],[Jut_%]]</f>
        <v>0</v>
      </c>
      <c r="I1232" s="4">
        <f>Table1[[#This Row],[Jut]]</f>
        <v>0</v>
      </c>
      <c r="J1232" s="4">
        <f>Table1[[#This Row],[Column1]]</f>
        <v>0</v>
      </c>
    </row>
    <row r="1233" spans="1:10" hidden="1" x14ac:dyDescent="0.3">
      <c r="A1233" s="2" t="str">
        <f>Table1[[#This Row],[Befolyt]]</f>
        <v>n</v>
      </c>
      <c r="B1233" t="str">
        <f>Table1[[#This Row],[ÜK]]</f>
        <v>Hegyi Gábor</v>
      </c>
      <c r="C1233" s="3" t="str">
        <f>Table1[[#This Row],[Szla]]</f>
        <v>433/2026</v>
      </c>
      <c r="D1233" s="6">
        <f>Table1[[#This Row],[Kelt_hó]]</f>
        <v>2</v>
      </c>
      <c r="E1233" t="str">
        <f>Table1[[#This Row],[Vevő]]</f>
        <v>Motim Műkorund Kft.</v>
      </c>
      <c r="F1233" t="str">
        <f>Table1[[#This Row],[Termékkör]]</f>
        <v>Fuvar</v>
      </c>
      <c r="G1233" s="4">
        <f>Table1[[#This Row],[SzumElad]]</f>
        <v>0</v>
      </c>
      <c r="H1233" s="7">
        <f>Table1[[#This Row],[Jut_%]]</f>
        <v>0</v>
      </c>
      <c r="I1233" s="4">
        <f>Table1[[#This Row],[Jut]]</f>
        <v>0</v>
      </c>
      <c r="J1233" s="4">
        <f>Table1[[#This Row],[Column1]]</f>
        <v>0</v>
      </c>
    </row>
    <row r="1234" spans="1:10" hidden="1" x14ac:dyDescent="0.3">
      <c r="A1234" s="2" t="str">
        <f>Table1[[#This Row],[Befolyt]]</f>
        <v>n</v>
      </c>
      <c r="B1234" t="str">
        <f>Table1[[#This Row],[ÜK]]</f>
        <v>Hegyi Gábor</v>
      </c>
      <c r="C1234" s="3" t="str">
        <f>Table1[[#This Row],[Szla]]</f>
        <v>433/2026</v>
      </c>
      <c r="D1234" s="6">
        <f>Table1[[#This Row],[Kelt_hó]]</f>
        <v>2</v>
      </c>
      <c r="E1234" t="str">
        <f>Table1[[#This Row],[Vevő]]</f>
        <v>Motim Műkorund Kft.</v>
      </c>
      <c r="F1234" t="str">
        <f>Table1[[#This Row],[Termékkör]]</f>
        <v>Darukötelek</v>
      </c>
      <c r="G1234" s="4">
        <f>Table1[[#This Row],[SzumElad]]</f>
        <v>184500</v>
      </c>
      <c r="H1234" s="7">
        <f>Table1[[#This Row],[Jut_%]]</f>
        <v>2.52</v>
      </c>
      <c r="I1234" s="4">
        <f>Table1[[#This Row],[Jut]]</f>
        <v>4649.3999999999996</v>
      </c>
      <c r="J1234" s="4">
        <f>Table1[[#This Row],[Column1]]</f>
        <v>0</v>
      </c>
    </row>
    <row r="1235" spans="1:10" hidden="1" x14ac:dyDescent="0.3">
      <c r="A1235" s="2" t="str">
        <f>Table1[[#This Row],[Befolyt]]</f>
        <v>n</v>
      </c>
      <c r="B1235" t="str">
        <f>Table1[[#This Row],[ÜK]]</f>
        <v>Hegyi Gábor</v>
      </c>
      <c r="C1235" s="3" t="str">
        <f>Table1[[#This Row],[Szla]]</f>
        <v>433/2026</v>
      </c>
      <c r="D1235" s="6">
        <f>Table1[[#This Row],[Kelt_hó]]</f>
        <v>2</v>
      </c>
      <c r="E1235" t="str">
        <f>Table1[[#This Row],[Vevő]]</f>
        <v>Motim Műkorund Kft.</v>
      </c>
      <c r="F1235" t="str">
        <f>Table1[[#This Row],[Termékkör]]</f>
        <v>Fuvar</v>
      </c>
      <c r="G1235" s="4">
        <f>Table1[[#This Row],[SzumElad]]</f>
        <v>5000</v>
      </c>
      <c r="H1235" s="7">
        <f>Table1[[#This Row],[Jut_%]]</f>
        <v>0</v>
      </c>
      <c r="I1235" s="4">
        <f>Table1[[#This Row],[Jut]]</f>
        <v>0</v>
      </c>
      <c r="J1235" s="4">
        <f>Table1[[#This Row],[Column1]]</f>
        <v>0</v>
      </c>
    </row>
    <row r="1236" spans="1:10" hidden="1" x14ac:dyDescent="0.3">
      <c r="A1236" s="2" t="str">
        <f>Table1[[#This Row],[Befolyt]]</f>
        <v>n</v>
      </c>
      <c r="B1236" t="str">
        <f>Table1[[#This Row],[ÜK]]</f>
        <v>Halász Miklós</v>
      </c>
      <c r="C1236" s="3" t="str">
        <f>Table1[[#This Row],[Szla]]</f>
        <v>432/2026</v>
      </c>
      <c r="D1236" s="6">
        <f>Table1[[#This Row],[Kelt_hó]]</f>
        <v>2</v>
      </c>
      <c r="E1236" t="str">
        <f>Table1[[#This Row],[Vevő]]</f>
        <v>Linamar Hungary Zrt. Oros Division</v>
      </c>
      <c r="F1236" t="str">
        <f>Table1[[#This Row],[Termékkör]]</f>
        <v>Rakományrögzítők</v>
      </c>
      <c r="G1236" s="4">
        <f>Table1[[#This Row],[SzumElad]]</f>
        <v>12690</v>
      </c>
      <c r="H1236" s="7">
        <f>Table1[[#This Row],[Jut_%]]</f>
        <v>9</v>
      </c>
      <c r="I1236" s="4">
        <f>Table1[[#This Row],[Jut]]</f>
        <v>1142.0999999999999</v>
      </c>
      <c r="J1236" s="4">
        <f>Table1[[#This Row],[Column1]]</f>
        <v>0</v>
      </c>
    </row>
    <row r="1237" spans="1:10" hidden="1" x14ac:dyDescent="0.3">
      <c r="A1237" s="2" t="str">
        <f>Table1[[#This Row],[Befolyt]]</f>
        <v>n</v>
      </c>
      <c r="B1237" t="str">
        <f>Table1[[#This Row],[ÜK]]</f>
        <v>Halász Miklós</v>
      </c>
      <c r="C1237" s="3" t="str">
        <f>Table1[[#This Row],[Szla]]</f>
        <v>432/2026</v>
      </c>
      <c r="D1237" s="6">
        <f>Table1[[#This Row],[Kelt_hó]]</f>
        <v>2</v>
      </c>
      <c r="E1237" t="str">
        <f>Table1[[#This Row],[Vevő]]</f>
        <v>Linamar Hungary Zrt. Oros Division</v>
      </c>
      <c r="F1237" t="str">
        <f>Table1[[#This Row],[Termékkör]]</f>
        <v>Fuvar</v>
      </c>
      <c r="G1237" s="4">
        <f>Table1[[#This Row],[SzumElad]]</f>
        <v>2300</v>
      </c>
      <c r="H1237" s="7">
        <f>Table1[[#This Row],[Jut_%]]</f>
        <v>0</v>
      </c>
      <c r="I1237" s="4">
        <f>Table1[[#This Row],[Jut]]</f>
        <v>0</v>
      </c>
      <c r="J1237" s="4">
        <f>Table1[[#This Row],[Column1]]</f>
        <v>0</v>
      </c>
    </row>
    <row r="1238" spans="1:10" hidden="1" x14ac:dyDescent="0.3">
      <c r="A1238" s="2" t="str">
        <f>Table1[[#This Row],[Befolyt]]</f>
        <v>n</v>
      </c>
      <c r="B1238" t="str">
        <f>Table1[[#This Row],[ÜK]]</f>
        <v>Halász Miklós</v>
      </c>
      <c r="C1238" s="3" t="str">
        <f>Table1[[#This Row],[Szla]]</f>
        <v>431/2026</v>
      </c>
      <c r="D1238" s="6">
        <f>Table1[[#This Row],[Kelt_hó]]</f>
        <v>2</v>
      </c>
      <c r="E1238" t="str">
        <f>Table1[[#This Row],[Vevő]]</f>
        <v>Linamar Hungary Zrt. Oros Division</v>
      </c>
      <c r="F1238" t="str">
        <f>Table1[[#This Row],[Termékkör]]</f>
        <v>Rakományrögzítők</v>
      </c>
      <c r="G1238" s="4">
        <f>Table1[[#This Row],[SzumElad]]</f>
        <v>-12690</v>
      </c>
      <c r="H1238" s="7">
        <f>Table1[[#This Row],[Jut_%]]</f>
        <v>9</v>
      </c>
      <c r="I1238" s="4">
        <f>Table1[[#This Row],[Jut]]</f>
        <v>-1142.0999999999999</v>
      </c>
      <c r="J1238" s="4">
        <f>Table1[[#This Row],[Column1]]</f>
        <v>0</v>
      </c>
    </row>
    <row r="1239" spans="1:10" hidden="1" x14ac:dyDescent="0.3">
      <c r="A1239" s="2" t="str">
        <f>Table1[[#This Row],[Befolyt]]</f>
        <v>n</v>
      </c>
      <c r="B1239" t="str">
        <f>Table1[[#This Row],[ÜK]]</f>
        <v>Halász Miklós</v>
      </c>
      <c r="C1239" s="3" t="str">
        <f>Table1[[#This Row],[Szla]]</f>
        <v>431/2026</v>
      </c>
      <c r="D1239" s="6">
        <f>Table1[[#This Row],[Kelt_hó]]</f>
        <v>2</v>
      </c>
      <c r="E1239" t="str">
        <f>Table1[[#This Row],[Vevő]]</f>
        <v>Linamar Hungary Zrt. Oros Division</v>
      </c>
      <c r="F1239" t="str">
        <f>Table1[[#This Row],[Termékkör]]</f>
        <v>Fuvar</v>
      </c>
      <c r="G1239" s="4">
        <f>Table1[[#This Row],[SzumElad]]</f>
        <v>-2300</v>
      </c>
      <c r="H1239" s="7">
        <f>Table1[[#This Row],[Jut_%]]</f>
        <v>0</v>
      </c>
      <c r="I1239" s="4">
        <f>Table1[[#This Row],[Jut]]</f>
        <v>0</v>
      </c>
      <c r="J1239" s="4">
        <f>Table1[[#This Row],[Column1]]</f>
        <v>0</v>
      </c>
    </row>
    <row r="1240" spans="1:10" hidden="1" x14ac:dyDescent="0.3">
      <c r="A1240" s="2" t="str">
        <f>Table1[[#This Row],[Befolyt]]</f>
        <v>n</v>
      </c>
      <c r="B1240" t="str">
        <f>Table1[[#This Row],[ÜK]]</f>
        <v>Halász Miklós</v>
      </c>
      <c r="C1240" s="3" t="str">
        <f>Table1[[#This Row],[Szla]]</f>
        <v>430/2026</v>
      </c>
      <c r="D1240" s="6">
        <f>Table1[[#This Row],[Kelt_hó]]</f>
        <v>2</v>
      </c>
      <c r="E1240" t="str">
        <f>Table1[[#This Row],[Vevő]]</f>
        <v>Linamar Hungary Zrt. PPM.</v>
      </c>
      <c r="F1240" t="str">
        <f>Table1[[#This Row],[Termékkör]]</f>
        <v>Textilkötelek hevederek</v>
      </c>
      <c r="G1240" s="4">
        <f>Table1[[#This Row],[SzumElad]]</f>
        <v>13975</v>
      </c>
      <c r="H1240" s="7">
        <f>Table1[[#This Row],[Jut_%]]</f>
        <v>5</v>
      </c>
      <c r="I1240" s="4">
        <f>Table1[[#This Row],[Jut]]</f>
        <v>698.75</v>
      </c>
      <c r="J1240" s="4">
        <f>Table1[[#This Row],[Column1]]</f>
        <v>0</v>
      </c>
    </row>
    <row r="1241" spans="1:10" hidden="1" x14ac:dyDescent="0.3">
      <c r="A1241" s="2" t="str">
        <f>Table1[[#This Row],[Befolyt]]</f>
        <v>n</v>
      </c>
      <c r="B1241" t="str">
        <f>Table1[[#This Row],[ÜK]]</f>
        <v>Halász Miklós</v>
      </c>
      <c r="C1241" s="3" t="str">
        <f>Table1[[#This Row],[Szla]]</f>
        <v>430/2026</v>
      </c>
      <c r="D1241" s="6">
        <f>Table1[[#This Row],[Kelt_hó]]</f>
        <v>2</v>
      </c>
      <c r="E1241" t="str">
        <f>Table1[[#This Row],[Vevő]]</f>
        <v>Linamar Hungary Zrt. PPM.</v>
      </c>
      <c r="F1241" t="str">
        <f>Table1[[#This Row],[Termékkör]]</f>
        <v>Textilkötelek hevederek</v>
      </c>
      <c r="G1241" s="4">
        <f>Table1[[#This Row],[SzumElad]]</f>
        <v>1575</v>
      </c>
      <c r="H1241" s="7">
        <f>Table1[[#This Row],[Jut_%]]</f>
        <v>3</v>
      </c>
      <c r="I1241" s="4">
        <f>Table1[[#This Row],[Jut]]</f>
        <v>47.25</v>
      </c>
      <c r="J1241" s="4">
        <f>Table1[[#This Row],[Column1]]</f>
        <v>0</v>
      </c>
    </row>
    <row r="1242" spans="1:10" hidden="1" x14ac:dyDescent="0.3">
      <c r="A1242" s="2" t="str">
        <f>Table1[[#This Row],[Befolyt]]</f>
        <v>n</v>
      </c>
      <c r="B1242" t="str">
        <f>Table1[[#This Row],[ÜK]]</f>
        <v>Halász Miklós</v>
      </c>
      <c r="C1242" s="3" t="str">
        <f>Table1[[#This Row],[Szla]]</f>
        <v>430/2026</v>
      </c>
      <c r="D1242" s="6">
        <f>Table1[[#This Row],[Kelt_hó]]</f>
        <v>2</v>
      </c>
      <c r="E1242" t="str">
        <f>Table1[[#This Row],[Vevő]]</f>
        <v>Linamar Hungary Zrt. PPM.</v>
      </c>
      <c r="F1242" t="str">
        <f>Table1[[#This Row],[Termékkör]]</f>
        <v>Fuvar</v>
      </c>
      <c r="G1242" s="4">
        <f>Table1[[#This Row],[SzumElad]]</f>
        <v>0</v>
      </c>
      <c r="H1242" s="7">
        <f>Table1[[#This Row],[Jut_%]]</f>
        <v>0</v>
      </c>
      <c r="I1242" s="4">
        <f>Table1[[#This Row],[Jut]]</f>
        <v>0</v>
      </c>
      <c r="J1242" s="4">
        <f>Table1[[#This Row],[Column1]]</f>
        <v>0</v>
      </c>
    </row>
    <row r="1243" spans="1:10" hidden="1" x14ac:dyDescent="0.3">
      <c r="A1243" s="2" t="str">
        <f>Table1[[#This Row],[Befolyt]]</f>
        <v>n</v>
      </c>
      <c r="B1243" t="str">
        <f>Table1[[#This Row],[ÜK]]</f>
        <v>Halász Miklós</v>
      </c>
      <c r="C1243" s="3" t="str">
        <f>Table1[[#This Row],[Szla]]</f>
        <v>429/2026</v>
      </c>
      <c r="D1243" s="6">
        <f>Table1[[#This Row],[Kelt_hó]]</f>
        <v>2</v>
      </c>
      <c r="E1243" t="str">
        <f>Table1[[#This Row],[Vevő]]</f>
        <v>Linamar Hungary Zrt. Oros Division</v>
      </c>
      <c r="F1243" t="str">
        <f>Table1[[#This Row],[Termékkör]]</f>
        <v>Rakományrögzítők</v>
      </c>
      <c r="G1243" s="4">
        <f>Table1[[#This Row],[SzumElad]]</f>
        <v>12690</v>
      </c>
      <c r="H1243" s="7">
        <f>Table1[[#This Row],[Jut_%]]</f>
        <v>9</v>
      </c>
      <c r="I1243" s="4">
        <f>Table1[[#This Row],[Jut]]</f>
        <v>1142.0999999999999</v>
      </c>
      <c r="J1243" s="4">
        <f>Table1[[#This Row],[Column1]]</f>
        <v>0</v>
      </c>
    </row>
    <row r="1244" spans="1:10" hidden="1" x14ac:dyDescent="0.3">
      <c r="A1244" s="2" t="str">
        <f>Table1[[#This Row],[Befolyt]]</f>
        <v>n</v>
      </c>
      <c r="B1244" t="str">
        <f>Table1[[#This Row],[ÜK]]</f>
        <v>Halász Miklós</v>
      </c>
      <c r="C1244" s="3" t="str">
        <f>Table1[[#This Row],[Szla]]</f>
        <v>429/2026</v>
      </c>
      <c r="D1244" s="6">
        <f>Table1[[#This Row],[Kelt_hó]]</f>
        <v>2</v>
      </c>
      <c r="E1244" t="str">
        <f>Table1[[#This Row],[Vevő]]</f>
        <v>Linamar Hungary Zrt. Oros Division</v>
      </c>
      <c r="F1244" t="str">
        <f>Table1[[#This Row],[Termékkör]]</f>
        <v>Fuvar</v>
      </c>
      <c r="G1244" s="4">
        <f>Table1[[#This Row],[SzumElad]]</f>
        <v>2300</v>
      </c>
      <c r="H1244" s="7">
        <f>Table1[[#This Row],[Jut_%]]</f>
        <v>0</v>
      </c>
      <c r="I1244" s="4">
        <f>Table1[[#This Row],[Jut]]</f>
        <v>0</v>
      </c>
      <c r="J1244" s="4">
        <f>Table1[[#This Row],[Column1]]</f>
        <v>0</v>
      </c>
    </row>
    <row r="1245" spans="1:10" hidden="1" x14ac:dyDescent="0.3">
      <c r="A1245" s="2" t="str">
        <f>Table1[[#This Row],[Befolyt]]</f>
        <v>i</v>
      </c>
      <c r="B1245" t="str">
        <f>Table1[[#This Row],[ÜK]]</f>
        <v>Molnár Ferenc</v>
      </c>
      <c r="C1245" s="3" t="str">
        <f>Table1[[#This Row],[Szla]]</f>
        <v>428/2026</v>
      </c>
      <c r="D1245" s="6">
        <f>Table1[[#This Row],[Kelt_hó]]</f>
        <v>2</v>
      </c>
      <c r="E1245" t="str">
        <f>Table1[[#This Row],[Vevő]]</f>
        <v>Voltrex Kft.</v>
      </c>
      <c r="F1245" t="str">
        <f>Table1[[#This Row],[Termékkör]]</f>
        <v>Vizsgálat</v>
      </c>
      <c r="G1245" s="4">
        <f>Table1[[#This Row],[SzumElad]]</f>
        <v>152700</v>
      </c>
      <c r="H1245" s="7">
        <f>Table1[[#This Row],[Jut_%]]</f>
        <v>10</v>
      </c>
      <c r="I1245" s="4">
        <f>Table1[[#This Row],[Jut]]</f>
        <v>15270</v>
      </c>
      <c r="J1245" s="4">
        <f>Table1[[#This Row],[Column1]]</f>
        <v>0</v>
      </c>
    </row>
    <row r="1246" spans="1:10" hidden="1" x14ac:dyDescent="0.3">
      <c r="A1246" s="2" t="str">
        <f>Table1[[#This Row],[Befolyt]]</f>
        <v>i</v>
      </c>
      <c r="B1246" t="str">
        <f>Table1[[#This Row],[ÜK]]</f>
        <v>Molnár Ferenc</v>
      </c>
      <c r="C1246" s="3" t="str">
        <f>Table1[[#This Row],[Szla]]</f>
        <v>428/2026</v>
      </c>
      <c r="D1246" s="6">
        <f>Table1[[#This Row],[Kelt_hó]]</f>
        <v>2</v>
      </c>
      <c r="E1246" t="str">
        <f>Table1[[#This Row],[Vevő]]</f>
        <v>Voltrex Kft.</v>
      </c>
      <c r="F1246" t="str">
        <f>Table1[[#This Row],[Termékkör]]</f>
        <v>Kiszállás</v>
      </c>
      <c r="G1246" s="4">
        <f>Table1[[#This Row],[SzumElad]]</f>
        <v>35000</v>
      </c>
      <c r="H1246" s="7">
        <f>Table1[[#This Row],[Jut_%]]</f>
        <v>0</v>
      </c>
      <c r="I1246" s="4">
        <f>Table1[[#This Row],[Jut]]</f>
        <v>0</v>
      </c>
      <c r="J1246" s="4">
        <f>Table1[[#This Row],[Column1]]</f>
        <v>0</v>
      </c>
    </row>
    <row r="1247" spans="1:10" hidden="1" x14ac:dyDescent="0.3">
      <c r="A1247" s="2" t="str">
        <f>Table1[[#This Row],[Befolyt]]</f>
        <v>i</v>
      </c>
      <c r="B1247" t="str">
        <f>Table1[[#This Row],[ÜK]]</f>
        <v>Molnár Ferenc</v>
      </c>
      <c r="C1247" s="3" t="str">
        <f>Table1[[#This Row],[Szla]]</f>
        <v>428/2026</v>
      </c>
      <c r="D1247" s="6">
        <f>Table1[[#This Row],[Kelt_hó]]</f>
        <v>2</v>
      </c>
      <c r="E1247" t="str">
        <f>Table1[[#This Row],[Vevő]]</f>
        <v>Voltrex Kft.</v>
      </c>
      <c r="F1247" t="str">
        <f>Table1[[#This Row],[Termékkör]]</f>
        <v>Lánc függesztékek</v>
      </c>
      <c r="G1247" s="4">
        <f>Table1[[#This Row],[SzumElad]]</f>
        <v>890</v>
      </c>
      <c r="H1247" s="7">
        <f>Table1[[#This Row],[Jut_%]]</f>
        <v>5</v>
      </c>
      <c r="I1247" s="4">
        <f>Table1[[#This Row],[Jut]]</f>
        <v>44.5</v>
      </c>
      <c r="J1247" s="4">
        <f>Table1[[#This Row],[Column1]]</f>
        <v>0</v>
      </c>
    </row>
    <row r="1248" spans="1:10" hidden="1" x14ac:dyDescent="0.3">
      <c r="A1248" s="2" t="str">
        <f>Table1[[#This Row],[Befolyt]]</f>
        <v>n</v>
      </c>
      <c r="B1248" t="str">
        <f>Table1[[#This Row],[ÜK]]</f>
        <v>Molnár Ferenc</v>
      </c>
      <c r="C1248" s="3" t="str">
        <f>Table1[[#This Row],[Szla]]</f>
        <v>427/2026</v>
      </c>
      <c r="D1248" s="6">
        <f>Table1[[#This Row],[Kelt_hó]]</f>
        <v>2</v>
      </c>
      <c r="E1248" t="str">
        <f>Table1[[#This Row],[Vevő]]</f>
        <v>Schwarzmüller Kft.</v>
      </c>
      <c r="F1248" t="str">
        <f>Table1[[#This Row],[Termékkör]]</f>
        <v>Textilkötelek hevederek</v>
      </c>
      <c r="G1248" s="4">
        <f>Table1[[#This Row],[SzumElad]]</f>
        <v>109400</v>
      </c>
      <c r="H1248" s="7">
        <f>Table1[[#This Row],[Jut_%]]</f>
        <v>10</v>
      </c>
      <c r="I1248" s="4">
        <f>Table1[[#This Row],[Jut]]</f>
        <v>10940</v>
      </c>
      <c r="J1248" s="4">
        <f>Table1[[#This Row],[Column1]]</f>
        <v>0</v>
      </c>
    </row>
    <row r="1249" spans="1:10" hidden="1" x14ac:dyDescent="0.3">
      <c r="A1249" s="2" t="str">
        <f>Table1[[#This Row],[Befolyt]]</f>
        <v>n</v>
      </c>
      <c r="B1249" t="str">
        <f>Table1[[#This Row],[ÜK]]</f>
        <v>Molnár Ferenc</v>
      </c>
      <c r="C1249" s="3" t="str">
        <f>Table1[[#This Row],[Szla]]</f>
        <v>427/2026</v>
      </c>
      <c r="D1249" s="6">
        <f>Table1[[#This Row],[Kelt_hó]]</f>
        <v>2</v>
      </c>
      <c r="E1249" t="str">
        <f>Table1[[#This Row],[Vevő]]</f>
        <v>Schwarzmüller Kft.</v>
      </c>
      <c r="F1249" t="str">
        <f>Table1[[#This Row],[Termékkör]]</f>
        <v>Fuvar</v>
      </c>
      <c r="G1249" s="4">
        <f>Table1[[#This Row],[SzumElad]]</f>
        <v>0</v>
      </c>
      <c r="H1249" s="7">
        <f>Table1[[#This Row],[Jut_%]]</f>
        <v>0</v>
      </c>
      <c r="I1249" s="4">
        <f>Table1[[#This Row],[Jut]]</f>
        <v>0</v>
      </c>
      <c r="J1249" s="4">
        <f>Table1[[#This Row],[Column1]]</f>
        <v>0</v>
      </c>
    </row>
    <row r="1250" spans="1:10" hidden="1" x14ac:dyDescent="0.3">
      <c r="A1250" s="2" t="str">
        <f>Table1[[#This Row],[Befolyt]]</f>
        <v>i</v>
      </c>
      <c r="B1250" t="str">
        <f>Table1[[#This Row],[ÜK]]</f>
        <v>Molnár Ferenc</v>
      </c>
      <c r="C1250" s="3" t="str">
        <f>Table1[[#This Row],[Szla]]</f>
        <v>426/2026</v>
      </c>
      <c r="D1250" s="6">
        <f>Table1[[#This Row],[Kelt_hó]]</f>
        <v>2</v>
      </c>
      <c r="E1250" t="str">
        <f>Table1[[#This Row],[Vevő]]</f>
        <v>MFT Metall-Form-Technik Kft.</v>
      </c>
      <c r="F1250" t="str">
        <f>Table1[[#This Row],[Termékkör]]</f>
        <v>Textilkötelek hevederek</v>
      </c>
      <c r="G1250" s="4">
        <f>Table1[[#This Row],[SzumElad]]</f>
        <v>11000</v>
      </c>
      <c r="H1250" s="7">
        <f>Table1[[#This Row],[Jut_%]]</f>
        <v>10</v>
      </c>
      <c r="I1250" s="4">
        <f>Table1[[#This Row],[Jut]]</f>
        <v>1100</v>
      </c>
      <c r="J1250" s="4">
        <f>Table1[[#This Row],[Column1]]</f>
        <v>0</v>
      </c>
    </row>
    <row r="1251" spans="1:10" hidden="1" x14ac:dyDescent="0.3">
      <c r="A1251" s="2" t="str">
        <f>Table1[[#This Row],[Befolyt]]</f>
        <v>i</v>
      </c>
      <c r="B1251" t="str">
        <f>Table1[[#This Row],[ÜK]]</f>
        <v>Molnár Ferenc</v>
      </c>
      <c r="C1251" s="3" t="str">
        <f>Table1[[#This Row],[Szla]]</f>
        <v>426/2026</v>
      </c>
      <c r="D1251" s="6">
        <f>Table1[[#This Row],[Kelt_hó]]</f>
        <v>2</v>
      </c>
      <c r="E1251" t="str">
        <f>Table1[[#This Row],[Vevő]]</f>
        <v>MFT Metall-Form-Technik Kft.</v>
      </c>
      <c r="F1251" t="str">
        <f>Table1[[#This Row],[Termékkör]]</f>
        <v>Textilkötelek hevederek</v>
      </c>
      <c r="G1251" s="4">
        <f>Table1[[#This Row],[SzumElad]]</f>
        <v>19620</v>
      </c>
      <c r="H1251" s="7">
        <f>Table1[[#This Row],[Jut_%]]</f>
        <v>8</v>
      </c>
      <c r="I1251" s="4">
        <f>Table1[[#This Row],[Jut]]</f>
        <v>1569.6</v>
      </c>
      <c r="J1251" s="4">
        <f>Table1[[#This Row],[Column1]]</f>
        <v>0</v>
      </c>
    </row>
    <row r="1252" spans="1:10" hidden="1" x14ac:dyDescent="0.3">
      <c r="A1252" s="2" t="str">
        <f>Table1[[#This Row],[Befolyt]]</f>
        <v>i</v>
      </c>
      <c r="B1252" t="str">
        <f>Table1[[#This Row],[ÜK]]</f>
        <v>Molnár Ferenc</v>
      </c>
      <c r="C1252" s="3" t="str">
        <f>Table1[[#This Row],[Szla]]</f>
        <v>426/2026</v>
      </c>
      <c r="D1252" s="6">
        <f>Table1[[#This Row],[Kelt_hó]]</f>
        <v>2</v>
      </c>
      <c r="E1252" t="str">
        <f>Table1[[#This Row],[Vevő]]</f>
        <v>MFT Metall-Form-Technik Kft.</v>
      </c>
      <c r="F1252" t="str">
        <f>Table1[[#This Row],[Termékkör]]</f>
        <v>Textilkötelek hevederek</v>
      </c>
      <c r="G1252" s="4">
        <f>Table1[[#This Row],[SzumElad]]</f>
        <v>7650</v>
      </c>
      <c r="H1252" s="7">
        <f>Table1[[#This Row],[Jut_%]]</f>
        <v>9</v>
      </c>
      <c r="I1252" s="4">
        <f>Table1[[#This Row],[Jut]]</f>
        <v>688.5</v>
      </c>
      <c r="J1252" s="4">
        <f>Table1[[#This Row],[Column1]]</f>
        <v>0</v>
      </c>
    </row>
    <row r="1253" spans="1:10" hidden="1" x14ac:dyDescent="0.3">
      <c r="A1253" s="2" t="str">
        <f>Table1[[#This Row],[Befolyt]]</f>
        <v>i</v>
      </c>
      <c r="B1253" t="str">
        <f>Table1[[#This Row],[ÜK]]</f>
        <v>Molnár Ferenc</v>
      </c>
      <c r="C1253" s="3" t="str">
        <f>Table1[[#This Row],[Szla]]</f>
        <v>426/2026</v>
      </c>
      <c r="D1253" s="6">
        <f>Table1[[#This Row],[Kelt_hó]]</f>
        <v>2</v>
      </c>
      <c r="E1253" t="str">
        <f>Table1[[#This Row],[Vevő]]</f>
        <v>MFT Metall-Form-Technik Kft.</v>
      </c>
      <c r="F1253" t="str">
        <f>Table1[[#This Row],[Termékkör]]</f>
        <v>Fuvar</v>
      </c>
      <c r="G1253" s="4">
        <f>Table1[[#This Row],[SzumElad]]</f>
        <v>2500</v>
      </c>
      <c r="H1253" s="7">
        <f>Table1[[#This Row],[Jut_%]]</f>
        <v>0</v>
      </c>
      <c r="I1253" s="4">
        <f>Table1[[#This Row],[Jut]]</f>
        <v>0</v>
      </c>
      <c r="J1253" s="4">
        <f>Table1[[#This Row],[Column1]]</f>
        <v>0</v>
      </c>
    </row>
    <row r="1254" spans="1:10" hidden="1" x14ac:dyDescent="0.3">
      <c r="A1254" s="2" t="str">
        <f>Table1[[#This Row],[Befolyt]]</f>
        <v>i</v>
      </c>
      <c r="B1254" t="str">
        <f>Table1[[#This Row],[ÜK]]</f>
        <v>Halász Miklós</v>
      </c>
      <c r="C1254" s="3" t="str">
        <f>Table1[[#This Row],[Szla]]</f>
        <v>425/2026</v>
      </c>
      <c r="D1254" s="6">
        <f>Table1[[#This Row],[Kelt_hó]]</f>
        <v>2</v>
      </c>
      <c r="E1254" t="str">
        <f>Table1[[#This Row],[Vevő]]</f>
        <v>Mvstore Kft.</v>
      </c>
      <c r="F1254" t="str">
        <f>Table1[[#This Row],[Termékkör]]</f>
        <v>Textilkötelek hevederek</v>
      </c>
      <c r="G1254" s="4">
        <f>Table1[[#This Row],[SzumElad]]</f>
        <v>1820</v>
      </c>
      <c r="H1254" s="7">
        <f>Table1[[#This Row],[Jut_%]]</f>
        <v>3</v>
      </c>
      <c r="I1254" s="4">
        <f>Table1[[#This Row],[Jut]]</f>
        <v>54.6</v>
      </c>
      <c r="J1254" s="4">
        <f>Table1[[#This Row],[Column1]]</f>
        <v>0</v>
      </c>
    </row>
    <row r="1255" spans="1:10" hidden="1" x14ac:dyDescent="0.3">
      <c r="A1255" s="2" t="str">
        <f>Table1[[#This Row],[Befolyt]]</f>
        <v>i</v>
      </c>
      <c r="B1255" t="str">
        <f>Table1[[#This Row],[ÜK]]</f>
        <v>Halász Miklós</v>
      </c>
      <c r="C1255" s="3" t="str">
        <f>Table1[[#This Row],[Szla]]</f>
        <v>425/2026</v>
      </c>
      <c r="D1255" s="6">
        <f>Table1[[#This Row],[Kelt_hó]]</f>
        <v>2</v>
      </c>
      <c r="E1255" t="str">
        <f>Table1[[#This Row],[Vevő]]</f>
        <v>Mvstore Kft.</v>
      </c>
      <c r="F1255" t="str">
        <f>Table1[[#This Row],[Termékkör]]</f>
        <v>Textilkötelek hevederek</v>
      </c>
      <c r="G1255" s="4">
        <f>Table1[[#This Row],[SzumElad]]</f>
        <v>2380</v>
      </c>
      <c r="H1255" s="7">
        <f>Table1[[#This Row],[Jut_%]]</f>
        <v>3</v>
      </c>
      <c r="I1255" s="4">
        <f>Table1[[#This Row],[Jut]]</f>
        <v>71.400000000000006</v>
      </c>
      <c r="J1255" s="4">
        <f>Table1[[#This Row],[Column1]]</f>
        <v>0</v>
      </c>
    </row>
    <row r="1256" spans="1:10" hidden="1" x14ac:dyDescent="0.3">
      <c r="A1256" s="2" t="str">
        <f>Table1[[#This Row],[Befolyt]]</f>
        <v>i</v>
      </c>
      <c r="B1256" t="str">
        <f>Table1[[#This Row],[ÜK]]</f>
        <v>Halász Miklós</v>
      </c>
      <c r="C1256" s="3" t="str">
        <f>Table1[[#This Row],[Szla]]</f>
        <v>425/2026</v>
      </c>
      <c r="D1256" s="6">
        <f>Table1[[#This Row],[Kelt_hó]]</f>
        <v>2</v>
      </c>
      <c r="E1256" t="str">
        <f>Table1[[#This Row],[Vevő]]</f>
        <v>Mvstore Kft.</v>
      </c>
      <c r="F1256" t="str">
        <f>Table1[[#This Row],[Termékkör]]</f>
        <v>Textilkötelek hevederek</v>
      </c>
      <c r="G1256" s="4">
        <f>Table1[[#This Row],[SzumElad]]</f>
        <v>700</v>
      </c>
      <c r="H1256" s="7">
        <f>Table1[[#This Row],[Jut_%]]</f>
        <v>3</v>
      </c>
      <c r="I1256" s="4">
        <f>Table1[[#This Row],[Jut]]</f>
        <v>21</v>
      </c>
      <c r="J1256" s="4">
        <f>Table1[[#This Row],[Column1]]</f>
        <v>0</v>
      </c>
    </row>
    <row r="1257" spans="1:10" hidden="1" x14ac:dyDescent="0.3">
      <c r="A1257" s="2" t="str">
        <f>Table1[[#This Row],[Befolyt]]</f>
        <v>i</v>
      </c>
      <c r="B1257" t="str">
        <f>Table1[[#This Row],[ÜK]]</f>
        <v>Halász Miklós</v>
      </c>
      <c r="C1257" s="3" t="str">
        <f>Table1[[#This Row],[Szla]]</f>
        <v>425/2026</v>
      </c>
      <c r="D1257" s="6">
        <f>Table1[[#This Row],[Kelt_hó]]</f>
        <v>2</v>
      </c>
      <c r="E1257" t="str">
        <f>Table1[[#This Row],[Vevő]]</f>
        <v>Mvstore Kft.</v>
      </c>
      <c r="F1257" t="str">
        <f>Table1[[#This Row],[Termékkör]]</f>
        <v>Rakományrögzítők</v>
      </c>
      <c r="G1257" s="4">
        <f>Table1[[#This Row],[SzumElad]]</f>
        <v>8050</v>
      </c>
      <c r="H1257" s="7">
        <f>Table1[[#This Row],[Jut_%]]</f>
        <v>3</v>
      </c>
      <c r="I1257" s="4">
        <f>Table1[[#This Row],[Jut]]</f>
        <v>241.5</v>
      </c>
      <c r="J1257" s="4">
        <f>Table1[[#This Row],[Column1]]</f>
        <v>0</v>
      </c>
    </row>
    <row r="1258" spans="1:10" hidden="1" x14ac:dyDescent="0.3">
      <c r="A1258" s="2" t="str">
        <f>Table1[[#This Row],[Befolyt]]</f>
        <v>i</v>
      </c>
      <c r="B1258" t="str">
        <f>Table1[[#This Row],[ÜK]]</f>
        <v>Halász Miklós</v>
      </c>
      <c r="C1258" s="3" t="str">
        <f>Table1[[#This Row],[Szla]]</f>
        <v>425/2026</v>
      </c>
      <c r="D1258" s="6">
        <f>Table1[[#This Row],[Kelt_hó]]</f>
        <v>2</v>
      </c>
      <c r="E1258" t="str">
        <f>Table1[[#This Row],[Vevő]]</f>
        <v>Mvstore Kft.</v>
      </c>
      <c r="F1258" t="str">
        <f>Table1[[#This Row],[Termékkör]]</f>
        <v>Rakományrögzítők</v>
      </c>
      <c r="G1258" s="4">
        <f>Table1[[#This Row],[SzumElad]]</f>
        <v>6660</v>
      </c>
      <c r="H1258" s="7">
        <f>Table1[[#This Row],[Jut_%]]</f>
        <v>1.5</v>
      </c>
      <c r="I1258" s="4">
        <f>Table1[[#This Row],[Jut]]</f>
        <v>99.9</v>
      </c>
      <c r="J1258" s="4">
        <f>Table1[[#This Row],[Column1]]</f>
        <v>0</v>
      </c>
    </row>
    <row r="1259" spans="1:10" hidden="1" x14ac:dyDescent="0.3">
      <c r="A1259" s="2" t="str">
        <f>Table1[[#This Row],[Befolyt]]</f>
        <v>i</v>
      </c>
      <c r="B1259" t="str">
        <f>Table1[[#This Row],[ÜK]]</f>
        <v>Halász Miklós</v>
      </c>
      <c r="C1259" s="3" t="str">
        <f>Table1[[#This Row],[Szla]]</f>
        <v>425/2026</v>
      </c>
      <c r="D1259" s="6">
        <f>Table1[[#This Row],[Kelt_hó]]</f>
        <v>2</v>
      </c>
      <c r="E1259" t="str">
        <f>Table1[[#This Row],[Vevő]]</f>
        <v>Mvstore Kft.</v>
      </c>
      <c r="F1259" t="str">
        <f>Table1[[#This Row],[Termékkör]]</f>
        <v>Fuvar</v>
      </c>
      <c r="G1259" s="4">
        <f>Table1[[#This Row],[SzumElad]]</f>
        <v>0</v>
      </c>
      <c r="H1259" s="7">
        <f>Table1[[#This Row],[Jut_%]]</f>
        <v>0</v>
      </c>
      <c r="I1259" s="4">
        <f>Table1[[#This Row],[Jut]]</f>
        <v>0</v>
      </c>
      <c r="J1259" s="4">
        <f>Table1[[#This Row],[Column1]]</f>
        <v>0</v>
      </c>
    </row>
    <row r="1260" spans="1:10" hidden="1" x14ac:dyDescent="0.3">
      <c r="A1260" s="2" t="str">
        <f>Table1[[#This Row],[Befolyt]]</f>
        <v>n</v>
      </c>
      <c r="B1260" t="str">
        <f>Table1[[#This Row],[ÜK]]</f>
        <v>Halász Miklós</v>
      </c>
      <c r="C1260" s="3" t="str">
        <f>Table1[[#This Row],[Szla]]</f>
        <v>424/2026</v>
      </c>
      <c r="D1260" s="6">
        <f>Table1[[#This Row],[Kelt_hó]]</f>
        <v>2</v>
      </c>
      <c r="E1260" t="str">
        <f>Table1[[#This Row],[Vevő]]</f>
        <v>Torus Acéltermékgyártó Kft.</v>
      </c>
      <c r="F1260" t="str">
        <f>Table1[[#This Row],[Termékkör]]</f>
        <v>Megfogók</v>
      </c>
      <c r="G1260" s="4">
        <f>Table1[[#This Row],[SzumElad]]</f>
        <v>123760</v>
      </c>
      <c r="H1260" s="7">
        <f>Table1[[#This Row],[Jut_%]]</f>
        <v>4</v>
      </c>
      <c r="I1260" s="4">
        <f>Table1[[#This Row],[Jut]]</f>
        <v>4950.3999999999996</v>
      </c>
      <c r="J1260" s="4">
        <f>Table1[[#This Row],[Column1]]</f>
        <v>0</v>
      </c>
    </row>
    <row r="1261" spans="1:10" hidden="1" x14ac:dyDescent="0.3">
      <c r="A1261" s="2" t="str">
        <f>Table1[[#This Row],[Befolyt]]</f>
        <v>n</v>
      </c>
      <c r="B1261" t="str">
        <f>Table1[[#This Row],[ÜK]]</f>
        <v>Halász Miklós</v>
      </c>
      <c r="C1261" s="3" t="str">
        <f>Table1[[#This Row],[Szla]]</f>
        <v>424/2026</v>
      </c>
      <c r="D1261" s="6">
        <f>Table1[[#This Row],[Kelt_hó]]</f>
        <v>2</v>
      </c>
      <c r="E1261" t="str">
        <f>Table1[[#This Row],[Vevő]]</f>
        <v>Torus Acéltermékgyártó Kft.</v>
      </c>
      <c r="F1261" t="str">
        <f>Table1[[#This Row],[Termékkör]]</f>
        <v>Fuvar</v>
      </c>
      <c r="G1261" s="4">
        <f>Table1[[#This Row],[SzumElad]]</f>
        <v>0</v>
      </c>
      <c r="H1261" s="7">
        <f>Table1[[#This Row],[Jut_%]]</f>
        <v>0</v>
      </c>
      <c r="I1261" s="4">
        <f>Table1[[#This Row],[Jut]]</f>
        <v>0</v>
      </c>
      <c r="J1261" s="4">
        <f>Table1[[#This Row],[Column1]]</f>
        <v>0</v>
      </c>
    </row>
    <row r="1262" spans="1:10" hidden="1" x14ac:dyDescent="0.3">
      <c r="A1262" s="2" t="str">
        <f>Table1[[#This Row],[Befolyt]]</f>
        <v>n</v>
      </c>
      <c r="B1262" t="str">
        <f>Table1[[#This Row],[ÜK]]</f>
        <v>Molnár Ferenc</v>
      </c>
      <c r="C1262" s="3" t="str">
        <f>Table1[[#This Row],[Szla]]</f>
        <v>423/2026</v>
      </c>
      <c r="D1262" s="6">
        <f>Table1[[#This Row],[Kelt_hó]]</f>
        <v>2</v>
      </c>
      <c r="E1262" t="str">
        <f>Table1[[#This Row],[Vevő]]</f>
        <v>Rejlek Metal &amp; Stamping Kft.</v>
      </c>
      <c r="F1262" t="str">
        <f>Table1[[#This Row],[Termékkör]]</f>
        <v>Textilkötelek hevederek</v>
      </c>
      <c r="G1262" s="4">
        <f>Table1[[#This Row],[SzumElad]]</f>
        <v>149020</v>
      </c>
      <c r="H1262" s="7">
        <f>Table1[[#This Row],[Jut_%]]</f>
        <v>1.5</v>
      </c>
      <c r="I1262" s="4">
        <f>Table1[[#This Row],[Jut]]</f>
        <v>2235.3000000000002</v>
      </c>
      <c r="J1262" s="4">
        <f>Table1[[#This Row],[Column1]]</f>
        <v>0</v>
      </c>
    </row>
    <row r="1263" spans="1:10" hidden="1" x14ac:dyDescent="0.3">
      <c r="A1263" s="2" t="str">
        <f>Table1[[#This Row],[Befolyt]]</f>
        <v>n</v>
      </c>
      <c r="B1263" t="str">
        <f>Table1[[#This Row],[ÜK]]</f>
        <v>Molnár Ferenc</v>
      </c>
      <c r="C1263" s="3" t="str">
        <f>Table1[[#This Row],[Szla]]</f>
        <v>423/2026</v>
      </c>
      <c r="D1263" s="6">
        <f>Table1[[#This Row],[Kelt_hó]]</f>
        <v>2</v>
      </c>
      <c r="E1263" t="str">
        <f>Table1[[#This Row],[Vevő]]</f>
        <v>Rejlek Metal &amp; Stamping Kft.</v>
      </c>
      <c r="F1263" t="str">
        <f>Table1[[#This Row],[Termékkör]]</f>
        <v>Textilkötelek hevederek</v>
      </c>
      <c r="G1263" s="4">
        <f>Table1[[#This Row],[SzumElad]]</f>
        <v>117800</v>
      </c>
      <c r="H1263" s="7">
        <f>Table1[[#This Row],[Jut_%]]</f>
        <v>1.5</v>
      </c>
      <c r="I1263" s="4">
        <f>Table1[[#This Row],[Jut]]</f>
        <v>1767</v>
      </c>
      <c r="J1263" s="4">
        <f>Table1[[#This Row],[Column1]]</f>
        <v>0</v>
      </c>
    </row>
    <row r="1264" spans="1:10" hidden="1" x14ac:dyDescent="0.3">
      <c r="A1264" s="2" t="str">
        <f>Table1[[#This Row],[Befolyt]]</f>
        <v>n</v>
      </c>
      <c r="B1264" t="str">
        <f>Table1[[#This Row],[ÜK]]</f>
        <v>Molnár Ferenc</v>
      </c>
      <c r="C1264" s="3" t="str">
        <f>Table1[[#This Row],[Szla]]</f>
        <v>423/2026</v>
      </c>
      <c r="D1264" s="6">
        <f>Table1[[#This Row],[Kelt_hó]]</f>
        <v>2</v>
      </c>
      <c r="E1264" t="str">
        <f>Table1[[#This Row],[Vevő]]</f>
        <v>Rejlek Metal &amp; Stamping Kft.</v>
      </c>
      <c r="F1264" t="str">
        <f>Table1[[#This Row],[Termékkör]]</f>
        <v>Fuvar</v>
      </c>
      <c r="G1264" s="4">
        <f>Table1[[#This Row],[SzumElad]]</f>
        <v>0</v>
      </c>
      <c r="H1264" s="7">
        <f>Table1[[#This Row],[Jut_%]]</f>
        <v>0</v>
      </c>
      <c r="I1264" s="4">
        <f>Table1[[#This Row],[Jut]]</f>
        <v>0</v>
      </c>
      <c r="J1264" s="4">
        <f>Table1[[#This Row],[Column1]]</f>
        <v>0</v>
      </c>
    </row>
    <row r="1265" spans="1:10" hidden="1" x14ac:dyDescent="0.3">
      <c r="A1265" s="2" t="str">
        <f>Table1[[#This Row],[Befolyt]]</f>
        <v>n</v>
      </c>
      <c r="B1265" t="str">
        <f>Table1[[#This Row],[ÜK]]</f>
        <v>Molnár Ferenc</v>
      </c>
      <c r="C1265" s="3" t="str">
        <f>Table1[[#This Row],[Szla]]</f>
        <v>423/2026</v>
      </c>
      <c r="D1265" s="6">
        <f>Table1[[#This Row],[Kelt_hó]]</f>
        <v>2</v>
      </c>
      <c r="E1265" t="str">
        <f>Table1[[#This Row],[Vevő]]</f>
        <v>Rejlek Metal &amp; Stamping Kft.</v>
      </c>
      <c r="F1265" t="str">
        <f>Table1[[#This Row],[Termékkör]]</f>
        <v>Fuvar</v>
      </c>
      <c r="G1265" s="4">
        <f>Table1[[#This Row],[SzumElad]]</f>
        <v>0</v>
      </c>
      <c r="H1265" s="7">
        <f>Table1[[#This Row],[Jut_%]]</f>
        <v>0</v>
      </c>
      <c r="I1265" s="4">
        <f>Table1[[#This Row],[Jut]]</f>
        <v>0</v>
      </c>
      <c r="J1265" s="4">
        <f>Table1[[#This Row],[Column1]]</f>
        <v>0</v>
      </c>
    </row>
    <row r="1266" spans="1:10" hidden="1" x14ac:dyDescent="0.3">
      <c r="A1266" s="2" t="str">
        <f>Table1[[#This Row],[Befolyt]]</f>
        <v>n</v>
      </c>
      <c r="B1266" t="str">
        <f>Table1[[#This Row],[ÜK]]</f>
        <v>Hegyi Gábor</v>
      </c>
      <c r="C1266" s="3" t="str">
        <f>Table1[[#This Row],[Szla]]</f>
        <v>422/2026</v>
      </c>
      <c r="D1266" s="6">
        <f>Table1[[#This Row],[Kelt_hó]]</f>
        <v>2</v>
      </c>
      <c r="E1266" t="str">
        <f>Table1[[#This Row],[Vevő]]</f>
        <v>West Hungária Bau Kft.</v>
      </c>
      <c r="F1266" t="str">
        <f>Table1[[#This Row],[Termékkör]]</f>
        <v>Adapterek</v>
      </c>
      <c r="G1266" s="4">
        <f>Table1[[#This Row],[SzumElad]]</f>
        <v>182000</v>
      </c>
      <c r="H1266" s="7">
        <f>Table1[[#This Row],[Jut_%]]</f>
        <v>2.75</v>
      </c>
      <c r="I1266" s="4">
        <f>Table1[[#This Row],[Jut]]</f>
        <v>5005</v>
      </c>
      <c r="J1266" s="4">
        <f>Table1[[#This Row],[Column1]]</f>
        <v>0</v>
      </c>
    </row>
    <row r="1267" spans="1:10" hidden="1" x14ac:dyDescent="0.3">
      <c r="A1267" s="2" t="str">
        <f>Table1[[#This Row],[Befolyt]]</f>
        <v>n</v>
      </c>
      <c r="B1267" t="str">
        <f>Table1[[#This Row],[ÜK]]</f>
        <v>Hegyi Gábor</v>
      </c>
      <c r="C1267" s="3" t="str">
        <f>Table1[[#This Row],[Szla]]</f>
        <v>422/2026</v>
      </c>
      <c r="D1267" s="6">
        <f>Table1[[#This Row],[Kelt_hó]]</f>
        <v>2</v>
      </c>
      <c r="E1267" t="str">
        <f>Table1[[#This Row],[Vevő]]</f>
        <v>West Hungária Bau Kft.</v>
      </c>
      <c r="F1267" t="str">
        <f>Table1[[#This Row],[Termékkör]]</f>
        <v>Daruk futómacskák</v>
      </c>
      <c r="G1267" s="4">
        <f>Table1[[#This Row],[SzumElad]]</f>
        <v>0</v>
      </c>
      <c r="H1267" s="7">
        <f>Table1[[#This Row],[Jut_%]]</f>
        <v>0</v>
      </c>
      <c r="I1267" s="4">
        <f>Table1[[#This Row],[Jut]]</f>
        <v>0</v>
      </c>
      <c r="J1267" s="4">
        <f>Table1[[#This Row],[Column1]]</f>
        <v>0</v>
      </c>
    </row>
    <row r="1268" spans="1:10" hidden="1" x14ac:dyDescent="0.3">
      <c r="A1268" s="2" t="str">
        <f>Table1[[#This Row],[Befolyt]]</f>
        <v>n</v>
      </c>
      <c r="B1268" t="str">
        <f>Table1[[#This Row],[ÜK]]</f>
        <v>Halász Miklós</v>
      </c>
      <c r="C1268" s="3" t="str">
        <f>Table1[[#This Row],[Szla]]</f>
        <v>421/2026</v>
      </c>
      <c r="D1268" s="6">
        <f>Table1[[#This Row],[Kelt_hó]]</f>
        <v>2</v>
      </c>
      <c r="E1268" t="str">
        <f>Table1[[#This Row],[Vevő]]</f>
        <v>Zomko Kereskedelmi Kft.</v>
      </c>
      <c r="F1268" t="str">
        <f>Table1[[#This Row],[Termékkör]]</f>
        <v>Textilkötelek hevederek</v>
      </c>
      <c r="G1268" s="4">
        <f>Table1[[#This Row],[SzumElad]]</f>
        <v>52800</v>
      </c>
      <c r="H1268" s="7">
        <f>Table1[[#This Row],[Jut_%]]</f>
        <v>4</v>
      </c>
      <c r="I1268" s="4">
        <f>Table1[[#This Row],[Jut]]</f>
        <v>2112</v>
      </c>
      <c r="J1268" s="4">
        <f>Table1[[#This Row],[Column1]]</f>
        <v>0</v>
      </c>
    </row>
    <row r="1269" spans="1:10" hidden="1" x14ac:dyDescent="0.3">
      <c r="A1269" s="2" t="str">
        <f>Table1[[#This Row],[Befolyt]]</f>
        <v>n</v>
      </c>
      <c r="B1269" t="str">
        <f>Table1[[#This Row],[ÜK]]</f>
        <v>Halász Miklós</v>
      </c>
      <c r="C1269" s="3" t="str">
        <f>Table1[[#This Row],[Szla]]</f>
        <v>421/2026</v>
      </c>
      <c r="D1269" s="6">
        <f>Table1[[#This Row],[Kelt_hó]]</f>
        <v>2</v>
      </c>
      <c r="E1269" t="str">
        <f>Table1[[#This Row],[Vevő]]</f>
        <v>Zomko Kereskedelmi Kft.</v>
      </c>
      <c r="F1269" t="str">
        <f>Table1[[#This Row],[Termékkör]]</f>
        <v>Kapcsolóelemek</v>
      </c>
      <c r="G1269" s="4">
        <f>Table1[[#This Row],[SzumElad]]</f>
        <v>10500</v>
      </c>
      <c r="H1269" s="7">
        <f>Table1[[#This Row],[Jut_%]]</f>
        <v>2</v>
      </c>
      <c r="I1269" s="4">
        <f>Table1[[#This Row],[Jut]]</f>
        <v>210</v>
      </c>
      <c r="J1269" s="4">
        <f>Table1[[#This Row],[Column1]]</f>
        <v>0</v>
      </c>
    </row>
    <row r="1270" spans="1:10" hidden="1" x14ac:dyDescent="0.3">
      <c r="A1270" s="2" t="str">
        <f>Table1[[#This Row],[Befolyt]]</f>
        <v>n</v>
      </c>
      <c r="B1270" t="str">
        <f>Table1[[#This Row],[ÜK]]</f>
        <v>Halász Miklós</v>
      </c>
      <c r="C1270" s="3" t="str">
        <f>Table1[[#This Row],[Szla]]</f>
        <v>421/2026</v>
      </c>
      <c r="D1270" s="6">
        <f>Table1[[#This Row],[Kelt_hó]]</f>
        <v>2</v>
      </c>
      <c r="E1270" t="str">
        <f>Table1[[#This Row],[Vevő]]</f>
        <v>Zomko Kereskedelmi Kft.</v>
      </c>
      <c r="F1270" t="str">
        <f>Table1[[#This Row],[Termékkör]]</f>
        <v>Fuvar</v>
      </c>
      <c r="G1270" s="4">
        <f>Table1[[#This Row],[SzumElad]]</f>
        <v>3535</v>
      </c>
      <c r="H1270" s="7">
        <f>Table1[[#This Row],[Jut_%]]</f>
        <v>0</v>
      </c>
      <c r="I1270" s="4">
        <f>Table1[[#This Row],[Jut]]</f>
        <v>0</v>
      </c>
      <c r="J1270" s="4">
        <f>Table1[[#This Row],[Column1]]</f>
        <v>0</v>
      </c>
    </row>
    <row r="1271" spans="1:10" hidden="1" x14ac:dyDescent="0.3">
      <c r="A1271" s="2" t="str">
        <f>Table1[[#This Row],[Befolyt]]</f>
        <v>i</v>
      </c>
      <c r="B1271" t="str">
        <f>Table1[[#This Row],[ÜK]]</f>
        <v>Molnár Ferenc</v>
      </c>
      <c r="C1271" s="3" t="str">
        <f>Table1[[#This Row],[Szla]]</f>
        <v>420/2026</v>
      </c>
      <c r="D1271" s="6">
        <f>Table1[[#This Row],[Kelt_hó]]</f>
        <v>2</v>
      </c>
      <c r="E1271" t="str">
        <f>Table1[[#This Row],[Vevő]]</f>
        <v>Marina Investment Zrt</v>
      </c>
      <c r="F1271" t="str">
        <f>Table1[[#This Row],[Termékkör]]</f>
        <v>Rakományrögzítők</v>
      </c>
      <c r="G1271" s="4">
        <f>Table1[[#This Row],[SzumElad]]</f>
        <v>24000</v>
      </c>
      <c r="H1271" s="7">
        <f>Table1[[#This Row],[Jut_%]]</f>
        <v>10</v>
      </c>
      <c r="I1271" s="4">
        <f>Table1[[#This Row],[Jut]]</f>
        <v>2400</v>
      </c>
      <c r="J1271" s="4">
        <f>Table1[[#This Row],[Column1]]</f>
        <v>0</v>
      </c>
    </row>
    <row r="1272" spans="1:10" hidden="1" x14ac:dyDescent="0.3">
      <c r="A1272" s="2" t="str">
        <f>Table1[[#This Row],[Befolyt]]</f>
        <v>n</v>
      </c>
      <c r="B1272" t="str">
        <f>Table1[[#This Row],[ÜK]]</f>
        <v>Horváth István.</v>
      </c>
      <c r="C1272" s="3" t="str">
        <f>Table1[[#This Row],[Szla]]</f>
        <v>419/2026</v>
      </c>
      <c r="D1272" s="6">
        <f>Table1[[#This Row],[Kelt_hó]]</f>
        <v>2</v>
      </c>
      <c r="E1272" t="str">
        <f>Table1[[#This Row],[Vevő]]</f>
        <v>Záhony-Port Zrt.</v>
      </c>
      <c r="F1272" t="str">
        <f>Table1[[#This Row],[Termékkör]]</f>
        <v>Vizsgálat</v>
      </c>
      <c r="G1272" s="4">
        <f>Table1[[#This Row],[SzumElad]]</f>
        <v>22450</v>
      </c>
      <c r="H1272" s="7">
        <f>Table1[[#This Row],[Jut_%]]</f>
        <v>10</v>
      </c>
      <c r="I1272" s="4">
        <f>Table1[[#This Row],[Jut]]</f>
        <v>2245</v>
      </c>
      <c r="J1272" s="4">
        <f>Table1[[#This Row],[Column1]]</f>
        <v>0</v>
      </c>
    </row>
    <row r="1273" spans="1:10" hidden="1" x14ac:dyDescent="0.3">
      <c r="A1273" s="2" t="str">
        <f>Table1[[#This Row],[Befolyt]]</f>
        <v>n</v>
      </c>
      <c r="B1273" t="str">
        <f>Table1[[#This Row],[ÜK]]</f>
        <v>Molnár Ferenc</v>
      </c>
      <c r="C1273" s="3" t="str">
        <f>Table1[[#This Row],[Szla]]</f>
        <v>418/2026</v>
      </c>
      <c r="D1273" s="6">
        <f>Table1[[#This Row],[Kelt_hó]]</f>
        <v>2</v>
      </c>
      <c r="E1273" t="str">
        <f>Table1[[#This Row],[Vevő]]</f>
        <v>BDI Hungary Kft.</v>
      </c>
      <c r="F1273" t="str">
        <f>Table1[[#This Row],[Termékkör]]</f>
        <v>Emelőmágnesek</v>
      </c>
      <c r="G1273" s="4">
        <f>Table1[[#This Row],[SzumElad]]</f>
        <v>149440</v>
      </c>
      <c r="H1273" s="7">
        <f>Table1[[#This Row],[Jut_%]]</f>
        <v>2</v>
      </c>
      <c r="I1273" s="4">
        <f>Table1[[#This Row],[Jut]]</f>
        <v>2988.8</v>
      </c>
      <c r="J1273" s="4">
        <f>Table1[[#This Row],[Column1]]</f>
        <v>0</v>
      </c>
    </row>
    <row r="1274" spans="1:10" hidden="1" x14ac:dyDescent="0.3">
      <c r="A1274" s="2" t="str">
        <f>Table1[[#This Row],[Befolyt]]</f>
        <v>n</v>
      </c>
      <c r="B1274" t="str">
        <f>Table1[[#This Row],[ÜK]]</f>
        <v>Molnár Ferenc</v>
      </c>
      <c r="C1274" s="3" t="str">
        <f>Table1[[#This Row],[Szla]]</f>
        <v>418/2026</v>
      </c>
      <c r="D1274" s="6">
        <f>Table1[[#This Row],[Kelt_hó]]</f>
        <v>2</v>
      </c>
      <c r="E1274" t="str">
        <f>Table1[[#This Row],[Vevő]]</f>
        <v>BDI Hungary Kft.</v>
      </c>
      <c r="F1274" t="str">
        <f>Table1[[#This Row],[Termékkör]]</f>
        <v>Fuvar</v>
      </c>
      <c r="G1274" s="4">
        <f>Table1[[#This Row],[SzumElad]]</f>
        <v>0</v>
      </c>
      <c r="H1274" s="7">
        <f>Table1[[#This Row],[Jut_%]]</f>
        <v>0</v>
      </c>
      <c r="I1274" s="4">
        <f>Table1[[#This Row],[Jut]]</f>
        <v>0</v>
      </c>
      <c r="J1274" s="4">
        <f>Table1[[#This Row],[Column1]]</f>
        <v>0</v>
      </c>
    </row>
    <row r="1275" spans="1:10" hidden="1" x14ac:dyDescent="0.3">
      <c r="A1275" s="2" t="str">
        <f>Table1[[#This Row],[Befolyt]]</f>
        <v>n</v>
      </c>
      <c r="B1275" t="str">
        <f>Table1[[#This Row],[ÜK]]</f>
        <v>Forgó Tamás</v>
      </c>
      <c r="C1275" s="3" t="str">
        <f>Table1[[#This Row],[Szla]]</f>
        <v>417/2026</v>
      </c>
      <c r="D1275" s="6">
        <f>Table1[[#This Row],[Kelt_hó]]</f>
        <v>2</v>
      </c>
      <c r="E1275" t="str">
        <f>Table1[[#This Row],[Vevő]]</f>
        <v>GD Gép és Daru Kft.</v>
      </c>
      <c r="F1275" t="str">
        <f>Table1[[#This Row],[Termékkör]]</f>
        <v>Lánc függesztékek</v>
      </c>
      <c r="G1275" s="4">
        <f>Table1[[#This Row],[SzumElad]]</f>
        <v>43200</v>
      </c>
      <c r="H1275" s="7">
        <f>Table1[[#This Row],[Jut_%]]</f>
        <v>0</v>
      </c>
      <c r="I1275" s="4">
        <f>Table1[[#This Row],[Jut]]</f>
        <v>0</v>
      </c>
      <c r="J1275" s="4">
        <f>Table1[[#This Row],[Column1]]</f>
        <v>0</v>
      </c>
    </row>
    <row r="1276" spans="1:10" hidden="1" x14ac:dyDescent="0.3">
      <c r="A1276" s="2" t="str">
        <f>Table1[[#This Row],[Befolyt]]</f>
        <v>n</v>
      </c>
      <c r="B1276" t="str">
        <f>Table1[[#This Row],[ÜK]]</f>
        <v>Forgó Tamás</v>
      </c>
      <c r="C1276" s="3" t="str">
        <f>Table1[[#This Row],[Szla]]</f>
        <v>417/2026</v>
      </c>
      <c r="D1276" s="6">
        <f>Table1[[#This Row],[Kelt_hó]]</f>
        <v>2</v>
      </c>
      <c r="E1276" t="str">
        <f>Table1[[#This Row],[Vevő]]</f>
        <v>GD Gép és Daru Kft.</v>
      </c>
      <c r="F1276" t="str">
        <f>Table1[[#This Row],[Termékkör]]</f>
        <v>Kapcsolóelemek</v>
      </c>
      <c r="G1276" s="4">
        <f>Table1[[#This Row],[SzumElad]]</f>
        <v>10496</v>
      </c>
      <c r="H1276" s="7">
        <f>Table1[[#This Row],[Jut_%]]</f>
        <v>0</v>
      </c>
      <c r="I1276" s="4">
        <f>Table1[[#This Row],[Jut]]</f>
        <v>0</v>
      </c>
      <c r="J1276" s="4">
        <f>Table1[[#This Row],[Column1]]</f>
        <v>0</v>
      </c>
    </row>
    <row r="1277" spans="1:10" hidden="1" x14ac:dyDescent="0.3">
      <c r="A1277" s="2" t="str">
        <f>Table1[[#This Row],[Befolyt]]</f>
        <v>i</v>
      </c>
      <c r="B1277" t="str">
        <f>Table1[[#This Row],[ÜK]]</f>
        <v>Négyesy Gábor</v>
      </c>
      <c r="C1277" s="3" t="str">
        <f>Table1[[#This Row],[Szla]]</f>
        <v>416/2026</v>
      </c>
      <c r="D1277" s="6">
        <f>Table1[[#This Row],[Kelt_hó]]</f>
        <v>2</v>
      </c>
      <c r="E1277" t="str">
        <f>Table1[[#This Row],[Vevő]]</f>
        <v>Beklaar Kft.</v>
      </c>
      <c r="F1277" t="str">
        <f>Table1[[#This Row],[Termékkör]]</f>
        <v>Lánc függesztékek</v>
      </c>
      <c r="G1277" s="4">
        <f>Table1[[#This Row],[SzumElad]]</f>
        <v>35070</v>
      </c>
      <c r="H1277" s="7">
        <f>Table1[[#This Row],[Jut_%]]</f>
        <v>10</v>
      </c>
      <c r="I1277" s="4">
        <f>Table1[[#This Row],[Jut]]</f>
        <v>3507</v>
      </c>
      <c r="J1277" s="4">
        <f>Table1[[#This Row],[Column1]]</f>
        <v>0</v>
      </c>
    </row>
    <row r="1278" spans="1:10" hidden="1" x14ac:dyDescent="0.3">
      <c r="A1278" s="2" t="str">
        <f>Table1[[#This Row],[Befolyt]]</f>
        <v>n</v>
      </c>
      <c r="B1278" t="str">
        <f>Table1[[#This Row],[ÜK]]</f>
        <v>Molnár Ferenc</v>
      </c>
      <c r="C1278" s="3" t="str">
        <f>Table1[[#This Row],[Szla]]</f>
        <v>415/2026</v>
      </c>
      <c r="D1278" s="6">
        <f>Table1[[#This Row],[Kelt_hó]]</f>
        <v>2</v>
      </c>
      <c r="E1278" t="str">
        <f>Table1[[#This Row],[Vevő]]</f>
        <v>Leier Hungária Kft.</v>
      </c>
      <c r="F1278" t="str">
        <f>Table1[[#This Row],[Termékkör]]</f>
        <v>Saját munka</v>
      </c>
      <c r="G1278" s="4">
        <f>Table1[[#This Row],[SzumElad]]</f>
        <v>6000</v>
      </c>
      <c r="H1278" s="7">
        <f>Table1[[#This Row],[Jut_%]]</f>
        <v>0</v>
      </c>
      <c r="I1278" s="4">
        <f>Table1[[#This Row],[Jut]]</f>
        <v>0</v>
      </c>
      <c r="J1278" s="4">
        <f>Table1[[#This Row],[Column1]]</f>
        <v>0</v>
      </c>
    </row>
    <row r="1279" spans="1:10" hidden="1" x14ac:dyDescent="0.3">
      <c r="A1279" s="2" t="str">
        <f>Table1[[#This Row],[Befolyt]]</f>
        <v>n</v>
      </c>
      <c r="B1279" t="str">
        <f>Table1[[#This Row],[ÜK]]</f>
        <v>Molnár Ferenc</v>
      </c>
      <c r="C1279" s="3" t="str">
        <f>Table1[[#This Row],[Szla]]</f>
        <v>415/2026</v>
      </c>
      <c r="D1279" s="6">
        <f>Table1[[#This Row],[Kelt_hó]]</f>
        <v>2</v>
      </c>
      <c r="E1279" t="str">
        <f>Table1[[#This Row],[Vevő]]</f>
        <v>Leier Hungária Kft.</v>
      </c>
      <c r="F1279" t="str">
        <f>Table1[[#This Row],[Termékkör]]</f>
        <v>Emelőberendezések</v>
      </c>
      <c r="G1279" s="4">
        <f>Table1[[#This Row],[SzumElad]]</f>
        <v>161400</v>
      </c>
      <c r="H1279" s="7">
        <f>Table1[[#This Row],[Jut_%]]</f>
        <v>4</v>
      </c>
      <c r="I1279" s="4">
        <f>Table1[[#This Row],[Jut]]</f>
        <v>6456</v>
      </c>
      <c r="J1279" s="4">
        <f>Table1[[#This Row],[Column1]]</f>
        <v>0</v>
      </c>
    </row>
    <row r="1280" spans="1:10" hidden="1" x14ac:dyDescent="0.3">
      <c r="A1280" s="2" t="str">
        <f>Table1[[#This Row],[Befolyt]]</f>
        <v>n</v>
      </c>
      <c r="B1280" t="str">
        <f>Table1[[#This Row],[ÜK]]</f>
        <v>Halász Miklós</v>
      </c>
      <c r="C1280" s="3" t="str">
        <f>Table1[[#This Row],[Szla]]</f>
        <v>414/2026</v>
      </c>
      <c r="D1280" s="6">
        <f>Table1[[#This Row],[Kelt_hó]]</f>
        <v>2</v>
      </c>
      <c r="E1280" t="str">
        <f>Table1[[#This Row],[Vevő]]</f>
        <v>Agrikon Kam Kft.</v>
      </c>
      <c r="F1280" t="str">
        <f>Table1[[#This Row],[Termékkör]]</f>
        <v>Lánc függesztékek</v>
      </c>
      <c r="G1280" s="4">
        <f>Table1[[#This Row],[SzumElad]]</f>
        <v>367500</v>
      </c>
      <c r="H1280" s="7">
        <f>Table1[[#This Row],[Jut_%]]</f>
        <v>1.25</v>
      </c>
      <c r="I1280" s="4">
        <f>Table1[[#This Row],[Jut]]</f>
        <v>4593.75</v>
      </c>
      <c r="J1280" s="4">
        <f>Table1[[#This Row],[Column1]]</f>
        <v>0</v>
      </c>
    </row>
    <row r="1281" spans="1:10" hidden="1" x14ac:dyDescent="0.3">
      <c r="A1281" s="2" t="str">
        <f>Table1[[#This Row],[Befolyt]]</f>
        <v>n</v>
      </c>
      <c r="B1281" t="str">
        <f>Table1[[#This Row],[ÜK]]</f>
        <v>Halász Miklós</v>
      </c>
      <c r="C1281" s="3" t="str">
        <f>Table1[[#This Row],[Szla]]</f>
        <v>414/2026</v>
      </c>
      <c r="D1281" s="6">
        <f>Table1[[#This Row],[Kelt_hó]]</f>
        <v>2</v>
      </c>
      <c r="E1281" t="str">
        <f>Table1[[#This Row],[Vevő]]</f>
        <v>Agrikon Kam Kft.</v>
      </c>
      <c r="F1281" t="str">
        <f>Table1[[#This Row],[Termékkör]]</f>
        <v>Fuvar</v>
      </c>
      <c r="G1281" s="4">
        <f>Table1[[#This Row],[SzumElad]]</f>
        <v>0</v>
      </c>
      <c r="H1281" s="7">
        <f>Table1[[#This Row],[Jut_%]]</f>
        <v>0</v>
      </c>
      <c r="I1281" s="4">
        <f>Table1[[#This Row],[Jut]]</f>
        <v>0</v>
      </c>
      <c r="J1281" s="4">
        <f>Table1[[#This Row],[Column1]]</f>
        <v>0</v>
      </c>
    </row>
    <row r="1282" spans="1:10" hidden="1" x14ac:dyDescent="0.3">
      <c r="A1282" s="2" t="str">
        <f>Table1[[#This Row],[Befolyt]]</f>
        <v>n</v>
      </c>
      <c r="B1282" t="str">
        <f>Table1[[#This Row],[ÜK]]</f>
        <v>Halász Miklós</v>
      </c>
      <c r="C1282" s="3" t="str">
        <f>Table1[[#This Row],[Szla]]</f>
        <v>414/2026</v>
      </c>
      <c r="D1282" s="6">
        <f>Table1[[#This Row],[Kelt_hó]]</f>
        <v>2</v>
      </c>
      <c r="E1282" t="str">
        <f>Table1[[#This Row],[Vevő]]</f>
        <v>Agrikon Kam Kft.</v>
      </c>
      <c r="F1282" t="str">
        <f>Table1[[#This Row],[Termékkör]]</f>
        <v>Lánc függesztékek</v>
      </c>
      <c r="G1282" s="4">
        <f>Table1[[#This Row],[SzumElad]]</f>
        <v>16125</v>
      </c>
      <c r="H1282" s="7">
        <f>Table1[[#This Row],[Jut_%]]</f>
        <v>0.73</v>
      </c>
      <c r="I1282" s="4">
        <f>Table1[[#This Row],[Jut]]</f>
        <v>117.71250000000001</v>
      </c>
      <c r="J1282" s="4">
        <f>Table1[[#This Row],[Column1]]</f>
        <v>0</v>
      </c>
    </row>
    <row r="1283" spans="1:10" hidden="1" x14ac:dyDescent="0.3">
      <c r="A1283" s="2" t="str">
        <f>Table1[[#This Row],[Befolyt]]</f>
        <v>n</v>
      </c>
      <c r="B1283" t="str">
        <f>Table1[[#This Row],[ÜK]]</f>
        <v>Halász Miklós</v>
      </c>
      <c r="C1283" s="3" t="str">
        <f>Table1[[#This Row],[Szla]]</f>
        <v>414/2026</v>
      </c>
      <c r="D1283" s="6">
        <f>Table1[[#This Row],[Kelt_hó]]</f>
        <v>2</v>
      </c>
      <c r="E1283" t="str">
        <f>Table1[[#This Row],[Vevő]]</f>
        <v>Agrikon Kam Kft.</v>
      </c>
      <c r="F1283" t="str">
        <f>Table1[[#This Row],[Termékkör]]</f>
        <v>Fuvar</v>
      </c>
      <c r="G1283" s="4">
        <f>Table1[[#This Row],[SzumElad]]</f>
        <v>0</v>
      </c>
      <c r="H1283" s="7">
        <f>Table1[[#This Row],[Jut_%]]</f>
        <v>0</v>
      </c>
      <c r="I1283" s="4">
        <f>Table1[[#This Row],[Jut]]</f>
        <v>0</v>
      </c>
      <c r="J1283" s="4">
        <f>Table1[[#This Row],[Column1]]</f>
        <v>0</v>
      </c>
    </row>
    <row r="1284" spans="1:10" hidden="1" x14ac:dyDescent="0.3">
      <c r="A1284" s="2" t="str">
        <f>Table1[[#This Row],[Befolyt]]</f>
        <v>n</v>
      </c>
      <c r="B1284" t="str">
        <f>Table1[[#This Row],[ÜK]]</f>
        <v>Halász Miklós</v>
      </c>
      <c r="C1284" s="3" t="str">
        <f>Table1[[#This Row],[Szla]]</f>
        <v>413/2026</v>
      </c>
      <c r="D1284" s="6">
        <f>Table1[[#This Row],[Kelt_hó]]</f>
        <v>2</v>
      </c>
      <c r="E1284" t="str">
        <f>Table1[[#This Row],[Vevő]]</f>
        <v>Agrikon Kam Kft.</v>
      </c>
      <c r="F1284" t="str">
        <f>Table1[[#This Row],[Termékkör]]</f>
        <v>Lánc függesztékek</v>
      </c>
      <c r="G1284" s="4">
        <f>Table1[[#This Row],[SzumElad]]</f>
        <v>-367500</v>
      </c>
      <c r="H1284" s="7">
        <f>Table1[[#This Row],[Jut_%]]</f>
        <v>1.67</v>
      </c>
      <c r="I1284" s="4">
        <f>Table1[[#This Row],[Jut]]</f>
        <v>-6137.25</v>
      </c>
      <c r="J1284" s="4">
        <f>Table1[[#This Row],[Column1]]</f>
        <v>0</v>
      </c>
    </row>
    <row r="1285" spans="1:10" hidden="1" x14ac:dyDescent="0.3">
      <c r="A1285" s="2" t="str">
        <f>Table1[[#This Row],[Befolyt]]</f>
        <v>n</v>
      </c>
      <c r="B1285" t="str">
        <f>Table1[[#This Row],[ÜK]]</f>
        <v>Halász Miklós</v>
      </c>
      <c r="C1285" s="3" t="str">
        <f>Table1[[#This Row],[Szla]]</f>
        <v>413/2026</v>
      </c>
      <c r="D1285" s="6">
        <f>Table1[[#This Row],[Kelt_hó]]</f>
        <v>2</v>
      </c>
      <c r="E1285" t="str">
        <f>Table1[[#This Row],[Vevő]]</f>
        <v>Agrikon Kam Kft.</v>
      </c>
      <c r="F1285" t="str">
        <f>Table1[[#This Row],[Termékkör]]</f>
        <v>Lánc függesztékek</v>
      </c>
      <c r="G1285" s="4">
        <f>Table1[[#This Row],[SzumElad]]</f>
        <v>-16125</v>
      </c>
      <c r="H1285" s="7">
        <f>Table1[[#This Row],[Jut_%]]</f>
        <v>0.73</v>
      </c>
      <c r="I1285" s="4">
        <f>Table1[[#This Row],[Jut]]</f>
        <v>-117.71250000000001</v>
      </c>
      <c r="J1285" s="4">
        <f>Table1[[#This Row],[Column1]]</f>
        <v>0</v>
      </c>
    </row>
    <row r="1286" spans="1:10" hidden="1" x14ac:dyDescent="0.3">
      <c r="A1286" s="2" t="str">
        <f>Table1[[#This Row],[Befolyt]]</f>
        <v>n</v>
      </c>
      <c r="B1286" t="str">
        <f>Table1[[#This Row],[ÜK]]</f>
        <v>Bálint Miklós</v>
      </c>
      <c r="C1286" s="3" t="str">
        <f>Table1[[#This Row],[Szla]]</f>
        <v>412/2026</v>
      </c>
      <c r="D1286" s="6">
        <f>Table1[[#This Row],[Kelt_hó]]</f>
        <v>2</v>
      </c>
      <c r="E1286" t="str">
        <f>Table1[[#This Row],[Vevő]]</f>
        <v>Kötélfonó Bt.</v>
      </c>
      <c r="F1286" t="str">
        <f>Table1[[#This Row],[Termékkör]]</f>
        <v>Lánc függesztékek</v>
      </c>
      <c r="G1286" s="4">
        <f>Table1[[#This Row],[SzumElad]]</f>
        <v>69000</v>
      </c>
      <c r="H1286" s="7">
        <f>Table1[[#This Row],[Jut_%]]</f>
        <v>0.18</v>
      </c>
      <c r="I1286" s="4">
        <f>Table1[[#This Row],[Jut]]</f>
        <v>124.2</v>
      </c>
      <c r="J1286" s="4">
        <f>Table1[[#This Row],[Column1]]</f>
        <v>0</v>
      </c>
    </row>
    <row r="1287" spans="1:10" hidden="1" x14ac:dyDescent="0.3">
      <c r="A1287" s="2" t="str">
        <f>Table1[[#This Row],[Befolyt]]</f>
        <v>n</v>
      </c>
      <c r="B1287" t="str">
        <f>Table1[[#This Row],[ÜK]]</f>
        <v>Bálint Miklós</v>
      </c>
      <c r="C1287" s="3" t="str">
        <f>Table1[[#This Row],[Szla]]</f>
        <v>412/2026</v>
      </c>
      <c r="D1287" s="6">
        <f>Table1[[#This Row],[Kelt_hó]]</f>
        <v>2</v>
      </c>
      <c r="E1287" t="str">
        <f>Table1[[#This Row],[Vevő]]</f>
        <v>Kötélfonó Bt.</v>
      </c>
      <c r="F1287" t="str">
        <f>Table1[[#This Row],[Termékkör]]</f>
        <v>Lánc függesztékek</v>
      </c>
      <c r="G1287" s="4">
        <f>Table1[[#This Row],[SzumElad]]</f>
        <v>14000</v>
      </c>
      <c r="H1287" s="7">
        <f>Table1[[#This Row],[Jut_%]]</f>
        <v>0.01</v>
      </c>
      <c r="I1287" s="4">
        <f>Table1[[#This Row],[Jut]]</f>
        <v>1.4</v>
      </c>
      <c r="J1287" s="4">
        <f>Table1[[#This Row],[Column1]]</f>
        <v>0</v>
      </c>
    </row>
    <row r="1288" spans="1:10" hidden="1" x14ac:dyDescent="0.3">
      <c r="A1288" s="2" t="str">
        <f>Table1[[#This Row],[Befolyt]]</f>
        <v>n</v>
      </c>
      <c r="B1288" t="str">
        <f>Table1[[#This Row],[ÜK]]</f>
        <v>Bálint Miklós</v>
      </c>
      <c r="C1288" s="3" t="str">
        <f>Table1[[#This Row],[Szla]]</f>
        <v>412/2026</v>
      </c>
      <c r="D1288" s="6">
        <f>Table1[[#This Row],[Kelt_hó]]</f>
        <v>2</v>
      </c>
      <c r="E1288" t="str">
        <f>Table1[[#This Row],[Vevő]]</f>
        <v>Kötélfonó Bt.</v>
      </c>
      <c r="F1288" t="str">
        <f>Table1[[#This Row],[Termékkör]]</f>
        <v>Lánc függesztékek</v>
      </c>
      <c r="G1288" s="4">
        <f>Table1[[#This Row],[SzumElad]]</f>
        <v>21000</v>
      </c>
      <c r="H1288" s="7">
        <f>Table1[[#This Row],[Jut_%]]</f>
        <v>0.03</v>
      </c>
      <c r="I1288" s="4">
        <f>Table1[[#This Row],[Jut]]</f>
        <v>6.3</v>
      </c>
      <c r="J1288" s="4">
        <f>Table1[[#This Row],[Column1]]</f>
        <v>0</v>
      </c>
    </row>
    <row r="1289" spans="1:10" hidden="1" x14ac:dyDescent="0.3">
      <c r="A1289" s="2" t="str">
        <f>Table1[[#This Row],[Befolyt]]</f>
        <v>n</v>
      </c>
      <c r="B1289" t="str">
        <f>Table1[[#This Row],[ÜK]]</f>
        <v>Bálint Miklós</v>
      </c>
      <c r="C1289" s="3" t="str">
        <f>Table1[[#This Row],[Szla]]</f>
        <v>412/2026</v>
      </c>
      <c r="D1289" s="6">
        <f>Table1[[#This Row],[Kelt_hó]]</f>
        <v>2</v>
      </c>
      <c r="E1289" t="str">
        <f>Table1[[#This Row],[Vevő]]</f>
        <v>Kötélfonó Bt.</v>
      </c>
      <c r="F1289" t="str">
        <f>Table1[[#This Row],[Termékkör]]</f>
        <v>Fuvar</v>
      </c>
      <c r="G1289" s="4">
        <f>Table1[[#This Row],[SzumElad]]</f>
        <v>5576</v>
      </c>
      <c r="H1289" s="7">
        <f>Table1[[#This Row],[Jut_%]]</f>
        <v>0</v>
      </c>
      <c r="I1289" s="4">
        <f>Table1[[#This Row],[Jut]]</f>
        <v>0</v>
      </c>
      <c r="J1289" s="4">
        <f>Table1[[#This Row],[Column1]]</f>
        <v>0</v>
      </c>
    </row>
    <row r="1290" spans="1:10" hidden="1" x14ac:dyDescent="0.3">
      <c r="A1290" s="2" t="str">
        <f>Table1[[#This Row],[Befolyt]]</f>
        <v>n</v>
      </c>
      <c r="B1290" t="str">
        <f>Table1[[#This Row],[ÜK]]</f>
        <v>Halász Miklós</v>
      </c>
      <c r="C1290" s="3" t="str">
        <f>Table1[[#This Row],[Szla]]</f>
        <v>411/2026</v>
      </c>
      <c r="D1290" s="6">
        <f>Table1[[#This Row],[Kelt_hó]]</f>
        <v>2</v>
      </c>
      <c r="E1290" t="str">
        <f>Table1[[#This Row],[Vevő]]</f>
        <v>Szerszám Epicentrum Kft.</v>
      </c>
      <c r="F1290" t="str">
        <f>Table1[[#This Row],[Termékkör]]</f>
        <v>Rakományrögzítők</v>
      </c>
      <c r="G1290" s="4">
        <f>Table1[[#This Row],[SzumElad]]</f>
        <v>12840</v>
      </c>
      <c r="H1290" s="7">
        <f>Table1[[#This Row],[Jut_%]]</f>
        <v>1.8</v>
      </c>
      <c r="I1290" s="4">
        <f>Table1[[#This Row],[Jut]]</f>
        <v>231.12</v>
      </c>
      <c r="J1290" s="4">
        <f>Table1[[#This Row],[Column1]]</f>
        <v>0</v>
      </c>
    </row>
    <row r="1291" spans="1:10" hidden="1" x14ac:dyDescent="0.3">
      <c r="A1291" s="2" t="str">
        <f>Table1[[#This Row],[Befolyt]]</f>
        <v>n</v>
      </c>
      <c r="B1291" t="str">
        <f>Table1[[#This Row],[ÜK]]</f>
        <v>Halász Miklós</v>
      </c>
      <c r="C1291" s="3" t="str">
        <f>Table1[[#This Row],[Szla]]</f>
        <v>411/2026</v>
      </c>
      <c r="D1291" s="6">
        <f>Table1[[#This Row],[Kelt_hó]]</f>
        <v>2</v>
      </c>
      <c r="E1291" t="str">
        <f>Table1[[#This Row],[Vevő]]</f>
        <v>Szerszám Epicentrum Kft.</v>
      </c>
      <c r="F1291" t="str">
        <f>Table1[[#This Row],[Termékkör]]</f>
        <v>Rakományrögzítők</v>
      </c>
      <c r="G1291" s="4">
        <f>Table1[[#This Row],[SzumElad]]</f>
        <v>15400</v>
      </c>
      <c r="H1291" s="7">
        <f>Table1[[#This Row],[Jut_%]]</f>
        <v>7</v>
      </c>
      <c r="I1291" s="4">
        <f>Table1[[#This Row],[Jut]]</f>
        <v>1078</v>
      </c>
      <c r="J1291" s="4">
        <f>Table1[[#This Row],[Column1]]</f>
        <v>0</v>
      </c>
    </row>
    <row r="1292" spans="1:10" hidden="1" x14ac:dyDescent="0.3">
      <c r="A1292" s="2" t="str">
        <f>Table1[[#This Row],[Befolyt]]</f>
        <v>n</v>
      </c>
      <c r="B1292" t="str">
        <f>Table1[[#This Row],[ÜK]]</f>
        <v>Halász Miklós</v>
      </c>
      <c r="C1292" s="3" t="str">
        <f>Table1[[#This Row],[Szla]]</f>
        <v>411/2026</v>
      </c>
      <c r="D1292" s="6">
        <f>Table1[[#This Row],[Kelt_hó]]</f>
        <v>2</v>
      </c>
      <c r="E1292" t="str">
        <f>Table1[[#This Row],[Vevő]]</f>
        <v>Szerszám Epicentrum Kft.</v>
      </c>
      <c r="F1292" t="str">
        <f>Table1[[#This Row],[Termékkör]]</f>
        <v>Fuvar</v>
      </c>
      <c r="G1292" s="4">
        <f>Table1[[#This Row],[SzumElad]]</f>
        <v>2734</v>
      </c>
      <c r="H1292" s="7">
        <f>Table1[[#This Row],[Jut_%]]</f>
        <v>0</v>
      </c>
      <c r="I1292" s="4">
        <f>Table1[[#This Row],[Jut]]</f>
        <v>0</v>
      </c>
      <c r="J1292" s="4">
        <f>Table1[[#This Row],[Column1]]</f>
        <v>0</v>
      </c>
    </row>
    <row r="1293" spans="1:10" hidden="1" x14ac:dyDescent="0.3">
      <c r="A1293" s="2" t="str">
        <f>Table1[[#This Row],[Befolyt]]</f>
        <v>n</v>
      </c>
      <c r="B1293" t="str">
        <f>Table1[[#This Row],[ÜK]]</f>
        <v>Halász Miklós</v>
      </c>
      <c r="C1293" s="3" t="str">
        <f>Table1[[#This Row],[Szla]]</f>
        <v>410/2026</v>
      </c>
      <c r="D1293" s="6">
        <f>Table1[[#This Row],[Kelt_hó]]</f>
        <v>2</v>
      </c>
      <c r="E1293" t="str">
        <f>Table1[[#This Row],[Vevő]]</f>
        <v>Dél Beton Kft</v>
      </c>
      <c r="F1293" t="str">
        <f>Table1[[#This Row],[Termékkör]]</f>
        <v>Emelőszemek</v>
      </c>
      <c r="G1293" s="4">
        <f>Table1[[#This Row],[SzumElad]]</f>
        <v>20310</v>
      </c>
      <c r="H1293" s="7">
        <f>Table1[[#This Row],[Jut_%]]</f>
        <v>5</v>
      </c>
      <c r="I1293" s="4">
        <f>Table1[[#This Row],[Jut]]</f>
        <v>1015.5</v>
      </c>
      <c r="J1293" s="4">
        <f>Table1[[#This Row],[Column1]]</f>
        <v>0</v>
      </c>
    </row>
    <row r="1294" spans="1:10" hidden="1" x14ac:dyDescent="0.3">
      <c r="A1294" s="2" t="str">
        <f>Table1[[#This Row],[Befolyt]]</f>
        <v>n</v>
      </c>
      <c r="B1294" t="str">
        <f>Table1[[#This Row],[ÜK]]</f>
        <v>Halász Miklós</v>
      </c>
      <c r="C1294" s="3" t="str">
        <f>Table1[[#This Row],[Szla]]</f>
        <v>410/2026</v>
      </c>
      <c r="D1294" s="6">
        <f>Table1[[#This Row],[Kelt_hó]]</f>
        <v>2</v>
      </c>
      <c r="E1294" t="str">
        <f>Table1[[#This Row],[Vevő]]</f>
        <v>Dél Beton Kft</v>
      </c>
      <c r="F1294" t="str">
        <f>Table1[[#This Row],[Termékkör]]</f>
        <v>Fuvar</v>
      </c>
      <c r="G1294" s="4">
        <f>Table1[[#This Row],[SzumElad]]</f>
        <v>2200</v>
      </c>
      <c r="H1294" s="7">
        <f>Table1[[#This Row],[Jut_%]]</f>
        <v>0</v>
      </c>
      <c r="I1294" s="4">
        <f>Table1[[#This Row],[Jut]]</f>
        <v>0</v>
      </c>
      <c r="J1294" s="4">
        <f>Table1[[#This Row],[Column1]]</f>
        <v>0</v>
      </c>
    </row>
    <row r="1295" spans="1:10" hidden="1" x14ac:dyDescent="0.3">
      <c r="A1295" s="2" t="str">
        <f>Table1[[#This Row],[Befolyt]]</f>
        <v>i</v>
      </c>
      <c r="B1295" t="str">
        <f>Table1[[#This Row],[ÜK]]</f>
        <v>Molnár Ferenc</v>
      </c>
      <c r="C1295" s="3" t="str">
        <f>Table1[[#This Row],[Szla]]</f>
        <v>409/2026</v>
      </c>
      <c r="D1295" s="6">
        <f>Table1[[#This Row],[Kelt_hó]]</f>
        <v>2</v>
      </c>
      <c r="E1295" t="str">
        <f>Table1[[#This Row],[Vevő]]</f>
        <v>László-Tech Kft.</v>
      </c>
      <c r="F1295" t="str">
        <f>Table1[[#This Row],[Termékkör]]</f>
        <v>Rakományrögzítők</v>
      </c>
      <c r="G1295" s="4">
        <f>Table1[[#This Row],[SzumElad]]</f>
        <v>38230</v>
      </c>
      <c r="H1295" s="7">
        <f>Table1[[#This Row],[Jut_%]]</f>
        <v>6</v>
      </c>
      <c r="I1295" s="4">
        <f>Table1[[#This Row],[Jut]]</f>
        <v>2293.8000000000002</v>
      </c>
      <c r="J1295" s="4">
        <f>Table1[[#This Row],[Column1]]</f>
        <v>0</v>
      </c>
    </row>
    <row r="1296" spans="1:10" hidden="1" x14ac:dyDescent="0.3">
      <c r="A1296" s="2" t="str">
        <f>Table1[[#This Row],[Befolyt]]</f>
        <v>i</v>
      </c>
      <c r="B1296" t="str">
        <f>Table1[[#This Row],[ÜK]]</f>
        <v>Molnár Ferenc</v>
      </c>
      <c r="C1296" s="3" t="str">
        <f>Table1[[#This Row],[Szla]]</f>
        <v>409/2026</v>
      </c>
      <c r="D1296" s="6">
        <f>Table1[[#This Row],[Kelt_hó]]</f>
        <v>2</v>
      </c>
      <c r="E1296" t="str">
        <f>Table1[[#This Row],[Vevő]]</f>
        <v>László-Tech Kft.</v>
      </c>
      <c r="F1296" t="str">
        <f>Table1[[#This Row],[Termékkör]]</f>
        <v>Fuvar</v>
      </c>
      <c r="G1296" s="4">
        <f>Table1[[#This Row],[SzumElad]]</f>
        <v>2500</v>
      </c>
      <c r="H1296" s="7">
        <f>Table1[[#This Row],[Jut_%]]</f>
        <v>0</v>
      </c>
      <c r="I1296" s="4">
        <f>Table1[[#This Row],[Jut]]</f>
        <v>0</v>
      </c>
      <c r="J1296" s="4">
        <f>Table1[[#This Row],[Column1]]</f>
        <v>0</v>
      </c>
    </row>
    <row r="1297" spans="1:10" hidden="1" x14ac:dyDescent="0.3">
      <c r="A1297" s="2" t="str">
        <f>Table1[[#This Row],[Befolyt]]</f>
        <v>n</v>
      </c>
      <c r="B1297" t="str">
        <f>Table1[[#This Row],[ÜK]]</f>
        <v>Halász Miklós</v>
      </c>
      <c r="C1297" s="3" t="str">
        <f>Table1[[#This Row],[Szla]]</f>
        <v>408/2026</v>
      </c>
      <c r="D1297" s="6">
        <f>Table1[[#This Row],[Kelt_hó]]</f>
        <v>2</v>
      </c>
      <c r="E1297" t="str">
        <f>Table1[[#This Row],[Vevő]]</f>
        <v>Agrikon Kam Kft.</v>
      </c>
      <c r="F1297" t="str">
        <f>Table1[[#This Row],[Termékkör]]</f>
        <v>Lánc függesztékek</v>
      </c>
      <c r="G1297" s="4">
        <f>Table1[[#This Row],[SzumElad]]</f>
        <v>367500</v>
      </c>
      <c r="H1297" s="7">
        <f>Table1[[#This Row],[Jut_%]]</f>
        <v>1.67</v>
      </c>
      <c r="I1297" s="4">
        <f>Table1[[#This Row],[Jut]]</f>
        <v>6137.25</v>
      </c>
      <c r="J1297" s="4">
        <f>Table1[[#This Row],[Column1]]</f>
        <v>0</v>
      </c>
    </row>
    <row r="1298" spans="1:10" hidden="1" x14ac:dyDescent="0.3">
      <c r="A1298" s="2" t="str">
        <f>Table1[[#This Row],[Befolyt]]</f>
        <v>n</v>
      </c>
      <c r="B1298" t="str">
        <f>Table1[[#This Row],[ÜK]]</f>
        <v>Halász Miklós</v>
      </c>
      <c r="C1298" s="3" t="str">
        <f>Table1[[#This Row],[Szla]]</f>
        <v>408/2026</v>
      </c>
      <c r="D1298" s="6">
        <f>Table1[[#This Row],[Kelt_hó]]</f>
        <v>2</v>
      </c>
      <c r="E1298" t="str">
        <f>Table1[[#This Row],[Vevő]]</f>
        <v>Agrikon Kam Kft.</v>
      </c>
      <c r="F1298" t="str">
        <f>Table1[[#This Row],[Termékkör]]</f>
        <v>Lánc függesztékek</v>
      </c>
      <c r="G1298" s="4">
        <f>Table1[[#This Row],[SzumElad]]</f>
        <v>16125</v>
      </c>
      <c r="H1298" s="7">
        <f>Table1[[#This Row],[Jut_%]]</f>
        <v>0.73</v>
      </c>
      <c r="I1298" s="4">
        <f>Table1[[#This Row],[Jut]]</f>
        <v>117.71250000000001</v>
      </c>
      <c r="J1298" s="4">
        <f>Table1[[#This Row],[Column1]]</f>
        <v>0</v>
      </c>
    </row>
    <row r="1299" spans="1:10" hidden="1" x14ac:dyDescent="0.3">
      <c r="A1299" s="2" t="str">
        <f>Table1[[#This Row],[Befolyt]]</f>
        <v>i</v>
      </c>
      <c r="B1299" t="str">
        <f>Table1[[#This Row],[ÜK]]</f>
        <v>Horváth István.</v>
      </c>
      <c r="C1299" s="3" t="str">
        <f>Table1[[#This Row],[Szla]]</f>
        <v>407/2026</v>
      </c>
      <c r="D1299" s="6">
        <f>Table1[[#This Row],[Kelt_hó]]</f>
        <v>2</v>
      </c>
      <c r="E1299" t="str">
        <f>Table1[[#This Row],[Vevő]]</f>
        <v>Admatis Kft.</v>
      </c>
      <c r="F1299" t="str">
        <f>Table1[[#This Row],[Termékkör]]</f>
        <v>Vizsgálat</v>
      </c>
      <c r="G1299" s="4">
        <f>Table1[[#This Row],[SzumElad]]</f>
        <v>10200</v>
      </c>
      <c r="H1299" s="7">
        <f>Table1[[#This Row],[Jut_%]]</f>
        <v>10</v>
      </c>
      <c r="I1299" s="4">
        <f>Table1[[#This Row],[Jut]]</f>
        <v>1020</v>
      </c>
      <c r="J1299" s="4">
        <f>Table1[[#This Row],[Column1]]</f>
        <v>0</v>
      </c>
    </row>
    <row r="1300" spans="1:10" hidden="1" x14ac:dyDescent="0.3">
      <c r="A1300" s="2" t="str">
        <f>Table1[[#This Row],[Befolyt]]</f>
        <v>i</v>
      </c>
      <c r="B1300" t="str">
        <f>Table1[[#This Row],[ÜK]]</f>
        <v>Horváth István.</v>
      </c>
      <c r="C1300" s="3" t="str">
        <f>Table1[[#This Row],[Szla]]</f>
        <v>407/2026</v>
      </c>
      <c r="D1300" s="6">
        <f>Table1[[#This Row],[Kelt_hó]]</f>
        <v>2</v>
      </c>
      <c r="E1300" t="str">
        <f>Table1[[#This Row],[Vevő]]</f>
        <v>Admatis Kft.</v>
      </c>
      <c r="F1300" t="str">
        <f>Table1[[#This Row],[Termékkör]]</f>
        <v>Vizsgálat</v>
      </c>
      <c r="G1300" s="4">
        <f>Table1[[#This Row],[SzumElad]]</f>
        <v>30600</v>
      </c>
      <c r="H1300" s="7">
        <f>Table1[[#This Row],[Jut_%]]</f>
        <v>10</v>
      </c>
      <c r="I1300" s="4">
        <f>Table1[[#This Row],[Jut]]</f>
        <v>3060</v>
      </c>
      <c r="J1300" s="4">
        <f>Table1[[#This Row],[Column1]]</f>
        <v>0</v>
      </c>
    </row>
    <row r="1301" spans="1:10" hidden="1" x14ac:dyDescent="0.3">
      <c r="A1301" s="2" t="str">
        <f>Table1[[#This Row],[Befolyt]]</f>
        <v>i</v>
      </c>
      <c r="B1301" t="str">
        <f>Table1[[#This Row],[ÜK]]</f>
        <v>Horváth István.</v>
      </c>
      <c r="C1301" s="3" t="str">
        <f>Table1[[#This Row],[Szla]]</f>
        <v>407/2026</v>
      </c>
      <c r="D1301" s="6">
        <f>Table1[[#This Row],[Kelt_hó]]</f>
        <v>2</v>
      </c>
      <c r="E1301" t="str">
        <f>Table1[[#This Row],[Vevő]]</f>
        <v>Admatis Kft.</v>
      </c>
      <c r="F1301" t="str">
        <f>Table1[[#This Row],[Termékkör]]</f>
        <v>Textilkötelek hevederek</v>
      </c>
      <c r="G1301" s="4">
        <f>Table1[[#This Row],[SzumElad]]</f>
        <v>187440</v>
      </c>
      <c r="H1301" s="7">
        <f>Table1[[#This Row],[Jut_%]]</f>
        <v>10.96</v>
      </c>
      <c r="I1301" s="4">
        <f>Table1[[#This Row],[Jut]]</f>
        <v>20543.424000000003</v>
      </c>
      <c r="J1301" s="4">
        <f>Table1[[#This Row],[Column1]]</f>
        <v>0</v>
      </c>
    </row>
    <row r="1302" spans="1:10" hidden="1" x14ac:dyDescent="0.3">
      <c r="A1302" s="2" t="str">
        <f>Table1[[#This Row],[Befolyt]]</f>
        <v>i</v>
      </c>
      <c r="B1302" t="str">
        <f>Table1[[#This Row],[ÜK]]</f>
        <v>Horváth István.</v>
      </c>
      <c r="C1302" s="3" t="str">
        <f>Table1[[#This Row],[Szla]]</f>
        <v>407/2026</v>
      </c>
      <c r="D1302" s="6">
        <f>Table1[[#This Row],[Kelt_hó]]</f>
        <v>2</v>
      </c>
      <c r="E1302" t="str">
        <f>Table1[[#This Row],[Vevő]]</f>
        <v>Admatis Kft.</v>
      </c>
      <c r="F1302" t="str">
        <f>Table1[[#This Row],[Termékkör]]</f>
        <v>Textilkötelek hevederek</v>
      </c>
      <c r="G1302" s="4">
        <f>Table1[[#This Row],[SzumElad]]</f>
        <v>175440</v>
      </c>
      <c r="H1302" s="7">
        <f>Table1[[#This Row],[Jut_%]]</f>
        <v>10</v>
      </c>
      <c r="I1302" s="4">
        <f>Table1[[#This Row],[Jut]]</f>
        <v>17544</v>
      </c>
      <c r="J1302" s="4">
        <f>Table1[[#This Row],[Column1]]</f>
        <v>0</v>
      </c>
    </row>
    <row r="1303" spans="1:10" hidden="1" x14ac:dyDescent="0.3">
      <c r="A1303" s="2" t="str">
        <f>Table1[[#This Row],[Befolyt]]</f>
        <v>i</v>
      </c>
      <c r="B1303" t="str">
        <f>Table1[[#This Row],[ÜK]]</f>
        <v>Horváth István.</v>
      </c>
      <c r="C1303" s="3" t="str">
        <f>Table1[[#This Row],[Szla]]</f>
        <v>407/2026</v>
      </c>
      <c r="D1303" s="6">
        <f>Table1[[#This Row],[Kelt_hó]]</f>
        <v>2</v>
      </c>
      <c r="E1303" t="str">
        <f>Table1[[#This Row],[Vevő]]</f>
        <v>Admatis Kft.</v>
      </c>
      <c r="F1303" t="str">
        <f>Table1[[#This Row],[Termékkör]]</f>
        <v>Lánc függesztékek</v>
      </c>
      <c r="G1303" s="4">
        <f>Table1[[#This Row],[SzumElad]]</f>
        <v>6625</v>
      </c>
      <c r="H1303" s="7">
        <f>Table1[[#This Row],[Jut_%]]</f>
        <v>5</v>
      </c>
      <c r="I1303" s="4">
        <f>Table1[[#This Row],[Jut]]</f>
        <v>331.25</v>
      </c>
      <c r="J1303" s="4">
        <f>Table1[[#This Row],[Column1]]</f>
        <v>0</v>
      </c>
    </row>
    <row r="1304" spans="1:10" hidden="1" x14ac:dyDescent="0.3">
      <c r="A1304" s="2" t="str">
        <f>Table1[[#This Row],[Befolyt]]</f>
        <v>i</v>
      </c>
      <c r="B1304" t="str">
        <f>Table1[[#This Row],[ÜK]]</f>
        <v>Horváth István.</v>
      </c>
      <c r="C1304" s="3" t="str">
        <f>Table1[[#This Row],[Szla]]</f>
        <v>407/2026</v>
      </c>
      <c r="D1304" s="6">
        <f>Table1[[#This Row],[Kelt_hó]]</f>
        <v>2</v>
      </c>
      <c r="E1304" t="str">
        <f>Table1[[#This Row],[Vevő]]</f>
        <v>Admatis Kft.</v>
      </c>
      <c r="F1304" t="str">
        <f>Table1[[#This Row],[Termékkör]]</f>
        <v>Fuvar</v>
      </c>
      <c r="G1304" s="4">
        <f>Table1[[#This Row],[SzumElad]]</f>
        <v>0</v>
      </c>
      <c r="H1304" s="7">
        <f>Table1[[#This Row],[Jut_%]]</f>
        <v>0</v>
      </c>
      <c r="I1304" s="4">
        <f>Table1[[#This Row],[Jut]]</f>
        <v>0</v>
      </c>
      <c r="J1304" s="4">
        <f>Table1[[#This Row],[Column1]]</f>
        <v>0</v>
      </c>
    </row>
    <row r="1305" spans="1:10" hidden="1" x14ac:dyDescent="0.3">
      <c r="A1305" s="2" t="str">
        <f>Table1[[#This Row],[Befolyt]]</f>
        <v>i</v>
      </c>
      <c r="B1305" t="str">
        <f>Table1[[#This Row],[ÜK]]</f>
        <v>Horváth István.</v>
      </c>
      <c r="C1305" s="3" t="str">
        <f>Table1[[#This Row],[Szla]]</f>
        <v>407/2026</v>
      </c>
      <c r="D1305" s="6">
        <f>Table1[[#This Row],[Kelt_hó]]</f>
        <v>2</v>
      </c>
      <c r="E1305" t="str">
        <f>Table1[[#This Row],[Vevő]]</f>
        <v>Admatis Kft.</v>
      </c>
      <c r="F1305" t="str">
        <f>Table1[[#This Row],[Termékkör]]</f>
        <v>Lánc függesztékek</v>
      </c>
      <c r="G1305" s="4">
        <f>Table1[[#This Row],[SzumElad]]</f>
        <v>950</v>
      </c>
      <c r="H1305" s="7">
        <f>Table1[[#This Row],[Jut_%]]</f>
        <v>5</v>
      </c>
      <c r="I1305" s="4">
        <f>Table1[[#This Row],[Jut]]</f>
        <v>47.5</v>
      </c>
      <c r="J1305" s="4">
        <f>Table1[[#This Row],[Column1]]</f>
        <v>0</v>
      </c>
    </row>
    <row r="1306" spans="1:10" hidden="1" x14ac:dyDescent="0.3">
      <c r="A1306" s="2" t="str">
        <f>Table1[[#This Row],[Befolyt]]</f>
        <v>i</v>
      </c>
      <c r="B1306" t="str">
        <f>Table1[[#This Row],[ÜK]]</f>
        <v>Horváth István.</v>
      </c>
      <c r="C1306" s="3" t="str">
        <f>Table1[[#This Row],[Szla]]</f>
        <v>407/2026</v>
      </c>
      <c r="D1306" s="6">
        <f>Table1[[#This Row],[Kelt_hó]]</f>
        <v>2</v>
      </c>
      <c r="E1306" t="str">
        <f>Table1[[#This Row],[Vevő]]</f>
        <v>Admatis Kft.</v>
      </c>
      <c r="F1306" t="str">
        <f>Table1[[#This Row],[Termékkör]]</f>
        <v>Fuvar</v>
      </c>
      <c r="G1306" s="4">
        <f>Table1[[#This Row],[SzumElad]]</f>
        <v>16979</v>
      </c>
      <c r="H1306" s="7">
        <f>Table1[[#This Row],[Jut_%]]</f>
        <v>0</v>
      </c>
      <c r="I1306" s="4">
        <f>Table1[[#This Row],[Jut]]</f>
        <v>0</v>
      </c>
      <c r="J1306" s="4">
        <f>Table1[[#This Row],[Column1]]</f>
        <v>0</v>
      </c>
    </row>
    <row r="1307" spans="1:10" hidden="1" x14ac:dyDescent="0.3">
      <c r="A1307" s="2" t="str">
        <f>Table1[[#This Row],[Befolyt]]</f>
        <v>n</v>
      </c>
      <c r="B1307" t="str">
        <f>Table1[[#This Row],[ÜK]]</f>
        <v>Molnár Ferenc</v>
      </c>
      <c r="C1307" s="3" t="str">
        <f>Table1[[#This Row],[Szla]]</f>
        <v>406/2026</v>
      </c>
      <c r="D1307" s="6">
        <f>Table1[[#This Row],[Kelt_hó]]</f>
        <v>2</v>
      </c>
      <c r="E1307" t="str">
        <f>Table1[[#This Row],[Vevő]]</f>
        <v>TLC Kft.</v>
      </c>
      <c r="F1307" t="str">
        <f>Table1[[#This Row],[Termékkör]]</f>
        <v>Lánc függesztékek</v>
      </c>
      <c r="G1307" s="4">
        <f>Table1[[#This Row],[SzumElad]]</f>
        <v>137120</v>
      </c>
      <c r="H1307" s="7">
        <f>Table1[[#This Row],[Jut_%]]</f>
        <v>3</v>
      </c>
      <c r="I1307" s="4">
        <f>Table1[[#This Row],[Jut]]</f>
        <v>4113.6000000000004</v>
      </c>
      <c r="J1307" s="4">
        <f>Table1[[#This Row],[Column1]]</f>
        <v>0</v>
      </c>
    </row>
    <row r="1308" spans="1:10" hidden="1" x14ac:dyDescent="0.3">
      <c r="A1308" s="2" t="str">
        <f>Table1[[#This Row],[Befolyt]]</f>
        <v>n</v>
      </c>
      <c r="B1308" t="str">
        <f>Table1[[#This Row],[ÜK]]</f>
        <v>Molnár Ferenc</v>
      </c>
      <c r="C1308" s="3" t="str">
        <f>Table1[[#This Row],[Szla]]</f>
        <v>406/2026</v>
      </c>
      <c r="D1308" s="6">
        <f>Table1[[#This Row],[Kelt_hó]]</f>
        <v>2</v>
      </c>
      <c r="E1308" t="str">
        <f>Table1[[#This Row],[Vevő]]</f>
        <v>TLC Kft.</v>
      </c>
      <c r="F1308" t="str">
        <f>Table1[[#This Row],[Termékkör]]</f>
        <v>Lánc függesztékek</v>
      </c>
      <c r="G1308" s="4">
        <f>Table1[[#This Row],[SzumElad]]</f>
        <v>89280</v>
      </c>
      <c r="H1308" s="7">
        <f>Table1[[#This Row],[Jut_%]]</f>
        <v>3</v>
      </c>
      <c r="I1308" s="4">
        <f>Table1[[#This Row],[Jut]]</f>
        <v>2678.4</v>
      </c>
      <c r="J1308" s="4">
        <f>Table1[[#This Row],[Column1]]</f>
        <v>0</v>
      </c>
    </row>
    <row r="1309" spans="1:10" hidden="1" x14ac:dyDescent="0.3">
      <c r="A1309" s="2" t="str">
        <f>Table1[[#This Row],[Befolyt]]</f>
        <v>n</v>
      </c>
      <c r="B1309" t="str">
        <f>Table1[[#This Row],[ÜK]]</f>
        <v>Molnár Ferenc</v>
      </c>
      <c r="C1309" s="3" t="str">
        <f>Table1[[#This Row],[Szla]]</f>
        <v>405/2026</v>
      </c>
      <c r="D1309" s="6">
        <f>Table1[[#This Row],[Kelt_hó]]</f>
        <v>2</v>
      </c>
      <c r="E1309" t="str">
        <f>Table1[[#This Row],[Vevő]]</f>
        <v>TLC Kft.</v>
      </c>
      <c r="F1309" t="str">
        <f>Table1[[#This Row],[Termékkör]]</f>
        <v>Lánc függesztékek</v>
      </c>
      <c r="G1309" s="4">
        <f>Table1[[#This Row],[SzumElad]]</f>
        <v>305600</v>
      </c>
      <c r="H1309" s="7">
        <f>Table1[[#This Row],[Jut_%]]</f>
        <v>0.5</v>
      </c>
      <c r="I1309" s="4">
        <f>Table1[[#This Row],[Jut]]</f>
        <v>1528</v>
      </c>
      <c r="J1309" s="4">
        <f>Table1[[#This Row],[Column1]]</f>
        <v>0</v>
      </c>
    </row>
    <row r="1310" spans="1:10" hidden="1" x14ac:dyDescent="0.3">
      <c r="A1310" s="2" t="str">
        <f>Table1[[#This Row],[Befolyt]]</f>
        <v>n</v>
      </c>
      <c r="B1310" t="str">
        <f>Table1[[#This Row],[ÜK]]</f>
        <v>Molnár Ferenc</v>
      </c>
      <c r="C1310" s="3" t="str">
        <f>Table1[[#This Row],[Szla]]</f>
        <v>404/2026</v>
      </c>
      <c r="D1310" s="6">
        <f>Table1[[#This Row],[Kelt_hó]]</f>
        <v>2</v>
      </c>
      <c r="E1310" t="str">
        <f>Table1[[#This Row],[Vevő]]</f>
        <v>TLC Kft.</v>
      </c>
      <c r="F1310" t="str">
        <f>Table1[[#This Row],[Termékkör]]</f>
        <v>Megfogók</v>
      </c>
      <c r="G1310" s="4">
        <f>Table1[[#This Row],[SzumElad]]</f>
        <v>518100</v>
      </c>
      <c r="H1310" s="7">
        <f>Table1[[#This Row],[Jut_%]]</f>
        <v>2.5</v>
      </c>
      <c r="I1310" s="4">
        <f>Table1[[#This Row],[Jut]]</f>
        <v>12952.5</v>
      </c>
      <c r="J1310" s="4">
        <f>Table1[[#This Row],[Column1]]</f>
        <v>0</v>
      </c>
    </row>
    <row r="1311" spans="1:10" hidden="1" x14ac:dyDescent="0.3">
      <c r="A1311" s="2" t="str">
        <f>Table1[[#This Row],[Befolyt]]</f>
        <v>n</v>
      </c>
      <c r="B1311" t="str">
        <f>Table1[[#This Row],[ÜK]]</f>
        <v>Molnár Ferenc</v>
      </c>
      <c r="C1311" s="3" t="str">
        <f>Table1[[#This Row],[Szla]]</f>
        <v>404/2026</v>
      </c>
      <c r="D1311" s="6">
        <f>Table1[[#This Row],[Kelt_hó]]</f>
        <v>2</v>
      </c>
      <c r="E1311" t="str">
        <f>Table1[[#This Row],[Vevő]]</f>
        <v>TLC Kft.</v>
      </c>
      <c r="F1311" t="str">
        <f>Table1[[#This Row],[Termékkör]]</f>
        <v>Fuvar</v>
      </c>
      <c r="G1311" s="4">
        <f>Table1[[#This Row],[SzumElad]]</f>
        <v>0</v>
      </c>
      <c r="H1311" s="7">
        <f>Table1[[#This Row],[Jut_%]]</f>
        <v>0</v>
      </c>
      <c r="I1311" s="4">
        <f>Table1[[#This Row],[Jut]]</f>
        <v>0</v>
      </c>
      <c r="J1311" s="4">
        <f>Table1[[#This Row],[Column1]]</f>
        <v>0</v>
      </c>
    </row>
    <row r="1312" spans="1:10" hidden="1" x14ac:dyDescent="0.3">
      <c r="A1312" s="2" t="str">
        <f>Table1[[#This Row],[Befolyt]]</f>
        <v>n</v>
      </c>
      <c r="B1312" t="str">
        <f>Table1[[#This Row],[ÜK]]</f>
        <v>Molnár Ferenc</v>
      </c>
      <c r="C1312" s="3" t="str">
        <f>Table1[[#This Row],[Szla]]</f>
        <v>404/2026</v>
      </c>
      <c r="D1312" s="6">
        <f>Table1[[#This Row],[Kelt_hó]]</f>
        <v>2</v>
      </c>
      <c r="E1312" t="str">
        <f>Table1[[#This Row],[Vevő]]</f>
        <v>TLC Kft.</v>
      </c>
      <c r="F1312" t="str">
        <f>Table1[[#This Row],[Termékkör]]</f>
        <v>Fuvar</v>
      </c>
      <c r="G1312" s="4">
        <f>Table1[[#This Row],[SzumElad]]</f>
        <v>0</v>
      </c>
      <c r="H1312" s="7">
        <f>Table1[[#This Row],[Jut_%]]</f>
        <v>0</v>
      </c>
      <c r="I1312" s="4">
        <f>Table1[[#This Row],[Jut]]</f>
        <v>0</v>
      </c>
      <c r="J1312" s="4">
        <f>Table1[[#This Row],[Column1]]</f>
        <v>0</v>
      </c>
    </row>
    <row r="1313" spans="1:10" hidden="1" x14ac:dyDescent="0.3">
      <c r="A1313" s="2" t="str">
        <f>Table1[[#This Row],[Befolyt]]</f>
        <v>n</v>
      </c>
      <c r="B1313" t="str">
        <f>Table1[[#This Row],[ÜK]]</f>
        <v>Halász Miklós</v>
      </c>
      <c r="C1313" s="3" t="str">
        <f>Table1[[#This Row],[Szla]]</f>
        <v>403/2026</v>
      </c>
      <c r="D1313" s="6">
        <f>Table1[[#This Row],[Kelt_hó]]</f>
        <v>2</v>
      </c>
      <c r="E1313" t="str">
        <f>Table1[[#This Row],[Vevő]]</f>
        <v>Zomko Kereskedelmi Kft.</v>
      </c>
      <c r="F1313" t="str">
        <f>Table1[[#This Row],[Termékkör]]</f>
        <v>Megfogók</v>
      </c>
      <c r="G1313" s="4">
        <f>Table1[[#This Row],[SzumElad]]</f>
        <v>118400</v>
      </c>
      <c r="H1313" s="7">
        <f>Table1[[#This Row],[Jut_%]]</f>
        <v>4.2300000000000004</v>
      </c>
      <c r="I1313" s="4">
        <f>Table1[[#This Row],[Jut]]</f>
        <v>5008.3200000000006</v>
      </c>
      <c r="J1313" s="4">
        <f>Table1[[#This Row],[Column1]]</f>
        <v>0</v>
      </c>
    </row>
    <row r="1314" spans="1:10" hidden="1" x14ac:dyDescent="0.3">
      <c r="A1314" s="2" t="str">
        <f>Table1[[#This Row],[Befolyt]]</f>
        <v>n</v>
      </c>
      <c r="B1314" t="str">
        <f>Table1[[#This Row],[ÜK]]</f>
        <v>Molnár Ferenc</v>
      </c>
      <c r="C1314" s="3" t="str">
        <f>Table1[[#This Row],[Szla]]</f>
        <v>402/2026</v>
      </c>
      <c r="D1314" s="6">
        <f>Table1[[#This Row],[Kelt_hó]]</f>
        <v>2</v>
      </c>
      <c r="E1314" t="str">
        <f>Table1[[#This Row],[Vevő]]</f>
        <v>BDI Hungary Kft.</v>
      </c>
      <c r="F1314" t="str">
        <f>Table1[[#This Row],[Termékkör]]</f>
        <v>Emelőgép szolgáltatások</v>
      </c>
      <c r="G1314" s="4">
        <f>Table1[[#This Row],[SzumElad]]</f>
        <v>2000</v>
      </c>
      <c r="H1314" s="7">
        <f>Table1[[#This Row],[Jut_%]]</f>
        <v>0</v>
      </c>
      <c r="I1314" s="4">
        <f>Table1[[#This Row],[Jut]]</f>
        <v>0</v>
      </c>
      <c r="J1314" s="4">
        <f>Table1[[#This Row],[Column1]]</f>
        <v>0</v>
      </c>
    </row>
    <row r="1315" spans="1:10" hidden="1" x14ac:dyDescent="0.3">
      <c r="A1315" s="2" t="str">
        <f>Table1[[#This Row],[Befolyt]]</f>
        <v>n</v>
      </c>
      <c r="B1315" t="str">
        <f>Table1[[#This Row],[ÜK]]</f>
        <v>Molnár Ferenc</v>
      </c>
      <c r="C1315" s="3" t="str">
        <f>Table1[[#This Row],[Szla]]</f>
        <v>402/2026</v>
      </c>
      <c r="D1315" s="6">
        <f>Table1[[#This Row],[Kelt_hó]]</f>
        <v>2</v>
      </c>
      <c r="E1315" t="str">
        <f>Table1[[#This Row],[Vevő]]</f>
        <v>BDI Hungary Kft.</v>
      </c>
      <c r="F1315" t="str">
        <f>Table1[[#This Row],[Termékkör]]</f>
        <v>Emelőberendezések</v>
      </c>
      <c r="G1315" s="4">
        <f>Table1[[#This Row],[SzumElad]]</f>
        <v>79200</v>
      </c>
      <c r="H1315" s="7">
        <f>Table1[[#This Row],[Jut_%]]</f>
        <v>5</v>
      </c>
      <c r="I1315" s="4">
        <f>Table1[[#This Row],[Jut]]</f>
        <v>3960</v>
      </c>
      <c r="J1315" s="4">
        <f>Table1[[#This Row],[Column1]]</f>
        <v>0</v>
      </c>
    </row>
    <row r="1316" spans="1:10" hidden="1" x14ac:dyDescent="0.3">
      <c r="A1316" s="2" t="str">
        <f>Table1[[#This Row],[Befolyt]]</f>
        <v>n</v>
      </c>
      <c r="B1316" t="str">
        <f>Table1[[#This Row],[ÜK]]</f>
        <v>Halász Miklós</v>
      </c>
      <c r="C1316" s="3" t="str">
        <f>Table1[[#This Row],[Szla]]</f>
        <v>401/2026</v>
      </c>
      <c r="D1316" s="6">
        <f>Table1[[#This Row],[Kelt_hó]]</f>
        <v>2</v>
      </c>
      <c r="E1316" t="str">
        <f>Table1[[#This Row],[Vevő]]</f>
        <v>Kojnok László EV.</v>
      </c>
      <c r="F1316" t="str">
        <f>Table1[[#This Row],[Termékkör]]</f>
        <v>Textilkötelek hevederek</v>
      </c>
      <c r="G1316" s="4">
        <f>Table1[[#This Row],[SzumElad]]</f>
        <v>18800</v>
      </c>
      <c r="H1316" s="7">
        <f>Table1[[#This Row],[Jut_%]]</f>
        <v>10</v>
      </c>
      <c r="I1316" s="4">
        <f>Table1[[#This Row],[Jut]]</f>
        <v>1880</v>
      </c>
      <c r="J1316" s="4">
        <f>Table1[[#This Row],[Column1]]</f>
        <v>0</v>
      </c>
    </row>
    <row r="1317" spans="1:10" hidden="1" x14ac:dyDescent="0.3">
      <c r="A1317" s="2" t="str">
        <f>Table1[[#This Row],[Befolyt]]</f>
        <v>n</v>
      </c>
      <c r="B1317" t="str">
        <f>Table1[[#This Row],[ÜK]]</f>
        <v>Halász Miklós</v>
      </c>
      <c r="C1317" s="3" t="str">
        <f>Table1[[#This Row],[Szla]]</f>
        <v>400/2026</v>
      </c>
      <c r="D1317" s="6">
        <f>Table1[[#This Row],[Kelt_hó]]</f>
        <v>2</v>
      </c>
      <c r="E1317" t="str">
        <f>Table1[[#This Row],[Vevő]]</f>
        <v>Délút Építőipari és Bányászati Kft</v>
      </c>
      <c r="F1317" t="str">
        <f>Table1[[#This Row],[Termékkör]]</f>
        <v>Lánc függesztékek</v>
      </c>
      <c r="G1317" s="4">
        <f>Table1[[#This Row],[SzumElad]]</f>
        <v>26590</v>
      </c>
      <c r="H1317" s="7">
        <f>Table1[[#This Row],[Jut_%]]</f>
        <v>10</v>
      </c>
      <c r="I1317" s="4">
        <f>Table1[[#This Row],[Jut]]</f>
        <v>2659</v>
      </c>
      <c r="J1317" s="4">
        <f>Table1[[#This Row],[Column1]]</f>
        <v>0</v>
      </c>
    </row>
    <row r="1318" spans="1:10" hidden="1" x14ac:dyDescent="0.3">
      <c r="A1318" s="2" t="str">
        <f>Table1[[#This Row],[Befolyt]]</f>
        <v>n</v>
      </c>
      <c r="B1318" t="str">
        <f>Table1[[#This Row],[ÜK]]</f>
        <v>Halász Miklós</v>
      </c>
      <c r="C1318" s="3" t="str">
        <f>Table1[[#This Row],[Szla]]</f>
        <v>399/2026</v>
      </c>
      <c r="D1318" s="6">
        <f>Table1[[#This Row],[Kelt_hó]]</f>
        <v>2</v>
      </c>
      <c r="E1318" t="str">
        <f>Table1[[#This Row],[Vevő]]</f>
        <v>SKF Műszaki Áruház Havancsák Kft.</v>
      </c>
      <c r="F1318" t="str">
        <f>Table1[[#This Row],[Termékkör]]</f>
        <v>Textilkötelek hevederek</v>
      </c>
      <c r="G1318" s="4">
        <f>Table1[[#This Row],[SzumElad]]</f>
        <v>15090</v>
      </c>
      <c r="H1318" s="7">
        <f>Table1[[#This Row],[Jut_%]]</f>
        <v>3.3</v>
      </c>
      <c r="I1318" s="4">
        <f>Table1[[#This Row],[Jut]]</f>
        <v>497.97</v>
      </c>
      <c r="J1318" s="4">
        <f>Table1[[#This Row],[Column1]]</f>
        <v>0</v>
      </c>
    </row>
    <row r="1319" spans="1:10" hidden="1" x14ac:dyDescent="0.3">
      <c r="A1319" s="2" t="str">
        <f>Table1[[#This Row],[Befolyt]]</f>
        <v>i</v>
      </c>
      <c r="B1319" t="str">
        <f>Table1[[#This Row],[ÜK]]</f>
        <v>Halász Miklós</v>
      </c>
      <c r="C1319" s="3" t="str">
        <f>Table1[[#This Row],[Szla]]</f>
        <v>398/2026</v>
      </c>
      <c r="D1319" s="6">
        <f>Table1[[#This Row],[Kelt_hó]]</f>
        <v>2</v>
      </c>
      <c r="E1319" t="str">
        <f>Table1[[#This Row],[Vevő]]</f>
        <v>Mvstore Kft.</v>
      </c>
      <c r="F1319" t="str">
        <f>Table1[[#This Row],[Termékkör]]</f>
        <v>Textilkötelek hevederek</v>
      </c>
      <c r="G1319" s="4">
        <f>Table1[[#This Row],[SzumElad]]</f>
        <v>11200</v>
      </c>
      <c r="H1319" s="7">
        <f>Table1[[#This Row],[Jut_%]]</f>
        <v>3.25</v>
      </c>
      <c r="I1319" s="4">
        <f>Table1[[#This Row],[Jut]]</f>
        <v>364</v>
      </c>
      <c r="J1319" s="4">
        <f>Table1[[#This Row],[Column1]]</f>
        <v>0</v>
      </c>
    </row>
    <row r="1320" spans="1:10" hidden="1" x14ac:dyDescent="0.3">
      <c r="A1320" s="2" t="str">
        <f>Table1[[#This Row],[Befolyt]]</f>
        <v>i</v>
      </c>
      <c r="B1320" t="str">
        <f>Table1[[#This Row],[ÜK]]</f>
        <v>Halász Miklós</v>
      </c>
      <c r="C1320" s="3" t="str">
        <f>Table1[[#This Row],[Szla]]</f>
        <v>398/2026</v>
      </c>
      <c r="D1320" s="6">
        <f>Table1[[#This Row],[Kelt_hó]]</f>
        <v>2</v>
      </c>
      <c r="E1320" t="str">
        <f>Table1[[#This Row],[Vevő]]</f>
        <v>Mvstore Kft.</v>
      </c>
      <c r="F1320" t="str">
        <f>Table1[[#This Row],[Termékkör]]</f>
        <v>Textilkötelek hevederek</v>
      </c>
      <c r="G1320" s="4">
        <f>Table1[[#This Row],[SzumElad]]</f>
        <v>13300</v>
      </c>
      <c r="H1320" s="7">
        <f>Table1[[#This Row],[Jut_%]]</f>
        <v>4.99</v>
      </c>
      <c r="I1320" s="4">
        <f>Table1[[#This Row],[Jut]]</f>
        <v>663.67</v>
      </c>
      <c r="J1320" s="4">
        <f>Table1[[#This Row],[Column1]]</f>
        <v>0</v>
      </c>
    </row>
    <row r="1321" spans="1:10" hidden="1" x14ac:dyDescent="0.3">
      <c r="A1321" s="2" t="str">
        <f>Table1[[#This Row],[Befolyt]]</f>
        <v>i</v>
      </c>
      <c r="B1321" t="str">
        <f>Table1[[#This Row],[ÜK]]</f>
        <v>Halász Miklós</v>
      </c>
      <c r="C1321" s="3" t="str">
        <f>Table1[[#This Row],[Szla]]</f>
        <v>398/2026</v>
      </c>
      <c r="D1321" s="6">
        <f>Table1[[#This Row],[Kelt_hó]]</f>
        <v>2</v>
      </c>
      <c r="E1321" t="str">
        <f>Table1[[#This Row],[Vevő]]</f>
        <v>Mvstore Kft.</v>
      </c>
      <c r="F1321" t="str">
        <f>Table1[[#This Row],[Termékkör]]</f>
        <v>Textilkötelek hevederek</v>
      </c>
      <c r="G1321" s="4">
        <f>Table1[[#This Row],[SzumElad]]</f>
        <v>2940</v>
      </c>
      <c r="H1321" s="7">
        <f>Table1[[#This Row],[Jut_%]]</f>
        <v>4.99</v>
      </c>
      <c r="I1321" s="4">
        <f>Table1[[#This Row],[Jut]]</f>
        <v>146.70600000000002</v>
      </c>
      <c r="J1321" s="4">
        <f>Table1[[#This Row],[Column1]]</f>
        <v>0</v>
      </c>
    </row>
    <row r="1322" spans="1:10" hidden="1" x14ac:dyDescent="0.3">
      <c r="A1322" s="2" t="str">
        <f>Table1[[#This Row],[Befolyt]]</f>
        <v>i</v>
      </c>
      <c r="B1322" t="str">
        <f>Table1[[#This Row],[ÜK]]</f>
        <v>Halász Miklós</v>
      </c>
      <c r="C1322" s="3" t="str">
        <f>Table1[[#This Row],[Szla]]</f>
        <v>398/2026</v>
      </c>
      <c r="D1322" s="6">
        <f>Table1[[#This Row],[Kelt_hó]]</f>
        <v>2</v>
      </c>
      <c r="E1322" t="str">
        <f>Table1[[#This Row],[Vevő]]</f>
        <v>Mvstore Kft.</v>
      </c>
      <c r="F1322" t="str">
        <f>Table1[[#This Row],[Termékkör]]</f>
        <v>Textilkötelek hevederek</v>
      </c>
      <c r="G1322" s="4">
        <f>Table1[[#This Row],[SzumElad]]</f>
        <v>19600</v>
      </c>
      <c r="H1322" s="7">
        <f>Table1[[#This Row],[Jut_%]]</f>
        <v>4.99</v>
      </c>
      <c r="I1322" s="4">
        <f>Table1[[#This Row],[Jut]]</f>
        <v>978.04</v>
      </c>
      <c r="J1322" s="4">
        <f>Table1[[#This Row],[Column1]]</f>
        <v>0</v>
      </c>
    </row>
    <row r="1323" spans="1:10" hidden="1" x14ac:dyDescent="0.3">
      <c r="A1323" s="2" t="str">
        <f>Table1[[#This Row],[Befolyt]]</f>
        <v>i</v>
      </c>
      <c r="B1323" t="str">
        <f>Table1[[#This Row],[ÜK]]</f>
        <v>Halász Miklós</v>
      </c>
      <c r="C1323" s="3" t="str">
        <f>Table1[[#This Row],[Szla]]</f>
        <v>398/2026</v>
      </c>
      <c r="D1323" s="6">
        <f>Table1[[#This Row],[Kelt_hó]]</f>
        <v>2</v>
      </c>
      <c r="E1323" t="str">
        <f>Table1[[#This Row],[Vevő]]</f>
        <v>Mvstore Kft.</v>
      </c>
      <c r="F1323" t="str">
        <f>Table1[[#This Row],[Termékkör]]</f>
        <v>Textilkötelek hevederek</v>
      </c>
      <c r="G1323" s="4">
        <f>Table1[[#This Row],[SzumElad]]</f>
        <v>4200</v>
      </c>
      <c r="H1323" s="7">
        <f>Table1[[#This Row],[Jut_%]]</f>
        <v>4.99</v>
      </c>
      <c r="I1323" s="4">
        <f>Table1[[#This Row],[Jut]]</f>
        <v>209.58</v>
      </c>
      <c r="J1323" s="4">
        <f>Table1[[#This Row],[Column1]]</f>
        <v>0</v>
      </c>
    </row>
    <row r="1324" spans="1:10" hidden="1" x14ac:dyDescent="0.3">
      <c r="A1324" s="2" t="str">
        <f>Table1[[#This Row],[Befolyt]]</f>
        <v>i</v>
      </c>
      <c r="B1324" t="str">
        <f>Table1[[#This Row],[ÜK]]</f>
        <v>Halász Miklós</v>
      </c>
      <c r="C1324" s="3" t="str">
        <f>Table1[[#This Row],[Szla]]</f>
        <v>398/2026</v>
      </c>
      <c r="D1324" s="6">
        <f>Table1[[#This Row],[Kelt_hó]]</f>
        <v>2</v>
      </c>
      <c r="E1324" t="str">
        <f>Table1[[#This Row],[Vevő]]</f>
        <v>Mvstore Kft.</v>
      </c>
      <c r="F1324" t="str">
        <f>Table1[[#This Row],[Termékkör]]</f>
        <v>Rakományrögzítők</v>
      </c>
      <c r="G1324" s="4">
        <f>Table1[[#This Row],[SzumElad]]</f>
        <v>6700</v>
      </c>
      <c r="H1324" s="7">
        <f>Table1[[#This Row],[Jut_%]]</f>
        <v>0.95</v>
      </c>
      <c r="I1324" s="4">
        <f>Table1[[#This Row],[Jut]]</f>
        <v>63.65</v>
      </c>
      <c r="J1324" s="4">
        <f>Table1[[#This Row],[Column1]]</f>
        <v>0</v>
      </c>
    </row>
    <row r="1325" spans="1:10" hidden="1" x14ac:dyDescent="0.3">
      <c r="A1325" s="2" t="str">
        <f>Table1[[#This Row],[Befolyt]]</f>
        <v>i</v>
      </c>
      <c r="B1325" t="str">
        <f>Table1[[#This Row],[ÜK]]</f>
        <v>Horváth István</v>
      </c>
      <c r="C1325" s="3" t="str">
        <f>Table1[[#This Row],[Szla]]</f>
        <v>397/2026</v>
      </c>
      <c r="D1325" s="6">
        <f>Table1[[#This Row],[Kelt_hó]]</f>
        <v>2</v>
      </c>
      <c r="E1325" t="str">
        <f>Table1[[#This Row],[Vevő]]</f>
        <v>Vasanfer Kft.</v>
      </c>
      <c r="F1325" t="str">
        <f>Table1[[#This Row],[Termékkör]]</f>
        <v>Megfogók</v>
      </c>
      <c r="G1325" s="4">
        <f>Table1[[#This Row],[SzumElad]]</f>
        <v>65800</v>
      </c>
      <c r="H1325" s="7">
        <f>Table1[[#This Row],[Jut_%]]</f>
        <v>7</v>
      </c>
      <c r="I1325" s="4">
        <f>Table1[[#This Row],[Jut]]</f>
        <v>4606</v>
      </c>
      <c r="J1325" s="4">
        <f>Table1[[#This Row],[Column1]]</f>
        <v>0</v>
      </c>
    </row>
    <row r="1326" spans="1:10" hidden="1" x14ac:dyDescent="0.3">
      <c r="A1326" s="2" t="str">
        <f>Table1[[#This Row],[Befolyt]]</f>
        <v>n</v>
      </c>
      <c r="B1326" t="str">
        <f>Table1[[#This Row],[ÜK]]</f>
        <v>Horváth István.</v>
      </c>
      <c r="C1326" s="3" t="str">
        <f>Table1[[#This Row],[Szla]]</f>
        <v>396/2026</v>
      </c>
      <c r="D1326" s="6">
        <f>Table1[[#This Row],[Kelt_hó]]</f>
        <v>2</v>
      </c>
      <c r="E1326" t="str">
        <f>Table1[[#This Row],[Vevő]]</f>
        <v>ÓAM Ózdi Acélművek Kft.</v>
      </c>
      <c r="F1326" t="str">
        <f>Table1[[#This Row],[Termékkör]]</f>
        <v>Emelőgép szolgáltatások</v>
      </c>
      <c r="G1326" s="4">
        <f>Table1[[#This Row],[SzumElad]]</f>
        <v>0</v>
      </c>
      <c r="H1326" s="7">
        <f>Table1[[#This Row],[Jut_%]]</f>
        <v>0</v>
      </c>
      <c r="I1326" s="4">
        <f>Table1[[#This Row],[Jut]]</f>
        <v>0</v>
      </c>
      <c r="J1326" s="4">
        <f>Table1[[#This Row],[Column1]]</f>
        <v>0</v>
      </c>
    </row>
    <row r="1327" spans="1:10" hidden="1" x14ac:dyDescent="0.3">
      <c r="A1327" s="2" t="str">
        <f>Table1[[#This Row],[Befolyt]]</f>
        <v>n</v>
      </c>
      <c r="B1327" t="str">
        <f>Table1[[#This Row],[ÜK]]</f>
        <v>Horváth István.</v>
      </c>
      <c r="C1327" s="3" t="str">
        <f>Table1[[#This Row],[Szla]]</f>
        <v>396/2026</v>
      </c>
      <c r="D1327" s="6">
        <f>Table1[[#This Row],[Kelt_hó]]</f>
        <v>2</v>
      </c>
      <c r="E1327" t="str">
        <f>Table1[[#This Row],[Vevő]]</f>
        <v>ÓAM Ózdi Acélművek Kft.</v>
      </c>
      <c r="F1327" t="str">
        <f>Table1[[#This Row],[Termékkör]]</f>
        <v>Emelőberendezések</v>
      </c>
      <c r="G1327" s="4">
        <f>Table1[[#This Row],[SzumElad]]</f>
        <v>47168.75</v>
      </c>
      <c r="H1327" s="7">
        <f>Table1[[#This Row],[Jut_%]]</f>
        <v>4</v>
      </c>
      <c r="I1327" s="4">
        <f>Table1[[#This Row],[Jut]]</f>
        <v>1886.75</v>
      </c>
      <c r="J1327" s="4">
        <f>Table1[[#This Row],[Column1]]</f>
        <v>0</v>
      </c>
    </row>
    <row r="1328" spans="1:10" hidden="1" x14ac:dyDescent="0.3">
      <c r="A1328" s="2" t="str">
        <f>Table1[[#This Row],[Befolyt]]</f>
        <v>n</v>
      </c>
      <c r="B1328" t="str">
        <f>Table1[[#This Row],[ÜK]]</f>
        <v>Molnár Ferenc</v>
      </c>
      <c r="C1328" s="3" t="str">
        <f>Table1[[#This Row],[Szla]]</f>
        <v>395/2026</v>
      </c>
      <c r="D1328" s="6">
        <f>Table1[[#This Row],[Kelt_hó]]</f>
        <v>2</v>
      </c>
      <c r="E1328" t="str">
        <f>Table1[[#This Row],[Vevő]]</f>
        <v>Schwarzmüller Kft.</v>
      </c>
      <c r="F1328" t="str">
        <f>Table1[[#This Row],[Termékkör]]</f>
        <v>Emelőszemek</v>
      </c>
      <c r="G1328" s="4">
        <f>Table1[[#This Row],[SzumElad]]</f>
        <v>151560</v>
      </c>
      <c r="H1328" s="7">
        <f>Table1[[#This Row],[Jut_%]]</f>
        <v>2</v>
      </c>
      <c r="I1328" s="4">
        <f>Table1[[#This Row],[Jut]]</f>
        <v>3031.2</v>
      </c>
      <c r="J1328" s="4">
        <f>Table1[[#This Row],[Column1]]</f>
        <v>0</v>
      </c>
    </row>
    <row r="1329" spans="1:10" hidden="1" x14ac:dyDescent="0.3">
      <c r="A1329" s="2" t="str">
        <f>Table1[[#This Row],[Befolyt]]</f>
        <v>n</v>
      </c>
      <c r="B1329" t="str">
        <f>Table1[[#This Row],[ÜK]]</f>
        <v>Molnár Ferenc</v>
      </c>
      <c r="C1329" s="3" t="str">
        <f>Table1[[#This Row],[Szla]]</f>
        <v>395/2026</v>
      </c>
      <c r="D1329" s="6">
        <f>Table1[[#This Row],[Kelt_hó]]</f>
        <v>2</v>
      </c>
      <c r="E1329" t="str">
        <f>Table1[[#This Row],[Vevő]]</f>
        <v>Schwarzmüller Kft.</v>
      </c>
      <c r="F1329" t="str">
        <f>Table1[[#This Row],[Termékkör]]</f>
        <v>Emelőszemek</v>
      </c>
      <c r="G1329" s="4">
        <f>Table1[[#This Row],[SzumElad]]</f>
        <v>111160</v>
      </c>
      <c r="H1329" s="7">
        <f>Table1[[#This Row],[Jut_%]]</f>
        <v>2</v>
      </c>
      <c r="I1329" s="4">
        <f>Table1[[#This Row],[Jut]]</f>
        <v>2223.1999999999998</v>
      </c>
      <c r="J1329" s="4">
        <f>Table1[[#This Row],[Column1]]</f>
        <v>0</v>
      </c>
    </row>
    <row r="1330" spans="1:10" hidden="1" x14ac:dyDescent="0.3">
      <c r="A1330" s="2" t="str">
        <f>Table1[[#This Row],[Befolyt]]</f>
        <v>n</v>
      </c>
      <c r="B1330" t="str">
        <f>Table1[[#This Row],[ÜK]]</f>
        <v>Molnár Ferenc</v>
      </c>
      <c r="C1330" s="3" t="str">
        <f>Table1[[#This Row],[Szla]]</f>
        <v>395/2026</v>
      </c>
      <c r="D1330" s="6">
        <f>Table1[[#This Row],[Kelt_hó]]</f>
        <v>2</v>
      </c>
      <c r="E1330" t="str">
        <f>Table1[[#This Row],[Vevő]]</f>
        <v>Schwarzmüller Kft.</v>
      </c>
      <c r="F1330" t="str">
        <f>Table1[[#This Row],[Termékkör]]</f>
        <v>Fuvar</v>
      </c>
      <c r="G1330" s="4">
        <f>Table1[[#This Row],[SzumElad]]</f>
        <v>0</v>
      </c>
      <c r="H1330" s="7">
        <f>Table1[[#This Row],[Jut_%]]</f>
        <v>0</v>
      </c>
      <c r="I1330" s="4">
        <f>Table1[[#This Row],[Jut]]</f>
        <v>0</v>
      </c>
      <c r="J1330" s="4">
        <f>Table1[[#This Row],[Column1]]</f>
        <v>0</v>
      </c>
    </row>
    <row r="1331" spans="1:10" hidden="1" x14ac:dyDescent="0.3">
      <c r="A1331" s="2" t="str">
        <f>Table1[[#This Row],[Befolyt]]</f>
        <v>n</v>
      </c>
      <c r="B1331" t="str">
        <f>Table1[[#This Row],[ÜK]]</f>
        <v>Halász Miklós</v>
      </c>
      <c r="C1331" s="3" t="str">
        <f>Table1[[#This Row],[Szla]]</f>
        <v>394/2026</v>
      </c>
      <c r="D1331" s="6">
        <f>Table1[[#This Row],[Kelt_hó]]</f>
        <v>2</v>
      </c>
      <c r="E1331" t="str">
        <f>Table1[[#This Row],[Vevő]]</f>
        <v>Kasi Trans Kft</v>
      </c>
      <c r="F1331" t="str">
        <f>Table1[[#This Row],[Termékkör]]</f>
        <v>Rakományrögzítők</v>
      </c>
      <c r="G1331" s="4">
        <f>Table1[[#This Row],[SzumElad]]</f>
        <v>58500</v>
      </c>
      <c r="H1331" s="7">
        <f>Table1[[#This Row],[Jut_%]]</f>
        <v>5</v>
      </c>
      <c r="I1331" s="4">
        <f>Table1[[#This Row],[Jut]]</f>
        <v>2925</v>
      </c>
      <c r="J1331" s="4">
        <f>Table1[[#This Row],[Column1]]</f>
        <v>0</v>
      </c>
    </row>
    <row r="1332" spans="1:10" hidden="1" x14ac:dyDescent="0.3">
      <c r="A1332" s="2" t="str">
        <f>Table1[[#This Row],[Befolyt]]</f>
        <v>n</v>
      </c>
      <c r="B1332" t="str">
        <f>Table1[[#This Row],[ÜK]]</f>
        <v>Halász Miklós</v>
      </c>
      <c r="C1332" s="3" t="str">
        <f>Table1[[#This Row],[Szla]]</f>
        <v>394/2026</v>
      </c>
      <c r="D1332" s="6">
        <f>Table1[[#This Row],[Kelt_hó]]</f>
        <v>2</v>
      </c>
      <c r="E1332" t="str">
        <f>Table1[[#This Row],[Vevő]]</f>
        <v>Kasi Trans Kft</v>
      </c>
      <c r="F1332" t="str">
        <f>Table1[[#This Row],[Termékkör]]</f>
        <v>Fuvar</v>
      </c>
      <c r="G1332" s="4">
        <f>Table1[[#This Row],[SzumElad]]</f>
        <v>0</v>
      </c>
      <c r="H1332" s="7">
        <f>Table1[[#This Row],[Jut_%]]</f>
        <v>0</v>
      </c>
      <c r="I1332" s="4">
        <f>Table1[[#This Row],[Jut]]</f>
        <v>0</v>
      </c>
      <c r="J1332" s="4">
        <f>Table1[[#This Row],[Column1]]</f>
        <v>0</v>
      </c>
    </row>
    <row r="1333" spans="1:10" hidden="1" x14ac:dyDescent="0.3">
      <c r="A1333" s="2" t="str">
        <f>Table1[[#This Row],[Befolyt]]</f>
        <v>n</v>
      </c>
      <c r="B1333" t="str">
        <f>Table1[[#This Row],[ÜK]]</f>
        <v>Halász Miklós</v>
      </c>
      <c r="C1333" s="3" t="str">
        <f>Table1[[#This Row],[Szla]]</f>
        <v>393/2026</v>
      </c>
      <c r="D1333" s="6">
        <f>Table1[[#This Row],[Kelt_hó]]</f>
        <v>2</v>
      </c>
      <c r="E1333" t="str">
        <f>Table1[[#This Row],[Vevő]]</f>
        <v>Rácz Kereskedelmi Kft.</v>
      </c>
      <c r="F1333" t="str">
        <f>Table1[[#This Row],[Termékkör]]</f>
        <v>Rakományrögzítők</v>
      </c>
      <c r="G1333" s="4">
        <f>Table1[[#This Row],[SzumElad]]</f>
        <v>32200</v>
      </c>
      <c r="H1333" s="7">
        <f>Table1[[#This Row],[Jut_%]]</f>
        <v>1.86</v>
      </c>
      <c r="I1333" s="4">
        <f>Table1[[#This Row],[Jut]]</f>
        <v>598.91999999999996</v>
      </c>
      <c r="J1333" s="4">
        <f>Table1[[#This Row],[Column1]]</f>
        <v>0</v>
      </c>
    </row>
    <row r="1334" spans="1:10" hidden="1" x14ac:dyDescent="0.3">
      <c r="A1334" s="2" t="str">
        <f>Table1[[#This Row],[Befolyt]]</f>
        <v>n</v>
      </c>
      <c r="B1334" t="str">
        <f>Table1[[#This Row],[ÜK]]</f>
        <v>Halász Miklós</v>
      </c>
      <c r="C1334" s="3" t="str">
        <f>Table1[[#This Row],[Szla]]</f>
        <v>393/2026</v>
      </c>
      <c r="D1334" s="6">
        <f>Table1[[#This Row],[Kelt_hó]]</f>
        <v>2</v>
      </c>
      <c r="E1334" t="str">
        <f>Table1[[#This Row],[Vevő]]</f>
        <v>Rácz Kereskedelmi Kft.</v>
      </c>
      <c r="F1334" t="str">
        <f>Table1[[#This Row],[Termékkör]]</f>
        <v>Rakományrögzítők</v>
      </c>
      <c r="G1334" s="4">
        <f>Table1[[#This Row],[SzumElad]]</f>
        <v>17650</v>
      </c>
      <c r="H1334" s="7">
        <f>Table1[[#This Row],[Jut_%]]</f>
        <v>4</v>
      </c>
      <c r="I1334" s="4">
        <f>Table1[[#This Row],[Jut]]</f>
        <v>706</v>
      </c>
      <c r="J1334" s="4">
        <f>Table1[[#This Row],[Column1]]</f>
        <v>0</v>
      </c>
    </row>
    <row r="1335" spans="1:10" hidden="1" x14ac:dyDescent="0.3">
      <c r="A1335" s="2" t="str">
        <f>Table1[[#This Row],[Befolyt]]</f>
        <v>n</v>
      </c>
      <c r="B1335" t="str">
        <f>Table1[[#This Row],[ÜK]]</f>
        <v>Halász Miklós</v>
      </c>
      <c r="C1335" s="3" t="str">
        <f>Table1[[#This Row],[Szla]]</f>
        <v>393/2026</v>
      </c>
      <c r="D1335" s="6">
        <f>Table1[[#This Row],[Kelt_hó]]</f>
        <v>2</v>
      </c>
      <c r="E1335" t="str">
        <f>Table1[[#This Row],[Vevő]]</f>
        <v>Rácz Kereskedelmi Kft.</v>
      </c>
      <c r="F1335" t="str">
        <f>Table1[[#This Row],[Termékkör]]</f>
        <v>Rakományrögzítők</v>
      </c>
      <c r="G1335" s="4">
        <f>Table1[[#This Row],[SzumElad]]</f>
        <v>4750</v>
      </c>
      <c r="H1335" s="7">
        <f>Table1[[#This Row],[Jut_%]]</f>
        <v>0.81</v>
      </c>
      <c r="I1335" s="4">
        <f>Table1[[#This Row],[Jut]]</f>
        <v>38.475000000000001</v>
      </c>
      <c r="J1335" s="4">
        <f>Table1[[#This Row],[Column1]]</f>
        <v>0</v>
      </c>
    </row>
    <row r="1336" spans="1:10" hidden="1" x14ac:dyDescent="0.3">
      <c r="A1336" s="2" t="str">
        <f>Table1[[#This Row],[Befolyt]]</f>
        <v>n</v>
      </c>
      <c r="B1336" t="str">
        <f>Table1[[#This Row],[ÜK]]</f>
        <v>Halász Miklós</v>
      </c>
      <c r="C1336" s="3" t="str">
        <f>Table1[[#This Row],[Szla]]</f>
        <v>393/2026</v>
      </c>
      <c r="D1336" s="6">
        <f>Table1[[#This Row],[Kelt_hó]]</f>
        <v>2</v>
      </c>
      <c r="E1336" t="str">
        <f>Table1[[#This Row],[Vevő]]</f>
        <v>Rácz Kereskedelmi Kft.</v>
      </c>
      <c r="F1336" t="str">
        <f>Table1[[#This Row],[Termékkör]]</f>
        <v>Fuvar</v>
      </c>
      <c r="G1336" s="4">
        <f>Table1[[#This Row],[SzumElad]]</f>
        <v>3000</v>
      </c>
      <c r="H1336" s="7">
        <f>Table1[[#This Row],[Jut_%]]</f>
        <v>0</v>
      </c>
      <c r="I1336" s="4">
        <f>Table1[[#This Row],[Jut]]</f>
        <v>0</v>
      </c>
      <c r="J1336" s="4">
        <f>Table1[[#This Row],[Column1]]</f>
        <v>0</v>
      </c>
    </row>
    <row r="1337" spans="1:10" hidden="1" x14ac:dyDescent="0.3">
      <c r="A1337" s="2" t="str">
        <f>Table1[[#This Row],[Befolyt]]</f>
        <v>n</v>
      </c>
      <c r="B1337" t="str">
        <f>Table1[[#This Row],[ÜK]]</f>
        <v>Molnár Ferenc</v>
      </c>
      <c r="C1337" s="3" t="str">
        <f>Table1[[#This Row],[Szla]]</f>
        <v>392/2026</v>
      </c>
      <c r="D1337" s="6">
        <f>Table1[[#This Row],[Kelt_hó]]</f>
        <v>2</v>
      </c>
      <c r="E1337" t="str">
        <f>Table1[[#This Row],[Vevő]]</f>
        <v>INOTAL Alumínium és Salakfeldolgozó Zrt.</v>
      </c>
      <c r="F1337" t="str">
        <f>Table1[[#This Row],[Termékkör]]</f>
        <v>Lánc függesztékek</v>
      </c>
      <c r="G1337" s="4">
        <f>Table1[[#This Row],[SzumElad]]</f>
        <v>11875</v>
      </c>
      <c r="H1337" s="7">
        <f>Table1[[#This Row],[Jut_%]]</f>
        <v>1.26</v>
      </c>
      <c r="I1337" s="4">
        <f>Table1[[#This Row],[Jut]]</f>
        <v>149.625</v>
      </c>
      <c r="J1337" s="4">
        <f>Table1[[#This Row],[Column1]]</f>
        <v>0</v>
      </c>
    </row>
    <row r="1338" spans="1:10" hidden="1" x14ac:dyDescent="0.3">
      <c r="A1338" s="2" t="str">
        <f>Table1[[#This Row],[Befolyt]]</f>
        <v>n</v>
      </c>
      <c r="B1338" t="str">
        <f>Table1[[#This Row],[ÜK]]</f>
        <v>Molnár Ferenc</v>
      </c>
      <c r="C1338" s="3" t="str">
        <f>Table1[[#This Row],[Szla]]</f>
        <v>392/2026</v>
      </c>
      <c r="D1338" s="6">
        <f>Table1[[#This Row],[Kelt_hó]]</f>
        <v>2</v>
      </c>
      <c r="E1338" t="str">
        <f>Table1[[#This Row],[Vevő]]</f>
        <v>INOTAL Alumínium és Salakfeldolgozó Zrt.</v>
      </c>
      <c r="F1338" t="str">
        <f>Table1[[#This Row],[Termékkör]]</f>
        <v>Lánc függesztékek</v>
      </c>
      <c r="G1338" s="4">
        <f>Table1[[#This Row],[SzumElad]]</f>
        <v>15437.5</v>
      </c>
      <c r="H1338" s="7">
        <f>Table1[[#This Row],[Jut_%]]</f>
        <v>5</v>
      </c>
      <c r="I1338" s="4">
        <f>Table1[[#This Row],[Jut]]</f>
        <v>771.875</v>
      </c>
      <c r="J1338" s="4">
        <f>Table1[[#This Row],[Column1]]</f>
        <v>0</v>
      </c>
    </row>
    <row r="1339" spans="1:10" hidden="1" x14ac:dyDescent="0.3">
      <c r="A1339" s="2" t="str">
        <f>Table1[[#This Row],[Befolyt]]</f>
        <v>n</v>
      </c>
      <c r="B1339" t="str">
        <f>Table1[[#This Row],[ÜK]]</f>
        <v>Molnár Ferenc</v>
      </c>
      <c r="C1339" s="3" t="str">
        <f>Table1[[#This Row],[Szla]]</f>
        <v>392/2026</v>
      </c>
      <c r="D1339" s="6">
        <f>Table1[[#This Row],[Kelt_hó]]</f>
        <v>2</v>
      </c>
      <c r="E1339" t="str">
        <f>Table1[[#This Row],[Vevő]]</f>
        <v>INOTAL Alumínium és Salakfeldolgozó Zrt.</v>
      </c>
      <c r="F1339" t="str">
        <f>Table1[[#This Row],[Termékkör]]</f>
        <v>Fuvar</v>
      </c>
      <c r="G1339" s="4">
        <f>Table1[[#This Row],[SzumElad]]</f>
        <v>2375</v>
      </c>
      <c r="H1339" s="7">
        <f>Table1[[#This Row],[Jut_%]]</f>
        <v>0</v>
      </c>
      <c r="I1339" s="4">
        <f>Table1[[#This Row],[Jut]]</f>
        <v>0</v>
      </c>
      <c r="J1339" s="4">
        <f>Table1[[#This Row],[Column1]]</f>
        <v>0</v>
      </c>
    </row>
    <row r="1340" spans="1:10" hidden="1" x14ac:dyDescent="0.3">
      <c r="A1340" s="2" t="str">
        <f>Table1[[#This Row],[Befolyt]]</f>
        <v>i</v>
      </c>
      <c r="B1340" t="str">
        <f>Table1[[#This Row],[ÜK]]</f>
        <v>Négyesy Gábor</v>
      </c>
      <c r="C1340" s="3" t="str">
        <f>Table1[[#This Row],[Szla]]</f>
        <v>391/2026</v>
      </c>
      <c r="D1340" s="6">
        <f>Table1[[#This Row],[Kelt_hó]]</f>
        <v>2</v>
      </c>
      <c r="E1340" t="str">
        <f>Table1[[#This Row],[Vevő]]</f>
        <v>Eldorado Otthon Kft</v>
      </c>
      <c r="F1340" t="str">
        <f>Table1[[#This Row],[Termékkör]]</f>
        <v>Rakományrögzítők</v>
      </c>
      <c r="G1340" s="4">
        <f>Table1[[#This Row],[SzumElad]]</f>
        <v>8900</v>
      </c>
      <c r="H1340" s="7">
        <f>Table1[[#This Row],[Jut_%]]</f>
        <v>16.739999999999998</v>
      </c>
      <c r="I1340" s="4">
        <f>Table1[[#This Row],[Jut]]</f>
        <v>1489.86</v>
      </c>
      <c r="J1340" s="4">
        <f>Table1[[#This Row],[Column1]]</f>
        <v>0</v>
      </c>
    </row>
    <row r="1341" spans="1:10" hidden="1" x14ac:dyDescent="0.3">
      <c r="A1341" s="2" t="str">
        <f>Table1[[#This Row],[Befolyt]]</f>
        <v>i</v>
      </c>
      <c r="B1341" t="str">
        <f>Table1[[#This Row],[ÜK]]</f>
        <v>Négyesy Gábor</v>
      </c>
      <c r="C1341" s="3" t="str">
        <f>Table1[[#This Row],[Szla]]</f>
        <v>391/2026</v>
      </c>
      <c r="D1341" s="6">
        <f>Table1[[#This Row],[Kelt_hó]]</f>
        <v>2</v>
      </c>
      <c r="E1341" t="str">
        <f>Table1[[#This Row],[Vevő]]</f>
        <v>Eldorado Otthon Kft</v>
      </c>
      <c r="F1341" t="str">
        <f>Table1[[#This Row],[Termékkör]]</f>
        <v>Rakományrögzítők</v>
      </c>
      <c r="G1341" s="4">
        <f>Table1[[#This Row],[SzumElad]]</f>
        <v>5280</v>
      </c>
      <c r="H1341" s="7">
        <f>Table1[[#This Row],[Jut_%]]</f>
        <v>13.41</v>
      </c>
      <c r="I1341" s="4">
        <f>Table1[[#This Row],[Jut]]</f>
        <v>708.048</v>
      </c>
      <c r="J1341" s="4">
        <f>Table1[[#This Row],[Column1]]</f>
        <v>0</v>
      </c>
    </row>
    <row r="1342" spans="1:10" hidden="1" x14ac:dyDescent="0.3">
      <c r="A1342" s="2" t="str">
        <f>Table1[[#This Row],[Befolyt]]</f>
        <v>i</v>
      </c>
      <c r="B1342" t="str">
        <f>Table1[[#This Row],[ÜK]]</f>
        <v>Négyesy Gábor</v>
      </c>
      <c r="C1342" s="3" t="str">
        <f>Table1[[#This Row],[Szla]]</f>
        <v>391/2026</v>
      </c>
      <c r="D1342" s="6">
        <f>Table1[[#This Row],[Kelt_hó]]</f>
        <v>2</v>
      </c>
      <c r="E1342" t="str">
        <f>Table1[[#This Row],[Vevő]]</f>
        <v>Eldorado Otthon Kft</v>
      </c>
      <c r="F1342" t="str">
        <f>Table1[[#This Row],[Termékkör]]</f>
        <v>Rakományrögzítők</v>
      </c>
      <c r="G1342" s="4">
        <f>Table1[[#This Row],[SzumElad]]</f>
        <v>2200</v>
      </c>
      <c r="H1342" s="7">
        <f>Table1[[#This Row],[Jut_%]]</f>
        <v>12.73</v>
      </c>
      <c r="I1342" s="4">
        <f>Table1[[#This Row],[Jut]]</f>
        <v>280.06</v>
      </c>
      <c r="J1342" s="4">
        <f>Table1[[#This Row],[Column1]]</f>
        <v>0</v>
      </c>
    </row>
    <row r="1343" spans="1:10" hidden="1" x14ac:dyDescent="0.3">
      <c r="A1343" s="2" t="str">
        <f>Table1[[#This Row],[Befolyt]]</f>
        <v>i</v>
      </c>
      <c r="B1343" t="str">
        <f>Table1[[#This Row],[ÜK]]</f>
        <v>Négyesy Gábor</v>
      </c>
      <c r="C1343" s="3" t="str">
        <f>Table1[[#This Row],[Szla]]</f>
        <v>390/2026</v>
      </c>
      <c r="D1343" s="6">
        <f>Table1[[#This Row],[Kelt_hó]]</f>
        <v>2</v>
      </c>
      <c r="E1343" t="str">
        <f>Table1[[#This Row],[Vevő]]</f>
        <v>M&amp;E System Kft.</v>
      </c>
      <c r="F1343" t="str">
        <f>Table1[[#This Row],[Termékkör]]</f>
        <v>Acélsodrony függesztékek</v>
      </c>
      <c r="G1343" s="4">
        <f>Table1[[#This Row],[SzumElad]]</f>
        <v>57700</v>
      </c>
      <c r="H1343" s="7">
        <f>Table1[[#This Row],[Jut_%]]</f>
        <v>1</v>
      </c>
      <c r="I1343" s="4">
        <f>Table1[[#This Row],[Jut]]</f>
        <v>577</v>
      </c>
      <c r="J1343" s="4">
        <f>Table1[[#This Row],[Column1]]</f>
        <v>0</v>
      </c>
    </row>
    <row r="1344" spans="1:10" hidden="1" x14ac:dyDescent="0.3">
      <c r="A1344" s="2" t="str">
        <f>Table1[[#This Row],[Befolyt]]</f>
        <v>n</v>
      </c>
      <c r="B1344" t="str">
        <f>Table1[[#This Row],[ÜK]]</f>
        <v>Négyesy Gábor</v>
      </c>
      <c r="C1344" s="3" t="str">
        <f>Table1[[#This Row],[Szla]]</f>
        <v>389/2026</v>
      </c>
      <c r="D1344" s="6">
        <f>Table1[[#This Row],[Kelt_hó]]</f>
        <v>2</v>
      </c>
      <c r="E1344" t="str">
        <f>Table1[[#This Row],[Vevő]]</f>
        <v>Swietelsky Magyarország Kft.</v>
      </c>
      <c r="F1344" t="str">
        <f>Table1[[#This Row],[Termékkör]]</f>
        <v>Lánc függesztékek</v>
      </c>
      <c r="G1344" s="4">
        <f>Table1[[#This Row],[SzumElad]]</f>
        <v>25740</v>
      </c>
      <c r="H1344" s="7">
        <f>Table1[[#This Row],[Jut_%]]</f>
        <v>43.63</v>
      </c>
      <c r="I1344" s="4">
        <f>Table1[[#This Row],[Jut]]</f>
        <v>11230.361999999999</v>
      </c>
      <c r="J1344" s="4">
        <f>Table1[[#This Row],[Column1]]</f>
        <v>0</v>
      </c>
    </row>
    <row r="1345" spans="1:10" hidden="1" x14ac:dyDescent="0.3">
      <c r="A1345" s="2" t="str">
        <f>Table1[[#This Row],[Befolyt]]</f>
        <v>n</v>
      </c>
      <c r="B1345" t="str">
        <f>Table1[[#This Row],[ÜK]]</f>
        <v>Négyesy Gábor</v>
      </c>
      <c r="C1345" s="3" t="str">
        <f>Table1[[#This Row],[Szla]]</f>
        <v>388/2026</v>
      </c>
      <c r="D1345" s="6">
        <f>Table1[[#This Row],[Kelt_hó]]</f>
        <v>2</v>
      </c>
      <c r="E1345" t="str">
        <f>Table1[[#This Row],[Vevő]]</f>
        <v>Swietelsky Magyarország Kft.</v>
      </c>
      <c r="F1345" t="str">
        <f>Table1[[#This Row],[Termékkör]]</f>
        <v>Textilkötelek hevederek</v>
      </c>
      <c r="G1345" s="4">
        <f>Table1[[#This Row],[SzumElad]]</f>
        <v>28780</v>
      </c>
      <c r="H1345" s="7">
        <f>Table1[[#This Row],[Jut_%]]</f>
        <v>42.05</v>
      </c>
      <c r="I1345" s="4">
        <f>Table1[[#This Row],[Jut]]</f>
        <v>12101.99</v>
      </c>
      <c r="J1345" s="4">
        <f>Table1[[#This Row],[Column1]]</f>
        <v>0</v>
      </c>
    </row>
    <row r="1346" spans="1:10" hidden="1" x14ac:dyDescent="0.3">
      <c r="A1346" s="2" t="str">
        <f>Table1[[#This Row],[Befolyt]]</f>
        <v>n</v>
      </c>
      <c r="B1346" t="str">
        <f>Table1[[#This Row],[ÜK]]</f>
        <v>Négyesy Gábor</v>
      </c>
      <c r="C1346" s="3" t="str">
        <f>Table1[[#This Row],[Szla]]</f>
        <v>388/2026</v>
      </c>
      <c r="D1346" s="6">
        <f>Table1[[#This Row],[Kelt_hó]]</f>
        <v>2</v>
      </c>
      <c r="E1346" t="str">
        <f>Table1[[#This Row],[Vevő]]</f>
        <v>Swietelsky Magyarország Kft.</v>
      </c>
      <c r="F1346" t="str">
        <f>Table1[[#This Row],[Termékkör]]</f>
        <v>Textilkötelek hevederek</v>
      </c>
      <c r="G1346" s="4">
        <f>Table1[[#This Row],[SzumElad]]</f>
        <v>22000</v>
      </c>
      <c r="H1346" s="7">
        <f>Table1[[#This Row],[Jut_%]]</f>
        <v>48.18</v>
      </c>
      <c r="I1346" s="4">
        <f>Table1[[#This Row],[Jut]]</f>
        <v>10599.6</v>
      </c>
      <c r="J1346" s="4">
        <f>Table1[[#This Row],[Column1]]</f>
        <v>0</v>
      </c>
    </row>
    <row r="1347" spans="1:10" hidden="1" x14ac:dyDescent="0.3">
      <c r="A1347" s="2" t="str">
        <f>Table1[[#This Row],[Befolyt]]</f>
        <v>i</v>
      </c>
      <c r="B1347" t="str">
        <f>Table1[[#This Row],[ÜK]]</f>
        <v>Nagy Gergely</v>
      </c>
      <c r="C1347" s="3" t="str">
        <f>Table1[[#This Row],[Szla]]</f>
        <v>387/2026</v>
      </c>
      <c r="D1347" s="6">
        <f>Table1[[#This Row],[Kelt_hó]]</f>
        <v>2</v>
      </c>
      <c r="E1347" t="str">
        <f>Table1[[#This Row],[Vevő]]</f>
        <v>Flowserve Hungary Services Kft.</v>
      </c>
      <c r="F1347" t="str">
        <f>Table1[[#This Row],[Termékkör]]</f>
        <v>Vizsgálat</v>
      </c>
      <c r="G1347" s="4">
        <f>Table1[[#This Row],[SzumElad]]</f>
        <v>8300</v>
      </c>
      <c r="H1347" s="7">
        <f>Table1[[#This Row],[Jut_%]]</f>
        <v>10</v>
      </c>
      <c r="I1347" s="4">
        <f>Table1[[#This Row],[Jut]]</f>
        <v>830</v>
      </c>
      <c r="J1347" s="4">
        <f>Table1[[#This Row],[Column1]]</f>
        <v>0</v>
      </c>
    </row>
    <row r="1348" spans="1:10" hidden="1" x14ac:dyDescent="0.3">
      <c r="A1348" s="2" t="str">
        <f>Table1[[#This Row],[Befolyt]]</f>
        <v>i</v>
      </c>
      <c r="B1348" t="str">
        <f>Table1[[#This Row],[ÜK]]</f>
        <v>Nagy Gergely</v>
      </c>
      <c r="C1348" s="3" t="str">
        <f>Table1[[#This Row],[Szla]]</f>
        <v>387/2026</v>
      </c>
      <c r="D1348" s="6">
        <f>Table1[[#This Row],[Kelt_hó]]</f>
        <v>2</v>
      </c>
      <c r="E1348" t="str">
        <f>Table1[[#This Row],[Vevő]]</f>
        <v>Flowserve Hungary Services Kft.</v>
      </c>
      <c r="F1348" t="str">
        <f>Table1[[#This Row],[Termékkör]]</f>
        <v>Textilkötelek hevederek</v>
      </c>
      <c r="G1348" s="4">
        <f>Table1[[#This Row],[SzumElad]]</f>
        <v>3200</v>
      </c>
      <c r="H1348" s="7">
        <f>Table1[[#This Row],[Jut_%]]</f>
        <v>10</v>
      </c>
      <c r="I1348" s="4">
        <f>Table1[[#This Row],[Jut]]</f>
        <v>320</v>
      </c>
      <c r="J1348" s="4">
        <f>Table1[[#This Row],[Column1]]</f>
        <v>0</v>
      </c>
    </row>
    <row r="1349" spans="1:10" hidden="1" x14ac:dyDescent="0.3">
      <c r="A1349" s="2" t="str">
        <f>Table1[[#This Row],[Befolyt]]</f>
        <v>i</v>
      </c>
      <c r="B1349" t="str">
        <f>Table1[[#This Row],[ÜK]]</f>
        <v>Nagy Gergely</v>
      </c>
      <c r="C1349" s="3" t="str">
        <f>Table1[[#This Row],[Szla]]</f>
        <v>387/2026</v>
      </c>
      <c r="D1349" s="6">
        <f>Table1[[#This Row],[Kelt_hó]]</f>
        <v>2</v>
      </c>
      <c r="E1349" t="str">
        <f>Table1[[#This Row],[Vevő]]</f>
        <v>Flowserve Hungary Services Kft.</v>
      </c>
      <c r="F1349" t="str">
        <f>Table1[[#This Row],[Termékkör]]</f>
        <v>Textilkötelek hevederek</v>
      </c>
      <c r="G1349" s="4">
        <f>Table1[[#This Row],[SzumElad]]</f>
        <v>3200</v>
      </c>
      <c r="H1349" s="7">
        <f>Table1[[#This Row],[Jut_%]]</f>
        <v>10</v>
      </c>
      <c r="I1349" s="4">
        <f>Table1[[#This Row],[Jut]]</f>
        <v>320</v>
      </c>
      <c r="J1349" s="4">
        <f>Table1[[#This Row],[Column1]]</f>
        <v>0</v>
      </c>
    </row>
    <row r="1350" spans="1:10" hidden="1" x14ac:dyDescent="0.3">
      <c r="A1350" s="2" t="str">
        <f>Table1[[#This Row],[Befolyt]]</f>
        <v>n</v>
      </c>
      <c r="B1350" t="str">
        <f>Table1[[#This Row],[ÜK]]</f>
        <v>Nagy Gergely</v>
      </c>
      <c r="C1350" s="3" t="str">
        <f>Table1[[#This Row],[Szla]]</f>
        <v>386/2026</v>
      </c>
      <c r="D1350" s="6">
        <f>Table1[[#This Row],[Kelt_hó]]</f>
        <v>2</v>
      </c>
      <c r="E1350" t="str">
        <f>Table1[[#This Row],[Vevő]]</f>
        <v>Alstom Hungary Kft</v>
      </c>
      <c r="F1350" t="str">
        <f>Table1[[#This Row],[Termékkör]]</f>
        <v>Vizsgálat</v>
      </c>
      <c r="G1350" s="4">
        <f>Table1[[#This Row],[SzumElad]]</f>
        <v>467200</v>
      </c>
      <c r="H1350" s="7">
        <f>Table1[[#This Row],[Jut_%]]</f>
        <v>8.59</v>
      </c>
      <c r="I1350" s="4">
        <f>Table1[[#This Row],[Jut]]</f>
        <v>40132.480000000003</v>
      </c>
      <c r="J1350" s="4">
        <f>Table1[[#This Row],[Column1]]</f>
        <v>0</v>
      </c>
    </row>
    <row r="1351" spans="1:10" hidden="1" x14ac:dyDescent="0.3">
      <c r="A1351" s="2" t="str">
        <f>Table1[[#This Row],[Befolyt]]</f>
        <v>i</v>
      </c>
      <c r="B1351" t="str">
        <f>Table1[[#This Row],[ÜK]]</f>
        <v>Bálint Miklós</v>
      </c>
      <c r="C1351" s="3" t="str">
        <f>Table1[[#This Row],[Szla]]</f>
        <v>385/2026</v>
      </c>
      <c r="D1351" s="6">
        <f>Table1[[#This Row],[Kelt_hó]]</f>
        <v>2</v>
      </c>
      <c r="E1351" t="str">
        <f>Table1[[#This Row],[Vevő]]</f>
        <v>Wolf System Kft.</v>
      </c>
      <c r="F1351" t="str">
        <f>Table1[[#This Row],[Termékkör]]</f>
        <v>Vizsgálat</v>
      </c>
      <c r="G1351" s="4">
        <f>Table1[[#This Row],[SzumElad]]</f>
        <v>8500</v>
      </c>
      <c r="H1351" s="7">
        <f>Table1[[#This Row],[Jut_%]]</f>
        <v>10</v>
      </c>
      <c r="I1351" s="4">
        <f>Table1[[#This Row],[Jut]]</f>
        <v>850</v>
      </c>
      <c r="J1351" s="4">
        <f>Table1[[#This Row],[Column1]]</f>
        <v>0</v>
      </c>
    </row>
    <row r="1352" spans="1:10" hidden="1" x14ac:dyDescent="0.3">
      <c r="A1352" s="2" t="str">
        <f>Table1[[#This Row],[Befolyt]]</f>
        <v>i</v>
      </c>
      <c r="B1352" t="str">
        <f>Table1[[#This Row],[ÜK]]</f>
        <v>Bálint Miklós</v>
      </c>
      <c r="C1352" s="3" t="str">
        <f>Table1[[#This Row],[Szla]]</f>
        <v>385/2026</v>
      </c>
      <c r="D1352" s="6">
        <f>Table1[[#This Row],[Kelt_hó]]</f>
        <v>2</v>
      </c>
      <c r="E1352" t="str">
        <f>Table1[[#This Row],[Vevő]]</f>
        <v>Wolf System Kft.</v>
      </c>
      <c r="F1352" t="str">
        <f>Table1[[#This Row],[Termékkör]]</f>
        <v>Lánc függesztékek</v>
      </c>
      <c r="G1352" s="4">
        <f>Table1[[#This Row],[SzumElad]]</f>
        <v>1325</v>
      </c>
      <c r="H1352" s="7">
        <f>Table1[[#This Row],[Jut_%]]</f>
        <v>5</v>
      </c>
      <c r="I1352" s="4">
        <f>Table1[[#This Row],[Jut]]</f>
        <v>66.25</v>
      </c>
      <c r="J1352" s="4">
        <f>Table1[[#This Row],[Column1]]</f>
        <v>0</v>
      </c>
    </row>
    <row r="1353" spans="1:10" hidden="1" x14ac:dyDescent="0.3">
      <c r="A1353" s="2" t="str">
        <f>Table1[[#This Row],[Befolyt]]</f>
        <v>i</v>
      </c>
      <c r="B1353" t="str">
        <f>Table1[[#This Row],[ÜK]]</f>
        <v>Bálint Miklós</v>
      </c>
      <c r="C1353" s="3" t="str">
        <f>Table1[[#This Row],[Szla]]</f>
        <v>385/2026</v>
      </c>
      <c r="D1353" s="6">
        <f>Table1[[#This Row],[Kelt_hó]]</f>
        <v>2</v>
      </c>
      <c r="E1353" t="str">
        <f>Table1[[#This Row],[Vevő]]</f>
        <v>Wolf System Kft.</v>
      </c>
      <c r="F1353" t="str">
        <f>Table1[[#This Row],[Termékkör]]</f>
        <v>Lánc függesztékek</v>
      </c>
      <c r="G1353" s="4">
        <f>Table1[[#This Row],[SzumElad]]</f>
        <v>190</v>
      </c>
      <c r="H1353" s="7">
        <f>Table1[[#This Row],[Jut_%]]</f>
        <v>5</v>
      </c>
      <c r="I1353" s="4">
        <f>Table1[[#This Row],[Jut]]</f>
        <v>9.5</v>
      </c>
      <c r="J1353" s="4">
        <f>Table1[[#This Row],[Column1]]</f>
        <v>0</v>
      </c>
    </row>
    <row r="1354" spans="1:10" hidden="1" x14ac:dyDescent="0.3">
      <c r="A1354" s="2" t="str">
        <f>Table1[[#This Row],[Befolyt]]</f>
        <v>n</v>
      </c>
      <c r="B1354" t="str">
        <f>Table1[[#This Row],[ÜK]]</f>
        <v>Nagy Gergely</v>
      </c>
      <c r="C1354" s="3" t="str">
        <f>Table1[[#This Row],[Szla]]</f>
        <v>384/2026</v>
      </c>
      <c r="D1354" s="6">
        <f>Table1[[#This Row],[Kelt_hó]]</f>
        <v>2</v>
      </c>
      <c r="E1354" t="str">
        <f>Table1[[#This Row],[Vevő]]</f>
        <v>Colas Magyarország Zrt.</v>
      </c>
      <c r="F1354" t="str">
        <f>Table1[[#This Row],[Termékkör]]</f>
        <v>Acélsodrony függesztékek</v>
      </c>
      <c r="G1354" s="4">
        <f>Table1[[#This Row],[SzumElad]]</f>
        <v>13820</v>
      </c>
      <c r="H1354" s="7">
        <f>Table1[[#This Row],[Jut_%]]</f>
        <v>5</v>
      </c>
      <c r="I1354" s="4">
        <f>Table1[[#This Row],[Jut]]</f>
        <v>691</v>
      </c>
      <c r="J1354" s="4">
        <f>Table1[[#This Row],[Column1]]</f>
        <v>0</v>
      </c>
    </row>
    <row r="1355" spans="1:10" hidden="1" x14ac:dyDescent="0.3">
      <c r="A1355" s="2" t="str">
        <f>Table1[[#This Row],[Befolyt]]</f>
        <v>n</v>
      </c>
      <c r="B1355" t="str">
        <f>Table1[[#This Row],[ÜK]]</f>
        <v>Nagy Gergely</v>
      </c>
      <c r="C1355" s="3" t="str">
        <f>Table1[[#This Row],[Szla]]</f>
        <v>384/2026</v>
      </c>
      <c r="D1355" s="6">
        <f>Table1[[#This Row],[Kelt_hó]]</f>
        <v>2</v>
      </c>
      <c r="E1355" t="str">
        <f>Table1[[#This Row],[Vevő]]</f>
        <v>Colas Magyarország Zrt.</v>
      </c>
      <c r="F1355" t="str">
        <f>Table1[[#This Row],[Termékkör]]</f>
        <v>Lánc függesztékek</v>
      </c>
      <c r="G1355" s="4">
        <f>Table1[[#This Row],[SzumElad]]</f>
        <v>10680</v>
      </c>
      <c r="H1355" s="7">
        <f>Table1[[#This Row],[Jut_%]]</f>
        <v>5</v>
      </c>
      <c r="I1355" s="4">
        <f>Table1[[#This Row],[Jut]]</f>
        <v>534</v>
      </c>
      <c r="J1355" s="4">
        <f>Table1[[#This Row],[Column1]]</f>
        <v>0</v>
      </c>
    </row>
    <row r="1356" spans="1:10" hidden="1" x14ac:dyDescent="0.3">
      <c r="A1356" s="2" t="str">
        <f>Table1[[#This Row],[Befolyt]]</f>
        <v>n</v>
      </c>
      <c r="B1356" t="str">
        <f>Table1[[#This Row],[ÜK]]</f>
        <v>Molnár Ferenc</v>
      </c>
      <c r="C1356" s="3" t="str">
        <f>Table1[[#This Row],[Szla]]</f>
        <v>383/2026</v>
      </c>
      <c r="D1356" s="6">
        <f>Table1[[#This Row],[Kelt_hó]]</f>
        <v>2</v>
      </c>
      <c r="E1356" t="str">
        <f>Table1[[#This Row],[Vevő]]</f>
        <v>ESZO Kft</v>
      </c>
      <c r="F1356" t="str">
        <f>Table1[[#This Row],[Termékkör]]</f>
        <v>Textilkötelek hevederek</v>
      </c>
      <c r="G1356" s="4">
        <f>Table1[[#This Row],[SzumElad]]</f>
        <v>6785</v>
      </c>
      <c r="H1356" s="7">
        <f>Table1[[#This Row],[Jut_%]]</f>
        <v>8.41</v>
      </c>
      <c r="I1356" s="4">
        <f>Table1[[#This Row],[Jut]]</f>
        <v>570.61850000000004</v>
      </c>
      <c r="J1356" s="4">
        <f>Table1[[#This Row],[Column1]]</f>
        <v>0</v>
      </c>
    </row>
    <row r="1357" spans="1:10" hidden="1" x14ac:dyDescent="0.3">
      <c r="A1357" s="2" t="str">
        <f>Table1[[#This Row],[Befolyt]]</f>
        <v>n</v>
      </c>
      <c r="B1357" t="str">
        <f>Table1[[#This Row],[ÜK]]</f>
        <v>Molnár Ferenc</v>
      </c>
      <c r="C1357" s="3" t="str">
        <f>Table1[[#This Row],[Szla]]</f>
        <v>383/2026</v>
      </c>
      <c r="D1357" s="6">
        <f>Table1[[#This Row],[Kelt_hó]]</f>
        <v>2</v>
      </c>
      <c r="E1357" t="str">
        <f>Table1[[#This Row],[Vevő]]</f>
        <v>ESZO Kft</v>
      </c>
      <c r="F1357" t="str">
        <f>Table1[[#This Row],[Termékkör]]</f>
        <v>Textilkötelek hevederek</v>
      </c>
      <c r="G1357" s="4">
        <f>Table1[[#This Row],[SzumElad]]</f>
        <v>4400</v>
      </c>
      <c r="H1357" s="7">
        <f>Table1[[#This Row],[Jut_%]]</f>
        <v>6.66</v>
      </c>
      <c r="I1357" s="4">
        <f>Table1[[#This Row],[Jut]]</f>
        <v>293.04000000000002</v>
      </c>
      <c r="J1357" s="4">
        <f>Table1[[#This Row],[Column1]]</f>
        <v>0</v>
      </c>
    </row>
    <row r="1358" spans="1:10" hidden="1" x14ac:dyDescent="0.3">
      <c r="A1358" s="2" t="str">
        <f>Table1[[#This Row],[Befolyt]]</f>
        <v>n</v>
      </c>
      <c r="B1358" t="str">
        <f>Table1[[#This Row],[ÜK]]</f>
        <v>Molnár Ferenc</v>
      </c>
      <c r="C1358" s="3" t="str">
        <f>Table1[[#This Row],[Szla]]</f>
        <v>383/2026</v>
      </c>
      <c r="D1358" s="6">
        <f>Table1[[#This Row],[Kelt_hó]]</f>
        <v>2</v>
      </c>
      <c r="E1358" t="str">
        <f>Table1[[#This Row],[Vevő]]</f>
        <v>ESZO Kft</v>
      </c>
      <c r="F1358" t="str">
        <f>Table1[[#This Row],[Termékkör]]</f>
        <v>Textilkötelek hevederek</v>
      </c>
      <c r="G1358" s="4">
        <f>Table1[[#This Row],[SzumElad]]</f>
        <v>5350</v>
      </c>
      <c r="H1358" s="7">
        <f>Table1[[#This Row],[Jut_%]]</f>
        <v>8.6999999999999993</v>
      </c>
      <c r="I1358" s="4">
        <f>Table1[[#This Row],[Jut]]</f>
        <v>465.44999999999993</v>
      </c>
      <c r="J1358" s="4">
        <f>Table1[[#This Row],[Column1]]</f>
        <v>0</v>
      </c>
    </row>
    <row r="1359" spans="1:10" hidden="1" x14ac:dyDescent="0.3">
      <c r="A1359" s="2" t="str">
        <f>Table1[[#This Row],[Befolyt]]</f>
        <v>n</v>
      </c>
      <c r="B1359" t="str">
        <f>Table1[[#This Row],[ÜK]]</f>
        <v>Molnár Ferenc</v>
      </c>
      <c r="C1359" s="3" t="str">
        <f>Table1[[#This Row],[Szla]]</f>
        <v>383/2026</v>
      </c>
      <c r="D1359" s="6">
        <f>Table1[[#This Row],[Kelt_hó]]</f>
        <v>2</v>
      </c>
      <c r="E1359" t="str">
        <f>Table1[[#This Row],[Vevő]]</f>
        <v>ESZO Kft</v>
      </c>
      <c r="F1359" t="str">
        <f>Table1[[#This Row],[Termékkör]]</f>
        <v>Textilkötelek hevederek</v>
      </c>
      <c r="G1359" s="4">
        <f>Table1[[#This Row],[SzumElad]]</f>
        <v>3360</v>
      </c>
      <c r="H1359" s="7">
        <f>Table1[[#This Row],[Jut_%]]</f>
        <v>6.66</v>
      </c>
      <c r="I1359" s="4">
        <f>Table1[[#This Row],[Jut]]</f>
        <v>223.77600000000001</v>
      </c>
      <c r="J1359" s="4">
        <f>Table1[[#This Row],[Column1]]</f>
        <v>0</v>
      </c>
    </row>
    <row r="1360" spans="1:10" hidden="1" x14ac:dyDescent="0.3">
      <c r="A1360" s="2" t="str">
        <f>Table1[[#This Row],[Befolyt]]</f>
        <v>n</v>
      </c>
      <c r="B1360" t="str">
        <f>Table1[[#This Row],[ÜK]]</f>
        <v>Molnár Ferenc</v>
      </c>
      <c r="C1360" s="3" t="str">
        <f>Table1[[#This Row],[Szla]]</f>
        <v>383/2026</v>
      </c>
      <c r="D1360" s="6">
        <f>Table1[[#This Row],[Kelt_hó]]</f>
        <v>2</v>
      </c>
      <c r="E1360" t="str">
        <f>Table1[[#This Row],[Vevő]]</f>
        <v>ESZO Kft</v>
      </c>
      <c r="F1360" t="str">
        <f>Table1[[#This Row],[Termékkör]]</f>
        <v>Textilkötelek hevederek</v>
      </c>
      <c r="G1360" s="4">
        <f>Table1[[#This Row],[SzumElad]]</f>
        <v>20000</v>
      </c>
      <c r="H1360" s="7">
        <f>Table1[[#This Row],[Jut_%]]</f>
        <v>10</v>
      </c>
      <c r="I1360" s="4">
        <f>Table1[[#This Row],[Jut]]</f>
        <v>2000</v>
      </c>
      <c r="J1360" s="4">
        <f>Table1[[#This Row],[Column1]]</f>
        <v>0</v>
      </c>
    </row>
    <row r="1361" spans="1:10" hidden="1" x14ac:dyDescent="0.3">
      <c r="A1361" s="2" t="str">
        <f>Table1[[#This Row],[Befolyt]]</f>
        <v>n</v>
      </c>
      <c r="B1361" t="str">
        <f>Table1[[#This Row],[ÜK]]</f>
        <v>Molnár Ferenc</v>
      </c>
      <c r="C1361" s="3" t="str">
        <f>Table1[[#This Row],[Szla]]</f>
        <v>383/2026</v>
      </c>
      <c r="D1361" s="6">
        <f>Table1[[#This Row],[Kelt_hó]]</f>
        <v>2</v>
      </c>
      <c r="E1361" t="str">
        <f>Table1[[#This Row],[Vevő]]</f>
        <v>ESZO Kft</v>
      </c>
      <c r="F1361" t="str">
        <f>Table1[[#This Row],[Termékkör]]</f>
        <v>Textilkötelek hevederek</v>
      </c>
      <c r="G1361" s="4">
        <f>Table1[[#This Row],[SzumElad]]</f>
        <v>7800</v>
      </c>
      <c r="H1361" s="7">
        <f>Table1[[#This Row],[Jut_%]]</f>
        <v>10</v>
      </c>
      <c r="I1361" s="4">
        <f>Table1[[#This Row],[Jut]]</f>
        <v>780</v>
      </c>
      <c r="J1361" s="4">
        <f>Table1[[#This Row],[Column1]]</f>
        <v>0</v>
      </c>
    </row>
    <row r="1362" spans="1:10" hidden="1" x14ac:dyDescent="0.3">
      <c r="A1362" s="2" t="str">
        <f>Table1[[#This Row],[Befolyt]]</f>
        <v>n</v>
      </c>
      <c r="B1362" t="str">
        <f>Table1[[#This Row],[ÜK]]</f>
        <v>Molnár Ferenc</v>
      </c>
      <c r="C1362" s="3" t="str">
        <f>Table1[[#This Row],[Szla]]</f>
        <v>383/2026</v>
      </c>
      <c r="D1362" s="6">
        <f>Table1[[#This Row],[Kelt_hó]]</f>
        <v>2</v>
      </c>
      <c r="E1362" t="str">
        <f>Table1[[#This Row],[Vevő]]</f>
        <v>ESZO Kft</v>
      </c>
      <c r="F1362" t="str">
        <f>Table1[[#This Row],[Termékkör]]</f>
        <v>Textilkötelek hevederek</v>
      </c>
      <c r="G1362" s="4">
        <f>Table1[[#This Row],[SzumElad]]</f>
        <v>6200</v>
      </c>
      <c r="H1362" s="7">
        <f>Table1[[#This Row],[Jut_%]]</f>
        <v>10</v>
      </c>
      <c r="I1362" s="4">
        <f>Table1[[#This Row],[Jut]]</f>
        <v>620</v>
      </c>
      <c r="J1362" s="4">
        <f>Table1[[#This Row],[Column1]]</f>
        <v>0</v>
      </c>
    </row>
    <row r="1363" spans="1:10" hidden="1" x14ac:dyDescent="0.3">
      <c r="A1363" s="2" t="str">
        <f>Table1[[#This Row],[Befolyt]]</f>
        <v>n</v>
      </c>
      <c r="B1363" t="str">
        <f>Table1[[#This Row],[ÜK]]</f>
        <v>Molnár Ferenc</v>
      </c>
      <c r="C1363" s="3" t="str">
        <f>Table1[[#This Row],[Szla]]</f>
        <v>383/2026</v>
      </c>
      <c r="D1363" s="6">
        <f>Table1[[#This Row],[Kelt_hó]]</f>
        <v>2</v>
      </c>
      <c r="E1363" t="str">
        <f>Table1[[#This Row],[Vevő]]</f>
        <v>ESZO Kft</v>
      </c>
      <c r="F1363" t="str">
        <f>Table1[[#This Row],[Termékkör]]</f>
        <v>Fuvar</v>
      </c>
      <c r="G1363" s="4">
        <f>Table1[[#This Row],[SzumElad]]</f>
        <v>2800</v>
      </c>
      <c r="H1363" s="7">
        <f>Table1[[#This Row],[Jut_%]]</f>
        <v>0</v>
      </c>
      <c r="I1363" s="4">
        <f>Table1[[#This Row],[Jut]]</f>
        <v>0</v>
      </c>
      <c r="J1363" s="4">
        <f>Table1[[#This Row],[Column1]]</f>
        <v>0</v>
      </c>
    </row>
    <row r="1364" spans="1:10" hidden="1" x14ac:dyDescent="0.3">
      <c r="A1364" s="2" t="str">
        <f>Table1[[#This Row],[Befolyt]]</f>
        <v>n</v>
      </c>
      <c r="B1364" t="str">
        <f>Table1[[#This Row],[ÜK]]</f>
        <v>Halász Miklós</v>
      </c>
      <c r="C1364" s="3" t="str">
        <f>Table1[[#This Row],[Szla]]</f>
        <v>382/2026</v>
      </c>
      <c r="D1364" s="6">
        <f>Table1[[#This Row],[Kelt_hó]]</f>
        <v>2</v>
      </c>
      <c r="E1364" t="str">
        <f>Table1[[#This Row],[Vevő]]</f>
        <v>Linamar Hungary Zrt. Oros Division</v>
      </c>
      <c r="F1364" t="str">
        <f>Table1[[#This Row],[Termékkör]]</f>
        <v>Lánc függesztékek</v>
      </c>
      <c r="G1364" s="4">
        <f>Table1[[#This Row],[SzumElad]]</f>
        <v>278040</v>
      </c>
      <c r="H1364" s="7">
        <f>Table1[[#This Row],[Jut_%]]</f>
        <v>7</v>
      </c>
      <c r="I1364" s="4">
        <f>Table1[[#This Row],[Jut]]</f>
        <v>19462.8</v>
      </c>
      <c r="J1364" s="4">
        <f>Table1[[#This Row],[Column1]]</f>
        <v>0</v>
      </c>
    </row>
    <row r="1365" spans="1:10" hidden="1" x14ac:dyDescent="0.3">
      <c r="A1365" s="2" t="str">
        <f>Table1[[#This Row],[Befolyt]]</f>
        <v>n</v>
      </c>
      <c r="B1365" t="str">
        <f>Table1[[#This Row],[ÜK]]</f>
        <v>Halász Miklós</v>
      </c>
      <c r="C1365" s="3" t="str">
        <f>Table1[[#This Row],[Szla]]</f>
        <v>382/2026</v>
      </c>
      <c r="D1365" s="6">
        <f>Table1[[#This Row],[Kelt_hó]]</f>
        <v>2</v>
      </c>
      <c r="E1365" t="str">
        <f>Table1[[#This Row],[Vevő]]</f>
        <v>Linamar Hungary Zrt. Oros Division</v>
      </c>
      <c r="F1365" t="str">
        <f>Table1[[#This Row],[Termékkör]]</f>
        <v>Fuvar</v>
      </c>
      <c r="G1365" s="4">
        <f>Table1[[#This Row],[SzumElad]]</f>
        <v>0</v>
      </c>
      <c r="H1365" s="7">
        <f>Table1[[#This Row],[Jut_%]]</f>
        <v>0</v>
      </c>
      <c r="I1365" s="4">
        <f>Table1[[#This Row],[Jut]]</f>
        <v>0</v>
      </c>
      <c r="J1365" s="4">
        <f>Table1[[#This Row],[Column1]]</f>
        <v>0</v>
      </c>
    </row>
    <row r="1366" spans="1:10" hidden="1" x14ac:dyDescent="0.3">
      <c r="A1366" s="2" t="str">
        <f>Table1[[#This Row],[Befolyt]]</f>
        <v>n</v>
      </c>
      <c r="B1366" t="str">
        <f>Table1[[#This Row],[ÜK]]</f>
        <v>Halász Miklós</v>
      </c>
      <c r="C1366" s="3" t="str">
        <f>Table1[[#This Row],[Szla]]</f>
        <v>382/2026</v>
      </c>
      <c r="D1366" s="6">
        <f>Table1[[#This Row],[Kelt_hó]]</f>
        <v>2</v>
      </c>
      <c r="E1366" t="str">
        <f>Table1[[#This Row],[Vevő]]</f>
        <v>Linamar Hungary Zrt. Oros Division</v>
      </c>
      <c r="F1366" t="str">
        <f>Table1[[#This Row],[Termékkör]]</f>
        <v>Fuvar</v>
      </c>
      <c r="G1366" s="4">
        <f>Table1[[#This Row],[SzumElad]]</f>
        <v>0</v>
      </c>
      <c r="H1366" s="7">
        <f>Table1[[#This Row],[Jut_%]]</f>
        <v>0</v>
      </c>
      <c r="I1366" s="4">
        <f>Table1[[#This Row],[Jut]]</f>
        <v>0</v>
      </c>
      <c r="J1366" s="4">
        <f>Table1[[#This Row],[Column1]]</f>
        <v>0</v>
      </c>
    </row>
    <row r="1367" spans="1:10" hidden="1" x14ac:dyDescent="0.3">
      <c r="A1367" s="2" t="str">
        <f>Table1[[#This Row],[Befolyt]]</f>
        <v>n</v>
      </c>
      <c r="B1367" t="str">
        <f>Table1[[#This Row],[ÜK]]</f>
        <v>Simon Jenő</v>
      </c>
      <c r="C1367" s="3" t="str">
        <f>Table1[[#This Row],[Szla]]</f>
        <v>381/2026</v>
      </c>
      <c r="D1367" s="6">
        <f>Table1[[#This Row],[Kelt_hó]]</f>
        <v>2</v>
      </c>
      <c r="E1367" t="str">
        <f>Table1[[#This Row],[Vevő]]</f>
        <v>BPW-Hungária Kft.</v>
      </c>
      <c r="F1367" t="str">
        <f>Table1[[#This Row],[Termékkör]]</f>
        <v>Textilkötelek hevederek</v>
      </c>
      <c r="G1367" s="4">
        <f>Table1[[#This Row],[SzumElad]]</f>
        <v>106000</v>
      </c>
      <c r="H1367" s="7">
        <f>Table1[[#This Row],[Jut_%]]</f>
        <v>21.89</v>
      </c>
      <c r="I1367" s="4">
        <f>Table1[[#This Row],[Jut]]</f>
        <v>23203.4</v>
      </c>
      <c r="J1367" s="4">
        <f>Table1[[#This Row],[Column1]]</f>
        <v>0</v>
      </c>
    </row>
    <row r="1368" spans="1:10" hidden="1" x14ac:dyDescent="0.3">
      <c r="A1368" s="2" t="str">
        <f>Table1[[#This Row],[Befolyt]]</f>
        <v>n</v>
      </c>
      <c r="B1368" t="str">
        <f>Table1[[#This Row],[ÜK]]</f>
        <v>Simon Jenő</v>
      </c>
      <c r="C1368" s="3" t="str">
        <f>Table1[[#This Row],[Szla]]</f>
        <v>381/2026</v>
      </c>
      <c r="D1368" s="6">
        <f>Table1[[#This Row],[Kelt_hó]]</f>
        <v>2</v>
      </c>
      <c r="E1368" t="str">
        <f>Table1[[#This Row],[Vevő]]</f>
        <v>BPW-Hungária Kft.</v>
      </c>
      <c r="F1368" t="str">
        <f>Table1[[#This Row],[Termékkör]]</f>
        <v>Fuvar</v>
      </c>
      <c r="G1368" s="4">
        <f>Table1[[#This Row],[SzumElad]]</f>
        <v>0</v>
      </c>
      <c r="H1368" s="7">
        <f>Table1[[#This Row],[Jut_%]]</f>
        <v>0</v>
      </c>
      <c r="I1368" s="4">
        <f>Table1[[#This Row],[Jut]]</f>
        <v>0</v>
      </c>
      <c r="J1368" s="4">
        <f>Table1[[#This Row],[Column1]]</f>
        <v>0</v>
      </c>
    </row>
    <row r="1369" spans="1:10" hidden="1" x14ac:dyDescent="0.3">
      <c r="A1369" s="2" t="str">
        <f>Table1[[#This Row],[Befolyt]]</f>
        <v>n</v>
      </c>
      <c r="B1369" t="str">
        <f>Table1[[#This Row],[ÜK]]</f>
        <v>Hegyi Gábor</v>
      </c>
      <c r="C1369" s="3" t="str">
        <f>Table1[[#This Row],[Szla]]</f>
        <v>380/2026</v>
      </c>
      <c r="D1369" s="6">
        <f>Table1[[#This Row],[Kelt_hó]]</f>
        <v>2</v>
      </c>
      <c r="E1369" t="str">
        <f>Table1[[#This Row],[Vevő]]</f>
        <v>Leier Hungária Kft.</v>
      </c>
      <c r="F1369" t="str">
        <f>Table1[[#This Row],[Termékkör]]</f>
        <v>Textilkötelek hevederek</v>
      </c>
      <c r="G1369" s="4">
        <f>Table1[[#This Row],[SzumElad]]</f>
        <v>5600</v>
      </c>
      <c r="H1369" s="7">
        <f>Table1[[#This Row],[Jut_%]]</f>
        <v>10</v>
      </c>
      <c r="I1369" s="4">
        <f>Table1[[#This Row],[Jut]]</f>
        <v>560</v>
      </c>
      <c r="J1369" s="4">
        <f>Table1[[#This Row],[Column1]]</f>
        <v>0</v>
      </c>
    </row>
    <row r="1370" spans="1:10" hidden="1" x14ac:dyDescent="0.3">
      <c r="A1370" s="2" t="str">
        <f>Table1[[#This Row],[Befolyt]]</f>
        <v>n</v>
      </c>
      <c r="B1370" t="str">
        <f>Table1[[#This Row],[ÜK]]</f>
        <v>Hegyi Gábor</v>
      </c>
      <c r="C1370" s="3" t="str">
        <f>Table1[[#This Row],[Szla]]</f>
        <v>380/2026</v>
      </c>
      <c r="D1370" s="6">
        <f>Table1[[#This Row],[Kelt_hó]]</f>
        <v>2</v>
      </c>
      <c r="E1370" t="str">
        <f>Table1[[#This Row],[Vevő]]</f>
        <v>Leier Hungária Kft.</v>
      </c>
      <c r="F1370" t="str">
        <f>Table1[[#This Row],[Termékkör]]</f>
        <v>Fuvar</v>
      </c>
      <c r="G1370" s="4">
        <f>Table1[[#This Row],[SzumElad]]</f>
        <v>1800</v>
      </c>
      <c r="H1370" s="7">
        <f>Table1[[#This Row],[Jut_%]]</f>
        <v>0</v>
      </c>
      <c r="I1370" s="4">
        <f>Table1[[#This Row],[Jut]]</f>
        <v>0</v>
      </c>
      <c r="J1370" s="4">
        <f>Table1[[#This Row],[Column1]]</f>
        <v>0</v>
      </c>
    </row>
    <row r="1371" spans="1:10" hidden="1" x14ac:dyDescent="0.3">
      <c r="A1371" s="2" t="str">
        <f>Table1[[#This Row],[Befolyt]]</f>
        <v>i</v>
      </c>
      <c r="B1371" t="str">
        <f>Table1[[#This Row],[ÜK]]</f>
        <v>H-ITB Kft.</v>
      </c>
      <c r="C1371" s="3" t="str">
        <f>Table1[[#This Row],[Szla]]</f>
        <v>379/2026</v>
      </c>
      <c r="D1371" s="6">
        <f>Table1[[#This Row],[Kelt_hó]]</f>
        <v>2</v>
      </c>
      <c r="E1371" t="str">
        <f>Table1[[#This Row],[Vevő]]</f>
        <v>Texem Emeléstechnika Kft.</v>
      </c>
      <c r="F1371" t="str">
        <f>Table1[[#This Row],[Termékkör]]</f>
        <v>Textilkötelek hevederek</v>
      </c>
      <c r="G1371" s="4">
        <f>Table1[[#This Row],[SzumElad]]</f>
        <v>600</v>
      </c>
      <c r="H1371" s="7">
        <f>Table1[[#This Row],[Jut_%]]</f>
        <v>0</v>
      </c>
      <c r="I1371" s="4">
        <f>Table1[[#This Row],[Jut]]</f>
        <v>0</v>
      </c>
      <c r="J1371" s="4">
        <f>Table1[[#This Row],[Column1]]</f>
        <v>0</v>
      </c>
    </row>
    <row r="1372" spans="1:10" hidden="1" x14ac:dyDescent="0.3">
      <c r="A1372" s="2" t="str">
        <f>Table1[[#This Row],[Befolyt]]</f>
        <v>n</v>
      </c>
      <c r="B1372" t="str">
        <f>Table1[[#This Row],[ÜK]]</f>
        <v>Molnár Ferenc</v>
      </c>
      <c r="C1372" s="3" t="str">
        <f>Table1[[#This Row],[Szla]]</f>
        <v>378/2026</v>
      </c>
      <c r="D1372" s="6">
        <f>Table1[[#This Row],[Kelt_hó]]</f>
        <v>2</v>
      </c>
      <c r="E1372" t="str">
        <f>Table1[[#This Row],[Vevő]]</f>
        <v>Keen on Business Kereskedelmi Kft.</v>
      </c>
      <c r="F1372" t="str">
        <f>Table1[[#This Row],[Termékkör]]</f>
        <v>Rakományrögzítők</v>
      </c>
      <c r="G1372" s="4">
        <f>Table1[[#This Row],[SzumElad]]</f>
        <v>33600</v>
      </c>
      <c r="H1372" s="7">
        <f>Table1[[#This Row],[Jut_%]]</f>
        <v>1.25</v>
      </c>
      <c r="I1372" s="4">
        <f>Table1[[#This Row],[Jut]]</f>
        <v>420</v>
      </c>
      <c r="J1372" s="4">
        <f>Table1[[#This Row],[Column1]]</f>
        <v>0</v>
      </c>
    </row>
    <row r="1373" spans="1:10" hidden="1" x14ac:dyDescent="0.3">
      <c r="A1373" s="2" t="str">
        <f>Table1[[#This Row],[Befolyt]]</f>
        <v>n</v>
      </c>
      <c r="B1373" t="str">
        <f>Table1[[#This Row],[ÜK]]</f>
        <v>Molnár Ferenc</v>
      </c>
      <c r="C1373" s="3" t="str">
        <f>Table1[[#This Row],[Szla]]</f>
        <v>378/2026</v>
      </c>
      <c r="D1373" s="6">
        <f>Table1[[#This Row],[Kelt_hó]]</f>
        <v>2</v>
      </c>
      <c r="E1373" t="str">
        <f>Table1[[#This Row],[Vevő]]</f>
        <v>Keen on Business Kereskedelmi Kft.</v>
      </c>
      <c r="F1373" t="str">
        <f>Table1[[#This Row],[Termékkör]]</f>
        <v>Rakományrögzítők</v>
      </c>
      <c r="G1373" s="4">
        <f>Table1[[#This Row],[SzumElad]]</f>
        <v>11880</v>
      </c>
      <c r="H1373" s="7">
        <f>Table1[[#This Row],[Jut_%]]</f>
        <v>1.25</v>
      </c>
      <c r="I1373" s="4">
        <f>Table1[[#This Row],[Jut]]</f>
        <v>148.5</v>
      </c>
      <c r="J1373" s="4">
        <f>Table1[[#This Row],[Column1]]</f>
        <v>0</v>
      </c>
    </row>
    <row r="1374" spans="1:10" hidden="1" x14ac:dyDescent="0.3">
      <c r="A1374" s="2" t="str">
        <f>Table1[[#This Row],[Befolyt]]</f>
        <v>n</v>
      </c>
      <c r="B1374" t="str">
        <f>Table1[[#This Row],[ÜK]]</f>
        <v>Molnár Ferenc</v>
      </c>
      <c r="C1374" s="3" t="str">
        <f>Table1[[#This Row],[Szla]]</f>
        <v>378/2026</v>
      </c>
      <c r="D1374" s="6">
        <f>Table1[[#This Row],[Kelt_hó]]</f>
        <v>2</v>
      </c>
      <c r="E1374" t="str">
        <f>Table1[[#This Row],[Vevő]]</f>
        <v>Keen on Business Kereskedelmi Kft.</v>
      </c>
      <c r="F1374" t="str">
        <f>Table1[[#This Row],[Termékkör]]</f>
        <v>Rakományrögzítők</v>
      </c>
      <c r="G1374" s="4">
        <f>Table1[[#This Row],[SzumElad]]</f>
        <v>3920</v>
      </c>
      <c r="H1374" s="7">
        <f>Table1[[#This Row],[Jut_%]]</f>
        <v>3</v>
      </c>
      <c r="I1374" s="4">
        <f>Table1[[#This Row],[Jut]]</f>
        <v>117.6</v>
      </c>
      <c r="J1374" s="4">
        <f>Table1[[#This Row],[Column1]]</f>
        <v>0</v>
      </c>
    </row>
    <row r="1375" spans="1:10" hidden="1" x14ac:dyDescent="0.3">
      <c r="A1375" s="2" t="str">
        <f>Table1[[#This Row],[Befolyt]]</f>
        <v>n</v>
      </c>
      <c r="B1375" t="str">
        <f>Table1[[#This Row],[ÜK]]</f>
        <v>Molnár Ferenc</v>
      </c>
      <c r="C1375" s="3" t="str">
        <f>Table1[[#This Row],[Szla]]</f>
        <v>378/2026</v>
      </c>
      <c r="D1375" s="6">
        <f>Table1[[#This Row],[Kelt_hó]]</f>
        <v>2</v>
      </c>
      <c r="E1375" t="str">
        <f>Table1[[#This Row],[Vevő]]</f>
        <v>Keen on Business Kereskedelmi Kft.</v>
      </c>
      <c r="F1375" t="str">
        <f>Table1[[#This Row],[Termékkör]]</f>
        <v>Rakományrögzítők</v>
      </c>
      <c r="G1375" s="4">
        <f>Table1[[#This Row],[SzumElad]]</f>
        <v>4860</v>
      </c>
      <c r="H1375" s="7">
        <f>Table1[[#This Row],[Jut_%]]</f>
        <v>4</v>
      </c>
      <c r="I1375" s="4">
        <f>Table1[[#This Row],[Jut]]</f>
        <v>194.4</v>
      </c>
      <c r="J1375" s="4">
        <f>Table1[[#This Row],[Column1]]</f>
        <v>0</v>
      </c>
    </row>
    <row r="1376" spans="1:10" hidden="1" x14ac:dyDescent="0.3">
      <c r="A1376" s="2" t="str">
        <f>Table1[[#This Row],[Befolyt]]</f>
        <v>n</v>
      </c>
      <c r="B1376" t="str">
        <f>Table1[[#This Row],[ÜK]]</f>
        <v>Molnár Ferenc</v>
      </c>
      <c r="C1376" s="3" t="str">
        <f>Table1[[#This Row],[Szla]]</f>
        <v>378/2026</v>
      </c>
      <c r="D1376" s="6">
        <f>Table1[[#This Row],[Kelt_hó]]</f>
        <v>2</v>
      </c>
      <c r="E1376" t="str">
        <f>Table1[[#This Row],[Vevő]]</f>
        <v>Keen on Business Kereskedelmi Kft.</v>
      </c>
      <c r="F1376" t="str">
        <f>Table1[[#This Row],[Termékkör]]</f>
        <v>Fuvar</v>
      </c>
      <c r="G1376" s="4">
        <f>Table1[[#This Row],[SzumElad]]</f>
        <v>3900</v>
      </c>
      <c r="H1376" s="7">
        <f>Table1[[#This Row],[Jut_%]]</f>
        <v>0</v>
      </c>
      <c r="I1376" s="4">
        <f>Table1[[#This Row],[Jut]]</f>
        <v>0</v>
      </c>
      <c r="J1376" s="4">
        <f>Table1[[#This Row],[Column1]]</f>
        <v>0</v>
      </c>
    </row>
    <row r="1377" spans="1:10" hidden="1" x14ac:dyDescent="0.3">
      <c r="A1377" s="2" t="str">
        <f>Table1[[#This Row],[Befolyt]]</f>
        <v>n</v>
      </c>
      <c r="B1377" t="str">
        <f>Table1[[#This Row],[ÜK]]</f>
        <v>Halász Miklós</v>
      </c>
      <c r="C1377" s="3" t="str">
        <f>Table1[[#This Row],[Szla]]</f>
        <v>377/2026</v>
      </c>
      <c r="D1377" s="6">
        <f>Table1[[#This Row],[Kelt_hó]]</f>
        <v>2</v>
      </c>
      <c r="E1377" t="str">
        <f>Table1[[#This Row],[Vevő]]</f>
        <v>Héjja Autóker Héjja Zoltán</v>
      </c>
      <c r="F1377" t="str">
        <f>Table1[[#This Row],[Termékkör]]</f>
        <v>Textilkötelek hevederek</v>
      </c>
      <c r="G1377" s="4">
        <f>Table1[[#This Row],[SzumElad]]</f>
        <v>5200</v>
      </c>
      <c r="H1377" s="7">
        <f>Table1[[#This Row],[Jut_%]]</f>
        <v>5</v>
      </c>
      <c r="I1377" s="4">
        <f>Table1[[#This Row],[Jut]]</f>
        <v>260</v>
      </c>
      <c r="J1377" s="4">
        <f>Table1[[#This Row],[Column1]]</f>
        <v>0</v>
      </c>
    </row>
    <row r="1378" spans="1:10" hidden="1" x14ac:dyDescent="0.3">
      <c r="A1378" s="2" t="str">
        <f>Table1[[#This Row],[Befolyt]]</f>
        <v>n</v>
      </c>
      <c r="B1378" t="str">
        <f>Table1[[#This Row],[ÜK]]</f>
        <v>Halász Miklós</v>
      </c>
      <c r="C1378" s="3" t="str">
        <f>Table1[[#This Row],[Szla]]</f>
        <v>377/2026</v>
      </c>
      <c r="D1378" s="6">
        <f>Table1[[#This Row],[Kelt_hó]]</f>
        <v>2</v>
      </c>
      <c r="E1378" t="str">
        <f>Table1[[#This Row],[Vevő]]</f>
        <v>Héjja Autóker Héjja Zoltán</v>
      </c>
      <c r="F1378" t="str">
        <f>Table1[[#This Row],[Termékkör]]</f>
        <v>Textilkötelek hevederek</v>
      </c>
      <c r="G1378" s="4">
        <f>Table1[[#This Row],[SzumElad]]</f>
        <v>11200</v>
      </c>
      <c r="H1378" s="7">
        <f>Table1[[#This Row],[Jut_%]]</f>
        <v>5</v>
      </c>
      <c r="I1378" s="4">
        <f>Table1[[#This Row],[Jut]]</f>
        <v>560</v>
      </c>
      <c r="J1378" s="4">
        <f>Table1[[#This Row],[Column1]]</f>
        <v>0</v>
      </c>
    </row>
    <row r="1379" spans="1:10" hidden="1" x14ac:dyDescent="0.3">
      <c r="A1379" s="2" t="str">
        <f>Table1[[#This Row],[Befolyt]]</f>
        <v>n</v>
      </c>
      <c r="B1379" t="str">
        <f>Table1[[#This Row],[ÜK]]</f>
        <v>Halász Miklós</v>
      </c>
      <c r="C1379" s="3" t="str">
        <f>Table1[[#This Row],[Szla]]</f>
        <v>377/2026</v>
      </c>
      <c r="D1379" s="6">
        <f>Table1[[#This Row],[Kelt_hó]]</f>
        <v>2</v>
      </c>
      <c r="E1379" t="str">
        <f>Table1[[#This Row],[Vevő]]</f>
        <v>Héjja Autóker Héjja Zoltán</v>
      </c>
      <c r="F1379" t="str">
        <f>Table1[[#This Row],[Termékkör]]</f>
        <v>Textilkötelek hevederek</v>
      </c>
      <c r="G1379" s="4">
        <f>Table1[[#This Row],[SzumElad]]</f>
        <v>7000</v>
      </c>
      <c r="H1379" s="7">
        <f>Table1[[#This Row],[Jut_%]]</f>
        <v>5</v>
      </c>
      <c r="I1379" s="4">
        <f>Table1[[#This Row],[Jut]]</f>
        <v>350</v>
      </c>
      <c r="J1379" s="4">
        <f>Table1[[#This Row],[Column1]]</f>
        <v>0</v>
      </c>
    </row>
    <row r="1380" spans="1:10" hidden="1" x14ac:dyDescent="0.3">
      <c r="A1380" s="2" t="str">
        <f>Table1[[#This Row],[Befolyt]]</f>
        <v>n</v>
      </c>
      <c r="B1380" t="str">
        <f>Table1[[#This Row],[ÜK]]</f>
        <v>Halász Miklós</v>
      </c>
      <c r="C1380" s="3" t="str">
        <f>Table1[[#This Row],[Szla]]</f>
        <v>377/2026</v>
      </c>
      <c r="D1380" s="6">
        <f>Table1[[#This Row],[Kelt_hó]]</f>
        <v>2</v>
      </c>
      <c r="E1380" t="str">
        <f>Table1[[#This Row],[Vevő]]</f>
        <v>Héjja Autóker Héjja Zoltán</v>
      </c>
      <c r="F1380" t="str">
        <f>Table1[[#This Row],[Termékkör]]</f>
        <v>Rakományrögzítők</v>
      </c>
      <c r="G1380" s="4">
        <f>Table1[[#This Row],[SzumElad]]</f>
        <v>12840</v>
      </c>
      <c r="H1380" s="7">
        <f>Table1[[#This Row],[Jut_%]]</f>
        <v>1.5</v>
      </c>
      <c r="I1380" s="4">
        <f>Table1[[#This Row],[Jut]]</f>
        <v>192.6</v>
      </c>
      <c r="J1380" s="4">
        <f>Table1[[#This Row],[Column1]]</f>
        <v>0</v>
      </c>
    </row>
    <row r="1381" spans="1:10" hidden="1" x14ac:dyDescent="0.3">
      <c r="A1381" s="2" t="str">
        <f>Table1[[#This Row],[Befolyt]]</f>
        <v>n</v>
      </c>
      <c r="B1381" t="str">
        <f>Table1[[#This Row],[ÜK]]</f>
        <v>Halász Miklós</v>
      </c>
      <c r="C1381" s="3" t="str">
        <f>Table1[[#This Row],[Szla]]</f>
        <v>377/2026</v>
      </c>
      <c r="D1381" s="6">
        <f>Table1[[#This Row],[Kelt_hó]]</f>
        <v>2</v>
      </c>
      <c r="E1381" t="str">
        <f>Table1[[#This Row],[Vevő]]</f>
        <v>Héjja Autóker Héjja Zoltán</v>
      </c>
      <c r="F1381" t="str">
        <f>Table1[[#This Row],[Termékkör]]</f>
        <v>Rakományrögzítők</v>
      </c>
      <c r="G1381" s="4">
        <f>Table1[[#This Row],[SzumElad]]</f>
        <v>9090</v>
      </c>
      <c r="H1381" s="7">
        <f>Table1[[#This Row],[Jut_%]]</f>
        <v>2.5</v>
      </c>
      <c r="I1381" s="4">
        <f>Table1[[#This Row],[Jut]]</f>
        <v>227.25</v>
      </c>
      <c r="J1381" s="4">
        <f>Table1[[#This Row],[Column1]]</f>
        <v>0</v>
      </c>
    </row>
    <row r="1382" spans="1:10" hidden="1" x14ac:dyDescent="0.3">
      <c r="A1382" s="2" t="str">
        <f>Table1[[#This Row],[Befolyt]]</f>
        <v>n</v>
      </c>
      <c r="B1382" t="str">
        <f>Table1[[#This Row],[ÜK]]</f>
        <v>Halász Miklós</v>
      </c>
      <c r="C1382" s="3" t="str">
        <f>Table1[[#This Row],[Szla]]</f>
        <v>377/2026</v>
      </c>
      <c r="D1382" s="6">
        <f>Table1[[#This Row],[Kelt_hó]]</f>
        <v>2</v>
      </c>
      <c r="E1382" t="str">
        <f>Table1[[#This Row],[Vevő]]</f>
        <v>Héjja Autóker Héjja Zoltán</v>
      </c>
      <c r="F1382" t="str">
        <f>Table1[[#This Row],[Termékkör]]</f>
        <v>Rakományrögzítők</v>
      </c>
      <c r="G1382" s="4">
        <f>Table1[[#This Row],[SzumElad]]</f>
        <v>6720</v>
      </c>
      <c r="H1382" s="7">
        <f>Table1[[#This Row],[Jut_%]]</f>
        <v>1.5</v>
      </c>
      <c r="I1382" s="4">
        <f>Table1[[#This Row],[Jut]]</f>
        <v>100.8</v>
      </c>
      <c r="J1382" s="4">
        <f>Table1[[#This Row],[Column1]]</f>
        <v>0</v>
      </c>
    </row>
    <row r="1383" spans="1:10" hidden="1" x14ac:dyDescent="0.3">
      <c r="A1383" s="2" t="str">
        <f>Table1[[#This Row],[Befolyt]]</f>
        <v>n</v>
      </c>
      <c r="B1383" t="str">
        <f>Table1[[#This Row],[ÜK]]</f>
        <v>Halász Miklós</v>
      </c>
      <c r="C1383" s="3" t="str">
        <f>Table1[[#This Row],[Szla]]</f>
        <v>377/2026</v>
      </c>
      <c r="D1383" s="6">
        <f>Table1[[#This Row],[Kelt_hó]]</f>
        <v>2</v>
      </c>
      <c r="E1383" t="str">
        <f>Table1[[#This Row],[Vevő]]</f>
        <v>Héjja Autóker Héjja Zoltán</v>
      </c>
      <c r="F1383" t="str">
        <f>Table1[[#This Row],[Termékkör]]</f>
        <v>Rakományrögzítők</v>
      </c>
      <c r="G1383" s="4">
        <f>Table1[[#This Row],[SzumElad]]</f>
        <v>4600</v>
      </c>
      <c r="H1383" s="7">
        <f>Table1[[#This Row],[Jut_%]]</f>
        <v>0.19</v>
      </c>
      <c r="I1383" s="4">
        <f>Table1[[#This Row],[Jut]]</f>
        <v>8.74</v>
      </c>
      <c r="J1383" s="4">
        <f>Table1[[#This Row],[Column1]]</f>
        <v>0</v>
      </c>
    </row>
    <row r="1384" spans="1:10" hidden="1" x14ac:dyDescent="0.3">
      <c r="A1384" s="2" t="str">
        <f>Table1[[#This Row],[Befolyt]]</f>
        <v>n</v>
      </c>
      <c r="B1384" t="str">
        <f>Table1[[#This Row],[ÜK]]</f>
        <v>Halász Miklós</v>
      </c>
      <c r="C1384" s="3" t="str">
        <f>Table1[[#This Row],[Szla]]</f>
        <v>377/2026</v>
      </c>
      <c r="D1384" s="6">
        <f>Table1[[#This Row],[Kelt_hó]]</f>
        <v>2</v>
      </c>
      <c r="E1384" t="str">
        <f>Table1[[#This Row],[Vevő]]</f>
        <v>Héjja Autóker Héjja Zoltán</v>
      </c>
      <c r="F1384" t="str">
        <f>Table1[[#This Row],[Termékkör]]</f>
        <v>Fuvar</v>
      </c>
      <c r="G1384" s="4">
        <f>Table1[[#This Row],[SzumElad]]</f>
        <v>0</v>
      </c>
      <c r="H1384" s="7">
        <f>Table1[[#This Row],[Jut_%]]</f>
        <v>0</v>
      </c>
      <c r="I1384" s="4">
        <f>Table1[[#This Row],[Jut]]</f>
        <v>0</v>
      </c>
      <c r="J1384" s="4">
        <f>Table1[[#This Row],[Column1]]</f>
        <v>0</v>
      </c>
    </row>
    <row r="1385" spans="1:10" hidden="1" x14ac:dyDescent="0.3">
      <c r="A1385" s="2" t="str">
        <f>Table1[[#This Row],[Befolyt]]</f>
        <v>i</v>
      </c>
      <c r="B1385" t="str">
        <f>Table1[[#This Row],[ÜK]]</f>
        <v>Bálint Miklós</v>
      </c>
      <c r="C1385" s="3" t="str">
        <f>Table1[[#This Row],[Szla]]</f>
        <v>376/2026</v>
      </c>
      <c r="D1385" s="6">
        <f>Table1[[#This Row],[Kelt_hó]]</f>
        <v>2</v>
      </c>
      <c r="E1385" t="str">
        <f>Table1[[#This Row],[Vevő]]</f>
        <v>Pap János EV</v>
      </c>
      <c r="F1385" t="str">
        <f>Table1[[#This Row],[Termékkör]]</f>
        <v>Lánc függesztékek</v>
      </c>
      <c r="G1385" s="4">
        <f>Table1[[#This Row],[SzumElad]]</f>
        <v>32000</v>
      </c>
      <c r="H1385" s="7">
        <f>Table1[[#This Row],[Jut_%]]</f>
        <v>2.92</v>
      </c>
      <c r="I1385" s="4">
        <f>Table1[[#This Row],[Jut]]</f>
        <v>934.4</v>
      </c>
      <c r="J1385" s="4">
        <f>Table1[[#This Row],[Column1]]</f>
        <v>0</v>
      </c>
    </row>
    <row r="1386" spans="1:10" hidden="1" x14ac:dyDescent="0.3">
      <c r="A1386" s="2" t="str">
        <f>Table1[[#This Row],[Befolyt]]</f>
        <v>i</v>
      </c>
      <c r="B1386" t="str">
        <f>Table1[[#This Row],[ÜK]]</f>
        <v>Bálint Miklós</v>
      </c>
      <c r="C1386" s="3" t="str">
        <f>Table1[[#This Row],[Szla]]</f>
        <v>376/2026</v>
      </c>
      <c r="D1386" s="6">
        <f>Table1[[#This Row],[Kelt_hó]]</f>
        <v>2</v>
      </c>
      <c r="E1386" t="str">
        <f>Table1[[#This Row],[Vevő]]</f>
        <v>Pap János EV</v>
      </c>
      <c r="F1386" t="str">
        <f>Table1[[#This Row],[Termékkör]]</f>
        <v>Fuvar</v>
      </c>
      <c r="G1386" s="4">
        <f>Table1[[#This Row],[SzumElad]]</f>
        <v>3000</v>
      </c>
      <c r="H1386" s="7">
        <f>Table1[[#This Row],[Jut_%]]</f>
        <v>0</v>
      </c>
      <c r="I1386" s="4">
        <f>Table1[[#This Row],[Jut]]</f>
        <v>0</v>
      </c>
      <c r="J1386" s="4">
        <f>Table1[[#This Row],[Column1]]</f>
        <v>0</v>
      </c>
    </row>
    <row r="1387" spans="1:10" hidden="1" x14ac:dyDescent="0.3">
      <c r="A1387" s="2" t="str">
        <f>Table1[[#This Row],[Befolyt]]</f>
        <v>n</v>
      </c>
      <c r="B1387" t="str">
        <f>Table1[[#This Row],[ÜK]]</f>
        <v>Négyesy Gábor</v>
      </c>
      <c r="C1387" s="3" t="str">
        <f>Table1[[#This Row],[Szla]]</f>
        <v>375/2026</v>
      </c>
      <c r="D1387" s="6">
        <f>Table1[[#This Row],[Kelt_hó]]</f>
        <v>2</v>
      </c>
      <c r="E1387" t="str">
        <f>Table1[[#This Row],[Vevő]]</f>
        <v>Bayer Construct Zrt.</v>
      </c>
      <c r="F1387" t="str">
        <f>Table1[[#This Row],[Termékkör]]</f>
        <v>Acélsodrony függesztékek</v>
      </c>
      <c r="G1387" s="4">
        <f>Table1[[#This Row],[SzumElad]]</f>
        <v>11630</v>
      </c>
      <c r="H1387" s="7">
        <f>Table1[[#This Row],[Jut_%]]</f>
        <v>4</v>
      </c>
      <c r="I1387" s="4">
        <f>Table1[[#This Row],[Jut]]</f>
        <v>465.2</v>
      </c>
      <c r="J1387" s="4">
        <f>Table1[[#This Row],[Column1]]</f>
        <v>0</v>
      </c>
    </row>
    <row r="1388" spans="1:10" hidden="1" x14ac:dyDescent="0.3">
      <c r="A1388" s="2" t="str">
        <f>Table1[[#This Row],[Befolyt]]</f>
        <v>n</v>
      </c>
      <c r="B1388" t="str">
        <f>Table1[[#This Row],[ÜK]]</f>
        <v>Négyesy Gábor</v>
      </c>
      <c r="C1388" s="3" t="str">
        <f>Table1[[#This Row],[Szla]]</f>
        <v>375/2026</v>
      </c>
      <c r="D1388" s="6">
        <f>Table1[[#This Row],[Kelt_hó]]</f>
        <v>2</v>
      </c>
      <c r="E1388" t="str">
        <f>Table1[[#This Row],[Vevő]]</f>
        <v>Bayer Construct Zrt.</v>
      </c>
      <c r="F1388" t="str">
        <f>Table1[[#This Row],[Termékkör]]</f>
        <v>Acélsodrony függesztékek</v>
      </c>
      <c r="G1388" s="4">
        <f>Table1[[#This Row],[SzumElad]]</f>
        <v>9850</v>
      </c>
      <c r="H1388" s="7">
        <f>Table1[[#This Row],[Jut_%]]</f>
        <v>3.1</v>
      </c>
      <c r="I1388" s="4">
        <f>Table1[[#This Row],[Jut]]</f>
        <v>305.35000000000002</v>
      </c>
      <c r="J1388" s="4">
        <f>Table1[[#This Row],[Column1]]</f>
        <v>0</v>
      </c>
    </row>
    <row r="1389" spans="1:10" hidden="1" x14ac:dyDescent="0.3">
      <c r="A1389" s="2" t="str">
        <f>Table1[[#This Row],[Befolyt]]</f>
        <v>i</v>
      </c>
      <c r="B1389" t="str">
        <f>Table1[[#This Row],[ÜK]]</f>
        <v>Nagy Gergely</v>
      </c>
      <c r="C1389" s="3" t="str">
        <f>Table1[[#This Row],[Szla]]</f>
        <v>374/2026</v>
      </c>
      <c r="D1389" s="6">
        <f>Table1[[#This Row],[Kelt_hó]]</f>
        <v>2</v>
      </c>
      <c r="E1389" t="str">
        <f>Table1[[#This Row],[Vevő]]</f>
        <v>Ramicó Kft.</v>
      </c>
      <c r="F1389" t="str">
        <f>Table1[[#This Row],[Termékkör]]</f>
        <v>Acélsodrony függesztékek</v>
      </c>
      <c r="G1389" s="4">
        <f>Table1[[#This Row],[SzumElad]]</f>
        <v>23210</v>
      </c>
      <c r="H1389" s="7">
        <f>Table1[[#This Row],[Jut_%]]</f>
        <v>5</v>
      </c>
      <c r="I1389" s="4">
        <f>Table1[[#This Row],[Jut]]</f>
        <v>1160.5</v>
      </c>
      <c r="J1389" s="4">
        <f>Table1[[#This Row],[Column1]]</f>
        <v>0</v>
      </c>
    </row>
    <row r="1390" spans="1:10" hidden="1" x14ac:dyDescent="0.3">
      <c r="A1390" s="2" t="str">
        <f>Table1[[#This Row],[Befolyt]]</f>
        <v>i</v>
      </c>
      <c r="B1390" t="str">
        <f>Table1[[#This Row],[ÜK]]</f>
        <v>Nagy Gergely</v>
      </c>
      <c r="C1390" s="3" t="str">
        <f>Table1[[#This Row],[Szla]]</f>
        <v>374/2026</v>
      </c>
      <c r="D1390" s="6">
        <f>Table1[[#This Row],[Kelt_hó]]</f>
        <v>2</v>
      </c>
      <c r="E1390" t="str">
        <f>Table1[[#This Row],[Vevő]]</f>
        <v>Ramicó Kft.</v>
      </c>
      <c r="F1390" t="str">
        <f>Table1[[#This Row],[Termékkör]]</f>
        <v>Acélsodrony függesztékek</v>
      </c>
      <c r="G1390" s="4">
        <f>Table1[[#This Row],[SzumElad]]</f>
        <v>20920</v>
      </c>
      <c r="H1390" s="7">
        <f>Table1[[#This Row],[Jut_%]]</f>
        <v>5</v>
      </c>
      <c r="I1390" s="4">
        <f>Table1[[#This Row],[Jut]]</f>
        <v>1046</v>
      </c>
      <c r="J1390" s="4">
        <f>Table1[[#This Row],[Column1]]</f>
        <v>0</v>
      </c>
    </row>
    <row r="1391" spans="1:10" hidden="1" x14ac:dyDescent="0.3">
      <c r="A1391" s="2" t="str">
        <f>Table1[[#This Row],[Befolyt]]</f>
        <v>n</v>
      </c>
      <c r="B1391" t="str">
        <f>Table1[[#This Row],[ÜK]]</f>
        <v>Nagy Gergely</v>
      </c>
      <c r="C1391" s="3" t="str">
        <f>Table1[[#This Row],[Szla]]</f>
        <v>373/2026</v>
      </c>
      <c r="D1391" s="6">
        <f>Table1[[#This Row],[Kelt_hó]]</f>
        <v>2</v>
      </c>
      <c r="E1391" t="str">
        <f>Table1[[#This Row],[Vevő]]</f>
        <v>Aeroplex Közép-Európai Kft</v>
      </c>
      <c r="F1391" t="str">
        <f>Table1[[#This Row],[Termékkör]]</f>
        <v>Saját munka</v>
      </c>
      <c r="G1391" s="4">
        <f>Table1[[#This Row],[SzumElad]]</f>
        <v>36000</v>
      </c>
      <c r="H1391" s="7">
        <f>Table1[[#This Row],[Jut_%]]</f>
        <v>0</v>
      </c>
      <c r="I1391" s="4">
        <f>Table1[[#This Row],[Jut]]</f>
        <v>0</v>
      </c>
      <c r="J1391" s="4">
        <f>Table1[[#This Row],[Column1]]</f>
        <v>0</v>
      </c>
    </row>
    <row r="1392" spans="1:10" hidden="1" x14ac:dyDescent="0.3">
      <c r="A1392" s="2" t="str">
        <f>Table1[[#This Row],[Befolyt]]</f>
        <v>n</v>
      </c>
      <c r="B1392" t="str">
        <f>Table1[[#This Row],[ÜK]]</f>
        <v>Nagy Gergely</v>
      </c>
      <c r="C1392" s="3" t="str">
        <f>Table1[[#This Row],[Szla]]</f>
        <v>373/2026</v>
      </c>
      <c r="D1392" s="6">
        <f>Table1[[#This Row],[Kelt_hó]]</f>
        <v>2</v>
      </c>
      <c r="E1392" t="str">
        <f>Table1[[#This Row],[Vevő]]</f>
        <v>Aeroplex Közép-Európai Kft</v>
      </c>
      <c r="F1392" t="str">
        <f>Table1[[#This Row],[Termékkör]]</f>
        <v>Vizsgálat</v>
      </c>
      <c r="G1392" s="4">
        <f>Table1[[#This Row],[SzumElad]]</f>
        <v>10600</v>
      </c>
      <c r="H1392" s="7">
        <f>Table1[[#This Row],[Jut_%]]</f>
        <v>10</v>
      </c>
      <c r="I1392" s="4">
        <f>Table1[[#This Row],[Jut]]</f>
        <v>1060</v>
      </c>
      <c r="J1392" s="4">
        <f>Table1[[#This Row],[Column1]]</f>
        <v>0</v>
      </c>
    </row>
    <row r="1393" spans="1:10" hidden="1" x14ac:dyDescent="0.3">
      <c r="A1393" s="2" t="str">
        <f>Table1[[#This Row],[Befolyt]]</f>
        <v>i</v>
      </c>
      <c r="B1393" t="str">
        <f>Table1[[#This Row],[ÜK]]</f>
        <v>Nagy Gergely</v>
      </c>
      <c r="C1393" s="3" t="str">
        <f>Table1[[#This Row],[Szla]]</f>
        <v>372/2026</v>
      </c>
      <c r="D1393" s="6">
        <f>Table1[[#This Row],[Kelt_hó]]</f>
        <v>2</v>
      </c>
      <c r="E1393" t="str">
        <f>Table1[[#This Row],[Vevő]]</f>
        <v>Ramicó Kft.</v>
      </c>
      <c r="F1393" t="str">
        <f>Table1[[#This Row],[Termékkör]]</f>
        <v>Lánc függesztékek</v>
      </c>
      <c r="G1393" s="4">
        <f>Table1[[#This Row],[SzumElad]]</f>
        <v>8450</v>
      </c>
      <c r="H1393" s="7">
        <f>Table1[[#This Row],[Jut_%]]</f>
        <v>5</v>
      </c>
      <c r="I1393" s="4">
        <f>Table1[[#This Row],[Jut]]</f>
        <v>422.5</v>
      </c>
      <c r="J1393" s="4">
        <f>Table1[[#This Row],[Column1]]</f>
        <v>0</v>
      </c>
    </row>
    <row r="1394" spans="1:10" hidden="1" x14ac:dyDescent="0.3">
      <c r="A1394" s="2" t="str">
        <f>Table1[[#This Row],[Befolyt]]</f>
        <v>i</v>
      </c>
      <c r="B1394" t="str">
        <f>Table1[[#This Row],[ÜK]]</f>
        <v>Négyesy Gábor</v>
      </c>
      <c r="C1394" s="3" t="str">
        <f>Table1[[#This Row],[Szla]]</f>
        <v>371/2026</v>
      </c>
      <c r="D1394" s="6">
        <f>Table1[[#This Row],[Kelt_hó]]</f>
        <v>2</v>
      </c>
      <c r="E1394" t="str">
        <f>Table1[[#This Row],[Vevő]]</f>
        <v>Hohl László</v>
      </c>
      <c r="F1394" t="str">
        <f>Table1[[#This Row],[Termékkör]]</f>
        <v>Vizsgálat</v>
      </c>
      <c r="G1394" s="4">
        <f>Table1[[#This Row],[SzumElad]]</f>
        <v>13200</v>
      </c>
      <c r="H1394" s="7">
        <f>Table1[[#This Row],[Jut_%]]</f>
        <v>10</v>
      </c>
      <c r="I1394" s="4">
        <f>Table1[[#This Row],[Jut]]</f>
        <v>1320</v>
      </c>
      <c r="J1394" s="4">
        <f>Table1[[#This Row],[Column1]]</f>
        <v>0</v>
      </c>
    </row>
    <row r="1395" spans="1:10" hidden="1" x14ac:dyDescent="0.3">
      <c r="A1395" s="2" t="str">
        <f>Table1[[#This Row],[Befolyt]]</f>
        <v>n</v>
      </c>
      <c r="B1395" t="str">
        <f>Table1[[#This Row],[ÜK]]</f>
        <v>Négyesy Gábor</v>
      </c>
      <c r="C1395" s="3" t="str">
        <f>Table1[[#This Row],[Szla]]</f>
        <v>370/2026</v>
      </c>
      <c r="D1395" s="6">
        <f>Table1[[#This Row],[Kelt_hó]]</f>
        <v>2</v>
      </c>
      <c r="E1395" t="str">
        <f>Table1[[#This Row],[Vevő]]</f>
        <v>Hohl László</v>
      </c>
      <c r="F1395" t="str">
        <f>Table1[[#This Row],[Termékkör]]</f>
        <v>Vizsgálat</v>
      </c>
      <c r="G1395" s="4">
        <f>Table1[[#This Row],[SzumElad]]</f>
        <v>-13200</v>
      </c>
      <c r="H1395" s="7">
        <f>Table1[[#This Row],[Jut_%]]</f>
        <v>10</v>
      </c>
      <c r="I1395" s="4">
        <f>Table1[[#This Row],[Jut]]</f>
        <v>-1320</v>
      </c>
      <c r="J1395" s="4">
        <f>Table1[[#This Row],[Column1]]</f>
        <v>0</v>
      </c>
    </row>
    <row r="1396" spans="1:10" hidden="1" x14ac:dyDescent="0.3">
      <c r="A1396" s="2" t="str">
        <f>Table1[[#This Row],[Befolyt]]</f>
        <v>n</v>
      </c>
      <c r="B1396" t="str">
        <f>Table1[[#This Row],[ÜK]]</f>
        <v>Négyesy Gábor</v>
      </c>
      <c r="C1396" s="3" t="str">
        <f>Table1[[#This Row],[Szla]]</f>
        <v>369/2026</v>
      </c>
      <c r="D1396" s="6">
        <f>Table1[[#This Row],[Kelt_hó]]</f>
        <v>2</v>
      </c>
      <c r="E1396" t="str">
        <f>Table1[[#This Row],[Vevő]]</f>
        <v>Hohl László</v>
      </c>
      <c r="F1396" t="str">
        <f>Table1[[#This Row],[Termékkör]]</f>
        <v>Vizsgálat</v>
      </c>
      <c r="G1396" s="4">
        <f>Table1[[#This Row],[SzumElad]]</f>
        <v>13200</v>
      </c>
      <c r="H1396" s="7">
        <f>Table1[[#This Row],[Jut_%]]</f>
        <v>10</v>
      </c>
      <c r="I1396" s="4">
        <f>Table1[[#This Row],[Jut]]</f>
        <v>1320</v>
      </c>
      <c r="J1396" s="4">
        <f>Table1[[#This Row],[Column1]]</f>
        <v>0</v>
      </c>
    </row>
    <row r="1397" spans="1:10" hidden="1" x14ac:dyDescent="0.3">
      <c r="A1397" s="2" t="str">
        <f>Table1[[#This Row],[Befolyt]]</f>
        <v>i</v>
      </c>
      <c r="B1397" t="str">
        <f>Table1[[#This Row],[ÜK]]</f>
        <v>Négyesy Gábor</v>
      </c>
      <c r="C1397" s="3" t="str">
        <f>Table1[[#This Row],[Szla]]</f>
        <v>368/2026</v>
      </c>
      <c r="D1397" s="6">
        <f>Table1[[#This Row],[Kelt_hó]]</f>
        <v>2</v>
      </c>
      <c r="E1397" t="str">
        <f>Table1[[#This Row],[Vevő]]</f>
        <v>Hohl László</v>
      </c>
      <c r="F1397" t="str">
        <f>Table1[[#This Row],[Termékkör]]</f>
        <v>Textilkötelek hevederek</v>
      </c>
      <c r="G1397" s="4">
        <f>Table1[[#This Row],[SzumElad]]</f>
        <v>5880</v>
      </c>
      <c r="H1397" s="7">
        <f>Table1[[#This Row],[Jut_%]]</f>
        <v>4.99</v>
      </c>
      <c r="I1397" s="4">
        <f>Table1[[#This Row],[Jut]]</f>
        <v>293.41200000000003</v>
      </c>
      <c r="J1397" s="4">
        <f>Table1[[#This Row],[Column1]]</f>
        <v>0</v>
      </c>
    </row>
    <row r="1398" spans="1:10" hidden="1" x14ac:dyDescent="0.3">
      <c r="A1398" s="2" t="str">
        <f>Table1[[#This Row],[Befolyt]]</f>
        <v>i</v>
      </c>
      <c r="B1398" t="str">
        <f>Table1[[#This Row],[ÜK]]</f>
        <v>Négyesy Gábor</v>
      </c>
      <c r="C1398" s="3" t="str">
        <f>Table1[[#This Row],[Szla]]</f>
        <v>368/2026</v>
      </c>
      <c r="D1398" s="6">
        <f>Table1[[#This Row],[Kelt_hó]]</f>
        <v>2</v>
      </c>
      <c r="E1398" t="str">
        <f>Table1[[#This Row],[Vevő]]</f>
        <v>Hohl László</v>
      </c>
      <c r="F1398" t="str">
        <f>Table1[[#This Row],[Termékkör]]</f>
        <v>Textilkötelek hevederek</v>
      </c>
      <c r="G1398" s="4">
        <f>Table1[[#This Row],[SzumElad]]</f>
        <v>5880</v>
      </c>
      <c r="H1398" s="7">
        <f>Table1[[#This Row],[Jut_%]]</f>
        <v>4.99</v>
      </c>
      <c r="I1398" s="4">
        <f>Table1[[#This Row],[Jut]]</f>
        <v>293.41200000000003</v>
      </c>
      <c r="J1398" s="4">
        <f>Table1[[#This Row],[Column1]]</f>
        <v>0</v>
      </c>
    </row>
    <row r="1399" spans="1:10" hidden="1" x14ac:dyDescent="0.3">
      <c r="A1399" s="2" t="str">
        <f>Table1[[#This Row],[Befolyt]]</f>
        <v>i</v>
      </c>
      <c r="B1399" t="str">
        <f>Table1[[#This Row],[ÜK]]</f>
        <v>Négyesy Gábor</v>
      </c>
      <c r="C1399" s="3" t="str">
        <f>Table1[[#This Row],[Szla]]</f>
        <v>368/2026</v>
      </c>
      <c r="D1399" s="6">
        <f>Table1[[#This Row],[Kelt_hó]]</f>
        <v>2</v>
      </c>
      <c r="E1399" t="str">
        <f>Table1[[#This Row],[Vevő]]</f>
        <v>Hohl László</v>
      </c>
      <c r="F1399" t="str">
        <f>Table1[[#This Row],[Termékkör]]</f>
        <v>Textilkötelek hevederek</v>
      </c>
      <c r="G1399" s="4">
        <f>Table1[[#This Row],[SzumElad]]</f>
        <v>2380</v>
      </c>
      <c r="H1399" s="7">
        <f>Table1[[#This Row],[Jut_%]]</f>
        <v>4.99</v>
      </c>
      <c r="I1399" s="4">
        <f>Table1[[#This Row],[Jut]]</f>
        <v>118.762</v>
      </c>
      <c r="J1399" s="4">
        <f>Table1[[#This Row],[Column1]]</f>
        <v>0</v>
      </c>
    </row>
    <row r="1400" spans="1:10" hidden="1" x14ac:dyDescent="0.3">
      <c r="A1400" s="2" t="str">
        <f>Table1[[#This Row],[Befolyt]]</f>
        <v>i</v>
      </c>
      <c r="B1400" t="str">
        <f>Table1[[#This Row],[ÜK]]</f>
        <v>Négyesy Gábor</v>
      </c>
      <c r="C1400" s="3" t="str">
        <f>Table1[[#This Row],[Szla]]</f>
        <v>368/2026</v>
      </c>
      <c r="D1400" s="6">
        <f>Table1[[#This Row],[Kelt_hó]]</f>
        <v>2</v>
      </c>
      <c r="E1400" t="str">
        <f>Table1[[#This Row],[Vevő]]</f>
        <v>Hohl László</v>
      </c>
      <c r="F1400" t="str">
        <f>Table1[[#This Row],[Termékkör]]</f>
        <v>Textilkötelek hevederek</v>
      </c>
      <c r="G1400" s="4">
        <f>Table1[[#This Row],[SzumElad]]</f>
        <v>2380</v>
      </c>
      <c r="H1400" s="7">
        <f>Table1[[#This Row],[Jut_%]]</f>
        <v>4.99</v>
      </c>
      <c r="I1400" s="4">
        <f>Table1[[#This Row],[Jut]]</f>
        <v>118.762</v>
      </c>
      <c r="J1400" s="4">
        <f>Table1[[#This Row],[Column1]]</f>
        <v>0</v>
      </c>
    </row>
    <row r="1401" spans="1:10" hidden="1" x14ac:dyDescent="0.3">
      <c r="A1401" s="2" t="str">
        <f>Table1[[#This Row],[Befolyt]]</f>
        <v>n</v>
      </c>
      <c r="B1401" t="str">
        <f>Table1[[#This Row],[ÜK]]</f>
        <v>Négyesy Gábor</v>
      </c>
      <c r="C1401" s="3" t="str">
        <f>Table1[[#This Row],[Szla]]</f>
        <v>367/2026</v>
      </c>
      <c r="D1401" s="6">
        <f>Table1[[#This Row],[Kelt_hó]]</f>
        <v>2</v>
      </c>
      <c r="E1401" t="str">
        <f>Table1[[#This Row],[Vevő]]</f>
        <v>Moratus Szerkezetépítő Kft.</v>
      </c>
      <c r="F1401" t="str">
        <f>Table1[[#This Row],[Termékkör]]</f>
        <v>Rakományrögzítők</v>
      </c>
      <c r="G1401" s="4">
        <f>Table1[[#This Row],[SzumElad]]</f>
        <v>204000</v>
      </c>
      <c r="H1401" s="7">
        <f>Table1[[#This Row],[Jut_%]]</f>
        <v>15</v>
      </c>
      <c r="I1401" s="4">
        <f>Table1[[#This Row],[Jut]]</f>
        <v>30600</v>
      </c>
      <c r="J1401" s="4">
        <f>Table1[[#This Row],[Column1]]</f>
        <v>0</v>
      </c>
    </row>
    <row r="1402" spans="1:10" hidden="1" x14ac:dyDescent="0.3">
      <c r="A1402" s="2" t="str">
        <f>Table1[[#This Row],[Befolyt]]</f>
        <v>n</v>
      </c>
      <c r="B1402" t="str">
        <f>Table1[[#This Row],[ÜK]]</f>
        <v>Négyesy Gábor</v>
      </c>
      <c r="C1402" s="3" t="str">
        <f>Table1[[#This Row],[Szla]]</f>
        <v>366/2026</v>
      </c>
      <c r="D1402" s="6">
        <f>Table1[[#This Row],[Kelt_hó]]</f>
        <v>2</v>
      </c>
      <c r="E1402" t="str">
        <f>Table1[[#This Row],[Vevő]]</f>
        <v>Agro Felcsút Kft.</v>
      </c>
      <c r="F1402" t="str">
        <f>Table1[[#This Row],[Termékkör]]</f>
        <v>Megfogók</v>
      </c>
      <c r="G1402" s="4">
        <f>Table1[[#This Row],[SzumElad]]</f>
        <v>216980</v>
      </c>
      <c r="H1402" s="7">
        <f>Table1[[#This Row],[Jut_%]]</f>
        <v>9.43</v>
      </c>
      <c r="I1402" s="4">
        <f>Table1[[#This Row],[Jut]]</f>
        <v>20461.214</v>
      </c>
      <c r="J1402" s="4">
        <f>Table1[[#This Row],[Column1]]</f>
        <v>0</v>
      </c>
    </row>
    <row r="1403" spans="1:10" hidden="1" x14ac:dyDescent="0.3">
      <c r="A1403" s="2" t="str">
        <f>Table1[[#This Row],[Befolyt]]</f>
        <v>n</v>
      </c>
      <c r="B1403" t="str">
        <f>Table1[[#This Row],[ÜK]]</f>
        <v>Négyesy Gábor</v>
      </c>
      <c r="C1403" s="3" t="str">
        <f>Table1[[#This Row],[Szla]]</f>
        <v>366/2026</v>
      </c>
      <c r="D1403" s="6">
        <f>Table1[[#This Row],[Kelt_hó]]</f>
        <v>2</v>
      </c>
      <c r="E1403" t="str">
        <f>Table1[[#This Row],[Vevő]]</f>
        <v>Agro Felcsút Kft.</v>
      </c>
      <c r="F1403" t="str">
        <f>Table1[[#This Row],[Termékkör]]</f>
        <v>Lánc függesztékek</v>
      </c>
      <c r="G1403" s="4">
        <f>Table1[[#This Row],[SzumElad]]</f>
        <v>68500</v>
      </c>
      <c r="H1403" s="7">
        <f>Table1[[#This Row],[Jut_%]]</f>
        <v>12.63</v>
      </c>
      <c r="I1403" s="4">
        <f>Table1[[#This Row],[Jut]]</f>
        <v>8651.5499999999993</v>
      </c>
      <c r="J1403" s="4">
        <f>Table1[[#This Row],[Column1]]</f>
        <v>0</v>
      </c>
    </row>
    <row r="1404" spans="1:10" hidden="1" x14ac:dyDescent="0.3">
      <c r="A1404" s="2" t="str">
        <f>Table1[[#This Row],[Befolyt]]</f>
        <v>n</v>
      </c>
      <c r="B1404" t="str">
        <f>Table1[[#This Row],[ÜK]]</f>
        <v>Négyesy Gábor</v>
      </c>
      <c r="C1404" s="3" t="str">
        <f>Table1[[#This Row],[Szla]]</f>
        <v>365/2026</v>
      </c>
      <c r="D1404" s="6">
        <f>Table1[[#This Row],[Kelt_hó]]</f>
        <v>2</v>
      </c>
      <c r="E1404" t="str">
        <f>Table1[[#This Row],[Vevő]]</f>
        <v>Agro Felcsút Kft.</v>
      </c>
      <c r="F1404" t="str">
        <f>Table1[[#This Row],[Termékkör]]</f>
        <v>Textilkötelek hevederek</v>
      </c>
      <c r="G1404" s="4">
        <f>Table1[[#This Row],[SzumElad]]</f>
        <v>12480</v>
      </c>
      <c r="H1404" s="7">
        <f>Table1[[#This Row],[Jut_%]]</f>
        <v>6.66</v>
      </c>
      <c r="I1404" s="4">
        <f>Table1[[#This Row],[Jut]]</f>
        <v>831.16800000000001</v>
      </c>
      <c r="J1404" s="4">
        <f>Table1[[#This Row],[Column1]]</f>
        <v>0</v>
      </c>
    </row>
    <row r="1405" spans="1:10" hidden="1" x14ac:dyDescent="0.3">
      <c r="A1405" s="2" t="str">
        <f>Table1[[#This Row],[Befolyt]]</f>
        <v>n</v>
      </c>
      <c r="B1405" t="str">
        <f>Table1[[#This Row],[ÜK]]</f>
        <v>Négyesy Gábor</v>
      </c>
      <c r="C1405" s="3" t="str">
        <f>Table1[[#This Row],[Szla]]</f>
        <v>365/2026</v>
      </c>
      <c r="D1405" s="6">
        <f>Table1[[#This Row],[Kelt_hó]]</f>
        <v>2</v>
      </c>
      <c r="E1405" t="str">
        <f>Table1[[#This Row],[Vevő]]</f>
        <v>Agro Felcsút Kft.</v>
      </c>
      <c r="F1405" t="str">
        <f>Table1[[#This Row],[Termékkör]]</f>
        <v>Kapcsolóelemek</v>
      </c>
      <c r="G1405" s="4">
        <f>Table1[[#This Row],[SzumElad]]</f>
        <v>6741</v>
      </c>
      <c r="H1405" s="7">
        <f>Table1[[#This Row],[Jut_%]]</f>
        <v>4.66</v>
      </c>
      <c r="I1405" s="4">
        <f>Table1[[#This Row],[Jut]]</f>
        <v>314.13060000000002</v>
      </c>
      <c r="J1405" s="4">
        <f>Table1[[#This Row],[Column1]]</f>
        <v>0</v>
      </c>
    </row>
    <row r="1406" spans="1:10" hidden="1" x14ac:dyDescent="0.3">
      <c r="A1406" s="2" t="str">
        <f>Table1[[#This Row],[Befolyt]]</f>
        <v>n</v>
      </c>
      <c r="B1406" t="str">
        <f>Table1[[#This Row],[ÜK]]</f>
        <v>Négyesy Gábor</v>
      </c>
      <c r="C1406" s="3" t="str">
        <f>Table1[[#This Row],[Szla]]</f>
        <v>364/2026</v>
      </c>
      <c r="D1406" s="6">
        <f>Table1[[#This Row],[Kelt_hó]]</f>
        <v>2</v>
      </c>
      <c r="E1406" t="str">
        <f>Table1[[#This Row],[Vevő]]</f>
        <v>Agro Felcsút Kft.</v>
      </c>
      <c r="F1406" t="str">
        <f>Table1[[#This Row],[Termékkör]]</f>
        <v>Lánc függesztékek</v>
      </c>
      <c r="G1406" s="4">
        <f>Table1[[#This Row],[SzumElad]]</f>
        <v>13500</v>
      </c>
      <c r="H1406" s="7">
        <f>Table1[[#This Row],[Jut_%]]</f>
        <v>5</v>
      </c>
      <c r="I1406" s="4">
        <f>Table1[[#This Row],[Jut]]</f>
        <v>675</v>
      </c>
      <c r="J1406" s="4">
        <f>Table1[[#This Row],[Column1]]</f>
        <v>0</v>
      </c>
    </row>
    <row r="1407" spans="1:10" hidden="1" x14ac:dyDescent="0.3">
      <c r="A1407" s="2" t="str">
        <f>Table1[[#This Row],[Befolyt]]</f>
        <v>n</v>
      </c>
      <c r="B1407" t="str">
        <f>Table1[[#This Row],[ÜK]]</f>
        <v>Négyesy Gábor</v>
      </c>
      <c r="C1407" s="3" t="str">
        <f>Table1[[#This Row],[Szla]]</f>
        <v>364/2026</v>
      </c>
      <c r="D1407" s="6">
        <f>Table1[[#This Row],[Kelt_hó]]</f>
        <v>2</v>
      </c>
      <c r="E1407" t="str">
        <f>Table1[[#This Row],[Vevő]]</f>
        <v>Agro Felcsút Kft.</v>
      </c>
      <c r="F1407" t="str">
        <f>Table1[[#This Row],[Termékkör]]</f>
        <v>Textilkötelek hevederek</v>
      </c>
      <c r="G1407" s="4">
        <f>Table1[[#This Row],[SzumElad]]</f>
        <v>18000</v>
      </c>
      <c r="H1407" s="7">
        <f>Table1[[#This Row],[Jut_%]]</f>
        <v>10</v>
      </c>
      <c r="I1407" s="4">
        <f>Table1[[#This Row],[Jut]]</f>
        <v>1800</v>
      </c>
      <c r="J1407" s="4">
        <f>Table1[[#This Row],[Column1]]</f>
        <v>0</v>
      </c>
    </row>
    <row r="1408" spans="1:10" hidden="1" x14ac:dyDescent="0.3">
      <c r="A1408" s="2" t="str">
        <f>Table1[[#This Row],[Befolyt]]</f>
        <v>n</v>
      </c>
      <c r="B1408" t="str">
        <f>Table1[[#This Row],[ÜK]]</f>
        <v>Négyesy Gábor</v>
      </c>
      <c r="C1408" s="3" t="str">
        <f>Table1[[#This Row],[Szla]]</f>
        <v>364/2026</v>
      </c>
      <c r="D1408" s="6">
        <f>Table1[[#This Row],[Kelt_hó]]</f>
        <v>2</v>
      </c>
      <c r="E1408" t="str">
        <f>Table1[[#This Row],[Vevő]]</f>
        <v>Agro Felcsút Kft.</v>
      </c>
      <c r="F1408" t="str">
        <f>Table1[[#This Row],[Termékkör]]</f>
        <v>Textilkötelek hevederek</v>
      </c>
      <c r="G1408" s="4">
        <f>Table1[[#This Row],[SzumElad]]</f>
        <v>9920</v>
      </c>
      <c r="H1408" s="7">
        <f>Table1[[#This Row],[Jut_%]]</f>
        <v>6.66</v>
      </c>
      <c r="I1408" s="4">
        <f>Table1[[#This Row],[Jut]]</f>
        <v>660.67200000000003</v>
      </c>
      <c r="J1408" s="4">
        <f>Table1[[#This Row],[Column1]]</f>
        <v>0</v>
      </c>
    </row>
    <row r="1409" spans="1:10" hidden="1" x14ac:dyDescent="0.3">
      <c r="A1409" s="2" t="str">
        <f>Table1[[#This Row],[Befolyt]]</f>
        <v>n</v>
      </c>
      <c r="B1409" t="str">
        <f>Table1[[#This Row],[ÜK]]</f>
        <v>Négyesy Gábor</v>
      </c>
      <c r="C1409" s="3" t="str">
        <f>Table1[[#This Row],[Szla]]</f>
        <v>364/2026</v>
      </c>
      <c r="D1409" s="6">
        <f>Table1[[#This Row],[Kelt_hó]]</f>
        <v>2</v>
      </c>
      <c r="E1409" t="str">
        <f>Table1[[#This Row],[Vevő]]</f>
        <v>Agro Felcsút Kft.</v>
      </c>
      <c r="F1409" t="str">
        <f>Table1[[#This Row],[Termékkör]]</f>
        <v>Kapcsolóelemek</v>
      </c>
      <c r="G1409" s="4">
        <f>Table1[[#This Row],[SzumElad]]</f>
        <v>8560</v>
      </c>
      <c r="H1409" s="7">
        <f>Table1[[#This Row],[Jut_%]]</f>
        <v>2.3199999999999998</v>
      </c>
      <c r="I1409" s="4">
        <f>Table1[[#This Row],[Jut]]</f>
        <v>198.59199999999998</v>
      </c>
      <c r="J1409" s="4">
        <f>Table1[[#This Row],[Column1]]</f>
        <v>0</v>
      </c>
    </row>
    <row r="1410" spans="1:10" hidden="1" x14ac:dyDescent="0.3">
      <c r="A1410" s="2" t="str">
        <f>Table1[[#This Row],[Befolyt]]</f>
        <v>n</v>
      </c>
      <c r="B1410" t="str">
        <f>Table1[[#This Row],[ÜK]]</f>
        <v>Négyesy Gábor</v>
      </c>
      <c r="C1410" s="3" t="str">
        <f>Table1[[#This Row],[Szla]]</f>
        <v>363/2026</v>
      </c>
      <c r="D1410" s="6">
        <f>Table1[[#This Row],[Kelt_hó]]</f>
        <v>2</v>
      </c>
      <c r="E1410" t="str">
        <f>Table1[[#This Row],[Vevő]]</f>
        <v>ASG Vízgép Kft.</v>
      </c>
      <c r="F1410" t="str">
        <f>Table1[[#This Row],[Termékkör]]</f>
        <v>Textilkötelek hevederek</v>
      </c>
      <c r="G1410" s="4">
        <f>Table1[[#This Row],[SzumElad]]</f>
        <v>122400</v>
      </c>
      <c r="H1410" s="7">
        <f>Table1[[#This Row],[Jut_%]]</f>
        <v>7.5</v>
      </c>
      <c r="I1410" s="4">
        <f>Table1[[#This Row],[Jut]]</f>
        <v>9180</v>
      </c>
      <c r="J1410" s="4">
        <f>Table1[[#This Row],[Column1]]</f>
        <v>0</v>
      </c>
    </row>
    <row r="1411" spans="1:10" hidden="1" x14ac:dyDescent="0.3">
      <c r="A1411" s="2" t="str">
        <f>Table1[[#This Row],[Befolyt]]</f>
        <v>n</v>
      </c>
      <c r="B1411" t="str">
        <f>Table1[[#This Row],[ÜK]]</f>
        <v>Négyesy Gábor</v>
      </c>
      <c r="C1411" s="3" t="str">
        <f>Table1[[#This Row],[Szla]]</f>
        <v>363/2026</v>
      </c>
      <c r="D1411" s="6">
        <f>Table1[[#This Row],[Kelt_hó]]</f>
        <v>2</v>
      </c>
      <c r="E1411" t="str">
        <f>Table1[[#This Row],[Vevő]]</f>
        <v>ASG Vízgép Kft.</v>
      </c>
      <c r="F1411" t="str">
        <f>Table1[[#This Row],[Termékkör]]</f>
        <v>Textilkötelek hevederek</v>
      </c>
      <c r="G1411" s="4">
        <f>Table1[[#This Row],[SzumElad]]</f>
        <v>17000</v>
      </c>
      <c r="H1411" s="7">
        <f>Table1[[#This Row],[Jut_%]]</f>
        <v>13.53</v>
      </c>
      <c r="I1411" s="4">
        <f>Table1[[#This Row],[Jut]]</f>
        <v>2300.1</v>
      </c>
      <c r="J1411" s="4">
        <f>Table1[[#This Row],[Column1]]</f>
        <v>0</v>
      </c>
    </row>
    <row r="1412" spans="1:10" hidden="1" x14ac:dyDescent="0.3">
      <c r="A1412" s="2" t="str">
        <f>Table1[[#This Row],[Befolyt]]</f>
        <v>n</v>
      </c>
      <c r="B1412" t="str">
        <f>Table1[[#This Row],[ÜK]]</f>
        <v>Négyesy Gábor</v>
      </c>
      <c r="C1412" s="3" t="str">
        <f>Table1[[#This Row],[Szla]]</f>
        <v>363/2026</v>
      </c>
      <c r="D1412" s="6">
        <f>Table1[[#This Row],[Kelt_hó]]</f>
        <v>2</v>
      </c>
      <c r="E1412" t="str">
        <f>Table1[[#This Row],[Vevő]]</f>
        <v>ASG Vízgép Kft.</v>
      </c>
      <c r="F1412" t="str">
        <f>Table1[[#This Row],[Termékkör]]</f>
        <v>Textilkötelek hevederek</v>
      </c>
      <c r="G1412" s="4">
        <f>Table1[[#This Row],[SzumElad]]</f>
        <v>37500</v>
      </c>
      <c r="H1412" s="7">
        <f>Table1[[#This Row],[Jut_%]]</f>
        <v>15.2</v>
      </c>
      <c r="I1412" s="4">
        <f>Table1[[#This Row],[Jut]]</f>
        <v>5700</v>
      </c>
      <c r="J1412" s="4">
        <f>Table1[[#This Row],[Column1]]</f>
        <v>0</v>
      </c>
    </row>
    <row r="1413" spans="1:10" hidden="1" x14ac:dyDescent="0.3">
      <c r="A1413" s="2" t="str">
        <f>Table1[[#This Row],[Befolyt]]</f>
        <v>n</v>
      </c>
      <c r="B1413" t="str">
        <f>Table1[[#This Row],[ÜK]]</f>
        <v>Négyesy Gábor</v>
      </c>
      <c r="C1413" s="3" t="str">
        <f>Table1[[#This Row],[Szla]]</f>
        <v>362/2026</v>
      </c>
      <c r="D1413" s="6">
        <f>Table1[[#This Row],[Kelt_hó]]</f>
        <v>2</v>
      </c>
      <c r="E1413" t="str">
        <f>Table1[[#This Row],[Vevő]]</f>
        <v>Sodronykötél Kft</v>
      </c>
      <c r="F1413" t="str">
        <f>Table1[[#This Row],[Termékkör]]</f>
        <v>Textilkötelek hevederek</v>
      </c>
      <c r="G1413" s="4">
        <f>Table1[[#This Row],[SzumElad]]</f>
        <v>23166</v>
      </c>
      <c r="H1413" s="7">
        <f>Table1[[#This Row],[Jut_%]]</f>
        <v>6</v>
      </c>
      <c r="I1413" s="4">
        <f>Table1[[#This Row],[Jut]]</f>
        <v>1389.96</v>
      </c>
      <c r="J1413" s="4">
        <f>Table1[[#This Row],[Column1]]</f>
        <v>0</v>
      </c>
    </row>
    <row r="1414" spans="1:10" hidden="1" x14ac:dyDescent="0.3">
      <c r="A1414" s="2" t="str">
        <f>Table1[[#This Row],[Befolyt]]</f>
        <v>n</v>
      </c>
      <c r="B1414" t="str">
        <f>Table1[[#This Row],[ÜK]]</f>
        <v>Négyesy Gábor</v>
      </c>
      <c r="C1414" s="3" t="str">
        <f>Table1[[#This Row],[Szla]]</f>
        <v>362/2026</v>
      </c>
      <c r="D1414" s="6">
        <f>Table1[[#This Row],[Kelt_hó]]</f>
        <v>2</v>
      </c>
      <c r="E1414" t="str">
        <f>Table1[[#This Row],[Vevő]]</f>
        <v>Sodronykötél Kft</v>
      </c>
      <c r="F1414" t="str">
        <f>Table1[[#This Row],[Termékkör]]</f>
        <v>Lánc függesztékek</v>
      </c>
      <c r="G1414" s="4">
        <f>Table1[[#This Row],[SzumElad]]</f>
        <v>29000</v>
      </c>
      <c r="H1414" s="7">
        <f>Table1[[#This Row],[Jut_%]]</f>
        <v>5</v>
      </c>
      <c r="I1414" s="4">
        <f>Table1[[#This Row],[Jut]]</f>
        <v>1450</v>
      </c>
      <c r="J1414" s="4">
        <f>Table1[[#This Row],[Column1]]</f>
        <v>0</v>
      </c>
    </row>
    <row r="1415" spans="1:10" hidden="1" x14ac:dyDescent="0.3">
      <c r="A1415" s="2" t="str">
        <f>Table1[[#This Row],[Befolyt]]</f>
        <v>n</v>
      </c>
      <c r="B1415" t="str">
        <f>Table1[[#This Row],[ÜK]]</f>
        <v>Négyesy Gábor</v>
      </c>
      <c r="C1415" s="3" t="str">
        <f>Table1[[#This Row],[Szla]]</f>
        <v>362/2026</v>
      </c>
      <c r="D1415" s="6">
        <f>Table1[[#This Row],[Kelt_hó]]</f>
        <v>2</v>
      </c>
      <c r="E1415" t="str">
        <f>Table1[[#This Row],[Vevő]]</f>
        <v>Sodronykötél Kft</v>
      </c>
      <c r="F1415" t="str">
        <f>Table1[[#This Row],[Termékkör]]</f>
        <v>Lánc függesztékek</v>
      </c>
      <c r="G1415" s="4">
        <f>Table1[[#This Row],[SzumElad]]</f>
        <v>59136</v>
      </c>
      <c r="H1415" s="7">
        <f>Table1[[#This Row],[Jut_%]]</f>
        <v>3.19</v>
      </c>
      <c r="I1415" s="4">
        <f>Table1[[#This Row],[Jut]]</f>
        <v>1886.4384</v>
      </c>
      <c r="J1415" s="4">
        <f>Table1[[#This Row],[Column1]]</f>
        <v>0</v>
      </c>
    </row>
    <row r="1416" spans="1:10" hidden="1" x14ac:dyDescent="0.3">
      <c r="A1416" s="2" t="str">
        <f>Table1[[#This Row],[Befolyt]]</f>
        <v>n</v>
      </c>
      <c r="B1416" t="str">
        <f>Table1[[#This Row],[ÜK]]</f>
        <v>Négyesy Gábor</v>
      </c>
      <c r="C1416" s="3" t="str">
        <f>Table1[[#This Row],[Szla]]</f>
        <v>362/2026</v>
      </c>
      <c r="D1416" s="6">
        <f>Table1[[#This Row],[Kelt_hó]]</f>
        <v>2</v>
      </c>
      <c r="E1416" t="str">
        <f>Table1[[#This Row],[Vevő]]</f>
        <v>Sodronykötél Kft</v>
      </c>
      <c r="F1416" t="str">
        <f>Table1[[#This Row],[Termékkör]]</f>
        <v>Lánc függesztékek</v>
      </c>
      <c r="G1416" s="4">
        <f>Table1[[#This Row],[SzumElad]]</f>
        <v>30464</v>
      </c>
      <c r="H1416" s="7">
        <f>Table1[[#This Row],[Jut_%]]</f>
        <v>3.18</v>
      </c>
      <c r="I1416" s="4">
        <f>Table1[[#This Row],[Jut]]</f>
        <v>968.75520000000006</v>
      </c>
      <c r="J1416" s="4">
        <f>Table1[[#This Row],[Column1]]</f>
        <v>0</v>
      </c>
    </row>
    <row r="1417" spans="1:10" hidden="1" x14ac:dyDescent="0.3">
      <c r="A1417" s="2" t="str">
        <f>Table1[[#This Row],[Befolyt]]</f>
        <v>n</v>
      </c>
      <c r="B1417" t="str">
        <f>Table1[[#This Row],[ÜK]]</f>
        <v>Négyesy Gábor</v>
      </c>
      <c r="C1417" s="3" t="str">
        <f>Table1[[#This Row],[Szla]]</f>
        <v>362/2026</v>
      </c>
      <c r="D1417" s="6">
        <f>Table1[[#This Row],[Kelt_hó]]</f>
        <v>2</v>
      </c>
      <c r="E1417" t="str">
        <f>Table1[[#This Row],[Vevő]]</f>
        <v>Sodronykötél Kft</v>
      </c>
      <c r="F1417" t="str">
        <f>Table1[[#This Row],[Termékkör]]</f>
        <v>Lánc függesztékek</v>
      </c>
      <c r="G1417" s="4">
        <f>Table1[[#This Row],[SzumElad]]</f>
        <v>13152</v>
      </c>
      <c r="H1417" s="7">
        <f>Table1[[#This Row],[Jut_%]]</f>
        <v>1.66</v>
      </c>
      <c r="I1417" s="4">
        <f>Table1[[#This Row],[Jut]]</f>
        <v>218.32319999999999</v>
      </c>
      <c r="J1417" s="4">
        <f>Table1[[#This Row],[Column1]]</f>
        <v>0</v>
      </c>
    </row>
    <row r="1418" spans="1:10" hidden="1" x14ac:dyDescent="0.3">
      <c r="A1418" s="2" t="str">
        <f>Table1[[#This Row],[Befolyt]]</f>
        <v>n</v>
      </c>
      <c r="B1418" t="str">
        <f>Table1[[#This Row],[ÜK]]</f>
        <v>Négyesy Gábor</v>
      </c>
      <c r="C1418" s="3" t="str">
        <f>Table1[[#This Row],[Szla]]</f>
        <v>362/2026</v>
      </c>
      <c r="D1418" s="6">
        <f>Table1[[#This Row],[Kelt_hó]]</f>
        <v>2</v>
      </c>
      <c r="E1418" t="str">
        <f>Table1[[#This Row],[Vevő]]</f>
        <v>Sodronykötél Kft</v>
      </c>
      <c r="F1418" t="str">
        <f>Table1[[#This Row],[Termékkör]]</f>
        <v>Lánc függesztékek</v>
      </c>
      <c r="G1418" s="4">
        <f>Table1[[#This Row],[SzumElad]]</f>
        <v>173050</v>
      </c>
      <c r="H1418" s="7">
        <f>Table1[[#This Row],[Jut_%]]</f>
        <v>2.4</v>
      </c>
      <c r="I1418" s="4">
        <f>Table1[[#This Row],[Jut]]</f>
        <v>4153.2</v>
      </c>
      <c r="J1418" s="4">
        <f>Table1[[#This Row],[Column1]]</f>
        <v>0</v>
      </c>
    </row>
    <row r="1419" spans="1:10" hidden="1" x14ac:dyDescent="0.3">
      <c r="A1419" s="2" t="str">
        <f>Table1[[#This Row],[Befolyt]]</f>
        <v>n</v>
      </c>
      <c r="B1419" t="str">
        <f>Table1[[#This Row],[ÜK]]</f>
        <v>Négyesy Gábor</v>
      </c>
      <c r="C1419" s="3" t="str">
        <f>Table1[[#This Row],[Szla]]</f>
        <v>362/2026</v>
      </c>
      <c r="D1419" s="6">
        <f>Table1[[#This Row],[Kelt_hó]]</f>
        <v>2</v>
      </c>
      <c r="E1419" t="str">
        <f>Table1[[#This Row],[Vevő]]</f>
        <v>Sodronykötél Kft</v>
      </c>
      <c r="F1419" t="str">
        <f>Table1[[#This Row],[Termékkör]]</f>
        <v>Lánc függesztékek</v>
      </c>
      <c r="G1419" s="4">
        <f>Table1[[#This Row],[SzumElad]]</f>
        <v>12080</v>
      </c>
      <c r="H1419" s="7">
        <f>Table1[[#This Row],[Jut_%]]</f>
        <v>1.66</v>
      </c>
      <c r="I1419" s="4">
        <f>Table1[[#This Row],[Jut]]</f>
        <v>200.52799999999999</v>
      </c>
      <c r="J1419" s="4">
        <f>Table1[[#This Row],[Column1]]</f>
        <v>0</v>
      </c>
    </row>
    <row r="1420" spans="1:10" hidden="1" x14ac:dyDescent="0.3">
      <c r="A1420" s="2" t="str">
        <f>Table1[[#This Row],[Befolyt]]</f>
        <v>n</v>
      </c>
      <c r="B1420" t="str">
        <f>Table1[[#This Row],[ÜK]]</f>
        <v>Négyesy Gábor</v>
      </c>
      <c r="C1420" s="3" t="str">
        <f>Table1[[#This Row],[Szla]]</f>
        <v>362/2026</v>
      </c>
      <c r="D1420" s="6">
        <f>Table1[[#This Row],[Kelt_hó]]</f>
        <v>2</v>
      </c>
      <c r="E1420" t="str">
        <f>Table1[[#This Row],[Vevő]]</f>
        <v>Sodronykötél Kft</v>
      </c>
      <c r="F1420" t="str">
        <f>Table1[[#This Row],[Termékkör]]</f>
        <v>Lánc függesztékek</v>
      </c>
      <c r="G1420" s="4">
        <f>Table1[[#This Row],[SzumElad]]</f>
        <v>12080</v>
      </c>
      <c r="H1420" s="7">
        <f>Table1[[#This Row],[Jut_%]]</f>
        <v>1.66</v>
      </c>
      <c r="I1420" s="4">
        <f>Table1[[#This Row],[Jut]]</f>
        <v>200.52799999999999</v>
      </c>
      <c r="J1420" s="4">
        <f>Table1[[#This Row],[Column1]]</f>
        <v>0</v>
      </c>
    </row>
    <row r="1421" spans="1:10" hidden="1" x14ac:dyDescent="0.3">
      <c r="A1421" s="2" t="str">
        <f>Table1[[#This Row],[Befolyt]]</f>
        <v>n</v>
      </c>
      <c r="B1421" t="str">
        <f>Table1[[#This Row],[ÜK]]</f>
        <v>Négyesy Gábor</v>
      </c>
      <c r="C1421" s="3" t="str">
        <f>Table1[[#This Row],[Szla]]</f>
        <v>362/2026</v>
      </c>
      <c r="D1421" s="6">
        <f>Table1[[#This Row],[Kelt_hó]]</f>
        <v>2</v>
      </c>
      <c r="E1421" t="str">
        <f>Table1[[#This Row],[Vevő]]</f>
        <v>Sodronykötél Kft</v>
      </c>
      <c r="F1421" t="str">
        <f>Table1[[#This Row],[Termékkör]]</f>
        <v>Lánc függesztékek</v>
      </c>
      <c r="G1421" s="4">
        <f>Table1[[#This Row],[SzumElad]]</f>
        <v>10320</v>
      </c>
      <c r="H1421" s="7">
        <f>Table1[[#This Row],[Jut_%]]</f>
        <v>1.66</v>
      </c>
      <c r="I1421" s="4">
        <f>Table1[[#This Row],[Jut]]</f>
        <v>171.31200000000001</v>
      </c>
      <c r="J1421" s="4">
        <f>Table1[[#This Row],[Column1]]</f>
        <v>0</v>
      </c>
    </row>
    <row r="1422" spans="1:10" hidden="1" x14ac:dyDescent="0.3">
      <c r="A1422" s="2" t="str">
        <f>Table1[[#This Row],[Befolyt]]</f>
        <v>n</v>
      </c>
      <c r="B1422" t="str">
        <f>Table1[[#This Row],[ÜK]]</f>
        <v>Négyesy Gábor</v>
      </c>
      <c r="C1422" s="3" t="str">
        <f>Table1[[#This Row],[Szla]]</f>
        <v>362/2026</v>
      </c>
      <c r="D1422" s="6">
        <f>Table1[[#This Row],[Kelt_hó]]</f>
        <v>2</v>
      </c>
      <c r="E1422" t="str">
        <f>Table1[[#This Row],[Vevő]]</f>
        <v>Sodronykötél Kft</v>
      </c>
      <c r="F1422" t="str">
        <f>Table1[[#This Row],[Termékkör]]</f>
        <v>Lánc függesztékek</v>
      </c>
      <c r="G1422" s="4">
        <f>Table1[[#This Row],[SzumElad]]</f>
        <v>8448</v>
      </c>
      <c r="H1422" s="7">
        <f>Table1[[#This Row],[Jut_%]]</f>
        <v>1.66</v>
      </c>
      <c r="I1422" s="4">
        <f>Table1[[#This Row],[Jut]]</f>
        <v>140.23679999999999</v>
      </c>
      <c r="J1422" s="4">
        <f>Table1[[#This Row],[Column1]]</f>
        <v>0</v>
      </c>
    </row>
    <row r="1423" spans="1:10" hidden="1" x14ac:dyDescent="0.3">
      <c r="A1423" s="2" t="str">
        <f>Table1[[#This Row],[Befolyt]]</f>
        <v>n</v>
      </c>
      <c r="B1423" t="str">
        <f>Table1[[#This Row],[ÜK]]</f>
        <v>Négyesy Gábor</v>
      </c>
      <c r="C1423" s="3" t="str">
        <f>Table1[[#This Row],[Szla]]</f>
        <v>362/2026</v>
      </c>
      <c r="D1423" s="6">
        <f>Table1[[#This Row],[Kelt_hó]]</f>
        <v>2</v>
      </c>
      <c r="E1423" t="str">
        <f>Table1[[#This Row],[Vevő]]</f>
        <v>Sodronykötél Kft</v>
      </c>
      <c r="F1423" t="str">
        <f>Table1[[#This Row],[Termékkör]]</f>
        <v>Lánc függesztékek</v>
      </c>
      <c r="G1423" s="4">
        <f>Table1[[#This Row],[SzumElad]]</f>
        <v>11264</v>
      </c>
      <c r="H1423" s="7">
        <f>Table1[[#This Row],[Jut_%]]</f>
        <v>1.66</v>
      </c>
      <c r="I1423" s="4">
        <f>Table1[[#This Row],[Jut]]</f>
        <v>186.98239999999998</v>
      </c>
      <c r="J1423" s="4">
        <f>Table1[[#This Row],[Column1]]</f>
        <v>0</v>
      </c>
    </row>
    <row r="1424" spans="1:10" hidden="1" x14ac:dyDescent="0.3">
      <c r="A1424" s="2" t="str">
        <f>Table1[[#This Row],[Befolyt]]</f>
        <v>n</v>
      </c>
      <c r="B1424" t="str">
        <f>Table1[[#This Row],[ÜK]]</f>
        <v>Négyesy Gábor</v>
      </c>
      <c r="C1424" s="3" t="str">
        <f>Table1[[#This Row],[Szla]]</f>
        <v>362/2026</v>
      </c>
      <c r="D1424" s="6">
        <f>Table1[[#This Row],[Kelt_hó]]</f>
        <v>2</v>
      </c>
      <c r="E1424" t="str">
        <f>Table1[[#This Row],[Vevő]]</f>
        <v>Sodronykötél Kft</v>
      </c>
      <c r="F1424" t="str">
        <f>Table1[[#This Row],[Termékkör]]</f>
        <v>Lánc függesztékek</v>
      </c>
      <c r="G1424" s="4">
        <f>Table1[[#This Row],[SzumElad]]</f>
        <v>27520</v>
      </c>
      <c r="H1424" s="7">
        <f>Table1[[#This Row],[Jut_%]]</f>
        <v>3.72</v>
      </c>
      <c r="I1424" s="4">
        <f>Table1[[#This Row],[Jut]]</f>
        <v>1023.7440000000001</v>
      </c>
      <c r="J1424" s="4">
        <f>Table1[[#This Row],[Column1]]</f>
        <v>0</v>
      </c>
    </row>
    <row r="1425" spans="1:10" hidden="1" x14ac:dyDescent="0.3">
      <c r="A1425" s="2" t="str">
        <f>Table1[[#This Row],[Befolyt]]</f>
        <v>n</v>
      </c>
      <c r="B1425" t="str">
        <f>Table1[[#This Row],[ÜK]]</f>
        <v>Négyesy Gábor</v>
      </c>
      <c r="C1425" s="3" t="str">
        <f>Table1[[#This Row],[Szla]]</f>
        <v>362/2026</v>
      </c>
      <c r="D1425" s="6">
        <f>Table1[[#This Row],[Kelt_hó]]</f>
        <v>2</v>
      </c>
      <c r="E1425" t="str">
        <f>Table1[[#This Row],[Vevő]]</f>
        <v>Sodronykötél Kft</v>
      </c>
      <c r="F1425" t="str">
        <f>Table1[[#This Row],[Termékkör]]</f>
        <v>Lánc függesztékek</v>
      </c>
      <c r="G1425" s="4">
        <f>Table1[[#This Row],[SzumElad]]</f>
        <v>22016</v>
      </c>
      <c r="H1425" s="7">
        <f>Table1[[#This Row],[Jut_%]]</f>
        <v>3.72</v>
      </c>
      <c r="I1425" s="4">
        <f>Table1[[#This Row],[Jut]]</f>
        <v>818.99520000000007</v>
      </c>
      <c r="J1425" s="4">
        <f>Table1[[#This Row],[Column1]]</f>
        <v>0</v>
      </c>
    </row>
    <row r="1426" spans="1:10" hidden="1" x14ac:dyDescent="0.3">
      <c r="A1426" s="2" t="str">
        <f>Table1[[#This Row],[Befolyt]]</f>
        <v>n</v>
      </c>
      <c r="B1426" t="str">
        <f>Table1[[#This Row],[ÜK]]</f>
        <v>Négyesy Gábor</v>
      </c>
      <c r="C1426" s="3" t="str">
        <f>Table1[[#This Row],[Szla]]</f>
        <v>362/2026</v>
      </c>
      <c r="D1426" s="6">
        <f>Table1[[#This Row],[Kelt_hó]]</f>
        <v>2</v>
      </c>
      <c r="E1426" t="str">
        <f>Table1[[#This Row],[Vevő]]</f>
        <v>Sodronykötél Kft</v>
      </c>
      <c r="F1426" t="str">
        <f>Table1[[#This Row],[Termékkör]]</f>
        <v>Lánc függesztékek</v>
      </c>
      <c r="G1426" s="4">
        <f>Table1[[#This Row],[SzumElad]]</f>
        <v>10880</v>
      </c>
      <c r="H1426" s="7">
        <f>Table1[[#This Row],[Jut_%]]</f>
        <v>1.66</v>
      </c>
      <c r="I1426" s="4">
        <f>Table1[[#This Row],[Jut]]</f>
        <v>180.608</v>
      </c>
      <c r="J1426" s="4">
        <f>Table1[[#This Row],[Column1]]</f>
        <v>0</v>
      </c>
    </row>
    <row r="1427" spans="1:10" hidden="1" x14ac:dyDescent="0.3">
      <c r="A1427" s="2" t="str">
        <f>Table1[[#This Row],[Befolyt]]</f>
        <v>n</v>
      </c>
      <c r="B1427" t="str">
        <f>Table1[[#This Row],[ÜK]]</f>
        <v>Négyesy Gábor</v>
      </c>
      <c r="C1427" s="3" t="str">
        <f>Table1[[#This Row],[Szla]]</f>
        <v>362/2026</v>
      </c>
      <c r="D1427" s="6">
        <f>Table1[[#This Row],[Kelt_hó]]</f>
        <v>2</v>
      </c>
      <c r="E1427" t="str">
        <f>Table1[[#This Row],[Vevő]]</f>
        <v>Sodronykötél Kft</v>
      </c>
      <c r="F1427" t="str">
        <f>Table1[[#This Row],[Termékkör]]</f>
        <v>Lánc függesztékek</v>
      </c>
      <c r="G1427" s="4">
        <f>Table1[[#This Row],[SzumElad]]</f>
        <v>47360</v>
      </c>
      <c r="H1427" s="7">
        <f>Table1[[#This Row],[Jut_%]]</f>
        <v>1.66</v>
      </c>
      <c r="I1427" s="4">
        <f>Table1[[#This Row],[Jut]]</f>
        <v>786.17599999999993</v>
      </c>
      <c r="J1427" s="4">
        <f>Table1[[#This Row],[Column1]]</f>
        <v>0</v>
      </c>
    </row>
    <row r="1428" spans="1:10" hidden="1" x14ac:dyDescent="0.3">
      <c r="A1428" s="2" t="str">
        <f>Table1[[#This Row],[Befolyt]]</f>
        <v>n</v>
      </c>
      <c r="B1428" t="str">
        <f>Table1[[#This Row],[ÜK]]</f>
        <v>Négyesy Gábor</v>
      </c>
      <c r="C1428" s="3" t="str">
        <f>Table1[[#This Row],[Szla]]</f>
        <v>362/2026</v>
      </c>
      <c r="D1428" s="6">
        <f>Table1[[#This Row],[Kelt_hó]]</f>
        <v>2</v>
      </c>
      <c r="E1428" t="str">
        <f>Table1[[#This Row],[Vevő]]</f>
        <v>Sodronykötél Kft</v>
      </c>
      <c r="F1428" t="str">
        <f>Table1[[#This Row],[Termékkör]]</f>
        <v>Lánc függesztékek</v>
      </c>
      <c r="G1428" s="4">
        <f>Table1[[#This Row],[SzumElad]]</f>
        <v>14850</v>
      </c>
      <c r="H1428" s="7">
        <f>Table1[[#This Row],[Jut_%]]</f>
        <v>3.33</v>
      </c>
      <c r="I1428" s="4">
        <f>Table1[[#This Row],[Jut]]</f>
        <v>494.505</v>
      </c>
      <c r="J1428" s="4">
        <f>Table1[[#This Row],[Column1]]</f>
        <v>0</v>
      </c>
    </row>
    <row r="1429" spans="1:10" hidden="1" x14ac:dyDescent="0.3">
      <c r="A1429" s="2" t="str">
        <f>Table1[[#This Row],[Befolyt]]</f>
        <v>n</v>
      </c>
      <c r="B1429" t="str">
        <f>Table1[[#This Row],[ÜK]]</f>
        <v>Négyesy Gábor</v>
      </c>
      <c r="C1429" s="3" t="str">
        <f>Table1[[#This Row],[Szla]]</f>
        <v>362/2026</v>
      </c>
      <c r="D1429" s="6">
        <f>Table1[[#This Row],[Kelt_hó]]</f>
        <v>2</v>
      </c>
      <c r="E1429" t="str">
        <f>Table1[[#This Row],[Vevő]]</f>
        <v>Sodronykötél Kft</v>
      </c>
      <c r="F1429" t="str">
        <f>Table1[[#This Row],[Termékkör]]</f>
        <v>Lánc függesztékek</v>
      </c>
      <c r="G1429" s="4">
        <f>Table1[[#This Row],[SzumElad]]</f>
        <v>16720</v>
      </c>
      <c r="H1429" s="7">
        <f>Table1[[#This Row],[Jut_%]]</f>
        <v>1.66</v>
      </c>
      <c r="I1429" s="4">
        <f>Table1[[#This Row],[Jut]]</f>
        <v>277.55199999999996</v>
      </c>
      <c r="J1429" s="4">
        <f>Table1[[#This Row],[Column1]]</f>
        <v>0</v>
      </c>
    </row>
    <row r="1430" spans="1:10" hidden="1" x14ac:dyDescent="0.3">
      <c r="A1430" s="2" t="str">
        <f>Table1[[#This Row],[Befolyt]]</f>
        <v>n</v>
      </c>
      <c r="B1430" t="str">
        <f>Table1[[#This Row],[ÜK]]</f>
        <v>Négyesy Gábor</v>
      </c>
      <c r="C1430" s="3" t="str">
        <f>Table1[[#This Row],[Szla]]</f>
        <v>362/2026</v>
      </c>
      <c r="D1430" s="6">
        <f>Table1[[#This Row],[Kelt_hó]]</f>
        <v>2</v>
      </c>
      <c r="E1430" t="str">
        <f>Table1[[#This Row],[Vevő]]</f>
        <v>Sodronykötél Kft</v>
      </c>
      <c r="F1430" t="str">
        <f>Table1[[#This Row],[Termékkör]]</f>
        <v>Lánc függesztékek</v>
      </c>
      <c r="G1430" s="4">
        <f>Table1[[#This Row],[SzumElad]]</f>
        <v>19152</v>
      </c>
      <c r="H1430" s="7">
        <f>Table1[[#This Row],[Jut_%]]</f>
        <v>1.66</v>
      </c>
      <c r="I1430" s="4">
        <f>Table1[[#This Row],[Jut]]</f>
        <v>317.92320000000001</v>
      </c>
      <c r="J1430" s="4">
        <f>Table1[[#This Row],[Column1]]</f>
        <v>0</v>
      </c>
    </row>
    <row r="1431" spans="1:10" hidden="1" x14ac:dyDescent="0.3">
      <c r="A1431" s="2" t="str">
        <f>Table1[[#This Row],[Befolyt]]</f>
        <v>n</v>
      </c>
      <c r="B1431" t="str">
        <f>Table1[[#This Row],[ÜK]]</f>
        <v>Négyesy Gábor</v>
      </c>
      <c r="C1431" s="3" t="str">
        <f>Table1[[#This Row],[Szla]]</f>
        <v>362/2026</v>
      </c>
      <c r="D1431" s="6">
        <f>Table1[[#This Row],[Kelt_hó]]</f>
        <v>2</v>
      </c>
      <c r="E1431" t="str">
        <f>Table1[[#This Row],[Vevő]]</f>
        <v>Sodronykötél Kft</v>
      </c>
      <c r="F1431" t="str">
        <f>Table1[[#This Row],[Termékkör]]</f>
        <v>Lánc függesztékek</v>
      </c>
      <c r="G1431" s="4">
        <f>Table1[[#This Row],[SzumElad]]</f>
        <v>10864</v>
      </c>
      <c r="H1431" s="7">
        <f>Table1[[#This Row],[Jut_%]]</f>
        <v>1.66</v>
      </c>
      <c r="I1431" s="4">
        <f>Table1[[#This Row],[Jut]]</f>
        <v>180.34239999999997</v>
      </c>
      <c r="J1431" s="4">
        <f>Table1[[#This Row],[Column1]]</f>
        <v>0</v>
      </c>
    </row>
    <row r="1432" spans="1:10" hidden="1" x14ac:dyDescent="0.3">
      <c r="A1432" s="2" t="str">
        <f>Table1[[#This Row],[Befolyt]]</f>
        <v>n</v>
      </c>
      <c r="B1432" t="str">
        <f>Table1[[#This Row],[ÜK]]</f>
        <v>Négyesy Gábor</v>
      </c>
      <c r="C1432" s="3" t="str">
        <f>Table1[[#This Row],[Szla]]</f>
        <v>362/2026</v>
      </c>
      <c r="D1432" s="6">
        <f>Table1[[#This Row],[Kelt_hó]]</f>
        <v>2</v>
      </c>
      <c r="E1432" t="str">
        <f>Table1[[#This Row],[Vevő]]</f>
        <v>Sodronykötél Kft</v>
      </c>
      <c r="F1432" t="str">
        <f>Table1[[#This Row],[Termékkör]]</f>
        <v>Lánc függesztékek</v>
      </c>
      <c r="G1432" s="4">
        <f>Table1[[#This Row],[SzumElad]]</f>
        <v>21040</v>
      </c>
      <c r="H1432" s="7">
        <f>Table1[[#This Row],[Jut_%]]</f>
        <v>2.99</v>
      </c>
      <c r="I1432" s="4">
        <f>Table1[[#This Row],[Jut]]</f>
        <v>629.096</v>
      </c>
      <c r="J1432" s="4">
        <f>Table1[[#This Row],[Column1]]</f>
        <v>0</v>
      </c>
    </row>
    <row r="1433" spans="1:10" hidden="1" x14ac:dyDescent="0.3">
      <c r="A1433" s="2" t="str">
        <f>Table1[[#This Row],[Befolyt]]</f>
        <v>n</v>
      </c>
      <c r="B1433" t="str">
        <f>Table1[[#This Row],[ÜK]]</f>
        <v>Négyesy Gábor</v>
      </c>
      <c r="C1433" s="3" t="str">
        <f>Table1[[#This Row],[Szla]]</f>
        <v>362/2026</v>
      </c>
      <c r="D1433" s="6">
        <f>Table1[[#This Row],[Kelt_hó]]</f>
        <v>2</v>
      </c>
      <c r="E1433" t="str">
        <f>Table1[[#This Row],[Vevő]]</f>
        <v>Sodronykötél Kft</v>
      </c>
      <c r="F1433" t="str">
        <f>Table1[[#This Row],[Termékkör]]</f>
        <v>Lánc függesztékek</v>
      </c>
      <c r="G1433" s="4">
        <f>Table1[[#This Row],[SzumElad]]</f>
        <v>21040</v>
      </c>
      <c r="H1433" s="7">
        <f>Table1[[#This Row],[Jut_%]]</f>
        <v>2.99</v>
      </c>
      <c r="I1433" s="4">
        <f>Table1[[#This Row],[Jut]]</f>
        <v>629.096</v>
      </c>
      <c r="J1433" s="4">
        <f>Table1[[#This Row],[Column1]]</f>
        <v>0</v>
      </c>
    </row>
    <row r="1434" spans="1:10" hidden="1" x14ac:dyDescent="0.3">
      <c r="A1434" s="2" t="str">
        <f>Table1[[#This Row],[Befolyt]]</f>
        <v>n</v>
      </c>
      <c r="B1434" t="str">
        <f>Table1[[#This Row],[ÜK]]</f>
        <v>Négyesy Gábor</v>
      </c>
      <c r="C1434" s="3" t="str">
        <f>Table1[[#This Row],[Szla]]</f>
        <v>362/2026</v>
      </c>
      <c r="D1434" s="6">
        <f>Table1[[#This Row],[Kelt_hó]]</f>
        <v>2</v>
      </c>
      <c r="E1434" t="str">
        <f>Table1[[#This Row],[Vevő]]</f>
        <v>Sodronykötél Kft</v>
      </c>
      <c r="F1434" t="str">
        <f>Table1[[#This Row],[Termékkör]]</f>
        <v>Lánc függesztékek</v>
      </c>
      <c r="G1434" s="4">
        <f>Table1[[#This Row],[SzumElad]]</f>
        <v>12792</v>
      </c>
      <c r="H1434" s="7">
        <f>Table1[[#This Row],[Jut_%]]</f>
        <v>1.66</v>
      </c>
      <c r="I1434" s="4">
        <f>Table1[[#This Row],[Jut]]</f>
        <v>212.34719999999999</v>
      </c>
      <c r="J1434" s="4">
        <f>Table1[[#This Row],[Column1]]</f>
        <v>0</v>
      </c>
    </row>
    <row r="1435" spans="1:10" hidden="1" x14ac:dyDescent="0.3">
      <c r="A1435" s="2" t="str">
        <f>Table1[[#This Row],[Befolyt]]</f>
        <v>n</v>
      </c>
      <c r="B1435" t="str">
        <f>Table1[[#This Row],[ÜK]]</f>
        <v>Négyesy Gábor</v>
      </c>
      <c r="C1435" s="3" t="str">
        <f>Table1[[#This Row],[Szla]]</f>
        <v>362/2026</v>
      </c>
      <c r="D1435" s="6">
        <f>Table1[[#This Row],[Kelt_hó]]</f>
        <v>2</v>
      </c>
      <c r="E1435" t="str">
        <f>Table1[[#This Row],[Vevő]]</f>
        <v>Sodronykötél Kft</v>
      </c>
      <c r="F1435" t="str">
        <f>Table1[[#This Row],[Termékkör]]</f>
        <v>Textilkötelek hevederek</v>
      </c>
      <c r="G1435" s="4">
        <f>Table1[[#This Row],[SzumElad]]</f>
        <v>11820</v>
      </c>
      <c r="H1435" s="7">
        <f>Table1[[#This Row],[Jut_%]]</f>
        <v>3.32</v>
      </c>
      <c r="I1435" s="4">
        <f>Table1[[#This Row],[Jut]]</f>
        <v>392.42400000000004</v>
      </c>
      <c r="J1435" s="4">
        <f>Table1[[#This Row],[Column1]]</f>
        <v>0</v>
      </c>
    </row>
    <row r="1436" spans="1:10" hidden="1" x14ac:dyDescent="0.3">
      <c r="A1436" s="2" t="str">
        <f>Table1[[#This Row],[Befolyt]]</f>
        <v>n</v>
      </c>
      <c r="B1436" t="str">
        <f>Table1[[#This Row],[ÜK]]</f>
        <v>Négyesy Gábor</v>
      </c>
      <c r="C1436" s="3" t="str">
        <f>Table1[[#This Row],[Szla]]</f>
        <v>362/2026</v>
      </c>
      <c r="D1436" s="6">
        <f>Table1[[#This Row],[Kelt_hó]]</f>
        <v>2</v>
      </c>
      <c r="E1436" t="str">
        <f>Table1[[#This Row],[Vevő]]</f>
        <v>Sodronykötél Kft</v>
      </c>
      <c r="F1436" t="str">
        <f>Table1[[#This Row],[Termékkör]]</f>
        <v>Textilkötelek hevederek</v>
      </c>
      <c r="G1436" s="4">
        <f>Table1[[#This Row],[SzumElad]]</f>
        <v>7910</v>
      </c>
      <c r="H1436" s="7">
        <f>Table1[[#This Row],[Jut_%]]</f>
        <v>2.94</v>
      </c>
      <c r="I1436" s="4">
        <f>Table1[[#This Row],[Jut]]</f>
        <v>232.55399999999997</v>
      </c>
      <c r="J1436" s="4">
        <f>Table1[[#This Row],[Column1]]</f>
        <v>0</v>
      </c>
    </row>
    <row r="1437" spans="1:10" hidden="1" x14ac:dyDescent="0.3">
      <c r="A1437" s="2" t="str">
        <f>Table1[[#This Row],[Befolyt]]</f>
        <v>n</v>
      </c>
      <c r="B1437" t="str">
        <f>Table1[[#This Row],[ÜK]]</f>
        <v>Négyesy Gábor</v>
      </c>
      <c r="C1437" s="3" t="str">
        <f>Table1[[#This Row],[Szla]]</f>
        <v>362/2026</v>
      </c>
      <c r="D1437" s="6">
        <f>Table1[[#This Row],[Kelt_hó]]</f>
        <v>2</v>
      </c>
      <c r="E1437" t="str">
        <f>Table1[[#This Row],[Vevő]]</f>
        <v>Sodronykötél Kft</v>
      </c>
      <c r="F1437" t="str">
        <f>Table1[[#This Row],[Termékkör]]</f>
        <v>Textilkötelek hevederek</v>
      </c>
      <c r="G1437" s="4">
        <f>Table1[[#This Row],[SzumElad]]</f>
        <v>62100</v>
      </c>
      <c r="H1437" s="7">
        <f>Table1[[#This Row],[Jut_%]]</f>
        <v>2.4</v>
      </c>
      <c r="I1437" s="4">
        <f>Table1[[#This Row],[Jut]]</f>
        <v>1490.4</v>
      </c>
      <c r="J1437" s="4">
        <f>Table1[[#This Row],[Column1]]</f>
        <v>0</v>
      </c>
    </row>
    <row r="1438" spans="1:10" hidden="1" x14ac:dyDescent="0.3">
      <c r="A1438" s="2" t="str">
        <f>Table1[[#This Row],[Befolyt]]</f>
        <v>n</v>
      </c>
      <c r="B1438" t="str">
        <f>Table1[[#This Row],[ÜK]]</f>
        <v>Négyesy Gábor</v>
      </c>
      <c r="C1438" s="3" t="str">
        <f>Table1[[#This Row],[Szla]]</f>
        <v>362/2026</v>
      </c>
      <c r="D1438" s="6">
        <f>Table1[[#This Row],[Kelt_hó]]</f>
        <v>2</v>
      </c>
      <c r="E1438" t="str">
        <f>Table1[[#This Row],[Vevő]]</f>
        <v>Sodronykötél Kft</v>
      </c>
      <c r="F1438" t="str">
        <f>Table1[[#This Row],[Termékkör]]</f>
        <v>Textilkötelek hevederek</v>
      </c>
      <c r="G1438" s="4">
        <f>Table1[[#This Row],[SzumElad]]</f>
        <v>30250</v>
      </c>
      <c r="H1438" s="7">
        <f>Table1[[#This Row],[Jut_%]]</f>
        <v>2.4900000000000002</v>
      </c>
      <c r="I1438" s="4">
        <f>Table1[[#This Row],[Jut]]</f>
        <v>753.22500000000002</v>
      </c>
      <c r="J1438" s="4">
        <f>Table1[[#This Row],[Column1]]</f>
        <v>0</v>
      </c>
    </row>
    <row r="1439" spans="1:10" hidden="1" x14ac:dyDescent="0.3">
      <c r="A1439" s="2" t="str">
        <f>Table1[[#This Row],[Befolyt]]</f>
        <v>n</v>
      </c>
      <c r="B1439" t="str">
        <f>Table1[[#This Row],[ÜK]]</f>
        <v>Négyesy Gábor</v>
      </c>
      <c r="C1439" s="3" t="str">
        <f>Table1[[#This Row],[Szla]]</f>
        <v>362/2026</v>
      </c>
      <c r="D1439" s="6">
        <f>Table1[[#This Row],[Kelt_hó]]</f>
        <v>2</v>
      </c>
      <c r="E1439" t="str">
        <f>Table1[[#This Row],[Vevő]]</f>
        <v>Sodronykötél Kft</v>
      </c>
      <c r="F1439" t="str">
        <f>Table1[[#This Row],[Termékkör]]</f>
        <v>Textilkötelek hevederek</v>
      </c>
      <c r="G1439" s="4">
        <f>Table1[[#This Row],[SzumElad]]</f>
        <v>9000</v>
      </c>
      <c r="H1439" s="7">
        <f>Table1[[#This Row],[Jut_%]]</f>
        <v>1.65</v>
      </c>
      <c r="I1439" s="4">
        <f>Table1[[#This Row],[Jut]]</f>
        <v>148.5</v>
      </c>
      <c r="J1439" s="4">
        <f>Table1[[#This Row],[Column1]]</f>
        <v>0</v>
      </c>
    </row>
    <row r="1440" spans="1:10" hidden="1" x14ac:dyDescent="0.3">
      <c r="A1440" s="2" t="str">
        <f>Table1[[#This Row],[Befolyt]]</f>
        <v>n</v>
      </c>
      <c r="B1440" t="str">
        <f>Table1[[#This Row],[ÜK]]</f>
        <v>Négyesy Gábor</v>
      </c>
      <c r="C1440" s="3" t="str">
        <f>Table1[[#This Row],[Szla]]</f>
        <v>362/2026</v>
      </c>
      <c r="D1440" s="6">
        <f>Table1[[#This Row],[Kelt_hó]]</f>
        <v>2</v>
      </c>
      <c r="E1440" t="str">
        <f>Table1[[#This Row],[Vevő]]</f>
        <v>Sodronykötél Kft</v>
      </c>
      <c r="F1440" t="str">
        <f>Table1[[#This Row],[Termékkör]]</f>
        <v>Textilkötelek hevederek</v>
      </c>
      <c r="G1440" s="4">
        <f>Table1[[#This Row],[SzumElad]]</f>
        <v>13860</v>
      </c>
      <c r="H1440" s="7">
        <f>Table1[[#This Row],[Jut_%]]</f>
        <v>2.4900000000000002</v>
      </c>
      <c r="I1440" s="4">
        <f>Table1[[#This Row],[Jut]]</f>
        <v>345.11400000000003</v>
      </c>
      <c r="J1440" s="4">
        <f>Table1[[#This Row],[Column1]]</f>
        <v>0</v>
      </c>
    </row>
    <row r="1441" spans="1:10" hidden="1" x14ac:dyDescent="0.3">
      <c r="A1441" s="2" t="str">
        <f>Table1[[#This Row],[Befolyt]]</f>
        <v>n</v>
      </c>
      <c r="B1441" t="str">
        <f>Table1[[#This Row],[ÜK]]</f>
        <v>Négyesy Gábor</v>
      </c>
      <c r="C1441" s="3" t="str">
        <f>Table1[[#This Row],[Szla]]</f>
        <v>362/2026</v>
      </c>
      <c r="D1441" s="6">
        <f>Table1[[#This Row],[Kelt_hó]]</f>
        <v>2</v>
      </c>
      <c r="E1441" t="str">
        <f>Table1[[#This Row],[Vevő]]</f>
        <v>Sodronykötél Kft</v>
      </c>
      <c r="F1441" t="str">
        <f>Table1[[#This Row],[Termékkör]]</f>
        <v>Textilkötelek hevederek</v>
      </c>
      <c r="G1441" s="4">
        <f>Table1[[#This Row],[SzumElad]]</f>
        <v>21700</v>
      </c>
      <c r="H1441" s="7">
        <f>Table1[[#This Row],[Jut_%]]</f>
        <v>4.99</v>
      </c>
      <c r="I1441" s="4">
        <f>Table1[[#This Row],[Jut]]</f>
        <v>1082.83</v>
      </c>
      <c r="J1441" s="4">
        <f>Table1[[#This Row],[Column1]]</f>
        <v>0</v>
      </c>
    </row>
    <row r="1442" spans="1:10" hidden="1" x14ac:dyDescent="0.3">
      <c r="A1442" s="2" t="str">
        <f>Table1[[#This Row],[Befolyt]]</f>
        <v>n</v>
      </c>
      <c r="B1442" t="str">
        <f>Table1[[#This Row],[ÜK]]</f>
        <v>Négyesy Gábor</v>
      </c>
      <c r="C1442" s="3" t="str">
        <f>Table1[[#This Row],[Szla]]</f>
        <v>362/2026</v>
      </c>
      <c r="D1442" s="6">
        <f>Table1[[#This Row],[Kelt_hó]]</f>
        <v>2</v>
      </c>
      <c r="E1442" t="str">
        <f>Table1[[#This Row],[Vevő]]</f>
        <v>Sodronykötél Kft</v>
      </c>
      <c r="F1442" t="str">
        <f>Table1[[#This Row],[Termékkör]]</f>
        <v>Textilkötelek hevederek</v>
      </c>
      <c r="G1442" s="4">
        <f>Table1[[#This Row],[SzumElad]]</f>
        <v>22560</v>
      </c>
      <c r="H1442" s="7">
        <f>Table1[[#This Row],[Jut_%]]</f>
        <v>3.32</v>
      </c>
      <c r="I1442" s="4">
        <f>Table1[[#This Row],[Jut]]</f>
        <v>748.99199999999996</v>
      </c>
      <c r="J1442" s="4">
        <f>Table1[[#This Row],[Column1]]</f>
        <v>0</v>
      </c>
    </row>
    <row r="1443" spans="1:10" hidden="1" x14ac:dyDescent="0.3">
      <c r="A1443" s="2" t="str">
        <f>Table1[[#This Row],[Befolyt]]</f>
        <v>n</v>
      </c>
      <c r="B1443" t="str">
        <f>Table1[[#This Row],[ÜK]]</f>
        <v>Négyesy Gábor</v>
      </c>
      <c r="C1443" s="3" t="str">
        <f>Table1[[#This Row],[Szla]]</f>
        <v>362/2026</v>
      </c>
      <c r="D1443" s="6">
        <f>Table1[[#This Row],[Kelt_hó]]</f>
        <v>2</v>
      </c>
      <c r="E1443" t="str">
        <f>Table1[[#This Row],[Vevő]]</f>
        <v>Sodronykötél Kft</v>
      </c>
      <c r="F1443" t="str">
        <f>Table1[[#This Row],[Termékkör]]</f>
        <v>Textilkötelek hevederek</v>
      </c>
      <c r="G1443" s="4">
        <f>Table1[[#This Row],[SzumElad]]</f>
        <v>20800</v>
      </c>
      <c r="H1443" s="7">
        <f>Table1[[#This Row],[Jut_%]]</f>
        <v>3.52</v>
      </c>
      <c r="I1443" s="4">
        <f>Table1[[#This Row],[Jut]]</f>
        <v>732.16</v>
      </c>
      <c r="J1443" s="4">
        <f>Table1[[#This Row],[Column1]]</f>
        <v>0</v>
      </c>
    </row>
    <row r="1444" spans="1:10" hidden="1" x14ac:dyDescent="0.3">
      <c r="A1444" s="2" t="str">
        <f>Table1[[#This Row],[Befolyt]]</f>
        <v>n</v>
      </c>
      <c r="B1444" t="str">
        <f>Table1[[#This Row],[ÜK]]</f>
        <v>Négyesy Gábor</v>
      </c>
      <c r="C1444" s="3" t="str">
        <f>Table1[[#This Row],[Szla]]</f>
        <v>362/2026</v>
      </c>
      <c r="D1444" s="6">
        <f>Table1[[#This Row],[Kelt_hó]]</f>
        <v>2</v>
      </c>
      <c r="E1444" t="str">
        <f>Table1[[#This Row],[Vevő]]</f>
        <v>Sodronykötél Kft</v>
      </c>
      <c r="F1444" t="str">
        <f>Table1[[#This Row],[Termékkör]]</f>
        <v>Textilkötelek hevederek</v>
      </c>
      <c r="G1444" s="4">
        <f>Table1[[#This Row],[SzumElad]]</f>
        <v>28800</v>
      </c>
      <c r="H1444" s="7">
        <f>Table1[[#This Row],[Jut_%]]</f>
        <v>3.32</v>
      </c>
      <c r="I1444" s="4">
        <f>Table1[[#This Row],[Jut]]</f>
        <v>956.16</v>
      </c>
      <c r="J1444" s="4">
        <f>Table1[[#This Row],[Column1]]</f>
        <v>0</v>
      </c>
    </row>
    <row r="1445" spans="1:10" hidden="1" x14ac:dyDescent="0.3">
      <c r="A1445" s="2" t="str">
        <f>Table1[[#This Row],[Befolyt]]</f>
        <v>n</v>
      </c>
      <c r="B1445" t="str">
        <f>Table1[[#This Row],[ÜK]]</f>
        <v>Négyesy Gábor</v>
      </c>
      <c r="C1445" s="3" t="str">
        <f>Table1[[#This Row],[Szla]]</f>
        <v>362/2026</v>
      </c>
      <c r="D1445" s="6">
        <f>Table1[[#This Row],[Kelt_hó]]</f>
        <v>2</v>
      </c>
      <c r="E1445" t="str">
        <f>Table1[[#This Row],[Vevő]]</f>
        <v>Sodronykötél Kft</v>
      </c>
      <c r="F1445" t="str">
        <f>Table1[[#This Row],[Termékkör]]</f>
        <v>Textilkötelek hevederek</v>
      </c>
      <c r="G1445" s="4">
        <f>Table1[[#This Row],[SzumElad]]</f>
        <v>16450</v>
      </c>
      <c r="H1445" s="7">
        <f>Table1[[#This Row],[Jut_%]]</f>
        <v>3.11</v>
      </c>
      <c r="I1445" s="4">
        <f>Table1[[#This Row],[Jut]]</f>
        <v>511.59500000000003</v>
      </c>
      <c r="J1445" s="4">
        <f>Table1[[#This Row],[Column1]]</f>
        <v>0</v>
      </c>
    </row>
    <row r="1446" spans="1:10" hidden="1" x14ac:dyDescent="0.3">
      <c r="A1446" s="2" t="str">
        <f>Table1[[#This Row],[Befolyt]]</f>
        <v>n</v>
      </c>
      <c r="B1446" t="str">
        <f>Table1[[#This Row],[ÜK]]</f>
        <v>Négyesy Gábor</v>
      </c>
      <c r="C1446" s="3" t="str">
        <f>Table1[[#This Row],[Szla]]</f>
        <v>362/2026</v>
      </c>
      <c r="D1446" s="6">
        <f>Table1[[#This Row],[Kelt_hó]]</f>
        <v>2</v>
      </c>
      <c r="E1446" t="str">
        <f>Table1[[#This Row],[Vevő]]</f>
        <v>Sodronykötél Kft</v>
      </c>
      <c r="F1446" t="str">
        <f>Table1[[#This Row],[Termékkör]]</f>
        <v>Textilkötelek hevederek</v>
      </c>
      <c r="G1446" s="4">
        <f>Table1[[#This Row],[SzumElad]]</f>
        <v>18600</v>
      </c>
      <c r="H1446" s="7">
        <f>Table1[[#This Row],[Jut_%]]</f>
        <v>2.63</v>
      </c>
      <c r="I1446" s="4">
        <f>Table1[[#This Row],[Jut]]</f>
        <v>489.18</v>
      </c>
      <c r="J1446" s="4">
        <f>Table1[[#This Row],[Column1]]</f>
        <v>0</v>
      </c>
    </row>
    <row r="1447" spans="1:10" hidden="1" x14ac:dyDescent="0.3">
      <c r="A1447" s="2" t="str">
        <f>Table1[[#This Row],[Befolyt]]</f>
        <v>n</v>
      </c>
      <c r="B1447" t="str">
        <f>Table1[[#This Row],[ÜK]]</f>
        <v>Négyesy Gábor</v>
      </c>
      <c r="C1447" s="3" t="str">
        <f>Table1[[#This Row],[Szla]]</f>
        <v>362/2026</v>
      </c>
      <c r="D1447" s="6">
        <f>Table1[[#This Row],[Kelt_hó]]</f>
        <v>2</v>
      </c>
      <c r="E1447" t="str">
        <f>Table1[[#This Row],[Vevő]]</f>
        <v>Sodronykötél Kft</v>
      </c>
      <c r="F1447" t="str">
        <f>Table1[[#This Row],[Termékkör]]</f>
        <v>Textilkötelek hevederek</v>
      </c>
      <c r="G1447" s="4">
        <f>Table1[[#This Row],[SzumElad]]</f>
        <v>9230</v>
      </c>
      <c r="H1447" s="7">
        <f>Table1[[#This Row],[Jut_%]]</f>
        <v>4.16</v>
      </c>
      <c r="I1447" s="4">
        <f>Table1[[#This Row],[Jut]]</f>
        <v>383.96800000000002</v>
      </c>
      <c r="J1447" s="4">
        <f>Table1[[#This Row],[Column1]]</f>
        <v>0</v>
      </c>
    </row>
    <row r="1448" spans="1:10" hidden="1" x14ac:dyDescent="0.3">
      <c r="A1448" s="2" t="str">
        <f>Table1[[#This Row],[Befolyt]]</f>
        <v>n</v>
      </c>
      <c r="B1448" t="str">
        <f>Table1[[#This Row],[ÜK]]</f>
        <v>Négyesy Gábor</v>
      </c>
      <c r="C1448" s="3" t="str">
        <f>Table1[[#This Row],[Szla]]</f>
        <v>362/2026</v>
      </c>
      <c r="D1448" s="6">
        <f>Table1[[#This Row],[Kelt_hó]]</f>
        <v>2</v>
      </c>
      <c r="E1448" t="str">
        <f>Table1[[#This Row],[Vevő]]</f>
        <v>Sodronykötél Kft</v>
      </c>
      <c r="F1448" t="str">
        <f>Table1[[#This Row],[Termékkör]]</f>
        <v>Textilkötelek hevederek</v>
      </c>
      <c r="G1448" s="4">
        <f>Table1[[#This Row],[SzumElad]]</f>
        <v>34320</v>
      </c>
      <c r="H1448" s="7">
        <f>Table1[[#This Row],[Jut_%]]</f>
        <v>2.4900000000000002</v>
      </c>
      <c r="I1448" s="4">
        <f>Table1[[#This Row],[Jut]]</f>
        <v>854.56799999999998</v>
      </c>
      <c r="J1448" s="4">
        <f>Table1[[#This Row],[Column1]]</f>
        <v>0</v>
      </c>
    </row>
    <row r="1449" spans="1:10" hidden="1" x14ac:dyDescent="0.3">
      <c r="A1449" s="2" t="str">
        <f>Table1[[#This Row],[Befolyt]]</f>
        <v>n</v>
      </c>
      <c r="B1449" t="str">
        <f>Table1[[#This Row],[ÜK]]</f>
        <v>Négyesy Gábor</v>
      </c>
      <c r="C1449" s="3" t="str">
        <f>Table1[[#This Row],[Szla]]</f>
        <v>362/2026</v>
      </c>
      <c r="D1449" s="6">
        <f>Table1[[#This Row],[Kelt_hó]]</f>
        <v>2</v>
      </c>
      <c r="E1449" t="str">
        <f>Table1[[#This Row],[Vevő]]</f>
        <v>Sodronykötél Kft</v>
      </c>
      <c r="F1449" t="str">
        <f>Table1[[#This Row],[Termékkör]]</f>
        <v>Textilkötelek hevederek</v>
      </c>
      <c r="G1449" s="4">
        <f>Table1[[#This Row],[SzumElad]]</f>
        <v>17160</v>
      </c>
      <c r="H1449" s="7">
        <f>Table1[[#This Row],[Jut_%]]</f>
        <v>2.4900000000000002</v>
      </c>
      <c r="I1449" s="4">
        <f>Table1[[#This Row],[Jut]]</f>
        <v>427.28399999999999</v>
      </c>
      <c r="J1449" s="4">
        <f>Table1[[#This Row],[Column1]]</f>
        <v>0</v>
      </c>
    </row>
    <row r="1450" spans="1:10" hidden="1" x14ac:dyDescent="0.3">
      <c r="A1450" s="2" t="str">
        <f>Table1[[#This Row],[Befolyt]]</f>
        <v>n</v>
      </c>
      <c r="B1450" t="str">
        <f>Table1[[#This Row],[ÜK]]</f>
        <v>Négyesy Gábor</v>
      </c>
      <c r="C1450" s="3" t="str">
        <f>Table1[[#This Row],[Szla]]</f>
        <v>362/2026</v>
      </c>
      <c r="D1450" s="6">
        <f>Table1[[#This Row],[Kelt_hó]]</f>
        <v>2</v>
      </c>
      <c r="E1450" t="str">
        <f>Table1[[#This Row],[Vevő]]</f>
        <v>Sodronykötél Kft</v>
      </c>
      <c r="F1450" t="str">
        <f>Table1[[#This Row],[Termékkör]]</f>
        <v>Textilkötelek hevederek</v>
      </c>
      <c r="G1450" s="4">
        <f>Table1[[#This Row],[SzumElad]]</f>
        <v>34320</v>
      </c>
      <c r="H1450" s="7">
        <f>Table1[[#This Row],[Jut_%]]</f>
        <v>2.4900000000000002</v>
      </c>
      <c r="I1450" s="4">
        <f>Table1[[#This Row],[Jut]]</f>
        <v>854.56799999999998</v>
      </c>
      <c r="J1450" s="4">
        <f>Table1[[#This Row],[Column1]]</f>
        <v>0</v>
      </c>
    </row>
    <row r="1451" spans="1:10" hidden="1" x14ac:dyDescent="0.3">
      <c r="A1451" s="2" t="str">
        <f>Table1[[#This Row],[Befolyt]]</f>
        <v>n</v>
      </c>
      <c r="B1451" t="str">
        <f>Table1[[#This Row],[ÜK]]</f>
        <v>Négyesy Gábor</v>
      </c>
      <c r="C1451" s="3" t="str">
        <f>Table1[[#This Row],[Szla]]</f>
        <v>362/2026</v>
      </c>
      <c r="D1451" s="6">
        <f>Table1[[#This Row],[Kelt_hó]]</f>
        <v>2</v>
      </c>
      <c r="E1451" t="str">
        <f>Table1[[#This Row],[Vevő]]</f>
        <v>Sodronykötél Kft</v>
      </c>
      <c r="F1451" t="str">
        <f>Table1[[#This Row],[Termékkör]]</f>
        <v>Textilkötelek hevederek</v>
      </c>
      <c r="G1451" s="4">
        <f>Table1[[#This Row],[SzumElad]]</f>
        <v>37800</v>
      </c>
      <c r="H1451" s="7">
        <f>Table1[[#This Row],[Jut_%]]</f>
        <v>1.78</v>
      </c>
      <c r="I1451" s="4">
        <f>Table1[[#This Row],[Jut]]</f>
        <v>672.84</v>
      </c>
      <c r="J1451" s="4">
        <f>Table1[[#This Row],[Column1]]</f>
        <v>0</v>
      </c>
    </row>
    <row r="1452" spans="1:10" hidden="1" x14ac:dyDescent="0.3">
      <c r="A1452" s="2" t="str">
        <f>Table1[[#This Row],[Befolyt]]</f>
        <v>n</v>
      </c>
      <c r="B1452" t="str">
        <f>Table1[[#This Row],[ÜK]]</f>
        <v>Négyesy Gábor</v>
      </c>
      <c r="C1452" s="3" t="str">
        <f>Table1[[#This Row],[Szla]]</f>
        <v>362/2026</v>
      </c>
      <c r="D1452" s="6">
        <f>Table1[[#This Row],[Kelt_hó]]</f>
        <v>2</v>
      </c>
      <c r="E1452" t="str">
        <f>Table1[[#This Row],[Vevő]]</f>
        <v>Sodronykötél Kft</v>
      </c>
      <c r="F1452" t="str">
        <f>Table1[[#This Row],[Termékkör]]</f>
        <v>Textilkötelek hevederek</v>
      </c>
      <c r="G1452" s="4">
        <f>Table1[[#This Row],[SzumElad]]</f>
        <v>17900</v>
      </c>
      <c r="H1452" s="7">
        <f>Table1[[#This Row],[Jut_%]]</f>
        <v>3.98</v>
      </c>
      <c r="I1452" s="4">
        <f>Table1[[#This Row],[Jut]]</f>
        <v>712.42</v>
      </c>
      <c r="J1452" s="4">
        <f>Table1[[#This Row],[Column1]]</f>
        <v>0</v>
      </c>
    </row>
    <row r="1453" spans="1:10" hidden="1" x14ac:dyDescent="0.3">
      <c r="A1453" s="2" t="str">
        <f>Table1[[#This Row],[Befolyt]]</f>
        <v>n</v>
      </c>
      <c r="B1453" t="str">
        <f>Table1[[#This Row],[ÜK]]</f>
        <v>Négyesy Gábor</v>
      </c>
      <c r="C1453" s="3" t="str">
        <f>Table1[[#This Row],[Szla]]</f>
        <v>362/2026</v>
      </c>
      <c r="D1453" s="6">
        <f>Table1[[#This Row],[Kelt_hó]]</f>
        <v>2</v>
      </c>
      <c r="E1453" t="str">
        <f>Table1[[#This Row],[Vevő]]</f>
        <v>Sodronykötél Kft</v>
      </c>
      <c r="F1453" t="str">
        <f>Table1[[#This Row],[Termékkör]]</f>
        <v>Lánc függesztékek</v>
      </c>
      <c r="G1453" s="4">
        <f>Table1[[#This Row],[SzumElad]]</f>
        <v>17415</v>
      </c>
      <c r="H1453" s="7">
        <f>Table1[[#This Row],[Jut_%]]</f>
        <v>8.26</v>
      </c>
      <c r="I1453" s="4">
        <f>Table1[[#This Row],[Jut]]</f>
        <v>1438.479</v>
      </c>
      <c r="J1453" s="4">
        <f>Table1[[#This Row],[Column1]]</f>
        <v>0</v>
      </c>
    </row>
    <row r="1454" spans="1:10" hidden="1" x14ac:dyDescent="0.3">
      <c r="A1454" s="2" t="str">
        <f>Table1[[#This Row],[Befolyt]]</f>
        <v>n</v>
      </c>
      <c r="B1454" t="str">
        <f>Table1[[#This Row],[ÜK]]</f>
        <v>Négyesy Gábor</v>
      </c>
      <c r="C1454" s="3" t="str">
        <f>Table1[[#This Row],[Szla]]</f>
        <v>362/2026</v>
      </c>
      <c r="D1454" s="6">
        <f>Table1[[#This Row],[Kelt_hó]]</f>
        <v>2</v>
      </c>
      <c r="E1454" t="str">
        <f>Table1[[#This Row],[Vevő]]</f>
        <v>Sodronykötél Kft</v>
      </c>
      <c r="F1454" t="str">
        <f>Table1[[#This Row],[Termékkör]]</f>
        <v>Lánc függesztékek</v>
      </c>
      <c r="G1454" s="4">
        <f>Table1[[#This Row],[SzumElad]]</f>
        <v>36300</v>
      </c>
      <c r="H1454" s="7">
        <f>Table1[[#This Row],[Jut_%]]</f>
        <v>14.26</v>
      </c>
      <c r="I1454" s="4">
        <f>Table1[[#This Row],[Jut]]</f>
        <v>5176.38</v>
      </c>
      <c r="J1454" s="4">
        <f>Table1[[#This Row],[Column1]]</f>
        <v>0</v>
      </c>
    </row>
    <row r="1455" spans="1:10" hidden="1" x14ac:dyDescent="0.3">
      <c r="A1455" s="2" t="str">
        <f>Table1[[#This Row],[Befolyt]]</f>
        <v>n</v>
      </c>
      <c r="B1455" t="str">
        <f>Table1[[#This Row],[ÜK]]</f>
        <v>Négyesy Gábor</v>
      </c>
      <c r="C1455" s="3" t="str">
        <f>Table1[[#This Row],[Szla]]</f>
        <v>362/2026</v>
      </c>
      <c r="D1455" s="6">
        <f>Table1[[#This Row],[Kelt_hó]]</f>
        <v>2</v>
      </c>
      <c r="E1455" t="str">
        <f>Table1[[#This Row],[Vevő]]</f>
        <v>Sodronykötél Kft</v>
      </c>
      <c r="F1455" t="str">
        <f>Table1[[#This Row],[Termékkör]]</f>
        <v>Lánc függesztékek</v>
      </c>
      <c r="G1455" s="4">
        <f>Table1[[#This Row],[SzumElad]]</f>
        <v>12100</v>
      </c>
      <c r="H1455" s="7">
        <f>Table1[[#This Row],[Jut_%]]</f>
        <v>14.26</v>
      </c>
      <c r="I1455" s="4">
        <f>Table1[[#This Row],[Jut]]</f>
        <v>1725.46</v>
      </c>
      <c r="J1455" s="4">
        <f>Table1[[#This Row],[Column1]]</f>
        <v>0</v>
      </c>
    </row>
    <row r="1456" spans="1:10" hidden="1" x14ac:dyDescent="0.3">
      <c r="A1456" s="2" t="str">
        <f>Table1[[#This Row],[Befolyt]]</f>
        <v>n</v>
      </c>
      <c r="B1456" t="str">
        <f>Table1[[#This Row],[ÜK]]</f>
        <v>Négyesy Gábor</v>
      </c>
      <c r="C1456" s="3" t="str">
        <f>Table1[[#This Row],[Szla]]</f>
        <v>362/2026</v>
      </c>
      <c r="D1456" s="6">
        <f>Table1[[#This Row],[Kelt_hó]]</f>
        <v>2</v>
      </c>
      <c r="E1456" t="str">
        <f>Table1[[#This Row],[Vevő]]</f>
        <v>Sodronykötél Kft</v>
      </c>
      <c r="F1456" t="str">
        <f>Table1[[#This Row],[Termékkör]]</f>
        <v>Rakományrögzítők</v>
      </c>
      <c r="G1456" s="4">
        <f>Table1[[#This Row],[SzumElad]]</f>
        <v>30300</v>
      </c>
      <c r="H1456" s="7">
        <f>Table1[[#This Row],[Jut_%]]</f>
        <v>3.06</v>
      </c>
      <c r="I1456" s="4">
        <f>Table1[[#This Row],[Jut]]</f>
        <v>927.18</v>
      </c>
      <c r="J1456" s="4">
        <f>Table1[[#This Row],[Column1]]</f>
        <v>0</v>
      </c>
    </row>
    <row r="1457" spans="1:10" hidden="1" x14ac:dyDescent="0.3">
      <c r="A1457" s="2" t="str">
        <f>Table1[[#This Row],[Befolyt]]</f>
        <v>n</v>
      </c>
      <c r="B1457" t="str">
        <f>Table1[[#This Row],[ÜK]]</f>
        <v>Négyesy Gábor</v>
      </c>
      <c r="C1457" s="3" t="str">
        <f>Table1[[#This Row],[Szla]]</f>
        <v>362/2026</v>
      </c>
      <c r="D1457" s="6">
        <f>Table1[[#This Row],[Kelt_hó]]</f>
        <v>2</v>
      </c>
      <c r="E1457" t="str">
        <f>Table1[[#This Row],[Vevő]]</f>
        <v>Sodronykötél Kft</v>
      </c>
      <c r="F1457" t="str">
        <f>Table1[[#This Row],[Termékkör]]</f>
        <v>Lánc függesztékek</v>
      </c>
      <c r="G1457" s="4">
        <f>Table1[[#This Row],[SzumElad]]</f>
        <v>36400</v>
      </c>
      <c r="H1457" s="7">
        <f>Table1[[#This Row],[Jut_%]]</f>
        <v>14.23</v>
      </c>
      <c r="I1457" s="4">
        <f>Table1[[#This Row],[Jut]]</f>
        <v>5179.72</v>
      </c>
      <c r="J1457" s="4">
        <f>Table1[[#This Row],[Column1]]</f>
        <v>0</v>
      </c>
    </row>
    <row r="1458" spans="1:10" hidden="1" x14ac:dyDescent="0.3">
      <c r="A1458" s="2" t="str">
        <f>Table1[[#This Row],[Befolyt]]</f>
        <v>n</v>
      </c>
      <c r="B1458" t="str">
        <f>Table1[[#This Row],[ÜK]]</f>
        <v>Négyesy Gábor</v>
      </c>
      <c r="C1458" s="3" t="str">
        <f>Table1[[#This Row],[Szla]]</f>
        <v>362/2026</v>
      </c>
      <c r="D1458" s="6">
        <f>Table1[[#This Row],[Kelt_hó]]</f>
        <v>2</v>
      </c>
      <c r="E1458" t="str">
        <f>Table1[[#This Row],[Vevő]]</f>
        <v>Sodronykötél Kft</v>
      </c>
      <c r="F1458" t="str">
        <f>Table1[[#This Row],[Termékkör]]</f>
        <v>Lánc függesztékek</v>
      </c>
      <c r="G1458" s="4">
        <f>Table1[[#This Row],[SzumElad]]</f>
        <v>18160</v>
      </c>
      <c r="H1458" s="7">
        <f>Table1[[#This Row],[Jut_%]]</f>
        <v>8.61</v>
      </c>
      <c r="I1458" s="4">
        <f>Table1[[#This Row],[Jut]]</f>
        <v>1563.5759999999998</v>
      </c>
      <c r="J1458" s="4">
        <f>Table1[[#This Row],[Column1]]</f>
        <v>0</v>
      </c>
    </row>
    <row r="1459" spans="1:10" hidden="1" x14ac:dyDescent="0.3">
      <c r="A1459" s="2" t="str">
        <f>Table1[[#This Row],[Befolyt]]</f>
        <v>n</v>
      </c>
      <c r="B1459" t="str">
        <f>Table1[[#This Row],[ÜK]]</f>
        <v>Halász Miklós</v>
      </c>
      <c r="C1459" s="3" t="str">
        <f>Table1[[#This Row],[Szla]]</f>
        <v>361/2026</v>
      </c>
      <c r="D1459" s="6">
        <f>Table1[[#This Row],[Kelt_hó]]</f>
        <v>2</v>
      </c>
      <c r="E1459" t="str">
        <f>Table1[[#This Row],[Vevő]]</f>
        <v>Linamar Hungary Zrt. PPM.</v>
      </c>
      <c r="F1459" t="str">
        <f>Table1[[#This Row],[Termékkör]]</f>
        <v>Textilkötelek hevederek</v>
      </c>
      <c r="G1459" s="4">
        <f>Table1[[#This Row],[SzumElad]]</f>
        <v>3150</v>
      </c>
      <c r="H1459" s="7">
        <f>Table1[[#This Row],[Jut_%]]</f>
        <v>3</v>
      </c>
      <c r="I1459" s="4">
        <f>Table1[[#This Row],[Jut]]</f>
        <v>94.5</v>
      </c>
      <c r="J1459" s="4">
        <f>Table1[[#This Row],[Column1]]</f>
        <v>0</v>
      </c>
    </row>
    <row r="1460" spans="1:10" hidden="1" x14ac:dyDescent="0.3">
      <c r="A1460" s="2" t="str">
        <f>Table1[[#This Row],[Befolyt]]</f>
        <v>n</v>
      </c>
      <c r="B1460" t="str">
        <f>Table1[[#This Row],[ÜK]]</f>
        <v>Halász Miklós</v>
      </c>
      <c r="C1460" s="3" t="str">
        <f>Table1[[#This Row],[Szla]]</f>
        <v>361/2026</v>
      </c>
      <c r="D1460" s="6">
        <f>Table1[[#This Row],[Kelt_hó]]</f>
        <v>2</v>
      </c>
      <c r="E1460" t="str">
        <f>Table1[[#This Row],[Vevő]]</f>
        <v>Linamar Hungary Zrt. PPM.</v>
      </c>
      <c r="F1460" t="str">
        <f>Table1[[#This Row],[Termékkör]]</f>
        <v>Textilkötelek hevederek</v>
      </c>
      <c r="G1460" s="4">
        <f>Table1[[#This Row],[SzumElad]]</f>
        <v>18900</v>
      </c>
      <c r="H1460" s="7">
        <f>Table1[[#This Row],[Jut_%]]</f>
        <v>3</v>
      </c>
      <c r="I1460" s="4">
        <f>Table1[[#This Row],[Jut]]</f>
        <v>567</v>
      </c>
      <c r="J1460" s="4">
        <f>Table1[[#This Row],[Column1]]</f>
        <v>0</v>
      </c>
    </row>
    <row r="1461" spans="1:10" hidden="1" x14ac:dyDescent="0.3">
      <c r="A1461" s="2" t="str">
        <f>Table1[[#This Row],[Befolyt]]</f>
        <v>n</v>
      </c>
      <c r="B1461" t="str">
        <f>Table1[[#This Row],[ÜK]]</f>
        <v>Halász Miklós</v>
      </c>
      <c r="C1461" s="3" t="str">
        <f>Table1[[#This Row],[Szla]]</f>
        <v>361/2026</v>
      </c>
      <c r="D1461" s="6">
        <f>Table1[[#This Row],[Kelt_hó]]</f>
        <v>2</v>
      </c>
      <c r="E1461" t="str">
        <f>Table1[[#This Row],[Vevő]]</f>
        <v>Linamar Hungary Zrt. PPM.</v>
      </c>
      <c r="F1461" t="str">
        <f>Table1[[#This Row],[Termékkör]]</f>
        <v>Fuvar</v>
      </c>
      <c r="G1461" s="4">
        <f>Table1[[#This Row],[SzumElad]]</f>
        <v>0</v>
      </c>
      <c r="H1461" s="7">
        <f>Table1[[#This Row],[Jut_%]]</f>
        <v>0</v>
      </c>
      <c r="I1461" s="4">
        <f>Table1[[#This Row],[Jut]]</f>
        <v>0</v>
      </c>
      <c r="J1461" s="4">
        <f>Table1[[#This Row],[Column1]]</f>
        <v>0</v>
      </c>
    </row>
    <row r="1462" spans="1:10" hidden="1" x14ac:dyDescent="0.3">
      <c r="A1462" s="2" t="str">
        <f>Table1[[#This Row],[Befolyt]]</f>
        <v>n</v>
      </c>
      <c r="B1462" t="str">
        <f>Table1[[#This Row],[ÜK]]</f>
        <v>Halász Miklós</v>
      </c>
      <c r="C1462" s="3" t="str">
        <f>Table1[[#This Row],[Szla]]</f>
        <v>360/2026</v>
      </c>
      <c r="D1462" s="6">
        <f>Table1[[#This Row],[Kelt_hó]]</f>
        <v>2</v>
      </c>
      <c r="E1462" t="str">
        <f>Table1[[#This Row],[Vevő]]</f>
        <v>Linamar Hungary Zrt. Oros Division</v>
      </c>
      <c r="F1462" t="str">
        <f>Table1[[#This Row],[Termékkör]]</f>
        <v>Leesés elleni védelem</v>
      </c>
      <c r="G1462" s="4">
        <f>Table1[[#This Row],[SzumElad]]</f>
        <v>19200</v>
      </c>
      <c r="H1462" s="7">
        <f>Table1[[#This Row],[Jut_%]]</f>
        <v>5</v>
      </c>
      <c r="I1462" s="4">
        <f>Table1[[#This Row],[Jut]]</f>
        <v>960</v>
      </c>
      <c r="J1462" s="4">
        <f>Table1[[#This Row],[Column1]]</f>
        <v>0</v>
      </c>
    </row>
    <row r="1463" spans="1:10" hidden="1" x14ac:dyDescent="0.3">
      <c r="A1463" s="2" t="str">
        <f>Table1[[#This Row],[Befolyt]]</f>
        <v>n</v>
      </c>
      <c r="B1463" t="str">
        <f>Table1[[#This Row],[ÜK]]</f>
        <v>Halász Miklós</v>
      </c>
      <c r="C1463" s="3" t="str">
        <f>Table1[[#This Row],[Szla]]</f>
        <v>360/2026</v>
      </c>
      <c r="D1463" s="6">
        <f>Table1[[#This Row],[Kelt_hó]]</f>
        <v>2</v>
      </c>
      <c r="E1463" t="str">
        <f>Table1[[#This Row],[Vevő]]</f>
        <v>Linamar Hungary Zrt. Oros Division</v>
      </c>
      <c r="F1463" t="str">
        <f>Table1[[#This Row],[Termékkör]]</f>
        <v>Fuvar</v>
      </c>
      <c r="G1463" s="4">
        <f>Table1[[#This Row],[SzumElad]]</f>
        <v>2300</v>
      </c>
      <c r="H1463" s="7">
        <f>Table1[[#This Row],[Jut_%]]</f>
        <v>0</v>
      </c>
      <c r="I1463" s="4">
        <f>Table1[[#This Row],[Jut]]</f>
        <v>0</v>
      </c>
      <c r="J1463" s="4">
        <f>Table1[[#This Row],[Column1]]</f>
        <v>0</v>
      </c>
    </row>
    <row r="1464" spans="1:10" hidden="1" x14ac:dyDescent="0.3">
      <c r="A1464" s="2" t="str">
        <f>Table1[[#This Row],[Befolyt]]</f>
        <v>n</v>
      </c>
      <c r="B1464" t="str">
        <f>Table1[[#This Row],[ÜK]]</f>
        <v>Horváth István</v>
      </c>
      <c r="C1464" s="3" t="str">
        <f>Table1[[#This Row],[Szla]]</f>
        <v>359/2026</v>
      </c>
      <c r="D1464" s="6">
        <f>Table1[[#This Row],[Kelt_hó]]</f>
        <v>2</v>
      </c>
      <c r="E1464" t="str">
        <f>Table1[[#This Row],[Vevő]]</f>
        <v>Pilkington AGR Hungary Kft.</v>
      </c>
      <c r="F1464" t="str">
        <f>Table1[[#This Row],[Termékkör]]</f>
        <v>Rakományrögzítők</v>
      </c>
      <c r="G1464" s="4">
        <f>Table1[[#This Row],[SzumElad]]</f>
        <v>278000</v>
      </c>
      <c r="H1464" s="7">
        <f>Table1[[#This Row],[Jut_%]]</f>
        <v>7.5</v>
      </c>
      <c r="I1464" s="4">
        <f>Table1[[#This Row],[Jut]]</f>
        <v>20850</v>
      </c>
      <c r="J1464" s="4">
        <f>Table1[[#This Row],[Column1]]</f>
        <v>0</v>
      </c>
    </row>
    <row r="1465" spans="1:10" hidden="1" x14ac:dyDescent="0.3">
      <c r="A1465" s="2" t="str">
        <f>Table1[[#This Row],[Befolyt]]</f>
        <v>n</v>
      </c>
      <c r="B1465" t="str">
        <f>Table1[[#This Row],[ÜK]]</f>
        <v>Horváth István</v>
      </c>
      <c r="C1465" s="3" t="str">
        <f>Table1[[#This Row],[Szla]]</f>
        <v>359/2026</v>
      </c>
      <c r="D1465" s="6">
        <f>Table1[[#This Row],[Kelt_hó]]</f>
        <v>2</v>
      </c>
      <c r="E1465" t="str">
        <f>Table1[[#This Row],[Vevő]]</f>
        <v>Pilkington AGR Hungary Kft.</v>
      </c>
      <c r="F1465" t="str">
        <f>Table1[[#This Row],[Termékkör]]</f>
        <v>Fuvar</v>
      </c>
      <c r="G1465" s="4">
        <f>Table1[[#This Row],[SzumElad]]</f>
        <v>0</v>
      </c>
      <c r="H1465" s="7">
        <f>Table1[[#This Row],[Jut_%]]</f>
        <v>0</v>
      </c>
      <c r="I1465" s="4">
        <f>Table1[[#This Row],[Jut]]</f>
        <v>0</v>
      </c>
      <c r="J1465" s="4">
        <f>Table1[[#This Row],[Column1]]</f>
        <v>0</v>
      </c>
    </row>
    <row r="1466" spans="1:10" hidden="1" x14ac:dyDescent="0.3">
      <c r="A1466" s="2" t="str">
        <f>Table1[[#This Row],[Befolyt]]</f>
        <v>n</v>
      </c>
      <c r="B1466" t="str">
        <f>Table1[[#This Row],[ÜK]]</f>
        <v>Hegyi Gábor</v>
      </c>
      <c r="C1466" s="3" t="str">
        <f>Table1[[#This Row],[Szla]]</f>
        <v>358/2026</v>
      </c>
      <c r="D1466" s="6">
        <f>Table1[[#This Row],[Kelt_hó]]</f>
        <v>2</v>
      </c>
      <c r="E1466" t="str">
        <f>Table1[[#This Row],[Vevő]]</f>
        <v>Motim Kádkő Kft.</v>
      </c>
      <c r="F1466" t="str">
        <f>Table1[[#This Row],[Termékkör]]</f>
        <v>Lánc függesztékek</v>
      </c>
      <c r="G1466" s="4">
        <f>Table1[[#This Row],[SzumElad]]</f>
        <v>1500</v>
      </c>
      <c r="H1466" s="7">
        <f>Table1[[#This Row],[Jut_%]]</f>
        <v>17.600000000000001</v>
      </c>
      <c r="I1466" s="4">
        <f>Table1[[#This Row],[Jut]]</f>
        <v>264.00000000000006</v>
      </c>
      <c r="J1466" s="4">
        <f>Table1[[#This Row],[Column1]]</f>
        <v>0</v>
      </c>
    </row>
    <row r="1467" spans="1:10" hidden="1" x14ac:dyDescent="0.3">
      <c r="A1467" s="2" t="str">
        <f>Table1[[#This Row],[Befolyt]]</f>
        <v>n</v>
      </c>
      <c r="B1467" t="str">
        <f>Table1[[#This Row],[ÜK]]</f>
        <v>Hegyi Gábor</v>
      </c>
      <c r="C1467" s="3" t="str">
        <f>Table1[[#This Row],[Szla]]</f>
        <v>358/2026</v>
      </c>
      <c r="D1467" s="6">
        <f>Table1[[#This Row],[Kelt_hó]]</f>
        <v>2</v>
      </c>
      <c r="E1467" t="str">
        <f>Table1[[#This Row],[Vevő]]</f>
        <v>Motim Kádkő Kft.</v>
      </c>
      <c r="F1467" t="str">
        <f>Table1[[#This Row],[Termékkör]]</f>
        <v>Lánc függesztékek</v>
      </c>
      <c r="G1467" s="4">
        <f>Table1[[#This Row],[SzumElad]]</f>
        <v>1080</v>
      </c>
      <c r="H1467" s="7">
        <f>Table1[[#This Row],[Jut_%]]</f>
        <v>22.5</v>
      </c>
      <c r="I1467" s="4">
        <f>Table1[[#This Row],[Jut]]</f>
        <v>243</v>
      </c>
      <c r="J1467" s="4">
        <f>Table1[[#This Row],[Column1]]</f>
        <v>0</v>
      </c>
    </row>
    <row r="1468" spans="1:10" hidden="1" x14ac:dyDescent="0.3">
      <c r="A1468" s="2" t="str">
        <f>Table1[[#This Row],[Befolyt]]</f>
        <v>n</v>
      </c>
      <c r="B1468" t="str">
        <f>Table1[[#This Row],[ÜK]]</f>
        <v>Hegyi Gábor</v>
      </c>
      <c r="C1468" s="3" t="str">
        <f>Table1[[#This Row],[Szla]]</f>
        <v>358/2026</v>
      </c>
      <c r="D1468" s="6">
        <f>Table1[[#This Row],[Kelt_hó]]</f>
        <v>2</v>
      </c>
      <c r="E1468" t="str">
        <f>Table1[[#This Row],[Vevő]]</f>
        <v>Motim Kádkő Kft.</v>
      </c>
      <c r="F1468" t="str">
        <f>Table1[[#This Row],[Termékkör]]</f>
        <v>Fuvar</v>
      </c>
      <c r="G1468" s="4">
        <f>Table1[[#This Row],[SzumElad]]</f>
        <v>1800</v>
      </c>
      <c r="H1468" s="7">
        <f>Table1[[#This Row],[Jut_%]]</f>
        <v>0</v>
      </c>
      <c r="I1468" s="4">
        <f>Table1[[#This Row],[Jut]]</f>
        <v>0</v>
      </c>
      <c r="J1468" s="4">
        <f>Table1[[#This Row],[Column1]]</f>
        <v>0</v>
      </c>
    </row>
    <row r="1469" spans="1:10" hidden="1" x14ac:dyDescent="0.3">
      <c r="A1469" s="2" t="str">
        <f>Table1[[#This Row],[Befolyt]]</f>
        <v>n</v>
      </c>
      <c r="B1469" t="str">
        <f>Table1[[#This Row],[ÜK]]</f>
        <v>Tóth Ferenc</v>
      </c>
      <c r="C1469" s="3" t="str">
        <f>Table1[[#This Row],[Szla]]</f>
        <v>357/2026</v>
      </c>
      <c r="D1469" s="6">
        <f>Table1[[#This Row],[Kelt_hó]]</f>
        <v>2</v>
      </c>
      <c r="E1469" t="str">
        <f>Table1[[#This Row],[Vevő]]</f>
        <v>Dizalica doo</v>
      </c>
      <c r="F1469" t="str">
        <f>Table1[[#This Row],[Termékkör]]</f>
        <v>Rakományrögzítők</v>
      </c>
      <c r="G1469" s="4">
        <f>Table1[[#This Row],[SzumElad]]</f>
        <v>49197.05</v>
      </c>
      <c r="H1469" s="7">
        <f>Table1[[#This Row],[Jut_%]]</f>
        <v>0</v>
      </c>
      <c r="I1469" s="4">
        <f>Table1[[#This Row],[Jut]]</f>
        <v>0</v>
      </c>
      <c r="J1469" s="4">
        <f>Table1[[#This Row],[Column1]]</f>
        <v>0</v>
      </c>
    </row>
    <row r="1470" spans="1:10" hidden="1" x14ac:dyDescent="0.3">
      <c r="A1470" s="2" t="str">
        <f>Table1[[#This Row],[Befolyt]]</f>
        <v>n</v>
      </c>
      <c r="B1470" t="str">
        <f>Table1[[#This Row],[ÜK]]</f>
        <v>Tóth Ferenc</v>
      </c>
      <c r="C1470" s="3" t="str">
        <f>Table1[[#This Row],[Szla]]</f>
        <v>357/2026</v>
      </c>
      <c r="D1470" s="6">
        <f>Table1[[#This Row],[Kelt_hó]]</f>
        <v>2</v>
      </c>
      <c r="E1470" t="str">
        <f>Table1[[#This Row],[Vevő]]</f>
        <v>Dizalica doo</v>
      </c>
      <c r="F1470" t="str">
        <f>Table1[[#This Row],[Termékkör]]</f>
        <v>Fuvar</v>
      </c>
      <c r="G1470" s="4">
        <f>Table1[[#This Row],[SzumElad]]</f>
        <v>7601.99</v>
      </c>
      <c r="H1470" s="7">
        <f>Table1[[#This Row],[Jut_%]]</f>
        <v>0</v>
      </c>
      <c r="I1470" s="4">
        <f>Table1[[#This Row],[Jut]]</f>
        <v>0</v>
      </c>
      <c r="J1470" s="4">
        <f>Table1[[#This Row],[Column1]]</f>
        <v>0</v>
      </c>
    </row>
    <row r="1471" spans="1:10" hidden="1" x14ac:dyDescent="0.3">
      <c r="A1471" s="2" t="str">
        <f>Table1[[#This Row],[Befolyt]]</f>
        <v>n</v>
      </c>
      <c r="B1471" t="str">
        <f>Table1[[#This Row],[ÜK]]</f>
        <v>Halász Miklós</v>
      </c>
      <c r="C1471" s="3" t="str">
        <f>Table1[[#This Row],[Szla]]</f>
        <v>356/2026</v>
      </c>
      <c r="D1471" s="6">
        <f>Table1[[#This Row],[Kelt_hó]]</f>
        <v>2</v>
      </c>
      <c r="E1471" t="str">
        <f>Table1[[#This Row],[Vevő]]</f>
        <v>Körösfémker Kft</v>
      </c>
      <c r="F1471" t="str">
        <f>Table1[[#This Row],[Termékkör]]</f>
        <v>Textilkötelek hevederek</v>
      </c>
      <c r="G1471" s="4">
        <f>Table1[[#This Row],[SzumElad]]</f>
        <v>1218</v>
      </c>
      <c r="H1471" s="7">
        <f>Table1[[#This Row],[Jut_%]]</f>
        <v>1.1200000000000001</v>
      </c>
      <c r="I1471" s="4">
        <f>Table1[[#This Row],[Jut]]</f>
        <v>13.6416</v>
      </c>
      <c r="J1471" s="4">
        <f>Table1[[#This Row],[Column1]]</f>
        <v>0</v>
      </c>
    </row>
    <row r="1472" spans="1:10" hidden="1" x14ac:dyDescent="0.3">
      <c r="A1472" s="2" t="str">
        <f>Table1[[#This Row],[Befolyt]]</f>
        <v>n</v>
      </c>
      <c r="B1472" t="str">
        <f>Table1[[#This Row],[ÜK]]</f>
        <v>Halász Miklós</v>
      </c>
      <c r="C1472" s="3" t="str">
        <f>Table1[[#This Row],[Szla]]</f>
        <v>356/2026</v>
      </c>
      <c r="D1472" s="6">
        <f>Table1[[#This Row],[Kelt_hó]]</f>
        <v>2</v>
      </c>
      <c r="E1472" t="str">
        <f>Table1[[#This Row],[Vevő]]</f>
        <v>Körösfémker Kft</v>
      </c>
      <c r="F1472" t="str">
        <f>Table1[[#This Row],[Termékkör]]</f>
        <v>Textilkötelek hevederek</v>
      </c>
      <c r="G1472" s="4">
        <f>Table1[[#This Row],[SzumElad]]</f>
        <v>925</v>
      </c>
      <c r="H1472" s="7">
        <f>Table1[[#This Row],[Jut_%]]</f>
        <v>2.39</v>
      </c>
      <c r="I1472" s="4">
        <f>Table1[[#This Row],[Jut]]</f>
        <v>22.107500000000002</v>
      </c>
      <c r="J1472" s="4">
        <f>Table1[[#This Row],[Column1]]</f>
        <v>0</v>
      </c>
    </row>
    <row r="1473" spans="1:10" hidden="1" x14ac:dyDescent="0.3">
      <c r="A1473" s="2" t="str">
        <f>Table1[[#This Row],[Befolyt]]</f>
        <v>n</v>
      </c>
      <c r="B1473" t="str">
        <f>Table1[[#This Row],[ÜK]]</f>
        <v>Halász Miklós</v>
      </c>
      <c r="C1473" s="3" t="str">
        <f>Table1[[#This Row],[Szla]]</f>
        <v>356/2026</v>
      </c>
      <c r="D1473" s="6">
        <f>Table1[[#This Row],[Kelt_hó]]</f>
        <v>2</v>
      </c>
      <c r="E1473" t="str">
        <f>Table1[[#This Row],[Vevő]]</f>
        <v>Körösfémker Kft</v>
      </c>
      <c r="F1473" t="str">
        <f>Table1[[#This Row],[Termékkör]]</f>
        <v>Textilkötelek hevederek</v>
      </c>
      <c r="G1473" s="4">
        <f>Table1[[#This Row],[SzumElad]]</f>
        <v>4025</v>
      </c>
      <c r="H1473" s="7">
        <f>Table1[[#This Row],[Jut_%]]</f>
        <v>7.91</v>
      </c>
      <c r="I1473" s="4">
        <f>Table1[[#This Row],[Jut]]</f>
        <v>318.3775</v>
      </c>
      <c r="J1473" s="4">
        <f>Table1[[#This Row],[Column1]]</f>
        <v>0</v>
      </c>
    </row>
    <row r="1474" spans="1:10" hidden="1" x14ac:dyDescent="0.3">
      <c r="A1474" s="2" t="str">
        <f>Table1[[#This Row],[Befolyt]]</f>
        <v>n</v>
      </c>
      <c r="B1474" t="str">
        <f>Table1[[#This Row],[ÜK]]</f>
        <v>Halász Miklós</v>
      </c>
      <c r="C1474" s="3" t="str">
        <f>Table1[[#This Row],[Szla]]</f>
        <v>356/2026</v>
      </c>
      <c r="D1474" s="6">
        <f>Table1[[#This Row],[Kelt_hó]]</f>
        <v>2</v>
      </c>
      <c r="E1474" t="str">
        <f>Table1[[#This Row],[Vevő]]</f>
        <v>Körösfémker Kft</v>
      </c>
      <c r="F1474" t="str">
        <f>Table1[[#This Row],[Termékkör]]</f>
        <v>Textilkötelek hevederek</v>
      </c>
      <c r="G1474" s="4">
        <f>Table1[[#This Row],[SzumElad]]</f>
        <v>3285</v>
      </c>
      <c r="H1474" s="7">
        <f>Table1[[#This Row],[Jut_%]]</f>
        <v>12.6</v>
      </c>
      <c r="I1474" s="4">
        <f>Table1[[#This Row],[Jut]]</f>
        <v>413.91</v>
      </c>
      <c r="J1474" s="4">
        <f>Table1[[#This Row],[Column1]]</f>
        <v>0</v>
      </c>
    </row>
    <row r="1475" spans="1:10" hidden="1" x14ac:dyDescent="0.3">
      <c r="A1475" s="2" t="str">
        <f>Table1[[#This Row],[Befolyt]]</f>
        <v>n</v>
      </c>
      <c r="B1475" t="str">
        <f>Table1[[#This Row],[ÜK]]</f>
        <v>Halász Miklós</v>
      </c>
      <c r="C1475" s="3" t="str">
        <f>Table1[[#This Row],[Szla]]</f>
        <v>356/2026</v>
      </c>
      <c r="D1475" s="6">
        <f>Table1[[#This Row],[Kelt_hó]]</f>
        <v>2</v>
      </c>
      <c r="E1475" t="str">
        <f>Table1[[#This Row],[Vevő]]</f>
        <v>Körösfémker Kft</v>
      </c>
      <c r="F1475" t="str">
        <f>Table1[[#This Row],[Termékkör]]</f>
        <v>Textilkötelek hevederek</v>
      </c>
      <c r="G1475" s="4">
        <f>Table1[[#This Row],[SzumElad]]</f>
        <v>2065</v>
      </c>
      <c r="H1475" s="7">
        <f>Table1[[#This Row],[Jut_%]]</f>
        <v>16.760000000000002</v>
      </c>
      <c r="I1475" s="4">
        <f>Table1[[#This Row],[Jut]]</f>
        <v>346.09399999999999</v>
      </c>
      <c r="J1475" s="4">
        <f>Table1[[#This Row],[Column1]]</f>
        <v>0</v>
      </c>
    </row>
    <row r="1476" spans="1:10" hidden="1" x14ac:dyDescent="0.3">
      <c r="A1476" s="2" t="str">
        <f>Table1[[#This Row],[Befolyt]]</f>
        <v>n</v>
      </c>
      <c r="B1476" t="str">
        <f>Table1[[#This Row],[ÜK]]</f>
        <v>Halász Miklós</v>
      </c>
      <c r="C1476" s="3" t="str">
        <f>Table1[[#This Row],[Szla]]</f>
        <v>356/2026</v>
      </c>
      <c r="D1476" s="6">
        <f>Table1[[#This Row],[Kelt_hó]]</f>
        <v>2</v>
      </c>
      <c r="E1476" t="str">
        <f>Table1[[#This Row],[Vevő]]</f>
        <v>Körösfémker Kft</v>
      </c>
      <c r="F1476" t="str">
        <f>Table1[[#This Row],[Termékkör]]</f>
        <v>Rakományrögzítők</v>
      </c>
      <c r="G1476" s="4">
        <f>Table1[[#This Row],[SzumElad]]</f>
        <v>24080</v>
      </c>
      <c r="H1476" s="7">
        <f>Table1[[#This Row],[Jut_%]]</f>
        <v>1.9</v>
      </c>
      <c r="I1476" s="4">
        <f>Table1[[#This Row],[Jut]]</f>
        <v>457.52</v>
      </c>
      <c r="J1476" s="4">
        <f>Table1[[#This Row],[Column1]]</f>
        <v>0</v>
      </c>
    </row>
    <row r="1477" spans="1:10" hidden="1" x14ac:dyDescent="0.3">
      <c r="A1477" s="2" t="str">
        <f>Table1[[#This Row],[Befolyt]]</f>
        <v>n</v>
      </c>
      <c r="B1477" t="str">
        <f>Table1[[#This Row],[ÜK]]</f>
        <v>Halász Miklós</v>
      </c>
      <c r="C1477" s="3" t="str">
        <f>Table1[[#This Row],[Szla]]</f>
        <v>356/2026</v>
      </c>
      <c r="D1477" s="6">
        <f>Table1[[#This Row],[Kelt_hó]]</f>
        <v>2</v>
      </c>
      <c r="E1477" t="str">
        <f>Table1[[#This Row],[Vevő]]</f>
        <v>Körösfémker Kft</v>
      </c>
      <c r="F1477" t="str">
        <f>Table1[[#This Row],[Termékkör]]</f>
        <v>Kapcsolóelemek</v>
      </c>
      <c r="G1477" s="4">
        <f>Table1[[#This Row],[SzumElad]]</f>
        <v>2730</v>
      </c>
      <c r="H1477" s="7">
        <f>Table1[[#This Row],[Jut_%]]</f>
        <v>0</v>
      </c>
      <c r="I1477" s="4">
        <f>Table1[[#This Row],[Jut]]</f>
        <v>0</v>
      </c>
      <c r="J1477" s="4">
        <f>Table1[[#This Row],[Column1]]</f>
        <v>0</v>
      </c>
    </row>
    <row r="1478" spans="1:10" hidden="1" x14ac:dyDescent="0.3">
      <c r="A1478" s="2" t="str">
        <f>Table1[[#This Row],[Befolyt]]</f>
        <v>n</v>
      </c>
      <c r="B1478" t="str">
        <f>Table1[[#This Row],[ÜK]]</f>
        <v>Halász Miklós</v>
      </c>
      <c r="C1478" s="3" t="str">
        <f>Table1[[#This Row],[Szla]]</f>
        <v>356/2026</v>
      </c>
      <c r="D1478" s="6">
        <f>Table1[[#This Row],[Kelt_hó]]</f>
        <v>2</v>
      </c>
      <c r="E1478" t="str">
        <f>Table1[[#This Row],[Vevő]]</f>
        <v>Körösfémker Kft</v>
      </c>
      <c r="F1478" t="str">
        <f>Table1[[#This Row],[Termékkör]]</f>
        <v>Rakományrögzítők</v>
      </c>
      <c r="G1478" s="4">
        <f>Table1[[#This Row],[SzumElad]]</f>
        <v>8960</v>
      </c>
      <c r="H1478" s="7">
        <f>Table1[[#This Row],[Jut_%]]</f>
        <v>1.93</v>
      </c>
      <c r="I1478" s="4">
        <f>Table1[[#This Row],[Jut]]</f>
        <v>172.928</v>
      </c>
      <c r="J1478" s="4">
        <f>Table1[[#This Row],[Column1]]</f>
        <v>0</v>
      </c>
    </row>
    <row r="1479" spans="1:10" hidden="1" x14ac:dyDescent="0.3">
      <c r="A1479" s="2" t="str">
        <f>Table1[[#This Row],[Befolyt]]</f>
        <v>n</v>
      </c>
      <c r="B1479" t="str">
        <f>Table1[[#This Row],[ÜK]]</f>
        <v>Halász Miklós</v>
      </c>
      <c r="C1479" s="3" t="str">
        <f>Table1[[#This Row],[Szla]]</f>
        <v>356/2026</v>
      </c>
      <c r="D1479" s="6">
        <f>Table1[[#This Row],[Kelt_hó]]</f>
        <v>2</v>
      </c>
      <c r="E1479" t="str">
        <f>Table1[[#This Row],[Vevő]]</f>
        <v>Körösfémker Kft</v>
      </c>
      <c r="F1479" t="str">
        <f>Table1[[#This Row],[Termékkör]]</f>
        <v>Rakományrögzítők</v>
      </c>
      <c r="G1479" s="4">
        <f>Table1[[#This Row],[SzumElad]]</f>
        <v>3360</v>
      </c>
      <c r="H1479" s="7">
        <f>Table1[[#This Row],[Jut_%]]</f>
        <v>1.93</v>
      </c>
      <c r="I1479" s="4">
        <f>Table1[[#This Row],[Jut]]</f>
        <v>64.847999999999999</v>
      </c>
      <c r="J1479" s="4">
        <f>Table1[[#This Row],[Column1]]</f>
        <v>0</v>
      </c>
    </row>
    <row r="1480" spans="1:10" hidden="1" x14ac:dyDescent="0.3">
      <c r="A1480" s="2" t="str">
        <f>Table1[[#This Row],[Befolyt]]</f>
        <v>n</v>
      </c>
      <c r="B1480" t="str">
        <f>Table1[[#This Row],[ÜK]]</f>
        <v>Molnár Ferenc</v>
      </c>
      <c r="C1480" s="3" t="str">
        <f>Table1[[#This Row],[Szla]]</f>
        <v>355/2026</v>
      </c>
      <c r="D1480" s="6">
        <f>Table1[[#This Row],[Kelt_hó]]</f>
        <v>2</v>
      </c>
      <c r="E1480" t="str">
        <f>Table1[[#This Row],[Vevő]]</f>
        <v>TLC Kft.</v>
      </c>
      <c r="F1480" t="str">
        <f>Table1[[#This Row],[Termékkör]]</f>
        <v>Megfogók</v>
      </c>
      <c r="G1480" s="4">
        <f>Table1[[#This Row],[SzumElad]]</f>
        <v>476490</v>
      </c>
      <c r="H1480" s="7">
        <f>Table1[[#This Row],[Jut_%]]</f>
        <v>2</v>
      </c>
      <c r="I1480" s="4">
        <f>Table1[[#This Row],[Jut]]</f>
        <v>9529.7999999999993</v>
      </c>
      <c r="J1480" s="4">
        <f>Table1[[#This Row],[Column1]]</f>
        <v>0</v>
      </c>
    </row>
    <row r="1481" spans="1:10" hidden="1" x14ac:dyDescent="0.3">
      <c r="A1481" s="2" t="str">
        <f>Table1[[#This Row],[Befolyt]]</f>
        <v>n</v>
      </c>
      <c r="B1481" t="str">
        <f>Table1[[#This Row],[ÜK]]</f>
        <v>Molnár Ferenc</v>
      </c>
      <c r="C1481" s="3" t="str">
        <f>Table1[[#This Row],[Szla]]</f>
        <v>355/2026</v>
      </c>
      <c r="D1481" s="6">
        <f>Table1[[#This Row],[Kelt_hó]]</f>
        <v>2</v>
      </c>
      <c r="E1481" t="str">
        <f>Table1[[#This Row],[Vevő]]</f>
        <v>TLC Kft.</v>
      </c>
      <c r="F1481" t="str">
        <f>Table1[[#This Row],[Termékkör]]</f>
        <v>Megfogók</v>
      </c>
      <c r="G1481" s="4">
        <f>Table1[[#This Row],[SzumElad]]</f>
        <v>242555</v>
      </c>
      <c r="H1481" s="7">
        <f>Table1[[#This Row],[Jut_%]]</f>
        <v>2</v>
      </c>
      <c r="I1481" s="4">
        <f>Table1[[#This Row],[Jut]]</f>
        <v>4851.1000000000004</v>
      </c>
      <c r="J1481" s="4">
        <f>Table1[[#This Row],[Column1]]</f>
        <v>0</v>
      </c>
    </row>
    <row r="1482" spans="1:10" hidden="1" x14ac:dyDescent="0.3">
      <c r="A1482" s="2" t="str">
        <f>Table1[[#This Row],[Befolyt]]</f>
        <v>n</v>
      </c>
      <c r="B1482" t="str">
        <f>Table1[[#This Row],[ÜK]]</f>
        <v>Molnár Ferenc</v>
      </c>
      <c r="C1482" s="3" t="str">
        <f>Table1[[#This Row],[Szla]]</f>
        <v>355/2026</v>
      </c>
      <c r="D1482" s="6">
        <f>Table1[[#This Row],[Kelt_hó]]</f>
        <v>2</v>
      </c>
      <c r="E1482" t="str">
        <f>Table1[[#This Row],[Vevő]]</f>
        <v>TLC Kft.</v>
      </c>
      <c r="F1482" t="str">
        <f>Table1[[#This Row],[Termékkör]]</f>
        <v>Fuvar</v>
      </c>
      <c r="G1482" s="4">
        <f>Table1[[#This Row],[SzumElad]]</f>
        <v>0</v>
      </c>
      <c r="H1482" s="7">
        <f>Table1[[#This Row],[Jut_%]]</f>
        <v>0</v>
      </c>
      <c r="I1482" s="4">
        <f>Table1[[#This Row],[Jut]]</f>
        <v>0</v>
      </c>
      <c r="J1482" s="4">
        <f>Table1[[#This Row],[Column1]]</f>
        <v>0</v>
      </c>
    </row>
    <row r="1483" spans="1:10" hidden="1" x14ac:dyDescent="0.3">
      <c r="A1483" s="2" t="str">
        <f>Table1[[#This Row],[Befolyt]]</f>
        <v>n</v>
      </c>
      <c r="B1483" t="str">
        <f>Table1[[#This Row],[ÜK]]</f>
        <v>Molnár Ferenc</v>
      </c>
      <c r="C1483" s="3" t="str">
        <f>Table1[[#This Row],[Szla]]</f>
        <v>355/2026</v>
      </c>
      <c r="D1483" s="6">
        <f>Table1[[#This Row],[Kelt_hó]]</f>
        <v>2</v>
      </c>
      <c r="E1483" t="str">
        <f>Table1[[#This Row],[Vevő]]</f>
        <v>TLC Kft.</v>
      </c>
      <c r="F1483" t="str">
        <f>Table1[[#This Row],[Termékkör]]</f>
        <v>Fuvar</v>
      </c>
      <c r="G1483" s="4">
        <f>Table1[[#This Row],[SzumElad]]</f>
        <v>0</v>
      </c>
      <c r="H1483" s="7">
        <f>Table1[[#This Row],[Jut_%]]</f>
        <v>0</v>
      </c>
      <c r="I1483" s="4">
        <f>Table1[[#This Row],[Jut]]</f>
        <v>0</v>
      </c>
      <c r="J1483" s="4">
        <f>Table1[[#This Row],[Column1]]</f>
        <v>0</v>
      </c>
    </row>
    <row r="1484" spans="1:10" hidden="1" x14ac:dyDescent="0.3">
      <c r="A1484" s="2" t="str">
        <f>Table1[[#This Row],[Befolyt]]</f>
        <v>n</v>
      </c>
      <c r="B1484" t="str">
        <f>Table1[[#This Row],[ÜK]]</f>
        <v>Halász Miklós</v>
      </c>
      <c r="C1484" s="3" t="str">
        <f>Table1[[#This Row],[Szla]]</f>
        <v>354/2026</v>
      </c>
      <c r="D1484" s="6">
        <f>Table1[[#This Row],[Kelt_hó]]</f>
        <v>2</v>
      </c>
      <c r="E1484" t="str">
        <f>Table1[[#This Row],[Vevő]]</f>
        <v>Útvasút  Szeged Kft.</v>
      </c>
      <c r="F1484" t="str">
        <f>Table1[[#This Row],[Termékkör]]</f>
        <v>Textilkötelek hevederek</v>
      </c>
      <c r="G1484" s="4">
        <f>Table1[[#This Row],[SzumElad]]</f>
        <v>36000</v>
      </c>
      <c r="H1484" s="7">
        <f>Table1[[#This Row],[Jut_%]]</f>
        <v>10</v>
      </c>
      <c r="I1484" s="4">
        <f>Table1[[#This Row],[Jut]]</f>
        <v>3600</v>
      </c>
      <c r="J1484" s="4">
        <f>Table1[[#This Row],[Column1]]</f>
        <v>0</v>
      </c>
    </row>
    <row r="1485" spans="1:10" hidden="1" x14ac:dyDescent="0.3">
      <c r="A1485" s="2" t="str">
        <f>Table1[[#This Row],[Befolyt]]</f>
        <v>i</v>
      </c>
      <c r="B1485" t="str">
        <f>Table1[[#This Row],[ÜK]]</f>
        <v>Négyesy Gábor</v>
      </c>
      <c r="C1485" s="3" t="str">
        <f>Table1[[#This Row],[Szla]]</f>
        <v>353/2026</v>
      </c>
      <c r="D1485" s="6">
        <f>Table1[[#This Row],[Kelt_hó]]</f>
        <v>2</v>
      </c>
      <c r="E1485" t="str">
        <f>Table1[[#This Row],[Vevő]]</f>
        <v>Altruist Generating Kft</v>
      </c>
      <c r="F1485" t="str">
        <f>Table1[[#This Row],[Termékkör]]</f>
        <v>Lánc függesztékek</v>
      </c>
      <c r="G1485" s="4">
        <f>Table1[[#This Row],[SzumElad]]</f>
        <v>12216</v>
      </c>
      <c r="H1485" s="7">
        <f>Table1[[#This Row],[Jut_%]]</f>
        <v>5</v>
      </c>
      <c r="I1485" s="4">
        <f>Table1[[#This Row],[Jut]]</f>
        <v>610.79999999999995</v>
      </c>
      <c r="J1485" s="4">
        <f>Table1[[#This Row],[Column1]]</f>
        <v>0</v>
      </c>
    </row>
    <row r="1486" spans="1:10" hidden="1" x14ac:dyDescent="0.3">
      <c r="A1486" s="2" t="str">
        <f>Table1[[#This Row],[Befolyt]]</f>
        <v>n</v>
      </c>
      <c r="B1486" t="str">
        <f>Table1[[#This Row],[ÜK]]</f>
        <v>Buzás Péter</v>
      </c>
      <c r="C1486" s="3" t="str">
        <f>Table1[[#This Row],[Szla]]</f>
        <v>352/2026</v>
      </c>
      <c r="D1486" s="6">
        <f>Table1[[#This Row],[Kelt_hó]]</f>
        <v>2</v>
      </c>
      <c r="E1486" t="str">
        <f>Table1[[#This Row],[Vevő]]</f>
        <v>Gutman Lifting s.r.o.</v>
      </c>
      <c r="F1486" t="str">
        <f>Table1[[#This Row],[Termékkör]]</f>
        <v>Megfogók</v>
      </c>
      <c r="G1486" s="4">
        <f>Table1[[#This Row],[SzumElad]]</f>
        <v>18131.02</v>
      </c>
      <c r="H1486" s="7">
        <f>Table1[[#This Row],[Jut_%]]</f>
        <v>0</v>
      </c>
      <c r="I1486" s="4">
        <f>Table1[[#This Row],[Jut]]</f>
        <v>0</v>
      </c>
      <c r="J1486" s="4">
        <f>Table1[[#This Row],[Column1]]</f>
        <v>0</v>
      </c>
    </row>
    <row r="1487" spans="1:10" hidden="1" x14ac:dyDescent="0.3">
      <c r="A1487" s="2" t="str">
        <f>Table1[[#This Row],[Befolyt]]</f>
        <v>n</v>
      </c>
      <c r="B1487" t="str">
        <f>Table1[[#This Row],[ÜK]]</f>
        <v>Horváth István</v>
      </c>
      <c r="C1487" s="3" t="str">
        <f>Table1[[#This Row],[Szla]]</f>
        <v>351/2026</v>
      </c>
      <c r="D1487" s="6">
        <f>Table1[[#This Row],[Kelt_hó]]</f>
        <v>2</v>
      </c>
      <c r="E1487" t="str">
        <f>Table1[[#This Row],[Vevő]]</f>
        <v>Tobroco Machinery Kft.</v>
      </c>
      <c r="F1487" t="str">
        <f>Table1[[#This Row],[Termékkör]]</f>
        <v>Textilkötelek hevederek</v>
      </c>
      <c r="G1487" s="4">
        <f>Table1[[#This Row],[SzumElad]]</f>
        <v>33620</v>
      </c>
      <c r="H1487" s="7">
        <f>Table1[[#This Row],[Jut_%]]</f>
        <v>11.45</v>
      </c>
      <c r="I1487" s="4">
        <f>Table1[[#This Row],[Jut]]</f>
        <v>3849.49</v>
      </c>
      <c r="J1487" s="4">
        <f>Table1[[#This Row],[Column1]]</f>
        <v>0</v>
      </c>
    </row>
    <row r="1488" spans="1:10" hidden="1" x14ac:dyDescent="0.3">
      <c r="A1488" s="2" t="str">
        <f>Table1[[#This Row],[Befolyt]]</f>
        <v>n</v>
      </c>
      <c r="B1488" t="str">
        <f>Table1[[#This Row],[ÜK]]</f>
        <v>Horváth István</v>
      </c>
      <c r="C1488" s="3" t="str">
        <f>Table1[[#This Row],[Szla]]</f>
        <v>351/2026</v>
      </c>
      <c r="D1488" s="6">
        <f>Table1[[#This Row],[Kelt_hó]]</f>
        <v>2</v>
      </c>
      <c r="E1488" t="str">
        <f>Table1[[#This Row],[Vevő]]</f>
        <v>Tobroco Machinery Kft.</v>
      </c>
      <c r="F1488" t="str">
        <f>Table1[[#This Row],[Termékkör]]</f>
        <v>Textilkötelek hevederek</v>
      </c>
      <c r="G1488" s="4">
        <f>Table1[[#This Row],[SzumElad]]</f>
        <v>11400</v>
      </c>
      <c r="H1488" s="7">
        <f>Table1[[#This Row],[Jut_%]]</f>
        <v>13.68</v>
      </c>
      <c r="I1488" s="4">
        <f>Table1[[#This Row],[Jut]]</f>
        <v>1559.52</v>
      </c>
      <c r="J1488" s="4">
        <f>Table1[[#This Row],[Column1]]</f>
        <v>0</v>
      </c>
    </row>
    <row r="1489" spans="1:10" hidden="1" x14ac:dyDescent="0.3">
      <c r="A1489" s="2" t="str">
        <f>Table1[[#This Row],[Befolyt]]</f>
        <v>n</v>
      </c>
      <c r="B1489" t="str">
        <f>Table1[[#This Row],[ÜK]]</f>
        <v>Horváth István</v>
      </c>
      <c r="C1489" s="3" t="str">
        <f>Table1[[#This Row],[Szla]]</f>
        <v>351/2026</v>
      </c>
      <c r="D1489" s="6">
        <f>Table1[[#This Row],[Kelt_hó]]</f>
        <v>2</v>
      </c>
      <c r="E1489" t="str">
        <f>Table1[[#This Row],[Vevő]]</f>
        <v>Tobroco Machinery Kft.</v>
      </c>
      <c r="F1489" t="str">
        <f>Table1[[#This Row],[Termékkör]]</f>
        <v>Fuvar</v>
      </c>
      <c r="G1489" s="4">
        <f>Table1[[#This Row],[SzumElad]]</f>
        <v>2500</v>
      </c>
      <c r="H1489" s="7">
        <f>Table1[[#This Row],[Jut_%]]</f>
        <v>0</v>
      </c>
      <c r="I1489" s="4">
        <f>Table1[[#This Row],[Jut]]</f>
        <v>0</v>
      </c>
      <c r="J1489" s="4">
        <f>Table1[[#This Row],[Column1]]</f>
        <v>0</v>
      </c>
    </row>
    <row r="1490" spans="1:10" hidden="1" x14ac:dyDescent="0.3">
      <c r="A1490" s="2" t="str">
        <f>Table1[[#This Row],[Befolyt]]</f>
        <v>i</v>
      </c>
      <c r="B1490" t="str">
        <f>Table1[[#This Row],[ÜK]]</f>
        <v>Bálint Miklós</v>
      </c>
      <c r="C1490" s="3" t="str">
        <f>Table1[[#This Row],[Szla]]</f>
        <v>350/2026</v>
      </c>
      <c r="D1490" s="6">
        <f>Table1[[#This Row],[Kelt_hó]]</f>
        <v>2</v>
      </c>
      <c r="E1490" t="str">
        <f>Table1[[#This Row],[Vevő]]</f>
        <v>Biztonság Kft.</v>
      </c>
      <c r="F1490" t="str">
        <f>Table1[[#This Row],[Termékkör]]</f>
        <v>Egyéb</v>
      </c>
      <c r="G1490" s="4">
        <f>Table1[[#This Row],[SzumElad]]</f>
        <v>26000</v>
      </c>
      <c r="H1490" s="7">
        <f>Table1[[#This Row],[Jut_%]]</f>
        <v>0</v>
      </c>
      <c r="I1490" s="4">
        <f>Table1[[#This Row],[Jut]]</f>
        <v>0</v>
      </c>
      <c r="J1490" s="4">
        <f>Table1[[#This Row],[Column1]]</f>
        <v>0</v>
      </c>
    </row>
    <row r="1491" spans="1:10" hidden="1" x14ac:dyDescent="0.3">
      <c r="A1491" s="2" t="str">
        <f>Table1[[#This Row],[Befolyt]]</f>
        <v>i</v>
      </c>
      <c r="B1491" t="str">
        <f>Table1[[#This Row],[ÜK]]</f>
        <v>Bálint Miklós</v>
      </c>
      <c r="C1491" s="3" t="str">
        <f>Table1[[#This Row],[Szla]]</f>
        <v>350/2026</v>
      </c>
      <c r="D1491" s="6">
        <f>Table1[[#This Row],[Kelt_hó]]</f>
        <v>2</v>
      </c>
      <c r="E1491" t="str">
        <f>Table1[[#This Row],[Vevő]]</f>
        <v>Biztonság Kft.</v>
      </c>
      <c r="F1491" t="str">
        <f>Table1[[#This Row],[Termékkör]]</f>
        <v>Fuvar</v>
      </c>
      <c r="G1491" s="4">
        <f>Table1[[#This Row],[SzumElad]]</f>
        <v>0</v>
      </c>
      <c r="H1491" s="7">
        <f>Table1[[#This Row],[Jut_%]]</f>
        <v>0</v>
      </c>
      <c r="I1491" s="4">
        <f>Table1[[#This Row],[Jut]]</f>
        <v>0</v>
      </c>
      <c r="J1491" s="4">
        <f>Table1[[#This Row],[Column1]]</f>
        <v>0</v>
      </c>
    </row>
    <row r="1492" spans="1:10" hidden="1" x14ac:dyDescent="0.3">
      <c r="A1492" s="2" t="str">
        <f>Table1[[#This Row],[Befolyt]]</f>
        <v>i</v>
      </c>
      <c r="B1492" t="str">
        <f>Table1[[#This Row],[ÜK]]</f>
        <v>Bálint Miklós</v>
      </c>
      <c r="C1492" s="3" t="str">
        <f>Table1[[#This Row],[Szla]]</f>
        <v>350/2026</v>
      </c>
      <c r="D1492" s="6">
        <f>Table1[[#This Row],[Kelt_hó]]</f>
        <v>2</v>
      </c>
      <c r="E1492" t="str">
        <f>Table1[[#This Row],[Vevő]]</f>
        <v>Biztonság Kft.</v>
      </c>
      <c r="F1492" t="str">
        <f>Table1[[#This Row],[Termékkör]]</f>
        <v>Darukötelek</v>
      </c>
      <c r="G1492" s="4">
        <f>Table1[[#This Row],[SzumElad]]</f>
        <v>51000</v>
      </c>
      <c r="H1492" s="7">
        <f>Table1[[#This Row],[Jut_%]]</f>
        <v>2.52</v>
      </c>
      <c r="I1492" s="4">
        <f>Table1[[#This Row],[Jut]]</f>
        <v>1285.2</v>
      </c>
      <c r="J1492" s="4">
        <f>Table1[[#This Row],[Column1]]</f>
        <v>0</v>
      </c>
    </row>
    <row r="1493" spans="1:10" hidden="1" x14ac:dyDescent="0.3">
      <c r="A1493" s="2" t="str">
        <f>Table1[[#This Row],[Befolyt]]</f>
        <v>i</v>
      </c>
      <c r="B1493" t="str">
        <f>Table1[[#This Row],[ÜK]]</f>
        <v>Bálint Miklós</v>
      </c>
      <c r="C1493" s="3" t="str">
        <f>Table1[[#This Row],[Szla]]</f>
        <v>350/2026</v>
      </c>
      <c r="D1493" s="6">
        <f>Table1[[#This Row],[Kelt_hó]]</f>
        <v>2</v>
      </c>
      <c r="E1493" t="str">
        <f>Table1[[#This Row],[Vevő]]</f>
        <v>Biztonság Kft.</v>
      </c>
      <c r="F1493" t="str">
        <f>Table1[[#This Row],[Termékkör]]</f>
        <v>Fuvar</v>
      </c>
      <c r="G1493" s="4">
        <f>Table1[[#This Row],[SzumElad]]</f>
        <v>5000</v>
      </c>
      <c r="H1493" s="7">
        <f>Table1[[#This Row],[Jut_%]]</f>
        <v>0</v>
      </c>
      <c r="I1493" s="4">
        <f>Table1[[#This Row],[Jut]]</f>
        <v>0</v>
      </c>
      <c r="J1493" s="4">
        <f>Table1[[#This Row],[Column1]]</f>
        <v>0</v>
      </c>
    </row>
    <row r="1494" spans="1:10" hidden="1" x14ac:dyDescent="0.3">
      <c r="A1494" s="2" t="str">
        <f>Table1[[#This Row],[Befolyt]]</f>
        <v>n</v>
      </c>
      <c r="B1494" t="str">
        <f>Table1[[#This Row],[ÜK]]</f>
        <v>Molnár Ferenc</v>
      </c>
      <c r="C1494" s="3" t="str">
        <f>Table1[[#This Row],[Szla]]</f>
        <v>349/2026</v>
      </c>
      <c r="D1494" s="6">
        <f>Table1[[#This Row],[Kelt_hó]]</f>
        <v>2</v>
      </c>
      <c r="E1494" t="str">
        <f>Table1[[#This Row],[Vevő]]</f>
        <v>Dunafin Zrt.</v>
      </c>
      <c r="F1494" t="str">
        <f>Table1[[#This Row],[Termékkör]]</f>
        <v>Textilkötelek hevederek</v>
      </c>
      <c r="G1494" s="4">
        <f>Table1[[#This Row],[SzumElad]]</f>
        <v>23680</v>
      </c>
      <c r="H1494" s="7">
        <f>Table1[[#This Row],[Jut_%]]</f>
        <v>4</v>
      </c>
      <c r="I1494" s="4">
        <f>Table1[[#This Row],[Jut]]</f>
        <v>947.2</v>
      </c>
      <c r="J1494" s="4">
        <f>Table1[[#This Row],[Column1]]</f>
        <v>0</v>
      </c>
    </row>
    <row r="1495" spans="1:10" hidden="1" x14ac:dyDescent="0.3">
      <c r="A1495" s="2" t="str">
        <f>Table1[[#This Row],[Befolyt]]</f>
        <v>n</v>
      </c>
      <c r="B1495" t="str">
        <f>Table1[[#This Row],[ÜK]]</f>
        <v>Molnár Ferenc</v>
      </c>
      <c r="C1495" s="3" t="str">
        <f>Table1[[#This Row],[Szla]]</f>
        <v>349/2026</v>
      </c>
      <c r="D1495" s="6">
        <f>Table1[[#This Row],[Kelt_hó]]</f>
        <v>2</v>
      </c>
      <c r="E1495" t="str">
        <f>Table1[[#This Row],[Vevő]]</f>
        <v>Dunafin Zrt.</v>
      </c>
      <c r="F1495" t="str">
        <f>Table1[[#This Row],[Termékkör]]</f>
        <v>Textilkötelek hevederek</v>
      </c>
      <c r="G1495" s="4">
        <f>Table1[[#This Row],[SzumElad]]</f>
        <v>5200</v>
      </c>
      <c r="H1495" s="7">
        <f>Table1[[#This Row],[Jut_%]]</f>
        <v>4</v>
      </c>
      <c r="I1495" s="4">
        <f>Table1[[#This Row],[Jut]]</f>
        <v>208</v>
      </c>
      <c r="J1495" s="4">
        <f>Table1[[#This Row],[Column1]]</f>
        <v>0</v>
      </c>
    </row>
    <row r="1496" spans="1:10" hidden="1" x14ac:dyDescent="0.3">
      <c r="A1496" s="2" t="str">
        <f>Table1[[#This Row],[Befolyt]]</f>
        <v>n</v>
      </c>
      <c r="B1496" t="str">
        <f>Table1[[#This Row],[ÜK]]</f>
        <v>Molnár Ferenc</v>
      </c>
      <c r="C1496" s="3" t="str">
        <f>Table1[[#This Row],[Szla]]</f>
        <v>349/2026</v>
      </c>
      <c r="D1496" s="6">
        <f>Table1[[#This Row],[Kelt_hó]]</f>
        <v>2</v>
      </c>
      <c r="E1496" t="str">
        <f>Table1[[#This Row],[Vevő]]</f>
        <v>Dunafin Zrt.</v>
      </c>
      <c r="F1496" t="str">
        <f>Table1[[#This Row],[Termékkör]]</f>
        <v>Fuvar</v>
      </c>
      <c r="G1496" s="4">
        <f>Table1[[#This Row],[SzumElad]]</f>
        <v>0</v>
      </c>
      <c r="H1496" s="7">
        <f>Table1[[#This Row],[Jut_%]]</f>
        <v>0</v>
      </c>
      <c r="I1496" s="4">
        <f>Table1[[#This Row],[Jut]]</f>
        <v>0</v>
      </c>
      <c r="J1496" s="4">
        <f>Table1[[#This Row],[Column1]]</f>
        <v>0</v>
      </c>
    </row>
    <row r="1497" spans="1:10" hidden="1" x14ac:dyDescent="0.3">
      <c r="A1497" s="2" t="str">
        <f>Table1[[#This Row],[Befolyt]]</f>
        <v>n</v>
      </c>
      <c r="B1497" t="str">
        <f>Table1[[#This Row],[ÜK]]</f>
        <v>Buzás Péter</v>
      </c>
      <c r="C1497" s="3" t="str">
        <f>Table1[[#This Row],[Szla]]</f>
        <v>348/2026</v>
      </c>
      <c r="D1497" s="6">
        <f>Table1[[#This Row],[Kelt_hó]]</f>
        <v>2</v>
      </c>
      <c r="E1497" t="str">
        <f>Table1[[#This Row],[Vevő]]</f>
        <v>Gutman Lifting s.r.o.</v>
      </c>
      <c r="F1497" t="str">
        <f>Table1[[#This Row],[Termékkör]]</f>
        <v>Emelőszerkezetek</v>
      </c>
      <c r="G1497" s="4">
        <f>Table1[[#This Row],[SzumElad]]</f>
        <v>18944.95</v>
      </c>
      <c r="H1497" s="7">
        <f>Table1[[#This Row],[Jut_%]]</f>
        <v>0</v>
      </c>
      <c r="I1497" s="4">
        <f>Table1[[#This Row],[Jut]]</f>
        <v>0</v>
      </c>
      <c r="J1497" s="4">
        <f>Table1[[#This Row],[Column1]]</f>
        <v>0</v>
      </c>
    </row>
    <row r="1498" spans="1:10" hidden="1" x14ac:dyDescent="0.3">
      <c r="A1498" s="2" t="str">
        <f>Table1[[#This Row],[Befolyt]]</f>
        <v>n</v>
      </c>
      <c r="B1498" t="str">
        <f>Table1[[#This Row],[ÜK]]</f>
        <v>Buzás Péter</v>
      </c>
      <c r="C1498" s="3" t="str">
        <f>Table1[[#This Row],[Szla]]</f>
        <v>348/2026</v>
      </c>
      <c r="D1498" s="6">
        <f>Table1[[#This Row],[Kelt_hó]]</f>
        <v>2</v>
      </c>
      <c r="E1498" t="str">
        <f>Table1[[#This Row],[Vevő]]</f>
        <v>Gutman Lifting s.r.o.</v>
      </c>
      <c r="F1498" t="str">
        <f>Table1[[#This Row],[Termékkör]]</f>
        <v>Emelőszerkezetek</v>
      </c>
      <c r="G1498" s="4">
        <f>Table1[[#This Row],[SzumElad]]</f>
        <v>14571.28</v>
      </c>
      <c r="H1498" s="7">
        <f>Table1[[#This Row],[Jut_%]]</f>
        <v>0</v>
      </c>
      <c r="I1498" s="4">
        <f>Table1[[#This Row],[Jut]]</f>
        <v>0</v>
      </c>
      <c r="J1498" s="4">
        <f>Table1[[#This Row],[Column1]]</f>
        <v>0</v>
      </c>
    </row>
    <row r="1499" spans="1:10" hidden="1" x14ac:dyDescent="0.3">
      <c r="A1499" s="2" t="str">
        <f>Table1[[#This Row],[Befolyt]]</f>
        <v>n</v>
      </c>
      <c r="B1499" t="str">
        <f>Table1[[#This Row],[ÜK]]</f>
        <v>Buzás Péter</v>
      </c>
      <c r="C1499" s="3" t="str">
        <f>Table1[[#This Row],[Szla]]</f>
        <v>348/2026</v>
      </c>
      <c r="D1499" s="6">
        <f>Table1[[#This Row],[Kelt_hó]]</f>
        <v>2</v>
      </c>
      <c r="E1499" t="str">
        <f>Table1[[#This Row],[Vevő]]</f>
        <v>Gutman Lifting s.r.o.</v>
      </c>
      <c r="F1499" t="str">
        <f>Table1[[#This Row],[Termékkör]]</f>
        <v>Emelőszerkezetek</v>
      </c>
      <c r="G1499" s="4">
        <f>Table1[[#This Row],[SzumElad]]</f>
        <v>155152.90000000002</v>
      </c>
      <c r="H1499" s="7">
        <f>Table1[[#This Row],[Jut_%]]</f>
        <v>0</v>
      </c>
      <c r="I1499" s="4">
        <f>Table1[[#This Row],[Jut]]</f>
        <v>0</v>
      </c>
      <c r="J1499" s="4">
        <f>Table1[[#This Row],[Column1]]</f>
        <v>0</v>
      </c>
    </row>
    <row r="1500" spans="1:10" hidden="1" x14ac:dyDescent="0.3">
      <c r="A1500" s="2" t="str">
        <f>Table1[[#This Row],[Befolyt]]</f>
        <v>n</v>
      </c>
      <c r="B1500" t="str">
        <f>Table1[[#This Row],[ÜK]]</f>
        <v>Buzás Péter</v>
      </c>
      <c r="C1500" s="3" t="str">
        <f>Table1[[#This Row],[Szla]]</f>
        <v>348/2026</v>
      </c>
      <c r="D1500" s="6">
        <f>Table1[[#This Row],[Kelt_hó]]</f>
        <v>2</v>
      </c>
      <c r="E1500" t="str">
        <f>Table1[[#This Row],[Vevő]]</f>
        <v>Gutman Lifting s.r.o.</v>
      </c>
      <c r="F1500" t="str">
        <f>Table1[[#This Row],[Termékkör]]</f>
        <v>Emelőszerkezetek</v>
      </c>
      <c r="G1500" s="4">
        <f>Table1[[#This Row],[SzumElad]]</f>
        <v>79494.94</v>
      </c>
      <c r="H1500" s="7">
        <f>Table1[[#This Row],[Jut_%]]</f>
        <v>0</v>
      </c>
      <c r="I1500" s="4">
        <f>Table1[[#This Row],[Jut]]</f>
        <v>0</v>
      </c>
      <c r="J1500" s="4">
        <f>Table1[[#This Row],[Column1]]</f>
        <v>0</v>
      </c>
    </row>
    <row r="1501" spans="1:10" hidden="1" x14ac:dyDescent="0.3">
      <c r="A1501" s="2" t="str">
        <f>Table1[[#This Row],[Befolyt]]</f>
        <v>n</v>
      </c>
      <c r="B1501" t="str">
        <f>Table1[[#This Row],[ÜK]]</f>
        <v>Buzás Péter</v>
      </c>
      <c r="C1501" s="3" t="str">
        <f>Table1[[#This Row],[Szla]]</f>
        <v>348/2026</v>
      </c>
      <c r="D1501" s="6">
        <f>Table1[[#This Row],[Kelt_hó]]</f>
        <v>2</v>
      </c>
      <c r="E1501" t="str">
        <f>Table1[[#This Row],[Vevő]]</f>
        <v>Gutman Lifting s.r.o.</v>
      </c>
      <c r="F1501" t="str">
        <f>Table1[[#This Row],[Termékkör]]</f>
        <v>Emelőszerkezetek</v>
      </c>
      <c r="G1501" s="4">
        <f>Table1[[#This Row],[SzumElad]]</f>
        <v>70401.209999999992</v>
      </c>
      <c r="H1501" s="7">
        <f>Table1[[#This Row],[Jut_%]]</f>
        <v>0</v>
      </c>
      <c r="I1501" s="4">
        <f>Table1[[#This Row],[Jut]]</f>
        <v>0</v>
      </c>
      <c r="J1501" s="4">
        <f>Table1[[#This Row],[Column1]]</f>
        <v>0</v>
      </c>
    </row>
    <row r="1502" spans="1:10" hidden="1" x14ac:dyDescent="0.3">
      <c r="A1502" s="2" t="str">
        <f>Table1[[#This Row],[Befolyt]]</f>
        <v>n</v>
      </c>
      <c r="B1502" t="str">
        <f>Table1[[#This Row],[ÜK]]</f>
        <v>Buzás Péter</v>
      </c>
      <c r="C1502" s="3" t="str">
        <f>Table1[[#This Row],[Szla]]</f>
        <v>348/2026</v>
      </c>
      <c r="D1502" s="6">
        <f>Table1[[#This Row],[Kelt_hó]]</f>
        <v>2</v>
      </c>
      <c r="E1502" t="str">
        <f>Table1[[#This Row],[Vevő]]</f>
        <v>Gutman Lifting s.r.o.</v>
      </c>
      <c r="F1502" t="str">
        <f>Table1[[#This Row],[Termékkör]]</f>
        <v>Fuvar</v>
      </c>
      <c r="G1502" s="4">
        <f>Table1[[#This Row],[SzumElad]]</f>
        <v>2283.9</v>
      </c>
      <c r="H1502" s="7">
        <f>Table1[[#This Row],[Jut_%]]</f>
        <v>0</v>
      </c>
      <c r="I1502" s="4">
        <f>Table1[[#This Row],[Jut]]</f>
        <v>0</v>
      </c>
      <c r="J1502" s="4">
        <f>Table1[[#This Row],[Column1]]</f>
        <v>0</v>
      </c>
    </row>
    <row r="1503" spans="1:10" hidden="1" x14ac:dyDescent="0.3">
      <c r="A1503" s="2" t="str">
        <f>Table1[[#This Row],[Befolyt]]</f>
        <v>n</v>
      </c>
      <c r="B1503" t="str">
        <f>Table1[[#This Row],[ÜK]]</f>
        <v>Buzás Péter</v>
      </c>
      <c r="C1503" s="3" t="str">
        <f>Table1[[#This Row],[Szla]]</f>
        <v>348/2026</v>
      </c>
      <c r="D1503" s="6">
        <f>Table1[[#This Row],[Kelt_hó]]</f>
        <v>2</v>
      </c>
      <c r="E1503" t="str">
        <f>Table1[[#This Row],[Vevő]]</f>
        <v>Gutman Lifting s.r.o.</v>
      </c>
      <c r="F1503" t="str">
        <f>Table1[[#This Row],[Termékkör]]</f>
        <v>Megfogók</v>
      </c>
      <c r="G1503" s="4">
        <f>Table1[[#This Row],[SzumElad]]</f>
        <v>84839.28</v>
      </c>
      <c r="H1503" s="7">
        <f>Table1[[#This Row],[Jut_%]]</f>
        <v>0</v>
      </c>
      <c r="I1503" s="4">
        <f>Table1[[#This Row],[Jut]]</f>
        <v>0</v>
      </c>
      <c r="J1503" s="4">
        <f>Table1[[#This Row],[Column1]]</f>
        <v>0</v>
      </c>
    </row>
    <row r="1504" spans="1:10" hidden="1" x14ac:dyDescent="0.3">
      <c r="A1504" s="2" t="str">
        <f>Table1[[#This Row],[Befolyt]]</f>
        <v>n</v>
      </c>
      <c r="B1504" t="str">
        <f>Table1[[#This Row],[ÜK]]</f>
        <v>Buzás Péter</v>
      </c>
      <c r="C1504" s="3" t="str">
        <f>Table1[[#This Row],[Szla]]</f>
        <v>348/2026</v>
      </c>
      <c r="D1504" s="6">
        <f>Table1[[#This Row],[Kelt_hó]]</f>
        <v>2</v>
      </c>
      <c r="E1504" t="str">
        <f>Table1[[#This Row],[Vevő]]</f>
        <v>Gutman Lifting s.r.o.</v>
      </c>
      <c r="F1504" t="str">
        <f>Table1[[#This Row],[Termékkör]]</f>
        <v>Megfogók</v>
      </c>
      <c r="G1504" s="4">
        <f>Table1[[#This Row],[SzumElad]]</f>
        <v>90975.35</v>
      </c>
      <c r="H1504" s="7">
        <f>Table1[[#This Row],[Jut_%]]</f>
        <v>0</v>
      </c>
      <c r="I1504" s="4">
        <f>Table1[[#This Row],[Jut]]</f>
        <v>0</v>
      </c>
      <c r="J1504" s="4">
        <f>Table1[[#This Row],[Column1]]</f>
        <v>0</v>
      </c>
    </row>
    <row r="1505" spans="1:10" hidden="1" x14ac:dyDescent="0.3">
      <c r="A1505" s="2" t="str">
        <f>Table1[[#This Row],[Befolyt]]</f>
        <v>n</v>
      </c>
      <c r="B1505" t="str">
        <f>Table1[[#This Row],[ÜK]]</f>
        <v>Buzás Péter</v>
      </c>
      <c r="C1505" s="3" t="str">
        <f>Table1[[#This Row],[Szla]]</f>
        <v>348/2026</v>
      </c>
      <c r="D1505" s="6">
        <f>Table1[[#This Row],[Kelt_hó]]</f>
        <v>2</v>
      </c>
      <c r="E1505" t="str">
        <f>Table1[[#This Row],[Vevő]]</f>
        <v>Gutman Lifting s.r.o.</v>
      </c>
      <c r="F1505" t="str">
        <f>Table1[[#This Row],[Termékkör]]</f>
        <v>Lánc függesztékek</v>
      </c>
      <c r="G1505" s="4">
        <f>Table1[[#This Row],[SzumElad]]</f>
        <v>11419.5</v>
      </c>
      <c r="H1505" s="7">
        <f>Table1[[#This Row],[Jut_%]]</f>
        <v>0</v>
      </c>
      <c r="I1505" s="4">
        <f>Table1[[#This Row],[Jut]]</f>
        <v>0</v>
      </c>
      <c r="J1505" s="4">
        <f>Table1[[#This Row],[Column1]]</f>
        <v>0</v>
      </c>
    </row>
    <row r="1506" spans="1:10" hidden="1" x14ac:dyDescent="0.3">
      <c r="A1506" s="2" t="str">
        <f>Table1[[#This Row],[Befolyt]]</f>
        <v>n</v>
      </c>
      <c r="B1506" t="str">
        <f>Table1[[#This Row],[ÜK]]</f>
        <v>Buzás Péter</v>
      </c>
      <c r="C1506" s="3" t="str">
        <f>Table1[[#This Row],[Szla]]</f>
        <v>348/2026</v>
      </c>
      <c r="D1506" s="6">
        <f>Table1[[#This Row],[Kelt_hó]]</f>
        <v>2</v>
      </c>
      <c r="E1506" t="str">
        <f>Table1[[#This Row],[Vevő]]</f>
        <v>Gutman Lifting s.r.o.</v>
      </c>
      <c r="F1506" t="str">
        <f>Table1[[#This Row],[Termékkör]]</f>
        <v>Lánc függesztékek</v>
      </c>
      <c r="G1506" s="4">
        <f>Table1[[#This Row],[SzumElad]]</f>
        <v>6280.8</v>
      </c>
      <c r="H1506" s="7">
        <f>Table1[[#This Row],[Jut_%]]</f>
        <v>0</v>
      </c>
      <c r="I1506" s="4">
        <f>Table1[[#This Row],[Jut]]</f>
        <v>0</v>
      </c>
      <c r="J1506" s="4">
        <f>Table1[[#This Row],[Column1]]</f>
        <v>0</v>
      </c>
    </row>
    <row r="1507" spans="1:10" hidden="1" x14ac:dyDescent="0.3">
      <c r="A1507" s="2" t="str">
        <f>Table1[[#This Row],[Befolyt]]</f>
        <v>n</v>
      </c>
      <c r="B1507" t="str">
        <f>Table1[[#This Row],[ÜK]]</f>
        <v>Buzás Péter</v>
      </c>
      <c r="C1507" s="3" t="str">
        <f>Table1[[#This Row],[Szla]]</f>
        <v>348/2026</v>
      </c>
      <c r="D1507" s="6">
        <f>Table1[[#This Row],[Kelt_hó]]</f>
        <v>2</v>
      </c>
      <c r="E1507" t="str">
        <f>Table1[[#This Row],[Vevő]]</f>
        <v>Gutman Lifting s.r.o.</v>
      </c>
      <c r="F1507" t="str">
        <f>Table1[[#This Row],[Termékkör]]</f>
        <v>Lánc függesztékek</v>
      </c>
      <c r="G1507" s="4">
        <f>Table1[[#This Row],[SzumElad]]</f>
        <v>49675.5</v>
      </c>
      <c r="H1507" s="7">
        <f>Table1[[#This Row],[Jut_%]]</f>
        <v>0</v>
      </c>
      <c r="I1507" s="4">
        <f>Table1[[#This Row],[Jut]]</f>
        <v>0</v>
      </c>
      <c r="J1507" s="4">
        <f>Table1[[#This Row],[Column1]]</f>
        <v>0</v>
      </c>
    </row>
    <row r="1508" spans="1:10" hidden="1" x14ac:dyDescent="0.3">
      <c r="A1508" s="2" t="str">
        <f>Table1[[#This Row],[Befolyt]]</f>
        <v>n</v>
      </c>
      <c r="B1508" t="str">
        <f>Table1[[#This Row],[ÜK]]</f>
        <v>Buzás Péter</v>
      </c>
      <c r="C1508" s="3" t="str">
        <f>Table1[[#This Row],[Szla]]</f>
        <v>348/2026</v>
      </c>
      <c r="D1508" s="6">
        <f>Table1[[#This Row],[Kelt_hó]]</f>
        <v>2</v>
      </c>
      <c r="E1508" t="str">
        <f>Table1[[#This Row],[Vevő]]</f>
        <v>Gutman Lifting s.r.o.</v>
      </c>
      <c r="F1508" t="str">
        <f>Table1[[#This Row],[Termékkör]]</f>
        <v>Lánc függesztékek</v>
      </c>
      <c r="G1508" s="4">
        <f>Table1[[#This Row],[SzumElad]]</f>
        <v>12371</v>
      </c>
      <c r="H1508" s="7">
        <f>Table1[[#This Row],[Jut_%]]</f>
        <v>0</v>
      </c>
      <c r="I1508" s="4">
        <f>Table1[[#This Row],[Jut]]</f>
        <v>0</v>
      </c>
      <c r="J1508" s="4">
        <f>Table1[[#This Row],[Column1]]</f>
        <v>0</v>
      </c>
    </row>
    <row r="1509" spans="1:10" hidden="1" x14ac:dyDescent="0.3">
      <c r="A1509" s="2" t="str">
        <f>Table1[[#This Row],[Befolyt]]</f>
        <v>n</v>
      </c>
      <c r="B1509" t="str">
        <f>Table1[[#This Row],[ÜK]]</f>
        <v>Buzás Péter</v>
      </c>
      <c r="C1509" s="3" t="str">
        <f>Table1[[#This Row],[Szla]]</f>
        <v>348/2026</v>
      </c>
      <c r="D1509" s="6">
        <f>Table1[[#This Row],[Kelt_hó]]</f>
        <v>2</v>
      </c>
      <c r="E1509" t="str">
        <f>Table1[[#This Row],[Vevő]]</f>
        <v>Gutman Lifting s.r.o.</v>
      </c>
      <c r="F1509" t="str">
        <f>Table1[[#This Row],[Termékkör]]</f>
        <v>Fuvar</v>
      </c>
      <c r="G1509" s="4">
        <f>Table1[[#This Row],[SzumElad]]</f>
        <v>24742.25</v>
      </c>
      <c r="H1509" s="7">
        <f>Table1[[#This Row],[Jut_%]]</f>
        <v>0</v>
      </c>
      <c r="I1509" s="4">
        <f>Table1[[#This Row],[Jut]]</f>
        <v>0</v>
      </c>
      <c r="J1509" s="4">
        <f>Table1[[#This Row],[Column1]]</f>
        <v>0</v>
      </c>
    </row>
    <row r="1510" spans="1:10" hidden="1" x14ac:dyDescent="0.3">
      <c r="A1510" s="2" t="str">
        <f>Table1[[#This Row],[Befolyt]]</f>
        <v>n</v>
      </c>
      <c r="B1510" t="str">
        <f>Table1[[#This Row],[ÜK]]</f>
        <v>Négyesy Gábor</v>
      </c>
      <c r="C1510" s="3" t="str">
        <f>Table1[[#This Row],[Szla]]</f>
        <v>347/2026</v>
      </c>
      <c r="D1510" s="6">
        <f>Table1[[#This Row],[Kelt_hó]]</f>
        <v>2</v>
      </c>
      <c r="E1510" t="str">
        <f>Table1[[#This Row],[Vevő]]</f>
        <v>Pappas Auto Magyarország Kft.</v>
      </c>
      <c r="F1510" t="str">
        <f>Table1[[#This Row],[Termékkör]]</f>
        <v>Rakományrögzítők</v>
      </c>
      <c r="G1510" s="4">
        <f>Table1[[#This Row],[SzumElad]]</f>
        <v>51920</v>
      </c>
      <c r="H1510" s="7">
        <f>Table1[[#This Row],[Jut_%]]</f>
        <v>14.62</v>
      </c>
      <c r="I1510" s="4">
        <f>Table1[[#This Row],[Jut]]</f>
        <v>7590.7039999999988</v>
      </c>
      <c r="J1510" s="4">
        <f>Table1[[#This Row],[Column1]]</f>
        <v>0</v>
      </c>
    </row>
    <row r="1511" spans="1:10" hidden="1" x14ac:dyDescent="0.3">
      <c r="A1511" s="2" t="str">
        <f>Table1[[#This Row],[Befolyt]]</f>
        <v>i</v>
      </c>
      <c r="B1511" t="str">
        <f>Table1[[#This Row],[ÜK]]</f>
        <v>Molnár Ferenc</v>
      </c>
      <c r="C1511" s="3" t="str">
        <f>Table1[[#This Row],[Szla]]</f>
        <v>346/2026</v>
      </c>
      <c r="D1511" s="6">
        <f>Table1[[#This Row],[Kelt_hó]]</f>
        <v>2</v>
      </c>
      <c r="E1511" t="str">
        <f>Table1[[#This Row],[Vevő]]</f>
        <v>Kovácsműszaki Kft</v>
      </c>
      <c r="F1511" t="str">
        <f>Table1[[#This Row],[Termékkör]]</f>
        <v>Lánc függesztékek</v>
      </c>
      <c r="G1511" s="4">
        <f>Table1[[#This Row],[SzumElad]]</f>
        <v>35250</v>
      </c>
      <c r="H1511" s="7">
        <f>Table1[[#This Row],[Jut_%]]</f>
        <v>3.33</v>
      </c>
      <c r="I1511" s="4">
        <f>Table1[[#This Row],[Jut]]</f>
        <v>1173.825</v>
      </c>
      <c r="J1511" s="4">
        <f>Table1[[#This Row],[Column1]]</f>
        <v>0</v>
      </c>
    </row>
    <row r="1512" spans="1:10" hidden="1" x14ac:dyDescent="0.3">
      <c r="A1512" s="2" t="str">
        <f>Table1[[#This Row],[Befolyt]]</f>
        <v>i</v>
      </c>
      <c r="B1512" t="str">
        <f>Table1[[#This Row],[ÜK]]</f>
        <v>Molnár Ferenc</v>
      </c>
      <c r="C1512" s="3" t="str">
        <f>Table1[[#This Row],[Szla]]</f>
        <v>345/2026</v>
      </c>
      <c r="D1512" s="6">
        <f>Table1[[#This Row],[Kelt_hó]]</f>
        <v>2</v>
      </c>
      <c r="E1512" t="str">
        <f>Table1[[#This Row],[Vevő]]</f>
        <v>Kovácsműszaki Kft</v>
      </c>
      <c r="F1512" t="str">
        <f>Table1[[#This Row],[Termékkör]]</f>
        <v>Lánc függesztékek</v>
      </c>
      <c r="G1512" s="4">
        <f>Table1[[#This Row],[SzumElad]]</f>
        <v>90560</v>
      </c>
      <c r="H1512" s="7">
        <f>Table1[[#This Row],[Jut_%]]</f>
        <v>2</v>
      </c>
      <c r="I1512" s="4">
        <f>Table1[[#This Row],[Jut]]</f>
        <v>1811.2</v>
      </c>
      <c r="J1512" s="4">
        <f>Table1[[#This Row],[Column1]]</f>
        <v>0</v>
      </c>
    </row>
    <row r="1513" spans="1:10" hidden="1" x14ac:dyDescent="0.3">
      <c r="A1513" s="2" t="str">
        <f>Table1[[#This Row],[Befolyt]]</f>
        <v>i</v>
      </c>
      <c r="B1513" t="str">
        <f>Table1[[#This Row],[ÜK]]</f>
        <v>Bálint Miklós</v>
      </c>
      <c r="C1513" s="3" t="str">
        <f>Table1[[#This Row],[Szla]]</f>
        <v>344/2026</v>
      </c>
      <c r="D1513" s="6">
        <f>Table1[[#This Row],[Kelt_hó]]</f>
        <v>2</v>
      </c>
      <c r="E1513" t="str">
        <f>Table1[[#This Row],[Vevő]]</f>
        <v>Wolf System Kft.</v>
      </c>
      <c r="F1513" t="str">
        <f>Table1[[#This Row],[Termékkör]]</f>
        <v>Emelőszerkezetek</v>
      </c>
      <c r="G1513" s="4">
        <f>Table1[[#This Row],[SzumElad]]</f>
        <v>8880</v>
      </c>
      <c r="H1513" s="7">
        <f>Table1[[#This Row],[Jut_%]]</f>
        <v>5</v>
      </c>
      <c r="I1513" s="4">
        <f>Table1[[#This Row],[Jut]]</f>
        <v>444</v>
      </c>
      <c r="J1513" s="4">
        <f>Table1[[#This Row],[Column1]]</f>
        <v>0</v>
      </c>
    </row>
    <row r="1514" spans="1:10" hidden="1" x14ac:dyDescent="0.3">
      <c r="A1514" s="2" t="str">
        <f>Table1[[#This Row],[Befolyt]]</f>
        <v>i</v>
      </c>
      <c r="B1514" t="str">
        <f>Table1[[#This Row],[ÜK]]</f>
        <v>Bálint Miklós</v>
      </c>
      <c r="C1514" s="3" t="str">
        <f>Table1[[#This Row],[Szla]]</f>
        <v>343/2026</v>
      </c>
      <c r="D1514" s="6">
        <f>Table1[[#This Row],[Kelt_hó]]</f>
        <v>2</v>
      </c>
      <c r="E1514" t="str">
        <f>Table1[[#This Row],[Vevő]]</f>
        <v>Wolf System Kft.</v>
      </c>
      <c r="F1514" t="str">
        <f>Table1[[#This Row],[Termékkör]]</f>
        <v>Lánc függesztékek</v>
      </c>
      <c r="G1514" s="4">
        <f>Table1[[#This Row],[SzumElad]]</f>
        <v>15400</v>
      </c>
      <c r="H1514" s="7">
        <f>Table1[[#This Row],[Jut_%]]</f>
        <v>10</v>
      </c>
      <c r="I1514" s="4">
        <f>Table1[[#This Row],[Jut]]</f>
        <v>1540</v>
      </c>
      <c r="J1514" s="4">
        <f>Table1[[#This Row],[Column1]]</f>
        <v>0</v>
      </c>
    </row>
    <row r="1515" spans="1:10" hidden="1" x14ac:dyDescent="0.3">
      <c r="A1515" s="2" t="str">
        <f>Table1[[#This Row],[Befolyt]]</f>
        <v>i</v>
      </c>
      <c r="B1515" t="str">
        <f>Table1[[#This Row],[ÜK]]</f>
        <v>Bálint Miklós</v>
      </c>
      <c r="C1515" s="3" t="str">
        <f>Table1[[#This Row],[Szla]]</f>
        <v>343/2026</v>
      </c>
      <c r="D1515" s="6">
        <f>Table1[[#This Row],[Kelt_hó]]</f>
        <v>2</v>
      </c>
      <c r="E1515" t="str">
        <f>Table1[[#This Row],[Vevő]]</f>
        <v>Wolf System Kft.</v>
      </c>
      <c r="F1515" t="str">
        <f>Table1[[#This Row],[Termékkör]]</f>
        <v>Lánc függesztékek</v>
      </c>
      <c r="G1515" s="4">
        <f>Table1[[#This Row],[SzumElad]]</f>
        <v>14080</v>
      </c>
      <c r="H1515" s="7">
        <f>Table1[[#This Row],[Jut_%]]</f>
        <v>5</v>
      </c>
      <c r="I1515" s="4">
        <f>Table1[[#This Row],[Jut]]</f>
        <v>704</v>
      </c>
      <c r="J1515" s="4">
        <f>Table1[[#This Row],[Column1]]</f>
        <v>0</v>
      </c>
    </row>
    <row r="1516" spans="1:10" hidden="1" x14ac:dyDescent="0.3">
      <c r="A1516" s="2" t="str">
        <f>Table1[[#This Row],[Befolyt]]</f>
        <v>n</v>
      </c>
      <c r="B1516" t="str">
        <f>Table1[[#This Row],[ÜK]]</f>
        <v>Halász Miklós</v>
      </c>
      <c r="C1516" s="3" t="str">
        <f>Table1[[#This Row],[Szla]]</f>
        <v>342/2026</v>
      </c>
      <c r="D1516" s="6">
        <f>Table1[[#This Row],[Kelt_hó]]</f>
        <v>2</v>
      </c>
      <c r="E1516" t="str">
        <f>Table1[[#This Row],[Vevő]]</f>
        <v>Strabag Rail Kft</v>
      </c>
      <c r="F1516" t="str">
        <f>Table1[[#This Row],[Termékkör]]</f>
        <v>Vizsgálat</v>
      </c>
      <c r="G1516" s="4">
        <f>Table1[[#This Row],[SzumElad]]</f>
        <v>36950</v>
      </c>
      <c r="H1516" s="7">
        <f>Table1[[#This Row],[Jut_%]]</f>
        <v>10</v>
      </c>
      <c r="I1516" s="4">
        <f>Table1[[#This Row],[Jut]]</f>
        <v>3695</v>
      </c>
      <c r="J1516" s="4">
        <f>Table1[[#This Row],[Column1]]</f>
        <v>0</v>
      </c>
    </row>
    <row r="1517" spans="1:10" hidden="1" x14ac:dyDescent="0.3">
      <c r="A1517" s="2" t="str">
        <f>Table1[[#This Row],[Befolyt]]</f>
        <v>n</v>
      </c>
      <c r="B1517" t="str">
        <f>Table1[[#This Row],[ÜK]]</f>
        <v>Halász Miklós</v>
      </c>
      <c r="C1517" s="3" t="str">
        <f>Table1[[#This Row],[Szla]]</f>
        <v>342/2026</v>
      </c>
      <c r="D1517" s="6">
        <f>Table1[[#This Row],[Kelt_hó]]</f>
        <v>2</v>
      </c>
      <c r="E1517" t="str">
        <f>Table1[[#This Row],[Vevő]]</f>
        <v>Strabag Rail Kft</v>
      </c>
      <c r="F1517" t="str">
        <f>Table1[[#This Row],[Termékkör]]</f>
        <v>Lánc függesztékek</v>
      </c>
      <c r="G1517" s="4">
        <f>Table1[[#This Row],[SzumElad]]</f>
        <v>1425</v>
      </c>
      <c r="H1517" s="7">
        <f>Table1[[#This Row],[Jut_%]]</f>
        <v>5</v>
      </c>
      <c r="I1517" s="4">
        <f>Table1[[#This Row],[Jut]]</f>
        <v>71.25</v>
      </c>
      <c r="J1517" s="4">
        <f>Table1[[#This Row],[Column1]]</f>
        <v>0</v>
      </c>
    </row>
    <row r="1518" spans="1:10" hidden="1" x14ac:dyDescent="0.3">
      <c r="A1518" s="2" t="str">
        <f>Table1[[#This Row],[Befolyt]]</f>
        <v>n</v>
      </c>
      <c r="B1518" t="str">
        <f>Table1[[#This Row],[ÜK]]</f>
        <v>Halász Miklós</v>
      </c>
      <c r="C1518" s="3" t="str">
        <f>Table1[[#This Row],[Szla]]</f>
        <v>342/2026</v>
      </c>
      <c r="D1518" s="6">
        <f>Table1[[#This Row],[Kelt_hó]]</f>
        <v>2</v>
      </c>
      <c r="E1518" t="str">
        <f>Table1[[#This Row],[Vevő]]</f>
        <v>Strabag Rail Kft</v>
      </c>
      <c r="F1518" t="str">
        <f>Table1[[#This Row],[Termékkör]]</f>
        <v>Lánc függesztékek</v>
      </c>
      <c r="G1518" s="4">
        <f>Table1[[#This Row],[SzumElad]]</f>
        <v>1920</v>
      </c>
      <c r="H1518" s="7">
        <f>Table1[[#This Row],[Jut_%]]</f>
        <v>5</v>
      </c>
      <c r="I1518" s="4">
        <f>Table1[[#This Row],[Jut]]</f>
        <v>96</v>
      </c>
      <c r="J1518" s="4">
        <f>Table1[[#This Row],[Column1]]</f>
        <v>0</v>
      </c>
    </row>
    <row r="1519" spans="1:10" hidden="1" x14ac:dyDescent="0.3">
      <c r="A1519" s="2" t="str">
        <f>Table1[[#This Row],[Befolyt]]</f>
        <v>n</v>
      </c>
      <c r="B1519" t="str">
        <f>Table1[[#This Row],[ÜK]]</f>
        <v>Hegyi Gábor</v>
      </c>
      <c r="C1519" s="3" t="str">
        <f>Table1[[#This Row],[Szla]]</f>
        <v>341/2026</v>
      </c>
      <c r="D1519" s="6">
        <f>Table1[[#This Row],[Kelt_hó]]</f>
        <v>2</v>
      </c>
      <c r="E1519" t="str">
        <f>Table1[[#This Row],[Vevő]]</f>
        <v>Grundfos Manufacturing Ltd.</v>
      </c>
      <c r="F1519" t="str">
        <f>Table1[[#This Row],[Termékkör]]</f>
        <v>Emelőgép szolgáltatások</v>
      </c>
      <c r="G1519" s="4">
        <f>Table1[[#This Row],[SzumElad]]</f>
        <v>0</v>
      </c>
      <c r="H1519" s="7">
        <f>Table1[[#This Row],[Jut_%]]</f>
        <v>0</v>
      </c>
      <c r="I1519" s="4">
        <f>Table1[[#This Row],[Jut]]</f>
        <v>0</v>
      </c>
      <c r="J1519" s="4">
        <f>Table1[[#This Row],[Column1]]</f>
        <v>0</v>
      </c>
    </row>
    <row r="1520" spans="1:10" hidden="1" x14ac:dyDescent="0.3">
      <c r="A1520" s="2" t="str">
        <f>Table1[[#This Row],[Befolyt]]</f>
        <v>n</v>
      </c>
      <c r="B1520" t="str">
        <f>Table1[[#This Row],[ÜK]]</f>
        <v>Hegyi Gábor</v>
      </c>
      <c r="C1520" s="3" t="str">
        <f>Table1[[#This Row],[Szla]]</f>
        <v>341/2026</v>
      </c>
      <c r="D1520" s="6">
        <f>Table1[[#This Row],[Kelt_hó]]</f>
        <v>2</v>
      </c>
      <c r="E1520" t="str">
        <f>Table1[[#This Row],[Vevő]]</f>
        <v>Grundfos Manufacturing Ltd.</v>
      </c>
      <c r="F1520" t="str">
        <f>Table1[[#This Row],[Termékkör]]</f>
        <v>Emelőgép szolgáltatások</v>
      </c>
      <c r="G1520" s="4">
        <f>Table1[[#This Row],[SzumElad]]</f>
        <v>249300</v>
      </c>
      <c r="H1520" s="7">
        <f>Table1[[#This Row],[Jut_%]]</f>
        <v>2.36</v>
      </c>
      <c r="I1520" s="4">
        <f>Table1[[#This Row],[Jut]]</f>
        <v>5883.48</v>
      </c>
      <c r="J1520" s="4">
        <f>Table1[[#This Row],[Column1]]</f>
        <v>0</v>
      </c>
    </row>
    <row r="1521" spans="1:10" hidden="1" x14ac:dyDescent="0.3">
      <c r="A1521" s="2" t="str">
        <f>Table1[[#This Row],[Befolyt]]</f>
        <v>n</v>
      </c>
      <c r="B1521" t="str">
        <f>Table1[[#This Row],[ÜK]]</f>
        <v>Hegyi Gábor</v>
      </c>
      <c r="C1521" s="3" t="str">
        <f>Table1[[#This Row],[Szla]]</f>
        <v>341/2026</v>
      </c>
      <c r="D1521" s="6">
        <f>Table1[[#This Row],[Kelt_hó]]</f>
        <v>2</v>
      </c>
      <c r="E1521" t="str">
        <f>Table1[[#This Row],[Vevő]]</f>
        <v>Grundfos Manufacturing Ltd.</v>
      </c>
      <c r="F1521" t="str">
        <f>Table1[[#This Row],[Termékkör]]</f>
        <v>Emelőgép szolgáltatások</v>
      </c>
      <c r="G1521" s="4">
        <f>Table1[[#This Row],[SzumElad]]</f>
        <v>0</v>
      </c>
      <c r="H1521" s="7">
        <f>Table1[[#This Row],[Jut_%]]</f>
        <v>0</v>
      </c>
      <c r="I1521" s="4">
        <f>Table1[[#This Row],[Jut]]</f>
        <v>0</v>
      </c>
      <c r="J1521" s="4">
        <f>Table1[[#This Row],[Column1]]</f>
        <v>0</v>
      </c>
    </row>
    <row r="1522" spans="1:10" hidden="1" x14ac:dyDescent="0.3">
      <c r="A1522" s="2" t="str">
        <f>Table1[[#This Row],[Befolyt]]</f>
        <v>n</v>
      </c>
      <c r="B1522" t="str">
        <f>Table1[[#This Row],[ÜK]]</f>
        <v>Halász Miklós</v>
      </c>
      <c r="C1522" s="3" t="str">
        <f>Table1[[#This Row],[Szla]]</f>
        <v>340/2026</v>
      </c>
      <c r="D1522" s="6">
        <f>Table1[[#This Row],[Kelt_hó]]</f>
        <v>2</v>
      </c>
      <c r="E1522" t="str">
        <f>Table1[[#This Row],[Vevő]]</f>
        <v>Strabag Vasútépítő Kft</v>
      </c>
      <c r="F1522" t="str">
        <f>Table1[[#This Row],[Termékkör]]</f>
        <v>Vizsgálat</v>
      </c>
      <c r="G1522" s="4">
        <f>Table1[[#This Row],[SzumElad]]</f>
        <v>128650</v>
      </c>
      <c r="H1522" s="7">
        <f>Table1[[#This Row],[Jut_%]]</f>
        <v>10</v>
      </c>
      <c r="I1522" s="4">
        <f>Table1[[#This Row],[Jut]]</f>
        <v>12865</v>
      </c>
      <c r="J1522" s="4">
        <f>Table1[[#This Row],[Column1]]</f>
        <v>0</v>
      </c>
    </row>
    <row r="1523" spans="1:10" hidden="1" x14ac:dyDescent="0.3">
      <c r="A1523" s="2" t="str">
        <f>Table1[[#This Row],[Befolyt]]</f>
        <v>n</v>
      </c>
      <c r="B1523" t="str">
        <f>Table1[[#This Row],[ÜK]]</f>
        <v>Halász Miklós</v>
      </c>
      <c r="C1523" s="3" t="str">
        <f>Table1[[#This Row],[Szla]]</f>
        <v>340/2026</v>
      </c>
      <c r="D1523" s="6">
        <f>Table1[[#This Row],[Kelt_hó]]</f>
        <v>2</v>
      </c>
      <c r="E1523" t="str">
        <f>Table1[[#This Row],[Vevő]]</f>
        <v>Strabag Vasútépítő Kft</v>
      </c>
      <c r="F1523" t="str">
        <f>Table1[[#This Row],[Termékkör]]</f>
        <v>Lánc függesztékek</v>
      </c>
      <c r="G1523" s="4">
        <f>Table1[[#This Row],[SzumElad]]</f>
        <v>4800</v>
      </c>
      <c r="H1523" s="7">
        <f>Table1[[#This Row],[Jut_%]]</f>
        <v>5</v>
      </c>
      <c r="I1523" s="4">
        <f>Table1[[#This Row],[Jut]]</f>
        <v>240</v>
      </c>
      <c r="J1523" s="4">
        <f>Table1[[#This Row],[Column1]]</f>
        <v>0</v>
      </c>
    </row>
    <row r="1524" spans="1:10" hidden="1" x14ac:dyDescent="0.3">
      <c r="A1524" s="2" t="str">
        <f>Table1[[#This Row],[Befolyt]]</f>
        <v>n</v>
      </c>
      <c r="B1524" t="str">
        <f>Table1[[#This Row],[ÜK]]</f>
        <v>Halász Miklós</v>
      </c>
      <c r="C1524" s="3" t="str">
        <f>Table1[[#This Row],[Szla]]</f>
        <v>340/2026</v>
      </c>
      <c r="D1524" s="6">
        <f>Table1[[#This Row],[Kelt_hó]]</f>
        <v>2</v>
      </c>
      <c r="E1524" t="str">
        <f>Table1[[#This Row],[Vevő]]</f>
        <v>Strabag Vasútépítő Kft</v>
      </c>
      <c r="F1524" t="str">
        <f>Table1[[#This Row],[Termékkör]]</f>
        <v>Lánc függesztékek</v>
      </c>
      <c r="G1524" s="4">
        <f>Table1[[#This Row],[SzumElad]]</f>
        <v>5400</v>
      </c>
      <c r="H1524" s="7">
        <f>Table1[[#This Row],[Jut_%]]</f>
        <v>5</v>
      </c>
      <c r="I1524" s="4">
        <f>Table1[[#This Row],[Jut]]</f>
        <v>270</v>
      </c>
      <c r="J1524" s="4">
        <f>Table1[[#This Row],[Column1]]</f>
        <v>0</v>
      </c>
    </row>
    <row r="1525" spans="1:10" hidden="1" x14ac:dyDescent="0.3">
      <c r="A1525" s="2" t="str">
        <f>Table1[[#This Row],[Befolyt]]</f>
        <v>n</v>
      </c>
      <c r="B1525" t="str">
        <f>Table1[[#This Row],[ÜK]]</f>
        <v>Halász Miklós</v>
      </c>
      <c r="C1525" s="3" t="str">
        <f>Table1[[#This Row],[Szla]]</f>
        <v>340/2026</v>
      </c>
      <c r="D1525" s="6">
        <f>Table1[[#This Row],[Kelt_hó]]</f>
        <v>2</v>
      </c>
      <c r="E1525" t="str">
        <f>Table1[[#This Row],[Vevő]]</f>
        <v>Strabag Vasútépítő Kft</v>
      </c>
      <c r="F1525" t="str">
        <f>Table1[[#This Row],[Termékkör]]</f>
        <v>Saját munka</v>
      </c>
      <c r="G1525" s="4">
        <f>Table1[[#This Row],[SzumElad]]</f>
        <v>3000</v>
      </c>
      <c r="H1525" s="7">
        <f>Table1[[#This Row],[Jut_%]]</f>
        <v>0</v>
      </c>
      <c r="I1525" s="4">
        <f>Table1[[#This Row],[Jut]]</f>
        <v>0</v>
      </c>
      <c r="J1525" s="4">
        <f>Table1[[#This Row],[Column1]]</f>
        <v>0</v>
      </c>
    </row>
    <row r="1526" spans="1:10" hidden="1" x14ac:dyDescent="0.3">
      <c r="A1526" s="2" t="str">
        <f>Table1[[#This Row],[Befolyt]]</f>
        <v>n</v>
      </c>
      <c r="B1526" t="str">
        <f>Table1[[#This Row],[ÜK]]</f>
        <v>Halász Miklós</v>
      </c>
      <c r="C1526" s="3" t="str">
        <f>Table1[[#This Row],[Szla]]</f>
        <v>340/2026</v>
      </c>
      <c r="D1526" s="6">
        <f>Table1[[#This Row],[Kelt_hó]]</f>
        <v>2</v>
      </c>
      <c r="E1526" t="str">
        <f>Table1[[#This Row],[Vevő]]</f>
        <v>Strabag Vasútépítő Kft</v>
      </c>
      <c r="F1526" t="str">
        <f>Table1[[#This Row],[Termékkör]]</f>
        <v>Lánc függesztékek</v>
      </c>
      <c r="G1526" s="4">
        <f>Table1[[#This Row],[SzumElad]]</f>
        <v>2700</v>
      </c>
      <c r="H1526" s="7">
        <f>Table1[[#This Row],[Jut_%]]</f>
        <v>5</v>
      </c>
      <c r="I1526" s="4">
        <f>Table1[[#This Row],[Jut]]</f>
        <v>135</v>
      </c>
      <c r="J1526" s="4">
        <f>Table1[[#This Row],[Column1]]</f>
        <v>0</v>
      </c>
    </row>
    <row r="1527" spans="1:10" hidden="1" x14ac:dyDescent="0.3">
      <c r="A1527" s="2" t="str">
        <f>Table1[[#This Row],[Befolyt]]</f>
        <v>n</v>
      </c>
      <c r="B1527" t="str">
        <f>Table1[[#This Row],[ÜK]]</f>
        <v>Halász Miklós</v>
      </c>
      <c r="C1527" s="3" t="str">
        <f>Table1[[#This Row],[Szla]]</f>
        <v>340/2026</v>
      </c>
      <c r="D1527" s="6">
        <f>Table1[[#This Row],[Kelt_hó]]</f>
        <v>2</v>
      </c>
      <c r="E1527" t="str">
        <f>Table1[[#This Row],[Vevő]]</f>
        <v>Strabag Vasútépítő Kft</v>
      </c>
      <c r="F1527" t="str">
        <f>Table1[[#This Row],[Termékkör]]</f>
        <v>Lánc függesztékek</v>
      </c>
      <c r="G1527" s="4">
        <f>Table1[[#This Row],[SzumElad]]</f>
        <v>4600</v>
      </c>
      <c r="H1527" s="7">
        <f>Table1[[#This Row],[Jut_%]]</f>
        <v>5</v>
      </c>
      <c r="I1527" s="4">
        <f>Table1[[#This Row],[Jut]]</f>
        <v>230</v>
      </c>
      <c r="J1527" s="4">
        <f>Table1[[#This Row],[Column1]]</f>
        <v>0</v>
      </c>
    </row>
    <row r="1528" spans="1:10" hidden="1" x14ac:dyDescent="0.3">
      <c r="A1528" s="2" t="str">
        <f>Table1[[#This Row],[Befolyt]]</f>
        <v>n</v>
      </c>
      <c r="B1528" t="str">
        <f>Table1[[#This Row],[ÜK]]</f>
        <v>Halász Miklós</v>
      </c>
      <c r="C1528" s="3" t="str">
        <f>Table1[[#This Row],[Szla]]</f>
        <v>340/2026</v>
      </c>
      <c r="D1528" s="6">
        <f>Table1[[#This Row],[Kelt_hó]]</f>
        <v>2</v>
      </c>
      <c r="E1528" t="str">
        <f>Table1[[#This Row],[Vevő]]</f>
        <v>Strabag Vasútépítő Kft</v>
      </c>
      <c r="F1528" t="str">
        <f>Table1[[#This Row],[Termékkör]]</f>
        <v>Lánc függesztékek</v>
      </c>
      <c r="G1528" s="4">
        <f>Table1[[#This Row],[SzumElad]]</f>
        <v>890</v>
      </c>
      <c r="H1528" s="7">
        <f>Table1[[#This Row],[Jut_%]]</f>
        <v>5</v>
      </c>
      <c r="I1528" s="4">
        <f>Table1[[#This Row],[Jut]]</f>
        <v>44.5</v>
      </c>
      <c r="J1528" s="4">
        <f>Table1[[#This Row],[Column1]]</f>
        <v>0</v>
      </c>
    </row>
    <row r="1529" spans="1:10" hidden="1" x14ac:dyDescent="0.3">
      <c r="A1529" s="2" t="str">
        <f>Table1[[#This Row],[Befolyt]]</f>
        <v>n</v>
      </c>
      <c r="B1529" t="str">
        <f>Table1[[#This Row],[ÜK]]</f>
        <v>Halász Miklós</v>
      </c>
      <c r="C1529" s="3" t="str">
        <f>Table1[[#This Row],[Szla]]</f>
        <v>339/2026</v>
      </c>
      <c r="D1529" s="6">
        <f>Table1[[#This Row],[Kelt_hó]]</f>
        <v>2</v>
      </c>
      <c r="E1529" t="str">
        <f>Table1[[#This Row],[Vevő]]</f>
        <v>MVM Émász Áramhálózati Kft.</v>
      </c>
      <c r="F1529" t="str">
        <f>Table1[[#This Row],[Termékkör]]</f>
        <v>Vizsgálat</v>
      </c>
      <c r="G1529" s="4">
        <f>Table1[[#This Row],[SzumElad]]</f>
        <v>154290</v>
      </c>
      <c r="H1529" s="7">
        <f>Table1[[#This Row],[Jut_%]]</f>
        <v>18.96</v>
      </c>
      <c r="I1529" s="4">
        <f>Table1[[#This Row],[Jut]]</f>
        <v>29253.383999999998</v>
      </c>
      <c r="J1529" s="4">
        <f>Table1[[#This Row],[Column1]]</f>
        <v>0</v>
      </c>
    </row>
    <row r="1530" spans="1:10" hidden="1" x14ac:dyDescent="0.3">
      <c r="A1530" s="2" t="str">
        <f>Table1[[#This Row],[Befolyt]]</f>
        <v>n</v>
      </c>
      <c r="B1530" t="str">
        <f>Table1[[#This Row],[ÜK]]</f>
        <v>Halász Miklós</v>
      </c>
      <c r="C1530" s="3" t="str">
        <f>Table1[[#This Row],[Szla]]</f>
        <v>339/2026</v>
      </c>
      <c r="D1530" s="6">
        <f>Table1[[#This Row],[Kelt_hó]]</f>
        <v>2</v>
      </c>
      <c r="E1530" t="str">
        <f>Table1[[#This Row],[Vevő]]</f>
        <v>MVM Émász Áramhálózati Kft.</v>
      </c>
      <c r="F1530" t="str">
        <f>Table1[[#This Row],[Termékkör]]</f>
        <v>Vizsgálat</v>
      </c>
      <c r="G1530" s="4">
        <f>Table1[[#This Row],[SzumElad]]</f>
        <v>27105</v>
      </c>
      <c r="H1530" s="7">
        <f>Table1[[#This Row],[Jut_%]]</f>
        <v>13.66</v>
      </c>
      <c r="I1530" s="4">
        <f>Table1[[#This Row],[Jut]]</f>
        <v>3702.5429999999997</v>
      </c>
      <c r="J1530" s="4">
        <f>Table1[[#This Row],[Column1]]</f>
        <v>0</v>
      </c>
    </row>
    <row r="1531" spans="1:10" hidden="1" x14ac:dyDescent="0.3">
      <c r="A1531" s="2" t="str">
        <f>Table1[[#This Row],[Befolyt]]</f>
        <v>n</v>
      </c>
      <c r="B1531" t="str">
        <f>Table1[[#This Row],[ÜK]]</f>
        <v>Halász Miklós</v>
      </c>
      <c r="C1531" s="3" t="str">
        <f>Table1[[#This Row],[Szla]]</f>
        <v>339/2026</v>
      </c>
      <c r="D1531" s="6">
        <f>Table1[[#This Row],[Kelt_hó]]</f>
        <v>2</v>
      </c>
      <c r="E1531" t="str">
        <f>Table1[[#This Row],[Vevő]]</f>
        <v>MVM Émász Áramhálózati Kft.</v>
      </c>
      <c r="F1531" t="str">
        <f>Table1[[#This Row],[Termékkör]]</f>
        <v>Lánc függesztékek</v>
      </c>
      <c r="G1531" s="4">
        <f>Table1[[#This Row],[SzumElad]]</f>
        <v>1180</v>
      </c>
      <c r="H1531" s="7">
        <f>Table1[[#This Row],[Jut_%]]</f>
        <v>5</v>
      </c>
      <c r="I1531" s="4">
        <f>Table1[[#This Row],[Jut]]</f>
        <v>59</v>
      </c>
      <c r="J1531" s="4">
        <f>Table1[[#This Row],[Column1]]</f>
        <v>0</v>
      </c>
    </row>
    <row r="1532" spans="1:10" hidden="1" x14ac:dyDescent="0.3">
      <c r="A1532" s="2" t="str">
        <f>Table1[[#This Row],[Befolyt]]</f>
        <v>n</v>
      </c>
      <c r="B1532" t="str">
        <f>Table1[[#This Row],[ÜK]]</f>
        <v>Halász Miklós</v>
      </c>
      <c r="C1532" s="3" t="str">
        <f>Table1[[#This Row],[Szla]]</f>
        <v>339/2026</v>
      </c>
      <c r="D1532" s="6">
        <f>Table1[[#This Row],[Kelt_hó]]</f>
        <v>2</v>
      </c>
      <c r="E1532" t="str">
        <f>Table1[[#This Row],[Vevő]]</f>
        <v>MVM Émász Áramhálózati Kft.</v>
      </c>
      <c r="F1532" t="str">
        <f>Table1[[#This Row],[Termékkör]]</f>
        <v>Lánc függesztékek</v>
      </c>
      <c r="G1532" s="4">
        <f>Table1[[#This Row],[SzumElad]]</f>
        <v>5340</v>
      </c>
      <c r="H1532" s="7">
        <f>Table1[[#This Row],[Jut_%]]</f>
        <v>5</v>
      </c>
      <c r="I1532" s="4">
        <f>Table1[[#This Row],[Jut]]</f>
        <v>267</v>
      </c>
      <c r="J1532" s="4">
        <f>Table1[[#This Row],[Column1]]</f>
        <v>0</v>
      </c>
    </row>
    <row r="1533" spans="1:10" hidden="1" x14ac:dyDescent="0.3">
      <c r="A1533" s="2" t="str">
        <f>Table1[[#This Row],[Befolyt]]</f>
        <v>n</v>
      </c>
      <c r="B1533" t="str">
        <f>Table1[[#This Row],[ÜK]]</f>
        <v>Halász Miklós</v>
      </c>
      <c r="C1533" s="3" t="str">
        <f>Table1[[#This Row],[Szla]]</f>
        <v>339/2026</v>
      </c>
      <c r="D1533" s="6">
        <f>Table1[[#This Row],[Kelt_hó]]</f>
        <v>2</v>
      </c>
      <c r="E1533" t="str">
        <f>Table1[[#This Row],[Vevő]]</f>
        <v>MVM Émász Áramhálózati Kft.</v>
      </c>
      <c r="F1533" t="str">
        <f>Table1[[#This Row],[Termékkör]]</f>
        <v>Saját munka</v>
      </c>
      <c r="G1533" s="4">
        <f>Table1[[#This Row],[SzumElad]]</f>
        <v>3000</v>
      </c>
      <c r="H1533" s="7">
        <f>Table1[[#This Row],[Jut_%]]</f>
        <v>0</v>
      </c>
      <c r="I1533" s="4">
        <f>Table1[[#This Row],[Jut]]</f>
        <v>0</v>
      </c>
      <c r="J1533" s="4">
        <f>Table1[[#This Row],[Column1]]</f>
        <v>0</v>
      </c>
    </row>
    <row r="1534" spans="1:10" hidden="1" x14ac:dyDescent="0.3">
      <c r="A1534" s="2" t="str">
        <f>Table1[[#This Row],[Befolyt]]</f>
        <v>n</v>
      </c>
      <c r="B1534" t="str">
        <f>Table1[[#This Row],[ÜK]]</f>
        <v>Halász Miklós</v>
      </c>
      <c r="C1534" s="3" t="str">
        <f>Table1[[#This Row],[Szla]]</f>
        <v>339/2026</v>
      </c>
      <c r="D1534" s="6">
        <f>Table1[[#This Row],[Kelt_hó]]</f>
        <v>2</v>
      </c>
      <c r="E1534" t="str">
        <f>Table1[[#This Row],[Vevő]]</f>
        <v>MVM Émász Áramhálózati Kft.</v>
      </c>
      <c r="F1534" t="str">
        <f>Table1[[#This Row],[Termékkör]]</f>
        <v>Textilkötelek hevederek</v>
      </c>
      <c r="G1534" s="4">
        <f>Table1[[#This Row],[SzumElad]]</f>
        <v>5500</v>
      </c>
      <c r="H1534" s="7">
        <f>Table1[[#This Row],[Jut_%]]</f>
        <v>10</v>
      </c>
      <c r="I1534" s="4">
        <f>Table1[[#This Row],[Jut]]</f>
        <v>550</v>
      </c>
      <c r="J1534" s="4">
        <f>Table1[[#This Row],[Column1]]</f>
        <v>0</v>
      </c>
    </row>
    <row r="1535" spans="1:10" hidden="1" x14ac:dyDescent="0.3">
      <c r="A1535" s="2" t="str">
        <f>Table1[[#This Row],[Befolyt]]</f>
        <v>n</v>
      </c>
      <c r="B1535" t="str">
        <f>Table1[[#This Row],[ÜK]]</f>
        <v>Halász Miklós</v>
      </c>
      <c r="C1535" s="3" t="str">
        <f>Table1[[#This Row],[Szla]]</f>
        <v>339/2026</v>
      </c>
      <c r="D1535" s="6">
        <f>Table1[[#This Row],[Kelt_hó]]</f>
        <v>2</v>
      </c>
      <c r="E1535" t="str">
        <f>Table1[[#This Row],[Vevő]]</f>
        <v>MVM Émász Áramhálózati Kft.</v>
      </c>
      <c r="F1535" t="str">
        <f>Table1[[#This Row],[Termékkör]]</f>
        <v>Textilkötelek hevederek</v>
      </c>
      <c r="G1535" s="4">
        <f>Table1[[#This Row],[SzumElad]]</f>
        <v>4200</v>
      </c>
      <c r="H1535" s="7">
        <f>Table1[[#This Row],[Jut_%]]</f>
        <v>10</v>
      </c>
      <c r="I1535" s="4">
        <f>Table1[[#This Row],[Jut]]</f>
        <v>420</v>
      </c>
      <c r="J1535" s="4">
        <f>Table1[[#This Row],[Column1]]</f>
        <v>0</v>
      </c>
    </row>
    <row r="1536" spans="1:10" hidden="1" x14ac:dyDescent="0.3">
      <c r="A1536" s="2" t="str">
        <f>Table1[[#This Row],[Befolyt]]</f>
        <v>n</v>
      </c>
      <c r="B1536" t="str">
        <f>Table1[[#This Row],[ÜK]]</f>
        <v>Halász Miklós</v>
      </c>
      <c r="C1536" s="3" t="str">
        <f>Table1[[#This Row],[Szla]]</f>
        <v>339/2026</v>
      </c>
      <c r="D1536" s="6">
        <f>Table1[[#This Row],[Kelt_hó]]</f>
        <v>2</v>
      </c>
      <c r="E1536" t="str">
        <f>Table1[[#This Row],[Vevő]]</f>
        <v>MVM Émász Áramhálózati Kft.</v>
      </c>
      <c r="F1536" t="str">
        <f>Table1[[#This Row],[Termékkör]]</f>
        <v>Textilkötelek hevederek</v>
      </c>
      <c r="G1536" s="4">
        <f>Table1[[#This Row],[SzumElad]]</f>
        <v>10200</v>
      </c>
      <c r="H1536" s="7">
        <f>Table1[[#This Row],[Jut_%]]</f>
        <v>10</v>
      </c>
      <c r="I1536" s="4">
        <f>Table1[[#This Row],[Jut]]</f>
        <v>1020</v>
      </c>
      <c r="J1536" s="4">
        <f>Table1[[#This Row],[Column1]]</f>
        <v>0</v>
      </c>
    </row>
    <row r="1537" spans="1:10" hidden="1" x14ac:dyDescent="0.3">
      <c r="A1537" s="2" t="str">
        <f>Table1[[#This Row],[Befolyt]]</f>
        <v>n</v>
      </c>
      <c r="B1537" t="str">
        <f>Table1[[#This Row],[ÜK]]</f>
        <v>Halász Miklós</v>
      </c>
      <c r="C1537" s="3" t="str">
        <f>Table1[[#This Row],[Szla]]</f>
        <v>339/2026</v>
      </c>
      <c r="D1537" s="6">
        <f>Table1[[#This Row],[Kelt_hó]]</f>
        <v>2</v>
      </c>
      <c r="E1537" t="str">
        <f>Table1[[#This Row],[Vevő]]</f>
        <v>MVM Émász Áramhálózati Kft.</v>
      </c>
      <c r="F1537" t="str">
        <f>Table1[[#This Row],[Termékkör]]</f>
        <v>Textilkötelek hevederek</v>
      </c>
      <c r="G1537" s="4">
        <f>Table1[[#This Row],[SzumElad]]</f>
        <v>2600</v>
      </c>
      <c r="H1537" s="7">
        <f>Table1[[#This Row],[Jut_%]]</f>
        <v>10</v>
      </c>
      <c r="I1537" s="4">
        <f>Table1[[#This Row],[Jut]]</f>
        <v>260</v>
      </c>
      <c r="J1537" s="4">
        <f>Table1[[#This Row],[Column1]]</f>
        <v>0</v>
      </c>
    </row>
    <row r="1538" spans="1:10" hidden="1" x14ac:dyDescent="0.3">
      <c r="A1538" s="2" t="str">
        <f>Table1[[#This Row],[Befolyt]]</f>
        <v>n</v>
      </c>
      <c r="B1538" t="str">
        <f>Table1[[#This Row],[ÜK]]</f>
        <v>Halász Miklós</v>
      </c>
      <c r="C1538" s="3" t="str">
        <f>Table1[[#This Row],[Szla]]</f>
        <v>339/2026</v>
      </c>
      <c r="D1538" s="6">
        <f>Table1[[#This Row],[Kelt_hó]]</f>
        <v>2</v>
      </c>
      <c r="E1538" t="str">
        <f>Table1[[#This Row],[Vevő]]</f>
        <v>MVM Émász Áramhálózati Kft.</v>
      </c>
      <c r="F1538" t="str">
        <f>Table1[[#This Row],[Termékkör]]</f>
        <v>Textilkötelek hevederek</v>
      </c>
      <c r="G1538" s="4">
        <f>Table1[[#This Row],[SzumElad]]</f>
        <v>2600</v>
      </c>
      <c r="H1538" s="7">
        <f>Table1[[#This Row],[Jut_%]]</f>
        <v>10</v>
      </c>
      <c r="I1538" s="4">
        <f>Table1[[#This Row],[Jut]]</f>
        <v>260</v>
      </c>
      <c r="J1538" s="4">
        <f>Table1[[#This Row],[Column1]]</f>
        <v>0</v>
      </c>
    </row>
    <row r="1539" spans="1:10" hidden="1" x14ac:dyDescent="0.3">
      <c r="A1539" s="2" t="str">
        <f>Table1[[#This Row],[Befolyt]]</f>
        <v>n</v>
      </c>
      <c r="B1539" t="str">
        <f>Table1[[#This Row],[ÜK]]</f>
        <v>Halász Miklós</v>
      </c>
      <c r="C1539" s="3" t="str">
        <f>Table1[[#This Row],[Szla]]</f>
        <v>339/2026</v>
      </c>
      <c r="D1539" s="6">
        <f>Table1[[#This Row],[Kelt_hó]]</f>
        <v>2</v>
      </c>
      <c r="E1539" t="str">
        <f>Table1[[#This Row],[Vevő]]</f>
        <v>MVM Émász Áramhálózati Kft.</v>
      </c>
      <c r="F1539" t="str">
        <f>Table1[[#This Row],[Termékkör]]</f>
        <v>Textilkötelek hevederek</v>
      </c>
      <c r="G1539" s="4">
        <f>Table1[[#This Row],[SzumElad]]</f>
        <v>3400</v>
      </c>
      <c r="H1539" s="7">
        <f>Table1[[#This Row],[Jut_%]]</f>
        <v>10</v>
      </c>
      <c r="I1539" s="4">
        <f>Table1[[#This Row],[Jut]]</f>
        <v>340</v>
      </c>
      <c r="J1539" s="4">
        <f>Table1[[#This Row],[Column1]]</f>
        <v>0</v>
      </c>
    </row>
    <row r="1540" spans="1:10" hidden="1" x14ac:dyDescent="0.3">
      <c r="A1540" s="2" t="str">
        <f>Table1[[#This Row],[Befolyt]]</f>
        <v>n</v>
      </c>
      <c r="B1540" t="str">
        <f>Table1[[#This Row],[ÜK]]</f>
        <v>Halász Miklós</v>
      </c>
      <c r="C1540" s="3" t="str">
        <f>Table1[[#This Row],[Szla]]</f>
        <v>339/2026</v>
      </c>
      <c r="D1540" s="6">
        <f>Table1[[#This Row],[Kelt_hó]]</f>
        <v>2</v>
      </c>
      <c r="E1540" t="str">
        <f>Table1[[#This Row],[Vevő]]</f>
        <v>MVM Émász Áramhálózati Kft.</v>
      </c>
      <c r="F1540" t="str">
        <f>Table1[[#This Row],[Termékkör]]</f>
        <v>Textilkötelek hevederek</v>
      </c>
      <c r="G1540" s="4">
        <f>Table1[[#This Row],[SzumElad]]</f>
        <v>1700</v>
      </c>
      <c r="H1540" s="7">
        <f>Table1[[#This Row],[Jut_%]]</f>
        <v>10</v>
      </c>
      <c r="I1540" s="4">
        <f>Table1[[#This Row],[Jut]]</f>
        <v>170</v>
      </c>
      <c r="J1540" s="4">
        <f>Table1[[#This Row],[Column1]]</f>
        <v>0</v>
      </c>
    </row>
    <row r="1541" spans="1:10" hidden="1" x14ac:dyDescent="0.3">
      <c r="A1541" s="2" t="str">
        <f>Table1[[#This Row],[Befolyt]]</f>
        <v>n</v>
      </c>
      <c r="B1541" t="str">
        <f>Table1[[#This Row],[ÜK]]</f>
        <v>Halász Miklós</v>
      </c>
      <c r="C1541" s="3" t="str">
        <f>Table1[[#This Row],[Szla]]</f>
        <v>339/2026</v>
      </c>
      <c r="D1541" s="6">
        <f>Table1[[#This Row],[Kelt_hó]]</f>
        <v>2</v>
      </c>
      <c r="E1541" t="str">
        <f>Table1[[#This Row],[Vevő]]</f>
        <v>MVM Émász Áramhálózati Kft.</v>
      </c>
      <c r="F1541" t="str">
        <f>Table1[[#This Row],[Termékkör]]</f>
        <v>Lánc függesztékek</v>
      </c>
      <c r="G1541" s="4">
        <f>Table1[[#This Row],[SzumElad]]</f>
        <v>6300</v>
      </c>
      <c r="H1541" s="7">
        <f>Table1[[#This Row],[Jut_%]]</f>
        <v>5</v>
      </c>
      <c r="I1541" s="4">
        <f>Table1[[#This Row],[Jut]]</f>
        <v>315</v>
      </c>
      <c r="J1541" s="4">
        <f>Table1[[#This Row],[Column1]]</f>
        <v>0</v>
      </c>
    </row>
    <row r="1542" spans="1:10" hidden="1" x14ac:dyDescent="0.3">
      <c r="A1542" s="2" t="str">
        <f>Table1[[#This Row],[Befolyt]]</f>
        <v>n</v>
      </c>
      <c r="B1542" t="str">
        <f>Table1[[#This Row],[ÜK]]</f>
        <v>Halász Miklós</v>
      </c>
      <c r="C1542" s="3" t="str">
        <f>Table1[[#This Row],[Szla]]</f>
        <v>339/2026</v>
      </c>
      <c r="D1542" s="6">
        <f>Table1[[#This Row],[Kelt_hó]]</f>
        <v>2</v>
      </c>
      <c r="E1542" t="str">
        <f>Table1[[#This Row],[Vevő]]</f>
        <v>MVM Émász Áramhálózati Kft.</v>
      </c>
      <c r="F1542" t="str">
        <f>Table1[[#This Row],[Termékkör]]</f>
        <v>Lánc függesztékek</v>
      </c>
      <c r="G1542" s="4">
        <f>Table1[[#This Row],[SzumElad]]</f>
        <v>48600</v>
      </c>
      <c r="H1542" s="7">
        <f>Table1[[#This Row],[Jut_%]]</f>
        <v>5</v>
      </c>
      <c r="I1542" s="4">
        <f>Table1[[#This Row],[Jut]]</f>
        <v>2430</v>
      </c>
      <c r="J1542" s="4">
        <f>Table1[[#This Row],[Column1]]</f>
        <v>0</v>
      </c>
    </row>
    <row r="1543" spans="1:10" hidden="1" x14ac:dyDescent="0.3">
      <c r="A1543" s="2" t="str">
        <f>Table1[[#This Row],[Befolyt]]</f>
        <v>n</v>
      </c>
      <c r="B1543" t="str">
        <f>Table1[[#This Row],[ÜK]]</f>
        <v>Halász Miklós</v>
      </c>
      <c r="C1543" s="3" t="str">
        <f>Table1[[#This Row],[Szla]]</f>
        <v>339/2026</v>
      </c>
      <c r="D1543" s="6">
        <f>Table1[[#This Row],[Kelt_hó]]</f>
        <v>2</v>
      </c>
      <c r="E1543" t="str">
        <f>Table1[[#This Row],[Vevő]]</f>
        <v>MVM Émász Áramhálózati Kft.</v>
      </c>
      <c r="F1543" t="str">
        <f>Table1[[#This Row],[Termékkör]]</f>
        <v>Lánc függesztékek</v>
      </c>
      <c r="G1543" s="4">
        <f>Table1[[#This Row],[SzumElad]]</f>
        <v>3600</v>
      </c>
      <c r="H1543" s="7">
        <f>Table1[[#This Row],[Jut_%]]</f>
        <v>5</v>
      </c>
      <c r="I1543" s="4">
        <f>Table1[[#This Row],[Jut]]</f>
        <v>180</v>
      </c>
      <c r="J1543" s="4">
        <f>Table1[[#This Row],[Column1]]</f>
        <v>0</v>
      </c>
    </row>
    <row r="1544" spans="1:10" hidden="1" x14ac:dyDescent="0.3">
      <c r="A1544" s="2" t="str">
        <f>Table1[[#This Row],[Befolyt]]</f>
        <v>n</v>
      </c>
      <c r="B1544" t="str">
        <f>Table1[[#This Row],[ÜK]]</f>
        <v>Nagy Gergely</v>
      </c>
      <c r="C1544" s="3" t="str">
        <f>Table1[[#This Row],[Szla]]</f>
        <v>338/2026</v>
      </c>
      <c r="D1544" s="6">
        <f>Table1[[#This Row],[Kelt_hó]]</f>
        <v>2</v>
      </c>
      <c r="E1544" t="str">
        <f>Table1[[#This Row],[Vevő]]</f>
        <v>Colas Magyarország Zrt.</v>
      </c>
      <c r="F1544" t="str">
        <f>Table1[[#This Row],[Termékkör]]</f>
        <v>Textilkötelek hevederek</v>
      </c>
      <c r="G1544" s="4">
        <f>Table1[[#This Row],[SzumElad]]</f>
        <v>23400</v>
      </c>
      <c r="H1544" s="7">
        <f>Table1[[#This Row],[Jut_%]]</f>
        <v>10</v>
      </c>
      <c r="I1544" s="4">
        <f>Table1[[#This Row],[Jut]]</f>
        <v>2340</v>
      </c>
      <c r="J1544" s="4">
        <f>Table1[[#This Row],[Column1]]</f>
        <v>0</v>
      </c>
    </row>
    <row r="1545" spans="1:10" hidden="1" x14ac:dyDescent="0.3">
      <c r="A1545" s="2" t="str">
        <f>Table1[[#This Row],[Befolyt]]</f>
        <v>n</v>
      </c>
      <c r="B1545" t="str">
        <f>Table1[[#This Row],[ÜK]]</f>
        <v>Nagy Gergely</v>
      </c>
      <c r="C1545" s="3" t="str">
        <f>Table1[[#This Row],[Szla]]</f>
        <v>338/2026</v>
      </c>
      <c r="D1545" s="6">
        <f>Table1[[#This Row],[Kelt_hó]]</f>
        <v>2</v>
      </c>
      <c r="E1545" t="str">
        <f>Table1[[#This Row],[Vevő]]</f>
        <v>Colas Magyarország Zrt.</v>
      </c>
      <c r="F1545" t="str">
        <f>Table1[[#This Row],[Termékkör]]</f>
        <v>Textilkötelek hevederek</v>
      </c>
      <c r="G1545" s="4">
        <f>Table1[[#This Row],[SzumElad]]</f>
        <v>18600</v>
      </c>
      <c r="H1545" s="7">
        <f>Table1[[#This Row],[Jut_%]]</f>
        <v>10</v>
      </c>
      <c r="I1545" s="4">
        <f>Table1[[#This Row],[Jut]]</f>
        <v>1860</v>
      </c>
      <c r="J1545" s="4">
        <f>Table1[[#This Row],[Column1]]</f>
        <v>0</v>
      </c>
    </row>
    <row r="1546" spans="1:10" hidden="1" x14ac:dyDescent="0.3">
      <c r="A1546" s="2" t="str">
        <f>Table1[[#This Row],[Befolyt]]</f>
        <v>n</v>
      </c>
      <c r="B1546" t="str">
        <f>Table1[[#This Row],[ÜK]]</f>
        <v>Nagy Gergely</v>
      </c>
      <c r="C1546" s="3" t="str">
        <f>Table1[[#This Row],[Szla]]</f>
        <v>338/2026</v>
      </c>
      <c r="D1546" s="6">
        <f>Table1[[#This Row],[Kelt_hó]]</f>
        <v>2</v>
      </c>
      <c r="E1546" t="str">
        <f>Table1[[#This Row],[Vevő]]</f>
        <v>Colas Magyarország Zrt.</v>
      </c>
      <c r="F1546" t="str">
        <f>Table1[[#This Row],[Termékkör]]</f>
        <v>Textilkötelek hevederek</v>
      </c>
      <c r="G1546" s="4">
        <f>Table1[[#This Row],[SzumElad]]</f>
        <v>15000</v>
      </c>
      <c r="H1546" s="7">
        <f>Table1[[#This Row],[Jut_%]]</f>
        <v>10</v>
      </c>
      <c r="I1546" s="4">
        <f>Table1[[#This Row],[Jut]]</f>
        <v>1500</v>
      </c>
      <c r="J1546" s="4">
        <f>Table1[[#This Row],[Column1]]</f>
        <v>0</v>
      </c>
    </row>
    <row r="1547" spans="1:10" hidden="1" x14ac:dyDescent="0.3">
      <c r="A1547" s="2" t="str">
        <f>Table1[[#This Row],[Befolyt]]</f>
        <v>n</v>
      </c>
      <c r="B1547" t="str">
        <f>Table1[[#This Row],[ÜK]]</f>
        <v>Nagy Gergely</v>
      </c>
      <c r="C1547" s="3" t="str">
        <f>Table1[[#This Row],[Szla]]</f>
        <v>338/2026</v>
      </c>
      <c r="D1547" s="6">
        <f>Table1[[#This Row],[Kelt_hó]]</f>
        <v>2</v>
      </c>
      <c r="E1547" t="str">
        <f>Table1[[#This Row],[Vevő]]</f>
        <v>Colas Magyarország Zrt.</v>
      </c>
      <c r="F1547" t="str">
        <f>Table1[[#This Row],[Termékkör]]</f>
        <v>Textilkötelek hevederek</v>
      </c>
      <c r="G1547" s="4">
        <f>Table1[[#This Row],[SzumElad]]</f>
        <v>8400</v>
      </c>
      <c r="H1547" s="7">
        <f>Table1[[#This Row],[Jut_%]]</f>
        <v>10</v>
      </c>
      <c r="I1547" s="4">
        <f>Table1[[#This Row],[Jut]]</f>
        <v>840</v>
      </c>
      <c r="J1547" s="4">
        <f>Table1[[#This Row],[Column1]]</f>
        <v>0</v>
      </c>
    </row>
    <row r="1548" spans="1:10" hidden="1" x14ac:dyDescent="0.3">
      <c r="A1548" s="2" t="str">
        <f>Table1[[#This Row],[Befolyt]]</f>
        <v>i</v>
      </c>
      <c r="B1548" t="str">
        <f>Table1[[#This Row],[ÜK]]</f>
        <v>Molnár Ferenc</v>
      </c>
      <c r="C1548" s="3" t="str">
        <f>Table1[[#This Row],[Szla]]</f>
        <v>337/2026</v>
      </c>
      <c r="D1548" s="6">
        <f>Table1[[#This Row],[Kelt_hó]]</f>
        <v>2</v>
      </c>
      <c r="E1548" t="str">
        <f>Table1[[#This Row],[Vevő]]</f>
        <v>Kathat Kivitelező és Szolgáltaató Kft.</v>
      </c>
      <c r="F1548" t="str">
        <f>Table1[[#This Row],[Termékkör]]</f>
        <v>Textilkötelek hevederek</v>
      </c>
      <c r="G1548" s="4">
        <f>Table1[[#This Row],[SzumElad]]</f>
        <v>52000</v>
      </c>
      <c r="H1548" s="7">
        <f>Table1[[#This Row],[Jut_%]]</f>
        <v>10</v>
      </c>
      <c r="I1548" s="4">
        <f>Table1[[#This Row],[Jut]]</f>
        <v>5200</v>
      </c>
      <c r="J1548" s="4">
        <f>Table1[[#This Row],[Column1]]</f>
        <v>0</v>
      </c>
    </row>
    <row r="1549" spans="1:10" hidden="1" x14ac:dyDescent="0.3">
      <c r="A1549" s="2" t="str">
        <f>Table1[[#This Row],[Befolyt]]</f>
        <v>i</v>
      </c>
      <c r="B1549" t="str">
        <f>Table1[[#This Row],[ÜK]]</f>
        <v>Molnár Ferenc</v>
      </c>
      <c r="C1549" s="3" t="str">
        <f>Table1[[#This Row],[Szla]]</f>
        <v>337/2026</v>
      </c>
      <c r="D1549" s="6">
        <f>Table1[[#This Row],[Kelt_hó]]</f>
        <v>2</v>
      </c>
      <c r="E1549" t="str">
        <f>Table1[[#This Row],[Vevő]]</f>
        <v>Kathat Kivitelező és Szolgáltaató Kft.</v>
      </c>
      <c r="F1549" t="str">
        <f>Table1[[#This Row],[Termékkör]]</f>
        <v>Textilkötelek hevederek</v>
      </c>
      <c r="G1549" s="4">
        <f>Table1[[#This Row],[SzumElad]]</f>
        <v>27400</v>
      </c>
      <c r="H1549" s="7">
        <f>Table1[[#This Row],[Jut_%]]</f>
        <v>10</v>
      </c>
      <c r="I1549" s="4">
        <f>Table1[[#This Row],[Jut]]</f>
        <v>2740</v>
      </c>
      <c r="J1549" s="4">
        <f>Table1[[#This Row],[Column1]]</f>
        <v>0</v>
      </c>
    </row>
    <row r="1550" spans="1:10" hidden="1" x14ac:dyDescent="0.3">
      <c r="A1550" s="2" t="str">
        <f>Table1[[#This Row],[Befolyt]]</f>
        <v>i</v>
      </c>
      <c r="B1550" t="str">
        <f>Table1[[#This Row],[ÜK]]</f>
        <v>Molnár Ferenc</v>
      </c>
      <c r="C1550" s="3" t="str">
        <f>Table1[[#This Row],[Szla]]</f>
        <v>337/2026</v>
      </c>
      <c r="D1550" s="6">
        <f>Table1[[#This Row],[Kelt_hó]]</f>
        <v>2</v>
      </c>
      <c r="E1550" t="str">
        <f>Table1[[#This Row],[Vevő]]</f>
        <v>Kathat Kivitelező és Szolgáltaató Kft.</v>
      </c>
      <c r="F1550" t="str">
        <f>Table1[[#This Row],[Termékkör]]</f>
        <v>Fuvar</v>
      </c>
      <c r="G1550" s="4">
        <f>Table1[[#This Row],[SzumElad]]</f>
        <v>2942</v>
      </c>
      <c r="H1550" s="7">
        <f>Table1[[#This Row],[Jut_%]]</f>
        <v>0</v>
      </c>
      <c r="I1550" s="4">
        <f>Table1[[#This Row],[Jut]]</f>
        <v>0</v>
      </c>
      <c r="J1550" s="4">
        <f>Table1[[#This Row],[Column1]]</f>
        <v>0</v>
      </c>
    </row>
    <row r="1551" spans="1:10" hidden="1" x14ac:dyDescent="0.3">
      <c r="A1551" s="2" t="str">
        <f>Table1[[#This Row],[Befolyt]]</f>
        <v>n</v>
      </c>
      <c r="B1551" t="str">
        <f>Table1[[#This Row],[ÜK]]</f>
        <v>Halász Miklós</v>
      </c>
      <c r="C1551" s="3" t="str">
        <f>Table1[[#This Row],[Szla]]</f>
        <v>336/2026</v>
      </c>
      <c r="D1551" s="6">
        <f>Table1[[#This Row],[Kelt_hó]]</f>
        <v>2</v>
      </c>
      <c r="E1551" t="str">
        <f>Table1[[#This Row],[Vevő]]</f>
        <v>Demo 97 Kft.</v>
      </c>
      <c r="F1551" t="str">
        <f>Table1[[#This Row],[Termékkör]]</f>
        <v>Lánc függesztékek</v>
      </c>
      <c r="G1551" s="4">
        <f>Table1[[#This Row],[SzumElad]]</f>
        <v>45600</v>
      </c>
      <c r="H1551" s="7">
        <f>Table1[[#This Row],[Jut_%]]</f>
        <v>3.75</v>
      </c>
      <c r="I1551" s="4">
        <f>Table1[[#This Row],[Jut]]</f>
        <v>1710</v>
      </c>
      <c r="J1551" s="4">
        <f>Table1[[#This Row],[Column1]]</f>
        <v>0</v>
      </c>
    </row>
    <row r="1552" spans="1:10" hidden="1" x14ac:dyDescent="0.3">
      <c r="A1552" s="2" t="str">
        <f>Table1[[#This Row],[Befolyt]]</f>
        <v>n</v>
      </c>
      <c r="B1552" t="str">
        <f>Table1[[#This Row],[ÜK]]</f>
        <v>Halász Miklós</v>
      </c>
      <c r="C1552" s="3" t="str">
        <f>Table1[[#This Row],[Szla]]</f>
        <v>336/2026</v>
      </c>
      <c r="D1552" s="6">
        <f>Table1[[#This Row],[Kelt_hó]]</f>
        <v>2</v>
      </c>
      <c r="E1552" t="str">
        <f>Table1[[#This Row],[Vevő]]</f>
        <v>Demo 97 Kft.</v>
      </c>
      <c r="F1552" t="str">
        <f>Table1[[#This Row],[Termékkör]]</f>
        <v>Fuvar</v>
      </c>
      <c r="G1552" s="4">
        <f>Table1[[#This Row],[SzumElad]]</f>
        <v>2000</v>
      </c>
      <c r="H1552" s="7">
        <f>Table1[[#This Row],[Jut_%]]</f>
        <v>0</v>
      </c>
      <c r="I1552" s="4">
        <f>Table1[[#This Row],[Jut]]</f>
        <v>0</v>
      </c>
      <c r="J1552" s="4">
        <f>Table1[[#This Row],[Column1]]</f>
        <v>0</v>
      </c>
    </row>
    <row r="1553" spans="1:10" hidden="1" x14ac:dyDescent="0.3">
      <c r="A1553" s="2" t="str">
        <f>Table1[[#This Row],[Befolyt]]</f>
        <v>i</v>
      </c>
      <c r="B1553" t="str">
        <f>Table1[[#This Row],[ÜK]]</f>
        <v>Halász Miklós</v>
      </c>
      <c r="C1553" s="3" t="str">
        <f>Table1[[#This Row],[Szla]]</f>
        <v>335/2026</v>
      </c>
      <c r="D1553" s="6">
        <f>Table1[[#This Row],[Kelt_hó]]</f>
        <v>2</v>
      </c>
      <c r="E1553" t="str">
        <f>Table1[[#This Row],[Vevő]]</f>
        <v>HÓD PLAST Műanyagipari Kft.</v>
      </c>
      <c r="F1553" t="str">
        <f>Table1[[#This Row],[Termékkör]]</f>
        <v>Lánc függesztékek</v>
      </c>
      <c r="G1553" s="4">
        <f>Table1[[#This Row],[SzumElad]]</f>
        <v>198090</v>
      </c>
      <c r="H1553" s="7">
        <f>Table1[[#This Row],[Jut_%]]</f>
        <v>4</v>
      </c>
      <c r="I1553" s="4">
        <f>Table1[[#This Row],[Jut]]</f>
        <v>7923.6</v>
      </c>
      <c r="J1553" s="4">
        <f>Table1[[#This Row],[Column1]]</f>
        <v>0</v>
      </c>
    </row>
    <row r="1554" spans="1:10" hidden="1" x14ac:dyDescent="0.3">
      <c r="A1554" s="2" t="str">
        <f>Table1[[#This Row],[Befolyt]]</f>
        <v>i</v>
      </c>
      <c r="B1554" t="str">
        <f>Table1[[#This Row],[ÜK]]</f>
        <v>Halász Miklós</v>
      </c>
      <c r="C1554" s="3" t="str">
        <f>Table1[[#This Row],[Szla]]</f>
        <v>335/2026</v>
      </c>
      <c r="D1554" s="6">
        <f>Table1[[#This Row],[Kelt_hó]]</f>
        <v>2</v>
      </c>
      <c r="E1554" t="str">
        <f>Table1[[#This Row],[Vevő]]</f>
        <v>HÓD PLAST Műanyagipari Kft.</v>
      </c>
      <c r="F1554" t="str">
        <f>Table1[[#This Row],[Termékkör]]</f>
        <v>Textilkötelek hevederek</v>
      </c>
      <c r="G1554" s="4">
        <f>Table1[[#This Row],[SzumElad]]</f>
        <v>20800</v>
      </c>
      <c r="H1554" s="7">
        <f>Table1[[#This Row],[Jut_%]]</f>
        <v>7</v>
      </c>
      <c r="I1554" s="4">
        <f>Table1[[#This Row],[Jut]]</f>
        <v>1456</v>
      </c>
      <c r="J1554" s="4">
        <f>Table1[[#This Row],[Column1]]</f>
        <v>0</v>
      </c>
    </row>
    <row r="1555" spans="1:10" hidden="1" x14ac:dyDescent="0.3">
      <c r="A1555" s="2" t="str">
        <f>Table1[[#This Row],[Befolyt]]</f>
        <v>i</v>
      </c>
      <c r="B1555" t="str">
        <f>Table1[[#This Row],[ÜK]]</f>
        <v>Halász Miklós</v>
      </c>
      <c r="C1555" s="3" t="str">
        <f>Table1[[#This Row],[Szla]]</f>
        <v>335/2026</v>
      </c>
      <c r="D1555" s="6">
        <f>Table1[[#This Row],[Kelt_hó]]</f>
        <v>2</v>
      </c>
      <c r="E1555" t="str">
        <f>Table1[[#This Row],[Vevő]]</f>
        <v>HÓD PLAST Műanyagipari Kft.</v>
      </c>
      <c r="F1555" t="str">
        <f>Table1[[#This Row],[Termékkör]]</f>
        <v>Textilkötelek hevederek</v>
      </c>
      <c r="G1555" s="4">
        <f>Table1[[#This Row],[SzumElad]]</f>
        <v>22000</v>
      </c>
      <c r="H1555" s="7">
        <f>Table1[[#This Row],[Jut_%]]</f>
        <v>7</v>
      </c>
      <c r="I1555" s="4">
        <f>Table1[[#This Row],[Jut]]</f>
        <v>1540</v>
      </c>
      <c r="J1555" s="4">
        <f>Table1[[#This Row],[Column1]]</f>
        <v>0</v>
      </c>
    </row>
    <row r="1556" spans="1:10" hidden="1" x14ac:dyDescent="0.3">
      <c r="A1556" s="2" t="str">
        <f>Table1[[#This Row],[Befolyt]]</f>
        <v>i</v>
      </c>
      <c r="B1556" t="str">
        <f>Table1[[#This Row],[ÜK]]</f>
        <v>Halász Miklós</v>
      </c>
      <c r="C1556" s="3" t="str">
        <f>Table1[[#This Row],[Szla]]</f>
        <v>335/2026</v>
      </c>
      <c r="D1556" s="6">
        <f>Table1[[#This Row],[Kelt_hó]]</f>
        <v>2</v>
      </c>
      <c r="E1556" t="str">
        <f>Table1[[#This Row],[Vevő]]</f>
        <v>HÓD PLAST Műanyagipari Kft.</v>
      </c>
      <c r="F1556" t="str">
        <f>Table1[[#This Row],[Termékkör]]</f>
        <v>Textilkötelek hevederek</v>
      </c>
      <c r="G1556" s="4">
        <f>Table1[[#This Row],[SzumElad]]</f>
        <v>16800</v>
      </c>
      <c r="H1556" s="7">
        <f>Table1[[#This Row],[Jut_%]]</f>
        <v>7</v>
      </c>
      <c r="I1556" s="4">
        <f>Table1[[#This Row],[Jut]]</f>
        <v>1176</v>
      </c>
      <c r="J1556" s="4">
        <f>Table1[[#This Row],[Column1]]</f>
        <v>0</v>
      </c>
    </row>
    <row r="1557" spans="1:10" hidden="1" x14ac:dyDescent="0.3">
      <c r="A1557" s="2" t="str">
        <f>Table1[[#This Row],[Befolyt]]</f>
        <v>i</v>
      </c>
      <c r="B1557" t="str">
        <f>Table1[[#This Row],[ÜK]]</f>
        <v>Halász Miklós</v>
      </c>
      <c r="C1557" s="3" t="str">
        <f>Table1[[#This Row],[Szla]]</f>
        <v>335/2026</v>
      </c>
      <c r="D1557" s="6">
        <f>Table1[[#This Row],[Kelt_hó]]</f>
        <v>2</v>
      </c>
      <c r="E1557" t="str">
        <f>Table1[[#This Row],[Vevő]]</f>
        <v>HÓD PLAST Műanyagipari Kft.</v>
      </c>
      <c r="F1557" t="str">
        <f>Table1[[#This Row],[Termékkör]]</f>
        <v>Fuvar</v>
      </c>
      <c r="G1557" s="4">
        <f>Table1[[#This Row],[SzumElad]]</f>
        <v>0</v>
      </c>
      <c r="H1557" s="7">
        <f>Table1[[#This Row],[Jut_%]]</f>
        <v>0</v>
      </c>
      <c r="I1557" s="4">
        <f>Table1[[#This Row],[Jut]]</f>
        <v>0</v>
      </c>
      <c r="J1557" s="4">
        <f>Table1[[#This Row],[Column1]]</f>
        <v>0</v>
      </c>
    </row>
    <row r="1558" spans="1:10" hidden="1" x14ac:dyDescent="0.3">
      <c r="A1558" s="2" t="str">
        <f>Table1[[#This Row],[Befolyt]]</f>
        <v>i</v>
      </c>
      <c r="B1558" t="str">
        <f>Table1[[#This Row],[ÜK]]</f>
        <v>Halász Miklós</v>
      </c>
      <c r="C1558" s="3" t="str">
        <f>Table1[[#This Row],[Szla]]</f>
        <v>335/2026</v>
      </c>
      <c r="D1558" s="6">
        <f>Table1[[#This Row],[Kelt_hó]]</f>
        <v>2</v>
      </c>
      <c r="E1558" t="str">
        <f>Table1[[#This Row],[Vevő]]</f>
        <v>HÓD PLAST Műanyagipari Kft.</v>
      </c>
      <c r="F1558" t="str">
        <f>Table1[[#This Row],[Termékkör]]</f>
        <v>Fuvar</v>
      </c>
      <c r="G1558" s="4">
        <f>Table1[[#This Row],[SzumElad]]</f>
        <v>5000</v>
      </c>
      <c r="H1558" s="7">
        <f>Table1[[#This Row],[Jut_%]]</f>
        <v>0</v>
      </c>
      <c r="I1558" s="4">
        <f>Table1[[#This Row],[Jut]]</f>
        <v>0</v>
      </c>
      <c r="J1558" s="4">
        <f>Table1[[#This Row],[Column1]]</f>
        <v>0</v>
      </c>
    </row>
    <row r="1559" spans="1:10" hidden="1" x14ac:dyDescent="0.3">
      <c r="A1559" s="2" t="str">
        <f>Table1[[#This Row],[Befolyt]]</f>
        <v>n</v>
      </c>
      <c r="B1559" t="str">
        <f>Table1[[#This Row],[ÜK]]</f>
        <v>Nagy Gergely</v>
      </c>
      <c r="C1559" s="3" t="str">
        <f>Table1[[#This Row],[Szla]]</f>
        <v>334/2026</v>
      </c>
      <c r="D1559" s="6">
        <f>Table1[[#This Row],[Kelt_hó]]</f>
        <v>2</v>
      </c>
      <c r="E1559" t="str">
        <f>Table1[[#This Row],[Vevő]]</f>
        <v>STRABAG  BMTI  Kft.</v>
      </c>
      <c r="F1559" t="str">
        <f>Table1[[#This Row],[Termékkör]]</f>
        <v>Lánc függesztékek</v>
      </c>
      <c r="G1559" s="4">
        <f>Table1[[#This Row],[SzumElad]]</f>
        <v>7337.5</v>
      </c>
      <c r="H1559" s="7">
        <f>Table1[[#This Row],[Jut_%]]</f>
        <v>5</v>
      </c>
      <c r="I1559" s="4">
        <f>Table1[[#This Row],[Jut]]</f>
        <v>366.875</v>
      </c>
      <c r="J1559" s="4">
        <f>Table1[[#This Row],[Column1]]</f>
        <v>0</v>
      </c>
    </row>
    <row r="1560" spans="1:10" hidden="1" x14ac:dyDescent="0.3">
      <c r="A1560" s="2" t="str">
        <f>Table1[[#This Row],[Befolyt]]</f>
        <v>n</v>
      </c>
      <c r="B1560" t="str">
        <f>Table1[[#This Row],[ÜK]]</f>
        <v>Nagy Gergely</v>
      </c>
      <c r="C1560" s="3" t="str">
        <f>Table1[[#This Row],[Szla]]</f>
        <v>334/2026</v>
      </c>
      <c r="D1560" s="6">
        <f>Table1[[#This Row],[Kelt_hó]]</f>
        <v>2</v>
      </c>
      <c r="E1560" t="str">
        <f>Table1[[#This Row],[Vevő]]</f>
        <v>STRABAG  BMTI  Kft.</v>
      </c>
      <c r="F1560" t="str">
        <f>Table1[[#This Row],[Termékkör]]</f>
        <v>Lánc függesztékek</v>
      </c>
      <c r="G1560" s="4">
        <f>Table1[[#This Row],[SzumElad]]</f>
        <v>1325</v>
      </c>
      <c r="H1560" s="7">
        <f>Table1[[#This Row],[Jut_%]]</f>
        <v>5</v>
      </c>
      <c r="I1560" s="4">
        <f>Table1[[#This Row],[Jut]]</f>
        <v>66.25</v>
      </c>
      <c r="J1560" s="4">
        <f>Table1[[#This Row],[Column1]]</f>
        <v>0</v>
      </c>
    </row>
    <row r="1561" spans="1:10" hidden="1" x14ac:dyDescent="0.3">
      <c r="A1561" s="2" t="str">
        <f>Table1[[#This Row],[Befolyt]]</f>
        <v>n</v>
      </c>
      <c r="B1561" t="str">
        <f>Table1[[#This Row],[ÜK]]</f>
        <v>Nagy Gergely</v>
      </c>
      <c r="C1561" s="3" t="str">
        <f>Table1[[#This Row],[Szla]]</f>
        <v>334/2026</v>
      </c>
      <c r="D1561" s="6">
        <f>Table1[[#This Row],[Kelt_hó]]</f>
        <v>2</v>
      </c>
      <c r="E1561" t="str">
        <f>Table1[[#This Row],[Vevő]]</f>
        <v>STRABAG  BMTI  Kft.</v>
      </c>
      <c r="F1561" t="str">
        <f>Table1[[#This Row],[Termékkör]]</f>
        <v>Vizsgálat</v>
      </c>
      <c r="G1561" s="4">
        <f>Table1[[#This Row],[SzumElad]]</f>
        <v>8500</v>
      </c>
      <c r="H1561" s="7">
        <f>Table1[[#This Row],[Jut_%]]</f>
        <v>10</v>
      </c>
      <c r="I1561" s="4">
        <f>Table1[[#This Row],[Jut]]</f>
        <v>850</v>
      </c>
      <c r="J1561" s="4">
        <f>Table1[[#This Row],[Column1]]</f>
        <v>0</v>
      </c>
    </row>
    <row r="1562" spans="1:10" hidden="1" x14ac:dyDescent="0.3">
      <c r="A1562" s="2" t="str">
        <f>Table1[[#This Row],[Befolyt]]</f>
        <v>n</v>
      </c>
      <c r="B1562" t="str">
        <f>Table1[[#This Row],[ÜK]]</f>
        <v>Nagy Gergely</v>
      </c>
      <c r="C1562" s="3" t="str">
        <f>Table1[[#This Row],[Szla]]</f>
        <v>334/2026</v>
      </c>
      <c r="D1562" s="6">
        <f>Table1[[#This Row],[Kelt_hó]]</f>
        <v>2</v>
      </c>
      <c r="E1562" t="str">
        <f>Table1[[#This Row],[Vevő]]</f>
        <v>STRABAG  BMTI  Kft.</v>
      </c>
      <c r="F1562" t="str">
        <f>Table1[[#This Row],[Termékkör]]</f>
        <v>Lánc függesztékek</v>
      </c>
      <c r="G1562" s="4">
        <f>Table1[[#This Row],[SzumElad]]</f>
        <v>190</v>
      </c>
      <c r="H1562" s="7">
        <f>Table1[[#This Row],[Jut_%]]</f>
        <v>5</v>
      </c>
      <c r="I1562" s="4">
        <f>Table1[[#This Row],[Jut]]</f>
        <v>9.5</v>
      </c>
      <c r="J1562" s="4">
        <f>Table1[[#This Row],[Column1]]</f>
        <v>0</v>
      </c>
    </row>
    <row r="1563" spans="1:10" hidden="1" x14ac:dyDescent="0.3">
      <c r="A1563" s="2" t="str">
        <f>Table1[[#This Row],[Befolyt]]</f>
        <v>i</v>
      </c>
      <c r="B1563" t="str">
        <f>Table1[[#This Row],[ÜK]]</f>
        <v>Simon Jenő</v>
      </c>
      <c r="C1563" s="3" t="str">
        <f>Table1[[#This Row],[Szla]]</f>
        <v>333/2026</v>
      </c>
      <c r="D1563" s="6">
        <f>Table1[[#This Row],[Kelt_hó]]</f>
        <v>2</v>
      </c>
      <c r="E1563" t="str">
        <f>Table1[[#This Row],[Vevő]]</f>
        <v>Inter-Tefu Kft.</v>
      </c>
      <c r="F1563" t="str">
        <f>Table1[[#This Row],[Termékkör]]</f>
        <v>Lánc függesztékek</v>
      </c>
      <c r="G1563" s="4">
        <f>Table1[[#This Row],[SzumElad]]</f>
        <v>2950</v>
      </c>
      <c r="H1563" s="7">
        <f>Table1[[#This Row],[Jut_%]]</f>
        <v>5</v>
      </c>
      <c r="I1563" s="4">
        <f>Table1[[#This Row],[Jut]]</f>
        <v>147.5</v>
      </c>
      <c r="J1563" s="4">
        <f>Table1[[#This Row],[Column1]]</f>
        <v>0</v>
      </c>
    </row>
    <row r="1564" spans="1:10" hidden="1" x14ac:dyDescent="0.3">
      <c r="A1564" s="2" t="str">
        <f>Table1[[#This Row],[Befolyt]]</f>
        <v>i</v>
      </c>
      <c r="B1564" t="str">
        <f>Table1[[#This Row],[ÜK]]</f>
        <v>Simon Jenő</v>
      </c>
      <c r="C1564" s="3" t="str">
        <f>Table1[[#This Row],[Szla]]</f>
        <v>333/2026</v>
      </c>
      <c r="D1564" s="6">
        <f>Table1[[#This Row],[Kelt_hó]]</f>
        <v>2</v>
      </c>
      <c r="E1564" t="str">
        <f>Table1[[#This Row],[Vevő]]</f>
        <v>Inter-Tefu Kft.</v>
      </c>
      <c r="F1564" t="str">
        <f>Table1[[#This Row],[Termékkör]]</f>
        <v>Lánc függesztékek</v>
      </c>
      <c r="G1564" s="4">
        <f>Table1[[#This Row],[SzumElad]]</f>
        <v>1640</v>
      </c>
      <c r="H1564" s="7">
        <f>Table1[[#This Row],[Jut_%]]</f>
        <v>5</v>
      </c>
      <c r="I1564" s="4">
        <f>Table1[[#This Row],[Jut]]</f>
        <v>82</v>
      </c>
      <c r="J1564" s="4">
        <f>Table1[[#This Row],[Column1]]</f>
        <v>0</v>
      </c>
    </row>
    <row r="1565" spans="1:10" hidden="1" x14ac:dyDescent="0.3">
      <c r="A1565" s="2" t="str">
        <f>Table1[[#This Row],[Befolyt]]</f>
        <v>i</v>
      </c>
      <c r="B1565" t="str">
        <f>Table1[[#This Row],[ÜK]]</f>
        <v>Simon Jenő</v>
      </c>
      <c r="C1565" s="3" t="str">
        <f>Table1[[#This Row],[Szla]]</f>
        <v>333/2026</v>
      </c>
      <c r="D1565" s="6">
        <f>Table1[[#This Row],[Kelt_hó]]</f>
        <v>2</v>
      </c>
      <c r="E1565" t="str">
        <f>Table1[[#This Row],[Vevő]]</f>
        <v>Inter-Tefu Kft.</v>
      </c>
      <c r="F1565" t="str">
        <f>Table1[[#This Row],[Termékkör]]</f>
        <v>Lánc függesztékek</v>
      </c>
      <c r="G1565" s="4">
        <f>Table1[[#This Row],[SzumElad]]</f>
        <v>9975</v>
      </c>
      <c r="H1565" s="7">
        <f>Table1[[#This Row],[Jut_%]]</f>
        <v>5</v>
      </c>
      <c r="I1565" s="4">
        <f>Table1[[#This Row],[Jut]]</f>
        <v>498.75</v>
      </c>
      <c r="J1565" s="4">
        <f>Table1[[#This Row],[Column1]]</f>
        <v>0</v>
      </c>
    </row>
    <row r="1566" spans="1:10" hidden="1" x14ac:dyDescent="0.3">
      <c r="A1566" s="2" t="str">
        <f>Table1[[#This Row],[Befolyt]]</f>
        <v>i</v>
      </c>
      <c r="B1566" t="str">
        <f>Table1[[#This Row],[ÜK]]</f>
        <v>Simon Jenő</v>
      </c>
      <c r="C1566" s="3" t="str">
        <f>Table1[[#This Row],[Szla]]</f>
        <v>333/2026</v>
      </c>
      <c r="D1566" s="6">
        <f>Table1[[#This Row],[Kelt_hó]]</f>
        <v>2</v>
      </c>
      <c r="E1566" t="str">
        <f>Table1[[#This Row],[Vevő]]</f>
        <v>Inter-Tefu Kft.</v>
      </c>
      <c r="F1566" t="str">
        <f>Table1[[#This Row],[Termékkör]]</f>
        <v>Lánc függesztékek</v>
      </c>
      <c r="G1566" s="4">
        <f>Table1[[#This Row],[SzumElad]]</f>
        <v>4450</v>
      </c>
      <c r="H1566" s="7">
        <f>Table1[[#This Row],[Jut_%]]</f>
        <v>5</v>
      </c>
      <c r="I1566" s="4">
        <f>Table1[[#This Row],[Jut]]</f>
        <v>222.5</v>
      </c>
      <c r="J1566" s="4">
        <f>Table1[[#This Row],[Column1]]</f>
        <v>0</v>
      </c>
    </row>
    <row r="1567" spans="1:10" hidden="1" x14ac:dyDescent="0.3">
      <c r="A1567" s="2" t="str">
        <f>Table1[[#This Row],[Befolyt]]</f>
        <v>i</v>
      </c>
      <c r="B1567" t="str">
        <f>Table1[[#This Row],[ÜK]]</f>
        <v>Simon Jenő</v>
      </c>
      <c r="C1567" s="3" t="str">
        <f>Table1[[#This Row],[Szla]]</f>
        <v>333/2026</v>
      </c>
      <c r="D1567" s="6">
        <f>Table1[[#This Row],[Kelt_hó]]</f>
        <v>2</v>
      </c>
      <c r="E1567" t="str">
        <f>Table1[[#This Row],[Vevő]]</f>
        <v>Inter-Tefu Kft.</v>
      </c>
      <c r="F1567" t="str">
        <f>Table1[[#This Row],[Termékkör]]</f>
        <v>Vizsgálat</v>
      </c>
      <c r="G1567" s="4">
        <f>Table1[[#This Row],[SzumElad]]</f>
        <v>117900</v>
      </c>
      <c r="H1567" s="7">
        <f>Table1[[#This Row],[Jut_%]]</f>
        <v>10</v>
      </c>
      <c r="I1567" s="4">
        <f>Table1[[#This Row],[Jut]]</f>
        <v>11790</v>
      </c>
      <c r="J1567" s="4">
        <f>Table1[[#This Row],[Column1]]</f>
        <v>0</v>
      </c>
    </row>
    <row r="1568" spans="1:10" hidden="1" x14ac:dyDescent="0.3">
      <c r="A1568" s="2" t="str">
        <f>Table1[[#This Row],[Befolyt]]</f>
        <v>i</v>
      </c>
      <c r="B1568" t="str">
        <f>Table1[[#This Row],[ÜK]]</f>
        <v>Simon Jenő</v>
      </c>
      <c r="C1568" s="3" t="str">
        <f>Table1[[#This Row],[Szla]]</f>
        <v>333/2026</v>
      </c>
      <c r="D1568" s="6">
        <f>Table1[[#This Row],[Kelt_hó]]</f>
        <v>2</v>
      </c>
      <c r="E1568" t="str">
        <f>Table1[[#This Row],[Vevő]]</f>
        <v>Inter-Tefu Kft.</v>
      </c>
      <c r="F1568" t="str">
        <f>Table1[[#This Row],[Termékkör]]</f>
        <v>Saját munka</v>
      </c>
      <c r="G1568" s="4">
        <f>Table1[[#This Row],[SzumElad]]</f>
        <v>3000</v>
      </c>
      <c r="H1568" s="7">
        <f>Table1[[#This Row],[Jut_%]]</f>
        <v>0</v>
      </c>
      <c r="I1568" s="4">
        <f>Table1[[#This Row],[Jut]]</f>
        <v>0</v>
      </c>
      <c r="J1568" s="4">
        <f>Table1[[#This Row],[Column1]]</f>
        <v>0</v>
      </c>
    </row>
    <row r="1569" spans="1:10" hidden="1" x14ac:dyDescent="0.3">
      <c r="A1569" s="2" t="str">
        <f>Table1[[#This Row],[Befolyt]]</f>
        <v>i</v>
      </c>
      <c r="B1569" t="str">
        <f>Table1[[#This Row],[ÜK]]</f>
        <v>Simon Jenő</v>
      </c>
      <c r="C1569" s="3" t="str">
        <f>Table1[[#This Row],[Szla]]</f>
        <v>333/2026</v>
      </c>
      <c r="D1569" s="6">
        <f>Table1[[#This Row],[Kelt_hó]]</f>
        <v>2</v>
      </c>
      <c r="E1569" t="str">
        <f>Table1[[#This Row],[Vevő]]</f>
        <v>Inter-Tefu Kft.</v>
      </c>
      <c r="F1569" t="str">
        <f>Table1[[#This Row],[Termékkör]]</f>
        <v>Lánc függesztékek</v>
      </c>
      <c r="G1569" s="4">
        <f>Table1[[#This Row],[SzumElad]]</f>
        <v>32640</v>
      </c>
      <c r="H1569" s="7">
        <f>Table1[[#This Row],[Jut_%]]</f>
        <v>5</v>
      </c>
      <c r="I1569" s="4">
        <f>Table1[[#This Row],[Jut]]</f>
        <v>1632</v>
      </c>
      <c r="J1569" s="4">
        <f>Table1[[#This Row],[Column1]]</f>
        <v>0</v>
      </c>
    </row>
    <row r="1570" spans="1:10" hidden="1" x14ac:dyDescent="0.3">
      <c r="A1570" s="2" t="str">
        <f>Table1[[#This Row],[Befolyt]]</f>
        <v>i</v>
      </c>
      <c r="B1570" t="str">
        <f>Table1[[#This Row],[ÜK]]</f>
        <v>Simon Jenő</v>
      </c>
      <c r="C1570" s="3" t="str">
        <f>Table1[[#This Row],[Szla]]</f>
        <v>333/2026</v>
      </c>
      <c r="D1570" s="6">
        <f>Table1[[#This Row],[Kelt_hó]]</f>
        <v>2</v>
      </c>
      <c r="E1570" t="str">
        <f>Table1[[#This Row],[Vevő]]</f>
        <v>Inter-Tefu Kft.</v>
      </c>
      <c r="F1570" t="str">
        <f>Table1[[#This Row],[Termékkör]]</f>
        <v>Lánc függesztékek</v>
      </c>
      <c r="G1570" s="4">
        <f>Table1[[#This Row],[SzumElad]]</f>
        <v>3800</v>
      </c>
      <c r="H1570" s="7">
        <f>Table1[[#This Row],[Jut_%]]</f>
        <v>5</v>
      </c>
      <c r="I1570" s="4">
        <f>Table1[[#This Row],[Jut]]</f>
        <v>190</v>
      </c>
      <c r="J1570" s="4">
        <f>Table1[[#This Row],[Column1]]</f>
        <v>0</v>
      </c>
    </row>
    <row r="1571" spans="1:10" hidden="1" x14ac:dyDescent="0.3">
      <c r="A1571" s="2" t="str">
        <f>Table1[[#This Row],[Befolyt]]</f>
        <v>i</v>
      </c>
      <c r="B1571" t="str">
        <f>Table1[[#This Row],[ÜK]]</f>
        <v>Simon Jenő</v>
      </c>
      <c r="C1571" s="3" t="str">
        <f>Table1[[#This Row],[Szla]]</f>
        <v>333/2026</v>
      </c>
      <c r="D1571" s="6">
        <f>Table1[[#This Row],[Kelt_hó]]</f>
        <v>2</v>
      </c>
      <c r="E1571" t="str">
        <f>Table1[[#This Row],[Vevő]]</f>
        <v>Inter-Tefu Kft.</v>
      </c>
      <c r="F1571" t="str">
        <f>Table1[[#This Row],[Termékkör]]</f>
        <v>Lánc függesztékek</v>
      </c>
      <c r="G1571" s="4">
        <f>Table1[[#This Row],[SzumElad]]</f>
        <v>2680</v>
      </c>
      <c r="H1571" s="7">
        <f>Table1[[#This Row],[Jut_%]]</f>
        <v>5</v>
      </c>
      <c r="I1571" s="4">
        <f>Table1[[#This Row],[Jut]]</f>
        <v>134</v>
      </c>
      <c r="J1571" s="4">
        <f>Table1[[#This Row],[Column1]]</f>
        <v>0</v>
      </c>
    </row>
    <row r="1572" spans="1:10" hidden="1" x14ac:dyDescent="0.3">
      <c r="A1572" s="2" t="str">
        <f>Table1[[#This Row],[Befolyt]]</f>
        <v>i</v>
      </c>
      <c r="B1572" t="str">
        <f>Table1[[#This Row],[ÜK]]</f>
        <v>Simon Jenő</v>
      </c>
      <c r="C1572" s="3" t="str">
        <f>Table1[[#This Row],[Szla]]</f>
        <v>333/2026</v>
      </c>
      <c r="D1572" s="6">
        <f>Table1[[#This Row],[Kelt_hó]]</f>
        <v>2</v>
      </c>
      <c r="E1572" t="str">
        <f>Table1[[#This Row],[Vevő]]</f>
        <v>Inter-Tefu Kft.</v>
      </c>
      <c r="F1572" t="str">
        <f>Table1[[#This Row],[Termékkör]]</f>
        <v>Lánc függesztékek</v>
      </c>
      <c r="G1572" s="4">
        <f>Table1[[#This Row],[SzumElad]]</f>
        <v>7126</v>
      </c>
      <c r="H1572" s="7">
        <f>Table1[[#This Row],[Jut_%]]</f>
        <v>5</v>
      </c>
      <c r="I1572" s="4">
        <f>Table1[[#This Row],[Jut]]</f>
        <v>356.3</v>
      </c>
      <c r="J1572" s="4">
        <f>Table1[[#This Row],[Column1]]</f>
        <v>0</v>
      </c>
    </row>
    <row r="1573" spans="1:10" hidden="1" x14ac:dyDescent="0.3">
      <c r="A1573" s="2" t="str">
        <f>Table1[[#This Row],[Befolyt]]</f>
        <v>i</v>
      </c>
      <c r="B1573" t="str">
        <f>Table1[[#This Row],[ÜK]]</f>
        <v>Molnár Ferenc</v>
      </c>
      <c r="C1573" s="3" t="str">
        <f>Table1[[#This Row],[Szla]]</f>
        <v>332/2026</v>
      </c>
      <c r="D1573" s="6">
        <f>Table1[[#This Row],[Kelt_hó]]</f>
        <v>2</v>
      </c>
      <c r="E1573" t="str">
        <f>Table1[[#This Row],[Vevő]]</f>
        <v>H+F Kereskedelmi Bt.</v>
      </c>
      <c r="F1573" t="str">
        <f>Table1[[#This Row],[Termékkör]]</f>
        <v>Textilkötelek hevederek</v>
      </c>
      <c r="G1573" s="4">
        <f>Table1[[#This Row],[SzumElad]]</f>
        <v>73450</v>
      </c>
      <c r="H1573" s="7">
        <f>Table1[[#This Row],[Jut_%]]</f>
        <v>9.0299999999999994</v>
      </c>
      <c r="I1573" s="4">
        <f>Table1[[#This Row],[Jut]]</f>
        <v>6632.5349999999999</v>
      </c>
      <c r="J1573" s="4">
        <f>Table1[[#This Row],[Column1]]</f>
        <v>0</v>
      </c>
    </row>
    <row r="1574" spans="1:10" hidden="1" x14ac:dyDescent="0.3">
      <c r="A1574" s="2" t="str">
        <f>Table1[[#This Row],[Befolyt]]</f>
        <v>i</v>
      </c>
      <c r="B1574" t="str">
        <f>Table1[[#This Row],[ÜK]]</f>
        <v>Molnár Ferenc</v>
      </c>
      <c r="C1574" s="3" t="str">
        <f>Table1[[#This Row],[Szla]]</f>
        <v>332/2026</v>
      </c>
      <c r="D1574" s="6">
        <f>Table1[[#This Row],[Kelt_hó]]</f>
        <v>2</v>
      </c>
      <c r="E1574" t="str">
        <f>Table1[[#This Row],[Vevő]]</f>
        <v>H+F Kereskedelmi Bt.</v>
      </c>
      <c r="F1574" t="str">
        <f>Table1[[#This Row],[Termékkör]]</f>
        <v>Textilkötelek hevederek</v>
      </c>
      <c r="G1574" s="4">
        <f>Table1[[#This Row],[SzumElad]]</f>
        <v>14000</v>
      </c>
      <c r="H1574" s="7">
        <f>Table1[[#This Row],[Jut_%]]</f>
        <v>18.57</v>
      </c>
      <c r="I1574" s="4">
        <f>Table1[[#This Row],[Jut]]</f>
        <v>2599.8000000000002</v>
      </c>
      <c r="J1574" s="4">
        <f>Table1[[#This Row],[Column1]]</f>
        <v>0</v>
      </c>
    </row>
    <row r="1575" spans="1:10" hidden="1" x14ac:dyDescent="0.3">
      <c r="A1575" s="2" t="str">
        <f>Table1[[#This Row],[Befolyt]]</f>
        <v>i</v>
      </c>
      <c r="B1575" t="str">
        <f>Table1[[#This Row],[ÜK]]</f>
        <v>Molnár Ferenc</v>
      </c>
      <c r="C1575" s="3" t="str">
        <f>Table1[[#This Row],[Szla]]</f>
        <v>332/2026</v>
      </c>
      <c r="D1575" s="6">
        <f>Table1[[#This Row],[Kelt_hó]]</f>
        <v>2</v>
      </c>
      <c r="E1575" t="str">
        <f>Table1[[#This Row],[Vevő]]</f>
        <v>H+F Kereskedelmi Bt.</v>
      </c>
      <c r="F1575" t="str">
        <f>Table1[[#This Row],[Termékkör]]</f>
        <v>Emelőszerkezetek</v>
      </c>
      <c r="G1575" s="4">
        <f>Table1[[#This Row],[SzumElad]]</f>
        <v>38350</v>
      </c>
      <c r="H1575" s="7">
        <f>Table1[[#This Row],[Jut_%]]</f>
        <v>0</v>
      </c>
      <c r="I1575" s="4">
        <f>Table1[[#This Row],[Jut]]</f>
        <v>0</v>
      </c>
      <c r="J1575" s="4">
        <f>Table1[[#This Row],[Column1]]</f>
        <v>0</v>
      </c>
    </row>
    <row r="1576" spans="1:10" hidden="1" x14ac:dyDescent="0.3">
      <c r="A1576" s="2" t="str">
        <f>Table1[[#This Row],[Befolyt]]</f>
        <v>i</v>
      </c>
      <c r="B1576" t="str">
        <f>Table1[[#This Row],[ÜK]]</f>
        <v>Molnár Ferenc</v>
      </c>
      <c r="C1576" s="3" t="str">
        <f>Table1[[#This Row],[Szla]]</f>
        <v>332/2026</v>
      </c>
      <c r="D1576" s="6">
        <f>Table1[[#This Row],[Kelt_hó]]</f>
        <v>2</v>
      </c>
      <c r="E1576" t="str">
        <f>Table1[[#This Row],[Vevő]]</f>
        <v>H+F Kereskedelmi Bt.</v>
      </c>
      <c r="F1576" t="str">
        <f>Table1[[#This Row],[Termékkör]]</f>
        <v>Emelőszerkezetek</v>
      </c>
      <c r="G1576" s="4">
        <f>Table1[[#This Row],[SzumElad]]</f>
        <v>64475</v>
      </c>
      <c r="H1576" s="7">
        <f>Table1[[#This Row],[Jut_%]]</f>
        <v>3</v>
      </c>
      <c r="I1576" s="4">
        <f>Table1[[#This Row],[Jut]]</f>
        <v>1934.25</v>
      </c>
      <c r="J1576" s="4">
        <f>Table1[[#This Row],[Column1]]</f>
        <v>0</v>
      </c>
    </row>
    <row r="1577" spans="1:10" hidden="1" x14ac:dyDescent="0.3">
      <c r="A1577" s="2" t="str">
        <f>Table1[[#This Row],[Befolyt]]</f>
        <v>n</v>
      </c>
      <c r="B1577" t="str">
        <f>Table1[[#This Row],[ÜK]]</f>
        <v>Halász Miklós</v>
      </c>
      <c r="C1577" s="3" t="str">
        <f>Table1[[#This Row],[Szla]]</f>
        <v>331/2026</v>
      </c>
      <c r="D1577" s="6">
        <f>Table1[[#This Row],[Kelt_hó]]</f>
        <v>2</v>
      </c>
      <c r="E1577" t="str">
        <f>Table1[[#This Row],[Vevő]]</f>
        <v>Euroll Szeged Kft.</v>
      </c>
      <c r="F1577" t="str">
        <f>Table1[[#This Row],[Termékkör]]</f>
        <v>Textilkötelek hevederek</v>
      </c>
      <c r="G1577" s="4">
        <f>Table1[[#This Row],[SzumElad]]</f>
        <v>9750</v>
      </c>
      <c r="H1577" s="7">
        <f>Table1[[#This Row],[Jut_%]]</f>
        <v>1.65</v>
      </c>
      <c r="I1577" s="4">
        <f>Table1[[#This Row],[Jut]]</f>
        <v>160.875</v>
      </c>
      <c r="J1577" s="4">
        <f>Table1[[#This Row],[Column1]]</f>
        <v>0</v>
      </c>
    </row>
    <row r="1578" spans="1:10" hidden="1" x14ac:dyDescent="0.3">
      <c r="A1578" s="2" t="str">
        <f>Table1[[#This Row],[Befolyt]]</f>
        <v>n</v>
      </c>
      <c r="B1578" t="str">
        <f>Table1[[#This Row],[ÜK]]</f>
        <v>Halász Miklós</v>
      </c>
      <c r="C1578" s="3" t="str">
        <f>Table1[[#This Row],[Szla]]</f>
        <v>331/2026</v>
      </c>
      <c r="D1578" s="6">
        <f>Table1[[#This Row],[Kelt_hó]]</f>
        <v>2</v>
      </c>
      <c r="E1578" t="str">
        <f>Table1[[#This Row],[Vevő]]</f>
        <v>Euroll Szeged Kft.</v>
      </c>
      <c r="F1578" t="str">
        <f>Table1[[#This Row],[Termékkör]]</f>
        <v>Textilkötelek hevederek</v>
      </c>
      <c r="G1578" s="4">
        <f>Table1[[#This Row],[SzumElad]]</f>
        <v>15000</v>
      </c>
      <c r="H1578" s="7">
        <f>Table1[[#This Row],[Jut_%]]</f>
        <v>1.65</v>
      </c>
      <c r="I1578" s="4">
        <f>Table1[[#This Row],[Jut]]</f>
        <v>247.5</v>
      </c>
      <c r="J1578" s="4">
        <f>Table1[[#This Row],[Column1]]</f>
        <v>0</v>
      </c>
    </row>
    <row r="1579" spans="1:10" hidden="1" x14ac:dyDescent="0.3">
      <c r="A1579" s="2" t="str">
        <f>Table1[[#This Row],[Befolyt]]</f>
        <v>n</v>
      </c>
      <c r="B1579" t="str">
        <f>Table1[[#This Row],[ÜK]]</f>
        <v>Halász Miklós</v>
      </c>
      <c r="C1579" s="3" t="str">
        <f>Table1[[#This Row],[Szla]]</f>
        <v>331/2026</v>
      </c>
      <c r="D1579" s="6">
        <f>Table1[[#This Row],[Kelt_hó]]</f>
        <v>2</v>
      </c>
      <c r="E1579" t="str">
        <f>Table1[[#This Row],[Vevő]]</f>
        <v>Euroll Szeged Kft.</v>
      </c>
      <c r="F1579" t="str">
        <f>Table1[[#This Row],[Termékkör]]</f>
        <v>Textilkötelek hevederek</v>
      </c>
      <c r="G1579" s="4">
        <f>Table1[[#This Row],[SzumElad]]</f>
        <v>22830</v>
      </c>
      <c r="H1579" s="7">
        <f>Table1[[#This Row],[Jut_%]]</f>
        <v>3.55</v>
      </c>
      <c r="I1579" s="4">
        <f>Table1[[#This Row],[Jut]]</f>
        <v>810.46500000000003</v>
      </c>
      <c r="J1579" s="4">
        <f>Table1[[#This Row],[Column1]]</f>
        <v>0</v>
      </c>
    </row>
    <row r="1580" spans="1:10" hidden="1" x14ac:dyDescent="0.3">
      <c r="A1580" s="2" t="str">
        <f>Table1[[#This Row],[Befolyt]]</f>
        <v>n</v>
      </c>
      <c r="B1580" t="str">
        <f>Table1[[#This Row],[ÜK]]</f>
        <v>Halász Miklós</v>
      </c>
      <c r="C1580" s="3" t="str">
        <f>Table1[[#This Row],[Szla]]</f>
        <v>331/2026</v>
      </c>
      <c r="D1580" s="6">
        <f>Table1[[#This Row],[Kelt_hó]]</f>
        <v>2</v>
      </c>
      <c r="E1580" t="str">
        <f>Table1[[#This Row],[Vevő]]</f>
        <v>Euroll Szeged Kft.</v>
      </c>
      <c r="F1580" t="str">
        <f>Table1[[#This Row],[Termékkör]]</f>
        <v>Textilkötelek hevederek</v>
      </c>
      <c r="G1580" s="4">
        <f>Table1[[#This Row],[SzumElad]]</f>
        <v>12600</v>
      </c>
      <c r="H1580" s="7">
        <f>Table1[[#This Row],[Jut_%]]</f>
        <v>1.65</v>
      </c>
      <c r="I1580" s="4">
        <f>Table1[[#This Row],[Jut]]</f>
        <v>207.9</v>
      </c>
      <c r="J1580" s="4">
        <f>Table1[[#This Row],[Column1]]</f>
        <v>0</v>
      </c>
    </row>
    <row r="1581" spans="1:10" hidden="1" x14ac:dyDescent="0.3">
      <c r="A1581" s="2" t="str">
        <f>Table1[[#This Row],[Befolyt]]</f>
        <v>n</v>
      </c>
      <c r="B1581" t="str">
        <f>Table1[[#This Row],[ÜK]]</f>
        <v>Halász Miklós</v>
      </c>
      <c r="C1581" s="3" t="str">
        <f>Table1[[#This Row],[Szla]]</f>
        <v>331/2026</v>
      </c>
      <c r="D1581" s="6">
        <f>Table1[[#This Row],[Kelt_hó]]</f>
        <v>2</v>
      </c>
      <c r="E1581" t="str">
        <f>Table1[[#This Row],[Vevő]]</f>
        <v>Euroll Szeged Kft.</v>
      </c>
      <c r="F1581" t="str">
        <f>Table1[[#This Row],[Termékkör]]</f>
        <v>Textilkötelek hevederek</v>
      </c>
      <c r="G1581" s="4">
        <f>Table1[[#This Row],[SzumElad]]</f>
        <v>5200</v>
      </c>
      <c r="H1581" s="7">
        <f>Table1[[#This Row],[Jut_%]]</f>
        <v>1.65</v>
      </c>
      <c r="I1581" s="4">
        <f>Table1[[#This Row],[Jut]]</f>
        <v>85.8</v>
      </c>
      <c r="J1581" s="4">
        <f>Table1[[#This Row],[Column1]]</f>
        <v>0</v>
      </c>
    </row>
    <row r="1582" spans="1:10" hidden="1" x14ac:dyDescent="0.3">
      <c r="A1582" s="2" t="str">
        <f>Table1[[#This Row],[Befolyt]]</f>
        <v>n</v>
      </c>
      <c r="B1582" t="str">
        <f>Table1[[#This Row],[ÜK]]</f>
        <v>Halász Miklós</v>
      </c>
      <c r="C1582" s="3" t="str">
        <f>Table1[[#This Row],[Szla]]</f>
        <v>331/2026</v>
      </c>
      <c r="D1582" s="6">
        <f>Table1[[#This Row],[Kelt_hó]]</f>
        <v>2</v>
      </c>
      <c r="E1582" t="str">
        <f>Table1[[#This Row],[Vevő]]</f>
        <v>Euroll Szeged Kft.</v>
      </c>
      <c r="F1582" t="str">
        <f>Table1[[#This Row],[Termékkör]]</f>
        <v>Textilkötelek hevederek</v>
      </c>
      <c r="G1582" s="4">
        <f>Table1[[#This Row],[SzumElad]]</f>
        <v>35000</v>
      </c>
      <c r="H1582" s="7">
        <f>Table1[[#This Row],[Jut_%]]</f>
        <v>1.65</v>
      </c>
      <c r="I1582" s="4">
        <f>Table1[[#This Row],[Jut]]</f>
        <v>577.5</v>
      </c>
      <c r="J1582" s="4">
        <f>Table1[[#This Row],[Column1]]</f>
        <v>0</v>
      </c>
    </row>
    <row r="1583" spans="1:10" hidden="1" x14ac:dyDescent="0.3">
      <c r="A1583" s="2" t="str">
        <f>Table1[[#This Row],[Befolyt]]</f>
        <v>n</v>
      </c>
      <c r="B1583" t="str">
        <f>Table1[[#This Row],[ÜK]]</f>
        <v>Halász Miklós</v>
      </c>
      <c r="C1583" s="3" t="str">
        <f>Table1[[#This Row],[Szla]]</f>
        <v>331/2026</v>
      </c>
      <c r="D1583" s="6">
        <f>Table1[[#This Row],[Kelt_hó]]</f>
        <v>2</v>
      </c>
      <c r="E1583" t="str">
        <f>Table1[[#This Row],[Vevő]]</f>
        <v>Euroll Szeged Kft.</v>
      </c>
      <c r="F1583" t="str">
        <f>Table1[[#This Row],[Termékkör]]</f>
        <v>Textilkötelek hevederek</v>
      </c>
      <c r="G1583" s="4">
        <f>Table1[[#This Row],[SzumElad]]</f>
        <v>24600</v>
      </c>
      <c r="H1583" s="7">
        <f>Table1[[#This Row],[Jut_%]]</f>
        <v>0.71</v>
      </c>
      <c r="I1583" s="4">
        <f>Table1[[#This Row],[Jut]]</f>
        <v>174.66</v>
      </c>
      <c r="J1583" s="4">
        <f>Table1[[#This Row],[Column1]]</f>
        <v>0</v>
      </c>
    </row>
    <row r="1584" spans="1:10" hidden="1" x14ac:dyDescent="0.3">
      <c r="A1584" s="2" t="str">
        <f>Table1[[#This Row],[Befolyt]]</f>
        <v>n</v>
      </c>
      <c r="B1584" t="str">
        <f>Table1[[#This Row],[ÜK]]</f>
        <v>Halász Miklós</v>
      </c>
      <c r="C1584" s="3" t="str">
        <f>Table1[[#This Row],[Szla]]</f>
        <v>331/2026</v>
      </c>
      <c r="D1584" s="6">
        <f>Table1[[#This Row],[Kelt_hó]]</f>
        <v>2</v>
      </c>
      <c r="E1584" t="str">
        <f>Table1[[#This Row],[Vevő]]</f>
        <v>Euroll Szeged Kft.</v>
      </c>
      <c r="F1584" t="str">
        <f>Table1[[#This Row],[Termékkör]]</f>
        <v>Textilkötelek hevederek</v>
      </c>
      <c r="G1584" s="4">
        <f>Table1[[#This Row],[SzumElad]]</f>
        <v>13500</v>
      </c>
      <c r="H1584" s="7">
        <f>Table1[[#This Row],[Jut_%]]</f>
        <v>1.23</v>
      </c>
      <c r="I1584" s="4">
        <f>Table1[[#This Row],[Jut]]</f>
        <v>166.05</v>
      </c>
      <c r="J1584" s="4">
        <f>Table1[[#This Row],[Column1]]</f>
        <v>0</v>
      </c>
    </row>
    <row r="1585" spans="1:10" hidden="1" x14ac:dyDescent="0.3">
      <c r="A1585" s="2" t="str">
        <f>Table1[[#This Row],[Befolyt]]</f>
        <v>n</v>
      </c>
      <c r="B1585" t="str">
        <f>Table1[[#This Row],[ÜK]]</f>
        <v>Halász Miklós</v>
      </c>
      <c r="C1585" s="3" t="str">
        <f>Table1[[#This Row],[Szla]]</f>
        <v>330/2026</v>
      </c>
      <c r="D1585" s="6">
        <f>Table1[[#This Row],[Kelt_hó]]</f>
        <v>2</v>
      </c>
      <c r="E1585" t="str">
        <f>Table1[[#This Row],[Vevő]]</f>
        <v>Linamar Hungary Zrt. Oros Division</v>
      </c>
      <c r="F1585" t="str">
        <f>Table1[[#This Row],[Termékkör]]</f>
        <v>Textilkötelek hevederek</v>
      </c>
      <c r="G1585" s="4">
        <f>Table1[[#This Row],[SzumElad]]</f>
        <v>38340</v>
      </c>
      <c r="H1585" s="7">
        <f>Table1[[#This Row],[Jut_%]]</f>
        <v>20.59</v>
      </c>
      <c r="I1585" s="4">
        <f>Table1[[#This Row],[Jut]]</f>
        <v>7894.2060000000001</v>
      </c>
      <c r="J1585" s="4">
        <f>Table1[[#This Row],[Column1]]</f>
        <v>0</v>
      </c>
    </row>
    <row r="1586" spans="1:10" hidden="1" x14ac:dyDescent="0.3">
      <c r="A1586" s="2" t="str">
        <f>Table1[[#This Row],[Befolyt]]</f>
        <v>n</v>
      </c>
      <c r="B1586" t="str">
        <f>Table1[[#This Row],[ÜK]]</f>
        <v>Halász Miklós</v>
      </c>
      <c r="C1586" s="3" t="str">
        <f>Table1[[#This Row],[Szla]]</f>
        <v>330/2026</v>
      </c>
      <c r="D1586" s="6">
        <f>Table1[[#This Row],[Kelt_hó]]</f>
        <v>2</v>
      </c>
      <c r="E1586" t="str">
        <f>Table1[[#This Row],[Vevő]]</f>
        <v>Linamar Hungary Zrt. Oros Division</v>
      </c>
      <c r="F1586" t="str">
        <f>Table1[[#This Row],[Termékkör]]</f>
        <v>Fuvar</v>
      </c>
      <c r="G1586" s="4">
        <f>Table1[[#This Row],[SzumElad]]</f>
        <v>2300</v>
      </c>
      <c r="H1586" s="7">
        <f>Table1[[#This Row],[Jut_%]]</f>
        <v>0</v>
      </c>
      <c r="I1586" s="4">
        <f>Table1[[#This Row],[Jut]]</f>
        <v>0</v>
      </c>
      <c r="J1586" s="4">
        <f>Table1[[#This Row],[Column1]]</f>
        <v>0</v>
      </c>
    </row>
    <row r="1587" spans="1:10" hidden="1" x14ac:dyDescent="0.3">
      <c r="A1587" s="2" t="str">
        <f>Table1[[#This Row],[Befolyt]]</f>
        <v>n</v>
      </c>
      <c r="B1587" t="str">
        <f>Table1[[#This Row],[ÜK]]</f>
        <v>Molnár Ferenc</v>
      </c>
      <c r="C1587" s="3" t="str">
        <f>Table1[[#This Row],[Szla]]</f>
        <v>329/2026</v>
      </c>
      <c r="D1587" s="6">
        <f>Table1[[#This Row],[Kelt_hó]]</f>
        <v>2</v>
      </c>
      <c r="E1587" t="str">
        <f>Table1[[#This Row],[Vevő]]</f>
        <v>TLC Kft.</v>
      </c>
      <c r="F1587" t="str">
        <f>Table1[[#This Row],[Termékkör]]</f>
        <v>Lánc függesztékek</v>
      </c>
      <c r="G1587" s="4">
        <f>Table1[[#This Row],[SzumElad]]</f>
        <v>39760</v>
      </c>
      <c r="H1587" s="7">
        <f>Table1[[#This Row],[Jut_%]]</f>
        <v>3.5</v>
      </c>
      <c r="I1587" s="4">
        <f>Table1[[#This Row],[Jut]]</f>
        <v>1391.6</v>
      </c>
      <c r="J1587" s="4">
        <f>Table1[[#This Row],[Column1]]</f>
        <v>0</v>
      </c>
    </row>
    <row r="1588" spans="1:10" hidden="1" x14ac:dyDescent="0.3">
      <c r="A1588" s="2" t="str">
        <f>Table1[[#This Row],[Befolyt]]</f>
        <v>n</v>
      </c>
      <c r="B1588" t="str">
        <f>Table1[[#This Row],[ÜK]]</f>
        <v>Molnár Ferenc</v>
      </c>
      <c r="C1588" s="3" t="str">
        <f>Table1[[#This Row],[Szla]]</f>
        <v>329/2026</v>
      </c>
      <c r="D1588" s="6">
        <f>Table1[[#This Row],[Kelt_hó]]</f>
        <v>2</v>
      </c>
      <c r="E1588" t="str">
        <f>Table1[[#This Row],[Vevő]]</f>
        <v>TLC Kft.</v>
      </c>
      <c r="F1588" t="str">
        <f>Table1[[#This Row],[Termékkör]]</f>
        <v>Fuvar</v>
      </c>
      <c r="G1588" s="4">
        <f>Table1[[#This Row],[SzumElad]]</f>
        <v>2500</v>
      </c>
      <c r="H1588" s="7">
        <f>Table1[[#This Row],[Jut_%]]</f>
        <v>0</v>
      </c>
      <c r="I1588" s="4">
        <f>Table1[[#This Row],[Jut]]</f>
        <v>0</v>
      </c>
      <c r="J1588" s="4">
        <f>Table1[[#This Row],[Column1]]</f>
        <v>0</v>
      </c>
    </row>
    <row r="1589" spans="1:10" hidden="1" x14ac:dyDescent="0.3">
      <c r="A1589" s="2" t="str">
        <f>Table1[[#This Row],[Befolyt]]</f>
        <v>n</v>
      </c>
      <c r="B1589" t="str">
        <f>Table1[[#This Row],[ÜK]]</f>
        <v>Forgó Tamás</v>
      </c>
      <c r="C1589" s="3" t="str">
        <f>Table1[[#This Row],[Szla]]</f>
        <v>328/2026</v>
      </c>
      <c r="D1589" s="6">
        <f>Table1[[#This Row],[Kelt_hó]]</f>
        <v>2</v>
      </c>
      <c r="E1589" t="str">
        <f>Table1[[#This Row],[Vevő]]</f>
        <v>Nexways Cargo Kft MOJFRAK</v>
      </c>
      <c r="F1589" t="str">
        <f>Table1[[#This Row],[Termékkör]]</f>
        <v>Rakományrögzítők</v>
      </c>
      <c r="G1589" s="4">
        <f>Table1[[#This Row],[SzumElad]]</f>
        <v>55498.5</v>
      </c>
      <c r="H1589" s="7">
        <f>Table1[[#This Row],[Jut_%]]</f>
        <v>0</v>
      </c>
      <c r="I1589" s="4">
        <f>Table1[[#This Row],[Jut]]</f>
        <v>0</v>
      </c>
      <c r="J1589" s="4">
        <f>Table1[[#This Row],[Column1]]</f>
        <v>0</v>
      </c>
    </row>
    <row r="1590" spans="1:10" hidden="1" x14ac:dyDescent="0.3">
      <c r="A1590" s="2" t="str">
        <f>Table1[[#This Row],[Befolyt]]</f>
        <v>n</v>
      </c>
      <c r="B1590" t="str">
        <f>Table1[[#This Row],[ÜK]]</f>
        <v>Forgó Tamás</v>
      </c>
      <c r="C1590" s="3" t="str">
        <f>Table1[[#This Row],[Szla]]</f>
        <v>327/2026</v>
      </c>
      <c r="D1590" s="6">
        <f>Table1[[#This Row],[Kelt_hó]]</f>
        <v>2</v>
      </c>
      <c r="E1590" t="str">
        <f>Table1[[#This Row],[Vevő]]</f>
        <v>Nexways Cargo Kft MOJMRAK</v>
      </c>
      <c r="F1590" t="str">
        <f>Table1[[#This Row],[Termékkör]]</f>
        <v>Rakományrögzítők</v>
      </c>
      <c r="G1590" s="4">
        <f>Table1[[#This Row],[SzumElad]]</f>
        <v>48532.950000000004</v>
      </c>
      <c r="H1590" s="7">
        <f>Table1[[#This Row],[Jut_%]]</f>
        <v>0</v>
      </c>
      <c r="I1590" s="4">
        <f>Table1[[#This Row],[Jut]]</f>
        <v>0</v>
      </c>
      <c r="J1590" s="4">
        <f>Table1[[#This Row],[Column1]]</f>
        <v>0</v>
      </c>
    </row>
    <row r="1591" spans="1:10" hidden="1" x14ac:dyDescent="0.3">
      <c r="A1591" s="2" t="str">
        <f>Table1[[#This Row],[Befolyt]]</f>
        <v>n</v>
      </c>
      <c r="B1591" t="str">
        <f>Table1[[#This Row],[ÜK]]</f>
        <v>Kocsis Károly</v>
      </c>
      <c r="C1591" s="3" t="str">
        <f>Table1[[#This Row],[Szla]]</f>
        <v>326/2026</v>
      </c>
      <c r="D1591" s="6">
        <f>Table1[[#This Row],[Kelt_hó]]</f>
        <v>2</v>
      </c>
      <c r="E1591" t="str">
        <f>Table1[[#This Row],[Vevő]]</f>
        <v>HORVÁTH RUDOLF INTERTRANSPORT KERESKEDELMI és SZOLGÁLTATÓ KFT.</v>
      </c>
      <c r="F1591" t="str">
        <f>Table1[[#This Row],[Termékkör]]</f>
        <v>Rakományrögzítők</v>
      </c>
      <c r="G1591" s="4">
        <f>Table1[[#This Row],[SzumElad]]</f>
        <v>590400</v>
      </c>
      <c r="H1591" s="7">
        <f>Table1[[#This Row],[Jut_%]]</f>
        <v>0</v>
      </c>
      <c r="I1591" s="4">
        <f>Table1[[#This Row],[Jut]]</f>
        <v>0</v>
      </c>
      <c r="J1591" s="4">
        <f>Table1[[#This Row],[Column1]]</f>
        <v>0</v>
      </c>
    </row>
    <row r="1592" spans="1:10" hidden="1" x14ac:dyDescent="0.3">
      <c r="A1592" s="2" t="str">
        <f>Table1[[#This Row],[Befolyt]]</f>
        <v>n</v>
      </c>
      <c r="B1592" t="str">
        <f>Table1[[#This Row],[ÜK]]</f>
        <v>Kocsis Károly</v>
      </c>
      <c r="C1592" s="3" t="str">
        <f>Table1[[#This Row],[Szla]]</f>
        <v>325/2026</v>
      </c>
      <c r="D1592" s="6">
        <f>Table1[[#This Row],[Kelt_hó]]</f>
        <v>2</v>
      </c>
      <c r="E1592" t="str">
        <f>Table1[[#This Row],[Vevő]]</f>
        <v>HORVÁTH RUDOLF INTERTRANSPORT KERESKEDELMI és SZOLGÁLTATÓ KFT.</v>
      </c>
      <c r="F1592" t="str">
        <f>Table1[[#This Row],[Termékkör]]</f>
        <v>Textilkötelek hevederek</v>
      </c>
      <c r="G1592" s="4">
        <f>Table1[[#This Row],[SzumElad]]</f>
        <v>6800</v>
      </c>
      <c r="H1592" s="7">
        <f>Table1[[#This Row],[Jut_%]]</f>
        <v>0</v>
      </c>
      <c r="I1592" s="4">
        <f>Table1[[#This Row],[Jut]]</f>
        <v>0</v>
      </c>
      <c r="J1592" s="4">
        <f>Table1[[#This Row],[Column1]]</f>
        <v>0</v>
      </c>
    </row>
    <row r="1593" spans="1:10" hidden="1" x14ac:dyDescent="0.3">
      <c r="A1593" s="2" t="str">
        <f>Table1[[#This Row],[Befolyt]]</f>
        <v>n</v>
      </c>
      <c r="B1593" t="str">
        <f>Table1[[#This Row],[ÜK]]</f>
        <v>Tóth Ferenc</v>
      </c>
      <c r="C1593" s="3" t="str">
        <f>Table1[[#This Row],[Szla]]</f>
        <v>324/2026</v>
      </c>
      <c r="D1593" s="6">
        <f>Table1[[#This Row],[Kelt_hó]]</f>
        <v>2</v>
      </c>
      <c r="E1593" t="str">
        <f>Table1[[#This Row],[Vevő]]</f>
        <v>Dizalica doo</v>
      </c>
      <c r="F1593" t="str">
        <f>Table1[[#This Row],[Termékkör]]</f>
        <v>Adapterek</v>
      </c>
      <c r="G1593" s="4">
        <f>Table1[[#This Row],[SzumElad]]</f>
        <v>249854.22</v>
      </c>
      <c r="H1593" s="7">
        <f>Table1[[#This Row],[Jut_%]]</f>
        <v>0</v>
      </c>
      <c r="I1593" s="4">
        <f>Table1[[#This Row],[Jut]]</f>
        <v>0</v>
      </c>
      <c r="J1593" s="4">
        <f>Table1[[#This Row],[Column1]]</f>
        <v>0</v>
      </c>
    </row>
    <row r="1594" spans="1:10" hidden="1" x14ac:dyDescent="0.3">
      <c r="A1594" s="2" t="str">
        <f>Table1[[#This Row],[Befolyt]]</f>
        <v>n</v>
      </c>
      <c r="B1594" t="str">
        <f>Table1[[#This Row],[ÜK]]</f>
        <v>Tóth Ferenc</v>
      </c>
      <c r="C1594" s="3" t="str">
        <f>Table1[[#This Row],[Szla]]</f>
        <v>324/2026</v>
      </c>
      <c r="D1594" s="6">
        <f>Table1[[#This Row],[Kelt_hó]]</f>
        <v>2</v>
      </c>
      <c r="E1594" t="str">
        <f>Table1[[#This Row],[Vevő]]</f>
        <v>Dizalica doo</v>
      </c>
      <c r="F1594" t="str">
        <f>Table1[[#This Row],[Termékkör]]</f>
        <v>Lánc függesztékek</v>
      </c>
      <c r="G1594" s="4">
        <f>Table1[[#This Row],[SzumElad]]</f>
        <v>79579</v>
      </c>
      <c r="H1594" s="7">
        <f>Table1[[#This Row],[Jut_%]]</f>
        <v>0</v>
      </c>
      <c r="I1594" s="4">
        <f>Table1[[#This Row],[Jut]]</f>
        <v>0</v>
      </c>
      <c r="J1594" s="4">
        <f>Table1[[#This Row],[Column1]]</f>
        <v>0</v>
      </c>
    </row>
    <row r="1595" spans="1:10" hidden="1" x14ac:dyDescent="0.3">
      <c r="A1595" s="2" t="str">
        <f>Table1[[#This Row],[Befolyt]]</f>
        <v>n</v>
      </c>
      <c r="B1595" t="str">
        <f>Table1[[#This Row],[ÜK]]</f>
        <v>Tóth Ferenc</v>
      </c>
      <c r="C1595" s="3" t="str">
        <f>Table1[[#This Row],[Szla]]</f>
        <v>324/2026</v>
      </c>
      <c r="D1595" s="6">
        <f>Table1[[#This Row],[Kelt_hó]]</f>
        <v>2</v>
      </c>
      <c r="E1595" t="str">
        <f>Table1[[#This Row],[Vevő]]</f>
        <v>Dizalica doo</v>
      </c>
      <c r="F1595" t="str">
        <f>Table1[[#This Row],[Termékkör]]</f>
        <v>Lánc függesztékek</v>
      </c>
      <c r="G1595" s="4">
        <f>Table1[[#This Row],[SzumElad]]</f>
        <v>82256.75</v>
      </c>
      <c r="H1595" s="7">
        <f>Table1[[#This Row],[Jut_%]]</f>
        <v>0</v>
      </c>
      <c r="I1595" s="4">
        <f>Table1[[#This Row],[Jut]]</f>
        <v>0</v>
      </c>
      <c r="J1595" s="4">
        <f>Table1[[#This Row],[Column1]]</f>
        <v>0</v>
      </c>
    </row>
    <row r="1596" spans="1:10" hidden="1" x14ac:dyDescent="0.3">
      <c r="A1596" s="2" t="str">
        <f>Table1[[#This Row],[Befolyt]]</f>
        <v>n</v>
      </c>
      <c r="B1596" t="str">
        <f>Table1[[#This Row],[ÜK]]</f>
        <v>Tóth Ferenc</v>
      </c>
      <c r="C1596" s="3" t="str">
        <f>Table1[[#This Row],[Szla]]</f>
        <v>324/2026</v>
      </c>
      <c r="D1596" s="6">
        <f>Table1[[#This Row],[Kelt_hó]]</f>
        <v>2</v>
      </c>
      <c r="E1596" t="str">
        <f>Table1[[#This Row],[Vevő]]</f>
        <v>Dizalica doo</v>
      </c>
      <c r="F1596" t="str">
        <f>Table1[[#This Row],[Termékkör]]</f>
        <v>Rakományrögzítők</v>
      </c>
      <c r="G1596" s="4">
        <f>Table1[[#This Row],[SzumElad]]</f>
        <v>43982.399999999994</v>
      </c>
      <c r="H1596" s="7">
        <f>Table1[[#This Row],[Jut_%]]</f>
        <v>0</v>
      </c>
      <c r="I1596" s="4">
        <f>Table1[[#This Row],[Jut]]</f>
        <v>0</v>
      </c>
      <c r="J1596" s="4">
        <f>Table1[[#This Row],[Column1]]</f>
        <v>0</v>
      </c>
    </row>
    <row r="1597" spans="1:10" hidden="1" x14ac:dyDescent="0.3">
      <c r="A1597" s="2" t="str">
        <f>Table1[[#This Row],[Befolyt]]</f>
        <v>n</v>
      </c>
      <c r="B1597" t="str">
        <f>Table1[[#This Row],[ÜK]]</f>
        <v>Tóth Ferenc</v>
      </c>
      <c r="C1597" s="3" t="str">
        <f>Table1[[#This Row],[Szla]]</f>
        <v>324/2026</v>
      </c>
      <c r="D1597" s="6">
        <f>Table1[[#This Row],[Kelt_hó]]</f>
        <v>2</v>
      </c>
      <c r="E1597" t="str">
        <f>Table1[[#This Row],[Vevő]]</f>
        <v>Dizalica doo</v>
      </c>
      <c r="F1597" t="str">
        <f>Table1[[#This Row],[Termékkör]]</f>
        <v>Lánc függesztékek</v>
      </c>
      <c r="G1597" s="4">
        <f>Table1[[#This Row],[SzumElad]]</f>
        <v>32596.6</v>
      </c>
      <c r="H1597" s="7">
        <f>Table1[[#This Row],[Jut_%]]</f>
        <v>0</v>
      </c>
      <c r="I1597" s="4">
        <f>Table1[[#This Row],[Jut]]</f>
        <v>0</v>
      </c>
      <c r="J1597" s="4">
        <f>Table1[[#This Row],[Column1]]</f>
        <v>0</v>
      </c>
    </row>
    <row r="1598" spans="1:10" hidden="1" x14ac:dyDescent="0.3">
      <c r="A1598" s="2" t="str">
        <f>Table1[[#This Row],[Befolyt]]</f>
        <v>n</v>
      </c>
      <c r="B1598" t="str">
        <f>Table1[[#This Row],[ÜK]]</f>
        <v>Tóth Ferenc</v>
      </c>
      <c r="C1598" s="3" t="str">
        <f>Table1[[#This Row],[Szla]]</f>
        <v>324/2026</v>
      </c>
      <c r="D1598" s="6">
        <f>Table1[[#This Row],[Kelt_hó]]</f>
        <v>2</v>
      </c>
      <c r="E1598" t="str">
        <f>Table1[[#This Row],[Vevő]]</f>
        <v>Dizalica doo</v>
      </c>
      <c r="F1598" t="str">
        <f>Table1[[#This Row],[Termékkör]]</f>
        <v>Lánc függesztékek</v>
      </c>
      <c r="G1598" s="4">
        <f>Table1[[#This Row],[SzumElad]]</f>
        <v>35657.199999999997</v>
      </c>
      <c r="H1598" s="7">
        <f>Table1[[#This Row],[Jut_%]]</f>
        <v>0</v>
      </c>
      <c r="I1598" s="4">
        <f>Table1[[#This Row],[Jut]]</f>
        <v>0</v>
      </c>
      <c r="J1598" s="4">
        <f>Table1[[#This Row],[Column1]]</f>
        <v>0</v>
      </c>
    </row>
    <row r="1599" spans="1:10" hidden="1" x14ac:dyDescent="0.3">
      <c r="A1599" s="2" t="str">
        <f>Table1[[#This Row],[Befolyt]]</f>
        <v>n</v>
      </c>
      <c r="B1599" t="str">
        <f>Table1[[#This Row],[ÜK]]</f>
        <v>Tóth Ferenc</v>
      </c>
      <c r="C1599" s="3" t="str">
        <f>Table1[[#This Row],[Szla]]</f>
        <v>324/2026</v>
      </c>
      <c r="D1599" s="6">
        <f>Table1[[#This Row],[Kelt_hó]]</f>
        <v>2</v>
      </c>
      <c r="E1599" t="str">
        <f>Table1[[#This Row],[Vevő]]</f>
        <v>Dizalica doo</v>
      </c>
      <c r="F1599" t="str">
        <f>Table1[[#This Row],[Termékkör]]</f>
        <v>Lánc függesztékek</v>
      </c>
      <c r="G1599" s="4">
        <f>Table1[[#This Row],[SzumElad]]</f>
        <v>24715.300000000003</v>
      </c>
      <c r="H1599" s="7">
        <f>Table1[[#This Row],[Jut_%]]</f>
        <v>0</v>
      </c>
      <c r="I1599" s="4">
        <f>Table1[[#This Row],[Jut]]</f>
        <v>0</v>
      </c>
      <c r="J1599" s="4">
        <f>Table1[[#This Row],[Column1]]</f>
        <v>0</v>
      </c>
    </row>
    <row r="1600" spans="1:10" hidden="1" x14ac:dyDescent="0.3">
      <c r="A1600" s="2" t="str">
        <f>Table1[[#This Row],[Befolyt]]</f>
        <v>n</v>
      </c>
      <c r="B1600" t="str">
        <f>Table1[[#This Row],[ÜK]]</f>
        <v>Tóth Ferenc</v>
      </c>
      <c r="C1600" s="3" t="str">
        <f>Table1[[#This Row],[Szla]]</f>
        <v>324/2026</v>
      </c>
      <c r="D1600" s="6">
        <f>Table1[[#This Row],[Kelt_hó]]</f>
        <v>2</v>
      </c>
      <c r="E1600" t="str">
        <f>Table1[[#This Row],[Vevő]]</f>
        <v>Dizalica doo</v>
      </c>
      <c r="F1600" t="str">
        <f>Table1[[#This Row],[Termékkör]]</f>
        <v>Fuvar</v>
      </c>
      <c r="G1600" s="4">
        <f>Table1[[#This Row],[SzumElad]]</f>
        <v>2295.54</v>
      </c>
      <c r="H1600" s="7">
        <f>Table1[[#This Row],[Jut_%]]</f>
        <v>0</v>
      </c>
      <c r="I1600" s="4">
        <f>Table1[[#This Row],[Jut]]</f>
        <v>0</v>
      </c>
      <c r="J1600" s="4">
        <f>Table1[[#This Row],[Column1]]</f>
        <v>0</v>
      </c>
    </row>
    <row r="1601" spans="1:10" hidden="1" x14ac:dyDescent="0.3">
      <c r="A1601" s="2" t="str">
        <f>Table1[[#This Row],[Befolyt]]</f>
        <v>n</v>
      </c>
      <c r="B1601" t="str">
        <f>Table1[[#This Row],[ÜK]]</f>
        <v>Tóth Ferenc</v>
      </c>
      <c r="C1601" s="3" t="str">
        <f>Table1[[#This Row],[Szla]]</f>
        <v>324/2026</v>
      </c>
      <c r="D1601" s="6">
        <f>Table1[[#This Row],[Kelt_hó]]</f>
        <v>2</v>
      </c>
      <c r="E1601" t="str">
        <f>Table1[[#This Row],[Vevő]]</f>
        <v>Dizalica doo</v>
      </c>
      <c r="F1601" t="str">
        <f>Table1[[#This Row],[Termékkör]]</f>
        <v>Lánc függesztékek</v>
      </c>
      <c r="G1601" s="4">
        <f>Table1[[#This Row],[SzumElad]]</f>
        <v>17178.3</v>
      </c>
      <c r="H1601" s="7">
        <f>Table1[[#This Row],[Jut_%]]</f>
        <v>0</v>
      </c>
      <c r="I1601" s="4">
        <f>Table1[[#This Row],[Jut]]</f>
        <v>0</v>
      </c>
      <c r="J1601" s="4">
        <f>Table1[[#This Row],[Column1]]</f>
        <v>0</v>
      </c>
    </row>
    <row r="1602" spans="1:10" hidden="1" x14ac:dyDescent="0.3">
      <c r="A1602" s="2" t="str">
        <f>Table1[[#This Row],[Befolyt]]</f>
        <v>n</v>
      </c>
      <c r="B1602" t="str">
        <f>Table1[[#This Row],[ÜK]]</f>
        <v>Tóth Ferenc</v>
      </c>
      <c r="C1602" s="3" t="str">
        <f>Table1[[#This Row],[Szla]]</f>
        <v>324/2026</v>
      </c>
      <c r="D1602" s="6">
        <f>Table1[[#This Row],[Kelt_hó]]</f>
        <v>2</v>
      </c>
      <c r="E1602" t="str">
        <f>Table1[[#This Row],[Vevő]]</f>
        <v>Dizalica doo</v>
      </c>
      <c r="F1602" t="str">
        <f>Table1[[#This Row],[Termékkör]]</f>
        <v>Rakományrögzítők</v>
      </c>
      <c r="G1602" s="4">
        <f>Table1[[#This Row],[SzumElad]]</f>
        <v>31755</v>
      </c>
      <c r="H1602" s="7">
        <f>Table1[[#This Row],[Jut_%]]</f>
        <v>0</v>
      </c>
      <c r="I1602" s="4">
        <f>Table1[[#This Row],[Jut]]</f>
        <v>0</v>
      </c>
      <c r="J1602" s="4">
        <f>Table1[[#This Row],[Column1]]</f>
        <v>0</v>
      </c>
    </row>
    <row r="1603" spans="1:10" hidden="1" x14ac:dyDescent="0.3">
      <c r="A1603" s="2" t="str">
        <f>Table1[[#This Row],[Befolyt]]</f>
        <v>n</v>
      </c>
      <c r="B1603" t="str">
        <f>Table1[[#This Row],[ÜK]]</f>
        <v>Tóth Ferenc</v>
      </c>
      <c r="C1603" s="3" t="str">
        <f>Table1[[#This Row],[Szla]]</f>
        <v>324/2026</v>
      </c>
      <c r="D1603" s="6">
        <f>Table1[[#This Row],[Kelt_hó]]</f>
        <v>2</v>
      </c>
      <c r="E1603" t="str">
        <f>Table1[[#This Row],[Vevő]]</f>
        <v>Dizalica doo</v>
      </c>
      <c r="F1603" t="str">
        <f>Table1[[#This Row],[Termékkör]]</f>
        <v>Kapcsolóelemek</v>
      </c>
      <c r="G1603" s="4">
        <f>Table1[[#This Row],[SzumElad]]</f>
        <v>5789.36</v>
      </c>
      <c r="H1603" s="7">
        <f>Table1[[#This Row],[Jut_%]]</f>
        <v>0</v>
      </c>
      <c r="I1603" s="4">
        <f>Table1[[#This Row],[Jut]]</f>
        <v>0</v>
      </c>
      <c r="J1603" s="4">
        <f>Table1[[#This Row],[Column1]]</f>
        <v>0</v>
      </c>
    </row>
    <row r="1604" spans="1:10" hidden="1" x14ac:dyDescent="0.3">
      <c r="A1604" s="2" t="str">
        <f>Table1[[#This Row],[Befolyt]]</f>
        <v>n</v>
      </c>
      <c r="B1604" t="str">
        <f>Table1[[#This Row],[ÜK]]</f>
        <v>Tóth Ferenc</v>
      </c>
      <c r="C1604" s="3" t="str">
        <f>Table1[[#This Row],[Szla]]</f>
        <v>324/2026</v>
      </c>
      <c r="D1604" s="6">
        <f>Table1[[#This Row],[Kelt_hó]]</f>
        <v>2</v>
      </c>
      <c r="E1604" t="str">
        <f>Table1[[#This Row],[Vevő]]</f>
        <v>Dizalica doo</v>
      </c>
      <c r="F1604" t="str">
        <f>Table1[[#This Row],[Termékkör]]</f>
        <v>Kapcsolóelemek</v>
      </c>
      <c r="G1604" s="4">
        <f>Table1[[#This Row],[SzumElad]]</f>
        <v>3391.28</v>
      </c>
      <c r="H1604" s="7">
        <f>Table1[[#This Row],[Jut_%]]</f>
        <v>0</v>
      </c>
      <c r="I1604" s="4">
        <f>Table1[[#This Row],[Jut]]</f>
        <v>0</v>
      </c>
      <c r="J1604" s="4">
        <f>Table1[[#This Row],[Column1]]</f>
        <v>0</v>
      </c>
    </row>
    <row r="1605" spans="1:10" hidden="1" x14ac:dyDescent="0.3">
      <c r="A1605" s="2" t="str">
        <f>Table1[[#This Row],[Befolyt]]</f>
        <v>i</v>
      </c>
      <c r="B1605" t="str">
        <f>Table1[[#This Row],[ÜK]]</f>
        <v>Molnár Ferenc</v>
      </c>
      <c r="C1605" s="3" t="str">
        <f>Table1[[#This Row],[Szla]]</f>
        <v>323/2026</v>
      </c>
      <c r="D1605" s="6">
        <f>Table1[[#This Row],[Kelt_hó]]</f>
        <v>2</v>
      </c>
      <c r="E1605" t="str">
        <f>Table1[[#This Row],[Vevő]]</f>
        <v>Index 97 Kft</v>
      </c>
      <c r="F1605" t="str">
        <f>Table1[[#This Row],[Termékkör]]</f>
        <v>Lánc függesztékek</v>
      </c>
      <c r="G1605" s="4">
        <f>Table1[[#This Row],[SzumElad]]</f>
        <v>450</v>
      </c>
      <c r="H1605" s="7">
        <f>Table1[[#This Row],[Jut_%]]</f>
        <v>5</v>
      </c>
      <c r="I1605" s="4">
        <f>Table1[[#This Row],[Jut]]</f>
        <v>22.5</v>
      </c>
      <c r="J1605" s="4">
        <f>Table1[[#This Row],[Column1]]</f>
        <v>0</v>
      </c>
    </row>
    <row r="1606" spans="1:10" hidden="1" x14ac:dyDescent="0.3">
      <c r="A1606" s="2" t="str">
        <f>Table1[[#This Row],[Befolyt]]</f>
        <v>i</v>
      </c>
      <c r="B1606" t="str">
        <f>Table1[[#This Row],[ÜK]]</f>
        <v>Molnár Ferenc</v>
      </c>
      <c r="C1606" s="3" t="str">
        <f>Table1[[#This Row],[Szla]]</f>
        <v>323/2026</v>
      </c>
      <c r="D1606" s="6">
        <f>Table1[[#This Row],[Kelt_hó]]</f>
        <v>2</v>
      </c>
      <c r="E1606" t="str">
        <f>Table1[[#This Row],[Vevő]]</f>
        <v>Index 97 Kft</v>
      </c>
      <c r="F1606" t="str">
        <f>Table1[[#This Row],[Termékkör]]</f>
        <v>Kapcsolóelemek</v>
      </c>
      <c r="G1606" s="4">
        <f>Table1[[#This Row],[SzumElad]]</f>
        <v>11000</v>
      </c>
      <c r="H1606" s="7">
        <f>Table1[[#This Row],[Jut_%]]</f>
        <v>0.83</v>
      </c>
      <c r="I1606" s="4">
        <f>Table1[[#This Row],[Jut]]</f>
        <v>91.3</v>
      </c>
      <c r="J1606" s="4">
        <f>Table1[[#This Row],[Column1]]</f>
        <v>0</v>
      </c>
    </row>
    <row r="1607" spans="1:10" hidden="1" x14ac:dyDescent="0.3">
      <c r="A1607" s="2" t="str">
        <f>Table1[[#This Row],[Befolyt]]</f>
        <v>i</v>
      </c>
      <c r="B1607" t="str">
        <f>Table1[[#This Row],[ÜK]]</f>
        <v>Molnár Ferenc</v>
      </c>
      <c r="C1607" s="3" t="str">
        <f>Table1[[#This Row],[Szla]]</f>
        <v>323/2026</v>
      </c>
      <c r="D1607" s="6">
        <f>Table1[[#This Row],[Kelt_hó]]</f>
        <v>2</v>
      </c>
      <c r="E1607" t="str">
        <f>Table1[[#This Row],[Vevő]]</f>
        <v>Index 97 Kft</v>
      </c>
      <c r="F1607" t="str">
        <f>Table1[[#This Row],[Termékkör]]</f>
        <v>Kapcsolóelemek</v>
      </c>
      <c r="G1607" s="4">
        <f>Table1[[#This Row],[SzumElad]]</f>
        <v>7520</v>
      </c>
      <c r="H1607" s="7">
        <f>Table1[[#This Row],[Jut_%]]</f>
        <v>7</v>
      </c>
      <c r="I1607" s="4">
        <f>Table1[[#This Row],[Jut]]</f>
        <v>526.4</v>
      </c>
      <c r="J1607" s="4">
        <f>Table1[[#This Row],[Column1]]</f>
        <v>0</v>
      </c>
    </row>
    <row r="1608" spans="1:10" hidden="1" x14ac:dyDescent="0.3">
      <c r="A1608" s="2" t="str">
        <f>Table1[[#This Row],[Befolyt]]</f>
        <v>i</v>
      </c>
      <c r="B1608" t="str">
        <f>Table1[[#This Row],[ÜK]]</f>
        <v>Molnár Ferenc</v>
      </c>
      <c r="C1608" s="3" t="str">
        <f>Table1[[#This Row],[Szla]]</f>
        <v>323/2026</v>
      </c>
      <c r="D1608" s="6">
        <f>Table1[[#This Row],[Kelt_hó]]</f>
        <v>2</v>
      </c>
      <c r="E1608" t="str">
        <f>Table1[[#This Row],[Vevő]]</f>
        <v>Index 97 Kft</v>
      </c>
      <c r="F1608" t="str">
        <f>Table1[[#This Row],[Termékkör]]</f>
        <v>Kapcsolóelemek</v>
      </c>
      <c r="G1608" s="4">
        <f>Table1[[#This Row],[SzumElad]]</f>
        <v>5695</v>
      </c>
      <c r="H1608" s="7">
        <f>Table1[[#This Row],[Jut_%]]</f>
        <v>1.4</v>
      </c>
      <c r="I1608" s="4">
        <f>Table1[[#This Row],[Jut]]</f>
        <v>79.72999999999999</v>
      </c>
      <c r="J1608" s="4">
        <f>Table1[[#This Row],[Column1]]</f>
        <v>0</v>
      </c>
    </row>
    <row r="1609" spans="1:10" hidden="1" x14ac:dyDescent="0.3">
      <c r="A1609" s="2" t="str">
        <f>Table1[[#This Row],[Befolyt]]</f>
        <v>i</v>
      </c>
      <c r="B1609" t="str">
        <f>Table1[[#This Row],[ÜK]]</f>
        <v>Molnár Ferenc</v>
      </c>
      <c r="C1609" s="3" t="str">
        <f>Table1[[#This Row],[Szla]]</f>
        <v>323/2026</v>
      </c>
      <c r="D1609" s="6">
        <f>Table1[[#This Row],[Kelt_hó]]</f>
        <v>2</v>
      </c>
      <c r="E1609" t="str">
        <f>Table1[[#This Row],[Vevő]]</f>
        <v>Index 97 Kft</v>
      </c>
      <c r="F1609" t="str">
        <f>Table1[[#This Row],[Termékkör]]</f>
        <v>Kapcsolóelemek</v>
      </c>
      <c r="G1609" s="4">
        <f>Table1[[#This Row],[SzumElad]]</f>
        <v>11780</v>
      </c>
      <c r="H1609" s="7">
        <f>Table1[[#This Row],[Jut_%]]</f>
        <v>4</v>
      </c>
      <c r="I1609" s="4">
        <f>Table1[[#This Row],[Jut]]</f>
        <v>471.2</v>
      </c>
      <c r="J1609" s="4">
        <f>Table1[[#This Row],[Column1]]</f>
        <v>0</v>
      </c>
    </row>
    <row r="1610" spans="1:10" hidden="1" x14ac:dyDescent="0.3">
      <c r="A1610" s="2" t="str">
        <f>Table1[[#This Row],[Befolyt]]</f>
        <v>i</v>
      </c>
      <c r="B1610" t="str">
        <f>Table1[[#This Row],[ÜK]]</f>
        <v>Molnár Ferenc</v>
      </c>
      <c r="C1610" s="3" t="str">
        <f>Table1[[#This Row],[Szla]]</f>
        <v>323/2026</v>
      </c>
      <c r="D1610" s="6">
        <f>Table1[[#This Row],[Kelt_hó]]</f>
        <v>2</v>
      </c>
      <c r="E1610" t="str">
        <f>Table1[[#This Row],[Vevő]]</f>
        <v>Index 97 Kft</v>
      </c>
      <c r="F1610" t="str">
        <f>Table1[[#This Row],[Termékkör]]</f>
        <v>Kapcsolóelemek</v>
      </c>
      <c r="G1610" s="4">
        <f>Table1[[#This Row],[SzumElad]]</f>
        <v>5400</v>
      </c>
      <c r="H1610" s="7">
        <f>Table1[[#This Row],[Jut_%]]</f>
        <v>0.68</v>
      </c>
      <c r="I1610" s="4">
        <f>Table1[[#This Row],[Jut]]</f>
        <v>36.720000000000006</v>
      </c>
      <c r="J1610" s="4">
        <f>Table1[[#This Row],[Column1]]</f>
        <v>0</v>
      </c>
    </row>
    <row r="1611" spans="1:10" hidden="1" x14ac:dyDescent="0.3">
      <c r="A1611" s="2" t="str">
        <f>Table1[[#This Row],[Befolyt]]</f>
        <v>i</v>
      </c>
      <c r="B1611" t="str">
        <f>Table1[[#This Row],[ÜK]]</f>
        <v>Molnár Ferenc</v>
      </c>
      <c r="C1611" s="3" t="str">
        <f>Table1[[#This Row],[Szla]]</f>
        <v>323/2026</v>
      </c>
      <c r="D1611" s="6">
        <f>Table1[[#This Row],[Kelt_hó]]</f>
        <v>2</v>
      </c>
      <c r="E1611" t="str">
        <f>Table1[[#This Row],[Vevő]]</f>
        <v>Index 97 Kft</v>
      </c>
      <c r="F1611" t="str">
        <f>Table1[[#This Row],[Termékkör]]</f>
        <v>Acélsodrony függesztékek</v>
      </c>
      <c r="G1611" s="4">
        <f>Table1[[#This Row],[SzumElad]]</f>
        <v>34900</v>
      </c>
      <c r="H1611" s="7">
        <f>Table1[[#This Row],[Jut_%]]</f>
        <v>4</v>
      </c>
      <c r="I1611" s="4">
        <f>Table1[[#This Row],[Jut]]</f>
        <v>1396</v>
      </c>
      <c r="J1611" s="4">
        <f>Table1[[#This Row],[Column1]]</f>
        <v>0</v>
      </c>
    </row>
    <row r="1612" spans="1:10" hidden="1" x14ac:dyDescent="0.3">
      <c r="A1612" s="2" t="str">
        <f>Table1[[#This Row],[Befolyt]]</f>
        <v>i</v>
      </c>
      <c r="B1612" t="str">
        <f>Table1[[#This Row],[ÜK]]</f>
        <v>Molnár Ferenc</v>
      </c>
      <c r="C1612" s="3" t="str">
        <f>Table1[[#This Row],[Szla]]</f>
        <v>323/2026</v>
      </c>
      <c r="D1612" s="6">
        <f>Table1[[#This Row],[Kelt_hó]]</f>
        <v>2</v>
      </c>
      <c r="E1612" t="str">
        <f>Table1[[#This Row],[Vevő]]</f>
        <v>Index 97 Kft</v>
      </c>
      <c r="F1612" t="str">
        <f>Table1[[#This Row],[Termékkör]]</f>
        <v>Kapcsolóelemek</v>
      </c>
      <c r="G1612" s="4">
        <f>Table1[[#This Row],[SzumElad]]</f>
        <v>3120</v>
      </c>
      <c r="H1612" s="7">
        <f>Table1[[#This Row],[Jut_%]]</f>
        <v>1.33</v>
      </c>
      <c r="I1612" s="4">
        <f>Table1[[#This Row],[Jut]]</f>
        <v>41.496000000000002</v>
      </c>
      <c r="J1612" s="4">
        <f>Table1[[#This Row],[Column1]]</f>
        <v>0</v>
      </c>
    </row>
    <row r="1613" spans="1:10" hidden="1" x14ac:dyDescent="0.3">
      <c r="A1613" s="2" t="str">
        <f>Table1[[#This Row],[Befolyt]]</f>
        <v>i</v>
      </c>
      <c r="B1613" t="str">
        <f>Table1[[#This Row],[ÜK]]</f>
        <v>Molnár Ferenc</v>
      </c>
      <c r="C1613" s="3" t="str">
        <f>Table1[[#This Row],[Szla]]</f>
        <v>323/2026</v>
      </c>
      <c r="D1613" s="6">
        <f>Table1[[#This Row],[Kelt_hó]]</f>
        <v>2</v>
      </c>
      <c r="E1613" t="str">
        <f>Table1[[#This Row],[Vevő]]</f>
        <v>Index 97 Kft</v>
      </c>
      <c r="F1613" t="str">
        <f>Table1[[#This Row],[Termékkör]]</f>
        <v>Kapcsolóelemek</v>
      </c>
      <c r="G1613" s="4">
        <f>Table1[[#This Row],[SzumElad]]</f>
        <v>2250</v>
      </c>
      <c r="H1613" s="7">
        <f>Table1[[#This Row],[Jut_%]]</f>
        <v>2.89</v>
      </c>
      <c r="I1613" s="4">
        <f>Table1[[#This Row],[Jut]]</f>
        <v>65.025000000000006</v>
      </c>
      <c r="J1613" s="4">
        <f>Table1[[#This Row],[Column1]]</f>
        <v>0</v>
      </c>
    </row>
    <row r="1614" spans="1:10" hidden="1" x14ac:dyDescent="0.3">
      <c r="A1614" s="2" t="str">
        <f>Table1[[#This Row],[Befolyt]]</f>
        <v>i</v>
      </c>
      <c r="B1614" t="str">
        <f>Table1[[#This Row],[ÜK]]</f>
        <v>Molnár Ferenc</v>
      </c>
      <c r="C1614" s="3" t="str">
        <f>Table1[[#This Row],[Szla]]</f>
        <v>323/2026</v>
      </c>
      <c r="D1614" s="6">
        <f>Table1[[#This Row],[Kelt_hó]]</f>
        <v>2</v>
      </c>
      <c r="E1614" t="str">
        <f>Table1[[#This Row],[Vevő]]</f>
        <v>Index 97 Kft</v>
      </c>
      <c r="F1614" t="str">
        <f>Table1[[#This Row],[Termékkör]]</f>
        <v>Fuvar</v>
      </c>
      <c r="G1614" s="4">
        <f>Table1[[#This Row],[SzumElad]]</f>
        <v>3000</v>
      </c>
      <c r="H1614" s="7">
        <f>Table1[[#This Row],[Jut_%]]</f>
        <v>0</v>
      </c>
      <c r="I1614" s="4">
        <f>Table1[[#This Row],[Jut]]</f>
        <v>0</v>
      </c>
      <c r="J1614" s="4">
        <f>Table1[[#This Row],[Column1]]</f>
        <v>0</v>
      </c>
    </row>
    <row r="1615" spans="1:10" hidden="1" x14ac:dyDescent="0.3">
      <c r="A1615" s="2" t="str">
        <f>Table1[[#This Row],[Befolyt]]</f>
        <v>i</v>
      </c>
      <c r="B1615" t="str">
        <f>Table1[[#This Row],[ÜK]]</f>
        <v>Halász Miklós</v>
      </c>
      <c r="C1615" s="3" t="str">
        <f>Table1[[#This Row],[Szla]]</f>
        <v>322/2026</v>
      </c>
      <c r="D1615" s="6">
        <f>Table1[[#This Row],[Kelt_hó]]</f>
        <v>2</v>
      </c>
      <c r="E1615" t="str">
        <f>Table1[[#This Row],[Vevő]]</f>
        <v>Mvstore Kft.</v>
      </c>
      <c r="F1615" t="str">
        <f>Table1[[#This Row],[Termékkör]]</f>
        <v>Textilkötelek hevederek</v>
      </c>
      <c r="G1615" s="4">
        <f>Table1[[#This Row],[SzumElad]]</f>
        <v>8680</v>
      </c>
      <c r="H1615" s="7">
        <f>Table1[[#This Row],[Jut_%]]</f>
        <v>4.99</v>
      </c>
      <c r="I1615" s="4">
        <f>Table1[[#This Row],[Jut]]</f>
        <v>433.13200000000006</v>
      </c>
      <c r="J1615" s="4">
        <f>Table1[[#This Row],[Column1]]</f>
        <v>0</v>
      </c>
    </row>
    <row r="1616" spans="1:10" hidden="1" x14ac:dyDescent="0.3">
      <c r="A1616" s="2" t="str">
        <f>Table1[[#This Row],[Befolyt]]</f>
        <v>i</v>
      </c>
      <c r="B1616" t="str">
        <f>Table1[[#This Row],[ÜK]]</f>
        <v>Halász Miklós</v>
      </c>
      <c r="C1616" s="3" t="str">
        <f>Table1[[#This Row],[Szla]]</f>
        <v>322/2026</v>
      </c>
      <c r="D1616" s="6">
        <f>Table1[[#This Row],[Kelt_hó]]</f>
        <v>2</v>
      </c>
      <c r="E1616" t="str">
        <f>Table1[[#This Row],[Vevő]]</f>
        <v>Mvstore Kft.</v>
      </c>
      <c r="F1616" t="str">
        <f>Table1[[#This Row],[Termékkör]]</f>
        <v>Rakományrögzítők</v>
      </c>
      <c r="G1616" s="4">
        <f>Table1[[#This Row],[SzumElad]]</f>
        <v>12880</v>
      </c>
      <c r="H1616" s="7">
        <f>Table1[[#This Row],[Jut_%]]</f>
        <v>4.42</v>
      </c>
      <c r="I1616" s="4">
        <f>Table1[[#This Row],[Jut]]</f>
        <v>569.29599999999994</v>
      </c>
      <c r="J1616" s="4">
        <f>Table1[[#This Row],[Column1]]</f>
        <v>0</v>
      </c>
    </row>
    <row r="1617" spans="1:10" hidden="1" x14ac:dyDescent="0.3">
      <c r="A1617" s="2" t="str">
        <f>Table1[[#This Row],[Befolyt]]</f>
        <v>i</v>
      </c>
      <c r="B1617" t="str">
        <f>Table1[[#This Row],[ÜK]]</f>
        <v>Halász Miklós</v>
      </c>
      <c r="C1617" s="3" t="str">
        <f>Table1[[#This Row],[Szla]]</f>
        <v>322/2026</v>
      </c>
      <c r="D1617" s="6">
        <f>Table1[[#This Row],[Kelt_hó]]</f>
        <v>2</v>
      </c>
      <c r="E1617" t="str">
        <f>Table1[[#This Row],[Vevő]]</f>
        <v>Mvstore Kft.</v>
      </c>
      <c r="F1617" t="str">
        <f>Table1[[#This Row],[Termékkör]]</f>
        <v>Rakományrögzítők</v>
      </c>
      <c r="G1617" s="4">
        <f>Table1[[#This Row],[SzumElad]]</f>
        <v>4900</v>
      </c>
      <c r="H1617" s="7">
        <f>Table1[[#This Row],[Jut_%]]</f>
        <v>1.42</v>
      </c>
      <c r="I1617" s="4">
        <f>Table1[[#This Row],[Jut]]</f>
        <v>69.58</v>
      </c>
      <c r="J1617" s="4">
        <f>Table1[[#This Row],[Column1]]</f>
        <v>0</v>
      </c>
    </row>
    <row r="1618" spans="1:10" hidden="1" x14ac:dyDescent="0.3">
      <c r="A1618" s="2" t="str">
        <f>Table1[[#This Row],[Befolyt]]</f>
        <v>i</v>
      </c>
      <c r="B1618" t="str">
        <f>Table1[[#This Row],[ÜK]]</f>
        <v>Halász Miklós</v>
      </c>
      <c r="C1618" s="3" t="str">
        <f>Table1[[#This Row],[Szla]]</f>
        <v>322/2026</v>
      </c>
      <c r="D1618" s="6">
        <f>Table1[[#This Row],[Kelt_hó]]</f>
        <v>2</v>
      </c>
      <c r="E1618" t="str">
        <f>Table1[[#This Row],[Vevő]]</f>
        <v>Mvstore Kft.</v>
      </c>
      <c r="F1618" t="str">
        <f>Table1[[#This Row],[Termékkör]]</f>
        <v>Fuvar</v>
      </c>
      <c r="G1618" s="4">
        <f>Table1[[#This Row],[SzumElad]]</f>
        <v>0</v>
      </c>
      <c r="H1618" s="7">
        <f>Table1[[#This Row],[Jut_%]]</f>
        <v>0</v>
      </c>
      <c r="I1618" s="4">
        <f>Table1[[#This Row],[Jut]]</f>
        <v>0</v>
      </c>
      <c r="J1618" s="4">
        <f>Table1[[#This Row],[Column1]]</f>
        <v>0</v>
      </c>
    </row>
    <row r="1619" spans="1:10" hidden="1" x14ac:dyDescent="0.3">
      <c r="A1619" s="2" t="str">
        <f>Table1[[#This Row],[Befolyt]]</f>
        <v>i</v>
      </c>
      <c r="B1619" t="str">
        <f>Table1[[#This Row],[ÜK]]</f>
        <v>Molnár Ferenc</v>
      </c>
      <c r="C1619" s="3" t="str">
        <f>Table1[[#This Row],[Szla]]</f>
        <v>321/2026</v>
      </c>
      <c r="D1619" s="6">
        <f>Table1[[#This Row],[Kelt_hó]]</f>
        <v>2</v>
      </c>
      <c r="E1619" t="str">
        <f>Table1[[#This Row],[Vevő]]</f>
        <v>Ferr-Tek Kft</v>
      </c>
      <c r="F1619" t="str">
        <f>Table1[[#This Row],[Termékkör]]</f>
        <v>Leesés elleni védelem</v>
      </c>
      <c r="G1619" s="4">
        <f>Table1[[#This Row],[SzumElad]]</f>
        <v>5700</v>
      </c>
      <c r="H1619" s="7">
        <f>Table1[[#This Row],[Jut_%]]</f>
        <v>5</v>
      </c>
      <c r="I1619" s="4">
        <f>Table1[[#This Row],[Jut]]</f>
        <v>285</v>
      </c>
      <c r="J1619" s="4">
        <f>Table1[[#This Row],[Column1]]</f>
        <v>0</v>
      </c>
    </row>
    <row r="1620" spans="1:10" hidden="1" x14ac:dyDescent="0.3">
      <c r="A1620" s="2" t="str">
        <f>Table1[[#This Row],[Befolyt]]</f>
        <v>i</v>
      </c>
      <c r="B1620" t="str">
        <f>Table1[[#This Row],[ÜK]]</f>
        <v>Molnár Ferenc</v>
      </c>
      <c r="C1620" s="3" t="str">
        <f>Table1[[#This Row],[Szla]]</f>
        <v>321/2026</v>
      </c>
      <c r="D1620" s="6">
        <f>Table1[[#This Row],[Kelt_hó]]</f>
        <v>2</v>
      </c>
      <c r="E1620" t="str">
        <f>Table1[[#This Row],[Vevő]]</f>
        <v>Ferr-Tek Kft</v>
      </c>
      <c r="F1620" t="str">
        <f>Table1[[#This Row],[Termékkör]]</f>
        <v>Leesés elleni védelem</v>
      </c>
      <c r="G1620" s="4">
        <f>Table1[[#This Row],[SzumElad]]</f>
        <v>23100</v>
      </c>
      <c r="H1620" s="7">
        <f>Table1[[#This Row],[Jut_%]]</f>
        <v>5</v>
      </c>
      <c r="I1620" s="4">
        <f>Table1[[#This Row],[Jut]]</f>
        <v>1155</v>
      </c>
      <c r="J1620" s="4">
        <f>Table1[[#This Row],[Column1]]</f>
        <v>0</v>
      </c>
    </row>
    <row r="1621" spans="1:10" hidden="1" x14ac:dyDescent="0.3">
      <c r="A1621" s="2" t="str">
        <f>Table1[[#This Row],[Befolyt]]</f>
        <v>i</v>
      </c>
      <c r="B1621" t="str">
        <f>Table1[[#This Row],[ÜK]]</f>
        <v>Molnár Ferenc</v>
      </c>
      <c r="C1621" s="3" t="str">
        <f>Table1[[#This Row],[Szla]]</f>
        <v>321/2026</v>
      </c>
      <c r="D1621" s="6">
        <f>Table1[[#This Row],[Kelt_hó]]</f>
        <v>2</v>
      </c>
      <c r="E1621" t="str">
        <f>Table1[[#This Row],[Vevő]]</f>
        <v>Ferr-Tek Kft</v>
      </c>
      <c r="F1621" t="str">
        <f>Table1[[#This Row],[Termékkör]]</f>
        <v>Fuvar</v>
      </c>
      <c r="G1621" s="4">
        <f>Table1[[#This Row],[SzumElad]]</f>
        <v>2200</v>
      </c>
      <c r="H1621" s="7">
        <f>Table1[[#This Row],[Jut_%]]</f>
        <v>0</v>
      </c>
      <c r="I1621" s="4">
        <f>Table1[[#This Row],[Jut]]</f>
        <v>0</v>
      </c>
      <c r="J1621" s="4">
        <f>Table1[[#This Row],[Column1]]</f>
        <v>0</v>
      </c>
    </row>
    <row r="1622" spans="1:10" hidden="1" x14ac:dyDescent="0.3">
      <c r="A1622" s="2" t="str">
        <f>Table1[[#This Row],[Befolyt]]</f>
        <v>i</v>
      </c>
      <c r="B1622" t="str">
        <f>Table1[[#This Row],[ÜK]]</f>
        <v>Molnár Ferenc</v>
      </c>
      <c r="C1622" s="3" t="str">
        <f>Table1[[#This Row],[Szla]]</f>
        <v>320/2026</v>
      </c>
      <c r="D1622" s="6">
        <f>Table1[[#This Row],[Kelt_hó]]</f>
        <v>2</v>
      </c>
      <c r="E1622" t="str">
        <f>Table1[[#This Row],[Vevő]]</f>
        <v>Hámor Kft.</v>
      </c>
      <c r="F1622" t="str">
        <f>Table1[[#This Row],[Termékkör]]</f>
        <v>Textilkötelek hevederek</v>
      </c>
      <c r="G1622" s="4">
        <f>Table1[[#This Row],[SzumElad]]</f>
        <v>24800</v>
      </c>
      <c r="H1622" s="7">
        <f>Table1[[#This Row],[Jut_%]]</f>
        <v>0.5</v>
      </c>
      <c r="I1622" s="4">
        <f>Table1[[#This Row],[Jut]]</f>
        <v>124</v>
      </c>
      <c r="J1622" s="4">
        <f>Table1[[#This Row],[Column1]]</f>
        <v>0</v>
      </c>
    </row>
    <row r="1623" spans="1:10" hidden="1" x14ac:dyDescent="0.3">
      <c r="A1623" s="2" t="str">
        <f>Table1[[#This Row],[Befolyt]]</f>
        <v>i</v>
      </c>
      <c r="B1623" t="str">
        <f>Table1[[#This Row],[ÜK]]</f>
        <v>Molnár Ferenc</v>
      </c>
      <c r="C1623" s="3" t="str">
        <f>Table1[[#This Row],[Szla]]</f>
        <v>320/2026</v>
      </c>
      <c r="D1623" s="6">
        <f>Table1[[#This Row],[Kelt_hó]]</f>
        <v>2</v>
      </c>
      <c r="E1623" t="str">
        <f>Table1[[#This Row],[Vevő]]</f>
        <v>Hámor Kft.</v>
      </c>
      <c r="F1623" t="str">
        <f>Table1[[#This Row],[Termékkör]]</f>
        <v>Fuvar</v>
      </c>
      <c r="G1623" s="4">
        <f>Table1[[#This Row],[SzumElad]]</f>
        <v>0</v>
      </c>
      <c r="H1623" s="7">
        <f>Table1[[#This Row],[Jut_%]]</f>
        <v>0</v>
      </c>
      <c r="I1623" s="4">
        <f>Table1[[#This Row],[Jut]]</f>
        <v>0</v>
      </c>
      <c r="J1623" s="4">
        <f>Table1[[#This Row],[Column1]]</f>
        <v>0</v>
      </c>
    </row>
    <row r="1624" spans="1:10" hidden="1" x14ac:dyDescent="0.3">
      <c r="A1624" s="2" t="str">
        <f>Table1[[#This Row],[Befolyt]]</f>
        <v>i</v>
      </c>
      <c r="B1624" t="str">
        <f>Table1[[#This Row],[ÜK]]</f>
        <v>Bálint Miklós</v>
      </c>
      <c r="C1624" s="3" t="str">
        <f>Table1[[#This Row],[Szla]]</f>
        <v>319/2026</v>
      </c>
      <c r="D1624" s="6">
        <f>Table1[[#This Row],[Kelt_hó]]</f>
        <v>2</v>
      </c>
      <c r="E1624" t="str">
        <f>Table1[[#This Row],[Vevő]]</f>
        <v>Fitness Team Kft.</v>
      </c>
      <c r="F1624" t="str">
        <f>Table1[[#This Row],[Termékkör]]</f>
        <v>Darukötelek</v>
      </c>
      <c r="G1624" s="4">
        <f>Table1[[#This Row],[SzumElad]]</f>
        <v>26750</v>
      </c>
      <c r="H1624" s="7">
        <f>Table1[[#This Row],[Jut_%]]</f>
        <v>5.33</v>
      </c>
      <c r="I1624" s="4">
        <f>Table1[[#This Row],[Jut]]</f>
        <v>1425.7750000000001</v>
      </c>
      <c r="J1624" s="4">
        <f>Table1[[#This Row],[Column1]]</f>
        <v>0</v>
      </c>
    </row>
    <row r="1625" spans="1:10" hidden="1" x14ac:dyDescent="0.3">
      <c r="A1625" s="2" t="str">
        <f>Table1[[#This Row],[Befolyt]]</f>
        <v>i</v>
      </c>
      <c r="B1625" t="str">
        <f>Table1[[#This Row],[ÜK]]</f>
        <v>Bálint Miklós</v>
      </c>
      <c r="C1625" s="3" t="str">
        <f>Table1[[#This Row],[Szla]]</f>
        <v>319/2026</v>
      </c>
      <c r="D1625" s="6">
        <f>Table1[[#This Row],[Kelt_hó]]</f>
        <v>2</v>
      </c>
      <c r="E1625" t="str">
        <f>Table1[[#This Row],[Vevő]]</f>
        <v>Fitness Team Kft.</v>
      </c>
      <c r="F1625" t="str">
        <f>Table1[[#This Row],[Termékkör]]</f>
        <v>Fuvar</v>
      </c>
      <c r="G1625" s="4">
        <f>Table1[[#This Row],[SzumElad]]</f>
        <v>1850</v>
      </c>
      <c r="H1625" s="7">
        <f>Table1[[#This Row],[Jut_%]]</f>
        <v>0</v>
      </c>
      <c r="I1625" s="4">
        <f>Table1[[#This Row],[Jut]]</f>
        <v>0</v>
      </c>
      <c r="J1625" s="4">
        <f>Table1[[#This Row],[Column1]]</f>
        <v>0</v>
      </c>
    </row>
    <row r="1626" spans="1:10" hidden="1" x14ac:dyDescent="0.3">
      <c r="A1626" s="2" t="str">
        <f>Table1[[#This Row],[Befolyt]]</f>
        <v>n</v>
      </c>
      <c r="B1626" t="str">
        <f>Table1[[#This Row],[ÜK]]</f>
        <v>Molnár Ferenc</v>
      </c>
      <c r="C1626" s="3" t="str">
        <f>Table1[[#This Row],[Szla]]</f>
        <v>318/2026</v>
      </c>
      <c r="D1626" s="6">
        <f>Table1[[#This Row],[Kelt_hó]]</f>
        <v>2</v>
      </c>
      <c r="E1626" t="str">
        <f>Table1[[#This Row],[Vevő]]</f>
        <v>Pesóker Kft.</v>
      </c>
      <c r="F1626" t="str">
        <f>Table1[[#This Row],[Termékkör]]</f>
        <v>Textilkötelek hevederek</v>
      </c>
      <c r="G1626" s="4">
        <f>Table1[[#This Row],[SzumElad]]</f>
        <v>13856</v>
      </c>
      <c r="H1626" s="7">
        <f>Table1[[#This Row],[Jut_%]]</f>
        <v>6</v>
      </c>
      <c r="I1626" s="4">
        <f>Table1[[#This Row],[Jut]]</f>
        <v>831.36</v>
      </c>
      <c r="J1626" s="4">
        <f>Table1[[#This Row],[Column1]]</f>
        <v>0</v>
      </c>
    </row>
    <row r="1627" spans="1:10" hidden="1" x14ac:dyDescent="0.3">
      <c r="A1627" s="2" t="str">
        <f>Table1[[#This Row],[Befolyt]]</f>
        <v>n</v>
      </c>
      <c r="B1627" t="str">
        <f>Table1[[#This Row],[ÜK]]</f>
        <v>Molnár Ferenc</v>
      </c>
      <c r="C1627" s="3" t="str">
        <f>Table1[[#This Row],[Szla]]</f>
        <v>318/2026</v>
      </c>
      <c r="D1627" s="6">
        <f>Table1[[#This Row],[Kelt_hó]]</f>
        <v>2</v>
      </c>
      <c r="E1627" t="str">
        <f>Table1[[#This Row],[Vevő]]</f>
        <v>Pesóker Kft.</v>
      </c>
      <c r="F1627" t="str">
        <f>Table1[[#This Row],[Termékkör]]</f>
        <v>Fuvar</v>
      </c>
      <c r="G1627" s="4">
        <f>Table1[[#This Row],[SzumElad]]</f>
        <v>0</v>
      </c>
      <c r="H1627" s="7">
        <f>Table1[[#This Row],[Jut_%]]</f>
        <v>0</v>
      </c>
      <c r="I1627" s="4">
        <f>Table1[[#This Row],[Jut]]</f>
        <v>0</v>
      </c>
      <c r="J1627" s="4">
        <f>Table1[[#This Row],[Column1]]</f>
        <v>0</v>
      </c>
    </row>
    <row r="1628" spans="1:10" hidden="1" x14ac:dyDescent="0.3">
      <c r="A1628" s="2" t="str">
        <f>Table1[[#This Row],[Befolyt]]</f>
        <v>n</v>
      </c>
      <c r="B1628" t="str">
        <f>Table1[[#This Row],[ÜK]]</f>
        <v>Négyesy Gábor</v>
      </c>
      <c r="C1628" s="3" t="str">
        <f>Table1[[#This Row],[Szla]]</f>
        <v>317/2026</v>
      </c>
      <c r="D1628" s="6">
        <f>Table1[[#This Row],[Kelt_hó]]</f>
        <v>2</v>
      </c>
      <c r="E1628" t="str">
        <f>Table1[[#This Row],[Vevő]]</f>
        <v>Sodronykötél Kft</v>
      </c>
      <c r="F1628" t="str">
        <f>Table1[[#This Row],[Termékkör]]</f>
        <v>Vizsgálat</v>
      </c>
      <c r="G1628" s="4">
        <f>Table1[[#This Row],[SzumElad]]</f>
        <v>126100</v>
      </c>
      <c r="H1628" s="7">
        <f>Table1[[#This Row],[Jut_%]]</f>
        <v>10</v>
      </c>
      <c r="I1628" s="4">
        <f>Table1[[#This Row],[Jut]]</f>
        <v>12610</v>
      </c>
      <c r="J1628" s="4">
        <f>Table1[[#This Row],[Column1]]</f>
        <v>0</v>
      </c>
    </row>
    <row r="1629" spans="1:10" hidden="1" x14ac:dyDescent="0.3">
      <c r="A1629" s="2" t="str">
        <f>Table1[[#This Row],[Befolyt]]</f>
        <v>n</v>
      </c>
      <c r="B1629" t="str">
        <f>Table1[[#This Row],[ÜK]]</f>
        <v>Négyesy Gábor</v>
      </c>
      <c r="C1629" s="3" t="str">
        <f>Table1[[#This Row],[Szla]]</f>
        <v>317/2026</v>
      </c>
      <c r="D1629" s="6">
        <f>Table1[[#This Row],[Kelt_hó]]</f>
        <v>2</v>
      </c>
      <c r="E1629" t="str">
        <f>Table1[[#This Row],[Vevő]]</f>
        <v>Sodronykötél Kft</v>
      </c>
      <c r="F1629" t="str">
        <f>Table1[[#This Row],[Termékkör]]</f>
        <v>Lánc függesztékek</v>
      </c>
      <c r="G1629" s="4">
        <f>Table1[[#This Row],[SzumElad]]</f>
        <v>47430</v>
      </c>
      <c r="H1629" s="7">
        <f>Table1[[#This Row],[Jut_%]]</f>
        <v>5</v>
      </c>
      <c r="I1629" s="4">
        <f>Table1[[#This Row],[Jut]]</f>
        <v>2371.5</v>
      </c>
      <c r="J1629" s="4">
        <f>Table1[[#This Row],[Column1]]</f>
        <v>0</v>
      </c>
    </row>
    <row r="1630" spans="1:10" hidden="1" x14ac:dyDescent="0.3">
      <c r="A1630" s="2" t="str">
        <f>Table1[[#This Row],[Befolyt]]</f>
        <v>n</v>
      </c>
      <c r="B1630" t="str">
        <f>Table1[[#This Row],[ÜK]]</f>
        <v>Négyesy Gábor</v>
      </c>
      <c r="C1630" s="3" t="str">
        <f>Table1[[#This Row],[Szla]]</f>
        <v>317/2026</v>
      </c>
      <c r="D1630" s="6">
        <f>Table1[[#This Row],[Kelt_hó]]</f>
        <v>2</v>
      </c>
      <c r="E1630" t="str">
        <f>Table1[[#This Row],[Vevő]]</f>
        <v>Sodronykötél Kft</v>
      </c>
      <c r="F1630" t="str">
        <f>Table1[[#This Row],[Termékkör]]</f>
        <v>Lánc függesztékek</v>
      </c>
      <c r="G1630" s="4">
        <f>Table1[[#This Row],[SzumElad]]</f>
        <v>1152</v>
      </c>
      <c r="H1630" s="7">
        <f>Table1[[#This Row],[Jut_%]]</f>
        <v>3.81</v>
      </c>
      <c r="I1630" s="4">
        <f>Table1[[#This Row],[Jut]]</f>
        <v>43.891199999999998</v>
      </c>
      <c r="J1630" s="4">
        <f>Table1[[#This Row],[Column1]]</f>
        <v>0</v>
      </c>
    </row>
    <row r="1631" spans="1:10" hidden="1" x14ac:dyDescent="0.3">
      <c r="A1631" s="2" t="str">
        <f>Table1[[#This Row],[Befolyt]]</f>
        <v>n</v>
      </c>
      <c r="B1631" t="str">
        <f>Table1[[#This Row],[ÜK]]</f>
        <v>Négyesy Gábor</v>
      </c>
      <c r="C1631" s="3" t="str">
        <f>Table1[[#This Row],[Szla]]</f>
        <v>317/2026</v>
      </c>
      <c r="D1631" s="6">
        <f>Table1[[#This Row],[Kelt_hó]]</f>
        <v>2</v>
      </c>
      <c r="E1631" t="str">
        <f>Table1[[#This Row],[Vevő]]</f>
        <v>Sodronykötél Kft</v>
      </c>
      <c r="F1631" t="str">
        <f>Table1[[#This Row],[Termékkör]]</f>
        <v>Lánc függesztékek</v>
      </c>
      <c r="G1631" s="4">
        <f>Table1[[#This Row],[SzumElad]]</f>
        <v>2776</v>
      </c>
      <c r="H1631" s="7">
        <f>Table1[[#This Row],[Jut_%]]</f>
        <v>1.66</v>
      </c>
      <c r="I1631" s="4">
        <f>Table1[[#This Row],[Jut]]</f>
        <v>46.081600000000002</v>
      </c>
      <c r="J1631" s="4">
        <f>Table1[[#This Row],[Column1]]</f>
        <v>0</v>
      </c>
    </row>
    <row r="1632" spans="1:10" hidden="1" x14ac:dyDescent="0.3">
      <c r="A1632" s="2" t="str">
        <f>Table1[[#This Row],[Befolyt]]</f>
        <v>n</v>
      </c>
      <c r="B1632" t="str">
        <f>Table1[[#This Row],[ÜK]]</f>
        <v>Négyesy Gábor</v>
      </c>
      <c r="C1632" s="3" t="str">
        <f>Table1[[#This Row],[Szla]]</f>
        <v>317/2026</v>
      </c>
      <c r="D1632" s="6">
        <f>Table1[[#This Row],[Kelt_hó]]</f>
        <v>2</v>
      </c>
      <c r="E1632" t="str">
        <f>Table1[[#This Row],[Vevő]]</f>
        <v>Sodronykötél Kft</v>
      </c>
      <c r="F1632" t="str">
        <f>Table1[[#This Row],[Termékkör]]</f>
        <v>Saját munka</v>
      </c>
      <c r="G1632" s="4">
        <f>Table1[[#This Row],[SzumElad]]</f>
        <v>12000</v>
      </c>
      <c r="H1632" s="7">
        <f>Table1[[#This Row],[Jut_%]]</f>
        <v>0</v>
      </c>
      <c r="I1632" s="4">
        <f>Table1[[#This Row],[Jut]]</f>
        <v>0</v>
      </c>
      <c r="J1632" s="4">
        <f>Table1[[#This Row],[Column1]]</f>
        <v>0</v>
      </c>
    </row>
    <row r="1633" spans="1:10" hidden="1" x14ac:dyDescent="0.3">
      <c r="A1633" s="2" t="str">
        <f>Table1[[#This Row],[Befolyt]]</f>
        <v>n</v>
      </c>
      <c r="B1633" t="str">
        <f>Table1[[#This Row],[ÜK]]</f>
        <v>Négyesy Gábor</v>
      </c>
      <c r="C1633" s="3" t="str">
        <f>Table1[[#This Row],[Szla]]</f>
        <v>317/2026</v>
      </c>
      <c r="D1633" s="6">
        <f>Table1[[#This Row],[Kelt_hó]]</f>
        <v>2</v>
      </c>
      <c r="E1633" t="str">
        <f>Table1[[#This Row],[Vevő]]</f>
        <v>Sodronykötél Kft</v>
      </c>
      <c r="F1633" t="str">
        <f>Table1[[#This Row],[Termékkör]]</f>
        <v>Lánc függesztékek</v>
      </c>
      <c r="G1633" s="4">
        <f>Table1[[#This Row],[SzumElad]]</f>
        <v>9540</v>
      </c>
      <c r="H1633" s="7">
        <f>Table1[[#This Row],[Jut_%]]</f>
        <v>14.31</v>
      </c>
      <c r="I1633" s="4">
        <f>Table1[[#This Row],[Jut]]</f>
        <v>1365.174</v>
      </c>
      <c r="J1633" s="4">
        <f>Table1[[#This Row],[Column1]]</f>
        <v>0</v>
      </c>
    </row>
    <row r="1634" spans="1:10" hidden="1" x14ac:dyDescent="0.3">
      <c r="A1634" s="2" t="str">
        <f>Table1[[#This Row],[Befolyt]]</f>
        <v>n</v>
      </c>
      <c r="B1634" t="str">
        <f>Table1[[#This Row],[ÜK]]</f>
        <v>Négyesy Gábor</v>
      </c>
      <c r="C1634" s="3" t="str">
        <f>Table1[[#This Row],[Szla]]</f>
        <v>317/2026</v>
      </c>
      <c r="D1634" s="6">
        <f>Table1[[#This Row],[Kelt_hó]]</f>
        <v>2</v>
      </c>
      <c r="E1634" t="str">
        <f>Table1[[#This Row],[Vevő]]</f>
        <v>Sodronykötél Kft</v>
      </c>
      <c r="F1634" t="str">
        <f>Table1[[#This Row],[Termékkör]]</f>
        <v>Lánc függesztékek</v>
      </c>
      <c r="G1634" s="4">
        <f>Table1[[#This Row],[SzumElad]]</f>
        <v>4455</v>
      </c>
      <c r="H1634" s="7">
        <f>Table1[[#This Row],[Jut_%]]</f>
        <v>5</v>
      </c>
      <c r="I1634" s="4">
        <f>Table1[[#This Row],[Jut]]</f>
        <v>222.75</v>
      </c>
      <c r="J1634" s="4">
        <f>Table1[[#This Row],[Column1]]</f>
        <v>0</v>
      </c>
    </row>
    <row r="1635" spans="1:10" hidden="1" x14ac:dyDescent="0.3">
      <c r="A1635" s="2" t="str">
        <f>Table1[[#This Row],[Befolyt]]</f>
        <v>n</v>
      </c>
      <c r="B1635" t="str">
        <f>Table1[[#This Row],[ÜK]]</f>
        <v>Négyesy Gábor</v>
      </c>
      <c r="C1635" s="3" t="str">
        <f>Table1[[#This Row],[Szla]]</f>
        <v>317/2026</v>
      </c>
      <c r="D1635" s="6">
        <f>Table1[[#This Row],[Kelt_hó]]</f>
        <v>2</v>
      </c>
      <c r="E1635" t="str">
        <f>Table1[[#This Row],[Vevő]]</f>
        <v>Sodronykötél Kft</v>
      </c>
      <c r="F1635" t="str">
        <f>Table1[[#This Row],[Termékkör]]</f>
        <v>Lánc függesztékek</v>
      </c>
      <c r="G1635" s="4">
        <f>Table1[[#This Row],[SzumElad]]</f>
        <v>1135</v>
      </c>
      <c r="H1635" s="7">
        <f>Table1[[#This Row],[Jut_%]]</f>
        <v>8.61</v>
      </c>
      <c r="I1635" s="4">
        <f>Table1[[#This Row],[Jut]]</f>
        <v>97.723499999999987</v>
      </c>
      <c r="J1635" s="4">
        <f>Table1[[#This Row],[Column1]]</f>
        <v>0</v>
      </c>
    </row>
    <row r="1636" spans="1:10" hidden="1" x14ac:dyDescent="0.3">
      <c r="A1636" s="2" t="str">
        <f>Table1[[#This Row],[Befolyt]]</f>
        <v>i</v>
      </c>
      <c r="B1636" t="str">
        <f>Table1[[#This Row],[ÜK]]</f>
        <v>Simon Jenő</v>
      </c>
      <c r="C1636" s="3" t="str">
        <f>Table1[[#This Row],[Szla]]</f>
        <v>316/2026</v>
      </c>
      <c r="D1636" s="6">
        <f>Table1[[#This Row],[Kelt_hó]]</f>
        <v>2</v>
      </c>
      <c r="E1636" t="str">
        <f>Table1[[#This Row],[Vevő]]</f>
        <v>ZeltBau Kft.</v>
      </c>
      <c r="F1636" t="str">
        <f>Table1[[#This Row],[Termékkör]]</f>
        <v>Fuvar</v>
      </c>
      <c r="G1636" s="4">
        <f>Table1[[#This Row],[SzumElad]]</f>
        <v>0</v>
      </c>
      <c r="H1636" s="7">
        <f>Table1[[#This Row],[Jut_%]]</f>
        <v>0</v>
      </c>
      <c r="I1636" s="4">
        <f>Table1[[#This Row],[Jut]]</f>
        <v>0</v>
      </c>
      <c r="J1636" s="4">
        <f>Table1[[#This Row],[Column1]]</f>
        <v>0</v>
      </c>
    </row>
    <row r="1637" spans="1:10" hidden="1" x14ac:dyDescent="0.3">
      <c r="A1637" s="2" t="str">
        <f>Table1[[#This Row],[Befolyt]]</f>
        <v>i</v>
      </c>
      <c r="B1637" t="str">
        <f>Table1[[#This Row],[ÜK]]</f>
        <v>Simon Jenő</v>
      </c>
      <c r="C1637" s="3" t="str">
        <f>Table1[[#This Row],[Szla]]</f>
        <v>316/2026</v>
      </c>
      <c r="D1637" s="6">
        <f>Table1[[#This Row],[Kelt_hó]]</f>
        <v>2</v>
      </c>
      <c r="E1637" t="str">
        <f>Table1[[#This Row],[Vevő]]</f>
        <v>ZeltBau Kft.</v>
      </c>
      <c r="F1637" t="str">
        <f>Table1[[#This Row],[Termékkör]]</f>
        <v>Rakományrögzítők</v>
      </c>
      <c r="G1637" s="4">
        <f>Table1[[#This Row],[SzumElad]]</f>
        <v>179550</v>
      </c>
      <c r="H1637" s="7">
        <f>Table1[[#This Row],[Jut_%]]</f>
        <v>2.5</v>
      </c>
      <c r="I1637" s="4">
        <f>Table1[[#This Row],[Jut]]</f>
        <v>4488.75</v>
      </c>
      <c r="J1637" s="4">
        <f>Table1[[#This Row],[Column1]]</f>
        <v>0</v>
      </c>
    </row>
    <row r="1638" spans="1:10" hidden="1" x14ac:dyDescent="0.3">
      <c r="A1638" s="2" t="str">
        <f>Table1[[#This Row],[Befolyt]]</f>
        <v>i</v>
      </c>
      <c r="B1638" t="str">
        <f>Table1[[#This Row],[ÜK]]</f>
        <v>Simon Jenő</v>
      </c>
      <c r="C1638" s="3" t="str">
        <f>Table1[[#This Row],[Szla]]</f>
        <v>316/2026</v>
      </c>
      <c r="D1638" s="6">
        <f>Table1[[#This Row],[Kelt_hó]]</f>
        <v>2</v>
      </c>
      <c r="E1638" t="str">
        <f>Table1[[#This Row],[Vevő]]</f>
        <v>ZeltBau Kft.</v>
      </c>
      <c r="F1638" t="str">
        <f>Table1[[#This Row],[Termékkör]]</f>
        <v>Fuvar</v>
      </c>
      <c r="G1638" s="4">
        <f>Table1[[#This Row],[SzumElad]]</f>
        <v>4000</v>
      </c>
      <c r="H1638" s="7">
        <f>Table1[[#This Row],[Jut_%]]</f>
        <v>0</v>
      </c>
      <c r="I1638" s="4">
        <f>Table1[[#This Row],[Jut]]</f>
        <v>0</v>
      </c>
      <c r="J1638" s="4">
        <f>Table1[[#This Row],[Column1]]</f>
        <v>0</v>
      </c>
    </row>
    <row r="1639" spans="1:10" hidden="1" x14ac:dyDescent="0.3">
      <c r="A1639" s="2" t="str">
        <f>Table1[[#This Row],[Befolyt]]</f>
        <v>n</v>
      </c>
      <c r="B1639" t="str">
        <f>Table1[[#This Row],[ÜK]]</f>
        <v>Nagy Gergely</v>
      </c>
      <c r="C1639" s="3" t="str">
        <f>Table1[[#This Row],[Szla]]</f>
        <v>315/2026</v>
      </c>
      <c r="D1639" s="6">
        <f>Table1[[#This Row],[Kelt_hó]]</f>
        <v>2</v>
      </c>
      <c r="E1639" t="str">
        <f>Table1[[#This Row],[Vevő]]</f>
        <v>GE Vernova Kft (285015)</v>
      </c>
      <c r="F1639" t="str">
        <f>Table1[[#This Row],[Termékkör]]</f>
        <v>Textilkötelek hevederek</v>
      </c>
      <c r="G1639" s="4">
        <f>Table1[[#This Row],[SzumElad]]</f>
        <v>12843.57</v>
      </c>
      <c r="H1639" s="7">
        <f>Table1[[#This Row],[Jut_%]]</f>
        <v>9.5</v>
      </c>
      <c r="I1639" s="4">
        <f>Table1[[#This Row],[Jut]]</f>
        <v>1220.13915</v>
      </c>
      <c r="J1639" s="4">
        <f>Table1[[#This Row],[Column1]]</f>
        <v>0</v>
      </c>
    </row>
    <row r="1640" spans="1:10" hidden="1" x14ac:dyDescent="0.3">
      <c r="A1640" s="2" t="str">
        <f>Table1[[#This Row],[Befolyt]]</f>
        <v>n</v>
      </c>
      <c r="B1640" t="str">
        <f>Table1[[#This Row],[ÜK]]</f>
        <v>Nagy Gergely</v>
      </c>
      <c r="C1640" s="3" t="str">
        <f>Table1[[#This Row],[Szla]]</f>
        <v>315/2026</v>
      </c>
      <c r="D1640" s="6">
        <f>Table1[[#This Row],[Kelt_hó]]</f>
        <v>2</v>
      </c>
      <c r="E1640" t="str">
        <f>Table1[[#This Row],[Vevő]]</f>
        <v>GE Vernova Kft (285015)</v>
      </c>
      <c r="F1640" t="str">
        <f>Table1[[#This Row],[Termékkör]]</f>
        <v>Textilkötelek hevederek</v>
      </c>
      <c r="G1640" s="4">
        <f>Table1[[#This Row],[SzumElad]]</f>
        <v>218028.3</v>
      </c>
      <c r="H1640" s="7">
        <f>Table1[[#This Row],[Jut_%]]</f>
        <v>9.5</v>
      </c>
      <c r="I1640" s="4">
        <f>Table1[[#This Row],[Jut]]</f>
        <v>20712.6885</v>
      </c>
      <c r="J1640" s="4">
        <f>Table1[[#This Row],[Column1]]</f>
        <v>0</v>
      </c>
    </row>
    <row r="1641" spans="1:10" hidden="1" x14ac:dyDescent="0.3">
      <c r="A1641" s="2" t="str">
        <f>Table1[[#This Row],[Befolyt]]</f>
        <v>n</v>
      </c>
      <c r="B1641" t="str">
        <f>Table1[[#This Row],[ÜK]]</f>
        <v>Nagy Gergely</v>
      </c>
      <c r="C1641" s="3" t="str">
        <f>Table1[[#This Row],[Szla]]</f>
        <v>315/2026</v>
      </c>
      <c r="D1641" s="6">
        <f>Table1[[#This Row],[Kelt_hó]]</f>
        <v>2</v>
      </c>
      <c r="E1641" t="str">
        <f>Table1[[#This Row],[Vevő]]</f>
        <v>GE Vernova Kft (285015)</v>
      </c>
      <c r="F1641" t="str">
        <f>Table1[[#This Row],[Termékkör]]</f>
        <v>Textilkötelek hevederek</v>
      </c>
      <c r="G1641" s="4">
        <f>Table1[[#This Row],[SzumElad]]</f>
        <v>10331.94</v>
      </c>
      <c r="H1641" s="7">
        <f>Table1[[#This Row],[Jut_%]]</f>
        <v>9.5</v>
      </c>
      <c r="I1641" s="4">
        <f>Table1[[#This Row],[Jut]]</f>
        <v>981.53430000000003</v>
      </c>
      <c r="J1641" s="4">
        <f>Table1[[#This Row],[Column1]]</f>
        <v>0</v>
      </c>
    </row>
    <row r="1642" spans="1:10" hidden="1" x14ac:dyDescent="0.3">
      <c r="A1642" s="2" t="str">
        <f>Table1[[#This Row],[Befolyt]]</f>
        <v>n</v>
      </c>
      <c r="B1642" t="str">
        <f>Table1[[#This Row],[ÜK]]</f>
        <v>Nagy Gergely</v>
      </c>
      <c r="C1642" s="3" t="str">
        <f>Table1[[#This Row],[Szla]]</f>
        <v>315/2026</v>
      </c>
      <c r="D1642" s="6">
        <f>Table1[[#This Row],[Kelt_hó]]</f>
        <v>2</v>
      </c>
      <c r="E1642" t="str">
        <f>Table1[[#This Row],[Vevő]]</f>
        <v>GE Vernova Kft (285015)</v>
      </c>
      <c r="F1642" t="str">
        <f>Table1[[#This Row],[Termékkör]]</f>
        <v>Textilkötelek hevederek</v>
      </c>
      <c r="G1642" s="4">
        <f>Table1[[#This Row],[SzumElad]]</f>
        <v>7192.4</v>
      </c>
      <c r="H1642" s="7">
        <f>Table1[[#This Row],[Jut_%]]</f>
        <v>9.5</v>
      </c>
      <c r="I1642" s="4">
        <f>Table1[[#This Row],[Jut]]</f>
        <v>683.27800000000002</v>
      </c>
      <c r="J1642" s="4">
        <f>Table1[[#This Row],[Column1]]</f>
        <v>0</v>
      </c>
    </row>
    <row r="1643" spans="1:10" hidden="1" x14ac:dyDescent="0.3">
      <c r="A1643" s="2" t="str">
        <f>Table1[[#This Row],[Befolyt]]</f>
        <v>i</v>
      </c>
      <c r="B1643" t="str">
        <f>Table1[[#This Row],[ÜK]]</f>
        <v>H-ITB Kft.</v>
      </c>
      <c r="C1643" s="3" t="str">
        <f>Table1[[#This Row],[Szla]]</f>
        <v>314/2026</v>
      </c>
      <c r="D1643" s="6">
        <f>Table1[[#This Row],[Kelt_hó]]</f>
        <v>2</v>
      </c>
      <c r="E1643" t="str">
        <f>Table1[[#This Row],[Vevő]]</f>
        <v>Texem Emeléstechnika Kft.</v>
      </c>
      <c r="F1643" t="str">
        <f>Table1[[#This Row],[Termékkör]]</f>
        <v>Textilkötelek hevederek</v>
      </c>
      <c r="G1643" s="4">
        <f>Table1[[#This Row],[SzumElad]]</f>
        <v>15960</v>
      </c>
      <c r="H1643" s="7">
        <f>Table1[[#This Row],[Jut_%]]</f>
        <v>0</v>
      </c>
      <c r="I1643" s="4">
        <f>Table1[[#This Row],[Jut]]</f>
        <v>0</v>
      </c>
      <c r="J1643" s="4">
        <f>Table1[[#This Row],[Column1]]</f>
        <v>0</v>
      </c>
    </row>
    <row r="1644" spans="1:10" hidden="1" x14ac:dyDescent="0.3">
      <c r="A1644" s="2" t="str">
        <f>Table1[[#This Row],[Befolyt]]</f>
        <v>n</v>
      </c>
      <c r="B1644" t="str">
        <f>Table1[[#This Row],[ÜK]]</f>
        <v>H-ITB Kft.</v>
      </c>
      <c r="C1644" s="3" t="str">
        <f>Table1[[#This Row],[Szla]]</f>
        <v>313/2026</v>
      </c>
      <c r="D1644" s="6">
        <f>Table1[[#This Row],[Kelt_hó]]</f>
        <v>2</v>
      </c>
      <c r="E1644" t="str">
        <f>Table1[[#This Row],[Vevő]]</f>
        <v>Totál Szervíz Kft.</v>
      </c>
      <c r="F1644" t="str">
        <f>Table1[[#This Row],[Termékkör]]</f>
        <v>Rakományrögzítők</v>
      </c>
      <c r="G1644" s="4">
        <f>Table1[[#This Row],[SzumElad]]</f>
        <v>1250</v>
      </c>
      <c r="H1644" s="7">
        <f>Table1[[#This Row],[Jut_%]]</f>
        <v>0</v>
      </c>
      <c r="I1644" s="4">
        <f>Table1[[#This Row],[Jut]]</f>
        <v>0</v>
      </c>
      <c r="J1644" s="4">
        <f>Table1[[#This Row],[Column1]]</f>
        <v>0</v>
      </c>
    </row>
    <row r="1645" spans="1:10" hidden="1" x14ac:dyDescent="0.3">
      <c r="A1645" s="2" t="str">
        <f>Table1[[#This Row],[Befolyt]]</f>
        <v>n</v>
      </c>
      <c r="B1645" t="str">
        <f>Table1[[#This Row],[ÜK]]</f>
        <v>Hegyi Gábor</v>
      </c>
      <c r="C1645" s="3" t="str">
        <f>Table1[[#This Row],[Szla]]</f>
        <v>312/2026</v>
      </c>
      <c r="D1645" s="6">
        <f>Table1[[#This Row],[Kelt_hó]]</f>
        <v>2</v>
      </c>
      <c r="E1645" t="str">
        <f>Table1[[#This Row],[Vevő]]</f>
        <v>Flex-Fény Kft.</v>
      </c>
      <c r="F1645" t="str">
        <f>Table1[[#This Row],[Termékkör]]</f>
        <v>Rakományrögzítők</v>
      </c>
      <c r="G1645" s="4">
        <f>Table1[[#This Row],[SzumElad]]</f>
        <v>28600</v>
      </c>
      <c r="H1645" s="7">
        <f>Table1[[#This Row],[Jut_%]]</f>
        <v>10</v>
      </c>
      <c r="I1645" s="4">
        <f>Table1[[#This Row],[Jut]]</f>
        <v>2860</v>
      </c>
      <c r="J1645" s="4">
        <f>Table1[[#This Row],[Column1]]</f>
        <v>0</v>
      </c>
    </row>
    <row r="1646" spans="1:10" hidden="1" x14ac:dyDescent="0.3">
      <c r="A1646" s="2" t="str">
        <f>Table1[[#This Row],[Befolyt]]</f>
        <v>n</v>
      </c>
      <c r="B1646" t="str">
        <f>Table1[[#This Row],[ÜK]]</f>
        <v>Hegyi Gábor</v>
      </c>
      <c r="C1646" s="3" t="str">
        <f>Table1[[#This Row],[Szla]]</f>
        <v>312/2026</v>
      </c>
      <c r="D1646" s="6">
        <f>Table1[[#This Row],[Kelt_hó]]</f>
        <v>2</v>
      </c>
      <c r="E1646" t="str">
        <f>Table1[[#This Row],[Vevő]]</f>
        <v>Flex-Fény Kft.</v>
      </c>
      <c r="F1646" t="str">
        <f>Table1[[#This Row],[Termékkör]]</f>
        <v>Rakományrögzítők</v>
      </c>
      <c r="G1646" s="4">
        <f>Table1[[#This Row],[SzumElad]]</f>
        <v>20000</v>
      </c>
      <c r="H1646" s="7">
        <f>Table1[[#This Row],[Jut_%]]</f>
        <v>15.94</v>
      </c>
      <c r="I1646" s="4">
        <f>Table1[[#This Row],[Jut]]</f>
        <v>3188</v>
      </c>
      <c r="J1646" s="4">
        <f>Table1[[#This Row],[Column1]]</f>
        <v>0</v>
      </c>
    </row>
    <row r="1647" spans="1:10" hidden="1" x14ac:dyDescent="0.3">
      <c r="A1647" s="2" t="str">
        <f>Table1[[#This Row],[Befolyt]]</f>
        <v>n</v>
      </c>
      <c r="B1647" t="str">
        <f>Table1[[#This Row],[ÜK]]</f>
        <v>Hegyi Gábor</v>
      </c>
      <c r="C1647" s="3" t="str">
        <f>Table1[[#This Row],[Szla]]</f>
        <v>312/2026</v>
      </c>
      <c r="D1647" s="6">
        <f>Table1[[#This Row],[Kelt_hó]]</f>
        <v>2</v>
      </c>
      <c r="E1647" t="str">
        <f>Table1[[#This Row],[Vevő]]</f>
        <v>Flex-Fény Kft.</v>
      </c>
      <c r="F1647" t="str">
        <f>Table1[[#This Row],[Termékkör]]</f>
        <v>Rakományrögzítők</v>
      </c>
      <c r="G1647" s="4">
        <f>Table1[[#This Row],[SzumElad]]</f>
        <v>13350</v>
      </c>
      <c r="H1647" s="7">
        <f>Table1[[#This Row],[Jut_%]]</f>
        <v>11.12</v>
      </c>
      <c r="I1647" s="4">
        <f>Table1[[#This Row],[Jut]]</f>
        <v>1484.52</v>
      </c>
      <c r="J1647" s="4">
        <f>Table1[[#This Row],[Column1]]</f>
        <v>0</v>
      </c>
    </row>
    <row r="1648" spans="1:10" hidden="1" x14ac:dyDescent="0.3">
      <c r="A1648" s="2" t="str">
        <f>Table1[[#This Row],[Befolyt]]</f>
        <v>n</v>
      </c>
      <c r="B1648" t="str">
        <f>Table1[[#This Row],[ÜK]]</f>
        <v>Hegyi Gábor</v>
      </c>
      <c r="C1648" s="3" t="str">
        <f>Table1[[#This Row],[Szla]]</f>
        <v>312/2026</v>
      </c>
      <c r="D1648" s="6">
        <f>Table1[[#This Row],[Kelt_hó]]</f>
        <v>2</v>
      </c>
      <c r="E1648" t="str">
        <f>Table1[[#This Row],[Vevő]]</f>
        <v>Flex-Fény Kft.</v>
      </c>
      <c r="F1648" t="str">
        <f>Table1[[#This Row],[Termékkör]]</f>
        <v>Rakományrögzítők</v>
      </c>
      <c r="G1648" s="4">
        <f>Table1[[#This Row],[SzumElad]]</f>
        <v>5690</v>
      </c>
      <c r="H1648" s="7">
        <f>Table1[[#This Row],[Jut_%]]</f>
        <v>10</v>
      </c>
      <c r="I1648" s="4">
        <f>Table1[[#This Row],[Jut]]</f>
        <v>569</v>
      </c>
      <c r="J1648" s="4">
        <f>Table1[[#This Row],[Column1]]</f>
        <v>0</v>
      </c>
    </row>
    <row r="1649" spans="1:10" hidden="1" x14ac:dyDescent="0.3">
      <c r="A1649" s="2" t="str">
        <f>Table1[[#This Row],[Befolyt]]</f>
        <v>n</v>
      </c>
      <c r="B1649" t="str">
        <f>Table1[[#This Row],[ÜK]]</f>
        <v>Hegyi Gábor</v>
      </c>
      <c r="C1649" s="3" t="str">
        <f>Table1[[#This Row],[Szla]]</f>
        <v>312/2026</v>
      </c>
      <c r="D1649" s="6">
        <f>Table1[[#This Row],[Kelt_hó]]</f>
        <v>2</v>
      </c>
      <c r="E1649" t="str">
        <f>Table1[[#This Row],[Vevő]]</f>
        <v>Flex-Fény Kft.</v>
      </c>
      <c r="F1649" t="str">
        <f>Table1[[#This Row],[Termékkör]]</f>
        <v>Rakományrögzítők</v>
      </c>
      <c r="G1649" s="4">
        <f>Table1[[#This Row],[SzumElad]]</f>
        <v>7250</v>
      </c>
      <c r="H1649" s="7">
        <f>Table1[[#This Row],[Jut_%]]</f>
        <v>7.16</v>
      </c>
      <c r="I1649" s="4">
        <f>Table1[[#This Row],[Jut]]</f>
        <v>519.1</v>
      </c>
      <c r="J1649" s="4">
        <f>Table1[[#This Row],[Column1]]</f>
        <v>0</v>
      </c>
    </row>
    <row r="1650" spans="1:10" hidden="1" x14ac:dyDescent="0.3">
      <c r="A1650" s="2" t="str">
        <f>Table1[[#This Row],[Befolyt]]</f>
        <v>n</v>
      </c>
      <c r="B1650" t="str">
        <f>Table1[[#This Row],[ÜK]]</f>
        <v>Hegyi Gábor</v>
      </c>
      <c r="C1650" s="3" t="str">
        <f>Table1[[#This Row],[Szla]]</f>
        <v>312/2026</v>
      </c>
      <c r="D1650" s="6">
        <f>Table1[[#This Row],[Kelt_hó]]</f>
        <v>2</v>
      </c>
      <c r="E1650" t="str">
        <f>Table1[[#This Row],[Vevő]]</f>
        <v>Flex-Fény Kft.</v>
      </c>
      <c r="F1650" t="str">
        <f>Table1[[#This Row],[Termékkör]]</f>
        <v>Rakományrögzítők</v>
      </c>
      <c r="G1650" s="4">
        <f>Table1[[#This Row],[SzumElad]]</f>
        <v>11300</v>
      </c>
      <c r="H1650" s="7">
        <f>Table1[[#This Row],[Jut_%]]</f>
        <v>6.85</v>
      </c>
      <c r="I1650" s="4">
        <f>Table1[[#This Row],[Jut]]</f>
        <v>774.05</v>
      </c>
      <c r="J1650" s="4">
        <f>Table1[[#This Row],[Column1]]</f>
        <v>0</v>
      </c>
    </row>
    <row r="1651" spans="1:10" hidden="1" x14ac:dyDescent="0.3">
      <c r="A1651" s="2" t="str">
        <f>Table1[[#This Row],[Befolyt]]</f>
        <v>n</v>
      </c>
      <c r="B1651" t="str">
        <f>Table1[[#This Row],[ÜK]]</f>
        <v>Hegyi Gábor</v>
      </c>
      <c r="C1651" s="3" t="str">
        <f>Table1[[#This Row],[Szla]]</f>
        <v>312/2026</v>
      </c>
      <c r="D1651" s="6">
        <f>Table1[[#This Row],[Kelt_hó]]</f>
        <v>2</v>
      </c>
      <c r="E1651" t="str">
        <f>Table1[[#This Row],[Vevő]]</f>
        <v>Flex-Fény Kft.</v>
      </c>
      <c r="F1651" t="str">
        <f>Table1[[#This Row],[Termékkör]]</f>
        <v>Rakományrögzítők</v>
      </c>
      <c r="G1651" s="4">
        <f>Table1[[#This Row],[SzumElad]]</f>
        <v>10000</v>
      </c>
      <c r="H1651" s="7">
        <f>Table1[[#This Row],[Jut_%]]</f>
        <v>10</v>
      </c>
      <c r="I1651" s="4">
        <f>Table1[[#This Row],[Jut]]</f>
        <v>1000</v>
      </c>
      <c r="J1651" s="4">
        <f>Table1[[#This Row],[Column1]]</f>
        <v>0</v>
      </c>
    </row>
    <row r="1652" spans="1:10" hidden="1" x14ac:dyDescent="0.3">
      <c r="A1652" s="2" t="str">
        <f>Table1[[#This Row],[Befolyt]]</f>
        <v>n</v>
      </c>
      <c r="B1652" t="str">
        <f>Table1[[#This Row],[ÜK]]</f>
        <v>Hegyi Gábor</v>
      </c>
      <c r="C1652" s="3" t="str">
        <f>Table1[[#This Row],[Szla]]</f>
        <v>312/2026</v>
      </c>
      <c r="D1652" s="6">
        <f>Table1[[#This Row],[Kelt_hó]]</f>
        <v>2</v>
      </c>
      <c r="E1652" t="str">
        <f>Table1[[#This Row],[Vevő]]</f>
        <v>Flex-Fény Kft.</v>
      </c>
      <c r="F1652" t="str">
        <f>Table1[[#This Row],[Termékkör]]</f>
        <v>Fuvar</v>
      </c>
      <c r="G1652" s="4">
        <f>Table1[[#This Row],[SzumElad]]</f>
        <v>0</v>
      </c>
      <c r="H1652" s="7">
        <f>Table1[[#This Row],[Jut_%]]</f>
        <v>0</v>
      </c>
      <c r="I1652" s="4">
        <f>Table1[[#This Row],[Jut]]</f>
        <v>0</v>
      </c>
      <c r="J1652" s="4">
        <f>Table1[[#This Row],[Column1]]</f>
        <v>0</v>
      </c>
    </row>
    <row r="1653" spans="1:10" hidden="1" x14ac:dyDescent="0.3">
      <c r="A1653" s="2" t="str">
        <f>Table1[[#This Row],[Befolyt]]</f>
        <v>i</v>
      </c>
      <c r="B1653" t="str">
        <f>Table1[[#This Row],[ÜK]]</f>
        <v>Bálint Miklós</v>
      </c>
      <c r="C1653" s="3" t="str">
        <f>Table1[[#This Row],[Szla]]</f>
        <v>311/2026</v>
      </c>
      <c r="D1653" s="6">
        <f>Table1[[#This Row],[Kelt_hó]]</f>
        <v>2</v>
      </c>
      <c r="E1653" t="str">
        <f>Table1[[#This Row],[Vevő]]</f>
        <v>Caadex Kft</v>
      </c>
      <c r="F1653" t="str">
        <f>Table1[[#This Row],[Termékkör]]</f>
        <v>Textilkötelek hevederek</v>
      </c>
      <c r="G1653" s="4">
        <f>Table1[[#This Row],[SzumElad]]</f>
        <v>8700</v>
      </c>
      <c r="H1653" s="7">
        <f>Table1[[#This Row],[Jut_%]]</f>
        <v>13.1</v>
      </c>
      <c r="I1653" s="4">
        <f>Table1[[#This Row],[Jut]]</f>
        <v>1139.7</v>
      </c>
      <c r="J1653" s="4">
        <f>Table1[[#This Row],[Column1]]</f>
        <v>0</v>
      </c>
    </row>
    <row r="1654" spans="1:10" hidden="1" x14ac:dyDescent="0.3">
      <c r="A1654" s="2" t="str">
        <f>Table1[[#This Row],[Befolyt]]</f>
        <v>i</v>
      </c>
      <c r="B1654" t="str">
        <f>Table1[[#This Row],[ÜK]]</f>
        <v>Bálint Miklós</v>
      </c>
      <c r="C1654" s="3" t="str">
        <f>Table1[[#This Row],[Szla]]</f>
        <v>311/2026</v>
      </c>
      <c r="D1654" s="6">
        <f>Table1[[#This Row],[Kelt_hó]]</f>
        <v>2</v>
      </c>
      <c r="E1654" t="str">
        <f>Table1[[#This Row],[Vevő]]</f>
        <v>Caadex Kft</v>
      </c>
      <c r="F1654" t="str">
        <f>Table1[[#This Row],[Termékkör]]</f>
        <v>Textilkötelek hevederek</v>
      </c>
      <c r="G1654" s="4">
        <f>Table1[[#This Row],[SzumElad]]</f>
        <v>38280</v>
      </c>
      <c r="H1654" s="7">
        <f>Table1[[#This Row],[Jut_%]]</f>
        <v>5</v>
      </c>
      <c r="I1654" s="4">
        <f>Table1[[#This Row],[Jut]]</f>
        <v>1914</v>
      </c>
      <c r="J1654" s="4">
        <f>Table1[[#This Row],[Column1]]</f>
        <v>0</v>
      </c>
    </row>
    <row r="1655" spans="1:10" hidden="1" x14ac:dyDescent="0.3">
      <c r="A1655" s="2" t="str">
        <f>Table1[[#This Row],[Befolyt]]</f>
        <v>i</v>
      </c>
      <c r="B1655" t="str">
        <f>Table1[[#This Row],[ÜK]]</f>
        <v>Bálint Miklós</v>
      </c>
      <c r="C1655" s="3" t="str">
        <f>Table1[[#This Row],[Szla]]</f>
        <v>311/2026</v>
      </c>
      <c r="D1655" s="6">
        <f>Table1[[#This Row],[Kelt_hó]]</f>
        <v>2</v>
      </c>
      <c r="E1655" t="str">
        <f>Table1[[#This Row],[Vevő]]</f>
        <v>Caadex Kft</v>
      </c>
      <c r="F1655" t="str">
        <f>Table1[[#This Row],[Termékkör]]</f>
        <v>Fuvar</v>
      </c>
      <c r="G1655" s="4">
        <f>Table1[[#This Row],[SzumElad]]</f>
        <v>0</v>
      </c>
      <c r="H1655" s="7">
        <f>Table1[[#This Row],[Jut_%]]</f>
        <v>0</v>
      </c>
      <c r="I1655" s="4">
        <f>Table1[[#This Row],[Jut]]</f>
        <v>0</v>
      </c>
      <c r="J1655" s="4">
        <f>Table1[[#This Row],[Column1]]</f>
        <v>0</v>
      </c>
    </row>
    <row r="1656" spans="1:10" hidden="1" x14ac:dyDescent="0.3">
      <c r="A1656" s="2" t="str">
        <f>Table1[[#This Row],[Befolyt]]</f>
        <v>i</v>
      </c>
      <c r="B1656" t="str">
        <f>Table1[[#This Row],[ÜK]]</f>
        <v>Simon Jenő</v>
      </c>
      <c r="C1656" s="3" t="str">
        <f>Table1[[#This Row],[Szla]]</f>
        <v>310/2026</v>
      </c>
      <c r="D1656" s="6">
        <f>Table1[[#This Row],[Kelt_hó]]</f>
        <v>2</v>
      </c>
      <c r="E1656" t="str">
        <f>Table1[[#This Row],[Vevő]]</f>
        <v>Star-Tech 2004 Kft.</v>
      </c>
      <c r="F1656" t="str">
        <f>Table1[[#This Row],[Termékkör]]</f>
        <v>Textilkötelek hevederek</v>
      </c>
      <c r="G1656" s="4">
        <f>Table1[[#This Row],[SzumElad]]</f>
        <v>2600</v>
      </c>
      <c r="H1656" s="7">
        <f>Table1[[#This Row],[Jut_%]]</f>
        <v>16.920000000000002</v>
      </c>
      <c r="I1656" s="4">
        <f>Table1[[#This Row],[Jut]]</f>
        <v>439.92000000000007</v>
      </c>
      <c r="J1656" s="4">
        <f>Table1[[#This Row],[Column1]]</f>
        <v>0</v>
      </c>
    </row>
    <row r="1657" spans="1:10" hidden="1" x14ac:dyDescent="0.3">
      <c r="A1657" s="2" t="str">
        <f>Table1[[#This Row],[Befolyt]]</f>
        <v>i</v>
      </c>
      <c r="B1657" t="str">
        <f>Table1[[#This Row],[ÜK]]</f>
        <v>Simon Jenő</v>
      </c>
      <c r="C1657" s="3" t="str">
        <f>Table1[[#This Row],[Szla]]</f>
        <v>310/2026</v>
      </c>
      <c r="D1657" s="6">
        <f>Table1[[#This Row],[Kelt_hó]]</f>
        <v>2</v>
      </c>
      <c r="E1657" t="str">
        <f>Table1[[#This Row],[Vevő]]</f>
        <v>Star-Tech 2004 Kft.</v>
      </c>
      <c r="F1657" t="str">
        <f>Table1[[#This Row],[Termékkör]]</f>
        <v>Fuvar</v>
      </c>
      <c r="G1657" s="4">
        <f>Table1[[#This Row],[SzumElad]]</f>
        <v>1800</v>
      </c>
      <c r="H1657" s="7">
        <f>Table1[[#This Row],[Jut_%]]</f>
        <v>0</v>
      </c>
      <c r="I1657" s="4">
        <f>Table1[[#This Row],[Jut]]</f>
        <v>0</v>
      </c>
      <c r="J1657" s="4">
        <f>Table1[[#This Row],[Column1]]</f>
        <v>0</v>
      </c>
    </row>
    <row r="1658" spans="1:10" hidden="1" x14ac:dyDescent="0.3">
      <c r="A1658" s="2" t="str">
        <f>Table1[[#This Row],[Befolyt]]</f>
        <v>n</v>
      </c>
      <c r="B1658" t="str">
        <f>Table1[[#This Row],[ÜK]]</f>
        <v>H-ITB Kft.</v>
      </c>
      <c r="C1658" s="3" t="str">
        <f>Table1[[#This Row],[Szla]]</f>
        <v>309/2026</v>
      </c>
      <c r="D1658" s="6">
        <f>Table1[[#This Row],[Kelt_hó]]</f>
        <v>2</v>
      </c>
      <c r="E1658" t="str">
        <f>Table1[[#This Row],[Vevő]]</f>
        <v>Totál Szervíz Kft.</v>
      </c>
      <c r="F1658" t="str">
        <f>Table1[[#This Row],[Termékkör]]</f>
        <v>Rakományrögzítők</v>
      </c>
      <c r="G1658" s="4">
        <f>Table1[[#This Row],[SzumElad]]</f>
        <v>43680</v>
      </c>
      <c r="H1658" s="7">
        <f>Table1[[#This Row],[Jut_%]]</f>
        <v>0</v>
      </c>
      <c r="I1658" s="4">
        <f>Table1[[#This Row],[Jut]]</f>
        <v>0</v>
      </c>
      <c r="J1658" s="4">
        <f>Table1[[#This Row],[Column1]]</f>
        <v>0</v>
      </c>
    </row>
    <row r="1659" spans="1:10" hidden="1" x14ac:dyDescent="0.3">
      <c r="A1659" s="2" t="str">
        <f>Table1[[#This Row],[Befolyt]]</f>
        <v>n</v>
      </c>
      <c r="B1659" t="str">
        <f>Table1[[#This Row],[ÜK]]</f>
        <v>H-ITB Kft.</v>
      </c>
      <c r="C1659" s="3" t="str">
        <f>Table1[[#This Row],[Szla]]</f>
        <v>309/2026</v>
      </c>
      <c r="D1659" s="6">
        <f>Table1[[#This Row],[Kelt_hó]]</f>
        <v>2</v>
      </c>
      <c r="E1659" t="str">
        <f>Table1[[#This Row],[Vevő]]</f>
        <v>Totál Szervíz Kft.</v>
      </c>
      <c r="F1659" t="str">
        <f>Table1[[#This Row],[Termékkör]]</f>
        <v>Rakományrögzítők</v>
      </c>
      <c r="G1659" s="4">
        <f>Table1[[#This Row],[SzumElad]]</f>
        <v>15000</v>
      </c>
      <c r="H1659" s="7">
        <f>Table1[[#This Row],[Jut_%]]</f>
        <v>0</v>
      </c>
      <c r="I1659" s="4">
        <f>Table1[[#This Row],[Jut]]</f>
        <v>0</v>
      </c>
      <c r="J1659" s="4">
        <f>Table1[[#This Row],[Column1]]</f>
        <v>0</v>
      </c>
    </row>
    <row r="1660" spans="1:10" hidden="1" x14ac:dyDescent="0.3">
      <c r="A1660" s="2" t="str">
        <f>Table1[[#This Row],[Befolyt]]</f>
        <v>n</v>
      </c>
      <c r="B1660" t="str">
        <f>Table1[[#This Row],[ÜK]]</f>
        <v>Halász Miklós</v>
      </c>
      <c r="C1660" s="3" t="str">
        <f>Table1[[#This Row],[Szla]]</f>
        <v>308/2026</v>
      </c>
      <c r="D1660" s="6">
        <f>Table1[[#This Row],[Kelt_hó]]</f>
        <v>2</v>
      </c>
      <c r="E1660" t="str">
        <f>Table1[[#This Row],[Vevő]]</f>
        <v>SZER-KÖL Kft.</v>
      </c>
      <c r="F1660" t="str">
        <f>Table1[[#This Row],[Termékkör]]</f>
        <v>Megfogók</v>
      </c>
      <c r="G1660" s="4">
        <f>Table1[[#This Row],[SzumElad]]</f>
        <v>105650</v>
      </c>
      <c r="H1660" s="7">
        <f>Table1[[#This Row],[Jut_%]]</f>
        <v>3.5</v>
      </c>
      <c r="I1660" s="4">
        <f>Table1[[#This Row],[Jut]]</f>
        <v>3697.75</v>
      </c>
      <c r="J1660" s="4">
        <f>Table1[[#This Row],[Column1]]</f>
        <v>0</v>
      </c>
    </row>
    <row r="1661" spans="1:10" hidden="1" x14ac:dyDescent="0.3">
      <c r="A1661" s="2" t="str">
        <f>Table1[[#This Row],[Befolyt]]</f>
        <v>n</v>
      </c>
      <c r="B1661" t="str">
        <f>Table1[[#This Row],[ÜK]]</f>
        <v>Halász Miklós</v>
      </c>
      <c r="C1661" s="3" t="str">
        <f>Table1[[#This Row],[Szla]]</f>
        <v>308/2026</v>
      </c>
      <c r="D1661" s="6">
        <f>Table1[[#This Row],[Kelt_hó]]</f>
        <v>2</v>
      </c>
      <c r="E1661" t="str">
        <f>Table1[[#This Row],[Vevő]]</f>
        <v>SZER-KÖL Kft.</v>
      </c>
      <c r="F1661" t="str">
        <f>Table1[[#This Row],[Termékkör]]</f>
        <v>Lánc függesztékek</v>
      </c>
      <c r="G1661" s="4">
        <f>Table1[[#This Row],[SzumElad]]</f>
        <v>54350</v>
      </c>
      <c r="H1661" s="7">
        <f>Table1[[#This Row],[Jut_%]]</f>
        <v>3.5</v>
      </c>
      <c r="I1661" s="4">
        <f>Table1[[#This Row],[Jut]]</f>
        <v>1902.25</v>
      </c>
      <c r="J1661" s="4">
        <f>Table1[[#This Row],[Column1]]</f>
        <v>0</v>
      </c>
    </row>
    <row r="1662" spans="1:10" hidden="1" x14ac:dyDescent="0.3">
      <c r="A1662" s="2" t="str">
        <f>Table1[[#This Row],[Befolyt]]</f>
        <v>n</v>
      </c>
      <c r="B1662" t="str">
        <f>Table1[[#This Row],[ÜK]]</f>
        <v>Halász Miklós</v>
      </c>
      <c r="C1662" s="3" t="str">
        <f>Table1[[#This Row],[Szla]]</f>
        <v>308/2026</v>
      </c>
      <c r="D1662" s="6">
        <f>Table1[[#This Row],[Kelt_hó]]</f>
        <v>2</v>
      </c>
      <c r="E1662" t="str">
        <f>Table1[[#This Row],[Vevő]]</f>
        <v>SZER-KÖL Kft.</v>
      </c>
      <c r="F1662" t="str">
        <f>Table1[[#This Row],[Termékkör]]</f>
        <v>Fuvar</v>
      </c>
      <c r="G1662" s="4">
        <f>Table1[[#This Row],[SzumElad]]</f>
        <v>0</v>
      </c>
      <c r="H1662" s="7">
        <f>Table1[[#This Row],[Jut_%]]</f>
        <v>0</v>
      </c>
      <c r="I1662" s="4">
        <f>Table1[[#This Row],[Jut]]</f>
        <v>0</v>
      </c>
      <c r="J1662" s="4">
        <f>Table1[[#This Row],[Column1]]</f>
        <v>0</v>
      </c>
    </row>
    <row r="1663" spans="1:10" hidden="1" x14ac:dyDescent="0.3">
      <c r="A1663" s="2" t="str">
        <f>Table1[[#This Row],[Befolyt]]</f>
        <v>n</v>
      </c>
      <c r="B1663" t="str">
        <f>Table1[[#This Row],[ÜK]]</f>
        <v>Halász Miklós</v>
      </c>
      <c r="C1663" s="3" t="str">
        <f>Table1[[#This Row],[Szla]]</f>
        <v>307/2026</v>
      </c>
      <c r="D1663" s="6">
        <f>Table1[[#This Row],[Kelt_hó]]</f>
        <v>2</v>
      </c>
      <c r="E1663" t="str">
        <f>Table1[[#This Row],[Vevő]]</f>
        <v>Veolia Mélyépítő Magyarország Kft.</v>
      </c>
      <c r="F1663" t="str">
        <f>Table1[[#This Row],[Termékkör]]</f>
        <v>Vizsgálat</v>
      </c>
      <c r="G1663" s="4">
        <f>Table1[[#This Row],[SzumElad]]</f>
        <v>150500</v>
      </c>
      <c r="H1663" s="7">
        <f>Table1[[#This Row],[Jut_%]]</f>
        <v>10</v>
      </c>
      <c r="I1663" s="4">
        <f>Table1[[#This Row],[Jut]]</f>
        <v>15050</v>
      </c>
      <c r="J1663" s="4">
        <f>Table1[[#This Row],[Column1]]</f>
        <v>0</v>
      </c>
    </row>
    <row r="1664" spans="1:10" hidden="1" x14ac:dyDescent="0.3">
      <c r="A1664" s="2" t="str">
        <f>Table1[[#This Row],[Befolyt]]</f>
        <v>n</v>
      </c>
      <c r="B1664" t="str">
        <f>Table1[[#This Row],[ÜK]]</f>
        <v>Halász Miklós</v>
      </c>
      <c r="C1664" s="3" t="str">
        <f>Table1[[#This Row],[Szla]]</f>
        <v>307/2026</v>
      </c>
      <c r="D1664" s="6">
        <f>Table1[[#This Row],[Kelt_hó]]</f>
        <v>2</v>
      </c>
      <c r="E1664" t="str">
        <f>Table1[[#This Row],[Vevő]]</f>
        <v>Veolia Mélyépítő Magyarország Kft.</v>
      </c>
      <c r="F1664" t="str">
        <f>Table1[[#This Row],[Termékkör]]</f>
        <v>Vizsgálat</v>
      </c>
      <c r="G1664" s="4">
        <f>Table1[[#This Row],[SzumElad]]</f>
        <v>8940</v>
      </c>
      <c r="H1664" s="7">
        <f>Table1[[#This Row],[Jut_%]]</f>
        <v>10</v>
      </c>
      <c r="I1664" s="4">
        <f>Table1[[#This Row],[Jut]]</f>
        <v>894</v>
      </c>
      <c r="J1664" s="4">
        <f>Table1[[#This Row],[Column1]]</f>
        <v>0</v>
      </c>
    </row>
    <row r="1665" spans="1:10" hidden="1" x14ac:dyDescent="0.3">
      <c r="A1665" s="2" t="str">
        <f>Table1[[#This Row],[Befolyt]]</f>
        <v>n</v>
      </c>
      <c r="B1665" t="str">
        <f>Table1[[#This Row],[ÜK]]</f>
        <v>Halász Miklós</v>
      </c>
      <c r="C1665" s="3" t="str">
        <f>Table1[[#This Row],[Szla]]</f>
        <v>307/2026</v>
      </c>
      <c r="D1665" s="6">
        <f>Table1[[#This Row],[Kelt_hó]]</f>
        <v>2</v>
      </c>
      <c r="E1665" t="str">
        <f>Table1[[#This Row],[Vevő]]</f>
        <v>Veolia Mélyépítő Magyarország Kft.</v>
      </c>
      <c r="F1665" t="str">
        <f>Table1[[#This Row],[Termékkör]]</f>
        <v>Lánc függesztékek</v>
      </c>
      <c r="G1665" s="4">
        <f>Table1[[#This Row],[SzumElad]]</f>
        <v>1510</v>
      </c>
      <c r="H1665" s="7">
        <f>Table1[[#This Row],[Jut_%]]</f>
        <v>5</v>
      </c>
      <c r="I1665" s="4">
        <f>Table1[[#This Row],[Jut]]</f>
        <v>75.5</v>
      </c>
      <c r="J1665" s="4">
        <f>Table1[[#This Row],[Column1]]</f>
        <v>0</v>
      </c>
    </row>
    <row r="1666" spans="1:10" hidden="1" x14ac:dyDescent="0.3">
      <c r="A1666" s="2" t="str">
        <f>Table1[[#This Row],[Befolyt]]</f>
        <v>n</v>
      </c>
      <c r="B1666" t="str">
        <f>Table1[[#This Row],[ÜK]]</f>
        <v>Halász Miklós</v>
      </c>
      <c r="C1666" s="3" t="str">
        <f>Table1[[#This Row],[Szla]]</f>
        <v>307/2026</v>
      </c>
      <c r="D1666" s="6">
        <f>Table1[[#This Row],[Kelt_hó]]</f>
        <v>2</v>
      </c>
      <c r="E1666" t="str">
        <f>Table1[[#This Row],[Vevő]]</f>
        <v>Veolia Mélyépítő Magyarország Kft.</v>
      </c>
      <c r="F1666" t="str">
        <f>Table1[[#This Row],[Termékkör]]</f>
        <v>Lánc függesztékek</v>
      </c>
      <c r="G1666" s="4">
        <f>Table1[[#This Row],[SzumElad]]</f>
        <v>1510</v>
      </c>
      <c r="H1666" s="7">
        <f>Table1[[#This Row],[Jut_%]]</f>
        <v>5</v>
      </c>
      <c r="I1666" s="4">
        <f>Table1[[#This Row],[Jut]]</f>
        <v>75.5</v>
      </c>
      <c r="J1666" s="4">
        <f>Table1[[#This Row],[Column1]]</f>
        <v>0</v>
      </c>
    </row>
    <row r="1667" spans="1:10" hidden="1" x14ac:dyDescent="0.3">
      <c r="A1667" s="2" t="str">
        <f>Table1[[#This Row],[Befolyt]]</f>
        <v>n</v>
      </c>
      <c r="B1667" t="str">
        <f>Table1[[#This Row],[ÜK]]</f>
        <v>Halász Miklós</v>
      </c>
      <c r="C1667" s="3" t="str">
        <f>Table1[[#This Row],[Szla]]</f>
        <v>307/2026</v>
      </c>
      <c r="D1667" s="6">
        <f>Table1[[#This Row],[Kelt_hó]]</f>
        <v>2</v>
      </c>
      <c r="E1667" t="str">
        <f>Table1[[#This Row],[Vevő]]</f>
        <v>Veolia Mélyépítő Magyarország Kft.</v>
      </c>
      <c r="F1667" t="str">
        <f>Table1[[#This Row],[Termékkör]]</f>
        <v>Lánc függesztékek</v>
      </c>
      <c r="G1667" s="4">
        <f>Table1[[#This Row],[SzumElad]]</f>
        <v>1018</v>
      </c>
      <c r="H1667" s="7">
        <f>Table1[[#This Row],[Jut_%]]</f>
        <v>5</v>
      </c>
      <c r="I1667" s="4">
        <f>Table1[[#This Row],[Jut]]</f>
        <v>50.9</v>
      </c>
      <c r="J1667" s="4">
        <f>Table1[[#This Row],[Column1]]</f>
        <v>0</v>
      </c>
    </row>
    <row r="1668" spans="1:10" hidden="1" x14ac:dyDescent="0.3">
      <c r="A1668" s="2" t="str">
        <f>Table1[[#This Row],[Befolyt]]</f>
        <v>i</v>
      </c>
      <c r="B1668" t="str">
        <f>Table1[[#This Row],[ÜK]]</f>
        <v>Horváth István.</v>
      </c>
      <c r="C1668" s="3" t="str">
        <f>Table1[[#This Row],[Szla]]</f>
        <v>306/2026</v>
      </c>
      <c r="D1668" s="6">
        <f>Table1[[#This Row],[Kelt_hó]]</f>
        <v>2</v>
      </c>
      <c r="E1668" t="str">
        <f>Table1[[#This Row],[Vevő]]</f>
        <v>Admatis Kft.</v>
      </c>
      <c r="F1668" t="str">
        <f>Table1[[#This Row],[Termékkör]]</f>
        <v>Vizsgálat</v>
      </c>
      <c r="G1668" s="4">
        <f>Table1[[#This Row],[SzumElad]]</f>
        <v>48000</v>
      </c>
      <c r="H1668" s="7">
        <f>Table1[[#This Row],[Jut_%]]</f>
        <v>15</v>
      </c>
      <c r="I1668" s="4">
        <f>Table1[[#This Row],[Jut]]</f>
        <v>7200</v>
      </c>
      <c r="J1668" s="4">
        <f>Table1[[#This Row],[Column1]]</f>
        <v>0</v>
      </c>
    </row>
    <row r="1669" spans="1:10" hidden="1" x14ac:dyDescent="0.3">
      <c r="A1669" s="2" t="str">
        <f>Table1[[#This Row],[Befolyt]]</f>
        <v>i</v>
      </c>
      <c r="B1669" t="str">
        <f>Table1[[#This Row],[ÜK]]</f>
        <v>Horváth István.</v>
      </c>
      <c r="C1669" s="3" t="str">
        <f>Table1[[#This Row],[Szla]]</f>
        <v>306/2026</v>
      </c>
      <c r="D1669" s="6">
        <f>Table1[[#This Row],[Kelt_hó]]</f>
        <v>2</v>
      </c>
      <c r="E1669" t="str">
        <f>Table1[[#This Row],[Vevő]]</f>
        <v>Admatis Kft.</v>
      </c>
      <c r="F1669" t="str">
        <f>Table1[[#This Row],[Termékkör]]</f>
        <v>Kiszállás</v>
      </c>
      <c r="G1669" s="4">
        <f>Table1[[#This Row],[SzumElad]]</f>
        <v>92000</v>
      </c>
      <c r="H1669" s="7">
        <f>Table1[[#This Row],[Jut_%]]</f>
        <v>0</v>
      </c>
      <c r="I1669" s="4">
        <f>Table1[[#This Row],[Jut]]</f>
        <v>0</v>
      </c>
      <c r="J1669" s="4">
        <f>Table1[[#This Row],[Column1]]</f>
        <v>0</v>
      </c>
    </row>
    <row r="1670" spans="1:10" hidden="1" x14ac:dyDescent="0.3">
      <c r="A1670" s="2" t="str">
        <f>Table1[[#This Row],[Befolyt]]</f>
        <v>n</v>
      </c>
      <c r="B1670" t="str">
        <f>Table1[[#This Row],[ÜK]]</f>
        <v>Négyesy Gábor</v>
      </c>
      <c r="C1670" s="3" t="str">
        <f>Table1[[#This Row],[Szla]]</f>
        <v>305/2026</v>
      </c>
      <c r="D1670" s="6">
        <f>Table1[[#This Row],[Kelt_hó]]</f>
        <v>1</v>
      </c>
      <c r="E1670" t="str">
        <f>Table1[[#This Row],[Vevő]]</f>
        <v>DMRV Duna Menti Regionális Vízmű Zrt.</v>
      </c>
      <c r="F1670" t="str">
        <f>Table1[[#This Row],[Termékkör]]</f>
        <v>Textilkötelek hevederek</v>
      </c>
      <c r="G1670" s="4">
        <f>Table1[[#This Row],[SzumElad]]</f>
        <v>8800</v>
      </c>
      <c r="H1670" s="7">
        <f>Table1[[#This Row],[Jut_%]]</f>
        <v>16.82</v>
      </c>
      <c r="I1670" s="4">
        <f>Table1[[#This Row],[Jut]]</f>
        <v>1480.16</v>
      </c>
      <c r="J1670" s="4">
        <f>Table1[[#This Row],[Column1]]</f>
        <v>0</v>
      </c>
    </row>
    <row r="1671" spans="1:10" hidden="1" x14ac:dyDescent="0.3">
      <c r="A1671" s="2" t="str">
        <f>Table1[[#This Row],[Befolyt]]</f>
        <v>n</v>
      </c>
      <c r="B1671" t="str">
        <f>Table1[[#This Row],[ÜK]]</f>
        <v>Négyesy Gábor</v>
      </c>
      <c r="C1671" s="3" t="str">
        <f>Table1[[#This Row],[Szla]]</f>
        <v>305/2026</v>
      </c>
      <c r="D1671" s="6">
        <f>Table1[[#This Row],[Kelt_hó]]</f>
        <v>1</v>
      </c>
      <c r="E1671" t="str">
        <f>Table1[[#This Row],[Vevő]]</f>
        <v>DMRV Duna Menti Regionális Vízmű Zrt.</v>
      </c>
      <c r="F1671" t="str">
        <f>Table1[[#This Row],[Termékkör]]</f>
        <v>Textilkötelek hevederek</v>
      </c>
      <c r="G1671" s="4">
        <f>Table1[[#This Row],[SzumElad]]</f>
        <v>7200</v>
      </c>
      <c r="H1671" s="7">
        <f>Table1[[#This Row],[Jut_%]]</f>
        <v>18.329999999999998</v>
      </c>
      <c r="I1671" s="4">
        <f>Table1[[#This Row],[Jut]]</f>
        <v>1319.76</v>
      </c>
      <c r="J1671" s="4">
        <f>Table1[[#This Row],[Column1]]</f>
        <v>0</v>
      </c>
    </row>
    <row r="1672" spans="1:10" hidden="1" x14ac:dyDescent="0.3">
      <c r="A1672" s="2" t="str">
        <f>Table1[[#This Row],[Befolyt]]</f>
        <v>n</v>
      </c>
      <c r="B1672" t="str">
        <f>Table1[[#This Row],[ÜK]]</f>
        <v>Négyesy Gábor</v>
      </c>
      <c r="C1672" s="3" t="str">
        <f>Table1[[#This Row],[Szla]]</f>
        <v>305/2026</v>
      </c>
      <c r="D1672" s="6">
        <f>Table1[[#This Row],[Kelt_hó]]</f>
        <v>1</v>
      </c>
      <c r="E1672" t="str">
        <f>Table1[[#This Row],[Vevő]]</f>
        <v>DMRV Duna Menti Regionális Vízmű Zrt.</v>
      </c>
      <c r="F1672" t="str">
        <f>Table1[[#This Row],[Termékkör]]</f>
        <v>Textilkötelek hevederek</v>
      </c>
      <c r="G1672" s="4">
        <f>Table1[[#This Row],[SzumElad]]</f>
        <v>16400</v>
      </c>
      <c r="H1672" s="7">
        <f>Table1[[#This Row],[Jut_%]]</f>
        <v>13.66</v>
      </c>
      <c r="I1672" s="4">
        <f>Table1[[#This Row],[Jut]]</f>
        <v>2240.2399999999998</v>
      </c>
      <c r="J1672" s="4">
        <f>Table1[[#This Row],[Column1]]</f>
        <v>0</v>
      </c>
    </row>
    <row r="1673" spans="1:10" hidden="1" x14ac:dyDescent="0.3">
      <c r="A1673" s="2" t="str">
        <f>Table1[[#This Row],[Befolyt]]</f>
        <v>i</v>
      </c>
      <c r="B1673" t="str">
        <f>Table1[[#This Row],[ÜK]]</f>
        <v>Nagy Gergely</v>
      </c>
      <c r="C1673" s="3" t="str">
        <f>Table1[[#This Row],[Szla]]</f>
        <v>304/2026</v>
      </c>
      <c r="D1673" s="6">
        <f>Table1[[#This Row],[Kelt_hó]]</f>
        <v>1</v>
      </c>
      <c r="E1673" t="str">
        <f>Table1[[#This Row],[Vevő]]</f>
        <v>De Dietrich Process Systems Hungary Kft.</v>
      </c>
      <c r="F1673" t="str">
        <f>Table1[[#This Row],[Termékkör]]</f>
        <v>Vizsgálat</v>
      </c>
      <c r="G1673" s="4">
        <f>Table1[[#This Row],[SzumElad]]</f>
        <v>143040</v>
      </c>
      <c r="H1673" s="7">
        <f>Table1[[#This Row],[Jut_%]]</f>
        <v>10</v>
      </c>
      <c r="I1673" s="4">
        <f>Table1[[#This Row],[Jut]]</f>
        <v>14304</v>
      </c>
      <c r="J1673" s="4">
        <f>Table1[[#This Row],[Column1]]</f>
        <v>0</v>
      </c>
    </row>
    <row r="1674" spans="1:10" hidden="1" x14ac:dyDescent="0.3">
      <c r="A1674" s="2" t="str">
        <f>Table1[[#This Row],[Befolyt]]</f>
        <v>n</v>
      </c>
      <c r="B1674" t="str">
        <f>Table1[[#This Row],[ÜK]]</f>
        <v>Nagy Gergely</v>
      </c>
      <c r="C1674" s="3" t="str">
        <f>Table1[[#This Row],[Szla]]</f>
        <v>303/2026</v>
      </c>
      <c r="D1674" s="6">
        <f>Table1[[#This Row],[Kelt_hó]]</f>
        <v>1</v>
      </c>
      <c r="E1674" t="str">
        <f>Table1[[#This Row],[Vevő]]</f>
        <v>De Dietrich Process Systems Hungary Kft.</v>
      </c>
      <c r="F1674" t="str">
        <f>Table1[[#This Row],[Termékkör]]</f>
        <v>Vizsgálat</v>
      </c>
      <c r="G1674" s="4">
        <f>Table1[[#This Row],[SzumElad]]</f>
        <v>-143040</v>
      </c>
      <c r="H1674" s="7">
        <f>Table1[[#This Row],[Jut_%]]</f>
        <v>10</v>
      </c>
      <c r="I1674" s="4">
        <f>Table1[[#This Row],[Jut]]</f>
        <v>-14304</v>
      </c>
      <c r="J1674" s="4">
        <f>Table1[[#This Row],[Column1]]</f>
        <v>0</v>
      </c>
    </row>
    <row r="1675" spans="1:10" hidden="1" x14ac:dyDescent="0.3">
      <c r="A1675" s="2" t="str">
        <f>Table1[[#This Row],[Befolyt]]</f>
        <v>n</v>
      </c>
      <c r="B1675" t="str">
        <f>Table1[[#This Row],[ÜK]]</f>
        <v>Nagy Gergely</v>
      </c>
      <c r="C1675" s="3" t="str">
        <f>Table1[[#This Row],[Szla]]</f>
        <v>302/2026</v>
      </c>
      <c r="D1675" s="6">
        <f>Table1[[#This Row],[Kelt_hó]]</f>
        <v>1</v>
      </c>
      <c r="E1675" t="str">
        <f>Table1[[#This Row],[Vevő]]</f>
        <v>De Dietrich Process Systems Hungary Kft.</v>
      </c>
      <c r="F1675" t="str">
        <f>Table1[[#This Row],[Termékkör]]</f>
        <v>Vizsgálat</v>
      </c>
      <c r="G1675" s="4">
        <f>Table1[[#This Row],[SzumElad]]</f>
        <v>143040</v>
      </c>
      <c r="H1675" s="7">
        <f>Table1[[#This Row],[Jut_%]]</f>
        <v>10</v>
      </c>
      <c r="I1675" s="4">
        <f>Table1[[#This Row],[Jut]]</f>
        <v>14304</v>
      </c>
      <c r="J1675" s="4">
        <f>Table1[[#This Row],[Column1]]</f>
        <v>0</v>
      </c>
    </row>
    <row r="1676" spans="1:10" hidden="1" x14ac:dyDescent="0.3">
      <c r="A1676" s="2" t="str">
        <f>Table1[[#This Row],[Befolyt]]</f>
        <v>n</v>
      </c>
      <c r="B1676" t="str">
        <f>Table1[[#This Row],[ÜK]]</f>
        <v>Nagy Gergely</v>
      </c>
      <c r="C1676" s="3" t="str">
        <f>Table1[[#This Row],[Szla]]</f>
        <v>301/2026</v>
      </c>
      <c r="D1676" s="6">
        <f>Table1[[#This Row],[Kelt_hó]]</f>
        <v>1</v>
      </c>
      <c r="E1676" t="str">
        <f>Table1[[#This Row],[Vevő]]</f>
        <v>STRABAG  BMTI  Kft.</v>
      </c>
      <c r="F1676" t="str">
        <f>Table1[[#This Row],[Termékkör]]</f>
        <v>Lánc függesztékek</v>
      </c>
      <c r="G1676" s="4">
        <f>Table1[[#This Row],[SzumElad]]</f>
        <v>215500</v>
      </c>
      <c r="H1676" s="7">
        <f>Table1[[#This Row],[Jut_%]]</f>
        <v>5</v>
      </c>
      <c r="I1676" s="4">
        <f>Table1[[#This Row],[Jut]]</f>
        <v>10775</v>
      </c>
      <c r="J1676" s="4">
        <f>Table1[[#This Row],[Column1]]</f>
        <v>0</v>
      </c>
    </row>
    <row r="1677" spans="1:10" hidden="1" x14ac:dyDescent="0.3">
      <c r="A1677" s="2" t="str">
        <f>Table1[[#This Row],[Befolyt]]</f>
        <v>n</v>
      </c>
      <c r="B1677" t="str">
        <f>Table1[[#This Row],[ÜK]]</f>
        <v>Nagy Gergely</v>
      </c>
      <c r="C1677" s="3" t="str">
        <f>Table1[[#This Row],[Szla]]</f>
        <v>300/2026</v>
      </c>
      <c r="D1677" s="6">
        <f>Table1[[#This Row],[Kelt_hó]]</f>
        <v>1</v>
      </c>
      <c r="E1677" t="str">
        <f>Table1[[#This Row],[Vevő]]</f>
        <v>Pest Vármegyei Katasztrófavédelmi Igazgatóság</v>
      </c>
      <c r="F1677" t="str">
        <f>Table1[[#This Row],[Termékkör]]</f>
        <v>Daruk futómacskák</v>
      </c>
      <c r="G1677" s="4">
        <f>Table1[[#This Row],[SzumElad]]</f>
        <v>0</v>
      </c>
      <c r="H1677" s="7">
        <f>Table1[[#This Row],[Jut_%]]</f>
        <v>0</v>
      </c>
      <c r="I1677" s="4">
        <f>Table1[[#This Row],[Jut]]</f>
        <v>0</v>
      </c>
      <c r="J1677" s="4">
        <f>Table1[[#This Row],[Column1]]</f>
        <v>0</v>
      </c>
    </row>
    <row r="1678" spans="1:10" hidden="1" x14ac:dyDescent="0.3">
      <c r="A1678" s="2" t="str">
        <f>Table1[[#This Row],[Befolyt]]</f>
        <v>n</v>
      </c>
      <c r="B1678" t="str">
        <f>Table1[[#This Row],[ÜK]]</f>
        <v>Nagy Gergely</v>
      </c>
      <c r="C1678" s="3" t="str">
        <f>Table1[[#This Row],[Szla]]</f>
        <v>300/2026</v>
      </c>
      <c r="D1678" s="6">
        <f>Table1[[#This Row],[Kelt_hó]]</f>
        <v>1</v>
      </c>
      <c r="E1678" t="str">
        <f>Table1[[#This Row],[Vevő]]</f>
        <v>Pest Vármegyei Katasztrófavédelmi Igazgatóság</v>
      </c>
      <c r="F1678" t="str">
        <f>Table1[[#This Row],[Termékkör]]</f>
        <v>Vizsgálat</v>
      </c>
      <c r="G1678" s="4">
        <f>Table1[[#This Row],[SzumElad]]</f>
        <v>11000</v>
      </c>
      <c r="H1678" s="7">
        <f>Table1[[#This Row],[Jut_%]]</f>
        <v>4.32</v>
      </c>
      <c r="I1678" s="4">
        <f>Table1[[#This Row],[Jut]]</f>
        <v>475.2</v>
      </c>
      <c r="J1678" s="4">
        <f>Table1[[#This Row],[Column1]]</f>
        <v>0</v>
      </c>
    </row>
    <row r="1679" spans="1:10" hidden="1" x14ac:dyDescent="0.3">
      <c r="A1679" s="2" t="str">
        <f>Table1[[#This Row],[Befolyt]]</f>
        <v>n</v>
      </c>
      <c r="B1679" t="str">
        <f>Table1[[#This Row],[ÜK]]</f>
        <v>Nagy Gergely</v>
      </c>
      <c r="C1679" s="3" t="str">
        <f>Table1[[#This Row],[Szla]]</f>
        <v>299/2026</v>
      </c>
      <c r="D1679" s="6">
        <f>Table1[[#This Row],[Kelt_hó]]</f>
        <v>1</v>
      </c>
      <c r="E1679" t="str">
        <f>Table1[[#This Row],[Vevő]]</f>
        <v>Pest Vármegyei Katasztrófavédelmi Igazgatóság</v>
      </c>
      <c r="F1679" t="str">
        <f>Table1[[#This Row],[Termékkör]]</f>
        <v>Daruk futómacskák</v>
      </c>
      <c r="G1679" s="4">
        <f>Table1[[#This Row],[SzumElad]]</f>
        <v>0</v>
      </c>
      <c r="H1679" s="7">
        <f>Table1[[#This Row],[Jut_%]]</f>
        <v>0</v>
      </c>
      <c r="I1679" s="4">
        <f>Table1[[#This Row],[Jut]]</f>
        <v>0</v>
      </c>
      <c r="J1679" s="4">
        <f>Table1[[#This Row],[Column1]]</f>
        <v>0</v>
      </c>
    </row>
    <row r="1680" spans="1:10" hidden="1" x14ac:dyDescent="0.3">
      <c r="A1680" s="2" t="str">
        <f>Table1[[#This Row],[Befolyt]]</f>
        <v>n</v>
      </c>
      <c r="B1680" t="str">
        <f>Table1[[#This Row],[ÜK]]</f>
        <v>Nagy Gergely</v>
      </c>
      <c r="C1680" s="3" t="str">
        <f>Table1[[#This Row],[Szla]]</f>
        <v>299/2026</v>
      </c>
      <c r="D1680" s="6">
        <f>Table1[[#This Row],[Kelt_hó]]</f>
        <v>1</v>
      </c>
      <c r="E1680" t="str">
        <f>Table1[[#This Row],[Vevő]]</f>
        <v>Pest Vármegyei Katasztrófavédelmi Igazgatóság</v>
      </c>
      <c r="F1680" t="str">
        <f>Table1[[#This Row],[Termékkör]]</f>
        <v>Vizsgálat</v>
      </c>
      <c r="G1680" s="4">
        <f>Table1[[#This Row],[SzumElad]]</f>
        <v>11000</v>
      </c>
      <c r="H1680" s="7">
        <f>Table1[[#This Row],[Jut_%]]</f>
        <v>4.32</v>
      </c>
      <c r="I1680" s="4">
        <f>Table1[[#This Row],[Jut]]</f>
        <v>475.2</v>
      </c>
      <c r="J1680" s="4">
        <f>Table1[[#This Row],[Column1]]</f>
        <v>0</v>
      </c>
    </row>
    <row r="1681" spans="1:10" hidden="1" x14ac:dyDescent="0.3">
      <c r="A1681" s="2" t="str">
        <f>Table1[[#This Row],[Befolyt]]</f>
        <v>i</v>
      </c>
      <c r="B1681" t="str">
        <f>Table1[[#This Row],[ÜK]]</f>
        <v>Négyesy Gábor</v>
      </c>
      <c r="C1681" s="3" t="str">
        <f>Table1[[#This Row],[Szla]]</f>
        <v>298/2026</v>
      </c>
      <c r="D1681" s="6">
        <f>Table1[[#This Row],[Kelt_hó]]</f>
        <v>1</v>
      </c>
      <c r="E1681" t="str">
        <f>Table1[[#This Row],[Vevő]]</f>
        <v>Tools Control Kft.</v>
      </c>
      <c r="F1681" t="str">
        <f>Table1[[#This Row],[Termékkör]]</f>
        <v>Vizsgálat</v>
      </c>
      <c r="G1681" s="4">
        <f>Table1[[#This Row],[SzumElad]]</f>
        <v>81150</v>
      </c>
      <c r="H1681" s="7">
        <f>Table1[[#This Row],[Jut_%]]</f>
        <v>10</v>
      </c>
      <c r="I1681" s="4">
        <f>Table1[[#This Row],[Jut]]</f>
        <v>8115</v>
      </c>
      <c r="J1681" s="4">
        <f>Table1[[#This Row],[Column1]]</f>
        <v>0</v>
      </c>
    </row>
    <row r="1682" spans="1:10" hidden="1" x14ac:dyDescent="0.3">
      <c r="A1682" s="2" t="str">
        <f>Table1[[#This Row],[Befolyt]]</f>
        <v>i</v>
      </c>
      <c r="B1682" t="str">
        <f>Table1[[#This Row],[ÜK]]</f>
        <v>Négyesy Gábor</v>
      </c>
      <c r="C1682" s="3" t="str">
        <f>Table1[[#This Row],[Szla]]</f>
        <v>298/2026</v>
      </c>
      <c r="D1682" s="6">
        <f>Table1[[#This Row],[Kelt_hó]]</f>
        <v>1</v>
      </c>
      <c r="E1682" t="str">
        <f>Table1[[#This Row],[Vevő]]</f>
        <v>Tools Control Kft.</v>
      </c>
      <c r="F1682" t="str">
        <f>Table1[[#This Row],[Termékkör]]</f>
        <v>Kiszállás</v>
      </c>
      <c r="G1682" s="4">
        <f>Table1[[#This Row],[SzumElad]]</f>
        <v>8500</v>
      </c>
      <c r="H1682" s="7">
        <f>Table1[[#This Row],[Jut_%]]</f>
        <v>0</v>
      </c>
      <c r="I1682" s="4">
        <f>Table1[[#This Row],[Jut]]</f>
        <v>0</v>
      </c>
      <c r="J1682" s="4">
        <f>Table1[[#This Row],[Column1]]</f>
        <v>0</v>
      </c>
    </row>
    <row r="1683" spans="1:10" hidden="1" x14ac:dyDescent="0.3">
      <c r="A1683" s="2" t="str">
        <f>Table1[[#This Row],[Befolyt]]</f>
        <v>i</v>
      </c>
      <c r="B1683" t="str">
        <f>Table1[[#This Row],[ÜK]]</f>
        <v>Nagy Gergely</v>
      </c>
      <c r="C1683" s="3" t="str">
        <f>Table1[[#This Row],[Szla]]</f>
        <v>297/2026</v>
      </c>
      <c r="D1683" s="6">
        <f>Table1[[#This Row],[Kelt_hó]]</f>
        <v>1</v>
      </c>
      <c r="E1683" t="str">
        <f>Table1[[#This Row],[Vevő]]</f>
        <v>Best-Vill 2000 Kft</v>
      </c>
      <c r="F1683" t="str">
        <f>Table1[[#This Row],[Termékkör]]</f>
        <v>Vizsgálat</v>
      </c>
      <c r="G1683" s="4">
        <f>Table1[[#This Row],[SzumElad]]</f>
        <v>15000</v>
      </c>
      <c r="H1683" s="7">
        <f>Table1[[#This Row],[Jut_%]]</f>
        <v>10</v>
      </c>
      <c r="I1683" s="4">
        <f>Table1[[#This Row],[Jut]]</f>
        <v>1500</v>
      </c>
      <c r="J1683" s="4">
        <f>Table1[[#This Row],[Column1]]</f>
        <v>0</v>
      </c>
    </row>
    <row r="1684" spans="1:10" hidden="1" x14ac:dyDescent="0.3">
      <c r="A1684" s="2" t="str">
        <f>Table1[[#This Row],[Befolyt]]</f>
        <v>n</v>
      </c>
      <c r="B1684" t="str">
        <f>Table1[[#This Row],[ÜK]]</f>
        <v>Molnár Ferenc</v>
      </c>
      <c r="C1684" s="3" t="str">
        <f>Table1[[#This Row],[Szla]]</f>
        <v>296/2026</v>
      </c>
      <c r="D1684" s="6">
        <f>Table1[[#This Row],[Kelt_hó]]</f>
        <v>1</v>
      </c>
      <c r="E1684" t="str">
        <f>Table1[[#This Row],[Vevő]]</f>
        <v>Schwarzmüller Kft.</v>
      </c>
      <c r="F1684" t="str">
        <f>Table1[[#This Row],[Termékkör]]</f>
        <v>Lánc függesztékek</v>
      </c>
      <c r="G1684" s="4">
        <f>Table1[[#This Row],[SzumElad]]</f>
        <v>92800</v>
      </c>
      <c r="H1684" s="7">
        <f>Table1[[#This Row],[Jut_%]]</f>
        <v>5</v>
      </c>
      <c r="I1684" s="4">
        <f>Table1[[#This Row],[Jut]]</f>
        <v>4640</v>
      </c>
      <c r="J1684" s="4">
        <f>Table1[[#This Row],[Column1]]</f>
        <v>0</v>
      </c>
    </row>
    <row r="1685" spans="1:10" hidden="1" x14ac:dyDescent="0.3">
      <c r="A1685" s="2" t="str">
        <f>Table1[[#This Row],[Befolyt]]</f>
        <v>n</v>
      </c>
      <c r="B1685" t="str">
        <f>Table1[[#This Row],[ÜK]]</f>
        <v>Molnár Ferenc</v>
      </c>
      <c r="C1685" s="3" t="str">
        <f>Table1[[#This Row],[Szla]]</f>
        <v>296/2026</v>
      </c>
      <c r="D1685" s="6">
        <f>Table1[[#This Row],[Kelt_hó]]</f>
        <v>1</v>
      </c>
      <c r="E1685" t="str">
        <f>Table1[[#This Row],[Vevő]]</f>
        <v>Schwarzmüller Kft.</v>
      </c>
      <c r="F1685" t="str">
        <f>Table1[[#This Row],[Termékkör]]</f>
        <v>Fuvar</v>
      </c>
      <c r="G1685" s="4">
        <f>Table1[[#This Row],[SzumElad]]</f>
        <v>0</v>
      </c>
      <c r="H1685" s="7">
        <f>Table1[[#This Row],[Jut_%]]</f>
        <v>0</v>
      </c>
      <c r="I1685" s="4">
        <f>Table1[[#This Row],[Jut]]</f>
        <v>0</v>
      </c>
      <c r="J1685" s="4">
        <f>Table1[[#This Row],[Column1]]</f>
        <v>0</v>
      </c>
    </row>
    <row r="1686" spans="1:10" hidden="1" x14ac:dyDescent="0.3">
      <c r="A1686" s="2" t="str">
        <f>Table1[[#This Row],[Befolyt]]</f>
        <v>n</v>
      </c>
      <c r="B1686" t="str">
        <f>Table1[[#This Row],[ÜK]]</f>
        <v>Molnár Ferenc</v>
      </c>
      <c r="C1686" s="3" t="str">
        <f>Table1[[#This Row],[Szla]]</f>
        <v>296/2026</v>
      </c>
      <c r="D1686" s="6">
        <f>Table1[[#This Row],[Kelt_hó]]</f>
        <v>1</v>
      </c>
      <c r="E1686" t="str">
        <f>Table1[[#This Row],[Vevő]]</f>
        <v>Schwarzmüller Kft.</v>
      </c>
      <c r="F1686" t="str">
        <f>Table1[[#This Row],[Termékkör]]</f>
        <v>Lánc függesztékek</v>
      </c>
      <c r="G1686" s="4">
        <f>Table1[[#This Row],[SzumElad]]</f>
        <v>46560</v>
      </c>
      <c r="H1686" s="7">
        <f>Table1[[#This Row],[Jut_%]]</f>
        <v>4.5</v>
      </c>
      <c r="I1686" s="4">
        <f>Table1[[#This Row],[Jut]]</f>
        <v>2095.1999999999998</v>
      </c>
      <c r="J1686" s="4">
        <f>Table1[[#This Row],[Column1]]</f>
        <v>0</v>
      </c>
    </row>
    <row r="1687" spans="1:10" hidden="1" x14ac:dyDescent="0.3">
      <c r="A1687" s="2" t="str">
        <f>Table1[[#This Row],[Befolyt]]</f>
        <v>n</v>
      </c>
      <c r="B1687" t="str">
        <f>Table1[[#This Row],[ÜK]]</f>
        <v>Molnár Ferenc</v>
      </c>
      <c r="C1687" s="3" t="str">
        <f>Table1[[#This Row],[Szla]]</f>
        <v>296/2026</v>
      </c>
      <c r="D1687" s="6">
        <f>Table1[[#This Row],[Kelt_hó]]</f>
        <v>1</v>
      </c>
      <c r="E1687" t="str">
        <f>Table1[[#This Row],[Vevő]]</f>
        <v>Schwarzmüller Kft.</v>
      </c>
      <c r="F1687" t="str">
        <f>Table1[[#This Row],[Termékkör]]</f>
        <v>Lánc függesztékek</v>
      </c>
      <c r="G1687" s="4">
        <f>Table1[[#This Row],[SzumElad]]</f>
        <v>46560</v>
      </c>
      <c r="H1687" s="7">
        <f>Table1[[#This Row],[Jut_%]]</f>
        <v>4.5</v>
      </c>
      <c r="I1687" s="4">
        <f>Table1[[#This Row],[Jut]]</f>
        <v>2095.1999999999998</v>
      </c>
      <c r="J1687" s="4">
        <f>Table1[[#This Row],[Column1]]</f>
        <v>0</v>
      </c>
    </row>
    <row r="1688" spans="1:10" hidden="1" x14ac:dyDescent="0.3">
      <c r="A1688" s="2" t="str">
        <f>Table1[[#This Row],[Befolyt]]</f>
        <v>n</v>
      </c>
      <c r="B1688" t="str">
        <f>Table1[[#This Row],[ÜK]]</f>
        <v>Molnár Ferenc</v>
      </c>
      <c r="C1688" s="3" t="str">
        <f>Table1[[#This Row],[Szla]]</f>
        <v>296/2026</v>
      </c>
      <c r="D1688" s="6">
        <f>Table1[[#This Row],[Kelt_hó]]</f>
        <v>1</v>
      </c>
      <c r="E1688" t="str">
        <f>Table1[[#This Row],[Vevő]]</f>
        <v>Schwarzmüller Kft.</v>
      </c>
      <c r="F1688" t="str">
        <f>Table1[[#This Row],[Termékkör]]</f>
        <v>Fuvar</v>
      </c>
      <c r="G1688" s="4">
        <f>Table1[[#This Row],[SzumElad]]</f>
        <v>0</v>
      </c>
      <c r="H1688" s="7">
        <f>Table1[[#This Row],[Jut_%]]</f>
        <v>0</v>
      </c>
      <c r="I1688" s="4">
        <f>Table1[[#This Row],[Jut]]</f>
        <v>0</v>
      </c>
      <c r="J1688" s="4">
        <f>Table1[[#This Row],[Column1]]</f>
        <v>0</v>
      </c>
    </row>
    <row r="1689" spans="1:10" hidden="1" x14ac:dyDescent="0.3">
      <c r="A1689" s="2" t="str">
        <f>Table1[[#This Row],[Befolyt]]</f>
        <v>i</v>
      </c>
      <c r="B1689" t="str">
        <f>Table1[[#This Row],[ÜK]]</f>
        <v>Horváth István</v>
      </c>
      <c r="C1689" s="3" t="str">
        <f>Table1[[#This Row],[Szla]]</f>
        <v>295/2026</v>
      </c>
      <c r="D1689" s="6">
        <f>Table1[[#This Row],[Kelt_hó]]</f>
        <v>1</v>
      </c>
      <c r="E1689" t="str">
        <f>Table1[[#This Row],[Vevő]]</f>
        <v>Qvantum Energy Technology Kft.</v>
      </c>
      <c r="F1689" t="str">
        <f>Table1[[#This Row],[Termékkör]]</f>
        <v>Előleg</v>
      </c>
      <c r="G1689" s="4">
        <f>Table1[[#This Row],[SzumElad]]</f>
        <v>3796621.5</v>
      </c>
      <c r="H1689" s="7">
        <f>Table1[[#This Row],[Jut_%]]</f>
        <v>0</v>
      </c>
      <c r="I1689" s="4">
        <f>Table1[[#This Row],[Jut]]</f>
        <v>0</v>
      </c>
      <c r="J1689" s="4">
        <f>Table1[[#This Row],[Column1]]</f>
        <v>1</v>
      </c>
    </row>
    <row r="1690" spans="1:10" hidden="1" x14ac:dyDescent="0.3">
      <c r="A1690" s="2" t="str">
        <f>Table1[[#This Row],[Befolyt]]</f>
        <v>n</v>
      </c>
      <c r="B1690" t="str">
        <f>Table1[[#This Row],[ÜK]]</f>
        <v>Horváth István.</v>
      </c>
      <c r="C1690" s="3" t="str">
        <f>Table1[[#This Row],[Szla]]</f>
        <v>294/2026</v>
      </c>
      <c r="D1690" s="6">
        <f>Table1[[#This Row],[Kelt_hó]]</f>
        <v>1</v>
      </c>
      <c r="E1690" t="str">
        <f>Table1[[#This Row],[Vevő]]</f>
        <v>Framest Kft.</v>
      </c>
      <c r="F1690" t="str">
        <f>Table1[[#This Row],[Termékkör]]</f>
        <v>Emelőszerkezetek</v>
      </c>
      <c r="G1690" s="4">
        <f>Table1[[#This Row],[SzumElad]]</f>
        <v>37700</v>
      </c>
      <c r="H1690" s="7">
        <f>Table1[[#This Row],[Jut_%]]</f>
        <v>1</v>
      </c>
      <c r="I1690" s="4">
        <f>Table1[[#This Row],[Jut]]</f>
        <v>377</v>
      </c>
      <c r="J1690" s="4">
        <f>Table1[[#This Row],[Column1]]</f>
        <v>0</v>
      </c>
    </row>
    <row r="1691" spans="1:10" hidden="1" x14ac:dyDescent="0.3">
      <c r="A1691" s="2" t="str">
        <f>Table1[[#This Row],[Befolyt]]</f>
        <v>n</v>
      </c>
      <c r="B1691" t="str">
        <f>Table1[[#This Row],[ÜK]]</f>
        <v>Horváth István.</v>
      </c>
      <c r="C1691" s="3" t="str">
        <f>Table1[[#This Row],[Szla]]</f>
        <v>294/2026</v>
      </c>
      <c r="D1691" s="6">
        <f>Table1[[#This Row],[Kelt_hó]]</f>
        <v>1</v>
      </c>
      <c r="E1691" t="str">
        <f>Table1[[#This Row],[Vevő]]</f>
        <v>Framest Kft.</v>
      </c>
      <c r="F1691" t="str">
        <f>Table1[[#This Row],[Termékkör]]</f>
        <v>Fuvar</v>
      </c>
      <c r="G1691" s="4">
        <f>Table1[[#This Row],[SzumElad]]</f>
        <v>2500</v>
      </c>
      <c r="H1691" s="7">
        <f>Table1[[#This Row],[Jut_%]]</f>
        <v>0</v>
      </c>
      <c r="I1691" s="4">
        <f>Table1[[#This Row],[Jut]]</f>
        <v>0</v>
      </c>
      <c r="J1691" s="4">
        <f>Table1[[#This Row],[Column1]]</f>
        <v>0</v>
      </c>
    </row>
    <row r="1692" spans="1:10" hidden="1" x14ac:dyDescent="0.3">
      <c r="A1692" s="2" t="str">
        <f>Table1[[#This Row],[Befolyt]]</f>
        <v>i</v>
      </c>
      <c r="B1692" t="str">
        <f>Table1[[#This Row],[ÜK]]</f>
        <v>Halász Miklós</v>
      </c>
      <c r="C1692" s="3" t="str">
        <f>Table1[[#This Row],[Szla]]</f>
        <v>293/2026</v>
      </c>
      <c r="D1692" s="6">
        <f>Table1[[#This Row],[Kelt_hó]]</f>
        <v>1</v>
      </c>
      <c r="E1692" t="str">
        <f>Table1[[#This Row],[Vevő]]</f>
        <v>Körösfémker Kft</v>
      </c>
      <c r="F1692" t="str">
        <f>Table1[[#This Row],[Termékkör]]</f>
        <v>Acélsodrony függesztékek</v>
      </c>
      <c r="G1692" s="4">
        <f>Table1[[#This Row],[SzumElad]]</f>
        <v>30455</v>
      </c>
      <c r="H1692" s="7">
        <f>Table1[[#This Row],[Jut_%]]</f>
        <v>1</v>
      </c>
      <c r="I1692" s="4">
        <f>Table1[[#This Row],[Jut]]</f>
        <v>304.55</v>
      </c>
      <c r="J1692" s="4">
        <f>Table1[[#This Row],[Column1]]</f>
        <v>0</v>
      </c>
    </row>
    <row r="1693" spans="1:10" hidden="1" x14ac:dyDescent="0.3">
      <c r="A1693" s="2" t="str">
        <f>Table1[[#This Row],[Befolyt]]</f>
        <v>i</v>
      </c>
      <c r="B1693" t="str">
        <f>Table1[[#This Row],[ÜK]]</f>
        <v>Halász Miklós</v>
      </c>
      <c r="C1693" s="3" t="str">
        <f>Table1[[#This Row],[Szla]]</f>
        <v>293/2026</v>
      </c>
      <c r="D1693" s="6">
        <f>Table1[[#This Row],[Kelt_hó]]</f>
        <v>1</v>
      </c>
      <c r="E1693" t="str">
        <f>Table1[[#This Row],[Vevő]]</f>
        <v>Körösfémker Kft</v>
      </c>
      <c r="F1693" t="str">
        <f>Table1[[#This Row],[Termékkör]]</f>
        <v>Fuvar</v>
      </c>
      <c r="G1693" s="4">
        <f>Table1[[#This Row],[SzumElad]]</f>
        <v>3000</v>
      </c>
      <c r="H1693" s="7">
        <f>Table1[[#This Row],[Jut_%]]</f>
        <v>0</v>
      </c>
      <c r="I1693" s="4">
        <f>Table1[[#This Row],[Jut]]</f>
        <v>0</v>
      </c>
      <c r="J1693" s="4">
        <f>Table1[[#This Row],[Column1]]</f>
        <v>0</v>
      </c>
    </row>
    <row r="1694" spans="1:10" hidden="1" x14ac:dyDescent="0.3">
      <c r="A1694" s="2" t="str">
        <f>Table1[[#This Row],[Befolyt]]</f>
        <v>i</v>
      </c>
      <c r="B1694" t="str">
        <f>Table1[[#This Row],[ÜK]]</f>
        <v>Simon Jenő</v>
      </c>
      <c r="C1694" s="3" t="str">
        <f>Table1[[#This Row],[Szla]]</f>
        <v>292/2026</v>
      </c>
      <c r="D1694" s="6">
        <f>Table1[[#This Row],[Kelt_hó]]</f>
        <v>1</v>
      </c>
      <c r="E1694" t="str">
        <f>Table1[[#This Row],[Vevő]]</f>
        <v>DGA Gépgyártó és Automatizálási Kft.</v>
      </c>
      <c r="F1694" t="str">
        <f>Table1[[#This Row],[Termékkör]]</f>
        <v>Vizsgálat</v>
      </c>
      <c r="G1694" s="4">
        <f>Table1[[#This Row],[SzumElad]]</f>
        <v>13400</v>
      </c>
      <c r="H1694" s="7">
        <f>Table1[[#This Row],[Jut_%]]</f>
        <v>10</v>
      </c>
      <c r="I1694" s="4">
        <f>Table1[[#This Row],[Jut]]</f>
        <v>1340</v>
      </c>
      <c r="J1694" s="4">
        <f>Table1[[#This Row],[Column1]]</f>
        <v>0</v>
      </c>
    </row>
    <row r="1695" spans="1:10" hidden="1" x14ac:dyDescent="0.3">
      <c r="A1695" s="2" t="str">
        <f>Table1[[#This Row],[Befolyt]]</f>
        <v>i</v>
      </c>
      <c r="B1695" t="str">
        <f>Table1[[#This Row],[ÜK]]</f>
        <v>Simon Jenő</v>
      </c>
      <c r="C1695" s="3" t="str">
        <f>Table1[[#This Row],[Szla]]</f>
        <v>292/2026</v>
      </c>
      <c r="D1695" s="6">
        <f>Table1[[#This Row],[Kelt_hó]]</f>
        <v>1</v>
      </c>
      <c r="E1695" t="str">
        <f>Table1[[#This Row],[Vevő]]</f>
        <v>DGA Gépgyártó és Automatizálási Kft.</v>
      </c>
      <c r="F1695" t="str">
        <f>Table1[[#This Row],[Termékkör]]</f>
        <v>Vizsgálat</v>
      </c>
      <c r="G1695" s="4">
        <f>Table1[[#This Row],[SzumElad]]</f>
        <v>1600</v>
      </c>
      <c r="H1695" s="7">
        <f>Table1[[#This Row],[Jut_%]]</f>
        <v>10</v>
      </c>
      <c r="I1695" s="4">
        <f>Table1[[#This Row],[Jut]]</f>
        <v>160</v>
      </c>
      <c r="J1695" s="4">
        <f>Table1[[#This Row],[Column1]]</f>
        <v>0</v>
      </c>
    </row>
    <row r="1696" spans="1:10" hidden="1" x14ac:dyDescent="0.3">
      <c r="A1696" s="2" t="str">
        <f>Table1[[#This Row],[Befolyt]]</f>
        <v>i</v>
      </c>
      <c r="B1696" t="str">
        <f>Table1[[#This Row],[ÜK]]</f>
        <v>Simon Jenő</v>
      </c>
      <c r="C1696" s="3" t="str">
        <f>Table1[[#This Row],[Szla]]</f>
        <v>292/2026</v>
      </c>
      <c r="D1696" s="6">
        <f>Table1[[#This Row],[Kelt_hó]]</f>
        <v>1</v>
      </c>
      <c r="E1696" t="str">
        <f>Table1[[#This Row],[Vevő]]</f>
        <v>DGA Gépgyártó és Automatizálási Kft.</v>
      </c>
      <c r="F1696" t="str">
        <f>Table1[[#This Row],[Termékkör]]</f>
        <v>Saját munka</v>
      </c>
      <c r="G1696" s="4">
        <f>Table1[[#This Row],[SzumElad]]</f>
        <v>12000</v>
      </c>
      <c r="H1696" s="7">
        <f>Table1[[#This Row],[Jut_%]]</f>
        <v>0</v>
      </c>
      <c r="I1696" s="4">
        <f>Table1[[#This Row],[Jut]]</f>
        <v>0</v>
      </c>
      <c r="J1696" s="4">
        <f>Table1[[#This Row],[Column1]]</f>
        <v>0</v>
      </c>
    </row>
    <row r="1697" spans="1:10" hidden="1" x14ac:dyDescent="0.3">
      <c r="A1697" s="2" t="str">
        <f>Table1[[#This Row],[Befolyt]]</f>
        <v>i</v>
      </c>
      <c r="B1697" t="str">
        <f>Table1[[#This Row],[ÜK]]</f>
        <v>Simon Jenő</v>
      </c>
      <c r="C1697" s="3" t="str">
        <f>Table1[[#This Row],[Szla]]</f>
        <v>292/2026</v>
      </c>
      <c r="D1697" s="6">
        <f>Table1[[#This Row],[Kelt_hó]]</f>
        <v>1</v>
      </c>
      <c r="E1697" t="str">
        <f>Table1[[#This Row],[Vevő]]</f>
        <v>DGA Gépgyártó és Automatizálási Kft.</v>
      </c>
      <c r="F1697" t="str">
        <f>Table1[[#This Row],[Termékkör]]</f>
        <v>Megfogók</v>
      </c>
      <c r="G1697" s="4">
        <f>Table1[[#This Row],[SzumElad]]</f>
        <v>7500</v>
      </c>
      <c r="H1697" s="7">
        <f>Table1[[#This Row],[Jut_%]]</f>
        <v>5</v>
      </c>
      <c r="I1697" s="4">
        <f>Table1[[#This Row],[Jut]]</f>
        <v>375</v>
      </c>
      <c r="J1697" s="4">
        <f>Table1[[#This Row],[Column1]]</f>
        <v>0</v>
      </c>
    </row>
    <row r="1698" spans="1:10" hidden="1" x14ac:dyDescent="0.3">
      <c r="A1698" s="2" t="str">
        <f>Table1[[#This Row],[Befolyt]]</f>
        <v>i</v>
      </c>
      <c r="B1698" t="str">
        <f>Table1[[#This Row],[ÜK]]</f>
        <v>Simon Jenő</v>
      </c>
      <c r="C1698" s="3" t="str">
        <f>Table1[[#This Row],[Szla]]</f>
        <v>292/2026</v>
      </c>
      <c r="D1698" s="6">
        <f>Table1[[#This Row],[Kelt_hó]]</f>
        <v>1</v>
      </c>
      <c r="E1698" t="str">
        <f>Table1[[#This Row],[Vevő]]</f>
        <v>DGA Gépgyártó és Automatizálási Kft.</v>
      </c>
      <c r="F1698" t="str">
        <f>Table1[[#This Row],[Termékkör]]</f>
        <v>Megfogók</v>
      </c>
      <c r="G1698" s="4">
        <f>Table1[[#This Row],[SzumElad]]</f>
        <v>28620</v>
      </c>
      <c r="H1698" s="7">
        <f>Table1[[#This Row],[Jut_%]]</f>
        <v>5</v>
      </c>
      <c r="I1698" s="4">
        <f>Table1[[#This Row],[Jut]]</f>
        <v>1431</v>
      </c>
      <c r="J1698" s="4">
        <f>Table1[[#This Row],[Column1]]</f>
        <v>0</v>
      </c>
    </row>
    <row r="1699" spans="1:10" hidden="1" x14ac:dyDescent="0.3">
      <c r="A1699" s="2" t="str">
        <f>Table1[[#This Row],[Befolyt]]</f>
        <v>i</v>
      </c>
      <c r="B1699" t="str">
        <f>Table1[[#This Row],[ÜK]]</f>
        <v>Simon Jenő</v>
      </c>
      <c r="C1699" s="3" t="str">
        <f>Table1[[#This Row],[Szla]]</f>
        <v>291/2026</v>
      </c>
      <c r="D1699" s="6">
        <f>Table1[[#This Row],[Kelt_hó]]</f>
        <v>1</v>
      </c>
      <c r="E1699" t="str">
        <f>Table1[[#This Row],[Vevő]]</f>
        <v>DGA Gépgyártó és Automatizálási Kft.</v>
      </c>
      <c r="F1699" t="str">
        <f>Table1[[#This Row],[Termékkör]]</f>
        <v>Textilkötelek hevederek</v>
      </c>
      <c r="G1699" s="4">
        <f>Table1[[#This Row],[SzumElad]]</f>
        <v>34960</v>
      </c>
      <c r="H1699" s="7">
        <f>Table1[[#This Row],[Jut_%]]</f>
        <v>13.4</v>
      </c>
      <c r="I1699" s="4">
        <f>Table1[[#This Row],[Jut]]</f>
        <v>4684.6400000000003</v>
      </c>
      <c r="J1699" s="4">
        <f>Table1[[#This Row],[Column1]]</f>
        <v>0</v>
      </c>
    </row>
    <row r="1700" spans="1:10" hidden="1" x14ac:dyDescent="0.3">
      <c r="A1700" s="2" t="str">
        <f>Table1[[#This Row],[Befolyt]]</f>
        <v>i</v>
      </c>
      <c r="B1700" t="str">
        <f>Table1[[#This Row],[ÜK]]</f>
        <v>Simon Jenő</v>
      </c>
      <c r="C1700" s="3" t="str">
        <f>Table1[[#This Row],[Szla]]</f>
        <v>291/2026</v>
      </c>
      <c r="D1700" s="6">
        <f>Table1[[#This Row],[Kelt_hó]]</f>
        <v>1</v>
      </c>
      <c r="E1700" t="str">
        <f>Table1[[#This Row],[Vevő]]</f>
        <v>DGA Gépgyártó és Automatizálási Kft.</v>
      </c>
      <c r="F1700" t="str">
        <f>Table1[[#This Row],[Termékkör]]</f>
        <v>Textilkötelek hevederek</v>
      </c>
      <c r="G1700" s="4">
        <f>Table1[[#This Row],[SzumElad]]</f>
        <v>14700</v>
      </c>
      <c r="H1700" s="7">
        <f>Table1[[#This Row],[Jut_%]]</f>
        <v>11.84</v>
      </c>
      <c r="I1700" s="4">
        <f>Table1[[#This Row],[Jut]]</f>
        <v>1740.48</v>
      </c>
      <c r="J1700" s="4">
        <f>Table1[[#This Row],[Column1]]</f>
        <v>0</v>
      </c>
    </row>
    <row r="1701" spans="1:10" hidden="1" x14ac:dyDescent="0.3">
      <c r="A1701" s="2" t="str">
        <f>Table1[[#This Row],[Befolyt]]</f>
        <v>i</v>
      </c>
      <c r="B1701" t="str">
        <f>Table1[[#This Row],[ÜK]]</f>
        <v>Simon Jenő</v>
      </c>
      <c r="C1701" s="3" t="str">
        <f>Table1[[#This Row],[Szla]]</f>
        <v>291/2026</v>
      </c>
      <c r="D1701" s="6">
        <f>Table1[[#This Row],[Kelt_hó]]</f>
        <v>1</v>
      </c>
      <c r="E1701" t="str">
        <f>Table1[[#This Row],[Vevő]]</f>
        <v>DGA Gépgyártó és Automatizálási Kft.</v>
      </c>
      <c r="F1701" t="str">
        <f>Table1[[#This Row],[Termékkör]]</f>
        <v>Textilkötelek hevederek</v>
      </c>
      <c r="G1701" s="4">
        <f>Table1[[#This Row],[SzumElad]]</f>
        <v>9000</v>
      </c>
      <c r="H1701" s="7">
        <f>Table1[[#This Row],[Jut_%]]</f>
        <v>10</v>
      </c>
      <c r="I1701" s="4">
        <f>Table1[[#This Row],[Jut]]</f>
        <v>900</v>
      </c>
      <c r="J1701" s="4">
        <f>Table1[[#This Row],[Column1]]</f>
        <v>0</v>
      </c>
    </row>
    <row r="1702" spans="1:10" hidden="1" x14ac:dyDescent="0.3">
      <c r="A1702" s="2" t="str">
        <f>Table1[[#This Row],[Befolyt]]</f>
        <v>i</v>
      </c>
      <c r="B1702" t="str">
        <f>Table1[[#This Row],[ÜK]]</f>
        <v>Simon Jenő</v>
      </c>
      <c r="C1702" s="3" t="str">
        <f>Table1[[#This Row],[Szla]]</f>
        <v>291/2026</v>
      </c>
      <c r="D1702" s="6">
        <f>Table1[[#This Row],[Kelt_hó]]</f>
        <v>1</v>
      </c>
      <c r="E1702" t="str">
        <f>Table1[[#This Row],[Vevő]]</f>
        <v>DGA Gépgyártó és Automatizálási Kft.</v>
      </c>
      <c r="F1702" t="str">
        <f>Table1[[#This Row],[Termékkör]]</f>
        <v>Textilkötelek hevederek</v>
      </c>
      <c r="G1702" s="4">
        <f>Table1[[#This Row],[SzumElad]]</f>
        <v>6000</v>
      </c>
      <c r="H1702" s="7">
        <f>Table1[[#This Row],[Jut_%]]</f>
        <v>15</v>
      </c>
      <c r="I1702" s="4">
        <f>Table1[[#This Row],[Jut]]</f>
        <v>900</v>
      </c>
      <c r="J1702" s="4">
        <f>Table1[[#This Row],[Column1]]</f>
        <v>0</v>
      </c>
    </row>
    <row r="1703" spans="1:10" hidden="1" x14ac:dyDescent="0.3">
      <c r="A1703" s="2" t="str">
        <f>Table1[[#This Row],[Befolyt]]</f>
        <v>i</v>
      </c>
      <c r="B1703" t="str">
        <f>Table1[[#This Row],[ÜK]]</f>
        <v>Simon Jenő</v>
      </c>
      <c r="C1703" s="3" t="str">
        <f>Table1[[#This Row],[Szla]]</f>
        <v>291/2026</v>
      </c>
      <c r="D1703" s="6">
        <f>Table1[[#This Row],[Kelt_hó]]</f>
        <v>1</v>
      </c>
      <c r="E1703" t="str">
        <f>Table1[[#This Row],[Vevő]]</f>
        <v>DGA Gépgyártó és Automatizálási Kft.</v>
      </c>
      <c r="F1703" t="str">
        <f>Table1[[#This Row],[Termékkör]]</f>
        <v>Acélsodrony függesztékek</v>
      </c>
      <c r="G1703" s="4">
        <f>Table1[[#This Row],[SzumElad]]</f>
        <v>24800</v>
      </c>
      <c r="H1703" s="7">
        <f>Table1[[#This Row],[Jut_%]]</f>
        <v>12.76</v>
      </c>
      <c r="I1703" s="4">
        <f>Table1[[#This Row],[Jut]]</f>
        <v>3164.48</v>
      </c>
      <c r="J1703" s="4">
        <f>Table1[[#This Row],[Column1]]</f>
        <v>0</v>
      </c>
    </row>
    <row r="1704" spans="1:10" hidden="1" x14ac:dyDescent="0.3">
      <c r="A1704" s="2" t="str">
        <f>Table1[[#This Row],[Befolyt]]</f>
        <v>i</v>
      </c>
      <c r="B1704" t="str">
        <f>Table1[[#This Row],[ÜK]]</f>
        <v>Simon Jenő</v>
      </c>
      <c r="C1704" s="3" t="str">
        <f>Table1[[#This Row],[Szla]]</f>
        <v>291/2026</v>
      </c>
      <c r="D1704" s="6">
        <f>Table1[[#This Row],[Kelt_hó]]</f>
        <v>1</v>
      </c>
      <c r="E1704" t="str">
        <f>Table1[[#This Row],[Vevő]]</f>
        <v>DGA Gépgyártó és Automatizálási Kft.</v>
      </c>
      <c r="F1704" t="str">
        <f>Table1[[#This Row],[Termékkör]]</f>
        <v>Fuvar</v>
      </c>
      <c r="G1704" s="4">
        <f>Table1[[#This Row],[SzumElad]]</f>
        <v>0</v>
      </c>
      <c r="H1704" s="7">
        <f>Table1[[#This Row],[Jut_%]]</f>
        <v>0</v>
      </c>
      <c r="I1704" s="4">
        <f>Table1[[#This Row],[Jut]]</f>
        <v>0</v>
      </c>
      <c r="J1704" s="4">
        <f>Table1[[#This Row],[Column1]]</f>
        <v>0</v>
      </c>
    </row>
    <row r="1705" spans="1:10" hidden="1" x14ac:dyDescent="0.3">
      <c r="A1705" s="2" t="str">
        <f>Table1[[#This Row],[Befolyt]]</f>
        <v>i</v>
      </c>
      <c r="B1705" t="str">
        <f>Table1[[#This Row],[ÜK]]</f>
        <v>Molnár Ferenc</v>
      </c>
      <c r="C1705" s="3" t="str">
        <f>Table1[[#This Row],[Szla]]</f>
        <v>290/2026</v>
      </c>
      <c r="D1705" s="6">
        <f>Table1[[#This Row],[Kelt_hó]]</f>
        <v>1</v>
      </c>
      <c r="E1705" t="str">
        <f>Table1[[#This Row],[Vevő]]</f>
        <v>SZ-Gépész Kft.</v>
      </c>
      <c r="F1705" t="str">
        <f>Table1[[#This Row],[Termékkör]]</f>
        <v>Vizsgálat</v>
      </c>
      <c r="G1705" s="4">
        <f>Table1[[#This Row],[SzumElad]]</f>
        <v>23740</v>
      </c>
      <c r="H1705" s="7">
        <f>Table1[[#This Row],[Jut_%]]</f>
        <v>10</v>
      </c>
      <c r="I1705" s="4">
        <f>Table1[[#This Row],[Jut]]</f>
        <v>2374</v>
      </c>
      <c r="J1705" s="4">
        <f>Table1[[#This Row],[Column1]]</f>
        <v>0</v>
      </c>
    </row>
    <row r="1706" spans="1:10" hidden="1" x14ac:dyDescent="0.3">
      <c r="A1706" s="2" t="str">
        <f>Table1[[#This Row],[Befolyt]]</f>
        <v>i</v>
      </c>
      <c r="B1706" t="str">
        <f>Table1[[#This Row],[ÜK]]</f>
        <v>Molnár Ferenc</v>
      </c>
      <c r="C1706" s="3" t="str">
        <f>Table1[[#This Row],[Szla]]</f>
        <v>290/2026</v>
      </c>
      <c r="D1706" s="6">
        <f>Table1[[#This Row],[Kelt_hó]]</f>
        <v>1</v>
      </c>
      <c r="E1706" t="str">
        <f>Table1[[#This Row],[Vevő]]</f>
        <v>SZ-Gépész Kft.</v>
      </c>
      <c r="F1706" t="str">
        <f>Table1[[#This Row],[Termékkör]]</f>
        <v>Fuvar</v>
      </c>
      <c r="G1706" s="4">
        <f>Table1[[#This Row],[SzumElad]]</f>
        <v>2148</v>
      </c>
      <c r="H1706" s="7">
        <f>Table1[[#This Row],[Jut_%]]</f>
        <v>0</v>
      </c>
      <c r="I1706" s="4">
        <f>Table1[[#This Row],[Jut]]</f>
        <v>0</v>
      </c>
      <c r="J1706" s="4">
        <f>Table1[[#This Row],[Column1]]</f>
        <v>0</v>
      </c>
    </row>
    <row r="1707" spans="1:10" hidden="1" x14ac:dyDescent="0.3">
      <c r="A1707" s="2" t="str">
        <f>Table1[[#This Row],[Befolyt]]</f>
        <v>i</v>
      </c>
      <c r="B1707" t="str">
        <f>Table1[[#This Row],[ÜK]]</f>
        <v>Simon Jenő</v>
      </c>
      <c r="C1707" s="3" t="str">
        <f>Table1[[#This Row],[Szla]]</f>
        <v>289/2026</v>
      </c>
      <c r="D1707" s="6">
        <f>Table1[[#This Row],[Kelt_hó]]</f>
        <v>1</v>
      </c>
      <c r="E1707" t="str">
        <f>Table1[[#This Row],[Vevő]]</f>
        <v>DGA Gépgyártó és Automatizálási Kft.</v>
      </c>
      <c r="F1707" t="str">
        <f>Table1[[#This Row],[Termékkör]]</f>
        <v>Emelőmágnesek</v>
      </c>
      <c r="G1707" s="4">
        <f>Table1[[#This Row],[SzumElad]]</f>
        <v>102800</v>
      </c>
      <c r="H1707" s="7">
        <f>Table1[[#This Row],[Jut_%]]</f>
        <v>1.47</v>
      </c>
      <c r="I1707" s="4">
        <f>Table1[[#This Row],[Jut]]</f>
        <v>1511.16</v>
      </c>
      <c r="J1707" s="4">
        <f>Table1[[#This Row],[Column1]]</f>
        <v>0</v>
      </c>
    </row>
    <row r="1708" spans="1:10" hidden="1" x14ac:dyDescent="0.3">
      <c r="A1708" s="2" t="str">
        <f>Table1[[#This Row],[Befolyt]]</f>
        <v>i</v>
      </c>
      <c r="B1708" t="str">
        <f>Table1[[#This Row],[ÜK]]</f>
        <v>Simon Jenő</v>
      </c>
      <c r="C1708" s="3" t="str">
        <f>Table1[[#This Row],[Szla]]</f>
        <v>289/2026</v>
      </c>
      <c r="D1708" s="6">
        <f>Table1[[#This Row],[Kelt_hó]]</f>
        <v>1</v>
      </c>
      <c r="E1708" t="str">
        <f>Table1[[#This Row],[Vevő]]</f>
        <v>DGA Gépgyártó és Automatizálási Kft.</v>
      </c>
      <c r="F1708" t="str">
        <f>Table1[[#This Row],[Termékkör]]</f>
        <v>Fuvar</v>
      </c>
      <c r="G1708" s="4">
        <f>Table1[[#This Row],[SzumElad]]</f>
        <v>3000</v>
      </c>
      <c r="H1708" s="7">
        <f>Table1[[#This Row],[Jut_%]]</f>
        <v>0</v>
      </c>
      <c r="I1708" s="4">
        <f>Table1[[#This Row],[Jut]]</f>
        <v>0</v>
      </c>
      <c r="J1708" s="4">
        <f>Table1[[#This Row],[Column1]]</f>
        <v>0</v>
      </c>
    </row>
    <row r="1709" spans="1:10" hidden="1" x14ac:dyDescent="0.3">
      <c r="A1709" s="2" t="str">
        <f>Table1[[#This Row],[Befolyt]]</f>
        <v>i</v>
      </c>
      <c r="B1709" t="str">
        <f>Table1[[#This Row],[ÜK]]</f>
        <v>Simon Jenő</v>
      </c>
      <c r="C1709" s="3" t="str">
        <f>Table1[[#This Row],[Szla]]</f>
        <v>288/2026</v>
      </c>
      <c r="D1709" s="6">
        <f>Table1[[#This Row],[Kelt_hó]]</f>
        <v>1</v>
      </c>
      <c r="E1709" t="str">
        <f>Table1[[#This Row],[Vevő]]</f>
        <v>BPW-Hungária Kft.</v>
      </c>
      <c r="F1709" t="str">
        <f>Table1[[#This Row],[Termékkör]]</f>
        <v>Textilkötelek hevederek</v>
      </c>
      <c r="G1709" s="4">
        <f>Table1[[#This Row],[SzumElad]]</f>
        <v>136800</v>
      </c>
      <c r="H1709" s="7">
        <f>Table1[[#This Row],[Jut_%]]</f>
        <v>13.68</v>
      </c>
      <c r="I1709" s="4">
        <f>Table1[[#This Row],[Jut]]</f>
        <v>18714.240000000002</v>
      </c>
      <c r="J1709" s="4">
        <f>Table1[[#This Row],[Column1]]</f>
        <v>0</v>
      </c>
    </row>
    <row r="1710" spans="1:10" hidden="1" x14ac:dyDescent="0.3">
      <c r="A1710" s="2" t="str">
        <f>Table1[[#This Row],[Befolyt]]</f>
        <v>i</v>
      </c>
      <c r="B1710" t="str">
        <f>Table1[[#This Row],[ÜK]]</f>
        <v>Simon Jenő</v>
      </c>
      <c r="C1710" s="3" t="str">
        <f>Table1[[#This Row],[Szla]]</f>
        <v>288/2026</v>
      </c>
      <c r="D1710" s="6">
        <f>Table1[[#This Row],[Kelt_hó]]</f>
        <v>1</v>
      </c>
      <c r="E1710" t="str">
        <f>Table1[[#This Row],[Vevő]]</f>
        <v>BPW-Hungária Kft.</v>
      </c>
      <c r="F1710" t="str">
        <f>Table1[[#This Row],[Termékkör]]</f>
        <v>Fuvar</v>
      </c>
      <c r="G1710" s="4">
        <f>Table1[[#This Row],[SzumElad]]</f>
        <v>0</v>
      </c>
      <c r="H1710" s="7">
        <f>Table1[[#This Row],[Jut_%]]</f>
        <v>0</v>
      </c>
      <c r="I1710" s="4">
        <f>Table1[[#This Row],[Jut]]</f>
        <v>0</v>
      </c>
      <c r="J1710" s="4">
        <f>Table1[[#This Row],[Column1]]</f>
        <v>0</v>
      </c>
    </row>
    <row r="1711" spans="1:10" hidden="1" x14ac:dyDescent="0.3">
      <c r="A1711" s="2" t="str">
        <f>Table1[[#This Row],[Befolyt]]</f>
        <v>n</v>
      </c>
      <c r="B1711" t="str">
        <f>Table1[[#This Row],[ÜK]]</f>
        <v>Hegyi Gábor</v>
      </c>
      <c r="C1711" s="3" t="str">
        <f>Table1[[#This Row],[Szla]]</f>
        <v>287/2026</v>
      </c>
      <c r="D1711" s="6">
        <f>Table1[[#This Row],[Kelt_hó]]</f>
        <v>1</v>
      </c>
      <c r="E1711" t="str">
        <f>Table1[[#This Row],[Vevő]]</f>
        <v>Flex-Fény Kft.</v>
      </c>
      <c r="F1711" t="str">
        <f>Table1[[#This Row],[Termékkör]]</f>
        <v>Acélsodrony függesztékek</v>
      </c>
      <c r="G1711" s="4">
        <f>Table1[[#This Row],[SzumElad]]</f>
        <v>69000</v>
      </c>
      <c r="H1711" s="7">
        <f>Table1[[#This Row],[Jut_%]]</f>
        <v>7.96</v>
      </c>
      <c r="I1711" s="4">
        <f>Table1[[#This Row],[Jut]]</f>
        <v>5492.4</v>
      </c>
      <c r="J1711" s="4">
        <f>Table1[[#This Row],[Column1]]</f>
        <v>0</v>
      </c>
    </row>
    <row r="1712" spans="1:10" hidden="1" x14ac:dyDescent="0.3">
      <c r="A1712" s="2" t="str">
        <f>Table1[[#This Row],[Befolyt]]</f>
        <v>n</v>
      </c>
      <c r="B1712" t="str">
        <f>Table1[[#This Row],[ÜK]]</f>
        <v>Hegyi Gábor</v>
      </c>
      <c r="C1712" s="3" t="str">
        <f>Table1[[#This Row],[Szla]]</f>
        <v>287/2026</v>
      </c>
      <c r="D1712" s="6">
        <f>Table1[[#This Row],[Kelt_hó]]</f>
        <v>1</v>
      </c>
      <c r="E1712" t="str">
        <f>Table1[[#This Row],[Vevő]]</f>
        <v>Flex-Fény Kft.</v>
      </c>
      <c r="F1712" t="str">
        <f>Table1[[#This Row],[Termékkör]]</f>
        <v>Fuvar</v>
      </c>
      <c r="G1712" s="4">
        <f>Table1[[#This Row],[SzumElad]]</f>
        <v>3000</v>
      </c>
      <c r="H1712" s="7">
        <f>Table1[[#This Row],[Jut_%]]</f>
        <v>0</v>
      </c>
      <c r="I1712" s="4">
        <f>Table1[[#This Row],[Jut]]</f>
        <v>0</v>
      </c>
      <c r="J1712" s="4">
        <f>Table1[[#This Row],[Column1]]</f>
        <v>0</v>
      </c>
    </row>
    <row r="1713" spans="1:10" hidden="1" x14ac:dyDescent="0.3">
      <c r="A1713" s="2" t="str">
        <f>Table1[[#This Row],[Befolyt]]</f>
        <v>i</v>
      </c>
      <c r="B1713" t="str">
        <f>Table1[[#This Row],[ÜK]]</f>
        <v>Molnár Ferenc</v>
      </c>
      <c r="C1713" s="3" t="str">
        <f>Table1[[#This Row],[Szla]]</f>
        <v>286/2026</v>
      </c>
      <c r="D1713" s="6">
        <f>Table1[[#This Row],[Kelt_hó]]</f>
        <v>1</v>
      </c>
      <c r="E1713" t="str">
        <f>Table1[[#This Row],[Vevő]]</f>
        <v>TLC Kft.</v>
      </c>
      <c r="F1713" t="str">
        <f>Table1[[#This Row],[Termékkör]]</f>
        <v>Előleg</v>
      </c>
      <c r="G1713" s="4">
        <f>Table1[[#This Row],[SzumElad]]</f>
        <v>981190.75</v>
      </c>
      <c r="H1713" s="7">
        <f>Table1[[#This Row],[Jut_%]]</f>
        <v>0</v>
      </c>
      <c r="I1713" s="4">
        <f>Table1[[#This Row],[Jut]]</f>
        <v>0</v>
      </c>
      <c r="J1713" s="4">
        <f>Table1[[#This Row],[Column1]]</f>
        <v>1</v>
      </c>
    </row>
    <row r="1714" spans="1:10" hidden="1" x14ac:dyDescent="0.3">
      <c r="A1714" s="2" t="str">
        <f>Table1[[#This Row],[Befolyt]]</f>
        <v>i</v>
      </c>
      <c r="B1714" t="str">
        <f>Table1[[#This Row],[ÜK]]</f>
        <v>Nagy Gergely</v>
      </c>
      <c r="C1714" s="3" t="str">
        <f>Table1[[#This Row],[Szla]]</f>
        <v>285/2026</v>
      </c>
      <c r="D1714" s="6">
        <f>Table1[[#This Row],[Kelt_hó]]</f>
        <v>1</v>
      </c>
      <c r="E1714" t="str">
        <f>Table1[[#This Row],[Vevő]]</f>
        <v>START PLAST Kft.</v>
      </c>
      <c r="F1714" t="str">
        <f>Table1[[#This Row],[Termékkör]]</f>
        <v>Vizsgálat</v>
      </c>
      <c r="G1714" s="4">
        <f>Table1[[#This Row],[SzumElad]]</f>
        <v>92400</v>
      </c>
      <c r="H1714" s="7">
        <f>Table1[[#This Row],[Jut_%]]</f>
        <v>10</v>
      </c>
      <c r="I1714" s="4">
        <f>Table1[[#This Row],[Jut]]</f>
        <v>9240</v>
      </c>
      <c r="J1714" s="4">
        <f>Table1[[#This Row],[Column1]]</f>
        <v>0</v>
      </c>
    </row>
    <row r="1715" spans="1:10" hidden="1" x14ac:dyDescent="0.3">
      <c r="A1715" s="2" t="str">
        <f>Table1[[#This Row],[Befolyt]]</f>
        <v>i</v>
      </c>
      <c r="B1715" t="str">
        <f>Table1[[#This Row],[ÜK]]</f>
        <v>Nagy Gergely</v>
      </c>
      <c r="C1715" s="3" t="str">
        <f>Table1[[#This Row],[Szla]]</f>
        <v>285/2026</v>
      </c>
      <c r="D1715" s="6">
        <f>Table1[[#This Row],[Kelt_hó]]</f>
        <v>1</v>
      </c>
      <c r="E1715" t="str">
        <f>Table1[[#This Row],[Vevő]]</f>
        <v>START PLAST Kft.</v>
      </c>
      <c r="F1715" t="str">
        <f>Table1[[#This Row],[Termékkör]]</f>
        <v>Kiszállás</v>
      </c>
      <c r="G1715" s="4">
        <f>Table1[[#This Row],[SzumElad]]</f>
        <v>22500</v>
      </c>
      <c r="H1715" s="7">
        <f>Table1[[#This Row],[Jut_%]]</f>
        <v>0</v>
      </c>
      <c r="I1715" s="4">
        <f>Table1[[#This Row],[Jut]]</f>
        <v>0</v>
      </c>
      <c r="J1715" s="4">
        <f>Table1[[#This Row],[Column1]]</f>
        <v>0</v>
      </c>
    </row>
    <row r="1716" spans="1:10" hidden="1" x14ac:dyDescent="0.3">
      <c r="A1716" s="2" t="str">
        <f>Table1[[#This Row],[Befolyt]]</f>
        <v>n</v>
      </c>
      <c r="B1716" t="str">
        <f>Table1[[#This Row],[ÜK]]</f>
        <v>Nagy Gergely</v>
      </c>
      <c r="C1716" s="3" t="str">
        <f>Table1[[#This Row],[Szla]]</f>
        <v>284/2026</v>
      </c>
      <c r="D1716" s="6">
        <f>Table1[[#This Row],[Kelt_hó]]</f>
        <v>1</v>
      </c>
      <c r="E1716" t="str">
        <f>Table1[[#This Row],[Vevő]]</f>
        <v>Colas Magyarország Zrt.</v>
      </c>
      <c r="F1716" t="str">
        <f>Table1[[#This Row],[Termékkör]]</f>
        <v>Vizsgálat</v>
      </c>
      <c r="G1716" s="4">
        <f>Table1[[#This Row],[SzumElad]]</f>
        <v>35550</v>
      </c>
      <c r="H1716" s="7">
        <f>Table1[[#This Row],[Jut_%]]</f>
        <v>10</v>
      </c>
      <c r="I1716" s="4">
        <f>Table1[[#This Row],[Jut]]</f>
        <v>3555</v>
      </c>
      <c r="J1716" s="4">
        <f>Table1[[#This Row],[Column1]]</f>
        <v>0</v>
      </c>
    </row>
    <row r="1717" spans="1:10" hidden="1" x14ac:dyDescent="0.3">
      <c r="A1717" s="2" t="str">
        <f>Table1[[#This Row],[Befolyt]]</f>
        <v>n</v>
      </c>
      <c r="B1717" t="str">
        <f>Table1[[#This Row],[ÜK]]</f>
        <v>Nagy Gergely</v>
      </c>
      <c r="C1717" s="3" t="str">
        <f>Table1[[#This Row],[Szla]]</f>
        <v>283/2026</v>
      </c>
      <c r="D1717" s="6">
        <f>Table1[[#This Row],[Kelt_hó]]</f>
        <v>1</v>
      </c>
      <c r="E1717" t="str">
        <f>Table1[[#This Row],[Vevő]]</f>
        <v>Colas Magyarország Zrt.</v>
      </c>
      <c r="F1717" t="str">
        <f>Table1[[#This Row],[Termékkör]]</f>
        <v>Vizsgálat</v>
      </c>
      <c r="G1717" s="4">
        <f>Table1[[#This Row],[SzumElad]]</f>
        <v>107900</v>
      </c>
      <c r="H1717" s="7">
        <f>Table1[[#This Row],[Jut_%]]</f>
        <v>10</v>
      </c>
      <c r="I1717" s="4">
        <f>Table1[[#This Row],[Jut]]</f>
        <v>10790</v>
      </c>
      <c r="J1717" s="4">
        <f>Table1[[#This Row],[Column1]]</f>
        <v>0</v>
      </c>
    </row>
    <row r="1718" spans="1:10" hidden="1" x14ac:dyDescent="0.3">
      <c r="A1718" s="2" t="str">
        <f>Table1[[#This Row],[Befolyt]]</f>
        <v>n</v>
      </c>
      <c r="B1718" t="str">
        <f>Table1[[#This Row],[ÜK]]</f>
        <v>Nagy Gergely</v>
      </c>
      <c r="C1718" s="3" t="str">
        <f>Table1[[#This Row],[Szla]]</f>
        <v>283/2026</v>
      </c>
      <c r="D1718" s="6">
        <f>Table1[[#This Row],[Kelt_hó]]</f>
        <v>1</v>
      </c>
      <c r="E1718" t="str">
        <f>Table1[[#This Row],[Vevő]]</f>
        <v>Colas Magyarország Zrt.</v>
      </c>
      <c r="F1718" t="str">
        <f>Table1[[#This Row],[Termékkör]]</f>
        <v>Vizsgálat</v>
      </c>
      <c r="G1718" s="4">
        <f>Table1[[#This Row],[SzumElad]]</f>
        <v>537350</v>
      </c>
      <c r="H1718" s="7">
        <f>Table1[[#This Row],[Jut_%]]</f>
        <v>10</v>
      </c>
      <c r="I1718" s="4">
        <f>Table1[[#This Row],[Jut]]</f>
        <v>53735</v>
      </c>
      <c r="J1718" s="4">
        <f>Table1[[#This Row],[Column1]]</f>
        <v>0</v>
      </c>
    </row>
    <row r="1719" spans="1:10" hidden="1" x14ac:dyDescent="0.3">
      <c r="A1719" s="2" t="str">
        <f>Table1[[#This Row],[Befolyt]]</f>
        <v>n</v>
      </c>
      <c r="B1719" t="str">
        <f>Table1[[#This Row],[ÜK]]</f>
        <v>Nagy Gergely</v>
      </c>
      <c r="C1719" s="3" t="str">
        <f>Table1[[#This Row],[Szla]]</f>
        <v>283/2026</v>
      </c>
      <c r="D1719" s="6">
        <f>Table1[[#This Row],[Kelt_hó]]</f>
        <v>1</v>
      </c>
      <c r="E1719" t="str">
        <f>Table1[[#This Row],[Vevő]]</f>
        <v>Colas Magyarország Zrt.</v>
      </c>
      <c r="F1719" t="str">
        <f>Table1[[#This Row],[Termékkör]]</f>
        <v>Kiszállás</v>
      </c>
      <c r="G1719" s="4">
        <f>Table1[[#This Row],[SzumElad]]</f>
        <v>44000</v>
      </c>
      <c r="H1719" s="7">
        <f>Table1[[#This Row],[Jut_%]]</f>
        <v>0</v>
      </c>
      <c r="I1719" s="4">
        <f>Table1[[#This Row],[Jut]]</f>
        <v>0</v>
      </c>
      <c r="J1719" s="4">
        <f>Table1[[#This Row],[Column1]]</f>
        <v>0</v>
      </c>
    </row>
    <row r="1720" spans="1:10" hidden="1" x14ac:dyDescent="0.3">
      <c r="A1720" s="2" t="str">
        <f>Table1[[#This Row],[Befolyt]]</f>
        <v>n</v>
      </c>
      <c r="B1720" t="str">
        <f>Table1[[#This Row],[ÜK]]</f>
        <v>Nagy Gergely</v>
      </c>
      <c r="C1720" s="3" t="str">
        <f>Table1[[#This Row],[Szla]]</f>
        <v>283/2026</v>
      </c>
      <c r="D1720" s="6">
        <f>Table1[[#This Row],[Kelt_hó]]</f>
        <v>1</v>
      </c>
      <c r="E1720" t="str">
        <f>Table1[[#This Row],[Vevő]]</f>
        <v>Colas Magyarország Zrt.</v>
      </c>
      <c r="F1720" t="str">
        <f>Table1[[#This Row],[Termékkör]]</f>
        <v>Lánc függesztékek</v>
      </c>
      <c r="G1720" s="4">
        <f>Table1[[#This Row],[SzumElad]]</f>
        <v>14750</v>
      </c>
      <c r="H1720" s="7">
        <f>Table1[[#This Row],[Jut_%]]</f>
        <v>5</v>
      </c>
      <c r="I1720" s="4">
        <f>Table1[[#This Row],[Jut]]</f>
        <v>737.5</v>
      </c>
      <c r="J1720" s="4">
        <f>Table1[[#This Row],[Column1]]</f>
        <v>0</v>
      </c>
    </row>
    <row r="1721" spans="1:10" hidden="1" x14ac:dyDescent="0.3">
      <c r="A1721" s="2" t="str">
        <f>Table1[[#This Row],[Befolyt]]</f>
        <v>n</v>
      </c>
      <c r="B1721" t="str">
        <f>Table1[[#This Row],[ÜK]]</f>
        <v>Nagy Gergely</v>
      </c>
      <c r="C1721" s="3" t="str">
        <f>Table1[[#This Row],[Szla]]</f>
        <v>283/2026</v>
      </c>
      <c r="D1721" s="6">
        <f>Table1[[#This Row],[Kelt_hó]]</f>
        <v>1</v>
      </c>
      <c r="E1721" t="str">
        <f>Table1[[#This Row],[Vevő]]</f>
        <v>Colas Magyarország Zrt.</v>
      </c>
      <c r="F1721" t="str">
        <f>Table1[[#This Row],[Termékkör]]</f>
        <v>Lánc függesztékek</v>
      </c>
      <c r="G1721" s="4">
        <f>Table1[[#This Row],[SzumElad]]</f>
        <v>13940</v>
      </c>
      <c r="H1721" s="7">
        <f>Table1[[#This Row],[Jut_%]]</f>
        <v>5</v>
      </c>
      <c r="I1721" s="4">
        <f>Table1[[#This Row],[Jut]]</f>
        <v>697</v>
      </c>
      <c r="J1721" s="4">
        <f>Table1[[#This Row],[Column1]]</f>
        <v>0</v>
      </c>
    </row>
    <row r="1722" spans="1:10" hidden="1" x14ac:dyDescent="0.3">
      <c r="A1722" s="2" t="str">
        <f>Table1[[#This Row],[Befolyt]]</f>
        <v>n</v>
      </c>
      <c r="B1722" t="str">
        <f>Table1[[#This Row],[ÜK]]</f>
        <v>Nagy Gergely</v>
      </c>
      <c r="C1722" s="3" t="str">
        <f>Table1[[#This Row],[Szla]]</f>
        <v>283/2026</v>
      </c>
      <c r="D1722" s="6">
        <f>Table1[[#This Row],[Kelt_hó]]</f>
        <v>1</v>
      </c>
      <c r="E1722" t="str">
        <f>Table1[[#This Row],[Vevő]]</f>
        <v>Colas Magyarország Zrt.</v>
      </c>
      <c r="F1722" t="str">
        <f>Table1[[#This Row],[Termékkör]]</f>
        <v>Lánc függesztékek</v>
      </c>
      <c r="G1722" s="4">
        <f>Table1[[#This Row],[SzumElad]]</f>
        <v>2160</v>
      </c>
      <c r="H1722" s="7">
        <f>Table1[[#This Row],[Jut_%]]</f>
        <v>5</v>
      </c>
      <c r="I1722" s="4">
        <f>Table1[[#This Row],[Jut]]</f>
        <v>108</v>
      </c>
      <c r="J1722" s="4">
        <f>Table1[[#This Row],[Column1]]</f>
        <v>0</v>
      </c>
    </row>
    <row r="1723" spans="1:10" hidden="1" x14ac:dyDescent="0.3">
      <c r="A1723" s="2" t="str">
        <f>Table1[[#This Row],[Befolyt]]</f>
        <v>n</v>
      </c>
      <c r="B1723" t="str">
        <f>Table1[[#This Row],[ÜK]]</f>
        <v>Nagy Gergely</v>
      </c>
      <c r="C1723" s="3" t="str">
        <f>Table1[[#This Row],[Szla]]</f>
        <v>283/2026</v>
      </c>
      <c r="D1723" s="6">
        <f>Table1[[#This Row],[Kelt_hó]]</f>
        <v>1</v>
      </c>
      <c r="E1723" t="str">
        <f>Table1[[#This Row],[Vevő]]</f>
        <v>Colas Magyarország Zrt.</v>
      </c>
      <c r="F1723" t="str">
        <f>Table1[[#This Row],[Termékkör]]</f>
        <v>Lánc függesztékek</v>
      </c>
      <c r="G1723" s="4">
        <f>Table1[[#This Row],[SzumElad]]</f>
        <v>4275</v>
      </c>
      <c r="H1723" s="7">
        <f>Table1[[#This Row],[Jut_%]]</f>
        <v>5</v>
      </c>
      <c r="I1723" s="4">
        <f>Table1[[#This Row],[Jut]]</f>
        <v>213.75</v>
      </c>
      <c r="J1723" s="4">
        <f>Table1[[#This Row],[Column1]]</f>
        <v>0</v>
      </c>
    </row>
    <row r="1724" spans="1:10" hidden="1" x14ac:dyDescent="0.3">
      <c r="A1724" s="2" t="str">
        <f>Table1[[#This Row],[Befolyt]]</f>
        <v>n</v>
      </c>
      <c r="B1724" t="str">
        <f>Table1[[#This Row],[ÜK]]</f>
        <v>Nagy Gergely</v>
      </c>
      <c r="C1724" s="3" t="str">
        <f>Table1[[#This Row],[Szla]]</f>
        <v>283/2026</v>
      </c>
      <c r="D1724" s="6">
        <f>Table1[[#This Row],[Kelt_hó]]</f>
        <v>1</v>
      </c>
      <c r="E1724" t="str">
        <f>Table1[[#This Row],[Vevő]]</f>
        <v>Colas Magyarország Zrt.</v>
      </c>
      <c r="F1724" t="str">
        <f>Table1[[#This Row],[Termékkör]]</f>
        <v>Lánc függesztékek</v>
      </c>
      <c r="G1724" s="4">
        <f>Table1[[#This Row],[SzumElad]]</f>
        <v>4530</v>
      </c>
      <c r="H1724" s="7">
        <f>Table1[[#This Row],[Jut_%]]</f>
        <v>5</v>
      </c>
      <c r="I1724" s="4">
        <f>Table1[[#This Row],[Jut]]</f>
        <v>226.5</v>
      </c>
      <c r="J1724" s="4">
        <f>Table1[[#This Row],[Column1]]</f>
        <v>0</v>
      </c>
    </row>
    <row r="1725" spans="1:10" hidden="1" x14ac:dyDescent="0.3">
      <c r="A1725" s="2" t="str">
        <f>Table1[[#This Row],[Befolyt]]</f>
        <v>n</v>
      </c>
      <c r="B1725" t="str">
        <f>Table1[[#This Row],[ÜK]]</f>
        <v>Nagy Gergely</v>
      </c>
      <c r="C1725" s="3" t="str">
        <f>Table1[[#This Row],[Szla]]</f>
        <v>283/2026</v>
      </c>
      <c r="D1725" s="6">
        <f>Table1[[#This Row],[Kelt_hó]]</f>
        <v>1</v>
      </c>
      <c r="E1725" t="str">
        <f>Table1[[#This Row],[Vevő]]</f>
        <v>Colas Magyarország Zrt.</v>
      </c>
      <c r="F1725" t="str">
        <f>Table1[[#This Row],[Termékkör]]</f>
        <v>Lánc függesztékek</v>
      </c>
      <c r="G1725" s="4">
        <f>Table1[[#This Row],[SzumElad]]</f>
        <v>1290</v>
      </c>
      <c r="H1725" s="7">
        <f>Table1[[#This Row],[Jut_%]]</f>
        <v>5</v>
      </c>
      <c r="I1725" s="4">
        <f>Table1[[#This Row],[Jut]]</f>
        <v>64.5</v>
      </c>
      <c r="J1725" s="4">
        <f>Table1[[#This Row],[Column1]]</f>
        <v>0</v>
      </c>
    </row>
    <row r="1726" spans="1:10" hidden="1" x14ac:dyDescent="0.3">
      <c r="A1726" s="2" t="str">
        <f>Table1[[#This Row],[Befolyt]]</f>
        <v>n</v>
      </c>
      <c r="B1726" t="str">
        <f>Table1[[#This Row],[ÜK]]</f>
        <v>Nagy Gergely</v>
      </c>
      <c r="C1726" s="3" t="str">
        <f>Table1[[#This Row],[Szla]]</f>
        <v>283/2026</v>
      </c>
      <c r="D1726" s="6">
        <f>Table1[[#This Row],[Kelt_hó]]</f>
        <v>1</v>
      </c>
      <c r="E1726" t="str">
        <f>Table1[[#This Row],[Vevő]]</f>
        <v>Colas Magyarország Zrt.</v>
      </c>
      <c r="F1726" t="str">
        <f>Table1[[#This Row],[Termékkör]]</f>
        <v>Lánc függesztékek</v>
      </c>
      <c r="G1726" s="4">
        <f>Table1[[#This Row],[SzumElad]]</f>
        <v>15840</v>
      </c>
      <c r="H1726" s="7">
        <f>Table1[[#This Row],[Jut_%]]</f>
        <v>5</v>
      </c>
      <c r="I1726" s="4">
        <f>Table1[[#This Row],[Jut]]</f>
        <v>792</v>
      </c>
      <c r="J1726" s="4">
        <f>Table1[[#This Row],[Column1]]</f>
        <v>0</v>
      </c>
    </row>
    <row r="1727" spans="1:10" hidden="1" x14ac:dyDescent="0.3">
      <c r="A1727" s="2" t="str">
        <f>Table1[[#This Row],[Befolyt]]</f>
        <v>n</v>
      </c>
      <c r="B1727" t="str">
        <f>Table1[[#This Row],[ÜK]]</f>
        <v>Nagy Gergely</v>
      </c>
      <c r="C1727" s="3" t="str">
        <f>Table1[[#This Row],[Szla]]</f>
        <v>283/2026</v>
      </c>
      <c r="D1727" s="6">
        <f>Table1[[#This Row],[Kelt_hó]]</f>
        <v>1</v>
      </c>
      <c r="E1727" t="str">
        <f>Table1[[#This Row],[Vevő]]</f>
        <v>Colas Magyarország Zrt.</v>
      </c>
      <c r="F1727" t="str">
        <f>Table1[[#This Row],[Termékkör]]</f>
        <v>Lánc függesztékek</v>
      </c>
      <c r="G1727" s="4">
        <f>Table1[[#This Row],[SzumElad]]</f>
        <v>10560</v>
      </c>
      <c r="H1727" s="7">
        <f>Table1[[#This Row],[Jut_%]]</f>
        <v>5</v>
      </c>
      <c r="I1727" s="4">
        <f>Table1[[#This Row],[Jut]]</f>
        <v>528</v>
      </c>
      <c r="J1727" s="4">
        <f>Table1[[#This Row],[Column1]]</f>
        <v>0</v>
      </c>
    </row>
    <row r="1728" spans="1:10" hidden="1" x14ac:dyDescent="0.3">
      <c r="A1728" s="2" t="str">
        <f>Table1[[#This Row],[Befolyt]]</f>
        <v>n</v>
      </c>
      <c r="B1728" t="str">
        <f>Table1[[#This Row],[ÜK]]</f>
        <v>Nagy Gergely</v>
      </c>
      <c r="C1728" s="3" t="str">
        <f>Table1[[#This Row],[Szla]]</f>
        <v>283/2026</v>
      </c>
      <c r="D1728" s="6">
        <f>Table1[[#This Row],[Kelt_hó]]</f>
        <v>1</v>
      </c>
      <c r="E1728" t="str">
        <f>Table1[[#This Row],[Vevő]]</f>
        <v>Colas Magyarország Zrt.</v>
      </c>
      <c r="F1728" t="str">
        <f>Table1[[#This Row],[Termékkör]]</f>
        <v>Saját munka</v>
      </c>
      <c r="G1728" s="4">
        <f>Table1[[#This Row],[SzumElad]]</f>
        <v>48000</v>
      </c>
      <c r="H1728" s="7">
        <f>Table1[[#This Row],[Jut_%]]</f>
        <v>0</v>
      </c>
      <c r="I1728" s="4">
        <f>Table1[[#This Row],[Jut]]</f>
        <v>0</v>
      </c>
      <c r="J1728" s="4">
        <f>Table1[[#This Row],[Column1]]</f>
        <v>0</v>
      </c>
    </row>
    <row r="1729" spans="1:10" hidden="1" x14ac:dyDescent="0.3">
      <c r="A1729" s="2" t="str">
        <f>Table1[[#This Row],[Befolyt]]</f>
        <v>n</v>
      </c>
      <c r="B1729" t="str">
        <f>Table1[[#This Row],[ÜK]]</f>
        <v>Nagy Gergely</v>
      </c>
      <c r="C1729" s="3" t="str">
        <f>Table1[[#This Row],[Szla]]</f>
        <v>283/2026</v>
      </c>
      <c r="D1729" s="6">
        <f>Table1[[#This Row],[Kelt_hó]]</f>
        <v>1</v>
      </c>
      <c r="E1729" t="str">
        <f>Table1[[#This Row],[Vevő]]</f>
        <v>Colas Magyarország Zrt.</v>
      </c>
      <c r="F1729" t="str">
        <f>Table1[[#This Row],[Termékkör]]</f>
        <v>Lánc függesztékek</v>
      </c>
      <c r="G1729" s="4">
        <f>Table1[[#This Row],[SzumElad]]</f>
        <v>20160</v>
      </c>
      <c r="H1729" s="7">
        <f>Table1[[#This Row],[Jut_%]]</f>
        <v>5</v>
      </c>
      <c r="I1729" s="4">
        <f>Table1[[#This Row],[Jut]]</f>
        <v>1008</v>
      </c>
      <c r="J1729" s="4">
        <f>Table1[[#This Row],[Column1]]</f>
        <v>0</v>
      </c>
    </row>
    <row r="1730" spans="1:10" hidden="1" x14ac:dyDescent="0.3">
      <c r="A1730" s="2" t="str">
        <f>Table1[[#This Row],[Befolyt]]</f>
        <v>n</v>
      </c>
      <c r="B1730" t="str">
        <f>Table1[[#This Row],[ÜK]]</f>
        <v>Nagy Gergely</v>
      </c>
      <c r="C1730" s="3" t="str">
        <f>Table1[[#This Row],[Szla]]</f>
        <v>283/2026</v>
      </c>
      <c r="D1730" s="6">
        <f>Table1[[#This Row],[Kelt_hó]]</f>
        <v>1</v>
      </c>
      <c r="E1730" t="str">
        <f>Table1[[#This Row],[Vevő]]</f>
        <v>Colas Magyarország Zrt.</v>
      </c>
      <c r="F1730" t="str">
        <f>Table1[[#This Row],[Termékkör]]</f>
        <v>Lánc függesztékek</v>
      </c>
      <c r="G1730" s="4">
        <f>Table1[[#This Row],[SzumElad]]</f>
        <v>54720</v>
      </c>
      <c r="H1730" s="7">
        <f>Table1[[#This Row],[Jut_%]]</f>
        <v>5</v>
      </c>
      <c r="I1730" s="4">
        <f>Table1[[#This Row],[Jut]]</f>
        <v>2736</v>
      </c>
      <c r="J1730" s="4">
        <f>Table1[[#This Row],[Column1]]</f>
        <v>0</v>
      </c>
    </row>
    <row r="1731" spans="1:10" hidden="1" x14ac:dyDescent="0.3">
      <c r="A1731" s="2" t="str">
        <f>Table1[[#This Row],[Befolyt]]</f>
        <v>n</v>
      </c>
      <c r="B1731" t="str">
        <f>Table1[[#This Row],[ÜK]]</f>
        <v>Nagy Gergely</v>
      </c>
      <c r="C1731" s="3" t="str">
        <f>Table1[[#This Row],[Szla]]</f>
        <v>283/2026</v>
      </c>
      <c r="D1731" s="6">
        <f>Table1[[#This Row],[Kelt_hó]]</f>
        <v>1</v>
      </c>
      <c r="E1731" t="str">
        <f>Table1[[#This Row],[Vevő]]</f>
        <v>Colas Magyarország Zrt.</v>
      </c>
      <c r="F1731" t="str">
        <f>Table1[[#This Row],[Termékkör]]</f>
        <v>Lánc függesztékek</v>
      </c>
      <c r="G1731" s="4">
        <f>Table1[[#This Row],[SzumElad]]</f>
        <v>14240</v>
      </c>
      <c r="H1731" s="7">
        <f>Table1[[#This Row],[Jut_%]]</f>
        <v>5</v>
      </c>
      <c r="I1731" s="4">
        <f>Table1[[#This Row],[Jut]]</f>
        <v>712</v>
      </c>
      <c r="J1731" s="4">
        <f>Table1[[#This Row],[Column1]]</f>
        <v>0</v>
      </c>
    </row>
    <row r="1732" spans="1:10" hidden="1" x14ac:dyDescent="0.3">
      <c r="A1732" s="2" t="str">
        <f>Table1[[#This Row],[Befolyt]]</f>
        <v>n</v>
      </c>
      <c r="B1732" t="str">
        <f>Table1[[#This Row],[ÜK]]</f>
        <v>Nagy Gergely</v>
      </c>
      <c r="C1732" s="3" t="str">
        <f>Table1[[#This Row],[Szla]]</f>
        <v>283/2026</v>
      </c>
      <c r="D1732" s="6">
        <f>Table1[[#This Row],[Kelt_hó]]</f>
        <v>1</v>
      </c>
      <c r="E1732" t="str">
        <f>Table1[[#This Row],[Vevő]]</f>
        <v>Colas Magyarország Zrt.</v>
      </c>
      <c r="F1732" t="str">
        <f>Table1[[#This Row],[Termékkör]]</f>
        <v>Lánc függesztékek</v>
      </c>
      <c r="G1732" s="4">
        <f>Table1[[#This Row],[SzumElad]]</f>
        <v>2970</v>
      </c>
      <c r="H1732" s="7">
        <f>Table1[[#This Row],[Jut_%]]</f>
        <v>5</v>
      </c>
      <c r="I1732" s="4">
        <f>Table1[[#This Row],[Jut]]</f>
        <v>148.5</v>
      </c>
      <c r="J1732" s="4">
        <f>Table1[[#This Row],[Column1]]</f>
        <v>0</v>
      </c>
    </row>
    <row r="1733" spans="1:10" hidden="1" x14ac:dyDescent="0.3">
      <c r="A1733" s="2" t="str">
        <f>Table1[[#This Row],[Befolyt]]</f>
        <v>n</v>
      </c>
      <c r="B1733" t="str">
        <f>Table1[[#This Row],[ÜK]]</f>
        <v>Nagy Gergely</v>
      </c>
      <c r="C1733" s="3" t="str">
        <f>Table1[[#This Row],[Szla]]</f>
        <v>283/2026</v>
      </c>
      <c r="D1733" s="6">
        <f>Table1[[#This Row],[Kelt_hó]]</f>
        <v>1</v>
      </c>
      <c r="E1733" t="str">
        <f>Table1[[#This Row],[Vevő]]</f>
        <v>Colas Magyarország Zrt.</v>
      </c>
      <c r="F1733" t="str">
        <f>Table1[[#This Row],[Termékkör]]</f>
        <v>Lánc függesztékek</v>
      </c>
      <c r="G1733" s="4">
        <f>Table1[[#This Row],[SzumElad]]</f>
        <v>16080</v>
      </c>
      <c r="H1733" s="7">
        <f>Table1[[#This Row],[Jut_%]]</f>
        <v>5</v>
      </c>
      <c r="I1733" s="4">
        <f>Table1[[#This Row],[Jut]]</f>
        <v>804</v>
      </c>
      <c r="J1733" s="4">
        <f>Table1[[#This Row],[Column1]]</f>
        <v>0</v>
      </c>
    </row>
    <row r="1734" spans="1:10" hidden="1" x14ac:dyDescent="0.3">
      <c r="A1734" s="2" t="str">
        <f>Table1[[#This Row],[Befolyt]]</f>
        <v>n</v>
      </c>
      <c r="B1734" t="str">
        <f>Table1[[#This Row],[ÜK]]</f>
        <v>Nagy Gergely</v>
      </c>
      <c r="C1734" s="3" t="str">
        <f>Table1[[#This Row],[Szla]]</f>
        <v>283/2026</v>
      </c>
      <c r="D1734" s="6">
        <f>Table1[[#This Row],[Kelt_hó]]</f>
        <v>1</v>
      </c>
      <c r="E1734" t="str">
        <f>Table1[[#This Row],[Vevő]]</f>
        <v>Colas Magyarország Zrt.</v>
      </c>
      <c r="F1734" t="str">
        <f>Table1[[#This Row],[Termékkör]]</f>
        <v>Lánc függesztékek</v>
      </c>
      <c r="G1734" s="4">
        <f>Table1[[#This Row],[SzumElad]]</f>
        <v>46828</v>
      </c>
      <c r="H1734" s="7">
        <f>Table1[[#This Row],[Jut_%]]</f>
        <v>5</v>
      </c>
      <c r="I1734" s="4">
        <f>Table1[[#This Row],[Jut]]</f>
        <v>2341.4</v>
      </c>
      <c r="J1734" s="4">
        <f>Table1[[#This Row],[Column1]]</f>
        <v>0</v>
      </c>
    </row>
    <row r="1735" spans="1:10" hidden="1" x14ac:dyDescent="0.3">
      <c r="A1735" s="2" t="str">
        <f>Table1[[#This Row],[Befolyt]]</f>
        <v>i</v>
      </c>
      <c r="B1735" t="str">
        <f>Table1[[#This Row],[ÜK]]</f>
        <v>Molnár Ferenc</v>
      </c>
      <c r="C1735" s="3" t="str">
        <f>Table1[[#This Row],[Szla]]</f>
        <v>282/2026</v>
      </c>
      <c r="D1735" s="6">
        <f>Table1[[#This Row],[Kelt_hó]]</f>
        <v>1</v>
      </c>
      <c r="E1735" t="str">
        <f>Table1[[#This Row],[Vevő]]</f>
        <v>Leier Hungária Kft.</v>
      </c>
      <c r="F1735" t="str">
        <f>Table1[[#This Row],[Termékkör]]</f>
        <v>Vizsgálat</v>
      </c>
      <c r="G1735" s="4">
        <f>Table1[[#This Row],[SzumElad]]</f>
        <v>11870</v>
      </c>
      <c r="H1735" s="7">
        <f>Table1[[#This Row],[Jut_%]]</f>
        <v>10</v>
      </c>
      <c r="I1735" s="4">
        <f>Table1[[#This Row],[Jut]]</f>
        <v>1187</v>
      </c>
      <c r="J1735" s="4">
        <f>Table1[[#This Row],[Column1]]</f>
        <v>0</v>
      </c>
    </row>
    <row r="1736" spans="1:10" hidden="1" x14ac:dyDescent="0.3">
      <c r="A1736" s="2" t="str">
        <f>Table1[[#This Row],[Befolyt]]</f>
        <v>i</v>
      </c>
      <c r="B1736" t="str">
        <f>Table1[[#This Row],[ÜK]]</f>
        <v>Molnár Ferenc</v>
      </c>
      <c r="C1736" s="3" t="str">
        <f>Table1[[#This Row],[Szla]]</f>
        <v>282/2026</v>
      </c>
      <c r="D1736" s="6">
        <f>Table1[[#This Row],[Kelt_hó]]</f>
        <v>1</v>
      </c>
      <c r="E1736" t="str">
        <f>Table1[[#This Row],[Vevő]]</f>
        <v>Leier Hungária Kft.</v>
      </c>
      <c r="F1736" t="str">
        <f>Table1[[#This Row],[Termékkör]]</f>
        <v>Vizsgálat</v>
      </c>
      <c r="G1736" s="4">
        <f>Table1[[#This Row],[SzumElad]]</f>
        <v>58110</v>
      </c>
      <c r="H1736" s="7">
        <f>Table1[[#This Row],[Jut_%]]</f>
        <v>10</v>
      </c>
      <c r="I1736" s="4">
        <f>Table1[[#This Row],[Jut]]</f>
        <v>5811</v>
      </c>
      <c r="J1736" s="4">
        <f>Table1[[#This Row],[Column1]]</f>
        <v>0</v>
      </c>
    </row>
    <row r="1737" spans="1:10" hidden="1" x14ac:dyDescent="0.3">
      <c r="A1737" s="2" t="str">
        <f>Table1[[#This Row],[Befolyt]]</f>
        <v>i</v>
      </c>
      <c r="B1737" t="str">
        <f>Table1[[#This Row],[ÜK]]</f>
        <v>Négyesy Gábor</v>
      </c>
      <c r="C1737" s="3" t="str">
        <f>Table1[[#This Row],[Szla]]</f>
        <v>281/2026</v>
      </c>
      <c r="D1737" s="6">
        <f>Table1[[#This Row],[Kelt_hó]]</f>
        <v>1</v>
      </c>
      <c r="E1737" t="str">
        <f>Table1[[#This Row],[Vevő]]</f>
        <v>Bau-Trans Kft.</v>
      </c>
      <c r="F1737" t="str">
        <f>Table1[[#This Row],[Termékkör]]</f>
        <v>Vizsgálat</v>
      </c>
      <c r="G1737" s="4">
        <f>Table1[[#This Row],[SzumElad]]</f>
        <v>39000</v>
      </c>
      <c r="H1737" s="7">
        <f>Table1[[#This Row],[Jut_%]]</f>
        <v>10</v>
      </c>
      <c r="I1737" s="4">
        <f>Table1[[#This Row],[Jut]]</f>
        <v>3900</v>
      </c>
      <c r="J1737" s="4">
        <f>Table1[[#This Row],[Column1]]</f>
        <v>0</v>
      </c>
    </row>
    <row r="1738" spans="1:10" hidden="1" x14ac:dyDescent="0.3">
      <c r="A1738" s="2" t="str">
        <f>Table1[[#This Row],[Befolyt]]</f>
        <v>i</v>
      </c>
      <c r="B1738" t="str">
        <f>Table1[[#This Row],[ÜK]]</f>
        <v>Négyesy Gábor</v>
      </c>
      <c r="C1738" s="3" t="str">
        <f>Table1[[#This Row],[Szla]]</f>
        <v>281/2026</v>
      </c>
      <c r="D1738" s="6">
        <f>Table1[[#This Row],[Kelt_hó]]</f>
        <v>1</v>
      </c>
      <c r="E1738" t="str">
        <f>Table1[[#This Row],[Vevő]]</f>
        <v>Bau-Trans Kft.</v>
      </c>
      <c r="F1738" t="str">
        <f>Table1[[#This Row],[Termékkör]]</f>
        <v>Kiszállás</v>
      </c>
      <c r="G1738" s="4">
        <f>Table1[[#This Row],[SzumElad]]</f>
        <v>7616</v>
      </c>
      <c r="H1738" s="7">
        <f>Table1[[#This Row],[Jut_%]]</f>
        <v>0</v>
      </c>
      <c r="I1738" s="4">
        <f>Table1[[#This Row],[Jut]]</f>
        <v>0</v>
      </c>
      <c r="J1738" s="4">
        <f>Table1[[#This Row],[Column1]]</f>
        <v>0</v>
      </c>
    </row>
    <row r="1739" spans="1:10" hidden="1" x14ac:dyDescent="0.3">
      <c r="A1739" s="2" t="str">
        <f>Table1[[#This Row],[Befolyt]]</f>
        <v>i</v>
      </c>
      <c r="B1739" t="str">
        <f>Table1[[#This Row],[ÜK]]</f>
        <v>Négyesy Gábor</v>
      </c>
      <c r="C1739" s="3" t="str">
        <f>Table1[[#This Row],[Szla]]</f>
        <v>281/2026</v>
      </c>
      <c r="D1739" s="6">
        <f>Table1[[#This Row],[Kelt_hó]]</f>
        <v>1</v>
      </c>
      <c r="E1739" t="str">
        <f>Table1[[#This Row],[Vevő]]</f>
        <v>Bau-Trans Kft.</v>
      </c>
      <c r="F1739" t="str">
        <f>Table1[[#This Row],[Termékkör]]</f>
        <v>Lánc függesztékek</v>
      </c>
      <c r="G1739" s="4">
        <f>Table1[[#This Row],[SzumElad]]</f>
        <v>1476</v>
      </c>
      <c r="H1739" s="7">
        <f>Table1[[#This Row],[Jut_%]]</f>
        <v>2.5</v>
      </c>
      <c r="I1739" s="4">
        <f>Table1[[#This Row],[Jut]]</f>
        <v>36.9</v>
      </c>
      <c r="J1739" s="4">
        <f>Table1[[#This Row],[Column1]]</f>
        <v>0</v>
      </c>
    </row>
    <row r="1740" spans="1:10" hidden="1" x14ac:dyDescent="0.3">
      <c r="A1740" s="2" t="str">
        <f>Table1[[#This Row],[Befolyt]]</f>
        <v>i</v>
      </c>
      <c r="B1740" t="str">
        <f>Table1[[#This Row],[ÜK]]</f>
        <v>Négyesy Gábor</v>
      </c>
      <c r="C1740" s="3" t="str">
        <f>Table1[[#This Row],[Szla]]</f>
        <v>281/2026</v>
      </c>
      <c r="D1740" s="6">
        <f>Table1[[#This Row],[Kelt_hó]]</f>
        <v>1</v>
      </c>
      <c r="E1740" t="str">
        <f>Table1[[#This Row],[Vevő]]</f>
        <v>Bau-Trans Kft.</v>
      </c>
      <c r="F1740" t="str">
        <f>Table1[[#This Row],[Termékkör]]</f>
        <v>Lánc függesztékek</v>
      </c>
      <c r="G1740" s="4">
        <f>Table1[[#This Row],[SzumElad]]</f>
        <v>5632</v>
      </c>
      <c r="H1740" s="7">
        <f>Table1[[#This Row],[Jut_%]]</f>
        <v>1.66</v>
      </c>
      <c r="I1740" s="4">
        <f>Table1[[#This Row],[Jut]]</f>
        <v>93.491199999999992</v>
      </c>
      <c r="J1740" s="4">
        <f>Table1[[#This Row],[Column1]]</f>
        <v>0</v>
      </c>
    </row>
    <row r="1741" spans="1:10" hidden="1" x14ac:dyDescent="0.3">
      <c r="A1741" s="2" t="str">
        <f>Table1[[#This Row],[Befolyt]]</f>
        <v>i</v>
      </c>
      <c r="B1741" t="str">
        <f>Table1[[#This Row],[ÜK]]</f>
        <v>Négyesy Gábor</v>
      </c>
      <c r="C1741" s="3" t="str">
        <f>Table1[[#This Row],[Szla]]</f>
        <v>281/2026</v>
      </c>
      <c r="D1741" s="6">
        <f>Table1[[#This Row],[Kelt_hó]]</f>
        <v>1</v>
      </c>
      <c r="E1741" t="str">
        <f>Table1[[#This Row],[Vevő]]</f>
        <v>Bau-Trans Kft.</v>
      </c>
      <c r="F1741" t="str">
        <f>Table1[[#This Row],[Termékkör]]</f>
        <v>Saját munka</v>
      </c>
      <c r="G1741" s="4">
        <f>Table1[[#This Row],[SzumElad]]</f>
        <v>12000</v>
      </c>
      <c r="H1741" s="7">
        <f>Table1[[#This Row],[Jut_%]]</f>
        <v>0</v>
      </c>
      <c r="I1741" s="4">
        <f>Table1[[#This Row],[Jut]]</f>
        <v>0</v>
      </c>
      <c r="J1741" s="4">
        <f>Table1[[#This Row],[Column1]]</f>
        <v>0</v>
      </c>
    </row>
    <row r="1742" spans="1:10" hidden="1" x14ac:dyDescent="0.3">
      <c r="A1742" s="2" t="str">
        <f>Table1[[#This Row],[Befolyt]]</f>
        <v>i</v>
      </c>
      <c r="B1742" t="str">
        <f>Table1[[#This Row],[ÜK]]</f>
        <v>Négyesy Gábor</v>
      </c>
      <c r="C1742" s="3" t="str">
        <f>Table1[[#This Row],[Szla]]</f>
        <v>281/2026</v>
      </c>
      <c r="D1742" s="6">
        <f>Table1[[#This Row],[Kelt_hó]]</f>
        <v>1</v>
      </c>
      <c r="E1742" t="str">
        <f>Table1[[#This Row],[Vevő]]</f>
        <v>Bau-Trans Kft.</v>
      </c>
      <c r="F1742" t="str">
        <f>Table1[[#This Row],[Termékkör]]</f>
        <v>Lánc függesztékek</v>
      </c>
      <c r="G1742" s="4">
        <f>Table1[[#This Row],[SzumElad]]</f>
        <v>22464</v>
      </c>
      <c r="H1742" s="7">
        <f>Table1[[#This Row],[Jut_%]]</f>
        <v>2.5</v>
      </c>
      <c r="I1742" s="4">
        <f>Table1[[#This Row],[Jut]]</f>
        <v>561.6</v>
      </c>
      <c r="J1742" s="4">
        <f>Table1[[#This Row],[Column1]]</f>
        <v>0</v>
      </c>
    </row>
    <row r="1743" spans="1:10" hidden="1" x14ac:dyDescent="0.3">
      <c r="A1743" s="2" t="str">
        <f>Table1[[#This Row],[Befolyt]]</f>
        <v>i</v>
      </c>
      <c r="B1743" t="str">
        <f>Table1[[#This Row],[ÜK]]</f>
        <v>Négyesy Gábor</v>
      </c>
      <c r="C1743" s="3" t="str">
        <f>Table1[[#This Row],[Szla]]</f>
        <v>281/2026</v>
      </c>
      <c r="D1743" s="6">
        <f>Table1[[#This Row],[Kelt_hó]]</f>
        <v>1</v>
      </c>
      <c r="E1743" t="str">
        <f>Table1[[#This Row],[Vevő]]</f>
        <v>Bau-Trans Kft.</v>
      </c>
      <c r="F1743" t="str">
        <f>Table1[[#This Row],[Termékkör]]</f>
        <v>Lánc függesztékek</v>
      </c>
      <c r="G1743" s="4">
        <f>Table1[[#This Row],[SzumElad]]</f>
        <v>4380</v>
      </c>
      <c r="H1743" s="7">
        <f>Table1[[#This Row],[Jut_%]]</f>
        <v>7.88</v>
      </c>
      <c r="I1743" s="4">
        <f>Table1[[#This Row],[Jut]]</f>
        <v>345.14400000000001</v>
      </c>
      <c r="J1743" s="4">
        <f>Table1[[#This Row],[Column1]]</f>
        <v>0</v>
      </c>
    </row>
    <row r="1744" spans="1:10" hidden="1" x14ac:dyDescent="0.3">
      <c r="A1744" s="2" t="str">
        <f>Table1[[#This Row],[Befolyt]]</f>
        <v>i</v>
      </c>
      <c r="B1744" t="str">
        <f>Table1[[#This Row],[ÜK]]</f>
        <v>Négyesy Gábor</v>
      </c>
      <c r="C1744" s="3" t="str">
        <f>Table1[[#This Row],[Szla]]</f>
        <v>281/2026</v>
      </c>
      <c r="D1744" s="6">
        <f>Table1[[#This Row],[Kelt_hó]]</f>
        <v>1</v>
      </c>
      <c r="E1744" t="str">
        <f>Table1[[#This Row],[Vevő]]</f>
        <v>Bau-Trans Kft.</v>
      </c>
      <c r="F1744" t="str">
        <f>Table1[[#This Row],[Termékkör]]</f>
        <v>Lánc függesztékek</v>
      </c>
      <c r="G1744" s="4">
        <f>Table1[[#This Row],[SzumElad]]</f>
        <v>9864</v>
      </c>
      <c r="H1744" s="7">
        <f>Table1[[#This Row],[Jut_%]]</f>
        <v>11.1</v>
      </c>
      <c r="I1744" s="4">
        <f>Table1[[#This Row],[Jut]]</f>
        <v>1094.904</v>
      </c>
      <c r="J1744" s="4">
        <f>Table1[[#This Row],[Column1]]</f>
        <v>0</v>
      </c>
    </row>
    <row r="1745" spans="1:10" hidden="1" x14ac:dyDescent="0.3">
      <c r="A1745" s="2" t="str">
        <f>Table1[[#This Row],[Befolyt]]</f>
        <v>i</v>
      </c>
      <c r="B1745" t="str">
        <f>Table1[[#This Row],[ÜK]]</f>
        <v>Négyesy Gábor</v>
      </c>
      <c r="C1745" s="3" t="str">
        <f>Table1[[#This Row],[Szla]]</f>
        <v>280/2026</v>
      </c>
      <c r="D1745" s="6">
        <f>Table1[[#This Row],[Kelt_hó]]</f>
        <v>1</v>
      </c>
      <c r="E1745" t="str">
        <f>Table1[[#This Row],[Vevő]]</f>
        <v>Bau-Trans Kft.</v>
      </c>
      <c r="F1745" t="str">
        <f>Table1[[#This Row],[Termékkör]]</f>
        <v>Vizsgálat</v>
      </c>
      <c r="G1745" s="4">
        <f>Table1[[#This Row],[SzumElad]]</f>
        <v>30000</v>
      </c>
      <c r="H1745" s="7">
        <f>Table1[[#This Row],[Jut_%]]</f>
        <v>10</v>
      </c>
      <c r="I1745" s="4">
        <f>Table1[[#This Row],[Jut]]</f>
        <v>3000</v>
      </c>
      <c r="J1745" s="4">
        <f>Table1[[#This Row],[Column1]]</f>
        <v>0</v>
      </c>
    </row>
    <row r="1746" spans="1:10" hidden="1" x14ac:dyDescent="0.3">
      <c r="A1746" s="2" t="str">
        <f>Table1[[#This Row],[Befolyt]]</f>
        <v>i</v>
      </c>
      <c r="B1746" t="str">
        <f>Table1[[#This Row],[ÜK]]</f>
        <v>Négyesy Gábor</v>
      </c>
      <c r="C1746" s="3" t="str">
        <f>Table1[[#This Row],[Szla]]</f>
        <v>280/2026</v>
      </c>
      <c r="D1746" s="6">
        <f>Table1[[#This Row],[Kelt_hó]]</f>
        <v>1</v>
      </c>
      <c r="E1746" t="str">
        <f>Table1[[#This Row],[Vevő]]</f>
        <v>Bau-Trans Kft.</v>
      </c>
      <c r="F1746" t="str">
        <f>Table1[[#This Row],[Termékkör]]</f>
        <v>Lánc függesztékek</v>
      </c>
      <c r="G1746" s="4">
        <f>Table1[[#This Row],[SzumElad]]</f>
        <v>17280</v>
      </c>
      <c r="H1746" s="7">
        <f>Table1[[#This Row],[Jut_%]]</f>
        <v>2.5</v>
      </c>
      <c r="I1746" s="4">
        <f>Table1[[#This Row],[Jut]]</f>
        <v>432</v>
      </c>
      <c r="J1746" s="4">
        <f>Table1[[#This Row],[Column1]]</f>
        <v>0</v>
      </c>
    </row>
    <row r="1747" spans="1:10" hidden="1" x14ac:dyDescent="0.3">
      <c r="A1747" s="2" t="str">
        <f>Table1[[#This Row],[Befolyt]]</f>
        <v>i</v>
      </c>
      <c r="B1747" t="str">
        <f>Table1[[#This Row],[ÜK]]</f>
        <v>Négyesy Gábor</v>
      </c>
      <c r="C1747" s="3" t="str">
        <f>Table1[[#This Row],[Szla]]</f>
        <v>280/2026</v>
      </c>
      <c r="D1747" s="6">
        <f>Table1[[#This Row],[Kelt_hó]]</f>
        <v>1</v>
      </c>
      <c r="E1747" t="str">
        <f>Table1[[#This Row],[Vevő]]</f>
        <v>Bau-Trans Kft.</v>
      </c>
      <c r="F1747" t="str">
        <f>Table1[[#This Row],[Termékkör]]</f>
        <v>Lánc függesztékek</v>
      </c>
      <c r="G1747" s="4">
        <f>Table1[[#This Row],[SzumElad]]</f>
        <v>1233</v>
      </c>
      <c r="H1747" s="7">
        <f>Table1[[#This Row],[Jut_%]]</f>
        <v>11.1</v>
      </c>
      <c r="I1747" s="4">
        <f>Table1[[#This Row],[Jut]]</f>
        <v>136.863</v>
      </c>
      <c r="J1747" s="4">
        <f>Table1[[#This Row],[Column1]]</f>
        <v>0</v>
      </c>
    </row>
    <row r="1748" spans="1:10" hidden="1" x14ac:dyDescent="0.3">
      <c r="A1748" s="2" t="str">
        <f>Table1[[#This Row],[Befolyt]]</f>
        <v>i</v>
      </c>
      <c r="B1748" t="str">
        <f>Table1[[#This Row],[ÜK]]</f>
        <v>Négyesy Gábor</v>
      </c>
      <c r="C1748" s="3" t="str">
        <f>Table1[[#This Row],[Szla]]</f>
        <v>279/2026</v>
      </c>
      <c r="D1748" s="6">
        <f>Table1[[#This Row],[Kelt_hó]]</f>
        <v>1</v>
      </c>
      <c r="E1748" t="str">
        <f>Table1[[#This Row],[Vevő]]</f>
        <v>Bau-Trans Kft.</v>
      </c>
      <c r="F1748" t="str">
        <f>Table1[[#This Row],[Termékkör]]</f>
        <v>Vizsgálat</v>
      </c>
      <c r="G1748" s="4">
        <f>Table1[[#This Row],[SzumElad]]</f>
        <v>34500</v>
      </c>
      <c r="H1748" s="7">
        <f>Table1[[#This Row],[Jut_%]]</f>
        <v>10</v>
      </c>
      <c r="I1748" s="4">
        <f>Table1[[#This Row],[Jut]]</f>
        <v>3450</v>
      </c>
      <c r="J1748" s="4">
        <f>Table1[[#This Row],[Column1]]</f>
        <v>0</v>
      </c>
    </row>
    <row r="1749" spans="1:10" hidden="1" x14ac:dyDescent="0.3">
      <c r="A1749" s="2" t="str">
        <f>Table1[[#This Row],[Befolyt]]</f>
        <v>i</v>
      </c>
      <c r="B1749" t="str">
        <f>Table1[[#This Row],[ÜK]]</f>
        <v>Négyesy Gábor</v>
      </c>
      <c r="C1749" s="3" t="str">
        <f>Table1[[#This Row],[Szla]]</f>
        <v>279/2026</v>
      </c>
      <c r="D1749" s="6">
        <f>Table1[[#This Row],[Kelt_hó]]</f>
        <v>1</v>
      </c>
      <c r="E1749" t="str">
        <f>Table1[[#This Row],[Vevő]]</f>
        <v>Bau-Trans Kft.</v>
      </c>
      <c r="F1749" t="str">
        <f>Table1[[#This Row],[Termékkör]]</f>
        <v>Lánc függesztékek</v>
      </c>
      <c r="G1749" s="4">
        <f>Table1[[#This Row],[SzumElad]]</f>
        <v>2610</v>
      </c>
      <c r="H1749" s="7">
        <f>Table1[[#This Row],[Jut_%]]</f>
        <v>2.12</v>
      </c>
      <c r="I1749" s="4">
        <f>Table1[[#This Row],[Jut]]</f>
        <v>55.332000000000008</v>
      </c>
      <c r="J1749" s="4">
        <f>Table1[[#This Row],[Column1]]</f>
        <v>0</v>
      </c>
    </row>
    <row r="1750" spans="1:10" hidden="1" x14ac:dyDescent="0.3">
      <c r="A1750" s="2" t="str">
        <f>Table1[[#This Row],[Befolyt]]</f>
        <v>i</v>
      </c>
      <c r="B1750" t="str">
        <f>Table1[[#This Row],[ÜK]]</f>
        <v>Négyesy Gábor</v>
      </c>
      <c r="C1750" s="3" t="str">
        <f>Table1[[#This Row],[Szla]]</f>
        <v>279/2026</v>
      </c>
      <c r="D1750" s="6">
        <f>Table1[[#This Row],[Kelt_hó]]</f>
        <v>1</v>
      </c>
      <c r="E1750" t="str">
        <f>Table1[[#This Row],[Vevő]]</f>
        <v>Bau-Trans Kft.</v>
      </c>
      <c r="F1750" t="str">
        <f>Table1[[#This Row],[Termékkör]]</f>
        <v>Lánc függesztékek</v>
      </c>
      <c r="G1750" s="4">
        <f>Table1[[#This Row],[SzumElad]]</f>
        <v>1476</v>
      </c>
      <c r="H1750" s="7">
        <f>Table1[[#This Row],[Jut_%]]</f>
        <v>2.5</v>
      </c>
      <c r="I1750" s="4">
        <f>Table1[[#This Row],[Jut]]</f>
        <v>36.9</v>
      </c>
      <c r="J1750" s="4">
        <f>Table1[[#This Row],[Column1]]</f>
        <v>0</v>
      </c>
    </row>
    <row r="1751" spans="1:10" hidden="1" x14ac:dyDescent="0.3">
      <c r="A1751" s="2" t="str">
        <f>Table1[[#This Row],[Befolyt]]</f>
        <v>i</v>
      </c>
      <c r="B1751" t="str">
        <f>Table1[[#This Row],[ÜK]]</f>
        <v>Négyesy Gábor</v>
      </c>
      <c r="C1751" s="3" t="str">
        <f>Table1[[#This Row],[Szla]]</f>
        <v>279/2026</v>
      </c>
      <c r="D1751" s="6">
        <f>Table1[[#This Row],[Kelt_hó]]</f>
        <v>1</v>
      </c>
      <c r="E1751" t="str">
        <f>Table1[[#This Row],[Vevő]]</f>
        <v>Bau-Trans Kft.</v>
      </c>
      <c r="F1751" t="str">
        <f>Table1[[#This Row],[Termékkör]]</f>
        <v>Lánc függesztékek</v>
      </c>
      <c r="G1751" s="4">
        <f>Table1[[#This Row],[SzumElad]]</f>
        <v>19872</v>
      </c>
      <c r="H1751" s="7">
        <f>Table1[[#This Row],[Jut_%]]</f>
        <v>2.5</v>
      </c>
      <c r="I1751" s="4">
        <f>Table1[[#This Row],[Jut]]</f>
        <v>496.8</v>
      </c>
      <c r="J1751" s="4">
        <f>Table1[[#This Row],[Column1]]</f>
        <v>0</v>
      </c>
    </row>
    <row r="1752" spans="1:10" hidden="1" x14ac:dyDescent="0.3">
      <c r="A1752" s="2" t="str">
        <f>Table1[[#This Row],[Befolyt]]</f>
        <v>i</v>
      </c>
      <c r="B1752" t="str">
        <f>Table1[[#This Row],[ÜK]]</f>
        <v>Négyesy Gábor</v>
      </c>
      <c r="C1752" s="3" t="str">
        <f>Table1[[#This Row],[Szla]]</f>
        <v>279/2026</v>
      </c>
      <c r="D1752" s="6">
        <f>Table1[[#This Row],[Kelt_hó]]</f>
        <v>1</v>
      </c>
      <c r="E1752" t="str">
        <f>Table1[[#This Row],[Vevő]]</f>
        <v>Bau-Trans Kft.</v>
      </c>
      <c r="F1752" t="str">
        <f>Table1[[#This Row],[Termékkör]]</f>
        <v>Lánc függesztékek</v>
      </c>
      <c r="G1752" s="4">
        <f>Table1[[#This Row],[SzumElad]]</f>
        <v>4380</v>
      </c>
      <c r="H1752" s="7">
        <f>Table1[[#This Row],[Jut_%]]</f>
        <v>7.88</v>
      </c>
      <c r="I1752" s="4">
        <f>Table1[[#This Row],[Jut]]</f>
        <v>345.14400000000001</v>
      </c>
      <c r="J1752" s="4">
        <f>Table1[[#This Row],[Column1]]</f>
        <v>0</v>
      </c>
    </row>
    <row r="1753" spans="1:10" hidden="1" x14ac:dyDescent="0.3">
      <c r="A1753" s="2" t="str">
        <f>Table1[[#This Row],[Befolyt]]</f>
        <v>i</v>
      </c>
      <c r="B1753" t="str">
        <f>Table1[[#This Row],[ÜK]]</f>
        <v>Négyesy Gábor</v>
      </c>
      <c r="C1753" s="3" t="str">
        <f>Table1[[#This Row],[Szla]]</f>
        <v>279/2026</v>
      </c>
      <c r="D1753" s="6">
        <f>Table1[[#This Row],[Kelt_hó]]</f>
        <v>1</v>
      </c>
      <c r="E1753" t="str">
        <f>Table1[[#This Row],[Vevő]]</f>
        <v>Bau-Trans Kft.</v>
      </c>
      <c r="F1753" t="str">
        <f>Table1[[#This Row],[Termékkör]]</f>
        <v>Lánc függesztékek</v>
      </c>
      <c r="G1753" s="4">
        <f>Table1[[#This Row],[SzumElad]]</f>
        <v>2466</v>
      </c>
      <c r="H1753" s="7">
        <f>Table1[[#This Row],[Jut_%]]</f>
        <v>11.1</v>
      </c>
      <c r="I1753" s="4">
        <f>Table1[[#This Row],[Jut]]</f>
        <v>273.726</v>
      </c>
      <c r="J1753" s="4">
        <f>Table1[[#This Row],[Column1]]</f>
        <v>0</v>
      </c>
    </row>
    <row r="1754" spans="1:10" hidden="1" x14ac:dyDescent="0.3">
      <c r="A1754" s="2" t="str">
        <f>Table1[[#This Row],[Befolyt]]</f>
        <v>i</v>
      </c>
      <c r="B1754" t="str">
        <f>Table1[[#This Row],[ÜK]]</f>
        <v>Négyesy Gábor</v>
      </c>
      <c r="C1754" s="3" t="str">
        <f>Table1[[#This Row],[Szla]]</f>
        <v>278/2026</v>
      </c>
      <c r="D1754" s="6">
        <f>Table1[[#This Row],[Kelt_hó]]</f>
        <v>1</v>
      </c>
      <c r="E1754" t="str">
        <f>Table1[[#This Row],[Vevő]]</f>
        <v>Bau-Trans Kft.</v>
      </c>
      <c r="F1754" t="str">
        <f>Table1[[#This Row],[Termékkör]]</f>
        <v>Vizsgálat</v>
      </c>
      <c r="G1754" s="4">
        <f>Table1[[#This Row],[SzumElad]]</f>
        <v>36000</v>
      </c>
      <c r="H1754" s="7">
        <f>Table1[[#This Row],[Jut_%]]</f>
        <v>10</v>
      </c>
      <c r="I1754" s="4">
        <f>Table1[[#This Row],[Jut]]</f>
        <v>3600</v>
      </c>
      <c r="J1754" s="4">
        <f>Table1[[#This Row],[Column1]]</f>
        <v>0</v>
      </c>
    </row>
    <row r="1755" spans="1:10" hidden="1" x14ac:dyDescent="0.3">
      <c r="A1755" s="2" t="str">
        <f>Table1[[#This Row],[Befolyt]]</f>
        <v>i</v>
      </c>
      <c r="B1755" t="str">
        <f>Table1[[#This Row],[ÜK]]</f>
        <v>Négyesy Gábor</v>
      </c>
      <c r="C1755" s="3" t="str">
        <f>Table1[[#This Row],[Szla]]</f>
        <v>278/2026</v>
      </c>
      <c r="D1755" s="6">
        <f>Table1[[#This Row],[Kelt_hó]]</f>
        <v>1</v>
      </c>
      <c r="E1755" t="str">
        <f>Table1[[#This Row],[Vevő]]</f>
        <v>Bau-Trans Kft.</v>
      </c>
      <c r="F1755" t="str">
        <f>Table1[[#This Row],[Termékkör]]</f>
        <v>Saját munka</v>
      </c>
      <c r="G1755" s="4">
        <f>Table1[[#This Row],[SzumElad]]</f>
        <v>12000</v>
      </c>
      <c r="H1755" s="7">
        <f>Table1[[#This Row],[Jut_%]]</f>
        <v>0</v>
      </c>
      <c r="I1755" s="4">
        <f>Table1[[#This Row],[Jut]]</f>
        <v>0</v>
      </c>
      <c r="J1755" s="4">
        <f>Table1[[#This Row],[Column1]]</f>
        <v>0</v>
      </c>
    </row>
    <row r="1756" spans="1:10" hidden="1" x14ac:dyDescent="0.3">
      <c r="A1756" s="2" t="str">
        <f>Table1[[#This Row],[Befolyt]]</f>
        <v>i</v>
      </c>
      <c r="B1756" t="str">
        <f>Table1[[#This Row],[ÜK]]</f>
        <v>Négyesy Gábor</v>
      </c>
      <c r="C1756" s="3" t="str">
        <f>Table1[[#This Row],[Szla]]</f>
        <v>278/2026</v>
      </c>
      <c r="D1756" s="6">
        <f>Table1[[#This Row],[Kelt_hó]]</f>
        <v>1</v>
      </c>
      <c r="E1756" t="str">
        <f>Table1[[#This Row],[Vevő]]</f>
        <v>Bau-Trans Kft.</v>
      </c>
      <c r="F1756" t="str">
        <f>Table1[[#This Row],[Termékkör]]</f>
        <v>Lánc függesztékek</v>
      </c>
      <c r="G1756" s="4">
        <f>Table1[[#This Row],[SzumElad]]</f>
        <v>20736</v>
      </c>
      <c r="H1756" s="7">
        <f>Table1[[#This Row],[Jut_%]]</f>
        <v>2.5</v>
      </c>
      <c r="I1756" s="4">
        <f>Table1[[#This Row],[Jut]]</f>
        <v>518.4</v>
      </c>
      <c r="J1756" s="4">
        <f>Table1[[#This Row],[Column1]]</f>
        <v>0</v>
      </c>
    </row>
    <row r="1757" spans="1:10" hidden="1" x14ac:dyDescent="0.3">
      <c r="A1757" s="2" t="str">
        <f>Table1[[#This Row],[Befolyt]]</f>
        <v>i</v>
      </c>
      <c r="B1757" t="str">
        <f>Table1[[#This Row],[ÜK]]</f>
        <v>Négyesy Gábor</v>
      </c>
      <c r="C1757" s="3" t="str">
        <f>Table1[[#This Row],[Szla]]</f>
        <v>278/2026</v>
      </c>
      <c r="D1757" s="6">
        <f>Table1[[#This Row],[Kelt_hó]]</f>
        <v>1</v>
      </c>
      <c r="E1757" t="str">
        <f>Table1[[#This Row],[Vevő]]</f>
        <v>Bau-Trans Kft.</v>
      </c>
      <c r="F1757" t="str">
        <f>Table1[[#This Row],[Termékkör]]</f>
        <v>Lánc függesztékek</v>
      </c>
      <c r="G1757" s="4">
        <f>Table1[[#This Row],[SzumElad]]</f>
        <v>14600</v>
      </c>
      <c r="H1757" s="7">
        <f>Table1[[#This Row],[Jut_%]]</f>
        <v>7.88</v>
      </c>
      <c r="I1757" s="4">
        <f>Table1[[#This Row],[Jut]]</f>
        <v>1150.48</v>
      </c>
      <c r="J1757" s="4">
        <f>Table1[[#This Row],[Column1]]</f>
        <v>0</v>
      </c>
    </row>
    <row r="1758" spans="1:10" hidden="1" x14ac:dyDescent="0.3">
      <c r="A1758" s="2" t="str">
        <f>Table1[[#This Row],[Befolyt]]</f>
        <v>i</v>
      </c>
      <c r="B1758" t="str">
        <f>Table1[[#This Row],[ÜK]]</f>
        <v>Négyesy Gábor</v>
      </c>
      <c r="C1758" s="3" t="str">
        <f>Table1[[#This Row],[Szla]]</f>
        <v>278/2026</v>
      </c>
      <c r="D1758" s="6">
        <f>Table1[[#This Row],[Kelt_hó]]</f>
        <v>1</v>
      </c>
      <c r="E1758" t="str">
        <f>Table1[[#This Row],[Vevő]]</f>
        <v>Bau-Trans Kft.</v>
      </c>
      <c r="F1758" t="str">
        <f>Table1[[#This Row],[Termékkör]]</f>
        <v>Lánc függesztékek</v>
      </c>
      <c r="G1758" s="4">
        <f>Table1[[#This Row],[SzumElad]]</f>
        <v>4932</v>
      </c>
      <c r="H1758" s="7">
        <f>Table1[[#This Row],[Jut_%]]</f>
        <v>11.1</v>
      </c>
      <c r="I1758" s="4">
        <f>Table1[[#This Row],[Jut]]</f>
        <v>547.452</v>
      </c>
      <c r="J1758" s="4">
        <f>Table1[[#This Row],[Column1]]</f>
        <v>0</v>
      </c>
    </row>
    <row r="1759" spans="1:10" hidden="1" x14ac:dyDescent="0.3">
      <c r="A1759" s="2" t="str">
        <f>Table1[[#This Row],[Befolyt]]</f>
        <v>i</v>
      </c>
      <c r="B1759" t="str">
        <f>Table1[[#This Row],[ÜK]]</f>
        <v>Négyesy Gábor</v>
      </c>
      <c r="C1759" s="3" t="str">
        <f>Table1[[#This Row],[Szla]]</f>
        <v>277/2026</v>
      </c>
      <c r="D1759" s="6">
        <f>Table1[[#This Row],[Kelt_hó]]</f>
        <v>1</v>
      </c>
      <c r="E1759" t="str">
        <f>Table1[[#This Row],[Vevő]]</f>
        <v>Bau-Trans Kft.</v>
      </c>
      <c r="F1759" t="str">
        <f>Table1[[#This Row],[Termékkör]]</f>
        <v>Vizsgálat</v>
      </c>
      <c r="G1759" s="4">
        <f>Table1[[#This Row],[SzumElad]]</f>
        <v>36000</v>
      </c>
      <c r="H1759" s="7">
        <f>Table1[[#This Row],[Jut_%]]</f>
        <v>10</v>
      </c>
      <c r="I1759" s="4">
        <f>Table1[[#This Row],[Jut]]</f>
        <v>3600</v>
      </c>
      <c r="J1759" s="4">
        <f>Table1[[#This Row],[Column1]]</f>
        <v>0</v>
      </c>
    </row>
    <row r="1760" spans="1:10" hidden="1" x14ac:dyDescent="0.3">
      <c r="A1760" s="2" t="str">
        <f>Table1[[#This Row],[Befolyt]]</f>
        <v>i</v>
      </c>
      <c r="B1760" t="str">
        <f>Table1[[#This Row],[ÜK]]</f>
        <v>Négyesy Gábor</v>
      </c>
      <c r="C1760" s="3" t="str">
        <f>Table1[[#This Row],[Szla]]</f>
        <v>277/2026</v>
      </c>
      <c r="D1760" s="6">
        <f>Table1[[#This Row],[Kelt_hó]]</f>
        <v>1</v>
      </c>
      <c r="E1760" t="str">
        <f>Table1[[#This Row],[Vevő]]</f>
        <v>Bau-Trans Kft.</v>
      </c>
      <c r="F1760" t="str">
        <f>Table1[[#This Row],[Termékkör]]</f>
        <v>Lánc függesztékek</v>
      </c>
      <c r="G1760" s="4">
        <f>Table1[[#This Row],[SzumElad]]</f>
        <v>1476</v>
      </c>
      <c r="H1760" s="7">
        <f>Table1[[#This Row],[Jut_%]]</f>
        <v>2.5</v>
      </c>
      <c r="I1760" s="4">
        <f>Table1[[#This Row],[Jut]]</f>
        <v>36.9</v>
      </c>
      <c r="J1760" s="4">
        <f>Table1[[#This Row],[Column1]]</f>
        <v>0</v>
      </c>
    </row>
    <row r="1761" spans="1:10" hidden="1" x14ac:dyDescent="0.3">
      <c r="A1761" s="2" t="str">
        <f>Table1[[#This Row],[Befolyt]]</f>
        <v>i</v>
      </c>
      <c r="B1761" t="str">
        <f>Table1[[#This Row],[ÜK]]</f>
        <v>Négyesy Gábor</v>
      </c>
      <c r="C1761" s="3" t="str">
        <f>Table1[[#This Row],[Szla]]</f>
        <v>277/2026</v>
      </c>
      <c r="D1761" s="6">
        <f>Table1[[#This Row],[Kelt_hó]]</f>
        <v>1</v>
      </c>
      <c r="E1761" t="str">
        <f>Table1[[#This Row],[Vevő]]</f>
        <v>Bau-Trans Kft.</v>
      </c>
      <c r="F1761" t="str">
        <f>Table1[[#This Row],[Termékkör]]</f>
        <v>Lánc függesztékek</v>
      </c>
      <c r="G1761" s="4">
        <f>Table1[[#This Row],[SzumElad]]</f>
        <v>7696</v>
      </c>
      <c r="H1761" s="7">
        <f>Table1[[#This Row],[Jut_%]]</f>
        <v>3.33</v>
      </c>
      <c r="I1761" s="4">
        <f>Table1[[#This Row],[Jut]]</f>
        <v>256.27679999999998</v>
      </c>
      <c r="J1761" s="4">
        <f>Table1[[#This Row],[Column1]]</f>
        <v>0</v>
      </c>
    </row>
    <row r="1762" spans="1:10" hidden="1" x14ac:dyDescent="0.3">
      <c r="A1762" s="2" t="str">
        <f>Table1[[#This Row],[Befolyt]]</f>
        <v>i</v>
      </c>
      <c r="B1762" t="str">
        <f>Table1[[#This Row],[ÜK]]</f>
        <v>Négyesy Gábor</v>
      </c>
      <c r="C1762" s="3" t="str">
        <f>Table1[[#This Row],[Szla]]</f>
        <v>277/2026</v>
      </c>
      <c r="D1762" s="6">
        <f>Table1[[#This Row],[Kelt_hó]]</f>
        <v>1</v>
      </c>
      <c r="E1762" t="str">
        <f>Table1[[#This Row],[Vevő]]</f>
        <v>Bau-Trans Kft.</v>
      </c>
      <c r="F1762" t="str">
        <f>Table1[[#This Row],[Termékkör]]</f>
        <v>Saját munka</v>
      </c>
      <c r="G1762" s="4">
        <f>Table1[[#This Row],[SzumElad]]</f>
        <v>12000</v>
      </c>
      <c r="H1762" s="7">
        <f>Table1[[#This Row],[Jut_%]]</f>
        <v>0</v>
      </c>
      <c r="I1762" s="4">
        <f>Table1[[#This Row],[Jut]]</f>
        <v>0</v>
      </c>
      <c r="J1762" s="4">
        <f>Table1[[#This Row],[Column1]]</f>
        <v>0</v>
      </c>
    </row>
    <row r="1763" spans="1:10" hidden="1" x14ac:dyDescent="0.3">
      <c r="A1763" s="2" t="str">
        <f>Table1[[#This Row],[Befolyt]]</f>
        <v>i</v>
      </c>
      <c r="B1763" t="str">
        <f>Table1[[#This Row],[ÜK]]</f>
        <v>Négyesy Gábor</v>
      </c>
      <c r="C1763" s="3" t="str">
        <f>Table1[[#This Row],[Szla]]</f>
        <v>277/2026</v>
      </c>
      <c r="D1763" s="6">
        <f>Table1[[#This Row],[Kelt_hó]]</f>
        <v>1</v>
      </c>
      <c r="E1763" t="str">
        <f>Table1[[#This Row],[Vevő]]</f>
        <v>Bau-Trans Kft.</v>
      </c>
      <c r="F1763" t="str">
        <f>Table1[[#This Row],[Termékkör]]</f>
        <v>Lánc függesztékek</v>
      </c>
      <c r="G1763" s="4">
        <f>Table1[[#This Row],[SzumElad]]</f>
        <v>20736</v>
      </c>
      <c r="H1763" s="7">
        <f>Table1[[#This Row],[Jut_%]]</f>
        <v>2.5</v>
      </c>
      <c r="I1763" s="4">
        <f>Table1[[#This Row],[Jut]]</f>
        <v>518.4</v>
      </c>
      <c r="J1763" s="4">
        <f>Table1[[#This Row],[Column1]]</f>
        <v>0</v>
      </c>
    </row>
    <row r="1764" spans="1:10" hidden="1" x14ac:dyDescent="0.3">
      <c r="A1764" s="2" t="str">
        <f>Table1[[#This Row],[Befolyt]]</f>
        <v>i</v>
      </c>
      <c r="B1764" t="str">
        <f>Table1[[#This Row],[ÜK]]</f>
        <v>Négyesy Gábor</v>
      </c>
      <c r="C1764" s="3" t="str">
        <f>Table1[[#This Row],[Szla]]</f>
        <v>277/2026</v>
      </c>
      <c r="D1764" s="6">
        <f>Table1[[#This Row],[Kelt_hó]]</f>
        <v>1</v>
      </c>
      <c r="E1764" t="str">
        <f>Table1[[#This Row],[Vevő]]</f>
        <v>Bau-Trans Kft.</v>
      </c>
      <c r="F1764" t="str">
        <f>Table1[[#This Row],[Termékkör]]</f>
        <v>Lánc függesztékek</v>
      </c>
      <c r="G1764" s="4">
        <f>Table1[[#This Row],[SzumElad]]</f>
        <v>6165</v>
      </c>
      <c r="H1764" s="7">
        <f>Table1[[#This Row],[Jut_%]]</f>
        <v>11.1</v>
      </c>
      <c r="I1764" s="4">
        <f>Table1[[#This Row],[Jut]]</f>
        <v>684.31500000000005</v>
      </c>
      <c r="J1764" s="4">
        <f>Table1[[#This Row],[Column1]]</f>
        <v>0</v>
      </c>
    </row>
    <row r="1765" spans="1:10" hidden="1" x14ac:dyDescent="0.3">
      <c r="A1765" s="2" t="str">
        <f>Table1[[#This Row],[Befolyt]]</f>
        <v>i</v>
      </c>
      <c r="B1765" t="str">
        <f>Table1[[#This Row],[ÜK]]</f>
        <v>Négyesy Gábor</v>
      </c>
      <c r="C1765" s="3" t="str">
        <f>Table1[[#This Row],[Szla]]</f>
        <v>276/2026</v>
      </c>
      <c r="D1765" s="6">
        <f>Table1[[#This Row],[Kelt_hó]]</f>
        <v>1</v>
      </c>
      <c r="E1765" t="str">
        <f>Table1[[#This Row],[Vevő]]</f>
        <v>Bau-Trans Kft.</v>
      </c>
      <c r="F1765" t="str">
        <f>Table1[[#This Row],[Termékkör]]</f>
        <v>Vizsgálat</v>
      </c>
      <c r="G1765" s="4">
        <f>Table1[[#This Row],[SzumElad]]</f>
        <v>37500</v>
      </c>
      <c r="H1765" s="7">
        <f>Table1[[#This Row],[Jut_%]]</f>
        <v>10</v>
      </c>
      <c r="I1765" s="4">
        <f>Table1[[#This Row],[Jut]]</f>
        <v>3750</v>
      </c>
      <c r="J1765" s="4">
        <f>Table1[[#This Row],[Column1]]</f>
        <v>0</v>
      </c>
    </row>
    <row r="1766" spans="1:10" hidden="1" x14ac:dyDescent="0.3">
      <c r="A1766" s="2" t="str">
        <f>Table1[[#This Row],[Befolyt]]</f>
        <v>i</v>
      </c>
      <c r="B1766" t="str">
        <f>Table1[[#This Row],[ÜK]]</f>
        <v>Négyesy Gábor</v>
      </c>
      <c r="C1766" s="3" t="str">
        <f>Table1[[#This Row],[Szla]]</f>
        <v>276/2026</v>
      </c>
      <c r="D1766" s="6">
        <f>Table1[[#This Row],[Kelt_hó]]</f>
        <v>1</v>
      </c>
      <c r="E1766" t="str">
        <f>Table1[[#This Row],[Vevő]]</f>
        <v>Bau-Trans Kft.</v>
      </c>
      <c r="F1766" t="str">
        <f>Table1[[#This Row],[Termékkör]]</f>
        <v>Kiszállás</v>
      </c>
      <c r="G1766" s="4">
        <f>Table1[[#This Row],[SzumElad]]</f>
        <v>7616</v>
      </c>
      <c r="H1766" s="7">
        <f>Table1[[#This Row],[Jut_%]]</f>
        <v>0</v>
      </c>
      <c r="I1766" s="4">
        <f>Table1[[#This Row],[Jut]]</f>
        <v>0</v>
      </c>
      <c r="J1766" s="4">
        <f>Table1[[#This Row],[Column1]]</f>
        <v>0</v>
      </c>
    </row>
    <row r="1767" spans="1:10" hidden="1" x14ac:dyDescent="0.3">
      <c r="A1767" s="2" t="str">
        <f>Table1[[#This Row],[Befolyt]]</f>
        <v>i</v>
      </c>
      <c r="B1767" t="str">
        <f>Table1[[#This Row],[ÜK]]</f>
        <v>Négyesy Gábor</v>
      </c>
      <c r="C1767" s="3" t="str">
        <f>Table1[[#This Row],[Szla]]</f>
        <v>276/2026</v>
      </c>
      <c r="D1767" s="6">
        <f>Table1[[#This Row],[Kelt_hó]]</f>
        <v>1</v>
      </c>
      <c r="E1767" t="str">
        <f>Table1[[#This Row],[Vevő]]</f>
        <v>Bau-Trans Kft.</v>
      </c>
      <c r="F1767" t="str">
        <f>Table1[[#This Row],[Termékkör]]</f>
        <v>Lánc függesztékek</v>
      </c>
      <c r="G1767" s="4">
        <f>Table1[[#This Row],[SzumElad]]</f>
        <v>21600</v>
      </c>
      <c r="H1767" s="7">
        <f>Table1[[#This Row],[Jut_%]]</f>
        <v>2.5</v>
      </c>
      <c r="I1767" s="4">
        <f>Table1[[#This Row],[Jut]]</f>
        <v>540</v>
      </c>
      <c r="J1767" s="4">
        <f>Table1[[#This Row],[Column1]]</f>
        <v>0</v>
      </c>
    </row>
    <row r="1768" spans="1:10" hidden="1" x14ac:dyDescent="0.3">
      <c r="A1768" s="2" t="str">
        <f>Table1[[#This Row],[Befolyt]]</f>
        <v>i</v>
      </c>
      <c r="B1768" t="str">
        <f>Table1[[#This Row],[ÜK]]</f>
        <v>Négyesy Gábor</v>
      </c>
      <c r="C1768" s="3" t="str">
        <f>Table1[[#This Row],[Szla]]</f>
        <v>276/2026</v>
      </c>
      <c r="D1768" s="6">
        <f>Table1[[#This Row],[Kelt_hó]]</f>
        <v>1</v>
      </c>
      <c r="E1768" t="str">
        <f>Table1[[#This Row],[Vevő]]</f>
        <v>Bau-Trans Kft.</v>
      </c>
      <c r="F1768" t="str">
        <f>Table1[[#This Row],[Termékkör]]</f>
        <v>Lánc függesztékek</v>
      </c>
      <c r="G1768" s="4">
        <f>Table1[[#This Row],[SzumElad]]</f>
        <v>4932</v>
      </c>
      <c r="H1768" s="7">
        <f>Table1[[#This Row],[Jut_%]]</f>
        <v>11.1</v>
      </c>
      <c r="I1768" s="4">
        <f>Table1[[#This Row],[Jut]]</f>
        <v>547.452</v>
      </c>
      <c r="J1768" s="4">
        <f>Table1[[#This Row],[Column1]]</f>
        <v>0</v>
      </c>
    </row>
    <row r="1769" spans="1:10" hidden="1" x14ac:dyDescent="0.3">
      <c r="A1769" s="2" t="str">
        <f>Table1[[#This Row],[Befolyt]]</f>
        <v>i</v>
      </c>
      <c r="B1769" t="str">
        <f>Table1[[#This Row],[ÜK]]</f>
        <v>Négyesy Gábor</v>
      </c>
      <c r="C1769" s="3" t="str">
        <f>Table1[[#This Row],[Szla]]</f>
        <v>275/2026</v>
      </c>
      <c r="D1769" s="6">
        <f>Table1[[#This Row],[Kelt_hó]]</f>
        <v>1</v>
      </c>
      <c r="E1769" t="str">
        <f>Table1[[#This Row],[Vevő]]</f>
        <v>Bau-Trans Kft.</v>
      </c>
      <c r="F1769" t="str">
        <f>Table1[[#This Row],[Termékkör]]</f>
        <v>Vizsgálat</v>
      </c>
      <c r="G1769" s="4">
        <f>Table1[[#This Row],[SzumElad]]</f>
        <v>9000</v>
      </c>
      <c r="H1769" s="7">
        <f>Table1[[#This Row],[Jut_%]]</f>
        <v>10</v>
      </c>
      <c r="I1769" s="4">
        <f>Table1[[#This Row],[Jut]]</f>
        <v>900</v>
      </c>
      <c r="J1769" s="4">
        <f>Table1[[#This Row],[Column1]]</f>
        <v>0</v>
      </c>
    </row>
    <row r="1770" spans="1:10" hidden="1" x14ac:dyDescent="0.3">
      <c r="A1770" s="2" t="str">
        <f>Table1[[#This Row],[Befolyt]]</f>
        <v>i</v>
      </c>
      <c r="B1770" t="str">
        <f>Table1[[#This Row],[ÜK]]</f>
        <v>Négyesy Gábor</v>
      </c>
      <c r="C1770" s="3" t="str">
        <f>Table1[[#This Row],[Szla]]</f>
        <v>275/2026</v>
      </c>
      <c r="D1770" s="6">
        <f>Table1[[#This Row],[Kelt_hó]]</f>
        <v>1</v>
      </c>
      <c r="E1770" t="str">
        <f>Table1[[#This Row],[Vevő]]</f>
        <v>Bau-Trans Kft.</v>
      </c>
      <c r="F1770" t="str">
        <f>Table1[[#This Row],[Termékkör]]</f>
        <v>Kiszállás</v>
      </c>
      <c r="G1770" s="4">
        <f>Table1[[#This Row],[SzumElad]]</f>
        <v>7616</v>
      </c>
      <c r="H1770" s="7">
        <f>Table1[[#This Row],[Jut_%]]</f>
        <v>0</v>
      </c>
      <c r="I1770" s="4">
        <f>Table1[[#This Row],[Jut]]</f>
        <v>0</v>
      </c>
      <c r="J1770" s="4">
        <f>Table1[[#This Row],[Column1]]</f>
        <v>0</v>
      </c>
    </row>
    <row r="1771" spans="1:10" hidden="1" x14ac:dyDescent="0.3">
      <c r="A1771" s="2" t="str">
        <f>Table1[[#This Row],[Befolyt]]</f>
        <v>i</v>
      </c>
      <c r="B1771" t="str">
        <f>Table1[[#This Row],[ÜK]]</f>
        <v>Négyesy Gábor</v>
      </c>
      <c r="C1771" s="3" t="str">
        <f>Table1[[#This Row],[Szla]]</f>
        <v>275/2026</v>
      </c>
      <c r="D1771" s="6">
        <f>Table1[[#This Row],[Kelt_hó]]</f>
        <v>1</v>
      </c>
      <c r="E1771" t="str">
        <f>Table1[[#This Row],[Vevő]]</f>
        <v>Bau-Trans Kft.</v>
      </c>
      <c r="F1771" t="str">
        <f>Table1[[#This Row],[Termékkör]]</f>
        <v>Lánc függesztékek</v>
      </c>
      <c r="G1771" s="4">
        <f>Table1[[#This Row],[SzumElad]]</f>
        <v>5184</v>
      </c>
      <c r="H1771" s="7">
        <f>Table1[[#This Row],[Jut_%]]</f>
        <v>2.5</v>
      </c>
      <c r="I1771" s="4">
        <f>Table1[[#This Row],[Jut]]</f>
        <v>129.6</v>
      </c>
      <c r="J1771" s="4">
        <f>Table1[[#This Row],[Column1]]</f>
        <v>0</v>
      </c>
    </row>
    <row r="1772" spans="1:10" hidden="1" x14ac:dyDescent="0.3">
      <c r="A1772" s="2" t="str">
        <f>Table1[[#This Row],[Befolyt]]</f>
        <v>i</v>
      </c>
      <c r="B1772" t="str">
        <f>Table1[[#This Row],[ÜK]]</f>
        <v>Négyesy Gábor</v>
      </c>
      <c r="C1772" s="3" t="str">
        <f>Table1[[#This Row],[Szla]]</f>
        <v>274/2026</v>
      </c>
      <c r="D1772" s="6">
        <f>Table1[[#This Row],[Kelt_hó]]</f>
        <v>1</v>
      </c>
      <c r="E1772" t="str">
        <f>Table1[[#This Row],[Vevő]]</f>
        <v>Bau-Trans Kft.</v>
      </c>
      <c r="F1772" t="str">
        <f>Table1[[#This Row],[Termékkör]]</f>
        <v>Vizsgálat</v>
      </c>
      <c r="G1772" s="4">
        <f>Table1[[#This Row],[SzumElad]]</f>
        <v>38600</v>
      </c>
      <c r="H1772" s="7">
        <f>Table1[[#This Row],[Jut_%]]</f>
        <v>10</v>
      </c>
      <c r="I1772" s="4">
        <f>Table1[[#This Row],[Jut]]</f>
        <v>3860</v>
      </c>
      <c r="J1772" s="4">
        <f>Table1[[#This Row],[Column1]]</f>
        <v>0</v>
      </c>
    </row>
    <row r="1773" spans="1:10" hidden="1" x14ac:dyDescent="0.3">
      <c r="A1773" s="2" t="str">
        <f>Table1[[#This Row],[Befolyt]]</f>
        <v>i</v>
      </c>
      <c r="B1773" t="str">
        <f>Table1[[#This Row],[ÜK]]</f>
        <v>Négyesy Gábor</v>
      </c>
      <c r="C1773" s="3" t="str">
        <f>Table1[[#This Row],[Szla]]</f>
        <v>274/2026</v>
      </c>
      <c r="D1773" s="6">
        <f>Table1[[#This Row],[Kelt_hó]]</f>
        <v>1</v>
      </c>
      <c r="E1773" t="str">
        <f>Table1[[#This Row],[Vevő]]</f>
        <v>Bau-Trans Kft.</v>
      </c>
      <c r="F1773" t="str">
        <f>Table1[[#This Row],[Termékkör]]</f>
        <v>Lánc függesztékek</v>
      </c>
      <c r="G1773" s="4">
        <f>Table1[[#This Row],[SzumElad]]</f>
        <v>21600</v>
      </c>
      <c r="H1773" s="7">
        <f>Table1[[#This Row],[Jut_%]]</f>
        <v>2.5</v>
      </c>
      <c r="I1773" s="4">
        <f>Table1[[#This Row],[Jut]]</f>
        <v>540</v>
      </c>
      <c r="J1773" s="4">
        <f>Table1[[#This Row],[Column1]]</f>
        <v>0</v>
      </c>
    </row>
    <row r="1774" spans="1:10" hidden="1" x14ac:dyDescent="0.3">
      <c r="A1774" s="2" t="str">
        <f>Table1[[#This Row],[Befolyt]]</f>
        <v>i</v>
      </c>
      <c r="B1774" t="str">
        <f>Table1[[#This Row],[ÜK]]</f>
        <v>Négyesy Gábor</v>
      </c>
      <c r="C1774" s="3" t="str">
        <f>Table1[[#This Row],[Szla]]</f>
        <v>273/2026</v>
      </c>
      <c r="D1774" s="6">
        <f>Table1[[#This Row],[Kelt_hó]]</f>
        <v>1</v>
      </c>
      <c r="E1774" t="str">
        <f>Table1[[#This Row],[Vevő]]</f>
        <v>PRANGL-Hungaria Kft.</v>
      </c>
      <c r="F1774" t="str">
        <f>Table1[[#This Row],[Termékkör]]</f>
        <v>Vizsgálat</v>
      </c>
      <c r="G1774" s="4">
        <f>Table1[[#This Row],[SzumElad]]</f>
        <v>19600</v>
      </c>
      <c r="H1774" s="7">
        <f>Table1[[#This Row],[Jut_%]]</f>
        <v>10</v>
      </c>
      <c r="I1774" s="4">
        <f>Table1[[#This Row],[Jut]]</f>
        <v>1960</v>
      </c>
      <c r="J1774" s="4">
        <f>Table1[[#This Row],[Column1]]</f>
        <v>0</v>
      </c>
    </row>
    <row r="1775" spans="1:10" hidden="1" x14ac:dyDescent="0.3">
      <c r="A1775" s="2" t="str">
        <f>Table1[[#This Row],[Befolyt]]</f>
        <v>i</v>
      </c>
      <c r="B1775" t="str">
        <f>Table1[[#This Row],[ÜK]]</f>
        <v>Négyesy Gábor</v>
      </c>
      <c r="C1775" s="3" t="str">
        <f>Table1[[#This Row],[Szla]]</f>
        <v>273/2026</v>
      </c>
      <c r="D1775" s="6">
        <f>Table1[[#This Row],[Kelt_hó]]</f>
        <v>1</v>
      </c>
      <c r="E1775" t="str">
        <f>Table1[[#This Row],[Vevő]]</f>
        <v>PRANGL-Hungaria Kft.</v>
      </c>
      <c r="F1775" t="str">
        <f>Table1[[#This Row],[Termékkör]]</f>
        <v>Vizsgálat</v>
      </c>
      <c r="G1775" s="4">
        <f>Table1[[#This Row],[SzumElad]]</f>
        <v>34300</v>
      </c>
      <c r="H1775" s="7">
        <f>Table1[[#This Row],[Jut_%]]</f>
        <v>10</v>
      </c>
      <c r="I1775" s="4">
        <f>Table1[[#This Row],[Jut]]</f>
        <v>3430</v>
      </c>
      <c r="J1775" s="4">
        <f>Table1[[#This Row],[Column1]]</f>
        <v>0</v>
      </c>
    </row>
    <row r="1776" spans="1:10" hidden="1" x14ac:dyDescent="0.3">
      <c r="A1776" s="2" t="str">
        <f>Table1[[#This Row],[Befolyt]]</f>
        <v>i</v>
      </c>
      <c r="B1776" t="str">
        <f>Table1[[#This Row],[ÜK]]</f>
        <v>Négyesy Gábor</v>
      </c>
      <c r="C1776" s="3" t="str">
        <f>Table1[[#This Row],[Szla]]</f>
        <v>273/2026</v>
      </c>
      <c r="D1776" s="6">
        <f>Table1[[#This Row],[Kelt_hó]]</f>
        <v>1</v>
      </c>
      <c r="E1776" t="str">
        <f>Table1[[#This Row],[Vevő]]</f>
        <v>PRANGL-Hungaria Kft.</v>
      </c>
      <c r="F1776" t="str">
        <f>Table1[[#This Row],[Termékkör]]</f>
        <v>Vizsgálat</v>
      </c>
      <c r="G1776" s="4">
        <f>Table1[[#This Row],[SzumElad]]</f>
        <v>28600</v>
      </c>
      <c r="H1776" s="7">
        <f>Table1[[#This Row],[Jut_%]]</f>
        <v>10</v>
      </c>
      <c r="I1776" s="4">
        <f>Table1[[#This Row],[Jut]]</f>
        <v>2860</v>
      </c>
      <c r="J1776" s="4">
        <f>Table1[[#This Row],[Column1]]</f>
        <v>0</v>
      </c>
    </row>
    <row r="1777" spans="1:10" hidden="1" x14ac:dyDescent="0.3">
      <c r="A1777" s="2" t="str">
        <f>Table1[[#This Row],[Befolyt]]</f>
        <v>i</v>
      </c>
      <c r="B1777" t="str">
        <f>Table1[[#This Row],[ÜK]]</f>
        <v>Négyesy Gábor</v>
      </c>
      <c r="C1777" s="3" t="str">
        <f>Table1[[#This Row],[Szla]]</f>
        <v>273/2026</v>
      </c>
      <c r="D1777" s="6">
        <f>Table1[[#This Row],[Kelt_hó]]</f>
        <v>1</v>
      </c>
      <c r="E1777" t="str">
        <f>Table1[[#This Row],[Vevő]]</f>
        <v>PRANGL-Hungaria Kft.</v>
      </c>
      <c r="F1777" t="str">
        <f>Table1[[#This Row],[Termékkör]]</f>
        <v>Vizsgálat</v>
      </c>
      <c r="G1777" s="4">
        <f>Table1[[#This Row],[SzumElad]]</f>
        <v>63700</v>
      </c>
      <c r="H1777" s="7">
        <f>Table1[[#This Row],[Jut_%]]</f>
        <v>10</v>
      </c>
      <c r="I1777" s="4">
        <f>Table1[[#This Row],[Jut]]</f>
        <v>6370</v>
      </c>
      <c r="J1777" s="4">
        <f>Table1[[#This Row],[Column1]]</f>
        <v>0</v>
      </c>
    </row>
    <row r="1778" spans="1:10" hidden="1" x14ac:dyDescent="0.3">
      <c r="A1778" s="2" t="str">
        <f>Table1[[#This Row],[Befolyt]]</f>
        <v>i</v>
      </c>
      <c r="B1778" t="str">
        <f>Table1[[#This Row],[ÜK]]</f>
        <v>Négyesy Gábor</v>
      </c>
      <c r="C1778" s="3" t="str">
        <f>Table1[[#This Row],[Szla]]</f>
        <v>273/2026</v>
      </c>
      <c r="D1778" s="6">
        <f>Table1[[#This Row],[Kelt_hó]]</f>
        <v>1</v>
      </c>
      <c r="E1778" t="str">
        <f>Table1[[#This Row],[Vevő]]</f>
        <v>PRANGL-Hungaria Kft.</v>
      </c>
      <c r="F1778" t="str">
        <f>Table1[[#This Row],[Termékkör]]</f>
        <v>Vizsgálat</v>
      </c>
      <c r="G1778" s="4">
        <f>Table1[[#This Row],[SzumElad]]</f>
        <v>12000</v>
      </c>
      <c r="H1778" s="7">
        <f>Table1[[#This Row],[Jut_%]]</f>
        <v>10</v>
      </c>
      <c r="I1778" s="4">
        <f>Table1[[#This Row],[Jut]]</f>
        <v>1200</v>
      </c>
      <c r="J1778" s="4">
        <f>Table1[[#This Row],[Column1]]</f>
        <v>0</v>
      </c>
    </row>
    <row r="1779" spans="1:10" hidden="1" x14ac:dyDescent="0.3">
      <c r="A1779" s="2" t="str">
        <f>Table1[[#This Row],[Befolyt]]</f>
        <v>i</v>
      </c>
      <c r="B1779" t="str">
        <f>Table1[[#This Row],[ÜK]]</f>
        <v>Négyesy Gábor</v>
      </c>
      <c r="C1779" s="3" t="str">
        <f>Table1[[#This Row],[Szla]]</f>
        <v>273/2026</v>
      </c>
      <c r="D1779" s="6">
        <f>Table1[[#This Row],[Kelt_hó]]</f>
        <v>1</v>
      </c>
      <c r="E1779" t="str">
        <f>Table1[[#This Row],[Vevő]]</f>
        <v>PRANGL-Hungaria Kft.</v>
      </c>
      <c r="F1779" t="str">
        <f>Table1[[#This Row],[Termékkör]]</f>
        <v>Vizsgálat</v>
      </c>
      <c r="G1779" s="4">
        <f>Table1[[#This Row],[SzumElad]]</f>
        <v>14700</v>
      </c>
      <c r="H1779" s="7">
        <f>Table1[[#This Row],[Jut_%]]</f>
        <v>10</v>
      </c>
      <c r="I1779" s="4">
        <f>Table1[[#This Row],[Jut]]</f>
        <v>1470</v>
      </c>
      <c r="J1779" s="4">
        <f>Table1[[#This Row],[Column1]]</f>
        <v>0</v>
      </c>
    </row>
    <row r="1780" spans="1:10" hidden="1" x14ac:dyDescent="0.3">
      <c r="A1780" s="2" t="str">
        <f>Table1[[#This Row],[Befolyt]]</f>
        <v>i</v>
      </c>
      <c r="B1780" t="str">
        <f>Table1[[#This Row],[ÜK]]</f>
        <v>Négyesy Gábor</v>
      </c>
      <c r="C1780" s="3" t="str">
        <f>Table1[[#This Row],[Szla]]</f>
        <v>273/2026</v>
      </c>
      <c r="D1780" s="6">
        <f>Table1[[#This Row],[Kelt_hó]]</f>
        <v>1</v>
      </c>
      <c r="E1780" t="str">
        <f>Table1[[#This Row],[Vevő]]</f>
        <v>PRANGL-Hungaria Kft.</v>
      </c>
      <c r="F1780" t="str">
        <f>Table1[[#This Row],[Termékkör]]</f>
        <v>Vizsgálat</v>
      </c>
      <c r="G1780" s="4">
        <f>Table1[[#This Row],[SzumElad]]</f>
        <v>24500</v>
      </c>
      <c r="H1780" s="7">
        <f>Table1[[#This Row],[Jut_%]]</f>
        <v>10</v>
      </c>
      <c r="I1780" s="4">
        <f>Table1[[#This Row],[Jut]]</f>
        <v>2450</v>
      </c>
      <c r="J1780" s="4">
        <f>Table1[[#This Row],[Column1]]</f>
        <v>0</v>
      </c>
    </row>
    <row r="1781" spans="1:10" hidden="1" x14ac:dyDescent="0.3">
      <c r="A1781" s="2" t="str">
        <f>Table1[[#This Row],[Befolyt]]</f>
        <v>i</v>
      </c>
      <c r="B1781" t="str">
        <f>Table1[[#This Row],[ÜK]]</f>
        <v>Négyesy Gábor</v>
      </c>
      <c r="C1781" s="3" t="str">
        <f>Table1[[#This Row],[Szla]]</f>
        <v>273/2026</v>
      </c>
      <c r="D1781" s="6">
        <f>Table1[[#This Row],[Kelt_hó]]</f>
        <v>1</v>
      </c>
      <c r="E1781" t="str">
        <f>Table1[[#This Row],[Vevő]]</f>
        <v>PRANGL-Hungaria Kft.</v>
      </c>
      <c r="F1781" t="str">
        <f>Table1[[#This Row],[Termékkör]]</f>
        <v>Vizsgálat</v>
      </c>
      <c r="G1781" s="4">
        <f>Table1[[#This Row],[SzumElad]]</f>
        <v>24500</v>
      </c>
      <c r="H1781" s="7">
        <f>Table1[[#This Row],[Jut_%]]</f>
        <v>10</v>
      </c>
      <c r="I1781" s="4">
        <f>Table1[[#This Row],[Jut]]</f>
        <v>2450</v>
      </c>
      <c r="J1781" s="4">
        <f>Table1[[#This Row],[Column1]]</f>
        <v>0</v>
      </c>
    </row>
    <row r="1782" spans="1:10" hidden="1" x14ac:dyDescent="0.3">
      <c r="A1782" s="2" t="str">
        <f>Table1[[#This Row],[Befolyt]]</f>
        <v>i</v>
      </c>
      <c r="B1782" t="str">
        <f>Table1[[#This Row],[ÜK]]</f>
        <v>Négyesy Gábor</v>
      </c>
      <c r="C1782" s="3" t="str">
        <f>Table1[[#This Row],[Szla]]</f>
        <v>273/2026</v>
      </c>
      <c r="D1782" s="6">
        <f>Table1[[#This Row],[Kelt_hó]]</f>
        <v>1</v>
      </c>
      <c r="E1782" t="str">
        <f>Table1[[#This Row],[Vevő]]</f>
        <v>PRANGL-Hungaria Kft.</v>
      </c>
      <c r="F1782" t="str">
        <f>Table1[[#This Row],[Termékkör]]</f>
        <v>Vizsgálat</v>
      </c>
      <c r="G1782" s="4">
        <f>Table1[[#This Row],[SzumElad]]</f>
        <v>24500</v>
      </c>
      <c r="H1782" s="7">
        <f>Table1[[#This Row],[Jut_%]]</f>
        <v>10</v>
      </c>
      <c r="I1782" s="4">
        <f>Table1[[#This Row],[Jut]]</f>
        <v>2450</v>
      </c>
      <c r="J1782" s="4">
        <f>Table1[[#This Row],[Column1]]</f>
        <v>0</v>
      </c>
    </row>
    <row r="1783" spans="1:10" hidden="1" x14ac:dyDescent="0.3">
      <c r="A1783" s="2" t="str">
        <f>Table1[[#This Row],[Befolyt]]</f>
        <v>i</v>
      </c>
      <c r="B1783" t="str">
        <f>Table1[[#This Row],[ÜK]]</f>
        <v>Négyesy Gábor</v>
      </c>
      <c r="C1783" s="3" t="str">
        <f>Table1[[#This Row],[Szla]]</f>
        <v>273/2026</v>
      </c>
      <c r="D1783" s="6">
        <f>Table1[[#This Row],[Kelt_hó]]</f>
        <v>1</v>
      </c>
      <c r="E1783" t="str">
        <f>Table1[[#This Row],[Vevő]]</f>
        <v>PRANGL-Hungaria Kft.</v>
      </c>
      <c r="F1783" t="str">
        <f>Table1[[#This Row],[Termékkör]]</f>
        <v>Vizsgálat</v>
      </c>
      <c r="G1783" s="4">
        <f>Table1[[#This Row],[SzumElad]]</f>
        <v>24500</v>
      </c>
      <c r="H1783" s="7">
        <f>Table1[[#This Row],[Jut_%]]</f>
        <v>10</v>
      </c>
      <c r="I1783" s="4">
        <f>Table1[[#This Row],[Jut]]</f>
        <v>2450</v>
      </c>
      <c r="J1783" s="4">
        <f>Table1[[#This Row],[Column1]]</f>
        <v>0</v>
      </c>
    </row>
    <row r="1784" spans="1:10" hidden="1" x14ac:dyDescent="0.3">
      <c r="A1784" s="2" t="str">
        <f>Table1[[#This Row],[Befolyt]]</f>
        <v>i</v>
      </c>
      <c r="B1784" t="str">
        <f>Table1[[#This Row],[ÜK]]</f>
        <v>Négyesy Gábor</v>
      </c>
      <c r="C1784" s="3" t="str">
        <f>Table1[[#This Row],[Szla]]</f>
        <v>273/2026</v>
      </c>
      <c r="D1784" s="6">
        <f>Table1[[#This Row],[Kelt_hó]]</f>
        <v>1</v>
      </c>
      <c r="E1784" t="str">
        <f>Table1[[#This Row],[Vevő]]</f>
        <v>PRANGL-Hungaria Kft.</v>
      </c>
      <c r="F1784" t="str">
        <f>Table1[[#This Row],[Termékkör]]</f>
        <v>Vizsgálat</v>
      </c>
      <c r="G1784" s="4">
        <f>Table1[[#This Row],[SzumElad]]</f>
        <v>24500</v>
      </c>
      <c r="H1784" s="7">
        <f>Table1[[#This Row],[Jut_%]]</f>
        <v>10</v>
      </c>
      <c r="I1784" s="4">
        <f>Table1[[#This Row],[Jut]]</f>
        <v>2450</v>
      </c>
      <c r="J1784" s="4">
        <f>Table1[[#This Row],[Column1]]</f>
        <v>0</v>
      </c>
    </row>
    <row r="1785" spans="1:10" hidden="1" x14ac:dyDescent="0.3">
      <c r="A1785" s="2" t="str">
        <f>Table1[[#This Row],[Befolyt]]</f>
        <v>i</v>
      </c>
      <c r="B1785" t="str">
        <f>Table1[[#This Row],[ÜK]]</f>
        <v>Négyesy Gábor</v>
      </c>
      <c r="C1785" s="3" t="str">
        <f>Table1[[#This Row],[Szla]]</f>
        <v>273/2026</v>
      </c>
      <c r="D1785" s="6">
        <f>Table1[[#This Row],[Kelt_hó]]</f>
        <v>1</v>
      </c>
      <c r="E1785" t="str">
        <f>Table1[[#This Row],[Vevő]]</f>
        <v>PRANGL-Hungaria Kft.</v>
      </c>
      <c r="F1785" t="str">
        <f>Table1[[#This Row],[Termékkör]]</f>
        <v>Vizsgálat</v>
      </c>
      <c r="G1785" s="4">
        <f>Table1[[#This Row],[SzumElad]]</f>
        <v>42500</v>
      </c>
      <c r="H1785" s="7">
        <f>Table1[[#This Row],[Jut_%]]</f>
        <v>10</v>
      </c>
      <c r="I1785" s="4">
        <f>Table1[[#This Row],[Jut]]</f>
        <v>4250</v>
      </c>
      <c r="J1785" s="4">
        <f>Table1[[#This Row],[Column1]]</f>
        <v>0</v>
      </c>
    </row>
    <row r="1786" spans="1:10" hidden="1" x14ac:dyDescent="0.3">
      <c r="A1786" s="2" t="str">
        <f>Table1[[#This Row],[Befolyt]]</f>
        <v>i</v>
      </c>
      <c r="B1786" t="str">
        <f>Table1[[#This Row],[ÜK]]</f>
        <v>Négyesy Gábor</v>
      </c>
      <c r="C1786" s="3" t="str">
        <f>Table1[[#This Row],[Szla]]</f>
        <v>273/2026</v>
      </c>
      <c r="D1786" s="6">
        <f>Table1[[#This Row],[Kelt_hó]]</f>
        <v>1</v>
      </c>
      <c r="E1786" t="str">
        <f>Table1[[#This Row],[Vevő]]</f>
        <v>PRANGL-Hungaria Kft.</v>
      </c>
      <c r="F1786" t="str">
        <f>Table1[[#This Row],[Termékkör]]</f>
        <v>Vizsgálat</v>
      </c>
      <c r="G1786" s="4">
        <f>Table1[[#This Row],[SzumElad]]</f>
        <v>52300</v>
      </c>
      <c r="H1786" s="7">
        <f>Table1[[#This Row],[Jut_%]]</f>
        <v>10</v>
      </c>
      <c r="I1786" s="4">
        <f>Table1[[#This Row],[Jut]]</f>
        <v>5230</v>
      </c>
      <c r="J1786" s="4">
        <f>Table1[[#This Row],[Column1]]</f>
        <v>0</v>
      </c>
    </row>
    <row r="1787" spans="1:10" hidden="1" x14ac:dyDescent="0.3">
      <c r="A1787" s="2" t="str">
        <f>Table1[[#This Row],[Befolyt]]</f>
        <v>i</v>
      </c>
      <c r="B1787" t="str">
        <f>Table1[[#This Row],[ÜK]]</f>
        <v>Négyesy Gábor</v>
      </c>
      <c r="C1787" s="3" t="str">
        <f>Table1[[#This Row],[Szla]]</f>
        <v>273/2026</v>
      </c>
      <c r="D1787" s="6">
        <f>Table1[[#This Row],[Kelt_hó]]</f>
        <v>1</v>
      </c>
      <c r="E1787" t="str">
        <f>Table1[[#This Row],[Vevő]]</f>
        <v>PRANGL-Hungaria Kft.</v>
      </c>
      <c r="F1787" t="str">
        <f>Table1[[#This Row],[Termékkör]]</f>
        <v>Vizsgálat</v>
      </c>
      <c r="G1787" s="4">
        <f>Table1[[#This Row],[SzumElad]]</f>
        <v>39200</v>
      </c>
      <c r="H1787" s="7">
        <f>Table1[[#This Row],[Jut_%]]</f>
        <v>10</v>
      </c>
      <c r="I1787" s="4">
        <f>Table1[[#This Row],[Jut]]</f>
        <v>3920</v>
      </c>
      <c r="J1787" s="4">
        <f>Table1[[#This Row],[Column1]]</f>
        <v>0</v>
      </c>
    </row>
    <row r="1788" spans="1:10" hidden="1" x14ac:dyDescent="0.3">
      <c r="A1788" s="2" t="str">
        <f>Table1[[#This Row],[Befolyt]]</f>
        <v>i</v>
      </c>
      <c r="B1788" t="str">
        <f>Table1[[#This Row],[ÜK]]</f>
        <v>Négyesy Gábor</v>
      </c>
      <c r="C1788" s="3" t="str">
        <f>Table1[[#This Row],[Szla]]</f>
        <v>273/2026</v>
      </c>
      <c r="D1788" s="6">
        <f>Table1[[#This Row],[Kelt_hó]]</f>
        <v>1</v>
      </c>
      <c r="E1788" t="str">
        <f>Table1[[#This Row],[Vevő]]</f>
        <v>PRANGL-Hungaria Kft.</v>
      </c>
      <c r="F1788" t="str">
        <f>Table1[[#This Row],[Termékkör]]</f>
        <v>Lánc függesztékek</v>
      </c>
      <c r="G1788" s="4">
        <f>Table1[[#This Row],[SzumElad]]</f>
        <v>18600</v>
      </c>
      <c r="H1788" s="7">
        <f>Table1[[#This Row],[Jut_%]]</f>
        <v>5</v>
      </c>
      <c r="I1788" s="4">
        <f>Table1[[#This Row],[Jut]]</f>
        <v>930</v>
      </c>
      <c r="J1788" s="4">
        <f>Table1[[#This Row],[Column1]]</f>
        <v>0</v>
      </c>
    </row>
    <row r="1789" spans="1:10" hidden="1" x14ac:dyDescent="0.3">
      <c r="A1789" s="2" t="str">
        <f>Table1[[#This Row],[Befolyt]]</f>
        <v>i</v>
      </c>
      <c r="B1789" t="str">
        <f>Table1[[#This Row],[ÜK]]</f>
        <v>Négyesy Gábor</v>
      </c>
      <c r="C1789" s="3" t="str">
        <f>Table1[[#This Row],[Szla]]</f>
        <v>273/2026</v>
      </c>
      <c r="D1789" s="6">
        <f>Table1[[#This Row],[Kelt_hó]]</f>
        <v>1</v>
      </c>
      <c r="E1789" t="str">
        <f>Table1[[#This Row],[Vevő]]</f>
        <v>PRANGL-Hungaria Kft.</v>
      </c>
      <c r="F1789" t="str">
        <f>Table1[[#This Row],[Termékkör]]</f>
        <v>Lánc függesztékek</v>
      </c>
      <c r="G1789" s="4">
        <f>Table1[[#This Row],[SzumElad]]</f>
        <v>820</v>
      </c>
      <c r="H1789" s="7">
        <f>Table1[[#This Row],[Jut_%]]</f>
        <v>5</v>
      </c>
      <c r="I1789" s="4">
        <f>Table1[[#This Row],[Jut]]</f>
        <v>41</v>
      </c>
      <c r="J1789" s="4">
        <f>Table1[[#This Row],[Column1]]</f>
        <v>0</v>
      </c>
    </row>
    <row r="1790" spans="1:10" hidden="1" x14ac:dyDescent="0.3">
      <c r="A1790" s="2" t="str">
        <f>Table1[[#This Row],[Befolyt]]</f>
        <v>i</v>
      </c>
      <c r="B1790" t="str">
        <f>Table1[[#This Row],[ÜK]]</f>
        <v>Négyesy Gábor</v>
      </c>
      <c r="C1790" s="3" t="str">
        <f>Table1[[#This Row],[Szla]]</f>
        <v>273/2026</v>
      </c>
      <c r="D1790" s="6">
        <f>Table1[[#This Row],[Kelt_hó]]</f>
        <v>1</v>
      </c>
      <c r="E1790" t="str">
        <f>Table1[[#This Row],[Vevő]]</f>
        <v>PRANGL-Hungaria Kft.</v>
      </c>
      <c r="F1790" t="str">
        <f>Table1[[#This Row],[Termékkör]]</f>
        <v>Saját munka</v>
      </c>
      <c r="G1790" s="4">
        <f>Table1[[#This Row],[SzumElad]]</f>
        <v>4800</v>
      </c>
      <c r="H1790" s="7">
        <f>Table1[[#This Row],[Jut_%]]</f>
        <v>0</v>
      </c>
      <c r="I1790" s="4">
        <f>Table1[[#This Row],[Jut]]</f>
        <v>0</v>
      </c>
      <c r="J1790" s="4">
        <f>Table1[[#This Row],[Column1]]</f>
        <v>0</v>
      </c>
    </row>
    <row r="1791" spans="1:10" hidden="1" x14ac:dyDescent="0.3">
      <c r="A1791" s="2" t="str">
        <f>Table1[[#This Row],[Befolyt]]</f>
        <v>i</v>
      </c>
      <c r="B1791" t="str">
        <f>Table1[[#This Row],[ÜK]]</f>
        <v>Négyesy Gábor</v>
      </c>
      <c r="C1791" s="3" t="str">
        <f>Table1[[#This Row],[Szla]]</f>
        <v>273/2026</v>
      </c>
      <c r="D1791" s="6">
        <f>Table1[[#This Row],[Kelt_hó]]</f>
        <v>1</v>
      </c>
      <c r="E1791" t="str">
        <f>Table1[[#This Row],[Vevő]]</f>
        <v>PRANGL-Hungaria Kft.</v>
      </c>
      <c r="F1791" t="str">
        <f>Table1[[#This Row],[Termékkör]]</f>
        <v>Lánc függesztékek</v>
      </c>
      <c r="G1791" s="4">
        <f>Table1[[#This Row],[SzumElad]]</f>
        <v>92750</v>
      </c>
      <c r="H1791" s="7">
        <f>Table1[[#This Row],[Jut_%]]</f>
        <v>5</v>
      </c>
      <c r="I1791" s="4">
        <f>Table1[[#This Row],[Jut]]</f>
        <v>4637.5</v>
      </c>
      <c r="J1791" s="4">
        <f>Table1[[#This Row],[Column1]]</f>
        <v>0</v>
      </c>
    </row>
    <row r="1792" spans="1:10" hidden="1" x14ac:dyDescent="0.3">
      <c r="A1792" s="2" t="str">
        <f>Table1[[#This Row],[Befolyt]]</f>
        <v>i</v>
      </c>
      <c r="B1792" t="str">
        <f>Table1[[#This Row],[ÜK]]</f>
        <v>Négyesy Gábor</v>
      </c>
      <c r="C1792" s="3" t="str">
        <f>Table1[[#This Row],[Szla]]</f>
        <v>273/2026</v>
      </c>
      <c r="D1792" s="6">
        <f>Table1[[#This Row],[Kelt_hó]]</f>
        <v>1</v>
      </c>
      <c r="E1792" t="str">
        <f>Table1[[#This Row],[Vevő]]</f>
        <v>PRANGL-Hungaria Kft.</v>
      </c>
      <c r="F1792" t="str">
        <f>Table1[[#This Row],[Termékkör]]</f>
        <v>Lánc függesztékek</v>
      </c>
      <c r="G1792" s="4">
        <f>Table1[[#This Row],[SzumElad]]</f>
        <v>13300</v>
      </c>
      <c r="H1792" s="7">
        <f>Table1[[#This Row],[Jut_%]]</f>
        <v>5</v>
      </c>
      <c r="I1792" s="4">
        <f>Table1[[#This Row],[Jut]]</f>
        <v>665</v>
      </c>
      <c r="J1792" s="4">
        <f>Table1[[#This Row],[Column1]]</f>
        <v>0</v>
      </c>
    </row>
    <row r="1793" spans="1:10" hidden="1" x14ac:dyDescent="0.3">
      <c r="A1793" s="2" t="str">
        <f>Table1[[#This Row],[Befolyt]]</f>
        <v>i</v>
      </c>
      <c r="B1793" t="str">
        <f>Table1[[#This Row],[ÜK]]</f>
        <v>Négyesy Gábor</v>
      </c>
      <c r="C1793" s="3" t="str">
        <f>Table1[[#This Row],[Szla]]</f>
        <v>273/2026</v>
      </c>
      <c r="D1793" s="6">
        <f>Table1[[#This Row],[Kelt_hó]]</f>
        <v>1</v>
      </c>
      <c r="E1793" t="str">
        <f>Table1[[#This Row],[Vevő]]</f>
        <v>PRANGL-Hungaria Kft.</v>
      </c>
      <c r="F1793" t="str">
        <f>Table1[[#This Row],[Termékkör]]</f>
        <v>Lánc függesztékek</v>
      </c>
      <c r="G1793" s="4">
        <f>Table1[[#This Row],[SzumElad]]</f>
        <v>1820</v>
      </c>
      <c r="H1793" s="7">
        <f>Table1[[#This Row],[Jut_%]]</f>
        <v>14.23</v>
      </c>
      <c r="I1793" s="4">
        <f>Table1[[#This Row],[Jut]]</f>
        <v>258.98600000000005</v>
      </c>
      <c r="J1793" s="4">
        <f>Table1[[#This Row],[Column1]]</f>
        <v>0</v>
      </c>
    </row>
    <row r="1794" spans="1:10" hidden="1" x14ac:dyDescent="0.3">
      <c r="A1794" s="2" t="str">
        <f>Table1[[#This Row],[Befolyt]]</f>
        <v>n</v>
      </c>
      <c r="B1794" t="str">
        <f>Table1[[#This Row],[ÜK]]</f>
        <v>Horváth István</v>
      </c>
      <c r="C1794" s="3" t="str">
        <f>Table1[[#This Row],[Szla]]</f>
        <v>272/2026</v>
      </c>
      <c r="D1794" s="6">
        <f>Table1[[#This Row],[Kelt_hó]]</f>
        <v>1</v>
      </c>
      <c r="E1794" t="str">
        <f>Table1[[#This Row],[Vevő]]</f>
        <v>Kész Metaltech Kft.</v>
      </c>
      <c r="F1794" t="str">
        <f>Table1[[#This Row],[Termékkör]]</f>
        <v>Lánc függesztékek</v>
      </c>
      <c r="G1794" s="4">
        <f>Table1[[#This Row],[SzumElad]]</f>
        <v>145600</v>
      </c>
      <c r="H1794" s="7">
        <f>Table1[[#This Row],[Jut_%]]</f>
        <v>5</v>
      </c>
      <c r="I1794" s="4">
        <f>Table1[[#This Row],[Jut]]</f>
        <v>7280</v>
      </c>
      <c r="J1794" s="4">
        <f>Table1[[#This Row],[Column1]]</f>
        <v>0</v>
      </c>
    </row>
    <row r="1795" spans="1:10" hidden="1" x14ac:dyDescent="0.3">
      <c r="A1795" s="2" t="str">
        <f>Table1[[#This Row],[Befolyt]]</f>
        <v>n</v>
      </c>
      <c r="B1795" t="str">
        <f>Table1[[#This Row],[ÜK]]</f>
        <v>Horváth István</v>
      </c>
      <c r="C1795" s="3" t="str">
        <f>Table1[[#This Row],[Szla]]</f>
        <v>272/2026</v>
      </c>
      <c r="D1795" s="6">
        <f>Table1[[#This Row],[Kelt_hó]]</f>
        <v>1</v>
      </c>
      <c r="E1795" t="str">
        <f>Table1[[#This Row],[Vevő]]</f>
        <v>Kész Metaltech Kft.</v>
      </c>
      <c r="F1795" t="str">
        <f>Table1[[#This Row],[Termékkör]]</f>
        <v>Lánc függesztékek</v>
      </c>
      <c r="G1795" s="4">
        <f>Table1[[#This Row],[SzumElad]]</f>
        <v>41450</v>
      </c>
      <c r="H1795" s="7">
        <f>Table1[[#This Row],[Jut_%]]</f>
        <v>5</v>
      </c>
      <c r="I1795" s="4">
        <f>Table1[[#This Row],[Jut]]</f>
        <v>2072.5</v>
      </c>
      <c r="J1795" s="4">
        <f>Table1[[#This Row],[Column1]]</f>
        <v>0</v>
      </c>
    </row>
    <row r="1796" spans="1:10" hidden="1" x14ac:dyDescent="0.3">
      <c r="A1796" s="2" t="str">
        <f>Table1[[#This Row],[Befolyt]]</f>
        <v>n</v>
      </c>
      <c r="B1796" t="str">
        <f>Table1[[#This Row],[ÜK]]</f>
        <v>Horváth István</v>
      </c>
      <c r="C1796" s="3" t="str">
        <f>Table1[[#This Row],[Szla]]</f>
        <v>272/2026</v>
      </c>
      <c r="D1796" s="6">
        <f>Table1[[#This Row],[Kelt_hó]]</f>
        <v>1</v>
      </c>
      <c r="E1796" t="str">
        <f>Table1[[#This Row],[Vevő]]</f>
        <v>Kész Metaltech Kft.</v>
      </c>
      <c r="F1796" t="str">
        <f>Table1[[#This Row],[Termékkör]]</f>
        <v>Lánc függesztékek</v>
      </c>
      <c r="G1796" s="4">
        <f>Table1[[#This Row],[SzumElad]]</f>
        <v>88000</v>
      </c>
      <c r="H1796" s="7">
        <f>Table1[[#This Row],[Jut_%]]</f>
        <v>5</v>
      </c>
      <c r="I1796" s="4">
        <f>Table1[[#This Row],[Jut]]</f>
        <v>4400</v>
      </c>
      <c r="J1796" s="4">
        <f>Table1[[#This Row],[Column1]]</f>
        <v>0</v>
      </c>
    </row>
    <row r="1797" spans="1:10" hidden="1" x14ac:dyDescent="0.3">
      <c r="A1797" s="2" t="str">
        <f>Table1[[#This Row],[Befolyt]]</f>
        <v>i</v>
      </c>
      <c r="B1797" t="str">
        <f>Table1[[#This Row],[ÜK]]</f>
        <v>Simon Jenő</v>
      </c>
      <c r="C1797" s="3" t="str">
        <f>Table1[[#This Row],[Szla]]</f>
        <v>271/2026</v>
      </c>
      <c r="D1797" s="6">
        <f>Table1[[#This Row],[Kelt_hó]]</f>
        <v>1</v>
      </c>
      <c r="E1797" t="str">
        <f>Table1[[#This Row],[Vevő]]</f>
        <v>Gép és Ferrotech Kft.</v>
      </c>
      <c r="F1797" t="str">
        <f>Table1[[#This Row],[Termékkör]]</f>
        <v>Textilkötelek hevederek</v>
      </c>
      <c r="G1797" s="4">
        <f>Table1[[#This Row],[SzumElad]]</f>
        <v>30520</v>
      </c>
      <c r="H1797" s="7">
        <f>Table1[[#This Row],[Jut_%]]</f>
        <v>10.51</v>
      </c>
      <c r="I1797" s="4">
        <f>Table1[[#This Row],[Jut]]</f>
        <v>3207.652</v>
      </c>
      <c r="J1797" s="4">
        <f>Table1[[#This Row],[Column1]]</f>
        <v>0</v>
      </c>
    </row>
    <row r="1798" spans="1:10" hidden="1" x14ac:dyDescent="0.3">
      <c r="A1798" s="2" t="str">
        <f>Table1[[#This Row],[Befolyt]]</f>
        <v>i</v>
      </c>
      <c r="B1798" t="str">
        <f>Table1[[#This Row],[ÜK]]</f>
        <v>Simon Jenő</v>
      </c>
      <c r="C1798" s="3" t="str">
        <f>Table1[[#This Row],[Szla]]</f>
        <v>271/2026</v>
      </c>
      <c r="D1798" s="6">
        <f>Table1[[#This Row],[Kelt_hó]]</f>
        <v>1</v>
      </c>
      <c r="E1798" t="str">
        <f>Table1[[#This Row],[Vevő]]</f>
        <v>Gép és Ferrotech Kft.</v>
      </c>
      <c r="F1798" t="str">
        <f>Table1[[#This Row],[Termékkör]]</f>
        <v>Fuvar</v>
      </c>
      <c r="G1798" s="4">
        <f>Table1[[#This Row],[SzumElad]]</f>
        <v>2000</v>
      </c>
      <c r="H1798" s="7">
        <f>Table1[[#This Row],[Jut_%]]</f>
        <v>0</v>
      </c>
      <c r="I1798" s="4">
        <f>Table1[[#This Row],[Jut]]</f>
        <v>0</v>
      </c>
      <c r="J1798" s="4">
        <f>Table1[[#This Row],[Column1]]</f>
        <v>0</v>
      </c>
    </row>
    <row r="1799" spans="1:10" hidden="1" x14ac:dyDescent="0.3">
      <c r="A1799" s="2" t="str">
        <f>Table1[[#This Row],[Befolyt]]</f>
        <v>n</v>
      </c>
      <c r="B1799" t="str">
        <f>Table1[[#This Row],[ÜK]]</f>
        <v>Horváth István</v>
      </c>
      <c r="C1799" s="3" t="str">
        <f>Table1[[#This Row],[Szla]]</f>
        <v>270/2026</v>
      </c>
      <c r="D1799" s="6">
        <f>Table1[[#This Row],[Kelt_hó]]</f>
        <v>1</v>
      </c>
      <c r="E1799" t="str">
        <f>Table1[[#This Row],[Vevő]]</f>
        <v>Tiszamenti Regionális Vízművek Zrt.</v>
      </c>
      <c r="F1799" t="str">
        <f>Table1[[#This Row],[Termékkör]]</f>
        <v>Textilkötelek hevederek</v>
      </c>
      <c r="G1799" s="4">
        <f>Table1[[#This Row],[SzumElad]]</f>
        <v>740000</v>
      </c>
      <c r="H1799" s="7">
        <f>Table1[[#This Row],[Jut_%]]</f>
        <v>4.74</v>
      </c>
      <c r="I1799" s="4">
        <f>Table1[[#This Row],[Jut]]</f>
        <v>35076</v>
      </c>
      <c r="J1799" s="4">
        <f>Table1[[#This Row],[Column1]]</f>
        <v>0</v>
      </c>
    </row>
    <row r="1800" spans="1:10" hidden="1" x14ac:dyDescent="0.3">
      <c r="A1800" s="2" t="str">
        <f>Table1[[#This Row],[Befolyt]]</f>
        <v>n</v>
      </c>
      <c r="B1800" t="str">
        <f>Table1[[#This Row],[ÜK]]</f>
        <v>Horváth István</v>
      </c>
      <c r="C1800" s="3" t="str">
        <f>Table1[[#This Row],[Szla]]</f>
        <v>269/2026</v>
      </c>
      <c r="D1800" s="6">
        <f>Table1[[#This Row],[Kelt_hó]]</f>
        <v>1</v>
      </c>
      <c r="E1800" t="str">
        <f>Table1[[#This Row],[Vevő]]</f>
        <v>Kész Metaltech Kft.</v>
      </c>
      <c r="F1800" t="str">
        <f>Table1[[#This Row],[Termékkör]]</f>
        <v>Textilkötelek hevederek</v>
      </c>
      <c r="G1800" s="4">
        <f>Table1[[#This Row],[SzumElad]]</f>
        <v>30300</v>
      </c>
      <c r="H1800" s="7">
        <f>Table1[[#This Row],[Jut_%]]</f>
        <v>2.5</v>
      </c>
      <c r="I1800" s="4">
        <f>Table1[[#This Row],[Jut]]</f>
        <v>757.5</v>
      </c>
      <c r="J1800" s="4">
        <f>Table1[[#This Row],[Column1]]</f>
        <v>0</v>
      </c>
    </row>
    <row r="1801" spans="1:10" hidden="1" x14ac:dyDescent="0.3">
      <c r="A1801" s="2" t="str">
        <f>Table1[[#This Row],[Befolyt]]</f>
        <v>n</v>
      </c>
      <c r="B1801" t="str">
        <f>Table1[[#This Row],[ÜK]]</f>
        <v>Horváth István</v>
      </c>
      <c r="C1801" s="3" t="str">
        <f>Table1[[#This Row],[Szla]]</f>
        <v>269/2026</v>
      </c>
      <c r="D1801" s="6">
        <f>Table1[[#This Row],[Kelt_hó]]</f>
        <v>1</v>
      </c>
      <c r="E1801" t="str">
        <f>Table1[[#This Row],[Vevő]]</f>
        <v>Kész Metaltech Kft.</v>
      </c>
      <c r="F1801" t="str">
        <f>Table1[[#This Row],[Termékkör]]</f>
        <v>Textilkötelek hevederek</v>
      </c>
      <c r="G1801" s="4">
        <f>Table1[[#This Row],[SzumElad]]</f>
        <v>24800</v>
      </c>
      <c r="H1801" s="7">
        <f>Table1[[#This Row],[Jut_%]]</f>
        <v>2.5</v>
      </c>
      <c r="I1801" s="4">
        <f>Table1[[#This Row],[Jut]]</f>
        <v>620</v>
      </c>
      <c r="J1801" s="4">
        <f>Table1[[#This Row],[Column1]]</f>
        <v>0</v>
      </c>
    </row>
    <row r="1802" spans="1:10" hidden="1" x14ac:dyDescent="0.3">
      <c r="A1802" s="2" t="str">
        <f>Table1[[#This Row],[Befolyt]]</f>
        <v>n</v>
      </c>
      <c r="B1802" t="str">
        <f>Table1[[#This Row],[ÜK]]</f>
        <v>Horváth István</v>
      </c>
      <c r="C1802" s="3" t="str">
        <f>Table1[[#This Row],[Szla]]</f>
        <v>269/2026</v>
      </c>
      <c r="D1802" s="6">
        <f>Table1[[#This Row],[Kelt_hó]]</f>
        <v>1</v>
      </c>
      <c r="E1802" t="str">
        <f>Table1[[#This Row],[Vevő]]</f>
        <v>Kész Metaltech Kft.</v>
      </c>
      <c r="F1802" t="str">
        <f>Table1[[#This Row],[Termékkör]]</f>
        <v>Textilkötelek hevederek</v>
      </c>
      <c r="G1802" s="4">
        <f>Table1[[#This Row],[SzumElad]]</f>
        <v>86940</v>
      </c>
      <c r="H1802" s="7">
        <f>Table1[[#This Row],[Jut_%]]</f>
        <v>9.99</v>
      </c>
      <c r="I1802" s="4">
        <f>Table1[[#This Row],[Jut]]</f>
        <v>8685.3060000000005</v>
      </c>
      <c r="J1802" s="4">
        <f>Table1[[#This Row],[Column1]]</f>
        <v>0</v>
      </c>
    </row>
    <row r="1803" spans="1:10" hidden="1" x14ac:dyDescent="0.3">
      <c r="A1803" s="2" t="str">
        <f>Table1[[#This Row],[Befolyt]]</f>
        <v>n</v>
      </c>
      <c r="B1803" t="str">
        <f>Table1[[#This Row],[ÜK]]</f>
        <v>Horváth István</v>
      </c>
      <c r="C1803" s="3" t="str">
        <f>Table1[[#This Row],[Szla]]</f>
        <v>268/2026</v>
      </c>
      <c r="D1803" s="6">
        <f>Table1[[#This Row],[Kelt_hó]]</f>
        <v>1</v>
      </c>
      <c r="E1803" t="str">
        <f>Table1[[#This Row],[Vevő]]</f>
        <v>Kész Metaltech Kft.</v>
      </c>
      <c r="F1803" t="str">
        <f>Table1[[#This Row],[Termékkör]]</f>
        <v>Lánc függesztékek</v>
      </c>
      <c r="G1803" s="4">
        <f>Table1[[#This Row],[SzumElad]]</f>
        <v>131600</v>
      </c>
      <c r="H1803" s="7">
        <f>Table1[[#This Row],[Jut_%]]</f>
        <v>3.82</v>
      </c>
      <c r="I1803" s="4">
        <f>Table1[[#This Row],[Jut]]</f>
        <v>5027.12</v>
      </c>
      <c r="J1803" s="4">
        <f>Table1[[#This Row],[Column1]]</f>
        <v>0</v>
      </c>
    </row>
    <row r="1804" spans="1:10" hidden="1" x14ac:dyDescent="0.3">
      <c r="A1804" s="2" t="str">
        <f>Table1[[#This Row],[Befolyt]]</f>
        <v>i</v>
      </c>
      <c r="B1804" t="str">
        <f>Table1[[#This Row],[ÜK]]</f>
        <v>Horváth István</v>
      </c>
      <c r="C1804" s="3" t="str">
        <f>Table1[[#This Row],[Szla]]</f>
        <v>267/2026</v>
      </c>
      <c r="D1804" s="6">
        <f>Table1[[#This Row],[Kelt_hó]]</f>
        <v>1</v>
      </c>
      <c r="E1804" t="str">
        <f>Table1[[#This Row],[Vevő]]</f>
        <v>Vasanfer Kft.</v>
      </c>
      <c r="F1804" t="str">
        <f>Table1[[#This Row],[Termékkör]]</f>
        <v>Textilkötelek hevederek</v>
      </c>
      <c r="G1804" s="4">
        <f>Table1[[#This Row],[SzumElad]]</f>
        <v>6188</v>
      </c>
      <c r="H1804" s="7">
        <f>Table1[[#This Row],[Jut_%]]</f>
        <v>9.9700000000000006</v>
      </c>
      <c r="I1804" s="4">
        <f>Table1[[#This Row],[Jut]]</f>
        <v>616.94360000000006</v>
      </c>
      <c r="J1804" s="4">
        <f>Table1[[#This Row],[Column1]]</f>
        <v>0</v>
      </c>
    </row>
    <row r="1805" spans="1:10" hidden="1" x14ac:dyDescent="0.3">
      <c r="A1805" s="2" t="str">
        <f>Table1[[#This Row],[Befolyt]]</f>
        <v>i</v>
      </c>
      <c r="B1805" t="str">
        <f>Table1[[#This Row],[ÜK]]</f>
        <v>Horváth István</v>
      </c>
      <c r="C1805" s="3" t="str">
        <f>Table1[[#This Row],[Szla]]</f>
        <v>267/2026</v>
      </c>
      <c r="D1805" s="6">
        <f>Table1[[#This Row],[Kelt_hó]]</f>
        <v>1</v>
      </c>
      <c r="E1805" t="str">
        <f>Table1[[#This Row],[Vevő]]</f>
        <v>Vasanfer Kft.</v>
      </c>
      <c r="F1805" t="str">
        <f>Table1[[#This Row],[Termékkör]]</f>
        <v>Textilkötelek hevederek</v>
      </c>
      <c r="G1805" s="4">
        <f>Table1[[#This Row],[SzumElad]]</f>
        <v>6188</v>
      </c>
      <c r="H1805" s="7">
        <f>Table1[[#This Row],[Jut_%]]</f>
        <v>9.9700000000000006</v>
      </c>
      <c r="I1805" s="4">
        <f>Table1[[#This Row],[Jut]]</f>
        <v>616.94360000000006</v>
      </c>
      <c r="J1805" s="4">
        <f>Table1[[#This Row],[Column1]]</f>
        <v>0</v>
      </c>
    </row>
    <row r="1806" spans="1:10" hidden="1" x14ac:dyDescent="0.3">
      <c r="A1806" s="2" t="str">
        <f>Table1[[#This Row],[Befolyt]]</f>
        <v>i</v>
      </c>
      <c r="B1806" t="str">
        <f>Table1[[#This Row],[ÜK]]</f>
        <v>Horváth István</v>
      </c>
      <c r="C1806" s="3" t="str">
        <f>Table1[[#This Row],[Szla]]</f>
        <v>267/2026</v>
      </c>
      <c r="D1806" s="6">
        <f>Table1[[#This Row],[Kelt_hó]]</f>
        <v>1</v>
      </c>
      <c r="E1806" t="str">
        <f>Table1[[#This Row],[Vevő]]</f>
        <v>Vasanfer Kft.</v>
      </c>
      <c r="F1806" t="str">
        <f>Table1[[#This Row],[Termékkör]]</f>
        <v>Textilkötelek hevederek</v>
      </c>
      <c r="G1806" s="4">
        <f>Table1[[#This Row],[SzumElad]]</f>
        <v>6188</v>
      </c>
      <c r="H1806" s="7">
        <f>Table1[[#This Row],[Jut_%]]</f>
        <v>9.7799999999999994</v>
      </c>
      <c r="I1806" s="4">
        <f>Table1[[#This Row],[Jut]]</f>
        <v>605.18640000000005</v>
      </c>
      <c r="J1806" s="4">
        <f>Table1[[#This Row],[Column1]]</f>
        <v>0</v>
      </c>
    </row>
    <row r="1807" spans="1:10" hidden="1" x14ac:dyDescent="0.3">
      <c r="A1807" s="2" t="str">
        <f>Table1[[#This Row],[Befolyt]]</f>
        <v>i</v>
      </c>
      <c r="B1807" t="str">
        <f>Table1[[#This Row],[ÜK]]</f>
        <v>H-ITB Kft.</v>
      </c>
      <c r="C1807" s="3" t="str">
        <f>Table1[[#This Row],[Szla]]</f>
        <v>266/2026</v>
      </c>
      <c r="D1807" s="6">
        <f>Table1[[#This Row],[Kelt_hó]]</f>
        <v>1</v>
      </c>
      <c r="E1807" t="str">
        <f>Table1[[#This Row],[Vevő]]</f>
        <v>Texem Emeléstechnika Kft.</v>
      </c>
      <c r="F1807" t="str">
        <f>Table1[[#This Row],[Termékkör]]</f>
        <v>Textilkötelek hevederek</v>
      </c>
      <c r="G1807" s="4">
        <f>Table1[[#This Row],[SzumElad]]</f>
        <v>75200</v>
      </c>
      <c r="H1807" s="7">
        <f>Table1[[#This Row],[Jut_%]]</f>
        <v>0</v>
      </c>
      <c r="I1807" s="4">
        <f>Table1[[#This Row],[Jut]]</f>
        <v>0</v>
      </c>
      <c r="J1807" s="4">
        <f>Table1[[#This Row],[Column1]]</f>
        <v>0</v>
      </c>
    </row>
    <row r="1808" spans="1:10" hidden="1" x14ac:dyDescent="0.3">
      <c r="A1808" s="2" t="str">
        <f>Table1[[#This Row],[Befolyt]]</f>
        <v>i</v>
      </c>
      <c r="B1808" t="str">
        <f>Table1[[#This Row],[ÜK]]</f>
        <v>Hegyi Gábor</v>
      </c>
      <c r="C1808" s="3" t="str">
        <f>Table1[[#This Row],[Szla]]</f>
        <v>265/2026</v>
      </c>
      <c r="D1808" s="6">
        <f>Table1[[#This Row],[Kelt_hó]]</f>
        <v>1</v>
      </c>
      <c r="E1808" t="str">
        <f>Table1[[#This Row],[Vevő]]</f>
        <v>ZLT Magyarország Kft.</v>
      </c>
      <c r="F1808" t="str">
        <f>Table1[[#This Row],[Termékkör]]</f>
        <v>Daruk futómacskák</v>
      </c>
      <c r="G1808" s="4">
        <f>Table1[[#This Row],[SzumElad]]</f>
        <v>619200</v>
      </c>
      <c r="H1808" s="7">
        <f>Table1[[#This Row],[Jut_%]]</f>
        <v>4</v>
      </c>
      <c r="I1808" s="4">
        <f>Table1[[#This Row],[Jut]]</f>
        <v>24768</v>
      </c>
      <c r="J1808" s="4">
        <f>Table1[[#This Row],[Column1]]</f>
        <v>0</v>
      </c>
    </row>
    <row r="1809" spans="1:10" hidden="1" x14ac:dyDescent="0.3">
      <c r="A1809" s="2" t="str">
        <f>Table1[[#This Row],[Befolyt]]</f>
        <v>i</v>
      </c>
      <c r="B1809" t="str">
        <f>Table1[[#This Row],[ÜK]]</f>
        <v>Hegyi Gábor</v>
      </c>
      <c r="C1809" s="3" t="str">
        <f>Table1[[#This Row],[Szla]]</f>
        <v>265/2026</v>
      </c>
      <c r="D1809" s="6">
        <f>Table1[[#This Row],[Kelt_hó]]</f>
        <v>1</v>
      </c>
      <c r="E1809" t="str">
        <f>Table1[[#This Row],[Vevő]]</f>
        <v>ZLT Magyarország Kft.</v>
      </c>
      <c r="F1809" t="str">
        <f>Table1[[#This Row],[Termékkör]]</f>
        <v>Emelőberendezések</v>
      </c>
      <c r="G1809" s="4">
        <f>Table1[[#This Row],[SzumElad]]</f>
        <v>851400</v>
      </c>
      <c r="H1809" s="7">
        <f>Table1[[#This Row],[Jut_%]]</f>
        <v>5</v>
      </c>
      <c r="I1809" s="4">
        <f>Table1[[#This Row],[Jut]]</f>
        <v>42570</v>
      </c>
      <c r="J1809" s="4">
        <f>Table1[[#This Row],[Column1]]</f>
        <v>0</v>
      </c>
    </row>
    <row r="1810" spans="1:10" hidden="1" x14ac:dyDescent="0.3">
      <c r="A1810" s="2" t="str">
        <f>Table1[[#This Row],[Befolyt]]</f>
        <v>i</v>
      </c>
      <c r="B1810" t="str">
        <f>Table1[[#This Row],[ÜK]]</f>
        <v>Hegyi Gábor</v>
      </c>
      <c r="C1810" s="3" t="str">
        <f>Table1[[#This Row],[Szla]]</f>
        <v>265/2026</v>
      </c>
      <c r="D1810" s="6">
        <f>Table1[[#This Row],[Kelt_hó]]</f>
        <v>1</v>
      </c>
      <c r="E1810" t="str">
        <f>Table1[[#This Row],[Vevő]]</f>
        <v>ZLT Magyarország Kft.</v>
      </c>
      <c r="F1810" t="str">
        <f>Table1[[#This Row],[Termékkör]]</f>
        <v>Emelőgép szolgáltatások</v>
      </c>
      <c r="G1810" s="4">
        <f>Table1[[#This Row],[SzumElad]]</f>
        <v>619200</v>
      </c>
      <c r="H1810" s="7">
        <f>Table1[[#This Row],[Jut_%]]</f>
        <v>4</v>
      </c>
      <c r="I1810" s="4">
        <f>Table1[[#This Row],[Jut]]</f>
        <v>24768</v>
      </c>
      <c r="J1810" s="4">
        <f>Table1[[#This Row],[Column1]]</f>
        <v>0</v>
      </c>
    </row>
    <row r="1811" spans="1:10" hidden="1" x14ac:dyDescent="0.3">
      <c r="A1811" s="2" t="str">
        <f>Table1[[#This Row],[Befolyt]]</f>
        <v>n</v>
      </c>
      <c r="B1811" t="str">
        <f>Table1[[#This Row],[ÜK]]</f>
        <v>Négyesy Gábor</v>
      </c>
      <c r="C1811" s="3" t="str">
        <f>Table1[[#This Row],[Szla]]</f>
        <v>264/2026</v>
      </c>
      <c r="D1811" s="6">
        <f>Table1[[#This Row],[Kelt_hó]]</f>
        <v>1</v>
      </c>
      <c r="E1811" t="str">
        <f>Table1[[#This Row],[Vevő]]</f>
        <v>Wenfis Mérnök Iroda kft</v>
      </c>
      <c r="F1811" t="str">
        <f>Table1[[#This Row],[Termékkör]]</f>
        <v>Vizsgálat</v>
      </c>
      <c r="G1811" s="4">
        <f>Table1[[#This Row],[SzumElad]]</f>
        <v>399900</v>
      </c>
      <c r="H1811" s="7">
        <f>Table1[[#This Row],[Jut_%]]</f>
        <v>10</v>
      </c>
      <c r="I1811" s="4">
        <f>Table1[[#This Row],[Jut]]</f>
        <v>39990</v>
      </c>
      <c r="J1811" s="4">
        <f>Table1[[#This Row],[Column1]]</f>
        <v>0</v>
      </c>
    </row>
    <row r="1812" spans="1:10" hidden="1" x14ac:dyDescent="0.3">
      <c r="A1812" s="2" t="str">
        <f>Table1[[#This Row],[Befolyt]]</f>
        <v>n</v>
      </c>
      <c r="B1812" t="str">
        <f>Table1[[#This Row],[ÜK]]</f>
        <v>Négyesy Gábor</v>
      </c>
      <c r="C1812" s="3" t="str">
        <f>Table1[[#This Row],[Szla]]</f>
        <v>264/2026</v>
      </c>
      <c r="D1812" s="6">
        <f>Table1[[#This Row],[Kelt_hó]]</f>
        <v>1</v>
      </c>
      <c r="E1812" t="str">
        <f>Table1[[#This Row],[Vevő]]</f>
        <v>Wenfis Mérnök Iroda kft</v>
      </c>
      <c r="F1812" t="str">
        <f>Table1[[#This Row],[Termékkör]]</f>
        <v>Kiszállás</v>
      </c>
      <c r="G1812" s="4">
        <f>Table1[[#This Row],[SzumElad]]</f>
        <v>38500</v>
      </c>
      <c r="H1812" s="7">
        <f>Table1[[#This Row],[Jut_%]]</f>
        <v>0</v>
      </c>
      <c r="I1812" s="4">
        <f>Table1[[#This Row],[Jut]]</f>
        <v>0</v>
      </c>
      <c r="J1812" s="4">
        <f>Table1[[#This Row],[Column1]]</f>
        <v>0</v>
      </c>
    </row>
    <row r="1813" spans="1:10" hidden="1" x14ac:dyDescent="0.3">
      <c r="A1813" s="2" t="str">
        <f>Table1[[#This Row],[Befolyt]]</f>
        <v>n</v>
      </c>
      <c r="B1813" t="str">
        <f>Table1[[#This Row],[ÜK]]</f>
        <v>Hegyi Gábor</v>
      </c>
      <c r="C1813" s="3" t="str">
        <f>Table1[[#This Row],[Szla]]</f>
        <v>263/2026</v>
      </c>
      <c r="D1813" s="6">
        <f>Table1[[#This Row],[Kelt_hó]]</f>
        <v>1</v>
      </c>
      <c r="E1813" t="str">
        <f>Table1[[#This Row],[Vevő]]</f>
        <v>Grundfos Manufacturing Ltd.</v>
      </c>
      <c r="F1813" t="str">
        <f>Table1[[#This Row],[Termékkör]]</f>
        <v>Emelőgép szolgáltatások</v>
      </c>
      <c r="G1813" s="4">
        <f>Table1[[#This Row],[SzumElad]]</f>
        <v>233000</v>
      </c>
      <c r="H1813" s="7">
        <f>Table1[[#This Row],[Jut_%]]</f>
        <v>2.8</v>
      </c>
      <c r="I1813" s="4">
        <f>Table1[[#This Row],[Jut]]</f>
        <v>6524</v>
      </c>
      <c r="J1813" s="4">
        <f>Table1[[#This Row],[Column1]]</f>
        <v>0</v>
      </c>
    </row>
    <row r="1814" spans="1:10" hidden="1" x14ac:dyDescent="0.3">
      <c r="A1814" s="2" t="str">
        <f>Table1[[#This Row],[Befolyt]]</f>
        <v>i</v>
      </c>
      <c r="B1814" t="str">
        <f>Table1[[#This Row],[ÜK]]</f>
        <v>Négyesy Gábor</v>
      </c>
      <c r="C1814" s="3" t="str">
        <f>Table1[[#This Row],[Szla]]</f>
        <v>262/2026</v>
      </c>
      <c r="D1814" s="6">
        <f>Table1[[#This Row],[Kelt_hó]]</f>
        <v>1</v>
      </c>
      <c r="E1814" t="str">
        <f>Table1[[#This Row],[Vevő]]</f>
        <v>La Lorraine Kft.</v>
      </c>
      <c r="F1814" t="str">
        <f>Table1[[#This Row],[Termékkör]]</f>
        <v>Emelőgép szolgáltatások</v>
      </c>
      <c r="G1814" s="4">
        <f>Table1[[#This Row],[SzumElad]]</f>
        <v>250100</v>
      </c>
      <c r="H1814" s="7">
        <f>Table1[[#This Row],[Jut_%]]</f>
        <v>4</v>
      </c>
      <c r="I1814" s="4">
        <f>Table1[[#This Row],[Jut]]</f>
        <v>10004</v>
      </c>
      <c r="J1814" s="4">
        <f>Table1[[#This Row],[Column1]]</f>
        <v>0</v>
      </c>
    </row>
    <row r="1815" spans="1:10" hidden="1" x14ac:dyDescent="0.3">
      <c r="A1815" s="2" t="str">
        <f>Table1[[#This Row],[Befolyt]]</f>
        <v>i</v>
      </c>
      <c r="B1815" t="str">
        <f>Table1[[#This Row],[ÜK]]</f>
        <v>Négyesy Gábor</v>
      </c>
      <c r="C1815" s="3" t="str">
        <f>Table1[[#This Row],[Szla]]</f>
        <v>262/2026</v>
      </c>
      <c r="D1815" s="6">
        <f>Table1[[#This Row],[Kelt_hó]]</f>
        <v>1</v>
      </c>
      <c r="E1815" t="str">
        <f>Table1[[#This Row],[Vevő]]</f>
        <v>La Lorraine Kft.</v>
      </c>
      <c r="F1815" t="str">
        <f>Table1[[#This Row],[Termékkör]]</f>
        <v>Emelőgép szolgáltatások</v>
      </c>
      <c r="G1815" s="4">
        <f>Table1[[#This Row],[SzumElad]]</f>
        <v>37180</v>
      </c>
      <c r="H1815" s="7">
        <f>Table1[[#This Row],[Jut_%]]</f>
        <v>4</v>
      </c>
      <c r="I1815" s="4">
        <f>Table1[[#This Row],[Jut]]</f>
        <v>1487.2</v>
      </c>
      <c r="J1815" s="4">
        <f>Table1[[#This Row],[Column1]]</f>
        <v>0</v>
      </c>
    </row>
    <row r="1816" spans="1:10" hidden="1" x14ac:dyDescent="0.3">
      <c r="A1816" s="2" t="str">
        <f>Table1[[#This Row],[Befolyt]]</f>
        <v>i</v>
      </c>
      <c r="B1816" t="str">
        <f>Table1[[#This Row],[ÜK]]</f>
        <v>Négyesy Gábor</v>
      </c>
      <c r="C1816" s="3" t="str">
        <f>Table1[[#This Row],[Szla]]</f>
        <v>262/2026</v>
      </c>
      <c r="D1816" s="6">
        <f>Table1[[#This Row],[Kelt_hó]]</f>
        <v>1</v>
      </c>
      <c r="E1816" t="str">
        <f>Table1[[#This Row],[Vevő]]</f>
        <v>La Lorraine Kft.</v>
      </c>
      <c r="F1816" t="str">
        <f>Table1[[#This Row],[Termékkör]]</f>
        <v>Emelőgép szolgáltatások</v>
      </c>
      <c r="G1816" s="4">
        <f>Table1[[#This Row],[SzumElad]]</f>
        <v>23300</v>
      </c>
      <c r="H1816" s="7">
        <f>Table1[[#This Row],[Jut_%]]</f>
        <v>0</v>
      </c>
      <c r="I1816" s="4">
        <f>Table1[[#This Row],[Jut]]</f>
        <v>0</v>
      </c>
      <c r="J1816" s="4">
        <f>Table1[[#This Row],[Column1]]</f>
        <v>0</v>
      </c>
    </row>
    <row r="1817" spans="1:10" hidden="1" x14ac:dyDescent="0.3">
      <c r="A1817" s="2" t="str">
        <f>Table1[[#This Row],[Befolyt]]</f>
        <v>i</v>
      </c>
      <c r="B1817" t="str">
        <f>Table1[[#This Row],[ÜK]]</f>
        <v>Négyesy Gábor</v>
      </c>
      <c r="C1817" s="3" t="str">
        <f>Table1[[#This Row],[Szla]]</f>
        <v>262/2026</v>
      </c>
      <c r="D1817" s="6">
        <f>Table1[[#This Row],[Kelt_hó]]</f>
        <v>1</v>
      </c>
      <c r="E1817" t="str">
        <f>Table1[[#This Row],[Vevő]]</f>
        <v>La Lorraine Kft.</v>
      </c>
      <c r="F1817" t="str">
        <f>Table1[[#This Row],[Termékkör]]</f>
        <v>Daruk futómacskák</v>
      </c>
      <c r="G1817" s="4">
        <f>Table1[[#This Row],[SzumElad]]</f>
        <v>140100</v>
      </c>
      <c r="H1817" s="7">
        <f>Table1[[#This Row],[Jut_%]]</f>
        <v>4</v>
      </c>
      <c r="I1817" s="4">
        <f>Table1[[#This Row],[Jut]]</f>
        <v>5604</v>
      </c>
      <c r="J1817" s="4">
        <f>Table1[[#This Row],[Column1]]</f>
        <v>0</v>
      </c>
    </row>
    <row r="1818" spans="1:10" hidden="1" x14ac:dyDescent="0.3">
      <c r="A1818" s="2" t="str">
        <f>Table1[[#This Row],[Befolyt]]</f>
        <v>i</v>
      </c>
      <c r="B1818" t="str">
        <f>Table1[[#This Row],[ÜK]]</f>
        <v>Négyesy Gábor</v>
      </c>
      <c r="C1818" s="3" t="str">
        <f>Table1[[#This Row],[Szla]]</f>
        <v>262/2026</v>
      </c>
      <c r="D1818" s="6">
        <f>Table1[[#This Row],[Kelt_hó]]</f>
        <v>1</v>
      </c>
      <c r="E1818" t="str">
        <f>Table1[[#This Row],[Vevő]]</f>
        <v>La Lorraine Kft.</v>
      </c>
      <c r="F1818" t="str">
        <f>Table1[[#This Row],[Termékkör]]</f>
        <v>Daruk futómacskák</v>
      </c>
      <c r="G1818" s="4">
        <f>Table1[[#This Row],[SzumElad]]</f>
        <v>112100</v>
      </c>
      <c r="H1818" s="7">
        <f>Table1[[#This Row],[Jut_%]]</f>
        <v>4</v>
      </c>
      <c r="I1818" s="4">
        <f>Table1[[#This Row],[Jut]]</f>
        <v>4484</v>
      </c>
      <c r="J1818" s="4">
        <f>Table1[[#This Row],[Column1]]</f>
        <v>0</v>
      </c>
    </row>
    <row r="1819" spans="1:10" hidden="1" x14ac:dyDescent="0.3">
      <c r="A1819" s="2" t="str">
        <f>Table1[[#This Row],[Befolyt]]</f>
        <v>i</v>
      </c>
      <c r="B1819" t="str">
        <f>Table1[[#This Row],[ÜK]]</f>
        <v>Négyesy Gábor</v>
      </c>
      <c r="C1819" s="3" t="str">
        <f>Table1[[#This Row],[Szla]]</f>
        <v>262/2026</v>
      </c>
      <c r="D1819" s="6">
        <f>Table1[[#This Row],[Kelt_hó]]</f>
        <v>1</v>
      </c>
      <c r="E1819" t="str">
        <f>Table1[[#This Row],[Vevő]]</f>
        <v>La Lorraine Kft.</v>
      </c>
      <c r="F1819" t="str">
        <f>Table1[[#This Row],[Termékkör]]</f>
        <v>Emelőgép szolgáltatások</v>
      </c>
      <c r="G1819" s="4">
        <f>Table1[[#This Row],[SzumElad]]</f>
        <v>114400</v>
      </c>
      <c r="H1819" s="7">
        <f>Table1[[#This Row],[Jut_%]]</f>
        <v>4</v>
      </c>
      <c r="I1819" s="4">
        <f>Table1[[#This Row],[Jut]]</f>
        <v>4576</v>
      </c>
      <c r="J1819" s="4">
        <f>Table1[[#This Row],[Column1]]</f>
        <v>0</v>
      </c>
    </row>
    <row r="1820" spans="1:10" hidden="1" x14ac:dyDescent="0.3">
      <c r="A1820" s="2" t="str">
        <f>Table1[[#This Row],[Befolyt]]</f>
        <v>n</v>
      </c>
      <c r="B1820" t="str">
        <f>Table1[[#This Row],[ÜK]]</f>
        <v>Kocsis Károly</v>
      </c>
      <c r="C1820" s="3" t="str">
        <f>Table1[[#This Row],[Szla]]</f>
        <v>261/2026</v>
      </c>
      <c r="D1820" s="6">
        <f>Table1[[#This Row],[Kelt_hó]]</f>
        <v>1</v>
      </c>
      <c r="E1820" t="str">
        <f>Table1[[#This Row],[Vevő]]</f>
        <v>Unix Autó Kft</v>
      </c>
      <c r="F1820" t="str">
        <f>Table1[[#This Row],[Termékkör]]</f>
        <v>Rakományrögzítők</v>
      </c>
      <c r="G1820" s="4">
        <f>Table1[[#This Row],[SzumElad]]</f>
        <v>34500</v>
      </c>
      <c r="H1820" s="7">
        <f>Table1[[#This Row],[Jut_%]]</f>
        <v>0</v>
      </c>
      <c r="I1820" s="4">
        <f>Table1[[#This Row],[Jut]]</f>
        <v>0</v>
      </c>
      <c r="J1820" s="4">
        <f>Table1[[#This Row],[Column1]]</f>
        <v>0</v>
      </c>
    </row>
    <row r="1821" spans="1:10" hidden="1" x14ac:dyDescent="0.3">
      <c r="A1821" s="2" t="str">
        <f>Table1[[#This Row],[Befolyt]]</f>
        <v>n</v>
      </c>
      <c r="B1821" t="str">
        <f>Table1[[#This Row],[ÜK]]</f>
        <v>Kocsis Károly</v>
      </c>
      <c r="C1821" s="3" t="str">
        <f>Table1[[#This Row],[Szla]]</f>
        <v>261/2026</v>
      </c>
      <c r="D1821" s="6">
        <f>Table1[[#This Row],[Kelt_hó]]</f>
        <v>1</v>
      </c>
      <c r="E1821" t="str">
        <f>Table1[[#This Row],[Vevő]]</f>
        <v>Unix Autó Kft</v>
      </c>
      <c r="F1821" t="str">
        <f>Table1[[#This Row],[Termékkör]]</f>
        <v>Fuvar</v>
      </c>
      <c r="G1821" s="4">
        <f>Table1[[#This Row],[SzumElad]]</f>
        <v>0</v>
      </c>
      <c r="H1821" s="7">
        <f>Table1[[#This Row],[Jut_%]]</f>
        <v>0</v>
      </c>
      <c r="I1821" s="4">
        <f>Table1[[#This Row],[Jut]]</f>
        <v>0</v>
      </c>
      <c r="J1821" s="4">
        <f>Table1[[#This Row],[Column1]]</f>
        <v>0</v>
      </c>
    </row>
    <row r="1822" spans="1:10" hidden="1" x14ac:dyDescent="0.3">
      <c r="A1822" s="2" t="str">
        <f>Table1[[#This Row],[Befolyt]]</f>
        <v>i</v>
      </c>
      <c r="B1822" t="str">
        <f>Table1[[#This Row],[ÜK]]</f>
        <v>Molnár Ferenc</v>
      </c>
      <c r="C1822" s="3" t="str">
        <f>Table1[[#This Row],[Szla]]</f>
        <v>260/2026</v>
      </c>
      <c r="D1822" s="6">
        <f>Table1[[#This Row],[Kelt_hó]]</f>
        <v>1</v>
      </c>
      <c r="E1822" t="str">
        <f>Table1[[#This Row],[Vevő]]</f>
        <v>Duna-Pent Kft.</v>
      </c>
      <c r="F1822" t="str">
        <f>Table1[[#This Row],[Termékkör]]</f>
        <v>Rakományrögzítők</v>
      </c>
      <c r="G1822" s="4">
        <f>Table1[[#This Row],[SzumElad]]</f>
        <v>20552</v>
      </c>
      <c r="H1822" s="7">
        <f>Table1[[#This Row],[Jut_%]]</f>
        <v>5</v>
      </c>
      <c r="I1822" s="4">
        <f>Table1[[#This Row],[Jut]]</f>
        <v>1027.5999999999999</v>
      </c>
      <c r="J1822" s="4">
        <f>Table1[[#This Row],[Column1]]</f>
        <v>0</v>
      </c>
    </row>
    <row r="1823" spans="1:10" hidden="1" x14ac:dyDescent="0.3">
      <c r="A1823" s="2" t="str">
        <f>Table1[[#This Row],[Befolyt]]</f>
        <v>i</v>
      </c>
      <c r="B1823" t="str">
        <f>Table1[[#This Row],[ÜK]]</f>
        <v>Molnár Ferenc</v>
      </c>
      <c r="C1823" s="3" t="str">
        <f>Table1[[#This Row],[Szla]]</f>
        <v>260/2026</v>
      </c>
      <c r="D1823" s="6">
        <f>Table1[[#This Row],[Kelt_hó]]</f>
        <v>1</v>
      </c>
      <c r="E1823" t="str">
        <f>Table1[[#This Row],[Vevő]]</f>
        <v>Duna-Pent Kft.</v>
      </c>
      <c r="F1823" t="str">
        <f>Table1[[#This Row],[Termékkör]]</f>
        <v>Rakományrögzítők</v>
      </c>
      <c r="G1823" s="4">
        <f>Table1[[#This Row],[SzumElad]]</f>
        <v>14560</v>
      </c>
      <c r="H1823" s="7">
        <f>Table1[[#This Row],[Jut_%]]</f>
        <v>5</v>
      </c>
      <c r="I1823" s="4">
        <f>Table1[[#This Row],[Jut]]</f>
        <v>728</v>
      </c>
      <c r="J1823" s="4">
        <f>Table1[[#This Row],[Column1]]</f>
        <v>0</v>
      </c>
    </row>
    <row r="1824" spans="1:10" hidden="1" x14ac:dyDescent="0.3">
      <c r="A1824" s="2" t="str">
        <f>Table1[[#This Row],[Befolyt]]</f>
        <v>i</v>
      </c>
      <c r="B1824" t="str">
        <f>Table1[[#This Row],[ÜK]]</f>
        <v>Molnár Ferenc</v>
      </c>
      <c r="C1824" s="3" t="str">
        <f>Table1[[#This Row],[Szla]]</f>
        <v>260/2026</v>
      </c>
      <c r="D1824" s="6">
        <f>Table1[[#This Row],[Kelt_hó]]</f>
        <v>1</v>
      </c>
      <c r="E1824" t="str">
        <f>Table1[[#This Row],[Vevő]]</f>
        <v>Duna-Pent Kft.</v>
      </c>
      <c r="F1824" t="str">
        <f>Table1[[#This Row],[Termékkör]]</f>
        <v>Rakományrögzítők</v>
      </c>
      <c r="G1824" s="4">
        <f>Table1[[#This Row],[SzumElad]]</f>
        <v>16540</v>
      </c>
      <c r="H1824" s="7">
        <f>Table1[[#This Row],[Jut_%]]</f>
        <v>5</v>
      </c>
      <c r="I1824" s="4">
        <f>Table1[[#This Row],[Jut]]</f>
        <v>827</v>
      </c>
      <c r="J1824" s="4">
        <f>Table1[[#This Row],[Column1]]</f>
        <v>0</v>
      </c>
    </row>
    <row r="1825" spans="1:10" hidden="1" x14ac:dyDescent="0.3">
      <c r="A1825" s="2" t="str">
        <f>Table1[[#This Row],[Befolyt]]</f>
        <v>i</v>
      </c>
      <c r="B1825" t="str">
        <f>Table1[[#This Row],[ÜK]]</f>
        <v>Molnár Ferenc</v>
      </c>
      <c r="C1825" s="3" t="str">
        <f>Table1[[#This Row],[Szla]]</f>
        <v>260/2026</v>
      </c>
      <c r="D1825" s="6">
        <f>Table1[[#This Row],[Kelt_hó]]</f>
        <v>1</v>
      </c>
      <c r="E1825" t="str">
        <f>Table1[[#This Row],[Vevő]]</f>
        <v>Duna-Pent Kft.</v>
      </c>
      <c r="F1825" t="str">
        <f>Table1[[#This Row],[Termékkör]]</f>
        <v>Rakományrögzítők</v>
      </c>
      <c r="G1825" s="4">
        <f>Table1[[#This Row],[SzumElad]]</f>
        <v>7940</v>
      </c>
      <c r="H1825" s="7">
        <f>Table1[[#This Row],[Jut_%]]</f>
        <v>0.14000000000000001</v>
      </c>
      <c r="I1825" s="4">
        <f>Table1[[#This Row],[Jut]]</f>
        <v>11.116000000000001</v>
      </c>
      <c r="J1825" s="4">
        <f>Table1[[#This Row],[Column1]]</f>
        <v>0</v>
      </c>
    </row>
    <row r="1826" spans="1:10" hidden="1" x14ac:dyDescent="0.3">
      <c r="A1826" s="2" t="str">
        <f>Table1[[#This Row],[Befolyt]]</f>
        <v>i</v>
      </c>
      <c r="B1826" t="str">
        <f>Table1[[#This Row],[ÜK]]</f>
        <v>Molnár Ferenc</v>
      </c>
      <c r="C1826" s="3" t="str">
        <f>Table1[[#This Row],[Szla]]</f>
        <v>260/2026</v>
      </c>
      <c r="D1826" s="6">
        <f>Table1[[#This Row],[Kelt_hó]]</f>
        <v>1</v>
      </c>
      <c r="E1826" t="str">
        <f>Table1[[#This Row],[Vevő]]</f>
        <v>Duna-Pent Kft.</v>
      </c>
      <c r="F1826" t="str">
        <f>Table1[[#This Row],[Termékkör]]</f>
        <v>Rakományrögzítők</v>
      </c>
      <c r="G1826" s="4">
        <f>Table1[[#This Row],[SzumElad]]</f>
        <v>7000</v>
      </c>
      <c r="H1826" s="7">
        <f>Table1[[#This Row],[Jut_%]]</f>
        <v>2.21</v>
      </c>
      <c r="I1826" s="4">
        <f>Table1[[#This Row],[Jut]]</f>
        <v>154.69999999999999</v>
      </c>
      <c r="J1826" s="4">
        <f>Table1[[#This Row],[Column1]]</f>
        <v>0</v>
      </c>
    </row>
    <row r="1827" spans="1:10" hidden="1" x14ac:dyDescent="0.3">
      <c r="A1827" s="2" t="str">
        <f>Table1[[#This Row],[Befolyt]]</f>
        <v>i</v>
      </c>
      <c r="B1827" t="str">
        <f>Table1[[#This Row],[ÜK]]</f>
        <v>Molnár Ferenc</v>
      </c>
      <c r="C1827" s="3" t="str">
        <f>Table1[[#This Row],[Szla]]</f>
        <v>260/2026</v>
      </c>
      <c r="D1827" s="6">
        <f>Table1[[#This Row],[Kelt_hó]]</f>
        <v>1</v>
      </c>
      <c r="E1827" t="str">
        <f>Table1[[#This Row],[Vevő]]</f>
        <v>Duna-Pent Kft.</v>
      </c>
      <c r="F1827" t="str">
        <f>Table1[[#This Row],[Termékkör]]</f>
        <v>Rakományrögzítők</v>
      </c>
      <c r="G1827" s="4">
        <f>Table1[[#This Row],[SzumElad]]</f>
        <v>7500</v>
      </c>
      <c r="H1827" s="7">
        <f>Table1[[#This Row],[Jut_%]]</f>
        <v>1.68</v>
      </c>
      <c r="I1827" s="4">
        <f>Table1[[#This Row],[Jut]]</f>
        <v>126</v>
      </c>
      <c r="J1827" s="4">
        <f>Table1[[#This Row],[Column1]]</f>
        <v>0</v>
      </c>
    </row>
    <row r="1828" spans="1:10" hidden="1" x14ac:dyDescent="0.3">
      <c r="A1828" s="2" t="str">
        <f>Table1[[#This Row],[Befolyt]]</f>
        <v>i</v>
      </c>
      <c r="B1828" t="str">
        <f>Table1[[#This Row],[ÜK]]</f>
        <v>Molnár Ferenc</v>
      </c>
      <c r="C1828" s="3" t="str">
        <f>Table1[[#This Row],[Szla]]</f>
        <v>260/2026</v>
      </c>
      <c r="D1828" s="6">
        <f>Table1[[#This Row],[Kelt_hó]]</f>
        <v>1</v>
      </c>
      <c r="E1828" t="str">
        <f>Table1[[#This Row],[Vevő]]</f>
        <v>Duna-Pent Kft.</v>
      </c>
      <c r="F1828" t="str">
        <f>Table1[[#This Row],[Termékkör]]</f>
        <v>Rakományrögzítők</v>
      </c>
      <c r="G1828" s="4">
        <f>Table1[[#This Row],[SzumElad]]</f>
        <v>6450</v>
      </c>
      <c r="H1828" s="7">
        <f>Table1[[#This Row],[Jut_%]]</f>
        <v>2.6</v>
      </c>
      <c r="I1828" s="4">
        <f>Table1[[#This Row],[Jut]]</f>
        <v>167.7</v>
      </c>
      <c r="J1828" s="4">
        <f>Table1[[#This Row],[Column1]]</f>
        <v>0</v>
      </c>
    </row>
    <row r="1829" spans="1:10" hidden="1" x14ac:dyDescent="0.3">
      <c r="A1829" s="2" t="str">
        <f>Table1[[#This Row],[Befolyt]]</f>
        <v>i</v>
      </c>
      <c r="B1829" t="str">
        <f>Table1[[#This Row],[ÜK]]</f>
        <v>Molnár Ferenc</v>
      </c>
      <c r="C1829" s="3" t="str">
        <f>Table1[[#This Row],[Szla]]</f>
        <v>260/2026</v>
      </c>
      <c r="D1829" s="6">
        <f>Table1[[#This Row],[Kelt_hó]]</f>
        <v>1</v>
      </c>
      <c r="E1829" t="str">
        <f>Table1[[#This Row],[Vevő]]</f>
        <v>Duna-Pent Kft.</v>
      </c>
      <c r="F1829" t="str">
        <f>Table1[[#This Row],[Termékkör]]</f>
        <v>Fuvar</v>
      </c>
      <c r="G1829" s="4">
        <f>Table1[[#This Row],[SzumElad]]</f>
        <v>2800</v>
      </c>
      <c r="H1829" s="7">
        <f>Table1[[#This Row],[Jut_%]]</f>
        <v>0</v>
      </c>
      <c r="I1829" s="4">
        <f>Table1[[#This Row],[Jut]]</f>
        <v>0</v>
      </c>
      <c r="J1829" s="4">
        <f>Table1[[#This Row],[Column1]]</f>
        <v>0</v>
      </c>
    </row>
    <row r="1830" spans="1:10" hidden="1" x14ac:dyDescent="0.3">
      <c r="A1830" s="2" t="str">
        <f>Table1[[#This Row],[Befolyt]]</f>
        <v>i</v>
      </c>
      <c r="B1830" t="str">
        <f>Table1[[#This Row],[ÜK]]</f>
        <v>Halász Miklós</v>
      </c>
      <c r="C1830" s="3" t="str">
        <f>Table1[[#This Row],[Szla]]</f>
        <v>259/2026</v>
      </c>
      <c r="D1830" s="6">
        <f>Table1[[#This Row],[Kelt_hó]]</f>
        <v>1</v>
      </c>
      <c r="E1830" t="str">
        <f>Table1[[#This Row],[Vevő]]</f>
        <v>Szerszám Epicentrum Kft.</v>
      </c>
      <c r="F1830" t="str">
        <f>Table1[[#This Row],[Termékkör]]</f>
        <v>Rakományrögzítők</v>
      </c>
      <c r="G1830" s="4">
        <f>Table1[[#This Row],[SzumElad]]</f>
        <v>7800</v>
      </c>
      <c r="H1830" s="7">
        <f>Table1[[#This Row],[Jut_%]]</f>
        <v>3</v>
      </c>
      <c r="I1830" s="4">
        <f>Table1[[#This Row],[Jut]]</f>
        <v>234</v>
      </c>
      <c r="J1830" s="4">
        <f>Table1[[#This Row],[Column1]]</f>
        <v>0</v>
      </c>
    </row>
    <row r="1831" spans="1:10" hidden="1" x14ac:dyDescent="0.3">
      <c r="A1831" s="2" t="str">
        <f>Table1[[#This Row],[Befolyt]]</f>
        <v>i</v>
      </c>
      <c r="B1831" t="str">
        <f>Table1[[#This Row],[ÜK]]</f>
        <v>Halász Miklós</v>
      </c>
      <c r="C1831" s="3" t="str">
        <f>Table1[[#This Row],[Szla]]</f>
        <v>259/2026</v>
      </c>
      <c r="D1831" s="6">
        <f>Table1[[#This Row],[Kelt_hó]]</f>
        <v>1</v>
      </c>
      <c r="E1831" t="str">
        <f>Table1[[#This Row],[Vevő]]</f>
        <v>Szerszám Epicentrum Kft.</v>
      </c>
      <c r="F1831" t="str">
        <f>Table1[[#This Row],[Termékkör]]</f>
        <v>Fuvar</v>
      </c>
      <c r="G1831" s="4">
        <f>Table1[[#This Row],[SzumElad]]</f>
        <v>1000</v>
      </c>
      <c r="H1831" s="7">
        <f>Table1[[#This Row],[Jut_%]]</f>
        <v>0</v>
      </c>
      <c r="I1831" s="4">
        <f>Table1[[#This Row],[Jut]]</f>
        <v>0</v>
      </c>
      <c r="J1831" s="4">
        <f>Table1[[#This Row],[Column1]]</f>
        <v>0</v>
      </c>
    </row>
    <row r="1832" spans="1:10" hidden="1" x14ac:dyDescent="0.3">
      <c r="A1832" s="2" t="str">
        <f>Table1[[#This Row],[Befolyt]]</f>
        <v>i</v>
      </c>
      <c r="B1832" t="str">
        <f>Table1[[#This Row],[ÜK]]</f>
        <v>Molnár Ferenc</v>
      </c>
      <c r="C1832" s="3" t="str">
        <f>Table1[[#This Row],[Szla]]</f>
        <v>258/2026</v>
      </c>
      <c r="D1832" s="6">
        <f>Table1[[#This Row],[Kelt_hó]]</f>
        <v>1</v>
      </c>
      <c r="E1832" t="str">
        <f>Table1[[#This Row],[Vevő]]</f>
        <v>Élber Kft.</v>
      </c>
      <c r="F1832" t="str">
        <f>Table1[[#This Row],[Termékkör]]</f>
        <v>Textilkötelek hevederek</v>
      </c>
      <c r="G1832" s="4">
        <f>Table1[[#This Row],[SzumElad]]</f>
        <v>28600</v>
      </c>
      <c r="H1832" s="7">
        <f>Table1[[#This Row],[Jut_%]]</f>
        <v>5</v>
      </c>
      <c r="I1832" s="4">
        <f>Table1[[#This Row],[Jut]]</f>
        <v>1430</v>
      </c>
      <c r="J1832" s="4">
        <f>Table1[[#This Row],[Column1]]</f>
        <v>0</v>
      </c>
    </row>
    <row r="1833" spans="1:10" hidden="1" x14ac:dyDescent="0.3">
      <c r="A1833" s="2" t="str">
        <f>Table1[[#This Row],[Befolyt]]</f>
        <v>i</v>
      </c>
      <c r="B1833" t="str">
        <f>Table1[[#This Row],[ÜK]]</f>
        <v>Molnár Ferenc</v>
      </c>
      <c r="C1833" s="3" t="str">
        <f>Table1[[#This Row],[Szla]]</f>
        <v>258/2026</v>
      </c>
      <c r="D1833" s="6">
        <f>Table1[[#This Row],[Kelt_hó]]</f>
        <v>1</v>
      </c>
      <c r="E1833" t="str">
        <f>Table1[[#This Row],[Vevő]]</f>
        <v>Élber Kft.</v>
      </c>
      <c r="F1833" t="str">
        <f>Table1[[#This Row],[Termékkör]]</f>
        <v>Textilkötelek hevederek</v>
      </c>
      <c r="G1833" s="4">
        <f>Table1[[#This Row],[SzumElad]]</f>
        <v>21600</v>
      </c>
      <c r="H1833" s="7">
        <f>Table1[[#This Row],[Jut_%]]</f>
        <v>5</v>
      </c>
      <c r="I1833" s="4">
        <f>Table1[[#This Row],[Jut]]</f>
        <v>1080</v>
      </c>
      <c r="J1833" s="4">
        <f>Table1[[#This Row],[Column1]]</f>
        <v>0</v>
      </c>
    </row>
    <row r="1834" spans="1:10" hidden="1" x14ac:dyDescent="0.3">
      <c r="A1834" s="2" t="str">
        <f>Table1[[#This Row],[Befolyt]]</f>
        <v>i</v>
      </c>
      <c r="B1834" t="str">
        <f>Table1[[#This Row],[ÜK]]</f>
        <v>Molnár Ferenc</v>
      </c>
      <c r="C1834" s="3" t="str">
        <f>Table1[[#This Row],[Szla]]</f>
        <v>258/2026</v>
      </c>
      <c r="D1834" s="6">
        <f>Table1[[#This Row],[Kelt_hó]]</f>
        <v>1</v>
      </c>
      <c r="E1834" t="str">
        <f>Table1[[#This Row],[Vevő]]</f>
        <v>Élber Kft.</v>
      </c>
      <c r="F1834" t="str">
        <f>Table1[[#This Row],[Termékkör]]</f>
        <v>Fuvar</v>
      </c>
      <c r="G1834" s="4">
        <f>Table1[[#This Row],[SzumElad]]</f>
        <v>2200</v>
      </c>
      <c r="H1834" s="7">
        <f>Table1[[#This Row],[Jut_%]]</f>
        <v>0</v>
      </c>
      <c r="I1834" s="4">
        <f>Table1[[#This Row],[Jut]]</f>
        <v>0</v>
      </c>
      <c r="J1834" s="4">
        <f>Table1[[#This Row],[Column1]]</f>
        <v>0</v>
      </c>
    </row>
    <row r="1835" spans="1:10" hidden="1" x14ac:dyDescent="0.3">
      <c r="A1835" s="2" t="str">
        <f>Table1[[#This Row],[Befolyt]]</f>
        <v>n</v>
      </c>
      <c r="B1835" t="str">
        <f>Table1[[#This Row],[ÜK]]</f>
        <v>Nagy Gergely</v>
      </c>
      <c r="C1835" s="3" t="str">
        <f>Table1[[#This Row],[Szla]]</f>
        <v>257/2026</v>
      </c>
      <c r="D1835" s="6">
        <f>Table1[[#This Row],[Kelt_hó]]</f>
        <v>1</v>
      </c>
      <c r="E1835" t="str">
        <f>Table1[[#This Row],[Vevő]]</f>
        <v>Colas Magyarország Zrt.</v>
      </c>
      <c r="F1835" t="str">
        <f>Table1[[#This Row],[Termékkör]]</f>
        <v>Lánc függesztékek</v>
      </c>
      <c r="G1835" s="4">
        <f>Table1[[#This Row],[SzumElad]]</f>
        <v>32460</v>
      </c>
      <c r="H1835" s="7">
        <f>Table1[[#This Row],[Jut_%]]</f>
        <v>10</v>
      </c>
      <c r="I1835" s="4">
        <f>Table1[[#This Row],[Jut]]</f>
        <v>3246</v>
      </c>
      <c r="J1835" s="4">
        <f>Table1[[#This Row],[Column1]]</f>
        <v>0</v>
      </c>
    </row>
    <row r="1836" spans="1:10" hidden="1" x14ac:dyDescent="0.3">
      <c r="A1836" s="2" t="str">
        <f>Table1[[#This Row],[Befolyt]]</f>
        <v>n</v>
      </c>
      <c r="B1836" t="str">
        <f>Table1[[#This Row],[ÜK]]</f>
        <v>Nagy Gergely</v>
      </c>
      <c r="C1836" s="3" t="str">
        <f>Table1[[#This Row],[Szla]]</f>
        <v>256/2026</v>
      </c>
      <c r="D1836" s="6">
        <f>Table1[[#This Row],[Kelt_hó]]</f>
        <v>1</v>
      </c>
      <c r="E1836" t="str">
        <f>Table1[[#This Row],[Vevő]]</f>
        <v>Colas Magyarország Zrt.</v>
      </c>
      <c r="F1836" t="str">
        <f>Table1[[#This Row],[Termékkör]]</f>
        <v>Rakományrögzítők</v>
      </c>
      <c r="G1836" s="4">
        <f>Table1[[#This Row],[SzumElad]]</f>
        <v>36000</v>
      </c>
      <c r="H1836" s="7">
        <f>Table1[[#This Row],[Jut_%]]</f>
        <v>10</v>
      </c>
      <c r="I1836" s="4">
        <f>Table1[[#This Row],[Jut]]</f>
        <v>3600</v>
      </c>
      <c r="J1836" s="4">
        <f>Table1[[#This Row],[Column1]]</f>
        <v>0</v>
      </c>
    </row>
    <row r="1837" spans="1:10" hidden="1" x14ac:dyDescent="0.3">
      <c r="A1837" s="2" t="str">
        <f>Table1[[#This Row],[Befolyt]]</f>
        <v>i</v>
      </c>
      <c r="B1837" t="str">
        <f>Table1[[#This Row],[ÜK]]</f>
        <v>Hegyi Gábor</v>
      </c>
      <c r="C1837" s="3" t="str">
        <f>Table1[[#This Row],[Szla]]</f>
        <v>255/2026</v>
      </c>
      <c r="D1837" s="6">
        <f>Table1[[#This Row],[Kelt_hó]]</f>
        <v>1</v>
      </c>
      <c r="E1837" t="str">
        <f>Table1[[#This Row],[Vevő]]</f>
        <v>GYSEV Zrt.</v>
      </c>
      <c r="F1837" t="str">
        <f>Table1[[#This Row],[Termékkör]]</f>
        <v>Lánc függesztékek</v>
      </c>
      <c r="G1837" s="4">
        <f>Table1[[#This Row],[SzumElad]]</f>
        <v>62470</v>
      </c>
      <c r="H1837" s="7">
        <f>Table1[[#This Row],[Jut_%]]</f>
        <v>10</v>
      </c>
      <c r="I1837" s="4">
        <f>Table1[[#This Row],[Jut]]</f>
        <v>6247</v>
      </c>
      <c r="J1837" s="4">
        <f>Table1[[#This Row],[Column1]]</f>
        <v>0</v>
      </c>
    </row>
    <row r="1838" spans="1:10" hidden="1" x14ac:dyDescent="0.3">
      <c r="A1838" s="2" t="str">
        <f>Table1[[#This Row],[Befolyt]]</f>
        <v>i</v>
      </c>
      <c r="B1838" t="str">
        <f>Table1[[#This Row],[ÜK]]</f>
        <v>Hegyi Gábor</v>
      </c>
      <c r="C1838" s="3" t="str">
        <f>Table1[[#This Row],[Szla]]</f>
        <v>255/2026</v>
      </c>
      <c r="D1838" s="6">
        <f>Table1[[#This Row],[Kelt_hó]]</f>
        <v>1</v>
      </c>
      <c r="E1838" t="str">
        <f>Table1[[#This Row],[Vevő]]</f>
        <v>GYSEV Zrt.</v>
      </c>
      <c r="F1838" t="str">
        <f>Table1[[#This Row],[Termékkör]]</f>
        <v>Textilkötelek hevederek</v>
      </c>
      <c r="G1838" s="4">
        <f>Table1[[#This Row],[SzumElad]]</f>
        <v>22000</v>
      </c>
      <c r="H1838" s="7">
        <f>Table1[[#This Row],[Jut_%]]</f>
        <v>10</v>
      </c>
      <c r="I1838" s="4">
        <f>Table1[[#This Row],[Jut]]</f>
        <v>2200</v>
      </c>
      <c r="J1838" s="4">
        <f>Table1[[#This Row],[Column1]]</f>
        <v>0</v>
      </c>
    </row>
    <row r="1839" spans="1:10" hidden="1" x14ac:dyDescent="0.3">
      <c r="A1839" s="2" t="str">
        <f>Table1[[#This Row],[Befolyt]]</f>
        <v>i</v>
      </c>
      <c r="B1839" t="str">
        <f>Table1[[#This Row],[ÜK]]</f>
        <v>Hegyi Gábor</v>
      </c>
      <c r="C1839" s="3" t="str">
        <f>Table1[[#This Row],[Szla]]</f>
        <v>255/2026</v>
      </c>
      <c r="D1839" s="6">
        <f>Table1[[#This Row],[Kelt_hó]]</f>
        <v>1</v>
      </c>
      <c r="E1839" t="str">
        <f>Table1[[#This Row],[Vevő]]</f>
        <v>GYSEV Zrt.</v>
      </c>
      <c r="F1839" t="str">
        <f>Table1[[#This Row],[Termékkör]]</f>
        <v>Fuvar</v>
      </c>
      <c r="G1839" s="4">
        <f>Table1[[#This Row],[SzumElad]]</f>
        <v>2800</v>
      </c>
      <c r="H1839" s="7">
        <f>Table1[[#This Row],[Jut_%]]</f>
        <v>0</v>
      </c>
      <c r="I1839" s="4">
        <f>Table1[[#This Row],[Jut]]</f>
        <v>0</v>
      </c>
      <c r="J1839" s="4">
        <f>Table1[[#This Row],[Column1]]</f>
        <v>0</v>
      </c>
    </row>
    <row r="1840" spans="1:10" hidden="1" x14ac:dyDescent="0.3">
      <c r="A1840" s="2" t="str">
        <f>Table1[[#This Row],[Befolyt]]</f>
        <v>i</v>
      </c>
      <c r="B1840" t="str">
        <f>Table1[[#This Row],[ÜK]]</f>
        <v>Horváth István</v>
      </c>
      <c r="C1840" s="3" t="str">
        <f>Table1[[#This Row],[Szla]]</f>
        <v>254/2026</v>
      </c>
      <c r="D1840" s="6">
        <f>Table1[[#This Row],[Kelt_hó]]</f>
        <v>1</v>
      </c>
      <c r="E1840" t="str">
        <f>Table1[[#This Row],[Vevő]]</f>
        <v>Rugócenter Termelő és Szolgáltató</v>
      </c>
      <c r="F1840" t="str">
        <f>Table1[[#This Row],[Termékkör]]</f>
        <v>Lánc függesztékek</v>
      </c>
      <c r="G1840" s="4">
        <f>Table1[[#This Row],[SzumElad]]</f>
        <v>204000</v>
      </c>
      <c r="H1840" s="7">
        <f>Table1[[#This Row],[Jut_%]]</f>
        <v>8.6199999999999992</v>
      </c>
      <c r="I1840" s="4">
        <f>Table1[[#This Row],[Jut]]</f>
        <v>17584.8</v>
      </c>
      <c r="J1840" s="4">
        <f>Table1[[#This Row],[Column1]]</f>
        <v>0</v>
      </c>
    </row>
    <row r="1841" spans="1:10" hidden="1" x14ac:dyDescent="0.3">
      <c r="A1841" s="2" t="str">
        <f>Table1[[#This Row],[Befolyt]]</f>
        <v>i</v>
      </c>
      <c r="B1841" t="str">
        <f>Table1[[#This Row],[ÜK]]</f>
        <v>Horváth István</v>
      </c>
      <c r="C1841" s="3" t="str">
        <f>Table1[[#This Row],[Szla]]</f>
        <v>254/2026</v>
      </c>
      <c r="D1841" s="6">
        <f>Table1[[#This Row],[Kelt_hó]]</f>
        <v>1</v>
      </c>
      <c r="E1841" t="str">
        <f>Table1[[#This Row],[Vevő]]</f>
        <v>Rugócenter Termelő és Szolgáltató</v>
      </c>
      <c r="F1841" t="str">
        <f>Table1[[#This Row],[Termékkör]]</f>
        <v>Fuvar</v>
      </c>
      <c r="G1841" s="4">
        <f>Table1[[#This Row],[SzumElad]]</f>
        <v>0</v>
      </c>
      <c r="H1841" s="7">
        <f>Table1[[#This Row],[Jut_%]]</f>
        <v>0</v>
      </c>
      <c r="I1841" s="4">
        <f>Table1[[#This Row],[Jut]]</f>
        <v>0</v>
      </c>
      <c r="J1841" s="4">
        <f>Table1[[#This Row],[Column1]]</f>
        <v>0</v>
      </c>
    </row>
    <row r="1842" spans="1:10" hidden="1" x14ac:dyDescent="0.3">
      <c r="A1842" s="2" t="str">
        <f>Table1[[#This Row],[Befolyt]]</f>
        <v>i</v>
      </c>
      <c r="B1842" t="str">
        <f>Table1[[#This Row],[ÜK]]</f>
        <v>Molnár Ferenc</v>
      </c>
      <c r="C1842" s="3" t="str">
        <f>Table1[[#This Row],[Szla]]</f>
        <v>253/2026</v>
      </c>
      <c r="D1842" s="6">
        <f>Table1[[#This Row],[Kelt_hó]]</f>
        <v>1</v>
      </c>
      <c r="E1842" t="str">
        <f>Table1[[#This Row],[Vevő]]</f>
        <v>Leier Hungária Kft.</v>
      </c>
      <c r="F1842" t="str">
        <f>Table1[[#This Row],[Termékkör]]</f>
        <v>Lánc függesztékek</v>
      </c>
      <c r="G1842" s="4">
        <f>Table1[[#This Row],[SzumElad]]</f>
        <v>63600</v>
      </c>
      <c r="H1842" s="7">
        <f>Table1[[#This Row],[Jut_%]]</f>
        <v>10</v>
      </c>
      <c r="I1842" s="4">
        <f>Table1[[#This Row],[Jut]]</f>
        <v>6360</v>
      </c>
      <c r="J1842" s="4">
        <f>Table1[[#This Row],[Column1]]</f>
        <v>0</v>
      </c>
    </row>
    <row r="1843" spans="1:10" hidden="1" x14ac:dyDescent="0.3">
      <c r="A1843" s="2" t="str">
        <f>Table1[[#This Row],[Befolyt]]</f>
        <v>i</v>
      </c>
      <c r="B1843" t="str">
        <f>Table1[[#This Row],[ÜK]]</f>
        <v>Halász Miklós</v>
      </c>
      <c r="C1843" s="3" t="str">
        <f>Table1[[#This Row],[Szla]]</f>
        <v>252/2026</v>
      </c>
      <c r="D1843" s="6">
        <f>Table1[[#This Row],[Kelt_hó]]</f>
        <v>1</v>
      </c>
      <c r="E1843" t="str">
        <f>Table1[[#This Row],[Vevő]]</f>
        <v>Mvstore Kft.</v>
      </c>
      <c r="F1843" t="str">
        <f>Table1[[#This Row],[Termékkör]]</f>
        <v>Textilkötelek hevederek</v>
      </c>
      <c r="G1843" s="4">
        <f>Table1[[#This Row],[SzumElad]]</f>
        <v>4340</v>
      </c>
      <c r="H1843" s="7">
        <f>Table1[[#This Row],[Jut_%]]</f>
        <v>4.99</v>
      </c>
      <c r="I1843" s="4">
        <f>Table1[[#This Row],[Jut]]</f>
        <v>216.56600000000003</v>
      </c>
      <c r="J1843" s="4">
        <f>Table1[[#This Row],[Column1]]</f>
        <v>1</v>
      </c>
    </row>
    <row r="1844" spans="1:10" hidden="1" x14ac:dyDescent="0.3">
      <c r="A1844" s="2" t="str">
        <f>Table1[[#This Row],[Befolyt]]</f>
        <v>i</v>
      </c>
      <c r="B1844" t="str">
        <f>Table1[[#This Row],[ÜK]]</f>
        <v>Halász Miklós</v>
      </c>
      <c r="C1844" s="3" t="str">
        <f>Table1[[#This Row],[Szla]]</f>
        <v>252/2026</v>
      </c>
      <c r="D1844" s="6">
        <f>Table1[[#This Row],[Kelt_hó]]</f>
        <v>1</v>
      </c>
      <c r="E1844" t="str">
        <f>Table1[[#This Row],[Vevő]]</f>
        <v>Mvstore Kft.</v>
      </c>
      <c r="F1844" t="str">
        <f>Table1[[#This Row],[Termékkör]]</f>
        <v>Rakományrögzítők</v>
      </c>
      <c r="G1844" s="4">
        <f>Table1[[#This Row],[SzumElad]]</f>
        <v>10050</v>
      </c>
      <c r="H1844" s="7">
        <f>Table1[[#This Row],[Jut_%]]</f>
        <v>0.95</v>
      </c>
      <c r="I1844" s="4">
        <f>Table1[[#This Row],[Jut]]</f>
        <v>95.474999999999994</v>
      </c>
      <c r="J1844" s="4">
        <f>Table1[[#This Row],[Column1]]</f>
        <v>1</v>
      </c>
    </row>
    <row r="1845" spans="1:10" hidden="1" x14ac:dyDescent="0.3">
      <c r="A1845" s="2" t="str">
        <f>Table1[[#This Row],[Befolyt]]</f>
        <v>i</v>
      </c>
      <c r="B1845" t="str">
        <f>Table1[[#This Row],[ÜK]]</f>
        <v>Halász Miklós</v>
      </c>
      <c r="C1845" s="3" t="str">
        <f>Table1[[#This Row],[Szla]]</f>
        <v>252/2026</v>
      </c>
      <c r="D1845" s="6">
        <f>Table1[[#This Row],[Kelt_hó]]</f>
        <v>1</v>
      </c>
      <c r="E1845" t="str">
        <f>Table1[[#This Row],[Vevő]]</f>
        <v>Mvstore Kft.</v>
      </c>
      <c r="F1845" t="str">
        <f>Table1[[#This Row],[Termékkör]]</f>
        <v>Rakományrögzítők</v>
      </c>
      <c r="G1845" s="4">
        <f>Table1[[#This Row],[SzumElad]]</f>
        <v>12400</v>
      </c>
      <c r="H1845" s="7">
        <f>Table1[[#This Row],[Jut_%]]</f>
        <v>1.1000000000000001</v>
      </c>
      <c r="I1845" s="4">
        <f>Table1[[#This Row],[Jut]]</f>
        <v>136.4</v>
      </c>
      <c r="J1845" s="4">
        <f>Table1[[#This Row],[Column1]]</f>
        <v>1</v>
      </c>
    </row>
    <row r="1846" spans="1:10" hidden="1" x14ac:dyDescent="0.3">
      <c r="A1846" s="2" t="str">
        <f>Table1[[#This Row],[Befolyt]]</f>
        <v>i</v>
      </c>
      <c r="B1846" t="str">
        <f>Table1[[#This Row],[ÜK]]</f>
        <v>Halász Miklós</v>
      </c>
      <c r="C1846" s="3" t="str">
        <f>Table1[[#This Row],[Szla]]</f>
        <v>252/2026</v>
      </c>
      <c r="D1846" s="6">
        <f>Table1[[#This Row],[Kelt_hó]]</f>
        <v>1</v>
      </c>
      <c r="E1846" t="str">
        <f>Table1[[#This Row],[Vevő]]</f>
        <v>Mvstore Kft.</v>
      </c>
      <c r="F1846" t="str">
        <f>Table1[[#This Row],[Termékkör]]</f>
        <v>Rakományrögzítők</v>
      </c>
      <c r="G1846" s="4">
        <f>Table1[[#This Row],[SzumElad]]</f>
        <v>11100</v>
      </c>
      <c r="H1846" s="7">
        <f>Table1[[#This Row],[Jut_%]]</f>
        <v>1.75</v>
      </c>
      <c r="I1846" s="4">
        <f>Table1[[#This Row],[Jut]]</f>
        <v>194.25</v>
      </c>
      <c r="J1846" s="4">
        <f>Table1[[#This Row],[Column1]]</f>
        <v>1</v>
      </c>
    </row>
    <row r="1847" spans="1:10" hidden="1" x14ac:dyDescent="0.3">
      <c r="A1847" s="2" t="str">
        <f>Table1[[#This Row],[Befolyt]]</f>
        <v>i</v>
      </c>
      <c r="B1847" t="str">
        <f>Table1[[#This Row],[ÜK]]</f>
        <v>Molnár Ferenc</v>
      </c>
      <c r="C1847" s="3" t="str">
        <f>Table1[[#This Row],[Szla]]</f>
        <v>251/2026</v>
      </c>
      <c r="D1847" s="6">
        <f>Table1[[#This Row],[Kelt_hó]]</f>
        <v>1</v>
      </c>
      <c r="E1847" t="str">
        <f>Table1[[#This Row],[Vevő]]</f>
        <v>Kathat Kivitelező és Szolgáltaató Kft.</v>
      </c>
      <c r="F1847" t="str">
        <f>Table1[[#This Row],[Termékkör]]</f>
        <v>Lánc függesztékek</v>
      </c>
      <c r="G1847" s="4">
        <f>Table1[[#This Row],[SzumElad]]</f>
        <v>13500</v>
      </c>
      <c r="H1847" s="7">
        <f>Table1[[#This Row],[Jut_%]]</f>
        <v>5</v>
      </c>
      <c r="I1847" s="4">
        <f>Table1[[#This Row],[Jut]]</f>
        <v>675</v>
      </c>
      <c r="J1847" s="4">
        <f>Table1[[#This Row],[Column1]]</f>
        <v>0</v>
      </c>
    </row>
    <row r="1848" spans="1:10" hidden="1" x14ac:dyDescent="0.3">
      <c r="A1848" s="2" t="str">
        <f>Table1[[#This Row],[Befolyt]]</f>
        <v>i</v>
      </c>
      <c r="B1848" t="str">
        <f>Table1[[#This Row],[ÜK]]</f>
        <v>Molnár Ferenc</v>
      </c>
      <c r="C1848" s="3" t="str">
        <f>Table1[[#This Row],[Szla]]</f>
        <v>251/2026</v>
      </c>
      <c r="D1848" s="6">
        <f>Table1[[#This Row],[Kelt_hó]]</f>
        <v>1</v>
      </c>
      <c r="E1848" t="str">
        <f>Table1[[#This Row],[Vevő]]</f>
        <v>Kathat Kivitelező és Szolgáltaató Kft.</v>
      </c>
      <c r="F1848" t="str">
        <f>Table1[[#This Row],[Termékkör]]</f>
        <v>Lánc függesztékek</v>
      </c>
      <c r="G1848" s="4">
        <f>Table1[[#This Row],[SzumElad]]</f>
        <v>166840</v>
      </c>
      <c r="H1848" s="7">
        <f>Table1[[#This Row],[Jut_%]]</f>
        <v>10</v>
      </c>
      <c r="I1848" s="4">
        <f>Table1[[#This Row],[Jut]]</f>
        <v>16684</v>
      </c>
      <c r="J1848" s="4">
        <f>Table1[[#This Row],[Column1]]</f>
        <v>0</v>
      </c>
    </row>
    <row r="1849" spans="1:10" hidden="1" x14ac:dyDescent="0.3">
      <c r="A1849" s="2" t="str">
        <f>Table1[[#This Row],[Befolyt]]</f>
        <v>i</v>
      </c>
      <c r="B1849" t="str">
        <f>Table1[[#This Row],[ÜK]]</f>
        <v>Molnár Ferenc</v>
      </c>
      <c r="C1849" s="3" t="str">
        <f>Table1[[#This Row],[Szla]]</f>
        <v>251/2026</v>
      </c>
      <c r="D1849" s="6">
        <f>Table1[[#This Row],[Kelt_hó]]</f>
        <v>1</v>
      </c>
      <c r="E1849" t="str">
        <f>Table1[[#This Row],[Vevő]]</f>
        <v>Kathat Kivitelező és Szolgáltaató Kft.</v>
      </c>
      <c r="F1849" t="str">
        <f>Table1[[#This Row],[Termékkör]]</f>
        <v>Lánc függesztékek</v>
      </c>
      <c r="G1849" s="4">
        <f>Table1[[#This Row],[SzumElad]]</f>
        <v>52340</v>
      </c>
      <c r="H1849" s="7">
        <f>Table1[[#This Row],[Jut_%]]</f>
        <v>10</v>
      </c>
      <c r="I1849" s="4">
        <f>Table1[[#This Row],[Jut]]</f>
        <v>5234</v>
      </c>
      <c r="J1849" s="4">
        <f>Table1[[#This Row],[Column1]]</f>
        <v>0</v>
      </c>
    </row>
    <row r="1850" spans="1:10" hidden="1" x14ac:dyDescent="0.3">
      <c r="A1850" s="2" t="str">
        <f>Table1[[#This Row],[Befolyt]]</f>
        <v>i</v>
      </c>
      <c r="B1850" t="str">
        <f>Table1[[#This Row],[ÜK]]</f>
        <v>Molnár Ferenc</v>
      </c>
      <c r="C1850" s="3" t="str">
        <f>Table1[[#This Row],[Szla]]</f>
        <v>251/2026</v>
      </c>
      <c r="D1850" s="6">
        <f>Table1[[#This Row],[Kelt_hó]]</f>
        <v>1</v>
      </c>
      <c r="E1850" t="str">
        <f>Table1[[#This Row],[Vevő]]</f>
        <v>Kathat Kivitelező és Szolgáltaató Kft.</v>
      </c>
      <c r="F1850" t="str">
        <f>Table1[[#This Row],[Termékkör]]</f>
        <v>Lánc függesztékek</v>
      </c>
      <c r="G1850" s="4">
        <f>Table1[[#This Row],[SzumElad]]</f>
        <v>14840</v>
      </c>
      <c r="H1850" s="7">
        <f>Table1[[#This Row],[Jut_%]]</f>
        <v>5</v>
      </c>
      <c r="I1850" s="4">
        <f>Table1[[#This Row],[Jut]]</f>
        <v>742</v>
      </c>
      <c r="J1850" s="4">
        <f>Table1[[#This Row],[Column1]]</f>
        <v>0</v>
      </c>
    </row>
    <row r="1851" spans="1:10" hidden="1" x14ac:dyDescent="0.3">
      <c r="A1851" s="2" t="str">
        <f>Table1[[#This Row],[Befolyt]]</f>
        <v>i</v>
      </c>
      <c r="B1851" t="str">
        <f>Table1[[#This Row],[ÜK]]</f>
        <v>Molnár Ferenc</v>
      </c>
      <c r="C1851" s="3" t="str">
        <f>Table1[[#This Row],[Szla]]</f>
        <v>251/2026</v>
      </c>
      <c r="D1851" s="6">
        <f>Table1[[#This Row],[Kelt_hó]]</f>
        <v>1</v>
      </c>
      <c r="E1851" t="str">
        <f>Table1[[#This Row],[Vevő]]</f>
        <v>Kathat Kivitelező és Szolgáltaató Kft.</v>
      </c>
      <c r="F1851" t="str">
        <f>Table1[[#This Row],[Termékkör]]</f>
        <v>Textilkötelek hevederek</v>
      </c>
      <c r="G1851" s="4">
        <f>Table1[[#This Row],[SzumElad]]</f>
        <v>44800</v>
      </c>
      <c r="H1851" s="7">
        <f>Table1[[#This Row],[Jut_%]]</f>
        <v>10</v>
      </c>
      <c r="I1851" s="4">
        <f>Table1[[#This Row],[Jut]]</f>
        <v>4480</v>
      </c>
      <c r="J1851" s="4">
        <f>Table1[[#This Row],[Column1]]</f>
        <v>0</v>
      </c>
    </row>
    <row r="1852" spans="1:10" hidden="1" x14ac:dyDescent="0.3">
      <c r="A1852" s="2" t="str">
        <f>Table1[[#This Row],[Befolyt]]</f>
        <v>i</v>
      </c>
      <c r="B1852" t="str">
        <f>Table1[[#This Row],[ÜK]]</f>
        <v>Molnár Ferenc</v>
      </c>
      <c r="C1852" s="3" t="str">
        <f>Table1[[#This Row],[Szla]]</f>
        <v>251/2026</v>
      </c>
      <c r="D1852" s="6">
        <f>Table1[[#This Row],[Kelt_hó]]</f>
        <v>1</v>
      </c>
      <c r="E1852" t="str">
        <f>Table1[[#This Row],[Vevő]]</f>
        <v>Kathat Kivitelező és Szolgáltaató Kft.</v>
      </c>
      <c r="F1852" t="str">
        <f>Table1[[#This Row],[Termékkör]]</f>
        <v>Textilkötelek hevederek</v>
      </c>
      <c r="G1852" s="4">
        <f>Table1[[#This Row],[SzumElad]]</f>
        <v>16000</v>
      </c>
      <c r="H1852" s="7">
        <f>Table1[[#This Row],[Jut_%]]</f>
        <v>10</v>
      </c>
      <c r="I1852" s="4">
        <f>Table1[[#This Row],[Jut]]</f>
        <v>1600</v>
      </c>
      <c r="J1852" s="4">
        <f>Table1[[#This Row],[Column1]]</f>
        <v>0</v>
      </c>
    </row>
    <row r="1853" spans="1:10" hidden="1" x14ac:dyDescent="0.3">
      <c r="A1853" s="2" t="str">
        <f>Table1[[#This Row],[Befolyt]]</f>
        <v>i</v>
      </c>
      <c r="B1853" t="str">
        <f>Table1[[#This Row],[ÜK]]</f>
        <v>Molnár Ferenc</v>
      </c>
      <c r="C1853" s="3" t="str">
        <f>Table1[[#This Row],[Szla]]</f>
        <v>251/2026</v>
      </c>
      <c r="D1853" s="6">
        <f>Table1[[#This Row],[Kelt_hó]]</f>
        <v>1</v>
      </c>
      <c r="E1853" t="str">
        <f>Table1[[#This Row],[Vevő]]</f>
        <v>Kathat Kivitelező és Szolgáltaató Kft.</v>
      </c>
      <c r="F1853" t="str">
        <f>Table1[[#This Row],[Termékkör]]</f>
        <v>Acélsodrony függesztékek</v>
      </c>
      <c r="G1853" s="4">
        <f>Table1[[#This Row],[SzumElad]]</f>
        <v>30260</v>
      </c>
      <c r="H1853" s="7">
        <f>Table1[[#This Row],[Jut_%]]</f>
        <v>5</v>
      </c>
      <c r="I1853" s="4">
        <f>Table1[[#This Row],[Jut]]</f>
        <v>1513</v>
      </c>
      <c r="J1853" s="4">
        <f>Table1[[#This Row],[Column1]]</f>
        <v>0</v>
      </c>
    </row>
    <row r="1854" spans="1:10" hidden="1" x14ac:dyDescent="0.3">
      <c r="A1854" s="2" t="str">
        <f>Table1[[#This Row],[Befolyt]]</f>
        <v>i</v>
      </c>
      <c r="B1854" t="str">
        <f>Table1[[#This Row],[ÜK]]</f>
        <v>Molnár Ferenc</v>
      </c>
      <c r="C1854" s="3" t="str">
        <f>Table1[[#This Row],[Szla]]</f>
        <v>251/2026</v>
      </c>
      <c r="D1854" s="6">
        <f>Table1[[#This Row],[Kelt_hó]]</f>
        <v>1</v>
      </c>
      <c r="E1854" t="str">
        <f>Table1[[#This Row],[Vevő]]</f>
        <v>Kathat Kivitelező és Szolgáltaató Kft.</v>
      </c>
      <c r="F1854" t="str">
        <f>Table1[[#This Row],[Termékkör]]</f>
        <v>Lánc függesztékek</v>
      </c>
      <c r="G1854" s="4">
        <f>Table1[[#This Row],[SzumElad]]</f>
        <v>3560</v>
      </c>
      <c r="H1854" s="7">
        <f>Table1[[#This Row],[Jut_%]]</f>
        <v>5</v>
      </c>
      <c r="I1854" s="4">
        <f>Table1[[#This Row],[Jut]]</f>
        <v>178</v>
      </c>
      <c r="J1854" s="4">
        <f>Table1[[#This Row],[Column1]]</f>
        <v>0</v>
      </c>
    </row>
    <row r="1855" spans="1:10" hidden="1" x14ac:dyDescent="0.3">
      <c r="A1855" s="2" t="str">
        <f>Table1[[#This Row],[Befolyt]]</f>
        <v>i</v>
      </c>
      <c r="B1855" t="str">
        <f>Table1[[#This Row],[ÜK]]</f>
        <v>Molnár Ferenc</v>
      </c>
      <c r="C1855" s="3" t="str">
        <f>Table1[[#This Row],[Szla]]</f>
        <v>251/2026</v>
      </c>
      <c r="D1855" s="6">
        <f>Table1[[#This Row],[Kelt_hó]]</f>
        <v>1</v>
      </c>
      <c r="E1855" t="str">
        <f>Table1[[#This Row],[Vevő]]</f>
        <v>Kathat Kivitelező és Szolgáltaató Kft.</v>
      </c>
      <c r="F1855" t="str">
        <f>Table1[[#This Row],[Termékkör]]</f>
        <v>Lánc függesztékek</v>
      </c>
      <c r="G1855" s="4">
        <f>Table1[[#This Row],[SzumElad]]</f>
        <v>3112</v>
      </c>
      <c r="H1855" s="7">
        <f>Table1[[#This Row],[Jut_%]]</f>
        <v>5</v>
      </c>
      <c r="I1855" s="4">
        <f>Table1[[#This Row],[Jut]]</f>
        <v>155.6</v>
      </c>
      <c r="J1855" s="4">
        <f>Table1[[#This Row],[Column1]]</f>
        <v>0</v>
      </c>
    </row>
    <row r="1856" spans="1:10" hidden="1" x14ac:dyDescent="0.3">
      <c r="A1856" s="2" t="str">
        <f>Table1[[#This Row],[Befolyt]]</f>
        <v>i</v>
      </c>
      <c r="B1856" t="str">
        <f>Table1[[#This Row],[ÜK]]</f>
        <v>Molnár Ferenc</v>
      </c>
      <c r="C1856" s="3" t="str">
        <f>Table1[[#This Row],[Szla]]</f>
        <v>251/2026</v>
      </c>
      <c r="D1856" s="6">
        <f>Table1[[#This Row],[Kelt_hó]]</f>
        <v>1</v>
      </c>
      <c r="E1856" t="str">
        <f>Table1[[#This Row],[Vevő]]</f>
        <v>Kathat Kivitelező és Szolgáltaató Kft.</v>
      </c>
      <c r="F1856" t="str">
        <f>Table1[[#This Row],[Termékkör]]</f>
        <v>Kapcsolóelemek</v>
      </c>
      <c r="G1856" s="4">
        <f>Table1[[#This Row],[SzumElad]]</f>
        <v>67520</v>
      </c>
      <c r="H1856" s="7">
        <f>Table1[[#This Row],[Jut_%]]</f>
        <v>7</v>
      </c>
      <c r="I1856" s="4">
        <f>Table1[[#This Row],[Jut]]</f>
        <v>4726.3999999999996</v>
      </c>
      <c r="J1856" s="4">
        <f>Table1[[#This Row],[Column1]]</f>
        <v>0</v>
      </c>
    </row>
    <row r="1857" spans="1:10" hidden="1" x14ac:dyDescent="0.3">
      <c r="A1857" s="2" t="str">
        <f>Table1[[#This Row],[Befolyt]]</f>
        <v>i</v>
      </c>
      <c r="B1857" t="str">
        <f>Table1[[#This Row],[ÜK]]</f>
        <v>Négyesy Gábor</v>
      </c>
      <c r="C1857" s="3" t="str">
        <f>Table1[[#This Row],[Szla]]</f>
        <v>250/2026</v>
      </c>
      <c r="D1857" s="6">
        <f>Table1[[#This Row],[Kelt_hó]]</f>
        <v>1</v>
      </c>
      <c r="E1857" t="str">
        <f>Table1[[#This Row],[Vevő]]</f>
        <v>Pulzus + Kft</v>
      </c>
      <c r="F1857" t="str">
        <f>Table1[[#This Row],[Termékkör]]</f>
        <v>Rakományrögzítők</v>
      </c>
      <c r="G1857" s="4">
        <f>Table1[[#This Row],[SzumElad]]</f>
        <v>4140</v>
      </c>
      <c r="H1857" s="7">
        <f>Table1[[#This Row],[Jut_%]]</f>
        <v>7.14</v>
      </c>
      <c r="I1857" s="4">
        <f>Table1[[#This Row],[Jut]]</f>
        <v>295.596</v>
      </c>
      <c r="J1857" s="4">
        <f>Table1[[#This Row],[Column1]]</f>
        <v>0</v>
      </c>
    </row>
    <row r="1858" spans="1:10" hidden="1" x14ac:dyDescent="0.3">
      <c r="A1858" s="2" t="str">
        <f>Table1[[#This Row],[Befolyt]]</f>
        <v>i</v>
      </c>
      <c r="B1858" t="str">
        <f>Table1[[#This Row],[ÜK]]</f>
        <v>Négyesy Gábor</v>
      </c>
      <c r="C1858" s="3" t="str">
        <f>Table1[[#This Row],[Szla]]</f>
        <v>249/2026</v>
      </c>
      <c r="D1858" s="6">
        <f>Table1[[#This Row],[Kelt_hó]]</f>
        <v>1</v>
      </c>
      <c r="E1858" t="str">
        <f>Table1[[#This Row],[Vevő]]</f>
        <v>Pulzus + Kft</v>
      </c>
      <c r="F1858" t="str">
        <f>Table1[[#This Row],[Termékkör]]</f>
        <v>Vizsgálat</v>
      </c>
      <c r="G1858" s="4">
        <f>Table1[[#This Row],[SzumElad]]</f>
        <v>13200</v>
      </c>
      <c r="H1858" s="7">
        <f>Table1[[#This Row],[Jut_%]]</f>
        <v>10</v>
      </c>
      <c r="I1858" s="4">
        <f>Table1[[#This Row],[Jut]]</f>
        <v>1320</v>
      </c>
      <c r="J1858" s="4">
        <f>Table1[[#This Row],[Column1]]</f>
        <v>0</v>
      </c>
    </row>
    <row r="1859" spans="1:10" hidden="1" x14ac:dyDescent="0.3">
      <c r="A1859" s="2" t="str">
        <f>Table1[[#This Row],[Befolyt]]</f>
        <v>i</v>
      </c>
      <c r="B1859" t="str">
        <f>Table1[[#This Row],[ÜK]]</f>
        <v>Négyesy Gábor</v>
      </c>
      <c r="C1859" s="3" t="str">
        <f>Table1[[#This Row],[Szla]]</f>
        <v>249/2026</v>
      </c>
      <c r="D1859" s="6">
        <f>Table1[[#This Row],[Kelt_hó]]</f>
        <v>1</v>
      </c>
      <c r="E1859" t="str">
        <f>Table1[[#This Row],[Vevő]]</f>
        <v>Pulzus + Kft</v>
      </c>
      <c r="F1859" t="str">
        <f>Table1[[#This Row],[Termékkör]]</f>
        <v>Lánc függesztékek</v>
      </c>
      <c r="G1859" s="4">
        <f>Table1[[#This Row],[SzumElad]]</f>
        <v>4480</v>
      </c>
      <c r="H1859" s="7">
        <f>Table1[[#This Row],[Jut_%]]</f>
        <v>14.37</v>
      </c>
      <c r="I1859" s="4">
        <f>Table1[[#This Row],[Jut]]</f>
        <v>643.77599999999995</v>
      </c>
      <c r="J1859" s="4">
        <f>Table1[[#This Row],[Column1]]</f>
        <v>0</v>
      </c>
    </row>
    <row r="1860" spans="1:10" hidden="1" x14ac:dyDescent="0.3">
      <c r="A1860" s="2" t="str">
        <f>Table1[[#This Row],[Befolyt]]</f>
        <v>i</v>
      </c>
      <c r="B1860" t="str">
        <f>Table1[[#This Row],[ÜK]]</f>
        <v>Négyesy Gábor</v>
      </c>
      <c r="C1860" s="3" t="str">
        <f>Table1[[#This Row],[Szla]]</f>
        <v>249/2026</v>
      </c>
      <c r="D1860" s="6">
        <f>Table1[[#This Row],[Kelt_hó]]</f>
        <v>1</v>
      </c>
      <c r="E1860" t="str">
        <f>Table1[[#This Row],[Vevő]]</f>
        <v>Pulzus + Kft</v>
      </c>
      <c r="F1860" t="str">
        <f>Table1[[#This Row],[Termékkör]]</f>
        <v>Rakományrögzítők</v>
      </c>
      <c r="G1860" s="4">
        <f>Table1[[#This Row],[SzumElad]]</f>
        <v>13760</v>
      </c>
      <c r="H1860" s="7">
        <f>Table1[[#This Row],[Jut_%]]</f>
        <v>5</v>
      </c>
      <c r="I1860" s="4">
        <f>Table1[[#This Row],[Jut]]</f>
        <v>688</v>
      </c>
      <c r="J1860" s="4">
        <f>Table1[[#This Row],[Column1]]</f>
        <v>0</v>
      </c>
    </row>
    <row r="1861" spans="1:10" hidden="1" x14ac:dyDescent="0.3">
      <c r="A1861" s="2" t="str">
        <f>Table1[[#This Row],[Befolyt]]</f>
        <v>i</v>
      </c>
      <c r="B1861" t="str">
        <f>Table1[[#This Row],[ÜK]]</f>
        <v>Négyesy Gábor</v>
      </c>
      <c r="C1861" s="3" t="str">
        <f>Table1[[#This Row],[Szla]]</f>
        <v>249/2026</v>
      </c>
      <c r="D1861" s="6">
        <f>Table1[[#This Row],[Kelt_hó]]</f>
        <v>1</v>
      </c>
      <c r="E1861" t="str">
        <f>Table1[[#This Row],[Vevő]]</f>
        <v>Pulzus + Kft</v>
      </c>
      <c r="F1861" t="str">
        <f>Table1[[#This Row],[Termékkör]]</f>
        <v>Saját munka</v>
      </c>
      <c r="G1861" s="4">
        <f>Table1[[#This Row],[SzumElad]]</f>
        <v>3000</v>
      </c>
      <c r="H1861" s="7">
        <f>Table1[[#This Row],[Jut_%]]</f>
        <v>0</v>
      </c>
      <c r="I1861" s="4">
        <f>Table1[[#This Row],[Jut]]</f>
        <v>0</v>
      </c>
      <c r="J1861" s="4">
        <f>Table1[[#This Row],[Column1]]</f>
        <v>0</v>
      </c>
    </row>
    <row r="1862" spans="1:10" hidden="1" x14ac:dyDescent="0.3">
      <c r="A1862" s="2" t="str">
        <f>Table1[[#This Row],[Befolyt]]</f>
        <v>i</v>
      </c>
      <c r="B1862" t="str">
        <f>Table1[[#This Row],[ÜK]]</f>
        <v>Négyesy Gábor</v>
      </c>
      <c r="C1862" s="3" t="str">
        <f>Table1[[#This Row],[Szla]]</f>
        <v>249/2026</v>
      </c>
      <c r="D1862" s="6">
        <f>Table1[[#This Row],[Kelt_hó]]</f>
        <v>1</v>
      </c>
      <c r="E1862" t="str">
        <f>Table1[[#This Row],[Vevő]]</f>
        <v>Pulzus + Kft</v>
      </c>
      <c r="F1862" t="str">
        <f>Table1[[#This Row],[Termékkör]]</f>
        <v>Lánc függesztékek</v>
      </c>
      <c r="G1862" s="4">
        <f>Table1[[#This Row],[SzumElad]]</f>
        <v>5760</v>
      </c>
      <c r="H1862" s="7">
        <f>Table1[[#This Row],[Jut_%]]</f>
        <v>5</v>
      </c>
      <c r="I1862" s="4">
        <f>Table1[[#This Row],[Jut]]</f>
        <v>288</v>
      </c>
      <c r="J1862" s="4">
        <f>Table1[[#This Row],[Column1]]</f>
        <v>0</v>
      </c>
    </row>
    <row r="1863" spans="1:10" hidden="1" x14ac:dyDescent="0.3">
      <c r="A1863" s="2" t="str">
        <f>Table1[[#This Row],[Befolyt]]</f>
        <v>i</v>
      </c>
      <c r="B1863" t="str">
        <f>Table1[[#This Row],[ÜK]]</f>
        <v>Négyesy Gábor</v>
      </c>
      <c r="C1863" s="3" t="str">
        <f>Table1[[#This Row],[Szla]]</f>
        <v>249/2026</v>
      </c>
      <c r="D1863" s="6">
        <f>Table1[[#This Row],[Kelt_hó]]</f>
        <v>1</v>
      </c>
      <c r="E1863" t="str">
        <f>Table1[[#This Row],[Vevő]]</f>
        <v>Pulzus + Kft</v>
      </c>
      <c r="F1863" t="str">
        <f>Table1[[#This Row],[Termékkör]]</f>
        <v>Lánc függesztékek</v>
      </c>
      <c r="G1863" s="4">
        <f>Table1[[#This Row],[SzumElad]]</f>
        <v>6850</v>
      </c>
      <c r="H1863" s="7">
        <f>Table1[[#This Row],[Jut_%]]</f>
        <v>13.99</v>
      </c>
      <c r="I1863" s="4">
        <f>Table1[[#This Row],[Jut]]</f>
        <v>958.31500000000005</v>
      </c>
      <c r="J1863" s="4">
        <f>Table1[[#This Row],[Column1]]</f>
        <v>0</v>
      </c>
    </row>
    <row r="1864" spans="1:10" hidden="1" x14ac:dyDescent="0.3">
      <c r="A1864" s="2" t="str">
        <f>Table1[[#This Row],[Befolyt]]</f>
        <v>i</v>
      </c>
      <c r="B1864" t="str">
        <f>Table1[[#This Row],[ÜK]]</f>
        <v>Négyesy Gábor</v>
      </c>
      <c r="C1864" s="3" t="str">
        <f>Table1[[#This Row],[Szla]]</f>
        <v>248/2026</v>
      </c>
      <c r="D1864" s="6">
        <f>Table1[[#This Row],[Kelt_hó]]</f>
        <v>1</v>
      </c>
      <c r="E1864" t="str">
        <f>Table1[[#This Row],[Vevő]]</f>
        <v>Fortisép Kft.</v>
      </c>
      <c r="F1864" t="str">
        <f>Table1[[#This Row],[Termékkör]]</f>
        <v>Lánc függesztékek</v>
      </c>
      <c r="G1864" s="4">
        <f>Table1[[#This Row],[SzumElad]]</f>
        <v>4840</v>
      </c>
      <c r="H1864" s="7">
        <f>Table1[[#This Row],[Jut_%]]</f>
        <v>14.26</v>
      </c>
      <c r="I1864" s="4">
        <f>Table1[[#This Row],[Jut]]</f>
        <v>690.18399999999997</v>
      </c>
      <c r="J1864" s="4">
        <f>Table1[[#This Row],[Column1]]</f>
        <v>0</v>
      </c>
    </row>
    <row r="1865" spans="1:10" hidden="1" x14ac:dyDescent="0.3">
      <c r="A1865" s="2" t="str">
        <f>Table1[[#This Row],[Befolyt]]</f>
        <v>i</v>
      </c>
      <c r="B1865" t="str">
        <f>Table1[[#This Row],[ÜK]]</f>
        <v>Négyesy Gábor</v>
      </c>
      <c r="C1865" s="3" t="str">
        <f>Table1[[#This Row],[Szla]]</f>
        <v>248/2026</v>
      </c>
      <c r="D1865" s="6">
        <f>Table1[[#This Row],[Kelt_hó]]</f>
        <v>1</v>
      </c>
      <c r="E1865" t="str">
        <f>Table1[[#This Row],[Vevő]]</f>
        <v>Fortisép Kft.</v>
      </c>
      <c r="F1865" t="str">
        <f>Table1[[#This Row],[Termékkör]]</f>
        <v>Lánc függesztékek</v>
      </c>
      <c r="G1865" s="4">
        <f>Table1[[#This Row],[SzumElad]]</f>
        <v>3640</v>
      </c>
      <c r="H1865" s="7">
        <f>Table1[[#This Row],[Jut_%]]</f>
        <v>14.23</v>
      </c>
      <c r="I1865" s="4">
        <f>Table1[[#This Row],[Jut]]</f>
        <v>517.97200000000009</v>
      </c>
      <c r="J1865" s="4">
        <f>Table1[[#This Row],[Column1]]</f>
        <v>0</v>
      </c>
    </row>
    <row r="1866" spans="1:10" hidden="1" x14ac:dyDescent="0.3">
      <c r="A1866" s="2" t="str">
        <f>Table1[[#This Row],[Befolyt]]</f>
        <v>i</v>
      </c>
      <c r="B1866" t="str">
        <f>Table1[[#This Row],[ÜK]]</f>
        <v>Nagy Gergely</v>
      </c>
      <c r="C1866" s="3" t="str">
        <f>Table1[[#This Row],[Szla]]</f>
        <v>247/2026</v>
      </c>
      <c r="D1866" s="6">
        <f>Table1[[#This Row],[Kelt_hó]]</f>
        <v>1</v>
      </c>
      <c r="E1866" t="str">
        <f>Table1[[#This Row],[Vevő]]</f>
        <v>Ramicó Kft.</v>
      </c>
      <c r="F1866" t="str">
        <f>Table1[[#This Row],[Termékkör]]</f>
        <v>Textilkötelek hevederek</v>
      </c>
      <c r="G1866" s="4">
        <f>Table1[[#This Row],[SzumElad]]</f>
        <v>18600</v>
      </c>
      <c r="H1866" s="7">
        <f>Table1[[#This Row],[Jut_%]]</f>
        <v>10</v>
      </c>
      <c r="I1866" s="4">
        <f>Table1[[#This Row],[Jut]]</f>
        <v>1860</v>
      </c>
      <c r="J1866" s="4">
        <f>Table1[[#This Row],[Column1]]</f>
        <v>0</v>
      </c>
    </row>
    <row r="1867" spans="1:10" hidden="1" x14ac:dyDescent="0.3">
      <c r="A1867" s="2" t="str">
        <f>Table1[[#This Row],[Befolyt]]</f>
        <v>i</v>
      </c>
      <c r="B1867" t="str">
        <f>Table1[[#This Row],[ÜK]]</f>
        <v>Nagy Gergely</v>
      </c>
      <c r="C1867" s="3" t="str">
        <f>Table1[[#This Row],[Szla]]</f>
        <v>247/2026</v>
      </c>
      <c r="D1867" s="6">
        <f>Table1[[#This Row],[Kelt_hó]]</f>
        <v>1</v>
      </c>
      <c r="E1867" t="str">
        <f>Table1[[#This Row],[Vevő]]</f>
        <v>Ramicó Kft.</v>
      </c>
      <c r="F1867" t="str">
        <f>Table1[[#This Row],[Termékkör]]</f>
        <v>Kapcsolóelemek</v>
      </c>
      <c r="G1867" s="4">
        <f>Table1[[#This Row],[SzumElad]]</f>
        <v>7490</v>
      </c>
      <c r="H1867" s="7">
        <f>Table1[[#This Row],[Jut_%]]</f>
        <v>7</v>
      </c>
      <c r="I1867" s="4">
        <f>Table1[[#This Row],[Jut]]</f>
        <v>524.29999999999995</v>
      </c>
      <c r="J1867" s="4">
        <f>Table1[[#This Row],[Column1]]</f>
        <v>0</v>
      </c>
    </row>
    <row r="1868" spans="1:10" hidden="1" x14ac:dyDescent="0.3">
      <c r="A1868" s="2" t="str">
        <f>Table1[[#This Row],[Befolyt]]</f>
        <v>i</v>
      </c>
      <c r="B1868" t="str">
        <f>Table1[[#This Row],[ÜK]]</f>
        <v>Nagy Gergely</v>
      </c>
      <c r="C1868" s="3" t="str">
        <f>Table1[[#This Row],[Szla]]</f>
        <v>246/2026</v>
      </c>
      <c r="D1868" s="6">
        <f>Table1[[#This Row],[Kelt_hó]]</f>
        <v>1</v>
      </c>
      <c r="E1868" t="str">
        <f>Table1[[#This Row],[Vevő]]</f>
        <v>Ramicó Kft.</v>
      </c>
      <c r="F1868" t="str">
        <f>Table1[[#This Row],[Termékkör]]</f>
        <v>Vizsgálat</v>
      </c>
      <c r="G1868" s="4">
        <f>Table1[[#This Row],[SzumElad]]</f>
        <v>117950</v>
      </c>
      <c r="H1868" s="7">
        <f>Table1[[#This Row],[Jut_%]]</f>
        <v>10</v>
      </c>
      <c r="I1868" s="4">
        <f>Table1[[#This Row],[Jut]]</f>
        <v>11795</v>
      </c>
      <c r="J1868" s="4">
        <f>Table1[[#This Row],[Column1]]</f>
        <v>0</v>
      </c>
    </row>
    <row r="1869" spans="1:10" hidden="1" x14ac:dyDescent="0.3">
      <c r="A1869" s="2" t="str">
        <f>Table1[[#This Row],[Befolyt]]</f>
        <v>i</v>
      </c>
      <c r="B1869" t="str">
        <f>Table1[[#This Row],[ÜK]]</f>
        <v>Nagy Gergely</v>
      </c>
      <c r="C1869" s="3" t="str">
        <f>Table1[[#This Row],[Szla]]</f>
        <v>246/2026</v>
      </c>
      <c r="D1869" s="6">
        <f>Table1[[#This Row],[Kelt_hó]]</f>
        <v>1</v>
      </c>
      <c r="E1869" t="str">
        <f>Table1[[#This Row],[Vevő]]</f>
        <v>Ramicó Kft.</v>
      </c>
      <c r="F1869" t="str">
        <f>Table1[[#This Row],[Termékkör]]</f>
        <v>Saját munka</v>
      </c>
      <c r="G1869" s="4">
        <f>Table1[[#This Row],[SzumElad]]</f>
        <v>3600</v>
      </c>
      <c r="H1869" s="7">
        <f>Table1[[#This Row],[Jut_%]]</f>
        <v>0</v>
      </c>
      <c r="I1869" s="4">
        <f>Table1[[#This Row],[Jut]]</f>
        <v>0</v>
      </c>
      <c r="J1869" s="4">
        <f>Table1[[#This Row],[Column1]]</f>
        <v>0</v>
      </c>
    </row>
    <row r="1870" spans="1:10" hidden="1" x14ac:dyDescent="0.3">
      <c r="A1870" s="2" t="str">
        <f>Table1[[#This Row],[Befolyt]]</f>
        <v>i</v>
      </c>
      <c r="B1870" t="str">
        <f>Table1[[#This Row],[ÜK]]</f>
        <v>Nagy Gergely</v>
      </c>
      <c r="C1870" s="3" t="str">
        <f>Table1[[#This Row],[Szla]]</f>
        <v>246/2026</v>
      </c>
      <c r="D1870" s="6">
        <f>Table1[[#This Row],[Kelt_hó]]</f>
        <v>1</v>
      </c>
      <c r="E1870" t="str">
        <f>Table1[[#This Row],[Vevő]]</f>
        <v>Ramicó Kft.</v>
      </c>
      <c r="F1870" t="str">
        <f>Table1[[#This Row],[Termékkör]]</f>
        <v>Lánc függesztékek</v>
      </c>
      <c r="G1870" s="4">
        <f>Table1[[#This Row],[SzumElad]]</f>
        <v>3560</v>
      </c>
      <c r="H1870" s="7">
        <f>Table1[[#This Row],[Jut_%]]</f>
        <v>5</v>
      </c>
      <c r="I1870" s="4">
        <f>Table1[[#This Row],[Jut]]</f>
        <v>178</v>
      </c>
      <c r="J1870" s="4">
        <f>Table1[[#This Row],[Column1]]</f>
        <v>0</v>
      </c>
    </row>
    <row r="1871" spans="1:10" hidden="1" x14ac:dyDescent="0.3">
      <c r="A1871" s="2" t="str">
        <f>Table1[[#This Row],[Befolyt]]</f>
        <v>i</v>
      </c>
      <c r="B1871" t="str">
        <f>Table1[[#This Row],[ÜK]]</f>
        <v>Nagy Gergely</v>
      </c>
      <c r="C1871" s="3" t="str">
        <f>Table1[[#This Row],[Szla]]</f>
        <v>246/2026</v>
      </c>
      <c r="D1871" s="6">
        <f>Table1[[#This Row],[Kelt_hó]]</f>
        <v>1</v>
      </c>
      <c r="E1871" t="str">
        <f>Table1[[#This Row],[Vevő]]</f>
        <v>Ramicó Kft.</v>
      </c>
      <c r="F1871" t="str">
        <f>Table1[[#This Row],[Termékkör]]</f>
        <v>Lánc függesztékek</v>
      </c>
      <c r="G1871" s="4">
        <f>Table1[[#This Row],[SzumElad]]</f>
        <v>2970</v>
      </c>
      <c r="H1871" s="7">
        <f>Table1[[#This Row],[Jut_%]]</f>
        <v>5</v>
      </c>
      <c r="I1871" s="4">
        <f>Table1[[#This Row],[Jut]]</f>
        <v>148.5</v>
      </c>
      <c r="J1871" s="4">
        <f>Table1[[#This Row],[Column1]]</f>
        <v>0</v>
      </c>
    </row>
    <row r="1872" spans="1:10" hidden="1" x14ac:dyDescent="0.3">
      <c r="A1872" s="2" t="str">
        <f>Table1[[#This Row],[Befolyt]]</f>
        <v>n</v>
      </c>
      <c r="B1872" t="str">
        <f>Table1[[#This Row],[ÜK]]</f>
        <v>H-ITB Kft.</v>
      </c>
      <c r="C1872" s="3" t="str">
        <f>Table1[[#This Row],[Szla]]</f>
        <v>245/2026</v>
      </c>
      <c r="D1872" s="6">
        <f>Table1[[#This Row],[Kelt_hó]]</f>
        <v>1</v>
      </c>
      <c r="E1872" t="str">
        <f>Table1[[#This Row],[Vevő]]</f>
        <v>PLANETA-Hebetechnik GmbH.</v>
      </c>
      <c r="F1872" t="str">
        <f>Table1[[#This Row],[Termékkör]]</f>
        <v>Emelőgép szolgáltatások</v>
      </c>
      <c r="G1872" s="4">
        <f>Table1[[#This Row],[SzumElad]]</f>
        <v>68808.600000000006</v>
      </c>
      <c r="H1872" s="7">
        <f>Table1[[#This Row],[Jut_%]]</f>
        <v>0</v>
      </c>
      <c r="I1872" s="4">
        <f>Table1[[#This Row],[Jut]]</f>
        <v>0</v>
      </c>
      <c r="J1872" s="4">
        <f>Table1[[#This Row],[Column1]]</f>
        <v>0</v>
      </c>
    </row>
    <row r="1873" spans="1:10" hidden="1" x14ac:dyDescent="0.3">
      <c r="A1873" s="2" t="str">
        <f>Table1[[#This Row],[Befolyt]]</f>
        <v>n</v>
      </c>
      <c r="B1873" t="str">
        <f>Table1[[#This Row],[ÜK]]</f>
        <v>H-ITB Kft.</v>
      </c>
      <c r="C1873" s="3" t="str">
        <f>Table1[[#This Row],[Szla]]</f>
        <v>245/2026</v>
      </c>
      <c r="D1873" s="6">
        <f>Table1[[#This Row],[Kelt_hó]]</f>
        <v>1</v>
      </c>
      <c r="E1873" t="str">
        <f>Table1[[#This Row],[Vevő]]</f>
        <v>PLANETA-Hebetechnik GmbH.</v>
      </c>
      <c r="F1873" t="str">
        <f>Table1[[#This Row],[Termékkör]]</f>
        <v>Emelőgép szolgáltatások</v>
      </c>
      <c r="G1873" s="4">
        <f>Table1[[#This Row],[SzumElad]]</f>
        <v>496951</v>
      </c>
      <c r="H1873" s="7">
        <f>Table1[[#This Row],[Jut_%]]</f>
        <v>0</v>
      </c>
      <c r="I1873" s="4">
        <f>Table1[[#This Row],[Jut]]</f>
        <v>0</v>
      </c>
      <c r="J1873" s="4">
        <f>Table1[[#This Row],[Column1]]</f>
        <v>0</v>
      </c>
    </row>
    <row r="1874" spans="1:10" hidden="1" x14ac:dyDescent="0.3">
      <c r="A1874" s="2" t="str">
        <f>Table1[[#This Row],[Befolyt]]</f>
        <v>n</v>
      </c>
      <c r="B1874" t="str">
        <f>Table1[[#This Row],[ÜK]]</f>
        <v>H-ITB Kft.</v>
      </c>
      <c r="C1874" s="3" t="str">
        <f>Table1[[#This Row],[Szla]]</f>
        <v>245/2026</v>
      </c>
      <c r="D1874" s="6">
        <f>Table1[[#This Row],[Kelt_hó]]</f>
        <v>1</v>
      </c>
      <c r="E1874" t="str">
        <f>Table1[[#This Row],[Vevő]]</f>
        <v>PLANETA-Hebetechnik GmbH.</v>
      </c>
      <c r="F1874" t="str">
        <f>Table1[[#This Row],[Termékkör]]</f>
        <v>Daruk futómacskák</v>
      </c>
      <c r="G1874" s="4">
        <f>Table1[[#This Row],[SzumElad]]</f>
        <v>137617.19999999998</v>
      </c>
      <c r="H1874" s="7">
        <f>Table1[[#This Row],[Jut_%]]</f>
        <v>0</v>
      </c>
      <c r="I1874" s="4">
        <f>Table1[[#This Row],[Jut]]</f>
        <v>0</v>
      </c>
      <c r="J1874" s="4">
        <f>Table1[[#This Row],[Column1]]</f>
        <v>0</v>
      </c>
    </row>
    <row r="1875" spans="1:10" hidden="1" x14ac:dyDescent="0.3">
      <c r="A1875" s="2" t="str">
        <f>Table1[[#This Row],[Befolyt]]</f>
        <v>n</v>
      </c>
      <c r="B1875" t="str">
        <f>Table1[[#This Row],[ÜK]]</f>
        <v>H-ITB Kft.</v>
      </c>
      <c r="C1875" s="3" t="str">
        <f>Table1[[#This Row],[Szla]]</f>
        <v>245/2026</v>
      </c>
      <c r="D1875" s="6">
        <f>Table1[[#This Row],[Kelt_hó]]</f>
        <v>1</v>
      </c>
      <c r="E1875" t="str">
        <f>Table1[[#This Row],[Vevő]]</f>
        <v>PLANETA-Hebetechnik GmbH.</v>
      </c>
      <c r="F1875" t="str">
        <f>Table1[[#This Row],[Termékkör]]</f>
        <v>Emelőgép szolgáltatások</v>
      </c>
      <c r="G1875" s="4">
        <f>Table1[[#This Row],[SzumElad]]</f>
        <v>114681</v>
      </c>
      <c r="H1875" s="7">
        <f>Table1[[#This Row],[Jut_%]]</f>
        <v>0</v>
      </c>
      <c r="I1875" s="4">
        <f>Table1[[#This Row],[Jut]]</f>
        <v>0</v>
      </c>
      <c r="J1875" s="4">
        <f>Table1[[#This Row],[Column1]]</f>
        <v>0</v>
      </c>
    </row>
    <row r="1876" spans="1:10" hidden="1" x14ac:dyDescent="0.3">
      <c r="A1876" s="2" t="str">
        <f>Table1[[#This Row],[Befolyt]]</f>
        <v>n</v>
      </c>
      <c r="B1876" t="str">
        <f>Table1[[#This Row],[ÜK]]</f>
        <v>H-ITB Kft.</v>
      </c>
      <c r="C1876" s="3" t="str">
        <f>Table1[[#This Row],[Szla]]</f>
        <v>245/2026</v>
      </c>
      <c r="D1876" s="6">
        <f>Table1[[#This Row],[Kelt_hó]]</f>
        <v>1</v>
      </c>
      <c r="E1876" t="str">
        <f>Table1[[#This Row],[Vevő]]</f>
        <v>PLANETA-Hebetechnik GmbH.</v>
      </c>
      <c r="F1876" t="str">
        <f>Table1[[#This Row],[Termékkör]]</f>
        <v>Emelőgép szolgáltatások</v>
      </c>
      <c r="G1876" s="4">
        <f>Table1[[#This Row],[SzumElad]]</f>
        <v>57340.5</v>
      </c>
      <c r="H1876" s="7">
        <f>Table1[[#This Row],[Jut_%]]</f>
        <v>0</v>
      </c>
      <c r="I1876" s="4">
        <f>Table1[[#This Row],[Jut]]</f>
        <v>0</v>
      </c>
      <c r="J1876" s="4">
        <f>Table1[[#This Row],[Column1]]</f>
        <v>0</v>
      </c>
    </row>
    <row r="1877" spans="1:10" hidden="1" x14ac:dyDescent="0.3">
      <c r="A1877" s="2" t="str">
        <f>Table1[[#This Row],[Befolyt]]</f>
        <v>n</v>
      </c>
      <c r="B1877" t="str">
        <f>Table1[[#This Row],[ÜK]]</f>
        <v>H-ITB Kft.</v>
      </c>
      <c r="C1877" s="3" t="str">
        <f>Table1[[#This Row],[Szla]]</f>
        <v>245/2026</v>
      </c>
      <c r="D1877" s="6">
        <f>Table1[[#This Row],[Kelt_hó]]</f>
        <v>1</v>
      </c>
      <c r="E1877" t="str">
        <f>Table1[[#This Row],[Vevő]]</f>
        <v>PLANETA-Hebetechnik GmbH.</v>
      </c>
      <c r="F1877" t="str">
        <f>Table1[[#This Row],[Termékkör]]</f>
        <v>Emelőgép szolgáltatások</v>
      </c>
      <c r="G1877" s="4">
        <f>Table1[[#This Row],[SzumElad]]</f>
        <v>1292072.5999999999</v>
      </c>
      <c r="H1877" s="7">
        <f>Table1[[#This Row],[Jut_%]]</f>
        <v>0</v>
      </c>
      <c r="I1877" s="4">
        <f>Table1[[#This Row],[Jut]]</f>
        <v>0</v>
      </c>
      <c r="J1877" s="4">
        <f>Table1[[#This Row],[Column1]]</f>
        <v>0</v>
      </c>
    </row>
    <row r="1878" spans="1:10" hidden="1" x14ac:dyDescent="0.3">
      <c r="A1878" s="2" t="str">
        <f>Table1[[#This Row],[Befolyt]]</f>
        <v>n</v>
      </c>
      <c r="B1878" t="str">
        <f>Table1[[#This Row],[ÜK]]</f>
        <v>H-ITB Kft.</v>
      </c>
      <c r="C1878" s="3" t="str">
        <f>Table1[[#This Row],[Szla]]</f>
        <v>245/2026</v>
      </c>
      <c r="D1878" s="6">
        <f>Table1[[#This Row],[Kelt_hó]]</f>
        <v>1</v>
      </c>
      <c r="E1878" t="str">
        <f>Table1[[#This Row],[Vevő]]</f>
        <v>PLANETA-Hebetechnik GmbH.</v>
      </c>
      <c r="F1878" t="str">
        <f>Table1[[#This Row],[Termékkör]]</f>
        <v>Emelőgép szolgáltatások</v>
      </c>
      <c r="G1878" s="4">
        <f>Table1[[#This Row],[SzumElad]]</f>
        <v>894511.8</v>
      </c>
      <c r="H1878" s="7">
        <f>Table1[[#This Row],[Jut_%]]</f>
        <v>0</v>
      </c>
      <c r="I1878" s="4">
        <f>Table1[[#This Row],[Jut]]</f>
        <v>0</v>
      </c>
      <c r="J1878" s="4">
        <f>Table1[[#This Row],[Column1]]</f>
        <v>0</v>
      </c>
    </row>
    <row r="1879" spans="1:10" hidden="1" x14ac:dyDescent="0.3">
      <c r="A1879" s="2" t="str">
        <f>Table1[[#This Row],[Befolyt]]</f>
        <v>i</v>
      </c>
      <c r="B1879" t="str">
        <f>Table1[[#This Row],[ÜK]]</f>
        <v>Nagy Gergely</v>
      </c>
      <c r="C1879" s="3" t="str">
        <f>Table1[[#This Row],[Szla]]</f>
        <v>244/2026</v>
      </c>
      <c r="D1879" s="6">
        <f>Table1[[#This Row],[Kelt_hó]]</f>
        <v>1</v>
      </c>
      <c r="E1879" t="str">
        <f>Table1[[#This Row],[Vevő]]</f>
        <v>De Dietrich Process Systems Hungary Kft.</v>
      </c>
      <c r="F1879" t="str">
        <f>Table1[[#This Row],[Termékkör]]</f>
        <v>Vizsgálat</v>
      </c>
      <c r="G1879" s="4">
        <f>Table1[[#This Row],[SzumElad]]</f>
        <v>826600</v>
      </c>
      <c r="H1879" s="7">
        <f>Table1[[#This Row],[Jut_%]]</f>
        <v>10</v>
      </c>
      <c r="I1879" s="4">
        <f>Table1[[#This Row],[Jut]]</f>
        <v>82660</v>
      </c>
      <c r="J1879" s="4">
        <f>Table1[[#This Row],[Column1]]</f>
        <v>0</v>
      </c>
    </row>
    <row r="1880" spans="1:10" hidden="1" x14ac:dyDescent="0.3">
      <c r="A1880" s="2" t="str">
        <f>Table1[[#This Row],[Befolyt]]</f>
        <v>i</v>
      </c>
      <c r="B1880" t="str">
        <f>Table1[[#This Row],[ÜK]]</f>
        <v>Nagy Gergely</v>
      </c>
      <c r="C1880" s="3" t="str">
        <f>Table1[[#This Row],[Szla]]</f>
        <v>244/2026</v>
      </c>
      <c r="D1880" s="6">
        <f>Table1[[#This Row],[Kelt_hó]]</f>
        <v>1</v>
      </c>
      <c r="E1880" t="str">
        <f>Table1[[#This Row],[Vevő]]</f>
        <v>De Dietrich Process Systems Hungary Kft.</v>
      </c>
      <c r="F1880" t="str">
        <f>Table1[[#This Row],[Termékkör]]</f>
        <v>Kiszállás</v>
      </c>
      <c r="G1880" s="4">
        <f>Table1[[#This Row],[SzumElad]]</f>
        <v>13500</v>
      </c>
      <c r="H1880" s="7">
        <f>Table1[[#This Row],[Jut_%]]</f>
        <v>0</v>
      </c>
      <c r="I1880" s="4">
        <f>Table1[[#This Row],[Jut]]</f>
        <v>0</v>
      </c>
      <c r="J1880" s="4">
        <f>Table1[[#This Row],[Column1]]</f>
        <v>0</v>
      </c>
    </row>
    <row r="1881" spans="1:10" hidden="1" x14ac:dyDescent="0.3">
      <c r="A1881" s="2" t="str">
        <f>Table1[[#This Row],[Befolyt]]</f>
        <v>i</v>
      </c>
      <c r="B1881" t="str">
        <f>Table1[[#This Row],[ÜK]]</f>
        <v>Molnár Ferenc</v>
      </c>
      <c r="C1881" s="3" t="str">
        <f>Table1[[#This Row],[Szla]]</f>
        <v>243/2026</v>
      </c>
      <c r="D1881" s="6">
        <f>Table1[[#This Row],[Kelt_hó]]</f>
        <v>1</v>
      </c>
      <c r="E1881" t="str">
        <f>Table1[[#This Row],[Vevő]]</f>
        <v>TLC Kft.</v>
      </c>
      <c r="F1881" t="str">
        <f>Table1[[#This Row],[Termékkör]]</f>
        <v>Emelőszemek</v>
      </c>
      <c r="G1881" s="4">
        <f>Table1[[#This Row],[SzumElad]]</f>
        <v>99720</v>
      </c>
      <c r="H1881" s="7">
        <f>Table1[[#This Row],[Jut_%]]</f>
        <v>4</v>
      </c>
      <c r="I1881" s="4">
        <f>Table1[[#This Row],[Jut]]</f>
        <v>3988.8</v>
      </c>
      <c r="J1881" s="4">
        <f>Table1[[#This Row],[Column1]]</f>
        <v>0</v>
      </c>
    </row>
    <row r="1882" spans="1:10" hidden="1" x14ac:dyDescent="0.3">
      <c r="A1882" s="2" t="str">
        <f>Table1[[#This Row],[Befolyt]]</f>
        <v>i</v>
      </c>
      <c r="B1882" t="str">
        <f>Table1[[#This Row],[ÜK]]</f>
        <v>Molnár Ferenc</v>
      </c>
      <c r="C1882" s="3" t="str">
        <f>Table1[[#This Row],[Szla]]</f>
        <v>243/2026</v>
      </c>
      <c r="D1882" s="6">
        <f>Table1[[#This Row],[Kelt_hó]]</f>
        <v>1</v>
      </c>
      <c r="E1882" t="str">
        <f>Table1[[#This Row],[Vevő]]</f>
        <v>TLC Kft.</v>
      </c>
      <c r="F1882" t="str">
        <f>Table1[[#This Row],[Termékkör]]</f>
        <v>Fuvar</v>
      </c>
      <c r="G1882" s="4">
        <f>Table1[[#This Row],[SzumElad]]</f>
        <v>2500</v>
      </c>
      <c r="H1882" s="7">
        <f>Table1[[#This Row],[Jut_%]]</f>
        <v>0</v>
      </c>
      <c r="I1882" s="4">
        <f>Table1[[#This Row],[Jut]]</f>
        <v>0</v>
      </c>
      <c r="J1882" s="4">
        <f>Table1[[#This Row],[Column1]]</f>
        <v>0</v>
      </c>
    </row>
    <row r="1883" spans="1:10" hidden="1" x14ac:dyDescent="0.3">
      <c r="A1883" s="2" t="str">
        <f>Table1[[#This Row],[Befolyt]]</f>
        <v>i</v>
      </c>
      <c r="B1883" t="str">
        <f>Table1[[#This Row],[ÜK]]</f>
        <v>Molnár Ferenc</v>
      </c>
      <c r="C1883" s="3" t="str">
        <f>Table1[[#This Row],[Szla]]</f>
        <v>242/2026</v>
      </c>
      <c r="D1883" s="6">
        <f>Table1[[#This Row],[Kelt_hó]]</f>
        <v>1</v>
      </c>
      <c r="E1883" t="str">
        <f>Table1[[#This Row],[Vevő]]</f>
        <v>Grundfos Manufacturing Ltd.</v>
      </c>
      <c r="F1883" t="str">
        <f>Table1[[#This Row],[Termékkör]]</f>
        <v>Textilkötelek hevederek</v>
      </c>
      <c r="G1883" s="4">
        <f>Table1[[#This Row],[SzumElad]]</f>
        <v>17400</v>
      </c>
      <c r="H1883" s="7">
        <f>Table1[[#This Row],[Jut_%]]</f>
        <v>10</v>
      </c>
      <c r="I1883" s="4">
        <f>Table1[[#This Row],[Jut]]</f>
        <v>1740</v>
      </c>
      <c r="J1883" s="4">
        <f>Table1[[#This Row],[Column1]]</f>
        <v>0</v>
      </c>
    </row>
    <row r="1884" spans="1:10" hidden="1" x14ac:dyDescent="0.3">
      <c r="A1884" s="2" t="str">
        <f>Table1[[#This Row],[Befolyt]]</f>
        <v>i</v>
      </c>
      <c r="B1884" t="str">
        <f>Table1[[#This Row],[ÜK]]</f>
        <v>Molnár Ferenc</v>
      </c>
      <c r="C1884" s="3" t="str">
        <f>Table1[[#This Row],[Szla]]</f>
        <v>242/2026</v>
      </c>
      <c r="D1884" s="6">
        <f>Table1[[#This Row],[Kelt_hó]]</f>
        <v>1</v>
      </c>
      <c r="E1884" t="str">
        <f>Table1[[#This Row],[Vevő]]</f>
        <v>Grundfos Manufacturing Ltd.</v>
      </c>
      <c r="F1884" t="str">
        <f>Table1[[#This Row],[Termékkör]]</f>
        <v>Textilkötelek hevederek</v>
      </c>
      <c r="G1884" s="4">
        <f>Table1[[#This Row],[SzumElad]]</f>
        <v>7400</v>
      </c>
      <c r="H1884" s="7">
        <f>Table1[[#This Row],[Jut_%]]</f>
        <v>10</v>
      </c>
      <c r="I1884" s="4">
        <f>Table1[[#This Row],[Jut]]</f>
        <v>740</v>
      </c>
      <c r="J1884" s="4">
        <f>Table1[[#This Row],[Column1]]</f>
        <v>0</v>
      </c>
    </row>
    <row r="1885" spans="1:10" hidden="1" x14ac:dyDescent="0.3">
      <c r="A1885" s="2" t="str">
        <f>Table1[[#This Row],[Befolyt]]</f>
        <v>i</v>
      </c>
      <c r="B1885" t="str">
        <f>Table1[[#This Row],[ÜK]]</f>
        <v>Molnár Ferenc</v>
      </c>
      <c r="C1885" s="3" t="str">
        <f>Table1[[#This Row],[Szla]]</f>
        <v>242/2026</v>
      </c>
      <c r="D1885" s="6">
        <f>Table1[[#This Row],[Kelt_hó]]</f>
        <v>1</v>
      </c>
      <c r="E1885" t="str">
        <f>Table1[[#This Row],[Vevő]]</f>
        <v>Grundfos Manufacturing Ltd.</v>
      </c>
      <c r="F1885" t="str">
        <f>Table1[[#This Row],[Termékkör]]</f>
        <v>Fuvar</v>
      </c>
      <c r="G1885" s="4">
        <f>Table1[[#This Row],[SzumElad]]</f>
        <v>2300</v>
      </c>
      <c r="H1885" s="7">
        <f>Table1[[#This Row],[Jut_%]]</f>
        <v>0</v>
      </c>
      <c r="I1885" s="4">
        <f>Table1[[#This Row],[Jut]]</f>
        <v>0</v>
      </c>
      <c r="J1885" s="4">
        <f>Table1[[#This Row],[Column1]]</f>
        <v>0</v>
      </c>
    </row>
    <row r="1886" spans="1:10" hidden="1" x14ac:dyDescent="0.3">
      <c r="A1886" s="2" t="str">
        <f>Table1[[#This Row],[Befolyt]]</f>
        <v>n</v>
      </c>
      <c r="B1886" t="str">
        <f>Table1[[#This Row],[ÜK]]</f>
        <v>H-ITB Kft.</v>
      </c>
      <c r="C1886" s="3" t="str">
        <f>Table1[[#This Row],[Szla]]</f>
        <v>241/2026</v>
      </c>
      <c r="D1886" s="6">
        <f>Table1[[#This Row],[Kelt_hó]]</f>
        <v>1</v>
      </c>
      <c r="E1886" t="str">
        <f>Table1[[#This Row],[Vevő]]</f>
        <v>Euro-Ketten Kft.</v>
      </c>
      <c r="F1886" t="str">
        <f>Table1[[#This Row],[Termékkör]]</f>
        <v>Emelőgép szolgáltatások</v>
      </c>
      <c r="G1886" s="4">
        <f>Table1[[#This Row],[SzumElad]]</f>
        <v>0</v>
      </c>
      <c r="H1886" s="7">
        <f>Table1[[#This Row],[Jut_%]]</f>
        <v>0</v>
      </c>
      <c r="I1886" s="4">
        <f>Table1[[#This Row],[Jut]]</f>
        <v>0</v>
      </c>
      <c r="J1886" s="4">
        <f>Table1[[#This Row],[Column1]]</f>
        <v>0</v>
      </c>
    </row>
    <row r="1887" spans="1:10" hidden="1" x14ac:dyDescent="0.3">
      <c r="A1887" s="2" t="str">
        <f>Table1[[#This Row],[Befolyt]]</f>
        <v>n</v>
      </c>
      <c r="B1887" t="str">
        <f>Table1[[#This Row],[ÜK]]</f>
        <v>H-ITB Kft.</v>
      </c>
      <c r="C1887" s="3" t="str">
        <f>Table1[[#This Row],[Szla]]</f>
        <v>241/2026</v>
      </c>
      <c r="D1887" s="6">
        <f>Table1[[#This Row],[Kelt_hó]]</f>
        <v>1</v>
      </c>
      <c r="E1887" t="str">
        <f>Table1[[#This Row],[Vevő]]</f>
        <v>Euro-Ketten Kft.</v>
      </c>
      <c r="F1887" t="str">
        <f>Table1[[#This Row],[Termékkör]]</f>
        <v>Emelőberendezések</v>
      </c>
      <c r="G1887" s="4">
        <f>Table1[[#This Row],[SzumElad]]</f>
        <v>392610.25</v>
      </c>
      <c r="H1887" s="7">
        <f>Table1[[#This Row],[Jut_%]]</f>
        <v>0</v>
      </c>
      <c r="I1887" s="4">
        <f>Table1[[#This Row],[Jut]]</f>
        <v>0</v>
      </c>
      <c r="J1887" s="4">
        <f>Table1[[#This Row],[Column1]]</f>
        <v>0</v>
      </c>
    </row>
    <row r="1888" spans="1:10" hidden="1" x14ac:dyDescent="0.3">
      <c r="A1888" s="2" t="str">
        <f>Table1[[#This Row],[Befolyt]]</f>
        <v>n</v>
      </c>
      <c r="B1888" t="str">
        <f>Table1[[#This Row],[ÜK]]</f>
        <v>H-ITB Kft.</v>
      </c>
      <c r="C1888" s="3" t="str">
        <f>Table1[[#This Row],[Szla]]</f>
        <v>241/2026</v>
      </c>
      <c r="D1888" s="6">
        <f>Table1[[#This Row],[Kelt_hó]]</f>
        <v>1</v>
      </c>
      <c r="E1888" t="str">
        <f>Table1[[#This Row],[Vevő]]</f>
        <v>Euro-Ketten Kft.</v>
      </c>
      <c r="F1888" t="str">
        <f>Table1[[#This Row],[Termékkör]]</f>
        <v>Emelőberendezések</v>
      </c>
      <c r="G1888" s="4">
        <f>Table1[[#This Row],[SzumElad]]</f>
        <v>871896.94</v>
      </c>
      <c r="H1888" s="7">
        <f>Table1[[#This Row],[Jut_%]]</f>
        <v>0</v>
      </c>
      <c r="I1888" s="4">
        <f>Table1[[#This Row],[Jut]]</f>
        <v>0</v>
      </c>
      <c r="J1888" s="4">
        <f>Table1[[#This Row],[Column1]]</f>
        <v>0</v>
      </c>
    </row>
    <row r="1889" spans="1:10" hidden="1" x14ac:dyDescent="0.3">
      <c r="A1889" s="2" t="str">
        <f>Table1[[#This Row],[Befolyt]]</f>
        <v>n</v>
      </c>
      <c r="B1889" t="str">
        <f>Table1[[#This Row],[ÜK]]</f>
        <v>H-ITB Kft.</v>
      </c>
      <c r="C1889" s="3" t="str">
        <f>Table1[[#This Row],[Szla]]</f>
        <v>241/2026</v>
      </c>
      <c r="D1889" s="6">
        <f>Table1[[#This Row],[Kelt_hó]]</f>
        <v>1</v>
      </c>
      <c r="E1889" t="str">
        <f>Table1[[#This Row],[Vevő]]</f>
        <v>Euro-Ketten Kft.</v>
      </c>
      <c r="F1889" t="str">
        <f>Table1[[#This Row],[Termékkör]]</f>
        <v>Emelőberendezések</v>
      </c>
      <c r="G1889" s="4">
        <f>Table1[[#This Row],[SzumElad]]</f>
        <v>8268.48</v>
      </c>
      <c r="H1889" s="7">
        <f>Table1[[#This Row],[Jut_%]]</f>
        <v>0</v>
      </c>
      <c r="I1889" s="4">
        <f>Table1[[#This Row],[Jut]]</f>
        <v>0</v>
      </c>
      <c r="J1889" s="4">
        <f>Table1[[#This Row],[Column1]]</f>
        <v>0</v>
      </c>
    </row>
    <row r="1890" spans="1:10" hidden="1" x14ac:dyDescent="0.3">
      <c r="A1890" s="2" t="str">
        <f>Table1[[#This Row],[Befolyt]]</f>
        <v>n</v>
      </c>
      <c r="B1890" t="str">
        <f>Table1[[#This Row],[ÜK]]</f>
        <v>H-ITB Kft.</v>
      </c>
      <c r="C1890" s="3" t="str">
        <f>Table1[[#This Row],[Szla]]</f>
        <v>241/2026</v>
      </c>
      <c r="D1890" s="6">
        <f>Table1[[#This Row],[Kelt_hó]]</f>
        <v>1</v>
      </c>
      <c r="E1890" t="str">
        <f>Table1[[#This Row],[Vevő]]</f>
        <v>Euro-Ketten Kft.</v>
      </c>
      <c r="F1890" t="str">
        <f>Table1[[#This Row],[Termékkör]]</f>
        <v>Emelőberendezések</v>
      </c>
      <c r="G1890" s="4">
        <f>Table1[[#This Row],[SzumElad]]</f>
        <v>383771.54</v>
      </c>
      <c r="H1890" s="7">
        <f>Table1[[#This Row],[Jut_%]]</f>
        <v>0</v>
      </c>
      <c r="I1890" s="4">
        <f>Table1[[#This Row],[Jut]]</f>
        <v>0</v>
      </c>
      <c r="J1890" s="4">
        <f>Table1[[#This Row],[Column1]]</f>
        <v>0</v>
      </c>
    </row>
    <row r="1891" spans="1:10" hidden="1" x14ac:dyDescent="0.3">
      <c r="A1891" s="2" t="str">
        <f>Table1[[#This Row],[Befolyt]]</f>
        <v>n</v>
      </c>
      <c r="B1891" t="str">
        <f>Table1[[#This Row],[ÜK]]</f>
        <v>H-ITB Kft.</v>
      </c>
      <c r="C1891" s="3" t="str">
        <f>Table1[[#This Row],[Szla]]</f>
        <v>241/2026</v>
      </c>
      <c r="D1891" s="6">
        <f>Table1[[#This Row],[Kelt_hó]]</f>
        <v>1</v>
      </c>
      <c r="E1891" t="str">
        <f>Table1[[#This Row],[Vevő]]</f>
        <v>Euro-Ketten Kft.</v>
      </c>
      <c r="F1891" t="str">
        <f>Table1[[#This Row],[Termékkör]]</f>
        <v>Emelőberendezések</v>
      </c>
      <c r="G1891" s="4">
        <f>Table1[[#This Row],[SzumElad]]</f>
        <v>112147.2</v>
      </c>
      <c r="H1891" s="7">
        <f>Table1[[#This Row],[Jut_%]]</f>
        <v>0</v>
      </c>
      <c r="I1891" s="4">
        <f>Table1[[#This Row],[Jut]]</f>
        <v>0</v>
      </c>
      <c r="J1891" s="4">
        <f>Table1[[#This Row],[Column1]]</f>
        <v>0</v>
      </c>
    </row>
    <row r="1892" spans="1:10" hidden="1" x14ac:dyDescent="0.3">
      <c r="A1892" s="2" t="str">
        <f>Table1[[#This Row],[Befolyt]]</f>
        <v>n</v>
      </c>
      <c r="B1892" t="str">
        <f>Table1[[#This Row],[ÜK]]</f>
        <v>H-ITB Kft.</v>
      </c>
      <c r="C1892" s="3" t="str">
        <f>Table1[[#This Row],[Szla]]</f>
        <v>241/2026</v>
      </c>
      <c r="D1892" s="6">
        <f>Table1[[#This Row],[Kelt_hó]]</f>
        <v>1</v>
      </c>
      <c r="E1892" t="str">
        <f>Table1[[#This Row],[Vevő]]</f>
        <v>Euro-Ketten Kft.</v>
      </c>
      <c r="F1892" t="str">
        <f>Table1[[#This Row],[Termékkör]]</f>
        <v>Emelőberendezések</v>
      </c>
      <c r="G1892" s="4">
        <f>Table1[[#This Row],[SzumElad]]</f>
        <v>1636873.88</v>
      </c>
      <c r="H1892" s="7">
        <f>Table1[[#This Row],[Jut_%]]</f>
        <v>0</v>
      </c>
      <c r="I1892" s="4">
        <f>Table1[[#This Row],[Jut]]</f>
        <v>0</v>
      </c>
      <c r="J1892" s="4">
        <f>Table1[[#This Row],[Column1]]</f>
        <v>0</v>
      </c>
    </row>
    <row r="1893" spans="1:10" hidden="1" x14ac:dyDescent="0.3">
      <c r="A1893" s="2" t="str">
        <f>Table1[[#This Row],[Befolyt]]</f>
        <v>n</v>
      </c>
      <c r="B1893" t="str">
        <f>Table1[[#This Row],[ÜK]]</f>
        <v>H-ITB Kft.</v>
      </c>
      <c r="C1893" s="3" t="str">
        <f>Table1[[#This Row],[Szla]]</f>
        <v>241/2026</v>
      </c>
      <c r="D1893" s="6">
        <f>Table1[[#This Row],[Kelt_hó]]</f>
        <v>1</v>
      </c>
      <c r="E1893" t="str">
        <f>Table1[[#This Row],[Vevő]]</f>
        <v>Euro-Ketten Kft.</v>
      </c>
      <c r="F1893" t="str">
        <f>Table1[[#This Row],[Termékkör]]</f>
        <v>Emelőberendezések</v>
      </c>
      <c r="G1893" s="4">
        <f>Table1[[#This Row],[SzumElad]]</f>
        <v>134006.41</v>
      </c>
      <c r="H1893" s="7">
        <f>Table1[[#This Row],[Jut_%]]</f>
        <v>0</v>
      </c>
      <c r="I1893" s="4">
        <f>Table1[[#This Row],[Jut]]</f>
        <v>0</v>
      </c>
      <c r="J1893" s="4">
        <f>Table1[[#This Row],[Column1]]</f>
        <v>0</v>
      </c>
    </row>
    <row r="1894" spans="1:10" hidden="1" x14ac:dyDescent="0.3">
      <c r="A1894" s="2" t="str">
        <f>Table1[[#This Row],[Befolyt]]</f>
        <v>n</v>
      </c>
      <c r="B1894" t="str">
        <f>Table1[[#This Row],[ÜK]]</f>
        <v>H-ITB Kft.</v>
      </c>
      <c r="C1894" s="3" t="str">
        <f>Table1[[#This Row],[Szla]]</f>
        <v>241/2026</v>
      </c>
      <c r="D1894" s="6">
        <f>Table1[[#This Row],[Kelt_hó]]</f>
        <v>1</v>
      </c>
      <c r="E1894" t="str">
        <f>Table1[[#This Row],[Vevő]]</f>
        <v>Euro-Ketten Kft.</v>
      </c>
      <c r="F1894" t="str">
        <f>Table1[[#This Row],[Termékkör]]</f>
        <v>Emelőberendezések</v>
      </c>
      <c r="G1894" s="4">
        <f>Table1[[#This Row],[SzumElad]]</f>
        <v>79263.360000000001</v>
      </c>
      <c r="H1894" s="7">
        <f>Table1[[#This Row],[Jut_%]]</f>
        <v>0</v>
      </c>
      <c r="I1894" s="4">
        <f>Table1[[#This Row],[Jut]]</f>
        <v>0</v>
      </c>
      <c r="J1894" s="4">
        <f>Table1[[#This Row],[Column1]]</f>
        <v>0</v>
      </c>
    </row>
    <row r="1895" spans="1:10" hidden="1" x14ac:dyDescent="0.3">
      <c r="A1895" s="2" t="str">
        <f>Table1[[#This Row],[Befolyt]]</f>
        <v>i</v>
      </c>
      <c r="B1895" t="str">
        <f>Table1[[#This Row],[ÜK]]</f>
        <v>Horváth István.</v>
      </c>
      <c r="C1895" s="3" t="str">
        <f>Table1[[#This Row],[Szla]]</f>
        <v>240/2026</v>
      </c>
      <c r="D1895" s="6">
        <f>Table1[[#This Row],[Kelt_hó]]</f>
        <v>1</v>
      </c>
      <c r="E1895" t="str">
        <f>Table1[[#This Row],[Vevő]]</f>
        <v>Revoo Munkaruházati Kft.</v>
      </c>
      <c r="F1895" t="str">
        <f>Table1[[#This Row],[Termékkör]]</f>
        <v>Textilkötelek hevederek</v>
      </c>
      <c r="G1895" s="4">
        <f>Table1[[#This Row],[SzumElad]]</f>
        <v>7700</v>
      </c>
      <c r="H1895" s="7">
        <f>Table1[[#This Row],[Jut_%]]</f>
        <v>3.5</v>
      </c>
      <c r="I1895" s="4">
        <f>Table1[[#This Row],[Jut]]</f>
        <v>269.5</v>
      </c>
      <c r="J1895" s="4">
        <f>Table1[[#This Row],[Column1]]</f>
        <v>0</v>
      </c>
    </row>
    <row r="1896" spans="1:10" hidden="1" x14ac:dyDescent="0.3">
      <c r="A1896" s="2" t="str">
        <f>Table1[[#This Row],[Befolyt]]</f>
        <v>i</v>
      </c>
      <c r="B1896" t="str">
        <f>Table1[[#This Row],[ÜK]]</f>
        <v>Horváth István.</v>
      </c>
      <c r="C1896" s="3" t="str">
        <f>Table1[[#This Row],[Szla]]</f>
        <v>240/2026</v>
      </c>
      <c r="D1896" s="6">
        <f>Table1[[#This Row],[Kelt_hó]]</f>
        <v>1</v>
      </c>
      <c r="E1896" t="str">
        <f>Table1[[#This Row],[Vevő]]</f>
        <v>Revoo Munkaruházati Kft.</v>
      </c>
      <c r="F1896" t="str">
        <f>Table1[[#This Row],[Termékkör]]</f>
        <v>Textilkötelek hevederek</v>
      </c>
      <c r="G1896" s="4">
        <f>Table1[[#This Row],[SzumElad]]</f>
        <v>4500</v>
      </c>
      <c r="H1896" s="7">
        <f>Table1[[#This Row],[Jut_%]]</f>
        <v>3.5</v>
      </c>
      <c r="I1896" s="4">
        <f>Table1[[#This Row],[Jut]]</f>
        <v>157.5</v>
      </c>
      <c r="J1896" s="4">
        <f>Table1[[#This Row],[Column1]]</f>
        <v>0</v>
      </c>
    </row>
    <row r="1897" spans="1:10" hidden="1" x14ac:dyDescent="0.3">
      <c r="A1897" s="2" t="str">
        <f>Table1[[#This Row],[Befolyt]]</f>
        <v>i</v>
      </c>
      <c r="B1897" t="str">
        <f>Table1[[#This Row],[ÜK]]</f>
        <v>Horváth István.</v>
      </c>
      <c r="C1897" s="3" t="str">
        <f>Table1[[#This Row],[Szla]]</f>
        <v>240/2026</v>
      </c>
      <c r="D1897" s="6">
        <f>Table1[[#This Row],[Kelt_hó]]</f>
        <v>1</v>
      </c>
      <c r="E1897" t="str">
        <f>Table1[[#This Row],[Vevő]]</f>
        <v>Revoo Munkaruházati Kft.</v>
      </c>
      <c r="F1897" t="str">
        <f>Table1[[#This Row],[Termékkör]]</f>
        <v>Kapcsolóelemek</v>
      </c>
      <c r="G1897" s="4">
        <f>Table1[[#This Row],[SzumElad]]</f>
        <v>3296</v>
      </c>
      <c r="H1897" s="7">
        <f>Table1[[#This Row],[Jut_%]]</f>
        <v>2</v>
      </c>
      <c r="I1897" s="4">
        <f>Table1[[#This Row],[Jut]]</f>
        <v>65.92</v>
      </c>
      <c r="J1897" s="4">
        <f>Table1[[#This Row],[Column1]]</f>
        <v>0</v>
      </c>
    </row>
    <row r="1898" spans="1:10" hidden="1" x14ac:dyDescent="0.3">
      <c r="A1898" s="2" t="str">
        <f>Table1[[#This Row],[Befolyt]]</f>
        <v>i</v>
      </c>
      <c r="B1898" t="str">
        <f>Table1[[#This Row],[ÜK]]</f>
        <v>Horváth István.</v>
      </c>
      <c r="C1898" s="3" t="str">
        <f>Table1[[#This Row],[Szla]]</f>
        <v>240/2026</v>
      </c>
      <c r="D1898" s="6">
        <f>Table1[[#This Row],[Kelt_hó]]</f>
        <v>1</v>
      </c>
      <c r="E1898" t="str">
        <f>Table1[[#This Row],[Vevő]]</f>
        <v>Revoo Munkaruházati Kft.</v>
      </c>
      <c r="F1898" t="str">
        <f>Table1[[#This Row],[Termékkör]]</f>
        <v>Kapcsolóelemek</v>
      </c>
      <c r="G1898" s="4">
        <f>Table1[[#This Row],[SzumElad]]</f>
        <v>1080</v>
      </c>
      <c r="H1898" s="7">
        <f>Table1[[#This Row],[Jut_%]]</f>
        <v>2</v>
      </c>
      <c r="I1898" s="4">
        <f>Table1[[#This Row],[Jut]]</f>
        <v>21.6</v>
      </c>
      <c r="J1898" s="4">
        <f>Table1[[#This Row],[Column1]]</f>
        <v>0</v>
      </c>
    </row>
    <row r="1899" spans="1:10" hidden="1" x14ac:dyDescent="0.3">
      <c r="A1899" s="2" t="str">
        <f>Table1[[#This Row],[Befolyt]]</f>
        <v>i</v>
      </c>
      <c r="B1899" t="str">
        <f>Table1[[#This Row],[ÜK]]</f>
        <v>Horváth István.</v>
      </c>
      <c r="C1899" s="3" t="str">
        <f>Table1[[#This Row],[Szla]]</f>
        <v>240/2026</v>
      </c>
      <c r="D1899" s="6">
        <f>Table1[[#This Row],[Kelt_hó]]</f>
        <v>1</v>
      </c>
      <c r="E1899" t="str">
        <f>Table1[[#This Row],[Vevő]]</f>
        <v>Revoo Munkaruházati Kft.</v>
      </c>
      <c r="F1899" t="str">
        <f>Table1[[#This Row],[Termékkör]]</f>
        <v>Fuvar</v>
      </c>
      <c r="G1899" s="4">
        <f>Table1[[#This Row],[SzumElad]]</f>
        <v>0</v>
      </c>
      <c r="H1899" s="7">
        <f>Table1[[#This Row],[Jut_%]]</f>
        <v>0</v>
      </c>
      <c r="I1899" s="4">
        <f>Table1[[#This Row],[Jut]]</f>
        <v>0</v>
      </c>
      <c r="J1899" s="4">
        <f>Table1[[#This Row],[Column1]]</f>
        <v>0</v>
      </c>
    </row>
    <row r="1900" spans="1:10" hidden="1" x14ac:dyDescent="0.3">
      <c r="A1900" s="2" t="str">
        <f>Table1[[#This Row],[Befolyt]]</f>
        <v>i</v>
      </c>
      <c r="B1900" t="str">
        <f>Table1[[#This Row],[ÜK]]</f>
        <v>Hegyi Gábor</v>
      </c>
      <c r="C1900" s="3" t="str">
        <f>Table1[[#This Row],[Szla]]</f>
        <v>239/2026</v>
      </c>
      <c r="D1900" s="6">
        <f>Table1[[#This Row],[Kelt_hó]]</f>
        <v>1</v>
      </c>
      <c r="E1900" t="str">
        <f>Table1[[#This Row],[Vevő]]</f>
        <v>Szebanetti Kft.</v>
      </c>
      <c r="F1900" t="str">
        <f>Table1[[#This Row],[Termékkör]]</f>
        <v>Textilkötelek hevederek</v>
      </c>
      <c r="G1900" s="4">
        <f>Table1[[#This Row],[SzumElad]]</f>
        <v>3600</v>
      </c>
      <c r="H1900" s="7">
        <f>Table1[[#This Row],[Jut_%]]</f>
        <v>10</v>
      </c>
      <c r="I1900" s="4">
        <f>Table1[[#This Row],[Jut]]</f>
        <v>360</v>
      </c>
      <c r="J1900" s="4">
        <f>Table1[[#This Row],[Column1]]</f>
        <v>0</v>
      </c>
    </row>
    <row r="1901" spans="1:10" hidden="1" x14ac:dyDescent="0.3">
      <c r="A1901" s="2" t="str">
        <f>Table1[[#This Row],[Befolyt]]</f>
        <v>i</v>
      </c>
      <c r="B1901" t="str">
        <f>Table1[[#This Row],[ÜK]]</f>
        <v>Hegyi Gábor</v>
      </c>
      <c r="C1901" s="3" t="str">
        <f>Table1[[#This Row],[Szla]]</f>
        <v>239/2026</v>
      </c>
      <c r="D1901" s="6">
        <f>Table1[[#This Row],[Kelt_hó]]</f>
        <v>1</v>
      </c>
      <c r="E1901" t="str">
        <f>Table1[[#This Row],[Vevő]]</f>
        <v>Szebanetti Kft.</v>
      </c>
      <c r="F1901" t="str">
        <f>Table1[[#This Row],[Termékkör]]</f>
        <v>Fuvar</v>
      </c>
      <c r="G1901" s="4">
        <f>Table1[[#This Row],[SzumElad]]</f>
        <v>1800</v>
      </c>
      <c r="H1901" s="7">
        <f>Table1[[#This Row],[Jut_%]]</f>
        <v>0</v>
      </c>
      <c r="I1901" s="4">
        <f>Table1[[#This Row],[Jut]]</f>
        <v>0</v>
      </c>
      <c r="J1901" s="4">
        <f>Table1[[#This Row],[Column1]]</f>
        <v>0</v>
      </c>
    </row>
    <row r="1902" spans="1:10" hidden="1" x14ac:dyDescent="0.3">
      <c r="A1902" s="2" t="str">
        <f>Table1[[#This Row],[Befolyt]]</f>
        <v>i</v>
      </c>
      <c r="B1902" t="str">
        <f>Table1[[#This Row],[ÜK]]</f>
        <v>Simon Jenő</v>
      </c>
      <c r="C1902" s="3" t="str">
        <f>Table1[[#This Row],[Szla]]</f>
        <v>238/2026</v>
      </c>
      <c r="D1902" s="6">
        <f>Table1[[#This Row],[Kelt_hó]]</f>
        <v>1</v>
      </c>
      <c r="E1902" t="str">
        <f>Table1[[#This Row],[Vevő]]</f>
        <v>HIRSCH Porozell Kft.</v>
      </c>
      <c r="F1902" t="str">
        <f>Table1[[#This Row],[Termékkör]]</f>
        <v>Lánc függesztékek</v>
      </c>
      <c r="G1902" s="4">
        <f>Table1[[#This Row],[SzumElad]]</f>
        <v>49700</v>
      </c>
      <c r="H1902" s="7">
        <f>Table1[[#This Row],[Jut_%]]</f>
        <v>5.62</v>
      </c>
      <c r="I1902" s="4">
        <f>Table1[[#This Row],[Jut]]</f>
        <v>2793.14</v>
      </c>
      <c r="J1902" s="4">
        <f>Table1[[#This Row],[Column1]]</f>
        <v>0</v>
      </c>
    </row>
    <row r="1903" spans="1:10" hidden="1" x14ac:dyDescent="0.3">
      <c r="A1903" s="2" t="str">
        <f>Table1[[#This Row],[Befolyt]]</f>
        <v>i</v>
      </c>
      <c r="B1903" t="str">
        <f>Table1[[#This Row],[ÜK]]</f>
        <v>Simon Jenő</v>
      </c>
      <c r="C1903" s="3" t="str">
        <f>Table1[[#This Row],[Szla]]</f>
        <v>238/2026</v>
      </c>
      <c r="D1903" s="6">
        <f>Table1[[#This Row],[Kelt_hó]]</f>
        <v>1</v>
      </c>
      <c r="E1903" t="str">
        <f>Table1[[#This Row],[Vevő]]</f>
        <v>HIRSCH Porozell Kft.</v>
      </c>
      <c r="F1903" t="str">
        <f>Table1[[#This Row],[Termékkör]]</f>
        <v>Fuvar</v>
      </c>
      <c r="G1903" s="4">
        <f>Table1[[#This Row],[SzumElad]]</f>
        <v>2800</v>
      </c>
      <c r="H1903" s="7">
        <f>Table1[[#This Row],[Jut_%]]</f>
        <v>0</v>
      </c>
      <c r="I1903" s="4">
        <f>Table1[[#This Row],[Jut]]</f>
        <v>0</v>
      </c>
      <c r="J1903" s="4">
        <f>Table1[[#This Row],[Column1]]</f>
        <v>0</v>
      </c>
    </row>
    <row r="1904" spans="1:10" hidden="1" x14ac:dyDescent="0.3">
      <c r="A1904" s="2" t="str">
        <f>Table1[[#This Row],[Befolyt]]</f>
        <v>i</v>
      </c>
      <c r="B1904" t="str">
        <f>Table1[[#This Row],[ÜK]]</f>
        <v>Molnár Ferenc</v>
      </c>
      <c r="C1904" s="3" t="str">
        <f>Table1[[#This Row],[Szla]]</f>
        <v>237/2026</v>
      </c>
      <c r="D1904" s="6">
        <f>Table1[[#This Row],[Kelt_hó]]</f>
        <v>1</v>
      </c>
      <c r="E1904" t="str">
        <f>Table1[[#This Row],[Vevő]]</f>
        <v>Vas-Fémker Kft</v>
      </c>
      <c r="F1904" t="str">
        <f>Table1[[#This Row],[Termékkör]]</f>
        <v>Rakományrögzítők</v>
      </c>
      <c r="G1904" s="4">
        <f>Table1[[#This Row],[SzumElad]]</f>
        <v>10200</v>
      </c>
      <c r="H1904" s="7">
        <f>Table1[[#This Row],[Jut_%]]</f>
        <v>1.66</v>
      </c>
      <c r="I1904" s="4">
        <f>Table1[[#This Row],[Jut]]</f>
        <v>169.32</v>
      </c>
      <c r="J1904" s="4">
        <f>Table1[[#This Row],[Column1]]</f>
        <v>0</v>
      </c>
    </row>
    <row r="1905" spans="1:10" hidden="1" x14ac:dyDescent="0.3">
      <c r="A1905" s="2" t="str">
        <f>Table1[[#This Row],[Befolyt]]</f>
        <v>i</v>
      </c>
      <c r="B1905" t="str">
        <f>Table1[[#This Row],[ÜK]]</f>
        <v>Molnár Ferenc</v>
      </c>
      <c r="C1905" s="3" t="str">
        <f>Table1[[#This Row],[Szla]]</f>
        <v>237/2026</v>
      </c>
      <c r="D1905" s="6">
        <f>Table1[[#This Row],[Kelt_hó]]</f>
        <v>1</v>
      </c>
      <c r="E1905" t="str">
        <f>Table1[[#This Row],[Vevő]]</f>
        <v>Vas-Fémker Kft</v>
      </c>
      <c r="F1905" t="str">
        <f>Table1[[#This Row],[Termékkör]]</f>
        <v>Rakományrögzítők</v>
      </c>
      <c r="G1905" s="4">
        <f>Table1[[#This Row],[SzumElad]]</f>
        <v>13050</v>
      </c>
      <c r="H1905" s="7">
        <f>Table1[[#This Row],[Jut_%]]</f>
        <v>0.03</v>
      </c>
      <c r="I1905" s="4">
        <f>Table1[[#This Row],[Jut]]</f>
        <v>3.915</v>
      </c>
      <c r="J1905" s="4">
        <f>Table1[[#This Row],[Column1]]</f>
        <v>0</v>
      </c>
    </row>
    <row r="1906" spans="1:10" hidden="1" x14ac:dyDescent="0.3">
      <c r="A1906" s="2" t="str">
        <f>Table1[[#This Row],[Befolyt]]</f>
        <v>i</v>
      </c>
      <c r="B1906" t="str">
        <f>Table1[[#This Row],[ÜK]]</f>
        <v>Molnár Ferenc</v>
      </c>
      <c r="C1906" s="3" t="str">
        <f>Table1[[#This Row],[Szla]]</f>
        <v>237/2026</v>
      </c>
      <c r="D1906" s="6">
        <f>Table1[[#This Row],[Kelt_hó]]</f>
        <v>1</v>
      </c>
      <c r="E1906" t="str">
        <f>Table1[[#This Row],[Vevő]]</f>
        <v>Vas-Fémker Kft</v>
      </c>
      <c r="F1906" t="str">
        <f>Table1[[#This Row],[Termékkör]]</f>
        <v>Fuvar</v>
      </c>
      <c r="G1906" s="4">
        <f>Table1[[#This Row],[SzumElad]]</f>
        <v>2500</v>
      </c>
      <c r="H1906" s="7">
        <f>Table1[[#This Row],[Jut_%]]</f>
        <v>0</v>
      </c>
      <c r="I1906" s="4">
        <f>Table1[[#This Row],[Jut]]</f>
        <v>0</v>
      </c>
      <c r="J1906" s="4">
        <f>Table1[[#This Row],[Column1]]</f>
        <v>0</v>
      </c>
    </row>
    <row r="1907" spans="1:10" x14ac:dyDescent="0.3">
      <c r="A1907" s="2" t="str">
        <f>Table1[[#This Row],[Befolyt]]</f>
        <v>n</v>
      </c>
      <c r="B1907" t="str">
        <f>Table1[[#This Row],[ÜK]]</f>
        <v>Bálint Miklós</v>
      </c>
      <c r="C1907" s="3" t="str">
        <f>Table1[[#This Row],[Szla]]</f>
        <v>236/2026</v>
      </c>
      <c r="D1907" s="6">
        <f>Table1[[#This Row],[Kelt_hó]]</f>
        <v>1</v>
      </c>
      <c r="E1907" t="str">
        <f>Table1[[#This Row],[Vevő]]</f>
        <v>Treszner Kft.</v>
      </c>
      <c r="F1907" t="str">
        <f>Table1[[#This Row],[Termékkör]]</f>
        <v>Lánc függesztékek</v>
      </c>
      <c r="G1907" s="4">
        <f>Table1[[#This Row],[SzumElad]]</f>
        <v>97000</v>
      </c>
      <c r="H1907" s="7">
        <f>Table1[[#This Row],[Jut_%]]</f>
        <v>20.8</v>
      </c>
      <c r="I1907" s="4">
        <f>Table1[[#This Row],[Jut]]</f>
        <v>20176</v>
      </c>
      <c r="J1907" s="4">
        <f>Table1[[#This Row],[Column1]]</f>
        <v>0</v>
      </c>
    </row>
    <row r="1908" spans="1:10" x14ac:dyDescent="0.3">
      <c r="A1908" s="2" t="str">
        <f>Table1[[#This Row],[Befolyt]]</f>
        <v>n</v>
      </c>
      <c r="B1908" t="str">
        <f>Table1[[#This Row],[ÜK]]</f>
        <v>Bálint Miklós</v>
      </c>
      <c r="C1908" s="3" t="str">
        <f>Table1[[#This Row],[Szla]]</f>
        <v>236/2026</v>
      </c>
      <c r="D1908" s="6">
        <f>Table1[[#This Row],[Kelt_hó]]</f>
        <v>1</v>
      </c>
      <c r="E1908" t="str">
        <f>Table1[[#This Row],[Vevő]]</f>
        <v>Treszner Kft.</v>
      </c>
      <c r="F1908" t="str">
        <f>Table1[[#This Row],[Termékkör]]</f>
        <v>Fuvar</v>
      </c>
      <c r="G1908" s="4">
        <f>Table1[[#This Row],[SzumElad]]</f>
        <v>3000</v>
      </c>
      <c r="H1908" s="7">
        <f>Table1[[#This Row],[Jut_%]]</f>
        <v>0</v>
      </c>
      <c r="I1908" s="4">
        <f>Table1[[#This Row],[Jut]]</f>
        <v>0</v>
      </c>
      <c r="J1908" s="4">
        <f>Table1[[#This Row],[Column1]]</f>
        <v>0</v>
      </c>
    </row>
    <row r="1909" spans="1:10" hidden="1" x14ac:dyDescent="0.3">
      <c r="A1909" s="2" t="str">
        <f>Table1[[#This Row],[Befolyt]]</f>
        <v>i</v>
      </c>
      <c r="B1909" t="str">
        <f>Table1[[#This Row],[ÜK]]</f>
        <v>H-ITB Kft.</v>
      </c>
      <c r="C1909" s="3" t="str">
        <f>Table1[[#This Row],[Szla]]</f>
        <v>235/2026</v>
      </c>
      <c r="D1909" s="6">
        <f>Table1[[#This Row],[Kelt_hó]]</f>
        <v>1</v>
      </c>
      <c r="E1909" t="str">
        <f>Table1[[#This Row],[Vevő]]</f>
        <v>Texem Emeléstechnika Kft.</v>
      </c>
      <c r="F1909" t="str">
        <f>Table1[[#This Row],[Termékkör]]</f>
        <v>Textilkötelek hevederek</v>
      </c>
      <c r="G1909" s="4">
        <f>Table1[[#This Row],[SzumElad]]</f>
        <v>37600</v>
      </c>
      <c r="H1909" s="7">
        <f>Table1[[#This Row],[Jut_%]]</f>
        <v>0</v>
      </c>
      <c r="I1909" s="4">
        <f>Table1[[#This Row],[Jut]]</f>
        <v>0</v>
      </c>
      <c r="J1909" s="4">
        <f>Table1[[#This Row],[Column1]]</f>
        <v>0</v>
      </c>
    </row>
    <row r="1910" spans="1:10" hidden="1" x14ac:dyDescent="0.3">
      <c r="A1910" s="2" t="str">
        <f>Table1[[#This Row],[Befolyt]]</f>
        <v>i</v>
      </c>
      <c r="B1910" t="str">
        <f>Table1[[#This Row],[ÜK]]</f>
        <v>H-ITB Kft.</v>
      </c>
      <c r="C1910" s="3" t="str">
        <f>Table1[[#This Row],[Szla]]</f>
        <v>235/2026</v>
      </c>
      <c r="D1910" s="6">
        <f>Table1[[#This Row],[Kelt_hó]]</f>
        <v>1</v>
      </c>
      <c r="E1910" t="str">
        <f>Table1[[#This Row],[Vevő]]</f>
        <v>Texem Emeléstechnika Kft.</v>
      </c>
      <c r="F1910" t="str">
        <f>Table1[[#This Row],[Termékkör]]</f>
        <v>Textilkötelek hevederek</v>
      </c>
      <c r="G1910" s="4">
        <f>Table1[[#This Row],[SzumElad]]</f>
        <v>81000</v>
      </c>
      <c r="H1910" s="7">
        <f>Table1[[#This Row],[Jut_%]]</f>
        <v>0</v>
      </c>
      <c r="I1910" s="4">
        <f>Table1[[#This Row],[Jut]]</f>
        <v>0</v>
      </c>
      <c r="J1910" s="4">
        <f>Table1[[#This Row],[Column1]]</f>
        <v>0</v>
      </c>
    </row>
    <row r="1911" spans="1:10" hidden="1" x14ac:dyDescent="0.3">
      <c r="A1911" s="2" t="str">
        <f>Table1[[#This Row],[Befolyt]]</f>
        <v>i</v>
      </c>
      <c r="B1911" t="str">
        <f>Table1[[#This Row],[ÜK]]</f>
        <v>H-ITB Kft.</v>
      </c>
      <c r="C1911" s="3" t="str">
        <f>Table1[[#This Row],[Szla]]</f>
        <v>235/2026</v>
      </c>
      <c r="D1911" s="6">
        <f>Table1[[#This Row],[Kelt_hó]]</f>
        <v>1</v>
      </c>
      <c r="E1911" t="str">
        <f>Table1[[#This Row],[Vevő]]</f>
        <v>Texem Emeléstechnika Kft.</v>
      </c>
      <c r="F1911" t="str">
        <f>Table1[[#This Row],[Termékkör]]</f>
        <v>Fuvar</v>
      </c>
      <c r="G1911" s="4">
        <f>Table1[[#This Row],[SzumElad]]</f>
        <v>3500</v>
      </c>
      <c r="H1911" s="7">
        <f>Table1[[#This Row],[Jut_%]]</f>
        <v>0</v>
      </c>
      <c r="I1911" s="4">
        <f>Table1[[#This Row],[Jut]]</f>
        <v>0</v>
      </c>
      <c r="J1911" s="4">
        <f>Table1[[#This Row],[Column1]]</f>
        <v>0</v>
      </c>
    </row>
    <row r="1912" spans="1:10" hidden="1" x14ac:dyDescent="0.3">
      <c r="A1912" s="2" t="str">
        <f>Table1[[#This Row],[Befolyt]]</f>
        <v>i</v>
      </c>
      <c r="B1912" t="str">
        <f>Table1[[#This Row],[ÜK]]</f>
        <v>H-ITB Kft.</v>
      </c>
      <c r="C1912" s="3" t="str">
        <f>Table1[[#This Row],[Szla]]</f>
        <v>235/2026</v>
      </c>
      <c r="D1912" s="6">
        <f>Table1[[#This Row],[Kelt_hó]]</f>
        <v>1</v>
      </c>
      <c r="E1912" t="str">
        <f>Table1[[#This Row],[Vevő]]</f>
        <v>Texem Emeléstechnika Kft.</v>
      </c>
      <c r="F1912" t="str">
        <f>Table1[[#This Row],[Termékkör]]</f>
        <v>Rakományrögzítők</v>
      </c>
      <c r="G1912" s="4">
        <f>Table1[[#This Row],[SzumElad]]</f>
        <v>30960</v>
      </c>
      <c r="H1912" s="7">
        <f>Table1[[#This Row],[Jut_%]]</f>
        <v>0</v>
      </c>
      <c r="I1912" s="4">
        <f>Table1[[#This Row],[Jut]]</f>
        <v>0</v>
      </c>
      <c r="J1912" s="4">
        <f>Table1[[#This Row],[Column1]]</f>
        <v>0</v>
      </c>
    </row>
    <row r="1913" spans="1:10" hidden="1" x14ac:dyDescent="0.3">
      <c r="A1913" s="2" t="str">
        <f>Table1[[#This Row],[Befolyt]]</f>
        <v>i</v>
      </c>
      <c r="B1913" t="str">
        <f>Table1[[#This Row],[ÜK]]</f>
        <v>H-ITB Kft.</v>
      </c>
      <c r="C1913" s="3" t="str">
        <f>Table1[[#This Row],[Szla]]</f>
        <v>235/2026</v>
      </c>
      <c r="D1913" s="6">
        <f>Table1[[#This Row],[Kelt_hó]]</f>
        <v>1</v>
      </c>
      <c r="E1913" t="str">
        <f>Table1[[#This Row],[Vevő]]</f>
        <v>Texem Emeléstechnika Kft.</v>
      </c>
      <c r="F1913" t="str">
        <f>Table1[[#This Row],[Termékkör]]</f>
        <v>Fuvar</v>
      </c>
      <c r="G1913" s="4">
        <f>Table1[[#This Row],[SzumElad]]</f>
        <v>9498</v>
      </c>
      <c r="H1913" s="7">
        <f>Table1[[#This Row],[Jut_%]]</f>
        <v>0</v>
      </c>
      <c r="I1913" s="4">
        <f>Table1[[#This Row],[Jut]]</f>
        <v>0</v>
      </c>
      <c r="J1913" s="4">
        <f>Table1[[#This Row],[Column1]]</f>
        <v>0</v>
      </c>
    </row>
    <row r="1914" spans="1:10" hidden="1" x14ac:dyDescent="0.3">
      <c r="A1914" s="2" t="str">
        <f>Table1[[#This Row],[Befolyt]]</f>
        <v>n</v>
      </c>
      <c r="B1914" t="str">
        <f>Table1[[#This Row],[ÜK]]</f>
        <v>Nagy Gergely</v>
      </c>
      <c r="C1914" s="3" t="str">
        <f>Table1[[#This Row],[Szla]]</f>
        <v>234/2026</v>
      </c>
      <c r="D1914" s="6">
        <f>Table1[[#This Row],[Kelt_hó]]</f>
        <v>1</v>
      </c>
      <c r="E1914" t="str">
        <f>Table1[[#This Row],[Vevő]]</f>
        <v>Semmelweis Egyetem</v>
      </c>
      <c r="F1914" t="str">
        <f>Table1[[#This Row],[Termékkör]]</f>
        <v>Kiszállás</v>
      </c>
      <c r="G1914" s="4">
        <f>Table1[[#This Row],[SzumElad]]</f>
        <v>15000</v>
      </c>
      <c r="H1914" s="7">
        <f>Table1[[#This Row],[Jut_%]]</f>
        <v>0</v>
      </c>
      <c r="I1914" s="4">
        <f>Table1[[#This Row],[Jut]]</f>
        <v>0</v>
      </c>
      <c r="J1914" s="4">
        <f>Table1[[#This Row],[Column1]]</f>
        <v>0</v>
      </c>
    </row>
    <row r="1915" spans="1:10" hidden="1" x14ac:dyDescent="0.3">
      <c r="A1915" s="2" t="str">
        <f>Table1[[#This Row],[Befolyt]]</f>
        <v>n</v>
      </c>
      <c r="B1915" t="str">
        <f>Table1[[#This Row],[ÜK]]</f>
        <v>Nagy Gergely</v>
      </c>
      <c r="C1915" s="3" t="str">
        <f>Table1[[#This Row],[Szla]]</f>
        <v>234/2026</v>
      </c>
      <c r="D1915" s="6">
        <f>Table1[[#This Row],[Kelt_hó]]</f>
        <v>1</v>
      </c>
      <c r="E1915" t="str">
        <f>Table1[[#This Row],[Vevő]]</f>
        <v>Semmelweis Egyetem</v>
      </c>
      <c r="F1915" t="str">
        <f>Table1[[#This Row],[Termékkör]]</f>
        <v>Vizsgálat</v>
      </c>
      <c r="G1915" s="4">
        <f>Table1[[#This Row],[SzumElad]]</f>
        <v>145880</v>
      </c>
      <c r="H1915" s="7">
        <f>Table1[[#This Row],[Jut_%]]</f>
        <v>10</v>
      </c>
      <c r="I1915" s="4">
        <f>Table1[[#This Row],[Jut]]</f>
        <v>14588</v>
      </c>
      <c r="J1915" s="4">
        <f>Table1[[#This Row],[Column1]]</f>
        <v>0</v>
      </c>
    </row>
    <row r="1916" spans="1:10" hidden="1" x14ac:dyDescent="0.3">
      <c r="A1916" s="2" t="str">
        <f>Table1[[#This Row],[Befolyt]]</f>
        <v>n</v>
      </c>
      <c r="B1916" t="str">
        <f>Table1[[#This Row],[ÜK]]</f>
        <v>Nagy Gergely</v>
      </c>
      <c r="C1916" s="3" t="str">
        <f>Table1[[#This Row],[Szla]]</f>
        <v>234/2026</v>
      </c>
      <c r="D1916" s="6">
        <f>Table1[[#This Row],[Kelt_hó]]</f>
        <v>1</v>
      </c>
      <c r="E1916" t="str">
        <f>Table1[[#This Row],[Vevő]]</f>
        <v>Semmelweis Egyetem</v>
      </c>
      <c r="F1916" t="str">
        <f>Table1[[#This Row],[Termékkör]]</f>
        <v>Vizsgálat</v>
      </c>
      <c r="G1916" s="4">
        <f>Table1[[#This Row],[SzumElad]]</f>
        <v>180000</v>
      </c>
      <c r="H1916" s="7">
        <f>Table1[[#This Row],[Jut_%]]</f>
        <v>11.2</v>
      </c>
      <c r="I1916" s="4">
        <f>Table1[[#This Row],[Jut]]</f>
        <v>20159.999999999996</v>
      </c>
      <c r="J1916" s="4">
        <f>Table1[[#This Row],[Column1]]</f>
        <v>0</v>
      </c>
    </row>
    <row r="1917" spans="1:10" hidden="1" x14ac:dyDescent="0.3">
      <c r="A1917" s="2" t="str">
        <f>Table1[[#This Row],[Befolyt]]</f>
        <v>n</v>
      </c>
      <c r="B1917" t="str">
        <f>Table1[[#This Row],[ÜK]]</f>
        <v>Molnár Ferenc</v>
      </c>
      <c r="C1917" s="3" t="str">
        <f>Table1[[#This Row],[Szla]]</f>
        <v>233/2026</v>
      </c>
      <c r="D1917" s="6">
        <f>Table1[[#This Row],[Kelt_hó]]</f>
        <v>1</v>
      </c>
      <c r="E1917" t="str">
        <f>Table1[[#This Row],[Vevő]]</f>
        <v>KNAPP Hungary Kft.</v>
      </c>
      <c r="F1917" t="str">
        <f>Table1[[#This Row],[Termékkör]]</f>
        <v>Vizsgálat</v>
      </c>
      <c r="G1917" s="4">
        <f>Table1[[#This Row],[SzumElad]]</f>
        <v>290500</v>
      </c>
      <c r="H1917" s="7">
        <f>Table1[[#This Row],[Jut_%]]</f>
        <v>10</v>
      </c>
      <c r="I1917" s="4">
        <f>Table1[[#This Row],[Jut]]</f>
        <v>29050</v>
      </c>
      <c r="J1917" s="4">
        <f>Table1[[#This Row],[Column1]]</f>
        <v>0</v>
      </c>
    </row>
    <row r="1918" spans="1:10" hidden="1" x14ac:dyDescent="0.3">
      <c r="A1918" s="2" t="str">
        <f>Table1[[#This Row],[Befolyt]]</f>
        <v>n</v>
      </c>
      <c r="B1918" t="str">
        <f>Table1[[#This Row],[ÜK]]</f>
        <v>Molnár Ferenc</v>
      </c>
      <c r="C1918" s="3" t="str">
        <f>Table1[[#This Row],[Szla]]</f>
        <v>233/2026</v>
      </c>
      <c r="D1918" s="6">
        <f>Table1[[#This Row],[Kelt_hó]]</f>
        <v>1</v>
      </c>
      <c r="E1918" t="str">
        <f>Table1[[#This Row],[Vevő]]</f>
        <v>KNAPP Hungary Kft.</v>
      </c>
      <c r="F1918" t="str">
        <f>Table1[[#This Row],[Termékkör]]</f>
        <v>Kiszállás</v>
      </c>
      <c r="G1918" s="4">
        <f>Table1[[#This Row],[SzumElad]]</f>
        <v>58000</v>
      </c>
      <c r="H1918" s="7">
        <f>Table1[[#This Row],[Jut_%]]</f>
        <v>0</v>
      </c>
      <c r="I1918" s="4">
        <f>Table1[[#This Row],[Jut]]</f>
        <v>0</v>
      </c>
      <c r="J1918" s="4">
        <f>Table1[[#This Row],[Column1]]</f>
        <v>0</v>
      </c>
    </row>
    <row r="1919" spans="1:10" hidden="1" x14ac:dyDescent="0.3">
      <c r="A1919" s="2" t="str">
        <f>Table1[[#This Row],[Befolyt]]</f>
        <v>i</v>
      </c>
      <c r="B1919" t="str">
        <f>Table1[[#This Row],[ÜK]]</f>
        <v>Négyesy Gábor</v>
      </c>
      <c r="C1919" s="3" t="str">
        <f>Table1[[#This Row],[Szla]]</f>
        <v>232/2026</v>
      </c>
      <c r="D1919" s="6">
        <f>Table1[[#This Row],[Kelt_hó]]</f>
        <v>1</v>
      </c>
      <c r="E1919" t="str">
        <f>Table1[[#This Row],[Vevő]]</f>
        <v>CEE Aerospace Kft.</v>
      </c>
      <c r="F1919" t="str">
        <f>Table1[[#This Row],[Termékkör]]</f>
        <v>Vizsgálat</v>
      </c>
      <c r="G1919" s="4">
        <f>Table1[[#This Row],[SzumElad]]</f>
        <v>94200</v>
      </c>
      <c r="H1919" s="7">
        <f>Table1[[#This Row],[Jut_%]]</f>
        <v>10</v>
      </c>
      <c r="I1919" s="4">
        <f>Table1[[#This Row],[Jut]]</f>
        <v>9420</v>
      </c>
      <c r="J1919" s="4">
        <f>Table1[[#This Row],[Column1]]</f>
        <v>0</v>
      </c>
    </row>
    <row r="1920" spans="1:10" hidden="1" x14ac:dyDescent="0.3">
      <c r="A1920" s="2" t="str">
        <f>Table1[[#This Row],[Befolyt]]</f>
        <v>i</v>
      </c>
      <c r="B1920" t="str">
        <f>Table1[[#This Row],[ÜK]]</f>
        <v>Halász Miklós</v>
      </c>
      <c r="C1920" s="3" t="str">
        <f>Table1[[#This Row],[Szla]]</f>
        <v>231/2026</v>
      </c>
      <c r="D1920" s="6">
        <f>Table1[[#This Row],[Kelt_hó]]</f>
        <v>1</v>
      </c>
      <c r="E1920" t="str">
        <f>Table1[[#This Row],[Vevő]]</f>
        <v>BMHSZER Kft</v>
      </c>
      <c r="F1920" t="str">
        <f>Table1[[#This Row],[Termékkör]]</f>
        <v>Vizsgálat</v>
      </c>
      <c r="G1920" s="4">
        <f>Table1[[#This Row],[SzumElad]]</f>
        <v>1900</v>
      </c>
      <c r="H1920" s="7">
        <f>Table1[[#This Row],[Jut_%]]</f>
        <v>10</v>
      </c>
      <c r="I1920" s="4">
        <f>Table1[[#This Row],[Jut]]</f>
        <v>190</v>
      </c>
      <c r="J1920" s="4">
        <f>Table1[[#This Row],[Column1]]</f>
        <v>0</v>
      </c>
    </row>
    <row r="1921" spans="1:10" hidden="1" x14ac:dyDescent="0.3">
      <c r="A1921" s="2" t="str">
        <f>Table1[[#This Row],[Befolyt]]</f>
        <v>i</v>
      </c>
      <c r="B1921" t="str">
        <f>Table1[[#This Row],[ÜK]]</f>
        <v>Halász Miklós</v>
      </c>
      <c r="C1921" s="3" t="str">
        <f>Table1[[#This Row],[Szla]]</f>
        <v>231/2026</v>
      </c>
      <c r="D1921" s="6">
        <f>Table1[[#This Row],[Kelt_hó]]</f>
        <v>1</v>
      </c>
      <c r="E1921" t="str">
        <f>Table1[[#This Row],[Vevő]]</f>
        <v>BMHSZER Kft</v>
      </c>
      <c r="F1921" t="str">
        <f>Table1[[#This Row],[Termékkör]]</f>
        <v>Acélsodrony függesztékek</v>
      </c>
      <c r="G1921" s="4">
        <f>Table1[[#This Row],[SzumElad]]</f>
        <v>9310</v>
      </c>
      <c r="H1921" s="7">
        <f>Table1[[#This Row],[Jut_%]]</f>
        <v>5</v>
      </c>
      <c r="I1921" s="4">
        <f>Table1[[#This Row],[Jut]]</f>
        <v>465.5</v>
      </c>
      <c r="J1921" s="4">
        <f>Table1[[#This Row],[Column1]]</f>
        <v>0</v>
      </c>
    </row>
    <row r="1922" spans="1:10" hidden="1" x14ac:dyDescent="0.3">
      <c r="A1922" s="2" t="str">
        <f>Table1[[#This Row],[Befolyt]]</f>
        <v>i</v>
      </c>
      <c r="B1922" t="str">
        <f>Table1[[#This Row],[ÜK]]</f>
        <v>Halász Miklós</v>
      </c>
      <c r="C1922" s="3" t="str">
        <f>Table1[[#This Row],[Szla]]</f>
        <v>231/2026</v>
      </c>
      <c r="D1922" s="6">
        <f>Table1[[#This Row],[Kelt_hó]]</f>
        <v>1</v>
      </c>
      <c r="E1922" t="str">
        <f>Table1[[#This Row],[Vevő]]</f>
        <v>BMHSZER Kft</v>
      </c>
      <c r="F1922" t="str">
        <f>Table1[[#This Row],[Termékkör]]</f>
        <v>Lánc függesztékek</v>
      </c>
      <c r="G1922" s="4">
        <f>Table1[[#This Row],[SzumElad]]</f>
        <v>1485</v>
      </c>
      <c r="H1922" s="7">
        <f>Table1[[#This Row],[Jut_%]]</f>
        <v>5</v>
      </c>
      <c r="I1922" s="4">
        <f>Table1[[#This Row],[Jut]]</f>
        <v>74.25</v>
      </c>
      <c r="J1922" s="4">
        <f>Table1[[#This Row],[Column1]]</f>
        <v>0</v>
      </c>
    </row>
    <row r="1923" spans="1:10" x14ac:dyDescent="0.3">
      <c r="A1923" s="2" t="str">
        <f>Table1[[#This Row],[Befolyt]]</f>
        <v>i</v>
      </c>
      <c r="B1923" t="str">
        <f>Table1[[#This Row],[ÜK]]</f>
        <v>Bálint Miklós</v>
      </c>
      <c r="C1923" s="3" t="str">
        <f>Table1[[#This Row],[Szla]]</f>
        <v>230/2026</v>
      </c>
      <c r="D1923" s="6">
        <f>Table1[[#This Row],[Kelt_hó]]</f>
        <v>1</v>
      </c>
      <c r="E1923" t="str">
        <f>Table1[[#This Row],[Vevő]]</f>
        <v>Viessmann Technika Dombóvár Kft.</v>
      </c>
      <c r="F1923" t="str">
        <f>Table1[[#This Row],[Termékkör]]</f>
        <v>Textilkötelek hevederek</v>
      </c>
      <c r="G1923" s="4">
        <f>Table1[[#This Row],[SzumElad]]</f>
        <v>74000</v>
      </c>
      <c r="H1923" s="7">
        <f>Table1[[#This Row],[Jut_%]]</f>
        <v>0</v>
      </c>
      <c r="I1923" s="4">
        <f>Table1[[#This Row],[Jut]]</f>
        <v>0</v>
      </c>
      <c r="J1923" s="4">
        <f>Table1[[#This Row],[Column1]]</f>
        <v>0</v>
      </c>
    </row>
    <row r="1924" spans="1:10" x14ac:dyDescent="0.3">
      <c r="A1924" s="2" t="str">
        <f>Table1[[#This Row],[Befolyt]]</f>
        <v>i</v>
      </c>
      <c r="B1924" t="str">
        <f>Table1[[#This Row],[ÜK]]</f>
        <v>Bálint Miklós</v>
      </c>
      <c r="C1924" s="3" t="str">
        <f>Table1[[#This Row],[Szla]]</f>
        <v>230/2026</v>
      </c>
      <c r="D1924" s="6">
        <f>Table1[[#This Row],[Kelt_hó]]</f>
        <v>1</v>
      </c>
      <c r="E1924" t="str">
        <f>Table1[[#This Row],[Vevő]]</f>
        <v>Viessmann Technika Dombóvár Kft.</v>
      </c>
      <c r="F1924" t="str">
        <f>Table1[[#This Row],[Termékkör]]</f>
        <v>Fuvar</v>
      </c>
      <c r="G1924" s="4">
        <f>Table1[[#This Row],[SzumElad]]</f>
        <v>0</v>
      </c>
      <c r="H1924" s="7">
        <f>Table1[[#This Row],[Jut_%]]</f>
        <v>0</v>
      </c>
      <c r="I1924" s="4">
        <f>Table1[[#This Row],[Jut]]</f>
        <v>0</v>
      </c>
      <c r="J1924" s="4">
        <f>Table1[[#This Row],[Column1]]</f>
        <v>0</v>
      </c>
    </row>
    <row r="1925" spans="1:10" hidden="1" x14ac:dyDescent="0.3">
      <c r="A1925" s="2" t="str">
        <f>Table1[[#This Row],[Befolyt]]</f>
        <v>i</v>
      </c>
      <c r="B1925" t="str">
        <f>Table1[[#This Row],[ÜK]]</f>
        <v>Halász Miklós</v>
      </c>
      <c r="C1925" s="3" t="str">
        <f>Table1[[#This Row],[Szla]]</f>
        <v>229/2026</v>
      </c>
      <c r="D1925" s="6">
        <f>Table1[[#This Row],[Kelt_hó]]</f>
        <v>1</v>
      </c>
      <c r="E1925" t="str">
        <f>Table1[[#This Row],[Vevő]]</f>
        <v>Kasi Trans Kft</v>
      </c>
      <c r="F1925" t="str">
        <f>Table1[[#This Row],[Termékkör]]</f>
        <v>Vizsgálat</v>
      </c>
      <c r="G1925" s="4">
        <f>Table1[[#This Row],[SzumElad]]</f>
        <v>61600</v>
      </c>
      <c r="H1925" s="7">
        <f>Table1[[#This Row],[Jut_%]]</f>
        <v>10</v>
      </c>
      <c r="I1925" s="4">
        <f>Table1[[#This Row],[Jut]]</f>
        <v>6160</v>
      </c>
      <c r="J1925" s="4">
        <f>Table1[[#This Row],[Column1]]</f>
        <v>0</v>
      </c>
    </row>
    <row r="1926" spans="1:10" hidden="1" x14ac:dyDescent="0.3">
      <c r="A1926" s="2" t="str">
        <f>Table1[[#This Row],[Befolyt]]</f>
        <v>i</v>
      </c>
      <c r="B1926" t="str">
        <f>Table1[[#This Row],[ÜK]]</f>
        <v>Halász Miklós</v>
      </c>
      <c r="C1926" s="3" t="str">
        <f>Table1[[#This Row],[Szla]]</f>
        <v>229/2026</v>
      </c>
      <c r="D1926" s="6">
        <f>Table1[[#This Row],[Kelt_hó]]</f>
        <v>1</v>
      </c>
      <c r="E1926" t="str">
        <f>Table1[[#This Row],[Vevő]]</f>
        <v>Kasi Trans Kft</v>
      </c>
      <c r="F1926" t="str">
        <f>Table1[[#This Row],[Termékkör]]</f>
        <v>Lánc függesztékek</v>
      </c>
      <c r="G1926" s="4">
        <f>Table1[[#This Row],[SzumElad]]</f>
        <v>26880</v>
      </c>
      <c r="H1926" s="7">
        <f>Table1[[#This Row],[Jut_%]]</f>
        <v>5</v>
      </c>
      <c r="I1926" s="4">
        <f>Table1[[#This Row],[Jut]]</f>
        <v>1344</v>
      </c>
      <c r="J1926" s="4">
        <f>Table1[[#This Row],[Column1]]</f>
        <v>0</v>
      </c>
    </row>
    <row r="1927" spans="1:10" hidden="1" x14ac:dyDescent="0.3">
      <c r="A1927" s="2" t="str">
        <f>Table1[[#This Row],[Befolyt]]</f>
        <v>i</v>
      </c>
      <c r="B1927" t="str">
        <f>Table1[[#This Row],[ÜK]]</f>
        <v>Halász Miklós</v>
      </c>
      <c r="C1927" s="3" t="str">
        <f>Table1[[#This Row],[Szla]]</f>
        <v>229/2026</v>
      </c>
      <c r="D1927" s="6">
        <f>Table1[[#This Row],[Kelt_hó]]</f>
        <v>1</v>
      </c>
      <c r="E1927" t="str">
        <f>Table1[[#This Row],[Vevő]]</f>
        <v>Kasi Trans Kft</v>
      </c>
      <c r="F1927" t="str">
        <f>Table1[[#This Row],[Termékkör]]</f>
        <v>Lánc függesztékek</v>
      </c>
      <c r="G1927" s="4">
        <f>Table1[[#This Row],[SzumElad]]</f>
        <v>1018</v>
      </c>
      <c r="H1927" s="7">
        <f>Table1[[#This Row],[Jut_%]]</f>
        <v>5</v>
      </c>
      <c r="I1927" s="4">
        <f>Table1[[#This Row],[Jut]]</f>
        <v>50.9</v>
      </c>
      <c r="J1927" s="4">
        <f>Table1[[#This Row],[Column1]]</f>
        <v>0</v>
      </c>
    </row>
    <row r="1928" spans="1:10" hidden="1" x14ac:dyDescent="0.3">
      <c r="A1928" s="2" t="str">
        <f>Table1[[#This Row],[Befolyt]]</f>
        <v>i</v>
      </c>
      <c r="B1928" t="str">
        <f>Table1[[#This Row],[ÜK]]</f>
        <v>Négyesy Gábor</v>
      </c>
      <c r="C1928" s="3" t="str">
        <f>Table1[[#This Row],[Szla]]</f>
        <v>228/2026</v>
      </c>
      <c r="D1928" s="6">
        <f>Table1[[#This Row],[Kelt_hó]]</f>
        <v>1</v>
      </c>
      <c r="E1928" t="str">
        <f>Table1[[#This Row],[Vevő]]</f>
        <v>Schal-Tech Homlokzattechnika Kft.</v>
      </c>
      <c r="F1928" t="str">
        <f>Table1[[#This Row],[Termékkör]]</f>
        <v>Textilkötelek hevederek</v>
      </c>
      <c r="G1928" s="4">
        <f>Table1[[#This Row],[SzumElad]]</f>
        <v>13600</v>
      </c>
      <c r="H1928" s="7">
        <f>Table1[[#This Row],[Jut_%]]</f>
        <v>14.41</v>
      </c>
      <c r="I1928" s="4">
        <f>Table1[[#This Row],[Jut]]</f>
        <v>1959.76</v>
      </c>
      <c r="J1928" s="4">
        <f>Table1[[#This Row],[Column1]]</f>
        <v>0</v>
      </c>
    </row>
    <row r="1929" spans="1:10" hidden="1" x14ac:dyDescent="0.3">
      <c r="A1929" s="2" t="str">
        <f>Table1[[#This Row],[Befolyt]]</f>
        <v>i</v>
      </c>
      <c r="B1929" t="str">
        <f>Table1[[#This Row],[ÜK]]</f>
        <v>Négyesy Gábor</v>
      </c>
      <c r="C1929" s="3" t="str">
        <f>Table1[[#This Row],[Szla]]</f>
        <v>228/2026</v>
      </c>
      <c r="D1929" s="6">
        <f>Table1[[#This Row],[Kelt_hó]]</f>
        <v>1</v>
      </c>
      <c r="E1929" t="str">
        <f>Table1[[#This Row],[Vevő]]</f>
        <v>Schal-Tech Homlokzattechnika Kft.</v>
      </c>
      <c r="F1929" t="str">
        <f>Table1[[#This Row],[Termékkör]]</f>
        <v>Textilkötelek hevederek</v>
      </c>
      <c r="G1929" s="4">
        <f>Table1[[#This Row],[SzumElad]]</f>
        <v>16800</v>
      </c>
      <c r="H1929" s="7">
        <f>Table1[[#This Row],[Jut_%]]</f>
        <v>13.57</v>
      </c>
      <c r="I1929" s="4">
        <f>Table1[[#This Row],[Jut]]</f>
        <v>2279.7600000000002</v>
      </c>
      <c r="J1929" s="4">
        <f>Table1[[#This Row],[Column1]]</f>
        <v>0</v>
      </c>
    </row>
    <row r="1930" spans="1:10" hidden="1" x14ac:dyDescent="0.3">
      <c r="A1930" s="2" t="str">
        <f>Table1[[#This Row],[Befolyt]]</f>
        <v>i</v>
      </c>
      <c r="B1930" t="str">
        <f>Table1[[#This Row],[ÜK]]</f>
        <v>Négyesy Gábor</v>
      </c>
      <c r="C1930" s="3" t="str">
        <f>Table1[[#This Row],[Szla]]</f>
        <v>228/2026</v>
      </c>
      <c r="D1930" s="6">
        <f>Table1[[#This Row],[Kelt_hó]]</f>
        <v>1</v>
      </c>
      <c r="E1930" t="str">
        <f>Table1[[#This Row],[Vevő]]</f>
        <v>Schal-Tech Homlokzattechnika Kft.</v>
      </c>
      <c r="F1930" t="str">
        <f>Table1[[#This Row],[Termékkör]]</f>
        <v>Textilkötelek hevederek</v>
      </c>
      <c r="G1930" s="4">
        <f>Table1[[#This Row],[SzumElad]]</f>
        <v>11800</v>
      </c>
      <c r="H1930" s="7">
        <f>Table1[[#This Row],[Jut_%]]</f>
        <v>13.56</v>
      </c>
      <c r="I1930" s="4">
        <f>Table1[[#This Row],[Jut]]</f>
        <v>1600.08</v>
      </c>
      <c r="J1930" s="4">
        <f>Table1[[#This Row],[Column1]]</f>
        <v>0</v>
      </c>
    </row>
    <row r="1931" spans="1:10" hidden="1" x14ac:dyDescent="0.3">
      <c r="A1931" s="2" t="str">
        <f>Table1[[#This Row],[Befolyt]]</f>
        <v>i</v>
      </c>
      <c r="B1931" t="str">
        <f>Table1[[#This Row],[ÜK]]</f>
        <v>Négyesy Gábor</v>
      </c>
      <c r="C1931" s="3" t="str">
        <f>Table1[[#This Row],[Szla]]</f>
        <v>228/2026</v>
      </c>
      <c r="D1931" s="6">
        <f>Table1[[#This Row],[Kelt_hó]]</f>
        <v>1</v>
      </c>
      <c r="E1931" t="str">
        <f>Table1[[#This Row],[Vevő]]</f>
        <v>Schal-Tech Homlokzattechnika Kft.</v>
      </c>
      <c r="F1931" t="str">
        <f>Table1[[#This Row],[Termékkör]]</f>
        <v>Textilkötelek hevederek</v>
      </c>
      <c r="G1931" s="4">
        <f>Table1[[#This Row],[SzumElad]]</f>
        <v>25600</v>
      </c>
      <c r="H1931" s="7">
        <f>Table1[[#This Row],[Jut_%]]</f>
        <v>14.22</v>
      </c>
      <c r="I1931" s="4">
        <f>Table1[[#This Row],[Jut]]</f>
        <v>3640.32</v>
      </c>
      <c r="J1931" s="4">
        <f>Table1[[#This Row],[Column1]]</f>
        <v>0</v>
      </c>
    </row>
    <row r="1932" spans="1:10" hidden="1" x14ac:dyDescent="0.3">
      <c r="A1932" s="2" t="str">
        <f>Table1[[#This Row],[Befolyt]]</f>
        <v>i</v>
      </c>
      <c r="B1932" t="str">
        <f>Table1[[#This Row],[ÜK]]</f>
        <v>Négyesy Gábor</v>
      </c>
      <c r="C1932" s="3" t="str">
        <f>Table1[[#This Row],[Szla]]</f>
        <v>228/2026</v>
      </c>
      <c r="D1932" s="6">
        <f>Table1[[#This Row],[Kelt_hó]]</f>
        <v>1</v>
      </c>
      <c r="E1932" t="str">
        <f>Table1[[#This Row],[Vevő]]</f>
        <v>Schal-Tech Homlokzattechnika Kft.</v>
      </c>
      <c r="F1932" t="str">
        <f>Table1[[#This Row],[Termékkör]]</f>
        <v>Textilkötelek hevederek</v>
      </c>
      <c r="G1932" s="4">
        <f>Table1[[#This Row],[SzumElad]]</f>
        <v>32400</v>
      </c>
      <c r="H1932" s="7">
        <f>Table1[[#This Row],[Jut_%]]</f>
        <v>13.7</v>
      </c>
      <c r="I1932" s="4">
        <f>Table1[[#This Row],[Jut]]</f>
        <v>4438.8</v>
      </c>
      <c r="J1932" s="4">
        <f>Table1[[#This Row],[Column1]]</f>
        <v>0</v>
      </c>
    </row>
    <row r="1933" spans="1:10" hidden="1" x14ac:dyDescent="0.3">
      <c r="A1933" s="2" t="str">
        <f>Table1[[#This Row],[Befolyt]]</f>
        <v>i</v>
      </c>
      <c r="B1933" t="str">
        <f>Table1[[#This Row],[ÜK]]</f>
        <v>Négyesy Gábor</v>
      </c>
      <c r="C1933" s="3" t="str">
        <f>Table1[[#This Row],[Szla]]</f>
        <v>228/2026</v>
      </c>
      <c r="D1933" s="6">
        <f>Table1[[#This Row],[Kelt_hó]]</f>
        <v>1</v>
      </c>
      <c r="E1933" t="str">
        <f>Table1[[#This Row],[Vevő]]</f>
        <v>Schal-Tech Homlokzattechnika Kft.</v>
      </c>
      <c r="F1933" t="str">
        <f>Table1[[#This Row],[Termékkör]]</f>
        <v>Kapcsolóelemek</v>
      </c>
      <c r="G1933" s="4">
        <f>Table1[[#This Row],[SzumElad]]</f>
        <v>11100</v>
      </c>
      <c r="H1933" s="7">
        <f>Table1[[#This Row],[Jut_%]]</f>
        <v>7</v>
      </c>
      <c r="I1933" s="4">
        <f>Table1[[#This Row],[Jut]]</f>
        <v>777</v>
      </c>
      <c r="J1933" s="4">
        <f>Table1[[#This Row],[Column1]]</f>
        <v>0</v>
      </c>
    </row>
    <row r="1934" spans="1:10" hidden="1" x14ac:dyDescent="0.3">
      <c r="A1934" s="2" t="str">
        <f>Table1[[#This Row],[Befolyt]]</f>
        <v>i</v>
      </c>
      <c r="B1934" t="str">
        <f>Table1[[#This Row],[ÜK]]</f>
        <v>Négyesy Gábor</v>
      </c>
      <c r="C1934" s="3" t="str">
        <f>Table1[[#This Row],[Szla]]</f>
        <v>228/2026</v>
      </c>
      <c r="D1934" s="6">
        <f>Table1[[#This Row],[Kelt_hó]]</f>
        <v>1</v>
      </c>
      <c r="E1934" t="str">
        <f>Table1[[#This Row],[Vevő]]</f>
        <v>Schal-Tech Homlokzattechnika Kft.</v>
      </c>
      <c r="F1934" t="str">
        <f>Table1[[#This Row],[Termékkör]]</f>
        <v>Kapcsolóelemek</v>
      </c>
      <c r="G1934" s="4">
        <f>Table1[[#This Row],[SzumElad]]</f>
        <v>8100</v>
      </c>
      <c r="H1934" s="7">
        <f>Table1[[#This Row],[Jut_%]]</f>
        <v>14.82</v>
      </c>
      <c r="I1934" s="4">
        <f>Table1[[#This Row],[Jut]]</f>
        <v>1200.42</v>
      </c>
      <c r="J1934" s="4">
        <f>Table1[[#This Row],[Column1]]</f>
        <v>0</v>
      </c>
    </row>
    <row r="1935" spans="1:10" hidden="1" x14ac:dyDescent="0.3">
      <c r="A1935" s="2" t="str">
        <f>Table1[[#This Row],[Befolyt]]</f>
        <v>i</v>
      </c>
      <c r="B1935" t="str">
        <f>Table1[[#This Row],[ÜK]]</f>
        <v>Négyesy Gábor</v>
      </c>
      <c r="C1935" s="3" t="str">
        <f>Table1[[#This Row],[Szla]]</f>
        <v>227/2026</v>
      </c>
      <c r="D1935" s="6">
        <f>Table1[[#This Row],[Kelt_hó]]</f>
        <v>1</v>
      </c>
      <c r="E1935" t="str">
        <f>Table1[[#This Row],[Vevő]]</f>
        <v>Swietelsky Magyarország Kft.</v>
      </c>
      <c r="F1935" t="str">
        <f>Table1[[#This Row],[Termékkör]]</f>
        <v>Textilkötelek hevederek</v>
      </c>
      <c r="G1935" s="4">
        <f>Table1[[#This Row],[SzumElad]]</f>
        <v>28780</v>
      </c>
      <c r="H1935" s="7">
        <f>Table1[[#This Row],[Jut_%]]</f>
        <v>42.05</v>
      </c>
      <c r="I1935" s="4">
        <f>Table1[[#This Row],[Jut]]</f>
        <v>12101.99</v>
      </c>
      <c r="J1935" s="4">
        <f>Table1[[#This Row],[Column1]]</f>
        <v>0</v>
      </c>
    </row>
    <row r="1936" spans="1:10" hidden="1" x14ac:dyDescent="0.3">
      <c r="A1936" s="2" t="str">
        <f>Table1[[#This Row],[Befolyt]]</f>
        <v>n</v>
      </c>
      <c r="B1936" t="str">
        <f>Table1[[#This Row],[ÜK]]</f>
        <v>Négyesy Gábor</v>
      </c>
      <c r="C1936" s="3" t="str">
        <f>Table1[[#This Row],[Szla]]</f>
        <v>226/2026</v>
      </c>
      <c r="D1936" s="6">
        <f>Table1[[#This Row],[Kelt_hó]]</f>
        <v>1</v>
      </c>
      <c r="E1936" t="str">
        <f>Table1[[#This Row],[Vevő]]</f>
        <v>Egis Gyógyszergyár Zrt.</v>
      </c>
      <c r="F1936" t="str">
        <f>Table1[[#This Row],[Termékkör]]</f>
        <v>Megfogók</v>
      </c>
      <c r="G1936" s="4">
        <f>Table1[[#This Row],[SzumElad]]</f>
        <v>165685</v>
      </c>
      <c r="H1936" s="7">
        <f>Table1[[#This Row],[Jut_%]]</f>
        <v>19.25</v>
      </c>
      <c r="I1936" s="4">
        <f>Table1[[#This Row],[Jut]]</f>
        <v>31894.362499999999</v>
      </c>
      <c r="J1936" s="4">
        <f>Table1[[#This Row],[Column1]]</f>
        <v>0</v>
      </c>
    </row>
    <row r="1937" spans="1:10" hidden="1" x14ac:dyDescent="0.3">
      <c r="A1937" s="2" t="str">
        <f>Table1[[#This Row],[Befolyt]]</f>
        <v>n</v>
      </c>
      <c r="B1937" t="str">
        <f>Table1[[#This Row],[ÜK]]</f>
        <v>Négyesy Gábor</v>
      </c>
      <c r="C1937" s="3" t="str">
        <f>Table1[[#This Row],[Szla]]</f>
        <v>225/2026</v>
      </c>
      <c r="D1937" s="6">
        <f>Table1[[#This Row],[Kelt_hó]]</f>
        <v>1</v>
      </c>
      <c r="E1937" t="str">
        <f>Table1[[#This Row],[Vevő]]</f>
        <v>Bayer Construct Zrt.</v>
      </c>
      <c r="F1937" t="str">
        <f>Table1[[#This Row],[Termékkör]]</f>
        <v>Lánc függesztékek</v>
      </c>
      <c r="G1937" s="4">
        <f>Table1[[#This Row],[SzumElad]]</f>
        <v>74480</v>
      </c>
      <c r="H1937" s="7">
        <f>Table1[[#This Row],[Jut_%]]</f>
        <v>5</v>
      </c>
      <c r="I1937" s="4">
        <f>Table1[[#This Row],[Jut]]</f>
        <v>3724</v>
      </c>
      <c r="J1937" s="4">
        <f>Table1[[#This Row],[Column1]]</f>
        <v>0</v>
      </c>
    </row>
    <row r="1938" spans="1:10" hidden="1" x14ac:dyDescent="0.3">
      <c r="A1938" s="2" t="str">
        <f>Table1[[#This Row],[Befolyt]]</f>
        <v>n</v>
      </c>
      <c r="B1938" t="str">
        <f>Table1[[#This Row],[ÜK]]</f>
        <v>Négyesy Gábor</v>
      </c>
      <c r="C1938" s="3" t="str">
        <f>Table1[[#This Row],[Szla]]</f>
        <v>224/2026</v>
      </c>
      <c r="D1938" s="6">
        <f>Table1[[#This Row],[Kelt_hó]]</f>
        <v>1</v>
      </c>
      <c r="E1938" t="str">
        <f>Table1[[#This Row],[Vevő]]</f>
        <v>Bayer Construct Zrt.</v>
      </c>
      <c r="F1938" t="str">
        <f>Table1[[#This Row],[Termékkör]]</f>
        <v>Kapcsolóelemek</v>
      </c>
      <c r="G1938" s="4">
        <f>Table1[[#This Row],[SzumElad]]</f>
        <v>50720</v>
      </c>
      <c r="H1938" s="7">
        <f>Table1[[#This Row],[Jut_%]]</f>
        <v>12.21</v>
      </c>
      <c r="I1938" s="4">
        <f>Table1[[#This Row],[Jut]]</f>
        <v>6192.9120000000003</v>
      </c>
      <c r="J1938" s="4">
        <f>Table1[[#This Row],[Column1]]</f>
        <v>0</v>
      </c>
    </row>
    <row r="1939" spans="1:10" hidden="1" x14ac:dyDescent="0.3">
      <c r="A1939" s="2" t="str">
        <f>Table1[[#This Row],[Befolyt]]</f>
        <v>n</v>
      </c>
      <c r="B1939" t="str">
        <f>Table1[[#This Row],[ÜK]]</f>
        <v>Négyesy Gábor</v>
      </c>
      <c r="C1939" s="3" t="str">
        <f>Table1[[#This Row],[Szla]]</f>
        <v>224/2026</v>
      </c>
      <c r="D1939" s="6">
        <f>Table1[[#This Row],[Kelt_hó]]</f>
        <v>1</v>
      </c>
      <c r="E1939" t="str">
        <f>Table1[[#This Row],[Vevő]]</f>
        <v>Bayer Construct Zrt.</v>
      </c>
      <c r="F1939" t="str">
        <f>Table1[[#This Row],[Termékkör]]</f>
        <v>Kapcsolóelemek</v>
      </c>
      <c r="G1939" s="4">
        <f>Table1[[#This Row],[SzumElad]]</f>
        <v>36040</v>
      </c>
      <c r="H1939" s="7">
        <f>Table1[[#This Row],[Jut_%]]</f>
        <v>10.66</v>
      </c>
      <c r="I1939" s="4">
        <f>Table1[[#This Row],[Jut]]</f>
        <v>3841.864</v>
      </c>
      <c r="J1939" s="4">
        <f>Table1[[#This Row],[Column1]]</f>
        <v>0</v>
      </c>
    </row>
    <row r="1940" spans="1:10" hidden="1" x14ac:dyDescent="0.3">
      <c r="A1940" s="2" t="str">
        <f>Table1[[#This Row],[Befolyt]]</f>
        <v>i</v>
      </c>
      <c r="B1940" t="str">
        <f>Table1[[#This Row],[ÜK]]</f>
        <v>Négyesy Gábor</v>
      </c>
      <c r="C1940" s="3" t="str">
        <f>Table1[[#This Row],[Szla]]</f>
        <v>223/2026</v>
      </c>
      <c r="D1940" s="6">
        <f>Table1[[#This Row],[Kelt_hó]]</f>
        <v>1</v>
      </c>
      <c r="E1940" t="str">
        <f>Table1[[#This Row],[Vevő]]</f>
        <v>TWS Kft.</v>
      </c>
      <c r="F1940" t="str">
        <f>Table1[[#This Row],[Termékkör]]</f>
        <v>Textilkötelek hevederek</v>
      </c>
      <c r="G1940" s="4">
        <f>Table1[[#This Row],[SzumElad]]</f>
        <v>9600</v>
      </c>
      <c r="H1940" s="7">
        <f>Table1[[#This Row],[Jut_%]]</f>
        <v>27.5</v>
      </c>
      <c r="I1940" s="4">
        <f>Table1[[#This Row],[Jut]]</f>
        <v>2640</v>
      </c>
      <c r="J1940" s="4">
        <f>Table1[[#This Row],[Column1]]</f>
        <v>0</v>
      </c>
    </row>
    <row r="1941" spans="1:10" hidden="1" x14ac:dyDescent="0.3">
      <c r="A1941" s="2" t="str">
        <f>Table1[[#This Row],[Befolyt]]</f>
        <v>i</v>
      </c>
      <c r="B1941" t="str">
        <f>Table1[[#This Row],[ÜK]]</f>
        <v>Négyesy Gábor</v>
      </c>
      <c r="C1941" s="3" t="str">
        <f>Table1[[#This Row],[Szla]]</f>
        <v>223/2026</v>
      </c>
      <c r="D1941" s="6">
        <f>Table1[[#This Row],[Kelt_hó]]</f>
        <v>1</v>
      </c>
      <c r="E1941" t="str">
        <f>Table1[[#This Row],[Vevő]]</f>
        <v>TWS Kft.</v>
      </c>
      <c r="F1941" t="str">
        <f>Table1[[#This Row],[Termékkör]]</f>
        <v>Textilkötelek hevederek</v>
      </c>
      <c r="G1941" s="4">
        <f>Table1[[#This Row],[SzumElad]]</f>
        <v>19920</v>
      </c>
      <c r="H1941" s="7">
        <f>Table1[[#This Row],[Jut_%]]</f>
        <v>15.42</v>
      </c>
      <c r="I1941" s="4">
        <f>Table1[[#This Row],[Jut]]</f>
        <v>3071.6640000000002</v>
      </c>
      <c r="J1941" s="4">
        <f>Table1[[#This Row],[Column1]]</f>
        <v>0</v>
      </c>
    </row>
    <row r="1942" spans="1:10" hidden="1" x14ac:dyDescent="0.3">
      <c r="A1942" s="2" t="str">
        <f>Table1[[#This Row],[Befolyt]]</f>
        <v>i</v>
      </c>
      <c r="B1942" t="str">
        <f>Table1[[#This Row],[ÜK]]</f>
        <v>Négyesy Gábor</v>
      </c>
      <c r="C1942" s="3" t="str">
        <f>Table1[[#This Row],[Szla]]</f>
        <v>223/2026</v>
      </c>
      <c r="D1942" s="6">
        <f>Table1[[#This Row],[Kelt_hó]]</f>
        <v>1</v>
      </c>
      <c r="E1942" t="str">
        <f>Table1[[#This Row],[Vevő]]</f>
        <v>TWS Kft.</v>
      </c>
      <c r="F1942" t="str">
        <f>Table1[[#This Row],[Termékkör]]</f>
        <v>Textilkötelek hevederek</v>
      </c>
      <c r="G1942" s="4">
        <f>Table1[[#This Row],[SzumElad]]</f>
        <v>15610</v>
      </c>
      <c r="H1942" s="7">
        <f>Table1[[#This Row],[Jut_%]]</f>
        <v>16.170000000000002</v>
      </c>
      <c r="I1942" s="4">
        <f>Table1[[#This Row],[Jut]]</f>
        <v>2524.1370000000006</v>
      </c>
      <c r="J1942" s="4">
        <f>Table1[[#This Row],[Column1]]</f>
        <v>0</v>
      </c>
    </row>
    <row r="1943" spans="1:10" hidden="1" x14ac:dyDescent="0.3">
      <c r="A1943" s="2" t="str">
        <f>Table1[[#This Row],[Befolyt]]</f>
        <v>i</v>
      </c>
      <c r="B1943" t="str">
        <f>Table1[[#This Row],[ÜK]]</f>
        <v>Négyesy Gábor</v>
      </c>
      <c r="C1943" s="3" t="str">
        <f>Table1[[#This Row],[Szla]]</f>
        <v>223/2026</v>
      </c>
      <c r="D1943" s="6">
        <f>Table1[[#This Row],[Kelt_hó]]</f>
        <v>1</v>
      </c>
      <c r="E1943" t="str">
        <f>Table1[[#This Row],[Vevő]]</f>
        <v>TWS Kft.</v>
      </c>
      <c r="F1943" t="str">
        <f>Table1[[#This Row],[Termékkör]]</f>
        <v>Textilkötelek hevederek</v>
      </c>
      <c r="G1943" s="4">
        <f>Table1[[#This Row],[SzumElad]]</f>
        <v>4400</v>
      </c>
      <c r="H1943" s="7">
        <f>Table1[[#This Row],[Jut_%]]</f>
        <v>19.55</v>
      </c>
      <c r="I1943" s="4">
        <f>Table1[[#This Row],[Jut]]</f>
        <v>860.2</v>
      </c>
      <c r="J1943" s="4">
        <f>Table1[[#This Row],[Column1]]</f>
        <v>0</v>
      </c>
    </row>
    <row r="1944" spans="1:10" hidden="1" x14ac:dyDescent="0.3">
      <c r="A1944" s="2" t="str">
        <f>Table1[[#This Row],[Befolyt]]</f>
        <v>i</v>
      </c>
      <c r="B1944" t="str">
        <f>Table1[[#This Row],[ÜK]]</f>
        <v>Négyesy Gábor</v>
      </c>
      <c r="C1944" s="3" t="str">
        <f>Table1[[#This Row],[Szla]]</f>
        <v>223/2026</v>
      </c>
      <c r="D1944" s="6">
        <f>Table1[[#This Row],[Kelt_hó]]</f>
        <v>1</v>
      </c>
      <c r="E1944" t="str">
        <f>Table1[[#This Row],[Vevő]]</f>
        <v>TWS Kft.</v>
      </c>
      <c r="F1944" t="str">
        <f>Table1[[#This Row],[Termékkör]]</f>
        <v>Textilkötelek hevederek</v>
      </c>
      <c r="G1944" s="4">
        <f>Table1[[#This Row],[SzumElad]]</f>
        <v>17600</v>
      </c>
      <c r="H1944" s="7">
        <f>Table1[[#This Row],[Jut_%]]</f>
        <v>19.55</v>
      </c>
      <c r="I1944" s="4">
        <f>Table1[[#This Row],[Jut]]</f>
        <v>3440.8</v>
      </c>
      <c r="J1944" s="4">
        <f>Table1[[#This Row],[Column1]]</f>
        <v>0</v>
      </c>
    </row>
    <row r="1945" spans="1:10" hidden="1" x14ac:dyDescent="0.3">
      <c r="A1945" s="2" t="str">
        <f>Table1[[#This Row],[Befolyt]]</f>
        <v>i</v>
      </c>
      <c r="B1945" t="str">
        <f>Table1[[#This Row],[ÜK]]</f>
        <v>Négyesy Gábor</v>
      </c>
      <c r="C1945" s="3" t="str">
        <f>Table1[[#This Row],[Szla]]</f>
        <v>222/2026</v>
      </c>
      <c r="D1945" s="6">
        <f>Table1[[#This Row],[Kelt_hó]]</f>
        <v>1</v>
      </c>
      <c r="E1945" t="str">
        <f>Table1[[#This Row],[Vevő]]</f>
        <v>TWS Kft.</v>
      </c>
      <c r="F1945" t="str">
        <f>Table1[[#This Row],[Termékkör]]</f>
        <v>Vizsgálat</v>
      </c>
      <c r="G1945" s="4">
        <f>Table1[[#This Row],[SzumElad]]</f>
        <v>105850</v>
      </c>
      <c r="H1945" s="7">
        <f>Table1[[#This Row],[Jut_%]]</f>
        <v>10</v>
      </c>
      <c r="I1945" s="4">
        <f>Table1[[#This Row],[Jut]]</f>
        <v>10585</v>
      </c>
      <c r="J1945" s="4">
        <f>Table1[[#This Row],[Column1]]</f>
        <v>0</v>
      </c>
    </row>
    <row r="1946" spans="1:10" hidden="1" x14ac:dyDescent="0.3">
      <c r="A1946" s="2" t="str">
        <f>Table1[[#This Row],[Befolyt]]</f>
        <v>i</v>
      </c>
      <c r="B1946" t="str">
        <f>Table1[[#This Row],[ÜK]]</f>
        <v>Négyesy Gábor</v>
      </c>
      <c r="C1946" s="3" t="str">
        <f>Table1[[#This Row],[Szla]]</f>
        <v>222/2026</v>
      </c>
      <c r="D1946" s="6">
        <f>Table1[[#This Row],[Kelt_hó]]</f>
        <v>1</v>
      </c>
      <c r="E1946" t="str">
        <f>Table1[[#This Row],[Vevő]]</f>
        <v>TWS Kft.</v>
      </c>
      <c r="F1946" t="str">
        <f>Table1[[#This Row],[Termékkör]]</f>
        <v>Lánc függesztékek</v>
      </c>
      <c r="G1946" s="4">
        <f>Table1[[#This Row],[SzumElad]]</f>
        <v>978</v>
      </c>
      <c r="H1946" s="7">
        <f>Table1[[#This Row],[Jut_%]]</f>
        <v>12.16</v>
      </c>
      <c r="I1946" s="4">
        <f>Table1[[#This Row],[Jut]]</f>
        <v>118.92479999999999</v>
      </c>
      <c r="J1946" s="4">
        <f>Table1[[#This Row],[Column1]]</f>
        <v>0</v>
      </c>
    </row>
    <row r="1947" spans="1:10" hidden="1" x14ac:dyDescent="0.3">
      <c r="A1947" s="2" t="str">
        <f>Table1[[#This Row],[Befolyt]]</f>
        <v>i</v>
      </c>
      <c r="B1947" t="str">
        <f>Table1[[#This Row],[ÜK]]</f>
        <v>Négyesy Gábor</v>
      </c>
      <c r="C1947" s="3" t="str">
        <f>Table1[[#This Row],[Szla]]</f>
        <v>222/2026</v>
      </c>
      <c r="D1947" s="6">
        <f>Table1[[#This Row],[Kelt_hó]]</f>
        <v>1</v>
      </c>
      <c r="E1947" t="str">
        <f>Table1[[#This Row],[Vevő]]</f>
        <v>TWS Kft.</v>
      </c>
      <c r="F1947" t="str">
        <f>Table1[[#This Row],[Termékkör]]</f>
        <v>Lánc függesztékek</v>
      </c>
      <c r="G1947" s="4">
        <f>Table1[[#This Row],[SzumElad]]</f>
        <v>1485</v>
      </c>
      <c r="H1947" s="7">
        <f>Table1[[#This Row],[Jut_%]]</f>
        <v>5</v>
      </c>
      <c r="I1947" s="4">
        <f>Table1[[#This Row],[Jut]]</f>
        <v>74.25</v>
      </c>
      <c r="J1947" s="4">
        <f>Table1[[#This Row],[Column1]]</f>
        <v>0</v>
      </c>
    </row>
    <row r="1948" spans="1:10" hidden="1" x14ac:dyDescent="0.3">
      <c r="A1948" s="2" t="str">
        <f>Table1[[#This Row],[Befolyt]]</f>
        <v>i</v>
      </c>
      <c r="B1948" t="str">
        <f>Table1[[#This Row],[ÜK]]</f>
        <v>Négyesy Gábor</v>
      </c>
      <c r="C1948" s="3" t="str">
        <f>Table1[[#This Row],[Szla]]</f>
        <v>221/2026</v>
      </c>
      <c r="D1948" s="6">
        <f>Table1[[#This Row],[Kelt_hó]]</f>
        <v>1</v>
      </c>
      <c r="E1948" t="str">
        <f>Table1[[#This Row],[Vevő]]</f>
        <v>Lifting Trade Kft</v>
      </c>
      <c r="F1948" t="str">
        <f>Table1[[#This Row],[Termékkör]]</f>
        <v>Vizsgálat</v>
      </c>
      <c r="G1948" s="4">
        <f>Table1[[#This Row],[SzumElad]]</f>
        <v>67430</v>
      </c>
      <c r="H1948" s="7">
        <f>Table1[[#This Row],[Jut_%]]</f>
        <v>10</v>
      </c>
      <c r="I1948" s="4">
        <f>Table1[[#This Row],[Jut]]</f>
        <v>6743</v>
      </c>
      <c r="J1948" s="4">
        <f>Table1[[#This Row],[Column1]]</f>
        <v>0</v>
      </c>
    </row>
    <row r="1949" spans="1:10" hidden="1" x14ac:dyDescent="0.3">
      <c r="A1949" s="2" t="str">
        <f>Table1[[#This Row],[Befolyt]]</f>
        <v>i</v>
      </c>
      <c r="B1949" t="str">
        <f>Table1[[#This Row],[ÜK]]</f>
        <v>Négyesy Gábor</v>
      </c>
      <c r="C1949" s="3" t="str">
        <f>Table1[[#This Row],[Szla]]</f>
        <v>221/2026</v>
      </c>
      <c r="D1949" s="6">
        <f>Table1[[#This Row],[Kelt_hó]]</f>
        <v>1</v>
      </c>
      <c r="E1949" t="str">
        <f>Table1[[#This Row],[Vevő]]</f>
        <v>Lifting Trade Kft</v>
      </c>
      <c r="F1949" t="str">
        <f>Table1[[#This Row],[Termékkör]]</f>
        <v>Vizsgálat</v>
      </c>
      <c r="G1949" s="4">
        <f>Table1[[#This Row],[SzumElad]]</f>
        <v>35420</v>
      </c>
      <c r="H1949" s="7">
        <f>Table1[[#This Row],[Jut_%]]</f>
        <v>10</v>
      </c>
      <c r="I1949" s="4">
        <f>Table1[[#This Row],[Jut]]</f>
        <v>3542</v>
      </c>
      <c r="J1949" s="4">
        <f>Table1[[#This Row],[Column1]]</f>
        <v>0</v>
      </c>
    </row>
    <row r="1950" spans="1:10" hidden="1" x14ac:dyDescent="0.3">
      <c r="A1950" s="2" t="str">
        <f>Table1[[#This Row],[Befolyt]]</f>
        <v>i</v>
      </c>
      <c r="B1950" t="str">
        <f>Table1[[#This Row],[ÜK]]</f>
        <v>Négyesy Gábor</v>
      </c>
      <c r="C1950" s="3" t="str">
        <f>Table1[[#This Row],[Szla]]</f>
        <v>221/2026</v>
      </c>
      <c r="D1950" s="6">
        <f>Table1[[#This Row],[Kelt_hó]]</f>
        <v>1</v>
      </c>
      <c r="E1950" t="str">
        <f>Table1[[#This Row],[Vevő]]</f>
        <v>Lifting Trade Kft</v>
      </c>
      <c r="F1950" t="str">
        <f>Table1[[#This Row],[Termékkör]]</f>
        <v>Vizsgálat</v>
      </c>
      <c r="G1950" s="4">
        <f>Table1[[#This Row],[SzumElad]]</f>
        <v>54320</v>
      </c>
      <c r="H1950" s="7">
        <f>Table1[[#This Row],[Jut_%]]</f>
        <v>10</v>
      </c>
      <c r="I1950" s="4">
        <f>Table1[[#This Row],[Jut]]</f>
        <v>5432</v>
      </c>
      <c r="J1950" s="4">
        <f>Table1[[#This Row],[Column1]]</f>
        <v>0</v>
      </c>
    </row>
    <row r="1951" spans="1:10" hidden="1" x14ac:dyDescent="0.3">
      <c r="A1951" s="2" t="str">
        <f>Table1[[#This Row],[Befolyt]]</f>
        <v>i</v>
      </c>
      <c r="B1951" t="str">
        <f>Table1[[#This Row],[ÜK]]</f>
        <v>Négyesy Gábor</v>
      </c>
      <c r="C1951" s="3" t="str">
        <f>Table1[[#This Row],[Szla]]</f>
        <v>221/2026</v>
      </c>
      <c r="D1951" s="6">
        <f>Table1[[#This Row],[Kelt_hó]]</f>
        <v>1</v>
      </c>
      <c r="E1951" t="str">
        <f>Table1[[#This Row],[Vevő]]</f>
        <v>Lifting Trade Kft</v>
      </c>
      <c r="F1951" t="str">
        <f>Table1[[#This Row],[Termékkör]]</f>
        <v>Vizsgálat</v>
      </c>
      <c r="G1951" s="4">
        <f>Table1[[#This Row],[SzumElad]]</f>
        <v>6820</v>
      </c>
      <c r="H1951" s="7">
        <f>Table1[[#This Row],[Jut_%]]</f>
        <v>10</v>
      </c>
      <c r="I1951" s="4">
        <f>Table1[[#This Row],[Jut]]</f>
        <v>682</v>
      </c>
      <c r="J1951" s="4">
        <f>Table1[[#This Row],[Column1]]</f>
        <v>0</v>
      </c>
    </row>
    <row r="1952" spans="1:10" hidden="1" x14ac:dyDescent="0.3">
      <c r="A1952" s="2" t="str">
        <f>Table1[[#This Row],[Befolyt]]</f>
        <v>i</v>
      </c>
      <c r="B1952" t="str">
        <f>Table1[[#This Row],[ÜK]]</f>
        <v>Négyesy Gábor</v>
      </c>
      <c r="C1952" s="3" t="str">
        <f>Table1[[#This Row],[Szla]]</f>
        <v>221/2026</v>
      </c>
      <c r="D1952" s="6">
        <f>Table1[[#This Row],[Kelt_hó]]</f>
        <v>1</v>
      </c>
      <c r="E1952" t="str">
        <f>Table1[[#This Row],[Vevő]]</f>
        <v>Lifting Trade Kft</v>
      </c>
      <c r="F1952" t="str">
        <f>Table1[[#This Row],[Termékkör]]</f>
        <v>Vizsgálat</v>
      </c>
      <c r="G1952" s="4">
        <f>Table1[[#This Row],[SzumElad]]</f>
        <v>6820</v>
      </c>
      <c r="H1952" s="7">
        <f>Table1[[#This Row],[Jut_%]]</f>
        <v>10</v>
      </c>
      <c r="I1952" s="4">
        <f>Table1[[#This Row],[Jut]]</f>
        <v>682</v>
      </c>
      <c r="J1952" s="4">
        <f>Table1[[#This Row],[Column1]]</f>
        <v>0</v>
      </c>
    </row>
    <row r="1953" spans="1:10" hidden="1" x14ac:dyDescent="0.3">
      <c r="A1953" s="2" t="str">
        <f>Table1[[#This Row],[Befolyt]]</f>
        <v>i</v>
      </c>
      <c r="B1953" t="str">
        <f>Table1[[#This Row],[ÜK]]</f>
        <v>Négyesy Gábor</v>
      </c>
      <c r="C1953" s="3" t="str">
        <f>Table1[[#This Row],[Szla]]</f>
        <v>221/2026</v>
      </c>
      <c r="D1953" s="6">
        <f>Table1[[#This Row],[Kelt_hó]]</f>
        <v>1</v>
      </c>
      <c r="E1953" t="str">
        <f>Table1[[#This Row],[Vevő]]</f>
        <v>Lifting Trade Kft</v>
      </c>
      <c r="F1953" t="str">
        <f>Table1[[#This Row],[Termékkör]]</f>
        <v>Vizsgálat</v>
      </c>
      <c r="G1953" s="4">
        <f>Table1[[#This Row],[SzumElad]]</f>
        <v>46420</v>
      </c>
      <c r="H1953" s="7">
        <f>Table1[[#This Row],[Jut_%]]</f>
        <v>10</v>
      </c>
      <c r="I1953" s="4">
        <f>Table1[[#This Row],[Jut]]</f>
        <v>4642</v>
      </c>
      <c r="J1953" s="4">
        <f>Table1[[#This Row],[Column1]]</f>
        <v>0</v>
      </c>
    </row>
    <row r="1954" spans="1:10" hidden="1" x14ac:dyDescent="0.3">
      <c r="A1954" s="2" t="str">
        <f>Table1[[#This Row],[Befolyt]]</f>
        <v>i</v>
      </c>
      <c r="B1954" t="str">
        <f>Table1[[#This Row],[ÜK]]</f>
        <v>Négyesy Gábor</v>
      </c>
      <c r="C1954" s="3" t="str">
        <f>Table1[[#This Row],[Szla]]</f>
        <v>221/2026</v>
      </c>
      <c r="D1954" s="6">
        <f>Table1[[#This Row],[Kelt_hó]]</f>
        <v>1</v>
      </c>
      <c r="E1954" t="str">
        <f>Table1[[#This Row],[Vevő]]</f>
        <v>Lifting Trade Kft</v>
      </c>
      <c r="F1954" t="str">
        <f>Table1[[#This Row],[Termékkör]]</f>
        <v>Vizsgálat</v>
      </c>
      <c r="G1954" s="4">
        <f>Table1[[#This Row],[SzumElad]]</f>
        <v>13860</v>
      </c>
      <c r="H1954" s="7">
        <f>Table1[[#This Row],[Jut_%]]</f>
        <v>10</v>
      </c>
      <c r="I1954" s="4">
        <f>Table1[[#This Row],[Jut]]</f>
        <v>1386</v>
      </c>
      <c r="J1954" s="4">
        <f>Table1[[#This Row],[Column1]]</f>
        <v>0</v>
      </c>
    </row>
    <row r="1955" spans="1:10" hidden="1" x14ac:dyDescent="0.3">
      <c r="A1955" s="2" t="str">
        <f>Table1[[#This Row],[Befolyt]]</f>
        <v>i</v>
      </c>
      <c r="B1955" t="str">
        <f>Table1[[#This Row],[ÜK]]</f>
        <v>Négyesy Gábor</v>
      </c>
      <c r="C1955" s="3" t="str">
        <f>Table1[[#This Row],[Szla]]</f>
        <v>221/2026</v>
      </c>
      <c r="D1955" s="6">
        <f>Table1[[#This Row],[Kelt_hó]]</f>
        <v>1</v>
      </c>
      <c r="E1955" t="str">
        <f>Table1[[#This Row],[Vevő]]</f>
        <v>Lifting Trade Kft</v>
      </c>
      <c r="F1955" t="str">
        <f>Table1[[#This Row],[Termékkör]]</f>
        <v>Vizsgálat</v>
      </c>
      <c r="G1955" s="4">
        <f>Table1[[#This Row],[SzumElad]]</f>
        <v>179795</v>
      </c>
      <c r="H1955" s="7">
        <f>Table1[[#This Row],[Jut_%]]</f>
        <v>10</v>
      </c>
      <c r="I1955" s="4">
        <f>Table1[[#This Row],[Jut]]</f>
        <v>17979.5</v>
      </c>
      <c r="J1955" s="4">
        <f>Table1[[#This Row],[Column1]]</f>
        <v>0</v>
      </c>
    </row>
    <row r="1956" spans="1:10" hidden="1" x14ac:dyDescent="0.3">
      <c r="A1956" s="2" t="str">
        <f>Table1[[#This Row],[Befolyt]]</f>
        <v>i</v>
      </c>
      <c r="B1956" t="str">
        <f>Table1[[#This Row],[ÜK]]</f>
        <v>Négyesy Gábor</v>
      </c>
      <c r="C1956" s="3" t="str">
        <f>Table1[[#This Row],[Szla]]</f>
        <v>221/2026</v>
      </c>
      <c r="D1956" s="6">
        <f>Table1[[#This Row],[Kelt_hó]]</f>
        <v>1</v>
      </c>
      <c r="E1956" t="str">
        <f>Table1[[#This Row],[Vevő]]</f>
        <v>Lifting Trade Kft</v>
      </c>
      <c r="F1956" t="str">
        <f>Table1[[#This Row],[Termékkör]]</f>
        <v>Vizsgálat</v>
      </c>
      <c r="G1956" s="4">
        <f>Table1[[#This Row],[SzumElad]]</f>
        <v>20240</v>
      </c>
      <c r="H1956" s="7">
        <f>Table1[[#This Row],[Jut_%]]</f>
        <v>10</v>
      </c>
      <c r="I1956" s="4">
        <f>Table1[[#This Row],[Jut]]</f>
        <v>2024</v>
      </c>
      <c r="J1956" s="4">
        <f>Table1[[#This Row],[Column1]]</f>
        <v>0</v>
      </c>
    </row>
    <row r="1957" spans="1:10" hidden="1" x14ac:dyDescent="0.3">
      <c r="A1957" s="2" t="str">
        <f>Table1[[#This Row],[Befolyt]]</f>
        <v>i</v>
      </c>
      <c r="B1957" t="str">
        <f>Table1[[#This Row],[ÜK]]</f>
        <v>Négyesy Gábor</v>
      </c>
      <c r="C1957" s="3" t="str">
        <f>Table1[[#This Row],[Szla]]</f>
        <v>221/2026</v>
      </c>
      <c r="D1957" s="6">
        <f>Table1[[#This Row],[Kelt_hó]]</f>
        <v>1</v>
      </c>
      <c r="E1957" t="str">
        <f>Table1[[#This Row],[Vevő]]</f>
        <v>Lifting Trade Kft</v>
      </c>
      <c r="F1957" t="str">
        <f>Table1[[#This Row],[Termékkör]]</f>
        <v>Vizsgálat</v>
      </c>
      <c r="G1957" s="4">
        <f>Table1[[#This Row],[SzumElad]]</f>
        <v>5060</v>
      </c>
      <c r="H1957" s="7">
        <f>Table1[[#This Row],[Jut_%]]</f>
        <v>10</v>
      </c>
      <c r="I1957" s="4">
        <f>Table1[[#This Row],[Jut]]</f>
        <v>506</v>
      </c>
      <c r="J1957" s="4">
        <f>Table1[[#This Row],[Column1]]</f>
        <v>0</v>
      </c>
    </row>
    <row r="1958" spans="1:10" hidden="1" x14ac:dyDescent="0.3">
      <c r="A1958" s="2" t="str">
        <f>Table1[[#This Row],[Befolyt]]</f>
        <v>i</v>
      </c>
      <c r="B1958" t="str">
        <f>Table1[[#This Row],[ÜK]]</f>
        <v>Négyesy Gábor</v>
      </c>
      <c r="C1958" s="3" t="str">
        <f>Table1[[#This Row],[Szla]]</f>
        <v>221/2026</v>
      </c>
      <c r="D1958" s="6">
        <f>Table1[[#This Row],[Kelt_hó]]</f>
        <v>1</v>
      </c>
      <c r="E1958" t="str">
        <f>Table1[[#This Row],[Vevő]]</f>
        <v>Lifting Trade Kft</v>
      </c>
      <c r="F1958" t="str">
        <f>Table1[[#This Row],[Termékkör]]</f>
        <v>Vizsgálat</v>
      </c>
      <c r="G1958" s="4">
        <f>Table1[[#This Row],[SzumElad]]</f>
        <v>33660</v>
      </c>
      <c r="H1958" s="7">
        <f>Table1[[#This Row],[Jut_%]]</f>
        <v>10</v>
      </c>
      <c r="I1958" s="4">
        <f>Table1[[#This Row],[Jut]]</f>
        <v>3366</v>
      </c>
      <c r="J1958" s="4">
        <f>Table1[[#This Row],[Column1]]</f>
        <v>0</v>
      </c>
    </row>
    <row r="1959" spans="1:10" hidden="1" x14ac:dyDescent="0.3">
      <c r="A1959" s="2" t="str">
        <f>Table1[[#This Row],[Befolyt]]</f>
        <v>i</v>
      </c>
      <c r="B1959" t="str">
        <f>Table1[[#This Row],[ÜK]]</f>
        <v>Négyesy Gábor</v>
      </c>
      <c r="C1959" s="3" t="str">
        <f>Table1[[#This Row],[Szla]]</f>
        <v>221/2026</v>
      </c>
      <c r="D1959" s="6">
        <f>Table1[[#This Row],[Kelt_hó]]</f>
        <v>1</v>
      </c>
      <c r="E1959" t="str">
        <f>Table1[[#This Row],[Vevő]]</f>
        <v>Lifting Trade Kft</v>
      </c>
      <c r="F1959" t="str">
        <f>Table1[[#This Row],[Termékkör]]</f>
        <v>Vizsgálat</v>
      </c>
      <c r="G1959" s="4">
        <f>Table1[[#This Row],[SzumElad]]</f>
        <v>58080</v>
      </c>
      <c r="H1959" s="7">
        <f>Table1[[#This Row],[Jut_%]]</f>
        <v>10</v>
      </c>
      <c r="I1959" s="4">
        <f>Table1[[#This Row],[Jut]]</f>
        <v>5808</v>
      </c>
      <c r="J1959" s="4">
        <f>Table1[[#This Row],[Column1]]</f>
        <v>0</v>
      </c>
    </row>
    <row r="1960" spans="1:10" hidden="1" x14ac:dyDescent="0.3">
      <c r="A1960" s="2" t="str">
        <f>Table1[[#This Row],[Befolyt]]</f>
        <v>i</v>
      </c>
      <c r="B1960" t="str">
        <f>Table1[[#This Row],[ÜK]]</f>
        <v>Négyesy Gábor</v>
      </c>
      <c r="C1960" s="3" t="str">
        <f>Table1[[#This Row],[Szla]]</f>
        <v>221/2026</v>
      </c>
      <c r="D1960" s="6">
        <f>Table1[[#This Row],[Kelt_hó]]</f>
        <v>1</v>
      </c>
      <c r="E1960" t="str">
        <f>Table1[[#This Row],[Vevő]]</f>
        <v>Lifting Trade Kft</v>
      </c>
      <c r="F1960" t="str">
        <f>Table1[[#This Row],[Termékkör]]</f>
        <v>Vizsgálat</v>
      </c>
      <c r="G1960" s="4">
        <f>Table1[[#This Row],[SzumElad]]</f>
        <v>31020</v>
      </c>
      <c r="H1960" s="7">
        <f>Table1[[#This Row],[Jut_%]]</f>
        <v>10</v>
      </c>
      <c r="I1960" s="4">
        <f>Table1[[#This Row],[Jut]]</f>
        <v>3102</v>
      </c>
      <c r="J1960" s="4">
        <f>Table1[[#This Row],[Column1]]</f>
        <v>0</v>
      </c>
    </row>
    <row r="1961" spans="1:10" hidden="1" x14ac:dyDescent="0.3">
      <c r="A1961" s="2" t="str">
        <f>Table1[[#This Row],[Befolyt]]</f>
        <v>i</v>
      </c>
      <c r="B1961" t="str">
        <f>Table1[[#This Row],[ÜK]]</f>
        <v>Négyesy Gábor</v>
      </c>
      <c r="C1961" s="3" t="str">
        <f>Table1[[#This Row],[Szla]]</f>
        <v>221/2026</v>
      </c>
      <c r="D1961" s="6">
        <f>Table1[[#This Row],[Kelt_hó]]</f>
        <v>1</v>
      </c>
      <c r="E1961" t="str">
        <f>Table1[[#This Row],[Vevő]]</f>
        <v>Lifting Trade Kft</v>
      </c>
      <c r="F1961" t="str">
        <f>Table1[[#This Row],[Termékkör]]</f>
        <v>Vizsgálat</v>
      </c>
      <c r="G1961" s="4">
        <f>Table1[[#This Row],[SzumElad]]</f>
        <v>22220</v>
      </c>
      <c r="H1961" s="7">
        <f>Table1[[#This Row],[Jut_%]]</f>
        <v>10</v>
      </c>
      <c r="I1961" s="4">
        <f>Table1[[#This Row],[Jut]]</f>
        <v>2222</v>
      </c>
      <c r="J1961" s="4">
        <f>Table1[[#This Row],[Column1]]</f>
        <v>0</v>
      </c>
    </row>
    <row r="1962" spans="1:10" hidden="1" x14ac:dyDescent="0.3">
      <c r="A1962" s="2" t="str">
        <f>Table1[[#This Row],[Befolyt]]</f>
        <v>i</v>
      </c>
      <c r="B1962" t="str">
        <f>Table1[[#This Row],[ÜK]]</f>
        <v>Négyesy Gábor</v>
      </c>
      <c r="C1962" s="3" t="str">
        <f>Table1[[#This Row],[Szla]]</f>
        <v>221/2026</v>
      </c>
      <c r="D1962" s="6">
        <f>Table1[[#This Row],[Kelt_hó]]</f>
        <v>1</v>
      </c>
      <c r="E1962" t="str">
        <f>Table1[[#This Row],[Vevő]]</f>
        <v>Lifting Trade Kft</v>
      </c>
      <c r="F1962" t="str">
        <f>Table1[[#This Row],[Termékkör]]</f>
        <v>Vizsgálat</v>
      </c>
      <c r="G1962" s="4">
        <f>Table1[[#This Row],[SzumElad]]</f>
        <v>8800</v>
      </c>
      <c r="H1962" s="7">
        <f>Table1[[#This Row],[Jut_%]]</f>
        <v>10</v>
      </c>
      <c r="I1962" s="4">
        <f>Table1[[#This Row],[Jut]]</f>
        <v>880</v>
      </c>
      <c r="J1962" s="4">
        <f>Table1[[#This Row],[Column1]]</f>
        <v>0</v>
      </c>
    </row>
    <row r="1963" spans="1:10" hidden="1" x14ac:dyDescent="0.3">
      <c r="A1963" s="2" t="str">
        <f>Table1[[#This Row],[Befolyt]]</f>
        <v>i</v>
      </c>
      <c r="B1963" t="str">
        <f>Table1[[#This Row],[ÜK]]</f>
        <v>Négyesy Gábor</v>
      </c>
      <c r="C1963" s="3" t="str">
        <f>Table1[[#This Row],[Szla]]</f>
        <v>221/2026</v>
      </c>
      <c r="D1963" s="6">
        <f>Table1[[#This Row],[Kelt_hó]]</f>
        <v>1</v>
      </c>
      <c r="E1963" t="str">
        <f>Table1[[#This Row],[Vevő]]</f>
        <v>Lifting Trade Kft</v>
      </c>
      <c r="F1963" t="str">
        <f>Table1[[#This Row],[Termékkör]]</f>
        <v>Vizsgálat</v>
      </c>
      <c r="G1963" s="4">
        <f>Table1[[#This Row],[SzumElad]]</f>
        <v>15180</v>
      </c>
      <c r="H1963" s="7">
        <f>Table1[[#This Row],[Jut_%]]</f>
        <v>10</v>
      </c>
      <c r="I1963" s="4">
        <f>Table1[[#This Row],[Jut]]</f>
        <v>1518</v>
      </c>
      <c r="J1963" s="4">
        <f>Table1[[#This Row],[Column1]]</f>
        <v>0</v>
      </c>
    </row>
    <row r="1964" spans="1:10" hidden="1" x14ac:dyDescent="0.3">
      <c r="A1964" s="2" t="str">
        <f>Table1[[#This Row],[Befolyt]]</f>
        <v>i</v>
      </c>
      <c r="B1964" t="str">
        <f>Table1[[#This Row],[ÜK]]</f>
        <v>Négyesy Gábor</v>
      </c>
      <c r="C1964" s="3" t="str">
        <f>Table1[[#This Row],[Szla]]</f>
        <v>221/2026</v>
      </c>
      <c r="D1964" s="6">
        <f>Table1[[#This Row],[Kelt_hó]]</f>
        <v>1</v>
      </c>
      <c r="E1964" t="str">
        <f>Table1[[#This Row],[Vevő]]</f>
        <v>Lifting Trade Kft</v>
      </c>
      <c r="F1964" t="str">
        <f>Table1[[#This Row],[Termékkör]]</f>
        <v>Kiszállás</v>
      </c>
      <c r="G1964" s="4">
        <f>Table1[[#This Row],[SzumElad]]</f>
        <v>6000</v>
      </c>
      <c r="H1964" s="7">
        <f>Table1[[#This Row],[Jut_%]]</f>
        <v>0</v>
      </c>
      <c r="I1964" s="4">
        <f>Table1[[#This Row],[Jut]]</f>
        <v>0</v>
      </c>
      <c r="J1964" s="4">
        <f>Table1[[#This Row],[Column1]]</f>
        <v>0</v>
      </c>
    </row>
    <row r="1965" spans="1:10" hidden="1" x14ac:dyDescent="0.3">
      <c r="A1965" s="2" t="str">
        <f>Table1[[#This Row],[Befolyt]]</f>
        <v>i</v>
      </c>
      <c r="B1965" t="str">
        <f>Table1[[#This Row],[ÜK]]</f>
        <v>Négyesy Gábor</v>
      </c>
      <c r="C1965" s="3" t="str">
        <f>Table1[[#This Row],[Szla]]</f>
        <v>221/2026</v>
      </c>
      <c r="D1965" s="6">
        <f>Table1[[#This Row],[Kelt_hó]]</f>
        <v>1</v>
      </c>
      <c r="E1965" t="str">
        <f>Table1[[#This Row],[Vevő]]</f>
        <v>Lifting Trade Kft</v>
      </c>
      <c r="F1965" t="str">
        <f>Table1[[#This Row],[Termékkör]]</f>
        <v>Lánc függesztékek</v>
      </c>
      <c r="G1965" s="4">
        <f>Table1[[#This Row],[SzumElad]]</f>
        <v>5800</v>
      </c>
      <c r="H1965" s="7">
        <f>Table1[[#This Row],[Jut_%]]</f>
        <v>5</v>
      </c>
      <c r="I1965" s="4">
        <f>Table1[[#This Row],[Jut]]</f>
        <v>290</v>
      </c>
      <c r="J1965" s="4">
        <f>Table1[[#This Row],[Column1]]</f>
        <v>0</v>
      </c>
    </row>
    <row r="1966" spans="1:10" hidden="1" x14ac:dyDescent="0.3">
      <c r="A1966" s="2" t="str">
        <f>Table1[[#This Row],[Befolyt]]</f>
        <v>i</v>
      </c>
      <c r="B1966" t="str">
        <f>Table1[[#This Row],[ÜK]]</f>
        <v>Négyesy Gábor</v>
      </c>
      <c r="C1966" s="3" t="str">
        <f>Table1[[#This Row],[Szla]]</f>
        <v>221/2026</v>
      </c>
      <c r="D1966" s="6">
        <f>Table1[[#This Row],[Kelt_hó]]</f>
        <v>1</v>
      </c>
      <c r="E1966" t="str">
        <f>Table1[[#This Row],[Vevő]]</f>
        <v>Lifting Trade Kft</v>
      </c>
      <c r="F1966" t="str">
        <f>Table1[[#This Row],[Termékkör]]</f>
        <v>Lánc függesztékek</v>
      </c>
      <c r="G1966" s="4">
        <f>Table1[[#This Row],[SzumElad]]</f>
        <v>2900</v>
      </c>
      <c r="H1966" s="7">
        <f>Table1[[#This Row],[Jut_%]]</f>
        <v>5</v>
      </c>
      <c r="I1966" s="4">
        <f>Table1[[#This Row],[Jut]]</f>
        <v>145</v>
      </c>
      <c r="J1966" s="4">
        <f>Table1[[#This Row],[Column1]]</f>
        <v>0</v>
      </c>
    </row>
    <row r="1967" spans="1:10" hidden="1" x14ac:dyDescent="0.3">
      <c r="A1967" s="2" t="str">
        <f>Table1[[#This Row],[Befolyt]]</f>
        <v>i</v>
      </c>
      <c r="B1967" t="str">
        <f>Table1[[#This Row],[ÜK]]</f>
        <v>Négyesy Gábor</v>
      </c>
      <c r="C1967" s="3" t="str">
        <f>Table1[[#This Row],[Szla]]</f>
        <v>221/2026</v>
      </c>
      <c r="D1967" s="6">
        <f>Table1[[#This Row],[Kelt_hó]]</f>
        <v>1</v>
      </c>
      <c r="E1967" t="str">
        <f>Table1[[#This Row],[Vevő]]</f>
        <v>Lifting Trade Kft</v>
      </c>
      <c r="F1967" t="str">
        <f>Table1[[#This Row],[Termékkör]]</f>
        <v>Lánc függesztékek</v>
      </c>
      <c r="G1967" s="4">
        <f>Table1[[#This Row],[SzumElad]]</f>
        <v>3920</v>
      </c>
      <c r="H1967" s="7">
        <f>Table1[[#This Row],[Jut_%]]</f>
        <v>8.57</v>
      </c>
      <c r="I1967" s="4">
        <f>Table1[[#This Row],[Jut]]</f>
        <v>335.94400000000002</v>
      </c>
      <c r="J1967" s="4">
        <f>Table1[[#This Row],[Column1]]</f>
        <v>0</v>
      </c>
    </row>
    <row r="1968" spans="1:10" hidden="1" x14ac:dyDescent="0.3">
      <c r="A1968" s="2" t="str">
        <f>Table1[[#This Row],[Befolyt]]</f>
        <v>i</v>
      </c>
      <c r="B1968" t="str">
        <f>Table1[[#This Row],[ÜK]]</f>
        <v>Négyesy Gábor</v>
      </c>
      <c r="C1968" s="3" t="str">
        <f>Table1[[#This Row],[Szla]]</f>
        <v>221/2026</v>
      </c>
      <c r="D1968" s="6">
        <f>Table1[[#This Row],[Kelt_hó]]</f>
        <v>1</v>
      </c>
      <c r="E1968" t="str">
        <f>Table1[[#This Row],[Vevő]]</f>
        <v>Lifting Trade Kft</v>
      </c>
      <c r="F1968" t="str">
        <f>Table1[[#This Row],[Termékkör]]</f>
        <v>Lánc függesztékek</v>
      </c>
      <c r="G1968" s="4">
        <f>Table1[[#This Row],[SzumElad]]</f>
        <v>1540</v>
      </c>
      <c r="H1968" s="7">
        <f>Table1[[#This Row],[Jut_%]]</f>
        <v>11.82</v>
      </c>
      <c r="I1968" s="4">
        <f>Table1[[#This Row],[Jut]]</f>
        <v>182.02799999999999</v>
      </c>
      <c r="J1968" s="4">
        <f>Table1[[#This Row],[Column1]]</f>
        <v>0</v>
      </c>
    </row>
    <row r="1969" spans="1:10" hidden="1" x14ac:dyDescent="0.3">
      <c r="A1969" s="2" t="str">
        <f>Table1[[#This Row],[Befolyt]]</f>
        <v>i</v>
      </c>
      <c r="B1969" t="str">
        <f>Table1[[#This Row],[ÜK]]</f>
        <v>Négyesy Gábor</v>
      </c>
      <c r="C1969" s="3" t="str">
        <f>Table1[[#This Row],[Szla]]</f>
        <v>221/2026</v>
      </c>
      <c r="D1969" s="6">
        <f>Table1[[#This Row],[Kelt_hó]]</f>
        <v>1</v>
      </c>
      <c r="E1969" t="str">
        <f>Table1[[#This Row],[Vevő]]</f>
        <v>Lifting Trade Kft</v>
      </c>
      <c r="F1969" t="str">
        <f>Table1[[#This Row],[Termékkör]]</f>
        <v>Saját munka</v>
      </c>
      <c r="G1969" s="4">
        <f>Table1[[#This Row],[SzumElad]]</f>
        <v>12000</v>
      </c>
      <c r="H1969" s="7">
        <f>Table1[[#This Row],[Jut_%]]</f>
        <v>0</v>
      </c>
      <c r="I1969" s="4">
        <f>Table1[[#This Row],[Jut]]</f>
        <v>0</v>
      </c>
      <c r="J1969" s="4">
        <f>Table1[[#This Row],[Column1]]</f>
        <v>0</v>
      </c>
    </row>
    <row r="1970" spans="1:10" hidden="1" x14ac:dyDescent="0.3">
      <c r="A1970" s="2" t="str">
        <f>Table1[[#This Row],[Befolyt]]</f>
        <v>i</v>
      </c>
      <c r="B1970" t="str">
        <f>Table1[[#This Row],[ÜK]]</f>
        <v>Négyesy Gábor</v>
      </c>
      <c r="C1970" s="3" t="str">
        <f>Table1[[#This Row],[Szla]]</f>
        <v>221/2026</v>
      </c>
      <c r="D1970" s="6">
        <f>Table1[[#This Row],[Kelt_hó]]</f>
        <v>1</v>
      </c>
      <c r="E1970" t="str">
        <f>Table1[[#This Row],[Vevő]]</f>
        <v>Lifting Trade Kft</v>
      </c>
      <c r="F1970" t="str">
        <f>Table1[[#This Row],[Termékkör]]</f>
        <v>Lánc függesztékek</v>
      </c>
      <c r="G1970" s="4">
        <f>Table1[[#This Row],[SzumElad]]</f>
        <v>13940</v>
      </c>
      <c r="H1970" s="7">
        <f>Table1[[#This Row],[Jut_%]]</f>
        <v>7.51</v>
      </c>
      <c r="I1970" s="4">
        <f>Table1[[#This Row],[Jut]]</f>
        <v>1046.894</v>
      </c>
      <c r="J1970" s="4">
        <f>Table1[[#This Row],[Column1]]</f>
        <v>0</v>
      </c>
    </row>
    <row r="1971" spans="1:10" hidden="1" x14ac:dyDescent="0.3">
      <c r="A1971" s="2" t="str">
        <f>Table1[[#This Row],[Befolyt]]</f>
        <v>i</v>
      </c>
      <c r="B1971" t="str">
        <f>Table1[[#This Row],[ÜK]]</f>
        <v>Négyesy Gábor</v>
      </c>
      <c r="C1971" s="3" t="str">
        <f>Table1[[#This Row],[Szla]]</f>
        <v>221/2026</v>
      </c>
      <c r="D1971" s="6">
        <f>Table1[[#This Row],[Kelt_hó]]</f>
        <v>1</v>
      </c>
      <c r="E1971" t="str">
        <f>Table1[[#This Row],[Vevő]]</f>
        <v>Lifting Trade Kft</v>
      </c>
      <c r="F1971" t="str">
        <f>Table1[[#This Row],[Termékkör]]</f>
        <v>Lánc függesztékek</v>
      </c>
      <c r="G1971" s="4">
        <f>Table1[[#This Row],[SzumElad]]</f>
        <v>2420</v>
      </c>
      <c r="H1971" s="7">
        <f>Table1[[#This Row],[Jut_%]]</f>
        <v>14.26</v>
      </c>
      <c r="I1971" s="4">
        <f>Table1[[#This Row],[Jut]]</f>
        <v>345.09199999999998</v>
      </c>
      <c r="J1971" s="4">
        <f>Table1[[#This Row],[Column1]]</f>
        <v>0</v>
      </c>
    </row>
    <row r="1972" spans="1:10" hidden="1" x14ac:dyDescent="0.3">
      <c r="A1972" s="2" t="str">
        <f>Table1[[#This Row],[Befolyt]]</f>
        <v>i</v>
      </c>
      <c r="B1972" t="str">
        <f>Table1[[#This Row],[ÜK]]</f>
        <v>Négyesy Gábor</v>
      </c>
      <c r="C1972" s="3" t="str">
        <f>Table1[[#This Row],[Szla]]</f>
        <v>221/2026</v>
      </c>
      <c r="D1972" s="6">
        <f>Table1[[#This Row],[Kelt_hó]]</f>
        <v>1</v>
      </c>
      <c r="E1972" t="str">
        <f>Table1[[#This Row],[Vevő]]</f>
        <v>Lifting Trade Kft</v>
      </c>
      <c r="F1972" t="str">
        <f>Table1[[#This Row],[Termékkör]]</f>
        <v>Lánc függesztékek</v>
      </c>
      <c r="G1972" s="4">
        <f>Table1[[#This Row],[SzumElad]]</f>
        <v>3630</v>
      </c>
      <c r="H1972" s="7">
        <f>Table1[[#This Row],[Jut_%]]</f>
        <v>14.26</v>
      </c>
      <c r="I1972" s="4">
        <f>Table1[[#This Row],[Jut]]</f>
        <v>517.63799999999992</v>
      </c>
      <c r="J1972" s="4">
        <f>Table1[[#This Row],[Column1]]</f>
        <v>0</v>
      </c>
    </row>
    <row r="1973" spans="1:10" hidden="1" x14ac:dyDescent="0.3">
      <c r="A1973" s="2" t="str">
        <f>Table1[[#This Row],[Befolyt]]</f>
        <v>i</v>
      </c>
      <c r="B1973" t="str">
        <f>Table1[[#This Row],[ÜK]]</f>
        <v>Négyesy Gábor</v>
      </c>
      <c r="C1973" s="3" t="str">
        <f>Table1[[#This Row],[Szla]]</f>
        <v>221/2026</v>
      </c>
      <c r="D1973" s="6">
        <f>Table1[[#This Row],[Kelt_hó]]</f>
        <v>1</v>
      </c>
      <c r="E1973" t="str">
        <f>Table1[[#This Row],[Vevő]]</f>
        <v>Lifting Trade Kft</v>
      </c>
      <c r="F1973" t="str">
        <f>Table1[[#This Row],[Termékkör]]</f>
        <v>Lánc függesztékek</v>
      </c>
      <c r="G1973" s="4">
        <f>Table1[[#This Row],[SzumElad]]</f>
        <v>1690</v>
      </c>
      <c r="H1973" s="7">
        <f>Table1[[#This Row],[Jut_%]]</f>
        <v>11.21</v>
      </c>
      <c r="I1973" s="4">
        <f>Table1[[#This Row],[Jut]]</f>
        <v>189.44900000000001</v>
      </c>
      <c r="J1973" s="4">
        <f>Table1[[#This Row],[Column1]]</f>
        <v>0</v>
      </c>
    </row>
    <row r="1974" spans="1:10" hidden="1" x14ac:dyDescent="0.3">
      <c r="A1974" s="2" t="str">
        <f>Table1[[#This Row],[Befolyt]]</f>
        <v>i</v>
      </c>
      <c r="B1974" t="str">
        <f>Table1[[#This Row],[ÜK]]</f>
        <v>Négyesy Gábor</v>
      </c>
      <c r="C1974" s="3" t="str">
        <f>Table1[[#This Row],[Szla]]</f>
        <v>221/2026</v>
      </c>
      <c r="D1974" s="6">
        <f>Table1[[#This Row],[Kelt_hó]]</f>
        <v>1</v>
      </c>
      <c r="E1974" t="str">
        <f>Table1[[#This Row],[Vevő]]</f>
        <v>Lifting Trade Kft</v>
      </c>
      <c r="F1974" t="str">
        <f>Table1[[#This Row],[Termékkör]]</f>
        <v>Lánc függesztékek</v>
      </c>
      <c r="G1974" s="4">
        <f>Table1[[#This Row],[SzumElad]]</f>
        <v>2740</v>
      </c>
      <c r="H1974" s="7">
        <f>Table1[[#This Row],[Jut_%]]</f>
        <v>13.99</v>
      </c>
      <c r="I1974" s="4">
        <f>Table1[[#This Row],[Jut]]</f>
        <v>383.32599999999996</v>
      </c>
      <c r="J1974" s="4">
        <f>Table1[[#This Row],[Column1]]</f>
        <v>0</v>
      </c>
    </row>
    <row r="1975" spans="1:10" hidden="1" x14ac:dyDescent="0.3">
      <c r="A1975" s="2" t="str">
        <f>Table1[[#This Row],[Befolyt]]</f>
        <v>i</v>
      </c>
      <c r="B1975" t="str">
        <f>Table1[[#This Row],[ÜK]]</f>
        <v>Négyesy Gábor</v>
      </c>
      <c r="C1975" s="3" t="str">
        <f>Table1[[#This Row],[Szla]]</f>
        <v>221/2026</v>
      </c>
      <c r="D1975" s="6">
        <f>Table1[[#This Row],[Kelt_hó]]</f>
        <v>1</v>
      </c>
      <c r="E1975" t="str">
        <f>Table1[[#This Row],[Vevő]]</f>
        <v>Lifting Trade Kft</v>
      </c>
      <c r="F1975" t="str">
        <f>Table1[[#This Row],[Termékkör]]</f>
        <v>Lánc függesztékek</v>
      </c>
      <c r="G1975" s="4">
        <f>Table1[[#This Row],[SzumElad]]</f>
        <v>1485</v>
      </c>
      <c r="H1975" s="7">
        <f>Table1[[#This Row],[Jut_%]]</f>
        <v>5</v>
      </c>
      <c r="I1975" s="4">
        <f>Table1[[#This Row],[Jut]]</f>
        <v>74.25</v>
      </c>
      <c r="J1975" s="4">
        <f>Table1[[#This Row],[Column1]]</f>
        <v>0</v>
      </c>
    </row>
    <row r="1976" spans="1:10" hidden="1" x14ac:dyDescent="0.3">
      <c r="A1976" s="2" t="str">
        <f>Table1[[#This Row],[Befolyt]]</f>
        <v>i</v>
      </c>
      <c r="B1976" t="str">
        <f>Table1[[#This Row],[ÜK]]</f>
        <v>H-ITB Kft.</v>
      </c>
      <c r="C1976" s="3" t="str">
        <f>Table1[[#This Row],[Szla]]</f>
        <v>220/2026</v>
      </c>
      <c r="D1976" s="6">
        <f>Table1[[#This Row],[Kelt_hó]]</f>
        <v>1</v>
      </c>
      <c r="E1976" t="str">
        <f>Table1[[#This Row],[Vevő]]</f>
        <v>Coel Számítástechnikai Kft.</v>
      </c>
      <c r="F1976" t="str">
        <f>Table1[[#This Row],[Termékkör]]</f>
        <v>Textilkötelek hevederek</v>
      </c>
      <c r="G1976" s="4">
        <f>Table1[[#This Row],[SzumElad]]</f>
        <v>58658.32</v>
      </c>
      <c r="H1976" s="7">
        <f>Table1[[#This Row],[Jut_%]]</f>
        <v>0</v>
      </c>
      <c r="I1976" s="4">
        <f>Table1[[#This Row],[Jut]]</f>
        <v>0</v>
      </c>
      <c r="J1976" s="4">
        <f>Table1[[#This Row],[Column1]]</f>
        <v>0</v>
      </c>
    </row>
    <row r="1977" spans="1:10" hidden="1" x14ac:dyDescent="0.3">
      <c r="A1977" s="2" t="str">
        <f>Table1[[#This Row],[Befolyt]]</f>
        <v>i</v>
      </c>
      <c r="B1977" t="str">
        <f>Table1[[#This Row],[ÜK]]</f>
        <v>Molnár Ferenc</v>
      </c>
      <c r="C1977" s="3" t="str">
        <f>Table1[[#This Row],[Szla]]</f>
        <v>219/2026</v>
      </c>
      <c r="D1977" s="6">
        <f>Table1[[#This Row],[Kelt_hó]]</f>
        <v>1</v>
      </c>
      <c r="E1977" t="str">
        <f>Table1[[#This Row],[Vevő]]</f>
        <v>Meiser Ferroste Kft.</v>
      </c>
      <c r="F1977" t="str">
        <f>Table1[[#This Row],[Termékkör]]</f>
        <v>Vizsgálat</v>
      </c>
      <c r="G1977" s="4">
        <f>Table1[[#This Row],[SzumElad]]</f>
        <v>59650</v>
      </c>
      <c r="H1977" s="7">
        <f>Table1[[#This Row],[Jut_%]]</f>
        <v>10</v>
      </c>
      <c r="I1977" s="4">
        <f>Table1[[#This Row],[Jut]]</f>
        <v>5965</v>
      </c>
      <c r="J1977" s="4">
        <f>Table1[[#This Row],[Column1]]</f>
        <v>0</v>
      </c>
    </row>
    <row r="1978" spans="1:10" hidden="1" x14ac:dyDescent="0.3">
      <c r="A1978" s="2" t="str">
        <f>Table1[[#This Row],[Befolyt]]</f>
        <v>i</v>
      </c>
      <c r="B1978" t="str">
        <f>Table1[[#This Row],[ÜK]]</f>
        <v>Molnár Ferenc</v>
      </c>
      <c r="C1978" s="3" t="str">
        <f>Table1[[#This Row],[Szla]]</f>
        <v>219/2026</v>
      </c>
      <c r="D1978" s="6">
        <f>Table1[[#This Row],[Kelt_hó]]</f>
        <v>1</v>
      </c>
      <c r="E1978" t="str">
        <f>Table1[[#This Row],[Vevő]]</f>
        <v>Meiser Ferroste Kft.</v>
      </c>
      <c r="F1978" t="str">
        <f>Table1[[#This Row],[Termékkör]]</f>
        <v>Vizsgálat</v>
      </c>
      <c r="G1978" s="4">
        <f>Table1[[#This Row],[SzumElad]]</f>
        <v>130650</v>
      </c>
      <c r="H1978" s="7">
        <f>Table1[[#This Row],[Jut_%]]</f>
        <v>10</v>
      </c>
      <c r="I1978" s="4">
        <f>Table1[[#This Row],[Jut]]</f>
        <v>13065</v>
      </c>
      <c r="J1978" s="4">
        <f>Table1[[#This Row],[Column1]]</f>
        <v>0</v>
      </c>
    </row>
    <row r="1979" spans="1:10" hidden="1" x14ac:dyDescent="0.3">
      <c r="A1979" s="2" t="str">
        <f>Table1[[#This Row],[Befolyt]]</f>
        <v>i</v>
      </c>
      <c r="B1979" t="str">
        <f>Table1[[#This Row],[ÜK]]</f>
        <v>Molnár Ferenc</v>
      </c>
      <c r="C1979" s="3" t="str">
        <f>Table1[[#This Row],[Szla]]</f>
        <v>219/2026</v>
      </c>
      <c r="D1979" s="6">
        <f>Table1[[#This Row],[Kelt_hó]]</f>
        <v>1</v>
      </c>
      <c r="E1979" t="str">
        <f>Table1[[#This Row],[Vevő]]</f>
        <v>Meiser Ferroste Kft.</v>
      </c>
      <c r="F1979" t="str">
        <f>Table1[[#This Row],[Termékkör]]</f>
        <v>Kiszállás</v>
      </c>
      <c r="G1979" s="4">
        <f>Table1[[#This Row],[SzumElad]]</f>
        <v>30500</v>
      </c>
      <c r="H1979" s="7">
        <f>Table1[[#This Row],[Jut_%]]</f>
        <v>0</v>
      </c>
      <c r="I1979" s="4">
        <f>Table1[[#This Row],[Jut]]</f>
        <v>0</v>
      </c>
      <c r="J1979" s="4">
        <f>Table1[[#This Row],[Column1]]</f>
        <v>0</v>
      </c>
    </row>
    <row r="1980" spans="1:10" hidden="1" x14ac:dyDescent="0.3">
      <c r="A1980" s="2" t="str">
        <f>Table1[[#This Row],[Befolyt]]</f>
        <v>i</v>
      </c>
      <c r="B1980" t="str">
        <f>Table1[[#This Row],[ÜK]]</f>
        <v>Molnár Ferenc</v>
      </c>
      <c r="C1980" s="3" t="str">
        <f>Table1[[#This Row],[Szla]]</f>
        <v>219/2026</v>
      </c>
      <c r="D1980" s="6">
        <f>Table1[[#This Row],[Kelt_hó]]</f>
        <v>1</v>
      </c>
      <c r="E1980" t="str">
        <f>Table1[[#This Row],[Vevő]]</f>
        <v>Meiser Ferroste Kft.</v>
      </c>
      <c r="F1980" t="str">
        <f>Table1[[#This Row],[Termékkör]]</f>
        <v>Lánc függesztékek</v>
      </c>
      <c r="G1980" s="4">
        <f>Table1[[#This Row],[SzumElad]]</f>
        <v>7120</v>
      </c>
      <c r="H1980" s="7">
        <f>Table1[[#This Row],[Jut_%]]</f>
        <v>5</v>
      </c>
      <c r="I1980" s="4">
        <f>Table1[[#This Row],[Jut]]</f>
        <v>356</v>
      </c>
      <c r="J1980" s="4">
        <f>Table1[[#This Row],[Column1]]</f>
        <v>0</v>
      </c>
    </row>
    <row r="1981" spans="1:10" hidden="1" x14ac:dyDescent="0.3">
      <c r="A1981" s="2" t="str">
        <f>Table1[[#This Row],[Befolyt]]</f>
        <v>i</v>
      </c>
      <c r="B1981" t="str">
        <f>Table1[[#This Row],[ÜK]]</f>
        <v>Négyesy Gábor</v>
      </c>
      <c r="C1981" s="3" t="str">
        <f>Table1[[#This Row],[Szla]]</f>
        <v>218/2026</v>
      </c>
      <c r="D1981" s="6">
        <f>Table1[[#This Row],[Kelt_hó]]</f>
        <v>1</v>
      </c>
      <c r="E1981" t="str">
        <f>Table1[[#This Row],[Vevő]]</f>
        <v>BW Papersystems Budapest Zrt.</v>
      </c>
      <c r="F1981" t="str">
        <f>Table1[[#This Row],[Termékkör]]</f>
        <v>Vizsgálat</v>
      </c>
      <c r="G1981" s="4">
        <f>Table1[[#This Row],[SzumElad]]</f>
        <v>400480</v>
      </c>
      <c r="H1981" s="7">
        <f>Table1[[#This Row],[Jut_%]]</f>
        <v>10</v>
      </c>
      <c r="I1981" s="4">
        <f>Table1[[#This Row],[Jut]]</f>
        <v>40048</v>
      </c>
      <c r="J1981" s="4">
        <f>Table1[[#This Row],[Column1]]</f>
        <v>0</v>
      </c>
    </row>
    <row r="1982" spans="1:10" hidden="1" x14ac:dyDescent="0.3">
      <c r="A1982" s="2" t="str">
        <f>Table1[[#This Row],[Befolyt]]</f>
        <v>i</v>
      </c>
      <c r="B1982" t="str">
        <f>Table1[[#This Row],[ÜK]]</f>
        <v>Négyesy Gábor</v>
      </c>
      <c r="C1982" s="3" t="str">
        <f>Table1[[#This Row],[Szla]]</f>
        <v>218/2026</v>
      </c>
      <c r="D1982" s="6">
        <f>Table1[[#This Row],[Kelt_hó]]</f>
        <v>1</v>
      </c>
      <c r="E1982" t="str">
        <f>Table1[[#This Row],[Vevő]]</f>
        <v>BW Papersystems Budapest Zrt.</v>
      </c>
      <c r="F1982" t="str">
        <f>Table1[[#This Row],[Termékkör]]</f>
        <v>Kiszállás</v>
      </c>
      <c r="G1982" s="4">
        <f>Table1[[#This Row],[SzumElad]]</f>
        <v>15000</v>
      </c>
      <c r="H1982" s="7">
        <f>Table1[[#This Row],[Jut_%]]</f>
        <v>0</v>
      </c>
      <c r="I1982" s="4">
        <f>Table1[[#This Row],[Jut]]</f>
        <v>0</v>
      </c>
      <c r="J1982" s="4">
        <f>Table1[[#This Row],[Column1]]</f>
        <v>0</v>
      </c>
    </row>
    <row r="1983" spans="1:10" hidden="1" x14ac:dyDescent="0.3">
      <c r="A1983" s="2" t="str">
        <f>Table1[[#This Row],[Befolyt]]</f>
        <v>i</v>
      </c>
      <c r="B1983" t="str">
        <f>Table1[[#This Row],[ÜK]]</f>
        <v>Négyesy Gábor</v>
      </c>
      <c r="C1983" s="3" t="str">
        <f>Table1[[#This Row],[Szla]]</f>
        <v>218/2026</v>
      </c>
      <c r="D1983" s="6">
        <f>Table1[[#This Row],[Kelt_hó]]</f>
        <v>1</v>
      </c>
      <c r="E1983" t="str">
        <f>Table1[[#This Row],[Vevő]]</f>
        <v>BW Papersystems Budapest Zrt.</v>
      </c>
      <c r="F1983" t="str">
        <f>Table1[[#This Row],[Termékkör]]</f>
        <v>Lánc függesztékek</v>
      </c>
      <c r="G1983" s="4">
        <f>Table1[[#This Row],[SzumElad]]</f>
        <v>4180</v>
      </c>
      <c r="H1983" s="7">
        <f>Table1[[#This Row],[Jut_%]]</f>
        <v>5</v>
      </c>
      <c r="I1983" s="4">
        <f>Table1[[#This Row],[Jut]]</f>
        <v>209</v>
      </c>
      <c r="J1983" s="4">
        <f>Table1[[#This Row],[Column1]]</f>
        <v>0</v>
      </c>
    </row>
    <row r="1984" spans="1:10" hidden="1" x14ac:dyDescent="0.3">
      <c r="A1984" s="2" t="str">
        <f>Table1[[#This Row],[Befolyt]]</f>
        <v>i</v>
      </c>
      <c r="B1984" t="str">
        <f>Table1[[#This Row],[ÜK]]</f>
        <v>Négyesy Gábor</v>
      </c>
      <c r="C1984" s="3" t="str">
        <f>Table1[[#This Row],[Szla]]</f>
        <v>218/2026</v>
      </c>
      <c r="D1984" s="6">
        <f>Table1[[#This Row],[Kelt_hó]]</f>
        <v>1</v>
      </c>
      <c r="E1984" t="str">
        <f>Table1[[#This Row],[Vevő]]</f>
        <v>BW Papersystems Budapest Zrt.</v>
      </c>
      <c r="F1984" t="str">
        <f>Table1[[#This Row],[Termékkör]]</f>
        <v>Saját munka</v>
      </c>
      <c r="G1984" s="4">
        <f>Table1[[#This Row],[SzumElad]]</f>
        <v>12000</v>
      </c>
      <c r="H1984" s="7">
        <f>Table1[[#This Row],[Jut_%]]</f>
        <v>0</v>
      </c>
      <c r="I1984" s="4">
        <f>Table1[[#This Row],[Jut]]</f>
        <v>0</v>
      </c>
      <c r="J1984" s="4">
        <f>Table1[[#This Row],[Column1]]</f>
        <v>0</v>
      </c>
    </row>
    <row r="1985" spans="1:10" hidden="1" x14ac:dyDescent="0.3">
      <c r="A1985" s="2" t="str">
        <f>Table1[[#This Row],[Befolyt]]</f>
        <v>i</v>
      </c>
      <c r="B1985" t="str">
        <f>Table1[[#This Row],[ÜK]]</f>
        <v>Négyesy Gábor</v>
      </c>
      <c r="C1985" s="3" t="str">
        <f>Table1[[#This Row],[Szla]]</f>
        <v>218/2026</v>
      </c>
      <c r="D1985" s="6">
        <f>Table1[[#This Row],[Kelt_hó]]</f>
        <v>1</v>
      </c>
      <c r="E1985" t="str">
        <f>Table1[[#This Row],[Vevő]]</f>
        <v>BW Papersystems Budapest Zrt.</v>
      </c>
      <c r="F1985" t="str">
        <f>Table1[[#This Row],[Termékkör]]</f>
        <v>Lánc függesztékek</v>
      </c>
      <c r="G1985" s="4">
        <f>Table1[[#This Row],[SzumElad]]</f>
        <v>13310</v>
      </c>
      <c r="H1985" s="7">
        <f>Table1[[#This Row],[Jut_%]]</f>
        <v>14.26</v>
      </c>
      <c r="I1985" s="4">
        <f>Table1[[#This Row],[Jut]]</f>
        <v>1898.0060000000001</v>
      </c>
      <c r="J1985" s="4">
        <f>Table1[[#This Row],[Column1]]</f>
        <v>0</v>
      </c>
    </row>
    <row r="1986" spans="1:10" hidden="1" x14ac:dyDescent="0.3">
      <c r="A1986" s="2" t="str">
        <f>Table1[[#This Row],[Befolyt]]</f>
        <v>i</v>
      </c>
      <c r="B1986" t="str">
        <f>Table1[[#This Row],[ÜK]]</f>
        <v>Négyesy Gábor</v>
      </c>
      <c r="C1986" s="3" t="str">
        <f>Table1[[#This Row],[Szla]]</f>
        <v>218/2026</v>
      </c>
      <c r="D1986" s="6">
        <f>Table1[[#This Row],[Kelt_hó]]</f>
        <v>1</v>
      </c>
      <c r="E1986" t="str">
        <f>Table1[[#This Row],[Vevő]]</f>
        <v>BW Papersystems Budapest Zrt.</v>
      </c>
      <c r="F1986" t="str">
        <f>Table1[[#This Row],[Termékkör]]</f>
        <v>Lánc függesztékek</v>
      </c>
      <c r="G1986" s="4">
        <f>Table1[[#This Row],[SzumElad]]</f>
        <v>8910</v>
      </c>
      <c r="H1986" s="7">
        <f>Table1[[#This Row],[Jut_%]]</f>
        <v>5</v>
      </c>
      <c r="I1986" s="4">
        <f>Table1[[#This Row],[Jut]]</f>
        <v>445.5</v>
      </c>
      <c r="J1986" s="4">
        <f>Table1[[#This Row],[Column1]]</f>
        <v>0</v>
      </c>
    </row>
    <row r="1987" spans="1:10" hidden="1" x14ac:dyDescent="0.3">
      <c r="A1987" s="2" t="str">
        <f>Table1[[#This Row],[Befolyt]]</f>
        <v>i</v>
      </c>
      <c r="B1987" t="str">
        <f>Table1[[#This Row],[ÜK]]</f>
        <v>Négyesy Gábor</v>
      </c>
      <c r="C1987" s="3" t="str">
        <f>Table1[[#This Row],[Szla]]</f>
        <v>218/2026</v>
      </c>
      <c r="D1987" s="6">
        <f>Table1[[#This Row],[Kelt_hó]]</f>
        <v>1</v>
      </c>
      <c r="E1987" t="str">
        <f>Table1[[#This Row],[Vevő]]</f>
        <v>BW Papersystems Budapest Zrt.</v>
      </c>
      <c r="F1987" t="str">
        <f>Table1[[#This Row],[Termékkör]]</f>
        <v>Lánc függesztékek</v>
      </c>
      <c r="G1987" s="4">
        <f>Table1[[#This Row],[SzumElad]]</f>
        <v>2740</v>
      </c>
      <c r="H1987" s="7">
        <f>Table1[[#This Row],[Jut_%]]</f>
        <v>13.99</v>
      </c>
      <c r="I1987" s="4">
        <f>Table1[[#This Row],[Jut]]</f>
        <v>383.32599999999996</v>
      </c>
      <c r="J1987" s="4">
        <f>Table1[[#This Row],[Column1]]</f>
        <v>0</v>
      </c>
    </row>
    <row r="1988" spans="1:10" hidden="1" x14ac:dyDescent="0.3">
      <c r="A1988" s="2" t="str">
        <f>Table1[[#This Row],[Befolyt]]</f>
        <v>i</v>
      </c>
      <c r="B1988" t="str">
        <f>Table1[[#This Row],[ÜK]]</f>
        <v>Négyesy Gábor</v>
      </c>
      <c r="C1988" s="3" t="str">
        <f>Table1[[#This Row],[Szla]]</f>
        <v>218/2026</v>
      </c>
      <c r="D1988" s="6">
        <f>Table1[[#This Row],[Kelt_hó]]</f>
        <v>1</v>
      </c>
      <c r="E1988" t="str">
        <f>Table1[[#This Row],[Vevő]]</f>
        <v>BW Papersystems Budapest Zrt.</v>
      </c>
      <c r="F1988" t="str">
        <f>Table1[[#This Row],[Termékkör]]</f>
        <v>Lánc függesztékek</v>
      </c>
      <c r="G1988" s="4">
        <f>Table1[[#This Row],[SzumElad]]</f>
        <v>1485</v>
      </c>
      <c r="H1988" s="7">
        <f>Table1[[#This Row],[Jut_%]]</f>
        <v>5</v>
      </c>
      <c r="I1988" s="4">
        <f>Table1[[#This Row],[Jut]]</f>
        <v>74.25</v>
      </c>
      <c r="J1988" s="4">
        <f>Table1[[#This Row],[Column1]]</f>
        <v>0</v>
      </c>
    </row>
    <row r="1989" spans="1:10" hidden="1" x14ac:dyDescent="0.3">
      <c r="A1989" s="2" t="str">
        <f>Table1[[#This Row],[Befolyt]]</f>
        <v>i</v>
      </c>
      <c r="B1989" t="str">
        <f>Table1[[#This Row],[ÜK]]</f>
        <v>Molnár Ferenc</v>
      </c>
      <c r="C1989" s="3" t="str">
        <f>Table1[[#This Row],[Szla]]</f>
        <v>217/2026</v>
      </c>
      <c r="D1989" s="6">
        <f>Table1[[#This Row],[Kelt_hó]]</f>
        <v>1</v>
      </c>
      <c r="E1989" t="str">
        <f>Table1[[#This Row],[Vevő]]</f>
        <v>Leier Hungária Kft.</v>
      </c>
      <c r="F1989" t="str">
        <f>Table1[[#This Row],[Termékkör]]</f>
        <v>Vizsgálat</v>
      </c>
      <c r="G1989" s="4">
        <f>Table1[[#This Row],[SzumElad]]</f>
        <v>358200</v>
      </c>
      <c r="H1989" s="7">
        <f>Table1[[#This Row],[Jut_%]]</f>
        <v>10</v>
      </c>
      <c r="I1989" s="4">
        <f>Table1[[#This Row],[Jut]]</f>
        <v>35820</v>
      </c>
      <c r="J1989" s="4">
        <f>Table1[[#This Row],[Column1]]</f>
        <v>0</v>
      </c>
    </row>
    <row r="1990" spans="1:10" hidden="1" x14ac:dyDescent="0.3">
      <c r="A1990" s="2" t="str">
        <f>Table1[[#This Row],[Befolyt]]</f>
        <v>i</v>
      </c>
      <c r="B1990" t="str">
        <f>Table1[[#This Row],[ÜK]]</f>
        <v>Molnár Ferenc</v>
      </c>
      <c r="C1990" s="3" t="str">
        <f>Table1[[#This Row],[Szla]]</f>
        <v>217/2026</v>
      </c>
      <c r="D1990" s="6">
        <f>Table1[[#This Row],[Kelt_hó]]</f>
        <v>1</v>
      </c>
      <c r="E1990" t="str">
        <f>Table1[[#This Row],[Vevő]]</f>
        <v>Leier Hungária Kft.</v>
      </c>
      <c r="F1990" t="str">
        <f>Table1[[#This Row],[Termékkör]]</f>
        <v>Kiszállás</v>
      </c>
      <c r="G1990" s="4">
        <f>Table1[[#This Row],[SzumElad]]</f>
        <v>24000</v>
      </c>
      <c r="H1990" s="7">
        <f>Table1[[#This Row],[Jut_%]]</f>
        <v>0</v>
      </c>
      <c r="I1990" s="4">
        <f>Table1[[#This Row],[Jut]]</f>
        <v>0</v>
      </c>
      <c r="J1990" s="4">
        <f>Table1[[#This Row],[Column1]]</f>
        <v>0</v>
      </c>
    </row>
    <row r="1991" spans="1:10" hidden="1" x14ac:dyDescent="0.3">
      <c r="A1991" s="2" t="str">
        <f>Table1[[#This Row],[Befolyt]]</f>
        <v>i</v>
      </c>
      <c r="B1991" t="str">
        <f>Table1[[#This Row],[ÜK]]</f>
        <v>Molnár Ferenc</v>
      </c>
      <c r="C1991" s="3" t="str">
        <f>Table1[[#This Row],[Szla]]</f>
        <v>217/2026</v>
      </c>
      <c r="D1991" s="6">
        <f>Table1[[#This Row],[Kelt_hó]]</f>
        <v>1</v>
      </c>
      <c r="E1991" t="str">
        <f>Table1[[#This Row],[Vevő]]</f>
        <v>Leier Hungária Kft.</v>
      </c>
      <c r="F1991" t="str">
        <f>Table1[[#This Row],[Termékkör]]</f>
        <v>Saját munka</v>
      </c>
      <c r="G1991" s="4">
        <f>Table1[[#This Row],[SzumElad]]</f>
        <v>12000</v>
      </c>
      <c r="H1991" s="7">
        <f>Table1[[#This Row],[Jut_%]]</f>
        <v>0</v>
      </c>
      <c r="I1991" s="4">
        <f>Table1[[#This Row],[Jut]]</f>
        <v>0</v>
      </c>
      <c r="J1991" s="4">
        <f>Table1[[#This Row],[Column1]]</f>
        <v>0</v>
      </c>
    </row>
    <row r="1992" spans="1:10" hidden="1" x14ac:dyDescent="0.3">
      <c r="A1992" s="2" t="str">
        <f>Table1[[#This Row],[Befolyt]]</f>
        <v>i</v>
      </c>
      <c r="B1992" t="str">
        <f>Table1[[#This Row],[ÜK]]</f>
        <v>Molnár Ferenc</v>
      </c>
      <c r="C1992" s="3" t="str">
        <f>Table1[[#This Row],[Szla]]</f>
        <v>217/2026</v>
      </c>
      <c r="D1992" s="6">
        <f>Table1[[#This Row],[Kelt_hó]]</f>
        <v>1</v>
      </c>
      <c r="E1992" t="str">
        <f>Table1[[#This Row],[Vevő]]</f>
        <v>Leier Hungária Kft.</v>
      </c>
      <c r="F1992" t="str">
        <f>Table1[[#This Row],[Termékkör]]</f>
        <v>Lánc függesztékek</v>
      </c>
      <c r="G1992" s="4">
        <f>Table1[[#This Row],[SzumElad]]</f>
        <v>4450</v>
      </c>
      <c r="H1992" s="7">
        <f>Table1[[#This Row],[Jut_%]]</f>
        <v>5</v>
      </c>
      <c r="I1992" s="4">
        <f>Table1[[#This Row],[Jut]]</f>
        <v>222.5</v>
      </c>
      <c r="J1992" s="4">
        <f>Table1[[#This Row],[Column1]]</f>
        <v>0</v>
      </c>
    </row>
    <row r="1993" spans="1:10" hidden="1" x14ac:dyDescent="0.3">
      <c r="A1993" s="2" t="str">
        <f>Table1[[#This Row],[Befolyt]]</f>
        <v>i</v>
      </c>
      <c r="B1993" t="str">
        <f>Table1[[#This Row],[ÜK]]</f>
        <v>Molnár Ferenc</v>
      </c>
      <c r="C1993" s="3" t="str">
        <f>Table1[[#This Row],[Szla]]</f>
        <v>217/2026</v>
      </c>
      <c r="D1993" s="6">
        <f>Table1[[#This Row],[Kelt_hó]]</f>
        <v>1</v>
      </c>
      <c r="E1993" t="str">
        <f>Table1[[#This Row],[Vevő]]</f>
        <v>Leier Hungária Kft.</v>
      </c>
      <c r="F1993" t="str">
        <f>Table1[[#This Row],[Termékkör]]</f>
        <v>Lánc függesztékek</v>
      </c>
      <c r="G1993" s="4">
        <f>Table1[[#This Row],[SzumElad]]</f>
        <v>1485</v>
      </c>
      <c r="H1993" s="7">
        <f>Table1[[#This Row],[Jut_%]]</f>
        <v>5</v>
      </c>
      <c r="I1993" s="4">
        <f>Table1[[#This Row],[Jut]]</f>
        <v>74.25</v>
      </c>
      <c r="J1993" s="4">
        <f>Table1[[#This Row],[Column1]]</f>
        <v>0</v>
      </c>
    </row>
    <row r="1994" spans="1:10" hidden="1" x14ac:dyDescent="0.3">
      <c r="A1994" s="2" t="str">
        <f>Table1[[#This Row],[Befolyt]]</f>
        <v>i</v>
      </c>
      <c r="B1994" t="str">
        <f>Table1[[#This Row],[ÜK]]</f>
        <v>Molnár Ferenc</v>
      </c>
      <c r="C1994" s="3" t="str">
        <f>Table1[[#This Row],[Szla]]</f>
        <v>217/2026</v>
      </c>
      <c r="D1994" s="6">
        <f>Table1[[#This Row],[Kelt_hó]]</f>
        <v>1</v>
      </c>
      <c r="E1994" t="str">
        <f>Table1[[#This Row],[Vevő]]</f>
        <v>Leier Hungária Kft.</v>
      </c>
      <c r="F1994" t="str">
        <f>Table1[[#This Row],[Termékkör]]</f>
        <v>Lánc függesztékek</v>
      </c>
      <c r="G1994" s="4">
        <f>Table1[[#This Row],[SzumElad]]</f>
        <v>5360</v>
      </c>
      <c r="H1994" s="7">
        <f>Table1[[#This Row],[Jut_%]]</f>
        <v>5</v>
      </c>
      <c r="I1994" s="4">
        <f>Table1[[#This Row],[Jut]]</f>
        <v>268</v>
      </c>
      <c r="J1994" s="4">
        <f>Table1[[#This Row],[Column1]]</f>
        <v>0</v>
      </c>
    </row>
    <row r="1995" spans="1:10" hidden="1" x14ac:dyDescent="0.3">
      <c r="A1995" s="2" t="str">
        <f>Table1[[#This Row],[Befolyt]]</f>
        <v>n</v>
      </c>
      <c r="B1995" t="str">
        <f>Table1[[#This Row],[ÜK]]</f>
        <v>Hegyi Gábor</v>
      </c>
      <c r="C1995" s="3" t="str">
        <f>Table1[[#This Row],[Szla]]</f>
        <v>216/2026</v>
      </c>
      <c r="D1995" s="6">
        <f>Table1[[#This Row],[Kelt_hó]]</f>
        <v>1</v>
      </c>
      <c r="E1995" t="str">
        <f>Table1[[#This Row],[Vevő]]</f>
        <v>Flex-Fény Kft.</v>
      </c>
      <c r="F1995" t="str">
        <f>Table1[[#This Row],[Termékkör]]</f>
        <v>Rakományrögzítők</v>
      </c>
      <c r="G1995" s="4">
        <f>Table1[[#This Row],[SzumElad]]</f>
        <v>90750</v>
      </c>
      <c r="H1995" s="7">
        <f>Table1[[#This Row],[Jut_%]]</f>
        <v>7.23</v>
      </c>
      <c r="I1995" s="4">
        <f>Table1[[#This Row],[Jut]]</f>
        <v>6561.2250000000004</v>
      </c>
      <c r="J1995" s="4">
        <f>Table1[[#This Row],[Column1]]</f>
        <v>0</v>
      </c>
    </row>
    <row r="1996" spans="1:10" hidden="1" x14ac:dyDescent="0.3">
      <c r="A1996" s="2" t="str">
        <f>Table1[[#This Row],[Befolyt]]</f>
        <v>n</v>
      </c>
      <c r="B1996" t="str">
        <f>Table1[[#This Row],[ÜK]]</f>
        <v>Hegyi Gábor</v>
      </c>
      <c r="C1996" s="3" t="str">
        <f>Table1[[#This Row],[Szla]]</f>
        <v>216/2026</v>
      </c>
      <c r="D1996" s="6">
        <f>Table1[[#This Row],[Kelt_hó]]</f>
        <v>1</v>
      </c>
      <c r="E1996" t="str">
        <f>Table1[[#This Row],[Vevő]]</f>
        <v>Flex-Fény Kft.</v>
      </c>
      <c r="F1996" t="str">
        <f>Table1[[#This Row],[Termékkör]]</f>
        <v>Fuvar</v>
      </c>
      <c r="G1996" s="4">
        <f>Table1[[#This Row],[SzumElad]]</f>
        <v>3000</v>
      </c>
      <c r="H1996" s="7">
        <f>Table1[[#This Row],[Jut_%]]</f>
        <v>0</v>
      </c>
      <c r="I1996" s="4">
        <f>Table1[[#This Row],[Jut]]</f>
        <v>0</v>
      </c>
      <c r="J1996" s="4">
        <f>Table1[[#This Row],[Column1]]</f>
        <v>0</v>
      </c>
    </row>
    <row r="1997" spans="1:10" x14ac:dyDescent="0.3">
      <c r="A1997" s="2" t="str">
        <f>Table1[[#This Row],[Befolyt]]</f>
        <v>i</v>
      </c>
      <c r="B1997" t="str">
        <f>Table1[[#This Row],[ÜK]]</f>
        <v>Bálint Miklós</v>
      </c>
      <c r="C1997" s="3" t="str">
        <f>Table1[[#This Row],[Szla]]</f>
        <v>215/2026</v>
      </c>
      <c r="D1997" s="6">
        <f>Table1[[#This Row],[Kelt_hó]]</f>
        <v>1</v>
      </c>
      <c r="E1997" t="str">
        <f>Table1[[#This Row],[Vevő]]</f>
        <v>Szige-mix Kft.</v>
      </c>
      <c r="F1997" t="str">
        <f>Table1[[#This Row],[Termékkör]]</f>
        <v>Megfogók</v>
      </c>
      <c r="G1997" s="4">
        <f>Table1[[#This Row],[SzumElad]]</f>
        <v>28500</v>
      </c>
      <c r="H1997" s="7">
        <f>Table1[[#This Row],[Jut_%]]</f>
        <v>4.3</v>
      </c>
      <c r="I1997" s="4">
        <f>Table1[[#This Row],[Jut]]</f>
        <v>1225.5</v>
      </c>
      <c r="J1997" s="4">
        <f>Table1[[#This Row],[Column1]]</f>
        <v>0</v>
      </c>
    </row>
    <row r="1998" spans="1:10" x14ac:dyDescent="0.3">
      <c r="A1998" s="2" t="str">
        <f>Table1[[#This Row],[Befolyt]]</f>
        <v>i</v>
      </c>
      <c r="B1998" t="str">
        <f>Table1[[#This Row],[ÜK]]</f>
        <v>Bálint Miklós</v>
      </c>
      <c r="C1998" s="3" t="str">
        <f>Table1[[#This Row],[Szla]]</f>
        <v>215/2026</v>
      </c>
      <c r="D1998" s="6">
        <f>Table1[[#This Row],[Kelt_hó]]</f>
        <v>1</v>
      </c>
      <c r="E1998" t="str">
        <f>Table1[[#This Row],[Vevő]]</f>
        <v>Szige-mix Kft.</v>
      </c>
      <c r="F1998" t="str">
        <f>Table1[[#This Row],[Termékkör]]</f>
        <v>Fuvar</v>
      </c>
      <c r="G1998" s="4">
        <f>Table1[[#This Row],[SzumElad]]</f>
        <v>3000</v>
      </c>
      <c r="H1998" s="7">
        <f>Table1[[#This Row],[Jut_%]]</f>
        <v>0</v>
      </c>
      <c r="I1998" s="4">
        <f>Table1[[#This Row],[Jut]]</f>
        <v>0</v>
      </c>
      <c r="J1998" s="4">
        <f>Table1[[#This Row],[Column1]]</f>
        <v>0</v>
      </c>
    </row>
    <row r="1999" spans="1:10" hidden="1" x14ac:dyDescent="0.3">
      <c r="A1999" s="2" t="str">
        <f>Table1[[#This Row],[Befolyt]]</f>
        <v>n</v>
      </c>
      <c r="B1999" t="str">
        <f>Table1[[#This Row],[ÜK]]</f>
        <v>Halász Miklós</v>
      </c>
      <c r="C1999" s="3" t="str">
        <f>Table1[[#This Row],[Szla]]</f>
        <v>214/2026</v>
      </c>
      <c r="D1999" s="6">
        <f>Table1[[#This Row],[Kelt_hó]]</f>
        <v>1</v>
      </c>
      <c r="E1999" t="str">
        <f>Table1[[#This Row],[Vevő]]</f>
        <v>Givaudan Hungary Kft.</v>
      </c>
      <c r="F1999" t="str">
        <f>Table1[[#This Row],[Termékkör]]</f>
        <v>Emelőgép szolgáltatások</v>
      </c>
      <c r="G1999" s="4">
        <f>Table1[[#This Row],[SzumElad]]</f>
        <v>367800</v>
      </c>
      <c r="H1999" s="7">
        <f>Table1[[#This Row],[Jut_%]]</f>
        <v>4</v>
      </c>
      <c r="I1999" s="4">
        <f>Table1[[#This Row],[Jut]]</f>
        <v>14712</v>
      </c>
      <c r="J1999" s="4">
        <f>Table1[[#This Row],[Column1]]</f>
        <v>0</v>
      </c>
    </row>
    <row r="2000" spans="1:10" hidden="1" x14ac:dyDescent="0.3">
      <c r="A2000" s="2" t="str">
        <f>Table1[[#This Row],[Befolyt]]</f>
        <v>i</v>
      </c>
      <c r="B2000" t="str">
        <f>Table1[[#This Row],[ÜK]]</f>
        <v>Négyesy Gábor</v>
      </c>
      <c r="C2000" s="3" t="str">
        <f>Table1[[#This Row],[Szla]]</f>
        <v>213/2026</v>
      </c>
      <c r="D2000" s="6">
        <f>Table1[[#This Row],[Kelt_hó]]</f>
        <v>1</v>
      </c>
      <c r="E2000" t="str">
        <f>Table1[[#This Row],[Vevő]]</f>
        <v>Algeco Kft.</v>
      </c>
      <c r="F2000" t="str">
        <f>Table1[[#This Row],[Termékkör]]</f>
        <v>Vizsgálat</v>
      </c>
      <c r="G2000" s="4">
        <f>Table1[[#This Row],[SzumElad]]</f>
        <v>1140</v>
      </c>
      <c r="H2000" s="7">
        <f>Table1[[#This Row],[Jut_%]]</f>
        <v>10</v>
      </c>
      <c r="I2000" s="4">
        <f>Table1[[#This Row],[Jut]]</f>
        <v>114</v>
      </c>
      <c r="J2000" s="4">
        <f>Table1[[#This Row],[Column1]]</f>
        <v>0</v>
      </c>
    </row>
    <row r="2001" spans="1:10" hidden="1" x14ac:dyDescent="0.3">
      <c r="A2001" s="2" t="str">
        <f>Table1[[#This Row],[Befolyt]]</f>
        <v>i</v>
      </c>
      <c r="B2001" t="str">
        <f>Table1[[#This Row],[ÜK]]</f>
        <v>Négyesy Gábor</v>
      </c>
      <c r="C2001" s="3" t="str">
        <f>Table1[[#This Row],[Szla]]</f>
        <v>213/2026</v>
      </c>
      <c r="D2001" s="6">
        <f>Table1[[#This Row],[Kelt_hó]]</f>
        <v>1</v>
      </c>
      <c r="E2001" t="str">
        <f>Table1[[#This Row],[Vevő]]</f>
        <v>Algeco Kft.</v>
      </c>
      <c r="F2001" t="str">
        <f>Table1[[#This Row],[Termékkör]]</f>
        <v>Vizsgálat</v>
      </c>
      <c r="G2001" s="4">
        <f>Table1[[#This Row],[SzumElad]]</f>
        <v>11870</v>
      </c>
      <c r="H2001" s="7">
        <f>Table1[[#This Row],[Jut_%]]</f>
        <v>10</v>
      </c>
      <c r="I2001" s="4">
        <f>Table1[[#This Row],[Jut]]</f>
        <v>1187</v>
      </c>
      <c r="J2001" s="4">
        <f>Table1[[#This Row],[Column1]]</f>
        <v>0</v>
      </c>
    </row>
    <row r="2002" spans="1:10" hidden="1" x14ac:dyDescent="0.3">
      <c r="A2002" s="2" t="str">
        <f>Table1[[#This Row],[Befolyt]]</f>
        <v>i</v>
      </c>
      <c r="B2002" t="str">
        <f>Table1[[#This Row],[ÜK]]</f>
        <v>Négyesy Gábor</v>
      </c>
      <c r="C2002" s="3" t="str">
        <f>Table1[[#This Row],[Szla]]</f>
        <v>213/2026</v>
      </c>
      <c r="D2002" s="6">
        <f>Table1[[#This Row],[Kelt_hó]]</f>
        <v>1</v>
      </c>
      <c r="E2002" t="str">
        <f>Table1[[#This Row],[Vevő]]</f>
        <v>Algeco Kft.</v>
      </c>
      <c r="F2002" t="str">
        <f>Table1[[#This Row],[Termékkör]]</f>
        <v>Vizsgálat</v>
      </c>
      <c r="G2002" s="4">
        <f>Table1[[#This Row],[SzumElad]]</f>
        <v>19140</v>
      </c>
      <c r="H2002" s="7">
        <f>Table1[[#This Row],[Jut_%]]</f>
        <v>10</v>
      </c>
      <c r="I2002" s="4">
        <f>Table1[[#This Row],[Jut]]</f>
        <v>1914</v>
      </c>
      <c r="J2002" s="4">
        <f>Table1[[#This Row],[Column1]]</f>
        <v>0</v>
      </c>
    </row>
    <row r="2003" spans="1:10" hidden="1" x14ac:dyDescent="0.3">
      <c r="A2003" s="2" t="str">
        <f>Table1[[#This Row],[Befolyt]]</f>
        <v>i</v>
      </c>
      <c r="B2003" t="str">
        <f>Table1[[#This Row],[ÜK]]</f>
        <v>Négyesy Gábor</v>
      </c>
      <c r="C2003" s="3" t="str">
        <f>Table1[[#This Row],[Szla]]</f>
        <v>213/2026</v>
      </c>
      <c r="D2003" s="6">
        <f>Table1[[#This Row],[Kelt_hó]]</f>
        <v>1</v>
      </c>
      <c r="E2003" t="str">
        <f>Table1[[#This Row],[Vevő]]</f>
        <v>Algeco Kft.</v>
      </c>
      <c r="F2003" t="str">
        <f>Table1[[#This Row],[Termékkör]]</f>
        <v>Kiszállás</v>
      </c>
      <c r="G2003" s="4">
        <f>Table1[[#This Row],[SzumElad]]</f>
        <v>6500</v>
      </c>
      <c r="H2003" s="7">
        <f>Table1[[#This Row],[Jut_%]]</f>
        <v>0</v>
      </c>
      <c r="I2003" s="4">
        <f>Table1[[#This Row],[Jut]]</f>
        <v>0</v>
      </c>
      <c r="J2003" s="4">
        <f>Table1[[#This Row],[Column1]]</f>
        <v>0</v>
      </c>
    </row>
    <row r="2004" spans="1:10" hidden="1" x14ac:dyDescent="0.3">
      <c r="A2004" s="2" t="str">
        <f>Table1[[#This Row],[Befolyt]]</f>
        <v>i</v>
      </c>
      <c r="B2004" t="str">
        <f>Table1[[#This Row],[ÜK]]</f>
        <v>Négyesy Gábor</v>
      </c>
      <c r="C2004" s="3" t="str">
        <f>Table1[[#This Row],[Szla]]</f>
        <v>213/2026</v>
      </c>
      <c r="D2004" s="6">
        <f>Table1[[#This Row],[Kelt_hó]]</f>
        <v>1</v>
      </c>
      <c r="E2004" t="str">
        <f>Table1[[#This Row],[Vevő]]</f>
        <v>Algeco Kft.</v>
      </c>
      <c r="F2004" t="str">
        <f>Table1[[#This Row],[Termékkör]]</f>
        <v>Vizsgálat</v>
      </c>
      <c r="G2004" s="4">
        <f>Table1[[#This Row],[SzumElad]]</f>
        <v>13410</v>
      </c>
      <c r="H2004" s="7">
        <f>Table1[[#This Row],[Jut_%]]</f>
        <v>10</v>
      </c>
      <c r="I2004" s="4">
        <f>Table1[[#This Row],[Jut]]</f>
        <v>1341</v>
      </c>
      <c r="J2004" s="4">
        <f>Table1[[#This Row],[Column1]]</f>
        <v>0</v>
      </c>
    </row>
    <row r="2005" spans="1:10" hidden="1" x14ac:dyDescent="0.3">
      <c r="A2005" s="2" t="str">
        <f>Table1[[#This Row],[Befolyt]]</f>
        <v>i</v>
      </c>
      <c r="B2005" t="str">
        <f>Table1[[#This Row],[ÜK]]</f>
        <v>Molnár Ferenc</v>
      </c>
      <c r="C2005" s="3" t="str">
        <f>Table1[[#This Row],[Szla]]</f>
        <v>212/2026</v>
      </c>
      <c r="D2005" s="6">
        <f>Table1[[#This Row],[Kelt_hó]]</f>
        <v>1</v>
      </c>
      <c r="E2005" t="str">
        <f>Table1[[#This Row],[Vevő]]</f>
        <v>H+F Kereskedelmi Bt.</v>
      </c>
      <c r="F2005" t="str">
        <f>Table1[[#This Row],[Termékkör]]</f>
        <v>Textilkötelek hevederek</v>
      </c>
      <c r="G2005" s="4">
        <f>Table1[[#This Row],[SzumElad]]</f>
        <v>15760</v>
      </c>
      <c r="H2005" s="7">
        <f>Table1[[#This Row],[Jut_%]]</f>
        <v>2.0699999999999998</v>
      </c>
      <c r="I2005" s="4">
        <f>Table1[[#This Row],[Jut]]</f>
        <v>326.23199999999997</v>
      </c>
      <c r="J2005" s="4">
        <f>Table1[[#This Row],[Column1]]</f>
        <v>0</v>
      </c>
    </row>
    <row r="2006" spans="1:10" hidden="1" x14ac:dyDescent="0.3">
      <c r="A2006" s="2" t="str">
        <f>Table1[[#This Row],[Befolyt]]</f>
        <v>i</v>
      </c>
      <c r="B2006" t="str">
        <f>Table1[[#This Row],[ÜK]]</f>
        <v>Molnár Ferenc</v>
      </c>
      <c r="C2006" s="3" t="str">
        <f>Table1[[#This Row],[Szla]]</f>
        <v>212/2026</v>
      </c>
      <c r="D2006" s="6">
        <f>Table1[[#This Row],[Kelt_hó]]</f>
        <v>1</v>
      </c>
      <c r="E2006" t="str">
        <f>Table1[[#This Row],[Vevő]]</f>
        <v>H+F Kereskedelmi Bt.</v>
      </c>
      <c r="F2006" t="str">
        <f>Table1[[#This Row],[Termékkör]]</f>
        <v>Textilkötelek hevederek</v>
      </c>
      <c r="G2006" s="4">
        <f>Table1[[#This Row],[SzumElad]]</f>
        <v>6450</v>
      </c>
      <c r="H2006" s="7">
        <f>Table1[[#This Row],[Jut_%]]</f>
        <v>3.09</v>
      </c>
      <c r="I2006" s="4">
        <f>Table1[[#This Row],[Jut]]</f>
        <v>199.30500000000001</v>
      </c>
      <c r="J2006" s="4">
        <f>Table1[[#This Row],[Column1]]</f>
        <v>0</v>
      </c>
    </row>
    <row r="2007" spans="1:10" hidden="1" x14ac:dyDescent="0.3">
      <c r="A2007" s="2" t="str">
        <f>Table1[[#This Row],[Befolyt]]</f>
        <v>i</v>
      </c>
      <c r="B2007" t="str">
        <f>Table1[[#This Row],[ÜK]]</f>
        <v>Molnár Ferenc</v>
      </c>
      <c r="C2007" s="3" t="str">
        <f>Table1[[#This Row],[Szla]]</f>
        <v>212/2026</v>
      </c>
      <c r="D2007" s="6">
        <f>Table1[[#This Row],[Kelt_hó]]</f>
        <v>1</v>
      </c>
      <c r="E2007" t="str">
        <f>Table1[[#This Row],[Vevő]]</f>
        <v>H+F Kereskedelmi Bt.</v>
      </c>
      <c r="F2007" t="str">
        <f>Table1[[#This Row],[Termékkör]]</f>
        <v>Textilkötelek hevederek</v>
      </c>
      <c r="G2007" s="4">
        <f>Table1[[#This Row],[SzumElad]]</f>
        <v>4940</v>
      </c>
      <c r="H2007" s="7">
        <f>Table1[[#This Row],[Jut_%]]</f>
        <v>3.12</v>
      </c>
      <c r="I2007" s="4">
        <f>Table1[[#This Row],[Jut]]</f>
        <v>154.12800000000001</v>
      </c>
      <c r="J2007" s="4">
        <f>Table1[[#This Row],[Column1]]</f>
        <v>0</v>
      </c>
    </row>
    <row r="2008" spans="1:10" hidden="1" x14ac:dyDescent="0.3">
      <c r="A2008" s="2" t="str">
        <f>Table1[[#This Row],[Befolyt]]</f>
        <v>i</v>
      </c>
      <c r="B2008" t="str">
        <f>Table1[[#This Row],[ÜK]]</f>
        <v>Molnár Ferenc</v>
      </c>
      <c r="C2008" s="3" t="str">
        <f>Table1[[#This Row],[Szla]]</f>
        <v>212/2026</v>
      </c>
      <c r="D2008" s="6">
        <f>Table1[[#This Row],[Kelt_hó]]</f>
        <v>1</v>
      </c>
      <c r="E2008" t="str">
        <f>Table1[[#This Row],[Vevő]]</f>
        <v>H+F Kereskedelmi Bt.</v>
      </c>
      <c r="F2008" t="str">
        <f>Table1[[#This Row],[Termékkör]]</f>
        <v>Textilkötelek hevederek</v>
      </c>
      <c r="G2008" s="4">
        <f>Table1[[#This Row],[SzumElad]]</f>
        <v>3890</v>
      </c>
      <c r="H2008" s="7">
        <f>Table1[[#This Row],[Jut_%]]</f>
        <v>2.08</v>
      </c>
      <c r="I2008" s="4">
        <f>Table1[[#This Row],[Jut]]</f>
        <v>80.912000000000006</v>
      </c>
      <c r="J2008" s="4">
        <f>Table1[[#This Row],[Column1]]</f>
        <v>0</v>
      </c>
    </row>
    <row r="2009" spans="1:10" hidden="1" x14ac:dyDescent="0.3">
      <c r="A2009" s="2" t="str">
        <f>Table1[[#This Row],[Befolyt]]</f>
        <v>i</v>
      </c>
      <c r="B2009" t="str">
        <f>Table1[[#This Row],[ÜK]]</f>
        <v>Molnár Ferenc</v>
      </c>
      <c r="C2009" s="3" t="str">
        <f>Table1[[#This Row],[Szla]]</f>
        <v>212/2026</v>
      </c>
      <c r="D2009" s="6">
        <f>Table1[[#This Row],[Kelt_hó]]</f>
        <v>1</v>
      </c>
      <c r="E2009" t="str">
        <f>Table1[[#This Row],[Vevő]]</f>
        <v>H+F Kereskedelmi Bt.</v>
      </c>
      <c r="F2009" t="str">
        <f>Table1[[#This Row],[Termékkör]]</f>
        <v>Textilkötelek hevederek</v>
      </c>
      <c r="G2009" s="4">
        <f>Table1[[#This Row],[SzumElad]]</f>
        <v>3820</v>
      </c>
      <c r="H2009" s="7">
        <f>Table1[[#This Row],[Jut_%]]</f>
        <v>2.68</v>
      </c>
      <c r="I2009" s="4">
        <f>Table1[[#This Row],[Jut]]</f>
        <v>102.376</v>
      </c>
      <c r="J2009" s="4">
        <f>Table1[[#This Row],[Column1]]</f>
        <v>0</v>
      </c>
    </row>
    <row r="2010" spans="1:10" hidden="1" x14ac:dyDescent="0.3">
      <c r="A2010" s="2" t="str">
        <f>Table1[[#This Row],[Befolyt]]</f>
        <v>i</v>
      </c>
      <c r="B2010" t="str">
        <f>Table1[[#This Row],[ÜK]]</f>
        <v>Molnár Ferenc</v>
      </c>
      <c r="C2010" s="3" t="str">
        <f>Table1[[#This Row],[Szla]]</f>
        <v>212/2026</v>
      </c>
      <c r="D2010" s="6">
        <f>Table1[[#This Row],[Kelt_hó]]</f>
        <v>1</v>
      </c>
      <c r="E2010" t="str">
        <f>Table1[[#This Row],[Vevő]]</f>
        <v>H+F Kereskedelmi Bt.</v>
      </c>
      <c r="F2010" t="str">
        <f>Table1[[#This Row],[Termékkör]]</f>
        <v>Textilkötelek hevederek</v>
      </c>
      <c r="G2010" s="4">
        <f>Table1[[#This Row],[SzumElad]]</f>
        <v>925</v>
      </c>
      <c r="H2010" s="7">
        <f>Table1[[#This Row],[Jut_%]]</f>
        <v>2.39</v>
      </c>
      <c r="I2010" s="4">
        <f>Table1[[#This Row],[Jut]]</f>
        <v>22.107500000000002</v>
      </c>
      <c r="J2010" s="4">
        <f>Table1[[#This Row],[Column1]]</f>
        <v>0</v>
      </c>
    </row>
    <row r="2011" spans="1:10" hidden="1" x14ac:dyDescent="0.3">
      <c r="A2011" s="2" t="str">
        <f>Table1[[#This Row],[Befolyt]]</f>
        <v>i</v>
      </c>
      <c r="B2011" t="str">
        <f>Table1[[#This Row],[ÜK]]</f>
        <v>Molnár Ferenc</v>
      </c>
      <c r="C2011" s="3" t="str">
        <f>Table1[[#This Row],[Szla]]</f>
        <v>212/2026</v>
      </c>
      <c r="D2011" s="6">
        <f>Table1[[#This Row],[Kelt_hó]]</f>
        <v>1</v>
      </c>
      <c r="E2011" t="str">
        <f>Table1[[#This Row],[Vevő]]</f>
        <v>H+F Kereskedelmi Bt.</v>
      </c>
      <c r="F2011" t="str">
        <f>Table1[[#This Row],[Termékkör]]</f>
        <v>Textilkötelek hevederek</v>
      </c>
      <c r="G2011" s="4">
        <f>Table1[[#This Row],[SzumElad]]</f>
        <v>13140</v>
      </c>
      <c r="H2011" s="7">
        <f>Table1[[#This Row],[Jut_%]]</f>
        <v>10</v>
      </c>
      <c r="I2011" s="4">
        <f>Table1[[#This Row],[Jut]]</f>
        <v>1314</v>
      </c>
      <c r="J2011" s="4">
        <f>Table1[[#This Row],[Column1]]</f>
        <v>0</v>
      </c>
    </row>
    <row r="2012" spans="1:10" hidden="1" x14ac:dyDescent="0.3">
      <c r="A2012" s="2" t="str">
        <f>Table1[[#This Row],[Befolyt]]</f>
        <v>i</v>
      </c>
      <c r="B2012" t="str">
        <f>Table1[[#This Row],[ÜK]]</f>
        <v>Molnár Ferenc</v>
      </c>
      <c r="C2012" s="3" t="str">
        <f>Table1[[#This Row],[Szla]]</f>
        <v>212/2026</v>
      </c>
      <c r="D2012" s="6">
        <f>Table1[[#This Row],[Kelt_hó]]</f>
        <v>1</v>
      </c>
      <c r="E2012" t="str">
        <f>Table1[[#This Row],[Vevő]]</f>
        <v>H+F Kereskedelmi Bt.</v>
      </c>
      <c r="F2012" t="str">
        <f>Table1[[#This Row],[Termékkör]]</f>
        <v>Kapcsolóelemek</v>
      </c>
      <c r="G2012" s="4">
        <f>Table1[[#This Row],[SzumElad]]</f>
        <v>6900</v>
      </c>
      <c r="H2012" s="7">
        <f>Table1[[#This Row],[Jut_%]]</f>
        <v>0.01</v>
      </c>
      <c r="I2012" s="4">
        <f>Table1[[#This Row],[Jut]]</f>
        <v>0.69</v>
      </c>
      <c r="J2012" s="4">
        <f>Table1[[#This Row],[Column1]]</f>
        <v>0</v>
      </c>
    </row>
    <row r="2013" spans="1:10" hidden="1" x14ac:dyDescent="0.3">
      <c r="A2013" s="2" t="str">
        <f>Table1[[#This Row],[Befolyt]]</f>
        <v>i</v>
      </c>
      <c r="B2013" t="str">
        <f>Table1[[#This Row],[ÜK]]</f>
        <v>Molnár Ferenc</v>
      </c>
      <c r="C2013" s="3" t="str">
        <f>Table1[[#This Row],[Szla]]</f>
        <v>212/2026</v>
      </c>
      <c r="D2013" s="6">
        <f>Table1[[#This Row],[Kelt_hó]]</f>
        <v>1</v>
      </c>
      <c r="E2013" t="str">
        <f>Table1[[#This Row],[Vevő]]</f>
        <v>H+F Kereskedelmi Bt.</v>
      </c>
      <c r="F2013" t="str">
        <f>Table1[[#This Row],[Termékkör]]</f>
        <v>Rakományrögzítők</v>
      </c>
      <c r="G2013" s="4">
        <f>Table1[[#This Row],[SzumElad]]</f>
        <v>16100</v>
      </c>
      <c r="H2013" s="7">
        <f>Table1[[#This Row],[Jut_%]]</f>
        <v>4.42</v>
      </c>
      <c r="I2013" s="4">
        <f>Table1[[#This Row],[Jut]]</f>
        <v>711.62</v>
      </c>
      <c r="J2013" s="4">
        <f>Table1[[#This Row],[Column1]]</f>
        <v>0</v>
      </c>
    </row>
    <row r="2014" spans="1:10" hidden="1" x14ac:dyDescent="0.3">
      <c r="A2014" s="2" t="str">
        <f>Table1[[#This Row],[Befolyt]]</f>
        <v>i</v>
      </c>
      <c r="B2014" t="str">
        <f>Table1[[#This Row],[ÜK]]</f>
        <v>Molnár Ferenc</v>
      </c>
      <c r="C2014" s="3" t="str">
        <f>Table1[[#This Row],[Szla]]</f>
        <v>212/2026</v>
      </c>
      <c r="D2014" s="6">
        <f>Table1[[#This Row],[Kelt_hó]]</f>
        <v>1</v>
      </c>
      <c r="E2014" t="str">
        <f>Table1[[#This Row],[Vevő]]</f>
        <v>H+F Kereskedelmi Bt.</v>
      </c>
      <c r="F2014" t="str">
        <f>Table1[[#This Row],[Termékkör]]</f>
        <v>Kapcsolóelemek</v>
      </c>
      <c r="G2014" s="4">
        <f>Table1[[#This Row],[SzumElad]]</f>
        <v>8250</v>
      </c>
      <c r="H2014" s="7">
        <f>Table1[[#This Row],[Jut_%]]</f>
        <v>2.35</v>
      </c>
      <c r="I2014" s="4">
        <f>Table1[[#This Row],[Jut]]</f>
        <v>193.875</v>
      </c>
      <c r="J2014" s="4">
        <f>Table1[[#This Row],[Column1]]</f>
        <v>0</v>
      </c>
    </row>
    <row r="2015" spans="1:10" hidden="1" x14ac:dyDescent="0.3">
      <c r="A2015" s="2" t="str">
        <f>Table1[[#This Row],[Befolyt]]</f>
        <v>n</v>
      </c>
      <c r="B2015" t="str">
        <f>Table1[[#This Row],[ÜK]]</f>
        <v>Halász Miklós</v>
      </c>
      <c r="C2015" s="3" t="str">
        <f>Table1[[#This Row],[Szla]]</f>
        <v>211/2026</v>
      </c>
      <c r="D2015" s="6">
        <f>Table1[[#This Row],[Kelt_hó]]</f>
        <v>1</v>
      </c>
      <c r="E2015" t="str">
        <f>Table1[[#This Row],[Vevő]]</f>
        <v>Linamar Hungary Zrt. Oros Division</v>
      </c>
      <c r="F2015" t="str">
        <f>Table1[[#This Row],[Termékkör]]</f>
        <v>Leesés elleni védelem</v>
      </c>
      <c r="G2015" s="4">
        <f>Table1[[#This Row],[SzumElad]]</f>
        <v>24960</v>
      </c>
      <c r="H2015" s="7">
        <f>Table1[[#This Row],[Jut_%]]</f>
        <v>5</v>
      </c>
      <c r="I2015" s="4">
        <f>Table1[[#This Row],[Jut]]</f>
        <v>1248</v>
      </c>
      <c r="J2015" s="4">
        <f>Table1[[#This Row],[Column1]]</f>
        <v>0</v>
      </c>
    </row>
    <row r="2016" spans="1:10" hidden="1" x14ac:dyDescent="0.3">
      <c r="A2016" s="2" t="str">
        <f>Table1[[#This Row],[Befolyt]]</f>
        <v>n</v>
      </c>
      <c r="B2016" t="str">
        <f>Table1[[#This Row],[ÜK]]</f>
        <v>Halász Miklós</v>
      </c>
      <c r="C2016" s="3" t="str">
        <f>Table1[[#This Row],[Szla]]</f>
        <v>211/2026</v>
      </c>
      <c r="D2016" s="6">
        <f>Table1[[#This Row],[Kelt_hó]]</f>
        <v>1</v>
      </c>
      <c r="E2016" t="str">
        <f>Table1[[#This Row],[Vevő]]</f>
        <v>Linamar Hungary Zrt. Oros Division</v>
      </c>
      <c r="F2016" t="str">
        <f>Table1[[#This Row],[Termékkör]]</f>
        <v>Fuvar</v>
      </c>
      <c r="G2016" s="4">
        <f>Table1[[#This Row],[SzumElad]]</f>
        <v>0</v>
      </c>
      <c r="H2016" s="7">
        <f>Table1[[#This Row],[Jut_%]]</f>
        <v>0</v>
      </c>
      <c r="I2016" s="4">
        <f>Table1[[#This Row],[Jut]]</f>
        <v>0</v>
      </c>
      <c r="J2016" s="4">
        <f>Table1[[#This Row],[Column1]]</f>
        <v>0</v>
      </c>
    </row>
    <row r="2017" spans="1:10" hidden="1" x14ac:dyDescent="0.3">
      <c r="A2017" s="2" t="str">
        <f>Table1[[#This Row],[Befolyt]]</f>
        <v>i</v>
      </c>
      <c r="B2017" t="str">
        <f>Table1[[#This Row],[ÜK]]</f>
        <v>Négyesy Gábor</v>
      </c>
      <c r="C2017" s="3" t="str">
        <f>Table1[[#This Row],[Szla]]</f>
        <v>210/2026</v>
      </c>
      <c r="D2017" s="6">
        <f>Table1[[#This Row],[Kelt_hó]]</f>
        <v>1</v>
      </c>
      <c r="E2017" t="str">
        <f>Table1[[#This Row],[Vevő]]</f>
        <v>Darukonstrukt Kft.</v>
      </c>
      <c r="F2017" t="str">
        <f>Table1[[#This Row],[Termékkör]]</f>
        <v>Textilkötelek hevederek</v>
      </c>
      <c r="G2017" s="4">
        <f>Table1[[#This Row],[SzumElad]]</f>
        <v>15500</v>
      </c>
      <c r="H2017" s="7">
        <f>Table1[[#This Row],[Jut_%]]</f>
        <v>10</v>
      </c>
      <c r="I2017" s="4">
        <f>Table1[[#This Row],[Jut]]</f>
        <v>1550</v>
      </c>
      <c r="J2017" s="4">
        <f>Table1[[#This Row],[Column1]]</f>
        <v>1</v>
      </c>
    </row>
    <row r="2018" spans="1:10" hidden="1" x14ac:dyDescent="0.3">
      <c r="A2018" s="2" t="str">
        <f>Table1[[#This Row],[Befolyt]]</f>
        <v>i</v>
      </c>
      <c r="B2018" t="str">
        <f>Table1[[#This Row],[ÜK]]</f>
        <v>Négyesy Gábor</v>
      </c>
      <c r="C2018" s="3" t="str">
        <f>Table1[[#This Row],[Szla]]</f>
        <v>210/2026</v>
      </c>
      <c r="D2018" s="6">
        <f>Table1[[#This Row],[Kelt_hó]]</f>
        <v>1</v>
      </c>
      <c r="E2018" t="str">
        <f>Table1[[#This Row],[Vevő]]</f>
        <v>Darukonstrukt Kft.</v>
      </c>
      <c r="F2018" t="str">
        <f>Table1[[#This Row],[Termékkör]]</f>
        <v>Fuvar</v>
      </c>
      <c r="G2018" s="4">
        <f>Table1[[#This Row],[SzumElad]]</f>
        <v>2500</v>
      </c>
      <c r="H2018" s="7">
        <f>Table1[[#This Row],[Jut_%]]</f>
        <v>0</v>
      </c>
      <c r="I2018" s="4">
        <f>Table1[[#This Row],[Jut]]</f>
        <v>0</v>
      </c>
      <c r="J2018" s="4">
        <f>Table1[[#This Row],[Column1]]</f>
        <v>1</v>
      </c>
    </row>
    <row r="2019" spans="1:10" hidden="1" x14ac:dyDescent="0.3">
      <c r="A2019" s="2" t="str">
        <f>Table1[[#This Row],[Befolyt]]</f>
        <v>i</v>
      </c>
      <c r="B2019" t="str">
        <f>Table1[[#This Row],[ÜK]]</f>
        <v>Horváth István</v>
      </c>
      <c r="C2019" s="3" t="str">
        <f>Table1[[#This Row],[Szla]]</f>
        <v>209/2026</v>
      </c>
      <c r="D2019" s="6">
        <f>Table1[[#This Row],[Kelt_hó]]</f>
        <v>1</v>
      </c>
      <c r="E2019" t="str">
        <f>Table1[[#This Row],[Vevő]]</f>
        <v>Ganz Transzformátor- és Villamos Forgógépgyártó Zrt.</v>
      </c>
      <c r="F2019" t="str">
        <f>Table1[[#This Row],[Termékkör]]</f>
        <v>Garázsipari felszerelések</v>
      </c>
      <c r="G2019" s="4">
        <f>Table1[[#This Row],[SzumElad]]</f>
        <v>10000</v>
      </c>
      <c r="H2019" s="7">
        <f>Table1[[#This Row],[Jut_%]]</f>
        <v>25.93</v>
      </c>
      <c r="I2019" s="4">
        <f>Table1[[#This Row],[Jut]]</f>
        <v>2593</v>
      </c>
      <c r="J2019" s="4">
        <f>Table1[[#This Row],[Column1]]</f>
        <v>0</v>
      </c>
    </row>
    <row r="2020" spans="1:10" hidden="1" x14ac:dyDescent="0.3">
      <c r="A2020" s="2" t="str">
        <f>Table1[[#This Row],[Befolyt]]</f>
        <v>i</v>
      </c>
      <c r="B2020" t="str">
        <f>Table1[[#This Row],[ÜK]]</f>
        <v>Horváth István</v>
      </c>
      <c r="C2020" s="3" t="str">
        <f>Table1[[#This Row],[Szla]]</f>
        <v>209/2026</v>
      </c>
      <c r="D2020" s="6">
        <f>Table1[[#This Row],[Kelt_hó]]</f>
        <v>1</v>
      </c>
      <c r="E2020" t="str">
        <f>Table1[[#This Row],[Vevő]]</f>
        <v>Ganz Transzformátor- és Villamos Forgógépgyártó Zrt.</v>
      </c>
      <c r="F2020" t="str">
        <f>Table1[[#This Row],[Termékkör]]</f>
        <v>Garázsipari felszerelések</v>
      </c>
      <c r="G2020" s="4">
        <f>Table1[[#This Row],[SzumElad]]</f>
        <v>230000</v>
      </c>
      <c r="H2020" s="7">
        <f>Table1[[#This Row],[Jut_%]]</f>
        <v>16.45</v>
      </c>
      <c r="I2020" s="4">
        <f>Table1[[#This Row],[Jut]]</f>
        <v>37835</v>
      </c>
      <c r="J2020" s="4">
        <f>Table1[[#This Row],[Column1]]</f>
        <v>0</v>
      </c>
    </row>
    <row r="2021" spans="1:10" hidden="1" x14ac:dyDescent="0.3">
      <c r="A2021" s="2" t="str">
        <f>Table1[[#This Row],[Befolyt]]</f>
        <v>i</v>
      </c>
      <c r="B2021" t="str">
        <f>Table1[[#This Row],[ÜK]]</f>
        <v>Horváth István</v>
      </c>
      <c r="C2021" s="3" t="str">
        <f>Table1[[#This Row],[Szla]]</f>
        <v>209/2026</v>
      </c>
      <c r="D2021" s="6">
        <f>Table1[[#This Row],[Kelt_hó]]</f>
        <v>1</v>
      </c>
      <c r="E2021" t="str">
        <f>Table1[[#This Row],[Vevő]]</f>
        <v>Ganz Transzformátor- és Villamos Forgógépgyártó Zrt.</v>
      </c>
      <c r="F2021" t="str">
        <f>Table1[[#This Row],[Termékkör]]</f>
        <v>Garázsipari felszerelések</v>
      </c>
      <c r="G2021" s="4">
        <f>Table1[[#This Row],[SzumElad]]</f>
        <v>30000</v>
      </c>
      <c r="H2021" s="7">
        <f>Table1[[#This Row],[Jut_%]]</f>
        <v>8.74</v>
      </c>
      <c r="I2021" s="4">
        <f>Table1[[#This Row],[Jut]]</f>
        <v>2622</v>
      </c>
      <c r="J2021" s="4">
        <f>Table1[[#This Row],[Column1]]</f>
        <v>0</v>
      </c>
    </row>
    <row r="2022" spans="1:10" hidden="1" x14ac:dyDescent="0.3">
      <c r="A2022" s="2" t="str">
        <f>Table1[[#This Row],[Befolyt]]</f>
        <v>i</v>
      </c>
      <c r="B2022" t="str">
        <f>Table1[[#This Row],[ÜK]]</f>
        <v>Horváth István</v>
      </c>
      <c r="C2022" s="3" t="str">
        <f>Table1[[#This Row],[Szla]]</f>
        <v>209/2026</v>
      </c>
      <c r="D2022" s="6">
        <f>Table1[[#This Row],[Kelt_hó]]</f>
        <v>1</v>
      </c>
      <c r="E2022" t="str">
        <f>Table1[[#This Row],[Vevő]]</f>
        <v>Ganz Transzformátor- és Villamos Forgógépgyártó Zrt.</v>
      </c>
      <c r="F2022" t="str">
        <f>Table1[[#This Row],[Termékkör]]</f>
        <v>Fuvar</v>
      </c>
      <c r="G2022" s="4">
        <f>Table1[[#This Row],[SzumElad]]</f>
        <v>0</v>
      </c>
      <c r="H2022" s="7">
        <f>Table1[[#This Row],[Jut_%]]</f>
        <v>0</v>
      </c>
      <c r="I2022" s="4">
        <f>Table1[[#This Row],[Jut]]</f>
        <v>0</v>
      </c>
      <c r="J2022" s="4">
        <f>Table1[[#This Row],[Column1]]</f>
        <v>0</v>
      </c>
    </row>
    <row r="2023" spans="1:10" hidden="1" x14ac:dyDescent="0.3">
      <c r="A2023" s="2" t="str">
        <f>Table1[[#This Row],[Befolyt]]</f>
        <v>i</v>
      </c>
      <c r="B2023" t="str">
        <f>Table1[[#This Row],[ÜK]]</f>
        <v>Horváth István</v>
      </c>
      <c r="C2023" s="3" t="str">
        <f>Table1[[#This Row],[Szla]]</f>
        <v>208/2026</v>
      </c>
      <c r="D2023" s="6">
        <f>Table1[[#This Row],[Kelt_hó]]</f>
        <v>1</v>
      </c>
      <c r="E2023" t="str">
        <f>Table1[[#This Row],[Vevő]]</f>
        <v>Apollo Tyres (Hungary) Kft.</v>
      </c>
      <c r="F2023" t="str">
        <f>Table1[[#This Row],[Termékkör]]</f>
        <v>Emelőgép szolgáltatások</v>
      </c>
      <c r="G2023" s="4">
        <f>Table1[[#This Row],[SzumElad]]</f>
        <v>0</v>
      </c>
      <c r="H2023" s="7">
        <f>Table1[[#This Row],[Jut_%]]</f>
        <v>0</v>
      </c>
      <c r="I2023" s="4">
        <f>Table1[[#This Row],[Jut]]</f>
        <v>0</v>
      </c>
      <c r="J2023" s="4">
        <f>Table1[[#This Row],[Column1]]</f>
        <v>0</v>
      </c>
    </row>
    <row r="2024" spans="1:10" hidden="1" x14ac:dyDescent="0.3">
      <c r="A2024" s="2" t="str">
        <f>Table1[[#This Row],[Befolyt]]</f>
        <v>i</v>
      </c>
      <c r="B2024" t="str">
        <f>Table1[[#This Row],[ÜK]]</f>
        <v>Horváth István</v>
      </c>
      <c r="C2024" s="3" t="str">
        <f>Table1[[#This Row],[Szla]]</f>
        <v>208/2026</v>
      </c>
      <c r="D2024" s="6">
        <f>Table1[[#This Row],[Kelt_hó]]</f>
        <v>1</v>
      </c>
      <c r="E2024" t="str">
        <f>Table1[[#This Row],[Vevő]]</f>
        <v>Apollo Tyres (Hungary) Kft.</v>
      </c>
      <c r="F2024" t="str">
        <f>Table1[[#This Row],[Termékkör]]</f>
        <v>Emelőgép szolgáltatások</v>
      </c>
      <c r="G2024" s="4">
        <f>Table1[[#This Row],[SzumElad]]</f>
        <v>0</v>
      </c>
      <c r="H2024" s="7">
        <f>Table1[[#This Row],[Jut_%]]</f>
        <v>0</v>
      </c>
      <c r="I2024" s="4">
        <f>Table1[[#This Row],[Jut]]</f>
        <v>0</v>
      </c>
      <c r="J2024" s="4">
        <f>Table1[[#This Row],[Column1]]</f>
        <v>0</v>
      </c>
    </row>
    <row r="2025" spans="1:10" hidden="1" x14ac:dyDescent="0.3">
      <c r="A2025" s="2" t="str">
        <f>Table1[[#This Row],[Befolyt]]</f>
        <v>i</v>
      </c>
      <c r="B2025" t="str">
        <f>Table1[[#This Row],[ÜK]]</f>
        <v>Horváth István</v>
      </c>
      <c r="C2025" s="3" t="str">
        <f>Table1[[#This Row],[Szla]]</f>
        <v>208/2026</v>
      </c>
      <c r="D2025" s="6">
        <f>Table1[[#This Row],[Kelt_hó]]</f>
        <v>1</v>
      </c>
      <c r="E2025" t="str">
        <f>Table1[[#This Row],[Vevő]]</f>
        <v>Apollo Tyres (Hungary) Kft.</v>
      </c>
      <c r="F2025" t="str">
        <f>Table1[[#This Row],[Termékkör]]</f>
        <v>Emelőberendezések</v>
      </c>
      <c r="G2025" s="4">
        <f>Table1[[#This Row],[SzumElad]]</f>
        <v>1046140</v>
      </c>
      <c r="H2025" s="7">
        <f>Table1[[#This Row],[Jut_%]]</f>
        <v>3.75</v>
      </c>
      <c r="I2025" s="4">
        <f>Table1[[#This Row],[Jut]]</f>
        <v>39230.25</v>
      </c>
      <c r="J2025" s="4">
        <f>Table1[[#This Row],[Column1]]</f>
        <v>0</v>
      </c>
    </row>
    <row r="2026" spans="1:10" hidden="1" x14ac:dyDescent="0.3">
      <c r="A2026" s="2" t="str">
        <f>Table1[[#This Row],[Befolyt]]</f>
        <v>i</v>
      </c>
      <c r="B2026" t="str">
        <f>Table1[[#This Row],[ÜK]]</f>
        <v>Halász Miklós</v>
      </c>
      <c r="C2026" s="3" t="str">
        <f>Table1[[#This Row],[Szla]]</f>
        <v>207/2026</v>
      </c>
      <c r="D2026" s="6">
        <f>Table1[[#This Row],[Kelt_hó]]</f>
        <v>1</v>
      </c>
      <c r="E2026" t="str">
        <f>Table1[[#This Row],[Vevő]]</f>
        <v>Szerszám Epicentrum Kft.</v>
      </c>
      <c r="F2026" t="str">
        <f>Table1[[#This Row],[Termékkör]]</f>
        <v>Rakományrögzítők</v>
      </c>
      <c r="G2026" s="4">
        <f>Table1[[#This Row],[SzumElad]]</f>
        <v>33400</v>
      </c>
      <c r="H2026" s="7">
        <f>Table1[[#This Row],[Jut_%]]</f>
        <v>1</v>
      </c>
      <c r="I2026" s="4">
        <f>Table1[[#This Row],[Jut]]</f>
        <v>334</v>
      </c>
      <c r="J2026" s="4">
        <f>Table1[[#This Row],[Column1]]</f>
        <v>0</v>
      </c>
    </row>
    <row r="2027" spans="1:10" hidden="1" x14ac:dyDescent="0.3">
      <c r="A2027" s="2" t="str">
        <f>Table1[[#This Row],[Befolyt]]</f>
        <v>i</v>
      </c>
      <c r="B2027" t="str">
        <f>Table1[[#This Row],[ÜK]]</f>
        <v>Halász Miklós</v>
      </c>
      <c r="C2027" s="3" t="str">
        <f>Table1[[#This Row],[Szla]]</f>
        <v>207/2026</v>
      </c>
      <c r="D2027" s="6">
        <f>Table1[[#This Row],[Kelt_hó]]</f>
        <v>1</v>
      </c>
      <c r="E2027" t="str">
        <f>Table1[[#This Row],[Vevő]]</f>
        <v>Szerszám Epicentrum Kft.</v>
      </c>
      <c r="F2027" t="str">
        <f>Table1[[#This Row],[Termékkör]]</f>
        <v>Fuvar</v>
      </c>
      <c r="G2027" s="4">
        <f>Table1[[#This Row],[SzumElad]]</f>
        <v>0</v>
      </c>
      <c r="H2027" s="7">
        <f>Table1[[#This Row],[Jut_%]]</f>
        <v>0</v>
      </c>
      <c r="I2027" s="4">
        <f>Table1[[#This Row],[Jut]]</f>
        <v>0</v>
      </c>
      <c r="J2027" s="4">
        <f>Table1[[#This Row],[Column1]]</f>
        <v>0</v>
      </c>
    </row>
    <row r="2028" spans="1:10" hidden="1" x14ac:dyDescent="0.3">
      <c r="A2028" s="2" t="str">
        <f>Table1[[#This Row],[Befolyt]]</f>
        <v>i</v>
      </c>
      <c r="B2028" t="str">
        <f>Table1[[#This Row],[ÜK]]</f>
        <v>Halász Miklós</v>
      </c>
      <c r="C2028" s="3" t="str">
        <f>Table1[[#This Row],[Szla]]</f>
        <v>206/2026</v>
      </c>
      <c r="D2028" s="6">
        <f>Table1[[#This Row],[Kelt_hó]]</f>
        <v>1</v>
      </c>
      <c r="E2028" t="str">
        <f>Table1[[#This Row],[Vevő]]</f>
        <v>MVM Démász Áramhálózati Kft</v>
      </c>
      <c r="F2028" t="str">
        <f>Table1[[#This Row],[Termékkör]]</f>
        <v>Fuvar</v>
      </c>
      <c r="G2028" s="4">
        <f>Table1[[#This Row],[SzumElad]]</f>
        <v>2500</v>
      </c>
      <c r="H2028" s="7">
        <f>Table1[[#This Row],[Jut_%]]</f>
        <v>0</v>
      </c>
      <c r="I2028" s="4">
        <f>Table1[[#This Row],[Jut]]</f>
        <v>0</v>
      </c>
      <c r="J2028" s="4">
        <f>Table1[[#This Row],[Column1]]</f>
        <v>0</v>
      </c>
    </row>
    <row r="2029" spans="1:10" hidden="1" x14ac:dyDescent="0.3">
      <c r="A2029" s="2" t="str">
        <f>Table1[[#This Row],[Befolyt]]</f>
        <v>i</v>
      </c>
      <c r="B2029" t="str">
        <f>Table1[[#This Row],[ÜK]]</f>
        <v>Halász Miklós</v>
      </c>
      <c r="C2029" s="3" t="str">
        <f>Table1[[#This Row],[Szla]]</f>
        <v>206/2026</v>
      </c>
      <c r="D2029" s="6">
        <f>Table1[[#This Row],[Kelt_hó]]</f>
        <v>1</v>
      </c>
      <c r="E2029" t="str">
        <f>Table1[[#This Row],[Vevő]]</f>
        <v>MVM Démász Áramhálózati Kft</v>
      </c>
      <c r="F2029" t="str">
        <f>Table1[[#This Row],[Termékkör]]</f>
        <v>Kapcsolóelemek</v>
      </c>
      <c r="G2029" s="4">
        <f>Table1[[#This Row],[SzumElad]]</f>
        <v>64080</v>
      </c>
      <c r="H2029" s="7">
        <f>Table1[[#This Row],[Jut_%]]</f>
        <v>7</v>
      </c>
      <c r="I2029" s="4">
        <f>Table1[[#This Row],[Jut]]</f>
        <v>4485.6000000000004</v>
      </c>
      <c r="J2029" s="4">
        <f>Table1[[#This Row],[Column1]]</f>
        <v>0</v>
      </c>
    </row>
    <row r="2030" spans="1:10" hidden="1" x14ac:dyDescent="0.3">
      <c r="A2030" s="2" t="str">
        <f>Table1[[#This Row],[Befolyt]]</f>
        <v>i</v>
      </c>
      <c r="B2030" t="str">
        <f>Table1[[#This Row],[ÜK]]</f>
        <v>Négyesy Gábor</v>
      </c>
      <c r="C2030" s="3" t="str">
        <f>Table1[[#This Row],[Szla]]</f>
        <v>205/2026</v>
      </c>
      <c r="D2030" s="6">
        <f>Table1[[#This Row],[Kelt_hó]]</f>
        <v>1</v>
      </c>
      <c r="E2030" t="str">
        <f>Table1[[#This Row],[Vevő]]</f>
        <v>Sodronykötél Kft</v>
      </c>
      <c r="F2030" t="str">
        <f>Table1[[#This Row],[Termékkör]]</f>
        <v>Saját munka</v>
      </c>
      <c r="G2030" s="4">
        <f>Table1[[#This Row],[SzumElad]]</f>
        <v>3000</v>
      </c>
      <c r="H2030" s="7">
        <f>Table1[[#This Row],[Jut_%]]</f>
        <v>0</v>
      </c>
      <c r="I2030" s="4">
        <f>Table1[[#This Row],[Jut]]</f>
        <v>0</v>
      </c>
      <c r="J2030" s="4">
        <f>Table1[[#This Row],[Column1]]</f>
        <v>0</v>
      </c>
    </row>
    <row r="2031" spans="1:10" hidden="1" x14ac:dyDescent="0.3">
      <c r="A2031" s="2" t="str">
        <f>Table1[[#This Row],[Befolyt]]</f>
        <v>i</v>
      </c>
      <c r="B2031" t="str">
        <f>Table1[[#This Row],[ÜK]]</f>
        <v>Négyesy Gábor</v>
      </c>
      <c r="C2031" s="3" t="str">
        <f>Table1[[#This Row],[Szla]]</f>
        <v>205/2026</v>
      </c>
      <c r="D2031" s="6">
        <f>Table1[[#This Row],[Kelt_hó]]</f>
        <v>1</v>
      </c>
      <c r="E2031" t="str">
        <f>Table1[[#This Row],[Vevő]]</f>
        <v>Sodronykötél Kft</v>
      </c>
      <c r="F2031" t="str">
        <f>Table1[[#This Row],[Termékkör]]</f>
        <v>Vizsgálat</v>
      </c>
      <c r="G2031" s="4">
        <f>Table1[[#This Row],[SzumElad]]</f>
        <v>100750</v>
      </c>
      <c r="H2031" s="7">
        <f>Table1[[#This Row],[Jut_%]]</f>
        <v>10</v>
      </c>
      <c r="I2031" s="4">
        <f>Table1[[#This Row],[Jut]]</f>
        <v>10075</v>
      </c>
      <c r="J2031" s="4">
        <f>Table1[[#This Row],[Column1]]</f>
        <v>0</v>
      </c>
    </row>
    <row r="2032" spans="1:10" hidden="1" x14ac:dyDescent="0.3">
      <c r="A2032" s="2" t="str">
        <f>Table1[[#This Row],[Befolyt]]</f>
        <v>i</v>
      </c>
      <c r="B2032" t="str">
        <f>Table1[[#This Row],[ÜK]]</f>
        <v>Négyesy Gábor</v>
      </c>
      <c r="C2032" s="3" t="str">
        <f>Table1[[#This Row],[Szla]]</f>
        <v>205/2026</v>
      </c>
      <c r="D2032" s="6">
        <f>Table1[[#This Row],[Kelt_hó]]</f>
        <v>1</v>
      </c>
      <c r="E2032" t="str">
        <f>Table1[[#This Row],[Vevő]]</f>
        <v>Sodronykötél Kft</v>
      </c>
      <c r="F2032" t="str">
        <f>Table1[[#This Row],[Termékkör]]</f>
        <v>Lánc függesztékek</v>
      </c>
      <c r="G2032" s="4">
        <f>Table1[[#This Row],[SzumElad]]</f>
        <v>2420</v>
      </c>
      <c r="H2032" s="7">
        <f>Table1[[#This Row],[Jut_%]]</f>
        <v>14.26</v>
      </c>
      <c r="I2032" s="4">
        <f>Table1[[#This Row],[Jut]]</f>
        <v>345.09199999999998</v>
      </c>
      <c r="J2032" s="4">
        <f>Table1[[#This Row],[Column1]]</f>
        <v>0</v>
      </c>
    </row>
    <row r="2033" spans="1:10" hidden="1" x14ac:dyDescent="0.3">
      <c r="A2033" s="2" t="str">
        <f>Table1[[#This Row],[Befolyt]]</f>
        <v>i</v>
      </c>
      <c r="B2033" t="str">
        <f>Table1[[#This Row],[ÜK]]</f>
        <v>Négyesy Gábor</v>
      </c>
      <c r="C2033" s="3" t="str">
        <f>Table1[[#This Row],[Szla]]</f>
        <v>205/2026</v>
      </c>
      <c r="D2033" s="6">
        <f>Table1[[#This Row],[Kelt_hó]]</f>
        <v>1</v>
      </c>
      <c r="E2033" t="str">
        <f>Table1[[#This Row],[Vevő]]</f>
        <v>Sodronykötél Kft</v>
      </c>
      <c r="F2033" t="str">
        <f>Table1[[#This Row],[Termékkör]]</f>
        <v>Lánc függesztékek</v>
      </c>
      <c r="G2033" s="4">
        <f>Table1[[#This Row],[SzumElad]]</f>
        <v>6360</v>
      </c>
      <c r="H2033" s="7">
        <f>Table1[[#This Row],[Jut_%]]</f>
        <v>14.31</v>
      </c>
      <c r="I2033" s="4">
        <f>Table1[[#This Row],[Jut]]</f>
        <v>910.1160000000001</v>
      </c>
      <c r="J2033" s="4">
        <f>Table1[[#This Row],[Column1]]</f>
        <v>0</v>
      </c>
    </row>
    <row r="2034" spans="1:10" hidden="1" x14ac:dyDescent="0.3">
      <c r="A2034" s="2" t="str">
        <f>Table1[[#This Row],[Befolyt]]</f>
        <v>n</v>
      </c>
      <c r="B2034" t="str">
        <f>Table1[[#This Row],[ÜK]]</f>
        <v>Négyesy Gábor</v>
      </c>
      <c r="C2034" s="3" t="str">
        <f>Table1[[#This Row],[Szla]]</f>
        <v>204/2026</v>
      </c>
      <c r="D2034" s="6">
        <f>Table1[[#This Row],[Kelt_hó]]</f>
        <v>1</v>
      </c>
      <c r="E2034" t="str">
        <f>Table1[[#This Row],[Vevő]]</f>
        <v>JOHNSON CONTROLS International Kft.</v>
      </c>
      <c r="F2034" t="str">
        <f>Table1[[#This Row],[Termékkör]]</f>
        <v>Vizsgálat</v>
      </c>
      <c r="G2034" s="4">
        <f>Table1[[#This Row],[SzumElad]]</f>
        <v>49000</v>
      </c>
      <c r="H2034" s="7">
        <f>Table1[[#This Row],[Jut_%]]</f>
        <v>11.59</v>
      </c>
      <c r="I2034" s="4">
        <f>Table1[[#This Row],[Jut]]</f>
        <v>5679.1</v>
      </c>
      <c r="J2034" s="4">
        <f>Table1[[#This Row],[Column1]]</f>
        <v>0</v>
      </c>
    </row>
    <row r="2035" spans="1:10" hidden="1" x14ac:dyDescent="0.3">
      <c r="A2035" s="2" t="str">
        <f>Table1[[#This Row],[Befolyt]]</f>
        <v>n</v>
      </c>
      <c r="B2035" t="str">
        <f>Table1[[#This Row],[ÜK]]</f>
        <v>Négyesy Gábor</v>
      </c>
      <c r="C2035" s="3" t="str">
        <f>Table1[[#This Row],[Szla]]</f>
        <v>204/2026</v>
      </c>
      <c r="D2035" s="6">
        <f>Table1[[#This Row],[Kelt_hó]]</f>
        <v>1</v>
      </c>
      <c r="E2035" t="str">
        <f>Table1[[#This Row],[Vevő]]</f>
        <v>JOHNSON CONTROLS International Kft.</v>
      </c>
      <c r="F2035" t="str">
        <f>Table1[[#This Row],[Termékkör]]</f>
        <v>Vizsgálat</v>
      </c>
      <c r="G2035" s="4">
        <f>Table1[[#This Row],[SzumElad]]</f>
        <v>646200</v>
      </c>
      <c r="H2035" s="7">
        <f>Table1[[#This Row],[Jut_%]]</f>
        <v>12.59</v>
      </c>
      <c r="I2035" s="4">
        <f>Table1[[#This Row],[Jut]]</f>
        <v>81356.58</v>
      </c>
      <c r="J2035" s="4">
        <f>Table1[[#This Row],[Column1]]</f>
        <v>0</v>
      </c>
    </row>
    <row r="2036" spans="1:10" x14ac:dyDescent="0.3">
      <c r="A2036" s="2" t="str">
        <f>Table1[[#This Row],[Befolyt]]</f>
        <v>i</v>
      </c>
      <c r="B2036" t="str">
        <f>Table1[[#This Row],[ÜK]]</f>
        <v>Bálint Miklós</v>
      </c>
      <c r="C2036" s="3" t="str">
        <f>Table1[[#This Row],[Szla]]</f>
        <v>203/2026</v>
      </c>
      <c r="D2036" s="6">
        <f>Table1[[#This Row],[Kelt_hó]]</f>
        <v>1</v>
      </c>
      <c r="E2036" t="str">
        <f>Table1[[#This Row],[Vevő]]</f>
        <v>Körber Hungária Gépgyártó Kft</v>
      </c>
      <c r="F2036" t="str">
        <f>Table1[[#This Row],[Termékkör]]</f>
        <v>Textilkötelek hevederek</v>
      </c>
      <c r="G2036" s="4">
        <f>Table1[[#This Row],[SzumElad]]</f>
        <v>6666</v>
      </c>
      <c r="H2036" s="7">
        <f>Table1[[#This Row],[Jut_%]]</f>
        <v>14.8</v>
      </c>
      <c r="I2036" s="4">
        <f>Table1[[#This Row],[Jut]]</f>
        <v>986.56799999999998</v>
      </c>
      <c r="J2036" s="4">
        <f>Table1[[#This Row],[Column1]]</f>
        <v>0</v>
      </c>
    </row>
    <row r="2037" spans="1:10" x14ac:dyDescent="0.3">
      <c r="A2037" s="2" t="str">
        <f>Table1[[#This Row],[Befolyt]]</f>
        <v>i</v>
      </c>
      <c r="B2037" t="str">
        <f>Table1[[#This Row],[ÜK]]</f>
        <v>Bálint Miklós</v>
      </c>
      <c r="C2037" s="3" t="str">
        <f>Table1[[#This Row],[Szla]]</f>
        <v>203/2026</v>
      </c>
      <c r="D2037" s="6">
        <f>Table1[[#This Row],[Kelt_hó]]</f>
        <v>1</v>
      </c>
      <c r="E2037" t="str">
        <f>Table1[[#This Row],[Vevő]]</f>
        <v>Körber Hungária Gépgyártó Kft</v>
      </c>
      <c r="F2037" t="str">
        <f>Table1[[#This Row],[Termékkör]]</f>
        <v>Textilkötelek hevederek</v>
      </c>
      <c r="G2037" s="4">
        <f>Table1[[#This Row],[SzumElad]]</f>
        <v>3042</v>
      </c>
      <c r="H2037" s="7">
        <f>Table1[[#This Row],[Jut_%]]</f>
        <v>9.18</v>
      </c>
      <c r="I2037" s="4">
        <f>Table1[[#This Row],[Jut]]</f>
        <v>279.25559999999996</v>
      </c>
      <c r="J2037" s="4">
        <f>Table1[[#This Row],[Column1]]</f>
        <v>0</v>
      </c>
    </row>
    <row r="2038" spans="1:10" x14ac:dyDescent="0.3">
      <c r="A2038" s="2" t="str">
        <f>Table1[[#This Row],[Befolyt]]</f>
        <v>i</v>
      </c>
      <c r="B2038" t="str">
        <f>Table1[[#This Row],[ÜK]]</f>
        <v>Bálint Miklós</v>
      </c>
      <c r="C2038" s="3" t="str">
        <f>Table1[[#This Row],[Szla]]</f>
        <v>203/2026</v>
      </c>
      <c r="D2038" s="6">
        <f>Table1[[#This Row],[Kelt_hó]]</f>
        <v>1</v>
      </c>
      <c r="E2038" t="str">
        <f>Table1[[#This Row],[Vevő]]</f>
        <v>Körber Hungária Gépgyártó Kft</v>
      </c>
      <c r="F2038" t="str">
        <f>Table1[[#This Row],[Termékkör]]</f>
        <v>Kapcsolóelemek</v>
      </c>
      <c r="G2038" s="4">
        <f>Table1[[#This Row],[SzumElad]]</f>
        <v>3760</v>
      </c>
      <c r="H2038" s="7">
        <f>Table1[[#This Row],[Jut_%]]</f>
        <v>7</v>
      </c>
      <c r="I2038" s="4">
        <f>Table1[[#This Row],[Jut]]</f>
        <v>263.2</v>
      </c>
      <c r="J2038" s="4">
        <f>Table1[[#This Row],[Column1]]</f>
        <v>0</v>
      </c>
    </row>
    <row r="2039" spans="1:10" x14ac:dyDescent="0.3">
      <c r="A2039" s="2" t="str">
        <f>Table1[[#This Row],[Befolyt]]</f>
        <v>i</v>
      </c>
      <c r="B2039" t="str">
        <f>Table1[[#This Row],[ÜK]]</f>
        <v>Bálint Miklós</v>
      </c>
      <c r="C2039" s="3" t="str">
        <f>Table1[[#This Row],[Szla]]</f>
        <v>203/2026</v>
      </c>
      <c r="D2039" s="6">
        <f>Table1[[#This Row],[Kelt_hó]]</f>
        <v>1</v>
      </c>
      <c r="E2039" t="str">
        <f>Table1[[#This Row],[Vevő]]</f>
        <v>Körber Hungária Gépgyártó Kft</v>
      </c>
      <c r="F2039" t="str">
        <f>Table1[[#This Row],[Termékkör]]</f>
        <v>Fuvar</v>
      </c>
      <c r="G2039" s="4">
        <f>Table1[[#This Row],[SzumElad]]</f>
        <v>0</v>
      </c>
      <c r="H2039" s="7">
        <f>Table1[[#This Row],[Jut_%]]</f>
        <v>0</v>
      </c>
      <c r="I2039" s="4">
        <f>Table1[[#This Row],[Jut]]</f>
        <v>0</v>
      </c>
      <c r="J2039" s="4">
        <f>Table1[[#This Row],[Column1]]</f>
        <v>0</v>
      </c>
    </row>
    <row r="2040" spans="1:10" hidden="1" x14ac:dyDescent="0.3">
      <c r="A2040" s="2" t="str">
        <f>Table1[[#This Row],[Befolyt]]</f>
        <v>n</v>
      </c>
      <c r="B2040" t="str">
        <f>Table1[[#This Row],[ÜK]]</f>
        <v>Nagy Gergely</v>
      </c>
      <c r="C2040" s="3" t="str">
        <f>Table1[[#This Row],[Szla]]</f>
        <v>202/2026</v>
      </c>
      <c r="D2040" s="6">
        <f>Table1[[#This Row],[Kelt_hó]]</f>
        <v>1</v>
      </c>
      <c r="E2040" t="str">
        <f>Table1[[#This Row],[Vevő]]</f>
        <v>Strabag Logisztika Kft.</v>
      </c>
      <c r="F2040" t="str">
        <f>Table1[[#This Row],[Termékkör]]</f>
        <v>Lánc függesztékek</v>
      </c>
      <c r="G2040" s="4">
        <f>Table1[[#This Row],[SzumElad]]</f>
        <v>2240</v>
      </c>
      <c r="H2040" s="7">
        <f>Table1[[#This Row],[Jut_%]]</f>
        <v>5</v>
      </c>
      <c r="I2040" s="4">
        <f>Table1[[#This Row],[Jut]]</f>
        <v>112</v>
      </c>
      <c r="J2040" s="4">
        <f>Table1[[#This Row],[Column1]]</f>
        <v>0</v>
      </c>
    </row>
    <row r="2041" spans="1:10" hidden="1" x14ac:dyDescent="0.3">
      <c r="A2041" s="2" t="str">
        <f>Table1[[#This Row],[Befolyt]]</f>
        <v>n</v>
      </c>
      <c r="B2041" t="str">
        <f>Table1[[#This Row],[ÜK]]</f>
        <v>Nagy Gergely</v>
      </c>
      <c r="C2041" s="3" t="str">
        <f>Table1[[#This Row],[Szla]]</f>
        <v>202/2026</v>
      </c>
      <c r="D2041" s="6">
        <f>Table1[[#This Row],[Kelt_hó]]</f>
        <v>1</v>
      </c>
      <c r="E2041" t="str">
        <f>Table1[[#This Row],[Vevő]]</f>
        <v>Strabag Logisztika Kft.</v>
      </c>
      <c r="F2041" t="str">
        <f>Table1[[#This Row],[Termékkör]]</f>
        <v>Lánc függesztékek</v>
      </c>
      <c r="G2041" s="4">
        <f>Table1[[#This Row],[SzumElad]]</f>
        <v>4600</v>
      </c>
      <c r="H2041" s="7">
        <f>Table1[[#This Row],[Jut_%]]</f>
        <v>5</v>
      </c>
      <c r="I2041" s="4">
        <f>Table1[[#This Row],[Jut]]</f>
        <v>230</v>
      </c>
      <c r="J2041" s="4">
        <f>Table1[[#This Row],[Column1]]</f>
        <v>0</v>
      </c>
    </row>
    <row r="2042" spans="1:10" hidden="1" x14ac:dyDescent="0.3">
      <c r="A2042" s="2" t="str">
        <f>Table1[[#This Row],[Befolyt]]</f>
        <v>n</v>
      </c>
      <c r="B2042" t="str">
        <f>Table1[[#This Row],[ÜK]]</f>
        <v>Nagy Gergely</v>
      </c>
      <c r="C2042" s="3" t="str">
        <f>Table1[[#This Row],[Szla]]</f>
        <v>202/2026</v>
      </c>
      <c r="D2042" s="6">
        <f>Table1[[#This Row],[Kelt_hó]]</f>
        <v>1</v>
      </c>
      <c r="E2042" t="str">
        <f>Table1[[#This Row],[Vevő]]</f>
        <v>Strabag Logisztika Kft.</v>
      </c>
      <c r="F2042" t="str">
        <f>Table1[[#This Row],[Termékkör]]</f>
        <v>Lánc függesztékek</v>
      </c>
      <c r="G2042" s="4">
        <f>Table1[[#This Row],[SzumElad]]</f>
        <v>4550</v>
      </c>
      <c r="H2042" s="7">
        <f>Table1[[#This Row],[Jut_%]]</f>
        <v>5</v>
      </c>
      <c r="I2042" s="4">
        <f>Table1[[#This Row],[Jut]]</f>
        <v>227.5</v>
      </c>
      <c r="J2042" s="4">
        <f>Table1[[#This Row],[Column1]]</f>
        <v>0</v>
      </c>
    </row>
    <row r="2043" spans="1:10" hidden="1" x14ac:dyDescent="0.3">
      <c r="A2043" s="2" t="str">
        <f>Table1[[#This Row],[Befolyt]]</f>
        <v>n</v>
      </c>
      <c r="B2043" t="str">
        <f>Table1[[#This Row],[ÜK]]</f>
        <v>Nagy Gergely</v>
      </c>
      <c r="C2043" s="3" t="str">
        <f>Table1[[#This Row],[Szla]]</f>
        <v>202/2026</v>
      </c>
      <c r="D2043" s="6">
        <f>Table1[[#This Row],[Kelt_hó]]</f>
        <v>1</v>
      </c>
      <c r="E2043" t="str">
        <f>Table1[[#This Row],[Vevő]]</f>
        <v>Strabag Logisztika Kft.</v>
      </c>
      <c r="F2043" t="str">
        <f>Table1[[#This Row],[Termékkör]]</f>
        <v>Lánc függesztékek</v>
      </c>
      <c r="G2043" s="4">
        <f>Table1[[#This Row],[SzumElad]]</f>
        <v>6480</v>
      </c>
      <c r="H2043" s="7">
        <f>Table1[[#This Row],[Jut_%]]</f>
        <v>5</v>
      </c>
      <c r="I2043" s="4">
        <f>Table1[[#This Row],[Jut]]</f>
        <v>324</v>
      </c>
      <c r="J2043" s="4">
        <f>Table1[[#This Row],[Column1]]</f>
        <v>0</v>
      </c>
    </row>
    <row r="2044" spans="1:10" hidden="1" x14ac:dyDescent="0.3">
      <c r="A2044" s="2" t="str">
        <f>Table1[[#This Row],[Befolyt]]</f>
        <v>n</v>
      </c>
      <c r="B2044" t="str">
        <f>Table1[[#This Row],[ÜK]]</f>
        <v>Nagy Gergely</v>
      </c>
      <c r="C2044" s="3" t="str">
        <f>Table1[[#This Row],[Szla]]</f>
        <v>202/2026</v>
      </c>
      <c r="D2044" s="6">
        <f>Table1[[#This Row],[Kelt_hó]]</f>
        <v>1</v>
      </c>
      <c r="E2044" t="str">
        <f>Table1[[#This Row],[Vevő]]</f>
        <v>Strabag Logisztika Kft.</v>
      </c>
      <c r="F2044" t="str">
        <f>Table1[[#This Row],[Termékkör]]</f>
        <v>Saját munka</v>
      </c>
      <c r="G2044" s="4">
        <f>Table1[[#This Row],[SzumElad]]</f>
        <v>9000</v>
      </c>
      <c r="H2044" s="7">
        <f>Table1[[#This Row],[Jut_%]]</f>
        <v>0</v>
      </c>
      <c r="I2044" s="4">
        <f>Table1[[#This Row],[Jut]]</f>
        <v>0</v>
      </c>
      <c r="J2044" s="4">
        <f>Table1[[#This Row],[Column1]]</f>
        <v>0</v>
      </c>
    </row>
    <row r="2045" spans="1:10" hidden="1" x14ac:dyDescent="0.3">
      <c r="A2045" s="2" t="str">
        <f>Table1[[#This Row],[Befolyt]]</f>
        <v>n</v>
      </c>
      <c r="B2045" t="str">
        <f>Table1[[#This Row],[ÜK]]</f>
        <v>Nagy Gergely</v>
      </c>
      <c r="C2045" s="3" t="str">
        <f>Table1[[#This Row],[Szla]]</f>
        <v>202/2026</v>
      </c>
      <c r="D2045" s="6">
        <f>Table1[[#This Row],[Kelt_hó]]</f>
        <v>1</v>
      </c>
      <c r="E2045" t="str">
        <f>Table1[[#This Row],[Vevő]]</f>
        <v>Strabag Logisztika Kft.</v>
      </c>
      <c r="F2045" t="str">
        <f>Table1[[#This Row],[Termékkör]]</f>
        <v>Vizsgálat</v>
      </c>
      <c r="G2045" s="4">
        <f>Table1[[#This Row],[SzumElad]]</f>
        <v>113700</v>
      </c>
      <c r="H2045" s="7">
        <f>Table1[[#This Row],[Jut_%]]</f>
        <v>10</v>
      </c>
      <c r="I2045" s="4">
        <f>Table1[[#This Row],[Jut]]</f>
        <v>11370</v>
      </c>
      <c r="J2045" s="4">
        <f>Table1[[#This Row],[Column1]]</f>
        <v>0</v>
      </c>
    </row>
    <row r="2046" spans="1:10" hidden="1" x14ac:dyDescent="0.3">
      <c r="A2046" s="2" t="str">
        <f>Table1[[#This Row],[Befolyt]]</f>
        <v>n</v>
      </c>
      <c r="B2046" t="str">
        <f>Table1[[#This Row],[ÜK]]</f>
        <v>Nagy Gergely</v>
      </c>
      <c r="C2046" s="3" t="str">
        <f>Table1[[#This Row],[Szla]]</f>
        <v>202/2026</v>
      </c>
      <c r="D2046" s="6">
        <f>Table1[[#This Row],[Kelt_hó]]</f>
        <v>1</v>
      </c>
      <c r="E2046" t="str">
        <f>Table1[[#This Row],[Vevő]]</f>
        <v>Strabag Logisztika Kft.</v>
      </c>
      <c r="F2046" t="str">
        <f>Table1[[#This Row],[Termékkör]]</f>
        <v>Lánc függesztékek</v>
      </c>
      <c r="G2046" s="4">
        <f>Table1[[#This Row],[SzumElad]]</f>
        <v>39360</v>
      </c>
      <c r="H2046" s="7">
        <f>Table1[[#This Row],[Jut_%]]</f>
        <v>5</v>
      </c>
      <c r="I2046" s="4">
        <f>Table1[[#This Row],[Jut]]</f>
        <v>1968</v>
      </c>
      <c r="J2046" s="4">
        <f>Table1[[#This Row],[Column1]]</f>
        <v>0</v>
      </c>
    </row>
    <row r="2047" spans="1:10" hidden="1" x14ac:dyDescent="0.3">
      <c r="A2047" s="2" t="str">
        <f>Table1[[#This Row],[Befolyt]]</f>
        <v>n</v>
      </c>
      <c r="B2047" t="str">
        <f>Table1[[#This Row],[ÜK]]</f>
        <v>Nagy Gergely</v>
      </c>
      <c r="C2047" s="3" t="str">
        <f>Table1[[#This Row],[Szla]]</f>
        <v>202/2026</v>
      </c>
      <c r="D2047" s="6">
        <f>Table1[[#This Row],[Kelt_hó]]</f>
        <v>1</v>
      </c>
      <c r="E2047" t="str">
        <f>Table1[[#This Row],[Vevő]]</f>
        <v>Strabag Logisztika Kft.</v>
      </c>
      <c r="F2047" t="str">
        <f>Table1[[#This Row],[Termékkör]]</f>
        <v>Lánc függesztékek</v>
      </c>
      <c r="G2047" s="4">
        <f>Table1[[#This Row],[SzumElad]]</f>
        <v>7120</v>
      </c>
      <c r="H2047" s="7">
        <f>Table1[[#This Row],[Jut_%]]</f>
        <v>5</v>
      </c>
      <c r="I2047" s="4">
        <f>Table1[[#This Row],[Jut]]</f>
        <v>356</v>
      </c>
      <c r="J2047" s="4">
        <f>Table1[[#This Row],[Column1]]</f>
        <v>0</v>
      </c>
    </row>
    <row r="2048" spans="1:10" hidden="1" x14ac:dyDescent="0.3">
      <c r="A2048" s="2" t="str">
        <f>Table1[[#This Row],[Befolyt]]</f>
        <v>n</v>
      </c>
      <c r="B2048" t="str">
        <f>Table1[[#This Row],[ÜK]]</f>
        <v>Nagy Gergely</v>
      </c>
      <c r="C2048" s="3" t="str">
        <f>Table1[[#This Row],[Szla]]</f>
        <v>202/2026</v>
      </c>
      <c r="D2048" s="6">
        <f>Table1[[#This Row],[Kelt_hó]]</f>
        <v>1</v>
      </c>
      <c r="E2048" t="str">
        <f>Table1[[#This Row],[Vevő]]</f>
        <v>Strabag Logisztika Kft.</v>
      </c>
      <c r="F2048" t="str">
        <f>Table1[[#This Row],[Termékkör]]</f>
        <v>Lánc függesztékek</v>
      </c>
      <c r="G2048" s="4">
        <f>Table1[[#This Row],[SzumElad]]</f>
        <v>1390</v>
      </c>
      <c r="H2048" s="7">
        <f>Table1[[#This Row],[Jut_%]]</f>
        <v>5</v>
      </c>
      <c r="I2048" s="4">
        <f>Table1[[#This Row],[Jut]]</f>
        <v>69.5</v>
      </c>
      <c r="J2048" s="4">
        <f>Table1[[#This Row],[Column1]]</f>
        <v>0</v>
      </c>
    </row>
    <row r="2049" spans="1:10" hidden="1" x14ac:dyDescent="0.3">
      <c r="A2049" s="2" t="str">
        <f>Table1[[#This Row],[Befolyt]]</f>
        <v>n</v>
      </c>
      <c r="B2049" t="str">
        <f>Table1[[#This Row],[ÜK]]</f>
        <v>Nagy Gergely</v>
      </c>
      <c r="C2049" s="3" t="str">
        <f>Table1[[#This Row],[Szla]]</f>
        <v>202/2026</v>
      </c>
      <c r="D2049" s="6">
        <f>Table1[[#This Row],[Kelt_hó]]</f>
        <v>1</v>
      </c>
      <c r="E2049" t="str">
        <f>Table1[[#This Row],[Vevő]]</f>
        <v>Strabag Logisztika Kft.</v>
      </c>
      <c r="F2049" t="str">
        <f>Table1[[#This Row],[Termékkör]]</f>
        <v>Lánc függesztékek</v>
      </c>
      <c r="G2049" s="4">
        <f>Table1[[#This Row],[SzumElad]]</f>
        <v>4020</v>
      </c>
      <c r="H2049" s="7">
        <f>Table1[[#This Row],[Jut_%]]</f>
        <v>5</v>
      </c>
      <c r="I2049" s="4">
        <f>Table1[[#This Row],[Jut]]</f>
        <v>201</v>
      </c>
      <c r="J2049" s="4">
        <f>Table1[[#This Row],[Column1]]</f>
        <v>0</v>
      </c>
    </row>
    <row r="2050" spans="1:10" hidden="1" x14ac:dyDescent="0.3">
      <c r="A2050" s="2" t="str">
        <f>Table1[[#This Row],[Befolyt]]</f>
        <v>n</v>
      </c>
      <c r="B2050" t="str">
        <f>Table1[[#This Row],[ÜK]]</f>
        <v>Nagy Gergely</v>
      </c>
      <c r="C2050" s="3" t="str">
        <f>Table1[[#This Row],[Szla]]</f>
        <v>202/2026</v>
      </c>
      <c r="D2050" s="6">
        <f>Table1[[#This Row],[Kelt_hó]]</f>
        <v>1</v>
      </c>
      <c r="E2050" t="str">
        <f>Table1[[#This Row],[Vevő]]</f>
        <v>Strabag Logisztika Kft.</v>
      </c>
      <c r="F2050" t="str">
        <f>Table1[[#This Row],[Termékkör]]</f>
        <v>Lánc függesztékek</v>
      </c>
      <c r="G2050" s="4">
        <f>Table1[[#This Row],[SzumElad]]</f>
        <v>8144</v>
      </c>
      <c r="H2050" s="7">
        <f>Table1[[#This Row],[Jut_%]]</f>
        <v>5</v>
      </c>
      <c r="I2050" s="4">
        <f>Table1[[#This Row],[Jut]]</f>
        <v>407.2</v>
      </c>
      <c r="J2050" s="4">
        <f>Table1[[#This Row],[Column1]]</f>
        <v>0</v>
      </c>
    </row>
    <row r="2051" spans="1:10" hidden="1" x14ac:dyDescent="0.3">
      <c r="A2051" s="2" t="str">
        <f>Table1[[#This Row],[Befolyt]]</f>
        <v>n</v>
      </c>
      <c r="B2051" t="str">
        <f>Table1[[#This Row],[ÜK]]</f>
        <v>Nagy Gergely</v>
      </c>
      <c r="C2051" s="3" t="str">
        <f>Table1[[#This Row],[Szla]]</f>
        <v>202/2026</v>
      </c>
      <c r="D2051" s="6">
        <f>Table1[[#This Row],[Kelt_hó]]</f>
        <v>1</v>
      </c>
      <c r="E2051" t="str">
        <f>Table1[[#This Row],[Vevő]]</f>
        <v>Strabag Logisztika Kft.</v>
      </c>
      <c r="F2051" t="str">
        <f>Table1[[#This Row],[Termékkör]]</f>
        <v>Lánc függesztékek</v>
      </c>
      <c r="G2051" s="4">
        <f>Table1[[#This Row],[SzumElad]]</f>
        <v>1485</v>
      </c>
      <c r="H2051" s="7">
        <f>Table1[[#This Row],[Jut_%]]</f>
        <v>5</v>
      </c>
      <c r="I2051" s="4">
        <f>Table1[[#This Row],[Jut]]</f>
        <v>74.25</v>
      </c>
      <c r="J2051" s="4">
        <f>Table1[[#This Row],[Column1]]</f>
        <v>0</v>
      </c>
    </row>
    <row r="2052" spans="1:10" hidden="1" x14ac:dyDescent="0.3">
      <c r="A2052" s="2" t="str">
        <f>Table1[[#This Row],[Befolyt]]</f>
        <v>i</v>
      </c>
      <c r="B2052" t="str">
        <f>Table1[[#This Row],[ÜK]]</f>
        <v>Hegyi Gábor</v>
      </c>
      <c r="C2052" s="3" t="str">
        <f>Table1[[#This Row],[Szla]]</f>
        <v>201/2026</v>
      </c>
      <c r="D2052" s="6">
        <f>Table1[[#This Row],[Kelt_hó]]</f>
        <v>1</v>
      </c>
      <c r="E2052" t="str">
        <f>Table1[[#This Row],[Vevő]]</f>
        <v>Szebanetti Kft.</v>
      </c>
      <c r="F2052" t="str">
        <f>Table1[[#This Row],[Termékkör]]</f>
        <v>Lánc függesztékek</v>
      </c>
      <c r="G2052" s="4">
        <f>Table1[[#This Row],[SzumElad]]</f>
        <v>72000</v>
      </c>
      <c r="H2052" s="7">
        <f>Table1[[#This Row],[Jut_%]]</f>
        <v>24.35</v>
      </c>
      <c r="I2052" s="4">
        <f>Table1[[#This Row],[Jut]]</f>
        <v>17532</v>
      </c>
      <c r="J2052" s="4">
        <f>Table1[[#This Row],[Column1]]</f>
        <v>1</v>
      </c>
    </row>
    <row r="2053" spans="1:10" hidden="1" x14ac:dyDescent="0.3">
      <c r="A2053" s="2" t="str">
        <f>Table1[[#This Row],[Befolyt]]</f>
        <v>i</v>
      </c>
      <c r="B2053" t="str">
        <f>Table1[[#This Row],[ÜK]]</f>
        <v>Hegyi Gábor</v>
      </c>
      <c r="C2053" s="3" t="str">
        <f>Table1[[#This Row],[Szla]]</f>
        <v>201/2026</v>
      </c>
      <c r="D2053" s="6">
        <f>Table1[[#This Row],[Kelt_hó]]</f>
        <v>1</v>
      </c>
      <c r="E2053" t="str">
        <f>Table1[[#This Row],[Vevő]]</f>
        <v>Szebanetti Kft.</v>
      </c>
      <c r="F2053" t="str">
        <f>Table1[[#This Row],[Termékkör]]</f>
        <v>Textilkötelek hevederek</v>
      </c>
      <c r="G2053" s="4">
        <f>Table1[[#This Row],[SzumElad]]</f>
        <v>1200</v>
      </c>
      <c r="H2053" s="7">
        <f>Table1[[#This Row],[Jut_%]]</f>
        <v>10</v>
      </c>
      <c r="I2053" s="4">
        <f>Table1[[#This Row],[Jut]]</f>
        <v>120</v>
      </c>
      <c r="J2053" s="4">
        <f>Table1[[#This Row],[Column1]]</f>
        <v>1</v>
      </c>
    </row>
    <row r="2054" spans="1:10" hidden="1" x14ac:dyDescent="0.3">
      <c r="A2054" s="2" t="str">
        <f>Table1[[#This Row],[Befolyt]]</f>
        <v>i</v>
      </c>
      <c r="B2054" t="str">
        <f>Table1[[#This Row],[ÜK]]</f>
        <v>Hegyi Gábor</v>
      </c>
      <c r="C2054" s="3" t="str">
        <f>Table1[[#This Row],[Szla]]</f>
        <v>201/2026</v>
      </c>
      <c r="D2054" s="6">
        <f>Table1[[#This Row],[Kelt_hó]]</f>
        <v>1</v>
      </c>
      <c r="E2054" t="str">
        <f>Table1[[#This Row],[Vevő]]</f>
        <v>Szebanetti Kft.</v>
      </c>
      <c r="F2054" t="str">
        <f>Table1[[#This Row],[Termékkör]]</f>
        <v>Fuvar</v>
      </c>
      <c r="G2054" s="4">
        <f>Table1[[#This Row],[SzumElad]]</f>
        <v>3500</v>
      </c>
      <c r="H2054" s="7">
        <f>Table1[[#This Row],[Jut_%]]</f>
        <v>0</v>
      </c>
      <c r="I2054" s="4">
        <f>Table1[[#This Row],[Jut]]</f>
        <v>0</v>
      </c>
      <c r="J2054" s="4">
        <f>Table1[[#This Row],[Column1]]</f>
        <v>1</v>
      </c>
    </row>
    <row r="2055" spans="1:10" hidden="1" x14ac:dyDescent="0.3">
      <c r="A2055" s="2" t="str">
        <f>Table1[[#This Row],[Befolyt]]</f>
        <v>n</v>
      </c>
      <c r="B2055" t="str">
        <f>Table1[[#This Row],[ÜK]]</f>
        <v>Buzás Péter</v>
      </c>
      <c r="C2055" s="3" t="str">
        <f>Table1[[#This Row],[Szla]]</f>
        <v>200/2026</v>
      </c>
      <c r="D2055" s="6">
        <f>Table1[[#This Row],[Kelt_hó]]</f>
        <v>1</v>
      </c>
      <c r="E2055" t="str">
        <f>Table1[[#This Row],[Vevő]]</f>
        <v>Gutman Lifting s.r.o.</v>
      </c>
      <c r="F2055" t="str">
        <f>Table1[[#This Row],[Termékkör]]</f>
        <v>Emelőszerkezetek</v>
      </c>
      <c r="G2055" s="4">
        <f>Table1[[#This Row],[SzumElad]]</f>
        <v>21839.08</v>
      </c>
      <c r="H2055" s="7">
        <f>Table1[[#This Row],[Jut_%]]</f>
        <v>0</v>
      </c>
      <c r="I2055" s="4">
        <f>Table1[[#This Row],[Jut]]</f>
        <v>0</v>
      </c>
      <c r="J2055" s="4">
        <f>Table1[[#This Row],[Column1]]</f>
        <v>0</v>
      </c>
    </row>
    <row r="2056" spans="1:10" hidden="1" x14ac:dyDescent="0.3">
      <c r="A2056" s="2" t="str">
        <f>Table1[[#This Row],[Befolyt]]</f>
        <v>n</v>
      </c>
      <c r="B2056" t="str">
        <f>Table1[[#This Row],[ÜK]]</f>
        <v>Buzás Péter</v>
      </c>
      <c r="C2056" s="3" t="str">
        <f>Table1[[#This Row],[Szla]]</f>
        <v>200/2026</v>
      </c>
      <c r="D2056" s="6">
        <f>Table1[[#This Row],[Kelt_hó]]</f>
        <v>1</v>
      </c>
      <c r="E2056" t="str">
        <f>Table1[[#This Row],[Vevő]]</f>
        <v>Gutman Lifting s.r.o.</v>
      </c>
      <c r="F2056" t="str">
        <f>Table1[[#This Row],[Termékkör]]</f>
        <v>Fuvar</v>
      </c>
      <c r="G2056" s="4">
        <f>Table1[[#This Row],[SzumElad]]</f>
        <v>10130.98</v>
      </c>
      <c r="H2056" s="7">
        <f>Table1[[#This Row],[Jut_%]]</f>
        <v>0</v>
      </c>
      <c r="I2056" s="4">
        <f>Table1[[#This Row],[Jut]]</f>
        <v>0</v>
      </c>
      <c r="J2056" s="4">
        <f>Table1[[#This Row],[Column1]]</f>
        <v>0</v>
      </c>
    </row>
    <row r="2057" spans="1:10" hidden="1" x14ac:dyDescent="0.3">
      <c r="A2057" s="2" t="str">
        <f>Table1[[#This Row],[Befolyt]]</f>
        <v>n</v>
      </c>
      <c r="B2057" t="str">
        <f>Table1[[#This Row],[ÜK]]</f>
        <v>Halász Miklós</v>
      </c>
      <c r="C2057" s="3" t="str">
        <f>Table1[[#This Row],[Szla]]</f>
        <v>199/2026</v>
      </c>
      <c r="D2057" s="6">
        <f>Table1[[#This Row],[Kelt_hó]]</f>
        <v>1</v>
      </c>
      <c r="E2057" t="str">
        <f>Table1[[#This Row],[Vevő]]</f>
        <v>Veolia Mélyépítő Magyarország Kft.</v>
      </c>
      <c r="F2057" t="str">
        <f>Table1[[#This Row],[Termékkör]]</f>
        <v>Textilkötelek hevederek</v>
      </c>
      <c r="G2057" s="4">
        <f>Table1[[#This Row],[SzumElad]]</f>
        <v>53460</v>
      </c>
      <c r="H2057" s="7">
        <f>Table1[[#This Row],[Jut_%]]</f>
        <v>13.74</v>
      </c>
      <c r="I2057" s="4">
        <f>Table1[[#This Row],[Jut]]</f>
        <v>7345.4040000000005</v>
      </c>
      <c r="J2057" s="4">
        <f>Table1[[#This Row],[Column1]]</f>
        <v>0</v>
      </c>
    </row>
    <row r="2058" spans="1:10" hidden="1" x14ac:dyDescent="0.3">
      <c r="A2058" s="2" t="str">
        <f>Table1[[#This Row],[Befolyt]]</f>
        <v>n</v>
      </c>
      <c r="B2058" t="str">
        <f>Table1[[#This Row],[ÜK]]</f>
        <v>Halász Miklós</v>
      </c>
      <c r="C2058" s="3" t="str">
        <f>Table1[[#This Row],[Szla]]</f>
        <v>199/2026</v>
      </c>
      <c r="D2058" s="6">
        <f>Table1[[#This Row],[Kelt_hó]]</f>
        <v>1</v>
      </c>
      <c r="E2058" t="str">
        <f>Table1[[#This Row],[Vevő]]</f>
        <v>Veolia Mélyépítő Magyarország Kft.</v>
      </c>
      <c r="F2058" t="str">
        <f>Table1[[#This Row],[Termékkör]]</f>
        <v>Textilkötelek hevederek</v>
      </c>
      <c r="G2058" s="4">
        <f>Table1[[#This Row],[SzumElad]]</f>
        <v>42000</v>
      </c>
      <c r="H2058" s="7">
        <f>Table1[[#This Row],[Jut_%]]</f>
        <v>18.57</v>
      </c>
      <c r="I2058" s="4">
        <f>Table1[[#This Row],[Jut]]</f>
        <v>7799.4</v>
      </c>
      <c r="J2058" s="4">
        <f>Table1[[#This Row],[Column1]]</f>
        <v>0</v>
      </c>
    </row>
    <row r="2059" spans="1:10" hidden="1" x14ac:dyDescent="0.3">
      <c r="A2059" s="2" t="str">
        <f>Table1[[#This Row],[Befolyt]]</f>
        <v>n</v>
      </c>
      <c r="B2059" t="str">
        <f>Table1[[#This Row],[ÜK]]</f>
        <v>Tóth Ferenc</v>
      </c>
      <c r="C2059" s="3" t="str">
        <f>Table1[[#This Row],[Szla]]</f>
        <v>198/2026</v>
      </c>
      <c r="D2059" s="6">
        <f>Table1[[#This Row],[Kelt_hó]]</f>
        <v>1</v>
      </c>
      <c r="E2059" t="str">
        <f>Table1[[#This Row],[Vevő]]</f>
        <v>Dizalica doo</v>
      </c>
      <c r="F2059" t="str">
        <f>Table1[[#This Row],[Termékkör]]</f>
        <v>Textilkötelek hevederek</v>
      </c>
      <c r="G2059" s="4">
        <f>Table1[[#This Row],[SzumElad]]</f>
        <v>37444.400000000001</v>
      </c>
      <c r="H2059" s="7">
        <f>Table1[[#This Row],[Jut_%]]</f>
        <v>0</v>
      </c>
      <c r="I2059" s="4">
        <f>Table1[[#This Row],[Jut]]</f>
        <v>0</v>
      </c>
      <c r="J2059" s="4">
        <f>Table1[[#This Row],[Column1]]</f>
        <v>0</v>
      </c>
    </row>
    <row r="2060" spans="1:10" hidden="1" x14ac:dyDescent="0.3">
      <c r="A2060" s="2" t="str">
        <f>Table1[[#This Row],[Befolyt]]</f>
        <v>n</v>
      </c>
      <c r="B2060" t="str">
        <f>Table1[[#This Row],[ÜK]]</f>
        <v>Tóth Ferenc</v>
      </c>
      <c r="C2060" s="3" t="str">
        <f>Table1[[#This Row],[Szla]]</f>
        <v>198/2026</v>
      </c>
      <c r="D2060" s="6">
        <f>Table1[[#This Row],[Kelt_hó]]</f>
        <v>1</v>
      </c>
      <c r="E2060" t="str">
        <f>Table1[[#This Row],[Vevő]]</f>
        <v>Dizalica doo</v>
      </c>
      <c r="F2060" t="str">
        <f>Table1[[#This Row],[Termékkör]]</f>
        <v>Fuvar</v>
      </c>
      <c r="G2060" s="4">
        <f>Table1[[#This Row],[SzumElad]]</f>
        <v>6068.99</v>
      </c>
      <c r="H2060" s="7">
        <f>Table1[[#This Row],[Jut_%]]</f>
        <v>0</v>
      </c>
      <c r="I2060" s="4">
        <f>Table1[[#This Row],[Jut]]</f>
        <v>0</v>
      </c>
      <c r="J2060" s="4">
        <f>Table1[[#This Row],[Column1]]</f>
        <v>0</v>
      </c>
    </row>
    <row r="2061" spans="1:10" hidden="1" x14ac:dyDescent="0.3">
      <c r="A2061" s="2" t="str">
        <f>Table1[[#This Row],[Befolyt]]</f>
        <v>i</v>
      </c>
      <c r="B2061" t="str">
        <f>Table1[[#This Row],[ÜK]]</f>
        <v>Molnár Ferenc</v>
      </c>
      <c r="C2061" s="3" t="str">
        <f>Table1[[#This Row],[Szla]]</f>
        <v>197/2026</v>
      </c>
      <c r="D2061" s="6">
        <f>Table1[[#This Row],[Kelt_hó]]</f>
        <v>1</v>
      </c>
      <c r="E2061" t="str">
        <f>Table1[[#This Row],[Vevő]]</f>
        <v>WHT Kft.</v>
      </c>
      <c r="F2061" t="str">
        <f>Table1[[#This Row],[Termékkör]]</f>
        <v>Textilkötelek hevederek</v>
      </c>
      <c r="G2061" s="4">
        <f>Table1[[#This Row],[SzumElad]]</f>
        <v>34000</v>
      </c>
      <c r="H2061" s="7">
        <f>Table1[[#This Row],[Jut_%]]</f>
        <v>2.5</v>
      </c>
      <c r="I2061" s="4">
        <f>Table1[[#This Row],[Jut]]</f>
        <v>850</v>
      </c>
      <c r="J2061" s="4">
        <f>Table1[[#This Row],[Column1]]</f>
        <v>0</v>
      </c>
    </row>
    <row r="2062" spans="1:10" hidden="1" x14ac:dyDescent="0.3">
      <c r="A2062" s="2" t="str">
        <f>Table1[[#This Row],[Befolyt]]</f>
        <v>i</v>
      </c>
      <c r="B2062" t="str">
        <f>Table1[[#This Row],[ÜK]]</f>
        <v>Molnár Ferenc</v>
      </c>
      <c r="C2062" s="3" t="str">
        <f>Table1[[#This Row],[Szla]]</f>
        <v>197/2026</v>
      </c>
      <c r="D2062" s="6">
        <f>Table1[[#This Row],[Kelt_hó]]</f>
        <v>1</v>
      </c>
      <c r="E2062" t="str">
        <f>Table1[[#This Row],[Vevő]]</f>
        <v>WHT Kft.</v>
      </c>
      <c r="F2062" t="str">
        <f>Table1[[#This Row],[Termékkör]]</f>
        <v>Fuvar</v>
      </c>
      <c r="G2062" s="4">
        <f>Table1[[#This Row],[SzumElad]]</f>
        <v>0</v>
      </c>
      <c r="H2062" s="7">
        <f>Table1[[#This Row],[Jut_%]]</f>
        <v>0</v>
      </c>
      <c r="I2062" s="4">
        <f>Table1[[#This Row],[Jut]]</f>
        <v>0</v>
      </c>
      <c r="J2062" s="4">
        <f>Table1[[#This Row],[Column1]]</f>
        <v>0</v>
      </c>
    </row>
    <row r="2063" spans="1:10" hidden="1" x14ac:dyDescent="0.3">
      <c r="A2063" s="2" t="str">
        <f>Table1[[#This Row],[Befolyt]]</f>
        <v>i</v>
      </c>
      <c r="B2063" t="str">
        <f>Table1[[#This Row],[ÜK]]</f>
        <v>Halász Miklós</v>
      </c>
      <c r="C2063" s="3" t="str">
        <f>Table1[[#This Row],[Szla]]</f>
        <v>196/2026</v>
      </c>
      <c r="D2063" s="6">
        <f>Table1[[#This Row],[Kelt_hó]]</f>
        <v>1</v>
      </c>
      <c r="E2063" t="str">
        <f>Table1[[#This Row],[Vevő]]</f>
        <v>Szerszám Epicentrum Kft.</v>
      </c>
      <c r="F2063" t="str">
        <f>Table1[[#This Row],[Termékkör]]</f>
        <v>Textilkötelek hevederek</v>
      </c>
      <c r="G2063" s="4">
        <f>Table1[[#This Row],[SzumElad]]</f>
        <v>3400</v>
      </c>
      <c r="H2063" s="7">
        <f>Table1[[#This Row],[Jut_%]]</f>
        <v>1</v>
      </c>
      <c r="I2063" s="4">
        <f>Table1[[#This Row],[Jut]]</f>
        <v>34</v>
      </c>
      <c r="J2063" s="4">
        <f>Table1[[#This Row],[Column1]]</f>
        <v>0</v>
      </c>
    </row>
    <row r="2064" spans="1:10" hidden="1" x14ac:dyDescent="0.3">
      <c r="A2064" s="2" t="str">
        <f>Table1[[#This Row],[Befolyt]]</f>
        <v>i</v>
      </c>
      <c r="B2064" t="str">
        <f>Table1[[#This Row],[ÜK]]</f>
        <v>Halász Miklós</v>
      </c>
      <c r="C2064" s="3" t="str">
        <f>Table1[[#This Row],[Szla]]</f>
        <v>196/2026</v>
      </c>
      <c r="D2064" s="6">
        <f>Table1[[#This Row],[Kelt_hó]]</f>
        <v>1</v>
      </c>
      <c r="E2064" t="str">
        <f>Table1[[#This Row],[Vevő]]</f>
        <v>Szerszám Epicentrum Kft.</v>
      </c>
      <c r="F2064" t="str">
        <f>Table1[[#This Row],[Termékkör]]</f>
        <v>Textilkötelek hevederek</v>
      </c>
      <c r="G2064" s="4">
        <f>Table1[[#This Row],[SzumElad]]</f>
        <v>4100</v>
      </c>
      <c r="H2064" s="7">
        <f>Table1[[#This Row],[Jut_%]]</f>
        <v>3</v>
      </c>
      <c r="I2064" s="4">
        <f>Table1[[#This Row],[Jut]]</f>
        <v>123</v>
      </c>
      <c r="J2064" s="4">
        <f>Table1[[#This Row],[Column1]]</f>
        <v>0</v>
      </c>
    </row>
    <row r="2065" spans="1:10" hidden="1" x14ac:dyDescent="0.3">
      <c r="A2065" s="2" t="str">
        <f>Table1[[#This Row],[Befolyt]]</f>
        <v>i</v>
      </c>
      <c r="B2065" t="str">
        <f>Table1[[#This Row],[ÜK]]</f>
        <v>Halász Miklós</v>
      </c>
      <c r="C2065" s="3" t="str">
        <f>Table1[[#This Row],[Szla]]</f>
        <v>196/2026</v>
      </c>
      <c r="D2065" s="6">
        <f>Table1[[#This Row],[Kelt_hó]]</f>
        <v>1</v>
      </c>
      <c r="E2065" t="str">
        <f>Table1[[#This Row],[Vevő]]</f>
        <v>Szerszám Epicentrum Kft.</v>
      </c>
      <c r="F2065" t="str">
        <f>Table1[[#This Row],[Termékkör]]</f>
        <v>Textilkötelek hevederek</v>
      </c>
      <c r="G2065" s="4">
        <f>Table1[[#This Row],[SzumElad]]</f>
        <v>2960</v>
      </c>
      <c r="H2065" s="7">
        <f>Table1[[#This Row],[Jut_%]]</f>
        <v>3</v>
      </c>
      <c r="I2065" s="4">
        <f>Table1[[#This Row],[Jut]]</f>
        <v>88.8</v>
      </c>
      <c r="J2065" s="4">
        <f>Table1[[#This Row],[Column1]]</f>
        <v>0</v>
      </c>
    </row>
    <row r="2066" spans="1:10" hidden="1" x14ac:dyDescent="0.3">
      <c r="A2066" s="2" t="str">
        <f>Table1[[#This Row],[Befolyt]]</f>
        <v>i</v>
      </c>
      <c r="B2066" t="str">
        <f>Table1[[#This Row],[ÜK]]</f>
        <v>Halász Miklós</v>
      </c>
      <c r="C2066" s="3" t="str">
        <f>Table1[[#This Row],[Szla]]</f>
        <v>196/2026</v>
      </c>
      <c r="D2066" s="6">
        <f>Table1[[#This Row],[Kelt_hó]]</f>
        <v>1</v>
      </c>
      <c r="E2066" t="str">
        <f>Table1[[#This Row],[Vevő]]</f>
        <v>Szerszám Epicentrum Kft.</v>
      </c>
      <c r="F2066" t="str">
        <f>Table1[[#This Row],[Termékkör]]</f>
        <v>Fuvar</v>
      </c>
      <c r="G2066" s="4">
        <f>Table1[[#This Row],[SzumElad]]</f>
        <v>0</v>
      </c>
      <c r="H2066" s="7">
        <f>Table1[[#This Row],[Jut_%]]</f>
        <v>0</v>
      </c>
      <c r="I2066" s="4">
        <f>Table1[[#This Row],[Jut]]</f>
        <v>0</v>
      </c>
      <c r="J2066" s="4">
        <f>Table1[[#This Row],[Column1]]</f>
        <v>0</v>
      </c>
    </row>
    <row r="2067" spans="1:10" hidden="1" x14ac:dyDescent="0.3">
      <c r="A2067" s="2" t="str">
        <f>Table1[[#This Row],[Befolyt]]</f>
        <v>i</v>
      </c>
      <c r="B2067" t="str">
        <f>Table1[[#This Row],[ÜK]]</f>
        <v>Halász Miklós</v>
      </c>
      <c r="C2067" s="3" t="str">
        <f>Table1[[#This Row],[Szla]]</f>
        <v>196/2026</v>
      </c>
      <c r="D2067" s="6">
        <f>Table1[[#This Row],[Kelt_hó]]</f>
        <v>1</v>
      </c>
      <c r="E2067" t="str">
        <f>Table1[[#This Row],[Vevő]]</f>
        <v>Szerszám Epicentrum Kft.</v>
      </c>
      <c r="F2067" t="str">
        <f>Table1[[#This Row],[Termékkör]]</f>
        <v>Rakományrögzítők</v>
      </c>
      <c r="G2067" s="4">
        <f>Table1[[#This Row],[SzumElad]]</f>
        <v>19260</v>
      </c>
      <c r="H2067" s="7">
        <f>Table1[[#This Row],[Jut_%]]</f>
        <v>1</v>
      </c>
      <c r="I2067" s="4">
        <f>Table1[[#This Row],[Jut]]</f>
        <v>192.6</v>
      </c>
      <c r="J2067" s="4">
        <f>Table1[[#This Row],[Column1]]</f>
        <v>0</v>
      </c>
    </row>
    <row r="2068" spans="1:10" hidden="1" x14ac:dyDescent="0.3">
      <c r="A2068" s="2" t="str">
        <f>Table1[[#This Row],[Befolyt]]</f>
        <v>i</v>
      </c>
      <c r="B2068" t="str">
        <f>Table1[[#This Row],[ÜK]]</f>
        <v>Halász Miklós</v>
      </c>
      <c r="C2068" s="3" t="str">
        <f>Table1[[#This Row],[Szla]]</f>
        <v>196/2026</v>
      </c>
      <c r="D2068" s="6">
        <f>Table1[[#This Row],[Kelt_hó]]</f>
        <v>1</v>
      </c>
      <c r="E2068" t="str">
        <f>Table1[[#This Row],[Vevő]]</f>
        <v>Szerszám Epicentrum Kft.</v>
      </c>
      <c r="F2068" t="str">
        <f>Table1[[#This Row],[Termékkör]]</f>
        <v>Rakományrögzítők</v>
      </c>
      <c r="G2068" s="4">
        <f>Table1[[#This Row],[SzumElad]]</f>
        <v>100200</v>
      </c>
      <c r="H2068" s="7">
        <f>Table1[[#This Row],[Jut_%]]</f>
        <v>1</v>
      </c>
      <c r="I2068" s="4">
        <f>Table1[[#This Row],[Jut]]</f>
        <v>1002</v>
      </c>
      <c r="J2068" s="4">
        <f>Table1[[#This Row],[Column1]]</f>
        <v>0</v>
      </c>
    </row>
    <row r="2069" spans="1:10" hidden="1" x14ac:dyDescent="0.3">
      <c r="A2069" s="2" t="str">
        <f>Table1[[#This Row],[Befolyt]]</f>
        <v>i</v>
      </c>
      <c r="B2069" t="str">
        <f>Table1[[#This Row],[ÜK]]</f>
        <v>Halász Miklós</v>
      </c>
      <c r="C2069" s="3" t="str">
        <f>Table1[[#This Row],[Szla]]</f>
        <v>196/2026</v>
      </c>
      <c r="D2069" s="6">
        <f>Table1[[#This Row],[Kelt_hó]]</f>
        <v>1</v>
      </c>
      <c r="E2069" t="str">
        <f>Table1[[#This Row],[Vevő]]</f>
        <v>Szerszám Epicentrum Kft.</v>
      </c>
      <c r="F2069" t="str">
        <f>Table1[[#This Row],[Termékkör]]</f>
        <v>Fuvar</v>
      </c>
      <c r="G2069" s="4">
        <f>Table1[[#This Row],[SzumElad]]</f>
        <v>3900</v>
      </c>
      <c r="H2069" s="7">
        <f>Table1[[#This Row],[Jut_%]]</f>
        <v>0</v>
      </c>
      <c r="I2069" s="4">
        <f>Table1[[#This Row],[Jut]]</f>
        <v>0</v>
      </c>
      <c r="J2069" s="4">
        <f>Table1[[#This Row],[Column1]]</f>
        <v>0</v>
      </c>
    </row>
    <row r="2070" spans="1:10" hidden="1" x14ac:dyDescent="0.3">
      <c r="A2070" s="2" t="str">
        <f>Table1[[#This Row],[Befolyt]]</f>
        <v>n</v>
      </c>
      <c r="B2070" t="str">
        <f>Table1[[#This Row],[ÜK]]</f>
        <v>Nagy Gergely</v>
      </c>
      <c r="C2070" s="3" t="str">
        <f>Table1[[#This Row],[Szla]]</f>
        <v>195/2026</v>
      </c>
      <c r="D2070" s="6">
        <f>Table1[[#This Row],[Kelt_hó]]</f>
        <v>1</v>
      </c>
      <c r="E2070" t="str">
        <f>Table1[[#This Row],[Vevő]]</f>
        <v>Lufthansa Technik Budapest Kft</v>
      </c>
      <c r="F2070" t="str">
        <f>Table1[[#This Row],[Termékkör]]</f>
        <v>Vizsgálat</v>
      </c>
      <c r="G2070" s="4">
        <f>Table1[[#This Row],[SzumElad]]</f>
        <v>175806</v>
      </c>
      <c r="H2070" s="7">
        <f>Table1[[#This Row],[Jut_%]]</f>
        <v>10</v>
      </c>
      <c r="I2070" s="4">
        <f>Table1[[#This Row],[Jut]]</f>
        <v>17580.599999999999</v>
      </c>
      <c r="J2070" s="4">
        <f>Table1[[#This Row],[Column1]]</f>
        <v>0</v>
      </c>
    </row>
    <row r="2071" spans="1:10" hidden="1" x14ac:dyDescent="0.3">
      <c r="A2071" s="2" t="str">
        <f>Table1[[#This Row],[Befolyt]]</f>
        <v>i</v>
      </c>
      <c r="B2071" t="str">
        <f>Table1[[#This Row],[ÜK]]</f>
        <v>Nagy Gergely</v>
      </c>
      <c r="C2071" s="3" t="str">
        <f>Table1[[#This Row],[Szla]]</f>
        <v>194/2026</v>
      </c>
      <c r="D2071" s="6">
        <f>Table1[[#This Row],[Kelt_hó]]</f>
        <v>1</v>
      </c>
      <c r="E2071" t="str">
        <f>Table1[[#This Row],[Vevő]]</f>
        <v>Colas Magyarország Zrt.</v>
      </c>
      <c r="F2071" t="str">
        <f>Table1[[#This Row],[Termékkör]]</f>
        <v>Textilkötelek hevederek</v>
      </c>
      <c r="G2071" s="4">
        <f>Table1[[#This Row],[SzumElad]]</f>
        <v>69000</v>
      </c>
      <c r="H2071" s="7">
        <f>Table1[[#This Row],[Jut_%]]</f>
        <v>10</v>
      </c>
      <c r="I2071" s="4">
        <f>Table1[[#This Row],[Jut]]</f>
        <v>6900</v>
      </c>
      <c r="J2071" s="4">
        <f>Table1[[#This Row],[Column1]]</f>
        <v>0</v>
      </c>
    </row>
    <row r="2072" spans="1:10" hidden="1" x14ac:dyDescent="0.3">
      <c r="A2072" s="2" t="str">
        <f>Table1[[#This Row],[Befolyt]]</f>
        <v>i</v>
      </c>
      <c r="B2072" t="str">
        <f>Table1[[#This Row],[ÜK]]</f>
        <v>Nagy Gergely</v>
      </c>
      <c r="C2072" s="3" t="str">
        <f>Table1[[#This Row],[Szla]]</f>
        <v>194/2026</v>
      </c>
      <c r="D2072" s="6">
        <f>Table1[[#This Row],[Kelt_hó]]</f>
        <v>1</v>
      </c>
      <c r="E2072" t="str">
        <f>Table1[[#This Row],[Vevő]]</f>
        <v>Colas Magyarország Zrt.</v>
      </c>
      <c r="F2072" t="str">
        <f>Table1[[#This Row],[Termékkör]]</f>
        <v>Textilkötelek hevederek</v>
      </c>
      <c r="G2072" s="4">
        <f>Table1[[#This Row],[SzumElad]]</f>
        <v>62000</v>
      </c>
      <c r="H2072" s="7">
        <f>Table1[[#This Row],[Jut_%]]</f>
        <v>10</v>
      </c>
      <c r="I2072" s="4">
        <f>Table1[[#This Row],[Jut]]</f>
        <v>6200</v>
      </c>
      <c r="J2072" s="4">
        <f>Table1[[#This Row],[Column1]]</f>
        <v>0</v>
      </c>
    </row>
    <row r="2073" spans="1:10" hidden="1" x14ac:dyDescent="0.3">
      <c r="A2073" s="2" t="str">
        <f>Table1[[#This Row],[Befolyt]]</f>
        <v>i</v>
      </c>
      <c r="B2073" t="str">
        <f>Table1[[#This Row],[ÜK]]</f>
        <v>Nagy Gergely</v>
      </c>
      <c r="C2073" s="3" t="str">
        <f>Table1[[#This Row],[Szla]]</f>
        <v>194/2026</v>
      </c>
      <c r="D2073" s="6">
        <f>Table1[[#This Row],[Kelt_hó]]</f>
        <v>1</v>
      </c>
      <c r="E2073" t="str">
        <f>Table1[[#This Row],[Vevő]]</f>
        <v>Colas Magyarország Zrt.</v>
      </c>
      <c r="F2073" t="str">
        <f>Table1[[#This Row],[Termékkör]]</f>
        <v>Textilkötelek hevederek</v>
      </c>
      <c r="G2073" s="4">
        <f>Table1[[#This Row],[SzumElad]]</f>
        <v>44000</v>
      </c>
      <c r="H2073" s="7">
        <f>Table1[[#This Row],[Jut_%]]</f>
        <v>10</v>
      </c>
      <c r="I2073" s="4">
        <f>Table1[[#This Row],[Jut]]</f>
        <v>4400</v>
      </c>
      <c r="J2073" s="4">
        <f>Table1[[#This Row],[Column1]]</f>
        <v>0</v>
      </c>
    </row>
    <row r="2074" spans="1:10" hidden="1" x14ac:dyDescent="0.3">
      <c r="A2074" s="2" t="str">
        <f>Table1[[#This Row],[Befolyt]]</f>
        <v>i</v>
      </c>
      <c r="B2074" t="str">
        <f>Table1[[#This Row],[ÜK]]</f>
        <v>Nagy Gergely</v>
      </c>
      <c r="C2074" s="3" t="str">
        <f>Table1[[#This Row],[Szla]]</f>
        <v>194/2026</v>
      </c>
      <c r="D2074" s="6">
        <f>Table1[[#This Row],[Kelt_hó]]</f>
        <v>1</v>
      </c>
      <c r="E2074" t="str">
        <f>Table1[[#This Row],[Vevő]]</f>
        <v>Colas Magyarország Zrt.</v>
      </c>
      <c r="F2074" t="str">
        <f>Table1[[#This Row],[Termékkör]]</f>
        <v>Textilkötelek hevederek</v>
      </c>
      <c r="G2074" s="4">
        <f>Table1[[#This Row],[SzumElad]]</f>
        <v>31200</v>
      </c>
      <c r="H2074" s="7">
        <f>Table1[[#This Row],[Jut_%]]</f>
        <v>10</v>
      </c>
      <c r="I2074" s="4">
        <f>Table1[[#This Row],[Jut]]</f>
        <v>3120</v>
      </c>
      <c r="J2074" s="4">
        <f>Table1[[#This Row],[Column1]]</f>
        <v>0</v>
      </c>
    </row>
    <row r="2075" spans="1:10" hidden="1" x14ac:dyDescent="0.3">
      <c r="A2075" s="2" t="str">
        <f>Table1[[#This Row],[Befolyt]]</f>
        <v>i</v>
      </c>
      <c r="B2075" t="str">
        <f>Table1[[#This Row],[ÜK]]</f>
        <v>Nagy Gergely</v>
      </c>
      <c r="C2075" s="3" t="str">
        <f>Table1[[#This Row],[Szla]]</f>
        <v>194/2026</v>
      </c>
      <c r="D2075" s="6">
        <f>Table1[[#This Row],[Kelt_hó]]</f>
        <v>1</v>
      </c>
      <c r="E2075" t="str">
        <f>Table1[[#This Row],[Vevő]]</f>
        <v>Colas Magyarország Zrt.</v>
      </c>
      <c r="F2075" t="str">
        <f>Table1[[#This Row],[Termékkör]]</f>
        <v>Textilkötelek hevederek</v>
      </c>
      <c r="G2075" s="4">
        <f>Table1[[#This Row],[SzumElad]]</f>
        <v>24800</v>
      </c>
      <c r="H2075" s="7">
        <f>Table1[[#This Row],[Jut_%]]</f>
        <v>10</v>
      </c>
      <c r="I2075" s="4">
        <f>Table1[[#This Row],[Jut]]</f>
        <v>2480</v>
      </c>
      <c r="J2075" s="4">
        <f>Table1[[#This Row],[Column1]]</f>
        <v>0</v>
      </c>
    </row>
    <row r="2076" spans="1:10" hidden="1" x14ac:dyDescent="0.3">
      <c r="A2076" s="2" t="str">
        <f>Table1[[#This Row],[Befolyt]]</f>
        <v>i</v>
      </c>
      <c r="B2076" t="str">
        <f>Table1[[#This Row],[ÜK]]</f>
        <v>Nagy Gergely</v>
      </c>
      <c r="C2076" s="3" t="str">
        <f>Table1[[#This Row],[Szla]]</f>
        <v>194/2026</v>
      </c>
      <c r="D2076" s="6">
        <f>Table1[[#This Row],[Kelt_hó]]</f>
        <v>1</v>
      </c>
      <c r="E2076" t="str">
        <f>Table1[[#This Row],[Vevő]]</f>
        <v>Colas Magyarország Zrt.</v>
      </c>
      <c r="F2076" t="str">
        <f>Table1[[#This Row],[Termékkör]]</f>
        <v>Textilkötelek hevederek</v>
      </c>
      <c r="G2076" s="4">
        <f>Table1[[#This Row],[SzumElad]]</f>
        <v>9200</v>
      </c>
      <c r="H2076" s="7">
        <f>Table1[[#This Row],[Jut_%]]</f>
        <v>10</v>
      </c>
      <c r="I2076" s="4">
        <f>Table1[[#This Row],[Jut]]</f>
        <v>920</v>
      </c>
      <c r="J2076" s="4">
        <f>Table1[[#This Row],[Column1]]</f>
        <v>0</v>
      </c>
    </row>
    <row r="2077" spans="1:10" hidden="1" x14ac:dyDescent="0.3">
      <c r="A2077" s="2" t="str">
        <f>Table1[[#This Row],[Befolyt]]</f>
        <v>i</v>
      </c>
      <c r="B2077" t="str">
        <f>Table1[[#This Row],[ÜK]]</f>
        <v>Nagy Gergely</v>
      </c>
      <c r="C2077" s="3" t="str">
        <f>Table1[[#This Row],[Szla]]</f>
        <v>194/2026</v>
      </c>
      <c r="D2077" s="6">
        <f>Table1[[#This Row],[Kelt_hó]]</f>
        <v>1</v>
      </c>
      <c r="E2077" t="str">
        <f>Table1[[#This Row],[Vevő]]</f>
        <v>Colas Magyarország Zrt.</v>
      </c>
      <c r="F2077" t="str">
        <f>Table1[[#This Row],[Termékkör]]</f>
        <v>Textilkötelek hevederek</v>
      </c>
      <c r="G2077" s="4">
        <f>Table1[[#This Row],[SzumElad]]</f>
        <v>40000</v>
      </c>
      <c r="H2077" s="7">
        <f>Table1[[#This Row],[Jut_%]]</f>
        <v>10</v>
      </c>
      <c r="I2077" s="4">
        <f>Table1[[#This Row],[Jut]]</f>
        <v>4000</v>
      </c>
      <c r="J2077" s="4">
        <f>Table1[[#This Row],[Column1]]</f>
        <v>0</v>
      </c>
    </row>
    <row r="2078" spans="1:10" hidden="1" x14ac:dyDescent="0.3">
      <c r="A2078" s="2" t="str">
        <f>Table1[[#This Row],[Befolyt]]</f>
        <v>i</v>
      </c>
      <c r="B2078" t="str">
        <f>Table1[[#This Row],[ÜK]]</f>
        <v>Nagy Gergely</v>
      </c>
      <c r="C2078" s="3" t="str">
        <f>Table1[[#This Row],[Szla]]</f>
        <v>194/2026</v>
      </c>
      <c r="D2078" s="6">
        <f>Table1[[#This Row],[Kelt_hó]]</f>
        <v>1</v>
      </c>
      <c r="E2078" t="str">
        <f>Table1[[#This Row],[Vevő]]</f>
        <v>Colas Magyarország Zrt.</v>
      </c>
      <c r="F2078" t="str">
        <f>Table1[[#This Row],[Termékkör]]</f>
        <v>Textilkötelek hevederek</v>
      </c>
      <c r="G2078" s="4">
        <f>Table1[[#This Row],[SzumElad]]</f>
        <v>32000</v>
      </c>
      <c r="H2078" s="7">
        <f>Table1[[#This Row],[Jut_%]]</f>
        <v>10</v>
      </c>
      <c r="I2078" s="4">
        <f>Table1[[#This Row],[Jut]]</f>
        <v>3200</v>
      </c>
      <c r="J2078" s="4">
        <f>Table1[[#This Row],[Column1]]</f>
        <v>0</v>
      </c>
    </row>
    <row r="2079" spans="1:10" hidden="1" x14ac:dyDescent="0.3">
      <c r="A2079" s="2" t="str">
        <f>Table1[[#This Row],[Befolyt]]</f>
        <v>i</v>
      </c>
      <c r="B2079" t="str">
        <f>Table1[[#This Row],[ÜK]]</f>
        <v>Nagy Gergely</v>
      </c>
      <c r="C2079" s="3" t="str">
        <f>Table1[[#This Row],[Szla]]</f>
        <v>194/2026</v>
      </c>
      <c r="D2079" s="6">
        <f>Table1[[#This Row],[Kelt_hó]]</f>
        <v>1</v>
      </c>
      <c r="E2079" t="str">
        <f>Table1[[#This Row],[Vevő]]</f>
        <v>Colas Magyarország Zrt.</v>
      </c>
      <c r="F2079" t="str">
        <f>Table1[[#This Row],[Termékkör]]</f>
        <v>Rakományrögzítők</v>
      </c>
      <c r="G2079" s="4">
        <f>Table1[[#This Row],[SzumElad]]</f>
        <v>57600</v>
      </c>
      <c r="H2079" s="7">
        <f>Table1[[#This Row],[Jut_%]]</f>
        <v>10</v>
      </c>
      <c r="I2079" s="4">
        <f>Table1[[#This Row],[Jut]]</f>
        <v>5760</v>
      </c>
      <c r="J2079" s="4">
        <f>Table1[[#This Row],[Column1]]</f>
        <v>0</v>
      </c>
    </row>
    <row r="2080" spans="1:10" hidden="1" x14ac:dyDescent="0.3">
      <c r="A2080" s="2" t="str">
        <f>Table1[[#This Row],[Befolyt]]</f>
        <v>i</v>
      </c>
      <c r="B2080" t="str">
        <f>Table1[[#This Row],[ÜK]]</f>
        <v>Hegyi Gábor</v>
      </c>
      <c r="C2080" s="3" t="str">
        <f>Table1[[#This Row],[Szla]]</f>
        <v>193/2026</v>
      </c>
      <c r="D2080" s="6">
        <f>Table1[[#This Row],[Kelt_hó]]</f>
        <v>1</v>
      </c>
      <c r="E2080" t="str">
        <f>Table1[[#This Row],[Vevő]]</f>
        <v>Veolia Water Hungary Kft.</v>
      </c>
      <c r="F2080" t="str">
        <f>Table1[[#This Row],[Termékkör]]</f>
        <v>Emelőberendezések</v>
      </c>
      <c r="G2080" s="4">
        <f>Table1[[#This Row],[SzumElad]]</f>
        <v>29900</v>
      </c>
      <c r="H2080" s="7">
        <f>Table1[[#This Row],[Jut_%]]</f>
        <v>4</v>
      </c>
      <c r="I2080" s="4">
        <f>Table1[[#This Row],[Jut]]</f>
        <v>1196</v>
      </c>
      <c r="J2080" s="4">
        <f>Table1[[#This Row],[Column1]]</f>
        <v>0</v>
      </c>
    </row>
    <row r="2081" spans="1:10" hidden="1" x14ac:dyDescent="0.3">
      <c r="A2081" s="2" t="str">
        <f>Table1[[#This Row],[Befolyt]]</f>
        <v>i</v>
      </c>
      <c r="B2081" t="str">
        <f>Table1[[#This Row],[ÜK]]</f>
        <v>Hegyi Gábor</v>
      </c>
      <c r="C2081" s="3" t="str">
        <f>Table1[[#This Row],[Szla]]</f>
        <v>193/2026</v>
      </c>
      <c r="D2081" s="6">
        <f>Table1[[#This Row],[Kelt_hó]]</f>
        <v>1</v>
      </c>
      <c r="E2081" t="str">
        <f>Table1[[#This Row],[Vevő]]</f>
        <v>Veolia Water Hungary Kft.</v>
      </c>
      <c r="F2081" t="str">
        <f>Table1[[#This Row],[Termékkör]]</f>
        <v>Emelőgép szolgáltatások</v>
      </c>
      <c r="G2081" s="4">
        <f>Table1[[#This Row],[SzumElad]]</f>
        <v>2000</v>
      </c>
      <c r="H2081" s="7">
        <f>Table1[[#This Row],[Jut_%]]</f>
        <v>0</v>
      </c>
      <c r="I2081" s="4">
        <f>Table1[[#This Row],[Jut]]</f>
        <v>0</v>
      </c>
      <c r="J2081" s="4">
        <f>Table1[[#This Row],[Column1]]</f>
        <v>0</v>
      </c>
    </row>
    <row r="2082" spans="1:10" x14ac:dyDescent="0.3">
      <c r="A2082" s="2" t="str">
        <f>Table1[[#This Row],[Befolyt]]</f>
        <v>i</v>
      </c>
      <c r="B2082" t="str">
        <f>Table1[[#This Row],[ÜK]]</f>
        <v>Bálint Miklós</v>
      </c>
      <c r="C2082" s="3" t="str">
        <f>Table1[[#This Row],[Szla]]</f>
        <v>192/2026</v>
      </c>
      <c r="D2082" s="6">
        <f>Table1[[#This Row],[Kelt_hó]]</f>
        <v>1</v>
      </c>
      <c r="E2082" t="str">
        <f>Table1[[#This Row],[Vevő]]</f>
        <v>Viessmann Technika Dombóvár Kft.</v>
      </c>
      <c r="F2082" t="str">
        <f>Table1[[#This Row],[Termékkör]]</f>
        <v>Megfogók</v>
      </c>
      <c r="G2082" s="4">
        <f>Table1[[#This Row],[SzumElad]]</f>
        <v>239240</v>
      </c>
      <c r="H2082" s="7">
        <f>Table1[[#This Row],[Jut_%]]</f>
        <v>7</v>
      </c>
      <c r="I2082" s="4">
        <f>Table1[[#This Row],[Jut]]</f>
        <v>16746.8</v>
      </c>
      <c r="J2082" s="4">
        <f>Table1[[#This Row],[Column1]]</f>
        <v>0</v>
      </c>
    </row>
    <row r="2083" spans="1:10" x14ac:dyDescent="0.3">
      <c r="A2083" s="2" t="str">
        <f>Table1[[#This Row],[Befolyt]]</f>
        <v>i</v>
      </c>
      <c r="B2083" t="str">
        <f>Table1[[#This Row],[ÜK]]</f>
        <v>Bálint Miklós</v>
      </c>
      <c r="C2083" s="3" t="str">
        <f>Table1[[#This Row],[Szla]]</f>
        <v>192/2026</v>
      </c>
      <c r="D2083" s="6">
        <f>Table1[[#This Row],[Kelt_hó]]</f>
        <v>1</v>
      </c>
      <c r="E2083" t="str">
        <f>Table1[[#This Row],[Vevő]]</f>
        <v>Viessmann Technika Dombóvár Kft.</v>
      </c>
      <c r="F2083" t="str">
        <f>Table1[[#This Row],[Termékkör]]</f>
        <v>Megfogók</v>
      </c>
      <c r="G2083" s="4">
        <f>Table1[[#This Row],[SzumElad]]</f>
        <v>97780</v>
      </c>
      <c r="H2083" s="7">
        <f>Table1[[#This Row],[Jut_%]]</f>
        <v>7</v>
      </c>
      <c r="I2083" s="4">
        <f>Table1[[#This Row],[Jut]]</f>
        <v>6844.6</v>
      </c>
      <c r="J2083" s="4">
        <f>Table1[[#This Row],[Column1]]</f>
        <v>0</v>
      </c>
    </row>
    <row r="2084" spans="1:10" x14ac:dyDescent="0.3">
      <c r="A2084" s="2" t="str">
        <f>Table1[[#This Row],[Befolyt]]</f>
        <v>i</v>
      </c>
      <c r="B2084" t="str">
        <f>Table1[[#This Row],[ÜK]]</f>
        <v>Bálint Miklós</v>
      </c>
      <c r="C2084" s="3" t="str">
        <f>Table1[[#This Row],[Szla]]</f>
        <v>192/2026</v>
      </c>
      <c r="D2084" s="6">
        <f>Table1[[#This Row],[Kelt_hó]]</f>
        <v>1</v>
      </c>
      <c r="E2084" t="str">
        <f>Table1[[#This Row],[Vevő]]</f>
        <v>Viessmann Technika Dombóvár Kft.</v>
      </c>
      <c r="F2084" t="str">
        <f>Table1[[#This Row],[Termékkör]]</f>
        <v>Fuvar</v>
      </c>
      <c r="G2084" s="4">
        <f>Table1[[#This Row],[SzumElad]]</f>
        <v>3000</v>
      </c>
      <c r="H2084" s="7">
        <f>Table1[[#This Row],[Jut_%]]</f>
        <v>0</v>
      </c>
      <c r="I2084" s="4">
        <f>Table1[[#This Row],[Jut]]</f>
        <v>0</v>
      </c>
      <c r="J2084" s="4">
        <f>Table1[[#This Row],[Column1]]</f>
        <v>0</v>
      </c>
    </row>
    <row r="2085" spans="1:10" x14ac:dyDescent="0.3">
      <c r="A2085" s="2" t="str">
        <f>Table1[[#This Row],[Befolyt]]</f>
        <v>i</v>
      </c>
      <c r="B2085" t="str">
        <f>Table1[[#This Row],[ÜK]]</f>
        <v>Bálint Miklós</v>
      </c>
      <c r="C2085" s="3" t="str">
        <f>Table1[[#This Row],[Szla]]</f>
        <v>191/2026</v>
      </c>
      <c r="D2085" s="6">
        <f>Table1[[#This Row],[Kelt_hó]]</f>
        <v>1</v>
      </c>
      <c r="E2085" t="str">
        <f>Table1[[#This Row],[Vevő]]</f>
        <v>Viessmann Technika Dombóvár Kft.</v>
      </c>
      <c r="F2085" t="str">
        <f>Table1[[#This Row],[Termékkör]]</f>
        <v>Lánc függesztékek</v>
      </c>
      <c r="G2085" s="4">
        <f>Table1[[#This Row],[SzumElad]]</f>
        <v>98720</v>
      </c>
      <c r="H2085" s="7">
        <f>Table1[[#This Row],[Jut_%]]</f>
        <v>11.17</v>
      </c>
      <c r="I2085" s="4">
        <f>Table1[[#This Row],[Jut]]</f>
        <v>11027.023999999999</v>
      </c>
      <c r="J2085" s="4">
        <f>Table1[[#This Row],[Column1]]</f>
        <v>0</v>
      </c>
    </row>
    <row r="2086" spans="1:10" x14ac:dyDescent="0.3">
      <c r="A2086" s="2" t="str">
        <f>Table1[[#This Row],[Befolyt]]</f>
        <v>i</v>
      </c>
      <c r="B2086" t="str">
        <f>Table1[[#This Row],[ÜK]]</f>
        <v>Bálint Miklós</v>
      </c>
      <c r="C2086" s="3" t="str">
        <f>Table1[[#This Row],[Szla]]</f>
        <v>191/2026</v>
      </c>
      <c r="D2086" s="6">
        <f>Table1[[#This Row],[Kelt_hó]]</f>
        <v>1</v>
      </c>
      <c r="E2086" t="str">
        <f>Table1[[#This Row],[Vevő]]</f>
        <v>Viessmann Technika Dombóvár Kft.</v>
      </c>
      <c r="F2086" t="str">
        <f>Table1[[#This Row],[Termékkör]]</f>
        <v>Fuvar</v>
      </c>
      <c r="G2086" s="4">
        <f>Table1[[#This Row],[SzumElad]]</f>
        <v>0</v>
      </c>
      <c r="H2086" s="7">
        <f>Table1[[#This Row],[Jut_%]]</f>
        <v>0</v>
      </c>
      <c r="I2086" s="4">
        <f>Table1[[#This Row],[Jut]]</f>
        <v>0</v>
      </c>
      <c r="J2086" s="4">
        <f>Table1[[#This Row],[Column1]]</f>
        <v>0</v>
      </c>
    </row>
    <row r="2087" spans="1:10" x14ac:dyDescent="0.3">
      <c r="A2087" s="2" t="str">
        <f>Table1[[#This Row],[Befolyt]]</f>
        <v>i</v>
      </c>
      <c r="B2087" t="str">
        <f>Table1[[#This Row],[ÜK]]</f>
        <v>Bálint Miklós</v>
      </c>
      <c r="C2087" s="3" t="str">
        <f>Table1[[#This Row],[Szla]]</f>
        <v>191/2026</v>
      </c>
      <c r="D2087" s="6">
        <f>Table1[[#This Row],[Kelt_hó]]</f>
        <v>1</v>
      </c>
      <c r="E2087" t="str">
        <f>Table1[[#This Row],[Vevő]]</f>
        <v>Viessmann Technika Dombóvár Kft.</v>
      </c>
      <c r="F2087" t="str">
        <f>Table1[[#This Row],[Termékkör]]</f>
        <v>Fuvar</v>
      </c>
      <c r="G2087" s="4">
        <f>Table1[[#This Row],[SzumElad]]</f>
        <v>3000</v>
      </c>
      <c r="H2087" s="7">
        <f>Table1[[#This Row],[Jut_%]]</f>
        <v>0</v>
      </c>
      <c r="I2087" s="4">
        <f>Table1[[#This Row],[Jut]]</f>
        <v>0</v>
      </c>
      <c r="J2087" s="4">
        <f>Table1[[#This Row],[Column1]]</f>
        <v>0</v>
      </c>
    </row>
    <row r="2088" spans="1:10" x14ac:dyDescent="0.3">
      <c r="A2088" s="2" t="str">
        <f>Table1[[#This Row],[Befolyt]]</f>
        <v>n</v>
      </c>
      <c r="B2088" t="str">
        <f>Table1[[#This Row],[ÜK]]</f>
        <v>Bálint Miklós</v>
      </c>
      <c r="C2088" s="3" t="str">
        <f>Table1[[#This Row],[Szla]]</f>
        <v>190/2026</v>
      </c>
      <c r="D2088" s="6">
        <f>Table1[[#This Row],[Kelt_hó]]</f>
        <v>1</v>
      </c>
      <c r="E2088" t="str">
        <f>Table1[[#This Row],[Vevő]]</f>
        <v>Viessmann Technika Dombóvár Kft.</v>
      </c>
      <c r="F2088" t="str">
        <f>Table1[[#This Row],[Termékkör]]</f>
        <v>Lánc függesztékek</v>
      </c>
      <c r="G2088" s="4">
        <f>Table1[[#This Row],[SzumElad]]</f>
        <v>-98720</v>
      </c>
      <c r="H2088" s="7">
        <f>Table1[[#This Row],[Jut_%]]</f>
        <v>11.17</v>
      </c>
      <c r="I2088" s="4">
        <f>Table1[[#This Row],[Jut]]</f>
        <v>-11027.023999999999</v>
      </c>
      <c r="J2088" s="4">
        <f>Table1[[#This Row],[Column1]]</f>
        <v>0</v>
      </c>
    </row>
    <row r="2089" spans="1:10" x14ac:dyDescent="0.3">
      <c r="A2089" s="2" t="str">
        <f>Table1[[#This Row],[Befolyt]]</f>
        <v>n</v>
      </c>
      <c r="B2089" t="str">
        <f>Table1[[#This Row],[ÜK]]</f>
        <v>Bálint Miklós</v>
      </c>
      <c r="C2089" s="3" t="str">
        <f>Table1[[#This Row],[Szla]]</f>
        <v>190/2026</v>
      </c>
      <c r="D2089" s="6">
        <f>Table1[[#This Row],[Kelt_hó]]</f>
        <v>1</v>
      </c>
      <c r="E2089" t="str">
        <f>Table1[[#This Row],[Vevő]]</f>
        <v>Viessmann Technika Dombóvár Kft.</v>
      </c>
      <c r="F2089" t="str">
        <f>Table1[[#This Row],[Termékkör]]</f>
        <v>Fuvar</v>
      </c>
      <c r="G2089" s="4">
        <f>Table1[[#This Row],[SzumElad]]</f>
        <v>0</v>
      </c>
      <c r="H2089" s="7">
        <f>Table1[[#This Row],[Jut_%]]</f>
        <v>0</v>
      </c>
      <c r="I2089" s="4">
        <f>Table1[[#This Row],[Jut]]</f>
        <v>0</v>
      </c>
      <c r="J2089" s="4">
        <f>Table1[[#This Row],[Column1]]</f>
        <v>0</v>
      </c>
    </row>
    <row r="2090" spans="1:10" x14ac:dyDescent="0.3">
      <c r="A2090" s="2" t="str">
        <f>Table1[[#This Row],[Befolyt]]</f>
        <v>n</v>
      </c>
      <c r="B2090" t="str">
        <f>Table1[[#This Row],[ÜK]]</f>
        <v>Bálint Miklós</v>
      </c>
      <c r="C2090" s="3" t="str">
        <f>Table1[[#This Row],[Szla]]</f>
        <v>190/2026</v>
      </c>
      <c r="D2090" s="6">
        <f>Table1[[#This Row],[Kelt_hó]]</f>
        <v>1</v>
      </c>
      <c r="E2090" t="str">
        <f>Table1[[#This Row],[Vevő]]</f>
        <v>Viessmann Technika Dombóvár Kft.</v>
      </c>
      <c r="F2090" t="str">
        <f>Table1[[#This Row],[Termékkör]]</f>
        <v>Fuvar</v>
      </c>
      <c r="G2090" s="4">
        <f>Table1[[#This Row],[SzumElad]]</f>
        <v>-3000</v>
      </c>
      <c r="H2090" s="7">
        <f>Table1[[#This Row],[Jut_%]]</f>
        <v>0</v>
      </c>
      <c r="I2090" s="4">
        <f>Table1[[#This Row],[Jut]]</f>
        <v>0</v>
      </c>
      <c r="J2090" s="4">
        <f>Table1[[#This Row],[Column1]]</f>
        <v>0</v>
      </c>
    </row>
    <row r="2091" spans="1:10" x14ac:dyDescent="0.3">
      <c r="A2091" s="2" t="str">
        <f>Table1[[#This Row],[Befolyt]]</f>
        <v>n</v>
      </c>
      <c r="B2091" t="str">
        <f>Table1[[#This Row],[ÜK]]</f>
        <v>Bálint Miklós</v>
      </c>
      <c r="C2091" s="3" t="str">
        <f>Table1[[#This Row],[Szla]]</f>
        <v>189/2026</v>
      </c>
      <c r="D2091" s="6">
        <f>Table1[[#This Row],[Kelt_hó]]</f>
        <v>1</v>
      </c>
      <c r="E2091" t="str">
        <f>Table1[[#This Row],[Vevő]]</f>
        <v>Viessmann Technika Dombóvár Kft.</v>
      </c>
      <c r="F2091" t="str">
        <f>Table1[[#This Row],[Termékkör]]</f>
        <v>Lánc függesztékek</v>
      </c>
      <c r="G2091" s="4">
        <f>Table1[[#This Row],[SzumElad]]</f>
        <v>98720</v>
      </c>
      <c r="H2091" s="7">
        <f>Table1[[#This Row],[Jut_%]]</f>
        <v>11.17</v>
      </c>
      <c r="I2091" s="4">
        <f>Table1[[#This Row],[Jut]]</f>
        <v>11027.023999999999</v>
      </c>
      <c r="J2091" s="4">
        <f>Table1[[#This Row],[Column1]]</f>
        <v>0</v>
      </c>
    </row>
    <row r="2092" spans="1:10" x14ac:dyDescent="0.3">
      <c r="A2092" s="2" t="str">
        <f>Table1[[#This Row],[Befolyt]]</f>
        <v>n</v>
      </c>
      <c r="B2092" t="str">
        <f>Table1[[#This Row],[ÜK]]</f>
        <v>Bálint Miklós</v>
      </c>
      <c r="C2092" s="3" t="str">
        <f>Table1[[#This Row],[Szla]]</f>
        <v>189/2026</v>
      </c>
      <c r="D2092" s="6">
        <f>Table1[[#This Row],[Kelt_hó]]</f>
        <v>1</v>
      </c>
      <c r="E2092" t="str">
        <f>Table1[[#This Row],[Vevő]]</f>
        <v>Viessmann Technika Dombóvár Kft.</v>
      </c>
      <c r="F2092" t="str">
        <f>Table1[[#This Row],[Termékkör]]</f>
        <v>Fuvar</v>
      </c>
      <c r="G2092" s="4">
        <f>Table1[[#This Row],[SzumElad]]</f>
        <v>0</v>
      </c>
      <c r="H2092" s="7">
        <f>Table1[[#This Row],[Jut_%]]</f>
        <v>0</v>
      </c>
      <c r="I2092" s="4">
        <f>Table1[[#This Row],[Jut]]</f>
        <v>0</v>
      </c>
      <c r="J2092" s="4">
        <f>Table1[[#This Row],[Column1]]</f>
        <v>0</v>
      </c>
    </row>
    <row r="2093" spans="1:10" x14ac:dyDescent="0.3">
      <c r="A2093" s="2" t="str">
        <f>Table1[[#This Row],[Befolyt]]</f>
        <v>n</v>
      </c>
      <c r="B2093" t="str">
        <f>Table1[[#This Row],[ÜK]]</f>
        <v>Bálint Miklós</v>
      </c>
      <c r="C2093" s="3" t="str">
        <f>Table1[[#This Row],[Szla]]</f>
        <v>189/2026</v>
      </c>
      <c r="D2093" s="6">
        <f>Table1[[#This Row],[Kelt_hó]]</f>
        <v>1</v>
      </c>
      <c r="E2093" t="str">
        <f>Table1[[#This Row],[Vevő]]</f>
        <v>Viessmann Technika Dombóvár Kft.</v>
      </c>
      <c r="F2093" t="str">
        <f>Table1[[#This Row],[Termékkör]]</f>
        <v>Fuvar</v>
      </c>
      <c r="G2093" s="4">
        <f>Table1[[#This Row],[SzumElad]]</f>
        <v>3000</v>
      </c>
      <c r="H2093" s="7">
        <f>Table1[[#This Row],[Jut_%]]</f>
        <v>0</v>
      </c>
      <c r="I2093" s="4">
        <f>Table1[[#This Row],[Jut]]</f>
        <v>0</v>
      </c>
      <c r="J2093" s="4">
        <f>Table1[[#This Row],[Column1]]</f>
        <v>0</v>
      </c>
    </row>
    <row r="2094" spans="1:10" hidden="1" x14ac:dyDescent="0.3">
      <c r="A2094" s="2" t="str">
        <f>Table1[[#This Row],[Befolyt]]</f>
        <v>i</v>
      </c>
      <c r="B2094" t="str">
        <f>Table1[[#This Row],[ÜK]]</f>
        <v>Simon Jenő</v>
      </c>
      <c r="C2094" s="3" t="str">
        <f>Table1[[#This Row],[Szla]]</f>
        <v>188/2026</v>
      </c>
      <c r="D2094" s="6">
        <f>Table1[[#This Row],[Kelt_hó]]</f>
        <v>1</v>
      </c>
      <c r="E2094" t="str">
        <f>Table1[[#This Row],[Vevő]]</f>
        <v>Rheinmetall Hungary Zrt.</v>
      </c>
      <c r="F2094" t="str">
        <f>Table1[[#This Row],[Termékkör]]</f>
        <v>Textilkötelek hevederek</v>
      </c>
      <c r="G2094" s="4">
        <f>Table1[[#This Row],[SzumElad]]</f>
        <v>16440</v>
      </c>
      <c r="H2094" s="7">
        <f>Table1[[#This Row],[Jut_%]]</f>
        <v>10</v>
      </c>
      <c r="I2094" s="4">
        <f>Table1[[#This Row],[Jut]]</f>
        <v>1644</v>
      </c>
      <c r="J2094" s="4">
        <f>Table1[[#This Row],[Column1]]</f>
        <v>0</v>
      </c>
    </row>
    <row r="2095" spans="1:10" hidden="1" x14ac:dyDescent="0.3">
      <c r="A2095" s="2" t="str">
        <f>Table1[[#This Row],[Befolyt]]</f>
        <v>i</v>
      </c>
      <c r="B2095" t="str">
        <f>Table1[[#This Row],[ÜK]]</f>
        <v>Simon Jenő</v>
      </c>
      <c r="C2095" s="3" t="str">
        <f>Table1[[#This Row],[Szla]]</f>
        <v>188/2026</v>
      </c>
      <c r="D2095" s="6">
        <f>Table1[[#This Row],[Kelt_hó]]</f>
        <v>1</v>
      </c>
      <c r="E2095" t="str">
        <f>Table1[[#This Row],[Vevő]]</f>
        <v>Rheinmetall Hungary Zrt.</v>
      </c>
      <c r="F2095" t="str">
        <f>Table1[[#This Row],[Termékkör]]</f>
        <v>Textilkötelek hevederek</v>
      </c>
      <c r="G2095" s="4">
        <f>Table1[[#This Row],[SzumElad]]</f>
        <v>3980</v>
      </c>
      <c r="H2095" s="7">
        <f>Table1[[#This Row],[Jut_%]]</f>
        <v>16.03</v>
      </c>
      <c r="I2095" s="4">
        <f>Table1[[#This Row],[Jut]]</f>
        <v>637.99400000000003</v>
      </c>
      <c r="J2095" s="4">
        <f>Table1[[#This Row],[Column1]]</f>
        <v>0</v>
      </c>
    </row>
    <row r="2096" spans="1:10" hidden="1" x14ac:dyDescent="0.3">
      <c r="A2096" s="2" t="str">
        <f>Table1[[#This Row],[Befolyt]]</f>
        <v>i</v>
      </c>
      <c r="B2096" t="str">
        <f>Table1[[#This Row],[ÜK]]</f>
        <v>Simon Jenő</v>
      </c>
      <c r="C2096" s="3" t="str">
        <f>Table1[[#This Row],[Szla]]</f>
        <v>188/2026</v>
      </c>
      <c r="D2096" s="6">
        <f>Table1[[#This Row],[Kelt_hó]]</f>
        <v>1</v>
      </c>
      <c r="E2096" t="str">
        <f>Table1[[#This Row],[Vevő]]</f>
        <v>Rheinmetall Hungary Zrt.</v>
      </c>
      <c r="F2096" t="str">
        <f>Table1[[#This Row],[Termékkör]]</f>
        <v>Kapcsolóelemek</v>
      </c>
      <c r="G2096" s="4">
        <f>Table1[[#This Row],[SzumElad]]</f>
        <v>5360</v>
      </c>
      <c r="H2096" s="7">
        <f>Table1[[#This Row],[Jut_%]]</f>
        <v>7</v>
      </c>
      <c r="I2096" s="4">
        <f>Table1[[#This Row],[Jut]]</f>
        <v>375.2</v>
      </c>
      <c r="J2096" s="4">
        <f>Table1[[#This Row],[Column1]]</f>
        <v>0</v>
      </c>
    </row>
    <row r="2097" spans="1:10" hidden="1" x14ac:dyDescent="0.3">
      <c r="A2097" s="2" t="str">
        <f>Table1[[#This Row],[Befolyt]]</f>
        <v>i</v>
      </c>
      <c r="B2097" t="str">
        <f>Table1[[#This Row],[ÜK]]</f>
        <v>Simon Jenő</v>
      </c>
      <c r="C2097" s="3" t="str">
        <f>Table1[[#This Row],[Szla]]</f>
        <v>188/2026</v>
      </c>
      <c r="D2097" s="6">
        <f>Table1[[#This Row],[Kelt_hó]]</f>
        <v>1</v>
      </c>
      <c r="E2097" t="str">
        <f>Table1[[#This Row],[Vevő]]</f>
        <v>Rheinmetall Hungary Zrt.</v>
      </c>
      <c r="F2097" t="str">
        <f>Table1[[#This Row],[Termékkör]]</f>
        <v>Kapcsolóelemek</v>
      </c>
      <c r="G2097" s="4">
        <f>Table1[[#This Row],[SzumElad]]</f>
        <v>4000</v>
      </c>
      <c r="H2097" s="7">
        <f>Table1[[#This Row],[Jut_%]]</f>
        <v>4.5</v>
      </c>
      <c r="I2097" s="4">
        <f>Table1[[#This Row],[Jut]]</f>
        <v>180</v>
      </c>
      <c r="J2097" s="4">
        <f>Table1[[#This Row],[Column1]]</f>
        <v>0</v>
      </c>
    </row>
    <row r="2098" spans="1:10" hidden="1" x14ac:dyDescent="0.3">
      <c r="A2098" s="2" t="str">
        <f>Table1[[#This Row],[Befolyt]]</f>
        <v>i</v>
      </c>
      <c r="B2098" t="str">
        <f>Table1[[#This Row],[ÜK]]</f>
        <v>Simon Jenő</v>
      </c>
      <c r="C2098" s="3" t="str">
        <f>Table1[[#This Row],[Szla]]</f>
        <v>188/2026</v>
      </c>
      <c r="D2098" s="6">
        <f>Table1[[#This Row],[Kelt_hó]]</f>
        <v>1</v>
      </c>
      <c r="E2098" t="str">
        <f>Table1[[#This Row],[Vevő]]</f>
        <v>Rheinmetall Hungary Zrt.</v>
      </c>
      <c r="F2098" t="str">
        <f>Table1[[#This Row],[Termékkör]]</f>
        <v>Fuvar</v>
      </c>
      <c r="G2098" s="4">
        <f>Table1[[#This Row],[SzumElad]]</f>
        <v>0</v>
      </c>
      <c r="H2098" s="7">
        <f>Table1[[#This Row],[Jut_%]]</f>
        <v>0</v>
      </c>
      <c r="I2098" s="4">
        <f>Table1[[#This Row],[Jut]]</f>
        <v>0</v>
      </c>
      <c r="J2098" s="4">
        <f>Table1[[#This Row],[Column1]]</f>
        <v>0</v>
      </c>
    </row>
    <row r="2099" spans="1:10" hidden="1" x14ac:dyDescent="0.3">
      <c r="A2099" s="2" t="str">
        <f>Table1[[#This Row],[Befolyt]]</f>
        <v>n</v>
      </c>
      <c r="B2099" t="str">
        <f>Table1[[#This Row],[ÜK]]</f>
        <v>Simon Jenő</v>
      </c>
      <c r="C2099" s="3" t="str">
        <f>Table1[[#This Row],[Szla]]</f>
        <v>187/2026</v>
      </c>
      <c r="D2099" s="6">
        <f>Table1[[#This Row],[Kelt_hó]]</f>
        <v>1</v>
      </c>
      <c r="E2099" t="str">
        <f>Table1[[#This Row],[Vevő]]</f>
        <v>Rheinmetall Hungary Zrt.</v>
      </c>
      <c r="F2099" t="str">
        <f>Table1[[#This Row],[Termékkör]]</f>
        <v>Textilkötelek hevederek</v>
      </c>
      <c r="G2099" s="4">
        <f>Table1[[#This Row],[SzumElad]]</f>
        <v>-16440</v>
      </c>
      <c r="H2099" s="7">
        <f>Table1[[#This Row],[Jut_%]]</f>
        <v>10</v>
      </c>
      <c r="I2099" s="4">
        <f>Table1[[#This Row],[Jut]]</f>
        <v>-1644</v>
      </c>
      <c r="J2099" s="4">
        <f>Table1[[#This Row],[Column1]]</f>
        <v>0</v>
      </c>
    </row>
    <row r="2100" spans="1:10" hidden="1" x14ac:dyDescent="0.3">
      <c r="A2100" s="2" t="str">
        <f>Table1[[#This Row],[Befolyt]]</f>
        <v>n</v>
      </c>
      <c r="B2100" t="str">
        <f>Table1[[#This Row],[ÜK]]</f>
        <v>Simon Jenő</v>
      </c>
      <c r="C2100" s="3" t="str">
        <f>Table1[[#This Row],[Szla]]</f>
        <v>187/2026</v>
      </c>
      <c r="D2100" s="6">
        <f>Table1[[#This Row],[Kelt_hó]]</f>
        <v>1</v>
      </c>
      <c r="E2100" t="str">
        <f>Table1[[#This Row],[Vevő]]</f>
        <v>Rheinmetall Hungary Zrt.</v>
      </c>
      <c r="F2100" t="str">
        <f>Table1[[#This Row],[Termékkör]]</f>
        <v>Textilkötelek hevederek</v>
      </c>
      <c r="G2100" s="4">
        <f>Table1[[#This Row],[SzumElad]]</f>
        <v>-3980</v>
      </c>
      <c r="H2100" s="7">
        <f>Table1[[#This Row],[Jut_%]]</f>
        <v>16.03</v>
      </c>
      <c r="I2100" s="4">
        <f>Table1[[#This Row],[Jut]]</f>
        <v>-637.99400000000003</v>
      </c>
      <c r="J2100" s="4">
        <f>Table1[[#This Row],[Column1]]</f>
        <v>0</v>
      </c>
    </row>
    <row r="2101" spans="1:10" hidden="1" x14ac:dyDescent="0.3">
      <c r="A2101" s="2" t="str">
        <f>Table1[[#This Row],[Befolyt]]</f>
        <v>n</v>
      </c>
      <c r="B2101" t="str">
        <f>Table1[[#This Row],[ÜK]]</f>
        <v>Simon Jenő</v>
      </c>
      <c r="C2101" s="3" t="str">
        <f>Table1[[#This Row],[Szla]]</f>
        <v>187/2026</v>
      </c>
      <c r="D2101" s="6">
        <f>Table1[[#This Row],[Kelt_hó]]</f>
        <v>1</v>
      </c>
      <c r="E2101" t="str">
        <f>Table1[[#This Row],[Vevő]]</f>
        <v>Rheinmetall Hungary Zrt.</v>
      </c>
      <c r="F2101" t="str">
        <f>Table1[[#This Row],[Termékkör]]</f>
        <v>Kapcsolóelemek</v>
      </c>
      <c r="G2101" s="4">
        <f>Table1[[#This Row],[SzumElad]]</f>
        <v>-5360</v>
      </c>
      <c r="H2101" s="7">
        <f>Table1[[#This Row],[Jut_%]]</f>
        <v>7</v>
      </c>
      <c r="I2101" s="4">
        <f>Table1[[#This Row],[Jut]]</f>
        <v>-375.2</v>
      </c>
      <c r="J2101" s="4">
        <f>Table1[[#This Row],[Column1]]</f>
        <v>0</v>
      </c>
    </row>
    <row r="2102" spans="1:10" hidden="1" x14ac:dyDescent="0.3">
      <c r="A2102" s="2" t="str">
        <f>Table1[[#This Row],[Befolyt]]</f>
        <v>n</v>
      </c>
      <c r="B2102" t="str">
        <f>Table1[[#This Row],[ÜK]]</f>
        <v>Simon Jenő</v>
      </c>
      <c r="C2102" s="3" t="str">
        <f>Table1[[#This Row],[Szla]]</f>
        <v>187/2026</v>
      </c>
      <c r="D2102" s="6">
        <f>Table1[[#This Row],[Kelt_hó]]</f>
        <v>1</v>
      </c>
      <c r="E2102" t="str">
        <f>Table1[[#This Row],[Vevő]]</f>
        <v>Rheinmetall Hungary Zrt.</v>
      </c>
      <c r="F2102" t="str">
        <f>Table1[[#This Row],[Termékkör]]</f>
        <v>Kapcsolóelemek</v>
      </c>
      <c r="G2102" s="4">
        <f>Table1[[#This Row],[SzumElad]]</f>
        <v>-4000</v>
      </c>
      <c r="H2102" s="7">
        <f>Table1[[#This Row],[Jut_%]]</f>
        <v>4.5</v>
      </c>
      <c r="I2102" s="4">
        <f>Table1[[#This Row],[Jut]]</f>
        <v>-180</v>
      </c>
      <c r="J2102" s="4">
        <f>Table1[[#This Row],[Column1]]</f>
        <v>0</v>
      </c>
    </row>
    <row r="2103" spans="1:10" hidden="1" x14ac:dyDescent="0.3">
      <c r="A2103" s="2" t="str">
        <f>Table1[[#This Row],[Befolyt]]</f>
        <v>n</v>
      </c>
      <c r="B2103" t="str">
        <f>Table1[[#This Row],[ÜK]]</f>
        <v>Simon Jenő</v>
      </c>
      <c r="C2103" s="3" t="str">
        <f>Table1[[#This Row],[Szla]]</f>
        <v>187/2026</v>
      </c>
      <c r="D2103" s="6">
        <f>Table1[[#This Row],[Kelt_hó]]</f>
        <v>1</v>
      </c>
      <c r="E2103" t="str">
        <f>Table1[[#This Row],[Vevő]]</f>
        <v>Rheinmetall Hungary Zrt.</v>
      </c>
      <c r="F2103" t="str">
        <f>Table1[[#This Row],[Termékkör]]</f>
        <v>Fuvar</v>
      </c>
      <c r="G2103" s="4">
        <f>Table1[[#This Row],[SzumElad]]</f>
        <v>0</v>
      </c>
      <c r="H2103" s="7">
        <f>Table1[[#This Row],[Jut_%]]</f>
        <v>0</v>
      </c>
      <c r="I2103" s="4">
        <f>Table1[[#This Row],[Jut]]</f>
        <v>0</v>
      </c>
      <c r="J2103" s="4">
        <f>Table1[[#This Row],[Column1]]</f>
        <v>0</v>
      </c>
    </row>
    <row r="2104" spans="1:10" hidden="1" x14ac:dyDescent="0.3">
      <c r="A2104" s="2" t="str">
        <f>Table1[[#This Row],[Befolyt]]</f>
        <v>n</v>
      </c>
      <c r="B2104" t="str">
        <f>Table1[[#This Row],[ÜK]]</f>
        <v>Simon Jenő</v>
      </c>
      <c r="C2104" s="3" t="str">
        <f>Table1[[#This Row],[Szla]]</f>
        <v>186/2026</v>
      </c>
      <c r="D2104" s="6">
        <f>Table1[[#This Row],[Kelt_hó]]</f>
        <v>1</v>
      </c>
      <c r="E2104" t="str">
        <f>Table1[[#This Row],[Vevő]]</f>
        <v>Rheinmetall Hungary Zrt.</v>
      </c>
      <c r="F2104" t="str">
        <f>Table1[[#This Row],[Termékkör]]</f>
        <v>Textilkötelek hevederek</v>
      </c>
      <c r="G2104" s="4">
        <f>Table1[[#This Row],[SzumElad]]</f>
        <v>16440</v>
      </c>
      <c r="H2104" s="7">
        <f>Table1[[#This Row],[Jut_%]]</f>
        <v>10</v>
      </c>
      <c r="I2104" s="4">
        <f>Table1[[#This Row],[Jut]]</f>
        <v>1644</v>
      </c>
      <c r="J2104" s="4">
        <f>Table1[[#This Row],[Column1]]</f>
        <v>0</v>
      </c>
    </row>
    <row r="2105" spans="1:10" hidden="1" x14ac:dyDescent="0.3">
      <c r="A2105" s="2" t="str">
        <f>Table1[[#This Row],[Befolyt]]</f>
        <v>n</v>
      </c>
      <c r="B2105" t="str">
        <f>Table1[[#This Row],[ÜK]]</f>
        <v>Simon Jenő</v>
      </c>
      <c r="C2105" s="3" t="str">
        <f>Table1[[#This Row],[Szla]]</f>
        <v>186/2026</v>
      </c>
      <c r="D2105" s="6">
        <f>Table1[[#This Row],[Kelt_hó]]</f>
        <v>1</v>
      </c>
      <c r="E2105" t="str">
        <f>Table1[[#This Row],[Vevő]]</f>
        <v>Rheinmetall Hungary Zrt.</v>
      </c>
      <c r="F2105" t="str">
        <f>Table1[[#This Row],[Termékkör]]</f>
        <v>Textilkötelek hevederek</v>
      </c>
      <c r="G2105" s="4">
        <f>Table1[[#This Row],[SzumElad]]</f>
        <v>3980</v>
      </c>
      <c r="H2105" s="7">
        <f>Table1[[#This Row],[Jut_%]]</f>
        <v>16.03</v>
      </c>
      <c r="I2105" s="4">
        <f>Table1[[#This Row],[Jut]]</f>
        <v>637.99400000000003</v>
      </c>
      <c r="J2105" s="4">
        <f>Table1[[#This Row],[Column1]]</f>
        <v>0</v>
      </c>
    </row>
    <row r="2106" spans="1:10" hidden="1" x14ac:dyDescent="0.3">
      <c r="A2106" s="2" t="str">
        <f>Table1[[#This Row],[Befolyt]]</f>
        <v>n</v>
      </c>
      <c r="B2106" t="str">
        <f>Table1[[#This Row],[ÜK]]</f>
        <v>Simon Jenő</v>
      </c>
      <c r="C2106" s="3" t="str">
        <f>Table1[[#This Row],[Szla]]</f>
        <v>186/2026</v>
      </c>
      <c r="D2106" s="6">
        <f>Table1[[#This Row],[Kelt_hó]]</f>
        <v>1</v>
      </c>
      <c r="E2106" t="str">
        <f>Table1[[#This Row],[Vevő]]</f>
        <v>Rheinmetall Hungary Zrt.</v>
      </c>
      <c r="F2106" t="str">
        <f>Table1[[#This Row],[Termékkör]]</f>
        <v>Kapcsolóelemek</v>
      </c>
      <c r="G2106" s="4">
        <f>Table1[[#This Row],[SzumElad]]</f>
        <v>5360</v>
      </c>
      <c r="H2106" s="7">
        <f>Table1[[#This Row],[Jut_%]]</f>
        <v>7</v>
      </c>
      <c r="I2106" s="4">
        <f>Table1[[#This Row],[Jut]]</f>
        <v>375.2</v>
      </c>
      <c r="J2106" s="4">
        <f>Table1[[#This Row],[Column1]]</f>
        <v>0</v>
      </c>
    </row>
    <row r="2107" spans="1:10" hidden="1" x14ac:dyDescent="0.3">
      <c r="A2107" s="2" t="str">
        <f>Table1[[#This Row],[Befolyt]]</f>
        <v>n</v>
      </c>
      <c r="B2107" t="str">
        <f>Table1[[#This Row],[ÜK]]</f>
        <v>Simon Jenő</v>
      </c>
      <c r="C2107" s="3" t="str">
        <f>Table1[[#This Row],[Szla]]</f>
        <v>186/2026</v>
      </c>
      <c r="D2107" s="6">
        <f>Table1[[#This Row],[Kelt_hó]]</f>
        <v>1</v>
      </c>
      <c r="E2107" t="str">
        <f>Table1[[#This Row],[Vevő]]</f>
        <v>Rheinmetall Hungary Zrt.</v>
      </c>
      <c r="F2107" t="str">
        <f>Table1[[#This Row],[Termékkör]]</f>
        <v>Kapcsolóelemek</v>
      </c>
      <c r="G2107" s="4">
        <f>Table1[[#This Row],[SzumElad]]</f>
        <v>4000</v>
      </c>
      <c r="H2107" s="7">
        <f>Table1[[#This Row],[Jut_%]]</f>
        <v>4.5</v>
      </c>
      <c r="I2107" s="4">
        <f>Table1[[#This Row],[Jut]]</f>
        <v>180</v>
      </c>
      <c r="J2107" s="4">
        <f>Table1[[#This Row],[Column1]]</f>
        <v>0</v>
      </c>
    </row>
    <row r="2108" spans="1:10" hidden="1" x14ac:dyDescent="0.3">
      <c r="A2108" s="2" t="str">
        <f>Table1[[#This Row],[Befolyt]]</f>
        <v>n</v>
      </c>
      <c r="B2108" t="str">
        <f>Table1[[#This Row],[ÜK]]</f>
        <v>Simon Jenő</v>
      </c>
      <c r="C2108" s="3" t="str">
        <f>Table1[[#This Row],[Szla]]</f>
        <v>186/2026</v>
      </c>
      <c r="D2108" s="6">
        <f>Table1[[#This Row],[Kelt_hó]]</f>
        <v>1</v>
      </c>
      <c r="E2108" t="str">
        <f>Table1[[#This Row],[Vevő]]</f>
        <v>Rheinmetall Hungary Zrt.</v>
      </c>
      <c r="F2108" t="str">
        <f>Table1[[#This Row],[Termékkör]]</f>
        <v>Fuvar</v>
      </c>
      <c r="G2108" s="4">
        <f>Table1[[#This Row],[SzumElad]]</f>
        <v>0</v>
      </c>
      <c r="H2108" s="7">
        <f>Table1[[#This Row],[Jut_%]]</f>
        <v>0</v>
      </c>
      <c r="I2108" s="4">
        <f>Table1[[#This Row],[Jut]]</f>
        <v>0</v>
      </c>
      <c r="J2108" s="4">
        <f>Table1[[#This Row],[Column1]]</f>
        <v>0</v>
      </c>
    </row>
    <row r="2109" spans="1:10" hidden="1" x14ac:dyDescent="0.3">
      <c r="A2109" s="2" t="str">
        <f>Table1[[#This Row],[Befolyt]]</f>
        <v>n</v>
      </c>
      <c r="B2109" t="str">
        <f>Table1[[#This Row],[ÜK]]</f>
        <v>Simon Jenő</v>
      </c>
      <c r="C2109" s="3" t="str">
        <f>Table1[[#This Row],[Szla]]</f>
        <v>185/2026</v>
      </c>
      <c r="D2109" s="6">
        <f>Table1[[#This Row],[Kelt_hó]]</f>
        <v>1</v>
      </c>
      <c r="E2109" t="str">
        <f>Table1[[#This Row],[Vevő]]</f>
        <v>Rheinmetall Hungary Zrt.</v>
      </c>
      <c r="F2109" t="str">
        <f>Table1[[#This Row],[Termékkör]]</f>
        <v>Textilkötelek hevederek</v>
      </c>
      <c r="G2109" s="4">
        <f>Table1[[#This Row],[SzumElad]]</f>
        <v>-16440</v>
      </c>
      <c r="H2109" s="7">
        <f>Table1[[#This Row],[Jut_%]]</f>
        <v>10</v>
      </c>
      <c r="I2109" s="4">
        <f>Table1[[#This Row],[Jut]]</f>
        <v>-1644</v>
      </c>
      <c r="J2109" s="4">
        <f>Table1[[#This Row],[Column1]]</f>
        <v>0</v>
      </c>
    </row>
    <row r="2110" spans="1:10" hidden="1" x14ac:dyDescent="0.3">
      <c r="A2110" s="2" t="str">
        <f>Table1[[#This Row],[Befolyt]]</f>
        <v>n</v>
      </c>
      <c r="B2110" t="str">
        <f>Table1[[#This Row],[ÜK]]</f>
        <v>Simon Jenő</v>
      </c>
      <c r="C2110" s="3" t="str">
        <f>Table1[[#This Row],[Szla]]</f>
        <v>185/2026</v>
      </c>
      <c r="D2110" s="6">
        <f>Table1[[#This Row],[Kelt_hó]]</f>
        <v>1</v>
      </c>
      <c r="E2110" t="str">
        <f>Table1[[#This Row],[Vevő]]</f>
        <v>Rheinmetall Hungary Zrt.</v>
      </c>
      <c r="F2110" t="str">
        <f>Table1[[#This Row],[Termékkör]]</f>
        <v>Textilkötelek hevederek</v>
      </c>
      <c r="G2110" s="4">
        <f>Table1[[#This Row],[SzumElad]]</f>
        <v>-3980</v>
      </c>
      <c r="H2110" s="7">
        <f>Table1[[#This Row],[Jut_%]]</f>
        <v>16.03</v>
      </c>
      <c r="I2110" s="4">
        <f>Table1[[#This Row],[Jut]]</f>
        <v>-637.99400000000003</v>
      </c>
      <c r="J2110" s="4">
        <f>Table1[[#This Row],[Column1]]</f>
        <v>0</v>
      </c>
    </row>
    <row r="2111" spans="1:10" hidden="1" x14ac:dyDescent="0.3">
      <c r="A2111" s="2" t="str">
        <f>Table1[[#This Row],[Befolyt]]</f>
        <v>n</v>
      </c>
      <c r="B2111" t="str">
        <f>Table1[[#This Row],[ÜK]]</f>
        <v>Simon Jenő</v>
      </c>
      <c r="C2111" s="3" t="str">
        <f>Table1[[#This Row],[Szla]]</f>
        <v>185/2026</v>
      </c>
      <c r="D2111" s="6">
        <f>Table1[[#This Row],[Kelt_hó]]</f>
        <v>1</v>
      </c>
      <c r="E2111" t="str">
        <f>Table1[[#This Row],[Vevő]]</f>
        <v>Rheinmetall Hungary Zrt.</v>
      </c>
      <c r="F2111" t="str">
        <f>Table1[[#This Row],[Termékkör]]</f>
        <v>Kapcsolóelemek</v>
      </c>
      <c r="G2111" s="4">
        <f>Table1[[#This Row],[SzumElad]]</f>
        <v>-5360</v>
      </c>
      <c r="H2111" s="7">
        <f>Table1[[#This Row],[Jut_%]]</f>
        <v>7</v>
      </c>
      <c r="I2111" s="4">
        <f>Table1[[#This Row],[Jut]]</f>
        <v>-375.2</v>
      </c>
      <c r="J2111" s="4">
        <f>Table1[[#This Row],[Column1]]</f>
        <v>0</v>
      </c>
    </row>
    <row r="2112" spans="1:10" hidden="1" x14ac:dyDescent="0.3">
      <c r="A2112" s="2" t="str">
        <f>Table1[[#This Row],[Befolyt]]</f>
        <v>n</v>
      </c>
      <c r="B2112" t="str">
        <f>Table1[[#This Row],[ÜK]]</f>
        <v>Simon Jenő</v>
      </c>
      <c r="C2112" s="3" t="str">
        <f>Table1[[#This Row],[Szla]]</f>
        <v>185/2026</v>
      </c>
      <c r="D2112" s="6">
        <f>Table1[[#This Row],[Kelt_hó]]</f>
        <v>1</v>
      </c>
      <c r="E2112" t="str">
        <f>Table1[[#This Row],[Vevő]]</f>
        <v>Rheinmetall Hungary Zrt.</v>
      </c>
      <c r="F2112" t="str">
        <f>Table1[[#This Row],[Termékkör]]</f>
        <v>Kapcsolóelemek</v>
      </c>
      <c r="G2112" s="4">
        <f>Table1[[#This Row],[SzumElad]]</f>
        <v>-4000</v>
      </c>
      <c r="H2112" s="7">
        <f>Table1[[#This Row],[Jut_%]]</f>
        <v>4.5</v>
      </c>
      <c r="I2112" s="4">
        <f>Table1[[#This Row],[Jut]]</f>
        <v>-180</v>
      </c>
      <c r="J2112" s="4">
        <f>Table1[[#This Row],[Column1]]</f>
        <v>0</v>
      </c>
    </row>
    <row r="2113" spans="1:10" hidden="1" x14ac:dyDescent="0.3">
      <c r="A2113" s="2" t="str">
        <f>Table1[[#This Row],[Befolyt]]</f>
        <v>n</v>
      </c>
      <c r="B2113" t="str">
        <f>Table1[[#This Row],[ÜK]]</f>
        <v>Simon Jenő</v>
      </c>
      <c r="C2113" s="3" t="str">
        <f>Table1[[#This Row],[Szla]]</f>
        <v>185/2026</v>
      </c>
      <c r="D2113" s="6">
        <f>Table1[[#This Row],[Kelt_hó]]</f>
        <v>1</v>
      </c>
      <c r="E2113" t="str">
        <f>Table1[[#This Row],[Vevő]]</f>
        <v>Rheinmetall Hungary Zrt.</v>
      </c>
      <c r="F2113" t="str">
        <f>Table1[[#This Row],[Termékkör]]</f>
        <v>Fuvar</v>
      </c>
      <c r="G2113" s="4">
        <f>Table1[[#This Row],[SzumElad]]</f>
        <v>0</v>
      </c>
      <c r="H2113" s="7">
        <f>Table1[[#This Row],[Jut_%]]</f>
        <v>0</v>
      </c>
      <c r="I2113" s="4">
        <f>Table1[[#This Row],[Jut]]</f>
        <v>0</v>
      </c>
      <c r="J2113" s="4">
        <f>Table1[[#This Row],[Column1]]</f>
        <v>0</v>
      </c>
    </row>
    <row r="2114" spans="1:10" hidden="1" x14ac:dyDescent="0.3">
      <c r="A2114" s="2" t="str">
        <f>Table1[[#This Row],[Befolyt]]</f>
        <v>n</v>
      </c>
      <c r="B2114" t="str">
        <f>Table1[[#This Row],[ÜK]]</f>
        <v>Simon Jenő</v>
      </c>
      <c r="C2114" s="3" t="str">
        <f>Table1[[#This Row],[Szla]]</f>
        <v>184/2026</v>
      </c>
      <c r="D2114" s="6">
        <f>Table1[[#This Row],[Kelt_hó]]</f>
        <v>1</v>
      </c>
      <c r="E2114" t="str">
        <f>Table1[[#This Row],[Vevő]]</f>
        <v>Rheinmetall Hungary Zrt.</v>
      </c>
      <c r="F2114" t="str">
        <f>Table1[[#This Row],[Termékkör]]</f>
        <v>Textilkötelek hevederek</v>
      </c>
      <c r="G2114" s="4">
        <f>Table1[[#This Row],[SzumElad]]</f>
        <v>16440</v>
      </c>
      <c r="H2114" s="7">
        <f>Table1[[#This Row],[Jut_%]]</f>
        <v>10</v>
      </c>
      <c r="I2114" s="4">
        <f>Table1[[#This Row],[Jut]]</f>
        <v>1644</v>
      </c>
      <c r="J2114" s="4">
        <f>Table1[[#This Row],[Column1]]</f>
        <v>0</v>
      </c>
    </row>
    <row r="2115" spans="1:10" hidden="1" x14ac:dyDescent="0.3">
      <c r="A2115" s="2" t="str">
        <f>Table1[[#This Row],[Befolyt]]</f>
        <v>n</v>
      </c>
      <c r="B2115" t="str">
        <f>Table1[[#This Row],[ÜK]]</f>
        <v>Simon Jenő</v>
      </c>
      <c r="C2115" s="3" t="str">
        <f>Table1[[#This Row],[Szla]]</f>
        <v>184/2026</v>
      </c>
      <c r="D2115" s="6">
        <f>Table1[[#This Row],[Kelt_hó]]</f>
        <v>1</v>
      </c>
      <c r="E2115" t="str">
        <f>Table1[[#This Row],[Vevő]]</f>
        <v>Rheinmetall Hungary Zrt.</v>
      </c>
      <c r="F2115" t="str">
        <f>Table1[[#This Row],[Termékkör]]</f>
        <v>Textilkötelek hevederek</v>
      </c>
      <c r="G2115" s="4">
        <f>Table1[[#This Row],[SzumElad]]</f>
        <v>3980</v>
      </c>
      <c r="H2115" s="7">
        <f>Table1[[#This Row],[Jut_%]]</f>
        <v>16.03</v>
      </c>
      <c r="I2115" s="4">
        <f>Table1[[#This Row],[Jut]]</f>
        <v>637.99400000000003</v>
      </c>
      <c r="J2115" s="4">
        <f>Table1[[#This Row],[Column1]]</f>
        <v>0</v>
      </c>
    </row>
    <row r="2116" spans="1:10" hidden="1" x14ac:dyDescent="0.3">
      <c r="A2116" s="2" t="str">
        <f>Table1[[#This Row],[Befolyt]]</f>
        <v>n</v>
      </c>
      <c r="B2116" t="str">
        <f>Table1[[#This Row],[ÜK]]</f>
        <v>Simon Jenő</v>
      </c>
      <c r="C2116" s="3" t="str">
        <f>Table1[[#This Row],[Szla]]</f>
        <v>184/2026</v>
      </c>
      <c r="D2116" s="6">
        <f>Table1[[#This Row],[Kelt_hó]]</f>
        <v>1</v>
      </c>
      <c r="E2116" t="str">
        <f>Table1[[#This Row],[Vevő]]</f>
        <v>Rheinmetall Hungary Zrt.</v>
      </c>
      <c r="F2116" t="str">
        <f>Table1[[#This Row],[Termékkör]]</f>
        <v>Kapcsolóelemek</v>
      </c>
      <c r="G2116" s="4">
        <f>Table1[[#This Row],[SzumElad]]</f>
        <v>5360</v>
      </c>
      <c r="H2116" s="7">
        <f>Table1[[#This Row],[Jut_%]]</f>
        <v>7</v>
      </c>
      <c r="I2116" s="4">
        <f>Table1[[#This Row],[Jut]]</f>
        <v>375.2</v>
      </c>
      <c r="J2116" s="4">
        <f>Table1[[#This Row],[Column1]]</f>
        <v>0</v>
      </c>
    </row>
    <row r="2117" spans="1:10" hidden="1" x14ac:dyDescent="0.3">
      <c r="A2117" s="2" t="str">
        <f>Table1[[#This Row],[Befolyt]]</f>
        <v>n</v>
      </c>
      <c r="B2117" t="str">
        <f>Table1[[#This Row],[ÜK]]</f>
        <v>Simon Jenő</v>
      </c>
      <c r="C2117" s="3" t="str">
        <f>Table1[[#This Row],[Szla]]</f>
        <v>184/2026</v>
      </c>
      <c r="D2117" s="6">
        <f>Table1[[#This Row],[Kelt_hó]]</f>
        <v>1</v>
      </c>
      <c r="E2117" t="str">
        <f>Table1[[#This Row],[Vevő]]</f>
        <v>Rheinmetall Hungary Zrt.</v>
      </c>
      <c r="F2117" t="str">
        <f>Table1[[#This Row],[Termékkör]]</f>
        <v>Kapcsolóelemek</v>
      </c>
      <c r="G2117" s="4">
        <f>Table1[[#This Row],[SzumElad]]</f>
        <v>4000</v>
      </c>
      <c r="H2117" s="7">
        <f>Table1[[#This Row],[Jut_%]]</f>
        <v>4.5</v>
      </c>
      <c r="I2117" s="4">
        <f>Table1[[#This Row],[Jut]]</f>
        <v>180</v>
      </c>
      <c r="J2117" s="4">
        <f>Table1[[#This Row],[Column1]]</f>
        <v>0</v>
      </c>
    </row>
    <row r="2118" spans="1:10" hidden="1" x14ac:dyDescent="0.3">
      <c r="A2118" s="2" t="str">
        <f>Table1[[#This Row],[Befolyt]]</f>
        <v>n</v>
      </c>
      <c r="B2118" t="str">
        <f>Table1[[#This Row],[ÜK]]</f>
        <v>Simon Jenő</v>
      </c>
      <c r="C2118" s="3" t="str">
        <f>Table1[[#This Row],[Szla]]</f>
        <v>184/2026</v>
      </c>
      <c r="D2118" s="6">
        <f>Table1[[#This Row],[Kelt_hó]]</f>
        <v>1</v>
      </c>
      <c r="E2118" t="str">
        <f>Table1[[#This Row],[Vevő]]</f>
        <v>Rheinmetall Hungary Zrt.</v>
      </c>
      <c r="F2118" t="str">
        <f>Table1[[#This Row],[Termékkör]]</f>
        <v>Fuvar</v>
      </c>
      <c r="G2118" s="4">
        <f>Table1[[#This Row],[SzumElad]]</f>
        <v>0</v>
      </c>
      <c r="H2118" s="7">
        <f>Table1[[#This Row],[Jut_%]]</f>
        <v>0</v>
      </c>
      <c r="I2118" s="4">
        <f>Table1[[#This Row],[Jut]]</f>
        <v>0</v>
      </c>
      <c r="J2118" s="4">
        <f>Table1[[#This Row],[Column1]]</f>
        <v>0</v>
      </c>
    </row>
    <row r="2119" spans="1:10" hidden="1" x14ac:dyDescent="0.3">
      <c r="A2119" s="2" t="str">
        <f>Table1[[#This Row],[Befolyt]]</f>
        <v>n</v>
      </c>
      <c r="B2119" t="str">
        <f>Table1[[#This Row],[ÜK]]</f>
        <v>Buzás Péter</v>
      </c>
      <c r="C2119" s="3" t="str">
        <f>Table1[[#This Row],[Szla]]</f>
        <v>183/2026</v>
      </c>
      <c r="D2119" s="6">
        <f>Table1[[#This Row],[Kelt_hó]]</f>
        <v>1</v>
      </c>
      <c r="E2119" t="str">
        <f>Table1[[#This Row],[Vevő]]</f>
        <v>Gutman Lifting s.r.o.</v>
      </c>
      <c r="F2119" t="str">
        <f>Table1[[#This Row],[Termékkör]]</f>
        <v>Megfogók</v>
      </c>
      <c r="G2119" s="4">
        <f>Table1[[#This Row],[SzumElad]]</f>
        <v>21493.52</v>
      </c>
      <c r="H2119" s="7">
        <f>Table1[[#This Row],[Jut_%]]</f>
        <v>0</v>
      </c>
      <c r="I2119" s="4">
        <f>Table1[[#This Row],[Jut]]</f>
        <v>0</v>
      </c>
      <c r="J2119" s="4">
        <f>Table1[[#This Row],[Column1]]</f>
        <v>0</v>
      </c>
    </row>
    <row r="2120" spans="1:10" hidden="1" x14ac:dyDescent="0.3">
      <c r="A2120" s="2" t="str">
        <f>Table1[[#This Row],[Befolyt]]</f>
        <v>n</v>
      </c>
      <c r="B2120" t="str">
        <f>Table1[[#This Row],[ÜK]]</f>
        <v>Buzás Péter</v>
      </c>
      <c r="C2120" s="3" t="str">
        <f>Table1[[#This Row],[Szla]]</f>
        <v>183/2026</v>
      </c>
      <c r="D2120" s="6">
        <f>Table1[[#This Row],[Kelt_hó]]</f>
        <v>1</v>
      </c>
      <c r="E2120" t="str">
        <f>Table1[[#This Row],[Vevő]]</f>
        <v>Gutman Lifting s.r.o.</v>
      </c>
      <c r="F2120" t="str">
        <f>Table1[[#This Row],[Termékkör]]</f>
        <v>Emelőberendezések</v>
      </c>
      <c r="G2120" s="4">
        <f>Table1[[#This Row],[SzumElad]]</f>
        <v>107506</v>
      </c>
      <c r="H2120" s="7">
        <f>Table1[[#This Row],[Jut_%]]</f>
        <v>0</v>
      </c>
      <c r="I2120" s="4">
        <f>Table1[[#This Row],[Jut]]</f>
        <v>0</v>
      </c>
      <c r="J2120" s="4">
        <f>Table1[[#This Row],[Column1]]</f>
        <v>0</v>
      </c>
    </row>
    <row r="2121" spans="1:10" hidden="1" x14ac:dyDescent="0.3">
      <c r="A2121" s="2" t="str">
        <f>Table1[[#This Row],[Befolyt]]</f>
        <v>n</v>
      </c>
      <c r="B2121" t="str">
        <f>Table1[[#This Row],[ÜK]]</f>
        <v>Buzás Péter</v>
      </c>
      <c r="C2121" s="3" t="str">
        <f>Table1[[#This Row],[Szla]]</f>
        <v>183/2026</v>
      </c>
      <c r="D2121" s="6">
        <f>Table1[[#This Row],[Kelt_hó]]</f>
        <v>1</v>
      </c>
      <c r="E2121" t="str">
        <f>Table1[[#This Row],[Vevő]]</f>
        <v>Gutman Lifting s.r.o.</v>
      </c>
      <c r="F2121" t="str">
        <f>Table1[[#This Row],[Termékkör]]</f>
        <v>Fuvar</v>
      </c>
      <c r="G2121" s="4">
        <f>Table1[[#This Row],[SzumElad]]</f>
        <v>9278.92</v>
      </c>
      <c r="H2121" s="7">
        <f>Table1[[#This Row],[Jut_%]]</f>
        <v>0</v>
      </c>
      <c r="I2121" s="4">
        <f>Table1[[#This Row],[Jut]]</f>
        <v>0</v>
      </c>
      <c r="J2121" s="4">
        <f>Table1[[#This Row],[Column1]]</f>
        <v>0</v>
      </c>
    </row>
    <row r="2122" spans="1:10" hidden="1" x14ac:dyDescent="0.3">
      <c r="A2122" s="2" t="str">
        <f>Table1[[#This Row],[Befolyt]]</f>
        <v>i</v>
      </c>
      <c r="B2122" t="str">
        <f>Table1[[#This Row],[ÜK]]</f>
        <v>Molnár Ferenc</v>
      </c>
      <c r="C2122" s="3" t="str">
        <f>Table1[[#This Row],[Szla]]</f>
        <v>182/2026</v>
      </c>
      <c r="D2122" s="6">
        <f>Table1[[#This Row],[Kelt_hó]]</f>
        <v>1</v>
      </c>
      <c r="E2122" t="str">
        <f>Table1[[#This Row],[Vevő]]</f>
        <v>Index 97 Kft</v>
      </c>
      <c r="F2122" t="str">
        <f>Table1[[#This Row],[Termékkör]]</f>
        <v>Acélsodrony függesztékek</v>
      </c>
      <c r="G2122" s="4">
        <f>Table1[[#This Row],[SzumElad]]</f>
        <v>37930</v>
      </c>
      <c r="H2122" s="7">
        <f>Table1[[#This Row],[Jut_%]]</f>
        <v>4.55</v>
      </c>
      <c r="I2122" s="4">
        <f>Table1[[#This Row],[Jut]]</f>
        <v>1725.8150000000001</v>
      </c>
      <c r="J2122" s="4">
        <f>Table1[[#This Row],[Column1]]</f>
        <v>0</v>
      </c>
    </row>
    <row r="2123" spans="1:10" hidden="1" x14ac:dyDescent="0.3">
      <c r="A2123" s="2" t="str">
        <f>Table1[[#This Row],[Befolyt]]</f>
        <v>i</v>
      </c>
      <c r="B2123" t="str">
        <f>Table1[[#This Row],[ÜK]]</f>
        <v>Molnár Ferenc</v>
      </c>
      <c r="C2123" s="3" t="str">
        <f>Table1[[#This Row],[Szla]]</f>
        <v>182/2026</v>
      </c>
      <c r="D2123" s="6">
        <f>Table1[[#This Row],[Kelt_hó]]</f>
        <v>1</v>
      </c>
      <c r="E2123" t="str">
        <f>Table1[[#This Row],[Vevő]]</f>
        <v>Index 97 Kft</v>
      </c>
      <c r="F2123" t="str">
        <f>Table1[[#This Row],[Termékkör]]</f>
        <v>Fuvar</v>
      </c>
      <c r="G2123" s="4">
        <f>Table1[[#This Row],[SzumElad]]</f>
        <v>3000</v>
      </c>
      <c r="H2123" s="7">
        <f>Table1[[#This Row],[Jut_%]]</f>
        <v>0</v>
      </c>
      <c r="I2123" s="4">
        <f>Table1[[#This Row],[Jut]]</f>
        <v>0</v>
      </c>
      <c r="J2123" s="4">
        <f>Table1[[#This Row],[Column1]]</f>
        <v>0</v>
      </c>
    </row>
    <row r="2124" spans="1:10" hidden="1" x14ac:dyDescent="0.3">
      <c r="A2124" s="2" t="str">
        <f>Table1[[#This Row],[Befolyt]]</f>
        <v>i</v>
      </c>
      <c r="B2124" t="str">
        <f>Table1[[#This Row],[ÜK]]</f>
        <v>Halász Miklós</v>
      </c>
      <c r="C2124" s="3" t="str">
        <f>Table1[[#This Row],[Szla]]</f>
        <v>181/2026</v>
      </c>
      <c r="D2124" s="6">
        <f>Table1[[#This Row],[Kelt_hó]]</f>
        <v>1</v>
      </c>
      <c r="E2124" t="str">
        <f>Table1[[#This Row],[Vevő]]</f>
        <v>Mvstore Kft.</v>
      </c>
      <c r="F2124" t="str">
        <f>Table1[[#This Row],[Termékkör]]</f>
        <v>Textilkötelek hevederek</v>
      </c>
      <c r="G2124" s="4">
        <f>Table1[[#This Row],[SzumElad]]</f>
        <v>3640</v>
      </c>
      <c r="H2124" s="7">
        <f>Table1[[#This Row],[Jut_%]]</f>
        <v>2.5</v>
      </c>
      <c r="I2124" s="4">
        <f>Table1[[#This Row],[Jut]]</f>
        <v>91</v>
      </c>
      <c r="J2124" s="4">
        <f>Table1[[#This Row],[Column1]]</f>
        <v>0</v>
      </c>
    </row>
    <row r="2125" spans="1:10" hidden="1" x14ac:dyDescent="0.3">
      <c r="A2125" s="2" t="str">
        <f>Table1[[#This Row],[Befolyt]]</f>
        <v>i</v>
      </c>
      <c r="B2125" t="str">
        <f>Table1[[#This Row],[ÜK]]</f>
        <v>Halász Miklós</v>
      </c>
      <c r="C2125" s="3" t="str">
        <f>Table1[[#This Row],[Szla]]</f>
        <v>181/2026</v>
      </c>
      <c r="D2125" s="6">
        <f>Table1[[#This Row],[Kelt_hó]]</f>
        <v>1</v>
      </c>
      <c r="E2125" t="str">
        <f>Table1[[#This Row],[Vevő]]</f>
        <v>Mvstore Kft.</v>
      </c>
      <c r="F2125" t="str">
        <f>Table1[[#This Row],[Termékkör]]</f>
        <v>Rakományrögzítők</v>
      </c>
      <c r="G2125" s="4">
        <f>Table1[[#This Row],[SzumElad]]</f>
        <v>9660</v>
      </c>
      <c r="H2125" s="7">
        <f>Table1[[#This Row],[Jut_%]]</f>
        <v>2.5</v>
      </c>
      <c r="I2125" s="4">
        <f>Table1[[#This Row],[Jut]]</f>
        <v>241.5</v>
      </c>
      <c r="J2125" s="4">
        <f>Table1[[#This Row],[Column1]]</f>
        <v>0</v>
      </c>
    </row>
    <row r="2126" spans="1:10" hidden="1" x14ac:dyDescent="0.3">
      <c r="A2126" s="2" t="str">
        <f>Table1[[#This Row],[Befolyt]]</f>
        <v>i</v>
      </c>
      <c r="B2126" t="str">
        <f>Table1[[#This Row],[ÜK]]</f>
        <v>Halász Miklós</v>
      </c>
      <c r="C2126" s="3" t="str">
        <f>Table1[[#This Row],[Szla]]</f>
        <v>181/2026</v>
      </c>
      <c r="D2126" s="6">
        <f>Table1[[#This Row],[Kelt_hó]]</f>
        <v>1</v>
      </c>
      <c r="E2126" t="str">
        <f>Table1[[#This Row],[Vevő]]</f>
        <v>Mvstore Kft.</v>
      </c>
      <c r="F2126" t="str">
        <f>Table1[[#This Row],[Termékkör]]</f>
        <v>Rakományrögzítők</v>
      </c>
      <c r="G2126" s="4">
        <f>Table1[[#This Row],[SzumElad]]</f>
        <v>2220</v>
      </c>
      <c r="H2126" s="7">
        <f>Table1[[#This Row],[Jut_%]]</f>
        <v>1.5</v>
      </c>
      <c r="I2126" s="4">
        <f>Table1[[#This Row],[Jut]]</f>
        <v>33.299999999999997</v>
      </c>
      <c r="J2126" s="4">
        <f>Table1[[#This Row],[Column1]]</f>
        <v>0</v>
      </c>
    </row>
    <row r="2127" spans="1:10" hidden="1" x14ac:dyDescent="0.3">
      <c r="A2127" s="2" t="str">
        <f>Table1[[#This Row],[Befolyt]]</f>
        <v>i</v>
      </c>
      <c r="B2127" t="str">
        <f>Table1[[#This Row],[ÜK]]</f>
        <v>Halász Miklós</v>
      </c>
      <c r="C2127" s="3" t="str">
        <f>Table1[[#This Row],[Szla]]</f>
        <v>181/2026</v>
      </c>
      <c r="D2127" s="6">
        <f>Table1[[#This Row],[Kelt_hó]]</f>
        <v>1</v>
      </c>
      <c r="E2127" t="str">
        <f>Table1[[#This Row],[Vevő]]</f>
        <v>Mvstore Kft.</v>
      </c>
      <c r="F2127" t="str">
        <f>Table1[[#This Row],[Termékkör]]</f>
        <v>Rakományrögzítők</v>
      </c>
      <c r="G2127" s="4">
        <f>Table1[[#This Row],[SzumElad]]</f>
        <v>4900</v>
      </c>
      <c r="H2127" s="7">
        <f>Table1[[#This Row],[Jut_%]]</f>
        <v>1.42</v>
      </c>
      <c r="I2127" s="4">
        <f>Table1[[#This Row],[Jut]]</f>
        <v>69.58</v>
      </c>
      <c r="J2127" s="4">
        <f>Table1[[#This Row],[Column1]]</f>
        <v>0</v>
      </c>
    </row>
    <row r="2128" spans="1:10" hidden="1" x14ac:dyDescent="0.3">
      <c r="A2128" s="2" t="str">
        <f>Table1[[#This Row],[Befolyt]]</f>
        <v>i</v>
      </c>
      <c r="B2128" t="str">
        <f>Table1[[#This Row],[ÜK]]</f>
        <v>Halász Miklós</v>
      </c>
      <c r="C2128" s="3" t="str">
        <f>Table1[[#This Row],[Szla]]</f>
        <v>181/2026</v>
      </c>
      <c r="D2128" s="6">
        <f>Table1[[#This Row],[Kelt_hó]]</f>
        <v>1</v>
      </c>
      <c r="E2128" t="str">
        <f>Table1[[#This Row],[Vevő]]</f>
        <v>Mvstore Kft.</v>
      </c>
      <c r="F2128" t="str">
        <f>Table1[[#This Row],[Termékkör]]</f>
        <v>Fuvar</v>
      </c>
      <c r="G2128" s="4">
        <f>Table1[[#This Row],[SzumElad]]</f>
        <v>0</v>
      </c>
      <c r="H2128" s="7">
        <f>Table1[[#This Row],[Jut_%]]</f>
        <v>0</v>
      </c>
      <c r="I2128" s="4">
        <f>Table1[[#This Row],[Jut]]</f>
        <v>0</v>
      </c>
      <c r="J2128" s="4">
        <f>Table1[[#This Row],[Column1]]</f>
        <v>0</v>
      </c>
    </row>
    <row r="2129" spans="1:10" hidden="1" x14ac:dyDescent="0.3">
      <c r="A2129" s="2" t="str">
        <f>Table1[[#This Row],[Befolyt]]</f>
        <v>i</v>
      </c>
      <c r="B2129" t="str">
        <f>Table1[[#This Row],[ÜK]]</f>
        <v>Halász Miklós</v>
      </c>
      <c r="C2129" s="3" t="str">
        <f>Table1[[#This Row],[Szla]]</f>
        <v>180/2026</v>
      </c>
      <c r="D2129" s="6">
        <f>Table1[[#This Row],[Kelt_hó]]</f>
        <v>1</v>
      </c>
      <c r="E2129" t="str">
        <f>Table1[[#This Row],[Vevő]]</f>
        <v>Bodrogi Bau Kft.</v>
      </c>
      <c r="F2129" t="str">
        <f>Table1[[#This Row],[Termékkör]]</f>
        <v>Textilkötelek hevederek</v>
      </c>
      <c r="G2129" s="4">
        <f>Table1[[#This Row],[SzumElad]]</f>
        <v>8120</v>
      </c>
      <c r="H2129" s="7">
        <f>Table1[[#This Row],[Jut_%]]</f>
        <v>4.99</v>
      </c>
      <c r="I2129" s="4">
        <f>Table1[[#This Row],[Jut]]</f>
        <v>405.18800000000005</v>
      </c>
      <c r="J2129" s="4">
        <f>Table1[[#This Row],[Column1]]</f>
        <v>0</v>
      </c>
    </row>
    <row r="2130" spans="1:10" hidden="1" x14ac:dyDescent="0.3">
      <c r="A2130" s="2" t="str">
        <f>Table1[[#This Row],[Befolyt]]</f>
        <v>i</v>
      </c>
      <c r="B2130" t="str">
        <f>Table1[[#This Row],[ÜK]]</f>
        <v>Halász Miklós</v>
      </c>
      <c r="C2130" s="3" t="str">
        <f>Table1[[#This Row],[Szla]]</f>
        <v>180/2026</v>
      </c>
      <c r="D2130" s="6">
        <f>Table1[[#This Row],[Kelt_hó]]</f>
        <v>1</v>
      </c>
      <c r="E2130" t="str">
        <f>Table1[[#This Row],[Vevő]]</f>
        <v>Bodrogi Bau Kft.</v>
      </c>
      <c r="F2130" t="str">
        <f>Table1[[#This Row],[Termékkör]]</f>
        <v>Textilkötelek hevederek</v>
      </c>
      <c r="G2130" s="4">
        <f>Table1[[#This Row],[SzumElad]]</f>
        <v>11760</v>
      </c>
      <c r="H2130" s="7">
        <f>Table1[[#This Row],[Jut_%]]</f>
        <v>4.99</v>
      </c>
      <c r="I2130" s="4">
        <f>Table1[[#This Row],[Jut]]</f>
        <v>586.82400000000007</v>
      </c>
      <c r="J2130" s="4">
        <f>Table1[[#This Row],[Column1]]</f>
        <v>0</v>
      </c>
    </row>
    <row r="2131" spans="1:10" hidden="1" x14ac:dyDescent="0.3">
      <c r="A2131" s="2" t="str">
        <f>Table1[[#This Row],[Befolyt]]</f>
        <v>i</v>
      </c>
      <c r="B2131" t="str">
        <f>Table1[[#This Row],[ÜK]]</f>
        <v>Halász Miklós</v>
      </c>
      <c r="C2131" s="3" t="str">
        <f>Table1[[#This Row],[Szla]]</f>
        <v>180/2026</v>
      </c>
      <c r="D2131" s="6">
        <f>Table1[[#This Row],[Kelt_hó]]</f>
        <v>1</v>
      </c>
      <c r="E2131" t="str">
        <f>Table1[[#This Row],[Vevő]]</f>
        <v>Bodrogi Bau Kft.</v>
      </c>
      <c r="F2131" t="str">
        <f>Table1[[#This Row],[Termékkör]]</f>
        <v>Textilkötelek hevederek</v>
      </c>
      <c r="G2131" s="4">
        <f>Table1[[#This Row],[SzumElad]]</f>
        <v>3640</v>
      </c>
      <c r="H2131" s="7">
        <f>Table1[[#This Row],[Jut_%]]</f>
        <v>4.99</v>
      </c>
      <c r="I2131" s="4">
        <f>Table1[[#This Row],[Jut]]</f>
        <v>181.63600000000002</v>
      </c>
      <c r="J2131" s="4">
        <f>Table1[[#This Row],[Column1]]</f>
        <v>0</v>
      </c>
    </row>
    <row r="2132" spans="1:10" hidden="1" x14ac:dyDescent="0.3">
      <c r="A2132" s="2" t="str">
        <f>Table1[[#This Row],[Befolyt]]</f>
        <v>i</v>
      </c>
      <c r="B2132" t="str">
        <f>Table1[[#This Row],[ÜK]]</f>
        <v>Halász Miklós</v>
      </c>
      <c r="C2132" s="3" t="str">
        <f>Table1[[#This Row],[Szla]]</f>
        <v>180/2026</v>
      </c>
      <c r="D2132" s="6">
        <f>Table1[[#This Row],[Kelt_hó]]</f>
        <v>1</v>
      </c>
      <c r="E2132" t="str">
        <f>Table1[[#This Row],[Vevő]]</f>
        <v>Bodrogi Bau Kft.</v>
      </c>
      <c r="F2132" t="str">
        <f>Table1[[#This Row],[Termékkör]]</f>
        <v>Fuvar</v>
      </c>
      <c r="G2132" s="4">
        <f>Table1[[#This Row],[SzumElad]]</f>
        <v>0</v>
      </c>
      <c r="H2132" s="7">
        <f>Table1[[#This Row],[Jut_%]]</f>
        <v>0</v>
      </c>
      <c r="I2132" s="4">
        <f>Table1[[#This Row],[Jut]]</f>
        <v>0</v>
      </c>
      <c r="J2132" s="4">
        <f>Table1[[#This Row],[Column1]]</f>
        <v>0</v>
      </c>
    </row>
    <row r="2133" spans="1:10" hidden="1" x14ac:dyDescent="0.3">
      <c r="A2133" s="2" t="str">
        <f>Table1[[#This Row],[Befolyt]]</f>
        <v>i</v>
      </c>
      <c r="B2133" t="str">
        <f>Table1[[#This Row],[ÜK]]</f>
        <v>Halász Miklós</v>
      </c>
      <c r="C2133" s="3" t="str">
        <f>Table1[[#This Row],[Szla]]</f>
        <v>180/2026</v>
      </c>
      <c r="D2133" s="6">
        <f>Table1[[#This Row],[Kelt_hó]]</f>
        <v>1</v>
      </c>
      <c r="E2133" t="str">
        <f>Table1[[#This Row],[Vevő]]</f>
        <v>Bodrogi Bau Kft.</v>
      </c>
      <c r="F2133" t="str">
        <f>Table1[[#This Row],[Termékkör]]</f>
        <v>Rakományrögzítők</v>
      </c>
      <c r="G2133" s="4">
        <f>Table1[[#This Row],[SzumElad]]</f>
        <v>35400</v>
      </c>
      <c r="H2133" s="7">
        <f>Table1[[#This Row],[Jut_%]]</f>
        <v>2.4900000000000002</v>
      </c>
      <c r="I2133" s="4">
        <f>Table1[[#This Row],[Jut]]</f>
        <v>881.46000000000015</v>
      </c>
      <c r="J2133" s="4">
        <f>Table1[[#This Row],[Column1]]</f>
        <v>0</v>
      </c>
    </row>
    <row r="2134" spans="1:10" hidden="1" x14ac:dyDescent="0.3">
      <c r="A2134" s="2" t="str">
        <f>Table1[[#This Row],[Befolyt]]</f>
        <v>i</v>
      </c>
      <c r="B2134" t="str">
        <f>Table1[[#This Row],[ÜK]]</f>
        <v>Halász Miklós</v>
      </c>
      <c r="C2134" s="3" t="str">
        <f>Table1[[#This Row],[Szla]]</f>
        <v>180/2026</v>
      </c>
      <c r="D2134" s="6">
        <f>Table1[[#This Row],[Kelt_hó]]</f>
        <v>1</v>
      </c>
      <c r="E2134" t="str">
        <f>Table1[[#This Row],[Vevő]]</f>
        <v>Bodrogi Bau Kft.</v>
      </c>
      <c r="F2134" t="str">
        <f>Table1[[#This Row],[Termékkör]]</f>
        <v>Rakományrögzítők</v>
      </c>
      <c r="G2134" s="4">
        <f>Table1[[#This Row],[SzumElad]]</f>
        <v>32200</v>
      </c>
      <c r="H2134" s="7">
        <f>Table1[[#This Row],[Jut_%]]</f>
        <v>4.42</v>
      </c>
      <c r="I2134" s="4">
        <f>Table1[[#This Row],[Jut]]</f>
        <v>1423.24</v>
      </c>
      <c r="J2134" s="4">
        <f>Table1[[#This Row],[Column1]]</f>
        <v>0</v>
      </c>
    </row>
    <row r="2135" spans="1:10" hidden="1" x14ac:dyDescent="0.3">
      <c r="A2135" s="2" t="str">
        <f>Table1[[#This Row],[Befolyt]]</f>
        <v>i</v>
      </c>
      <c r="B2135" t="str">
        <f>Table1[[#This Row],[ÜK]]</f>
        <v>Halász Miklós</v>
      </c>
      <c r="C2135" s="3" t="str">
        <f>Table1[[#This Row],[Szla]]</f>
        <v>180/2026</v>
      </c>
      <c r="D2135" s="6">
        <f>Table1[[#This Row],[Kelt_hó]]</f>
        <v>1</v>
      </c>
      <c r="E2135" t="str">
        <f>Table1[[#This Row],[Vevő]]</f>
        <v>Bodrogi Bau Kft.</v>
      </c>
      <c r="F2135" t="str">
        <f>Table1[[#This Row],[Termékkör]]</f>
        <v>Rakományrögzítők</v>
      </c>
      <c r="G2135" s="4">
        <f>Table1[[#This Row],[SzumElad]]</f>
        <v>23000</v>
      </c>
      <c r="H2135" s="7">
        <f>Table1[[#This Row],[Jut_%]]</f>
        <v>2.48</v>
      </c>
      <c r="I2135" s="4">
        <f>Table1[[#This Row],[Jut]]</f>
        <v>570.4</v>
      </c>
      <c r="J2135" s="4">
        <f>Table1[[#This Row],[Column1]]</f>
        <v>0</v>
      </c>
    </row>
    <row r="2136" spans="1:10" hidden="1" x14ac:dyDescent="0.3">
      <c r="A2136" s="2" t="str">
        <f>Table1[[#This Row],[Befolyt]]</f>
        <v>i</v>
      </c>
      <c r="B2136" t="str">
        <f>Table1[[#This Row],[ÜK]]</f>
        <v>Halász Miklós</v>
      </c>
      <c r="C2136" s="3" t="str">
        <f>Table1[[#This Row],[Szla]]</f>
        <v>180/2026</v>
      </c>
      <c r="D2136" s="6">
        <f>Table1[[#This Row],[Kelt_hó]]</f>
        <v>1</v>
      </c>
      <c r="E2136" t="str">
        <f>Table1[[#This Row],[Vevő]]</f>
        <v>Bodrogi Bau Kft.</v>
      </c>
      <c r="F2136" t="str">
        <f>Table1[[#This Row],[Termékkör]]</f>
        <v>Fuvar</v>
      </c>
      <c r="G2136" s="4">
        <f>Table1[[#This Row],[SzumElad]]</f>
        <v>0</v>
      </c>
      <c r="H2136" s="7">
        <f>Table1[[#This Row],[Jut_%]]</f>
        <v>0</v>
      </c>
      <c r="I2136" s="4">
        <f>Table1[[#This Row],[Jut]]</f>
        <v>0</v>
      </c>
      <c r="J2136" s="4">
        <f>Table1[[#This Row],[Column1]]</f>
        <v>0</v>
      </c>
    </row>
    <row r="2137" spans="1:10" hidden="1" x14ac:dyDescent="0.3">
      <c r="A2137" s="2" t="str">
        <f>Table1[[#This Row],[Befolyt]]</f>
        <v>i</v>
      </c>
      <c r="B2137" t="str">
        <f>Table1[[#This Row],[ÜK]]</f>
        <v>Molnár Ferenc</v>
      </c>
      <c r="C2137" s="3" t="str">
        <f>Table1[[#This Row],[Szla]]</f>
        <v>179/2026</v>
      </c>
      <c r="D2137" s="6">
        <f>Table1[[#This Row],[Kelt_hó]]</f>
        <v>1</v>
      </c>
      <c r="E2137" t="str">
        <f>Table1[[#This Row],[Vevő]]</f>
        <v>Ferr-Tek Kft</v>
      </c>
      <c r="F2137" t="str">
        <f>Table1[[#This Row],[Termékkör]]</f>
        <v>Leesés elleni védelem</v>
      </c>
      <c r="G2137" s="4">
        <f>Table1[[#This Row],[SzumElad]]</f>
        <v>22730</v>
      </c>
      <c r="H2137" s="7">
        <f>Table1[[#This Row],[Jut_%]]</f>
        <v>5</v>
      </c>
      <c r="I2137" s="4">
        <f>Table1[[#This Row],[Jut]]</f>
        <v>1136.5</v>
      </c>
      <c r="J2137" s="4">
        <f>Table1[[#This Row],[Column1]]</f>
        <v>1</v>
      </c>
    </row>
    <row r="2138" spans="1:10" hidden="1" x14ac:dyDescent="0.3">
      <c r="A2138" s="2" t="str">
        <f>Table1[[#This Row],[Befolyt]]</f>
        <v>i</v>
      </c>
      <c r="B2138" t="str">
        <f>Table1[[#This Row],[ÜK]]</f>
        <v>Molnár Ferenc</v>
      </c>
      <c r="C2138" s="3" t="str">
        <f>Table1[[#This Row],[Szla]]</f>
        <v>179/2026</v>
      </c>
      <c r="D2138" s="6">
        <f>Table1[[#This Row],[Kelt_hó]]</f>
        <v>1</v>
      </c>
      <c r="E2138" t="str">
        <f>Table1[[#This Row],[Vevő]]</f>
        <v>Ferr-Tek Kft</v>
      </c>
      <c r="F2138" t="str">
        <f>Table1[[#This Row],[Termékkör]]</f>
        <v>Textilkötelek hevederek</v>
      </c>
      <c r="G2138" s="4">
        <f>Table1[[#This Row],[SzumElad]]</f>
        <v>4000</v>
      </c>
      <c r="H2138" s="7">
        <f>Table1[[#This Row],[Jut_%]]</f>
        <v>10</v>
      </c>
      <c r="I2138" s="4">
        <f>Table1[[#This Row],[Jut]]</f>
        <v>400</v>
      </c>
      <c r="J2138" s="4">
        <f>Table1[[#This Row],[Column1]]</f>
        <v>1</v>
      </c>
    </row>
    <row r="2139" spans="1:10" hidden="1" x14ac:dyDescent="0.3">
      <c r="A2139" s="2" t="str">
        <f>Table1[[#This Row],[Befolyt]]</f>
        <v>i</v>
      </c>
      <c r="B2139" t="str">
        <f>Table1[[#This Row],[ÜK]]</f>
        <v>Molnár Ferenc</v>
      </c>
      <c r="C2139" s="3" t="str">
        <f>Table1[[#This Row],[Szla]]</f>
        <v>179/2026</v>
      </c>
      <c r="D2139" s="6">
        <f>Table1[[#This Row],[Kelt_hó]]</f>
        <v>1</v>
      </c>
      <c r="E2139" t="str">
        <f>Table1[[#This Row],[Vevő]]</f>
        <v>Ferr-Tek Kft</v>
      </c>
      <c r="F2139" t="str">
        <f>Table1[[#This Row],[Termékkör]]</f>
        <v>Textilkötelek hevederek</v>
      </c>
      <c r="G2139" s="4">
        <f>Table1[[#This Row],[SzumElad]]</f>
        <v>4000</v>
      </c>
      <c r="H2139" s="7">
        <f>Table1[[#This Row],[Jut_%]]</f>
        <v>10</v>
      </c>
      <c r="I2139" s="4">
        <f>Table1[[#This Row],[Jut]]</f>
        <v>400</v>
      </c>
      <c r="J2139" s="4">
        <f>Table1[[#This Row],[Column1]]</f>
        <v>1</v>
      </c>
    </row>
    <row r="2140" spans="1:10" hidden="1" x14ac:dyDescent="0.3">
      <c r="A2140" s="2" t="str">
        <f>Table1[[#This Row],[Befolyt]]</f>
        <v>i</v>
      </c>
      <c r="B2140" t="str">
        <f>Table1[[#This Row],[ÜK]]</f>
        <v>Molnár Ferenc</v>
      </c>
      <c r="C2140" s="3" t="str">
        <f>Table1[[#This Row],[Szla]]</f>
        <v>179/2026</v>
      </c>
      <c r="D2140" s="6">
        <f>Table1[[#This Row],[Kelt_hó]]</f>
        <v>1</v>
      </c>
      <c r="E2140" t="str">
        <f>Table1[[#This Row],[Vevő]]</f>
        <v>Ferr-Tek Kft</v>
      </c>
      <c r="F2140" t="str">
        <f>Table1[[#This Row],[Termékkör]]</f>
        <v>Textilkötelek hevederek</v>
      </c>
      <c r="G2140" s="4">
        <f>Table1[[#This Row],[SzumElad]]</f>
        <v>3000</v>
      </c>
      <c r="H2140" s="7">
        <f>Table1[[#This Row],[Jut_%]]</f>
        <v>10</v>
      </c>
      <c r="I2140" s="4">
        <f>Table1[[#This Row],[Jut]]</f>
        <v>300</v>
      </c>
      <c r="J2140" s="4">
        <f>Table1[[#This Row],[Column1]]</f>
        <v>1</v>
      </c>
    </row>
    <row r="2141" spans="1:10" hidden="1" x14ac:dyDescent="0.3">
      <c r="A2141" s="2" t="str">
        <f>Table1[[#This Row],[Befolyt]]</f>
        <v>i</v>
      </c>
      <c r="B2141" t="str">
        <f>Table1[[#This Row],[ÜK]]</f>
        <v>Molnár Ferenc</v>
      </c>
      <c r="C2141" s="3" t="str">
        <f>Table1[[#This Row],[Szla]]</f>
        <v>179/2026</v>
      </c>
      <c r="D2141" s="6">
        <f>Table1[[#This Row],[Kelt_hó]]</f>
        <v>1</v>
      </c>
      <c r="E2141" t="str">
        <f>Table1[[#This Row],[Vevő]]</f>
        <v>Ferr-Tek Kft</v>
      </c>
      <c r="F2141" t="str">
        <f>Table1[[#This Row],[Termékkör]]</f>
        <v>Textilkötelek hevederek</v>
      </c>
      <c r="G2141" s="4">
        <f>Table1[[#This Row],[SzumElad]]</f>
        <v>1600</v>
      </c>
      <c r="H2141" s="7">
        <f>Table1[[#This Row],[Jut_%]]</f>
        <v>10</v>
      </c>
      <c r="I2141" s="4">
        <f>Table1[[#This Row],[Jut]]</f>
        <v>160</v>
      </c>
      <c r="J2141" s="4">
        <f>Table1[[#This Row],[Column1]]</f>
        <v>1</v>
      </c>
    </row>
    <row r="2142" spans="1:10" hidden="1" x14ac:dyDescent="0.3">
      <c r="A2142" s="2" t="str">
        <f>Table1[[#This Row],[Befolyt]]</f>
        <v>i</v>
      </c>
      <c r="B2142" t="str">
        <f>Table1[[#This Row],[ÜK]]</f>
        <v>Molnár Ferenc</v>
      </c>
      <c r="C2142" s="3" t="str">
        <f>Table1[[#This Row],[Szla]]</f>
        <v>179/2026</v>
      </c>
      <c r="D2142" s="6">
        <f>Table1[[#This Row],[Kelt_hó]]</f>
        <v>1</v>
      </c>
      <c r="E2142" t="str">
        <f>Table1[[#This Row],[Vevő]]</f>
        <v>Ferr-Tek Kft</v>
      </c>
      <c r="F2142" t="str">
        <f>Table1[[#This Row],[Termékkör]]</f>
        <v>Fuvar</v>
      </c>
      <c r="G2142" s="4">
        <f>Table1[[#This Row],[SzumElad]]</f>
        <v>2300</v>
      </c>
      <c r="H2142" s="7">
        <f>Table1[[#This Row],[Jut_%]]</f>
        <v>0</v>
      </c>
      <c r="I2142" s="4">
        <f>Table1[[#This Row],[Jut]]</f>
        <v>0</v>
      </c>
      <c r="J2142" s="4">
        <f>Table1[[#This Row],[Column1]]</f>
        <v>1</v>
      </c>
    </row>
    <row r="2143" spans="1:10" hidden="1" x14ac:dyDescent="0.3">
      <c r="A2143" s="2" t="str">
        <f>Table1[[#This Row],[Befolyt]]</f>
        <v>i</v>
      </c>
      <c r="B2143" t="str">
        <f>Table1[[#This Row],[ÜK]]</f>
        <v>Horváth István</v>
      </c>
      <c r="C2143" s="3" t="str">
        <f>Table1[[#This Row],[Szla]]</f>
        <v>178/2026</v>
      </c>
      <c r="D2143" s="6">
        <f>Table1[[#This Row],[Kelt_hó]]</f>
        <v>1</v>
      </c>
      <c r="E2143" t="str">
        <f>Table1[[#This Row],[Vevő]]</f>
        <v>Quatro Trend Kft</v>
      </c>
      <c r="F2143" t="str">
        <f>Table1[[#This Row],[Termékkör]]</f>
        <v>Lánc függesztékek</v>
      </c>
      <c r="G2143" s="4">
        <f>Table1[[#This Row],[SzumElad]]</f>
        <v>18160</v>
      </c>
      <c r="H2143" s="7">
        <f>Table1[[#This Row],[Jut_%]]</f>
        <v>2.2999999999999998</v>
      </c>
      <c r="I2143" s="4">
        <f>Table1[[#This Row],[Jut]]</f>
        <v>417.68</v>
      </c>
      <c r="J2143" s="4">
        <f>Table1[[#This Row],[Column1]]</f>
        <v>0</v>
      </c>
    </row>
    <row r="2144" spans="1:10" hidden="1" x14ac:dyDescent="0.3">
      <c r="A2144" s="2" t="str">
        <f>Table1[[#This Row],[Befolyt]]</f>
        <v>i</v>
      </c>
      <c r="B2144" t="str">
        <f>Table1[[#This Row],[ÜK]]</f>
        <v>Molnár Ferenc</v>
      </c>
      <c r="C2144" s="3" t="str">
        <f>Table1[[#This Row],[Szla]]</f>
        <v>177/2026</v>
      </c>
      <c r="D2144" s="6">
        <f>Table1[[#This Row],[Kelt_hó]]</f>
        <v>1</v>
      </c>
      <c r="E2144" t="str">
        <f>Table1[[#This Row],[Vevő]]</f>
        <v>Ferro-Net Kft</v>
      </c>
      <c r="F2144" t="str">
        <f>Table1[[#This Row],[Termékkör]]</f>
        <v>Vizsgálat</v>
      </c>
      <c r="G2144" s="4">
        <f>Table1[[#This Row],[SzumElad]]</f>
        <v>5200</v>
      </c>
      <c r="H2144" s="7">
        <f>Table1[[#This Row],[Jut_%]]</f>
        <v>10</v>
      </c>
      <c r="I2144" s="4">
        <f>Table1[[#This Row],[Jut]]</f>
        <v>520</v>
      </c>
      <c r="J2144" s="4">
        <f>Table1[[#This Row],[Column1]]</f>
        <v>0</v>
      </c>
    </row>
    <row r="2145" spans="1:10" hidden="1" x14ac:dyDescent="0.3">
      <c r="A2145" s="2" t="str">
        <f>Table1[[#This Row],[Befolyt]]</f>
        <v>i</v>
      </c>
      <c r="B2145" t="str">
        <f>Table1[[#This Row],[ÜK]]</f>
        <v>Halász Miklós</v>
      </c>
      <c r="C2145" s="3" t="str">
        <f>Table1[[#This Row],[Szla]]</f>
        <v>176/2026</v>
      </c>
      <c r="D2145" s="6">
        <f>Table1[[#This Row],[Kelt_hó]]</f>
        <v>1</v>
      </c>
      <c r="E2145" t="str">
        <f>Table1[[#This Row],[Vevő]]</f>
        <v>SKF Műszaki Áruház Havancsák Kft.</v>
      </c>
      <c r="F2145" t="str">
        <f>Table1[[#This Row],[Termékkör]]</f>
        <v>Lánc függesztékek</v>
      </c>
      <c r="G2145" s="4">
        <f>Table1[[#This Row],[SzumElad]]</f>
        <v>10020</v>
      </c>
      <c r="H2145" s="7">
        <f>Table1[[#This Row],[Jut_%]]</f>
        <v>1.5</v>
      </c>
      <c r="I2145" s="4">
        <f>Table1[[#This Row],[Jut]]</f>
        <v>150.30000000000001</v>
      </c>
      <c r="J2145" s="4">
        <f>Table1[[#This Row],[Column1]]</f>
        <v>0</v>
      </c>
    </row>
    <row r="2146" spans="1:10" hidden="1" x14ac:dyDescent="0.3">
      <c r="A2146" s="2" t="str">
        <f>Table1[[#This Row],[Befolyt]]</f>
        <v>i</v>
      </c>
      <c r="B2146" t="str">
        <f>Table1[[#This Row],[ÜK]]</f>
        <v>Halász Miklós</v>
      </c>
      <c r="C2146" s="3" t="str">
        <f>Table1[[#This Row],[Szla]]</f>
        <v>176/2026</v>
      </c>
      <c r="D2146" s="6">
        <f>Table1[[#This Row],[Kelt_hó]]</f>
        <v>1</v>
      </c>
      <c r="E2146" t="str">
        <f>Table1[[#This Row],[Vevő]]</f>
        <v>SKF Műszaki Áruház Havancsák Kft.</v>
      </c>
      <c r="F2146" t="str">
        <f>Table1[[#This Row],[Termékkör]]</f>
        <v>Lánc függesztékek</v>
      </c>
      <c r="G2146" s="4">
        <f>Table1[[#This Row],[SzumElad]]</f>
        <v>71280</v>
      </c>
      <c r="H2146" s="7">
        <f>Table1[[#This Row],[Jut_%]]</f>
        <v>2</v>
      </c>
      <c r="I2146" s="4">
        <f>Table1[[#This Row],[Jut]]</f>
        <v>1425.6</v>
      </c>
      <c r="J2146" s="4">
        <f>Table1[[#This Row],[Column1]]</f>
        <v>0</v>
      </c>
    </row>
    <row r="2147" spans="1:10" hidden="1" x14ac:dyDescent="0.3">
      <c r="A2147" s="2" t="str">
        <f>Table1[[#This Row],[Befolyt]]</f>
        <v>i</v>
      </c>
      <c r="B2147" t="str">
        <f>Table1[[#This Row],[ÜK]]</f>
        <v>Halász Miklós</v>
      </c>
      <c r="C2147" s="3" t="str">
        <f>Table1[[#This Row],[Szla]]</f>
        <v>176/2026</v>
      </c>
      <c r="D2147" s="6">
        <f>Table1[[#This Row],[Kelt_hó]]</f>
        <v>1</v>
      </c>
      <c r="E2147" t="str">
        <f>Table1[[#This Row],[Vevő]]</f>
        <v>SKF Műszaki Áruház Havancsák Kft.</v>
      </c>
      <c r="F2147" t="str">
        <f>Table1[[#This Row],[Termékkör]]</f>
        <v>Lánc függesztékek</v>
      </c>
      <c r="G2147" s="4">
        <f>Table1[[#This Row],[SzumElad]]</f>
        <v>7740</v>
      </c>
      <c r="H2147" s="7">
        <f>Table1[[#This Row],[Jut_%]]</f>
        <v>0.9</v>
      </c>
      <c r="I2147" s="4">
        <f>Table1[[#This Row],[Jut]]</f>
        <v>69.66</v>
      </c>
      <c r="J2147" s="4">
        <f>Table1[[#This Row],[Column1]]</f>
        <v>0</v>
      </c>
    </row>
    <row r="2148" spans="1:10" hidden="1" x14ac:dyDescent="0.3">
      <c r="A2148" s="2" t="str">
        <f>Table1[[#This Row],[Befolyt]]</f>
        <v>i</v>
      </c>
      <c r="B2148" t="str">
        <f>Table1[[#This Row],[ÜK]]</f>
        <v>Halász Miklós</v>
      </c>
      <c r="C2148" s="3" t="str">
        <f>Table1[[#This Row],[Szla]]</f>
        <v>176/2026</v>
      </c>
      <c r="D2148" s="6">
        <f>Table1[[#This Row],[Kelt_hó]]</f>
        <v>1</v>
      </c>
      <c r="E2148" t="str">
        <f>Table1[[#This Row],[Vevő]]</f>
        <v>SKF Műszaki Áruház Havancsák Kft.</v>
      </c>
      <c r="F2148" t="str">
        <f>Table1[[#This Row],[Termékkör]]</f>
        <v>Lánc függesztékek</v>
      </c>
      <c r="G2148" s="4">
        <f>Table1[[#This Row],[SzumElad]]</f>
        <v>49200</v>
      </c>
      <c r="H2148" s="7">
        <f>Table1[[#This Row],[Jut_%]]</f>
        <v>2</v>
      </c>
      <c r="I2148" s="4">
        <f>Table1[[#This Row],[Jut]]</f>
        <v>984</v>
      </c>
      <c r="J2148" s="4">
        <f>Table1[[#This Row],[Column1]]</f>
        <v>0</v>
      </c>
    </row>
    <row r="2149" spans="1:10" hidden="1" x14ac:dyDescent="0.3">
      <c r="A2149" s="2" t="str">
        <f>Table1[[#This Row],[Befolyt]]</f>
        <v>i</v>
      </c>
      <c r="B2149" t="str">
        <f>Table1[[#This Row],[ÜK]]</f>
        <v>Halász Miklós</v>
      </c>
      <c r="C2149" s="3" t="str">
        <f>Table1[[#This Row],[Szla]]</f>
        <v>176/2026</v>
      </c>
      <c r="D2149" s="6">
        <f>Table1[[#This Row],[Kelt_hó]]</f>
        <v>1</v>
      </c>
      <c r="E2149" t="str">
        <f>Table1[[#This Row],[Vevő]]</f>
        <v>SKF Műszaki Áruház Havancsák Kft.</v>
      </c>
      <c r="F2149" t="str">
        <f>Table1[[#This Row],[Termékkör]]</f>
        <v>Fuvar</v>
      </c>
      <c r="G2149" s="4">
        <f>Table1[[#This Row],[SzumElad]]</f>
        <v>0</v>
      </c>
      <c r="H2149" s="7">
        <f>Table1[[#This Row],[Jut_%]]</f>
        <v>0</v>
      </c>
      <c r="I2149" s="4">
        <f>Table1[[#This Row],[Jut]]</f>
        <v>0</v>
      </c>
      <c r="J2149" s="4">
        <f>Table1[[#This Row],[Column1]]</f>
        <v>0</v>
      </c>
    </row>
    <row r="2150" spans="1:10" hidden="1" x14ac:dyDescent="0.3">
      <c r="A2150" s="2" t="str">
        <f>Table1[[#This Row],[Befolyt]]</f>
        <v>i</v>
      </c>
      <c r="B2150" t="str">
        <f>Table1[[#This Row],[ÜK]]</f>
        <v>Hegyi Gábor</v>
      </c>
      <c r="C2150" s="3" t="str">
        <f>Table1[[#This Row],[Szla]]</f>
        <v>175/2026</v>
      </c>
      <c r="D2150" s="6">
        <f>Table1[[#This Row],[Kelt_hó]]</f>
        <v>1</v>
      </c>
      <c r="E2150" t="str">
        <f>Table1[[#This Row],[Vevő]]</f>
        <v>Unicentrál-Daruszervíz Kft.</v>
      </c>
      <c r="F2150" t="str">
        <f>Table1[[#This Row],[Termékkör]]</f>
        <v>Kiszállás</v>
      </c>
      <c r="G2150" s="4">
        <f>Table1[[#This Row],[SzumElad]]</f>
        <v>117000</v>
      </c>
      <c r="H2150" s="7">
        <f>Table1[[#This Row],[Jut_%]]</f>
        <v>0</v>
      </c>
      <c r="I2150" s="4">
        <f>Table1[[#This Row],[Jut]]</f>
        <v>0</v>
      </c>
      <c r="J2150" s="4">
        <f>Table1[[#This Row],[Column1]]</f>
        <v>0</v>
      </c>
    </row>
    <row r="2151" spans="1:10" hidden="1" x14ac:dyDescent="0.3">
      <c r="A2151" s="2" t="str">
        <f>Table1[[#This Row],[Befolyt]]</f>
        <v>i</v>
      </c>
      <c r="B2151" t="str">
        <f>Table1[[#This Row],[ÜK]]</f>
        <v>Hegyi Gábor</v>
      </c>
      <c r="C2151" s="3" t="str">
        <f>Table1[[#This Row],[Szla]]</f>
        <v>175/2026</v>
      </c>
      <c r="D2151" s="6">
        <f>Table1[[#This Row],[Kelt_hó]]</f>
        <v>1</v>
      </c>
      <c r="E2151" t="str">
        <f>Table1[[#This Row],[Vevő]]</f>
        <v>Unicentrál-Daruszervíz Kft.</v>
      </c>
      <c r="F2151" t="str">
        <f>Table1[[#This Row],[Termékkör]]</f>
        <v>Vizsgálat</v>
      </c>
      <c r="G2151" s="4">
        <f>Table1[[#This Row],[SzumElad]]</f>
        <v>562000</v>
      </c>
      <c r="H2151" s="7">
        <f>Table1[[#This Row],[Jut_%]]</f>
        <v>22.5</v>
      </c>
      <c r="I2151" s="4">
        <f>Table1[[#This Row],[Jut]]</f>
        <v>126450</v>
      </c>
      <c r="J2151" s="4">
        <f>Table1[[#This Row],[Column1]]</f>
        <v>0</v>
      </c>
    </row>
    <row r="2152" spans="1:10" hidden="1" x14ac:dyDescent="0.3">
      <c r="A2152" s="2" t="str">
        <f>Table1[[#This Row],[Befolyt]]</f>
        <v>i</v>
      </c>
      <c r="B2152" t="str">
        <f>Table1[[#This Row],[ÜK]]</f>
        <v>Hegyi Gábor</v>
      </c>
      <c r="C2152" s="3" t="str">
        <f>Table1[[#This Row],[Szla]]</f>
        <v>175/2026</v>
      </c>
      <c r="D2152" s="6">
        <f>Table1[[#This Row],[Kelt_hó]]</f>
        <v>1</v>
      </c>
      <c r="E2152" t="str">
        <f>Table1[[#This Row],[Vevő]]</f>
        <v>Unicentrál-Daruszervíz Kft.</v>
      </c>
      <c r="F2152" t="str">
        <f>Table1[[#This Row],[Termékkör]]</f>
        <v>Lánc függesztékek</v>
      </c>
      <c r="G2152" s="4">
        <f>Table1[[#This Row],[SzumElad]]</f>
        <v>4455</v>
      </c>
      <c r="H2152" s="7">
        <f>Table1[[#This Row],[Jut_%]]</f>
        <v>5</v>
      </c>
      <c r="I2152" s="4">
        <f>Table1[[#This Row],[Jut]]</f>
        <v>222.75</v>
      </c>
      <c r="J2152" s="4">
        <f>Table1[[#This Row],[Column1]]</f>
        <v>0</v>
      </c>
    </row>
    <row r="2153" spans="1:10" hidden="1" x14ac:dyDescent="0.3">
      <c r="A2153" s="2" t="str">
        <f>Table1[[#This Row],[Befolyt]]</f>
        <v>i</v>
      </c>
      <c r="B2153" t="str">
        <f>Table1[[#This Row],[ÜK]]</f>
        <v>Hegyi Gábor</v>
      </c>
      <c r="C2153" s="3" t="str">
        <f>Table1[[#This Row],[Szla]]</f>
        <v>175/2026</v>
      </c>
      <c r="D2153" s="6">
        <f>Table1[[#This Row],[Kelt_hó]]</f>
        <v>1</v>
      </c>
      <c r="E2153" t="str">
        <f>Table1[[#This Row],[Vevő]]</f>
        <v>Unicentrál-Daruszervíz Kft.</v>
      </c>
      <c r="F2153" t="str">
        <f>Table1[[#This Row],[Termékkör]]</f>
        <v>Lánc függesztékek</v>
      </c>
      <c r="G2153" s="4">
        <f>Table1[[#This Row],[SzumElad]]</f>
        <v>1485</v>
      </c>
      <c r="H2153" s="7">
        <f>Table1[[#This Row],[Jut_%]]</f>
        <v>5</v>
      </c>
      <c r="I2153" s="4">
        <f>Table1[[#This Row],[Jut]]</f>
        <v>74.25</v>
      </c>
      <c r="J2153" s="4">
        <f>Table1[[#This Row],[Column1]]</f>
        <v>0</v>
      </c>
    </row>
    <row r="2154" spans="1:10" hidden="1" x14ac:dyDescent="0.3">
      <c r="A2154" s="2" t="str">
        <f>Table1[[#This Row],[Befolyt]]</f>
        <v>i</v>
      </c>
      <c r="B2154" t="str">
        <f>Table1[[#This Row],[ÜK]]</f>
        <v>Nagy Gergely</v>
      </c>
      <c r="C2154" s="3" t="str">
        <f>Table1[[#This Row],[Szla]]</f>
        <v>174/2026</v>
      </c>
      <c r="D2154" s="6">
        <f>Table1[[#This Row],[Kelt_hó]]</f>
        <v>1</v>
      </c>
      <c r="E2154" t="str">
        <f>Table1[[#This Row],[Vevő]]</f>
        <v>Best-Vill 2000 Kft</v>
      </c>
      <c r="F2154" t="str">
        <f>Table1[[#This Row],[Termékkör]]</f>
        <v>Textilkötelek hevederek</v>
      </c>
      <c r="G2154" s="4">
        <f>Table1[[#This Row],[SzumElad]]</f>
        <v>36000</v>
      </c>
      <c r="H2154" s="7">
        <f>Table1[[#This Row],[Jut_%]]</f>
        <v>10</v>
      </c>
      <c r="I2154" s="4">
        <f>Table1[[#This Row],[Jut]]</f>
        <v>3600</v>
      </c>
      <c r="J2154" s="4">
        <f>Table1[[#This Row],[Column1]]</f>
        <v>1</v>
      </c>
    </row>
    <row r="2155" spans="1:10" hidden="1" x14ac:dyDescent="0.3">
      <c r="A2155" s="2" t="str">
        <f>Table1[[#This Row],[Befolyt]]</f>
        <v>i</v>
      </c>
      <c r="B2155" t="str">
        <f>Table1[[#This Row],[ÜK]]</f>
        <v>Nagy Gergely</v>
      </c>
      <c r="C2155" s="3" t="str">
        <f>Table1[[#This Row],[Szla]]</f>
        <v>174/2026</v>
      </c>
      <c r="D2155" s="6">
        <f>Table1[[#This Row],[Kelt_hó]]</f>
        <v>1</v>
      </c>
      <c r="E2155" t="str">
        <f>Table1[[#This Row],[Vevő]]</f>
        <v>Best-Vill 2000 Kft</v>
      </c>
      <c r="F2155" t="str">
        <f>Table1[[#This Row],[Termékkör]]</f>
        <v>Textilkötelek hevederek</v>
      </c>
      <c r="G2155" s="4">
        <f>Table1[[#This Row],[SzumElad]]</f>
        <v>13500</v>
      </c>
      <c r="H2155" s="7">
        <f>Table1[[#This Row],[Jut_%]]</f>
        <v>10</v>
      </c>
      <c r="I2155" s="4">
        <f>Table1[[#This Row],[Jut]]</f>
        <v>1350</v>
      </c>
      <c r="J2155" s="4">
        <f>Table1[[#This Row],[Column1]]</f>
        <v>1</v>
      </c>
    </row>
    <row r="2156" spans="1:10" hidden="1" x14ac:dyDescent="0.3">
      <c r="A2156" s="2" t="str">
        <f>Table1[[#This Row],[Befolyt]]</f>
        <v>i</v>
      </c>
      <c r="B2156" t="str">
        <f>Table1[[#This Row],[ÜK]]</f>
        <v>Nagy Gergely</v>
      </c>
      <c r="C2156" s="3" t="str">
        <f>Table1[[#This Row],[Szla]]</f>
        <v>174/2026</v>
      </c>
      <c r="D2156" s="6">
        <f>Table1[[#This Row],[Kelt_hó]]</f>
        <v>1</v>
      </c>
      <c r="E2156" t="str">
        <f>Table1[[#This Row],[Vevő]]</f>
        <v>Best-Vill 2000 Kft</v>
      </c>
      <c r="F2156" t="str">
        <f>Table1[[#This Row],[Termékkör]]</f>
        <v>Textilkötelek hevederek</v>
      </c>
      <c r="G2156" s="4">
        <f>Table1[[#This Row],[SzumElad]]</f>
        <v>1700</v>
      </c>
      <c r="H2156" s="7">
        <f>Table1[[#This Row],[Jut_%]]</f>
        <v>10</v>
      </c>
      <c r="I2156" s="4">
        <f>Table1[[#This Row],[Jut]]</f>
        <v>170</v>
      </c>
      <c r="J2156" s="4">
        <f>Table1[[#This Row],[Column1]]</f>
        <v>1</v>
      </c>
    </row>
    <row r="2157" spans="1:10" hidden="1" x14ac:dyDescent="0.3">
      <c r="A2157" s="2" t="str">
        <f>Table1[[#This Row],[Befolyt]]</f>
        <v>i</v>
      </c>
      <c r="B2157" t="str">
        <f>Table1[[#This Row],[ÜK]]</f>
        <v>Négyesy Gábor</v>
      </c>
      <c r="C2157" s="3" t="str">
        <f>Table1[[#This Row],[Szla]]</f>
        <v>173/2026</v>
      </c>
      <c r="D2157" s="6">
        <f>Table1[[#This Row],[Kelt_hó]]</f>
        <v>1</v>
      </c>
      <c r="E2157" t="str">
        <f>Table1[[#This Row],[Vevő]]</f>
        <v>West Hungária Bau Kft.</v>
      </c>
      <c r="F2157" t="str">
        <f>Table1[[#This Row],[Termékkör]]</f>
        <v>Leesés elleni védelem</v>
      </c>
      <c r="G2157" s="4">
        <f>Table1[[#This Row],[SzumElad]]</f>
        <v>238720</v>
      </c>
      <c r="H2157" s="7">
        <f>Table1[[#This Row],[Jut_%]]</f>
        <v>5.94</v>
      </c>
      <c r="I2157" s="4">
        <f>Table1[[#This Row],[Jut]]</f>
        <v>14179.968000000001</v>
      </c>
      <c r="J2157" s="4">
        <f>Table1[[#This Row],[Column1]]</f>
        <v>0</v>
      </c>
    </row>
    <row r="2158" spans="1:10" hidden="1" x14ac:dyDescent="0.3">
      <c r="A2158" s="2" t="str">
        <f>Table1[[#This Row],[Befolyt]]</f>
        <v>i</v>
      </c>
      <c r="B2158" t="str">
        <f>Table1[[#This Row],[ÜK]]</f>
        <v>Négyesy Gábor</v>
      </c>
      <c r="C2158" s="3" t="str">
        <f>Table1[[#This Row],[Szla]]</f>
        <v>173/2026</v>
      </c>
      <c r="D2158" s="6">
        <f>Table1[[#This Row],[Kelt_hó]]</f>
        <v>1</v>
      </c>
      <c r="E2158" t="str">
        <f>Table1[[#This Row],[Vevő]]</f>
        <v>West Hungária Bau Kft.</v>
      </c>
      <c r="F2158" t="str">
        <f>Table1[[#This Row],[Termékkör]]</f>
        <v>Leesés elleni védelem</v>
      </c>
      <c r="G2158" s="4">
        <f>Table1[[#This Row],[SzumElad]]</f>
        <v>86840</v>
      </c>
      <c r="H2158" s="7">
        <f>Table1[[#This Row],[Jut_%]]</f>
        <v>6.61</v>
      </c>
      <c r="I2158" s="4">
        <f>Table1[[#This Row],[Jut]]</f>
        <v>5740.1239999999998</v>
      </c>
      <c r="J2158" s="4">
        <f>Table1[[#This Row],[Column1]]</f>
        <v>0</v>
      </c>
    </row>
    <row r="2159" spans="1:10" hidden="1" x14ac:dyDescent="0.3">
      <c r="A2159" s="2" t="str">
        <f>Table1[[#This Row],[Befolyt]]</f>
        <v>i</v>
      </c>
      <c r="B2159" t="str">
        <f>Table1[[#This Row],[ÜK]]</f>
        <v>Négyesy Gábor</v>
      </c>
      <c r="C2159" s="3" t="str">
        <f>Table1[[#This Row],[Szla]]</f>
        <v>173/2026</v>
      </c>
      <c r="D2159" s="6">
        <f>Table1[[#This Row],[Kelt_hó]]</f>
        <v>1</v>
      </c>
      <c r="E2159" t="str">
        <f>Table1[[#This Row],[Vevő]]</f>
        <v>West Hungária Bau Kft.</v>
      </c>
      <c r="F2159" t="str">
        <f>Table1[[#This Row],[Termékkör]]</f>
        <v>Fuvar</v>
      </c>
      <c r="G2159" s="4">
        <f>Table1[[#This Row],[SzumElad]]</f>
        <v>3000</v>
      </c>
      <c r="H2159" s="7">
        <f>Table1[[#This Row],[Jut_%]]</f>
        <v>0</v>
      </c>
      <c r="I2159" s="4">
        <f>Table1[[#This Row],[Jut]]</f>
        <v>0</v>
      </c>
      <c r="J2159" s="4">
        <f>Table1[[#This Row],[Column1]]</f>
        <v>0</v>
      </c>
    </row>
    <row r="2160" spans="1:10" hidden="1" x14ac:dyDescent="0.3">
      <c r="A2160" s="2" t="str">
        <f>Table1[[#This Row],[Befolyt]]</f>
        <v>i</v>
      </c>
      <c r="B2160" t="str">
        <f>Table1[[#This Row],[ÜK]]</f>
        <v>Négyesy Gábor</v>
      </c>
      <c r="C2160" s="3" t="str">
        <f>Table1[[#This Row],[Szla]]</f>
        <v>172/2026</v>
      </c>
      <c r="D2160" s="6">
        <f>Table1[[#This Row],[Kelt_hó]]</f>
        <v>1</v>
      </c>
      <c r="E2160" t="str">
        <f>Table1[[#This Row],[Vevő]]</f>
        <v>Moratus Szerkezetépítő Kft.</v>
      </c>
      <c r="F2160" t="str">
        <f>Table1[[#This Row],[Termékkör]]</f>
        <v>Kiszállás</v>
      </c>
      <c r="G2160" s="4">
        <f>Table1[[#This Row],[SzumElad]]</f>
        <v>15000</v>
      </c>
      <c r="H2160" s="7">
        <f>Table1[[#This Row],[Jut_%]]</f>
        <v>0</v>
      </c>
      <c r="I2160" s="4">
        <f>Table1[[#This Row],[Jut]]</f>
        <v>0</v>
      </c>
      <c r="J2160" s="4">
        <f>Table1[[#This Row],[Column1]]</f>
        <v>0</v>
      </c>
    </row>
    <row r="2161" spans="1:10" hidden="1" x14ac:dyDescent="0.3">
      <c r="A2161" s="2" t="str">
        <f>Table1[[#This Row],[Befolyt]]</f>
        <v>i</v>
      </c>
      <c r="B2161" t="str">
        <f>Table1[[#This Row],[ÜK]]</f>
        <v>Négyesy Gábor</v>
      </c>
      <c r="C2161" s="3" t="str">
        <f>Table1[[#This Row],[Szla]]</f>
        <v>172/2026</v>
      </c>
      <c r="D2161" s="6">
        <f>Table1[[#This Row],[Kelt_hó]]</f>
        <v>1</v>
      </c>
      <c r="E2161" t="str">
        <f>Table1[[#This Row],[Vevő]]</f>
        <v>Moratus Szerkezetépítő Kft.</v>
      </c>
      <c r="F2161" t="str">
        <f>Table1[[#This Row],[Termékkör]]</f>
        <v>Vizsgálat</v>
      </c>
      <c r="G2161" s="4">
        <f>Table1[[#This Row],[SzumElad]]</f>
        <v>24000</v>
      </c>
      <c r="H2161" s="7">
        <f>Table1[[#This Row],[Jut_%]]</f>
        <v>16</v>
      </c>
      <c r="I2161" s="4">
        <f>Table1[[#This Row],[Jut]]</f>
        <v>3840</v>
      </c>
      <c r="J2161" s="4">
        <f>Table1[[#This Row],[Column1]]</f>
        <v>0</v>
      </c>
    </row>
    <row r="2162" spans="1:10" hidden="1" x14ac:dyDescent="0.3">
      <c r="A2162" s="2" t="str">
        <f>Table1[[#This Row],[Befolyt]]</f>
        <v>i</v>
      </c>
      <c r="B2162" t="str">
        <f>Table1[[#This Row],[ÜK]]</f>
        <v>Halász Miklós</v>
      </c>
      <c r="C2162" s="3" t="str">
        <f>Table1[[#This Row],[Szla]]</f>
        <v>171/2026</v>
      </c>
      <c r="D2162" s="6">
        <f>Table1[[#This Row],[Kelt_hó]]</f>
        <v>1</v>
      </c>
      <c r="E2162" t="str">
        <f>Table1[[#This Row],[Vevő]]</f>
        <v>SKF Műszaki Áruház Havancsák Kft.</v>
      </c>
      <c r="F2162" t="str">
        <f>Table1[[#This Row],[Termékkör]]</f>
        <v>Textilkötelek hevederek</v>
      </c>
      <c r="G2162" s="4">
        <f>Table1[[#This Row],[SzumElad]]</f>
        <v>8360</v>
      </c>
      <c r="H2162" s="7">
        <f>Table1[[#This Row],[Jut_%]]</f>
        <v>3.5</v>
      </c>
      <c r="I2162" s="4">
        <f>Table1[[#This Row],[Jut]]</f>
        <v>292.60000000000002</v>
      </c>
      <c r="J2162" s="4">
        <f>Table1[[#This Row],[Column1]]</f>
        <v>0</v>
      </c>
    </row>
    <row r="2163" spans="1:10" hidden="1" x14ac:dyDescent="0.3">
      <c r="A2163" s="2" t="str">
        <f>Table1[[#This Row],[Befolyt]]</f>
        <v>i</v>
      </c>
      <c r="B2163" t="str">
        <f>Table1[[#This Row],[ÜK]]</f>
        <v>Halász Miklós</v>
      </c>
      <c r="C2163" s="3" t="str">
        <f>Table1[[#This Row],[Szla]]</f>
        <v>171/2026</v>
      </c>
      <c r="D2163" s="6">
        <f>Table1[[#This Row],[Kelt_hó]]</f>
        <v>1</v>
      </c>
      <c r="E2163" t="str">
        <f>Table1[[#This Row],[Vevő]]</f>
        <v>SKF Műszaki Áruház Havancsák Kft.</v>
      </c>
      <c r="F2163" t="str">
        <f>Table1[[#This Row],[Termékkör]]</f>
        <v>Textilkötelek hevederek</v>
      </c>
      <c r="G2163" s="4">
        <f>Table1[[#This Row],[SzumElad]]</f>
        <v>4480</v>
      </c>
      <c r="H2163" s="7">
        <f>Table1[[#This Row],[Jut_%]]</f>
        <v>3.5</v>
      </c>
      <c r="I2163" s="4">
        <f>Table1[[#This Row],[Jut]]</f>
        <v>156.80000000000001</v>
      </c>
      <c r="J2163" s="4">
        <f>Table1[[#This Row],[Column1]]</f>
        <v>0</v>
      </c>
    </row>
    <row r="2164" spans="1:10" hidden="1" x14ac:dyDescent="0.3">
      <c r="A2164" s="2" t="str">
        <f>Table1[[#This Row],[Befolyt]]</f>
        <v>i</v>
      </c>
      <c r="B2164" t="str">
        <f>Table1[[#This Row],[ÜK]]</f>
        <v>Halász Miklós</v>
      </c>
      <c r="C2164" s="3" t="str">
        <f>Table1[[#This Row],[Szla]]</f>
        <v>171/2026</v>
      </c>
      <c r="D2164" s="6">
        <f>Table1[[#This Row],[Kelt_hó]]</f>
        <v>1</v>
      </c>
      <c r="E2164" t="str">
        <f>Table1[[#This Row],[Vevő]]</f>
        <v>SKF Műszaki Áruház Havancsák Kft.</v>
      </c>
      <c r="F2164" t="str">
        <f>Table1[[#This Row],[Termékkör]]</f>
        <v>Textilkötelek hevederek</v>
      </c>
      <c r="G2164" s="4">
        <f>Table1[[#This Row],[SzumElad]]</f>
        <v>5280</v>
      </c>
      <c r="H2164" s="7">
        <f>Table1[[#This Row],[Jut_%]]</f>
        <v>3.5</v>
      </c>
      <c r="I2164" s="4">
        <f>Table1[[#This Row],[Jut]]</f>
        <v>184.8</v>
      </c>
      <c r="J2164" s="4">
        <f>Table1[[#This Row],[Column1]]</f>
        <v>0</v>
      </c>
    </row>
    <row r="2165" spans="1:10" hidden="1" x14ac:dyDescent="0.3">
      <c r="A2165" s="2" t="str">
        <f>Table1[[#This Row],[Befolyt]]</f>
        <v>i</v>
      </c>
      <c r="B2165" t="str">
        <f>Table1[[#This Row],[ÜK]]</f>
        <v>Halász Miklós</v>
      </c>
      <c r="C2165" s="3" t="str">
        <f>Table1[[#This Row],[Szla]]</f>
        <v>171/2026</v>
      </c>
      <c r="D2165" s="6">
        <f>Table1[[#This Row],[Kelt_hó]]</f>
        <v>1</v>
      </c>
      <c r="E2165" t="str">
        <f>Table1[[#This Row],[Vevő]]</f>
        <v>SKF Műszaki Áruház Havancsák Kft.</v>
      </c>
      <c r="F2165" t="str">
        <f>Table1[[#This Row],[Termékkör]]</f>
        <v>Fuvar</v>
      </c>
      <c r="G2165" s="4">
        <f>Table1[[#This Row],[SzumElad]]</f>
        <v>0</v>
      </c>
      <c r="H2165" s="7">
        <f>Table1[[#This Row],[Jut_%]]</f>
        <v>0</v>
      </c>
      <c r="I2165" s="4">
        <f>Table1[[#This Row],[Jut]]</f>
        <v>0</v>
      </c>
      <c r="J2165" s="4">
        <f>Table1[[#This Row],[Column1]]</f>
        <v>0</v>
      </c>
    </row>
    <row r="2166" spans="1:10" hidden="1" x14ac:dyDescent="0.3">
      <c r="A2166" s="2" t="str">
        <f>Table1[[#This Row],[Befolyt]]</f>
        <v>i</v>
      </c>
      <c r="B2166" t="str">
        <f>Table1[[#This Row],[ÜK]]</f>
        <v>Horváth István.</v>
      </c>
      <c r="C2166" s="3" t="str">
        <f>Table1[[#This Row],[Szla]]</f>
        <v>170/2026</v>
      </c>
      <c r="D2166" s="6">
        <f>Table1[[#This Row],[Kelt_hó]]</f>
        <v>1</v>
      </c>
      <c r="E2166" t="str">
        <f>Table1[[#This Row],[Vevő]]</f>
        <v>Heinzler Gépgyártó Kft.</v>
      </c>
      <c r="F2166" t="str">
        <f>Table1[[#This Row],[Termékkör]]</f>
        <v>Textilkötelek hevederek</v>
      </c>
      <c r="G2166" s="4">
        <f>Table1[[#This Row],[SzumElad]]</f>
        <v>27850</v>
      </c>
      <c r="H2166" s="7">
        <f>Table1[[#This Row],[Jut_%]]</f>
        <v>6</v>
      </c>
      <c r="I2166" s="4">
        <f>Table1[[#This Row],[Jut]]</f>
        <v>1671</v>
      </c>
      <c r="J2166" s="4">
        <f>Table1[[#This Row],[Column1]]</f>
        <v>0</v>
      </c>
    </row>
    <row r="2167" spans="1:10" hidden="1" x14ac:dyDescent="0.3">
      <c r="A2167" s="2" t="str">
        <f>Table1[[#This Row],[Befolyt]]</f>
        <v>i</v>
      </c>
      <c r="B2167" t="str">
        <f>Table1[[#This Row],[ÜK]]</f>
        <v>Horváth István.</v>
      </c>
      <c r="C2167" s="3" t="str">
        <f>Table1[[#This Row],[Szla]]</f>
        <v>170/2026</v>
      </c>
      <c r="D2167" s="6">
        <f>Table1[[#This Row],[Kelt_hó]]</f>
        <v>1</v>
      </c>
      <c r="E2167" t="str">
        <f>Table1[[#This Row],[Vevő]]</f>
        <v>Heinzler Gépgyártó Kft.</v>
      </c>
      <c r="F2167" t="str">
        <f>Table1[[#This Row],[Termékkör]]</f>
        <v>Textilkötelek hevederek</v>
      </c>
      <c r="G2167" s="4">
        <f>Table1[[#This Row],[SzumElad]]</f>
        <v>12960</v>
      </c>
      <c r="H2167" s="7">
        <f>Table1[[#This Row],[Jut_%]]</f>
        <v>6</v>
      </c>
      <c r="I2167" s="4">
        <f>Table1[[#This Row],[Jut]]</f>
        <v>777.6</v>
      </c>
      <c r="J2167" s="4">
        <f>Table1[[#This Row],[Column1]]</f>
        <v>0</v>
      </c>
    </row>
    <row r="2168" spans="1:10" hidden="1" x14ac:dyDescent="0.3">
      <c r="A2168" s="2" t="str">
        <f>Table1[[#This Row],[Befolyt]]</f>
        <v>i</v>
      </c>
      <c r="B2168" t="str">
        <f>Table1[[#This Row],[ÜK]]</f>
        <v>Horváth István.</v>
      </c>
      <c r="C2168" s="3" t="str">
        <f>Table1[[#This Row],[Szla]]</f>
        <v>170/2026</v>
      </c>
      <c r="D2168" s="6">
        <f>Table1[[#This Row],[Kelt_hó]]</f>
        <v>1</v>
      </c>
      <c r="E2168" t="str">
        <f>Table1[[#This Row],[Vevő]]</f>
        <v>Heinzler Gépgyártó Kft.</v>
      </c>
      <c r="F2168" t="str">
        <f>Table1[[#This Row],[Termékkör]]</f>
        <v>Fuvar</v>
      </c>
      <c r="G2168" s="4">
        <f>Table1[[#This Row],[SzumElad]]</f>
        <v>2500</v>
      </c>
      <c r="H2168" s="7">
        <f>Table1[[#This Row],[Jut_%]]</f>
        <v>0</v>
      </c>
      <c r="I2168" s="4">
        <f>Table1[[#This Row],[Jut]]</f>
        <v>0</v>
      </c>
      <c r="J2168" s="4">
        <f>Table1[[#This Row],[Column1]]</f>
        <v>0</v>
      </c>
    </row>
    <row r="2169" spans="1:10" hidden="1" x14ac:dyDescent="0.3">
      <c r="A2169" s="2" t="str">
        <f>Table1[[#This Row],[Befolyt]]</f>
        <v>i</v>
      </c>
      <c r="B2169" t="str">
        <f>Table1[[#This Row],[ÜK]]</f>
        <v>H-ITB Kft.</v>
      </c>
      <c r="C2169" s="3" t="str">
        <f>Table1[[#This Row],[Szla]]</f>
        <v>169/2026</v>
      </c>
      <c r="D2169" s="6">
        <f>Table1[[#This Row],[Kelt_hó]]</f>
        <v>1</v>
      </c>
      <c r="E2169" t="str">
        <f>Table1[[#This Row],[Vevő]]</f>
        <v>Pero-Safe Kft.</v>
      </c>
      <c r="F2169" t="str">
        <f>Table1[[#This Row],[Termékkör]]</f>
        <v>Textilkötelek hevederek</v>
      </c>
      <c r="G2169" s="4">
        <f>Table1[[#This Row],[SzumElad]]</f>
        <v>5970</v>
      </c>
      <c r="H2169" s="7">
        <f>Table1[[#This Row],[Jut_%]]</f>
        <v>0</v>
      </c>
      <c r="I2169" s="4">
        <f>Table1[[#This Row],[Jut]]</f>
        <v>0</v>
      </c>
      <c r="J2169" s="4">
        <f>Table1[[#This Row],[Column1]]</f>
        <v>1</v>
      </c>
    </row>
    <row r="2170" spans="1:10" hidden="1" x14ac:dyDescent="0.3">
      <c r="A2170" s="2" t="str">
        <f>Table1[[#This Row],[Befolyt]]</f>
        <v>i</v>
      </c>
      <c r="B2170" t="str">
        <f>Table1[[#This Row],[ÜK]]</f>
        <v>Halász Miklós</v>
      </c>
      <c r="C2170" s="3" t="str">
        <f>Table1[[#This Row],[Szla]]</f>
        <v>168/2026</v>
      </c>
      <c r="D2170" s="6">
        <f>Table1[[#This Row],[Kelt_hó]]</f>
        <v>1</v>
      </c>
      <c r="E2170" t="str">
        <f>Table1[[#This Row],[Vevő]]</f>
        <v>SKF Műszaki Áruház Havancsák Kft.</v>
      </c>
      <c r="F2170" t="str">
        <f>Table1[[#This Row],[Termékkör]]</f>
        <v>Lánc függesztékek</v>
      </c>
      <c r="G2170" s="4">
        <f>Table1[[#This Row],[SzumElad]]</f>
        <v>122660</v>
      </c>
      <c r="H2170" s="7">
        <f>Table1[[#This Row],[Jut_%]]</f>
        <v>6</v>
      </c>
      <c r="I2170" s="4">
        <f>Table1[[#This Row],[Jut]]</f>
        <v>7359.6</v>
      </c>
      <c r="J2170" s="4">
        <f>Table1[[#This Row],[Column1]]</f>
        <v>0</v>
      </c>
    </row>
    <row r="2171" spans="1:10" hidden="1" x14ac:dyDescent="0.3">
      <c r="A2171" s="2" t="str">
        <f>Table1[[#This Row],[Befolyt]]</f>
        <v>i</v>
      </c>
      <c r="B2171" t="str">
        <f>Table1[[#This Row],[ÜK]]</f>
        <v>Halász Miklós</v>
      </c>
      <c r="C2171" s="3" t="str">
        <f>Table1[[#This Row],[Szla]]</f>
        <v>168/2026</v>
      </c>
      <c r="D2171" s="6">
        <f>Table1[[#This Row],[Kelt_hó]]</f>
        <v>1</v>
      </c>
      <c r="E2171" t="str">
        <f>Table1[[#This Row],[Vevő]]</f>
        <v>SKF Műszaki Áruház Havancsák Kft.</v>
      </c>
      <c r="F2171" t="str">
        <f>Table1[[#This Row],[Termékkör]]</f>
        <v>Fuvar</v>
      </c>
      <c r="G2171" s="4">
        <f>Table1[[#This Row],[SzumElad]]</f>
        <v>0</v>
      </c>
      <c r="H2171" s="7">
        <f>Table1[[#This Row],[Jut_%]]</f>
        <v>0</v>
      </c>
      <c r="I2171" s="4">
        <f>Table1[[#This Row],[Jut]]</f>
        <v>0</v>
      </c>
      <c r="J2171" s="4">
        <f>Table1[[#This Row],[Column1]]</f>
        <v>0</v>
      </c>
    </row>
    <row r="2172" spans="1:10" hidden="1" x14ac:dyDescent="0.3">
      <c r="A2172" s="2" t="str">
        <f>Table1[[#This Row],[Befolyt]]</f>
        <v>i</v>
      </c>
      <c r="B2172" t="str">
        <f>Table1[[#This Row],[ÜK]]</f>
        <v>Nagy Gergely</v>
      </c>
      <c r="C2172" s="3" t="str">
        <f>Table1[[#This Row],[Szla]]</f>
        <v>167/2026</v>
      </c>
      <c r="D2172" s="6">
        <f>Table1[[#This Row],[Kelt_hó]]</f>
        <v>1</v>
      </c>
      <c r="E2172" t="str">
        <f>Table1[[#This Row],[Vevő]]</f>
        <v>Ramicó Kft.</v>
      </c>
      <c r="F2172" t="str">
        <f>Table1[[#This Row],[Termékkör]]</f>
        <v>Textilkötelek hevederek</v>
      </c>
      <c r="G2172" s="4">
        <f>Table1[[#This Row],[SzumElad]]</f>
        <v>12400</v>
      </c>
      <c r="H2172" s="7">
        <f>Table1[[#This Row],[Jut_%]]</f>
        <v>10</v>
      </c>
      <c r="I2172" s="4">
        <f>Table1[[#This Row],[Jut]]</f>
        <v>1240</v>
      </c>
      <c r="J2172" s="4">
        <f>Table1[[#This Row],[Column1]]</f>
        <v>1</v>
      </c>
    </row>
    <row r="2173" spans="1:10" hidden="1" x14ac:dyDescent="0.3">
      <c r="A2173" s="2" t="str">
        <f>Table1[[#This Row],[Befolyt]]</f>
        <v>i</v>
      </c>
      <c r="B2173" t="str">
        <f>Table1[[#This Row],[ÜK]]</f>
        <v>Nagy Gergely</v>
      </c>
      <c r="C2173" s="3" t="str">
        <f>Table1[[#This Row],[Szla]]</f>
        <v>167/2026</v>
      </c>
      <c r="D2173" s="6">
        <f>Table1[[#This Row],[Kelt_hó]]</f>
        <v>1</v>
      </c>
      <c r="E2173" t="str">
        <f>Table1[[#This Row],[Vevő]]</f>
        <v>Ramicó Kft.</v>
      </c>
      <c r="F2173" t="str">
        <f>Table1[[#This Row],[Termékkör]]</f>
        <v>Textilkötelek hevederek</v>
      </c>
      <c r="G2173" s="4">
        <f>Table1[[#This Row],[SzumElad]]</f>
        <v>3000</v>
      </c>
      <c r="H2173" s="7">
        <f>Table1[[#This Row],[Jut_%]]</f>
        <v>10</v>
      </c>
      <c r="I2173" s="4">
        <f>Table1[[#This Row],[Jut]]</f>
        <v>300</v>
      </c>
      <c r="J2173" s="4">
        <f>Table1[[#This Row],[Column1]]</f>
        <v>1</v>
      </c>
    </row>
    <row r="2174" spans="1:10" hidden="1" x14ac:dyDescent="0.3">
      <c r="A2174" s="2" t="str">
        <f>Table1[[#This Row],[Befolyt]]</f>
        <v>i</v>
      </c>
      <c r="B2174" t="str">
        <f>Table1[[#This Row],[ÜK]]</f>
        <v>Horváth István</v>
      </c>
      <c r="C2174" s="3" t="str">
        <f>Table1[[#This Row],[Szla]]</f>
        <v>166/2026</v>
      </c>
      <c r="D2174" s="6">
        <f>Table1[[#This Row],[Kelt_hó]]</f>
        <v>1</v>
      </c>
      <c r="E2174" t="str">
        <f>Table1[[#This Row],[Vevő]]</f>
        <v>Kingspan Kereskedelmi Kft.</v>
      </c>
      <c r="F2174" t="str">
        <f>Table1[[#This Row],[Termékkör]]</f>
        <v>Textilkötelek hevederek</v>
      </c>
      <c r="G2174" s="4">
        <f>Table1[[#This Row],[SzumElad]]</f>
        <v>594000</v>
      </c>
      <c r="H2174" s="7">
        <f>Table1[[#This Row],[Jut_%]]</f>
        <v>3.63</v>
      </c>
      <c r="I2174" s="4">
        <f>Table1[[#This Row],[Jut]]</f>
        <v>21562.2</v>
      </c>
      <c r="J2174" s="4">
        <f>Table1[[#This Row],[Column1]]</f>
        <v>0</v>
      </c>
    </row>
    <row r="2175" spans="1:10" hidden="1" x14ac:dyDescent="0.3">
      <c r="A2175" s="2" t="str">
        <f>Table1[[#This Row],[Befolyt]]</f>
        <v>i</v>
      </c>
      <c r="B2175" t="str">
        <f>Table1[[#This Row],[ÜK]]</f>
        <v>Simon Jenő</v>
      </c>
      <c r="C2175" s="3" t="str">
        <f>Table1[[#This Row],[Szla]]</f>
        <v>165/2026</v>
      </c>
      <c r="D2175" s="6">
        <f>Table1[[#This Row],[Kelt_hó]]</f>
        <v>1</v>
      </c>
      <c r="E2175" t="str">
        <f>Table1[[#This Row],[Vevő]]</f>
        <v>DGA Gépgyártó és Automatizálási Kft.</v>
      </c>
      <c r="F2175" t="str">
        <f>Table1[[#This Row],[Termékkör]]</f>
        <v>Emelőszemek</v>
      </c>
      <c r="G2175" s="4">
        <f>Table1[[#This Row],[SzumElad]]</f>
        <v>115600</v>
      </c>
      <c r="H2175" s="7">
        <f>Table1[[#This Row],[Jut_%]]</f>
        <v>4.32</v>
      </c>
      <c r="I2175" s="4">
        <f>Table1[[#This Row],[Jut]]</f>
        <v>4993.920000000001</v>
      </c>
      <c r="J2175" s="4">
        <f>Table1[[#This Row],[Column1]]</f>
        <v>0</v>
      </c>
    </row>
    <row r="2176" spans="1:10" hidden="1" x14ac:dyDescent="0.3">
      <c r="A2176" s="2" t="str">
        <f>Table1[[#This Row],[Befolyt]]</f>
        <v>i</v>
      </c>
      <c r="B2176" t="str">
        <f>Table1[[#This Row],[ÜK]]</f>
        <v>Simon Jenő</v>
      </c>
      <c r="C2176" s="3" t="str">
        <f>Table1[[#This Row],[Szla]]</f>
        <v>165/2026</v>
      </c>
      <c r="D2176" s="6">
        <f>Table1[[#This Row],[Kelt_hó]]</f>
        <v>1</v>
      </c>
      <c r="E2176" t="str">
        <f>Table1[[#This Row],[Vevő]]</f>
        <v>DGA Gépgyártó és Automatizálási Kft.</v>
      </c>
      <c r="F2176" t="str">
        <f>Table1[[#This Row],[Termékkör]]</f>
        <v>Fuvar</v>
      </c>
      <c r="G2176" s="4">
        <f>Table1[[#This Row],[SzumElad]]</f>
        <v>0</v>
      </c>
      <c r="H2176" s="7">
        <f>Table1[[#This Row],[Jut_%]]</f>
        <v>0</v>
      </c>
      <c r="I2176" s="4">
        <f>Table1[[#This Row],[Jut]]</f>
        <v>0</v>
      </c>
      <c r="J2176" s="4">
        <f>Table1[[#This Row],[Column1]]</f>
        <v>0</v>
      </c>
    </row>
    <row r="2177" spans="1:10" hidden="1" x14ac:dyDescent="0.3">
      <c r="A2177" s="2" t="str">
        <f>Table1[[#This Row],[Befolyt]]</f>
        <v>i</v>
      </c>
      <c r="B2177" t="str">
        <f>Table1[[#This Row],[ÜK]]</f>
        <v>Négyesy Gábor</v>
      </c>
      <c r="C2177" s="3" t="str">
        <f>Table1[[#This Row],[Szla]]</f>
        <v>164/2026</v>
      </c>
      <c r="D2177" s="6">
        <f>Table1[[#This Row],[Kelt_hó]]</f>
        <v>1</v>
      </c>
      <c r="E2177" t="str">
        <f>Table1[[#This Row],[Vevő]]</f>
        <v>Moratus Szerkezetépítő Kft.</v>
      </c>
      <c r="F2177" t="str">
        <f>Table1[[#This Row],[Termékkör]]</f>
        <v>Lánc függesztékek</v>
      </c>
      <c r="G2177" s="4">
        <f>Table1[[#This Row],[SzumElad]]</f>
        <v>182000</v>
      </c>
      <c r="H2177" s="7">
        <f>Table1[[#This Row],[Jut_%]]</f>
        <v>14.23</v>
      </c>
      <c r="I2177" s="4">
        <f>Table1[[#This Row],[Jut]]</f>
        <v>25898.6</v>
      </c>
      <c r="J2177" s="4">
        <f>Table1[[#This Row],[Column1]]</f>
        <v>0</v>
      </c>
    </row>
    <row r="2178" spans="1:10" hidden="1" x14ac:dyDescent="0.3">
      <c r="A2178" s="2" t="str">
        <f>Table1[[#This Row],[Befolyt]]</f>
        <v>i</v>
      </c>
      <c r="B2178" t="str">
        <f>Table1[[#This Row],[ÜK]]</f>
        <v>Négyesy Gábor</v>
      </c>
      <c r="C2178" s="3" t="str">
        <f>Table1[[#This Row],[Szla]]</f>
        <v>164/2026</v>
      </c>
      <c r="D2178" s="6">
        <f>Table1[[#This Row],[Kelt_hó]]</f>
        <v>1</v>
      </c>
      <c r="E2178" t="str">
        <f>Table1[[#This Row],[Vevő]]</f>
        <v>Moratus Szerkezetépítő Kft.</v>
      </c>
      <c r="F2178" t="str">
        <f>Table1[[#This Row],[Termékkör]]</f>
        <v>Lánc függesztékek</v>
      </c>
      <c r="G2178" s="4">
        <f>Table1[[#This Row],[SzumElad]]</f>
        <v>411000</v>
      </c>
      <c r="H2178" s="7">
        <f>Table1[[#This Row],[Jut_%]]</f>
        <v>13.99</v>
      </c>
      <c r="I2178" s="4">
        <f>Table1[[#This Row],[Jut]]</f>
        <v>57498.9</v>
      </c>
      <c r="J2178" s="4">
        <f>Table1[[#This Row],[Column1]]</f>
        <v>0</v>
      </c>
    </row>
    <row r="2179" spans="1:10" hidden="1" x14ac:dyDescent="0.3">
      <c r="A2179" s="2" t="str">
        <f>Table1[[#This Row],[Befolyt]]</f>
        <v>i</v>
      </c>
      <c r="B2179" t="str">
        <f>Table1[[#This Row],[ÜK]]</f>
        <v>Négyesy Gábor</v>
      </c>
      <c r="C2179" s="3" t="str">
        <f>Table1[[#This Row],[Szla]]</f>
        <v>163/2026</v>
      </c>
      <c r="D2179" s="6">
        <f>Table1[[#This Row],[Kelt_hó]]</f>
        <v>1</v>
      </c>
      <c r="E2179" t="str">
        <f>Table1[[#This Row],[Vevő]]</f>
        <v>Swietelsky Magyarország Kft.</v>
      </c>
      <c r="F2179" t="str">
        <f>Table1[[#This Row],[Termékkör]]</f>
        <v>Lánc függesztékek</v>
      </c>
      <c r="G2179" s="4">
        <f>Table1[[#This Row],[SzumElad]]</f>
        <v>31605</v>
      </c>
      <c r="H2179" s="7">
        <f>Table1[[#This Row],[Jut_%]]</f>
        <v>43.76</v>
      </c>
      <c r="I2179" s="4">
        <f>Table1[[#This Row],[Jut]]</f>
        <v>13830.348</v>
      </c>
      <c r="J2179" s="4">
        <f>Table1[[#This Row],[Column1]]</f>
        <v>0</v>
      </c>
    </row>
    <row r="2180" spans="1:10" hidden="1" x14ac:dyDescent="0.3">
      <c r="A2180" s="2" t="str">
        <f>Table1[[#This Row],[Befolyt]]</f>
        <v>i</v>
      </c>
      <c r="B2180" t="str">
        <f>Table1[[#This Row],[ÜK]]</f>
        <v>Négyesy Gábor</v>
      </c>
      <c r="C2180" s="3" t="str">
        <f>Table1[[#This Row],[Szla]]</f>
        <v>162/2026</v>
      </c>
      <c r="D2180" s="6">
        <f>Table1[[#This Row],[Kelt_hó]]</f>
        <v>1</v>
      </c>
      <c r="E2180" t="str">
        <f>Table1[[#This Row],[Vevő]]</f>
        <v>Grundfos South East Europe Kft</v>
      </c>
      <c r="F2180" t="str">
        <f>Table1[[#This Row],[Termékkör]]</f>
        <v>Megfogók</v>
      </c>
      <c r="G2180" s="4">
        <f>Table1[[#This Row],[SzumElad]]</f>
        <v>44500</v>
      </c>
      <c r="H2180" s="7">
        <f>Table1[[#This Row],[Jut_%]]</f>
        <v>14.42</v>
      </c>
      <c r="I2180" s="4">
        <f>Table1[[#This Row],[Jut]]</f>
        <v>6416.9</v>
      </c>
      <c r="J2180" s="4">
        <f>Table1[[#This Row],[Column1]]</f>
        <v>0</v>
      </c>
    </row>
    <row r="2181" spans="1:10" hidden="1" x14ac:dyDescent="0.3">
      <c r="A2181" s="2" t="str">
        <f>Table1[[#This Row],[Befolyt]]</f>
        <v>i</v>
      </c>
      <c r="B2181" t="str">
        <f>Table1[[#This Row],[ÜK]]</f>
        <v>Négyesy Gábor</v>
      </c>
      <c r="C2181" s="3" t="str">
        <f>Table1[[#This Row],[Szla]]</f>
        <v>161/2026</v>
      </c>
      <c r="D2181" s="6">
        <f>Table1[[#This Row],[Kelt_hó]]</f>
        <v>1</v>
      </c>
      <c r="E2181" t="str">
        <f>Table1[[#This Row],[Vevő]]</f>
        <v>Swietelsky Magyarország Kft.</v>
      </c>
      <c r="F2181" t="str">
        <f>Table1[[#This Row],[Termékkör]]</f>
        <v>Textilkötelek hevederek</v>
      </c>
      <c r="G2181" s="4">
        <f>Table1[[#This Row],[SzumElad]]</f>
        <v>28780</v>
      </c>
      <c r="H2181" s="7">
        <f>Table1[[#This Row],[Jut_%]]</f>
        <v>42.05</v>
      </c>
      <c r="I2181" s="4">
        <f>Table1[[#This Row],[Jut]]</f>
        <v>12101.99</v>
      </c>
      <c r="J2181" s="4">
        <f>Table1[[#This Row],[Column1]]</f>
        <v>0</v>
      </c>
    </row>
    <row r="2182" spans="1:10" hidden="1" x14ac:dyDescent="0.3">
      <c r="A2182" s="2" t="str">
        <f>Table1[[#This Row],[Befolyt]]</f>
        <v>i</v>
      </c>
      <c r="B2182" t="str">
        <f>Table1[[#This Row],[ÜK]]</f>
        <v>Négyesy Gábor</v>
      </c>
      <c r="C2182" s="3" t="str">
        <f>Table1[[#This Row],[Szla]]</f>
        <v>161/2026</v>
      </c>
      <c r="D2182" s="6">
        <f>Table1[[#This Row],[Kelt_hó]]</f>
        <v>1</v>
      </c>
      <c r="E2182" t="str">
        <f>Table1[[#This Row],[Vevő]]</f>
        <v>Swietelsky Magyarország Kft.</v>
      </c>
      <c r="F2182" t="str">
        <f>Table1[[#This Row],[Termékkör]]</f>
        <v>Textilkötelek hevederek</v>
      </c>
      <c r="G2182" s="4">
        <f>Table1[[#This Row],[SzumElad]]</f>
        <v>22000</v>
      </c>
      <c r="H2182" s="7">
        <f>Table1[[#This Row],[Jut_%]]</f>
        <v>48.18</v>
      </c>
      <c r="I2182" s="4">
        <f>Table1[[#This Row],[Jut]]</f>
        <v>10599.6</v>
      </c>
      <c r="J2182" s="4">
        <f>Table1[[#This Row],[Column1]]</f>
        <v>0</v>
      </c>
    </row>
    <row r="2183" spans="1:10" hidden="1" x14ac:dyDescent="0.3">
      <c r="A2183" s="2" t="str">
        <f>Table1[[#This Row],[Befolyt]]</f>
        <v>i</v>
      </c>
      <c r="B2183" t="str">
        <f>Table1[[#This Row],[ÜK]]</f>
        <v>Négyesy Gábor</v>
      </c>
      <c r="C2183" s="3" t="str">
        <f>Table1[[#This Row],[Szla]]</f>
        <v>161/2026</v>
      </c>
      <c r="D2183" s="6">
        <f>Table1[[#This Row],[Kelt_hó]]</f>
        <v>1</v>
      </c>
      <c r="E2183" t="str">
        <f>Table1[[#This Row],[Vevő]]</f>
        <v>Swietelsky Magyarország Kft.</v>
      </c>
      <c r="F2183" t="str">
        <f>Table1[[#This Row],[Termékkör]]</f>
        <v>Acélsodrony függesztékek</v>
      </c>
      <c r="G2183" s="4">
        <f>Table1[[#This Row],[SzumElad]]</f>
        <v>66980</v>
      </c>
      <c r="H2183" s="7">
        <f>Table1[[#This Row],[Jut_%]]</f>
        <v>28.49</v>
      </c>
      <c r="I2183" s="4">
        <f>Table1[[#This Row],[Jut]]</f>
        <v>19082.601999999999</v>
      </c>
      <c r="J2183" s="4">
        <f>Table1[[#This Row],[Column1]]</f>
        <v>0</v>
      </c>
    </row>
    <row r="2184" spans="1:10" hidden="1" x14ac:dyDescent="0.3">
      <c r="A2184" s="2" t="str">
        <f>Table1[[#This Row],[Befolyt]]</f>
        <v>i</v>
      </c>
      <c r="B2184" t="str">
        <f>Table1[[#This Row],[ÜK]]</f>
        <v>Négyesy Gábor</v>
      </c>
      <c r="C2184" s="3" t="str">
        <f>Table1[[#This Row],[Szla]]</f>
        <v>161/2026</v>
      </c>
      <c r="D2184" s="6">
        <f>Table1[[#This Row],[Kelt_hó]]</f>
        <v>1</v>
      </c>
      <c r="E2184" t="str">
        <f>Table1[[#This Row],[Vevő]]</f>
        <v>Swietelsky Magyarország Kft.</v>
      </c>
      <c r="F2184" t="str">
        <f>Table1[[#This Row],[Termékkör]]</f>
        <v>Lánc függesztékek</v>
      </c>
      <c r="G2184" s="4">
        <f>Table1[[#This Row],[SzumElad]]</f>
        <v>42140</v>
      </c>
      <c r="H2184" s="7">
        <f>Table1[[#This Row],[Jut_%]]</f>
        <v>43.76</v>
      </c>
      <c r="I2184" s="4">
        <f>Table1[[#This Row],[Jut]]</f>
        <v>18440.464</v>
      </c>
      <c r="J2184" s="4">
        <f>Table1[[#This Row],[Column1]]</f>
        <v>0</v>
      </c>
    </row>
    <row r="2185" spans="1:10" hidden="1" x14ac:dyDescent="0.3">
      <c r="A2185" s="2" t="str">
        <f>Table1[[#This Row],[Befolyt]]</f>
        <v>i</v>
      </c>
      <c r="B2185" t="str">
        <f>Table1[[#This Row],[ÜK]]</f>
        <v>Négyesy Gábor</v>
      </c>
      <c r="C2185" s="3" t="str">
        <f>Table1[[#This Row],[Szla]]</f>
        <v>160/2026</v>
      </c>
      <c r="D2185" s="6">
        <f>Table1[[#This Row],[Kelt_hó]]</f>
        <v>1</v>
      </c>
      <c r="E2185" t="str">
        <f>Table1[[#This Row],[Vevő]]</f>
        <v>Hi-Lex Hungary Kft.</v>
      </c>
      <c r="F2185" t="str">
        <f>Table1[[#This Row],[Termékkör]]</f>
        <v>Textilkötelek hevederek</v>
      </c>
      <c r="G2185" s="4">
        <f>Table1[[#This Row],[SzumElad]]</f>
        <v>62100</v>
      </c>
      <c r="H2185" s="7">
        <f>Table1[[#This Row],[Jut_%]]</f>
        <v>15.8</v>
      </c>
      <c r="I2185" s="4">
        <f>Table1[[#This Row],[Jut]]</f>
        <v>9811.7999999999993</v>
      </c>
      <c r="J2185" s="4">
        <f>Table1[[#This Row],[Column1]]</f>
        <v>0</v>
      </c>
    </row>
    <row r="2186" spans="1:10" hidden="1" x14ac:dyDescent="0.3">
      <c r="A2186" s="2" t="str">
        <f>Table1[[#This Row],[Befolyt]]</f>
        <v>i</v>
      </c>
      <c r="B2186" t="str">
        <f>Table1[[#This Row],[ÜK]]</f>
        <v>Négyesy Gábor</v>
      </c>
      <c r="C2186" s="3" t="str">
        <f>Table1[[#This Row],[Szla]]</f>
        <v>160/2026</v>
      </c>
      <c r="D2186" s="6">
        <f>Table1[[#This Row],[Kelt_hó]]</f>
        <v>1</v>
      </c>
      <c r="E2186" t="str">
        <f>Table1[[#This Row],[Vevő]]</f>
        <v>Hi-Lex Hungary Kft.</v>
      </c>
      <c r="F2186" t="str">
        <f>Table1[[#This Row],[Termékkör]]</f>
        <v>Fuvar</v>
      </c>
      <c r="G2186" s="4">
        <f>Table1[[#This Row],[SzumElad]]</f>
        <v>3000</v>
      </c>
      <c r="H2186" s="7">
        <f>Table1[[#This Row],[Jut_%]]</f>
        <v>0</v>
      </c>
      <c r="I2186" s="4">
        <f>Table1[[#This Row],[Jut]]</f>
        <v>0</v>
      </c>
      <c r="J2186" s="4">
        <f>Table1[[#This Row],[Column1]]</f>
        <v>0</v>
      </c>
    </row>
    <row r="2187" spans="1:10" hidden="1" x14ac:dyDescent="0.3">
      <c r="A2187" s="2" t="str">
        <f>Table1[[#This Row],[Befolyt]]</f>
        <v>i</v>
      </c>
      <c r="B2187" t="str">
        <f>Table1[[#This Row],[ÜK]]</f>
        <v>Négyesy Gábor</v>
      </c>
      <c r="C2187" s="3" t="str">
        <f>Table1[[#This Row],[Szla]]</f>
        <v>159/2026</v>
      </c>
      <c r="D2187" s="6">
        <f>Table1[[#This Row],[Kelt_hó]]</f>
        <v>1</v>
      </c>
      <c r="E2187" t="str">
        <f>Table1[[#This Row],[Vevő]]</f>
        <v>Bonex Épitőipari Kft</v>
      </c>
      <c r="F2187" t="str">
        <f>Table1[[#This Row],[Termékkör]]</f>
        <v>Textilkötelek hevederek</v>
      </c>
      <c r="G2187" s="4">
        <f>Table1[[#This Row],[SzumElad]]</f>
        <v>22500</v>
      </c>
      <c r="H2187" s="7">
        <f>Table1[[#This Row],[Jut_%]]</f>
        <v>0</v>
      </c>
      <c r="I2187" s="4">
        <f>Table1[[#This Row],[Jut]]</f>
        <v>0</v>
      </c>
      <c r="J2187" s="4">
        <f>Table1[[#This Row],[Column1]]</f>
        <v>0</v>
      </c>
    </row>
    <row r="2188" spans="1:10" hidden="1" x14ac:dyDescent="0.3">
      <c r="A2188" s="2" t="str">
        <f>Table1[[#This Row],[Befolyt]]</f>
        <v>i</v>
      </c>
      <c r="B2188" t="str">
        <f>Table1[[#This Row],[ÜK]]</f>
        <v>Négyesy Gábor</v>
      </c>
      <c r="C2188" s="3" t="str">
        <f>Table1[[#This Row],[Szla]]</f>
        <v>158/2026</v>
      </c>
      <c r="D2188" s="6">
        <f>Table1[[#This Row],[Kelt_hó]]</f>
        <v>1</v>
      </c>
      <c r="E2188" t="str">
        <f>Table1[[#This Row],[Vevő]]</f>
        <v>Pegazus Trade Kft</v>
      </c>
      <c r="F2188" t="str">
        <f>Table1[[#This Row],[Termékkör]]</f>
        <v>Textilkötelek hevederek</v>
      </c>
      <c r="G2188" s="4">
        <f>Table1[[#This Row],[SzumElad]]</f>
        <v>43435</v>
      </c>
      <c r="H2188" s="7">
        <f>Table1[[#This Row],[Jut_%]]</f>
        <v>6.63</v>
      </c>
      <c r="I2188" s="4">
        <f>Table1[[#This Row],[Jut]]</f>
        <v>2879.7404999999999</v>
      </c>
      <c r="J2188" s="4">
        <f>Table1[[#This Row],[Column1]]</f>
        <v>0</v>
      </c>
    </row>
    <row r="2189" spans="1:10" hidden="1" x14ac:dyDescent="0.3">
      <c r="A2189" s="2" t="str">
        <f>Table1[[#This Row],[Befolyt]]</f>
        <v>i</v>
      </c>
      <c r="B2189" t="str">
        <f>Table1[[#This Row],[ÜK]]</f>
        <v>Négyesy Gábor</v>
      </c>
      <c r="C2189" s="3" t="str">
        <f>Table1[[#This Row],[Szla]]</f>
        <v>158/2026</v>
      </c>
      <c r="D2189" s="6">
        <f>Table1[[#This Row],[Kelt_hó]]</f>
        <v>1</v>
      </c>
      <c r="E2189" t="str">
        <f>Table1[[#This Row],[Vevő]]</f>
        <v>Pegazus Trade Kft</v>
      </c>
      <c r="F2189" t="str">
        <f>Table1[[#This Row],[Termékkör]]</f>
        <v>Textilkötelek hevederek</v>
      </c>
      <c r="G2189" s="4">
        <f>Table1[[#This Row],[SzumElad]]</f>
        <v>7665</v>
      </c>
      <c r="H2189" s="7">
        <f>Table1[[#This Row],[Jut_%]]</f>
        <v>6.63</v>
      </c>
      <c r="I2189" s="4">
        <f>Table1[[#This Row],[Jut]]</f>
        <v>508.18949999999995</v>
      </c>
      <c r="J2189" s="4">
        <f>Table1[[#This Row],[Column1]]</f>
        <v>0</v>
      </c>
    </row>
    <row r="2190" spans="1:10" hidden="1" x14ac:dyDescent="0.3">
      <c r="A2190" s="2" t="str">
        <f>Table1[[#This Row],[Befolyt]]</f>
        <v>i</v>
      </c>
      <c r="B2190" t="str">
        <f>Table1[[#This Row],[ÜK]]</f>
        <v>Négyesy Gábor</v>
      </c>
      <c r="C2190" s="3" t="str">
        <f>Table1[[#This Row],[Szla]]</f>
        <v>158/2026</v>
      </c>
      <c r="D2190" s="6">
        <f>Table1[[#This Row],[Kelt_hó]]</f>
        <v>1</v>
      </c>
      <c r="E2190" t="str">
        <f>Table1[[#This Row],[Vevő]]</f>
        <v>Pegazus Trade Kft</v>
      </c>
      <c r="F2190" t="str">
        <f>Table1[[#This Row],[Termékkör]]</f>
        <v>Textilkötelek hevederek</v>
      </c>
      <c r="G2190" s="4">
        <f>Table1[[#This Row],[SzumElad]]</f>
        <v>37800</v>
      </c>
      <c r="H2190" s="7">
        <f>Table1[[#This Row],[Jut_%]]</f>
        <v>5.93</v>
      </c>
      <c r="I2190" s="4">
        <f>Table1[[#This Row],[Jut]]</f>
        <v>2241.54</v>
      </c>
      <c r="J2190" s="4">
        <f>Table1[[#This Row],[Column1]]</f>
        <v>0</v>
      </c>
    </row>
    <row r="2191" spans="1:10" hidden="1" x14ac:dyDescent="0.3">
      <c r="A2191" s="2" t="str">
        <f>Table1[[#This Row],[Befolyt]]</f>
        <v>i</v>
      </c>
      <c r="B2191" t="str">
        <f>Table1[[#This Row],[ÜK]]</f>
        <v>Négyesy Gábor</v>
      </c>
      <c r="C2191" s="3" t="str">
        <f>Table1[[#This Row],[Szla]]</f>
        <v>158/2026</v>
      </c>
      <c r="D2191" s="6">
        <f>Table1[[#This Row],[Kelt_hó]]</f>
        <v>1</v>
      </c>
      <c r="E2191" t="str">
        <f>Table1[[#This Row],[Vevő]]</f>
        <v>Pegazus Trade Kft</v>
      </c>
      <c r="F2191" t="str">
        <f>Table1[[#This Row],[Termékkör]]</f>
        <v>Textilkötelek hevederek</v>
      </c>
      <c r="G2191" s="4">
        <f>Table1[[#This Row],[SzumElad]]</f>
        <v>108780</v>
      </c>
      <c r="H2191" s="7">
        <f>Table1[[#This Row],[Jut_%]]</f>
        <v>4.3099999999999996</v>
      </c>
      <c r="I2191" s="4">
        <f>Table1[[#This Row],[Jut]]</f>
        <v>4688.4179999999997</v>
      </c>
      <c r="J2191" s="4">
        <f>Table1[[#This Row],[Column1]]</f>
        <v>0</v>
      </c>
    </row>
    <row r="2192" spans="1:10" hidden="1" x14ac:dyDescent="0.3">
      <c r="A2192" s="2" t="str">
        <f>Table1[[#This Row],[Befolyt]]</f>
        <v>i</v>
      </c>
      <c r="B2192" t="str">
        <f>Table1[[#This Row],[ÜK]]</f>
        <v>Négyesy Gábor</v>
      </c>
      <c r="C2192" s="3" t="str">
        <f>Table1[[#This Row],[Szla]]</f>
        <v>157/2026</v>
      </c>
      <c r="D2192" s="6">
        <f>Table1[[#This Row],[Kelt_hó]]</f>
        <v>1</v>
      </c>
      <c r="E2192" t="str">
        <f>Table1[[#This Row],[Vevő]]</f>
        <v>Sodronykötél Kft</v>
      </c>
      <c r="F2192" t="str">
        <f>Table1[[#This Row],[Termékkör]]</f>
        <v>Vizsgálat</v>
      </c>
      <c r="G2192" s="4">
        <f>Table1[[#This Row],[SzumElad]]</f>
        <v>8500</v>
      </c>
      <c r="H2192" s="7">
        <f>Table1[[#This Row],[Jut_%]]</f>
        <v>10</v>
      </c>
      <c r="I2192" s="4">
        <f>Table1[[#This Row],[Jut]]</f>
        <v>850</v>
      </c>
      <c r="J2192" s="4">
        <f>Table1[[#This Row],[Column1]]</f>
        <v>1</v>
      </c>
    </row>
    <row r="2193" spans="1:10" hidden="1" x14ac:dyDescent="0.3">
      <c r="A2193" s="2" t="str">
        <f>Table1[[#This Row],[Befolyt]]</f>
        <v>i</v>
      </c>
      <c r="B2193" t="str">
        <f>Table1[[#This Row],[ÜK]]</f>
        <v>Négyesy Gábor</v>
      </c>
      <c r="C2193" s="3" t="str">
        <f>Table1[[#This Row],[Szla]]</f>
        <v>157/2026</v>
      </c>
      <c r="D2193" s="6">
        <f>Table1[[#This Row],[Kelt_hó]]</f>
        <v>1</v>
      </c>
      <c r="E2193" t="str">
        <f>Table1[[#This Row],[Vevő]]</f>
        <v>Sodronykötél Kft</v>
      </c>
      <c r="F2193" t="str">
        <f>Table1[[#This Row],[Termékkör]]</f>
        <v>Lánc függesztékek</v>
      </c>
      <c r="G2193" s="4">
        <f>Table1[[#This Row],[SzumElad]]</f>
        <v>3630</v>
      </c>
      <c r="H2193" s="7">
        <f>Table1[[#This Row],[Jut_%]]</f>
        <v>14.26</v>
      </c>
      <c r="I2193" s="4">
        <f>Table1[[#This Row],[Jut]]</f>
        <v>517.63799999999992</v>
      </c>
      <c r="J2193" s="4">
        <f>Table1[[#This Row],[Column1]]</f>
        <v>1</v>
      </c>
    </row>
    <row r="2194" spans="1:10" hidden="1" x14ac:dyDescent="0.3">
      <c r="A2194" s="2" t="str">
        <f>Table1[[#This Row],[Befolyt]]</f>
        <v>i</v>
      </c>
      <c r="B2194" t="str">
        <f>Table1[[#This Row],[ÜK]]</f>
        <v>Négyesy Gábor</v>
      </c>
      <c r="C2194" s="3" t="str">
        <f>Table1[[#This Row],[Szla]]</f>
        <v>156/2026</v>
      </c>
      <c r="D2194" s="6">
        <f>Table1[[#This Row],[Kelt_hó]]</f>
        <v>1</v>
      </c>
      <c r="E2194" t="str">
        <f>Table1[[#This Row],[Vevő]]</f>
        <v>Sodronykötél Kft</v>
      </c>
      <c r="F2194" t="str">
        <f>Table1[[#This Row],[Termékkör]]</f>
        <v>Vizsgálat</v>
      </c>
      <c r="G2194" s="4">
        <f>Table1[[#This Row],[SzumElad]]</f>
        <v>39600</v>
      </c>
      <c r="H2194" s="7">
        <f>Table1[[#This Row],[Jut_%]]</f>
        <v>10</v>
      </c>
      <c r="I2194" s="4">
        <f>Table1[[#This Row],[Jut]]</f>
        <v>3960</v>
      </c>
      <c r="J2194" s="4">
        <f>Table1[[#This Row],[Column1]]</f>
        <v>0</v>
      </c>
    </row>
    <row r="2195" spans="1:10" hidden="1" x14ac:dyDescent="0.3">
      <c r="A2195" s="2" t="str">
        <f>Table1[[#This Row],[Befolyt]]</f>
        <v>i</v>
      </c>
      <c r="B2195" t="str">
        <f>Table1[[#This Row],[ÜK]]</f>
        <v>Négyesy Gábor</v>
      </c>
      <c r="C2195" s="3" t="str">
        <f>Table1[[#This Row],[Szla]]</f>
        <v>156/2026</v>
      </c>
      <c r="D2195" s="6">
        <f>Table1[[#This Row],[Kelt_hó]]</f>
        <v>1</v>
      </c>
      <c r="E2195" t="str">
        <f>Table1[[#This Row],[Vevő]]</f>
        <v>Sodronykötél Kft</v>
      </c>
      <c r="F2195" t="str">
        <f>Table1[[#This Row],[Termékkör]]</f>
        <v>Lánc függesztékek</v>
      </c>
      <c r="G2195" s="4">
        <f>Table1[[#This Row],[SzumElad]]</f>
        <v>1980</v>
      </c>
      <c r="H2195" s="7">
        <f>Table1[[#This Row],[Jut_%]]</f>
        <v>20.91</v>
      </c>
      <c r="I2195" s="4">
        <f>Table1[[#This Row],[Jut]]</f>
        <v>414.01800000000003</v>
      </c>
      <c r="J2195" s="4">
        <f>Table1[[#This Row],[Column1]]</f>
        <v>0</v>
      </c>
    </row>
    <row r="2196" spans="1:10" hidden="1" x14ac:dyDescent="0.3">
      <c r="A2196" s="2" t="str">
        <f>Table1[[#This Row],[Befolyt]]</f>
        <v>i</v>
      </c>
      <c r="B2196" t="str">
        <f>Table1[[#This Row],[ÜK]]</f>
        <v>Négyesy Gábor</v>
      </c>
      <c r="C2196" s="3" t="str">
        <f>Table1[[#This Row],[Szla]]</f>
        <v>156/2026</v>
      </c>
      <c r="D2196" s="6">
        <f>Table1[[#This Row],[Kelt_hó]]</f>
        <v>1</v>
      </c>
      <c r="E2196" t="str">
        <f>Table1[[#This Row],[Vevő]]</f>
        <v>Sodronykötél Kft</v>
      </c>
      <c r="F2196" t="str">
        <f>Table1[[#This Row],[Termékkör]]</f>
        <v>Lánc függesztékek</v>
      </c>
      <c r="G2196" s="4">
        <f>Table1[[#This Row],[SzumElad]]</f>
        <v>17280</v>
      </c>
      <c r="H2196" s="7">
        <f>Table1[[#This Row],[Jut_%]]</f>
        <v>5</v>
      </c>
      <c r="I2196" s="4">
        <f>Table1[[#This Row],[Jut]]</f>
        <v>864</v>
      </c>
      <c r="J2196" s="4">
        <f>Table1[[#This Row],[Column1]]</f>
        <v>0</v>
      </c>
    </row>
    <row r="2197" spans="1:10" hidden="1" x14ac:dyDescent="0.3">
      <c r="A2197" s="2" t="str">
        <f>Table1[[#This Row],[Befolyt]]</f>
        <v>i</v>
      </c>
      <c r="B2197" t="str">
        <f>Table1[[#This Row],[ÜK]]</f>
        <v>Négyesy Gábor</v>
      </c>
      <c r="C2197" s="3" t="str">
        <f>Table1[[#This Row],[Szla]]</f>
        <v>155/2026</v>
      </c>
      <c r="D2197" s="6">
        <f>Table1[[#This Row],[Kelt_hó]]</f>
        <v>1</v>
      </c>
      <c r="E2197" t="str">
        <f>Table1[[#This Row],[Vevő]]</f>
        <v>Fjord Acél Kft.</v>
      </c>
      <c r="F2197" t="str">
        <f>Table1[[#This Row],[Termékkör]]</f>
        <v>Lánc függesztékek</v>
      </c>
      <c r="G2197" s="4">
        <f>Table1[[#This Row],[SzumElad]]</f>
        <v>55000</v>
      </c>
      <c r="H2197" s="7">
        <f>Table1[[#This Row],[Jut_%]]</f>
        <v>0.52</v>
      </c>
      <c r="I2197" s="4">
        <f>Table1[[#This Row],[Jut]]</f>
        <v>286</v>
      </c>
      <c r="J2197" s="4">
        <f>Table1[[#This Row],[Column1]]</f>
        <v>1</v>
      </c>
    </row>
    <row r="2198" spans="1:10" hidden="1" x14ac:dyDescent="0.3">
      <c r="A2198" s="2" t="str">
        <f>Table1[[#This Row],[Befolyt]]</f>
        <v>i</v>
      </c>
      <c r="B2198" t="str">
        <f>Table1[[#This Row],[ÜK]]</f>
        <v>Négyesy Gábor</v>
      </c>
      <c r="C2198" s="3" t="str">
        <f>Table1[[#This Row],[Szla]]</f>
        <v>155/2026</v>
      </c>
      <c r="D2198" s="6">
        <f>Table1[[#This Row],[Kelt_hó]]</f>
        <v>1</v>
      </c>
      <c r="E2198" t="str">
        <f>Table1[[#This Row],[Vevő]]</f>
        <v>Fjord Acél Kft.</v>
      </c>
      <c r="F2198" t="str">
        <f>Table1[[#This Row],[Termékkör]]</f>
        <v>Fuvar</v>
      </c>
      <c r="G2198" s="4">
        <f>Table1[[#This Row],[SzumElad]]</f>
        <v>3000</v>
      </c>
      <c r="H2198" s="7">
        <f>Table1[[#This Row],[Jut_%]]</f>
        <v>0</v>
      </c>
      <c r="I2198" s="4">
        <f>Table1[[#This Row],[Jut]]</f>
        <v>0</v>
      </c>
      <c r="J2198" s="4">
        <f>Table1[[#This Row],[Column1]]</f>
        <v>1</v>
      </c>
    </row>
    <row r="2199" spans="1:10" hidden="1" x14ac:dyDescent="0.3">
      <c r="A2199" s="2" t="str">
        <f>Table1[[#This Row],[Befolyt]]</f>
        <v>n</v>
      </c>
      <c r="B2199" t="str">
        <f>Table1[[#This Row],[ÜK]]</f>
        <v>Nagy Gergely</v>
      </c>
      <c r="C2199" s="3" t="str">
        <f>Table1[[#This Row],[Szla]]</f>
        <v>154/2026</v>
      </c>
      <c r="D2199" s="6">
        <f>Table1[[#This Row],[Kelt_hó]]</f>
        <v>1</v>
      </c>
      <c r="E2199" t="str">
        <f>Table1[[#This Row],[Vevő]]</f>
        <v>Strabag Logisztika Kft.</v>
      </c>
      <c r="F2199" t="str">
        <f>Table1[[#This Row],[Termékkör]]</f>
        <v>Textilkötelek hevederek</v>
      </c>
      <c r="G2199" s="4">
        <f>Table1[[#This Row],[SzumElad]]</f>
        <v>4200</v>
      </c>
      <c r="H2199" s="7">
        <f>Table1[[#This Row],[Jut_%]]</f>
        <v>10</v>
      </c>
      <c r="I2199" s="4">
        <f>Table1[[#This Row],[Jut]]</f>
        <v>420</v>
      </c>
      <c r="J2199" s="4">
        <f>Table1[[#This Row],[Column1]]</f>
        <v>0</v>
      </c>
    </row>
    <row r="2200" spans="1:10" hidden="1" x14ac:dyDescent="0.3">
      <c r="A2200" s="2" t="str">
        <f>Table1[[#This Row],[Befolyt]]</f>
        <v>n</v>
      </c>
      <c r="B2200" t="str">
        <f>Table1[[#This Row],[ÜK]]</f>
        <v>Nagy Gergely</v>
      </c>
      <c r="C2200" s="3" t="str">
        <f>Table1[[#This Row],[Szla]]</f>
        <v>154/2026</v>
      </c>
      <c r="D2200" s="6">
        <f>Table1[[#This Row],[Kelt_hó]]</f>
        <v>1</v>
      </c>
      <c r="E2200" t="str">
        <f>Table1[[#This Row],[Vevő]]</f>
        <v>Strabag Logisztika Kft.</v>
      </c>
      <c r="F2200" t="str">
        <f>Table1[[#This Row],[Termékkör]]</f>
        <v>Textilkötelek hevederek</v>
      </c>
      <c r="G2200" s="4">
        <f>Table1[[#This Row],[SzumElad]]</f>
        <v>3400</v>
      </c>
      <c r="H2200" s="7">
        <f>Table1[[#This Row],[Jut_%]]</f>
        <v>10</v>
      </c>
      <c r="I2200" s="4">
        <f>Table1[[#This Row],[Jut]]</f>
        <v>340</v>
      </c>
      <c r="J2200" s="4">
        <f>Table1[[#This Row],[Column1]]</f>
        <v>0</v>
      </c>
    </row>
    <row r="2201" spans="1:10" hidden="1" x14ac:dyDescent="0.3">
      <c r="A2201" s="2" t="str">
        <f>Table1[[#This Row],[Befolyt]]</f>
        <v>n</v>
      </c>
      <c r="B2201" t="str">
        <f>Table1[[#This Row],[ÜK]]</f>
        <v>Nagy Gergely</v>
      </c>
      <c r="C2201" s="3" t="str">
        <f>Table1[[#This Row],[Szla]]</f>
        <v>153/2026</v>
      </c>
      <c r="D2201" s="6">
        <f>Table1[[#This Row],[Kelt_hó]]</f>
        <v>1</v>
      </c>
      <c r="E2201" t="str">
        <f>Table1[[#This Row],[Vevő]]</f>
        <v>Strabag Logisztika Kft.</v>
      </c>
      <c r="F2201" t="str">
        <f>Table1[[#This Row],[Termékkör]]</f>
        <v>Vizsgálat</v>
      </c>
      <c r="G2201" s="4">
        <f>Table1[[#This Row],[SzumElad]]</f>
        <v>84300</v>
      </c>
      <c r="H2201" s="7">
        <f>Table1[[#This Row],[Jut_%]]</f>
        <v>10</v>
      </c>
      <c r="I2201" s="4">
        <f>Table1[[#This Row],[Jut]]</f>
        <v>8430</v>
      </c>
      <c r="J2201" s="4">
        <f>Table1[[#This Row],[Column1]]</f>
        <v>0</v>
      </c>
    </row>
    <row r="2202" spans="1:10" hidden="1" x14ac:dyDescent="0.3">
      <c r="A2202" s="2" t="str">
        <f>Table1[[#This Row],[Befolyt]]</f>
        <v>n</v>
      </c>
      <c r="B2202" t="str">
        <f>Table1[[#This Row],[ÜK]]</f>
        <v>Nagy Gergely</v>
      </c>
      <c r="C2202" s="3" t="str">
        <f>Table1[[#This Row],[Szla]]</f>
        <v>153/2026</v>
      </c>
      <c r="D2202" s="6">
        <f>Table1[[#This Row],[Kelt_hó]]</f>
        <v>1</v>
      </c>
      <c r="E2202" t="str">
        <f>Table1[[#This Row],[Vevő]]</f>
        <v>Strabag Logisztika Kft.</v>
      </c>
      <c r="F2202" t="str">
        <f>Table1[[#This Row],[Termékkör]]</f>
        <v>Lánc függesztékek</v>
      </c>
      <c r="G2202" s="4">
        <f>Table1[[#This Row],[SzumElad]]</f>
        <v>1150</v>
      </c>
      <c r="H2202" s="7">
        <f>Table1[[#This Row],[Jut_%]]</f>
        <v>5</v>
      </c>
      <c r="I2202" s="4">
        <f>Table1[[#This Row],[Jut]]</f>
        <v>57.5</v>
      </c>
      <c r="J2202" s="4">
        <f>Table1[[#This Row],[Column1]]</f>
        <v>0</v>
      </c>
    </row>
    <row r="2203" spans="1:10" hidden="1" x14ac:dyDescent="0.3">
      <c r="A2203" s="2" t="str">
        <f>Table1[[#This Row],[Befolyt]]</f>
        <v>n</v>
      </c>
      <c r="B2203" t="str">
        <f>Table1[[#This Row],[ÜK]]</f>
        <v>Nagy Gergely</v>
      </c>
      <c r="C2203" s="3" t="str">
        <f>Table1[[#This Row],[Szla]]</f>
        <v>153/2026</v>
      </c>
      <c r="D2203" s="6">
        <f>Table1[[#This Row],[Kelt_hó]]</f>
        <v>1</v>
      </c>
      <c r="E2203" t="str">
        <f>Table1[[#This Row],[Vevő]]</f>
        <v>Strabag Logisztika Kft.</v>
      </c>
      <c r="F2203" t="str">
        <f>Table1[[#This Row],[Termékkör]]</f>
        <v>Lánc függesztékek</v>
      </c>
      <c r="G2203" s="4">
        <f>Table1[[#This Row],[SzumElad]]</f>
        <v>2460</v>
      </c>
      <c r="H2203" s="7">
        <f>Table1[[#This Row],[Jut_%]]</f>
        <v>5</v>
      </c>
      <c r="I2203" s="4">
        <f>Table1[[#This Row],[Jut]]</f>
        <v>123</v>
      </c>
      <c r="J2203" s="4">
        <f>Table1[[#This Row],[Column1]]</f>
        <v>0</v>
      </c>
    </row>
    <row r="2204" spans="1:10" hidden="1" x14ac:dyDescent="0.3">
      <c r="A2204" s="2" t="str">
        <f>Table1[[#This Row],[Befolyt]]</f>
        <v>n</v>
      </c>
      <c r="B2204" t="str">
        <f>Table1[[#This Row],[ÜK]]</f>
        <v>Nagy Gergely</v>
      </c>
      <c r="C2204" s="3" t="str">
        <f>Table1[[#This Row],[Szla]]</f>
        <v>153/2026</v>
      </c>
      <c r="D2204" s="6">
        <f>Table1[[#This Row],[Kelt_hó]]</f>
        <v>1</v>
      </c>
      <c r="E2204" t="str">
        <f>Table1[[#This Row],[Vevő]]</f>
        <v>Strabag Logisztika Kft.</v>
      </c>
      <c r="F2204" t="str">
        <f>Table1[[#This Row],[Termékkör]]</f>
        <v>Lánc függesztékek</v>
      </c>
      <c r="G2204" s="4">
        <f>Table1[[#This Row],[SzumElad]]</f>
        <v>2850</v>
      </c>
      <c r="H2204" s="7">
        <f>Table1[[#This Row],[Jut_%]]</f>
        <v>5</v>
      </c>
      <c r="I2204" s="4">
        <f>Table1[[#This Row],[Jut]]</f>
        <v>142.5</v>
      </c>
      <c r="J2204" s="4">
        <f>Table1[[#This Row],[Column1]]</f>
        <v>0</v>
      </c>
    </row>
    <row r="2205" spans="1:10" hidden="1" x14ac:dyDescent="0.3">
      <c r="A2205" s="2" t="str">
        <f>Table1[[#This Row],[Befolyt]]</f>
        <v>n</v>
      </c>
      <c r="B2205" t="str">
        <f>Table1[[#This Row],[ÜK]]</f>
        <v>Nagy Gergely</v>
      </c>
      <c r="C2205" s="3" t="str">
        <f>Table1[[#This Row],[Szla]]</f>
        <v>153/2026</v>
      </c>
      <c r="D2205" s="6">
        <f>Table1[[#This Row],[Kelt_hó]]</f>
        <v>1</v>
      </c>
      <c r="E2205" t="str">
        <f>Table1[[#This Row],[Vevő]]</f>
        <v>Strabag Logisztika Kft.</v>
      </c>
      <c r="F2205" t="str">
        <f>Table1[[#This Row],[Termékkör]]</f>
        <v>Lánc függesztékek</v>
      </c>
      <c r="G2205" s="4">
        <f>Table1[[#This Row],[SzumElad]]</f>
        <v>1080</v>
      </c>
      <c r="H2205" s="7">
        <f>Table1[[#This Row],[Jut_%]]</f>
        <v>5</v>
      </c>
      <c r="I2205" s="4">
        <f>Table1[[#This Row],[Jut]]</f>
        <v>54</v>
      </c>
      <c r="J2205" s="4">
        <f>Table1[[#This Row],[Column1]]</f>
        <v>0</v>
      </c>
    </row>
    <row r="2206" spans="1:10" hidden="1" x14ac:dyDescent="0.3">
      <c r="A2206" s="2" t="str">
        <f>Table1[[#This Row],[Befolyt]]</f>
        <v>n</v>
      </c>
      <c r="B2206" t="str">
        <f>Table1[[#This Row],[ÜK]]</f>
        <v>Nagy Gergely</v>
      </c>
      <c r="C2206" s="3" t="str">
        <f>Table1[[#This Row],[Szla]]</f>
        <v>153/2026</v>
      </c>
      <c r="D2206" s="6">
        <f>Table1[[#This Row],[Kelt_hó]]</f>
        <v>1</v>
      </c>
      <c r="E2206" t="str">
        <f>Table1[[#This Row],[Vevő]]</f>
        <v>Strabag Logisztika Kft.</v>
      </c>
      <c r="F2206" t="str">
        <f>Table1[[#This Row],[Termékkör]]</f>
        <v>Lánc függesztékek</v>
      </c>
      <c r="G2206" s="4">
        <f>Table1[[#This Row],[SzumElad]]</f>
        <v>1510</v>
      </c>
      <c r="H2206" s="7">
        <f>Table1[[#This Row],[Jut_%]]</f>
        <v>5</v>
      </c>
      <c r="I2206" s="4">
        <f>Table1[[#This Row],[Jut]]</f>
        <v>75.5</v>
      </c>
      <c r="J2206" s="4">
        <f>Table1[[#This Row],[Column1]]</f>
        <v>0</v>
      </c>
    </row>
    <row r="2207" spans="1:10" hidden="1" x14ac:dyDescent="0.3">
      <c r="A2207" s="2" t="str">
        <f>Table1[[#This Row],[Befolyt]]</f>
        <v>n</v>
      </c>
      <c r="B2207" t="str">
        <f>Table1[[#This Row],[ÜK]]</f>
        <v>Nagy Gergely</v>
      </c>
      <c r="C2207" s="3" t="str">
        <f>Table1[[#This Row],[Szla]]</f>
        <v>153/2026</v>
      </c>
      <c r="D2207" s="6">
        <f>Table1[[#This Row],[Kelt_hó]]</f>
        <v>1</v>
      </c>
      <c r="E2207" t="str">
        <f>Table1[[#This Row],[Vevő]]</f>
        <v>Strabag Logisztika Kft.</v>
      </c>
      <c r="F2207" t="str">
        <f>Table1[[#This Row],[Termékkör]]</f>
        <v>Saját munka</v>
      </c>
      <c r="G2207" s="4">
        <f>Table1[[#This Row],[SzumElad]]</f>
        <v>6000</v>
      </c>
      <c r="H2207" s="7">
        <f>Table1[[#This Row],[Jut_%]]</f>
        <v>0</v>
      </c>
      <c r="I2207" s="4">
        <f>Table1[[#This Row],[Jut]]</f>
        <v>0</v>
      </c>
      <c r="J2207" s="4">
        <f>Table1[[#This Row],[Column1]]</f>
        <v>0</v>
      </c>
    </row>
    <row r="2208" spans="1:10" hidden="1" x14ac:dyDescent="0.3">
      <c r="A2208" s="2" t="str">
        <f>Table1[[#This Row],[Befolyt]]</f>
        <v>n</v>
      </c>
      <c r="B2208" t="str">
        <f>Table1[[#This Row],[ÜK]]</f>
        <v>Nagy Gergely</v>
      </c>
      <c r="C2208" s="3" t="str">
        <f>Table1[[#This Row],[Szla]]</f>
        <v>153/2026</v>
      </c>
      <c r="D2208" s="6">
        <f>Table1[[#This Row],[Kelt_hó]]</f>
        <v>1</v>
      </c>
      <c r="E2208" t="str">
        <f>Table1[[#This Row],[Vevő]]</f>
        <v>Strabag Logisztika Kft.</v>
      </c>
      <c r="F2208" t="str">
        <f>Table1[[#This Row],[Termékkör]]</f>
        <v>Lánc függesztékek</v>
      </c>
      <c r="G2208" s="4">
        <f>Table1[[#This Row],[SzumElad]]</f>
        <v>9600</v>
      </c>
      <c r="H2208" s="7">
        <f>Table1[[#This Row],[Jut_%]]</f>
        <v>5</v>
      </c>
      <c r="I2208" s="4">
        <f>Table1[[#This Row],[Jut]]</f>
        <v>480</v>
      </c>
      <c r="J2208" s="4">
        <f>Table1[[#This Row],[Column1]]</f>
        <v>0</v>
      </c>
    </row>
    <row r="2209" spans="1:10" hidden="1" x14ac:dyDescent="0.3">
      <c r="A2209" s="2" t="str">
        <f>Table1[[#This Row],[Befolyt]]</f>
        <v>n</v>
      </c>
      <c r="B2209" t="str">
        <f>Table1[[#This Row],[ÜK]]</f>
        <v>Nagy Gergely</v>
      </c>
      <c r="C2209" s="3" t="str">
        <f>Table1[[#This Row],[Szla]]</f>
        <v>153/2026</v>
      </c>
      <c r="D2209" s="6">
        <f>Table1[[#This Row],[Kelt_hó]]</f>
        <v>1</v>
      </c>
      <c r="E2209" t="str">
        <f>Table1[[#This Row],[Vevő]]</f>
        <v>Strabag Logisztika Kft.</v>
      </c>
      <c r="F2209" t="str">
        <f>Table1[[#This Row],[Termékkör]]</f>
        <v>Lánc függesztékek</v>
      </c>
      <c r="G2209" s="4">
        <f>Table1[[#This Row],[SzumElad]]</f>
        <v>15360</v>
      </c>
      <c r="H2209" s="7">
        <f>Table1[[#This Row],[Jut_%]]</f>
        <v>5</v>
      </c>
      <c r="I2209" s="4">
        <f>Table1[[#This Row],[Jut]]</f>
        <v>768</v>
      </c>
      <c r="J2209" s="4">
        <f>Table1[[#This Row],[Column1]]</f>
        <v>0</v>
      </c>
    </row>
    <row r="2210" spans="1:10" hidden="1" x14ac:dyDescent="0.3">
      <c r="A2210" s="2" t="str">
        <f>Table1[[#This Row],[Befolyt]]</f>
        <v>n</v>
      </c>
      <c r="B2210" t="str">
        <f>Table1[[#This Row],[ÜK]]</f>
        <v>Nagy Gergely</v>
      </c>
      <c r="C2210" s="3" t="str">
        <f>Table1[[#This Row],[Szla]]</f>
        <v>153/2026</v>
      </c>
      <c r="D2210" s="6">
        <f>Table1[[#This Row],[Kelt_hó]]</f>
        <v>1</v>
      </c>
      <c r="E2210" t="str">
        <f>Table1[[#This Row],[Vevő]]</f>
        <v>Strabag Logisztika Kft.</v>
      </c>
      <c r="F2210" t="str">
        <f>Table1[[#This Row],[Termékkör]]</f>
        <v>Lánc függesztékek</v>
      </c>
      <c r="G2210" s="4">
        <f>Table1[[#This Row],[SzumElad]]</f>
        <v>2670</v>
      </c>
      <c r="H2210" s="7">
        <f>Table1[[#This Row],[Jut_%]]</f>
        <v>5</v>
      </c>
      <c r="I2210" s="4">
        <f>Table1[[#This Row],[Jut]]</f>
        <v>133.5</v>
      </c>
      <c r="J2210" s="4">
        <f>Table1[[#This Row],[Column1]]</f>
        <v>0</v>
      </c>
    </row>
    <row r="2211" spans="1:10" hidden="1" x14ac:dyDescent="0.3">
      <c r="A2211" s="2" t="str">
        <f>Table1[[#This Row],[Befolyt]]</f>
        <v>n</v>
      </c>
      <c r="B2211" t="str">
        <f>Table1[[#This Row],[ÜK]]</f>
        <v>Nagy Gergely</v>
      </c>
      <c r="C2211" s="3" t="str">
        <f>Table1[[#This Row],[Szla]]</f>
        <v>153/2026</v>
      </c>
      <c r="D2211" s="6">
        <f>Table1[[#This Row],[Kelt_hó]]</f>
        <v>1</v>
      </c>
      <c r="E2211" t="str">
        <f>Table1[[#This Row],[Vevő]]</f>
        <v>Strabag Logisztika Kft.</v>
      </c>
      <c r="F2211" t="str">
        <f>Table1[[#This Row],[Termékkör]]</f>
        <v>Lánc függesztékek</v>
      </c>
      <c r="G2211" s="4">
        <f>Table1[[#This Row],[SzumElad]]</f>
        <v>1340</v>
      </c>
      <c r="H2211" s="7">
        <f>Table1[[#This Row],[Jut_%]]</f>
        <v>5</v>
      </c>
      <c r="I2211" s="4">
        <f>Table1[[#This Row],[Jut]]</f>
        <v>67</v>
      </c>
      <c r="J2211" s="4">
        <f>Table1[[#This Row],[Column1]]</f>
        <v>0</v>
      </c>
    </row>
    <row r="2212" spans="1:10" hidden="1" x14ac:dyDescent="0.3">
      <c r="A2212" s="2" t="str">
        <f>Table1[[#This Row],[Befolyt]]</f>
        <v>i</v>
      </c>
      <c r="B2212" t="str">
        <f>Table1[[#This Row],[ÜK]]</f>
        <v>Hegyi Gábor</v>
      </c>
      <c r="C2212" s="3" t="str">
        <f>Table1[[#This Row],[Szla]]</f>
        <v>152/2026</v>
      </c>
      <c r="D2212" s="6">
        <f>Table1[[#This Row],[Kelt_hó]]</f>
        <v>1</v>
      </c>
      <c r="E2212" t="str">
        <f>Table1[[#This Row],[Vevő]]</f>
        <v>MatAlex Kft.</v>
      </c>
      <c r="F2212" t="str">
        <f>Table1[[#This Row],[Termékkör]]</f>
        <v>Emelőszemek</v>
      </c>
      <c r="G2212" s="4">
        <f>Table1[[#This Row],[SzumElad]]</f>
        <v>19800</v>
      </c>
      <c r="H2212" s="7">
        <f>Table1[[#This Row],[Jut_%]]</f>
        <v>5</v>
      </c>
      <c r="I2212" s="4">
        <f>Table1[[#This Row],[Jut]]</f>
        <v>990</v>
      </c>
      <c r="J2212" s="4">
        <f>Table1[[#This Row],[Column1]]</f>
        <v>0</v>
      </c>
    </row>
    <row r="2213" spans="1:10" hidden="1" x14ac:dyDescent="0.3">
      <c r="A2213" s="2" t="str">
        <f>Table1[[#This Row],[Befolyt]]</f>
        <v>i</v>
      </c>
      <c r="B2213" t="str">
        <f>Table1[[#This Row],[ÜK]]</f>
        <v>Hegyi Gábor</v>
      </c>
      <c r="C2213" s="3" t="str">
        <f>Table1[[#This Row],[Szla]]</f>
        <v>152/2026</v>
      </c>
      <c r="D2213" s="6">
        <f>Table1[[#This Row],[Kelt_hó]]</f>
        <v>1</v>
      </c>
      <c r="E2213" t="str">
        <f>Table1[[#This Row],[Vevő]]</f>
        <v>MatAlex Kft.</v>
      </c>
      <c r="F2213" t="str">
        <f>Table1[[#This Row],[Termékkör]]</f>
        <v>Emelőszemek</v>
      </c>
      <c r="G2213" s="4">
        <f>Table1[[#This Row],[SzumElad]]</f>
        <v>18660</v>
      </c>
      <c r="H2213" s="7">
        <f>Table1[[#This Row],[Jut_%]]</f>
        <v>2.5</v>
      </c>
      <c r="I2213" s="4">
        <f>Table1[[#This Row],[Jut]]</f>
        <v>466.5</v>
      </c>
      <c r="J2213" s="4">
        <f>Table1[[#This Row],[Column1]]</f>
        <v>0</v>
      </c>
    </row>
    <row r="2214" spans="1:10" hidden="1" x14ac:dyDescent="0.3">
      <c r="A2214" s="2" t="str">
        <f>Table1[[#This Row],[Befolyt]]</f>
        <v>i</v>
      </c>
      <c r="B2214" t="str">
        <f>Table1[[#This Row],[ÜK]]</f>
        <v>Hegyi Gábor</v>
      </c>
      <c r="C2214" s="3" t="str">
        <f>Table1[[#This Row],[Szla]]</f>
        <v>152/2026</v>
      </c>
      <c r="D2214" s="6">
        <f>Table1[[#This Row],[Kelt_hó]]</f>
        <v>1</v>
      </c>
      <c r="E2214" t="str">
        <f>Table1[[#This Row],[Vevő]]</f>
        <v>MatAlex Kft.</v>
      </c>
      <c r="F2214" t="str">
        <f>Table1[[#This Row],[Termékkör]]</f>
        <v>Fuvar</v>
      </c>
      <c r="G2214" s="4">
        <f>Table1[[#This Row],[SzumElad]]</f>
        <v>0</v>
      </c>
      <c r="H2214" s="7">
        <f>Table1[[#This Row],[Jut_%]]</f>
        <v>0</v>
      </c>
      <c r="I2214" s="4">
        <f>Table1[[#This Row],[Jut]]</f>
        <v>0</v>
      </c>
      <c r="J2214" s="4">
        <f>Table1[[#This Row],[Column1]]</f>
        <v>0</v>
      </c>
    </row>
    <row r="2215" spans="1:10" hidden="1" x14ac:dyDescent="0.3">
      <c r="A2215" s="2" t="str">
        <f>Table1[[#This Row],[Befolyt]]</f>
        <v>i</v>
      </c>
      <c r="B2215" t="str">
        <f>Table1[[#This Row],[ÜK]]</f>
        <v>Halász Miklós</v>
      </c>
      <c r="C2215" s="3" t="str">
        <f>Table1[[#This Row],[Szla]]</f>
        <v>151/2026</v>
      </c>
      <c r="D2215" s="6">
        <f>Table1[[#This Row],[Kelt_hó]]</f>
        <v>1</v>
      </c>
      <c r="E2215" t="str">
        <f>Table1[[#This Row],[Vevő]]</f>
        <v>MVM Démász Áramhálózati Kft</v>
      </c>
      <c r="F2215" t="str">
        <f>Table1[[#This Row],[Termékkör]]</f>
        <v>Kapcsolóelemek</v>
      </c>
      <c r="G2215" s="4">
        <f>Table1[[#This Row],[SzumElad]]</f>
        <v>16020</v>
      </c>
      <c r="H2215" s="7">
        <f>Table1[[#This Row],[Jut_%]]</f>
        <v>7</v>
      </c>
      <c r="I2215" s="4">
        <f>Table1[[#This Row],[Jut]]</f>
        <v>1121.4000000000001</v>
      </c>
      <c r="J2215" s="4">
        <f>Table1[[#This Row],[Column1]]</f>
        <v>0</v>
      </c>
    </row>
    <row r="2216" spans="1:10" hidden="1" x14ac:dyDescent="0.3">
      <c r="A2216" s="2" t="str">
        <f>Table1[[#This Row],[Befolyt]]</f>
        <v>i</v>
      </c>
      <c r="B2216" t="str">
        <f>Table1[[#This Row],[ÜK]]</f>
        <v>Halász Miklós</v>
      </c>
      <c r="C2216" s="3" t="str">
        <f>Table1[[#This Row],[Szla]]</f>
        <v>151/2026</v>
      </c>
      <c r="D2216" s="6">
        <f>Table1[[#This Row],[Kelt_hó]]</f>
        <v>1</v>
      </c>
      <c r="E2216" t="str">
        <f>Table1[[#This Row],[Vevő]]</f>
        <v>MVM Démász Áramhálózati Kft</v>
      </c>
      <c r="F2216" t="str">
        <f>Table1[[#This Row],[Termékkör]]</f>
        <v>Fuvar</v>
      </c>
      <c r="G2216" s="4">
        <f>Table1[[#This Row],[SzumElad]]</f>
        <v>2500</v>
      </c>
      <c r="H2216" s="7">
        <f>Table1[[#This Row],[Jut_%]]</f>
        <v>0</v>
      </c>
      <c r="I2216" s="4">
        <f>Table1[[#This Row],[Jut]]</f>
        <v>0</v>
      </c>
      <c r="J2216" s="4">
        <f>Table1[[#This Row],[Column1]]</f>
        <v>0</v>
      </c>
    </row>
    <row r="2217" spans="1:10" hidden="1" x14ac:dyDescent="0.3">
      <c r="A2217" s="2" t="str">
        <f>Table1[[#This Row],[Befolyt]]</f>
        <v>i</v>
      </c>
      <c r="B2217" t="str">
        <f>Table1[[#This Row],[ÜK]]</f>
        <v>Molnár Ferenc</v>
      </c>
      <c r="C2217" s="3" t="str">
        <f>Table1[[#This Row],[Szla]]</f>
        <v>150/2026</v>
      </c>
      <c r="D2217" s="6">
        <f>Table1[[#This Row],[Kelt_hó]]</f>
        <v>1</v>
      </c>
      <c r="E2217" t="str">
        <f>Table1[[#This Row],[Vevő]]</f>
        <v>Kovácsműszaki Kft</v>
      </c>
      <c r="F2217" t="str">
        <f>Table1[[#This Row],[Termékkör]]</f>
        <v>Textilkötelek hevederek</v>
      </c>
      <c r="G2217" s="4">
        <f>Table1[[#This Row],[SzumElad]]</f>
        <v>49140</v>
      </c>
      <c r="H2217" s="7">
        <f>Table1[[#This Row],[Jut_%]]</f>
        <v>13.87</v>
      </c>
      <c r="I2217" s="4">
        <f>Table1[[#This Row],[Jut]]</f>
        <v>6815.7179999999989</v>
      </c>
      <c r="J2217" s="4">
        <f>Table1[[#This Row],[Column1]]</f>
        <v>1</v>
      </c>
    </row>
    <row r="2218" spans="1:10" hidden="1" x14ac:dyDescent="0.3">
      <c r="A2218" s="2" t="str">
        <f>Table1[[#This Row],[Befolyt]]</f>
        <v>i</v>
      </c>
      <c r="B2218" t="str">
        <f>Table1[[#This Row],[ÜK]]</f>
        <v>Molnár Ferenc</v>
      </c>
      <c r="C2218" s="3" t="str">
        <f>Table1[[#This Row],[Szla]]</f>
        <v>149/2026</v>
      </c>
      <c r="D2218" s="6">
        <f>Table1[[#This Row],[Kelt_hó]]</f>
        <v>1</v>
      </c>
      <c r="E2218" t="str">
        <f>Table1[[#This Row],[Vevő]]</f>
        <v>BDI Hungary Kft.</v>
      </c>
      <c r="F2218" t="str">
        <f>Table1[[#This Row],[Termékkör]]</f>
        <v>Emelőmágnesek</v>
      </c>
      <c r="G2218" s="4">
        <f>Table1[[#This Row],[SzumElad]]</f>
        <v>149440</v>
      </c>
      <c r="H2218" s="7">
        <f>Table1[[#This Row],[Jut_%]]</f>
        <v>2</v>
      </c>
      <c r="I2218" s="4">
        <f>Table1[[#This Row],[Jut]]</f>
        <v>2988.8</v>
      </c>
      <c r="J2218" s="4">
        <f>Table1[[#This Row],[Column1]]</f>
        <v>0</v>
      </c>
    </row>
    <row r="2219" spans="1:10" hidden="1" x14ac:dyDescent="0.3">
      <c r="A2219" s="2" t="str">
        <f>Table1[[#This Row],[Befolyt]]</f>
        <v>i</v>
      </c>
      <c r="B2219" t="str">
        <f>Table1[[#This Row],[ÜK]]</f>
        <v>Molnár Ferenc</v>
      </c>
      <c r="C2219" s="3" t="str">
        <f>Table1[[#This Row],[Szla]]</f>
        <v>149/2026</v>
      </c>
      <c r="D2219" s="6">
        <f>Table1[[#This Row],[Kelt_hó]]</f>
        <v>1</v>
      </c>
      <c r="E2219" t="str">
        <f>Table1[[#This Row],[Vevő]]</f>
        <v>BDI Hungary Kft.</v>
      </c>
      <c r="F2219" t="str">
        <f>Table1[[#This Row],[Termékkör]]</f>
        <v>Fuvar</v>
      </c>
      <c r="G2219" s="4">
        <f>Table1[[#This Row],[SzumElad]]</f>
        <v>0</v>
      </c>
      <c r="H2219" s="7">
        <f>Table1[[#This Row],[Jut_%]]</f>
        <v>0</v>
      </c>
      <c r="I2219" s="4">
        <f>Table1[[#This Row],[Jut]]</f>
        <v>0</v>
      </c>
      <c r="J2219" s="4">
        <f>Table1[[#This Row],[Column1]]</f>
        <v>0</v>
      </c>
    </row>
    <row r="2220" spans="1:10" hidden="1" x14ac:dyDescent="0.3">
      <c r="A2220" s="2" t="str">
        <f>Table1[[#This Row],[Befolyt]]</f>
        <v>i</v>
      </c>
      <c r="B2220" t="str">
        <f>Table1[[#This Row],[ÜK]]</f>
        <v>Molnár Ferenc</v>
      </c>
      <c r="C2220" s="3" t="str">
        <f>Table1[[#This Row],[Szla]]</f>
        <v>148/2026</v>
      </c>
      <c r="D2220" s="6">
        <f>Table1[[#This Row],[Kelt_hó]]</f>
        <v>1</v>
      </c>
      <c r="E2220" t="str">
        <f>Table1[[#This Row],[Vevő]]</f>
        <v>Kovácsműszaki Kft</v>
      </c>
      <c r="F2220" t="str">
        <f>Table1[[#This Row],[Termékkör]]</f>
        <v>Emelőmágnesek</v>
      </c>
      <c r="G2220" s="4">
        <f>Table1[[#This Row],[SzumElad]]</f>
        <v>272000</v>
      </c>
      <c r="H2220" s="7">
        <f>Table1[[#This Row],[Jut_%]]</f>
        <v>4.2</v>
      </c>
      <c r="I2220" s="4">
        <f>Table1[[#This Row],[Jut]]</f>
        <v>11424</v>
      </c>
      <c r="J2220" s="4">
        <f>Table1[[#This Row],[Column1]]</f>
        <v>1</v>
      </c>
    </row>
    <row r="2221" spans="1:10" hidden="1" x14ac:dyDescent="0.3">
      <c r="A2221" s="2" t="str">
        <f>Table1[[#This Row],[Befolyt]]</f>
        <v>i</v>
      </c>
      <c r="B2221" t="str">
        <f>Table1[[#This Row],[ÜK]]</f>
        <v>Horváth István</v>
      </c>
      <c r="C2221" s="3" t="str">
        <f>Table1[[#This Row],[Szla]]</f>
        <v>147/2026</v>
      </c>
      <c r="D2221" s="6">
        <f>Table1[[#This Row],[Kelt_hó]]</f>
        <v>1</v>
      </c>
      <c r="E2221" t="str">
        <f>Table1[[#This Row],[Vevő]]</f>
        <v>Saint-Gobain Hungary Kft.</v>
      </c>
      <c r="F2221" t="str">
        <f>Table1[[#This Row],[Termékkör]]</f>
        <v>Vizsgálat</v>
      </c>
      <c r="G2221" s="4">
        <f>Table1[[#This Row],[SzumElad]]</f>
        <v>8940</v>
      </c>
      <c r="H2221" s="7">
        <f>Table1[[#This Row],[Jut_%]]</f>
        <v>10</v>
      </c>
      <c r="I2221" s="4">
        <f>Table1[[#This Row],[Jut]]</f>
        <v>894</v>
      </c>
      <c r="J2221" s="4">
        <f>Table1[[#This Row],[Column1]]</f>
        <v>0</v>
      </c>
    </row>
    <row r="2222" spans="1:10" hidden="1" x14ac:dyDescent="0.3">
      <c r="A2222" s="2" t="str">
        <f>Table1[[#This Row],[Befolyt]]</f>
        <v>i</v>
      </c>
      <c r="B2222" t="str">
        <f>Table1[[#This Row],[ÜK]]</f>
        <v>Horváth István</v>
      </c>
      <c r="C2222" s="3" t="str">
        <f>Table1[[#This Row],[Szla]]</f>
        <v>147/2026</v>
      </c>
      <c r="D2222" s="6">
        <f>Table1[[#This Row],[Kelt_hó]]</f>
        <v>1</v>
      </c>
      <c r="E2222" t="str">
        <f>Table1[[#This Row],[Vevő]]</f>
        <v>Saint-Gobain Hungary Kft.</v>
      </c>
      <c r="F2222" t="str">
        <f>Table1[[#This Row],[Termékkör]]</f>
        <v>Fuvar</v>
      </c>
      <c r="G2222" s="4">
        <f>Table1[[#This Row],[SzumElad]]</f>
        <v>0</v>
      </c>
      <c r="H2222" s="7">
        <f>Table1[[#This Row],[Jut_%]]</f>
        <v>0</v>
      </c>
      <c r="I2222" s="4">
        <f>Table1[[#This Row],[Jut]]</f>
        <v>0</v>
      </c>
      <c r="J2222" s="4">
        <f>Table1[[#This Row],[Column1]]</f>
        <v>0</v>
      </c>
    </row>
    <row r="2223" spans="1:10" hidden="1" x14ac:dyDescent="0.3">
      <c r="A2223" s="2" t="str">
        <f>Table1[[#This Row],[Befolyt]]</f>
        <v>i</v>
      </c>
      <c r="B2223" t="str">
        <f>Table1[[#This Row],[ÜK]]</f>
        <v>Molnár Ferenc</v>
      </c>
      <c r="C2223" s="3" t="str">
        <f>Table1[[#This Row],[Szla]]</f>
        <v>146/2026</v>
      </c>
      <c r="D2223" s="6">
        <f>Table1[[#This Row],[Kelt_hó]]</f>
        <v>1</v>
      </c>
      <c r="E2223" t="str">
        <f>Table1[[#This Row],[Vevő]]</f>
        <v>AXIÁL MBC Kft.</v>
      </c>
      <c r="F2223" t="str">
        <f>Table1[[#This Row],[Termékkör]]</f>
        <v>Textilkötelek hevederek</v>
      </c>
      <c r="G2223" s="4">
        <f>Table1[[#This Row],[SzumElad]]</f>
        <v>30400</v>
      </c>
      <c r="H2223" s="7">
        <f>Table1[[#This Row],[Jut_%]]</f>
        <v>6.66</v>
      </c>
      <c r="I2223" s="4">
        <f>Table1[[#This Row],[Jut]]</f>
        <v>2024.64</v>
      </c>
      <c r="J2223" s="4">
        <f>Table1[[#This Row],[Column1]]</f>
        <v>0</v>
      </c>
    </row>
    <row r="2224" spans="1:10" hidden="1" x14ac:dyDescent="0.3">
      <c r="A2224" s="2" t="str">
        <f>Table1[[#This Row],[Befolyt]]</f>
        <v>i</v>
      </c>
      <c r="B2224" t="str">
        <f>Table1[[#This Row],[ÜK]]</f>
        <v>Molnár Ferenc</v>
      </c>
      <c r="C2224" s="3" t="str">
        <f>Table1[[#This Row],[Szla]]</f>
        <v>146/2026</v>
      </c>
      <c r="D2224" s="6">
        <f>Table1[[#This Row],[Kelt_hó]]</f>
        <v>1</v>
      </c>
      <c r="E2224" t="str">
        <f>Table1[[#This Row],[Vevő]]</f>
        <v>AXIÁL MBC Kft.</v>
      </c>
      <c r="F2224" t="str">
        <f>Table1[[#This Row],[Termékkör]]</f>
        <v>Kapcsolóelemek</v>
      </c>
      <c r="G2224" s="4">
        <f>Table1[[#This Row],[SzumElad]]</f>
        <v>35970</v>
      </c>
      <c r="H2224" s="7">
        <f>Table1[[#This Row],[Jut_%]]</f>
        <v>2.33</v>
      </c>
      <c r="I2224" s="4">
        <f>Table1[[#This Row],[Jut]]</f>
        <v>838.10100000000011</v>
      </c>
      <c r="J2224" s="4">
        <f>Table1[[#This Row],[Column1]]</f>
        <v>0</v>
      </c>
    </row>
    <row r="2225" spans="1:10" hidden="1" x14ac:dyDescent="0.3">
      <c r="A2225" s="2" t="str">
        <f>Table1[[#This Row],[Befolyt]]</f>
        <v>i</v>
      </c>
      <c r="B2225" t="str">
        <f>Table1[[#This Row],[ÜK]]</f>
        <v>Molnár Ferenc</v>
      </c>
      <c r="C2225" s="3" t="str">
        <f>Table1[[#This Row],[Szla]]</f>
        <v>146/2026</v>
      </c>
      <c r="D2225" s="6">
        <f>Table1[[#This Row],[Kelt_hó]]</f>
        <v>1</v>
      </c>
      <c r="E2225" t="str">
        <f>Table1[[#This Row],[Vevő]]</f>
        <v>AXIÁL MBC Kft.</v>
      </c>
      <c r="F2225" t="str">
        <f>Table1[[#This Row],[Termékkör]]</f>
        <v>Fuvar</v>
      </c>
      <c r="G2225" s="4">
        <f>Table1[[#This Row],[SzumElad]]</f>
        <v>2800</v>
      </c>
      <c r="H2225" s="7">
        <f>Table1[[#This Row],[Jut_%]]</f>
        <v>0</v>
      </c>
      <c r="I2225" s="4">
        <f>Table1[[#This Row],[Jut]]</f>
        <v>0</v>
      </c>
      <c r="J2225" s="4">
        <f>Table1[[#This Row],[Column1]]</f>
        <v>0</v>
      </c>
    </row>
    <row r="2226" spans="1:10" hidden="1" x14ac:dyDescent="0.3">
      <c r="A2226" s="2" t="str">
        <f>Table1[[#This Row],[Befolyt]]</f>
        <v>n</v>
      </c>
      <c r="B2226" t="str">
        <f>Table1[[#This Row],[ÜK]]</f>
        <v>Négyesy Gábor</v>
      </c>
      <c r="C2226" s="3" t="str">
        <f>Table1[[#This Row],[Szla]]</f>
        <v>145/2026</v>
      </c>
      <c r="D2226" s="6">
        <f>Table1[[#This Row],[Kelt_hó]]</f>
        <v>1</v>
      </c>
      <c r="E2226" t="str">
        <f>Table1[[#This Row],[Vevő]]</f>
        <v>Veolia Mélyépítő Magyarország Kft.</v>
      </c>
      <c r="F2226" t="str">
        <f>Table1[[#This Row],[Termékkör]]</f>
        <v>Vizsgálat</v>
      </c>
      <c r="G2226" s="4">
        <f>Table1[[#This Row],[SzumElad]]</f>
        <v>15510</v>
      </c>
      <c r="H2226" s="7">
        <f>Table1[[#This Row],[Jut_%]]</f>
        <v>10</v>
      </c>
      <c r="I2226" s="4">
        <f>Table1[[#This Row],[Jut]]</f>
        <v>1551</v>
      </c>
      <c r="J2226" s="4">
        <f>Table1[[#This Row],[Column1]]</f>
        <v>0</v>
      </c>
    </row>
    <row r="2227" spans="1:10" hidden="1" x14ac:dyDescent="0.3">
      <c r="A2227" s="2" t="str">
        <f>Table1[[#This Row],[Befolyt]]</f>
        <v>n</v>
      </c>
      <c r="B2227" t="str">
        <f>Table1[[#This Row],[ÜK]]</f>
        <v>Négyesy Gábor</v>
      </c>
      <c r="C2227" s="3" t="str">
        <f>Table1[[#This Row],[Szla]]</f>
        <v>145/2026</v>
      </c>
      <c r="D2227" s="6">
        <f>Table1[[#This Row],[Kelt_hó]]</f>
        <v>1</v>
      </c>
      <c r="E2227" t="str">
        <f>Table1[[#This Row],[Vevő]]</f>
        <v>Veolia Mélyépítő Magyarország Kft.</v>
      </c>
      <c r="F2227" t="str">
        <f>Table1[[#This Row],[Termékkör]]</f>
        <v>Saját munka</v>
      </c>
      <c r="G2227" s="4">
        <f>Table1[[#This Row],[SzumElad]]</f>
        <v>3000</v>
      </c>
      <c r="H2227" s="7">
        <f>Table1[[#This Row],[Jut_%]]</f>
        <v>0</v>
      </c>
      <c r="I2227" s="4">
        <f>Table1[[#This Row],[Jut]]</f>
        <v>0</v>
      </c>
      <c r="J2227" s="4">
        <f>Table1[[#This Row],[Column1]]</f>
        <v>0</v>
      </c>
    </row>
    <row r="2228" spans="1:10" hidden="1" x14ac:dyDescent="0.3">
      <c r="A2228" s="2" t="str">
        <f>Table1[[#This Row],[Befolyt]]</f>
        <v>n</v>
      </c>
      <c r="B2228" t="str">
        <f>Table1[[#This Row],[ÜK]]</f>
        <v>Négyesy Gábor</v>
      </c>
      <c r="C2228" s="3" t="str">
        <f>Table1[[#This Row],[Szla]]</f>
        <v>145/2026</v>
      </c>
      <c r="D2228" s="6">
        <f>Table1[[#This Row],[Kelt_hó]]</f>
        <v>1</v>
      </c>
      <c r="E2228" t="str">
        <f>Table1[[#This Row],[Vevő]]</f>
        <v>Veolia Mélyépítő Magyarország Kft.</v>
      </c>
      <c r="F2228" t="str">
        <f>Table1[[#This Row],[Termékkör]]</f>
        <v>Lánc függesztékek</v>
      </c>
      <c r="G2228" s="4">
        <f>Table1[[#This Row],[SzumElad]]</f>
        <v>2650</v>
      </c>
      <c r="H2228" s="7">
        <f>Table1[[#This Row],[Jut_%]]</f>
        <v>5</v>
      </c>
      <c r="I2228" s="4">
        <f>Table1[[#This Row],[Jut]]</f>
        <v>132.5</v>
      </c>
      <c r="J2228" s="4">
        <f>Table1[[#This Row],[Column1]]</f>
        <v>0</v>
      </c>
    </row>
    <row r="2229" spans="1:10" hidden="1" x14ac:dyDescent="0.3">
      <c r="A2229" s="2" t="str">
        <f>Table1[[#This Row],[Befolyt]]</f>
        <v>n</v>
      </c>
      <c r="B2229" t="str">
        <f>Table1[[#This Row],[ÜK]]</f>
        <v>Négyesy Gábor</v>
      </c>
      <c r="C2229" s="3" t="str">
        <f>Table1[[#This Row],[Szla]]</f>
        <v>145/2026</v>
      </c>
      <c r="D2229" s="6">
        <f>Table1[[#This Row],[Kelt_hó]]</f>
        <v>1</v>
      </c>
      <c r="E2229" t="str">
        <f>Table1[[#This Row],[Vevő]]</f>
        <v>Veolia Mélyépítő Magyarország Kft.</v>
      </c>
      <c r="F2229" t="str">
        <f>Table1[[#This Row],[Termékkör]]</f>
        <v>Lánc függesztékek</v>
      </c>
      <c r="G2229" s="4">
        <f>Table1[[#This Row],[SzumElad]]</f>
        <v>380</v>
      </c>
      <c r="H2229" s="7">
        <f>Table1[[#This Row],[Jut_%]]</f>
        <v>5</v>
      </c>
      <c r="I2229" s="4">
        <f>Table1[[#This Row],[Jut]]</f>
        <v>19</v>
      </c>
      <c r="J2229" s="4">
        <f>Table1[[#This Row],[Column1]]</f>
        <v>0</v>
      </c>
    </row>
    <row r="2230" spans="1:10" hidden="1" x14ac:dyDescent="0.3">
      <c r="A2230" s="2" t="str">
        <f>Table1[[#This Row],[Befolyt]]</f>
        <v>n</v>
      </c>
      <c r="B2230" t="str">
        <f>Table1[[#This Row],[ÜK]]</f>
        <v>Négyesy Gábor</v>
      </c>
      <c r="C2230" s="3" t="str">
        <f>Table1[[#This Row],[Szla]]</f>
        <v>145/2026</v>
      </c>
      <c r="D2230" s="6">
        <f>Table1[[#This Row],[Kelt_hó]]</f>
        <v>1</v>
      </c>
      <c r="E2230" t="str">
        <f>Table1[[#This Row],[Vevő]]</f>
        <v>Veolia Mélyépítő Magyarország Kft.</v>
      </c>
      <c r="F2230" t="str">
        <f>Table1[[#This Row],[Termékkör]]</f>
        <v>Lánc függesztékek</v>
      </c>
      <c r="G2230" s="4">
        <f>Table1[[#This Row],[SzumElad]]</f>
        <v>1485</v>
      </c>
      <c r="H2230" s="7">
        <f>Table1[[#This Row],[Jut_%]]</f>
        <v>5</v>
      </c>
      <c r="I2230" s="4">
        <f>Table1[[#This Row],[Jut]]</f>
        <v>74.25</v>
      </c>
      <c r="J2230" s="4">
        <f>Table1[[#This Row],[Column1]]</f>
        <v>0</v>
      </c>
    </row>
    <row r="2231" spans="1:10" hidden="1" x14ac:dyDescent="0.3">
      <c r="A2231" s="2" t="str">
        <f>Table1[[#This Row],[Befolyt]]</f>
        <v>n</v>
      </c>
      <c r="B2231" t="str">
        <f>Table1[[#This Row],[ÜK]]</f>
        <v>Négyesy Gábor</v>
      </c>
      <c r="C2231" s="3" t="str">
        <f>Table1[[#This Row],[Szla]]</f>
        <v>145/2026</v>
      </c>
      <c r="D2231" s="6">
        <f>Table1[[#This Row],[Kelt_hó]]</f>
        <v>1</v>
      </c>
      <c r="E2231" t="str">
        <f>Table1[[#This Row],[Vevő]]</f>
        <v>Veolia Mélyépítő Magyarország Kft.</v>
      </c>
      <c r="F2231" t="str">
        <f>Table1[[#This Row],[Termékkör]]</f>
        <v>Lánc függesztékek</v>
      </c>
      <c r="G2231" s="4">
        <f>Table1[[#This Row],[SzumElad]]</f>
        <v>6280</v>
      </c>
      <c r="H2231" s="7">
        <f>Table1[[#This Row],[Jut_%]]</f>
        <v>10.130000000000001</v>
      </c>
      <c r="I2231" s="4">
        <f>Table1[[#This Row],[Jut]]</f>
        <v>636.16399999999999</v>
      </c>
      <c r="J2231" s="4">
        <f>Table1[[#This Row],[Column1]]</f>
        <v>0</v>
      </c>
    </row>
    <row r="2232" spans="1:10" hidden="1" x14ac:dyDescent="0.3">
      <c r="A2232" s="2" t="str">
        <f>Table1[[#This Row],[Befolyt]]</f>
        <v>n</v>
      </c>
      <c r="B2232" t="str">
        <f>Table1[[#This Row],[ÜK]]</f>
        <v>Négyesy Gábor</v>
      </c>
      <c r="C2232" s="3" t="str">
        <f>Table1[[#This Row],[Szla]]</f>
        <v>145/2026</v>
      </c>
      <c r="D2232" s="6">
        <f>Table1[[#This Row],[Kelt_hó]]</f>
        <v>1</v>
      </c>
      <c r="E2232" t="str">
        <f>Table1[[#This Row],[Vevő]]</f>
        <v>Veolia Mélyépítő Magyarország Kft.</v>
      </c>
      <c r="F2232" t="str">
        <f>Table1[[#This Row],[Termékkör]]</f>
        <v>Lánc függesztékek</v>
      </c>
      <c r="G2232" s="4">
        <f>Table1[[#This Row],[SzumElad]]</f>
        <v>1485</v>
      </c>
      <c r="H2232" s="7">
        <f>Table1[[#This Row],[Jut_%]]</f>
        <v>5</v>
      </c>
      <c r="I2232" s="4">
        <f>Table1[[#This Row],[Jut]]</f>
        <v>74.25</v>
      </c>
      <c r="J2232" s="4">
        <f>Table1[[#This Row],[Column1]]</f>
        <v>0</v>
      </c>
    </row>
    <row r="2233" spans="1:10" hidden="1" x14ac:dyDescent="0.3">
      <c r="A2233" s="2" t="str">
        <f>Table1[[#This Row],[Befolyt]]</f>
        <v>i</v>
      </c>
      <c r="B2233" t="str">
        <f>Table1[[#This Row],[ÜK]]</f>
        <v>Halász Miklós</v>
      </c>
      <c r="C2233" s="3" t="str">
        <f>Table1[[#This Row],[Szla]]</f>
        <v>144/2026</v>
      </c>
      <c r="D2233" s="6">
        <f>Table1[[#This Row],[Kelt_hó]]</f>
        <v>1</v>
      </c>
      <c r="E2233" t="str">
        <f>Table1[[#This Row],[Vevő]]</f>
        <v>BMHSZER Kft</v>
      </c>
      <c r="F2233" t="str">
        <f>Table1[[#This Row],[Termékkör]]</f>
        <v>Vizsgálat</v>
      </c>
      <c r="G2233" s="4">
        <f>Table1[[#This Row],[SzumElad]]</f>
        <v>58700</v>
      </c>
      <c r="H2233" s="7">
        <f>Table1[[#This Row],[Jut_%]]</f>
        <v>10</v>
      </c>
      <c r="I2233" s="4">
        <f>Table1[[#This Row],[Jut]]</f>
        <v>5870</v>
      </c>
      <c r="J2233" s="4">
        <f>Table1[[#This Row],[Column1]]</f>
        <v>0</v>
      </c>
    </row>
    <row r="2234" spans="1:10" hidden="1" x14ac:dyDescent="0.3">
      <c r="A2234" s="2" t="str">
        <f>Table1[[#This Row],[Befolyt]]</f>
        <v>i</v>
      </c>
      <c r="B2234" t="str">
        <f>Table1[[#This Row],[ÜK]]</f>
        <v>Halász Miklós</v>
      </c>
      <c r="C2234" s="3" t="str">
        <f>Table1[[#This Row],[Szla]]</f>
        <v>144/2026</v>
      </c>
      <c r="D2234" s="6">
        <f>Table1[[#This Row],[Kelt_hó]]</f>
        <v>1</v>
      </c>
      <c r="E2234" t="str">
        <f>Table1[[#This Row],[Vevő]]</f>
        <v>BMHSZER Kft</v>
      </c>
      <c r="F2234" t="str">
        <f>Table1[[#This Row],[Termékkör]]</f>
        <v>Lánc függesztékek</v>
      </c>
      <c r="G2234" s="4">
        <f>Table1[[#This Row],[SzumElad]]</f>
        <v>560</v>
      </c>
      <c r="H2234" s="7">
        <f>Table1[[#This Row],[Jut_%]]</f>
        <v>5</v>
      </c>
      <c r="I2234" s="4">
        <f>Table1[[#This Row],[Jut]]</f>
        <v>28</v>
      </c>
      <c r="J2234" s="4">
        <f>Table1[[#This Row],[Column1]]</f>
        <v>0</v>
      </c>
    </row>
    <row r="2235" spans="1:10" hidden="1" x14ac:dyDescent="0.3">
      <c r="A2235" s="2" t="str">
        <f>Table1[[#This Row],[Befolyt]]</f>
        <v>i</v>
      </c>
      <c r="B2235" t="str">
        <f>Table1[[#This Row],[ÜK]]</f>
        <v>Halász Miklós</v>
      </c>
      <c r="C2235" s="3" t="str">
        <f>Table1[[#This Row],[Szla]]</f>
        <v>144/2026</v>
      </c>
      <c r="D2235" s="6">
        <f>Table1[[#This Row],[Kelt_hó]]</f>
        <v>1</v>
      </c>
      <c r="E2235" t="str">
        <f>Table1[[#This Row],[Vevő]]</f>
        <v>BMHSZER Kft</v>
      </c>
      <c r="F2235" t="str">
        <f>Table1[[#This Row],[Termékkör]]</f>
        <v>Saját munka</v>
      </c>
      <c r="G2235" s="4">
        <f>Table1[[#This Row],[SzumElad]]</f>
        <v>6000</v>
      </c>
      <c r="H2235" s="7">
        <f>Table1[[#This Row],[Jut_%]]</f>
        <v>0</v>
      </c>
      <c r="I2235" s="4">
        <f>Table1[[#This Row],[Jut]]</f>
        <v>0</v>
      </c>
      <c r="J2235" s="4">
        <f>Table1[[#This Row],[Column1]]</f>
        <v>0</v>
      </c>
    </row>
    <row r="2236" spans="1:10" hidden="1" x14ac:dyDescent="0.3">
      <c r="A2236" s="2" t="str">
        <f>Table1[[#This Row],[Befolyt]]</f>
        <v>i</v>
      </c>
      <c r="B2236" t="str">
        <f>Table1[[#This Row],[ÜK]]</f>
        <v>Halász Miklós</v>
      </c>
      <c r="C2236" s="3" t="str">
        <f>Table1[[#This Row],[Szla]]</f>
        <v>144/2026</v>
      </c>
      <c r="D2236" s="6">
        <f>Table1[[#This Row],[Kelt_hó]]</f>
        <v>1</v>
      </c>
      <c r="E2236" t="str">
        <f>Table1[[#This Row],[Vevő]]</f>
        <v>BMHSZER Kft</v>
      </c>
      <c r="F2236" t="str">
        <f>Table1[[#This Row],[Termékkör]]</f>
        <v>Lánc függesztékek</v>
      </c>
      <c r="G2236" s="4">
        <f>Table1[[#This Row],[SzumElad]]</f>
        <v>5400</v>
      </c>
      <c r="H2236" s="7">
        <f>Table1[[#This Row],[Jut_%]]</f>
        <v>5</v>
      </c>
      <c r="I2236" s="4">
        <f>Table1[[#This Row],[Jut]]</f>
        <v>270</v>
      </c>
      <c r="J2236" s="4">
        <f>Table1[[#This Row],[Column1]]</f>
        <v>0</v>
      </c>
    </row>
    <row r="2237" spans="1:10" hidden="1" x14ac:dyDescent="0.3">
      <c r="A2237" s="2" t="str">
        <f>Table1[[#This Row],[Befolyt]]</f>
        <v>i</v>
      </c>
      <c r="B2237" t="str">
        <f>Table1[[#This Row],[ÜK]]</f>
        <v>Halász Miklós</v>
      </c>
      <c r="C2237" s="3" t="str">
        <f>Table1[[#This Row],[Szla]]</f>
        <v>144/2026</v>
      </c>
      <c r="D2237" s="6">
        <f>Table1[[#This Row],[Kelt_hó]]</f>
        <v>1</v>
      </c>
      <c r="E2237" t="str">
        <f>Table1[[#This Row],[Vevő]]</f>
        <v>BMHSZER Kft</v>
      </c>
      <c r="F2237" t="str">
        <f>Table1[[#This Row],[Termékkör]]</f>
        <v>Lánc függesztékek</v>
      </c>
      <c r="G2237" s="4">
        <f>Table1[[#This Row],[SzumElad]]</f>
        <v>25880</v>
      </c>
      <c r="H2237" s="7">
        <f>Table1[[#This Row],[Jut_%]]</f>
        <v>5</v>
      </c>
      <c r="I2237" s="4">
        <f>Table1[[#This Row],[Jut]]</f>
        <v>1294</v>
      </c>
      <c r="J2237" s="4">
        <f>Table1[[#This Row],[Column1]]</f>
        <v>0</v>
      </c>
    </row>
    <row r="2238" spans="1:10" hidden="1" x14ac:dyDescent="0.3">
      <c r="A2238" s="2" t="str">
        <f>Table1[[#This Row],[Befolyt]]</f>
        <v>i</v>
      </c>
      <c r="B2238" t="str">
        <f>Table1[[#This Row],[ÜK]]</f>
        <v>Halász Miklós</v>
      </c>
      <c r="C2238" s="3" t="str">
        <f>Table1[[#This Row],[Szla]]</f>
        <v>144/2026</v>
      </c>
      <c r="D2238" s="6">
        <f>Table1[[#This Row],[Kelt_hó]]</f>
        <v>1</v>
      </c>
      <c r="E2238" t="str">
        <f>Table1[[#This Row],[Vevő]]</f>
        <v>BMHSZER Kft</v>
      </c>
      <c r="F2238" t="str">
        <f>Table1[[#This Row],[Termékkör]]</f>
        <v>Lánc függesztékek</v>
      </c>
      <c r="G2238" s="4">
        <f>Table1[[#This Row],[SzumElad]]</f>
        <v>1340</v>
      </c>
      <c r="H2238" s="7">
        <f>Table1[[#This Row],[Jut_%]]</f>
        <v>5</v>
      </c>
      <c r="I2238" s="4">
        <f>Table1[[#This Row],[Jut]]</f>
        <v>67</v>
      </c>
      <c r="J2238" s="4">
        <f>Table1[[#This Row],[Column1]]</f>
        <v>0</v>
      </c>
    </row>
    <row r="2239" spans="1:10" hidden="1" x14ac:dyDescent="0.3">
      <c r="A2239" s="2" t="str">
        <f>Table1[[#This Row],[Befolyt]]</f>
        <v>i</v>
      </c>
      <c r="B2239" t="str">
        <f>Table1[[#This Row],[ÜK]]</f>
        <v>Halász Miklós</v>
      </c>
      <c r="C2239" s="3" t="str">
        <f>Table1[[#This Row],[Szla]]</f>
        <v>143/2026</v>
      </c>
      <c r="D2239" s="6">
        <f>Table1[[#This Row],[Kelt_hó]]</f>
        <v>1</v>
      </c>
      <c r="E2239" t="str">
        <f>Table1[[#This Row],[Vevő]]</f>
        <v>Délút Építőipari és Bányászati Kft</v>
      </c>
      <c r="F2239" t="str">
        <f>Table1[[#This Row],[Termékkör]]</f>
        <v>Vizsgálat</v>
      </c>
      <c r="G2239" s="4">
        <f>Table1[[#This Row],[SzumElad]]</f>
        <v>199100</v>
      </c>
      <c r="H2239" s="7">
        <f>Table1[[#This Row],[Jut_%]]</f>
        <v>10</v>
      </c>
      <c r="I2239" s="4">
        <f>Table1[[#This Row],[Jut]]</f>
        <v>19910</v>
      </c>
      <c r="J2239" s="4">
        <f>Table1[[#This Row],[Column1]]</f>
        <v>0</v>
      </c>
    </row>
    <row r="2240" spans="1:10" hidden="1" x14ac:dyDescent="0.3">
      <c r="A2240" s="2" t="str">
        <f>Table1[[#This Row],[Befolyt]]</f>
        <v>i</v>
      </c>
      <c r="B2240" t="str">
        <f>Table1[[#This Row],[ÜK]]</f>
        <v>Halász Miklós</v>
      </c>
      <c r="C2240" s="3" t="str">
        <f>Table1[[#This Row],[Szla]]</f>
        <v>143/2026</v>
      </c>
      <c r="D2240" s="6">
        <f>Table1[[#This Row],[Kelt_hó]]</f>
        <v>1</v>
      </c>
      <c r="E2240" t="str">
        <f>Table1[[#This Row],[Vevő]]</f>
        <v>Délút Építőipari és Bányászati Kft</v>
      </c>
      <c r="F2240" t="str">
        <f>Table1[[#This Row],[Termékkör]]</f>
        <v>Lánc függesztékek</v>
      </c>
      <c r="G2240" s="4">
        <f>Table1[[#This Row],[SzumElad]]</f>
        <v>2950</v>
      </c>
      <c r="H2240" s="7">
        <f>Table1[[#This Row],[Jut_%]]</f>
        <v>5</v>
      </c>
      <c r="I2240" s="4">
        <f>Table1[[#This Row],[Jut]]</f>
        <v>147.5</v>
      </c>
      <c r="J2240" s="4">
        <f>Table1[[#This Row],[Column1]]</f>
        <v>0</v>
      </c>
    </row>
    <row r="2241" spans="1:10" hidden="1" x14ac:dyDescent="0.3">
      <c r="A2241" s="2" t="str">
        <f>Table1[[#This Row],[Befolyt]]</f>
        <v>i</v>
      </c>
      <c r="B2241" t="str">
        <f>Table1[[#This Row],[ÜK]]</f>
        <v>Halász Miklós</v>
      </c>
      <c r="C2241" s="3" t="str">
        <f>Table1[[#This Row],[Szla]]</f>
        <v>143/2026</v>
      </c>
      <c r="D2241" s="6">
        <f>Table1[[#This Row],[Kelt_hó]]</f>
        <v>1</v>
      </c>
      <c r="E2241" t="str">
        <f>Table1[[#This Row],[Vevő]]</f>
        <v>Délút Építőipari és Bányászati Kft</v>
      </c>
      <c r="F2241" t="str">
        <f>Table1[[#This Row],[Termékkör]]</f>
        <v>Lánc függesztékek</v>
      </c>
      <c r="G2241" s="4">
        <f>Table1[[#This Row],[SzumElad]]</f>
        <v>2460</v>
      </c>
      <c r="H2241" s="7">
        <f>Table1[[#This Row],[Jut_%]]</f>
        <v>5</v>
      </c>
      <c r="I2241" s="4">
        <f>Table1[[#This Row],[Jut]]</f>
        <v>123</v>
      </c>
      <c r="J2241" s="4">
        <f>Table1[[#This Row],[Column1]]</f>
        <v>0</v>
      </c>
    </row>
    <row r="2242" spans="1:10" hidden="1" x14ac:dyDescent="0.3">
      <c r="A2242" s="2" t="str">
        <f>Table1[[#This Row],[Befolyt]]</f>
        <v>i</v>
      </c>
      <c r="B2242" t="str">
        <f>Table1[[#This Row],[ÜK]]</f>
        <v>Halász Miklós</v>
      </c>
      <c r="C2242" s="3" t="str">
        <f>Table1[[#This Row],[Szla]]</f>
        <v>143/2026</v>
      </c>
      <c r="D2242" s="6">
        <f>Table1[[#This Row],[Kelt_hó]]</f>
        <v>1</v>
      </c>
      <c r="E2242" t="str">
        <f>Table1[[#This Row],[Vevő]]</f>
        <v>Délút Építőipari és Bányászati Kft</v>
      </c>
      <c r="F2242" t="str">
        <f>Table1[[#This Row],[Termékkör]]</f>
        <v>Rakományrögzítők</v>
      </c>
      <c r="G2242" s="4">
        <f>Table1[[#This Row],[SzumElad]]</f>
        <v>19000</v>
      </c>
      <c r="H2242" s="7">
        <f>Table1[[#This Row],[Jut_%]]</f>
        <v>5</v>
      </c>
      <c r="I2242" s="4">
        <f>Table1[[#This Row],[Jut]]</f>
        <v>950</v>
      </c>
      <c r="J2242" s="4">
        <f>Table1[[#This Row],[Column1]]</f>
        <v>0</v>
      </c>
    </row>
    <row r="2243" spans="1:10" hidden="1" x14ac:dyDescent="0.3">
      <c r="A2243" s="2" t="str">
        <f>Table1[[#This Row],[Befolyt]]</f>
        <v>i</v>
      </c>
      <c r="B2243" t="str">
        <f>Table1[[#This Row],[ÜK]]</f>
        <v>Halász Miklós</v>
      </c>
      <c r="C2243" s="3" t="str">
        <f>Table1[[#This Row],[Szla]]</f>
        <v>143/2026</v>
      </c>
      <c r="D2243" s="6">
        <f>Table1[[#This Row],[Kelt_hó]]</f>
        <v>1</v>
      </c>
      <c r="E2243" t="str">
        <f>Table1[[#This Row],[Vevő]]</f>
        <v>Délút Építőipari és Bányászati Kft</v>
      </c>
      <c r="F2243" t="str">
        <f>Table1[[#This Row],[Termékkör]]</f>
        <v>Lánc függesztékek</v>
      </c>
      <c r="G2243" s="4">
        <f>Table1[[#This Row],[SzumElad]]</f>
        <v>3640</v>
      </c>
      <c r="H2243" s="7">
        <f>Table1[[#This Row],[Jut_%]]</f>
        <v>5</v>
      </c>
      <c r="I2243" s="4">
        <f>Table1[[#This Row],[Jut]]</f>
        <v>182</v>
      </c>
      <c r="J2243" s="4">
        <f>Table1[[#This Row],[Column1]]</f>
        <v>0</v>
      </c>
    </row>
    <row r="2244" spans="1:10" hidden="1" x14ac:dyDescent="0.3">
      <c r="A2244" s="2" t="str">
        <f>Table1[[#This Row],[Befolyt]]</f>
        <v>i</v>
      </c>
      <c r="B2244" t="str">
        <f>Table1[[#This Row],[ÜK]]</f>
        <v>Halász Miklós</v>
      </c>
      <c r="C2244" s="3" t="str">
        <f>Table1[[#This Row],[Szla]]</f>
        <v>143/2026</v>
      </c>
      <c r="D2244" s="6">
        <f>Table1[[#This Row],[Kelt_hó]]</f>
        <v>1</v>
      </c>
      <c r="E2244" t="str">
        <f>Table1[[#This Row],[Vevő]]</f>
        <v>Délút Építőipari és Bányászati Kft</v>
      </c>
      <c r="F2244" t="str">
        <f>Table1[[#This Row],[Termékkör]]</f>
        <v>Lánc függesztékek</v>
      </c>
      <c r="G2244" s="4">
        <f>Table1[[#This Row],[SzumElad]]</f>
        <v>16200</v>
      </c>
      <c r="H2244" s="7">
        <f>Table1[[#This Row],[Jut_%]]</f>
        <v>5</v>
      </c>
      <c r="I2244" s="4">
        <f>Table1[[#This Row],[Jut]]</f>
        <v>810</v>
      </c>
      <c r="J2244" s="4">
        <f>Table1[[#This Row],[Column1]]</f>
        <v>0</v>
      </c>
    </row>
    <row r="2245" spans="1:10" hidden="1" x14ac:dyDescent="0.3">
      <c r="A2245" s="2" t="str">
        <f>Table1[[#This Row],[Befolyt]]</f>
        <v>i</v>
      </c>
      <c r="B2245" t="str">
        <f>Table1[[#This Row],[ÜK]]</f>
        <v>Halász Miklós</v>
      </c>
      <c r="C2245" s="3" t="str">
        <f>Table1[[#This Row],[Szla]]</f>
        <v>143/2026</v>
      </c>
      <c r="D2245" s="6">
        <f>Table1[[#This Row],[Kelt_hó]]</f>
        <v>1</v>
      </c>
      <c r="E2245" t="str">
        <f>Table1[[#This Row],[Vevő]]</f>
        <v>Délút Építőipari és Bányászati Kft</v>
      </c>
      <c r="F2245" t="str">
        <f>Table1[[#This Row],[Termékkör]]</f>
        <v>Lánc függesztékek</v>
      </c>
      <c r="G2245" s="4">
        <f>Table1[[#This Row],[SzumElad]]</f>
        <v>7940</v>
      </c>
      <c r="H2245" s="7">
        <f>Table1[[#This Row],[Jut_%]]</f>
        <v>5</v>
      </c>
      <c r="I2245" s="4">
        <f>Table1[[#This Row],[Jut]]</f>
        <v>397</v>
      </c>
      <c r="J2245" s="4">
        <f>Table1[[#This Row],[Column1]]</f>
        <v>0</v>
      </c>
    </row>
    <row r="2246" spans="1:10" hidden="1" x14ac:dyDescent="0.3">
      <c r="A2246" s="2" t="str">
        <f>Table1[[#This Row],[Befolyt]]</f>
        <v>i</v>
      </c>
      <c r="B2246" t="str">
        <f>Table1[[#This Row],[ÜK]]</f>
        <v>Halász Miklós</v>
      </c>
      <c r="C2246" s="3" t="str">
        <f>Table1[[#This Row],[Szla]]</f>
        <v>143/2026</v>
      </c>
      <c r="D2246" s="6">
        <f>Table1[[#This Row],[Kelt_hó]]</f>
        <v>1</v>
      </c>
      <c r="E2246" t="str">
        <f>Table1[[#This Row],[Vevő]]</f>
        <v>Délút Építőipari és Bányászati Kft</v>
      </c>
      <c r="F2246" t="str">
        <f>Table1[[#This Row],[Termékkör]]</f>
        <v>Saját munka</v>
      </c>
      <c r="G2246" s="4">
        <f>Table1[[#This Row],[SzumElad]]</f>
        <v>18000</v>
      </c>
      <c r="H2246" s="7">
        <f>Table1[[#This Row],[Jut_%]]</f>
        <v>0</v>
      </c>
      <c r="I2246" s="4">
        <f>Table1[[#This Row],[Jut]]</f>
        <v>0</v>
      </c>
      <c r="J2246" s="4">
        <f>Table1[[#This Row],[Column1]]</f>
        <v>0</v>
      </c>
    </row>
    <row r="2247" spans="1:10" hidden="1" x14ac:dyDescent="0.3">
      <c r="A2247" s="2" t="str">
        <f>Table1[[#This Row],[Befolyt]]</f>
        <v>i</v>
      </c>
      <c r="B2247" t="str">
        <f>Table1[[#This Row],[ÜK]]</f>
        <v>Halász Miklós</v>
      </c>
      <c r="C2247" s="3" t="str">
        <f>Table1[[#This Row],[Szla]]</f>
        <v>143/2026</v>
      </c>
      <c r="D2247" s="6">
        <f>Table1[[#This Row],[Kelt_hó]]</f>
        <v>1</v>
      </c>
      <c r="E2247" t="str">
        <f>Table1[[#This Row],[Vevő]]</f>
        <v>Délút Építőipari és Bányászati Kft</v>
      </c>
      <c r="F2247" t="str">
        <f>Table1[[#This Row],[Termékkör]]</f>
        <v>Lánc függesztékek</v>
      </c>
      <c r="G2247" s="4">
        <f>Table1[[#This Row],[SzumElad]]</f>
        <v>24960</v>
      </c>
      <c r="H2247" s="7">
        <f>Table1[[#This Row],[Jut_%]]</f>
        <v>5</v>
      </c>
      <c r="I2247" s="4">
        <f>Table1[[#This Row],[Jut]]</f>
        <v>1248</v>
      </c>
      <c r="J2247" s="4">
        <f>Table1[[#This Row],[Column1]]</f>
        <v>0</v>
      </c>
    </row>
    <row r="2248" spans="1:10" hidden="1" x14ac:dyDescent="0.3">
      <c r="A2248" s="2" t="str">
        <f>Table1[[#This Row],[Befolyt]]</f>
        <v>i</v>
      </c>
      <c r="B2248" t="str">
        <f>Table1[[#This Row],[ÜK]]</f>
        <v>Halász Miklós</v>
      </c>
      <c r="C2248" s="3" t="str">
        <f>Table1[[#This Row],[Szla]]</f>
        <v>143/2026</v>
      </c>
      <c r="D2248" s="6">
        <f>Table1[[#This Row],[Kelt_hó]]</f>
        <v>1</v>
      </c>
      <c r="E2248" t="str">
        <f>Table1[[#This Row],[Vevő]]</f>
        <v>Délút Építőipari és Bányászati Kft</v>
      </c>
      <c r="F2248" t="str">
        <f>Table1[[#This Row],[Termékkör]]</f>
        <v>Lánc függesztékek</v>
      </c>
      <c r="G2248" s="4">
        <f>Table1[[#This Row],[SzumElad]]</f>
        <v>34560</v>
      </c>
      <c r="H2248" s="7">
        <f>Table1[[#This Row],[Jut_%]]</f>
        <v>5</v>
      </c>
      <c r="I2248" s="4">
        <f>Table1[[#This Row],[Jut]]</f>
        <v>1728</v>
      </c>
      <c r="J2248" s="4">
        <f>Table1[[#This Row],[Column1]]</f>
        <v>0</v>
      </c>
    </row>
    <row r="2249" spans="1:10" hidden="1" x14ac:dyDescent="0.3">
      <c r="A2249" s="2" t="str">
        <f>Table1[[#This Row],[Befolyt]]</f>
        <v>i</v>
      </c>
      <c r="B2249" t="str">
        <f>Table1[[#This Row],[ÜK]]</f>
        <v>Halász Miklós</v>
      </c>
      <c r="C2249" s="3" t="str">
        <f>Table1[[#This Row],[Szla]]</f>
        <v>143/2026</v>
      </c>
      <c r="D2249" s="6">
        <f>Table1[[#This Row],[Kelt_hó]]</f>
        <v>1</v>
      </c>
      <c r="E2249" t="str">
        <f>Table1[[#This Row],[Vevő]]</f>
        <v>Délút Építőipari és Bányászati Kft</v>
      </c>
      <c r="F2249" t="str">
        <f>Table1[[#This Row],[Termékkör]]</f>
        <v>Lánc függesztékek</v>
      </c>
      <c r="G2249" s="4">
        <f>Table1[[#This Row],[SzumElad]]</f>
        <v>5340</v>
      </c>
      <c r="H2249" s="7">
        <f>Table1[[#This Row],[Jut_%]]</f>
        <v>5</v>
      </c>
      <c r="I2249" s="4">
        <f>Table1[[#This Row],[Jut]]</f>
        <v>267</v>
      </c>
      <c r="J2249" s="4">
        <f>Table1[[#This Row],[Column1]]</f>
        <v>0</v>
      </c>
    </row>
    <row r="2250" spans="1:10" hidden="1" x14ac:dyDescent="0.3">
      <c r="A2250" s="2" t="str">
        <f>Table1[[#This Row],[Befolyt]]</f>
        <v>i</v>
      </c>
      <c r="B2250" t="str">
        <f>Table1[[#This Row],[ÜK]]</f>
        <v>Halász Miklós</v>
      </c>
      <c r="C2250" s="3" t="str">
        <f>Table1[[#This Row],[Szla]]</f>
        <v>143/2026</v>
      </c>
      <c r="D2250" s="6">
        <f>Table1[[#This Row],[Kelt_hó]]</f>
        <v>1</v>
      </c>
      <c r="E2250" t="str">
        <f>Table1[[#This Row],[Vevő]]</f>
        <v>Délút Építőipari és Bányászati Kft</v>
      </c>
      <c r="F2250" t="str">
        <f>Table1[[#This Row],[Termékkör]]</f>
        <v>Lánc függesztékek</v>
      </c>
      <c r="G2250" s="4">
        <f>Table1[[#This Row],[SzumElad]]</f>
        <v>1485</v>
      </c>
      <c r="H2250" s="7">
        <f>Table1[[#This Row],[Jut_%]]</f>
        <v>5</v>
      </c>
      <c r="I2250" s="4">
        <f>Table1[[#This Row],[Jut]]</f>
        <v>74.25</v>
      </c>
      <c r="J2250" s="4">
        <f>Table1[[#This Row],[Column1]]</f>
        <v>0</v>
      </c>
    </row>
    <row r="2251" spans="1:10" hidden="1" x14ac:dyDescent="0.3">
      <c r="A2251" s="2" t="str">
        <f>Table1[[#This Row],[Befolyt]]</f>
        <v>i</v>
      </c>
      <c r="B2251" t="str">
        <f>Table1[[#This Row],[ÜK]]</f>
        <v>Halász Miklós</v>
      </c>
      <c r="C2251" s="3" t="str">
        <f>Table1[[#This Row],[Szla]]</f>
        <v>143/2026</v>
      </c>
      <c r="D2251" s="6">
        <f>Table1[[#This Row],[Kelt_hó]]</f>
        <v>1</v>
      </c>
      <c r="E2251" t="str">
        <f>Table1[[#This Row],[Vevő]]</f>
        <v>Délút Építőipari és Bányászati Kft</v>
      </c>
      <c r="F2251" t="str">
        <f>Table1[[#This Row],[Termékkör]]</f>
        <v>Lánc függesztékek</v>
      </c>
      <c r="G2251" s="4">
        <f>Table1[[#This Row],[SzumElad]]</f>
        <v>2680</v>
      </c>
      <c r="H2251" s="7">
        <f>Table1[[#This Row],[Jut_%]]</f>
        <v>5</v>
      </c>
      <c r="I2251" s="4">
        <f>Table1[[#This Row],[Jut]]</f>
        <v>134</v>
      </c>
      <c r="J2251" s="4">
        <f>Table1[[#This Row],[Column1]]</f>
        <v>0</v>
      </c>
    </row>
    <row r="2252" spans="1:10" hidden="1" x14ac:dyDescent="0.3">
      <c r="A2252" s="2" t="str">
        <f>Table1[[#This Row],[Befolyt]]</f>
        <v>i</v>
      </c>
      <c r="B2252" t="str">
        <f>Table1[[#This Row],[ÜK]]</f>
        <v>Halász Miklós</v>
      </c>
      <c r="C2252" s="3" t="str">
        <f>Table1[[#This Row],[Szla]]</f>
        <v>143/2026</v>
      </c>
      <c r="D2252" s="6">
        <f>Table1[[#This Row],[Kelt_hó]]</f>
        <v>1</v>
      </c>
      <c r="E2252" t="str">
        <f>Table1[[#This Row],[Vevő]]</f>
        <v>Délút Építőipari és Bányászati Kft</v>
      </c>
      <c r="F2252" t="str">
        <f>Table1[[#This Row],[Termékkör]]</f>
        <v>Lánc függesztékek</v>
      </c>
      <c r="G2252" s="4">
        <f>Table1[[#This Row],[SzumElad]]</f>
        <v>32576</v>
      </c>
      <c r="H2252" s="7">
        <f>Table1[[#This Row],[Jut_%]]</f>
        <v>5</v>
      </c>
      <c r="I2252" s="4">
        <f>Table1[[#This Row],[Jut]]</f>
        <v>1628.8</v>
      </c>
      <c r="J2252" s="4">
        <f>Table1[[#This Row],[Column1]]</f>
        <v>0</v>
      </c>
    </row>
    <row r="2253" spans="1:10" hidden="1" x14ac:dyDescent="0.3">
      <c r="A2253" s="2" t="str">
        <f>Table1[[#This Row],[Befolyt]]</f>
        <v>i</v>
      </c>
      <c r="B2253" t="str">
        <f>Table1[[#This Row],[ÜK]]</f>
        <v>Halász Miklós</v>
      </c>
      <c r="C2253" s="3" t="str">
        <f>Table1[[#This Row],[Szla]]</f>
        <v>142/2026</v>
      </c>
      <c r="D2253" s="6">
        <f>Table1[[#This Row],[Kelt_hó]]</f>
        <v>1</v>
      </c>
      <c r="E2253" t="str">
        <f>Table1[[#This Row],[Vevő]]</f>
        <v>Mvstore Kft.</v>
      </c>
      <c r="F2253" t="str">
        <f>Table1[[#This Row],[Termékkör]]</f>
        <v>Rakományrögzítők</v>
      </c>
      <c r="G2253" s="4">
        <f>Table1[[#This Row],[SzumElad]]</f>
        <v>7800</v>
      </c>
      <c r="H2253" s="7">
        <f>Table1[[#This Row],[Jut_%]]</f>
        <v>0.9</v>
      </c>
      <c r="I2253" s="4">
        <f>Table1[[#This Row],[Jut]]</f>
        <v>70.2</v>
      </c>
      <c r="J2253" s="4">
        <f>Table1[[#This Row],[Column1]]</f>
        <v>0</v>
      </c>
    </row>
    <row r="2254" spans="1:10" hidden="1" x14ac:dyDescent="0.3">
      <c r="A2254" s="2" t="str">
        <f>Table1[[#This Row],[Befolyt]]</f>
        <v>i</v>
      </c>
      <c r="B2254" t="str">
        <f>Table1[[#This Row],[ÜK]]</f>
        <v>Molnár Ferenc</v>
      </c>
      <c r="C2254" s="3" t="str">
        <f>Table1[[#This Row],[Szla]]</f>
        <v>141/2026</v>
      </c>
      <c r="D2254" s="6">
        <f>Table1[[#This Row],[Kelt_hó]]</f>
        <v>1</v>
      </c>
      <c r="E2254" t="str">
        <f>Table1[[#This Row],[Vevő]]</f>
        <v>Salzgitter Mannesmann Acélkereskedelmi Kft.</v>
      </c>
      <c r="F2254" t="str">
        <f>Table1[[#This Row],[Termékkör]]</f>
        <v>Lánc függesztékek</v>
      </c>
      <c r="G2254" s="4">
        <f>Table1[[#This Row],[SzumElad]]</f>
        <v>10180</v>
      </c>
      <c r="H2254" s="7">
        <f>Table1[[#This Row],[Jut_%]]</f>
        <v>5</v>
      </c>
      <c r="I2254" s="4">
        <f>Table1[[#This Row],[Jut]]</f>
        <v>509</v>
      </c>
      <c r="J2254" s="4">
        <f>Table1[[#This Row],[Column1]]</f>
        <v>1</v>
      </c>
    </row>
    <row r="2255" spans="1:10" hidden="1" x14ac:dyDescent="0.3">
      <c r="A2255" s="2" t="str">
        <f>Table1[[#This Row],[Befolyt]]</f>
        <v>i</v>
      </c>
      <c r="B2255" t="str">
        <f>Table1[[#This Row],[ÜK]]</f>
        <v>Simon Jenő</v>
      </c>
      <c r="C2255" s="3" t="str">
        <f>Table1[[#This Row],[Szla]]</f>
        <v>140/2026</v>
      </c>
      <c r="D2255" s="6">
        <f>Table1[[#This Row],[Kelt_hó]]</f>
        <v>1</v>
      </c>
      <c r="E2255" t="str">
        <f>Table1[[#This Row],[Vevő]]</f>
        <v>Inter-Tefu Kft.</v>
      </c>
      <c r="F2255" t="str">
        <f>Table1[[#This Row],[Termékkör]]</f>
        <v>Textilkötelek hevederek</v>
      </c>
      <c r="G2255" s="4">
        <f>Table1[[#This Row],[SzumElad]]</f>
        <v>82400</v>
      </c>
      <c r="H2255" s="7">
        <f>Table1[[#This Row],[Jut_%]]</f>
        <v>10</v>
      </c>
      <c r="I2255" s="4">
        <f>Table1[[#This Row],[Jut]]</f>
        <v>8240</v>
      </c>
      <c r="J2255" s="4">
        <f>Table1[[#This Row],[Column1]]</f>
        <v>1</v>
      </c>
    </row>
    <row r="2256" spans="1:10" hidden="1" x14ac:dyDescent="0.3">
      <c r="A2256" s="2" t="str">
        <f>Table1[[#This Row],[Befolyt]]</f>
        <v>i</v>
      </c>
      <c r="B2256" t="str">
        <f>Table1[[#This Row],[ÜK]]</f>
        <v>Molnár Ferenc</v>
      </c>
      <c r="C2256" s="3" t="str">
        <f>Table1[[#This Row],[Szla]]</f>
        <v>139/2026</v>
      </c>
      <c r="D2256" s="6">
        <f>Table1[[#This Row],[Kelt_hó]]</f>
        <v>1</v>
      </c>
      <c r="E2256" t="str">
        <f>Table1[[#This Row],[Vevő]]</f>
        <v>Alukol Kft.</v>
      </c>
      <c r="F2256" t="str">
        <f>Table1[[#This Row],[Termékkör]]</f>
        <v>Textilkötelek hevederek</v>
      </c>
      <c r="G2256" s="4">
        <f>Table1[[#This Row],[SzumElad]]</f>
        <v>12400</v>
      </c>
      <c r="H2256" s="7">
        <f>Table1[[#This Row],[Jut_%]]</f>
        <v>10</v>
      </c>
      <c r="I2256" s="4">
        <f>Table1[[#This Row],[Jut]]</f>
        <v>1240</v>
      </c>
      <c r="J2256" s="4">
        <f>Table1[[#This Row],[Column1]]</f>
        <v>1</v>
      </c>
    </row>
    <row r="2257" spans="1:10" hidden="1" x14ac:dyDescent="0.3">
      <c r="A2257" s="2" t="str">
        <f>Table1[[#This Row],[Befolyt]]</f>
        <v>i</v>
      </c>
      <c r="B2257" t="str">
        <f>Table1[[#This Row],[ÜK]]</f>
        <v>Halász Miklós</v>
      </c>
      <c r="C2257" s="3" t="str">
        <f>Table1[[#This Row],[Szla]]</f>
        <v>138/2026</v>
      </c>
      <c r="D2257" s="6">
        <f>Table1[[#This Row],[Kelt_hó]]</f>
        <v>1</v>
      </c>
      <c r="E2257" t="str">
        <f>Table1[[#This Row],[Vevő]]</f>
        <v>MKIF  VIA Úthálózat Üzemeltető Zrt.</v>
      </c>
      <c r="F2257" t="str">
        <f>Table1[[#This Row],[Termékkör]]</f>
        <v>Megfogók</v>
      </c>
      <c r="G2257" s="4">
        <f>Table1[[#This Row],[SzumElad]]</f>
        <v>116580</v>
      </c>
      <c r="H2257" s="7">
        <f>Table1[[#This Row],[Jut_%]]</f>
        <v>8</v>
      </c>
      <c r="I2257" s="4">
        <f>Table1[[#This Row],[Jut]]</f>
        <v>9326.4</v>
      </c>
      <c r="J2257" s="4">
        <f>Table1[[#This Row],[Column1]]</f>
        <v>0</v>
      </c>
    </row>
    <row r="2258" spans="1:10" hidden="1" x14ac:dyDescent="0.3">
      <c r="A2258" s="2" t="str">
        <f>Table1[[#This Row],[Befolyt]]</f>
        <v>i</v>
      </c>
      <c r="B2258" t="str">
        <f>Table1[[#This Row],[ÜK]]</f>
        <v>Halász Miklós</v>
      </c>
      <c r="C2258" s="3" t="str">
        <f>Table1[[#This Row],[Szla]]</f>
        <v>138/2026</v>
      </c>
      <c r="D2258" s="6">
        <f>Table1[[#This Row],[Kelt_hó]]</f>
        <v>1</v>
      </c>
      <c r="E2258" t="str">
        <f>Table1[[#This Row],[Vevő]]</f>
        <v>MKIF  VIA Úthálózat Üzemeltető Zrt.</v>
      </c>
      <c r="F2258" t="str">
        <f>Table1[[#This Row],[Termékkör]]</f>
        <v>Fuvar</v>
      </c>
      <c r="G2258" s="4">
        <f>Table1[[#This Row],[SzumElad]]</f>
        <v>0</v>
      </c>
      <c r="H2258" s="7">
        <f>Table1[[#This Row],[Jut_%]]</f>
        <v>0</v>
      </c>
      <c r="I2258" s="4">
        <f>Table1[[#This Row],[Jut]]</f>
        <v>0</v>
      </c>
      <c r="J2258" s="4">
        <f>Table1[[#This Row],[Column1]]</f>
        <v>0</v>
      </c>
    </row>
    <row r="2259" spans="1:10" hidden="1" x14ac:dyDescent="0.3">
      <c r="A2259" s="2" t="str">
        <f>Table1[[#This Row],[Befolyt]]</f>
        <v>i</v>
      </c>
      <c r="B2259" t="str">
        <f>Table1[[#This Row],[ÜK]]</f>
        <v>Molnár Ferenc</v>
      </c>
      <c r="C2259" s="3" t="str">
        <f>Table1[[#This Row],[Szla]]</f>
        <v>137/2026</v>
      </c>
      <c r="D2259" s="6">
        <f>Table1[[#This Row],[Kelt_hó]]</f>
        <v>1</v>
      </c>
      <c r="E2259" t="str">
        <f>Table1[[#This Row],[Vevő]]</f>
        <v>TLC Kft.</v>
      </c>
      <c r="F2259" t="str">
        <f>Table1[[#This Row],[Termékkör]]</f>
        <v>Lánc függesztékek</v>
      </c>
      <c r="G2259" s="4">
        <f>Table1[[#This Row],[SzumElad]]</f>
        <v>24800</v>
      </c>
      <c r="H2259" s="7">
        <f>Table1[[#This Row],[Jut_%]]</f>
        <v>2.0299999999999998</v>
      </c>
      <c r="I2259" s="4">
        <f>Table1[[#This Row],[Jut]]</f>
        <v>503.43999999999994</v>
      </c>
      <c r="J2259" s="4">
        <f>Table1[[#This Row],[Column1]]</f>
        <v>0</v>
      </c>
    </row>
    <row r="2260" spans="1:10" hidden="1" x14ac:dyDescent="0.3">
      <c r="A2260" s="2" t="str">
        <f>Table1[[#This Row],[Befolyt]]</f>
        <v>i</v>
      </c>
      <c r="B2260" t="str">
        <f>Table1[[#This Row],[ÜK]]</f>
        <v>Molnár Ferenc</v>
      </c>
      <c r="C2260" s="3" t="str">
        <f>Table1[[#This Row],[Szla]]</f>
        <v>137/2026</v>
      </c>
      <c r="D2260" s="6">
        <f>Table1[[#This Row],[Kelt_hó]]</f>
        <v>1</v>
      </c>
      <c r="E2260" t="str">
        <f>Table1[[#This Row],[Vevő]]</f>
        <v>TLC Kft.</v>
      </c>
      <c r="F2260" t="str">
        <f>Table1[[#This Row],[Termékkör]]</f>
        <v>Fuvar</v>
      </c>
      <c r="G2260" s="4">
        <f>Table1[[#This Row],[SzumElad]]</f>
        <v>0</v>
      </c>
      <c r="H2260" s="7">
        <f>Table1[[#This Row],[Jut_%]]</f>
        <v>0</v>
      </c>
      <c r="I2260" s="4">
        <f>Table1[[#This Row],[Jut]]</f>
        <v>0</v>
      </c>
      <c r="J2260" s="4">
        <f>Table1[[#This Row],[Column1]]</f>
        <v>0</v>
      </c>
    </row>
    <row r="2261" spans="1:10" hidden="1" x14ac:dyDescent="0.3">
      <c r="A2261" s="2" t="str">
        <f>Table1[[#This Row],[Befolyt]]</f>
        <v>i</v>
      </c>
      <c r="B2261" t="str">
        <f>Table1[[#This Row],[ÜK]]</f>
        <v>Molnár Ferenc</v>
      </c>
      <c r="C2261" s="3" t="str">
        <f>Table1[[#This Row],[Szla]]</f>
        <v>136/2026</v>
      </c>
      <c r="D2261" s="6">
        <f>Table1[[#This Row],[Kelt_hó]]</f>
        <v>1</v>
      </c>
      <c r="E2261" t="str">
        <f>Table1[[#This Row],[Vevő]]</f>
        <v>TLC Kft.</v>
      </c>
      <c r="F2261" t="str">
        <f>Table1[[#This Row],[Termékkör]]</f>
        <v>Lánc függesztékek</v>
      </c>
      <c r="G2261" s="4">
        <f>Table1[[#This Row],[SzumElad]]</f>
        <v>11480</v>
      </c>
      <c r="H2261" s="7">
        <f>Table1[[#This Row],[Jut_%]]</f>
        <v>4.5</v>
      </c>
      <c r="I2261" s="4">
        <f>Table1[[#This Row],[Jut]]</f>
        <v>516.6</v>
      </c>
      <c r="J2261" s="4">
        <f>Table1[[#This Row],[Column1]]</f>
        <v>0</v>
      </c>
    </row>
    <row r="2262" spans="1:10" hidden="1" x14ac:dyDescent="0.3">
      <c r="A2262" s="2" t="str">
        <f>Table1[[#This Row],[Befolyt]]</f>
        <v>i</v>
      </c>
      <c r="B2262" t="str">
        <f>Table1[[#This Row],[ÜK]]</f>
        <v>Molnár Ferenc</v>
      </c>
      <c r="C2262" s="3" t="str">
        <f>Table1[[#This Row],[Szla]]</f>
        <v>136/2026</v>
      </c>
      <c r="D2262" s="6">
        <f>Table1[[#This Row],[Kelt_hó]]</f>
        <v>1</v>
      </c>
      <c r="E2262" t="str">
        <f>Table1[[#This Row],[Vevő]]</f>
        <v>TLC Kft.</v>
      </c>
      <c r="F2262" t="str">
        <f>Table1[[#This Row],[Termékkör]]</f>
        <v>Fuvar</v>
      </c>
      <c r="G2262" s="4">
        <f>Table1[[#This Row],[SzumElad]]</f>
        <v>1850</v>
      </c>
      <c r="H2262" s="7">
        <f>Table1[[#This Row],[Jut_%]]</f>
        <v>0</v>
      </c>
      <c r="I2262" s="4">
        <f>Table1[[#This Row],[Jut]]</f>
        <v>0</v>
      </c>
      <c r="J2262" s="4">
        <f>Table1[[#This Row],[Column1]]</f>
        <v>0</v>
      </c>
    </row>
    <row r="2263" spans="1:10" hidden="1" x14ac:dyDescent="0.3">
      <c r="A2263" s="2" t="str">
        <f>Table1[[#This Row],[Befolyt]]</f>
        <v>i</v>
      </c>
      <c r="B2263" t="str">
        <f>Table1[[#This Row],[ÜK]]</f>
        <v>Horváth István.</v>
      </c>
      <c r="C2263" s="3" t="str">
        <f>Table1[[#This Row],[Szla]]</f>
        <v>135/2026</v>
      </c>
      <c r="D2263" s="6">
        <f>Table1[[#This Row],[Kelt_hó]]</f>
        <v>1</v>
      </c>
      <c r="E2263" t="str">
        <f>Table1[[#This Row],[Vevő]]</f>
        <v>Weinberg '93 Kft.</v>
      </c>
      <c r="F2263" t="str">
        <f>Table1[[#This Row],[Termékkör]]</f>
        <v>Textilkötelek hevederek</v>
      </c>
      <c r="G2263" s="4">
        <f>Table1[[#This Row],[SzumElad]]</f>
        <v>7920</v>
      </c>
      <c r="H2263" s="7">
        <f>Table1[[#This Row],[Jut_%]]</f>
        <v>4.32</v>
      </c>
      <c r="I2263" s="4">
        <f>Table1[[#This Row],[Jut]]</f>
        <v>342.14400000000001</v>
      </c>
      <c r="J2263" s="4">
        <f>Table1[[#This Row],[Column1]]</f>
        <v>0</v>
      </c>
    </row>
    <row r="2264" spans="1:10" hidden="1" x14ac:dyDescent="0.3">
      <c r="A2264" s="2" t="str">
        <f>Table1[[#This Row],[Befolyt]]</f>
        <v>i</v>
      </c>
      <c r="B2264" t="str">
        <f>Table1[[#This Row],[ÜK]]</f>
        <v>Horváth István.</v>
      </c>
      <c r="C2264" s="3" t="str">
        <f>Table1[[#This Row],[Szla]]</f>
        <v>135/2026</v>
      </c>
      <c r="D2264" s="6">
        <f>Table1[[#This Row],[Kelt_hó]]</f>
        <v>1</v>
      </c>
      <c r="E2264" t="str">
        <f>Table1[[#This Row],[Vevő]]</f>
        <v>Weinberg '93 Kft.</v>
      </c>
      <c r="F2264" t="str">
        <f>Table1[[#This Row],[Termékkör]]</f>
        <v>Fuvar</v>
      </c>
      <c r="G2264" s="4">
        <f>Table1[[#This Row],[SzumElad]]</f>
        <v>2200</v>
      </c>
      <c r="H2264" s="7">
        <f>Table1[[#This Row],[Jut_%]]</f>
        <v>0</v>
      </c>
      <c r="I2264" s="4">
        <f>Table1[[#This Row],[Jut]]</f>
        <v>0</v>
      </c>
      <c r="J2264" s="4">
        <f>Table1[[#This Row],[Column1]]</f>
        <v>0</v>
      </c>
    </row>
    <row r="2265" spans="1:10" hidden="1" x14ac:dyDescent="0.3">
      <c r="A2265" s="2" t="str">
        <f>Table1[[#This Row],[Befolyt]]</f>
        <v>i</v>
      </c>
      <c r="B2265" t="str">
        <f>Table1[[#This Row],[ÜK]]</f>
        <v>Horváth István.</v>
      </c>
      <c r="C2265" s="3" t="str">
        <f>Table1[[#This Row],[Szla]]</f>
        <v>134/2026</v>
      </c>
      <c r="D2265" s="6">
        <f>Table1[[#This Row],[Kelt_hó]]</f>
        <v>1</v>
      </c>
      <c r="E2265" t="str">
        <f>Table1[[#This Row],[Vevő]]</f>
        <v>Weinberg '93 Kft.</v>
      </c>
      <c r="F2265" t="str">
        <f>Table1[[#This Row],[Termékkör]]</f>
        <v>Textilkötelek hevederek</v>
      </c>
      <c r="G2265" s="4">
        <f>Table1[[#This Row],[SzumElad]]</f>
        <v>3960</v>
      </c>
      <c r="H2265" s="7">
        <f>Table1[[#This Row],[Jut_%]]</f>
        <v>4.32</v>
      </c>
      <c r="I2265" s="4">
        <f>Table1[[#This Row],[Jut]]</f>
        <v>171.072</v>
      </c>
      <c r="J2265" s="4">
        <f>Table1[[#This Row],[Column1]]</f>
        <v>0</v>
      </c>
    </row>
    <row r="2266" spans="1:10" hidden="1" x14ac:dyDescent="0.3">
      <c r="A2266" s="2" t="str">
        <f>Table1[[#This Row],[Befolyt]]</f>
        <v>i</v>
      </c>
      <c r="B2266" t="str">
        <f>Table1[[#This Row],[ÜK]]</f>
        <v>Horváth István.</v>
      </c>
      <c r="C2266" s="3" t="str">
        <f>Table1[[#This Row],[Szla]]</f>
        <v>134/2026</v>
      </c>
      <c r="D2266" s="6">
        <f>Table1[[#This Row],[Kelt_hó]]</f>
        <v>1</v>
      </c>
      <c r="E2266" t="str">
        <f>Table1[[#This Row],[Vevő]]</f>
        <v>Weinberg '93 Kft.</v>
      </c>
      <c r="F2266" t="str">
        <f>Table1[[#This Row],[Termékkör]]</f>
        <v>Fuvar</v>
      </c>
      <c r="G2266" s="4">
        <f>Table1[[#This Row],[SzumElad]]</f>
        <v>2200</v>
      </c>
      <c r="H2266" s="7">
        <f>Table1[[#This Row],[Jut_%]]</f>
        <v>0</v>
      </c>
      <c r="I2266" s="4">
        <f>Table1[[#This Row],[Jut]]</f>
        <v>0</v>
      </c>
      <c r="J2266" s="4">
        <f>Table1[[#This Row],[Column1]]</f>
        <v>0</v>
      </c>
    </row>
    <row r="2267" spans="1:10" hidden="1" x14ac:dyDescent="0.3">
      <c r="A2267" s="2" t="str">
        <f>Table1[[#This Row],[Befolyt]]</f>
        <v>i</v>
      </c>
      <c r="B2267" t="str">
        <f>Table1[[#This Row],[ÜK]]</f>
        <v>Horváth István.</v>
      </c>
      <c r="C2267" s="3" t="str">
        <f>Table1[[#This Row],[Szla]]</f>
        <v>133/2026</v>
      </c>
      <c r="D2267" s="6">
        <f>Table1[[#This Row],[Kelt_hó]]</f>
        <v>1</v>
      </c>
      <c r="E2267" t="str">
        <f>Table1[[#This Row],[Vevő]]</f>
        <v>Weinberg '93 Kft.</v>
      </c>
      <c r="F2267" t="str">
        <f>Table1[[#This Row],[Termékkör]]</f>
        <v>Textilkötelek hevederek</v>
      </c>
      <c r="G2267" s="4">
        <f>Table1[[#This Row],[SzumElad]]</f>
        <v>3960</v>
      </c>
      <c r="H2267" s="7">
        <f>Table1[[#This Row],[Jut_%]]</f>
        <v>4.32</v>
      </c>
      <c r="I2267" s="4">
        <f>Table1[[#This Row],[Jut]]</f>
        <v>171.072</v>
      </c>
      <c r="J2267" s="4">
        <f>Table1[[#This Row],[Column1]]</f>
        <v>0</v>
      </c>
    </row>
    <row r="2268" spans="1:10" hidden="1" x14ac:dyDescent="0.3">
      <c r="A2268" s="2" t="str">
        <f>Table1[[#This Row],[Befolyt]]</f>
        <v>i</v>
      </c>
      <c r="B2268" t="str">
        <f>Table1[[#This Row],[ÜK]]</f>
        <v>Horváth István.</v>
      </c>
      <c r="C2268" s="3" t="str">
        <f>Table1[[#This Row],[Szla]]</f>
        <v>133/2026</v>
      </c>
      <c r="D2268" s="6">
        <f>Table1[[#This Row],[Kelt_hó]]</f>
        <v>1</v>
      </c>
      <c r="E2268" t="str">
        <f>Table1[[#This Row],[Vevő]]</f>
        <v>Weinberg '93 Kft.</v>
      </c>
      <c r="F2268" t="str">
        <f>Table1[[#This Row],[Termékkör]]</f>
        <v>Fuvar</v>
      </c>
      <c r="G2268" s="4">
        <f>Table1[[#This Row],[SzumElad]]</f>
        <v>2400</v>
      </c>
      <c r="H2268" s="7">
        <f>Table1[[#This Row],[Jut_%]]</f>
        <v>0</v>
      </c>
      <c r="I2268" s="4">
        <f>Table1[[#This Row],[Jut]]</f>
        <v>0</v>
      </c>
      <c r="J2268" s="4">
        <f>Table1[[#This Row],[Column1]]</f>
        <v>0</v>
      </c>
    </row>
    <row r="2269" spans="1:10" hidden="1" x14ac:dyDescent="0.3">
      <c r="A2269" s="2" t="str">
        <f>Table1[[#This Row],[Befolyt]]</f>
        <v>n</v>
      </c>
      <c r="B2269" t="str">
        <f>Table1[[#This Row],[ÜK]]</f>
        <v>Halász Miklós</v>
      </c>
      <c r="C2269" s="3" t="str">
        <f>Table1[[#This Row],[Szla]]</f>
        <v>132/2026</v>
      </c>
      <c r="D2269" s="6">
        <f>Table1[[#This Row],[Kelt_hó]]</f>
        <v>1</v>
      </c>
      <c r="E2269" t="str">
        <f>Table1[[#This Row],[Vevő]]</f>
        <v>Linamar Hungary Zrt. Oros Division</v>
      </c>
      <c r="F2269" t="str">
        <f>Table1[[#This Row],[Termékkör]]</f>
        <v>Textilkötelek hevederek</v>
      </c>
      <c r="G2269" s="4">
        <f>Table1[[#This Row],[SzumElad]]</f>
        <v>15540</v>
      </c>
      <c r="H2269" s="7">
        <f>Table1[[#This Row],[Jut_%]]</f>
        <v>10</v>
      </c>
      <c r="I2269" s="4">
        <f>Table1[[#This Row],[Jut]]</f>
        <v>1554</v>
      </c>
      <c r="J2269" s="4">
        <f>Table1[[#This Row],[Column1]]</f>
        <v>0</v>
      </c>
    </row>
    <row r="2270" spans="1:10" hidden="1" x14ac:dyDescent="0.3">
      <c r="A2270" s="2" t="str">
        <f>Table1[[#This Row],[Befolyt]]</f>
        <v>n</v>
      </c>
      <c r="B2270" t="str">
        <f>Table1[[#This Row],[ÜK]]</f>
        <v>Halász Miklós</v>
      </c>
      <c r="C2270" s="3" t="str">
        <f>Table1[[#This Row],[Szla]]</f>
        <v>132/2026</v>
      </c>
      <c r="D2270" s="6">
        <f>Table1[[#This Row],[Kelt_hó]]</f>
        <v>1</v>
      </c>
      <c r="E2270" t="str">
        <f>Table1[[#This Row],[Vevő]]</f>
        <v>Linamar Hungary Zrt. Oros Division</v>
      </c>
      <c r="F2270" t="str">
        <f>Table1[[#This Row],[Termékkör]]</f>
        <v>Textilkötelek hevederek</v>
      </c>
      <c r="G2270" s="4">
        <f>Table1[[#This Row],[SzumElad]]</f>
        <v>17760</v>
      </c>
      <c r="H2270" s="7">
        <f>Table1[[#This Row],[Jut_%]]</f>
        <v>10</v>
      </c>
      <c r="I2270" s="4">
        <f>Table1[[#This Row],[Jut]]</f>
        <v>1776</v>
      </c>
      <c r="J2270" s="4">
        <f>Table1[[#This Row],[Column1]]</f>
        <v>0</v>
      </c>
    </row>
    <row r="2271" spans="1:10" hidden="1" x14ac:dyDescent="0.3">
      <c r="A2271" s="2" t="str">
        <f>Table1[[#This Row],[Befolyt]]</f>
        <v>n</v>
      </c>
      <c r="B2271" t="str">
        <f>Table1[[#This Row],[ÜK]]</f>
        <v>Halász Miklós</v>
      </c>
      <c r="C2271" s="3" t="str">
        <f>Table1[[#This Row],[Szla]]</f>
        <v>132/2026</v>
      </c>
      <c r="D2271" s="6">
        <f>Table1[[#This Row],[Kelt_hó]]</f>
        <v>1</v>
      </c>
      <c r="E2271" t="str">
        <f>Table1[[#This Row],[Vevő]]</f>
        <v>Linamar Hungary Zrt. Oros Division</v>
      </c>
      <c r="F2271" t="str">
        <f>Table1[[#This Row],[Termékkör]]</f>
        <v>Fuvar</v>
      </c>
      <c r="G2271" s="4">
        <f>Table1[[#This Row],[SzumElad]]</f>
        <v>2500</v>
      </c>
      <c r="H2271" s="7">
        <f>Table1[[#This Row],[Jut_%]]</f>
        <v>0</v>
      </c>
      <c r="I2271" s="4">
        <f>Table1[[#This Row],[Jut]]</f>
        <v>0</v>
      </c>
      <c r="J2271" s="4">
        <f>Table1[[#This Row],[Column1]]</f>
        <v>0</v>
      </c>
    </row>
    <row r="2272" spans="1:10" hidden="1" x14ac:dyDescent="0.3">
      <c r="A2272" s="2" t="str">
        <f>Table1[[#This Row],[Befolyt]]</f>
        <v>n</v>
      </c>
      <c r="B2272" t="str">
        <f>Table1[[#This Row],[ÜK]]</f>
        <v>Halász Miklós</v>
      </c>
      <c r="C2272" s="3" t="str">
        <f>Table1[[#This Row],[Szla]]</f>
        <v>131/2026</v>
      </c>
      <c r="D2272" s="6">
        <f>Table1[[#This Row],[Kelt_hó]]</f>
        <v>1</v>
      </c>
      <c r="E2272" t="str">
        <f>Table1[[#This Row],[Vevő]]</f>
        <v>Linamar Hungary Zrt. Oros Division</v>
      </c>
      <c r="F2272" t="str">
        <f>Table1[[#This Row],[Termékkör]]</f>
        <v>Lánc függesztékek</v>
      </c>
      <c r="G2272" s="4">
        <f>Table1[[#This Row],[SzumElad]]</f>
        <v>71090</v>
      </c>
      <c r="H2272" s="7">
        <f>Table1[[#This Row],[Jut_%]]</f>
        <v>10</v>
      </c>
      <c r="I2272" s="4">
        <f>Table1[[#This Row],[Jut]]</f>
        <v>7109</v>
      </c>
      <c r="J2272" s="4">
        <f>Table1[[#This Row],[Column1]]</f>
        <v>0</v>
      </c>
    </row>
    <row r="2273" spans="1:10" hidden="1" x14ac:dyDescent="0.3">
      <c r="A2273" s="2" t="str">
        <f>Table1[[#This Row],[Befolyt]]</f>
        <v>n</v>
      </c>
      <c r="B2273" t="str">
        <f>Table1[[#This Row],[ÜK]]</f>
        <v>Halász Miklós</v>
      </c>
      <c r="C2273" s="3" t="str">
        <f>Table1[[#This Row],[Szla]]</f>
        <v>131/2026</v>
      </c>
      <c r="D2273" s="6">
        <f>Table1[[#This Row],[Kelt_hó]]</f>
        <v>1</v>
      </c>
      <c r="E2273" t="str">
        <f>Table1[[#This Row],[Vevő]]</f>
        <v>Linamar Hungary Zrt. Oros Division</v>
      </c>
      <c r="F2273" t="str">
        <f>Table1[[#This Row],[Termékkör]]</f>
        <v>Textilkötelek hevederek</v>
      </c>
      <c r="G2273" s="4">
        <f>Table1[[#This Row],[SzumElad]]</f>
        <v>30000</v>
      </c>
      <c r="H2273" s="7">
        <f>Table1[[#This Row],[Jut_%]]</f>
        <v>7</v>
      </c>
      <c r="I2273" s="4">
        <f>Table1[[#This Row],[Jut]]</f>
        <v>2100</v>
      </c>
      <c r="J2273" s="4">
        <f>Table1[[#This Row],[Column1]]</f>
        <v>0</v>
      </c>
    </row>
    <row r="2274" spans="1:10" hidden="1" x14ac:dyDescent="0.3">
      <c r="A2274" s="2" t="str">
        <f>Table1[[#This Row],[Befolyt]]</f>
        <v>n</v>
      </c>
      <c r="B2274" t="str">
        <f>Table1[[#This Row],[ÜK]]</f>
        <v>Halász Miklós</v>
      </c>
      <c r="C2274" s="3" t="str">
        <f>Table1[[#This Row],[Szla]]</f>
        <v>131/2026</v>
      </c>
      <c r="D2274" s="6">
        <f>Table1[[#This Row],[Kelt_hó]]</f>
        <v>1</v>
      </c>
      <c r="E2274" t="str">
        <f>Table1[[#This Row],[Vevő]]</f>
        <v>Linamar Hungary Zrt. Oros Division</v>
      </c>
      <c r="F2274" t="str">
        <f>Table1[[#This Row],[Termékkör]]</f>
        <v>Fuvar</v>
      </c>
      <c r="G2274" s="4">
        <f>Table1[[#This Row],[SzumElad]]</f>
        <v>2800</v>
      </c>
      <c r="H2274" s="7">
        <f>Table1[[#This Row],[Jut_%]]</f>
        <v>0</v>
      </c>
      <c r="I2274" s="4">
        <f>Table1[[#This Row],[Jut]]</f>
        <v>0</v>
      </c>
      <c r="J2274" s="4">
        <f>Table1[[#This Row],[Column1]]</f>
        <v>0</v>
      </c>
    </row>
    <row r="2275" spans="1:10" hidden="1" x14ac:dyDescent="0.3">
      <c r="A2275" s="2" t="str">
        <f>Table1[[#This Row],[Befolyt]]</f>
        <v>n</v>
      </c>
      <c r="B2275" t="str">
        <f>Table1[[#This Row],[ÜK]]</f>
        <v>Nagy Gergely</v>
      </c>
      <c r="C2275" s="3" t="str">
        <f>Table1[[#This Row],[Szla]]</f>
        <v>130/2026</v>
      </c>
      <c r="D2275" s="6">
        <f>Table1[[#This Row],[Kelt_hó]]</f>
        <v>1</v>
      </c>
      <c r="E2275" t="str">
        <f>Table1[[#This Row],[Vevő]]</f>
        <v>GE Vernova Kft  (285015)</v>
      </c>
      <c r="F2275" t="str">
        <f>Table1[[#This Row],[Termékkör]]</f>
        <v>Textilkötelek hevederek</v>
      </c>
      <c r="G2275" s="4">
        <f>Table1[[#This Row],[SzumElad]]</f>
        <v>190210</v>
      </c>
      <c r="H2275" s="7">
        <f>Table1[[#This Row],[Jut_%]]</f>
        <v>7</v>
      </c>
      <c r="I2275" s="4">
        <f>Table1[[#This Row],[Jut]]</f>
        <v>13314.7</v>
      </c>
      <c r="J2275" s="4">
        <f>Table1[[#This Row],[Column1]]</f>
        <v>0</v>
      </c>
    </row>
    <row r="2276" spans="1:10" hidden="1" x14ac:dyDescent="0.3">
      <c r="A2276" s="2" t="str">
        <f>Table1[[#This Row],[Befolyt]]</f>
        <v>n</v>
      </c>
      <c r="B2276" t="str">
        <f>Table1[[#This Row],[ÜK]]</f>
        <v>Nagy Gergely</v>
      </c>
      <c r="C2276" s="3" t="str">
        <f>Table1[[#This Row],[Szla]]</f>
        <v>129/2026</v>
      </c>
      <c r="D2276" s="6">
        <f>Table1[[#This Row],[Kelt_hó]]</f>
        <v>1</v>
      </c>
      <c r="E2276" t="str">
        <f>Table1[[#This Row],[Vevő]]</f>
        <v>GE Vernova Kft (285015)</v>
      </c>
      <c r="F2276" t="str">
        <f>Table1[[#This Row],[Termékkör]]</f>
        <v>Textilkötelek hevederek</v>
      </c>
      <c r="G2276" s="4">
        <f>Table1[[#This Row],[SzumElad]]</f>
        <v>3793123.24</v>
      </c>
      <c r="H2276" s="7">
        <f>Table1[[#This Row],[Jut_%]]</f>
        <v>4.5</v>
      </c>
      <c r="I2276" s="4">
        <f>Table1[[#This Row],[Jut]]</f>
        <v>170690.54580000002</v>
      </c>
      <c r="J2276" s="4">
        <f>Table1[[#This Row],[Column1]]</f>
        <v>0</v>
      </c>
    </row>
    <row r="2277" spans="1:10" hidden="1" x14ac:dyDescent="0.3">
      <c r="A2277" s="2" t="str">
        <f>Table1[[#This Row],[Befolyt]]</f>
        <v>n</v>
      </c>
      <c r="B2277" t="str">
        <f>Table1[[#This Row],[ÜK]]</f>
        <v>Nagy Gergely</v>
      </c>
      <c r="C2277" s="3" t="str">
        <f>Table1[[#This Row],[Szla]]</f>
        <v>129/2026</v>
      </c>
      <c r="D2277" s="6">
        <f>Table1[[#This Row],[Kelt_hó]]</f>
        <v>1</v>
      </c>
      <c r="E2277" t="str">
        <f>Table1[[#This Row],[Vevő]]</f>
        <v>GE Vernova Kft (285015)</v>
      </c>
      <c r="F2277" t="str">
        <f>Table1[[#This Row],[Termékkör]]</f>
        <v>Textilkötelek hevederek</v>
      </c>
      <c r="G2277" s="4">
        <f>Table1[[#This Row],[SzumElad]]</f>
        <v>3355218</v>
      </c>
      <c r="H2277" s="7">
        <f>Table1[[#This Row],[Jut_%]]</f>
        <v>4.5</v>
      </c>
      <c r="I2277" s="4">
        <f>Table1[[#This Row],[Jut]]</f>
        <v>150984.81</v>
      </c>
      <c r="J2277" s="4">
        <f>Table1[[#This Row],[Column1]]</f>
        <v>0</v>
      </c>
    </row>
    <row r="2278" spans="1:10" hidden="1" x14ac:dyDescent="0.3">
      <c r="A2278" s="2" t="str">
        <f>Table1[[#This Row],[Befolyt]]</f>
        <v>n</v>
      </c>
      <c r="B2278" t="str">
        <f>Table1[[#This Row],[ÜK]]</f>
        <v>Nagy Gergely</v>
      </c>
      <c r="C2278" s="3" t="str">
        <f>Table1[[#This Row],[Szla]]</f>
        <v>129/2026</v>
      </c>
      <c r="D2278" s="6">
        <f>Table1[[#This Row],[Kelt_hó]]</f>
        <v>1</v>
      </c>
      <c r="E2278" t="str">
        <f>Table1[[#This Row],[Vevő]]</f>
        <v>GE Vernova Kft (285015)</v>
      </c>
      <c r="F2278" t="str">
        <f>Table1[[#This Row],[Termékkör]]</f>
        <v>Textilkötelek hevederek</v>
      </c>
      <c r="G2278" s="4">
        <f>Table1[[#This Row],[SzumElad]]</f>
        <v>2528748.7599999998</v>
      </c>
      <c r="H2278" s="7">
        <f>Table1[[#This Row],[Jut_%]]</f>
        <v>4.5</v>
      </c>
      <c r="I2278" s="4">
        <f>Table1[[#This Row],[Jut]]</f>
        <v>113793.69419999998</v>
      </c>
      <c r="J2278" s="4">
        <f>Table1[[#This Row],[Column1]]</f>
        <v>0</v>
      </c>
    </row>
    <row r="2279" spans="1:10" hidden="1" x14ac:dyDescent="0.3">
      <c r="A2279" s="2" t="str">
        <f>Table1[[#This Row],[Befolyt]]</f>
        <v>n</v>
      </c>
      <c r="B2279" t="str">
        <f>Table1[[#This Row],[ÜK]]</f>
        <v>Nagy Gergely</v>
      </c>
      <c r="C2279" s="3" t="str">
        <f>Table1[[#This Row],[Szla]]</f>
        <v>129/2026</v>
      </c>
      <c r="D2279" s="6">
        <f>Table1[[#This Row],[Kelt_hó]]</f>
        <v>1</v>
      </c>
      <c r="E2279" t="str">
        <f>Table1[[#This Row],[Vevő]]</f>
        <v>GE Vernova Kft (285015)</v>
      </c>
      <c r="F2279" t="str">
        <f>Table1[[#This Row],[Termékkör]]</f>
        <v>Kapcsolóelemek</v>
      </c>
      <c r="G2279" s="4">
        <f>Table1[[#This Row],[SzumElad]]</f>
        <v>1726950.48</v>
      </c>
      <c r="H2279" s="7">
        <f>Table1[[#This Row],[Jut_%]]</f>
        <v>4.5</v>
      </c>
      <c r="I2279" s="4">
        <f>Table1[[#This Row],[Jut]]</f>
        <v>77712.771600000007</v>
      </c>
      <c r="J2279" s="4">
        <f>Table1[[#This Row],[Column1]]</f>
        <v>0</v>
      </c>
    </row>
    <row r="2280" spans="1:10" x14ac:dyDescent="0.3">
      <c r="A2280" s="2" t="str">
        <f>Table1[[#This Row],[Befolyt]]</f>
        <v>i</v>
      </c>
      <c r="B2280" t="str">
        <f>Table1[[#This Row],[ÜK]]</f>
        <v>Bálint Miklós</v>
      </c>
      <c r="C2280" s="3" t="str">
        <f>Table1[[#This Row],[Szla]]</f>
        <v>128/2026</v>
      </c>
      <c r="D2280" s="6">
        <f>Table1[[#This Row],[Kelt_hó]]</f>
        <v>1</v>
      </c>
      <c r="E2280" t="str">
        <f>Table1[[#This Row],[Vevő]]</f>
        <v>Avermann-Horváth Kft.</v>
      </c>
      <c r="F2280" t="str">
        <f>Table1[[#This Row],[Termékkör]]</f>
        <v>Megfogók</v>
      </c>
      <c r="G2280" s="4">
        <f>Table1[[#This Row],[SzumElad]]</f>
        <v>40200</v>
      </c>
      <c r="H2280" s="7">
        <f>Table1[[#This Row],[Jut_%]]</f>
        <v>4.2</v>
      </c>
      <c r="I2280" s="4">
        <f>Table1[[#This Row],[Jut]]</f>
        <v>1688.4</v>
      </c>
      <c r="J2280" s="4">
        <f>Table1[[#This Row],[Column1]]</f>
        <v>1</v>
      </c>
    </row>
    <row r="2281" spans="1:10" x14ac:dyDescent="0.3">
      <c r="A2281" s="2" t="str">
        <f>Table1[[#This Row],[Befolyt]]</f>
        <v>i</v>
      </c>
      <c r="B2281" t="str">
        <f>Table1[[#This Row],[ÜK]]</f>
        <v>Bálint Miklós</v>
      </c>
      <c r="C2281" s="3" t="str">
        <f>Table1[[#This Row],[Szla]]</f>
        <v>128/2026</v>
      </c>
      <c r="D2281" s="6">
        <f>Table1[[#This Row],[Kelt_hó]]</f>
        <v>1</v>
      </c>
      <c r="E2281" t="str">
        <f>Table1[[#This Row],[Vevő]]</f>
        <v>Avermann-Horváth Kft.</v>
      </c>
      <c r="F2281" t="str">
        <f>Table1[[#This Row],[Termékkör]]</f>
        <v>Fuvar</v>
      </c>
      <c r="G2281" s="4">
        <f>Table1[[#This Row],[SzumElad]]</f>
        <v>3000</v>
      </c>
      <c r="H2281" s="7">
        <f>Table1[[#This Row],[Jut_%]]</f>
        <v>0</v>
      </c>
      <c r="I2281" s="4">
        <f>Table1[[#This Row],[Jut]]</f>
        <v>0</v>
      </c>
      <c r="J2281" s="4">
        <f>Table1[[#This Row],[Column1]]</f>
        <v>1</v>
      </c>
    </row>
    <row r="2282" spans="1:10" hidden="1" x14ac:dyDescent="0.3">
      <c r="A2282" s="2" t="str">
        <f>Table1[[#This Row],[Befolyt]]</f>
        <v>i</v>
      </c>
      <c r="B2282" t="str">
        <f>Table1[[#This Row],[ÜK]]</f>
        <v>H-ITB Kft.</v>
      </c>
      <c r="C2282" s="3" t="str">
        <f>Table1[[#This Row],[Szla]]</f>
        <v>127/2026</v>
      </c>
      <c r="D2282" s="6">
        <f>Table1[[#This Row],[Kelt_hó]]</f>
        <v>1</v>
      </c>
      <c r="E2282" t="str">
        <f>Table1[[#This Row],[Vevő]]</f>
        <v>Totál Szervíz Kft.</v>
      </c>
      <c r="F2282" t="str">
        <f>Table1[[#This Row],[Termékkör]]</f>
        <v>Fuvar</v>
      </c>
      <c r="G2282" s="4">
        <f>Table1[[#This Row],[SzumElad]]</f>
        <v>3000</v>
      </c>
      <c r="H2282" s="7">
        <f>Table1[[#This Row],[Jut_%]]</f>
        <v>0</v>
      </c>
      <c r="I2282" s="4">
        <f>Table1[[#This Row],[Jut]]</f>
        <v>0</v>
      </c>
      <c r="J2282" s="4">
        <f>Table1[[#This Row],[Column1]]</f>
        <v>0</v>
      </c>
    </row>
    <row r="2283" spans="1:10" x14ac:dyDescent="0.3">
      <c r="A2283" s="2" t="str">
        <f>Table1[[#This Row],[Befolyt]]</f>
        <v>i</v>
      </c>
      <c r="B2283" t="str">
        <f>Table1[[#This Row],[ÜK]]</f>
        <v>Bálint Miklós</v>
      </c>
      <c r="C2283" s="3" t="str">
        <f>Table1[[#This Row],[Szla]]</f>
        <v>126/2026</v>
      </c>
      <c r="D2283" s="6">
        <f>Table1[[#This Row],[Kelt_hó]]</f>
        <v>1</v>
      </c>
      <c r="E2283" t="str">
        <f>Table1[[#This Row],[Vevő]]</f>
        <v>Körber Hungária Gépgyártó Kft</v>
      </c>
      <c r="F2283" t="str">
        <f>Table1[[#This Row],[Termékkör]]</f>
        <v>Textilkötelek hevederek</v>
      </c>
      <c r="G2283" s="4">
        <f>Table1[[#This Row],[SzumElad]]</f>
        <v>7800</v>
      </c>
      <c r="H2283" s="7">
        <f>Table1[[#This Row],[Jut_%]]</f>
        <v>3.17</v>
      </c>
      <c r="I2283" s="4">
        <f>Table1[[#This Row],[Jut]]</f>
        <v>247.26</v>
      </c>
      <c r="J2283" s="4">
        <f>Table1[[#This Row],[Column1]]</f>
        <v>0</v>
      </c>
    </row>
    <row r="2284" spans="1:10" x14ac:dyDescent="0.3">
      <c r="A2284" s="2" t="str">
        <f>Table1[[#This Row],[Befolyt]]</f>
        <v>i</v>
      </c>
      <c r="B2284" t="str">
        <f>Table1[[#This Row],[ÜK]]</f>
        <v>Bálint Miklós</v>
      </c>
      <c r="C2284" s="3" t="str">
        <f>Table1[[#This Row],[Szla]]</f>
        <v>126/2026</v>
      </c>
      <c r="D2284" s="6">
        <f>Table1[[#This Row],[Kelt_hó]]</f>
        <v>1</v>
      </c>
      <c r="E2284" t="str">
        <f>Table1[[#This Row],[Vevő]]</f>
        <v>Körber Hungária Gépgyártó Kft</v>
      </c>
      <c r="F2284" t="str">
        <f>Table1[[#This Row],[Termékkör]]</f>
        <v>Fuvar</v>
      </c>
      <c r="G2284" s="4">
        <f>Table1[[#This Row],[SzumElad]]</f>
        <v>0</v>
      </c>
      <c r="H2284" s="7">
        <f>Table1[[#This Row],[Jut_%]]</f>
        <v>0</v>
      </c>
      <c r="I2284" s="4">
        <f>Table1[[#This Row],[Jut]]</f>
        <v>0</v>
      </c>
      <c r="J2284" s="4">
        <f>Table1[[#This Row],[Column1]]</f>
        <v>0</v>
      </c>
    </row>
    <row r="2285" spans="1:10" hidden="1" x14ac:dyDescent="0.3">
      <c r="A2285" s="2" t="str">
        <f>Table1[[#This Row],[Befolyt]]</f>
        <v>i</v>
      </c>
      <c r="B2285" t="str">
        <f>Table1[[#This Row],[ÜK]]</f>
        <v>Négyesy Gábor</v>
      </c>
      <c r="C2285" s="3" t="str">
        <f>Table1[[#This Row],[Szla]]</f>
        <v>125/2026</v>
      </c>
      <c r="D2285" s="6">
        <f>Table1[[#This Row],[Kelt_hó]]</f>
        <v>1</v>
      </c>
      <c r="E2285" t="str">
        <f>Table1[[#This Row],[Vevő]]</f>
        <v>Bau-Trans Kft.</v>
      </c>
      <c r="F2285" t="str">
        <f>Table1[[#This Row],[Termékkör]]</f>
        <v>Emelőgép szolgáltatások</v>
      </c>
      <c r="G2285" s="4">
        <f>Table1[[#This Row],[SzumElad]]</f>
        <v>208500</v>
      </c>
      <c r="H2285" s="7">
        <f>Table1[[#This Row],[Jut_%]]</f>
        <v>4</v>
      </c>
      <c r="I2285" s="4">
        <f>Table1[[#This Row],[Jut]]</f>
        <v>8340</v>
      </c>
      <c r="J2285" s="4">
        <f>Table1[[#This Row],[Column1]]</f>
        <v>0</v>
      </c>
    </row>
    <row r="2286" spans="1:10" hidden="1" x14ac:dyDescent="0.3">
      <c r="A2286" s="2" t="str">
        <f>Table1[[#This Row],[Befolyt]]</f>
        <v>i</v>
      </c>
      <c r="B2286" t="str">
        <f>Table1[[#This Row],[ÜK]]</f>
        <v>Négyesy Gábor</v>
      </c>
      <c r="C2286" s="3" t="str">
        <f>Table1[[#This Row],[Szla]]</f>
        <v>125/2026</v>
      </c>
      <c r="D2286" s="6">
        <f>Table1[[#This Row],[Kelt_hó]]</f>
        <v>1</v>
      </c>
      <c r="E2286" t="str">
        <f>Table1[[#This Row],[Vevő]]</f>
        <v>Bau-Trans Kft.</v>
      </c>
      <c r="F2286" t="str">
        <f>Table1[[#This Row],[Termékkör]]</f>
        <v>Emelőgép szolgáltatások</v>
      </c>
      <c r="G2286" s="4">
        <f>Table1[[#This Row],[SzumElad]]</f>
        <v>486300</v>
      </c>
      <c r="H2286" s="7">
        <f>Table1[[#This Row],[Jut_%]]</f>
        <v>4</v>
      </c>
      <c r="I2286" s="4">
        <f>Table1[[#This Row],[Jut]]</f>
        <v>19452</v>
      </c>
      <c r="J2286" s="4">
        <f>Table1[[#This Row],[Column1]]</f>
        <v>0</v>
      </c>
    </row>
    <row r="2287" spans="1:10" hidden="1" x14ac:dyDescent="0.3">
      <c r="A2287" s="2" t="str">
        <f>Table1[[#This Row],[Befolyt]]</f>
        <v>i</v>
      </c>
      <c r="B2287" t="str">
        <f>Table1[[#This Row],[ÜK]]</f>
        <v>Négyesy Gábor</v>
      </c>
      <c r="C2287" s="3" t="str">
        <f>Table1[[#This Row],[Szla]]</f>
        <v>125/2026</v>
      </c>
      <c r="D2287" s="6">
        <f>Table1[[#This Row],[Kelt_hó]]</f>
        <v>1</v>
      </c>
      <c r="E2287" t="str">
        <f>Table1[[#This Row],[Vevő]]</f>
        <v>Bau-Trans Kft.</v>
      </c>
      <c r="F2287" t="str">
        <f>Table1[[#This Row],[Termékkör]]</f>
        <v>Emelőgép szolgáltatások</v>
      </c>
      <c r="G2287" s="4">
        <f>Table1[[#This Row],[SzumElad]]</f>
        <v>512600</v>
      </c>
      <c r="H2287" s="7">
        <f>Table1[[#This Row],[Jut_%]]</f>
        <v>4</v>
      </c>
      <c r="I2287" s="4">
        <f>Table1[[#This Row],[Jut]]</f>
        <v>20504</v>
      </c>
      <c r="J2287" s="4">
        <f>Table1[[#This Row],[Column1]]</f>
        <v>0</v>
      </c>
    </row>
    <row r="2288" spans="1:10" hidden="1" x14ac:dyDescent="0.3">
      <c r="A2288" s="2" t="str">
        <f>Table1[[#This Row],[Befolyt]]</f>
        <v>i</v>
      </c>
      <c r="B2288" t="str">
        <f>Table1[[#This Row],[ÜK]]</f>
        <v>Molnár Ferenc</v>
      </c>
      <c r="C2288" s="3" t="str">
        <f>Table1[[#This Row],[Szla]]</f>
        <v>124/2026</v>
      </c>
      <c r="D2288" s="6">
        <f>Table1[[#This Row],[Kelt_hó]]</f>
        <v>1</v>
      </c>
      <c r="E2288" t="str">
        <f>Table1[[#This Row],[Vevő]]</f>
        <v>Vas-Fémker Kft</v>
      </c>
      <c r="F2288" t="str">
        <f>Table1[[#This Row],[Termékkör]]</f>
        <v>Lánc függesztékek</v>
      </c>
      <c r="G2288" s="4">
        <f>Table1[[#This Row],[SzumElad]]</f>
        <v>8360</v>
      </c>
      <c r="H2288" s="7">
        <f>Table1[[#This Row],[Jut_%]]</f>
        <v>5</v>
      </c>
      <c r="I2288" s="4">
        <f>Table1[[#This Row],[Jut]]</f>
        <v>418</v>
      </c>
      <c r="J2288" s="4">
        <f>Table1[[#This Row],[Column1]]</f>
        <v>1</v>
      </c>
    </row>
    <row r="2289" spans="1:10" hidden="1" x14ac:dyDescent="0.3">
      <c r="A2289" s="2" t="str">
        <f>Table1[[#This Row],[Befolyt]]</f>
        <v>i</v>
      </c>
      <c r="B2289" t="str">
        <f>Table1[[#This Row],[ÜK]]</f>
        <v>Molnár Ferenc</v>
      </c>
      <c r="C2289" s="3" t="str">
        <f>Table1[[#This Row],[Szla]]</f>
        <v>124/2026</v>
      </c>
      <c r="D2289" s="6">
        <f>Table1[[#This Row],[Kelt_hó]]</f>
        <v>1</v>
      </c>
      <c r="E2289" t="str">
        <f>Table1[[#This Row],[Vevő]]</f>
        <v>Vas-Fémker Kft</v>
      </c>
      <c r="F2289" t="str">
        <f>Table1[[#This Row],[Termékkör]]</f>
        <v>Textilkötelek hevederek</v>
      </c>
      <c r="G2289" s="4">
        <f>Table1[[#This Row],[SzumElad]]</f>
        <v>14720</v>
      </c>
      <c r="H2289" s="7">
        <f>Table1[[#This Row],[Jut_%]]</f>
        <v>6.66</v>
      </c>
      <c r="I2289" s="4">
        <f>Table1[[#This Row],[Jut]]</f>
        <v>980.35199999999998</v>
      </c>
      <c r="J2289" s="4">
        <f>Table1[[#This Row],[Column1]]</f>
        <v>1</v>
      </c>
    </row>
    <row r="2290" spans="1:10" hidden="1" x14ac:dyDescent="0.3">
      <c r="A2290" s="2" t="str">
        <f>Table1[[#This Row],[Befolyt]]</f>
        <v>i</v>
      </c>
      <c r="B2290" t="str">
        <f>Table1[[#This Row],[ÜK]]</f>
        <v>Molnár Ferenc</v>
      </c>
      <c r="C2290" s="3" t="str">
        <f>Table1[[#This Row],[Szla]]</f>
        <v>124/2026</v>
      </c>
      <c r="D2290" s="6">
        <f>Table1[[#This Row],[Kelt_hó]]</f>
        <v>1</v>
      </c>
      <c r="E2290" t="str">
        <f>Table1[[#This Row],[Vevő]]</f>
        <v>Vas-Fémker Kft</v>
      </c>
      <c r="F2290" t="str">
        <f>Table1[[#This Row],[Termékkör]]</f>
        <v>Textilkötelek hevederek</v>
      </c>
      <c r="G2290" s="4">
        <f>Table1[[#This Row],[SzumElad]]</f>
        <v>9600</v>
      </c>
      <c r="H2290" s="7">
        <f>Table1[[#This Row],[Jut_%]]</f>
        <v>6.66</v>
      </c>
      <c r="I2290" s="4">
        <f>Table1[[#This Row],[Jut]]</f>
        <v>639.36</v>
      </c>
      <c r="J2290" s="4">
        <f>Table1[[#This Row],[Column1]]</f>
        <v>1</v>
      </c>
    </row>
    <row r="2291" spans="1:10" hidden="1" x14ac:dyDescent="0.3">
      <c r="A2291" s="2" t="str">
        <f>Table1[[#This Row],[Befolyt]]</f>
        <v>i</v>
      </c>
      <c r="B2291" t="str">
        <f>Table1[[#This Row],[ÜK]]</f>
        <v>Molnár Ferenc</v>
      </c>
      <c r="C2291" s="3" t="str">
        <f>Table1[[#This Row],[Szla]]</f>
        <v>124/2026</v>
      </c>
      <c r="D2291" s="6">
        <f>Table1[[#This Row],[Kelt_hó]]</f>
        <v>1</v>
      </c>
      <c r="E2291" t="str">
        <f>Table1[[#This Row],[Vevő]]</f>
        <v>Vas-Fémker Kft</v>
      </c>
      <c r="F2291" t="str">
        <f>Table1[[#This Row],[Termékkör]]</f>
        <v>Lánc függesztékek</v>
      </c>
      <c r="G2291" s="4">
        <f>Table1[[#This Row],[SzumElad]]</f>
        <v>17800</v>
      </c>
      <c r="H2291" s="7">
        <f>Table1[[#This Row],[Jut_%]]</f>
        <v>5</v>
      </c>
      <c r="I2291" s="4">
        <f>Table1[[#This Row],[Jut]]</f>
        <v>890</v>
      </c>
      <c r="J2291" s="4">
        <f>Table1[[#This Row],[Column1]]</f>
        <v>1</v>
      </c>
    </row>
    <row r="2292" spans="1:10" hidden="1" x14ac:dyDescent="0.3">
      <c r="A2292" s="2" t="str">
        <f>Table1[[#This Row],[Befolyt]]</f>
        <v>i</v>
      </c>
      <c r="B2292" t="str">
        <f>Table1[[#This Row],[ÜK]]</f>
        <v>Molnár Ferenc</v>
      </c>
      <c r="C2292" s="3" t="str">
        <f>Table1[[#This Row],[Szla]]</f>
        <v>124/2026</v>
      </c>
      <c r="D2292" s="6">
        <f>Table1[[#This Row],[Kelt_hó]]</f>
        <v>1</v>
      </c>
      <c r="E2292" t="str">
        <f>Table1[[#This Row],[Vevő]]</f>
        <v>Vas-Fémker Kft</v>
      </c>
      <c r="F2292" t="str">
        <f>Table1[[#This Row],[Termékkör]]</f>
        <v>Fuvar</v>
      </c>
      <c r="G2292" s="4">
        <f>Table1[[#This Row],[SzumElad]]</f>
        <v>2800</v>
      </c>
      <c r="H2292" s="7">
        <f>Table1[[#This Row],[Jut_%]]</f>
        <v>0</v>
      </c>
      <c r="I2292" s="4">
        <f>Table1[[#This Row],[Jut]]</f>
        <v>0</v>
      </c>
      <c r="J2292" s="4">
        <f>Table1[[#This Row],[Column1]]</f>
        <v>1</v>
      </c>
    </row>
    <row r="2293" spans="1:10" x14ac:dyDescent="0.3">
      <c r="A2293" s="2" t="str">
        <f>Table1[[#This Row],[Befolyt]]</f>
        <v>i</v>
      </c>
      <c r="B2293" t="str">
        <f>Table1[[#This Row],[ÜK]]</f>
        <v>Bálint Miklós</v>
      </c>
      <c r="C2293" s="3" t="str">
        <f>Table1[[#This Row],[Szla]]</f>
        <v>123/2026</v>
      </c>
      <c r="D2293" s="6">
        <f>Table1[[#This Row],[Kelt_hó]]</f>
        <v>1</v>
      </c>
      <c r="E2293" t="str">
        <f>Table1[[#This Row],[Vevő]]</f>
        <v>MVM Démász Áramhálózati Kft</v>
      </c>
      <c r="F2293" t="str">
        <f>Table1[[#This Row],[Termékkör]]</f>
        <v>Emelőgép szolgáltatások</v>
      </c>
      <c r="G2293" s="4">
        <f>Table1[[#This Row],[SzumElad]]</f>
        <v>0</v>
      </c>
      <c r="H2293" s="7">
        <f>Table1[[#This Row],[Jut_%]]</f>
        <v>0</v>
      </c>
      <c r="I2293" s="4">
        <f>Table1[[#This Row],[Jut]]</f>
        <v>0</v>
      </c>
      <c r="J2293" s="4">
        <f>Table1[[#This Row],[Column1]]</f>
        <v>0</v>
      </c>
    </row>
    <row r="2294" spans="1:10" x14ac:dyDescent="0.3">
      <c r="A2294" s="2" t="str">
        <f>Table1[[#This Row],[Befolyt]]</f>
        <v>i</v>
      </c>
      <c r="B2294" t="str">
        <f>Table1[[#This Row],[ÜK]]</f>
        <v>Bálint Miklós</v>
      </c>
      <c r="C2294" s="3" t="str">
        <f>Table1[[#This Row],[Szla]]</f>
        <v>123/2026</v>
      </c>
      <c r="D2294" s="6">
        <f>Table1[[#This Row],[Kelt_hó]]</f>
        <v>1</v>
      </c>
      <c r="E2294" t="str">
        <f>Table1[[#This Row],[Vevő]]</f>
        <v>MVM Démász Áramhálózati Kft</v>
      </c>
      <c r="F2294" t="str">
        <f>Table1[[#This Row],[Termékkör]]</f>
        <v>Emelőgép szolgáltatások</v>
      </c>
      <c r="G2294" s="4">
        <f>Table1[[#This Row],[SzumElad]]</f>
        <v>0</v>
      </c>
      <c r="H2294" s="7">
        <f>Table1[[#This Row],[Jut_%]]</f>
        <v>0</v>
      </c>
      <c r="I2294" s="4">
        <f>Table1[[#This Row],[Jut]]</f>
        <v>0</v>
      </c>
      <c r="J2294" s="4">
        <f>Table1[[#This Row],[Column1]]</f>
        <v>0</v>
      </c>
    </row>
    <row r="2295" spans="1:10" x14ac:dyDescent="0.3">
      <c r="A2295" s="2" t="str">
        <f>Table1[[#This Row],[Befolyt]]</f>
        <v>i</v>
      </c>
      <c r="B2295" t="str">
        <f>Table1[[#This Row],[ÜK]]</f>
        <v>Bálint Miklós</v>
      </c>
      <c r="C2295" s="3" t="str">
        <f>Table1[[#This Row],[Szla]]</f>
        <v>123/2026</v>
      </c>
      <c r="D2295" s="6">
        <f>Table1[[#This Row],[Kelt_hó]]</f>
        <v>1</v>
      </c>
      <c r="E2295" t="str">
        <f>Table1[[#This Row],[Vevő]]</f>
        <v>MVM Démász Áramhálózati Kft</v>
      </c>
      <c r="F2295" t="str">
        <f>Table1[[#This Row],[Termékkör]]</f>
        <v>Daruk futómacskák</v>
      </c>
      <c r="G2295" s="4">
        <f>Table1[[#This Row],[SzumElad]]</f>
        <v>689600</v>
      </c>
      <c r="H2295" s="7">
        <f>Table1[[#This Row],[Jut_%]]</f>
        <v>4</v>
      </c>
      <c r="I2295" s="4">
        <f>Table1[[#This Row],[Jut]]</f>
        <v>27584</v>
      </c>
      <c r="J2295" s="4">
        <f>Table1[[#This Row],[Column1]]</f>
        <v>0</v>
      </c>
    </row>
    <row r="2296" spans="1:10" x14ac:dyDescent="0.3">
      <c r="A2296" s="2" t="str">
        <f>Table1[[#This Row],[Befolyt]]</f>
        <v>i</v>
      </c>
      <c r="B2296" t="str">
        <f>Table1[[#This Row],[ÜK]]</f>
        <v>Bálint Miklós</v>
      </c>
      <c r="C2296" s="3" t="str">
        <f>Table1[[#This Row],[Szla]]</f>
        <v>123/2026</v>
      </c>
      <c r="D2296" s="6">
        <f>Table1[[#This Row],[Kelt_hó]]</f>
        <v>1</v>
      </c>
      <c r="E2296" t="str">
        <f>Table1[[#This Row],[Vevő]]</f>
        <v>MVM Démász Áramhálózati Kft</v>
      </c>
      <c r="F2296" t="str">
        <f>Table1[[#This Row],[Termékkör]]</f>
        <v>Daruk futómacskák</v>
      </c>
      <c r="G2296" s="4">
        <f>Table1[[#This Row],[SzumElad]]</f>
        <v>689600</v>
      </c>
      <c r="H2296" s="7">
        <f>Table1[[#This Row],[Jut_%]]</f>
        <v>4</v>
      </c>
      <c r="I2296" s="4">
        <f>Table1[[#This Row],[Jut]]</f>
        <v>27584</v>
      </c>
      <c r="J2296" s="4">
        <f>Table1[[#This Row],[Column1]]</f>
        <v>0</v>
      </c>
    </row>
    <row r="2297" spans="1:10" x14ac:dyDescent="0.3">
      <c r="A2297" s="2" t="str">
        <f>Table1[[#This Row],[Befolyt]]</f>
        <v>i</v>
      </c>
      <c r="B2297" t="str">
        <f>Table1[[#This Row],[ÜK]]</f>
        <v>Bálint Miklós</v>
      </c>
      <c r="C2297" s="3" t="str">
        <f>Table1[[#This Row],[Szla]]</f>
        <v>123/2026</v>
      </c>
      <c r="D2297" s="6">
        <f>Table1[[#This Row],[Kelt_hó]]</f>
        <v>1</v>
      </c>
      <c r="E2297" t="str">
        <f>Table1[[#This Row],[Vevő]]</f>
        <v>MVM Démász Áramhálózati Kft</v>
      </c>
      <c r="F2297" t="str">
        <f>Table1[[#This Row],[Termékkör]]</f>
        <v>Fuvar</v>
      </c>
      <c r="G2297" s="4">
        <f>Table1[[#This Row],[SzumElad]]</f>
        <v>0</v>
      </c>
      <c r="H2297" s="7">
        <f>Table1[[#This Row],[Jut_%]]</f>
        <v>0</v>
      </c>
      <c r="I2297" s="4">
        <f>Table1[[#This Row],[Jut]]</f>
        <v>0</v>
      </c>
      <c r="J2297" s="4">
        <f>Table1[[#This Row],[Column1]]</f>
        <v>0</v>
      </c>
    </row>
    <row r="2298" spans="1:10" x14ac:dyDescent="0.3">
      <c r="A2298" s="2" t="str">
        <f>Table1[[#This Row],[Befolyt]]</f>
        <v>i</v>
      </c>
      <c r="B2298" t="str">
        <f>Table1[[#This Row],[ÜK]]</f>
        <v>Bálint Miklós</v>
      </c>
      <c r="C2298" s="3" t="str">
        <f>Table1[[#This Row],[Szla]]</f>
        <v>123/2026</v>
      </c>
      <c r="D2298" s="6">
        <f>Table1[[#This Row],[Kelt_hó]]</f>
        <v>1</v>
      </c>
      <c r="E2298" t="str">
        <f>Table1[[#This Row],[Vevő]]</f>
        <v>MVM Démász Áramhálózati Kft</v>
      </c>
      <c r="F2298" t="str">
        <f>Table1[[#This Row],[Termékkör]]</f>
        <v>Fuvar</v>
      </c>
      <c r="G2298" s="4">
        <f>Table1[[#This Row],[SzumElad]]</f>
        <v>0</v>
      </c>
      <c r="H2298" s="7">
        <f>Table1[[#This Row],[Jut_%]]</f>
        <v>0</v>
      </c>
      <c r="I2298" s="4">
        <f>Table1[[#This Row],[Jut]]</f>
        <v>0</v>
      </c>
      <c r="J2298" s="4">
        <f>Table1[[#This Row],[Column1]]</f>
        <v>0</v>
      </c>
    </row>
    <row r="2299" spans="1:10" hidden="1" x14ac:dyDescent="0.3">
      <c r="A2299" s="2" t="str">
        <f>Table1[[#This Row],[Befolyt]]</f>
        <v>n</v>
      </c>
      <c r="B2299" t="str">
        <f>Table1[[#This Row],[ÜK]]</f>
        <v>Négyesy Gábor</v>
      </c>
      <c r="C2299" s="3" t="str">
        <f>Table1[[#This Row],[Szla]]</f>
        <v>122/2026</v>
      </c>
      <c r="D2299" s="6">
        <f>Table1[[#This Row],[Kelt_hó]]</f>
        <v>1</v>
      </c>
      <c r="E2299" t="str">
        <f>Table1[[#This Row],[Vevő]]</f>
        <v>Kamionvilág Kft</v>
      </c>
      <c r="F2299" t="str">
        <f>Table1[[#This Row],[Termékkör]]</f>
        <v>Rakományrögzítők</v>
      </c>
      <c r="G2299" s="4">
        <f>Table1[[#This Row],[SzumElad]]</f>
        <v>64200</v>
      </c>
      <c r="H2299" s="7">
        <f>Table1[[#This Row],[Jut_%]]</f>
        <v>1.8</v>
      </c>
      <c r="I2299" s="4">
        <f>Table1[[#This Row],[Jut]]</f>
        <v>1155.5999999999999</v>
      </c>
      <c r="J2299" s="4">
        <f>Table1[[#This Row],[Column1]]</f>
        <v>0</v>
      </c>
    </row>
    <row r="2300" spans="1:10" hidden="1" x14ac:dyDescent="0.3">
      <c r="A2300" s="2" t="str">
        <f>Table1[[#This Row],[Befolyt]]</f>
        <v>n</v>
      </c>
      <c r="B2300" t="str">
        <f>Table1[[#This Row],[ÜK]]</f>
        <v>Négyesy Gábor</v>
      </c>
      <c r="C2300" s="3" t="str">
        <f>Table1[[#This Row],[Szla]]</f>
        <v>122/2026</v>
      </c>
      <c r="D2300" s="6">
        <f>Table1[[#This Row],[Kelt_hó]]</f>
        <v>1</v>
      </c>
      <c r="E2300" t="str">
        <f>Table1[[#This Row],[Vevő]]</f>
        <v>Kamionvilág Kft</v>
      </c>
      <c r="F2300" t="str">
        <f>Table1[[#This Row],[Termékkör]]</f>
        <v>Rakományrögzítők</v>
      </c>
      <c r="G2300" s="4">
        <f>Table1[[#This Row],[SzumElad]]</f>
        <v>392700</v>
      </c>
      <c r="H2300" s="7">
        <f>Table1[[#This Row],[Jut_%]]</f>
        <v>1.42</v>
      </c>
      <c r="I2300" s="4">
        <f>Table1[[#This Row],[Jut]]</f>
        <v>5576.34</v>
      </c>
      <c r="J2300" s="4">
        <f>Table1[[#This Row],[Column1]]</f>
        <v>0</v>
      </c>
    </row>
    <row r="2301" spans="1:10" hidden="1" x14ac:dyDescent="0.3">
      <c r="A2301" s="2" t="str">
        <f>Table1[[#This Row],[Befolyt]]</f>
        <v>n</v>
      </c>
      <c r="B2301" t="str">
        <f>Table1[[#This Row],[ÜK]]</f>
        <v>Négyesy Gábor</v>
      </c>
      <c r="C2301" s="3" t="str">
        <f>Table1[[#This Row],[Szla]]</f>
        <v>122/2026</v>
      </c>
      <c r="D2301" s="6">
        <f>Table1[[#This Row],[Kelt_hó]]</f>
        <v>1</v>
      </c>
      <c r="E2301" t="str">
        <f>Table1[[#This Row],[Vevő]]</f>
        <v>Kamionvilág Kft</v>
      </c>
      <c r="F2301" t="str">
        <f>Table1[[#This Row],[Termékkör]]</f>
        <v>Rakományrögzítők</v>
      </c>
      <c r="G2301" s="4">
        <f>Table1[[#This Row],[SzumElad]]</f>
        <v>34400</v>
      </c>
      <c r="H2301" s="7">
        <f>Table1[[#This Row],[Jut_%]]</f>
        <v>1.9</v>
      </c>
      <c r="I2301" s="4">
        <f>Table1[[#This Row],[Jut]]</f>
        <v>653.6</v>
      </c>
      <c r="J2301" s="4">
        <f>Table1[[#This Row],[Column1]]</f>
        <v>0</v>
      </c>
    </row>
    <row r="2302" spans="1:10" hidden="1" x14ac:dyDescent="0.3">
      <c r="A2302" s="2" t="str">
        <f>Table1[[#This Row],[Befolyt]]</f>
        <v>n</v>
      </c>
      <c r="B2302" t="str">
        <f>Table1[[#This Row],[ÜK]]</f>
        <v>Négyesy Gábor</v>
      </c>
      <c r="C2302" s="3" t="str">
        <f>Table1[[#This Row],[Szla]]</f>
        <v>122/2026</v>
      </c>
      <c r="D2302" s="6">
        <f>Table1[[#This Row],[Kelt_hó]]</f>
        <v>1</v>
      </c>
      <c r="E2302" t="str">
        <f>Table1[[#This Row],[Vevő]]</f>
        <v>Kamionvilág Kft</v>
      </c>
      <c r="F2302" t="str">
        <f>Table1[[#This Row],[Termékkör]]</f>
        <v>Rakományrögzítők</v>
      </c>
      <c r="G2302" s="4">
        <f>Table1[[#This Row],[SzumElad]]</f>
        <v>24500</v>
      </c>
      <c r="H2302" s="7">
        <f>Table1[[#This Row],[Jut_%]]</f>
        <v>0</v>
      </c>
      <c r="I2302" s="4">
        <f>Table1[[#This Row],[Jut]]</f>
        <v>0</v>
      </c>
      <c r="J2302" s="4">
        <f>Table1[[#This Row],[Column1]]</f>
        <v>0</v>
      </c>
    </row>
    <row r="2303" spans="1:10" hidden="1" x14ac:dyDescent="0.3">
      <c r="A2303" s="2" t="str">
        <f>Table1[[#This Row],[Befolyt]]</f>
        <v>n</v>
      </c>
      <c r="B2303" t="str">
        <f>Table1[[#This Row],[ÜK]]</f>
        <v>Négyesy Gábor</v>
      </c>
      <c r="C2303" s="3" t="str">
        <f>Table1[[#This Row],[Szla]]</f>
        <v>122/2026</v>
      </c>
      <c r="D2303" s="6">
        <f>Table1[[#This Row],[Kelt_hó]]</f>
        <v>1</v>
      </c>
      <c r="E2303" t="str">
        <f>Table1[[#This Row],[Vevő]]</f>
        <v>Kamionvilág Kft</v>
      </c>
      <c r="F2303" t="str">
        <f>Table1[[#This Row],[Termékkör]]</f>
        <v>Rakományrögzítők</v>
      </c>
      <c r="G2303" s="4">
        <f>Table1[[#This Row],[SzumElad]]</f>
        <v>60600</v>
      </c>
      <c r="H2303" s="7">
        <f>Table1[[#This Row],[Jut_%]]</f>
        <v>3.06</v>
      </c>
      <c r="I2303" s="4">
        <f>Table1[[#This Row],[Jut]]</f>
        <v>1854.36</v>
      </c>
      <c r="J2303" s="4">
        <f>Table1[[#This Row],[Column1]]</f>
        <v>0</v>
      </c>
    </row>
    <row r="2304" spans="1:10" hidden="1" x14ac:dyDescent="0.3">
      <c r="A2304" s="2" t="str">
        <f>Table1[[#This Row],[Befolyt]]</f>
        <v>i</v>
      </c>
      <c r="B2304" t="str">
        <f>Table1[[#This Row],[ÜK]]</f>
        <v>Molnár Ferenc</v>
      </c>
      <c r="C2304" s="3" t="str">
        <f>Table1[[#This Row],[Szla]]</f>
        <v>121/2026</v>
      </c>
      <c r="D2304" s="6">
        <f>Table1[[#This Row],[Kelt_hó]]</f>
        <v>1</v>
      </c>
      <c r="E2304" t="str">
        <f>Table1[[#This Row],[Vevő]]</f>
        <v>SZ-Gépész Kft.</v>
      </c>
      <c r="F2304" t="str">
        <f>Table1[[#This Row],[Termékkör]]</f>
        <v>Vizsgálat</v>
      </c>
      <c r="G2304" s="4">
        <f>Table1[[#This Row],[SzumElad]]</f>
        <v>178600</v>
      </c>
      <c r="H2304" s="7">
        <f>Table1[[#This Row],[Jut_%]]</f>
        <v>10</v>
      </c>
      <c r="I2304" s="4">
        <f>Table1[[#This Row],[Jut]]</f>
        <v>17860</v>
      </c>
      <c r="J2304" s="4">
        <f>Table1[[#This Row],[Column1]]</f>
        <v>1</v>
      </c>
    </row>
    <row r="2305" spans="1:10" x14ac:dyDescent="0.3">
      <c r="A2305" s="2" t="str">
        <f>Table1[[#This Row],[Befolyt]]</f>
        <v>i</v>
      </c>
      <c r="B2305" t="str">
        <f>Table1[[#This Row],[ÜK]]</f>
        <v>Bálint Miklós</v>
      </c>
      <c r="C2305" s="3" t="str">
        <f>Table1[[#This Row],[Szla]]</f>
        <v>120/2026</v>
      </c>
      <c r="D2305" s="6">
        <f>Table1[[#This Row],[Kelt_hó]]</f>
        <v>1</v>
      </c>
      <c r="E2305" t="str">
        <f>Table1[[#This Row],[Vevő]]</f>
        <v>Bader Industrie Kft.</v>
      </c>
      <c r="F2305" t="str">
        <f>Table1[[#This Row],[Termékkör]]</f>
        <v>Acélsodrony függesztékek</v>
      </c>
      <c r="G2305" s="4">
        <f>Table1[[#This Row],[SzumElad]]</f>
        <v>4535</v>
      </c>
      <c r="H2305" s="7">
        <f>Table1[[#This Row],[Jut_%]]</f>
        <v>25.45</v>
      </c>
      <c r="I2305" s="4">
        <f>Table1[[#This Row],[Jut]]</f>
        <v>1154.1575</v>
      </c>
      <c r="J2305" s="4">
        <f>Table1[[#This Row],[Column1]]</f>
        <v>0</v>
      </c>
    </row>
    <row r="2306" spans="1:10" x14ac:dyDescent="0.3">
      <c r="A2306" s="2" t="str">
        <f>Table1[[#This Row],[Befolyt]]</f>
        <v>i</v>
      </c>
      <c r="B2306" t="str">
        <f>Table1[[#This Row],[ÜK]]</f>
        <v>Bálint Miklós</v>
      </c>
      <c r="C2306" s="3" t="str">
        <f>Table1[[#This Row],[Szla]]</f>
        <v>120/2026</v>
      </c>
      <c r="D2306" s="6">
        <f>Table1[[#This Row],[Kelt_hó]]</f>
        <v>1</v>
      </c>
      <c r="E2306" t="str">
        <f>Table1[[#This Row],[Vevő]]</f>
        <v>Bader Industrie Kft.</v>
      </c>
      <c r="F2306" t="str">
        <f>Table1[[#This Row],[Termékkör]]</f>
        <v>Acélsodrony függesztékek</v>
      </c>
      <c r="G2306" s="4">
        <f>Table1[[#This Row],[SzumElad]]</f>
        <v>104400</v>
      </c>
      <c r="H2306" s="7">
        <f>Table1[[#This Row],[Jut_%]]</f>
        <v>6.21</v>
      </c>
      <c r="I2306" s="4">
        <f>Table1[[#This Row],[Jut]]</f>
        <v>6483.24</v>
      </c>
      <c r="J2306" s="4">
        <f>Table1[[#This Row],[Column1]]</f>
        <v>0</v>
      </c>
    </row>
    <row r="2307" spans="1:10" x14ac:dyDescent="0.3">
      <c r="A2307" s="2" t="str">
        <f>Table1[[#This Row],[Befolyt]]</f>
        <v>i</v>
      </c>
      <c r="B2307" t="str">
        <f>Table1[[#This Row],[ÜK]]</f>
        <v>Bálint Miklós</v>
      </c>
      <c r="C2307" s="3" t="str">
        <f>Table1[[#This Row],[Szla]]</f>
        <v>120/2026</v>
      </c>
      <c r="D2307" s="6">
        <f>Table1[[#This Row],[Kelt_hó]]</f>
        <v>1</v>
      </c>
      <c r="E2307" t="str">
        <f>Table1[[#This Row],[Vevő]]</f>
        <v>Bader Industrie Kft.</v>
      </c>
      <c r="F2307" t="str">
        <f>Table1[[#This Row],[Termékkör]]</f>
        <v>Fuvar</v>
      </c>
      <c r="G2307" s="4">
        <f>Table1[[#This Row],[SzumElad]]</f>
        <v>0</v>
      </c>
      <c r="H2307" s="7">
        <f>Table1[[#This Row],[Jut_%]]</f>
        <v>0</v>
      </c>
      <c r="I2307" s="4">
        <f>Table1[[#This Row],[Jut]]</f>
        <v>0</v>
      </c>
      <c r="J2307" s="4">
        <f>Table1[[#This Row],[Column1]]</f>
        <v>0</v>
      </c>
    </row>
    <row r="2308" spans="1:10" hidden="1" x14ac:dyDescent="0.3">
      <c r="A2308" s="2" t="str">
        <f>Table1[[#This Row],[Befolyt]]</f>
        <v>i</v>
      </c>
      <c r="B2308" t="str">
        <f>Table1[[#This Row],[ÜK]]</f>
        <v>Négyesy Gábor</v>
      </c>
      <c r="C2308" s="3" t="str">
        <f>Table1[[#This Row],[Szla]]</f>
        <v>119/2026</v>
      </c>
      <c r="D2308" s="6">
        <f>Table1[[#This Row],[Kelt_hó]]</f>
        <v>1</v>
      </c>
      <c r="E2308" t="str">
        <f>Table1[[#This Row],[Vevő]]</f>
        <v>Daal-Con Kft.</v>
      </c>
      <c r="F2308" t="str">
        <f>Table1[[#This Row],[Termékkör]]</f>
        <v>Vizsgálat</v>
      </c>
      <c r="G2308" s="4">
        <f>Table1[[#This Row],[SzumElad]]</f>
        <v>94960</v>
      </c>
      <c r="H2308" s="7">
        <f>Table1[[#This Row],[Jut_%]]</f>
        <v>10</v>
      </c>
      <c r="I2308" s="4">
        <f>Table1[[#This Row],[Jut]]</f>
        <v>9496</v>
      </c>
      <c r="J2308" s="4">
        <f>Table1[[#This Row],[Column1]]</f>
        <v>1</v>
      </c>
    </row>
    <row r="2309" spans="1:10" hidden="1" x14ac:dyDescent="0.3">
      <c r="A2309" s="2" t="str">
        <f>Table1[[#This Row],[Befolyt]]</f>
        <v>i</v>
      </c>
      <c r="B2309" t="str">
        <f>Table1[[#This Row],[ÜK]]</f>
        <v>Négyesy Gábor</v>
      </c>
      <c r="C2309" s="3" t="str">
        <f>Table1[[#This Row],[Szla]]</f>
        <v>119/2026</v>
      </c>
      <c r="D2309" s="6">
        <f>Table1[[#This Row],[Kelt_hó]]</f>
        <v>1</v>
      </c>
      <c r="E2309" t="str">
        <f>Table1[[#This Row],[Vevő]]</f>
        <v>Daal-Con Kft.</v>
      </c>
      <c r="F2309" t="str">
        <f>Table1[[#This Row],[Termékkör]]</f>
        <v>Vizsgálat</v>
      </c>
      <c r="G2309" s="4">
        <f>Table1[[#This Row],[SzumElad]]</f>
        <v>8940</v>
      </c>
      <c r="H2309" s="7">
        <f>Table1[[#This Row],[Jut_%]]</f>
        <v>10</v>
      </c>
      <c r="I2309" s="4">
        <f>Table1[[#This Row],[Jut]]</f>
        <v>894</v>
      </c>
      <c r="J2309" s="4">
        <f>Table1[[#This Row],[Column1]]</f>
        <v>1</v>
      </c>
    </row>
    <row r="2310" spans="1:10" hidden="1" x14ac:dyDescent="0.3">
      <c r="A2310" s="2" t="str">
        <f>Table1[[#This Row],[Befolyt]]</f>
        <v>n</v>
      </c>
      <c r="B2310" t="str">
        <f>Table1[[#This Row],[ÜK]]</f>
        <v>Négyesy Gábor</v>
      </c>
      <c r="C2310" s="3" t="str">
        <f>Table1[[#This Row],[Szla]]</f>
        <v>118/2026</v>
      </c>
      <c r="D2310" s="6">
        <f>Table1[[#This Row],[Kelt_hó]]</f>
        <v>1</v>
      </c>
      <c r="E2310" t="str">
        <f>Table1[[#This Row],[Vevő]]</f>
        <v>Siemens Energy Kft.</v>
      </c>
      <c r="F2310" t="str">
        <f>Table1[[#This Row],[Termékkör]]</f>
        <v>Vizsgálat</v>
      </c>
      <c r="G2310" s="4">
        <f>Table1[[#This Row],[SzumElad]]</f>
        <v>512080</v>
      </c>
      <c r="H2310" s="7">
        <f>Table1[[#This Row],[Jut_%]]</f>
        <v>10.71</v>
      </c>
      <c r="I2310" s="4">
        <f>Table1[[#This Row],[Jut]]</f>
        <v>54843.768000000011</v>
      </c>
      <c r="J2310" s="4">
        <f>Table1[[#This Row],[Column1]]</f>
        <v>0</v>
      </c>
    </row>
    <row r="2311" spans="1:10" hidden="1" x14ac:dyDescent="0.3">
      <c r="A2311" s="2" t="str">
        <f>Table1[[#This Row],[Befolyt]]</f>
        <v>n</v>
      </c>
      <c r="B2311" t="str">
        <f>Table1[[#This Row],[ÜK]]</f>
        <v>Halász Miklós</v>
      </c>
      <c r="C2311" s="3" t="str">
        <f>Table1[[#This Row],[Szla]]</f>
        <v>117/2026</v>
      </c>
      <c r="D2311" s="6">
        <f>Table1[[#This Row],[Kelt_hó]]</f>
        <v>1</v>
      </c>
      <c r="E2311" t="str">
        <f>Table1[[#This Row],[Vevő]]</f>
        <v>Linamar Hungary Zrt. Oros Division</v>
      </c>
      <c r="F2311" t="str">
        <f>Table1[[#This Row],[Termékkör]]</f>
        <v>Textilkötelek hevederek</v>
      </c>
      <c r="G2311" s="4">
        <f>Table1[[#This Row],[SzumElad]]</f>
        <v>4480</v>
      </c>
      <c r="H2311" s="7">
        <f>Table1[[#This Row],[Jut_%]]</f>
        <v>7.03</v>
      </c>
      <c r="I2311" s="4">
        <f>Table1[[#This Row],[Jut]]</f>
        <v>314.94400000000002</v>
      </c>
      <c r="J2311" s="4">
        <f>Table1[[#This Row],[Column1]]</f>
        <v>0</v>
      </c>
    </row>
    <row r="2312" spans="1:10" hidden="1" x14ac:dyDescent="0.3">
      <c r="A2312" s="2" t="str">
        <f>Table1[[#This Row],[Befolyt]]</f>
        <v>n</v>
      </c>
      <c r="B2312" t="str">
        <f>Table1[[#This Row],[ÜK]]</f>
        <v>Halász Miklós</v>
      </c>
      <c r="C2312" s="3" t="str">
        <f>Table1[[#This Row],[Szla]]</f>
        <v>117/2026</v>
      </c>
      <c r="D2312" s="6">
        <f>Table1[[#This Row],[Kelt_hó]]</f>
        <v>1</v>
      </c>
      <c r="E2312" t="str">
        <f>Table1[[#This Row],[Vevő]]</f>
        <v>Linamar Hungary Zrt. Oros Division</v>
      </c>
      <c r="F2312" t="str">
        <f>Table1[[#This Row],[Termékkör]]</f>
        <v>Textilkötelek hevederek</v>
      </c>
      <c r="G2312" s="4">
        <f>Table1[[#This Row],[SzumElad]]</f>
        <v>4480</v>
      </c>
      <c r="H2312" s="7">
        <f>Table1[[#This Row],[Jut_%]]</f>
        <v>7.03</v>
      </c>
      <c r="I2312" s="4">
        <f>Table1[[#This Row],[Jut]]</f>
        <v>314.94400000000002</v>
      </c>
      <c r="J2312" s="4">
        <f>Table1[[#This Row],[Column1]]</f>
        <v>0</v>
      </c>
    </row>
    <row r="2313" spans="1:10" hidden="1" x14ac:dyDescent="0.3">
      <c r="A2313" s="2" t="str">
        <f>Table1[[#This Row],[Befolyt]]</f>
        <v>n</v>
      </c>
      <c r="B2313" t="str">
        <f>Table1[[#This Row],[ÜK]]</f>
        <v>Halász Miklós</v>
      </c>
      <c r="C2313" s="3" t="str">
        <f>Table1[[#This Row],[Szla]]</f>
        <v>117/2026</v>
      </c>
      <c r="D2313" s="6">
        <f>Table1[[#This Row],[Kelt_hó]]</f>
        <v>1</v>
      </c>
      <c r="E2313" t="str">
        <f>Table1[[#This Row],[Vevő]]</f>
        <v>Linamar Hungary Zrt. Oros Division</v>
      </c>
      <c r="F2313" t="str">
        <f>Table1[[#This Row],[Termékkör]]</f>
        <v>Saját munka</v>
      </c>
      <c r="G2313" s="4">
        <f>Table1[[#This Row],[SzumElad]]</f>
        <v>3000</v>
      </c>
      <c r="H2313" s="7">
        <f>Table1[[#This Row],[Jut_%]]</f>
        <v>0</v>
      </c>
      <c r="I2313" s="4">
        <f>Table1[[#This Row],[Jut]]</f>
        <v>0</v>
      </c>
      <c r="J2313" s="4">
        <f>Table1[[#This Row],[Column1]]</f>
        <v>0</v>
      </c>
    </row>
    <row r="2314" spans="1:10" hidden="1" x14ac:dyDescent="0.3">
      <c r="A2314" s="2" t="str">
        <f>Table1[[#This Row],[Befolyt]]</f>
        <v>n</v>
      </c>
      <c r="B2314" t="str">
        <f>Table1[[#This Row],[ÜK]]</f>
        <v>Halász Miklós</v>
      </c>
      <c r="C2314" s="3" t="str">
        <f>Table1[[#This Row],[Szla]]</f>
        <v>117/2026</v>
      </c>
      <c r="D2314" s="6">
        <f>Table1[[#This Row],[Kelt_hó]]</f>
        <v>1</v>
      </c>
      <c r="E2314" t="str">
        <f>Table1[[#This Row],[Vevő]]</f>
        <v>Linamar Hungary Zrt. Oros Division</v>
      </c>
      <c r="F2314" t="str">
        <f>Table1[[#This Row],[Termékkör]]</f>
        <v>Saját munka</v>
      </c>
      <c r="G2314" s="4">
        <f>Table1[[#This Row],[SzumElad]]</f>
        <v>3000</v>
      </c>
      <c r="H2314" s="7">
        <f>Table1[[#This Row],[Jut_%]]</f>
        <v>0</v>
      </c>
      <c r="I2314" s="4">
        <f>Table1[[#This Row],[Jut]]</f>
        <v>0</v>
      </c>
      <c r="J2314" s="4">
        <f>Table1[[#This Row],[Column1]]</f>
        <v>0</v>
      </c>
    </row>
    <row r="2315" spans="1:10" hidden="1" x14ac:dyDescent="0.3">
      <c r="A2315" s="2" t="str">
        <f>Table1[[#This Row],[Befolyt]]</f>
        <v>n</v>
      </c>
      <c r="B2315" t="str">
        <f>Table1[[#This Row],[ÜK]]</f>
        <v>Halász Miklós</v>
      </c>
      <c r="C2315" s="3" t="str">
        <f>Table1[[#This Row],[Szla]]</f>
        <v>117/2026</v>
      </c>
      <c r="D2315" s="6">
        <f>Table1[[#This Row],[Kelt_hó]]</f>
        <v>1</v>
      </c>
      <c r="E2315" t="str">
        <f>Table1[[#This Row],[Vevő]]</f>
        <v>Linamar Hungary Zrt. Oros Division</v>
      </c>
      <c r="F2315" t="str">
        <f>Table1[[#This Row],[Termékkör]]</f>
        <v>Saját munka</v>
      </c>
      <c r="G2315" s="4">
        <f>Table1[[#This Row],[SzumElad]]</f>
        <v>12000</v>
      </c>
      <c r="H2315" s="7">
        <f>Table1[[#This Row],[Jut_%]]</f>
        <v>0</v>
      </c>
      <c r="I2315" s="4">
        <f>Table1[[#This Row],[Jut]]</f>
        <v>0</v>
      </c>
      <c r="J2315" s="4">
        <f>Table1[[#This Row],[Column1]]</f>
        <v>0</v>
      </c>
    </row>
    <row r="2316" spans="1:10" hidden="1" x14ac:dyDescent="0.3">
      <c r="A2316" s="2" t="str">
        <f>Table1[[#This Row],[Befolyt]]</f>
        <v>n</v>
      </c>
      <c r="B2316" t="str">
        <f>Table1[[#This Row],[ÜK]]</f>
        <v>Halász Miklós</v>
      </c>
      <c r="C2316" s="3" t="str">
        <f>Table1[[#This Row],[Szla]]</f>
        <v>117/2026</v>
      </c>
      <c r="D2316" s="6">
        <f>Table1[[#This Row],[Kelt_hó]]</f>
        <v>1</v>
      </c>
      <c r="E2316" t="str">
        <f>Table1[[#This Row],[Vevő]]</f>
        <v>Linamar Hungary Zrt. Oros Division</v>
      </c>
      <c r="F2316" t="str">
        <f>Table1[[#This Row],[Termékkör]]</f>
        <v>Saját munka</v>
      </c>
      <c r="G2316" s="4">
        <f>Table1[[#This Row],[SzumElad]]</f>
        <v>3000</v>
      </c>
      <c r="H2316" s="7">
        <f>Table1[[#This Row],[Jut_%]]</f>
        <v>0</v>
      </c>
      <c r="I2316" s="4">
        <f>Table1[[#This Row],[Jut]]</f>
        <v>0</v>
      </c>
      <c r="J2316" s="4">
        <f>Table1[[#This Row],[Column1]]</f>
        <v>0</v>
      </c>
    </row>
    <row r="2317" spans="1:10" hidden="1" x14ac:dyDescent="0.3">
      <c r="A2317" s="2" t="str">
        <f>Table1[[#This Row],[Befolyt]]</f>
        <v>n</v>
      </c>
      <c r="B2317" t="str">
        <f>Table1[[#This Row],[ÜK]]</f>
        <v>Halász Miklós</v>
      </c>
      <c r="C2317" s="3" t="str">
        <f>Table1[[#This Row],[Szla]]</f>
        <v>117/2026</v>
      </c>
      <c r="D2317" s="6">
        <f>Table1[[#This Row],[Kelt_hó]]</f>
        <v>1</v>
      </c>
      <c r="E2317" t="str">
        <f>Table1[[#This Row],[Vevő]]</f>
        <v>Linamar Hungary Zrt. Oros Division</v>
      </c>
      <c r="F2317" t="str">
        <f>Table1[[#This Row],[Termékkör]]</f>
        <v>Saját munka</v>
      </c>
      <c r="G2317" s="4">
        <f>Table1[[#This Row],[SzumElad]]</f>
        <v>12000</v>
      </c>
      <c r="H2317" s="7">
        <f>Table1[[#This Row],[Jut_%]]</f>
        <v>0</v>
      </c>
      <c r="I2317" s="4">
        <f>Table1[[#This Row],[Jut]]</f>
        <v>0</v>
      </c>
      <c r="J2317" s="4">
        <f>Table1[[#This Row],[Column1]]</f>
        <v>0</v>
      </c>
    </row>
    <row r="2318" spans="1:10" hidden="1" x14ac:dyDescent="0.3">
      <c r="A2318" s="2" t="str">
        <f>Table1[[#This Row],[Befolyt]]</f>
        <v>n</v>
      </c>
      <c r="B2318" t="str">
        <f>Table1[[#This Row],[ÜK]]</f>
        <v>Halász Miklós</v>
      </c>
      <c r="C2318" s="3" t="str">
        <f>Table1[[#This Row],[Szla]]</f>
        <v>117/2026</v>
      </c>
      <c r="D2318" s="6">
        <f>Table1[[#This Row],[Kelt_hó]]</f>
        <v>1</v>
      </c>
      <c r="E2318" t="str">
        <f>Table1[[#This Row],[Vevő]]</f>
        <v>Linamar Hungary Zrt. Oros Division</v>
      </c>
      <c r="F2318" t="str">
        <f>Table1[[#This Row],[Termékkör]]</f>
        <v>Textilkötelek hevederek</v>
      </c>
      <c r="G2318" s="4">
        <f>Table1[[#This Row],[SzumElad]]</f>
        <v>6200</v>
      </c>
      <c r="H2318" s="7">
        <f>Table1[[#This Row],[Jut_%]]</f>
        <v>10</v>
      </c>
      <c r="I2318" s="4">
        <f>Table1[[#This Row],[Jut]]</f>
        <v>620</v>
      </c>
      <c r="J2318" s="4">
        <f>Table1[[#This Row],[Column1]]</f>
        <v>0</v>
      </c>
    </row>
    <row r="2319" spans="1:10" hidden="1" x14ac:dyDescent="0.3">
      <c r="A2319" s="2" t="str">
        <f>Table1[[#This Row],[Befolyt]]</f>
        <v>n</v>
      </c>
      <c r="B2319" t="str">
        <f>Table1[[#This Row],[ÜK]]</f>
        <v>Halász Miklós</v>
      </c>
      <c r="C2319" s="3" t="str">
        <f>Table1[[#This Row],[Szla]]</f>
        <v>117/2026</v>
      </c>
      <c r="D2319" s="6">
        <f>Table1[[#This Row],[Kelt_hó]]</f>
        <v>1</v>
      </c>
      <c r="E2319" t="str">
        <f>Table1[[#This Row],[Vevő]]</f>
        <v>Linamar Hungary Zrt. Oros Division</v>
      </c>
      <c r="F2319" t="str">
        <f>Table1[[#This Row],[Termékkör]]</f>
        <v>Textilkötelek hevederek</v>
      </c>
      <c r="G2319" s="4">
        <f>Table1[[#This Row],[SzumElad]]</f>
        <v>6200</v>
      </c>
      <c r="H2319" s="7">
        <f>Table1[[#This Row],[Jut_%]]</f>
        <v>10</v>
      </c>
      <c r="I2319" s="4">
        <f>Table1[[#This Row],[Jut]]</f>
        <v>620</v>
      </c>
      <c r="J2319" s="4">
        <f>Table1[[#This Row],[Column1]]</f>
        <v>0</v>
      </c>
    </row>
    <row r="2320" spans="1:10" hidden="1" x14ac:dyDescent="0.3">
      <c r="A2320" s="2" t="str">
        <f>Table1[[#This Row],[Befolyt]]</f>
        <v>n</v>
      </c>
      <c r="B2320" t="str">
        <f>Table1[[#This Row],[ÜK]]</f>
        <v>Halász Miklós</v>
      </c>
      <c r="C2320" s="3" t="str">
        <f>Table1[[#This Row],[Szla]]</f>
        <v>117/2026</v>
      </c>
      <c r="D2320" s="6">
        <f>Table1[[#This Row],[Kelt_hó]]</f>
        <v>1</v>
      </c>
      <c r="E2320" t="str">
        <f>Table1[[#This Row],[Vevő]]</f>
        <v>Linamar Hungary Zrt. Oros Division</v>
      </c>
      <c r="F2320" t="str">
        <f>Table1[[#This Row],[Termékkör]]</f>
        <v>Textilkötelek hevederek</v>
      </c>
      <c r="G2320" s="4">
        <f>Table1[[#This Row],[SzumElad]]</f>
        <v>8000</v>
      </c>
      <c r="H2320" s="7">
        <f>Table1[[#This Row],[Jut_%]]</f>
        <v>10</v>
      </c>
      <c r="I2320" s="4">
        <f>Table1[[#This Row],[Jut]]</f>
        <v>800</v>
      </c>
      <c r="J2320" s="4">
        <f>Table1[[#This Row],[Column1]]</f>
        <v>0</v>
      </c>
    </row>
    <row r="2321" spans="1:10" hidden="1" x14ac:dyDescent="0.3">
      <c r="A2321" s="2" t="str">
        <f>Table1[[#This Row],[Befolyt]]</f>
        <v>n</v>
      </c>
      <c r="B2321" t="str">
        <f>Table1[[#This Row],[ÜK]]</f>
        <v>Halász Miklós</v>
      </c>
      <c r="C2321" s="3" t="str">
        <f>Table1[[#This Row],[Szla]]</f>
        <v>117/2026</v>
      </c>
      <c r="D2321" s="6">
        <f>Table1[[#This Row],[Kelt_hó]]</f>
        <v>1</v>
      </c>
      <c r="E2321" t="str">
        <f>Table1[[#This Row],[Vevő]]</f>
        <v>Linamar Hungary Zrt. Oros Division</v>
      </c>
      <c r="F2321" t="str">
        <f>Table1[[#This Row],[Termékkör]]</f>
        <v>Textilkötelek hevederek</v>
      </c>
      <c r="G2321" s="4">
        <f>Table1[[#This Row],[SzumElad]]</f>
        <v>7600</v>
      </c>
      <c r="H2321" s="7">
        <f>Table1[[#This Row],[Jut_%]]</f>
        <v>10</v>
      </c>
      <c r="I2321" s="4">
        <f>Table1[[#This Row],[Jut]]</f>
        <v>760</v>
      </c>
      <c r="J2321" s="4">
        <f>Table1[[#This Row],[Column1]]</f>
        <v>0</v>
      </c>
    </row>
    <row r="2322" spans="1:10" hidden="1" x14ac:dyDescent="0.3">
      <c r="A2322" s="2" t="str">
        <f>Table1[[#This Row],[Befolyt]]</f>
        <v>n</v>
      </c>
      <c r="B2322" t="str">
        <f>Table1[[#This Row],[ÜK]]</f>
        <v>Halász Miklós</v>
      </c>
      <c r="C2322" s="3" t="str">
        <f>Table1[[#This Row],[Szla]]</f>
        <v>117/2026</v>
      </c>
      <c r="D2322" s="6">
        <f>Table1[[#This Row],[Kelt_hó]]</f>
        <v>1</v>
      </c>
      <c r="E2322" t="str">
        <f>Table1[[#This Row],[Vevő]]</f>
        <v>Linamar Hungary Zrt. Oros Division</v>
      </c>
      <c r="F2322" t="str">
        <f>Table1[[#This Row],[Termékkör]]</f>
        <v>Textilkötelek hevederek</v>
      </c>
      <c r="G2322" s="4">
        <f>Table1[[#This Row],[SzumElad]]</f>
        <v>7600</v>
      </c>
      <c r="H2322" s="7">
        <f>Table1[[#This Row],[Jut_%]]</f>
        <v>10</v>
      </c>
      <c r="I2322" s="4">
        <f>Table1[[#This Row],[Jut]]</f>
        <v>760</v>
      </c>
      <c r="J2322" s="4">
        <f>Table1[[#This Row],[Column1]]</f>
        <v>0</v>
      </c>
    </row>
    <row r="2323" spans="1:10" hidden="1" x14ac:dyDescent="0.3">
      <c r="A2323" s="2" t="str">
        <f>Table1[[#This Row],[Befolyt]]</f>
        <v>n</v>
      </c>
      <c r="B2323" t="str">
        <f>Table1[[#This Row],[ÜK]]</f>
        <v>Halász Miklós</v>
      </c>
      <c r="C2323" s="3" t="str">
        <f>Table1[[#This Row],[Szla]]</f>
        <v>117/2026</v>
      </c>
      <c r="D2323" s="6">
        <f>Table1[[#This Row],[Kelt_hó]]</f>
        <v>1</v>
      </c>
      <c r="E2323" t="str">
        <f>Table1[[#This Row],[Vevő]]</f>
        <v>Linamar Hungary Zrt. Oros Division</v>
      </c>
      <c r="F2323" t="str">
        <f>Table1[[#This Row],[Termékkör]]</f>
        <v>Textilkötelek hevederek</v>
      </c>
      <c r="G2323" s="4">
        <f>Table1[[#This Row],[SzumElad]]</f>
        <v>7000</v>
      </c>
      <c r="H2323" s="7">
        <f>Table1[[#This Row],[Jut_%]]</f>
        <v>10</v>
      </c>
      <c r="I2323" s="4">
        <f>Table1[[#This Row],[Jut]]</f>
        <v>700</v>
      </c>
      <c r="J2323" s="4">
        <f>Table1[[#This Row],[Column1]]</f>
        <v>0</v>
      </c>
    </row>
    <row r="2324" spans="1:10" hidden="1" x14ac:dyDescent="0.3">
      <c r="A2324" s="2" t="str">
        <f>Table1[[#This Row],[Befolyt]]</f>
        <v>n</v>
      </c>
      <c r="B2324" t="str">
        <f>Table1[[#This Row],[ÜK]]</f>
        <v>Halász Miklós</v>
      </c>
      <c r="C2324" s="3" t="str">
        <f>Table1[[#This Row],[Szla]]</f>
        <v>117/2026</v>
      </c>
      <c r="D2324" s="6">
        <f>Table1[[#This Row],[Kelt_hó]]</f>
        <v>1</v>
      </c>
      <c r="E2324" t="str">
        <f>Table1[[#This Row],[Vevő]]</f>
        <v>Linamar Hungary Zrt. Oros Division</v>
      </c>
      <c r="F2324" t="str">
        <f>Table1[[#This Row],[Termékkör]]</f>
        <v>Textilkötelek hevederek</v>
      </c>
      <c r="G2324" s="4">
        <f>Table1[[#This Row],[SzumElad]]</f>
        <v>7000</v>
      </c>
      <c r="H2324" s="7">
        <f>Table1[[#This Row],[Jut_%]]</f>
        <v>10</v>
      </c>
      <c r="I2324" s="4">
        <f>Table1[[#This Row],[Jut]]</f>
        <v>700</v>
      </c>
      <c r="J2324" s="4">
        <f>Table1[[#This Row],[Column1]]</f>
        <v>0</v>
      </c>
    </row>
    <row r="2325" spans="1:10" hidden="1" x14ac:dyDescent="0.3">
      <c r="A2325" s="2" t="str">
        <f>Table1[[#This Row],[Befolyt]]</f>
        <v>n</v>
      </c>
      <c r="B2325" t="str">
        <f>Table1[[#This Row],[ÜK]]</f>
        <v>Halász Miklós</v>
      </c>
      <c r="C2325" s="3" t="str">
        <f>Table1[[#This Row],[Szla]]</f>
        <v>117/2026</v>
      </c>
      <c r="D2325" s="6">
        <f>Table1[[#This Row],[Kelt_hó]]</f>
        <v>1</v>
      </c>
      <c r="E2325" t="str">
        <f>Table1[[#This Row],[Vevő]]</f>
        <v>Linamar Hungary Zrt. Oros Division</v>
      </c>
      <c r="F2325" t="str">
        <f>Table1[[#This Row],[Termékkör]]</f>
        <v>Lánc függesztékek</v>
      </c>
      <c r="G2325" s="4">
        <f>Table1[[#This Row],[SzumElad]]</f>
        <v>890</v>
      </c>
      <c r="H2325" s="7">
        <f>Table1[[#This Row],[Jut_%]]</f>
        <v>5</v>
      </c>
      <c r="I2325" s="4">
        <f>Table1[[#This Row],[Jut]]</f>
        <v>44.5</v>
      </c>
      <c r="J2325" s="4">
        <f>Table1[[#This Row],[Column1]]</f>
        <v>0</v>
      </c>
    </row>
    <row r="2326" spans="1:10" hidden="1" x14ac:dyDescent="0.3">
      <c r="A2326" s="2" t="str">
        <f>Table1[[#This Row],[Befolyt]]</f>
        <v>n</v>
      </c>
      <c r="B2326" t="str">
        <f>Table1[[#This Row],[ÜK]]</f>
        <v>Halász Miklós</v>
      </c>
      <c r="C2326" s="3" t="str">
        <f>Table1[[#This Row],[Szla]]</f>
        <v>117/2026</v>
      </c>
      <c r="D2326" s="6">
        <f>Table1[[#This Row],[Kelt_hó]]</f>
        <v>1</v>
      </c>
      <c r="E2326" t="str">
        <f>Table1[[#This Row],[Vevő]]</f>
        <v>Linamar Hungary Zrt. Oros Division</v>
      </c>
      <c r="F2326" t="str">
        <f>Table1[[#This Row],[Termékkör]]</f>
        <v>Fuvar</v>
      </c>
      <c r="G2326" s="4">
        <f>Table1[[#This Row],[SzumElad]]</f>
        <v>3000</v>
      </c>
      <c r="H2326" s="7">
        <f>Table1[[#This Row],[Jut_%]]</f>
        <v>0</v>
      </c>
      <c r="I2326" s="4">
        <f>Table1[[#This Row],[Jut]]</f>
        <v>0</v>
      </c>
      <c r="J2326" s="4">
        <f>Table1[[#This Row],[Column1]]</f>
        <v>0</v>
      </c>
    </row>
    <row r="2327" spans="1:10" hidden="1" x14ac:dyDescent="0.3">
      <c r="A2327" s="2" t="str">
        <f>Table1[[#This Row],[Befolyt]]</f>
        <v>i</v>
      </c>
      <c r="B2327" t="str">
        <f>Table1[[#This Row],[ÜK]]</f>
        <v>Négyesy Gábor</v>
      </c>
      <c r="C2327" s="3" t="str">
        <f>Table1[[#This Row],[Szla]]</f>
        <v>116/2026</v>
      </c>
      <c r="D2327" s="6">
        <f>Table1[[#This Row],[Kelt_hó]]</f>
        <v>1</v>
      </c>
      <c r="E2327" t="str">
        <f>Table1[[#This Row],[Vevő]]</f>
        <v>Sodronykötél Kft</v>
      </c>
      <c r="F2327" t="str">
        <f>Table1[[#This Row],[Termékkör]]</f>
        <v>Vizsgálat</v>
      </c>
      <c r="G2327" s="4">
        <f>Table1[[#This Row],[SzumElad]]</f>
        <v>9800</v>
      </c>
      <c r="H2327" s="7">
        <f>Table1[[#This Row],[Jut_%]]</f>
        <v>10</v>
      </c>
      <c r="I2327" s="4">
        <f>Table1[[#This Row],[Jut]]</f>
        <v>980</v>
      </c>
      <c r="J2327" s="4">
        <f>Table1[[#This Row],[Column1]]</f>
        <v>0</v>
      </c>
    </row>
    <row r="2328" spans="1:10" hidden="1" x14ac:dyDescent="0.3">
      <c r="A2328" s="2" t="str">
        <f>Table1[[#This Row],[Befolyt]]</f>
        <v>i</v>
      </c>
      <c r="B2328" t="str">
        <f>Table1[[#This Row],[ÜK]]</f>
        <v>Négyesy Gábor</v>
      </c>
      <c r="C2328" s="3" t="str">
        <f>Table1[[#This Row],[Szla]]</f>
        <v>116/2026</v>
      </c>
      <c r="D2328" s="6">
        <f>Table1[[#This Row],[Kelt_hó]]</f>
        <v>1</v>
      </c>
      <c r="E2328" t="str">
        <f>Table1[[#This Row],[Vevő]]</f>
        <v>Sodronykötél Kft</v>
      </c>
      <c r="F2328" t="str">
        <f>Table1[[#This Row],[Termékkör]]</f>
        <v>Lánc függesztékek</v>
      </c>
      <c r="G2328" s="4">
        <f>Table1[[#This Row],[SzumElad]]</f>
        <v>1485</v>
      </c>
      <c r="H2328" s="7">
        <f>Table1[[#This Row],[Jut_%]]</f>
        <v>5</v>
      </c>
      <c r="I2328" s="4">
        <f>Table1[[#This Row],[Jut]]</f>
        <v>74.25</v>
      </c>
      <c r="J2328" s="4">
        <f>Table1[[#This Row],[Column1]]</f>
        <v>0</v>
      </c>
    </row>
    <row r="2329" spans="1:10" hidden="1" x14ac:dyDescent="0.3">
      <c r="A2329" s="2" t="str">
        <f>Table1[[#This Row],[Befolyt]]</f>
        <v>i</v>
      </c>
      <c r="B2329" t="str">
        <f>Table1[[#This Row],[ÜK]]</f>
        <v>Nagy Gergely</v>
      </c>
      <c r="C2329" s="3" t="str">
        <f>Table1[[#This Row],[Szla]]</f>
        <v>115/2026</v>
      </c>
      <c r="D2329" s="6">
        <f>Table1[[#This Row],[Kelt_hó]]</f>
        <v>1</v>
      </c>
      <c r="E2329" t="str">
        <f>Table1[[#This Row],[Vevő]]</f>
        <v>Colas Magyarország Zrt.</v>
      </c>
      <c r="F2329" t="str">
        <f>Table1[[#This Row],[Termékkör]]</f>
        <v>Textilkötelek hevederek</v>
      </c>
      <c r="G2329" s="4">
        <f>Table1[[#This Row],[SzumElad]]</f>
        <v>40000</v>
      </c>
      <c r="H2329" s="7">
        <f>Table1[[#This Row],[Jut_%]]</f>
        <v>10</v>
      </c>
      <c r="I2329" s="4">
        <f>Table1[[#This Row],[Jut]]</f>
        <v>4000</v>
      </c>
      <c r="J2329" s="4">
        <f>Table1[[#This Row],[Column1]]</f>
        <v>0</v>
      </c>
    </row>
    <row r="2330" spans="1:10" hidden="1" x14ac:dyDescent="0.3">
      <c r="A2330" s="2" t="str">
        <f>Table1[[#This Row],[Befolyt]]</f>
        <v>i</v>
      </c>
      <c r="B2330" t="str">
        <f>Table1[[#This Row],[ÜK]]</f>
        <v>Nagy Gergely</v>
      </c>
      <c r="C2330" s="3" t="str">
        <f>Table1[[#This Row],[Szla]]</f>
        <v>115/2026</v>
      </c>
      <c r="D2330" s="6">
        <f>Table1[[#This Row],[Kelt_hó]]</f>
        <v>1</v>
      </c>
      <c r="E2330" t="str">
        <f>Table1[[#This Row],[Vevő]]</f>
        <v>Colas Magyarország Zrt.</v>
      </c>
      <c r="F2330" t="str">
        <f>Table1[[#This Row],[Termékkör]]</f>
        <v>Textilkötelek hevederek</v>
      </c>
      <c r="G2330" s="4">
        <f>Table1[[#This Row],[SzumElad]]</f>
        <v>22400</v>
      </c>
      <c r="H2330" s="7">
        <f>Table1[[#This Row],[Jut_%]]</f>
        <v>10</v>
      </c>
      <c r="I2330" s="4">
        <f>Table1[[#This Row],[Jut]]</f>
        <v>2240</v>
      </c>
      <c r="J2330" s="4">
        <f>Table1[[#This Row],[Column1]]</f>
        <v>0</v>
      </c>
    </row>
    <row r="2331" spans="1:10" hidden="1" x14ac:dyDescent="0.3">
      <c r="A2331" s="2" t="str">
        <f>Table1[[#This Row],[Befolyt]]</f>
        <v>n</v>
      </c>
      <c r="B2331" t="str">
        <f>Table1[[#This Row],[ÜK]]</f>
        <v>Nagy Gergely</v>
      </c>
      <c r="C2331" s="3" t="str">
        <f>Table1[[#This Row],[Szla]]</f>
        <v>114/2026</v>
      </c>
      <c r="D2331" s="6">
        <f>Table1[[#This Row],[Kelt_hó]]</f>
        <v>1</v>
      </c>
      <c r="E2331" t="str">
        <f>Table1[[#This Row],[Vevő]]</f>
        <v>Colas Magyarország Zrt.</v>
      </c>
      <c r="F2331" t="str">
        <f>Table1[[#This Row],[Termékkör]]</f>
        <v>Textilkötelek hevederek</v>
      </c>
      <c r="G2331" s="4">
        <f>Table1[[#This Row],[SzumElad]]</f>
        <v>-24000</v>
      </c>
      <c r="H2331" s="7">
        <f>Table1[[#This Row],[Jut_%]]</f>
        <v>10</v>
      </c>
      <c r="I2331" s="4">
        <f>Table1[[#This Row],[Jut]]</f>
        <v>-2400</v>
      </c>
      <c r="J2331" s="4">
        <f>Table1[[#This Row],[Column1]]</f>
        <v>0</v>
      </c>
    </row>
    <row r="2332" spans="1:10" hidden="1" x14ac:dyDescent="0.3">
      <c r="A2332" s="2" t="str">
        <f>Table1[[#This Row],[Befolyt]]</f>
        <v>n</v>
      </c>
      <c r="B2332" t="str">
        <f>Table1[[#This Row],[ÜK]]</f>
        <v>Nagy Gergely</v>
      </c>
      <c r="C2332" s="3" t="str">
        <f>Table1[[#This Row],[Szla]]</f>
        <v>114/2026</v>
      </c>
      <c r="D2332" s="6">
        <f>Table1[[#This Row],[Kelt_hó]]</f>
        <v>1</v>
      </c>
      <c r="E2332" t="str">
        <f>Table1[[#This Row],[Vevő]]</f>
        <v>Colas Magyarország Zrt.</v>
      </c>
      <c r="F2332" t="str">
        <f>Table1[[#This Row],[Termékkör]]</f>
        <v>Textilkötelek hevederek</v>
      </c>
      <c r="G2332" s="4">
        <f>Table1[[#This Row],[SzumElad]]</f>
        <v>-22400</v>
      </c>
      <c r="H2332" s="7">
        <f>Table1[[#This Row],[Jut_%]]</f>
        <v>10</v>
      </c>
      <c r="I2332" s="4">
        <f>Table1[[#This Row],[Jut]]</f>
        <v>-2240</v>
      </c>
      <c r="J2332" s="4">
        <f>Table1[[#This Row],[Column1]]</f>
        <v>0</v>
      </c>
    </row>
    <row r="2333" spans="1:10" hidden="1" x14ac:dyDescent="0.3">
      <c r="A2333" s="2" t="str">
        <f>Table1[[#This Row],[Befolyt]]</f>
        <v>n</v>
      </c>
      <c r="B2333" t="str">
        <f>Table1[[#This Row],[ÜK]]</f>
        <v>Nagy Gergely</v>
      </c>
      <c r="C2333" s="3" t="str">
        <f>Table1[[#This Row],[Szla]]</f>
        <v>113/2026</v>
      </c>
      <c r="D2333" s="6">
        <f>Table1[[#This Row],[Kelt_hó]]</f>
        <v>1</v>
      </c>
      <c r="E2333" t="str">
        <f>Table1[[#This Row],[Vevő]]</f>
        <v>Colas Magyarország Zrt.</v>
      </c>
      <c r="F2333" t="str">
        <f>Table1[[#This Row],[Termékkör]]</f>
        <v>Textilkötelek hevederek</v>
      </c>
      <c r="G2333" s="4">
        <f>Table1[[#This Row],[SzumElad]]</f>
        <v>24000</v>
      </c>
      <c r="H2333" s="7">
        <f>Table1[[#This Row],[Jut_%]]</f>
        <v>10</v>
      </c>
      <c r="I2333" s="4">
        <f>Table1[[#This Row],[Jut]]</f>
        <v>2400</v>
      </c>
      <c r="J2333" s="4">
        <f>Table1[[#This Row],[Column1]]</f>
        <v>0</v>
      </c>
    </row>
    <row r="2334" spans="1:10" hidden="1" x14ac:dyDescent="0.3">
      <c r="A2334" s="2" t="str">
        <f>Table1[[#This Row],[Befolyt]]</f>
        <v>n</v>
      </c>
      <c r="B2334" t="str">
        <f>Table1[[#This Row],[ÜK]]</f>
        <v>Nagy Gergely</v>
      </c>
      <c r="C2334" s="3" t="str">
        <f>Table1[[#This Row],[Szla]]</f>
        <v>113/2026</v>
      </c>
      <c r="D2334" s="6">
        <f>Table1[[#This Row],[Kelt_hó]]</f>
        <v>1</v>
      </c>
      <c r="E2334" t="str">
        <f>Table1[[#This Row],[Vevő]]</f>
        <v>Colas Magyarország Zrt.</v>
      </c>
      <c r="F2334" t="str">
        <f>Table1[[#This Row],[Termékkör]]</f>
        <v>Textilkötelek hevederek</v>
      </c>
      <c r="G2334" s="4">
        <f>Table1[[#This Row],[SzumElad]]</f>
        <v>22400</v>
      </c>
      <c r="H2334" s="7">
        <f>Table1[[#This Row],[Jut_%]]</f>
        <v>10</v>
      </c>
      <c r="I2334" s="4">
        <f>Table1[[#This Row],[Jut]]</f>
        <v>2240</v>
      </c>
      <c r="J2334" s="4">
        <f>Table1[[#This Row],[Column1]]</f>
        <v>0</v>
      </c>
    </row>
    <row r="2335" spans="1:10" hidden="1" x14ac:dyDescent="0.3">
      <c r="A2335" s="2" t="str">
        <f>Table1[[#This Row],[Befolyt]]</f>
        <v>i</v>
      </c>
      <c r="B2335" t="str">
        <f>Table1[[#This Row],[ÜK]]</f>
        <v>Molnár Ferenc</v>
      </c>
      <c r="C2335" s="3" t="str">
        <f>Table1[[#This Row],[Szla]]</f>
        <v>112/2026</v>
      </c>
      <c r="D2335" s="6">
        <f>Table1[[#This Row],[Kelt_hó]]</f>
        <v>1</v>
      </c>
      <c r="E2335" t="str">
        <f>Table1[[#This Row],[Vevő]]</f>
        <v>Salzgitter Mannesmann Acélkereskedelmi Kft.</v>
      </c>
      <c r="F2335" t="str">
        <f>Table1[[#This Row],[Termékkör]]</f>
        <v>Vizsgálat</v>
      </c>
      <c r="G2335" s="4">
        <f>Table1[[#This Row],[SzumElad]]</f>
        <v>264200</v>
      </c>
      <c r="H2335" s="7">
        <f>Table1[[#This Row],[Jut_%]]</f>
        <v>10</v>
      </c>
      <c r="I2335" s="4">
        <f>Table1[[#This Row],[Jut]]</f>
        <v>26420</v>
      </c>
      <c r="J2335" s="4">
        <f>Table1[[#This Row],[Column1]]</f>
        <v>1</v>
      </c>
    </row>
    <row r="2336" spans="1:10" hidden="1" x14ac:dyDescent="0.3">
      <c r="A2336" s="2" t="str">
        <f>Table1[[#This Row],[Befolyt]]</f>
        <v>i</v>
      </c>
      <c r="B2336" t="str">
        <f>Table1[[#This Row],[ÜK]]</f>
        <v>Molnár Ferenc</v>
      </c>
      <c r="C2336" s="3" t="str">
        <f>Table1[[#This Row],[Szla]]</f>
        <v>112/2026</v>
      </c>
      <c r="D2336" s="6">
        <f>Table1[[#This Row],[Kelt_hó]]</f>
        <v>1</v>
      </c>
      <c r="E2336" t="str">
        <f>Table1[[#This Row],[Vevő]]</f>
        <v>Salzgitter Mannesmann Acélkereskedelmi Kft.</v>
      </c>
      <c r="F2336" t="str">
        <f>Table1[[#This Row],[Termékkör]]</f>
        <v>Kiszállás</v>
      </c>
      <c r="G2336" s="4">
        <f>Table1[[#This Row],[SzumElad]]</f>
        <v>20500</v>
      </c>
      <c r="H2336" s="7">
        <f>Table1[[#This Row],[Jut_%]]</f>
        <v>0</v>
      </c>
      <c r="I2336" s="4">
        <f>Table1[[#This Row],[Jut]]</f>
        <v>0</v>
      </c>
      <c r="J2336" s="4">
        <f>Table1[[#This Row],[Column1]]</f>
        <v>1</v>
      </c>
    </row>
    <row r="2337" spans="1:10" hidden="1" x14ac:dyDescent="0.3">
      <c r="A2337" s="2" t="str">
        <f>Table1[[#This Row],[Befolyt]]</f>
        <v>i</v>
      </c>
      <c r="B2337" t="str">
        <f>Table1[[#This Row],[ÜK]]</f>
        <v>Tóth Ferenc</v>
      </c>
      <c r="C2337" s="3" t="str">
        <f>Table1[[#This Row],[Szla]]</f>
        <v>111/2026</v>
      </c>
      <c r="D2337" s="6">
        <f>Table1[[#This Row],[Kelt_hó]]</f>
        <v>1</v>
      </c>
      <c r="E2337" t="str">
        <f>Table1[[#This Row],[Vevő]]</f>
        <v>Dizalica doo</v>
      </c>
      <c r="F2337" t="str">
        <f>Table1[[#This Row],[Termékkör]]</f>
        <v>Textilkötelek hevederek</v>
      </c>
      <c r="G2337" s="4">
        <f>Table1[[#This Row],[SzumElad]]</f>
        <v>3721.08</v>
      </c>
      <c r="H2337" s="7">
        <f>Table1[[#This Row],[Jut_%]]</f>
        <v>0</v>
      </c>
      <c r="I2337" s="4">
        <f>Table1[[#This Row],[Jut]]</f>
        <v>0</v>
      </c>
      <c r="J2337" s="4">
        <f>Table1[[#This Row],[Column1]]</f>
        <v>1</v>
      </c>
    </row>
    <row r="2338" spans="1:10" hidden="1" x14ac:dyDescent="0.3">
      <c r="A2338" s="2" t="str">
        <f>Table1[[#This Row],[Befolyt]]</f>
        <v>i</v>
      </c>
      <c r="B2338" t="str">
        <f>Table1[[#This Row],[ÜK]]</f>
        <v>Tóth Ferenc</v>
      </c>
      <c r="C2338" s="3" t="str">
        <f>Table1[[#This Row],[Szla]]</f>
        <v>111/2026</v>
      </c>
      <c r="D2338" s="6">
        <f>Table1[[#This Row],[Kelt_hó]]</f>
        <v>1</v>
      </c>
      <c r="E2338" t="str">
        <f>Table1[[#This Row],[Vevő]]</f>
        <v>Dizalica doo</v>
      </c>
      <c r="F2338" t="str">
        <f>Table1[[#This Row],[Termékkör]]</f>
        <v>Textilkötelek hevederek</v>
      </c>
      <c r="G2338" s="4">
        <f>Table1[[#This Row],[SzumElad]]</f>
        <v>26262.880000000001</v>
      </c>
      <c r="H2338" s="7">
        <f>Table1[[#This Row],[Jut_%]]</f>
        <v>0</v>
      </c>
      <c r="I2338" s="4">
        <f>Table1[[#This Row],[Jut]]</f>
        <v>0</v>
      </c>
      <c r="J2338" s="4">
        <f>Table1[[#This Row],[Column1]]</f>
        <v>1</v>
      </c>
    </row>
    <row r="2339" spans="1:10" hidden="1" x14ac:dyDescent="0.3">
      <c r="A2339" s="2" t="str">
        <f>Table1[[#This Row],[Befolyt]]</f>
        <v>i</v>
      </c>
      <c r="B2339" t="str">
        <f>Table1[[#This Row],[ÜK]]</f>
        <v>Tóth Ferenc</v>
      </c>
      <c r="C2339" s="3" t="str">
        <f>Table1[[#This Row],[Szla]]</f>
        <v>111/2026</v>
      </c>
      <c r="D2339" s="6">
        <f>Table1[[#This Row],[Kelt_hó]]</f>
        <v>1</v>
      </c>
      <c r="E2339" t="str">
        <f>Table1[[#This Row],[Vevő]]</f>
        <v>Dizalica doo</v>
      </c>
      <c r="F2339" t="str">
        <f>Table1[[#This Row],[Termékkör]]</f>
        <v>Textilkötelek hevederek</v>
      </c>
      <c r="G2339" s="4">
        <f>Table1[[#This Row],[SzumElad]]</f>
        <v>6827.12</v>
      </c>
      <c r="H2339" s="7">
        <f>Table1[[#This Row],[Jut_%]]</f>
        <v>0</v>
      </c>
      <c r="I2339" s="4">
        <f>Table1[[#This Row],[Jut]]</f>
        <v>0</v>
      </c>
      <c r="J2339" s="4">
        <f>Table1[[#This Row],[Column1]]</f>
        <v>1</v>
      </c>
    </row>
    <row r="2340" spans="1:10" hidden="1" x14ac:dyDescent="0.3">
      <c r="A2340" s="2" t="str">
        <f>Table1[[#This Row],[Befolyt]]</f>
        <v>i</v>
      </c>
      <c r="B2340" t="str">
        <f>Table1[[#This Row],[ÜK]]</f>
        <v>Tóth Ferenc</v>
      </c>
      <c r="C2340" s="3" t="str">
        <f>Table1[[#This Row],[Szla]]</f>
        <v>111/2026</v>
      </c>
      <c r="D2340" s="6">
        <f>Table1[[#This Row],[Kelt_hó]]</f>
        <v>1</v>
      </c>
      <c r="E2340" t="str">
        <f>Table1[[#This Row],[Vevő]]</f>
        <v>Dizalica doo</v>
      </c>
      <c r="F2340" t="str">
        <f>Table1[[#This Row],[Termékkör]]</f>
        <v>Textilkötelek hevederek</v>
      </c>
      <c r="G2340" s="4">
        <f>Table1[[#This Row],[SzumElad]]</f>
        <v>42300.479999999996</v>
      </c>
      <c r="H2340" s="7">
        <f>Table1[[#This Row],[Jut_%]]</f>
        <v>0</v>
      </c>
      <c r="I2340" s="4">
        <f>Table1[[#This Row],[Jut]]</f>
        <v>0</v>
      </c>
      <c r="J2340" s="4">
        <f>Table1[[#This Row],[Column1]]</f>
        <v>1</v>
      </c>
    </row>
    <row r="2341" spans="1:10" hidden="1" x14ac:dyDescent="0.3">
      <c r="A2341" s="2" t="str">
        <f>Table1[[#This Row],[Befolyt]]</f>
        <v>i</v>
      </c>
      <c r="B2341" t="str">
        <f>Table1[[#This Row],[ÜK]]</f>
        <v>Tóth Ferenc</v>
      </c>
      <c r="C2341" s="3" t="str">
        <f>Table1[[#This Row],[Szla]]</f>
        <v>111/2026</v>
      </c>
      <c r="D2341" s="6">
        <f>Table1[[#This Row],[Kelt_hó]]</f>
        <v>1</v>
      </c>
      <c r="E2341" t="str">
        <f>Table1[[#This Row],[Vevő]]</f>
        <v>Dizalica doo</v>
      </c>
      <c r="F2341" t="str">
        <f>Table1[[#This Row],[Termékkör]]</f>
        <v>Textilkötelek hevederek</v>
      </c>
      <c r="G2341" s="4">
        <f>Table1[[#This Row],[SzumElad]]</f>
        <v>23545.200000000001</v>
      </c>
      <c r="H2341" s="7">
        <f>Table1[[#This Row],[Jut_%]]</f>
        <v>0</v>
      </c>
      <c r="I2341" s="4">
        <f>Table1[[#This Row],[Jut]]</f>
        <v>0</v>
      </c>
      <c r="J2341" s="4">
        <f>Table1[[#This Row],[Column1]]</f>
        <v>1</v>
      </c>
    </row>
    <row r="2342" spans="1:10" hidden="1" x14ac:dyDescent="0.3">
      <c r="A2342" s="2" t="str">
        <f>Table1[[#This Row],[Befolyt]]</f>
        <v>i</v>
      </c>
      <c r="B2342" t="str">
        <f>Table1[[#This Row],[ÜK]]</f>
        <v>Tóth Ferenc</v>
      </c>
      <c r="C2342" s="3" t="str">
        <f>Table1[[#This Row],[Szla]]</f>
        <v>111/2026</v>
      </c>
      <c r="D2342" s="6">
        <f>Table1[[#This Row],[Kelt_hó]]</f>
        <v>1</v>
      </c>
      <c r="E2342" t="str">
        <f>Table1[[#This Row],[Vevő]]</f>
        <v>Dizalica doo</v>
      </c>
      <c r="F2342" t="str">
        <f>Table1[[#This Row],[Termékkör]]</f>
        <v>Textilkötelek hevederek</v>
      </c>
      <c r="G2342" s="4">
        <f>Table1[[#This Row],[SzumElad]]</f>
        <v>57846</v>
      </c>
      <c r="H2342" s="7">
        <f>Table1[[#This Row],[Jut_%]]</f>
        <v>0</v>
      </c>
      <c r="I2342" s="4">
        <f>Table1[[#This Row],[Jut]]</f>
        <v>0</v>
      </c>
      <c r="J2342" s="4">
        <f>Table1[[#This Row],[Column1]]</f>
        <v>1</v>
      </c>
    </row>
    <row r="2343" spans="1:10" hidden="1" x14ac:dyDescent="0.3">
      <c r="A2343" s="2" t="str">
        <f>Table1[[#This Row],[Befolyt]]</f>
        <v>i</v>
      </c>
      <c r="B2343" t="str">
        <f>Table1[[#This Row],[ÜK]]</f>
        <v>Tóth Ferenc</v>
      </c>
      <c r="C2343" s="3" t="str">
        <f>Table1[[#This Row],[Szla]]</f>
        <v>111/2026</v>
      </c>
      <c r="D2343" s="6">
        <f>Table1[[#This Row],[Kelt_hó]]</f>
        <v>1</v>
      </c>
      <c r="E2343" t="str">
        <f>Table1[[#This Row],[Vevő]]</f>
        <v>Dizalica doo</v>
      </c>
      <c r="F2343" t="str">
        <f>Table1[[#This Row],[Termékkör]]</f>
        <v>Textilkötelek hevederek</v>
      </c>
      <c r="G2343" s="4">
        <f>Table1[[#This Row],[SzumElad]]</f>
        <v>66287.520000000004</v>
      </c>
      <c r="H2343" s="7">
        <f>Table1[[#This Row],[Jut_%]]</f>
        <v>0</v>
      </c>
      <c r="I2343" s="4">
        <f>Table1[[#This Row],[Jut]]</f>
        <v>0</v>
      </c>
      <c r="J2343" s="4">
        <f>Table1[[#This Row],[Column1]]</f>
        <v>1</v>
      </c>
    </row>
    <row r="2344" spans="1:10" hidden="1" x14ac:dyDescent="0.3">
      <c r="A2344" s="2" t="str">
        <f>Table1[[#This Row],[Befolyt]]</f>
        <v>i</v>
      </c>
      <c r="B2344" t="str">
        <f>Table1[[#This Row],[ÜK]]</f>
        <v>Tóth Ferenc</v>
      </c>
      <c r="C2344" s="3" t="str">
        <f>Table1[[#This Row],[Szla]]</f>
        <v>111/2026</v>
      </c>
      <c r="D2344" s="6">
        <f>Table1[[#This Row],[Kelt_hó]]</f>
        <v>1</v>
      </c>
      <c r="E2344" t="str">
        <f>Table1[[#This Row],[Vevő]]</f>
        <v>Dizalica doo</v>
      </c>
      <c r="F2344" t="str">
        <f>Table1[[#This Row],[Termékkör]]</f>
        <v>Textilkötelek hevederek</v>
      </c>
      <c r="G2344" s="4">
        <f>Table1[[#This Row],[SzumElad]]</f>
        <v>25448</v>
      </c>
      <c r="H2344" s="7">
        <f>Table1[[#This Row],[Jut_%]]</f>
        <v>0</v>
      </c>
      <c r="I2344" s="4">
        <f>Table1[[#This Row],[Jut]]</f>
        <v>0</v>
      </c>
      <c r="J2344" s="4">
        <f>Table1[[#This Row],[Column1]]</f>
        <v>1</v>
      </c>
    </row>
    <row r="2345" spans="1:10" hidden="1" x14ac:dyDescent="0.3">
      <c r="A2345" s="2" t="str">
        <f>Table1[[#This Row],[Befolyt]]</f>
        <v>i</v>
      </c>
      <c r="B2345" t="str">
        <f>Table1[[#This Row],[ÜK]]</f>
        <v>Tóth Ferenc</v>
      </c>
      <c r="C2345" s="3" t="str">
        <f>Table1[[#This Row],[Szla]]</f>
        <v>111/2026</v>
      </c>
      <c r="D2345" s="6">
        <f>Table1[[#This Row],[Kelt_hó]]</f>
        <v>1</v>
      </c>
      <c r="E2345" t="str">
        <f>Table1[[#This Row],[Vevő]]</f>
        <v>Dizalica doo</v>
      </c>
      <c r="F2345" t="str">
        <f>Table1[[#This Row],[Termékkör]]</f>
        <v>Textilkötelek hevederek</v>
      </c>
      <c r="G2345" s="4">
        <f>Table1[[#This Row],[SzumElad]]</f>
        <v>43592.1</v>
      </c>
      <c r="H2345" s="7">
        <f>Table1[[#This Row],[Jut_%]]</f>
        <v>0</v>
      </c>
      <c r="I2345" s="4">
        <f>Table1[[#This Row],[Jut]]</f>
        <v>0</v>
      </c>
      <c r="J2345" s="4">
        <f>Table1[[#This Row],[Column1]]</f>
        <v>1</v>
      </c>
    </row>
    <row r="2346" spans="1:10" hidden="1" x14ac:dyDescent="0.3">
      <c r="A2346" s="2" t="str">
        <f>Table1[[#This Row],[Befolyt]]</f>
        <v>i</v>
      </c>
      <c r="B2346" t="str">
        <f>Table1[[#This Row],[ÜK]]</f>
        <v>Tóth Ferenc</v>
      </c>
      <c r="C2346" s="3" t="str">
        <f>Table1[[#This Row],[Szla]]</f>
        <v>111/2026</v>
      </c>
      <c r="D2346" s="6">
        <f>Table1[[#This Row],[Kelt_hó]]</f>
        <v>1</v>
      </c>
      <c r="E2346" t="str">
        <f>Table1[[#This Row],[Vevő]]</f>
        <v>Dizalica doo</v>
      </c>
      <c r="F2346" t="str">
        <f>Table1[[#This Row],[Termékkör]]</f>
        <v>Textilkötelek hevederek</v>
      </c>
      <c r="G2346" s="4">
        <f>Table1[[#This Row],[SzumElad]]</f>
        <v>25947.809999999998</v>
      </c>
      <c r="H2346" s="7">
        <f>Table1[[#This Row],[Jut_%]]</f>
        <v>0</v>
      </c>
      <c r="I2346" s="4">
        <f>Table1[[#This Row],[Jut]]</f>
        <v>0</v>
      </c>
      <c r="J2346" s="4">
        <f>Table1[[#This Row],[Column1]]</f>
        <v>1</v>
      </c>
    </row>
    <row r="2347" spans="1:10" hidden="1" x14ac:dyDescent="0.3">
      <c r="A2347" s="2" t="str">
        <f>Table1[[#This Row],[Befolyt]]</f>
        <v>i</v>
      </c>
      <c r="B2347" t="str">
        <f>Table1[[#This Row],[ÜK]]</f>
        <v>Tóth Ferenc</v>
      </c>
      <c r="C2347" s="3" t="str">
        <f>Table1[[#This Row],[Szla]]</f>
        <v>111/2026</v>
      </c>
      <c r="D2347" s="6">
        <f>Table1[[#This Row],[Kelt_hó]]</f>
        <v>1</v>
      </c>
      <c r="E2347" t="str">
        <f>Table1[[#This Row],[Vevő]]</f>
        <v>Dizalica doo</v>
      </c>
      <c r="F2347" t="str">
        <f>Table1[[#This Row],[Termékkör]]</f>
        <v>Textilkötelek hevederek</v>
      </c>
      <c r="G2347" s="4">
        <f>Table1[[#This Row],[SzumElad]]</f>
        <v>37441.599999999999</v>
      </c>
      <c r="H2347" s="7">
        <f>Table1[[#This Row],[Jut_%]]</f>
        <v>0</v>
      </c>
      <c r="I2347" s="4">
        <f>Table1[[#This Row],[Jut]]</f>
        <v>0</v>
      </c>
      <c r="J2347" s="4">
        <f>Table1[[#This Row],[Column1]]</f>
        <v>1</v>
      </c>
    </row>
    <row r="2348" spans="1:10" hidden="1" x14ac:dyDescent="0.3">
      <c r="A2348" s="2" t="str">
        <f>Table1[[#This Row],[Befolyt]]</f>
        <v>i</v>
      </c>
      <c r="B2348" t="str">
        <f>Table1[[#This Row],[ÜK]]</f>
        <v>Tóth Ferenc</v>
      </c>
      <c r="C2348" s="3" t="str">
        <f>Table1[[#This Row],[Szla]]</f>
        <v>111/2026</v>
      </c>
      <c r="D2348" s="6">
        <f>Table1[[#This Row],[Kelt_hó]]</f>
        <v>1</v>
      </c>
      <c r="E2348" t="str">
        <f>Table1[[#This Row],[Vevő]]</f>
        <v>Dizalica doo</v>
      </c>
      <c r="F2348" t="str">
        <f>Table1[[#This Row],[Termékkör]]</f>
        <v>Textilkötelek hevederek</v>
      </c>
      <c r="G2348" s="4">
        <f>Table1[[#This Row],[SzumElad]]</f>
        <v>25371</v>
      </c>
      <c r="H2348" s="7">
        <f>Table1[[#This Row],[Jut_%]]</f>
        <v>0</v>
      </c>
      <c r="I2348" s="4">
        <f>Table1[[#This Row],[Jut]]</f>
        <v>0</v>
      </c>
      <c r="J2348" s="4">
        <f>Table1[[#This Row],[Column1]]</f>
        <v>1</v>
      </c>
    </row>
    <row r="2349" spans="1:10" hidden="1" x14ac:dyDescent="0.3">
      <c r="A2349" s="2" t="str">
        <f>Table1[[#This Row],[Befolyt]]</f>
        <v>i</v>
      </c>
      <c r="B2349" t="str">
        <f>Table1[[#This Row],[ÜK]]</f>
        <v>Tóth Ferenc</v>
      </c>
      <c r="C2349" s="3" t="str">
        <f>Table1[[#This Row],[Szla]]</f>
        <v>111/2026</v>
      </c>
      <c r="D2349" s="6">
        <f>Table1[[#This Row],[Kelt_hó]]</f>
        <v>1</v>
      </c>
      <c r="E2349" t="str">
        <f>Table1[[#This Row],[Vevő]]</f>
        <v>Dizalica doo</v>
      </c>
      <c r="F2349" t="str">
        <f>Table1[[#This Row],[Termékkör]]</f>
        <v>Textilkötelek hevederek</v>
      </c>
      <c r="G2349" s="4">
        <f>Table1[[#This Row],[SzumElad]]</f>
        <v>28023.599999999999</v>
      </c>
      <c r="H2349" s="7">
        <f>Table1[[#This Row],[Jut_%]]</f>
        <v>0</v>
      </c>
      <c r="I2349" s="4">
        <f>Table1[[#This Row],[Jut]]</f>
        <v>0</v>
      </c>
      <c r="J2349" s="4">
        <f>Table1[[#This Row],[Column1]]</f>
        <v>1</v>
      </c>
    </row>
    <row r="2350" spans="1:10" hidden="1" x14ac:dyDescent="0.3">
      <c r="A2350" s="2" t="str">
        <f>Table1[[#This Row],[Befolyt]]</f>
        <v>i</v>
      </c>
      <c r="B2350" t="str">
        <f>Table1[[#This Row],[ÜK]]</f>
        <v>Tóth Ferenc</v>
      </c>
      <c r="C2350" s="3" t="str">
        <f>Table1[[#This Row],[Szla]]</f>
        <v>111/2026</v>
      </c>
      <c r="D2350" s="6">
        <f>Table1[[#This Row],[Kelt_hó]]</f>
        <v>1</v>
      </c>
      <c r="E2350" t="str">
        <f>Table1[[#This Row],[Vevő]]</f>
        <v>Dizalica doo</v>
      </c>
      <c r="F2350" t="str">
        <f>Table1[[#This Row],[Termékkör]]</f>
        <v>Textilkötelek hevederek</v>
      </c>
      <c r="G2350" s="4">
        <f>Table1[[#This Row],[SzumElad]]</f>
        <v>18912.8</v>
      </c>
      <c r="H2350" s="7">
        <f>Table1[[#This Row],[Jut_%]]</f>
        <v>0</v>
      </c>
      <c r="I2350" s="4">
        <f>Table1[[#This Row],[Jut]]</f>
        <v>0</v>
      </c>
      <c r="J2350" s="4">
        <f>Table1[[#This Row],[Column1]]</f>
        <v>1</v>
      </c>
    </row>
    <row r="2351" spans="1:10" hidden="1" x14ac:dyDescent="0.3">
      <c r="A2351" s="2" t="str">
        <f>Table1[[#This Row],[Befolyt]]</f>
        <v>i</v>
      </c>
      <c r="B2351" t="str">
        <f>Table1[[#This Row],[ÜK]]</f>
        <v>Tóth Ferenc</v>
      </c>
      <c r="C2351" s="3" t="str">
        <f>Table1[[#This Row],[Szla]]</f>
        <v>111/2026</v>
      </c>
      <c r="D2351" s="6">
        <f>Table1[[#This Row],[Kelt_hó]]</f>
        <v>1</v>
      </c>
      <c r="E2351" t="str">
        <f>Table1[[#This Row],[Vevő]]</f>
        <v>Dizalica doo</v>
      </c>
      <c r="F2351" t="str">
        <f>Table1[[#This Row],[Termékkör]]</f>
        <v>Textilkötelek hevederek</v>
      </c>
      <c r="G2351" s="4">
        <f>Table1[[#This Row],[SzumElad]]</f>
        <v>20066.400000000001</v>
      </c>
      <c r="H2351" s="7">
        <f>Table1[[#This Row],[Jut_%]]</f>
        <v>0</v>
      </c>
      <c r="I2351" s="4">
        <f>Table1[[#This Row],[Jut]]</f>
        <v>0</v>
      </c>
      <c r="J2351" s="4">
        <f>Table1[[#This Row],[Column1]]</f>
        <v>1</v>
      </c>
    </row>
    <row r="2352" spans="1:10" hidden="1" x14ac:dyDescent="0.3">
      <c r="A2352" s="2" t="str">
        <f>Table1[[#This Row],[Befolyt]]</f>
        <v>i</v>
      </c>
      <c r="B2352" t="str">
        <f>Table1[[#This Row],[ÜK]]</f>
        <v>Tóth Ferenc</v>
      </c>
      <c r="C2352" s="3" t="str">
        <f>Table1[[#This Row],[Szla]]</f>
        <v>111/2026</v>
      </c>
      <c r="D2352" s="6">
        <f>Table1[[#This Row],[Kelt_hó]]</f>
        <v>1</v>
      </c>
      <c r="E2352" t="str">
        <f>Table1[[#This Row],[Vevő]]</f>
        <v>Dizalica doo</v>
      </c>
      <c r="F2352" t="str">
        <f>Table1[[#This Row],[Termékkör]]</f>
        <v>Textilkötelek hevederek</v>
      </c>
      <c r="G2352" s="4">
        <f>Table1[[#This Row],[SzumElad]]</f>
        <v>97793.76</v>
      </c>
      <c r="H2352" s="7">
        <f>Table1[[#This Row],[Jut_%]]</f>
        <v>0</v>
      </c>
      <c r="I2352" s="4">
        <f>Table1[[#This Row],[Jut]]</f>
        <v>0</v>
      </c>
      <c r="J2352" s="4">
        <f>Table1[[#This Row],[Column1]]</f>
        <v>1</v>
      </c>
    </row>
    <row r="2353" spans="1:10" hidden="1" x14ac:dyDescent="0.3">
      <c r="A2353" s="2" t="str">
        <f>Table1[[#This Row],[Befolyt]]</f>
        <v>i</v>
      </c>
      <c r="B2353" t="str">
        <f>Table1[[#This Row],[ÜK]]</f>
        <v>Tóth Ferenc</v>
      </c>
      <c r="C2353" s="3" t="str">
        <f>Table1[[#This Row],[Szla]]</f>
        <v>111/2026</v>
      </c>
      <c r="D2353" s="6">
        <f>Table1[[#This Row],[Kelt_hó]]</f>
        <v>1</v>
      </c>
      <c r="E2353" t="str">
        <f>Table1[[#This Row],[Vevő]]</f>
        <v>Dizalica doo</v>
      </c>
      <c r="F2353" t="str">
        <f>Table1[[#This Row],[Termékkör]]</f>
        <v>Textilkötelek hevederek</v>
      </c>
      <c r="G2353" s="4">
        <f>Table1[[#This Row],[SzumElad]]</f>
        <v>25217.3</v>
      </c>
      <c r="H2353" s="7">
        <f>Table1[[#This Row],[Jut_%]]</f>
        <v>0</v>
      </c>
      <c r="I2353" s="4">
        <f>Table1[[#This Row],[Jut]]</f>
        <v>0</v>
      </c>
      <c r="J2353" s="4">
        <f>Table1[[#This Row],[Column1]]</f>
        <v>1</v>
      </c>
    </row>
    <row r="2354" spans="1:10" hidden="1" x14ac:dyDescent="0.3">
      <c r="A2354" s="2" t="str">
        <f>Table1[[#This Row],[Befolyt]]</f>
        <v>i</v>
      </c>
      <c r="B2354" t="str">
        <f>Table1[[#This Row],[ÜK]]</f>
        <v>Tóth Ferenc</v>
      </c>
      <c r="C2354" s="3" t="str">
        <f>Table1[[#This Row],[Szla]]</f>
        <v>111/2026</v>
      </c>
      <c r="D2354" s="6">
        <f>Table1[[#This Row],[Kelt_hó]]</f>
        <v>1</v>
      </c>
      <c r="E2354" t="str">
        <f>Table1[[#This Row],[Vevő]]</f>
        <v>Dizalica doo</v>
      </c>
      <c r="F2354" t="str">
        <f>Table1[[#This Row],[Termékkör]]</f>
        <v>Textilkötelek hevederek</v>
      </c>
      <c r="G2354" s="4">
        <f>Table1[[#This Row],[SzumElad]]</f>
        <v>80034</v>
      </c>
      <c r="H2354" s="7">
        <f>Table1[[#This Row],[Jut_%]]</f>
        <v>0</v>
      </c>
      <c r="I2354" s="4">
        <f>Table1[[#This Row],[Jut]]</f>
        <v>0</v>
      </c>
      <c r="J2354" s="4">
        <f>Table1[[#This Row],[Column1]]</f>
        <v>1</v>
      </c>
    </row>
    <row r="2355" spans="1:10" hidden="1" x14ac:dyDescent="0.3">
      <c r="A2355" s="2" t="str">
        <f>Table1[[#This Row],[Befolyt]]</f>
        <v>i</v>
      </c>
      <c r="B2355" t="str">
        <f>Table1[[#This Row],[ÜK]]</f>
        <v>Tóth Ferenc</v>
      </c>
      <c r="C2355" s="3" t="str">
        <f>Table1[[#This Row],[Szla]]</f>
        <v>111/2026</v>
      </c>
      <c r="D2355" s="6">
        <f>Table1[[#This Row],[Kelt_hó]]</f>
        <v>1</v>
      </c>
      <c r="E2355" t="str">
        <f>Table1[[#This Row],[Vevő]]</f>
        <v>Dizalica doo</v>
      </c>
      <c r="F2355" t="str">
        <f>Table1[[#This Row],[Termékkör]]</f>
        <v>Textilkötelek hevederek</v>
      </c>
      <c r="G2355" s="4">
        <f>Table1[[#This Row],[SzumElad]]</f>
        <v>17990.400000000001</v>
      </c>
      <c r="H2355" s="7">
        <f>Table1[[#This Row],[Jut_%]]</f>
        <v>0</v>
      </c>
      <c r="I2355" s="4">
        <f>Table1[[#This Row],[Jut]]</f>
        <v>0</v>
      </c>
      <c r="J2355" s="4">
        <f>Table1[[#This Row],[Column1]]</f>
        <v>1</v>
      </c>
    </row>
    <row r="2356" spans="1:10" hidden="1" x14ac:dyDescent="0.3">
      <c r="A2356" s="2" t="str">
        <f>Table1[[#This Row],[Befolyt]]</f>
        <v>i</v>
      </c>
      <c r="B2356" t="str">
        <f>Table1[[#This Row],[ÜK]]</f>
        <v>Tóth Ferenc</v>
      </c>
      <c r="C2356" s="3" t="str">
        <f>Table1[[#This Row],[Szla]]</f>
        <v>111/2026</v>
      </c>
      <c r="D2356" s="6">
        <f>Table1[[#This Row],[Kelt_hó]]</f>
        <v>1</v>
      </c>
      <c r="E2356" t="str">
        <f>Table1[[#This Row],[Vevő]]</f>
        <v>Dizalica doo</v>
      </c>
      <c r="F2356" t="str">
        <f>Table1[[#This Row],[Termékkör]]</f>
        <v>Textilkötelek hevederek</v>
      </c>
      <c r="G2356" s="4">
        <f>Table1[[#This Row],[SzumElad]]</f>
        <v>23064.799999999999</v>
      </c>
      <c r="H2356" s="7">
        <f>Table1[[#This Row],[Jut_%]]</f>
        <v>0</v>
      </c>
      <c r="I2356" s="4">
        <f>Table1[[#This Row],[Jut]]</f>
        <v>0</v>
      </c>
      <c r="J2356" s="4">
        <f>Table1[[#This Row],[Column1]]</f>
        <v>1</v>
      </c>
    </row>
    <row r="2357" spans="1:10" hidden="1" x14ac:dyDescent="0.3">
      <c r="A2357" s="2" t="str">
        <f>Table1[[#This Row],[Befolyt]]</f>
        <v>i</v>
      </c>
      <c r="B2357" t="str">
        <f>Table1[[#This Row],[ÜK]]</f>
        <v>Tóth Ferenc</v>
      </c>
      <c r="C2357" s="3" t="str">
        <f>Table1[[#This Row],[Szla]]</f>
        <v>111/2026</v>
      </c>
      <c r="D2357" s="6">
        <f>Table1[[#This Row],[Kelt_hó]]</f>
        <v>1</v>
      </c>
      <c r="E2357" t="str">
        <f>Table1[[#This Row],[Vevő]]</f>
        <v>Dizalica doo</v>
      </c>
      <c r="F2357" t="str">
        <f>Table1[[#This Row],[Termékkör]]</f>
        <v>Textilkötelek hevederek</v>
      </c>
      <c r="G2357" s="4">
        <f>Table1[[#This Row],[SzumElad]]</f>
        <v>21527.199999999997</v>
      </c>
      <c r="H2357" s="7">
        <f>Table1[[#This Row],[Jut_%]]</f>
        <v>0</v>
      </c>
      <c r="I2357" s="4">
        <f>Table1[[#This Row],[Jut]]</f>
        <v>0</v>
      </c>
      <c r="J2357" s="4">
        <f>Table1[[#This Row],[Column1]]</f>
        <v>1</v>
      </c>
    </row>
    <row r="2358" spans="1:10" hidden="1" x14ac:dyDescent="0.3">
      <c r="A2358" s="2" t="str">
        <f>Table1[[#This Row],[Befolyt]]</f>
        <v>i</v>
      </c>
      <c r="B2358" t="str">
        <f>Table1[[#This Row],[ÜK]]</f>
        <v>Tóth Ferenc</v>
      </c>
      <c r="C2358" s="3" t="str">
        <f>Table1[[#This Row],[Szla]]</f>
        <v>111/2026</v>
      </c>
      <c r="D2358" s="6">
        <f>Table1[[#This Row],[Kelt_hó]]</f>
        <v>1</v>
      </c>
      <c r="E2358" t="str">
        <f>Table1[[#This Row],[Vevő]]</f>
        <v>Dizalica doo</v>
      </c>
      <c r="F2358" t="str">
        <f>Table1[[#This Row],[Termékkör]]</f>
        <v>Fuvar</v>
      </c>
      <c r="G2358" s="4">
        <f>Table1[[#This Row],[SzumElad]]</f>
        <v>6919.38</v>
      </c>
      <c r="H2358" s="7">
        <f>Table1[[#This Row],[Jut_%]]</f>
        <v>0</v>
      </c>
      <c r="I2358" s="4">
        <f>Table1[[#This Row],[Jut]]</f>
        <v>0</v>
      </c>
      <c r="J2358" s="4">
        <f>Table1[[#This Row],[Column1]]</f>
        <v>1</v>
      </c>
    </row>
    <row r="2359" spans="1:10" hidden="1" x14ac:dyDescent="0.3">
      <c r="A2359" s="2" t="str">
        <f>Table1[[#This Row],[Befolyt]]</f>
        <v>i</v>
      </c>
      <c r="B2359" t="str">
        <f>Table1[[#This Row],[ÜK]]</f>
        <v>Tóth Ferenc</v>
      </c>
      <c r="C2359" s="3" t="str">
        <f>Table1[[#This Row],[Szla]]</f>
        <v>111/2026</v>
      </c>
      <c r="D2359" s="6">
        <f>Table1[[#This Row],[Kelt_hó]]</f>
        <v>1</v>
      </c>
      <c r="E2359" t="str">
        <f>Table1[[#This Row],[Vevő]]</f>
        <v>Dizalica doo</v>
      </c>
      <c r="F2359" t="str">
        <f>Table1[[#This Row],[Termékkör]]</f>
        <v>Rakományrögzítők</v>
      </c>
      <c r="G2359" s="4">
        <f>Table1[[#This Row],[SzumElad]]</f>
        <v>117706.4</v>
      </c>
      <c r="H2359" s="7">
        <f>Table1[[#This Row],[Jut_%]]</f>
        <v>0</v>
      </c>
      <c r="I2359" s="4">
        <f>Table1[[#This Row],[Jut]]</f>
        <v>0</v>
      </c>
      <c r="J2359" s="4">
        <f>Table1[[#This Row],[Column1]]</f>
        <v>1</v>
      </c>
    </row>
    <row r="2360" spans="1:10" hidden="1" x14ac:dyDescent="0.3">
      <c r="A2360" s="2" t="str">
        <f>Table1[[#This Row],[Befolyt]]</f>
        <v>i</v>
      </c>
      <c r="B2360" t="str">
        <f>Table1[[#This Row],[ÜK]]</f>
        <v>Tóth Ferenc</v>
      </c>
      <c r="C2360" s="3" t="str">
        <f>Table1[[#This Row],[Szla]]</f>
        <v>111/2026</v>
      </c>
      <c r="D2360" s="6">
        <f>Table1[[#This Row],[Kelt_hó]]</f>
        <v>1</v>
      </c>
      <c r="E2360" t="str">
        <f>Table1[[#This Row],[Vevő]]</f>
        <v>Dizalica doo</v>
      </c>
      <c r="F2360" t="str">
        <f>Table1[[#This Row],[Termékkör]]</f>
        <v>Rakományrögzítők</v>
      </c>
      <c r="G2360" s="4">
        <f>Table1[[#This Row],[SzumElad]]</f>
        <v>192974</v>
      </c>
      <c r="H2360" s="7">
        <f>Table1[[#This Row],[Jut_%]]</f>
        <v>0</v>
      </c>
      <c r="I2360" s="4">
        <f>Table1[[#This Row],[Jut]]</f>
        <v>0</v>
      </c>
      <c r="J2360" s="4">
        <f>Table1[[#This Row],[Column1]]</f>
        <v>1</v>
      </c>
    </row>
    <row r="2361" spans="1:10" hidden="1" x14ac:dyDescent="0.3">
      <c r="A2361" s="2" t="str">
        <f>Table1[[#This Row],[Befolyt]]</f>
        <v>i</v>
      </c>
      <c r="B2361" t="str">
        <f>Table1[[#This Row],[ÜK]]</f>
        <v>Tóth Ferenc</v>
      </c>
      <c r="C2361" s="3" t="str">
        <f>Table1[[#This Row],[Szla]]</f>
        <v>111/2026</v>
      </c>
      <c r="D2361" s="6">
        <f>Table1[[#This Row],[Kelt_hó]]</f>
        <v>1</v>
      </c>
      <c r="E2361" t="str">
        <f>Table1[[#This Row],[Vevő]]</f>
        <v>Dizalica doo</v>
      </c>
      <c r="F2361" t="str">
        <f>Table1[[#This Row],[Termékkör]]</f>
        <v>Rakományrögzítők</v>
      </c>
      <c r="G2361" s="4">
        <f>Table1[[#This Row],[SzumElad]]</f>
        <v>87645.5</v>
      </c>
      <c r="H2361" s="7">
        <f>Table1[[#This Row],[Jut_%]]</f>
        <v>0</v>
      </c>
      <c r="I2361" s="4">
        <f>Table1[[#This Row],[Jut]]</f>
        <v>0</v>
      </c>
      <c r="J2361" s="4">
        <f>Table1[[#This Row],[Column1]]</f>
        <v>1</v>
      </c>
    </row>
    <row r="2362" spans="1:10" hidden="1" x14ac:dyDescent="0.3">
      <c r="A2362" s="2" t="str">
        <f>Table1[[#This Row],[Befolyt]]</f>
        <v>i</v>
      </c>
      <c r="B2362" t="str">
        <f>Table1[[#This Row],[ÜK]]</f>
        <v>Tóth Ferenc</v>
      </c>
      <c r="C2362" s="3" t="str">
        <f>Table1[[#This Row],[Szla]]</f>
        <v>111/2026</v>
      </c>
      <c r="D2362" s="6">
        <f>Table1[[#This Row],[Kelt_hó]]</f>
        <v>1</v>
      </c>
      <c r="E2362" t="str">
        <f>Table1[[#This Row],[Vevő]]</f>
        <v>Dizalica doo</v>
      </c>
      <c r="F2362" t="str">
        <f>Table1[[#This Row],[Termékkör]]</f>
        <v>Rakományrögzítők</v>
      </c>
      <c r="G2362" s="4">
        <f>Table1[[#This Row],[SzumElad]]</f>
        <v>191821</v>
      </c>
      <c r="H2362" s="7">
        <f>Table1[[#This Row],[Jut_%]]</f>
        <v>0</v>
      </c>
      <c r="I2362" s="4">
        <f>Table1[[#This Row],[Jut]]</f>
        <v>0</v>
      </c>
      <c r="J2362" s="4">
        <f>Table1[[#This Row],[Column1]]</f>
        <v>1</v>
      </c>
    </row>
    <row r="2363" spans="1:10" hidden="1" x14ac:dyDescent="0.3">
      <c r="A2363" s="2" t="str">
        <f>Table1[[#This Row],[Befolyt]]</f>
        <v>i</v>
      </c>
      <c r="B2363" t="str">
        <f>Table1[[#This Row],[ÜK]]</f>
        <v>Tóth Ferenc</v>
      </c>
      <c r="C2363" s="3" t="str">
        <f>Table1[[#This Row],[Szla]]</f>
        <v>111/2026</v>
      </c>
      <c r="D2363" s="6">
        <f>Table1[[#This Row],[Kelt_hó]]</f>
        <v>1</v>
      </c>
      <c r="E2363" t="str">
        <f>Table1[[#This Row],[Vevő]]</f>
        <v>Dizalica doo</v>
      </c>
      <c r="F2363" t="str">
        <f>Table1[[#This Row],[Termékkör]]</f>
        <v>Rakományrögzítők</v>
      </c>
      <c r="G2363" s="4">
        <f>Table1[[#This Row],[SzumElad]]</f>
        <v>179136</v>
      </c>
      <c r="H2363" s="7">
        <f>Table1[[#This Row],[Jut_%]]</f>
        <v>0</v>
      </c>
      <c r="I2363" s="4">
        <f>Table1[[#This Row],[Jut]]</f>
        <v>0</v>
      </c>
      <c r="J2363" s="4">
        <f>Table1[[#This Row],[Column1]]</f>
        <v>1</v>
      </c>
    </row>
    <row r="2364" spans="1:10" hidden="1" x14ac:dyDescent="0.3">
      <c r="A2364" s="2" t="str">
        <f>Table1[[#This Row],[Befolyt]]</f>
        <v>i</v>
      </c>
      <c r="B2364" t="str">
        <f>Table1[[#This Row],[ÜK]]</f>
        <v>Tóth Ferenc</v>
      </c>
      <c r="C2364" s="3" t="str">
        <f>Table1[[#This Row],[Szla]]</f>
        <v>111/2026</v>
      </c>
      <c r="D2364" s="6">
        <f>Table1[[#This Row],[Kelt_hó]]</f>
        <v>1</v>
      </c>
      <c r="E2364" t="str">
        <f>Table1[[#This Row],[Vevő]]</f>
        <v>Dizalica doo</v>
      </c>
      <c r="F2364" t="str">
        <f>Table1[[#This Row],[Termékkör]]</f>
        <v>Rakományrögzítők</v>
      </c>
      <c r="G2364" s="4">
        <f>Table1[[#This Row],[SzumElad]]</f>
        <v>40748</v>
      </c>
      <c r="H2364" s="7">
        <f>Table1[[#This Row],[Jut_%]]</f>
        <v>0</v>
      </c>
      <c r="I2364" s="4">
        <f>Table1[[#This Row],[Jut]]</f>
        <v>0</v>
      </c>
      <c r="J2364" s="4">
        <f>Table1[[#This Row],[Column1]]</f>
        <v>1</v>
      </c>
    </row>
    <row r="2365" spans="1:10" hidden="1" x14ac:dyDescent="0.3">
      <c r="A2365" s="2" t="str">
        <f>Table1[[#This Row],[Befolyt]]</f>
        <v>i</v>
      </c>
      <c r="B2365" t="str">
        <f>Table1[[#This Row],[ÜK]]</f>
        <v>Tóth Ferenc</v>
      </c>
      <c r="C2365" s="3" t="str">
        <f>Table1[[#This Row],[Szla]]</f>
        <v>110/2026</v>
      </c>
      <c r="D2365" s="6">
        <f>Table1[[#This Row],[Kelt_hó]]</f>
        <v>1</v>
      </c>
      <c r="E2365" t="str">
        <f>Table1[[#This Row],[Vevő]]</f>
        <v>Dizalica doo</v>
      </c>
      <c r="F2365" t="str">
        <f>Table1[[#This Row],[Termékkör]]</f>
        <v>Emelőszerkezetek</v>
      </c>
      <c r="G2365" s="4">
        <f>Table1[[#This Row],[SzumElad]]</f>
        <v>178735.26</v>
      </c>
      <c r="H2365" s="7">
        <f>Table1[[#This Row],[Jut_%]]</f>
        <v>0</v>
      </c>
      <c r="I2365" s="4">
        <f>Table1[[#This Row],[Jut]]</f>
        <v>0</v>
      </c>
      <c r="J2365" s="4">
        <f>Table1[[#This Row],[Column1]]</f>
        <v>1</v>
      </c>
    </row>
    <row r="2366" spans="1:10" hidden="1" x14ac:dyDescent="0.3">
      <c r="A2366" s="2" t="str">
        <f>Table1[[#This Row],[Befolyt]]</f>
        <v>i</v>
      </c>
      <c r="B2366" t="str">
        <f>Table1[[#This Row],[ÜK]]</f>
        <v>Tóth Ferenc</v>
      </c>
      <c r="C2366" s="3" t="str">
        <f>Table1[[#This Row],[Szla]]</f>
        <v>110/2026</v>
      </c>
      <c r="D2366" s="6">
        <f>Table1[[#This Row],[Kelt_hó]]</f>
        <v>1</v>
      </c>
      <c r="E2366" t="str">
        <f>Table1[[#This Row],[Vevő]]</f>
        <v>Dizalica doo</v>
      </c>
      <c r="F2366" t="str">
        <f>Table1[[#This Row],[Termékkör]]</f>
        <v>Emelőszerkezetek</v>
      </c>
      <c r="G2366" s="4">
        <f>Table1[[#This Row],[SzumElad]]</f>
        <v>165603.84</v>
      </c>
      <c r="H2366" s="7">
        <f>Table1[[#This Row],[Jut_%]]</f>
        <v>0</v>
      </c>
      <c r="I2366" s="4">
        <f>Table1[[#This Row],[Jut]]</f>
        <v>0</v>
      </c>
      <c r="J2366" s="4">
        <f>Table1[[#This Row],[Column1]]</f>
        <v>1</v>
      </c>
    </row>
    <row r="2367" spans="1:10" hidden="1" x14ac:dyDescent="0.3">
      <c r="A2367" s="2" t="str">
        <f>Table1[[#This Row],[Befolyt]]</f>
        <v>i</v>
      </c>
      <c r="B2367" t="str">
        <f>Table1[[#This Row],[ÜK]]</f>
        <v>Tóth Ferenc</v>
      </c>
      <c r="C2367" s="3" t="str">
        <f>Table1[[#This Row],[Szla]]</f>
        <v>110/2026</v>
      </c>
      <c r="D2367" s="6">
        <f>Table1[[#This Row],[Kelt_hó]]</f>
        <v>1</v>
      </c>
      <c r="E2367" t="str">
        <f>Table1[[#This Row],[Vevő]]</f>
        <v>Dizalica doo</v>
      </c>
      <c r="F2367" t="str">
        <f>Table1[[#This Row],[Termékkör]]</f>
        <v>Emelőszerkezetek</v>
      </c>
      <c r="G2367" s="4">
        <f>Table1[[#This Row],[SzumElad]]</f>
        <v>49588.9</v>
      </c>
      <c r="H2367" s="7">
        <f>Table1[[#This Row],[Jut_%]]</f>
        <v>0</v>
      </c>
      <c r="I2367" s="4">
        <f>Table1[[#This Row],[Jut]]</f>
        <v>0</v>
      </c>
      <c r="J2367" s="4">
        <f>Table1[[#This Row],[Column1]]</f>
        <v>1</v>
      </c>
    </row>
    <row r="2368" spans="1:10" hidden="1" x14ac:dyDescent="0.3">
      <c r="A2368" s="2" t="str">
        <f>Table1[[#This Row],[Befolyt]]</f>
        <v>i</v>
      </c>
      <c r="B2368" t="str">
        <f>Table1[[#This Row],[ÜK]]</f>
        <v>Tóth Ferenc</v>
      </c>
      <c r="C2368" s="3" t="str">
        <f>Table1[[#This Row],[Szla]]</f>
        <v>110/2026</v>
      </c>
      <c r="D2368" s="6">
        <f>Table1[[#This Row],[Kelt_hó]]</f>
        <v>1</v>
      </c>
      <c r="E2368" t="str">
        <f>Table1[[#This Row],[Vevő]]</f>
        <v>Dizalica doo</v>
      </c>
      <c r="F2368" t="str">
        <f>Table1[[#This Row],[Termékkör]]</f>
        <v>Emelőszerkezetek</v>
      </c>
      <c r="G2368" s="4">
        <f>Table1[[#This Row],[SzumElad]]</f>
        <v>370763.39999999997</v>
      </c>
      <c r="H2368" s="7">
        <f>Table1[[#This Row],[Jut_%]]</f>
        <v>0</v>
      </c>
      <c r="I2368" s="4">
        <f>Table1[[#This Row],[Jut]]</f>
        <v>0</v>
      </c>
      <c r="J2368" s="4">
        <f>Table1[[#This Row],[Column1]]</f>
        <v>1</v>
      </c>
    </row>
    <row r="2369" spans="1:10" hidden="1" x14ac:dyDescent="0.3">
      <c r="A2369" s="2" t="str">
        <f>Table1[[#This Row],[Befolyt]]</f>
        <v>i</v>
      </c>
      <c r="B2369" t="str">
        <f>Table1[[#This Row],[ÜK]]</f>
        <v>Tóth Ferenc</v>
      </c>
      <c r="C2369" s="3" t="str">
        <f>Table1[[#This Row],[Szla]]</f>
        <v>110/2026</v>
      </c>
      <c r="D2369" s="6">
        <f>Table1[[#This Row],[Kelt_hó]]</f>
        <v>1</v>
      </c>
      <c r="E2369" t="str">
        <f>Table1[[#This Row],[Vevő]]</f>
        <v>Dizalica doo</v>
      </c>
      <c r="F2369" t="str">
        <f>Table1[[#This Row],[Termékkör]]</f>
        <v>Emelőszerkezetek</v>
      </c>
      <c r="G2369" s="4">
        <f>Table1[[#This Row],[SzumElad]]</f>
        <v>107442.6</v>
      </c>
      <c r="H2369" s="7">
        <f>Table1[[#This Row],[Jut_%]]</f>
        <v>0</v>
      </c>
      <c r="I2369" s="4">
        <f>Table1[[#This Row],[Jut]]</f>
        <v>0</v>
      </c>
      <c r="J2369" s="4">
        <f>Table1[[#This Row],[Column1]]</f>
        <v>1</v>
      </c>
    </row>
    <row r="2370" spans="1:10" hidden="1" x14ac:dyDescent="0.3">
      <c r="A2370" s="2" t="str">
        <f>Table1[[#This Row],[Befolyt]]</f>
        <v>i</v>
      </c>
      <c r="B2370" t="str">
        <f>Table1[[#This Row],[ÜK]]</f>
        <v>Tóth Ferenc</v>
      </c>
      <c r="C2370" s="3" t="str">
        <f>Table1[[#This Row],[Szla]]</f>
        <v>110/2026</v>
      </c>
      <c r="D2370" s="6">
        <f>Table1[[#This Row],[Kelt_hó]]</f>
        <v>1</v>
      </c>
      <c r="E2370" t="str">
        <f>Table1[[#This Row],[Vevő]]</f>
        <v>Dizalica doo</v>
      </c>
      <c r="F2370" t="str">
        <f>Table1[[#This Row],[Termékkör]]</f>
        <v>Emelőmágnesek</v>
      </c>
      <c r="G2370" s="4">
        <f>Table1[[#This Row],[SzumElad]]</f>
        <v>348706</v>
      </c>
      <c r="H2370" s="7">
        <f>Table1[[#This Row],[Jut_%]]</f>
        <v>0</v>
      </c>
      <c r="I2370" s="4">
        <f>Table1[[#This Row],[Jut]]</f>
        <v>0</v>
      </c>
      <c r="J2370" s="4">
        <f>Table1[[#This Row],[Column1]]</f>
        <v>1</v>
      </c>
    </row>
    <row r="2371" spans="1:10" hidden="1" x14ac:dyDescent="0.3">
      <c r="A2371" s="2" t="str">
        <f>Table1[[#This Row],[Befolyt]]</f>
        <v>i</v>
      </c>
      <c r="B2371" t="str">
        <f>Table1[[#This Row],[ÜK]]</f>
        <v>Tóth Ferenc</v>
      </c>
      <c r="C2371" s="3" t="str">
        <f>Table1[[#This Row],[Szla]]</f>
        <v>110/2026</v>
      </c>
      <c r="D2371" s="6">
        <f>Table1[[#This Row],[Kelt_hó]]</f>
        <v>1</v>
      </c>
      <c r="E2371" t="str">
        <f>Table1[[#This Row],[Vevő]]</f>
        <v>Dizalica doo</v>
      </c>
      <c r="F2371" t="str">
        <f>Table1[[#This Row],[Termékkör]]</f>
        <v>Lánc függesztékek</v>
      </c>
      <c r="G2371" s="4">
        <f>Table1[[#This Row],[SzumElad]]</f>
        <v>41901</v>
      </c>
      <c r="H2371" s="7">
        <f>Table1[[#This Row],[Jut_%]]</f>
        <v>0</v>
      </c>
      <c r="I2371" s="4">
        <f>Table1[[#This Row],[Jut]]</f>
        <v>0</v>
      </c>
      <c r="J2371" s="4">
        <f>Table1[[#This Row],[Column1]]</f>
        <v>1</v>
      </c>
    </row>
    <row r="2372" spans="1:10" hidden="1" x14ac:dyDescent="0.3">
      <c r="A2372" s="2" t="str">
        <f>Table1[[#This Row],[Befolyt]]</f>
        <v>i</v>
      </c>
      <c r="B2372" t="str">
        <f>Table1[[#This Row],[ÜK]]</f>
        <v>Tóth Ferenc</v>
      </c>
      <c r="C2372" s="3" t="str">
        <f>Table1[[#This Row],[Szla]]</f>
        <v>110/2026</v>
      </c>
      <c r="D2372" s="6">
        <f>Table1[[#This Row],[Kelt_hó]]</f>
        <v>1</v>
      </c>
      <c r="E2372" t="str">
        <f>Table1[[#This Row],[Vevő]]</f>
        <v>Dizalica doo</v>
      </c>
      <c r="F2372" t="str">
        <f>Table1[[#This Row],[Termékkör]]</f>
        <v>Lánc függesztékek</v>
      </c>
      <c r="G2372" s="4">
        <f>Table1[[#This Row],[SzumElad]]</f>
        <v>41516</v>
      </c>
      <c r="H2372" s="7">
        <f>Table1[[#This Row],[Jut_%]]</f>
        <v>0</v>
      </c>
      <c r="I2372" s="4">
        <f>Table1[[#This Row],[Jut]]</f>
        <v>0</v>
      </c>
      <c r="J2372" s="4">
        <f>Table1[[#This Row],[Column1]]</f>
        <v>1</v>
      </c>
    </row>
    <row r="2373" spans="1:10" hidden="1" x14ac:dyDescent="0.3">
      <c r="A2373" s="2" t="str">
        <f>Table1[[#This Row],[Befolyt]]</f>
        <v>i</v>
      </c>
      <c r="B2373" t="str">
        <f>Table1[[#This Row],[ÜK]]</f>
        <v>Tóth Ferenc</v>
      </c>
      <c r="C2373" s="3" t="str">
        <f>Table1[[#This Row],[Szla]]</f>
        <v>110/2026</v>
      </c>
      <c r="D2373" s="6">
        <f>Table1[[#This Row],[Kelt_hó]]</f>
        <v>1</v>
      </c>
      <c r="E2373" t="str">
        <f>Table1[[#This Row],[Vevő]]</f>
        <v>Dizalica doo</v>
      </c>
      <c r="F2373" t="str">
        <f>Table1[[#This Row],[Termékkör]]</f>
        <v>Emelőszerkezetek</v>
      </c>
      <c r="G2373" s="4">
        <f>Table1[[#This Row],[SzumElad]]</f>
        <v>82986.44</v>
      </c>
      <c r="H2373" s="7">
        <f>Table1[[#This Row],[Jut_%]]</f>
        <v>0</v>
      </c>
      <c r="I2373" s="4">
        <f>Table1[[#This Row],[Jut]]</f>
        <v>0</v>
      </c>
      <c r="J2373" s="4">
        <f>Table1[[#This Row],[Column1]]</f>
        <v>1</v>
      </c>
    </row>
    <row r="2374" spans="1:10" hidden="1" x14ac:dyDescent="0.3">
      <c r="A2374" s="2" t="str">
        <f>Table1[[#This Row],[Befolyt]]</f>
        <v>i</v>
      </c>
      <c r="B2374" t="str">
        <f>Table1[[#This Row],[ÜK]]</f>
        <v>Tóth Ferenc</v>
      </c>
      <c r="C2374" s="3" t="str">
        <f>Table1[[#This Row],[Szla]]</f>
        <v>110/2026</v>
      </c>
      <c r="D2374" s="6">
        <f>Table1[[#This Row],[Kelt_hó]]</f>
        <v>1</v>
      </c>
      <c r="E2374" t="str">
        <f>Table1[[#This Row],[Vevő]]</f>
        <v>Dizalica doo</v>
      </c>
      <c r="F2374" t="str">
        <f>Table1[[#This Row],[Termékkör]]</f>
        <v>Emelőszerkezetek</v>
      </c>
      <c r="G2374" s="4">
        <f>Table1[[#This Row],[SzumElad]]</f>
        <v>248959.3</v>
      </c>
      <c r="H2374" s="7">
        <f>Table1[[#This Row],[Jut_%]]</f>
        <v>0</v>
      </c>
      <c r="I2374" s="4">
        <f>Table1[[#This Row],[Jut]]</f>
        <v>0</v>
      </c>
      <c r="J2374" s="4">
        <f>Table1[[#This Row],[Column1]]</f>
        <v>1</v>
      </c>
    </row>
    <row r="2375" spans="1:10" hidden="1" x14ac:dyDescent="0.3">
      <c r="A2375" s="2" t="str">
        <f>Table1[[#This Row],[Befolyt]]</f>
        <v>i</v>
      </c>
      <c r="B2375" t="str">
        <f>Table1[[#This Row],[ÜK]]</f>
        <v>Tóth Ferenc</v>
      </c>
      <c r="C2375" s="3" t="str">
        <f>Table1[[#This Row],[Szla]]</f>
        <v>110/2026</v>
      </c>
      <c r="D2375" s="6">
        <f>Table1[[#This Row],[Kelt_hó]]</f>
        <v>1</v>
      </c>
      <c r="E2375" t="str">
        <f>Table1[[#This Row],[Vevő]]</f>
        <v>Dizalica doo</v>
      </c>
      <c r="F2375" t="str">
        <f>Table1[[#This Row],[Termékkör]]</f>
        <v>Emelőszerkezetek</v>
      </c>
      <c r="G2375" s="4">
        <f>Table1[[#This Row],[SzumElad]]</f>
        <v>228016.64000000001</v>
      </c>
      <c r="H2375" s="7">
        <f>Table1[[#This Row],[Jut_%]]</f>
        <v>0</v>
      </c>
      <c r="I2375" s="4">
        <f>Table1[[#This Row],[Jut]]</f>
        <v>0</v>
      </c>
      <c r="J2375" s="4">
        <f>Table1[[#This Row],[Column1]]</f>
        <v>1</v>
      </c>
    </row>
    <row r="2376" spans="1:10" hidden="1" x14ac:dyDescent="0.3">
      <c r="A2376" s="2" t="str">
        <f>Table1[[#This Row],[Befolyt]]</f>
        <v>i</v>
      </c>
      <c r="B2376" t="str">
        <f>Table1[[#This Row],[ÜK]]</f>
        <v>Tóth Ferenc</v>
      </c>
      <c r="C2376" s="3" t="str">
        <f>Table1[[#This Row],[Szla]]</f>
        <v>110/2026</v>
      </c>
      <c r="D2376" s="6">
        <f>Table1[[#This Row],[Kelt_hó]]</f>
        <v>1</v>
      </c>
      <c r="E2376" t="str">
        <f>Table1[[#This Row],[Vevő]]</f>
        <v>Dizalica doo</v>
      </c>
      <c r="F2376" t="str">
        <f>Table1[[#This Row],[Termékkör]]</f>
        <v>Emelőszerkezetek</v>
      </c>
      <c r="G2376" s="4">
        <f>Table1[[#This Row],[SzumElad]]</f>
        <v>350658.8</v>
      </c>
      <c r="H2376" s="7">
        <f>Table1[[#This Row],[Jut_%]]</f>
        <v>0</v>
      </c>
      <c r="I2376" s="4">
        <f>Table1[[#This Row],[Jut]]</f>
        <v>0</v>
      </c>
      <c r="J2376" s="4">
        <f>Table1[[#This Row],[Column1]]</f>
        <v>1</v>
      </c>
    </row>
    <row r="2377" spans="1:10" hidden="1" x14ac:dyDescent="0.3">
      <c r="A2377" s="2" t="str">
        <f>Table1[[#This Row],[Befolyt]]</f>
        <v>i</v>
      </c>
      <c r="B2377" t="str">
        <f>Table1[[#This Row],[ÜK]]</f>
        <v>Tóth Ferenc</v>
      </c>
      <c r="C2377" s="3" t="str">
        <f>Table1[[#This Row],[Szla]]</f>
        <v>110/2026</v>
      </c>
      <c r="D2377" s="6">
        <f>Table1[[#This Row],[Kelt_hó]]</f>
        <v>1</v>
      </c>
      <c r="E2377" t="str">
        <f>Table1[[#This Row],[Vevő]]</f>
        <v>Dizalica doo</v>
      </c>
      <c r="F2377" t="str">
        <f>Table1[[#This Row],[Termékkör]]</f>
        <v>Emelőszerkezetek</v>
      </c>
      <c r="G2377" s="4">
        <f>Table1[[#This Row],[SzumElad]]</f>
        <v>270124.90000000002</v>
      </c>
      <c r="H2377" s="7">
        <f>Table1[[#This Row],[Jut_%]]</f>
        <v>0</v>
      </c>
      <c r="I2377" s="4">
        <f>Table1[[#This Row],[Jut]]</f>
        <v>0</v>
      </c>
      <c r="J2377" s="4">
        <f>Table1[[#This Row],[Column1]]</f>
        <v>1</v>
      </c>
    </row>
    <row r="2378" spans="1:10" hidden="1" x14ac:dyDescent="0.3">
      <c r="A2378" s="2" t="str">
        <f>Table1[[#This Row],[Befolyt]]</f>
        <v>i</v>
      </c>
      <c r="B2378" t="str">
        <f>Table1[[#This Row],[ÜK]]</f>
        <v>Tóth Ferenc</v>
      </c>
      <c r="C2378" s="3" t="str">
        <f>Table1[[#This Row],[Szla]]</f>
        <v>110/2026</v>
      </c>
      <c r="D2378" s="6">
        <f>Table1[[#This Row],[Kelt_hó]]</f>
        <v>1</v>
      </c>
      <c r="E2378" t="str">
        <f>Table1[[#This Row],[Vevő]]</f>
        <v>Dizalica doo</v>
      </c>
      <c r="F2378" t="str">
        <f>Table1[[#This Row],[Termékkör]]</f>
        <v>Emelőszerkezetek</v>
      </c>
      <c r="G2378" s="4">
        <f>Table1[[#This Row],[SzumElad]]</f>
        <v>99039.4</v>
      </c>
      <c r="H2378" s="7">
        <f>Table1[[#This Row],[Jut_%]]</f>
        <v>0</v>
      </c>
      <c r="I2378" s="4">
        <f>Table1[[#This Row],[Jut]]</f>
        <v>0</v>
      </c>
      <c r="J2378" s="4">
        <f>Table1[[#This Row],[Column1]]</f>
        <v>1</v>
      </c>
    </row>
    <row r="2379" spans="1:10" hidden="1" x14ac:dyDescent="0.3">
      <c r="A2379" s="2" t="str">
        <f>Table1[[#This Row],[Befolyt]]</f>
        <v>i</v>
      </c>
      <c r="B2379" t="str">
        <f>Table1[[#This Row],[ÜK]]</f>
        <v>Tóth Ferenc</v>
      </c>
      <c r="C2379" s="3" t="str">
        <f>Table1[[#This Row],[Szla]]</f>
        <v>110/2026</v>
      </c>
      <c r="D2379" s="6">
        <f>Table1[[#This Row],[Kelt_hó]]</f>
        <v>1</v>
      </c>
      <c r="E2379" t="str">
        <f>Table1[[#This Row],[Vevő]]</f>
        <v>Dizalica doo</v>
      </c>
      <c r="F2379" t="str">
        <f>Table1[[#This Row],[Termékkör]]</f>
        <v>Emelőszerkezetek</v>
      </c>
      <c r="G2379" s="4">
        <f>Table1[[#This Row],[SzumElad]]</f>
        <v>162221</v>
      </c>
      <c r="H2379" s="7">
        <f>Table1[[#This Row],[Jut_%]]</f>
        <v>0</v>
      </c>
      <c r="I2379" s="4">
        <f>Table1[[#This Row],[Jut]]</f>
        <v>0</v>
      </c>
      <c r="J2379" s="4">
        <f>Table1[[#This Row],[Column1]]</f>
        <v>1</v>
      </c>
    </row>
    <row r="2380" spans="1:10" hidden="1" x14ac:dyDescent="0.3">
      <c r="A2380" s="2" t="str">
        <f>Table1[[#This Row],[Befolyt]]</f>
        <v>i</v>
      </c>
      <c r="B2380" t="str">
        <f>Table1[[#This Row],[ÜK]]</f>
        <v>Tóth Ferenc</v>
      </c>
      <c r="C2380" s="3" t="str">
        <f>Table1[[#This Row],[Szla]]</f>
        <v>110/2026</v>
      </c>
      <c r="D2380" s="6">
        <f>Table1[[#This Row],[Kelt_hó]]</f>
        <v>1</v>
      </c>
      <c r="E2380" t="str">
        <f>Table1[[#This Row],[Vevő]]</f>
        <v>Dizalica doo</v>
      </c>
      <c r="F2380" t="str">
        <f>Table1[[#This Row],[Termékkör]]</f>
        <v>Emelőszerkezetek</v>
      </c>
      <c r="G2380" s="4">
        <f>Table1[[#This Row],[SzumElad]]</f>
        <v>125932.70000000001</v>
      </c>
      <c r="H2380" s="7">
        <f>Table1[[#This Row],[Jut_%]]</f>
        <v>0</v>
      </c>
      <c r="I2380" s="4">
        <f>Table1[[#This Row],[Jut]]</f>
        <v>0</v>
      </c>
      <c r="J2380" s="4">
        <f>Table1[[#This Row],[Column1]]</f>
        <v>1</v>
      </c>
    </row>
    <row r="2381" spans="1:10" hidden="1" x14ac:dyDescent="0.3">
      <c r="A2381" s="2" t="str">
        <f>Table1[[#This Row],[Befolyt]]</f>
        <v>i</v>
      </c>
      <c r="B2381" t="str">
        <f>Table1[[#This Row],[ÜK]]</f>
        <v>Tóth Ferenc</v>
      </c>
      <c r="C2381" s="3" t="str">
        <f>Table1[[#This Row],[Szla]]</f>
        <v>110/2026</v>
      </c>
      <c r="D2381" s="6">
        <f>Table1[[#This Row],[Kelt_hó]]</f>
        <v>1</v>
      </c>
      <c r="E2381" t="str">
        <f>Table1[[#This Row],[Vevő]]</f>
        <v>Dizalica doo</v>
      </c>
      <c r="F2381" t="str">
        <f>Table1[[#This Row],[Termékkör]]</f>
        <v>Emelőszerkezetek</v>
      </c>
      <c r="G2381" s="4">
        <f>Table1[[#This Row],[SzumElad]]</f>
        <v>270624.59999999998</v>
      </c>
      <c r="H2381" s="7">
        <f>Table1[[#This Row],[Jut_%]]</f>
        <v>0</v>
      </c>
      <c r="I2381" s="4">
        <f>Table1[[#This Row],[Jut]]</f>
        <v>0</v>
      </c>
      <c r="J2381" s="4">
        <f>Table1[[#This Row],[Column1]]</f>
        <v>1</v>
      </c>
    </row>
    <row r="2382" spans="1:10" hidden="1" x14ac:dyDescent="0.3">
      <c r="A2382" s="2" t="str">
        <f>Table1[[#This Row],[Befolyt]]</f>
        <v>i</v>
      </c>
      <c r="B2382" t="str">
        <f>Table1[[#This Row],[ÜK]]</f>
        <v>Tóth Ferenc</v>
      </c>
      <c r="C2382" s="3" t="str">
        <f>Table1[[#This Row],[Szla]]</f>
        <v>110/2026</v>
      </c>
      <c r="D2382" s="6">
        <f>Table1[[#This Row],[Kelt_hó]]</f>
        <v>1</v>
      </c>
      <c r="E2382" t="str">
        <f>Table1[[#This Row],[Vevő]]</f>
        <v>Dizalica doo</v>
      </c>
      <c r="F2382" t="str">
        <f>Table1[[#This Row],[Termékkör]]</f>
        <v>Emelőszerkezetek</v>
      </c>
      <c r="G2382" s="4">
        <f>Table1[[#This Row],[SzumElad]]</f>
        <v>129046.44</v>
      </c>
      <c r="H2382" s="7">
        <f>Table1[[#This Row],[Jut_%]]</f>
        <v>0</v>
      </c>
      <c r="I2382" s="4">
        <f>Table1[[#This Row],[Jut]]</f>
        <v>0</v>
      </c>
      <c r="J2382" s="4">
        <f>Table1[[#This Row],[Column1]]</f>
        <v>1</v>
      </c>
    </row>
    <row r="2383" spans="1:10" hidden="1" x14ac:dyDescent="0.3">
      <c r="A2383" s="2" t="str">
        <f>Table1[[#This Row],[Befolyt]]</f>
        <v>i</v>
      </c>
      <c r="B2383" t="str">
        <f>Table1[[#This Row],[ÜK]]</f>
        <v>Tóth Ferenc</v>
      </c>
      <c r="C2383" s="3" t="str">
        <f>Table1[[#This Row],[Szla]]</f>
        <v>110/2026</v>
      </c>
      <c r="D2383" s="6">
        <f>Table1[[#This Row],[Kelt_hó]]</f>
        <v>1</v>
      </c>
      <c r="E2383" t="str">
        <f>Table1[[#This Row],[Vevő]]</f>
        <v>Dizalica doo</v>
      </c>
      <c r="F2383" t="str">
        <f>Table1[[#This Row],[Termékkör]]</f>
        <v>Emelőszerkezetek</v>
      </c>
      <c r="G2383" s="4">
        <f>Table1[[#This Row],[SzumElad]]</f>
        <v>275391.3</v>
      </c>
      <c r="H2383" s="7">
        <f>Table1[[#This Row],[Jut_%]]</f>
        <v>0</v>
      </c>
      <c r="I2383" s="4">
        <f>Table1[[#This Row],[Jut]]</f>
        <v>0</v>
      </c>
      <c r="J2383" s="4">
        <f>Table1[[#This Row],[Column1]]</f>
        <v>1</v>
      </c>
    </row>
    <row r="2384" spans="1:10" hidden="1" x14ac:dyDescent="0.3">
      <c r="A2384" s="2" t="str">
        <f>Table1[[#This Row],[Befolyt]]</f>
        <v>i</v>
      </c>
      <c r="B2384" t="str">
        <f>Table1[[#This Row],[ÜK]]</f>
        <v>Tóth Ferenc</v>
      </c>
      <c r="C2384" s="3" t="str">
        <f>Table1[[#This Row],[Szla]]</f>
        <v>110/2026</v>
      </c>
      <c r="D2384" s="6">
        <f>Table1[[#This Row],[Kelt_hó]]</f>
        <v>1</v>
      </c>
      <c r="E2384" t="str">
        <f>Table1[[#This Row],[Vevő]]</f>
        <v>Dizalica doo</v>
      </c>
      <c r="F2384" t="str">
        <f>Table1[[#This Row],[Termékkör]]</f>
        <v>Emelőszerkezetek</v>
      </c>
      <c r="G2384" s="4">
        <f>Table1[[#This Row],[SzumElad]]</f>
        <v>193319.8</v>
      </c>
      <c r="H2384" s="7">
        <f>Table1[[#This Row],[Jut_%]]</f>
        <v>0</v>
      </c>
      <c r="I2384" s="4">
        <f>Table1[[#This Row],[Jut]]</f>
        <v>0</v>
      </c>
      <c r="J2384" s="4">
        <f>Table1[[#This Row],[Column1]]</f>
        <v>1</v>
      </c>
    </row>
    <row r="2385" spans="1:10" hidden="1" x14ac:dyDescent="0.3">
      <c r="A2385" s="2" t="str">
        <f>Table1[[#This Row],[Befolyt]]</f>
        <v>i</v>
      </c>
      <c r="B2385" t="str">
        <f>Table1[[#This Row],[ÜK]]</f>
        <v>Tóth Ferenc</v>
      </c>
      <c r="C2385" s="3" t="str">
        <f>Table1[[#This Row],[Szla]]</f>
        <v>110/2026</v>
      </c>
      <c r="D2385" s="6">
        <f>Table1[[#This Row],[Kelt_hó]]</f>
        <v>1</v>
      </c>
      <c r="E2385" t="str">
        <f>Table1[[#This Row],[Vevő]]</f>
        <v>Dizalica doo</v>
      </c>
      <c r="F2385" t="str">
        <f>Table1[[#This Row],[Termékkör]]</f>
        <v>Lánc függesztékek</v>
      </c>
      <c r="G2385" s="4">
        <f>Table1[[#This Row],[SzumElad]]</f>
        <v>113784.99999999999</v>
      </c>
      <c r="H2385" s="7">
        <f>Table1[[#This Row],[Jut_%]]</f>
        <v>0</v>
      </c>
      <c r="I2385" s="4">
        <f>Table1[[#This Row],[Jut]]</f>
        <v>0</v>
      </c>
      <c r="J2385" s="4">
        <f>Table1[[#This Row],[Column1]]</f>
        <v>1</v>
      </c>
    </row>
    <row r="2386" spans="1:10" hidden="1" x14ac:dyDescent="0.3">
      <c r="A2386" s="2" t="str">
        <f>Table1[[#This Row],[Befolyt]]</f>
        <v>i</v>
      </c>
      <c r="B2386" t="str">
        <f>Table1[[#This Row],[ÜK]]</f>
        <v>Tóth Ferenc</v>
      </c>
      <c r="C2386" s="3" t="str">
        <f>Table1[[#This Row],[Szla]]</f>
        <v>110/2026</v>
      </c>
      <c r="D2386" s="6">
        <f>Table1[[#This Row],[Kelt_hó]]</f>
        <v>1</v>
      </c>
      <c r="E2386" t="str">
        <f>Table1[[#This Row],[Vevő]]</f>
        <v>Dizalica doo</v>
      </c>
      <c r="F2386" t="str">
        <f>Table1[[#This Row],[Termékkör]]</f>
        <v>Lánc függesztékek</v>
      </c>
      <c r="G2386" s="4">
        <f>Table1[[#This Row],[SzumElad]]</f>
        <v>74191</v>
      </c>
      <c r="H2386" s="7">
        <f>Table1[[#This Row],[Jut_%]]</f>
        <v>0</v>
      </c>
      <c r="I2386" s="4">
        <f>Table1[[#This Row],[Jut]]</f>
        <v>0</v>
      </c>
      <c r="J2386" s="4">
        <f>Table1[[#This Row],[Column1]]</f>
        <v>1</v>
      </c>
    </row>
    <row r="2387" spans="1:10" hidden="1" x14ac:dyDescent="0.3">
      <c r="A2387" s="2" t="str">
        <f>Table1[[#This Row],[Befolyt]]</f>
        <v>i</v>
      </c>
      <c r="B2387" t="str">
        <f>Table1[[#This Row],[ÜK]]</f>
        <v>Tóth Ferenc</v>
      </c>
      <c r="C2387" s="3" t="str">
        <f>Table1[[#This Row],[Szla]]</f>
        <v>110/2026</v>
      </c>
      <c r="D2387" s="6">
        <f>Table1[[#This Row],[Kelt_hó]]</f>
        <v>1</v>
      </c>
      <c r="E2387" t="str">
        <f>Table1[[#This Row],[Vevő]]</f>
        <v>Dizalica doo</v>
      </c>
      <c r="F2387" t="str">
        <f>Table1[[#This Row],[Termékkör]]</f>
        <v>Fuvar</v>
      </c>
      <c r="G2387" s="4">
        <f>Table1[[#This Row],[SzumElad]]</f>
        <v>6919.38</v>
      </c>
      <c r="H2387" s="7">
        <f>Table1[[#This Row],[Jut_%]]</f>
        <v>0</v>
      </c>
      <c r="I2387" s="4">
        <f>Table1[[#This Row],[Jut]]</f>
        <v>0</v>
      </c>
      <c r="J2387" s="4">
        <f>Table1[[#This Row],[Column1]]</f>
        <v>1</v>
      </c>
    </row>
    <row r="2388" spans="1:10" hidden="1" x14ac:dyDescent="0.3">
      <c r="A2388" s="2" t="str">
        <f>Table1[[#This Row],[Befolyt]]</f>
        <v>i</v>
      </c>
      <c r="B2388" t="str">
        <f>Table1[[#This Row],[ÜK]]</f>
        <v>Tóth Ferenc</v>
      </c>
      <c r="C2388" s="3" t="str">
        <f>Table1[[#This Row],[Szla]]</f>
        <v>110/2026</v>
      </c>
      <c r="D2388" s="6">
        <f>Table1[[#This Row],[Kelt_hó]]</f>
        <v>1</v>
      </c>
      <c r="E2388" t="str">
        <f>Table1[[#This Row],[Vevő]]</f>
        <v>Dizalica doo</v>
      </c>
      <c r="F2388" t="str">
        <f>Table1[[#This Row],[Termékkör]]</f>
        <v>Megfogók</v>
      </c>
      <c r="G2388" s="4">
        <f>Table1[[#This Row],[SzumElad]]</f>
        <v>97955.37</v>
      </c>
      <c r="H2388" s="7">
        <f>Table1[[#This Row],[Jut_%]]</f>
        <v>0</v>
      </c>
      <c r="I2388" s="4">
        <f>Table1[[#This Row],[Jut]]</f>
        <v>0</v>
      </c>
      <c r="J2388" s="4">
        <f>Table1[[#This Row],[Column1]]</f>
        <v>1</v>
      </c>
    </row>
    <row r="2389" spans="1:10" hidden="1" x14ac:dyDescent="0.3">
      <c r="A2389" s="2" t="str">
        <f>Table1[[#This Row],[Befolyt]]</f>
        <v>i</v>
      </c>
      <c r="B2389" t="str">
        <f>Table1[[#This Row],[ÜK]]</f>
        <v>Tóth Ferenc</v>
      </c>
      <c r="C2389" s="3" t="str">
        <f>Table1[[#This Row],[Szla]]</f>
        <v>110/2026</v>
      </c>
      <c r="D2389" s="6">
        <f>Table1[[#This Row],[Kelt_hó]]</f>
        <v>1</v>
      </c>
      <c r="E2389" t="str">
        <f>Table1[[#This Row],[Vevő]]</f>
        <v>Dizalica doo</v>
      </c>
      <c r="F2389" t="str">
        <f>Table1[[#This Row],[Termékkör]]</f>
        <v>Megfogók</v>
      </c>
      <c r="G2389" s="4">
        <f>Table1[[#This Row],[SzumElad]]</f>
        <v>135135.54</v>
      </c>
      <c r="H2389" s="7">
        <f>Table1[[#This Row],[Jut_%]]</f>
        <v>0</v>
      </c>
      <c r="I2389" s="4">
        <f>Table1[[#This Row],[Jut]]</f>
        <v>0</v>
      </c>
      <c r="J2389" s="4">
        <f>Table1[[#This Row],[Column1]]</f>
        <v>1</v>
      </c>
    </row>
    <row r="2390" spans="1:10" hidden="1" x14ac:dyDescent="0.3">
      <c r="A2390" s="2" t="str">
        <f>Table1[[#This Row],[Befolyt]]</f>
        <v>i</v>
      </c>
      <c r="B2390" t="str">
        <f>Table1[[#This Row],[ÜK]]</f>
        <v>Tóth Ferenc</v>
      </c>
      <c r="C2390" s="3" t="str">
        <f>Table1[[#This Row],[Szla]]</f>
        <v>110/2026</v>
      </c>
      <c r="D2390" s="6">
        <f>Table1[[#This Row],[Kelt_hó]]</f>
        <v>1</v>
      </c>
      <c r="E2390" t="str">
        <f>Table1[[#This Row],[Vevő]]</f>
        <v>Dizalica doo</v>
      </c>
      <c r="F2390" t="str">
        <f>Table1[[#This Row],[Termékkör]]</f>
        <v>Emelőszerkezetek</v>
      </c>
      <c r="G2390" s="4">
        <f>Table1[[#This Row],[SzumElad]]</f>
        <v>14800</v>
      </c>
      <c r="H2390" s="7">
        <f>Table1[[#This Row],[Jut_%]]</f>
        <v>0</v>
      </c>
      <c r="I2390" s="4">
        <f>Table1[[#This Row],[Jut]]</f>
        <v>0</v>
      </c>
      <c r="J2390" s="4">
        <f>Table1[[#This Row],[Column1]]</f>
        <v>1</v>
      </c>
    </row>
    <row r="2391" spans="1:10" hidden="1" x14ac:dyDescent="0.3">
      <c r="A2391" s="2" t="str">
        <f>Table1[[#This Row],[Befolyt]]</f>
        <v>i</v>
      </c>
      <c r="B2391" t="str">
        <f>Table1[[#This Row],[ÜK]]</f>
        <v>Tóth Ferenc</v>
      </c>
      <c r="C2391" s="3" t="str">
        <f>Table1[[#This Row],[Szla]]</f>
        <v>110/2026</v>
      </c>
      <c r="D2391" s="6">
        <f>Table1[[#This Row],[Kelt_hó]]</f>
        <v>1</v>
      </c>
      <c r="E2391" t="str">
        <f>Table1[[#This Row],[Vevő]]</f>
        <v>Dizalica doo</v>
      </c>
      <c r="F2391" t="str">
        <f>Table1[[#This Row],[Termékkör]]</f>
        <v>Emelőszerkezetek</v>
      </c>
      <c r="G2391" s="4">
        <f>Table1[[#This Row],[SzumElad]]</f>
        <v>10187</v>
      </c>
      <c r="H2391" s="7">
        <f>Table1[[#This Row],[Jut_%]]</f>
        <v>0</v>
      </c>
      <c r="I2391" s="4">
        <f>Table1[[#This Row],[Jut]]</f>
        <v>0</v>
      </c>
      <c r="J2391" s="4">
        <f>Table1[[#This Row],[Column1]]</f>
        <v>1</v>
      </c>
    </row>
    <row r="2392" spans="1:10" hidden="1" x14ac:dyDescent="0.3">
      <c r="A2392" s="2" t="str">
        <f>Table1[[#This Row],[Befolyt]]</f>
        <v>i</v>
      </c>
      <c r="B2392" t="str">
        <f>Table1[[#This Row],[ÜK]]</f>
        <v>Tóth Ferenc</v>
      </c>
      <c r="C2392" s="3" t="str">
        <f>Table1[[#This Row],[Szla]]</f>
        <v>110/2026</v>
      </c>
      <c r="D2392" s="6">
        <f>Table1[[#This Row],[Kelt_hó]]</f>
        <v>1</v>
      </c>
      <c r="E2392" t="str">
        <f>Table1[[#This Row],[Vevő]]</f>
        <v>Dizalica doo</v>
      </c>
      <c r="F2392" t="str">
        <f>Table1[[#This Row],[Termékkör]]</f>
        <v>Emelőszerkezetek</v>
      </c>
      <c r="G2392" s="4">
        <f>Table1[[#This Row],[SzumElad]]</f>
        <v>22680</v>
      </c>
      <c r="H2392" s="7">
        <f>Table1[[#This Row],[Jut_%]]</f>
        <v>0</v>
      </c>
      <c r="I2392" s="4">
        <f>Table1[[#This Row],[Jut]]</f>
        <v>0</v>
      </c>
      <c r="J2392" s="4">
        <f>Table1[[#This Row],[Column1]]</f>
        <v>1</v>
      </c>
    </row>
    <row r="2393" spans="1:10" hidden="1" x14ac:dyDescent="0.3">
      <c r="A2393" s="2" t="str">
        <f>Table1[[#This Row],[Befolyt]]</f>
        <v>i</v>
      </c>
      <c r="B2393" t="str">
        <f>Table1[[#This Row],[ÜK]]</f>
        <v>Tóth Ferenc</v>
      </c>
      <c r="C2393" s="3" t="str">
        <f>Table1[[#This Row],[Szla]]</f>
        <v>110/2026</v>
      </c>
      <c r="D2393" s="6">
        <f>Table1[[#This Row],[Kelt_hó]]</f>
        <v>1</v>
      </c>
      <c r="E2393" t="str">
        <f>Table1[[#This Row],[Vevő]]</f>
        <v>Dizalica doo</v>
      </c>
      <c r="F2393" t="str">
        <f>Table1[[#This Row],[Termékkör]]</f>
        <v>Emelőszerkezetek</v>
      </c>
      <c r="G2393" s="4">
        <f>Table1[[#This Row],[SzumElad]]</f>
        <v>16529.5</v>
      </c>
      <c r="H2393" s="7">
        <f>Table1[[#This Row],[Jut_%]]</f>
        <v>0</v>
      </c>
      <c r="I2393" s="4">
        <f>Table1[[#This Row],[Jut]]</f>
        <v>0</v>
      </c>
      <c r="J2393" s="4">
        <f>Table1[[#This Row],[Column1]]</f>
        <v>1</v>
      </c>
    </row>
    <row r="2394" spans="1:10" hidden="1" x14ac:dyDescent="0.3">
      <c r="A2394" s="2" t="str">
        <f>Table1[[#This Row],[Befolyt]]</f>
        <v>i</v>
      </c>
      <c r="B2394" t="str">
        <f>Table1[[#This Row],[ÜK]]</f>
        <v>Tóth Ferenc</v>
      </c>
      <c r="C2394" s="3" t="str">
        <f>Table1[[#This Row],[Szla]]</f>
        <v>109/2026</v>
      </c>
      <c r="D2394" s="6">
        <f>Table1[[#This Row],[Kelt_hó]]</f>
        <v>1</v>
      </c>
      <c r="E2394" t="str">
        <f>Table1[[#This Row],[Vevő]]</f>
        <v>Dizalica doo</v>
      </c>
      <c r="F2394" t="str">
        <f>Table1[[#This Row],[Termékkör]]</f>
        <v>Fuvar</v>
      </c>
      <c r="G2394" s="4">
        <f>Table1[[#This Row],[SzumElad]]</f>
        <v>4612.92</v>
      </c>
      <c r="H2394" s="7">
        <f>Table1[[#This Row],[Jut_%]]</f>
        <v>0</v>
      </c>
      <c r="I2394" s="4">
        <f>Table1[[#This Row],[Jut]]</f>
        <v>0</v>
      </c>
      <c r="J2394" s="4">
        <f>Table1[[#This Row],[Column1]]</f>
        <v>1</v>
      </c>
    </row>
    <row r="2395" spans="1:10" hidden="1" x14ac:dyDescent="0.3">
      <c r="A2395" s="2" t="str">
        <f>Table1[[#This Row],[Befolyt]]</f>
        <v>i</v>
      </c>
      <c r="B2395" t="str">
        <f>Table1[[#This Row],[ÜK]]</f>
        <v>Tóth Ferenc</v>
      </c>
      <c r="C2395" s="3" t="str">
        <f>Table1[[#This Row],[Szla]]</f>
        <v>109/2026</v>
      </c>
      <c r="D2395" s="6">
        <f>Table1[[#This Row],[Kelt_hó]]</f>
        <v>1</v>
      </c>
      <c r="E2395" t="str">
        <f>Table1[[#This Row],[Vevő]]</f>
        <v>Dizalica doo</v>
      </c>
      <c r="F2395" t="str">
        <f>Table1[[#This Row],[Termékkör]]</f>
        <v>Kapcsolóelemek</v>
      </c>
      <c r="G2395" s="4">
        <f>Table1[[#This Row],[SzumElad]]</f>
        <v>122865.12000000001</v>
      </c>
      <c r="H2395" s="7">
        <f>Table1[[#This Row],[Jut_%]]</f>
        <v>0</v>
      </c>
      <c r="I2395" s="4">
        <f>Table1[[#This Row],[Jut]]</f>
        <v>0</v>
      </c>
      <c r="J2395" s="4">
        <f>Table1[[#This Row],[Column1]]</f>
        <v>1</v>
      </c>
    </row>
    <row r="2396" spans="1:10" hidden="1" x14ac:dyDescent="0.3">
      <c r="A2396" s="2" t="str">
        <f>Table1[[#This Row],[Befolyt]]</f>
        <v>i</v>
      </c>
      <c r="B2396" t="str">
        <f>Table1[[#This Row],[ÜK]]</f>
        <v>Tóth Ferenc</v>
      </c>
      <c r="C2396" s="3" t="str">
        <f>Table1[[#This Row],[Szla]]</f>
        <v>109/2026</v>
      </c>
      <c r="D2396" s="6">
        <f>Table1[[#This Row],[Kelt_hó]]</f>
        <v>1</v>
      </c>
      <c r="E2396" t="str">
        <f>Table1[[#This Row],[Vevő]]</f>
        <v>Dizalica doo</v>
      </c>
      <c r="F2396" t="str">
        <f>Table1[[#This Row],[Termékkör]]</f>
        <v>Kapcsolóelemek</v>
      </c>
      <c r="G2396" s="4">
        <f>Table1[[#This Row],[SzumElad]]</f>
        <v>92181.54</v>
      </c>
      <c r="H2396" s="7">
        <f>Table1[[#This Row],[Jut_%]]</f>
        <v>0</v>
      </c>
      <c r="I2396" s="4">
        <f>Table1[[#This Row],[Jut]]</f>
        <v>0</v>
      </c>
      <c r="J2396" s="4">
        <f>Table1[[#This Row],[Column1]]</f>
        <v>1</v>
      </c>
    </row>
    <row r="2397" spans="1:10" hidden="1" x14ac:dyDescent="0.3">
      <c r="A2397" s="2" t="str">
        <f>Table1[[#This Row],[Befolyt]]</f>
        <v>i</v>
      </c>
      <c r="B2397" t="str">
        <f>Table1[[#This Row],[ÜK]]</f>
        <v>Tóth Ferenc</v>
      </c>
      <c r="C2397" s="3" t="str">
        <f>Table1[[#This Row],[Szla]]</f>
        <v>109/2026</v>
      </c>
      <c r="D2397" s="6">
        <f>Table1[[#This Row],[Kelt_hó]]</f>
        <v>1</v>
      </c>
      <c r="E2397" t="str">
        <f>Table1[[#This Row],[Vevő]]</f>
        <v>Dizalica doo</v>
      </c>
      <c r="F2397" t="str">
        <f>Table1[[#This Row],[Termékkör]]</f>
        <v>Kapcsolóelemek</v>
      </c>
      <c r="G2397" s="4">
        <f>Table1[[#This Row],[SzumElad]]</f>
        <v>84416.400000000009</v>
      </c>
      <c r="H2397" s="7">
        <f>Table1[[#This Row],[Jut_%]]</f>
        <v>0</v>
      </c>
      <c r="I2397" s="4">
        <f>Table1[[#This Row],[Jut]]</f>
        <v>0</v>
      </c>
      <c r="J2397" s="4">
        <f>Table1[[#This Row],[Column1]]</f>
        <v>1</v>
      </c>
    </row>
    <row r="2398" spans="1:10" hidden="1" x14ac:dyDescent="0.3">
      <c r="A2398" s="2" t="str">
        <f>Table1[[#This Row],[Befolyt]]</f>
        <v>i</v>
      </c>
      <c r="B2398" t="str">
        <f>Table1[[#This Row],[ÜK]]</f>
        <v>Tóth Ferenc</v>
      </c>
      <c r="C2398" s="3" t="str">
        <f>Table1[[#This Row],[Szla]]</f>
        <v>109/2026</v>
      </c>
      <c r="D2398" s="6">
        <f>Table1[[#This Row],[Kelt_hó]]</f>
        <v>1</v>
      </c>
      <c r="E2398" t="str">
        <f>Table1[[#This Row],[Vevő]]</f>
        <v>Dizalica doo</v>
      </c>
      <c r="F2398" t="str">
        <f>Table1[[#This Row],[Termékkör]]</f>
        <v>Kapcsolóelemek</v>
      </c>
      <c r="G2398" s="4">
        <f>Table1[[#This Row],[SzumElad]]</f>
        <v>77035.8</v>
      </c>
      <c r="H2398" s="7">
        <f>Table1[[#This Row],[Jut_%]]</f>
        <v>0</v>
      </c>
      <c r="I2398" s="4">
        <f>Table1[[#This Row],[Jut]]</f>
        <v>0</v>
      </c>
      <c r="J2398" s="4">
        <f>Table1[[#This Row],[Column1]]</f>
        <v>1</v>
      </c>
    </row>
    <row r="2399" spans="1:10" hidden="1" x14ac:dyDescent="0.3">
      <c r="A2399" s="2" t="str">
        <f>Table1[[#This Row],[Befolyt]]</f>
        <v>i</v>
      </c>
      <c r="B2399" t="str">
        <f>Table1[[#This Row],[ÜK]]</f>
        <v>Tóth Ferenc</v>
      </c>
      <c r="C2399" s="3" t="str">
        <f>Table1[[#This Row],[Szla]]</f>
        <v>109/2026</v>
      </c>
      <c r="D2399" s="6">
        <f>Table1[[#This Row],[Kelt_hó]]</f>
        <v>1</v>
      </c>
      <c r="E2399" t="str">
        <f>Table1[[#This Row],[Vevő]]</f>
        <v>Dizalica doo</v>
      </c>
      <c r="F2399" t="str">
        <f>Table1[[#This Row],[Termékkör]]</f>
        <v>Kapcsolóelemek</v>
      </c>
      <c r="G2399" s="4">
        <f>Table1[[#This Row],[SzumElad]]</f>
        <v>30599.200000000001</v>
      </c>
      <c r="H2399" s="7">
        <f>Table1[[#This Row],[Jut_%]]</f>
        <v>0</v>
      </c>
      <c r="I2399" s="4">
        <f>Table1[[#This Row],[Jut]]</f>
        <v>0</v>
      </c>
      <c r="J2399" s="4">
        <f>Table1[[#This Row],[Column1]]</f>
        <v>1</v>
      </c>
    </row>
    <row r="2400" spans="1:10" hidden="1" x14ac:dyDescent="0.3">
      <c r="A2400" s="2" t="str">
        <f>Table1[[#This Row],[Befolyt]]</f>
        <v>i</v>
      </c>
      <c r="B2400" t="str">
        <f>Table1[[#This Row],[ÜK]]</f>
        <v>Tóth Ferenc</v>
      </c>
      <c r="C2400" s="3" t="str">
        <f>Table1[[#This Row],[Szla]]</f>
        <v>109/2026</v>
      </c>
      <c r="D2400" s="6">
        <f>Table1[[#This Row],[Kelt_hó]]</f>
        <v>1</v>
      </c>
      <c r="E2400" t="str">
        <f>Table1[[#This Row],[Vevő]]</f>
        <v>Dizalica doo</v>
      </c>
      <c r="F2400" t="str">
        <f>Table1[[#This Row],[Termékkör]]</f>
        <v>Kapcsolóelemek</v>
      </c>
      <c r="G2400" s="4">
        <f>Table1[[#This Row],[SzumElad]]</f>
        <v>28254.1</v>
      </c>
      <c r="H2400" s="7">
        <f>Table1[[#This Row],[Jut_%]]</f>
        <v>0</v>
      </c>
      <c r="I2400" s="4">
        <f>Table1[[#This Row],[Jut]]</f>
        <v>0</v>
      </c>
      <c r="J2400" s="4">
        <f>Table1[[#This Row],[Column1]]</f>
        <v>1</v>
      </c>
    </row>
    <row r="2401" spans="1:10" hidden="1" x14ac:dyDescent="0.3">
      <c r="A2401" s="2" t="str">
        <f>Table1[[#This Row],[Befolyt]]</f>
        <v>i</v>
      </c>
      <c r="B2401" t="str">
        <f>Table1[[#This Row],[ÜK]]</f>
        <v>Tóth Ferenc</v>
      </c>
      <c r="C2401" s="3" t="str">
        <f>Table1[[#This Row],[Szla]]</f>
        <v>109/2026</v>
      </c>
      <c r="D2401" s="6">
        <f>Table1[[#This Row],[Kelt_hó]]</f>
        <v>1</v>
      </c>
      <c r="E2401" t="str">
        <f>Table1[[#This Row],[Vevő]]</f>
        <v>Dizalica doo</v>
      </c>
      <c r="F2401" t="str">
        <f>Table1[[#This Row],[Termékkör]]</f>
        <v>Kapcsolóelemek</v>
      </c>
      <c r="G2401" s="4">
        <f>Table1[[#This Row],[SzumElad]]</f>
        <v>141155.40000000002</v>
      </c>
      <c r="H2401" s="7">
        <f>Table1[[#This Row],[Jut_%]]</f>
        <v>0</v>
      </c>
      <c r="I2401" s="4">
        <f>Table1[[#This Row],[Jut]]</f>
        <v>0</v>
      </c>
      <c r="J2401" s="4">
        <f>Table1[[#This Row],[Column1]]</f>
        <v>1</v>
      </c>
    </row>
    <row r="2402" spans="1:10" hidden="1" x14ac:dyDescent="0.3">
      <c r="A2402" s="2" t="str">
        <f>Table1[[#This Row],[Befolyt]]</f>
        <v>i</v>
      </c>
      <c r="B2402" t="str">
        <f>Table1[[#This Row],[ÜK]]</f>
        <v>Tóth Ferenc</v>
      </c>
      <c r="C2402" s="3" t="str">
        <f>Table1[[#This Row],[Szla]]</f>
        <v>109/2026</v>
      </c>
      <c r="D2402" s="6">
        <f>Table1[[#This Row],[Kelt_hó]]</f>
        <v>1</v>
      </c>
      <c r="E2402" t="str">
        <f>Table1[[#This Row],[Vevő]]</f>
        <v>Dizalica doo</v>
      </c>
      <c r="F2402" t="str">
        <f>Table1[[#This Row],[Termékkör]]</f>
        <v>Kapcsolóelemek</v>
      </c>
      <c r="G2402" s="4">
        <f>Table1[[#This Row],[SzumElad]]</f>
        <v>10148.4</v>
      </c>
      <c r="H2402" s="7">
        <f>Table1[[#This Row],[Jut_%]]</f>
        <v>0</v>
      </c>
      <c r="I2402" s="4">
        <f>Table1[[#This Row],[Jut]]</f>
        <v>0</v>
      </c>
      <c r="J2402" s="4">
        <f>Table1[[#This Row],[Column1]]</f>
        <v>1</v>
      </c>
    </row>
    <row r="2403" spans="1:10" hidden="1" x14ac:dyDescent="0.3">
      <c r="A2403" s="2" t="str">
        <f>Table1[[#This Row],[Befolyt]]</f>
        <v>i</v>
      </c>
      <c r="B2403" t="str">
        <f>Table1[[#This Row],[ÜK]]</f>
        <v>Tóth Ferenc</v>
      </c>
      <c r="C2403" s="3" t="str">
        <f>Table1[[#This Row],[Szla]]</f>
        <v>109/2026</v>
      </c>
      <c r="D2403" s="6">
        <f>Table1[[#This Row],[Kelt_hó]]</f>
        <v>1</v>
      </c>
      <c r="E2403" t="str">
        <f>Table1[[#This Row],[Vevő]]</f>
        <v>Dizalica doo</v>
      </c>
      <c r="F2403" t="str">
        <f>Table1[[#This Row],[Termékkör]]</f>
        <v>Kapcsolóelemek</v>
      </c>
      <c r="G2403" s="4">
        <f>Table1[[#This Row],[SzumElad]]</f>
        <v>13069.999999999998</v>
      </c>
      <c r="H2403" s="7">
        <f>Table1[[#This Row],[Jut_%]]</f>
        <v>0</v>
      </c>
      <c r="I2403" s="4">
        <f>Table1[[#This Row],[Jut]]</f>
        <v>0</v>
      </c>
      <c r="J2403" s="4">
        <f>Table1[[#This Row],[Column1]]</f>
        <v>1</v>
      </c>
    </row>
    <row r="2404" spans="1:10" hidden="1" x14ac:dyDescent="0.3">
      <c r="A2404" s="2" t="str">
        <f>Table1[[#This Row],[Befolyt]]</f>
        <v>i</v>
      </c>
      <c r="B2404" t="str">
        <f>Table1[[#This Row],[ÜK]]</f>
        <v>Tóth Ferenc</v>
      </c>
      <c r="C2404" s="3" t="str">
        <f>Table1[[#This Row],[Szla]]</f>
        <v>109/2026</v>
      </c>
      <c r="D2404" s="6">
        <f>Table1[[#This Row],[Kelt_hó]]</f>
        <v>1</v>
      </c>
      <c r="E2404" t="str">
        <f>Table1[[#This Row],[Vevő]]</f>
        <v>Dizalica doo</v>
      </c>
      <c r="F2404" t="str">
        <f>Table1[[#This Row],[Termékkör]]</f>
        <v>Kapcsolóelemek</v>
      </c>
      <c r="G2404" s="4">
        <f>Table1[[#This Row],[SzumElad]]</f>
        <v>3613.3999999999996</v>
      </c>
      <c r="H2404" s="7">
        <f>Table1[[#This Row],[Jut_%]]</f>
        <v>0</v>
      </c>
      <c r="I2404" s="4">
        <f>Table1[[#This Row],[Jut]]</f>
        <v>0</v>
      </c>
      <c r="J2404" s="4">
        <f>Table1[[#This Row],[Column1]]</f>
        <v>1</v>
      </c>
    </row>
    <row r="2405" spans="1:10" hidden="1" x14ac:dyDescent="0.3">
      <c r="A2405" s="2" t="str">
        <f>Table1[[#This Row],[Befolyt]]</f>
        <v>i</v>
      </c>
      <c r="B2405" t="str">
        <f>Table1[[#This Row],[ÜK]]</f>
        <v>Horváth István</v>
      </c>
      <c r="C2405" s="3" t="str">
        <f>Table1[[#This Row],[Szla]]</f>
        <v>108/2026</v>
      </c>
      <c r="D2405" s="6">
        <f>Table1[[#This Row],[Kelt_hó]]</f>
        <v>1</v>
      </c>
      <c r="E2405" t="str">
        <f>Table1[[#This Row],[Vevő]]</f>
        <v>McHale Hungária Kft.</v>
      </c>
      <c r="F2405" t="str">
        <f>Table1[[#This Row],[Termékkör]]</f>
        <v>Rakományrögzítők</v>
      </c>
      <c r="G2405" s="4">
        <f>Table1[[#This Row],[SzumElad]]</f>
        <v>35000</v>
      </c>
      <c r="H2405" s="7">
        <f>Table1[[#This Row],[Jut_%]]</f>
        <v>1.83</v>
      </c>
      <c r="I2405" s="4">
        <f>Table1[[#This Row],[Jut]]</f>
        <v>640.5</v>
      </c>
      <c r="J2405" s="4">
        <f>Table1[[#This Row],[Column1]]</f>
        <v>0</v>
      </c>
    </row>
    <row r="2406" spans="1:10" hidden="1" x14ac:dyDescent="0.3">
      <c r="A2406" s="2" t="str">
        <f>Table1[[#This Row],[Befolyt]]</f>
        <v>i</v>
      </c>
      <c r="B2406" t="str">
        <f>Table1[[#This Row],[ÜK]]</f>
        <v>Horváth István</v>
      </c>
      <c r="C2406" s="3" t="str">
        <f>Table1[[#This Row],[Szla]]</f>
        <v>108/2026</v>
      </c>
      <c r="D2406" s="6">
        <f>Table1[[#This Row],[Kelt_hó]]</f>
        <v>1</v>
      </c>
      <c r="E2406" t="str">
        <f>Table1[[#This Row],[Vevő]]</f>
        <v>McHale Hungária Kft.</v>
      </c>
      <c r="F2406" t="str">
        <f>Table1[[#This Row],[Termékkör]]</f>
        <v>Fuvar</v>
      </c>
      <c r="G2406" s="4">
        <f>Table1[[#This Row],[SzumElad]]</f>
        <v>0</v>
      </c>
      <c r="H2406" s="7">
        <f>Table1[[#This Row],[Jut_%]]</f>
        <v>0</v>
      </c>
      <c r="I2406" s="4">
        <f>Table1[[#This Row],[Jut]]</f>
        <v>0</v>
      </c>
      <c r="J2406" s="4">
        <f>Table1[[#This Row],[Column1]]</f>
        <v>0</v>
      </c>
    </row>
    <row r="2407" spans="1:10" hidden="1" x14ac:dyDescent="0.3">
      <c r="A2407" s="2" t="str">
        <f>Table1[[#This Row],[Befolyt]]</f>
        <v>i</v>
      </c>
      <c r="B2407" t="str">
        <f>Table1[[#This Row],[ÜK]]</f>
        <v>Molnár Ferenc</v>
      </c>
      <c r="C2407" s="3" t="str">
        <f>Table1[[#This Row],[Szla]]</f>
        <v>107/2026</v>
      </c>
      <c r="D2407" s="6">
        <f>Table1[[#This Row],[Kelt_hó]]</f>
        <v>1</v>
      </c>
      <c r="E2407" t="str">
        <f>Table1[[#This Row],[Vevő]]</f>
        <v>Duna-Pent Kft.</v>
      </c>
      <c r="F2407" t="str">
        <f>Table1[[#This Row],[Termékkör]]</f>
        <v>Textilkötelek hevederek</v>
      </c>
      <c r="G2407" s="4">
        <f>Table1[[#This Row],[SzumElad]]</f>
        <v>15000</v>
      </c>
      <c r="H2407" s="7">
        <f>Table1[[#This Row],[Jut_%]]</f>
        <v>5</v>
      </c>
      <c r="I2407" s="4">
        <f>Table1[[#This Row],[Jut]]</f>
        <v>750</v>
      </c>
      <c r="J2407" s="4">
        <f>Table1[[#This Row],[Column1]]</f>
        <v>0</v>
      </c>
    </row>
    <row r="2408" spans="1:10" hidden="1" x14ac:dyDescent="0.3">
      <c r="A2408" s="2" t="str">
        <f>Table1[[#This Row],[Befolyt]]</f>
        <v>i</v>
      </c>
      <c r="B2408" t="str">
        <f>Table1[[#This Row],[ÜK]]</f>
        <v>Molnár Ferenc</v>
      </c>
      <c r="C2408" s="3" t="str">
        <f>Table1[[#This Row],[Szla]]</f>
        <v>107/2026</v>
      </c>
      <c r="D2408" s="6">
        <f>Table1[[#This Row],[Kelt_hó]]</f>
        <v>1</v>
      </c>
      <c r="E2408" t="str">
        <f>Table1[[#This Row],[Vevő]]</f>
        <v>Duna-Pent Kft.</v>
      </c>
      <c r="F2408" t="str">
        <f>Table1[[#This Row],[Termékkör]]</f>
        <v>Textilkötelek hevederek</v>
      </c>
      <c r="G2408" s="4">
        <f>Table1[[#This Row],[SzumElad]]</f>
        <v>5920</v>
      </c>
      <c r="H2408" s="7">
        <f>Table1[[#This Row],[Jut_%]]</f>
        <v>5</v>
      </c>
      <c r="I2408" s="4">
        <f>Table1[[#This Row],[Jut]]</f>
        <v>296</v>
      </c>
      <c r="J2408" s="4">
        <f>Table1[[#This Row],[Column1]]</f>
        <v>0</v>
      </c>
    </row>
    <row r="2409" spans="1:10" hidden="1" x14ac:dyDescent="0.3">
      <c r="A2409" s="2" t="str">
        <f>Table1[[#This Row],[Befolyt]]</f>
        <v>i</v>
      </c>
      <c r="B2409" t="str">
        <f>Table1[[#This Row],[ÜK]]</f>
        <v>Molnár Ferenc</v>
      </c>
      <c r="C2409" s="3" t="str">
        <f>Table1[[#This Row],[Szla]]</f>
        <v>107/2026</v>
      </c>
      <c r="D2409" s="6">
        <f>Table1[[#This Row],[Kelt_hó]]</f>
        <v>1</v>
      </c>
      <c r="E2409" t="str">
        <f>Table1[[#This Row],[Vevő]]</f>
        <v>Duna-Pent Kft.</v>
      </c>
      <c r="F2409" t="str">
        <f>Table1[[#This Row],[Termékkör]]</f>
        <v>Fuvar</v>
      </c>
      <c r="G2409" s="4">
        <f>Table1[[#This Row],[SzumElad]]</f>
        <v>0</v>
      </c>
      <c r="H2409" s="7">
        <f>Table1[[#This Row],[Jut_%]]</f>
        <v>0</v>
      </c>
      <c r="I2409" s="4">
        <f>Table1[[#This Row],[Jut]]</f>
        <v>0</v>
      </c>
      <c r="J2409" s="4">
        <f>Table1[[#This Row],[Column1]]</f>
        <v>0</v>
      </c>
    </row>
    <row r="2410" spans="1:10" hidden="1" x14ac:dyDescent="0.3">
      <c r="A2410" s="2" t="str">
        <f>Table1[[#This Row],[Befolyt]]</f>
        <v>i</v>
      </c>
      <c r="B2410" t="str">
        <f>Table1[[#This Row],[ÜK]]</f>
        <v>Molnár Ferenc</v>
      </c>
      <c r="C2410" s="3" t="str">
        <f>Table1[[#This Row],[Szla]]</f>
        <v>106/2026</v>
      </c>
      <c r="D2410" s="6">
        <f>Table1[[#This Row],[Kelt_hó]]</f>
        <v>1</v>
      </c>
      <c r="E2410" t="str">
        <f>Table1[[#This Row],[Vevő]]</f>
        <v>Hámor Kft.</v>
      </c>
      <c r="F2410" t="str">
        <f>Table1[[#This Row],[Termékkör]]</f>
        <v>Textilkötelek hevederek</v>
      </c>
      <c r="G2410" s="4">
        <f>Table1[[#This Row],[SzumElad]]</f>
        <v>18900</v>
      </c>
      <c r="H2410" s="7">
        <f>Table1[[#This Row],[Jut_%]]</f>
        <v>3.5</v>
      </c>
      <c r="I2410" s="4">
        <f>Table1[[#This Row],[Jut]]</f>
        <v>661.5</v>
      </c>
      <c r="J2410" s="4">
        <f>Table1[[#This Row],[Column1]]</f>
        <v>1</v>
      </c>
    </row>
    <row r="2411" spans="1:10" hidden="1" x14ac:dyDescent="0.3">
      <c r="A2411" s="2" t="str">
        <f>Table1[[#This Row],[Befolyt]]</f>
        <v>i</v>
      </c>
      <c r="B2411" t="str">
        <f>Table1[[#This Row],[ÜK]]</f>
        <v>Molnár Ferenc</v>
      </c>
      <c r="C2411" s="3" t="str">
        <f>Table1[[#This Row],[Szla]]</f>
        <v>106/2026</v>
      </c>
      <c r="D2411" s="6">
        <f>Table1[[#This Row],[Kelt_hó]]</f>
        <v>1</v>
      </c>
      <c r="E2411" t="str">
        <f>Table1[[#This Row],[Vevő]]</f>
        <v>Hámor Kft.</v>
      </c>
      <c r="F2411" t="str">
        <f>Table1[[#This Row],[Termékkör]]</f>
        <v>Fuvar</v>
      </c>
      <c r="G2411" s="4">
        <f>Table1[[#This Row],[SzumElad]]</f>
        <v>0</v>
      </c>
      <c r="H2411" s="7">
        <f>Table1[[#This Row],[Jut_%]]</f>
        <v>0</v>
      </c>
      <c r="I2411" s="4">
        <f>Table1[[#This Row],[Jut]]</f>
        <v>0</v>
      </c>
      <c r="J2411" s="4">
        <f>Table1[[#This Row],[Column1]]</f>
        <v>1</v>
      </c>
    </row>
    <row r="2412" spans="1:10" hidden="1" x14ac:dyDescent="0.3">
      <c r="A2412" s="2" t="str">
        <f>Table1[[#This Row],[Befolyt]]</f>
        <v>i</v>
      </c>
      <c r="B2412" t="str">
        <f>Table1[[#This Row],[ÜK]]</f>
        <v>Hegyi Gábor</v>
      </c>
      <c r="C2412" s="3" t="str">
        <f>Table1[[#This Row],[Szla]]</f>
        <v>105/2026</v>
      </c>
      <c r="D2412" s="6">
        <f>Table1[[#This Row],[Kelt_hó]]</f>
        <v>1</v>
      </c>
      <c r="E2412" t="str">
        <f>Table1[[#This Row],[Vevő]]</f>
        <v>AS Produktion Kft.</v>
      </c>
      <c r="F2412" t="str">
        <f>Table1[[#This Row],[Termékkör]]</f>
        <v>Acélsodrony függesztékek</v>
      </c>
      <c r="G2412" s="4">
        <f>Table1[[#This Row],[SzumElad]]</f>
        <v>19900</v>
      </c>
      <c r="H2412" s="7">
        <f>Table1[[#This Row],[Jut_%]]</f>
        <v>21.19</v>
      </c>
      <c r="I2412" s="4">
        <f>Table1[[#This Row],[Jut]]</f>
        <v>4216.8100000000004</v>
      </c>
      <c r="J2412" s="4">
        <f>Table1[[#This Row],[Column1]]</f>
        <v>1</v>
      </c>
    </row>
    <row r="2413" spans="1:10" hidden="1" x14ac:dyDescent="0.3">
      <c r="A2413" s="2" t="str">
        <f>Table1[[#This Row],[Befolyt]]</f>
        <v>i</v>
      </c>
      <c r="B2413" t="str">
        <f>Table1[[#This Row],[ÜK]]</f>
        <v>Hegyi Gábor</v>
      </c>
      <c r="C2413" s="3" t="str">
        <f>Table1[[#This Row],[Szla]]</f>
        <v>105/2026</v>
      </c>
      <c r="D2413" s="6">
        <f>Table1[[#This Row],[Kelt_hó]]</f>
        <v>1</v>
      </c>
      <c r="E2413" t="str">
        <f>Table1[[#This Row],[Vevő]]</f>
        <v>AS Produktion Kft.</v>
      </c>
      <c r="F2413" t="str">
        <f>Table1[[#This Row],[Termékkör]]</f>
        <v>Fuvar</v>
      </c>
      <c r="G2413" s="4">
        <f>Table1[[#This Row],[SzumElad]]</f>
        <v>2000</v>
      </c>
      <c r="H2413" s="7">
        <f>Table1[[#This Row],[Jut_%]]</f>
        <v>0</v>
      </c>
      <c r="I2413" s="4">
        <f>Table1[[#This Row],[Jut]]</f>
        <v>0</v>
      </c>
      <c r="J2413" s="4">
        <f>Table1[[#This Row],[Column1]]</f>
        <v>1</v>
      </c>
    </row>
    <row r="2414" spans="1:10" hidden="1" x14ac:dyDescent="0.3">
      <c r="A2414" s="2" t="str">
        <f>Table1[[#This Row],[Befolyt]]</f>
        <v>i</v>
      </c>
      <c r="B2414" t="str">
        <f>Table1[[#This Row],[ÜK]]</f>
        <v>Hegyi Gábor</v>
      </c>
      <c r="C2414" s="3" t="str">
        <f>Table1[[#This Row],[Szla]]</f>
        <v>105/2026</v>
      </c>
      <c r="D2414" s="6">
        <f>Table1[[#This Row],[Kelt_hó]]</f>
        <v>1</v>
      </c>
      <c r="E2414" t="str">
        <f>Table1[[#This Row],[Vevő]]</f>
        <v>AS Produktion Kft.</v>
      </c>
      <c r="F2414" t="str">
        <f>Table1[[#This Row],[Termékkör]]</f>
        <v>Fuvar</v>
      </c>
      <c r="G2414" s="4">
        <f>Table1[[#This Row],[SzumElad]]</f>
        <v>0</v>
      </c>
      <c r="H2414" s="7">
        <f>Table1[[#This Row],[Jut_%]]</f>
        <v>0</v>
      </c>
      <c r="I2414" s="4">
        <f>Table1[[#This Row],[Jut]]</f>
        <v>0</v>
      </c>
      <c r="J2414" s="4">
        <f>Table1[[#This Row],[Column1]]</f>
        <v>1</v>
      </c>
    </row>
    <row r="2415" spans="1:10" hidden="1" x14ac:dyDescent="0.3">
      <c r="A2415" s="2" t="str">
        <f>Table1[[#This Row],[Befolyt]]</f>
        <v>i</v>
      </c>
      <c r="B2415" t="str">
        <f>Table1[[#This Row],[ÜK]]</f>
        <v>Simon Jenő</v>
      </c>
      <c r="C2415" s="3" t="str">
        <f>Table1[[#This Row],[Szla]]</f>
        <v>104/2026</v>
      </c>
      <c r="D2415" s="6">
        <f>Table1[[#This Row],[Kelt_hó]]</f>
        <v>1</v>
      </c>
      <c r="E2415" t="str">
        <f>Table1[[#This Row],[Vevő]]</f>
        <v>Fundament Plusz Kft.</v>
      </c>
      <c r="F2415" t="str">
        <f>Table1[[#This Row],[Termékkör]]</f>
        <v>Textilkötelek hevederek</v>
      </c>
      <c r="G2415" s="4">
        <f>Table1[[#This Row],[SzumElad]]</f>
        <v>37126</v>
      </c>
      <c r="H2415" s="7">
        <f>Table1[[#This Row],[Jut_%]]</f>
        <v>4.2</v>
      </c>
      <c r="I2415" s="4">
        <f>Table1[[#This Row],[Jut]]</f>
        <v>1559.2920000000001</v>
      </c>
      <c r="J2415" s="4">
        <f>Table1[[#This Row],[Column1]]</f>
        <v>1</v>
      </c>
    </row>
    <row r="2416" spans="1:10" hidden="1" x14ac:dyDescent="0.3">
      <c r="A2416" s="2" t="str">
        <f>Table1[[#This Row],[Befolyt]]</f>
        <v>i</v>
      </c>
      <c r="B2416" t="str">
        <f>Table1[[#This Row],[ÜK]]</f>
        <v>Simon Jenő</v>
      </c>
      <c r="C2416" s="3" t="str">
        <f>Table1[[#This Row],[Szla]]</f>
        <v>103/2026</v>
      </c>
      <c r="D2416" s="6">
        <f>Table1[[#This Row],[Kelt_hó]]</f>
        <v>1</v>
      </c>
      <c r="E2416" t="str">
        <f>Table1[[#This Row],[Vevő]]</f>
        <v>Fundament Plusz Kft.</v>
      </c>
      <c r="F2416" t="str">
        <f>Table1[[#This Row],[Termékkör]]</f>
        <v>Lánc függesztékek</v>
      </c>
      <c r="G2416" s="4">
        <f>Table1[[#This Row],[SzumElad]]</f>
        <v>302603.5</v>
      </c>
      <c r="H2416" s="7">
        <f>Table1[[#This Row],[Jut_%]]</f>
        <v>10.01</v>
      </c>
      <c r="I2416" s="4">
        <f>Table1[[#This Row],[Jut]]</f>
        <v>30290.610350000003</v>
      </c>
      <c r="J2416" s="4">
        <f>Table1[[#This Row],[Column1]]</f>
        <v>1</v>
      </c>
    </row>
    <row r="2417" spans="1:10" hidden="1" x14ac:dyDescent="0.3">
      <c r="A2417" s="2" t="str">
        <f>Table1[[#This Row],[Befolyt]]</f>
        <v>i</v>
      </c>
      <c r="B2417" t="str">
        <f>Table1[[#This Row],[ÜK]]</f>
        <v>Simon Jenő</v>
      </c>
      <c r="C2417" s="3" t="str">
        <f>Table1[[#This Row],[Szla]]</f>
        <v>103/2026</v>
      </c>
      <c r="D2417" s="6">
        <f>Table1[[#This Row],[Kelt_hó]]</f>
        <v>1</v>
      </c>
      <c r="E2417" t="str">
        <f>Table1[[#This Row],[Vevő]]</f>
        <v>Fundament Plusz Kft.</v>
      </c>
      <c r="F2417" t="str">
        <f>Table1[[#This Row],[Termékkör]]</f>
        <v>Fuvar</v>
      </c>
      <c r="G2417" s="4">
        <f>Table1[[#This Row],[SzumElad]]</f>
        <v>0</v>
      </c>
      <c r="H2417" s="7">
        <f>Table1[[#This Row],[Jut_%]]</f>
        <v>0</v>
      </c>
      <c r="I2417" s="4">
        <f>Table1[[#This Row],[Jut]]</f>
        <v>0</v>
      </c>
      <c r="J2417" s="4">
        <f>Table1[[#This Row],[Column1]]</f>
        <v>1</v>
      </c>
    </row>
    <row r="2418" spans="1:10" hidden="1" x14ac:dyDescent="0.3">
      <c r="A2418" s="2" t="str">
        <f>Table1[[#This Row],[Befolyt]]</f>
        <v>i</v>
      </c>
      <c r="B2418" t="str">
        <f>Table1[[#This Row],[ÜK]]</f>
        <v>Simon Jenő</v>
      </c>
      <c r="C2418" s="3" t="str">
        <f>Table1[[#This Row],[Szla]]</f>
        <v>103/2026</v>
      </c>
      <c r="D2418" s="6">
        <f>Table1[[#This Row],[Kelt_hó]]</f>
        <v>1</v>
      </c>
      <c r="E2418" t="str">
        <f>Table1[[#This Row],[Vevő]]</f>
        <v>Fundament Plusz Kft.</v>
      </c>
      <c r="F2418" t="str">
        <f>Table1[[#This Row],[Termékkör]]</f>
        <v>Fuvar</v>
      </c>
      <c r="G2418" s="4">
        <f>Table1[[#This Row],[SzumElad]]</f>
        <v>0</v>
      </c>
      <c r="H2418" s="7">
        <f>Table1[[#This Row],[Jut_%]]</f>
        <v>0</v>
      </c>
      <c r="I2418" s="4">
        <f>Table1[[#This Row],[Jut]]</f>
        <v>0</v>
      </c>
      <c r="J2418" s="4">
        <f>Table1[[#This Row],[Column1]]</f>
        <v>1</v>
      </c>
    </row>
    <row r="2419" spans="1:10" hidden="1" x14ac:dyDescent="0.3">
      <c r="A2419" s="2" t="str">
        <f>Table1[[#This Row],[Befolyt]]</f>
        <v>i</v>
      </c>
      <c r="B2419" t="str">
        <f>Table1[[#This Row],[ÜK]]</f>
        <v>Halász Miklós</v>
      </c>
      <c r="C2419" s="3" t="str">
        <f>Table1[[#This Row],[Szla]]</f>
        <v>102/2026</v>
      </c>
      <c r="D2419" s="6">
        <f>Table1[[#This Row],[Kelt_hó]]</f>
        <v>1</v>
      </c>
      <c r="E2419" t="str">
        <f>Table1[[#This Row],[Vevő]]</f>
        <v>Pwent Kft</v>
      </c>
      <c r="F2419" t="str">
        <f>Table1[[#This Row],[Termékkör]]</f>
        <v>Fuvar</v>
      </c>
      <c r="G2419" s="4">
        <f>Table1[[#This Row],[SzumElad]]</f>
        <v>0</v>
      </c>
      <c r="H2419" s="7">
        <f>Table1[[#This Row],[Jut_%]]</f>
        <v>0</v>
      </c>
      <c r="I2419" s="4">
        <f>Table1[[#This Row],[Jut]]</f>
        <v>0</v>
      </c>
      <c r="J2419" s="4">
        <f>Table1[[#This Row],[Column1]]</f>
        <v>0</v>
      </c>
    </row>
    <row r="2420" spans="1:10" hidden="1" x14ac:dyDescent="0.3">
      <c r="A2420" s="2" t="str">
        <f>Table1[[#This Row],[Befolyt]]</f>
        <v>i</v>
      </c>
      <c r="B2420" t="str">
        <f>Table1[[#This Row],[ÜK]]</f>
        <v>Halász Miklós</v>
      </c>
      <c r="C2420" s="3" t="str">
        <f>Table1[[#This Row],[Szla]]</f>
        <v>102/2026</v>
      </c>
      <c r="D2420" s="6">
        <f>Table1[[#This Row],[Kelt_hó]]</f>
        <v>1</v>
      </c>
      <c r="E2420" t="str">
        <f>Table1[[#This Row],[Vevő]]</f>
        <v>Pwent Kft</v>
      </c>
      <c r="F2420" t="str">
        <f>Table1[[#This Row],[Termékkör]]</f>
        <v>Rakományrögzítők</v>
      </c>
      <c r="G2420" s="4">
        <f>Table1[[#This Row],[SzumElad]]</f>
        <v>266850</v>
      </c>
      <c r="H2420" s="7">
        <f>Table1[[#This Row],[Jut_%]]</f>
        <v>4</v>
      </c>
      <c r="I2420" s="4">
        <f>Table1[[#This Row],[Jut]]</f>
        <v>10674</v>
      </c>
      <c r="J2420" s="4">
        <f>Table1[[#This Row],[Column1]]</f>
        <v>0</v>
      </c>
    </row>
    <row r="2421" spans="1:10" hidden="1" x14ac:dyDescent="0.3">
      <c r="A2421" s="2" t="str">
        <f>Table1[[#This Row],[Befolyt]]</f>
        <v>i</v>
      </c>
      <c r="B2421" t="str">
        <f>Table1[[#This Row],[ÜK]]</f>
        <v>Halász Miklós</v>
      </c>
      <c r="C2421" s="3" t="str">
        <f>Table1[[#This Row],[Szla]]</f>
        <v>102/2026</v>
      </c>
      <c r="D2421" s="6">
        <f>Table1[[#This Row],[Kelt_hó]]</f>
        <v>1</v>
      </c>
      <c r="E2421" t="str">
        <f>Table1[[#This Row],[Vevő]]</f>
        <v>Pwent Kft</v>
      </c>
      <c r="F2421" t="str">
        <f>Table1[[#This Row],[Termékkör]]</f>
        <v>Fuvar</v>
      </c>
      <c r="G2421" s="4">
        <f>Table1[[#This Row],[SzumElad]]</f>
        <v>0</v>
      </c>
      <c r="H2421" s="7">
        <f>Table1[[#This Row],[Jut_%]]</f>
        <v>0</v>
      </c>
      <c r="I2421" s="4">
        <f>Table1[[#This Row],[Jut]]</f>
        <v>0</v>
      </c>
      <c r="J2421" s="4">
        <f>Table1[[#This Row],[Column1]]</f>
        <v>0</v>
      </c>
    </row>
    <row r="2422" spans="1:10" hidden="1" x14ac:dyDescent="0.3">
      <c r="A2422" s="2" t="str">
        <f>Table1[[#This Row],[Befolyt]]</f>
        <v>i</v>
      </c>
      <c r="B2422" t="str">
        <f>Table1[[#This Row],[ÜK]]</f>
        <v>Halász Miklós</v>
      </c>
      <c r="C2422" s="3" t="str">
        <f>Table1[[#This Row],[Szla]]</f>
        <v>101/2026</v>
      </c>
      <c r="D2422" s="6">
        <f>Table1[[#This Row],[Kelt_hó]]</f>
        <v>1</v>
      </c>
      <c r="E2422" t="str">
        <f>Table1[[#This Row],[Vevő]]</f>
        <v>Zomko Kereskedelmi Kft.</v>
      </c>
      <c r="F2422" t="str">
        <f>Table1[[#This Row],[Termékkör]]</f>
        <v>Megfogók</v>
      </c>
      <c r="G2422" s="4">
        <f>Table1[[#This Row],[SzumElad]]</f>
        <v>312300</v>
      </c>
      <c r="H2422" s="7">
        <f>Table1[[#This Row],[Jut_%]]</f>
        <v>3</v>
      </c>
      <c r="I2422" s="4">
        <f>Table1[[#This Row],[Jut]]</f>
        <v>9369</v>
      </c>
      <c r="J2422" s="4">
        <f>Table1[[#This Row],[Column1]]</f>
        <v>0</v>
      </c>
    </row>
    <row r="2423" spans="1:10" hidden="1" x14ac:dyDescent="0.3">
      <c r="A2423" s="2" t="str">
        <f>Table1[[#This Row],[Befolyt]]</f>
        <v>i</v>
      </c>
      <c r="B2423" t="str">
        <f>Table1[[#This Row],[ÜK]]</f>
        <v>Halász Miklós</v>
      </c>
      <c r="C2423" s="3" t="str">
        <f>Table1[[#This Row],[Szla]]</f>
        <v>101/2026</v>
      </c>
      <c r="D2423" s="6">
        <f>Table1[[#This Row],[Kelt_hó]]</f>
        <v>1</v>
      </c>
      <c r="E2423" t="str">
        <f>Table1[[#This Row],[Vevő]]</f>
        <v>Zomko Kereskedelmi Kft.</v>
      </c>
      <c r="F2423" t="str">
        <f>Table1[[#This Row],[Termékkör]]</f>
        <v>Fuvar</v>
      </c>
      <c r="G2423" s="4">
        <f>Table1[[#This Row],[SzumElad]]</f>
        <v>0</v>
      </c>
      <c r="H2423" s="7">
        <f>Table1[[#This Row],[Jut_%]]</f>
        <v>0</v>
      </c>
      <c r="I2423" s="4">
        <f>Table1[[#This Row],[Jut]]</f>
        <v>0</v>
      </c>
      <c r="J2423" s="4">
        <f>Table1[[#This Row],[Column1]]</f>
        <v>0</v>
      </c>
    </row>
    <row r="2424" spans="1:10" hidden="1" x14ac:dyDescent="0.3">
      <c r="A2424" s="2" t="str">
        <f>Table1[[#This Row],[Befolyt]]</f>
        <v>i</v>
      </c>
      <c r="B2424" t="str">
        <f>Table1[[#This Row],[ÜK]]</f>
        <v>Halász Miklós</v>
      </c>
      <c r="C2424" s="3" t="str">
        <f>Table1[[#This Row],[Szla]]</f>
        <v>101/2026</v>
      </c>
      <c r="D2424" s="6">
        <f>Table1[[#This Row],[Kelt_hó]]</f>
        <v>1</v>
      </c>
      <c r="E2424" t="str">
        <f>Table1[[#This Row],[Vevő]]</f>
        <v>Zomko Kereskedelmi Kft.</v>
      </c>
      <c r="F2424" t="str">
        <f>Table1[[#This Row],[Termékkör]]</f>
        <v>Fuvar</v>
      </c>
      <c r="G2424" s="4">
        <f>Table1[[#This Row],[SzumElad]]</f>
        <v>0</v>
      </c>
      <c r="H2424" s="7">
        <f>Table1[[#This Row],[Jut_%]]</f>
        <v>0</v>
      </c>
      <c r="I2424" s="4">
        <f>Table1[[#This Row],[Jut]]</f>
        <v>0</v>
      </c>
      <c r="J2424" s="4">
        <f>Table1[[#This Row],[Column1]]</f>
        <v>0</v>
      </c>
    </row>
    <row r="2425" spans="1:10" hidden="1" x14ac:dyDescent="0.3">
      <c r="A2425" s="2" t="str">
        <f>Table1[[#This Row],[Befolyt]]</f>
        <v>i</v>
      </c>
      <c r="B2425" t="str">
        <f>Table1[[#This Row],[ÜK]]</f>
        <v>Négyesy Gábor</v>
      </c>
      <c r="C2425" s="3" t="str">
        <f>Table1[[#This Row],[Szla]]</f>
        <v>100/2026</v>
      </c>
      <c r="D2425" s="6">
        <f>Table1[[#This Row],[Kelt_hó]]</f>
        <v>1</v>
      </c>
      <c r="E2425" t="str">
        <f>Table1[[#This Row],[Vevő]]</f>
        <v>System Novum Innovatív Kft</v>
      </c>
      <c r="F2425" t="str">
        <f>Table1[[#This Row],[Termékkör]]</f>
        <v>Saját munka</v>
      </c>
      <c r="G2425" s="4">
        <f>Table1[[#This Row],[SzumElad]]</f>
        <v>2400</v>
      </c>
      <c r="H2425" s="7">
        <f>Table1[[#This Row],[Jut_%]]</f>
        <v>0</v>
      </c>
      <c r="I2425" s="4">
        <f>Table1[[#This Row],[Jut]]</f>
        <v>0</v>
      </c>
      <c r="J2425" s="4">
        <f>Table1[[#This Row],[Column1]]</f>
        <v>1</v>
      </c>
    </row>
    <row r="2426" spans="1:10" hidden="1" x14ac:dyDescent="0.3">
      <c r="A2426" s="2" t="str">
        <f>Table1[[#This Row],[Befolyt]]</f>
        <v>i</v>
      </c>
      <c r="B2426" t="str">
        <f>Table1[[#This Row],[ÜK]]</f>
        <v>Négyesy Gábor</v>
      </c>
      <c r="C2426" s="3" t="str">
        <f>Table1[[#This Row],[Szla]]</f>
        <v>100/2026</v>
      </c>
      <c r="D2426" s="6">
        <f>Table1[[#This Row],[Kelt_hó]]</f>
        <v>1</v>
      </c>
      <c r="E2426" t="str">
        <f>Table1[[#This Row],[Vevő]]</f>
        <v>System Novum Innovatív Kft</v>
      </c>
      <c r="F2426" t="str">
        <f>Table1[[#This Row],[Termékkör]]</f>
        <v>Lánc függesztékek</v>
      </c>
      <c r="G2426" s="4">
        <f>Table1[[#This Row],[SzumElad]]</f>
        <v>1325</v>
      </c>
      <c r="H2426" s="7">
        <f>Table1[[#This Row],[Jut_%]]</f>
        <v>5</v>
      </c>
      <c r="I2426" s="4">
        <f>Table1[[#This Row],[Jut]]</f>
        <v>66.25</v>
      </c>
      <c r="J2426" s="4">
        <f>Table1[[#This Row],[Column1]]</f>
        <v>1</v>
      </c>
    </row>
    <row r="2427" spans="1:10" hidden="1" x14ac:dyDescent="0.3">
      <c r="A2427" s="2" t="str">
        <f>Table1[[#This Row],[Befolyt]]</f>
        <v>i</v>
      </c>
      <c r="B2427" t="str">
        <f>Table1[[#This Row],[ÜK]]</f>
        <v>Négyesy Gábor</v>
      </c>
      <c r="C2427" s="3" t="str">
        <f>Table1[[#This Row],[Szla]]</f>
        <v>100/2026</v>
      </c>
      <c r="D2427" s="6">
        <f>Table1[[#This Row],[Kelt_hó]]</f>
        <v>1</v>
      </c>
      <c r="E2427" t="str">
        <f>Table1[[#This Row],[Vevő]]</f>
        <v>System Novum Innovatív Kft</v>
      </c>
      <c r="F2427" t="str">
        <f>Table1[[#This Row],[Termékkör]]</f>
        <v>Vizsgálat</v>
      </c>
      <c r="G2427" s="4">
        <f>Table1[[#This Row],[SzumElad]]</f>
        <v>8500</v>
      </c>
      <c r="H2427" s="7">
        <f>Table1[[#This Row],[Jut_%]]</f>
        <v>10</v>
      </c>
      <c r="I2427" s="4">
        <f>Table1[[#This Row],[Jut]]</f>
        <v>850</v>
      </c>
      <c r="J2427" s="4">
        <f>Table1[[#This Row],[Column1]]</f>
        <v>1</v>
      </c>
    </row>
    <row r="2428" spans="1:10" hidden="1" x14ac:dyDescent="0.3">
      <c r="A2428" s="2" t="str">
        <f>Table1[[#This Row],[Befolyt]]</f>
        <v>i</v>
      </c>
      <c r="B2428" t="str">
        <f>Table1[[#This Row],[ÜK]]</f>
        <v>Négyesy Gábor</v>
      </c>
      <c r="C2428" s="3" t="str">
        <f>Table1[[#This Row],[Szla]]</f>
        <v>100/2026</v>
      </c>
      <c r="D2428" s="6">
        <f>Table1[[#This Row],[Kelt_hó]]</f>
        <v>1</v>
      </c>
      <c r="E2428" t="str">
        <f>Table1[[#This Row],[Vevő]]</f>
        <v>System Novum Innovatív Kft</v>
      </c>
      <c r="F2428" t="str">
        <f>Table1[[#This Row],[Termékkör]]</f>
        <v>Lánc függesztékek</v>
      </c>
      <c r="G2428" s="4">
        <f>Table1[[#This Row],[SzumElad]]</f>
        <v>1780</v>
      </c>
      <c r="H2428" s="7">
        <f>Table1[[#This Row],[Jut_%]]</f>
        <v>5</v>
      </c>
      <c r="I2428" s="4">
        <f>Table1[[#This Row],[Jut]]</f>
        <v>89</v>
      </c>
      <c r="J2428" s="4">
        <f>Table1[[#This Row],[Column1]]</f>
        <v>1</v>
      </c>
    </row>
    <row r="2429" spans="1:10" hidden="1" x14ac:dyDescent="0.3">
      <c r="A2429" s="2" t="str">
        <f>Table1[[#This Row],[Befolyt]]</f>
        <v>i</v>
      </c>
      <c r="B2429" t="str">
        <f>Table1[[#This Row],[ÜK]]</f>
        <v>Négyesy Gábor</v>
      </c>
      <c r="C2429" s="3" t="str">
        <f>Table1[[#This Row],[Szla]]</f>
        <v>100/2026</v>
      </c>
      <c r="D2429" s="6">
        <f>Table1[[#This Row],[Kelt_hó]]</f>
        <v>1</v>
      </c>
      <c r="E2429" t="str">
        <f>Table1[[#This Row],[Vevő]]</f>
        <v>System Novum Innovatív Kft</v>
      </c>
      <c r="F2429" t="str">
        <f>Table1[[#This Row],[Termékkör]]</f>
        <v>Lánc függesztékek</v>
      </c>
      <c r="G2429" s="4">
        <f>Table1[[#This Row],[SzumElad]]</f>
        <v>190</v>
      </c>
      <c r="H2429" s="7">
        <f>Table1[[#This Row],[Jut_%]]</f>
        <v>5</v>
      </c>
      <c r="I2429" s="4">
        <f>Table1[[#This Row],[Jut]]</f>
        <v>9.5</v>
      </c>
      <c r="J2429" s="4">
        <f>Table1[[#This Row],[Column1]]</f>
        <v>1</v>
      </c>
    </row>
    <row r="2430" spans="1:10" hidden="1" x14ac:dyDescent="0.3">
      <c r="A2430" s="2" t="str">
        <f>Table1[[#This Row],[Befolyt]]</f>
        <v>i</v>
      </c>
      <c r="B2430" t="str">
        <f>Table1[[#This Row],[ÜK]]</f>
        <v>Halász Miklós</v>
      </c>
      <c r="C2430" s="3" t="str">
        <f>Table1[[#This Row],[Szla]]</f>
        <v>99/2026</v>
      </c>
      <c r="D2430" s="6">
        <f>Table1[[#This Row],[Kelt_hó]]</f>
        <v>1</v>
      </c>
      <c r="E2430" t="str">
        <f>Table1[[#This Row],[Vevő]]</f>
        <v>Bács-Méh Kft.</v>
      </c>
      <c r="F2430" t="str">
        <f>Table1[[#This Row],[Termékkör]]</f>
        <v>Vizsgálat</v>
      </c>
      <c r="G2430" s="4">
        <f>Table1[[#This Row],[SzumElad]]</f>
        <v>385000</v>
      </c>
      <c r="H2430" s="7">
        <f>Table1[[#This Row],[Jut_%]]</f>
        <v>10</v>
      </c>
      <c r="I2430" s="4">
        <f>Table1[[#This Row],[Jut]]</f>
        <v>38500</v>
      </c>
      <c r="J2430" s="4">
        <f>Table1[[#This Row],[Column1]]</f>
        <v>0</v>
      </c>
    </row>
    <row r="2431" spans="1:10" hidden="1" x14ac:dyDescent="0.3">
      <c r="A2431" s="2" t="str">
        <f>Table1[[#This Row],[Befolyt]]</f>
        <v>i</v>
      </c>
      <c r="B2431" t="str">
        <f>Table1[[#This Row],[ÜK]]</f>
        <v>Halász Miklós</v>
      </c>
      <c r="C2431" s="3" t="str">
        <f>Table1[[#This Row],[Szla]]</f>
        <v>99/2026</v>
      </c>
      <c r="D2431" s="6">
        <f>Table1[[#This Row],[Kelt_hó]]</f>
        <v>1</v>
      </c>
      <c r="E2431" t="str">
        <f>Table1[[#This Row],[Vevő]]</f>
        <v>Bács-Méh Kft.</v>
      </c>
      <c r="F2431" t="str">
        <f>Table1[[#This Row],[Termékkör]]</f>
        <v>Lánc függesztékek</v>
      </c>
      <c r="G2431" s="4">
        <f>Table1[[#This Row],[SzumElad]]</f>
        <v>6720</v>
      </c>
      <c r="H2431" s="7">
        <f>Table1[[#This Row],[Jut_%]]</f>
        <v>5</v>
      </c>
      <c r="I2431" s="4">
        <f>Table1[[#This Row],[Jut]]</f>
        <v>336</v>
      </c>
      <c r="J2431" s="4">
        <f>Table1[[#This Row],[Column1]]</f>
        <v>0</v>
      </c>
    </row>
    <row r="2432" spans="1:10" hidden="1" x14ac:dyDescent="0.3">
      <c r="A2432" s="2" t="str">
        <f>Table1[[#This Row],[Befolyt]]</f>
        <v>i</v>
      </c>
      <c r="B2432" t="str">
        <f>Table1[[#This Row],[ÜK]]</f>
        <v>Halász Miklós</v>
      </c>
      <c r="C2432" s="3" t="str">
        <f>Table1[[#This Row],[Szla]]</f>
        <v>99/2026</v>
      </c>
      <c r="D2432" s="6">
        <f>Table1[[#This Row],[Kelt_hó]]</f>
        <v>1</v>
      </c>
      <c r="E2432" t="str">
        <f>Table1[[#This Row],[Vevő]]</f>
        <v>Bács-Méh Kft.</v>
      </c>
      <c r="F2432" t="str">
        <f>Table1[[#This Row],[Termékkör]]</f>
        <v>Rakományrögzítők</v>
      </c>
      <c r="G2432" s="4">
        <f>Table1[[#This Row],[SzumElad]]</f>
        <v>94050</v>
      </c>
      <c r="H2432" s="7">
        <f>Table1[[#This Row],[Jut_%]]</f>
        <v>5</v>
      </c>
      <c r="I2432" s="4">
        <f>Table1[[#This Row],[Jut]]</f>
        <v>4702.5</v>
      </c>
      <c r="J2432" s="4">
        <f>Table1[[#This Row],[Column1]]</f>
        <v>0</v>
      </c>
    </row>
    <row r="2433" spans="1:10" hidden="1" x14ac:dyDescent="0.3">
      <c r="A2433" s="2" t="str">
        <f>Table1[[#This Row],[Befolyt]]</f>
        <v>i</v>
      </c>
      <c r="B2433" t="str">
        <f>Table1[[#This Row],[ÜK]]</f>
        <v>Halász Miklós</v>
      </c>
      <c r="C2433" s="3" t="str">
        <f>Table1[[#This Row],[Szla]]</f>
        <v>99/2026</v>
      </c>
      <c r="D2433" s="6">
        <f>Table1[[#This Row],[Kelt_hó]]</f>
        <v>1</v>
      </c>
      <c r="E2433" t="str">
        <f>Table1[[#This Row],[Vevő]]</f>
        <v>Bács-Méh Kft.</v>
      </c>
      <c r="F2433" t="str">
        <f>Table1[[#This Row],[Termékkör]]</f>
        <v>Rakományrögzítők</v>
      </c>
      <c r="G2433" s="4">
        <f>Table1[[#This Row],[SzumElad]]</f>
        <v>86700</v>
      </c>
      <c r="H2433" s="7">
        <f>Table1[[#This Row],[Jut_%]]</f>
        <v>1.25</v>
      </c>
      <c r="I2433" s="4">
        <f>Table1[[#This Row],[Jut]]</f>
        <v>1083.75</v>
      </c>
      <c r="J2433" s="4">
        <f>Table1[[#This Row],[Column1]]</f>
        <v>0</v>
      </c>
    </row>
    <row r="2434" spans="1:10" hidden="1" x14ac:dyDescent="0.3">
      <c r="A2434" s="2" t="str">
        <f>Table1[[#This Row],[Befolyt]]</f>
        <v>i</v>
      </c>
      <c r="B2434" t="str">
        <f>Table1[[#This Row],[ÜK]]</f>
        <v>Halász Miklós</v>
      </c>
      <c r="C2434" s="3" t="str">
        <f>Table1[[#This Row],[Szla]]</f>
        <v>99/2026</v>
      </c>
      <c r="D2434" s="6">
        <f>Table1[[#This Row],[Kelt_hó]]</f>
        <v>1</v>
      </c>
      <c r="E2434" t="str">
        <f>Table1[[#This Row],[Vevő]]</f>
        <v>Bács-Méh Kft.</v>
      </c>
      <c r="F2434" t="str">
        <f>Table1[[#This Row],[Termékkör]]</f>
        <v>Lánc függesztékek</v>
      </c>
      <c r="G2434" s="4">
        <f>Table1[[#This Row],[SzumElad]]</f>
        <v>23660</v>
      </c>
      <c r="H2434" s="7">
        <f>Table1[[#This Row],[Jut_%]]</f>
        <v>5</v>
      </c>
      <c r="I2434" s="4">
        <f>Table1[[#This Row],[Jut]]</f>
        <v>1183</v>
      </c>
      <c r="J2434" s="4">
        <f>Table1[[#This Row],[Column1]]</f>
        <v>0</v>
      </c>
    </row>
    <row r="2435" spans="1:10" hidden="1" x14ac:dyDescent="0.3">
      <c r="A2435" s="2" t="str">
        <f>Table1[[#This Row],[Befolyt]]</f>
        <v>i</v>
      </c>
      <c r="B2435" t="str">
        <f>Table1[[#This Row],[ÜK]]</f>
        <v>Halász Miklós</v>
      </c>
      <c r="C2435" s="3" t="str">
        <f>Table1[[#This Row],[Szla]]</f>
        <v>99/2026</v>
      </c>
      <c r="D2435" s="6">
        <f>Table1[[#This Row],[Kelt_hó]]</f>
        <v>1</v>
      </c>
      <c r="E2435" t="str">
        <f>Table1[[#This Row],[Vevő]]</f>
        <v>Bács-Méh Kft.</v>
      </c>
      <c r="F2435" t="str">
        <f>Table1[[#This Row],[Termékkör]]</f>
        <v>Lánc függesztékek</v>
      </c>
      <c r="G2435" s="4">
        <f>Table1[[#This Row],[SzumElad]]</f>
        <v>21140</v>
      </c>
      <c r="H2435" s="7">
        <f>Table1[[#This Row],[Jut_%]]</f>
        <v>5</v>
      </c>
      <c r="I2435" s="4">
        <f>Table1[[#This Row],[Jut]]</f>
        <v>1057</v>
      </c>
      <c r="J2435" s="4">
        <f>Table1[[#This Row],[Column1]]</f>
        <v>0</v>
      </c>
    </row>
    <row r="2436" spans="1:10" hidden="1" x14ac:dyDescent="0.3">
      <c r="A2436" s="2" t="str">
        <f>Table1[[#This Row],[Befolyt]]</f>
        <v>i</v>
      </c>
      <c r="B2436" t="str">
        <f>Table1[[#This Row],[ÜK]]</f>
        <v>Halász Miklós</v>
      </c>
      <c r="C2436" s="3" t="str">
        <f>Table1[[#This Row],[Szla]]</f>
        <v>99/2026</v>
      </c>
      <c r="D2436" s="6">
        <f>Table1[[#This Row],[Kelt_hó]]</f>
        <v>1</v>
      </c>
      <c r="E2436" t="str">
        <f>Table1[[#This Row],[Vevő]]</f>
        <v>Bács-Méh Kft.</v>
      </c>
      <c r="F2436" t="str">
        <f>Table1[[#This Row],[Termékkör]]</f>
        <v>Saját munka</v>
      </c>
      <c r="G2436" s="4">
        <f>Table1[[#This Row],[SzumElad]]</f>
        <v>12000</v>
      </c>
      <c r="H2436" s="7">
        <f>Table1[[#This Row],[Jut_%]]</f>
        <v>0</v>
      </c>
      <c r="I2436" s="4">
        <f>Table1[[#This Row],[Jut]]</f>
        <v>0</v>
      </c>
      <c r="J2436" s="4">
        <f>Table1[[#This Row],[Column1]]</f>
        <v>0</v>
      </c>
    </row>
    <row r="2437" spans="1:10" hidden="1" x14ac:dyDescent="0.3">
      <c r="A2437" s="2" t="str">
        <f>Table1[[#This Row],[Befolyt]]</f>
        <v>i</v>
      </c>
      <c r="B2437" t="str">
        <f>Table1[[#This Row],[ÜK]]</f>
        <v>Halász Miklós</v>
      </c>
      <c r="C2437" s="3" t="str">
        <f>Table1[[#This Row],[Szla]]</f>
        <v>99/2026</v>
      </c>
      <c r="D2437" s="6">
        <f>Table1[[#This Row],[Kelt_hó]]</f>
        <v>1</v>
      </c>
      <c r="E2437" t="str">
        <f>Table1[[#This Row],[Vevő]]</f>
        <v>Bács-Méh Kft.</v>
      </c>
      <c r="F2437" t="str">
        <f>Table1[[#This Row],[Termékkör]]</f>
        <v>Lánc függesztékek</v>
      </c>
      <c r="G2437" s="4">
        <f>Table1[[#This Row],[SzumElad]]</f>
        <v>168000</v>
      </c>
      <c r="H2437" s="7">
        <f>Table1[[#This Row],[Jut_%]]</f>
        <v>5</v>
      </c>
      <c r="I2437" s="4">
        <f>Table1[[#This Row],[Jut]]</f>
        <v>8400</v>
      </c>
      <c r="J2437" s="4">
        <f>Table1[[#This Row],[Column1]]</f>
        <v>0</v>
      </c>
    </row>
    <row r="2438" spans="1:10" hidden="1" x14ac:dyDescent="0.3">
      <c r="A2438" s="2" t="str">
        <f>Table1[[#This Row],[Befolyt]]</f>
        <v>i</v>
      </c>
      <c r="B2438" t="str">
        <f>Table1[[#This Row],[ÜK]]</f>
        <v>Halász Miklós</v>
      </c>
      <c r="C2438" s="3" t="str">
        <f>Table1[[#This Row],[Szla]]</f>
        <v>99/2026</v>
      </c>
      <c r="D2438" s="6">
        <f>Table1[[#This Row],[Kelt_hó]]</f>
        <v>1</v>
      </c>
      <c r="E2438" t="str">
        <f>Table1[[#This Row],[Vevő]]</f>
        <v>Bács-Méh Kft.</v>
      </c>
      <c r="F2438" t="str">
        <f>Table1[[#This Row],[Termékkör]]</f>
        <v>Lánc függesztékek</v>
      </c>
      <c r="G2438" s="4">
        <f>Table1[[#This Row],[SzumElad]]</f>
        <v>18690</v>
      </c>
      <c r="H2438" s="7">
        <f>Table1[[#This Row],[Jut_%]]</f>
        <v>5</v>
      </c>
      <c r="I2438" s="4">
        <f>Table1[[#This Row],[Jut]]</f>
        <v>934.5</v>
      </c>
      <c r="J2438" s="4">
        <f>Table1[[#This Row],[Column1]]</f>
        <v>0</v>
      </c>
    </row>
    <row r="2439" spans="1:10" hidden="1" x14ac:dyDescent="0.3">
      <c r="A2439" s="2" t="str">
        <f>Table1[[#This Row],[Befolyt]]</f>
        <v>i</v>
      </c>
      <c r="B2439" t="str">
        <f>Table1[[#This Row],[ÜK]]</f>
        <v>Simon Jenő</v>
      </c>
      <c r="C2439" s="3" t="str">
        <f>Table1[[#This Row],[Szla]]</f>
        <v>98/2026</v>
      </c>
      <c r="D2439" s="6">
        <f>Table1[[#This Row],[Kelt_hó]]</f>
        <v>1</v>
      </c>
      <c r="E2439" t="str">
        <f>Table1[[#This Row],[Vevő]]</f>
        <v>Kanizsa-Sprint Kft.</v>
      </c>
      <c r="F2439" t="str">
        <f>Table1[[#This Row],[Termékkör]]</f>
        <v>Rakományrögzítők</v>
      </c>
      <c r="G2439" s="4">
        <f>Table1[[#This Row],[SzumElad]]</f>
        <v>618000</v>
      </c>
      <c r="H2439" s="7">
        <f>Table1[[#This Row],[Jut_%]]</f>
        <v>7.15</v>
      </c>
      <c r="I2439" s="4">
        <f>Table1[[#This Row],[Jut]]</f>
        <v>44187</v>
      </c>
      <c r="J2439" s="4">
        <f>Table1[[#This Row],[Column1]]</f>
        <v>0</v>
      </c>
    </row>
    <row r="2440" spans="1:10" hidden="1" x14ac:dyDescent="0.3">
      <c r="A2440" s="2" t="str">
        <f>Table1[[#This Row],[Befolyt]]</f>
        <v>i</v>
      </c>
      <c r="B2440" t="str">
        <f>Table1[[#This Row],[ÜK]]</f>
        <v>Hegyi Gábor</v>
      </c>
      <c r="C2440" s="3" t="str">
        <f>Table1[[#This Row],[Szla]]</f>
        <v>97/2026</v>
      </c>
      <c r="D2440" s="6">
        <f>Table1[[#This Row],[Kelt_hó]]</f>
        <v>1</v>
      </c>
      <c r="E2440" t="str">
        <f>Table1[[#This Row],[Vevő]]</f>
        <v>GYSEV Zrt.</v>
      </c>
      <c r="F2440" t="str">
        <f>Table1[[#This Row],[Termékkör]]</f>
        <v>Emelőszerkezetek</v>
      </c>
      <c r="G2440" s="4">
        <f>Table1[[#This Row],[SzumElad]]</f>
        <v>55200</v>
      </c>
      <c r="H2440" s="7">
        <f>Table1[[#This Row],[Jut_%]]</f>
        <v>3.02</v>
      </c>
      <c r="I2440" s="4">
        <f>Table1[[#This Row],[Jut]]</f>
        <v>1667.04</v>
      </c>
      <c r="J2440" s="4">
        <f>Table1[[#This Row],[Column1]]</f>
        <v>0</v>
      </c>
    </row>
    <row r="2441" spans="1:10" hidden="1" x14ac:dyDescent="0.3">
      <c r="A2441" s="2" t="str">
        <f>Table1[[#This Row],[Befolyt]]</f>
        <v>i</v>
      </c>
      <c r="B2441" t="str">
        <f>Table1[[#This Row],[ÜK]]</f>
        <v>Hegyi Gábor</v>
      </c>
      <c r="C2441" s="3" t="str">
        <f>Table1[[#This Row],[Szla]]</f>
        <v>97/2026</v>
      </c>
      <c r="D2441" s="6">
        <f>Table1[[#This Row],[Kelt_hó]]</f>
        <v>1</v>
      </c>
      <c r="E2441" t="str">
        <f>Table1[[#This Row],[Vevő]]</f>
        <v>GYSEV Zrt.</v>
      </c>
      <c r="F2441" t="str">
        <f>Table1[[#This Row],[Termékkör]]</f>
        <v>Emelőszerkezetek</v>
      </c>
      <c r="G2441" s="4">
        <f>Table1[[#This Row],[SzumElad]]</f>
        <v>109200</v>
      </c>
      <c r="H2441" s="7">
        <f>Table1[[#This Row],[Jut_%]]</f>
        <v>3</v>
      </c>
      <c r="I2441" s="4">
        <f>Table1[[#This Row],[Jut]]</f>
        <v>3276</v>
      </c>
      <c r="J2441" s="4">
        <f>Table1[[#This Row],[Column1]]</f>
        <v>0</v>
      </c>
    </row>
    <row r="2442" spans="1:10" hidden="1" x14ac:dyDescent="0.3">
      <c r="A2442" s="2" t="str">
        <f>Table1[[#This Row],[Befolyt]]</f>
        <v>i</v>
      </c>
      <c r="B2442" t="str">
        <f>Table1[[#This Row],[ÜK]]</f>
        <v>Hegyi Gábor</v>
      </c>
      <c r="C2442" s="3" t="str">
        <f>Table1[[#This Row],[Szla]]</f>
        <v>97/2026</v>
      </c>
      <c r="D2442" s="6">
        <f>Table1[[#This Row],[Kelt_hó]]</f>
        <v>1</v>
      </c>
      <c r="E2442" t="str">
        <f>Table1[[#This Row],[Vevő]]</f>
        <v>GYSEV Zrt.</v>
      </c>
      <c r="F2442" t="str">
        <f>Table1[[#This Row],[Termékkör]]</f>
        <v>Emelőszerkezetek</v>
      </c>
      <c r="G2442" s="4">
        <f>Table1[[#This Row],[SzumElad]]</f>
        <v>75900</v>
      </c>
      <c r="H2442" s="7">
        <f>Table1[[#This Row],[Jut_%]]</f>
        <v>3</v>
      </c>
      <c r="I2442" s="4">
        <f>Table1[[#This Row],[Jut]]</f>
        <v>2277</v>
      </c>
      <c r="J2442" s="4">
        <f>Table1[[#This Row],[Column1]]</f>
        <v>0</v>
      </c>
    </row>
    <row r="2443" spans="1:10" hidden="1" x14ac:dyDescent="0.3">
      <c r="A2443" s="2" t="str">
        <f>Table1[[#This Row],[Befolyt]]</f>
        <v>i</v>
      </c>
      <c r="B2443" t="str">
        <f>Table1[[#This Row],[ÜK]]</f>
        <v>Hegyi Gábor</v>
      </c>
      <c r="C2443" s="3" t="str">
        <f>Table1[[#This Row],[Szla]]</f>
        <v>97/2026</v>
      </c>
      <c r="D2443" s="6">
        <f>Table1[[#This Row],[Kelt_hó]]</f>
        <v>1</v>
      </c>
      <c r="E2443" t="str">
        <f>Table1[[#This Row],[Vevő]]</f>
        <v>GYSEV Zrt.</v>
      </c>
      <c r="F2443" t="str">
        <f>Table1[[#This Row],[Termékkör]]</f>
        <v>Fuvar</v>
      </c>
      <c r="G2443" s="4">
        <f>Table1[[#This Row],[SzumElad]]</f>
        <v>3000</v>
      </c>
      <c r="H2443" s="7">
        <f>Table1[[#This Row],[Jut_%]]</f>
        <v>0</v>
      </c>
      <c r="I2443" s="4">
        <f>Table1[[#This Row],[Jut]]</f>
        <v>0</v>
      </c>
      <c r="J2443" s="4">
        <f>Table1[[#This Row],[Column1]]</f>
        <v>0</v>
      </c>
    </row>
    <row r="2444" spans="1:10" hidden="1" x14ac:dyDescent="0.3">
      <c r="A2444" s="2" t="str">
        <f>Table1[[#This Row],[Befolyt]]</f>
        <v>n</v>
      </c>
      <c r="B2444" t="str">
        <f>Table1[[#This Row],[ÜK]]</f>
        <v>Négyesy Gábor</v>
      </c>
      <c r="C2444" s="3" t="str">
        <f>Table1[[#This Row],[Szla]]</f>
        <v>96/2026</v>
      </c>
      <c r="D2444" s="6">
        <f>Table1[[#This Row],[Kelt_hó]]</f>
        <v>1</v>
      </c>
      <c r="E2444" t="str">
        <f>Table1[[#This Row],[Vevő]]</f>
        <v>Robert Bosch Elektronika Kft. RBHH/FIN</v>
      </c>
      <c r="F2444" t="str">
        <f>Table1[[#This Row],[Termékkör]]</f>
        <v>Leesés elleni védelem</v>
      </c>
      <c r="G2444" s="4">
        <f>Table1[[#This Row],[SzumElad]]</f>
        <v>178650</v>
      </c>
      <c r="H2444" s="7">
        <f>Table1[[#This Row],[Jut_%]]</f>
        <v>19.91</v>
      </c>
      <c r="I2444" s="4">
        <f>Table1[[#This Row],[Jut]]</f>
        <v>35569.214999999997</v>
      </c>
      <c r="J2444" s="4">
        <f>Table1[[#This Row],[Column1]]</f>
        <v>0</v>
      </c>
    </row>
    <row r="2445" spans="1:10" hidden="1" x14ac:dyDescent="0.3">
      <c r="A2445" s="2" t="str">
        <f>Table1[[#This Row],[Befolyt]]</f>
        <v>i</v>
      </c>
      <c r="B2445" t="str">
        <f>Table1[[#This Row],[ÜK]]</f>
        <v>Halász Miklós</v>
      </c>
      <c r="C2445" s="3" t="str">
        <f>Table1[[#This Row],[Szla]]</f>
        <v>95/2026</v>
      </c>
      <c r="D2445" s="6">
        <f>Table1[[#This Row],[Kelt_hó]]</f>
        <v>1</v>
      </c>
      <c r="E2445" t="str">
        <f>Table1[[#This Row],[Vevő]]</f>
        <v>Mvstore KFT</v>
      </c>
      <c r="F2445" t="str">
        <f>Table1[[#This Row],[Termékkör]]</f>
        <v>Textilkötelek hevederek</v>
      </c>
      <c r="G2445" s="4">
        <f>Table1[[#This Row],[SzumElad]]</f>
        <v>1400</v>
      </c>
      <c r="H2445" s="7">
        <f>Table1[[#This Row],[Jut_%]]</f>
        <v>4.99</v>
      </c>
      <c r="I2445" s="4">
        <f>Table1[[#This Row],[Jut]]</f>
        <v>69.86</v>
      </c>
      <c r="J2445" s="4">
        <f>Table1[[#This Row],[Column1]]</f>
        <v>1</v>
      </c>
    </row>
    <row r="2446" spans="1:10" hidden="1" x14ac:dyDescent="0.3">
      <c r="A2446" s="2" t="str">
        <f>Table1[[#This Row],[Befolyt]]</f>
        <v>i</v>
      </c>
      <c r="B2446" t="str">
        <f>Table1[[#This Row],[ÜK]]</f>
        <v>Halász Miklós</v>
      </c>
      <c r="C2446" s="3" t="str">
        <f>Table1[[#This Row],[Szla]]</f>
        <v>95/2026</v>
      </c>
      <c r="D2446" s="6">
        <f>Table1[[#This Row],[Kelt_hó]]</f>
        <v>1</v>
      </c>
      <c r="E2446" t="str">
        <f>Table1[[#This Row],[Vevő]]</f>
        <v>Mvstore KFT</v>
      </c>
      <c r="F2446" t="str">
        <f>Table1[[#This Row],[Termékkör]]</f>
        <v>Rakományrögzítők</v>
      </c>
      <c r="G2446" s="4">
        <f>Table1[[#This Row],[SzumElad]]</f>
        <v>6700</v>
      </c>
      <c r="H2446" s="7">
        <f>Table1[[#This Row],[Jut_%]]</f>
        <v>0.95</v>
      </c>
      <c r="I2446" s="4">
        <f>Table1[[#This Row],[Jut]]</f>
        <v>63.65</v>
      </c>
      <c r="J2446" s="4">
        <f>Table1[[#This Row],[Column1]]</f>
        <v>1</v>
      </c>
    </row>
    <row r="2447" spans="1:10" hidden="1" x14ac:dyDescent="0.3">
      <c r="A2447" s="2" t="str">
        <f>Table1[[#This Row],[Befolyt]]</f>
        <v>i</v>
      </c>
      <c r="B2447" t="str">
        <f>Table1[[#This Row],[ÜK]]</f>
        <v>Halász Miklós</v>
      </c>
      <c r="C2447" s="3" t="str">
        <f>Table1[[#This Row],[Szla]]</f>
        <v>95/2026</v>
      </c>
      <c r="D2447" s="6">
        <f>Table1[[#This Row],[Kelt_hó]]</f>
        <v>1</v>
      </c>
      <c r="E2447" t="str">
        <f>Table1[[#This Row],[Vevő]]</f>
        <v>Mvstore KFT</v>
      </c>
      <c r="F2447" t="str">
        <f>Table1[[#This Row],[Termékkör]]</f>
        <v>Rakományrögzítők</v>
      </c>
      <c r="G2447" s="4">
        <f>Table1[[#This Row],[SzumElad]]</f>
        <v>6440</v>
      </c>
      <c r="H2447" s="7">
        <f>Table1[[#This Row],[Jut_%]]</f>
        <v>4.42</v>
      </c>
      <c r="I2447" s="4">
        <f>Table1[[#This Row],[Jut]]</f>
        <v>284.64799999999997</v>
      </c>
      <c r="J2447" s="4">
        <f>Table1[[#This Row],[Column1]]</f>
        <v>1</v>
      </c>
    </row>
    <row r="2448" spans="1:10" hidden="1" x14ac:dyDescent="0.3">
      <c r="A2448" s="2" t="str">
        <f>Table1[[#This Row],[Befolyt]]</f>
        <v>i</v>
      </c>
      <c r="B2448" t="str">
        <f>Table1[[#This Row],[ÜK]]</f>
        <v>Halász Miklós</v>
      </c>
      <c r="C2448" s="3" t="str">
        <f>Table1[[#This Row],[Szla]]</f>
        <v>95/2026</v>
      </c>
      <c r="D2448" s="6">
        <f>Table1[[#This Row],[Kelt_hó]]</f>
        <v>1</v>
      </c>
      <c r="E2448" t="str">
        <f>Table1[[#This Row],[Vevő]]</f>
        <v>Mvstore KFT</v>
      </c>
      <c r="F2448" t="str">
        <f>Table1[[#This Row],[Termékkör]]</f>
        <v>Rakományrögzítők</v>
      </c>
      <c r="G2448" s="4">
        <f>Table1[[#This Row],[SzumElad]]</f>
        <v>2220</v>
      </c>
      <c r="H2448" s="7">
        <f>Table1[[#This Row],[Jut_%]]</f>
        <v>1.75</v>
      </c>
      <c r="I2448" s="4">
        <f>Table1[[#This Row],[Jut]]</f>
        <v>38.85</v>
      </c>
      <c r="J2448" s="4">
        <f>Table1[[#This Row],[Column1]]</f>
        <v>1</v>
      </c>
    </row>
    <row r="2449" spans="1:10" hidden="1" x14ac:dyDescent="0.3">
      <c r="A2449" s="2" t="str">
        <f>Table1[[#This Row],[Befolyt]]</f>
        <v>i</v>
      </c>
      <c r="B2449" t="str">
        <f>Table1[[#This Row],[ÜK]]</f>
        <v>Halász Miklós</v>
      </c>
      <c r="C2449" s="3" t="str">
        <f>Table1[[#This Row],[Szla]]</f>
        <v>95/2026</v>
      </c>
      <c r="D2449" s="6">
        <f>Table1[[#This Row],[Kelt_hó]]</f>
        <v>1</v>
      </c>
      <c r="E2449" t="str">
        <f>Table1[[#This Row],[Vevő]]</f>
        <v>Mvstore KFT</v>
      </c>
      <c r="F2449" t="str">
        <f>Table1[[#This Row],[Termékkör]]</f>
        <v>Rakományrögzítők</v>
      </c>
      <c r="G2449" s="4">
        <f>Table1[[#This Row],[SzumElad]]</f>
        <v>2940</v>
      </c>
      <c r="H2449" s="7">
        <f>Table1[[#This Row],[Jut_%]]</f>
        <v>1.42</v>
      </c>
      <c r="I2449" s="4">
        <f>Table1[[#This Row],[Jut]]</f>
        <v>41.748000000000005</v>
      </c>
      <c r="J2449" s="4">
        <f>Table1[[#This Row],[Column1]]</f>
        <v>1</v>
      </c>
    </row>
    <row r="2450" spans="1:10" hidden="1" x14ac:dyDescent="0.3">
      <c r="A2450" s="2" t="str">
        <f>Table1[[#This Row],[Befolyt]]</f>
        <v>i</v>
      </c>
      <c r="B2450" t="str">
        <f>Table1[[#This Row],[ÜK]]</f>
        <v>Halász Miklós</v>
      </c>
      <c r="C2450" s="3" t="str">
        <f>Table1[[#This Row],[Szla]]</f>
        <v>94/2026</v>
      </c>
      <c r="D2450" s="6">
        <f>Table1[[#This Row],[Kelt_hó]]</f>
        <v>1</v>
      </c>
      <c r="E2450" t="str">
        <f>Table1[[#This Row],[Vevő]]</f>
        <v>Mvstore KFT</v>
      </c>
      <c r="F2450" t="str">
        <f>Table1[[#This Row],[Termékkör]]</f>
        <v>Textilkötelek hevederek</v>
      </c>
      <c r="G2450" s="4">
        <f>Table1[[#This Row],[SzumElad]]</f>
        <v>-1400</v>
      </c>
      <c r="H2450" s="7">
        <f>Table1[[#This Row],[Jut_%]]</f>
        <v>4.99</v>
      </c>
      <c r="I2450" s="4">
        <f>Table1[[#This Row],[Jut]]</f>
        <v>-69.86</v>
      </c>
      <c r="J2450" s="4">
        <f>Table1[[#This Row],[Column1]]</f>
        <v>1</v>
      </c>
    </row>
    <row r="2451" spans="1:10" hidden="1" x14ac:dyDescent="0.3">
      <c r="A2451" s="2" t="str">
        <f>Table1[[#This Row],[Befolyt]]</f>
        <v>i</v>
      </c>
      <c r="B2451" t="str">
        <f>Table1[[#This Row],[ÜK]]</f>
        <v>Halász Miklós</v>
      </c>
      <c r="C2451" s="3" t="str">
        <f>Table1[[#This Row],[Szla]]</f>
        <v>94/2026</v>
      </c>
      <c r="D2451" s="6">
        <f>Table1[[#This Row],[Kelt_hó]]</f>
        <v>1</v>
      </c>
      <c r="E2451" t="str">
        <f>Table1[[#This Row],[Vevő]]</f>
        <v>Mvstore KFT</v>
      </c>
      <c r="F2451" t="str">
        <f>Table1[[#This Row],[Termékkör]]</f>
        <v>Rakományrögzítők</v>
      </c>
      <c r="G2451" s="4">
        <f>Table1[[#This Row],[SzumElad]]</f>
        <v>-6700</v>
      </c>
      <c r="H2451" s="7">
        <f>Table1[[#This Row],[Jut_%]]</f>
        <v>0.95</v>
      </c>
      <c r="I2451" s="4">
        <f>Table1[[#This Row],[Jut]]</f>
        <v>-63.65</v>
      </c>
      <c r="J2451" s="4">
        <f>Table1[[#This Row],[Column1]]</f>
        <v>1</v>
      </c>
    </row>
    <row r="2452" spans="1:10" hidden="1" x14ac:dyDescent="0.3">
      <c r="A2452" s="2" t="str">
        <f>Table1[[#This Row],[Befolyt]]</f>
        <v>i</v>
      </c>
      <c r="B2452" t="str">
        <f>Table1[[#This Row],[ÜK]]</f>
        <v>Halász Miklós</v>
      </c>
      <c r="C2452" s="3" t="str">
        <f>Table1[[#This Row],[Szla]]</f>
        <v>94/2026</v>
      </c>
      <c r="D2452" s="6">
        <f>Table1[[#This Row],[Kelt_hó]]</f>
        <v>1</v>
      </c>
      <c r="E2452" t="str">
        <f>Table1[[#This Row],[Vevő]]</f>
        <v>Mvstore KFT</v>
      </c>
      <c r="F2452" t="str">
        <f>Table1[[#This Row],[Termékkör]]</f>
        <v>Rakományrögzítők</v>
      </c>
      <c r="G2452" s="4">
        <f>Table1[[#This Row],[SzumElad]]</f>
        <v>-6440</v>
      </c>
      <c r="H2452" s="7">
        <f>Table1[[#This Row],[Jut_%]]</f>
        <v>4.42</v>
      </c>
      <c r="I2452" s="4">
        <f>Table1[[#This Row],[Jut]]</f>
        <v>-284.64799999999997</v>
      </c>
      <c r="J2452" s="4">
        <f>Table1[[#This Row],[Column1]]</f>
        <v>1</v>
      </c>
    </row>
    <row r="2453" spans="1:10" hidden="1" x14ac:dyDescent="0.3">
      <c r="A2453" s="2" t="str">
        <f>Table1[[#This Row],[Befolyt]]</f>
        <v>i</v>
      </c>
      <c r="B2453" t="str">
        <f>Table1[[#This Row],[ÜK]]</f>
        <v>Halász Miklós</v>
      </c>
      <c r="C2453" s="3" t="str">
        <f>Table1[[#This Row],[Szla]]</f>
        <v>94/2026</v>
      </c>
      <c r="D2453" s="6">
        <f>Table1[[#This Row],[Kelt_hó]]</f>
        <v>1</v>
      </c>
      <c r="E2453" t="str">
        <f>Table1[[#This Row],[Vevő]]</f>
        <v>Mvstore KFT</v>
      </c>
      <c r="F2453" t="str">
        <f>Table1[[#This Row],[Termékkör]]</f>
        <v>Rakományrögzítők</v>
      </c>
      <c r="G2453" s="4">
        <f>Table1[[#This Row],[SzumElad]]</f>
        <v>-2220</v>
      </c>
      <c r="H2453" s="7">
        <f>Table1[[#This Row],[Jut_%]]</f>
        <v>1.75</v>
      </c>
      <c r="I2453" s="4">
        <f>Table1[[#This Row],[Jut]]</f>
        <v>-38.85</v>
      </c>
      <c r="J2453" s="4">
        <f>Table1[[#This Row],[Column1]]</f>
        <v>1</v>
      </c>
    </row>
    <row r="2454" spans="1:10" hidden="1" x14ac:dyDescent="0.3">
      <c r="A2454" s="2" t="str">
        <f>Table1[[#This Row],[Befolyt]]</f>
        <v>i</v>
      </c>
      <c r="B2454" t="str">
        <f>Table1[[#This Row],[ÜK]]</f>
        <v>Halász Miklós</v>
      </c>
      <c r="C2454" s="3" t="str">
        <f>Table1[[#This Row],[Szla]]</f>
        <v>94/2026</v>
      </c>
      <c r="D2454" s="6">
        <f>Table1[[#This Row],[Kelt_hó]]</f>
        <v>1</v>
      </c>
      <c r="E2454" t="str">
        <f>Table1[[#This Row],[Vevő]]</f>
        <v>Mvstore KFT</v>
      </c>
      <c r="F2454" t="str">
        <f>Table1[[#This Row],[Termékkör]]</f>
        <v>Rakományrögzítők</v>
      </c>
      <c r="G2454" s="4">
        <f>Table1[[#This Row],[SzumElad]]</f>
        <v>-2940</v>
      </c>
      <c r="H2454" s="7">
        <f>Table1[[#This Row],[Jut_%]]</f>
        <v>1.42</v>
      </c>
      <c r="I2454" s="4">
        <f>Table1[[#This Row],[Jut]]</f>
        <v>-41.748000000000005</v>
      </c>
      <c r="J2454" s="4">
        <f>Table1[[#This Row],[Column1]]</f>
        <v>1</v>
      </c>
    </row>
    <row r="2455" spans="1:10" hidden="1" x14ac:dyDescent="0.3">
      <c r="A2455" s="2" t="str">
        <f>Table1[[#This Row],[Befolyt]]</f>
        <v>i</v>
      </c>
      <c r="B2455" t="str">
        <f>Table1[[#This Row],[ÜK]]</f>
        <v>Kocsis Károly</v>
      </c>
      <c r="C2455" s="3" t="str">
        <f>Table1[[#This Row],[Szla]]</f>
        <v>93/2026</v>
      </c>
      <c r="D2455" s="6">
        <f>Table1[[#This Row],[Kelt_hó]]</f>
        <v>1</v>
      </c>
      <c r="E2455" t="str">
        <f>Table1[[#This Row],[Vevő]]</f>
        <v>Unix Autó Kft</v>
      </c>
      <c r="F2455" t="str">
        <f>Table1[[#This Row],[Termékkör]]</f>
        <v>Fuvar</v>
      </c>
      <c r="G2455" s="4">
        <f>Table1[[#This Row],[SzumElad]]</f>
        <v>0</v>
      </c>
      <c r="H2455" s="7">
        <f>Table1[[#This Row],[Jut_%]]</f>
        <v>0</v>
      </c>
      <c r="I2455" s="4">
        <f>Table1[[#This Row],[Jut]]</f>
        <v>0</v>
      </c>
      <c r="J2455" s="4">
        <f>Table1[[#This Row],[Column1]]</f>
        <v>0</v>
      </c>
    </row>
    <row r="2456" spans="1:10" hidden="1" x14ac:dyDescent="0.3">
      <c r="A2456" s="2" t="str">
        <f>Table1[[#This Row],[Befolyt]]</f>
        <v>i</v>
      </c>
      <c r="B2456" t="str">
        <f>Table1[[#This Row],[ÜK]]</f>
        <v>Kocsis Károly</v>
      </c>
      <c r="C2456" s="3" t="str">
        <f>Table1[[#This Row],[Szla]]</f>
        <v>93/2026</v>
      </c>
      <c r="D2456" s="6">
        <f>Table1[[#This Row],[Kelt_hó]]</f>
        <v>1</v>
      </c>
      <c r="E2456" t="str">
        <f>Table1[[#This Row],[Vevő]]</f>
        <v>Unix Autó Kft</v>
      </c>
      <c r="F2456" t="str">
        <f>Table1[[#This Row],[Termékkör]]</f>
        <v>Rakományrögzítők</v>
      </c>
      <c r="G2456" s="4">
        <f>Table1[[#This Row],[SzumElad]]</f>
        <v>38375</v>
      </c>
      <c r="H2456" s="7">
        <f>Table1[[#This Row],[Jut_%]]</f>
        <v>0</v>
      </c>
      <c r="I2456" s="4">
        <f>Table1[[#This Row],[Jut]]</f>
        <v>0</v>
      </c>
      <c r="J2456" s="4">
        <f>Table1[[#This Row],[Column1]]</f>
        <v>0</v>
      </c>
    </row>
    <row r="2457" spans="1:10" hidden="1" x14ac:dyDescent="0.3">
      <c r="A2457" s="2" t="str">
        <f>Table1[[#This Row],[Befolyt]]</f>
        <v>i</v>
      </c>
      <c r="B2457" t="str">
        <f>Table1[[#This Row],[ÜK]]</f>
        <v>Kocsis Károly</v>
      </c>
      <c r="C2457" s="3" t="str">
        <f>Table1[[#This Row],[Szla]]</f>
        <v>93/2026</v>
      </c>
      <c r="D2457" s="6">
        <f>Table1[[#This Row],[Kelt_hó]]</f>
        <v>1</v>
      </c>
      <c r="E2457" t="str">
        <f>Table1[[#This Row],[Vevő]]</f>
        <v>Unix Autó Kft</v>
      </c>
      <c r="F2457" t="str">
        <f>Table1[[#This Row],[Termékkör]]</f>
        <v>Rakományrögzítők</v>
      </c>
      <c r="G2457" s="4">
        <f>Table1[[#This Row],[SzumElad]]</f>
        <v>27750</v>
      </c>
      <c r="H2457" s="7">
        <f>Table1[[#This Row],[Jut_%]]</f>
        <v>0</v>
      </c>
      <c r="I2457" s="4">
        <f>Table1[[#This Row],[Jut]]</f>
        <v>0</v>
      </c>
      <c r="J2457" s="4">
        <f>Table1[[#This Row],[Column1]]</f>
        <v>0</v>
      </c>
    </row>
    <row r="2458" spans="1:10" hidden="1" x14ac:dyDescent="0.3">
      <c r="A2458" s="2" t="str">
        <f>Table1[[#This Row],[Befolyt]]</f>
        <v>i</v>
      </c>
      <c r="B2458" t="str">
        <f>Table1[[#This Row],[ÜK]]</f>
        <v>Kocsis Károly</v>
      </c>
      <c r="C2458" s="3" t="str">
        <f>Table1[[#This Row],[Szla]]</f>
        <v>93/2026</v>
      </c>
      <c r="D2458" s="6">
        <f>Table1[[#This Row],[Kelt_hó]]</f>
        <v>1</v>
      </c>
      <c r="E2458" t="str">
        <f>Table1[[#This Row],[Vevő]]</f>
        <v>Unix Autó Kft</v>
      </c>
      <c r="F2458" t="str">
        <f>Table1[[#This Row],[Termékkör]]</f>
        <v>Fuvar</v>
      </c>
      <c r="G2458" s="4">
        <f>Table1[[#This Row],[SzumElad]]</f>
        <v>0</v>
      </c>
      <c r="H2458" s="7">
        <f>Table1[[#This Row],[Jut_%]]</f>
        <v>0</v>
      </c>
      <c r="I2458" s="4">
        <f>Table1[[#This Row],[Jut]]</f>
        <v>0</v>
      </c>
      <c r="J2458" s="4">
        <f>Table1[[#This Row],[Column1]]</f>
        <v>0</v>
      </c>
    </row>
    <row r="2459" spans="1:10" hidden="1" x14ac:dyDescent="0.3">
      <c r="A2459" s="2" t="str">
        <f>Table1[[#This Row],[Befolyt]]</f>
        <v>i</v>
      </c>
      <c r="B2459" t="str">
        <f>Table1[[#This Row],[ÜK]]</f>
        <v>Molnár Ferenc</v>
      </c>
      <c r="C2459" s="3" t="str">
        <f>Table1[[#This Row],[Szla]]</f>
        <v>92/2026</v>
      </c>
      <c r="D2459" s="6">
        <f>Table1[[#This Row],[Kelt_hó]]</f>
        <v>1</v>
      </c>
      <c r="E2459" t="str">
        <f>Table1[[#This Row],[Vevő]]</f>
        <v>Agro Felcsút Kft.</v>
      </c>
      <c r="F2459" t="str">
        <f>Table1[[#This Row],[Termékkör]]</f>
        <v>Lánc függesztékek</v>
      </c>
      <c r="G2459" s="4">
        <f>Table1[[#This Row],[SzumElad]]</f>
        <v>5480</v>
      </c>
      <c r="H2459" s="7">
        <f>Table1[[#This Row],[Jut_%]]</f>
        <v>1.5</v>
      </c>
      <c r="I2459" s="4">
        <f>Table1[[#This Row],[Jut]]</f>
        <v>82.2</v>
      </c>
      <c r="J2459" s="4">
        <f>Table1[[#This Row],[Column1]]</f>
        <v>0</v>
      </c>
    </row>
    <row r="2460" spans="1:10" hidden="1" x14ac:dyDescent="0.3">
      <c r="A2460" s="2" t="str">
        <f>Table1[[#This Row],[Befolyt]]</f>
        <v>i</v>
      </c>
      <c r="B2460" t="str">
        <f>Table1[[#This Row],[ÜK]]</f>
        <v>Molnár Ferenc</v>
      </c>
      <c r="C2460" s="3" t="str">
        <f>Table1[[#This Row],[Szla]]</f>
        <v>92/2026</v>
      </c>
      <c r="D2460" s="6">
        <f>Table1[[#This Row],[Kelt_hó]]</f>
        <v>1</v>
      </c>
      <c r="E2460" t="str">
        <f>Table1[[#This Row],[Vevő]]</f>
        <v>Agro Felcsút Kft.</v>
      </c>
      <c r="F2460" t="str">
        <f>Table1[[#This Row],[Termékkör]]</f>
        <v>Lánc függesztékek</v>
      </c>
      <c r="G2460" s="4">
        <f>Table1[[#This Row],[SzumElad]]</f>
        <v>7185</v>
      </c>
      <c r="H2460" s="7">
        <f>Table1[[#This Row],[Jut_%]]</f>
        <v>1.5</v>
      </c>
      <c r="I2460" s="4">
        <f>Table1[[#This Row],[Jut]]</f>
        <v>107.77500000000001</v>
      </c>
      <c r="J2460" s="4">
        <f>Table1[[#This Row],[Column1]]</f>
        <v>0</v>
      </c>
    </row>
    <row r="2461" spans="1:10" hidden="1" x14ac:dyDescent="0.3">
      <c r="A2461" s="2" t="str">
        <f>Table1[[#This Row],[Befolyt]]</f>
        <v>i</v>
      </c>
      <c r="B2461" t="str">
        <f>Table1[[#This Row],[ÜK]]</f>
        <v>Molnár Ferenc</v>
      </c>
      <c r="C2461" s="3" t="str">
        <f>Table1[[#This Row],[Szla]]</f>
        <v>92/2026</v>
      </c>
      <c r="D2461" s="6">
        <f>Table1[[#This Row],[Kelt_hó]]</f>
        <v>1</v>
      </c>
      <c r="E2461" t="str">
        <f>Table1[[#This Row],[Vevő]]</f>
        <v>Agro Felcsút Kft.</v>
      </c>
      <c r="F2461" t="str">
        <f>Table1[[#This Row],[Termékkör]]</f>
        <v>Textilkötelek hevederek</v>
      </c>
      <c r="G2461" s="4">
        <f>Table1[[#This Row],[SzumElad]]</f>
        <v>17600</v>
      </c>
      <c r="H2461" s="7">
        <f>Table1[[#This Row],[Jut_%]]</f>
        <v>5</v>
      </c>
      <c r="I2461" s="4">
        <f>Table1[[#This Row],[Jut]]</f>
        <v>880</v>
      </c>
      <c r="J2461" s="4">
        <f>Table1[[#This Row],[Column1]]</f>
        <v>0</v>
      </c>
    </row>
    <row r="2462" spans="1:10" hidden="1" x14ac:dyDescent="0.3">
      <c r="A2462" s="2" t="str">
        <f>Table1[[#This Row],[Befolyt]]</f>
        <v>i</v>
      </c>
      <c r="B2462" t="str">
        <f>Table1[[#This Row],[ÜK]]</f>
        <v>Molnár Ferenc</v>
      </c>
      <c r="C2462" s="3" t="str">
        <f>Table1[[#This Row],[Szla]]</f>
        <v>92/2026</v>
      </c>
      <c r="D2462" s="6">
        <f>Table1[[#This Row],[Kelt_hó]]</f>
        <v>1</v>
      </c>
      <c r="E2462" t="str">
        <f>Table1[[#This Row],[Vevő]]</f>
        <v>Agro Felcsút Kft.</v>
      </c>
      <c r="F2462" t="str">
        <f>Table1[[#This Row],[Termékkör]]</f>
        <v>Textilkötelek hevederek</v>
      </c>
      <c r="G2462" s="4">
        <f>Table1[[#This Row],[SzumElad]]</f>
        <v>14000</v>
      </c>
      <c r="H2462" s="7">
        <f>Table1[[#This Row],[Jut_%]]</f>
        <v>5</v>
      </c>
      <c r="I2462" s="4">
        <f>Table1[[#This Row],[Jut]]</f>
        <v>700</v>
      </c>
      <c r="J2462" s="4">
        <f>Table1[[#This Row],[Column1]]</f>
        <v>0</v>
      </c>
    </row>
    <row r="2463" spans="1:10" hidden="1" x14ac:dyDescent="0.3">
      <c r="A2463" s="2" t="str">
        <f>Table1[[#This Row],[Befolyt]]</f>
        <v>i</v>
      </c>
      <c r="B2463" t="str">
        <f>Table1[[#This Row],[ÜK]]</f>
        <v>Molnár Ferenc</v>
      </c>
      <c r="C2463" s="3" t="str">
        <f>Table1[[#This Row],[Szla]]</f>
        <v>92/2026</v>
      </c>
      <c r="D2463" s="6">
        <f>Table1[[#This Row],[Kelt_hó]]</f>
        <v>1</v>
      </c>
      <c r="E2463" t="str">
        <f>Table1[[#This Row],[Vevő]]</f>
        <v>Agro Felcsút Kft.</v>
      </c>
      <c r="F2463" t="str">
        <f>Table1[[#This Row],[Termékkör]]</f>
        <v>Textilkötelek hevederek</v>
      </c>
      <c r="G2463" s="4">
        <f>Table1[[#This Row],[SzumElad]]</f>
        <v>14400</v>
      </c>
      <c r="H2463" s="7">
        <f>Table1[[#This Row],[Jut_%]]</f>
        <v>5</v>
      </c>
      <c r="I2463" s="4">
        <f>Table1[[#This Row],[Jut]]</f>
        <v>720</v>
      </c>
      <c r="J2463" s="4">
        <f>Table1[[#This Row],[Column1]]</f>
        <v>0</v>
      </c>
    </row>
    <row r="2464" spans="1:10" hidden="1" x14ac:dyDescent="0.3">
      <c r="A2464" s="2" t="str">
        <f>Table1[[#This Row],[Befolyt]]</f>
        <v>i</v>
      </c>
      <c r="B2464" t="str">
        <f>Table1[[#This Row],[ÜK]]</f>
        <v>Molnár Ferenc</v>
      </c>
      <c r="C2464" s="3" t="str">
        <f>Table1[[#This Row],[Szla]]</f>
        <v>92/2026</v>
      </c>
      <c r="D2464" s="6">
        <f>Table1[[#This Row],[Kelt_hó]]</f>
        <v>1</v>
      </c>
      <c r="E2464" t="str">
        <f>Table1[[#This Row],[Vevő]]</f>
        <v>Agro Felcsút Kft.</v>
      </c>
      <c r="F2464" t="str">
        <f>Table1[[#This Row],[Termékkör]]</f>
        <v>Rakományrögzítők</v>
      </c>
      <c r="G2464" s="4">
        <f>Table1[[#This Row],[SzumElad]]</f>
        <v>20000</v>
      </c>
      <c r="H2464" s="7">
        <f>Table1[[#This Row],[Jut_%]]</f>
        <v>5</v>
      </c>
      <c r="I2464" s="4">
        <f>Table1[[#This Row],[Jut]]</f>
        <v>1000</v>
      </c>
      <c r="J2464" s="4">
        <f>Table1[[#This Row],[Column1]]</f>
        <v>0</v>
      </c>
    </row>
    <row r="2465" spans="1:10" hidden="1" x14ac:dyDescent="0.3">
      <c r="A2465" s="2" t="str">
        <f>Table1[[#This Row],[Befolyt]]</f>
        <v>i</v>
      </c>
      <c r="B2465" t="str">
        <f>Table1[[#This Row],[ÜK]]</f>
        <v>Molnár Ferenc</v>
      </c>
      <c r="C2465" s="3" t="str">
        <f>Table1[[#This Row],[Szla]]</f>
        <v>92/2026</v>
      </c>
      <c r="D2465" s="6">
        <f>Table1[[#This Row],[Kelt_hó]]</f>
        <v>1</v>
      </c>
      <c r="E2465" t="str">
        <f>Table1[[#This Row],[Vevő]]</f>
        <v>Agro Felcsút Kft.</v>
      </c>
      <c r="F2465" t="str">
        <f>Table1[[#This Row],[Termékkör]]</f>
        <v>Kapcsolóelemek</v>
      </c>
      <c r="G2465" s="4">
        <f>Table1[[#This Row],[SzumElad]]</f>
        <v>9750</v>
      </c>
      <c r="H2465" s="7">
        <f>Table1[[#This Row],[Jut_%]]</f>
        <v>5</v>
      </c>
      <c r="I2465" s="4">
        <f>Table1[[#This Row],[Jut]]</f>
        <v>487.5</v>
      </c>
      <c r="J2465" s="4">
        <f>Table1[[#This Row],[Column1]]</f>
        <v>0</v>
      </c>
    </row>
    <row r="2466" spans="1:10" hidden="1" x14ac:dyDescent="0.3">
      <c r="A2466" s="2" t="str">
        <f>Table1[[#This Row],[Befolyt]]</f>
        <v>i</v>
      </c>
      <c r="B2466" t="str">
        <f>Table1[[#This Row],[ÜK]]</f>
        <v>Molnár Ferenc</v>
      </c>
      <c r="C2466" s="3" t="str">
        <f>Table1[[#This Row],[Szla]]</f>
        <v>92/2026</v>
      </c>
      <c r="D2466" s="6">
        <f>Table1[[#This Row],[Kelt_hó]]</f>
        <v>1</v>
      </c>
      <c r="E2466" t="str">
        <f>Table1[[#This Row],[Vevő]]</f>
        <v>Agro Felcsút Kft.</v>
      </c>
      <c r="F2466" t="str">
        <f>Table1[[#This Row],[Termékkör]]</f>
        <v>Rakományrögzítők</v>
      </c>
      <c r="G2466" s="4">
        <f>Table1[[#This Row],[SzumElad]]</f>
        <v>10500</v>
      </c>
      <c r="H2466" s="7">
        <f>Table1[[#This Row],[Jut_%]]</f>
        <v>0.5</v>
      </c>
      <c r="I2466" s="4">
        <f>Table1[[#This Row],[Jut]]</f>
        <v>52.5</v>
      </c>
      <c r="J2466" s="4">
        <f>Table1[[#This Row],[Column1]]</f>
        <v>0</v>
      </c>
    </row>
    <row r="2467" spans="1:10" hidden="1" x14ac:dyDescent="0.3">
      <c r="A2467" s="2" t="str">
        <f>Table1[[#This Row],[Befolyt]]</f>
        <v>i</v>
      </c>
      <c r="B2467" t="str">
        <f>Table1[[#This Row],[ÜK]]</f>
        <v>Molnár Ferenc</v>
      </c>
      <c r="C2467" s="3" t="str">
        <f>Table1[[#This Row],[Szla]]</f>
        <v>92/2026</v>
      </c>
      <c r="D2467" s="6">
        <f>Table1[[#This Row],[Kelt_hó]]</f>
        <v>1</v>
      </c>
      <c r="E2467" t="str">
        <f>Table1[[#This Row],[Vevő]]</f>
        <v>Agro Felcsút Kft.</v>
      </c>
      <c r="F2467" t="str">
        <f>Table1[[#This Row],[Termékkör]]</f>
        <v>Kapcsolóelemek</v>
      </c>
      <c r="G2467" s="4">
        <f>Table1[[#This Row],[SzumElad]]</f>
        <v>10300</v>
      </c>
      <c r="H2467" s="7">
        <f>Table1[[#This Row],[Jut_%]]</f>
        <v>5</v>
      </c>
      <c r="I2467" s="4">
        <f>Table1[[#This Row],[Jut]]</f>
        <v>515</v>
      </c>
      <c r="J2467" s="4">
        <f>Table1[[#This Row],[Column1]]</f>
        <v>0</v>
      </c>
    </row>
    <row r="2468" spans="1:10" hidden="1" x14ac:dyDescent="0.3">
      <c r="A2468" s="2" t="str">
        <f>Table1[[#This Row],[Befolyt]]</f>
        <v>i</v>
      </c>
      <c r="B2468" t="str">
        <f>Table1[[#This Row],[ÜK]]</f>
        <v>Molnár Ferenc</v>
      </c>
      <c r="C2468" s="3" t="str">
        <f>Table1[[#This Row],[Szla]]</f>
        <v>92/2026</v>
      </c>
      <c r="D2468" s="6">
        <f>Table1[[#This Row],[Kelt_hó]]</f>
        <v>1</v>
      </c>
      <c r="E2468" t="str">
        <f>Table1[[#This Row],[Vevő]]</f>
        <v>Agro Felcsút Kft.</v>
      </c>
      <c r="F2468" t="str">
        <f>Table1[[#This Row],[Termékkör]]</f>
        <v>Fuvar</v>
      </c>
      <c r="G2468" s="4">
        <f>Table1[[#This Row],[SzumElad]]</f>
        <v>0</v>
      </c>
      <c r="H2468" s="7">
        <f>Table1[[#This Row],[Jut_%]]</f>
        <v>0</v>
      </c>
      <c r="I2468" s="4">
        <f>Table1[[#This Row],[Jut]]</f>
        <v>0</v>
      </c>
      <c r="J2468" s="4">
        <f>Table1[[#This Row],[Column1]]</f>
        <v>0</v>
      </c>
    </row>
    <row r="2469" spans="1:10" hidden="1" x14ac:dyDescent="0.3">
      <c r="A2469" s="2" t="str">
        <f>Table1[[#This Row],[Befolyt]]</f>
        <v>i</v>
      </c>
      <c r="B2469" t="str">
        <f>Table1[[#This Row],[ÜK]]</f>
        <v>Négyesy Gábor</v>
      </c>
      <c r="C2469" s="3" t="str">
        <f>Table1[[#This Row],[Szla]]</f>
        <v>91/2026</v>
      </c>
      <c r="D2469" s="6">
        <f>Table1[[#This Row],[Kelt_hó]]</f>
        <v>1</v>
      </c>
      <c r="E2469" t="str">
        <f>Table1[[#This Row],[Vevő]]</f>
        <v>Sol Hungary Kft</v>
      </c>
      <c r="F2469" t="str">
        <f>Table1[[#This Row],[Termékkör]]</f>
        <v>Fuvar</v>
      </c>
      <c r="G2469" s="4">
        <f>Table1[[#This Row],[SzumElad]]</f>
        <v>3500</v>
      </c>
      <c r="H2469" s="7">
        <f>Table1[[#This Row],[Jut_%]]</f>
        <v>0</v>
      </c>
      <c r="I2469" s="4">
        <f>Table1[[#This Row],[Jut]]</f>
        <v>0</v>
      </c>
      <c r="J2469" s="4">
        <f>Table1[[#This Row],[Column1]]</f>
        <v>1</v>
      </c>
    </row>
    <row r="2470" spans="1:10" hidden="1" x14ac:dyDescent="0.3">
      <c r="A2470" s="2" t="str">
        <f>Table1[[#This Row],[Befolyt]]</f>
        <v>i</v>
      </c>
      <c r="B2470" t="str">
        <f>Table1[[#This Row],[ÜK]]</f>
        <v>Négyesy Gábor</v>
      </c>
      <c r="C2470" s="3" t="str">
        <f>Table1[[#This Row],[Szla]]</f>
        <v>91/2026</v>
      </c>
      <c r="D2470" s="6">
        <f>Table1[[#This Row],[Kelt_hó]]</f>
        <v>1</v>
      </c>
      <c r="E2470" t="str">
        <f>Table1[[#This Row],[Vevő]]</f>
        <v>Sol Hungary Kft</v>
      </c>
      <c r="F2470" t="str">
        <f>Table1[[#This Row],[Termékkör]]</f>
        <v>Rakományrögzítők</v>
      </c>
      <c r="G2470" s="4">
        <f>Table1[[#This Row],[SzumElad]]</f>
        <v>401000</v>
      </c>
      <c r="H2470" s="7">
        <f>Table1[[#This Row],[Jut_%]]</f>
        <v>16.73</v>
      </c>
      <c r="I2470" s="4">
        <f>Table1[[#This Row],[Jut]]</f>
        <v>67087.3</v>
      </c>
      <c r="J2470" s="4">
        <f>Table1[[#This Row],[Column1]]</f>
        <v>1</v>
      </c>
    </row>
    <row r="2471" spans="1:10" hidden="1" x14ac:dyDescent="0.3">
      <c r="A2471" s="2" t="str">
        <f>Table1[[#This Row],[Befolyt]]</f>
        <v>i</v>
      </c>
      <c r="B2471" t="str">
        <f>Table1[[#This Row],[ÜK]]</f>
        <v>Négyesy Gábor</v>
      </c>
      <c r="C2471" s="3" t="str">
        <f>Table1[[#This Row],[Szla]]</f>
        <v>91/2026</v>
      </c>
      <c r="D2471" s="6">
        <f>Table1[[#This Row],[Kelt_hó]]</f>
        <v>1</v>
      </c>
      <c r="E2471" t="str">
        <f>Table1[[#This Row],[Vevő]]</f>
        <v>Sol Hungary Kft</v>
      </c>
      <c r="F2471" t="str">
        <f>Table1[[#This Row],[Termékkör]]</f>
        <v>Fuvar</v>
      </c>
      <c r="G2471" s="4">
        <f>Table1[[#This Row],[SzumElad]]</f>
        <v>6090</v>
      </c>
      <c r="H2471" s="7">
        <f>Table1[[#This Row],[Jut_%]]</f>
        <v>0</v>
      </c>
      <c r="I2471" s="4">
        <f>Table1[[#This Row],[Jut]]</f>
        <v>0</v>
      </c>
      <c r="J2471" s="4">
        <f>Table1[[#This Row],[Column1]]</f>
        <v>1</v>
      </c>
    </row>
    <row r="2472" spans="1:10" hidden="1" x14ac:dyDescent="0.3">
      <c r="A2472" s="2" t="str">
        <f>Table1[[#This Row],[Befolyt]]</f>
        <v>n</v>
      </c>
      <c r="B2472" t="str">
        <f>Table1[[#This Row],[ÜK]]</f>
        <v>Molnár Ferenc</v>
      </c>
      <c r="C2472" s="3" t="str">
        <f>Table1[[#This Row],[Szla]]</f>
        <v>90/2026</v>
      </c>
      <c r="D2472" s="6">
        <f>Table1[[#This Row],[Kelt_hó]]</f>
        <v>1</v>
      </c>
      <c r="E2472" t="str">
        <f>Table1[[#This Row],[Vevő]]</f>
        <v>Duna Szerszám Kft.</v>
      </c>
      <c r="F2472" t="str">
        <f>Table1[[#This Row],[Termékkör]]</f>
        <v>Textilkötelek hevederek</v>
      </c>
      <c r="G2472" s="4">
        <f>Table1[[#This Row],[SzumElad]]</f>
        <v>4485</v>
      </c>
      <c r="H2472" s="7">
        <f>Table1[[#This Row],[Jut_%]]</f>
        <v>2</v>
      </c>
      <c r="I2472" s="4">
        <f>Table1[[#This Row],[Jut]]</f>
        <v>89.7</v>
      </c>
      <c r="J2472" s="4">
        <f>Table1[[#This Row],[Column1]]</f>
        <v>0</v>
      </c>
    </row>
    <row r="2473" spans="1:10" hidden="1" x14ac:dyDescent="0.3">
      <c r="A2473" s="2" t="str">
        <f>Table1[[#This Row],[Befolyt]]</f>
        <v>n</v>
      </c>
      <c r="B2473" t="str">
        <f>Table1[[#This Row],[ÜK]]</f>
        <v>Molnár Ferenc</v>
      </c>
      <c r="C2473" s="3" t="str">
        <f>Table1[[#This Row],[Szla]]</f>
        <v>90/2026</v>
      </c>
      <c r="D2473" s="6">
        <f>Table1[[#This Row],[Kelt_hó]]</f>
        <v>1</v>
      </c>
      <c r="E2473" t="str">
        <f>Table1[[#This Row],[Vevő]]</f>
        <v>Duna Szerszám Kft.</v>
      </c>
      <c r="F2473" t="str">
        <f>Table1[[#This Row],[Termékkör]]</f>
        <v>Textilkötelek hevederek</v>
      </c>
      <c r="G2473" s="4">
        <f>Table1[[#This Row],[SzumElad]]</f>
        <v>9880</v>
      </c>
      <c r="H2473" s="7">
        <f>Table1[[#This Row],[Jut_%]]</f>
        <v>2</v>
      </c>
      <c r="I2473" s="4">
        <f>Table1[[#This Row],[Jut]]</f>
        <v>197.6</v>
      </c>
      <c r="J2473" s="4">
        <f>Table1[[#This Row],[Column1]]</f>
        <v>0</v>
      </c>
    </row>
    <row r="2474" spans="1:10" hidden="1" x14ac:dyDescent="0.3">
      <c r="A2474" s="2" t="str">
        <f>Table1[[#This Row],[Befolyt]]</f>
        <v>n</v>
      </c>
      <c r="B2474" t="str">
        <f>Table1[[#This Row],[ÜK]]</f>
        <v>Molnár Ferenc</v>
      </c>
      <c r="C2474" s="3" t="str">
        <f>Table1[[#This Row],[Szla]]</f>
        <v>90/2026</v>
      </c>
      <c r="D2474" s="6">
        <f>Table1[[#This Row],[Kelt_hó]]</f>
        <v>1</v>
      </c>
      <c r="E2474" t="str">
        <f>Table1[[#This Row],[Vevő]]</f>
        <v>Duna Szerszám Kft.</v>
      </c>
      <c r="F2474" t="str">
        <f>Table1[[#This Row],[Termékkör]]</f>
        <v>Textilkötelek hevederek</v>
      </c>
      <c r="G2474" s="4">
        <f>Table1[[#This Row],[SzumElad]]</f>
        <v>14010</v>
      </c>
      <c r="H2474" s="7">
        <f>Table1[[#This Row],[Jut_%]]</f>
        <v>6</v>
      </c>
      <c r="I2474" s="4">
        <f>Table1[[#This Row],[Jut]]</f>
        <v>840.6</v>
      </c>
      <c r="J2474" s="4">
        <f>Table1[[#This Row],[Column1]]</f>
        <v>0</v>
      </c>
    </row>
    <row r="2475" spans="1:10" hidden="1" x14ac:dyDescent="0.3">
      <c r="A2475" s="2" t="str">
        <f>Table1[[#This Row],[Befolyt]]</f>
        <v>n</v>
      </c>
      <c r="B2475" t="str">
        <f>Table1[[#This Row],[ÜK]]</f>
        <v>Molnár Ferenc</v>
      </c>
      <c r="C2475" s="3" t="str">
        <f>Table1[[#This Row],[Szla]]</f>
        <v>90/2026</v>
      </c>
      <c r="D2475" s="6">
        <f>Table1[[#This Row],[Kelt_hó]]</f>
        <v>1</v>
      </c>
      <c r="E2475" t="str">
        <f>Table1[[#This Row],[Vevő]]</f>
        <v>Duna Szerszám Kft.</v>
      </c>
      <c r="F2475" t="str">
        <f>Table1[[#This Row],[Termékkör]]</f>
        <v>Textilkötelek hevederek</v>
      </c>
      <c r="G2475" s="4">
        <f>Table1[[#This Row],[SzumElad]]</f>
        <v>18100</v>
      </c>
      <c r="H2475" s="7">
        <f>Table1[[#This Row],[Jut_%]]</f>
        <v>6</v>
      </c>
      <c r="I2475" s="4">
        <f>Table1[[#This Row],[Jut]]</f>
        <v>1086</v>
      </c>
      <c r="J2475" s="4">
        <f>Table1[[#This Row],[Column1]]</f>
        <v>0</v>
      </c>
    </row>
    <row r="2476" spans="1:10" hidden="1" x14ac:dyDescent="0.3">
      <c r="A2476" s="2" t="str">
        <f>Table1[[#This Row],[Befolyt]]</f>
        <v>n</v>
      </c>
      <c r="B2476" t="str">
        <f>Table1[[#This Row],[ÜK]]</f>
        <v>Molnár Ferenc</v>
      </c>
      <c r="C2476" s="3" t="str">
        <f>Table1[[#This Row],[Szla]]</f>
        <v>90/2026</v>
      </c>
      <c r="D2476" s="6">
        <f>Table1[[#This Row],[Kelt_hó]]</f>
        <v>1</v>
      </c>
      <c r="E2476" t="str">
        <f>Table1[[#This Row],[Vevő]]</f>
        <v>Duna Szerszám Kft.</v>
      </c>
      <c r="F2476" t="str">
        <f>Table1[[#This Row],[Termékkör]]</f>
        <v>Textilkötelek hevederek</v>
      </c>
      <c r="G2476" s="4">
        <f>Table1[[#This Row],[SzumElad]]</f>
        <v>16440</v>
      </c>
      <c r="H2476" s="7">
        <f>Table1[[#This Row],[Jut_%]]</f>
        <v>6</v>
      </c>
      <c r="I2476" s="4">
        <f>Table1[[#This Row],[Jut]]</f>
        <v>986.4</v>
      </c>
      <c r="J2476" s="4">
        <f>Table1[[#This Row],[Column1]]</f>
        <v>0</v>
      </c>
    </row>
    <row r="2477" spans="1:10" hidden="1" x14ac:dyDescent="0.3">
      <c r="A2477" s="2" t="str">
        <f>Table1[[#This Row],[Befolyt]]</f>
        <v>n</v>
      </c>
      <c r="B2477" t="str">
        <f>Table1[[#This Row],[ÜK]]</f>
        <v>Molnár Ferenc</v>
      </c>
      <c r="C2477" s="3" t="str">
        <f>Table1[[#This Row],[Szla]]</f>
        <v>90/2026</v>
      </c>
      <c r="D2477" s="6">
        <f>Table1[[#This Row],[Kelt_hó]]</f>
        <v>1</v>
      </c>
      <c r="E2477" t="str">
        <f>Table1[[#This Row],[Vevő]]</f>
        <v>Duna Szerszám Kft.</v>
      </c>
      <c r="F2477" t="str">
        <f>Table1[[#This Row],[Termékkör]]</f>
        <v>Fuvar</v>
      </c>
      <c r="G2477" s="4">
        <f>Table1[[#This Row],[SzumElad]]</f>
        <v>0</v>
      </c>
      <c r="H2477" s="7">
        <f>Table1[[#This Row],[Jut_%]]</f>
        <v>0</v>
      </c>
      <c r="I2477" s="4">
        <f>Table1[[#This Row],[Jut]]</f>
        <v>0</v>
      </c>
      <c r="J2477" s="4">
        <f>Table1[[#This Row],[Column1]]</f>
        <v>0</v>
      </c>
    </row>
    <row r="2478" spans="1:10" hidden="1" x14ac:dyDescent="0.3">
      <c r="A2478" s="2" t="str">
        <f>Table1[[#This Row],[Befolyt]]</f>
        <v>n</v>
      </c>
      <c r="B2478" t="str">
        <f>Table1[[#This Row],[ÜK]]</f>
        <v>Molnár Ferenc</v>
      </c>
      <c r="C2478" s="3" t="str">
        <f>Table1[[#This Row],[Szla]]</f>
        <v>90/2026</v>
      </c>
      <c r="D2478" s="6">
        <f>Table1[[#This Row],[Kelt_hó]]</f>
        <v>1</v>
      </c>
      <c r="E2478" t="str">
        <f>Table1[[#This Row],[Vevő]]</f>
        <v>Duna Szerszám Kft.</v>
      </c>
      <c r="F2478" t="str">
        <f>Table1[[#This Row],[Termékkör]]</f>
        <v>Kapcsolóelemek</v>
      </c>
      <c r="G2478" s="4">
        <f>Table1[[#This Row],[SzumElad]]</f>
        <v>24464</v>
      </c>
      <c r="H2478" s="7">
        <f>Table1[[#This Row],[Jut_%]]</f>
        <v>2</v>
      </c>
      <c r="I2478" s="4">
        <f>Table1[[#This Row],[Jut]]</f>
        <v>489.28</v>
      </c>
      <c r="J2478" s="4">
        <f>Table1[[#This Row],[Column1]]</f>
        <v>0</v>
      </c>
    </row>
    <row r="2479" spans="1:10" hidden="1" x14ac:dyDescent="0.3">
      <c r="A2479" s="2" t="str">
        <f>Table1[[#This Row],[Befolyt]]</f>
        <v>n</v>
      </c>
      <c r="B2479" t="str">
        <f>Table1[[#This Row],[ÜK]]</f>
        <v>Molnár Ferenc</v>
      </c>
      <c r="C2479" s="3" t="str">
        <f>Table1[[#This Row],[Szla]]</f>
        <v>90/2026</v>
      </c>
      <c r="D2479" s="6">
        <f>Table1[[#This Row],[Kelt_hó]]</f>
        <v>1</v>
      </c>
      <c r="E2479" t="str">
        <f>Table1[[#This Row],[Vevő]]</f>
        <v>Duna Szerszám Kft.</v>
      </c>
      <c r="F2479" t="str">
        <f>Table1[[#This Row],[Termékkör]]</f>
        <v>Rakományrögzítők</v>
      </c>
      <c r="G2479" s="4">
        <f>Table1[[#This Row],[SzumElad]]</f>
        <v>15600</v>
      </c>
      <c r="H2479" s="7">
        <f>Table1[[#This Row],[Jut_%]]</f>
        <v>1</v>
      </c>
      <c r="I2479" s="4">
        <f>Table1[[#This Row],[Jut]]</f>
        <v>156</v>
      </c>
      <c r="J2479" s="4">
        <f>Table1[[#This Row],[Column1]]</f>
        <v>0</v>
      </c>
    </row>
    <row r="2480" spans="1:10" hidden="1" x14ac:dyDescent="0.3">
      <c r="A2480" s="2" t="str">
        <f>Table1[[#This Row],[Befolyt]]</f>
        <v>n</v>
      </c>
      <c r="B2480" t="str">
        <f>Table1[[#This Row],[ÜK]]</f>
        <v>Molnár Ferenc</v>
      </c>
      <c r="C2480" s="3" t="str">
        <f>Table1[[#This Row],[Szla]]</f>
        <v>90/2026</v>
      </c>
      <c r="D2480" s="6">
        <f>Table1[[#This Row],[Kelt_hó]]</f>
        <v>1</v>
      </c>
      <c r="E2480" t="str">
        <f>Table1[[#This Row],[Vevő]]</f>
        <v>Duna Szerszám Kft.</v>
      </c>
      <c r="F2480" t="str">
        <f>Table1[[#This Row],[Termékkör]]</f>
        <v>Rakományrögzítők</v>
      </c>
      <c r="G2480" s="4">
        <f>Table1[[#This Row],[SzumElad]]</f>
        <v>9165</v>
      </c>
      <c r="H2480" s="7">
        <f>Table1[[#This Row],[Jut_%]]</f>
        <v>0.5</v>
      </c>
      <c r="I2480" s="4">
        <f>Table1[[#This Row],[Jut]]</f>
        <v>45.825000000000003</v>
      </c>
      <c r="J2480" s="4">
        <f>Table1[[#This Row],[Column1]]</f>
        <v>0</v>
      </c>
    </row>
    <row r="2481" spans="1:10" hidden="1" x14ac:dyDescent="0.3">
      <c r="A2481" s="2" t="str">
        <f>Table1[[#This Row],[Befolyt]]</f>
        <v>n</v>
      </c>
      <c r="B2481" t="str">
        <f>Table1[[#This Row],[ÜK]]</f>
        <v>Molnár Ferenc</v>
      </c>
      <c r="C2481" s="3" t="str">
        <f>Table1[[#This Row],[Szla]]</f>
        <v>90/2026</v>
      </c>
      <c r="D2481" s="6">
        <f>Table1[[#This Row],[Kelt_hó]]</f>
        <v>1</v>
      </c>
      <c r="E2481" t="str">
        <f>Table1[[#This Row],[Vevő]]</f>
        <v>Duna Szerszám Kft.</v>
      </c>
      <c r="F2481" t="str">
        <f>Table1[[#This Row],[Termékkör]]</f>
        <v>Kapcsolóelemek</v>
      </c>
      <c r="G2481" s="4">
        <f>Table1[[#This Row],[SzumElad]]</f>
        <v>12200</v>
      </c>
      <c r="H2481" s="7">
        <f>Table1[[#This Row],[Jut_%]]</f>
        <v>3</v>
      </c>
      <c r="I2481" s="4">
        <f>Table1[[#This Row],[Jut]]</f>
        <v>366</v>
      </c>
      <c r="J2481" s="4">
        <f>Table1[[#This Row],[Column1]]</f>
        <v>0</v>
      </c>
    </row>
    <row r="2482" spans="1:10" hidden="1" x14ac:dyDescent="0.3">
      <c r="A2482" s="2" t="str">
        <f>Table1[[#This Row],[Befolyt]]</f>
        <v>n</v>
      </c>
      <c r="B2482" t="str">
        <f>Table1[[#This Row],[ÜK]]</f>
        <v>Molnár Ferenc</v>
      </c>
      <c r="C2482" s="3" t="str">
        <f>Table1[[#This Row],[Szla]]</f>
        <v>90/2026</v>
      </c>
      <c r="D2482" s="6">
        <f>Table1[[#This Row],[Kelt_hó]]</f>
        <v>1</v>
      </c>
      <c r="E2482" t="str">
        <f>Table1[[#This Row],[Vevő]]</f>
        <v>Duna Szerszám Kft.</v>
      </c>
      <c r="F2482" t="str">
        <f>Table1[[#This Row],[Termékkör]]</f>
        <v>Rakományrögzítők</v>
      </c>
      <c r="G2482" s="4">
        <f>Table1[[#This Row],[SzumElad]]</f>
        <v>30300</v>
      </c>
      <c r="H2482" s="7">
        <f>Table1[[#This Row],[Jut_%]]</f>
        <v>6</v>
      </c>
      <c r="I2482" s="4">
        <f>Table1[[#This Row],[Jut]]</f>
        <v>1818</v>
      </c>
      <c r="J2482" s="4">
        <f>Table1[[#This Row],[Column1]]</f>
        <v>0</v>
      </c>
    </row>
    <row r="2483" spans="1:10" hidden="1" x14ac:dyDescent="0.3">
      <c r="A2483" s="2" t="str">
        <f>Table1[[#This Row],[Befolyt]]</f>
        <v>n</v>
      </c>
      <c r="B2483" t="str">
        <f>Table1[[#This Row],[ÜK]]</f>
        <v>Molnár Ferenc</v>
      </c>
      <c r="C2483" s="3" t="str">
        <f>Table1[[#This Row],[Szla]]</f>
        <v>90/2026</v>
      </c>
      <c r="D2483" s="6">
        <f>Table1[[#This Row],[Kelt_hó]]</f>
        <v>1</v>
      </c>
      <c r="E2483" t="str">
        <f>Table1[[#This Row],[Vevő]]</f>
        <v>Duna Szerszám Kft.</v>
      </c>
      <c r="F2483" t="str">
        <f>Table1[[#This Row],[Termékkör]]</f>
        <v>Kapcsolóelemek</v>
      </c>
      <c r="G2483" s="4">
        <f>Table1[[#This Row],[SzumElad]]</f>
        <v>3640</v>
      </c>
      <c r="H2483" s="7">
        <f>Table1[[#This Row],[Jut_%]]</f>
        <v>3</v>
      </c>
      <c r="I2483" s="4">
        <f>Table1[[#This Row],[Jut]]</f>
        <v>109.2</v>
      </c>
      <c r="J2483" s="4">
        <f>Table1[[#This Row],[Column1]]</f>
        <v>0</v>
      </c>
    </row>
    <row r="2484" spans="1:10" hidden="1" x14ac:dyDescent="0.3">
      <c r="A2484" s="2" t="str">
        <f>Table1[[#This Row],[Befolyt]]</f>
        <v>n</v>
      </c>
      <c r="B2484" t="str">
        <f>Table1[[#This Row],[ÜK]]</f>
        <v>Molnár Ferenc</v>
      </c>
      <c r="C2484" s="3" t="str">
        <f>Table1[[#This Row],[Szla]]</f>
        <v>90/2026</v>
      </c>
      <c r="D2484" s="6">
        <f>Table1[[#This Row],[Kelt_hó]]</f>
        <v>1</v>
      </c>
      <c r="E2484" t="str">
        <f>Table1[[#This Row],[Vevő]]</f>
        <v>Duna Szerszám Kft.</v>
      </c>
      <c r="F2484" t="str">
        <f>Table1[[#This Row],[Termékkör]]</f>
        <v>Rakományrögzítők</v>
      </c>
      <c r="G2484" s="4">
        <f>Table1[[#This Row],[SzumElad]]</f>
        <v>11350</v>
      </c>
      <c r="H2484" s="7">
        <f>Table1[[#This Row],[Jut_%]]</f>
        <v>2</v>
      </c>
      <c r="I2484" s="4">
        <f>Table1[[#This Row],[Jut]]</f>
        <v>227</v>
      </c>
      <c r="J2484" s="4">
        <f>Table1[[#This Row],[Column1]]</f>
        <v>0</v>
      </c>
    </row>
    <row r="2485" spans="1:10" hidden="1" x14ac:dyDescent="0.3">
      <c r="A2485" s="2" t="str">
        <f>Table1[[#This Row],[Befolyt]]</f>
        <v>n</v>
      </c>
      <c r="B2485" t="str">
        <f>Table1[[#This Row],[ÜK]]</f>
        <v>Molnár Ferenc</v>
      </c>
      <c r="C2485" s="3" t="str">
        <f>Table1[[#This Row],[Szla]]</f>
        <v>90/2026</v>
      </c>
      <c r="D2485" s="6">
        <f>Table1[[#This Row],[Kelt_hó]]</f>
        <v>1</v>
      </c>
      <c r="E2485" t="str">
        <f>Table1[[#This Row],[Vevő]]</f>
        <v>Duna Szerszám Kft.</v>
      </c>
      <c r="F2485" t="str">
        <f>Table1[[#This Row],[Termékkör]]</f>
        <v>Rakományrögzítők</v>
      </c>
      <c r="G2485" s="4">
        <f>Table1[[#This Row],[SzumElad]]</f>
        <v>14850</v>
      </c>
      <c r="H2485" s="7">
        <f>Table1[[#This Row],[Jut_%]]</f>
        <v>1.2</v>
      </c>
      <c r="I2485" s="4">
        <f>Table1[[#This Row],[Jut]]</f>
        <v>178.2</v>
      </c>
      <c r="J2485" s="4">
        <f>Table1[[#This Row],[Column1]]</f>
        <v>0</v>
      </c>
    </row>
    <row r="2486" spans="1:10" hidden="1" x14ac:dyDescent="0.3">
      <c r="A2486" s="2" t="str">
        <f>Table1[[#This Row],[Befolyt]]</f>
        <v>n</v>
      </c>
      <c r="B2486" t="str">
        <f>Table1[[#This Row],[ÜK]]</f>
        <v>Molnár Ferenc</v>
      </c>
      <c r="C2486" s="3" t="str">
        <f>Table1[[#This Row],[Szla]]</f>
        <v>90/2026</v>
      </c>
      <c r="D2486" s="6">
        <f>Table1[[#This Row],[Kelt_hó]]</f>
        <v>1</v>
      </c>
      <c r="E2486" t="str">
        <f>Table1[[#This Row],[Vevő]]</f>
        <v>Duna Szerszám Kft.</v>
      </c>
      <c r="F2486" t="str">
        <f>Table1[[#This Row],[Termékkör]]</f>
        <v>Fuvar</v>
      </c>
      <c r="G2486" s="4">
        <f>Table1[[#This Row],[SzumElad]]</f>
        <v>0</v>
      </c>
      <c r="H2486" s="7">
        <f>Table1[[#This Row],[Jut_%]]</f>
        <v>0</v>
      </c>
      <c r="I2486" s="4">
        <f>Table1[[#This Row],[Jut]]</f>
        <v>0</v>
      </c>
      <c r="J2486" s="4">
        <f>Table1[[#This Row],[Column1]]</f>
        <v>0</v>
      </c>
    </row>
    <row r="2487" spans="1:10" hidden="1" x14ac:dyDescent="0.3">
      <c r="A2487" s="2" t="str">
        <f>Table1[[#This Row],[Befolyt]]</f>
        <v>i</v>
      </c>
      <c r="B2487" t="str">
        <f>Table1[[#This Row],[ÜK]]</f>
        <v>Simon Jenő</v>
      </c>
      <c r="C2487" s="3" t="str">
        <f>Table1[[#This Row],[Szla]]</f>
        <v>89/2026</v>
      </c>
      <c r="D2487" s="6">
        <f>Table1[[#This Row],[Kelt_hó]]</f>
        <v>1</v>
      </c>
      <c r="E2487" t="str">
        <f>Table1[[#This Row],[Vevő]]</f>
        <v>Csaba Tool Kft.</v>
      </c>
      <c r="F2487" t="str">
        <f>Table1[[#This Row],[Termékkör]]</f>
        <v>Lánc függesztékek</v>
      </c>
      <c r="G2487" s="4">
        <f>Table1[[#This Row],[SzumElad]]</f>
        <v>4072</v>
      </c>
      <c r="H2487" s="7">
        <f>Table1[[#This Row],[Jut_%]]</f>
        <v>5</v>
      </c>
      <c r="I2487" s="4">
        <f>Table1[[#This Row],[Jut]]</f>
        <v>203.6</v>
      </c>
      <c r="J2487" s="4">
        <f>Table1[[#This Row],[Column1]]</f>
        <v>1</v>
      </c>
    </row>
    <row r="2488" spans="1:10" hidden="1" x14ac:dyDescent="0.3">
      <c r="A2488" s="2" t="str">
        <f>Table1[[#This Row],[Befolyt]]</f>
        <v>i</v>
      </c>
      <c r="B2488" t="str">
        <f>Table1[[#This Row],[ÜK]]</f>
        <v>Simon Jenő</v>
      </c>
      <c r="C2488" s="3" t="str">
        <f>Table1[[#This Row],[Szla]]</f>
        <v>89/2026</v>
      </c>
      <c r="D2488" s="6">
        <f>Table1[[#This Row],[Kelt_hó]]</f>
        <v>1</v>
      </c>
      <c r="E2488" t="str">
        <f>Table1[[#This Row],[Vevő]]</f>
        <v>Csaba Tool Kft.</v>
      </c>
      <c r="F2488" t="str">
        <f>Table1[[#This Row],[Termékkör]]</f>
        <v>Fuvar</v>
      </c>
      <c r="G2488" s="4">
        <f>Table1[[#This Row],[SzumElad]]</f>
        <v>2000</v>
      </c>
      <c r="H2488" s="7">
        <f>Table1[[#This Row],[Jut_%]]</f>
        <v>0</v>
      </c>
      <c r="I2488" s="4">
        <f>Table1[[#This Row],[Jut]]</f>
        <v>0</v>
      </c>
      <c r="J2488" s="4">
        <f>Table1[[#This Row],[Column1]]</f>
        <v>1</v>
      </c>
    </row>
    <row r="2489" spans="1:10" hidden="1" x14ac:dyDescent="0.3">
      <c r="A2489" s="2" t="str">
        <f>Table1[[#This Row],[Befolyt]]</f>
        <v>i</v>
      </c>
      <c r="B2489" t="str">
        <f>Table1[[#This Row],[ÜK]]</f>
        <v>Simon Jenő</v>
      </c>
      <c r="C2489" s="3" t="str">
        <f>Table1[[#This Row],[Szla]]</f>
        <v>88/2026</v>
      </c>
      <c r="D2489" s="6">
        <f>Table1[[#This Row],[Kelt_hó]]</f>
        <v>1</v>
      </c>
      <c r="E2489" t="str">
        <f>Table1[[#This Row],[Vevő]]</f>
        <v>Inter-Bagger Kft.</v>
      </c>
      <c r="F2489" t="str">
        <f>Table1[[#This Row],[Termékkör]]</f>
        <v>Textilkötelek hevederek</v>
      </c>
      <c r="G2489" s="4">
        <f>Table1[[#This Row],[SzumElad]]</f>
        <v>36800</v>
      </c>
      <c r="H2489" s="7">
        <f>Table1[[#This Row],[Jut_%]]</f>
        <v>8.66</v>
      </c>
      <c r="I2489" s="4">
        <f>Table1[[#This Row],[Jut]]</f>
        <v>3186.88</v>
      </c>
      <c r="J2489" s="4">
        <f>Table1[[#This Row],[Column1]]</f>
        <v>1</v>
      </c>
    </row>
    <row r="2490" spans="1:10" hidden="1" x14ac:dyDescent="0.3">
      <c r="A2490" s="2" t="str">
        <f>Table1[[#This Row],[Befolyt]]</f>
        <v>i</v>
      </c>
      <c r="B2490" t="str">
        <f>Table1[[#This Row],[ÜK]]</f>
        <v>Simon Jenő</v>
      </c>
      <c r="C2490" s="3" t="str">
        <f>Table1[[#This Row],[Szla]]</f>
        <v>88/2026</v>
      </c>
      <c r="D2490" s="6">
        <f>Table1[[#This Row],[Kelt_hó]]</f>
        <v>1</v>
      </c>
      <c r="E2490" t="str">
        <f>Table1[[#This Row],[Vevő]]</f>
        <v>Inter-Bagger Kft.</v>
      </c>
      <c r="F2490" t="str">
        <f>Table1[[#This Row],[Termékkör]]</f>
        <v>Fuvar</v>
      </c>
      <c r="G2490" s="4">
        <f>Table1[[#This Row],[SzumElad]]</f>
        <v>3000</v>
      </c>
      <c r="H2490" s="7">
        <f>Table1[[#This Row],[Jut_%]]</f>
        <v>0</v>
      </c>
      <c r="I2490" s="4">
        <f>Table1[[#This Row],[Jut]]</f>
        <v>0</v>
      </c>
      <c r="J2490" s="4">
        <f>Table1[[#This Row],[Column1]]</f>
        <v>1</v>
      </c>
    </row>
    <row r="2491" spans="1:10" hidden="1" x14ac:dyDescent="0.3">
      <c r="A2491" s="2" t="str">
        <f>Table1[[#This Row],[Befolyt]]</f>
        <v>i</v>
      </c>
      <c r="B2491" t="str">
        <f>Table1[[#This Row],[ÜK]]</f>
        <v>Halász Miklós</v>
      </c>
      <c r="C2491" s="3" t="str">
        <f>Table1[[#This Row],[Szla]]</f>
        <v>87/2026</v>
      </c>
      <c r="D2491" s="6">
        <f>Table1[[#This Row],[Kelt_hó]]</f>
        <v>1</v>
      </c>
      <c r="E2491" t="str">
        <f>Table1[[#This Row],[Vevő]]</f>
        <v>Délút Építőipari és Bányászati Kft</v>
      </c>
      <c r="F2491" t="str">
        <f>Table1[[#This Row],[Termékkör]]</f>
        <v>Lánc függesztékek</v>
      </c>
      <c r="G2491" s="4">
        <f>Table1[[#This Row],[SzumElad]]</f>
        <v>61950</v>
      </c>
      <c r="H2491" s="7">
        <f>Table1[[#This Row],[Jut_%]]</f>
        <v>10</v>
      </c>
      <c r="I2491" s="4">
        <f>Table1[[#This Row],[Jut]]</f>
        <v>6195</v>
      </c>
      <c r="J2491" s="4">
        <f>Table1[[#This Row],[Column1]]</f>
        <v>0</v>
      </c>
    </row>
    <row r="2492" spans="1:10" hidden="1" x14ac:dyDescent="0.3">
      <c r="A2492" s="2" t="str">
        <f>Table1[[#This Row],[Befolyt]]</f>
        <v>i</v>
      </c>
      <c r="B2492" t="str">
        <f>Table1[[#This Row],[ÜK]]</f>
        <v>Halász Miklós</v>
      </c>
      <c r="C2492" s="3" t="str">
        <f>Table1[[#This Row],[Szla]]</f>
        <v>86/2026</v>
      </c>
      <c r="D2492" s="6">
        <f>Table1[[#This Row],[Kelt_hó]]</f>
        <v>1</v>
      </c>
      <c r="E2492" t="str">
        <f>Table1[[#This Row],[Vevő]]</f>
        <v>Mvstore KFT</v>
      </c>
      <c r="F2492" t="str">
        <f>Table1[[#This Row],[Termékkör]]</f>
        <v>Textilkötelek hevederek</v>
      </c>
      <c r="G2492" s="4">
        <f>Table1[[#This Row],[SzumElad]]</f>
        <v>1400</v>
      </c>
      <c r="H2492" s="7">
        <f>Table1[[#This Row],[Jut_%]]</f>
        <v>4.99</v>
      </c>
      <c r="I2492" s="4">
        <f>Table1[[#This Row],[Jut]]</f>
        <v>69.86</v>
      </c>
      <c r="J2492" s="4">
        <f>Table1[[#This Row],[Column1]]</f>
        <v>1</v>
      </c>
    </row>
    <row r="2493" spans="1:10" hidden="1" x14ac:dyDescent="0.3">
      <c r="A2493" s="2" t="str">
        <f>Table1[[#This Row],[Befolyt]]</f>
        <v>i</v>
      </c>
      <c r="B2493" t="str">
        <f>Table1[[#This Row],[ÜK]]</f>
        <v>Halász Miklós</v>
      </c>
      <c r="C2493" s="3" t="str">
        <f>Table1[[#This Row],[Szla]]</f>
        <v>86/2026</v>
      </c>
      <c r="D2493" s="6">
        <f>Table1[[#This Row],[Kelt_hó]]</f>
        <v>1</v>
      </c>
      <c r="E2493" t="str">
        <f>Table1[[#This Row],[Vevő]]</f>
        <v>Mvstore KFT</v>
      </c>
      <c r="F2493" t="str">
        <f>Table1[[#This Row],[Termékkör]]</f>
        <v>Rakományrögzítők</v>
      </c>
      <c r="G2493" s="4">
        <f>Table1[[#This Row],[SzumElad]]</f>
        <v>6700</v>
      </c>
      <c r="H2493" s="7">
        <f>Table1[[#This Row],[Jut_%]]</f>
        <v>0.95</v>
      </c>
      <c r="I2493" s="4">
        <f>Table1[[#This Row],[Jut]]</f>
        <v>63.65</v>
      </c>
      <c r="J2493" s="4">
        <f>Table1[[#This Row],[Column1]]</f>
        <v>1</v>
      </c>
    </row>
    <row r="2494" spans="1:10" hidden="1" x14ac:dyDescent="0.3">
      <c r="A2494" s="2" t="str">
        <f>Table1[[#This Row],[Befolyt]]</f>
        <v>i</v>
      </c>
      <c r="B2494" t="str">
        <f>Table1[[#This Row],[ÜK]]</f>
        <v>Halász Miklós</v>
      </c>
      <c r="C2494" s="3" t="str">
        <f>Table1[[#This Row],[Szla]]</f>
        <v>86/2026</v>
      </c>
      <c r="D2494" s="6">
        <f>Table1[[#This Row],[Kelt_hó]]</f>
        <v>1</v>
      </c>
      <c r="E2494" t="str">
        <f>Table1[[#This Row],[Vevő]]</f>
        <v>Mvstore KFT</v>
      </c>
      <c r="F2494" t="str">
        <f>Table1[[#This Row],[Termékkör]]</f>
        <v>Rakományrögzítők</v>
      </c>
      <c r="G2494" s="4">
        <f>Table1[[#This Row],[SzumElad]]</f>
        <v>6440</v>
      </c>
      <c r="H2494" s="7">
        <f>Table1[[#This Row],[Jut_%]]</f>
        <v>4.42</v>
      </c>
      <c r="I2494" s="4">
        <f>Table1[[#This Row],[Jut]]</f>
        <v>284.64799999999997</v>
      </c>
      <c r="J2494" s="4">
        <f>Table1[[#This Row],[Column1]]</f>
        <v>1</v>
      </c>
    </row>
    <row r="2495" spans="1:10" hidden="1" x14ac:dyDescent="0.3">
      <c r="A2495" s="2" t="str">
        <f>Table1[[#This Row],[Befolyt]]</f>
        <v>i</v>
      </c>
      <c r="B2495" t="str">
        <f>Table1[[#This Row],[ÜK]]</f>
        <v>Halász Miklós</v>
      </c>
      <c r="C2495" s="3" t="str">
        <f>Table1[[#This Row],[Szla]]</f>
        <v>86/2026</v>
      </c>
      <c r="D2495" s="6">
        <f>Table1[[#This Row],[Kelt_hó]]</f>
        <v>1</v>
      </c>
      <c r="E2495" t="str">
        <f>Table1[[#This Row],[Vevő]]</f>
        <v>Mvstore KFT</v>
      </c>
      <c r="F2495" t="str">
        <f>Table1[[#This Row],[Termékkör]]</f>
        <v>Rakományrögzítők</v>
      </c>
      <c r="G2495" s="4">
        <f>Table1[[#This Row],[SzumElad]]</f>
        <v>2220</v>
      </c>
      <c r="H2495" s="7">
        <f>Table1[[#This Row],[Jut_%]]</f>
        <v>1.75</v>
      </c>
      <c r="I2495" s="4">
        <f>Table1[[#This Row],[Jut]]</f>
        <v>38.85</v>
      </c>
      <c r="J2495" s="4">
        <f>Table1[[#This Row],[Column1]]</f>
        <v>1</v>
      </c>
    </row>
    <row r="2496" spans="1:10" hidden="1" x14ac:dyDescent="0.3">
      <c r="A2496" s="2" t="str">
        <f>Table1[[#This Row],[Befolyt]]</f>
        <v>i</v>
      </c>
      <c r="B2496" t="str">
        <f>Table1[[#This Row],[ÜK]]</f>
        <v>Halász Miklós</v>
      </c>
      <c r="C2496" s="3" t="str">
        <f>Table1[[#This Row],[Szla]]</f>
        <v>86/2026</v>
      </c>
      <c r="D2496" s="6">
        <f>Table1[[#This Row],[Kelt_hó]]</f>
        <v>1</v>
      </c>
      <c r="E2496" t="str">
        <f>Table1[[#This Row],[Vevő]]</f>
        <v>Mvstore KFT</v>
      </c>
      <c r="F2496" t="str">
        <f>Table1[[#This Row],[Termékkör]]</f>
        <v>Rakományrögzítők</v>
      </c>
      <c r="G2496" s="4">
        <f>Table1[[#This Row],[SzumElad]]</f>
        <v>2940</v>
      </c>
      <c r="H2496" s="7">
        <f>Table1[[#This Row],[Jut_%]]</f>
        <v>1.42</v>
      </c>
      <c r="I2496" s="4">
        <f>Table1[[#This Row],[Jut]]</f>
        <v>41.748000000000005</v>
      </c>
      <c r="J2496" s="4">
        <f>Table1[[#This Row],[Column1]]</f>
        <v>1</v>
      </c>
    </row>
    <row r="2497" spans="1:10" hidden="1" x14ac:dyDescent="0.3">
      <c r="A2497" s="2" t="str">
        <f>Table1[[#This Row],[Befolyt]]</f>
        <v>i</v>
      </c>
      <c r="B2497" t="str">
        <f>Table1[[#This Row],[ÜK]]</f>
        <v>H-ITB Kft.</v>
      </c>
      <c r="C2497" s="3" t="str">
        <f>Table1[[#This Row],[Szla]]</f>
        <v>85/2026</v>
      </c>
      <c r="D2497" s="6">
        <f>Table1[[#This Row],[Kelt_hó]]</f>
        <v>1</v>
      </c>
      <c r="E2497" t="str">
        <f>Table1[[#This Row],[Vevő]]</f>
        <v>Texem Emeléstechnika Kft.</v>
      </c>
      <c r="F2497" t="str">
        <f>Table1[[#This Row],[Termékkör]]</f>
        <v>Textilkötelek hevederek</v>
      </c>
      <c r="G2497" s="4">
        <f>Table1[[#This Row],[SzumElad]]</f>
        <v>7350</v>
      </c>
      <c r="H2497" s="7">
        <f>Table1[[#This Row],[Jut_%]]</f>
        <v>0</v>
      </c>
      <c r="I2497" s="4">
        <f>Table1[[#This Row],[Jut]]</f>
        <v>0</v>
      </c>
      <c r="J2497" s="4">
        <f>Table1[[#This Row],[Column1]]</f>
        <v>1</v>
      </c>
    </row>
    <row r="2498" spans="1:10" hidden="1" x14ac:dyDescent="0.3">
      <c r="A2498" s="2" t="str">
        <f>Table1[[#This Row],[Befolyt]]</f>
        <v>i</v>
      </c>
      <c r="B2498" t="str">
        <f>Table1[[#This Row],[ÜK]]</f>
        <v>H-ITB Kft.</v>
      </c>
      <c r="C2498" s="3" t="str">
        <f>Table1[[#This Row],[Szla]]</f>
        <v>85/2026</v>
      </c>
      <c r="D2498" s="6">
        <f>Table1[[#This Row],[Kelt_hó]]</f>
        <v>1</v>
      </c>
      <c r="E2498" t="str">
        <f>Table1[[#This Row],[Vevő]]</f>
        <v>Texem Emeléstechnika Kft.</v>
      </c>
      <c r="F2498" t="str">
        <f>Table1[[#This Row],[Termékkör]]</f>
        <v>Textilkötelek hevederek</v>
      </c>
      <c r="G2498" s="4">
        <f>Table1[[#This Row],[SzumElad]]</f>
        <v>11550</v>
      </c>
      <c r="H2498" s="7">
        <f>Table1[[#This Row],[Jut_%]]</f>
        <v>0</v>
      </c>
      <c r="I2498" s="4">
        <f>Table1[[#This Row],[Jut]]</f>
        <v>0</v>
      </c>
      <c r="J2498" s="4">
        <f>Table1[[#This Row],[Column1]]</f>
        <v>1</v>
      </c>
    </row>
    <row r="2499" spans="1:10" hidden="1" x14ac:dyDescent="0.3">
      <c r="A2499" s="2" t="str">
        <f>Table1[[#This Row],[Befolyt]]</f>
        <v>i</v>
      </c>
      <c r="B2499" t="str">
        <f>Table1[[#This Row],[ÜK]]</f>
        <v>H-ITB Kft.</v>
      </c>
      <c r="C2499" s="3" t="str">
        <f>Table1[[#This Row],[Szla]]</f>
        <v>85/2026</v>
      </c>
      <c r="D2499" s="6">
        <f>Table1[[#This Row],[Kelt_hó]]</f>
        <v>1</v>
      </c>
      <c r="E2499" t="str">
        <f>Table1[[#This Row],[Vevő]]</f>
        <v>Texem Emeléstechnika Kft.</v>
      </c>
      <c r="F2499" t="str">
        <f>Table1[[#This Row],[Termékkör]]</f>
        <v>Textilkötelek hevederek</v>
      </c>
      <c r="G2499" s="4">
        <f>Table1[[#This Row],[SzumElad]]</f>
        <v>22295</v>
      </c>
      <c r="H2499" s="7">
        <f>Table1[[#This Row],[Jut_%]]</f>
        <v>0</v>
      </c>
      <c r="I2499" s="4">
        <f>Table1[[#This Row],[Jut]]</f>
        <v>0</v>
      </c>
      <c r="J2499" s="4">
        <f>Table1[[#This Row],[Column1]]</f>
        <v>1</v>
      </c>
    </row>
    <row r="2500" spans="1:10" hidden="1" x14ac:dyDescent="0.3">
      <c r="A2500" s="2" t="str">
        <f>Table1[[#This Row],[Befolyt]]</f>
        <v>i</v>
      </c>
      <c r="B2500" t="str">
        <f>Table1[[#This Row],[ÜK]]</f>
        <v>H-ITB Kft.</v>
      </c>
      <c r="C2500" s="3" t="str">
        <f>Table1[[#This Row],[Szla]]</f>
        <v>84/2026</v>
      </c>
      <c r="D2500" s="6">
        <f>Table1[[#This Row],[Kelt_hó]]</f>
        <v>1</v>
      </c>
      <c r="E2500" t="str">
        <f>Table1[[#This Row],[Vevő]]</f>
        <v>Texem Emeléstechnika Kft.</v>
      </c>
      <c r="F2500" t="str">
        <f>Table1[[#This Row],[Termékkör]]</f>
        <v>Textilkötelek hevederek</v>
      </c>
      <c r="G2500" s="4">
        <f>Table1[[#This Row],[SzumElad]]</f>
        <v>22800</v>
      </c>
      <c r="H2500" s="7">
        <f>Table1[[#This Row],[Jut_%]]</f>
        <v>0</v>
      </c>
      <c r="I2500" s="4">
        <f>Table1[[#This Row],[Jut]]</f>
        <v>0</v>
      </c>
      <c r="J2500" s="4">
        <f>Table1[[#This Row],[Column1]]</f>
        <v>1</v>
      </c>
    </row>
    <row r="2501" spans="1:10" hidden="1" x14ac:dyDescent="0.3">
      <c r="A2501" s="2" t="str">
        <f>Table1[[#This Row],[Befolyt]]</f>
        <v>i</v>
      </c>
      <c r="B2501" t="str">
        <f>Table1[[#This Row],[ÜK]]</f>
        <v>H-ITB Kft.</v>
      </c>
      <c r="C2501" s="3" t="str">
        <f>Table1[[#This Row],[Szla]]</f>
        <v>84/2026</v>
      </c>
      <c r="D2501" s="6">
        <f>Table1[[#This Row],[Kelt_hó]]</f>
        <v>1</v>
      </c>
      <c r="E2501" t="str">
        <f>Table1[[#This Row],[Vevő]]</f>
        <v>Texem Emeléstechnika Kft.</v>
      </c>
      <c r="F2501" t="str">
        <f>Table1[[#This Row],[Termékkör]]</f>
        <v>Textilkötelek hevederek</v>
      </c>
      <c r="G2501" s="4">
        <f>Table1[[#This Row],[SzumElad]]</f>
        <v>24272</v>
      </c>
      <c r="H2501" s="7">
        <f>Table1[[#This Row],[Jut_%]]</f>
        <v>0</v>
      </c>
      <c r="I2501" s="4">
        <f>Table1[[#This Row],[Jut]]</f>
        <v>0</v>
      </c>
      <c r="J2501" s="4">
        <f>Table1[[#This Row],[Column1]]</f>
        <v>1</v>
      </c>
    </row>
    <row r="2502" spans="1:10" hidden="1" x14ac:dyDescent="0.3">
      <c r="A2502" s="2" t="str">
        <f>Table1[[#This Row],[Befolyt]]</f>
        <v>i</v>
      </c>
      <c r="B2502" t="str">
        <f>Table1[[#This Row],[ÜK]]</f>
        <v>Négyesy Gábor</v>
      </c>
      <c r="C2502" s="3" t="str">
        <f>Table1[[#This Row],[Szla]]</f>
        <v>83/2026</v>
      </c>
      <c r="D2502" s="6">
        <f>Table1[[#This Row],[Kelt_hó]]</f>
        <v>1</v>
      </c>
      <c r="E2502" t="str">
        <f>Table1[[#This Row],[Vevő]]</f>
        <v>Camilleon Kft.</v>
      </c>
      <c r="F2502" t="str">
        <f>Table1[[#This Row],[Termékkör]]</f>
        <v>Textilkötelek hevederek</v>
      </c>
      <c r="G2502" s="4">
        <f>Table1[[#This Row],[SzumElad]]</f>
        <v>90000</v>
      </c>
      <c r="H2502" s="7">
        <f>Table1[[#This Row],[Jut_%]]</f>
        <v>14</v>
      </c>
      <c r="I2502" s="4">
        <f>Table1[[#This Row],[Jut]]</f>
        <v>12600</v>
      </c>
      <c r="J2502" s="4">
        <f>Table1[[#This Row],[Column1]]</f>
        <v>1</v>
      </c>
    </row>
    <row r="2503" spans="1:10" hidden="1" x14ac:dyDescent="0.3">
      <c r="A2503" s="2" t="str">
        <f>Table1[[#This Row],[Befolyt]]</f>
        <v>i</v>
      </c>
      <c r="B2503" t="str">
        <f>Table1[[#This Row],[ÜK]]</f>
        <v>Négyesy Gábor</v>
      </c>
      <c r="C2503" s="3" t="str">
        <f>Table1[[#This Row],[Szla]]</f>
        <v>83/2026</v>
      </c>
      <c r="D2503" s="6">
        <f>Table1[[#This Row],[Kelt_hó]]</f>
        <v>1</v>
      </c>
      <c r="E2503" t="str">
        <f>Table1[[#This Row],[Vevő]]</f>
        <v>Camilleon Kft.</v>
      </c>
      <c r="F2503" t="str">
        <f>Table1[[#This Row],[Termékkör]]</f>
        <v>Textilkötelek hevederek</v>
      </c>
      <c r="G2503" s="4">
        <f>Table1[[#This Row],[SzumElad]]</f>
        <v>16500</v>
      </c>
      <c r="H2503" s="7">
        <f>Table1[[#This Row],[Jut_%]]</f>
        <v>14.55</v>
      </c>
      <c r="I2503" s="4">
        <f>Table1[[#This Row],[Jut]]</f>
        <v>2400.75</v>
      </c>
      <c r="J2503" s="4">
        <f>Table1[[#This Row],[Column1]]</f>
        <v>1</v>
      </c>
    </row>
    <row r="2504" spans="1:10" hidden="1" x14ac:dyDescent="0.3">
      <c r="A2504" s="2" t="str">
        <f>Table1[[#This Row],[Befolyt]]</f>
        <v>i</v>
      </c>
      <c r="B2504" t="str">
        <f>Table1[[#This Row],[ÜK]]</f>
        <v>Négyesy Gábor</v>
      </c>
      <c r="C2504" s="3" t="str">
        <f>Table1[[#This Row],[Szla]]</f>
        <v>83/2026</v>
      </c>
      <c r="D2504" s="6">
        <f>Table1[[#This Row],[Kelt_hó]]</f>
        <v>1</v>
      </c>
      <c r="E2504" t="str">
        <f>Table1[[#This Row],[Vevő]]</f>
        <v>Camilleon Kft.</v>
      </c>
      <c r="F2504" t="str">
        <f>Table1[[#This Row],[Termékkör]]</f>
        <v>Lánc függesztékek</v>
      </c>
      <c r="G2504" s="4">
        <f>Table1[[#This Row],[SzumElad]]</f>
        <v>11300</v>
      </c>
      <c r="H2504" s="7">
        <f>Table1[[#This Row],[Jut_%]]</f>
        <v>12.43</v>
      </c>
      <c r="I2504" s="4">
        <f>Table1[[#This Row],[Jut]]</f>
        <v>1404.59</v>
      </c>
      <c r="J2504" s="4">
        <f>Table1[[#This Row],[Column1]]</f>
        <v>1</v>
      </c>
    </row>
    <row r="2505" spans="1:10" hidden="1" x14ac:dyDescent="0.3">
      <c r="A2505" s="2" t="str">
        <f>Table1[[#This Row],[Befolyt]]</f>
        <v>i</v>
      </c>
      <c r="B2505" t="str">
        <f>Table1[[#This Row],[ÜK]]</f>
        <v>Négyesy Gábor</v>
      </c>
      <c r="C2505" s="3" t="str">
        <f>Table1[[#This Row],[Szla]]</f>
        <v>83/2026</v>
      </c>
      <c r="D2505" s="6">
        <f>Table1[[#This Row],[Kelt_hó]]</f>
        <v>1</v>
      </c>
      <c r="E2505" t="str">
        <f>Table1[[#This Row],[Vevő]]</f>
        <v>Camilleon Kft.</v>
      </c>
      <c r="F2505" t="str">
        <f>Table1[[#This Row],[Termékkör]]</f>
        <v>Lánc függesztékek</v>
      </c>
      <c r="G2505" s="4">
        <f>Table1[[#This Row],[SzumElad]]</f>
        <v>22400</v>
      </c>
      <c r="H2505" s="7">
        <f>Table1[[#This Row],[Jut_%]]</f>
        <v>8.1300000000000008</v>
      </c>
      <c r="I2505" s="4">
        <f>Table1[[#This Row],[Jut]]</f>
        <v>1821.1200000000003</v>
      </c>
      <c r="J2505" s="4">
        <f>Table1[[#This Row],[Column1]]</f>
        <v>1</v>
      </c>
    </row>
    <row r="2506" spans="1:10" hidden="1" x14ac:dyDescent="0.3">
      <c r="A2506" s="2" t="str">
        <f>Table1[[#This Row],[Befolyt]]</f>
        <v>i</v>
      </c>
      <c r="B2506" t="str">
        <f>Table1[[#This Row],[ÜK]]</f>
        <v>Négyesy Gábor</v>
      </c>
      <c r="C2506" s="3" t="str">
        <f>Table1[[#This Row],[Szla]]</f>
        <v>83/2026</v>
      </c>
      <c r="D2506" s="6">
        <f>Table1[[#This Row],[Kelt_hó]]</f>
        <v>1</v>
      </c>
      <c r="E2506" t="str">
        <f>Table1[[#This Row],[Vevő]]</f>
        <v>Camilleon Kft.</v>
      </c>
      <c r="F2506" t="str">
        <f>Table1[[#This Row],[Termékkör]]</f>
        <v>Lánc függesztékek</v>
      </c>
      <c r="G2506" s="4">
        <f>Table1[[#This Row],[SzumElad]]</f>
        <v>9950</v>
      </c>
      <c r="H2506" s="7">
        <f>Table1[[#This Row],[Jut_%]]</f>
        <v>15.55</v>
      </c>
      <c r="I2506" s="4">
        <f>Table1[[#This Row],[Jut]]</f>
        <v>1547.2249999999999</v>
      </c>
      <c r="J2506" s="4">
        <f>Table1[[#This Row],[Column1]]</f>
        <v>1</v>
      </c>
    </row>
    <row r="2507" spans="1:10" hidden="1" x14ac:dyDescent="0.3">
      <c r="A2507" s="2" t="str">
        <f>Table1[[#This Row],[Befolyt]]</f>
        <v>i</v>
      </c>
      <c r="B2507" t="str">
        <f>Table1[[#This Row],[ÜK]]</f>
        <v>Négyesy Gábor</v>
      </c>
      <c r="C2507" s="3" t="str">
        <f>Table1[[#This Row],[Szla]]</f>
        <v>83/2026</v>
      </c>
      <c r="D2507" s="6">
        <f>Table1[[#This Row],[Kelt_hó]]</f>
        <v>1</v>
      </c>
      <c r="E2507" t="str">
        <f>Table1[[#This Row],[Vevő]]</f>
        <v>Camilleon Kft.</v>
      </c>
      <c r="F2507" t="str">
        <f>Table1[[#This Row],[Termékkör]]</f>
        <v>Lánc függesztékek</v>
      </c>
      <c r="G2507" s="4">
        <f>Table1[[#This Row],[SzumElad]]</f>
        <v>18200</v>
      </c>
      <c r="H2507" s="7">
        <f>Table1[[#This Row],[Jut_%]]</f>
        <v>14.23</v>
      </c>
      <c r="I2507" s="4">
        <f>Table1[[#This Row],[Jut]]</f>
        <v>2589.86</v>
      </c>
      <c r="J2507" s="4">
        <f>Table1[[#This Row],[Column1]]</f>
        <v>1</v>
      </c>
    </row>
    <row r="2508" spans="1:10" hidden="1" x14ac:dyDescent="0.3">
      <c r="A2508" s="2" t="str">
        <f>Table1[[#This Row],[Befolyt]]</f>
        <v>i</v>
      </c>
      <c r="B2508" t="str">
        <f>Table1[[#This Row],[ÜK]]</f>
        <v>Négyesy Gábor</v>
      </c>
      <c r="C2508" s="3" t="str">
        <f>Table1[[#This Row],[Szla]]</f>
        <v>83/2026</v>
      </c>
      <c r="D2508" s="6">
        <f>Table1[[#This Row],[Kelt_hó]]</f>
        <v>1</v>
      </c>
      <c r="E2508" t="str">
        <f>Table1[[#This Row],[Vevő]]</f>
        <v>Camilleon Kft.</v>
      </c>
      <c r="F2508" t="str">
        <f>Table1[[#This Row],[Termékkör]]</f>
        <v>Lánc függesztékek</v>
      </c>
      <c r="G2508" s="4">
        <f>Table1[[#This Row],[SzumElad]]</f>
        <v>13700</v>
      </c>
      <c r="H2508" s="7">
        <f>Table1[[#This Row],[Jut_%]]</f>
        <v>13.99</v>
      </c>
      <c r="I2508" s="4">
        <f>Table1[[#This Row],[Jut]]</f>
        <v>1916.63</v>
      </c>
      <c r="J2508" s="4">
        <f>Table1[[#This Row],[Column1]]</f>
        <v>1</v>
      </c>
    </row>
    <row r="2509" spans="1:10" hidden="1" x14ac:dyDescent="0.3">
      <c r="A2509" s="2" t="str">
        <f>Table1[[#This Row],[Befolyt]]</f>
        <v>i</v>
      </c>
      <c r="B2509" t="str">
        <f>Table1[[#This Row],[ÜK]]</f>
        <v>Simon Jenő</v>
      </c>
      <c r="C2509" s="3" t="str">
        <f>Table1[[#This Row],[Szla]]</f>
        <v>82/2026</v>
      </c>
      <c r="D2509" s="6">
        <f>Table1[[#This Row],[Kelt_hó]]</f>
        <v>1</v>
      </c>
      <c r="E2509" t="str">
        <f>Table1[[#This Row],[Vevő]]</f>
        <v>BPW-Hungária Kft.</v>
      </c>
      <c r="F2509" t="str">
        <f>Table1[[#This Row],[Termékkör]]</f>
        <v>Textilkötelek hevederek</v>
      </c>
      <c r="G2509" s="4">
        <f>Table1[[#This Row],[SzumElad]]</f>
        <v>109800</v>
      </c>
      <c r="H2509" s="7">
        <f>Table1[[#This Row],[Jut_%]]</f>
        <v>10</v>
      </c>
      <c r="I2509" s="4">
        <f>Table1[[#This Row],[Jut]]</f>
        <v>10980</v>
      </c>
      <c r="J2509" s="4">
        <f>Table1[[#This Row],[Column1]]</f>
        <v>0</v>
      </c>
    </row>
    <row r="2510" spans="1:10" hidden="1" x14ac:dyDescent="0.3">
      <c r="A2510" s="2" t="str">
        <f>Table1[[#This Row],[Befolyt]]</f>
        <v>i</v>
      </c>
      <c r="B2510" t="str">
        <f>Table1[[#This Row],[ÜK]]</f>
        <v>Halász Miklós</v>
      </c>
      <c r="C2510" s="3" t="str">
        <f>Table1[[#This Row],[Szla]]</f>
        <v>81/2026</v>
      </c>
      <c r="D2510" s="6">
        <f>Table1[[#This Row],[Kelt_hó]]</f>
        <v>1</v>
      </c>
      <c r="E2510" t="str">
        <f>Table1[[#This Row],[Vevő]]</f>
        <v>BMHSZER Kft</v>
      </c>
      <c r="F2510" t="str">
        <f>Table1[[#This Row],[Termékkör]]</f>
        <v>Textilkötelek hevederek</v>
      </c>
      <c r="G2510" s="4">
        <f>Table1[[#This Row],[SzumElad]]</f>
        <v>14400</v>
      </c>
      <c r="H2510" s="7">
        <f>Table1[[#This Row],[Jut_%]]</f>
        <v>15</v>
      </c>
      <c r="I2510" s="4">
        <f>Table1[[#This Row],[Jut]]</f>
        <v>2160</v>
      </c>
      <c r="J2510" s="4">
        <f>Table1[[#This Row],[Column1]]</f>
        <v>1</v>
      </c>
    </row>
    <row r="2511" spans="1:10" hidden="1" x14ac:dyDescent="0.3">
      <c r="A2511" s="2" t="str">
        <f>Table1[[#This Row],[Befolyt]]</f>
        <v>i</v>
      </c>
      <c r="B2511" t="str">
        <f>Table1[[#This Row],[ÜK]]</f>
        <v>Halász Miklós</v>
      </c>
      <c r="C2511" s="3" t="str">
        <f>Table1[[#This Row],[Szla]]</f>
        <v>80/2026</v>
      </c>
      <c r="D2511" s="6">
        <f>Table1[[#This Row],[Kelt_hó]]</f>
        <v>1</v>
      </c>
      <c r="E2511" t="str">
        <f>Table1[[#This Row],[Vevő]]</f>
        <v>Bencsik Kft.</v>
      </c>
      <c r="F2511" t="str">
        <f>Table1[[#This Row],[Termékkör]]</f>
        <v>Textilkötelek hevederek</v>
      </c>
      <c r="G2511" s="4">
        <f>Table1[[#This Row],[SzumElad]]</f>
        <v>8320</v>
      </c>
      <c r="H2511" s="7">
        <f>Table1[[#This Row],[Jut_%]]</f>
        <v>7.19</v>
      </c>
      <c r="I2511" s="4">
        <f>Table1[[#This Row],[Jut]]</f>
        <v>598.20800000000008</v>
      </c>
      <c r="J2511" s="4">
        <f>Table1[[#This Row],[Column1]]</f>
        <v>0</v>
      </c>
    </row>
    <row r="2512" spans="1:10" hidden="1" x14ac:dyDescent="0.3">
      <c r="A2512" s="2" t="str">
        <f>Table1[[#This Row],[Befolyt]]</f>
        <v>i</v>
      </c>
      <c r="B2512" t="str">
        <f>Table1[[#This Row],[ÜK]]</f>
        <v>Halász Miklós</v>
      </c>
      <c r="C2512" s="3" t="str">
        <f>Table1[[#This Row],[Szla]]</f>
        <v>79/2026</v>
      </c>
      <c r="D2512" s="6">
        <f>Table1[[#This Row],[Kelt_hó]]</f>
        <v>1</v>
      </c>
      <c r="E2512" t="str">
        <f>Table1[[#This Row],[Vevő]]</f>
        <v>SZER-KÖL Kft.</v>
      </c>
      <c r="F2512" t="str">
        <f>Table1[[#This Row],[Termékkör]]</f>
        <v>Kapcsolóelemek</v>
      </c>
      <c r="G2512" s="4">
        <f>Table1[[#This Row],[SzumElad]]</f>
        <v>3250</v>
      </c>
      <c r="H2512" s="7">
        <f>Table1[[#This Row],[Jut_%]]</f>
        <v>0.32</v>
      </c>
      <c r="I2512" s="4">
        <f>Table1[[#This Row],[Jut]]</f>
        <v>10.4</v>
      </c>
      <c r="J2512" s="4">
        <f>Table1[[#This Row],[Column1]]</f>
        <v>0</v>
      </c>
    </row>
    <row r="2513" spans="1:10" hidden="1" x14ac:dyDescent="0.3">
      <c r="A2513" s="2" t="str">
        <f>Table1[[#This Row],[Befolyt]]</f>
        <v>i</v>
      </c>
      <c r="B2513" t="str">
        <f>Table1[[#This Row],[ÜK]]</f>
        <v>Halász Miklós</v>
      </c>
      <c r="C2513" s="3" t="str">
        <f>Table1[[#This Row],[Szla]]</f>
        <v>78/2026</v>
      </c>
      <c r="D2513" s="6">
        <f>Table1[[#This Row],[Kelt_hó]]</f>
        <v>1</v>
      </c>
      <c r="E2513" t="str">
        <f>Table1[[#This Row],[Vevő]]</f>
        <v>SZER-KÖL Kft.</v>
      </c>
      <c r="F2513" t="str">
        <f>Table1[[#This Row],[Termékkör]]</f>
        <v>Darukötelek</v>
      </c>
      <c r="G2513" s="4">
        <f>Table1[[#This Row],[SzumElad]]</f>
        <v>309620</v>
      </c>
      <c r="H2513" s="7">
        <f>Table1[[#This Row],[Jut_%]]</f>
        <v>5</v>
      </c>
      <c r="I2513" s="4">
        <f>Table1[[#This Row],[Jut]]</f>
        <v>15481</v>
      </c>
      <c r="J2513" s="4">
        <f>Table1[[#This Row],[Column1]]</f>
        <v>0</v>
      </c>
    </row>
    <row r="2514" spans="1:10" hidden="1" x14ac:dyDescent="0.3">
      <c r="A2514" s="2" t="str">
        <f>Table1[[#This Row],[Befolyt]]</f>
        <v>i</v>
      </c>
      <c r="B2514" t="str">
        <f>Table1[[#This Row],[ÜK]]</f>
        <v>Halász Miklós</v>
      </c>
      <c r="C2514" s="3" t="str">
        <f>Table1[[#This Row],[Szla]]</f>
        <v>77/2026</v>
      </c>
      <c r="D2514" s="6">
        <f>Table1[[#This Row],[Kelt_hó]]</f>
        <v>1</v>
      </c>
      <c r="E2514" t="str">
        <f>Table1[[#This Row],[Vevő]]</f>
        <v>Ido-Trió Szolgáltató és Kereskedelmi Kft</v>
      </c>
      <c r="F2514" t="str">
        <f>Table1[[#This Row],[Termékkör]]</f>
        <v>Rakományrögzítők</v>
      </c>
      <c r="G2514" s="4">
        <f>Table1[[#This Row],[SzumElad]]</f>
        <v>253500</v>
      </c>
      <c r="H2514" s="7">
        <f>Table1[[#This Row],[Jut_%]]</f>
        <v>10</v>
      </c>
      <c r="I2514" s="4">
        <f>Table1[[#This Row],[Jut]]</f>
        <v>25350</v>
      </c>
      <c r="J2514" s="4">
        <f>Table1[[#This Row],[Column1]]</f>
        <v>1</v>
      </c>
    </row>
    <row r="2515" spans="1:10" hidden="1" x14ac:dyDescent="0.3">
      <c r="A2515" s="2" t="str">
        <f>Table1[[#This Row],[Befolyt]]</f>
        <v>i</v>
      </c>
      <c r="B2515" t="str">
        <f>Table1[[#This Row],[ÜK]]</f>
        <v>Horváth István.</v>
      </c>
      <c r="C2515" s="3" t="str">
        <f>Table1[[#This Row],[Szla]]</f>
        <v>76/2026</v>
      </c>
      <c r="D2515" s="6">
        <f>Table1[[#This Row],[Kelt_hó]]</f>
        <v>1</v>
      </c>
      <c r="E2515" t="str">
        <f>Table1[[#This Row],[Vevő]]</f>
        <v>VGSZ Kft.</v>
      </c>
      <c r="F2515" t="str">
        <f>Table1[[#This Row],[Termékkör]]</f>
        <v>Emelőszerkezetek</v>
      </c>
      <c r="G2515" s="4">
        <f>Table1[[#This Row],[SzumElad]]</f>
        <v>454400</v>
      </c>
      <c r="H2515" s="7">
        <f>Table1[[#This Row],[Jut_%]]</f>
        <v>3</v>
      </c>
      <c r="I2515" s="4">
        <f>Table1[[#This Row],[Jut]]</f>
        <v>13632</v>
      </c>
      <c r="J2515" s="4">
        <f>Table1[[#This Row],[Column1]]</f>
        <v>0</v>
      </c>
    </row>
    <row r="2516" spans="1:10" hidden="1" x14ac:dyDescent="0.3">
      <c r="A2516" s="2" t="str">
        <f>Table1[[#This Row],[Befolyt]]</f>
        <v>i</v>
      </c>
      <c r="B2516" t="str">
        <f>Table1[[#This Row],[ÜK]]</f>
        <v>Horváth István.</v>
      </c>
      <c r="C2516" s="3" t="str">
        <f>Table1[[#This Row],[Szla]]</f>
        <v>76/2026</v>
      </c>
      <c r="D2516" s="6">
        <f>Table1[[#This Row],[Kelt_hó]]</f>
        <v>1</v>
      </c>
      <c r="E2516" t="str">
        <f>Table1[[#This Row],[Vevő]]</f>
        <v>VGSZ Kft.</v>
      </c>
      <c r="F2516" t="str">
        <f>Table1[[#This Row],[Termékkör]]</f>
        <v>Fuvar</v>
      </c>
      <c r="G2516" s="4">
        <f>Table1[[#This Row],[SzumElad]]</f>
        <v>0</v>
      </c>
      <c r="H2516" s="7">
        <f>Table1[[#This Row],[Jut_%]]</f>
        <v>0</v>
      </c>
      <c r="I2516" s="4">
        <f>Table1[[#This Row],[Jut]]</f>
        <v>0</v>
      </c>
      <c r="J2516" s="4">
        <f>Table1[[#This Row],[Column1]]</f>
        <v>0</v>
      </c>
    </row>
    <row r="2517" spans="1:10" hidden="1" x14ac:dyDescent="0.3">
      <c r="A2517" s="2" t="str">
        <f>Table1[[#This Row],[Befolyt]]</f>
        <v>i</v>
      </c>
      <c r="B2517" t="str">
        <f>Table1[[#This Row],[ÜK]]</f>
        <v>Horváth István.</v>
      </c>
      <c r="C2517" s="3" t="str">
        <f>Table1[[#This Row],[Szla]]</f>
        <v>76/2026</v>
      </c>
      <c r="D2517" s="6">
        <f>Table1[[#This Row],[Kelt_hó]]</f>
        <v>1</v>
      </c>
      <c r="E2517" t="str">
        <f>Table1[[#This Row],[Vevő]]</f>
        <v>VGSZ Kft.</v>
      </c>
      <c r="F2517" t="str">
        <f>Table1[[#This Row],[Termékkör]]</f>
        <v>Fuvar</v>
      </c>
      <c r="G2517" s="4">
        <f>Table1[[#This Row],[SzumElad]]</f>
        <v>10000</v>
      </c>
      <c r="H2517" s="7">
        <f>Table1[[#This Row],[Jut_%]]</f>
        <v>0</v>
      </c>
      <c r="I2517" s="4">
        <f>Table1[[#This Row],[Jut]]</f>
        <v>0</v>
      </c>
      <c r="J2517" s="4">
        <f>Table1[[#This Row],[Column1]]</f>
        <v>0</v>
      </c>
    </row>
    <row r="2518" spans="1:10" hidden="1" x14ac:dyDescent="0.3">
      <c r="A2518" s="2" t="str">
        <f>Table1[[#This Row],[Befolyt]]</f>
        <v>i</v>
      </c>
      <c r="B2518" t="str">
        <f>Table1[[#This Row],[ÜK]]</f>
        <v>H-ITB Kft.</v>
      </c>
      <c r="C2518" s="3" t="str">
        <f>Table1[[#This Row],[Szla]]</f>
        <v>75/2026</v>
      </c>
      <c r="D2518" s="6">
        <f>Table1[[#This Row],[Kelt_hó]]</f>
        <v>1</v>
      </c>
      <c r="E2518" t="str">
        <f>Table1[[#This Row],[Vevő]]</f>
        <v>S+V 98' Bt.</v>
      </c>
      <c r="F2518" t="str">
        <f>Table1[[#This Row],[Termékkör]]</f>
        <v>Daruk futómacskák</v>
      </c>
      <c r="G2518" s="4">
        <f>Table1[[#This Row],[SzumElad]]</f>
        <v>120021.44</v>
      </c>
      <c r="H2518" s="7">
        <f>Table1[[#This Row],[Jut_%]]</f>
        <v>0</v>
      </c>
      <c r="I2518" s="4">
        <f>Table1[[#This Row],[Jut]]</f>
        <v>0</v>
      </c>
      <c r="J2518" s="4">
        <f>Table1[[#This Row],[Column1]]</f>
        <v>0</v>
      </c>
    </row>
    <row r="2519" spans="1:10" hidden="1" x14ac:dyDescent="0.3">
      <c r="A2519" s="2" t="str">
        <f>Table1[[#This Row],[Befolyt]]</f>
        <v>i</v>
      </c>
      <c r="B2519" t="str">
        <f>Table1[[#This Row],[ÜK]]</f>
        <v>Molnár Ferenc</v>
      </c>
      <c r="C2519" s="3" t="str">
        <f>Table1[[#This Row],[Szla]]</f>
        <v>74/2026</v>
      </c>
      <c r="D2519" s="6">
        <f>Table1[[#This Row],[Kelt_hó]]</f>
        <v>1</v>
      </c>
      <c r="E2519" t="str">
        <f>Table1[[#This Row],[Vevő]]</f>
        <v>Hankook Tire Magyarország Kft.</v>
      </c>
      <c r="F2519" t="str">
        <f>Table1[[#This Row],[Termékkör]]</f>
        <v>Emelőgép szolgáltatások</v>
      </c>
      <c r="G2519" s="4">
        <f>Table1[[#This Row],[SzumElad]]</f>
        <v>0</v>
      </c>
      <c r="H2519" s="7">
        <f>Table1[[#This Row],[Jut_%]]</f>
        <v>0</v>
      </c>
      <c r="I2519" s="4">
        <f>Table1[[#This Row],[Jut]]</f>
        <v>0</v>
      </c>
      <c r="J2519" s="4">
        <f>Table1[[#This Row],[Column1]]</f>
        <v>0</v>
      </c>
    </row>
    <row r="2520" spans="1:10" hidden="1" x14ac:dyDescent="0.3">
      <c r="A2520" s="2" t="str">
        <f>Table1[[#This Row],[Befolyt]]</f>
        <v>i</v>
      </c>
      <c r="B2520" t="str">
        <f>Table1[[#This Row],[ÜK]]</f>
        <v>Molnár Ferenc</v>
      </c>
      <c r="C2520" s="3" t="str">
        <f>Table1[[#This Row],[Szla]]</f>
        <v>74/2026</v>
      </c>
      <c r="D2520" s="6">
        <f>Table1[[#This Row],[Kelt_hó]]</f>
        <v>1</v>
      </c>
      <c r="E2520" t="str">
        <f>Table1[[#This Row],[Vevő]]</f>
        <v>Hankook Tire Magyarország Kft.</v>
      </c>
      <c r="F2520" t="str">
        <f>Table1[[#This Row],[Termékkör]]</f>
        <v>Emelőberendezések</v>
      </c>
      <c r="G2520" s="4">
        <f>Table1[[#This Row],[SzumElad]]</f>
        <v>145826.35999999999</v>
      </c>
      <c r="H2520" s="7">
        <f>Table1[[#This Row],[Jut_%]]</f>
        <v>5</v>
      </c>
      <c r="I2520" s="4">
        <f>Table1[[#This Row],[Jut]]</f>
        <v>7291.3179999999993</v>
      </c>
      <c r="J2520" s="4">
        <f>Table1[[#This Row],[Column1]]</f>
        <v>0</v>
      </c>
    </row>
    <row r="2521" spans="1:10" hidden="1" x14ac:dyDescent="0.3">
      <c r="A2521" s="2" t="str">
        <f>Table1[[#This Row],[Befolyt]]</f>
        <v>i</v>
      </c>
      <c r="B2521" t="str">
        <f>Table1[[#This Row],[ÜK]]</f>
        <v>Halász Miklós</v>
      </c>
      <c r="C2521" s="3" t="str">
        <f>Table1[[#This Row],[Szla]]</f>
        <v>73/2026</v>
      </c>
      <c r="D2521" s="6">
        <f>Table1[[#This Row],[Kelt_hó]]</f>
        <v>1</v>
      </c>
      <c r="E2521" t="str">
        <f>Table1[[#This Row],[Vevő]]</f>
        <v>Rácz Kereskedelmi Kft.</v>
      </c>
      <c r="F2521" t="str">
        <f>Table1[[#This Row],[Termékkör]]</f>
        <v>Rakományrögzítők</v>
      </c>
      <c r="G2521" s="4">
        <f>Table1[[#This Row],[SzumElad]]</f>
        <v>18750</v>
      </c>
      <c r="H2521" s="7">
        <f>Table1[[#This Row],[Jut_%]]</f>
        <v>2</v>
      </c>
      <c r="I2521" s="4">
        <f>Table1[[#This Row],[Jut]]</f>
        <v>375</v>
      </c>
      <c r="J2521" s="4">
        <f>Table1[[#This Row],[Column1]]</f>
        <v>0</v>
      </c>
    </row>
    <row r="2522" spans="1:10" hidden="1" x14ac:dyDescent="0.3">
      <c r="A2522" s="2" t="str">
        <f>Table1[[#This Row],[Befolyt]]</f>
        <v>i</v>
      </c>
      <c r="B2522" t="str">
        <f>Table1[[#This Row],[ÜK]]</f>
        <v>Halász Miklós</v>
      </c>
      <c r="C2522" s="3" t="str">
        <f>Table1[[#This Row],[Szla]]</f>
        <v>73/2026</v>
      </c>
      <c r="D2522" s="6">
        <f>Table1[[#This Row],[Kelt_hó]]</f>
        <v>1</v>
      </c>
      <c r="E2522" t="str">
        <f>Table1[[#This Row],[Vevő]]</f>
        <v>Rácz Kereskedelmi Kft.</v>
      </c>
      <c r="F2522" t="str">
        <f>Table1[[#This Row],[Termékkör]]</f>
        <v>Rakományrögzítők</v>
      </c>
      <c r="G2522" s="4">
        <f>Table1[[#This Row],[SzumElad]]</f>
        <v>17200</v>
      </c>
      <c r="H2522" s="7">
        <f>Table1[[#This Row],[Jut_%]]</f>
        <v>1.9</v>
      </c>
      <c r="I2522" s="4">
        <f>Table1[[#This Row],[Jut]]</f>
        <v>326.8</v>
      </c>
      <c r="J2522" s="4">
        <f>Table1[[#This Row],[Column1]]</f>
        <v>0</v>
      </c>
    </row>
    <row r="2523" spans="1:10" hidden="1" x14ac:dyDescent="0.3">
      <c r="A2523" s="2" t="str">
        <f>Table1[[#This Row],[Befolyt]]</f>
        <v>i</v>
      </c>
      <c r="B2523" t="str">
        <f>Table1[[#This Row],[ÜK]]</f>
        <v>Halász Miklós</v>
      </c>
      <c r="C2523" s="3" t="str">
        <f>Table1[[#This Row],[Szla]]</f>
        <v>73/2026</v>
      </c>
      <c r="D2523" s="6">
        <f>Table1[[#This Row],[Kelt_hó]]</f>
        <v>1</v>
      </c>
      <c r="E2523" t="str">
        <f>Table1[[#This Row],[Vevő]]</f>
        <v>Rácz Kereskedelmi Kft.</v>
      </c>
      <c r="F2523" t="str">
        <f>Table1[[#This Row],[Termékkör]]</f>
        <v>Rakományrögzítők</v>
      </c>
      <c r="G2523" s="4">
        <f>Table1[[#This Row],[SzumElad]]</f>
        <v>17650</v>
      </c>
      <c r="H2523" s="7">
        <f>Table1[[#This Row],[Jut_%]]</f>
        <v>3</v>
      </c>
      <c r="I2523" s="4">
        <f>Table1[[#This Row],[Jut]]</f>
        <v>529.5</v>
      </c>
      <c r="J2523" s="4">
        <f>Table1[[#This Row],[Column1]]</f>
        <v>0</v>
      </c>
    </row>
    <row r="2524" spans="1:10" hidden="1" x14ac:dyDescent="0.3">
      <c r="A2524" s="2" t="str">
        <f>Table1[[#This Row],[Befolyt]]</f>
        <v>i</v>
      </c>
      <c r="B2524" t="str">
        <f>Table1[[#This Row],[ÜK]]</f>
        <v>Halász Miklós</v>
      </c>
      <c r="C2524" s="3" t="str">
        <f>Table1[[#This Row],[Szla]]</f>
        <v>73/2026</v>
      </c>
      <c r="D2524" s="6">
        <f>Table1[[#This Row],[Kelt_hó]]</f>
        <v>1</v>
      </c>
      <c r="E2524" t="str">
        <f>Table1[[#This Row],[Vevő]]</f>
        <v>Rácz Kereskedelmi Kft.</v>
      </c>
      <c r="F2524" t="str">
        <f>Table1[[#This Row],[Termékkör]]</f>
        <v>Rakományrögzítők</v>
      </c>
      <c r="G2524" s="4">
        <f>Table1[[#This Row],[SzumElad]]</f>
        <v>11400</v>
      </c>
      <c r="H2524" s="7">
        <f>Table1[[#This Row],[Jut_%]]</f>
        <v>2</v>
      </c>
      <c r="I2524" s="4">
        <f>Table1[[#This Row],[Jut]]</f>
        <v>228</v>
      </c>
      <c r="J2524" s="4">
        <f>Table1[[#This Row],[Column1]]</f>
        <v>0</v>
      </c>
    </row>
    <row r="2525" spans="1:10" hidden="1" x14ac:dyDescent="0.3">
      <c r="A2525" s="2" t="str">
        <f>Table1[[#This Row],[Befolyt]]</f>
        <v>i</v>
      </c>
      <c r="B2525" t="str">
        <f>Table1[[#This Row],[ÜK]]</f>
        <v>Halász Miklós</v>
      </c>
      <c r="C2525" s="3" t="str">
        <f>Table1[[#This Row],[Szla]]</f>
        <v>73/2026</v>
      </c>
      <c r="D2525" s="6">
        <f>Table1[[#This Row],[Kelt_hó]]</f>
        <v>1</v>
      </c>
      <c r="E2525" t="str">
        <f>Table1[[#This Row],[Vevő]]</f>
        <v>Rácz Kereskedelmi Kft.</v>
      </c>
      <c r="F2525" t="str">
        <f>Table1[[#This Row],[Termékkör]]</f>
        <v>Fuvar</v>
      </c>
      <c r="G2525" s="4">
        <f>Table1[[#This Row],[SzumElad]]</f>
        <v>3000</v>
      </c>
      <c r="H2525" s="7">
        <f>Table1[[#This Row],[Jut_%]]</f>
        <v>0</v>
      </c>
      <c r="I2525" s="4">
        <f>Table1[[#This Row],[Jut]]</f>
        <v>0</v>
      </c>
      <c r="J2525" s="4">
        <f>Table1[[#This Row],[Column1]]</f>
        <v>0</v>
      </c>
    </row>
    <row r="2526" spans="1:10" hidden="1" x14ac:dyDescent="0.3">
      <c r="A2526" s="2" t="str">
        <f>Table1[[#This Row],[Befolyt]]</f>
        <v>i</v>
      </c>
      <c r="B2526" t="str">
        <f>Table1[[#This Row],[ÜK]]</f>
        <v>Horváth István</v>
      </c>
      <c r="C2526" s="3" t="str">
        <f>Table1[[#This Row],[Szla]]</f>
        <v>72/2026</v>
      </c>
      <c r="D2526" s="6">
        <f>Table1[[#This Row],[Kelt_hó]]</f>
        <v>1</v>
      </c>
      <c r="E2526" t="str">
        <f>Table1[[#This Row],[Vevő]]</f>
        <v>Andritz Kft.</v>
      </c>
      <c r="F2526" t="str">
        <f>Table1[[#This Row],[Termékkör]]</f>
        <v>Megfogók</v>
      </c>
      <c r="G2526" s="4">
        <f>Table1[[#This Row],[SzumElad]]</f>
        <v>21500</v>
      </c>
      <c r="H2526" s="7">
        <f>Table1[[#This Row],[Jut_%]]</f>
        <v>5</v>
      </c>
      <c r="I2526" s="4">
        <f>Table1[[#This Row],[Jut]]</f>
        <v>1075</v>
      </c>
      <c r="J2526" s="4">
        <f>Table1[[#This Row],[Column1]]</f>
        <v>0</v>
      </c>
    </row>
    <row r="2527" spans="1:10" hidden="1" x14ac:dyDescent="0.3">
      <c r="A2527" s="2" t="str">
        <f>Table1[[#This Row],[Befolyt]]</f>
        <v>i</v>
      </c>
      <c r="B2527" t="str">
        <f>Table1[[#This Row],[ÜK]]</f>
        <v>Horváth István</v>
      </c>
      <c r="C2527" s="3" t="str">
        <f>Table1[[#This Row],[Szla]]</f>
        <v>72/2026</v>
      </c>
      <c r="D2527" s="6">
        <f>Table1[[#This Row],[Kelt_hó]]</f>
        <v>1</v>
      </c>
      <c r="E2527" t="str">
        <f>Table1[[#This Row],[Vevő]]</f>
        <v>Andritz Kft.</v>
      </c>
      <c r="F2527" t="str">
        <f>Table1[[#This Row],[Termékkör]]</f>
        <v>Fuvar</v>
      </c>
      <c r="G2527" s="4">
        <f>Table1[[#This Row],[SzumElad]]</f>
        <v>1900</v>
      </c>
      <c r="H2527" s="7">
        <f>Table1[[#This Row],[Jut_%]]</f>
        <v>0</v>
      </c>
      <c r="I2527" s="4">
        <f>Table1[[#This Row],[Jut]]</f>
        <v>0</v>
      </c>
      <c r="J2527" s="4">
        <f>Table1[[#This Row],[Column1]]</f>
        <v>0</v>
      </c>
    </row>
    <row r="2528" spans="1:10" hidden="1" x14ac:dyDescent="0.3">
      <c r="A2528" s="2" t="str">
        <f>Table1[[#This Row],[Befolyt]]</f>
        <v>i</v>
      </c>
      <c r="B2528" t="str">
        <f>Table1[[#This Row],[ÜK]]</f>
        <v>Molnár Ferenc</v>
      </c>
      <c r="C2528" s="3" t="str">
        <f>Table1[[#This Row],[Szla]]</f>
        <v>71/2026</v>
      </c>
      <c r="D2528" s="6">
        <f>Table1[[#This Row],[Kelt_hó]]</f>
        <v>1</v>
      </c>
      <c r="E2528" t="str">
        <f>Table1[[#This Row],[Vevő]]</f>
        <v>INOTAL Alumínium és Salakfeldolgozó Zrt.</v>
      </c>
      <c r="F2528" t="str">
        <f>Table1[[#This Row],[Termékkör]]</f>
        <v>Textilkötelek hevederek</v>
      </c>
      <c r="G2528" s="4">
        <f>Table1[[#This Row],[SzumElad]]</f>
        <v>2268</v>
      </c>
      <c r="H2528" s="7">
        <f>Table1[[#This Row],[Jut_%]]</f>
        <v>3</v>
      </c>
      <c r="I2528" s="4">
        <f>Table1[[#This Row],[Jut]]</f>
        <v>68.040000000000006</v>
      </c>
      <c r="J2528" s="4">
        <f>Table1[[#This Row],[Column1]]</f>
        <v>0</v>
      </c>
    </row>
    <row r="2529" spans="1:10" hidden="1" x14ac:dyDescent="0.3">
      <c r="A2529" s="2" t="str">
        <f>Table1[[#This Row],[Befolyt]]</f>
        <v>i</v>
      </c>
      <c r="B2529" t="str">
        <f>Table1[[#This Row],[ÜK]]</f>
        <v>Molnár Ferenc</v>
      </c>
      <c r="C2529" s="3" t="str">
        <f>Table1[[#This Row],[Szla]]</f>
        <v>71/2026</v>
      </c>
      <c r="D2529" s="6">
        <f>Table1[[#This Row],[Kelt_hó]]</f>
        <v>1</v>
      </c>
      <c r="E2529" t="str">
        <f>Table1[[#This Row],[Vevő]]</f>
        <v>INOTAL Alumínium és Salakfeldolgozó Zrt.</v>
      </c>
      <c r="F2529" t="str">
        <f>Table1[[#This Row],[Termékkör]]</f>
        <v>Textilkötelek hevederek</v>
      </c>
      <c r="G2529" s="4">
        <f>Table1[[#This Row],[SzumElad]]</f>
        <v>6336</v>
      </c>
      <c r="H2529" s="7">
        <f>Table1[[#This Row],[Jut_%]]</f>
        <v>3</v>
      </c>
      <c r="I2529" s="4">
        <f>Table1[[#This Row],[Jut]]</f>
        <v>190.08</v>
      </c>
      <c r="J2529" s="4">
        <f>Table1[[#This Row],[Column1]]</f>
        <v>0</v>
      </c>
    </row>
    <row r="2530" spans="1:10" hidden="1" x14ac:dyDescent="0.3">
      <c r="A2530" s="2" t="str">
        <f>Table1[[#This Row],[Befolyt]]</f>
        <v>i</v>
      </c>
      <c r="B2530" t="str">
        <f>Table1[[#This Row],[ÜK]]</f>
        <v>Molnár Ferenc</v>
      </c>
      <c r="C2530" s="3" t="str">
        <f>Table1[[#This Row],[Szla]]</f>
        <v>71/2026</v>
      </c>
      <c r="D2530" s="6">
        <f>Table1[[#This Row],[Kelt_hó]]</f>
        <v>1</v>
      </c>
      <c r="E2530" t="str">
        <f>Table1[[#This Row],[Vevő]]</f>
        <v>INOTAL Alumínium és Salakfeldolgozó Zrt.</v>
      </c>
      <c r="F2530" t="str">
        <f>Table1[[#This Row],[Termékkör]]</f>
        <v>Fuvar</v>
      </c>
      <c r="G2530" s="4">
        <f>Table1[[#This Row],[SzumElad]]</f>
        <v>0</v>
      </c>
      <c r="H2530" s="7">
        <f>Table1[[#This Row],[Jut_%]]</f>
        <v>0</v>
      </c>
      <c r="I2530" s="4">
        <f>Table1[[#This Row],[Jut]]</f>
        <v>0</v>
      </c>
      <c r="J2530" s="4">
        <f>Table1[[#This Row],[Column1]]</f>
        <v>0</v>
      </c>
    </row>
    <row r="2531" spans="1:10" hidden="1" x14ac:dyDescent="0.3">
      <c r="A2531" s="2" t="str">
        <f>Table1[[#This Row],[Befolyt]]</f>
        <v>i</v>
      </c>
      <c r="B2531" t="str">
        <f>Table1[[#This Row],[ÜK]]</f>
        <v>Négyesy Gábor</v>
      </c>
      <c r="C2531" s="3" t="str">
        <f>Table1[[#This Row],[Szla]]</f>
        <v>70/2026</v>
      </c>
      <c r="D2531" s="6">
        <f>Table1[[#This Row],[Kelt_hó]]</f>
        <v>1</v>
      </c>
      <c r="E2531" t="str">
        <f>Table1[[#This Row],[Vevő]]</f>
        <v>Budapesti Műszaki és Gazdaságtudományi Egyetem</v>
      </c>
      <c r="F2531" t="str">
        <f>Table1[[#This Row],[Termékkör]]</f>
        <v>Vizsgálat</v>
      </c>
      <c r="G2531" s="4">
        <f>Table1[[#This Row],[SzumElad]]</f>
        <v>25000</v>
      </c>
      <c r="H2531" s="7">
        <f>Table1[[#This Row],[Jut_%]]</f>
        <v>16</v>
      </c>
      <c r="I2531" s="4">
        <f>Table1[[#This Row],[Jut]]</f>
        <v>4000</v>
      </c>
      <c r="J2531" s="4">
        <f>Table1[[#This Row],[Column1]]</f>
        <v>0</v>
      </c>
    </row>
    <row r="2532" spans="1:10" hidden="1" x14ac:dyDescent="0.3">
      <c r="A2532" s="2" t="str">
        <f>Table1[[#This Row],[Befolyt]]</f>
        <v>i</v>
      </c>
      <c r="B2532" t="str">
        <f>Table1[[#This Row],[ÜK]]</f>
        <v>Négyesy Gábor</v>
      </c>
      <c r="C2532" s="3" t="str">
        <f>Table1[[#This Row],[Szla]]</f>
        <v>70/2026</v>
      </c>
      <c r="D2532" s="6">
        <f>Table1[[#This Row],[Kelt_hó]]</f>
        <v>1</v>
      </c>
      <c r="E2532" t="str">
        <f>Table1[[#This Row],[Vevő]]</f>
        <v>Budapesti Műszaki és Gazdaságtudományi Egyetem</v>
      </c>
      <c r="F2532" t="str">
        <f>Table1[[#This Row],[Termékkör]]</f>
        <v>Kiszállás</v>
      </c>
      <c r="G2532" s="4">
        <f>Table1[[#This Row],[SzumElad]]</f>
        <v>15000</v>
      </c>
      <c r="H2532" s="7">
        <f>Table1[[#This Row],[Jut_%]]</f>
        <v>0</v>
      </c>
      <c r="I2532" s="4">
        <f>Table1[[#This Row],[Jut]]</f>
        <v>0</v>
      </c>
      <c r="J2532" s="4">
        <f>Table1[[#This Row],[Column1]]</f>
        <v>0</v>
      </c>
    </row>
    <row r="2533" spans="1:10" hidden="1" x14ac:dyDescent="0.3">
      <c r="A2533" s="2" t="str">
        <f>Table1[[#This Row],[Befolyt]]</f>
        <v>i</v>
      </c>
      <c r="B2533" t="str">
        <f>Table1[[#This Row],[ÜK]]</f>
        <v>Négyesy Gábor</v>
      </c>
      <c r="C2533" s="3" t="str">
        <f>Table1[[#This Row],[Szla]]</f>
        <v>70/2026</v>
      </c>
      <c r="D2533" s="6">
        <f>Table1[[#This Row],[Kelt_hó]]</f>
        <v>1</v>
      </c>
      <c r="E2533" t="str">
        <f>Table1[[#This Row],[Vevő]]</f>
        <v>Budapesti Műszaki és Gazdaságtudományi Egyetem</v>
      </c>
      <c r="F2533" t="str">
        <f>Table1[[#This Row],[Termékkör]]</f>
        <v>Vizsgálat</v>
      </c>
      <c r="G2533" s="4">
        <f>Table1[[#This Row],[SzumElad]]</f>
        <v>25000</v>
      </c>
      <c r="H2533" s="7">
        <f>Table1[[#This Row],[Jut_%]]</f>
        <v>16</v>
      </c>
      <c r="I2533" s="4">
        <f>Table1[[#This Row],[Jut]]</f>
        <v>4000</v>
      </c>
      <c r="J2533" s="4">
        <f>Table1[[#This Row],[Column1]]</f>
        <v>0</v>
      </c>
    </row>
    <row r="2534" spans="1:10" hidden="1" x14ac:dyDescent="0.3">
      <c r="A2534" s="2" t="str">
        <f>Table1[[#This Row],[Befolyt]]</f>
        <v>i</v>
      </c>
      <c r="B2534" t="str">
        <f>Table1[[#This Row],[ÜK]]</f>
        <v>Négyesy Gábor</v>
      </c>
      <c r="C2534" s="3" t="str">
        <f>Table1[[#This Row],[Szla]]</f>
        <v>69/2026</v>
      </c>
      <c r="D2534" s="6">
        <f>Table1[[#This Row],[Kelt_hó]]</f>
        <v>1</v>
      </c>
      <c r="E2534" t="str">
        <f>Table1[[#This Row],[Vevő]]</f>
        <v>Inox-metall KKT.</v>
      </c>
      <c r="F2534" t="str">
        <f>Table1[[#This Row],[Termékkör]]</f>
        <v>Textilkötelek hevederek</v>
      </c>
      <c r="G2534" s="4">
        <f>Table1[[#This Row],[SzumElad]]</f>
        <v>12600</v>
      </c>
      <c r="H2534" s="7">
        <f>Table1[[#This Row],[Jut_%]]</f>
        <v>18.57</v>
      </c>
      <c r="I2534" s="4">
        <f>Table1[[#This Row],[Jut]]</f>
        <v>2339.8200000000002</v>
      </c>
      <c r="J2534" s="4">
        <f>Table1[[#This Row],[Column1]]</f>
        <v>1</v>
      </c>
    </row>
    <row r="2535" spans="1:10" hidden="1" x14ac:dyDescent="0.3">
      <c r="A2535" s="2" t="str">
        <f>Table1[[#This Row],[Befolyt]]</f>
        <v>i</v>
      </c>
      <c r="B2535" t="str">
        <f>Table1[[#This Row],[ÜK]]</f>
        <v>Simon Jenő</v>
      </c>
      <c r="C2535" s="3" t="str">
        <f>Table1[[#This Row],[Szla]]</f>
        <v>68/2026</v>
      </c>
      <c r="D2535" s="6">
        <f>Table1[[#This Row],[Kelt_hó]]</f>
        <v>1</v>
      </c>
      <c r="E2535" t="str">
        <f>Table1[[#This Row],[Vevő]]</f>
        <v>BPW-Hungária Kft.</v>
      </c>
      <c r="F2535" t="str">
        <f>Table1[[#This Row],[Termékkör]]</f>
        <v>Fuvar</v>
      </c>
      <c r="G2535" s="4">
        <f>Table1[[#This Row],[SzumElad]]</f>
        <v>18000</v>
      </c>
      <c r="H2535" s="7">
        <f>Table1[[#This Row],[Jut_%]]</f>
        <v>0</v>
      </c>
      <c r="I2535" s="4">
        <f>Table1[[#This Row],[Jut]]</f>
        <v>0</v>
      </c>
      <c r="J2535" s="4">
        <f>Table1[[#This Row],[Column1]]</f>
        <v>0</v>
      </c>
    </row>
    <row r="2536" spans="1:10" hidden="1" x14ac:dyDescent="0.3">
      <c r="A2536" s="2" t="str">
        <f>Table1[[#This Row],[Befolyt]]</f>
        <v>n</v>
      </c>
      <c r="B2536" t="str">
        <f>Table1[[#This Row],[ÜK]]</f>
        <v>Simon Jenő</v>
      </c>
      <c r="C2536" s="3" t="str">
        <f>Table1[[#This Row],[Szla]]</f>
        <v>67/2026</v>
      </c>
      <c r="D2536" s="6">
        <f>Table1[[#This Row],[Kelt_hó]]</f>
        <v>1</v>
      </c>
      <c r="E2536" t="str">
        <f>Table1[[#This Row],[Vevő]]</f>
        <v>BPW-Hungária Kft.</v>
      </c>
      <c r="F2536" t="str">
        <f>Table1[[#This Row],[Termékkör]]</f>
        <v>Fuvar</v>
      </c>
      <c r="G2536" s="4">
        <f>Table1[[#This Row],[SzumElad]]</f>
        <v>-18000</v>
      </c>
      <c r="H2536" s="7">
        <f>Table1[[#This Row],[Jut_%]]</f>
        <v>0</v>
      </c>
      <c r="I2536" s="4">
        <f>Table1[[#This Row],[Jut]]</f>
        <v>0</v>
      </c>
      <c r="J2536" s="4">
        <f>Table1[[#This Row],[Column1]]</f>
        <v>0</v>
      </c>
    </row>
    <row r="2537" spans="1:10" hidden="1" x14ac:dyDescent="0.3">
      <c r="A2537" s="2" t="str">
        <f>Table1[[#This Row],[Befolyt]]</f>
        <v>n</v>
      </c>
      <c r="B2537" t="str">
        <f>Table1[[#This Row],[ÜK]]</f>
        <v>Simon Jenő</v>
      </c>
      <c r="C2537" s="3" t="str">
        <f>Table1[[#This Row],[Szla]]</f>
        <v>66/2026</v>
      </c>
      <c r="D2537" s="6">
        <f>Table1[[#This Row],[Kelt_hó]]</f>
        <v>1</v>
      </c>
      <c r="E2537" t="str">
        <f>Table1[[#This Row],[Vevő]]</f>
        <v>BPW-Hungária Kft.</v>
      </c>
      <c r="F2537" t="str">
        <f>Table1[[#This Row],[Termékkör]]</f>
        <v>Fuvar</v>
      </c>
      <c r="G2537" s="4">
        <f>Table1[[#This Row],[SzumElad]]</f>
        <v>18000</v>
      </c>
      <c r="H2537" s="7">
        <f>Table1[[#This Row],[Jut_%]]</f>
        <v>0</v>
      </c>
      <c r="I2537" s="4">
        <f>Table1[[#This Row],[Jut]]</f>
        <v>0</v>
      </c>
      <c r="J2537" s="4">
        <f>Table1[[#This Row],[Column1]]</f>
        <v>0</v>
      </c>
    </row>
    <row r="2538" spans="1:10" hidden="1" x14ac:dyDescent="0.3">
      <c r="A2538" s="2" t="str">
        <f>Table1[[#This Row],[Befolyt]]</f>
        <v>i</v>
      </c>
      <c r="B2538" t="str">
        <f>Table1[[#This Row],[ÜK]]</f>
        <v>Négyesy Gábor</v>
      </c>
      <c r="C2538" s="3" t="str">
        <f>Table1[[#This Row],[Szla]]</f>
        <v>65/2026</v>
      </c>
      <c r="D2538" s="6">
        <f>Table1[[#This Row],[Kelt_hó]]</f>
        <v>1</v>
      </c>
      <c r="E2538" t="str">
        <f>Table1[[#This Row],[Vevő]]</f>
        <v>Falcon Builder Kft.</v>
      </c>
      <c r="F2538" t="str">
        <f>Table1[[#This Row],[Termékkör]]</f>
        <v>Egyéb</v>
      </c>
      <c r="G2538" s="4">
        <f>Table1[[#This Row],[SzumElad]]</f>
        <v>26000</v>
      </c>
      <c r="H2538" s="7">
        <f>Table1[[#This Row],[Jut_%]]</f>
        <v>0</v>
      </c>
      <c r="I2538" s="4">
        <f>Table1[[#This Row],[Jut]]</f>
        <v>0</v>
      </c>
      <c r="J2538" s="4">
        <f>Table1[[#This Row],[Column1]]</f>
        <v>0</v>
      </c>
    </row>
    <row r="2539" spans="1:10" hidden="1" x14ac:dyDescent="0.3">
      <c r="A2539" s="2" t="str">
        <f>Table1[[#This Row],[Befolyt]]</f>
        <v>i</v>
      </c>
      <c r="B2539" t="str">
        <f>Table1[[#This Row],[ÜK]]</f>
        <v>Négyesy Gábor</v>
      </c>
      <c r="C2539" s="3" t="str">
        <f>Table1[[#This Row],[Szla]]</f>
        <v>65/2026</v>
      </c>
      <c r="D2539" s="6">
        <f>Table1[[#This Row],[Kelt_hó]]</f>
        <v>1</v>
      </c>
      <c r="E2539" t="str">
        <f>Table1[[#This Row],[Vevő]]</f>
        <v>Falcon Builder Kft.</v>
      </c>
      <c r="F2539" t="str">
        <f>Table1[[#This Row],[Termékkör]]</f>
        <v>Darukötelek</v>
      </c>
      <c r="G2539" s="4">
        <f>Table1[[#This Row],[SzumElad]]</f>
        <v>302900</v>
      </c>
      <c r="H2539" s="7">
        <f>Table1[[#This Row],[Jut_%]]</f>
        <v>6.5</v>
      </c>
      <c r="I2539" s="4">
        <f>Table1[[#This Row],[Jut]]</f>
        <v>19688.5</v>
      </c>
      <c r="J2539" s="4">
        <f>Table1[[#This Row],[Column1]]</f>
        <v>0</v>
      </c>
    </row>
    <row r="2540" spans="1:10" hidden="1" x14ac:dyDescent="0.3">
      <c r="A2540" s="2" t="str">
        <f>Table1[[#This Row],[Befolyt]]</f>
        <v>i</v>
      </c>
      <c r="B2540" t="str">
        <f>Table1[[#This Row],[ÜK]]</f>
        <v>Négyesy Gábor</v>
      </c>
      <c r="C2540" s="3" t="str">
        <f>Table1[[#This Row],[Szla]]</f>
        <v>64/2026</v>
      </c>
      <c r="D2540" s="6">
        <f>Table1[[#This Row],[Kelt_hó]]</f>
        <v>1</v>
      </c>
      <c r="E2540" t="str">
        <f>Table1[[#This Row],[Vevő]]</f>
        <v>System Novum Innovatív Kft</v>
      </c>
      <c r="F2540" t="str">
        <f>Table1[[#This Row],[Termékkör]]</f>
        <v>Saját munka</v>
      </c>
      <c r="G2540" s="4">
        <f>Table1[[#This Row],[SzumElad]]</f>
        <v>2400</v>
      </c>
      <c r="H2540" s="7">
        <f>Table1[[#This Row],[Jut_%]]</f>
        <v>0</v>
      </c>
      <c r="I2540" s="4">
        <f>Table1[[#This Row],[Jut]]</f>
        <v>0</v>
      </c>
      <c r="J2540" s="4">
        <f>Table1[[#This Row],[Column1]]</f>
        <v>1</v>
      </c>
    </row>
    <row r="2541" spans="1:10" hidden="1" x14ac:dyDescent="0.3">
      <c r="A2541" s="2" t="str">
        <f>Table1[[#This Row],[Befolyt]]</f>
        <v>i</v>
      </c>
      <c r="B2541" t="str">
        <f>Table1[[#This Row],[ÜK]]</f>
        <v>Négyesy Gábor</v>
      </c>
      <c r="C2541" s="3" t="str">
        <f>Table1[[#This Row],[Szla]]</f>
        <v>64/2026</v>
      </c>
      <c r="D2541" s="6">
        <f>Table1[[#This Row],[Kelt_hó]]</f>
        <v>1</v>
      </c>
      <c r="E2541" t="str">
        <f>Table1[[#This Row],[Vevő]]</f>
        <v>System Novum Innovatív Kft</v>
      </c>
      <c r="F2541" t="str">
        <f>Table1[[#This Row],[Termékkör]]</f>
        <v>Vizsgálat</v>
      </c>
      <c r="G2541" s="4">
        <f>Table1[[#This Row],[SzumElad]]</f>
        <v>8500</v>
      </c>
      <c r="H2541" s="7">
        <f>Table1[[#This Row],[Jut_%]]</f>
        <v>10</v>
      </c>
      <c r="I2541" s="4">
        <f>Table1[[#This Row],[Jut]]</f>
        <v>850</v>
      </c>
      <c r="J2541" s="4">
        <f>Table1[[#This Row],[Column1]]</f>
        <v>1</v>
      </c>
    </row>
    <row r="2542" spans="1:10" hidden="1" x14ac:dyDescent="0.3">
      <c r="A2542" s="2" t="str">
        <f>Table1[[#This Row],[Befolyt]]</f>
        <v>i</v>
      </c>
      <c r="B2542" t="str">
        <f>Table1[[#This Row],[ÜK]]</f>
        <v>Négyesy Gábor</v>
      </c>
      <c r="C2542" s="3" t="str">
        <f>Table1[[#This Row],[Szla]]</f>
        <v>64/2026</v>
      </c>
      <c r="D2542" s="6">
        <f>Table1[[#This Row],[Kelt_hó]]</f>
        <v>1</v>
      </c>
      <c r="E2542" t="str">
        <f>Table1[[#This Row],[Vevő]]</f>
        <v>System Novum Innovatív Kft</v>
      </c>
      <c r="F2542" t="str">
        <f>Table1[[#This Row],[Termékkör]]</f>
        <v>Lánc függesztékek</v>
      </c>
      <c r="G2542" s="4">
        <f>Table1[[#This Row],[SzumElad]]</f>
        <v>1485</v>
      </c>
      <c r="H2542" s="7">
        <f>Table1[[#This Row],[Jut_%]]</f>
        <v>5</v>
      </c>
      <c r="I2542" s="4">
        <f>Table1[[#This Row],[Jut]]</f>
        <v>74.25</v>
      </c>
      <c r="J2542" s="4">
        <f>Table1[[#This Row],[Column1]]</f>
        <v>1</v>
      </c>
    </row>
    <row r="2543" spans="1:10" hidden="1" x14ac:dyDescent="0.3">
      <c r="A2543" s="2" t="str">
        <f>Table1[[#This Row],[Befolyt]]</f>
        <v>i</v>
      </c>
      <c r="B2543" t="str">
        <f>Table1[[#This Row],[ÜK]]</f>
        <v>Négyesy Gábor</v>
      </c>
      <c r="C2543" s="3" t="str">
        <f>Table1[[#This Row],[Szla]]</f>
        <v>64/2026</v>
      </c>
      <c r="D2543" s="6">
        <f>Table1[[#This Row],[Kelt_hó]]</f>
        <v>1</v>
      </c>
      <c r="E2543" t="str">
        <f>Table1[[#This Row],[Vevő]]</f>
        <v>System Novum Innovatív Kft</v>
      </c>
      <c r="F2543" t="str">
        <f>Table1[[#This Row],[Termékkör]]</f>
        <v>Lánc függesztékek</v>
      </c>
      <c r="G2543" s="4">
        <f>Table1[[#This Row],[SzumElad]]</f>
        <v>2740</v>
      </c>
      <c r="H2543" s="7">
        <f>Table1[[#This Row],[Jut_%]]</f>
        <v>13.99</v>
      </c>
      <c r="I2543" s="4">
        <f>Table1[[#This Row],[Jut]]</f>
        <v>383.32599999999996</v>
      </c>
      <c r="J2543" s="4">
        <f>Table1[[#This Row],[Column1]]</f>
        <v>1</v>
      </c>
    </row>
    <row r="2544" spans="1:10" hidden="1" x14ac:dyDescent="0.3">
      <c r="A2544" s="2" t="str">
        <f>Table1[[#This Row],[Befolyt]]</f>
        <v>i</v>
      </c>
      <c r="B2544" t="str">
        <f>Table1[[#This Row],[ÜK]]</f>
        <v>Négyesy Gábor</v>
      </c>
      <c r="C2544" s="3" t="str">
        <f>Table1[[#This Row],[Szla]]</f>
        <v>63/2026</v>
      </c>
      <c r="D2544" s="6">
        <f>Table1[[#This Row],[Kelt_hó]]</f>
        <v>1</v>
      </c>
      <c r="E2544" t="str">
        <f>Table1[[#This Row],[Vevő]]</f>
        <v>Tom-Ferr Zrt</v>
      </c>
      <c r="F2544" t="str">
        <f>Table1[[#This Row],[Termékkör]]</f>
        <v>Textilkötelek hevederek</v>
      </c>
      <c r="G2544" s="4">
        <f>Table1[[#This Row],[SzumElad]]</f>
        <v>21420</v>
      </c>
      <c r="H2544" s="7">
        <f>Table1[[#This Row],[Jut_%]]</f>
        <v>8.1999999999999993</v>
      </c>
      <c r="I2544" s="4">
        <f>Table1[[#This Row],[Jut]]</f>
        <v>1756.4399999999996</v>
      </c>
      <c r="J2544" s="4">
        <f>Table1[[#This Row],[Column1]]</f>
        <v>0</v>
      </c>
    </row>
    <row r="2545" spans="1:10" hidden="1" x14ac:dyDescent="0.3">
      <c r="A2545" s="2" t="str">
        <f>Table1[[#This Row],[Befolyt]]</f>
        <v>i</v>
      </c>
      <c r="B2545" t="str">
        <f>Table1[[#This Row],[ÜK]]</f>
        <v>Négyesy Gábor</v>
      </c>
      <c r="C2545" s="3" t="str">
        <f>Table1[[#This Row],[Szla]]</f>
        <v>62/2026</v>
      </c>
      <c r="D2545" s="6">
        <f>Table1[[#This Row],[Kelt_hó]]</f>
        <v>1</v>
      </c>
      <c r="E2545" t="str">
        <f>Table1[[#This Row],[Vevő]]</f>
        <v>Fitout Zrt</v>
      </c>
      <c r="F2545" t="str">
        <f>Table1[[#This Row],[Termékkör]]</f>
        <v>Textilkötelek hevederek</v>
      </c>
      <c r="G2545" s="4">
        <f>Table1[[#This Row],[SzumElad]]</f>
        <v>64000</v>
      </c>
      <c r="H2545" s="7">
        <f>Table1[[#This Row],[Jut_%]]</f>
        <v>13.75</v>
      </c>
      <c r="I2545" s="4">
        <f>Table1[[#This Row],[Jut]]</f>
        <v>8800</v>
      </c>
      <c r="J2545" s="4">
        <f>Table1[[#This Row],[Column1]]</f>
        <v>0</v>
      </c>
    </row>
    <row r="2546" spans="1:10" hidden="1" x14ac:dyDescent="0.3">
      <c r="A2546" s="2" t="str">
        <f>Table1[[#This Row],[Befolyt]]</f>
        <v>i</v>
      </c>
      <c r="B2546" t="str">
        <f>Table1[[#This Row],[ÜK]]</f>
        <v>Molnár Ferenc</v>
      </c>
      <c r="C2546" s="3" t="str">
        <f>Table1[[#This Row],[Szla]]</f>
        <v>61/2026</v>
      </c>
      <c r="D2546" s="6">
        <f>Table1[[#This Row],[Kelt_hó]]</f>
        <v>1</v>
      </c>
      <c r="E2546" t="str">
        <f>Table1[[#This Row],[Vevő]]</f>
        <v>TLC Kft.</v>
      </c>
      <c r="F2546" t="str">
        <f>Table1[[#This Row],[Termékkör]]</f>
        <v>Megfogók</v>
      </c>
      <c r="G2546" s="4">
        <f>Table1[[#This Row],[SzumElad]]</f>
        <v>1006020</v>
      </c>
      <c r="H2546" s="7">
        <f>Table1[[#This Row],[Jut_%]]</f>
        <v>2</v>
      </c>
      <c r="I2546" s="4">
        <f>Table1[[#This Row],[Jut]]</f>
        <v>20120.400000000001</v>
      </c>
      <c r="J2546" s="4">
        <f>Table1[[#This Row],[Column1]]</f>
        <v>0</v>
      </c>
    </row>
    <row r="2547" spans="1:10" hidden="1" x14ac:dyDescent="0.3">
      <c r="A2547" s="2" t="str">
        <f>Table1[[#This Row],[Befolyt]]</f>
        <v>i</v>
      </c>
      <c r="B2547" t="str">
        <f>Table1[[#This Row],[ÜK]]</f>
        <v>Molnár Ferenc</v>
      </c>
      <c r="C2547" s="3" t="str">
        <f>Table1[[#This Row],[Szla]]</f>
        <v>61/2026</v>
      </c>
      <c r="D2547" s="6">
        <f>Table1[[#This Row],[Kelt_hó]]</f>
        <v>1</v>
      </c>
      <c r="E2547" t="str">
        <f>Table1[[#This Row],[Vevő]]</f>
        <v>TLC Kft.</v>
      </c>
      <c r="F2547" t="str">
        <f>Table1[[#This Row],[Termékkör]]</f>
        <v>Fuvar</v>
      </c>
      <c r="G2547" s="4">
        <f>Table1[[#This Row],[SzumElad]]</f>
        <v>0</v>
      </c>
      <c r="H2547" s="7">
        <f>Table1[[#This Row],[Jut_%]]</f>
        <v>0</v>
      </c>
      <c r="I2547" s="4">
        <f>Table1[[#This Row],[Jut]]</f>
        <v>0</v>
      </c>
      <c r="J2547" s="4">
        <f>Table1[[#This Row],[Column1]]</f>
        <v>0</v>
      </c>
    </row>
    <row r="2548" spans="1:10" hidden="1" x14ac:dyDescent="0.3">
      <c r="A2548" s="2" t="str">
        <f>Table1[[#This Row],[Befolyt]]</f>
        <v>i</v>
      </c>
      <c r="B2548" t="str">
        <f>Table1[[#This Row],[ÜK]]</f>
        <v>Molnár Ferenc</v>
      </c>
      <c r="C2548" s="3" t="str">
        <f>Table1[[#This Row],[Szla]]</f>
        <v>60/2026</v>
      </c>
      <c r="D2548" s="6">
        <f>Table1[[#This Row],[Kelt_hó]]</f>
        <v>1</v>
      </c>
      <c r="E2548" t="str">
        <f>Table1[[#This Row],[Vevő]]</f>
        <v>TLC Kft.</v>
      </c>
      <c r="F2548" t="str">
        <f>Table1[[#This Row],[Termékkör]]</f>
        <v>Emelőmágnesek</v>
      </c>
      <c r="G2548" s="4">
        <f>Table1[[#This Row],[SzumElad]]</f>
        <v>95000</v>
      </c>
      <c r="H2548" s="7">
        <f>Table1[[#This Row],[Jut_%]]</f>
        <v>0.82</v>
      </c>
      <c r="I2548" s="4">
        <f>Table1[[#This Row],[Jut]]</f>
        <v>779</v>
      </c>
      <c r="J2548" s="4">
        <f>Table1[[#This Row],[Column1]]</f>
        <v>0</v>
      </c>
    </row>
    <row r="2549" spans="1:10" hidden="1" x14ac:dyDescent="0.3">
      <c r="A2549" s="2" t="str">
        <f>Table1[[#This Row],[Befolyt]]</f>
        <v>i</v>
      </c>
      <c r="B2549" t="str">
        <f>Table1[[#This Row],[ÜK]]</f>
        <v>Molnár Ferenc</v>
      </c>
      <c r="C2549" s="3" t="str">
        <f>Table1[[#This Row],[Szla]]</f>
        <v>59/2026</v>
      </c>
      <c r="D2549" s="6">
        <f>Table1[[#This Row],[Kelt_hó]]</f>
        <v>1</v>
      </c>
      <c r="E2549" t="str">
        <f>Table1[[#This Row],[Vevő]]</f>
        <v>TLC Kft.</v>
      </c>
      <c r="F2549" t="str">
        <f>Table1[[#This Row],[Termékkör]]</f>
        <v>Megfogók</v>
      </c>
      <c r="G2549" s="4">
        <f>Table1[[#This Row],[SzumElad]]</f>
        <v>503010</v>
      </c>
      <c r="H2549" s="7">
        <f>Table1[[#This Row],[Jut_%]]</f>
        <v>2</v>
      </c>
      <c r="I2549" s="4">
        <f>Table1[[#This Row],[Jut]]</f>
        <v>10060.200000000001</v>
      </c>
      <c r="J2549" s="4">
        <f>Table1[[#This Row],[Column1]]</f>
        <v>0</v>
      </c>
    </row>
    <row r="2550" spans="1:10" hidden="1" x14ac:dyDescent="0.3">
      <c r="A2550" s="2" t="str">
        <f>Table1[[#This Row],[Befolyt]]</f>
        <v>i</v>
      </c>
      <c r="B2550" t="str">
        <f>Table1[[#This Row],[ÜK]]</f>
        <v>Molnár Ferenc</v>
      </c>
      <c r="C2550" s="3" t="str">
        <f>Table1[[#This Row],[Szla]]</f>
        <v>58/2026</v>
      </c>
      <c r="D2550" s="6">
        <f>Table1[[#This Row],[Kelt_hó]]</f>
        <v>1</v>
      </c>
      <c r="E2550" t="str">
        <f>Table1[[#This Row],[Vevő]]</f>
        <v>Nico-Technika Kft.</v>
      </c>
      <c r="F2550" t="str">
        <f>Table1[[#This Row],[Termékkör]]</f>
        <v>Emelőmágnesek</v>
      </c>
      <c r="G2550" s="4">
        <f>Table1[[#This Row],[SzumElad]]</f>
        <v>176000</v>
      </c>
      <c r="H2550" s="7">
        <f>Table1[[#This Row],[Jut_%]]</f>
        <v>4</v>
      </c>
      <c r="I2550" s="4">
        <f>Table1[[#This Row],[Jut]]</f>
        <v>7040</v>
      </c>
      <c r="J2550" s="4">
        <f>Table1[[#This Row],[Column1]]</f>
        <v>0</v>
      </c>
    </row>
    <row r="2551" spans="1:10" hidden="1" x14ac:dyDescent="0.3">
      <c r="A2551" s="2" t="str">
        <f>Table1[[#This Row],[Befolyt]]</f>
        <v>i</v>
      </c>
      <c r="B2551" t="str">
        <f>Table1[[#This Row],[ÜK]]</f>
        <v>Molnár Ferenc</v>
      </c>
      <c r="C2551" s="3" t="str">
        <f>Table1[[#This Row],[Szla]]</f>
        <v>58/2026</v>
      </c>
      <c r="D2551" s="6">
        <f>Table1[[#This Row],[Kelt_hó]]</f>
        <v>1</v>
      </c>
      <c r="E2551" t="str">
        <f>Table1[[#This Row],[Vevő]]</f>
        <v>Nico-Technika Kft.</v>
      </c>
      <c r="F2551" t="str">
        <f>Table1[[#This Row],[Termékkör]]</f>
        <v>Fuvar</v>
      </c>
      <c r="G2551" s="4">
        <f>Table1[[#This Row],[SzumElad]]</f>
        <v>3000</v>
      </c>
      <c r="H2551" s="7">
        <f>Table1[[#This Row],[Jut_%]]</f>
        <v>0</v>
      </c>
      <c r="I2551" s="4">
        <f>Table1[[#This Row],[Jut]]</f>
        <v>0</v>
      </c>
      <c r="J2551" s="4">
        <f>Table1[[#This Row],[Column1]]</f>
        <v>0</v>
      </c>
    </row>
    <row r="2552" spans="1:10" hidden="1" x14ac:dyDescent="0.3">
      <c r="A2552" s="2" t="str">
        <f>Table1[[#This Row],[Befolyt]]</f>
        <v>n</v>
      </c>
      <c r="B2552" t="str">
        <f>Table1[[#This Row],[ÜK]]</f>
        <v>Molnár Ferenc</v>
      </c>
      <c r="C2552" s="3" t="str">
        <f>Table1[[#This Row],[Szla]]</f>
        <v>57/2026</v>
      </c>
      <c r="D2552" s="6">
        <f>Table1[[#This Row],[Kelt_hó]]</f>
        <v>1</v>
      </c>
      <c r="E2552" t="str">
        <f>Table1[[#This Row],[Vevő]]</f>
        <v>Nico-Technika Kft.</v>
      </c>
      <c r="F2552" t="str">
        <f>Table1[[#This Row],[Termékkör]]</f>
        <v>Emelőmágnesek</v>
      </c>
      <c r="G2552" s="4">
        <f>Table1[[#This Row],[SzumElad]]</f>
        <v>-176000</v>
      </c>
      <c r="H2552" s="7">
        <f>Table1[[#This Row],[Jut_%]]</f>
        <v>4</v>
      </c>
      <c r="I2552" s="4">
        <f>Table1[[#This Row],[Jut]]</f>
        <v>-7040</v>
      </c>
      <c r="J2552" s="4">
        <f>Table1[[#This Row],[Column1]]</f>
        <v>0</v>
      </c>
    </row>
    <row r="2553" spans="1:10" hidden="1" x14ac:dyDescent="0.3">
      <c r="A2553" s="2" t="str">
        <f>Table1[[#This Row],[Befolyt]]</f>
        <v>n</v>
      </c>
      <c r="B2553" t="str">
        <f>Table1[[#This Row],[ÜK]]</f>
        <v>Molnár Ferenc</v>
      </c>
      <c r="C2553" s="3" t="str">
        <f>Table1[[#This Row],[Szla]]</f>
        <v>57/2026</v>
      </c>
      <c r="D2553" s="6">
        <f>Table1[[#This Row],[Kelt_hó]]</f>
        <v>1</v>
      </c>
      <c r="E2553" t="str">
        <f>Table1[[#This Row],[Vevő]]</f>
        <v>Nico-Technika Kft.</v>
      </c>
      <c r="F2553" t="str">
        <f>Table1[[#This Row],[Termékkör]]</f>
        <v>Fuvar</v>
      </c>
      <c r="G2553" s="4">
        <f>Table1[[#This Row],[SzumElad]]</f>
        <v>-3000</v>
      </c>
      <c r="H2553" s="7">
        <f>Table1[[#This Row],[Jut_%]]</f>
        <v>0</v>
      </c>
      <c r="I2553" s="4">
        <f>Table1[[#This Row],[Jut]]</f>
        <v>0</v>
      </c>
      <c r="J2553" s="4">
        <f>Table1[[#This Row],[Column1]]</f>
        <v>0</v>
      </c>
    </row>
    <row r="2554" spans="1:10" hidden="1" x14ac:dyDescent="0.3">
      <c r="A2554" s="2" t="str">
        <f>Table1[[#This Row],[Befolyt]]</f>
        <v>n</v>
      </c>
      <c r="B2554" t="str">
        <f>Table1[[#This Row],[ÜK]]</f>
        <v>Molnár Ferenc</v>
      </c>
      <c r="C2554" s="3" t="str">
        <f>Table1[[#This Row],[Szla]]</f>
        <v>56/2026</v>
      </c>
      <c r="D2554" s="6">
        <f>Table1[[#This Row],[Kelt_hó]]</f>
        <v>1</v>
      </c>
      <c r="E2554" t="str">
        <f>Table1[[#This Row],[Vevő]]</f>
        <v>Nico-Technika Kft.</v>
      </c>
      <c r="F2554" t="str">
        <f>Table1[[#This Row],[Termékkör]]</f>
        <v>Emelőmágnesek</v>
      </c>
      <c r="G2554" s="4">
        <f>Table1[[#This Row],[SzumElad]]</f>
        <v>176000</v>
      </c>
      <c r="H2554" s="7">
        <f>Table1[[#This Row],[Jut_%]]</f>
        <v>4</v>
      </c>
      <c r="I2554" s="4">
        <f>Table1[[#This Row],[Jut]]</f>
        <v>7040</v>
      </c>
      <c r="J2554" s="4">
        <f>Table1[[#This Row],[Column1]]</f>
        <v>0</v>
      </c>
    </row>
    <row r="2555" spans="1:10" hidden="1" x14ac:dyDescent="0.3">
      <c r="A2555" s="2" t="str">
        <f>Table1[[#This Row],[Befolyt]]</f>
        <v>n</v>
      </c>
      <c r="B2555" t="str">
        <f>Table1[[#This Row],[ÜK]]</f>
        <v>Molnár Ferenc</v>
      </c>
      <c r="C2555" s="3" t="str">
        <f>Table1[[#This Row],[Szla]]</f>
        <v>56/2026</v>
      </c>
      <c r="D2555" s="6">
        <f>Table1[[#This Row],[Kelt_hó]]</f>
        <v>1</v>
      </c>
      <c r="E2555" t="str">
        <f>Table1[[#This Row],[Vevő]]</f>
        <v>Nico-Technika Kft.</v>
      </c>
      <c r="F2555" t="str">
        <f>Table1[[#This Row],[Termékkör]]</f>
        <v>Fuvar</v>
      </c>
      <c r="G2555" s="4">
        <f>Table1[[#This Row],[SzumElad]]</f>
        <v>3000</v>
      </c>
      <c r="H2555" s="7">
        <f>Table1[[#This Row],[Jut_%]]</f>
        <v>0</v>
      </c>
      <c r="I2555" s="4">
        <f>Table1[[#This Row],[Jut]]</f>
        <v>0</v>
      </c>
      <c r="J2555" s="4">
        <f>Table1[[#This Row],[Column1]]</f>
        <v>0</v>
      </c>
    </row>
    <row r="2556" spans="1:10" hidden="1" x14ac:dyDescent="0.3">
      <c r="A2556" s="2" t="str">
        <f>Table1[[#This Row],[Befolyt]]</f>
        <v>i</v>
      </c>
      <c r="B2556" t="str">
        <f>Table1[[#This Row],[ÜK]]</f>
        <v>Molnár Ferenc</v>
      </c>
      <c r="C2556" s="3" t="str">
        <f>Table1[[#This Row],[Szla]]</f>
        <v>55/2026</v>
      </c>
      <c r="D2556" s="6">
        <f>Table1[[#This Row],[Kelt_hó]]</f>
        <v>1</v>
      </c>
      <c r="E2556" t="str">
        <f>Table1[[#This Row],[Vevő]]</f>
        <v>BDI Hungary Kft.</v>
      </c>
      <c r="F2556" t="str">
        <f>Table1[[#This Row],[Termékkör]]</f>
        <v>Kapcsolóelemek</v>
      </c>
      <c r="G2556" s="4">
        <f>Table1[[#This Row],[SzumElad]]</f>
        <v>4680</v>
      </c>
      <c r="H2556" s="7">
        <f>Table1[[#This Row],[Jut_%]]</f>
        <v>1</v>
      </c>
      <c r="I2556" s="4">
        <f>Table1[[#This Row],[Jut]]</f>
        <v>46.8</v>
      </c>
      <c r="J2556" s="4">
        <f>Table1[[#This Row],[Column1]]</f>
        <v>0</v>
      </c>
    </row>
    <row r="2557" spans="1:10" hidden="1" x14ac:dyDescent="0.3">
      <c r="A2557" s="2" t="str">
        <f>Table1[[#This Row],[Befolyt]]</f>
        <v>i</v>
      </c>
      <c r="B2557" t="str">
        <f>Table1[[#This Row],[ÜK]]</f>
        <v>Molnár Ferenc</v>
      </c>
      <c r="C2557" s="3" t="str">
        <f>Table1[[#This Row],[Szla]]</f>
        <v>55/2026</v>
      </c>
      <c r="D2557" s="6">
        <f>Table1[[#This Row],[Kelt_hó]]</f>
        <v>1</v>
      </c>
      <c r="E2557" t="str">
        <f>Table1[[#This Row],[Vevő]]</f>
        <v>BDI Hungary Kft.</v>
      </c>
      <c r="F2557" t="str">
        <f>Table1[[#This Row],[Termékkör]]</f>
        <v>Fuvar</v>
      </c>
      <c r="G2557" s="4">
        <f>Table1[[#This Row],[SzumElad]]</f>
        <v>0</v>
      </c>
      <c r="H2557" s="7">
        <f>Table1[[#This Row],[Jut_%]]</f>
        <v>0</v>
      </c>
      <c r="I2557" s="4">
        <f>Table1[[#This Row],[Jut]]</f>
        <v>0</v>
      </c>
      <c r="J2557" s="4">
        <f>Table1[[#This Row],[Column1]]</f>
        <v>0</v>
      </c>
    </row>
    <row r="2558" spans="1:10" x14ac:dyDescent="0.3">
      <c r="A2558" s="2" t="str">
        <f>Table1[[#This Row],[Befolyt]]</f>
        <v>i</v>
      </c>
      <c r="B2558" t="str">
        <f>Table1[[#This Row],[ÜK]]</f>
        <v>Bálint Miklós</v>
      </c>
      <c r="C2558" s="3" t="str">
        <f>Table1[[#This Row],[Szla]]</f>
        <v>54/2026</v>
      </c>
      <c r="D2558" s="6">
        <f>Table1[[#This Row],[Kelt_hó]]</f>
        <v>1</v>
      </c>
      <c r="E2558" t="str">
        <f>Table1[[#This Row],[Vevő]]</f>
        <v>Viessmann Technika Dombóvár Kft.</v>
      </c>
      <c r="F2558" t="str">
        <f>Table1[[#This Row],[Termékkör]]</f>
        <v>Lánc függesztékek</v>
      </c>
      <c r="G2558" s="4">
        <f>Table1[[#This Row],[SzumElad]]</f>
        <v>45200</v>
      </c>
      <c r="H2558" s="7">
        <f>Table1[[#This Row],[Jut_%]]</f>
        <v>12.43</v>
      </c>
      <c r="I2558" s="4">
        <f>Table1[[#This Row],[Jut]]</f>
        <v>5618.36</v>
      </c>
      <c r="J2558" s="4">
        <f>Table1[[#This Row],[Column1]]</f>
        <v>0</v>
      </c>
    </row>
    <row r="2559" spans="1:10" x14ac:dyDescent="0.3">
      <c r="A2559" s="2" t="str">
        <f>Table1[[#This Row],[Befolyt]]</f>
        <v>i</v>
      </c>
      <c r="B2559" t="str">
        <f>Table1[[#This Row],[ÜK]]</f>
        <v>Bálint Miklós</v>
      </c>
      <c r="C2559" s="3" t="str">
        <f>Table1[[#This Row],[Szla]]</f>
        <v>54/2026</v>
      </c>
      <c r="D2559" s="6">
        <f>Table1[[#This Row],[Kelt_hó]]</f>
        <v>1</v>
      </c>
      <c r="E2559" t="str">
        <f>Table1[[#This Row],[Vevő]]</f>
        <v>Viessmann Technika Dombóvár Kft.</v>
      </c>
      <c r="F2559" t="str">
        <f>Table1[[#This Row],[Termékkör]]</f>
        <v>Lánc függesztékek</v>
      </c>
      <c r="G2559" s="4">
        <f>Table1[[#This Row],[SzumElad]]</f>
        <v>19600</v>
      </c>
      <c r="H2559" s="7">
        <f>Table1[[#This Row],[Jut_%]]</f>
        <v>12.21</v>
      </c>
      <c r="I2559" s="4">
        <f>Table1[[#This Row],[Jut]]</f>
        <v>2393.1600000000003</v>
      </c>
      <c r="J2559" s="4">
        <f>Table1[[#This Row],[Column1]]</f>
        <v>0</v>
      </c>
    </row>
    <row r="2560" spans="1:10" x14ac:dyDescent="0.3">
      <c r="A2560" s="2" t="str">
        <f>Table1[[#This Row],[Befolyt]]</f>
        <v>i</v>
      </c>
      <c r="B2560" t="str">
        <f>Table1[[#This Row],[ÜK]]</f>
        <v>Bálint Miklós</v>
      </c>
      <c r="C2560" s="3" t="str">
        <f>Table1[[#This Row],[Szla]]</f>
        <v>54/2026</v>
      </c>
      <c r="D2560" s="6">
        <f>Table1[[#This Row],[Kelt_hó]]</f>
        <v>1</v>
      </c>
      <c r="E2560" t="str">
        <f>Table1[[#This Row],[Vevő]]</f>
        <v>Viessmann Technika Dombóvár Kft.</v>
      </c>
      <c r="F2560" t="str">
        <f>Table1[[#This Row],[Termékkör]]</f>
        <v>Lánc függesztékek</v>
      </c>
      <c r="G2560" s="4">
        <f>Table1[[#This Row],[SzumElad]]</f>
        <v>18100</v>
      </c>
      <c r="H2560" s="7">
        <f>Table1[[#This Row],[Jut_%]]</f>
        <v>13.12</v>
      </c>
      <c r="I2560" s="4">
        <f>Table1[[#This Row],[Jut]]</f>
        <v>2374.7199999999998</v>
      </c>
      <c r="J2560" s="4">
        <f>Table1[[#This Row],[Column1]]</f>
        <v>0</v>
      </c>
    </row>
    <row r="2561" spans="1:10" x14ac:dyDescent="0.3">
      <c r="A2561" s="2" t="str">
        <f>Table1[[#This Row],[Befolyt]]</f>
        <v>i</v>
      </c>
      <c r="B2561" t="str">
        <f>Table1[[#This Row],[ÜK]]</f>
        <v>Bálint Miklós</v>
      </c>
      <c r="C2561" s="3" t="str">
        <f>Table1[[#This Row],[Szla]]</f>
        <v>54/2026</v>
      </c>
      <c r="D2561" s="6">
        <f>Table1[[#This Row],[Kelt_hó]]</f>
        <v>1</v>
      </c>
      <c r="E2561" t="str">
        <f>Table1[[#This Row],[Vevő]]</f>
        <v>Viessmann Technika Dombóvár Kft.</v>
      </c>
      <c r="F2561" t="str">
        <f>Table1[[#This Row],[Termékkör]]</f>
        <v>Lánc függesztékek</v>
      </c>
      <c r="G2561" s="4">
        <f>Table1[[#This Row],[SzumElad]]</f>
        <v>29200</v>
      </c>
      <c r="H2561" s="7">
        <f>Table1[[#This Row],[Jut_%]]</f>
        <v>7.88</v>
      </c>
      <c r="I2561" s="4">
        <f>Table1[[#This Row],[Jut]]</f>
        <v>2300.96</v>
      </c>
      <c r="J2561" s="4">
        <f>Table1[[#This Row],[Column1]]</f>
        <v>0</v>
      </c>
    </row>
    <row r="2562" spans="1:10" x14ac:dyDescent="0.3">
      <c r="A2562" s="2" t="str">
        <f>Table1[[#This Row],[Befolyt]]</f>
        <v>i</v>
      </c>
      <c r="B2562" t="str">
        <f>Table1[[#This Row],[ÜK]]</f>
        <v>Bálint Miklós</v>
      </c>
      <c r="C2562" s="3" t="str">
        <f>Table1[[#This Row],[Szla]]</f>
        <v>54/2026</v>
      </c>
      <c r="D2562" s="6">
        <f>Table1[[#This Row],[Kelt_hó]]</f>
        <v>1</v>
      </c>
      <c r="E2562" t="str">
        <f>Table1[[#This Row],[Vevő]]</f>
        <v>Viessmann Technika Dombóvár Kft.</v>
      </c>
      <c r="F2562" t="str">
        <f>Table1[[#This Row],[Termékkör]]</f>
        <v>Lánc függesztékek</v>
      </c>
      <c r="G2562" s="4">
        <f>Table1[[#This Row],[SzumElad]]</f>
        <v>44000</v>
      </c>
      <c r="H2562" s="7">
        <f>Table1[[#This Row],[Jut_%]]</f>
        <v>7.61</v>
      </c>
      <c r="I2562" s="4">
        <f>Table1[[#This Row],[Jut]]</f>
        <v>3348.4</v>
      </c>
      <c r="J2562" s="4">
        <f>Table1[[#This Row],[Column1]]</f>
        <v>0</v>
      </c>
    </row>
    <row r="2563" spans="1:10" x14ac:dyDescent="0.3">
      <c r="A2563" s="2" t="str">
        <f>Table1[[#This Row],[Befolyt]]</f>
        <v>i</v>
      </c>
      <c r="B2563" t="str">
        <f>Table1[[#This Row],[ÜK]]</f>
        <v>Bálint Miklós</v>
      </c>
      <c r="C2563" s="3" t="str">
        <f>Table1[[#This Row],[Szla]]</f>
        <v>54/2026</v>
      </c>
      <c r="D2563" s="6">
        <f>Table1[[#This Row],[Kelt_hó]]</f>
        <v>1</v>
      </c>
      <c r="E2563" t="str">
        <f>Table1[[#This Row],[Vevő]]</f>
        <v>Viessmann Technika Dombóvár Kft.</v>
      </c>
      <c r="F2563" t="str">
        <f>Table1[[#This Row],[Termékkör]]</f>
        <v>Fuvar</v>
      </c>
      <c r="G2563" s="4">
        <f>Table1[[#This Row],[SzumElad]]</f>
        <v>0</v>
      </c>
      <c r="H2563" s="7">
        <f>Table1[[#This Row],[Jut_%]]</f>
        <v>0</v>
      </c>
      <c r="I2563" s="4">
        <f>Table1[[#This Row],[Jut]]</f>
        <v>0</v>
      </c>
      <c r="J2563" s="4">
        <f>Table1[[#This Row],[Column1]]</f>
        <v>0</v>
      </c>
    </row>
    <row r="2564" spans="1:10" hidden="1" x14ac:dyDescent="0.3">
      <c r="A2564" s="2" t="str">
        <f>Table1[[#This Row],[Befolyt]]</f>
        <v>i</v>
      </c>
      <c r="B2564" t="str">
        <f>Table1[[#This Row],[ÜK]]</f>
        <v>Horváth István.</v>
      </c>
      <c r="C2564" s="3" t="str">
        <f>Table1[[#This Row],[Szla]]</f>
        <v>53/2026</v>
      </c>
      <c r="D2564" s="6">
        <f>Table1[[#This Row],[Kelt_hó]]</f>
        <v>1</v>
      </c>
      <c r="E2564" t="str">
        <f>Table1[[#This Row],[Vevő]]</f>
        <v>ÓAM Ózdi Acélművek Kft.</v>
      </c>
      <c r="F2564" t="str">
        <f>Table1[[#This Row],[Termékkör]]</f>
        <v>Emelőgép szolgáltatások</v>
      </c>
      <c r="G2564" s="4">
        <f>Table1[[#This Row],[SzumElad]]</f>
        <v>0</v>
      </c>
      <c r="H2564" s="7">
        <f>Table1[[#This Row],[Jut_%]]</f>
        <v>0</v>
      </c>
      <c r="I2564" s="4">
        <f>Table1[[#This Row],[Jut]]</f>
        <v>0</v>
      </c>
      <c r="J2564" s="4">
        <f>Table1[[#This Row],[Column1]]</f>
        <v>0</v>
      </c>
    </row>
    <row r="2565" spans="1:10" hidden="1" x14ac:dyDescent="0.3">
      <c r="A2565" s="2" t="str">
        <f>Table1[[#This Row],[Befolyt]]</f>
        <v>i</v>
      </c>
      <c r="B2565" t="str">
        <f>Table1[[#This Row],[ÜK]]</f>
        <v>Horváth István.</v>
      </c>
      <c r="C2565" s="3" t="str">
        <f>Table1[[#This Row],[Szla]]</f>
        <v>53/2026</v>
      </c>
      <c r="D2565" s="6">
        <f>Table1[[#This Row],[Kelt_hó]]</f>
        <v>1</v>
      </c>
      <c r="E2565" t="str">
        <f>Table1[[#This Row],[Vevő]]</f>
        <v>ÓAM Ózdi Acélművek Kft.</v>
      </c>
      <c r="F2565" t="str">
        <f>Table1[[#This Row],[Termékkör]]</f>
        <v>Emelőberendezések</v>
      </c>
      <c r="G2565" s="4">
        <f>Table1[[#This Row],[SzumElad]]</f>
        <v>119264.73</v>
      </c>
      <c r="H2565" s="7">
        <f>Table1[[#This Row],[Jut_%]]</f>
        <v>4</v>
      </c>
      <c r="I2565" s="4">
        <f>Table1[[#This Row],[Jut]]</f>
        <v>4770.5891999999994</v>
      </c>
      <c r="J2565" s="4">
        <f>Table1[[#This Row],[Column1]]</f>
        <v>0</v>
      </c>
    </row>
    <row r="2566" spans="1:10" hidden="1" x14ac:dyDescent="0.3">
      <c r="A2566" s="2" t="str">
        <f>Table1[[#This Row],[Befolyt]]</f>
        <v>i</v>
      </c>
      <c r="B2566" t="str">
        <f>Table1[[#This Row],[ÜK]]</f>
        <v>Horváth István</v>
      </c>
      <c r="C2566" s="3" t="str">
        <f>Table1[[#This Row],[Szla]]</f>
        <v>52/2026</v>
      </c>
      <c r="D2566" s="6">
        <f>Table1[[#This Row],[Kelt_hó]]</f>
        <v>1</v>
      </c>
      <c r="E2566" t="str">
        <f>Table1[[#This Row],[Vevő]]</f>
        <v>BFB plus Kft.</v>
      </c>
      <c r="F2566" t="str">
        <f>Table1[[#This Row],[Termékkör]]</f>
        <v>Előleg</v>
      </c>
      <c r="G2566" s="4">
        <f>Table1[[#This Row],[SzumElad]]</f>
        <v>0</v>
      </c>
      <c r="H2566" s="7">
        <f>Table1[[#This Row],[Jut_%]]</f>
        <v>0</v>
      </c>
      <c r="I2566" s="4">
        <f>Table1[[#This Row],[Jut]]</f>
        <v>0</v>
      </c>
      <c r="J2566" s="4">
        <f>Table1[[#This Row],[Column1]]</f>
        <v>1</v>
      </c>
    </row>
    <row r="2567" spans="1:10" hidden="1" x14ac:dyDescent="0.3">
      <c r="A2567" s="2" t="str">
        <f>Table1[[#This Row],[Befolyt]]</f>
        <v>i</v>
      </c>
      <c r="B2567" t="str">
        <f>Table1[[#This Row],[ÜK]]</f>
        <v>Horváth István</v>
      </c>
      <c r="C2567" s="3" t="str">
        <f>Table1[[#This Row],[Szla]]</f>
        <v>52/2026</v>
      </c>
      <c r="D2567" s="6">
        <f>Table1[[#This Row],[Kelt_hó]]</f>
        <v>1</v>
      </c>
      <c r="E2567" t="str">
        <f>Table1[[#This Row],[Vevő]]</f>
        <v>BFB plus Kft.</v>
      </c>
      <c r="F2567" t="str">
        <f>Table1[[#This Row],[Termékkör]]</f>
        <v>Emelőgép szolgáltatások</v>
      </c>
      <c r="G2567" s="4">
        <f>Table1[[#This Row],[SzumElad]]</f>
        <v>0</v>
      </c>
      <c r="H2567" s="7">
        <f>Table1[[#This Row],[Jut_%]]</f>
        <v>0</v>
      </c>
      <c r="I2567" s="4">
        <f>Table1[[#This Row],[Jut]]</f>
        <v>0</v>
      </c>
      <c r="J2567" s="4">
        <f>Table1[[#This Row],[Column1]]</f>
        <v>1</v>
      </c>
    </row>
    <row r="2568" spans="1:10" hidden="1" x14ac:dyDescent="0.3">
      <c r="A2568" s="2" t="str">
        <f>Table1[[#This Row],[Befolyt]]</f>
        <v>i</v>
      </c>
      <c r="B2568" t="str">
        <f>Table1[[#This Row],[ÜK]]</f>
        <v>Horváth István</v>
      </c>
      <c r="C2568" s="3" t="str">
        <f>Table1[[#This Row],[Szla]]</f>
        <v>52/2026</v>
      </c>
      <c r="D2568" s="6">
        <f>Table1[[#This Row],[Kelt_hó]]</f>
        <v>1</v>
      </c>
      <c r="E2568" t="str">
        <f>Table1[[#This Row],[Vevő]]</f>
        <v>BFB plus Kft.</v>
      </c>
      <c r="F2568" t="str">
        <f>Table1[[#This Row],[Termékkör]]</f>
        <v>Emelőberendezések</v>
      </c>
      <c r="G2568" s="4">
        <f>Table1[[#This Row],[SzumElad]]</f>
        <v>22100</v>
      </c>
      <c r="H2568" s="7">
        <f>Table1[[#This Row],[Jut_%]]</f>
        <v>4</v>
      </c>
      <c r="I2568" s="4">
        <f>Table1[[#This Row],[Jut]]</f>
        <v>884</v>
      </c>
      <c r="J2568" s="4">
        <f>Table1[[#This Row],[Column1]]</f>
        <v>1</v>
      </c>
    </row>
    <row r="2569" spans="1:10" x14ac:dyDescent="0.3">
      <c r="A2569" s="2" t="str">
        <f>Table1[[#This Row],[Befolyt]]</f>
        <v>i</v>
      </c>
      <c r="B2569" t="str">
        <f>Table1[[#This Row],[ÜK]]</f>
        <v>Bálint Miklós</v>
      </c>
      <c r="C2569" s="3" t="str">
        <f>Table1[[#This Row],[Szla]]</f>
        <v>51/2026</v>
      </c>
      <c r="D2569" s="6">
        <f>Table1[[#This Row],[Kelt_hó]]</f>
        <v>1</v>
      </c>
      <c r="E2569" t="str">
        <f>Table1[[#This Row],[Vevő]]</f>
        <v>Kaposcsavar Kft.</v>
      </c>
      <c r="F2569" t="str">
        <f>Table1[[#This Row],[Termékkör]]</f>
        <v>Textilkötelek hevederek</v>
      </c>
      <c r="G2569" s="4">
        <f>Table1[[#This Row],[SzumElad]]</f>
        <v>3580</v>
      </c>
      <c r="H2569" s="7">
        <f>Table1[[#This Row],[Jut_%]]</f>
        <v>6.02</v>
      </c>
      <c r="I2569" s="4">
        <f>Table1[[#This Row],[Jut]]</f>
        <v>215.51599999999999</v>
      </c>
      <c r="J2569" s="4">
        <f>Table1[[#This Row],[Column1]]</f>
        <v>1</v>
      </c>
    </row>
    <row r="2570" spans="1:10" x14ac:dyDescent="0.3">
      <c r="A2570" s="2" t="str">
        <f>Table1[[#This Row],[Befolyt]]</f>
        <v>i</v>
      </c>
      <c r="B2570" t="str">
        <f>Table1[[#This Row],[ÜK]]</f>
        <v>Bálint Miklós</v>
      </c>
      <c r="C2570" s="3" t="str">
        <f>Table1[[#This Row],[Szla]]</f>
        <v>51/2026</v>
      </c>
      <c r="D2570" s="6">
        <f>Table1[[#This Row],[Kelt_hó]]</f>
        <v>1</v>
      </c>
      <c r="E2570" t="str">
        <f>Table1[[#This Row],[Vevő]]</f>
        <v>Kaposcsavar Kft.</v>
      </c>
      <c r="F2570" t="str">
        <f>Table1[[#This Row],[Termékkör]]</f>
        <v>Fuvar</v>
      </c>
      <c r="G2570" s="4">
        <f>Table1[[#This Row],[SzumElad]]</f>
        <v>0</v>
      </c>
      <c r="H2570" s="7">
        <f>Table1[[#This Row],[Jut_%]]</f>
        <v>0</v>
      </c>
      <c r="I2570" s="4">
        <f>Table1[[#This Row],[Jut]]</f>
        <v>0</v>
      </c>
      <c r="J2570" s="4">
        <f>Table1[[#This Row],[Column1]]</f>
        <v>1</v>
      </c>
    </row>
    <row r="2571" spans="1:10" hidden="1" x14ac:dyDescent="0.3">
      <c r="A2571" s="2" t="str">
        <f>Table1[[#This Row],[Befolyt]]</f>
        <v>i</v>
      </c>
      <c r="B2571" t="str">
        <f>Table1[[#This Row],[ÜK]]</f>
        <v>Hegyi Gábor</v>
      </c>
      <c r="C2571" s="3" t="str">
        <f>Table1[[#This Row],[Szla]]</f>
        <v>50/2026</v>
      </c>
      <c r="D2571" s="6">
        <f>Table1[[#This Row],[Kelt_hó]]</f>
        <v>1</v>
      </c>
      <c r="E2571" t="str">
        <f>Table1[[#This Row],[Vevő]]</f>
        <v>Roto Elzett Certa Kft.</v>
      </c>
      <c r="F2571" t="str">
        <f>Table1[[#This Row],[Termékkör]]</f>
        <v>Textilkötelek hevederek</v>
      </c>
      <c r="G2571" s="4">
        <f>Table1[[#This Row],[SzumElad]]</f>
        <v>253200</v>
      </c>
      <c r="H2571" s="7">
        <f>Table1[[#This Row],[Jut_%]]</f>
        <v>21.04</v>
      </c>
      <c r="I2571" s="4">
        <f>Table1[[#This Row],[Jut]]</f>
        <v>53273.279999999999</v>
      </c>
      <c r="J2571" s="4">
        <f>Table1[[#This Row],[Column1]]</f>
        <v>0</v>
      </c>
    </row>
    <row r="2572" spans="1:10" hidden="1" x14ac:dyDescent="0.3">
      <c r="A2572" s="2" t="str">
        <f>Table1[[#This Row],[Befolyt]]</f>
        <v>i</v>
      </c>
      <c r="B2572" t="str">
        <f>Table1[[#This Row],[ÜK]]</f>
        <v>Hegyi Gábor</v>
      </c>
      <c r="C2572" s="3" t="str">
        <f>Table1[[#This Row],[Szla]]</f>
        <v>50/2026</v>
      </c>
      <c r="D2572" s="6">
        <f>Table1[[#This Row],[Kelt_hó]]</f>
        <v>1</v>
      </c>
      <c r="E2572" t="str">
        <f>Table1[[#This Row],[Vevő]]</f>
        <v>Roto Elzett Certa Kft.</v>
      </c>
      <c r="F2572" t="str">
        <f>Table1[[#This Row],[Termékkör]]</f>
        <v>Fuvar</v>
      </c>
      <c r="G2572" s="4">
        <f>Table1[[#This Row],[SzumElad]]</f>
        <v>0</v>
      </c>
      <c r="H2572" s="7">
        <f>Table1[[#This Row],[Jut_%]]</f>
        <v>0</v>
      </c>
      <c r="I2572" s="4">
        <f>Table1[[#This Row],[Jut]]</f>
        <v>0</v>
      </c>
      <c r="J2572" s="4">
        <f>Table1[[#This Row],[Column1]]</f>
        <v>0</v>
      </c>
    </row>
    <row r="2573" spans="1:10" hidden="1" x14ac:dyDescent="0.3">
      <c r="A2573" s="2" t="str">
        <f>Table1[[#This Row],[Befolyt]]</f>
        <v>n</v>
      </c>
      <c r="B2573" t="str">
        <f>Table1[[#This Row],[ÜK]]</f>
        <v>Hegyi Gábor</v>
      </c>
      <c r="C2573" s="3" t="str">
        <f>Table1[[#This Row],[Szla]]</f>
        <v>49/2026</v>
      </c>
      <c r="D2573" s="6">
        <f>Table1[[#This Row],[Kelt_hó]]</f>
        <v>1</v>
      </c>
      <c r="E2573" t="str">
        <f>Table1[[#This Row],[Vevő]]</f>
        <v>Roto Elzett Certa Kft.</v>
      </c>
      <c r="F2573" t="str">
        <f>Table1[[#This Row],[Termékkör]]</f>
        <v>Textilkötelek hevederek</v>
      </c>
      <c r="G2573" s="4">
        <f>Table1[[#This Row],[SzumElad]]</f>
        <v>-253200</v>
      </c>
      <c r="H2573" s="7">
        <f>Table1[[#This Row],[Jut_%]]</f>
        <v>21.04</v>
      </c>
      <c r="I2573" s="4">
        <f>Table1[[#This Row],[Jut]]</f>
        <v>-53273.279999999999</v>
      </c>
      <c r="J2573" s="4">
        <f>Table1[[#This Row],[Column1]]</f>
        <v>0</v>
      </c>
    </row>
    <row r="2574" spans="1:10" hidden="1" x14ac:dyDescent="0.3">
      <c r="A2574" s="2" t="str">
        <f>Table1[[#This Row],[Befolyt]]</f>
        <v>n</v>
      </c>
      <c r="B2574" t="str">
        <f>Table1[[#This Row],[ÜK]]</f>
        <v>Hegyi Gábor</v>
      </c>
      <c r="C2574" s="3" t="str">
        <f>Table1[[#This Row],[Szla]]</f>
        <v>48/2026</v>
      </c>
      <c r="D2574" s="6">
        <f>Table1[[#This Row],[Kelt_hó]]</f>
        <v>1</v>
      </c>
      <c r="E2574" t="str">
        <f>Table1[[#This Row],[Vevő]]</f>
        <v>Roto Elzett Certa Kft.</v>
      </c>
      <c r="F2574" t="str">
        <f>Table1[[#This Row],[Termékkör]]</f>
        <v>Textilkötelek hevederek</v>
      </c>
      <c r="G2574" s="4">
        <f>Table1[[#This Row],[SzumElad]]</f>
        <v>253200</v>
      </c>
      <c r="H2574" s="7">
        <f>Table1[[#This Row],[Jut_%]]</f>
        <v>21.04</v>
      </c>
      <c r="I2574" s="4">
        <f>Table1[[#This Row],[Jut]]</f>
        <v>53273.279999999999</v>
      </c>
      <c r="J2574" s="4">
        <f>Table1[[#This Row],[Column1]]</f>
        <v>0</v>
      </c>
    </row>
    <row r="2575" spans="1:10" hidden="1" x14ac:dyDescent="0.3">
      <c r="A2575" s="2" t="str">
        <f>Table1[[#This Row],[Befolyt]]</f>
        <v>i</v>
      </c>
      <c r="B2575" t="str">
        <f>Table1[[#This Row],[ÜK]]</f>
        <v>Négyesy Gábor</v>
      </c>
      <c r="C2575" s="3" t="str">
        <f>Table1[[#This Row],[Szla]]</f>
        <v>47/2026</v>
      </c>
      <c r="D2575" s="6">
        <f>Table1[[#This Row],[Kelt_hó]]</f>
        <v>1</v>
      </c>
      <c r="E2575" t="str">
        <f>Table1[[#This Row],[Vevő]]</f>
        <v>GREENIGEN Kft.</v>
      </c>
      <c r="F2575" t="str">
        <f>Table1[[#This Row],[Termékkör]]</f>
        <v>Vizsgálat</v>
      </c>
      <c r="G2575" s="4">
        <f>Table1[[#This Row],[SzumElad]]</f>
        <v>9200</v>
      </c>
      <c r="H2575" s="7">
        <f>Table1[[#This Row],[Jut_%]]</f>
        <v>10</v>
      </c>
      <c r="I2575" s="4">
        <f>Table1[[#This Row],[Jut]]</f>
        <v>920</v>
      </c>
      <c r="J2575" s="4">
        <f>Table1[[#This Row],[Column1]]</f>
        <v>0</v>
      </c>
    </row>
    <row r="2576" spans="1:10" hidden="1" x14ac:dyDescent="0.3">
      <c r="A2576" s="2" t="str">
        <f>Table1[[#This Row],[Befolyt]]</f>
        <v>i</v>
      </c>
      <c r="B2576" t="str">
        <f>Table1[[#This Row],[ÜK]]</f>
        <v>Molnár Ferenc</v>
      </c>
      <c r="C2576" s="3" t="str">
        <f>Table1[[#This Row],[Szla]]</f>
        <v>46/2026</v>
      </c>
      <c r="D2576" s="6">
        <f>Table1[[#This Row],[Kelt_hó]]</f>
        <v>1</v>
      </c>
      <c r="E2576" t="str">
        <f>Table1[[#This Row],[Vevő]]</f>
        <v>Horacél Kft.</v>
      </c>
      <c r="F2576" t="str">
        <f>Table1[[#This Row],[Termékkör]]</f>
        <v>Emelőszerkezetek</v>
      </c>
      <c r="G2576" s="4">
        <f>Table1[[#This Row],[SzumElad]]</f>
        <v>135000</v>
      </c>
      <c r="H2576" s="7">
        <f>Table1[[#This Row],[Jut_%]]</f>
        <v>4.2</v>
      </c>
      <c r="I2576" s="4">
        <f>Table1[[#This Row],[Jut]]</f>
        <v>5670</v>
      </c>
      <c r="J2576" s="4">
        <f>Table1[[#This Row],[Column1]]</f>
        <v>1</v>
      </c>
    </row>
    <row r="2577" spans="1:10" hidden="1" x14ac:dyDescent="0.3">
      <c r="A2577" s="2" t="str">
        <f>Table1[[#This Row],[Befolyt]]</f>
        <v>i</v>
      </c>
      <c r="B2577" t="str">
        <f>Table1[[#This Row],[ÜK]]</f>
        <v>Nagy Gergely</v>
      </c>
      <c r="C2577" s="3" t="str">
        <f>Table1[[#This Row],[Szla]]</f>
        <v>45/2026</v>
      </c>
      <c r="D2577" s="6">
        <f>Table1[[#This Row],[Kelt_hó]]</f>
        <v>1</v>
      </c>
      <c r="E2577" t="str">
        <f>Table1[[#This Row],[Vevő]]</f>
        <v>Best-Vill 2000 Kft</v>
      </c>
      <c r="F2577" t="str">
        <f>Table1[[#This Row],[Termékkör]]</f>
        <v>Saját munka</v>
      </c>
      <c r="G2577" s="4">
        <f>Table1[[#This Row],[SzumElad]]</f>
        <v>6000</v>
      </c>
      <c r="H2577" s="7">
        <f>Table1[[#This Row],[Jut_%]]</f>
        <v>0</v>
      </c>
      <c r="I2577" s="4">
        <f>Table1[[#This Row],[Jut]]</f>
        <v>0</v>
      </c>
      <c r="J2577" s="4">
        <f>Table1[[#This Row],[Column1]]</f>
        <v>1</v>
      </c>
    </row>
    <row r="2578" spans="1:10" hidden="1" x14ac:dyDescent="0.3">
      <c r="A2578" s="2" t="str">
        <f>Table1[[#This Row],[Befolyt]]</f>
        <v>i</v>
      </c>
      <c r="B2578" t="str">
        <f>Table1[[#This Row],[ÜK]]</f>
        <v>Nagy Gergely</v>
      </c>
      <c r="C2578" s="3" t="str">
        <f>Table1[[#This Row],[Szla]]</f>
        <v>45/2026</v>
      </c>
      <c r="D2578" s="6">
        <f>Table1[[#This Row],[Kelt_hó]]</f>
        <v>1</v>
      </c>
      <c r="E2578" t="str">
        <f>Table1[[#This Row],[Vevő]]</f>
        <v>Best-Vill 2000 Kft</v>
      </c>
      <c r="F2578" t="str">
        <f>Table1[[#This Row],[Termékkör]]</f>
        <v>Textilkötelek hevederek</v>
      </c>
      <c r="G2578" s="4">
        <f>Table1[[#This Row],[SzumElad]]</f>
        <v>27400</v>
      </c>
      <c r="H2578" s="7">
        <f>Table1[[#This Row],[Jut_%]]</f>
        <v>10</v>
      </c>
      <c r="I2578" s="4">
        <f>Table1[[#This Row],[Jut]]</f>
        <v>2740</v>
      </c>
      <c r="J2578" s="4">
        <f>Table1[[#This Row],[Column1]]</f>
        <v>1</v>
      </c>
    </row>
    <row r="2579" spans="1:10" hidden="1" x14ac:dyDescent="0.3">
      <c r="A2579" s="2" t="str">
        <f>Table1[[#This Row],[Befolyt]]</f>
        <v>i</v>
      </c>
      <c r="B2579" t="str">
        <f>Table1[[#This Row],[ÜK]]</f>
        <v>Nagy Gergely</v>
      </c>
      <c r="C2579" s="3" t="str">
        <f>Table1[[#This Row],[Szla]]</f>
        <v>45/2026</v>
      </c>
      <c r="D2579" s="6">
        <f>Table1[[#This Row],[Kelt_hó]]</f>
        <v>1</v>
      </c>
      <c r="E2579" t="str">
        <f>Table1[[#This Row],[Vevő]]</f>
        <v>Best-Vill 2000 Kft</v>
      </c>
      <c r="F2579" t="str">
        <f>Table1[[#This Row],[Termékkör]]</f>
        <v>Textilkötelek hevederek</v>
      </c>
      <c r="G2579" s="4">
        <f>Table1[[#This Row],[SzumElad]]</f>
        <v>4200</v>
      </c>
      <c r="H2579" s="7">
        <f>Table1[[#This Row],[Jut_%]]</f>
        <v>10</v>
      </c>
      <c r="I2579" s="4">
        <f>Table1[[#This Row],[Jut]]</f>
        <v>420</v>
      </c>
      <c r="J2579" s="4">
        <f>Table1[[#This Row],[Column1]]</f>
        <v>1</v>
      </c>
    </row>
    <row r="2580" spans="1:10" hidden="1" x14ac:dyDescent="0.3">
      <c r="A2580" s="2" t="str">
        <f>Table1[[#This Row],[Befolyt]]</f>
        <v>i</v>
      </c>
      <c r="B2580" t="str">
        <f>Table1[[#This Row],[ÜK]]</f>
        <v>Nagy Gergely</v>
      </c>
      <c r="C2580" s="3" t="str">
        <f>Table1[[#This Row],[Szla]]</f>
        <v>45/2026</v>
      </c>
      <c r="D2580" s="6">
        <f>Table1[[#This Row],[Kelt_hó]]</f>
        <v>1</v>
      </c>
      <c r="E2580" t="str">
        <f>Table1[[#This Row],[Vevő]]</f>
        <v>Best-Vill 2000 Kft</v>
      </c>
      <c r="F2580" t="str">
        <f>Table1[[#This Row],[Termékkör]]</f>
        <v>Vizsgálat</v>
      </c>
      <c r="G2580" s="4">
        <f>Table1[[#This Row],[SzumElad]]</f>
        <v>69950</v>
      </c>
      <c r="H2580" s="7">
        <f>Table1[[#This Row],[Jut_%]]</f>
        <v>10</v>
      </c>
      <c r="I2580" s="4">
        <f>Table1[[#This Row],[Jut]]</f>
        <v>6995</v>
      </c>
      <c r="J2580" s="4">
        <f>Table1[[#This Row],[Column1]]</f>
        <v>1</v>
      </c>
    </row>
    <row r="2581" spans="1:10" hidden="1" x14ac:dyDescent="0.3">
      <c r="A2581" s="2" t="str">
        <f>Table1[[#This Row],[Befolyt]]</f>
        <v>i</v>
      </c>
      <c r="B2581" t="str">
        <f>Table1[[#This Row],[ÜK]]</f>
        <v>Nagy Gergely</v>
      </c>
      <c r="C2581" s="3" t="str">
        <f>Table1[[#This Row],[Szla]]</f>
        <v>45/2026</v>
      </c>
      <c r="D2581" s="6">
        <f>Table1[[#This Row],[Kelt_hó]]</f>
        <v>1</v>
      </c>
      <c r="E2581" t="str">
        <f>Table1[[#This Row],[Vevő]]</f>
        <v>Best-Vill 2000 Kft</v>
      </c>
      <c r="F2581" t="str">
        <f>Table1[[#This Row],[Termékkör]]</f>
        <v>Lánc függesztékek</v>
      </c>
      <c r="G2581" s="4">
        <f>Table1[[#This Row],[SzumElad]]</f>
        <v>2670</v>
      </c>
      <c r="H2581" s="7">
        <f>Table1[[#This Row],[Jut_%]]</f>
        <v>5</v>
      </c>
      <c r="I2581" s="4">
        <f>Table1[[#This Row],[Jut]]</f>
        <v>133.5</v>
      </c>
      <c r="J2581" s="4">
        <f>Table1[[#This Row],[Column1]]</f>
        <v>1</v>
      </c>
    </row>
    <row r="2582" spans="1:10" hidden="1" x14ac:dyDescent="0.3">
      <c r="A2582" s="2" t="str">
        <f>Table1[[#This Row],[Befolyt]]</f>
        <v>i</v>
      </c>
      <c r="B2582" t="str">
        <f>Table1[[#This Row],[ÜK]]</f>
        <v>Nagy Gergely</v>
      </c>
      <c r="C2582" s="3" t="str">
        <f>Table1[[#This Row],[Szla]]</f>
        <v>45/2026</v>
      </c>
      <c r="D2582" s="6">
        <f>Table1[[#This Row],[Kelt_hó]]</f>
        <v>1</v>
      </c>
      <c r="E2582" t="str">
        <f>Table1[[#This Row],[Vevő]]</f>
        <v>Best-Vill 2000 Kft</v>
      </c>
      <c r="F2582" t="str">
        <f>Table1[[#This Row],[Termékkör]]</f>
        <v>Lánc függesztékek</v>
      </c>
      <c r="G2582" s="4">
        <f>Table1[[#This Row],[SzumElad]]</f>
        <v>778</v>
      </c>
      <c r="H2582" s="7">
        <f>Table1[[#This Row],[Jut_%]]</f>
        <v>5</v>
      </c>
      <c r="I2582" s="4">
        <f>Table1[[#This Row],[Jut]]</f>
        <v>38.9</v>
      </c>
      <c r="J2582" s="4">
        <f>Table1[[#This Row],[Column1]]</f>
        <v>1</v>
      </c>
    </row>
    <row r="2583" spans="1:10" hidden="1" x14ac:dyDescent="0.3">
      <c r="A2583" s="2" t="str">
        <f>Table1[[#This Row],[Befolyt]]</f>
        <v>i</v>
      </c>
      <c r="B2583" t="str">
        <f>Table1[[#This Row],[ÜK]]</f>
        <v>Nagy Gergely</v>
      </c>
      <c r="C2583" s="3" t="str">
        <f>Table1[[#This Row],[Szla]]</f>
        <v>45/2026</v>
      </c>
      <c r="D2583" s="6">
        <f>Table1[[#This Row],[Kelt_hó]]</f>
        <v>1</v>
      </c>
      <c r="E2583" t="str">
        <f>Table1[[#This Row],[Vevő]]</f>
        <v>Best-Vill 2000 Kft</v>
      </c>
      <c r="F2583" t="str">
        <f>Table1[[#This Row],[Termékkör]]</f>
        <v>Lánc függesztékek</v>
      </c>
      <c r="G2583" s="4">
        <f>Table1[[#This Row],[SzumElad]]</f>
        <v>1485</v>
      </c>
      <c r="H2583" s="7">
        <f>Table1[[#This Row],[Jut_%]]</f>
        <v>5</v>
      </c>
      <c r="I2583" s="4">
        <f>Table1[[#This Row],[Jut]]</f>
        <v>74.25</v>
      </c>
      <c r="J2583" s="4">
        <f>Table1[[#This Row],[Column1]]</f>
        <v>1</v>
      </c>
    </row>
    <row r="2584" spans="1:10" hidden="1" x14ac:dyDescent="0.3">
      <c r="A2584" s="2" t="str">
        <f>Table1[[#This Row],[Befolyt]]</f>
        <v>i</v>
      </c>
      <c r="B2584" t="str">
        <f>Table1[[#This Row],[ÜK]]</f>
        <v>Nagy Gergely</v>
      </c>
      <c r="C2584" s="3" t="str">
        <f>Table1[[#This Row],[Szla]]</f>
        <v>45/2026</v>
      </c>
      <c r="D2584" s="6">
        <f>Table1[[#This Row],[Kelt_hó]]</f>
        <v>1</v>
      </c>
      <c r="E2584" t="str">
        <f>Table1[[#This Row],[Vevő]]</f>
        <v>Best-Vill 2000 Kft</v>
      </c>
      <c r="F2584" t="str">
        <f>Table1[[#This Row],[Termékkör]]</f>
        <v>Lánc függesztékek</v>
      </c>
      <c r="G2584" s="4">
        <f>Table1[[#This Row],[SzumElad]]</f>
        <v>2680</v>
      </c>
      <c r="H2584" s="7">
        <f>Table1[[#This Row],[Jut_%]]</f>
        <v>5</v>
      </c>
      <c r="I2584" s="4">
        <f>Table1[[#This Row],[Jut]]</f>
        <v>134</v>
      </c>
      <c r="J2584" s="4">
        <f>Table1[[#This Row],[Column1]]</f>
        <v>1</v>
      </c>
    </row>
    <row r="2585" spans="1:10" hidden="1" x14ac:dyDescent="0.3">
      <c r="A2585" s="2" t="str">
        <f>Table1[[#This Row],[Befolyt]]</f>
        <v>i</v>
      </c>
      <c r="B2585" t="str">
        <f>Table1[[#This Row],[ÜK]]</f>
        <v>Nagy Gergely</v>
      </c>
      <c r="C2585" s="3" t="str">
        <f>Table1[[#This Row],[Szla]]</f>
        <v>45/2026</v>
      </c>
      <c r="D2585" s="6">
        <f>Table1[[#This Row],[Kelt_hó]]</f>
        <v>1</v>
      </c>
      <c r="E2585" t="str">
        <f>Table1[[#This Row],[Vevő]]</f>
        <v>Best-Vill 2000 Kft</v>
      </c>
      <c r="F2585" t="str">
        <f>Table1[[#This Row],[Termékkör]]</f>
        <v>Lánc függesztékek</v>
      </c>
      <c r="G2585" s="4">
        <f>Table1[[#This Row],[SzumElad]]</f>
        <v>8144</v>
      </c>
      <c r="H2585" s="7">
        <f>Table1[[#This Row],[Jut_%]]</f>
        <v>5</v>
      </c>
      <c r="I2585" s="4">
        <f>Table1[[#This Row],[Jut]]</f>
        <v>407.2</v>
      </c>
      <c r="J2585" s="4">
        <f>Table1[[#This Row],[Column1]]</f>
        <v>1</v>
      </c>
    </row>
    <row r="2586" spans="1:10" hidden="1" x14ac:dyDescent="0.3">
      <c r="A2586" s="2" t="str">
        <f>Table1[[#This Row],[Befolyt]]</f>
        <v>i</v>
      </c>
      <c r="B2586" t="str">
        <f>Table1[[#This Row],[ÜK]]</f>
        <v>Nagy Gergely</v>
      </c>
      <c r="C2586" s="3" t="str">
        <f>Table1[[#This Row],[Szla]]</f>
        <v>45/2026</v>
      </c>
      <c r="D2586" s="6">
        <f>Table1[[#This Row],[Kelt_hó]]</f>
        <v>1</v>
      </c>
      <c r="E2586" t="str">
        <f>Table1[[#This Row],[Vevő]]</f>
        <v>Best-Vill 2000 Kft</v>
      </c>
      <c r="F2586" t="str">
        <f>Table1[[#This Row],[Termékkör]]</f>
        <v>Lánc függesztékek</v>
      </c>
      <c r="G2586" s="4">
        <f>Table1[[#This Row],[SzumElad]]</f>
        <v>1485</v>
      </c>
      <c r="H2586" s="7">
        <f>Table1[[#This Row],[Jut_%]]</f>
        <v>5</v>
      </c>
      <c r="I2586" s="4">
        <f>Table1[[#This Row],[Jut]]</f>
        <v>74.25</v>
      </c>
      <c r="J2586" s="4">
        <f>Table1[[#This Row],[Column1]]</f>
        <v>1</v>
      </c>
    </row>
    <row r="2587" spans="1:10" hidden="1" x14ac:dyDescent="0.3">
      <c r="A2587" s="2" t="str">
        <f>Table1[[#This Row],[Befolyt]]</f>
        <v>i</v>
      </c>
      <c r="B2587" t="str">
        <f>Table1[[#This Row],[ÜK]]</f>
        <v>Horváth István.</v>
      </c>
      <c r="C2587" s="3" t="str">
        <f>Table1[[#This Row],[Szla]]</f>
        <v>44/2026</v>
      </c>
      <c r="D2587" s="6">
        <f>Table1[[#This Row],[Kelt_hó]]</f>
        <v>1</v>
      </c>
      <c r="E2587" t="str">
        <f>Table1[[#This Row],[Vevő]]</f>
        <v>ÓAM Ózdi Acélművek Kft.</v>
      </c>
      <c r="F2587" t="str">
        <f>Table1[[#This Row],[Termékkör]]</f>
        <v>Emelőgép szolgáltatások</v>
      </c>
      <c r="G2587" s="4">
        <f>Table1[[#This Row],[SzumElad]]</f>
        <v>0</v>
      </c>
      <c r="H2587" s="7">
        <f>Table1[[#This Row],[Jut_%]]</f>
        <v>0</v>
      </c>
      <c r="I2587" s="4">
        <f>Table1[[#This Row],[Jut]]</f>
        <v>0</v>
      </c>
      <c r="J2587" s="4">
        <f>Table1[[#This Row],[Column1]]</f>
        <v>1</v>
      </c>
    </row>
    <row r="2588" spans="1:10" hidden="1" x14ac:dyDescent="0.3">
      <c r="A2588" s="2" t="str">
        <f>Table1[[#This Row],[Befolyt]]</f>
        <v>i</v>
      </c>
      <c r="B2588" t="str">
        <f>Table1[[#This Row],[ÜK]]</f>
        <v>Horváth István.</v>
      </c>
      <c r="C2588" s="3" t="str">
        <f>Table1[[#This Row],[Szla]]</f>
        <v>44/2026</v>
      </c>
      <c r="D2588" s="6">
        <f>Table1[[#This Row],[Kelt_hó]]</f>
        <v>1</v>
      </c>
      <c r="E2588" t="str">
        <f>Table1[[#This Row],[Vevő]]</f>
        <v>ÓAM Ózdi Acélművek Kft.</v>
      </c>
      <c r="F2588" t="str">
        <f>Table1[[#This Row],[Termékkör]]</f>
        <v>Fuvar</v>
      </c>
      <c r="G2588" s="4">
        <f>Table1[[#This Row],[SzumElad]]</f>
        <v>0</v>
      </c>
      <c r="H2588" s="7">
        <f>Table1[[#This Row],[Jut_%]]</f>
        <v>0</v>
      </c>
      <c r="I2588" s="4">
        <f>Table1[[#This Row],[Jut]]</f>
        <v>0</v>
      </c>
      <c r="J2588" s="4">
        <f>Table1[[#This Row],[Column1]]</f>
        <v>1</v>
      </c>
    </row>
    <row r="2589" spans="1:10" hidden="1" x14ac:dyDescent="0.3">
      <c r="A2589" s="2" t="str">
        <f>Table1[[#This Row],[Befolyt]]</f>
        <v>i</v>
      </c>
      <c r="B2589" t="str">
        <f>Table1[[#This Row],[ÜK]]</f>
        <v>Horváth István.</v>
      </c>
      <c r="C2589" s="3" t="str">
        <f>Table1[[#This Row],[Szla]]</f>
        <v>44/2026</v>
      </c>
      <c r="D2589" s="6">
        <f>Table1[[#This Row],[Kelt_hó]]</f>
        <v>1</v>
      </c>
      <c r="E2589" t="str">
        <f>Table1[[#This Row],[Vevő]]</f>
        <v>ÓAM Ózdi Acélművek Kft.</v>
      </c>
      <c r="F2589" t="str">
        <f>Table1[[#This Row],[Termékkör]]</f>
        <v>Emelőberendezések</v>
      </c>
      <c r="G2589" s="4">
        <f>Table1[[#This Row],[SzumElad]]</f>
        <v>965865</v>
      </c>
      <c r="H2589" s="7">
        <f>Table1[[#This Row],[Jut_%]]</f>
        <v>3.03</v>
      </c>
      <c r="I2589" s="4">
        <f>Table1[[#This Row],[Jut]]</f>
        <v>29265.709499999997</v>
      </c>
      <c r="J2589" s="4">
        <f>Table1[[#This Row],[Column1]]</f>
        <v>1</v>
      </c>
    </row>
    <row r="2590" spans="1:10" hidden="1" x14ac:dyDescent="0.3">
      <c r="A2590" s="2" t="str">
        <f>Table1[[#This Row],[Befolyt]]</f>
        <v>i</v>
      </c>
      <c r="B2590" t="str">
        <f>Table1[[#This Row],[ÜK]]</f>
        <v>Horváth István.</v>
      </c>
      <c r="C2590" s="3" t="str">
        <f>Table1[[#This Row],[Szla]]</f>
        <v>44/2026</v>
      </c>
      <c r="D2590" s="6">
        <f>Table1[[#This Row],[Kelt_hó]]</f>
        <v>1</v>
      </c>
      <c r="E2590" t="str">
        <f>Table1[[#This Row],[Vevő]]</f>
        <v>ÓAM Ózdi Acélművek Kft.</v>
      </c>
      <c r="F2590" t="str">
        <f>Table1[[#This Row],[Termékkör]]</f>
        <v>Emelőberendezések</v>
      </c>
      <c r="G2590" s="4">
        <f>Table1[[#This Row],[SzumElad]]</f>
        <v>130815</v>
      </c>
      <c r="H2590" s="7">
        <f>Table1[[#This Row],[Jut_%]]</f>
        <v>3.27</v>
      </c>
      <c r="I2590" s="4">
        <f>Table1[[#This Row],[Jut]]</f>
        <v>4277.6504999999997</v>
      </c>
      <c r="J2590" s="4">
        <f>Table1[[#This Row],[Column1]]</f>
        <v>1</v>
      </c>
    </row>
    <row r="2591" spans="1:10" hidden="1" x14ac:dyDescent="0.3">
      <c r="A2591" s="2" t="str">
        <f>Table1[[#This Row],[Befolyt]]</f>
        <v>i</v>
      </c>
      <c r="B2591" t="str">
        <f>Table1[[#This Row],[ÜK]]</f>
        <v>Molnár Ferenc</v>
      </c>
      <c r="C2591" s="3" t="str">
        <f>Table1[[#This Row],[Szla]]</f>
        <v>43/2026</v>
      </c>
      <c r="D2591" s="6">
        <f>Table1[[#This Row],[Kelt_hó]]</f>
        <v>1</v>
      </c>
      <c r="E2591" t="str">
        <f>Table1[[#This Row],[Vevő]]</f>
        <v>Index 97 Kft</v>
      </c>
      <c r="F2591" t="str">
        <f>Table1[[#This Row],[Termékkör]]</f>
        <v>Lánc függesztékek</v>
      </c>
      <c r="G2591" s="4">
        <f>Table1[[#This Row],[SzumElad]]</f>
        <v>3550</v>
      </c>
      <c r="H2591" s="7">
        <f>Table1[[#This Row],[Jut_%]]</f>
        <v>2</v>
      </c>
      <c r="I2591" s="4">
        <f>Table1[[#This Row],[Jut]]</f>
        <v>71</v>
      </c>
      <c r="J2591" s="4">
        <f>Table1[[#This Row],[Column1]]</f>
        <v>1</v>
      </c>
    </row>
    <row r="2592" spans="1:10" hidden="1" x14ac:dyDescent="0.3">
      <c r="A2592" s="2" t="str">
        <f>Table1[[#This Row],[Befolyt]]</f>
        <v>i</v>
      </c>
      <c r="B2592" t="str">
        <f>Table1[[#This Row],[ÜK]]</f>
        <v>Molnár Ferenc</v>
      </c>
      <c r="C2592" s="3" t="str">
        <f>Table1[[#This Row],[Szla]]</f>
        <v>43/2026</v>
      </c>
      <c r="D2592" s="6">
        <f>Table1[[#This Row],[Kelt_hó]]</f>
        <v>1</v>
      </c>
      <c r="E2592" t="str">
        <f>Table1[[#This Row],[Vevő]]</f>
        <v>Index 97 Kft</v>
      </c>
      <c r="F2592" t="str">
        <f>Table1[[#This Row],[Termékkör]]</f>
        <v>Lánc függesztékek</v>
      </c>
      <c r="G2592" s="4">
        <f>Table1[[#This Row],[SzumElad]]</f>
        <v>10130</v>
      </c>
      <c r="H2592" s="7">
        <f>Table1[[#This Row],[Jut_%]]</f>
        <v>0.83</v>
      </c>
      <c r="I2592" s="4">
        <f>Table1[[#This Row],[Jut]]</f>
        <v>84.078999999999994</v>
      </c>
      <c r="J2592" s="4">
        <f>Table1[[#This Row],[Column1]]</f>
        <v>1</v>
      </c>
    </row>
    <row r="2593" spans="1:10" hidden="1" x14ac:dyDescent="0.3">
      <c r="A2593" s="2" t="str">
        <f>Table1[[#This Row],[Befolyt]]</f>
        <v>i</v>
      </c>
      <c r="B2593" t="str">
        <f>Table1[[#This Row],[ÜK]]</f>
        <v>Molnár Ferenc</v>
      </c>
      <c r="C2593" s="3" t="str">
        <f>Table1[[#This Row],[Szla]]</f>
        <v>43/2026</v>
      </c>
      <c r="D2593" s="6">
        <f>Table1[[#This Row],[Kelt_hó]]</f>
        <v>1</v>
      </c>
      <c r="E2593" t="str">
        <f>Table1[[#This Row],[Vevő]]</f>
        <v>Index 97 Kft</v>
      </c>
      <c r="F2593" t="str">
        <f>Table1[[#This Row],[Termékkör]]</f>
        <v>Lánc függesztékek</v>
      </c>
      <c r="G2593" s="4">
        <f>Table1[[#This Row],[SzumElad]]</f>
        <v>2760</v>
      </c>
      <c r="H2593" s="7">
        <f>Table1[[#This Row],[Jut_%]]</f>
        <v>0.18</v>
      </c>
      <c r="I2593" s="4">
        <f>Table1[[#This Row],[Jut]]</f>
        <v>4.968</v>
      </c>
      <c r="J2593" s="4">
        <f>Table1[[#This Row],[Column1]]</f>
        <v>1</v>
      </c>
    </row>
    <row r="2594" spans="1:10" hidden="1" x14ac:dyDescent="0.3">
      <c r="A2594" s="2" t="str">
        <f>Table1[[#This Row],[Befolyt]]</f>
        <v>i</v>
      </c>
      <c r="B2594" t="str">
        <f>Table1[[#This Row],[ÜK]]</f>
        <v>Molnár Ferenc</v>
      </c>
      <c r="C2594" s="3" t="str">
        <f>Table1[[#This Row],[Szla]]</f>
        <v>43/2026</v>
      </c>
      <c r="D2594" s="6">
        <f>Table1[[#This Row],[Kelt_hó]]</f>
        <v>1</v>
      </c>
      <c r="E2594" t="str">
        <f>Table1[[#This Row],[Vevő]]</f>
        <v>Index 97 Kft</v>
      </c>
      <c r="F2594" t="str">
        <f>Table1[[#This Row],[Termékkör]]</f>
        <v>Lánc függesztékek</v>
      </c>
      <c r="G2594" s="4">
        <f>Table1[[#This Row],[SzumElad]]</f>
        <v>4495</v>
      </c>
      <c r="H2594" s="7">
        <f>Table1[[#This Row],[Jut_%]]</f>
        <v>2</v>
      </c>
      <c r="I2594" s="4">
        <f>Table1[[#This Row],[Jut]]</f>
        <v>89.9</v>
      </c>
      <c r="J2594" s="4">
        <f>Table1[[#This Row],[Column1]]</f>
        <v>1</v>
      </c>
    </row>
    <row r="2595" spans="1:10" hidden="1" x14ac:dyDescent="0.3">
      <c r="A2595" s="2" t="str">
        <f>Table1[[#This Row],[Befolyt]]</f>
        <v>i</v>
      </c>
      <c r="B2595" t="str">
        <f>Table1[[#This Row],[ÜK]]</f>
        <v>Molnár Ferenc</v>
      </c>
      <c r="C2595" s="3" t="str">
        <f>Table1[[#This Row],[Szla]]</f>
        <v>43/2026</v>
      </c>
      <c r="D2595" s="6">
        <f>Table1[[#This Row],[Kelt_hó]]</f>
        <v>1</v>
      </c>
      <c r="E2595" t="str">
        <f>Table1[[#This Row],[Vevő]]</f>
        <v>Index 97 Kft</v>
      </c>
      <c r="F2595" t="str">
        <f>Table1[[#This Row],[Termékkör]]</f>
        <v>Kapcsolóelemek</v>
      </c>
      <c r="G2595" s="4">
        <f>Table1[[#This Row],[SzumElad]]</f>
        <v>3120</v>
      </c>
      <c r="H2595" s="7">
        <f>Table1[[#This Row],[Jut_%]]</f>
        <v>1.2</v>
      </c>
      <c r="I2595" s="4">
        <f>Table1[[#This Row],[Jut]]</f>
        <v>37.44</v>
      </c>
      <c r="J2595" s="4">
        <f>Table1[[#This Row],[Column1]]</f>
        <v>1</v>
      </c>
    </row>
    <row r="2596" spans="1:10" hidden="1" x14ac:dyDescent="0.3">
      <c r="A2596" s="2" t="str">
        <f>Table1[[#This Row],[Befolyt]]</f>
        <v>i</v>
      </c>
      <c r="B2596" t="str">
        <f>Table1[[#This Row],[ÜK]]</f>
        <v>Molnár Ferenc</v>
      </c>
      <c r="C2596" s="3" t="str">
        <f>Table1[[#This Row],[Szla]]</f>
        <v>43/2026</v>
      </c>
      <c r="D2596" s="6">
        <f>Table1[[#This Row],[Kelt_hó]]</f>
        <v>1</v>
      </c>
      <c r="E2596" t="str">
        <f>Table1[[#This Row],[Vevő]]</f>
        <v>Index 97 Kft</v>
      </c>
      <c r="F2596" t="str">
        <f>Table1[[#This Row],[Termékkör]]</f>
        <v>Darukötelek</v>
      </c>
      <c r="G2596" s="4">
        <f>Table1[[#This Row],[SzumElad]]</f>
        <v>36600</v>
      </c>
      <c r="H2596" s="7">
        <f>Table1[[#This Row],[Jut_%]]</f>
        <v>2.5</v>
      </c>
      <c r="I2596" s="4">
        <f>Table1[[#This Row],[Jut]]</f>
        <v>915</v>
      </c>
      <c r="J2596" s="4">
        <f>Table1[[#This Row],[Column1]]</f>
        <v>1</v>
      </c>
    </row>
    <row r="2597" spans="1:10" hidden="1" x14ac:dyDescent="0.3">
      <c r="A2597" s="2" t="str">
        <f>Table1[[#This Row],[Befolyt]]</f>
        <v>i</v>
      </c>
      <c r="B2597" t="str">
        <f>Table1[[#This Row],[ÜK]]</f>
        <v>Molnár Ferenc</v>
      </c>
      <c r="C2597" s="3" t="str">
        <f>Table1[[#This Row],[Szla]]</f>
        <v>43/2026</v>
      </c>
      <c r="D2597" s="6">
        <f>Table1[[#This Row],[Kelt_hó]]</f>
        <v>1</v>
      </c>
      <c r="E2597" t="str">
        <f>Table1[[#This Row],[Vevő]]</f>
        <v>Index 97 Kft</v>
      </c>
      <c r="F2597" t="str">
        <f>Table1[[#This Row],[Termékkör]]</f>
        <v>Kapcsolóelemek</v>
      </c>
      <c r="G2597" s="4">
        <f>Table1[[#This Row],[SzumElad]]</f>
        <v>2060</v>
      </c>
      <c r="H2597" s="7">
        <f>Table1[[#This Row],[Jut_%]]</f>
        <v>1.2</v>
      </c>
      <c r="I2597" s="4">
        <f>Table1[[#This Row],[Jut]]</f>
        <v>24.72</v>
      </c>
      <c r="J2597" s="4">
        <f>Table1[[#This Row],[Column1]]</f>
        <v>1</v>
      </c>
    </row>
    <row r="2598" spans="1:10" hidden="1" x14ac:dyDescent="0.3">
      <c r="A2598" s="2" t="str">
        <f>Table1[[#This Row],[Befolyt]]</f>
        <v>i</v>
      </c>
      <c r="B2598" t="str">
        <f>Table1[[#This Row],[ÜK]]</f>
        <v>Molnár Ferenc</v>
      </c>
      <c r="C2598" s="3" t="str">
        <f>Table1[[#This Row],[Szla]]</f>
        <v>43/2026</v>
      </c>
      <c r="D2598" s="6">
        <f>Table1[[#This Row],[Kelt_hó]]</f>
        <v>1</v>
      </c>
      <c r="E2598" t="str">
        <f>Table1[[#This Row],[Vevő]]</f>
        <v>Index 97 Kft</v>
      </c>
      <c r="F2598" t="str">
        <f>Table1[[#This Row],[Termékkör]]</f>
        <v>Fuvar</v>
      </c>
      <c r="G2598" s="4">
        <f>Table1[[#This Row],[SzumElad]]</f>
        <v>0</v>
      </c>
      <c r="H2598" s="7">
        <f>Table1[[#This Row],[Jut_%]]</f>
        <v>0</v>
      </c>
      <c r="I2598" s="4">
        <f>Table1[[#This Row],[Jut]]</f>
        <v>0</v>
      </c>
      <c r="J2598" s="4">
        <f>Table1[[#This Row],[Column1]]</f>
        <v>1</v>
      </c>
    </row>
    <row r="2599" spans="1:10" hidden="1" x14ac:dyDescent="0.3">
      <c r="A2599" s="2" t="str">
        <f>Table1[[#This Row],[Befolyt]]</f>
        <v>i</v>
      </c>
      <c r="B2599" t="str">
        <f>Table1[[#This Row],[ÜK]]</f>
        <v>Hegyi Gábor</v>
      </c>
      <c r="C2599" s="3" t="str">
        <f>Table1[[#This Row],[Szla]]</f>
        <v>42/2026</v>
      </c>
      <c r="D2599" s="6">
        <f>Table1[[#This Row],[Kelt_hó]]</f>
        <v>1</v>
      </c>
      <c r="E2599" t="str">
        <f>Table1[[#This Row],[Vevő]]</f>
        <v>AS Produktion Kft.</v>
      </c>
      <c r="F2599" t="str">
        <f>Table1[[#This Row],[Termékkör]]</f>
        <v>Acélsodrony függesztékek</v>
      </c>
      <c r="G2599" s="4">
        <f>Table1[[#This Row],[SzumElad]]</f>
        <v>-19900</v>
      </c>
      <c r="H2599" s="7">
        <f>Table1[[#This Row],[Jut_%]]</f>
        <v>21.19</v>
      </c>
      <c r="I2599" s="4">
        <f>Table1[[#This Row],[Jut]]</f>
        <v>-4216.8100000000004</v>
      </c>
      <c r="J2599" s="4">
        <f>Table1[[#This Row],[Column1]]</f>
        <v>1</v>
      </c>
    </row>
    <row r="2600" spans="1:10" hidden="1" x14ac:dyDescent="0.3">
      <c r="A2600" s="2" t="str">
        <f>Table1[[#This Row],[Befolyt]]</f>
        <v>i</v>
      </c>
      <c r="B2600" t="str">
        <f>Table1[[#This Row],[ÜK]]</f>
        <v>Hegyi Gábor</v>
      </c>
      <c r="C2600" s="3" t="str">
        <f>Table1[[#This Row],[Szla]]</f>
        <v>42/2026</v>
      </c>
      <c r="D2600" s="6">
        <f>Table1[[#This Row],[Kelt_hó]]</f>
        <v>1</v>
      </c>
      <c r="E2600" t="str">
        <f>Table1[[#This Row],[Vevő]]</f>
        <v>AS Produktion Kft.</v>
      </c>
      <c r="F2600" t="str">
        <f>Table1[[#This Row],[Termékkör]]</f>
        <v>Fuvar</v>
      </c>
      <c r="G2600" s="4">
        <f>Table1[[#This Row],[SzumElad]]</f>
        <v>-2000</v>
      </c>
      <c r="H2600" s="7">
        <f>Table1[[#This Row],[Jut_%]]</f>
        <v>0</v>
      </c>
      <c r="I2600" s="4">
        <f>Table1[[#This Row],[Jut]]</f>
        <v>0</v>
      </c>
      <c r="J2600" s="4">
        <f>Table1[[#This Row],[Column1]]</f>
        <v>1</v>
      </c>
    </row>
    <row r="2601" spans="1:10" hidden="1" x14ac:dyDescent="0.3">
      <c r="A2601" s="2" t="str">
        <f>Table1[[#This Row],[Befolyt]]</f>
        <v>i</v>
      </c>
      <c r="B2601" t="str">
        <f>Table1[[#This Row],[ÜK]]</f>
        <v>Négyesy Gábor</v>
      </c>
      <c r="C2601" s="3" t="str">
        <f>Table1[[#This Row],[Szla]]</f>
        <v>41/2026</v>
      </c>
      <c r="D2601" s="6">
        <f>Table1[[#This Row],[Kelt_hó]]</f>
        <v>1</v>
      </c>
      <c r="E2601" t="str">
        <f>Table1[[#This Row],[Vevő]]</f>
        <v>Béta-Matik Kft.</v>
      </c>
      <c r="F2601" t="str">
        <f>Table1[[#This Row],[Termékkör]]</f>
        <v>Textilkötelek hevederek</v>
      </c>
      <c r="G2601" s="4">
        <f>Table1[[#This Row],[SzumElad]]</f>
        <v>9520</v>
      </c>
      <c r="H2601" s="7">
        <f>Table1[[#This Row],[Jut_%]]</f>
        <v>5</v>
      </c>
      <c r="I2601" s="4">
        <f>Table1[[#This Row],[Jut]]</f>
        <v>476</v>
      </c>
      <c r="J2601" s="4">
        <f>Table1[[#This Row],[Column1]]</f>
        <v>1</v>
      </c>
    </row>
    <row r="2602" spans="1:10" hidden="1" x14ac:dyDescent="0.3">
      <c r="A2602" s="2" t="str">
        <f>Table1[[#This Row],[Befolyt]]</f>
        <v>i</v>
      </c>
      <c r="B2602" t="str">
        <f>Table1[[#This Row],[ÜK]]</f>
        <v>Halász Miklós</v>
      </c>
      <c r="C2602" s="3" t="str">
        <f>Table1[[#This Row],[Szla]]</f>
        <v>40/2026</v>
      </c>
      <c r="D2602" s="6">
        <f>Table1[[#This Row],[Kelt_hó]]</f>
        <v>1</v>
      </c>
      <c r="E2602" t="str">
        <f>Table1[[#This Row],[Vevő]]</f>
        <v>Demo 97 Kft.</v>
      </c>
      <c r="F2602" t="str">
        <f>Table1[[#This Row],[Termékkör]]</f>
        <v>Rakományrögzítők</v>
      </c>
      <c r="G2602" s="4">
        <f>Table1[[#This Row],[SzumElad]]</f>
        <v>32200</v>
      </c>
      <c r="H2602" s="7">
        <f>Table1[[#This Row],[Jut_%]]</f>
        <v>0.59</v>
      </c>
      <c r="I2602" s="4">
        <f>Table1[[#This Row],[Jut]]</f>
        <v>189.98</v>
      </c>
      <c r="J2602" s="4">
        <f>Table1[[#This Row],[Column1]]</f>
        <v>0</v>
      </c>
    </row>
    <row r="2603" spans="1:10" hidden="1" x14ac:dyDescent="0.3">
      <c r="A2603" s="2" t="str">
        <f>Table1[[#This Row],[Befolyt]]</f>
        <v>i</v>
      </c>
      <c r="B2603" t="str">
        <f>Table1[[#This Row],[ÜK]]</f>
        <v>Halász Miklós</v>
      </c>
      <c r="C2603" s="3" t="str">
        <f>Table1[[#This Row],[Szla]]</f>
        <v>39/2026</v>
      </c>
      <c r="D2603" s="6">
        <f>Table1[[#This Row],[Kelt_hó]]</f>
        <v>1</v>
      </c>
      <c r="E2603" t="str">
        <f>Table1[[#This Row],[Vevő]]</f>
        <v>SKF Műszaki Áruház Havancsák Kft.</v>
      </c>
      <c r="F2603" t="str">
        <f>Table1[[#This Row],[Termékkör]]</f>
        <v>Textilkötelek hevederek</v>
      </c>
      <c r="G2603" s="4">
        <f>Table1[[#This Row],[SzumElad]]</f>
        <v>39200</v>
      </c>
      <c r="H2603" s="7">
        <f>Table1[[#This Row],[Jut_%]]</f>
        <v>4.99</v>
      </c>
      <c r="I2603" s="4">
        <f>Table1[[#This Row],[Jut]]</f>
        <v>1956.08</v>
      </c>
      <c r="J2603" s="4">
        <f>Table1[[#This Row],[Column1]]</f>
        <v>0</v>
      </c>
    </row>
    <row r="2604" spans="1:10" hidden="1" x14ac:dyDescent="0.3">
      <c r="A2604" s="2" t="str">
        <f>Table1[[#This Row],[Befolyt]]</f>
        <v>i</v>
      </c>
      <c r="B2604" t="str">
        <f>Table1[[#This Row],[ÜK]]</f>
        <v>Halász Miklós</v>
      </c>
      <c r="C2604" s="3" t="str">
        <f>Table1[[#This Row],[Szla]]</f>
        <v>39/2026</v>
      </c>
      <c r="D2604" s="6">
        <f>Table1[[#This Row],[Kelt_hó]]</f>
        <v>1</v>
      </c>
      <c r="E2604" t="str">
        <f>Table1[[#This Row],[Vevő]]</f>
        <v>SKF Műszaki Áruház Havancsák Kft.</v>
      </c>
      <c r="F2604" t="str">
        <f>Table1[[#This Row],[Termékkör]]</f>
        <v>Kapcsolóelemek</v>
      </c>
      <c r="G2604" s="4">
        <f>Table1[[#This Row],[SzumElad]]</f>
        <v>21800</v>
      </c>
      <c r="H2604" s="7">
        <f>Table1[[#This Row],[Jut_%]]</f>
        <v>0.63</v>
      </c>
      <c r="I2604" s="4">
        <f>Table1[[#This Row],[Jut]]</f>
        <v>137.34</v>
      </c>
      <c r="J2604" s="4">
        <f>Table1[[#This Row],[Column1]]</f>
        <v>0</v>
      </c>
    </row>
    <row r="2605" spans="1:10" hidden="1" x14ac:dyDescent="0.3">
      <c r="A2605" s="2" t="str">
        <f>Table1[[#This Row],[Befolyt]]</f>
        <v>i</v>
      </c>
      <c r="B2605" t="str">
        <f>Table1[[#This Row],[ÜK]]</f>
        <v>Halász Miklós</v>
      </c>
      <c r="C2605" s="3" t="str">
        <f>Table1[[#This Row],[Szla]]</f>
        <v>39/2026</v>
      </c>
      <c r="D2605" s="6">
        <f>Table1[[#This Row],[Kelt_hó]]</f>
        <v>1</v>
      </c>
      <c r="E2605" t="str">
        <f>Table1[[#This Row],[Vevő]]</f>
        <v>SKF Műszaki Áruház Havancsák Kft.</v>
      </c>
      <c r="F2605" t="str">
        <f>Table1[[#This Row],[Termékkör]]</f>
        <v>Kapcsolóelemek</v>
      </c>
      <c r="G2605" s="4">
        <f>Table1[[#This Row],[SzumElad]]</f>
        <v>15450</v>
      </c>
      <c r="H2605" s="7">
        <f>Table1[[#This Row],[Jut_%]]</f>
        <v>7</v>
      </c>
      <c r="I2605" s="4">
        <f>Table1[[#This Row],[Jut]]</f>
        <v>1081.5</v>
      </c>
      <c r="J2605" s="4">
        <f>Table1[[#This Row],[Column1]]</f>
        <v>0</v>
      </c>
    </row>
    <row r="2606" spans="1:10" hidden="1" x14ac:dyDescent="0.3">
      <c r="A2606" s="2" t="str">
        <f>Table1[[#This Row],[Befolyt]]</f>
        <v>i</v>
      </c>
      <c r="B2606" t="str">
        <f>Table1[[#This Row],[ÜK]]</f>
        <v>Halász Miklós</v>
      </c>
      <c r="C2606" s="3" t="str">
        <f>Table1[[#This Row],[Szla]]</f>
        <v>38/2026</v>
      </c>
      <c r="D2606" s="6">
        <f>Table1[[#This Row],[Kelt_hó]]</f>
        <v>1</v>
      </c>
      <c r="E2606" t="str">
        <f>Table1[[#This Row],[Vevő]]</f>
        <v>SKF Műszaki Áruház Havancsák Kft.</v>
      </c>
      <c r="F2606" t="str">
        <f>Table1[[#This Row],[Termékkör]]</f>
        <v>Textilkötelek hevederek</v>
      </c>
      <c r="G2606" s="4">
        <f>Table1[[#This Row],[SzumElad]]</f>
        <v>560000</v>
      </c>
      <c r="H2606" s="7">
        <f>Table1[[#This Row],[Jut_%]]</f>
        <v>4.99</v>
      </c>
      <c r="I2606" s="4">
        <f>Table1[[#This Row],[Jut]]</f>
        <v>27944</v>
      </c>
      <c r="J2606" s="4">
        <f>Table1[[#This Row],[Column1]]</f>
        <v>0</v>
      </c>
    </row>
    <row r="2607" spans="1:10" hidden="1" x14ac:dyDescent="0.3">
      <c r="A2607" s="2" t="str">
        <f>Table1[[#This Row],[Befolyt]]</f>
        <v>i</v>
      </c>
      <c r="B2607" t="str">
        <f>Table1[[#This Row],[ÜK]]</f>
        <v>Halász Miklós</v>
      </c>
      <c r="C2607" s="3" t="str">
        <f>Table1[[#This Row],[Szla]]</f>
        <v>38/2026</v>
      </c>
      <c r="D2607" s="6">
        <f>Table1[[#This Row],[Kelt_hó]]</f>
        <v>1</v>
      </c>
      <c r="E2607" t="str">
        <f>Table1[[#This Row],[Vevő]]</f>
        <v>SKF Műszaki Áruház Havancsák Kft.</v>
      </c>
      <c r="F2607" t="str">
        <f>Table1[[#This Row],[Termékkör]]</f>
        <v>Rakományrögzítők</v>
      </c>
      <c r="G2607" s="4">
        <f>Table1[[#This Row],[SzumElad]]</f>
        <v>7720</v>
      </c>
      <c r="H2607" s="7">
        <f>Table1[[#This Row],[Jut_%]]</f>
        <v>1.18</v>
      </c>
      <c r="I2607" s="4">
        <f>Table1[[#This Row],[Jut]]</f>
        <v>91.096000000000004</v>
      </c>
      <c r="J2607" s="4">
        <f>Table1[[#This Row],[Column1]]</f>
        <v>0</v>
      </c>
    </row>
    <row r="2608" spans="1:10" hidden="1" x14ac:dyDescent="0.3">
      <c r="A2608" s="2" t="str">
        <f>Table1[[#This Row],[Befolyt]]</f>
        <v>i</v>
      </c>
      <c r="B2608" t="str">
        <f>Table1[[#This Row],[ÜK]]</f>
        <v>Simon Jenő</v>
      </c>
      <c r="C2608" s="3" t="str">
        <f>Table1[[#This Row],[Szla]]</f>
        <v>37/2026</v>
      </c>
      <c r="D2608" s="6">
        <f>Table1[[#This Row],[Kelt_hó]]</f>
        <v>1</v>
      </c>
      <c r="E2608" t="str">
        <f>Table1[[#This Row],[Vevő]]</f>
        <v>Rheinmetall Hungary Zrt.</v>
      </c>
      <c r="F2608" t="str">
        <f>Table1[[#This Row],[Termékkör]]</f>
        <v>Emelőszemek</v>
      </c>
      <c r="G2608" s="4">
        <f>Table1[[#This Row],[SzumElad]]</f>
        <v>39100</v>
      </c>
      <c r="H2608" s="7">
        <f>Table1[[#This Row],[Jut_%]]</f>
        <v>5</v>
      </c>
      <c r="I2608" s="4">
        <f>Table1[[#This Row],[Jut]]</f>
        <v>1955</v>
      </c>
      <c r="J2608" s="4">
        <f>Table1[[#This Row],[Column1]]</f>
        <v>0</v>
      </c>
    </row>
    <row r="2609" spans="1:10" hidden="1" x14ac:dyDescent="0.3">
      <c r="A2609" s="2" t="str">
        <f>Table1[[#This Row],[Befolyt]]</f>
        <v>i</v>
      </c>
      <c r="B2609" t="str">
        <f>Table1[[#This Row],[ÜK]]</f>
        <v>Simon Jenő</v>
      </c>
      <c r="C2609" s="3" t="str">
        <f>Table1[[#This Row],[Szla]]</f>
        <v>37/2026</v>
      </c>
      <c r="D2609" s="6">
        <f>Table1[[#This Row],[Kelt_hó]]</f>
        <v>1</v>
      </c>
      <c r="E2609" t="str">
        <f>Table1[[#This Row],[Vevő]]</f>
        <v>Rheinmetall Hungary Zrt.</v>
      </c>
      <c r="F2609" t="str">
        <f>Table1[[#This Row],[Termékkör]]</f>
        <v>Fuvar</v>
      </c>
      <c r="G2609" s="4">
        <f>Table1[[#This Row],[SzumElad]]</f>
        <v>0</v>
      </c>
      <c r="H2609" s="7">
        <f>Table1[[#This Row],[Jut_%]]</f>
        <v>0</v>
      </c>
      <c r="I2609" s="4">
        <f>Table1[[#This Row],[Jut]]</f>
        <v>0</v>
      </c>
      <c r="J2609" s="4">
        <f>Table1[[#This Row],[Column1]]</f>
        <v>0</v>
      </c>
    </row>
    <row r="2610" spans="1:10" hidden="1" x14ac:dyDescent="0.3">
      <c r="A2610" s="2" t="str">
        <f>Table1[[#This Row],[Befolyt]]</f>
        <v>i</v>
      </c>
      <c r="B2610" t="str">
        <f>Table1[[#This Row],[ÜK]]</f>
        <v>Halász Miklós</v>
      </c>
      <c r="C2610" s="3" t="str">
        <f>Table1[[#This Row],[Szla]]</f>
        <v>36/2026</v>
      </c>
      <c r="D2610" s="6">
        <f>Table1[[#This Row],[Kelt_hó]]</f>
        <v>1</v>
      </c>
      <c r="E2610" t="str">
        <f>Table1[[#This Row],[Vevő]]</f>
        <v>Zomko Kereskedelmi Kft.</v>
      </c>
      <c r="F2610" t="str">
        <f>Table1[[#This Row],[Termékkör]]</f>
        <v>Rakományrögzítők</v>
      </c>
      <c r="G2610" s="4">
        <f>Table1[[#This Row],[SzumElad]]</f>
        <v>16250</v>
      </c>
      <c r="H2610" s="7">
        <f>Table1[[#This Row],[Jut_%]]</f>
        <v>2.06</v>
      </c>
      <c r="I2610" s="4">
        <f>Table1[[#This Row],[Jut]]</f>
        <v>334.75</v>
      </c>
      <c r="J2610" s="4">
        <f>Table1[[#This Row],[Column1]]</f>
        <v>0</v>
      </c>
    </row>
    <row r="2611" spans="1:10" hidden="1" x14ac:dyDescent="0.3">
      <c r="A2611" s="2" t="str">
        <f>Table1[[#This Row],[Befolyt]]</f>
        <v>i</v>
      </c>
      <c r="B2611" t="str">
        <f>Table1[[#This Row],[ÜK]]</f>
        <v>Halász Miklós</v>
      </c>
      <c r="C2611" s="3" t="str">
        <f>Table1[[#This Row],[Szla]]</f>
        <v>36/2026</v>
      </c>
      <c r="D2611" s="6">
        <f>Table1[[#This Row],[Kelt_hó]]</f>
        <v>1</v>
      </c>
      <c r="E2611" t="str">
        <f>Table1[[#This Row],[Vevő]]</f>
        <v>Zomko Kereskedelmi Kft.</v>
      </c>
      <c r="F2611" t="str">
        <f>Table1[[#This Row],[Termékkör]]</f>
        <v>Rakományrögzítők</v>
      </c>
      <c r="G2611" s="4">
        <f>Table1[[#This Row],[SzumElad]]</f>
        <v>35300</v>
      </c>
      <c r="H2611" s="7">
        <f>Table1[[#This Row],[Jut_%]]</f>
        <v>6.64</v>
      </c>
      <c r="I2611" s="4">
        <f>Table1[[#This Row],[Jut]]</f>
        <v>2343.92</v>
      </c>
      <c r="J2611" s="4">
        <f>Table1[[#This Row],[Column1]]</f>
        <v>0</v>
      </c>
    </row>
    <row r="2612" spans="1:10" hidden="1" x14ac:dyDescent="0.3">
      <c r="A2612" s="2" t="str">
        <f>Table1[[#This Row],[Befolyt]]</f>
        <v>i</v>
      </c>
      <c r="B2612" t="str">
        <f>Table1[[#This Row],[ÜK]]</f>
        <v>Halász Miklós</v>
      </c>
      <c r="C2612" s="3" t="str">
        <f>Table1[[#This Row],[Szla]]</f>
        <v>36/2026</v>
      </c>
      <c r="D2612" s="6">
        <f>Table1[[#This Row],[Kelt_hó]]</f>
        <v>1</v>
      </c>
      <c r="E2612" t="str">
        <f>Table1[[#This Row],[Vevő]]</f>
        <v>Zomko Kereskedelmi Kft.</v>
      </c>
      <c r="F2612" t="str">
        <f>Table1[[#This Row],[Termékkör]]</f>
        <v>Rakományrögzítők</v>
      </c>
      <c r="G2612" s="4">
        <f>Table1[[#This Row],[SzumElad]]</f>
        <v>23900</v>
      </c>
      <c r="H2612" s="7">
        <f>Table1[[#This Row],[Jut_%]]</f>
        <v>3.31</v>
      </c>
      <c r="I2612" s="4">
        <f>Table1[[#This Row],[Jut]]</f>
        <v>791.09</v>
      </c>
      <c r="J2612" s="4">
        <f>Table1[[#This Row],[Column1]]</f>
        <v>0</v>
      </c>
    </row>
    <row r="2613" spans="1:10" hidden="1" x14ac:dyDescent="0.3">
      <c r="A2613" s="2" t="str">
        <f>Table1[[#This Row],[Befolyt]]</f>
        <v>i</v>
      </c>
      <c r="B2613" t="str">
        <f>Table1[[#This Row],[ÜK]]</f>
        <v>Halász Miklós</v>
      </c>
      <c r="C2613" s="3" t="str">
        <f>Table1[[#This Row],[Szla]]</f>
        <v>36/2026</v>
      </c>
      <c r="D2613" s="6">
        <f>Table1[[#This Row],[Kelt_hó]]</f>
        <v>1</v>
      </c>
      <c r="E2613" t="str">
        <f>Table1[[#This Row],[Vevő]]</f>
        <v>Zomko Kereskedelmi Kft.</v>
      </c>
      <c r="F2613" t="str">
        <f>Table1[[#This Row],[Termékkör]]</f>
        <v>Rakományrögzítők</v>
      </c>
      <c r="G2613" s="4">
        <f>Table1[[#This Row],[SzumElad]]</f>
        <v>9100</v>
      </c>
      <c r="H2613" s="7">
        <f>Table1[[#This Row],[Jut_%]]</f>
        <v>0</v>
      </c>
      <c r="I2613" s="4">
        <f>Table1[[#This Row],[Jut]]</f>
        <v>0</v>
      </c>
      <c r="J2613" s="4">
        <f>Table1[[#This Row],[Column1]]</f>
        <v>0</v>
      </c>
    </row>
    <row r="2614" spans="1:10" hidden="1" x14ac:dyDescent="0.3">
      <c r="A2614" s="2" t="str">
        <f>Table1[[#This Row],[Befolyt]]</f>
        <v>i</v>
      </c>
      <c r="B2614" t="str">
        <f>Table1[[#This Row],[ÜK]]</f>
        <v>Halász Miklós</v>
      </c>
      <c r="C2614" s="3" t="str">
        <f>Table1[[#This Row],[Szla]]</f>
        <v>36/2026</v>
      </c>
      <c r="D2614" s="6">
        <f>Table1[[#This Row],[Kelt_hó]]</f>
        <v>1</v>
      </c>
      <c r="E2614" t="str">
        <f>Table1[[#This Row],[Vevő]]</f>
        <v>Zomko Kereskedelmi Kft.</v>
      </c>
      <c r="F2614" t="str">
        <f>Table1[[#This Row],[Termékkör]]</f>
        <v>Kapcsolóelemek</v>
      </c>
      <c r="G2614" s="4">
        <f>Table1[[#This Row],[SzumElad]]</f>
        <v>26535</v>
      </c>
      <c r="H2614" s="7">
        <f>Table1[[#This Row],[Jut_%]]</f>
        <v>4.66</v>
      </c>
      <c r="I2614" s="4">
        <f>Table1[[#This Row],[Jut]]</f>
        <v>1236.5309999999999</v>
      </c>
      <c r="J2614" s="4">
        <f>Table1[[#This Row],[Column1]]</f>
        <v>0</v>
      </c>
    </row>
    <row r="2615" spans="1:10" hidden="1" x14ac:dyDescent="0.3">
      <c r="A2615" s="2" t="str">
        <f>Table1[[#This Row],[Befolyt]]</f>
        <v>n</v>
      </c>
      <c r="B2615" t="str">
        <f>Table1[[#This Row],[ÜK]]</f>
        <v>Nagy Gergely</v>
      </c>
      <c r="C2615" s="3" t="str">
        <f>Table1[[#This Row],[Szla]]</f>
        <v>35/2026</v>
      </c>
      <c r="D2615" s="6">
        <f>Table1[[#This Row],[Kelt_hó]]</f>
        <v>1</v>
      </c>
      <c r="E2615" t="str">
        <f>Table1[[#This Row],[Vevő]]</f>
        <v>CLC-Construct Kft</v>
      </c>
      <c r="F2615" t="str">
        <f>Table1[[#This Row],[Termékkör]]</f>
        <v>Saját munka</v>
      </c>
      <c r="G2615" s="4">
        <f>Table1[[#This Row],[SzumElad]]</f>
        <v>2400</v>
      </c>
      <c r="H2615" s="7">
        <f>Table1[[#This Row],[Jut_%]]</f>
        <v>0</v>
      </c>
      <c r="I2615" s="4">
        <f>Table1[[#This Row],[Jut]]</f>
        <v>0</v>
      </c>
      <c r="J2615" s="4">
        <f>Table1[[#This Row],[Column1]]</f>
        <v>0</v>
      </c>
    </row>
    <row r="2616" spans="1:10" hidden="1" x14ac:dyDescent="0.3">
      <c r="A2616" s="2" t="str">
        <f>Table1[[#This Row],[Befolyt]]</f>
        <v>n</v>
      </c>
      <c r="B2616" t="str">
        <f>Table1[[#This Row],[ÜK]]</f>
        <v>Nagy Gergely</v>
      </c>
      <c r="C2616" s="3" t="str">
        <f>Table1[[#This Row],[Szla]]</f>
        <v>35/2026</v>
      </c>
      <c r="D2616" s="6">
        <f>Table1[[#This Row],[Kelt_hó]]</f>
        <v>1</v>
      </c>
      <c r="E2616" t="str">
        <f>Table1[[#This Row],[Vevő]]</f>
        <v>CLC-Construct Kft</v>
      </c>
      <c r="F2616" t="str">
        <f>Table1[[#This Row],[Termékkör]]</f>
        <v>Vizsgálat</v>
      </c>
      <c r="G2616" s="4">
        <f>Table1[[#This Row],[SzumElad]]</f>
        <v>8500</v>
      </c>
      <c r="H2616" s="7">
        <f>Table1[[#This Row],[Jut_%]]</f>
        <v>10</v>
      </c>
      <c r="I2616" s="4">
        <f>Table1[[#This Row],[Jut]]</f>
        <v>850</v>
      </c>
      <c r="J2616" s="4">
        <f>Table1[[#This Row],[Column1]]</f>
        <v>0</v>
      </c>
    </row>
    <row r="2617" spans="1:10" hidden="1" x14ac:dyDescent="0.3">
      <c r="A2617" s="2" t="str">
        <f>Table1[[#This Row],[Befolyt]]</f>
        <v>i</v>
      </c>
      <c r="B2617" t="str">
        <f>Table1[[#This Row],[ÜK]]</f>
        <v>H-ITB Kft.</v>
      </c>
      <c r="C2617" s="3" t="str">
        <f>Table1[[#This Row],[Szla]]</f>
        <v>34/2026</v>
      </c>
      <c r="D2617" s="6">
        <f>Table1[[#This Row],[Kelt_hó]]</f>
        <v>1</v>
      </c>
      <c r="E2617" t="str">
        <f>Table1[[#This Row],[Vevő]]</f>
        <v>Texem Emeléstechnika Kft.</v>
      </c>
      <c r="F2617" t="str">
        <f>Table1[[#This Row],[Termékkör]]</f>
        <v>Textilkötelek hevederek</v>
      </c>
      <c r="G2617" s="4">
        <f>Table1[[#This Row],[SzumElad]]</f>
        <v>85700</v>
      </c>
      <c r="H2617" s="7">
        <f>Table1[[#This Row],[Jut_%]]</f>
        <v>0</v>
      </c>
      <c r="I2617" s="4">
        <f>Table1[[#This Row],[Jut]]</f>
        <v>0</v>
      </c>
      <c r="J2617" s="4">
        <f>Table1[[#This Row],[Column1]]</f>
        <v>1</v>
      </c>
    </row>
    <row r="2618" spans="1:10" hidden="1" x14ac:dyDescent="0.3">
      <c r="A2618" s="2" t="str">
        <f>Table1[[#This Row],[Befolyt]]</f>
        <v>n</v>
      </c>
      <c r="B2618" t="str">
        <f>Table1[[#This Row],[ÜK]]</f>
        <v>Forgó Tamás</v>
      </c>
      <c r="C2618" s="3" t="str">
        <f>Table1[[#This Row],[Szla]]</f>
        <v>33/2026</v>
      </c>
      <c r="D2618" s="6">
        <f>Table1[[#This Row],[Kelt_hó]]</f>
        <v>1</v>
      </c>
      <c r="E2618" t="str">
        <f>Table1[[#This Row],[Vevő]]</f>
        <v>Nexways Cargo Kft MOJMRAK</v>
      </c>
      <c r="F2618" t="str">
        <f>Table1[[#This Row],[Termékkör]]</f>
        <v>Rakományrögzítők</v>
      </c>
      <c r="G2618" s="4">
        <f>Table1[[#This Row],[SzumElad]]</f>
        <v>55201.2</v>
      </c>
      <c r="H2618" s="7">
        <f>Table1[[#This Row],[Jut_%]]</f>
        <v>0</v>
      </c>
      <c r="I2618" s="4">
        <f>Table1[[#This Row],[Jut]]</f>
        <v>0</v>
      </c>
      <c r="J2618" s="4">
        <f>Table1[[#This Row],[Column1]]</f>
        <v>0</v>
      </c>
    </row>
    <row r="2619" spans="1:10" hidden="1" x14ac:dyDescent="0.3">
      <c r="A2619" s="2" t="str">
        <f>Table1[[#This Row],[Befolyt]]</f>
        <v>n</v>
      </c>
      <c r="B2619" t="str">
        <f>Table1[[#This Row],[ÜK]]</f>
        <v>Forgó Tamás</v>
      </c>
      <c r="C2619" s="3" t="str">
        <f>Table1[[#This Row],[Szla]]</f>
        <v>33/2026</v>
      </c>
      <c r="D2619" s="6">
        <f>Table1[[#This Row],[Kelt_hó]]</f>
        <v>1</v>
      </c>
      <c r="E2619" t="str">
        <f>Table1[[#This Row],[Vevő]]</f>
        <v>Nexways Cargo Kft MOJMRAK</v>
      </c>
      <c r="F2619" t="str">
        <f>Table1[[#This Row],[Termékkör]]</f>
        <v>Rakományrögzítők</v>
      </c>
      <c r="G2619" s="4">
        <f>Table1[[#This Row],[SzumElad]]</f>
        <v>122242.4</v>
      </c>
      <c r="H2619" s="7">
        <f>Table1[[#This Row],[Jut_%]]</f>
        <v>0</v>
      </c>
      <c r="I2619" s="4">
        <f>Table1[[#This Row],[Jut]]</f>
        <v>0</v>
      </c>
      <c r="J2619" s="4">
        <f>Table1[[#This Row],[Column1]]</f>
        <v>0</v>
      </c>
    </row>
    <row r="2620" spans="1:10" hidden="1" x14ac:dyDescent="0.3">
      <c r="A2620" s="2" t="str">
        <f>Table1[[#This Row],[Befolyt]]</f>
        <v>n</v>
      </c>
      <c r="B2620" t="str">
        <f>Table1[[#This Row],[ÜK]]</f>
        <v>Forgó Tamás</v>
      </c>
      <c r="C2620" s="3" t="str">
        <f>Table1[[#This Row],[Szla]]</f>
        <v>33/2026</v>
      </c>
      <c r="D2620" s="6">
        <f>Table1[[#This Row],[Kelt_hó]]</f>
        <v>1</v>
      </c>
      <c r="E2620" t="str">
        <f>Table1[[#This Row],[Vevő]]</f>
        <v>Nexways Cargo Kft MOJMRAK</v>
      </c>
      <c r="F2620" t="str">
        <f>Table1[[#This Row],[Termékkör]]</f>
        <v>Rakományrögzítők</v>
      </c>
      <c r="G2620" s="4">
        <f>Table1[[#This Row],[SzumElad]]</f>
        <v>16337.449999999999</v>
      </c>
      <c r="H2620" s="7">
        <f>Table1[[#This Row],[Jut_%]]</f>
        <v>0</v>
      </c>
      <c r="I2620" s="4">
        <f>Table1[[#This Row],[Jut]]</f>
        <v>0</v>
      </c>
      <c r="J2620" s="4">
        <f>Table1[[#This Row],[Column1]]</f>
        <v>0</v>
      </c>
    </row>
    <row r="2621" spans="1:10" hidden="1" x14ac:dyDescent="0.3">
      <c r="A2621" s="2" t="str">
        <f>Table1[[#This Row],[Befolyt]]</f>
        <v>i</v>
      </c>
      <c r="B2621" t="str">
        <f>Table1[[#This Row],[ÜK]]</f>
        <v>Molnár Ferenc</v>
      </c>
      <c r="C2621" s="3" t="str">
        <f>Table1[[#This Row],[Szla]]</f>
        <v>32/2026</v>
      </c>
      <c r="D2621" s="6">
        <f>Table1[[#This Row],[Kelt_hó]]</f>
        <v>1</v>
      </c>
      <c r="E2621" t="str">
        <f>Table1[[#This Row],[Vevő]]</f>
        <v>Schwarzmüller Kft.</v>
      </c>
      <c r="F2621" t="str">
        <f>Table1[[#This Row],[Termékkör]]</f>
        <v>Textilkötelek hevederek</v>
      </c>
      <c r="G2621" s="4">
        <f>Table1[[#This Row],[SzumElad]]</f>
        <v>42758</v>
      </c>
      <c r="H2621" s="7">
        <f>Table1[[#This Row],[Jut_%]]</f>
        <v>10</v>
      </c>
      <c r="I2621" s="4">
        <f>Table1[[#This Row],[Jut]]</f>
        <v>4275.8</v>
      </c>
      <c r="J2621" s="4">
        <f>Table1[[#This Row],[Column1]]</f>
        <v>0</v>
      </c>
    </row>
    <row r="2622" spans="1:10" hidden="1" x14ac:dyDescent="0.3">
      <c r="A2622" s="2" t="str">
        <f>Table1[[#This Row],[Befolyt]]</f>
        <v>i</v>
      </c>
      <c r="B2622" t="str">
        <f>Table1[[#This Row],[ÜK]]</f>
        <v>Molnár Ferenc</v>
      </c>
      <c r="C2622" s="3" t="str">
        <f>Table1[[#This Row],[Szla]]</f>
        <v>32/2026</v>
      </c>
      <c r="D2622" s="6">
        <f>Table1[[#This Row],[Kelt_hó]]</f>
        <v>1</v>
      </c>
      <c r="E2622" t="str">
        <f>Table1[[#This Row],[Vevő]]</f>
        <v>Schwarzmüller Kft.</v>
      </c>
      <c r="F2622" t="str">
        <f>Table1[[#This Row],[Termékkör]]</f>
        <v>Textilkötelek hevederek</v>
      </c>
      <c r="G2622" s="4">
        <f>Table1[[#This Row],[SzumElad]]</f>
        <v>61200</v>
      </c>
      <c r="H2622" s="7">
        <f>Table1[[#This Row],[Jut_%]]</f>
        <v>10</v>
      </c>
      <c r="I2622" s="4">
        <f>Table1[[#This Row],[Jut]]</f>
        <v>6120</v>
      </c>
      <c r="J2622" s="4">
        <f>Table1[[#This Row],[Column1]]</f>
        <v>0</v>
      </c>
    </row>
    <row r="2623" spans="1:10" hidden="1" x14ac:dyDescent="0.3">
      <c r="A2623" s="2" t="str">
        <f>Table1[[#This Row],[Befolyt]]</f>
        <v>i</v>
      </c>
      <c r="B2623" t="str">
        <f>Table1[[#This Row],[ÜK]]</f>
        <v>Molnár Ferenc</v>
      </c>
      <c r="C2623" s="3" t="str">
        <f>Table1[[#This Row],[Szla]]</f>
        <v>32/2026</v>
      </c>
      <c r="D2623" s="6">
        <f>Table1[[#This Row],[Kelt_hó]]</f>
        <v>1</v>
      </c>
      <c r="E2623" t="str">
        <f>Table1[[#This Row],[Vevő]]</f>
        <v>Schwarzmüller Kft.</v>
      </c>
      <c r="F2623" t="str">
        <f>Table1[[#This Row],[Termékkör]]</f>
        <v>Textilkötelek hevederek</v>
      </c>
      <c r="G2623" s="4">
        <f>Table1[[#This Row],[SzumElad]]</f>
        <v>109400</v>
      </c>
      <c r="H2623" s="7">
        <f>Table1[[#This Row],[Jut_%]]</f>
        <v>10</v>
      </c>
      <c r="I2623" s="4">
        <f>Table1[[#This Row],[Jut]]</f>
        <v>10940</v>
      </c>
      <c r="J2623" s="4">
        <f>Table1[[#This Row],[Column1]]</f>
        <v>0</v>
      </c>
    </row>
    <row r="2624" spans="1:10" hidden="1" x14ac:dyDescent="0.3">
      <c r="A2624" s="2" t="str">
        <f>Table1[[#This Row],[Befolyt]]</f>
        <v>i</v>
      </c>
      <c r="B2624" t="str">
        <f>Table1[[#This Row],[ÜK]]</f>
        <v>Molnár Ferenc</v>
      </c>
      <c r="C2624" s="3" t="str">
        <f>Table1[[#This Row],[Szla]]</f>
        <v>32/2026</v>
      </c>
      <c r="D2624" s="6">
        <f>Table1[[#This Row],[Kelt_hó]]</f>
        <v>1</v>
      </c>
      <c r="E2624" t="str">
        <f>Table1[[#This Row],[Vevő]]</f>
        <v>Schwarzmüller Kft.</v>
      </c>
      <c r="F2624" t="str">
        <f>Table1[[#This Row],[Termékkör]]</f>
        <v>Fuvar</v>
      </c>
      <c r="G2624" s="4">
        <f>Table1[[#This Row],[SzumElad]]</f>
        <v>0</v>
      </c>
      <c r="H2624" s="7">
        <f>Table1[[#This Row],[Jut_%]]</f>
        <v>0</v>
      </c>
      <c r="I2624" s="4">
        <f>Table1[[#This Row],[Jut]]</f>
        <v>0</v>
      </c>
      <c r="J2624" s="4">
        <f>Table1[[#This Row],[Column1]]</f>
        <v>0</v>
      </c>
    </row>
    <row r="2625" spans="1:10" x14ac:dyDescent="0.3">
      <c r="A2625" s="2" t="str">
        <f>Table1[[#This Row],[Befolyt]]</f>
        <v>i</v>
      </c>
      <c r="B2625" t="str">
        <f>Table1[[#This Row],[ÜK]]</f>
        <v>Bálint Miklós</v>
      </c>
      <c r="C2625" s="3" t="str">
        <f>Table1[[#This Row],[Szla]]</f>
        <v>31/2026</v>
      </c>
      <c r="D2625" s="6">
        <f>Table1[[#This Row],[Kelt_hó]]</f>
        <v>1</v>
      </c>
      <c r="E2625" t="str">
        <f>Table1[[#This Row],[Vevő]]</f>
        <v>Novotransz Kft.</v>
      </c>
      <c r="F2625" t="str">
        <f>Table1[[#This Row],[Termékkör]]</f>
        <v>Emelőszerkezetek</v>
      </c>
      <c r="G2625" s="4">
        <f>Table1[[#This Row],[SzumElad]]</f>
        <v>7690</v>
      </c>
      <c r="H2625" s="7">
        <f>Table1[[#This Row],[Jut_%]]</f>
        <v>5</v>
      </c>
      <c r="I2625" s="4">
        <f>Table1[[#This Row],[Jut]]</f>
        <v>384.5</v>
      </c>
      <c r="J2625" s="4">
        <f>Table1[[#This Row],[Column1]]</f>
        <v>1</v>
      </c>
    </row>
    <row r="2626" spans="1:10" x14ac:dyDescent="0.3">
      <c r="A2626" s="2" t="str">
        <f>Table1[[#This Row],[Befolyt]]</f>
        <v>i</v>
      </c>
      <c r="B2626" t="str">
        <f>Table1[[#This Row],[ÜK]]</f>
        <v>Bálint Miklós</v>
      </c>
      <c r="C2626" s="3" t="str">
        <f>Table1[[#This Row],[Szla]]</f>
        <v>31/2026</v>
      </c>
      <c r="D2626" s="6">
        <f>Table1[[#This Row],[Kelt_hó]]</f>
        <v>1</v>
      </c>
      <c r="E2626" t="str">
        <f>Table1[[#This Row],[Vevő]]</f>
        <v>Novotransz Kft.</v>
      </c>
      <c r="F2626" t="str">
        <f>Table1[[#This Row],[Termékkör]]</f>
        <v>Emelőszerkezetek</v>
      </c>
      <c r="G2626" s="4">
        <f>Table1[[#This Row],[SzumElad]]</f>
        <v>9000</v>
      </c>
      <c r="H2626" s="7">
        <f>Table1[[#This Row],[Jut_%]]</f>
        <v>5</v>
      </c>
      <c r="I2626" s="4">
        <f>Table1[[#This Row],[Jut]]</f>
        <v>450</v>
      </c>
      <c r="J2626" s="4">
        <f>Table1[[#This Row],[Column1]]</f>
        <v>1</v>
      </c>
    </row>
    <row r="2627" spans="1:10" x14ac:dyDescent="0.3">
      <c r="A2627" s="2" t="str">
        <f>Table1[[#This Row],[Befolyt]]</f>
        <v>i</v>
      </c>
      <c r="B2627" t="str">
        <f>Table1[[#This Row],[ÜK]]</f>
        <v>Bálint Miklós</v>
      </c>
      <c r="C2627" s="3" t="str">
        <f>Table1[[#This Row],[Szla]]</f>
        <v>31/2026</v>
      </c>
      <c r="D2627" s="6">
        <f>Table1[[#This Row],[Kelt_hó]]</f>
        <v>1</v>
      </c>
      <c r="E2627" t="str">
        <f>Table1[[#This Row],[Vevő]]</f>
        <v>Novotransz Kft.</v>
      </c>
      <c r="F2627" t="str">
        <f>Table1[[#This Row],[Termékkör]]</f>
        <v>Fuvar</v>
      </c>
      <c r="G2627" s="4">
        <f>Table1[[#This Row],[SzumElad]]</f>
        <v>2400</v>
      </c>
      <c r="H2627" s="7">
        <f>Table1[[#This Row],[Jut_%]]</f>
        <v>0</v>
      </c>
      <c r="I2627" s="4">
        <f>Table1[[#This Row],[Jut]]</f>
        <v>0</v>
      </c>
      <c r="J2627" s="4">
        <f>Table1[[#This Row],[Column1]]</f>
        <v>1</v>
      </c>
    </row>
    <row r="2628" spans="1:10" hidden="1" x14ac:dyDescent="0.3">
      <c r="A2628" s="2" t="str">
        <f>Table1[[#This Row],[Befolyt]]</f>
        <v>i</v>
      </c>
      <c r="B2628" t="str">
        <f>Table1[[#This Row],[ÜK]]</f>
        <v>Molnár Ferenc</v>
      </c>
      <c r="C2628" s="3" t="str">
        <f>Table1[[#This Row],[Szla]]</f>
        <v>30/2026</v>
      </c>
      <c r="D2628" s="6">
        <f>Table1[[#This Row],[Kelt_hó]]</f>
        <v>1</v>
      </c>
      <c r="E2628" t="str">
        <f>Table1[[#This Row],[Vevő]]</f>
        <v>Kolosa Ervin Acélkereskedelmi Kft.</v>
      </c>
      <c r="F2628" t="str">
        <f>Table1[[#This Row],[Termékkör]]</f>
        <v>Rakományrögzítők</v>
      </c>
      <c r="G2628" s="4">
        <f>Table1[[#This Row],[SzumElad]]</f>
        <v>17950</v>
      </c>
      <c r="H2628" s="7">
        <f>Table1[[#This Row],[Jut_%]]</f>
        <v>3</v>
      </c>
      <c r="I2628" s="4">
        <f>Table1[[#This Row],[Jut]]</f>
        <v>538.5</v>
      </c>
      <c r="J2628" s="4">
        <f>Table1[[#This Row],[Column1]]</f>
        <v>1</v>
      </c>
    </row>
    <row r="2629" spans="1:10" hidden="1" x14ac:dyDescent="0.3">
      <c r="A2629" s="2" t="str">
        <f>Table1[[#This Row],[Befolyt]]</f>
        <v>i</v>
      </c>
      <c r="B2629" t="str">
        <f>Table1[[#This Row],[ÜK]]</f>
        <v>Molnár Ferenc</v>
      </c>
      <c r="C2629" s="3" t="str">
        <f>Table1[[#This Row],[Szla]]</f>
        <v>30/2026</v>
      </c>
      <c r="D2629" s="6">
        <f>Table1[[#This Row],[Kelt_hó]]</f>
        <v>1</v>
      </c>
      <c r="E2629" t="str">
        <f>Table1[[#This Row],[Vevő]]</f>
        <v>Kolosa Ervin Acélkereskedelmi Kft.</v>
      </c>
      <c r="F2629" t="str">
        <f>Table1[[#This Row],[Termékkör]]</f>
        <v>Rakományrögzítők</v>
      </c>
      <c r="G2629" s="4">
        <f>Table1[[#This Row],[SzumElad]]</f>
        <v>35300</v>
      </c>
      <c r="H2629" s="7">
        <f>Table1[[#This Row],[Jut_%]]</f>
        <v>3</v>
      </c>
      <c r="I2629" s="4">
        <f>Table1[[#This Row],[Jut]]</f>
        <v>1059</v>
      </c>
      <c r="J2629" s="4">
        <f>Table1[[#This Row],[Column1]]</f>
        <v>1</v>
      </c>
    </row>
    <row r="2630" spans="1:10" hidden="1" x14ac:dyDescent="0.3">
      <c r="A2630" s="2" t="str">
        <f>Table1[[#This Row],[Befolyt]]</f>
        <v>i</v>
      </c>
      <c r="B2630" t="str">
        <f>Table1[[#This Row],[ÜK]]</f>
        <v>Molnár Ferenc</v>
      </c>
      <c r="C2630" s="3" t="str">
        <f>Table1[[#This Row],[Szla]]</f>
        <v>30/2026</v>
      </c>
      <c r="D2630" s="6">
        <f>Table1[[#This Row],[Kelt_hó]]</f>
        <v>1</v>
      </c>
      <c r="E2630" t="str">
        <f>Table1[[#This Row],[Vevő]]</f>
        <v>Kolosa Ervin Acélkereskedelmi Kft.</v>
      </c>
      <c r="F2630" t="str">
        <f>Table1[[#This Row],[Termékkör]]</f>
        <v>Fuvar</v>
      </c>
      <c r="G2630" s="4">
        <f>Table1[[#This Row],[SzumElad]]</f>
        <v>0</v>
      </c>
      <c r="H2630" s="7">
        <f>Table1[[#This Row],[Jut_%]]</f>
        <v>0</v>
      </c>
      <c r="I2630" s="4">
        <f>Table1[[#This Row],[Jut]]</f>
        <v>0</v>
      </c>
      <c r="J2630" s="4">
        <f>Table1[[#This Row],[Column1]]</f>
        <v>1</v>
      </c>
    </row>
    <row r="2631" spans="1:10" hidden="1" x14ac:dyDescent="0.3">
      <c r="A2631" s="2" t="str">
        <f>Table1[[#This Row],[Befolyt]]</f>
        <v>i</v>
      </c>
      <c r="B2631" t="str">
        <f>Table1[[#This Row],[ÜK]]</f>
        <v>H-ITB Kft.</v>
      </c>
      <c r="C2631" s="3" t="str">
        <f>Table1[[#This Row],[Szla]]</f>
        <v>29/2026</v>
      </c>
      <c r="D2631" s="6">
        <f>Table1[[#This Row],[Kelt_hó]]</f>
        <v>1</v>
      </c>
      <c r="E2631" t="str">
        <f>Table1[[#This Row],[Vevő]]</f>
        <v>Hedex Hungary Kft.</v>
      </c>
      <c r="F2631" t="str">
        <f>Table1[[#This Row],[Termékkör]]</f>
        <v>Rakományrögzítők</v>
      </c>
      <c r="G2631" s="4">
        <f>Table1[[#This Row],[SzumElad]]</f>
        <v>16785</v>
      </c>
      <c r="H2631" s="7">
        <f>Table1[[#This Row],[Jut_%]]</f>
        <v>0</v>
      </c>
      <c r="I2631" s="4">
        <f>Table1[[#This Row],[Jut]]</f>
        <v>0</v>
      </c>
      <c r="J2631" s="4">
        <f>Table1[[#This Row],[Column1]]</f>
        <v>0</v>
      </c>
    </row>
    <row r="2632" spans="1:10" hidden="1" x14ac:dyDescent="0.3">
      <c r="A2632" s="2" t="str">
        <f>Table1[[#This Row],[Befolyt]]</f>
        <v>i</v>
      </c>
      <c r="B2632" t="str">
        <f>Table1[[#This Row],[ÜK]]</f>
        <v>Molnár Ferenc</v>
      </c>
      <c r="C2632" s="3" t="str">
        <f>Table1[[#This Row],[Szla]]</f>
        <v>28/2026</v>
      </c>
      <c r="D2632" s="6">
        <f>Table1[[#This Row],[Kelt_hó]]</f>
        <v>1</v>
      </c>
      <c r="E2632" t="str">
        <f>Table1[[#This Row],[Vevő]]</f>
        <v>WHT Kft.</v>
      </c>
      <c r="F2632" t="str">
        <f>Table1[[#This Row],[Termékkör]]</f>
        <v>Emelőszemek</v>
      </c>
      <c r="G2632" s="4">
        <f>Table1[[#This Row],[SzumElad]]</f>
        <v>6240</v>
      </c>
      <c r="H2632" s="7">
        <f>Table1[[#This Row],[Jut_%]]</f>
        <v>5</v>
      </c>
      <c r="I2632" s="4">
        <f>Table1[[#This Row],[Jut]]</f>
        <v>312</v>
      </c>
      <c r="J2632" s="4">
        <f>Table1[[#This Row],[Column1]]</f>
        <v>0</v>
      </c>
    </row>
    <row r="2633" spans="1:10" hidden="1" x14ac:dyDescent="0.3">
      <c r="A2633" s="2" t="str">
        <f>Table1[[#This Row],[Befolyt]]</f>
        <v>i</v>
      </c>
      <c r="B2633" t="str">
        <f>Table1[[#This Row],[ÜK]]</f>
        <v>Molnár Ferenc</v>
      </c>
      <c r="C2633" s="3" t="str">
        <f>Table1[[#This Row],[Szla]]</f>
        <v>28/2026</v>
      </c>
      <c r="D2633" s="6">
        <f>Table1[[#This Row],[Kelt_hó]]</f>
        <v>1</v>
      </c>
      <c r="E2633" t="str">
        <f>Table1[[#This Row],[Vevő]]</f>
        <v>WHT Kft.</v>
      </c>
      <c r="F2633" t="str">
        <f>Table1[[#This Row],[Termékkör]]</f>
        <v>Lánc függesztékek</v>
      </c>
      <c r="G2633" s="4">
        <f>Table1[[#This Row],[SzumElad]]</f>
        <v>7470</v>
      </c>
      <c r="H2633" s="7">
        <f>Table1[[#This Row],[Jut_%]]</f>
        <v>0.46</v>
      </c>
      <c r="I2633" s="4">
        <f>Table1[[#This Row],[Jut]]</f>
        <v>34.362000000000002</v>
      </c>
      <c r="J2633" s="4">
        <f>Table1[[#This Row],[Column1]]</f>
        <v>0</v>
      </c>
    </row>
    <row r="2634" spans="1:10" hidden="1" x14ac:dyDescent="0.3">
      <c r="A2634" s="2" t="str">
        <f>Table1[[#This Row],[Befolyt]]</f>
        <v>i</v>
      </c>
      <c r="B2634" t="str">
        <f>Table1[[#This Row],[ÜK]]</f>
        <v>Molnár Ferenc</v>
      </c>
      <c r="C2634" s="3" t="str">
        <f>Table1[[#This Row],[Szla]]</f>
        <v>28/2026</v>
      </c>
      <c r="D2634" s="6">
        <f>Table1[[#This Row],[Kelt_hó]]</f>
        <v>1</v>
      </c>
      <c r="E2634" t="str">
        <f>Table1[[#This Row],[Vevő]]</f>
        <v>WHT Kft.</v>
      </c>
      <c r="F2634" t="str">
        <f>Table1[[#This Row],[Termékkör]]</f>
        <v>Lánc függesztékek</v>
      </c>
      <c r="G2634" s="4">
        <f>Table1[[#This Row],[SzumElad]]</f>
        <v>4200</v>
      </c>
      <c r="H2634" s="7">
        <f>Table1[[#This Row],[Jut_%]]</f>
        <v>5</v>
      </c>
      <c r="I2634" s="4">
        <f>Table1[[#This Row],[Jut]]</f>
        <v>210</v>
      </c>
      <c r="J2634" s="4">
        <f>Table1[[#This Row],[Column1]]</f>
        <v>0</v>
      </c>
    </row>
    <row r="2635" spans="1:10" hidden="1" x14ac:dyDescent="0.3">
      <c r="A2635" s="2" t="str">
        <f>Table1[[#This Row],[Befolyt]]</f>
        <v>i</v>
      </c>
      <c r="B2635" t="str">
        <f>Table1[[#This Row],[ÜK]]</f>
        <v>Molnár Ferenc</v>
      </c>
      <c r="C2635" s="3" t="str">
        <f>Table1[[#This Row],[Szla]]</f>
        <v>28/2026</v>
      </c>
      <c r="D2635" s="6">
        <f>Table1[[#This Row],[Kelt_hó]]</f>
        <v>1</v>
      </c>
      <c r="E2635" t="str">
        <f>Table1[[#This Row],[Vevő]]</f>
        <v>WHT Kft.</v>
      </c>
      <c r="F2635" t="str">
        <f>Table1[[#This Row],[Termékkör]]</f>
        <v>Rakományrögzítők</v>
      </c>
      <c r="G2635" s="4">
        <f>Table1[[#This Row],[SzumElad]]</f>
        <v>33500</v>
      </c>
      <c r="H2635" s="7">
        <f>Table1[[#This Row],[Jut_%]]</f>
        <v>2.5</v>
      </c>
      <c r="I2635" s="4">
        <f>Table1[[#This Row],[Jut]]</f>
        <v>837.5</v>
      </c>
      <c r="J2635" s="4">
        <f>Table1[[#This Row],[Column1]]</f>
        <v>0</v>
      </c>
    </row>
    <row r="2636" spans="1:10" hidden="1" x14ac:dyDescent="0.3">
      <c r="A2636" s="2" t="str">
        <f>Table1[[#This Row],[Befolyt]]</f>
        <v>i</v>
      </c>
      <c r="B2636" t="str">
        <f>Table1[[#This Row],[ÜK]]</f>
        <v>Molnár Ferenc</v>
      </c>
      <c r="C2636" s="3" t="str">
        <f>Table1[[#This Row],[Szla]]</f>
        <v>28/2026</v>
      </c>
      <c r="D2636" s="6">
        <f>Table1[[#This Row],[Kelt_hó]]</f>
        <v>1</v>
      </c>
      <c r="E2636" t="str">
        <f>Table1[[#This Row],[Vevő]]</f>
        <v>WHT Kft.</v>
      </c>
      <c r="F2636" t="str">
        <f>Table1[[#This Row],[Termékkör]]</f>
        <v>Lánc függesztékek</v>
      </c>
      <c r="G2636" s="4">
        <f>Table1[[#This Row],[SzumElad]]</f>
        <v>6950</v>
      </c>
      <c r="H2636" s="7">
        <f>Table1[[#This Row],[Jut_%]]</f>
        <v>4</v>
      </c>
      <c r="I2636" s="4">
        <f>Table1[[#This Row],[Jut]]</f>
        <v>278</v>
      </c>
      <c r="J2636" s="4">
        <f>Table1[[#This Row],[Column1]]</f>
        <v>0</v>
      </c>
    </row>
    <row r="2637" spans="1:10" hidden="1" x14ac:dyDescent="0.3">
      <c r="A2637" s="2" t="str">
        <f>Table1[[#This Row],[Befolyt]]</f>
        <v>i</v>
      </c>
      <c r="B2637" t="str">
        <f>Table1[[#This Row],[ÜK]]</f>
        <v>Molnár Ferenc</v>
      </c>
      <c r="C2637" s="3" t="str">
        <f>Table1[[#This Row],[Szla]]</f>
        <v>28/2026</v>
      </c>
      <c r="D2637" s="6">
        <f>Table1[[#This Row],[Kelt_hó]]</f>
        <v>1</v>
      </c>
      <c r="E2637" t="str">
        <f>Table1[[#This Row],[Vevő]]</f>
        <v>WHT Kft.</v>
      </c>
      <c r="F2637" t="str">
        <f>Table1[[#This Row],[Termékkör]]</f>
        <v>Lánc függesztékek</v>
      </c>
      <c r="G2637" s="4">
        <f>Table1[[#This Row],[SzumElad]]</f>
        <v>6700</v>
      </c>
      <c r="H2637" s="7">
        <f>Table1[[#This Row],[Jut_%]]</f>
        <v>4</v>
      </c>
      <c r="I2637" s="4">
        <f>Table1[[#This Row],[Jut]]</f>
        <v>268</v>
      </c>
      <c r="J2637" s="4">
        <f>Table1[[#This Row],[Column1]]</f>
        <v>0</v>
      </c>
    </row>
    <row r="2638" spans="1:10" hidden="1" x14ac:dyDescent="0.3">
      <c r="A2638" s="2" t="str">
        <f>Table1[[#This Row],[Befolyt]]</f>
        <v>i</v>
      </c>
      <c r="B2638" t="str">
        <f>Table1[[#This Row],[ÜK]]</f>
        <v>Molnár Ferenc</v>
      </c>
      <c r="C2638" s="3" t="str">
        <f>Table1[[#This Row],[Szla]]</f>
        <v>28/2026</v>
      </c>
      <c r="D2638" s="6">
        <f>Table1[[#This Row],[Kelt_hó]]</f>
        <v>1</v>
      </c>
      <c r="E2638" t="str">
        <f>Table1[[#This Row],[Vevő]]</f>
        <v>WHT Kft.</v>
      </c>
      <c r="F2638" t="str">
        <f>Table1[[#This Row],[Termékkör]]</f>
        <v>Fuvar</v>
      </c>
      <c r="G2638" s="4">
        <f>Table1[[#This Row],[SzumElad]]</f>
        <v>1800</v>
      </c>
      <c r="H2638" s="7">
        <f>Table1[[#This Row],[Jut_%]]</f>
        <v>0</v>
      </c>
      <c r="I2638" s="4">
        <f>Table1[[#This Row],[Jut]]</f>
        <v>0</v>
      </c>
      <c r="J2638" s="4">
        <f>Table1[[#This Row],[Column1]]</f>
        <v>0</v>
      </c>
    </row>
    <row r="2639" spans="1:10" hidden="1" x14ac:dyDescent="0.3">
      <c r="A2639" s="2" t="str">
        <f>Table1[[#This Row],[Befolyt]]</f>
        <v>n</v>
      </c>
      <c r="B2639" t="str">
        <f>Table1[[#This Row],[ÜK]]</f>
        <v>Nagy Gergely</v>
      </c>
      <c r="C2639" s="3" t="str">
        <f>Table1[[#This Row],[Szla]]</f>
        <v>27/2026</v>
      </c>
      <c r="D2639" s="6">
        <f>Table1[[#This Row],[Kelt_hó]]</f>
        <v>1</v>
      </c>
      <c r="E2639" t="str">
        <f>Table1[[#This Row],[Vevő]]</f>
        <v>GE Vernova Kft (285015)</v>
      </c>
      <c r="F2639" t="str">
        <f>Table1[[#This Row],[Termékkör]]</f>
        <v>Textilkötelek hevederek</v>
      </c>
      <c r="G2639" s="4">
        <f>Table1[[#This Row],[SzumElad]]</f>
        <v>42173.64</v>
      </c>
      <c r="H2639" s="7">
        <f>Table1[[#This Row],[Jut_%]]</f>
        <v>9.5</v>
      </c>
      <c r="I2639" s="4">
        <f>Table1[[#This Row],[Jut]]</f>
        <v>4006.4958000000001</v>
      </c>
      <c r="J2639" s="4">
        <f>Table1[[#This Row],[Column1]]</f>
        <v>0</v>
      </c>
    </row>
    <row r="2640" spans="1:10" x14ac:dyDescent="0.3">
      <c r="A2640" s="2" t="str">
        <f>Table1[[#This Row],[Befolyt]]</f>
        <v>i</v>
      </c>
      <c r="B2640" t="str">
        <f>Table1[[#This Row],[ÜK]]</f>
        <v>Bálint Miklós</v>
      </c>
      <c r="C2640" s="3" t="str">
        <f>Table1[[#This Row],[Szla]]</f>
        <v>26/2026</v>
      </c>
      <c r="D2640" s="6">
        <f>Table1[[#This Row],[Kelt_hó]]</f>
        <v>1</v>
      </c>
      <c r="E2640" t="str">
        <f>Table1[[#This Row],[Vevő]]</f>
        <v>Wolf System Kft.</v>
      </c>
      <c r="F2640" t="str">
        <f>Table1[[#This Row],[Termékkör]]</f>
        <v>Lánc függesztékek</v>
      </c>
      <c r="G2640" s="4">
        <f>Table1[[#This Row],[SzumElad]]</f>
        <v>13000</v>
      </c>
      <c r="H2640" s="7">
        <f>Table1[[#This Row],[Jut_%]]</f>
        <v>5</v>
      </c>
      <c r="I2640" s="4">
        <f>Table1[[#This Row],[Jut]]</f>
        <v>650</v>
      </c>
      <c r="J2640" s="4">
        <f>Table1[[#This Row],[Column1]]</f>
        <v>1</v>
      </c>
    </row>
    <row r="2641" spans="1:10" x14ac:dyDescent="0.3">
      <c r="A2641" s="2" t="str">
        <f>Table1[[#This Row],[Befolyt]]</f>
        <v>i</v>
      </c>
      <c r="B2641" t="str">
        <f>Table1[[#This Row],[ÜK]]</f>
        <v>Bálint Miklós</v>
      </c>
      <c r="C2641" s="3" t="str">
        <f>Table1[[#This Row],[Szla]]</f>
        <v>26/2026</v>
      </c>
      <c r="D2641" s="6">
        <f>Table1[[#This Row],[Kelt_hó]]</f>
        <v>1</v>
      </c>
      <c r="E2641" t="str">
        <f>Table1[[#This Row],[Vevő]]</f>
        <v>Wolf System Kft.</v>
      </c>
      <c r="F2641" t="str">
        <f>Table1[[#This Row],[Termékkör]]</f>
        <v>Kiszállás</v>
      </c>
      <c r="G2641" s="4">
        <f>Table1[[#This Row],[SzumElad]]</f>
        <v>93000</v>
      </c>
      <c r="H2641" s="7">
        <f>Table1[[#This Row],[Jut_%]]</f>
        <v>0</v>
      </c>
      <c r="I2641" s="4">
        <f>Table1[[#This Row],[Jut]]</f>
        <v>0</v>
      </c>
      <c r="J2641" s="4">
        <f>Table1[[#This Row],[Column1]]</f>
        <v>1</v>
      </c>
    </row>
    <row r="2642" spans="1:10" x14ac:dyDescent="0.3">
      <c r="A2642" s="2" t="str">
        <f>Table1[[#This Row],[Befolyt]]</f>
        <v>i</v>
      </c>
      <c r="B2642" t="str">
        <f>Table1[[#This Row],[ÜK]]</f>
        <v>Bálint Miklós</v>
      </c>
      <c r="C2642" s="3" t="str">
        <f>Table1[[#This Row],[Szla]]</f>
        <v>26/2026</v>
      </c>
      <c r="D2642" s="6">
        <f>Table1[[#This Row],[Kelt_hó]]</f>
        <v>1</v>
      </c>
      <c r="E2642" t="str">
        <f>Table1[[#This Row],[Vevő]]</f>
        <v>Wolf System Kft.</v>
      </c>
      <c r="F2642" t="str">
        <f>Table1[[#This Row],[Termékkör]]</f>
        <v>Vizsgálat</v>
      </c>
      <c r="G2642" s="4">
        <f>Table1[[#This Row],[SzumElad]]</f>
        <v>178770</v>
      </c>
      <c r="H2642" s="7">
        <f>Table1[[#This Row],[Jut_%]]</f>
        <v>5.14</v>
      </c>
      <c r="I2642" s="4">
        <f>Table1[[#This Row],[Jut]]</f>
        <v>9188.7779999999984</v>
      </c>
      <c r="J2642" s="4">
        <f>Table1[[#This Row],[Column1]]</f>
        <v>1</v>
      </c>
    </row>
    <row r="2643" spans="1:10" x14ac:dyDescent="0.3">
      <c r="A2643" s="2" t="str">
        <f>Table1[[#This Row],[Befolyt]]</f>
        <v>i</v>
      </c>
      <c r="B2643" t="str">
        <f>Table1[[#This Row],[ÜK]]</f>
        <v>Bálint Miklós</v>
      </c>
      <c r="C2643" s="3" t="str">
        <f>Table1[[#This Row],[Szla]]</f>
        <v>26/2026</v>
      </c>
      <c r="D2643" s="6">
        <f>Table1[[#This Row],[Kelt_hó]]</f>
        <v>1</v>
      </c>
      <c r="E2643" t="str">
        <f>Table1[[#This Row],[Vevő]]</f>
        <v>Wolf System Kft.</v>
      </c>
      <c r="F2643" t="str">
        <f>Table1[[#This Row],[Termékkör]]</f>
        <v>Lánc függesztékek</v>
      </c>
      <c r="G2643" s="4">
        <f>Table1[[#This Row],[SzumElad]]</f>
        <v>6840</v>
      </c>
      <c r="H2643" s="7">
        <f>Table1[[#This Row],[Jut_%]]</f>
        <v>5</v>
      </c>
      <c r="I2643" s="4">
        <f>Table1[[#This Row],[Jut]]</f>
        <v>342</v>
      </c>
      <c r="J2643" s="4">
        <f>Table1[[#This Row],[Column1]]</f>
        <v>1</v>
      </c>
    </row>
    <row r="2644" spans="1:10" x14ac:dyDescent="0.3">
      <c r="A2644" s="2" t="str">
        <f>Table1[[#This Row],[Befolyt]]</f>
        <v>i</v>
      </c>
      <c r="B2644" t="str">
        <f>Table1[[#This Row],[ÜK]]</f>
        <v>Bálint Miklós</v>
      </c>
      <c r="C2644" s="3" t="str">
        <f>Table1[[#This Row],[Szla]]</f>
        <v>26/2026</v>
      </c>
      <c r="D2644" s="6">
        <f>Table1[[#This Row],[Kelt_hó]]</f>
        <v>1</v>
      </c>
      <c r="E2644" t="str">
        <f>Table1[[#This Row],[Vevő]]</f>
        <v>Wolf System Kft.</v>
      </c>
      <c r="F2644" t="str">
        <f>Table1[[#This Row],[Termékkör]]</f>
        <v>Saját munka</v>
      </c>
      <c r="G2644" s="4">
        <f>Table1[[#This Row],[SzumElad]]</f>
        <v>12000</v>
      </c>
      <c r="H2644" s="7">
        <f>Table1[[#This Row],[Jut_%]]</f>
        <v>0</v>
      </c>
      <c r="I2644" s="4">
        <f>Table1[[#This Row],[Jut]]</f>
        <v>0</v>
      </c>
      <c r="J2644" s="4">
        <f>Table1[[#This Row],[Column1]]</f>
        <v>1</v>
      </c>
    </row>
    <row r="2645" spans="1:10" x14ac:dyDescent="0.3">
      <c r="A2645" s="2" t="str">
        <f>Table1[[#This Row],[Befolyt]]</f>
        <v>i</v>
      </c>
      <c r="B2645" t="str">
        <f>Table1[[#This Row],[ÜK]]</f>
        <v>Bálint Miklós</v>
      </c>
      <c r="C2645" s="3" t="str">
        <f>Table1[[#This Row],[Szla]]</f>
        <v>26/2026</v>
      </c>
      <c r="D2645" s="6">
        <f>Table1[[#This Row],[Kelt_hó]]</f>
        <v>1</v>
      </c>
      <c r="E2645" t="str">
        <f>Table1[[#This Row],[Vevő]]</f>
        <v>Wolf System Kft.</v>
      </c>
      <c r="F2645" t="str">
        <f>Table1[[#This Row],[Termékkör]]</f>
        <v>Lánc függesztékek</v>
      </c>
      <c r="G2645" s="4">
        <f>Table1[[#This Row],[SzumElad]]</f>
        <v>890</v>
      </c>
      <c r="H2645" s="7">
        <f>Table1[[#This Row],[Jut_%]]</f>
        <v>5</v>
      </c>
      <c r="I2645" s="4">
        <f>Table1[[#This Row],[Jut]]</f>
        <v>44.5</v>
      </c>
      <c r="J2645" s="4">
        <f>Table1[[#This Row],[Column1]]</f>
        <v>1</v>
      </c>
    </row>
    <row r="2646" spans="1:10" x14ac:dyDescent="0.3">
      <c r="A2646" s="2" t="str">
        <f>Table1[[#This Row],[Befolyt]]</f>
        <v>i</v>
      </c>
      <c r="B2646" t="str">
        <f>Table1[[#This Row],[ÜK]]</f>
        <v>Bálint Miklós</v>
      </c>
      <c r="C2646" s="3" t="str">
        <f>Table1[[#This Row],[Szla]]</f>
        <v>26/2026</v>
      </c>
      <c r="D2646" s="6">
        <f>Table1[[#This Row],[Kelt_hó]]</f>
        <v>1</v>
      </c>
      <c r="E2646" t="str">
        <f>Table1[[#This Row],[Vevő]]</f>
        <v>Wolf System Kft.</v>
      </c>
      <c r="F2646" t="str">
        <f>Table1[[#This Row],[Termékkör]]</f>
        <v>Lánc függesztékek</v>
      </c>
      <c r="G2646" s="4">
        <f>Table1[[#This Row],[SzumElad]]</f>
        <v>778</v>
      </c>
      <c r="H2646" s="7">
        <f>Table1[[#This Row],[Jut_%]]</f>
        <v>5</v>
      </c>
      <c r="I2646" s="4">
        <f>Table1[[#This Row],[Jut]]</f>
        <v>38.9</v>
      </c>
      <c r="J2646" s="4">
        <f>Table1[[#This Row],[Column1]]</f>
        <v>1</v>
      </c>
    </row>
    <row r="2647" spans="1:10" x14ac:dyDescent="0.3">
      <c r="A2647" s="2" t="str">
        <f>Table1[[#This Row],[Befolyt]]</f>
        <v>i</v>
      </c>
      <c r="B2647" t="str">
        <f>Table1[[#This Row],[ÜK]]</f>
        <v>Bálint Miklós</v>
      </c>
      <c r="C2647" s="3" t="str">
        <f>Table1[[#This Row],[Szla]]</f>
        <v>26/2026</v>
      </c>
      <c r="D2647" s="6">
        <f>Table1[[#This Row],[Kelt_hó]]</f>
        <v>1</v>
      </c>
      <c r="E2647" t="str">
        <f>Table1[[#This Row],[Vevő]]</f>
        <v>Wolf System Kft.</v>
      </c>
      <c r="F2647" t="str">
        <f>Table1[[#This Row],[Termékkör]]</f>
        <v>Lánc függesztékek</v>
      </c>
      <c r="G2647" s="4">
        <f>Table1[[#This Row],[SzumElad]]</f>
        <v>2036</v>
      </c>
      <c r="H2647" s="7">
        <f>Table1[[#This Row],[Jut_%]]</f>
        <v>5</v>
      </c>
      <c r="I2647" s="4">
        <f>Table1[[#This Row],[Jut]]</f>
        <v>101.8</v>
      </c>
      <c r="J2647" s="4">
        <f>Table1[[#This Row],[Column1]]</f>
        <v>1</v>
      </c>
    </row>
    <row r="2648" spans="1:10" x14ac:dyDescent="0.3">
      <c r="A2648" s="2" t="str">
        <f>Table1[[#This Row],[Befolyt]]</f>
        <v>i</v>
      </c>
      <c r="B2648" t="str">
        <f>Table1[[#This Row],[ÜK]]</f>
        <v>Bálint Miklós</v>
      </c>
      <c r="C2648" s="3" t="str">
        <f>Table1[[#This Row],[Szla]]</f>
        <v>26/2026</v>
      </c>
      <c r="D2648" s="6">
        <f>Table1[[#This Row],[Kelt_hó]]</f>
        <v>1</v>
      </c>
      <c r="E2648" t="str">
        <f>Table1[[#This Row],[Vevő]]</f>
        <v>Wolf System Kft.</v>
      </c>
      <c r="F2648" t="str">
        <f>Table1[[#This Row],[Termékkör]]</f>
        <v>Lánc függesztékek</v>
      </c>
      <c r="G2648" s="4">
        <f>Table1[[#This Row],[SzumElad]]</f>
        <v>1485</v>
      </c>
      <c r="H2648" s="7">
        <f>Table1[[#This Row],[Jut_%]]</f>
        <v>5</v>
      </c>
      <c r="I2648" s="4">
        <f>Table1[[#This Row],[Jut]]</f>
        <v>74.25</v>
      </c>
      <c r="J2648" s="4">
        <f>Table1[[#This Row],[Column1]]</f>
        <v>1</v>
      </c>
    </row>
    <row r="2649" spans="1:10" hidden="1" x14ac:dyDescent="0.3">
      <c r="A2649" s="2" t="str">
        <f>Table1[[#This Row],[Befolyt]]</f>
        <v>i</v>
      </c>
      <c r="B2649" t="str">
        <f>Table1[[#This Row],[ÜK]]</f>
        <v>Simon Jenő</v>
      </c>
      <c r="C2649" s="3" t="str">
        <f>Table1[[#This Row],[Szla]]</f>
        <v>25/2026</v>
      </c>
      <c r="D2649" s="6">
        <f>Table1[[#This Row],[Kelt_hó]]</f>
        <v>1</v>
      </c>
      <c r="E2649" t="str">
        <f>Table1[[#This Row],[Vevő]]</f>
        <v>Fundament Plusz Kft.</v>
      </c>
      <c r="F2649" t="str">
        <f>Table1[[#This Row],[Termékkör]]</f>
        <v>Textilkötelek hevederek</v>
      </c>
      <c r="G2649" s="4">
        <f>Table1[[#This Row],[SzumElad]]</f>
        <v>35807.399999999994</v>
      </c>
      <c r="H2649" s="7">
        <f>Table1[[#This Row],[Jut_%]]</f>
        <v>14.21</v>
      </c>
      <c r="I2649" s="4">
        <f>Table1[[#This Row],[Jut]]</f>
        <v>5088.2315399999989</v>
      </c>
      <c r="J2649" s="4">
        <f>Table1[[#This Row],[Column1]]</f>
        <v>1</v>
      </c>
    </row>
    <row r="2650" spans="1:10" hidden="1" x14ac:dyDescent="0.3">
      <c r="A2650" s="2" t="str">
        <f>Table1[[#This Row],[Befolyt]]</f>
        <v>i</v>
      </c>
      <c r="B2650" t="str">
        <f>Table1[[#This Row],[ÜK]]</f>
        <v>Simon Jenő</v>
      </c>
      <c r="C2650" s="3" t="str">
        <f>Table1[[#This Row],[Szla]]</f>
        <v>24/2026</v>
      </c>
      <c r="D2650" s="6">
        <f>Table1[[#This Row],[Kelt_hó]]</f>
        <v>1</v>
      </c>
      <c r="E2650" t="str">
        <f>Table1[[#This Row],[Vevő]]</f>
        <v>Fundament Plusz Kft.</v>
      </c>
      <c r="F2650" t="str">
        <f>Table1[[#This Row],[Termékkör]]</f>
        <v>Emelőszemek</v>
      </c>
      <c r="G2650" s="4">
        <f>Table1[[#This Row],[SzumElad]]</f>
        <v>31540</v>
      </c>
      <c r="H2650" s="7">
        <f>Table1[[#This Row],[Jut_%]]</f>
        <v>1.25</v>
      </c>
      <c r="I2650" s="4">
        <f>Table1[[#This Row],[Jut]]</f>
        <v>394.25</v>
      </c>
      <c r="J2650" s="4">
        <f>Table1[[#This Row],[Column1]]</f>
        <v>1</v>
      </c>
    </row>
    <row r="2651" spans="1:10" hidden="1" x14ac:dyDescent="0.3">
      <c r="A2651" s="2" t="str">
        <f>Table1[[#This Row],[Befolyt]]</f>
        <v>i</v>
      </c>
      <c r="B2651" t="str">
        <f>Table1[[#This Row],[ÜK]]</f>
        <v>Simon Jenő</v>
      </c>
      <c r="C2651" s="3" t="str">
        <f>Table1[[#This Row],[Szla]]</f>
        <v>24/2026</v>
      </c>
      <c r="D2651" s="6">
        <f>Table1[[#This Row],[Kelt_hó]]</f>
        <v>1</v>
      </c>
      <c r="E2651" t="str">
        <f>Table1[[#This Row],[Vevő]]</f>
        <v>Fundament Plusz Kft.</v>
      </c>
      <c r="F2651" t="str">
        <f>Table1[[#This Row],[Termékkör]]</f>
        <v>Lánc függesztékek</v>
      </c>
      <c r="G2651" s="4">
        <f>Table1[[#This Row],[SzumElad]]</f>
        <v>72366.25</v>
      </c>
      <c r="H2651" s="7">
        <f>Table1[[#This Row],[Jut_%]]</f>
        <v>15.97</v>
      </c>
      <c r="I2651" s="4">
        <f>Table1[[#This Row],[Jut]]</f>
        <v>11556.890125</v>
      </c>
      <c r="J2651" s="4">
        <f>Table1[[#This Row],[Column1]]</f>
        <v>1</v>
      </c>
    </row>
    <row r="2652" spans="1:10" hidden="1" x14ac:dyDescent="0.3">
      <c r="A2652" s="2" t="str">
        <f>Table1[[#This Row],[Befolyt]]</f>
        <v>i</v>
      </c>
      <c r="B2652" t="str">
        <f>Table1[[#This Row],[ÜK]]</f>
        <v>Simon Jenő</v>
      </c>
      <c r="C2652" s="3" t="str">
        <f>Table1[[#This Row],[Szla]]</f>
        <v>23/2026</v>
      </c>
      <c r="D2652" s="6">
        <f>Table1[[#This Row],[Kelt_hó]]</f>
        <v>1</v>
      </c>
      <c r="E2652" t="str">
        <f>Table1[[#This Row],[Vevő]]</f>
        <v>Fundament Plusz Kft.</v>
      </c>
      <c r="F2652" t="str">
        <f>Table1[[#This Row],[Termékkör]]</f>
        <v>Lánc függesztékek</v>
      </c>
      <c r="G2652" s="4">
        <f>Table1[[#This Row],[SzumElad]]</f>
        <v>24700</v>
      </c>
      <c r="H2652" s="7">
        <f>Table1[[#This Row],[Jut_%]]</f>
        <v>3.75</v>
      </c>
      <c r="I2652" s="4">
        <f>Table1[[#This Row],[Jut]]</f>
        <v>926.25</v>
      </c>
      <c r="J2652" s="4">
        <f>Table1[[#This Row],[Column1]]</f>
        <v>1</v>
      </c>
    </row>
    <row r="2653" spans="1:10" hidden="1" x14ac:dyDescent="0.3">
      <c r="A2653" s="2" t="str">
        <f>Table1[[#This Row],[Befolyt]]</f>
        <v>i</v>
      </c>
      <c r="B2653" t="str">
        <f>Table1[[#This Row],[ÜK]]</f>
        <v>Simon Jenő</v>
      </c>
      <c r="C2653" s="3" t="str">
        <f>Table1[[#This Row],[Szla]]</f>
        <v>23/2026</v>
      </c>
      <c r="D2653" s="6">
        <f>Table1[[#This Row],[Kelt_hó]]</f>
        <v>1</v>
      </c>
      <c r="E2653" t="str">
        <f>Table1[[#This Row],[Vevő]]</f>
        <v>Fundament Plusz Kft.</v>
      </c>
      <c r="F2653" t="str">
        <f>Table1[[#This Row],[Termékkör]]</f>
        <v>Fuvar</v>
      </c>
      <c r="G2653" s="4">
        <f>Table1[[#This Row],[SzumElad]]</f>
        <v>1500</v>
      </c>
      <c r="H2653" s="7">
        <f>Table1[[#This Row],[Jut_%]]</f>
        <v>0</v>
      </c>
      <c r="I2653" s="4">
        <f>Table1[[#This Row],[Jut]]</f>
        <v>0</v>
      </c>
      <c r="J2653" s="4">
        <f>Table1[[#This Row],[Column1]]</f>
        <v>1</v>
      </c>
    </row>
    <row r="2654" spans="1:10" x14ac:dyDescent="0.3">
      <c r="A2654" s="2" t="str">
        <f>Table1[[#This Row],[Befolyt]]</f>
        <v>i</v>
      </c>
      <c r="B2654" t="str">
        <f>Table1[[#This Row],[ÜK]]</f>
        <v>Bálint Miklós</v>
      </c>
      <c r="C2654" s="3" t="str">
        <f>Table1[[#This Row],[Szla]]</f>
        <v>22/2026</v>
      </c>
      <c r="D2654" s="6">
        <f>Table1[[#This Row],[Kelt_hó]]</f>
        <v>1</v>
      </c>
      <c r="E2654" t="str">
        <f>Table1[[#This Row],[Vevő]]</f>
        <v>Treszner Kft.</v>
      </c>
      <c r="F2654" t="str">
        <f>Table1[[#This Row],[Termékkör]]</f>
        <v>Lánc függesztékek</v>
      </c>
      <c r="G2654" s="4">
        <f>Table1[[#This Row],[SzumElad]]</f>
        <v>19800</v>
      </c>
      <c r="H2654" s="7">
        <f>Table1[[#This Row],[Jut_%]]</f>
        <v>10</v>
      </c>
      <c r="I2654" s="4">
        <f>Table1[[#This Row],[Jut]]</f>
        <v>1980</v>
      </c>
      <c r="J2654" s="4">
        <f>Table1[[#This Row],[Column1]]</f>
        <v>1</v>
      </c>
    </row>
    <row r="2655" spans="1:10" x14ac:dyDescent="0.3">
      <c r="A2655" s="2" t="str">
        <f>Table1[[#This Row],[Befolyt]]</f>
        <v>i</v>
      </c>
      <c r="B2655" t="str">
        <f>Table1[[#This Row],[ÜK]]</f>
        <v>Bálint Miklós</v>
      </c>
      <c r="C2655" s="3" t="str">
        <f>Table1[[#This Row],[Szla]]</f>
        <v>22/2026</v>
      </c>
      <c r="D2655" s="6">
        <f>Table1[[#This Row],[Kelt_hó]]</f>
        <v>1</v>
      </c>
      <c r="E2655" t="str">
        <f>Table1[[#This Row],[Vevő]]</f>
        <v>Treszner Kft.</v>
      </c>
      <c r="F2655" t="str">
        <f>Table1[[#This Row],[Termékkör]]</f>
        <v>Fuvar</v>
      </c>
      <c r="G2655" s="4">
        <f>Table1[[#This Row],[SzumElad]]</f>
        <v>2300</v>
      </c>
      <c r="H2655" s="7">
        <f>Table1[[#This Row],[Jut_%]]</f>
        <v>0</v>
      </c>
      <c r="I2655" s="4">
        <f>Table1[[#This Row],[Jut]]</f>
        <v>0</v>
      </c>
      <c r="J2655" s="4">
        <f>Table1[[#This Row],[Column1]]</f>
        <v>1</v>
      </c>
    </row>
    <row r="2656" spans="1:10" hidden="1" x14ac:dyDescent="0.3">
      <c r="A2656" s="2" t="str">
        <f>Table1[[#This Row],[Befolyt]]</f>
        <v>i</v>
      </c>
      <c r="B2656" t="str">
        <f>Table1[[#This Row],[ÜK]]</f>
        <v>Horváth István</v>
      </c>
      <c r="C2656" s="3" t="str">
        <f>Table1[[#This Row],[Szla]]</f>
        <v>21/2026</v>
      </c>
      <c r="D2656" s="6">
        <f>Table1[[#This Row],[Kelt_hó]]</f>
        <v>1</v>
      </c>
      <c r="E2656" t="str">
        <f>Table1[[#This Row],[Vevő]]</f>
        <v>Apollo Tyres (Hungary) Kft.</v>
      </c>
      <c r="F2656" t="str">
        <f>Table1[[#This Row],[Termékkör]]</f>
        <v>Emelőgép szolgáltatások</v>
      </c>
      <c r="G2656" s="4">
        <f>Table1[[#This Row],[SzumElad]]</f>
        <v>0</v>
      </c>
      <c r="H2656" s="7">
        <f>Table1[[#This Row],[Jut_%]]</f>
        <v>0</v>
      </c>
      <c r="I2656" s="4">
        <f>Table1[[#This Row],[Jut]]</f>
        <v>0</v>
      </c>
      <c r="J2656" s="4">
        <f>Table1[[#This Row],[Column1]]</f>
        <v>0</v>
      </c>
    </row>
    <row r="2657" spans="1:10" hidden="1" x14ac:dyDescent="0.3">
      <c r="A2657" s="2" t="str">
        <f>Table1[[#This Row],[Befolyt]]</f>
        <v>i</v>
      </c>
      <c r="B2657" t="str">
        <f>Table1[[#This Row],[ÜK]]</f>
        <v>Horváth István</v>
      </c>
      <c r="C2657" s="3" t="str">
        <f>Table1[[#This Row],[Szla]]</f>
        <v>21/2026</v>
      </c>
      <c r="D2657" s="6">
        <f>Table1[[#This Row],[Kelt_hó]]</f>
        <v>1</v>
      </c>
      <c r="E2657" t="str">
        <f>Table1[[#This Row],[Vevő]]</f>
        <v>Apollo Tyres (Hungary) Kft.</v>
      </c>
      <c r="F2657" t="str">
        <f>Table1[[#This Row],[Termékkör]]</f>
        <v>Emelőberendezések</v>
      </c>
      <c r="G2657" s="4">
        <f>Table1[[#This Row],[SzumElad]]</f>
        <v>689510</v>
      </c>
      <c r="H2657" s="7">
        <f>Table1[[#This Row],[Jut_%]]</f>
        <v>3.75</v>
      </c>
      <c r="I2657" s="4">
        <f>Table1[[#This Row],[Jut]]</f>
        <v>25856.625</v>
      </c>
      <c r="J2657" s="4">
        <f>Table1[[#This Row],[Column1]]</f>
        <v>0</v>
      </c>
    </row>
    <row r="2658" spans="1:10" hidden="1" x14ac:dyDescent="0.3">
      <c r="A2658" s="2" t="str">
        <f>Table1[[#This Row],[Befolyt]]</f>
        <v>i</v>
      </c>
      <c r="B2658" t="str">
        <f>Table1[[#This Row],[ÜK]]</f>
        <v>Hegyi Gábor</v>
      </c>
      <c r="C2658" s="3" t="str">
        <f>Table1[[#This Row],[Szla]]</f>
        <v>20/2026</v>
      </c>
      <c r="D2658" s="6">
        <f>Table1[[#This Row],[Kelt_hó]]</f>
        <v>1</v>
      </c>
      <c r="E2658" t="str">
        <f>Table1[[#This Row],[Vevő]]</f>
        <v>Pannon-Tools Kft.</v>
      </c>
      <c r="F2658" t="str">
        <f>Table1[[#This Row],[Termékkör]]</f>
        <v>Textilkötelek hevederek</v>
      </c>
      <c r="G2658" s="4">
        <f>Table1[[#This Row],[SzumElad]]</f>
        <v>5460</v>
      </c>
      <c r="H2658" s="7">
        <f>Table1[[#This Row],[Jut_%]]</f>
        <v>5.46</v>
      </c>
      <c r="I2658" s="4">
        <f>Table1[[#This Row],[Jut]]</f>
        <v>298.11599999999999</v>
      </c>
      <c r="J2658" s="4">
        <f>Table1[[#This Row],[Column1]]</f>
        <v>1</v>
      </c>
    </row>
    <row r="2659" spans="1:10" hidden="1" x14ac:dyDescent="0.3">
      <c r="A2659" s="2" t="str">
        <f>Table1[[#This Row],[Befolyt]]</f>
        <v>i</v>
      </c>
      <c r="B2659" t="str">
        <f>Table1[[#This Row],[ÜK]]</f>
        <v>Hegyi Gábor</v>
      </c>
      <c r="C2659" s="3" t="str">
        <f>Table1[[#This Row],[Szla]]</f>
        <v>20/2026</v>
      </c>
      <c r="D2659" s="6">
        <f>Table1[[#This Row],[Kelt_hó]]</f>
        <v>1</v>
      </c>
      <c r="E2659" t="str">
        <f>Table1[[#This Row],[Vevő]]</f>
        <v>Pannon-Tools Kft.</v>
      </c>
      <c r="F2659" t="str">
        <f>Table1[[#This Row],[Termékkör]]</f>
        <v>Textilkötelek hevederek</v>
      </c>
      <c r="G2659" s="4">
        <f>Table1[[#This Row],[SzumElad]]</f>
        <v>4400</v>
      </c>
      <c r="H2659" s="7">
        <f>Table1[[#This Row],[Jut_%]]</f>
        <v>6.66</v>
      </c>
      <c r="I2659" s="4">
        <f>Table1[[#This Row],[Jut]]</f>
        <v>293.04000000000002</v>
      </c>
      <c r="J2659" s="4">
        <f>Table1[[#This Row],[Column1]]</f>
        <v>1</v>
      </c>
    </row>
    <row r="2660" spans="1:10" hidden="1" x14ac:dyDescent="0.3">
      <c r="A2660" s="2" t="str">
        <f>Table1[[#This Row],[Befolyt]]</f>
        <v>i</v>
      </c>
      <c r="B2660" t="str">
        <f>Table1[[#This Row],[ÜK]]</f>
        <v>Hegyi Gábor</v>
      </c>
      <c r="C2660" s="3" t="str">
        <f>Table1[[#This Row],[Szla]]</f>
        <v>20/2026</v>
      </c>
      <c r="D2660" s="6">
        <f>Table1[[#This Row],[Kelt_hó]]</f>
        <v>1</v>
      </c>
      <c r="E2660" t="str">
        <f>Table1[[#This Row],[Vevő]]</f>
        <v>Pannon-Tools Kft.</v>
      </c>
      <c r="F2660" t="str">
        <f>Table1[[#This Row],[Termékkör]]</f>
        <v>Textilkötelek hevederek</v>
      </c>
      <c r="G2660" s="4">
        <f>Table1[[#This Row],[SzumElad]]</f>
        <v>112550</v>
      </c>
      <c r="H2660" s="7">
        <f>Table1[[#This Row],[Jut_%]]</f>
        <v>9.0500000000000007</v>
      </c>
      <c r="I2660" s="4">
        <f>Table1[[#This Row],[Jut]]</f>
        <v>10185.775000000001</v>
      </c>
      <c r="J2660" s="4">
        <f>Table1[[#This Row],[Column1]]</f>
        <v>1</v>
      </c>
    </row>
    <row r="2661" spans="1:10" hidden="1" x14ac:dyDescent="0.3">
      <c r="A2661" s="2" t="str">
        <f>Table1[[#This Row],[Befolyt]]</f>
        <v>i</v>
      </c>
      <c r="B2661" t="str">
        <f>Table1[[#This Row],[ÜK]]</f>
        <v>Hegyi Gábor</v>
      </c>
      <c r="C2661" s="3" t="str">
        <f>Table1[[#This Row],[Szla]]</f>
        <v>20/2026</v>
      </c>
      <c r="D2661" s="6">
        <f>Table1[[#This Row],[Kelt_hó]]</f>
        <v>1</v>
      </c>
      <c r="E2661" t="str">
        <f>Table1[[#This Row],[Vevő]]</f>
        <v>Pannon-Tools Kft.</v>
      </c>
      <c r="F2661" t="str">
        <f>Table1[[#This Row],[Termékkör]]</f>
        <v>Textilkötelek hevederek</v>
      </c>
      <c r="G2661" s="4">
        <f>Table1[[#This Row],[SzumElad]]</f>
        <v>6200</v>
      </c>
      <c r="H2661" s="7">
        <f>Table1[[#This Row],[Jut_%]]</f>
        <v>10</v>
      </c>
      <c r="I2661" s="4">
        <f>Table1[[#This Row],[Jut]]</f>
        <v>620</v>
      </c>
      <c r="J2661" s="4">
        <f>Table1[[#This Row],[Column1]]</f>
        <v>1</v>
      </c>
    </row>
    <row r="2662" spans="1:10" hidden="1" x14ac:dyDescent="0.3">
      <c r="A2662" s="2" t="str">
        <f>Table1[[#This Row],[Befolyt]]</f>
        <v>i</v>
      </c>
      <c r="B2662" t="str">
        <f>Table1[[#This Row],[ÜK]]</f>
        <v>Hegyi Gábor</v>
      </c>
      <c r="C2662" s="3" t="str">
        <f>Table1[[#This Row],[Szla]]</f>
        <v>20/2026</v>
      </c>
      <c r="D2662" s="6">
        <f>Table1[[#This Row],[Kelt_hó]]</f>
        <v>1</v>
      </c>
      <c r="E2662" t="str">
        <f>Table1[[#This Row],[Vevő]]</f>
        <v>Pannon-Tools Kft.</v>
      </c>
      <c r="F2662" t="str">
        <f>Table1[[#This Row],[Termékkör]]</f>
        <v>Textilkötelek hevederek</v>
      </c>
      <c r="G2662" s="4">
        <f>Table1[[#This Row],[SzumElad]]</f>
        <v>3000</v>
      </c>
      <c r="H2662" s="7">
        <f>Table1[[#This Row],[Jut_%]]</f>
        <v>10</v>
      </c>
      <c r="I2662" s="4">
        <f>Table1[[#This Row],[Jut]]</f>
        <v>300</v>
      </c>
      <c r="J2662" s="4">
        <f>Table1[[#This Row],[Column1]]</f>
        <v>1</v>
      </c>
    </row>
    <row r="2663" spans="1:10" hidden="1" x14ac:dyDescent="0.3">
      <c r="A2663" s="2" t="str">
        <f>Table1[[#This Row],[Befolyt]]</f>
        <v>i</v>
      </c>
      <c r="B2663" t="str">
        <f>Table1[[#This Row],[ÜK]]</f>
        <v>Hegyi Gábor</v>
      </c>
      <c r="C2663" s="3" t="str">
        <f>Table1[[#This Row],[Szla]]</f>
        <v>20/2026</v>
      </c>
      <c r="D2663" s="6">
        <f>Table1[[#This Row],[Kelt_hó]]</f>
        <v>1</v>
      </c>
      <c r="E2663" t="str">
        <f>Table1[[#This Row],[Vevő]]</f>
        <v>Pannon-Tools Kft.</v>
      </c>
      <c r="F2663" t="str">
        <f>Table1[[#This Row],[Termékkör]]</f>
        <v>Fuvar</v>
      </c>
      <c r="G2663" s="4">
        <f>Table1[[#This Row],[SzumElad]]</f>
        <v>3500</v>
      </c>
      <c r="H2663" s="7">
        <f>Table1[[#This Row],[Jut_%]]</f>
        <v>0</v>
      </c>
      <c r="I2663" s="4">
        <f>Table1[[#This Row],[Jut]]</f>
        <v>0</v>
      </c>
      <c r="J2663" s="4">
        <f>Table1[[#This Row],[Column1]]</f>
        <v>1</v>
      </c>
    </row>
    <row r="2664" spans="1:10" hidden="1" x14ac:dyDescent="0.3">
      <c r="A2664" s="2" t="str">
        <f>Table1[[#This Row],[Befolyt]]</f>
        <v>i</v>
      </c>
      <c r="B2664" t="str">
        <f>Table1[[#This Row],[ÜK]]</f>
        <v>Négyesy Gábor</v>
      </c>
      <c r="C2664" s="3" t="str">
        <f>Table1[[#This Row],[Szla]]</f>
        <v>19/2026</v>
      </c>
      <c r="D2664" s="6">
        <f>Table1[[#This Row],[Kelt_hó]]</f>
        <v>1</v>
      </c>
      <c r="E2664" t="str">
        <f>Table1[[#This Row],[Vevő]]</f>
        <v>Zelember Ádám</v>
      </c>
      <c r="F2664" t="str">
        <f>Table1[[#This Row],[Termékkör]]</f>
        <v>Textilkötelek hevederek</v>
      </c>
      <c r="G2664" s="4">
        <f>Table1[[#This Row],[SzumElad]]</f>
        <v>4800</v>
      </c>
      <c r="H2664" s="7">
        <f>Table1[[#This Row],[Jut_%]]</f>
        <v>0.59</v>
      </c>
      <c r="I2664" s="4">
        <f>Table1[[#This Row],[Jut]]</f>
        <v>28.32</v>
      </c>
      <c r="J2664" s="4">
        <f>Table1[[#This Row],[Column1]]</f>
        <v>1</v>
      </c>
    </row>
    <row r="2665" spans="1:10" hidden="1" x14ac:dyDescent="0.3">
      <c r="A2665" s="2" t="str">
        <f>Table1[[#This Row],[Befolyt]]</f>
        <v>i</v>
      </c>
      <c r="B2665" t="str">
        <f>Table1[[#This Row],[ÜK]]</f>
        <v>Négyesy Gábor</v>
      </c>
      <c r="C2665" s="3" t="str">
        <f>Table1[[#This Row],[Szla]]</f>
        <v>19/2026</v>
      </c>
      <c r="D2665" s="6">
        <f>Table1[[#This Row],[Kelt_hó]]</f>
        <v>1</v>
      </c>
      <c r="E2665" t="str">
        <f>Table1[[#This Row],[Vevő]]</f>
        <v>Zelember Ádám</v>
      </c>
      <c r="F2665" t="str">
        <f>Table1[[#This Row],[Termékkör]]</f>
        <v>Kapcsolóelemek</v>
      </c>
      <c r="G2665" s="4">
        <f>Table1[[#This Row],[SzumElad]]</f>
        <v>5200</v>
      </c>
      <c r="H2665" s="7">
        <f>Table1[[#This Row],[Jut_%]]</f>
        <v>2.15</v>
      </c>
      <c r="I2665" s="4">
        <f>Table1[[#This Row],[Jut]]</f>
        <v>111.8</v>
      </c>
      <c r="J2665" s="4">
        <f>Table1[[#This Row],[Column1]]</f>
        <v>1</v>
      </c>
    </row>
    <row r="2666" spans="1:10" hidden="1" x14ac:dyDescent="0.3">
      <c r="A2666" s="2" t="str">
        <f>Table1[[#This Row],[Befolyt]]</f>
        <v>i</v>
      </c>
      <c r="B2666" t="str">
        <f>Table1[[#This Row],[ÜK]]</f>
        <v>Simon Jenő</v>
      </c>
      <c r="C2666" s="3" t="str">
        <f>Table1[[#This Row],[Szla]]</f>
        <v>18/2026</v>
      </c>
      <c r="D2666" s="6">
        <f>Table1[[#This Row],[Kelt_hó]]</f>
        <v>1</v>
      </c>
      <c r="E2666" t="str">
        <f>Table1[[#This Row],[Vevő]]</f>
        <v>DGA Gépgyártó és Automatizálási Kft.</v>
      </c>
      <c r="F2666" t="str">
        <f>Table1[[#This Row],[Termékkör]]</f>
        <v>Lánc függesztékek</v>
      </c>
      <c r="G2666" s="4">
        <f>Table1[[#This Row],[SzumElad]]</f>
        <v>45200</v>
      </c>
      <c r="H2666" s="7">
        <f>Table1[[#This Row],[Jut_%]]</f>
        <v>12.43</v>
      </c>
      <c r="I2666" s="4">
        <f>Table1[[#This Row],[Jut]]</f>
        <v>5618.36</v>
      </c>
      <c r="J2666" s="4">
        <f>Table1[[#This Row],[Column1]]</f>
        <v>0</v>
      </c>
    </row>
    <row r="2667" spans="1:10" hidden="1" x14ac:dyDescent="0.3">
      <c r="A2667" s="2" t="str">
        <f>Table1[[#This Row],[Befolyt]]</f>
        <v>i</v>
      </c>
      <c r="B2667" t="str">
        <f>Table1[[#This Row],[ÜK]]</f>
        <v>Simon Jenő</v>
      </c>
      <c r="C2667" s="3" t="str">
        <f>Table1[[#This Row],[Szla]]</f>
        <v>18/2026</v>
      </c>
      <c r="D2667" s="6">
        <f>Table1[[#This Row],[Kelt_hó]]</f>
        <v>1</v>
      </c>
      <c r="E2667" t="str">
        <f>Table1[[#This Row],[Vevő]]</f>
        <v>DGA Gépgyártó és Automatizálási Kft.</v>
      </c>
      <c r="F2667" t="str">
        <f>Table1[[#This Row],[Termékkör]]</f>
        <v>Lánc függesztékek</v>
      </c>
      <c r="G2667" s="4">
        <f>Table1[[#This Row],[SzumElad]]</f>
        <v>17700</v>
      </c>
      <c r="H2667" s="7">
        <f>Table1[[#This Row],[Jut_%]]</f>
        <v>9.23</v>
      </c>
      <c r="I2667" s="4">
        <f>Table1[[#This Row],[Jut]]</f>
        <v>1633.71</v>
      </c>
      <c r="J2667" s="4">
        <f>Table1[[#This Row],[Column1]]</f>
        <v>0</v>
      </c>
    </row>
    <row r="2668" spans="1:10" hidden="1" x14ac:dyDescent="0.3">
      <c r="A2668" s="2" t="str">
        <f>Table1[[#This Row],[Befolyt]]</f>
        <v>i</v>
      </c>
      <c r="B2668" t="str">
        <f>Table1[[#This Row],[ÜK]]</f>
        <v>Simon Jenő</v>
      </c>
      <c r="C2668" s="3" t="str">
        <f>Table1[[#This Row],[Szla]]</f>
        <v>18/2026</v>
      </c>
      <c r="D2668" s="6">
        <f>Table1[[#This Row],[Kelt_hó]]</f>
        <v>1</v>
      </c>
      <c r="E2668" t="str">
        <f>Table1[[#This Row],[Vevő]]</f>
        <v>DGA Gépgyártó és Automatizálási Kft.</v>
      </c>
      <c r="F2668" t="str">
        <f>Table1[[#This Row],[Termékkör]]</f>
        <v>Lánc függesztékek</v>
      </c>
      <c r="G2668" s="4">
        <f>Table1[[#This Row],[SzumElad]]</f>
        <v>54800</v>
      </c>
      <c r="H2668" s="7">
        <f>Table1[[#This Row],[Jut_%]]</f>
        <v>13.99</v>
      </c>
      <c r="I2668" s="4">
        <f>Table1[[#This Row],[Jut]]</f>
        <v>7666.52</v>
      </c>
      <c r="J2668" s="4">
        <f>Table1[[#This Row],[Column1]]</f>
        <v>0</v>
      </c>
    </row>
    <row r="2669" spans="1:10" hidden="1" x14ac:dyDescent="0.3">
      <c r="A2669" s="2" t="str">
        <f>Table1[[#This Row],[Befolyt]]</f>
        <v>i</v>
      </c>
      <c r="B2669" t="str">
        <f>Table1[[#This Row],[ÜK]]</f>
        <v>Simon Jenő</v>
      </c>
      <c r="C2669" s="3" t="str">
        <f>Table1[[#This Row],[Szla]]</f>
        <v>18/2026</v>
      </c>
      <c r="D2669" s="6">
        <f>Table1[[#This Row],[Kelt_hó]]</f>
        <v>1</v>
      </c>
      <c r="E2669" t="str">
        <f>Table1[[#This Row],[Vevő]]</f>
        <v>DGA Gépgyártó és Automatizálási Kft.</v>
      </c>
      <c r="F2669" t="str">
        <f>Table1[[#This Row],[Termékkör]]</f>
        <v>Fuvar</v>
      </c>
      <c r="G2669" s="4">
        <f>Table1[[#This Row],[SzumElad]]</f>
        <v>2500</v>
      </c>
      <c r="H2669" s="7">
        <f>Table1[[#This Row],[Jut_%]]</f>
        <v>0</v>
      </c>
      <c r="I2669" s="4">
        <f>Table1[[#This Row],[Jut]]</f>
        <v>0</v>
      </c>
      <c r="J2669" s="4">
        <f>Table1[[#This Row],[Column1]]</f>
        <v>0</v>
      </c>
    </row>
    <row r="2670" spans="1:10" hidden="1" x14ac:dyDescent="0.3">
      <c r="A2670" s="2" t="str">
        <f>Table1[[#This Row],[Befolyt]]</f>
        <v>i</v>
      </c>
      <c r="B2670" t="str">
        <f>Table1[[#This Row],[ÜK]]</f>
        <v>Halász Miklós</v>
      </c>
      <c r="C2670" s="3" t="str">
        <f>Table1[[#This Row],[Szla]]</f>
        <v>17/2026</v>
      </c>
      <c r="D2670" s="6">
        <f>Table1[[#This Row],[Kelt_hó]]</f>
        <v>1</v>
      </c>
      <c r="E2670" t="str">
        <f>Table1[[#This Row],[Vevő]]</f>
        <v>SKF Műszaki Áruház Havancsák Kft.</v>
      </c>
      <c r="F2670" t="str">
        <f>Table1[[#This Row],[Termékkör]]</f>
        <v>Lánc függesztékek</v>
      </c>
      <c r="G2670" s="4">
        <f>Table1[[#This Row],[SzumElad]]</f>
        <v>4450</v>
      </c>
      <c r="H2670" s="7">
        <f>Table1[[#This Row],[Jut_%]]</f>
        <v>3</v>
      </c>
      <c r="I2670" s="4">
        <f>Table1[[#This Row],[Jut]]</f>
        <v>133.5</v>
      </c>
      <c r="J2670" s="4">
        <f>Table1[[#This Row],[Column1]]</f>
        <v>0</v>
      </c>
    </row>
    <row r="2671" spans="1:10" hidden="1" x14ac:dyDescent="0.3">
      <c r="A2671" s="2" t="str">
        <f>Table1[[#This Row],[Befolyt]]</f>
        <v>i</v>
      </c>
      <c r="B2671" t="str">
        <f>Table1[[#This Row],[ÜK]]</f>
        <v>Halász Miklós</v>
      </c>
      <c r="C2671" s="3" t="str">
        <f>Table1[[#This Row],[Szla]]</f>
        <v>17/2026</v>
      </c>
      <c r="D2671" s="6">
        <f>Table1[[#This Row],[Kelt_hó]]</f>
        <v>1</v>
      </c>
      <c r="E2671" t="str">
        <f>Table1[[#This Row],[Vevő]]</f>
        <v>SKF Műszaki Áruház Havancsák Kft.</v>
      </c>
      <c r="F2671" t="str">
        <f>Table1[[#This Row],[Termékkör]]</f>
        <v>Rakományrögzítők</v>
      </c>
      <c r="G2671" s="4">
        <f>Table1[[#This Row],[SzumElad]]</f>
        <v>32200</v>
      </c>
      <c r="H2671" s="7">
        <f>Table1[[#This Row],[Jut_%]]</f>
        <v>3</v>
      </c>
      <c r="I2671" s="4">
        <f>Table1[[#This Row],[Jut]]</f>
        <v>966</v>
      </c>
      <c r="J2671" s="4">
        <f>Table1[[#This Row],[Column1]]</f>
        <v>0</v>
      </c>
    </row>
    <row r="2672" spans="1:10" hidden="1" x14ac:dyDescent="0.3">
      <c r="A2672" s="2" t="str">
        <f>Table1[[#This Row],[Befolyt]]</f>
        <v>i</v>
      </c>
      <c r="B2672" t="str">
        <f>Table1[[#This Row],[ÜK]]</f>
        <v>Halász Miklós</v>
      </c>
      <c r="C2672" s="3" t="str">
        <f>Table1[[#This Row],[Szla]]</f>
        <v>17/2026</v>
      </c>
      <c r="D2672" s="6">
        <f>Table1[[#This Row],[Kelt_hó]]</f>
        <v>1</v>
      </c>
      <c r="E2672" t="str">
        <f>Table1[[#This Row],[Vevő]]</f>
        <v>SKF Műszaki Áruház Havancsák Kft.</v>
      </c>
      <c r="F2672" t="str">
        <f>Table1[[#This Row],[Termékkör]]</f>
        <v>Rakományrögzítők</v>
      </c>
      <c r="G2672" s="4">
        <f>Table1[[#This Row],[SzumElad]]</f>
        <v>11580</v>
      </c>
      <c r="H2672" s="7">
        <f>Table1[[#This Row],[Jut_%]]</f>
        <v>1</v>
      </c>
      <c r="I2672" s="4">
        <f>Table1[[#This Row],[Jut]]</f>
        <v>115.8</v>
      </c>
      <c r="J2672" s="4">
        <f>Table1[[#This Row],[Column1]]</f>
        <v>0</v>
      </c>
    </row>
    <row r="2673" spans="1:10" hidden="1" x14ac:dyDescent="0.3">
      <c r="A2673" s="2" t="str">
        <f>Table1[[#This Row],[Befolyt]]</f>
        <v>i</v>
      </c>
      <c r="B2673" t="str">
        <f>Table1[[#This Row],[ÜK]]</f>
        <v>Halász Miklós</v>
      </c>
      <c r="C2673" s="3" t="str">
        <f>Table1[[#This Row],[Szla]]</f>
        <v>17/2026</v>
      </c>
      <c r="D2673" s="6">
        <f>Table1[[#This Row],[Kelt_hó]]</f>
        <v>1</v>
      </c>
      <c r="E2673" t="str">
        <f>Table1[[#This Row],[Vevő]]</f>
        <v>SKF Műszaki Áruház Havancsák Kft.</v>
      </c>
      <c r="F2673" t="str">
        <f>Table1[[#This Row],[Termékkör]]</f>
        <v>Lánc függesztékek</v>
      </c>
      <c r="G2673" s="4">
        <f>Table1[[#This Row],[SzumElad]]</f>
        <v>5090</v>
      </c>
      <c r="H2673" s="7">
        <f>Table1[[#This Row],[Jut_%]]</f>
        <v>3</v>
      </c>
      <c r="I2673" s="4">
        <f>Table1[[#This Row],[Jut]]</f>
        <v>152.69999999999999</v>
      </c>
      <c r="J2673" s="4">
        <f>Table1[[#This Row],[Column1]]</f>
        <v>0</v>
      </c>
    </row>
    <row r="2674" spans="1:10" hidden="1" x14ac:dyDescent="0.3">
      <c r="A2674" s="2" t="str">
        <f>Table1[[#This Row],[Befolyt]]</f>
        <v>i</v>
      </c>
      <c r="B2674" t="str">
        <f>Table1[[#This Row],[ÜK]]</f>
        <v>Halász Miklós</v>
      </c>
      <c r="C2674" s="3" t="str">
        <f>Table1[[#This Row],[Szla]]</f>
        <v>17/2026</v>
      </c>
      <c r="D2674" s="6">
        <f>Table1[[#This Row],[Kelt_hó]]</f>
        <v>1</v>
      </c>
      <c r="E2674" t="str">
        <f>Table1[[#This Row],[Vevő]]</f>
        <v>SKF Műszaki Áruház Havancsák Kft.</v>
      </c>
      <c r="F2674" t="str">
        <f>Table1[[#This Row],[Termékkör]]</f>
        <v>Fuvar</v>
      </c>
      <c r="G2674" s="4">
        <f>Table1[[#This Row],[SzumElad]]</f>
        <v>0</v>
      </c>
      <c r="H2674" s="7">
        <f>Table1[[#This Row],[Jut_%]]</f>
        <v>0</v>
      </c>
      <c r="I2674" s="4">
        <f>Table1[[#This Row],[Jut]]</f>
        <v>0</v>
      </c>
      <c r="J2674" s="4">
        <f>Table1[[#This Row],[Column1]]</f>
        <v>0</v>
      </c>
    </row>
    <row r="2675" spans="1:10" hidden="1" x14ac:dyDescent="0.3">
      <c r="A2675" s="2" t="str">
        <f>Table1[[#This Row],[Befolyt]]</f>
        <v>n</v>
      </c>
      <c r="B2675" t="str">
        <f>Table1[[#This Row],[ÜK]]</f>
        <v>Nagy Gergely</v>
      </c>
      <c r="C2675" s="3" t="str">
        <f>Table1[[#This Row],[Szla]]</f>
        <v>16/2026</v>
      </c>
      <c r="D2675" s="6">
        <f>Table1[[#This Row],[Kelt_hó]]</f>
        <v>1</v>
      </c>
      <c r="E2675" t="str">
        <f>Table1[[#This Row],[Vevő]]</f>
        <v>GE Vernova Kft (285015)</v>
      </c>
      <c r="F2675" t="str">
        <f>Table1[[#This Row],[Termékkör]]</f>
        <v>Textilkötelek hevederek</v>
      </c>
      <c r="G2675" s="4">
        <f>Table1[[#This Row],[SzumElad]]</f>
        <v>386453.19</v>
      </c>
      <c r="H2675" s="7">
        <f>Table1[[#This Row],[Jut_%]]</f>
        <v>4.5</v>
      </c>
      <c r="I2675" s="4">
        <f>Table1[[#This Row],[Jut]]</f>
        <v>17390.393550000001</v>
      </c>
      <c r="J2675" s="4">
        <f>Table1[[#This Row],[Column1]]</f>
        <v>0</v>
      </c>
    </row>
    <row r="2676" spans="1:10" hidden="1" x14ac:dyDescent="0.3">
      <c r="A2676" s="2" t="str">
        <f>Table1[[#This Row],[Befolyt]]</f>
        <v>i</v>
      </c>
      <c r="B2676" t="str">
        <f>Table1[[#This Row],[ÜK]]</f>
        <v>Halász Miklós</v>
      </c>
      <c r="C2676" s="3" t="str">
        <f>Table1[[#This Row],[Szla]]</f>
        <v>15/2026</v>
      </c>
      <c r="D2676" s="6">
        <f>Table1[[#This Row],[Kelt_hó]]</f>
        <v>1</v>
      </c>
      <c r="E2676" t="str">
        <f>Table1[[#This Row],[Vevő]]</f>
        <v>Ávol Ásványolaj T. F. Kft.</v>
      </c>
      <c r="F2676" t="str">
        <f>Table1[[#This Row],[Termékkör]]</f>
        <v>Rakományrögzítők</v>
      </c>
      <c r="G2676" s="4">
        <f>Table1[[#This Row],[SzumElad]]</f>
        <v>22750</v>
      </c>
      <c r="H2676" s="7">
        <f>Table1[[#This Row],[Jut_%]]</f>
        <v>0.5</v>
      </c>
      <c r="I2676" s="4">
        <f>Table1[[#This Row],[Jut]]</f>
        <v>113.75</v>
      </c>
      <c r="J2676" s="4">
        <f>Table1[[#This Row],[Column1]]</f>
        <v>1</v>
      </c>
    </row>
    <row r="2677" spans="1:10" hidden="1" x14ac:dyDescent="0.3">
      <c r="A2677" s="2" t="str">
        <f>Table1[[#This Row],[Befolyt]]</f>
        <v>i</v>
      </c>
      <c r="B2677" t="str">
        <f>Table1[[#This Row],[ÜK]]</f>
        <v>Halász Miklós</v>
      </c>
      <c r="C2677" s="3" t="str">
        <f>Table1[[#This Row],[Szla]]</f>
        <v>15/2026</v>
      </c>
      <c r="D2677" s="6">
        <f>Table1[[#This Row],[Kelt_hó]]</f>
        <v>1</v>
      </c>
      <c r="E2677" t="str">
        <f>Table1[[#This Row],[Vevő]]</f>
        <v>Ávol Ásványolaj T. F. Kft.</v>
      </c>
      <c r="F2677" t="str">
        <f>Table1[[#This Row],[Termékkör]]</f>
        <v>Fuvar</v>
      </c>
      <c r="G2677" s="4">
        <f>Table1[[#This Row],[SzumElad]]</f>
        <v>2485</v>
      </c>
      <c r="H2677" s="7">
        <f>Table1[[#This Row],[Jut_%]]</f>
        <v>0</v>
      </c>
      <c r="I2677" s="4">
        <f>Table1[[#This Row],[Jut]]</f>
        <v>0</v>
      </c>
      <c r="J2677" s="4">
        <f>Table1[[#This Row],[Column1]]</f>
        <v>1</v>
      </c>
    </row>
    <row r="2678" spans="1:10" hidden="1" x14ac:dyDescent="0.3">
      <c r="A2678" s="2" t="str">
        <f>Table1[[#This Row],[Befolyt]]</f>
        <v>i</v>
      </c>
      <c r="B2678" t="str">
        <f>Table1[[#This Row],[ÜK]]</f>
        <v>Molnár Ferenc</v>
      </c>
      <c r="C2678" s="3" t="str">
        <f>Table1[[#This Row],[Szla]]</f>
        <v>14/2026</v>
      </c>
      <c r="D2678" s="6">
        <f>Table1[[#This Row],[Kelt_hó]]</f>
        <v>1</v>
      </c>
      <c r="E2678" t="str">
        <f>Table1[[#This Row],[Vevő]]</f>
        <v>Alukol Kft.</v>
      </c>
      <c r="F2678" t="str">
        <f>Table1[[#This Row],[Termékkör]]</f>
        <v>Rakományrögzítők</v>
      </c>
      <c r="G2678" s="4">
        <f>Table1[[#This Row],[SzumElad]]</f>
        <v>42000</v>
      </c>
      <c r="H2678" s="7">
        <f>Table1[[#This Row],[Jut_%]]</f>
        <v>3</v>
      </c>
      <c r="I2678" s="4">
        <f>Table1[[#This Row],[Jut]]</f>
        <v>1260</v>
      </c>
      <c r="J2678" s="4">
        <f>Table1[[#This Row],[Column1]]</f>
        <v>1</v>
      </c>
    </row>
    <row r="2679" spans="1:10" hidden="1" x14ac:dyDescent="0.3">
      <c r="A2679" s="2" t="str">
        <f>Table1[[#This Row],[Befolyt]]</f>
        <v>i</v>
      </c>
      <c r="B2679" t="str">
        <f>Table1[[#This Row],[ÜK]]</f>
        <v>Molnár Ferenc</v>
      </c>
      <c r="C2679" s="3" t="str">
        <f>Table1[[#This Row],[Szla]]</f>
        <v>14/2026</v>
      </c>
      <c r="D2679" s="6">
        <f>Table1[[#This Row],[Kelt_hó]]</f>
        <v>1</v>
      </c>
      <c r="E2679" t="str">
        <f>Table1[[#This Row],[Vevő]]</f>
        <v>Alukol Kft.</v>
      </c>
      <c r="F2679" t="str">
        <f>Table1[[#This Row],[Termékkör]]</f>
        <v>Rakományrögzítők</v>
      </c>
      <c r="G2679" s="4">
        <f>Table1[[#This Row],[SzumElad]]</f>
        <v>69800</v>
      </c>
      <c r="H2679" s="7">
        <f>Table1[[#This Row],[Jut_%]]</f>
        <v>3</v>
      </c>
      <c r="I2679" s="4">
        <f>Table1[[#This Row],[Jut]]</f>
        <v>2094</v>
      </c>
      <c r="J2679" s="4">
        <f>Table1[[#This Row],[Column1]]</f>
        <v>1</v>
      </c>
    </row>
    <row r="2680" spans="1:10" hidden="1" x14ac:dyDescent="0.3">
      <c r="A2680" s="2" t="str">
        <f>Table1[[#This Row],[Befolyt]]</f>
        <v>i</v>
      </c>
      <c r="B2680" t="str">
        <f>Table1[[#This Row],[ÜK]]</f>
        <v>Molnár Ferenc</v>
      </c>
      <c r="C2680" s="3" t="str">
        <f>Table1[[#This Row],[Szla]]</f>
        <v>14/2026</v>
      </c>
      <c r="D2680" s="6">
        <f>Table1[[#This Row],[Kelt_hó]]</f>
        <v>1</v>
      </c>
      <c r="E2680" t="str">
        <f>Table1[[#This Row],[Vevő]]</f>
        <v>Alukol Kft.</v>
      </c>
      <c r="F2680" t="str">
        <f>Table1[[#This Row],[Termékkör]]</f>
        <v>Fuvar</v>
      </c>
      <c r="G2680" s="4">
        <f>Table1[[#This Row],[SzumElad]]</f>
        <v>0</v>
      </c>
      <c r="H2680" s="7">
        <f>Table1[[#This Row],[Jut_%]]</f>
        <v>0</v>
      </c>
      <c r="I2680" s="4">
        <f>Table1[[#This Row],[Jut]]</f>
        <v>0</v>
      </c>
      <c r="J2680" s="4">
        <f>Table1[[#This Row],[Column1]]</f>
        <v>1</v>
      </c>
    </row>
    <row r="2681" spans="1:10" hidden="1" x14ac:dyDescent="0.3">
      <c r="A2681" s="2" t="str">
        <f>Table1[[#This Row],[Befolyt]]</f>
        <v>n</v>
      </c>
      <c r="B2681" t="str">
        <f>Table1[[#This Row],[ÜK]]</f>
        <v>H-ITB Kft.</v>
      </c>
      <c r="C2681" s="3" t="str">
        <f>Table1[[#This Row],[Szla]]</f>
        <v>13/2026</v>
      </c>
      <c r="D2681" s="6">
        <f>Table1[[#This Row],[Kelt_hó]]</f>
        <v>1</v>
      </c>
      <c r="E2681" t="str">
        <f>Table1[[#This Row],[Vevő]]</f>
        <v>Atmion Bt.</v>
      </c>
      <c r="F2681" t="str">
        <f>Table1[[#This Row],[Termékkör]]</f>
        <v>Emelőberendezések</v>
      </c>
      <c r="G2681" s="4">
        <f>Table1[[#This Row],[SzumElad]]</f>
        <v>1058400</v>
      </c>
      <c r="H2681" s="7">
        <f>Table1[[#This Row],[Jut_%]]</f>
        <v>0</v>
      </c>
      <c r="I2681" s="4">
        <f>Table1[[#This Row],[Jut]]</f>
        <v>0</v>
      </c>
      <c r="J2681" s="4">
        <f>Table1[[#This Row],[Column1]]</f>
        <v>0</v>
      </c>
    </row>
    <row r="2682" spans="1:10" hidden="1" x14ac:dyDescent="0.3">
      <c r="A2682" s="2" t="str">
        <f>Table1[[#This Row],[Befolyt]]</f>
        <v>n</v>
      </c>
      <c r="B2682" t="str">
        <f>Table1[[#This Row],[ÜK]]</f>
        <v>H-ITB Kft.</v>
      </c>
      <c r="C2682" s="3" t="str">
        <f>Table1[[#This Row],[Szla]]</f>
        <v>13/2026</v>
      </c>
      <c r="D2682" s="6">
        <f>Table1[[#This Row],[Kelt_hó]]</f>
        <v>1</v>
      </c>
      <c r="E2682" t="str">
        <f>Table1[[#This Row],[Vevő]]</f>
        <v>Atmion Bt.</v>
      </c>
      <c r="F2682" t="str">
        <f>Table1[[#This Row],[Termékkör]]</f>
        <v>Emelőberendezések</v>
      </c>
      <c r="G2682" s="4">
        <f>Table1[[#This Row],[SzumElad]]</f>
        <v>580160</v>
      </c>
      <c r="H2682" s="7">
        <f>Table1[[#This Row],[Jut_%]]</f>
        <v>0</v>
      </c>
      <c r="I2682" s="4">
        <f>Table1[[#This Row],[Jut]]</f>
        <v>0</v>
      </c>
      <c r="J2682" s="4">
        <f>Table1[[#This Row],[Column1]]</f>
        <v>0</v>
      </c>
    </row>
    <row r="2683" spans="1:10" hidden="1" x14ac:dyDescent="0.3">
      <c r="A2683" s="2" t="str">
        <f>Table1[[#This Row],[Befolyt]]</f>
        <v>i</v>
      </c>
      <c r="B2683" t="str">
        <f>Table1[[#This Row],[ÜK]]</f>
        <v>Forgó Tamás</v>
      </c>
      <c r="C2683" s="3" t="str">
        <f>Table1[[#This Row],[Szla]]</f>
        <v>12/2026</v>
      </c>
      <c r="D2683" s="6">
        <f>Table1[[#This Row],[Kelt_hó]]</f>
        <v>1</v>
      </c>
      <c r="E2683" t="str">
        <f>Table1[[#This Row],[Vevő]]</f>
        <v>GD Gép és Daru Kft</v>
      </c>
      <c r="F2683" t="str">
        <f>Table1[[#This Row],[Termékkör]]</f>
        <v>Rakományrögzítők</v>
      </c>
      <c r="G2683" s="4">
        <f>Table1[[#This Row],[SzumElad]]</f>
        <v>27200</v>
      </c>
      <c r="H2683" s="7">
        <f>Table1[[#This Row],[Jut_%]]</f>
        <v>0</v>
      </c>
      <c r="I2683" s="4">
        <f>Table1[[#This Row],[Jut]]</f>
        <v>0</v>
      </c>
      <c r="J2683" s="4">
        <f>Table1[[#This Row],[Column1]]</f>
        <v>0</v>
      </c>
    </row>
    <row r="2684" spans="1:10" hidden="1" x14ac:dyDescent="0.3">
      <c r="A2684" s="2" t="str">
        <f>Table1[[#This Row],[Befolyt]]</f>
        <v>i</v>
      </c>
      <c r="B2684" t="str">
        <f>Table1[[#This Row],[ÜK]]</f>
        <v>Halász Miklós</v>
      </c>
      <c r="C2684" s="3" t="str">
        <f>Table1[[#This Row],[Szla]]</f>
        <v>11/2026</v>
      </c>
      <c r="D2684" s="6">
        <f>Table1[[#This Row],[Kelt_hó]]</f>
        <v>1</v>
      </c>
      <c r="E2684" t="str">
        <f>Table1[[#This Row],[Vevő]]</f>
        <v>Kasi Trans Kft</v>
      </c>
      <c r="F2684" t="str">
        <f>Table1[[#This Row],[Termékkör]]</f>
        <v>Vizsgálat</v>
      </c>
      <c r="G2684" s="4">
        <f>Table1[[#This Row],[SzumElad]]</f>
        <v>147400</v>
      </c>
      <c r="H2684" s="7">
        <f>Table1[[#This Row],[Jut_%]]</f>
        <v>10</v>
      </c>
      <c r="I2684" s="4">
        <f>Table1[[#This Row],[Jut]]</f>
        <v>14740</v>
      </c>
      <c r="J2684" s="4">
        <f>Table1[[#This Row],[Column1]]</f>
        <v>0</v>
      </c>
    </row>
    <row r="2685" spans="1:10" hidden="1" x14ac:dyDescent="0.3">
      <c r="A2685" s="2" t="str">
        <f>Table1[[#This Row],[Befolyt]]</f>
        <v>i</v>
      </c>
      <c r="B2685" t="str">
        <f>Table1[[#This Row],[ÜK]]</f>
        <v>Halász Miklós</v>
      </c>
      <c r="C2685" s="3" t="str">
        <f>Table1[[#This Row],[Szla]]</f>
        <v>11/2026</v>
      </c>
      <c r="D2685" s="6">
        <f>Table1[[#This Row],[Kelt_hó]]</f>
        <v>1</v>
      </c>
      <c r="E2685" t="str">
        <f>Table1[[#This Row],[Vevő]]</f>
        <v>Kasi Trans Kft</v>
      </c>
      <c r="F2685" t="str">
        <f>Table1[[#This Row],[Termékkör]]</f>
        <v>Lánc függesztékek</v>
      </c>
      <c r="G2685" s="4">
        <f>Table1[[#This Row],[SzumElad]]</f>
        <v>2460</v>
      </c>
      <c r="H2685" s="7">
        <f>Table1[[#This Row],[Jut_%]]</f>
        <v>5</v>
      </c>
      <c r="I2685" s="4">
        <f>Table1[[#This Row],[Jut]]</f>
        <v>123</v>
      </c>
      <c r="J2685" s="4">
        <f>Table1[[#This Row],[Column1]]</f>
        <v>0</v>
      </c>
    </row>
    <row r="2686" spans="1:10" hidden="1" x14ac:dyDescent="0.3">
      <c r="A2686" s="2" t="str">
        <f>Table1[[#This Row],[Befolyt]]</f>
        <v>i</v>
      </c>
      <c r="B2686" t="str">
        <f>Table1[[#This Row],[ÜK]]</f>
        <v>Halász Miklós</v>
      </c>
      <c r="C2686" s="3" t="str">
        <f>Table1[[#This Row],[Szla]]</f>
        <v>11/2026</v>
      </c>
      <c r="D2686" s="6">
        <f>Table1[[#This Row],[Kelt_hó]]</f>
        <v>1</v>
      </c>
      <c r="E2686" t="str">
        <f>Table1[[#This Row],[Vevő]]</f>
        <v>Kasi Trans Kft</v>
      </c>
      <c r="F2686" t="str">
        <f>Table1[[#This Row],[Termékkör]]</f>
        <v>Lánc függesztékek</v>
      </c>
      <c r="G2686" s="4">
        <f>Table1[[#This Row],[SzumElad]]</f>
        <v>820</v>
      </c>
      <c r="H2686" s="7">
        <f>Table1[[#This Row],[Jut_%]]</f>
        <v>5</v>
      </c>
      <c r="I2686" s="4">
        <f>Table1[[#This Row],[Jut]]</f>
        <v>41</v>
      </c>
      <c r="J2686" s="4">
        <f>Table1[[#This Row],[Column1]]</f>
        <v>0</v>
      </c>
    </row>
    <row r="2687" spans="1:10" hidden="1" x14ac:dyDescent="0.3">
      <c r="A2687" s="2" t="str">
        <f>Table1[[#This Row],[Befolyt]]</f>
        <v>i</v>
      </c>
      <c r="B2687" t="str">
        <f>Table1[[#This Row],[ÜK]]</f>
        <v>Halász Miklós</v>
      </c>
      <c r="C2687" s="3" t="str">
        <f>Table1[[#This Row],[Szla]]</f>
        <v>11/2026</v>
      </c>
      <c r="D2687" s="6">
        <f>Table1[[#This Row],[Kelt_hó]]</f>
        <v>1</v>
      </c>
      <c r="E2687" t="str">
        <f>Table1[[#This Row],[Vevő]]</f>
        <v>Kasi Trans Kft</v>
      </c>
      <c r="F2687" t="str">
        <f>Table1[[#This Row],[Termékkör]]</f>
        <v>Rakományrögzítők</v>
      </c>
      <c r="G2687" s="4">
        <f>Table1[[#This Row],[SzumElad]]</f>
        <v>38000</v>
      </c>
      <c r="H2687" s="7">
        <f>Table1[[#This Row],[Jut_%]]</f>
        <v>5</v>
      </c>
      <c r="I2687" s="4">
        <f>Table1[[#This Row],[Jut]]</f>
        <v>1900</v>
      </c>
      <c r="J2687" s="4">
        <f>Table1[[#This Row],[Column1]]</f>
        <v>0</v>
      </c>
    </row>
    <row r="2688" spans="1:10" hidden="1" x14ac:dyDescent="0.3">
      <c r="A2688" s="2" t="str">
        <f>Table1[[#This Row],[Befolyt]]</f>
        <v>i</v>
      </c>
      <c r="B2688" t="str">
        <f>Table1[[#This Row],[ÜK]]</f>
        <v>Halász Miklós</v>
      </c>
      <c r="C2688" s="3" t="str">
        <f>Table1[[#This Row],[Szla]]</f>
        <v>11/2026</v>
      </c>
      <c r="D2688" s="6">
        <f>Table1[[#This Row],[Kelt_hó]]</f>
        <v>1</v>
      </c>
      <c r="E2688" t="str">
        <f>Table1[[#This Row],[Vevő]]</f>
        <v>Kasi Trans Kft</v>
      </c>
      <c r="F2688" t="str">
        <f>Table1[[#This Row],[Termékkör]]</f>
        <v>Lánc függesztékek</v>
      </c>
      <c r="G2688" s="4">
        <f>Table1[[#This Row],[SzumElad]]</f>
        <v>5400</v>
      </c>
      <c r="H2688" s="7">
        <f>Table1[[#This Row],[Jut_%]]</f>
        <v>5</v>
      </c>
      <c r="I2688" s="4">
        <f>Table1[[#This Row],[Jut]]</f>
        <v>270</v>
      </c>
      <c r="J2688" s="4">
        <f>Table1[[#This Row],[Column1]]</f>
        <v>0</v>
      </c>
    </row>
    <row r="2689" spans="1:10" hidden="1" x14ac:dyDescent="0.3">
      <c r="A2689" s="2" t="str">
        <f>Table1[[#This Row],[Befolyt]]</f>
        <v>i</v>
      </c>
      <c r="B2689" t="str">
        <f>Table1[[#This Row],[ÜK]]</f>
        <v>Halász Miklós</v>
      </c>
      <c r="C2689" s="3" t="str">
        <f>Table1[[#This Row],[Szla]]</f>
        <v>11/2026</v>
      </c>
      <c r="D2689" s="6">
        <f>Table1[[#This Row],[Kelt_hó]]</f>
        <v>1</v>
      </c>
      <c r="E2689" t="str">
        <f>Table1[[#This Row],[Vevő]]</f>
        <v>Kasi Trans Kft</v>
      </c>
      <c r="F2689" t="str">
        <f>Table1[[#This Row],[Termékkör]]</f>
        <v>Lánc függesztékek</v>
      </c>
      <c r="G2689" s="4">
        <f>Table1[[#This Row],[SzumElad]]</f>
        <v>1760</v>
      </c>
      <c r="H2689" s="7">
        <f>Table1[[#This Row],[Jut_%]]</f>
        <v>5</v>
      </c>
      <c r="I2689" s="4">
        <f>Table1[[#This Row],[Jut]]</f>
        <v>88</v>
      </c>
      <c r="J2689" s="4">
        <f>Table1[[#This Row],[Column1]]</f>
        <v>0</v>
      </c>
    </row>
    <row r="2690" spans="1:10" hidden="1" x14ac:dyDescent="0.3">
      <c r="A2690" s="2" t="str">
        <f>Table1[[#This Row],[Befolyt]]</f>
        <v>i</v>
      </c>
      <c r="B2690" t="str">
        <f>Table1[[#This Row],[ÜK]]</f>
        <v>Halász Miklós</v>
      </c>
      <c r="C2690" s="3" t="str">
        <f>Table1[[#This Row],[Szla]]</f>
        <v>11/2026</v>
      </c>
      <c r="D2690" s="6">
        <f>Table1[[#This Row],[Kelt_hó]]</f>
        <v>1</v>
      </c>
      <c r="E2690" t="str">
        <f>Table1[[#This Row],[Vevő]]</f>
        <v>Kasi Trans Kft</v>
      </c>
      <c r="F2690" t="str">
        <f>Table1[[#This Row],[Termékkör]]</f>
        <v>Saját munka</v>
      </c>
      <c r="G2690" s="4">
        <f>Table1[[#This Row],[SzumElad]]</f>
        <v>6000</v>
      </c>
      <c r="H2690" s="7">
        <f>Table1[[#This Row],[Jut_%]]</f>
        <v>0</v>
      </c>
      <c r="I2690" s="4">
        <f>Table1[[#This Row],[Jut]]</f>
        <v>0</v>
      </c>
      <c r="J2690" s="4">
        <f>Table1[[#This Row],[Column1]]</f>
        <v>0</v>
      </c>
    </row>
    <row r="2691" spans="1:10" hidden="1" x14ac:dyDescent="0.3">
      <c r="A2691" s="2" t="str">
        <f>Table1[[#This Row],[Befolyt]]</f>
        <v>i</v>
      </c>
      <c r="B2691" t="str">
        <f>Table1[[#This Row],[ÜK]]</f>
        <v>Halász Miklós</v>
      </c>
      <c r="C2691" s="3" t="str">
        <f>Table1[[#This Row],[Szla]]</f>
        <v>11/2026</v>
      </c>
      <c r="D2691" s="6">
        <f>Table1[[#This Row],[Kelt_hó]]</f>
        <v>1</v>
      </c>
      <c r="E2691" t="str">
        <f>Table1[[#This Row],[Vevő]]</f>
        <v>Kasi Trans Kft</v>
      </c>
      <c r="F2691" t="str">
        <f>Table1[[#This Row],[Termékkör]]</f>
        <v>Lánc függesztékek</v>
      </c>
      <c r="G2691" s="4">
        <f>Table1[[#This Row],[SzumElad]]</f>
        <v>48000</v>
      </c>
      <c r="H2691" s="7">
        <f>Table1[[#This Row],[Jut_%]]</f>
        <v>5</v>
      </c>
      <c r="I2691" s="4">
        <f>Table1[[#This Row],[Jut]]</f>
        <v>2400</v>
      </c>
      <c r="J2691" s="4">
        <f>Table1[[#This Row],[Column1]]</f>
        <v>0</v>
      </c>
    </row>
    <row r="2692" spans="1:10" hidden="1" x14ac:dyDescent="0.3">
      <c r="A2692" s="2" t="str">
        <f>Table1[[#This Row],[Befolyt]]</f>
        <v>i</v>
      </c>
      <c r="B2692" t="str">
        <f>Table1[[#This Row],[ÜK]]</f>
        <v>Halász Miklós</v>
      </c>
      <c r="C2692" s="3" t="str">
        <f>Table1[[#This Row],[Szla]]</f>
        <v>11/2026</v>
      </c>
      <c r="D2692" s="6">
        <f>Table1[[#This Row],[Kelt_hó]]</f>
        <v>1</v>
      </c>
      <c r="E2692" t="str">
        <f>Table1[[#This Row],[Vevő]]</f>
        <v>Kasi Trans Kft</v>
      </c>
      <c r="F2692" t="str">
        <f>Table1[[#This Row],[Termékkör]]</f>
        <v>Lánc függesztékek</v>
      </c>
      <c r="G2692" s="4">
        <f>Table1[[#This Row],[SzumElad]]</f>
        <v>17280</v>
      </c>
      <c r="H2692" s="7">
        <f>Table1[[#This Row],[Jut_%]]</f>
        <v>5</v>
      </c>
      <c r="I2692" s="4">
        <f>Table1[[#This Row],[Jut]]</f>
        <v>864</v>
      </c>
      <c r="J2692" s="4">
        <f>Table1[[#This Row],[Column1]]</f>
        <v>0</v>
      </c>
    </row>
    <row r="2693" spans="1:10" hidden="1" x14ac:dyDescent="0.3">
      <c r="A2693" s="2" t="str">
        <f>Table1[[#This Row],[Befolyt]]</f>
        <v>i</v>
      </c>
      <c r="B2693" t="str">
        <f>Table1[[#This Row],[ÜK]]</f>
        <v>Halász Miklós</v>
      </c>
      <c r="C2693" s="3" t="str">
        <f>Table1[[#This Row],[Szla]]</f>
        <v>11/2026</v>
      </c>
      <c r="D2693" s="6">
        <f>Table1[[#This Row],[Kelt_hó]]</f>
        <v>1</v>
      </c>
      <c r="E2693" t="str">
        <f>Table1[[#This Row],[Vevő]]</f>
        <v>Kasi Trans Kft</v>
      </c>
      <c r="F2693" t="str">
        <f>Table1[[#This Row],[Termékkör]]</f>
        <v>Lánc függesztékek</v>
      </c>
      <c r="G2693" s="4">
        <f>Table1[[#This Row],[SzumElad]]</f>
        <v>17306</v>
      </c>
      <c r="H2693" s="7">
        <f>Table1[[#This Row],[Jut_%]]</f>
        <v>5</v>
      </c>
      <c r="I2693" s="4">
        <f>Table1[[#This Row],[Jut]]</f>
        <v>865.3</v>
      </c>
      <c r="J2693" s="4">
        <f>Table1[[#This Row],[Column1]]</f>
        <v>0</v>
      </c>
    </row>
    <row r="2694" spans="1:10" hidden="1" x14ac:dyDescent="0.3">
      <c r="A2694" s="2" t="str">
        <f>Table1[[#This Row],[Befolyt]]</f>
        <v>i</v>
      </c>
      <c r="B2694" t="str">
        <f>Table1[[#This Row],[ÜK]]</f>
        <v>H-ITB Kft.</v>
      </c>
      <c r="C2694" s="3" t="str">
        <f>Table1[[#This Row],[Szla]]</f>
        <v>10/2026</v>
      </c>
      <c r="D2694" s="6">
        <f>Table1[[#This Row],[Kelt_hó]]</f>
        <v>1</v>
      </c>
      <c r="E2694" t="str">
        <f>Table1[[#This Row],[Vevő]]</f>
        <v>Totál Szervíz Kft.</v>
      </c>
      <c r="F2694" t="str">
        <f>Table1[[#This Row],[Termékkör]]</f>
        <v>Textilkötelek hevederek</v>
      </c>
      <c r="G2694" s="4">
        <f>Table1[[#This Row],[SzumElad]]</f>
        <v>2100</v>
      </c>
      <c r="H2694" s="7">
        <f>Table1[[#This Row],[Jut_%]]</f>
        <v>0</v>
      </c>
      <c r="I2694" s="4">
        <f>Table1[[#This Row],[Jut]]</f>
        <v>0</v>
      </c>
      <c r="J2694" s="4">
        <f>Table1[[#This Row],[Column1]]</f>
        <v>0</v>
      </c>
    </row>
    <row r="2695" spans="1:10" hidden="1" x14ac:dyDescent="0.3">
      <c r="A2695" s="2" t="str">
        <f>Table1[[#This Row],[Befolyt]]</f>
        <v>i</v>
      </c>
      <c r="B2695" t="str">
        <f>Table1[[#This Row],[ÜK]]</f>
        <v>Molnár Ferenc</v>
      </c>
      <c r="C2695" s="3" t="str">
        <f>Table1[[#This Row],[Szla]]</f>
        <v>9/2026</v>
      </c>
      <c r="D2695" s="6">
        <f>Table1[[#This Row],[Kelt_hó]]</f>
        <v>1</v>
      </c>
      <c r="E2695" t="str">
        <f>Table1[[#This Row],[Vevő]]</f>
        <v>Rózsa-Speciál Trans Kft.</v>
      </c>
      <c r="F2695" t="str">
        <f>Table1[[#This Row],[Termékkör]]</f>
        <v>Lánc függesztékek</v>
      </c>
      <c r="G2695" s="4">
        <f>Table1[[#This Row],[SzumElad]]</f>
        <v>61040</v>
      </c>
      <c r="H2695" s="7">
        <f>Table1[[#This Row],[Jut_%]]</f>
        <v>2.5</v>
      </c>
      <c r="I2695" s="4">
        <f>Table1[[#This Row],[Jut]]</f>
        <v>1526</v>
      </c>
      <c r="J2695" s="4">
        <f>Table1[[#This Row],[Column1]]</f>
        <v>1</v>
      </c>
    </row>
    <row r="2696" spans="1:10" hidden="1" x14ac:dyDescent="0.3">
      <c r="A2696" s="2" t="str">
        <f>Table1[[#This Row],[Befolyt]]</f>
        <v>i</v>
      </c>
      <c r="B2696" t="str">
        <f>Table1[[#This Row],[ÜK]]</f>
        <v>Molnár Ferenc</v>
      </c>
      <c r="C2696" s="3" t="str">
        <f>Table1[[#This Row],[Szla]]</f>
        <v>9/2026</v>
      </c>
      <c r="D2696" s="6">
        <f>Table1[[#This Row],[Kelt_hó]]</f>
        <v>1</v>
      </c>
      <c r="E2696" t="str">
        <f>Table1[[#This Row],[Vevő]]</f>
        <v>Rózsa-Speciál Trans Kft.</v>
      </c>
      <c r="F2696" t="str">
        <f>Table1[[#This Row],[Termékkör]]</f>
        <v>Fuvar</v>
      </c>
      <c r="G2696" s="4">
        <f>Table1[[#This Row],[SzumElad]]</f>
        <v>0</v>
      </c>
      <c r="H2696" s="7">
        <f>Table1[[#This Row],[Jut_%]]</f>
        <v>0</v>
      </c>
      <c r="I2696" s="4">
        <f>Table1[[#This Row],[Jut]]</f>
        <v>0</v>
      </c>
      <c r="J2696" s="4">
        <f>Table1[[#This Row],[Column1]]</f>
        <v>1</v>
      </c>
    </row>
    <row r="2697" spans="1:10" hidden="1" x14ac:dyDescent="0.3">
      <c r="A2697" s="2" t="str">
        <f>Table1[[#This Row],[Befolyt]]</f>
        <v>i</v>
      </c>
      <c r="B2697" t="str">
        <f>Table1[[#This Row],[ÜK]]</f>
        <v>Halász Miklós</v>
      </c>
      <c r="C2697" s="3" t="str">
        <f>Table1[[#This Row],[Szla]]</f>
        <v>8/2026</v>
      </c>
      <c r="D2697" s="6">
        <f>Table1[[#This Row],[Kelt_hó]]</f>
        <v>1</v>
      </c>
      <c r="E2697" t="str">
        <f>Table1[[#This Row],[Vevő]]</f>
        <v>Bencsik Kft.</v>
      </c>
      <c r="F2697" t="str">
        <f>Table1[[#This Row],[Termékkör]]</f>
        <v>Textilkötelek hevederek</v>
      </c>
      <c r="G2697" s="4">
        <f>Table1[[#This Row],[SzumElad]]</f>
        <v>13800</v>
      </c>
      <c r="H2697" s="7">
        <f>Table1[[#This Row],[Jut_%]]</f>
        <v>4</v>
      </c>
      <c r="I2697" s="4">
        <f>Table1[[#This Row],[Jut]]</f>
        <v>552</v>
      </c>
      <c r="J2697" s="4">
        <f>Table1[[#This Row],[Column1]]</f>
        <v>0</v>
      </c>
    </row>
    <row r="2698" spans="1:10" hidden="1" x14ac:dyDescent="0.3">
      <c r="A2698" s="2" t="str">
        <f>Table1[[#This Row],[Befolyt]]</f>
        <v>i</v>
      </c>
      <c r="B2698" t="str">
        <f>Table1[[#This Row],[ÜK]]</f>
        <v>Halász Miklós</v>
      </c>
      <c r="C2698" s="3" t="str">
        <f>Table1[[#This Row],[Szla]]</f>
        <v>8/2026</v>
      </c>
      <c r="D2698" s="6">
        <f>Table1[[#This Row],[Kelt_hó]]</f>
        <v>1</v>
      </c>
      <c r="E2698" t="str">
        <f>Table1[[#This Row],[Vevő]]</f>
        <v>Bencsik Kft.</v>
      </c>
      <c r="F2698" t="str">
        <f>Table1[[#This Row],[Termékkör]]</f>
        <v>Textilkötelek hevederek</v>
      </c>
      <c r="G2698" s="4">
        <f>Table1[[#This Row],[SzumElad]]</f>
        <v>15600</v>
      </c>
      <c r="H2698" s="7">
        <f>Table1[[#This Row],[Jut_%]]</f>
        <v>4</v>
      </c>
      <c r="I2698" s="4">
        <f>Table1[[#This Row],[Jut]]</f>
        <v>624</v>
      </c>
      <c r="J2698" s="4">
        <f>Table1[[#This Row],[Column1]]</f>
        <v>0</v>
      </c>
    </row>
    <row r="2699" spans="1:10" hidden="1" x14ac:dyDescent="0.3">
      <c r="A2699" s="2" t="str">
        <f>Table1[[#This Row],[Befolyt]]</f>
        <v>i</v>
      </c>
      <c r="B2699" t="str">
        <f>Table1[[#This Row],[ÜK]]</f>
        <v>Halász Miklós</v>
      </c>
      <c r="C2699" s="3" t="str">
        <f>Table1[[#This Row],[Szla]]</f>
        <v>8/2026</v>
      </c>
      <c r="D2699" s="6">
        <f>Table1[[#This Row],[Kelt_hó]]</f>
        <v>1</v>
      </c>
      <c r="E2699" t="str">
        <f>Table1[[#This Row],[Vevő]]</f>
        <v>Bencsik Kft.</v>
      </c>
      <c r="F2699" t="str">
        <f>Table1[[#This Row],[Termékkör]]</f>
        <v>Textilkötelek hevederek</v>
      </c>
      <c r="G2699" s="4">
        <f>Table1[[#This Row],[SzumElad]]</f>
        <v>1820</v>
      </c>
      <c r="H2699" s="7">
        <f>Table1[[#This Row],[Jut_%]]</f>
        <v>5.96</v>
      </c>
      <c r="I2699" s="4">
        <f>Table1[[#This Row],[Jut]]</f>
        <v>108.47200000000001</v>
      </c>
      <c r="J2699" s="4">
        <f>Table1[[#This Row],[Column1]]</f>
        <v>0</v>
      </c>
    </row>
    <row r="2700" spans="1:10" hidden="1" x14ac:dyDescent="0.3">
      <c r="A2700" s="2" t="str">
        <f>Table1[[#This Row],[Befolyt]]</f>
        <v>i</v>
      </c>
      <c r="B2700" t="str">
        <f>Table1[[#This Row],[ÜK]]</f>
        <v>Halász Miklós</v>
      </c>
      <c r="C2700" s="3" t="str">
        <f>Table1[[#This Row],[Szla]]</f>
        <v>8/2026</v>
      </c>
      <c r="D2700" s="6">
        <f>Table1[[#This Row],[Kelt_hó]]</f>
        <v>1</v>
      </c>
      <c r="E2700" t="str">
        <f>Table1[[#This Row],[Vevő]]</f>
        <v>Bencsik Kft.</v>
      </c>
      <c r="F2700" t="str">
        <f>Table1[[#This Row],[Termékkör]]</f>
        <v>Rakományrögzítők</v>
      </c>
      <c r="G2700" s="4">
        <f>Table1[[#This Row],[SzumElad]]</f>
        <v>3580</v>
      </c>
      <c r="H2700" s="7">
        <f>Table1[[#This Row],[Jut_%]]</f>
        <v>1.5</v>
      </c>
      <c r="I2700" s="4">
        <f>Table1[[#This Row],[Jut]]</f>
        <v>53.7</v>
      </c>
      <c r="J2700" s="4">
        <f>Table1[[#This Row],[Column1]]</f>
        <v>0</v>
      </c>
    </row>
    <row r="2701" spans="1:10" hidden="1" x14ac:dyDescent="0.3">
      <c r="A2701" s="2" t="str">
        <f>Table1[[#This Row],[Befolyt]]</f>
        <v>i</v>
      </c>
      <c r="B2701" t="str">
        <f>Table1[[#This Row],[ÜK]]</f>
        <v>Halász Miklós</v>
      </c>
      <c r="C2701" s="3" t="str">
        <f>Table1[[#This Row],[Szla]]</f>
        <v>8/2026</v>
      </c>
      <c r="D2701" s="6">
        <f>Table1[[#This Row],[Kelt_hó]]</f>
        <v>1</v>
      </c>
      <c r="E2701" t="str">
        <f>Table1[[#This Row],[Vevő]]</f>
        <v>Bencsik Kft.</v>
      </c>
      <c r="F2701" t="str">
        <f>Table1[[#This Row],[Termékkör]]</f>
        <v>Rakományrögzítők</v>
      </c>
      <c r="G2701" s="4">
        <f>Table1[[#This Row],[SzumElad]]</f>
        <v>5500</v>
      </c>
      <c r="H2701" s="7">
        <f>Table1[[#This Row],[Jut_%]]</f>
        <v>1.5</v>
      </c>
      <c r="I2701" s="4">
        <f>Table1[[#This Row],[Jut]]</f>
        <v>82.5</v>
      </c>
      <c r="J2701" s="4">
        <f>Table1[[#This Row],[Column1]]</f>
        <v>0</v>
      </c>
    </row>
    <row r="2702" spans="1:10" hidden="1" x14ac:dyDescent="0.3">
      <c r="A2702" s="2" t="str">
        <f>Table1[[#This Row],[Befolyt]]</f>
        <v>i</v>
      </c>
      <c r="B2702" t="str">
        <f>Table1[[#This Row],[ÜK]]</f>
        <v>Halász Miklós</v>
      </c>
      <c r="C2702" s="3" t="str">
        <f>Table1[[#This Row],[Szla]]</f>
        <v>8/2026</v>
      </c>
      <c r="D2702" s="6">
        <f>Table1[[#This Row],[Kelt_hó]]</f>
        <v>1</v>
      </c>
      <c r="E2702" t="str">
        <f>Table1[[#This Row],[Vevő]]</f>
        <v>Bencsik Kft.</v>
      </c>
      <c r="F2702" t="str">
        <f>Table1[[#This Row],[Termékkör]]</f>
        <v>Fuvar</v>
      </c>
      <c r="G2702" s="4">
        <f>Table1[[#This Row],[SzumElad]]</f>
        <v>0</v>
      </c>
      <c r="H2702" s="7">
        <f>Table1[[#This Row],[Jut_%]]</f>
        <v>0</v>
      </c>
      <c r="I2702" s="4">
        <f>Table1[[#This Row],[Jut]]</f>
        <v>0</v>
      </c>
      <c r="J2702" s="4">
        <f>Table1[[#This Row],[Column1]]</f>
        <v>0</v>
      </c>
    </row>
    <row r="2703" spans="1:10" hidden="1" x14ac:dyDescent="0.3">
      <c r="A2703" s="2" t="str">
        <f>Table1[[#This Row],[Befolyt]]</f>
        <v>i</v>
      </c>
      <c r="B2703" t="str">
        <f>Table1[[#This Row],[ÜK]]</f>
        <v/>
      </c>
      <c r="C2703" s="3" t="str">
        <f>Table1[[#This Row],[Szla]]</f>
        <v>7/2026</v>
      </c>
      <c r="D2703" s="6">
        <f>Table1[[#This Row],[Kelt_hó]]</f>
        <v>1</v>
      </c>
      <c r="E2703" t="str">
        <f>Table1[[#This Row],[Vevő]]</f>
        <v>Szalai Attila József</v>
      </c>
      <c r="F2703" t="str">
        <f>Table1[[#This Row],[Termékkör]]</f>
        <v>Előleg</v>
      </c>
      <c r="G2703" s="4">
        <f>Table1[[#This Row],[SzumElad]]</f>
        <v>7000000</v>
      </c>
      <c r="H2703" s="7">
        <f>Table1[[#This Row],[Jut_%]]</f>
        <v>0</v>
      </c>
      <c r="I2703" s="4">
        <f>Table1[[#This Row],[Jut]]</f>
        <v>0</v>
      </c>
      <c r="J2703" s="4">
        <f>Table1[[#This Row],[Column1]]</f>
        <v>1</v>
      </c>
    </row>
    <row r="2704" spans="1:10" hidden="1" x14ac:dyDescent="0.3">
      <c r="A2704" s="2" t="str">
        <f>Table1[[#This Row],[Befolyt]]</f>
        <v>i</v>
      </c>
      <c r="B2704" t="str">
        <f>Table1[[#This Row],[ÜK]]</f>
        <v>Halász Miklós</v>
      </c>
      <c r="C2704" s="3" t="str">
        <f>Table1[[#This Row],[Szla]]</f>
        <v>6/2026</v>
      </c>
      <c r="D2704" s="6">
        <f>Table1[[#This Row],[Kelt_hó]]</f>
        <v>1</v>
      </c>
      <c r="E2704" t="str">
        <f>Table1[[#This Row],[Vevő]]</f>
        <v>MVM Démász Áramhálózati Kft</v>
      </c>
      <c r="F2704" t="str">
        <f>Table1[[#This Row],[Termékkör]]</f>
        <v>Vizsgálat</v>
      </c>
      <c r="G2704" s="4">
        <f>Table1[[#This Row],[SzumElad]]</f>
        <v>173975</v>
      </c>
      <c r="H2704" s="7">
        <f>Table1[[#This Row],[Jut_%]]</f>
        <v>12.53</v>
      </c>
      <c r="I2704" s="4">
        <f>Table1[[#This Row],[Jut]]</f>
        <v>21799.067500000001</v>
      </c>
      <c r="J2704" s="4">
        <f>Table1[[#This Row],[Column1]]</f>
        <v>0</v>
      </c>
    </row>
    <row r="2705" spans="1:10" hidden="1" x14ac:dyDescent="0.3">
      <c r="A2705" s="2" t="str">
        <f>Table1[[#This Row],[Befolyt]]</f>
        <v>i</v>
      </c>
      <c r="B2705" t="str">
        <f>Table1[[#This Row],[ÜK]]</f>
        <v>Halász Miklós</v>
      </c>
      <c r="C2705" s="3" t="str">
        <f>Table1[[#This Row],[Szla]]</f>
        <v>6/2026</v>
      </c>
      <c r="D2705" s="6">
        <f>Table1[[#This Row],[Kelt_hó]]</f>
        <v>1</v>
      </c>
      <c r="E2705" t="str">
        <f>Table1[[#This Row],[Vevő]]</f>
        <v>MVM Démász Áramhálózati Kft</v>
      </c>
      <c r="F2705" t="str">
        <f>Table1[[#This Row],[Termékkör]]</f>
        <v>Vizsgálat</v>
      </c>
      <c r="G2705" s="4">
        <f>Table1[[#This Row],[SzumElad]]</f>
        <v>596310</v>
      </c>
      <c r="H2705" s="7">
        <f>Table1[[#This Row],[Jut_%]]</f>
        <v>14.57</v>
      </c>
      <c r="I2705" s="4">
        <f>Table1[[#This Row],[Jut]]</f>
        <v>86882.366999999998</v>
      </c>
      <c r="J2705" s="4">
        <f>Table1[[#This Row],[Column1]]</f>
        <v>0</v>
      </c>
    </row>
    <row r="2706" spans="1:10" hidden="1" x14ac:dyDescent="0.3">
      <c r="A2706" s="2" t="str">
        <f>Table1[[#This Row],[Befolyt]]</f>
        <v>i</v>
      </c>
      <c r="B2706" t="str">
        <f>Table1[[#This Row],[ÜK]]</f>
        <v>Halász Miklós</v>
      </c>
      <c r="C2706" s="3" t="str">
        <f>Table1[[#This Row],[Szla]]</f>
        <v>6/2026</v>
      </c>
      <c r="D2706" s="6">
        <f>Table1[[#This Row],[Kelt_hó]]</f>
        <v>1</v>
      </c>
      <c r="E2706" t="str">
        <f>Table1[[#This Row],[Vevő]]</f>
        <v>MVM Démász Áramhálózati Kft</v>
      </c>
      <c r="F2706" t="str">
        <f>Table1[[#This Row],[Termékkör]]</f>
        <v>Lánc függesztékek</v>
      </c>
      <c r="G2706" s="4">
        <f>Table1[[#This Row],[SzumElad]]</f>
        <v>2240</v>
      </c>
      <c r="H2706" s="7">
        <f>Table1[[#This Row],[Jut_%]]</f>
        <v>5</v>
      </c>
      <c r="I2706" s="4">
        <f>Table1[[#This Row],[Jut]]</f>
        <v>112</v>
      </c>
      <c r="J2706" s="4">
        <f>Table1[[#This Row],[Column1]]</f>
        <v>0</v>
      </c>
    </row>
    <row r="2707" spans="1:10" hidden="1" x14ac:dyDescent="0.3">
      <c r="A2707" s="2" t="str">
        <f>Table1[[#This Row],[Befolyt]]</f>
        <v>i</v>
      </c>
      <c r="B2707" t="str">
        <f>Table1[[#This Row],[ÜK]]</f>
        <v>Halász Miklós</v>
      </c>
      <c r="C2707" s="3" t="str">
        <f>Table1[[#This Row],[Szla]]</f>
        <v>6/2026</v>
      </c>
      <c r="D2707" s="6">
        <f>Table1[[#This Row],[Kelt_hó]]</f>
        <v>1</v>
      </c>
      <c r="E2707" t="str">
        <f>Table1[[#This Row],[Vevő]]</f>
        <v>MVM Démász Áramhálózati Kft</v>
      </c>
      <c r="F2707" t="str">
        <f>Table1[[#This Row],[Termékkör]]</f>
        <v>Lánc függesztékek</v>
      </c>
      <c r="G2707" s="4">
        <f>Table1[[#This Row],[SzumElad]]</f>
        <v>560</v>
      </c>
      <c r="H2707" s="7">
        <f>Table1[[#This Row],[Jut_%]]</f>
        <v>5</v>
      </c>
      <c r="I2707" s="4">
        <f>Table1[[#This Row],[Jut]]</f>
        <v>28</v>
      </c>
      <c r="J2707" s="4">
        <f>Table1[[#This Row],[Column1]]</f>
        <v>0</v>
      </c>
    </row>
    <row r="2708" spans="1:10" hidden="1" x14ac:dyDescent="0.3">
      <c r="A2708" s="2" t="str">
        <f>Table1[[#This Row],[Befolyt]]</f>
        <v>i</v>
      </c>
      <c r="B2708" t="str">
        <f>Table1[[#This Row],[ÜK]]</f>
        <v>Halász Miklós</v>
      </c>
      <c r="C2708" s="3" t="str">
        <f>Table1[[#This Row],[Szla]]</f>
        <v>6/2026</v>
      </c>
      <c r="D2708" s="6">
        <f>Table1[[#This Row],[Kelt_hó]]</f>
        <v>1</v>
      </c>
      <c r="E2708" t="str">
        <f>Table1[[#This Row],[Vevő]]</f>
        <v>MVM Démász Áramhálózati Kft</v>
      </c>
      <c r="F2708" t="str">
        <f>Table1[[#This Row],[Termékkör]]</f>
        <v>Lánc függesztékek</v>
      </c>
      <c r="G2708" s="4">
        <f>Table1[[#This Row],[SzumElad]]</f>
        <v>6560</v>
      </c>
      <c r="H2708" s="7">
        <f>Table1[[#This Row],[Jut_%]]</f>
        <v>5</v>
      </c>
      <c r="I2708" s="4">
        <f>Table1[[#This Row],[Jut]]</f>
        <v>328</v>
      </c>
      <c r="J2708" s="4">
        <f>Table1[[#This Row],[Column1]]</f>
        <v>0</v>
      </c>
    </row>
    <row r="2709" spans="1:10" hidden="1" x14ac:dyDescent="0.3">
      <c r="A2709" s="2" t="str">
        <f>Table1[[#This Row],[Befolyt]]</f>
        <v>i</v>
      </c>
      <c r="B2709" t="str">
        <f>Table1[[#This Row],[ÜK]]</f>
        <v>Halász Miklós</v>
      </c>
      <c r="C2709" s="3" t="str">
        <f>Table1[[#This Row],[Szla]]</f>
        <v>6/2026</v>
      </c>
      <c r="D2709" s="6">
        <f>Table1[[#This Row],[Kelt_hó]]</f>
        <v>1</v>
      </c>
      <c r="E2709" t="str">
        <f>Table1[[#This Row],[Vevő]]</f>
        <v>MVM Démász Áramhálózati Kft</v>
      </c>
      <c r="F2709" t="str">
        <f>Table1[[#This Row],[Termékkör]]</f>
        <v>Lánc függesztékek</v>
      </c>
      <c r="G2709" s="4">
        <f>Table1[[#This Row],[SzumElad]]</f>
        <v>6040</v>
      </c>
      <c r="H2709" s="7">
        <f>Table1[[#This Row],[Jut_%]]</f>
        <v>5</v>
      </c>
      <c r="I2709" s="4">
        <f>Table1[[#This Row],[Jut]]</f>
        <v>302</v>
      </c>
      <c r="J2709" s="4">
        <f>Table1[[#This Row],[Column1]]</f>
        <v>0</v>
      </c>
    </row>
    <row r="2710" spans="1:10" hidden="1" x14ac:dyDescent="0.3">
      <c r="A2710" s="2" t="str">
        <f>Table1[[#This Row],[Befolyt]]</f>
        <v>i</v>
      </c>
      <c r="B2710" t="str">
        <f>Table1[[#This Row],[ÜK]]</f>
        <v>Halász Miklós</v>
      </c>
      <c r="C2710" s="3" t="str">
        <f>Table1[[#This Row],[Szla]]</f>
        <v>6/2026</v>
      </c>
      <c r="D2710" s="6">
        <f>Table1[[#This Row],[Kelt_hó]]</f>
        <v>1</v>
      </c>
      <c r="E2710" t="str">
        <f>Table1[[#This Row],[Vevő]]</f>
        <v>MVM Démász Áramhálózati Kft</v>
      </c>
      <c r="F2710" t="str">
        <f>Table1[[#This Row],[Termékkör]]</f>
        <v>Kiszállás</v>
      </c>
      <c r="G2710" s="4">
        <f>Table1[[#This Row],[SzumElad]]</f>
        <v>108000</v>
      </c>
      <c r="H2710" s="7">
        <f>Table1[[#This Row],[Jut_%]]</f>
        <v>0</v>
      </c>
      <c r="I2710" s="4">
        <f>Table1[[#This Row],[Jut]]</f>
        <v>0</v>
      </c>
      <c r="J2710" s="4">
        <f>Table1[[#This Row],[Column1]]</f>
        <v>0</v>
      </c>
    </row>
    <row r="2711" spans="1:10" hidden="1" x14ac:dyDescent="0.3">
      <c r="A2711" s="2" t="str">
        <f>Table1[[#This Row],[Befolyt]]</f>
        <v>i</v>
      </c>
      <c r="B2711" t="str">
        <f>Table1[[#This Row],[ÜK]]</f>
        <v>Halász Miklós</v>
      </c>
      <c r="C2711" s="3" t="str">
        <f>Table1[[#This Row],[Szla]]</f>
        <v>6/2026</v>
      </c>
      <c r="D2711" s="6">
        <f>Table1[[#This Row],[Kelt_hó]]</f>
        <v>1</v>
      </c>
      <c r="E2711" t="str">
        <f>Table1[[#This Row],[Vevő]]</f>
        <v>MVM Démász Áramhálózati Kft</v>
      </c>
      <c r="F2711" t="str">
        <f>Table1[[#This Row],[Termékkör]]</f>
        <v>Kiszállás</v>
      </c>
      <c r="G2711" s="4">
        <f>Table1[[#This Row],[SzumElad]]</f>
        <v>75000</v>
      </c>
      <c r="H2711" s="7">
        <f>Table1[[#This Row],[Jut_%]]</f>
        <v>0</v>
      </c>
      <c r="I2711" s="4">
        <f>Table1[[#This Row],[Jut]]</f>
        <v>0</v>
      </c>
      <c r="J2711" s="4">
        <f>Table1[[#This Row],[Column1]]</f>
        <v>0</v>
      </c>
    </row>
    <row r="2712" spans="1:10" hidden="1" x14ac:dyDescent="0.3">
      <c r="A2712" s="2" t="str">
        <f>Table1[[#This Row],[Befolyt]]</f>
        <v>i</v>
      </c>
      <c r="B2712" t="str">
        <f>Table1[[#This Row],[ÜK]]</f>
        <v>Halász Miklós</v>
      </c>
      <c r="C2712" s="3" t="str">
        <f>Table1[[#This Row],[Szla]]</f>
        <v>6/2026</v>
      </c>
      <c r="D2712" s="6">
        <f>Table1[[#This Row],[Kelt_hó]]</f>
        <v>1</v>
      </c>
      <c r="E2712" t="str">
        <f>Table1[[#This Row],[Vevő]]</f>
        <v>MVM Démász Áramhálózati Kft</v>
      </c>
      <c r="F2712" t="str">
        <f>Table1[[#This Row],[Termékkör]]</f>
        <v>Lánc függesztékek</v>
      </c>
      <c r="G2712" s="4">
        <f>Table1[[#This Row],[SzumElad]]</f>
        <v>3420</v>
      </c>
      <c r="H2712" s="7">
        <f>Table1[[#This Row],[Jut_%]]</f>
        <v>5</v>
      </c>
      <c r="I2712" s="4">
        <f>Table1[[#This Row],[Jut]]</f>
        <v>171</v>
      </c>
      <c r="J2712" s="4">
        <f>Table1[[#This Row],[Column1]]</f>
        <v>0</v>
      </c>
    </row>
    <row r="2713" spans="1:10" hidden="1" x14ac:dyDescent="0.3">
      <c r="A2713" s="2" t="str">
        <f>Table1[[#This Row],[Befolyt]]</f>
        <v>i</v>
      </c>
      <c r="B2713" t="str">
        <f>Table1[[#This Row],[ÜK]]</f>
        <v>Halász Miklós</v>
      </c>
      <c r="C2713" s="3" t="str">
        <f>Table1[[#This Row],[Szla]]</f>
        <v>6/2026</v>
      </c>
      <c r="D2713" s="6">
        <f>Table1[[#This Row],[Kelt_hó]]</f>
        <v>1</v>
      </c>
      <c r="E2713" t="str">
        <f>Table1[[#This Row],[Vevő]]</f>
        <v>MVM Démász Áramhálózati Kft</v>
      </c>
      <c r="F2713" t="str">
        <f>Table1[[#This Row],[Termékkör]]</f>
        <v>Saját munka</v>
      </c>
      <c r="G2713" s="4">
        <f>Table1[[#This Row],[SzumElad]]</f>
        <v>24000</v>
      </c>
      <c r="H2713" s="7">
        <f>Table1[[#This Row],[Jut_%]]</f>
        <v>0</v>
      </c>
      <c r="I2713" s="4">
        <f>Table1[[#This Row],[Jut]]</f>
        <v>0</v>
      </c>
      <c r="J2713" s="4">
        <f>Table1[[#This Row],[Column1]]</f>
        <v>0</v>
      </c>
    </row>
    <row r="2714" spans="1:10" hidden="1" x14ac:dyDescent="0.3">
      <c r="A2714" s="2" t="str">
        <f>Table1[[#This Row],[Befolyt]]</f>
        <v>i</v>
      </c>
      <c r="B2714" t="str">
        <f>Table1[[#This Row],[ÜK]]</f>
        <v>Halász Miklós</v>
      </c>
      <c r="C2714" s="3" t="str">
        <f>Table1[[#This Row],[Szla]]</f>
        <v>6/2026</v>
      </c>
      <c r="D2714" s="6">
        <f>Table1[[#This Row],[Kelt_hó]]</f>
        <v>1</v>
      </c>
      <c r="E2714" t="str">
        <f>Table1[[#This Row],[Vevő]]</f>
        <v>MVM Démász Áramhálózati Kft</v>
      </c>
      <c r="F2714" t="str">
        <f>Table1[[#This Row],[Termékkör]]</f>
        <v>Lánc függesztékek</v>
      </c>
      <c r="G2714" s="4">
        <f>Table1[[#This Row],[SzumElad]]</f>
        <v>16200</v>
      </c>
      <c r="H2714" s="7">
        <f>Table1[[#This Row],[Jut_%]]</f>
        <v>5</v>
      </c>
      <c r="I2714" s="4">
        <f>Table1[[#This Row],[Jut]]</f>
        <v>810</v>
      </c>
      <c r="J2714" s="4">
        <f>Table1[[#This Row],[Column1]]</f>
        <v>0</v>
      </c>
    </row>
    <row r="2715" spans="1:10" hidden="1" x14ac:dyDescent="0.3">
      <c r="A2715" s="2" t="str">
        <f>Table1[[#This Row],[Befolyt]]</f>
        <v>i</v>
      </c>
      <c r="B2715" t="str">
        <f>Table1[[#This Row],[ÜK]]</f>
        <v>Halász Miklós</v>
      </c>
      <c r="C2715" s="3" t="str">
        <f>Table1[[#This Row],[Szla]]</f>
        <v>6/2026</v>
      </c>
      <c r="D2715" s="6">
        <f>Table1[[#This Row],[Kelt_hó]]</f>
        <v>1</v>
      </c>
      <c r="E2715" t="str">
        <f>Table1[[#This Row],[Vevő]]</f>
        <v>MVM Démász Áramhálózati Kft</v>
      </c>
      <c r="F2715" t="str">
        <f>Table1[[#This Row],[Termékkör]]</f>
        <v>Lánc függesztékek</v>
      </c>
      <c r="G2715" s="4">
        <f>Table1[[#This Row],[SzumElad]]</f>
        <v>63900</v>
      </c>
      <c r="H2715" s="7">
        <f>Table1[[#This Row],[Jut_%]]</f>
        <v>5</v>
      </c>
      <c r="I2715" s="4">
        <f>Table1[[#This Row],[Jut]]</f>
        <v>3195</v>
      </c>
      <c r="J2715" s="4">
        <f>Table1[[#This Row],[Column1]]</f>
        <v>0</v>
      </c>
    </row>
    <row r="2716" spans="1:10" hidden="1" x14ac:dyDescent="0.3">
      <c r="A2716" s="2" t="str">
        <f>Table1[[#This Row],[Befolyt]]</f>
        <v>i</v>
      </c>
      <c r="B2716" t="str">
        <f>Table1[[#This Row],[ÜK]]</f>
        <v>Halász Miklós</v>
      </c>
      <c r="C2716" s="3" t="str">
        <f>Table1[[#This Row],[Szla]]</f>
        <v>6/2026</v>
      </c>
      <c r="D2716" s="6">
        <f>Table1[[#This Row],[Kelt_hó]]</f>
        <v>1</v>
      </c>
      <c r="E2716" t="str">
        <f>Table1[[#This Row],[Vevő]]</f>
        <v>MVM Démász Áramhálózati Kft</v>
      </c>
      <c r="F2716" t="str">
        <f>Table1[[#This Row],[Termékkör]]</f>
        <v>Lánc függesztékek</v>
      </c>
      <c r="G2716" s="4">
        <f>Table1[[#This Row],[SzumElad]]</f>
        <v>11570</v>
      </c>
      <c r="H2716" s="7">
        <f>Table1[[#This Row],[Jut_%]]</f>
        <v>5</v>
      </c>
      <c r="I2716" s="4">
        <f>Table1[[#This Row],[Jut]]</f>
        <v>578.5</v>
      </c>
      <c r="J2716" s="4">
        <f>Table1[[#This Row],[Column1]]</f>
        <v>0</v>
      </c>
    </row>
    <row r="2717" spans="1:10" hidden="1" x14ac:dyDescent="0.3">
      <c r="A2717" s="2" t="str">
        <f>Table1[[#This Row],[Befolyt]]</f>
        <v>i</v>
      </c>
      <c r="B2717" t="str">
        <f>Table1[[#This Row],[ÜK]]</f>
        <v>Halász Miklós</v>
      </c>
      <c r="C2717" s="3" t="str">
        <f>Table1[[#This Row],[Szla]]</f>
        <v>6/2026</v>
      </c>
      <c r="D2717" s="6">
        <f>Table1[[#This Row],[Kelt_hó]]</f>
        <v>1</v>
      </c>
      <c r="E2717" t="str">
        <f>Table1[[#This Row],[Vevő]]</f>
        <v>MVM Démász Áramhálózati Kft</v>
      </c>
      <c r="F2717" t="str">
        <f>Table1[[#This Row],[Termékkör]]</f>
        <v>Lánc függesztékek</v>
      </c>
      <c r="G2717" s="4">
        <f>Table1[[#This Row],[SzumElad]]</f>
        <v>3560</v>
      </c>
      <c r="H2717" s="7">
        <f>Table1[[#This Row],[Jut_%]]</f>
        <v>5</v>
      </c>
      <c r="I2717" s="4">
        <f>Table1[[#This Row],[Jut]]</f>
        <v>178</v>
      </c>
      <c r="J2717" s="4">
        <f>Table1[[#This Row],[Column1]]</f>
        <v>0</v>
      </c>
    </row>
    <row r="2718" spans="1:10" hidden="1" x14ac:dyDescent="0.3">
      <c r="A2718" s="2" t="str">
        <f>Table1[[#This Row],[Befolyt]]</f>
        <v>i</v>
      </c>
      <c r="B2718" t="str">
        <f>Table1[[#This Row],[ÜK]]</f>
        <v>Halász Miklós</v>
      </c>
      <c r="C2718" s="3" t="str">
        <f>Table1[[#This Row],[Szla]]</f>
        <v>6/2026</v>
      </c>
      <c r="D2718" s="6">
        <f>Table1[[#This Row],[Kelt_hó]]</f>
        <v>1</v>
      </c>
      <c r="E2718" t="str">
        <f>Table1[[#This Row],[Vevő]]</f>
        <v>MVM Démász Áramhálózati Kft</v>
      </c>
      <c r="F2718" t="str">
        <f>Table1[[#This Row],[Termékkör]]</f>
        <v>Lánc függesztékek</v>
      </c>
      <c r="G2718" s="4">
        <f>Table1[[#This Row],[SzumElad]]</f>
        <v>1556</v>
      </c>
      <c r="H2718" s="7">
        <f>Table1[[#This Row],[Jut_%]]</f>
        <v>5</v>
      </c>
      <c r="I2718" s="4">
        <f>Table1[[#This Row],[Jut]]</f>
        <v>77.8</v>
      </c>
      <c r="J2718" s="4">
        <f>Table1[[#This Row],[Column1]]</f>
        <v>0</v>
      </c>
    </row>
    <row r="2719" spans="1:10" hidden="1" x14ac:dyDescent="0.3">
      <c r="A2719" s="2" t="str">
        <f>Table1[[#This Row],[Befolyt]]</f>
        <v>i</v>
      </c>
      <c r="B2719" t="str">
        <f>Table1[[#This Row],[ÜK]]</f>
        <v>Halász Miklós</v>
      </c>
      <c r="C2719" s="3" t="str">
        <f>Table1[[#This Row],[Szla]]</f>
        <v>6/2026</v>
      </c>
      <c r="D2719" s="6">
        <f>Table1[[#This Row],[Kelt_hó]]</f>
        <v>1</v>
      </c>
      <c r="E2719" t="str">
        <f>Table1[[#This Row],[Vevő]]</f>
        <v>MVM Démász Áramhálózati Kft</v>
      </c>
      <c r="F2719" t="str">
        <f>Table1[[#This Row],[Termékkör]]</f>
        <v>Emelőszerkezetek</v>
      </c>
      <c r="G2719" s="4">
        <f>Table1[[#This Row],[SzumElad]]</f>
        <v>2143</v>
      </c>
      <c r="H2719" s="7">
        <f>Table1[[#This Row],[Jut_%]]</f>
        <v>5</v>
      </c>
      <c r="I2719" s="4">
        <f>Table1[[#This Row],[Jut]]</f>
        <v>107.15</v>
      </c>
      <c r="J2719" s="4">
        <f>Table1[[#This Row],[Column1]]</f>
        <v>0</v>
      </c>
    </row>
    <row r="2720" spans="1:10" hidden="1" x14ac:dyDescent="0.3">
      <c r="A2720" s="2" t="str">
        <f>Table1[[#This Row],[Befolyt]]</f>
        <v>i</v>
      </c>
      <c r="B2720" t="str">
        <f>Table1[[#This Row],[ÜK]]</f>
        <v>Halász Miklós</v>
      </c>
      <c r="C2720" s="3" t="str">
        <f>Table1[[#This Row],[Szla]]</f>
        <v>6/2026</v>
      </c>
      <c r="D2720" s="6">
        <f>Table1[[#This Row],[Kelt_hó]]</f>
        <v>1</v>
      </c>
      <c r="E2720" t="str">
        <f>Table1[[#This Row],[Vevő]]</f>
        <v>MVM Démász Áramhálózati Kft</v>
      </c>
      <c r="F2720" t="str">
        <f>Table1[[#This Row],[Termékkör]]</f>
        <v>Lánc függesztékek</v>
      </c>
      <c r="G2720" s="4">
        <f>Table1[[#This Row],[SzumElad]]</f>
        <v>1485</v>
      </c>
      <c r="H2720" s="7">
        <f>Table1[[#This Row],[Jut_%]]</f>
        <v>5</v>
      </c>
      <c r="I2720" s="4">
        <f>Table1[[#This Row],[Jut]]</f>
        <v>74.25</v>
      </c>
      <c r="J2720" s="4">
        <f>Table1[[#This Row],[Column1]]</f>
        <v>0</v>
      </c>
    </row>
    <row r="2721" spans="1:10" hidden="1" x14ac:dyDescent="0.3">
      <c r="A2721" s="2" t="str">
        <f>Table1[[#This Row],[Befolyt]]</f>
        <v>i</v>
      </c>
      <c r="B2721" t="str">
        <f>Table1[[#This Row],[ÜK]]</f>
        <v>Halász Miklós</v>
      </c>
      <c r="C2721" s="3" t="str">
        <f>Table1[[#This Row],[Szla]]</f>
        <v>6/2026</v>
      </c>
      <c r="D2721" s="6">
        <f>Table1[[#This Row],[Kelt_hó]]</f>
        <v>1</v>
      </c>
      <c r="E2721" t="str">
        <f>Table1[[#This Row],[Vevő]]</f>
        <v>MVM Démász Áramhálózati Kft</v>
      </c>
      <c r="F2721" t="str">
        <f>Table1[[#This Row],[Termékkör]]</f>
        <v>Lánc függesztékek</v>
      </c>
      <c r="G2721" s="4">
        <f>Table1[[#This Row],[SzumElad]]</f>
        <v>1340</v>
      </c>
      <c r="H2721" s="7">
        <f>Table1[[#This Row],[Jut_%]]</f>
        <v>5</v>
      </c>
      <c r="I2721" s="4">
        <f>Table1[[#This Row],[Jut]]</f>
        <v>67</v>
      </c>
      <c r="J2721" s="4">
        <f>Table1[[#This Row],[Column1]]</f>
        <v>0</v>
      </c>
    </row>
    <row r="2722" spans="1:10" hidden="1" x14ac:dyDescent="0.3">
      <c r="A2722" s="2" t="str">
        <f>Table1[[#This Row],[Befolyt]]</f>
        <v>i</v>
      </c>
      <c r="B2722" t="str">
        <f>Table1[[#This Row],[ÜK]]</f>
        <v>Halász Miklós</v>
      </c>
      <c r="C2722" s="3" t="str">
        <f>Table1[[#This Row],[Szla]]</f>
        <v>6/2026</v>
      </c>
      <c r="D2722" s="6">
        <f>Table1[[#This Row],[Kelt_hó]]</f>
        <v>1</v>
      </c>
      <c r="E2722" t="str">
        <f>Table1[[#This Row],[Vevő]]</f>
        <v>MVM Démász Áramhálózati Kft</v>
      </c>
      <c r="F2722" t="str">
        <f>Table1[[#This Row],[Termékkör]]</f>
        <v>Lánc függesztékek</v>
      </c>
      <c r="G2722" s="4">
        <f>Table1[[#This Row],[SzumElad]]</f>
        <v>1018</v>
      </c>
      <c r="H2722" s="7">
        <f>Table1[[#This Row],[Jut_%]]</f>
        <v>5</v>
      </c>
      <c r="I2722" s="4">
        <f>Table1[[#This Row],[Jut]]</f>
        <v>50.9</v>
      </c>
      <c r="J2722" s="4">
        <f>Table1[[#This Row],[Column1]]</f>
        <v>0</v>
      </c>
    </row>
    <row r="2723" spans="1:10" hidden="1" x14ac:dyDescent="0.3">
      <c r="A2723" s="2" t="str">
        <f>Table1[[#This Row],[Befolyt]]</f>
        <v>i</v>
      </c>
      <c r="B2723" t="str">
        <f>Table1[[#This Row],[ÜK]]</f>
        <v>Halász Miklós</v>
      </c>
      <c r="C2723" s="3" t="str">
        <f>Table1[[#This Row],[Szla]]</f>
        <v>6/2026</v>
      </c>
      <c r="D2723" s="6">
        <f>Table1[[#This Row],[Kelt_hó]]</f>
        <v>1</v>
      </c>
      <c r="E2723" t="str">
        <f>Table1[[#This Row],[Vevő]]</f>
        <v>MVM Démász Áramhálózati Kft</v>
      </c>
      <c r="F2723" t="str">
        <f>Table1[[#This Row],[Termékkör]]</f>
        <v>Lánc függesztékek</v>
      </c>
      <c r="G2723" s="4">
        <f>Table1[[#This Row],[SzumElad]]</f>
        <v>14252</v>
      </c>
      <c r="H2723" s="7">
        <f>Table1[[#This Row],[Jut_%]]</f>
        <v>5</v>
      </c>
      <c r="I2723" s="4">
        <f>Table1[[#This Row],[Jut]]</f>
        <v>712.6</v>
      </c>
      <c r="J2723" s="4">
        <f>Table1[[#This Row],[Column1]]</f>
        <v>0</v>
      </c>
    </row>
    <row r="2724" spans="1:10" hidden="1" x14ac:dyDescent="0.3">
      <c r="A2724" s="2" t="str">
        <f>Table1[[#This Row],[Befolyt]]</f>
        <v>i</v>
      </c>
      <c r="B2724" t="str">
        <f>Table1[[#This Row],[ÜK]]</f>
        <v>Halász Miklós</v>
      </c>
      <c r="C2724" s="3" t="str">
        <f>Table1[[#This Row],[Szla]]</f>
        <v>6/2026</v>
      </c>
      <c r="D2724" s="6">
        <f>Table1[[#This Row],[Kelt_hó]]</f>
        <v>1</v>
      </c>
      <c r="E2724" t="str">
        <f>Table1[[#This Row],[Vevő]]</f>
        <v>MVM Démász Áramhálózati Kft</v>
      </c>
      <c r="F2724" t="str">
        <f>Table1[[#This Row],[Termékkör]]</f>
        <v>Lánc függesztékek</v>
      </c>
      <c r="G2724" s="4">
        <f>Table1[[#This Row],[SzumElad]]</f>
        <v>4455</v>
      </c>
      <c r="H2724" s="7">
        <f>Table1[[#This Row],[Jut_%]]</f>
        <v>5</v>
      </c>
      <c r="I2724" s="4">
        <f>Table1[[#This Row],[Jut]]</f>
        <v>222.75</v>
      </c>
      <c r="J2724" s="4">
        <f>Table1[[#This Row],[Column1]]</f>
        <v>0</v>
      </c>
    </row>
    <row r="2725" spans="1:10" hidden="1" x14ac:dyDescent="0.3">
      <c r="A2725" s="2" t="str">
        <f>Table1[[#This Row],[Befolyt]]</f>
        <v>i</v>
      </c>
      <c r="B2725" t="str">
        <f>Table1[[#This Row],[ÜK]]</f>
        <v>Halász Miklós</v>
      </c>
      <c r="C2725" s="3" t="str">
        <f>Table1[[#This Row],[Szla]]</f>
        <v>6/2026</v>
      </c>
      <c r="D2725" s="6">
        <f>Table1[[#This Row],[Kelt_hó]]</f>
        <v>1</v>
      </c>
      <c r="E2725" t="str">
        <f>Table1[[#This Row],[Vevő]]</f>
        <v>MVM Démász Áramhálózati Kft</v>
      </c>
      <c r="F2725" t="str">
        <f>Table1[[#This Row],[Termékkör]]</f>
        <v>Lánc függesztékek</v>
      </c>
      <c r="G2725" s="4">
        <f>Table1[[#This Row],[SzumElad]]</f>
        <v>7425</v>
      </c>
      <c r="H2725" s="7">
        <f>Table1[[#This Row],[Jut_%]]</f>
        <v>5</v>
      </c>
      <c r="I2725" s="4">
        <f>Table1[[#This Row],[Jut]]</f>
        <v>371.25</v>
      </c>
      <c r="J2725" s="4">
        <f>Table1[[#This Row],[Column1]]</f>
        <v>0</v>
      </c>
    </row>
    <row r="2726" spans="1:10" hidden="1" x14ac:dyDescent="0.3">
      <c r="A2726" s="2" t="str">
        <f>Table1[[#This Row],[Befolyt]]</f>
        <v>i</v>
      </c>
      <c r="B2726" t="str">
        <f>Table1[[#This Row],[ÜK]]</f>
        <v>Hegyi Gábor</v>
      </c>
      <c r="C2726" s="3" t="str">
        <f>Table1[[#This Row],[Szla]]</f>
        <v>5/2026</v>
      </c>
      <c r="D2726" s="6">
        <f>Table1[[#This Row],[Kelt_hó]]</f>
        <v>1</v>
      </c>
      <c r="E2726" t="str">
        <f>Table1[[#This Row],[Vevő]]</f>
        <v>Leier Hungária Kft.</v>
      </c>
      <c r="F2726" t="str">
        <f>Table1[[#This Row],[Termékkör]]</f>
        <v>Fuvar</v>
      </c>
      <c r="G2726" s="4">
        <f>Table1[[#This Row],[SzumElad]]</f>
        <v>0</v>
      </c>
      <c r="H2726" s="7">
        <f>Table1[[#This Row],[Jut_%]]</f>
        <v>0</v>
      </c>
      <c r="I2726" s="4">
        <f>Table1[[#This Row],[Jut]]</f>
        <v>0</v>
      </c>
      <c r="J2726" s="4">
        <f>Table1[[#This Row],[Column1]]</f>
        <v>0</v>
      </c>
    </row>
    <row r="2727" spans="1:10" hidden="1" x14ac:dyDescent="0.3">
      <c r="A2727" s="2" t="str">
        <f>Table1[[#This Row],[Befolyt]]</f>
        <v>i</v>
      </c>
      <c r="B2727" t="str">
        <f>Table1[[#This Row],[ÜK]]</f>
        <v>Hegyi Gábor</v>
      </c>
      <c r="C2727" s="3" t="str">
        <f>Table1[[#This Row],[Szla]]</f>
        <v>5/2026</v>
      </c>
      <c r="D2727" s="6">
        <f>Table1[[#This Row],[Kelt_hó]]</f>
        <v>1</v>
      </c>
      <c r="E2727" t="str">
        <f>Table1[[#This Row],[Vevő]]</f>
        <v>Leier Hungária Kft.</v>
      </c>
      <c r="F2727" t="str">
        <f>Table1[[#This Row],[Termékkör]]</f>
        <v>Rakományrögzítők</v>
      </c>
      <c r="G2727" s="4">
        <f>Table1[[#This Row],[SzumElad]]</f>
        <v>155600</v>
      </c>
      <c r="H2727" s="7">
        <f>Table1[[#This Row],[Jut_%]]</f>
        <v>0.75</v>
      </c>
      <c r="I2727" s="4">
        <f>Table1[[#This Row],[Jut]]</f>
        <v>1167</v>
      </c>
      <c r="J2727" s="4">
        <f>Table1[[#This Row],[Column1]]</f>
        <v>0</v>
      </c>
    </row>
    <row r="2728" spans="1:10" hidden="1" x14ac:dyDescent="0.3">
      <c r="A2728" s="2" t="str">
        <f>Table1[[#This Row],[Befolyt]]</f>
        <v>i</v>
      </c>
      <c r="B2728" t="str">
        <f>Table1[[#This Row],[ÜK]]</f>
        <v>Hegyi Gábor</v>
      </c>
      <c r="C2728" s="3" t="str">
        <f>Table1[[#This Row],[Szla]]</f>
        <v>5/2026</v>
      </c>
      <c r="D2728" s="6">
        <f>Table1[[#This Row],[Kelt_hó]]</f>
        <v>1</v>
      </c>
      <c r="E2728" t="str">
        <f>Table1[[#This Row],[Vevő]]</f>
        <v>Leier Hungária Kft.</v>
      </c>
      <c r="F2728" t="str">
        <f>Table1[[#This Row],[Termékkör]]</f>
        <v>Fuvar</v>
      </c>
      <c r="G2728" s="4">
        <f>Table1[[#This Row],[SzumElad]]</f>
        <v>0</v>
      </c>
      <c r="H2728" s="7">
        <f>Table1[[#This Row],[Jut_%]]</f>
        <v>0</v>
      </c>
      <c r="I2728" s="4">
        <f>Table1[[#This Row],[Jut]]</f>
        <v>0</v>
      </c>
      <c r="J2728" s="4">
        <f>Table1[[#This Row],[Column1]]</f>
        <v>0</v>
      </c>
    </row>
    <row r="2729" spans="1:10" hidden="1" x14ac:dyDescent="0.3">
      <c r="A2729" s="2" t="str">
        <f>Table1[[#This Row],[Befolyt]]</f>
        <v>i</v>
      </c>
      <c r="B2729" t="str">
        <f>Table1[[#This Row],[ÜK]]</f>
        <v>Halász Miklós</v>
      </c>
      <c r="C2729" s="3" t="str">
        <f>Table1[[#This Row],[Szla]]</f>
        <v>4/2026</v>
      </c>
      <c r="D2729" s="6">
        <f>Table1[[#This Row],[Kelt_hó]]</f>
        <v>1</v>
      </c>
      <c r="E2729" t="str">
        <f>Table1[[#This Row],[Vevő]]</f>
        <v>Erzol 2000 Kft</v>
      </c>
      <c r="F2729" t="str">
        <f>Table1[[#This Row],[Termékkör]]</f>
        <v>Vizsgálat</v>
      </c>
      <c r="G2729" s="4">
        <f>Table1[[#This Row],[SzumElad]]</f>
        <v>155145</v>
      </c>
      <c r="H2729" s="7">
        <f>Table1[[#This Row],[Jut_%]]</f>
        <v>10</v>
      </c>
      <c r="I2729" s="4">
        <f>Table1[[#This Row],[Jut]]</f>
        <v>15514.5</v>
      </c>
      <c r="J2729" s="4">
        <f>Table1[[#This Row],[Column1]]</f>
        <v>0</v>
      </c>
    </row>
    <row r="2730" spans="1:10" hidden="1" x14ac:dyDescent="0.3">
      <c r="A2730" s="2" t="str">
        <f>Table1[[#This Row],[Befolyt]]</f>
        <v>i</v>
      </c>
      <c r="B2730" t="str">
        <f>Table1[[#This Row],[ÜK]]</f>
        <v>Halász Miklós</v>
      </c>
      <c r="C2730" s="3" t="str">
        <f>Table1[[#This Row],[Szla]]</f>
        <v>4/2026</v>
      </c>
      <c r="D2730" s="6">
        <f>Table1[[#This Row],[Kelt_hó]]</f>
        <v>1</v>
      </c>
      <c r="E2730" t="str">
        <f>Table1[[#This Row],[Vevő]]</f>
        <v>Erzol 2000 Kft</v>
      </c>
      <c r="F2730" t="str">
        <f>Table1[[#This Row],[Termékkör]]</f>
        <v>Lánc függesztékek</v>
      </c>
      <c r="G2730" s="4">
        <f>Table1[[#This Row],[SzumElad]]</f>
        <v>10560</v>
      </c>
      <c r="H2730" s="7">
        <f>Table1[[#This Row],[Jut_%]]</f>
        <v>5</v>
      </c>
      <c r="I2730" s="4">
        <f>Table1[[#This Row],[Jut]]</f>
        <v>528</v>
      </c>
      <c r="J2730" s="4">
        <f>Table1[[#This Row],[Column1]]</f>
        <v>0</v>
      </c>
    </row>
    <row r="2731" spans="1:10" hidden="1" x14ac:dyDescent="0.3">
      <c r="A2731" s="2" t="str">
        <f>Table1[[#This Row],[Befolyt]]</f>
        <v>i</v>
      </c>
      <c r="B2731" t="str">
        <f>Table1[[#This Row],[ÜK]]</f>
        <v>Halász Miklós</v>
      </c>
      <c r="C2731" s="3" t="str">
        <f>Table1[[#This Row],[Szla]]</f>
        <v>4/2026</v>
      </c>
      <c r="D2731" s="6">
        <f>Table1[[#This Row],[Kelt_hó]]</f>
        <v>1</v>
      </c>
      <c r="E2731" t="str">
        <f>Table1[[#This Row],[Vevő]]</f>
        <v>Erzol 2000 Kft</v>
      </c>
      <c r="F2731" t="str">
        <f>Table1[[#This Row],[Termékkör]]</f>
        <v>Lánc függesztékek</v>
      </c>
      <c r="G2731" s="4">
        <f>Table1[[#This Row],[SzumElad]]</f>
        <v>1780</v>
      </c>
      <c r="H2731" s="7">
        <f>Table1[[#This Row],[Jut_%]]</f>
        <v>5</v>
      </c>
      <c r="I2731" s="4">
        <f>Table1[[#This Row],[Jut]]</f>
        <v>89</v>
      </c>
      <c r="J2731" s="4">
        <f>Table1[[#This Row],[Column1]]</f>
        <v>0</v>
      </c>
    </row>
    <row r="2732" spans="1:10" hidden="1" x14ac:dyDescent="0.3">
      <c r="A2732" s="2" t="str">
        <f>Table1[[#This Row],[Befolyt]]</f>
        <v>i</v>
      </c>
      <c r="B2732" t="str">
        <f>Table1[[#This Row],[ÜK]]</f>
        <v>Halász Miklós</v>
      </c>
      <c r="C2732" s="3" t="str">
        <f>Table1[[#This Row],[Szla]]</f>
        <v>4/2026</v>
      </c>
      <c r="D2732" s="6">
        <f>Table1[[#This Row],[Kelt_hó]]</f>
        <v>1</v>
      </c>
      <c r="E2732" t="str">
        <f>Table1[[#This Row],[Vevő]]</f>
        <v>Erzol 2000 Kft</v>
      </c>
      <c r="F2732" t="str">
        <f>Table1[[#This Row],[Termékkör]]</f>
        <v>Lánc függesztékek</v>
      </c>
      <c r="G2732" s="4">
        <f>Table1[[#This Row],[SzumElad]]</f>
        <v>1556</v>
      </c>
      <c r="H2732" s="7">
        <f>Table1[[#This Row],[Jut_%]]</f>
        <v>5</v>
      </c>
      <c r="I2732" s="4">
        <f>Table1[[#This Row],[Jut]]</f>
        <v>77.8</v>
      </c>
      <c r="J2732" s="4">
        <f>Table1[[#This Row],[Column1]]</f>
        <v>0</v>
      </c>
    </row>
    <row r="2733" spans="1:10" hidden="1" x14ac:dyDescent="0.3">
      <c r="A2733" s="2" t="str">
        <f>Table1[[#This Row],[Befolyt]]</f>
        <v>i</v>
      </c>
      <c r="B2733" t="str">
        <f>Table1[[#This Row],[ÜK]]</f>
        <v>Halász Miklós</v>
      </c>
      <c r="C2733" s="3" t="str">
        <f>Table1[[#This Row],[Szla]]</f>
        <v>4/2026</v>
      </c>
      <c r="D2733" s="6">
        <f>Table1[[#This Row],[Kelt_hó]]</f>
        <v>1</v>
      </c>
      <c r="E2733" t="str">
        <f>Table1[[#This Row],[Vevő]]</f>
        <v>Erzol 2000 Kft</v>
      </c>
      <c r="F2733" t="str">
        <f>Table1[[#This Row],[Termékkör]]</f>
        <v>Lánc függesztékek</v>
      </c>
      <c r="G2733" s="4">
        <f>Table1[[#This Row],[SzumElad]]</f>
        <v>2970</v>
      </c>
      <c r="H2733" s="7">
        <f>Table1[[#This Row],[Jut_%]]</f>
        <v>5</v>
      </c>
      <c r="I2733" s="4">
        <f>Table1[[#This Row],[Jut]]</f>
        <v>148.5</v>
      </c>
      <c r="J2733" s="4">
        <f>Table1[[#This Row],[Column1]]</f>
        <v>0</v>
      </c>
    </row>
    <row r="2734" spans="1:10" hidden="1" x14ac:dyDescent="0.3">
      <c r="A2734" s="2" t="str">
        <f>Table1[[#This Row],[Befolyt]]</f>
        <v>i</v>
      </c>
      <c r="B2734" t="str">
        <f>Table1[[#This Row],[ÜK]]</f>
        <v>Halász Miklós</v>
      </c>
      <c r="C2734" s="3" t="str">
        <f>Table1[[#This Row],[Szla]]</f>
        <v>4/2026</v>
      </c>
      <c r="D2734" s="6">
        <f>Table1[[#This Row],[Kelt_hó]]</f>
        <v>1</v>
      </c>
      <c r="E2734" t="str">
        <f>Table1[[#This Row],[Vevő]]</f>
        <v>Erzol 2000 Kft</v>
      </c>
      <c r="F2734" t="str">
        <f>Table1[[#This Row],[Termékkör]]</f>
        <v>Lánc függesztékek</v>
      </c>
      <c r="G2734" s="4">
        <f>Table1[[#This Row],[SzumElad]]</f>
        <v>2036</v>
      </c>
      <c r="H2734" s="7">
        <f>Table1[[#This Row],[Jut_%]]</f>
        <v>5</v>
      </c>
      <c r="I2734" s="4">
        <f>Table1[[#This Row],[Jut]]</f>
        <v>101.8</v>
      </c>
      <c r="J2734" s="4">
        <f>Table1[[#This Row],[Column1]]</f>
        <v>0</v>
      </c>
    </row>
    <row r="2735" spans="1:10" hidden="1" x14ac:dyDescent="0.3">
      <c r="A2735" s="2" t="str">
        <f>Table1[[#This Row],[Befolyt]]</f>
        <v>i</v>
      </c>
      <c r="B2735" t="str">
        <f>Table1[[#This Row],[ÜK]]</f>
        <v>Halász Miklós</v>
      </c>
      <c r="C2735" s="3" t="str">
        <f>Table1[[#This Row],[Szla]]</f>
        <v>3/2026</v>
      </c>
      <c r="D2735" s="6">
        <f>Table1[[#This Row],[Kelt_hó]]</f>
        <v>1</v>
      </c>
      <c r="E2735" t="str">
        <f>Table1[[#This Row],[Vevő]]</f>
        <v>Erzol 2000 Kft</v>
      </c>
      <c r="F2735" t="str">
        <f>Table1[[#This Row],[Termékkör]]</f>
        <v>Textilkötelek hevederek</v>
      </c>
      <c r="G2735" s="4">
        <f>Table1[[#This Row],[SzumElad]]</f>
        <v>28000</v>
      </c>
      <c r="H2735" s="7">
        <f>Table1[[#This Row],[Jut_%]]</f>
        <v>10</v>
      </c>
      <c r="I2735" s="4">
        <f>Table1[[#This Row],[Jut]]</f>
        <v>2800</v>
      </c>
      <c r="J2735" s="4">
        <f>Table1[[#This Row],[Column1]]</f>
        <v>0</v>
      </c>
    </row>
    <row r="2736" spans="1:10" hidden="1" x14ac:dyDescent="0.3">
      <c r="A2736" s="2" t="str">
        <f>Table1[[#This Row],[Befolyt]]</f>
        <v>i</v>
      </c>
      <c r="B2736" t="str">
        <f>Table1[[#This Row],[ÜK]]</f>
        <v>Halász Miklós</v>
      </c>
      <c r="C2736" s="3" t="str">
        <f>Table1[[#This Row],[Szla]]</f>
        <v>3/2026</v>
      </c>
      <c r="D2736" s="6">
        <f>Table1[[#This Row],[Kelt_hó]]</f>
        <v>1</v>
      </c>
      <c r="E2736" t="str">
        <f>Table1[[#This Row],[Vevő]]</f>
        <v>Erzol 2000 Kft</v>
      </c>
      <c r="F2736" t="str">
        <f>Table1[[#This Row],[Termékkör]]</f>
        <v>Textilkötelek hevederek</v>
      </c>
      <c r="G2736" s="4">
        <f>Table1[[#This Row],[SzumElad]]</f>
        <v>18775</v>
      </c>
      <c r="H2736" s="7">
        <f>Table1[[#This Row],[Jut_%]]</f>
        <v>10</v>
      </c>
      <c r="I2736" s="4">
        <f>Table1[[#This Row],[Jut]]</f>
        <v>1877.5</v>
      </c>
      <c r="J2736" s="4">
        <f>Table1[[#This Row],[Column1]]</f>
        <v>0</v>
      </c>
    </row>
    <row r="2737" spans="1:10" hidden="1" x14ac:dyDescent="0.3">
      <c r="A2737" s="2" t="str">
        <f>Table1[[#This Row],[Befolyt]]</f>
        <v>i</v>
      </c>
      <c r="B2737" t="str">
        <f>Table1[[#This Row],[ÜK]]</f>
        <v>Halász Miklós</v>
      </c>
      <c r="C2737" s="3" t="str">
        <f>Table1[[#This Row],[Szla]]</f>
        <v>3/2026</v>
      </c>
      <c r="D2737" s="6">
        <f>Table1[[#This Row],[Kelt_hó]]</f>
        <v>1</v>
      </c>
      <c r="E2737" t="str">
        <f>Table1[[#This Row],[Vevő]]</f>
        <v>Erzol 2000 Kft</v>
      </c>
      <c r="F2737" t="str">
        <f>Table1[[#This Row],[Termékkör]]</f>
        <v>Rakományrögzítők</v>
      </c>
      <c r="G2737" s="4">
        <f>Table1[[#This Row],[SzumElad]]</f>
        <v>23040</v>
      </c>
      <c r="H2737" s="7">
        <f>Table1[[#This Row],[Jut_%]]</f>
        <v>4.28</v>
      </c>
      <c r="I2737" s="4">
        <f>Table1[[#This Row],[Jut]]</f>
        <v>986.11200000000008</v>
      </c>
      <c r="J2737" s="4">
        <f>Table1[[#This Row],[Column1]]</f>
        <v>0</v>
      </c>
    </row>
    <row r="2738" spans="1:10" hidden="1" x14ac:dyDescent="0.3">
      <c r="A2738" s="2" t="str">
        <f>Table1[[#This Row],[Befolyt]]</f>
        <v>i</v>
      </c>
      <c r="B2738" t="str">
        <f>Table1[[#This Row],[ÜK]]</f>
        <v>Halász Miklós</v>
      </c>
      <c r="C2738" s="3" t="str">
        <f>Table1[[#This Row],[Szla]]</f>
        <v>2/2026</v>
      </c>
      <c r="D2738" s="6">
        <f>Table1[[#This Row],[Kelt_hó]]</f>
        <v>1</v>
      </c>
      <c r="E2738" t="str">
        <f>Table1[[#This Row],[Vevő]]</f>
        <v>SKF Műszaki Áruház Havancsák Kft.</v>
      </c>
      <c r="F2738" t="str">
        <f>Table1[[#This Row],[Termékkör]]</f>
        <v>Textilkötelek hevederek</v>
      </c>
      <c r="G2738" s="4">
        <f>Table1[[#This Row],[SzumElad]]</f>
        <v>39200</v>
      </c>
      <c r="H2738" s="7">
        <f>Table1[[#This Row],[Jut_%]]</f>
        <v>4.99</v>
      </c>
      <c r="I2738" s="4">
        <f>Table1[[#This Row],[Jut]]</f>
        <v>1956.08</v>
      </c>
      <c r="J2738" s="4">
        <f>Table1[[#This Row],[Column1]]</f>
        <v>0</v>
      </c>
    </row>
    <row r="2739" spans="1:10" hidden="1" x14ac:dyDescent="0.3">
      <c r="A2739" s="2" t="str">
        <f>Table1[[#This Row],[Befolyt]]</f>
        <v>i</v>
      </c>
      <c r="B2739" t="str">
        <f>Table1[[#This Row],[ÜK]]</f>
        <v>Halász Miklós</v>
      </c>
      <c r="C2739" s="3" t="str">
        <f>Table1[[#This Row],[Szla]]</f>
        <v>2/2026</v>
      </c>
      <c r="D2739" s="6">
        <f>Table1[[#This Row],[Kelt_hó]]</f>
        <v>1</v>
      </c>
      <c r="E2739" t="str">
        <f>Table1[[#This Row],[Vevő]]</f>
        <v>SKF Műszaki Áruház Havancsák Kft.</v>
      </c>
      <c r="F2739" t="str">
        <f>Table1[[#This Row],[Termékkör]]</f>
        <v>Textilkötelek hevederek</v>
      </c>
      <c r="G2739" s="4">
        <f>Table1[[#This Row],[SzumElad]]</f>
        <v>156800</v>
      </c>
      <c r="H2739" s="7">
        <f>Table1[[#This Row],[Jut_%]]</f>
        <v>4.99</v>
      </c>
      <c r="I2739" s="4">
        <f>Table1[[#This Row],[Jut]]</f>
        <v>7824.32</v>
      </c>
      <c r="J2739" s="4">
        <f>Table1[[#This Row],[Column1]]</f>
        <v>0</v>
      </c>
    </row>
    <row r="2740" spans="1:10" hidden="1" x14ac:dyDescent="0.3">
      <c r="A2740" s="2" t="str">
        <f>Table1[[#This Row],[Befolyt]]</f>
        <v>i</v>
      </c>
      <c r="B2740" t="str">
        <f>Table1[[#This Row],[ÜK]]</f>
        <v>Halász Miklós</v>
      </c>
      <c r="C2740" s="3" t="str">
        <f>Table1[[#This Row],[Szla]]</f>
        <v>2/2026</v>
      </c>
      <c r="D2740" s="6">
        <f>Table1[[#This Row],[Kelt_hó]]</f>
        <v>1</v>
      </c>
      <c r="E2740" t="str">
        <f>Table1[[#This Row],[Vevő]]</f>
        <v>SKF Műszaki Áruház Havancsák Kft.</v>
      </c>
      <c r="F2740" t="str">
        <f>Table1[[#This Row],[Termékkör]]</f>
        <v>Textilkötelek hevederek</v>
      </c>
      <c r="G2740" s="4">
        <f>Table1[[#This Row],[SzumElad]]</f>
        <v>280000</v>
      </c>
      <c r="H2740" s="7">
        <f>Table1[[#This Row],[Jut_%]]</f>
        <v>4.99</v>
      </c>
      <c r="I2740" s="4">
        <f>Table1[[#This Row],[Jut]]</f>
        <v>13972</v>
      </c>
      <c r="J2740" s="4">
        <f>Table1[[#This Row],[Column1]]</f>
        <v>0</v>
      </c>
    </row>
    <row r="2741" spans="1:10" hidden="1" x14ac:dyDescent="0.3">
      <c r="A2741" s="2" t="str">
        <f>Table1[[#This Row],[Befolyt]]</f>
        <v>i</v>
      </c>
      <c r="B2741" t="str">
        <f>Table1[[#This Row],[ÜK]]</f>
        <v>Halász Miklós</v>
      </c>
      <c r="C2741" s="3" t="str">
        <f>Table1[[#This Row],[Szla]]</f>
        <v>2/2026</v>
      </c>
      <c r="D2741" s="6">
        <f>Table1[[#This Row],[Kelt_hó]]</f>
        <v>1</v>
      </c>
      <c r="E2741" t="str">
        <f>Table1[[#This Row],[Vevő]]</f>
        <v>SKF Műszaki Áruház Havancsák Kft.</v>
      </c>
      <c r="F2741" t="str">
        <f>Table1[[#This Row],[Termékkör]]</f>
        <v>Textilkötelek hevederek</v>
      </c>
      <c r="G2741" s="4">
        <f>Table1[[#This Row],[SzumElad]]</f>
        <v>571520</v>
      </c>
      <c r="H2741" s="7">
        <f>Table1[[#This Row],[Jut_%]]</f>
        <v>6.66</v>
      </c>
      <c r="I2741" s="4">
        <f>Table1[[#This Row],[Jut]]</f>
        <v>38063.232000000004</v>
      </c>
      <c r="J2741" s="4">
        <f>Table1[[#This Row],[Column1]]</f>
        <v>0</v>
      </c>
    </row>
    <row r="2742" spans="1:10" hidden="1" x14ac:dyDescent="0.3">
      <c r="A2742" s="2" t="str">
        <f>Table1[[#This Row],[Befolyt]]</f>
        <v>i</v>
      </c>
      <c r="B2742" t="str">
        <f>Table1[[#This Row],[ÜK]]</f>
        <v>Halász Miklós</v>
      </c>
      <c r="C2742" s="3" t="str">
        <f>Table1[[#This Row],[Szla]]</f>
        <v>2/2026</v>
      </c>
      <c r="D2742" s="6">
        <f>Table1[[#This Row],[Kelt_hó]]</f>
        <v>1</v>
      </c>
      <c r="E2742" t="str">
        <f>Table1[[#This Row],[Vevő]]</f>
        <v>SKF Műszaki Áruház Havancsák Kft.</v>
      </c>
      <c r="F2742" t="str">
        <f>Table1[[#This Row],[Termékkör]]</f>
        <v>Rakományrögzítők</v>
      </c>
      <c r="G2742" s="4">
        <f>Table1[[#This Row],[SzumElad]]</f>
        <v>16100</v>
      </c>
      <c r="H2742" s="7">
        <f>Table1[[#This Row],[Jut_%]]</f>
        <v>4.42</v>
      </c>
      <c r="I2742" s="4">
        <f>Table1[[#This Row],[Jut]]</f>
        <v>711.62</v>
      </c>
      <c r="J2742" s="4">
        <f>Table1[[#This Row],[Column1]]</f>
        <v>0</v>
      </c>
    </row>
    <row r="2743" spans="1:10" hidden="1" x14ac:dyDescent="0.3">
      <c r="A2743" s="2" t="str">
        <f>Table1[[#This Row],[Befolyt]]</f>
        <v>i</v>
      </c>
      <c r="B2743" t="str">
        <f>Table1[[#This Row],[ÜK]]</f>
        <v>Halász Miklós</v>
      </c>
      <c r="C2743" s="3" t="str">
        <f>Table1[[#This Row],[Szla]]</f>
        <v>1/2026</v>
      </c>
      <c r="D2743" s="6">
        <f>Table1[[#This Row],[Kelt_hó]]</f>
        <v>1</v>
      </c>
      <c r="E2743" t="str">
        <f>Table1[[#This Row],[Vevő]]</f>
        <v>SZER-KÖL Kft.</v>
      </c>
      <c r="F2743" t="str">
        <f>Table1[[#This Row],[Termékkör]]</f>
        <v>Emelőszerkezetek</v>
      </c>
      <c r="G2743" s="4">
        <f>Table1[[#This Row],[SzumElad]]</f>
        <v>585000</v>
      </c>
      <c r="H2743" s="7">
        <f>Table1[[#This Row],[Jut_%]]</f>
        <v>0.24</v>
      </c>
      <c r="I2743" s="4">
        <f>Table1[[#This Row],[Jut]]</f>
        <v>1404</v>
      </c>
      <c r="J2743" s="4">
        <f>Table1[[#This Row],[Column1]]</f>
        <v>0</v>
      </c>
    </row>
    <row r="2744" spans="1:10" hidden="1" x14ac:dyDescent="0.3">
      <c r="A2744" s="2" t="str">
        <f>Table1[[#This Row],[Befolyt]]</f>
        <v>i</v>
      </c>
      <c r="B2744" t="str">
        <f>Table1[[#This Row],[ÜK]]</f>
        <v>Halász Miklós</v>
      </c>
      <c r="C2744" s="3" t="str">
        <f>Table1[[#This Row],[Szla]]</f>
        <v>1/2026</v>
      </c>
      <c r="D2744" s="6">
        <f>Table1[[#This Row],[Kelt_hó]]</f>
        <v>1</v>
      </c>
      <c r="E2744" t="str">
        <f>Table1[[#This Row],[Vevő]]</f>
        <v>SZER-KÖL Kft.</v>
      </c>
      <c r="F2744" t="str">
        <f>Table1[[#This Row],[Termékkör]]</f>
        <v>Fuvar</v>
      </c>
      <c r="G2744" s="4">
        <f>Table1[[#This Row],[SzumElad]]</f>
        <v>0</v>
      </c>
      <c r="H2744" s="7">
        <f>Table1[[#This Row],[Jut_%]]</f>
        <v>0</v>
      </c>
      <c r="I2744" s="4">
        <f>Table1[[#This Row],[Jut]]</f>
        <v>0</v>
      </c>
      <c r="J2744" s="4">
        <f>Table1[[#This Row],[Column1]]</f>
        <v>0</v>
      </c>
    </row>
    <row r="2745" spans="1:10" hidden="1" x14ac:dyDescent="0.3">
      <c r="A2745" s="2" t="str">
        <f>Table1[[#This Row],[Befolyt]]</f>
        <v>i</v>
      </c>
      <c r="B2745" t="str">
        <f>Table1[[#This Row],[ÜK]]</f>
        <v>Halász Miklós</v>
      </c>
      <c r="C2745" s="3" t="str">
        <f>Table1[[#This Row],[Szla]]</f>
        <v>1/2026</v>
      </c>
      <c r="D2745" s="6">
        <f>Table1[[#This Row],[Kelt_hó]]</f>
        <v>1</v>
      </c>
      <c r="E2745" t="str">
        <f>Table1[[#This Row],[Vevő]]</f>
        <v>SZER-KÖL Kft.</v>
      </c>
      <c r="F2745" t="str">
        <f>Table1[[#This Row],[Termékkör]]</f>
        <v>Fuvar</v>
      </c>
      <c r="G2745" s="4">
        <f>Table1[[#This Row],[SzumElad]]</f>
        <v>0</v>
      </c>
      <c r="H2745" s="7">
        <f>Table1[[#This Row],[Jut_%]]</f>
        <v>0</v>
      </c>
      <c r="I2745" s="4">
        <f>Table1[[#This Row],[Jut]]</f>
        <v>0</v>
      </c>
      <c r="J2745" s="4">
        <f>Table1[[#This Row],[Column1]]</f>
        <v>0</v>
      </c>
    </row>
    <row r="2746" spans="1:10" hidden="1" x14ac:dyDescent="0.3">
      <c r="A2746" s="2" t="str">
        <f>Table1[[#This Row],[Befolyt]]</f>
        <v>i</v>
      </c>
      <c r="B2746" t="str">
        <f>Table1[[#This Row],[ÜK]]</f>
        <v>Halász Miklós</v>
      </c>
      <c r="C2746" s="3" t="str">
        <f>Table1[[#This Row],[Szla]]</f>
        <v>1/2026</v>
      </c>
      <c r="D2746" s="6">
        <f>Table1[[#This Row],[Kelt_hó]]</f>
        <v>1</v>
      </c>
      <c r="E2746" t="str">
        <f>Table1[[#This Row],[Vevő]]</f>
        <v>SZER-KÖL Kft.</v>
      </c>
      <c r="F2746" t="str">
        <f>Table1[[#This Row],[Termékkör]]</f>
        <v>Fuvar</v>
      </c>
      <c r="G2746" s="4">
        <f>Table1[[#This Row],[SzumElad]]</f>
        <v>0</v>
      </c>
      <c r="H2746" s="7">
        <f>Table1[[#This Row],[Jut_%]]</f>
        <v>0</v>
      </c>
      <c r="I2746" s="4">
        <f>Table1[[#This Row],[Jut]]</f>
        <v>0</v>
      </c>
      <c r="J2746" s="4">
        <f>Table1[[#This Row],[Column1]]</f>
        <v>0</v>
      </c>
    </row>
    <row r="2747" spans="1:10" hidden="1" x14ac:dyDescent="0.3">
      <c r="A2747" s="2" t="e">
        <f>Table1[[#This Row],[Befolyt]]</f>
        <v>#VALUE!</v>
      </c>
      <c r="B2747" t="e">
        <f>Table1[[#This Row],[ÜK]]</f>
        <v>#VALUE!</v>
      </c>
      <c r="C2747" s="3" t="e">
        <f>Table1[[#This Row],[Szla]]</f>
        <v>#VALUE!</v>
      </c>
      <c r="D2747" s="6" t="e">
        <f>Table1[[#This Row],[Kelt_hó]]</f>
        <v>#VALUE!</v>
      </c>
      <c r="E2747" t="e">
        <f>Table1[[#This Row],[Vevő]]</f>
        <v>#VALUE!</v>
      </c>
      <c r="F2747" t="e">
        <f>Table1[[#This Row],[Termékkör]]</f>
        <v>#VALUE!</v>
      </c>
      <c r="G2747" s="4" t="e">
        <f>Table1[[#This Row],[SzumElad]]</f>
        <v>#VALUE!</v>
      </c>
      <c r="H2747" s="7" t="e">
        <f>Table1[[#This Row],[Jut_%]]</f>
        <v>#VALUE!</v>
      </c>
      <c r="I2747" s="4" t="e">
        <f>Table1[[#This Row],[Jut]]</f>
        <v>#VALUE!</v>
      </c>
      <c r="J2747" s="4" t="e">
        <f>Table1[[#This Row],[Column1]]</f>
        <v>#VALUE!</v>
      </c>
    </row>
    <row r="2748" spans="1:10" hidden="1" x14ac:dyDescent="0.3">
      <c r="A2748" s="2" t="e">
        <f>Table1[[#This Row],[Befolyt]]</f>
        <v>#VALUE!</v>
      </c>
      <c r="B2748" t="e">
        <f>Table1[[#This Row],[ÜK]]</f>
        <v>#VALUE!</v>
      </c>
      <c r="C2748" s="3" t="e">
        <f>Table1[[#This Row],[Szla]]</f>
        <v>#VALUE!</v>
      </c>
      <c r="D2748" s="6" t="e">
        <f>Table1[[#This Row],[Kelt_hó]]</f>
        <v>#VALUE!</v>
      </c>
      <c r="E2748" t="e">
        <f>Table1[[#This Row],[Vevő]]</f>
        <v>#VALUE!</v>
      </c>
      <c r="F2748" t="e">
        <f>Table1[[#This Row],[Termékkör]]</f>
        <v>#VALUE!</v>
      </c>
      <c r="G2748" s="4" t="e">
        <f>Table1[[#This Row],[SzumElad]]</f>
        <v>#VALUE!</v>
      </c>
      <c r="H2748" s="7" t="e">
        <f>Table1[[#This Row],[Jut_%]]</f>
        <v>#VALUE!</v>
      </c>
      <c r="I2748" s="4" t="e">
        <f>Table1[[#This Row],[Jut]]</f>
        <v>#VALUE!</v>
      </c>
      <c r="J2748" s="4" t="e">
        <f>Table1[[#This Row],[Column1]]</f>
        <v>#VALUE!</v>
      </c>
    </row>
    <row r="2749" spans="1:10" hidden="1" x14ac:dyDescent="0.3">
      <c r="A2749" s="2" t="e">
        <f>Table1[[#This Row],[Befolyt]]</f>
        <v>#VALUE!</v>
      </c>
      <c r="B2749" t="e">
        <f>Table1[[#This Row],[ÜK]]</f>
        <v>#VALUE!</v>
      </c>
      <c r="C2749" s="3" t="e">
        <f>Table1[[#This Row],[Szla]]</f>
        <v>#VALUE!</v>
      </c>
      <c r="D2749" s="6" t="e">
        <f>Table1[[#This Row],[Kelt_hó]]</f>
        <v>#VALUE!</v>
      </c>
      <c r="E2749" t="e">
        <f>Table1[[#This Row],[Vevő]]</f>
        <v>#VALUE!</v>
      </c>
      <c r="F2749" t="e">
        <f>Table1[[#This Row],[Termékkör]]</f>
        <v>#VALUE!</v>
      </c>
      <c r="G2749" s="4" t="e">
        <f>Table1[[#This Row],[SzumElad]]</f>
        <v>#VALUE!</v>
      </c>
      <c r="H2749" s="7" t="e">
        <f>Table1[[#This Row],[Jut_%]]</f>
        <v>#VALUE!</v>
      </c>
      <c r="I2749" s="4" t="e">
        <f>Table1[[#This Row],[Jut]]</f>
        <v>#VALUE!</v>
      </c>
      <c r="J2749" s="4" t="e">
        <f>Table1[[#This Row],[Column1]]</f>
        <v>#VALUE!</v>
      </c>
    </row>
    <row r="2750" spans="1:10" hidden="1" x14ac:dyDescent="0.3">
      <c r="A2750" s="2" t="e">
        <f>Table1[[#This Row],[Befolyt]]</f>
        <v>#VALUE!</v>
      </c>
      <c r="B2750" t="e">
        <f>Table1[[#This Row],[ÜK]]</f>
        <v>#VALUE!</v>
      </c>
      <c r="C2750" s="3" t="e">
        <f>Table1[[#This Row],[Szla]]</f>
        <v>#VALUE!</v>
      </c>
      <c r="D2750" s="6" t="e">
        <f>Table1[[#This Row],[Kelt_hó]]</f>
        <v>#VALUE!</v>
      </c>
      <c r="E2750" t="e">
        <f>Table1[[#This Row],[Vevő]]</f>
        <v>#VALUE!</v>
      </c>
      <c r="F2750" t="e">
        <f>Table1[[#This Row],[Termékkör]]</f>
        <v>#VALUE!</v>
      </c>
      <c r="G2750" s="4" t="e">
        <f>Table1[[#This Row],[SzumElad]]</f>
        <v>#VALUE!</v>
      </c>
      <c r="H2750" s="7" t="e">
        <f>Table1[[#This Row],[Jut_%]]</f>
        <v>#VALUE!</v>
      </c>
      <c r="I2750" s="4" t="e">
        <f>Table1[[#This Row],[Jut]]</f>
        <v>#VALUE!</v>
      </c>
      <c r="J2750" s="4" t="e">
        <f>Table1[[#This Row],[Column1]]</f>
        <v>#VALUE!</v>
      </c>
    </row>
    <row r="2751" spans="1:10" hidden="1" x14ac:dyDescent="0.3">
      <c r="A2751" s="2" t="e">
        <f>Table1[[#This Row],[Befolyt]]</f>
        <v>#VALUE!</v>
      </c>
      <c r="B2751" t="e">
        <f>Table1[[#This Row],[ÜK]]</f>
        <v>#VALUE!</v>
      </c>
      <c r="C2751" s="3" t="e">
        <f>Table1[[#This Row],[Szla]]</f>
        <v>#VALUE!</v>
      </c>
      <c r="D2751" s="6" t="e">
        <f>Table1[[#This Row],[Kelt_hó]]</f>
        <v>#VALUE!</v>
      </c>
      <c r="E2751" t="e">
        <f>Table1[[#This Row],[Vevő]]</f>
        <v>#VALUE!</v>
      </c>
      <c r="F2751" t="e">
        <f>Table1[[#This Row],[Termékkör]]</f>
        <v>#VALUE!</v>
      </c>
      <c r="G2751" s="4" t="e">
        <f>Table1[[#This Row],[SzumElad]]</f>
        <v>#VALUE!</v>
      </c>
      <c r="H2751" s="7" t="e">
        <f>Table1[[#This Row],[Jut_%]]</f>
        <v>#VALUE!</v>
      </c>
      <c r="I2751" s="4" t="e">
        <f>Table1[[#This Row],[Jut]]</f>
        <v>#VALUE!</v>
      </c>
      <c r="J2751" s="4" t="e">
        <f>Table1[[#This Row],[Column1]]</f>
        <v>#VALUE!</v>
      </c>
    </row>
    <row r="2752" spans="1:10" hidden="1" x14ac:dyDescent="0.3">
      <c r="A2752" s="2" t="e">
        <f>Table1[[#This Row],[Befolyt]]</f>
        <v>#VALUE!</v>
      </c>
      <c r="B2752" t="e">
        <f>Table1[[#This Row],[ÜK]]</f>
        <v>#VALUE!</v>
      </c>
      <c r="C2752" s="3" t="e">
        <f>Table1[[#This Row],[Szla]]</f>
        <v>#VALUE!</v>
      </c>
      <c r="D2752" s="6" t="e">
        <f>Table1[[#This Row],[Kelt_hó]]</f>
        <v>#VALUE!</v>
      </c>
      <c r="E2752" t="e">
        <f>Table1[[#This Row],[Vevő]]</f>
        <v>#VALUE!</v>
      </c>
      <c r="F2752" t="e">
        <f>Table1[[#This Row],[Termékkör]]</f>
        <v>#VALUE!</v>
      </c>
      <c r="G2752" s="4" t="e">
        <f>Table1[[#This Row],[SzumElad]]</f>
        <v>#VALUE!</v>
      </c>
      <c r="H2752" s="7" t="e">
        <f>Table1[[#This Row],[Jut_%]]</f>
        <v>#VALUE!</v>
      </c>
      <c r="I2752" s="4" t="e">
        <f>Table1[[#This Row],[Jut]]</f>
        <v>#VALUE!</v>
      </c>
      <c r="J2752" s="4" t="e">
        <f>Table1[[#This Row],[Column1]]</f>
        <v>#VALUE!</v>
      </c>
    </row>
    <row r="2753" spans="1:10" hidden="1" x14ac:dyDescent="0.3">
      <c r="A2753" s="2" t="e">
        <f>Table1[[#This Row],[Befolyt]]</f>
        <v>#VALUE!</v>
      </c>
      <c r="B2753" t="e">
        <f>Table1[[#This Row],[ÜK]]</f>
        <v>#VALUE!</v>
      </c>
      <c r="C2753" s="3" t="e">
        <f>Table1[[#This Row],[Szla]]</f>
        <v>#VALUE!</v>
      </c>
      <c r="D2753" s="6" t="e">
        <f>Table1[[#This Row],[Kelt_hó]]</f>
        <v>#VALUE!</v>
      </c>
      <c r="E2753" t="e">
        <f>Table1[[#This Row],[Vevő]]</f>
        <v>#VALUE!</v>
      </c>
      <c r="F2753" t="e">
        <f>Table1[[#This Row],[Termékkör]]</f>
        <v>#VALUE!</v>
      </c>
      <c r="G2753" s="4" t="e">
        <f>Table1[[#This Row],[SzumElad]]</f>
        <v>#VALUE!</v>
      </c>
      <c r="H2753" s="7" t="e">
        <f>Table1[[#This Row],[Jut_%]]</f>
        <v>#VALUE!</v>
      </c>
      <c r="I2753" s="4" t="e">
        <f>Table1[[#This Row],[Jut]]</f>
        <v>#VALUE!</v>
      </c>
      <c r="J2753" s="4" t="e">
        <f>Table1[[#This Row],[Column1]]</f>
        <v>#VALUE!</v>
      </c>
    </row>
    <row r="2754" spans="1:10" hidden="1" x14ac:dyDescent="0.3">
      <c r="A2754" s="2" t="e">
        <f>Table1[[#This Row],[Befolyt]]</f>
        <v>#VALUE!</v>
      </c>
      <c r="B2754" t="e">
        <f>Table1[[#This Row],[ÜK]]</f>
        <v>#VALUE!</v>
      </c>
      <c r="C2754" s="3" t="e">
        <f>Table1[[#This Row],[Szla]]</f>
        <v>#VALUE!</v>
      </c>
      <c r="D2754" s="6" t="e">
        <f>Table1[[#This Row],[Kelt_hó]]</f>
        <v>#VALUE!</v>
      </c>
      <c r="E2754" t="e">
        <f>Table1[[#This Row],[Vevő]]</f>
        <v>#VALUE!</v>
      </c>
      <c r="F2754" t="e">
        <f>Table1[[#This Row],[Termékkör]]</f>
        <v>#VALUE!</v>
      </c>
      <c r="G2754" s="4" t="e">
        <f>Table1[[#This Row],[SzumElad]]</f>
        <v>#VALUE!</v>
      </c>
      <c r="H2754" s="7" t="e">
        <f>Table1[[#This Row],[Jut_%]]</f>
        <v>#VALUE!</v>
      </c>
      <c r="I2754" s="4" t="e">
        <f>Table1[[#This Row],[Jut]]</f>
        <v>#VALUE!</v>
      </c>
      <c r="J2754" s="4" t="e">
        <f>Table1[[#This Row],[Column1]]</f>
        <v>#VALUE!</v>
      </c>
    </row>
    <row r="2755" spans="1:10" hidden="1" x14ac:dyDescent="0.3">
      <c r="A2755" s="2" t="e">
        <f>Table1[[#This Row],[Befolyt]]</f>
        <v>#VALUE!</v>
      </c>
      <c r="B2755" t="e">
        <f>Table1[[#This Row],[ÜK]]</f>
        <v>#VALUE!</v>
      </c>
      <c r="C2755" s="3" t="e">
        <f>Table1[[#This Row],[Szla]]</f>
        <v>#VALUE!</v>
      </c>
      <c r="D2755" s="6" t="e">
        <f>Table1[[#This Row],[Kelt_hó]]</f>
        <v>#VALUE!</v>
      </c>
      <c r="E2755" t="e">
        <f>Table1[[#This Row],[Vevő]]</f>
        <v>#VALUE!</v>
      </c>
      <c r="F2755" t="e">
        <f>Table1[[#This Row],[Termékkör]]</f>
        <v>#VALUE!</v>
      </c>
      <c r="G2755" s="4" t="e">
        <f>Table1[[#This Row],[SzumElad]]</f>
        <v>#VALUE!</v>
      </c>
      <c r="H2755" s="7" t="e">
        <f>Table1[[#This Row],[Jut_%]]</f>
        <v>#VALUE!</v>
      </c>
      <c r="I2755" s="4" t="e">
        <f>Table1[[#This Row],[Jut]]</f>
        <v>#VALUE!</v>
      </c>
      <c r="J2755" s="4" t="e">
        <f>Table1[[#This Row],[Column1]]</f>
        <v>#VALUE!</v>
      </c>
    </row>
    <row r="2756" spans="1:10" hidden="1" x14ac:dyDescent="0.3">
      <c r="A2756" s="2" t="e">
        <f>Table1[[#This Row],[Befolyt]]</f>
        <v>#VALUE!</v>
      </c>
      <c r="B2756" t="e">
        <f>Table1[[#This Row],[ÜK]]</f>
        <v>#VALUE!</v>
      </c>
      <c r="C2756" s="3" t="e">
        <f>Table1[[#This Row],[Szla]]</f>
        <v>#VALUE!</v>
      </c>
      <c r="D2756" s="6" t="e">
        <f>Table1[[#This Row],[Kelt_hó]]</f>
        <v>#VALUE!</v>
      </c>
      <c r="E2756" t="e">
        <f>Table1[[#This Row],[Vevő]]</f>
        <v>#VALUE!</v>
      </c>
      <c r="F2756" t="e">
        <f>Table1[[#This Row],[Termékkör]]</f>
        <v>#VALUE!</v>
      </c>
      <c r="G2756" s="4" t="e">
        <f>Table1[[#This Row],[SzumElad]]</f>
        <v>#VALUE!</v>
      </c>
      <c r="H2756" s="7" t="e">
        <f>Table1[[#This Row],[Jut_%]]</f>
        <v>#VALUE!</v>
      </c>
      <c r="I2756" s="4" t="e">
        <f>Table1[[#This Row],[Jut]]</f>
        <v>#VALUE!</v>
      </c>
      <c r="J2756" s="4" t="e">
        <f>Table1[[#This Row],[Column1]]</f>
        <v>#VALUE!</v>
      </c>
    </row>
    <row r="2757" spans="1:10" hidden="1" x14ac:dyDescent="0.3">
      <c r="A2757" s="2" t="e">
        <f>Table1[[#This Row],[Befolyt]]</f>
        <v>#VALUE!</v>
      </c>
      <c r="B2757" t="e">
        <f>Table1[[#This Row],[ÜK]]</f>
        <v>#VALUE!</v>
      </c>
      <c r="C2757" s="3" t="e">
        <f>Table1[[#This Row],[Szla]]</f>
        <v>#VALUE!</v>
      </c>
      <c r="D2757" s="6" t="e">
        <f>Table1[[#This Row],[Kelt_hó]]</f>
        <v>#VALUE!</v>
      </c>
      <c r="E2757" t="e">
        <f>Table1[[#This Row],[Vevő]]</f>
        <v>#VALUE!</v>
      </c>
      <c r="F2757" t="e">
        <f>Table1[[#This Row],[Termékkör]]</f>
        <v>#VALUE!</v>
      </c>
      <c r="G2757" s="4" t="e">
        <f>Table1[[#This Row],[SzumElad]]</f>
        <v>#VALUE!</v>
      </c>
      <c r="H2757" s="7" t="e">
        <f>Table1[[#This Row],[Jut_%]]</f>
        <v>#VALUE!</v>
      </c>
      <c r="I2757" s="4" t="e">
        <f>Table1[[#This Row],[Jut]]</f>
        <v>#VALUE!</v>
      </c>
      <c r="J2757" s="4" t="e">
        <f>Table1[[#This Row],[Column1]]</f>
        <v>#VALUE!</v>
      </c>
    </row>
    <row r="2758" spans="1:10" hidden="1" x14ac:dyDescent="0.3">
      <c r="A2758" s="2" t="e">
        <f>Table1[[#This Row],[Befolyt]]</f>
        <v>#VALUE!</v>
      </c>
      <c r="B2758" t="e">
        <f>Table1[[#This Row],[ÜK]]</f>
        <v>#VALUE!</v>
      </c>
      <c r="C2758" s="3" t="e">
        <f>Table1[[#This Row],[Szla]]</f>
        <v>#VALUE!</v>
      </c>
      <c r="D2758" s="6" t="e">
        <f>Table1[[#This Row],[Kelt_hó]]</f>
        <v>#VALUE!</v>
      </c>
      <c r="E2758" t="e">
        <f>Table1[[#This Row],[Vevő]]</f>
        <v>#VALUE!</v>
      </c>
      <c r="F2758" t="e">
        <f>Table1[[#This Row],[Termékkör]]</f>
        <v>#VALUE!</v>
      </c>
      <c r="G2758" s="4" t="e">
        <f>Table1[[#This Row],[SzumElad]]</f>
        <v>#VALUE!</v>
      </c>
      <c r="H2758" s="7" t="e">
        <f>Table1[[#This Row],[Jut_%]]</f>
        <v>#VALUE!</v>
      </c>
      <c r="I2758" s="4" t="e">
        <f>Table1[[#This Row],[Jut]]</f>
        <v>#VALUE!</v>
      </c>
      <c r="J2758" s="4" t="e">
        <f>Table1[[#This Row],[Column1]]</f>
        <v>#VALUE!</v>
      </c>
    </row>
    <row r="2759" spans="1:10" hidden="1" x14ac:dyDescent="0.3">
      <c r="A2759" s="2" t="e">
        <f>Table1[[#This Row],[Befolyt]]</f>
        <v>#VALUE!</v>
      </c>
      <c r="B2759" t="e">
        <f>Table1[[#This Row],[ÜK]]</f>
        <v>#VALUE!</v>
      </c>
      <c r="C2759" s="3" t="e">
        <f>Table1[[#This Row],[Szla]]</f>
        <v>#VALUE!</v>
      </c>
      <c r="D2759" s="6" t="e">
        <f>Table1[[#This Row],[Kelt_hó]]</f>
        <v>#VALUE!</v>
      </c>
      <c r="E2759" t="e">
        <f>Table1[[#This Row],[Vevő]]</f>
        <v>#VALUE!</v>
      </c>
      <c r="F2759" t="e">
        <f>Table1[[#This Row],[Termékkör]]</f>
        <v>#VALUE!</v>
      </c>
      <c r="G2759" s="4" t="e">
        <f>Table1[[#This Row],[SzumElad]]</f>
        <v>#VALUE!</v>
      </c>
      <c r="H2759" s="7" t="e">
        <f>Table1[[#This Row],[Jut_%]]</f>
        <v>#VALUE!</v>
      </c>
      <c r="I2759" s="4" t="e">
        <f>Table1[[#This Row],[Jut]]</f>
        <v>#VALUE!</v>
      </c>
      <c r="J2759" s="4" t="e">
        <f>Table1[[#This Row],[Column1]]</f>
        <v>#VALUE!</v>
      </c>
    </row>
    <row r="2760" spans="1:10" hidden="1" x14ac:dyDescent="0.3">
      <c r="A2760" s="2" t="e">
        <f>Table1[[#This Row],[Befolyt]]</f>
        <v>#VALUE!</v>
      </c>
      <c r="B2760" t="e">
        <f>Table1[[#This Row],[ÜK]]</f>
        <v>#VALUE!</v>
      </c>
      <c r="C2760" s="3" t="e">
        <f>Table1[[#This Row],[Szla]]</f>
        <v>#VALUE!</v>
      </c>
      <c r="D2760" s="6" t="e">
        <f>Table1[[#This Row],[Kelt_hó]]</f>
        <v>#VALUE!</v>
      </c>
      <c r="E2760" t="e">
        <f>Table1[[#This Row],[Vevő]]</f>
        <v>#VALUE!</v>
      </c>
      <c r="F2760" t="e">
        <f>Table1[[#This Row],[Termékkör]]</f>
        <v>#VALUE!</v>
      </c>
      <c r="G2760" s="4" t="e">
        <f>Table1[[#This Row],[SzumElad]]</f>
        <v>#VALUE!</v>
      </c>
      <c r="H2760" s="7" t="e">
        <f>Table1[[#This Row],[Jut_%]]</f>
        <v>#VALUE!</v>
      </c>
      <c r="I2760" s="4" t="e">
        <f>Table1[[#This Row],[Jut]]</f>
        <v>#VALUE!</v>
      </c>
      <c r="J2760" s="4" t="e">
        <f>Table1[[#This Row],[Column1]]</f>
        <v>#VALUE!</v>
      </c>
    </row>
    <row r="2761" spans="1:10" hidden="1" x14ac:dyDescent="0.3">
      <c r="A2761" s="2" t="e">
        <f>Table1[[#This Row],[Befolyt]]</f>
        <v>#VALUE!</v>
      </c>
      <c r="B2761" t="e">
        <f>Table1[[#This Row],[ÜK]]</f>
        <v>#VALUE!</v>
      </c>
      <c r="C2761" s="3" t="e">
        <f>Table1[[#This Row],[Szla]]</f>
        <v>#VALUE!</v>
      </c>
      <c r="D2761" s="6" t="e">
        <f>Table1[[#This Row],[Kelt_hó]]</f>
        <v>#VALUE!</v>
      </c>
      <c r="E2761" t="e">
        <f>Table1[[#This Row],[Vevő]]</f>
        <v>#VALUE!</v>
      </c>
      <c r="F2761" t="e">
        <f>Table1[[#This Row],[Termékkör]]</f>
        <v>#VALUE!</v>
      </c>
      <c r="G2761" s="4" t="e">
        <f>Table1[[#This Row],[SzumElad]]</f>
        <v>#VALUE!</v>
      </c>
      <c r="H2761" s="7" t="e">
        <f>Table1[[#This Row],[Jut_%]]</f>
        <v>#VALUE!</v>
      </c>
      <c r="I2761" s="4" t="e">
        <f>Table1[[#This Row],[Jut]]</f>
        <v>#VALUE!</v>
      </c>
      <c r="J2761" s="4" t="e">
        <f>Table1[[#This Row],[Column1]]</f>
        <v>#VALUE!</v>
      </c>
    </row>
    <row r="2762" spans="1:10" hidden="1" x14ac:dyDescent="0.3">
      <c r="A2762" s="2" t="e">
        <f>Table1[[#This Row],[Befolyt]]</f>
        <v>#VALUE!</v>
      </c>
      <c r="B2762" t="e">
        <f>Table1[[#This Row],[ÜK]]</f>
        <v>#VALUE!</v>
      </c>
      <c r="C2762" s="3" t="e">
        <f>Table1[[#This Row],[Szla]]</f>
        <v>#VALUE!</v>
      </c>
      <c r="D2762" s="6" t="e">
        <f>Table1[[#This Row],[Kelt_hó]]</f>
        <v>#VALUE!</v>
      </c>
      <c r="E2762" t="e">
        <f>Table1[[#This Row],[Vevő]]</f>
        <v>#VALUE!</v>
      </c>
      <c r="F2762" t="e">
        <f>Table1[[#This Row],[Termékkör]]</f>
        <v>#VALUE!</v>
      </c>
      <c r="G2762" s="4" t="e">
        <f>Table1[[#This Row],[SzumElad]]</f>
        <v>#VALUE!</v>
      </c>
      <c r="H2762" s="7" t="e">
        <f>Table1[[#This Row],[Jut_%]]</f>
        <v>#VALUE!</v>
      </c>
      <c r="I2762" s="4" t="e">
        <f>Table1[[#This Row],[Jut]]</f>
        <v>#VALUE!</v>
      </c>
      <c r="J2762" s="4" t="e">
        <f>Table1[[#This Row],[Column1]]</f>
        <v>#VALUE!</v>
      </c>
    </row>
    <row r="2763" spans="1:10" hidden="1" x14ac:dyDescent="0.3">
      <c r="A2763" s="2" t="e">
        <f>Table1[[#This Row],[Befolyt]]</f>
        <v>#VALUE!</v>
      </c>
      <c r="B2763" t="e">
        <f>Table1[[#This Row],[ÜK]]</f>
        <v>#VALUE!</v>
      </c>
      <c r="C2763" s="3" t="e">
        <f>Table1[[#This Row],[Szla]]</f>
        <v>#VALUE!</v>
      </c>
      <c r="D2763" s="6" t="e">
        <f>Table1[[#This Row],[Kelt_hó]]</f>
        <v>#VALUE!</v>
      </c>
      <c r="E2763" t="e">
        <f>Table1[[#This Row],[Vevő]]</f>
        <v>#VALUE!</v>
      </c>
      <c r="F2763" t="e">
        <f>Table1[[#This Row],[Termékkör]]</f>
        <v>#VALUE!</v>
      </c>
      <c r="G2763" s="4" t="e">
        <f>Table1[[#This Row],[SzumElad]]</f>
        <v>#VALUE!</v>
      </c>
      <c r="H2763" s="7" t="e">
        <f>Table1[[#This Row],[Jut_%]]</f>
        <v>#VALUE!</v>
      </c>
      <c r="I2763" s="4" t="e">
        <f>Table1[[#This Row],[Jut]]</f>
        <v>#VALUE!</v>
      </c>
      <c r="J2763" s="4" t="e">
        <f>Table1[[#This Row],[Column1]]</f>
        <v>#VALUE!</v>
      </c>
    </row>
    <row r="2764" spans="1:10" hidden="1" x14ac:dyDescent="0.3">
      <c r="A2764" s="2" t="e">
        <f>Table1[[#This Row],[Befolyt]]</f>
        <v>#VALUE!</v>
      </c>
      <c r="B2764" t="e">
        <f>Table1[[#This Row],[ÜK]]</f>
        <v>#VALUE!</v>
      </c>
      <c r="C2764" s="3" t="e">
        <f>Table1[[#This Row],[Szla]]</f>
        <v>#VALUE!</v>
      </c>
      <c r="D2764" s="6" t="e">
        <f>Table1[[#This Row],[Kelt_hó]]</f>
        <v>#VALUE!</v>
      </c>
      <c r="E2764" t="e">
        <f>Table1[[#This Row],[Vevő]]</f>
        <v>#VALUE!</v>
      </c>
      <c r="F2764" t="e">
        <f>Table1[[#This Row],[Termékkör]]</f>
        <v>#VALUE!</v>
      </c>
      <c r="G2764" s="4" t="e">
        <f>Table1[[#This Row],[SzumElad]]</f>
        <v>#VALUE!</v>
      </c>
      <c r="H2764" s="7" t="e">
        <f>Table1[[#This Row],[Jut_%]]</f>
        <v>#VALUE!</v>
      </c>
      <c r="I2764" s="4" t="e">
        <f>Table1[[#This Row],[Jut]]</f>
        <v>#VALUE!</v>
      </c>
      <c r="J2764" s="4" t="e">
        <f>Table1[[#This Row],[Column1]]</f>
        <v>#VALUE!</v>
      </c>
    </row>
    <row r="2765" spans="1:10" hidden="1" x14ac:dyDescent="0.3">
      <c r="A2765" s="2" t="e">
        <f>Table1[[#This Row],[Befolyt]]</f>
        <v>#VALUE!</v>
      </c>
      <c r="B2765" t="e">
        <f>Table1[[#This Row],[ÜK]]</f>
        <v>#VALUE!</v>
      </c>
      <c r="C2765" s="3" t="e">
        <f>Table1[[#This Row],[Szla]]</f>
        <v>#VALUE!</v>
      </c>
      <c r="D2765" s="6" t="e">
        <f>Table1[[#This Row],[Kelt_hó]]</f>
        <v>#VALUE!</v>
      </c>
      <c r="E2765" t="e">
        <f>Table1[[#This Row],[Vevő]]</f>
        <v>#VALUE!</v>
      </c>
      <c r="F2765" t="e">
        <f>Table1[[#This Row],[Termékkör]]</f>
        <v>#VALUE!</v>
      </c>
      <c r="G2765" s="4" t="e">
        <f>Table1[[#This Row],[SzumElad]]</f>
        <v>#VALUE!</v>
      </c>
      <c r="H2765" s="7" t="e">
        <f>Table1[[#This Row],[Jut_%]]</f>
        <v>#VALUE!</v>
      </c>
      <c r="I2765" s="4" t="e">
        <f>Table1[[#This Row],[Jut]]</f>
        <v>#VALUE!</v>
      </c>
      <c r="J2765" s="4" t="e">
        <f>Table1[[#This Row],[Column1]]</f>
        <v>#VALUE!</v>
      </c>
    </row>
    <row r="2766" spans="1:10" hidden="1" x14ac:dyDescent="0.3">
      <c r="A2766" s="2" t="e">
        <f>Table1[[#This Row],[Befolyt]]</f>
        <v>#VALUE!</v>
      </c>
      <c r="B2766" t="e">
        <f>Table1[[#This Row],[ÜK]]</f>
        <v>#VALUE!</v>
      </c>
      <c r="C2766" s="3" t="e">
        <f>Table1[[#This Row],[Szla]]</f>
        <v>#VALUE!</v>
      </c>
      <c r="D2766" s="6" t="e">
        <f>Table1[[#This Row],[Kelt_hó]]</f>
        <v>#VALUE!</v>
      </c>
      <c r="E2766" t="e">
        <f>Table1[[#This Row],[Vevő]]</f>
        <v>#VALUE!</v>
      </c>
      <c r="F2766" t="e">
        <f>Table1[[#This Row],[Termékkör]]</f>
        <v>#VALUE!</v>
      </c>
      <c r="G2766" s="4" t="e">
        <f>Table1[[#This Row],[SzumElad]]</f>
        <v>#VALUE!</v>
      </c>
      <c r="H2766" s="7" t="e">
        <f>Table1[[#This Row],[Jut_%]]</f>
        <v>#VALUE!</v>
      </c>
      <c r="I2766" s="4" t="e">
        <f>Table1[[#This Row],[Jut]]</f>
        <v>#VALUE!</v>
      </c>
      <c r="J2766" s="4" t="e">
        <f>Table1[[#This Row],[Column1]]</f>
        <v>#VALUE!</v>
      </c>
    </row>
    <row r="2767" spans="1:10" hidden="1" x14ac:dyDescent="0.3">
      <c r="A2767" s="2" t="e">
        <f>Table1[[#This Row],[Befolyt]]</f>
        <v>#VALUE!</v>
      </c>
      <c r="B2767" t="e">
        <f>Table1[[#This Row],[ÜK]]</f>
        <v>#VALUE!</v>
      </c>
      <c r="C2767" s="3" t="e">
        <f>Table1[[#This Row],[Szla]]</f>
        <v>#VALUE!</v>
      </c>
      <c r="D2767" s="6" t="e">
        <f>Table1[[#This Row],[Kelt_hó]]</f>
        <v>#VALUE!</v>
      </c>
      <c r="E2767" t="e">
        <f>Table1[[#This Row],[Vevő]]</f>
        <v>#VALUE!</v>
      </c>
      <c r="F2767" t="e">
        <f>Table1[[#This Row],[Termékkör]]</f>
        <v>#VALUE!</v>
      </c>
      <c r="G2767" s="4" t="e">
        <f>Table1[[#This Row],[SzumElad]]</f>
        <v>#VALUE!</v>
      </c>
      <c r="H2767" s="7" t="e">
        <f>Table1[[#This Row],[Jut_%]]</f>
        <v>#VALUE!</v>
      </c>
      <c r="I2767" s="4" t="e">
        <f>Table1[[#This Row],[Jut]]</f>
        <v>#VALUE!</v>
      </c>
      <c r="J2767" s="4" t="e">
        <f>Table1[[#This Row],[Column1]]</f>
        <v>#VALUE!</v>
      </c>
    </row>
    <row r="2768" spans="1:10" hidden="1" x14ac:dyDescent="0.3">
      <c r="A2768" s="2" t="e">
        <f>Table1[[#This Row],[Befolyt]]</f>
        <v>#VALUE!</v>
      </c>
      <c r="B2768" t="e">
        <f>Table1[[#This Row],[ÜK]]</f>
        <v>#VALUE!</v>
      </c>
      <c r="C2768" s="3" t="e">
        <f>Table1[[#This Row],[Szla]]</f>
        <v>#VALUE!</v>
      </c>
      <c r="D2768" s="6" t="e">
        <f>Table1[[#This Row],[Kelt_hó]]</f>
        <v>#VALUE!</v>
      </c>
      <c r="E2768" t="e">
        <f>Table1[[#This Row],[Vevő]]</f>
        <v>#VALUE!</v>
      </c>
      <c r="F2768" t="e">
        <f>Table1[[#This Row],[Termékkör]]</f>
        <v>#VALUE!</v>
      </c>
      <c r="G2768" s="4" t="e">
        <f>Table1[[#This Row],[SzumElad]]</f>
        <v>#VALUE!</v>
      </c>
      <c r="H2768" s="7" t="e">
        <f>Table1[[#This Row],[Jut_%]]</f>
        <v>#VALUE!</v>
      </c>
      <c r="I2768" s="4" t="e">
        <f>Table1[[#This Row],[Jut]]</f>
        <v>#VALUE!</v>
      </c>
      <c r="J2768" s="4" t="e">
        <f>Table1[[#This Row],[Column1]]</f>
        <v>#VALUE!</v>
      </c>
    </row>
    <row r="2769" spans="1:10" hidden="1" x14ac:dyDescent="0.3">
      <c r="A2769" s="2" t="e">
        <f>Table1[[#This Row],[Befolyt]]</f>
        <v>#VALUE!</v>
      </c>
      <c r="B2769" t="e">
        <f>Table1[[#This Row],[ÜK]]</f>
        <v>#VALUE!</v>
      </c>
      <c r="C2769" s="3" t="e">
        <f>Table1[[#This Row],[Szla]]</f>
        <v>#VALUE!</v>
      </c>
      <c r="D2769" s="6" t="e">
        <f>Table1[[#This Row],[Kelt_hó]]</f>
        <v>#VALUE!</v>
      </c>
      <c r="E2769" t="e">
        <f>Table1[[#This Row],[Vevő]]</f>
        <v>#VALUE!</v>
      </c>
      <c r="F2769" t="e">
        <f>Table1[[#This Row],[Termékkör]]</f>
        <v>#VALUE!</v>
      </c>
      <c r="G2769" s="4" t="e">
        <f>Table1[[#This Row],[SzumElad]]</f>
        <v>#VALUE!</v>
      </c>
      <c r="H2769" s="7" t="e">
        <f>Table1[[#This Row],[Jut_%]]</f>
        <v>#VALUE!</v>
      </c>
      <c r="I2769" s="4" t="e">
        <f>Table1[[#This Row],[Jut]]</f>
        <v>#VALUE!</v>
      </c>
      <c r="J2769" s="4" t="e">
        <f>Table1[[#This Row],[Column1]]</f>
        <v>#VALUE!</v>
      </c>
    </row>
    <row r="2770" spans="1:10" hidden="1" x14ac:dyDescent="0.3">
      <c r="A2770" s="2" t="e">
        <f>Table1[[#This Row],[Befolyt]]</f>
        <v>#VALUE!</v>
      </c>
      <c r="B2770" t="e">
        <f>Table1[[#This Row],[ÜK]]</f>
        <v>#VALUE!</v>
      </c>
      <c r="C2770" s="3" t="e">
        <f>Table1[[#This Row],[Szla]]</f>
        <v>#VALUE!</v>
      </c>
      <c r="D2770" s="6" t="e">
        <f>Table1[[#This Row],[Kelt_hó]]</f>
        <v>#VALUE!</v>
      </c>
      <c r="E2770" t="e">
        <f>Table1[[#This Row],[Vevő]]</f>
        <v>#VALUE!</v>
      </c>
      <c r="F2770" t="e">
        <f>Table1[[#This Row],[Termékkör]]</f>
        <v>#VALUE!</v>
      </c>
      <c r="G2770" s="4" t="e">
        <f>Table1[[#This Row],[SzumElad]]</f>
        <v>#VALUE!</v>
      </c>
      <c r="H2770" s="7" t="e">
        <f>Table1[[#This Row],[Jut_%]]</f>
        <v>#VALUE!</v>
      </c>
      <c r="I2770" s="4" t="e">
        <f>Table1[[#This Row],[Jut]]</f>
        <v>#VALUE!</v>
      </c>
      <c r="J2770" s="4" t="e">
        <f>Table1[[#This Row],[Column1]]</f>
        <v>#VALUE!</v>
      </c>
    </row>
    <row r="2771" spans="1:10" hidden="1" x14ac:dyDescent="0.3">
      <c r="A2771" s="2" t="e">
        <f>Table1[[#This Row],[Befolyt]]</f>
        <v>#VALUE!</v>
      </c>
      <c r="B2771" t="e">
        <f>Table1[[#This Row],[ÜK]]</f>
        <v>#VALUE!</v>
      </c>
      <c r="C2771" s="3" t="e">
        <f>Table1[[#This Row],[Szla]]</f>
        <v>#VALUE!</v>
      </c>
      <c r="D2771" s="6" t="e">
        <f>Table1[[#This Row],[Kelt_hó]]</f>
        <v>#VALUE!</v>
      </c>
      <c r="E2771" t="e">
        <f>Table1[[#This Row],[Vevő]]</f>
        <v>#VALUE!</v>
      </c>
      <c r="F2771" t="e">
        <f>Table1[[#This Row],[Termékkör]]</f>
        <v>#VALUE!</v>
      </c>
      <c r="G2771" s="4" t="e">
        <f>Table1[[#This Row],[SzumElad]]</f>
        <v>#VALUE!</v>
      </c>
      <c r="H2771" s="7" t="e">
        <f>Table1[[#This Row],[Jut_%]]</f>
        <v>#VALUE!</v>
      </c>
      <c r="I2771" s="4" t="e">
        <f>Table1[[#This Row],[Jut]]</f>
        <v>#VALUE!</v>
      </c>
      <c r="J2771" s="4" t="e">
        <f>Table1[[#This Row],[Column1]]</f>
        <v>#VALUE!</v>
      </c>
    </row>
    <row r="2772" spans="1:10" hidden="1" x14ac:dyDescent="0.3">
      <c r="A2772" s="2" t="e">
        <f>Table1[[#This Row],[Befolyt]]</f>
        <v>#VALUE!</v>
      </c>
      <c r="B2772" t="e">
        <f>Table1[[#This Row],[ÜK]]</f>
        <v>#VALUE!</v>
      </c>
      <c r="C2772" s="3" t="e">
        <f>Table1[[#This Row],[Szla]]</f>
        <v>#VALUE!</v>
      </c>
      <c r="D2772" s="6" t="e">
        <f>Table1[[#This Row],[Kelt_hó]]</f>
        <v>#VALUE!</v>
      </c>
      <c r="E2772" t="e">
        <f>Table1[[#This Row],[Vevő]]</f>
        <v>#VALUE!</v>
      </c>
      <c r="F2772" t="e">
        <f>Table1[[#This Row],[Termékkör]]</f>
        <v>#VALUE!</v>
      </c>
      <c r="G2772" s="4" t="e">
        <f>Table1[[#This Row],[SzumElad]]</f>
        <v>#VALUE!</v>
      </c>
      <c r="H2772" s="7" t="e">
        <f>Table1[[#This Row],[Jut_%]]</f>
        <v>#VALUE!</v>
      </c>
      <c r="I2772" s="4" t="e">
        <f>Table1[[#This Row],[Jut]]</f>
        <v>#VALUE!</v>
      </c>
      <c r="J2772" s="4" t="e">
        <f>Table1[[#This Row],[Column1]]</f>
        <v>#VALUE!</v>
      </c>
    </row>
    <row r="2773" spans="1:10" hidden="1" x14ac:dyDescent="0.3">
      <c r="A2773" s="2" t="e">
        <f>Table1[[#This Row],[Befolyt]]</f>
        <v>#VALUE!</v>
      </c>
      <c r="B2773" t="e">
        <f>Table1[[#This Row],[ÜK]]</f>
        <v>#VALUE!</v>
      </c>
      <c r="C2773" s="3" t="e">
        <f>Table1[[#This Row],[Szla]]</f>
        <v>#VALUE!</v>
      </c>
      <c r="D2773" s="6" t="e">
        <f>Table1[[#This Row],[Kelt_hó]]</f>
        <v>#VALUE!</v>
      </c>
      <c r="E2773" t="e">
        <f>Table1[[#This Row],[Vevő]]</f>
        <v>#VALUE!</v>
      </c>
      <c r="F2773" t="e">
        <f>Table1[[#This Row],[Termékkör]]</f>
        <v>#VALUE!</v>
      </c>
      <c r="G2773" s="4" t="e">
        <f>Table1[[#This Row],[SzumElad]]</f>
        <v>#VALUE!</v>
      </c>
      <c r="H2773" s="7" t="e">
        <f>Table1[[#This Row],[Jut_%]]</f>
        <v>#VALUE!</v>
      </c>
      <c r="I2773" s="4" t="e">
        <f>Table1[[#This Row],[Jut]]</f>
        <v>#VALUE!</v>
      </c>
      <c r="J2773" s="4" t="e">
        <f>Table1[[#This Row],[Column1]]</f>
        <v>#VALUE!</v>
      </c>
    </row>
    <row r="2774" spans="1:10" hidden="1" x14ac:dyDescent="0.3">
      <c r="A2774" s="2" t="e">
        <f>Table1[[#This Row],[Befolyt]]</f>
        <v>#VALUE!</v>
      </c>
      <c r="B2774" t="e">
        <f>Table1[[#This Row],[ÜK]]</f>
        <v>#VALUE!</v>
      </c>
      <c r="C2774" s="3" t="e">
        <f>Table1[[#This Row],[Szla]]</f>
        <v>#VALUE!</v>
      </c>
      <c r="D2774" s="6" t="e">
        <f>Table1[[#This Row],[Kelt_hó]]</f>
        <v>#VALUE!</v>
      </c>
      <c r="E2774" t="e">
        <f>Table1[[#This Row],[Vevő]]</f>
        <v>#VALUE!</v>
      </c>
      <c r="F2774" t="e">
        <f>Table1[[#This Row],[Termékkör]]</f>
        <v>#VALUE!</v>
      </c>
      <c r="G2774" s="4" t="e">
        <f>Table1[[#This Row],[SzumElad]]</f>
        <v>#VALUE!</v>
      </c>
      <c r="H2774" s="7" t="e">
        <f>Table1[[#This Row],[Jut_%]]</f>
        <v>#VALUE!</v>
      </c>
      <c r="I2774" s="4" t="e">
        <f>Table1[[#This Row],[Jut]]</f>
        <v>#VALUE!</v>
      </c>
      <c r="J2774" s="4" t="e">
        <f>Table1[[#This Row],[Column1]]</f>
        <v>#VALUE!</v>
      </c>
    </row>
    <row r="2775" spans="1:10" hidden="1" x14ac:dyDescent="0.3">
      <c r="A2775" s="2" t="e">
        <f>Table1[[#This Row],[Befolyt]]</f>
        <v>#VALUE!</v>
      </c>
      <c r="B2775" t="e">
        <f>Table1[[#This Row],[ÜK]]</f>
        <v>#VALUE!</v>
      </c>
      <c r="C2775" s="3" t="e">
        <f>Table1[[#This Row],[Szla]]</f>
        <v>#VALUE!</v>
      </c>
      <c r="D2775" s="6" t="e">
        <f>Table1[[#This Row],[Kelt_hó]]</f>
        <v>#VALUE!</v>
      </c>
      <c r="E2775" t="e">
        <f>Table1[[#This Row],[Vevő]]</f>
        <v>#VALUE!</v>
      </c>
      <c r="F2775" t="e">
        <f>Table1[[#This Row],[Termékkör]]</f>
        <v>#VALUE!</v>
      </c>
      <c r="G2775" s="4" t="e">
        <f>Table1[[#This Row],[SzumElad]]</f>
        <v>#VALUE!</v>
      </c>
      <c r="H2775" s="7" t="e">
        <f>Table1[[#This Row],[Jut_%]]</f>
        <v>#VALUE!</v>
      </c>
      <c r="I2775" s="4" t="e">
        <f>Table1[[#This Row],[Jut]]</f>
        <v>#VALUE!</v>
      </c>
      <c r="J2775" s="4" t="e">
        <f>Table1[[#This Row],[Column1]]</f>
        <v>#VALUE!</v>
      </c>
    </row>
    <row r="2776" spans="1:10" hidden="1" x14ac:dyDescent="0.3">
      <c r="A2776" s="2" t="e">
        <f>Table1[[#This Row],[Befolyt]]</f>
        <v>#VALUE!</v>
      </c>
      <c r="B2776" t="e">
        <f>Table1[[#This Row],[ÜK]]</f>
        <v>#VALUE!</v>
      </c>
      <c r="C2776" s="3" t="e">
        <f>Table1[[#This Row],[Szla]]</f>
        <v>#VALUE!</v>
      </c>
      <c r="D2776" s="6" t="e">
        <f>Table1[[#This Row],[Kelt_hó]]</f>
        <v>#VALUE!</v>
      </c>
      <c r="E2776" t="e">
        <f>Table1[[#This Row],[Vevő]]</f>
        <v>#VALUE!</v>
      </c>
      <c r="F2776" t="e">
        <f>Table1[[#This Row],[Termékkör]]</f>
        <v>#VALUE!</v>
      </c>
      <c r="G2776" s="4" t="e">
        <f>Table1[[#This Row],[SzumElad]]</f>
        <v>#VALUE!</v>
      </c>
      <c r="H2776" s="7" t="e">
        <f>Table1[[#This Row],[Jut_%]]</f>
        <v>#VALUE!</v>
      </c>
      <c r="I2776" s="4" t="e">
        <f>Table1[[#This Row],[Jut]]</f>
        <v>#VALUE!</v>
      </c>
      <c r="J2776" s="4" t="e">
        <f>Table1[[#This Row],[Column1]]</f>
        <v>#VALUE!</v>
      </c>
    </row>
    <row r="2777" spans="1:10" hidden="1" x14ac:dyDescent="0.3">
      <c r="A2777" s="2" t="e">
        <f>Table1[[#This Row],[Befolyt]]</f>
        <v>#VALUE!</v>
      </c>
      <c r="B2777" t="e">
        <f>Table1[[#This Row],[ÜK]]</f>
        <v>#VALUE!</v>
      </c>
      <c r="C2777" s="3" t="e">
        <f>Table1[[#This Row],[Szla]]</f>
        <v>#VALUE!</v>
      </c>
      <c r="D2777" s="6" t="e">
        <f>Table1[[#This Row],[Kelt_hó]]</f>
        <v>#VALUE!</v>
      </c>
      <c r="E2777" t="e">
        <f>Table1[[#This Row],[Vevő]]</f>
        <v>#VALUE!</v>
      </c>
      <c r="F2777" t="e">
        <f>Table1[[#This Row],[Termékkör]]</f>
        <v>#VALUE!</v>
      </c>
      <c r="G2777" s="4" t="e">
        <f>Table1[[#This Row],[SzumElad]]</f>
        <v>#VALUE!</v>
      </c>
      <c r="H2777" s="7" t="e">
        <f>Table1[[#This Row],[Jut_%]]</f>
        <v>#VALUE!</v>
      </c>
      <c r="I2777" s="4" t="e">
        <f>Table1[[#This Row],[Jut]]</f>
        <v>#VALUE!</v>
      </c>
      <c r="J2777" s="4" t="e">
        <f>Table1[[#This Row],[Column1]]</f>
        <v>#VALUE!</v>
      </c>
    </row>
    <row r="2778" spans="1:10" hidden="1" x14ac:dyDescent="0.3">
      <c r="A2778" s="2" t="e">
        <f>Table1[[#This Row],[Befolyt]]</f>
        <v>#VALUE!</v>
      </c>
      <c r="B2778" t="e">
        <f>Table1[[#This Row],[ÜK]]</f>
        <v>#VALUE!</v>
      </c>
      <c r="C2778" s="3" t="e">
        <f>Table1[[#This Row],[Szla]]</f>
        <v>#VALUE!</v>
      </c>
      <c r="D2778" s="6" t="e">
        <f>Table1[[#This Row],[Kelt_hó]]</f>
        <v>#VALUE!</v>
      </c>
      <c r="E2778" t="e">
        <f>Table1[[#This Row],[Vevő]]</f>
        <v>#VALUE!</v>
      </c>
      <c r="F2778" t="e">
        <f>Table1[[#This Row],[Termékkör]]</f>
        <v>#VALUE!</v>
      </c>
      <c r="G2778" s="4" t="e">
        <f>Table1[[#This Row],[SzumElad]]</f>
        <v>#VALUE!</v>
      </c>
      <c r="H2778" s="7" t="e">
        <f>Table1[[#This Row],[Jut_%]]</f>
        <v>#VALUE!</v>
      </c>
      <c r="I2778" s="4" t="e">
        <f>Table1[[#This Row],[Jut]]</f>
        <v>#VALUE!</v>
      </c>
      <c r="J2778" s="4" t="e">
        <f>Table1[[#This Row],[Column1]]</f>
        <v>#VALUE!</v>
      </c>
    </row>
    <row r="2779" spans="1:10" hidden="1" x14ac:dyDescent="0.3">
      <c r="A2779" s="2" t="e">
        <f>Table1[[#This Row],[Befolyt]]</f>
        <v>#VALUE!</v>
      </c>
      <c r="B2779" t="e">
        <f>Table1[[#This Row],[ÜK]]</f>
        <v>#VALUE!</v>
      </c>
      <c r="C2779" s="3" t="e">
        <f>Table1[[#This Row],[Szla]]</f>
        <v>#VALUE!</v>
      </c>
      <c r="D2779" s="6" t="e">
        <f>Table1[[#This Row],[Kelt_hó]]</f>
        <v>#VALUE!</v>
      </c>
      <c r="E2779" t="e">
        <f>Table1[[#This Row],[Vevő]]</f>
        <v>#VALUE!</v>
      </c>
      <c r="F2779" t="e">
        <f>Table1[[#This Row],[Termékkör]]</f>
        <v>#VALUE!</v>
      </c>
      <c r="G2779" s="4" t="e">
        <f>Table1[[#This Row],[SzumElad]]</f>
        <v>#VALUE!</v>
      </c>
      <c r="H2779" s="7" t="e">
        <f>Table1[[#This Row],[Jut_%]]</f>
        <v>#VALUE!</v>
      </c>
      <c r="I2779" s="4" t="e">
        <f>Table1[[#This Row],[Jut]]</f>
        <v>#VALUE!</v>
      </c>
      <c r="J2779" s="4" t="e">
        <f>Table1[[#This Row],[Column1]]</f>
        <v>#VALUE!</v>
      </c>
    </row>
    <row r="2780" spans="1:10" hidden="1" x14ac:dyDescent="0.3">
      <c r="A2780" s="2" t="e">
        <f>Table1[[#This Row],[Befolyt]]</f>
        <v>#VALUE!</v>
      </c>
      <c r="B2780" t="e">
        <f>Table1[[#This Row],[ÜK]]</f>
        <v>#VALUE!</v>
      </c>
      <c r="C2780" s="3" t="e">
        <f>Table1[[#This Row],[Szla]]</f>
        <v>#VALUE!</v>
      </c>
      <c r="D2780" s="6" t="e">
        <f>Table1[[#This Row],[Kelt_hó]]</f>
        <v>#VALUE!</v>
      </c>
      <c r="E2780" t="e">
        <f>Table1[[#This Row],[Vevő]]</f>
        <v>#VALUE!</v>
      </c>
      <c r="F2780" t="e">
        <f>Table1[[#This Row],[Termékkör]]</f>
        <v>#VALUE!</v>
      </c>
      <c r="G2780" s="4" t="e">
        <f>Table1[[#This Row],[SzumElad]]</f>
        <v>#VALUE!</v>
      </c>
      <c r="H2780" s="7" t="e">
        <f>Table1[[#This Row],[Jut_%]]</f>
        <v>#VALUE!</v>
      </c>
      <c r="I2780" s="4" t="e">
        <f>Table1[[#This Row],[Jut]]</f>
        <v>#VALUE!</v>
      </c>
      <c r="J2780" s="4" t="e">
        <f>Table1[[#This Row],[Column1]]</f>
        <v>#VALUE!</v>
      </c>
    </row>
    <row r="2781" spans="1:10" hidden="1" x14ac:dyDescent="0.3">
      <c r="A2781" s="2" t="e">
        <f>Table1[[#This Row],[Befolyt]]</f>
        <v>#VALUE!</v>
      </c>
      <c r="B2781" t="e">
        <f>Table1[[#This Row],[ÜK]]</f>
        <v>#VALUE!</v>
      </c>
      <c r="C2781" s="3" t="e">
        <f>Table1[[#This Row],[Szla]]</f>
        <v>#VALUE!</v>
      </c>
      <c r="D2781" s="6" t="e">
        <f>Table1[[#This Row],[Kelt_hó]]</f>
        <v>#VALUE!</v>
      </c>
      <c r="E2781" t="e">
        <f>Table1[[#This Row],[Vevő]]</f>
        <v>#VALUE!</v>
      </c>
      <c r="F2781" t="e">
        <f>Table1[[#This Row],[Termékkör]]</f>
        <v>#VALUE!</v>
      </c>
      <c r="G2781" s="4" t="e">
        <f>Table1[[#This Row],[SzumElad]]</f>
        <v>#VALUE!</v>
      </c>
      <c r="H2781" s="7" t="e">
        <f>Table1[[#This Row],[Jut_%]]</f>
        <v>#VALUE!</v>
      </c>
      <c r="I2781" s="4" t="e">
        <f>Table1[[#This Row],[Jut]]</f>
        <v>#VALUE!</v>
      </c>
      <c r="J2781" s="4" t="e">
        <f>Table1[[#This Row],[Column1]]</f>
        <v>#VALUE!</v>
      </c>
    </row>
    <row r="2782" spans="1:10" hidden="1" x14ac:dyDescent="0.3">
      <c r="A2782" s="2" t="e">
        <f>Table1[[#This Row],[Befolyt]]</f>
        <v>#VALUE!</v>
      </c>
      <c r="B2782" t="e">
        <f>Table1[[#This Row],[ÜK]]</f>
        <v>#VALUE!</v>
      </c>
      <c r="C2782" s="3" t="e">
        <f>Table1[[#This Row],[Szla]]</f>
        <v>#VALUE!</v>
      </c>
      <c r="D2782" s="6" t="e">
        <f>Table1[[#This Row],[Kelt_hó]]</f>
        <v>#VALUE!</v>
      </c>
      <c r="E2782" t="e">
        <f>Table1[[#This Row],[Vevő]]</f>
        <v>#VALUE!</v>
      </c>
      <c r="F2782" t="e">
        <f>Table1[[#This Row],[Termékkör]]</f>
        <v>#VALUE!</v>
      </c>
      <c r="G2782" s="4" t="e">
        <f>Table1[[#This Row],[SzumElad]]</f>
        <v>#VALUE!</v>
      </c>
      <c r="H2782" s="7" t="e">
        <f>Table1[[#This Row],[Jut_%]]</f>
        <v>#VALUE!</v>
      </c>
      <c r="I2782" s="4" t="e">
        <f>Table1[[#This Row],[Jut]]</f>
        <v>#VALUE!</v>
      </c>
      <c r="J2782" s="4" t="e">
        <f>Table1[[#This Row],[Column1]]</f>
        <v>#VALUE!</v>
      </c>
    </row>
    <row r="2783" spans="1:10" hidden="1" x14ac:dyDescent="0.3">
      <c r="A2783" s="2" t="e">
        <f>Table1[[#This Row],[Befolyt]]</f>
        <v>#VALUE!</v>
      </c>
      <c r="B2783" t="e">
        <f>Table1[[#This Row],[ÜK]]</f>
        <v>#VALUE!</v>
      </c>
      <c r="C2783" s="3" t="e">
        <f>Table1[[#This Row],[Szla]]</f>
        <v>#VALUE!</v>
      </c>
      <c r="D2783" s="6" t="e">
        <f>Table1[[#This Row],[Kelt_hó]]</f>
        <v>#VALUE!</v>
      </c>
      <c r="E2783" t="e">
        <f>Table1[[#This Row],[Vevő]]</f>
        <v>#VALUE!</v>
      </c>
      <c r="F2783" t="e">
        <f>Table1[[#This Row],[Termékkör]]</f>
        <v>#VALUE!</v>
      </c>
      <c r="G2783" s="4" t="e">
        <f>Table1[[#This Row],[SzumElad]]</f>
        <v>#VALUE!</v>
      </c>
      <c r="H2783" s="7" t="e">
        <f>Table1[[#This Row],[Jut_%]]</f>
        <v>#VALUE!</v>
      </c>
      <c r="I2783" s="4" t="e">
        <f>Table1[[#This Row],[Jut]]</f>
        <v>#VALUE!</v>
      </c>
      <c r="J2783" s="4" t="e">
        <f>Table1[[#This Row],[Column1]]</f>
        <v>#VALUE!</v>
      </c>
    </row>
    <row r="2784" spans="1:10" hidden="1" x14ac:dyDescent="0.3">
      <c r="A2784" s="2" t="e">
        <f>Table1[[#This Row],[Befolyt]]</f>
        <v>#VALUE!</v>
      </c>
      <c r="B2784" t="e">
        <f>Table1[[#This Row],[ÜK]]</f>
        <v>#VALUE!</v>
      </c>
      <c r="C2784" s="3" t="e">
        <f>Table1[[#This Row],[Szla]]</f>
        <v>#VALUE!</v>
      </c>
      <c r="D2784" s="6" t="e">
        <f>Table1[[#This Row],[Kelt_hó]]</f>
        <v>#VALUE!</v>
      </c>
      <c r="E2784" t="e">
        <f>Table1[[#This Row],[Vevő]]</f>
        <v>#VALUE!</v>
      </c>
      <c r="F2784" t="e">
        <f>Table1[[#This Row],[Termékkör]]</f>
        <v>#VALUE!</v>
      </c>
      <c r="G2784" s="4" t="e">
        <f>Table1[[#This Row],[SzumElad]]</f>
        <v>#VALUE!</v>
      </c>
      <c r="H2784" s="7" t="e">
        <f>Table1[[#This Row],[Jut_%]]</f>
        <v>#VALUE!</v>
      </c>
      <c r="I2784" s="4" t="e">
        <f>Table1[[#This Row],[Jut]]</f>
        <v>#VALUE!</v>
      </c>
      <c r="J2784" s="4" t="e">
        <f>Table1[[#This Row],[Column1]]</f>
        <v>#VALUE!</v>
      </c>
    </row>
    <row r="2785" spans="1:10" hidden="1" x14ac:dyDescent="0.3">
      <c r="A2785" s="2" t="e">
        <f>Table1[[#This Row],[Befolyt]]</f>
        <v>#VALUE!</v>
      </c>
      <c r="B2785" t="e">
        <f>Table1[[#This Row],[ÜK]]</f>
        <v>#VALUE!</v>
      </c>
      <c r="C2785" s="3" t="e">
        <f>Table1[[#This Row],[Szla]]</f>
        <v>#VALUE!</v>
      </c>
      <c r="D2785" s="6" t="e">
        <f>Table1[[#This Row],[Kelt_hó]]</f>
        <v>#VALUE!</v>
      </c>
      <c r="E2785" t="e">
        <f>Table1[[#This Row],[Vevő]]</f>
        <v>#VALUE!</v>
      </c>
      <c r="F2785" t="e">
        <f>Table1[[#This Row],[Termékkör]]</f>
        <v>#VALUE!</v>
      </c>
      <c r="G2785" s="4" t="e">
        <f>Table1[[#This Row],[SzumElad]]</f>
        <v>#VALUE!</v>
      </c>
      <c r="H2785" s="7" t="e">
        <f>Table1[[#This Row],[Jut_%]]</f>
        <v>#VALUE!</v>
      </c>
      <c r="I2785" s="4" t="e">
        <f>Table1[[#This Row],[Jut]]</f>
        <v>#VALUE!</v>
      </c>
      <c r="J2785" s="4" t="e">
        <f>Table1[[#This Row],[Column1]]</f>
        <v>#VALUE!</v>
      </c>
    </row>
    <row r="2786" spans="1:10" hidden="1" x14ac:dyDescent="0.3">
      <c r="A2786" s="2" t="e">
        <f>Table1[[#This Row],[Befolyt]]</f>
        <v>#VALUE!</v>
      </c>
      <c r="B2786" t="e">
        <f>Table1[[#This Row],[ÜK]]</f>
        <v>#VALUE!</v>
      </c>
      <c r="C2786" s="3" t="e">
        <f>Table1[[#This Row],[Szla]]</f>
        <v>#VALUE!</v>
      </c>
      <c r="D2786" s="6" t="e">
        <f>Table1[[#This Row],[Kelt_hó]]</f>
        <v>#VALUE!</v>
      </c>
      <c r="E2786" t="e">
        <f>Table1[[#This Row],[Vevő]]</f>
        <v>#VALUE!</v>
      </c>
      <c r="F2786" t="e">
        <f>Table1[[#This Row],[Termékkör]]</f>
        <v>#VALUE!</v>
      </c>
      <c r="G2786" s="4" t="e">
        <f>Table1[[#This Row],[SzumElad]]</f>
        <v>#VALUE!</v>
      </c>
      <c r="H2786" s="7" t="e">
        <f>Table1[[#This Row],[Jut_%]]</f>
        <v>#VALUE!</v>
      </c>
      <c r="I2786" s="4" t="e">
        <f>Table1[[#This Row],[Jut]]</f>
        <v>#VALUE!</v>
      </c>
      <c r="J2786" s="4" t="e">
        <f>Table1[[#This Row],[Column1]]</f>
        <v>#VALUE!</v>
      </c>
    </row>
    <row r="2787" spans="1:10" hidden="1" x14ac:dyDescent="0.3">
      <c r="A2787" s="2" t="e">
        <f>Table1[[#This Row],[Befolyt]]</f>
        <v>#VALUE!</v>
      </c>
      <c r="B2787" t="e">
        <f>Table1[[#This Row],[ÜK]]</f>
        <v>#VALUE!</v>
      </c>
      <c r="C2787" s="3" t="e">
        <f>Table1[[#This Row],[Szla]]</f>
        <v>#VALUE!</v>
      </c>
      <c r="D2787" s="6" t="e">
        <f>Table1[[#This Row],[Kelt_hó]]</f>
        <v>#VALUE!</v>
      </c>
      <c r="E2787" t="e">
        <f>Table1[[#This Row],[Vevő]]</f>
        <v>#VALUE!</v>
      </c>
      <c r="F2787" t="e">
        <f>Table1[[#This Row],[Termékkör]]</f>
        <v>#VALUE!</v>
      </c>
      <c r="G2787" s="4" t="e">
        <f>Table1[[#This Row],[SzumElad]]</f>
        <v>#VALUE!</v>
      </c>
      <c r="H2787" s="7" t="e">
        <f>Table1[[#This Row],[Jut_%]]</f>
        <v>#VALUE!</v>
      </c>
      <c r="I2787" s="4" t="e">
        <f>Table1[[#This Row],[Jut]]</f>
        <v>#VALUE!</v>
      </c>
      <c r="J2787" s="4" t="e">
        <f>Table1[[#This Row],[Column1]]</f>
        <v>#VALUE!</v>
      </c>
    </row>
    <row r="2788" spans="1:10" hidden="1" x14ac:dyDescent="0.3">
      <c r="A2788" s="2" t="e">
        <f>Table1[[#This Row],[Befolyt]]</f>
        <v>#VALUE!</v>
      </c>
      <c r="B2788" t="e">
        <f>Table1[[#This Row],[ÜK]]</f>
        <v>#VALUE!</v>
      </c>
      <c r="C2788" s="3" t="e">
        <f>Table1[[#This Row],[Szla]]</f>
        <v>#VALUE!</v>
      </c>
      <c r="D2788" s="6" t="e">
        <f>Table1[[#This Row],[Kelt_hó]]</f>
        <v>#VALUE!</v>
      </c>
      <c r="E2788" t="e">
        <f>Table1[[#This Row],[Vevő]]</f>
        <v>#VALUE!</v>
      </c>
      <c r="F2788" t="e">
        <f>Table1[[#This Row],[Termékkör]]</f>
        <v>#VALUE!</v>
      </c>
      <c r="G2788" s="4" t="e">
        <f>Table1[[#This Row],[SzumElad]]</f>
        <v>#VALUE!</v>
      </c>
      <c r="H2788" s="7" t="e">
        <f>Table1[[#This Row],[Jut_%]]</f>
        <v>#VALUE!</v>
      </c>
      <c r="I2788" s="4" t="e">
        <f>Table1[[#This Row],[Jut]]</f>
        <v>#VALUE!</v>
      </c>
      <c r="J2788" s="4" t="e">
        <f>Table1[[#This Row],[Column1]]</f>
        <v>#VALUE!</v>
      </c>
    </row>
    <row r="2789" spans="1:10" hidden="1" x14ac:dyDescent="0.3">
      <c r="A2789" s="2" t="e">
        <f>Table1[[#This Row],[Befolyt]]</f>
        <v>#VALUE!</v>
      </c>
      <c r="B2789" t="e">
        <f>Table1[[#This Row],[ÜK]]</f>
        <v>#VALUE!</v>
      </c>
      <c r="C2789" s="3" t="e">
        <f>Table1[[#This Row],[Szla]]</f>
        <v>#VALUE!</v>
      </c>
      <c r="D2789" s="6" t="e">
        <f>Table1[[#This Row],[Kelt_hó]]</f>
        <v>#VALUE!</v>
      </c>
      <c r="E2789" t="e">
        <f>Table1[[#This Row],[Vevő]]</f>
        <v>#VALUE!</v>
      </c>
      <c r="F2789" t="e">
        <f>Table1[[#This Row],[Termékkör]]</f>
        <v>#VALUE!</v>
      </c>
      <c r="G2789" s="4" t="e">
        <f>Table1[[#This Row],[SzumElad]]</f>
        <v>#VALUE!</v>
      </c>
      <c r="H2789" s="7" t="e">
        <f>Table1[[#This Row],[Jut_%]]</f>
        <v>#VALUE!</v>
      </c>
      <c r="I2789" s="4" t="e">
        <f>Table1[[#This Row],[Jut]]</f>
        <v>#VALUE!</v>
      </c>
      <c r="J2789" s="4" t="e">
        <f>Table1[[#This Row],[Column1]]</f>
        <v>#VALUE!</v>
      </c>
    </row>
    <row r="2790" spans="1:10" hidden="1" x14ac:dyDescent="0.3">
      <c r="A2790" s="2" t="e">
        <f>Table1[[#This Row],[Befolyt]]</f>
        <v>#VALUE!</v>
      </c>
      <c r="B2790" t="e">
        <f>Table1[[#This Row],[ÜK]]</f>
        <v>#VALUE!</v>
      </c>
      <c r="C2790" s="3" t="e">
        <f>Table1[[#This Row],[Szla]]</f>
        <v>#VALUE!</v>
      </c>
      <c r="D2790" s="6" t="e">
        <f>Table1[[#This Row],[Kelt_hó]]</f>
        <v>#VALUE!</v>
      </c>
      <c r="E2790" t="e">
        <f>Table1[[#This Row],[Vevő]]</f>
        <v>#VALUE!</v>
      </c>
      <c r="F2790" t="e">
        <f>Table1[[#This Row],[Termékkör]]</f>
        <v>#VALUE!</v>
      </c>
      <c r="G2790" s="4" t="e">
        <f>Table1[[#This Row],[SzumElad]]</f>
        <v>#VALUE!</v>
      </c>
      <c r="H2790" s="7" t="e">
        <f>Table1[[#This Row],[Jut_%]]</f>
        <v>#VALUE!</v>
      </c>
      <c r="I2790" s="4" t="e">
        <f>Table1[[#This Row],[Jut]]</f>
        <v>#VALUE!</v>
      </c>
      <c r="J2790" s="4" t="e">
        <f>Table1[[#This Row],[Column1]]</f>
        <v>#VALUE!</v>
      </c>
    </row>
    <row r="2791" spans="1:10" hidden="1" x14ac:dyDescent="0.3">
      <c r="A2791" s="2" t="e">
        <f>Table1[[#This Row],[Befolyt]]</f>
        <v>#VALUE!</v>
      </c>
      <c r="B2791" t="e">
        <f>Table1[[#This Row],[ÜK]]</f>
        <v>#VALUE!</v>
      </c>
      <c r="C2791" s="3" t="e">
        <f>Table1[[#This Row],[Szla]]</f>
        <v>#VALUE!</v>
      </c>
      <c r="D2791" s="6" t="e">
        <f>Table1[[#This Row],[Kelt_hó]]</f>
        <v>#VALUE!</v>
      </c>
      <c r="E2791" t="e">
        <f>Table1[[#This Row],[Vevő]]</f>
        <v>#VALUE!</v>
      </c>
      <c r="F2791" t="e">
        <f>Table1[[#This Row],[Termékkör]]</f>
        <v>#VALUE!</v>
      </c>
      <c r="G2791" s="4" t="e">
        <f>Table1[[#This Row],[SzumElad]]</f>
        <v>#VALUE!</v>
      </c>
      <c r="H2791" s="7" t="e">
        <f>Table1[[#This Row],[Jut_%]]</f>
        <v>#VALUE!</v>
      </c>
      <c r="I2791" s="4" t="e">
        <f>Table1[[#This Row],[Jut]]</f>
        <v>#VALUE!</v>
      </c>
      <c r="J2791" s="4" t="e">
        <f>Table1[[#This Row],[Column1]]</f>
        <v>#VALUE!</v>
      </c>
    </row>
    <row r="2792" spans="1:10" hidden="1" x14ac:dyDescent="0.3">
      <c r="A2792" s="2" t="e">
        <f>Table1[[#This Row],[Befolyt]]</f>
        <v>#VALUE!</v>
      </c>
      <c r="B2792" t="e">
        <f>Table1[[#This Row],[ÜK]]</f>
        <v>#VALUE!</v>
      </c>
      <c r="C2792" s="3" t="e">
        <f>Table1[[#This Row],[Szla]]</f>
        <v>#VALUE!</v>
      </c>
      <c r="D2792" s="6" t="e">
        <f>Table1[[#This Row],[Kelt_hó]]</f>
        <v>#VALUE!</v>
      </c>
      <c r="E2792" t="e">
        <f>Table1[[#This Row],[Vevő]]</f>
        <v>#VALUE!</v>
      </c>
      <c r="F2792" t="e">
        <f>Table1[[#This Row],[Termékkör]]</f>
        <v>#VALUE!</v>
      </c>
      <c r="G2792" s="4" t="e">
        <f>Table1[[#This Row],[SzumElad]]</f>
        <v>#VALUE!</v>
      </c>
      <c r="H2792" s="7" t="e">
        <f>Table1[[#This Row],[Jut_%]]</f>
        <v>#VALUE!</v>
      </c>
      <c r="I2792" s="4" t="e">
        <f>Table1[[#This Row],[Jut]]</f>
        <v>#VALUE!</v>
      </c>
      <c r="J2792" s="4" t="e">
        <f>Table1[[#This Row],[Column1]]</f>
        <v>#VALUE!</v>
      </c>
    </row>
    <row r="2793" spans="1:10" hidden="1" x14ac:dyDescent="0.3">
      <c r="A2793" s="2" t="e">
        <f>Table1[[#This Row],[Befolyt]]</f>
        <v>#VALUE!</v>
      </c>
      <c r="B2793" t="e">
        <f>Table1[[#This Row],[ÜK]]</f>
        <v>#VALUE!</v>
      </c>
      <c r="C2793" s="3" t="e">
        <f>Table1[[#This Row],[Szla]]</f>
        <v>#VALUE!</v>
      </c>
      <c r="D2793" s="6" t="e">
        <f>Table1[[#This Row],[Kelt_hó]]</f>
        <v>#VALUE!</v>
      </c>
      <c r="E2793" t="e">
        <f>Table1[[#This Row],[Vevő]]</f>
        <v>#VALUE!</v>
      </c>
      <c r="F2793" t="e">
        <f>Table1[[#This Row],[Termékkör]]</f>
        <v>#VALUE!</v>
      </c>
      <c r="G2793" s="4" t="e">
        <f>Table1[[#This Row],[SzumElad]]</f>
        <v>#VALUE!</v>
      </c>
      <c r="H2793" s="7" t="e">
        <f>Table1[[#This Row],[Jut_%]]</f>
        <v>#VALUE!</v>
      </c>
      <c r="I2793" s="4" t="e">
        <f>Table1[[#This Row],[Jut]]</f>
        <v>#VALUE!</v>
      </c>
      <c r="J2793" s="4" t="e">
        <f>Table1[[#This Row],[Column1]]</f>
        <v>#VALUE!</v>
      </c>
    </row>
    <row r="2794" spans="1:10" hidden="1" x14ac:dyDescent="0.3">
      <c r="A2794" s="2" t="e">
        <f>Table1[[#This Row],[Befolyt]]</f>
        <v>#VALUE!</v>
      </c>
      <c r="B2794" t="e">
        <f>Table1[[#This Row],[ÜK]]</f>
        <v>#VALUE!</v>
      </c>
      <c r="C2794" s="3" t="e">
        <f>Table1[[#This Row],[Szla]]</f>
        <v>#VALUE!</v>
      </c>
      <c r="D2794" s="6" t="e">
        <f>Table1[[#This Row],[Kelt_hó]]</f>
        <v>#VALUE!</v>
      </c>
      <c r="E2794" t="e">
        <f>Table1[[#This Row],[Vevő]]</f>
        <v>#VALUE!</v>
      </c>
      <c r="F2794" t="e">
        <f>Table1[[#This Row],[Termékkör]]</f>
        <v>#VALUE!</v>
      </c>
      <c r="G2794" s="4" t="e">
        <f>Table1[[#This Row],[SzumElad]]</f>
        <v>#VALUE!</v>
      </c>
      <c r="H2794" s="7" t="e">
        <f>Table1[[#This Row],[Jut_%]]</f>
        <v>#VALUE!</v>
      </c>
      <c r="I2794" s="4" t="e">
        <f>Table1[[#This Row],[Jut]]</f>
        <v>#VALUE!</v>
      </c>
      <c r="J2794" s="4" t="e">
        <f>Table1[[#This Row],[Column1]]</f>
        <v>#VALUE!</v>
      </c>
    </row>
    <row r="2795" spans="1:10" hidden="1" x14ac:dyDescent="0.3">
      <c r="A2795" s="2" t="e">
        <f>Table1[[#This Row],[Befolyt]]</f>
        <v>#VALUE!</v>
      </c>
      <c r="B2795" t="e">
        <f>Table1[[#This Row],[ÜK]]</f>
        <v>#VALUE!</v>
      </c>
      <c r="C2795" s="3" t="e">
        <f>Table1[[#This Row],[Szla]]</f>
        <v>#VALUE!</v>
      </c>
      <c r="D2795" s="6" t="e">
        <f>Table1[[#This Row],[Kelt_hó]]</f>
        <v>#VALUE!</v>
      </c>
      <c r="E2795" t="e">
        <f>Table1[[#This Row],[Vevő]]</f>
        <v>#VALUE!</v>
      </c>
      <c r="F2795" t="e">
        <f>Table1[[#This Row],[Termékkör]]</f>
        <v>#VALUE!</v>
      </c>
      <c r="G2795" s="4" t="e">
        <f>Table1[[#This Row],[SzumElad]]</f>
        <v>#VALUE!</v>
      </c>
      <c r="H2795" s="7" t="e">
        <f>Table1[[#This Row],[Jut_%]]</f>
        <v>#VALUE!</v>
      </c>
      <c r="I2795" s="4" t="e">
        <f>Table1[[#This Row],[Jut]]</f>
        <v>#VALUE!</v>
      </c>
      <c r="J2795" s="4" t="e">
        <f>Table1[[#This Row],[Column1]]</f>
        <v>#VALUE!</v>
      </c>
    </row>
    <row r="2796" spans="1:10" hidden="1" x14ac:dyDescent="0.3">
      <c r="A2796" s="2" t="e">
        <f>Table1[[#This Row],[Befolyt]]</f>
        <v>#VALUE!</v>
      </c>
      <c r="B2796" t="e">
        <f>Table1[[#This Row],[ÜK]]</f>
        <v>#VALUE!</v>
      </c>
      <c r="C2796" s="3" t="e">
        <f>Table1[[#This Row],[Szla]]</f>
        <v>#VALUE!</v>
      </c>
      <c r="D2796" s="6" t="e">
        <f>Table1[[#This Row],[Kelt_hó]]</f>
        <v>#VALUE!</v>
      </c>
      <c r="E2796" t="e">
        <f>Table1[[#This Row],[Vevő]]</f>
        <v>#VALUE!</v>
      </c>
      <c r="F2796" t="e">
        <f>Table1[[#This Row],[Termékkör]]</f>
        <v>#VALUE!</v>
      </c>
      <c r="G2796" s="4" t="e">
        <f>Table1[[#This Row],[SzumElad]]</f>
        <v>#VALUE!</v>
      </c>
      <c r="H2796" s="7" t="e">
        <f>Table1[[#This Row],[Jut_%]]</f>
        <v>#VALUE!</v>
      </c>
      <c r="I2796" s="4" t="e">
        <f>Table1[[#This Row],[Jut]]</f>
        <v>#VALUE!</v>
      </c>
      <c r="J2796" s="4" t="e">
        <f>Table1[[#This Row],[Column1]]</f>
        <v>#VALUE!</v>
      </c>
    </row>
    <row r="2797" spans="1:10" hidden="1" x14ac:dyDescent="0.3">
      <c r="A2797" s="2" t="e">
        <f>Table1[[#This Row],[Befolyt]]</f>
        <v>#VALUE!</v>
      </c>
      <c r="B2797" t="e">
        <f>Table1[[#This Row],[ÜK]]</f>
        <v>#VALUE!</v>
      </c>
      <c r="C2797" s="3" t="e">
        <f>Table1[[#This Row],[Szla]]</f>
        <v>#VALUE!</v>
      </c>
      <c r="D2797" s="6" t="e">
        <f>Table1[[#This Row],[Kelt_hó]]</f>
        <v>#VALUE!</v>
      </c>
      <c r="E2797" t="e">
        <f>Table1[[#This Row],[Vevő]]</f>
        <v>#VALUE!</v>
      </c>
      <c r="F2797" t="e">
        <f>Table1[[#This Row],[Termékkör]]</f>
        <v>#VALUE!</v>
      </c>
      <c r="G2797" s="4" t="e">
        <f>Table1[[#This Row],[SzumElad]]</f>
        <v>#VALUE!</v>
      </c>
      <c r="H2797" s="7" t="e">
        <f>Table1[[#This Row],[Jut_%]]</f>
        <v>#VALUE!</v>
      </c>
      <c r="I2797" s="4" t="e">
        <f>Table1[[#This Row],[Jut]]</f>
        <v>#VALUE!</v>
      </c>
      <c r="J2797" s="4" t="e">
        <f>Table1[[#This Row],[Column1]]</f>
        <v>#VALUE!</v>
      </c>
    </row>
    <row r="2798" spans="1:10" hidden="1" x14ac:dyDescent="0.3">
      <c r="A2798" s="2" t="e">
        <f>Table1[[#This Row],[Befolyt]]</f>
        <v>#VALUE!</v>
      </c>
      <c r="B2798" t="e">
        <f>Table1[[#This Row],[ÜK]]</f>
        <v>#VALUE!</v>
      </c>
      <c r="C2798" s="3" t="e">
        <f>Table1[[#This Row],[Szla]]</f>
        <v>#VALUE!</v>
      </c>
      <c r="D2798" s="6" t="e">
        <f>Table1[[#This Row],[Kelt_hó]]</f>
        <v>#VALUE!</v>
      </c>
      <c r="E2798" t="e">
        <f>Table1[[#This Row],[Vevő]]</f>
        <v>#VALUE!</v>
      </c>
      <c r="F2798" t="e">
        <f>Table1[[#This Row],[Termékkör]]</f>
        <v>#VALUE!</v>
      </c>
      <c r="G2798" s="4" t="e">
        <f>Table1[[#This Row],[SzumElad]]</f>
        <v>#VALUE!</v>
      </c>
      <c r="H2798" s="7" t="e">
        <f>Table1[[#This Row],[Jut_%]]</f>
        <v>#VALUE!</v>
      </c>
      <c r="I2798" s="4" t="e">
        <f>Table1[[#This Row],[Jut]]</f>
        <v>#VALUE!</v>
      </c>
      <c r="J2798" s="4" t="e">
        <f>Table1[[#This Row],[Column1]]</f>
        <v>#VALUE!</v>
      </c>
    </row>
    <row r="2799" spans="1:10" hidden="1" x14ac:dyDescent="0.3">
      <c r="A2799" s="2" t="e">
        <f>Table1[[#This Row],[Befolyt]]</f>
        <v>#VALUE!</v>
      </c>
      <c r="B2799" t="e">
        <f>Table1[[#This Row],[ÜK]]</f>
        <v>#VALUE!</v>
      </c>
      <c r="C2799" s="3" t="e">
        <f>Table1[[#This Row],[Szla]]</f>
        <v>#VALUE!</v>
      </c>
      <c r="D2799" s="6" t="e">
        <f>Table1[[#This Row],[Kelt_hó]]</f>
        <v>#VALUE!</v>
      </c>
      <c r="E2799" t="e">
        <f>Table1[[#This Row],[Vevő]]</f>
        <v>#VALUE!</v>
      </c>
      <c r="F2799" t="e">
        <f>Table1[[#This Row],[Termékkör]]</f>
        <v>#VALUE!</v>
      </c>
      <c r="G2799" s="4" t="e">
        <f>Table1[[#This Row],[SzumElad]]</f>
        <v>#VALUE!</v>
      </c>
      <c r="H2799" s="7" t="e">
        <f>Table1[[#This Row],[Jut_%]]</f>
        <v>#VALUE!</v>
      </c>
      <c r="I2799" s="4" t="e">
        <f>Table1[[#This Row],[Jut]]</f>
        <v>#VALUE!</v>
      </c>
      <c r="J2799" s="4" t="e">
        <f>Table1[[#This Row],[Column1]]</f>
        <v>#VALUE!</v>
      </c>
    </row>
    <row r="2800" spans="1:10" hidden="1" x14ac:dyDescent="0.3">
      <c r="A2800" s="2" t="e">
        <f>Table1[[#This Row],[Befolyt]]</f>
        <v>#VALUE!</v>
      </c>
      <c r="B2800" t="e">
        <f>Table1[[#This Row],[ÜK]]</f>
        <v>#VALUE!</v>
      </c>
      <c r="C2800" s="3" t="e">
        <f>Table1[[#This Row],[Szla]]</f>
        <v>#VALUE!</v>
      </c>
      <c r="D2800" s="6" t="e">
        <f>Table1[[#This Row],[Kelt_hó]]</f>
        <v>#VALUE!</v>
      </c>
      <c r="E2800" t="e">
        <f>Table1[[#This Row],[Vevő]]</f>
        <v>#VALUE!</v>
      </c>
      <c r="F2800" t="e">
        <f>Table1[[#This Row],[Termékkör]]</f>
        <v>#VALUE!</v>
      </c>
      <c r="G2800" s="4" t="e">
        <f>Table1[[#This Row],[SzumElad]]</f>
        <v>#VALUE!</v>
      </c>
      <c r="H2800" s="7" t="e">
        <f>Table1[[#This Row],[Jut_%]]</f>
        <v>#VALUE!</v>
      </c>
      <c r="I2800" s="4" t="e">
        <f>Table1[[#This Row],[Jut]]</f>
        <v>#VALUE!</v>
      </c>
      <c r="J2800" s="4" t="e">
        <f>Table1[[#This Row],[Column1]]</f>
        <v>#VALUE!</v>
      </c>
    </row>
    <row r="2801" spans="1:10" hidden="1" x14ac:dyDescent="0.3">
      <c r="A2801" s="2" t="e">
        <f>Table1[[#This Row],[Befolyt]]</f>
        <v>#VALUE!</v>
      </c>
      <c r="B2801" t="e">
        <f>Table1[[#This Row],[ÜK]]</f>
        <v>#VALUE!</v>
      </c>
      <c r="C2801" s="3" t="e">
        <f>Table1[[#This Row],[Szla]]</f>
        <v>#VALUE!</v>
      </c>
      <c r="D2801" s="6" t="e">
        <f>Table1[[#This Row],[Kelt_hó]]</f>
        <v>#VALUE!</v>
      </c>
      <c r="E2801" t="e">
        <f>Table1[[#This Row],[Vevő]]</f>
        <v>#VALUE!</v>
      </c>
      <c r="F2801" t="e">
        <f>Table1[[#This Row],[Termékkör]]</f>
        <v>#VALUE!</v>
      </c>
      <c r="G2801" s="4" t="e">
        <f>Table1[[#This Row],[SzumElad]]</f>
        <v>#VALUE!</v>
      </c>
      <c r="H2801" s="7" t="e">
        <f>Table1[[#This Row],[Jut_%]]</f>
        <v>#VALUE!</v>
      </c>
      <c r="I2801" s="4" t="e">
        <f>Table1[[#This Row],[Jut]]</f>
        <v>#VALUE!</v>
      </c>
      <c r="J2801" s="4" t="e">
        <f>Table1[[#This Row],[Column1]]</f>
        <v>#VALUE!</v>
      </c>
    </row>
    <row r="2802" spans="1:10" hidden="1" x14ac:dyDescent="0.3">
      <c r="A2802" s="2" t="e">
        <f>Table1[[#This Row],[Befolyt]]</f>
        <v>#VALUE!</v>
      </c>
      <c r="B2802" t="e">
        <f>Table1[[#This Row],[ÜK]]</f>
        <v>#VALUE!</v>
      </c>
      <c r="C2802" s="3" t="e">
        <f>Table1[[#This Row],[Szla]]</f>
        <v>#VALUE!</v>
      </c>
      <c r="D2802" s="6" t="e">
        <f>Table1[[#This Row],[Kelt_hó]]</f>
        <v>#VALUE!</v>
      </c>
      <c r="E2802" t="e">
        <f>Table1[[#This Row],[Vevő]]</f>
        <v>#VALUE!</v>
      </c>
      <c r="F2802" t="e">
        <f>Table1[[#This Row],[Termékkör]]</f>
        <v>#VALUE!</v>
      </c>
      <c r="G2802" s="4" t="e">
        <f>Table1[[#This Row],[SzumElad]]</f>
        <v>#VALUE!</v>
      </c>
      <c r="H2802" s="7" t="e">
        <f>Table1[[#This Row],[Jut_%]]</f>
        <v>#VALUE!</v>
      </c>
      <c r="I2802" s="4" t="e">
        <f>Table1[[#This Row],[Jut]]</f>
        <v>#VALUE!</v>
      </c>
      <c r="J2802" s="4" t="e">
        <f>Table1[[#This Row],[Column1]]</f>
        <v>#VALUE!</v>
      </c>
    </row>
    <row r="2803" spans="1:10" hidden="1" x14ac:dyDescent="0.3">
      <c r="A2803" s="2" t="e">
        <f>Table1[[#This Row],[Befolyt]]</f>
        <v>#VALUE!</v>
      </c>
      <c r="B2803" t="e">
        <f>Table1[[#This Row],[ÜK]]</f>
        <v>#VALUE!</v>
      </c>
      <c r="C2803" s="3" t="e">
        <f>Table1[[#This Row],[Szla]]</f>
        <v>#VALUE!</v>
      </c>
      <c r="D2803" s="6" t="e">
        <f>Table1[[#This Row],[Kelt_hó]]</f>
        <v>#VALUE!</v>
      </c>
      <c r="E2803" t="e">
        <f>Table1[[#This Row],[Vevő]]</f>
        <v>#VALUE!</v>
      </c>
      <c r="F2803" t="e">
        <f>Table1[[#This Row],[Termékkör]]</f>
        <v>#VALUE!</v>
      </c>
      <c r="G2803" s="4" t="e">
        <f>Table1[[#This Row],[SzumElad]]</f>
        <v>#VALUE!</v>
      </c>
      <c r="H2803" s="7" t="e">
        <f>Table1[[#This Row],[Jut_%]]</f>
        <v>#VALUE!</v>
      </c>
      <c r="I2803" s="4" t="e">
        <f>Table1[[#This Row],[Jut]]</f>
        <v>#VALUE!</v>
      </c>
      <c r="J2803" s="4" t="e">
        <f>Table1[[#This Row],[Column1]]</f>
        <v>#VALUE!</v>
      </c>
    </row>
    <row r="2804" spans="1:10" hidden="1" x14ac:dyDescent="0.3">
      <c r="A2804" s="2" t="e">
        <f>Table1[[#This Row],[Befolyt]]</f>
        <v>#VALUE!</v>
      </c>
      <c r="B2804" t="e">
        <f>Table1[[#This Row],[ÜK]]</f>
        <v>#VALUE!</v>
      </c>
      <c r="C2804" s="3" t="e">
        <f>Table1[[#This Row],[Szla]]</f>
        <v>#VALUE!</v>
      </c>
      <c r="D2804" s="6" t="e">
        <f>Table1[[#This Row],[Kelt_hó]]</f>
        <v>#VALUE!</v>
      </c>
      <c r="E2804" t="e">
        <f>Table1[[#This Row],[Vevő]]</f>
        <v>#VALUE!</v>
      </c>
      <c r="F2804" t="e">
        <f>Table1[[#This Row],[Termékkör]]</f>
        <v>#VALUE!</v>
      </c>
      <c r="G2804" s="4" t="e">
        <f>Table1[[#This Row],[SzumElad]]</f>
        <v>#VALUE!</v>
      </c>
      <c r="H2804" s="7" t="e">
        <f>Table1[[#This Row],[Jut_%]]</f>
        <v>#VALUE!</v>
      </c>
      <c r="I2804" s="4" t="e">
        <f>Table1[[#This Row],[Jut]]</f>
        <v>#VALUE!</v>
      </c>
      <c r="J2804" s="4" t="e">
        <f>Table1[[#This Row],[Column1]]</f>
        <v>#VALUE!</v>
      </c>
    </row>
    <row r="2805" spans="1:10" hidden="1" x14ac:dyDescent="0.3">
      <c r="A2805" s="2" t="e">
        <f>Table1[[#This Row],[Befolyt]]</f>
        <v>#VALUE!</v>
      </c>
      <c r="B2805" t="e">
        <f>Table1[[#This Row],[ÜK]]</f>
        <v>#VALUE!</v>
      </c>
      <c r="C2805" s="3" t="e">
        <f>Table1[[#This Row],[Szla]]</f>
        <v>#VALUE!</v>
      </c>
      <c r="D2805" s="6" t="e">
        <f>Table1[[#This Row],[Kelt_hó]]</f>
        <v>#VALUE!</v>
      </c>
      <c r="E2805" t="e">
        <f>Table1[[#This Row],[Vevő]]</f>
        <v>#VALUE!</v>
      </c>
      <c r="F2805" t="e">
        <f>Table1[[#This Row],[Termékkör]]</f>
        <v>#VALUE!</v>
      </c>
      <c r="G2805" s="4" t="e">
        <f>Table1[[#This Row],[SzumElad]]</f>
        <v>#VALUE!</v>
      </c>
      <c r="H2805" s="7" t="e">
        <f>Table1[[#This Row],[Jut_%]]</f>
        <v>#VALUE!</v>
      </c>
      <c r="I2805" s="4" t="e">
        <f>Table1[[#This Row],[Jut]]</f>
        <v>#VALUE!</v>
      </c>
      <c r="J2805" s="4" t="e">
        <f>Table1[[#This Row],[Column1]]</f>
        <v>#VALUE!</v>
      </c>
    </row>
    <row r="2806" spans="1:10" hidden="1" x14ac:dyDescent="0.3">
      <c r="A2806" s="2" t="e">
        <f>Table1[[#This Row],[Befolyt]]</f>
        <v>#VALUE!</v>
      </c>
      <c r="B2806" t="e">
        <f>Table1[[#This Row],[ÜK]]</f>
        <v>#VALUE!</v>
      </c>
      <c r="C2806" s="3" t="e">
        <f>Table1[[#This Row],[Szla]]</f>
        <v>#VALUE!</v>
      </c>
      <c r="D2806" s="6" t="e">
        <f>Table1[[#This Row],[Kelt_hó]]</f>
        <v>#VALUE!</v>
      </c>
      <c r="E2806" t="e">
        <f>Table1[[#This Row],[Vevő]]</f>
        <v>#VALUE!</v>
      </c>
      <c r="F2806" t="e">
        <f>Table1[[#This Row],[Termékkör]]</f>
        <v>#VALUE!</v>
      </c>
      <c r="G2806" s="4" t="e">
        <f>Table1[[#This Row],[SzumElad]]</f>
        <v>#VALUE!</v>
      </c>
      <c r="H2806" s="7" t="e">
        <f>Table1[[#This Row],[Jut_%]]</f>
        <v>#VALUE!</v>
      </c>
      <c r="I2806" s="4" t="e">
        <f>Table1[[#This Row],[Jut]]</f>
        <v>#VALUE!</v>
      </c>
      <c r="J2806" s="4" t="e">
        <f>Table1[[#This Row],[Column1]]</f>
        <v>#VALUE!</v>
      </c>
    </row>
    <row r="2807" spans="1:10" hidden="1" x14ac:dyDescent="0.3">
      <c r="A2807" s="2" t="e">
        <f>Table1[[#This Row],[Befolyt]]</f>
        <v>#VALUE!</v>
      </c>
      <c r="B2807" t="e">
        <f>Table1[[#This Row],[ÜK]]</f>
        <v>#VALUE!</v>
      </c>
      <c r="C2807" s="3" t="e">
        <f>Table1[[#This Row],[Szla]]</f>
        <v>#VALUE!</v>
      </c>
      <c r="D2807" s="6" t="e">
        <f>Table1[[#This Row],[Kelt_hó]]</f>
        <v>#VALUE!</v>
      </c>
      <c r="E2807" t="e">
        <f>Table1[[#This Row],[Vevő]]</f>
        <v>#VALUE!</v>
      </c>
      <c r="F2807" t="e">
        <f>Table1[[#This Row],[Termékkör]]</f>
        <v>#VALUE!</v>
      </c>
      <c r="G2807" s="4" t="e">
        <f>Table1[[#This Row],[SzumElad]]</f>
        <v>#VALUE!</v>
      </c>
      <c r="H2807" s="7" t="e">
        <f>Table1[[#This Row],[Jut_%]]</f>
        <v>#VALUE!</v>
      </c>
      <c r="I2807" s="4" t="e">
        <f>Table1[[#This Row],[Jut]]</f>
        <v>#VALUE!</v>
      </c>
      <c r="J2807" s="4" t="e">
        <f>Table1[[#This Row],[Column1]]</f>
        <v>#VALUE!</v>
      </c>
    </row>
    <row r="2808" spans="1:10" hidden="1" x14ac:dyDescent="0.3">
      <c r="A2808" s="2" t="e">
        <f>Table1[[#This Row],[Befolyt]]</f>
        <v>#VALUE!</v>
      </c>
      <c r="B2808" t="e">
        <f>Table1[[#This Row],[ÜK]]</f>
        <v>#VALUE!</v>
      </c>
      <c r="C2808" s="3" t="e">
        <f>Table1[[#This Row],[Szla]]</f>
        <v>#VALUE!</v>
      </c>
      <c r="D2808" s="6" t="e">
        <f>Table1[[#This Row],[Kelt_hó]]</f>
        <v>#VALUE!</v>
      </c>
      <c r="E2808" t="e">
        <f>Table1[[#This Row],[Vevő]]</f>
        <v>#VALUE!</v>
      </c>
      <c r="F2808" t="e">
        <f>Table1[[#This Row],[Termékkör]]</f>
        <v>#VALUE!</v>
      </c>
      <c r="G2808" s="4" t="e">
        <f>Table1[[#This Row],[SzumElad]]</f>
        <v>#VALUE!</v>
      </c>
      <c r="H2808" s="7" t="e">
        <f>Table1[[#This Row],[Jut_%]]</f>
        <v>#VALUE!</v>
      </c>
      <c r="I2808" s="4" t="e">
        <f>Table1[[#This Row],[Jut]]</f>
        <v>#VALUE!</v>
      </c>
      <c r="J2808" s="4" t="e">
        <f>Table1[[#This Row],[Column1]]</f>
        <v>#VALUE!</v>
      </c>
    </row>
    <row r="2809" spans="1:10" hidden="1" x14ac:dyDescent="0.3">
      <c r="A2809" s="2" t="e">
        <f>Table1[[#This Row],[Befolyt]]</f>
        <v>#VALUE!</v>
      </c>
      <c r="B2809" t="e">
        <f>Table1[[#This Row],[ÜK]]</f>
        <v>#VALUE!</v>
      </c>
      <c r="C2809" s="3" t="e">
        <f>Table1[[#This Row],[Szla]]</f>
        <v>#VALUE!</v>
      </c>
      <c r="D2809" s="6" t="e">
        <f>Table1[[#This Row],[Kelt_hó]]</f>
        <v>#VALUE!</v>
      </c>
      <c r="E2809" t="e">
        <f>Table1[[#This Row],[Vevő]]</f>
        <v>#VALUE!</v>
      </c>
      <c r="F2809" t="e">
        <f>Table1[[#This Row],[Termékkör]]</f>
        <v>#VALUE!</v>
      </c>
      <c r="G2809" s="4" t="e">
        <f>Table1[[#This Row],[SzumElad]]</f>
        <v>#VALUE!</v>
      </c>
      <c r="H2809" s="7" t="e">
        <f>Table1[[#This Row],[Jut_%]]</f>
        <v>#VALUE!</v>
      </c>
      <c r="I2809" s="4" t="e">
        <f>Table1[[#This Row],[Jut]]</f>
        <v>#VALUE!</v>
      </c>
      <c r="J2809" s="4" t="e">
        <f>Table1[[#This Row],[Column1]]</f>
        <v>#VALUE!</v>
      </c>
    </row>
    <row r="2810" spans="1:10" hidden="1" x14ac:dyDescent="0.3">
      <c r="A2810" s="2" t="e">
        <f>Table1[[#This Row],[Befolyt]]</f>
        <v>#VALUE!</v>
      </c>
      <c r="B2810" t="e">
        <f>Table1[[#This Row],[ÜK]]</f>
        <v>#VALUE!</v>
      </c>
      <c r="C2810" s="3" t="e">
        <f>Table1[[#This Row],[Szla]]</f>
        <v>#VALUE!</v>
      </c>
      <c r="D2810" s="6" t="e">
        <f>Table1[[#This Row],[Kelt_hó]]</f>
        <v>#VALUE!</v>
      </c>
      <c r="E2810" t="e">
        <f>Table1[[#This Row],[Vevő]]</f>
        <v>#VALUE!</v>
      </c>
      <c r="F2810" t="e">
        <f>Table1[[#This Row],[Termékkör]]</f>
        <v>#VALUE!</v>
      </c>
      <c r="G2810" s="4" t="e">
        <f>Table1[[#This Row],[SzumElad]]</f>
        <v>#VALUE!</v>
      </c>
      <c r="H2810" s="7" t="e">
        <f>Table1[[#This Row],[Jut_%]]</f>
        <v>#VALUE!</v>
      </c>
      <c r="I2810" s="4" t="e">
        <f>Table1[[#This Row],[Jut]]</f>
        <v>#VALUE!</v>
      </c>
      <c r="J2810" s="4" t="e">
        <f>Table1[[#This Row],[Column1]]</f>
        <v>#VALUE!</v>
      </c>
    </row>
    <row r="2811" spans="1:10" hidden="1" x14ac:dyDescent="0.3">
      <c r="A2811" s="2" t="e">
        <f>Table1[[#This Row],[Befolyt]]</f>
        <v>#VALUE!</v>
      </c>
      <c r="B2811" t="e">
        <f>Table1[[#This Row],[ÜK]]</f>
        <v>#VALUE!</v>
      </c>
      <c r="C2811" s="3" t="e">
        <f>Table1[[#This Row],[Szla]]</f>
        <v>#VALUE!</v>
      </c>
      <c r="D2811" s="6" t="e">
        <f>Table1[[#This Row],[Kelt_hó]]</f>
        <v>#VALUE!</v>
      </c>
      <c r="E2811" t="e">
        <f>Table1[[#This Row],[Vevő]]</f>
        <v>#VALUE!</v>
      </c>
      <c r="F2811" t="e">
        <f>Table1[[#This Row],[Termékkör]]</f>
        <v>#VALUE!</v>
      </c>
      <c r="G2811" s="4" t="e">
        <f>Table1[[#This Row],[SzumElad]]</f>
        <v>#VALUE!</v>
      </c>
      <c r="H2811" s="7" t="e">
        <f>Table1[[#This Row],[Jut_%]]</f>
        <v>#VALUE!</v>
      </c>
      <c r="I2811" s="4" t="e">
        <f>Table1[[#This Row],[Jut]]</f>
        <v>#VALUE!</v>
      </c>
      <c r="J2811" s="4" t="e">
        <f>Table1[[#This Row],[Column1]]</f>
        <v>#VALUE!</v>
      </c>
    </row>
    <row r="2812" spans="1:10" hidden="1" x14ac:dyDescent="0.3">
      <c r="A2812" s="2" t="e">
        <f>Table1[[#This Row],[Befolyt]]</f>
        <v>#VALUE!</v>
      </c>
      <c r="B2812" t="e">
        <f>Table1[[#This Row],[ÜK]]</f>
        <v>#VALUE!</v>
      </c>
      <c r="C2812" s="3" t="e">
        <f>Table1[[#This Row],[Szla]]</f>
        <v>#VALUE!</v>
      </c>
      <c r="D2812" s="6" t="e">
        <f>Table1[[#This Row],[Kelt_hó]]</f>
        <v>#VALUE!</v>
      </c>
      <c r="E2812" t="e">
        <f>Table1[[#This Row],[Vevő]]</f>
        <v>#VALUE!</v>
      </c>
      <c r="F2812" t="e">
        <f>Table1[[#This Row],[Termékkör]]</f>
        <v>#VALUE!</v>
      </c>
      <c r="G2812" s="4" t="e">
        <f>Table1[[#This Row],[SzumElad]]</f>
        <v>#VALUE!</v>
      </c>
      <c r="H2812" s="7" t="e">
        <f>Table1[[#This Row],[Jut_%]]</f>
        <v>#VALUE!</v>
      </c>
      <c r="I2812" s="4" t="e">
        <f>Table1[[#This Row],[Jut]]</f>
        <v>#VALUE!</v>
      </c>
      <c r="J2812" s="4" t="e">
        <f>Table1[[#This Row],[Column1]]</f>
        <v>#VALUE!</v>
      </c>
    </row>
    <row r="2813" spans="1:10" hidden="1" x14ac:dyDescent="0.3">
      <c r="A2813" s="2" t="e">
        <f>Table1[[#This Row],[Befolyt]]</f>
        <v>#VALUE!</v>
      </c>
      <c r="B2813" t="e">
        <f>Table1[[#This Row],[ÜK]]</f>
        <v>#VALUE!</v>
      </c>
      <c r="C2813" s="3" t="e">
        <f>Table1[[#This Row],[Szla]]</f>
        <v>#VALUE!</v>
      </c>
      <c r="D2813" s="6" t="e">
        <f>Table1[[#This Row],[Kelt_hó]]</f>
        <v>#VALUE!</v>
      </c>
      <c r="E2813" t="e">
        <f>Table1[[#This Row],[Vevő]]</f>
        <v>#VALUE!</v>
      </c>
      <c r="F2813" t="e">
        <f>Table1[[#This Row],[Termékkör]]</f>
        <v>#VALUE!</v>
      </c>
      <c r="G2813" s="4" t="e">
        <f>Table1[[#This Row],[SzumElad]]</f>
        <v>#VALUE!</v>
      </c>
      <c r="H2813" s="7" t="e">
        <f>Table1[[#This Row],[Jut_%]]</f>
        <v>#VALUE!</v>
      </c>
      <c r="I2813" s="4" t="e">
        <f>Table1[[#This Row],[Jut]]</f>
        <v>#VALUE!</v>
      </c>
      <c r="J2813" s="4" t="e">
        <f>Table1[[#This Row],[Column1]]</f>
        <v>#VALUE!</v>
      </c>
    </row>
    <row r="2814" spans="1:10" hidden="1" x14ac:dyDescent="0.3">
      <c r="A2814" s="2" t="e">
        <f>Table1[[#This Row],[Befolyt]]</f>
        <v>#VALUE!</v>
      </c>
      <c r="B2814" t="e">
        <f>Table1[[#This Row],[ÜK]]</f>
        <v>#VALUE!</v>
      </c>
      <c r="C2814" s="3" t="e">
        <f>Table1[[#This Row],[Szla]]</f>
        <v>#VALUE!</v>
      </c>
      <c r="D2814" s="6" t="e">
        <f>Table1[[#This Row],[Kelt_hó]]</f>
        <v>#VALUE!</v>
      </c>
      <c r="E2814" t="e">
        <f>Table1[[#This Row],[Vevő]]</f>
        <v>#VALUE!</v>
      </c>
      <c r="F2814" t="e">
        <f>Table1[[#This Row],[Termékkör]]</f>
        <v>#VALUE!</v>
      </c>
      <c r="G2814" s="4" t="e">
        <f>Table1[[#This Row],[SzumElad]]</f>
        <v>#VALUE!</v>
      </c>
      <c r="H2814" s="7" t="e">
        <f>Table1[[#This Row],[Jut_%]]</f>
        <v>#VALUE!</v>
      </c>
      <c r="I2814" s="4" t="e">
        <f>Table1[[#This Row],[Jut]]</f>
        <v>#VALUE!</v>
      </c>
      <c r="J2814" s="4" t="e">
        <f>Table1[[#This Row],[Column1]]</f>
        <v>#VALUE!</v>
      </c>
    </row>
    <row r="2815" spans="1:10" hidden="1" x14ac:dyDescent="0.3">
      <c r="A2815" s="2" t="e">
        <f>Table1[[#This Row],[Befolyt]]</f>
        <v>#VALUE!</v>
      </c>
      <c r="B2815" t="e">
        <f>Table1[[#This Row],[ÜK]]</f>
        <v>#VALUE!</v>
      </c>
      <c r="C2815" s="3" t="e">
        <f>Table1[[#This Row],[Szla]]</f>
        <v>#VALUE!</v>
      </c>
      <c r="D2815" s="6" t="e">
        <f>Table1[[#This Row],[Kelt_hó]]</f>
        <v>#VALUE!</v>
      </c>
      <c r="E2815" t="e">
        <f>Table1[[#This Row],[Vevő]]</f>
        <v>#VALUE!</v>
      </c>
      <c r="F2815" t="e">
        <f>Table1[[#This Row],[Termékkör]]</f>
        <v>#VALUE!</v>
      </c>
      <c r="G2815" s="4" t="e">
        <f>Table1[[#This Row],[SzumElad]]</f>
        <v>#VALUE!</v>
      </c>
      <c r="H2815" s="7" t="e">
        <f>Table1[[#This Row],[Jut_%]]</f>
        <v>#VALUE!</v>
      </c>
      <c r="I2815" s="4" t="e">
        <f>Table1[[#This Row],[Jut]]</f>
        <v>#VALUE!</v>
      </c>
      <c r="J2815" s="4" t="e">
        <f>Table1[[#This Row],[Column1]]</f>
        <v>#VALUE!</v>
      </c>
    </row>
    <row r="2816" spans="1:10" hidden="1" x14ac:dyDescent="0.3">
      <c r="A2816" s="2" t="e">
        <f>Table1[[#This Row],[Befolyt]]</f>
        <v>#VALUE!</v>
      </c>
      <c r="B2816" t="e">
        <f>Table1[[#This Row],[ÜK]]</f>
        <v>#VALUE!</v>
      </c>
      <c r="C2816" s="3" t="e">
        <f>Table1[[#This Row],[Szla]]</f>
        <v>#VALUE!</v>
      </c>
      <c r="D2816" s="6" t="e">
        <f>Table1[[#This Row],[Kelt_hó]]</f>
        <v>#VALUE!</v>
      </c>
      <c r="E2816" t="e">
        <f>Table1[[#This Row],[Vevő]]</f>
        <v>#VALUE!</v>
      </c>
      <c r="F2816" t="e">
        <f>Table1[[#This Row],[Termékkör]]</f>
        <v>#VALUE!</v>
      </c>
      <c r="G2816" s="4" t="e">
        <f>Table1[[#This Row],[SzumElad]]</f>
        <v>#VALUE!</v>
      </c>
      <c r="H2816" s="7" t="e">
        <f>Table1[[#This Row],[Jut_%]]</f>
        <v>#VALUE!</v>
      </c>
      <c r="I2816" s="4" t="e">
        <f>Table1[[#This Row],[Jut]]</f>
        <v>#VALUE!</v>
      </c>
      <c r="J2816" s="4" t="e">
        <f>Table1[[#This Row],[Column1]]</f>
        <v>#VALUE!</v>
      </c>
    </row>
    <row r="2817" spans="1:10" hidden="1" x14ac:dyDescent="0.3">
      <c r="A2817" s="2" t="e">
        <f>Table1[[#This Row],[Befolyt]]</f>
        <v>#VALUE!</v>
      </c>
      <c r="B2817" t="e">
        <f>Table1[[#This Row],[ÜK]]</f>
        <v>#VALUE!</v>
      </c>
      <c r="C2817" s="3" t="e">
        <f>Table1[[#This Row],[Szla]]</f>
        <v>#VALUE!</v>
      </c>
      <c r="D2817" s="6" t="e">
        <f>Table1[[#This Row],[Kelt_hó]]</f>
        <v>#VALUE!</v>
      </c>
      <c r="E2817" t="e">
        <f>Table1[[#This Row],[Vevő]]</f>
        <v>#VALUE!</v>
      </c>
      <c r="F2817" t="e">
        <f>Table1[[#This Row],[Termékkör]]</f>
        <v>#VALUE!</v>
      </c>
      <c r="G2817" s="4" t="e">
        <f>Table1[[#This Row],[SzumElad]]</f>
        <v>#VALUE!</v>
      </c>
      <c r="H2817" s="7" t="e">
        <f>Table1[[#This Row],[Jut_%]]</f>
        <v>#VALUE!</v>
      </c>
      <c r="I2817" s="4" t="e">
        <f>Table1[[#This Row],[Jut]]</f>
        <v>#VALUE!</v>
      </c>
      <c r="J2817" s="4" t="e">
        <f>Table1[[#This Row],[Column1]]</f>
        <v>#VALUE!</v>
      </c>
    </row>
    <row r="2818" spans="1:10" hidden="1" x14ac:dyDescent="0.3">
      <c r="A2818" s="2" t="e">
        <f>Table1[[#This Row],[Befolyt]]</f>
        <v>#VALUE!</v>
      </c>
      <c r="B2818" t="e">
        <f>Table1[[#This Row],[ÜK]]</f>
        <v>#VALUE!</v>
      </c>
      <c r="C2818" s="3" t="e">
        <f>Table1[[#This Row],[Szla]]</f>
        <v>#VALUE!</v>
      </c>
      <c r="D2818" s="6" t="e">
        <f>Table1[[#This Row],[Kelt_hó]]</f>
        <v>#VALUE!</v>
      </c>
      <c r="E2818" t="e">
        <f>Table1[[#This Row],[Vevő]]</f>
        <v>#VALUE!</v>
      </c>
      <c r="F2818" t="e">
        <f>Table1[[#This Row],[Termékkör]]</f>
        <v>#VALUE!</v>
      </c>
      <c r="G2818" s="4" t="e">
        <f>Table1[[#This Row],[SzumElad]]</f>
        <v>#VALUE!</v>
      </c>
      <c r="H2818" s="7" t="e">
        <f>Table1[[#This Row],[Jut_%]]</f>
        <v>#VALUE!</v>
      </c>
      <c r="I2818" s="4" t="e">
        <f>Table1[[#This Row],[Jut]]</f>
        <v>#VALUE!</v>
      </c>
      <c r="J2818" s="4" t="e">
        <f>Table1[[#This Row],[Column1]]</f>
        <v>#VALUE!</v>
      </c>
    </row>
    <row r="2819" spans="1:10" hidden="1" x14ac:dyDescent="0.3">
      <c r="A2819" s="2" t="e">
        <f>Table1[[#This Row],[Befolyt]]</f>
        <v>#VALUE!</v>
      </c>
      <c r="B2819" t="e">
        <f>Table1[[#This Row],[ÜK]]</f>
        <v>#VALUE!</v>
      </c>
      <c r="C2819" s="3" t="e">
        <f>Table1[[#This Row],[Szla]]</f>
        <v>#VALUE!</v>
      </c>
      <c r="D2819" s="6" t="e">
        <f>Table1[[#This Row],[Kelt_hó]]</f>
        <v>#VALUE!</v>
      </c>
      <c r="E2819" t="e">
        <f>Table1[[#This Row],[Vevő]]</f>
        <v>#VALUE!</v>
      </c>
      <c r="F2819" t="e">
        <f>Table1[[#This Row],[Termékkör]]</f>
        <v>#VALUE!</v>
      </c>
      <c r="G2819" s="4" t="e">
        <f>Table1[[#This Row],[SzumElad]]</f>
        <v>#VALUE!</v>
      </c>
      <c r="H2819" s="7" t="e">
        <f>Table1[[#This Row],[Jut_%]]</f>
        <v>#VALUE!</v>
      </c>
      <c r="I2819" s="4" t="e">
        <f>Table1[[#This Row],[Jut]]</f>
        <v>#VALUE!</v>
      </c>
      <c r="J2819" s="4" t="e">
        <f>Table1[[#This Row],[Column1]]</f>
        <v>#VALUE!</v>
      </c>
    </row>
    <row r="2820" spans="1:10" hidden="1" x14ac:dyDescent="0.3">
      <c r="A2820" s="2" t="e">
        <f>Table1[[#This Row],[Befolyt]]</f>
        <v>#VALUE!</v>
      </c>
      <c r="B2820" t="e">
        <f>Table1[[#This Row],[ÜK]]</f>
        <v>#VALUE!</v>
      </c>
      <c r="C2820" s="3" t="e">
        <f>Table1[[#This Row],[Szla]]</f>
        <v>#VALUE!</v>
      </c>
      <c r="D2820" s="6" t="e">
        <f>Table1[[#This Row],[Kelt_hó]]</f>
        <v>#VALUE!</v>
      </c>
      <c r="E2820" t="e">
        <f>Table1[[#This Row],[Vevő]]</f>
        <v>#VALUE!</v>
      </c>
      <c r="F2820" t="e">
        <f>Table1[[#This Row],[Termékkör]]</f>
        <v>#VALUE!</v>
      </c>
      <c r="G2820" s="4" t="e">
        <f>Table1[[#This Row],[SzumElad]]</f>
        <v>#VALUE!</v>
      </c>
      <c r="H2820" s="7" t="e">
        <f>Table1[[#This Row],[Jut_%]]</f>
        <v>#VALUE!</v>
      </c>
      <c r="I2820" s="4" t="e">
        <f>Table1[[#This Row],[Jut]]</f>
        <v>#VALUE!</v>
      </c>
      <c r="J2820" s="4" t="e">
        <f>Table1[[#This Row],[Column1]]</f>
        <v>#VALUE!</v>
      </c>
    </row>
    <row r="2821" spans="1:10" hidden="1" x14ac:dyDescent="0.3">
      <c r="A2821" s="2" t="e">
        <f>Table1[[#This Row],[Befolyt]]</f>
        <v>#VALUE!</v>
      </c>
      <c r="B2821" t="e">
        <f>Table1[[#This Row],[ÜK]]</f>
        <v>#VALUE!</v>
      </c>
      <c r="C2821" s="3" t="e">
        <f>Table1[[#This Row],[Szla]]</f>
        <v>#VALUE!</v>
      </c>
      <c r="D2821" s="6" t="e">
        <f>Table1[[#This Row],[Kelt_hó]]</f>
        <v>#VALUE!</v>
      </c>
      <c r="E2821" t="e">
        <f>Table1[[#This Row],[Vevő]]</f>
        <v>#VALUE!</v>
      </c>
      <c r="F2821" t="e">
        <f>Table1[[#This Row],[Termékkör]]</f>
        <v>#VALUE!</v>
      </c>
      <c r="G2821" s="4" t="e">
        <f>Table1[[#This Row],[SzumElad]]</f>
        <v>#VALUE!</v>
      </c>
      <c r="H2821" s="7" t="e">
        <f>Table1[[#This Row],[Jut_%]]</f>
        <v>#VALUE!</v>
      </c>
      <c r="I2821" s="4" t="e">
        <f>Table1[[#This Row],[Jut]]</f>
        <v>#VALUE!</v>
      </c>
      <c r="J2821" s="4" t="e">
        <f>Table1[[#This Row],[Column1]]</f>
        <v>#VALUE!</v>
      </c>
    </row>
    <row r="2822" spans="1:10" hidden="1" x14ac:dyDescent="0.3">
      <c r="A2822" s="2" t="e">
        <f>Table1[[#This Row],[Befolyt]]</f>
        <v>#VALUE!</v>
      </c>
      <c r="B2822" t="e">
        <f>Table1[[#This Row],[ÜK]]</f>
        <v>#VALUE!</v>
      </c>
      <c r="C2822" s="3" t="e">
        <f>Table1[[#This Row],[Szla]]</f>
        <v>#VALUE!</v>
      </c>
      <c r="D2822" s="6" t="e">
        <f>Table1[[#This Row],[Kelt_hó]]</f>
        <v>#VALUE!</v>
      </c>
      <c r="E2822" t="e">
        <f>Table1[[#This Row],[Vevő]]</f>
        <v>#VALUE!</v>
      </c>
      <c r="F2822" t="e">
        <f>Table1[[#This Row],[Termékkör]]</f>
        <v>#VALUE!</v>
      </c>
      <c r="G2822" s="4" t="e">
        <f>Table1[[#This Row],[SzumElad]]</f>
        <v>#VALUE!</v>
      </c>
      <c r="H2822" s="7" t="e">
        <f>Table1[[#This Row],[Jut_%]]</f>
        <v>#VALUE!</v>
      </c>
      <c r="I2822" s="4" t="e">
        <f>Table1[[#This Row],[Jut]]</f>
        <v>#VALUE!</v>
      </c>
      <c r="J2822" s="4" t="e">
        <f>Table1[[#This Row],[Column1]]</f>
        <v>#VALUE!</v>
      </c>
    </row>
    <row r="2823" spans="1:10" hidden="1" x14ac:dyDescent="0.3">
      <c r="A2823" s="2" t="e">
        <f>Table1[[#This Row],[Befolyt]]</f>
        <v>#VALUE!</v>
      </c>
      <c r="B2823" t="e">
        <f>Table1[[#This Row],[ÜK]]</f>
        <v>#VALUE!</v>
      </c>
      <c r="C2823" s="3" t="e">
        <f>Table1[[#This Row],[Szla]]</f>
        <v>#VALUE!</v>
      </c>
      <c r="D2823" s="6" t="e">
        <f>Table1[[#This Row],[Kelt_hó]]</f>
        <v>#VALUE!</v>
      </c>
      <c r="E2823" t="e">
        <f>Table1[[#This Row],[Vevő]]</f>
        <v>#VALUE!</v>
      </c>
      <c r="F2823" t="e">
        <f>Table1[[#This Row],[Termékkör]]</f>
        <v>#VALUE!</v>
      </c>
      <c r="G2823" s="4" t="e">
        <f>Table1[[#This Row],[SzumElad]]</f>
        <v>#VALUE!</v>
      </c>
      <c r="H2823" s="7" t="e">
        <f>Table1[[#This Row],[Jut_%]]</f>
        <v>#VALUE!</v>
      </c>
      <c r="I2823" s="4" t="e">
        <f>Table1[[#This Row],[Jut]]</f>
        <v>#VALUE!</v>
      </c>
      <c r="J2823" s="4" t="e">
        <f>Table1[[#This Row],[Column1]]</f>
        <v>#VALUE!</v>
      </c>
    </row>
    <row r="2824" spans="1:10" hidden="1" x14ac:dyDescent="0.3">
      <c r="A2824" s="2" t="e">
        <f>Table1[[#This Row],[Befolyt]]</f>
        <v>#VALUE!</v>
      </c>
      <c r="B2824" t="e">
        <f>Table1[[#This Row],[ÜK]]</f>
        <v>#VALUE!</v>
      </c>
      <c r="C2824" s="3" t="e">
        <f>Table1[[#This Row],[Szla]]</f>
        <v>#VALUE!</v>
      </c>
      <c r="D2824" s="6" t="e">
        <f>Table1[[#This Row],[Kelt_hó]]</f>
        <v>#VALUE!</v>
      </c>
      <c r="E2824" t="e">
        <f>Table1[[#This Row],[Vevő]]</f>
        <v>#VALUE!</v>
      </c>
      <c r="F2824" t="e">
        <f>Table1[[#This Row],[Termékkör]]</f>
        <v>#VALUE!</v>
      </c>
      <c r="G2824" s="4" t="e">
        <f>Table1[[#This Row],[SzumElad]]</f>
        <v>#VALUE!</v>
      </c>
      <c r="H2824" s="7" t="e">
        <f>Table1[[#This Row],[Jut_%]]</f>
        <v>#VALUE!</v>
      </c>
      <c r="I2824" s="4" t="e">
        <f>Table1[[#This Row],[Jut]]</f>
        <v>#VALUE!</v>
      </c>
      <c r="J2824" s="4" t="e">
        <f>Table1[[#This Row],[Column1]]</f>
        <v>#VALUE!</v>
      </c>
    </row>
    <row r="2825" spans="1:10" hidden="1" x14ac:dyDescent="0.3">
      <c r="A2825" s="2" t="e">
        <f>Table1[[#This Row],[Befolyt]]</f>
        <v>#VALUE!</v>
      </c>
      <c r="B2825" t="e">
        <f>Table1[[#This Row],[ÜK]]</f>
        <v>#VALUE!</v>
      </c>
      <c r="C2825" s="3" t="e">
        <f>Table1[[#This Row],[Szla]]</f>
        <v>#VALUE!</v>
      </c>
      <c r="D2825" s="6" t="e">
        <f>Table1[[#This Row],[Kelt_hó]]</f>
        <v>#VALUE!</v>
      </c>
      <c r="E2825" t="e">
        <f>Table1[[#This Row],[Vevő]]</f>
        <v>#VALUE!</v>
      </c>
      <c r="F2825" t="e">
        <f>Table1[[#This Row],[Termékkör]]</f>
        <v>#VALUE!</v>
      </c>
      <c r="G2825" s="4" t="e">
        <f>Table1[[#This Row],[SzumElad]]</f>
        <v>#VALUE!</v>
      </c>
      <c r="H2825" s="7" t="e">
        <f>Table1[[#This Row],[Jut_%]]</f>
        <v>#VALUE!</v>
      </c>
      <c r="I2825" s="4" t="e">
        <f>Table1[[#This Row],[Jut]]</f>
        <v>#VALUE!</v>
      </c>
      <c r="J2825" s="4" t="e">
        <f>Table1[[#This Row],[Column1]]</f>
        <v>#VALUE!</v>
      </c>
    </row>
    <row r="2826" spans="1:10" hidden="1" x14ac:dyDescent="0.3">
      <c r="A2826" s="2" t="e">
        <f>Table1[[#This Row],[Befolyt]]</f>
        <v>#VALUE!</v>
      </c>
      <c r="B2826" t="e">
        <f>Table1[[#This Row],[ÜK]]</f>
        <v>#VALUE!</v>
      </c>
      <c r="C2826" s="3" t="e">
        <f>Table1[[#This Row],[Szla]]</f>
        <v>#VALUE!</v>
      </c>
      <c r="D2826" s="6" t="e">
        <f>Table1[[#This Row],[Kelt_hó]]</f>
        <v>#VALUE!</v>
      </c>
      <c r="E2826" t="e">
        <f>Table1[[#This Row],[Vevő]]</f>
        <v>#VALUE!</v>
      </c>
      <c r="F2826" t="e">
        <f>Table1[[#This Row],[Termékkör]]</f>
        <v>#VALUE!</v>
      </c>
      <c r="G2826" s="4" t="e">
        <f>Table1[[#This Row],[SzumElad]]</f>
        <v>#VALUE!</v>
      </c>
      <c r="H2826" s="7" t="e">
        <f>Table1[[#This Row],[Jut_%]]</f>
        <v>#VALUE!</v>
      </c>
      <c r="I2826" s="4" t="e">
        <f>Table1[[#This Row],[Jut]]</f>
        <v>#VALUE!</v>
      </c>
      <c r="J2826" s="4" t="e">
        <f>Table1[[#This Row],[Column1]]</f>
        <v>#VALUE!</v>
      </c>
    </row>
    <row r="2827" spans="1:10" hidden="1" x14ac:dyDescent="0.3">
      <c r="A2827" s="2" t="e">
        <f>Table1[[#This Row],[Befolyt]]</f>
        <v>#VALUE!</v>
      </c>
      <c r="B2827" t="e">
        <f>Table1[[#This Row],[ÜK]]</f>
        <v>#VALUE!</v>
      </c>
      <c r="C2827" s="3" t="e">
        <f>Table1[[#This Row],[Szla]]</f>
        <v>#VALUE!</v>
      </c>
      <c r="D2827" s="6" t="e">
        <f>Table1[[#This Row],[Kelt_hó]]</f>
        <v>#VALUE!</v>
      </c>
      <c r="E2827" t="e">
        <f>Table1[[#This Row],[Vevő]]</f>
        <v>#VALUE!</v>
      </c>
      <c r="F2827" t="e">
        <f>Table1[[#This Row],[Termékkör]]</f>
        <v>#VALUE!</v>
      </c>
      <c r="G2827" s="4" t="e">
        <f>Table1[[#This Row],[SzumElad]]</f>
        <v>#VALUE!</v>
      </c>
      <c r="H2827" s="7" t="e">
        <f>Table1[[#This Row],[Jut_%]]</f>
        <v>#VALUE!</v>
      </c>
      <c r="I2827" s="4" t="e">
        <f>Table1[[#This Row],[Jut]]</f>
        <v>#VALUE!</v>
      </c>
      <c r="J2827" s="4" t="e">
        <f>Table1[[#This Row],[Column1]]</f>
        <v>#VALUE!</v>
      </c>
    </row>
    <row r="2828" spans="1:10" hidden="1" x14ac:dyDescent="0.3">
      <c r="A2828" s="2" t="e">
        <f>Table1[[#This Row],[Befolyt]]</f>
        <v>#VALUE!</v>
      </c>
      <c r="B2828" t="e">
        <f>Table1[[#This Row],[ÜK]]</f>
        <v>#VALUE!</v>
      </c>
      <c r="C2828" s="3" t="e">
        <f>Table1[[#This Row],[Szla]]</f>
        <v>#VALUE!</v>
      </c>
      <c r="D2828" s="6" t="e">
        <f>Table1[[#This Row],[Kelt_hó]]</f>
        <v>#VALUE!</v>
      </c>
      <c r="E2828" t="e">
        <f>Table1[[#This Row],[Vevő]]</f>
        <v>#VALUE!</v>
      </c>
      <c r="F2828" t="e">
        <f>Table1[[#This Row],[Termékkör]]</f>
        <v>#VALUE!</v>
      </c>
      <c r="G2828" s="4" t="e">
        <f>Table1[[#This Row],[SzumElad]]</f>
        <v>#VALUE!</v>
      </c>
      <c r="H2828" s="7" t="e">
        <f>Table1[[#This Row],[Jut_%]]</f>
        <v>#VALUE!</v>
      </c>
      <c r="I2828" s="4" t="e">
        <f>Table1[[#This Row],[Jut]]</f>
        <v>#VALUE!</v>
      </c>
      <c r="J2828" s="4" t="e">
        <f>Table1[[#This Row],[Column1]]</f>
        <v>#VALUE!</v>
      </c>
    </row>
    <row r="2829" spans="1:10" hidden="1" x14ac:dyDescent="0.3">
      <c r="A2829" s="2" t="e">
        <f>Table1[[#This Row],[Befolyt]]</f>
        <v>#VALUE!</v>
      </c>
      <c r="B2829" t="e">
        <f>Table1[[#This Row],[ÜK]]</f>
        <v>#VALUE!</v>
      </c>
      <c r="C2829" s="3" t="e">
        <f>Table1[[#This Row],[Szla]]</f>
        <v>#VALUE!</v>
      </c>
      <c r="D2829" s="6" t="e">
        <f>Table1[[#This Row],[Kelt_hó]]</f>
        <v>#VALUE!</v>
      </c>
      <c r="E2829" t="e">
        <f>Table1[[#This Row],[Vevő]]</f>
        <v>#VALUE!</v>
      </c>
      <c r="F2829" t="e">
        <f>Table1[[#This Row],[Termékkör]]</f>
        <v>#VALUE!</v>
      </c>
      <c r="G2829" s="4" t="e">
        <f>Table1[[#This Row],[SzumElad]]</f>
        <v>#VALUE!</v>
      </c>
      <c r="H2829" s="7" t="e">
        <f>Table1[[#This Row],[Jut_%]]</f>
        <v>#VALUE!</v>
      </c>
      <c r="I2829" s="4" t="e">
        <f>Table1[[#This Row],[Jut]]</f>
        <v>#VALUE!</v>
      </c>
      <c r="J2829" s="4" t="e">
        <f>Table1[[#This Row],[Column1]]</f>
        <v>#VALUE!</v>
      </c>
    </row>
    <row r="2830" spans="1:10" hidden="1" x14ac:dyDescent="0.3">
      <c r="A2830" s="2" t="e">
        <f>Table1[[#This Row],[Befolyt]]</f>
        <v>#VALUE!</v>
      </c>
      <c r="B2830" t="e">
        <f>Table1[[#This Row],[ÜK]]</f>
        <v>#VALUE!</v>
      </c>
      <c r="C2830" s="3" t="e">
        <f>Table1[[#This Row],[Szla]]</f>
        <v>#VALUE!</v>
      </c>
      <c r="D2830" s="6" t="e">
        <f>Table1[[#This Row],[Kelt_hó]]</f>
        <v>#VALUE!</v>
      </c>
      <c r="E2830" t="e">
        <f>Table1[[#This Row],[Vevő]]</f>
        <v>#VALUE!</v>
      </c>
      <c r="F2830" t="e">
        <f>Table1[[#This Row],[Termékkör]]</f>
        <v>#VALUE!</v>
      </c>
      <c r="G2830" s="4" t="e">
        <f>Table1[[#This Row],[SzumElad]]</f>
        <v>#VALUE!</v>
      </c>
      <c r="H2830" s="7" t="e">
        <f>Table1[[#This Row],[Jut_%]]</f>
        <v>#VALUE!</v>
      </c>
      <c r="I2830" s="4" t="e">
        <f>Table1[[#This Row],[Jut]]</f>
        <v>#VALUE!</v>
      </c>
      <c r="J2830" s="4" t="e">
        <f>Table1[[#This Row],[Column1]]</f>
        <v>#VALUE!</v>
      </c>
    </row>
    <row r="2831" spans="1:10" hidden="1" x14ac:dyDescent="0.3">
      <c r="A2831" s="2" t="e">
        <f>Table1[[#This Row],[Befolyt]]</f>
        <v>#VALUE!</v>
      </c>
      <c r="B2831" t="e">
        <f>Table1[[#This Row],[ÜK]]</f>
        <v>#VALUE!</v>
      </c>
      <c r="C2831" s="3" t="e">
        <f>Table1[[#This Row],[Szla]]</f>
        <v>#VALUE!</v>
      </c>
      <c r="D2831" s="6" t="e">
        <f>Table1[[#This Row],[Kelt_hó]]</f>
        <v>#VALUE!</v>
      </c>
      <c r="E2831" t="e">
        <f>Table1[[#This Row],[Vevő]]</f>
        <v>#VALUE!</v>
      </c>
      <c r="F2831" t="e">
        <f>Table1[[#This Row],[Termékkör]]</f>
        <v>#VALUE!</v>
      </c>
      <c r="G2831" s="4" t="e">
        <f>Table1[[#This Row],[SzumElad]]</f>
        <v>#VALUE!</v>
      </c>
      <c r="H2831" s="7" t="e">
        <f>Table1[[#This Row],[Jut_%]]</f>
        <v>#VALUE!</v>
      </c>
      <c r="I2831" s="4" t="e">
        <f>Table1[[#This Row],[Jut]]</f>
        <v>#VALUE!</v>
      </c>
      <c r="J2831" s="4" t="e">
        <f>Table1[[#This Row],[Column1]]</f>
        <v>#VALUE!</v>
      </c>
    </row>
    <row r="2832" spans="1:10" hidden="1" x14ac:dyDescent="0.3">
      <c r="A2832" s="2" t="e">
        <f>Table1[[#This Row],[Befolyt]]</f>
        <v>#VALUE!</v>
      </c>
      <c r="B2832" t="e">
        <f>Table1[[#This Row],[ÜK]]</f>
        <v>#VALUE!</v>
      </c>
      <c r="C2832" s="3" t="e">
        <f>Table1[[#This Row],[Szla]]</f>
        <v>#VALUE!</v>
      </c>
      <c r="D2832" s="6" t="e">
        <f>Table1[[#This Row],[Kelt_hó]]</f>
        <v>#VALUE!</v>
      </c>
      <c r="E2832" t="e">
        <f>Table1[[#This Row],[Vevő]]</f>
        <v>#VALUE!</v>
      </c>
      <c r="F2832" t="e">
        <f>Table1[[#This Row],[Termékkör]]</f>
        <v>#VALUE!</v>
      </c>
      <c r="G2832" s="4" t="e">
        <f>Table1[[#This Row],[SzumElad]]</f>
        <v>#VALUE!</v>
      </c>
      <c r="H2832" s="7" t="e">
        <f>Table1[[#This Row],[Jut_%]]</f>
        <v>#VALUE!</v>
      </c>
      <c r="I2832" s="4" t="e">
        <f>Table1[[#This Row],[Jut]]</f>
        <v>#VALUE!</v>
      </c>
      <c r="J2832" s="4" t="e">
        <f>Table1[[#This Row],[Column1]]</f>
        <v>#VALUE!</v>
      </c>
    </row>
    <row r="2833" spans="1:10" hidden="1" x14ac:dyDescent="0.3">
      <c r="A2833" s="2" t="e">
        <f>Table1[[#This Row],[Befolyt]]</f>
        <v>#VALUE!</v>
      </c>
      <c r="B2833" t="e">
        <f>Table1[[#This Row],[ÜK]]</f>
        <v>#VALUE!</v>
      </c>
      <c r="C2833" s="3" t="e">
        <f>Table1[[#This Row],[Szla]]</f>
        <v>#VALUE!</v>
      </c>
      <c r="D2833" s="6" t="e">
        <f>Table1[[#This Row],[Kelt_hó]]</f>
        <v>#VALUE!</v>
      </c>
      <c r="E2833" t="e">
        <f>Table1[[#This Row],[Vevő]]</f>
        <v>#VALUE!</v>
      </c>
      <c r="F2833" t="e">
        <f>Table1[[#This Row],[Termékkör]]</f>
        <v>#VALUE!</v>
      </c>
      <c r="G2833" s="4" t="e">
        <f>Table1[[#This Row],[SzumElad]]</f>
        <v>#VALUE!</v>
      </c>
      <c r="H2833" s="7" t="e">
        <f>Table1[[#This Row],[Jut_%]]</f>
        <v>#VALUE!</v>
      </c>
      <c r="I2833" s="4" t="e">
        <f>Table1[[#This Row],[Jut]]</f>
        <v>#VALUE!</v>
      </c>
      <c r="J2833" s="4" t="e">
        <f>Table1[[#This Row],[Column1]]</f>
        <v>#VALUE!</v>
      </c>
    </row>
    <row r="2834" spans="1:10" hidden="1" x14ac:dyDescent="0.3">
      <c r="A2834" s="2" t="e">
        <f>Table1[[#This Row],[Befolyt]]</f>
        <v>#VALUE!</v>
      </c>
      <c r="B2834" t="e">
        <f>Table1[[#This Row],[ÜK]]</f>
        <v>#VALUE!</v>
      </c>
      <c r="C2834" s="3" t="e">
        <f>Table1[[#This Row],[Szla]]</f>
        <v>#VALUE!</v>
      </c>
      <c r="D2834" s="6" t="e">
        <f>Table1[[#This Row],[Kelt_hó]]</f>
        <v>#VALUE!</v>
      </c>
      <c r="E2834" t="e">
        <f>Table1[[#This Row],[Vevő]]</f>
        <v>#VALUE!</v>
      </c>
      <c r="F2834" t="e">
        <f>Table1[[#This Row],[Termékkör]]</f>
        <v>#VALUE!</v>
      </c>
      <c r="G2834" s="4" t="e">
        <f>Table1[[#This Row],[SzumElad]]</f>
        <v>#VALUE!</v>
      </c>
      <c r="H2834" s="7" t="e">
        <f>Table1[[#This Row],[Jut_%]]</f>
        <v>#VALUE!</v>
      </c>
      <c r="I2834" s="4" t="e">
        <f>Table1[[#This Row],[Jut]]</f>
        <v>#VALUE!</v>
      </c>
      <c r="J2834" s="4" t="e">
        <f>Table1[[#This Row],[Column1]]</f>
        <v>#VALUE!</v>
      </c>
    </row>
    <row r="2835" spans="1:10" hidden="1" x14ac:dyDescent="0.3">
      <c r="A2835" s="2" t="e">
        <f>Table1[[#This Row],[Befolyt]]</f>
        <v>#VALUE!</v>
      </c>
      <c r="B2835" t="e">
        <f>Table1[[#This Row],[ÜK]]</f>
        <v>#VALUE!</v>
      </c>
      <c r="C2835" s="3" t="e">
        <f>Table1[[#This Row],[Szla]]</f>
        <v>#VALUE!</v>
      </c>
      <c r="D2835" s="6" t="e">
        <f>Table1[[#This Row],[Kelt_hó]]</f>
        <v>#VALUE!</v>
      </c>
      <c r="E2835" t="e">
        <f>Table1[[#This Row],[Vevő]]</f>
        <v>#VALUE!</v>
      </c>
      <c r="F2835" t="e">
        <f>Table1[[#This Row],[Termékkör]]</f>
        <v>#VALUE!</v>
      </c>
      <c r="G2835" s="4" t="e">
        <f>Table1[[#This Row],[SzumElad]]</f>
        <v>#VALUE!</v>
      </c>
      <c r="H2835" s="7" t="e">
        <f>Table1[[#This Row],[Jut_%]]</f>
        <v>#VALUE!</v>
      </c>
      <c r="I2835" s="4" t="e">
        <f>Table1[[#This Row],[Jut]]</f>
        <v>#VALUE!</v>
      </c>
      <c r="J2835" s="4" t="e">
        <f>Table1[[#This Row],[Column1]]</f>
        <v>#VALUE!</v>
      </c>
    </row>
    <row r="2836" spans="1:10" hidden="1" x14ac:dyDescent="0.3">
      <c r="A2836" s="2" t="e">
        <f>Table1[[#This Row],[Befolyt]]</f>
        <v>#VALUE!</v>
      </c>
      <c r="B2836" t="e">
        <f>Table1[[#This Row],[ÜK]]</f>
        <v>#VALUE!</v>
      </c>
      <c r="C2836" s="3" t="e">
        <f>Table1[[#This Row],[Szla]]</f>
        <v>#VALUE!</v>
      </c>
      <c r="D2836" s="6" t="e">
        <f>Table1[[#This Row],[Kelt_hó]]</f>
        <v>#VALUE!</v>
      </c>
      <c r="E2836" t="e">
        <f>Table1[[#This Row],[Vevő]]</f>
        <v>#VALUE!</v>
      </c>
      <c r="F2836" t="e">
        <f>Table1[[#This Row],[Termékkör]]</f>
        <v>#VALUE!</v>
      </c>
      <c r="G2836" s="4" t="e">
        <f>Table1[[#This Row],[SzumElad]]</f>
        <v>#VALUE!</v>
      </c>
      <c r="H2836" s="7" t="e">
        <f>Table1[[#This Row],[Jut_%]]</f>
        <v>#VALUE!</v>
      </c>
      <c r="I2836" s="4" t="e">
        <f>Table1[[#This Row],[Jut]]</f>
        <v>#VALUE!</v>
      </c>
      <c r="J2836" s="4" t="e">
        <f>Table1[[#This Row],[Column1]]</f>
        <v>#VALUE!</v>
      </c>
    </row>
    <row r="2837" spans="1:10" hidden="1" x14ac:dyDescent="0.3">
      <c r="A2837" s="2" t="e">
        <f>Table1[[#This Row],[Befolyt]]</f>
        <v>#VALUE!</v>
      </c>
      <c r="B2837" t="e">
        <f>Table1[[#This Row],[ÜK]]</f>
        <v>#VALUE!</v>
      </c>
      <c r="C2837" s="3" t="e">
        <f>Table1[[#This Row],[Szla]]</f>
        <v>#VALUE!</v>
      </c>
      <c r="D2837" s="6" t="e">
        <f>Table1[[#This Row],[Kelt_hó]]</f>
        <v>#VALUE!</v>
      </c>
      <c r="E2837" t="e">
        <f>Table1[[#This Row],[Vevő]]</f>
        <v>#VALUE!</v>
      </c>
      <c r="F2837" t="e">
        <f>Table1[[#This Row],[Termékkör]]</f>
        <v>#VALUE!</v>
      </c>
      <c r="G2837" s="4" t="e">
        <f>Table1[[#This Row],[SzumElad]]</f>
        <v>#VALUE!</v>
      </c>
      <c r="H2837" s="7" t="e">
        <f>Table1[[#This Row],[Jut_%]]</f>
        <v>#VALUE!</v>
      </c>
      <c r="I2837" s="4" t="e">
        <f>Table1[[#This Row],[Jut]]</f>
        <v>#VALUE!</v>
      </c>
      <c r="J2837" s="4" t="e">
        <f>Table1[[#This Row],[Column1]]</f>
        <v>#VALUE!</v>
      </c>
    </row>
    <row r="2838" spans="1:10" hidden="1" x14ac:dyDescent="0.3">
      <c r="A2838" s="2" t="e">
        <f>Table1[[#This Row],[Befolyt]]</f>
        <v>#VALUE!</v>
      </c>
      <c r="B2838" t="e">
        <f>Table1[[#This Row],[ÜK]]</f>
        <v>#VALUE!</v>
      </c>
      <c r="C2838" s="3" t="e">
        <f>Table1[[#This Row],[Szla]]</f>
        <v>#VALUE!</v>
      </c>
      <c r="D2838" s="6" t="e">
        <f>Table1[[#This Row],[Kelt_hó]]</f>
        <v>#VALUE!</v>
      </c>
      <c r="E2838" t="e">
        <f>Table1[[#This Row],[Vevő]]</f>
        <v>#VALUE!</v>
      </c>
      <c r="F2838" t="e">
        <f>Table1[[#This Row],[Termékkör]]</f>
        <v>#VALUE!</v>
      </c>
      <c r="G2838" s="4" t="e">
        <f>Table1[[#This Row],[SzumElad]]</f>
        <v>#VALUE!</v>
      </c>
      <c r="H2838" s="7" t="e">
        <f>Table1[[#This Row],[Jut_%]]</f>
        <v>#VALUE!</v>
      </c>
      <c r="I2838" s="4" t="e">
        <f>Table1[[#This Row],[Jut]]</f>
        <v>#VALUE!</v>
      </c>
      <c r="J2838" s="4" t="e">
        <f>Table1[[#This Row],[Column1]]</f>
        <v>#VALUE!</v>
      </c>
    </row>
    <row r="2839" spans="1:10" hidden="1" x14ac:dyDescent="0.3">
      <c r="A2839" s="2" t="e">
        <f>Table1[[#This Row],[Befolyt]]</f>
        <v>#VALUE!</v>
      </c>
      <c r="B2839" t="e">
        <f>Table1[[#This Row],[ÜK]]</f>
        <v>#VALUE!</v>
      </c>
      <c r="C2839" s="3" t="e">
        <f>Table1[[#This Row],[Szla]]</f>
        <v>#VALUE!</v>
      </c>
      <c r="D2839" s="6" t="e">
        <f>Table1[[#This Row],[Kelt_hó]]</f>
        <v>#VALUE!</v>
      </c>
      <c r="E2839" t="e">
        <f>Table1[[#This Row],[Vevő]]</f>
        <v>#VALUE!</v>
      </c>
      <c r="F2839" t="e">
        <f>Table1[[#This Row],[Termékkör]]</f>
        <v>#VALUE!</v>
      </c>
      <c r="G2839" s="4" t="e">
        <f>Table1[[#This Row],[SzumElad]]</f>
        <v>#VALUE!</v>
      </c>
      <c r="H2839" s="7" t="e">
        <f>Table1[[#This Row],[Jut_%]]</f>
        <v>#VALUE!</v>
      </c>
      <c r="I2839" s="4" t="e">
        <f>Table1[[#This Row],[Jut]]</f>
        <v>#VALUE!</v>
      </c>
      <c r="J2839" s="4" t="e">
        <f>Table1[[#This Row],[Column1]]</f>
        <v>#VALUE!</v>
      </c>
    </row>
    <row r="2840" spans="1:10" hidden="1" x14ac:dyDescent="0.3">
      <c r="A2840" s="2" t="e">
        <f>Table1[[#This Row],[Befolyt]]</f>
        <v>#VALUE!</v>
      </c>
      <c r="B2840" t="e">
        <f>Table1[[#This Row],[ÜK]]</f>
        <v>#VALUE!</v>
      </c>
      <c r="C2840" s="3" t="e">
        <f>Table1[[#This Row],[Szla]]</f>
        <v>#VALUE!</v>
      </c>
      <c r="D2840" s="6" t="e">
        <f>Table1[[#This Row],[Kelt_hó]]</f>
        <v>#VALUE!</v>
      </c>
      <c r="E2840" t="e">
        <f>Table1[[#This Row],[Vevő]]</f>
        <v>#VALUE!</v>
      </c>
      <c r="F2840" t="e">
        <f>Table1[[#This Row],[Termékkör]]</f>
        <v>#VALUE!</v>
      </c>
      <c r="G2840" s="4" t="e">
        <f>Table1[[#This Row],[SzumElad]]</f>
        <v>#VALUE!</v>
      </c>
      <c r="H2840" s="7" t="e">
        <f>Table1[[#This Row],[Jut_%]]</f>
        <v>#VALUE!</v>
      </c>
      <c r="I2840" s="4" t="e">
        <f>Table1[[#This Row],[Jut]]</f>
        <v>#VALUE!</v>
      </c>
      <c r="J2840" s="4" t="e">
        <f>Table1[[#This Row],[Column1]]</f>
        <v>#VALUE!</v>
      </c>
    </row>
    <row r="2841" spans="1:10" hidden="1" x14ac:dyDescent="0.3">
      <c r="A2841" s="2" t="e">
        <f>Table1[[#This Row],[Befolyt]]</f>
        <v>#VALUE!</v>
      </c>
      <c r="B2841" t="e">
        <f>Table1[[#This Row],[ÜK]]</f>
        <v>#VALUE!</v>
      </c>
      <c r="C2841" s="3" t="e">
        <f>Table1[[#This Row],[Szla]]</f>
        <v>#VALUE!</v>
      </c>
      <c r="D2841" s="6" t="e">
        <f>Table1[[#This Row],[Kelt_hó]]</f>
        <v>#VALUE!</v>
      </c>
      <c r="E2841" t="e">
        <f>Table1[[#This Row],[Vevő]]</f>
        <v>#VALUE!</v>
      </c>
      <c r="F2841" t="e">
        <f>Table1[[#This Row],[Termékkör]]</f>
        <v>#VALUE!</v>
      </c>
      <c r="G2841" s="4" t="e">
        <f>Table1[[#This Row],[SzumElad]]</f>
        <v>#VALUE!</v>
      </c>
      <c r="H2841" s="7" t="e">
        <f>Table1[[#This Row],[Jut_%]]</f>
        <v>#VALUE!</v>
      </c>
      <c r="I2841" s="4" t="e">
        <f>Table1[[#This Row],[Jut]]</f>
        <v>#VALUE!</v>
      </c>
      <c r="J2841" s="4" t="e">
        <f>Table1[[#This Row],[Column1]]</f>
        <v>#VALUE!</v>
      </c>
    </row>
    <row r="2842" spans="1:10" hidden="1" x14ac:dyDescent="0.3">
      <c r="A2842" s="2" t="e">
        <f>Table1[[#This Row],[Befolyt]]</f>
        <v>#VALUE!</v>
      </c>
      <c r="B2842" t="e">
        <f>Table1[[#This Row],[ÜK]]</f>
        <v>#VALUE!</v>
      </c>
      <c r="C2842" s="3" t="e">
        <f>Table1[[#This Row],[Szla]]</f>
        <v>#VALUE!</v>
      </c>
      <c r="D2842" s="6" t="e">
        <f>Table1[[#This Row],[Kelt_hó]]</f>
        <v>#VALUE!</v>
      </c>
      <c r="E2842" t="e">
        <f>Table1[[#This Row],[Vevő]]</f>
        <v>#VALUE!</v>
      </c>
      <c r="F2842" t="e">
        <f>Table1[[#This Row],[Termékkör]]</f>
        <v>#VALUE!</v>
      </c>
      <c r="G2842" s="4" t="e">
        <f>Table1[[#This Row],[SzumElad]]</f>
        <v>#VALUE!</v>
      </c>
      <c r="H2842" s="7" t="e">
        <f>Table1[[#This Row],[Jut_%]]</f>
        <v>#VALUE!</v>
      </c>
      <c r="I2842" s="4" t="e">
        <f>Table1[[#This Row],[Jut]]</f>
        <v>#VALUE!</v>
      </c>
      <c r="J2842" s="4" t="e">
        <f>Table1[[#This Row],[Column1]]</f>
        <v>#VALUE!</v>
      </c>
    </row>
    <row r="2843" spans="1:10" hidden="1" x14ac:dyDescent="0.3">
      <c r="A2843" s="2" t="e">
        <f>Table1[[#This Row],[Befolyt]]</f>
        <v>#VALUE!</v>
      </c>
      <c r="B2843" t="e">
        <f>Table1[[#This Row],[ÜK]]</f>
        <v>#VALUE!</v>
      </c>
      <c r="C2843" s="3" t="e">
        <f>Table1[[#This Row],[Szla]]</f>
        <v>#VALUE!</v>
      </c>
      <c r="D2843" s="6" t="e">
        <f>Table1[[#This Row],[Kelt_hó]]</f>
        <v>#VALUE!</v>
      </c>
      <c r="E2843" t="e">
        <f>Table1[[#This Row],[Vevő]]</f>
        <v>#VALUE!</v>
      </c>
      <c r="F2843" t="e">
        <f>Table1[[#This Row],[Termékkör]]</f>
        <v>#VALUE!</v>
      </c>
      <c r="G2843" s="4" t="e">
        <f>Table1[[#This Row],[SzumElad]]</f>
        <v>#VALUE!</v>
      </c>
      <c r="H2843" s="7" t="e">
        <f>Table1[[#This Row],[Jut_%]]</f>
        <v>#VALUE!</v>
      </c>
      <c r="I2843" s="4" t="e">
        <f>Table1[[#This Row],[Jut]]</f>
        <v>#VALUE!</v>
      </c>
      <c r="J2843" s="4" t="e">
        <f>Table1[[#This Row],[Column1]]</f>
        <v>#VALUE!</v>
      </c>
    </row>
    <row r="2844" spans="1:10" hidden="1" x14ac:dyDescent="0.3">
      <c r="A2844" s="2" t="e">
        <f>Table1[[#This Row],[Befolyt]]</f>
        <v>#VALUE!</v>
      </c>
      <c r="B2844" t="e">
        <f>Table1[[#This Row],[ÜK]]</f>
        <v>#VALUE!</v>
      </c>
      <c r="C2844" s="3" t="e">
        <f>Table1[[#This Row],[Szla]]</f>
        <v>#VALUE!</v>
      </c>
      <c r="D2844" s="6" t="e">
        <f>Table1[[#This Row],[Kelt_hó]]</f>
        <v>#VALUE!</v>
      </c>
      <c r="E2844" t="e">
        <f>Table1[[#This Row],[Vevő]]</f>
        <v>#VALUE!</v>
      </c>
      <c r="F2844" t="e">
        <f>Table1[[#This Row],[Termékkör]]</f>
        <v>#VALUE!</v>
      </c>
      <c r="G2844" s="4" t="e">
        <f>Table1[[#This Row],[SzumElad]]</f>
        <v>#VALUE!</v>
      </c>
      <c r="H2844" s="7" t="e">
        <f>Table1[[#This Row],[Jut_%]]</f>
        <v>#VALUE!</v>
      </c>
      <c r="I2844" s="4" t="e">
        <f>Table1[[#This Row],[Jut]]</f>
        <v>#VALUE!</v>
      </c>
      <c r="J2844" s="4" t="e">
        <f>Table1[[#This Row],[Column1]]</f>
        <v>#VALUE!</v>
      </c>
    </row>
    <row r="2845" spans="1:10" hidden="1" x14ac:dyDescent="0.3">
      <c r="A2845" s="2" t="e">
        <f>Table1[[#This Row],[Befolyt]]</f>
        <v>#VALUE!</v>
      </c>
      <c r="B2845" t="e">
        <f>Table1[[#This Row],[ÜK]]</f>
        <v>#VALUE!</v>
      </c>
      <c r="C2845" s="3" t="e">
        <f>Table1[[#This Row],[Szla]]</f>
        <v>#VALUE!</v>
      </c>
      <c r="D2845" s="6" t="e">
        <f>Table1[[#This Row],[Kelt_hó]]</f>
        <v>#VALUE!</v>
      </c>
      <c r="E2845" t="e">
        <f>Table1[[#This Row],[Vevő]]</f>
        <v>#VALUE!</v>
      </c>
      <c r="F2845" t="e">
        <f>Table1[[#This Row],[Termékkör]]</f>
        <v>#VALUE!</v>
      </c>
      <c r="G2845" s="4" t="e">
        <f>Table1[[#This Row],[SzumElad]]</f>
        <v>#VALUE!</v>
      </c>
      <c r="H2845" s="7" t="e">
        <f>Table1[[#This Row],[Jut_%]]</f>
        <v>#VALUE!</v>
      </c>
      <c r="I2845" s="4" t="e">
        <f>Table1[[#This Row],[Jut]]</f>
        <v>#VALUE!</v>
      </c>
      <c r="J2845" s="4" t="e">
        <f>Table1[[#This Row],[Column1]]</f>
        <v>#VALUE!</v>
      </c>
    </row>
    <row r="2846" spans="1:10" hidden="1" x14ac:dyDescent="0.3">
      <c r="A2846" s="2" t="e">
        <f>Table1[[#This Row],[Befolyt]]</f>
        <v>#VALUE!</v>
      </c>
      <c r="B2846" t="e">
        <f>Table1[[#This Row],[ÜK]]</f>
        <v>#VALUE!</v>
      </c>
      <c r="C2846" s="3" t="e">
        <f>Table1[[#This Row],[Szla]]</f>
        <v>#VALUE!</v>
      </c>
      <c r="D2846" s="6" t="e">
        <f>Table1[[#This Row],[Kelt_hó]]</f>
        <v>#VALUE!</v>
      </c>
      <c r="E2846" t="e">
        <f>Table1[[#This Row],[Vevő]]</f>
        <v>#VALUE!</v>
      </c>
      <c r="F2846" t="e">
        <f>Table1[[#This Row],[Termékkör]]</f>
        <v>#VALUE!</v>
      </c>
      <c r="G2846" s="4" t="e">
        <f>Table1[[#This Row],[SzumElad]]</f>
        <v>#VALUE!</v>
      </c>
      <c r="H2846" s="7" t="e">
        <f>Table1[[#This Row],[Jut_%]]</f>
        <v>#VALUE!</v>
      </c>
      <c r="I2846" s="4" t="e">
        <f>Table1[[#This Row],[Jut]]</f>
        <v>#VALUE!</v>
      </c>
      <c r="J2846" s="4" t="e">
        <f>Table1[[#This Row],[Column1]]</f>
        <v>#VALUE!</v>
      </c>
    </row>
    <row r="2847" spans="1:10" hidden="1" x14ac:dyDescent="0.3">
      <c r="A2847" s="2" t="e">
        <f>Table1[[#This Row],[Befolyt]]</f>
        <v>#VALUE!</v>
      </c>
      <c r="B2847" t="e">
        <f>Table1[[#This Row],[ÜK]]</f>
        <v>#VALUE!</v>
      </c>
      <c r="C2847" s="3" t="e">
        <f>Table1[[#This Row],[Szla]]</f>
        <v>#VALUE!</v>
      </c>
      <c r="D2847" s="6" t="e">
        <f>Table1[[#This Row],[Kelt_hó]]</f>
        <v>#VALUE!</v>
      </c>
      <c r="E2847" t="e">
        <f>Table1[[#This Row],[Vevő]]</f>
        <v>#VALUE!</v>
      </c>
      <c r="F2847" t="e">
        <f>Table1[[#This Row],[Termékkör]]</f>
        <v>#VALUE!</v>
      </c>
      <c r="G2847" s="4" t="e">
        <f>Table1[[#This Row],[SzumElad]]</f>
        <v>#VALUE!</v>
      </c>
      <c r="H2847" s="7" t="e">
        <f>Table1[[#This Row],[Jut_%]]</f>
        <v>#VALUE!</v>
      </c>
      <c r="I2847" s="4" t="e">
        <f>Table1[[#This Row],[Jut]]</f>
        <v>#VALUE!</v>
      </c>
      <c r="J2847" s="4" t="e">
        <f>Table1[[#This Row],[Column1]]</f>
        <v>#VALUE!</v>
      </c>
    </row>
    <row r="2848" spans="1:10" hidden="1" x14ac:dyDescent="0.3">
      <c r="A2848" s="2" t="e">
        <f>Table1[[#This Row],[Befolyt]]</f>
        <v>#VALUE!</v>
      </c>
      <c r="B2848" t="e">
        <f>Table1[[#This Row],[ÜK]]</f>
        <v>#VALUE!</v>
      </c>
      <c r="C2848" s="3" t="e">
        <f>Table1[[#This Row],[Szla]]</f>
        <v>#VALUE!</v>
      </c>
      <c r="D2848" s="6" t="e">
        <f>Table1[[#This Row],[Kelt_hó]]</f>
        <v>#VALUE!</v>
      </c>
      <c r="E2848" t="e">
        <f>Table1[[#This Row],[Vevő]]</f>
        <v>#VALUE!</v>
      </c>
      <c r="F2848" t="e">
        <f>Table1[[#This Row],[Termékkör]]</f>
        <v>#VALUE!</v>
      </c>
      <c r="G2848" s="4" t="e">
        <f>Table1[[#This Row],[SzumElad]]</f>
        <v>#VALUE!</v>
      </c>
      <c r="H2848" s="7" t="e">
        <f>Table1[[#This Row],[Jut_%]]</f>
        <v>#VALUE!</v>
      </c>
      <c r="I2848" s="4" t="e">
        <f>Table1[[#This Row],[Jut]]</f>
        <v>#VALUE!</v>
      </c>
      <c r="J2848" s="4" t="e">
        <f>Table1[[#This Row],[Column1]]</f>
        <v>#VALUE!</v>
      </c>
    </row>
    <row r="2849" spans="1:10" hidden="1" x14ac:dyDescent="0.3">
      <c r="A2849" s="2" t="e">
        <f>Table1[[#This Row],[Befolyt]]</f>
        <v>#VALUE!</v>
      </c>
      <c r="B2849" t="e">
        <f>Table1[[#This Row],[ÜK]]</f>
        <v>#VALUE!</v>
      </c>
      <c r="C2849" s="3" t="e">
        <f>Table1[[#This Row],[Szla]]</f>
        <v>#VALUE!</v>
      </c>
      <c r="D2849" s="6" t="e">
        <f>Table1[[#This Row],[Kelt_hó]]</f>
        <v>#VALUE!</v>
      </c>
      <c r="E2849" t="e">
        <f>Table1[[#This Row],[Vevő]]</f>
        <v>#VALUE!</v>
      </c>
      <c r="F2849" t="e">
        <f>Table1[[#This Row],[Termékkör]]</f>
        <v>#VALUE!</v>
      </c>
      <c r="G2849" s="4" t="e">
        <f>Table1[[#This Row],[SzumElad]]</f>
        <v>#VALUE!</v>
      </c>
      <c r="H2849" s="7" t="e">
        <f>Table1[[#This Row],[Jut_%]]</f>
        <v>#VALUE!</v>
      </c>
      <c r="I2849" s="4" t="e">
        <f>Table1[[#This Row],[Jut]]</f>
        <v>#VALUE!</v>
      </c>
      <c r="J2849" s="4" t="e">
        <f>Table1[[#This Row],[Column1]]</f>
        <v>#VALUE!</v>
      </c>
    </row>
    <row r="2850" spans="1:10" hidden="1" x14ac:dyDescent="0.3">
      <c r="A2850" s="2" t="e">
        <f>Table1[[#This Row],[Befolyt]]</f>
        <v>#VALUE!</v>
      </c>
      <c r="B2850" t="e">
        <f>Table1[[#This Row],[ÜK]]</f>
        <v>#VALUE!</v>
      </c>
      <c r="C2850" s="3" t="e">
        <f>Table1[[#This Row],[Szla]]</f>
        <v>#VALUE!</v>
      </c>
      <c r="D2850" s="6" t="e">
        <f>Table1[[#This Row],[Kelt_hó]]</f>
        <v>#VALUE!</v>
      </c>
      <c r="E2850" t="e">
        <f>Table1[[#This Row],[Vevő]]</f>
        <v>#VALUE!</v>
      </c>
      <c r="F2850" t="e">
        <f>Table1[[#This Row],[Termékkör]]</f>
        <v>#VALUE!</v>
      </c>
      <c r="G2850" s="4" t="e">
        <f>Table1[[#This Row],[SzumElad]]</f>
        <v>#VALUE!</v>
      </c>
      <c r="H2850" s="7" t="e">
        <f>Table1[[#This Row],[Jut_%]]</f>
        <v>#VALUE!</v>
      </c>
      <c r="I2850" s="4" t="e">
        <f>Table1[[#This Row],[Jut]]</f>
        <v>#VALUE!</v>
      </c>
      <c r="J2850" s="4" t="e">
        <f>Table1[[#This Row],[Column1]]</f>
        <v>#VALUE!</v>
      </c>
    </row>
    <row r="2851" spans="1:10" hidden="1" x14ac:dyDescent="0.3">
      <c r="A2851" s="2" t="e">
        <f>Table1[[#This Row],[Befolyt]]</f>
        <v>#VALUE!</v>
      </c>
      <c r="B2851" t="e">
        <f>Table1[[#This Row],[ÜK]]</f>
        <v>#VALUE!</v>
      </c>
      <c r="C2851" s="3" t="e">
        <f>Table1[[#This Row],[Szla]]</f>
        <v>#VALUE!</v>
      </c>
      <c r="D2851" s="6" t="e">
        <f>Table1[[#This Row],[Kelt_hó]]</f>
        <v>#VALUE!</v>
      </c>
      <c r="E2851" t="e">
        <f>Table1[[#This Row],[Vevő]]</f>
        <v>#VALUE!</v>
      </c>
      <c r="F2851" t="e">
        <f>Table1[[#This Row],[Termékkör]]</f>
        <v>#VALUE!</v>
      </c>
      <c r="G2851" s="4" t="e">
        <f>Table1[[#This Row],[SzumElad]]</f>
        <v>#VALUE!</v>
      </c>
      <c r="H2851" s="7" t="e">
        <f>Table1[[#This Row],[Jut_%]]</f>
        <v>#VALUE!</v>
      </c>
      <c r="I2851" s="4" t="e">
        <f>Table1[[#This Row],[Jut]]</f>
        <v>#VALUE!</v>
      </c>
      <c r="J2851" s="4" t="e">
        <f>Table1[[#This Row],[Column1]]</f>
        <v>#VALUE!</v>
      </c>
    </row>
    <row r="2852" spans="1:10" hidden="1" x14ac:dyDescent="0.3">
      <c r="A2852" s="2" t="e">
        <f>Table1[[#This Row],[Befolyt]]</f>
        <v>#VALUE!</v>
      </c>
      <c r="B2852" t="e">
        <f>Table1[[#This Row],[ÜK]]</f>
        <v>#VALUE!</v>
      </c>
      <c r="C2852" s="3" t="e">
        <f>Table1[[#This Row],[Szla]]</f>
        <v>#VALUE!</v>
      </c>
      <c r="D2852" s="6" t="e">
        <f>Table1[[#This Row],[Kelt_hó]]</f>
        <v>#VALUE!</v>
      </c>
      <c r="E2852" t="e">
        <f>Table1[[#This Row],[Vevő]]</f>
        <v>#VALUE!</v>
      </c>
      <c r="F2852" t="e">
        <f>Table1[[#This Row],[Termékkör]]</f>
        <v>#VALUE!</v>
      </c>
      <c r="G2852" s="4" t="e">
        <f>Table1[[#This Row],[SzumElad]]</f>
        <v>#VALUE!</v>
      </c>
      <c r="H2852" s="7" t="e">
        <f>Table1[[#This Row],[Jut_%]]</f>
        <v>#VALUE!</v>
      </c>
      <c r="I2852" s="4" t="e">
        <f>Table1[[#This Row],[Jut]]</f>
        <v>#VALUE!</v>
      </c>
      <c r="J2852" s="4" t="e">
        <f>Table1[[#This Row],[Column1]]</f>
        <v>#VALUE!</v>
      </c>
    </row>
    <row r="2853" spans="1:10" hidden="1" x14ac:dyDescent="0.3">
      <c r="A2853" s="2" t="e">
        <f>Table1[[#This Row],[Befolyt]]</f>
        <v>#VALUE!</v>
      </c>
      <c r="B2853" t="e">
        <f>Table1[[#This Row],[ÜK]]</f>
        <v>#VALUE!</v>
      </c>
      <c r="C2853" s="3" t="e">
        <f>Table1[[#This Row],[Szla]]</f>
        <v>#VALUE!</v>
      </c>
      <c r="D2853" s="6" t="e">
        <f>Table1[[#This Row],[Kelt_hó]]</f>
        <v>#VALUE!</v>
      </c>
      <c r="E2853" t="e">
        <f>Table1[[#This Row],[Vevő]]</f>
        <v>#VALUE!</v>
      </c>
      <c r="F2853" t="e">
        <f>Table1[[#This Row],[Termékkör]]</f>
        <v>#VALUE!</v>
      </c>
      <c r="G2853" s="4" t="e">
        <f>Table1[[#This Row],[SzumElad]]</f>
        <v>#VALUE!</v>
      </c>
      <c r="H2853" s="7" t="e">
        <f>Table1[[#This Row],[Jut_%]]</f>
        <v>#VALUE!</v>
      </c>
      <c r="I2853" s="4" t="e">
        <f>Table1[[#This Row],[Jut]]</f>
        <v>#VALUE!</v>
      </c>
      <c r="J2853" s="4" t="e">
        <f>Table1[[#This Row],[Column1]]</f>
        <v>#VALUE!</v>
      </c>
    </row>
    <row r="2854" spans="1:10" hidden="1" x14ac:dyDescent="0.3">
      <c r="A2854" s="2" t="e">
        <f>Table1[[#This Row],[Befolyt]]</f>
        <v>#VALUE!</v>
      </c>
      <c r="B2854" t="e">
        <f>Table1[[#This Row],[ÜK]]</f>
        <v>#VALUE!</v>
      </c>
      <c r="C2854" s="3" t="e">
        <f>Table1[[#This Row],[Szla]]</f>
        <v>#VALUE!</v>
      </c>
      <c r="D2854" s="6" t="e">
        <f>Table1[[#This Row],[Kelt_hó]]</f>
        <v>#VALUE!</v>
      </c>
      <c r="E2854" t="e">
        <f>Table1[[#This Row],[Vevő]]</f>
        <v>#VALUE!</v>
      </c>
      <c r="F2854" t="e">
        <f>Table1[[#This Row],[Termékkör]]</f>
        <v>#VALUE!</v>
      </c>
      <c r="G2854" s="4" t="e">
        <f>Table1[[#This Row],[SzumElad]]</f>
        <v>#VALUE!</v>
      </c>
      <c r="H2854" s="7" t="e">
        <f>Table1[[#This Row],[Jut_%]]</f>
        <v>#VALUE!</v>
      </c>
      <c r="I2854" s="4" t="e">
        <f>Table1[[#This Row],[Jut]]</f>
        <v>#VALUE!</v>
      </c>
      <c r="J2854" s="4" t="e">
        <f>Table1[[#This Row],[Column1]]</f>
        <v>#VALUE!</v>
      </c>
    </row>
    <row r="2855" spans="1:10" hidden="1" x14ac:dyDescent="0.3">
      <c r="A2855" s="2" t="e">
        <f>Table1[[#This Row],[Befolyt]]</f>
        <v>#VALUE!</v>
      </c>
      <c r="B2855" t="e">
        <f>Table1[[#This Row],[ÜK]]</f>
        <v>#VALUE!</v>
      </c>
      <c r="C2855" s="3" t="e">
        <f>Table1[[#This Row],[Szla]]</f>
        <v>#VALUE!</v>
      </c>
      <c r="D2855" s="6" t="e">
        <f>Table1[[#This Row],[Kelt_hó]]</f>
        <v>#VALUE!</v>
      </c>
      <c r="E2855" t="e">
        <f>Table1[[#This Row],[Vevő]]</f>
        <v>#VALUE!</v>
      </c>
      <c r="F2855" t="e">
        <f>Table1[[#This Row],[Termékkör]]</f>
        <v>#VALUE!</v>
      </c>
      <c r="G2855" s="4" t="e">
        <f>Table1[[#This Row],[SzumElad]]</f>
        <v>#VALUE!</v>
      </c>
      <c r="H2855" s="7" t="e">
        <f>Table1[[#This Row],[Jut_%]]</f>
        <v>#VALUE!</v>
      </c>
      <c r="I2855" s="4" t="e">
        <f>Table1[[#This Row],[Jut]]</f>
        <v>#VALUE!</v>
      </c>
      <c r="J2855" s="4" t="e">
        <f>Table1[[#This Row],[Column1]]</f>
        <v>#VALUE!</v>
      </c>
    </row>
    <row r="2856" spans="1:10" hidden="1" x14ac:dyDescent="0.3">
      <c r="A2856" s="2" t="e">
        <f>Table1[[#This Row],[Befolyt]]</f>
        <v>#VALUE!</v>
      </c>
      <c r="B2856" t="e">
        <f>Table1[[#This Row],[ÜK]]</f>
        <v>#VALUE!</v>
      </c>
      <c r="C2856" s="3" t="e">
        <f>Table1[[#This Row],[Szla]]</f>
        <v>#VALUE!</v>
      </c>
      <c r="D2856" s="6" t="e">
        <f>Table1[[#This Row],[Kelt_hó]]</f>
        <v>#VALUE!</v>
      </c>
      <c r="E2856" t="e">
        <f>Table1[[#This Row],[Vevő]]</f>
        <v>#VALUE!</v>
      </c>
      <c r="F2856" t="e">
        <f>Table1[[#This Row],[Termékkör]]</f>
        <v>#VALUE!</v>
      </c>
      <c r="G2856" s="4" t="e">
        <f>Table1[[#This Row],[SzumElad]]</f>
        <v>#VALUE!</v>
      </c>
      <c r="H2856" s="7" t="e">
        <f>Table1[[#This Row],[Jut_%]]</f>
        <v>#VALUE!</v>
      </c>
      <c r="I2856" s="4" t="e">
        <f>Table1[[#This Row],[Jut]]</f>
        <v>#VALUE!</v>
      </c>
      <c r="J2856" s="4" t="e">
        <f>Table1[[#This Row],[Column1]]</f>
        <v>#VALUE!</v>
      </c>
    </row>
    <row r="2857" spans="1:10" hidden="1" x14ac:dyDescent="0.3">
      <c r="A2857" s="2" t="e">
        <f>Table1[[#This Row],[Befolyt]]</f>
        <v>#VALUE!</v>
      </c>
      <c r="B2857" t="e">
        <f>Table1[[#This Row],[ÜK]]</f>
        <v>#VALUE!</v>
      </c>
      <c r="C2857" s="3" t="e">
        <f>Table1[[#This Row],[Szla]]</f>
        <v>#VALUE!</v>
      </c>
      <c r="D2857" s="6" t="e">
        <f>Table1[[#This Row],[Kelt_hó]]</f>
        <v>#VALUE!</v>
      </c>
      <c r="E2857" t="e">
        <f>Table1[[#This Row],[Vevő]]</f>
        <v>#VALUE!</v>
      </c>
      <c r="F2857" t="e">
        <f>Table1[[#This Row],[Termékkör]]</f>
        <v>#VALUE!</v>
      </c>
      <c r="G2857" s="4" t="e">
        <f>Table1[[#This Row],[SzumElad]]</f>
        <v>#VALUE!</v>
      </c>
      <c r="H2857" s="7" t="e">
        <f>Table1[[#This Row],[Jut_%]]</f>
        <v>#VALUE!</v>
      </c>
      <c r="I2857" s="4" t="e">
        <f>Table1[[#This Row],[Jut]]</f>
        <v>#VALUE!</v>
      </c>
      <c r="J2857" s="4" t="e">
        <f>Table1[[#This Row],[Column1]]</f>
        <v>#VALUE!</v>
      </c>
    </row>
    <row r="2858" spans="1:10" hidden="1" x14ac:dyDescent="0.3">
      <c r="A2858" s="2" t="e">
        <f>Table1[[#This Row],[Befolyt]]</f>
        <v>#VALUE!</v>
      </c>
      <c r="B2858" t="e">
        <f>Table1[[#This Row],[ÜK]]</f>
        <v>#VALUE!</v>
      </c>
      <c r="C2858" s="3" t="e">
        <f>Table1[[#This Row],[Szla]]</f>
        <v>#VALUE!</v>
      </c>
      <c r="D2858" s="6" t="e">
        <f>Table1[[#This Row],[Kelt_hó]]</f>
        <v>#VALUE!</v>
      </c>
      <c r="E2858" t="e">
        <f>Table1[[#This Row],[Vevő]]</f>
        <v>#VALUE!</v>
      </c>
      <c r="F2858" t="e">
        <f>Table1[[#This Row],[Termékkör]]</f>
        <v>#VALUE!</v>
      </c>
      <c r="G2858" s="4" t="e">
        <f>Table1[[#This Row],[SzumElad]]</f>
        <v>#VALUE!</v>
      </c>
      <c r="H2858" s="7" t="e">
        <f>Table1[[#This Row],[Jut_%]]</f>
        <v>#VALUE!</v>
      </c>
      <c r="I2858" s="4" t="e">
        <f>Table1[[#This Row],[Jut]]</f>
        <v>#VALUE!</v>
      </c>
      <c r="J2858" s="4" t="e">
        <f>Table1[[#This Row],[Column1]]</f>
        <v>#VALUE!</v>
      </c>
    </row>
    <row r="2859" spans="1:10" hidden="1" x14ac:dyDescent="0.3">
      <c r="A2859" s="2" t="e">
        <f>Table1[[#This Row],[Befolyt]]</f>
        <v>#VALUE!</v>
      </c>
      <c r="B2859" t="e">
        <f>Table1[[#This Row],[ÜK]]</f>
        <v>#VALUE!</v>
      </c>
      <c r="C2859" s="3" t="e">
        <f>Table1[[#This Row],[Szla]]</f>
        <v>#VALUE!</v>
      </c>
      <c r="D2859" s="6" t="e">
        <f>Table1[[#This Row],[Kelt_hó]]</f>
        <v>#VALUE!</v>
      </c>
      <c r="E2859" t="e">
        <f>Table1[[#This Row],[Vevő]]</f>
        <v>#VALUE!</v>
      </c>
      <c r="F2859" t="e">
        <f>Table1[[#This Row],[Termékkör]]</f>
        <v>#VALUE!</v>
      </c>
      <c r="G2859" s="4" t="e">
        <f>Table1[[#This Row],[SzumElad]]</f>
        <v>#VALUE!</v>
      </c>
      <c r="H2859" s="7" t="e">
        <f>Table1[[#This Row],[Jut_%]]</f>
        <v>#VALUE!</v>
      </c>
      <c r="I2859" s="4" t="e">
        <f>Table1[[#This Row],[Jut]]</f>
        <v>#VALUE!</v>
      </c>
      <c r="J2859" s="4" t="e">
        <f>Table1[[#This Row],[Column1]]</f>
        <v>#VALUE!</v>
      </c>
    </row>
    <row r="2860" spans="1:10" hidden="1" x14ac:dyDescent="0.3">
      <c r="A2860" s="2" t="e">
        <f>Table1[[#This Row],[Befolyt]]</f>
        <v>#VALUE!</v>
      </c>
      <c r="B2860" t="e">
        <f>Table1[[#This Row],[ÜK]]</f>
        <v>#VALUE!</v>
      </c>
      <c r="C2860" s="3" t="e">
        <f>Table1[[#This Row],[Szla]]</f>
        <v>#VALUE!</v>
      </c>
      <c r="D2860" s="6" t="e">
        <f>Table1[[#This Row],[Kelt_hó]]</f>
        <v>#VALUE!</v>
      </c>
      <c r="E2860" t="e">
        <f>Table1[[#This Row],[Vevő]]</f>
        <v>#VALUE!</v>
      </c>
      <c r="F2860" t="e">
        <f>Table1[[#This Row],[Termékkör]]</f>
        <v>#VALUE!</v>
      </c>
      <c r="G2860" s="4" t="e">
        <f>Table1[[#This Row],[SzumElad]]</f>
        <v>#VALUE!</v>
      </c>
      <c r="H2860" s="7" t="e">
        <f>Table1[[#This Row],[Jut_%]]</f>
        <v>#VALUE!</v>
      </c>
      <c r="I2860" s="4" t="e">
        <f>Table1[[#This Row],[Jut]]</f>
        <v>#VALUE!</v>
      </c>
      <c r="J2860" s="4" t="e">
        <f>Table1[[#This Row],[Column1]]</f>
        <v>#VALUE!</v>
      </c>
    </row>
    <row r="2861" spans="1:10" hidden="1" x14ac:dyDescent="0.3">
      <c r="A2861" s="2" t="e">
        <f>Table1[[#This Row],[Befolyt]]</f>
        <v>#VALUE!</v>
      </c>
      <c r="B2861" t="e">
        <f>Table1[[#This Row],[ÜK]]</f>
        <v>#VALUE!</v>
      </c>
      <c r="C2861" s="3" t="e">
        <f>Table1[[#This Row],[Szla]]</f>
        <v>#VALUE!</v>
      </c>
      <c r="D2861" s="6" t="e">
        <f>Table1[[#This Row],[Kelt_hó]]</f>
        <v>#VALUE!</v>
      </c>
      <c r="E2861" t="e">
        <f>Table1[[#This Row],[Vevő]]</f>
        <v>#VALUE!</v>
      </c>
      <c r="F2861" t="e">
        <f>Table1[[#This Row],[Termékkör]]</f>
        <v>#VALUE!</v>
      </c>
      <c r="G2861" s="4" t="e">
        <f>Table1[[#This Row],[SzumElad]]</f>
        <v>#VALUE!</v>
      </c>
      <c r="H2861" s="7" t="e">
        <f>Table1[[#This Row],[Jut_%]]</f>
        <v>#VALUE!</v>
      </c>
      <c r="I2861" s="4" t="e">
        <f>Table1[[#This Row],[Jut]]</f>
        <v>#VALUE!</v>
      </c>
      <c r="J2861" s="4" t="e">
        <f>Table1[[#This Row],[Column1]]</f>
        <v>#VALUE!</v>
      </c>
    </row>
    <row r="2862" spans="1:10" hidden="1" x14ac:dyDescent="0.3">
      <c r="A2862" s="2" t="e">
        <f>Table1[[#This Row],[Befolyt]]</f>
        <v>#VALUE!</v>
      </c>
      <c r="B2862" t="e">
        <f>Table1[[#This Row],[ÜK]]</f>
        <v>#VALUE!</v>
      </c>
      <c r="C2862" s="3" t="e">
        <f>Table1[[#This Row],[Szla]]</f>
        <v>#VALUE!</v>
      </c>
      <c r="D2862" s="6" t="e">
        <f>Table1[[#This Row],[Kelt_hó]]</f>
        <v>#VALUE!</v>
      </c>
      <c r="E2862" t="e">
        <f>Table1[[#This Row],[Vevő]]</f>
        <v>#VALUE!</v>
      </c>
      <c r="F2862" t="e">
        <f>Table1[[#This Row],[Termékkör]]</f>
        <v>#VALUE!</v>
      </c>
      <c r="G2862" s="4" t="e">
        <f>Table1[[#This Row],[SzumElad]]</f>
        <v>#VALUE!</v>
      </c>
      <c r="H2862" s="7" t="e">
        <f>Table1[[#This Row],[Jut_%]]</f>
        <v>#VALUE!</v>
      </c>
      <c r="I2862" s="4" t="e">
        <f>Table1[[#This Row],[Jut]]</f>
        <v>#VALUE!</v>
      </c>
      <c r="J2862" s="4" t="e">
        <f>Table1[[#This Row],[Column1]]</f>
        <v>#VALUE!</v>
      </c>
    </row>
    <row r="2863" spans="1:10" hidden="1" x14ac:dyDescent="0.3">
      <c r="A2863" s="2" t="e">
        <f>Table1[[#This Row],[Befolyt]]</f>
        <v>#VALUE!</v>
      </c>
      <c r="B2863" t="e">
        <f>Table1[[#This Row],[ÜK]]</f>
        <v>#VALUE!</v>
      </c>
      <c r="C2863" s="3" t="e">
        <f>Table1[[#This Row],[Szla]]</f>
        <v>#VALUE!</v>
      </c>
      <c r="D2863" s="6" t="e">
        <f>Table1[[#This Row],[Kelt_hó]]</f>
        <v>#VALUE!</v>
      </c>
      <c r="E2863" t="e">
        <f>Table1[[#This Row],[Vevő]]</f>
        <v>#VALUE!</v>
      </c>
      <c r="F2863" t="e">
        <f>Table1[[#This Row],[Termékkör]]</f>
        <v>#VALUE!</v>
      </c>
      <c r="G2863" s="4" t="e">
        <f>Table1[[#This Row],[SzumElad]]</f>
        <v>#VALUE!</v>
      </c>
      <c r="H2863" s="7" t="e">
        <f>Table1[[#This Row],[Jut_%]]</f>
        <v>#VALUE!</v>
      </c>
      <c r="I2863" s="4" t="e">
        <f>Table1[[#This Row],[Jut]]</f>
        <v>#VALUE!</v>
      </c>
      <c r="J2863" s="4" t="e">
        <f>Table1[[#This Row],[Column1]]</f>
        <v>#VALUE!</v>
      </c>
    </row>
    <row r="2864" spans="1:10" hidden="1" x14ac:dyDescent="0.3">
      <c r="A2864" s="2" t="e">
        <f>Table1[[#This Row],[Befolyt]]</f>
        <v>#VALUE!</v>
      </c>
      <c r="B2864" t="e">
        <f>Table1[[#This Row],[ÜK]]</f>
        <v>#VALUE!</v>
      </c>
      <c r="C2864" s="3" t="e">
        <f>Table1[[#This Row],[Szla]]</f>
        <v>#VALUE!</v>
      </c>
      <c r="D2864" s="6" t="e">
        <f>Table1[[#This Row],[Kelt_hó]]</f>
        <v>#VALUE!</v>
      </c>
      <c r="E2864" t="e">
        <f>Table1[[#This Row],[Vevő]]</f>
        <v>#VALUE!</v>
      </c>
      <c r="F2864" t="e">
        <f>Table1[[#This Row],[Termékkör]]</f>
        <v>#VALUE!</v>
      </c>
      <c r="G2864" s="4" t="e">
        <f>Table1[[#This Row],[SzumElad]]</f>
        <v>#VALUE!</v>
      </c>
      <c r="H2864" s="7" t="e">
        <f>Table1[[#This Row],[Jut_%]]</f>
        <v>#VALUE!</v>
      </c>
      <c r="I2864" s="4" t="e">
        <f>Table1[[#This Row],[Jut]]</f>
        <v>#VALUE!</v>
      </c>
      <c r="J2864" s="4" t="e">
        <f>Table1[[#This Row],[Column1]]</f>
        <v>#VALUE!</v>
      </c>
    </row>
    <row r="2865" spans="1:10" hidden="1" x14ac:dyDescent="0.3">
      <c r="A2865" s="2" t="e">
        <f>Table1[[#This Row],[Befolyt]]</f>
        <v>#VALUE!</v>
      </c>
      <c r="B2865" t="e">
        <f>Table1[[#This Row],[ÜK]]</f>
        <v>#VALUE!</v>
      </c>
      <c r="C2865" s="3" t="e">
        <f>Table1[[#This Row],[Szla]]</f>
        <v>#VALUE!</v>
      </c>
      <c r="D2865" s="6" t="e">
        <f>Table1[[#This Row],[Kelt_hó]]</f>
        <v>#VALUE!</v>
      </c>
      <c r="E2865" t="e">
        <f>Table1[[#This Row],[Vevő]]</f>
        <v>#VALUE!</v>
      </c>
      <c r="F2865" t="e">
        <f>Table1[[#This Row],[Termékkör]]</f>
        <v>#VALUE!</v>
      </c>
      <c r="G2865" s="4" t="e">
        <f>Table1[[#This Row],[SzumElad]]</f>
        <v>#VALUE!</v>
      </c>
      <c r="H2865" s="7" t="e">
        <f>Table1[[#This Row],[Jut_%]]</f>
        <v>#VALUE!</v>
      </c>
      <c r="I2865" s="4" t="e">
        <f>Table1[[#This Row],[Jut]]</f>
        <v>#VALUE!</v>
      </c>
      <c r="J2865" s="4" t="e">
        <f>Table1[[#This Row],[Column1]]</f>
        <v>#VALUE!</v>
      </c>
    </row>
    <row r="2866" spans="1:10" hidden="1" x14ac:dyDescent="0.3">
      <c r="A2866" s="2" t="e">
        <f>Table1[[#This Row],[Befolyt]]</f>
        <v>#VALUE!</v>
      </c>
      <c r="B2866" t="e">
        <f>Table1[[#This Row],[ÜK]]</f>
        <v>#VALUE!</v>
      </c>
      <c r="C2866" s="3" t="e">
        <f>Table1[[#This Row],[Szla]]</f>
        <v>#VALUE!</v>
      </c>
      <c r="D2866" s="6" t="e">
        <f>Table1[[#This Row],[Kelt_hó]]</f>
        <v>#VALUE!</v>
      </c>
      <c r="E2866" t="e">
        <f>Table1[[#This Row],[Vevő]]</f>
        <v>#VALUE!</v>
      </c>
      <c r="F2866" t="e">
        <f>Table1[[#This Row],[Termékkör]]</f>
        <v>#VALUE!</v>
      </c>
      <c r="G2866" s="4" t="e">
        <f>Table1[[#This Row],[SzumElad]]</f>
        <v>#VALUE!</v>
      </c>
      <c r="H2866" s="7" t="e">
        <f>Table1[[#This Row],[Jut_%]]</f>
        <v>#VALUE!</v>
      </c>
      <c r="I2866" s="4" t="e">
        <f>Table1[[#This Row],[Jut]]</f>
        <v>#VALUE!</v>
      </c>
      <c r="J2866" s="4" t="e">
        <f>Table1[[#This Row],[Column1]]</f>
        <v>#VALUE!</v>
      </c>
    </row>
    <row r="2867" spans="1:10" hidden="1" x14ac:dyDescent="0.3">
      <c r="A2867" s="2" t="e">
        <f>Table1[[#This Row],[Befolyt]]</f>
        <v>#VALUE!</v>
      </c>
      <c r="B2867" t="e">
        <f>Table1[[#This Row],[ÜK]]</f>
        <v>#VALUE!</v>
      </c>
      <c r="C2867" s="3" t="e">
        <f>Table1[[#This Row],[Szla]]</f>
        <v>#VALUE!</v>
      </c>
      <c r="D2867" s="6" t="e">
        <f>Table1[[#This Row],[Kelt_hó]]</f>
        <v>#VALUE!</v>
      </c>
      <c r="E2867" t="e">
        <f>Table1[[#This Row],[Vevő]]</f>
        <v>#VALUE!</v>
      </c>
      <c r="F2867" t="e">
        <f>Table1[[#This Row],[Termékkör]]</f>
        <v>#VALUE!</v>
      </c>
      <c r="G2867" s="4" t="e">
        <f>Table1[[#This Row],[SzumElad]]</f>
        <v>#VALUE!</v>
      </c>
      <c r="H2867" s="7" t="e">
        <f>Table1[[#This Row],[Jut_%]]</f>
        <v>#VALUE!</v>
      </c>
      <c r="I2867" s="4" t="e">
        <f>Table1[[#This Row],[Jut]]</f>
        <v>#VALUE!</v>
      </c>
      <c r="J2867" s="4" t="e">
        <f>Table1[[#This Row],[Column1]]</f>
        <v>#VALUE!</v>
      </c>
    </row>
    <row r="2868" spans="1:10" hidden="1" x14ac:dyDescent="0.3">
      <c r="A2868" s="2" t="e">
        <f>Table1[[#This Row],[Befolyt]]</f>
        <v>#VALUE!</v>
      </c>
      <c r="B2868" t="e">
        <f>Table1[[#This Row],[ÜK]]</f>
        <v>#VALUE!</v>
      </c>
      <c r="C2868" s="3" t="e">
        <f>Table1[[#This Row],[Szla]]</f>
        <v>#VALUE!</v>
      </c>
      <c r="D2868" s="6" t="e">
        <f>Table1[[#This Row],[Kelt_hó]]</f>
        <v>#VALUE!</v>
      </c>
      <c r="E2868" t="e">
        <f>Table1[[#This Row],[Vevő]]</f>
        <v>#VALUE!</v>
      </c>
      <c r="F2868" t="e">
        <f>Table1[[#This Row],[Termékkör]]</f>
        <v>#VALUE!</v>
      </c>
      <c r="G2868" s="4" t="e">
        <f>Table1[[#This Row],[SzumElad]]</f>
        <v>#VALUE!</v>
      </c>
      <c r="H2868" s="7" t="e">
        <f>Table1[[#This Row],[Jut_%]]</f>
        <v>#VALUE!</v>
      </c>
      <c r="I2868" s="4" t="e">
        <f>Table1[[#This Row],[Jut]]</f>
        <v>#VALUE!</v>
      </c>
      <c r="J2868" s="4" t="e">
        <f>Table1[[#This Row],[Column1]]</f>
        <v>#VALUE!</v>
      </c>
    </row>
    <row r="2869" spans="1:10" hidden="1" x14ac:dyDescent="0.3">
      <c r="A2869" s="2" t="e">
        <f>Table1[[#This Row],[Befolyt]]</f>
        <v>#VALUE!</v>
      </c>
      <c r="B2869" t="e">
        <f>Table1[[#This Row],[ÜK]]</f>
        <v>#VALUE!</v>
      </c>
      <c r="C2869" s="3" t="e">
        <f>Table1[[#This Row],[Szla]]</f>
        <v>#VALUE!</v>
      </c>
      <c r="D2869" s="6" t="e">
        <f>Table1[[#This Row],[Kelt_hó]]</f>
        <v>#VALUE!</v>
      </c>
      <c r="E2869" t="e">
        <f>Table1[[#This Row],[Vevő]]</f>
        <v>#VALUE!</v>
      </c>
      <c r="F2869" t="e">
        <f>Table1[[#This Row],[Termékkör]]</f>
        <v>#VALUE!</v>
      </c>
      <c r="G2869" s="4" t="e">
        <f>Table1[[#This Row],[SzumElad]]</f>
        <v>#VALUE!</v>
      </c>
      <c r="H2869" s="7" t="e">
        <f>Table1[[#This Row],[Jut_%]]</f>
        <v>#VALUE!</v>
      </c>
      <c r="I2869" s="4" t="e">
        <f>Table1[[#This Row],[Jut]]</f>
        <v>#VALUE!</v>
      </c>
      <c r="J2869" s="4" t="e">
        <f>Table1[[#This Row],[Column1]]</f>
        <v>#VALUE!</v>
      </c>
    </row>
    <row r="2870" spans="1:10" hidden="1" x14ac:dyDescent="0.3">
      <c r="A2870" s="2" t="e">
        <f>Table1[[#This Row],[Befolyt]]</f>
        <v>#VALUE!</v>
      </c>
      <c r="B2870" t="e">
        <f>Table1[[#This Row],[ÜK]]</f>
        <v>#VALUE!</v>
      </c>
      <c r="C2870" s="3" t="e">
        <f>Table1[[#This Row],[Szla]]</f>
        <v>#VALUE!</v>
      </c>
      <c r="D2870" s="6" t="e">
        <f>Table1[[#This Row],[Kelt_hó]]</f>
        <v>#VALUE!</v>
      </c>
      <c r="E2870" t="e">
        <f>Table1[[#This Row],[Vevő]]</f>
        <v>#VALUE!</v>
      </c>
      <c r="F2870" t="e">
        <f>Table1[[#This Row],[Termékkör]]</f>
        <v>#VALUE!</v>
      </c>
      <c r="G2870" s="4" t="e">
        <f>Table1[[#This Row],[SzumElad]]</f>
        <v>#VALUE!</v>
      </c>
      <c r="H2870" s="7" t="e">
        <f>Table1[[#This Row],[Jut_%]]</f>
        <v>#VALUE!</v>
      </c>
      <c r="I2870" s="4" t="e">
        <f>Table1[[#This Row],[Jut]]</f>
        <v>#VALUE!</v>
      </c>
      <c r="J2870" s="4" t="e">
        <f>Table1[[#This Row],[Column1]]</f>
        <v>#VALUE!</v>
      </c>
    </row>
    <row r="2871" spans="1:10" hidden="1" x14ac:dyDescent="0.3">
      <c r="A2871" s="2" t="e">
        <f>Table1[[#This Row],[Befolyt]]</f>
        <v>#VALUE!</v>
      </c>
      <c r="B2871" t="e">
        <f>Table1[[#This Row],[ÜK]]</f>
        <v>#VALUE!</v>
      </c>
      <c r="C2871" s="3" t="e">
        <f>Table1[[#This Row],[Szla]]</f>
        <v>#VALUE!</v>
      </c>
      <c r="D2871" s="6" t="e">
        <f>Table1[[#This Row],[Kelt_hó]]</f>
        <v>#VALUE!</v>
      </c>
      <c r="E2871" t="e">
        <f>Table1[[#This Row],[Vevő]]</f>
        <v>#VALUE!</v>
      </c>
      <c r="F2871" t="e">
        <f>Table1[[#This Row],[Termékkör]]</f>
        <v>#VALUE!</v>
      </c>
      <c r="G2871" s="4" t="e">
        <f>Table1[[#This Row],[SzumElad]]</f>
        <v>#VALUE!</v>
      </c>
      <c r="H2871" s="7" t="e">
        <f>Table1[[#This Row],[Jut_%]]</f>
        <v>#VALUE!</v>
      </c>
      <c r="I2871" s="4" t="e">
        <f>Table1[[#This Row],[Jut]]</f>
        <v>#VALUE!</v>
      </c>
      <c r="J2871" s="4" t="e">
        <f>Table1[[#This Row],[Column1]]</f>
        <v>#VALUE!</v>
      </c>
    </row>
    <row r="2872" spans="1:10" hidden="1" x14ac:dyDescent="0.3">
      <c r="A2872" s="2" t="e">
        <f>Table1[[#This Row],[Befolyt]]</f>
        <v>#VALUE!</v>
      </c>
      <c r="B2872" t="e">
        <f>Table1[[#This Row],[ÜK]]</f>
        <v>#VALUE!</v>
      </c>
      <c r="C2872" s="3" t="e">
        <f>Table1[[#This Row],[Szla]]</f>
        <v>#VALUE!</v>
      </c>
      <c r="D2872" s="6" t="e">
        <f>Table1[[#This Row],[Kelt_hó]]</f>
        <v>#VALUE!</v>
      </c>
      <c r="E2872" t="e">
        <f>Table1[[#This Row],[Vevő]]</f>
        <v>#VALUE!</v>
      </c>
      <c r="F2872" t="e">
        <f>Table1[[#This Row],[Termékkör]]</f>
        <v>#VALUE!</v>
      </c>
      <c r="G2872" s="4" t="e">
        <f>Table1[[#This Row],[SzumElad]]</f>
        <v>#VALUE!</v>
      </c>
      <c r="H2872" s="7" t="e">
        <f>Table1[[#This Row],[Jut_%]]</f>
        <v>#VALUE!</v>
      </c>
      <c r="I2872" s="4" t="e">
        <f>Table1[[#This Row],[Jut]]</f>
        <v>#VALUE!</v>
      </c>
      <c r="J2872" s="4" t="e">
        <f>Table1[[#This Row],[Column1]]</f>
        <v>#VALUE!</v>
      </c>
    </row>
    <row r="2873" spans="1:10" hidden="1" x14ac:dyDescent="0.3">
      <c r="A2873" s="2" t="e">
        <f>Table1[[#This Row],[Befolyt]]</f>
        <v>#VALUE!</v>
      </c>
      <c r="B2873" t="e">
        <f>Table1[[#This Row],[ÜK]]</f>
        <v>#VALUE!</v>
      </c>
      <c r="C2873" s="3" t="e">
        <f>Table1[[#This Row],[Szla]]</f>
        <v>#VALUE!</v>
      </c>
      <c r="D2873" s="6" t="e">
        <f>Table1[[#This Row],[Kelt_hó]]</f>
        <v>#VALUE!</v>
      </c>
      <c r="E2873" t="e">
        <f>Table1[[#This Row],[Vevő]]</f>
        <v>#VALUE!</v>
      </c>
      <c r="F2873" t="e">
        <f>Table1[[#This Row],[Termékkör]]</f>
        <v>#VALUE!</v>
      </c>
      <c r="G2873" s="4" t="e">
        <f>Table1[[#This Row],[SzumElad]]</f>
        <v>#VALUE!</v>
      </c>
      <c r="H2873" s="7" t="e">
        <f>Table1[[#This Row],[Jut_%]]</f>
        <v>#VALUE!</v>
      </c>
      <c r="I2873" s="4" t="e">
        <f>Table1[[#This Row],[Jut]]</f>
        <v>#VALUE!</v>
      </c>
      <c r="J2873" s="4" t="e">
        <f>Table1[[#This Row],[Column1]]</f>
        <v>#VALUE!</v>
      </c>
    </row>
    <row r="2874" spans="1:10" hidden="1" x14ac:dyDescent="0.3">
      <c r="A2874" s="2" t="e">
        <f>Table1[[#This Row],[Befolyt]]</f>
        <v>#VALUE!</v>
      </c>
      <c r="B2874" t="e">
        <f>Table1[[#This Row],[ÜK]]</f>
        <v>#VALUE!</v>
      </c>
      <c r="C2874" s="3" t="e">
        <f>Table1[[#This Row],[Szla]]</f>
        <v>#VALUE!</v>
      </c>
      <c r="D2874" s="6" t="e">
        <f>Table1[[#This Row],[Kelt_hó]]</f>
        <v>#VALUE!</v>
      </c>
      <c r="E2874" t="e">
        <f>Table1[[#This Row],[Vevő]]</f>
        <v>#VALUE!</v>
      </c>
      <c r="F2874" t="e">
        <f>Table1[[#This Row],[Termékkör]]</f>
        <v>#VALUE!</v>
      </c>
      <c r="G2874" s="4" t="e">
        <f>Table1[[#This Row],[SzumElad]]</f>
        <v>#VALUE!</v>
      </c>
      <c r="H2874" s="7" t="e">
        <f>Table1[[#This Row],[Jut_%]]</f>
        <v>#VALUE!</v>
      </c>
      <c r="I2874" s="4" t="e">
        <f>Table1[[#This Row],[Jut]]</f>
        <v>#VALUE!</v>
      </c>
      <c r="J2874" s="4" t="e">
        <f>Table1[[#This Row],[Column1]]</f>
        <v>#VALUE!</v>
      </c>
    </row>
    <row r="2875" spans="1:10" hidden="1" x14ac:dyDescent="0.3">
      <c r="A2875" s="2" t="e">
        <f>Table1[[#This Row],[Befolyt]]</f>
        <v>#VALUE!</v>
      </c>
      <c r="B2875" t="e">
        <f>Table1[[#This Row],[ÜK]]</f>
        <v>#VALUE!</v>
      </c>
      <c r="C2875" s="3" t="e">
        <f>Table1[[#This Row],[Szla]]</f>
        <v>#VALUE!</v>
      </c>
      <c r="D2875" s="6" t="e">
        <f>Table1[[#This Row],[Kelt_hó]]</f>
        <v>#VALUE!</v>
      </c>
      <c r="E2875" t="e">
        <f>Table1[[#This Row],[Vevő]]</f>
        <v>#VALUE!</v>
      </c>
      <c r="F2875" t="e">
        <f>Table1[[#This Row],[Termékkör]]</f>
        <v>#VALUE!</v>
      </c>
      <c r="G2875" s="4" t="e">
        <f>Table1[[#This Row],[SzumElad]]</f>
        <v>#VALUE!</v>
      </c>
      <c r="H2875" s="7" t="e">
        <f>Table1[[#This Row],[Jut_%]]</f>
        <v>#VALUE!</v>
      </c>
      <c r="I2875" s="4" t="e">
        <f>Table1[[#This Row],[Jut]]</f>
        <v>#VALUE!</v>
      </c>
      <c r="J2875" s="4" t="e">
        <f>Table1[[#This Row],[Column1]]</f>
        <v>#VALUE!</v>
      </c>
    </row>
    <row r="2876" spans="1:10" hidden="1" x14ac:dyDescent="0.3">
      <c r="A2876" s="2" t="e">
        <f>Table1[[#This Row],[Befolyt]]</f>
        <v>#VALUE!</v>
      </c>
      <c r="B2876" t="e">
        <f>Table1[[#This Row],[ÜK]]</f>
        <v>#VALUE!</v>
      </c>
      <c r="C2876" s="3" t="e">
        <f>Table1[[#This Row],[Szla]]</f>
        <v>#VALUE!</v>
      </c>
      <c r="D2876" s="6" t="e">
        <f>Table1[[#This Row],[Kelt_hó]]</f>
        <v>#VALUE!</v>
      </c>
      <c r="E2876" t="e">
        <f>Table1[[#This Row],[Vevő]]</f>
        <v>#VALUE!</v>
      </c>
      <c r="F2876" t="e">
        <f>Table1[[#This Row],[Termékkör]]</f>
        <v>#VALUE!</v>
      </c>
      <c r="G2876" s="4" t="e">
        <f>Table1[[#This Row],[SzumElad]]</f>
        <v>#VALUE!</v>
      </c>
      <c r="H2876" s="7" t="e">
        <f>Table1[[#This Row],[Jut_%]]</f>
        <v>#VALUE!</v>
      </c>
      <c r="I2876" s="4" t="e">
        <f>Table1[[#This Row],[Jut]]</f>
        <v>#VALUE!</v>
      </c>
      <c r="J2876" s="4" t="e">
        <f>Table1[[#This Row],[Column1]]</f>
        <v>#VALUE!</v>
      </c>
    </row>
    <row r="2877" spans="1:10" hidden="1" x14ac:dyDescent="0.3">
      <c r="A2877" s="2" t="e">
        <f>Table1[[#This Row],[Befolyt]]</f>
        <v>#VALUE!</v>
      </c>
      <c r="B2877" t="e">
        <f>Table1[[#This Row],[ÜK]]</f>
        <v>#VALUE!</v>
      </c>
      <c r="C2877" s="3" t="e">
        <f>Table1[[#This Row],[Szla]]</f>
        <v>#VALUE!</v>
      </c>
      <c r="D2877" s="6" t="e">
        <f>Table1[[#This Row],[Kelt_hó]]</f>
        <v>#VALUE!</v>
      </c>
      <c r="E2877" t="e">
        <f>Table1[[#This Row],[Vevő]]</f>
        <v>#VALUE!</v>
      </c>
      <c r="F2877" t="e">
        <f>Table1[[#This Row],[Termékkör]]</f>
        <v>#VALUE!</v>
      </c>
      <c r="G2877" s="4" t="e">
        <f>Table1[[#This Row],[SzumElad]]</f>
        <v>#VALUE!</v>
      </c>
      <c r="H2877" s="7" t="e">
        <f>Table1[[#This Row],[Jut_%]]</f>
        <v>#VALUE!</v>
      </c>
      <c r="I2877" s="4" t="e">
        <f>Table1[[#This Row],[Jut]]</f>
        <v>#VALUE!</v>
      </c>
      <c r="J2877" s="4" t="e">
        <f>Table1[[#This Row],[Column1]]</f>
        <v>#VALUE!</v>
      </c>
    </row>
    <row r="2878" spans="1:10" hidden="1" x14ac:dyDescent="0.3">
      <c r="A2878" s="2" t="e">
        <f>Table1[[#This Row],[Befolyt]]</f>
        <v>#VALUE!</v>
      </c>
      <c r="B2878" t="e">
        <f>Table1[[#This Row],[ÜK]]</f>
        <v>#VALUE!</v>
      </c>
      <c r="C2878" s="3" t="e">
        <f>Table1[[#This Row],[Szla]]</f>
        <v>#VALUE!</v>
      </c>
      <c r="D2878" s="6" t="e">
        <f>Table1[[#This Row],[Kelt_hó]]</f>
        <v>#VALUE!</v>
      </c>
      <c r="E2878" t="e">
        <f>Table1[[#This Row],[Vevő]]</f>
        <v>#VALUE!</v>
      </c>
      <c r="F2878" t="e">
        <f>Table1[[#This Row],[Termékkör]]</f>
        <v>#VALUE!</v>
      </c>
      <c r="G2878" s="4" t="e">
        <f>Table1[[#This Row],[SzumElad]]</f>
        <v>#VALUE!</v>
      </c>
      <c r="H2878" s="7" t="e">
        <f>Table1[[#This Row],[Jut_%]]</f>
        <v>#VALUE!</v>
      </c>
      <c r="I2878" s="4" t="e">
        <f>Table1[[#This Row],[Jut]]</f>
        <v>#VALUE!</v>
      </c>
      <c r="J2878" s="4" t="e">
        <f>Table1[[#This Row],[Column1]]</f>
        <v>#VALUE!</v>
      </c>
    </row>
    <row r="2879" spans="1:10" hidden="1" x14ac:dyDescent="0.3">
      <c r="A2879" s="2" t="e">
        <f>Table1[[#This Row],[Befolyt]]</f>
        <v>#VALUE!</v>
      </c>
      <c r="B2879" t="e">
        <f>Table1[[#This Row],[ÜK]]</f>
        <v>#VALUE!</v>
      </c>
      <c r="C2879" s="3" t="e">
        <f>Table1[[#This Row],[Szla]]</f>
        <v>#VALUE!</v>
      </c>
      <c r="D2879" s="6" t="e">
        <f>Table1[[#This Row],[Kelt_hó]]</f>
        <v>#VALUE!</v>
      </c>
      <c r="E2879" t="e">
        <f>Table1[[#This Row],[Vevő]]</f>
        <v>#VALUE!</v>
      </c>
      <c r="F2879" t="e">
        <f>Table1[[#This Row],[Termékkör]]</f>
        <v>#VALUE!</v>
      </c>
      <c r="G2879" s="4" t="e">
        <f>Table1[[#This Row],[SzumElad]]</f>
        <v>#VALUE!</v>
      </c>
      <c r="H2879" s="7" t="e">
        <f>Table1[[#This Row],[Jut_%]]</f>
        <v>#VALUE!</v>
      </c>
      <c r="I2879" s="4" t="e">
        <f>Table1[[#This Row],[Jut]]</f>
        <v>#VALUE!</v>
      </c>
      <c r="J2879" s="4" t="e">
        <f>Table1[[#This Row],[Column1]]</f>
        <v>#VALUE!</v>
      </c>
    </row>
    <row r="2880" spans="1:10" hidden="1" x14ac:dyDescent="0.3">
      <c r="A2880" s="2" t="e">
        <f>Table1[[#This Row],[Befolyt]]</f>
        <v>#VALUE!</v>
      </c>
      <c r="B2880" t="e">
        <f>Table1[[#This Row],[ÜK]]</f>
        <v>#VALUE!</v>
      </c>
      <c r="C2880" s="3" t="e">
        <f>Table1[[#This Row],[Szla]]</f>
        <v>#VALUE!</v>
      </c>
      <c r="D2880" s="6" t="e">
        <f>Table1[[#This Row],[Kelt_hó]]</f>
        <v>#VALUE!</v>
      </c>
      <c r="E2880" t="e">
        <f>Table1[[#This Row],[Vevő]]</f>
        <v>#VALUE!</v>
      </c>
      <c r="F2880" t="e">
        <f>Table1[[#This Row],[Termékkör]]</f>
        <v>#VALUE!</v>
      </c>
      <c r="G2880" s="4" t="e">
        <f>Table1[[#This Row],[SzumElad]]</f>
        <v>#VALUE!</v>
      </c>
      <c r="H2880" s="7" t="e">
        <f>Table1[[#This Row],[Jut_%]]</f>
        <v>#VALUE!</v>
      </c>
      <c r="I2880" s="4" t="e">
        <f>Table1[[#This Row],[Jut]]</f>
        <v>#VALUE!</v>
      </c>
      <c r="J2880" s="4" t="e">
        <f>Table1[[#This Row],[Column1]]</f>
        <v>#VALUE!</v>
      </c>
    </row>
    <row r="2881" spans="1:10" hidden="1" x14ac:dyDescent="0.3">
      <c r="A2881" s="2" t="e">
        <f>Table1[[#This Row],[Befolyt]]</f>
        <v>#VALUE!</v>
      </c>
      <c r="B2881" t="e">
        <f>Table1[[#This Row],[ÜK]]</f>
        <v>#VALUE!</v>
      </c>
      <c r="C2881" s="3" t="e">
        <f>Table1[[#This Row],[Szla]]</f>
        <v>#VALUE!</v>
      </c>
      <c r="D2881" s="6" t="e">
        <f>Table1[[#This Row],[Kelt_hó]]</f>
        <v>#VALUE!</v>
      </c>
      <c r="E2881" t="e">
        <f>Table1[[#This Row],[Vevő]]</f>
        <v>#VALUE!</v>
      </c>
      <c r="F2881" t="e">
        <f>Table1[[#This Row],[Termékkör]]</f>
        <v>#VALUE!</v>
      </c>
      <c r="G2881" s="4" t="e">
        <f>Table1[[#This Row],[SzumElad]]</f>
        <v>#VALUE!</v>
      </c>
      <c r="H2881" s="7" t="e">
        <f>Table1[[#This Row],[Jut_%]]</f>
        <v>#VALUE!</v>
      </c>
      <c r="I2881" s="4" t="e">
        <f>Table1[[#This Row],[Jut]]</f>
        <v>#VALUE!</v>
      </c>
      <c r="J2881" s="4" t="e">
        <f>Table1[[#This Row],[Column1]]</f>
        <v>#VALUE!</v>
      </c>
    </row>
    <row r="2882" spans="1:10" hidden="1" x14ac:dyDescent="0.3">
      <c r="A2882" s="2" t="e">
        <f>Table1[[#This Row],[Befolyt]]</f>
        <v>#VALUE!</v>
      </c>
      <c r="B2882" t="e">
        <f>Table1[[#This Row],[ÜK]]</f>
        <v>#VALUE!</v>
      </c>
      <c r="C2882" s="3" t="e">
        <f>Table1[[#This Row],[Szla]]</f>
        <v>#VALUE!</v>
      </c>
      <c r="D2882" s="6" t="e">
        <f>Table1[[#This Row],[Kelt_hó]]</f>
        <v>#VALUE!</v>
      </c>
      <c r="E2882" t="e">
        <f>Table1[[#This Row],[Vevő]]</f>
        <v>#VALUE!</v>
      </c>
      <c r="F2882" t="e">
        <f>Table1[[#This Row],[Termékkör]]</f>
        <v>#VALUE!</v>
      </c>
      <c r="G2882" s="4" t="e">
        <f>Table1[[#This Row],[SzumElad]]</f>
        <v>#VALUE!</v>
      </c>
      <c r="H2882" s="7" t="e">
        <f>Table1[[#This Row],[Jut_%]]</f>
        <v>#VALUE!</v>
      </c>
      <c r="I2882" s="4" t="e">
        <f>Table1[[#This Row],[Jut]]</f>
        <v>#VALUE!</v>
      </c>
      <c r="J2882" s="4" t="e">
        <f>Table1[[#This Row],[Column1]]</f>
        <v>#VALUE!</v>
      </c>
    </row>
    <row r="2883" spans="1:10" hidden="1" x14ac:dyDescent="0.3">
      <c r="A2883" s="2" t="e">
        <f>Table1[[#This Row],[Befolyt]]</f>
        <v>#VALUE!</v>
      </c>
      <c r="B2883" t="e">
        <f>Table1[[#This Row],[ÜK]]</f>
        <v>#VALUE!</v>
      </c>
      <c r="C2883" s="3" t="e">
        <f>Table1[[#This Row],[Szla]]</f>
        <v>#VALUE!</v>
      </c>
      <c r="D2883" s="6" t="e">
        <f>Table1[[#This Row],[Kelt_hó]]</f>
        <v>#VALUE!</v>
      </c>
      <c r="E2883" t="e">
        <f>Table1[[#This Row],[Vevő]]</f>
        <v>#VALUE!</v>
      </c>
      <c r="F2883" t="e">
        <f>Table1[[#This Row],[Termékkör]]</f>
        <v>#VALUE!</v>
      </c>
      <c r="G2883" s="4" t="e">
        <f>Table1[[#This Row],[SzumElad]]</f>
        <v>#VALUE!</v>
      </c>
      <c r="H2883" s="7" t="e">
        <f>Table1[[#This Row],[Jut_%]]</f>
        <v>#VALUE!</v>
      </c>
      <c r="I2883" s="4" t="e">
        <f>Table1[[#This Row],[Jut]]</f>
        <v>#VALUE!</v>
      </c>
      <c r="J2883" s="4" t="e">
        <f>Table1[[#This Row],[Column1]]</f>
        <v>#VALUE!</v>
      </c>
    </row>
    <row r="2884" spans="1:10" hidden="1" x14ac:dyDescent="0.3">
      <c r="A2884" s="2" t="e">
        <f>Table1[[#This Row],[Befolyt]]</f>
        <v>#VALUE!</v>
      </c>
      <c r="B2884" t="e">
        <f>Table1[[#This Row],[ÜK]]</f>
        <v>#VALUE!</v>
      </c>
      <c r="C2884" s="3" t="e">
        <f>Table1[[#This Row],[Szla]]</f>
        <v>#VALUE!</v>
      </c>
      <c r="D2884" s="6" t="e">
        <f>Table1[[#This Row],[Kelt_hó]]</f>
        <v>#VALUE!</v>
      </c>
      <c r="E2884" t="e">
        <f>Table1[[#This Row],[Vevő]]</f>
        <v>#VALUE!</v>
      </c>
      <c r="F2884" t="e">
        <f>Table1[[#This Row],[Termékkör]]</f>
        <v>#VALUE!</v>
      </c>
      <c r="G2884" s="4" t="e">
        <f>Table1[[#This Row],[SzumElad]]</f>
        <v>#VALUE!</v>
      </c>
      <c r="H2884" s="7" t="e">
        <f>Table1[[#This Row],[Jut_%]]</f>
        <v>#VALUE!</v>
      </c>
      <c r="I2884" s="4" t="e">
        <f>Table1[[#This Row],[Jut]]</f>
        <v>#VALUE!</v>
      </c>
      <c r="J2884" s="4" t="e">
        <f>Table1[[#This Row],[Column1]]</f>
        <v>#VALUE!</v>
      </c>
    </row>
    <row r="2885" spans="1:10" hidden="1" x14ac:dyDescent="0.3">
      <c r="A2885" s="2" t="e">
        <f>Table1[[#This Row],[Befolyt]]</f>
        <v>#VALUE!</v>
      </c>
      <c r="B2885" t="e">
        <f>Table1[[#This Row],[ÜK]]</f>
        <v>#VALUE!</v>
      </c>
      <c r="C2885" s="3" t="e">
        <f>Table1[[#This Row],[Szla]]</f>
        <v>#VALUE!</v>
      </c>
      <c r="D2885" s="6" t="e">
        <f>Table1[[#This Row],[Kelt_hó]]</f>
        <v>#VALUE!</v>
      </c>
      <c r="E2885" t="e">
        <f>Table1[[#This Row],[Vevő]]</f>
        <v>#VALUE!</v>
      </c>
      <c r="F2885" t="e">
        <f>Table1[[#This Row],[Termékkör]]</f>
        <v>#VALUE!</v>
      </c>
      <c r="G2885" s="4" t="e">
        <f>Table1[[#This Row],[SzumElad]]</f>
        <v>#VALUE!</v>
      </c>
      <c r="H2885" s="7" t="e">
        <f>Table1[[#This Row],[Jut_%]]</f>
        <v>#VALUE!</v>
      </c>
      <c r="I2885" s="4" t="e">
        <f>Table1[[#This Row],[Jut]]</f>
        <v>#VALUE!</v>
      </c>
      <c r="J2885" s="4" t="e">
        <f>Table1[[#This Row],[Column1]]</f>
        <v>#VALUE!</v>
      </c>
    </row>
    <row r="2886" spans="1:10" hidden="1" x14ac:dyDescent="0.3">
      <c r="A2886" s="2" t="e">
        <f>Table1[[#This Row],[Befolyt]]</f>
        <v>#VALUE!</v>
      </c>
      <c r="B2886" t="e">
        <f>Table1[[#This Row],[ÜK]]</f>
        <v>#VALUE!</v>
      </c>
      <c r="C2886" s="3" t="e">
        <f>Table1[[#This Row],[Szla]]</f>
        <v>#VALUE!</v>
      </c>
      <c r="D2886" s="6" t="e">
        <f>Table1[[#This Row],[Kelt_hó]]</f>
        <v>#VALUE!</v>
      </c>
      <c r="E2886" t="e">
        <f>Table1[[#This Row],[Vevő]]</f>
        <v>#VALUE!</v>
      </c>
      <c r="F2886" t="e">
        <f>Table1[[#This Row],[Termékkör]]</f>
        <v>#VALUE!</v>
      </c>
      <c r="G2886" s="4" t="e">
        <f>Table1[[#This Row],[SzumElad]]</f>
        <v>#VALUE!</v>
      </c>
      <c r="H2886" s="7" t="e">
        <f>Table1[[#This Row],[Jut_%]]</f>
        <v>#VALUE!</v>
      </c>
      <c r="I2886" s="4" t="e">
        <f>Table1[[#This Row],[Jut]]</f>
        <v>#VALUE!</v>
      </c>
      <c r="J2886" s="4" t="e">
        <f>Table1[[#This Row],[Column1]]</f>
        <v>#VALUE!</v>
      </c>
    </row>
    <row r="2887" spans="1:10" hidden="1" x14ac:dyDescent="0.3">
      <c r="A2887" s="2" t="e">
        <f>Table1[[#This Row],[Befolyt]]</f>
        <v>#VALUE!</v>
      </c>
      <c r="B2887" t="e">
        <f>Table1[[#This Row],[ÜK]]</f>
        <v>#VALUE!</v>
      </c>
      <c r="C2887" s="3" t="e">
        <f>Table1[[#This Row],[Szla]]</f>
        <v>#VALUE!</v>
      </c>
      <c r="D2887" s="6" t="e">
        <f>Table1[[#This Row],[Kelt_hó]]</f>
        <v>#VALUE!</v>
      </c>
      <c r="E2887" t="e">
        <f>Table1[[#This Row],[Vevő]]</f>
        <v>#VALUE!</v>
      </c>
      <c r="F2887" t="e">
        <f>Table1[[#This Row],[Termékkör]]</f>
        <v>#VALUE!</v>
      </c>
      <c r="G2887" s="4" t="e">
        <f>Table1[[#This Row],[SzumElad]]</f>
        <v>#VALUE!</v>
      </c>
      <c r="H2887" s="7" t="e">
        <f>Table1[[#This Row],[Jut_%]]</f>
        <v>#VALUE!</v>
      </c>
      <c r="I2887" s="4" t="e">
        <f>Table1[[#This Row],[Jut]]</f>
        <v>#VALUE!</v>
      </c>
      <c r="J2887" s="4" t="e">
        <f>Table1[[#This Row],[Column1]]</f>
        <v>#VALUE!</v>
      </c>
    </row>
    <row r="2888" spans="1:10" hidden="1" x14ac:dyDescent="0.3">
      <c r="A2888" s="2" t="e">
        <f>Table1[[#This Row],[Befolyt]]</f>
        <v>#VALUE!</v>
      </c>
      <c r="B2888" t="e">
        <f>Table1[[#This Row],[ÜK]]</f>
        <v>#VALUE!</v>
      </c>
      <c r="C2888" s="3" t="e">
        <f>Table1[[#This Row],[Szla]]</f>
        <v>#VALUE!</v>
      </c>
      <c r="D2888" s="6" t="e">
        <f>Table1[[#This Row],[Kelt_hó]]</f>
        <v>#VALUE!</v>
      </c>
      <c r="E2888" t="e">
        <f>Table1[[#This Row],[Vevő]]</f>
        <v>#VALUE!</v>
      </c>
      <c r="F2888" t="e">
        <f>Table1[[#This Row],[Termékkör]]</f>
        <v>#VALUE!</v>
      </c>
      <c r="G2888" s="4" t="e">
        <f>Table1[[#This Row],[SzumElad]]</f>
        <v>#VALUE!</v>
      </c>
      <c r="H2888" s="7" t="e">
        <f>Table1[[#This Row],[Jut_%]]</f>
        <v>#VALUE!</v>
      </c>
      <c r="I2888" s="4" t="e">
        <f>Table1[[#This Row],[Jut]]</f>
        <v>#VALUE!</v>
      </c>
      <c r="J2888" s="4" t="e">
        <f>Table1[[#This Row],[Column1]]</f>
        <v>#VALUE!</v>
      </c>
    </row>
    <row r="2889" spans="1:10" hidden="1" x14ac:dyDescent="0.3">
      <c r="A2889" s="2" t="e">
        <f>Table1[[#This Row],[Befolyt]]</f>
        <v>#VALUE!</v>
      </c>
      <c r="B2889" t="e">
        <f>Table1[[#This Row],[ÜK]]</f>
        <v>#VALUE!</v>
      </c>
      <c r="C2889" s="3" t="e">
        <f>Table1[[#This Row],[Szla]]</f>
        <v>#VALUE!</v>
      </c>
      <c r="D2889" s="6" t="e">
        <f>Table1[[#This Row],[Kelt_hó]]</f>
        <v>#VALUE!</v>
      </c>
      <c r="E2889" t="e">
        <f>Table1[[#This Row],[Vevő]]</f>
        <v>#VALUE!</v>
      </c>
      <c r="F2889" t="e">
        <f>Table1[[#This Row],[Termékkör]]</f>
        <v>#VALUE!</v>
      </c>
      <c r="G2889" s="4" t="e">
        <f>Table1[[#This Row],[SzumElad]]</f>
        <v>#VALUE!</v>
      </c>
      <c r="H2889" s="7" t="e">
        <f>Table1[[#This Row],[Jut_%]]</f>
        <v>#VALUE!</v>
      </c>
      <c r="I2889" s="4" t="e">
        <f>Table1[[#This Row],[Jut]]</f>
        <v>#VALUE!</v>
      </c>
      <c r="J2889" s="4" t="e">
        <f>Table1[[#This Row],[Column1]]</f>
        <v>#VALUE!</v>
      </c>
    </row>
    <row r="2890" spans="1:10" hidden="1" x14ac:dyDescent="0.3">
      <c r="A2890" s="2" t="e">
        <f>Table1[[#This Row],[Befolyt]]</f>
        <v>#VALUE!</v>
      </c>
      <c r="B2890" t="e">
        <f>Table1[[#This Row],[ÜK]]</f>
        <v>#VALUE!</v>
      </c>
      <c r="C2890" s="3" t="e">
        <f>Table1[[#This Row],[Szla]]</f>
        <v>#VALUE!</v>
      </c>
      <c r="D2890" s="6" t="e">
        <f>Table1[[#This Row],[Kelt_hó]]</f>
        <v>#VALUE!</v>
      </c>
      <c r="E2890" t="e">
        <f>Table1[[#This Row],[Vevő]]</f>
        <v>#VALUE!</v>
      </c>
      <c r="F2890" t="e">
        <f>Table1[[#This Row],[Termékkör]]</f>
        <v>#VALUE!</v>
      </c>
      <c r="G2890" s="4" t="e">
        <f>Table1[[#This Row],[SzumElad]]</f>
        <v>#VALUE!</v>
      </c>
      <c r="H2890" s="7" t="e">
        <f>Table1[[#This Row],[Jut_%]]</f>
        <v>#VALUE!</v>
      </c>
      <c r="I2890" s="4" t="e">
        <f>Table1[[#This Row],[Jut]]</f>
        <v>#VALUE!</v>
      </c>
      <c r="J2890" s="4" t="e">
        <f>Table1[[#This Row],[Column1]]</f>
        <v>#VALUE!</v>
      </c>
    </row>
    <row r="2891" spans="1:10" hidden="1" x14ac:dyDescent="0.3">
      <c r="A2891" s="2" t="e">
        <f>Table1[[#This Row],[Befolyt]]</f>
        <v>#VALUE!</v>
      </c>
      <c r="B2891" t="e">
        <f>Table1[[#This Row],[ÜK]]</f>
        <v>#VALUE!</v>
      </c>
      <c r="C2891" s="3" t="e">
        <f>Table1[[#This Row],[Szla]]</f>
        <v>#VALUE!</v>
      </c>
      <c r="D2891" s="6" t="e">
        <f>Table1[[#This Row],[Kelt_hó]]</f>
        <v>#VALUE!</v>
      </c>
      <c r="E2891" t="e">
        <f>Table1[[#This Row],[Vevő]]</f>
        <v>#VALUE!</v>
      </c>
      <c r="F2891" t="e">
        <f>Table1[[#This Row],[Termékkör]]</f>
        <v>#VALUE!</v>
      </c>
      <c r="G2891" s="4" t="e">
        <f>Table1[[#This Row],[SzumElad]]</f>
        <v>#VALUE!</v>
      </c>
      <c r="H2891" s="7" t="e">
        <f>Table1[[#This Row],[Jut_%]]</f>
        <v>#VALUE!</v>
      </c>
      <c r="I2891" s="4" t="e">
        <f>Table1[[#This Row],[Jut]]</f>
        <v>#VALUE!</v>
      </c>
      <c r="J2891" s="4" t="e">
        <f>Table1[[#This Row],[Column1]]</f>
        <v>#VALUE!</v>
      </c>
    </row>
    <row r="2892" spans="1:10" hidden="1" x14ac:dyDescent="0.3">
      <c r="A2892" s="2" t="e">
        <f>Table1[[#This Row],[Befolyt]]</f>
        <v>#VALUE!</v>
      </c>
      <c r="B2892" t="e">
        <f>Table1[[#This Row],[ÜK]]</f>
        <v>#VALUE!</v>
      </c>
      <c r="C2892" s="3" t="e">
        <f>Table1[[#This Row],[Szla]]</f>
        <v>#VALUE!</v>
      </c>
      <c r="D2892" s="6" t="e">
        <f>Table1[[#This Row],[Kelt_hó]]</f>
        <v>#VALUE!</v>
      </c>
      <c r="E2892" t="e">
        <f>Table1[[#This Row],[Vevő]]</f>
        <v>#VALUE!</v>
      </c>
      <c r="F2892" t="e">
        <f>Table1[[#This Row],[Termékkör]]</f>
        <v>#VALUE!</v>
      </c>
      <c r="G2892" s="4" t="e">
        <f>Table1[[#This Row],[SzumElad]]</f>
        <v>#VALUE!</v>
      </c>
      <c r="H2892" s="7" t="e">
        <f>Table1[[#This Row],[Jut_%]]</f>
        <v>#VALUE!</v>
      </c>
      <c r="I2892" s="4" t="e">
        <f>Table1[[#This Row],[Jut]]</f>
        <v>#VALUE!</v>
      </c>
      <c r="J2892" s="4" t="e">
        <f>Table1[[#This Row],[Column1]]</f>
        <v>#VALUE!</v>
      </c>
    </row>
    <row r="2893" spans="1:10" hidden="1" x14ac:dyDescent="0.3">
      <c r="A2893" s="2" t="e">
        <f>Table1[[#This Row],[Befolyt]]</f>
        <v>#VALUE!</v>
      </c>
      <c r="B2893" t="e">
        <f>Table1[[#This Row],[ÜK]]</f>
        <v>#VALUE!</v>
      </c>
      <c r="C2893" s="3" t="e">
        <f>Table1[[#This Row],[Szla]]</f>
        <v>#VALUE!</v>
      </c>
      <c r="D2893" s="6" t="e">
        <f>Table1[[#This Row],[Kelt_hó]]</f>
        <v>#VALUE!</v>
      </c>
      <c r="E2893" t="e">
        <f>Table1[[#This Row],[Vevő]]</f>
        <v>#VALUE!</v>
      </c>
      <c r="F2893" t="e">
        <f>Table1[[#This Row],[Termékkör]]</f>
        <v>#VALUE!</v>
      </c>
      <c r="G2893" s="4" t="e">
        <f>Table1[[#This Row],[SzumElad]]</f>
        <v>#VALUE!</v>
      </c>
      <c r="H2893" s="7" t="e">
        <f>Table1[[#This Row],[Jut_%]]</f>
        <v>#VALUE!</v>
      </c>
      <c r="I2893" s="4" t="e">
        <f>Table1[[#This Row],[Jut]]</f>
        <v>#VALUE!</v>
      </c>
      <c r="J2893" s="4" t="e">
        <f>Table1[[#This Row],[Column1]]</f>
        <v>#VALUE!</v>
      </c>
    </row>
    <row r="2894" spans="1:10" hidden="1" x14ac:dyDescent="0.3">
      <c r="A2894" s="2" t="e">
        <f>Table1[[#This Row],[Befolyt]]</f>
        <v>#VALUE!</v>
      </c>
      <c r="B2894" t="e">
        <f>Table1[[#This Row],[ÜK]]</f>
        <v>#VALUE!</v>
      </c>
      <c r="C2894" s="3" t="e">
        <f>Table1[[#This Row],[Szla]]</f>
        <v>#VALUE!</v>
      </c>
      <c r="D2894" s="6" t="e">
        <f>Table1[[#This Row],[Kelt_hó]]</f>
        <v>#VALUE!</v>
      </c>
      <c r="E2894" t="e">
        <f>Table1[[#This Row],[Vevő]]</f>
        <v>#VALUE!</v>
      </c>
      <c r="F2894" t="e">
        <f>Table1[[#This Row],[Termékkör]]</f>
        <v>#VALUE!</v>
      </c>
      <c r="G2894" s="4" t="e">
        <f>Table1[[#This Row],[SzumElad]]</f>
        <v>#VALUE!</v>
      </c>
      <c r="H2894" s="7" t="e">
        <f>Table1[[#This Row],[Jut_%]]</f>
        <v>#VALUE!</v>
      </c>
      <c r="I2894" s="4" t="e">
        <f>Table1[[#This Row],[Jut]]</f>
        <v>#VALUE!</v>
      </c>
      <c r="J2894" s="4" t="e">
        <f>Table1[[#This Row],[Column1]]</f>
        <v>#VALUE!</v>
      </c>
    </row>
    <row r="2895" spans="1:10" hidden="1" x14ac:dyDescent="0.3">
      <c r="A2895" s="2" t="e">
        <f>Table1[[#This Row],[Befolyt]]</f>
        <v>#VALUE!</v>
      </c>
      <c r="B2895" t="e">
        <f>Table1[[#This Row],[ÜK]]</f>
        <v>#VALUE!</v>
      </c>
      <c r="C2895" s="3" t="e">
        <f>Table1[[#This Row],[Szla]]</f>
        <v>#VALUE!</v>
      </c>
      <c r="D2895" s="6" t="e">
        <f>Table1[[#This Row],[Kelt_hó]]</f>
        <v>#VALUE!</v>
      </c>
      <c r="E2895" t="e">
        <f>Table1[[#This Row],[Vevő]]</f>
        <v>#VALUE!</v>
      </c>
      <c r="F2895" t="e">
        <f>Table1[[#This Row],[Termékkör]]</f>
        <v>#VALUE!</v>
      </c>
      <c r="G2895" s="4" t="e">
        <f>Table1[[#This Row],[SzumElad]]</f>
        <v>#VALUE!</v>
      </c>
      <c r="H2895" s="7" t="e">
        <f>Table1[[#This Row],[Jut_%]]</f>
        <v>#VALUE!</v>
      </c>
      <c r="I2895" s="4" t="e">
        <f>Table1[[#This Row],[Jut]]</f>
        <v>#VALUE!</v>
      </c>
      <c r="J2895" s="4" t="e">
        <f>Table1[[#This Row],[Column1]]</f>
        <v>#VALUE!</v>
      </c>
    </row>
    <row r="2896" spans="1:10" hidden="1" x14ac:dyDescent="0.3">
      <c r="A2896" s="2" t="e">
        <f>Table1[[#This Row],[Befolyt]]</f>
        <v>#VALUE!</v>
      </c>
      <c r="B2896" t="e">
        <f>Table1[[#This Row],[ÜK]]</f>
        <v>#VALUE!</v>
      </c>
      <c r="C2896" s="3" t="e">
        <f>Table1[[#This Row],[Szla]]</f>
        <v>#VALUE!</v>
      </c>
      <c r="D2896" s="6" t="e">
        <f>Table1[[#This Row],[Kelt_hó]]</f>
        <v>#VALUE!</v>
      </c>
      <c r="E2896" t="e">
        <f>Table1[[#This Row],[Vevő]]</f>
        <v>#VALUE!</v>
      </c>
      <c r="F2896" t="e">
        <f>Table1[[#This Row],[Termékkör]]</f>
        <v>#VALUE!</v>
      </c>
      <c r="G2896" s="4" t="e">
        <f>Table1[[#This Row],[SzumElad]]</f>
        <v>#VALUE!</v>
      </c>
      <c r="H2896" s="7" t="e">
        <f>Table1[[#This Row],[Jut_%]]</f>
        <v>#VALUE!</v>
      </c>
      <c r="I2896" s="4" t="e">
        <f>Table1[[#This Row],[Jut]]</f>
        <v>#VALUE!</v>
      </c>
      <c r="J2896" s="4" t="e">
        <f>Table1[[#This Row],[Column1]]</f>
        <v>#VALUE!</v>
      </c>
    </row>
    <row r="2897" spans="1:10" hidden="1" x14ac:dyDescent="0.3">
      <c r="A2897" s="2" t="e">
        <f>Table1[[#This Row],[Befolyt]]</f>
        <v>#VALUE!</v>
      </c>
      <c r="B2897" t="e">
        <f>Table1[[#This Row],[ÜK]]</f>
        <v>#VALUE!</v>
      </c>
      <c r="C2897" s="3" t="e">
        <f>Table1[[#This Row],[Szla]]</f>
        <v>#VALUE!</v>
      </c>
      <c r="D2897" s="6" t="e">
        <f>Table1[[#This Row],[Kelt_hó]]</f>
        <v>#VALUE!</v>
      </c>
      <c r="E2897" t="e">
        <f>Table1[[#This Row],[Vevő]]</f>
        <v>#VALUE!</v>
      </c>
      <c r="F2897" t="e">
        <f>Table1[[#This Row],[Termékkör]]</f>
        <v>#VALUE!</v>
      </c>
      <c r="G2897" s="4" t="e">
        <f>Table1[[#This Row],[SzumElad]]</f>
        <v>#VALUE!</v>
      </c>
      <c r="H2897" s="7" t="e">
        <f>Table1[[#This Row],[Jut_%]]</f>
        <v>#VALUE!</v>
      </c>
      <c r="I2897" s="4" t="e">
        <f>Table1[[#This Row],[Jut]]</f>
        <v>#VALUE!</v>
      </c>
      <c r="J2897" s="4" t="e">
        <f>Table1[[#This Row],[Column1]]</f>
        <v>#VALUE!</v>
      </c>
    </row>
    <row r="2898" spans="1:10" hidden="1" x14ac:dyDescent="0.3">
      <c r="A2898" s="2" t="e">
        <f>Table1[[#This Row],[Befolyt]]</f>
        <v>#VALUE!</v>
      </c>
      <c r="B2898" t="e">
        <f>Table1[[#This Row],[ÜK]]</f>
        <v>#VALUE!</v>
      </c>
      <c r="C2898" s="3" t="e">
        <f>Table1[[#This Row],[Szla]]</f>
        <v>#VALUE!</v>
      </c>
      <c r="D2898" s="6" t="e">
        <f>Table1[[#This Row],[Kelt_hó]]</f>
        <v>#VALUE!</v>
      </c>
      <c r="E2898" t="e">
        <f>Table1[[#This Row],[Vevő]]</f>
        <v>#VALUE!</v>
      </c>
      <c r="F2898" t="e">
        <f>Table1[[#This Row],[Termékkör]]</f>
        <v>#VALUE!</v>
      </c>
      <c r="G2898" s="4" t="e">
        <f>Table1[[#This Row],[SzumElad]]</f>
        <v>#VALUE!</v>
      </c>
      <c r="H2898" s="7" t="e">
        <f>Table1[[#This Row],[Jut_%]]</f>
        <v>#VALUE!</v>
      </c>
      <c r="I2898" s="4" t="e">
        <f>Table1[[#This Row],[Jut]]</f>
        <v>#VALUE!</v>
      </c>
      <c r="J2898" s="4" t="e">
        <f>Table1[[#This Row],[Column1]]</f>
        <v>#VALUE!</v>
      </c>
    </row>
    <row r="2899" spans="1:10" hidden="1" x14ac:dyDescent="0.3">
      <c r="A2899" s="2" t="e">
        <f>Table1[[#This Row],[Befolyt]]</f>
        <v>#VALUE!</v>
      </c>
      <c r="B2899" t="e">
        <f>Table1[[#This Row],[ÜK]]</f>
        <v>#VALUE!</v>
      </c>
      <c r="C2899" s="3" t="e">
        <f>Table1[[#This Row],[Szla]]</f>
        <v>#VALUE!</v>
      </c>
      <c r="D2899" s="6" t="e">
        <f>Table1[[#This Row],[Kelt_hó]]</f>
        <v>#VALUE!</v>
      </c>
      <c r="E2899" t="e">
        <f>Table1[[#This Row],[Vevő]]</f>
        <v>#VALUE!</v>
      </c>
      <c r="F2899" t="e">
        <f>Table1[[#This Row],[Termékkör]]</f>
        <v>#VALUE!</v>
      </c>
      <c r="G2899" s="4" t="e">
        <f>Table1[[#This Row],[SzumElad]]</f>
        <v>#VALUE!</v>
      </c>
      <c r="H2899" s="7" t="e">
        <f>Table1[[#This Row],[Jut_%]]</f>
        <v>#VALUE!</v>
      </c>
      <c r="I2899" s="4" t="e">
        <f>Table1[[#This Row],[Jut]]</f>
        <v>#VALUE!</v>
      </c>
      <c r="J2899" s="4" t="e">
        <f>Table1[[#This Row],[Column1]]</f>
        <v>#VALUE!</v>
      </c>
    </row>
    <row r="2900" spans="1:10" hidden="1" x14ac:dyDescent="0.3">
      <c r="A2900" s="2" t="e">
        <f>Table1[[#This Row],[Befolyt]]</f>
        <v>#VALUE!</v>
      </c>
      <c r="B2900" t="e">
        <f>Table1[[#This Row],[ÜK]]</f>
        <v>#VALUE!</v>
      </c>
      <c r="C2900" s="3" t="e">
        <f>Table1[[#This Row],[Szla]]</f>
        <v>#VALUE!</v>
      </c>
      <c r="D2900" s="6" t="e">
        <f>Table1[[#This Row],[Kelt_hó]]</f>
        <v>#VALUE!</v>
      </c>
      <c r="E2900" t="e">
        <f>Table1[[#This Row],[Vevő]]</f>
        <v>#VALUE!</v>
      </c>
      <c r="F2900" t="e">
        <f>Table1[[#This Row],[Termékkör]]</f>
        <v>#VALUE!</v>
      </c>
      <c r="G2900" s="4" t="e">
        <f>Table1[[#This Row],[SzumElad]]</f>
        <v>#VALUE!</v>
      </c>
      <c r="H2900" s="7" t="e">
        <f>Table1[[#This Row],[Jut_%]]</f>
        <v>#VALUE!</v>
      </c>
      <c r="I2900" s="4" t="e">
        <f>Table1[[#This Row],[Jut]]</f>
        <v>#VALUE!</v>
      </c>
      <c r="J2900" s="4" t="e">
        <f>Table1[[#This Row],[Column1]]</f>
        <v>#VALUE!</v>
      </c>
    </row>
    <row r="2901" spans="1:10" hidden="1" x14ac:dyDescent="0.3">
      <c r="A2901" s="2" t="e">
        <f>Table1[[#This Row],[Befolyt]]</f>
        <v>#VALUE!</v>
      </c>
      <c r="B2901" t="e">
        <f>Table1[[#This Row],[ÜK]]</f>
        <v>#VALUE!</v>
      </c>
      <c r="C2901" s="3" t="e">
        <f>Table1[[#This Row],[Szla]]</f>
        <v>#VALUE!</v>
      </c>
      <c r="D2901" s="6" t="e">
        <f>Table1[[#This Row],[Kelt_hó]]</f>
        <v>#VALUE!</v>
      </c>
      <c r="E2901" t="e">
        <f>Table1[[#This Row],[Vevő]]</f>
        <v>#VALUE!</v>
      </c>
      <c r="F2901" t="e">
        <f>Table1[[#This Row],[Termékkör]]</f>
        <v>#VALUE!</v>
      </c>
      <c r="G2901" s="4" t="e">
        <f>Table1[[#This Row],[SzumElad]]</f>
        <v>#VALUE!</v>
      </c>
      <c r="H2901" s="7" t="e">
        <f>Table1[[#This Row],[Jut_%]]</f>
        <v>#VALUE!</v>
      </c>
      <c r="I2901" s="4" t="e">
        <f>Table1[[#This Row],[Jut]]</f>
        <v>#VALUE!</v>
      </c>
      <c r="J2901" s="4" t="e">
        <f>Table1[[#This Row],[Column1]]</f>
        <v>#VALUE!</v>
      </c>
    </row>
    <row r="2902" spans="1:10" hidden="1" x14ac:dyDescent="0.3">
      <c r="A2902" s="2" t="e">
        <f>Table1[[#This Row],[Befolyt]]</f>
        <v>#VALUE!</v>
      </c>
      <c r="B2902" t="e">
        <f>Table1[[#This Row],[ÜK]]</f>
        <v>#VALUE!</v>
      </c>
      <c r="C2902" s="3" t="e">
        <f>Table1[[#This Row],[Szla]]</f>
        <v>#VALUE!</v>
      </c>
      <c r="D2902" s="6" t="e">
        <f>Table1[[#This Row],[Kelt_hó]]</f>
        <v>#VALUE!</v>
      </c>
      <c r="E2902" t="e">
        <f>Table1[[#This Row],[Vevő]]</f>
        <v>#VALUE!</v>
      </c>
      <c r="F2902" t="e">
        <f>Table1[[#This Row],[Termékkör]]</f>
        <v>#VALUE!</v>
      </c>
      <c r="G2902" s="4" t="e">
        <f>Table1[[#This Row],[SzumElad]]</f>
        <v>#VALUE!</v>
      </c>
      <c r="H2902" s="7" t="e">
        <f>Table1[[#This Row],[Jut_%]]</f>
        <v>#VALUE!</v>
      </c>
      <c r="I2902" s="4" t="e">
        <f>Table1[[#This Row],[Jut]]</f>
        <v>#VALUE!</v>
      </c>
      <c r="J2902" s="4" t="e">
        <f>Table1[[#This Row],[Column1]]</f>
        <v>#VALUE!</v>
      </c>
    </row>
    <row r="2903" spans="1:10" hidden="1" x14ac:dyDescent="0.3">
      <c r="A2903" s="2" t="e">
        <f>Table1[[#This Row],[Befolyt]]</f>
        <v>#VALUE!</v>
      </c>
      <c r="B2903" t="e">
        <f>Table1[[#This Row],[ÜK]]</f>
        <v>#VALUE!</v>
      </c>
      <c r="C2903" s="3" t="e">
        <f>Table1[[#This Row],[Szla]]</f>
        <v>#VALUE!</v>
      </c>
      <c r="D2903" s="6" t="e">
        <f>Table1[[#This Row],[Kelt_hó]]</f>
        <v>#VALUE!</v>
      </c>
      <c r="E2903" t="e">
        <f>Table1[[#This Row],[Vevő]]</f>
        <v>#VALUE!</v>
      </c>
      <c r="F2903" t="e">
        <f>Table1[[#This Row],[Termékkör]]</f>
        <v>#VALUE!</v>
      </c>
      <c r="G2903" s="4" t="e">
        <f>Table1[[#This Row],[SzumElad]]</f>
        <v>#VALUE!</v>
      </c>
      <c r="H2903" s="7" t="e">
        <f>Table1[[#This Row],[Jut_%]]</f>
        <v>#VALUE!</v>
      </c>
      <c r="I2903" s="4" t="e">
        <f>Table1[[#This Row],[Jut]]</f>
        <v>#VALUE!</v>
      </c>
      <c r="J2903" s="4" t="e">
        <f>Table1[[#This Row],[Column1]]</f>
        <v>#VALUE!</v>
      </c>
    </row>
    <row r="2904" spans="1:10" hidden="1" x14ac:dyDescent="0.3">
      <c r="A2904" s="2" t="e">
        <f>Table1[[#This Row],[Befolyt]]</f>
        <v>#VALUE!</v>
      </c>
      <c r="B2904" t="e">
        <f>Table1[[#This Row],[ÜK]]</f>
        <v>#VALUE!</v>
      </c>
      <c r="C2904" s="3" t="e">
        <f>Table1[[#This Row],[Szla]]</f>
        <v>#VALUE!</v>
      </c>
      <c r="D2904" s="6" t="e">
        <f>Table1[[#This Row],[Kelt_hó]]</f>
        <v>#VALUE!</v>
      </c>
      <c r="E2904" t="e">
        <f>Table1[[#This Row],[Vevő]]</f>
        <v>#VALUE!</v>
      </c>
      <c r="F2904" t="e">
        <f>Table1[[#This Row],[Termékkör]]</f>
        <v>#VALUE!</v>
      </c>
      <c r="G2904" s="4" t="e">
        <f>Table1[[#This Row],[SzumElad]]</f>
        <v>#VALUE!</v>
      </c>
      <c r="H2904" s="7" t="e">
        <f>Table1[[#This Row],[Jut_%]]</f>
        <v>#VALUE!</v>
      </c>
      <c r="I2904" s="4" t="e">
        <f>Table1[[#This Row],[Jut]]</f>
        <v>#VALUE!</v>
      </c>
      <c r="J2904" s="4" t="e">
        <f>Table1[[#This Row],[Column1]]</f>
        <v>#VALUE!</v>
      </c>
    </row>
    <row r="2905" spans="1:10" hidden="1" x14ac:dyDescent="0.3">
      <c r="A2905" s="2" t="e">
        <f>Table1[[#This Row],[Befolyt]]</f>
        <v>#VALUE!</v>
      </c>
      <c r="B2905" t="e">
        <f>Table1[[#This Row],[ÜK]]</f>
        <v>#VALUE!</v>
      </c>
      <c r="C2905" s="3" t="e">
        <f>Table1[[#This Row],[Szla]]</f>
        <v>#VALUE!</v>
      </c>
      <c r="D2905" s="6" t="e">
        <f>Table1[[#This Row],[Kelt_hó]]</f>
        <v>#VALUE!</v>
      </c>
      <c r="E2905" t="e">
        <f>Table1[[#This Row],[Vevő]]</f>
        <v>#VALUE!</v>
      </c>
      <c r="F2905" t="e">
        <f>Table1[[#This Row],[Termékkör]]</f>
        <v>#VALUE!</v>
      </c>
      <c r="G2905" s="4" t="e">
        <f>Table1[[#This Row],[SzumElad]]</f>
        <v>#VALUE!</v>
      </c>
      <c r="H2905" s="7" t="e">
        <f>Table1[[#This Row],[Jut_%]]</f>
        <v>#VALUE!</v>
      </c>
      <c r="I2905" s="4" t="e">
        <f>Table1[[#This Row],[Jut]]</f>
        <v>#VALUE!</v>
      </c>
      <c r="J2905" s="4" t="e">
        <f>Table1[[#This Row],[Column1]]</f>
        <v>#VALUE!</v>
      </c>
    </row>
    <row r="2906" spans="1:10" hidden="1" x14ac:dyDescent="0.3">
      <c r="A2906" s="2" t="e">
        <f>Table1[[#This Row],[Befolyt]]</f>
        <v>#VALUE!</v>
      </c>
      <c r="B2906" t="e">
        <f>Table1[[#This Row],[ÜK]]</f>
        <v>#VALUE!</v>
      </c>
      <c r="C2906" s="3" t="e">
        <f>Table1[[#This Row],[Szla]]</f>
        <v>#VALUE!</v>
      </c>
      <c r="D2906" s="6" t="e">
        <f>Table1[[#This Row],[Kelt_hó]]</f>
        <v>#VALUE!</v>
      </c>
      <c r="E2906" t="e">
        <f>Table1[[#This Row],[Vevő]]</f>
        <v>#VALUE!</v>
      </c>
      <c r="F2906" t="e">
        <f>Table1[[#This Row],[Termékkör]]</f>
        <v>#VALUE!</v>
      </c>
      <c r="G2906" s="4" t="e">
        <f>Table1[[#This Row],[SzumElad]]</f>
        <v>#VALUE!</v>
      </c>
      <c r="H2906" s="7" t="e">
        <f>Table1[[#This Row],[Jut_%]]</f>
        <v>#VALUE!</v>
      </c>
      <c r="I2906" s="4" t="e">
        <f>Table1[[#This Row],[Jut]]</f>
        <v>#VALUE!</v>
      </c>
      <c r="J2906" s="4" t="e">
        <f>Table1[[#This Row],[Column1]]</f>
        <v>#VALUE!</v>
      </c>
    </row>
    <row r="2907" spans="1:10" hidden="1" x14ac:dyDescent="0.3">
      <c r="A2907" s="2" t="e">
        <f>Table1[[#This Row],[Befolyt]]</f>
        <v>#VALUE!</v>
      </c>
      <c r="B2907" t="e">
        <f>Table1[[#This Row],[ÜK]]</f>
        <v>#VALUE!</v>
      </c>
      <c r="C2907" s="3" t="e">
        <f>Table1[[#This Row],[Szla]]</f>
        <v>#VALUE!</v>
      </c>
      <c r="D2907" s="6" t="e">
        <f>Table1[[#This Row],[Kelt_hó]]</f>
        <v>#VALUE!</v>
      </c>
      <c r="E2907" t="e">
        <f>Table1[[#This Row],[Vevő]]</f>
        <v>#VALUE!</v>
      </c>
      <c r="F2907" t="e">
        <f>Table1[[#This Row],[Termékkör]]</f>
        <v>#VALUE!</v>
      </c>
      <c r="G2907" s="4" t="e">
        <f>Table1[[#This Row],[SzumElad]]</f>
        <v>#VALUE!</v>
      </c>
      <c r="H2907" s="7" t="e">
        <f>Table1[[#This Row],[Jut_%]]</f>
        <v>#VALUE!</v>
      </c>
      <c r="I2907" s="4" t="e">
        <f>Table1[[#This Row],[Jut]]</f>
        <v>#VALUE!</v>
      </c>
      <c r="J2907" s="4" t="e">
        <f>Table1[[#This Row],[Column1]]</f>
        <v>#VALUE!</v>
      </c>
    </row>
    <row r="2908" spans="1:10" hidden="1" x14ac:dyDescent="0.3">
      <c r="A2908" s="2" t="e">
        <f>Table1[[#This Row],[Befolyt]]</f>
        <v>#VALUE!</v>
      </c>
      <c r="B2908" t="e">
        <f>Table1[[#This Row],[ÜK]]</f>
        <v>#VALUE!</v>
      </c>
      <c r="C2908" s="3" t="e">
        <f>Table1[[#This Row],[Szla]]</f>
        <v>#VALUE!</v>
      </c>
      <c r="D2908" s="6" t="e">
        <f>Table1[[#This Row],[Kelt_hó]]</f>
        <v>#VALUE!</v>
      </c>
      <c r="E2908" t="e">
        <f>Table1[[#This Row],[Vevő]]</f>
        <v>#VALUE!</v>
      </c>
      <c r="F2908" t="e">
        <f>Table1[[#This Row],[Termékkör]]</f>
        <v>#VALUE!</v>
      </c>
      <c r="G2908" s="4" t="e">
        <f>Table1[[#This Row],[SzumElad]]</f>
        <v>#VALUE!</v>
      </c>
      <c r="H2908" s="7" t="e">
        <f>Table1[[#This Row],[Jut_%]]</f>
        <v>#VALUE!</v>
      </c>
      <c r="I2908" s="4" t="e">
        <f>Table1[[#This Row],[Jut]]</f>
        <v>#VALUE!</v>
      </c>
      <c r="J2908" s="4" t="e">
        <f>Table1[[#This Row],[Column1]]</f>
        <v>#VALUE!</v>
      </c>
    </row>
    <row r="2909" spans="1:10" hidden="1" x14ac:dyDescent="0.3">
      <c r="A2909" s="2" t="e">
        <f>Table1[[#This Row],[Befolyt]]</f>
        <v>#VALUE!</v>
      </c>
      <c r="B2909" t="e">
        <f>Table1[[#This Row],[ÜK]]</f>
        <v>#VALUE!</v>
      </c>
      <c r="C2909" s="3" t="e">
        <f>Table1[[#This Row],[Szla]]</f>
        <v>#VALUE!</v>
      </c>
      <c r="D2909" s="6" t="e">
        <f>Table1[[#This Row],[Kelt_hó]]</f>
        <v>#VALUE!</v>
      </c>
      <c r="E2909" t="e">
        <f>Table1[[#This Row],[Vevő]]</f>
        <v>#VALUE!</v>
      </c>
      <c r="F2909" t="e">
        <f>Table1[[#This Row],[Termékkör]]</f>
        <v>#VALUE!</v>
      </c>
      <c r="G2909" s="4" t="e">
        <f>Table1[[#This Row],[SzumElad]]</f>
        <v>#VALUE!</v>
      </c>
      <c r="H2909" s="7" t="e">
        <f>Table1[[#This Row],[Jut_%]]</f>
        <v>#VALUE!</v>
      </c>
      <c r="I2909" s="4" t="e">
        <f>Table1[[#This Row],[Jut]]</f>
        <v>#VALUE!</v>
      </c>
      <c r="J2909" s="4" t="e">
        <f>Table1[[#This Row],[Column1]]</f>
        <v>#VALUE!</v>
      </c>
    </row>
    <row r="2910" spans="1:10" hidden="1" x14ac:dyDescent="0.3">
      <c r="A2910" s="2" t="e">
        <f>Table1[[#This Row],[Befolyt]]</f>
        <v>#VALUE!</v>
      </c>
      <c r="B2910" t="e">
        <f>Table1[[#This Row],[ÜK]]</f>
        <v>#VALUE!</v>
      </c>
      <c r="C2910" s="3" t="e">
        <f>Table1[[#This Row],[Szla]]</f>
        <v>#VALUE!</v>
      </c>
      <c r="D2910" s="6" t="e">
        <f>Table1[[#This Row],[Kelt_hó]]</f>
        <v>#VALUE!</v>
      </c>
      <c r="E2910" t="e">
        <f>Table1[[#This Row],[Vevő]]</f>
        <v>#VALUE!</v>
      </c>
      <c r="F2910" t="e">
        <f>Table1[[#This Row],[Termékkör]]</f>
        <v>#VALUE!</v>
      </c>
      <c r="G2910" s="4" t="e">
        <f>Table1[[#This Row],[SzumElad]]</f>
        <v>#VALUE!</v>
      </c>
      <c r="H2910" s="7" t="e">
        <f>Table1[[#This Row],[Jut_%]]</f>
        <v>#VALUE!</v>
      </c>
      <c r="I2910" s="4" t="e">
        <f>Table1[[#This Row],[Jut]]</f>
        <v>#VALUE!</v>
      </c>
      <c r="J2910" s="4" t="e">
        <f>Table1[[#This Row],[Column1]]</f>
        <v>#VALUE!</v>
      </c>
    </row>
    <row r="2911" spans="1:10" hidden="1" x14ac:dyDescent="0.3">
      <c r="A2911" s="2" t="e">
        <f>Table1[[#This Row],[Befolyt]]</f>
        <v>#VALUE!</v>
      </c>
      <c r="B2911" t="e">
        <f>Table1[[#This Row],[ÜK]]</f>
        <v>#VALUE!</v>
      </c>
      <c r="C2911" s="3" t="e">
        <f>Table1[[#This Row],[Szla]]</f>
        <v>#VALUE!</v>
      </c>
      <c r="D2911" s="6" t="e">
        <f>Table1[[#This Row],[Kelt_hó]]</f>
        <v>#VALUE!</v>
      </c>
      <c r="E2911" t="e">
        <f>Table1[[#This Row],[Vevő]]</f>
        <v>#VALUE!</v>
      </c>
      <c r="F2911" t="e">
        <f>Table1[[#This Row],[Termékkör]]</f>
        <v>#VALUE!</v>
      </c>
      <c r="G2911" s="4" t="e">
        <f>Table1[[#This Row],[SzumElad]]</f>
        <v>#VALUE!</v>
      </c>
      <c r="H2911" s="7" t="e">
        <f>Table1[[#This Row],[Jut_%]]</f>
        <v>#VALUE!</v>
      </c>
      <c r="I2911" s="4" t="e">
        <f>Table1[[#This Row],[Jut]]</f>
        <v>#VALUE!</v>
      </c>
      <c r="J2911" s="4" t="e">
        <f>Table1[[#This Row],[Column1]]</f>
        <v>#VALUE!</v>
      </c>
    </row>
    <row r="2912" spans="1:10" hidden="1" x14ac:dyDescent="0.3">
      <c r="A2912" s="2" t="e">
        <f>Table1[[#This Row],[Befolyt]]</f>
        <v>#VALUE!</v>
      </c>
      <c r="B2912" t="e">
        <f>Table1[[#This Row],[ÜK]]</f>
        <v>#VALUE!</v>
      </c>
      <c r="C2912" s="3" t="e">
        <f>Table1[[#This Row],[Szla]]</f>
        <v>#VALUE!</v>
      </c>
      <c r="D2912" s="6" t="e">
        <f>Table1[[#This Row],[Kelt_hó]]</f>
        <v>#VALUE!</v>
      </c>
      <c r="E2912" t="e">
        <f>Table1[[#This Row],[Vevő]]</f>
        <v>#VALUE!</v>
      </c>
      <c r="F2912" t="e">
        <f>Table1[[#This Row],[Termékkör]]</f>
        <v>#VALUE!</v>
      </c>
      <c r="G2912" s="4" t="e">
        <f>Table1[[#This Row],[SzumElad]]</f>
        <v>#VALUE!</v>
      </c>
      <c r="H2912" s="7" t="e">
        <f>Table1[[#This Row],[Jut_%]]</f>
        <v>#VALUE!</v>
      </c>
      <c r="I2912" s="4" t="e">
        <f>Table1[[#This Row],[Jut]]</f>
        <v>#VALUE!</v>
      </c>
      <c r="J2912" s="4" t="e">
        <f>Table1[[#This Row],[Column1]]</f>
        <v>#VALUE!</v>
      </c>
    </row>
    <row r="2913" spans="1:10" hidden="1" x14ac:dyDescent="0.3">
      <c r="A2913" s="2" t="e">
        <f>Table1[[#This Row],[Befolyt]]</f>
        <v>#VALUE!</v>
      </c>
      <c r="B2913" t="e">
        <f>Table1[[#This Row],[ÜK]]</f>
        <v>#VALUE!</v>
      </c>
      <c r="C2913" s="3" t="e">
        <f>Table1[[#This Row],[Szla]]</f>
        <v>#VALUE!</v>
      </c>
      <c r="D2913" s="6" t="e">
        <f>Table1[[#This Row],[Kelt_hó]]</f>
        <v>#VALUE!</v>
      </c>
      <c r="E2913" t="e">
        <f>Table1[[#This Row],[Vevő]]</f>
        <v>#VALUE!</v>
      </c>
      <c r="F2913" t="e">
        <f>Table1[[#This Row],[Termékkör]]</f>
        <v>#VALUE!</v>
      </c>
      <c r="G2913" s="4" t="e">
        <f>Table1[[#This Row],[SzumElad]]</f>
        <v>#VALUE!</v>
      </c>
      <c r="H2913" s="7" t="e">
        <f>Table1[[#This Row],[Jut_%]]</f>
        <v>#VALUE!</v>
      </c>
      <c r="I2913" s="4" t="e">
        <f>Table1[[#This Row],[Jut]]</f>
        <v>#VALUE!</v>
      </c>
      <c r="J2913" s="4" t="e">
        <f>Table1[[#This Row],[Column1]]</f>
        <v>#VALUE!</v>
      </c>
    </row>
    <row r="2914" spans="1:10" hidden="1" x14ac:dyDescent="0.3">
      <c r="A2914" s="2" t="e">
        <f>Table1[[#This Row],[Befolyt]]</f>
        <v>#VALUE!</v>
      </c>
      <c r="B2914" t="e">
        <f>Table1[[#This Row],[ÜK]]</f>
        <v>#VALUE!</v>
      </c>
      <c r="C2914" s="3" t="e">
        <f>Table1[[#This Row],[Szla]]</f>
        <v>#VALUE!</v>
      </c>
      <c r="D2914" s="6" t="e">
        <f>Table1[[#This Row],[Kelt_hó]]</f>
        <v>#VALUE!</v>
      </c>
      <c r="E2914" t="e">
        <f>Table1[[#This Row],[Vevő]]</f>
        <v>#VALUE!</v>
      </c>
      <c r="F2914" t="e">
        <f>Table1[[#This Row],[Termékkör]]</f>
        <v>#VALUE!</v>
      </c>
      <c r="G2914" s="4" t="e">
        <f>Table1[[#This Row],[SzumElad]]</f>
        <v>#VALUE!</v>
      </c>
      <c r="H2914" s="7" t="e">
        <f>Table1[[#This Row],[Jut_%]]</f>
        <v>#VALUE!</v>
      </c>
      <c r="I2914" s="4" t="e">
        <f>Table1[[#This Row],[Jut]]</f>
        <v>#VALUE!</v>
      </c>
      <c r="J2914" s="4" t="e">
        <f>Table1[[#This Row],[Column1]]</f>
        <v>#VALUE!</v>
      </c>
    </row>
    <row r="2915" spans="1:10" hidden="1" x14ac:dyDescent="0.3">
      <c r="A2915" s="2" t="e">
        <f>Table1[[#This Row],[Befolyt]]</f>
        <v>#VALUE!</v>
      </c>
      <c r="B2915" t="e">
        <f>Table1[[#This Row],[ÜK]]</f>
        <v>#VALUE!</v>
      </c>
      <c r="C2915" s="3" t="e">
        <f>Table1[[#This Row],[Szla]]</f>
        <v>#VALUE!</v>
      </c>
      <c r="D2915" s="6" t="e">
        <f>Table1[[#This Row],[Kelt_hó]]</f>
        <v>#VALUE!</v>
      </c>
      <c r="E2915" t="e">
        <f>Table1[[#This Row],[Vevő]]</f>
        <v>#VALUE!</v>
      </c>
      <c r="F2915" t="e">
        <f>Table1[[#This Row],[Termékkör]]</f>
        <v>#VALUE!</v>
      </c>
      <c r="G2915" s="4" t="e">
        <f>Table1[[#This Row],[SzumElad]]</f>
        <v>#VALUE!</v>
      </c>
      <c r="H2915" s="7" t="e">
        <f>Table1[[#This Row],[Jut_%]]</f>
        <v>#VALUE!</v>
      </c>
      <c r="I2915" s="4" t="e">
        <f>Table1[[#This Row],[Jut]]</f>
        <v>#VALUE!</v>
      </c>
      <c r="J2915" s="4" t="e">
        <f>Table1[[#This Row],[Column1]]</f>
        <v>#VALUE!</v>
      </c>
    </row>
    <row r="2916" spans="1:10" hidden="1" x14ac:dyDescent="0.3">
      <c r="A2916" s="2" t="e">
        <f>Table1[[#This Row],[Befolyt]]</f>
        <v>#VALUE!</v>
      </c>
      <c r="B2916" t="e">
        <f>Table1[[#This Row],[ÜK]]</f>
        <v>#VALUE!</v>
      </c>
      <c r="C2916" s="3" t="e">
        <f>Table1[[#This Row],[Szla]]</f>
        <v>#VALUE!</v>
      </c>
      <c r="D2916" s="6" t="e">
        <f>Table1[[#This Row],[Kelt_hó]]</f>
        <v>#VALUE!</v>
      </c>
      <c r="E2916" t="e">
        <f>Table1[[#This Row],[Vevő]]</f>
        <v>#VALUE!</v>
      </c>
      <c r="F2916" t="e">
        <f>Table1[[#This Row],[Termékkör]]</f>
        <v>#VALUE!</v>
      </c>
      <c r="G2916" s="4" t="e">
        <f>Table1[[#This Row],[SzumElad]]</f>
        <v>#VALUE!</v>
      </c>
      <c r="H2916" s="7" t="e">
        <f>Table1[[#This Row],[Jut_%]]</f>
        <v>#VALUE!</v>
      </c>
      <c r="I2916" s="4" t="e">
        <f>Table1[[#This Row],[Jut]]</f>
        <v>#VALUE!</v>
      </c>
      <c r="J2916" s="4" t="e">
        <f>Table1[[#This Row],[Column1]]</f>
        <v>#VALUE!</v>
      </c>
    </row>
    <row r="2917" spans="1:10" hidden="1" x14ac:dyDescent="0.3">
      <c r="A2917" s="2" t="e">
        <f>Table1[[#This Row],[Befolyt]]</f>
        <v>#VALUE!</v>
      </c>
      <c r="B2917" t="e">
        <f>Table1[[#This Row],[ÜK]]</f>
        <v>#VALUE!</v>
      </c>
      <c r="C2917" s="3" t="e">
        <f>Table1[[#This Row],[Szla]]</f>
        <v>#VALUE!</v>
      </c>
      <c r="D2917" s="6" t="e">
        <f>Table1[[#This Row],[Kelt_hó]]</f>
        <v>#VALUE!</v>
      </c>
      <c r="E2917" t="e">
        <f>Table1[[#This Row],[Vevő]]</f>
        <v>#VALUE!</v>
      </c>
      <c r="F2917" t="e">
        <f>Table1[[#This Row],[Termékkör]]</f>
        <v>#VALUE!</v>
      </c>
      <c r="G2917" s="4" t="e">
        <f>Table1[[#This Row],[SzumElad]]</f>
        <v>#VALUE!</v>
      </c>
      <c r="H2917" s="7" t="e">
        <f>Table1[[#This Row],[Jut_%]]</f>
        <v>#VALUE!</v>
      </c>
      <c r="I2917" s="4" t="e">
        <f>Table1[[#This Row],[Jut]]</f>
        <v>#VALUE!</v>
      </c>
      <c r="J2917" s="4" t="e">
        <f>Table1[[#This Row],[Column1]]</f>
        <v>#VALUE!</v>
      </c>
    </row>
    <row r="2918" spans="1:10" hidden="1" x14ac:dyDescent="0.3">
      <c r="A2918" s="2" t="e">
        <f>Table1[[#This Row],[Befolyt]]</f>
        <v>#VALUE!</v>
      </c>
      <c r="B2918" t="e">
        <f>Table1[[#This Row],[ÜK]]</f>
        <v>#VALUE!</v>
      </c>
      <c r="C2918" s="3" t="e">
        <f>Table1[[#This Row],[Szla]]</f>
        <v>#VALUE!</v>
      </c>
      <c r="D2918" s="6" t="e">
        <f>Table1[[#This Row],[Kelt_hó]]</f>
        <v>#VALUE!</v>
      </c>
      <c r="E2918" t="e">
        <f>Table1[[#This Row],[Vevő]]</f>
        <v>#VALUE!</v>
      </c>
      <c r="F2918" t="e">
        <f>Table1[[#This Row],[Termékkör]]</f>
        <v>#VALUE!</v>
      </c>
      <c r="G2918" s="4" t="e">
        <f>Table1[[#This Row],[SzumElad]]</f>
        <v>#VALUE!</v>
      </c>
      <c r="H2918" s="7" t="e">
        <f>Table1[[#This Row],[Jut_%]]</f>
        <v>#VALUE!</v>
      </c>
      <c r="I2918" s="4" t="e">
        <f>Table1[[#This Row],[Jut]]</f>
        <v>#VALUE!</v>
      </c>
      <c r="J2918" s="4" t="e">
        <f>Table1[[#This Row],[Column1]]</f>
        <v>#VALUE!</v>
      </c>
    </row>
    <row r="2919" spans="1:10" hidden="1" x14ac:dyDescent="0.3">
      <c r="A2919" s="2" t="e">
        <f>Table1[[#This Row],[Befolyt]]</f>
        <v>#VALUE!</v>
      </c>
      <c r="B2919" t="e">
        <f>Table1[[#This Row],[ÜK]]</f>
        <v>#VALUE!</v>
      </c>
      <c r="C2919" s="3" t="e">
        <f>Table1[[#This Row],[Szla]]</f>
        <v>#VALUE!</v>
      </c>
      <c r="D2919" s="6" t="e">
        <f>Table1[[#This Row],[Kelt_hó]]</f>
        <v>#VALUE!</v>
      </c>
      <c r="E2919" t="e">
        <f>Table1[[#This Row],[Vevő]]</f>
        <v>#VALUE!</v>
      </c>
      <c r="F2919" t="e">
        <f>Table1[[#This Row],[Termékkör]]</f>
        <v>#VALUE!</v>
      </c>
      <c r="G2919" s="4" t="e">
        <f>Table1[[#This Row],[SzumElad]]</f>
        <v>#VALUE!</v>
      </c>
      <c r="H2919" s="7" t="e">
        <f>Table1[[#This Row],[Jut_%]]</f>
        <v>#VALUE!</v>
      </c>
      <c r="I2919" s="4" t="e">
        <f>Table1[[#This Row],[Jut]]</f>
        <v>#VALUE!</v>
      </c>
      <c r="J2919" s="4" t="e">
        <f>Table1[[#This Row],[Column1]]</f>
        <v>#VALUE!</v>
      </c>
    </row>
    <row r="2920" spans="1:10" hidden="1" x14ac:dyDescent="0.3">
      <c r="A2920" s="2" t="e">
        <f>Table1[[#This Row],[Befolyt]]</f>
        <v>#VALUE!</v>
      </c>
      <c r="B2920" t="e">
        <f>Table1[[#This Row],[ÜK]]</f>
        <v>#VALUE!</v>
      </c>
      <c r="C2920" s="3" t="e">
        <f>Table1[[#This Row],[Szla]]</f>
        <v>#VALUE!</v>
      </c>
      <c r="D2920" s="6" t="e">
        <f>Table1[[#This Row],[Kelt_hó]]</f>
        <v>#VALUE!</v>
      </c>
      <c r="E2920" t="e">
        <f>Table1[[#This Row],[Vevő]]</f>
        <v>#VALUE!</v>
      </c>
      <c r="F2920" t="e">
        <f>Table1[[#This Row],[Termékkör]]</f>
        <v>#VALUE!</v>
      </c>
      <c r="G2920" s="4" t="e">
        <f>Table1[[#This Row],[SzumElad]]</f>
        <v>#VALUE!</v>
      </c>
      <c r="H2920" s="7" t="e">
        <f>Table1[[#This Row],[Jut_%]]</f>
        <v>#VALUE!</v>
      </c>
      <c r="I2920" s="4" t="e">
        <f>Table1[[#This Row],[Jut]]</f>
        <v>#VALUE!</v>
      </c>
      <c r="J2920" s="4" t="e">
        <f>Table1[[#This Row],[Column1]]</f>
        <v>#VALUE!</v>
      </c>
    </row>
    <row r="2921" spans="1:10" hidden="1" x14ac:dyDescent="0.3">
      <c r="A2921" s="2" t="e">
        <f>Table1[[#This Row],[Befolyt]]</f>
        <v>#VALUE!</v>
      </c>
      <c r="B2921" t="e">
        <f>Table1[[#This Row],[ÜK]]</f>
        <v>#VALUE!</v>
      </c>
      <c r="C2921" s="3" t="e">
        <f>Table1[[#This Row],[Szla]]</f>
        <v>#VALUE!</v>
      </c>
      <c r="D2921" s="6" t="e">
        <f>Table1[[#This Row],[Kelt_hó]]</f>
        <v>#VALUE!</v>
      </c>
      <c r="E2921" t="e">
        <f>Table1[[#This Row],[Vevő]]</f>
        <v>#VALUE!</v>
      </c>
      <c r="F2921" t="e">
        <f>Table1[[#This Row],[Termékkör]]</f>
        <v>#VALUE!</v>
      </c>
      <c r="G2921" s="4" t="e">
        <f>Table1[[#This Row],[SzumElad]]</f>
        <v>#VALUE!</v>
      </c>
      <c r="H2921" s="7" t="e">
        <f>Table1[[#This Row],[Jut_%]]</f>
        <v>#VALUE!</v>
      </c>
      <c r="I2921" s="4" t="e">
        <f>Table1[[#This Row],[Jut]]</f>
        <v>#VALUE!</v>
      </c>
      <c r="J2921" s="4" t="e">
        <f>Table1[[#This Row],[Column1]]</f>
        <v>#VALUE!</v>
      </c>
    </row>
    <row r="2922" spans="1:10" hidden="1" x14ac:dyDescent="0.3">
      <c r="A2922" s="2" t="e">
        <f>Table1[[#This Row],[Befolyt]]</f>
        <v>#VALUE!</v>
      </c>
      <c r="B2922" t="e">
        <f>Table1[[#This Row],[ÜK]]</f>
        <v>#VALUE!</v>
      </c>
      <c r="C2922" s="3" t="e">
        <f>Table1[[#This Row],[Szla]]</f>
        <v>#VALUE!</v>
      </c>
      <c r="D2922" s="6" t="e">
        <f>Table1[[#This Row],[Kelt_hó]]</f>
        <v>#VALUE!</v>
      </c>
      <c r="E2922" t="e">
        <f>Table1[[#This Row],[Vevő]]</f>
        <v>#VALUE!</v>
      </c>
      <c r="F2922" t="e">
        <f>Table1[[#This Row],[Termékkör]]</f>
        <v>#VALUE!</v>
      </c>
      <c r="G2922" s="4" t="e">
        <f>Table1[[#This Row],[SzumElad]]</f>
        <v>#VALUE!</v>
      </c>
      <c r="H2922" s="7" t="e">
        <f>Table1[[#This Row],[Jut_%]]</f>
        <v>#VALUE!</v>
      </c>
      <c r="I2922" s="4" t="e">
        <f>Table1[[#This Row],[Jut]]</f>
        <v>#VALUE!</v>
      </c>
      <c r="J2922" s="4" t="e">
        <f>Table1[[#This Row],[Column1]]</f>
        <v>#VALUE!</v>
      </c>
    </row>
    <row r="2923" spans="1:10" hidden="1" x14ac:dyDescent="0.3">
      <c r="A2923" s="2" t="e">
        <f>Table1[[#This Row],[Befolyt]]</f>
        <v>#VALUE!</v>
      </c>
      <c r="B2923" t="e">
        <f>Table1[[#This Row],[ÜK]]</f>
        <v>#VALUE!</v>
      </c>
      <c r="C2923" s="3" t="e">
        <f>Table1[[#This Row],[Szla]]</f>
        <v>#VALUE!</v>
      </c>
      <c r="D2923" s="6" t="e">
        <f>Table1[[#This Row],[Kelt_hó]]</f>
        <v>#VALUE!</v>
      </c>
      <c r="E2923" t="e">
        <f>Table1[[#This Row],[Vevő]]</f>
        <v>#VALUE!</v>
      </c>
      <c r="F2923" t="e">
        <f>Table1[[#This Row],[Termékkör]]</f>
        <v>#VALUE!</v>
      </c>
      <c r="G2923" s="4" t="e">
        <f>Table1[[#This Row],[SzumElad]]</f>
        <v>#VALUE!</v>
      </c>
      <c r="H2923" s="7" t="e">
        <f>Table1[[#This Row],[Jut_%]]</f>
        <v>#VALUE!</v>
      </c>
      <c r="I2923" s="4" t="e">
        <f>Table1[[#This Row],[Jut]]</f>
        <v>#VALUE!</v>
      </c>
      <c r="J2923" s="4" t="e">
        <f>Table1[[#This Row],[Column1]]</f>
        <v>#VALUE!</v>
      </c>
    </row>
    <row r="2924" spans="1:10" hidden="1" x14ac:dyDescent="0.3">
      <c r="A2924" s="2" t="e">
        <f>Table1[[#This Row],[Befolyt]]</f>
        <v>#VALUE!</v>
      </c>
      <c r="B2924" t="e">
        <f>Table1[[#This Row],[ÜK]]</f>
        <v>#VALUE!</v>
      </c>
      <c r="C2924" s="3" t="e">
        <f>Table1[[#This Row],[Szla]]</f>
        <v>#VALUE!</v>
      </c>
      <c r="D2924" s="6" t="e">
        <f>Table1[[#This Row],[Kelt_hó]]</f>
        <v>#VALUE!</v>
      </c>
      <c r="E2924" t="e">
        <f>Table1[[#This Row],[Vevő]]</f>
        <v>#VALUE!</v>
      </c>
      <c r="F2924" t="e">
        <f>Table1[[#This Row],[Termékkör]]</f>
        <v>#VALUE!</v>
      </c>
      <c r="G2924" s="4" t="e">
        <f>Table1[[#This Row],[SzumElad]]</f>
        <v>#VALUE!</v>
      </c>
      <c r="H2924" s="7" t="e">
        <f>Table1[[#This Row],[Jut_%]]</f>
        <v>#VALUE!</v>
      </c>
      <c r="I2924" s="4" t="e">
        <f>Table1[[#This Row],[Jut]]</f>
        <v>#VALUE!</v>
      </c>
      <c r="J2924" s="4" t="e">
        <f>Table1[[#This Row],[Column1]]</f>
        <v>#VALUE!</v>
      </c>
    </row>
    <row r="2925" spans="1:10" hidden="1" x14ac:dyDescent="0.3">
      <c r="A2925" s="2" t="e">
        <f>Table1[[#This Row],[Befolyt]]</f>
        <v>#VALUE!</v>
      </c>
      <c r="B2925" t="e">
        <f>Table1[[#This Row],[ÜK]]</f>
        <v>#VALUE!</v>
      </c>
      <c r="C2925" s="3" t="e">
        <f>Table1[[#This Row],[Szla]]</f>
        <v>#VALUE!</v>
      </c>
      <c r="D2925" s="6" t="e">
        <f>Table1[[#This Row],[Kelt_hó]]</f>
        <v>#VALUE!</v>
      </c>
      <c r="E2925" t="e">
        <f>Table1[[#This Row],[Vevő]]</f>
        <v>#VALUE!</v>
      </c>
      <c r="F2925" t="e">
        <f>Table1[[#This Row],[Termékkör]]</f>
        <v>#VALUE!</v>
      </c>
      <c r="G2925" s="4" t="e">
        <f>Table1[[#This Row],[SzumElad]]</f>
        <v>#VALUE!</v>
      </c>
      <c r="H2925" s="7" t="e">
        <f>Table1[[#This Row],[Jut_%]]</f>
        <v>#VALUE!</v>
      </c>
      <c r="I2925" s="4" t="e">
        <f>Table1[[#This Row],[Jut]]</f>
        <v>#VALUE!</v>
      </c>
      <c r="J2925" s="4" t="e">
        <f>Table1[[#This Row],[Column1]]</f>
        <v>#VALUE!</v>
      </c>
    </row>
    <row r="2926" spans="1:10" hidden="1" x14ac:dyDescent="0.3">
      <c r="A2926" s="2" t="e">
        <f>Table1[[#This Row],[Befolyt]]</f>
        <v>#VALUE!</v>
      </c>
      <c r="B2926" t="e">
        <f>Table1[[#This Row],[ÜK]]</f>
        <v>#VALUE!</v>
      </c>
      <c r="C2926" s="3" t="e">
        <f>Table1[[#This Row],[Szla]]</f>
        <v>#VALUE!</v>
      </c>
      <c r="D2926" s="6" t="e">
        <f>Table1[[#This Row],[Kelt_hó]]</f>
        <v>#VALUE!</v>
      </c>
      <c r="E2926" t="e">
        <f>Table1[[#This Row],[Vevő]]</f>
        <v>#VALUE!</v>
      </c>
      <c r="F2926" t="e">
        <f>Table1[[#This Row],[Termékkör]]</f>
        <v>#VALUE!</v>
      </c>
      <c r="G2926" s="4" t="e">
        <f>Table1[[#This Row],[SzumElad]]</f>
        <v>#VALUE!</v>
      </c>
      <c r="H2926" s="7" t="e">
        <f>Table1[[#This Row],[Jut_%]]</f>
        <v>#VALUE!</v>
      </c>
      <c r="I2926" s="4" t="e">
        <f>Table1[[#This Row],[Jut]]</f>
        <v>#VALUE!</v>
      </c>
      <c r="J2926" s="4" t="e">
        <f>Table1[[#This Row],[Column1]]</f>
        <v>#VALUE!</v>
      </c>
    </row>
    <row r="2927" spans="1:10" hidden="1" x14ac:dyDescent="0.3">
      <c r="A2927" s="2" t="e">
        <f>Table1[[#This Row],[Befolyt]]</f>
        <v>#VALUE!</v>
      </c>
      <c r="B2927" t="e">
        <f>Table1[[#This Row],[ÜK]]</f>
        <v>#VALUE!</v>
      </c>
      <c r="C2927" s="3" t="e">
        <f>Table1[[#This Row],[Szla]]</f>
        <v>#VALUE!</v>
      </c>
      <c r="D2927" s="6" t="e">
        <f>Table1[[#This Row],[Kelt_hó]]</f>
        <v>#VALUE!</v>
      </c>
      <c r="E2927" t="e">
        <f>Table1[[#This Row],[Vevő]]</f>
        <v>#VALUE!</v>
      </c>
      <c r="F2927" t="e">
        <f>Table1[[#This Row],[Termékkör]]</f>
        <v>#VALUE!</v>
      </c>
      <c r="G2927" s="4" t="e">
        <f>Table1[[#This Row],[SzumElad]]</f>
        <v>#VALUE!</v>
      </c>
      <c r="H2927" s="7" t="e">
        <f>Table1[[#This Row],[Jut_%]]</f>
        <v>#VALUE!</v>
      </c>
      <c r="I2927" s="4" t="e">
        <f>Table1[[#This Row],[Jut]]</f>
        <v>#VALUE!</v>
      </c>
      <c r="J2927" s="4" t="e">
        <f>Table1[[#This Row],[Column1]]</f>
        <v>#VALUE!</v>
      </c>
    </row>
    <row r="2928" spans="1:10" hidden="1" x14ac:dyDescent="0.3">
      <c r="A2928" s="2" t="e">
        <f>Table1[[#This Row],[Befolyt]]</f>
        <v>#VALUE!</v>
      </c>
      <c r="B2928" t="e">
        <f>Table1[[#This Row],[ÜK]]</f>
        <v>#VALUE!</v>
      </c>
      <c r="C2928" s="3" t="e">
        <f>Table1[[#This Row],[Szla]]</f>
        <v>#VALUE!</v>
      </c>
      <c r="D2928" s="6" t="e">
        <f>Table1[[#This Row],[Kelt_hó]]</f>
        <v>#VALUE!</v>
      </c>
      <c r="E2928" t="e">
        <f>Table1[[#This Row],[Vevő]]</f>
        <v>#VALUE!</v>
      </c>
      <c r="F2928" t="e">
        <f>Table1[[#This Row],[Termékkör]]</f>
        <v>#VALUE!</v>
      </c>
      <c r="G2928" s="4" t="e">
        <f>Table1[[#This Row],[SzumElad]]</f>
        <v>#VALUE!</v>
      </c>
      <c r="H2928" s="7" t="e">
        <f>Table1[[#This Row],[Jut_%]]</f>
        <v>#VALUE!</v>
      </c>
      <c r="I2928" s="4" t="e">
        <f>Table1[[#This Row],[Jut]]</f>
        <v>#VALUE!</v>
      </c>
      <c r="J2928" s="4" t="e">
        <f>Table1[[#This Row],[Column1]]</f>
        <v>#VALUE!</v>
      </c>
    </row>
    <row r="2929" spans="1:10" hidden="1" x14ac:dyDescent="0.3">
      <c r="A2929" s="2" t="e">
        <f>Table1[[#This Row],[Befolyt]]</f>
        <v>#VALUE!</v>
      </c>
      <c r="B2929" t="e">
        <f>Table1[[#This Row],[ÜK]]</f>
        <v>#VALUE!</v>
      </c>
      <c r="C2929" s="3" t="e">
        <f>Table1[[#This Row],[Szla]]</f>
        <v>#VALUE!</v>
      </c>
      <c r="D2929" s="6" t="e">
        <f>Table1[[#This Row],[Kelt_hó]]</f>
        <v>#VALUE!</v>
      </c>
      <c r="E2929" t="e">
        <f>Table1[[#This Row],[Vevő]]</f>
        <v>#VALUE!</v>
      </c>
      <c r="F2929" t="e">
        <f>Table1[[#This Row],[Termékkör]]</f>
        <v>#VALUE!</v>
      </c>
      <c r="G2929" s="4" t="e">
        <f>Table1[[#This Row],[SzumElad]]</f>
        <v>#VALUE!</v>
      </c>
      <c r="H2929" s="7" t="e">
        <f>Table1[[#This Row],[Jut_%]]</f>
        <v>#VALUE!</v>
      </c>
      <c r="I2929" s="4" t="e">
        <f>Table1[[#This Row],[Jut]]</f>
        <v>#VALUE!</v>
      </c>
      <c r="J2929" s="4" t="e">
        <f>Table1[[#This Row],[Column1]]</f>
        <v>#VALUE!</v>
      </c>
    </row>
    <row r="2930" spans="1:10" hidden="1" x14ac:dyDescent="0.3">
      <c r="A2930" s="2" t="e">
        <f>Table1[[#This Row],[Befolyt]]</f>
        <v>#VALUE!</v>
      </c>
      <c r="B2930" t="e">
        <f>Table1[[#This Row],[ÜK]]</f>
        <v>#VALUE!</v>
      </c>
      <c r="C2930" s="3" t="e">
        <f>Table1[[#This Row],[Szla]]</f>
        <v>#VALUE!</v>
      </c>
      <c r="D2930" s="6" t="e">
        <f>Table1[[#This Row],[Kelt_hó]]</f>
        <v>#VALUE!</v>
      </c>
      <c r="E2930" t="e">
        <f>Table1[[#This Row],[Vevő]]</f>
        <v>#VALUE!</v>
      </c>
      <c r="F2930" t="e">
        <f>Table1[[#This Row],[Termékkör]]</f>
        <v>#VALUE!</v>
      </c>
      <c r="G2930" s="4" t="e">
        <f>Table1[[#This Row],[SzumElad]]</f>
        <v>#VALUE!</v>
      </c>
      <c r="H2930" s="7" t="e">
        <f>Table1[[#This Row],[Jut_%]]</f>
        <v>#VALUE!</v>
      </c>
      <c r="I2930" s="4" t="e">
        <f>Table1[[#This Row],[Jut]]</f>
        <v>#VALUE!</v>
      </c>
      <c r="J2930" s="4" t="e">
        <f>Table1[[#This Row],[Column1]]</f>
        <v>#VALUE!</v>
      </c>
    </row>
    <row r="2931" spans="1:10" hidden="1" x14ac:dyDescent="0.3">
      <c r="A2931" s="2" t="e">
        <f>Table1[[#This Row],[Befolyt]]</f>
        <v>#VALUE!</v>
      </c>
      <c r="B2931" t="e">
        <f>Table1[[#This Row],[ÜK]]</f>
        <v>#VALUE!</v>
      </c>
      <c r="C2931" s="3" t="e">
        <f>Table1[[#This Row],[Szla]]</f>
        <v>#VALUE!</v>
      </c>
      <c r="D2931" s="6" t="e">
        <f>Table1[[#This Row],[Kelt_hó]]</f>
        <v>#VALUE!</v>
      </c>
      <c r="E2931" t="e">
        <f>Table1[[#This Row],[Vevő]]</f>
        <v>#VALUE!</v>
      </c>
      <c r="F2931" t="e">
        <f>Table1[[#This Row],[Termékkör]]</f>
        <v>#VALUE!</v>
      </c>
      <c r="G2931" s="4" t="e">
        <f>Table1[[#This Row],[SzumElad]]</f>
        <v>#VALUE!</v>
      </c>
      <c r="H2931" s="7" t="e">
        <f>Table1[[#This Row],[Jut_%]]</f>
        <v>#VALUE!</v>
      </c>
      <c r="I2931" s="4" t="e">
        <f>Table1[[#This Row],[Jut]]</f>
        <v>#VALUE!</v>
      </c>
      <c r="J2931" s="4" t="e">
        <f>Table1[[#This Row],[Column1]]</f>
        <v>#VALUE!</v>
      </c>
    </row>
    <row r="2932" spans="1:10" hidden="1" x14ac:dyDescent="0.3">
      <c r="A2932" s="2" t="e">
        <f>Table1[[#This Row],[Befolyt]]</f>
        <v>#VALUE!</v>
      </c>
      <c r="B2932" t="e">
        <f>Table1[[#This Row],[ÜK]]</f>
        <v>#VALUE!</v>
      </c>
      <c r="C2932" s="3" t="e">
        <f>Table1[[#This Row],[Szla]]</f>
        <v>#VALUE!</v>
      </c>
      <c r="D2932" s="6" t="e">
        <f>Table1[[#This Row],[Kelt_hó]]</f>
        <v>#VALUE!</v>
      </c>
      <c r="E2932" t="e">
        <f>Table1[[#This Row],[Vevő]]</f>
        <v>#VALUE!</v>
      </c>
      <c r="F2932" t="e">
        <f>Table1[[#This Row],[Termékkör]]</f>
        <v>#VALUE!</v>
      </c>
      <c r="G2932" s="4" t="e">
        <f>Table1[[#This Row],[SzumElad]]</f>
        <v>#VALUE!</v>
      </c>
      <c r="H2932" s="7" t="e">
        <f>Table1[[#This Row],[Jut_%]]</f>
        <v>#VALUE!</v>
      </c>
      <c r="I2932" s="4" t="e">
        <f>Table1[[#This Row],[Jut]]</f>
        <v>#VALUE!</v>
      </c>
      <c r="J2932" s="4" t="e">
        <f>Table1[[#This Row],[Column1]]</f>
        <v>#VALUE!</v>
      </c>
    </row>
    <row r="2933" spans="1:10" hidden="1" x14ac:dyDescent="0.3">
      <c r="A2933" s="2" t="e">
        <f>Table1[[#This Row],[Befolyt]]</f>
        <v>#VALUE!</v>
      </c>
      <c r="B2933" t="e">
        <f>Table1[[#This Row],[ÜK]]</f>
        <v>#VALUE!</v>
      </c>
      <c r="C2933" s="3" t="e">
        <f>Table1[[#This Row],[Szla]]</f>
        <v>#VALUE!</v>
      </c>
      <c r="D2933" s="6" t="e">
        <f>Table1[[#This Row],[Kelt_hó]]</f>
        <v>#VALUE!</v>
      </c>
      <c r="E2933" t="e">
        <f>Table1[[#This Row],[Vevő]]</f>
        <v>#VALUE!</v>
      </c>
      <c r="F2933" t="e">
        <f>Table1[[#This Row],[Termékkör]]</f>
        <v>#VALUE!</v>
      </c>
      <c r="G2933" s="4" t="e">
        <f>Table1[[#This Row],[SzumElad]]</f>
        <v>#VALUE!</v>
      </c>
      <c r="H2933" s="7" t="e">
        <f>Table1[[#This Row],[Jut_%]]</f>
        <v>#VALUE!</v>
      </c>
      <c r="I2933" s="4" t="e">
        <f>Table1[[#This Row],[Jut]]</f>
        <v>#VALUE!</v>
      </c>
      <c r="J2933" s="4" t="e">
        <f>Table1[[#This Row],[Column1]]</f>
        <v>#VALUE!</v>
      </c>
    </row>
    <row r="2934" spans="1:10" hidden="1" x14ac:dyDescent="0.3">
      <c r="A2934" s="2" t="e">
        <f>Table1[[#This Row],[Befolyt]]</f>
        <v>#VALUE!</v>
      </c>
      <c r="B2934" t="e">
        <f>Table1[[#This Row],[ÜK]]</f>
        <v>#VALUE!</v>
      </c>
      <c r="C2934" s="3" t="e">
        <f>Table1[[#This Row],[Szla]]</f>
        <v>#VALUE!</v>
      </c>
      <c r="D2934" s="6" t="e">
        <f>Table1[[#This Row],[Kelt_hó]]</f>
        <v>#VALUE!</v>
      </c>
      <c r="E2934" t="e">
        <f>Table1[[#This Row],[Vevő]]</f>
        <v>#VALUE!</v>
      </c>
      <c r="F2934" t="e">
        <f>Table1[[#This Row],[Termékkör]]</f>
        <v>#VALUE!</v>
      </c>
      <c r="G2934" s="4" t="e">
        <f>Table1[[#This Row],[SzumElad]]</f>
        <v>#VALUE!</v>
      </c>
      <c r="H2934" s="7" t="e">
        <f>Table1[[#This Row],[Jut_%]]</f>
        <v>#VALUE!</v>
      </c>
      <c r="I2934" s="4" t="e">
        <f>Table1[[#This Row],[Jut]]</f>
        <v>#VALUE!</v>
      </c>
      <c r="J2934" s="4" t="e">
        <f>Table1[[#This Row],[Column1]]</f>
        <v>#VALUE!</v>
      </c>
    </row>
    <row r="2935" spans="1:10" hidden="1" x14ac:dyDescent="0.3">
      <c r="A2935" s="2" t="e">
        <f>Table1[[#This Row],[Befolyt]]</f>
        <v>#VALUE!</v>
      </c>
      <c r="B2935" t="e">
        <f>Table1[[#This Row],[ÜK]]</f>
        <v>#VALUE!</v>
      </c>
      <c r="C2935" s="3" t="e">
        <f>Table1[[#This Row],[Szla]]</f>
        <v>#VALUE!</v>
      </c>
      <c r="D2935" s="6" t="e">
        <f>Table1[[#This Row],[Kelt_hó]]</f>
        <v>#VALUE!</v>
      </c>
      <c r="E2935" t="e">
        <f>Table1[[#This Row],[Vevő]]</f>
        <v>#VALUE!</v>
      </c>
      <c r="F2935" t="e">
        <f>Table1[[#This Row],[Termékkör]]</f>
        <v>#VALUE!</v>
      </c>
      <c r="G2935" s="4" t="e">
        <f>Table1[[#This Row],[SzumElad]]</f>
        <v>#VALUE!</v>
      </c>
      <c r="H2935" s="7" t="e">
        <f>Table1[[#This Row],[Jut_%]]</f>
        <v>#VALUE!</v>
      </c>
      <c r="I2935" s="4" t="e">
        <f>Table1[[#This Row],[Jut]]</f>
        <v>#VALUE!</v>
      </c>
      <c r="J2935" s="4" t="e">
        <f>Table1[[#This Row],[Column1]]</f>
        <v>#VALUE!</v>
      </c>
    </row>
    <row r="2936" spans="1:10" hidden="1" x14ac:dyDescent="0.3">
      <c r="A2936" s="2" t="e">
        <f>Table1[[#This Row],[Befolyt]]</f>
        <v>#VALUE!</v>
      </c>
      <c r="B2936" t="e">
        <f>Table1[[#This Row],[ÜK]]</f>
        <v>#VALUE!</v>
      </c>
      <c r="C2936" s="3" t="e">
        <f>Table1[[#This Row],[Szla]]</f>
        <v>#VALUE!</v>
      </c>
      <c r="D2936" s="6" t="e">
        <f>Table1[[#This Row],[Kelt_hó]]</f>
        <v>#VALUE!</v>
      </c>
      <c r="E2936" t="e">
        <f>Table1[[#This Row],[Vevő]]</f>
        <v>#VALUE!</v>
      </c>
      <c r="F2936" t="e">
        <f>Table1[[#This Row],[Termékkör]]</f>
        <v>#VALUE!</v>
      </c>
      <c r="G2936" s="4" t="e">
        <f>Table1[[#This Row],[SzumElad]]</f>
        <v>#VALUE!</v>
      </c>
      <c r="H2936" s="7" t="e">
        <f>Table1[[#This Row],[Jut_%]]</f>
        <v>#VALUE!</v>
      </c>
      <c r="I2936" s="4" t="e">
        <f>Table1[[#This Row],[Jut]]</f>
        <v>#VALUE!</v>
      </c>
      <c r="J2936" s="4" t="e">
        <f>Table1[[#This Row],[Column1]]</f>
        <v>#VALUE!</v>
      </c>
    </row>
    <row r="2937" spans="1:10" hidden="1" x14ac:dyDescent="0.3">
      <c r="A2937" s="2" t="e">
        <f>Table1[[#This Row],[Befolyt]]</f>
        <v>#VALUE!</v>
      </c>
      <c r="B2937" t="e">
        <f>Table1[[#This Row],[ÜK]]</f>
        <v>#VALUE!</v>
      </c>
      <c r="C2937" s="3" t="e">
        <f>Table1[[#This Row],[Szla]]</f>
        <v>#VALUE!</v>
      </c>
      <c r="D2937" s="6" t="e">
        <f>Table1[[#This Row],[Kelt_hó]]</f>
        <v>#VALUE!</v>
      </c>
      <c r="E2937" t="e">
        <f>Table1[[#This Row],[Vevő]]</f>
        <v>#VALUE!</v>
      </c>
      <c r="F2937" t="e">
        <f>Table1[[#This Row],[Termékkör]]</f>
        <v>#VALUE!</v>
      </c>
      <c r="G2937" s="4" t="e">
        <f>Table1[[#This Row],[SzumElad]]</f>
        <v>#VALUE!</v>
      </c>
      <c r="H2937" s="7" t="e">
        <f>Table1[[#This Row],[Jut_%]]</f>
        <v>#VALUE!</v>
      </c>
      <c r="I2937" s="4" t="e">
        <f>Table1[[#This Row],[Jut]]</f>
        <v>#VALUE!</v>
      </c>
      <c r="J2937" s="4" t="e">
        <f>Table1[[#This Row],[Column1]]</f>
        <v>#VALUE!</v>
      </c>
    </row>
    <row r="2938" spans="1:10" hidden="1" x14ac:dyDescent="0.3">
      <c r="A2938" s="2" t="e">
        <f>Table1[[#This Row],[Befolyt]]</f>
        <v>#VALUE!</v>
      </c>
      <c r="B2938" t="e">
        <f>Table1[[#This Row],[ÜK]]</f>
        <v>#VALUE!</v>
      </c>
      <c r="C2938" s="3" t="e">
        <f>Table1[[#This Row],[Szla]]</f>
        <v>#VALUE!</v>
      </c>
      <c r="D2938" s="6" t="e">
        <f>Table1[[#This Row],[Kelt_hó]]</f>
        <v>#VALUE!</v>
      </c>
      <c r="E2938" t="e">
        <f>Table1[[#This Row],[Vevő]]</f>
        <v>#VALUE!</v>
      </c>
      <c r="F2938" t="e">
        <f>Table1[[#This Row],[Termékkör]]</f>
        <v>#VALUE!</v>
      </c>
      <c r="G2938" s="4" t="e">
        <f>Table1[[#This Row],[SzumElad]]</f>
        <v>#VALUE!</v>
      </c>
      <c r="H2938" s="7" t="e">
        <f>Table1[[#This Row],[Jut_%]]</f>
        <v>#VALUE!</v>
      </c>
      <c r="I2938" s="4" t="e">
        <f>Table1[[#This Row],[Jut]]</f>
        <v>#VALUE!</v>
      </c>
      <c r="J2938" s="4" t="e">
        <f>Table1[[#This Row],[Column1]]</f>
        <v>#VALUE!</v>
      </c>
    </row>
    <row r="2939" spans="1:10" hidden="1" x14ac:dyDescent="0.3">
      <c r="A2939" s="2" t="e">
        <f>Table1[[#This Row],[Befolyt]]</f>
        <v>#VALUE!</v>
      </c>
      <c r="B2939" t="e">
        <f>Table1[[#This Row],[ÜK]]</f>
        <v>#VALUE!</v>
      </c>
      <c r="C2939" s="3" t="e">
        <f>Table1[[#This Row],[Szla]]</f>
        <v>#VALUE!</v>
      </c>
      <c r="D2939" s="6" t="e">
        <f>Table1[[#This Row],[Kelt_hó]]</f>
        <v>#VALUE!</v>
      </c>
      <c r="E2939" t="e">
        <f>Table1[[#This Row],[Vevő]]</f>
        <v>#VALUE!</v>
      </c>
      <c r="F2939" t="e">
        <f>Table1[[#This Row],[Termékkör]]</f>
        <v>#VALUE!</v>
      </c>
      <c r="G2939" s="4" t="e">
        <f>Table1[[#This Row],[SzumElad]]</f>
        <v>#VALUE!</v>
      </c>
      <c r="H2939" s="7" t="e">
        <f>Table1[[#This Row],[Jut_%]]</f>
        <v>#VALUE!</v>
      </c>
      <c r="I2939" s="4" t="e">
        <f>Table1[[#This Row],[Jut]]</f>
        <v>#VALUE!</v>
      </c>
      <c r="J2939" s="4" t="e">
        <f>Table1[[#This Row],[Column1]]</f>
        <v>#VALUE!</v>
      </c>
    </row>
    <row r="2940" spans="1:10" hidden="1" x14ac:dyDescent="0.3">
      <c r="A2940" s="2" t="e">
        <f>Table1[[#This Row],[Befolyt]]</f>
        <v>#VALUE!</v>
      </c>
      <c r="B2940" t="e">
        <f>Table1[[#This Row],[ÜK]]</f>
        <v>#VALUE!</v>
      </c>
      <c r="C2940" s="3" t="e">
        <f>Table1[[#This Row],[Szla]]</f>
        <v>#VALUE!</v>
      </c>
      <c r="D2940" s="6" t="e">
        <f>Table1[[#This Row],[Kelt_hó]]</f>
        <v>#VALUE!</v>
      </c>
      <c r="E2940" t="e">
        <f>Table1[[#This Row],[Vevő]]</f>
        <v>#VALUE!</v>
      </c>
      <c r="F2940" t="e">
        <f>Table1[[#This Row],[Termékkör]]</f>
        <v>#VALUE!</v>
      </c>
      <c r="G2940" s="4" t="e">
        <f>Table1[[#This Row],[SzumElad]]</f>
        <v>#VALUE!</v>
      </c>
      <c r="H2940" s="7" t="e">
        <f>Table1[[#This Row],[Jut_%]]</f>
        <v>#VALUE!</v>
      </c>
      <c r="I2940" s="4" t="e">
        <f>Table1[[#This Row],[Jut]]</f>
        <v>#VALUE!</v>
      </c>
      <c r="J2940" s="4" t="e">
        <f>Table1[[#This Row],[Column1]]</f>
        <v>#VALUE!</v>
      </c>
    </row>
    <row r="2941" spans="1:10" hidden="1" x14ac:dyDescent="0.3">
      <c r="A2941" s="2" t="e">
        <f>Table1[[#This Row],[Befolyt]]</f>
        <v>#VALUE!</v>
      </c>
      <c r="B2941" t="e">
        <f>Table1[[#This Row],[ÜK]]</f>
        <v>#VALUE!</v>
      </c>
      <c r="C2941" s="3" t="e">
        <f>Table1[[#This Row],[Szla]]</f>
        <v>#VALUE!</v>
      </c>
      <c r="D2941" s="6" t="e">
        <f>Table1[[#This Row],[Kelt_hó]]</f>
        <v>#VALUE!</v>
      </c>
      <c r="E2941" t="e">
        <f>Table1[[#This Row],[Vevő]]</f>
        <v>#VALUE!</v>
      </c>
      <c r="F2941" t="e">
        <f>Table1[[#This Row],[Termékkör]]</f>
        <v>#VALUE!</v>
      </c>
      <c r="G2941" s="4" t="e">
        <f>Table1[[#This Row],[SzumElad]]</f>
        <v>#VALUE!</v>
      </c>
      <c r="H2941" s="7" t="e">
        <f>Table1[[#This Row],[Jut_%]]</f>
        <v>#VALUE!</v>
      </c>
      <c r="I2941" s="4" t="e">
        <f>Table1[[#This Row],[Jut]]</f>
        <v>#VALUE!</v>
      </c>
      <c r="J2941" s="4" t="e">
        <f>Table1[[#This Row],[Column1]]</f>
        <v>#VALUE!</v>
      </c>
    </row>
    <row r="2942" spans="1:10" hidden="1" x14ac:dyDescent="0.3">
      <c r="A2942" s="2" t="e">
        <f>Table1[[#This Row],[Befolyt]]</f>
        <v>#VALUE!</v>
      </c>
      <c r="B2942" t="e">
        <f>Table1[[#This Row],[ÜK]]</f>
        <v>#VALUE!</v>
      </c>
      <c r="C2942" s="3" t="e">
        <f>Table1[[#This Row],[Szla]]</f>
        <v>#VALUE!</v>
      </c>
      <c r="D2942" s="6" t="e">
        <f>Table1[[#This Row],[Kelt_hó]]</f>
        <v>#VALUE!</v>
      </c>
      <c r="E2942" t="e">
        <f>Table1[[#This Row],[Vevő]]</f>
        <v>#VALUE!</v>
      </c>
      <c r="F2942" t="e">
        <f>Table1[[#This Row],[Termékkör]]</f>
        <v>#VALUE!</v>
      </c>
      <c r="G2942" s="4" t="e">
        <f>Table1[[#This Row],[SzumElad]]</f>
        <v>#VALUE!</v>
      </c>
      <c r="H2942" s="7" t="e">
        <f>Table1[[#This Row],[Jut_%]]</f>
        <v>#VALUE!</v>
      </c>
      <c r="I2942" s="4" t="e">
        <f>Table1[[#This Row],[Jut]]</f>
        <v>#VALUE!</v>
      </c>
      <c r="J2942" s="4" t="e">
        <f>Table1[[#This Row],[Column1]]</f>
        <v>#VALUE!</v>
      </c>
    </row>
    <row r="2943" spans="1:10" hidden="1" x14ac:dyDescent="0.3">
      <c r="A2943" s="2" t="e">
        <f>Table1[[#This Row],[Befolyt]]</f>
        <v>#VALUE!</v>
      </c>
      <c r="B2943" t="e">
        <f>Table1[[#This Row],[ÜK]]</f>
        <v>#VALUE!</v>
      </c>
      <c r="C2943" s="3" t="e">
        <f>Table1[[#This Row],[Szla]]</f>
        <v>#VALUE!</v>
      </c>
      <c r="D2943" s="6" t="e">
        <f>Table1[[#This Row],[Kelt_hó]]</f>
        <v>#VALUE!</v>
      </c>
      <c r="E2943" t="e">
        <f>Table1[[#This Row],[Vevő]]</f>
        <v>#VALUE!</v>
      </c>
      <c r="F2943" t="e">
        <f>Table1[[#This Row],[Termékkör]]</f>
        <v>#VALUE!</v>
      </c>
      <c r="G2943" s="4" t="e">
        <f>Table1[[#This Row],[SzumElad]]</f>
        <v>#VALUE!</v>
      </c>
      <c r="H2943" s="7" t="e">
        <f>Table1[[#This Row],[Jut_%]]</f>
        <v>#VALUE!</v>
      </c>
      <c r="I2943" s="4" t="e">
        <f>Table1[[#This Row],[Jut]]</f>
        <v>#VALUE!</v>
      </c>
      <c r="J2943" s="4" t="e">
        <f>Table1[[#This Row],[Column1]]</f>
        <v>#VALUE!</v>
      </c>
    </row>
    <row r="2944" spans="1:10" hidden="1" x14ac:dyDescent="0.3">
      <c r="A2944" s="2" t="e">
        <f>Table1[[#This Row],[Befolyt]]</f>
        <v>#VALUE!</v>
      </c>
      <c r="B2944" t="e">
        <f>Table1[[#This Row],[ÜK]]</f>
        <v>#VALUE!</v>
      </c>
      <c r="C2944" s="3" t="e">
        <f>Table1[[#This Row],[Szla]]</f>
        <v>#VALUE!</v>
      </c>
      <c r="D2944" s="6" t="e">
        <f>Table1[[#This Row],[Kelt_hó]]</f>
        <v>#VALUE!</v>
      </c>
      <c r="E2944" t="e">
        <f>Table1[[#This Row],[Vevő]]</f>
        <v>#VALUE!</v>
      </c>
      <c r="F2944" t="e">
        <f>Table1[[#This Row],[Termékkör]]</f>
        <v>#VALUE!</v>
      </c>
      <c r="G2944" s="4" t="e">
        <f>Table1[[#This Row],[SzumElad]]</f>
        <v>#VALUE!</v>
      </c>
      <c r="H2944" s="7" t="e">
        <f>Table1[[#This Row],[Jut_%]]</f>
        <v>#VALUE!</v>
      </c>
      <c r="I2944" s="4" t="e">
        <f>Table1[[#This Row],[Jut]]</f>
        <v>#VALUE!</v>
      </c>
      <c r="J2944" s="4" t="e">
        <f>Table1[[#This Row],[Column1]]</f>
        <v>#VALUE!</v>
      </c>
    </row>
    <row r="2945" spans="1:10" hidden="1" x14ac:dyDescent="0.3">
      <c r="A2945" s="2" t="e">
        <f>Table1[[#This Row],[Befolyt]]</f>
        <v>#VALUE!</v>
      </c>
      <c r="B2945" t="e">
        <f>Table1[[#This Row],[ÜK]]</f>
        <v>#VALUE!</v>
      </c>
      <c r="C2945" s="3" t="e">
        <f>Table1[[#This Row],[Szla]]</f>
        <v>#VALUE!</v>
      </c>
      <c r="D2945" s="6" t="e">
        <f>Table1[[#This Row],[Kelt_hó]]</f>
        <v>#VALUE!</v>
      </c>
      <c r="E2945" t="e">
        <f>Table1[[#This Row],[Vevő]]</f>
        <v>#VALUE!</v>
      </c>
      <c r="F2945" t="e">
        <f>Table1[[#This Row],[Termékkör]]</f>
        <v>#VALUE!</v>
      </c>
      <c r="G2945" s="4" t="e">
        <f>Table1[[#This Row],[SzumElad]]</f>
        <v>#VALUE!</v>
      </c>
      <c r="H2945" s="7" t="e">
        <f>Table1[[#This Row],[Jut_%]]</f>
        <v>#VALUE!</v>
      </c>
      <c r="I2945" s="4" t="e">
        <f>Table1[[#This Row],[Jut]]</f>
        <v>#VALUE!</v>
      </c>
      <c r="J2945" s="4" t="e">
        <f>Table1[[#This Row],[Column1]]</f>
        <v>#VALUE!</v>
      </c>
    </row>
    <row r="2946" spans="1:10" hidden="1" x14ac:dyDescent="0.3">
      <c r="A2946" s="2" t="e">
        <f>Table1[[#This Row],[Befolyt]]</f>
        <v>#VALUE!</v>
      </c>
      <c r="B2946" t="e">
        <f>Table1[[#This Row],[ÜK]]</f>
        <v>#VALUE!</v>
      </c>
      <c r="C2946" s="3" t="e">
        <f>Table1[[#This Row],[Szla]]</f>
        <v>#VALUE!</v>
      </c>
      <c r="D2946" s="6" t="e">
        <f>Table1[[#This Row],[Kelt_hó]]</f>
        <v>#VALUE!</v>
      </c>
      <c r="E2946" t="e">
        <f>Table1[[#This Row],[Vevő]]</f>
        <v>#VALUE!</v>
      </c>
      <c r="F2946" t="e">
        <f>Table1[[#This Row],[Termékkör]]</f>
        <v>#VALUE!</v>
      </c>
      <c r="G2946" s="4" t="e">
        <f>Table1[[#This Row],[SzumElad]]</f>
        <v>#VALUE!</v>
      </c>
      <c r="H2946" s="7" t="e">
        <f>Table1[[#This Row],[Jut_%]]</f>
        <v>#VALUE!</v>
      </c>
      <c r="I2946" s="4" t="e">
        <f>Table1[[#This Row],[Jut]]</f>
        <v>#VALUE!</v>
      </c>
      <c r="J2946" s="4" t="e">
        <f>Table1[[#This Row],[Column1]]</f>
        <v>#VALUE!</v>
      </c>
    </row>
    <row r="2947" spans="1:10" hidden="1" x14ac:dyDescent="0.3">
      <c r="A2947" s="2" t="e">
        <f>Table1[[#This Row],[Befolyt]]</f>
        <v>#VALUE!</v>
      </c>
      <c r="B2947" t="e">
        <f>Table1[[#This Row],[ÜK]]</f>
        <v>#VALUE!</v>
      </c>
      <c r="C2947" s="3" t="e">
        <f>Table1[[#This Row],[Szla]]</f>
        <v>#VALUE!</v>
      </c>
      <c r="D2947" s="6" t="e">
        <f>Table1[[#This Row],[Kelt_hó]]</f>
        <v>#VALUE!</v>
      </c>
      <c r="E2947" t="e">
        <f>Table1[[#This Row],[Vevő]]</f>
        <v>#VALUE!</v>
      </c>
      <c r="F2947" t="e">
        <f>Table1[[#This Row],[Termékkör]]</f>
        <v>#VALUE!</v>
      </c>
      <c r="G2947" s="4" t="e">
        <f>Table1[[#This Row],[SzumElad]]</f>
        <v>#VALUE!</v>
      </c>
      <c r="H2947" s="7" t="e">
        <f>Table1[[#This Row],[Jut_%]]</f>
        <v>#VALUE!</v>
      </c>
      <c r="I2947" s="4" t="e">
        <f>Table1[[#This Row],[Jut]]</f>
        <v>#VALUE!</v>
      </c>
      <c r="J2947" s="4" t="e">
        <f>Table1[[#This Row],[Column1]]</f>
        <v>#VALUE!</v>
      </c>
    </row>
    <row r="2948" spans="1:10" hidden="1" x14ac:dyDescent="0.3">
      <c r="A2948" s="2" t="e">
        <f>Table1[[#This Row],[Befolyt]]</f>
        <v>#VALUE!</v>
      </c>
      <c r="B2948" t="e">
        <f>Table1[[#This Row],[ÜK]]</f>
        <v>#VALUE!</v>
      </c>
      <c r="C2948" s="3" t="e">
        <f>Table1[[#This Row],[Szla]]</f>
        <v>#VALUE!</v>
      </c>
      <c r="D2948" s="6" t="e">
        <f>Table1[[#This Row],[Kelt_hó]]</f>
        <v>#VALUE!</v>
      </c>
      <c r="E2948" t="e">
        <f>Table1[[#This Row],[Vevő]]</f>
        <v>#VALUE!</v>
      </c>
      <c r="F2948" t="e">
        <f>Table1[[#This Row],[Termékkör]]</f>
        <v>#VALUE!</v>
      </c>
      <c r="G2948" s="4" t="e">
        <f>Table1[[#This Row],[SzumElad]]</f>
        <v>#VALUE!</v>
      </c>
      <c r="H2948" s="7" t="e">
        <f>Table1[[#This Row],[Jut_%]]</f>
        <v>#VALUE!</v>
      </c>
      <c r="I2948" s="4" t="e">
        <f>Table1[[#This Row],[Jut]]</f>
        <v>#VALUE!</v>
      </c>
      <c r="J2948" s="4" t="e">
        <f>Table1[[#This Row],[Column1]]</f>
        <v>#VALUE!</v>
      </c>
    </row>
    <row r="2949" spans="1:10" hidden="1" x14ac:dyDescent="0.3">
      <c r="A2949" s="2" t="e">
        <f>Table1[[#This Row],[Befolyt]]</f>
        <v>#VALUE!</v>
      </c>
      <c r="B2949" t="e">
        <f>Table1[[#This Row],[ÜK]]</f>
        <v>#VALUE!</v>
      </c>
      <c r="C2949" s="3" t="e">
        <f>Table1[[#This Row],[Szla]]</f>
        <v>#VALUE!</v>
      </c>
      <c r="D2949" s="6" t="e">
        <f>Table1[[#This Row],[Kelt_hó]]</f>
        <v>#VALUE!</v>
      </c>
      <c r="E2949" t="e">
        <f>Table1[[#This Row],[Vevő]]</f>
        <v>#VALUE!</v>
      </c>
      <c r="F2949" t="e">
        <f>Table1[[#This Row],[Termékkör]]</f>
        <v>#VALUE!</v>
      </c>
      <c r="G2949" s="4" t="e">
        <f>Table1[[#This Row],[SzumElad]]</f>
        <v>#VALUE!</v>
      </c>
      <c r="H2949" s="7" t="e">
        <f>Table1[[#This Row],[Jut_%]]</f>
        <v>#VALUE!</v>
      </c>
      <c r="I2949" s="4" t="e">
        <f>Table1[[#This Row],[Jut]]</f>
        <v>#VALUE!</v>
      </c>
      <c r="J2949" s="4" t="e">
        <f>Table1[[#This Row],[Column1]]</f>
        <v>#VALUE!</v>
      </c>
    </row>
    <row r="2950" spans="1:10" hidden="1" x14ac:dyDescent="0.3">
      <c r="A2950" s="2" t="e">
        <f>Table1[[#This Row],[Befolyt]]</f>
        <v>#VALUE!</v>
      </c>
      <c r="B2950" t="e">
        <f>Table1[[#This Row],[ÜK]]</f>
        <v>#VALUE!</v>
      </c>
      <c r="C2950" s="3" t="e">
        <f>Table1[[#This Row],[Szla]]</f>
        <v>#VALUE!</v>
      </c>
      <c r="D2950" s="6" t="e">
        <f>Table1[[#This Row],[Kelt_hó]]</f>
        <v>#VALUE!</v>
      </c>
      <c r="E2950" t="e">
        <f>Table1[[#This Row],[Vevő]]</f>
        <v>#VALUE!</v>
      </c>
      <c r="F2950" t="e">
        <f>Table1[[#This Row],[Termékkör]]</f>
        <v>#VALUE!</v>
      </c>
      <c r="G2950" s="4" t="e">
        <f>Table1[[#This Row],[SzumElad]]</f>
        <v>#VALUE!</v>
      </c>
      <c r="H2950" s="7" t="e">
        <f>Table1[[#This Row],[Jut_%]]</f>
        <v>#VALUE!</v>
      </c>
      <c r="I2950" s="4" t="e">
        <f>Table1[[#This Row],[Jut]]</f>
        <v>#VALUE!</v>
      </c>
      <c r="J2950" s="4" t="e">
        <f>Table1[[#This Row],[Column1]]</f>
        <v>#VALUE!</v>
      </c>
    </row>
    <row r="2951" spans="1:10" hidden="1" x14ac:dyDescent="0.3">
      <c r="A2951" s="2" t="e">
        <f>Table1[[#This Row],[Befolyt]]</f>
        <v>#VALUE!</v>
      </c>
      <c r="B2951" t="e">
        <f>Table1[[#This Row],[ÜK]]</f>
        <v>#VALUE!</v>
      </c>
      <c r="C2951" s="3" t="e">
        <f>Table1[[#This Row],[Szla]]</f>
        <v>#VALUE!</v>
      </c>
      <c r="D2951" s="6" t="e">
        <f>Table1[[#This Row],[Kelt_hó]]</f>
        <v>#VALUE!</v>
      </c>
      <c r="E2951" t="e">
        <f>Table1[[#This Row],[Vevő]]</f>
        <v>#VALUE!</v>
      </c>
      <c r="F2951" t="e">
        <f>Table1[[#This Row],[Termékkör]]</f>
        <v>#VALUE!</v>
      </c>
      <c r="G2951" s="4" t="e">
        <f>Table1[[#This Row],[SzumElad]]</f>
        <v>#VALUE!</v>
      </c>
      <c r="H2951" s="7" t="e">
        <f>Table1[[#This Row],[Jut_%]]</f>
        <v>#VALUE!</v>
      </c>
      <c r="I2951" s="4" t="e">
        <f>Table1[[#This Row],[Jut]]</f>
        <v>#VALUE!</v>
      </c>
      <c r="J2951" s="4" t="e">
        <f>Table1[[#This Row],[Column1]]</f>
        <v>#VALUE!</v>
      </c>
    </row>
    <row r="2952" spans="1:10" hidden="1" x14ac:dyDescent="0.3">
      <c r="A2952" s="2" t="e">
        <f>Table1[[#This Row],[Befolyt]]</f>
        <v>#VALUE!</v>
      </c>
      <c r="B2952" t="e">
        <f>Table1[[#This Row],[ÜK]]</f>
        <v>#VALUE!</v>
      </c>
      <c r="C2952" s="3" t="e">
        <f>Table1[[#This Row],[Szla]]</f>
        <v>#VALUE!</v>
      </c>
      <c r="D2952" s="6" t="e">
        <f>Table1[[#This Row],[Kelt_hó]]</f>
        <v>#VALUE!</v>
      </c>
      <c r="E2952" t="e">
        <f>Table1[[#This Row],[Vevő]]</f>
        <v>#VALUE!</v>
      </c>
      <c r="F2952" t="e">
        <f>Table1[[#This Row],[Termékkör]]</f>
        <v>#VALUE!</v>
      </c>
      <c r="G2952" s="4" t="e">
        <f>Table1[[#This Row],[SzumElad]]</f>
        <v>#VALUE!</v>
      </c>
      <c r="H2952" s="7" t="e">
        <f>Table1[[#This Row],[Jut_%]]</f>
        <v>#VALUE!</v>
      </c>
      <c r="I2952" s="4" t="e">
        <f>Table1[[#This Row],[Jut]]</f>
        <v>#VALUE!</v>
      </c>
      <c r="J2952" s="4" t="e">
        <f>Table1[[#This Row],[Column1]]</f>
        <v>#VALUE!</v>
      </c>
    </row>
    <row r="2953" spans="1:10" hidden="1" x14ac:dyDescent="0.3">
      <c r="A2953" s="2" t="e">
        <f>Table1[[#This Row],[Befolyt]]</f>
        <v>#VALUE!</v>
      </c>
      <c r="B2953" t="e">
        <f>Table1[[#This Row],[ÜK]]</f>
        <v>#VALUE!</v>
      </c>
      <c r="C2953" s="3" t="e">
        <f>Table1[[#This Row],[Szla]]</f>
        <v>#VALUE!</v>
      </c>
      <c r="D2953" s="6" t="e">
        <f>Table1[[#This Row],[Kelt_hó]]</f>
        <v>#VALUE!</v>
      </c>
      <c r="E2953" t="e">
        <f>Table1[[#This Row],[Vevő]]</f>
        <v>#VALUE!</v>
      </c>
      <c r="F2953" t="e">
        <f>Table1[[#This Row],[Termékkör]]</f>
        <v>#VALUE!</v>
      </c>
      <c r="G2953" s="4" t="e">
        <f>Table1[[#This Row],[SzumElad]]</f>
        <v>#VALUE!</v>
      </c>
      <c r="H2953" s="7" t="e">
        <f>Table1[[#This Row],[Jut_%]]</f>
        <v>#VALUE!</v>
      </c>
      <c r="I2953" s="4" t="e">
        <f>Table1[[#This Row],[Jut]]</f>
        <v>#VALUE!</v>
      </c>
      <c r="J2953" s="4" t="e">
        <f>Table1[[#This Row],[Column1]]</f>
        <v>#VALUE!</v>
      </c>
    </row>
    <row r="2954" spans="1:10" hidden="1" x14ac:dyDescent="0.3">
      <c r="A2954" s="2" t="e">
        <f>Table1[[#This Row],[Befolyt]]</f>
        <v>#VALUE!</v>
      </c>
      <c r="B2954" t="e">
        <f>Table1[[#This Row],[ÜK]]</f>
        <v>#VALUE!</v>
      </c>
      <c r="C2954" s="3" t="e">
        <f>Table1[[#This Row],[Szla]]</f>
        <v>#VALUE!</v>
      </c>
      <c r="D2954" s="6" t="e">
        <f>Table1[[#This Row],[Kelt_hó]]</f>
        <v>#VALUE!</v>
      </c>
      <c r="E2954" t="e">
        <f>Table1[[#This Row],[Vevő]]</f>
        <v>#VALUE!</v>
      </c>
      <c r="F2954" t="e">
        <f>Table1[[#This Row],[Termékkör]]</f>
        <v>#VALUE!</v>
      </c>
      <c r="G2954" s="4" t="e">
        <f>Table1[[#This Row],[SzumElad]]</f>
        <v>#VALUE!</v>
      </c>
      <c r="H2954" s="7" t="e">
        <f>Table1[[#This Row],[Jut_%]]</f>
        <v>#VALUE!</v>
      </c>
      <c r="I2954" s="4" t="e">
        <f>Table1[[#This Row],[Jut]]</f>
        <v>#VALUE!</v>
      </c>
      <c r="J2954" s="4" t="e">
        <f>Table1[[#This Row],[Column1]]</f>
        <v>#VALUE!</v>
      </c>
    </row>
    <row r="2955" spans="1:10" hidden="1" x14ac:dyDescent="0.3">
      <c r="A2955" s="2" t="e">
        <f>Table1[[#This Row],[Befolyt]]</f>
        <v>#VALUE!</v>
      </c>
      <c r="B2955" t="e">
        <f>Table1[[#This Row],[ÜK]]</f>
        <v>#VALUE!</v>
      </c>
      <c r="C2955" s="3" t="e">
        <f>Table1[[#This Row],[Szla]]</f>
        <v>#VALUE!</v>
      </c>
      <c r="D2955" s="6" t="e">
        <f>Table1[[#This Row],[Kelt_hó]]</f>
        <v>#VALUE!</v>
      </c>
      <c r="E2955" t="e">
        <f>Table1[[#This Row],[Vevő]]</f>
        <v>#VALUE!</v>
      </c>
      <c r="F2955" t="e">
        <f>Table1[[#This Row],[Termékkör]]</f>
        <v>#VALUE!</v>
      </c>
      <c r="G2955" s="4" t="e">
        <f>Table1[[#This Row],[SzumElad]]</f>
        <v>#VALUE!</v>
      </c>
      <c r="H2955" s="7" t="e">
        <f>Table1[[#This Row],[Jut_%]]</f>
        <v>#VALUE!</v>
      </c>
      <c r="I2955" s="4" t="e">
        <f>Table1[[#This Row],[Jut]]</f>
        <v>#VALUE!</v>
      </c>
      <c r="J2955" s="4" t="e">
        <f>Table1[[#This Row],[Column1]]</f>
        <v>#VALUE!</v>
      </c>
    </row>
    <row r="2956" spans="1:10" hidden="1" x14ac:dyDescent="0.3">
      <c r="A2956" s="2" t="e">
        <f>Table1[[#This Row],[Befolyt]]</f>
        <v>#VALUE!</v>
      </c>
      <c r="B2956" t="e">
        <f>Table1[[#This Row],[ÜK]]</f>
        <v>#VALUE!</v>
      </c>
      <c r="C2956" s="3" t="e">
        <f>Table1[[#This Row],[Szla]]</f>
        <v>#VALUE!</v>
      </c>
      <c r="D2956" s="6" t="e">
        <f>Table1[[#This Row],[Kelt_hó]]</f>
        <v>#VALUE!</v>
      </c>
      <c r="E2956" t="e">
        <f>Table1[[#This Row],[Vevő]]</f>
        <v>#VALUE!</v>
      </c>
      <c r="F2956" t="e">
        <f>Table1[[#This Row],[Termékkör]]</f>
        <v>#VALUE!</v>
      </c>
      <c r="G2956" s="4" t="e">
        <f>Table1[[#This Row],[SzumElad]]</f>
        <v>#VALUE!</v>
      </c>
      <c r="H2956" s="7" t="e">
        <f>Table1[[#This Row],[Jut_%]]</f>
        <v>#VALUE!</v>
      </c>
      <c r="I2956" s="4" t="e">
        <f>Table1[[#This Row],[Jut]]</f>
        <v>#VALUE!</v>
      </c>
      <c r="J2956" s="4" t="e">
        <f>Table1[[#This Row],[Column1]]</f>
        <v>#VALUE!</v>
      </c>
    </row>
    <row r="2957" spans="1:10" hidden="1" x14ac:dyDescent="0.3">
      <c r="A2957" s="2" t="e">
        <f>Table1[[#This Row],[Befolyt]]</f>
        <v>#VALUE!</v>
      </c>
      <c r="B2957" t="e">
        <f>Table1[[#This Row],[ÜK]]</f>
        <v>#VALUE!</v>
      </c>
      <c r="C2957" s="3" t="e">
        <f>Table1[[#This Row],[Szla]]</f>
        <v>#VALUE!</v>
      </c>
      <c r="D2957" s="6" t="e">
        <f>Table1[[#This Row],[Kelt_hó]]</f>
        <v>#VALUE!</v>
      </c>
      <c r="E2957" t="e">
        <f>Table1[[#This Row],[Vevő]]</f>
        <v>#VALUE!</v>
      </c>
      <c r="F2957" t="e">
        <f>Table1[[#This Row],[Termékkör]]</f>
        <v>#VALUE!</v>
      </c>
      <c r="G2957" s="4" t="e">
        <f>Table1[[#This Row],[SzumElad]]</f>
        <v>#VALUE!</v>
      </c>
      <c r="H2957" s="7" t="e">
        <f>Table1[[#This Row],[Jut_%]]</f>
        <v>#VALUE!</v>
      </c>
      <c r="I2957" s="4" t="e">
        <f>Table1[[#This Row],[Jut]]</f>
        <v>#VALUE!</v>
      </c>
      <c r="J2957" s="4" t="e">
        <f>Table1[[#This Row],[Column1]]</f>
        <v>#VALUE!</v>
      </c>
    </row>
    <row r="2958" spans="1:10" hidden="1" x14ac:dyDescent="0.3">
      <c r="A2958" s="2" t="e">
        <f>Table1[[#This Row],[Befolyt]]</f>
        <v>#VALUE!</v>
      </c>
      <c r="B2958" t="e">
        <f>Table1[[#This Row],[ÜK]]</f>
        <v>#VALUE!</v>
      </c>
      <c r="C2958" s="3" t="e">
        <f>Table1[[#This Row],[Szla]]</f>
        <v>#VALUE!</v>
      </c>
      <c r="D2958" s="6" t="e">
        <f>Table1[[#This Row],[Kelt_hó]]</f>
        <v>#VALUE!</v>
      </c>
      <c r="E2958" t="e">
        <f>Table1[[#This Row],[Vevő]]</f>
        <v>#VALUE!</v>
      </c>
      <c r="F2958" t="e">
        <f>Table1[[#This Row],[Termékkör]]</f>
        <v>#VALUE!</v>
      </c>
      <c r="G2958" s="4" t="e">
        <f>Table1[[#This Row],[SzumElad]]</f>
        <v>#VALUE!</v>
      </c>
      <c r="H2958" s="7" t="e">
        <f>Table1[[#This Row],[Jut_%]]</f>
        <v>#VALUE!</v>
      </c>
      <c r="I2958" s="4" t="e">
        <f>Table1[[#This Row],[Jut]]</f>
        <v>#VALUE!</v>
      </c>
      <c r="J2958" s="4" t="e">
        <f>Table1[[#This Row],[Column1]]</f>
        <v>#VALUE!</v>
      </c>
    </row>
    <row r="2959" spans="1:10" hidden="1" x14ac:dyDescent="0.3">
      <c r="A2959" s="2" t="e">
        <f>Table1[[#This Row],[Befolyt]]</f>
        <v>#VALUE!</v>
      </c>
      <c r="B2959" t="e">
        <f>Table1[[#This Row],[ÜK]]</f>
        <v>#VALUE!</v>
      </c>
      <c r="C2959" s="3" t="e">
        <f>Table1[[#This Row],[Szla]]</f>
        <v>#VALUE!</v>
      </c>
      <c r="D2959" s="6" t="e">
        <f>Table1[[#This Row],[Kelt_hó]]</f>
        <v>#VALUE!</v>
      </c>
      <c r="E2959" t="e">
        <f>Table1[[#This Row],[Vevő]]</f>
        <v>#VALUE!</v>
      </c>
      <c r="F2959" t="e">
        <f>Table1[[#This Row],[Termékkör]]</f>
        <v>#VALUE!</v>
      </c>
      <c r="G2959" s="4" t="e">
        <f>Table1[[#This Row],[SzumElad]]</f>
        <v>#VALUE!</v>
      </c>
      <c r="H2959" s="7" t="e">
        <f>Table1[[#This Row],[Jut_%]]</f>
        <v>#VALUE!</v>
      </c>
      <c r="I2959" s="4" t="e">
        <f>Table1[[#This Row],[Jut]]</f>
        <v>#VALUE!</v>
      </c>
      <c r="J2959" s="4" t="e">
        <f>Table1[[#This Row],[Column1]]</f>
        <v>#VALUE!</v>
      </c>
    </row>
    <row r="2960" spans="1:10" hidden="1" x14ac:dyDescent="0.3">
      <c r="A2960" s="2" t="e">
        <f>Table1[[#This Row],[Befolyt]]</f>
        <v>#VALUE!</v>
      </c>
      <c r="B2960" t="e">
        <f>Table1[[#This Row],[ÜK]]</f>
        <v>#VALUE!</v>
      </c>
      <c r="C2960" s="3" t="e">
        <f>Table1[[#This Row],[Szla]]</f>
        <v>#VALUE!</v>
      </c>
      <c r="D2960" s="6" t="e">
        <f>Table1[[#This Row],[Kelt_hó]]</f>
        <v>#VALUE!</v>
      </c>
      <c r="E2960" t="e">
        <f>Table1[[#This Row],[Vevő]]</f>
        <v>#VALUE!</v>
      </c>
      <c r="F2960" t="e">
        <f>Table1[[#This Row],[Termékkör]]</f>
        <v>#VALUE!</v>
      </c>
      <c r="G2960" s="4" t="e">
        <f>Table1[[#This Row],[SzumElad]]</f>
        <v>#VALUE!</v>
      </c>
      <c r="H2960" s="7" t="e">
        <f>Table1[[#This Row],[Jut_%]]</f>
        <v>#VALUE!</v>
      </c>
      <c r="I2960" s="4" t="e">
        <f>Table1[[#This Row],[Jut]]</f>
        <v>#VALUE!</v>
      </c>
      <c r="J2960" s="4" t="e">
        <f>Table1[[#This Row],[Column1]]</f>
        <v>#VALUE!</v>
      </c>
    </row>
    <row r="2961" spans="1:10" hidden="1" x14ac:dyDescent="0.3">
      <c r="A2961" s="2" t="e">
        <f>Table1[[#This Row],[Befolyt]]</f>
        <v>#VALUE!</v>
      </c>
      <c r="B2961" t="e">
        <f>Table1[[#This Row],[ÜK]]</f>
        <v>#VALUE!</v>
      </c>
      <c r="C2961" s="3" t="e">
        <f>Table1[[#This Row],[Szla]]</f>
        <v>#VALUE!</v>
      </c>
      <c r="D2961" s="6" t="e">
        <f>Table1[[#This Row],[Kelt_hó]]</f>
        <v>#VALUE!</v>
      </c>
      <c r="E2961" t="e">
        <f>Table1[[#This Row],[Vevő]]</f>
        <v>#VALUE!</v>
      </c>
      <c r="F2961" t="e">
        <f>Table1[[#This Row],[Termékkör]]</f>
        <v>#VALUE!</v>
      </c>
      <c r="G2961" s="4" t="e">
        <f>Table1[[#This Row],[SzumElad]]</f>
        <v>#VALUE!</v>
      </c>
      <c r="H2961" s="7" t="e">
        <f>Table1[[#This Row],[Jut_%]]</f>
        <v>#VALUE!</v>
      </c>
      <c r="I2961" s="4" t="e">
        <f>Table1[[#This Row],[Jut]]</f>
        <v>#VALUE!</v>
      </c>
      <c r="J2961" s="4" t="e">
        <f>Table1[[#This Row],[Column1]]</f>
        <v>#VALUE!</v>
      </c>
    </row>
    <row r="2962" spans="1:10" hidden="1" x14ac:dyDescent="0.3">
      <c r="A2962" s="2" t="e">
        <f>Table1[[#This Row],[Befolyt]]</f>
        <v>#VALUE!</v>
      </c>
      <c r="B2962" t="e">
        <f>Table1[[#This Row],[ÜK]]</f>
        <v>#VALUE!</v>
      </c>
      <c r="C2962" s="3" t="e">
        <f>Table1[[#This Row],[Szla]]</f>
        <v>#VALUE!</v>
      </c>
      <c r="D2962" s="6" t="e">
        <f>Table1[[#This Row],[Kelt_hó]]</f>
        <v>#VALUE!</v>
      </c>
      <c r="E2962" t="e">
        <f>Table1[[#This Row],[Vevő]]</f>
        <v>#VALUE!</v>
      </c>
      <c r="F2962" t="e">
        <f>Table1[[#This Row],[Termékkör]]</f>
        <v>#VALUE!</v>
      </c>
      <c r="G2962" s="4" t="e">
        <f>Table1[[#This Row],[SzumElad]]</f>
        <v>#VALUE!</v>
      </c>
      <c r="H2962" s="7" t="e">
        <f>Table1[[#This Row],[Jut_%]]</f>
        <v>#VALUE!</v>
      </c>
      <c r="I2962" s="4" t="e">
        <f>Table1[[#This Row],[Jut]]</f>
        <v>#VALUE!</v>
      </c>
      <c r="J2962" s="4" t="e">
        <f>Table1[[#This Row],[Column1]]</f>
        <v>#VALUE!</v>
      </c>
    </row>
    <row r="2963" spans="1:10" hidden="1" x14ac:dyDescent="0.3">
      <c r="A2963" s="2" t="e">
        <f>Table1[[#This Row],[Befolyt]]</f>
        <v>#VALUE!</v>
      </c>
      <c r="B2963" t="e">
        <f>Table1[[#This Row],[ÜK]]</f>
        <v>#VALUE!</v>
      </c>
      <c r="C2963" s="3" t="e">
        <f>Table1[[#This Row],[Szla]]</f>
        <v>#VALUE!</v>
      </c>
      <c r="D2963" s="6" t="e">
        <f>Table1[[#This Row],[Kelt_hó]]</f>
        <v>#VALUE!</v>
      </c>
      <c r="E2963" t="e">
        <f>Table1[[#This Row],[Vevő]]</f>
        <v>#VALUE!</v>
      </c>
      <c r="F2963" t="e">
        <f>Table1[[#This Row],[Termékkör]]</f>
        <v>#VALUE!</v>
      </c>
      <c r="G2963" s="4" t="e">
        <f>Table1[[#This Row],[SzumElad]]</f>
        <v>#VALUE!</v>
      </c>
      <c r="H2963" s="7" t="e">
        <f>Table1[[#This Row],[Jut_%]]</f>
        <v>#VALUE!</v>
      </c>
      <c r="I2963" s="4" t="e">
        <f>Table1[[#This Row],[Jut]]</f>
        <v>#VALUE!</v>
      </c>
      <c r="J2963" s="4" t="e">
        <f>Table1[[#This Row],[Column1]]</f>
        <v>#VALUE!</v>
      </c>
    </row>
    <row r="2964" spans="1:10" hidden="1" x14ac:dyDescent="0.3">
      <c r="A2964" s="2" t="e">
        <f>Table1[[#This Row],[Befolyt]]</f>
        <v>#VALUE!</v>
      </c>
      <c r="B2964" t="e">
        <f>Table1[[#This Row],[ÜK]]</f>
        <v>#VALUE!</v>
      </c>
      <c r="C2964" s="3" t="e">
        <f>Table1[[#This Row],[Szla]]</f>
        <v>#VALUE!</v>
      </c>
      <c r="D2964" s="6" t="e">
        <f>Table1[[#This Row],[Kelt_hó]]</f>
        <v>#VALUE!</v>
      </c>
      <c r="E2964" t="e">
        <f>Table1[[#This Row],[Vevő]]</f>
        <v>#VALUE!</v>
      </c>
      <c r="F2964" t="e">
        <f>Table1[[#This Row],[Termékkör]]</f>
        <v>#VALUE!</v>
      </c>
      <c r="G2964" s="4" t="e">
        <f>Table1[[#This Row],[SzumElad]]</f>
        <v>#VALUE!</v>
      </c>
      <c r="H2964" s="7" t="e">
        <f>Table1[[#This Row],[Jut_%]]</f>
        <v>#VALUE!</v>
      </c>
      <c r="I2964" s="4" t="e">
        <f>Table1[[#This Row],[Jut]]</f>
        <v>#VALUE!</v>
      </c>
      <c r="J2964" s="4" t="e">
        <f>Table1[[#This Row],[Column1]]</f>
        <v>#VALUE!</v>
      </c>
    </row>
    <row r="2965" spans="1:10" hidden="1" x14ac:dyDescent="0.3">
      <c r="A2965" s="2" t="e">
        <f>Table1[[#This Row],[Befolyt]]</f>
        <v>#VALUE!</v>
      </c>
      <c r="B2965" t="e">
        <f>Table1[[#This Row],[ÜK]]</f>
        <v>#VALUE!</v>
      </c>
      <c r="C2965" s="3" t="e">
        <f>Table1[[#This Row],[Szla]]</f>
        <v>#VALUE!</v>
      </c>
      <c r="D2965" s="6" t="e">
        <f>Table1[[#This Row],[Kelt_hó]]</f>
        <v>#VALUE!</v>
      </c>
      <c r="E2965" t="e">
        <f>Table1[[#This Row],[Vevő]]</f>
        <v>#VALUE!</v>
      </c>
      <c r="F2965" t="e">
        <f>Table1[[#This Row],[Termékkör]]</f>
        <v>#VALUE!</v>
      </c>
      <c r="G2965" s="4" t="e">
        <f>Table1[[#This Row],[SzumElad]]</f>
        <v>#VALUE!</v>
      </c>
      <c r="H2965" s="7" t="e">
        <f>Table1[[#This Row],[Jut_%]]</f>
        <v>#VALUE!</v>
      </c>
      <c r="I2965" s="4" t="e">
        <f>Table1[[#This Row],[Jut]]</f>
        <v>#VALUE!</v>
      </c>
      <c r="J2965" s="4" t="e">
        <f>Table1[[#This Row],[Column1]]</f>
        <v>#VALUE!</v>
      </c>
    </row>
    <row r="2966" spans="1:10" hidden="1" x14ac:dyDescent="0.3">
      <c r="A2966" s="2" t="e">
        <f>Table1[[#This Row],[Befolyt]]</f>
        <v>#VALUE!</v>
      </c>
      <c r="B2966" t="e">
        <f>Table1[[#This Row],[ÜK]]</f>
        <v>#VALUE!</v>
      </c>
      <c r="C2966" s="3" t="e">
        <f>Table1[[#This Row],[Szla]]</f>
        <v>#VALUE!</v>
      </c>
      <c r="D2966" s="6" t="e">
        <f>Table1[[#This Row],[Kelt_hó]]</f>
        <v>#VALUE!</v>
      </c>
      <c r="E2966" t="e">
        <f>Table1[[#This Row],[Vevő]]</f>
        <v>#VALUE!</v>
      </c>
      <c r="F2966" t="e">
        <f>Table1[[#This Row],[Termékkör]]</f>
        <v>#VALUE!</v>
      </c>
      <c r="G2966" s="4" t="e">
        <f>Table1[[#This Row],[SzumElad]]</f>
        <v>#VALUE!</v>
      </c>
      <c r="H2966" s="7" t="e">
        <f>Table1[[#This Row],[Jut_%]]</f>
        <v>#VALUE!</v>
      </c>
      <c r="I2966" s="4" t="e">
        <f>Table1[[#This Row],[Jut]]</f>
        <v>#VALUE!</v>
      </c>
      <c r="J2966" s="4" t="e">
        <f>Table1[[#This Row],[Column1]]</f>
        <v>#VALUE!</v>
      </c>
    </row>
    <row r="2967" spans="1:10" hidden="1" x14ac:dyDescent="0.3">
      <c r="A2967" s="2" t="e">
        <f>Table1[[#This Row],[Befolyt]]</f>
        <v>#VALUE!</v>
      </c>
      <c r="B2967" t="e">
        <f>Table1[[#This Row],[ÜK]]</f>
        <v>#VALUE!</v>
      </c>
      <c r="C2967" s="3" t="e">
        <f>Table1[[#This Row],[Szla]]</f>
        <v>#VALUE!</v>
      </c>
      <c r="D2967" s="6" t="e">
        <f>Table1[[#This Row],[Kelt_hó]]</f>
        <v>#VALUE!</v>
      </c>
      <c r="E2967" t="e">
        <f>Table1[[#This Row],[Vevő]]</f>
        <v>#VALUE!</v>
      </c>
      <c r="F2967" t="e">
        <f>Table1[[#This Row],[Termékkör]]</f>
        <v>#VALUE!</v>
      </c>
      <c r="G2967" s="4" t="e">
        <f>Table1[[#This Row],[SzumElad]]</f>
        <v>#VALUE!</v>
      </c>
      <c r="H2967" s="7" t="e">
        <f>Table1[[#This Row],[Jut_%]]</f>
        <v>#VALUE!</v>
      </c>
      <c r="I2967" s="4" t="e">
        <f>Table1[[#This Row],[Jut]]</f>
        <v>#VALUE!</v>
      </c>
      <c r="J2967" s="4" t="e">
        <f>Table1[[#This Row],[Column1]]</f>
        <v>#VALUE!</v>
      </c>
    </row>
    <row r="2968" spans="1:10" hidden="1" x14ac:dyDescent="0.3">
      <c r="A2968" s="2" t="e">
        <f>Table1[[#This Row],[Befolyt]]</f>
        <v>#VALUE!</v>
      </c>
      <c r="B2968" t="e">
        <f>Table1[[#This Row],[ÜK]]</f>
        <v>#VALUE!</v>
      </c>
      <c r="C2968" s="3" t="e">
        <f>Table1[[#This Row],[Szla]]</f>
        <v>#VALUE!</v>
      </c>
      <c r="D2968" s="6" t="e">
        <f>Table1[[#This Row],[Kelt_hó]]</f>
        <v>#VALUE!</v>
      </c>
      <c r="E2968" t="e">
        <f>Table1[[#This Row],[Vevő]]</f>
        <v>#VALUE!</v>
      </c>
      <c r="F2968" t="e">
        <f>Table1[[#This Row],[Termékkör]]</f>
        <v>#VALUE!</v>
      </c>
      <c r="G2968" s="4" t="e">
        <f>Table1[[#This Row],[SzumElad]]</f>
        <v>#VALUE!</v>
      </c>
      <c r="H2968" s="7" t="e">
        <f>Table1[[#This Row],[Jut_%]]</f>
        <v>#VALUE!</v>
      </c>
      <c r="I2968" s="4" t="e">
        <f>Table1[[#This Row],[Jut]]</f>
        <v>#VALUE!</v>
      </c>
      <c r="J2968" s="4" t="e">
        <f>Table1[[#This Row],[Column1]]</f>
        <v>#VALUE!</v>
      </c>
    </row>
    <row r="2969" spans="1:10" hidden="1" x14ac:dyDescent="0.3">
      <c r="A2969" s="2" t="e">
        <f>Table1[[#This Row],[Befolyt]]</f>
        <v>#VALUE!</v>
      </c>
      <c r="B2969" t="e">
        <f>Table1[[#This Row],[ÜK]]</f>
        <v>#VALUE!</v>
      </c>
      <c r="C2969" s="3" t="e">
        <f>Table1[[#This Row],[Szla]]</f>
        <v>#VALUE!</v>
      </c>
      <c r="D2969" s="6" t="e">
        <f>Table1[[#This Row],[Kelt_hó]]</f>
        <v>#VALUE!</v>
      </c>
      <c r="E2969" t="e">
        <f>Table1[[#This Row],[Vevő]]</f>
        <v>#VALUE!</v>
      </c>
      <c r="F2969" t="e">
        <f>Table1[[#This Row],[Termékkör]]</f>
        <v>#VALUE!</v>
      </c>
      <c r="G2969" s="4" t="e">
        <f>Table1[[#This Row],[SzumElad]]</f>
        <v>#VALUE!</v>
      </c>
      <c r="H2969" s="7" t="e">
        <f>Table1[[#This Row],[Jut_%]]</f>
        <v>#VALUE!</v>
      </c>
      <c r="I2969" s="4" t="e">
        <f>Table1[[#This Row],[Jut]]</f>
        <v>#VALUE!</v>
      </c>
      <c r="J2969" s="4" t="e">
        <f>Table1[[#This Row],[Column1]]</f>
        <v>#VALUE!</v>
      </c>
    </row>
    <row r="2970" spans="1:10" hidden="1" x14ac:dyDescent="0.3">
      <c r="A2970" s="2" t="e">
        <f>Table1[[#This Row],[Befolyt]]</f>
        <v>#VALUE!</v>
      </c>
      <c r="B2970" t="e">
        <f>Table1[[#This Row],[ÜK]]</f>
        <v>#VALUE!</v>
      </c>
      <c r="C2970" s="3" t="e">
        <f>Table1[[#This Row],[Szla]]</f>
        <v>#VALUE!</v>
      </c>
      <c r="D2970" s="6" t="e">
        <f>Table1[[#This Row],[Kelt_hó]]</f>
        <v>#VALUE!</v>
      </c>
      <c r="E2970" t="e">
        <f>Table1[[#This Row],[Vevő]]</f>
        <v>#VALUE!</v>
      </c>
      <c r="F2970" t="e">
        <f>Table1[[#This Row],[Termékkör]]</f>
        <v>#VALUE!</v>
      </c>
      <c r="G2970" s="4" t="e">
        <f>Table1[[#This Row],[SzumElad]]</f>
        <v>#VALUE!</v>
      </c>
      <c r="H2970" s="7" t="e">
        <f>Table1[[#This Row],[Jut_%]]</f>
        <v>#VALUE!</v>
      </c>
      <c r="I2970" s="4" t="e">
        <f>Table1[[#This Row],[Jut]]</f>
        <v>#VALUE!</v>
      </c>
      <c r="J2970" s="4" t="e">
        <f>Table1[[#This Row],[Column1]]</f>
        <v>#VALUE!</v>
      </c>
    </row>
    <row r="2971" spans="1:10" hidden="1" x14ac:dyDescent="0.3">
      <c r="A2971" s="2" t="e">
        <f>Table1[[#This Row],[Befolyt]]</f>
        <v>#VALUE!</v>
      </c>
      <c r="B2971" t="e">
        <f>Table1[[#This Row],[ÜK]]</f>
        <v>#VALUE!</v>
      </c>
      <c r="C2971" s="3" t="e">
        <f>Table1[[#This Row],[Szla]]</f>
        <v>#VALUE!</v>
      </c>
      <c r="D2971" s="6" t="e">
        <f>Table1[[#This Row],[Kelt_hó]]</f>
        <v>#VALUE!</v>
      </c>
      <c r="E2971" t="e">
        <f>Table1[[#This Row],[Vevő]]</f>
        <v>#VALUE!</v>
      </c>
      <c r="F2971" t="e">
        <f>Table1[[#This Row],[Termékkör]]</f>
        <v>#VALUE!</v>
      </c>
      <c r="G2971" s="4" t="e">
        <f>Table1[[#This Row],[SzumElad]]</f>
        <v>#VALUE!</v>
      </c>
      <c r="H2971" s="7" t="e">
        <f>Table1[[#This Row],[Jut_%]]</f>
        <v>#VALUE!</v>
      </c>
      <c r="I2971" s="4" t="e">
        <f>Table1[[#This Row],[Jut]]</f>
        <v>#VALUE!</v>
      </c>
      <c r="J2971" s="4" t="e">
        <f>Table1[[#This Row],[Column1]]</f>
        <v>#VALUE!</v>
      </c>
    </row>
    <row r="2972" spans="1:10" hidden="1" x14ac:dyDescent="0.3">
      <c r="A2972" s="2" t="e">
        <f>Table1[[#This Row],[Befolyt]]</f>
        <v>#VALUE!</v>
      </c>
      <c r="B2972" t="e">
        <f>Table1[[#This Row],[ÜK]]</f>
        <v>#VALUE!</v>
      </c>
      <c r="C2972" s="3" t="e">
        <f>Table1[[#This Row],[Szla]]</f>
        <v>#VALUE!</v>
      </c>
      <c r="D2972" s="6" t="e">
        <f>Table1[[#This Row],[Kelt_hó]]</f>
        <v>#VALUE!</v>
      </c>
      <c r="E2972" t="e">
        <f>Table1[[#This Row],[Vevő]]</f>
        <v>#VALUE!</v>
      </c>
      <c r="F2972" t="e">
        <f>Table1[[#This Row],[Termékkör]]</f>
        <v>#VALUE!</v>
      </c>
      <c r="G2972" s="4" t="e">
        <f>Table1[[#This Row],[SzumElad]]</f>
        <v>#VALUE!</v>
      </c>
      <c r="H2972" s="7" t="e">
        <f>Table1[[#This Row],[Jut_%]]</f>
        <v>#VALUE!</v>
      </c>
      <c r="I2972" s="4" t="e">
        <f>Table1[[#This Row],[Jut]]</f>
        <v>#VALUE!</v>
      </c>
      <c r="J2972" s="4" t="e">
        <f>Table1[[#This Row],[Column1]]</f>
        <v>#VALUE!</v>
      </c>
    </row>
    <row r="2973" spans="1:10" hidden="1" x14ac:dyDescent="0.3">
      <c r="A2973" s="2" t="e">
        <f>Table1[[#This Row],[Befolyt]]</f>
        <v>#VALUE!</v>
      </c>
      <c r="B2973" t="e">
        <f>Table1[[#This Row],[ÜK]]</f>
        <v>#VALUE!</v>
      </c>
      <c r="C2973" s="3" t="e">
        <f>Table1[[#This Row],[Szla]]</f>
        <v>#VALUE!</v>
      </c>
      <c r="D2973" s="6" t="e">
        <f>Table1[[#This Row],[Kelt_hó]]</f>
        <v>#VALUE!</v>
      </c>
      <c r="E2973" t="e">
        <f>Table1[[#This Row],[Vevő]]</f>
        <v>#VALUE!</v>
      </c>
      <c r="F2973" t="e">
        <f>Table1[[#This Row],[Termékkör]]</f>
        <v>#VALUE!</v>
      </c>
      <c r="G2973" s="4" t="e">
        <f>Table1[[#This Row],[SzumElad]]</f>
        <v>#VALUE!</v>
      </c>
      <c r="H2973" s="7" t="e">
        <f>Table1[[#This Row],[Jut_%]]</f>
        <v>#VALUE!</v>
      </c>
      <c r="I2973" s="4" t="e">
        <f>Table1[[#This Row],[Jut]]</f>
        <v>#VALUE!</v>
      </c>
      <c r="J2973" s="4" t="e">
        <f>Table1[[#This Row],[Column1]]</f>
        <v>#VALUE!</v>
      </c>
    </row>
    <row r="2974" spans="1:10" hidden="1" x14ac:dyDescent="0.3">
      <c r="A2974" s="2" t="e">
        <f>Table1[[#This Row],[Befolyt]]</f>
        <v>#VALUE!</v>
      </c>
      <c r="B2974" t="e">
        <f>Table1[[#This Row],[ÜK]]</f>
        <v>#VALUE!</v>
      </c>
      <c r="C2974" s="3" t="e">
        <f>Table1[[#This Row],[Szla]]</f>
        <v>#VALUE!</v>
      </c>
      <c r="D2974" s="6" t="e">
        <f>Table1[[#This Row],[Kelt_hó]]</f>
        <v>#VALUE!</v>
      </c>
      <c r="E2974" t="e">
        <f>Table1[[#This Row],[Vevő]]</f>
        <v>#VALUE!</v>
      </c>
      <c r="F2974" t="e">
        <f>Table1[[#This Row],[Termékkör]]</f>
        <v>#VALUE!</v>
      </c>
      <c r="G2974" s="4" t="e">
        <f>Table1[[#This Row],[SzumElad]]</f>
        <v>#VALUE!</v>
      </c>
      <c r="H2974" s="7" t="e">
        <f>Table1[[#This Row],[Jut_%]]</f>
        <v>#VALUE!</v>
      </c>
      <c r="I2974" s="4" t="e">
        <f>Table1[[#This Row],[Jut]]</f>
        <v>#VALUE!</v>
      </c>
      <c r="J2974" s="4" t="e">
        <f>Table1[[#This Row],[Column1]]</f>
        <v>#VALUE!</v>
      </c>
    </row>
    <row r="2975" spans="1:10" hidden="1" x14ac:dyDescent="0.3">
      <c r="A2975" s="2" t="e">
        <f>Table1[[#This Row],[Befolyt]]</f>
        <v>#VALUE!</v>
      </c>
      <c r="B2975" t="e">
        <f>Table1[[#This Row],[ÜK]]</f>
        <v>#VALUE!</v>
      </c>
      <c r="C2975" s="3" t="e">
        <f>Table1[[#This Row],[Szla]]</f>
        <v>#VALUE!</v>
      </c>
      <c r="D2975" s="6" t="e">
        <f>Table1[[#This Row],[Kelt_hó]]</f>
        <v>#VALUE!</v>
      </c>
      <c r="E2975" t="e">
        <f>Table1[[#This Row],[Vevő]]</f>
        <v>#VALUE!</v>
      </c>
      <c r="F2975" t="e">
        <f>Table1[[#This Row],[Termékkör]]</f>
        <v>#VALUE!</v>
      </c>
      <c r="G2975" s="4" t="e">
        <f>Table1[[#This Row],[SzumElad]]</f>
        <v>#VALUE!</v>
      </c>
      <c r="H2975" s="7" t="e">
        <f>Table1[[#This Row],[Jut_%]]</f>
        <v>#VALUE!</v>
      </c>
      <c r="I2975" s="4" t="e">
        <f>Table1[[#This Row],[Jut]]</f>
        <v>#VALUE!</v>
      </c>
      <c r="J2975" s="4" t="e">
        <f>Table1[[#This Row],[Column1]]</f>
        <v>#VALUE!</v>
      </c>
    </row>
    <row r="2976" spans="1:10" hidden="1" x14ac:dyDescent="0.3">
      <c r="A2976" s="2" t="e">
        <f>Table1[[#This Row],[Befolyt]]</f>
        <v>#VALUE!</v>
      </c>
      <c r="B2976" t="e">
        <f>Table1[[#This Row],[ÜK]]</f>
        <v>#VALUE!</v>
      </c>
      <c r="C2976" s="3" t="e">
        <f>Table1[[#This Row],[Szla]]</f>
        <v>#VALUE!</v>
      </c>
      <c r="D2976" s="6" t="e">
        <f>Table1[[#This Row],[Kelt_hó]]</f>
        <v>#VALUE!</v>
      </c>
      <c r="E2976" t="e">
        <f>Table1[[#This Row],[Vevő]]</f>
        <v>#VALUE!</v>
      </c>
      <c r="F2976" t="e">
        <f>Table1[[#This Row],[Termékkör]]</f>
        <v>#VALUE!</v>
      </c>
      <c r="G2976" s="4" t="e">
        <f>Table1[[#This Row],[SzumElad]]</f>
        <v>#VALUE!</v>
      </c>
      <c r="H2976" s="7" t="e">
        <f>Table1[[#This Row],[Jut_%]]</f>
        <v>#VALUE!</v>
      </c>
      <c r="I2976" s="4" t="e">
        <f>Table1[[#This Row],[Jut]]</f>
        <v>#VALUE!</v>
      </c>
      <c r="J2976" s="4" t="e">
        <f>Table1[[#This Row],[Column1]]</f>
        <v>#VALUE!</v>
      </c>
    </row>
    <row r="2977" spans="1:10" hidden="1" x14ac:dyDescent="0.3">
      <c r="A2977" s="2" t="e">
        <f>Table1[[#This Row],[Befolyt]]</f>
        <v>#VALUE!</v>
      </c>
      <c r="B2977" t="e">
        <f>Table1[[#This Row],[ÜK]]</f>
        <v>#VALUE!</v>
      </c>
      <c r="C2977" s="3" t="e">
        <f>Table1[[#This Row],[Szla]]</f>
        <v>#VALUE!</v>
      </c>
      <c r="D2977" s="6" t="e">
        <f>Table1[[#This Row],[Kelt_hó]]</f>
        <v>#VALUE!</v>
      </c>
      <c r="E2977" t="e">
        <f>Table1[[#This Row],[Vevő]]</f>
        <v>#VALUE!</v>
      </c>
      <c r="F2977" t="e">
        <f>Table1[[#This Row],[Termékkör]]</f>
        <v>#VALUE!</v>
      </c>
      <c r="G2977" s="4" t="e">
        <f>Table1[[#This Row],[SzumElad]]</f>
        <v>#VALUE!</v>
      </c>
      <c r="H2977" s="7" t="e">
        <f>Table1[[#This Row],[Jut_%]]</f>
        <v>#VALUE!</v>
      </c>
      <c r="I2977" s="4" t="e">
        <f>Table1[[#This Row],[Jut]]</f>
        <v>#VALUE!</v>
      </c>
      <c r="J2977" s="4" t="e">
        <f>Table1[[#This Row],[Column1]]</f>
        <v>#VALUE!</v>
      </c>
    </row>
    <row r="2978" spans="1:10" hidden="1" x14ac:dyDescent="0.3">
      <c r="A2978" s="2" t="e">
        <f>Table1[[#This Row],[Befolyt]]</f>
        <v>#VALUE!</v>
      </c>
      <c r="B2978" t="e">
        <f>Table1[[#This Row],[ÜK]]</f>
        <v>#VALUE!</v>
      </c>
      <c r="C2978" s="3" t="e">
        <f>Table1[[#This Row],[Szla]]</f>
        <v>#VALUE!</v>
      </c>
      <c r="D2978" s="6" t="e">
        <f>Table1[[#This Row],[Kelt_hó]]</f>
        <v>#VALUE!</v>
      </c>
      <c r="E2978" t="e">
        <f>Table1[[#This Row],[Vevő]]</f>
        <v>#VALUE!</v>
      </c>
      <c r="F2978" t="e">
        <f>Table1[[#This Row],[Termékkör]]</f>
        <v>#VALUE!</v>
      </c>
      <c r="G2978" s="4" t="e">
        <f>Table1[[#This Row],[SzumElad]]</f>
        <v>#VALUE!</v>
      </c>
      <c r="H2978" s="7" t="e">
        <f>Table1[[#This Row],[Jut_%]]</f>
        <v>#VALUE!</v>
      </c>
      <c r="I2978" s="4" t="e">
        <f>Table1[[#This Row],[Jut]]</f>
        <v>#VALUE!</v>
      </c>
      <c r="J2978" s="4" t="e">
        <f>Table1[[#This Row],[Column1]]</f>
        <v>#VALUE!</v>
      </c>
    </row>
    <row r="2979" spans="1:10" hidden="1" x14ac:dyDescent="0.3">
      <c r="A2979" s="2" t="e">
        <f>Table1[[#This Row],[Befolyt]]</f>
        <v>#VALUE!</v>
      </c>
      <c r="B2979" t="e">
        <f>Table1[[#This Row],[ÜK]]</f>
        <v>#VALUE!</v>
      </c>
      <c r="C2979" s="3" t="e">
        <f>Table1[[#This Row],[Szla]]</f>
        <v>#VALUE!</v>
      </c>
      <c r="D2979" s="6" t="e">
        <f>Table1[[#This Row],[Kelt_hó]]</f>
        <v>#VALUE!</v>
      </c>
      <c r="E2979" t="e">
        <f>Table1[[#This Row],[Vevő]]</f>
        <v>#VALUE!</v>
      </c>
      <c r="F2979" t="e">
        <f>Table1[[#This Row],[Termékkör]]</f>
        <v>#VALUE!</v>
      </c>
      <c r="G2979" s="4" t="e">
        <f>Table1[[#This Row],[SzumElad]]</f>
        <v>#VALUE!</v>
      </c>
      <c r="H2979" s="7" t="e">
        <f>Table1[[#This Row],[Jut_%]]</f>
        <v>#VALUE!</v>
      </c>
      <c r="I2979" s="4" t="e">
        <f>Table1[[#This Row],[Jut]]</f>
        <v>#VALUE!</v>
      </c>
      <c r="J2979" s="4" t="e">
        <f>Table1[[#This Row],[Column1]]</f>
        <v>#VALUE!</v>
      </c>
    </row>
    <row r="2980" spans="1:10" hidden="1" x14ac:dyDescent="0.3">
      <c r="A2980" s="2" t="e">
        <f>Table1[[#This Row],[Befolyt]]</f>
        <v>#VALUE!</v>
      </c>
      <c r="B2980" t="e">
        <f>Table1[[#This Row],[ÜK]]</f>
        <v>#VALUE!</v>
      </c>
      <c r="C2980" s="3" t="e">
        <f>Table1[[#This Row],[Szla]]</f>
        <v>#VALUE!</v>
      </c>
      <c r="D2980" s="6" t="e">
        <f>Table1[[#This Row],[Kelt_hó]]</f>
        <v>#VALUE!</v>
      </c>
      <c r="E2980" t="e">
        <f>Table1[[#This Row],[Vevő]]</f>
        <v>#VALUE!</v>
      </c>
      <c r="F2980" t="e">
        <f>Table1[[#This Row],[Termékkör]]</f>
        <v>#VALUE!</v>
      </c>
      <c r="G2980" s="4" t="e">
        <f>Table1[[#This Row],[SzumElad]]</f>
        <v>#VALUE!</v>
      </c>
      <c r="H2980" s="7" t="e">
        <f>Table1[[#This Row],[Jut_%]]</f>
        <v>#VALUE!</v>
      </c>
      <c r="I2980" s="4" t="e">
        <f>Table1[[#This Row],[Jut]]</f>
        <v>#VALUE!</v>
      </c>
      <c r="J2980" s="4" t="e">
        <f>Table1[[#This Row],[Column1]]</f>
        <v>#VALUE!</v>
      </c>
    </row>
    <row r="2981" spans="1:10" hidden="1" x14ac:dyDescent="0.3">
      <c r="A2981" s="2" t="e">
        <f>Table1[[#This Row],[Befolyt]]</f>
        <v>#VALUE!</v>
      </c>
      <c r="B2981" t="e">
        <f>Table1[[#This Row],[ÜK]]</f>
        <v>#VALUE!</v>
      </c>
      <c r="C2981" s="3" t="e">
        <f>Table1[[#This Row],[Szla]]</f>
        <v>#VALUE!</v>
      </c>
      <c r="D2981" s="6" t="e">
        <f>Table1[[#This Row],[Kelt_hó]]</f>
        <v>#VALUE!</v>
      </c>
      <c r="E2981" t="e">
        <f>Table1[[#This Row],[Vevő]]</f>
        <v>#VALUE!</v>
      </c>
      <c r="F2981" t="e">
        <f>Table1[[#This Row],[Termékkör]]</f>
        <v>#VALUE!</v>
      </c>
      <c r="G2981" s="4" t="e">
        <f>Table1[[#This Row],[SzumElad]]</f>
        <v>#VALUE!</v>
      </c>
      <c r="H2981" s="7" t="e">
        <f>Table1[[#This Row],[Jut_%]]</f>
        <v>#VALUE!</v>
      </c>
      <c r="I2981" s="4" t="e">
        <f>Table1[[#This Row],[Jut]]</f>
        <v>#VALUE!</v>
      </c>
      <c r="J2981" s="4" t="e">
        <f>Table1[[#This Row],[Column1]]</f>
        <v>#VALUE!</v>
      </c>
    </row>
    <row r="2982" spans="1:10" hidden="1" x14ac:dyDescent="0.3">
      <c r="A2982" s="2" t="e">
        <f>Table1[[#This Row],[Befolyt]]</f>
        <v>#VALUE!</v>
      </c>
      <c r="B2982" t="e">
        <f>Table1[[#This Row],[ÜK]]</f>
        <v>#VALUE!</v>
      </c>
      <c r="C2982" s="3" t="e">
        <f>Table1[[#This Row],[Szla]]</f>
        <v>#VALUE!</v>
      </c>
      <c r="D2982" s="6" t="e">
        <f>Table1[[#This Row],[Kelt_hó]]</f>
        <v>#VALUE!</v>
      </c>
      <c r="E2982" t="e">
        <f>Table1[[#This Row],[Vevő]]</f>
        <v>#VALUE!</v>
      </c>
      <c r="F2982" t="e">
        <f>Table1[[#This Row],[Termékkör]]</f>
        <v>#VALUE!</v>
      </c>
      <c r="G2982" s="4" t="e">
        <f>Table1[[#This Row],[SzumElad]]</f>
        <v>#VALUE!</v>
      </c>
      <c r="H2982" s="7" t="e">
        <f>Table1[[#This Row],[Jut_%]]</f>
        <v>#VALUE!</v>
      </c>
      <c r="I2982" s="4" t="e">
        <f>Table1[[#This Row],[Jut]]</f>
        <v>#VALUE!</v>
      </c>
      <c r="J2982" s="4" t="e">
        <f>Table1[[#This Row],[Column1]]</f>
        <v>#VALUE!</v>
      </c>
    </row>
    <row r="2983" spans="1:10" hidden="1" x14ac:dyDescent="0.3">
      <c r="A2983" s="2" t="e">
        <f>Table1[[#This Row],[Befolyt]]</f>
        <v>#VALUE!</v>
      </c>
      <c r="B2983" t="e">
        <f>Table1[[#This Row],[ÜK]]</f>
        <v>#VALUE!</v>
      </c>
      <c r="C2983" s="3" t="e">
        <f>Table1[[#This Row],[Szla]]</f>
        <v>#VALUE!</v>
      </c>
      <c r="D2983" s="6" t="e">
        <f>Table1[[#This Row],[Kelt_hó]]</f>
        <v>#VALUE!</v>
      </c>
      <c r="E2983" t="e">
        <f>Table1[[#This Row],[Vevő]]</f>
        <v>#VALUE!</v>
      </c>
      <c r="F2983" t="e">
        <f>Table1[[#This Row],[Termékkör]]</f>
        <v>#VALUE!</v>
      </c>
      <c r="G2983" s="4" t="e">
        <f>Table1[[#This Row],[SzumElad]]</f>
        <v>#VALUE!</v>
      </c>
      <c r="H2983" s="7" t="e">
        <f>Table1[[#This Row],[Jut_%]]</f>
        <v>#VALUE!</v>
      </c>
      <c r="I2983" s="4" t="e">
        <f>Table1[[#This Row],[Jut]]</f>
        <v>#VALUE!</v>
      </c>
      <c r="J2983" s="4" t="e">
        <f>Table1[[#This Row],[Column1]]</f>
        <v>#VALUE!</v>
      </c>
    </row>
    <row r="2984" spans="1:10" hidden="1" x14ac:dyDescent="0.3">
      <c r="A2984" s="2" t="e">
        <f>Table1[[#This Row],[Befolyt]]</f>
        <v>#VALUE!</v>
      </c>
      <c r="B2984" t="e">
        <f>Table1[[#This Row],[ÜK]]</f>
        <v>#VALUE!</v>
      </c>
      <c r="C2984" s="3" t="e">
        <f>Table1[[#This Row],[Szla]]</f>
        <v>#VALUE!</v>
      </c>
      <c r="D2984" s="6" t="e">
        <f>Table1[[#This Row],[Kelt_hó]]</f>
        <v>#VALUE!</v>
      </c>
      <c r="E2984" t="e">
        <f>Table1[[#This Row],[Vevő]]</f>
        <v>#VALUE!</v>
      </c>
      <c r="F2984" t="e">
        <f>Table1[[#This Row],[Termékkör]]</f>
        <v>#VALUE!</v>
      </c>
      <c r="G2984" s="4" t="e">
        <f>Table1[[#This Row],[SzumElad]]</f>
        <v>#VALUE!</v>
      </c>
      <c r="H2984" s="7" t="e">
        <f>Table1[[#This Row],[Jut_%]]</f>
        <v>#VALUE!</v>
      </c>
      <c r="I2984" s="4" t="e">
        <f>Table1[[#This Row],[Jut]]</f>
        <v>#VALUE!</v>
      </c>
      <c r="J2984" s="4" t="e">
        <f>Table1[[#This Row],[Column1]]</f>
        <v>#VALUE!</v>
      </c>
    </row>
    <row r="2985" spans="1:10" hidden="1" x14ac:dyDescent="0.3">
      <c r="A2985" s="2" t="e">
        <f>Table1[[#This Row],[Befolyt]]</f>
        <v>#VALUE!</v>
      </c>
      <c r="B2985" t="e">
        <f>Table1[[#This Row],[ÜK]]</f>
        <v>#VALUE!</v>
      </c>
      <c r="C2985" s="3" t="e">
        <f>Table1[[#This Row],[Szla]]</f>
        <v>#VALUE!</v>
      </c>
      <c r="D2985" s="6" t="e">
        <f>Table1[[#This Row],[Kelt_hó]]</f>
        <v>#VALUE!</v>
      </c>
      <c r="E2985" t="e">
        <f>Table1[[#This Row],[Vevő]]</f>
        <v>#VALUE!</v>
      </c>
      <c r="F2985" t="e">
        <f>Table1[[#This Row],[Termékkör]]</f>
        <v>#VALUE!</v>
      </c>
      <c r="G2985" s="4" t="e">
        <f>Table1[[#This Row],[SzumElad]]</f>
        <v>#VALUE!</v>
      </c>
      <c r="H2985" s="7" t="e">
        <f>Table1[[#This Row],[Jut_%]]</f>
        <v>#VALUE!</v>
      </c>
      <c r="I2985" s="4" t="e">
        <f>Table1[[#This Row],[Jut]]</f>
        <v>#VALUE!</v>
      </c>
      <c r="J2985" s="4" t="e">
        <f>Table1[[#This Row],[Column1]]</f>
        <v>#VALUE!</v>
      </c>
    </row>
    <row r="2986" spans="1:10" hidden="1" x14ac:dyDescent="0.3">
      <c r="A2986" s="2" t="e">
        <f>Table1[[#This Row],[Befolyt]]</f>
        <v>#VALUE!</v>
      </c>
      <c r="B2986" t="e">
        <f>Table1[[#This Row],[ÜK]]</f>
        <v>#VALUE!</v>
      </c>
      <c r="C2986" s="3" t="e">
        <f>Table1[[#This Row],[Szla]]</f>
        <v>#VALUE!</v>
      </c>
      <c r="D2986" s="6" t="e">
        <f>Table1[[#This Row],[Kelt_hó]]</f>
        <v>#VALUE!</v>
      </c>
      <c r="E2986" t="e">
        <f>Table1[[#This Row],[Vevő]]</f>
        <v>#VALUE!</v>
      </c>
      <c r="F2986" t="e">
        <f>Table1[[#This Row],[Termékkör]]</f>
        <v>#VALUE!</v>
      </c>
      <c r="G2986" s="4" t="e">
        <f>Table1[[#This Row],[SzumElad]]</f>
        <v>#VALUE!</v>
      </c>
      <c r="H2986" s="7" t="e">
        <f>Table1[[#This Row],[Jut_%]]</f>
        <v>#VALUE!</v>
      </c>
      <c r="I2986" s="4" t="e">
        <f>Table1[[#This Row],[Jut]]</f>
        <v>#VALUE!</v>
      </c>
      <c r="J2986" s="4" t="e">
        <f>Table1[[#This Row],[Column1]]</f>
        <v>#VALUE!</v>
      </c>
    </row>
    <row r="2987" spans="1:10" hidden="1" x14ac:dyDescent="0.3">
      <c r="A2987" s="2" t="e">
        <f>Table1[[#This Row],[Befolyt]]</f>
        <v>#VALUE!</v>
      </c>
      <c r="B2987" t="e">
        <f>Table1[[#This Row],[ÜK]]</f>
        <v>#VALUE!</v>
      </c>
      <c r="C2987" s="3" t="e">
        <f>Table1[[#This Row],[Szla]]</f>
        <v>#VALUE!</v>
      </c>
      <c r="D2987" s="6" t="e">
        <f>Table1[[#This Row],[Kelt_hó]]</f>
        <v>#VALUE!</v>
      </c>
      <c r="E2987" t="e">
        <f>Table1[[#This Row],[Vevő]]</f>
        <v>#VALUE!</v>
      </c>
      <c r="F2987" t="e">
        <f>Table1[[#This Row],[Termékkör]]</f>
        <v>#VALUE!</v>
      </c>
      <c r="G2987" s="4" t="e">
        <f>Table1[[#This Row],[SzumElad]]</f>
        <v>#VALUE!</v>
      </c>
      <c r="H2987" s="7" t="e">
        <f>Table1[[#This Row],[Jut_%]]</f>
        <v>#VALUE!</v>
      </c>
      <c r="I2987" s="4" t="e">
        <f>Table1[[#This Row],[Jut]]</f>
        <v>#VALUE!</v>
      </c>
      <c r="J2987" s="4" t="e">
        <f>Table1[[#This Row],[Column1]]</f>
        <v>#VALUE!</v>
      </c>
    </row>
    <row r="2988" spans="1:10" hidden="1" x14ac:dyDescent="0.3">
      <c r="A2988" s="2" t="e">
        <f>Table1[[#This Row],[Befolyt]]</f>
        <v>#VALUE!</v>
      </c>
      <c r="B2988" t="e">
        <f>Table1[[#This Row],[ÜK]]</f>
        <v>#VALUE!</v>
      </c>
      <c r="C2988" s="3" t="e">
        <f>Table1[[#This Row],[Szla]]</f>
        <v>#VALUE!</v>
      </c>
      <c r="D2988" s="6" t="e">
        <f>Table1[[#This Row],[Kelt_hó]]</f>
        <v>#VALUE!</v>
      </c>
      <c r="E2988" t="e">
        <f>Table1[[#This Row],[Vevő]]</f>
        <v>#VALUE!</v>
      </c>
      <c r="F2988" t="e">
        <f>Table1[[#This Row],[Termékkör]]</f>
        <v>#VALUE!</v>
      </c>
      <c r="G2988" s="4" t="e">
        <f>Table1[[#This Row],[SzumElad]]</f>
        <v>#VALUE!</v>
      </c>
      <c r="H2988" s="7" t="e">
        <f>Table1[[#This Row],[Jut_%]]</f>
        <v>#VALUE!</v>
      </c>
      <c r="I2988" s="4" t="e">
        <f>Table1[[#This Row],[Jut]]</f>
        <v>#VALUE!</v>
      </c>
      <c r="J2988" s="4" t="e">
        <f>Table1[[#This Row],[Column1]]</f>
        <v>#VALUE!</v>
      </c>
    </row>
    <row r="2989" spans="1:10" hidden="1" x14ac:dyDescent="0.3">
      <c r="A2989" s="2" t="e">
        <f>Table1[[#This Row],[Befolyt]]</f>
        <v>#VALUE!</v>
      </c>
      <c r="B2989" t="e">
        <f>Table1[[#This Row],[ÜK]]</f>
        <v>#VALUE!</v>
      </c>
      <c r="C2989" s="3" t="e">
        <f>Table1[[#This Row],[Szla]]</f>
        <v>#VALUE!</v>
      </c>
      <c r="D2989" s="6" t="e">
        <f>Table1[[#This Row],[Kelt_hó]]</f>
        <v>#VALUE!</v>
      </c>
      <c r="E2989" t="e">
        <f>Table1[[#This Row],[Vevő]]</f>
        <v>#VALUE!</v>
      </c>
      <c r="F2989" t="e">
        <f>Table1[[#This Row],[Termékkör]]</f>
        <v>#VALUE!</v>
      </c>
      <c r="G2989" s="4" t="e">
        <f>Table1[[#This Row],[SzumElad]]</f>
        <v>#VALUE!</v>
      </c>
      <c r="H2989" s="7" t="e">
        <f>Table1[[#This Row],[Jut_%]]</f>
        <v>#VALUE!</v>
      </c>
      <c r="I2989" s="4" t="e">
        <f>Table1[[#This Row],[Jut]]</f>
        <v>#VALUE!</v>
      </c>
      <c r="J2989" s="4" t="e">
        <f>Table1[[#This Row],[Column1]]</f>
        <v>#VALUE!</v>
      </c>
    </row>
    <row r="2990" spans="1:10" hidden="1" x14ac:dyDescent="0.3">
      <c r="A2990" s="2" t="e">
        <f>Table1[[#This Row],[Befolyt]]</f>
        <v>#VALUE!</v>
      </c>
      <c r="B2990" t="e">
        <f>Table1[[#This Row],[ÜK]]</f>
        <v>#VALUE!</v>
      </c>
      <c r="C2990" s="3" t="e">
        <f>Table1[[#This Row],[Szla]]</f>
        <v>#VALUE!</v>
      </c>
      <c r="D2990" s="6" t="e">
        <f>Table1[[#This Row],[Kelt_hó]]</f>
        <v>#VALUE!</v>
      </c>
      <c r="E2990" t="e">
        <f>Table1[[#This Row],[Vevő]]</f>
        <v>#VALUE!</v>
      </c>
      <c r="F2990" t="e">
        <f>Table1[[#This Row],[Termékkör]]</f>
        <v>#VALUE!</v>
      </c>
      <c r="G2990" s="4" t="e">
        <f>Table1[[#This Row],[SzumElad]]</f>
        <v>#VALUE!</v>
      </c>
      <c r="H2990" s="7" t="e">
        <f>Table1[[#This Row],[Jut_%]]</f>
        <v>#VALUE!</v>
      </c>
      <c r="I2990" s="4" t="e">
        <f>Table1[[#This Row],[Jut]]</f>
        <v>#VALUE!</v>
      </c>
      <c r="J2990" s="4" t="e">
        <f>Table1[[#This Row],[Column1]]</f>
        <v>#VALUE!</v>
      </c>
    </row>
    <row r="2991" spans="1:10" hidden="1" x14ac:dyDescent="0.3">
      <c r="A2991" s="2" t="e">
        <f>Table1[[#This Row],[Befolyt]]</f>
        <v>#VALUE!</v>
      </c>
      <c r="B2991" t="e">
        <f>Table1[[#This Row],[ÜK]]</f>
        <v>#VALUE!</v>
      </c>
      <c r="C2991" s="3" t="e">
        <f>Table1[[#This Row],[Szla]]</f>
        <v>#VALUE!</v>
      </c>
      <c r="D2991" s="6" t="e">
        <f>Table1[[#This Row],[Kelt_hó]]</f>
        <v>#VALUE!</v>
      </c>
      <c r="E2991" t="e">
        <f>Table1[[#This Row],[Vevő]]</f>
        <v>#VALUE!</v>
      </c>
      <c r="F2991" t="e">
        <f>Table1[[#This Row],[Termékkör]]</f>
        <v>#VALUE!</v>
      </c>
      <c r="G2991" s="4" t="e">
        <f>Table1[[#This Row],[SzumElad]]</f>
        <v>#VALUE!</v>
      </c>
      <c r="H2991" s="7" t="e">
        <f>Table1[[#This Row],[Jut_%]]</f>
        <v>#VALUE!</v>
      </c>
      <c r="I2991" s="4" t="e">
        <f>Table1[[#This Row],[Jut]]</f>
        <v>#VALUE!</v>
      </c>
      <c r="J2991" s="4" t="e">
        <f>Table1[[#This Row],[Column1]]</f>
        <v>#VALUE!</v>
      </c>
    </row>
    <row r="2992" spans="1:10" hidden="1" x14ac:dyDescent="0.3">
      <c r="A2992" s="2" t="e">
        <f>Table1[[#This Row],[Befolyt]]</f>
        <v>#VALUE!</v>
      </c>
      <c r="B2992" t="e">
        <f>Table1[[#This Row],[ÜK]]</f>
        <v>#VALUE!</v>
      </c>
      <c r="C2992" s="3" t="e">
        <f>Table1[[#This Row],[Szla]]</f>
        <v>#VALUE!</v>
      </c>
      <c r="D2992" s="6" t="e">
        <f>Table1[[#This Row],[Kelt_hó]]</f>
        <v>#VALUE!</v>
      </c>
      <c r="E2992" t="e">
        <f>Table1[[#This Row],[Vevő]]</f>
        <v>#VALUE!</v>
      </c>
      <c r="F2992" t="e">
        <f>Table1[[#This Row],[Termékkör]]</f>
        <v>#VALUE!</v>
      </c>
      <c r="G2992" s="4" t="e">
        <f>Table1[[#This Row],[SzumElad]]</f>
        <v>#VALUE!</v>
      </c>
      <c r="H2992" s="7" t="e">
        <f>Table1[[#This Row],[Jut_%]]</f>
        <v>#VALUE!</v>
      </c>
      <c r="I2992" s="4" t="e">
        <f>Table1[[#This Row],[Jut]]</f>
        <v>#VALUE!</v>
      </c>
      <c r="J2992" s="4" t="e">
        <f>Table1[[#This Row],[Column1]]</f>
        <v>#VALUE!</v>
      </c>
    </row>
    <row r="2993" spans="1:10" hidden="1" x14ac:dyDescent="0.3">
      <c r="A2993" s="2" t="e">
        <f>Table1[[#This Row],[Befolyt]]</f>
        <v>#VALUE!</v>
      </c>
      <c r="B2993" t="e">
        <f>Table1[[#This Row],[ÜK]]</f>
        <v>#VALUE!</v>
      </c>
      <c r="C2993" s="3" t="e">
        <f>Table1[[#This Row],[Szla]]</f>
        <v>#VALUE!</v>
      </c>
      <c r="D2993" s="6" t="e">
        <f>Table1[[#This Row],[Kelt_hó]]</f>
        <v>#VALUE!</v>
      </c>
      <c r="E2993" t="e">
        <f>Table1[[#This Row],[Vevő]]</f>
        <v>#VALUE!</v>
      </c>
      <c r="F2993" t="e">
        <f>Table1[[#This Row],[Termékkör]]</f>
        <v>#VALUE!</v>
      </c>
      <c r="G2993" s="4" t="e">
        <f>Table1[[#This Row],[SzumElad]]</f>
        <v>#VALUE!</v>
      </c>
      <c r="H2993" s="7" t="e">
        <f>Table1[[#This Row],[Jut_%]]</f>
        <v>#VALUE!</v>
      </c>
      <c r="I2993" s="4" t="e">
        <f>Table1[[#This Row],[Jut]]</f>
        <v>#VALUE!</v>
      </c>
      <c r="J2993" s="4" t="e">
        <f>Table1[[#This Row],[Column1]]</f>
        <v>#VALUE!</v>
      </c>
    </row>
    <row r="2994" spans="1:10" hidden="1" x14ac:dyDescent="0.3">
      <c r="A2994" s="2" t="e">
        <f>Table1[[#This Row],[Befolyt]]</f>
        <v>#VALUE!</v>
      </c>
      <c r="B2994" t="e">
        <f>Table1[[#This Row],[ÜK]]</f>
        <v>#VALUE!</v>
      </c>
      <c r="C2994" s="3" t="e">
        <f>Table1[[#This Row],[Szla]]</f>
        <v>#VALUE!</v>
      </c>
      <c r="D2994" s="6" t="e">
        <f>Table1[[#This Row],[Kelt_hó]]</f>
        <v>#VALUE!</v>
      </c>
      <c r="E2994" t="e">
        <f>Table1[[#This Row],[Vevő]]</f>
        <v>#VALUE!</v>
      </c>
      <c r="F2994" t="e">
        <f>Table1[[#This Row],[Termékkör]]</f>
        <v>#VALUE!</v>
      </c>
      <c r="G2994" s="4" t="e">
        <f>Table1[[#This Row],[SzumElad]]</f>
        <v>#VALUE!</v>
      </c>
      <c r="H2994" s="7" t="e">
        <f>Table1[[#This Row],[Jut_%]]</f>
        <v>#VALUE!</v>
      </c>
      <c r="I2994" s="4" t="e">
        <f>Table1[[#This Row],[Jut]]</f>
        <v>#VALUE!</v>
      </c>
      <c r="J2994" s="4" t="e">
        <f>Table1[[#This Row],[Column1]]</f>
        <v>#VALUE!</v>
      </c>
    </row>
    <row r="2995" spans="1:10" hidden="1" x14ac:dyDescent="0.3">
      <c r="A2995" s="2" t="e">
        <f>Table1[[#This Row],[Befolyt]]</f>
        <v>#VALUE!</v>
      </c>
      <c r="B2995" t="e">
        <f>Table1[[#This Row],[ÜK]]</f>
        <v>#VALUE!</v>
      </c>
      <c r="C2995" s="3" t="e">
        <f>Table1[[#This Row],[Szla]]</f>
        <v>#VALUE!</v>
      </c>
      <c r="D2995" s="6" t="e">
        <f>Table1[[#This Row],[Kelt_hó]]</f>
        <v>#VALUE!</v>
      </c>
      <c r="E2995" t="e">
        <f>Table1[[#This Row],[Vevő]]</f>
        <v>#VALUE!</v>
      </c>
      <c r="F2995" t="e">
        <f>Table1[[#This Row],[Termékkör]]</f>
        <v>#VALUE!</v>
      </c>
      <c r="G2995" s="4" t="e">
        <f>Table1[[#This Row],[SzumElad]]</f>
        <v>#VALUE!</v>
      </c>
      <c r="H2995" s="7" t="e">
        <f>Table1[[#This Row],[Jut_%]]</f>
        <v>#VALUE!</v>
      </c>
      <c r="I2995" s="4" t="e">
        <f>Table1[[#This Row],[Jut]]</f>
        <v>#VALUE!</v>
      </c>
      <c r="J2995" s="4" t="e">
        <f>Table1[[#This Row],[Column1]]</f>
        <v>#VALUE!</v>
      </c>
    </row>
    <row r="2996" spans="1:10" hidden="1" x14ac:dyDescent="0.3">
      <c r="A2996" s="2" t="e">
        <f>Table1[[#This Row],[Befolyt]]</f>
        <v>#VALUE!</v>
      </c>
      <c r="B2996" t="e">
        <f>Table1[[#This Row],[ÜK]]</f>
        <v>#VALUE!</v>
      </c>
      <c r="C2996" s="3" t="e">
        <f>Table1[[#This Row],[Szla]]</f>
        <v>#VALUE!</v>
      </c>
      <c r="D2996" s="6" t="e">
        <f>Table1[[#This Row],[Kelt_hó]]</f>
        <v>#VALUE!</v>
      </c>
      <c r="E2996" t="e">
        <f>Table1[[#This Row],[Vevő]]</f>
        <v>#VALUE!</v>
      </c>
      <c r="F2996" t="e">
        <f>Table1[[#This Row],[Termékkör]]</f>
        <v>#VALUE!</v>
      </c>
      <c r="G2996" s="4" t="e">
        <f>Table1[[#This Row],[SzumElad]]</f>
        <v>#VALUE!</v>
      </c>
      <c r="H2996" s="7" t="e">
        <f>Table1[[#This Row],[Jut_%]]</f>
        <v>#VALUE!</v>
      </c>
      <c r="I2996" s="4" t="e">
        <f>Table1[[#This Row],[Jut]]</f>
        <v>#VALUE!</v>
      </c>
      <c r="J2996" s="4" t="e">
        <f>Table1[[#This Row],[Column1]]</f>
        <v>#VALUE!</v>
      </c>
    </row>
    <row r="2997" spans="1:10" hidden="1" x14ac:dyDescent="0.3">
      <c r="A2997" s="2" t="e">
        <f>Table1[[#This Row],[Befolyt]]</f>
        <v>#VALUE!</v>
      </c>
      <c r="B2997" t="e">
        <f>Table1[[#This Row],[ÜK]]</f>
        <v>#VALUE!</v>
      </c>
      <c r="C2997" s="3" t="e">
        <f>Table1[[#This Row],[Szla]]</f>
        <v>#VALUE!</v>
      </c>
      <c r="D2997" s="6" t="e">
        <f>Table1[[#This Row],[Kelt_hó]]</f>
        <v>#VALUE!</v>
      </c>
      <c r="E2997" t="e">
        <f>Table1[[#This Row],[Vevő]]</f>
        <v>#VALUE!</v>
      </c>
      <c r="F2997" t="e">
        <f>Table1[[#This Row],[Termékkör]]</f>
        <v>#VALUE!</v>
      </c>
      <c r="G2997" s="4" t="e">
        <f>Table1[[#This Row],[SzumElad]]</f>
        <v>#VALUE!</v>
      </c>
      <c r="H2997" s="7" t="e">
        <f>Table1[[#This Row],[Jut_%]]</f>
        <v>#VALUE!</v>
      </c>
      <c r="I2997" s="4" t="e">
        <f>Table1[[#This Row],[Jut]]</f>
        <v>#VALUE!</v>
      </c>
      <c r="J2997" s="4" t="e">
        <f>Table1[[#This Row],[Column1]]</f>
        <v>#VALUE!</v>
      </c>
    </row>
    <row r="2998" spans="1:10" hidden="1" x14ac:dyDescent="0.3">
      <c r="A2998" s="2" t="e">
        <f>Table1[[#This Row],[Befolyt]]</f>
        <v>#VALUE!</v>
      </c>
      <c r="B2998" t="e">
        <f>Table1[[#This Row],[ÜK]]</f>
        <v>#VALUE!</v>
      </c>
      <c r="C2998" s="3" t="e">
        <f>Table1[[#This Row],[Szla]]</f>
        <v>#VALUE!</v>
      </c>
      <c r="D2998" s="6" t="e">
        <f>Table1[[#This Row],[Kelt_hó]]</f>
        <v>#VALUE!</v>
      </c>
      <c r="E2998" t="e">
        <f>Table1[[#This Row],[Vevő]]</f>
        <v>#VALUE!</v>
      </c>
      <c r="F2998" t="e">
        <f>Table1[[#This Row],[Termékkör]]</f>
        <v>#VALUE!</v>
      </c>
      <c r="G2998" s="4" t="e">
        <f>Table1[[#This Row],[SzumElad]]</f>
        <v>#VALUE!</v>
      </c>
      <c r="H2998" s="7" t="e">
        <f>Table1[[#This Row],[Jut_%]]</f>
        <v>#VALUE!</v>
      </c>
      <c r="I2998" s="4" t="e">
        <f>Table1[[#This Row],[Jut]]</f>
        <v>#VALUE!</v>
      </c>
      <c r="J2998" s="4" t="e">
        <f>Table1[[#This Row],[Column1]]</f>
        <v>#VALUE!</v>
      </c>
    </row>
    <row r="2999" spans="1:10" hidden="1" x14ac:dyDescent="0.3">
      <c r="A2999" s="2" t="e">
        <f>Table1[[#This Row],[Befolyt]]</f>
        <v>#VALUE!</v>
      </c>
      <c r="B2999" t="e">
        <f>Table1[[#This Row],[ÜK]]</f>
        <v>#VALUE!</v>
      </c>
      <c r="C2999" s="3" t="e">
        <f>Table1[[#This Row],[Szla]]</f>
        <v>#VALUE!</v>
      </c>
      <c r="D2999" s="6" t="e">
        <f>Table1[[#This Row],[Kelt_hó]]</f>
        <v>#VALUE!</v>
      </c>
      <c r="E2999" t="e">
        <f>Table1[[#This Row],[Vevő]]</f>
        <v>#VALUE!</v>
      </c>
      <c r="F2999" t="e">
        <f>Table1[[#This Row],[Termékkör]]</f>
        <v>#VALUE!</v>
      </c>
      <c r="G2999" s="4" t="e">
        <f>Table1[[#This Row],[SzumElad]]</f>
        <v>#VALUE!</v>
      </c>
      <c r="H2999" s="7" t="e">
        <f>Table1[[#This Row],[Jut_%]]</f>
        <v>#VALUE!</v>
      </c>
      <c r="I2999" s="4" t="e">
        <f>Table1[[#This Row],[Jut]]</f>
        <v>#VALUE!</v>
      </c>
      <c r="J2999" s="4" t="e">
        <f>Table1[[#This Row],[Column1]]</f>
        <v>#VALUE!</v>
      </c>
    </row>
    <row r="3000" spans="1:10" hidden="1" x14ac:dyDescent="0.3">
      <c r="A3000" s="2" t="e">
        <f>Table1[[#This Row],[Befolyt]]</f>
        <v>#VALUE!</v>
      </c>
      <c r="B3000" t="e">
        <f>Table1[[#This Row],[ÜK]]</f>
        <v>#VALUE!</v>
      </c>
      <c r="C3000" s="3" t="e">
        <f>Table1[[#This Row],[Szla]]</f>
        <v>#VALUE!</v>
      </c>
      <c r="D3000" s="6" t="e">
        <f>Table1[[#This Row],[Kelt_hó]]</f>
        <v>#VALUE!</v>
      </c>
      <c r="E3000" t="e">
        <f>Table1[[#This Row],[Vevő]]</f>
        <v>#VALUE!</v>
      </c>
      <c r="F3000" t="e">
        <f>Table1[[#This Row],[Termékkör]]</f>
        <v>#VALUE!</v>
      </c>
      <c r="G3000" s="4" t="e">
        <f>Table1[[#This Row],[SzumElad]]</f>
        <v>#VALUE!</v>
      </c>
      <c r="H3000" s="7" t="e">
        <f>Table1[[#This Row],[Jut_%]]</f>
        <v>#VALUE!</v>
      </c>
      <c r="I3000" s="4" t="e">
        <f>Table1[[#This Row],[Jut]]</f>
        <v>#VALUE!</v>
      </c>
      <c r="J3000" s="4" t="e">
        <f>Table1[[#This Row],[Column1]]</f>
        <v>#VALUE!</v>
      </c>
    </row>
    <row r="3001" spans="1:10" hidden="1" x14ac:dyDescent="0.3">
      <c r="A3001" s="2" t="e">
        <f>Table1[[#This Row],[Befolyt]]</f>
        <v>#VALUE!</v>
      </c>
      <c r="B3001" t="e">
        <f>Table1[[#This Row],[ÜK]]</f>
        <v>#VALUE!</v>
      </c>
      <c r="C3001" s="3" t="e">
        <f>Table1[[#This Row],[Szla]]</f>
        <v>#VALUE!</v>
      </c>
      <c r="D3001" s="6" t="e">
        <f>Table1[[#This Row],[Kelt_hó]]</f>
        <v>#VALUE!</v>
      </c>
      <c r="E3001" t="e">
        <f>Table1[[#This Row],[Vevő]]</f>
        <v>#VALUE!</v>
      </c>
      <c r="F3001" t="e">
        <f>Table1[[#This Row],[Termékkör]]</f>
        <v>#VALUE!</v>
      </c>
      <c r="G3001" s="4" t="e">
        <f>Table1[[#This Row],[SzumElad]]</f>
        <v>#VALUE!</v>
      </c>
      <c r="H3001" s="7" t="e">
        <f>Table1[[#This Row],[Jut_%]]</f>
        <v>#VALUE!</v>
      </c>
      <c r="I3001" s="4" t="e">
        <f>Table1[[#This Row],[Jut]]</f>
        <v>#VALUE!</v>
      </c>
      <c r="J3001" s="4" t="e">
        <f>Table1[[#This Row],[Column1]]</f>
        <v>#VALUE!</v>
      </c>
    </row>
    <row r="3002" spans="1:10" hidden="1" x14ac:dyDescent="0.3">
      <c r="A3002" s="2" t="e">
        <f>Table1[[#This Row],[Befolyt]]</f>
        <v>#VALUE!</v>
      </c>
      <c r="B3002" t="e">
        <f>Table1[[#This Row],[ÜK]]</f>
        <v>#VALUE!</v>
      </c>
      <c r="C3002" s="3" t="e">
        <f>Table1[[#This Row],[Szla]]</f>
        <v>#VALUE!</v>
      </c>
      <c r="D3002" s="6" t="e">
        <f>Table1[[#This Row],[Kelt_hó]]</f>
        <v>#VALUE!</v>
      </c>
      <c r="E3002" t="e">
        <f>Table1[[#This Row],[Vevő]]</f>
        <v>#VALUE!</v>
      </c>
      <c r="F3002" t="e">
        <f>Table1[[#This Row],[Termékkör]]</f>
        <v>#VALUE!</v>
      </c>
      <c r="G3002" s="4" t="e">
        <f>Table1[[#This Row],[SzumElad]]</f>
        <v>#VALUE!</v>
      </c>
      <c r="H3002" s="7" t="e">
        <f>Table1[[#This Row],[Jut_%]]</f>
        <v>#VALUE!</v>
      </c>
      <c r="I3002" s="4" t="e">
        <f>Table1[[#This Row],[Jut]]</f>
        <v>#VALUE!</v>
      </c>
      <c r="J3002" s="4" t="e">
        <f>Table1[[#This Row],[Column1]]</f>
        <v>#VALUE!</v>
      </c>
    </row>
    <row r="3003" spans="1:10" hidden="1" x14ac:dyDescent="0.3">
      <c r="A3003" s="2" t="e">
        <f>Table1[[#This Row],[Befolyt]]</f>
        <v>#VALUE!</v>
      </c>
      <c r="B3003" t="e">
        <f>Table1[[#This Row],[ÜK]]</f>
        <v>#VALUE!</v>
      </c>
      <c r="C3003" s="3" t="e">
        <f>Table1[[#This Row],[Szla]]</f>
        <v>#VALUE!</v>
      </c>
      <c r="D3003" s="6" t="e">
        <f>Table1[[#This Row],[Kelt_hó]]</f>
        <v>#VALUE!</v>
      </c>
      <c r="E3003" t="e">
        <f>Table1[[#This Row],[Vevő]]</f>
        <v>#VALUE!</v>
      </c>
      <c r="F3003" t="e">
        <f>Table1[[#This Row],[Termékkör]]</f>
        <v>#VALUE!</v>
      </c>
      <c r="G3003" s="4" t="e">
        <f>Table1[[#This Row],[SzumElad]]</f>
        <v>#VALUE!</v>
      </c>
      <c r="H3003" s="7" t="e">
        <f>Table1[[#This Row],[Jut_%]]</f>
        <v>#VALUE!</v>
      </c>
      <c r="I3003" s="4" t="e">
        <f>Table1[[#This Row],[Jut]]</f>
        <v>#VALUE!</v>
      </c>
      <c r="J3003" s="4" t="e">
        <f>Table1[[#This Row],[Column1]]</f>
        <v>#VALUE!</v>
      </c>
    </row>
    <row r="3004" spans="1:10" hidden="1" x14ac:dyDescent="0.3">
      <c r="A3004" s="2" t="e">
        <f>Table1[[#This Row],[Befolyt]]</f>
        <v>#VALUE!</v>
      </c>
      <c r="B3004" t="e">
        <f>Table1[[#This Row],[ÜK]]</f>
        <v>#VALUE!</v>
      </c>
      <c r="C3004" s="3" t="e">
        <f>Table1[[#This Row],[Szla]]</f>
        <v>#VALUE!</v>
      </c>
      <c r="D3004" s="6" t="e">
        <f>Table1[[#This Row],[Kelt_hó]]</f>
        <v>#VALUE!</v>
      </c>
      <c r="E3004" t="e">
        <f>Table1[[#This Row],[Vevő]]</f>
        <v>#VALUE!</v>
      </c>
      <c r="F3004" t="e">
        <f>Table1[[#This Row],[Termékkör]]</f>
        <v>#VALUE!</v>
      </c>
      <c r="G3004" s="4" t="e">
        <f>Table1[[#This Row],[SzumElad]]</f>
        <v>#VALUE!</v>
      </c>
      <c r="H3004" s="7" t="e">
        <f>Table1[[#This Row],[Jut_%]]</f>
        <v>#VALUE!</v>
      </c>
      <c r="I3004" s="4" t="e">
        <f>Table1[[#This Row],[Jut]]</f>
        <v>#VALUE!</v>
      </c>
      <c r="J3004" s="4" t="e">
        <f>Table1[[#This Row],[Column1]]</f>
        <v>#VALUE!</v>
      </c>
    </row>
    <row r="3005" spans="1:10" hidden="1" x14ac:dyDescent="0.3">
      <c r="A3005" s="2" t="e">
        <f>Table1[[#This Row],[Befolyt]]</f>
        <v>#VALUE!</v>
      </c>
      <c r="B3005" t="e">
        <f>Table1[[#This Row],[ÜK]]</f>
        <v>#VALUE!</v>
      </c>
      <c r="C3005" s="3" t="e">
        <f>Table1[[#This Row],[Szla]]</f>
        <v>#VALUE!</v>
      </c>
      <c r="D3005" s="6" t="e">
        <f>Table1[[#This Row],[Kelt_hó]]</f>
        <v>#VALUE!</v>
      </c>
      <c r="E3005" t="e">
        <f>Table1[[#This Row],[Vevő]]</f>
        <v>#VALUE!</v>
      </c>
      <c r="F3005" t="e">
        <f>Table1[[#This Row],[Termékkör]]</f>
        <v>#VALUE!</v>
      </c>
      <c r="G3005" s="4" t="e">
        <f>Table1[[#This Row],[SzumElad]]</f>
        <v>#VALUE!</v>
      </c>
      <c r="H3005" s="7" t="e">
        <f>Table1[[#This Row],[Jut_%]]</f>
        <v>#VALUE!</v>
      </c>
      <c r="I3005" s="4" t="e">
        <f>Table1[[#This Row],[Jut]]</f>
        <v>#VALUE!</v>
      </c>
      <c r="J3005" s="4" t="e">
        <f>Table1[[#This Row],[Column1]]</f>
        <v>#VALUE!</v>
      </c>
    </row>
    <row r="3006" spans="1:10" hidden="1" x14ac:dyDescent="0.3">
      <c r="A3006" s="2" t="e">
        <f>Table1[[#This Row],[Befolyt]]</f>
        <v>#VALUE!</v>
      </c>
      <c r="B3006" t="e">
        <f>Table1[[#This Row],[ÜK]]</f>
        <v>#VALUE!</v>
      </c>
      <c r="C3006" s="3" t="e">
        <f>Table1[[#This Row],[Szla]]</f>
        <v>#VALUE!</v>
      </c>
      <c r="D3006" s="6" t="e">
        <f>Table1[[#This Row],[Kelt_hó]]</f>
        <v>#VALUE!</v>
      </c>
      <c r="E3006" t="e">
        <f>Table1[[#This Row],[Vevő]]</f>
        <v>#VALUE!</v>
      </c>
      <c r="F3006" t="e">
        <f>Table1[[#This Row],[Termékkör]]</f>
        <v>#VALUE!</v>
      </c>
      <c r="G3006" s="4" t="e">
        <f>Table1[[#This Row],[SzumElad]]</f>
        <v>#VALUE!</v>
      </c>
      <c r="H3006" s="7" t="e">
        <f>Table1[[#This Row],[Jut_%]]</f>
        <v>#VALUE!</v>
      </c>
      <c r="I3006" s="4" t="e">
        <f>Table1[[#This Row],[Jut]]</f>
        <v>#VALUE!</v>
      </c>
      <c r="J3006" s="4" t="e">
        <f>Table1[[#This Row],[Column1]]</f>
        <v>#VALUE!</v>
      </c>
    </row>
    <row r="3007" spans="1:10" hidden="1" x14ac:dyDescent="0.3">
      <c r="A3007" s="2" t="e">
        <f>Table1[[#This Row],[Befolyt]]</f>
        <v>#VALUE!</v>
      </c>
      <c r="B3007" t="e">
        <f>Table1[[#This Row],[ÜK]]</f>
        <v>#VALUE!</v>
      </c>
      <c r="C3007" s="3" t="e">
        <f>Table1[[#This Row],[Szla]]</f>
        <v>#VALUE!</v>
      </c>
      <c r="D3007" s="6" t="e">
        <f>Table1[[#This Row],[Kelt_hó]]</f>
        <v>#VALUE!</v>
      </c>
      <c r="E3007" t="e">
        <f>Table1[[#This Row],[Vevő]]</f>
        <v>#VALUE!</v>
      </c>
      <c r="F3007" t="e">
        <f>Table1[[#This Row],[Termékkör]]</f>
        <v>#VALUE!</v>
      </c>
      <c r="G3007" s="4" t="e">
        <f>Table1[[#This Row],[SzumElad]]</f>
        <v>#VALUE!</v>
      </c>
      <c r="H3007" s="7" t="e">
        <f>Table1[[#This Row],[Jut_%]]</f>
        <v>#VALUE!</v>
      </c>
      <c r="I3007" s="4" t="e">
        <f>Table1[[#This Row],[Jut]]</f>
        <v>#VALUE!</v>
      </c>
      <c r="J3007" s="4" t="e">
        <f>Table1[[#This Row],[Column1]]</f>
        <v>#VALUE!</v>
      </c>
    </row>
    <row r="3008" spans="1:10" hidden="1" x14ac:dyDescent="0.3">
      <c r="A3008" s="2" t="e">
        <f>Table1[[#This Row],[Befolyt]]</f>
        <v>#VALUE!</v>
      </c>
      <c r="B3008" t="e">
        <f>Table1[[#This Row],[ÜK]]</f>
        <v>#VALUE!</v>
      </c>
      <c r="C3008" s="3" t="e">
        <f>Table1[[#This Row],[Szla]]</f>
        <v>#VALUE!</v>
      </c>
      <c r="D3008" s="6" t="e">
        <f>Table1[[#This Row],[Kelt_hó]]</f>
        <v>#VALUE!</v>
      </c>
      <c r="E3008" t="e">
        <f>Table1[[#This Row],[Vevő]]</f>
        <v>#VALUE!</v>
      </c>
      <c r="F3008" t="e">
        <f>Table1[[#This Row],[Termékkör]]</f>
        <v>#VALUE!</v>
      </c>
      <c r="G3008" s="4" t="e">
        <f>Table1[[#This Row],[SzumElad]]</f>
        <v>#VALUE!</v>
      </c>
      <c r="H3008" s="7" t="e">
        <f>Table1[[#This Row],[Jut_%]]</f>
        <v>#VALUE!</v>
      </c>
      <c r="I3008" s="4" t="e">
        <f>Table1[[#This Row],[Jut]]</f>
        <v>#VALUE!</v>
      </c>
      <c r="J3008" s="4" t="e">
        <f>Table1[[#This Row],[Column1]]</f>
        <v>#VALUE!</v>
      </c>
    </row>
    <row r="3009" spans="1:10" hidden="1" x14ac:dyDescent="0.3">
      <c r="A3009" s="2" t="e">
        <f>Table1[[#This Row],[Befolyt]]</f>
        <v>#VALUE!</v>
      </c>
      <c r="B3009" t="e">
        <f>Table1[[#This Row],[ÜK]]</f>
        <v>#VALUE!</v>
      </c>
      <c r="C3009" s="3" t="e">
        <f>Table1[[#This Row],[Szla]]</f>
        <v>#VALUE!</v>
      </c>
      <c r="D3009" s="6" t="e">
        <f>Table1[[#This Row],[Kelt_hó]]</f>
        <v>#VALUE!</v>
      </c>
      <c r="E3009" t="e">
        <f>Table1[[#This Row],[Vevő]]</f>
        <v>#VALUE!</v>
      </c>
      <c r="F3009" t="e">
        <f>Table1[[#This Row],[Termékkör]]</f>
        <v>#VALUE!</v>
      </c>
      <c r="G3009" s="4" t="e">
        <f>Table1[[#This Row],[SzumElad]]</f>
        <v>#VALUE!</v>
      </c>
      <c r="H3009" s="7" t="e">
        <f>Table1[[#This Row],[Jut_%]]</f>
        <v>#VALUE!</v>
      </c>
      <c r="I3009" s="4" t="e">
        <f>Table1[[#This Row],[Jut]]</f>
        <v>#VALUE!</v>
      </c>
      <c r="J3009" s="4" t="e">
        <f>Table1[[#This Row],[Column1]]</f>
        <v>#VALUE!</v>
      </c>
    </row>
    <row r="3010" spans="1:10" hidden="1" x14ac:dyDescent="0.3">
      <c r="A3010" s="2" t="e">
        <f>Table1[[#This Row],[Befolyt]]</f>
        <v>#VALUE!</v>
      </c>
      <c r="B3010" t="e">
        <f>Table1[[#This Row],[ÜK]]</f>
        <v>#VALUE!</v>
      </c>
      <c r="C3010" s="3" t="e">
        <f>Table1[[#This Row],[Szla]]</f>
        <v>#VALUE!</v>
      </c>
      <c r="D3010" s="6" t="e">
        <f>Table1[[#This Row],[Kelt_hó]]</f>
        <v>#VALUE!</v>
      </c>
      <c r="E3010" t="e">
        <f>Table1[[#This Row],[Vevő]]</f>
        <v>#VALUE!</v>
      </c>
      <c r="F3010" t="e">
        <f>Table1[[#This Row],[Termékkör]]</f>
        <v>#VALUE!</v>
      </c>
      <c r="G3010" s="4" t="e">
        <f>Table1[[#This Row],[SzumElad]]</f>
        <v>#VALUE!</v>
      </c>
      <c r="H3010" s="7" t="e">
        <f>Table1[[#This Row],[Jut_%]]</f>
        <v>#VALUE!</v>
      </c>
      <c r="I3010" s="4" t="e">
        <f>Table1[[#This Row],[Jut]]</f>
        <v>#VALUE!</v>
      </c>
      <c r="J3010" s="4" t="e">
        <f>Table1[[#This Row],[Column1]]</f>
        <v>#VALUE!</v>
      </c>
    </row>
    <row r="3011" spans="1:10" hidden="1" x14ac:dyDescent="0.3">
      <c r="A3011" s="2" t="e">
        <f>Table1[[#This Row],[Befolyt]]</f>
        <v>#VALUE!</v>
      </c>
      <c r="B3011" t="e">
        <f>Table1[[#This Row],[ÜK]]</f>
        <v>#VALUE!</v>
      </c>
      <c r="C3011" s="3" t="e">
        <f>Table1[[#This Row],[Szla]]</f>
        <v>#VALUE!</v>
      </c>
      <c r="D3011" s="6" t="e">
        <f>Table1[[#This Row],[Kelt_hó]]</f>
        <v>#VALUE!</v>
      </c>
      <c r="E3011" t="e">
        <f>Table1[[#This Row],[Vevő]]</f>
        <v>#VALUE!</v>
      </c>
      <c r="F3011" t="e">
        <f>Table1[[#This Row],[Termékkör]]</f>
        <v>#VALUE!</v>
      </c>
      <c r="G3011" s="4" t="e">
        <f>Table1[[#This Row],[SzumElad]]</f>
        <v>#VALUE!</v>
      </c>
      <c r="H3011" s="7" t="e">
        <f>Table1[[#This Row],[Jut_%]]</f>
        <v>#VALUE!</v>
      </c>
      <c r="I3011" s="4" t="e">
        <f>Table1[[#This Row],[Jut]]</f>
        <v>#VALUE!</v>
      </c>
      <c r="J3011" s="4" t="e">
        <f>Table1[[#This Row],[Column1]]</f>
        <v>#VALUE!</v>
      </c>
    </row>
    <row r="3012" spans="1:10" hidden="1" x14ac:dyDescent="0.3">
      <c r="A3012" s="2" t="e">
        <f>Table1[[#This Row],[Befolyt]]</f>
        <v>#VALUE!</v>
      </c>
      <c r="B3012" t="e">
        <f>Table1[[#This Row],[ÜK]]</f>
        <v>#VALUE!</v>
      </c>
      <c r="C3012" s="3" t="e">
        <f>Table1[[#This Row],[Szla]]</f>
        <v>#VALUE!</v>
      </c>
      <c r="D3012" s="6" t="e">
        <f>Table1[[#This Row],[Kelt_hó]]</f>
        <v>#VALUE!</v>
      </c>
      <c r="E3012" t="e">
        <f>Table1[[#This Row],[Vevő]]</f>
        <v>#VALUE!</v>
      </c>
      <c r="F3012" t="e">
        <f>Table1[[#This Row],[Termékkör]]</f>
        <v>#VALUE!</v>
      </c>
      <c r="G3012" s="4" t="e">
        <f>Table1[[#This Row],[SzumElad]]</f>
        <v>#VALUE!</v>
      </c>
      <c r="H3012" s="7" t="e">
        <f>Table1[[#This Row],[Jut_%]]</f>
        <v>#VALUE!</v>
      </c>
      <c r="I3012" s="4" t="e">
        <f>Table1[[#This Row],[Jut]]</f>
        <v>#VALUE!</v>
      </c>
      <c r="J3012" s="4" t="e">
        <f>Table1[[#This Row],[Column1]]</f>
        <v>#VALUE!</v>
      </c>
    </row>
    <row r="3013" spans="1:10" hidden="1" x14ac:dyDescent="0.3">
      <c r="A3013" s="2" t="e">
        <f>Table1[[#This Row],[Befolyt]]</f>
        <v>#VALUE!</v>
      </c>
      <c r="B3013" t="e">
        <f>Table1[[#This Row],[ÜK]]</f>
        <v>#VALUE!</v>
      </c>
      <c r="C3013" s="3" t="e">
        <f>Table1[[#This Row],[Szla]]</f>
        <v>#VALUE!</v>
      </c>
      <c r="D3013" s="6" t="e">
        <f>Table1[[#This Row],[Kelt_hó]]</f>
        <v>#VALUE!</v>
      </c>
      <c r="E3013" t="e">
        <f>Table1[[#This Row],[Vevő]]</f>
        <v>#VALUE!</v>
      </c>
      <c r="F3013" t="e">
        <f>Table1[[#This Row],[Termékkör]]</f>
        <v>#VALUE!</v>
      </c>
      <c r="G3013" s="4" t="e">
        <f>Table1[[#This Row],[SzumElad]]</f>
        <v>#VALUE!</v>
      </c>
      <c r="H3013" s="7" t="e">
        <f>Table1[[#This Row],[Jut_%]]</f>
        <v>#VALUE!</v>
      </c>
      <c r="I3013" s="4" t="e">
        <f>Table1[[#This Row],[Jut]]</f>
        <v>#VALUE!</v>
      </c>
      <c r="J3013" s="4" t="e">
        <f>Table1[[#This Row],[Column1]]</f>
        <v>#VALUE!</v>
      </c>
    </row>
    <row r="3014" spans="1:10" hidden="1" x14ac:dyDescent="0.3">
      <c r="A3014" s="2" t="e">
        <f>Table1[[#This Row],[Befolyt]]</f>
        <v>#VALUE!</v>
      </c>
      <c r="B3014" t="e">
        <f>Table1[[#This Row],[ÜK]]</f>
        <v>#VALUE!</v>
      </c>
      <c r="C3014" s="3" t="e">
        <f>Table1[[#This Row],[Szla]]</f>
        <v>#VALUE!</v>
      </c>
      <c r="D3014" s="6" t="e">
        <f>Table1[[#This Row],[Kelt_hó]]</f>
        <v>#VALUE!</v>
      </c>
      <c r="E3014" t="e">
        <f>Table1[[#This Row],[Vevő]]</f>
        <v>#VALUE!</v>
      </c>
      <c r="F3014" t="e">
        <f>Table1[[#This Row],[Termékkör]]</f>
        <v>#VALUE!</v>
      </c>
      <c r="G3014" s="4" t="e">
        <f>Table1[[#This Row],[SzumElad]]</f>
        <v>#VALUE!</v>
      </c>
      <c r="H3014" s="7" t="e">
        <f>Table1[[#This Row],[Jut_%]]</f>
        <v>#VALUE!</v>
      </c>
      <c r="I3014" s="4" t="e">
        <f>Table1[[#This Row],[Jut]]</f>
        <v>#VALUE!</v>
      </c>
      <c r="J3014" s="4" t="e">
        <f>Table1[[#This Row],[Column1]]</f>
        <v>#VALUE!</v>
      </c>
    </row>
    <row r="3015" spans="1:10" hidden="1" x14ac:dyDescent="0.3">
      <c r="A3015" s="2" t="e">
        <f>Table1[[#This Row],[Befolyt]]</f>
        <v>#VALUE!</v>
      </c>
      <c r="B3015" t="e">
        <f>Table1[[#This Row],[ÜK]]</f>
        <v>#VALUE!</v>
      </c>
      <c r="C3015" s="3" t="e">
        <f>Table1[[#This Row],[Szla]]</f>
        <v>#VALUE!</v>
      </c>
      <c r="D3015" s="6" t="e">
        <f>Table1[[#This Row],[Kelt_hó]]</f>
        <v>#VALUE!</v>
      </c>
      <c r="E3015" t="e">
        <f>Table1[[#This Row],[Vevő]]</f>
        <v>#VALUE!</v>
      </c>
      <c r="F3015" t="e">
        <f>Table1[[#This Row],[Termékkör]]</f>
        <v>#VALUE!</v>
      </c>
      <c r="G3015" s="4" t="e">
        <f>Table1[[#This Row],[SzumElad]]</f>
        <v>#VALUE!</v>
      </c>
      <c r="H3015" s="7" t="e">
        <f>Table1[[#This Row],[Jut_%]]</f>
        <v>#VALUE!</v>
      </c>
      <c r="I3015" s="4" t="e">
        <f>Table1[[#This Row],[Jut]]</f>
        <v>#VALUE!</v>
      </c>
      <c r="J3015" s="4" t="e">
        <f>Table1[[#This Row],[Column1]]</f>
        <v>#VALUE!</v>
      </c>
    </row>
    <row r="3016" spans="1:10" hidden="1" x14ac:dyDescent="0.3">
      <c r="A3016" s="2" t="e">
        <f>Table1[[#This Row],[Befolyt]]</f>
        <v>#VALUE!</v>
      </c>
      <c r="B3016" t="e">
        <f>Table1[[#This Row],[ÜK]]</f>
        <v>#VALUE!</v>
      </c>
      <c r="C3016" s="3" t="e">
        <f>Table1[[#This Row],[Szla]]</f>
        <v>#VALUE!</v>
      </c>
      <c r="D3016" s="6" t="e">
        <f>Table1[[#This Row],[Kelt_hó]]</f>
        <v>#VALUE!</v>
      </c>
      <c r="E3016" t="e">
        <f>Table1[[#This Row],[Vevő]]</f>
        <v>#VALUE!</v>
      </c>
      <c r="F3016" t="e">
        <f>Table1[[#This Row],[Termékkör]]</f>
        <v>#VALUE!</v>
      </c>
      <c r="G3016" s="4" t="e">
        <f>Table1[[#This Row],[SzumElad]]</f>
        <v>#VALUE!</v>
      </c>
      <c r="H3016" s="7" t="e">
        <f>Table1[[#This Row],[Jut_%]]</f>
        <v>#VALUE!</v>
      </c>
      <c r="I3016" s="4" t="e">
        <f>Table1[[#This Row],[Jut]]</f>
        <v>#VALUE!</v>
      </c>
      <c r="J3016" s="4" t="e">
        <f>Table1[[#This Row],[Column1]]</f>
        <v>#VALUE!</v>
      </c>
    </row>
    <row r="3017" spans="1:10" hidden="1" x14ac:dyDescent="0.3">
      <c r="A3017" s="2" t="e">
        <f>Table1[[#This Row],[Befolyt]]</f>
        <v>#VALUE!</v>
      </c>
      <c r="B3017" t="e">
        <f>Table1[[#This Row],[ÜK]]</f>
        <v>#VALUE!</v>
      </c>
      <c r="C3017" s="3" t="e">
        <f>Table1[[#This Row],[Szla]]</f>
        <v>#VALUE!</v>
      </c>
      <c r="D3017" s="6" t="e">
        <f>Table1[[#This Row],[Kelt_hó]]</f>
        <v>#VALUE!</v>
      </c>
      <c r="E3017" t="e">
        <f>Table1[[#This Row],[Vevő]]</f>
        <v>#VALUE!</v>
      </c>
      <c r="F3017" t="e">
        <f>Table1[[#This Row],[Termékkör]]</f>
        <v>#VALUE!</v>
      </c>
      <c r="G3017" s="4" t="e">
        <f>Table1[[#This Row],[SzumElad]]</f>
        <v>#VALUE!</v>
      </c>
      <c r="H3017" s="7" t="e">
        <f>Table1[[#This Row],[Jut_%]]</f>
        <v>#VALUE!</v>
      </c>
      <c r="I3017" s="4" t="e">
        <f>Table1[[#This Row],[Jut]]</f>
        <v>#VALUE!</v>
      </c>
      <c r="J3017" s="4" t="e">
        <f>Table1[[#This Row],[Column1]]</f>
        <v>#VALUE!</v>
      </c>
    </row>
    <row r="3018" spans="1:10" hidden="1" x14ac:dyDescent="0.3">
      <c r="A3018" s="2" t="e">
        <f>Table1[[#This Row],[Befolyt]]</f>
        <v>#VALUE!</v>
      </c>
      <c r="B3018" t="e">
        <f>Table1[[#This Row],[ÜK]]</f>
        <v>#VALUE!</v>
      </c>
      <c r="C3018" s="3" t="e">
        <f>Table1[[#This Row],[Szla]]</f>
        <v>#VALUE!</v>
      </c>
      <c r="D3018" s="6" t="e">
        <f>Table1[[#This Row],[Kelt_hó]]</f>
        <v>#VALUE!</v>
      </c>
      <c r="E3018" t="e">
        <f>Table1[[#This Row],[Vevő]]</f>
        <v>#VALUE!</v>
      </c>
      <c r="F3018" t="e">
        <f>Table1[[#This Row],[Termékkör]]</f>
        <v>#VALUE!</v>
      </c>
      <c r="G3018" s="4" t="e">
        <f>Table1[[#This Row],[SzumElad]]</f>
        <v>#VALUE!</v>
      </c>
      <c r="H3018" s="7" t="e">
        <f>Table1[[#This Row],[Jut_%]]</f>
        <v>#VALUE!</v>
      </c>
      <c r="I3018" s="4" t="e">
        <f>Table1[[#This Row],[Jut]]</f>
        <v>#VALUE!</v>
      </c>
      <c r="J3018" s="4" t="e">
        <f>Table1[[#This Row],[Column1]]</f>
        <v>#VALUE!</v>
      </c>
    </row>
    <row r="3019" spans="1:10" hidden="1" x14ac:dyDescent="0.3">
      <c r="A3019" s="2" t="e">
        <f>Table1[[#This Row],[Befolyt]]</f>
        <v>#VALUE!</v>
      </c>
      <c r="B3019" t="e">
        <f>Table1[[#This Row],[ÜK]]</f>
        <v>#VALUE!</v>
      </c>
      <c r="C3019" s="3" t="e">
        <f>Table1[[#This Row],[Szla]]</f>
        <v>#VALUE!</v>
      </c>
      <c r="D3019" s="6" t="e">
        <f>Table1[[#This Row],[Kelt_hó]]</f>
        <v>#VALUE!</v>
      </c>
      <c r="E3019" t="e">
        <f>Table1[[#This Row],[Vevő]]</f>
        <v>#VALUE!</v>
      </c>
      <c r="F3019" t="e">
        <f>Table1[[#This Row],[Termékkör]]</f>
        <v>#VALUE!</v>
      </c>
      <c r="G3019" s="4" t="e">
        <f>Table1[[#This Row],[SzumElad]]</f>
        <v>#VALUE!</v>
      </c>
      <c r="H3019" s="7" t="e">
        <f>Table1[[#This Row],[Jut_%]]</f>
        <v>#VALUE!</v>
      </c>
      <c r="I3019" s="4" t="e">
        <f>Table1[[#This Row],[Jut]]</f>
        <v>#VALUE!</v>
      </c>
      <c r="J3019" s="4" t="e">
        <f>Table1[[#This Row],[Column1]]</f>
        <v>#VALUE!</v>
      </c>
    </row>
    <row r="3020" spans="1:10" hidden="1" x14ac:dyDescent="0.3">
      <c r="A3020" s="2" t="e">
        <f>Table1[[#This Row],[Befolyt]]</f>
        <v>#VALUE!</v>
      </c>
      <c r="B3020" t="e">
        <f>Table1[[#This Row],[ÜK]]</f>
        <v>#VALUE!</v>
      </c>
      <c r="C3020" s="3" t="e">
        <f>Table1[[#This Row],[Szla]]</f>
        <v>#VALUE!</v>
      </c>
      <c r="D3020" s="6" t="e">
        <f>Table1[[#This Row],[Kelt_hó]]</f>
        <v>#VALUE!</v>
      </c>
      <c r="E3020" t="e">
        <f>Table1[[#This Row],[Vevő]]</f>
        <v>#VALUE!</v>
      </c>
      <c r="F3020" t="e">
        <f>Table1[[#This Row],[Termékkör]]</f>
        <v>#VALUE!</v>
      </c>
      <c r="G3020" s="4" t="e">
        <f>Table1[[#This Row],[SzumElad]]</f>
        <v>#VALUE!</v>
      </c>
      <c r="H3020" s="7" t="e">
        <f>Table1[[#This Row],[Jut_%]]</f>
        <v>#VALUE!</v>
      </c>
      <c r="I3020" s="4" t="e">
        <f>Table1[[#This Row],[Jut]]</f>
        <v>#VALUE!</v>
      </c>
      <c r="J3020" s="4" t="e">
        <f>Table1[[#This Row],[Column1]]</f>
        <v>#VALUE!</v>
      </c>
    </row>
    <row r="3021" spans="1:10" hidden="1" x14ac:dyDescent="0.3">
      <c r="A3021" s="2" t="e">
        <f>Table1[[#This Row],[Befolyt]]</f>
        <v>#VALUE!</v>
      </c>
      <c r="B3021" t="e">
        <f>Table1[[#This Row],[ÜK]]</f>
        <v>#VALUE!</v>
      </c>
      <c r="C3021" s="3" t="e">
        <f>Table1[[#This Row],[Szla]]</f>
        <v>#VALUE!</v>
      </c>
      <c r="D3021" s="6" t="e">
        <f>Table1[[#This Row],[Kelt_hó]]</f>
        <v>#VALUE!</v>
      </c>
      <c r="E3021" t="e">
        <f>Table1[[#This Row],[Vevő]]</f>
        <v>#VALUE!</v>
      </c>
      <c r="F3021" t="e">
        <f>Table1[[#This Row],[Termékkör]]</f>
        <v>#VALUE!</v>
      </c>
      <c r="G3021" s="4" t="e">
        <f>Table1[[#This Row],[SzumElad]]</f>
        <v>#VALUE!</v>
      </c>
      <c r="H3021" s="7" t="e">
        <f>Table1[[#This Row],[Jut_%]]</f>
        <v>#VALUE!</v>
      </c>
      <c r="I3021" s="4" t="e">
        <f>Table1[[#This Row],[Jut]]</f>
        <v>#VALUE!</v>
      </c>
      <c r="J3021" s="4" t="e">
        <f>Table1[[#This Row],[Column1]]</f>
        <v>#VALUE!</v>
      </c>
    </row>
    <row r="3022" spans="1:10" hidden="1" x14ac:dyDescent="0.3">
      <c r="A3022" s="2" t="e">
        <f>Table1[[#This Row],[Befolyt]]</f>
        <v>#VALUE!</v>
      </c>
      <c r="B3022" t="e">
        <f>Table1[[#This Row],[ÜK]]</f>
        <v>#VALUE!</v>
      </c>
      <c r="C3022" s="3" t="e">
        <f>Table1[[#This Row],[Szla]]</f>
        <v>#VALUE!</v>
      </c>
      <c r="D3022" s="6" t="e">
        <f>Table1[[#This Row],[Kelt_hó]]</f>
        <v>#VALUE!</v>
      </c>
      <c r="E3022" t="e">
        <f>Table1[[#This Row],[Vevő]]</f>
        <v>#VALUE!</v>
      </c>
      <c r="F3022" t="e">
        <f>Table1[[#This Row],[Termékkör]]</f>
        <v>#VALUE!</v>
      </c>
      <c r="G3022" s="4" t="e">
        <f>Table1[[#This Row],[SzumElad]]</f>
        <v>#VALUE!</v>
      </c>
      <c r="H3022" s="7" t="e">
        <f>Table1[[#This Row],[Jut_%]]</f>
        <v>#VALUE!</v>
      </c>
      <c r="I3022" s="4" t="e">
        <f>Table1[[#This Row],[Jut]]</f>
        <v>#VALUE!</v>
      </c>
      <c r="J3022" s="4" t="e">
        <f>Table1[[#This Row],[Column1]]</f>
        <v>#VALUE!</v>
      </c>
    </row>
    <row r="3023" spans="1:10" hidden="1" x14ac:dyDescent="0.3">
      <c r="A3023" s="2" t="e">
        <f>Table1[[#This Row],[Befolyt]]</f>
        <v>#VALUE!</v>
      </c>
      <c r="B3023" t="e">
        <f>Table1[[#This Row],[ÜK]]</f>
        <v>#VALUE!</v>
      </c>
      <c r="C3023" s="3" t="e">
        <f>Table1[[#This Row],[Szla]]</f>
        <v>#VALUE!</v>
      </c>
      <c r="D3023" s="6" t="e">
        <f>Table1[[#This Row],[Kelt_hó]]</f>
        <v>#VALUE!</v>
      </c>
      <c r="E3023" t="e">
        <f>Table1[[#This Row],[Vevő]]</f>
        <v>#VALUE!</v>
      </c>
      <c r="F3023" t="e">
        <f>Table1[[#This Row],[Termékkör]]</f>
        <v>#VALUE!</v>
      </c>
      <c r="G3023" s="4" t="e">
        <f>Table1[[#This Row],[SzumElad]]</f>
        <v>#VALUE!</v>
      </c>
      <c r="H3023" s="7" t="e">
        <f>Table1[[#This Row],[Jut_%]]</f>
        <v>#VALUE!</v>
      </c>
      <c r="I3023" s="4" t="e">
        <f>Table1[[#This Row],[Jut]]</f>
        <v>#VALUE!</v>
      </c>
      <c r="J3023" s="4" t="e">
        <f>Table1[[#This Row],[Column1]]</f>
        <v>#VALUE!</v>
      </c>
    </row>
    <row r="3024" spans="1:10" hidden="1" x14ac:dyDescent="0.3">
      <c r="A3024" s="2" t="e">
        <f>Table1[[#This Row],[Befolyt]]</f>
        <v>#VALUE!</v>
      </c>
      <c r="B3024" t="e">
        <f>Table1[[#This Row],[ÜK]]</f>
        <v>#VALUE!</v>
      </c>
      <c r="C3024" s="3" t="e">
        <f>Table1[[#This Row],[Szla]]</f>
        <v>#VALUE!</v>
      </c>
      <c r="D3024" s="6" t="e">
        <f>Table1[[#This Row],[Kelt_hó]]</f>
        <v>#VALUE!</v>
      </c>
      <c r="E3024" t="e">
        <f>Table1[[#This Row],[Vevő]]</f>
        <v>#VALUE!</v>
      </c>
      <c r="F3024" t="e">
        <f>Table1[[#This Row],[Termékkör]]</f>
        <v>#VALUE!</v>
      </c>
      <c r="G3024" s="4" t="e">
        <f>Table1[[#This Row],[SzumElad]]</f>
        <v>#VALUE!</v>
      </c>
      <c r="H3024" s="7" t="e">
        <f>Table1[[#This Row],[Jut_%]]</f>
        <v>#VALUE!</v>
      </c>
      <c r="I3024" s="4" t="e">
        <f>Table1[[#This Row],[Jut]]</f>
        <v>#VALUE!</v>
      </c>
      <c r="J3024" s="4" t="e">
        <f>Table1[[#This Row],[Column1]]</f>
        <v>#VALUE!</v>
      </c>
    </row>
    <row r="3025" spans="1:10" hidden="1" x14ac:dyDescent="0.3">
      <c r="A3025" s="2" t="e">
        <f>Table1[[#This Row],[Befolyt]]</f>
        <v>#VALUE!</v>
      </c>
      <c r="B3025" t="e">
        <f>Table1[[#This Row],[ÜK]]</f>
        <v>#VALUE!</v>
      </c>
      <c r="C3025" s="3" t="e">
        <f>Table1[[#This Row],[Szla]]</f>
        <v>#VALUE!</v>
      </c>
      <c r="D3025" s="6" t="e">
        <f>Table1[[#This Row],[Kelt_hó]]</f>
        <v>#VALUE!</v>
      </c>
      <c r="E3025" t="e">
        <f>Table1[[#This Row],[Vevő]]</f>
        <v>#VALUE!</v>
      </c>
      <c r="F3025" t="e">
        <f>Table1[[#This Row],[Termékkör]]</f>
        <v>#VALUE!</v>
      </c>
      <c r="G3025" s="4" t="e">
        <f>Table1[[#This Row],[SzumElad]]</f>
        <v>#VALUE!</v>
      </c>
      <c r="H3025" s="7" t="e">
        <f>Table1[[#This Row],[Jut_%]]</f>
        <v>#VALUE!</v>
      </c>
      <c r="I3025" s="4" t="e">
        <f>Table1[[#This Row],[Jut]]</f>
        <v>#VALUE!</v>
      </c>
      <c r="J3025" s="4" t="e">
        <f>Table1[[#This Row],[Column1]]</f>
        <v>#VALUE!</v>
      </c>
    </row>
    <row r="3026" spans="1:10" hidden="1" x14ac:dyDescent="0.3">
      <c r="A3026" s="2" t="e">
        <f>Table1[[#This Row],[Befolyt]]</f>
        <v>#VALUE!</v>
      </c>
      <c r="B3026" t="e">
        <f>Table1[[#This Row],[ÜK]]</f>
        <v>#VALUE!</v>
      </c>
      <c r="C3026" s="3" t="e">
        <f>Table1[[#This Row],[Szla]]</f>
        <v>#VALUE!</v>
      </c>
      <c r="D3026" s="6" t="e">
        <f>Table1[[#This Row],[Kelt_hó]]</f>
        <v>#VALUE!</v>
      </c>
      <c r="E3026" t="e">
        <f>Table1[[#This Row],[Vevő]]</f>
        <v>#VALUE!</v>
      </c>
      <c r="F3026" t="e">
        <f>Table1[[#This Row],[Termékkör]]</f>
        <v>#VALUE!</v>
      </c>
      <c r="G3026" s="4" t="e">
        <f>Table1[[#This Row],[SzumElad]]</f>
        <v>#VALUE!</v>
      </c>
      <c r="H3026" s="7" t="e">
        <f>Table1[[#This Row],[Jut_%]]</f>
        <v>#VALUE!</v>
      </c>
      <c r="I3026" s="4" t="e">
        <f>Table1[[#This Row],[Jut]]</f>
        <v>#VALUE!</v>
      </c>
      <c r="J3026" s="4" t="e">
        <f>Table1[[#This Row],[Column1]]</f>
        <v>#VALUE!</v>
      </c>
    </row>
    <row r="3027" spans="1:10" hidden="1" x14ac:dyDescent="0.3">
      <c r="A3027" s="2" t="e">
        <f>Table1[[#This Row],[Befolyt]]</f>
        <v>#VALUE!</v>
      </c>
      <c r="B3027" t="e">
        <f>Table1[[#This Row],[ÜK]]</f>
        <v>#VALUE!</v>
      </c>
      <c r="C3027" s="3" t="e">
        <f>Table1[[#This Row],[Szla]]</f>
        <v>#VALUE!</v>
      </c>
      <c r="D3027" s="6" t="e">
        <f>Table1[[#This Row],[Kelt_hó]]</f>
        <v>#VALUE!</v>
      </c>
      <c r="E3027" t="e">
        <f>Table1[[#This Row],[Vevő]]</f>
        <v>#VALUE!</v>
      </c>
      <c r="F3027" t="e">
        <f>Table1[[#This Row],[Termékkör]]</f>
        <v>#VALUE!</v>
      </c>
      <c r="G3027" s="4" t="e">
        <f>Table1[[#This Row],[SzumElad]]</f>
        <v>#VALUE!</v>
      </c>
      <c r="H3027" s="7" t="e">
        <f>Table1[[#This Row],[Jut_%]]</f>
        <v>#VALUE!</v>
      </c>
      <c r="I3027" s="4" t="e">
        <f>Table1[[#This Row],[Jut]]</f>
        <v>#VALUE!</v>
      </c>
      <c r="J3027" s="4" t="e">
        <f>Table1[[#This Row],[Column1]]</f>
        <v>#VALUE!</v>
      </c>
    </row>
    <row r="3028" spans="1:10" hidden="1" x14ac:dyDescent="0.3">
      <c r="A3028" s="2" t="e">
        <f>Table1[[#This Row],[Befolyt]]</f>
        <v>#VALUE!</v>
      </c>
      <c r="B3028" t="e">
        <f>Table1[[#This Row],[ÜK]]</f>
        <v>#VALUE!</v>
      </c>
      <c r="C3028" s="3" t="e">
        <f>Table1[[#This Row],[Szla]]</f>
        <v>#VALUE!</v>
      </c>
      <c r="D3028" s="6" t="e">
        <f>Table1[[#This Row],[Kelt_hó]]</f>
        <v>#VALUE!</v>
      </c>
      <c r="E3028" t="e">
        <f>Table1[[#This Row],[Vevő]]</f>
        <v>#VALUE!</v>
      </c>
      <c r="F3028" t="e">
        <f>Table1[[#This Row],[Termékkör]]</f>
        <v>#VALUE!</v>
      </c>
      <c r="G3028" s="4" t="e">
        <f>Table1[[#This Row],[SzumElad]]</f>
        <v>#VALUE!</v>
      </c>
      <c r="H3028" s="7" t="e">
        <f>Table1[[#This Row],[Jut_%]]</f>
        <v>#VALUE!</v>
      </c>
      <c r="I3028" s="4" t="e">
        <f>Table1[[#This Row],[Jut]]</f>
        <v>#VALUE!</v>
      </c>
      <c r="J3028" s="4" t="e">
        <f>Table1[[#This Row],[Column1]]</f>
        <v>#VALUE!</v>
      </c>
    </row>
    <row r="3029" spans="1:10" hidden="1" x14ac:dyDescent="0.3">
      <c r="A3029" s="2" t="e">
        <f>Table1[[#This Row],[Befolyt]]</f>
        <v>#VALUE!</v>
      </c>
      <c r="B3029" t="e">
        <f>Table1[[#This Row],[ÜK]]</f>
        <v>#VALUE!</v>
      </c>
      <c r="C3029" s="3" t="e">
        <f>Table1[[#This Row],[Szla]]</f>
        <v>#VALUE!</v>
      </c>
      <c r="D3029" s="6" t="e">
        <f>Table1[[#This Row],[Kelt_hó]]</f>
        <v>#VALUE!</v>
      </c>
      <c r="E3029" t="e">
        <f>Table1[[#This Row],[Vevő]]</f>
        <v>#VALUE!</v>
      </c>
      <c r="F3029" t="e">
        <f>Table1[[#This Row],[Termékkör]]</f>
        <v>#VALUE!</v>
      </c>
      <c r="G3029" s="4" t="e">
        <f>Table1[[#This Row],[SzumElad]]</f>
        <v>#VALUE!</v>
      </c>
      <c r="H3029" s="7" t="e">
        <f>Table1[[#This Row],[Jut_%]]</f>
        <v>#VALUE!</v>
      </c>
      <c r="I3029" s="4" t="e">
        <f>Table1[[#This Row],[Jut]]</f>
        <v>#VALUE!</v>
      </c>
      <c r="J3029" s="4" t="e">
        <f>Table1[[#This Row],[Column1]]</f>
        <v>#VALUE!</v>
      </c>
    </row>
    <row r="3030" spans="1:10" hidden="1" x14ac:dyDescent="0.3">
      <c r="A3030" s="2" t="e">
        <f>Table1[[#This Row],[Befolyt]]</f>
        <v>#VALUE!</v>
      </c>
      <c r="B3030" t="e">
        <f>Table1[[#This Row],[ÜK]]</f>
        <v>#VALUE!</v>
      </c>
      <c r="C3030" s="3" t="e">
        <f>Table1[[#This Row],[Szla]]</f>
        <v>#VALUE!</v>
      </c>
      <c r="D3030" s="6" t="e">
        <f>Table1[[#This Row],[Kelt_hó]]</f>
        <v>#VALUE!</v>
      </c>
      <c r="E3030" t="e">
        <f>Table1[[#This Row],[Vevő]]</f>
        <v>#VALUE!</v>
      </c>
      <c r="F3030" t="e">
        <f>Table1[[#This Row],[Termékkör]]</f>
        <v>#VALUE!</v>
      </c>
      <c r="G3030" s="4" t="e">
        <f>Table1[[#This Row],[SzumElad]]</f>
        <v>#VALUE!</v>
      </c>
      <c r="H3030" s="7" t="e">
        <f>Table1[[#This Row],[Jut_%]]</f>
        <v>#VALUE!</v>
      </c>
      <c r="I3030" s="4" t="e">
        <f>Table1[[#This Row],[Jut]]</f>
        <v>#VALUE!</v>
      </c>
      <c r="J3030" s="4" t="e">
        <f>Table1[[#This Row],[Column1]]</f>
        <v>#VALUE!</v>
      </c>
    </row>
    <row r="3031" spans="1:10" hidden="1" x14ac:dyDescent="0.3">
      <c r="A3031" s="2" t="e">
        <f>Table1[[#This Row],[Befolyt]]</f>
        <v>#VALUE!</v>
      </c>
      <c r="B3031" t="e">
        <f>Table1[[#This Row],[ÜK]]</f>
        <v>#VALUE!</v>
      </c>
      <c r="C3031" s="3" t="e">
        <f>Table1[[#This Row],[Szla]]</f>
        <v>#VALUE!</v>
      </c>
      <c r="D3031" s="6" t="e">
        <f>Table1[[#This Row],[Kelt_hó]]</f>
        <v>#VALUE!</v>
      </c>
      <c r="E3031" t="e">
        <f>Table1[[#This Row],[Vevő]]</f>
        <v>#VALUE!</v>
      </c>
      <c r="F3031" t="e">
        <f>Table1[[#This Row],[Termékkör]]</f>
        <v>#VALUE!</v>
      </c>
      <c r="G3031" s="4" t="e">
        <f>Table1[[#This Row],[SzumElad]]</f>
        <v>#VALUE!</v>
      </c>
      <c r="H3031" s="7" t="e">
        <f>Table1[[#This Row],[Jut_%]]</f>
        <v>#VALUE!</v>
      </c>
      <c r="I3031" s="4" t="e">
        <f>Table1[[#This Row],[Jut]]</f>
        <v>#VALUE!</v>
      </c>
      <c r="J3031" s="4" t="e">
        <f>Table1[[#This Row],[Column1]]</f>
        <v>#VALUE!</v>
      </c>
    </row>
    <row r="3032" spans="1:10" hidden="1" x14ac:dyDescent="0.3">
      <c r="A3032" s="2" t="e">
        <f>Table1[[#This Row],[Befolyt]]</f>
        <v>#VALUE!</v>
      </c>
      <c r="B3032" t="e">
        <f>Table1[[#This Row],[ÜK]]</f>
        <v>#VALUE!</v>
      </c>
      <c r="C3032" s="3" t="e">
        <f>Table1[[#This Row],[Szla]]</f>
        <v>#VALUE!</v>
      </c>
      <c r="D3032" s="6" t="e">
        <f>Table1[[#This Row],[Kelt_hó]]</f>
        <v>#VALUE!</v>
      </c>
      <c r="E3032" t="e">
        <f>Table1[[#This Row],[Vevő]]</f>
        <v>#VALUE!</v>
      </c>
      <c r="F3032" t="e">
        <f>Table1[[#This Row],[Termékkör]]</f>
        <v>#VALUE!</v>
      </c>
      <c r="G3032" s="4" t="e">
        <f>Table1[[#This Row],[SzumElad]]</f>
        <v>#VALUE!</v>
      </c>
      <c r="H3032" s="7" t="e">
        <f>Table1[[#This Row],[Jut_%]]</f>
        <v>#VALUE!</v>
      </c>
      <c r="I3032" s="4" t="e">
        <f>Table1[[#This Row],[Jut]]</f>
        <v>#VALUE!</v>
      </c>
      <c r="J3032" s="4" t="e">
        <f>Table1[[#This Row],[Column1]]</f>
        <v>#VALUE!</v>
      </c>
    </row>
    <row r="3033" spans="1:10" hidden="1" x14ac:dyDescent="0.3">
      <c r="A3033" s="2" t="e">
        <f>Table1[[#This Row],[Befolyt]]</f>
        <v>#VALUE!</v>
      </c>
      <c r="B3033" t="e">
        <f>Table1[[#This Row],[ÜK]]</f>
        <v>#VALUE!</v>
      </c>
      <c r="C3033" s="3" t="e">
        <f>Table1[[#This Row],[Szla]]</f>
        <v>#VALUE!</v>
      </c>
      <c r="D3033" s="6" t="e">
        <f>Table1[[#This Row],[Kelt_hó]]</f>
        <v>#VALUE!</v>
      </c>
      <c r="E3033" t="e">
        <f>Table1[[#This Row],[Vevő]]</f>
        <v>#VALUE!</v>
      </c>
      <c r="F3033" t="e">
        <f>Table1[[#This Row],[Termékkör]]</f>
        <v>#VALUE!</v>
      </c>
      <c r="G3033" s="4" t="e">
        <f>Table1[[#This Row],[SzumElad]]</f>
        <v>#VALUE!</v>
      </c>
      <c r="H3033" s="7" t="e">
        <f>Table1[[#This Row],[Jut_%]]</f>
        <v>#VALUE!</v>
      </c>
      <c r="I3033" s="4" t="e">
        <f>Table1[[#This Row],[Jut]]</f>
        <v>#VALUE!</v>
      </c>
      <c r="J3033" s="4" t="e">
        <f>Table1[[#This Row],[Column1]]</f>
        <v>#VALUE!</v>
      </c>
    </row>
    <row r="3034" spans="1:10" hidden="1" x14ac:dyDescent="0.3">
      <c r="A3034" s="2" t="e">
        <f>Table1[[#This Row],[Befolyt]]</f>
        <v>#VALUE!</v>
      </c>
      <c r="B3034" t="e">
        <f>Table1[[#This Row],[ÜK]]</f>
        <v>#VALUE!</v>
      </c>
      <c r="C3034" s="3" t="e">
        <f>Table1[[#This Row],[Szla]]</f>
        <v>#VALUE!</v>
      </c>
      <c r="D3034" s="6" t="e">
        <f>Table1[[#This Row],[Kelt_hó]]</f>
        <v>#VALUE!</v>
      </c>
      <c r="E3034" t="e">
        <f>Table1[[#This Row],[Vevő]]</f>
        <v>#VALUE!</v>
      </c>
      <c r="F3034" t="e">
        <f>Table1[[#This Row],[Termékkör]]</f>
        <v>#VALUE!</v>
      </c>
      <c r="G3034" s="4" t="e">
        <f>Table1[[#This Row],[SzumElad]]</f>
        <v>#VALUE!</v>
      </c>
      <c r="H3034" s="7" t="e">
        <f>Table1[[#This Row],[Jut_%]]</f>
        <v>#VALUE!</v>
      </c>
      <c r="I3034" s="4" t="e">
        <f>Table1[[#This Row],[Jut]]</f>
        <v>#VALUE!</v>
      </c>
      <c r="J3034" s="4" t="e">
        <f>Table1[[#This Row],[Column1]]</f>
        <v>#VALUE!</v>
      </c>
    </row>
    <row r="3035" spans="1:10" hidden="1" x14ac:dyDescent="0.3">
      <c r="A3035" s="2" t="e">
        <f>Table1[[#This Row],[Befolyt]]</f>
        <v>#VALUE!</v>
      </c>
      <c r="B3035" t="e">
        <f>Table1[[#This Row],[ÜK]]</f>
        <v>#VALUE!</v>
      </c>
      <c r="C3035" s="3" t="e">
        <f>Table1[[#This Row],[Szla]]</f>
        <v>#VALUE!</v>
      </c>
      <c r="D3035" s="6" t="e">
        <f>Table1[[#This Row],[Kelt_hó]]</f>
        <v>#VALUE!</v>
      </c>
      <c r="E3035" t="e">
        <f>Table1[[#This Row],[Vevő]]</f>
        <v>#VALUE!</v>
      </c>
      <c r="F3035" t="e">
        <f>Table1[[#This Row],[Termékkör]]</f>
        <v>#VALUE!</v>
      </c>
      <c r="G3035" s="4" t="e">
        <f>Table1[[#This Row],[SzumElad]]</f>
        <v>#VALUE!</v>
      </c>
      <c r="H3035" s="7" t="e">
        <f>Table1[[#This Row],[Jut_%]]</f>
        <v>#VALUE!</v>
      </c>
      <c r="I3035" s="4" t="e">
        <f>Table1[[#This Row],[Jut]]</f>
        <v>#VALUE!</v>
      </c>
      <c r="J3035" s="4" t="e">
        <f>Table1[[#This Row],[Column1]]</f>
        <v>#VALUE!</v>
      </c>
    </row>
    <row r="3036" spans="1:10" hidden="1" x14ac:dyDescent="0.3">
      <c r="A3036" s="2" t="e">
        <f>Table1[[#This Row],[Befolyt]]</f>
        <v>#VALUE!</v>
      </c>
      <c r="B3036" t="e">
        <f>Table1[[#This Row],[ÜK]]</f>
        <v>#VALUE!</v>
      </c>
      <c r="C3036" s="3" t="e">
        <f>Table1[[#This Row],[Szla]]</f>
        <v>#VALUE!</v>
      </c>
      <c r="D3036" s="6" t="e">
        <f>Table1[[#This Row],[Kelt_hó]]</f>
        <v>#VALUE!</v>
      </c>
      <c r="E3036" t="e">
        <f>Table1[[#This Row],[Vevő]]</f>
        <v>#VALUE!</v>
      </c>
      <c r="F3036" t="e">
        <f>Table1[[#This Row],[Termékkör]]</f>
        <v>#VALUE!</v>
      </c>
      <c r="G3036" s="4" t="e">
        <f>Table1[[#This Row],[SzumElad]]</f>
        <v>#VALUE!</v>
      </c>
      <c r="H3036" s="7" t="e">
        <f>Table1[[#This Row],[Jut_%]]</f>
        <v>#VALUE!</v>
      </c>
      <c r="I3036" s="4" t="e">
        <f>Table1[[#This Row],[Jut]]</f>
        <v>#VALUE!</v>
      </c>
      <c r="J3036" s="4" t="e">
        <f>Table1[[#This Row],[Column1]]</f>
        <v>#VALUE!</v>
      </c>
    </row>
    <row r="3037" spans="1:10" hidden="1" x14ac:dyDescent="0.3">
      <c r="A3037" s="2" t="e">
        <f>Table1[[#This Row],[Befolyt]]</f>
        <v>#VALUE!</v>
      </c>
      <c r="B3037" t="e">
        <f>Table1[[#This Row],[ÜK]]</f>
        <v>#VALUE!</v>
      </c>
      <c r="C3037" s="3" t="e">
        <f>Table1[[#This Row],[Szla]]</f>
        <v>#VALUE!</v>
      </c>
      <c r="D3037" s="6" t="e">
        <f>Table1[[#This Row],[Kelt_hó]]</f>
        <v>#VALUE!</v>
      </c>
      <c r="E3037" t="e">
        <f>Table1[[#This Row],[Vevő]]</f>
        <v>#VALUE!</v>
      </c>
      <c r="F3037" t="e">
        <f>Table1[[#This Row],[Termékkör]]</f>
        <v>#VALUE!</v>
      </c>
      <c r="G3037" s="4" t="e">
        <f>Table1[[#This Row],[SzumElad]]</f>
        <v>#VALUE!</v>
      </c>
      <c r="H3037" s="7" t="e">
        <f>Table1[[#This Row],[Jut_%]]</f>
        <v>#VALUE!</v>
      </c>
      <c r="I3037" s="4" t="e">
        <f>Table1[[#This Row],[Jut]]</f>
        <v>#VALUE!</v>
      </c>
      <c r="J3037" s="4" t="e">
        <f>Table1[[#This Row],[Column1]]</f>
        <v>#VALUE!</v>
      </c>
    </row>
    <row r="3038" spans="1:10" hidden="1" x14ac:dyDescent="0.3">
      <c r="A3038" s="2" t="e">
        <f>Table1[[#This Row],[Befolyt]]</f>
        <v>#VALUE!</v>
      </c>
      <c r="B3038" t="e">
        <f>Table1[[#This Row],[ÜK]]</f>
        <v>#VALUE!</v>
      </c>
      <c r="C3038" s="3" t="e">
        <f>Table1[[#This Row],[Szla]]</f>
        <v>#VALUE!</v>
      </c>
      <c r="D3038" s="6" t="e">
        <f>Table1[[#This Row],[Kelt_hó]]</f>
        <v>#VALUE!</v>
      </c>
      <c r="E3038" t="e">
        <f>Table1[[#This Row],[Vevő]]</f>
        <v>#VALUE!</v>
      </c>
      <c r="F3038" t="e">
        <f>Table1[[#This Row],[Termékkör]]</f>
        <v>#VALUE!</v>
      </c>
      <c r="G3038" s="4" t="e">
        <f>Table1[[#This Row],[SzumElad]]</f>
        <v>#VALUE!</v>
      </c>
      <c r="H3038" s="7" t="e">
        <f>Table1[[#This Row],[Jut_%]]</f>
        <v>#VALUE!</v>
      </c>
      <c r="I3038" s="4" t="e">
        <f>Table1[[#This Row],[Jut]]</f>
        <v>#VALUE!</v>
      </c>
      <c r="J3038" s="4" t="e">
        <f>Table1[[#This Row],[Column1]]</f>
        <v>#VALUE!</v>
      </c>
    </row>
    <row r="3039" spans="1:10" hidden="1" x14ac:dyDescent="0.3">
      <c r="A3039" s="2" t="e">
        <f>Table1[[#This Row],[Befolyt]]</f>
        <v>#VALUE!</v>
      </c>
      <c r="B3039" t="e">
        <f>Table1[[#This Row],[ÜK]]</f>
        <v>#VALUE!</v>
      </c>
      <c r="C3039" s="3" t="e">
        <f>Table1[[#This Row],[Szla]]</f>
        <v>#VALUE!</v>
      </c>
      <c r="D3039" s="6" t="e">
        <f>Table1[[#This Row],[Kelt_hó]]</f>
        <v>#VALUE!</v>
      </c>
      <c r="E3039" t="e">
        <f>Table1[[#This Row],[Vevő]]</f>
        <v>#VALUE!</v>
      </c>
      <c r="F3039" t="e">
        <f>Table1[[#This Row],[Termékkör]]</f>
        <v>#VALUE!</v>
      </c>
      <c r="G3039" s="4" t="e">
        <f>Table1[[#This Row],[SzumElad]]</f>
        <v>#VALUE!</v>
      </c>
      <c r="H3039" s="7" t="e">
        <f>Table1[[#This Row],[Jut_%]]</f>
        <v>#VALUE!</v>
      </c>
      <c r="I3039" s="4" t="e">
        <f>Table1[[#This Row],[Jut]]</f>
        <v>#VALUE!</v>
      </c>
      <c r="J3039" s="4" t="e">
        <f>Table1[[#This Row],[Column1]]</f>
        <v>#VALUE!</v>
      </c>
    </row>
    <row r="3040" spans="1:10" hidden="1" x14ac:dyDescent="0.3">
      <c r="A3040" s="2" t="e">
        <f>Table1[[#This Row],[Befolyt]]</f>
        <v>#VALUE!</v>
      </c>
      <c r="B3040" t="e">
        <f>Table1[[#This Row],[ÜK]]</f>
        <v>#VALUE!</v>
      </c>
      <c r="C3040" s="3" t="e">
        <f>Table1[[#This Row],[Szla]]</f>
        <v>#VALUE!</v>
      </c>
      <c r="D3040" s="6" t="e">
        <f>Table1[[#This Row],[Kelt_hó]]</f>
        <v>#VALUE!</v>
      </c>
      <c r="E3040" t="e">
        <f>Table1[[#This Row],[Vevő]]</f>
        <v>#VALUE!</v>
      </c>
      <c r="F3040" t="e">
        <f>Table1[[#This Row],[Termékkör]]</f>
        <v>#VALUE!</v>
      </c>
      <c r="G3040" s="4" t="e">
        <f>Table1[[#This Row],[SzumElad]]</f>
        <v>#VALUE!</v>
      </c>
      <c r="H3040" s="7" t="e">
        <f>Table1[[#This Row],[Jut_%]]</f>
        <v>#VALUE!</v>
      </c>
      <c r="I3040" s="4" t="e">
        <f>Table1[[#This Row],[Jut]]</f>
        <v>#VALUE!</v>
      </c>
      <c r="J3040" s="4" t="e">
        <f>Table1[[#This Row],[Column1]]</f>
        <v>#VALUE!</v>
      </c>
    </row>
    <row r="3041" spans="1:10" hidden="1" x14ac:dyDescent="0.3">
      <c r="A3041" s="2" t="e">
        <f>Table1[[#This Row],[Befolyt]]</f>
        <v>#VALUE!</v>
      </c>
      <c r="B3041" t="e">
        <f>Table1[[#This Row],[ÜK]]</f>
        <v>#VALUE!</v>
      </c>
      <c r="C3041" s="3" t="e">
        <f>Table1[[#This Row],[Szla]]</f>
        <v>#VALUE!</v>
      </c>
      <c r="D3041" s="6" t="e">
        <f>Table1[[#This Row],[Kelt_hó]]</f>
        <v>#VALUE!</v>
      </c>
      <c r="E3041" t="e">
        <f>Table1[[#This Row],[Vevő]]</f>
        <v>#VALUE!</v>
      </c>
      <c r="F3041" t="e">
        <f>Table1[[#This Row],[Termékkör]]</f>
        <v>#VALUE!</v>
      </c>
      <c r="G3041" s="4" t="e">
        <f>Table1[[#This Row],[SzumElad]]</f>
        <v>#VALUE!</v>
      </c>
      <c r="H3041" s="7" t="e">
        <f>Table1[[#This Row],[Jut_%]]</f>
        <v>#VALUE!</v>
      </c>
      <c r="I3041" s="4" t="e">
        <f>Table1[[#This Row],[Jut]]</f>
        <v>#VALUE!</v>
      </c>
      <c r="J3041" s="4" t="e">
        <f>Table1[[#This Row],[Column1]]</f>
        <v>#VALUE!</v>
      </c>
    </row>
    <row r="3042" spans="1:10" hidden="1" x14ac:dyDescent="0.3">
      <c r="A3042" s="2" t="e">
        <f>Table1[[#This Row],[Befolyt]]</f>
        <v>#VALUE!</v>
      </c>
      <c r="B3042" t="e">
        <f>Table1[[#This Row],[ÜK]]</f>
        <v>#VALUE!</v>
      </c>
      <c r="C3042" s="3" t="e">
        <f>Table1[[#This Row],[Szla]]</f>
        <v>#VALUE!</v>
      </c>
      <c r="D3042" s="6" t="e">
        <f>Table1[[#This Row],[Kelt_hó]]</f>
        <v>#VALUE!</v>
      </c>
      <c r="E3042" t="e">
        <f>Table1[[#This Row],[Vevő]]</f>
        <v>#VALUE!</v>
      </c>
      <c r="F3042" t="e">
        <f>Table1[[#This Row],[Termékkör]]</f>
        <v>#VALUE!</v>
      </c>
      <c r="G3042" s="4" t="e">
        <f>Table1[[#This Row],[SzumElad]]</f>
        <v>#VALUE!</v>
      </c>
      <c r="H3042" s="7" t="e">
        <f>Table1[[#This Row],[Jut_%]]</f>
        <v>#VALUE!</v>
      </c>
      <c r="I3042" s="4" t="e">
        <f>Table1[[#This Row],[Jut]]</f>
        <v>#VALUE!</v>
      </c>
      <c r="J3042" s="4" t="e">
        <f>Table1[[#This Row],[Column1]]</f>
        <v>#VALUE!</v>
      </c>
    </row>
    <row r="3043" spans="1:10" hidden="1" x14ac:dyDescent="0.3">
      <c r="A3043" s="2" t="e">
        <f>Table1[[#This Row],[Befolyt]]</f>
        <v>#VALUE!</v>
      </c>
      <c r="B3043" t="e">
        <f>Table1[[#This Row],[ÜK]]</f>
        <v>#VALUE!</v>
      </c>
      <c r="C3043" s="3" t="e">
        <f>Table1[[#This Row],[Szla]]</f>
        <v>#VALUE!</v>
      </c>
      <c r="D3043" s="6" t="e">
        <f>Table1[[#This Row],[Kelt_hó]]</f>
        <v>#VALUE!</v>
      </c>
      <c r="E3043" t="e">
        <f>Table1[[#This Row],[Vevő]]</f>
        <v>#VALUE!</v>
      </c>
      <c r="F3043" t="e">
        <f>Table1[[#This Row],[Termékkör]]</f>
        <v>#VALUE!</v>
      </c>
      <c r="G3043" s="4" t="e">
        <f>Table1[[#This Row],[SzumElad]]</f>
        <v>#VALUE!</v>
      </c>
      <c r="H3043" s="7" t="e">
        <f>Table1[[#This Row],[Jut_%]]</f>
        <v>#VALUE!</v>
      </c>
      <c r="I3043" s="4" t="e">
        <f>Table1[[#This Row],[Jut]]</f>
        <v>#VALUE!</v>
      </c>
      <c r="J3043" s="4" t="e">
        <f>Table1[[#This Row],[Column1]]</f>
        <v>#VALUE!</v>
      </c>
    </row>
    <row r="3044" spans="1:10" hidden="1" x14ac:dyDescent="0.3">
      <c r="A3044" s="2" t="e">
        <f>Table1[[#This Row],[Befolyt]]</f>
        <v>#VALUE!</v>
      </c>
      <c r="B3044" t="e">
        <f>Table1[[#This Row],[ÜK]]</f>
        <v>#VALUE!</v>
      </c>
      <c r="C3044" s="3" t="e">
        <f>Table1[[#This Row],[Szla]]</f>
        <v>#VALUE!</v>
      </c>
      <c r="D3044" s="6" t="e">
        <f>Table1[[#This Row],[Kelt_hó]]</f>
        <v>#VALUE!</v>
      </c>
      <c r="E3044" t="e">
        <f>Table1[[#This Row],[Vevő]]</f>
        <v>#VALUE!</v>
      </c>
      <c r="F3044" t="e">
        <f>Table1[[#This Row],[Termékkör]]</f>
        <v>#VALUE!</v>
      </c>
      <c r="G3044" s="4" t="e">
        <f>Table1[[#This Row],[SzumElad]]</f>
        <v>#VALUE!</v>
      </c>
      <c r="H3044" s="7" t="e">
        <f>Table1[[#This Row],[Jut_%]]</f>
        <v>#VALUE!</v>
      </c>
      <c r="I3044" s="4" t="e">
        <f>Table1[[#This Row],[Jut]]</f>
        <v>#VALUE!</v>
      </c>
      <c r="J3044" s="4" t="e">
        <f>Table1[[#This Row],[Column1]]</f>
        <v>#VALUE!</v>
      </c>
    </row>
    <row r="3045" spans="1:10" hidden="1" x14ac:dyDescent="0.3">
      <c r="A3045" s="2" t="e">
        <f>Table1[[#This Row],[Befolyt]]</f>
        <v>#VALUE!</v>
      </c>
      <c r="B3045" t="e">
        <f>Table1[[#This Row],[ÜK]]</f>
        <v>#VALUE!</v>
      </c>
      <c r="C3045" s="3" t="e">
        <f>Table1[[#This Row],[Szla]]</f>
        <v>#VALUE!</v>
      </c>
      <c r="D3045" s="6" t="e">
        <f>Table1[[#This Row],[Kelt_hó]]</f>
        <v>#VALUE!</v>
      </c>
      <c r="E3045" t="e">
        <f>Table1[[#This Row],[Vevő]]</f>
        <v>#VALUE!</v>
      </c>
      <c r="F3045" t="e">
        <f>Table1[[#This Row],[Termékkör]]</f>
        <v>#VALUE!</v>
      </c>
      <c r="G3045" s="4" t="e">
        <f>Table1[[#This Row],[SzumElad]]</f>
        <v>#VALUE!</v>
      </c>
      <c r="H3045" s="7" t="e">
        <f>Table1[[#This Row],[Jut_%]]</f>
        <v>#VALUE!</v>
      </c>
      <c r="I3045" s="4" t="e">
        <f>Table1[[#This Row],[Jut]]</f>
        <v>#VALUE!</v>
      </c>
      <c r="J3045" s="4" t="e">
        <f>Table1[[#This Row],[Column1]]</f>
        <v>#VALUE!</v>
      </c>
    </row>
    <row r="3046" spans="1:10" hidden="1" x14ac:dyDescent="0.3">
      <c r="A3046" s="2" t="e">
        <f>Table1[[#This Row],[Befolyt]]</f>
        <v>#VALUE!</v>
      </c>
      <c r="B3046" t="e">
        <f>Table1[[#This Row],[ÜK]]</f>
        <v>#VALUE!</v>
      </c>
      <c r="C3046" s="3" t="e">
        <f>Table1[[#This Row],[Szla]]</f>
        <v>#VALUE!</v>
      </c>
      <c r="D3046" s="6" t="e">
        <f>Table1[[#This Row],[Kelt_hó]]</f>
        <v>#VALUE!</v>
      </c>
      <c r="E3046" t="e">
        <f>Table1[[#This Row],[Vevő]]</f>
        <v>#VALUE!</v>
      </c>
      <c r="F3046" t="e">
        <f>Table1[[#This Row],[Termékkör]]</f>
        <v>#VALUE!</v>
      </c>
      <c r="G3046" s="4" t="e">
        <f>Table1[[#This Row],[SzumElad]]</f>
        <v>#VALUE!</v>
      </c>
      <c r="H3046" s="7" t="e">
        <f>Table1[[#This Row],[Jut_%]]</f>
        <v>#VALUE!</v>
      </c>
      <c r="I3046" s="4" t="e">
        <f>Table1[[#This Row],[Jut]]</f>
        <v>#VALUE!</v>
      </c>
      <c r="J3046" s="4" t="e">
        <f>Table1[[#This Row],[Column1]]</f>
        <v>#VALUE!</v>
      </c>
    </row>
    <row r="3047" spans="1:10" hidden="1" x14ac:dyDescent="0.3">
      <c r="A3047" s="2" t="e">
        <f>Table1[[#This Row],[Befolyt]]</f>
        <v>#VALUE!</v>
      </c>
      <c r="B3047" t="e">
        <f>Table1[[#This Row],[ÜK]]</f>
        <v>#VALUE!</v>
      </c>
      <c r="C3047" s="3" t="e">
        <f>Table1[[#This Row],[Szla]]</f>
        <v>#VALUE!</v>
      </c>
      <c r="D3047" s="6" t="e">
        <f>Table1[[#This Row],[Kelt_hó]]</f>
        <v>#VALUE!</v>
      </c>
      <c r="E3047" t="e">
        <f>Table1[[#This Row],[Vevő]]</f>
        <v>#VALUE!</v>
      </c>
      <c r="F3047" t="e">
        <f>Table1[[#This Row],[Termékkör]]</f>
        <v>#VALUE!</v>
      </c>
      <c r="G3047" s="4" t="e">
        <f>Table1[[#This Row],[SzumElad]]</f>
        <v>#VALUE!</v>
      </c>
      <c r="H3047" s="7" t="e">
        <f>Table1[[#This Row],[Jut_%]]</f>
        <v>#VALUE!</v>
      </c>
      <c r="I3047" s="4" t="e">
        <f>Table1[[#This Row],[Jut]]</f>
        <v>#VALUE!</v>
      </c>
      <c r="J3047" s="4" t="e">
        <f>Table1[[#This Row],[Column1]]</f>
        <v>#VALUE!</v>
      </c>
    </row>
    <row r="3048" spans="1:10" hidden="1" x14ac:dyDescent="0.3">
      <c r="A3048" s="2" t="e">
        <f>Table1[[#This Row],[Befolyt]]</f>
        <v>#VALUE!</v>
      </c>
      <c r="B3048" t="e">
        <f>Table1[[#This Row],[ÜK]]</f>
        <v>#VALUE!</v>
      </c>
      <c r="C3048" s="3" t="e">
        <f>Table1[[#This Row],[Szla]]</f>
        <v>#VALUE!</v>
      </c>
      <c r="D3048" s="6" t="e">
        <f>Table1[[#This Row],[Kelt_hó]]</f>
        <v>#VALUE!</v>
      </c>
      <c r="E3048" t="e">
        <f>Table1[[#This Row],[Vevő]]</f>
        <v>#VALUE!</v>
      </c>
      <c r="F3048" t="e">
        <f>Table1[[#This Row],[Termékkör]]</f>
        <v>#VALUE!</v>
      </c>
      <c r="G3048" s="4" t="e">
        <f>Table1[[#This Row],[SzumElad]]</f>
        <v>#VALUE!</v>
      </c>
      <c r="H3048" s="7" t="e">
        <f>Table1[[#This Row],[Jut_%]]</f>
        <v>#VALUE!</v>
      </c>
      <c r="I3048" s="4" t="e">
        <f>Table1[[#This Row],[Jut]]</f>
        <v>#VALUE!</v>
      </c>
      <c r="J3048" s="4" t="e">
        <f>Table1[[#This Row],[Column1]]</f>
        <v>#VALUE!</v>
      </c>
    </row>
    <row r="3049" spans="1:10" hidden="1" x14ac:dyDescent="0.3">
      <c r="A3049" s="2" t="e">
        <f>Table1[[#This Row],[Befolyt]]</f>
        <v>#VALUE!</v>
      </c>
      <c r="B3049" t="e">
        <f>Table1[[#This Row],[ÜK]]</f>
        <v>#VALUE!</v>
      </c>
      <c r="C3049" s="3" t="e">
        <f>Table1[[#This Row],[Szla]]</f>
        <v>#VALUE!</v>
      </c>
      <c r="D3049" s="6" t="e">
        <f>Table1[[#This Row],[Kelt_hó]]</f>
        <v>#VALUE!</v>
      </c>
      <c r="E3049" t="e">
        <f>Table1[[#This Row],[Vevő]]</f>
        <v>#VALUE!</v>
      </c>
      <c r="F3049" t="e">
        <f>Table1[[#This Row],[Termékkör]]</f>
        <v>#VALUE!</v>
      </c>
      <c r="G3049" s="4" t="e">
        <f>Table1[[#This Row],[SzumElad]]</f>
        <v>#VALUE!</v>
      </c>
      <c r="H3049" s="7" t="e">
        <f>Table1[[#This Row],[Jut_%]]</f>
        <v>#VALUE!</v>
      </c>
      <c r="I3049" s="4" t="e">
        <f>Table1[[#This Row],[Jut]]</f>
        <v>#VALUE!</v>
      </c>
      <c r="J3049" s="4" t="e">
        <f>Table1[[#This Row],[Column1]]</f>
        <v>#VALUE!</v>
      </c>
    </row>
    <row r="3050" spans="1:10" hidden="1" x14ac:dyDescent="0.3">
      <c r="A3050" s="2" t="e">
        <f>Table1[[#This Row],[Befolyt]]</f>
        <v>#VALUE!</v>
      </c>
      <c r="B3050" t="e">
        <f>Table1[[#This Row],[ÜK]]</f>
        <v>#VALUE!</v>
      </c>
      <c r="C3050" s="3" t="e">
        <f>Table1[[#This Row],[Szla]]</f>
        <v>#VALUE!</v>
      </c>
      <c r="D3050" s="6" t="e">
        <f>Table1[[#This Row],[Kelt_hó]]</f>
        <v>#VALUE!</v>
      </c>
      <c r="E3050" t="e">
        <f>Table1[[#This Row],[Vevő]]</f>
        <v>#VALUE!</v>
      </c>
      <c r="F3050" t="e">
        <f>Table1[[#This Row],[Termékkör]]</f>
        <v>#VALUE!</v>
      </c>
      <c r="G3050" s="4" t="e">
        <f>Table1[[#This Row],[SzumElad]]</f>
        <v>#VALUE!</v>
      </c>
      <c r="H3050" s="7" t="e">
        <f>Table1[[#This Row],[Jut_%]]</f>
        <v>#VALUE!</v>
      </c>
      <c r="I3050" s="4" t="e">
        <f>Table1[[#This Row],[Jut]]</f>
        <v>#VALUE!</v>
      </c>
      <c r="J3050" s="4" t="e">
        <f>Table1[[#This Row],[Column1]]</f>
        <v>#VALUE!</v>
      </c>
    </row>
    <row r="3051" spans="1:10" hidden="1" x14ac:dyDescent="0.3">
      <c r="A3051" s="2" t="e">
        <f>Table1[[#This Row],[Befolyt]]</f>
        <v>#VALUE!</v>
      </c>
      <c r="B3051" t="e">
        <f>Table1[[#This Row],[ÜK]]</f>
        <v>#VALUE!</v>
      </c>
      <c r="C3051" s="3" t="e">
        <f>Table1[[#This Row],[Szla]]</f>
        <v>#VALUE!</v>
      </c>
      <c r="D3051" s="6" t="e">
        <f>Table1[[#This Row],[Kelt_hó]]</f>
        <v>#VALUE!</v>
      </c>
      <c r="E3051" t="e">
        <f>Table1[[#This Row],[Vevő]]</f>
        <v>#VALUE!</v>
      </c>
      <c r="F3051" t="e">
        <f>Table1[[#This Row],[Termékkör]]</f>
        <v>#VALUE!</v>
      </c>
      <c r="G3051" s="4" t="e">
        <f>Table1[[#This Row],[SzumElad]]</f>
        <v>#VALUE!</v>
      </c>
      <c r="H3051" s="7" t="e">
        <f>Table1[[#This Row],[Jut_%]]</f>
        <v>#VALUE!</v>
      </c>
      <c r="I3051" s="4" t="e">
        <f>Table1[[#This Row],[Jut]]</f>
        <v>#VALUE!</v>
      </c>
      <c r="J3051" s="4" t="e">
        <f>Table1[[#This Row],[Column1]]</f>
        <v>#VALUE!</v>
      </c>
    </row>
    <row r="3052" spans="1:10" hidden="1" x14ac:dyDescent="0.3">
      <c r="A3052" s="2" t="e">
        <f>Table1[[#This Row],[Befolyt]]</f>
        <v>#VALUE!</v>
      </c>
      <c r="B3052" t="e">
        <f>Table1[[#This Row],[ÜK]]</f>
        <v>#VALUE!</v>
      </c>
      <c r="C3052" s="3" t="e">
        <f>Table1[[#This Row],[Szla]]</f>
        <v>#VALUE!</v>
      </c>
      <c r="D3052" s="6" t="e">
        <f>Table1[[#This Row],[Kelt_hó]]</f>
        <v>#VALUE!</v>
      </c>
      <c r="E3052" t="e">
        <f>Table1[[#This Row],[Vevő]]</f>
        <v>#VALUE!</v>
      </c>
      <c r="F3052" t="e">
        <f>Table1[[#This Row],[Termékkör]]</f>
        <v>#VALUE!</v>
      </c>
      <c r="G3052" s="4" t="e">
        <f>Table1[[#This Row],[SzumElad]]</f>
        <v>#VALUE!</v>
      </c>
      <c r="H3052" s="7" t="e">
        <f>Table1[[#This Row],[Jut_%]]</f>
        <v>#VALUE!</v>
      </c>
      <c r="I3052" s="4" t="e">
        <f>Table1[[#This Row],[Jut]]</f>
        <v>#VALUE!</v>
      </c>
      <c r="J3052" s="4" t="e">
        <f>Table1[[#This Row],[Column1]]</f>
        <v>#VALUE!</v>
      </c>
    </row>
    <row r="3053" spans="1:10" hidden="1" x14ac:dyDescent="0.3">
      <c r="A3053" s="2" t="e">
        <f>Table1[[#This Row],[Befolyt]]</f>
        <v>#VALUE!</v>
      </c>
      <c r="B3053" t="e">
        <f>Table1[[#This Row],[ÜK]]</f>
        <v>#VALUE!</v>
      </c>
      <c r="C3053" s="3" t="e">
        <f>Table1[[#This Row],[Szla]]</f>
        <v>#VALUE!</v>
      </c>
      <c r="D3053" s="6" t="e">
        <f>Table1[[#This Row],[Kelt_hó]]</f>
        <v>#VALUE!</v>
      </c>
      <c r="E3053" t="e">
        <f>Table1[[#This Row],[Vevő]]</f>
        <v>#VALUE!</v>
      </c>
      <c r="F3053" t="e">
        <f>Table1[[#This Row],[Termékkör]]</f>
        <v>#VALUE!</v>
      </c>
      <c r="G3053" s="4" t="e">
        <f>Table1[[#This Row],[SzumElad]]</f>
        <v>#VALUE!</v>
      </c>
      <c r="H3053" s="7" t="e">
        <f>Table1[[#This Row],[Jut_%]]</f>
        <v>#VALUE!</v>
      </c>
      <c r="I3053" s="4" t="e">
        <f>Table1[[#This Row],[Jut]]</f>
        <v>#VALUE!</v>
      </c>
      <c r="J3053" s="4" t="e">
        <f>Table1[[#This Row],[Column1]]</f>
        <v>#VALUE!</v>
      </c>
    </row>
    <row r="3054" spans="1:10" hidden="1" x14ac:dyDescent="0.3">
      <c r="A3054" s="2" t="e">
        <f>Table1[[#This Row],[Befolyt]]</f>
        <v>#VALUE!</v>
      </c>
      <c r="B3054" t="e">
        <f>Table1[[#This Row],[ÜK]]</f>
        <v>#VALUE!</v>
      </c>
      <c r="C3054" s="3" t="e">
        <f>Table1[[#This Row],[Szla]]</f>
        <v>#VALUE!</v>
      </c>
      <c r="D3054" s="6" t="e">
        <f>Table1[[#This Row],[Kelt_hó]]</f>
        <v>#VALUE!</v>
      </c>
      <c r="E3054" t="e">
        <f>Table1[[#This Row],[Vevő]]</f>
        <v>#VALUE!</v>
      </c>
      <c r="F3054" t="e">
        <f>Table1[[#This Row],[Termékkör]]</f>
        <v>#VALUE!</v>
      </c>
      <c r="G3054" s="4" t="e">
        <f>Table1[[#This Row],[SzumElad]]</f>
        <v>#VALUE!</v>
      </c>
      <c r="H3054" s="7" t="e">
        <f>Table1[[#This Row],[Jut_%]]</f>
        <v>#VALUE!</v>
      </c>
      <c r="I3054" s="4" t="e">
        <f>Table1[[#This Row],[Jut]]</f>
        <v>#VALUE!</v>
      </c>
      <c r="J3054" s="4" t="e">
        <f>Table1[[#This Row],[Column1]]</f>
        <v>#VALUE!</v>
      </c>
    </row>
    <row r="3055" spans="1:10" hidden="1" x14ac:dyDescent="0.3">
      <c r="A3055" s="2" t="e">
        <f>Table1[[#This Row],[Befolyt]]</f>
        <v>#VALUE!</v>
      </c>
      <c r="B3055" t="e">
        <f>Table1[[#This Row],[ÜK]]</f>
        <v>#VALUE!</v>
      </c>
      <c r="C3055" s="3" t="e">
        <f>Table1[[#This Row],[Szla]]</f>
        <v>#VALUE!</v>
      </c>
      <c r="D3055" s="6" t="e">
        <f>Table1[[#This Row],[Kelt_hó]]</f>
        <v>#VALUE!</v>
      </c>
      <c r="E3055" t="e">
        <f>Table1[[#This Row],[Vevő]]</f>
        <v>#VALUE!</v>
      </c>
      <c r="F3055" t="e">
        <f>Table1[[#This Row],[Termékkör]]</f>
        <v>#VALUE!</v>
      </c>
      <c r="G3055" s="4" t="e">
        <f>Table1[[#This Row],[SzumElad]]</f>
        <v>#VALUE!</v>
      </c>
      <c r="H3055" s="7" t="e">
        <f>Table1[[#This Row],[Jut_%]]</f>
        <v>#VALUE!</v>
      </c>
      <c r="I3055" s="4" t="e">
        <f>Table1[[#This Row],[Jut]]</f>
        <v>#VALUE!</v>
      </c>
      <c r="J3055" s="4" t="e">
        <f>Table1[[#This Row],[Column1]]</f>
        <v>#VALUE!</v>
      </c>
    </row>
    <row r="3056" spans="1:10" hidden="1" x14ac:dyDescent="0.3">
      <c r="A3056" s="2" t="e">
        <f>Table1[[#This Row],[Befolyt]]</f>
        <v>#VALUE!</v>
      </c>
      <c r="B3056" t="e">
        <f>Table1[[#This Row],[ÜK]]</f>
        <v>#VALUE!</v>
      </c>
      <c r="C3056" s="3" t="e">
        <f>Table1[[#This Row],[Szla]]</f>
        <v>#VALUE!</v>
      </c>
      <c r="D3056" s="6" t="e">
        <f>Table1[[#This Row],[Kelt_hó]]</f>
        <v>#VALUE!</v>
      </c>
      <c r="E3056" t="e">
        <f>Table1[[#This Row],[Vevő]]</f>
        <v>#VALUE!</v>
      </c>
      <c r="F3056" t="e">
        <f>Table1[[#This Row],[Termékkör]]</f>
        <v>#VALUE!</v>
      </c>
      <c r="G3056" s="4" t="e">
        <f>Table1[[#This Row],[SzumElad]]</f>
        <v>#VALUE!</v>
      </c>
      <c r="H3056" s="7" t="e">
        <f>Table1[[#This Row],[Jut_%]]</f>
        <v>#VALUE!</v>
      </c>
      <c r="I3056" s="4" t="e">
        <f>Table1[[#This Row],[Jut]]</f>
        <v>#VALUE!</v>
      </c>
      <c r="J3056" s="4" t="e">
        <f>Table1[[#This Row],[Column1]]</f>
        <v>#VALUE!</v>
      </c>
    </row>
    <row r="3057" spans="1:10" hidden="1" x14ac:dyDescent="0.3">
      <c r="A3057" s="2" t="e">
        <f>Table1[[#This Row],[Befolyt]]</f>
        <v>#VALUE!</v>
      </c>
      <c r="B3057" t="e">
        <f>Table1[[#This Row],[ÜK]]</f>
        <v>#VALUE!</v>
      </c>
      <c r="C3057" s="3" t="e">
        <f>Table1[[#This Row],[Szla]]</f>
        <v>#VALUE!</v>
      </c>
      <c r="D3057" s="6" t="e">
        <f>Table1[[#This Row],[Kelt_hó]]</f>
        <v>#VALUE!</v>
      </c>
      <c r="E3057" t="e">
        <f>Table1[[#This Row],[Vevő]]</f>
        <v>#VALUE!</v>
      </c>
      <c r="F3057" t="e">
        <f>Table1[[#This Row],[Termékkör]]</f>
        <v>#VALUE!</v>
      </c>
      <c r="G3057" s="4" t="e">
        <f>Table1[[#This Row],[SzumElad]]</f>
        <v>#VALUE!</v>
      </c>
      <c r="H3057" s="7" t="e">
        <f>Table1[[#This Row],[Jut_%]]</f>
        <v>#VALUE!</v>
      </c>
      <c r="I3057" s="4" t="e">
        <f>Table1[[#This Row],[Jut]]</f>
        <v>#VALUE!</v>
      </c>
      <c r="J3057" s="4" t="e">
        <f>Table1[[#This Row],[Column1]]</f>
        <v>#VALUE!</v>
      </c>
    </row>
    <row r="3058" spans="1:10" hidden="1" x14ac:dyDescent="0.3">
      <c r="A3058" s="2" t="e">
        <f>Table1[[#This Row],[Befolyt]]</f>
        <v>#VALUE!</v>
      </c>
      <c r="B3058" t="e">
        <f>Table1[[#This Row],[ÜK]]</f>
        <v>#VALUE!</v>
      </c>
      <c r="C3058" s="3" t="e">
        <f>Table1[[#This Row],[Szla]]</f>
        <v>#VALUE!</v>
      </c>
      <c r="D3058" s="6" t="e">
        <f>Table1[[#This Row],[Kelt_hó]]</f>
        <v>#VALUE!</v>
      </c>
      <c r="E3058" t="e">
        <f>Table1[[#This Row],[Vevő]]</f>
        <v>#VALUE!</v>
      </c>
      <c r="F3058" t="e">
        <f>Table1[[#This Row],[Termékkör]]</f>
        <v>#VALUE!</v>
      </c>
      <c r="G3058" s="4" t="e">
        <f>Table1[[#This Row],[SzumElad]]</f>
        <v>#VALUE!</v>
      </c>
      <c r="H3058" s="7" t="e">
        <f>Table1[[#This Row],[Jut_%]]</f>
        <v>#VALUE!</v>
      </c>
      <c r="I3058" s="4" t="e">
        <f>Table1[[#This Row],[Jut]]</f>
        <v>#VALUE!</v>
      </c>
      <c r="J3058" s="4" t="e">
        <f>Table1[[#This Row],[Column1]]</f>
        <v>#VALUE!</v>
      </c>
    </row>
    <row r="3059" spans="1:10" hidden="1" x14ac:dyDescent="0.3">
      <c r="A3059" s="2" t="e">
        <f>Table1[[#This Row],[Befolyt]]</f>
        <v>#VALUE!</v>
      </c>
      <c r="B3059" t="e">
        <f>Table1[[#This Row],[ÜK]]</f>
        <v>#VALUE!</v>
      </c>
      <c r="C3059" s="3" t="e">
        <f>Table1[[#This Row],[Szla]]</f>
        <v>#VALUE!</v>
      </c>
      <c r="D3059" s="6" t="e">
        <f>Table1[[#This Row],[Kelt_hó]]</f>
        <v>#VALUE!</v>
      </c>
      <c r="E3059" t="e">
        <f>Table1[[#This Row],[Vevő]]</f>
        <v>#VALUE!</v>
      </c>
      <c r="F3059" t="e">
        <f>Table1[[#This Row],[Termékkör]]</f>
        <v>#VALUE!</v>
      </c>
      <c r="G3059" s="4" t="e">
        <f>Table1[[#This Row],[SzumElad]]</f>
        <v>#VALUE!</v>
      </c>
      <c r="H3059" s="7" t="e">
        <f>Table1[[#This Row],[Jut_%]]</f>
        <v>#VALUE!</v>
      </c>
      <c r="I3059" s="4" t="e">
        <f>Table1[[#This Row],[Jut]]</f>
        <v>#VALUE!</v>
      </c>
      <c r="J3059" s="4" t="e">
        <f>Table1[[#This Row],[Column1]]</f>
        <v>#VALUE!</v>
      </c>
    </row>
    <row r="3060" spans="1:10" hidden="1" x14ac:dyDescent="0.3">
      <c r="A3060" s="2" t="e">
        <f>Table1[[#This Row],[Befolyt]]</f>
        <v>#VALUE!</v>
      </c>
      <c r="B3060" t="e">
        <f>Table1[[#This Row],[ÜK]]</f>
        <v>#VALUE!</v>
      </c>
      <c r="C3060" s="3" t="e">
        <f>Table1[[#This Row],[Szla]]</f>
        <v>#VALUE!</v>
      </c>
      <c r="D3060" s="6" t="e">
        <f>Table1[[#This Row],[Kelt_hó]]</f>
        <v>#VALUE!</v>
      </c>
      <c r="E3060" t="e">
        <f>Table1[[#This Row],[Vevő]]</f>
        <v>#VALUE!</v>
      </c>
      <c r="F3060" t="e">
        <f>Table1[[#This Row],[Termékkör]]</f>
        <v>#VALUE!</v>
      </c>
      <c r="G3060" s="4" t="e">
        <f>Table1[[#This Row],[SzumElad]]</f>
        <v>#VALUE!</v>
      </c>
      <c r="H3060" s="7" t="e">
        <f>Table1[[#This Row],[Jut_%]]</f>
        <v>#VALUE!</v>
      </c>
      <c r="I3060" s="4" t="e">
        <f>Table1[[#This Row],[Jut]]</f>
        <v>#VALUE!</v>
      </c>
      <c r="J3060" s="4" t="e">
        <f>Table1[[#This Row],[Column1]]</f>
        <v>#VALUE!</v>
      </c>
    </row>
    <row r="3061" spans="1:10" hidden="1" x14ac:dyDescent="0.3">
      <c r="A3061" s="2" t="e">
        <f>Table1[[#This Row],[Befolyt]]</f>
        <v>#VALUE!</v>
      </c>
      <c r="B3061" t="e">
        <f>Table1[[#This Row],[ÜK]]</f>
        <v>#VALUE!</v>
      </c>
      <c r="C3061" s="3" t="e">
        <f>Table1[[#This Row],[Szla]]</f>
        <v>#VALUE!</v>
      </c>
      <c r="D3061" s="6" t="e">
        <f>Table1[[#This Row],[Kelt_hó]]</f>
        <v>#VALUE!</v>
      </c>
      <c r="E3061" t="e">
        <f>Table1[[#This Row],[Vevő]]</f>
        <v>#VALUE!</v>
      </c>
      <c r="F3061" t="e">
        <f>Table1[[#This Row],[Termékkör]]</f>
        <v>#VALUE!</v>
      </c>
      <c r="G3061" s="4" t="e">
        <f>Table1[[#This Row],[SzumElad]]</f>
        <v>#VALUE!</v>
      </c>
      <c r="H3061" s="7" t="e">
        <f>Table1[[#This Row],[Jut_%]]</f>
        <v>#VALUE!</v>
      </c>
      <c r="I3061" s="4" t="e">
        <f>Table1[[#This Row],[Jut]]</f>
        <v>#VALUE!</v>
      </c>
      <c r="J3061" s="4" t="e">
        <f>Table1[[#This Row],[Column1]]</f>
        <v>#VALUE!</v>
      </c>
    </row>
    <row r="3062" spans="1:10" hidden="1" x14ac:dyDescent="0.3">
      <c r="A3062" s="2" t="e">
        <f>Table1[[#This Row],[Befolyt]]</f>
        <v>#VALUE!</v>
      </c>
      <c r="B3062" t="e">
        <f>Table1[[#This Row],[ÜK]]</f>
        <v>#VALUE!</v>
      </c>
      <c r="C3062" s="3" t="e">
        <f>Table1[[#This Row],[Szla]]</f>
        <v>#VALUE!</v>
      </c>
      <c r="D3062" s="6" t="e">
        <f>Table1[[#This Row],[Kelt_hó]]</f>
        <v>#VALUE!</v>
      </c>
      <c r="E3062" t="e">
        <f>Table1[[#This Row],[Vevő]]</f>
        <v>#VALUE!</v>
      </c>
      <c r="F3062" t="e">
        <f>Table1[[#This Row],[Termékkör]]</f>
        <v>#VALUE!</v>
      </c>
      <c r="G3062" s="4" t="e">
        <f>Table1[[#This Row],[SzumElad]]</f>
        <v>#VALUE!</v>
      </c>
      <c r="H3062" s="7" t="e">
        <f>Table1[[#This Row],[Jut_%]]</f>
        <v>#VALUE!</v>
      </c>
      <c r="I3062" s="4" t="e">
        <f>Table1[[#This Row],[Jut]]</f>
        <v>#VALUE!</v>
      </c>
      <c r="J3062" s="4" t="e">
        <f>Table1[[#This Row],[Column1]]</f>
        <v>#VALUE!</v>
      </c>
    </row>
    <row r="3063" spans="1:10" hidden="1" x14ac:dyDescent="0.3">
      <c r="A3063" s="2" t="e">
        <f>Table1[[#This Row],[Befolyt]]</f>
        <v>#VALUE!</v>
      </c>
      <c r="B3063" t="e">
        <f>Table1[[#This Row],[ÜK]]</f>
        <v>#VALUE!</v>
      </c>
      <c r="C3063" s="3" t="e">
        <f>Table1[[#This Row],[Szla]]</f>
        <v>#VALUE!</v>
      </c>
      <c r="D3063" s="6" t="e">
        <f>Table1[[#This Row],[Kelt_hó]]</f>
        <v>#VALUE!</v>
      </c>
      <c r="E3063" t="e">
        <f>Table1[[#This Row],[Vevő]]</f>
        <v>#VALUE!</v>
      </c>
      <c r="F3063" t="e">
        <f>Table1[[#This Row],[Termékkör]]</f>
        <v>#VALUE!</v>
      </c>
      <c r="G3063" s="4" t="e">
        <f>Table1[[#This Row],[SzumElad]]</f>
        <v>#VALUE!</v>
      </c>
      <c r="H3063" s="7" t="e">
        <f>Table1[[#This Row],[Jut_%]]</f>
        <v>#VALUE!</v>
      </c>
      <c r="I3063" s="4" t="e">
        <f>Table1[[#This Row],[Jut]]</f>
        <v>#VALUE!</v>
      </c>
      <c r="J3063" s="4" t="e">
        <f>Table1[[#This Row],[Column1]]</f>
        <v>#VALUE!</v>
      </c>
    </row>
    <row r="3064" spans="1:10" hidden="1" x14ac:dyDescent="0.3">
      <c r="A3064" s="2" t="e">
        <f>Table1[[#This Row],[Befolyt]]</f>
        <v>#VALUE!</v>
      </c>
      <c r="B3064" t="e">
        <f>Table1[[#This Row],[ÜK]]</f>
        <v>#VALUE!</v>
      </c>
      <c r="C3064" s="3" t="e">
        <f>Table1[[#This Row],[Szla]]</f>
        <v>#VALUE!</v>
      </c>
      <c r="D3064" s="6" t="e">
        <f>Table1[[#This Row],[Kelt_hó]]</f>
        <v>#VALUE!</v>
      </c>
      <c r="E3064" t="e">
        <f>Table1[[#This Row],[Vevő]]</f>
        <v>#VALUE!</v>
      </c>
      <c r="F3064" t="e">
        <f>Table1[[#This Row],[Termékkör]]</f>
        <v>#VALUE!</v>
      </c>
      <c r="G3064" s="4" t="e">
        <f>Table1[[#This Row],[SzumElad]]</f>
        <v>#VALUE!</v>
      </c>
      <c r="H3064" s="7" t="e">
        <f>Table1[[#This Row],[Jut_%]]</f>
        <v>#VALUE!</v>
      </c>
      <c r="I3064" s="4" t="e">
        <f>Table1[[#This Row],[Jut]]</f>
        <v>#VALUE!</v>
      </c>
      <c r="J3064" s="4" t="e">
        <f>Table1[[#This Row],[Column1]]</f>
        <v>#VALUE!</v>
      </c>
    </row>
    <row r="3065" spans="1:10" hidden="1" x14ac:dyDescent="0.3">
      <c r="A3065" s="2" t="e">
        <f>Table1[[#This Row],[Befolyt]]</f>
        <v>#VALUE!</v>
      </c>
      <c r="B3065" t="e">
        <f>Table1[[#This Row],[ÜK]]</f>
        <v>#VALUE!</v>
      </c>
      <c r="C3065" s="3" t="e">
        <f>Table1[[#This Row],[Szla]]</f>
        <v>#VALUE!</v>
      </c>
      <c r="D3065" s="6" t="e">
        <f>Table1[[#This Row],[Kelt_hó]]</f>
        <v>#VALUE!</v>
      </c>
      <c r="E3065" t="e">
        <f>Table1[[#This Row],[Vevő]]</f>
        <v>#VALUE!</v>
      </c>
      <c r="F3065" t="e">
        <f>Table1[[#This Row],[Termékkör]]</f>
        <v>#VALUE!</v>
      </c>
      <c r="G3065" s="4" t="e">
        <f>Table1[[#This Row],[SzumElad]]</f>
        <v>#VALUE!</v>
      </c>
      <c r="H3065" s="7" t="e">
        <f>Table1[[#This Row],[Jut_%]]</f>
        <v>#VALUE!</v>
      </c>
      <c r="I3065" s="4" t="e">
        <f>Table1[[#This Row],[Jut]]</f>
        <v>#VALUE!</v>
      </c>
      <c r="J3065" s="4" t="e">
        <f>Table1[[#This Row],[Column1]]</f>
        <v>#VALUE!</v>
      </c>
    </row>
    <row r="3066" spans="1:10" hidden="1" x14ac:dyDescent="0.3">
      <c r="A3066" s="2" t="e">
        <f>Table1[[#This Row],[Befolyt]]</f>
        <v>#VALUE!</v>
      </c>
      <c r="B3066" t="e">
        <f>Table1[[#This Row],[ÜK]]</f>
        <v>#VALUE!</v>
      </c>
      <c r="C3066" s="3" t="e">
        <f>Table1[[#This Row],[Szla]]</f>
        <v>#VALUE!</v>
      </c>
      <c r="D3066" s="6" t="e">
        <f>Table1[[#This Row],[Kelt_hó]]</f>
        <v>#VALUE!</v>
      </c>
      <c r="E3066" t="e">
        <f>Table1[[#This Row],[Vevő]]</f>
        <v>#VALUE!</v>
      </c>
      <c r="F3066" t="e">
        <f>Table1[[#This Row],[Termékkör]]</f>
        <v>#VALUE!</v>
      </c>
      <c r="G3066" s="4" t="e">
        <f>Table1[[#This Row],[SzumElad]]</f>
        <v>#VALUE!</v>
      </c>
      <c r="H3066" s="7" t="e">
        <f>Table1[[#This Row],[Jut_%]]</f>
        <v>#VALUE!</v>
      </c>
      <c r="I3066" s="4" t="e">
        <f>Table1[[#This Row],[Jut]]</f>
        <v>#VALUE!</v>
      </c>
      <c r="J3066" s="4" t="e">
        <f>Table1[[#This Row],[Column1]]</f>
        <v>#VALUE!</v>
      </c>
    </row>
    <row r="3067" spans="1:10" hidden="1" x14ac:dyDescent="0.3">
      <c r="A3067" s="2" t="e">
        <f>Table1[[#This Row],[Befolyt]]</f>
        <v>#VALUE!</v>
      </c>
      <c r="B3067" t="e">
        <f>Table1[[#This Row],[ÜK]]</f>
        <v>#VALUE!</v>
      </c>
      <c r="C3067" s="3" t="e">
        <f>Table1[[#This Row],[Szla]]</f>
        <v>#VALUE!</v>
      </c>
      <c r="D3067" s="6" t="e">
        <f>Table1[[#This Row],[Kelt_hó]]</f>
        <v>#VALUE!</v>
      </c>
      <c r="E3067" t="e">
        <f>Table1[[#This Row],[Vevő]]</f>
        <v>#VALUE!</v>
      </c>
      <c r="F3067" t="e">
        <f>Table1[[#This Row],[Termékkör]]</f>
        <v>#VALUE!</v>
      </c>
      <c r="G3067" s="4" t="e">
        <f>Table1[[#This Row],[SzumElad]]</f>
        <v>#VALUE!</v>
      </c>
      <c r="H3067" s="7" t="e">
        <f>Table1[[#This Row],[Jut_%]]</f>
        <v>#VALUE!</v>
      </c>
      <c r="I3067" s="4" t="e">
        <f>Table1[[#This Row],[Jut]]</f>
        <v>#VALUE!</v>
      </c>
      <c r="J3067" s="4" t="e">
        <f>Table1[[#This Row],[Column1]]</f>
        <v>#VALUE!</v>
      </c>
    </row>
    <row r="3068" spans="1:10" hidden="1" x14ac:dyDescent="0.3">
      <c r="A3068" s="2" t="e">
        <f>Table1[[#This Row],[Befolyt]]</f>
        <v>#VALUE!</v>
      </c>
      <c r="B3068" t="e">
        <f>Table1[[#This Row],[ÜK]]</f>
        <v>#VALUE!</v>
      </c>
      <c r="C3068" s="3" t="e">
        <f>Table1[[#This Row],[Szla]]</f>
        <v>#VALUE!</v>
      </c>
      <c r="D3068" s="6" t="e">
        <f>Table1[[#This Row],[Kelt_hó]]</f>
        <v>#VALUE!</v>
      </c>
      <c r="E3068" t="e">
        <f>Table1[[#This Row],[Vevő]]</f>
        <v>#VALUE!</v>
      </c>
      <c r="F3068" t="e">
        <f>Table1[[#This Row],[Termékkör]]</f>
        <v>#VALUE!</v>
      </c>
      <c r="G3068" s="4" t="e">
        <f>Table1[[#This Row],[SzumElad]]</f>
        <v>#VALUE!</v>
      </c>
      <c r="H3068" s="7" t="e">
        <f>Table1[[#This Row],[Jut_%]]</f>
        <v>#VALUE!</v>
      </c>
      <c r="I3068" s="4" t="e">
        <f>Table1[[#This Row],[Jut]]</f>
        <v>#VALUE!</v>
      </c>
      <c r="J3068" s="4" t="e">
        <f>Table1[[#This Row],[Column1]]</f>
        <v>#VALUE!</v>
      </c>
    </row>
    <row r="3069" spans="1:10" hidden="1" x14ac:dyDescent="0.3">
      <c r="A3069" s="2" t="e">
        <f>Table1[[#This Row],[Befolyt]]</f>
        <v>#VALUE!</v>
      </c>
      <c r="B3069" t="e">
        <f>Table1[[#This Row],[ÜK]]</f>
        <v>#VALUE!</v>
      </c>
      <c r="C3069" s="3" t="e">
        <f>Table1[[#This Row],[Szla]]</f>
        <v>#VALUE!</v>
      </c>
      <c r="D3069" s="6" t="e">
        <f>Table1[[#This Row],[Kelt_hó]]</f>
        <v>#VALUE!</v>
      </c>
      <c r="E3069" t="e">
        <f>Table1[[#This Row],[Vevő]]</f>
        <v>#VALUE!</v>
      </c>
      <c r="F3069" t="e">
        <f>Table1[[#This Row],[Termékkör]]</f>
        <v>#VALUE!</v>
      </c>
      <c r="G3069" s="4" t="e">
        <f>Table1[[#This Row],[SzumElad]]</f>
        <v>#VALUE!</v>
      </c>
      <c r="H3069" s="7" t="e">
        <f>Table1[[#This Row],[Jut_%]]</f>
        <v>#VALUE!</v>
      </c>
      <c r="I3069" s="4" t="e">
        <f>Table1[[#This Row],[Jut]]</f>
        <v>#VALUE!</v>
      </c>
      <c r="J3069" s="4" t="e">
        <f>Table1[[#This Row],[Column1]]</f>
        <v>#VALUE!</v>
      </c>
    </row>
    <row r="3070" spans="1:10" hidden="1" x14ac:dyDescent="0.3">
      <c r="A3070" s="2" t="e">
        <f>Table1[[#This Row],[Befolyt]]</f>
        <v>#VALUE!</v>
      </c>
      <c r="B3070" t="e">
        <f>Table1[[#This Row],[ÜK]]</f>
        <v>#VALUE!</v>
      </c>
      <c r="C3070" s="3" t="e">
        <f>Table1[[#This Row],[Szla]]</f>
        <v>#VALUE!</v>
      </c>
      <c r="D3070" s="6" t="e">
        <f>Table1[[#This Row],[Kelt_hó]]</f>
        <v>#VALUE!</v>
      </c>
      <c r="E3070" t="e">
        <f>Table1[[#This Row],[Vevő]]</f>
        <v>#VALUE!</v>
      </c>
      <c r="F3070" t="e">
        <f>Table1[[#This Row],[Termékkör]]</f>
        <v>#VALUE!</v>
      </c>
      <c r="G3070" s="4" t="e">
        <f>Table1[[#This Row],[SzumElad]]</f>
        <v>#VALUE!</v>
      </c>
      <c r="H3070" s="7" t="e">
        <f>Table1[[#This Row],[Jut_%]]</f>
        <v>#VALUE!</v>
      </c>
      <c r="I3070" s="4" t="e">
        <f>Table1[[#This Row],[Jut]]</f>
        <v>#VALUE!</v>
      </c>
      <c r="J3070" s="4" t="e">
        <f>Table1[[#This Row],[Column1]]</f>
        <v>#VALUE!</v>
      </c>
    </row>
    <row r="3071" spans="1:10" hidden="1" x14ac:dyDescent="0.3">
      <c r="A3071" s="2" t="e">
        <f>Table1[[#This Row],[Befolyt]]</f>
        <v>#VALUE!</v>
      </c>
      <c r="B3071" t="e">
        <f>Table1[[#This Row],[ÜK]]</f>
        <v>#VALUE!</v>
      </c>
      <c r="C3071" s="3" t="e">
        <f>Table1[[#This Row],[Szla]]</f>
        <v>#VALUE!</v>
      </c>
      <c r="D3071" s="6" t="e">
        <f>Table1[[#This Row],[Kelt_hó]]</f>
        <v>#VALUE!</v>
      </c>
      <c r="E3071" t="e">
        <f>Table1[[#This Row],[Vevő]]</f>
        <v>#VALUE!</v>
      </c>
      <c r="F3071" t="e">
        <f>Table1[[#This Row],[Termékkör]]</f>
        <v>#VALUE!</v>
      </c>
      <c r="G3071" s="4" t="e">
        <f>Table1[[#This Row],[SzumElad]]</f>
        <v>#VALUE!</v>
      </c>
      <c r="H3071" s="7" t="e">
        <f>Table1[[#This Row],[Jut_%]]</f>
        <v>#VALUE!</v>
      </c>
      <c r="I3071" s="4" t="e">
        <f>Table1[[#This Row],[Jut]]</f>
        <v>#VALUE!</v>
      </c>
      <c r="J3071" s="4" t="e">
        <f>Table1[[#This Row],[Column1]]</f>
        <v>#VALUE!</v>
      </c>
    </row>
    <row r="3072" spans="1:10" hidden="1" x14ac:dyDescent="0.3">
      <c r="A3072" s="2" t="e">
        <f>Table1[[#This Row],[Befolyt]]</f>
        <v>#VALUE!</v>
      </c>
      <c r="B3072" t="e">
        <f>Table1[[#This Row],[ÜK]]</f>
        <v>#VALUE!</v>
      </c>
      <c r="C3072" s="3" t="e">
        <f>Table1[[#This Row],[Szla]]</f>
        <v>#VALUE!</v>
      </c>
      <c r="D3072" s="6" t="e">
        <f>Table1[[#This Row],[Kelt_hó]]</f>
        <v>#VALUE!</v>
      </c>
      <c r="E3072" t="e">
        <f>Table1[[#This Row],[Vevő]]</f>
        <v>#VALUE!</v>
      </c>
      <c r="F3072" t="e">
        <f>Table1[[#This Row],[Termékkör]]</f>
        <v>#VALUE!</v>
      </c>
      <c r="G3072" s="4" t="e">
        <f>Table1[[#This Row],[SzumElad]]</f>
        <v>#VALUE!</v>
      </c>
      <c r="H3072" s="7" t="e">
        <f>Table1[[#This Row],[Jut_%]]</f>
        <v>#VALUE!</v>
      </c>
      <c r="I3072" s="4" t="e">
        <f>Table1[[#This Row],[Jut]]</f>
        <v>#VALUE!</v>
      </c>
      <c r="J3072" s="4" t="e">
        <f>Table1[[#This Row],[Column1]]</f>
        <v>#VALUE!</v>
      </c>
    </row>
    <row r="3073" spans="1:10" hidden="1" x14ac:dyDescent="0.3">
      <c r="A3073" s="2" t="e">
        <f>Table1[[#This Row],[Befolyt]]</f>
        <v>#VALUE!</v>
      </c>
      <c r="B3073" t="e">
        <f>Table1[[#This Row],[ÜK]]</f>
        <v>#VALUE!</v>
      </c>
      <c r="C3073" s="3" t="e">
        <f>Table1[[#This Row],[Szla]]</f>
        <v>#VALUE!</v>
      </c>
      <c r="D3073" s="6" t="e">
        <f>Table1[[#This Row],[Kelt_hó]]</f>
        <v>#VALUE!</v>
      </c>
      <c r="E3073" t="e">
        <f>Table1[[#This Row],[Vevő]]</f>
        <v>#VALUE!</v>
      </c>
      <c r="F3073" t="e">
        <f>Table1[[#This Row],[Termékkör]]</f>
        <v>#VALUE!</v>
      </c>
      <c r="G3073" s="4" t="e">
        <f>Table1[[#This Row],[SzumElad]]</f>
        <v>#VALUE!</v>
      </c>
      <c r="H3073" s="7" t="e">
        <f>Table1[[#This Row],[Jut_%]]</f>
        <v>#VALUE!</v>
      </c>
      <c r="I3073" s="4" t="e">
        <f>Table1[[#This Row],[Jut]]</f>
        <v>#VALUE!</v>
      </c>
      <c r="J3073" s="4" t="e">
        <f>Table1[[#This Row],[Column1]]</f>
        <v>#VALUE!</v>
      </c>
    </row>
    <row r="3074" spans="1:10" hidden="1" x14ac:dyDescent="0.3">
      <c r="A3074" s="2" t="e">
        <f>Table1[[#This Row],[Befolyt]]</f>
        <v>#VALUE!</v>
      </c>
      <c r="B3074" t="e">
        <f>Table1[[#This Row],[ÜK]]</f>
        <v>#VALUE!</v>
      </c>
      <c r="C3074" s="3" t="e">
        <f>Table1[[#This Row],[Szla]]</f>
        <v>#VALUE!</v>
      </c>
      <c r="D3074" s="6" t="e">
        <f>Table1[[#This Row],[Kelt_hó]]</f>
        <v>#VALUE!</v>
      </c>
      <c r="E3074" t="e">
        <f>Table1[[#This Row],[Vevő]]</f>
        <v>#VALUE!</v>
      </c>
      <c r="F3074" t="e">
        <f>Table1[[#This Row],[Termékkör]]</f>
        <v>#VALUE!</v>
      </c>
      <c r="G3074" s="4" t="e">
        <f>Table1[[#This Row],[SzumElad]]</f>
        <v>#VALUE!</v>
      </c>
      <c r="H3074" s="7" t="e">
        <f>Table1[[#This Row],[Jut_%]]</f>
        <v>#VALUE!</v>
      </c>
      <c r="I3074" s="4" t="e">
        <f>Table1[[#This Row],[Jut]]</f>
        <v>#VALUE!</v>
      </c>
      <c r="J3074" s="4" t="e">
        <f>Table1[[#This Row],[Column1]]</f>
        <v>#VALUE!</v>
      </c>
    </row>
    <row r="3075" spans="1:10" hidden="1" x14ac:dyDescent="0.3">
      <c r="A3075" s="2" t="e">
        <f>Table1[[#This Row],[Befolyt]]</f>
        <v>#VALUE!</v>
      </c>
      <c r="B3075" t="e">
        <f>Table1[[#This Row],[ÜK]]</f>
        <v>#VALUE!</v>
      </c>
      <c r="C3075" s="3" t="e">
        <f>Table1[[#This Row],[Szla]]</f>
        <v>#VALUE!</v>
      </c>
      <c r="D3075" s="6" t="e">
        <f>Table1[[#This Row],[Kelt_hó]]</f>
        <v>#VALUE!</v>
      </c>
      <c r="E3075" t="e">
        <f>Table1[[#This Row],[Vevő]]</f>
        <v>#VALUE!</v>
      </c>
      <c r="F3075" t="e">
        <f>Table1[[#This Row],[Termékkör]]</f>
        <v>#VALUE!</v>
      </c>
      <c r="G3075" s="4" t="e">
        <f>Table1[[#This Row],[SzumElad]]</f>
        <v>#VALUE!</v>
      </c>
      <c r="H3075" s="7" t="e">
        <f>Table1[[#This Row],[Jut_%]]</f>
        <v>#VALUE!</v>
      </c>
      <c r="I3075" s="4" t="e">
        <f>Table1[[#This Row],[Jut]]</f>
        <v>#VALUE!</v>
      </c>
      <c r="J3075" s="4" t="e">
        <f>Table1[[#This Row],[Column1]]</f>
        <v>#VALUE!</v>
      </c>
    </row>
    <row r="3076" spans="1:10" hidden="1" x14ac:dyDescent="0.3">
      <c r="A3076" s="2" t="e">
        <f>Table1[[#This Row],[Befolyt]]</f>
        <v>#VALUE!</v>
      </c>
      <c r="B3076" t="e">
        <f>Table1[[#This Row],[ÜK]]</f>
        <v>#VALUE!</v>
      </c>
      <c r="C3076" s="3" t="e">
        <f>Table1[[#This Row],[Szla]]</f>
        <v>#VALUE!</v>
      </c>
      <c r="D3076" s="6" t="e">
        <f>Table1[[#This Row],[Kelt_hó]]</f>
        <v>#VALUE!</v>
      </c>
      <c r="E3076" t="e">
        <f>Table1[[#This Row],[Vevő]]</f>
        <v>#VALUE!</v>
      </c>
      <c r="F3076" t="e">
        <f>Table1[[#This Row],[Termékkör]]</f>
        <v>#VALUE!</v>
      </c>
      <c r="G3076" s="4" t="e">
        <f>Table1[[#This Row],[SzumElad]]</f>
        <v>#VALUE!</v>
      </c>
      <c r="H3076" s="7" t="e">
        <f>Table1[[#This Row],[Jut_%]]</f>
        <v>#VALUE!</v>
      </c>
      <c r="I3076" s="4" t="e">
        <f>Table1[[#This Row],[Jut]]</f>
        <v>#VALUE!</v>
      </c>
      <c r="J3076" s="4" t="e">
        <f>Table1[[#This Row],[Column1]]</f>
        <v>#VALUE!</v>
      </c>
    </row>
    <row r="3077" spans="1:10" hidden="1" x14ac:dyDescent="0.3">
      <c r="A3077" s="2" t="e">
        <f>Table1[[#This Row],[Befolyt]]</f>
        <v>#VALUE!</v>
      </c>
      <c r="B3077" t="e">
        <f>Table1[[#This Row],[ÜK]]</f>
        <v>#VALUE!</v>
      </c>
      <c r="C3077" s="3" t="e">
        <f>Table1[[#This Row],[Szla]]</f>
        <v>#VALUE!</v>
      </c>
      <c r="D3077" s="6" t="e">
        <f>Table1[[#This Row],[Kelt_hó]]</f>
        <v>#VALUE!</v>
      </c>
      <c r="E3077" t="e">
        <f>Table1[[#This Row],[Vevő]]</f>
        <v>#VALUE!</v>
      </c>
      <c r="F3077" t="e">
        <f>Table1[[#This Row],[Termékkör]]</f>
        <v>#VALUE!</v>
      </c>
      <c r="G3077" s="4" t="e">
        <f>Table1[[#This Row],[SzumElad]]</f>
        <v>#VALUE!</v>
      </c>
      <c r="H3077" s="7" t="e">
        <f>Table1[[#This Row],[Jut_%]]</f>
        <v>#VALUE!</v>
      </c>
      <c r="I3077" s="4" t="e">
        <f>Table1[[#This Row],[Jut]]</f>
        <v>#VALUE!</v>
      </c>
      <c r="J3077" s="4" t="e">
        <f>Table1[[#This Row],[Column1]]</f>
        <v>#VALUE!</v>
      </c>
    </row>
    <row r="3078" spans="1:10" hidden="1" x14ac:dyDescent="0.3">
      <c r="A3078" s="2" t="e">
        <f>Table1[[#This Row],[Befolyt]]</f>
        <v>#VALUE!</v>
      </c>
      <c r="B3078" t="e">
        <f>Table1[[#This Row],[ÜK]]</f>
        <v>#VALUE!</v>
      </c>
      <c r="C3078" s="3" t="e">
        <f>Table1[[#This Row],[Szla]]</f>
        <v>#VALUE!</v>
      </c>
      <c r="D3078" s="6" t="e">
        <f>Table1[[#This Row],[Kelt_hó]]</f>
        <v>#VALUE!</v>
      </c>
      <c r="E3078" t="e">
        <f>Table1[[#This Row],[Vevő]]</f>
        <v>#VALUE!</v>
      </c>
      <c r="F3078" t="e">
        <f>Table1[[#This Row],[Termékkör]]</f>
        <v>#VALUE!</v>
      </c>
      <c r="G3078" s="4" t="e">
        <f>Table1[[#This Row],[SzumElad]]</f>
        <v>#VALUE!</v>
      </c>
      <c r="H3078" s="7" t="e">
        <f>Table1[[#This Row],[Jut_%]]</f>
        <v>#VALUE!</v>
      </c>
      <c r="I3078" s="4" t="e">
        <f>Table1[[#This Row],[Jut]]</f>
        <v>#VALUE!</v>
      </c>
      <c r="J3078" s="4" t="e">
        <f>Table1[[#This Row],[Column1]]</f>
        <v>#VALUE!</v>
      </c>
    </row>
    <row r="3079" spans="1:10" hidden="1" x14ac:dyDescent="0.3">
      <c r="A3079" s="2" t="e">
        <f>Table1[[#This Row],[Befolyt]]</f>
        <v>#VALUE!</v>
      </c>
      <c r="B3079" t="e">
        <f>Table1[[#This Row],[ÜK]]</f>
        <v>#VALUE!</v>
      </c>
      <c r="C3079" s="3" t="e">
        <f>Table1[[#This Row],[Szla]]</f>
        <v>#VALUE!</v>
      </c>
      <c r="D3079" s="6" t="e">
        <f>Table1[[#This Row],[Kelt_hó]]</f>
        <v>#VALUE!</v>
      </c>
      <c r="E3079" t="e">
        <f>Table1[[#This Row],[Vevő]]</f>
        <v>#VALUE!</v>
      </c>
      <c r="F3079" t="e">
        <f>Table1[[#This Row],[Termékkör]]</f>
        <v>#VALUE!</v>
      </c>
      <c r="G3079" s="4" t="e">
        <f>Table1[[#This Row],[SzumElad]]</f>
        <v>#VALUE!</v>
      </c>
      <c r="H3079" s="7" t="e">
        <f>Table1[[#This Row],[Jut_%]]</f>
        <v>#VALUE!</v>
      </c>
      <c r="I3079" s="4" t="e">
        <f>Table1[[#This Row],[Jut]]</f>
        <v>#VALUE!</v>
      </c>
      <c r="J3079" s="4" t="e">
        <f>Table1[[#This Row],[Column1]]</f>
        <v>#VALUE!</v>
      </c>
    </row>
    <row r="3080" spans="1:10" hidden="1" x14ac:dyDescent="0.3">
      <c r="A3080" s="2" t="e">
        <f>Table1[[#This Row],[Befolyt]]</f>
        <v>#VALUE!</v>
      </c>
      <c r="B3080" t="e">
        <f>Table1[[#This Row],[ÜK]]</f>
        <v>#VALUE!</v>
      </c>
      <c r="C3080" s="3" t="e">
        <f>Table1[[#This Row],[Szla]]</f>
        <v>#VALUE!</v>
      </c>
      <c r="D3080" s="6" t="e">
        <f>Table1[[#This Row],[Kelt_hó]]</f>
        <v>#VALUE!</v>
      </c>
      <c r="E3080" t="e">
        <f>Table1[[#This Row],[Vevő]]</f>
        <v>#VALUE!</v>
      </c>
      <c r="F3080" t="e">
        <f>Table1[[#This Row],[Termékkör]]</f>
        <v>#VALUE!</v>
      </c>
      <c r="G3080" s="4" t="e">
        <f>Table1[[#This Row],[SzumElad]]</f>
        <v>#VALUE!</v>
      </c>
      <c r="H3080" s="7" t="e">
        <f>Table1[[#This Row],[Jut_%]]</f>
        <v>#VALUE!</v>
      </c>
      <c r="I3080" s="4" t="e">
        <f>Table1[[#This Row],[Jut]]</f>
        <v>#VALUE!</v>
      </c>
      <c r="J3080" s="4" t="e">
        <f>Table1[[#This Row],[Column1]]</f>
        <v>#VALUE!</v>
      </c>
    </row>
    <row r="3081" spans="1:10" hidden="1" x14ac:dyDescent="0.3">
      <c r="A3081" s="2" t="e">
        <f>Table1[[#This Row],[Befolyt]]</f>
        <v>#VALUE!</v>
      </c>
      <c r="B3081" t="e">
        <f>Table1[[#This Row],[ÜK]]</f>
        <v>#VALUE!</v>
      </c>
      <c r="C3081" s="3" t="e">
        <f>Table1[[#This Row],[Szla]]</f>
        <v>#VALUE!</v>
      </c>
      <c r="D3081" s="6" t="e">
        <f>Table1[[#This Row],[Kelt_hó]]</f>
        <v>#VALUE!</v>
      </c>
      <c r="E3081" t="e">
        <f>Table1[[#This Row],[Vevő]]</f>
        <v>#VALUE!</v>
      </c>
      <c r="F3081" t="e">
        <f>Table1[[#This Row],[Termékkör]]</f>
        <v>#VALUE!</v>
      </c>
      <c r="G3081" s="4" t="e">
        <f>Table1[[#This Row],[SzumElad]]</f>
        <v>#VALUE!</v>
      </c>
      <c r="H3081" s="7" t="e">
        <f>Table1[[#This Row],[Jut_%]]</f>
        <v>#VALUE!</v>
      </c>
      <c r="I3081" s="4" t="e">
        <f>Table1[[#This Row],[Jut]]</f>
        <v>#VALUE!</v>
      </c>
      <c r="J3081" s="4" t="e">
        <f>Table1[[#This Row],[Column1]]</f>
        <v>#VALUE!</v>
      </c>
    </row>
    <row r="3082" spans="1:10" hidden="1" x14ac:dyDescent="0.3">
      <c r="A3082" s="2" t="e">
        <f>Table1[[#This Row],[Befolyt]]</f>
        <v>#VALUE!</v>
      </c>
      <c r="B3082" t="e">
        <f>Table1[[#This Row],[ÜK]]</f>
        <v>#VALUE!</v>
      </c>
      <c r="C3082" s="3" t="e">
        <f>Table1[[#This Row],[Szla]]</f>
        <v>#VALUE!</v>
      </c>
      <c r="D3082" s="6" t="e">
        <f>Table1[[#This Row],[Kelt_hó]]</f>
        <v>#VALUE!</v>
      </c>
      <c r="E3082" t="e">
        <f>Table1[[#This Row],[Vevő]]</f>
        <v>#VALUE!</v>
      </c>
      <c r="F3082" t="e">
        <f>Table1[[#This Row],[Termékkör]]</f>
        <v>#VALUE!</v>
      </c>
      <c r="G3082" s="4" t="e">
        <f>Table1[[#This Row],[SzumElad]]</f>
        <v>#VALUE!</v>
      </c>
      <c r="H3082" s="7" t="e">
        <f>Table1[[#This Row],[Jut_%]]</f>
        <v>#VALUE!</v>
      </c>
      <c r="I3082" s="4" t="e">
        <f>Table1[[#This Row],[Jut]]</f>
        <v>#VALUE!</v>
      </c>
      <c r="J3082" s="4" t="e">
        <f>Table1[[#This Row],[Column1]]</f>
        <v>#VALUE!</v>
      </c>
    </row>
    <row r="3083" spans="1:10" hidden="1" x14ac:dyDescent="0.3">
      <c r="A3083" s="2" t="e">
        <f>Table1[[#This Row],[Befolyt]]</f>
        <v>#VALUE!</v>
      </c>
      <c r="B3083" t="e">
        <f>Table1[[#This Row],[ÜK]]</f>
        <v>#VALUE!</v>
      </c>
      <c r="C3083" s="3" t="e">
        <f>Table1[[#This Row],[Szla]]</f>
        <v>#VALUE!</v>
      </c>
      <c r="D3083" s="6" t="e">
        <f>Table1[[#This Row],[Kelt_hó]]</f>
        <v>#VALUE!</v>
      </c>
      <c r="E3083" t="e">
        <f>Table1[[#This Row],[Vevő]]</f>
        <v>#VALUE!</v>
      </c>
      <c r="F3083" t="e">
        <f>Table1[[#This Row],[Termékkör]]</f>
        <v>#VALUE!</v>
      </c>
      <c r="G3083" s="4" t="e">
        <f>Table1[[#This Row],[SzumElad]]</f>
        <v>#VALUE!</v>
      </c>
      <c r="H3083" s="7" t="e">
        <f>Table1[[#This Row],[Jut_%]]</f>
        <v>#VALUE!</v>
      </c>
      <c r="I3083" s="4" t="e">
        <f>Table1[[#This Row],[Jut]]</f>
        <v>#VALUE!</v>
      </c>
      <c r="J3083" s="4" t="e">
        <f>Table1[[#This Row],[Column1]]</f>
        <v>#VALUE!</v>
      </c>
    </row>
    <row r="3084" spans="1:10" hidden="1" x14ac:dyDescent="0.3">
      <c r="A3084" s="2" t="e">
        <f>Table1[[#This Row],[Befolyt]]</f>
        <v>#VALUE!</v>
      </c>
      <c r="B3084" t="e">
        <f>Table1[[#This Row],[ÜK]]</f>
        <v>#VALUE!</v>
      </c>
      <c r="C3084" s="3" t="e">
        <f>Table1[[#This Row],[Szla]]</f>
        <v>#VALUE!</v>
      </c>
      <c r="D3084" s="6" t="e">
        <f>Table1[[#This Row],[Kelt_hó]]</f>
        <v>#VALUE!</v>
      </c>
      <c r="E3084" t="e">
        <f>Table1[[#This Row],[Vevő]]</f>
        <v>#VALUE!</v>
      </c>
      <c r="F3084" t="e">
        <f>Table1[[#This Row],[Termékkör]]</f>
        <v>#VALUE!</v>
      </c>
      <c r="G3084" s="4" t="e">
        <f>Table1[[#This Row],[SzumElad]]</f>
        <v>#VALUE!</v>
      </c>
      <c r="H3084" s="7" t="e">
        <f>Table1[[#This Row],[Jut_%]]</f>
        <v>#VALUE!</v>
      </c>
      <c r="I3084" s="4" t="e">
        <f>Table1[[#This Row],[Jut]]</f>
        <v>#VALUE!</v>
      </c>
      <c r="J3084" s="4" t="e">
        <f>Table1[[#This Row],[Column1]]</f>
        <v>#VALUE!</v>
      </c>
    </row>
    <row r="3085" spans="1:10" hidden="1" x14ac:dyDescent="0.3">
      <c r="A3085" s="2" t="e">
        <f>Table1[[#This Row],[Befolyt]]</f>
        <v>#VALUE!</v>
      </c>
      <c r="B3085" t="e">
        <f>Table1[[#This Row],[ÜK]]</f>
        <v>#VALUE!</v>
      </c>
      <c r="C3085" s="3" t="e">
        <f>Table1[[#This Row],[Szla]]</f>
        <v>#VALUE!</v>
      </c>
      <c r="D3085" s="6" t="e">
        <f>Table1[[#This Row],[Kelt_hó]]</f>
        <v>#VALUE!</v>
      </c>
      <c r="E3085" t="e">
        <f>Table1[[#This Row],[Vevő]]</f>
        <v>#VALUE!</v>
      </c>
      <c r="F3085" t="e">
        <f>Table1[[#This Row],[Termékkör]]</f>
        <v>#VALUE!</v>
      </c>
      <c r="G3085" s="4" t="e">
        <f>Table1[[#This Row],[SzumElad]]</f>
        <v>#VALUE!</v>
      </c>
      <c r="H3085" s="7" t="e">
        <f>Table1[[#This Row],[Jut_%]]</f>
        <v>#VALUE!</v>
      </c>
      <c r="I3085" s="4" t="e">
        <f>Table1[[#This Row],[Jut]]</f>
        <v>#VALUE!</v>
      </c>
      <c r="J3085" s="4" t="e">
        <f>Table1[[#This Row],[Column1]]</f>
        <v>#VALUE!</v>
      </c>
    </row>
    <row r="3086" spans="1:10" hidden="1" x14ac:dyDescent="0.3">
      <c r="A3086" s="2" t="e">
        <f>Table1[[#This Row],[Befolyt]]</f>
        <v>#VALUE!</v>
      </c>
      <c r="B3086" t="e">
        <f>Table1[[#This Row],[ÜK]]</f>
        <v>#VALUE!</v>
      </c>
      <c r="C3086" s="3" t="e">
        <f>Table1[[#This Row],[Szla]]</f>
        <v>#VALUE!</v>
      </c>
      <c r="D3086" s="6" t="e">
        <f>Table1[[#This Row],[Kelt_hó]]</f>
        <v>#VALUE!</v>
      </c>
      <c r="E3086" t="e">
        <f>Table1[[#This Row],[Vevő]]</f>
        <v>#VALUE!</v>
      </c>
      <c r="F3086" t="e">
        <f>Table1[[#This Row],[Termékkör]]</f>
        <v>#VALUE!</v>
      </c>
      <c r="G3086" s="4" t="e">
        <f>Table1[[#This Row],[SzumElad]]</f>
        <v>#VALUE!</v>
      </c>
      <c r="H3086" s="7" t="e">
        <f>Table1[[#This Row],[Jut_%]]</f>
        <v>#VALUE!</v>
      </c>
      <c r="I3086" s="4" t="e">
        <f>Table1[[#This Row],[Jut]]</f>
        <v>#VALUE!</v>
      </c>
      <c r="J3086" s="4" t="e">
        <f>Table1[[#This Row],[Column1]]</f>
        <v>#VALUE!</v>
      </c>
    </row>
    <row r="3087" spans="1:10" hidden="1" x14ac:dyDescent="0.3">
      <c r="A3087" s="2" t="e">
        <f>Table1[[#This Row],[Befolyt]]</f>
        <v>#VALUE!</v>
      </c>
      <c r="B3087" t="e">
        <f>Table1[[#This Row],[ÜK]]</f>
        <v>#VALUE!</v>
      </c>
      <c r="C3087" s="3" t="e">
        <f>Table1[[#This Row],[Szla]]</f>
        <v>#VALUE!</v>
      </c>
      <c r="D3087" s="6" t="e">
        <f>Table1[[#This Row],[Kelt_hó]]</f>
        <v>#VALUE!</v>
      </c>
      <c r="E3087" t="e">
        <f>Table1[[#This Row],[Vevő]]</f>
        <v>#VALUE!</v>
      </c>
      <c r="F3087" t="e">
        <f>Table1[[#This Row],[Termékkör]]</f>
        <v>#VALUE!</v>
      </c>
      <c r="G3087" s="4" t="e">
        <f>Table1[[#This Row],[SzumElad]]</f>
        <v>#VALUE!</v>
      </c>
      <c r="H3087" s="7" t="e">
        <f>Table1[[#This Row],[Jut_%]]</f>
        <v>#VALUE!</v>
      </c>
      <c r="I3087" s="4" t="e">
        <f>Table1[[#This Row],[Jut]]</f>
        <v>#VALUE!</v>
      </c>
      <c r="J3087" s="4" t="e">
        <f>Table1[[#This Row],[Column1]]</f>
        <v>#VALUE!</v>
      </c>
    </row>
    <row r="3088" spans="1:10" hidden="1" x14ac:dyDescent="0.3">
      <c r="A3088" s="2" t="e">
        <f>Table1[[#This Row],[Befolyt]]</f>
        <v>#VALUE!</v>
      </c>
      <c r="B3088" t="e">
        <f>Table1[[#This Row],[ÜK]]</f>
        <v>#VALUE!</v>
      </c>
      <c r="C3088" s="3" t="e">
        <f>Table1[[#This Row],[Szla]]</f>
        <v>#VALUE!</v>
      </c>
      <c r="D3088" s="6" t="e">
        <f>Table1[[#This Row],[Kelt_hó]]</f>
        <v>#VALUE!</v>
      </c>
      <c r="E3088" t="e">
        <f>Table1[[#This Row],[Vevő]]</f>
        <v>#VALUE!</v>
      </c>
      <c r="F3088" t="e">
        <f>Table1[[#This Row],[Termékkör]]</f>
        <v>#VALUE!</v>
      </c>
      <c r="G3088" s="4" t="e">
        <f>Table1[[#This Row],[SzumElad]]</f>
        <v>#VALUE!</v>
      </c>
      <c r="H3088" s="7" t="e">
        <f>Table1[[#This Row],[Jut_%]]</f>
        <v>#VALUE!</v>
      </c>
      <c r="I3088" s="4" t="e">
        <f>Table1[[#This Row],[Jut]]</f>
        <v>#VALUE!</v>
      </c>
      <c r="J3088" s="4" t="e">
        <f>Table1[[#This Row],[Column1]]</f>
        <v>#VALUE!</v>
      </c>
    </row>
    <row r="3089" spans="1:10" hidden="1" x14ac:dyDescent="0.3">
      <c r="A3089" s="2" t="e">
        <f>Table1[[#This Row],[Befolyt]]</f>
        <v>#VALUE!</v>
      </c>
      <c r="B3089" t="e">
        <f>Table1[[#This Row],[ÜK]]</f>
        <v>#VALUE!</v>
      </c>
      <c r="C3089" s="3" t="e">
        <f>Table1[[#This Row],[Szla]]</f>
        <v>#VALUE!</v>
      </c>
      <c r="D3089" s="6" t="e">
        <f>Table1[[#This Row],[Kelt_hó]]</f>
        <v>#VALUE!</v>
      </c>
      <c r="E3089" t="e">
        <f>Table1[[#This Row],[Vevő]]</f>
        <v>#VALUE!</v>
      </c>
      <c r="F3089" t="e">
        <f>Table1[[#This Row],[Termékkör]]</f>
        <v>#VALUE!</v>
      </c>
      <c r="G3089" s="4" t="e">
        <f>Table1[[#This Row],[SzumElad]]</f>
        <v>#VALUE!</v>
      </c>
      <c r="H3089" s="7" t="e">
        <f>Table1[[#This Row],[Jut_%]]</f>
        <v>#VALUE!</v>
      </c>
      <c r="I3089" s="4" t="e">
        <f>Table1[[#This Row],[Jut]]</f>
        <v>#VALUE!</v>
      </c>
      <c r="J3089" s="4" t="e">
        <f>Table1[[#This Row],[Column1]]</f>
        <v>#VALUE!</v>
      </c>
    </row>
    <row r="3090" spans="1:10" hidden="1" x14ac:dyDescent="0.3">
      <c r="A3090" s="2" t="e">
        <f>Table1[[#This Row],[Befolyt]]</f>
        <v>#VALUE!</v>
      </c>
      <c r="B3090" t="e">
        <f>Table1[[#This Row],[ÜK]]</f>
        <v>#VALUE!</v>
      </c>
      <c r="C3090" s="3" t="e">
        <f>Table1[[#This Row],[Szla]]</f>
        <v>#VALUE!</v>
      </c>
      <c r="D3090" s="6" t="e">
        <f>Table1[[#This Row],[Kelt_hó]]</f>
        <v>#VALUE!</v>
      </c>
      <c r="E3090" t="e">
        <f>Table1[[#This Row],[Vevő]]</f>
        <v>#VALUE!</v>
      </c>
      <c r="F3090" t="e">
        <f>Table1[[#This Row],[Termékkör]]</f>
        <v>#VALUE!</v>
      </c>
      <c r="G3090" s="4" t="e">
        <f>Table1[[#This Row],[SzumElad]]</f>
        <v>#VALUE!</v>
      </c>
      <c r="H3090" s="7" t="e">
        <f>Table1[[#This Row],[Jut_%]]</f>
        <v>#VALUE!</v>
      </c>
      <c r="I3090" s="4" t="e">
        <f>Table1[[#This Row],[Jut]]</f>
        <v>#VALUE!</v>
      </c>
      <c r="J3090" s="4" t="e">
        <f>Table1[[#This Row],[Column1]]</f>
        <v>#VALUE!</v>
      </c>
    </row>
    <row r="3091" spans="1:10" hidden="1" x14ac:dyDescent="0.3">
      <c r="A3091" s="2" t="e">
        <f>Table1[[#This Row],[Befolyt]]</f>
        <v>#VALUE!</v>
      </c>
      <c r="B3091" t="e">
        <f>Table1[[#This Row],[ÜK]]</f>
        <v>#VALUE!</v>
      </c>
      <c r="C3091" s="3" t="e">
        <f>Table1[[#This Row],[Szla]]</f>
        <v>#VALUE!</v>
      </c>
      <c r="D3091" s="6" t="e">
        <f>Table1[[#This Row],[Kelt_hó]]</f>
        <v>#VALUE!</v>
      </c>
      <c r="E3091" t="e">
        <f>Table1[[#This Row],[Vevő]]</f>
        <v>#VALUE!</v>
      </c>
      <c r="F3091" t="e">
        <f>Table1[[#This Row],[Termékkör]]</f>
        <v>#VALUE!</v>
      </c>
      <c r="G3091" s="4" t="e">
        <f>Table1[[#This Row],[SzumElad]]</f>
        <v>#VALUE!</v>
      </c>
      <c r="H3091" s="7" t="e">
        <f>Table1[[#This Row],[Jut_%]]</f>
        <v>#VALUE!</v>
      </c>
      <c r="I3091" s="4" t="e">
        <f>Table1[[#This Row],[Jut]]</f>
        <v>#VALUE!</v>
      </c>
      <c r="J3091" s="4" t="e">
        <f>Table1[[#This Row],[Column1]]</f>
        <v>#VALUE!</v>
      </c>
    </row>
    <row r="3092" spans="1:10" hidden="1" x14ac:dyDescent="0.3">
      <c r="A3092" s="2" t="e">
        <f>Table1[[#This Row],[Befolyt]]</f>
        <v>#VALUE!</v>
      </c>
      <c r="B3092" t="e">
        <f>Table1[[#This Row],[ÜK]]</f>
        <v>#VALUE!</v>
      </c>
      <c r="C3092" s="3" t="e">
        <f>Table1[[#This Row],[Szla]]</f>
        <v>#VALUE!</v>
      </c>
      <c r="D3092" s="6" t="e">
        <f>Table1[[#This Row],[Kelt_hó]]</f>
        <v>#VALUE!</v>
      </c>
      <c r="E3092" t="e">
        <f>Table1[[#This Row],[Vevő]]</f>
        <v>#VALUE!</v>
      </c>
      <c r="F3092" t="e">
        <f>Table1[[#This Row],[Termékkör]]</f>
        <v>#VALUE!</v>
      </c>
      <c r="G3092" s="4" t="e">
        <f>Table1[[#This Row],[SzumElad]]</f>
        <v>#VALUE!</v>
      </c>
      <c r="H3092" s="7" t="e">
        <f>Table1[[#This Row],[Jut_%]]</f>
        <v>#VALUE!</v>
      </c>
      <c r="I3092" s="4" t="e">
        <f>Table1[[#This Row],[Jut]]</f>
        <v>#VALUE!</v>
      </c>
      <c r="J3092" s="4" t="e">
        <f>Table1[[#This Row],[Column1]]</f>
        <v>#VALUE!</v>
      </c>
    </row>
    <row r="3093" spans="1:10" hidden="1" x14ac:dyDescent="0.3">
      <c r="A3093" s="2" t="e">
        <f>Table1[[#This Row],[Befolyt]]</f>
        <v>#VALUE!</v>
      </c>
      <c r="B3093" t="e">
        <f>Table1[[#This Row],[ÜK]]</f>
        <v>#VALUE!</v>
      </c>
      <c r="C3093" s="3" t="e">
        <f>Table1[[#This Row],[Szla]]</f>
        <v>#VALUE!</v>
      </c>
      <c r="D3093" s="6" t="e">
        <f>Table1[[#This Row],[Kelt_hó]]</f>
        <v>#VALUE!</v>
      </c>
      <c r="E3093" t="e">
        <f>Table1[[#This Row],[Vevő]]</f>
        <v>#VALUE!</v>
      </c>
      <c r="F3093" t="e">
        <f>Table1[[#This Row],[Termékkör]]</f>
        <v>#VALUE!</v>
      </c>
      <c r="G3093" s="4" t="e">
        <f>Table1[[#This Row],[SzumElad]]</f>
        <v>#VALUE!</v>
      </c>
      <c r="H3093" s="7" t="e">
        <f>Table1[[#This Row],[Jut_%]]</f>
        <v>#VALUE!</v>
      </c>
      <c r="I3093" s="4" t="e">
        <f>Table1[[#This Row],[Jut]]</f>
        <v>#VALUE!</v>
      </c>
      <c r="J3093" s="4" t="e">
        <f>Table1[[#This Row],[Column1]]</f>
        <v>#VALUE!</v>
      </c>
    </row>
    <row r="3094" spans="1:10" hidden="1" x14ac:dyDescent="0.3">
      <c r="A3094" s="2" t="e">
        <f>Table1[[#This Row],[Befolyt]]</f>
        <v>#VALUE!</v>
      </c>
      <c r="B3094" t="e">
        <f>Table1[[#This Row],[ÜK]]</f>
        <v>#VALUE!</v>
      </c>
      <c r="C3094" s="3" t="e">
        <f>Table1[[#This Row],[Szla]]</f>
        <v>#VALUE!</v>
      </c>
      <c r="D3094" s="6" t="e">
        <f>Table1[[#This Row],[Kelt_hó]]</f>
        <v>#VALUE!</v>
      </c>
      <c r="E3094" t="e">
        <f>Table1[[#This Row],[Vevő]]</f>
        <v>#VALUE!</v>
      </c>
      <c r="F3094" t="e">
        <f>Table1[[#This Row],[Termékkör]]</f>
        <v>#VALUE!</v>
      </c>
      <c r="G3094" s="4" t="e">
        <f>Table1[[#This Row],[SzumElad]]</f>
        <v>#VALUE!</v>
      </c>
      <c r="H3094" s="7" t="e">
        <f>Table1[[#This Row],[Jut_%]]</f>
        <v>#VALUE!</v>
      </c>
      <c r="I3094" s="4" t="e">
        <f>Table1[[#This Row],[Jut]]</f>
        <v>#VALUE!</v>
      </c>
      <c r="J3094" s="4" t="e">
        <f>Table1[[#This Row],[Column1]]</f>
        <v>#VALUE!</v>
      </c>
    </row>
    <row r="3095" spans="1:10" hidden="1" x14ac:dyDescent="0.3">
      <c r="A3095" s="2" t="e">
        <f>Table1[[#This Row],[Befolyt]]</f>
        <v>#VALUE!</v>
      </c>
      <c r="B3095" t="e">
        <f>Table1[[#This Row],[ÜK]]</f>
        <v>#VALUE!</v>
      </c>
      <c r="C3095" s="3" t="e">
        <f>Table1[[#This Row],[Szla]]</f>
        <v>#VALUE!</v>
      </c>
      <c r="D3095" s="6" t="e">
        <f>Table1[[#This Row],[Kelt_hó]]</f>
        <v>#VALUE!</v>
      </c>
      <c r="E3095" t="e">
        <f>Table1[[#This Row],[Vevő]]</f>
        <v>#VALUE!</v>
      </c>
      <c r="F3095" t="e">
        <f>Table1[[#This Row],[Termékkör]]</f>
        <v>#VALUE!</v>
      </c>
      <c r="G3095" s="4" t="e">
        <f>Table1[[#This Row],[SzumElad]]</f>
        <v>#VALUE!</v>
      </c>
      <c r="H3095" s="7" t="e">
        <f>Table1[[#This Row],[Jut_%]]</f>
        <v>#VALUE!</v>
      </c>
      <c r="I3095" s="4" t="e">
        <f>Table1[[#This Row],[Jut]]</f>
        <v>#VALUE!</v>
      </c>
      <c r="J3095" s="4" t="e">
        <f>Table1[[#This Row],[Column1]]</f>
        <v>#VALUE!</v>
      </c>
    </row>
    <row r="3096" spans="1:10" hidden="1" x14ac:dyDescent="0.3">
      <c r="A3096" s="2" t="e">
        <f>Table1[[#This Row],[Befolyt]]</f>
        <v>#VALUE!</v>
      </c>
      <c r="B3096" t="e">
        <f>Table1[[#This Row],[ÜK]]</f>
        <v>#VALUE!</v>
      </c>
      <c r="C3096" s="3" t="e">
        <f>Table1[[#This Row],[Szla]]</f>
        <v>#VALUE!</v>
      </c>
      <c r="D3096" s="6" t="e">
        <f>Table1[[#This Row],[Kelt_hó]]</f>
        <v>#VALUE!</v>
      </c>
      <c r="E3096" t="e">
        <f>Table1[[#This Row],[Vevő]]</f>
        <v>#VALUE!</v>
      </c>
      <c r="F3096" t="e">
        <f>Table1[[#This Row],[Termékkör]]</f>
        <v>#VALUE!</v>
      </c>
      <c r="G3096" s="4" t="e">
        <f>Table1[[#This Row],[SzumElad]]</f>
        <v>#VALUE!</v>
      </c>
      <c r="H3096" s="7" t="e">
        <f>Table1[[#This Row],[Jut_%]]</f>
        <v>#VALUE!</v>
      </c>
      <c r="I3096" s="4" t="e">
        <f>Table1[[#This Row],[Jut]]</f>
        <v>#VALUE!</v>
      </c>
      <c r="J3096" s="4" t="e">
        <f>Table1[[#This Row],[Column1]]</f>
        <v>#VALUE!</v>
      </c>
    </row>
    <row r="3097" spans="1:10" hidden="1" x14ac:dyDescent="0.3">
      <c r="A3097" s="2" t="e">
        <f>Table1[[#This Row],[Befolyt]]</f>
        <v>#VALUE!</v>
      </c>
      <c r="B3097" t="e">
        <f>Table1[[#This Row],[ÜK]]</f>
        <v>#VALUE!</v>
      </c>
      <c r="C3097" s="3" t="e">
        <f>Table1[[#This Row],[Szla]]</f>
        <v>#VALUE!</v>
      </c>
      <c r="D3097" s="6" t="e">
        <f>Table1[[#This Row],[Kelt_hó]]</f>
        <v>#VALUE!</v>
      </c>
      <c r="E3097" t="e">
        <f>Table1[[#This Row],[Vevő]]</f>
        <v>#VALUE!</v>
      </c>
      <c r="F3097" t="e">
        <f>Table1[[#This Row],[Termékkör]]</f>
        <v>#VALUE!</v>
      </c>
      <c r="G3097" s="4" t="e">
        <f>Table1[[#This Row],[SzumElad]]</f>
        <v>#VALUE!</v>
      </c>
      <c r="H3097" s="7" t="e">
        <f>Table1[[#This Row],[Jut_%]]</f>
        <v>#VALUE!</v>
      </c>
      <c r="I3097" s="4" t="e">
        <f>Table1[[#This Row],[Jut]]</f>
        <v>#VALUE!</v>
      </c>
      <c r="J3097" s="4" t="e">
        <f>Table1[[#This Row],[Column1]]</f>
        <v>#VALUE!</v>
      </c>
    </row>
    <row r="3098" spans="1:10" hidden="1" x14ac:dyDescent="0.3">
      <c r="A3098" s="2" t="e">
        <f>Table1[[#This Row],[Befolyt]]</f>
        <v>#VALUE!</v>
      </c>
      <c r="B3098" t="e">
        <f>Table1[[#This Row],[ÜK]]</f>
        <v>#VALUE!</v>
      </c>
      <c r="C3098" s="3" t="e">
        <f>Table1[[#This Row],[Szla]]</f>
        <v>#VALUE!</v>
      </c>
      <c r="D3098" s="6" t="e">
        <f>Table1[[#This Row],[Kelt_hó]]</f>
        <v>#VALUE!</v>
      </c>
      <c r="E3098" t="e">
        <f>Table1[[#This Row],[Vevő]]</f>
        <v>#VALUE!</v>
      </c>
      <c r="F3098" t="e">
        <f>Table1[[#This Row],[Termékkör]]</f>
        <v>#VALUE!</v>
      </c>
      <c r="G3098" s="4" t="e">
        <f>Table1[[#This Row],[SzumElad]]</f>
        <v>#VALUE!</v>
      </c>
      <c r="H3098" s="7" t="e">
        <f>Table1[[#This Row],[Jut_%]]</f>
        <v>#VALUE!</v>
      </c>
      <c r="I3098" s="4" t="e">
        <f>Table1[[#This Row],[Jut]]</f>
        <v>#VALUE!</v>
      </c>
      <c r="J3098" s="4" t="e">
        <f>Table1[[#This Row],[Column1]]</f>
        <v>#VALUE!</v>
      </c>
    </row>
    <row r="3099" spans="1:10" hidden="1" x14ac:dyDescent="0.3">
      <c r="A3099" s="2" t="e">
        <f>Table1[[#This Row],[Befolyt]]</f>
        <v>#VALUE!</v>
      </c>
      <c r="B3099" t="e">
        <f>Table1[[#This Row],[ÜK]]</f>
        <v>#VALUE!</v>
      </c>
      <c r="C3099" s="3" t="e">
        <f>Table1[[#This Row],[Szla]]</f>
        <v>#VALUE!</v>
      </c>
      <c r="D3099" s="6" t="e">
        <f>Table1[[#This Row],[Kelt_hó]]</f>
        <v>#VALUE!</v>
      </c>
      <c r="E3099" t="e">
        <f>Table1[[#This Row],[Vevő]]</f>
        <v>#VALUE!</v>
      </c>
      <c r="F3099" t="e">
        <f>Table1[[#This Row],[Termékkör]]</f>
        <v>#VALUE!</v>
      </c>
      <c r="G3099" s="4" t="e">
        <f>Table1[[#This Row],[SzumElad]]</f>
        <v>#VALUE!</v>
      </c>
      <c r="H3099" s="7" t="e">
        <f>Table1[[#This Row],[Jut_%]]</f>
        <v>#VALUE!</v>
      </c>
      <c r="I3099" s="4" t="e">
        <f>Table1[[#This Row],[Jut]]</f>
        <v>#VALUE!</v>
      </c>
      <c r="J3099" s="4" t="e">
        <f>Table1[[#This Row],[Column1]]</f>
        <v>#VALUE!</v>
      </c>
    </row>
    <row r="3100" spans="1:10" hidden="1" x14ac:dyDescent="0.3">
      <c r="A3100" s="2" t="e">
        <f>Table1[[#This Row],[Befolyt]]</f>
        <v>#VALUE!</v>
      </c>
      <c r="B3100" t="e">
        <f>Table1[[#This Row],[ÜK]]</f>
        <v>#VALUE!</v>
      </c>
      <c r="C3100" s="3" t="e">
        <f>Table1[[#This Row],[Szla]]</f>
        <v>#VALUE!</v>
      </c>
      <c r="D3100" s="6" t="e">
        <f>Table1[[#This Row],[Kelt_hó]]</f>
        <v>#VALUE!</v>
      </c>
      <c r="E3100" t="e">
        <f>Table1[[#This Row],[Vevő]]</f>
        <v>#VALUE!</v>
      </c>
      <c r="F3100" t="e">
        <f>Table1[[#This Row],[Termékkör]]</f>
        <v>#VALUE!</v>
      </c>
      <c r="G3100" s="4" t="e">
        <f>Table1[[#This Row],[SzumElad]]</f>
        <v>#VALUE!</v>
      </c>
      <c r="H3100" s="7" t="e">
        <f>Table1[[#This Row],[Jut_%]]</f>
        <v>#VALUE!</v>
      </c>
      <c r="I3100" s="4" t="e">
        <f>Table1[[#This Row],[Jut]]</f>
        <v>#VALUE!</v>
      </c>
      <c r="J3100" s="4" t="e">
        <f>Table1[[#This Row],[Column1]]</f>
        <v>#VALUE!</v>
      </c>
    </row>
    <row r="3101" spans="1:10" hidden="1" x14ac:dyDescent="0.3">
      <c r="A3101" s="2" t="e">
        <f>Table1[[#This Row],[Befolyt]]</f>
        <v>#VALUE!</v>
      </c>
      <c r="B3101" t="e">
        <f>Table1[[#This Row],[ÜK]]</f>
        <v>#VALUE!</v>
      </c>
      <c r="C3101" s="3" t="e">
        <f>Table1[[#This Row],[Szla]]</f>
        <v>#VALUE!</v>
      </c>
      <c r="D3101" s="6" t="e">
        <f>Table1[[#This Row],[Kelt_hó]]</f>
        <v>#VALUE!</v>
      </c>
      <c r="E3101" t="e">
        <f>Table1[[#This Row],[Vevő]]</f>
        <v>#VALUE!</v>
      </c>
      <c r="F3101" t="e">
        <f>Table1[[#This Row],[Termékkör]]</f>
        <v>#VALUE!</v>
      </c>
      <c r="G3101" s="4" t="e">
        <f>Table1[[#This Row],[SzumElad]]</f>
        <v>#VALUE!</v>
      </c>
      <c r="H3101" s="7" t="e">
        <f>Table1[[#This Row],[Jut_%]]</f>
        <v>#VALUE!</v>
      </c>
      <c r="I3101" s="4" t="e">
        <f>Table1[[#This Row],[Jut]]</f>
        <v>#VALUE!</v>
      </c>
      <c r="J3101" s="4" t="e">
        <f>Table1[[#This Row],[Column1]]</f>
        <v>#VALUE!</v>
      </c>
    </row>
    <row r="3102" spans="1:10" hidden="1" x14ac:dyDescent="0.3">
      <c r="A3102" s="2" t="e">
        <f>Table1[[#This Row],[Befolyt]]</f>
        <v>#VALUE!</v>
      </c>
      <c r="B3102" t="e">
        <f>Table1[[#This Row],[ÜK]]</f>
        <v>#VALUE!</v>
      </c>
      <c r="C3102" s="3" t="e">
        <f>Table1[[#This Row],[Szla]]</f>
        <v>#VALUE!</v>
      </c>
      <c r="D3102" s="6" t="e">
        <f>Table1[[#This Row],[Kelt_hó]]</f>
        <v>#VALUE!</v>
      </c>
      <c r="E3102" t="e">
        <f>Table1[[#This Row],[Vevő]]</f>
        <v>#VALUE!</v>
      </c>
      <c r="F3102" t="e">
        <f>Table1[[#This Row],[Termékkör]]</f>
        <v>#VALUE!</v>
      </c>
      <c r="G3102" s="4" t="e">
        <f>Table1[[#This Row],[SzumElad]]</f>
        <v>#VALUE!</v>
      </c>
      <c r="H3102" s="7" t="e">
        <f>Table1[[#This Row],[Jut_%]]</f>
        <v>#VALUE!</v>
      </c>
      <c r="I3102" s="4" t="e">
        <f>Table1[[#This Row],[Jut]]</f>
        <v>#VALUE!</v>
      </c>
      <c r="J3102" s="4" t="e">
        <f>Table1[[#This Row],[Column1]]</f>
        <v>#VALUE!</v>
      </c>
    </row>
    <row r="3103" spans="1:10" hidden="1" x14ac:dyDescent="0.3">
      <c r="A3103" s="2" t="e">
        <f>Table1[[#This Row],[Befolyt]]</f>
        <v>#VALUE!</v>
      </c>
      <c r="B3103" t="e">
        <f>Table1[[#This Row],[ÜK]]</f>
        <v>#VALUE!</v>
      </c>
      <c r="C3103" s="3" t="e">
        <f>Table1[[#This Row],[Szla]]</f>
        <v>#VALUE!</v>
      </c>
      <c r="D3103" s="6" t="e">
        <f>Table1[[#This Row],[Kelt_hó]]</f>
        <v>#VALUE!</v>
      </c>
      <c r="E3103" t="e">
        <f>Table1[[#This Row],[Vevő]]</f>
        <v>#VALUE!</v>
      </c>
      <c r="F3103" t="e">
        <f>Table1[[#This Row],[Termékkör]]</f>
        <v>#VALUE!</v>
      </c>
      <c r="G3103" s="4" t="e">
        <f>Table1[[#This Row],[SzumElad]]</f>
        <v>#VALUE!</v>
      </c>
      <c r="H3103" s="7" t="e">
        <f>Table1[[#This Row],[Jut_%]]</f>
        <v>#VALUE!</v>
      </c>
      <c r="I3103" s="4" t="e">
        <f>Table1[[#This Row],[Jut]]</f>
        <v>#VALUE!</v>
      </c>
      <c r="J3103" s="4" t="e">
        <f>Table1[[#This Row],[Column1]]</f>
        <v>#VALUE!</v>
      </c>
    </row>
    <row r="3104" spans="1:10" hidden="1" x14ac:dyDescent="0.3">
      <c r="A3104" s="2" t="e">
        <f>Table1[[#This Row],[Befolyt]]</f>
        <v>#VALUE!</v>
      </c>
      <c r="B3104" t="e">
        <f>Table1[[#This Row],[ÜK]]</f>
        <v>#VALUE!</v>
      </c>
      <c r="C3104" s="3" t="e">
        <f>Table1[[#This Row],[Szla]]</f>
        <v>#VALUE!</v>
      </c>
      <c r="D3104" s="6" t="e">
        <f>Table1[[#This Row],[Kelt_hó]]</f>
        <v>#VALUE!</v>
      </c>
      <c r="E3104" t="e">
        <f>Table1[[#This Row],[Vevő]]</f>
        <v>#VALUE!</v>
      </c>
      <c r="F3104" t="e">
        <f>Table1[[#This Row],[Termékkör]]</f>
        <v>#VALUE!</v>
      </c>
      <c r="G3104" s="4" t="e">
        <f>Table1[[#This Row],[SzumElad]]</f>
        <v>#VALUE!</v>
      </c>
      <c r="H3104" s="7" t="e">
        <f>Table1[[#This Row],[Jut_%]]</f>
        <v>#VALUE!</v>
      </c>
      <c r="I3104" s="4" t="e">
        <f>Table1[[#This Row],[Jut]]</f>
        <v>#VALUE!</v>
      </c>
      <c r="J3104" s="4" t="e">
        <f>Table1[[#This Row],[Column1]]</f>
        <v>#VALUE!</v>
      </c>
    </row>
    <row r="3105" spans="1:10" hidden="1" x14ac:dyDescent="0.3">
      <c r="A3105" s="2" t="e">
        <f>Table1[[#This Row],[Befolyt]]</f>
        <v>#VALUE!</v>
      </c>
      <c r="B3105" t="e">
        <f>Table1[[#This Row],[ÜK]]</f>
        <v>#VALUE!</v>
      </c>
      <c r="C3105" s="3" t="e">
        <f>Table1[[#This Row],[Szla]]</f>
        <v>#VALUE!</v>
      </c>
      <c r="D3105" s="6" t="e">
        <f>Table1[[#This Row],[Kelt_hó]]</f>
        <v>#VALUE!</v>
      </c>
      <c r="E3105" t="e">
        <f>Table1[[#This Row],[Vevő]]</f>
        <v>#VALUE!</v>
      </c>
      <c r="F3105" t="e">
        <f>Table1[[#This Row],[Termékkör]]</f>
        <v>#VALUE!</v>
      </c>
      <c r="G3105" s="4" t="e">
        <f>Table1[[#This Row],[SzumElad]]</f>
        <v>#VALUE!</v>
      </c>
      <c r="H3105" s="7" t="e">
        <f>Table1[[#This Row],[Jut_%]]</f>
        <v>#VALUE!</v>
      </c>
      <c r="I3105" s="4" t="e">
        <f>Table1[[#This Row],[Jut]]</f>
        <v>#VALUE!</v>
      </c>
      <c r="J3105" s="4" t="e">
        <f>Table1[[#This Row],[Column1]]</f>
        <v>#VALUE!</v>
      </c>
    </row>
    <row r="3106" spans="1:10" hidden="1" x14ac:dyDescent="0.3">
      <c r="A3106" s="2" t="e">
        <f>Table1[[#This Row],[Befolyt]]</f>
        <v>#VALUE!</v>
      </c>
      <c r="B3106" t="e">
        <f>Table1[[#This Row],[ÜK]]</f>
        <v>#VALUE!</v>
      </c>
      <c r="C3106" s="3" t="e">
        <f>Table1[[#This Row],[Szla]]</f>
        <v>#VALUE!</v>
      </c>
      <c r="D3106" s="6" t="e">
        <f>Table1[[#This Row],[Kelt_hó]]</f>
        <v>#VALUE!</v>
      </c>
      <c r="E3106" t="e">
        <f>Table1[[#This Row],[Vevő]]</f>
        <v>#VALUE!</v>
      </c>
      <c r="F3106" t="e">
        <f>Table1[[#This Row],[Termékkör]]</f>
        <v>#VALUE!</v>
      </c>
      <c r="G3106" s="4" t="e">
        <f>Table1[[#This Row],[SzumElad]]</f>
        <v>#VALUE!</v>
      </c>
      <c r="H3106" s="7" t="e">
        <f>Table1[[#This Row],[Jut_%]]</f>
        <v>#VALUE!</v>
      </c>
      <c r="I3106" s="4" t="e">
        <f>Table1[[#This Row],[Jut]]</f>
        <v>#VALUE!</v>
      </c>
      <c r="J3106" s="4" t="e">
        <f>Table1[[#This Row],[Column1]]</f>
        <v>#VALUE!</v>
      </c>
    </row>
    <row r="3107" spans="1:10" hidden="1" x14ac:dyDescent="0.3">
      <c r="A3107" s="2" t="e">
        <f>Table1[[#This Row],[Befolyt]]</f>
        <v>#VALUE!</v>
      </c>
      <c r="B3107" t="e">
        <f>Table1[[#This Row],[ÜK]]</f>
        <v>#VALUE!</v>
      </c>
      <c r="C3107" s="3" t="e">
        <f>Table1[[#This Row],[Szla]]</f>
        <v>#VALUE!</v>
      </c>
      <c r="D3107" s="6" t="e">
        <f>Table1[[#This Row],[Kelt_hó]]</f>
        <v>#VALUE!</v>
      </c>
      <c r="E3107" t="e">
        <f>Table1[[#This Row],[Vevő]]</f>
        <v>#VALUE!</v>
      </c>
      <c r="F3107" t="e">
        <f>Table1[[#This Row],[Termékkör]]</f>
        <v>#VALUE!</v>
      </c>
      <c r="G3107" s="4" t="e">
        <f>Table1[[#This Row],[SzumElad]]</f>
        <v>#VALUE!</v>
      </c>
      <c r="H3107" s="7" t="e">
        <f>Table1[[#This Row],[Jut_%]]</f>
        <v>#VALUE!</v>
      </c>
      <c r="I3107" s="4" t="e">
        <f>Table1[[#This Row],[Jut]]</f>
        <v>#VALUE!</v>
      </c>
      <c r="J3107" s="4" t="e">
        <f>Table1[[#This Row],[Column1]]</f>
        <v>#VALUE!</v>
      </c>
    </row>
    <row r="3108" spans="1:10" hidden="1" x14ac:dyDescent="0.3">
      <c r="A3108" s="2" t="e">
        <f>Table1[[#This Row],[Befolyt]]</f>
        <v>#VALUE!</v>
      </c>
      <c r="B3108" t="e">
        <f>Table1[[#This Row],[ÜK]]</f>
        <v>#VALUE!</v>
      </c>
      <c r="C3108" s="3" t="e">
        <f>Table1[[#This Row],[Szla]]</f>
        <v>#VALUE!</v>
      </c>
      <c r="D3108" s="6" t="e">
        <f>Table1[[#This Row],[Kelt_hó]]</f>
        <v>#VALUE!</v>
      </c>
      <c r="E3108" t="e">
        <f>Table1[[#This Row],[Vevő]]</f>
        <v>#VALUE!</v>
      </c>
      <c r="F3108" t="e">
        <f>Table1[[#This Row],[Termékkör]]</f>
        <v>#VALUE!</v>
      </c>
      <c r="G3108" s="4" t="e">
        <f>Table1[[#This Row],[SzumElad]]</f>
        <v>#VALUE!</v>
      </c>
      <c r="H3108" s="7" t="e">
        <f>Table1[[#This Row],[Jut_%]]</f>
        <v>#VALUE!</v>
      </c>
      <c r="I3108" s="4" t="e">
        <f>Table1[[#This Row],[Jut]]</f>
        <v>#VALUE!</v>
      </c>
      <c r="J3108" s="4" t="e">
        <f>Table1[[#This Row],[Column1]]</f>
        <v>#VALUE!</v>
      </c>
    </row>
    <row r="3109" spans="1:10" hidden="1" x14ac:dyDescent="0.3">
      <c r="A3109" s="2" t="e">
        <f>Table1[[#This Row],[Befolyt]]</f>
        <v>#VALUE!</v>
      </c>
      <c r="B3109" t="e">
        <f>Table1[[#This Row],[ÜK]]</f>
        <v>#VALUE!</v>
      </c>
      <c r="C3109" s="3" t="e">
        <f>Table1[[#This Row],[Szla]]</f>
        <v>#VALUE!</v>
      </c>
      <c r="D3109" s="6" t="e">
        <f>Table1[[#This Row],[Kelt_hó]]</f>
        <v>#VALUE!</v>
      </c>
      <c r="E3109" t="e">
        <f>Table1[[#This Row],[Vevő]]</f>
        <v>#VALUE!</v>
      </c>
      <c r="F3109" t="e">
        <f>Table1[[#This Row],[Termékkör]]</f>
        <v>#VALUE!</v>
      </c>
      <c r="G3109" s="4" t="e">
        <f>Table1[[#This Row],[SzumElad]]</f>
        <v>#VALUE!</v>
      </c>
      <c r="H3109" s="7" t="e">
        <f>Table1[[#This Row],[Jut_%]]</f>
        <v>#VALUE!</v>
      </c>
      <c r="I3109" s="4" t="e">
        <f>Table1[[#This Row],[Jut]]</f>
        <v>#VALUE!</v>
      </c>
      <c r="J3109" s="4" t="e">
        <f>Table1[[#This Row],[Column1]]</f>
        <v>#VALUE!</v>
      </c>
    </row>
    <row r="3110" spans="1:10" hidden="1" x14ac:dyDescent="0.3">
      <c r="A3110" s="2" t="e">
        <f>Table1[[#This Row],[Befolyt]]</f>
        <v>#VALUE!</v>
      </c>
      <c r="B3110" t="e">
        <f>Table1[[#This Row],[ÜK]]</f>
        <v>#VALUE!</v>
      </c>
      <c r="C3110" s="3" t="e">
        <f>Table1[[#This Row],[Szla]]</f>
        <v>#VALUE!</v>
      </c>
      <c r="D3110" s="6" t="e">
        <f>Table1[[#This Row],[Kelt_hó]]</f>
        <v>#VALUE!</v>
      </c>
      <c r="E3110" t="e">
        <f>Table1[[#This Row],[Vevő]]</f>
        <v>#VALUE!</v>
      </c>
      <c r="F3110" t="e">
        <f>Table1[[#This Row],[Termékkör]]</f>
        <v>#VALUE!</v>
      </c>
      <c r="G3110" s="4" t="e">
        <f>Table1[[#This Row],[SzumElad]]</f>
        <v>#VALUE!</v>
      </c>
      <c r="H3110" s="7" t="e">
        <f>Table1[[#This Row],[Jut_%]]</f>
        <v>#VALUE!</v>
      </c>
      <c r="I3110" s="4" t="e">
        <f>Table1[[#This Row],[Jut]]</f>
        <v>#VALUE!</v>
      </c>
      <c r="J3110" s="4" t="e">
        <f>Table1[[#This Row],[Column1]]</f>
        <v>#VALUE!</v>
      </c>
    </row>
    <row r="3111" spans="1:10" hidden="1" x14ac:dyDescent="0.3">
      <c r="A3111" s="2" t="e">
        <f>Table1[[#This Row],[Befolyt]]</f>
        <v>#VALUE!</v>
      </c>
      <c r="B3111" t="e">
        <f>Table1[[#This Row],[ÜK]]</f>
        <v>#VALUE!</v>
      </c>
      <c r="C3111" s="3" t="e">
        <f>Table1[[#This Row],[Szla]]</f>
        <v>#VALUE!</v>
      </c>
      <c r="D3111" s="6" t="e">
        <f>Table1[[#This Row],[Kelt_hó]]</f>
        <v>#VALUE!</v>
      </c>
      <c r="E3111" t="e">
        <f>Table1[[#This Row],[Vevő]]</f>
        <v>#VALUE!</v>
      </c>
      <c r="F3111" t="e">
        <f>Table1[[#This Row],[Termékkör]]</f>
        <v>#VALUE!</v>
      </c>
      <c r="G3111" s="4" t="e">
        <f>Table1[[#This Row],[SzumElad]]</f>
        <v>#VALUE!</v>
      </c>
      <c r="H3111" s="7" t="e">
        <f>Table1[[#This Row],[Jut_%]]</f>
        <v>#VALUE!</v>
      </c>
      <c r="I3111" s="4" t="e">
        <f>Table1[[#This Row],[Jut]]</f>
        <v>#VALUE!</v>
      </c>
      <c r="J3111" s="4" t="e">
        <f>Table1[[#This Row],[Column1]]</f>
        <v>#VALUE!</v>
      </c>
    </row>
    <row r="3112" spans="1:10" hidden="1" x14ac:dyDescent="0.3">
      <c r="A3112" s="2" t="e">
        <f>Table1[[#This Row],[Befolyt]]</f>
        <v>#VALUE!</v>
      </c>
      <c r="B3112" t="e">
        <f>Table1[[#This Row],[ÜK]]</f>
        <v>#VALUE!</v>
      </c>
      <c r="C3112" s="3" t="e">
        <f>Table1[[#This Row],[Szla]]</f>
        <v>#VALUE!</v>
      </c>
      <c r="D3112" s="6" t="e">
        <f>Table1[[#This Row],[Kelt_hó]]</f>
        <v>#VALUE!</v>
      </c>
      <c r="E3112" t="e">
        <f>Table1[[#This Row],[Vevő]]</f>
        <v>#VALUE!</v>
      </c>
      <c r="F3112" t="e">
        <f>Table1[[#This Row],[Termékkör]]</f>
        <v>#VALUE!</v>
      </c>
      <c r="G3112" s="4" t="e">
        <f>Table1[[#This Row],[SzumElad]]</f>
        <v>#VALUE!</v>
      </c>
      <c r="H3112" s="7" t="e">
        <f>Table1[[#This Row],[Jut_%]]</f>
        <v>#VALUE!</v>
      </c>
      <c r="I3112" s="4" t="e">
        <f>Table1[[#This Row],[Jut]]</f>
        <v>#VALUE!</v>
      </c>
      <c r="J3112" s="4" t="e">
        <f>Table1[[#This Row],[Column1]]</f>
        <v>#VALUE!</v>
      </c>
    </row>
    <row r="3113" spans="1:10" hidden="1" x14ac:dyDescent="0.3">
      <c r="A3113" s="2" t="e">
        <f>Table1[[#This Row],[Befolyt]]</f>
        <v>#VALUE!</v>
      </c>
      <c r="B3113" t="e">
        <f>Table1[[#This Row],[ÜK]]</f>
        <v>#VALUE!</v>
      </c>
      <c r="C3113" s="3" t="e">
        <f>Table1[[#This Row],[Szla]]</f>
        <v>#VALUE!</v>
      </c>
      <c r="D3113" s="6" t="e">
        <f>Table1[[#This Row],[Kelt_hó]]</f>
        <v>#VALUE!</v>
      </c>
      <c r="E3113" t="e">
        <f>Table1[[#This Row],[Vevő]]</f>
        <v>#VALUE!</v>
      </c>
      <c r="F3113" t="e">
        <f>Table1[[#This Row],[Termékkör]]</f>
        <v>#VALUE!</v>
      </c>
      <c r="G3113" s="4" t="e">
        <f>Table1[[#This Row],[SzumElad]]</f>
        <v>#VALUE!</v>
      </c>
      <c r="H3113" s="7" t="e">
        <f>Table1[[#This Row],[Jut_%]]</f>
        <v>#VALUE!</v>
      </c>
      <c r="I3113" s="4" t="e">
        <f>Table1[[#This Row],[Jut]]</f>
        <v>#VALUE!</v>
      </c>
      <c r="J3113" s="4" t="e">
        <f>Table1[[#This Row],[Column1]]</f>
        <v>#VALUE!</v>
      </c>
    </row>
    <row r="3114" spans="1:10" hidden="1" x14ac:dyDescent="0.3">
      <c r="A3114" s="2" t="e">
        <f>Table1[[#This Row],[Befolyt]]</f>
        <v>#VALUE!</v>
      </c>
      <c r="B3114" t="e">
        <f>Table1[[#This Row],[ÜK]]</f>
        <v>#VALUE!</v>
      </c>
      <c r="C3114" s="3" t="e">
        <f>Table1[[#This Row],[Szla]]</f>
        <v>#VALUE!</v>
      </c>
      <c r="D3114" s="6" t="e">
        <f>Table1[[#This Row],[Kelt_hó]]</f>
        <v>#VALUE!</v>
      </c>
      <c r="E3114" t="e">
        <f>Table1[[#This Row],[Vevő]]</f>
        <v>#VALUE!</v>
      </c>
      <c r="F3114" t="e">
        <f>Table1[[#This Row],[Termékkör]]</f>
        <v>#VALUE!</v>
      </c>
      <c r="G3114" s="4" t="e">
        <f>Table1[[#This Row],[SzumElad]]</f>
        <v>#VALUE!</v>
      </c>
      <c r="H3114" s="7" t="e">
        <f>Table1[[#This Row],[Jut_%]]</f>
        <v>#VALUE!</v>
      </c>
      <c r="I3114" s="4" t="e">
        <f>Table1[[#This Row],[Jut]]</f>
        <v>#VALUE!</v>
      </c>
      <c r="J3114" s="4" t="e">
        <f>Table1[[#This Row],[Column1]]</f>
        <v>#VALUE!</v>
      </c>
    </row>
    <row r="3115" spans="1:10" hidden="1" x14ac:dyDescent="0.3">
      <c r="A3115" s="2" t="e">
        <f>Table1[[#This Row],[Befolyt]]</f>
        <v>#VALUE!</v>
      </c>
      <c r="B3115" t="e">
        <f>Table1[[#This Row],[ÜK]]</f>
        <v>#VALUE!</v>
      </c>
      <c r="C3115" s="3" t="e">
        <f>Table1[[#This Row],[Szla]]</f>
        <v>#VALUE!</v>
      </c>
      <c r="D3115" s="6" t="e">
        <f>Table1[[#This Row],[Kelt_hó]]</f>
        <v>#VALUE!</v>
      </c>
      <c r="E3115" t="e">
        <f>Table1[[#This Row],[Vevő]]</f>
        <v>#VALUE!</v>
      </c>
      <c r="F3115" t="e">
        <f>Table1[[#This Row],[Termékkör]]</f>
        <v>#VALUE!</v>
      </c>
      <c r="G3115" s="4" t="e">
        <f>Table1[[#This Row],[SzumElad]]</f>
        <v>#VALUE!</v>
      </c>
      <c r="H3115" s="7" t="e">
        <f>Table1[[#This Row],[Jut_%]]</f>
        <v>#VALUE!</v>
      </c>
      <c r="I3115" s="4" t="e">
        <f>Table1[[#This Row],[Jut]]</f>
        <v>#VALUE!</v>
      </c>
      <c r="J3115" s="4" t="e">
        <f>Table1[[#This Row],[Column1]]</f>
        <v>#VALUE!</v>
      </c>
    </row>
    <row r="3116" spans="1:10" hidden="1" x14ac:dyDescent="0.3">
      <c r="A3116" s="2" t="e">
        <f>Table1[[#This Row],[Befolyt]]</f>
        <v>#VALUE!</v>
      </c>
      <c r="B3116" t="e">
        <f>Table1[[#This Row],[ÜK]]</f>
        <v>#VALUE!</v>
      </c>
      <c r="C3116" s="3" t="e">
        <f>Table1[[#This Row],[Szla]]</f>
        <v>#VALUE!</v>
      </c>
      <c r="D3116" s="6" t="e">
        <f>Table1[[#This Row],[Kelt_hó]]</f>
        <v>#VALUE!</v>
      </c>
      <c r="E3116" t="e">
        <f>Table1[[#This Row],[Vevő]]</f>
        <v>#VALUE!</v>
      </c>
      <c r="F3116" t="e">
        <f>Table1[[#This Row],[Termékkör]]</f>
        <v>#VALUE!</v>
      </c>
      <c r="G3116" s="4" t="e">
        <f>Table1[[#This Row],[SzumElad]]</f>
        <v>#VALUE!</v>
      </c>
      <c r="H3116" s="7" t="e">
        <f>Table1[[#This Row],[Jut_%]]</f>
        <v>#VALUE!</v>
      </c>
      <c r="I3116" s="4" t="e">
        <f>Table1[[#This Row],[Jut]]</f>
        <v>#VALUE!</v>
      </c>
      <c r="J3116" s="4" t="e">
        <f>Table1[[#This Row],[Column1]]</f>
        <v>#VALUE!</v>
      </c>
    </row>
    <row r="3117" spans="1:10" hidden="1" x14ac:dyDescent="0.3">
      <c r="A3117" s="2" t="e">
        <f>Table1[[#This Row],[Befolyt]]</f>
        <v>#VALUE!</v>
      </c>
      <c r="B3117" t="e">
        <f>Table1[[#This Row],[ÜK]]</f>
        <v>#VALUE!</v>
      </c>
      <c r="C3117" s="3" t="e">
        <f>Table1[[#This Row],[Szla]]</f>
        <v>#VALUE!</v>
      </c>
      <c r="D3117" s="6" t="e">
        <f>Table1[[#This Row],[Kelt_hó]]</f>
        <v>#VALUE!</v>
      </c>
      <c r="E3117" t="e">
        <f>Table1[[#This Row],[Vevő]]</f>
        <v>#VALUE!</v>
      </c>
      <c r="F3117" t="e">
        <f>Table1[[#This Row],[Termékkör]]</f>
        <v>#VALUE!</v>
      </c>
      <c r="G3117" s="4" t="e">
        <f>Table1[[#This Row],[SzumElad]]</f>
        <v>#VALUE!</v>
      </c>
      <c r="H3117" s="7" t="e">
        <f>Table1[[#This Row],[Jut_%]]</f>
        <v>#VALUE!</v>
      </c>
      <c r="I3117" s="4" t="e">
        <f>Table1[[#This Row],[Jut]]</f>
        <v>#VALUE!</v>
      </c>
      <c r="J3117" s="4" t="e">
        <f>Table1[[#This Row],[Column1]]</f>
        <v>#VALUE!</v>
      </c>
    </row>
    <row r="3118" spans="1:10" hidden="1" x14ac:dyDescent="0.3">
      <c r="A3118" s="2" t="e">
        <f>Table1[[#This Row],[Befolyt]]</f>
        <v>#VALUE!</v>
      </c>
      <c r="B3118" t="e">
        <f>Table1[[#This Row],[ÜK]]</f>
        <v>#VALUE!</v>
      </c>
      <c r="C3118" s="3" t="e">
        <f>Table1[[#This Row],[Szla]]</f>
        <v>#VALUE!</v>
      </c>
      <c r="D3118" s="6" t="e">
        <f>Table1[[#This Row],[Kelt_hó]]</f>
        <v>#VALUE!</v>
      </c>
      <c r="E3118" t="e">
        <f>Table1[[#This Row],[Vevő]]</f>
        <v>#VALUE!</v>
      </c>
      <c r="F3118" t="e">
        <f>Table1[[#This Row],[Termékkör]]</f>
        <v>#VALUE!</v>
      </c>
      <c r="G3118" s="4" t="e">
        <f>Table1[[#This Row],[SzumElad]]</f>
        <v>#VALUE!</v>
      </c>
      <c r="H3118" s="7" t="e">
        <f>Table1[[#This Row],[Jut_%]]</f>
        <v>#VALUE!</v>
      </c>
      <c r="I3118" s="4" t="e">
        <f>Table1[[#This Row],[Jut]]</f>
        <v>#VALUE!</v>
      </c>
      <c r="J3118" s="4" t="e">
        <f>Table1[[#This Row],[Column1]]</f>
        <v>#VALUE!</v>
      </c>
    </row>
    <row r="3119" spans="1:10" hidden="1" x14ac:dyDescent="0.3">
      <c r="A3119" s="2" t="e">
        <f>Table1[[#This Row],[Befolyt]]</f>
        <v>#VALUE!</v>
      </c>
      <c r="B3119" t="e">
        <f>Table1[[#This Row],[ÜK]]</f>
        <v>#VALUE!</v>
      </c>
      <c r="C3119" s="3" t="e">
        <f>Table1[[#This Row],[Szla]]</f>
        <v>#VALUE!</v>
      </c>
      <c r="D3119" s="6" t="e">
        <f>Table1[[#This Row],[Kelt_hó]]</f>
        <v>#VALUE!</v>
      </c>
      <c r="E3119" t="e">
        <f>Table1[[#This Row],[Vevő]]</f>
        <v>#VALUE!</v>
      </c>
      <c r="F3119" t="e">
        <f>Table1[[#This Row],[Termékkör]]</f>
        <v>#VALUE!</v>
      </c>
      <c r="G3119" s="4" t="e">
        <f>Table1[[#This Row],[SzumElad]]</f>
        <v>#VALUE!</v>
      </c>
      <c r="H3119" s="7" t="e">
        <f>Table1[[#This Row],[Jut_%]]</f>
        <v>#VALUE!</v>
      </c>
      <c r="I3119" s="4" t="e">
        <f>Table1[[#This Row],[Jut]]</f>
        <v>#VALUE!</v>
      </c>
      <c r="J3119" s="4" t="e">
        <f>Table1[[#This Row],[Column1]]</f>
        <v>#VALUE!</v>
      </c>
    </row>
    <row r="3120" spans="1:10" hidden="1" x14ac:dyDescent="0.3">
      <c r="A3120" s="2" t="e">
        <f>Table1[[#This Row],[Befolyt]]</f>
        <v>#VALUE!</v>
      </c>
      <c r="B3120" t="e">
        <f>Table1[[#This Row],[ÜK]]</f>
        <v>#VALUE!</v>
      </c>
      <c r="C3120" s="3" t="e">
        <f>Table1[[#This Row],[Szla]]</f>
        <v>#VALUE!</v>
      </c>
      <c r="D3120" s="6" t="e">
        <f>Table1[[#This Row],[Kelt_hó]]</f>
        <v>#VALUE!</v>
      </c>
      <c r="E3120" t="e">
        <f>Table1[[#This Row],[Vevő]]</f>
        <v>#VALUE!</v>
      </c>
      <c r="F3120" t="e">
        <f>Table1[[#This Row],[Termékkör]]</f>
        <v>#VALUE!</v>
      </c>
      <c r="G3120" s="4" t="e">
        <f>Table1[[#This Row],[SzumElad]]</f>
        <v>#VALUE!</v>
      </c>
      <c r="H3120" s="7" t="e">
        <f>Table1[[#This Row],[Jut_%]]</f>
        <v>#VALUE!</v>
      </c>
      <c r="I3120" s="4" t="e">
        <f>Table1[[#This Row],[Jut]]</f>
        <v>#VALUE!</v>
      </c>
      <c r="J3120" s="4" t="e">
        <f>Table1[[#This Row],[Column1]]</f>
        <v>#VALUE!</v>
      </c>
    </row>
    <row r="3121" spans="1:10" hidden="1" x14ac:dyDescent="0.3">
      <c r="A3121" s="2" t="e">
        <f>Table1[[#This Row],[Befolyt]]</f>
        <v>#VALUE!</v>
      </c>
      <c r="B3121" t="e">
        <f>Table1[[#This Row],[ÜK]]</f>
        <v>#VALUE!</v>
      </c>
      <c r="C3121" s="3" t="e">
        <f>Table1[[#This Row],[Szla]]</f>
        <v>#VALUE!</v>
      </c>
      <c r="D3121" s="6" t="e">
        <f>Table1[[#This Row],[Kelt_hó]]</f>
        <v>#VALUE!</v>
      </c>
      <c r="E3121" t="e">
        <f>Table1[[#This Row],[Vevő]]</f>
        <v>#VALUE!</v>
      </c>
      <c r="F3121" t="e">
        <f>Table1[[#This Row],[Termékkör]]</f>
        <v>#VALUE!</v>
      </c>
      <c r="G3121" s="4" t="e">
        <f>Table1[[#This Row],[SzumElad]]</f>
        <v>#VALUE!</v>
      </c>
      <c r="H3121" s="7" t="e">
        <f>Table1[[#This Row],[Jut_%]]</f>
        <v>#VALUE!</v>
      </c>
      <c r="I3121" s="4" t="e">
        <f>Table1[[#This Row],[Jut]]</f>
        <v>#VALUE!</v>
      </c>
      <c r="J3121" s="4" t="e">
        <f>Table1[[#This Row],[Column1]]</f>
        <v>#VALUE!</v>
      </c>
    </row>
    <row r="3122" spans="1:10" hidden="1" x14ac:dyDescent="0.3">
      <c r="A3122" s="2" t="e">
        <f>Table1[[#This Row],[Befolyt]]</f>
        <v>#VALUE!</v>
      </c>
      <c r="B3122" t="e">
        <f>Table1[[#This Row],[ÜK]]</f>
        <v>#VALUE!</v>
      </c>
      <c r="C3122" s="3" t="e">
        <f>Table1[[#This Row],[Szla]]</f>
        <v>#VALUE!</v>
      </c>
      <c r="D3122" s="6" t="e">
        <f>Table1[[#This Row],[Kelt_hó]]</f>
        <v>#VALUE!</v>
      </c>
      <c r="E3122" t="e">
        <f>Table1[[#This Row],[Vevő]]</f>
        <v>#VALUE!</v>
      </c>
      <c r="F3122" t="e">
        <f>Table1[[#This Row],[Termékkör]]</f>
        <v>#VALUE!</v>
      </c>
      <c r="G3122" s="4" t="e">
        <f>Table1[[#This Row],[SzumElad]]</f>
        <v>#VALUE!</v>
      </c>
      <c r="H3122" s="7" t="e">
        <f>Table1[[#This Row],[Jut_%]]</f>
        <v>#VALUE!</v>
      </c>
      <c r="I3122" s="4" t="e">
        <f>Table1[[#This Row],[Jut]]</f>
        <v>#VALUE!</v>
      </c>
      <c r="J3122" s="4" t="e">
        <f>Table1[[#This Row],[Column1]]</f>
        <v>#VALUE!</v>
      </c>
    </row>
    <row r="3123" spans="1:10" hidden="1" x14ac:dyDescent="0.3">
      <c r="A3123" s="2" t="e">
        <f>Table1[[#This Row],[Befolyt]]</f>
        <v>#VALUE!</v>
      </c>
      <c r="B3123" t="e">
        <f>Table1[[#This Row],[ÜK]]</f>
        <v>#VALUE!</v>
      </c>
      <c r="C3123" s="3" t="e">
        <f>Table1[[#This Row],[Szla]]</f>
        <v>#VALUE!</v>
      </c>
      <c r="D3123" s="6" t="e">
        <f>Table1[[#This Row],[Kelt_hó]]</f>
        <v>#VALUE!</v>
      </c>
      <c r="E3123" t="e">
        <f>Table1[[#This Row],[Vevő]]</f>
        <v>#VALUE!</v>
      </c>
      <c r="F3123" t="e">
        <f>Table1[[#This Row],[Termékkör]]</f>
        <v>#VALUE!</v>
      </c>
      <c r="G3123" s="4" t="e">
        <f>Table1[[#This Row],[SzumElad]]</f>
        <v>#VALUE!</v>
      </c>
      <c r="H3123" s="7" t="e">
        <f>Table1[[#This Row],[Jut_%]]</f>
        <v>#VALUE!</v>
      </c>
      <c r="I3123" s="4" t="e">
        <f>Table1[[#This Row],[Jut]]</f>
        <v>#VALUE!</v>
      </c>
      <c r="J3123" s="4" t="e">
        <f>Table1[[#This Row],[Column1]]</f>
        <v>#VALUE!</v>
      </c>
    </row>
    <row r="3124" spans="1:10" hidden="1" x14ac:dyDescent="0.3">
      <c r="A3124" s="2" t="e">
        <f>Table1[[#This Row],[Befolyt]]</f>
        <v>#VALUE!</v>
      </c>
      <c r="B3124" t="e">
        <f>Table1[[#This Row],[ÜK]]</f>
        <v>#VALUE!</v>
      </c>
      <c r="C3124" s="3" t="e">
        <f>Table1[[#This Row],[Szla]]</f>
        <v>#VALUE!</v>
      </c>
      <c r="D3124" s="6" t="e">
        <f>Table1[[#This Row],[Kelt_hó]]</f>
        <v>#VALUE!</v>
      </c>
      <c r="E3124" t="e">
        <f>Table1[[#This Row],[Vevő]]</f>
        <v>#VALUE!</v>
      </c>
      <c r="F3124" t="e">
        <f>Table1[[#This Row],[Termékkör]]</f>
        <v>#VALUE!</v>
      </c>
      <c r="G3124" s="4" t="e">
        <f>Table1[[#This Row],[SzumElad]]</f>
        <v>#VALUE!</v>
      </c>
      <c r="H3124" s="7" t="e">
        <f>Table1[[#This Row],[Jut_%]]</f>
        <v>#VALUE!</v>
      </c>
      <c r="I3124" s="4" t="e">
        <f>Table1[[#This Row],[Jut]]</f>
        <v>#VALUE!</v>
      </c>
      <c r="J3124" s="4" t="e">
        <f>Table1[[#This Row],[Column1]]</f>
        <v>#VALUE!</v>
      </c>
    </row>
    <row r="3125" spans="1:10" hidden="1" x14ac:dyDescent="0.3">
      <c r="A3125" s="2" t="e">
        <f>Table1[[#This Row],[Befolyt]]</f>
        <v>#VALUE!</v>
      </c>
      <c r="B3125" t="e">
        <f>Table1[[#This Row],[ÜK]]</f>
        <v>#VALUE!</v>
      </c>
      <c r="C3125" s="3" t="e">
        <f>Table1[[#This Row],[Szla]]</f>
        <v>#VALUE!</v>
      </c>
      <c r="D3125" s="6" t="e">
        <f>Table1[[#This Row],[Kelt_hó]]</f>
        <v>#VALUE!</v>
      </c>
      <c r="E3125" t="e">
        <f>Table1[[#This Row],[Vevő]]</f>
        <v>#VALUE!</v>
      </c>
      <c r="F3125" t="e">
        <f>Table1[[#This Row],[Termékkör]]</f>
        <v>#VALUE!</v>
      </c>
      <c r="G3125" s="4" t="e">
        <f>Table1[[#This Row],[SzumElad]]</f>
        <v>#VALUE!</v>
      </c>
      <c r="H3125" s="7" t="e">
        <f>Table1[[#This Row],[Jut_%]]</f>
        <v>#VALUE!</v>
      </c>
      <c r="I3125" s="4" t="e">
        <f>Table1[[#This Row],[Jut]]</f>
        <v>#VALUE!</v>
      </c>
      <c r="J3125" s="4" t="e">
        <f>Table1[[#This Row],[Column1]]</f>
        <v>#VALUE!</v>
      </c>
    </row>
    <row r="3126" spans="1:10" hidden="1" x14ac:dyDescent="0.3">
      <c r="A3126" s="2" t="e">
        <f>Table1[[#This Row],[Befolyt]]</f>
        <v>#VALUE!</v>
      </c>
      <c r="B3126" t="e">
        <f>Table1[[#This Row],[ÜK]]</f>
        <v>#VALUE!</v>
      </c>
      <c r="C3126" s="3" t="e">
        <f>Table1[[#This Row],[Szla]]</f>
        <v>#VALUE!</v>
      </c>
      <c r="D3126" s="6" t="e">
        <f>Table1[[#This Row],[Kelt_hó]]</f>
        <v>#VALUE!</v>
      </c>
      <c r="E3126" t="e">
        <f>Table1[[#This Row],[Vevő]]</f>
        <v>#VALUE!</v>
      </c>
      <c r="F3126" t="e">
        <f>Table1[[#This Row],[Termékkör]]</f>
        <v>#VALUE!</v>
      </c>
      <c r="G3126" s="4" t="e">
        <f>Table1[[#This Row],[SzumElad]]</f>
        <v>#VALUE!</v>
      </c>
      <c r="H3126" s="7" t="e">
        <f>Table1[[#This Row],[Jut_%]]</f>
        <v>#VALUE!</v>
      </c>
      <c r="I3126" s="4" t="e">
        <f>Table1[[#This Row],[Jut]]</f>
        <v>#VALUE!</v>
      </c>
      <c r="J3126" s="4" t="e">
        <f>Table1[[#This Row],[Column1]]</f>
        <v>#VALUE!</v>
      </c>
    </row>
    <row r="3127" spans="1:10" hidden="1" x14ac:dyDescent="0.3">
      <c r="A3127" s="2" t="e">
        <f>Table1[[#This Row],[Befolyt]]</f>
        <v>#VALUE!</v>
      </c>
      <c r="B3127" t="e">
        <f>Table1[[#This Row],[ÜK]]</f>
        <v>#VALUE!</v>
      </c>
      <c r="C3127" s="3" t="e">
        <f>Table1[[#This Row],[Szla]]</f>
        <v>#VALUE!</v>
      </c>
      <c r="D3127" s="6" t="e">
        <f>Table1[[#This Row],[Kelt_hó]]</f>
        <v>#VALUE!</v>
      </c>
      <c r="E3127" t="e">
        <f>Table1[[#This Row],[Vevő]]</f>
        <v>#VALUE!</v>
      </c>
      <c r="F3127" t="e">
        <f>Table1[[#This Row],[Termékkör]]</f>
        <v>#VALUE!</v>
      </c>
      <c r="G3127" s="4" t="e">
        <f>Table1[[#This Row],[SzumElad]]</f>
        <v>#VALUE!</v>
      </c>
      <c r="H3127" s="7" t="e">
        <f>Table1[[#This Row],[Jut_%]]</f>
        <v>#VALUE!</v>
      </c>
      <c r="I3127" s="4" t="e">
        <f>Table1[[#This Row],[Jut]]</f>
        <v>#VALUE!</v>
      </c>
      <c r="J3127" s="4" t="e">
        <f>Table1[[#This Row],[Column1]]</f>
        <v>#VALUE!</v>
      </c>
    </row>
    <row r="3128" spans="1:10" hidden="1" x14ac:dyDescent="0.3">
      <c r="A3128" s="2" t="e">
        <f>Table1[[#This Row],[Befolyt]]</f>
        <v>#VALUE!</v>
      </c>
      <c r="B3128" t="e">
        <f>Table1[[#This Row],[ÜK]]</f>
        <v>#VALUE!</v>
      </c>
      <c r="C3128" s="3" t="e">
        <f>Table1[[#This Row],[Szla]]</f>
        <v>#VALUE!</v>
      </c>
      <c r="D3128" s="6" t="e">
        <f>Table1[[#This Row],[Kelt_hó]]</f>
        <v>#VALUE!</v>
      </c>
      <c r="E3128" t="e">
        <f>Table1[[#This Row],[Vevő]]</f>
        <v>#VALUE!</v>
      </c>
      <c r="F3128" t="e">
        <f>Table1[[#This Row],[Termékkör]]</f>
        <v>#VALUE!</v>
      </c>
      <c r="G3128" s="4" t="e">
        <f>Table1[[#This Row],[SzumElad]]</f>
        <v>#VALUE!</v>
      </c>
      <c r="H3128" s="7" t="e">
        <f>Table1[[#This Row],[Jut_%]]</f>
        <v>#VALUE!</v>
      </c>
      <c r="I3128" s="4" t="e">
        <f>Table1[[#This Row],[Jut]]</f>
        <v>#VALUE!</v>
      </c>
      <c r="J3128" s="4" t="e">
        <f>Table1[[#This Row],[Column1]]</f>
        <v>#VALUE!</v>
      </c>
    </row>
    <row r="3129" spans="1:10" hidden="1" x14ac:dyDescent="0.3">
      <c r="A3129" s="2" t="e">
        <f>Table1[[#This Row],[Befolyt]]</f>
        <v>#VALUE!</v>
      </c>
      <c r="B3129" t="e">
        <f>Table1[[#This Row],[ÜK]]</f>
        <v>#VALUE!</v>
      </c>
      <c r="C3129" s="3" t="e">
        <f>Table1[[#This Row],[Szla]]</f>
        <v>#VALUE!</v>
      </c>
      <c r="D3129" s="6" t="e">
        <f>Table1[[#This Row],[Kelt_hó]]</f>
        <v>#VALUE!</v>
      </c>
      <c r="E3129" t="e">
        <f>Table1[[#This Row],[Vevő]]</f>
        <v>#VALUE!</v>
      </c>
      <c r="F3129" t="e">
        <f>Table1[[#This Row],[Termékkör]]</f>
        <v>#VALUE!</v>
      </c>
      <c r="G3129" s="4" t="e">
        <f>Table1[[#This Row],[SzumElad]]</f>
        <v>#VALUE!</v>
      </c>
      <c r="H3129" s="7" t="e">
        <f>Table1[[#This Row],[Jut_%]]</f>
        <v>#VALUE!</v>
      </c>
      <c r="I3129" s="4" t="e">
        <f>Table1[[#This Row],[Jut]]</f>
        <v>#VALUE!</v>
      </c>
      <c r="J3129" s="4" t="e">
        <f>Table1[[#This Row],[Column1]]</f>
        <v>#VALUE!</v>
      </c>
    </row>
    <row r="3130" spans="1:10" hidden="1" x14ac:dyDescent="0.3">
      <c r="A3130" s="2" t="e">
        <f>Table1[[#This Row],[Befolyt]]</f>
        <v>#VALUE!</v>
      </c>
      <c r="B3130" t="e">
        <f>Table1[[#This Row],[ÜK]]</f>
        <v>#VALUE!</v>
      </c>
      <c r="C3130" s="3" t="e">
        <f>Table1[[#This Row],[Szla]]</f>
        <v>#VALUE!</v>
      </c>
      <c r="D3130" s="6" t="e">
        <f>Table1[[#This Row],[Kelt_hó]]</f>
        <v>#VALUE!</v>
      </c>
      <c r="E3130" t="e">
        <f>Table1[[#This Row],[Vevő]]</f>
        <v>#VALUE!</v>
      </c>
      <c r="F3130" t="e">
        <f>Table1[[#This Row],[Termékkör]]</f>
        <v>#VALUE!</v>
      </c>
      <c r="G3130" s="4" t="e">
        <f>Table1[[#This Row],[SzumElad]]</f>
        <v>#VALUE!</v>
      </c>
      <c r="H3130" s="7" t="e">
        <f>Table1[[#This Row],[Jut_%]]</f>
        <v>#VALUE!</v>
      </c>
      <c r="I3130" s="4" t="e">
        <f>Table1[[#This Row],[Jut]]</f>
        <v>#VALUE!</v>
      </c>
      <c r="J3130" s="4" t="e">
        <f>Table1[[#This Row],[Column1]]</f>
        <v>#VALUE!</v>
      </c>
    </row>
    <row r="3131" spans="1:10" hidden="1" x14ac:dyDescent="0.3">
      <c r="A3131" s="2" t="e">
        <f>Table1[[#This Row],[Befolyt]]</f>
        <v>#VALUE!</v>
      </c>
      <c r="B3131" t="e">
        <f>Table1[[#This Row],[ÜK]]</f>
        <v>#VALUE!</v>
      </c>
      <c r="C3131" s="3" t="e">
        <f>Table1[[#This Row],[Szla]]</f>
        <v>#VALUE!</v>
      </c>
      <c r="D3131" s="6" t="e">
        <f>Table1[[#This Row],[Kelt_hó]]</f>
        <v>#VALUE!</v>
      </c>
      <c r="E3131" t="e">
        <f>Table1[[#This Row],[Vevő]]</f>
        <v>#VALUE!</v>
      </c>
      <c r="F3131" t="e">
        <f>Table1[[#This Row],[Termékkör]]</f>
        <v>#VALUE!</v>
      </c>
      <c r="G3131" s="4" t="e">
        <f>Table1[[#This Row],[SzumElad]]</f>
        <v>#VALUE!</v>
      </c>
      <c r="H3131" s="7" t="e">
        <f>Table1[[#This Row],[Jut_%]]</f>
        <v>#VALUE!</v>
      </c>
      <c r="I3131" s="4" t="e">
        <f>Table1[[#This Row],[Jut]]</f>
        <v>#VALUE!</v>
      </c>
      <c r="J3131" s="4" t="e">
        <f>Table1[[#This Row],[Column1]]</f>
        <v>#VALUE!</v>
      </c>
    </row>
    <row r="3132" spans="1:10" hidden="1" x14ac:dyDescent="0.3">
      <c r="A3132" s="2" t="e">
        <f>Table1[[#This Row],[Befolyt]]</f>
        <v>#VALUE!</v>
      </c>
      <c r="B3132" t="e">
        <f>Table1[[#This Row],[ÜK]]</f>
        <v>#VALUE!</v>
      </c>
      <c r="C3132" s="3" t="e">
        <f>Table1[[#This Row],[Szla]]</f>
        <v>#VALUE!</v>
      </c>
      <c r="D3132" s="6" t="e">
        <f>Table1[[#This Row],[Kelt_hó]]</f>
        <v>#VALUE!</v>
      </c>
      <c r="E3132" t="e">
        <f>Table1[[#This Row],[Vevő]]</f>
        <v>#VALUE!</v>
      </c>
      <c r="F3132" t="e">
        <f>Table1[[#This Row],[Termékkör]]</f>
        <v>#VALUE!</v>
      </c>
      <c r="G3132" s="4" t="e">
        <f>Table1[[#This Row],[SzumElad]]</f>
        <v>#VALUE!</v>
      </c>
      <c r="H3132" s="7" t="e">
        <f>Table1[[#This Row],[Jut_%]]</f>
        <v>#VALUE!</v>
      </c>
      <c r="I3132" s="4" t="e">
        <f>Table1[[#This Row],[Jut]]</f>
        <v>#VALUE!</v>
      </c>
      <c r="J3132" s="4" t="e">
        <f>Table1[[#This Row],[Column1]]</f>
        <v>#VALUE!</v>
      </c>
    </row>
    <row r="3133" spans="1:10" hidden="1" x14ac:dyDescent="0.3">
      <c r="A3133" s="2" t="e">
        <f>Table1[[#This Row],[Befolyt]]</f>
        <v>#VALUE!</v>
      </c>
      <c r="B3133" t="e">
        <f>Table1[[#This Row],[ÜK]]</f>
        <v>#VALUE!</v>
      </c>
      <c r="C3133" s="3" t="e">
        <f>Table1[[#This Row],[Szla]]</f>
        <v>#VALUE!</v>
      </c>
      <c r="D3133" s="6" t="e">
        <f>Table1[[#This Row],[Kelt_hó]]</f>
        <v>#VALUE!</v>
      </c>
      <c r="E3133" t="e">
        <f>Table1[[#This Row],[Vevő]]</f>
        <v>#VALUE!</v>
      </c>
      <c r="F3133" t="e">
        <f>Table1[[#This Row],[Termékkör]]</f>
        <v>#VALUE!</v>
      </c>
      <c r="G3133" s="4" t="e">
        <f>Table1[[#This Row],[SzumElad]]</f>
        <v>#VALUE!</v>
      </c>
      <c r="H3133" s="7" t="e">
        <f>Table1[[#This Row],[Jut_%]]</f>
        <v>#VALUE!</v>
      </c>
      <c r="I3133" s="4" t="e">
        <f>Table1[[#This Row],[Jut]]</f>
        <v>#VALUE!</v>
      </c>
      <c r="J3133" s="4" t="e">
        <f>Table1[[#This Row],[Column1]]</f>
        <v>#VALUE!</v>
      </c>
    </row>
    <row r="3134" spans="1:10" hidden="1" x14ac:dyDescent="0.3">
      <c r="A3134" s="2" t="e">
        <f>Table1[[#This Row],[Befolyt]]</f>
        <v>#VALUE!</v>
      </c>
      <c r="B3134" t="e">
        <f>Table1[[#This Row],[ÜK]]</f>
        <v>#VALUE!</v>
      </c>
      <c r="C3134" s="3" t="e">
        <f>Table1[[#This Row],[Szla]]</f>
        <v>#VALUE!</v>
      </c>
      <c r="D3134" s="6" t="e">
        <f>Table1[[#This Row],[Kelt_hó]]</f>
        <v>#VALUE!</v>
      </c>
      <c r="E3134" t="e">
        <f>Table1[[#This Row],[Vevő]]</f>
        <v>#VALUE!</v>
      </c>
      <c r="F3134" t="e">
        <f>Table1[[#This Row],[Termékkör]]</f>
        <v>#VALUE!</v>
      </c>
      <c r="G3134" s="4" t="e">
        <f>Table1[[#This Row],[SzumElad]]</f>
        <v>#VALUE!</v>
      </c>
      <c r="H3134" s="7" t="e">
        <f>Table1[[#This Row],[Jut_%]]</f>
        <v>#VALUE!</v>
      </c>
      <c r="I3134" s="4" t="e">
        <f>Table1[[#This Row],[Jut]]</f>
        <v>#VALUE!</v>
      </c>
      <c r="J3134" s="4" t="e">
        <f>Table1[[#This Row],[Column1]]</f>
        <v>#VALUE!</v>
      </c>
    </row>
    <row r="3135" spans="1:10" hidden="1" x14ac:dyDescent="0.3">
      <c r="A3135" s="2" t="e">
        <f>Table1[[#This Row],[Befolyt]]</f>
        <v>#VALUE!</v>
      </c>
      <c r="B3135" t="e">
        <f>Table1[[#This Row],[ÜK]]</f>
        <v>#VALUE!</v>
      </c>
      <c r="C3135" s="3" t="e">
        <f>Table1[[#This Row],[Szla]]</f>
        <v>#VALUE!</v>
      </c>
      <c r="D3135" s="6" t="e">
        <f>Table1[[#This Row],[Kelt_hó]]</f>
        <v>#VALUE!</v>
      </c>
      <c r="E3135" t="e">
        <f>Table1[[#This Row],[Vevő]]</f>
        <v>#VALUE!</v>
      </c>
      <c r="F3135" t="e">
        <f>Table1[[#This Row],[Termékkör]]</f>
        <v>#VALUE!</v>
      </c>
      <c r="G3135" s="4" t="e">
        <f>Table1[[#This Row],[SzumElad]]</f>
        <v>#VALUE!</v>
      </c>
      <c r="H3135" s="7" t="e">
        <f>Table1[[#This Row],[Jut_%]]</f>
        <v>#VALUE!</v>
      </c>
      <c r="I3135" s="4" t="e">
        <f>Table1[[#This Row],[Jut]]</f>
        <v>#VALUE!</v>
      </c>
      <c r="J3135" s="4" t="e">
        <f>Table1[[#This Row],[Column1]]</f>
        <v>#VALUE!</v>
      </c>
    </row>
    <row r="3136" spans="1:10" hidden="1" x14ac:dyDescent="0.3">
      <c r="A3136" s="2" t="e">
        <f>Table1[[#This Row],[Befolyt]]</f>
        <v>#VALUE!</v>
      </c>
      <c r="B3136" t="e">
        <f>Table1[[#This Row],[ÜK]]</f>
        <v>#VALUE!</v>
      </c>
      <c r="C3136" s="3" t="e">
        <f>Table1[[#This Row],[Szla]]</f>
        <v>#VALUE!</v>
      </c>
      <c r="D3136" s="6" t="e">
        <f>Table1[[#This Row],[Kelt_hó]]</f>
        <v>#VALUE!</v>
      </c>
      <c r="E3136" t="e">
        <f>Table1[[#This Row],[Vevő]]</f>
        <v>#VALUE!</v>
      </c>
      <c r="F3136" t="e">
        <f>Table1[[#This Row],[Termékkör]]</f>
        <v>#VALUE!</v>
      </c>
      <c r="G3136" s="4" t="e">
        <f>Table1[[#This Row],[SzumElad]]</f>
        <v>#VALUE!</v>
      </c>
      <c r="H3136" s="7" t="e">
        <f>Table1[[#This Row],[Jut_%]]</f>
        <v>#VALUE!</v>
      </c>
      <c r="I3136" s="4" t="e">
        <f>Table1[[#This Row],[Jut]]</f>
        <v>#VALUE!</v>
      </c>
      <c r="J3136" s="4" t="e">
        <f>Table1[[#This Row],[Column1]]</f>
        <v>#VALUE!</v>
      </c>
    </row>
    <row r="3137" spans="1:10" hidden="1" x14ac:dyDescent="0.3">
      <c r="A3137" s="2" t="e">
        <f>Table1[[#This Row],[Befolyt]]</f>
        <v>#VALUE!</v>
      </c>
      <c r="B3137" t="e">
        <f>Table1[[#This Row],[ÜK]]</f>
        <v>#VALUE!</v>
      </c>
      <c r="C3137" s="3" t="e">
        <f>Table1[[#This Row],[Szla]]</f>
        <v>#VALUE!</v>
      </c>
      <c r="D3137" s="6" t="e">
        <f>Table1[[#This Row],[Kelt_hó]]</f>
        <v>#VALUE!</v>
      </c>
      <c r="E3137" t="e">
        <f>Table1[[#This Row],[Vevő]]</f>
        <v>#VALUE!</v>
      </c>
      <c r="F3137" t="e">
        <f>Table1[[#This Row],[Termékkör]]</f>
        <v>#VALUE!</v>
      </c>
      <c r="G3137" s="4" t="e">
        <f>Table1[[#This Row],[SzumElad]]</f>
        <v>#VALUE!</v>
      </c>
      <c r="H3137" s="7" t="e">
        <f>Table1[[#This Row],[Jut_%]]</f>
        <v>#VALUE!</v>
      </c>
      <c r="I3137" s="4" t="e">
        <f>Table1[[#This Row],[Jut]]</f>
        <v>#VALUE!</v>
      </c>
      <c r="J3137" s="4" t="e">
        <f>Table1[[#This Row],[Column1]]</f>
        <v>#VALUE!</v>
      </c>
    </row>
    <row r="3138" spans="1:10" hidden="1" x14ac:dyDescent="0.3">
      <c r="A3138" s="2" t="e">
        <f>Table1[[#This Row],[Befolyt]]</f>
        <v>#VALUE!</v>
      </c>
      <c r="B3138" t="e">
        <f>Table1[[#This Row],[ÜK]]</f>
        <v>#VALUE!</v>
      </c>
      <c r="C3138" s="3" t="e">
        <f>Table1[[#This Row],[Szla]]</f>
        <v>#VALUE!</v>
      </c>
      <c r="D3138" s="6" t="e">
        <f>Table1[[#This Row],[Kelt_hó]]</f>
        <v>#VALUE!</v>
      </c>
      <c r="E3138" t="e">
        <f>Table1[[#This Row],[Vevő]]</f>
        <v>#VALUE!</v>
      </c>
      <c r="F3138" t="e">
        <f>Table1[[#This Row],[Termékkör]]</f>
        <v>#VALUE!</v>
      </c>
      <c r="G3138" s="4" t="e">
        <f>Table1[[#This Row],[SzumElad]]</f>
        <v>#VALUE!</v>
      </c>
      <c r="H3138" s="7" t="e">
        <f>Table1[[#This Row],[Jut_%]]</f>
        <v>#VALUE!</v>
      </c>
      <c r="I3138" s="4" t="e">
        <f>Table1[[#This Row],[Jut]]</f>
        <v>#VALUE!</v>
      </c>
      <c r="J3138" s="4" t="e">
        <f>Table1[[#This Row],[Column1]]</f>
        <v>#VALUE!</v>
      </c>
    </row>
    <row r="3139" spans="1:10" hidden="1" x14ac:dyDescent="0.3">
      <c r="A3139" s="2" t="e">
        <f>Table1[[#This Row],[Befolyt]]</f>
        <v>#VALUE!</v>
      </c>
      <c r="B3139" t="e">
        <f>Table1[[#This Row],[ÜK]]</f>
        <v>#VALUE!</v>
      </c>
      <c r="C3139" s="3" t="e">
        <f>Table1[[#This Row],[Szla]]</f>
        <v>#VALUE!</v>
      </c>
      <c r="D3139" s="6" t="e">
        <f>Table1[[#This Row],[Kelt_hó]]</f>
        <v>#VALUE!</v>
      </c>
      <c r="E3139" t="e">
        <f>Table1[[#This Row],[Vevő]]</f>
        <v>#VALUE!</v>
      </c>
      <c r="F3139" t="e">
        <f>Table1[[#This Row],[Termékkör]]</f>
        <v>#VALUE!</v>
      </c>
      <c r="G3139" s="4" t="e">
        <f>Table1[[#This Row],[SzumElad]]</f>
        <v>#VALUE!</v>
      </c>
      <c r="H3139" s="7" t="e">
        <f>Table1[[#This Row],[Jut_%]]</f>
        <v>#VALUE!</v>
      </c>
      <c r="I3139" s="4" t="e">
        <f>Table1[[#This Row],[Jut]]</f>
        <v>#VALUE!</v>
      </c>
      <c r="J3139" s="4" t="e">
        <f>Table1[[#This Row],[Column1]]</f>
        <v>#VALUE!</v>
      </c>
    </row>
    <row r="3140" spans="1:10" hidden="1" x14ac:dyDescent="0.3">
      <c r="A3140" s="2" t="e">
        <f>Table1[[#This Row],[Befolyt]]</f>
        <v>#VALUE!</v>
      </c>
      <c r="B3140" t="e">
        <f>Table1[[#This Row],[ÜK]]</f>
        <v>#VALUE!</v>
      </c>
      <c r="C3140" s="3" t="e">
        <f>Table1[[#This Row],[Szla]]</f>
        <v>#VALUE!</v>
      </c>
      <c r="D3140" s="6" t="e">
        <f>Table1[[#This Row],[Kelt_hó]]</f>
        <v>#VALUE!</v>
      </c>
      <c r="E3140" t="e">
        <f>Table1[[#This Row],[Vevő]]</f>
        <v>#VALUE!</v>
      </c>
      <c r="F3140" t="e">
        <f>Table1[[#This Row],[Termékkör]]</f>
        <v>#VALUE!</v>
      </c>
      <c r="G3140" s="4" t="e">
        <f>Table1[[#This Row],[SzumElad]]</f>
        <v>#VALUE!</v>
      </c>
      <c r="H3140" s="7" t="e">
        <f>Table1[[#This Row],[Jut_%]]</f>
        <v>#VALUE!</v>
      </c>
      <c r="I3140" s="4" t="e">
        <f>Table1[[#This Row],[Jut]]</f>
        <v>#VALUE!</v>
      </c>
      <c r="J3140" s="4" t="e">
        <f>Table1[[#This Row],[Column1]]</f>
        <v>#VALUE!</v>
      </c>
    </row>
    <row r="3141" spans="1:10" hidden="1" x14ac:dyDescent="0.3">
      <c r="A3141" s="2" t="e">
        <f>Table1[[#This Row],[Befolyt]]</f>
        <v>#VALUE!</v>
      </c>
      <c r="B3141" t="e">
        <f>Table1[[#This Row],[ÜK]]</f>
        <v>#VALUE!</v>
      </c>
      <c r="C3141" s="3" t="e">
        <f>Table1[[#This Row],[Szla]]</f>
        <v>#VALUE!</v>
      </c>
      <c r="D3141" s="6" t="e">
        <f>Table1[[#This Row],[Kelt_hó]]</f>
        <v>#VALUE!</v>
      </c>
      <c r="E3141" t="e">
        <f>Table1[[#This Row],[Vevő]]</f>
        <v>#VALUE!</v>
      </c>
      <c r="F3141" t="e">
        <f>Table1[[#This Row],[Termékkör]]</f>
        <v>#VALUE!</v>
      </c>
      <c r="G3141" s="4" t="e">
        <f>Table1[[#This Row],[SzumElad]]</f>
        <v>#VALUE!</v>
      </c>
      <c r="H3141" s="7" t="e">
        <f>Table1[[#This Row],[Jut_%]]</f>
        <v>#VALUE!</v>
      </c>
      <c r="I3141" s="4" t="e">
        <f>Table1[[#This Row],[Jut]]</f>
        <v>#VALUE!</v>
      </c>
      <c r="J3141" s="4" t="e">
        <f>Table1[[#This Row],[Column1]]</f>
        <v>#VALUE!</v>
      </c>
    </row>
    <row r="3142" spans="1:10" hidden="1" x14ac:dyDescent="0.3">
      <c r="A3142" s="2" t="e">
        <f>Table1[[#This Row],[Befolyt]]</f>
        <v>#VALUE!</v>
      </c>
      <c r="B3142" t="e">
        <f>Table1[[#This Row],[ÜK]]</f>
        <v>#VALUE!</v>
      </c>
      <c r="C3142" s="3" t="e">
        <f>Table1[[#This Row],[Szla]]</f>
        <v>#VALUE!</v>
      </c>
      <c r="D3142" s="6" t="e">
        <f>Table1[[#This Row],[Kelt_hó]]</f>
        <v>#VALUE!</v>
      </c>
      <c r="E3142" t="e">
        <f>Table1[[#This Row],[Vevő]]</f>
        <v>#VALUE!</v>
      </c>
      <c r="F3142" t="e">
        <f>Table1[[#This Row],[Termékkör]]</f>
        <v>#VALUE!</v>
      </c>
      <c r="G3142" s="4" t="e">
        <f>Table1[[#This Row],[SzumElad]]</f>
        <v>#VALUE!</v>
      </c>
      <c r="H3142" s="7" t="e">
        <f>Table1[[#This Row],[Jut_%]]</f>
        <v>#VALUE!</v>
      </c>
      <c r="I3142" s="4" t="e">
        <f>Table1[[#This Row],[Jut]]</f>
        <v>#VALUE!</v>
      </c>
      <c r="J3142" s="4" t="e">
        <f>Table1[[#This Row],[Column1]]</f>
        <v>#VALUE!</v>
      </c>
    </row>
    <row r="3143" spans="1:10" hidden="1" x14ac:dyDescent="0.3">
      <c r="A3143" s="2" t="e">
        <f>Table1[[#This Row],[Befolyt]]</f>
        <v>#VALUE!</v>
      </c>
      <c r="B3143" t="e">
        <f>Table1[[#This Row],[ÜK]]</f>
        <v>#VALUE!</v>
      </c>
      <c r="C3143" s="3" t="e">
        <f>Table1[[#This Row],[Szla]]</f>
        <v>#VALUE!</v>
      </c>
      <c r="D3143" s="6" t="e">
        <f>Table1[[#This Row],[Kelt_hó]]</f>
        <v>#VALUE!</v>
      </c>
      <c r="E3143" t="e">
        <f>Table1[[#This Row],[Vevő]]</f>
        <v>#VALUE!</v>
      </c>
      <c r="F3143" t="e">
        <f>Table1[[#This Row],[Termékkör]]</f>
        <v>#VALUE!</v>
      </c>
      <c r="G3143" s="4" t="e">
        <f>Table1[[#This Row],[SzumElad]]</f>
        <v>#VALUE!</v>
      </c>
      <c r="H3143" s="7" t="e">
        <f>Table1[[#This Row],[Jut_%]]</f>
        <v>#VALUE!</v>
      </c>
      <c r="I3143" s="4" t="e">
        <f>Table1[[#This Row],[Jut]]</f>
        <v>#VALUE!</v>
      </c>
      <c r="J3143" s="4" t="e">
        <f>Table1[[#This Row],[Column1]]</f>
        <v>#VALUE!</v>
      </c>
    </row>
    <row r="3144" spans="1:10" hidden="1" x14ac:dyDescent="0.3">
      <c r="A3144" s="2" t="e">
        <f>Table1[[#This Row],[Befolyt]]</f>
        <v>#VALUE!</v>
      </c>
      <c r="B3144" t="e">
        <f>Table1[[#This Row],[ÜK]]</f>
        <v>#VALUE!</v>
      </c>
      <c r="C3144" s="3" t="e">
        <f>Table1[[#This Row],[Szla]]</f>
        <v>#VALUE!</v>
      </c>
      <c r="D3144" s="6" t="e">
        <f>Table1[[#This Row],[Kelt_hó]]</f>
        <v>#VALUE!</v>
      </c>
      <c r="E3144" t="e">
        <f>Table1[[#This Row],[Vevő]]</f>
        <v>#VALUE!</v>
      </c>
      <c r="F3144" t="e">
        <f>Table1[[#This Row],[Termékkör]]</f>
        <v>#VALUE!</v>
      </c>
      <c r="G3144" s="4" t="e">
        <f>Table1[[#This Row],[SzumElad]]</f>
        <v>#VALUE!</v>
      </c>
      <c r="H3144" s="7" t="e">
        <f>Table1[[#This Row],[Jut_%]]</f>
        <v>#VALUE!</v>
      </c>
      <c r="I3144" s="4" t="e">
        <f>Table1[[#This Row],[Jut]]</f>
        <v>#VALUE!</v>
      </c>
      <c r="J3144" s="4" t="e">
        <f>Table1[[#This Row],[Column1]]</f>
        <v>#VALUE!</v>
      </c>
    </row>
    <row r="3145" spans="1:10" hidden="1" x14ac:dyDescent="0.3">
      <c r="A3145" s="2" t="e">
        <f>Table1[[#This Row],[Befolyt]]</f>
        <v>#VALUE!</v>
      </c>
      <c r="B3145" t="e">
        <f>Table1[[#This Row],[ÜK]]</f>
        <v>#VALUE!</v>
      </c>
      <c r="C3145" s="3" t="e">
        <f>Table1[[#This Row],[Szla]]</f>
        <v>#VALUE!</v>
      </c>
      <c r="D3145" s="6" t="e">
        <f>Table1[[#This Row],[Kelt_hó]]</f>
        <v>#VALUE!</v>
      </c>
      <c r="E3145" t="e">
        <f>Table1[[#This Row],[Vevő]]</f>
        <v>#VALUE!</v>
      </c>
      <c r="F3145" t="e">
        <f>Table1[[#This Row],[Termékkör]]</f>
        <v>#VALUE!</v>
      </c>
      <c r="G3145" s="4" t="e">
        <f>Table1[[#This Row],[SzumElad]]</f>
        <v>#VALUE!</v>
      </c>
      <c r="H3145" s="7" t="e">
        <f>Table1[[#This Row],[Jut_%]]</f>
        <v>#VALUE!</v>
      </c>
      <c r="I3145" s="4" t="e">
        <f>Table1[[#This Row],[Jut]]</f>
        <v>#VALUE!</v>
      </c>
      <c r="J3145" s="4" t="e">
        <f>Table1[[#This Row],[Column1]]</f>
        <v>#VALUE!</v>
      </c>
    </row>
    <row r="3146" spans="1:10" hidden="1" x14ac:dyDescent="0.3">
      <c r="A3146" s="2" t="e">
        <f>Table1[[#This Row],[Befolyt]]</f>
        <v>#VALUE!</v>
      </c>
      <c r="B3146" t="e">
        <f>Table1[[#This Row],[ÜK]]</f>
        <v>#VALUE!</v>
      </c>
      <c r="C3146" s="3" t="e">
        <f>Table1[[#This Row],[Szla]]</f>
        <v>#VALUE!</v>
      </c>
      <c r="D3146" s="6" t="e">
        <f>Table1[[#This Row],[Kelt_hó]]</f>
        <v>#VALUE!</v>
      </c>
      <c r="E3146" t="e">
        <f>Table1[[#This Row],[Vevő]]</f>
        <v>#VALUE!</v>
      </c>
      <c r="F3146" t="e">
        <f>Table1[[#This Row],[Termékkör]]</f>
        <v>#VALUE!</v>
      </c>
      <c r="G3146" s="4" t="e">
        <f>Table1[[#This Row],[SzumElad]]</f>
        <v>#VALUE!</v>
      </c>
      <c r="H3146" s="7" t="e">
        <f>Table1[[#This Row],[Jut_%]]</f>
        <v>#VALUE!</v>
      </c>
      <c r="I3146" s="4" t="e">
        <f>Table1[[#This Row],[Jut]]</f>
        <v>#VALUE!</v>
      </c>
      <c r="J3146" s="4" t="e">
        <f>Table1[[#This Row],[Column1]]</f>
        <v>#VALUE!</v>
      </c>
    </row>
    <row r="3147" spans="1:10" hidden="1" x14ac:dyDescent="0.3">
      <c r="A3147" s="2" t="e">
        <f>Table1[[#This Row],[Befolyt]]</f>
        <v>#VALUE!</v>
      </c>
      <c r="B3147" t="e">
        <f>Table1[[#This Row],[ÜK]]</f>
        <v>#VALUE!</v>
      </c>
      <c r="C3147" s="3" t="e">
        <f>Table1[[#This Row],[Szla]]</f>
        <v>#VALUE!</v>
      </c>
      <c r="D3147" s="6" t="e">
        <f>Table1[[#This Row],[Kelt_hó]]</f>
        <v>#VALUE!</v>
      </c>
      <c r="E3147" t="e">
        <f>Table1[[#This Row],[Vevő]]</f>
        <v>#VALUE!</v>
      </c>
      <c r="F3147" t="e">
        <f>Table1[[#This Row],[Termékkör]]</f>
        <v>#VALUE!</v>
      </c>
      <c r="G3147" s="4" t="e">
        <f>Table1[[#This Row],[SzumElad]]</f>
        <v>#VALUE!</v>
      </c>
      <c r="H3147" s="7" t="e">
        <f>Table1[[#This Row],[Jut_%]]</f>
        <v>#VALUE!</v>
      </c>
      <c r="I3147" s="4" t="e">
        <f>Table1[[#This Row],[Jut]]</f>
        <v>#VALUE!</v>
      </c>
      <c r="J3147" s="4" t="e">
        <f>Table1[[#This Row],[Column1]]</f>
        <v>#VALUE!</v>
      </c>
    </row>
    <row r="3148" spans="1:10" hidden="1" x14ac:dyDescent="0.3">
      <c r="A3148" s="2" t="e">
        <f>Table1[[#This Row],[Befolyt]]</f>
        <v>#VALUE!</v>
      </c>
      <c r="B3148" t="e">
        <f>Table1[[#This Row],[ÜK]]</f>
        <v>#VALUE!</v>
      </c>
      <c r="C3148" s="3" t="e">
        <f>Table1[[#This Row],[Szla]]</f>
        <v>#VALUE!</v>
      </c>
      <c r="D3148" s="6" t="e">
        <f>Table1[[#This Row],[Kelt_hó]]</f>
        <v>#VALUE!</v>
      </c>
      <c r="E3148" t="e">
        <f>Table1[[#This Row],[Vevő]]</f>
        <v>#VALUE!</v>
      </c>
      <c r="F3148" t="e">
        <f>Table1[[#This Row],[Termékkör]]</f>
        <v>#VALUE!</v>
      </c>
      <c r="G3148" s="4" t="e">
        <f>Table1[[#This Row],[SzumElad]]</f>
        <v>#VALUE!</v>
      </c>
      <c r="H3148" s="7" t="e">
        <f>Table1[[#This Row],[Jut_%]]</f>
        <v>#VALUE!</v>
      </c>
      <c r="I3148" s="4" t="e">
        <f>Table1[[#This Row],[Jut]]</f>
        <v>#VALUE!</v>
      </c>
      <c r="J3148" s="4" t="e">
        <f>Table1[[#This Row],[Column1]]</f>
        <v>#VALUE!</v>
      </c>
    </row>
    <row r="3149" spans="1:10" hidden="1" x14ac:dyDescent="0.3">
      <c r="A3149" s="2" t="e">
        <f>Table1[[#This Row],[Befolyt]]</f>
        <v>#VALUE!</v>
      </c>
      <c r="B3149" t="e">
        <f>Table1[[#This Row],[ÜK]]</f>
        <v>#VALUE!</v>
      </c>
      <c r="C3149" s="3" t="e">
        <f>Table1[[#This Row],[Szla]]</f>
        <v>#VALUE!</v>
      </c>
      <c r="D3149" s="6" t="e">
        <f>Table1[[#This Row],[Kelt_hó]]</f>
        <v>#VALUE!</v>
      </c>
      <c r="E3149" t="e">
        <f>Table1[[#This Row],[Vevő]]</f>
        <v>#VALUE!</v>
      </c>
      <c r="F3149" t="e">
        <f>Table1[[#This Row],[Termékkör]]</f>
        <v>#VALUE!</v>
      </c>
      <c r="G3149" s="4" t="e">
        <f>Table1[[#This Row],[SzumElad]]</f>
        <v>#VALUE!</v>
      </c>
      <c r="H3149" s="7" t="e">
        <f>Table1[[#This Row],[Jut_%]]</f>
        <v>#VALUE!</v>
      </c>
      <c r="I3149" s="4" t="e">
        <f>Table1[[#This Row],[Jut]]</f>
        <v>#VALUE!</v>
      </c>
      <c r="J3149" s="4" t="e">
        <f>Table1[[#This Row],[Column1]]</f>
        <v>#VALUE!</v>
      </c>
    </row>
    <row r="3150" spans="1:10" hidden="1" x14ac:dyDescent="0.3">
      <c r="A3150" s="2" t="e">
        <f>Table1[[#This Row],[Befolyt]]</f>
        <v>#VALUE!</v>
      </c>
      <c r="B3150" t="e">
        <f>Table1[[#This Row],[ÜK]]</f>
        <v>#VALUE!</v>
      </c>
      <c r="C3150" s="3" t="e">
        <f>Table1[[#This Row],[Szla]]</f>
        <v>#VALUE!</v>
      </c>
      <c r="D3150" s="6" t="e">
        <f>Table1[[#This Row],[Kelt_hó]]</f>
        <v>#VALUE!</v>
      </c>
      <c r="E3150" t="e">
        <f>Table1[[#This Row],[Vevő]]</f>
        <v>#VALUE!</v>
      </c>
      <c r="F3150" t="e">
        <f>Table1[[#This Row],[Termékkör]]</f>
        <v>#VALUE!</v>
      </c>
      <c r="G3150" s="4" t="e">
        <f>Table1[[#This Row],[SzumElad]]</f>
        <v>#VALUE!</v>
      </c>
      <c r="H3150" s="7" t="e">
        <f>Table1[[#This Row],[Jut_%]]</f>
        <v>#VALUE!</v>
      </c>
      <c r="I3150" s="4" t="e">
        <f>Table1[[#This Row],[Jut]]</f>
        <v>#VALUE!</v>
      </c>
      <c r="J3150" s="4" t="e">
        <f>Table1[[#This Row],[Column1]]</f>
        <v>#VALUE!</v>
      </c>
    </row>
    <row r="3151" spans="1:10" hidden="1" x14ac:dyDescent="0.3">
      <c r="A3151" s="2" t="e">
        <f>Table1[[#This Row],[Befolyt]]</f>
        <v>#VALUE!</v>
      </c>
      <c r="B3151" t="e">
        <f>Table1[[#This Row],[ÜK]]</f>
        <v>#VALUE!</v>
      </c>
      <c r="C3151" s="3" t="e">
        <f>Table1[[#This Row],[Szla]]</f>
        <v>#VALUE!</v>
      </c>
      <c r="D3151" s="6" t="e">
        <f>Table1[[#This Row],[Kelt_hó]]</f>
        <v>#VALUE!</v>
      </c>
      <c r="E3151" t="e">
        <f>Table1[[#This Row],[Vevő]]</f>
        <v>#VALUE!</v>
      </c>
      <c r="F3151" t="e">
        <f>Table1[[#This Row],[Termékkör]]</f>
        <v>#VALUE!</v>
      </c>
      <c r="G3151" s="4" t="e">
        <f>Table1[[#This Row],[SzumElad]]</f>
        <v>#VALUE!</v>
      </c>
      <c r="H3151" s="7" t="e">
        <f>Table1[[#This Row],[Jut_%]]</f>
        <v>#VALUE!</v>
      </c>
      <c r="I3151" s="4" t="e">
        <f>Table1[[#This Row],[Jut]]</f>
        <v>#VALUE!</v>
      </c>
      <c r="J3151" s="4" t="e">
        <f>Table1[[#This Row],[Column1]]</f>
        <v>#VALUE!</v>
      </c>
    </row>
    <row r="3152" spans="1:10" hidden="1" x14ac:dyDescent="0.3">
      <c r="A3152" s="2" t="e">
        <f>Table1[[#This Row],[Befolyt]]</f>
        <v>#VALUE!</v>
      </c>
      <c r="B3152" t="e">
        <f>Table1[[#This Row],[ÜK]]</f>
        <v>#VALUE!</v>
      </c>
      <c r="C3152" s="3" t="e">
        <f>Table1[[#This Row],[Szla]]</f>
        <v>#VALUE!</v>
      </c>
      <c r="D3152" s="6" t="e">
        <f>Table1[[#This Row],[Kelt_hó]]</f>
        <v>#VALUE!</v>
      </c>
      <c r="E3152" t="e">
        <f>Table1[[#This Row],[Vevő]]</f>
        <v>#VALUE!</v>
      </c>
      <c r="F3152" t="e">
        <f>Table1[[#This Row],[Termékkör]]</f>
        <v>#VALUE!</v>
      </c>
      <c r="G3152" s="4" t="e">
        <f>Table1[[#This Row],[SzumElad]]</f>
        <v>#VALUE!</v>
      </c>
      <c r="H3152" s="7" t="e">
        <f>Table1[[#This Row],[Jut_%]]</f>
        <v>#VALUE!</v>
      </c>
      <c r="I3152" s="4" t="e">
        <f>Table1[[#This Row],[Jut]]</f>
        <v>#VALUE!</v>
      </c>
      <c r="J3152" s="4" t="e">
        <f>Table1[[#This Row],[Column1]]</f>
        <v>#VALUE!</v>
      </c>
    </row>
    <row r="3153" spans="1:10" hidden="1" x14ac:dyDescent="0.3">
      <c r="A3153" s="2" t="e">
        <f>Table1[[#This Row],[Befolyt]]</f>
        <v>#VALUE!</v>
      </c>
      <c r="B3153" t="e">
        <f>Table1[[#This Row],[ÜK]]</f>
        <v>#VALUE!</v>
      </c>
      <c r="C3153" s="3" t="e">
        <f>Table1[[#This Row],[Szla]]</f>
        <v>#VALUE!</v>
      </c>
      <c r="D3153" s="6" t="e">
        <f>Table1[[#This Row],[Kelt_hó]]</f>
        <v>#VALUE!</v>
      </c>
      <c r="E3153" t="e">
        <f>Table1[[#This Row],[Vevő]]</f>
        <v>#VALUE!</v>
      </c>
      <c r="F3153" t="e">
        <f>Table1[[#This Row],[Termékkör]]</f>
        <v>#VALUE!</v>
      </c>
      <c r="G3153" s="4" t="e">
        <f>Table1[[#This Row],[SzumElad]]</f>
        <v>#VALUE!</v>
      </c>
      <c r="H3153" s="7" t="e">
        <f>Table1[[#This Row],[Jut_%]]</f>
        <v>#VALUE!</v>
      </c>
      <c r="I3153" s="4" t="e">
        <f>Table1[[#This Row],[Jut]]</f>
        <v>#VALUE!</v>
      </c>
      <c r="J3153" s="4" t="e">
        <f>Table1[[#This Row],[Column1]]</f>
        <v>#VALUE!</v>
      </c>
    </row>
    <row r="3154" spans="1:10" hidden="1" x14ac:dyDescent="0.3">
      <c r="A3154" s="2" t="e">
        <f>Table1[[#This Row],[Befolyt]]</f>
        <v>#VALUE!</v>
      </c>
      <c r="B3154" t="e">
        <f>Table1[[#This Row],[ÜK]]</f>
        <v>#VALUE!</v>
      </c>
      <c r="C3154" s="3" t="e">
        <f>Table1[[#This Row],[Szla]]</f>
        <v>#VALUE!</v>
      </c>
      <c r="D3154" s="6" t="e">
        <f>Table1[[#This Row],[Kelt_hó]]</f>
        <v>#VALUE!</v>
      </c>
      <c r="E3154" t="e">
        <f>Table1[[#This Row],[Vevő]]</f>
        <v>#VALUE!</v>
      </c>
      <c r="F3154" t="e">
        <f>Table1[[#This Row],[Termékkör]]</f>
        <v>#VALUE!</v>
      </c>
      <c r="G3154" s="4" t="e">
        <f>Table1[[#This Row],[SzumElad]]</f>
        <v>#VALUE!</v>
      </c>
      <c r="H3154" s="7" t="e">
        <f>Table1[[#This Row],[Jut_%]]</f>
        <v>#VALUE!</v>
      </c>
      <c r="I3154" s="4" t="e">
        <f>Table1[[#This Row],[Jut]]</f>
        <v>#VALUE!</v>
      </c>
      <c r="J3154" s="4" t="e">
        <f>Table1[[#This Row],[Column1]]</f>
        <v>#VALUE!</v>
      </c>
    </row>
    <row r="3155" spans="1:10" hidden="1" x14ac:dyDescent="0.3">
      <c r="A3155" s="2" t="e">
        <f>Table1[[#This Row],[Befolyt]]</f>
        <v>#VALUE!</v>
      </c>
      <c r="B3155" t="e">
        <f>Table1[[#This Row],[ÜK]]</f>
        <v>#VALUE!</v>
      </c>
      <c r="C3155" s="3" t="e">
        <f>Table1[[#This Row],[Szla]]</f>
        <v>#VALUE!</v>
      </c>
      <c r="D3155" s="6" t="e">
        <f>Table1[[#This Row],[Kelt_hó]]</f>
        <v>#VALUE!</v>
      </c>
      <c r="E3155" t="e">
        <f>Table1[[#This Row],[Vevő]]</f>
        <v>#VALUE!</v>
      </c>
      <c r="F3155" t="e">
        <f>Table1[[#This Row],[Termékkör]]</f>
        <v>#VALUE!</v>
      </c>
      <c r="G3155" s="4" t="e">
        <f>Table1[[#This Row],[SzumElad]]</f>
        <v>#VALUE!</v>
      </c>
      <c r="H3155" s="7" t="e">
        <f>Table1[[#This Row],[Jut_%]]</f>
        <v>#VALUE!</v>
      </c>
      <c r="I3155" s="4" t="e">
        <f>Table1[[#This Row],[Jut]]</f>
        <v>#VALUE!</v>
      </c>
      <c r="J3155" s="4" t="e">
        <f>Table1[[#This Row],[Column1]]</f>
        <v>#VALUE!</v>
      </c>
    </row>
    <row r="3156" spans="1:10" hidden="1" x14ac:dyDescent="0.3">
      <c r="A3156" s="2" t="e">
        <f>Table1[[#This Row],[Befolyt]]</f>
        <v>#VALUE!</v>
      </c>
      <c r="B3156" t="e">
        <f>Table1[[#This Row],[ÜK]]</f>
        <v>#VALUE!</v>
      </c>
      <c r="C3156" s="3" t="e">
        <f>Table1[[#This Row],[Szla]]</f>
        <v>#VALUE!</v>
      </c>
      <c r="D3156" s="6" t="e">
        <f>Table1[[#This Row],[Kelt_hó]]</f>
        <v>#VALUE!</v>
      </c>
      <c r="E3156" t="e">
        <f>Table1[[#This Row],[Vevő]]</f>
        <v>#VALUE!</v>
      </c>
      <c r="F3156" t="e">
        <f>Table1[[#This Row],[Termékkör]]</f>
        <v>#VALUE!</v>
      </c>
      <c r="G3156" s="4" t="e">
        <f>Table1[[#This Row],[SzumElad]]</f>
        <v>#VALUE!</v>
      </c>
      <c r="H3156" s="7" t="e">
        <f>Table1[[#This Row],[Jut_%]]</f>
        <v>#VALUE!</v>
      </c>
      <c r="I3156" s="4" t="e">
        <f>Table1[[#This Row],[Jut]]</f>
        <v>#VALUE!</v>
      </c>
      <c r="J3156" s="4" t="e">
        <f>Table1[[#This Row],[Column1]]</f>
        <v>#VALUE!</v>
      </c>
    </row>
    <row r="3157" spans="1:10" hidden="1" x14ac:dyDescent="0.3">
      <c r="A3157" s="2" t="e">
        <f>Table1[[#This Row],[Befolyt]]</f>
        <v>#VALUE!</v>
      </c>
      <c r="B3157" t="e">
        <f>Table1[[#This Row],[ÜK]]</f>
        <v>#VALUE!</v>
      </c>
      <c r="C3157" s="3" t="e">
        <f>Table1[[#This Row],[Szla]]</f>
        <v>#VALUE!</v>
      </c>
      <c r="D3157" s="6" t="e">
        <f>Table1[[#This Row],[Kelt_hó]]</f>
        <v>#VALUE!</v>
      </c>
      <c r="E3157" t="e">
        <f>Table1[[#This Row],[Vevő]]</f>
        <v>#VALUE!</v>
      </c>
      <c r="F3157" t="e">
        <f>Table1[[#This Row],[Termékkör]]</f>
        <v>#VALUE!</v>
      </c>
      <c r="G3157" s="4" t="e">
        <f>Table1[[#This Row],[SzumElad]]</f>
        <v>#VALUE!</v>
      </c>
      <c r="H3157" s="7" t="e">
        <f>Table1[[#This Row],[Jut_%]]</f>
        <v>#VALUE!</v>
      </c>
      <c r="I3157" s="4" t="e">
        <f>Table1[[#This Row],[Jut]]</f>
        <v>#VALUE!</v>
      </c>
      <c r="J3157" s="4" t="e">
        <f>Table1[[#This Row],[Column1]]</f>
        <v>#VALUE!</v>
      </c>
    </row>
    <row r="3158" spans="1:10" hidden="1" x14ac:dyDescent="0.3">
      <c r="A3158" s="2" t="e">
        <f>Table1[[#This Row],[Befolyt]]</f>
        <v>#VALUE!</v>
      </c>
      <c r="B3158" t="e">
        <f>Table1[[#This Row],[ÜK]]</f>
        <v>#VALUE!</v>
      </c>
      <c r="C3158" s="3" t="e">
        <f>Table1[[#This Row],[Szla]]</f>
        <v>#VALUE!</v>
      </c>
      <c r="D3158" s="6" t="e">
        <f>Table1[[#This Row],[Kelt_hó]]</f>
        <v>#VALUE!</v>
      </c>
      <c r="E3158" t="e">
        <f>Table1[[#This Row],[Vevő]]</f>
        <v>#VALUE!</v>
      </c>
      <c r="F3158" t="e">
        <f>Table1[[#This Row],[Termékkör]]</f>
        <v>#VALUE!</v>
      </c>
      <c r="G3158" s="4" t="e">
        <f>Table1[[#This Row],[SzumElad]]</f>
        <v>#VALUE!</v>
      </c>
      <c r="H3158" s="7" t="e">
        <f>Table1[[#This Row],[Jut_%]]</f>
        <v>#VALUE!</v>
      </c>
      <c r="I3158" s="4" t="e">
        <f>Table1[[#This Row],[Jut]]</f>
        <v>#VALUE!</v>
      </c>
      <c r="J3158" s="4" t="e">
        <f>Table1[[#This Row],[Column1]]</f>
        <v>#VALUE!</v>
      </c>
    </row>
    <row r="3159" spans="1:10" hidden="1" x14ac:dyDescent="0.3">
      <c r="A3159" s="2" t="e">
        <f>Table1[[#This Row],[Befolyt]]</f>
        <v>#VALUE!</v>
      </c>
      <c r="B3159" t="e">
        <f>Table1[[#This Row],[ÜK]]</f>
        <v>#VALUE!</v>
      </c>
      <c r="C3159" s="3" t="e">
        <f>Table1[[#This Row],[Szla]]</f>
        <v>#VALUE!</v>
      </c>
      <c r="D3159" s="6" t="e">
        <f>Table1[[#This Row],[Kelt_hó]]</f>
        <v>#VALUE!</v>
      </c>
      <c r="E3159" t="e">
        <f>Table1[[#This Row],[Vevő]]</f>
        <v>#VALUE!</v>
      </c>
      <c r="F3159" t="e">
        <f>Table1[[#This Row],[Termékkör]]</f>
        <v>#VALUE!</v>
      </c>
      <c r="G3159" s="4" t="e">
        <f>Table1[[#This Row],[SzumElad]]</f>
        <v>#VALUE!</v>
      </c>
      <c r="H3159" s="7" t="e">
        <f>Table1[[#This Row],[Jut_%]]</f>
        <v>#VALUE!</v>
      </c>
      <c r="I3159" s="4" t="e">
        <f>Table1[[#This Row],[Jut]]</f>
        <v>#VALUE!</v>
      </c>
      <c r="J3159" s="4" t="e">
        <f>Table1[[#This Row],[Column1]]</f>
        <v>#VALUE!</v>
      </c>
    </row>
    <row r="3160" spans="1:10" hidden="1" x14ac:dyDescent="0.3">
      <c r="A3160" s="2" t="e">
        <f>Table1[[#This Row],[Befolyt]]</f>
        <v>#VALUE!</v>
      </c>
      <c r="B3160" t="e">
        <f>Table1[[#This Row],[ÜK]]</f>
        <v>#VALUE!</v>
      </c>
      <c r="C3160" s="3" t="e">
        <f>Table1[[#This Row],[Szla]]</f>
        <v>#VALUE!</v>
      </c>
      <c r="D3160" s="6" t="e">
        <f>Table1[[#This Row],[Kelt_hó]]</f>
        <v>#VALUE!</v>
      </c>
      <c r="E3160" t="e">
        <f>Table1[[#This Row],[Vevő]]</f>
        <v>#VALUE!</v>
      </c>
      <c r="F3160" t="e">
        <f>Table1[[#This Row],[Termékkör]]</f>
        <v>#VALUE!</v>
      </c>
      <c r="G3160" s="4" t="e">
        <f>Table1[[#This Row],[SzumElad]]</f>
        <v>#VALUE!</v>
      </c>
      <c r="H3160" s="7" t="e">
        <f>Table1[[#This Row],[Jut_%]]</f>
        <v>#VALUE!</v>
      </c>
      <c r="I3160" s="4" t="e">
        <f>Table1[[#This Row],[Jut]]</f>
        <v>#VALUE!</v>
      </c>
      <c r="J3160" s="4" t="e">
        <f>Table1[[#This Row],[Column1]]</f>
        <v>#VALUE!</v>
      </c>
    </row>
    <row r="3161" spans="1:10" hidden="1" x14ac:dyDescent="0.3">
      <c r="A3161" s="2" t="e">
        <f>Table1[[#This Row],[Befolyt]]</f>
        <v>#VALUE!</v>
      </c>
      <c r="B3161" t="e">
        <f>Table1[[#This Row],[ÜK]]</f>
        <v>#VALUE!</v>
      </c>
      <c r="C3161" s="3" t="e">
        <f>Table1[[#This Row],[Szla]]</f>
        <v>#VALUE!</v>
      </c>
      <c r="D3161" s="6" t="e">
        <f>Table1[[#This Row],[Kelt_hó]]</f>
        <v>#VALUE!</v>
      </c>
      <c r="E3161" t="e">
        <f>Table1[[#This Row],[Vevő]]</f>
        <v>#VALUE!</v>
      </c>
      <c r="F3161" t="e">
        <f>Table1[[#This Row],[Termékkör]]</f>
        <v>#VALUE!</v>
      </c>
      <c r="G3161" s="4" t="e">
        <f>Table1[[#This Row],[SzumElad]]</f>
        <v>#VALUE!</v>
      </c>
      <c r="H3161" s="7" t="e">
        <f>Table1[[#This Row],[Jut_%]]</f>
        <v>#VALUE!</v>
      </c>
      <c r="I3161" s="4" t="e">
        <f>Table1[[#This Row],[Jut]]</f>
        <v>#VALUE!</v>
      </c>
      <c r="J3161" s="4" t="e">
        <f>Table1[[#This Row],[Column1]]</f>
        <v>#VALUE!</v>
      </c>
    </row>
    <row r="3162" spans="1:10" hidden="1" x14ac:dyDescent="0.3">
      <c r="A3162" s="2" t="e">
        <f>Table1[[#This Row],[Befolyt]]</f>
        <v>#VALUE!</v>
      </c>
      <c r="B3162" t="e">
        <f>Table1[[#This Row],[ÜK]]</f>
        <v>#VALUE!</v>
      </c>
      <c r="C3162" s="3" t="e">
        <f>Table1[[#This Row],[Szla]]</f>
        <v>#VALUE!</v>
      </c>
      <c r="D3162" s="6" t="e">
        <f>Table1[[#This Row],[Kelt_hó]]</f>
        <v>#VALUE!</v>
      </c>
      <c r="E3162" t="e">
        <f>Table1[[#This Row],[Vevő]]</f>
        <v>#VALUE!</v>
      </c>
      <c r="F3162" t="e">
        <f>Table1[[#This Row],[Termékkör]]</f>
        <v>#VALUE!</v>
      </c>
      <c r="G3162" s="4" t="e">
        <f>Table1[[#This Row],[SzumElad]]</f>
        <v>#VALUE!</v>
      </c>
      <c r="H3162" s="7" t="e">
        <f>Table1[[#This Row],[Jut_%]]</f>
        <v>#VALUE!</v>
      </c>
      <c r="I3162" s="4" t="e">
        <f>Table1[[#This Row],[Jut]]</f>
        <v>#VALUE!</v>
      </c>
      <c r="J3162" s="4" t="e">
        <f>Table1[[#This Row],[Column1]]</f>
        <v>#VALUE!</v>
      </c>
    </row>
    <row r="3163" spans="1:10" hidden="1" x14ac:dyDescent="0.3">
      <c r="A3163" s="2" t="e">
        <f>Table1[[#This Row],[Befolyt]]</f>
        <v>#VALUE!</v>
      </c>
      <c r="B3163" t="e">
        <f>Table1[[#This Row],[ÜK]]</f>
        <v>#VALUE!</v>
      </c>
      <c r="C3163" s="3" t="e">
        <f>Table1[[#This Row],[Szla]]</f>
        <v>#VALUE!</v>
      </c>
      <c r="D3163" s="6" t="e">
        <f>Table1[[#This Row],[Kelt_hó]]</f>
        <v>#VALUE!</v>
      </c>
      <c r="E3163" t="e">
        <f>Table1[[#This Row],[Vevő]]</f>
        <v>#VALUE!</v>
      </c>
      <c r="F3163" t="e">
        <f>Table1[[#This Row],[Termékkör]]</f>
        <v>#VALUE!</v>
      </c>
      <c r="G3163" s="4" t="e">
        <f>Table1[[#This Row],[SzumElad]]</f>
        <v>#VALUE!</v>
      </c>
      <c r="H3163" s="7" t="e">
        <f>Table1[[#This Row],[Jut_%]]</f>
        <v>#VALUE!</v>
      </c>
      <c r="I3163" s="4" t="e">
        <f>Table1[[#This Row],[Jut]]</f>
        <v>#VALUE!</v>
      </c>
      <c r="J3163" s="4" t="e">
        <f>Table1[[#This Row],[Column1]]</f>
        <v>#VALUE!</v>
      </c>
    </row>
    <row r="3164" spans="1:10" hidden="1" x14ac:dyDescent="0.3">
      <c r="A3164" s="2" t="e">
        <f>Table1[[#This Row],[Befolyt]]</f>
        <v>#VALUE!</v>
      </c>
      <c r="B3164" t="e">
        <f>Table1[[#This Row],[ÜK]]</f>
        <v>#VALUE!</v>
      </c>
      <c r="C3164" s="3" t="e">
        <f>Table1[[#This Row],[Szla]]</f>
        <v>#VALUE!</v>
      </c>
      <c r="D3164" s="6" t="e">
        <f>Table1[[#This Row],[Kelt_hó]]</f>
        <v>#VALUE!</v>
      </c>
      <c r="E3164" t="e">
        <f>Table1[[#This Row],[Vevő]]</f>
        <v>#VALUE!</v>
      </c>
      <c r="F3164" t="e">
        <f>Table1[[#This Row],[Termékkör]]</f>
        <v>#VALUE!</v>
      </c>
      <c r="G3164" s="4" t="e">
        <f>Table1[[#This Row],[SzumElad]]</f>
        <v>#VALUE!</v>
      </c>
      <c r="H3164" s="7" t="e">
        <f>Table1[[#This Row],[Jut_%]]</f>
        <v>#VALUE!</v>
      </c>
      <c r="I3164" s="4" t="e">
        <f>Table1[[#This Row],[Jut]]</f>
        <v>#VALUE!</v>
      </c>
      <c r="J3164" s="4" t="e">
        <f>Table1[[#This Row],[Column1]]</f>
        <v>#VALUE!</v>
      </c>
    </row>
    <row r="3165" spans="1:10" hidden="1" x14ac:dyDescent="0.3">
      <c r="A3165" s="2" t="e">
        <f>Table1[[#This Row],[Befolyt]]</f>
        <v>#VALUE!</v>
      </c>
      <c r="B3165" t="e">
        <f>Table1[[#This Row],[ÜK]]</f>
        <v>#VALUE!</v>
      </c>
      <c r="C3165" s="3" t="e">
        <f>Table1[[#This Row],[Szla]]</f>
        <v>#VALUE!</v>
      </c>
      <c r="D3165" s="6" t="e">
        <f>Table1[[#This Row],[Kelt_hó]]</f>
        <v>#VALUE!</v>
      </c>
      <c r="E3165" t="e">
        <f>Table1[[#This Row],[Vevő]]</f>
        <v>#VALUE!</v>
      </c>
      <c r="F3165" t="e">
        <f>Table1[[#This Row],[Termékkör]]</f>
        <v>#VALUE!</v>
      </c>
      <c r="G3165" s="4" t="e">
        <f>Table1[[#This Row],[SzumElad]]</f>
        <v>#VALUE!</v>
      </c>
      <c r="H3165" s="7" t="e">
        <f>Table1[[#This Row],[Jut_%]]</f>
        <v>#VALUE!</v>
      </c>
      <c r="I3165" s="4" t="e">
        <f>Table1[[#This Row],[Jut]]</f>
        <v>#VALUE!</v>
      </c>
      <c r="J3165" s="4" t="e">
        <f>Table1[[#This Row],[Column1]]</f>
        <v>#VALUE!</v>
      </c>
    </row>
    <row r="3166" spans="1:10" hidden="1" x14ac:dyDescent="0.3">
      <c r="A3166" s="2" t="e">
        <f>Table1[[#This Row],[Befolyt]]</f>
        <v>#VALUE!</v>
      </c>
      <c r="B3166" t="e">
        <f>Table1[[#This Row],[ÜK]]</f>
        <v>#VALUE!</v>
      </c>
      <c r="C3166" s="3" t="e">
        <f>Table1[[#This Row],[Szla]]</f>
        <v>#VALUE!</v>
      </c>
      <c r="D3166" s="6" t="e">
        <f>Table1[[#This Row],[Kelt_hó]]</f>
        <v>#VALUE!</v>
      </c>
      <c r="E3166" t="e">
        <f>Table1[[#This Row],[Vevő]]</f>
        <v>#VALUE!</v>
      </c>
      <c r="F3166" t="e">
        <f>Table1[[#This Row],[Termékkör]]</f>
        <v>#VALUE!</v>
      </c>
      <c r="G3166" s="4" t="e">
        <f>Table1[[#This Row],[SzumElad]]</f>
        <v>#VALUE!</v>
      </c>
      <c r="H3166" s="7" t="e">
        <f>Table1[[#This Row],[Jut_%]]</f>
        <v>#VALUE!</v>
      </c>
      <c r="I3166" s="4" t="e">
        <f>Table1[[#This Row],[Jut]]</f>
        <v>#VALUE!</v>
      </c>
      <c r="J3166" s="4" t="e">
        <f>Table1[[#This Row],[Column1]]</f>
        <v>#VALUE!</v>
      </c>
    </row>
    <row r="3167" spans="1:10" hidden="1" x14ac:dyDescent="0.3">
      <c r="A3167" s="2" t="e">
        <f>Table1[[#This Row],[Befolyt]]</f>
        <v>#VALUE!</v>
      </c>
      <c r="B3167" t="e">
        <f>Table1[[#This Row],[ÜK]]</f>
        <v>#VALUE!</v>
      </c>
      <c r="C3167" s="3" t="e">
        <f>Table1[[#This Row],[Szla]]</f>
        <v>#VALUE!</v>
      </c>
      <c r="D3167" s="6" t="e">
        <f>Table1[[#This Row],[Kelt_hó]]</f>
        <v>#VALUE!</v>
      </c>
      <c r="E3167" t="e">
        <f>Table1[[#This Row],[Vevő]]</f>
        <v>#VALUE!</v>
      </c>
      <c r="F3167" t="e">
        <f>Table1[[#This Row],[Termékkör]]</f>
        <v>#VALUE!</v>
      </c>
      <c r="G3167" s="4" t="e">
        <f>Table1[[#This Row],[SzumElad]]</f>
        <v>#VALUE!</v>
      </c>
      <c r="H3167" s="7" t="e">
        <f>Table1[[#This Row],[Jut_%]]</f>
        <v>#VALUE!</v>
      </c>
      <c r="I3167" s="4" t="e">
        <f>Table1[[#This Row],[Jut]]</f>
        <v>#VALUE!</v>
      </c>
      <c r="J3167" s="4" t="e">
        <f>Table1[[#This Row],[Column1]]</f>
        <v>#VALUE!</v>
      </c>
    </row>
    <row r="3168" spans="1:10" hidden="1" x14ac:dyDescent="0.3">
      <c r="A3168" s="2" t="e">
        <f>Table1[[#This Row],[Befolyt]]</f>
        <v>#VALUE!</v>
      </c>
      <c r="B3168" t="e">
        <f>Table1[[#This Row],[ÜK]]</f>
        <v>#VALUE!</v>
      </c>
      <c r="C3168" s="3" t="e">
        <f>Table1[[#This Row],[Szla]]</f>
        <v>#VALUE!</v>
      </c>
      <c r="D3168" s="6" t="e">
        <f>Table1[[#This Row],[Kelt_hó]]</f>
        <v>#VALUE!</v>
      </c>
      <c r="E3168" t="e">
        <f>Table1[[#This Row],[Vevő]]</f>
        <v>#VALUE!</v>
      </c>
      <c r="F3168" t="e">
        <f>Table1[[#This Row],[Termékkör]]</f>
        <v>#VALUE!</v>
      </c>
      <c r="G3168" s="4" t="e">
        <f>Table1[[#This Row],[SzumElad]]</f>
        <v>#VALUE!</v>
      </c>
      <c r="H3168" s="7" t="e">
        <f>Table1[[#This Row],[Jut_%]]</f>
        <v>#VALUE!</v>
      </c>
      <c r="I3168" s="4" t="e">
        <f>Table1[[#This Row],[Jut]]</f>
        <v>#VALUE!</v>
      </c>
      <c r="J3168" s="4" t="e">
        <f>Table1[[#This Row],[Column1]]</f>
        <v>#VALUE!</v>
      </c>
    </row>
    <row r="3169" spans="1:10" hidden="1" x14ac:dyDescent="0.3">
      <c r="A3169" s="2" t="e">
        <f>Table1[[#This Row],[Befolyt]]</f>
        <v>#VALUE!</v>
      </c>
      <c r="B3169" t="e">
        <f>Table1[[#This Row],[ÜK]]</f>
        <v>#VALUE!</v>
      </c>
      <c r="C3169" s="3" t="e">
        <f>Table1[[#This Row],[Szla]]</f>
        <v>#VALUE!</v>
      </c>
      <c r="D3169" s="6" t="e">
        <f>Table1[[#This Row],[Kelt_hó]]</f>
        <v>#VALUE!</v>
      </c>
      <c r="E3169" t="e">
        <f>Table1[[#This Row],[Vevő]]</f>
        <v>#VALUE!</v>
      </c>
      <c r="F3169" t="e">
        <f>Table1[[#This Row],[Termékkör]]</f>
        <v>#VALUE!</v>
      </c>
      <c r="G3169" s="4" t="e">
        <f>Table1[[#This Row],[SzumElad]]</f>
        <v>#VALUE!</v>
      </c>
      <c r="H3169" s="7" t="e">
        <f>Table1[[#This Row],[Jut_%]]</f>
        <v>#VALUE!</v>
      </c>
      <c r="I3169" s="4" t="e">
        <f>Table1[[#This Row],[Jut]]</f>
        <v>#VALUE!</v>
      </c>
      <c r="J3169" s="4" t="e">
        <f>Table1[[#This Row],[Column1]]</f>
        <v>#VALUE!</v>
      </c>
    </row>
    <row r="3170" spans="1:10" hidden="1" x14ac:dyDescent="0.3">
      <c r="A3170" s="2" t="e">
        <f>Table1[[#This Row],[Befolyt]]</f>
        <v>#VALUE!</v>
      </c>
      <c r="B3170" t="e">
        <f>Table1[[#This Row],[ÜK]]</f>
        <v>#VALUE!</v>
      </c>
      <c r="C3170" s="3" t="e">
        <f>Table1[[#This Row],[Szla]]</f>
        <v>#VALUE!</v>
      </c>
      <c r="D3170" s="6" t="e">
        <f>Table1[[#This Row],[Kelt_hó]]</f>
        <v>#VALUE!</v>
      </c>
      <c r="E3170" t="e">
        <f>Table1[[#This Row],[Vevő]]</f>
        <v>#VALUE!</v>
      </c>
      <c r="F3170" t="e">
        <f>Table1[[#This Row],[Termékkör]]</f>
        <v>#VALUE!</v>
      </c>
      <c r="G3170" s="4" t="e">
        <f>Table1[[#This Row],[SzumElad]]</f>
        <v>#VALUE!</v>
      </c>
      <c r="H3170" s="7" t="e">
        <f>Table1[[#This Row],[Jut_%]]</f>
        <v>#VALUE!</v>
      </c>
      <c r="I3170" s="4" t="e">
        <f>Table1[[#This Row],[Jut]]</f>
        <v>#VALUE!</v>
      </c>
      <c r="J3170" s="4" t="e">
        <f>Table1[[#This Row],[Column1]]</f>
        <v>#VALUE!</v>
      </c>
    </row>
    <row r="3171" spans="1:10" hidden="1" x14ac:dyDescent="0.3">
      <c r="A3171" s="2" t="e">
        <f>Table1[[#This Row],[Befolyt]]</f>
        <v>#VALUE!</v>
      </c>
      <c r="B3171" t="e">
        <f>Table1[[#This Row],[ÜK]]</f>
        <v>#VALUE!</v>
      </c>
      <c r="C3171" s="3" t="e">
        <f>Table1[[#This Row],[Szla]]</f>
        <v>#VALUE!</v>
      </c>
      <c r="D3171" s="6" t="e">
        <f>Table1[[#This Row],[Kelt_hó]]</f>
        <v>#VALUE!</v>
      </c>
      <c r="E3171" t="e">
        <f>Table1[[#This Row],[Vevő]]</f>
        <v>#VALUE!</v>
      </c>
      <c r="F3171" t="e">
        <f>Table1[[#This Row],[Termékkör]]</f>
        <v>#VALUE!</v>
      </c>
      <c r="G3171" s="4" t="e">
        <f>Table1[[#This Row],[SzumElad]]</f>
        <v>#VALUE!</v>
      </c>
      <c r="H3171" s="7" t="e">
        <f>Table1[[#This Row],[Jut_%]]</f>
        <v>#VALUE!</v>
      </c>
      <c r="I3171" s="4" t="e">
        <f>Table1[[#This Row],[Jut]]</f>
        <v>#VALUE!</v>
      </c>
      <c r="J3171" s="4" t="e">
        <f>Table1[[#This Row],[Column1]]</f>
        <v>#VALUE!</v>
      </c>
    </row>
    <row r="3172" spans="1:10" hidden="1" x14ac:dyDescent="0.3">
      <c r="A3172" s="2" t="e">
        <f>Table1[[#This Row],[Befolyt]]</f>
        <v>#VALUE!</v>
      </c>
      <c r="B3172" t="e">
        <f>Table1[[#This Row],[ÜK]]</f>
        <v>#VALUE!</v>
      </c>
      <c r="C3172" s="3" t="e">
        <f>Table1[[#This Row],[Szla]]</f>
        <v>#VALUE!</v>
      </c>
      <c r="D3172" s="6" t="e">
        <f>Table1[[#This Row],[Kelt_hó]]</f>
        <v>#VALUE!</v>
      </c>
      <c r="E3172" t="e">
        <f>Table1[[#This Row],[Vevő]]</f>
        <v>#VALUE!</v>
      </c>
      <c r="F3172" t="e">
        <f>Table1[[#This Row],[Termékkör]]</f>
        <v>#VALUE!</v>
      </c>
      <c r="G3172" s="4" t="e">
        <f>Table1[[#This Row],[SzumElad]]</f>
        <v>#VALUE!</v>
      </c>
      <c r="H3172" s="7" t="e">
        <f>Table1[[#This Row],[Jut_%]]</f>
        <v>#VALUE!</v>
      </c>
      <c r="I3172" s="4" t="e">
        <f>Table1[[#This Row],[Jut]]</f>
        <v>#VALUE!</v>
      </c>
      <c r="J3172" s="4" t="e">
        <f>Table1[[#This Row],[Column1]]</f>
        <v>#VALUE!</v>
      </c>
    </row>
    <row r="3173" spans="1:10" hidden="1" x14ac:dyDescent="0.3">
      <c r="A3173" s="2" t="e">
        <f>Table1[[#This Row],[Befolyt]]</f>
        <v>#VALUE!</v>
      </c>
      <c r="B3173" t="e">
        <f>Table1[[#This Row],[ÜK]]</f>
        <v>#VALUE!</v>
      </c>
      <c r="C3173" s="3" t="e">
        <f>Table1[[#This Row],[Szla]]</f>
        <v>#VALUE!</v>
      </c>
      <c r="D3173" s="6" t="e">
        <f>Table1[[#This Row],[Kelt_hó]]</f>
        <v>#VALUE!</v>
      </c>
      <c r="E3173" t="e">
        <f>Table1[[#This Row],[Vevő]]</f>
        <v>#VALUE!</v>
      </c>
      <c r="F3173" t="e">
        <f>Table1[[#This Row],[Termékkör]]</f>
        <v>#VALUE!</v>
      </c>
      <c r="G3173" s="4" t="e">
        <f>Table1[[#This Row],[SzumElad]]</f>
        <v>#VALUE!</v>
      </c>
      <c r="H3173" s="7" t="e">
        <f>Table1[[#This Row],[Jut_%]]</f>
        <v>#VALUE!</v>
      </c>
      <c r="I3173" s="4" t="e">
        <f>Table1[[#This Row],[Jut]]</f>
        <v>#VALUE!</v>
      </c>
      <c r="J3173" s="4" t="e">
        <f>Table1[[#This Row],[Column1]]</f>
        <v>#VALUE!</v>
      </c>
    </row>
    <row r="3174" spans="1:10" hidden="1" x14ac:dyDescent="0.3">
      <c r="A3174" s="2" t="e">
        <f>Table1[[#This Row],[Befolyt]]</f>
        <v>#VALUE!</v>
      </c>
      <c r="B3174" t="e">
        <f>Table1[[#This Row],[ÜK]]</f>
        <v>#VALUE!</v>
      </c>
      <c r="C3174" s="3" t="e">
        <f>Table1[[#This Row],[Szla]]</f>
        <v>#VALUE!</v>
      </c>
      <c r="D3174" s="6" t="e">
        <f>Table1[[#This Row],[Kelt_hó]]</f>
        <v>#VALUE!</v>
      </c>
      <c r="E3174" t="e">
        <f>Table1[[#This Row],[Vevő]]</f>
        <v>#VALUE!</v>
      </c>
      <c r="F3174" t="e">
        <f>Table1[[#This Row],[Termékkör]]</f>
        <v>#VALUE!</v>
      </c>
      <c r="G3174" s="4" t="e">
        <f>Table1[[#This Row],[SzumElad]]</f>
        <v>#VALUE!</v>
      </c>
      <c r="H3174" s="7" t="e">
        <f>Table1[[#This Row],[Jut_%]]</f>
        <v>#VALUE!</v>
      </c>
      <c r="I3174" s="4" t="e">
        <f>Table1[[#This Row],[Jut]]</f>
        <v>#VALUE!</v>
      </c>
      <c r="J3174" s="4" t="e">
        <f>Table1[[#This Row],[Column1]]</f>
        <v>#VALUE!</v>
      </c>
    </row>
    <row r="3175" spans="1:10" hidden="1" x14ac:dyDescent="0.3">
      <c r="A3175" s="2" t="e">
        <f>Table1[[#This Row],[Befolyt]]</f>
        <v>#VALUE!</v>
      </c>
      <c r="B3175" t="e">
        <f>Table1[[#This Row],[ÜK]]</f>
        <v>#VALUE!</v>
      </c>
      <c r="C3175" s="3" t="e">
        <f>Table1[[#This Row],[Szla]]</f>
        <v>#VALUE!</v>
      </c>
      <c r="D3175" s="6" t="e">
        <f>Table1[[#This Row],[Kelt_hó]]</f>
        <v>#VALUE!</v>
      </c>
      <c r="E3175" t="e">
        <f>Table1[[#This Row],[Vevő]]</f>
        <v>#VALUE!</v>
      </c>
      <c r="F3175" t="e">
        <f>Table1[[#This Row],[Termékkör]]</f>
        <v>#VALUE!</v>
      </c>
      <c r="G3175" s="4" t="e">
        <f>Table1[[#This Row],[SzumElad]]</f>
        <v>#VALUE!</v>
      </c>
      <c r="H3175" s="7" t="e">
        <f>Table1[[#This Row],[Jut_%]]</f>
        <v>#VALUE!</v>
      </c>
      <c r="I3175" s="4" t="e">
        <f>Table1[[#This Row],[Jut]]</f>
        <v>#VALUE!</v>
      </c>
      <c r="J3175" s="4" t="e">
        <f>Table1[[#This Row],[Column1]]</f>
        <v>#VALUE!</v>
      </c>
    </row>
    <row r="3176" spans="1:10" hidden="1" x14ac:dyDescent="0.3">
      <c r="A3176" s="2" t="e">
        <f>Table1[[#This Row],[Befolyt]]</f>
        <v>#VALUE!</v>
      </c>
      <c r="B3176" t="e">
        <f>Table1[[#This Row],[ÜK]]</f>
        <v>#VALUE!</v>
      </c>
      <c r="C3176" s="3" t="e">
        <f>Table1[[#This Row],[Szla]]</f>
        <v>#VALUE!</v>
      </c>
      <c r="D3176" s="6" t="e">
        <f>Table1[[#This Row],[Kelt_hó]]</f>
        <v>#VALUE!</v>
      </c>
      <c r="E3176" t="e">
        <f>Table1[[#This Row],[Vevő]]</f>
        <v>#VALUE!</v>
      </c>
      <c r="F3176" t="e">
        <f>Table1[[#This Row],[Termékkör]]</f>
        <v>#VALUE!</v>
      </c>
      <c r="G3176" s="4" t="e">
        <f>Table1[[#This Row],[SzumElad]]</f>
        <v>#VALUE!</v>
      </c>
      <c r="H3176" s="7" t="e">
        <f>Table1[[#This Row],[Jut_%]]</f>
        <v>#VALUE!</v>
      </c>
      <c r="I3176" s="4" t="e">
        <f>Table1[[#This Row],[Jut]]</f>
        <v>#VALUE!</v>
      </c>
      <c r="J3176" s="4" t="e">
        <f>Table1[[#This Row],[Column1]]</f>
        <v>#VALUE!</v>
      </c>
    </row>
    <row r="3177" spans="1:10" hidden="1" x14ac:dyDescent="0.3">
      <c r="A3177" s="2" t="e">
        <f>Table1[[#This Row],[Befolyt]]</f>
        <v>#VALUE!</v>
      </c>
      <c r="B3177" t="e">
        <f>Table1[[#This Row],[ÜK]]</f>
        <v>#VALUE!</v>
      </c>
      <c r="C3177" s="3" t="e">
        <f>Table1[[#This Row],[Szla]]</f>
        <v>#VALUE!</v>
      </c>
      <c r="D3177" s="6" t="e">
        <f>Table1[[#This Row],[Kelt_hó]]</f>
        <v>#VALUE!</v>
      </c>
      <c r="E3177" t="e">
        <f>Table1[[#This Row],[Vevő]]</f>
        <v>#VALUE!</v>
      </c>
      <c r="F3177" t="e">
        <f>Table1[[#This Row],[Termékkör]]</f>
        <v>#VALUE!</v>
      </c>
      <c r="G3177" s="4" t="e">
        <f>Table1[[#This Row],[SzumElad]]</f>
        <v>#VALUE!</v>
      </c>
      <c r="H3177" s="7" t="e">
        <f>Table1[[#This Row],[Jut_%]]</f>
        <v>#VALUE!</v>
      </c>
      <c r="I3177" s="4" t="e">
        <f>Table1[[#This Row],[Jut]]</f>
        <v>#VALUE!</v>
      </c>
      <c r="J3177" s="4" t="e">
        <f>Table1[[#This Row],[Column1]]</f>
        <v>#VALUE!</v>
      </c>
    </row>
    <row r="3178" spans="1:10" hidden="1" x14ac:dyDescent="0.3">
      <c r="A3178" s="2" t="e">
        <f>Table1[[#This Row],[Befolyt]]</f>
        <v>#VALUE!</v>
      </c>
      <c r="B3178" t="e">
        <f>Table1[[#This Row],[ÜK]]</f>
        <v>#VALUE!</v>
      </c>
      <c r="C3178" s="3" t="e">
        <f>Table1[[#This Row],[Szla]]</f>
        <v>#VALUE!</v>
      </c>
      <c r="D3178" s="6" t="e">
        <f>Table1[[#This Row],[Kelt_hó]]</f>
        <v>#VALUE!</v>
      </c>
      <c r="E3178" t="e">
        <f>Table1[[#This Row],[Vevő]]</f>
        <v>#VALUE!</v>
      </c>
      <c r="F3178" t="e">
        <f>Table1[[#This Row],[Termékkör]]</f>
        <v>#VALUE!</v>
      </c>
      <c r="G3178" s="4" t="e">
        <f>Table1[[#This Row],[SzumElad]]</f>
        <v>#VALUE!</v>
      </c>
      <c r="H3178" s="7" t="e">
        <f>Table1[[#This Row],[Jut_%]]</f>
        <v>#VALUE!</v>
      </c>
      <c r="I3178" s="4" t="e">
        <f>Table1[[#This Row],[Jut]]</f>
        <v>#VALUE!</v>
      </c>
      <c r="J3178" s="4" t="e">
        <f>Table1[[#This Row],[Column1]]</f>
        <v>#VALUE!</v>
      </c>
    </row>
    <row r="3179" spans="1:10" hidden="1" x14ac:dyDescent="0.3">
      <c r="A3179" s="2" t="e">
        <f>Table1[[#This Row],[Befolyt]]</f>
        <v>#VALUE!</v>
      </c>
      <c r="B3179" t="e">
        <f>Table1[[#This Row],[ÜK]]</f>
        <v>#VALUE!</v>
      </c>
      <c r="C3179" s="3" t="e">
        <f>Table1[[#This Row],[Szla]]</f>
        <v>#VALUE!</v>
      </c>
      <c r="D3179" s="6" t="e">
        <f>Table1[[#This Row],[Kelt_hó]]</f>
        <v>#VALUE!</v>
      </c>
      <c r="E3179" t="e">
        <f>Table1[[#This Row],[Vevő]]</f>
        <v>#VALUE!</v>
      </c>
      <c r="F3179" t="e">
        <f>Table1[[#This Row],[Termékkör]]</f>
        <v>#VALUE!</v>
      </c>
      <c r="G3179" s="4" t="e">
        <f>Table1[[#This Row],[SzumElad]]</f>
        <v>#VALUE!</v>
      </c>
      <c r="H3179" s="7" t="e">
        <f>Table1[[#This Row],[Jut_%]]</f>
        <v>#VALUE!</v>
      </c>
      <c r="I3179" s="4" t="e">
        <f>Table1[[#This Row],[Jut]]</f>
        <v>#VALUE!</v>
      </c>
      <c r="J3179" s="4" t="e">
        <f>Table1[[#This Row],[Column1]]</f>
        <v>#VALUE!</v>
      </c>
    </row>
    <row r="3180" spans="1:10" hidden="1" x14ac:dyDescent="0.3">
      <c r="A3180" s="2" t="e">
        <f>Table1[[#This Row],[Befolyt]]</f>
        <v>#VALUE!</v>
      </c>
      <c r="B3180" t="e">
        <f>Table1[[#This Row],[ÜK]]</f>
        <v>#VALUE!</v>
      </c>
      <c r="C3180" s="3" t="e">
        <f>Table1[[#This Row],[Szla]]</f>
        <v>#VALUE!</v>
      </c>
      <c r="D3180" s="6" t="e">
        <f>Table1[[#This Row],[Kelt_hó]]</f>
        <v>#VALUE!</v>
      </c>
      <c r="E3180" t="e">
        <f>Table1[[#This Row],[Vevő]]</f>
        <v>#VALUE!</v>
      </c>
      <c r="F3180" t="e">
        <f>Table1[[#This Row],[Termékkör]]</f>
        <v>#VALUE!</v>
      </c>
      <c r="G3180" s="4" t="e">
        <f>Table1[[#This Row],[SzumElad]]</f>
        <v>#VALUE!</v>
      </c>
      <c r="H3180" s="7" t="e">
        <f>Table1[[#This Row],[Jut_%]]</f>
        <v>#VALUE!</v>
      </c>
      <c r="I3180" s="4" t="e">
        <f>Table1[[#This Row],[Jut]]</f>
        <v>#VALUE!</v>
      </c>
      <c r="J3180" s="4" t="e">
        <f>Table1[[#This Row],[Column1]]</f>
        <v>#VALUE!</v>
      </c>
    </row>
    <row r="3181" spans="1:10" hidden="1" x14ac:dyDescent="0.3">
      <c r="A3181" s="2" t="e">
        <f>Table1[[#This Row],[Befolyt]]</f>
        <v>#VALUE!</v>
      </c>
      <c r="B3181" t="e">
        <f>Table1[[#This Row],[ÜK]]</f>
        <v>#VALUE!</v>
      </c>
      <c r="C3181" s="3" t="e">
        <f>Table1[[#This Row],[Szla]]</f>
        <v>#VALUE!</v>
      </c>
      <c r="D3181" s="6" t="e">
        <f>Table1[[#This Row],[Kelt_hó]]</f>
        <v>#VALUE!</v>
      </c>
      <c r="E3181" t="e">
        <f>Table1[[#This Row],[Vevő]]</f>
        <v>#VALUE!</v>
      </c>
      <c r="F3181" t="e">
        <f>Table1[[#This Row],[Termékkör]]</f>
        <v>#VALUE!</v>
      </c>
      <c r="G3181" s="4" t="e">
        <f>Table1[[#This Row],[SzumElad]]</f>
        <v>#VALUE!</v>
      </c>
      <c r="H3181" s="7" t="e">
        <f>Table1[[#This Row],[Jut_%]]</f>
        <v>#VALUE!</v>
      </c>
      <c r="I3181" s="4" t="e">
        <f>Table1[[#This Row],[Jut]]</f>
        <v>#VALUE!</v>
      </c>
      <c r="J3181" s="4" t="e">
        <f>Table1[[#This Row],[Column1]]</f>
        <v>#VALUE!</v>
      </c>
    </row>
    <row r="3182" spans="1:10" hidden="1" x14ac:dyDescent="0.3">
      <c r="A3182" s="2" t="e">
        <f>Table1[[#This Row],[Befolyt]]</f>
        <v>#VALUE!</v>
      </c>
      <c r="B3182" t="e">
        <f>Table1[[#This Row],[ÜK]]</f>
        <v>#VALUE!</v>
      </c>
      <c r="C3182" s="3" t="e">
        <f>Table1[[#This Row],[Szla]]</f>
        <v>#VALUE!</v>
      </c>
      <c r="D3182" s="6" t="e">
        <f>Table1[[#This Row],[Kelt_hó]]</f>
        <v>#VALUE!</v>
      </c>
      <c r="E3182" t="e">
        <f>Table1[[#This Row],[Vevő]]</f>
        <v>#VALUE!</v>
      </c>
      <c r="F3182" t="e">
        <f>Table1[[#This Row],[Termékkör]]</f>
        <v>#VALUE!</v>
      </c>
      <c r="G3182" s="4" t="e">
        <f>Table1[[#This Row],[SzumElad]]</f>
        <v>#VALUE!</v>
      </c>
      <c r="H3182" s="7" t="e">
        <f>Table1[[#This Row],[Jut_%]]</f>
        <v>#VALUE!</v>
      </c>
      <c r="I3182" s="4" t="e">
        <f>Table1[[#This Row],[Jut]]</f>
        <v>#VALUE!</v>
      </c>
      <c r="J3182" s="4" t="e">
        <f>Table1[[#This Row],[Column1]]</f>
        <v>#VALUE!</v>
      </c>
    </row>
    <row r="3183" spans="1:10" hidden="1" x14ac:dyDescent="0.3">
      <c r="A3183" s="2" t="e">
        <f>Table1[[#This Row],[Befolyt]]</f>
        <v>#VALUE!</v>
      </c>
      <c r="B3183" t="e">
        <f>Table1[[#This Row],[ÜK]]</f>
        <v>#VALUE!</v>
      </c>
      <c r="C3183" s="3" t="e">
        <f>Table1[[#This Row],[Szla]]</f>
        <v>#VALUE!</v>
      </c>
      <c r="D3183" s="6" t="e">
        <f>Table1[[#This Row],[Kelt_hó]]</f>
        <v>#VALUE!</v>
      </c>
      <c r="E3183" t="e">
        <f>Table1[[#This Row],[Vevő]]</f>
        <v>#VALUE!</v>
      </c>
      <c r="F3183" t="e">
        <f>Table1[[#This Row],[Termékkör]]</f>
        <v>#VALUE!</v>
      </c>
      <c r="G3183" s="4" t="e">
        <f>Table1[[#This Row],[SzumElad]]</f>
        <v>#VALUE!</v>
      </c>
      <c r="H3183" s="7" t="e">
        <f>Table1[[#This Row],[Jut_%]]</f>
        <v>#VALUE!</v>
      </c>
      <c r="I3183" s="4" t="e">
        <f>Table1[[#This Row],[Jut]]</f>
        <v>#VALUE!</v>
      </c>
      <c r="J3183" s="4" t="e">
        <f>Table1[[#This Row],[Column1]]</f>
        <v>#VALUE!</v>
      </c>
    </row>
    <row r="3184" spans="1:10" hidden="1" x14ac:dyDescent="0.3">
      <c r="A3184" s="2" t="e">
        <f>Table1[[#This Row],[Befolyt]]</f>
        <v>#VALUE!</v>
      </c>
      <c r="B3184" t="e">
        <f>Table1[[#This Row],[ÜK]]</f>
        <v>#VALUE!</v>
      </c>
      <c r="C3184" s="3" t="e">
        <f>Table1[[#This Row],[Szla]]</f>
        <v>#VALUE!</v>
      </c>
      <c r="D3184" s="6" t="e">
        <f>Table1[[#This Row],[Kelt_hó]]</f>
        <v>#VALUE!</v>
      </c>
      <c r="E3184" t="e">
        <f>Table1[[#This Row],[Vevő]]</f>
        <v>#VALUE!</v>
      </c>
      <c r="F3184" t="e">
        <f>Table1[[#This Row],[Termékkör]]</f>
        <v>#VALUE!</v>
      </c>
      <c r="G3184" s="4" t="e">
        <f>Table1[[#This Row],[SzumElad]]</f>
        <v>#VALUE!</v>
      </c>
      <c r="H3184" s="7" t="e">
        <f>Table1[[#This Row],[Jut_%]]</f>
        <v>#VALUE!</v>
      </c>
      <c r="I3184" s="4" t="e">
        <f>Table1[[#This Row],[Jut]]</f>
        <v>#VALUE!</v>
      </c>
      <c r="J3184" s="4" t="e">
        <f>Table1[[#This Row],[Column1]]</f>
        <v>#VALUE!</v>
      </c>
    </row>
    <row r="3185" spans="1:10" hidden="1" x14ac:dyDescent="0.3">
      <c r="A3185" s="2" t="e">
        <f>Table1[[#This Row],[Befolyt]]</f>
        <v>#VALUE!</v>
      </c>
      <c r="B3185" t="e">
        <f>Table1[[#This Row],[ÜK]]</f>
        <v>#VALUE!</v>
      </c>
      <c r="C3185" s="3" t="e">
        <f>Table1[[#This Row],[Szla]]</f>
        <v>#VALUE!</v>
      </c>
      <c r="D3185" s="6" t="e">
        <f>Table1[[#This Row],[Kelt_hó]]</f>
        <v>#VALUE!</v>
      </c>
      <c r="E3185" t="e">
        <f>Table1[[#This Row],[Vevő]]</f>
        <v>#VALUE!</v>
      </c>
      <c r="F3185" t="e">
        <f>Table1[[#This Row],[Termékkör]]</f>
        <v>#VALUE!</v>
      </c>
      <c r="G3185" s="4" t="e">
        <f>Table1[[#This Row],[SzumElad]]</f>
        <v>#VALUE!</v>
      </c>
      <c r="H3185" s="7" t="e">
        <f>Table1[[#This Row],[Jut_%]]</f>
        <v>#VALUE!</v>
      </c>
      <c r="I3185" s="4" t="e">
        <f>Table1[[#This Row],[Jut]]</f>
        <v>#VALUE!</v>
      </c>
      <c r="J3185" s="4" t="e">
        <f>Table1[[#This Row],[Column1]]</f>
        <v>#VALUE!</v>
      </c>
    </row>
    <row r="3186" spans="1:10" hidden="1" x14ac:dyDescent="0.3">
      <c r="A3186" s="2" t="e">
        <f>Table1[[#This Row],[Befolyt]]</f>
        <v>#VALUE!</v>
      </c>
      <c r="B3186" t="e">
        <f>Table1[[#This Row],[ÜK]]</f>
        <v>#VALUE!</v>
      </c>
      <c r="C3186" s="3" t="e">
        <f>Table1[[#This Row],[Szla]]</f>
        <v>#VALUE!</v>
      </c>
      <c r="D3186" s="6" t="e">
        <f>Table1[[#This Row],[Kelt_hó]]</f>
        <v>#VALUE!</v>
      </c>
      <c r="E3186" t="e">
        <f>Table1[[#This Row],[Vevő]]</f>
        <v>#VALUE!</v>
      </c>
      <c r="F3186" t="e">
        <f>Table1[[#This Row],[Termékkör]]</f>
        <v>#VALUE!</v>
      </c>
      <c r="G3186" s="4" t="e">
        <f>Table1[[#This Row],[SzumElad]]</f>
        <v>#VALUE!</v>
      </c>
      <c r="H3186" s="7" t="e">
        <f>Table1[[#This Row],[Jut_%]]</f>
        <v>#VALUE!</v>
      </c>
      <c r="I3186" s="4" t="e">
        <f>Table1[[#This Row],[Jut]]</f>
        <v>#VALUE!</v>
      </c>
      <c r="J3186" s="4" t="e">
        <f>Table1[[#This Row],[Column1]]</f>
        <v>#VALUE!</v>
      </c>
    </row>
    <row r="3187" spans="1:10" hidden="1" x14ac:dyDescent="0.3">
      <c r="A3187" s="2" t="e">
        <f>Table1[[#This Row],[Befolyt]]</f>
        <v>#VALUE!</v>
      </c>
      <c r="B3187" t="e">
        <f>Table1[[#This Row],[ÜK]]</f>
        <v>#VALUE!</v>
      </c>
      <c r="C3187" s="3" t="e">
        <f>Table1[[#This Row],[Szla]]</f>
        <v>#VALUE!</v>
      </c>
      <c r="D3187" s="6" t="e">
        <f>Table1[[#This Row],[Kelt_hó]]</f>
        <v>#VALUE!</v>
      </c>
      <c r="E3187" t="e">
        <f>Table1[[#This Row],[Vevő]]</f>
        <v>#VALUE!</v>
      </c>
      <c r="F3187" t="e">
        <f>Table1[[#This Row],[Termékkör]]</f>
        <v>#VALUE!</v>
      </c>
      <c r="G3187" s="4" t="e">
        <f>Table1[[#This Row],[SzumElad]]</f>
        <v>#VALUE!</v>
      </c>
      <c r="H3187" s="7" t="e">
        <f>Table1[[#This Row],[Jut_%]]</f>
        <v>#VALUE!</v>
      </c>
      <c r="I3187" s="4" t="e">
        <f>Table1[[#This Row],[Jut]]</f>
        <v>#VALUE!</v>
      </c>
      <c r="J3187" s="4" t="e">
        <f>Table1[[#This Row],[Column1]]</f>
        <v>#VALUE!</v>
      </c>
    </row>
    <row r="3188" spans="1:10" hidden="1" x14ac:dyDescent="0.3">
      <c r="A3188" s="2" t="e">
        <f>Table1[[#This Row],[Befolyt]]</f>
        <v>#VALUE!</v>
      </c>
      <c r="B3188" t="e">
        <f>Table1[[#This Row],[ÜK]]</f>
        <v>#VALUE!</v>
      </c>
      <c r="C3188" s="3" t="e">
        <f>Table1[[#This Row],[Szla]]</f>
        <v>#VALUE!</v>
      </c>
      <c r="D3188" s="6" t="e">
        <f>Table1[[#This Row],[Kelt_hó]]</f>
        <v>#VALUE!</v>
      </c>
      <c r="E3188" t="e">
        <f>Table1[[#This Row],[Vevő]]</f>
        <v>#VALUE!</v>
      </c>
      <c r="F3188" t="e">
        <f>Table1[[#This Row],[Termékkör]]</f>
        <v>#VALUE!</v>
      </c>
      <c r="G3188" s="4" t="e">
        <f>Table1[[#This Row],[SzumElad]]</f>
        <v>#VALUE!</v>
      </c>
      <c r="H3188" s="7" t="e">
        <f>Table1[[#This Row],[Jut_%]]</f>
        <v>#VALUE!</v>
      </c>
      <c r="I3188" s="4" t="e">
        <f>Table1[[#This Row],[Jut]]</f>
        <v>#VALUE!</v>
      </c>
      <c r="J3188" s="4" t="e">
        <f>Table1[[#This Row],[Column1]]</f>
        <v>#VALUE!</v>
      </c>
    </row>
    <row r="3189" spans="1:10" hidden="1" x14ac:dyDescent="0.3">
      <c r="A3189" s="2" t="e">
        <f>Table1[[#This Row],[Befolyt]]</f>
        <v>#VALUE!</v>
      </c>
      <c r="B3189" t="e">
        <f>Table1[[#This Row],[ÜK]]</f>
        <v>#VALUE!</v>
      </c>
      <c r="C3189" s="3" t="e">
        <f>Table1[[#This Row],[Szla]]</f>
        <v>#VALUE!</v>
      </c>
      <c r="D3189" s="6" t="e">
        <f>Table1[[#This Row],[Kelt_hó]]</f>
        <v>#VALUE!</v>
      </c>
      <c r="E3189" t="e">
        <f>Table1[[#This Row],[Vevő]]</f>
        <v>#VALUE!</v>
      </c>
      <c r="F3189" t="e">
        <f>Table1[[#This Row],[Termékkör]]</f>
        <v>#VALUE!</v>
      </c>
      <c r="G3189" s="4" t="e">
        <f>Table1[[#This Row],[SzumElad]]</f>
        <v>#VALUE!</v>
      </c>
      <c r="H3189" s="7" t="e">
        <f>Table1[[#This Row],[Jut_%]]</f>
        <v>#VALUE!</v>
      </c>
      <c r="I3189" s="4" t="e">
        <f>Table1[[#This Row],[Jut]]</f>
        <v>#VALUE!</v>
      </c>
      <c r="J3189" s="4" t="e">
        <f>Table1[[#This Row],[Column1]]</f>
        <v>#VALUE!</v>
      </c>
    </row>
    <row r="3190" spans="1:10" hidden="1" x14ac:dyDescent="0.3">
      <c r="A3190" s="2" t="e">
        <f>Table1[[#This Row],[Befolyt]]</f>
        <v>#VALUE!</v>
      </c>
      <c r="B3190" t="e">
        <f>Table1[[#This Row],[ÜK]]</f>
        <v>#VALUE!</v>
      </c>
      <c r="C3190" s="3" t="e">
        <f>Table1[[#This Row],[Szla]]</f>
        <v>#VALUE!</v>
      </c>
      <c r="D3190" s="6" t="e">
        <f>Table1[[#This Row],[Kelt_hó]]</f>
        <v>#VALUE!</v>
      </c>
      <c r="E3190" t="e">
        <f>Table1[[#This Row],[Vevő]]</f>
        <v>#VALUE!</v>
      </c>
      <c r="F3190" t="e">
        <f>Table1[[#This Row],[Termékkör]]</f>
        <v>#VALUE!</v>
      </c>
      <c r="G3190" s="4" t="e">
        <f>Table1[[#This Row],[SzumElad]]</f>
        <v>#VALUE!</v>
      </c>
      <c r="H3190" s="7" t="e">
        <f>Table1[[#This Row],[Jut_%]]</f>
        <v>#VALUE!</v>
      </c>
      <c r="I3190" s="4" t="e">
        <f>Table1[[#This Row],[Jut]]</f>
        <v>#VALUE!</v>
      </c>
      <c r="J3190" s="4" t="e">
        <f>Table1[[#This Row],[Column1]]</f>
        <v>#VALUE!</v>
      </c>
    </row>
    <row r="3191" spans="1:10" hidden="1" x14ac:dyDescent="0.3">
      <c r="A3191" s="2" t="e">
        <f>Table1[[#This Row],[Befolyt]]</f>
        <v>#VALUE!</v>
      </c>
      <c r="B3191" t="e">
        <f>Table1[[#This Row],[ÜK]]</f>
        <v>#VALUE!</v>
      </c>
      <c r="C3191" s="3" t="e">
        <f>Table1[[#This Row],[Szla]]</f>
        <v>#VALUE!</v>
      </c>
      <c r="D3191" s="6" t="e">
        <f>Table1[[#This Row],[Kelt_hó]]</f>
        <v>#VALUE!</v>
      </c>
      <c r="E3191" t="e">
        <f>Table1[[#This Row],[Vevő]]</f>
        <v>#VALUE!</v>
      </c>
      <c r="F3191" t="e">
        <f>Table1[[#This Row],[Termékkör]]</f>
        <v>#VALUE!</v>
      </c>
      <c r="G3191" s="4" t="e">
        <f>Table1[[#This Row],[SzumElad]]</f>
        <v>#VALUE!</v>
      </c>
      <c r="H3191" s="7" t="e">
        <f>Table1[[#This Row],[Jut_%]]</f>
        <v>#VALUE!</v>
      </c>
      <c r="I3191" s="4" t="e">
        <f>Table1[[#This Row],[Jut]]</f>
        <v>#VALUE!</v>
      </c>
      <c r="J3191" s="4" t="e">
        <f>Table1[[#This Row],[Column1]]</f>
        <v>#VALUE!</v>
      </c>
    </row>
    <row r="3192" spans="1:10" hidden="1" x14ac:dyDescent="0.3">
      <c r="A3192" s="2" t="e">
        <f>Table1[[#This Row],[Befolyt]]</f>
        <v>#VALUE!</v>
      </c>
      <c r="B3192" t="e">
        <f>Table1[[#This Row],[ÜK]]</f>
        <v>#VALUE!</v>
      </c>
      <c r="C3192" s="3" t="e">
        <f>Table1[[#This Row],[Szla]]</f>
        <v>#VALUE!</v>
      </c>
      <c r="D3192" s="6" t="e">
        <f>Table1[[#This Row],[Kelt_hó]]</f>
        <v>#VALUE!</v>
      </c>
      <c r="E3192" t="e">
        <f>Table1[[#This Row],[Vevő]]</f>
        <v>#VALUE!</v>
      </c>
      <c r="F3192" t="e">
        <f>Table1[[#This Row],[Termékkör]]</f>
        <v>#VALUE!</v>
      </c>
      <c r="G3192" s="4" t="e">
        <f>Table1[[#This Row],[SzumElad]]</f>
        <v>#VALUE!</v>
      </c>
      <c r="H3192" s="7" t="e">
        <f>Table1[[#This Row],[Jut_%]]</f>
        <v>#VALUE!</v>
      </c>
      <c r="I3192" s="4" t="e">
        <f>Table1[[#This Row],[Jut]]</f>
        <v>#VALUE!</v>
      </c>
      <c r="J3192" s="4" t="e">
        <f>Table1[[#This Row],[Column1]]</f>
        <v>#VALUE!</v>
      </c>
    </row>
    <row r="3193" spans="1:10" hidden="1" x14ac:dyDescent="0.3">
      <c r="A3193" s="2" t="e">
        <f>Table1[[#This Row],[Befolyt]]</f>
        <v>#VALUE!</v>
      </c>
      <c r="B3193" t="e">
        <f>Table1[[#This Row],[ÜK]]</f>
        <v>#VALUE!</v>
      </c>
      <c r="C3193" s="3" t="e">
        <f>Table1[[#This Row],[Szla]]</f>
        <v>#VALUE!</v>
      </c>
      <c r="D3193" s="6" t="e">
        <f>Table1[[#This Row],[Kelt_hó]]</f>
        <v>#VALUE!</v>
      </c>
      <c r="E3193" t="e">
        <f>Table1[[#This Row],[Vevő]]</f>
        <v>#VALUE!</v>
      </c>
      <c r="F3193" t="e">
        <f>Table1[[#This Row],[Termékkör]]</f>
        <v>#VALUE!</v>
      </c>
      <c r="G3193" s="4" t="e">
        <f>Table1[[#This Row],[SzumElad]]</f>
        <v>#VALUE!</v>
      </c>
      <c r="H3193" s="7" t="e">
        <f>Table1[[#This Row],[Jut_%]]</f>
        <v>#VALUE!</v>
      </c>
      <c r="I3193" s="4" t="e">
        <f>Table1[[#This Row],[Jut]]</f>
        <v>#VALUE!</v>
      </c>
      <c r="J3193" s="4" t="e">
        <f>Table1[[#This Row],[Column1]]</f>
        <v>#VALUE!</v>
      </c>
    </row>
    <row r="3194" spans="1:10" hidden="1" x14ac:dyDescent="0.3">
      <c r="A3194" s="2" t="e">
        <f>Table1[[#This Row],[Befolyt]]</f>
        <v>#VALUE!</v>
      </c>
      <c r="B3194" t="e">
        <f>Table1[[#This Row],[ÜK]]</f>
        <v>#VALUE!</v>
      </c>
      <c r="C3194" s="3" t="e">
        <f>Table1[[#This Row],[Szla]]</f>
        <v>#VALUE!</v>
      </c>
      <c r="D3194" s="6" t="e">
        <f>Table1[[#This Row],[Kelt_hó]]</f>
        <v>#VALUE!</v>
      </c>
      <c r="E3194" t="e">
        <f>Table1[[#This Row],[Vevő]]</f>
        <v>#VALUE!</v>
      </c>
      <c r="F3194" t="e">
        <f>Table1[[#This Row],[Termékkör]]</f>
        <v>#VALUE!</v>
      </c>
      <c r="G3194" s="4" t="e">
        <f>Table1[[#This Row],[SzumElad]]</f>
        <v>#VALUE!</v>
      </c>
      <c r="H3194" s="7" t="e">
        <f>Table1[[#This Row],[Jut_%]]</f>
        <v>#VALUE!</v>
      </c>
      <c r="I3194" s="4" t="e">
        <f>Table1[[#This Row],[Jut]]</f>
        <v>#VALUE!</v>
      </c>
      <c r="J3194" s="4" t="e">
        <f>Table1[[#This Row],[Column1]]</f>
        <v>#VALUE!</v>
      </c>
    </row>
    <row r="3195" spans="1:10" hidden="1" x14ac:dyDescent="0.3">
      <c r="A3195" s="2" t="e">
        <f>Table1[[#This Row],[Befolyt]]</f>
        <v>#VALUE!</v>
      </c>
      <c r="B3195" t="e">
        <f>Table1[[#This Row],[ÜK]]</f>
        <v>#VALUE!</v>
      </c>
      <c r="C3195" s="3" t="e">
        <f>Table1[[#This Row],[Szla]]</f>
        <v>#VALUE!</v>
      </c>
      <c r="D3195" s="6" t="e">
        <f>Table1[[#This Row],[Kelt_hó]]</f>
        <v>#VALUE!</v>
      </c>
      <c r="E3195" t="e">
        <f>Table1[[#This Row],[Vevő]]</f>
        <v>#VALUE!</v>
      </c>
      <c r="F3195" t="e">
        <f>Table1[[#This Row],[Termékkör]]</f>
        <v>#VALUE!</v>
      </c>
      <c r="G3195" s="4" t="e">
        <f>Table1[[#This Row],[SzumElad]]</f>
        <v>#VALUE!</v>
      </c>
      <c r="H3195" s="7" t="e">
        <f>Table1[[#This Row],[Jut_%]]</f>
        <v>#VALUE!</v>
      </c>
      <c r="I3195" s="4" t="e">
        <f>Table1[[#This Row],[Jut]]</f>
        <v>#VALUE!</v>
      </c>
      <c r="J3195" s="4" t="e">
        <f>Table1[[#This Row],[Column1]]</f>
        <v>#VALUE!</v>
      </c>
    </row>
    <row r="3196" spans="1:10" hidden="1" x14ac:dyDescent="0.3">
      <c r="A3196" s="2" t="e">
        <f>Table1[[#This Row],[Befolyt]]</f>
        <v>#VALUE!</v>
      </c>
      <c r="B3196" t="e">
        <f>Table1[[#This Row],[ÜK]]</f>
        <v>#VALUE!</v>
      </c>
      <c r="C3196" s="3" t="e">
        <f>Table1[[#This Row],[Szla]]</f>
        <v>#VALUE!</v>
      </c>
      <c r="D3196" s="6" t="e">
        <f>Table1[[#This Row],[Kelt_hó]]</f>
        <v>#VALUE!</v>
      </c>
      <c r="E3196" t="e">
        <f>Table1[[#This Row],[Vevő]]</f>
        <v>#VALUE!</v>
      </c>
      <c r="F3196" t="e">
        <f>Table1[[#This Row],[Termékkör]]</f>
        <v>#VALUE!</v>
      </c>
      <c r="G3196" s="4" t="e">
        <f>Table1[[#This Row],[SzumElad]]</f>
        <v>#VALUE!</v>
      </c>
      <c r="H3196" s="7" t="e">
        <f>Table1[[#This Row],[Jut_%]]</f>
        <v>#VALUE!</v>
      </c>
      <c r="I3196" s="4" t="e">
        <f>Table1[[#This Row],[Jut]]</f>
        <v>#VALUE!</v>
      </c>
      <c r="J3196" s="4" t="e">
        <f>Table1[[#This Row],[Column1]]</f>
        <v>#VALUE!</v>
      </c>
    </row>
    <row r="3197" spans="1:10" hidden="1" x14ac:dyDescent="0.3">
      <c r="A3197" s="2" t="e">
        <f>Table1[[#This Row],[Befolyt]]</f>
        <v>#VALUE!</v>
      </c>
      <c r="B3197" t="e">
        <f>Table1[[#This Row],[ÜK]]</f>
        <v>#VALUE!</v>
      </c>
      <c r="C3197" s="3" t="e">
        <f>Table1[[#This Row],[Szla]]</f>
        <v>#VALUE!</v>
      </c>
      <c r="D3197" s="6" t="e">
        <f>Table1[[#This Row],[Kelt_hó]]</f>
        <v>#VALUE!</v>
      </c>
      <c r="E3197" t="e">
        <f>Table1[[#This Row],[Vevő]]</f>
        <v>#VALUE!</v>
      </c>
      <c r="F3197" t="e">
        <f>Table1[[#This Row],[Termékkör]]</f>
        <v>#VALUE!</v>
      </c>
      <c r="G3197" s="4" t="e">
        <f>Table1[[#This Row],[SzumElad]]</f>
        <v>#VALUE!</v>
      </c>
      <c r="H3197" s="7" t="e">
        <f>Table1[[#This Row],[Jut_%]]</f>
        <v>#VALUE!</v>
      </c>
      <c r="I3197" s="4" t="e">
        <f>Table1[[#This Row],[Jut]]</f>
        <v>#VALUE!</v>
      </c>
      <c r="J3197" s="4" t="e">
        <f>Table1[[#This Row],[Column1]]</f>
        <v>#VALUE!</v>
      </c>
    </row>
    <row r="3198" spans="1:10" hidden="1" x14ac:dyDescent="0.3">
      <c r="A3198" s="2" t="e">
        <f>Table1[[#This Row],[Befolyt]]</f>
        <v>#VALUE!</v>
      </c>
      <c r="B3198" t="e">
        <f>Table1[[#This Row],[ÜK]]</f>
        <v>#VALUE!</v>
      </c>
      <c r="C3198" s="3" t="e">
        <f>Table1[[#This Row],[Szla]]</f>
        <v>#VALUE!</v>
      </c>
      <c r="D3198" s="6" t="e">
        <f>Table1[[#This Row],[Kelt_hó]]</f>
        <v>#VALUE!</v>
      </c>
      <c r="E3198" t="e">
        <f>Table1[[#This Row],[Vevő]]</f>
        <v>#VALUE!</v>
      </c>
      <c r="F3198" t="e">
        <f>Table1[[#This Row],[Termékkör]]</f>
        <v>#VALUE!</v>
      </c>
      <c r="G3198" s="4" t="e">
        <f>Table1[[#This Row],[SzumElad]]</f>
        <v>#VALUE!</v>
      </c>
      <c r="H3198" s="7" t="e">
        <f>Table1[[#This Row],[Jut_%]]</f>
        <v>#VALUE!</v>
      </c>
      <c r="I3198" s="4" t="e">
        <f>Table1[[#This Row],[Jut]]</f>
        <v>#VALUE!</v>
      </c>
      <c r="J3198" s="4" t="e">
        <f>Table1[[#This Row],[Column1]]</f>
        <v>#VALUE!</v>
      </c>
    </row>
    <row r="3199" spans="1:10" hidden="1" x14ac:dyDescent="0.3">
      <c r="A3199" s="2" t="e">
        <f>Table1[[#This Row],[Befolyt]]</f>
        <v>#VALUE!</v>
      </c>
      <c r="B3199" t="e">
        <f>Table1[[#This Row],[ÜK]]</f>
        <v>#VALUE!</v>
      </c>
      <c r="C3199" s="3" t="e">
        <f>Table1[[#This Row],[Szla]]</f>
        <v>#VALUE!</v>
      </c>
      <c r="D3199" s="6" t="e">
        <f>Table1[[#This Row],[Kelt_hó]]</f>
        <v>#VALUE!</v>
      </c>
      <c r="E3199" t="e">
        <f>Table1[[#This Row],[Vevő]]</f>
        <v>#VALUE!</v>
      </c>
      <c r="F3199" t="e">
        <f>Table1[[#This Row],[Termékkör]]</f>
        <v>#VALUE!</v>
      </c>
      <c r="G3199" s="4" t="e">
        <f>Table1[[#This Row],[SzumElad]]</f>
        <v>#VALUE!</v>
      </c>
      <c r="H3199" s="7" t="e">
        <f>Table1[[#This Row],[Jut_%]]</f>
        <v>#VALUE!</v>
      </c>
      <c r="I3199" s="4" t="e">
        <f>Table1[[#This Row],[Jut]]</f>
        <v>#VALUE!</v>
      </c>
      <c r="J3199" s="4" t="e">
        <f>Table1[[#This Row],[Column1]]</f>
        <v>#VALUE!</v>
      </c>
    </row>
    <row r="3200" spans="1:10" hidden="1" x14ac:dyDescent="0.3">
      <c r="A3200" s="2" t="e">
        <f>Table1[[#This Row],[Befolyt]]</f>
        <v>#VALUE!</v>
      </c>
      <c r="B3200" t="e">
        <f>Table1[[#This Row],[ÜK]]</f>
        <v>#VALUE!</v>
      </c>
      <c r="C3200" s="3" t="e">
        <f>Table1[[#This Row],[Szla]]</f>
        <v>#VALUE!</v>
      </c>
      <c r="D3200" s="6" t="e">
        <f>Table1[[#This Row],[Kelt_hó]]</f>
        <v>#VALUE!</v>
      </c>
      <c r="E3200" t="e">
        <f>Table1[[#This Row],[Vevő]]</f>
        <v>#VALUE!</v>
      </c>
      <c r="F3200" t="e">
        <f>Table1[[#This Row],[Termékkör]]</f>
        <v>#VALUE!</v>
      </c>
      <c r="G3200" s="4" t="e">
        <f>Table1[[#This Row],[SzumElad]]</f>
        <v>#VALUE!</v>
      </c>
      <c r="H3200" s="7" t="e">
        <f>Table1[[#This Row],[Jut_%]]</f>
        <v>#VALUE!</v>
      </c>
      <c r="I3200" s="4" t="e">
        <f>Table1[[#This Row],[Jut]]</f>
        <v>#VALUE!</v>
      </c>
      <c r="J3200" s="4" t="e">
        <f>Table1[[#This Row],[Column1]]</f>
        <v>#VALUE!</v>
      </c>
    </row>
    <row r="3201" spans="1:10" hidden="1" x14ac:dyDescent="0.3">
      <c r="A3201" s="2" t="e">
        <f>Table1[[#This Row],[Befolyt]]</f>
        <v>#VALUE!</v>
      </c>
      <c r="B3201" t="e">
        <f>Table1[[#This Row],[ÜK]]</f>
        <v>#VALUE!</v>
      </c>
      <c r="C3201" s="3" t="e">
        <f>Table1[[#This Row],[Szla]]</f>
        <v>#VALUE!</v>
      </c>
      <c r="D3201" s="6" t="e">
        <f>Table1[[#This Row],[Kelt_hó]]</f>
        <v>#VALUE!</v>
      </c>
      <c r="E3201" t="e">
        <f>Table1[[#This Row],[Vevő]]</f>
        <v>#VALUE!</v>
      </c>
      <c r="F3201" t="e">
        <f>Table1[[#This Row],[Termékkör]]</f>
        <v>#VALUE!</v>
      </c>
      <c r="G3201" s="4" t="e">
        <f>Table1[[#This Row],[SzumElad]]</f>
        <v>#VALUE!</v>
      </c>
      <c r="H3201" s="7" t="e">
        <f>Table1[[#This Row],[Jut_%]]</f>
        <v>#VALUE!</v>
      </c>
      <c r="I3201" s="4" t="e">
        <f>Table1[[#This Row],[Jut]]</f>
        <v>#VALUE!</v>
      </c>
      <c r="J3201" s="4" t="e">
        <f>Table1[[#This Row],[Column1]]</f>
        <v>#VALUE!</v>
      </c>
    </row>
    <row r="3202" spans="1:10" hidden="1" x14ac:dyDescent="0.3">
      <c r="A3202" s="2" t="e">
        <f>Table1[[#This Row],[Befolyt]]</f>
        <v>#VALUE!</v>
      </c>
      <c r="B3202" t="e">
        <f>Table1[[#This Row],[ÜK]]</f>
        <v>#VALUE!</v>
      </c>
      <c r="C3202" s="3" t="e">
        <f>Table1[[#This Row],[Szla]]</f>
        <v>#VALUE!</v>
      </c>
      <c r="D3202" s="6" t="e">
        <f>Table1[[#This Row],[Kelt_hó]]</f>
        <v>#VALUE!</v>
      </c>
      <c r="E3202" t="e">
        <f>Table1[[#This Row],[Vevő]]</f>
        <v>#VALUE!</v>
      </c>
      <c r="F3202" t="e">
        <f>Table1[[#This Row],[Termékkör]]</f>
        <v>#VALUE!</v>
      </c>
      <c r="G3202" s="4" t="e">
        <f>Table1[[#This Row],[SzumElad]]</f>
        <v>#VALUE!</v>
      </c>
      <c r="H3202" s="7" t="e">
        <f>Table1[[#This Row],[Jut_%]]</f>
        <v>#VALUE!</v>
      </c>
      <c r="I3202" s="4" t="e">
        <f>Table1[[#This Row],[Jut]]</f>
        <v>#VALUE!</v>
      </c>
      <c r="J3202" s="4" t="e">
        <f>Table1[[#This Row],[Column1]]</f>
        <v>#VALUE!</v>
      </c>
    </row>
    <row r="3203" spans="1:10" hidden="1" x14ac:dyDescent="0.3">
      <c r="A3203" s="2" t="e">
        <f>Table1[[#This Row],[Befolyt]]</f>
        <v>#VALUE!</v>
      </c>
      <c r="B3203" t="e">
        <f>Table1[[#This Row],[ÜK]]</f>
        <v>#VALUE!</v>
      </c>
      <c r="C3203" s="3" t="e">
        <f>Table1[[#This Row],[Szla]]</f>
        <v>#VALUE!</v>
      </c>
      <c r="D3203" s="6" t="e">
        <f>Table1[[#This Row],[Kelt_hó]]</f>
        <v>#VALUE!</v>
      </c>
      <c r="E3203" t="e">
        <f>Table1[[#This Row],[Vevő]]</f>
        <v>#VALUE!</v>
      </c>
      <c r="F3203" t="e">
        <f>Table1[[#This Row],[Termékkör]]</f>
        <v>#VALUE!</v>
      </c>
      <c r="G3203" s="4" t="e">
        <f>Table1[[#This Row],[SzumElad]]</f>
        <v>#VALUE!</v>
      </c>
      <c r="H3203" s="7" t="e">
        <f>Table1[[#This Row],[Jut_%]]</f>
        <v>#VALUE!</v>
      </c>
      <c r="I3203" s="4" t="e">
        <f>Table1[[#This Row],[Jut]]</f>
        <v>#VALUE!</v>
      </c>
      <c r="J3203" s="4" t="e">
        <f>Table1[[#This Row],[Column1]]</f>
        <v>#VALUE!</v>
      </c>
    </row>
    <row r="3204" spans="1:10" hidden="1" x14ac:dyDescent="0.3">
      <c r="A3204" s="2" t="e">
        <f>Table1[[#This Row],[Befolyt]]</f>
        <v>#VALUE!</v>
      </c>
      <c r="B3204" t="e">
        <f>Table1[[#This Row],[ÜK]]</f>
        <v>#VALUE!</v>
      </c>
      <c r="C3204" s="3" t="e">
        <f>Table1[[#This Row],[Szla]]</f>
        <v>#VALUE!</v>
      </c>
      <c r="D3204" s="6" t="e">
        <f>Table1[[#This Row],[Kelt_hó]]</f>
        <v>#VALUE!</v>
      </c>
      <c r="E3204" t="e">
        <f>Table1[[#This Row],[Vevő]]</f>
        <v>#VALUE!</v>
      </c>
      <c r="F3204" t="e">
        <f>Table1[[#This Row],[Termékkör]]</f>
        <v>#VALUE!</v>
      </c>
      <c r="G3204" s="4" t="e">
        <f>Table1[[#This Row],[SzumElad]]</f>
        <v>#VALUE!</v>
      </c>
      <c r="H3204" s="7" t="e">
        <f>Table1[[#This Row],[Jut_%]]</f>
        <v>#VALUE!</v>
      </c>
      <c r="I3204" s="4" t="e">
        <f>Table1[[#This Row],[Jut]]</f>
        <v>#VALUE!</v>
      </c>
      <c r="J3204" s="4" t="e">
        <f>Table1[[#This Row],[Column1]]</f>
        <v>#VALUE!</v>
      </c>
    </row>
    <row r="3205" spans="1:10" hidden="1" x14ac:dyDescent="0.3">
      <c r="A3205" s="2" t="e">
        <f>Table1[[#This Row],[Befolyt]]</f>
        <v>#VALUE!</v>
      </c>
      <c r="B3205" t="e">
        <f>Table1[[#This Row],[ÜK]]</f>
        <v>#VALUE!</v>
      </c>
      <c r="C3205" s="3" t="e">
        <f>Table1[[#This Row],[Szla]]</f>
        <v>#VALUE!</v>
      </c>
      <c r="D3205" s="6" t="e">
        <f>Table1[[#This Row],[Kelt_hó]]</f>
        <v>#VALUE!</v>
      </c>
      <c r="E3205" t="e">
        <f>Table1[[#This Row],[Vevő]]</f>
        <v>#VALUE!</v>
      </c>
      <c r="F3205" t="e">
        <f>Table1[[#This Row],[Termékkör]]</f>
        <v>#VALUE!</v>
      </c>
      <c r="G3205" s="4" t="e">
        <f>Table1[[#This Row],[SzumElad]]</f>
        <v>#VALUE!</v>
      </c>
      <c r="H3205" s="7" t="e">
        <f>Table1[[#This Row],[Jut_%]]</f>
        <v>#VALUE!</v>
      </c>
      <c r="I3205" s="4" t="e">
        <f>Table1[[#This Row],[Jut]]</f>
        <v>#VALUE!</v>
      </c>
      <c r="J3205" s="4" t="e">
        <f>Table1[[#This Row],[Column1]]</f>
        <v>#VALUE!</v>
      </c>
    </row>
    <row r="3206" spans="1:10" hidden="1" x14ac:dyDescent="0.3">
      <c r="A3206" s="2" t="e">
        <f>Table1[[#This Row],[Befolyt]]</f>
        <v>#VALUE!</v>
      </c>
      <c r="B3206" t="e">
        <f>Table1[[#This Row],[ÜK]]</f>
        <v>#VALUE!</v>
      </c>
      <c r="C3206" s="3" t="e">
        <f>Table1[[#This Row],[Szla]]</f>
        <v>#VALUE!</v>
      </c>
      <c r="D3206" s="6" t="e">
        <f>Table1[[#This Row],[Kelt_hó]]</f>
        <v>#VALUE!</v>
      </c>
      <c r="E3206" t="e">
        <f>Table1[[#This Row],[Vevő]]</f>
        <v>#VALUE!</v>
      </c>
      <c r="F3206" t="e">
        <f>Table1[[#This Row],[Termékkör]]</f>
        <v>#VALUE!</v>
      </c>
      <c r="G3206" s="4" t="e">
        <f>Table1[[#This Row],[SzumElad]]</f>
        <v>#VALUE!</v>
      </c>
      <c r="H3206" s="7" t="e">
        <f>Table1[[#This Row],[Jut_%]]</f>
        <v>#VALUE!</v>
      </c>
      <c r="I3206" s="4" t="e">
        <f>Table1[[#This Row],[Jut]]</f>
        <v>#VALUE!</v>
      </c>
      <c r="J3206" s="4" t="e">
        <f>Table1[[#This Row],[Column1]]</f>
        <v>#VALUE!</v>
      </c>
    </row>
    <row r="3207" spans="1:10" hidden="1" x14ac:dyDescent="0.3">
      <c r="A3207" s="2" t="e">
        <f>Table1[[#This Row],[Befolyt]]</f>
        <v>#VALUE!</v>
      </c>
      <c r="B3207" t="e">
        <f>Table1[[#This Row],[ÜK]]</f>
        <v>#VALUE!</v>
      </c>
      <c r="C3207" s="3" t="e">
        <f>Table1[[#This Row],[Szla]]</f>
        <v>#VALUE!</v>
      </c>
      <c r="D3207" s="6" t="e">
        <f>Table1[[#This Row],[Kelt_hó]]</f>
        <v>#VALUE!</v>
      </c>
      <c r="E3207" t="e">
        <f>Table1[[#This Row],[Vevő]]</f>
        <v>#VALUE!</v>
      </c>
      <c r="F3207" t="e">
        <f>Table1[[#This Row],[Termékkör]]</f>
        <v>#VALUE!</v>
      </c>
      <c r="G3207" s="4" t="e">
        <f>Table1[[#This Row],[SzumElad]]</f>
        <v>#VALUE!</v>
      </c>
      <c r="H3207" s="7" t="e">
        <f>Table1[[#This Row],[Jut_%]]</f>
        <v>#VALUE!</v>
      </c>
      <c r="I3207" s="4" t="e">
        <f>Table1[[#This Row],[Jut]]</f>
        <v>#VALUE!</v>
      </c>
      <c r="J3207" s="4" t="e">
        <f>Table1[[#This Row],[Column1]]</f>
        <v>#VALUE!</v>
      </c>
    </row>
    <row r="3208" spans="1:10" hidden="1" x14ac:dyDescent="0.3">
      <c r="A3208" s="2" t="e">
        <f>Table1[[#This Row],[Befolyt]]</f>
        <v>#VALUE!</v>
      </c>
      <c r="B3208" t="e">
        <f>Table1[[#This Row],[ÜK]]</f>
        <v>#VALUE!</v>
      </c>
      <c r="C3208" s="3" t="e">
        <f>Table1[[#This Row],[Szla]]</f>
        <v>#VALUE!</v>
      </c>
      <c r="D3208" s="6" t="e">
        <f>Table1[[#This Row],[Kelt_hó]]</f>
        <v>#VALUE!</v>
      </c>
      <c r="E3208" t="e">
        <f>Table1[[#This Row],[Vevő]]</f>
        <v>#VALUE!</v>
      </c>
      <c r="F3208" t="e">
        <f>Table1[[#This Row],[Termékkör]]</f>
        <v>#VALUE!</v>
      </c>
      <c r="G3208" s="4" t="e">
        <f>Table1[[#This Row],[SzumElad]]</f>
        <v>#VALUE!</v>
      </c>
      <c r="H3208" s="7" t="e">
        <f>Table1[[#This Row],[Jut_%]]</f>
        <v>#VALUE!</v>
      </c>
      <c r="I3208" s="4" t="e">
        <f>Table1[[#This Row],[Jut]]</f>
        <v>#VALUE!</v>
      </c>
      <c r="J3208" s="4" t="e">
        <f>Table1[[#This Row],[Column1]]</f>
        <v>#VALUE!</v>
      </c>
    </row>
    <row r="3209" spans="1:10" hidden="1" x14ac:dyDescent="0.3">
      <c r="A3209" s="2" t="e">
        <f>Table1[[#This Row],[Befolyt]]</f>
        <v>#VALUE!</v>
      </c>
      <c r="B3209" t="e">
        <f>Table1[[#This Row],[ÜK]]</f>
        <v>#VALUE!</v>
      </c>
      <c r="C3209" s="3" t="e">
        <f>Table1[[#This Row],[Szla]]</f>
        <v>#VALUE!</v>
      </c>
      <c r="D3209" s="6" t="e">
        <f>Table1[[#This Row],[Kelt_hó]]</f>
        <v>#VALUE!</v>
      </c>
      <c r="E3209" t="e">
        <f>Table1[[#This Row],[Vevő]]</f>
        <v>#VALUE!</v>
      </c>
      <c r="F3209" t="e">
        <f>Table1[[#This Row],[Termékkör]]</f>
        <v>#VALUE!</v>
      </c>
      <c r="G3209" s="4" t="e">
        <f>Table1[[#This Row],[SzumElad]]</f>
        <v>#VALUE!</v>
      </c>
      <c r="H3209" s="7" t="e">
        <f>Table1[[#This Row],[Jut_%]]</f>
        <v>#VALUE!</v>
      </c>
      <c r="I3209" s="4" t="e">
        <f>Table1[[#This Row],[Jut]]</f>
        <v>#VALUE!</v>
      </c>
      <c r="J3209" s="4" t="e">
        <f>Table1[[#This Row],[Column1]]</f>
        <v>#VALUE!</v>
      </c>
    </row>
    <row r="3210" spans="1:10" hidden="1" x14ac:dyDescent="0.3">
      <c r="A3210" s="2" t="e">
        <f>Table1[[#This Row],[Befolyt]]</f>
        <v>#VALUE!</v>
      </c>
      <c r="B3210" t="e">
        <f>Table1[[#This Row],[ÜK]]</f>
        <v>#VALUE!</v>
      </c>
      <c r="C3210" s="3" t="e">
        <f>Table1[[#This Row],[Szla]]</f>
        <v>#VALUE!</v>
      </c>
      <c r="D3210" s="6" t="e">
        <f>Table1[[#This Row],[Kelt_hó]]</f>
        <v>#VALUE!</v>
      </c>
      <c r="E3210" t="e">
        <f>Table1[[#This Row],[Vevő]]</f>
        <v>#VALUE!</v>
      </c>
      <c r="F3210" t="e">
        <f>Table1[[#This Row],[Termékkör]]</f>
        <v>#VALUE!</v>
      </c>
      <c r="G3210" s="4" t="e">
        <f>Table1[[#This Row],[SzumElad]]</f>
        <v>#VALUE!</v>
      </c>
      <c r="H3210" s="7" t="e">
        <f>Table1[[#This Row],[Jut_%]]</f>
        <v>#VALUE!</v>
      </c>
      <c r="I3210" s="4" t="e">
        <f>Table1[[#This Row],[Jut]]</f>
        <v>#VALUE!</v>
      </c>
      <c r="J3210" s="4" t="e">
        <f>Table1[[#This Row],[Column1]]</f>
        <v>#VALUE!</v>
      </c>
    </row>
    <row r="3211" spans="1:10" hidden="1" x14ac:dyDescent="0.3">
      <c r="A3211" s="2" t="e">
        <f>Table1[[#This Row],[Befolyt]]</f>
        <v>#VALUE!</v>
      </c>
      <c r="B3211" t="e">
        <f>Table1[[#This Row],[ÜK]]</f>
        <v>#VALUE!</v>
      </c>
      <c r="C3211" s="3" t="e">
        <f>Table1[[#This Row],[Szla]]</f>
        <v>#VALUE!</v>
      </c>
      <c r="D3211" s="6" t="e">
        <f>Table1[[#This Row],[Kelt_hó]]</f>
        <v>#VALUE!</v>
      </c>
      <c r="E3211" t="e">
        <f>Table1[[#This Row],[Vevő]]</f>
        <v>#VALUE!</v>
      </c>
      <c r="F3211" t="e">
        <f>Table1[[#This Row],[Termékkör]]</f>
        <v>#VALUE!</v>
      </c>
      <c r="G3211" s="4" t="e">
        <f>Table1[[#This Row],[SzumElad]]</f>
        <v>#VALUE!</v>
      </c>
      <c r="H3211" s="7" t="e">
        <f>Table1[[#This Row],[Jut_%]]</f>
        <v>#VALUE!</v>
      </c>
      <c r="I3211" s="4" t="e">
        <f>Table1[[#This Row],[Jut]]</f>
        <v>#VALUE!</v>
      </c>
      <c r="J3211" s="4" t="e">
        <f>Table1[[#This Row],[Column1]]</f>
        <v>#VALUE!</v>
      </c>
    </row>
    <row r="3212" spans="1:10" hidden="1" x14ac:dyDescent="0.3">
      <c r="A3212" s="2" t="e">
        <f>Table1[[#This Row],[Befolyt]]</f>
        <v>#VALUE!</v>
      </c>
      <c r="B3212" t="e">
        <f>Table1[[#This Row],[ÜK]]</f>
        <v>#VALUE!</v>
      </c>
      <c r="C3212" s="3" t="e">
        <f>Table1[[#This Row],[Szla]]</f>
        <v>#VALUE!</v>
      </c>
      <c r="D3212" s="6" t="e">
        <f>Table1[[#This Row],[Kelt_hó]]</f>
        <v>#VALUE!</v>
      </c>
      <c r="E3212" t="e">
        <f>Table1[[#This Row],[Vevő]]</f>
        <v>#VALUE!</v>
      </c>
      <c r="F3212" t="e">
        <f>Table1[[#This Row],[Termékkör]]</f>
        <v>#VALUE!</v>
      </c>
      <c r="G3212" s="4" t="e">
        <f>Table1[[#This Row],[SzumElad]]</f>
        <v>#VALUE!</v>
      </c>
      <c r="H3212" s="7" t="e">
        <f>Table1[[#This Row],[Jut_%]]</f>
        <v>#VALUE!</v>
      </c>
      <c r="I3212" s="4" t="e">
        <f>Table1[[#This Row],[Jut]]</f>
        <v>#VALUE!</v>
      </c>
      <c r="J3212" s="4" t="e">
        <f>Table1[[#This Row],[Column1]]</f>
        <v>#VALUE!</v>
      </c>
    </row>
    <row r="3213" spans="1:10" hidden="1" x14ac:dyDescent="0.3">
      <c r="A3213" s="2" t="e">
        <f>Table1[[#This Row],[Befolyt]]</f>
        <v>#VALUE!</v>
      </c>
      <c r="B3213" t="e">
        <f>Table1[[#This Row],[ÜK]]</f>
        <v>#VALUE!</v>
      </c>
      <c r="C3213" s="3" t="e">
        <f>Table1[[#This Row],[Szla]]</f>
        <v>#VALUE!</v>
      </c>
      <c r="D3213" s="6" t="e">
        <f>Table1[[#This Row],[Kelt_hó]]</f>
        <v>#VALUE!</v>
      </c>
      <c r="E3213" t="e">
        <f>Table1[[#This Row],[Vevő]]</f>
        <v>#VALUE!</v>
      </c>
      <c r="F3213" t="e">
        <f>Table1[[#This Row],[Termékkör]]</f>
        <v>#VALUE!</v>
      </c>
      <c r="G3213" s="4" t="e">
        <f>Table1[[#This Row],[SzumElad]]</f>
        <v>#VALUE!</v>
      </c>
      <c r="H3213" s="7" t="e">
        <f>Table1[[#This Row],[Jut_%]]</f>
        <v>#VALUE!</v>
      </c>
      <c r="I3213" s="4" t="e">
        <f>Table1[[#This Row],[Jut]]</f>
        <v>#VALUE!</v>
      </c>
      <c r="J3213" s="4" t="e">
        <f>Table1[[#This Row],[Column1]]</f>
        <v>#VALUE!</v>
      </c>
    </row>
    <row r="3214" spans="1:10" hidden="1" x14ac:dyDescent="0.3">
      <c r="A3214" s="2" t="e">
        <f>Table1[[#This Row],[Befolyt]]</f>
        <v>#VALUE!</v>
      </c>
      <c r="B3214" t="e">
        <f>Table1[[#This Row],[ÜK]]</f>
        <v>#VALUE!</v>
      </c>
      <c r="C3214" s="3" t="e">
        <f>Table1[[#This Row],[Szla]]</f>
        <v>#VALUE!</v>
      </c>
      <c r="D3214" s="6" t="e">
        <f>Table1[[#This Row],[Kelt_hó]]</f>
        <v>#VALUE!</v>
      </c>
      <c r="E3214" t="e">
        <f>Table1[[#This Row],[Vevő]]</f>
        <v>#VALUE!</v>
      </c>
      <c r="F3214" t="e">
        <f>Table1[[#This Row],[Termékkör]]</f>
        <v>#VALUE!</v>
      </c>
      <c r="G3214" s="4" t="e">
        <f>Table1[[#This Row],[SzumElad]]</f>
        <v>#VALUE!</v>
      </c>
      <c r="H3214" s="7" t="e">
        <f>Table1[[#This Row],[Jut_%]]</f>
        <v>#VALUE!</v>
      </c>
      <c r="I3214" s="4" t="e">
        <f>Table1[[#This Row],[Jut]]</f>
        <v>#VALUE!</v>
      </c>
      <c r="J3214" s="4" t="e">
        <f>Table1[[#This Row],[Column1]]</f>
        <v>#VALUE!</v>
      </c>
    </row>
    <row r="3215" spans="1:10" hidden="1" x14ac:dyDescent="0.3">
      <c r="A3215" s="2" t="e">
        <f>Table1[[#This Row],[Befolyt]]</f>
        <v>#VALUE!</v>
      </c>
      <c r="B3215" t="e">
        <f>Table1[[#This Row],[ÜK]]</f>
        <v>#VALUE!</v>
      </c>
      <c r="C3215" s="3" t="e">
        <f>Table1[[#This Row],[Szla]]</f>
        <v>#VALUE!</v>
      </c>
      <c r="D3215" s="6" t="e">
        <f>Table1[[#This Row],[Kelt_hó]]</f>
        <v>#VALUE!</v>
      </c>
      <c r="E3215" t="e">
        <f>Table1[[#This Row],[Vevő]]</f>
        <v>#VALUE!</v>
      </c>
      <c r="F3215" t="e">
        <f>Table1[[#This Row],[Termékkör]]</f>
        <v>#VALUE!</v>
      </c>
      <c r="G3215" s="4" t="e">
        <f>Table1[[#This Row],[SzumElad]]</f>
        <v>#VALUE!</v>
      </c>
      <c r="H3215" s="7" t="e">
        <f>Table1[[#This Row],[Jut_%]]</f>
        <v>#VALUE!</v>
      </c>
      <c r="I3215" s="4" t="e">
        <f>Table1[[#This Row],[Jut]]</f>
        <v>#VALUE!</v>
      </c>
      <c r="J3215" s="4" t="e">
        <f>Table1[[#This Row],[Column1]]</f>
        <v>#VALUE!</v>
      </c>
    </row>
    <row r="3216" spans="1:10" hidden="1" x14ac:dyDescent="0.3">
      <c r="A3216" s="2" t="e">
        <f>Table1[[#This Row],[Befolyt]]</f>
        <v>#VALUE!</v>
      </c>
      <c r="B3216" t="e">
        <f>Table1[[#This Row],[ÜK]]</f>
        <v>#VALUE!</v>
      </c>
      <c r="C3216" s="3" t="e">
        <f>Table1[[#This Row],[Szla]]</f>
        <v>#VALUE!</v>
      </c>
      <c r="D3216" s="6" t="e">
        <f>Table1[[#This Row],[Kelt_hó]]</f>
        <v>#VALUE!</v>
      </c>
      <c r="E3216" t="e">
        <f>Table1[[#This Row],[Vevő]]</f>
        <v>#VALUE!</v>
      </c>
      <c r="F3216" t="e">
        <f>Table1[[#This Row],[Termékkör]]</f>
        <v>#VALUE!</v>
      </c>
      <c r="G3216" s="4" t="e">
        <f>Table1[[#This Row],[SzumElad]]</f>
        <v>#VALUE!</v>
      </c>
      <c r="H3216" s="7" t="e">
        <f>Table1[[#This Row],[Jut_%]]</f>
        <v>#VALUE!</v>
      </c>
      <c r="I3216" s="4" t="e">
        <f>Table1[[#This Row],[Jut]]</f>
        <v>#VALUE!</v>
      </c>
      <c r="J3216" s="4" t="e">
        <f>Table1[[#This Row],[Column1]]</f>
        <v>#VALUE!</v>
      </c>
    </row>
    <row r="3217" spans="1:10" hidden="1" x14ac:dyDescent="0.3">
      <c r="A3217" s="2" t="e">
        <f>Table1[[#This Row],[Befolyt]]</f>
        <v>#VALUE!</v>
      </c>
      <c r="B3217" t="e">
        <f>Table1[[#This Row],[ÜK]]</f>
        <v>#VALUE!</v>
      </c>
      <c r="C3217" s="3" t="e">
        <f>Table1[[#This Row],[Szla]]</f>
        <v>#VALUE!</v>
      </c>
      <c r="D3217" s="6" t="e">
        <f>Table1[[#This Row],[Kelt_hó]]</f>
        <v>#VALUE!</v>
      </c>
      <c r="E3217" t="e">
        <f>Table1[[#This Row],[Vevő]]</f>
        <v>#VALUE!</v>
      </c>
      <c r="F3217" t="e">
        <f>Table1[[#This Row],[Termékkör]]</f>
        <v>#VALUE!</v>
      </c>
      <c r="G3217" s="4" t="e">
        <f>Table1[[#This Row],[SzumElad]]</f>
        <v>#VALUE!</v>
      </c>
      <c r="H3217" s="7" t="e">
        <f>Table1[[#This Row],[Jut_%]]</f>
        <v>#VALUE!</v>
      </c>
      <c r="I3217" s="4" t="e">
        <f>Table1[[#This Row],[Jut]]</f>
        <v>#VALUE!</v>
      </c>
      <c r="J3217" s="4" t="e">
        <f>Table1[[#This Row],[Column1]]</f>
        <v>#VALUE!</v>
      </c>
    </row>
    <row r="3218" spans="1:10" hidden="1" x14ac:dyDescent="0.3">
      <c r="A3218" s="2" t="e">
        <f>Table1[[#This Row],[Befolyt]]</f>
        <v>#VALUE!</v>
      </c>
      <c r="B3218" t="e">
        <f>Table1[[#This Row],[ÜK]]</f>
        <v>#VALUE!</v>
      </c>
      <c r="C3218" s="3" t="e">
        <f>Table1[[#This Row],[Szla]]</f>
        <v>#VALUE!</v>
      </c>
      <c r="D3218" s="6" t="e">
        <f>Table1[[#This Row],[Kelt_hó]]</f>
        <v>#VALUE!</v>
      </c>
      <c r="E3218" t="e">
        <f>Table1[[#This Row],[Vevő]]</f>
        <v>#VALUE!</v>
      </c>
      <c r="F3218" t="e">
        <f>Table1[[#This Row],[Termékkör]]</f>
        <v>#VALUE!</v>
      </c>
      <c r="G3218" s="4" t="e">
        <f>Table1[[#This Row],[SzumElad]]</f>
        <v>#VALUE!</v>
      </c>
      <c r="H3218" s="7" t="e">
        <f>Table1[[#This Row],[Jut_%]]</f>
        <v>#VALUE!</v>
      </c>
      <c r="I3218" s="4" t="e">
        <f>Table1[[#This Row],[Jut]]</f>
        <v>#VALUE!</v>
      </c>
      <c r="J3218" s="4" t="e">
        <f>Table1[[#This Row],[Column1]]</f>
        <v>#VALUE!</v>
      </c>
    </row>
    <row r="3219" spans="1:10" hidden="1" x14ac:dyDescent="0.3">
      <c r="A3219" s="2" t="e">
        <f>Table1[[#This Row],[Befolyt]]</f>
        <v>#VALUE!</v>
      </c>
      <c r="B3219" t="e">
        <f>Table1[[#This Row],[ÜK]]</f>
        <v>#VALUE!</v>
      </c>
      <c r="C3219" s="3" t="e">
        <f>Table1[[#This Row],[Szla]]</f>
        <v>#VALUE!</v>
      </c>
      <c r="D3219" s="6" t="e">
        <f>Table1[[#This Row],[Kelt_hó]]</f>
        <v>#VALUE!</v>
      </c>
      <c r="E3219" t="e">
        <f>Table1[[#This Row],[Vevő]]</f>
        <v>#VALUE!</v>
      </c>
      <c r="F3219" t="e">
        <f>Table1[[#This Row],[Termékkör]]</f>
        <v>#VALUE!</v>
      </c>
      <c r="G3219" s="4" t="e">
        <f>Table1[[#This Row],[SzumElad]]</f>
        <v>#VALUE!</v>
      </c>
      <c r="H3219" s="7" t="e">
        <f>Table1[[#This Row],[Jut_%]]</f>
        <v>#VALUE!</v>
      </c>
      <c r="I3219" s="4" t="e">
        <f>Table1[[#This Row],[Jut]]</f>
        <v>#VALUE!</v>
      </c>
      <c r="J3219" s="4" t="e">
        <f>Table1[[#This Row],[Column1]]</f>
        <v>#VALUE!</v>
      </c>
    </row>
    <row r="3220" spans="1:10" hidden="1" x14ac:dyDescent="0.3">
      <c r="A3220" s="2" t="e">
        <f>Table1[[#This Row],[Befolyt]]</f>
        <v>#VALUE!</v>
      </c>
      <c r="B3220" t="e">
        <f>Table1[[#This Row],[ÜK]]</f>
        <v>#VALUE!</v>
      </c>
      <c r="C3220" s="3" t="e">
        <f>Table1[[#This Row],[Szla]]</f>
        <v>#VALUE!</v>
      </c>
      <c r="D3220" s="6" t="e">
        <f>Table1[[#This Row],[Kelt_hó]]</f>
        <v>#VALUE!</v>
      </c>
      <c r="E3220" t="e">
        <f>Table1[[#This Row],[Vevő]]</f>
        <v>#VALUE!</v>
      </c>
      <c r="F3220" t="e">
        <f>Table1[[#This Row],[Termékkör]]</f>
        <v>#VALUE!</v>
      </c>
      <c r="G3220" s="4" t="e">
        <f>Table1[[#This Row],[SzumElad]]</f>
        <v>#VALUE!</v>
      </c>
      <c r="H3220" s="7" t="e">
        <f>Table1[[#This Row],[Jut_%]]</f>
        <v>#VALUE!</v>
      </c>
      <c r="I3220" s="4" t="e">
        <f>Table1[[#This Row],[Jut]]</f>
        <v>#VALUE!</v>
      </c>
      <c r="J3220" s="4" t="e">
        <f>Table1[[#This Row],[Column1]]</f>
        <v>#VALUE!</v>
      </c>
    </row>
    <row r="3221" spans="1:10" hidden="1" x14ac:dyDescent="0.3">
      <c r="A3221" s="2" t="e">
        <f>Table1[[#This Row],[Befolyt]]</f>
        <v>#VALUE!</v>
      </c>
      <c r="B3221" t="e">
        <f>Table1[[#This Row],[ÜK]]</f>
        <v>#VALUE!</v>
      </c>
      <c r="C3221" s="3" t="e">
        <f>Table1[[#This Row],[Szla]]</f>
        <v>#VALUE!</v>
      </c>
      <c r="D3221" s="6" t="e">
        <f>Table1[[#This Row],[Kelt_hó]]</f>
        <v>#VALUE!</v>
      </c>
      <c r="E3221" t="e">
        <f>Table1[[#This Row],[Vevő]]</f>
        <v>#VALUE!</v>
      </c>
      <c r="F3221" t="e">
        <f>Table1[[#This Row],[Termékkör]]</f>
        <v>#VALUE!</v>
      </c>
      <c r="G3221" s="4" t="e">
        <f>Table1[[#This Row],[SzumElad]]</f>
        <v>#VALUE!</v>
      </c>
      <c r="H3221" s="7" t="e">
        <f>Table1[[#This Row],[Jut_%]]</f>
        <v>#VALUE!</v>
      </c>
      <c r="I3221" s="4" t="e">
        <f>Table1[[#This Row],[Jut]]</f>
        <v>#VALUE!</v>
      </c>
      <c r="J3221" s="4" t="e">
        <f>Table1[[#This Row],[Column1]]</f>
        <v>#VALUE!</v>
      </c>
    </row>
    <row r="3222" spans="1:10" hidden="1" x14ac:dyDescent="0.3">
      <c r="A3222" s="2" t="e">
        <f>Table1[[#This Row],[Befolyt]]</f>
        <v>#VALUE!</v>
      </c>
      <c r="B3222" t="e">
        <f>Table1[[#This Row],[ÜK]]</f>
        <v>#VALUE!</v>
      </c>
      <c r="C3222" s="3" t="e">
        <f>Table1[[#This Row],[Szla]]</f>
        <v>#VALUE!</v>
      </c>
      <c r="D3222" s="6" t="e">
        <f>Table1[[#This Row],[Kelt_hó]]</f>
        <v>#VALUE!</v>
      </c>
      <c r="E3222" t="e">
        <f>Table1[[#This Row],[Vevő]]</f>
        <v>#VALUE!</v>
      </c>
      <c r="F3222" t="e">
        <f>Table1[[#This Row],[Termékkör]]</f>
        <v>#VALUE!</v>
      </c>
      <c r="G3222" s="4" t="e">
        <f>Table1[[#This Row],[SzumElad]]</f>
        <v>#VALUE!</v>
      </c>
      <c r="H3222" s="7" t="e">
        <f>Table1[[#This Row],[Jut_%]]</f>
        <v>#VALUE!</v>
      </c>
      <c r="I3222" s="4" t="e">
        <f>Table1[[#This Row],[Jut]]</f>
        <v>#VALUE!</v>
      </c>
      <c r="J3222" s="4" t="e">
        <f>Table1[[#This Row],[Column1]]</f>
        <v>#VALUE!</v>
      </c>
    </row>
    <row r="3223" spans="1:10" hidden="1" x14ac:dyDescent="0.3">
      <c r="A3223" s="2" t="e">
        <f>Table1[[#This Row],[Befolyt]]</f>
        <v>#VALUE!</v>
      </c>
      <c r="B3223" t="e">
        <f>Table1[[#This Row],[ÜK]]</f>
        <v>#VALUE!</v>
      </c>
      <c r="C3223" s="3" t="e">
        <f>Table1[[#This Row],[Szla]]</f>
        <v>#VALUE!</v>
      </c>
      <c r="D3223" s="6" t="e">
        <f>Table1[[#This Row],[Kelt_hó]]</f>
        <v>#VALUE!</v>
      </c>
      <c r="E3223" t="e">
        <f>Table1[[#This Row],[Vevő]]</f>
        <v>#VALUE!</v>
      </c>
      <c r="F3223" t="e">
        <f>Table1[[#This Row],[Termékkör]]</f>
        <v>#VALUE!</v>
      </c>
      <c r="G3223" s="4" t="e">
        <f>Table1[[#This Row],[SzumElad]]</f>
        <v>#VALUE!</v>
      </c>
      <c r="H3223" s="7" t="e">
        <f>Table1[[#This Row],[Jut_%]]</f>
        <v>#VALUE!</v>
      </c>
      <c r="I3223" s="4" t="e">
        <f>Table1[[#This Row],[Jut]]</f>
        <v>#VALUE!</v>
      </c>
      <c r="J3223" s="4" t="e">
        <f>Table1[[#This Row],[Column1]]</f>
        <v>#VALUE!</v>
      </c>
    </row>
    <row r="3224" spans="1:10" hidden="1" x14ac:dyDescent="0.3">
      <c r="A3224" s="2" t="e">
        <f>Table1[[#This Row],[Befolyt]]</f>
        <v>#VALUE!</v>
      </c>
      <c r="B3224" t="e">
        <f>Table1[[#This Row],[ÜK]]</f>
        <v>#VALUE!</v>
      </c>
      <c r="C3224" s="3" t="e">
        <f>Table1[[#This Row],[Szla]]</f>
        <v>#VALUE!</v>
      </c>
      <c r="D3224" s="6" t="e">
        <f>Table1[[#This Row],[Kelt_hó]]</f>
        <v>#VALUE!</v>
      </c>
      <c r="E3224" t="e">
        <f>Table1[[#This Row],[Vevő]]</f>
        <v>#VALUE!</v>
      </c>
      <c r="F3224" t="e">
        <f>Table1[[#This Row],[Termékkör]]</f>
        <v>#VALUE!</v>
      </c>
      <c r="G3224" s="4" t="e">
        <f>Table1[[#This Row],[SzumElad]]</f>
        <v>#VALUE!</v>
      </c>
      <c r="H3224" s="7" t="e">
        <f>Table1[[#This Row],[Jut_%]]</f>
        <v>#VALUE!</v>
      </c>
      <c r="I3224" s="4" t="e">
        <f>Table1[[#This Row],[Jut]]</f>
        <v>#VALUE!</v>
      </c>
      <c r="J3224" s="4" t="e">
        <f>Table1[[#This Row],[Column1]]</f>
        <v>#VALUE!</v>
      </c>
    </row>
    <row r="3225" spans="1:10" hidden="1" x14ac:dyDescent="0.3">
      <c r="A3225" s="2" t="e">
        <f>Table1[[#This Row],[Befolyt]]</f>
        <v>#VALUE!</v>
      </c>
      <c r="B3225" t="e">
        <f>Table1[[#This Row],[ÜK]]</f>
        <v>#VALUE!</v>
      </c>
      <c r="C3225" s="3" t="e">
        <f>Table1[[#This Row],[Szla]]</f>
        <v>#VALUE!</v>
      </c>
      <c r="D3225" s="6" t="e">
        <f>Table1[[#This Row],[Kelt_hó]]</f>
        <v>#VALUE!</v>
      </c>
      <c r="E3225" t="e">
        <f>Table1[[#This Row],[Vevő]]</f>
        <v>#VALUE!</v>
      </c>
      <c r="F3225" t="e">
        <f>Table1[[#This Row],[Termékkör]]</f>
        <v>#VALUE!</v>
      </c>
      <c r="G3225" s="4" t="e">
        <f>Table1[[#This Row],[SzumElad]]</f>
        <v>#VALUE!</v>
      </c>
      <c r="H3225" s="7" t="e">
        <f>Table1[[#This Row],[Jut_%]]</f>
        <v>#VALUE!</v>
      </c>
      <c r="I3225" s="4" t="e">
        <f>Table1[[#This Row],[Jut]]</f>
        <v>#VALUE!</v>
      </c>
      <c r="J3225" s="4" t="e">
        <f>Table1[[#This Row],[Column1]]</f>
        <v>#VALUE!</v>
      </c>
    </row>
    <row r="3226" spans="1:10" hidden="1" x14ac:dyDescent="0.3">
      <c r="A3226" s="2" t="e">
        <f>Table1[[#This Row],[Befolyt]]</f>
        <v>#VALUE!</v>
      </c>
      <c r="B3226" t="e">
        <f>Table1[[#This Row],[ÜK]]</f>
        <v>#VALUE!</v>
      </c>
      <c r="C3226" s="3" t="e">
        <f>Table1[[#This Row],[Szla]]</f>
        <v>#VALUE!</v>
      </c>
      <c r="D3226" s="6" t="e">
        <f>Table1[[#This Row],[Kelt_hó]]</f>
        <v>#VALUE!</v>
      </c>
      <c r="E3226" t="e">
        <f>Table1[[#This Row],[Vevő]]</f>
        <v>#VALUE!</v>
      </c>
      <c r="F3226" t="e">
        <f>Table1[[#This Row],[Termékkör]]</f>
        <v>#VALUE!</v>
      </c>
      <c r="G3226" s="4" t="e">
        <f>Table1[[#This Row],[SzumElad]]</f>
        <v>#VALUE!</v>
      </c>
      <c r="H3226" s="7" t="e">
        <f>Table1[[#This Row],[Jut_%]]</f>
        <v>#VALUE!</v>
      </c>
      <c r="I3226" s="4" t="e">
        <f>Table1[[#This Row],[Jut]]</f>
        <v>#VALUE!</v>
      </c>
      <c r="J3226" s="4" t="e">
        <f>Table1[[#This Row],[Column1]]</f>
        <v>#VALUE!</v>
      </c>
    </row>
    <row r="3227" spans="1:10" hidden="1" x14ac:dyDescent="0.3">
      <c r="A3227" s="2" t="e">
        <f>Table1[[#This Row],[Befolyt]]</f>
        <v>#VALUE!</v>
      </c>
      <c r="B3227" t="e">
        <f>Table1[[#This Row],[ÜK]]</f>
        <v>#VALUE!</v>
      </c>
      <c r="C3227" s="3" t="e">
        <f>Table1[[#This Row],[Szla]]</f>
        <v>#VALUE!</v>
      </c>
      <c r="D3227" s="6" t="e">
        <f>Table1[[#This Row],[Kelt_hó]]</f>
        <v>#VALUE!</v>
      </c>
      <c r="E3227" t="e">
        <f>Table1[[#This Row],[Vevő]]</f>
        <v>#VALUE!</v>
      </c>
      <c r="F3227" t="e">
        <f>Table1[[#This Row],[Termékkör]]</f>
        <v>#VALUE!</v>
      </c>
      <c r="G3227" s="4" t="e">
        <f>Table1[[#This Row],[SzumElad]]</f>
        <v>#VALUE!</v>
      </c>
      <c r="H3227" s="7" t="e">
        <f>Table1[[#This Row],[Jut_%]]</f>
        <v>#VALUE!</v>
      </c>
      <c r="I3227" s="4" t="e">
        <f>Table1[[#This Row],[Jut]]</f>
        <v>#VALUE!</v>
      </c>
      <c r="J3227" s="4" t="e">
        <f>Table1[[#This Row],[Column1]]</f>
        <v>#VALUE!</v>
      </c>
    </row>
    <row r="3228" spans="1:10" hidden="1" x14ac:dyDescent="0.3">
      <c r="A3228" s="2" t="e">
        <f>Table1[[#This Row],[Befolyt]]</f>
        <v>#VALUE!</v>
      </c>
      <c r="B3228" t="e">
        <f>Table1[[#This Row],[ÜK]]</f>
        <v>#VALUE!</v>
      </c>
      <c r="C3228" s="3" t="e">
        <f>Table1[[#This Row],[Szla]]</f>
        <v>#VALUE!</v>
      </c>
      <c r="D3228" s="6" t="e">
        <f>Table1[[#This Row],[Kelt_hó]]</f>
        <v>#VALUE!</v>
      </c>
      <c r="E3228" t="e">
        <f>Table1[[#This Row],[Vevő]]</f>
        <v>#VALUE!</v>
      </c>
      <c r="F3228" t="e">
        <f>Table1[[#This Row],[Termékkör]]</f>
        <v>#VALUE!</v>
      </c>
      <c r="G3228" s="4" t="e">
        <f>Table1[[#This Row],[SzumElad]]</f>
        <v>#VALUE!</v>
      </c>
      <c r="H3228" s="7" t="e">
        <f>Table1[[#This Row],[Jut_%]]</f>
        <v>#VALUE!</v>
      </c>
      <c r="I3228" s="4" t="e">
        <f>Table1[[#This Row],[Jut]]</f>
        <v>#VALUE!</v>
      </c>
      <c r="J3228" s="4" t="e">
        <f>Table1[[#This Row],[Column1]]</f>
        <v>#VALUE!</v>
      </c>
    </row>
    <row r="3229" spans="1:10" hidden="1" x14ac:dyDescent="0.3">
      <c r="A3229" s="2" t="e">
        <f>Table1[[#This Row],[Befolyt]]</f>
        <v>#VALUE!</v>
      </c>
      <c r="B3229" t="e">
        <f>Table1[[#This Row],[ÜK]]</f>
        <v>#VALUE!</v>
      </c>
      <c r="C3229" s="3" t="e">
        <f>Table1[[#This Row],[Szla]]</f>
        <v>#VALUE!</v>
      </c>
      <c r="D3229" s="6" t="e">
        <f>Table1[[#This Row],[Kelt_hó]]</f>
        <v>#VALUE!</v>
      </c>
      <c r="E3229" t="e">
        <f>Table1[[#This Row],[Vevő]]</f>
        <v>#VALUE!</v>
      </c>
      <c r="F3229" t="e">
        <f>Table1[[#This Row],[Termékkör]]</f>
        <v>#VALUE!</v>
      </c>
      <c r="G3229" s="4" t="e">
        <f>Table1[[#This Row],[SzumElad]]</f>
        <v>#VALUE!</v>
      </c>
      <c r="H3229" s="7" t="e">
        <f>Table1[[#This Row],[Jut_%]]</f>
        <v>#VALUE!</v>
      </c>
      <c r="I3229" s="4" t="e">
        <f>Table1[[#This Row],[Jut]]</f>
        <v>#VALUE!</v>
      </c>
      <c r="J3229" s="4" t="e">
        <f>Table1[[#This Row],[Column1]]</f>
        <v>#VALUE!</v>
      </c>
    </row>
    <row r="3230" spans="1:10" hidden="1" x14ac:dyDescent="0.3">
      <c r="A3230" s="2" t="e">
        <f>Table1[[#This Row],[Befolyt]]</f>
        <v>#VALUE!</v>
      </c>
      <c r="B3230" t="e">
        <f>Table1[[#This Row],[ÜK]]</f>
        <v>#VALUE!</v>
      </c>
      <c r="C3230" s="3" t="e">
        <f>Table1[[#This Row],[Szla]]</f>
        <v>#VALUE!</v>
      </c>
      <c r="D3230" s="6" t="e">
        <f>Table1[[#This Row],[Kelt_hó]]</f>
        <v>#VALUE!</v>
      </c>
      <c r="E3230" t="e">
        <f>Table1[[#This Row],[Vevő]]</f>
        <v>#VALUE!</v>
      </c>
      <c r="F3230" t="e">
        <f>Table1[[#This Row],[Termékkör]]</f>
        <v>#VALUE!</v>
      </c>
      <c r="G3230" s="4" t="e">
        <f>Table1[[#This Row],[SzumElad]]</f>
        <v>#VALUE!</v>
      </c>
      <c r="H3230" s="7" t="e">
        <f>Table1[[#This Row],[Jut_%]]</f>
        <v>#VALUE!</v>
      </c>
      <c r="I3230" s="4" t="e">
        <f>Table1[[#This Row],[Jut]]</f>
        <v>#VALUE!</v>
      </c>
      <c r="J3230" s="4" t="e">
        <f>Table1[[#This Row],[Column1]]</f>
        <v>#VALUE!</v>
      </c>
    </row>
    <row r="3231" spans="1:10" hidden="1" x14ac:dyDescent="0.3">
      <c r="A3231" s="2" t="e">
        <f>Table1[[#This Row],[Befolyt]]</f>
        <v>#VALUE!</v>
      </c>
      <c r="B3231" t="e">
        <f>Table1[[#This Row],[ÜK]]</f>
        <v>#VALUE!</v>
      </c>
      <c r="C3231" s="3" t="e">
        <f>Table1[[#This Row],[Szla]]</f>
        <v>#VALUE!</v>
      </c>
      <c r="D3231" s="6" t="e">
        <f>Table1[[#This Row],[Kelt_hó]]</f>
        <v>#VALUE!</v>
      </c>
      <c r="E3231" t="e">
        <f>Table1[[#This Row],[Vevő]]</f>
        <v>#VALUE!</v>
      </c>
      <c r="F3231" t="e">
        <f>Table1[[#This Row],[Termékkör]]</f>
        <v>#VALUE!</v>
      </c>
      <c r="G3231" s="4" t="e">
        <f>Table1[[#This Row],[SzumElad]]</f>
        <v>#VALUE!</v>
      </c>
      <c r="H3231" s="7" t="e">
        <f>Table1[[#This Row],[Jut_%]]</f>
        <v>#VALUE!</v>
      </c>
      <c r="I3231" s="4" t="e">
        <f>Table1[[#This Row],[Jut]]</f>
        <v>#VALUE!</v>
      </c>
      <c r="J3231" s="4" t="e">
        <f>Table1[[#This Row],[Column1]]</f>
        <v>#VALUE!</v>
      </c>
    </row>
    <row r="3232" spans="1:10" hidden="1" x14ac:dyDescent="0.3">
      <c r="A3232" s="2" t="e">
        <f>Table1[[#This Row],[Befolyt]]</f>
        <v>#VALUE!</v>
      </c>
      <c r="B3232" t="e">
        <f>Table1[[#This Row],[ÜK]]</f>
        <v>#VALUE!</v>
      </c>
      <c r="C3232" s="3" t="e">
        <f>Table1[[#This Row],[Szla]]</f>
        <v>#VALUE!</v>
      </c>
      <c r="D3232" s="6" t="e">
        <f>Table1[[#This Row],[Kelt_hó]]</f>
        <v>#VALUE!</v>
      </c>
      <c r="E3232" t="e">
        <f>Table1[[#This Row],[Vevő]]</f>
        <v>#VALUE!</v>
      </c>
      <c r="F3232" t="e">
        <f>Table1[[#This Row],[Termékkör]]</f>
        <v>#VALUE!</v>
      </c>
      <c r="G3232" s="4" t="e">
        <f>Table1[[#This Row],[SzumElad]]</f>
        <v>#VALUE!</v>
      </c>
      <c r="H3232" s="7" t="e">
        <f>Table1[[#This Row],[Jut_%]]</f>
        <v>#VALUE!</v>
      </c>
      <c r="I3232" s="4" t="e">
        <f>Table1[[#This Row],[Jut]]</f>
        <v>#VALUE!</v>
      </c>
      <c r="J3232" s="4" t="e">
        <f>Table1[[#This Row],[Column1]]</f>
        <v>#VALUE!</v>
      </c>
    </row>
    <row r="3233" spans="1:10" hidden="1" x14ac:dyDescent="0.3">
      <c r="A3233" s="2" t="e">
        <f>Table1[[#This Row],[Befolyt]]</f>
        <v>#VALUE!</v>
      </c>
      <c r="B3233" t="e">
        <f>Table1[[#This Row],[ÜK]]</f>
        <v>#VALUE!</v>
      </c>
      <c r="C3233" s="3" t="e">
        <f>Table1[[#This Row],[Szla]]</f>
        <v>#VALUE!</v>
      </c>
      <c r="D3233" s="6" t="e">
        <f>Table1[[#This Row],[Kelt_hó]]</f>
        <v>#VALUE!</v>
      </c>
      <c r="E3233" t="e">
        <f>Table1[[#This Row],[Vevő]]</f>
        <v>#VALUE!</v>
      </c>
      <c r="F3233" t="e">
        <f>Table1[[#This Row],[Termékkör]]</f>
        <v>#VALUE!</v>
      </c>
      <c r="G3233" s="4" t="e">
        <f>Table1[[#This Row],[SzumElad]]</f>
        <v>#VALUE!</v>
      </c>
      <c r="H3233" s="7" t="e">
        <f>Table1[[#This Row],[Jut_%]]</f>
        <v>#VALUE!</v>
      </c>
      <c r="I3233" s="4" t="e">
        <f>Table1[[#This Row],[Jut]]</f>
        <v>#VALUE!</v>
      </c>
      <c r="J3233" s="4" t="e">
        <f>Table1[[#This Row],[Column1]]</f>
        <v>#VALUE!</v>
      </c>
    </row>
    <row r="3234" spans="1:10" hidden="1" x14ac:dyDescent="0.3">
      <c r="A3234" s="2" t="e">
        <f>Table1[[#This Row],[Befolyt]]</f>
        <v>#VALUE!</v>
      </c>
      <c r="B3234" t="e">
        <f>Table1[[#This Row],[ÜK]]</f>
        <v>#VALUE!</v>
      </c>
      <c r="C3234" s="3" t="e">
        <f>Table1[[#This Row],[Szla]]</f>
        <v>#VALUE!</v>
      </c>
      <c r="D3234" s="6" t="e">
        <f>Table1[[#This Row],[Kelt_hó]]</f>
        <v>#VALUE!</v>
      </c>
      <c r="E3234" t="e">
        <f>Table1[[#This Row],[Vevő]]</f>
        <v>#VALUE!</v>
      </c>
      <c r="F3234" t="e">
        <f>Table1[[#This Row],[Termékkör]]</f>
        <v>#VALUE!</v>
      </c>
      <c r="G3234" s="4" t="e">
        <f>Table1[[#This Row],[SzumElad]]</f>
        <v>#VALUE!</v>
      </c>
      <c r="H3234" s="7" t="e">
        <f>Table1[[#This Row],[Jut_%]]</f>
        <v>#VALUE!</v>
      </c>
      <c r="I3234" s="4" t="e">
        <f>Table1[[#This Row],[Jut]]</f>
        <v>#VALUE!</v>
      </c>
      <c r="J3234" s="4" t="e">
        <f>Table1[[#This Row],[Column1]]</f>
        <v>#VALUE!</v>
      </c>
    </row>
    <row r="3235" spans="1:10" hidden="1" x14ac:dyDescent="0.3">
      <c r="A3235" s="2" t="e">
        <f>Table1[[#This Row],[Befolyt]]</f>
        <v>#VALUE!</v>
      </c>
      <c r="B3235" t="e">
        <f>Table1[[#This Row],[ÜK]]</f>
        <v>#VALUE!</v>
      </c>
      <c r="C3235" s="3" t="e">
        <f>Table1[[#This Row],[Szla]]</f>
        <v>#VALUE!</v>
      </c>
      <c r="D3235" s="6" t="e">
        <f>Table1[[#This Row],[Kelt_hó]]</f>
        <v>#VALUE!</v>
      </c>
      <c r="E3235" t="e">
        <f>Table1[[#This Row],[Vevő]]</f>
        <v>#VALUE!</v>
      </c>
      <c r="F3235" t="e">
        <f>Table1[[#This Row],[Termékkör]]</f>
        <v>#VALUE!</v>
      </c>
      <c r="G3235" s="4" t="e">
        <f>Table1[[#This Row],[SzumElad]]</f>
        <v>#VALUE!</v>
      </c>
      <c r="H3235" s="7" t="e">
        <f>Table1[[#This Row],[Jut_%]]</f>
        <v>#VALUE!</v>
      </c>
      <c r="I3235" s="4" t="e">
        <f>Table1[[#This Row],[Jut]]</f>
        <v>#VALUE!</v>
      </c>
      <c r="J3235" s="4" t="e">
        <f>Table1[[#This Row],[Column1]]</f>
        <v>#VALUE!</v>
      </c>
    </row>
    <row r="3236" spans="1:10" hidden="1" x14ac:dyDescent="0.3">
      <c r="A3236" s="2" t="e">
        <f>Table1[[#This Row],[Befolyt]]</f>
        <v>#VALUE!</v>
      </c>
      <c r="B3236" t="e">
        <f>Table1[[#This Row],[ÜK]]</f>
        <v>#VALUE!</v>
      </c>
      <c r="C3236" s="3" t="e">
        <f>Table1[[#This Row],[Szla]]</f>
        <v>#VALUE!</v>
      </c>
      <c r="D3236" s="6" t="e">
        <f>Table1[[#This Row],[Kelt_hó]]</f>
        <v>#VALUE!</v>
      </c>
      <c r="E3236" t="e">
        <f>Table1[[#This Row],[Vevő]]</f>
        <v>#VALUE!</v>
      </c>
      <c r="F3236" t="e">
        <f>Table1[[#This Row],[Termékkör]]</f>
        <v>#VALUE!</v>
      </c>
      <c r="G3236" s="4" t="e">
        <f>Table1[[#This Row],[SzumElad]]</f>
        <v>#VALUE!</v>
      </c>
      <c r="H3236" s="7" t="e">
        <f>Table1[[#This Row],[Jut_%]]</f>
        <v>#VALUE!</v>
      </c>
      <c r="I3236" s="4" t="e">
        <f>Table1[[#This Row],[Jut]]</f>
        <v>#VALUE!</v>
      </c>
      <c r="J3236" s="4" t="e">
        <f>Table1[[#This Row],[Column1]]</f>
        <v>#VALUE!</v>
      </c>
    </row>
    <row r="3237" spans="1:10" hidden="1" x14ac:dyDescent="0.3">
      <c r="A3237" s="2" t="e">
        <f>Table1[[#This Row],[Befolyt]]</f>
        <v>#VALUE!</v>
      </c>
      <c r="B3237" t="e">
        <f>Table1[[#This Row],[ÜK]]</f>
        <v>#VALUE!</v>
      </c>
      <c r="C3237" s="3" t="e">
        <f>Table1[[#This Row],[Szla]]</f>
        <v>#VALUE!</v>
      </c>
      <c r="D3237" s="6" t="e">
        <f>Table1[[#This Row],[Kelt_hó]]</f>
        <v>#VALUE!</v>
      </c>
      <c r="E3237" t="e">
        <f>Table1[[#This Row],[Vevő]]</f>
        <v>#VALUE!</v>
      </c>
      <c r="F3237" t="e">
        <f>Table1[[#This Row],[Termékkör]]</f>
        <v>#VALUE!</v>
      </c>
      <c r="G3237" s="4" t="e">
        <f>Table1[[#This Row],[SzumElad]]</f>
        <v>#VALUE!</v>
      </c>
      <c r="H3237" s="7" t="e">
        <f>Table1[[#This Row],[Jut_%]]</f>
        <v>#VALUE!</v>
      </c>
      <c r="I3237" s="4" t="e">
        <f>Table1[[#This Row],[Jut]]</f>
        <v>#VALUE!</v>
      </c>
      <c r="J3237" s="4" t="e">
        <f>Table1[[#This Row],[Column1]]</f>
        <v>#VALUE!</v>
      </c>
    </row>
    <row r="3238" spans="1:10" hidden="1" x14ac:dyDescent="0.3">
      <c r="A3238" s="2" t="e">
        <f>Table1[[#This Row],[Befolyt]]</f>
        <v>#VALUE!</v>
      </c>
      <c r="B3238" t="e">
        <f>Table1[[#This Row],[ÜK]]</f>
        <v>#VALUE!</v>
      </c>
      <c r="C3238" s="3" t="e">
        <f>Table1[[#This Row],[Szla]]</f>
        <v>#VALUE!</v>
      </c>
      <c r="D3238" s="6" t="e">
        <f>Table1[[#This Row],[Kelt_hó]]</f>
        <v>#VALUE!</v>
      </c>
      <c r="E3238" t="e">
        <f>Table1[[#This Row],[Vevő]]</f>
        <v>#VALUE!</v>
      </c>
      <c r="F3238" t="e">
        <f>Table1[[#This Row],[Termékkör]]</f>
        <v>#VALUE!</v>
      </c>
      <c r="G3238" s="4" t="e">
        <f>Table1[[#This Row],[SzumElad]]</f>
        <v>#VALUE!</v>
      </c>
      <c r="H3238" s="7" t="e">
        <f>Table1[[#This Row],[Jut_%]]</f>
        <v>#VALUE!</v>
      </c>
      <c r="I3238" s="4" t="e">
        <f>Table1[[#This Row],[Jut]]</f>
        <v>#VALUE!</v>
      </c>
      <c r="J3238" s="4" t="e">
        <f>Table1[[#This Row],[Column1]]</f>
        <v>#VALUE!</v>
      </c>
    </row>
    <row r="3239" spans="1:10" hidden="1" x14ac:dyDescent="0.3">
      <c r="A3239" s="2" t="e">
        <f>Table1[[#This Row],[Befolyt]]</f>
        <v>#VALUE!</v>
      </c>
      <c r="B3239" t="e">
        <f>Table1[[#This Row],[ÜK]]</f>
        <v>#VALUE!</v>
      </c>
      <c r="C3239" s="3" t="e">
        <f>Table1[[#This Row],[Szla]]</f>
        <v>#VALUE!</v>
      </c>
      <c r="D3239" s="6" t="e">
        <f>Table1[[#This Row],[Kelt_hó]]</f>
        <v>#VALUE!</v>
      </c>
      <c r="E3239" t="e">
        <f>Table1[[#This Row],[Vevő]]</f>
        <v>#VALUE!</v>
      </c>
      <c r="F3239" t="e">
        <f>Table1[[#This Row],[Termékkör]]</f>
        <v>#VALUE!</v>
      </c>
      <c r="G3239" s="4" t="e">
        <f>Table1[[#This Row],[SzumElad]]</f>
        <v>#VALUE!</v>
      </c>
      <c r="H3239" s="7" t="e">
        <f>Table1[[#This Row],[Jut_%]]</f>
        <v>#VALUE!</v>
      </c>
      <c r="I3239" s="4" t="e">
        <f>Table1[[#This Row],[Jut]]</f>
        <v>#VALUE!</v>
      </c>
      <c r="J3239" s="4" t="e">
        <f>Table1[[#This Row],[Column1]]</f>
        <v>#VALUE!</v>
      </c>
    </row>
    <row r="3240" spans="1:10" hidden="1" x14ac:dyDescent="0.3">
      <c r="A3240" s="2" t="e">
        <f>Table1[[#This Row],[Befolyt]]</f>
        <v>#VALUE!</v>
      </c>
      <c r="B3240" t="e">
        <f>Table1[[#This Row],[ÜK]]</f>
        <v>#VALUE!</v>
      </c>
      <c r="C3240" s="3" t="e">
        <f>Table1[[#This Row],[Szla]]</f>
        <v>#VALUE!</v>
      </c>
      <c r="D3240" s="6" t="e">
        <f>Table1[[#This Row],[Kelt_hó]]</f>
        <v>#VALUE!</v>
      </c>
      <c r="E3240" t="e">
        <f>Table1[[#This Row],[Vevő]]</f>
        <v>#VALUE!</v>
      </c>
      <c r="F3240" t="e">
        <f>Table1[[#This Row],[Termékkör]]</f>
        <v>#VALUE!</v>
      </c>
      <c r="G3240" s="4" t="e">
        <f>Table1[[#This Row],[SzumElad]]</f>
        <v>#VALUE!</v>
      </c>
      <c r="H3240" s="7" t="e">
        <f>Table1[[#This Row],[Jut_%]]</f>
        <v>#VALUE!</v>
      </c>
      <c r="I3240" s="4" t="e">
        <f>Table1[[#This Row],[Jut]]</f>
        <v>#VALUE!</v>
      </c>
      <c r="J3240" s="4" t="e">
        <f>Table1[[#This Row],[Column1]]</f>
        <v>#VALUE!</v>
      </c>
    </row>
    <row r="3241" spans="1:10" hidden="1" x14ac:dyDescent="0.3">
      <c r="A3241" s="2" t="e">
        <f>Table1[[#This Row],[Befolyt]]</f>
        <v>#VALUE!</v>
      </c>
      <c r="B3241" t="e">
        <f>Table1[[#This Row],[ÜK]]</f>
        <v>#VALUE!</v>
      </c>
      <c r="C3241" s="3" t="e">
        <f>Table1[[#This Row],[Szla]]</f>
        <v>#VALUE!</v>
      </c>
      <c r="D3241" s="6" t="e">
        <f>Table1[[#This Row],[Kelt_hó]]</f>
        <v>#VALUE!</v>
      </c>
      <c r="E3241" t="e">
        <f>Table1[[#This Row],[Vevő]]</f>
        <v>#VALUE!</v>
      </c>
      <c r="F3241" t="e">
        <f>Table1[[#This Row],[Termékkör]]</f>
        <v>#VALUE!</v>
      </c>
      <c r="G3241" s="4" t="e">
        <f>Table1[[#This Row],[SzumElad]]</f>
        <v>#VALUE!</v>
      </c>
      <c r="H3241" s="7" t="e">
        <f>Table1[[#This Row],[Jut_%]]</f>
        <v>#VALUE!</v>
      </c>
      <c r="I3241" s="4" t="e">
        <f>Table1[[#This Row],[Jut]]</f>
        <v>#VALUE!</v>
      </c>
      <c r="J3241" s="4" t="e">
        <f>Table1[[#This Row],[Column1]]</f>
        <v>#VALUE!</v>
      </c>
    </row>
    <row r="3242" spans="1:10" hidden="1" x14ac:dyDescent="0.3">
      <c r="A3242" s="2" t="e">
        <f>Table1[[#This Row],[Befolyt]]</f>
        <v>#VALUE!</v>
      </c>
      <c r="B3242" t="e">
        <f>Table1[[#This Row],[ÜK]]</f>
        <v>#VALUE!</v>
      </c>
      <c r="C3242" s="3" t="e">
        <f>Table1[[#This Row],[Szla]]</f>
        <v>#VALUE!</v>
      </c>
      <c r="D3242" s="6" t="e">
        <f>Table1[[#This Row],[Kelt_hó]]</f>
        <v>#VALUE!</v>
      </c>
      <c r="E3242" t="e">
        <f>Table1[[#This Row],[Vevő]]</f>
        <v>#VALUE!</v>
      </c>
      <c r="F3242" t="e">
        <f>Table1[[#This Row],[Termékkör]]</f>
        <v>#VALUE!</v>
      </c>
      <c r="G3242" s="4" t="e">
        <f>Table1[[#This Row],[SzumElad]]</f>
        <v>#VALUE!</v>
      </c>
      <c r="H3242" s="7" t="e">
        <f>Table1[[#This Row],[Jut_%]]</f>
        <v>#VALUE!</v>
      </c>
      <c r="I3242" s="4" t="e">
        <f>Table1[[#This Row],[Jut]]</f>
        <v>#VALUE!</v>
      </c>
      <c r="J3242" s="4" t="e">
        <f>Table1[[#This Row],[Column1]]</f>
        <v>#VALUE!</v>
      </c>
    </row>
    <row r="3243" spans="1:10" hidden="1" x14ac:dyDescent="0.3">
      <c r="A3243" s="2" t="e">
        <f>Table1[[#This Row],[Befolyt]]</f>
        <v>#VALUE!</v>
      </c>
      <c r="B3243" t="e">
        <f>Table1[[#This Row],[ÜK]]</f>
        <v>#VALUE!</v>
      </c>
      <c r="C3243" s="3" t="e">
        <f>Table1[[#This Row],[Szla]]</f>
        <v>#VALUE!</v>
      </c>
      <c r="D3243" s="6" t="e">
        <f>Table1[[#This Row],[Kelt_hó]]</f>
        <v>#VALUE!</v>
      </c>
      <c r="E3243" t="e">
        <f>Table1[[#This Row],[Vevő]]</f>
        <v>#VALUE!</v>
      </c>
      <c r="F3243" t="e">
        <f>Table1[[#This Row],[Termékkör]]</f>
        <v>#VALUE!</v>
      </c>
      <c r="G3243" s="4" t="e">
        <f>Table1[[#This Row],[SzumElad]]</f>
        <v>#VALUE!</v>
      </c>
      <c r="H3243" s="7" t="e">
        <f>Table1[[#This Row],[Jut_%]]</f>
        <v>#VALUE!</v>
      </c>
      <c r="I3243" s="4" t="e">
        <f>Table1[[#This Row],[Jut]]</f>
        <v>#VALUE!</v>
      </c>
      <c r="J3243" s="4" t="e">
        <f>Table1[[#This Row],[Column1]]</f>
        <v>#VALUE!</v>
      </c>
    </row>
    <row r="3244" spans="1:10" hidden="1" x14ac:dyDescent="0.3">
      <c r="A3244" s="2" t="e">
        <f>Table1[[#This Row],[Befolyt]]</f>
        <v>#VALUE!</v>
      </c>
      <c r="B3244" t="e">
        <f>Table1[[#This Row],[ÜK]]</f>
        <v>#VALUE!</v>
      </c>
      <c r="C3244" s="3" t="e">
        <f>Table1[[#This Row],[Szla]]</f>
        <v>#VALUE!</v>
      </c>
      <c r="D3244" s="6" t="e">
        <f>Table1[[#This Row],[Kelt_hó]]</f>
        <v>#VALUE!</v>
      </c>
      <c r="E3244" t="e">
        <f>Table1[[#This Row],[Vevő]]</f>
        <v>#VALUE!</v>
      </c>
      <c r="F3244" t="e">
        <f>Table1[[#This Row],[Termékkör]]</f>
        <v>#VALUE!</v>
      </c>
      <c r="G3244" s="4" t="e">
        <f>Table1[[#This Row],[SzumElad]]</f>
        <v>#VALUE!</v>
      </c>
      <c r="H3244" s="7" t="e">
        <f>Table1[[#This Row],[Jut_%]]</f>
        <v>#VALUE!</v>
      </c>
      <c r="I3244" s="4" t="e">
        <f>Table1[[#This Row],[Jut]]</f>
        <v>#VALUE!</v>
      </c>
      <c r="J3244" s="4" t="e">
        <f>Table1[[#This Row],[Column1]]</f>
        <v>#VALUE!</v>
      </c>
    </row>
    <row r="3245" spans="1:10" hidden="1" x14ac:dyDescent="0.3">
      <c r="A3245" s="2" t="e">
        <f>Table1[[#This Row],[Befolyt]]</f>
        <v>#VALUE!</v>
      </c>
      <c r="B3245" t="e">
        <f>Table1[[#This Row],[ÜK]]</f>
        <v>#VALUE!</v>
      </c>
      <c r="C3245" s="3" t="e">
        <f>Table1[[#This Row],[Szla]]</f>
        <v>#VALUE!</v>
      </c>
      <c r="D3245" s="6" t="e">
        <f>Table1[[#This Row],[Kelt_hó]]</f>
        <v>#VALUE!</v>
      </c>
      <c r="E3245" t="e">
        <f>Table1[[#This Row],[Vevő]]</f>
        <v>#VALUE!</v>
      </c>
      <c r="F3245" t="e">
        <f>Table1[[#This Row],[Termékkör]]</f>
        <v>#VALUE!</v>
      </c>
      <c r="G3245" s="4" t="e">
        <f>Table1[[#This Row],[SzumElad]]</f>
        <v>#VALUE!</v>
      </c>
      <c r="H3245" s="7" t="e">
        <f>Table1[[#This Row],[Jut_%]]</f>
        <v>#VALUE!</v>
      </c>
      <c r="I3245" s="4" t="e">
        <f>Table1[[#This Row],[Jut]]</f>
        <v>#VALUE!</v>
      </c>
      <c r="J3245" s="4" t="e">
        <f>Table1[[#This Row],[Column1]]</f>
        <v>#VALUE!</v>
      </c>
    </row>
    <row r="3246" spans="1:10" hidden="1" x14ac:dyDescent="0.3">
      <c r="A3246" s="2" t="e">
        <f>Table1[[#This Row],[Befolyt]]</f>
        <v>#VALUE!</v>
      </c>
      <c r="B3246" t="e">
        <f>Table1[[#This Row],[ÜK]]</f>
        <v>#VALUE!</v>
      </c>
      <c r="C3246" s="3" t="e">
        <f>Table1[[#This Row],[Szla]]</f>
        <v>#VALUE!</v>
      </c>
      <c r="D3246" s="6" t="e">
        <f>Table1[[#This Row],[Kelt_hó]]</f>
        <v>#VALUE!</v>
      </c>
      <c r="E3246" t="e">
        <f>Table1[[#This Row],[Vevő]]</f>
        <v>#VALUE!</v>
      </c>
      <c r="F3246" t="e">
        <f>Table1[[#This Row],[Termékkör]]</f>
        <v>#VALUE!</v>
      </c>
      <c r="G3246" s="4" t="e">
        <f>Table1[[#This Row],[SzumElad]]</f>
        <v>#VALUE!</v>
      </c>
      <c r="H3246" s="7" t="e">
        <f>Table1[[#This Row],[Jut_%]]</f>
        <v>#VALUE!</v>
      </c>
      <c r="I3246" s="4" t="e">
        <f>Table1[[#This Row],[Jut]]</f>
        <v>#VALUE!</v>
      </c>
      <c r="J3246" s="4" t="e">
        <f>Table1[[#This Row],[Column1]]</f>
        <v>#VALUE!</v>
      </c>
    </row>
    <row r="3247" spans="1:10" hidden="1" x14ac:dyDescent="0.3">
      <c r="A3247" s="2" t="e">
        <f>Table1[[#This Row],[Befolyt]]</f>
        <v>#VALUE!</v>
      </c>
      <c r="B3247" t="e">
        <f>Table1[[#This Row],[ÜK]]</f>
        <v>#VALUE!</v>
      </c>
      <c r="C3247" s="3" t="e">
        <f>Table1[[#This Row],[Szla]]</f>
        <v>#VALUE!</v>
      </c>
      <c r="D3247" s="6" t="e">
        <f>Table1[[#This Row],[Kelt_hó]]</f>
        <v>#VALUE!</v>
      </c>
      <c r="E3247" t="e">
        <f>Table1[[#This Row],[Vevő]]</f>
        <v>#VALUE!</v>
      </c>
      <c r="F3247" t="e">
        <f>Table1[[#This Row],[Termékkör]]</f>
        <v>#VALUE!</v>
      </c>
      <c r="G3247" s="4" t="e">
        <f>Table1[[#This Row],[SzumElad]]</f>
        <v>#VALUE!</v>
      </c>
      <c r="H3247" s="7" t="e">
        <f>Table1[[#This Row],[Jut_%]]</f>
        <v>#VALUE!</v>
      </c>
      <c r="I3247" s="4" t="e">
        <f>Table1[[#This Row],[Jut]]</f>
        <v>#VALUE!</v>
      </c>
      <c r="J3247" s="4" t="e">
        <f>Table1[[#This Row],[Column1]]</f>
        <v>#VALUE!</v>
      </c>
    </row>
    <row r="3248" spans="1:10" hidden="1" x14ac:dyDescent="0.3">
      <c r="A3248" s="2" t="e">
        <f>Table1[[#This Row],[Befolyt]]</f>
        <v>#VALUE!</v>
      </c>
      <c r="B3248" t="e">
        <f>Table1[[#This Row],[ÜK]]</f>
        <v>#VALUE!</v>
      </c>
      <c r="C3248" s="3" t="e">
        <f>Table1[[#This Row],[Szla]]</f>
        <v>#VALUE!</v>
      </c>
      <c r="D3248" s="6" t="e">
        <f>Table1[[#This Row],[Kelt_hó]]</f>
        <v>#VALUE!</v>
      </c>
      <c r="E3248" t="e">
        <f>Table1[[#This Row],[Vevő]]</f>
        <v>#VALUE!</v>
      </c>
      <c r="F3248" t="e">
        <f>Table1[[#This Row],[Termékkör]]</f>
        <v>#VALUE!</v>
      </c>
      <c r="G3248" s="4" t="e">
        <f>Table1[[#This Row],[SzumElad]]</f>
        <v>#VALUE!</v>
      </c>
      <c r="H3248" s="7" t="e">
        <f>Table1[[#This Row],[Jut_%]]</f>
        <v>#VALUE!</v>
      </c>
      <c r="I3248" s="4" t="e">
        <f>Table1[[#This Row],[Jut]]</f>
        <v>#VALUE!</v>
      </c>
      <c r="J3248" s="4" t="e">
        <f>Table1[[#This Row],[Column1]]</f>
        <v>#VALUE!</v>
      </c>
    </row>
    <row r="3249" spans="1:10" hidden="1" x14ac:dyDescent="0.3">
      <c r="A3249" s="2" t="e">
        <f>Table1[[#This Row],[Befolyt]]</f>
        <v>#VALUE!</v>
      </c>
      <c r="B3249" t="e">
        <f>Table1[[#This Row],[ÜK]]</f>
        <v>#VALUE!</v>
      </c>
      <c r="C3249" s="3" t="e">
        <f>Table1[[#This Row],[Szla]]</f>
        <v>#VALUE!</v>
      </c>
      <c r="D3249" s="6" t="e">
        <f>Table1[[#This Row],[Kelt_hó]]</f>
        <v>#VALUE!</v>
      </c>
      <c r="E3249" t="e">
        <f>Table1[[#This Row],[Vevő]]</f>
        <v>#VALUE!</v>
      </c>
      <c r="F3249" t="e">
        <f>Table1[[#This Row],[Termékkör]]</f>
        <v>#VALUE!</v>
      </c>
      <c r="G3249" s="4" t="e">
        <f>Table1[[#This Row],[SzumElad]]</f>
        <v>#VALUE!</v>
      </c>
      <c r="H3249" s="7" t="e">
        <f>Table1[[#This Row],[Jut_%]]</f>
        <v>#VALUE!</v>
      </c>
      <c r="I3249" s="4" t="e">
        <f>Table1[[#This Row],[Jut]]</f>
        <v>#VALUE!</v>
      </c>
      <c r="J3249" s="4" t="e">
        <f>Table1[[#This Row],[Column1]]</f>
        <v>#VALUE!</v>
      </c>
    </row>
    <row r="3250" spans="1:10" hidden="1" x14ac:dyDescent="0.3">
      <c r="A3250" s="2" t="e">
        <f>Table1[[#This Row],[Befolyt]]</f>
        <v>#VALUE!</v>
      </c>
      <c r="B3250" t="e">
        <f>Table1[[#This Row],[ÜK]]</f>
        <v>#VALUE!</v>
      </c>
      <c r="C3250" s="3" t="e">
        <f>Table1[[#This Row],[Szla]]</f>
        <v>#VALUE!</v>
      </c>
      <c r="D3250" s="6" t="e">
        <f>Table1[[#This Row],[Kelt_hó]]</f>
        <v>#VALUE!</v>
      </c>
      <c r="E3250" t="e">
        <f>Table1[[#This Row],[Vevő]]</f>
        <v>#VALUE!</v>
      </c>
      <c r="F3250" t="e">
        <f>Table1[[#This Row],[Termékkör]]</f>
        <v>#VALUE!</v>
      </c>
      <c r="G3250" s="4" t="e">
        <f>Table1[[#This Row],[SzumElad]]</f>
        <v>#VALUE!</v>
      </c>
      <c r="H3250" s="7" t="e">
        <f>Table1[[#This Row],[Jut_%]]</f>
        <v>#VALUE!</v>
      </c>
      <c r="I3250" s="4" t="e">
        <f>Table1[[#This Row],[Jut]]</f>
        <v>#VALUE!</v>
      </c>
      <c r="J3250" s="4" t="e">
        <f>Table1[[#This Row],[Column1]]</f>
        <v>#VALUE!</v>
      </c>
    </row>
    <row r="3251" spans="1:10" hidden="1" x14ac:dyDescent="0.3">
      <c r="A3251" s="2" t="e">
        <f>Table1[[#This Row],[Befolyt]]</f>
        <v>#VALUE!</v>
      </c>
      <c r="B3251" t="e">
        <f>Table1[[#This Row],[ÜK]]</f>
        <v>#VALUE!</v>
      </c>
      <c r="C3251" s="3" t="e">
        <f>Table1[[#This Row],[Szla]]</f>
        <v>#VALUE!</v>
      </c>
      <c r="D3251" s="6" t="e">
        <f>Table1[[#This Row],[Kelt_hó]]</f>
        <v>#VALUE!</v>
      </c>
      <c r="E3251" t="e">
        <f>Table1[[#This Row],[Vevő]]</f>
        <v>#VALUE!</v>
      </c>
      <c r="F3251" t="e">
        <f>Table1[[#This Row],[Termékkör]]</f>
        <v>#VALUE!</v>
      </c>
      <c r="G3251" s="4" t="e">
        <f>Table1[[#This Row],[SzumElad]]</f>
        <v>#VALUE!</v>
      </c>
      <c r="H3251" s="7" t="e">
        <f>Table1[[#This Row],[Jut_%]]</f>
        <v>#VALUE!</v>
      </c>
      <c r="I3251" s="4" t="e">
        <f>Table1[[#This Row],[Jut]]</f>
        <v>#VALUE!</v>
      </c>
      <c r="J3251" s="4" t="e">
        <f>Table1[[#This Row],[Column1]]</f>
        <v>#VALUE!</v>
      </c>
    </row>
    <row r="3252" spans="1:10" hidden="1" x14ac:dyDescent="0.3">
      <c r="A3252" s="2" t="e">
        <f>Table1[[#This Row],[Befolyt]]</f>
        <v>#VALUE!</v>
      </c>
      <c r="B3252" t="e">
        <f>Table1[[#This Row],[ÜK]]</f>
        <v>#VALUE!</v>
      </c>
      <c r="C3252" s="3" t="e">
        <f>Table1[[#This Row],[Szla]]</f>
        <v>#VALUE!</v>
      </c>
      <c r="D3252" s="6" t="e">
        <f>Table1[[#This Row],[Kelt_hó]]</f>
        <v>#VALUE!</v>
      </c>
      <c r="E3252" t="e">
        <f>Table1[[#This Row],[Vevő]]</f>
        <v>#VALUE!</v>
      </c>
      <c r="F3252" t="e">
        <f>Table1[[#This Row],[Termékkör]]</f>
        <v>#VALUE!</v>
      </c>
      <c r="G3252" s="4" t="e">
        <f>Table1[[#This Row],[SzumElad]]</f>
        <v>#VALUE!</v>
      </c>
      <c r="H3252" s="7" t="e">
        <f>Table1[[#This Row],[Jut_%]]</f>
        <v>#VALUE!</v>
      </c>
      <c r="I3252" s="4" t="e">
        <f>Table1[[#This Row],[Jut]]</f>
        <v>#VALUE!</v>
      </c>
      <c r="J3252" s="4" t="e">
        <f>Table1[[#This Row],[Column1]]</f>
        <v>#VALUE!</v>
      </c>
    </row>
    <row r="3253" spans="1:10" hidden="1" x14ac:dyDescent="0.3">
      <c r="A3253" s="2" t="e">
        <f>Table1[[#This Row],[Befolyt]]</f>
        <v>#VALUE!</v>
      </c>
      <c r="B3253" t="e">
        <f>Table1[[#This Row],[ÜK]]</f>
        <v>#VALUE!</v>
      </c>
      <c r="C3253" s="3" t="e">
        <f>Table1[[#This Row],[Szla]]</f>
        <v>#VALUE!</v>
      </c>
      <c r="D3253" s="6" t="e">
        <f>Table1[[#This Row],[Kelt_hó]]</f>
        <v>#VALUE!</v>
      </c>
      <c r="E3253" t="e">
        <f>Table1[[#This Row],[Vevő]]</f>
        <v>#VALUE!</v>
      </c>
      <c r="F3253" t="e">
        <f>Table1[[#This Row],[Termékkör]]</f>
        <v>#VALUE!</v>
      </c>
      <c r="G3253" s="4" t="e">
        <f>Table1[[#This Row],[SzumElad]]</f>
        <v>#VALUE!</v>
      </c>
      <c r="H3253" s="7" t="e">
        <f>Table1[[#This Row],[Jut_%]]</f>
        <v>#VALUE!</v>
      </c>
      <c r="I3253" s="4" t="e">
        <f>Table1[[#This Row],[Jut]]</f>
        <v>#VALUE!</v>
      </c>
      <c r="J3253" s="4" t="e">
        <f>Table1[[#This Row],[Column1]]</f>
        <v>#VALUE!</v>
      </c>
    </row>
    <row r="3254" spans="1:10" hidden="1" x14ac:dyDescent="0.3">
      <c r="A3254" s="2" t="e">
        <f>Table1[[#This Row],[Befolyt]]</f>
        <v>#VALUE!</v>
      </c>
      <c r="B3254" t="e">
        <f>Table1[[#This Row],[ÜK]]</f>
        <v>#VALUE!</v>
      </c>
      <c r="C3254" s="3" t="e">
        <f>Table1[[#This Row],[Szla]]</f>
        <v>#VALUE!</v>
      </c>
      <c r="D3254" s="6" t="e">
        <f>Table1[[#This Row],[Kelt_hó]]</f>
        <v>#VALUE!</v>
      </c>
      <c r="E3254" t="e">
        <f>Table1[[#This Row],[Vevő]]</f>
        <v>#VALUE!</v>
      </c>
      <c r="F3254" t="e">
        <f>Table1[[#This Row],[Termékkör]]</f>
        <v>#VALUE!</v>
      </c>
      <c r="G3254" s="4" t="e">
        <f>Table1[[#This Row],[SzumElad]]</f>
        <v>#VALUE!</v>
      </c>
      <c r="H3254" s="7" t="e">
        <f>Table1[[#This Row],[Jut_%]]</f>
        <v>#VALUE!</v>
      </c>
      <c r="I3254" s="4" t="e">
        <f>Table1[[#This Row],[Jut]]</f>
        <v>#VALUE!</v>
      </c>
      <c r="J3254" s="4" t="e">
        <f>Table1[[#This Row],[Column1]]</f>
        <v>#VALUE!</v>
      </c>
    </row>
    <row r="3255" spans="1:10" hidden="1" x14ac:dyDescent="0.3">
      <c r="A3255" s="2" t="e">
        <f>Table1[[#This Row],[Befolyt]]</f>
        <v>#VALUE!</v>
      </c>
      <c r="B3255" t="e">
        <f>Table1[[#This Row],[ÜK]]</f>
        <v>#VALUE!</v>
      </c>
      <c r="C3255" s="3" t="e">
        <f>Table1[[#This Row],[Szla]]</f>
        <v>#VALUE!</v>
      </c>
      <c r="D3255" s="6" t="e">
        <f>Table1[[#This Row],[Kelt_hó]]</f>
        <v>#VALUE!</v>
      </c>
      <c r="E3255" t="e">
        <f>Table1[[#This Row],[Vevő]]</f>
        <v>#VALUE!</v>
      </c>
      <c r="F3255" t="e">
        <f>Table1[[#This Row],[Termékkör]]</f>
        <v>#VALUE!</v>
      </c>
      <c r="G3255" s="4" t="e">
        <f>Table1[[#This Row],[SzumElad]]</f>
        <v>#VALUE!</v>
      </c>
      <c r="H3255" s="7" t="e">
        <f>Table1[[#This Row],[Jut_%]]</f>
        <v>#VALUE!</v>
      </c>
      <c r="I3255" s="4" t="e">
        <f>Table1[[#This Row],[Jut]]</f>
        <v>#VALUE!</v>
      </c>
      <c r="J3255" s="4" t="e">
        <f>Table1[[#This Row],[Column1]]</f>
        <v>#VALUE!</v>
      </c>
    </row>
    <row r="3256" spans="1:10" hidden="1" x14ac:dyDescent="0.3">
      <c r="A3256" s="2" t="e">
        <f>Table1[[#This Row],[Befolyt]]</f>
        <v>#VALUE!</v>
      </c>
      <c r="B3256" t="e">
        <f>Table1[[#This Row],[ÜK]]</f>
        <v>#VALUE!</v>
      </c>
      <c r="C3256" s="3" t="e">
        <f>Table1[[#This Row],[Szla]]</f>
        <v>#VALUE!</v>
      </c>
      <c r="D3256" s="6" t="e">
        <f>Table1[[#This Row],[Kelt_hó]]</f>
        <v>#VALUE!</v>
      </c>
      <c r="E3256" t="e">
        <f>Table1[[#This Row],[Vevő]]</f>
        <v>#VALUE!</v>
      </c>
      <c r="F3256" t="e">
        <f>Table1[[#This Row],[Termékkör]]</f>
        <v>#VALUE!</v>
      </c>
      <c r="G3256" s="4" t="e">
        <f>Table1[[#This Row],[SzumElad]]</f>
        <v>#VALUE!</v>
      </c>
      <c r="H3256" s="7" t="e">
        <f>Table1[[#This Row],[Jut_%]]</f>
        <v>#VALUE!</v>
      </c>
      <c r="I3256" s="4" t="e">
        <f>Table1[[#This Row],[Jut]]</f>
        <v>#VALUE!</v>
      </c>
      <c r="J3256" s="4" t="e">
        <f>Table1[[#This Row],[Column1]]</f>
        <v>#VALUE!</v>
      </c>
    </row>
    <row r="3257" spans="1:10" hidden="1" x14ac:dyDescent="0.3">
      <c r="A3257" s="2" t="e">
        <f>Table1[[#This Row],[Befolyt]]</f>
        <v>#VALUE!</v>
      </c>
      <c r="B3257" t="e">
        <f>Table1[[#This Row],[ÜK]]</f>
        <v>#VALUE!</v>
      </c>
      <c r="C3257" s="3" t="e">
        <f>Table1[[#This Row],[Szla]]</f>
        <v>#VALUE!</v>
      </c>
      <c r="D3257" s="6" t="e">
        <f>Table1[[#This Row],[Kelt_hó]]</f>
        <v>#VALUE!</v>
      </c>
      <c r="E3257" t="e">
        <f>Table1[[#This Row],[Vevő]]</f>
        <v>#VALUE!</v>
      </c>
      <c r="F3257" t="e">
        <f>Table1[[#This Row],[Termékkör]]</f>
        <v>#VALUE!</v>
      </c>
      <c r="G3257" s="4" t="e">
        <f>Table1[[#This Row],[SzumElad]]</f>
        <v>#VALUE!</v>
      </c>
      <c r="H3257" s="7" t="e">
        <f>Table1[[#This Row],[Jut_%]]</f>
        <v>#VALUE!</v>
      </c>
      <c r="I3257" s="4" t="e">
        <f>Table1[[#This Row],[Jut]]</f>
        <v>#VALUE!</v>
      </c>
      <c r="J3257" s="4" t="e">
        <f>Table1[[#This Row],[Column1]]</f>
        <v>#VALUE!</v>
      </c>
    </row>
    <row r="3258" spans="1:10" hidden="1" x14ac:dyDescent="0.3">
      <c r="A3258" s="2" t="e">
        <f>Table1[[#This Row],[Befolyt]]</f>
        <v>#VALUE!</v>
      </c>
      <c r="B3258" t="e">
        <f>Table1[[#This Row],[ÜK]]</f>
        <v>#VALUE!</v>
      </c>
      <c r="C3258" s="3" t="e">
        <f>Table1[[#This Row],[Szla]]</f>
        <v>#VALUE!</v>
      </c>
      <c r="D3258" s="6" t="e">
        <f>Table1[[#This Row],[Kelt_hó]]</f>
        <v>#VALUE!</v>
      </c>
      <c r="E3258" t="e">
        <f>Table1[[#This Row],[Vevő]]</f>
        <v>#VALUE!</v>
      </c>
      <c r="F3258" t="e">
        <f>Table1[[#This Row],[Termékkör]]</f>
        <v>#VALUE!</v>
      </c>
      <c r="G3258" s="4" t="e">
        <f>Table1[[#This Row],[SzumElad]]</f>
        <v>#VALUE!</v>
      </c>
      <c r="H3258" s="7" t="e">
        <f>Table1[[#This Row],[Jut_%]]</f>
        <v>#VALUE!</v>
      </c>
      <c r="I3258" s="4" t="e">
        <f>Table1[[#This Row],[Jut]]</f>
        <v>#VALUE!</v>
      </c>
      <c r="J3258" s="4" t="e">
        <f>Table1[[#This Row],[Column1]]</f>
        <v>#VALUE!</v>
      </c>
    </row>
    <row r="3259" spans="1:10" hidden="1" x14ac:dyDescent="0.3">
      <c r="A3259" s="2" t="e">
        <f>Table1[[#This Row],[Befolyt]]</f>
        <v>#VALUE!</v>
      </c>
      <c r="B3259" t="e">
        <f>Table1[[#This Row],[ÜK]]</f>
        <v>#VALUE!</v>
      </c>
      <c r="C3259" s="3" t="e">
        <f>Table1[[#This Row],[Szla]]</f>
        <v>#VALUE!</v>
      </c>
      <c r="D3259" s="6" t="e">
        <f>Table1[[#This Row],[Kelt_hó]]</f>
        <v>#VALUE!</v>
      </c>
      <c r="E3259" t="e">
        <f>Table1[[#This Row],[Vevő]]</f>
        <v>#VALUE!</v>
      </c>
      <c r="F3259" t="e">
        <f>Table1[[#This Row],[Termékkör]]</f>
        <v>#VALUE!</v>
      </c>
      <c r="G3259" s="4" t="e">
        <f>Table1[[#This Row],[SzumElad]]</f>
        <v>#VALUE!</v>
      </c>
      <c r="H3259" s="7" t="e">
        <f>Table1[[#This Row],[Jut_%]]</f>
        <v>#VALUE!</v>
      </c>
      <c r="I3259" s="4" t="e">
        <f>Table1[[#This Row],[Jut]]</f>
        <v>#VALUE!</v>
      </c>
      <c r="J3259" s="4" t="e">
        <f>Table1[[#This Row],[Column1]]</f>
        <v>#VALUE!</v>
      </c>
    </row>
    <row r="3260" spans="1:10" hidden="1" x14ac:dyDescent="0.3">
      <c r="A3260" s="2" t="e">
        <f>Table1[[#This Row],[Befolyt]]</f>
        <v>#VALUE!</v>
      </c>
      <c r="B3260" t="e">
        <f>Table1[[#This Row],[ÜK]]</f>
        <v>#VALUE!</v>
      </c>
      <c r="C3260" s="3" t="e">
        <f>Table1[[#This Row],[Szla]]</f>
        <v>#VALUE!</v>
      </c>
      <c r="D3260" s="6" t="e">
        <f>Table1[[#This Row],[Kelt_hó]]</f>
        <v>#VALUE!</v>
      </c>
      <c r="E3260" t="e">
        <f>Table1[[#This Row],[Vevő]]</f>
        <v>#VALUE!</v>
      </c>
      <c r="F3260" t="e">
        <f>Table1[[#This Row],[Termékkör]]</f>
        <v>#VALUE!</v>
      </c>
      <c r="G3260" s="4" t="e">
        <f>Table1[[#This Row],[SzumElad]]</f>
        <v>#VALUE!</v>
      </c>
      <c r="H3260" s="7" t="e">
        <f>Table1[[#This Row],[Jut_%]]</f>
        <v>#VALUE!</v>
      </c>
      <c r="I3260" s="4" t="e">
        <f>Table1[[#This Row],[Jut]]</f>
        <v>#VALUE!</v>
      </c>
      <c r="J3260" s="4" t="e">
        <f>Table1[[#This Row],[Column1]]</f>
        <v>#VALUE!</v>
      </c>
    </row>
    <row r="3261" spans="1:10" hidden="1" x14ac:dyDescent="0.3">
      <c r="A3261" s="2" t="e">
        <f>Table1[[#This Row],[Befolyt]]</f>
        <v>#VALUE!</v>
      </c>
      <c r="B3261" t="e">
        <f>Table1[[#This Row],[ÜK]]</f>
        <v>#VALUE!</v>
      </c>
      <c r="C3261" s="3" t="e">
        <f>Table1[[#This Row],[Szla]]</f>
        <v>#VALUE!</v>
      </c>
      <c r="D3261" s="6" t="e">
        <f>Table1[[#This Row],[Kelt_hó]]</f>
        <v>#VALUE!</v>
      </c>
      <c r="E3261" t="e">
        <f>Table1[[#This Row],[Vevő]]</f>
        <v>#VALUE!</v>
      </c>
      <c r="F3261" t="e">
        <f>Table1[[#This Row],[Termékkör]]</f>
        <v>#VALUE!</v>
      </c>
      <c r="G3261" s="4" t="e">
        <f>Table1[[#This Row],[SzumElad]]</f>
        <v>#VALUE!</v>
      </c>
      <c r="H3261" s="7" t="e">
        <f>Table1[[#This Row],[Jut_%]]</f>
        <v>#VALUE!</v>
      </c>
      <c r="I3261" s="4" t="e">
        <f>Table1[[#This Row],[Jut]]</f>
        <v>#VALUE!</v>
      </c>
      <c r="J3261" s="4" t="e">
        <f>Table1[[#This Row],[Column1]]</f>
        <v>#VALUE!</v>
      </c>
    </row>
    <row r="3262" spans="1:10" hidden="1" x14ac:dyDescent="0.3">
      <c r="A3262" s="2" t="e">
        <f>Table1[[#This Row],[Befolyt]]</f>
        <v>#VALUE!</v>
      </c>
      <c r="B3262" t="e">
        <f>Table1[[#This Row],[ÜK]]</f>
        <v>#VALUE!</v>
      </c>
      <c r="C3262" s="3" t="e">
        <f>Table1[[#This Row],[Szla]]</f>
        <v>#VALUE!</v>
      </c>
      <c r="D3262" s="6" t="e">
        <f>Table1[[#This Row],[Kelt_hó]]</f>
        <v>#VALUE!</v>
      </c>
      <c r="E3262" t="e">
        <f>Table1[[#This Row],[Vevő]]</f>
        <v>#VALUE!</v>
      </c>
      <c r="F3262" t="e">
        <f>Table1[[#This Row],[Termékkör]]</f>
        <v>#VALUE!</v>
      </c>
      <c r="G3262" s="4" t="e">
        <f>Table1[[#This Row],[SzumElad]]</f>
        <v>#VALUE!</v>
      </c>
      <c r="H3262" s="7" t="e">
        <f>Table1[[#This Row],[Jut_%]]</f>
        <v>#VALUE!</v>
      </c>
      <c r="I3262" s="4" t="e">
        <f>Table1[[#This Row],[Jut]]</f>
        <v>#VALUE!</v>
      </c>
      <c r="J3262" s="4" t="e">
        <f>Table1[[#This Row],[Column1]]</f>
        <v>#VALUE!</v>
      </c>
    </row>
    <row r="3263" spans="1:10" hidden="1" x14ac:dyDescent="0.3">
      <c r="A3263" s="2" t="e">
        <f>Table1[[#This Row],[Befolyt]]</f>
        <v>#VALUE!</v>
      </c>
      <c r="B3263" t="e">
        <f>Table1[[#This Row],[ÜK]]</f>
        <v>#VALUE!</v>
      </c>
      <c r="C3263" s="3" t="e">
        <f>Table1[[#This Row],[Szla]]</f>
        <v>#VALUE!</v>
      </c>
      <c r="D3263" s="6" t="e">
        <f>Table1[[#This Row],[Kelt_hó]]</f>
        <v>#VALUE!</v>
      </c>
      <c r="E3263" t="e">
        <f>Table1[[#This Row],[Vevő]]</f>
        <v>#VALUE!</v>
      </c>
      <c r="F3263" t="e">
        <f>Table1[[#This Row],[Termékkör]]</f>
        <v>#VALUE!</v>
      </c>
      <c r="G3263" s="4" t="e">
        <f>Table1[[#This Row],[SzumElad]]</f>
        <v>#VALUE!</v>
      </c>
      <c r="H3263" s="7" t="e">
        <f>Table1[[#This Row],[Jut_%]]</f>
        <v>#VALUE!</v>
      </c>
      <c r="I3263" s="4" t="e">
        <f>Table1[[#This Row],[Jut]]</f>
        <v>#VALUE!</v>
      </c>
      <c r="J3263" s="4" t="e">
        <f>Table1[[#This Row],[Column1]]</f>
        <v>#VALUE!</v>
      </c>
    </row>
    <row r="3264" spans="1:10" hidden="1" x14ac:dyDescent="0.3">
      <c r="A3264" s="2" t="e">
        <f>Table1[[#This Row],[Befolyt]]</f>
        <v>#VALUE!</v>
      </c>
      <c r="B3264" t="e">
        <f>Table1[[#This Row],[ÜK]]</f>
        <v>#VALUE!</v>
      </c>
      <c r="C3264" s="3" t="e">
        <f>Table1[[#This Row],[Szla]]</f>
        <v>#VALUE!</v>
      </c>
      <c r="D3264" s="6" t="e">
        <f>Table1[[#This Row],[Kelt_hó]]</f>
        <v>#VALUE!</v>
      </c>
      <c r="E3264" t="e">
        <f>Table1[[#This Row],[Vevő]]</f>
        <v>#VALUE!</v>
      </c>
      <c r="F3264" t="e">
        <f>Table1[[#This Row],[Termékkör]]</f>
        <v>#VALUE!</v>
      </c>
      <c r="G3264" s="4" t="e">
        <f>Table1[[#This Row],[SzumElad]]</f>
        <v>#VALUE!</v>
      </c>
      <c r="H3264" s="7" t="e">
        <f>Table1[[#This Row],[Jut_%]]</f>
        <v>#VALUE!</v>
      </c>
      <c r="I3264" s="4" t="e">
        <f>Table1[[#This Row],[Jut]]</f>
        <v>#VALUE!</v>
      </c>
      <c r="J3264" s="4" t="e">
        <f>Table1[[#This Row],[Column1]]</f>
        <v>#VALUE!</v>
      </c>
    </row>
    <row r="3265" spans="1:10" hidden="1" x14ac:dyDescent="0.3">
      <c r="A3265" s="2" t="e">
        <f>Table1[[#This Row],[Befolyt]]</f>
        <v>#VALUE!</v>
      </c>
      <c r="B3265" t="e">
        <f>Table1[[#This Row],[ÜK]]</f>
        <v>#VALUE!</v>
      </c>
      <c r="C3265" s="3" t="e">
        <f>Table1[[#This Row],[Szla]]</f>
        <v>#VALUE!</v>
      </c>
      <c r="D3265" s="6" t="e">
        <f>Table1[[#This Row],[Kelt_hó]]</f>
        <v>#VALUE!</v>
      </c>
      <c r="E3265" t="e">
        <f>Table1[[#This Row],[Vevő]]</f>
        <v>#VALUE!</v>
      </c>
      <c r="F3265" t="e">
        <f>Table1[[#This Row],[Termékkör]]</f>
        <v>#VALUE!</v>
      </c>
      <c r="G3265" s="4" t="e">
        <f>Table1[[#This Row],[SzumElad]]</f>
        <v>#VALUE!</v>
      </c>
      <c r="H3265" s="7" t="e">
        <f>Table1[[#This Row],[Jut_%]]</f>
        <v>#VALUE!</v>
      </c>
      <c r="I3265" s="4" t="e">
        <f>Table1[[#This Row],[Jut]]</f>
        <v>#VALUE!</v>
      </c>
      <c r="J3265" s="4" t="e">
        <f>Table1[[#This Row],[Column1]]</f>
        <v>#VALUE!</v>
      </c>
    </row>
    <row r="3266" spans="1:10" hidden="1" x14ac:dyDescent="0.3">
      <c r="A3266" s="2" t="e">
        <f>Table1[[#This Row],[Befolyt]]</f>
        <v>#VALUE!</v>
      </c>
      <c r="B3266" t="e">
        <f>Table1[[#This Row],[ÜK]]</f>
        <v>#VALUE!</v>
      </c>
      <c r="C3266" s="3" t="e">
        <f>Table1[[#This Row],[Szla]]</f>
        <v>#VALUE!</v>
      </c>
      <c r="D3266" s="6" t="e">
        <f>Table1[[#This Row],[Kelt_hó]]</f>
        <v>#VALUE!</v>
      </c>
      <c r="E3266" t="e">
        <f>Table1[[#This Row],[Vevő]]</f>
        <v>#VALUE!</v>
      </c>
      <c r="F3266" t="e">
        <f>Table1[[#This Row],[Termékkör]]</f>
        <v>#VALUE!</v>
      </c>
      <c r="G3266" s="4" t="e">
        <f>Table1[[#This Row],[SzumElad]]</f>
        <v>#VALUE!</v>
      </c>
      <c r="H3266" s="7" t="e">
        <f>Table1[[#This Row],[Jut_%]]</f>
        <v>#VALUE!</v>
      </c>
      <c r="I3266" s="4" t="e">
        <f>Table1[[#This Row],[Jut]]</f>
        <v>#VALUE!</v>
      </c>
      <c r="J3266" s="4" t="e">
        <f>Table1[[#This Row],[Column1]]</f>
        <v>#VALUE!</v>
      </c>
    </row>
    <row r="3267" spans="1:10" hidden="1" x14ac:dyDescent="0.3">
      <c r="A3267" s="2" t="e">
        <f>Table1[[#This Row],[Befolyt]]</f>
        <v>#VALUE!</v>
      </c>
      <c r="B3267" t="e">
        <f>Table1[[#This Row],[ÜK]]</f>
        <v>#VALUE!</v>
      </c>
      <c r="C3267" s="3" t="e">
        <f>Table1[[#This Row],[Szla]]</f>
        <v>#VALUE!</v>
      </c>
      <c r="D3267" s="6" t="e">
        <f>Table1[[#This Row],[Kelt_hó]]</f>
        <v>#VALUE!</v>
      </c>
      <c r="E3267" t="e">
        <f>Table1[[#This Row],[Vevő]]</f>
        <v>#VALUE!</v>
      </c>
      <c r="F3267" t="e">
        <f>Table1[[#This Row],[Termékkör]]</f>
        <v>#VALUE!</v>
      </c>
      <c r="G3267" s="4" t="e">
        <f>Table1[[#This Row],[SzumElad]]</f>
        <v>#VALUE!</v>
      </c>
      <c r="H3267" s="7" t="e">
        <f>Table1[[#This Row],[Jut_%]]</f>
        <v>#VALUE!</v>
      </c>
      <c r="I3267" s="4" t="e">
        <f>Table1[[#This Row],[Jut]]</f>
        <v>#VALUE!</v>
      </c>
      <c r="J3267" s="4" t="e">
        <f>Table1[[#This Row],[Column1]]</f>
        <v>#VALUE!</v>
      </c>
    </row>
    <row r="3268" spans="1:10" hidden="1" x14ac:dyDescent="0.3">
      <c r="A3268" s="2" t="e">
        <f>Table1[[#This Row],[Befolyt]]</f>
        <v>#VALUE!</v>
      </c>
      <c r="B3268" t="e">
        <f>Table1[[#This Row],[ÜK]]</f>
        <v>#VALUE!</v>
      </c>
      <c r="C3268" s="3" t="e">
        <f>Table1[[#This Row],[Szla]]</f>
        <v>#VALUE!</v>
      </c>
      <c r="D3268" s="6" t="e">
        <f>Table1[[#This Row],[Kelt_hó]]</f>
        <v>#VALUE!</v>
      </c>
      <c r="E3268" t="e">
        <f>Table1[[#This Row],[Vevő]]</f>
        <v>#VALUE!</v>
      </c>
      <c r="F3268" t="e">
        <f>Table1[[#This Row],[Termékkör]]</f>
        <v>#VALUE!</v>
      </c>
      <c r="G3268" s="4" t="e">
        <f>Table1[[#This Row],[SzumElad]]</f>
        <v>#VALUE!</v>
      </c>
      <c r="H3268" s="7" t="e">
        <f>Table1[[#This Row],[Jut_%]]</f>
        <v>#VALUE!</v>
      </c>
      <c r="I3268" s="4" t="e">
        <f>Table1[[#This Row],[Jut]]</f>
        <v>#VALUE!</v>
      </c>
      <c r="J3268" s="4" t="e">
        <f>Table1[[#This Row],[Column1]]</f>
        <v>#VALUE!</v>
      </c>
    </row>
    <row r="3269" spans="1:10" hidden="1" x14ac:dyDescent="0.3">
      <c r="A3269" s="2" t="e">
        <f>Table1[[#This Row],[Befolyt]]</f>
        <v>#VALUE!</v>
      </c>
      <c r="B3269" t="e">
        <f>Table1[[#This Row],[ÜK]]</f>
        <v>#VALUE!</v>
      </c>
      <c r="C3269" s="3" t="e">
        <f>Table1[[#This Row],[Szla]]</f>
        <v>#VALUE!</v>
      </c>
      <c r="D3269" s="6" t="e">
        <f>Table1[[#This Row],[Kelt_hó]]</f>
        <v>#VALUE!</v>
      </c>
      <c r="E3269" t="e">
        <f>Table1[[#This Row],[Vevő]]</f>
        <v>#VALUE!</v>
      </c>
      <c r="F3269" t="e">
        <f>Table1[[#This Row],[Termékkör]]</f>
        <v>#VALUE!</v>
      </c>
      <c r="G3269" s="4" t="e">
        <f>Table1[[#This Row],[SzumElad]]</f>
        <v>#VALUE!</v>
      </c>
      <c r="H3269" s="7" t="e">
        <f>Table1[[#This Row],[Jut_%]]</f>
        <v>#VALUE!</v>
      </c>
      <c r="I3269" s="4" t="e">
        <f>Table1[[#This Row],[Jut]]</f>
        <v>#VALUE!</v>
      </c>
      <c r="J3269" s="4" t="e">
        <f>Table1[[#This Row],[Column1]]</f>
        <v>#VALUE!</v>
      </c>
    </row>
    <row r="3270" spans="1:10" hidden="1" x14ac:dyDescent="0.3">
      <c r="A3270" s="2" t="e">
        <f>Table1[[#This Row],[Befolyt]]</f>
        <v>#VALUE!</v>
      </c>
      <c r="B3270" t="e">
        <f>Table1[[#This Row],[ÜK]]</f>
        <v>#VALUE!</v>
      </c>
      <c r="C3270" s="3" t="e">
        <f>Table1[[#This Row],[Szla]]</f>
        <v>#VALUE!</v>
      </c>
      <c r="D3270" s="6" t="e">
        <f>Table1[[#This Row],[Kelt_hó]]</f>
        <v>#VALUE!</v>
      </c>
      <c r="E3270" t="e">
        <f>Table1[[#This Row],[Vevő]]</f>
        <v>#VALUE!</v>
      </c>
      <c r="F3270" t="e">
        <f>Table1[[#This Row],[Termékkör]]</f>
        <v>#VALUE!</v>
      </c>
      <c r="G3270" s="4" t="e">
        <f>Table1[[#This Row],[SzumElad]]</f>
        <v>#VALUE!</v>
      </c>
      <c r="H3270" s="7" t="e">
        <f>Table1[[#This Row],[Jut_%]]</f>
        <v>#VALUE!</v>
      </c>
      <c r="I3270" s="4" t="e">
        <f>Table1[[#This Row],[Jut]]</f>
        <v>#VALUE!</v>
      </c>
      <c r="J3270" s="4" t="e">
        <f>Table1[[#This Row],[Column1]]</f>
        <v>#VALUE!</v>
      </c>
    </row>
    <row r="3271" spans="1:10" hidden="1" x14ac:dyDescent="0.3">
      <c r="A3271" s="2" t="e">
        <f>Table1[[#This Row],[Befolyt]]</f>
        <v>#VALUE!</v>
      </c>
      <c r="B3271" t="e">
        <f>Table1[[#This Row],[ÜK]]</f>
        <v>#VALUE!</v>
      </c>
      <c r="C3271" s="3" t="e">
        <f>Table1[[#This Row],[Szla]]</f>
        <v>#VALUE!</v>
      </c>
      <c r="D3271" s="6" t="e">
        <f>Table1[[#This Row],[Kelt_hó]]</f>
        <v>#VALUE!</v>
      </c>
      <c r="E3271" t="e">
        <f>Table1[[#This Row],[Vevő]]</f>
        <v>#VALUE!</v>
      </c>
      <c r="F3271" t="e">
        <f>Table1[[#This Row],[Termékkör]]</f>
        <v>#VALUE!</v>
      </c>
      <c r="G3271" s="4" t="e">
        <f>Table1[[#This Row],[SzumElad]]</f>
        <v>#VALUE!</v>
      </c>
      <c r="H3271" s="7" t="e">
        <f>Table1[[#This Row],[Jut_%]]</f>
        <v>#VALUE!</v>
      </c>
      <c r="I3271" s="4" t="e">
        <f>Table1[[#This Row],[Jut]]</f>
        <v>#VALUE!</v>
      </c>
      <c r="J3271" s="4" t="e">
        <f>Table1[[#This Row],[Column1]]</f>
        <v>#VALUE!</v>
      </c>
    </row>
    <row r="3272" spans="1:10" hidden="1" x14ac:dyDescent="0.3">
      <c r="A3272" s="2" t="e">
        <f>Table1[[#This Row],[Befolyt]]</f>
        <v>#VALUE!</v>
      </c>
      <c r="B3272" t="e">
        <f>Table1[[#This Row],[ÜK]]</f>
        <v>#VALUE!</v>
      </c>
      <c r="C3272" s="3" t="e">
        <f>Table1[[#This Row],[Szla]]</f>
        <v>#VALUE!</v>
      </c>
      <c r="D3272" s="6" t="e">
        <f>Table1[[#This Row],[Kelt_hó]]</f>
        <v>#VALUE!</v>
      </c>
      <c r="E3272" t="e">
        <f>Table1[[#This Row],[Vevő]]</f>
        <v>#VALUE!</v>
      </c>
      <c r="F3272" t="e">
        <f>Table1[[#This Row],[Termékkör]]</f>
        <v>#VALUE!</v>
      </c>
      <c r="G3272" s="4" t="e">
        <f>Table1[[#This Row],[SzumElad]]</f>
        <v>#VALUE!</v>
      </c>
      <c r="H3272" s="7" t="e">
        <f>Table1[[#This Row],[Jut_%]]</f>
        <v>#VALUE!</v>
      </c>
      <c r="I3272" s="4" t="e">
        <f>Table1[[#This Row],[Jut]]</f>
        <v>#VALUE!</v>
      </c>
      <c r="J3272" s="4" t="e">
        <f>Table1[[#This Row],[Column1]]</f>
        <v>#VALUE!</v>
      </c>
    </row>
    <row r="3273" spans="1:10" hidden="1" x14ac:dyDescent="0.3">
      <c r="A3273" s="2" t="e">
        <f>Table1[[#This Row],[Befolyt]]</f>
        <v>#VALUE!</v>
      </c>
      <c r="B3273" t="e">
        <f>Table1[[#This Row],[ÜK]]</f>
        <v>#VALUE!</v>
      </c>
      <c r="C3273" s="3" t="e">
        <f>Table1[[#This Row],[Szla]]</f>
        <v>#VALUE!</v>
      </c>
      <c r="D3273" s="6" t="e">
        <f>Table1[[#This Row],[Kelt_hó]]</f>
        <v>#VALUE!</v>
      </c>
      <c r="E3273" t="e">
        <f>Table1[[#This Row],[Vevő]]</f>
        <v>#VALUE!</v>
      </c>
      <c r="F3273" t="e">
        <f>Table1[[#This Row],[Termékkör]]</f>
        <v>#VALUE!</v>
      </c>
      <c r="G3273" s="4" t="e">
        <f>Table1[[#This Row],[SzumElad]]</f>
        <v>#VALUE!</v>
      </c>
      <c r="H3273" s="7" t="e">
        <f>Table1[[#This Row],[Jut_%]]</f>
        <v>#VALUE!</v>
      </c>
      <c r="I3273" s="4" t="e">
        <f>Table1[[#This Row],[Jut]]</f>
        <v>#VALUE!</v>
      </c>
      <c r="J3273" s="4" t="e">
        <f>Table1[[#This Row],[Column1]]</f>
        <v>#VALUE!</v>
      </c>
    </row>
    <row r="3274" spans="1:10" hidden="1" x14ac:dyDescent="0.3">
      <c r="A3274" s="2" t="e">
        <f>Table1[[#This Row],[Befolyt]]</f>
        <v>#VALUE!</v>
      </c>
      <c r="B3274" t="e">
        <f>Table1[[#This Row],[ÜK]]</f>
        <v>#VALUE!</v>
      </c>
      <c r="C3274" s="3" t="e">
        <f>Table1[[#This Row],[Szla]]</f>
        <v>#VALUE!</v>
      </c>
      <c r="D3274" s="6" t="e">
        <f>Table1[[#This Row],[Kelt_hó]]</f>
        <v>#VALUE!</v>
      </c>
      <c r="E3274" t="e">
        <f>Table1[[#This Row],[Vevő]]</f>
        <v>#VALUE!</v>
      </c>
      <c r="F3274" t="e">
        <f>Table1[[#This Row],[Termékkör]]</f>
        <v>#VALUE!</v>
      </c>
      <c r="G3274" s="4" t="e">
        <f>Table1[[#This Row],[SzumElad]]</f>
        <v>#VALUE!</v>
      </c>
      <c r="H3274" s="7" t="e">
        <f>Table1[[#This Row],[Jut_%]]</f>
        <v>#VALUE!</v>
      </c>
      <c r="I3274" s="4" t="e">
        <f>Table1[[#This Row],[Jut]]</f>
        <v>#VALUE!</v>
      </c>
      <c r="J3274" s="4" t="e">
        <f>Table1[[#This Row],[Column1]]</f>
        <v>#VALUE!</v>
      </c>
    </row>
    <row r="3275" spans="1:10" hidden="1" x14ac:dyDescent="0.3">
      <c r="A3275" s="2" t="e">
        <f>Table1[[#This Row],[Befolyt]]</f>
        <v>#VALUE!</v>
      </c>
      <c r="B3275" t="e">
        <f>Table1[[#This Row],[ÜK]]</f>
        <v>#VALUE!</v>
      </c>
      <c r="C3275" s="3" t="e">
        <f>Table1[[#This Row],[Szla]]</f>
        <v>#VALUE!</v>
      </c>
      <c r="D3275" s="6" t="e">
        <f>Table1[[#This Row],[Kelt_hó]]</f>
        <v>#VALUE!</v>
      </c>
      <c r="E3275" t="e">
        <f>Table1[[#This Row],[Vevő]]</f>
        <v>#VALUE!</v>
      </c>
      <c r="F3275" t="e">
        <f>Table1[[#This Row],[Termékkör]]</f>
        <v>#VALUE!</v>
      </c>
      <c r="G3275" s="4" t="e">
        <f>Table1[[#This Row],[SzumElad]]</f>
        <v>#VALUE!</v>
      </c>
      <c r="H3275" s="7" t="e">
        <f>Table1[[#This Row],[Jut_%]]</f>
        <v>#VALUE!</v>
      </c>
      <c r="I3275" s="4" t="e">
        <f>Table1[[#This Row],[Jut]]</f>
        <v>#VALUE!</v>
      </c>
      <c r="J3275" s="4" t="e">
        <f>Table1[[#This Row],[Column1]]</f>
        <v>#VALUE!</v>
      </c>
    </row>
    <row r="3276" spans="1:10" hidden="1" x14ac:dyDescent="0.3">
      <c r="A3276" s="2" t="e">
        <f>Table1[[#This Row],[Befolyt]]</f>
        <v>#VALUE!</v>
      </c>
      <c r="B3276" t="e">
        <f>Table1[[#This Row],[ÜK]]</f>
        <v>#VALUE!</v>
      </c>
      <c r="C3276" s="3" t="e">
        <f>Table1[[#This Row],[Szla]]</f>
        <v>#VALUE!</v>
      </c>
      <c r="D3276" s="6" t="e">
        <f>Table1[[#This Row],[Kelt_hó]]</f>
        <v>#VALUE!</v>
      </c>
      <c r="E3276" t="e">
        <f>Table1[[#This Row],[Vevő]]</f>
        <v>#VALUE!</v>
      </c>
      <c r="F3276" t="e">
        <f>Table1[[#This Row],[Termékkör]]</f>
        <v>#VALUE!</v>
      </c>
      <c r="G3276" s="4" t="e">
        <f>Table1[[#This Row],[SzumElad]]</f>
        <v>#VALUE!</v>
      </c>
      <c r="H3276" s="7" t="e">
        <f>Table1[[#This Row],[Jut_%]]</f>
        <v>#VALUE!</v>
      </c>
      <c r="I3276" s="4" t="e">
        <f>Table1[[#This Row],[Jut]]</f>
        <v>#VALUE!</v>
      </c>
      <c r="J3276" s="4" t="e">
        <f>Table1[[#This Row],[Column1]]</f>
        <v>#VALUE!</v>
      </c>
    </row>
    <row r="3277" spans="1:10" hidden="1" x14ac:dyDescent="0.3">
      <c r="A3277" s="2" t="e">
        <f>Table1[[#This Row],[Befolyt]]</f>
        <v>#VALUE!</v>
      </c>
      <c r="B3277" t="e">
        <f>Table1[[#This Row],[ÜK]]</f>
        <v>#VALUE!</v>
      </c>
      <c r="C3277" s="3" t="e">
        <f>Table1[[#This Row],[Szla]]</f>
        <v>#VALUE!</v>
      </c>
      <c r="D3277" s="6" t="e">
        <f>Table1[[#This Row],[Kelt_hó]]</f>
        <v>#VALUE!</v>
      </c>
      <c r="E3277" t="e">
        <f>Table1[[#This Row],[Vevő]]</f>
        <v>#VALUE!</v>
      </c>
      <c r="F3277" t="e">
        <f>Table1[[#This Row],[Termékkör]]</f>
        <v>#VALUE!</v>
      </c>
      <c r="G3277" s="4" t="e">
        <f>Table1[[#This Row],[SzumElad]]</f>
        <v>#VALUE!</v>
      </c>
      <c r="H3277" s="7" t="e">
        <f>Table1[[#This Row],[Jut_%]]</f>
        <v>#VALUE!</v>
      </c>
      <c r="I3277" s="4" t="e">
        <f>Table1[[#This Row],[Jut]]</f>
        <v>#VALUE!</v>
      </c>
      <c r="J3277" s="4" t="e">
        <f>Table1[[#This Row],[Column1]]</f>
        <v>#VALUE!</v>
      </c>
    </row>
    <row r="3278" spans="1:10" hidden="1" x14ac:dyDescent="0.3">
      <c r="A3278" s="2" t="e">
        <f>Table1[[#This Row],[Befolyt]]</f>
        <v>#VALUE!</v>
      </c>
      <c r="B3278" t="e">
        <f>Table1[[#This Row],[ÜK]]</f>
        <v>#VALUE!</v>
      </c>
      <c r="C3278" s="3" t="e">
        <f>Table1[[#This Row],[Szla]]</f>
        <v>#VALUE!</v>
      </c>
      <c r="D3278" s="6" t="e">
        <f>Table1[[#This Row],[Kelt_hó]]</f>
        <v>#VALUE!</v>
      </c>
      <c r="E3278" t="e">
        <f>Table1[[#This Row],[Vevő]]</f>
        <v>#VALUE!</v>
      </c>
      <c r="F3278" t="e">
        <f>Table1[[#This Row],[Termékkör]]</f>
        <v>#VALUE!</v>
      </c>
      <c r="G3278" s="4" t="e">
        <f>Table1[[#This Row],[SzumElad]]</f>
        <v>#VALUE!</v>
      </c>
      <c r="H3278" s="7" t="e">
        <f>Table1[[#This Row],[Jut_%]]</f>
        <v>#VALUE!</v>
      </c>
      <c r="I3278" s="4" t="e">
        <f>Table1[[#This Row],[Jut]]</f>
        <v>#VALUE!</v>
      </c>
      <c r="J3278" s="4" t="e">
        <f>Table1[[#This Row],[Column1]]</f>
        <v>#VALUE!</v>
      </c>
    </row>
    <row r="3279" spans="1:10" hidden="1" x14ac:dyDescent="0.3">
      <c r="A3279" s="2" t="e">
        <f>Table1[[#This Row],[Befolyt]]</f>
        <v>#VALUE!</v>
      </c>
      <c r="B3279" t="e">
        <f>Table1[[#This Row],[ÜK]]</f>
        <v>#VALUE!</v>
      </c>
      <c r="C3279" s="3" t="e">
        <f>Table1[[#This Row],[Szla]]</f>
        <v>#VALUE!</v>
      </c>
      <c r="D3279" s="6" t="e">
        <f>Table1[[#This Row],[Kelt_hó]]</f>
        <v>#VALUE!</v>
      </c>
      <c r="E3279" t="e">
        <f>Table1[[#This Row],[Vevő]]</f>
        <v>#VALUE!</v>
      </c>
      <c r="F3279" t="e">
        <f>Table1[[#This Row],[Termékkör]]</f>
        <v>#VALUE!</v>
      </c>
      <c r="G3279" s="4" t="e">
        <f>Table1[[#This Row],[SzumElad]]</f>
        <v>#VALUE!</v>
      </c>
      <c r="H3279" s="7" t="e">
        <f>Table1[[#This Row],[Jut_%]]</f>
        <v>#VALUE!</v>
      </c>
      <c r="I3279" s="4" t="e">
        <f>Table1[[#This Row],[Jut]]</f>
        <v>#VALUE!</v>
      </c>
      <c r="J3279" s="4" t="e">
        <f>Table1[[#This Row],[Column1]]</f>
        <v>#VALUE!</v>
      </c>
    </row>
    <row r="3280" spans="1:10" hidden="1" x14ac:dyDescent="0.3">
      <c r="A3280" s="2" t="e">
        <f>Table1[[#This Row],[Befolyt]]</f>
        <v>#VALUE!</v>
      </c>
      <c r="B3280" t="e">
        <f>Table1[[#This Row],[ÜK]]</f>
        <v>#VALUE!</v>
      </c>
      <c r="C3280" s="3" t="e">
        <f>Table1[[#This Row],[Szla]]</f>
        <v>#VALUE!</v>
      </c>
      <c r="D3280" s="6" t="e">
        <f>Table1[[#This Row],[Kelt_hó]]</f>
        <v>#VALUE!</v>
      </c>
      <c r="E3280" t="e">
        <f>Table1[[#This Row],[Vevő]]</f>
        <v>#VALUE!</v>
      </c>
      <c r="F3280" t="e">
        <f>Table1[[#This Row],[Termékkör]]</f>
        <v>#VALUE!</v>
      </c>
      <c r="G3280" s="4" t="e">
        <f>Table1[[#This Row],[SzumElad]]</f>
        <v>#VALUE!</v>
      </c>
      <c r="H3280" s="7" t="e">
        <f>Table1[[#This Row],[Jut_%]]</f>
        <v>#VALUE!</v>
      </c>
      <c r="I3280" s="4" t="e">
        <f>Table1[[#This Row],[Jut]]</f>
        <v>#VALUE!</v>
      </c>
      <c r="J3280" s="4" t="e">
        <f>Table1[[#This Row],[Column1]]</f>
        <v>#VALUE!</v>
      </c>
    </row>
    <row r="3281" spans="1:10" hidden="1" x14ac:dyDescent="0.3">
      <c r="A3281" s="2" t="e">
        <f>Table1[[#This Row],[Befolyt]]</f>
        <v>#VALUE!</v>
      </c>
      <c r="B3281" t="e">
        <f>Table1[[#This Row],[ÜK]]</f>
        <v>#VALUE!</v>
      </c>
      <c r="C3281" s="3" t="e">
        <f>Table1[[#This Row],[Szla]]</f>
        <v>#VALUE!</v>
      </c>
      <c r="D3281" s="6" t="e">
        <f>Table1[[#This Row],[Kelt_hó]]</f>
        <v>#VALUE!</v>
      </c>
      <c r="E3281" t="e">
        <f>Table1[[#This Row],[Vevő]]</f>
        <v>#VALUE!</v>
      </c>
      <c r="F3281" t="e">
        <f>Table1[[#This Row],[Termékkör]]</f>
        <v>#VALUE!</v>
      </c>
      <c r="G3281" s="4" t="e">
        <f>Table1[[#This Row],[SzumElad]]</f>
        <v>#VALUE!</v>
      </c>
      <c r="H3281" s="7" t="e">
        <f>Table1[[#This Row],[Jut_%]]</f>
        <v>#VALUE!</v>
      </c>
      <c r="I3281" s="4" t="e">
        <f>Table1[[#This Row],[Jut]]</f>
        <v>#VALUE!</v>
      </c>
      <c r="J3281" s="4" t="e">
        <f>Table1[[#This Row],[Column1]]</f>
        <v>#VALUE!</v>
      </c>
    </row>
    <row r="3282" spans="1:10" hidden="1" x14ac:dyDescent="0.3">
      <c r="A3282" s="2" t="e">
        <f>Table1[[#This Row],[Befolyt]]</f>
        <v>#VALUE!</v>
      </c>
      <c r="B3282" t="e">
        <f>Table1[[#This Row],[ÜK]]</f>
        <v>#VALUE!</v>
      </c>
      <c r="C3282" s="3" t="e">
        <f>Table1[[#This Row],[Szla]]</f>
        <v>#VALUE!</v>
      </c>
      <c r="D3282" s="6" t="e">
        <f>Table1[[#This Row],[Kelt_hó]]</f>
        <v>#VALUE!</v>
      </c>
      <c r="E3282" t="e">
        <f>Table1[[#This Row],[Vevő]]</f>
        <v>#VALUE!</v>
      </c>
      <c r="F3282" t="e">
        <f>Table1[[#This Row],[Termékkör]]</f>
        <v>#VALUE!</v>
      </c>
      <c r="G3282" s="4" t="e">
        <f>Table1[[#This Row],[SzumElad]]</f>
        <v>#VALUE!</v>
      </c>
      <c r="H3282" s="7" t="e">
        <f>Table1[[#This Row],[Jut_%]]</f>
        <v>#VALUE!</v>
      </c>
      <c r="I3282" s="4" t="e">
        <f>Table1[[#This Row],[Jut]]</f>
        <v>#VALUE!</v>
      </c>
      <c r="J3282" s="4" t="e">
        <f>Table1[[#This Row],[Column1]]</f>
        <v>#VALUE!</v>
      </c>
    </row>
    <row r="3283" spans="1:10" hidden="1" x14ac:dyDescent="0.3">
      <c r="A3283" s="2" t="e">
        <f>Table1[[#This Row],[Befolyt]]</f>
        <v>#VALUE!</v>
      </c>
      <c r="B3283" t="e">
        <f>Table1[[#This Row],[ÜK]]</f>
        <v>#VALUE!</v>
      </c>
      <c r="C3283" s="3" t="e">
        <f>Table1[[#This Row],[Szla]]</f>
        <v>#VALUE!</v>
      </c>
      <c r="D3283" s="6" t="e">
        <f>Table1[[#This Row],[Kelt_hó]]</f>
        <v>#VALUE!</v>
      </c>
      <c r="E3283" t="e">
        <f>Table1[[#This Row],[Vevő]]</f>
        <v>#VALUE!</v>
      </c>
      <c r="F3283" t="e">
        <f>Table1[[#This Row],[Termékkör]]</f>
        <v>#VALUE!</v>
      </c>
      <c r="G3283" s="4" t="e">
        <f>Table1[[#This Row],[SzumElad]]</f>
        <v>#VALUE!</v>
      </c>
      <c r="H3283" s="7" t="e">
        <f>Table1[[#This Row],[Jut_%]]</f>
        <v>#VALUE!</v>
      </c>
      <c r="I3283" s="4" t="e">
        <f>Table1[[#This Row],[Jut]]</f>
        <v>#VALUE!</v>
      </c>
      <c r="J3283" s="4" t="e">
        <f>Table1[[#This Row],[Column1]]</f>
        <v>#VALUE!</v>
      </c>
    </row>
    <row r="3284" spans="1:10" hidden="1" x14ac:dyDescent="0.3">
      <c r="A3284" s="2" t="e">
        <f>Table1[[#This Row],[Befolyt]]</f>
        <v>#VALUE!</v>
      </c>
      <c r="B3284" t="e">
        <f>Table1[[#This Row],[ÜK]]</f>
        <v>#VALUE!</v>
      </c>
      <c r="C3284" s="3" t="e">
        <f>Table1[[#This Row],[Szla]]</f>
        <v>#VALUE!</v>
      </c>
      <c r="D3284" s="6" t="e">
        <f>Table1[[#This Row],[Kelt_hó]]</f>
        <v>#VALUE!</v>
      </c>
      <c r="E3284" t="e">
        <f>Table1[[#This Row],[Vevő]]</f>
        <v>#VALUE!</v>
      </c>
      <c r="F3284" t="e">
        <f>Table1[[#This Row],[Termékkör]]</f>
        <v>#VALUE!</v>
      </c>
      <c r="G3284" s="4" t="e">
        <f>Table1[[#This Row],[SzumElad]]</f>
        <v>#VALUE!</v>
      </c>
      <c r="H3284" s="7" t="e">
        <f>Table1[[#This Row],[Jut_%]]</f>
        <v>#VALUE!</v>
      </c>
      <c r="I3284" s="4" t="e">
        <f>Table1[[#This Row],[Jut]]</f>
        <v>#VALUE!</v>
      </c>
      <c r="J3284" s="4" t="e">
        <f>Table1[[#This Row],[Column1]]</f>
        <v>#VALUE!</v>
      </c>
    </row>
    <row r="3285" spans="1:10" hidden="1" x14ac:dyDescent="0.3">
      <c r="A3285" s="2" t="e">
        <f>Table1[[#This Row],[Befolyt]]</f>
        <v>#VALUE!</v>
      </c>
      <c r="B3285" t="e">
        <f>Table1[[#This Row],[ÜK]]</f>
        <v>#VALUE!</v>
      </c>
      <c r="C3285" s="3" t="e">
        <f>Table1[[#This Row],[Szla]]</f>
        <v>#VALUE!</v>
      </c>
      <c r="D3285" s="6" t="e">
        <f>Table1[[#This Row],[Kelt_hó]]</f>
        <v>#VALUE!</v>
      </c>
      <c r="E3285" t="e">
        <f>Table1[[#This Row],[Vevő]]</f>
        <v>#VALUE!</v>
      </c>
      <c r="F3285" t="e">
        <f>Table1[[#This Row],[Termékkör]]</f>
        <v>#VALUE!</v>
      </c>
      <c r="G3285" s="4" t="e">
        <f>Table1[[#This Row],[SzumElad]]</f>
        <v>#VALUE!</v>
      </c>
      <c r="H3285" s="7" t="e">
        <f>Table1[[#This Row],[Jut_%]]</f>
        <v>#VALUE!</v>
      </c>
      <c r="I3285" s="4" t="e">
        <f>Table1[[#This Row],[Jut]]</f>
        <v>#VALUE!</v>
      </c>
      <c r="J3285" s="4" t="e">
        <f>Table1[[#This Row],[Column1]]</f>
        <v>#VALUE!</v>
      </c>
    </row>
    <row r="3286" spans="1:10" hidden="1" x14ac:dyDescent="0.3">
      <c r="A3286" s="2" t="e">
        <f>Table1[[#This Row],[Befolyt]]</f>
        <v>#VALUE!</v>
      </c>
      <c r="B3286" t="e">
        <f>Table1[[#This Row],[ÜK]]</f>
        <v>#VALUE!</v>
      </c>
      <c r="C3286" s="3" t="e">
        <f>Table1[[#This Row],[Szla]]</f>
        <v>#VALUE!</v>
      </c>
      <c r="D3286" s="6" t="e">
        <f>Table1[[#This Row],[Kelt_hó]]</f>
        <v>#VALUE!</v>
      </c>
      <c r="E3286" t="e">
        <f>Table1[[#This Row],[Vevő]]</f>
        <v>#VALUE!</v>
      </c>
      <c r="F3286" t="e">
        <f>Table1[[#This Row],[Termékkör]]</f>
        <v>#VALUE!</v>
      </c>
      <c r="G3286" s="4" t="e">
        <f>Table1[[#This Row],[SzumElad]]</f>
        <v>#VALUE!</v>
      </c>
      <c r="H3286" s="7" t="e">
        <f>Table1[[#This Row],[Jut_%]]</f>
        <v>#VALUE!</v>
      </c>
      <c r="I3286" s="4" t="e">
        <f>Table1[[#This Row],[Jut]]</f>
        <v>#VALUE!</v>
      </c>
      <c r="J3286" s="4" t="e">
        <f>Table1[[#This Row],[Column1]]</f>
        <v>#VALUE!</v>
      </c>
    </row>
    <row r="3287" spans="1:10" hidden="1" x14ac:dyDescent="0.3">
      <c r="A3287" s="2" t="e">
        <f>Table1[[#This Row],[Befolyt]]</f>
        <v>#VALUE!</v>
      </c>
      <c r="B3287" t="e">
        <f>Table1[[#This Row],[ÜK]]</f>
        <v>#VALUE!</v>
      </c>
      <c r="C3287" s="3" t="e">
        <f>Table1[[#This Row],[Szla]]</f>
        <v>#VALUE!</v>
      </c>
      <c r="D3287" s="6" t="e">
        <f>Table1[[#This Row],[Kelt_hó]]</f>
        <v>#VALUE!</v>
      </c>
      <c r="E3287" t="e">
        <f>Table1[[#This Row],[Vevő]]</f>
        <v>#VALUE!</v>
      </c>
      <c r="F3287" t="e">
        <f>Table1[[#This Row],[Termékkör]]</f>
        <v>#VALUE!</v>
      </c>
      <c r="G3287" s="4" t="e">
        <f>Table1[[#This Row],[SzumElad]]</f>
        <v>#VALUE!</v>
      </c>
      <c r="H3287" s="7" t="e">
        <f>Table1[[#This Row],[Jut_%]]</f>
        <v>#VALUE!</v>
      </c>
      <c r="I3287" s="4" t="e">
        <f>Table1[[#This Row],[Jut]]</f>
        <v>#VALUE!</v>
      </c>
      <c r="J3287" s="4" t="e">
        <f>Table1[[#This Row],[Column1]]</f>
        <v>#VALUE!</v>
      </c>
    </row>
    <row r="3288" spans="1:10" hidden="1" x14ac:dyDescent="0.3">
      <c r="A3288" s="2" t="e">
        <f>Table1[[#This Row],[Befolyt]]</f>
        <v>#VALUE!</v>
      </c>
      <c r="B3288" t="e">
        <f>Table1[[#This Row],[ÜK]]</f>
        <v>#VALUE!</v>
      </c>
      <c r="C3288" s="3" t="e">
        <f>Table1[[#This Row],[Szla]]</f>
        <v>#VALUE!</v>
      </c>
      <c r="D3288" s="6" t="e">
        <f>Table1[[#This Row],[Kelt_hó]]</f>
        <v>#VALUE!</v>
      </c>
      <c r="E3288" t="e">
        <f>Table1[[#This Row],[Vevő]]</f>
        <v>#VALUE!</v>
      </c>
      <c r="F3288" t="e">
        <f>Table1[[#This Row],[Termékkör]]</f>
        <v>#VALUE!</v>
      </c>
      <c r="G3288" s="4" t="e">
        <f>Table1[[#This Row],[SzumElad]]</f>
        <v>#VALUE!</v>
      </c>
      <c r="H3288" s="7" t="e">
        <f>Table1[[#This Row],[Jut_%]]</f>
        <v>#VALUE!</v>
      </c>
      <c r="I3288" s="4" t="e">
        <f>Table1[[#This Row],[Jut]]</f>
        <v>#VALUE!</v>
      </c>
      <c r="J3288" s="4" t="e">
        <f>Table1[[#This Row],[Column1]]</f>
        <v>#VALUE!</v>
      </c>
    </row>
    <row r="3289" spans="1:10" hidden="1" x14ac:dyDescent="0.3">
      <c r="A3289" s="2" t="e">
        <f>Table1[[#This Row],[Befolyt]]</f>
        <v>#VALUE!</v>
      </c>
      <c r="B3289" t="e">
        <f>Table1[[#This Row],[ÜK]]</f>
        <v>#VALUE!</v>
      </c>
      <c r="C3289" s="3" t="e">
        <f>Table1[[#This Row],[Szla]]</f>
        <v>#VALUE!</v>
      </c>
      <c r="D3289" s="6" t="e">
        <f>Table1[[#This Row],[Kelt_hó]]</f>
        <v>#VALUE!</v>
      </c>
      <c r="E3289" t="e">
        <f>Table1[[#This Row],[Vevő]]</f>
        <v>#VALUE!</v>
      </c>
      <c r="F3289" t="e">
        <f>Table1[[#This Row],[Termékkör]]</f>
        <v>#VALUE!</v>
      </c>
      <c r="G3289" s="4" t="e">
        <f>Table1[[#This Row],[SzumElad]]</f>
        <v>#VALUE!</v>
      </c>
      <c r="H3289" s="7" t="e">
        <f>Table1[[#This Row],[Jut_%]]</f>
        <v>#VALUE!</v>
      </c>
      <c r="I3289" s="4" t="e">
        <f>Table1[[#This Row],[Jut]]</f>
        <v>#VALUE!</v>
      </c>
      <c r="J3289" s="4" t="e">
        <f>Table1[[#This Row],[Column1]]</f>
        <v>#VALUE!</v>
      </c>
    </row>
    <row r="3290" spans="1:10" hidden="1" x14ac:dyDescent="0.3">
      <c r="A3290" s="2" t="e">
        <f>Table1[[#This Row],[Befolyt]]</f>
        <v>#VALUE!</v>
      </c>
      <c r="B3290" t="e">
        <f>Table1[[#This Row],[ÜK]]</f>
        <v>#VALUE!</v>
      </c>
      <c r="C3290" s="3" t="e">
        <f>Table1[[#This Row],[Szla]]</f>
        <v>#VALUE!</v>
      </c>
      <c r="D3290" s="6" t="e">
        <f>Table1[[#This Row],[Kelt_hó]]</f>
        <v>#VALUE!</v>
      </c>
      <c r="E3290" t="e">
        <f>Table1[[#This Row],[Vevő]]</f>
        <v>#VALUE!</v>
      </c>
      <c r="F3290" t="e">
        <f>Table1[[#This Row],[Termékkör]]</f>
        <v>#VALUE!</v>
      </c>
      <c r="G3290" s="4" t="e">
        <f>Table1[[#This Row],[SzumElad]]</f>
        <v>#VALUE!</v>
      </c>
      <c r="H3290" s="7" t="e">
        <f>Table1[[#This Row],[Jut_%]]</f>
        <v>#VALUE!</v>
      </c>
      <c r="I3290" s="4" t="e">
        <f>Table1[[#This Row],[Jut]]</f>
        <v>#VALUE!</v>
      </c>
      <c r="J3290" s="4" t="e">
        <f>Table1[[#This Row],[Column1]]</f>
        <v>#VALUE!</v>
      </c>
    </row>
    <row r="3291" spans="1:10" hidden="1" x14ac:dyDescent="0.3">
      <c r="A3291" s="2" t="e">
        <f>Table1[[#This Row],[Befolyt]]</f>
        <v>#VALUE!</v>
      </c>
      <c r="B3291" t="e">
        <f>Table1[[#This Row],[ÜK]]</f>
        <v>#VALUE!</v>
      </c>
      <c r="C3291" s="3" t="e">
        <f>Table1[[#This Row],[Szla]]</f>
        <v>#VALUE!</v>
      </c>
      <c r="D3291" s="6" t="e">
        <f>Table1[[#This Row],[Kelt_hó]]</f>
        <v>#VALUE!</v>
      </c>
      <c r="E3291" t="e">
        <f>Table1[[#This Row],[Vevő]]</f>
        <v>#VALUE!</v>
      </c>
      <c r="F3291" t="e">
        <f>Table1[[#This Row],[Termékkör]]</f>
        <v>#VALUE!</v>
      </c>
      <c r="G3291" s="4" t="e">
        <f>Table1[[#This Row],[SzumElad]]</f>
        <v>#VALUE!</v>
      </c>
      <c r="H3291" s="7" t="e">
        <f>Table1[[#This Row],[Jut_%]]</f>
        <v>#VALUE!</v>
      </c>
      <c r="I3291" s="4" t="e">
        <f>Table1[[#This Row],[Jut]]</f>
        <v>#VALUE!</v>
      </c>
      <c r="J3291" s="4" t="e">
        <f>Table1[[#This Row],[Column1]]</f>
        <v>#VALUE!</v>
      </c>
    </row>
    <row r="3292" spans="1:10" hidden="1" x14ac:dyDescent="0.3">
      <c r="A3292" s="2" t="e">
        <f>Table1[[#This Row],[Befolyt]]</f>
        <v>#VALUE!</v>
      </c>
      <c r="B3292" t="e">
        <f>Table1[[#This Row],[ÜK]]</f>
        <v>#VALUE!</v>
      </c>
      <c r="C3292" s="3" t="e">
        <f>Table1[[#This Row],[Szla]]</f>
        <v>#VALUE!</v>
      </c>
      <c r="D3292" s="6" t="e">
        <f>Table1[[#This Row],[Kelt_hó]]</f>
        <v>#VALUE!</v>
      </c>
      <c r="E3292" t="e">
        <f>Table1[[#This Row],[Vevő]]</f>
        <v>#VALUE!</v>
      </c>
      <c r="F3292" t="e">
        <f>Table1[[#This Row],[Termékkör]]</f>
        <v>#VALUE!</v>
      </c>
      <c r="G3292" s="4" t="e">
        <f>Table1[[#This Row],[SzumElad]]</f>
        <v>#VALUE!</v>
      </c>
      <c r="H3292" s="7" t="e">
        <f>Table1[[#This Row],[Jut_%]]</f>
        <v>#VALUE!</v>
      </c>
      <c r="I3292" s="4" t="e">
        <f>Table1[[#This Row],[Jut]]</f>
        <v>#VALUE!</v>
      </c>
      <c r="J3292" s="4" t="e">
        <f>Table1[[#This Row],[Column1]]</f>
        <v>#VALUE!</v>
      </c>
    </row>
    <row r="3293" spans="1:10" hidden="1" x14ac:dyDescent="0.3">
      <c r="A3293" s="2" t="e">
        <f>Table1[[#This Row],[Befolyt]]</f>
        <v>#VALUE!</v>
      </c>
      <c r="B3293" t="e">
        <f>Table1[[#This Row],[ÜK]]</f>
        <v>#VALUE!</v>
      </c>
      <c r="C3293" s="3" t="e">
        <f>Table1[[#This Row],[Szla]]</f>
        <v>#VALUE!</v>
      </c>
      <c r="D3293" s="6" t="e">
        <f>Table1[[#This Row],[Kelt_hó]]</f>
        <v>#VALUE!</v>
      </c>
      <c r="E3293" t="e">
        <f>Table1[[#This Row],[Vevő]]</f>
        <v>#VALUE!</v>
      </c>
      <c r="F3293" t="e">
        <f>Table1[[#This Row],[Termékkör]]</f>
        <v>#VALUE!</v>
      </c>
      <c r="G3293" s="4" t="e">
        <f>Table1[[#This Row],[SzumElad]]</f>
        <v>#VALUE!</v>
      </c>
      <c r="H3293" s="7" t="e">
        <f>Table1[[#This Row],[Jut_%]]</f>
        <v>#VALUE!</v>
      </c>
      <c r="I3293" s="4" t="e">
        <f>Table1[[#This Row],[Jut]]</f>
        <v>#VALUE!</v>
      </c>
      <c r="J3293" s="4" t="e">
        <f>Table1[[#This Row],[Column1]]</f>
        <v>#VALUE!</v>
      </c>
    </row>
    <row r="3294" spans="1:10" hidden="1" x14ac:dyDescent="0.3">
      <c r="A3294" s="2" t="e">
        <f>Table1[[#This Row],[Befolyt]]</f>
        <v>#VALUE!</v>
      </c>
      <c r="B3294" t="e">
        <f>Table1[[#This Row],[ÜK]]</f>
        <v>#VALUE!</v>
      </c>
      <c r="C3294" s="3" t="e">
        <f>Table1[[#This Row],[Szla]]</f>
        <v>#VALUE!</v>
      </c>
      <c r="D3294" s="6" t="e">
        <f>Table1[[#This Row],[Kelt_hó]]</f>
        <v>#VALUE!</v>
      </c>
      <c r="E3294" t="e">
        <f>Table1[[#This Row],[Vevő]]</f>
        <v>#VALUE!</v>
      </c>
      <c r="F3294" t="e">
        <f>Table1[[#This Row],[Termékkör]]</f>
        <v>#VALUE!</v>
      </c>
      <c r="G3294" s="4" t="e">
        <f>Table1[[#This Row],[SzumElad]]</f>
        <v>#VALUE!</v>
      </c>
      <c r="H3294" s="7" t="e">
        <f>Table1[[#This Row],[Jut_%]]</f>
        <v>#VALUE!</v>
      </c>
      <c r="I3294" s="4" t="e">
        <f>Table1[[#This Row],[Jut]]</f>
        <v>#VALUE!</v>
      </c>
      <c r="J3294" s="4" t="e">
        <f>Table1[[#This Row],[Column1]]</f>
        <v>#VALUE!</v>
      </c>
    </row>
    <row r="3295" spans="1:10" hidden="1" x14ac:dyDescent="0.3">
      <c r="A3295" s="2" t="e">
        <f>Table1[[#This Row],[Befolyt]]</f>
        <v>#VALUE!</v>
      </c>
      <c r="B3295" t="e">
        <f>Table1[[#This Row],[ÜK]]</f>
        <v>#VALUE!</v>
      </c>
      <c r="C3295" s="3" t="e">
        <f>Table1[[#This Row],[Szla]]</f>
        <v>#VALUE!</v>
      </c>
      <c r="D3295" s="6" t="e">
        <f>Table1[[#This Row],[Kelt_hó]]</f>
        <v>#VALUE!</v>
      </c>
      <c r="E3295" t="e">
        <f>Table1[[#This Row],[Vevő]]</f>
        <v>#VALUE!</v>
      </c>
      <c r="F3295" t="e">
        <f>Table1[[#This Row],[Termékkör]]</f>
        <v>#VALUE!</v>
      </c>
      <c r="G3295" s="4" t="e">
        <f>Table1[[#This Row],[SzumElad]]</f>
        <v>#VALUE!</v>
      </c>
      <c r="H3295" s="7" t="e">
        <f>Table1[[#This Row],[Jut_%]]</f>
        <v>#VALUE!</v>
      </c>
      <c r="I3295" s="4" t="e">
        <f>Table1[[#This Row],[Jut]]</f>
        <v>#VALUE!</v>
      </c>
      <c r="J3295" s="4" t="e">
        <f>Table1[[#This Row],[Column1]]</f>
        <v>#VALUE!</v>
      </c>
    </row>
    <row r="3296" spans="1:10" hidden="1" x14ac:dyDescent="0.3">
      <c r="A3296" s="2" t="e">
        <f>Table1[[#This Row],[Befolyt]]</f>
        <v>#VALUE!</v>
      </c>
      <c r="B3296" t="e">
        <f>Table1[[#This Row],[ÜK]]</f>
        <v>#VALUE!</v>
      </c>
      <c r="C3296" s="3" t="e">
        <f>Table1[[#This Row],[Szla]]</f>
        <v>#VALUE!</v>
      </c>
      <c r="D3296" s="6" t="e">
        <f>Table1[[#This Row],[Kelt_hó]]</f>
        <v>#VALUE!</v>
      </c>
      <c r="E3296" t="e">
        <f>Table1[[#This Row],[Vevő]]</f>
        <v>#VALUE!</v>
      </c>
      <c r="F3296" t="e">
        <f>Table1[[#This Row],[Termékkör]]</f>
        <v>#VALUE!</v>
      </c>
      <c r="G3296" s="4" t="e">
        <f>Table1[[#This Row],[SzumElad]]</f>
        <v>#VALUE!</v>
      </c>
      <c r="H3296" s="7" t="e">
        <f>Table1[[#This Row],[Jut_%]]</f>
        <v>#VALUE!</v>
      </c>
      <c r="I3296" s="4" t="e">
        <f>Table1[[#This Row],[Jut]]</f>
        <v>#VALUE!</v>
      </c>
      <c r="J3296" s="4" t="e">
        <f>Table1[[#This Row],[Column1]]</f>
        <v>#VALUE!</v>
      </c>
    </row>
    <row r="3297" spans="1:10" hidden="1" x14ac:dyDescent="0.3">
      <c r="A3297" s="2" t="e">
        <f>Table1[[#This Row],[Befolyt]]</f>
        <v>#VALUE!</v>
      </c>
      <c r="B3297" t="e">
        <f>Table1[[#This Row],[ÜK]]</f>
        <v>#VALUE!</v>
      </c>
      <c r="C3297" s="3" t="e">
        <f>Table1[[#This Row],[Szla]]</f>
        <v>#VALUE!</v>
      </c>
      <c r="D3297" s="6" t="e">
        <f>Table1[[#This Row],[Kelt_hó]]</f>
        <v>#VALUE!</v>
      </c>
      <c r="E3297" t="e">
        <f>Table1[[#This Row],[Vevő]]</f>
        <v>#VALUE!</v>
      </c>
      <c r="F3297" t="e">
        <f>Table1[[#This Row],[Termékkör]]</f>
        <v>#VALUE!</v>
      </c>
      <c r="G3297" s="4" t="e">
        <f>Table1[[#This Row],[SzumElad]]</f>
        <v>#VALUE!</v>
      </c>
      <c r="H3297" s="7" t="e">
        <f>Table1[[#This Row],[Jut_%]]</f>
        <v>#VALUE!</v>
      </c>
      <c r="I3297" s="4" t="e">
        <f>Table1[[#This Row],[Jut]]</f>
        <v>#VALUE!</v>
      </c>
      <c r="J3297" s="4" t="e">
        <f>Table1[[#This Row],[Column1]]</f>
        <v>#VALUE!</v>
      </c>
    </row>
    <row r="3298" spans="1:10" hidden="1" x14ac:dyDescent="0.3">
      <c r="A3298" s="2" t="e">
        <f>Table1[[#This Row],[Befolyt]]</f>
        <v>#VALUE!</v>
      </c>
      <c r="B3298" t="e">
        <f>Table1[[#This Row],[ÜK]]</f>
        <v>#VALUE!</v>
      </c>
      <c r="C3298" s="3" t="e">
        <f>Table1[[#This Row],[Szla]]</f>
        <v>#VALUE!</v>
      </c>
      <c r="D3298" s="6" t="e">
        <f>Table1[[#This Row],[Kelt_hó]]</f>
        <v>#VALUE!</v>
      </c>
      <c r="E3298" t="e">
        <f>Table1[[#This Row],[Vevő]]</f>
        <v>#VALUE!</v>
      </c>
      <c r="F3298" t="e">
        <f>Table1[[#This Row],[Termékkör]]</f>
        <v>#VALUE!</v>
      </c>
      <c r="G3298" s="4" t="e">
        <f>Table1[[#This Row],[SzumElad]]</f>
        <v>#VALUE!</v>
      </c>
      <c r="H3298" s="7" t="e">
        <f>Table1[[#This Row],[Jut_%]]</f>
        <v>#VALUE!</v>
      </c>
      <c r="I3298" s="4" t="e">
        <f>Table1[[#This Row],[Jut]]</f>
        <v>#VALUE!</v>
      </c>
      <c r="J3298" s="4" t="e">
        <f>Table1[[#This Row],[Column1]]</f>
        <v>#VALUE!</v>
      </c>
    </row>
    <row r="3299" spans="1:10" hidden="1" x14ac:dyDescent="0.3">
      <c r="A3299" s="2" t="e">
        <f>Table1[[#This Row],[Befolyt]]</f>
        <v>#VALUE!</v>
      </c>
      <c r="B3299" t="e">
        <f>Table1[[#This Row],[ÜK]]</f>
        <v>#VALUE!</v>
      </c>
      <c r="C3299" s="3" t="e">
        <f>Table1[[#This Row],[Szla]]</f>
        <v>#VALUE!</v>
      </c>
      <c r="D3299" s="6" t="e">
        <f>Table1[[#This Row],[Kelt_hó]]</f>
        <v>#VALUE!</v>
      </c>
      <c r="E3299" t="e">
        <f>Table1[[#This Row],[Vevő]]</f>
        <v>#VALUE!</v>
      </c>
      <c r="F3299" t="e">
        <f>Table1[[#This Row],[Termékkör]]</f>
        <v>#VALUE!</v>
      </c>
      <c r="G3299" s="4" t="e">
        <f>Table1[[#This Row],[SzumElad]]</f>
        <v>#VALUE!</v>
      </c>
      <c r="H3299" s="7" t="e">
        <f>Table1[[#This Row],[Jut_%]]</f>
        <v>#VALUE!</v>
      </c>
      <c r="I3299" s="4" t="e">
        <f>Table1[[#This Row],[Jut]]</f>
        <v>#VALUE!</v>
      </c>
      <c r="J3299" s="4" t="e">
        <f>Table1[[#This Row],[Column1]]</f>
        <v>#VALUE!</v>
      </c>
    </row>
    <row r="3300" spans="1:10" hidden="1" x14ac:dyDescent="0.3">
      <c r="A3300" s="2" t="e">
        <f>Table1[[#This Row],[Befolyt]]</f>
        <v>#VALUE!</v>
      </c>
      <c r="B3300" t="e">
        <f>Table1[[#This Row],[ÜK]]</f>
        <v>#VALUE!</v>
      </c>
      <c r="C3300" s="3" t="e">
        <f>Table1[[#This Row],[Szla]]</f>
        <v>#VALUE!</v>
      </c>
      <c r="D3300" s="6" t="e">
        <f>Table1[[#This Row],[Kelt_hó]]</f>
        <v>#VALUE!</v>
      </c>
      <c r="E3300" t="e">
        <f>Table1[[#This Row],[Vevő]]</f>
        <v>#VALUE!</v>
      </c>
      <c r="F3300" t="e">
        <f>Table1[[#This Row],[Termékkör]]</f>
        <v>#VALUE!</v>
      </c>
      <c r="G3300" s="4" t="e">
        <f>Table1[[#This Row],[SzumElad]]</f>
        <v>#VALUE!</v>
      </c>
      <c r="H3300" s="7" t="e">
        <f>Table1[[#This Row],[Jut_%]]</f>
        <v>#VALUE!</v>
      </c>
      <c r="I3300" s="4" t="e">
        <f>Table1[[#This Row],[Jut]]</f>
        <v>#VALUE!</v>
      </c>
      <c r="J3300" s="4" t="e">
        <f>Table1[[#This Row],[Column1]]</f>
        <v>#VALUE!</v>
      </c>
    </row>
    <row r="3301" spans="1:10" hidden="1" x14ac:dyDescent="0.3">
      <c r="A3301" s="2" t="e">
        <f>Table1[[#This Row],[Befolyt]]</f>
        <v>#VALUE!</v>
      </c>
      <c r="B3301" t="e">
        <f>Table1[[#This Row],[ÜK]]</f>
        <v>#VALUE!</v>
      </c>
      <c r="C3301" s="3" t="e">
        <f>Table1[[#This Row],[Szla]]</f>
        <v>#VALUE!</v>
      </c>
      <c r="D3301" s="6" t="e">
        <f>Table1[[#This Row],[Kelt_hó]]</f>
        <v>#VALUE!</v>
      </c>
      <c r="E3301" t="e">
        <f>Table1[[#This Row],[Vevő]]</f>
        <v>#VALUE!</v>
      </c>
      <c r="F3301" t="e">
        <f>Table1[[#This Row],[Termékkör]]</f>
        <v>#VALUE!</v>
      </c>
      <c r="G3301" s="4" t="e">
        <f>Table1[[#This Row],[SzumElad]]</f>
        <v>#VALUE!</v>
      </c>
      <c r="H3301" s="7" t="e">
        <f>Table1[[#This Row],[Jut_%]]</f>
        <v>#VALUE!</v>
      </c>
      <c r="I3301" s="4" t="e">
        <f>Table1[[#This Row],[Jut]]</f>
        <v>#VALUE!</v>
      </c>
      <c r="J3301" s="4" t="e">
        <f>Table1[[#This Row],[Column1]]</f>
        <v>#VALUE!</v>
      </c>
    </row>
    <row r="3302" spans="1:10" hidden="1" x14ac:dyDescent="0.3">
      <c r="A3302" s="2" t="e">
        <f>Table1[[#This Row],[Befolyt]]</f>
        <v>#VALUE!</v>
      </c>
      <c r="B3302" t="e">
        <f>Table1[[#This Row],[ÜK]]</f>
        <v>#VALUE!</v>
      </c>
      <c r="C3302" s="3" t="e">
        <f>Table1[[#This Row],[Szla]]</f>
        <v>#VALUE!</v>
      </c>
      <c r="D3302" s="6" t="e">
        <f>Table1[[#This Row],[Kelt_hó]]</f>
        <v>#VALUE!</v>
      </c>
      <c r="E3302" t="e">
        <f>Table1[[#This Row],[Vevő]]</f>
        <v>#VALUE!</v>
      </c>
      <c r="F3302" t="e">
        <f>Table1[[#This Row],[Termékkör]]</f>
        <v>#VALUE!</v>
      </c>
      <c r="G3302" s="4" t="e">
        <f>Table1[[#This Row],[SzumElad]]</f>
        <v>#VALUE!</v>
      </c>
      <c r="H3302" s="7" t="e">
        <f>Table1[[#This Row],[Jut_%]]</f>
        <v>#VALUE!</v>
      </c>
      <c r="I3302" s="4" t="e">
        <f>Table1[[#This Row],[Jut]]</f>
        <v>#VALUE!</v>
      </c>
      <c r="J3302" s="4" t="e">
        <f>Table1[[#This Row],[Column1]]</f>
        <v>#VALUE!</v>
      </c>
    </row>
    <row r="3303" spans="1:10" hidden="1" x14ac:dyDescent="0.3">
      <c r="A3303" s="2" t="e">
        <f>Table1[[#This Row],[Befolyt]]</f>
        <v>#VALUE!</v>
      </c>
      <c r="B3303" t="e">
        <f>Table1[[#This Row],[ÜK]]</f>
        <v>#VALUE!</v>
      </c>
      <c r="C3303" s="3" t="e">
        <f>Table1[[#This Row],[Szla]]</f>
        <v>#VALUE!</v>
      </c>
      <c r="D3303" s="6" t="e">
        <f>Table1[[#This Row],[Kelt_hó]]</f>
        <v>#VALUE!</v>
      </c>
      <c r="E3303" t="e">
        <f>Table1[[#This Row],[Vevő]]</f>
        <v>#VALUE!</v>
      </c>
      <c r="F3303" t="e">
        <f>Table1[[#This Row],[Termékkör]]</f>
        <v>#VALUE!</v>
      </c>
      <c r="G3303" s="4" t="e">
        <f>Table1[[#This Row],[SzumElad]]</f>
        <v>#VALUE!</v>
      </c>
      <c r="H3303" s="7" t="e">
        <f>Table1[[#This Row],[Jut_%]]</f>
        <v>#VALUE!</v>
      </c>
      <c r="I3303" s="4" t="e">
        <f>Table1[[#This Row],[Jut]]</f>
        <v>#VALUE!</v>
      </c>
      <c r="J3303" s="4" t="e">
        <f>Table1[[#This Row],[Column1]]</f>
        <v>#VALUE!</v>
      </c>
    </row>
    <row r="3304" spans="1:10" hidden="1" x14ac:dyDescent="0.3">
      <c r="A3304" s="2" t="e">
        <f>Table1[[#This Row],[Befolyt]]</f>
        <v>#VALUE!</v>
      </c>
      <c r="B3304" t="e">
        <f>Table1[[#This Row],[ÜK]]</f>
        <v>#VALUE!</v>
      </c>
      <c r="C3304" s="3" t="e">
        <f>Table1[[#This Row],[Szla]]</f>
        <v>#VALUE!</v>
      </c>
      <c r="D3304" s="6" t="e">
        <f>Table1[[#This Row],[Kelt_hó]]</f>
        <v>#VALUE!</v>
      </c>
      <c r="E3304" t="e">
        <f>Table1[[#This Row],[Vevő]]</f>
        <v>#VALUE!</v>
      </c>
      <c r="F3304" t="e">
        <f>Table1[[#This Row],[Termékkör]]</f>
        <v>#VALUE!</v>
      </c>
      <c r="G3304" s="4" t="e">
        <f>Table1[[#This Row],[SzumElad]]</f>
        <v>#VALUE!</v>
      </c>
      <c r="H3304" s="7" t="e">
        <f>Table1[[#This Row],[Jut_%]]</f>
        <v>#VALUE!</v>
      </c>
      <c r="I3304" s="4" t="e">
        <f>Table1[[#This Row],[Jut]]</f>
        <v>#VALUE!</v>
      </c>
      <c r="J3304" s="4" t="e">
        <f>Table1[[#This Row],[Column1]]</f>
        <v>#VALUE!</v>
      </c>
    </row>
    <row r="3305" spans="1:10" hidden="1" x14ac:dyDescent="0.3">
      <c r="A3305" s="2" t="e">
        <f>Table1[[#This Row],[Befolyt]]</f>
        <v>#VALUE!</v>
      </c>
      <c r="B3305" t="e">
        <f>Table1[[#This Row],[ÜK]]</f>
        <v>#VALUE!</v>
      </c>
      <c r="C3305" s="3" t="e">
        <f>Table1[[#This Row],[Szla]]</f>
        <v>#VALUE!</v>
      </c>
      <c r="D3305" s="6" t="e">
        <f>Table1[[#This Row],[Kelt_hó]]</f>
        <v>#VALUE!</v>
      </c>
      <c r="E3305" t="e">
        <f>Table1[[#This Row],[Vevő]]</f>
        <v>#VALUE!</v>
      </c>
      <c r="F3305" t="e">
        <f>Table1[[#This Row],[Termékkör]]</f>
        <v>#VALUE!</v>
      </c>
      <c r="G3305" s="4" t="e">
        <f>Table1[[#This Row],[SzumElad]]</f>
        <v>#VALUE!</v>
      </c>
      <c r="H3305" s="7" t="e">
        <f>Table1[[#This Row],[Jut_%]]</f>
        <v>#VALUE!</v>
      </c>
      <c r="I3305" s="4" t="e">
        <f>Table1[[#This Row],[Jut]]</f>
        <v>#VALUE!</v>
      </c>
      <c r="J3305" s="4" t="e">
        <f>Table1[[#This Row],[Column1]]</f>
        <v>#VALUE!</v>
      </c>
    </row>
    <row r="3306" spans="1:10" hidden="1" x14ac:dyDescent="0.3">
      <c r="A3306" s="2" t="e">
        <f>Table1[[#This Row],[Befolyt]]</f>
        <v>#VALUE!</v>
      </c>
      <c r="B3306" t="e">
        <f>Table1[[#This Row],[ÜK]]</f>
        <v>#VALUE!</v>
      </c>
      <c r="C3306" s="3" t="e">
        <f>Table1[[#This Row],[Szla]]</f>
        <v>#VALUE!</v>
      </c>
      <c r="D3306" s="6" t="e">
        <f>Table1[[#This Row],[Kelt_hó]]</f>
        <v>#VALUE!</v>
      </c>
      <c r="E3306" t="e">
        <f>Table1[[#This Row],[Vevő]]</f>
        <v>#VALUE!</v>
      </c>
      <c r="F3306" t="e">
        <f>Table1[[#This Row],[Termékkör]]</f>
        <v>#VALUE!</v>
      </c>
      <c r="G3306" s="4" t="e">
        <f>Table1[[#This Row],[SzumElad]]</f>
        <v>#VALUE!</v>
      </c>
      <c r="H3306" s="7" t="e">
        <f>Table1[[#This Row],[Jut_%]]</f>
        <v>#VALUE!</v>
      </c>
      <c r="I3306" s="4" t="e">
        <f>Table1[[#This Row],[Jut]]</f>
        <v>#VALUE!</v>
      </c>
      <c r="J3306" s="4" t="e">
        <f>Table1[[#This Row],[Column1]]</f>
        <v>#VALUE!</v>
      </c>
    </row>
    <row r="3307" spans="1:10" hidden="1" x14ac:dyDescent="0.3">
      <c r="A3307" s="2" t="e">
        <f>Table1[[#This Row],[Befolyt]]</f>
        <v>#VALUE!</v>
      </c>
      <c r="B3307" t="e">
        <f>Table1[[#This Row],[ÜK]]</f>
        <v>#VALUE!</v>
      </c>
      <c r="C3307" s="3" t="e">
        <f>Table1[[#This Row],[Szla]]</f>
        <v>#VALUE!</v>
      </c>
      <c r="D3307" s="6" t="e">
        <f>Table1[[#This Row],[Kelt_hó]]</f>
        <v>#VALUE!</v>
      </c>
      <c r="E3307" t="e">
        <f>Table1[[#This Row],[Vevő]]</f>
        <v>#VALUE!</v>
      </c>
      <c r="F3307" t="e">
        <f>Table1[[#This Row],[Termékkör]]</f>
        <v>#VALUE!</v>
      </c>
      <c r="G3307" s="4" t="e">
        <f>Table1[[#This Row],[SzumElad]]</f>
        <v>#VALUE!</v>
      </c>
      <c r="H3307" s="7" t="e">
        <f>Table1[[#This Row],[Jut_%]]</f>
        <v>#VALUE!</v>
      </c>
      <c r="I3307" s="4" t="e">
        <f>Table1[[#This Row],[Jut]]</f>
        <v>#VALUE!</v>
      </c>
      <c r="J3307" s="4" t="e">
        <f>Table1[[#This Row],[Column1]]</f>
        <v>#VALUE!</v>
      </c>
    </row>
    <row r="3308" spans="1:10" hidden="1" x14ac:dyDescent="0.3">
      <c r="A3308" s="2" t="e">
        <f>Table1[[#This Row],[Befolyt]]</f>
        <v>#VALUE!</v>
      </c>
      <c r="B3308" t="e">
        <f>Table1[[#This Row],[ÜK]]</f>
        <v>#VALUE!</v>
      </c>
      <c r="C3308" s="3" t="e">
        <f>Table1[[#This Row],[Szla]]</f>
        <v>#VALUE!</v>
      </c>
      <c r="D3308" s="6" t="e">
        <f>Table1[[#This Row],[Kelt_hó]]</f>
        <v>#VALUE!</v>
      </c>
      <c r="E3308" t="e">
        <f>Table1[[#This Row],[Vevő]]</f>
        <v>#VALUE!</v>
      </c>
      <c r="F3308" t="e">
        <f>Table1[[#This Row],[Termékkör]]</f>
        <v>#VALUE!</v>
      </c>
      <c r="G3308" s="4" t="e">
        <f>Table1[[#This Row],[SzumElad]]</f>
        <v>#VALUE!</v>
      </c>
      <c r="H3308" s="7" t="e">
        <f>Table1[[#This Row],[Jut_%]]</f>
        <v>#VALUE!</v>
      </c>
      <c r="I3308" s="4" t="e">
        <f>Table1[[#This Row],[Jut]]</f>
        <v>#VALUE!</v>
      </c>
      <c r="J3308" s="4" t="e">
        <f>Table1[[#This Row],[Column1]]</f>
        <v>#VALUE!</v>
      </c>
    </row>
    <row r="3309" spans="1:10" hidden="1" x14ac:dyDescent="0.3">
      <c r="A3309" s="2" t="e">
        <f>Table1[[#This Row],[Befolyt]]</f>
        <v>#VALUE!</v>
      </c>
      <c r="B3309" t="e">
        <f>Table1[[#This Row],[ÜK]]</f>
        <v>#VALUE!</v>
      </c>
      <c r="C3309" s="3" t="e">
        <f>Table1[[#This Row],[Szla]]</f>
        <v>#VALUE!</v>
      </c>
      <c r="D3309" s="6" t="e">
        <f>Table1[[#This Row],[Kelt_hó]]</f>
        <v>#VALUE!</v>
      </c>
      <c r="E3309" t="e">
        <f>Table1[[#This Row],[Vevő]]</f>
        <v>#VALUE!</v>
      </c>
      <c r="F3309" t="e">
        <f>Table1[[#This Row],[Termékkör]]</f>
        <v>#VALUE!</v>
      </c>
      <c r="G3309" s="4" t="e">
        <f>Table1[[#This Row],[SzumElad]]</f>
        <v>#VALUE!</v>
      </c>
      <c r="H3309" s="7" t="e">
        <f>Table1[[#This Row],[Jut_%]]</f>
        <v>#VALUE!</v>
      </c>
      <c r="I3309" s="4" t="e">
        <f>Table1[[#This Row],[Jut]]</f>
        <v>#VALUE!</v>
      </c>
      <c r="J3309" s="4" t="e">
        <f>Table1[[#This Row],[Column1]]</f>
        <v>#VALUE!</v>
      </c>
    </row>
    <row r="3310" spans="1:10" hidden="1" x14ac:dyDescent="0.3">
      <c r="A3310" s="2" t="e">
        <f>Table1[[#This Row],[Befolyt]]</f>
        <v>#VALUE!</v>
      </c>
      <c r="B3310" t="e">
        <f>Table1[[#This Row],[ÜK]]</f>
        <v>#VALUE!</v>
      </c>
      <c r="C3310" s="3" t="e">
        <f>Table1[[#This Row],[Szla]]</f>
        <v>#VALUE!</v>
      </c>
      <c r="D3310" s="6" t="e">
        <f>Table1[[#This Row],[Kelt_hó]]</f>
        <v>#VALUE!</v>
      </c>
      <c r="E3310" t="e">
        <f>Table1[[#This Row],[Vevő]]</f>
        <v>#VALUE!</v>
      </c>
      <c r="F3310" t="e">
        <f>Table1[[#This Row],[Termékkör]]</f>
        <v>#VALUE!</v>
      </c>
      <c r="G3310" s="4" t="e">
        <f>Table1[[#This Row],[SzumElad]]</f>
        <v>#VALUE!</v>
      </c>
      <c r="H3310" s="7" t="e">
        <f>Table1[[#This Row],[Jut_%]]</f>
        <v>#VALUE!</v>
      </c>
      <c r="I3310" s="4" t="e">
        <f>Table1[[#This Row],[Jut]]</f>
        <v>#VALUE!</v>
      </c>
      <c r="J3310" s="4" t="e">
        <f>Table1[[#This Row],[Column1]]</f>
        <v>#VALUE!</v>
      </c>
    </row>
    <row r="3311" spans="1:10" hidden="1" x14ac:dyDescent="0.3">
      <c r="A3311" s="2" t="e">
        <f>Table1[[#This Row],[Befolyt]]</f>
        <v>#VALUE!</v>
      </c>
      <c r="B3311" t="e">
        <f>Table1[[#This Row],[ÜK]]</f>
        <v>#VALUE!</v>
      </c>
      <c r="C3311" s="3" t="e">
        <f>Table1[[#This Row],[Szla]]</f>
        <v>#VALUE!</v>
      </c>
      <c r="D3311" s="6" t="e">
        <f>Table1[[#This Row],[Kelt_hó]]</f>
        <v>#VALUE!</v>
      </c>
      <c r="E3311" t="e">
        <f>Table1[[#This Row],[Vevő]]</f>
        <v>#VALUE!</v>
      </c>
      <c r="F3311" t="e">
        <f>Table1[[#This Row],[Termékkör]]</f>
        <v>#VALUE!</v>
      </c>
      <c r="G3311" s="4" t="e">
        <f>Table1[[#This Row],[SzumElad]]</f>
        <v>#VALUE!</v>
      </c>
      <c r="H3311" s="7" t="e">
        <f>Table1[[#This Row],[Jut_%]]</f>
        <v>#VALUE!</v>
      </c>
      <c r="I3311" s="4" t="e">
        <f>Table1[[#This Row],[Jut]]</f>
        <v>#VALUE!</v>
      </c>
      <c r="J3311" s="4" t="e">
        <f>Table1[[#This Row],[Column1]]</f>
        <v>#VALUE!</v>
      </c>
    </row>
    <row r="3312" spans="1:10" hidden="1" x14ac:dyDescent="0.3">
      <c r="A3312" s="2" t="e">
        <f>Table1[[#This Row],[Befolyt]]</f>
        <v>#VALUE!</v>
      </c>
      <c r="B3312" t="e">
        <f>Table1[[#This Row],[ÜK]]</f>
        <v>#VALUE!</v>
      </c>
      <c r="C3312" s="3" t="e">
        <f>Table1[[#This Row],[Szla]]</f>
        <v>#VALUE!</v>
      </c>
      <c r="D3312" s="6" t="e">
        <f>Table1[[#This Row],[Kelt_hó]]</f>
        <v>#VALUE!</v>
      </c>
      <c r="E3312" t="e">
        <f>Table1[[#This Row],[Vevő]]</f>
        <v>#VALUE!</v>
      </c>
      <c r="F3312" t="e">
        <f>Table1[[#This Row],[Termékkör]]</f>
        <v>#VALUE!</v>
      </c>
      <c r="G3312" s="4" t="e">
        <f>Table1[[#This Row],[SzumElad]]</f>
        <v>#VALUE!</v>
      </c>
      <c r="H3312" s="7" t="e">
        <f>Table1[[#This Row],[Jut_%]]</f>
        <v>#VALUE!</v>
      </c>
      <c r="I3312" s="4" t="e">
        <f>Table1[[#This Row],[Jut]]</f>
        <v>#VALUE!</v>
      </c>
      <c r="J3312" s="4" t="e">
        <f>Table1[[#This Row],[Column1]]</f>
        <v>#VALUE!</v>
      </c>
    </row>
    <row r="3313" spans="1:10" hidden="1" x14ac:dyDescent="0.3">
      <c r="A3313" s="2" t="e">
        <f>Table1[[#This Row],[Befolyt]]</f>
        <v>#VALUE!</v>
      </c>
      <c r="B3313" t="e">
        <f>Table1[[#This Row],[ÜK]]</f>
        <v>#VALUE!</v>
      </c>
      <c r="C3313" s="3" t="e">
        <f>Table1[[#This Row],[Szla]]</f>
        <v>#VALUE!</v>
      </c>
      <c r="D3313" s="6" t="e">
        <f>Table1[[#This Row],[Kelt_hó]]</f>
        <v>#VALUE!</v>
      </c>
      <c r="E3313" t="e">
        <f>Table1[[#This Row],[Vevő]]</f>
        <v>#VALUE!</v>
      </c>
      <c r="F3313" t="e">
        <f>Table1[[#This Row],[Termékkör]]</f>
        <v>#VALUE!</v>
      </c>
      <c r="G3313" s="4" t="e">
        <f>Table1[[#This Row],[SzumElad]]</f>
        <v>#VALUE!</v>
      </c>
      <c r="H3313" s="7" t="e">
        <f>Table1[[#This Row],[Jut_%]]</f>
        <v>#VALUE!</v>
      </c>
      <c r="I3313" s="4" t="e">
        <f>Table1[[#This Row],[Jut]]</f>
        <v>#VALUE!</v>
      </c>
      <c r="J3313" s="4" t="e">
        <f>Table1[[#This Row],[Column1]]</f>
        <v>#VALUE!</v>
      </c>
    </row>
    <row r="3314" spans="1:10" hidden="1" x14ac:dyDescent="0.3">
      <c r="A3314" s="2" t="e">
        <f>Table1[[#This Row],[Befolyt]]</f>
        <v>#VALUE!</v>
      </c>
      <c r="B3314" t="e">
        <f>Table1[[#This Row],[ÜK]]</f>
        <v>#VALUE!</v>
      </c>
      <c r="C3314" s="3" t="e">
        <f>Table1[[#This Row],[Szla]]</f>
        <v>#VALUE!</v>
      </c>
      <c r="D3314" s="6" t="e">
        <f>Table1[[#This Row],[Kelt_hó]]</f>
        <v>#VALUE!</v>
      </c>
      <c r="E3314" t="e">
        <f>Table1[[#This Row],[Vevő]]</f>
        <v>#VALUE!</v>
      </c>
      <c r="F3314" t="e">
        <f>Table1[[#This Row],[Termékkör]]</f>
        <v>#VALUE!</v>
      </c>
      <c r="G3314" s="4" t="e">
        <f>Table1[[#This Row],[SzumElad]]</f>
        <v>#VALUE!</v>
      </c>
      <c r="H3314" s="7" t="e">
        <f>Table1[[#This Row],[Jut_%]]</f>
        <v>#VALUE!</v>
      </c>
      <c r="I3314" s="4" t="e">
        <f>Table1[[#This Row],[Jut]]</f>
        <v>#VALUE!</v>
      </c>
      <c r="J3314" s="4" t="e">
        <f>Table1[[#This Row],[Column1]]</f>
        <v>#VALUE!</v>
      </c>
    </row>
    <row r="3315" spans="1:10" hidden="1" x14ac:dyDescent="0.3">
      <c r="A3315" s="2" t="e">
        <f>Table1[[#This Row],[Befolyt]]</f>
        <v>#VALUE!</v>
      </c>
      <c r="B3315" t="e">
        <f>Table1[[#This Row],[ÜK]]</f>
        <v>#VALUE!</v>
      </c>
      <c r="C3315" s="3" t="e">
        <f>Table1[[#This Row],[Szla]]</f>
        <v>#VALUE!</v>
      </c>
      <c r="D3315" s="6" t="e">
        <f>Table1[[#This Row],[Kelt_hó]]</f>
        <v>#VALUE!</v>
      </c>
      <c r="E3315" t="e">
        <f>Table1[[#This Row],[Vevő]]</f>
        <v>#VALUE!</v>
      </c>
      <c r="F3315" t="e">
        <f>Table1[[#This Row],[Termékkör]]</f>
        <v>#VALUE!</v>
      </c>
      <c r="G3315" s="4" t="e">
        <f>Table1[[#This Row],[SzumElad]]</f>
        <v>#VALUE!</v>
      </c>
      <c r="H3315" s="7" t="e">
        <f>Table1[[#This Row],[Jut_%]]</f>
        <v>#VALUE!</v>
      </c>
      <c r="I3315" s="4" t="e">
        <f>Table1[[#This Row],[Jut]]</f>
        <v>#VALUE!</v>
      </c>
      <c r="J3315" s="4" t="e">
        <f>Table1[[#This Row],[Column1]]</f>
        <v>#VALUE!</v>
      </c>
    </row>
    <row r="3316" spans="1:10" hidden="1" x14ac:dyDescent="0.3">
      <c r="A3316" s="2" t="e">
        <f>Table1[[#This Row],[Befolyt]]</f>
        <v>#VALUE!</v>
      </c>
      <c r="B3316" t="e">
        <f>Table1[[#This Row],[ÜK]]</f>
        <v>#VALUE!</v>
      </c>
      <c r="C3316" s="3" t="e">
        <f>Table1[[#This Row],[Szla]]</f>
        <v>#VALUE!</v>
      </c>
      <c r="D3316" s="6" t="e">
        <f>Table1[[#This Row],[Kelt_hó]]</f>
        <v>#VALUE!</v>
      </c>
      <c r="E3316" t="e">
        <f>Table1[[#This Row],[Vevő]]</f>
        <v>#VALUE!</v>
      </c>
      <c r="F3316" t="e">
        <f>Table1[[#This Row],[Termékkör]]</f>
        <v>#VALUE!</v>
      </c>
      <c r="G3316" s="4" t="e">
        <f>Table1[[#This Row],[SzumElad]]</f>
        <v>#VALUE!</v>
      </c>
      <c r="H3316" s="7" t="e">
        <f>Table1[[#This Row],[Jut_%]]</f>
        <v>#VALUE!</v>
      </c>
      <c r="I3316" s="4" t="e">
        <f>Table1[[#This Row],[Jut]]</f>
        <v>#VALUE!</v>
      </c>
      <c r="J3316" s="4" t="e">
        <f>Table1[[#This Row],[Column1]]</f>
        <v>#VALUE!</v>
      </c>
    </row>
    <row r="3317" spans="1:10" hidden="1" x14ac:dyDescent="0.3">
      <c r="A3317" s="2" t="e">
        <f>Table1[[#This Row],[Befolyt]]</f>
        <v>#VALUE!</v>
      </c>
      <c r="B3317" t="e">
        <f>Table1[[#This Row],[ÜK]]</f>
        <v>#VALUE!</v>
      </c>
      <c r="C3317" s="3" t="e">
        <f>Table1[[#This Row],[Szla]]</f>
        <v>#VALUE!</v>
      </c>
      <c r="D3317" s="6" t="e">
        <f>Table1[[#This Row],[Kelt_hó]]</f>
        <v>#VALUE!</v>
      </c>
      <c r="E3317" t="e">
        <f>Table1[[#This Row],[Vevő]]</f>
        <v>#VALUE!</v>
      </c>
      <c r="F3317" t="e">
        <f>Table1[[#This Row],[Termékkör]]</f>
        <v>#VALUE!</v>
      </c>
      <c r="G3317" s="4" t="e">
        <f>Table1[[#This Row],[SzumElad]]</f>
        <v>#VALUE!</v>
      </c>
      <c r="H3317" s="7" t="e">
        <f>Table1[[#This Row],[Jut_%]]</f>
        <v>#VALUE!</v>
      </c>
      <c r="I3317" s="4" t="e">
        <f>Table1[[#This Row],[Jut]]</f>
        <v>#VALUE!</v>
      </c>
      <c r="J3317" s="4" t="e">
        <f>Table1[[#This Row],[Column1]]</f>
        <v>#VALUE!</v>
      </c>
    </row>
    <row r="3318" spans="1:10" hidden="1" x14ac:dyDescent="0.3">
      <c r="A3318" s="2" t="e">
        <f>Table1[[#This Row],[Befolyt]]</f>
        <v>#VALUE!</v>
      </c>
      <c r="B3318" t="e">
        <f>Table1[[#This Row],[ÜK]]</f>
        <v>#VALUE!</v>
      </c>
      <c r="C3318" s="3" t="e">
        <f>Table1[[#This Row],[Szla]]</f>
        <v>#VALUE!</v>
      </c>
      <c r="D3318" s="6" t="e">
        <f>Table1[[#This Row],[Kelt_hó]]</f>
        <v>#VALUE!</v>
      </c>
      <c r="E3318" t="e">
        <f>Table1[[#This Row],[Vevő]]</f>
        <v>#VALUE!</v>
      </c>
      <c r="F3318" t="e">
        <f>Table1[[#This Row],[Termékkör]]</f>
        <v>#VALUE!</v>
      </c>
      <c r="G3318" s="4" t="e">
        <f>Table1[[#This Row],[SzumElad]]</f>
        <v>#VALUE!</v>
      </c>
      <c r="H3318" s="7" t="e">
        <f>Table1[[#This Row],[Jut_%]]</f>
        <v>#VALUE!</v>
      </c>
      <c r="I3318" s="4" t="e">
        <f>Table1[[#This Row],[Jut]]</f>
        <v>#VALUE!</v>
      </c>
      <c r="J3318" s="4" t="e">
        <f>Table1[[#This Row],[Column1]]</f>
        <v>#VALUE!</v>
      </c>
    </row>
    <row r="3319" spans="1:10" hidden="1" x14ac:dyDescent="0.3">
      <c r="A3319" s="2" t="e">
        <f>Table1[[#This Row],[Befolyt]]</f>
        <v>#VALUE!</v>
      </c>
      <c r="B3319" t="e">
        <f>Table1[[#This Row],[ÜK]]</f>
        <v>#VALUE!</v>
      </c>
      <c r="C3319" s="3" t="e">
        <f>Table1[[#This Row],[Szla]]</f>
        <v>#VALUE!</v>
      </c>
      <c r="D3319" s="6" t="e">
        <f>Table1[[#This Row],[Kelt_hó]]</f>
        <v>#VALUE!</v>
      </c>
      <c r="E3319" t="e">
        <f>Table1[[#This Row],[Vevő]]</f>
        <v>#VALUE!</v>
      </c>
      <c r="F3319" t="e">
        <f>Table1[[#This Row],[Termékkör]]</f>
        <v>#VALUE!</v>
      </c>
      <c r="G3319" s="4" t="e">
        <f>Table1[[#This Row],[SzumElad]]</f>
        <v>#VALUE!</v>
      </c>
      <c r="H3319" s="7" t="e">
        <f>Table1[[#This Row],[Jut_%]]</f>
        <v>#VALUE!</v>
      </c>
      <c r="I3319" s="4" t="e">
        <f>Table1[[#This Row],[Jut]]</f>
        <v>#VALUE!</v>
      </c>
      <c r="J3319" s="4" t="e">
        <f>Table1[[#This Row],[Column1]]</f>
        <v>#VALUE!</v>
      </c>
    </row>
    <row r="3320" spans="1:10" hidden="1" x14ac:dyDescent="0.3">
      <c r="A3320" s="2" t="e">
        <f>Table1[[#This Row],[Befolyt]]</f>
        <v>#VALUE!</v>
      </c>
      <c r="B3320" t="e">
        <f>Table1[[#This Row],[ÜK]]</f>
        <v>#VALUE!</v>
      </c>
      <c r="C3320" s="3" t="e">
        <f>Table1[[#This Row],[Szla]]</f>
        <v>#VALUE!</v>
      </c>
      <c r="D3320" s="6" t="e">
        <f>Table1[[#This Row],[Kelt_hó]]</f>
        <v>#VALUE!</v>
      </c>
      <c r="E3320" t="e">
        <f>Table1[[#This Row],[Vevő]]</f>
        <v>#VALUE!</v>
      </c>
      <c r="F3320" t="e">
        <f>Table1[[#This Row],[Termékkör]]</f>
        <v>#VALUE!</v>
      </c>
      <c r="G3320" s="4" t="e">
        <f>Table1[[#This Row],[SzumElad]]</f>
        <v>#VALUE!</v>
      </c>
      <c r="H3320" s="7" t="e">
        <f>Table1[[#This Row],[Jut_%]]</f>
        <v>#VALUE!</v>
      </c>
      <c r="I3320" s="4" t="e">
        <f>Table1[[#This Row],[Jut]]</f>
        <v>#VALUE!</v>
      </c>
      <c r="J3320" s="4" t="e">
        <f>Table1[[#This Row],[Column1]]</f>
        <v>#VALUE!</v>
      </c>
    </row>
    <row r="3321" spans="1:10" hidden="1" x14ac:dyDescent="0.3">
      <c r="A3321" s="2" t="e">
        <f>Table1[[#This Row],[Befolyt]]</f>
        <v>#VALUE!</v>
      </c>
      <c r="B3321" t="e">
        <f>Table1[[#This Row],[ÜK]]</f>
        <v>#VALUE!</v>
      </c>
      <c r="C3321" s="3" t="e">
        <f>Table1[[#This Row],[Szla]]</f>
        <v>#VALUE!</v>
      </c>
      <c r="D3321" s="6" t="e">
        <f>Table1[[#This Row],[Kelt_hó]]</f>
        <v>#VALUE!</v>
      </c>
      <c r="E3321" t="e">
        <f>Table1[[#This Row],[Vevő]]</f>
        <v>#VALUE!</v>
      </c>
      <c r="F3321" t="e">
        <f>Table1[[#This Row],[Termékkör]]</f>
        <v>#VALUE!</v>
      </c>
      <c r="G3321" s="4" t="e">
        <f>Table1[[#This Row],[SzumElad]]</f>
        <v>#VALUE!</v>
      </c>
      <c r="H3321" s="7" t="e">
        <f>Table1[[#This Row],[Jut_%]]</f>
        <v>#VALUE!</v>
      </c>
      <c r="I3321" s="4" t="e">
        <f>Table1[[#This Row],[Jut]]</f>
        <v>#VALUE!</v>
      </c>
      <c r="J3321" s="4" t="e">
        <f>Table1[[#This Row],[Column1]]</f>
        <v>#VALUE!</v>
      </c>
    </row>
    <row r="3322" spans="1:10" hidden="1" x14ac:dyDescent="0.3">
      <c r="A3322" s="2" t="e">
        <f>Table1[[#This Row],[Befolyt]]</f>
        <v>#VALUE!</v>
      </c>
      <c r="B3322" t="e">
        <f>Table1[[#This Row],[ÜK]]</f>
        <v>#VALUE!</v>
      </c>
      <c r="C3322" s="3" t="e">
        <f>Table1[[#This Row],[Szla]]</f>
        <v>#VALUE!</v>
      </c>
      <c r="D3322" s="6" t="e">
        <f>Table1[[#This Row],[Kelt_hó]]</f>
        <v>#VALUE!</v>
      </c>
      <c r="E3322" t="e">
        <f>Table1[[#This Row],[Vevő]]</f>
        <v>#VALUE!</v>
      </c>
      <c r="F3322" t="e">
        <f>Table1[[#This Row],[Termékkör]]</f>
        <v>#VALUE!</v>
      </c>
      <c r="G3322" s="4" t="e">
        <f>Table1[[#This Row],[SzumElad]]</f>
        <v>#VALUE!</v>
      </c>
      <c r="H3322" s="7" t="e">
        <f>Table1[[#This Row],[Jut_%]]</f>
        <v>#VALUE!</v>
      </c>
      <c r="I3322" s="4" t="e">
        <f>Table1[[#This Row],[Jut]]</f>
        <v>#VALUE!</v>
      </c>
      <c r="J3322" s="4" t="e">
        <f>Table1[[#This Row],[Column1]]</f>
        <v>#VALUE!</v>
      </c>
    </row>
    <row r="3323" spans="1:10" hidden="1" x14ac:dyDescent="0.3">
      <c r="A3323" s="2" t="e">
        <f>Table1[[#This Row],[Befolyt]]</f>
        <v>#VALUE!</v>
      </c>
      <c r="B3323" t="e">
        <f>Table1[[#This Row],[ÜK]]</f>
        <v>#VALUE!</v>
      </c>
      <c r="C3323" s="3" t="e">
        <f>Table1[[#This Row],[Szla]]</f>
        <v>#VALUE!</v>
      </c>
      <c r="D3323" s="6" t="e">
        <f>Table1[[#This Row],[Kelt_hó]]</f>
        <v>#VALUE!</v>
      </c>
      <c r="E3323" t="e">
        <f>Table1[[#This Row],[Vevő]]</f>
        <v>#VALUE!</v>
      </c>
      <c r="F3323" t="e">
        <f>Table1[[#This Row],[Termékkör]]</f>
        <v>#VALUE!</v>
      </c>
      <c r="G3323" s="4" t="e">
        <f>Table1[[#This Row],[SzumElad]]</f>
        <v>#VALUE!</v>
      </c>
      <c r="H3323" s="7" t="e">
        <f>Table1[[#This Row],[Jut_%]]</f>
        <v>#VALUE!</v>
      </c>
      <c r="I3323" s="4" t="e">
        <f>Table1[[#This Row],[Jut]]</f>
        <v>#VALUE!</v>
      </c>
      <c r="J3323" s="4" t="e">
        <f>Table1[[#This Row],[Column1]]</f>
        <v>#VALUE!</v>
      </c>
    </row>
    <row r="3324" spans="1:10" hidden="1" x14ac:dyDescent="0.3">
      <c r="A3324" s="2" t="e">
        <f>Table1[[#This Row],[Befolyt]]</f>
        <v>#VALUE!</v>
      </c>
      <c r="B3324" t="e">
        <f>Table1[[#This Row],[ÜK]]</f>
        <v>#VALUE!</v>
      </c>
      <c r="C3324" s="3" t="e">
        <f>Table1[[#This Row],[Szla]]</f>
        <v>#VALUE!</v>
      </c>
      <c r="D3324" s="6" t="e">
        <f>Table1[[#This Row],[Kelt_hó]]</f>
        <v>#VALUE!</v>
      </c>
      <c r="E3324" t="e">
        <f>Table1[[#This Row],[Vevő]]</f>
        <v>#VALUE!</v>
      </c>
      <c r="F3324" t="e">
        <f>Table1[[#This Row],[Termékkör]]</f>
        <v>#VALUE!</v>
      </c>
      <c r="G3324" s="4" t="e">
        <f>Table1[[#This Row],[SzumElad]]</f>
        <v>#VALUE!</v>
      </c>
      <c r="H3324" s="7" t="e">
        <f>Table1[[#This Row],[Jut_%]]</f>
        <v>#VALUE!</v>
      </c>
      <c r="I3324" s="4" t="e">
        <f>Table1[[#This Row],[Jut]]</f>
        <v>#VALUE!</v>
      </c>
      <c r="J3324" s="4" t="e">
        <f>Table1[[#This Row],[Column1]]</f>
        <v>#VALUE!</v>
      </c>
    </row>
    <row r="3325" spans="1:10" hidden="1" x14ac:dyDescent="0.3">
      <c r="A3325" s="2" t="e">
        <f>Table1[[#This Row],[Befolyt]]</f>
        <v>#VALUE!</v>
      </c>
      <c r="B3325" t="e">
        <f>Table1[[#This Row],[ÜK]]</f>
        <v>#VALUE!</v>
      </c>
      <c r="C3325" s="3" t="e">
        <f>Table1[[#This Row],[Szla]]</f>
        <v>#VALUE!</v>
      </c>
      <c r="D3325" s="6" t="e">
        <f>Table1[[#This Row],[Kelt_hó]]</f>
        <v>#VALUE!</v>
      </c>
      <c r="E3325" t="e">
        <f>Table1[[#This Row],[Vevő]]</f>
        <v>#VALUE!</v>
      </c>
      <c r="F3325" t="e">
        <f>Table1[[#This Row],[Termékkör]]</f>
        <v>#VALUE!</v>
      </c>
      <c r="G3325" s="4" t="e">
        <f>Table1[[#This Row],[SzumElad]]</f>
        <v>#VALUE!</v>
      </c>
      <c r="H3325" s="7" t="e">
        <f>Table1[[#This Row],[Jut_%]]</f>
        <v>#VALUE!</v>
      </c>
      <c r="I3325" s="4" t="e">
        <f>Table1[[#This Row],[Jut]]</f>
        <v>#VALUE!</v>
      </c>
      <c r="J3325" s="4" t="e">
        <f>Table1[[#This Row],[Column1]]</f>
        <v>#VALUE!</v>
      </c>
    </row>
    <row r="3326" spans="1:10" hidden="1" x14ac:dyDescent="0.3">
      <c r="A3326" s="2" t="e">
        <f>Table1[[#This Row],[Befolyt]]</f>
        <v>#VALUE!</v>
      </c>
      <c r="B3326" t="e">
        <f>Table1[[#This Row],[ÜK]]</f>
        <v>#VALUE!</v>
      </c>
      <c r="C3326" s="3" t="e">
        <f>Table1[[#This Row],[Szla]]</f>
        <v>#VALUE!</v>
      </c>
      <c r="D3326" s="6" t="e">
        <f>Table1[[#This Row],[Kelt_hó]]</f>
        <v>#VALUE!</v>
      </c>
      <c r="E3326" t="e">
        <f>Table1[[#This Row],[Vevő]]</f>
        <v>#VALUE!</v>
      </c>
      <c r="F3326" t="e">
        <f>Table1[[#This Row],[Termékkör]]</f>
        <v>#VALUE!</v>
      </c>
      <c r="G3326" s="4" t="e">
        <f>Table1[[#This Row],[SzumElad]]</f>
        <v>#VALUE!</v>
      </c>
      <c r="H3326" s="7" t="e">
        <f>Table1[[#This Row],[Jut_%]]</f>
        <v>#VALUE!</v>
      </c>
      <c r="I3326" s="4" t="e">
        <f>Table1[[#This Row],[Jut]]</f>
        <v>#VALUE!</v>
      </c>
      <c r="J3326" s="4" t="e">
        <f>Table1[[#This Row],[Column1]]</f>
        <v>#VALUE!</v>
      </c>
    </row>
    <row r="3327" spans="1:10" hidden="1" x14ac:dyDescent="0.3">
      <c r="A3327" s="2" t="e">
        <f>Table1[[#This Row],[Befolyt]]</f>
        <v>#VALUE!</v>
      </c>
      <c r="B3327" t="e">
        <f>Table1[[#This Row],[ÜK]]</f>
        <v>#VALUE!</v>
      </c>
      <c r="C3327" s="3" t="e">
        <f>Table1[[#This Row],[Szla]]</f>
        <v>#VALUE!</v>
      </c>
      <c r="D3327" s="6" t="e">
        <f>Table1[[#This Row],[Kelt_hó]]</f>
        <v>#VALUE!</v>
      </c>
      <c r="E3327" t="e">
        <f>Table1[[#This Row],[Vevő]]</f>
        <v>#VALUE!</v>
      </c>
      <c r="F3327" t="e">
        <f>Table1[[#This Row],[Termékkör]]</f>
        <v>#VALUE!</v>
      </c>
      <c r="G3327" s="4" t="e">
        <f>Table1[[#This Row],[SzumElad]]</f>
        <v>#VALUE!</v>
      </c>
      <c r="H3327" s="7" t="e">
        <f>Table1[[#This Row],[Jut_%]]</f>
        <v>#VALUE!</v>
      </c>
      <c r="I3327" s="4" t="e">
        <f>Table1[[#This Row],[Jut]]</f>
        <v>#VALUE!</v>
      </c>
      <c r="J3327" s="4" t="e">
        <f>Table1[[#This Row],[Column1]]</f>
        <v>#VALUE!</v>
      </c>
    </row>
    <row r="3328" spans="1:10" hidden="1" x14ac:dyDescent="0.3">
      <c r="A3328" s="2" t="e">
        <f>Table1[[#This Row],[Befolyt]]</f>
        <v>#VALUE!</v>
      </c>
      <c r="B3328" t="e">
        <f>Table1[[#This Row],[ÜK]]</f>
        <v>#VALUE!</v>
      </c>
      <c r="C3328" s="3" t="e">
        <f>Table1[[#This Row],[Szla]]</f>
        <v>#VALUE!</v>
      </c>
      <c r="D3328" s="6" t="e">
        <f>Table1[[#This Row],[Kelt_hó]]</f>
        <v>#VALUE!</v>
      </c>
      <c r="E3328" t="e">
        <f>Table1[[#This Row],[Vevő]]</f>
        <v>#VALUE!</v>
      </c>
      <c r="F3328" t="e">
        <f>Table1[[#This Row],[Termékkör]]</f>
        <v>#VALUE!</v>
      </c>
      <c r="G3328" s="4" t="e">
        <f>Table1[[#This Row],[SzumElad]]</f>
        <v>#VALUE!</v>
      </c>
      <c r="H3328" s="7" t="e">
        <f>Table1[[#This Row],[Jut_%]]</f>
        <v>#VALUE!</v>
      </c>
      <c r="I3328" s="4" t="e">
        <f>Table1[[#This Row],[Jut]]</f>
        <v>#VALUE!</v>
      </c>
      <c r="J3328" s="4" t="e">
        <f>Table1[[#This Row],[Column1]]</f>
        <v>#VALUE!</v>
      </c>
    </row>
    <row r="3329" spans="1:10" hidden="1" x14ac:dyDescent="0.3">
      <c r="A3329" s="2" t="e">
        <f>Table1[[#This Row],[Befolyt]]</f>
        <v>#VALUE!</v>
      </c>
      <c r="B3329" t="e">
        <f>Table1[[#This Row],[ÜK]]</f>
        <v>#VALUE!</v>
      </c>
      <c r="C3329" s="3" t="e">
        <f>Table1[[#This Row],[Szla]]</f>
        <v>#VALUE!</v>
      </c>
      <c r="D3329" s="6" t="e">
        <f>Table1[[#This Row],[Kelt_hó]]</f>
        <v>#VALUE!</v>
      </c>
      <c r="E3329" t="e">
        <f>Table1[[#This Row],[Vevő]]</f>
        <v>#VALUE!</v>
      </c>
      <c r="F3329" t="e">
        <f>Table1[[#This Row],[Termékkör]]</f>
        <v>#VALUE!</v>
      </c>
      <c r="G3329" s="4" t="e">
        <f>Table1[[#This Row],[SzumElad]]</f>
        <v>#VALUE!</v>
      </c>
      <c r="H3329" s="7" t="e">
        <f>Table1[[#This Row],[Jut_%]]</f>
        <v>#VALUE!</v>
      </c>
      <c r="I3329" s="4" t="e">
        <f>Table1[[#This Row],[Jut]]</f>
        <v>#VALUE!</v>
      </c>
      <c r="J3329" s="4" t="e">
        <f>Table1[[#This Row],[Column1]]</f>
        <v>#VALUE!</v>
      </c>
    </row>
    <row r="3330" spans="1:10" hidden="1" x14ac:dyDescent="0.3">
      <c r="A3330" s="2" t="e">
        <f>Table1[[#This Row],[Befolyt]]</f>
        <v>#VALUE!</v>
      </c>
      <c r="B3330" t="e">
        <f>Table1[[#This Row],[ÜK]]</f>
        <v>#VALUE!</v>
      </c>
      <c r="C3330" s="3" t="e">
        <f>Table1[[#This Row],[Szla]]</f>
        <v>#VALUE!</v>
      </c>
      <c r="D3330" s="6" t="e">
        <f>Table1[[#This Row],[Kelt_hó]]</f>
        <v>#VALUE!</v>
      </c>
      <c r="E3330" t="e">
        <f>Table1[[#This Row],[Vevő]]</f>
        <v>#VALUE!</v>
      </c>
      <c r="F3330" t="e">
        <f>Table1[[#This Row],[Termékkör]]</f>
        <v>#VALUE!</v>
      </c>
      <c r="G3330" s="4" t="e">
        <f>Table1[[#This Row],[SzumElad]]</f>
        <v>#VALUE!</v>
      </c>
      <c r="H3330" s="7" t="e">
        <f>Table1[[#This Row],[Jut_%]]</f>
        <v>#VALUE!</v>
      </c>
      <c r="I3330" s="4" t="e">
        <f>Table1[[#This Row],[Jut]]</f>
        <v>#VALUE!</v>
      </c>
      <c r="J3330" s="4" t="e">
        <f>Table1[[#This Row],[Column1]]</f>
        <v>#VALUE!</v>
      </c>
    </row>
    <row r="3331" spans="1:10" hidden="1" x14ac:dyDescent="0.3">
      <c r="A3331" s="2" t="e">
        <f>Table1[[#This Row],[Befolyt]]</f>
        <v>#VALUE!</v>
      </c>
      <c r="B3331" t="e">
        <f>Table1[[#This Row],[ÜK]]</f>
        <v>#VALUE!</v>
      </c>
      <c r="C3331" s="3" t="e">
        <f>Table1[[#This Row],[Szla]]</f>
        <v>#VALUE!</v>
      </c>
      <c r="D3331" s="6" t="e">
        <f>Table1[[#This Row],[Kelt_hó]]</f>
        <v>#VALUE!</v>
      </c>
      <c r="E3331" t="e">
        <f>Table1[[#This Row],[Vevő]]</f>
        <v>#VALUE!</v>
      </c>
      <c r="F3331" t="e">
        <f>Table1[[#This Row],[Termékkör]]</f>
        <v>#VALUE!</v>
      </c>
      <c r="G3331" s="4" t="e">
        <f>Table1[[#This Row],[SzumElad]]</f>
        <v>#VALUE!</v>
      </c>
      <c r="H3331" s="7" t="e">
        <f>Table1[[#This Row],[Jut_%]]</f>
        <v>#VALUE!</v>
      </c>
      <c r="I3331" s="4" t="e">
        <f>Table1[[#This Row],[Jut]]</f>
        <v>#VALUE!</v>
      </c>
      <c r="J3331" s="4" t="e">
        <f>Table1[[#This Row],[Column1]]</f>
        <v>#VALUE!</v>
      </c>
    </row>
    <row r="3332" spans="1:10" hidden="1" x14ac:dyDescent="0.3">
      <c r="A3332" s="2" t="e">
        <f>Table1[[#This Row],[Befolyt]]</f>
        <v>#VALUE!</v>
      </c>
      <c r="B3332" t="e">
        <f>Table1[[#This Row],[ÜK]]</f>
        <v>#VALUE!</v>
      </c>
      <c r="C3332" s="3" t="e">
        <f>Table1[[#This Row],[Szla]]</f>
        <v>#VALUE!</v>
      </c>
      <c r="D3332" s="6" t="e">
        <f>Table1[[#This Row],[Kelt_hó]]</f>
        <v>#VALUE!</v>
      </c>
      <c r="E3332" t="e">
        <f>Table1[[#This Row],[Vevő]]</f>
        <v>#VALUE!</v>
      </c>
      <c r="F3332" t="e">
        <f>Table1[[#This Row],[Termékkör]]</f>
        <v>#VALUE!</v>
      </c>
      <c r="G3332" s="4" t="e">
        <f>Table1[[#This Row],[SzumElad]]</f>
        <v>#VALUE!</v>
      </c>
      <c r="H3332" s="7" t="e">
        <f>Table1[[#This Row],[Jut_%]]</f>
        <v>#VALUE!</v>
      </c>
      <c r="I3332" s="4" t="e">
        <f>Table1[[#This Row],[Jut]]</f>
        <v>#VALUE!</v>
      </c>
      <c r="J3332" s="4" t="e">
        <f>Table1[[#This Row],[Column1]]</f>
        <v>#VALUE!</v>
      </c>
    </row>
    <row r="3333" spans="1:10" hidden="1" x14ac:dyDescent="0.3">
      <c r="A3333" s="2" t="e">
        <f>Table1[[#This Row],[Befolyt]]</f>
        <v>#VALUE!</v>
      </c>
      <c r="B3333" t="e">
        <f>Table1[[#This Row],[ÜK]]</f>
        <v>#VALUE!</v>
      </c>
      <c r="C3333" s="3" t="e">
        <f>Table1[[#This Row],[Szla]]</f>
        <v>#VALUE!</v>
      </c>
      <c r="D3333" s="6" t="e">
        <f>Table1[[#This Row],[Kelt_hó]]</f>
        <v>#VALUE!</v>
      </c>
      <c r="E3333" t="e">
        <f>Table1[[#This Row],[Vevő]]</f>
        <v>#VALUE!</v>
      </c>
      <c r="F3333" t="e">
        <f>Table1[[#This Row],[Termékkör]]</f>
        <v>#VALUE!</v>
      </c>
      <c r="G3333" s="4" t="e">
        <f>Table1[[#This Row],[SzumElad]]</f>
        <v>#VALUE!</v>
      </c>
      <c r="H3333" s="7" t="e">
        <f>Table1[[#This Row],[Jut_%]]</f>
        <v>#VALUE!</v>
      </c>
      <c r="I3333" s="4" t="e">
        <f>Table1[[#This Row],[Jut]]</f>
        <v>#VALUE!</v>
      </c>
      <c r="J3333" s="4" t="e">
        <f>Table1[[#This Row],[Column1]]</f>
        <v>#VALUE!</v>
      </c>
    </row>
    <row r="3334" spans="1:10" hidden="1" x14ac:dyDescent="0.3">
      <c r="A3334" s="2" t="e">
        <f>Table1[[#This Row],[Befolyt]]</f>
        <v>#VALUE!</v>
      </c>
      <c r="B3334" t="e">
        <f>Table1[[#This Row],[ÜK]]</f>
        <v>#VALUE!</v>
      </c>
      <c r="C3334" s="3" t="e">
        <f>Table1[[#This Row],[Szla]]</f>
        <v>#VALUE!</v>
      </c>
      <c r="D3334" s="6" t="e">
        <f>Table1[[#This Row],[Kelt_hó]]</f>
        <v>#VALUE!</v>
      </c>
      <c r="E3334" t="e">
        <f>Table1[[#This Row],[Vevő]]</f>
        <v>#VALUE!</v>
      </c>
      <c r="F3334" t="e">
        <f>Table1[[#This Row],[Termékkör]]</f>
        <v>#VALUE!</v>
      </c>
      <c r="G3334" s="4" t="e">
        <f>Table1[[#This Row],[SzumElad]]</f>
        <v>#VALUE!</v>
      </c>
      <c r="H3334" s="7" t="e">
        <f>Table1[[#This Row],[Jut_%]]</f>
        <v>#VALUE!</v>
      </c>
      <c r="I3334" s="4" t="e">
        <f>Table1[[#This Row],[Jut]]</f>
        <v>#VALUE!</v>
      </c>
      <c r="J3334" s="4" t="e">
        <f>Table1[[#This Row],[Column1]]</f>
        <v>#VALUE!</v>
      </c>
    </row>
    <row r="3335" spans="1:10" hidden="1" x14ac:dyDescent="0.3">
      <c r="A3335" s="2" t="e">
        <f>Table1[[#This Row],[Befolyt]]</f>
        <v>#VALUE!</v>
      </c>
      <c r="B3335" t="e">
        <f>Table1[[#This Row],[ÜK]]</f>
        <v>#VALUE!</v>
      </c>
      <c r="C3335" s="3" t="e">
        <f>Table1[[#This Row],[Szla]]</f>
        <v>#VALUE!</v>
      </c>
      <c r="D3335" s="6" t="e">
        <f>Table1[[#This Row],[Kelt_hó]]</f>
        <v>#VALUE!</v>
      </c>
      <c r="E3335" t="e">
        <f>Table1[[#This Row],[Vevő]]</f>
        <v>#VALUE!</v>
      </c>
      <c r="F3335" t="e">
        <f>Table1[[#This Row],[Termékkör]]</f>
        <v>#VALUE!</v>
      </c>
      <c r="G3335" s="4" t="e">
        <f>Table1[[#This Row],[SzumElad]]</f>
        <v>#VALUE!</v>
      </c>
      <c r="H3335" s="7" t="e">
        <f>Table1[[#This Row],[Jut_%]]</f>
        <v>#VALUE!</v>
      </c>
      <c r="I3335" s="4" t="e">
        <f>Table1[[#This Row],[Jut]]</f>
        <v>#VALUE!</v>
      </c>
      <c r="J3335" s="4" t="e">
        <f>Table1[[#This Row],[Column1]]</f>
        <v>#VALUE!</v>
      </c>
    </row>
    <row r="3336" spans="1:10" hidden="1" x14ac:dyDescent="0.3">
      <c r="A3336" s="2" t="e">
        <f>Table1[[#This Row],[Befolyt]]</f>
        <v>#VALUE!</v>
      </c>
      <c r="B3336" t="e">
        <f>Table1[[#This Row],[ÜK]]</f>
        <v>#VALUE!</v>
      </c>
      <c r="C3336" s="3" t="e">
        <f>Table1[[#This Row],[Szla]]</f>
        <v>#VALUE!</v>
      </c>
      <c r="D3336" s="6" t="e">
        <f>Table1[[#This Row],[Kelt_hó]]</f>
        <v>#VALUE!</v>
      </c>
      <c r="E3336" t="e">
        <f>Table1[[#This Row],[Vevő]]</f>
        <v>#VALUE!</v>
      </c>
      <c r="F3336" t="e">
        <f>Table1[[#This Row],[Termékkör]]</f>
        <v>#VALUE!</v>
      </c>
      <c r="G3336" s="4" t="e">
        <f>Table1[[#This Row],[SzumElad]]</f>
        <v>#VALUE!</v>
      </c>
      <c r="H3336" s="7" t="e">
        <f>Table1[[#This Row],[Jut_%]]</f>
        <v>#VALUE!</v>
      </c>
      <c r="I3336" s="4" t="e">
        <f>Table1[[#This Row],[Jut]]</f>
        <v>#VALUE!</v>
      </c>
      <c r="J3336" s="4" t="e">
        <f>Table1[[#This Row],[Column1]]</f>
        <v>#VALUE!</v>
      </c>
    </row>
    <row r="3337" spans="1:10" hidden="1" x14ac:dyDescent="0.3">
      <c r="A3337" s="2" t="e">
        <f>Table1[[#This Row],[Befolyt]]</f>
        <v>#VALUE!</v>
      </c>
      <c r="B3337" t="e">
        <f>Table1[[#This Row],[ÜK]]</f>
        <v>#VALUE!</v>
      </c>
      <c r="C3337" s="3" t="e">
        <f>Table1[[#This Row],[Szla]]</f>
        <v>#VALUE!</v>
      </c>
      <c r="D3337" s="6" t="e">
        <f>Table1[[#This Row],[Kelt_hó]]</f>
        <v>#VALUE!</v>
      </c>
      <c r="E3337" t="e">
        <f>Table1[[#This Row],[Vevő]]</f>
        <v>#VALUE!</v>
      </c>
      <c r="F3337" t="e">
        <f>Table1[[#This Row],[Termékkör]]</f>
        <v>#VALUE!</v>
      </c>
      <c r="G3337" s="4" t="e">
        <f>Table1[[#This Row],[SzumElad]]</f>
        <v>#VALUE!</v>
      </c>
      <c r="H3337" s="7" t="e">
        <f>Table1[[#This Row],[Jut_%]]</f>
        <v>#VALUE!</v>
      </c>
      <c r="I3337" s="4" t="e">
        <f>Table1[[#This Row],[Jut]]</f>
        <v>#VALUE!</v>
      </c>
      <c r="J3337" s="4" t="e">
        <f>Table1[[#This Row],[Column1]]</f>
        <v>#VALUE!</v>
      </c>
    </row>
    <row r="3338" spans="1:10" hidden="1" x14ac:dyDescent="0.3">
      <c r="A3338" s="2" t="e">
        <f>Table1[[#This Row],[Befolyt]]</f>
        <v>#VALUE!</v>
      </c>
      <c r="B3338" t="e">
        <f>Table1[[#This Row],[ÜK]]</f>
        <v>#VALUE!</v>
      </c>
      <c r="C3338" s="3" t="e">
        <f>Table1[[#This Row],[Szla]]</f>
        <v>#VALUE!</v>
      </c>
      <c r="D3338" s="6" t="e">
        <f>Table1[[#This Row],[Kelt_hó]]</f>
        <v>#VALUE!</v>
      </c>
      <c r="E3338" t="e">
        <f>Table1[[#This Row],[Vevő]]</f>
        <v>#VALUE!</v>
      </c>
      <c r="F3338" t="e">
        <f>Table1[[#This Row],[Termékkör]]</f>
        <v>#VALUE!</v>
      </c>
      <c r="G3338" s="4" t="e">
        <f>Table1[[#This Row],[SzumElad]]</f>
        <v>#VALUE!</v>
      </c>
      <c r="H3338" s="7" t="e">
        <f>Table1[[#This Row],[Jut_%]]</f>
        <v>#VALUE!</v>
      </c>
      <c r="I3338" s="4" t="e">
        <f>Table1[[#This Row],[Jut]]</f>
        <v>#VALUE!</v>
      </c>
      <c r="J3338" s="4" t="e">
        <f>Table1[[#This Row],[Column1]]</f>
        <v>#VALUE!</v>
      </c>
    </row>
    <row r="3339" spans="1:10" hidden="1" x14ac:dyDescent="0.3">
      <c r="A3339" s="2" t="e">
        <f>Table1[[#This Row],[Befolyt]]</f>
        <v>#VALUE!</v>
      </c>
      <c r="B3339" t="e">
        <f>Table1[[#This Row],[ÜK]]</f>
        <v>#VALUE!</v>
      </c>
      <c r="C3339" s="3" t="e">
        <f>Table1[[#This Row],[Szla]]</f>
        <v>#VALUE!</v>
      </c>
      <c r="D3339" s="6" t="e">
        <f>Table1[[#This Row],[Kelt_hó]]</f>
        <v>#VALUE!</v>
      </c>
      <c r="E3339" t="e">
        <f>Table1[[#This Row],[Vevő]]</f>
        <v>#VALUE!</v>
      </c>
      <c r="F3339" t="e">
        <f>Table1[[#This Row],[Termékkör]]</f>
        <v>#VALUE!</v>
      </c>
      <c r="G3339" s="4" t="e">
        <f>Table1[[#This Row],[SzumElad]]</f>
        <v>#VALUE!</v>
      </c>
      <c r="H3339" s="7" t="e">
        <f>Table1[[#This Row],[Jut_%]]</f>
        <v>#VALUE!</v>
      </c>
      <c r="I3339" s="4" t="e">
        <f>Table1[[#This Row],[Jut]]</f>
        <v>#VALUE!</v>
      </c>
      <c r="J3339" s="4" t="e">
        <f>Table1[[#This Row],[Column1]]</f>
        <v>#VALUE!</v>
      </c>
    </row>
    <row r="3340" spans="1:10" hidden="1" x14ac:dyDescent="0.3">
      <c r="A3340" s="2" t="e">
        <f>Table1[[#This Row],[Befolyt]]</f>
        <v>#VALUE!</v>
      </c>
      <c r="B3340" t="e">
        <f>Table1[[#This Row],[ÜK]]</f>
        <v>#VALUE!</v>
      </c>
      <c r="C3340" s="3" t="e">
        <f>Table1[[#This Row],[Szla]]</f>
        <v>#VALUE!</v>
      </c>
      <c r="D3340" s="6" t="e">
        <f>Table1[[#This Row],[Kelt_hó]]</f>
        <v>#VALUE!</v>
      </c>
      <c r="E3340" t="e">
        <f>Table1[[#This Row],[Vevő]]</f>
        <v>#VALUE!</v>
      </c>
      <c r="F3340" t="e">
        <f>Table1[[#This Row],[Termékkör]]</f>
        <v>#VALUE!</v>
      </c>
      <c r="G3340" s="4" t="e">
        <f>Table1[[#This Row],[SzumElad]]</f>
        <v>#VALUE!</v>
      </c>
      <c r="H3340" s="7" t="e">
        <f>Table1[[#This Row],[Jut_%]]</f>
        <v>#VALUE!</v>
      </c>
      <c r="I3340" s="4" t="e">
        <f>Table1[[#This Row],[Jut]]</f>
        <v>#VALUE!</v>
      </c>
      <c r="J3340" s="4" t="e">
        <f>Table1[[#This Row],[Column1]]</f>
        <v>#VALUE!</v>
      </c>
    </row>
    <row r="3341" spans="1:10" hidden="1" x14ac:dyDescent="0.3">
      <c r="A3341" s="2" t="e">
        <f>Table1[[#This Row],[Befolyt]]</f>
        <v>#VALUE!</v>
      </c>
      <c r="B3341" t="e">
        <f>Table1[[#This Row],[ÜK]]</f>
        <v>#VALUE!</v>
      </c>
      <c r="C3341" s="3" t="e">
        <f>Table1[[#This Row],[Szla]]</f>
        <v>#VALUE!</v>
      </c>
      <c r="D3341" s="6" t="e">
        <f>Table1[[#This Row],[Kelt_hó]]</f>
        <v>#VALUE!</v>
      </c>
      <c r="E3341" t="e">
        <f>Table1[[#This Row],[Vevő]]</f>
        <v>#VALUE!</v>
      </c>
      <c r="F3341" t="e">
        <f>Table1[[#This Row],[Termékkör]]</f>
        <v>#VALUE!</v>
      </c>
      <c r="G3341" s="4" t="e">
        <f>Table1[[#This Row],[SzumElad]]</f>
        <v>#VALUE!</v>
      </c>
      <c r="H3341" s="7" t="e">
        <f>Table1[[#This Row],[Jut_%]]</f>
        <v>#VALUE!</v>
      </c>
      <c r="I3341" s="4" t="e">
        <f>Table1[[#This Row],[Jut]]</f>
        <v>#VALUE!</v>
      </c>
      <c r="J3341" s="4" t="e">
        <f>Table1[[#This Row],[Column1]]</f>
        <v>#VALUE!</v>
      </c>
    </row>
    <row r="3342" spans="1:10" hidden="1" x14ac:dyDescent="0.3">
      <c r="A3342" s="2" t="e">
        <f>Table1[[#This Row],[Befolyt]]</f>
        <v>#VALUE!</v>
      </c>
      <c r="B3342" t="e">
        <f>Table1[[#This Row],[ÜK]]</f>
        <v>#VALUE!</v>
      </c>
      <c r="C3342" s="3" t="e">
        <f>Table1[[#This Row],[Szla]]</f>
        <v>#VALUE!</v>
      </c>
      <c r="D3342" s="6" t="e">
        <f>Table1[[#This Row],[Kelt_hó]]</f>
        <v>#VALUE!</v>
      </c>
      <c r="E3342" t="e">
        <f>Table1[[#This Row],[Vevő]]</f>
        <v>#VALUE!</v>
      </c>
      <c r="F3342" t="e">
        <f>Table1[[#This Row],[Termékkör]]</f>
        <v>#VALUE!</v>
      </c>
      <c r="G3342" s="4" t="e">
        <f>Table1[[#This Row],[SzumElad]]</f>
        <v>#VALUE!</v>
      </c>
      <c r="H3342" s="7" t="e">
        <f>Table1[[#This Row],[Jut_%]]</f>
        <v>#VALUE!</v>
      </c>
      <c r="I3342" s="4" t="e">
        <f>Table1[[#This Row],[Jut]]</f>
        <v>#VALUE!</v>
      </c>
      <c r="J3342" s="4" t="e">
        <f>Table1[[#This Row],[Column1]]</f>
        <v>#VALUE!</v>
      </c>
    </row>
    <row r="3343" spans="1:10" hidden="1" x14ac:dyDescent="0.3">
      <c r="A3343" s="2" t="e">
        <f>Table1[[#This Row],[Befolyt]]</f>
        <v>#VALUE!</v>
      </c>
      <c r="B3343" t="e">
        <f>Table1[[#This Row],[ÜK]]</f>
        <v>#VALUE!</v>
      </c>
      <c r="C3343" s="3" t="e">
        <f>Table1[[#This Row],[Szla]]</f>
        <v>#VALUE!</v>
      </c>
      <c r="D3343" s="6" t="e">
        <f>Table1[[#This Row],[Kelt_hó]]</f>
        <v>#VALUE!</v>
      </c>
      <c r="E3343" t="e">
        <f>Table1[[#This Row],[Vevő]]</f>
        <v>#VALUE!</v>
      </c>
      <c r="F3343" t="e">
        <f>Table1[[#This Row],[Termékkör]]</f>
        <v>#VALUE!</v>
      </c>
      <c r="G3343" s="4" t="e">
        <f>Table1[[#This Row],[SzumElad]]</f>
        <v>#VALUE!</v>
      </c>
      <c r="H3343" s="7" t="e">
        <f>Table1[[#This Row],[Jut_%]]</f>
        <v>#VALUE!</v>
      </c>
      <c r="I3343" s="4" t="e">
        <f>Table1[[#This Row],[Jut]]</f>
        <v>#VALUE!</v>
      </c>
      <c r="J3343" s="4" t="e">
        <f>Table1[[#This Row],[Column1]]</f>
        <v>#VALUE!</v>
      </c>
    </row>
    <row r="3344" spans="1:10" hidden="1" x14ac:dyDescent="0.3">
      <c r="A3344" s="2" t="e">
        <f>Table1[[#This Row],[Befolyt]]</f>
        <v>#VALUE!</v>
      </c>
      <c r="B3344" t="e">
        <f>Table1[[#This Row],[ÜK]]</f>
        <v>#VALUE!</v>
      </c>
      <c r="C3344" s="3" t="e">
        <f>Table1[[#This Row],[Szla]]</f>
        <v>#VALUE!</v>
      </c>
      <c r="D3344" s="6" t="e">
        <f>Table1[[#This Row],[Kelt_hó]]</f>
        <v>#VALUE!</v>
      </c>
      <c r="E3344" t="e">
        <f>Table1[[#This Row],[Vevő]]</f>
        <v>#VALUE!</v>
      </c>
      <c r="F3344" t="e">
        <f>Table1[[#This Row],[Termékkör]]</f>
        <v>#VALUE!</v>
      </c>
      <c r="G3344" s="4" t="e">
        <f>Table1[[#This Row],[SzumElad]]</f>
        <v>#VALUE!</v>
      </c>
      <c r="H3344" s="7" t="e">
        <f>Table1[[#This Row],[Jut_%]]</f>
        <v>#VALUE!</v>
      </c>
      <c r="I3344" s="4" t="e">
        <f>Table1[[#This Row],[Jut]]</f>
        <v>#VALUE!</v>
      </c>
      <c r="J3344" s="4" t="e">
        <f>Table1[[#This Row],[Column1]]</f>
        <v>#VALUE!</v>
      </c>
    </row>
    <row r="3345" spans="1:10" hidden="1" x14ac:dyDescent="0.3">
      <c r="A3345" s="2" t="e">
        <f>Table1[[#This Row],[Befolyt]]</f>
        <v>#VALUE!</v>
      </c>
      <c r="B3345" t="e">
        <f>Table1[[#This Row],[ÜK]]</f>
        <v>#VALUE!</v>
      </c>
      <c r="C3345" s="3" t="e">
        <f>Table1[[#This Row],[Szla]]</f>
        <v>#VALUE!</v>
      </c>
      <c r="D3345" s="6" t="e">
        <f>Table1[[#This Row],[Kelt_hó]]</f>
        <v>#VALUE!</v>
      </c>
      <c r="E3345" t="e">
        <f>Table1[[#This Row],[Vevő]]</f>
        <v>#VALUE!</v>
      </c>
      <c r="F3345" t="e">
        <f>Table1[[#This Row],[Termékkör]]</f>
        <v>#VALUE!</v>
      </c>
      <c r="G3345" s="4" t="e">
        <f>Table1[[#This Row],[SzumElad]]</f>
        <v>#VALUE!</v>
      </c>
      <c r="H3345" s="7" t="e">
        <f>Table1[[#This Row],[Jut_%]]</f>
        <v>#VALUE!</v>
      </c>
      <c r="I3345" s="4" t="e">
        <f>Table1[[#This Row],[Jut]]</f>
        <v>#VALUE!</v>
      </c>
      <c r="J3345" s="4" t="e">
        <f>Table1[[#This Row],[Column1]]</f>
        <v>#VALUE!</v>
      </c>
    </row>
    <row r="3346" spans="1:10" hidden="1" x14ac:dyDescent="0.3">
      <c r="A3346" s="2" t="e">
        <f>Table1[[#This Row],[Befolyt]]</f>
        <v>#VALUE!</v>
      </c>
      <c r="B3346" t="e">
        <f>Table1[[#This Row],[ÜK]]</f>
        <v>#VALUE!</v>
      </c>
      <c r="C3346" s="3" t="e">
        <f>Table1[[#This Row],[Szla]]</f>
        <v>#VALUE!</v>
      </c>
      <c r="D3346" s="6" t="e">
        <f>Table1[[#This Row],[Kelt_hó]]</f>
        <v>#VALUE!</v>
      </c>
      <c r="E3346" t="e">
        <f>Table1[[#This Row],[Vevő]]</f>
        <v>#VALUE!</v>
      </c>
      <c r="F3346" t="e">
        <f>Table1[[#This Row],[Termékkör]]</f>
        <v>#VALUE!</v>
      </c>
      <c r="G3346" s="4" t="e">
        <f>Table1[[#This Row],[SzumElad]]</f>
        <v>#VALUE!</v>
      </c>
      <c r="H3346" s="7" t="e">
        <f>Table1[[#This Row],[Jut_%]]</f>
        <v>#VALUE!</v>
      </c>
      <c r="I3346" s="4" t="e">
        <f>Table1[[#This Row],[Jut]]</f>
        <v>#VALUE!</v>
      </c>
      <c r="J3346" s="4" t="e">
        <f>Table1[[#This Row],[Column1]]</f>
        <v>#VALUE!</v>
      </c>
    </row>
    <row r="3347" spans="1:10" hidden="1" x14ac:dyDescent="0.3">
      <c r="A3347" s="2" t="e">
        <f>Table1[[#This Row],[Befolyt]]</f>
        <v>#VALUE!</v>
      </c>
      <c r="B3347" t="e">
        <f>Table1[[#This Row],[ÜK]]</f>
        <v>#VALUE!</v>
      </c>
      <c r="C3347" s="3" t="e">
        <f>Table1[[#This Row],[Szla]]</f>
        <v>#VALUE!</v>
      </c>
      <c r="D3347" s="6" t="e">
        <f>Table1[[#This Row],[Kelt_hó]]</f>
        <v>#VALUE!</v>
      </c>
      <c r="E3347" t="e">
        <f>Table1[[#This Row],[Vevő]]</f>
        <v>#VALUE!</v>
      </c>
      <c r="F3347" t="e">
        <f>Table1[[#This Row],[Termékkör]]</f>
        <v>#VALUE!</v>
      </c>
      <c r="G3347" s="4" t="e">
        <f>Table1[[#This Row],[SzumElad]]</f>
        <v>#VALUE!</v>
      </c>
      <c r="H3347" s="7" t="e">
        <f>Table1[[#This Row],[Jut_%]]</f>
        <v>#VALUE!</v>
      </c>
      <c r="I3347" s="4" t="e">
        <f>Table1[[#This Row],[Jut]]</f>
        <v>#VALUE!</v>
      </c>
      <c r="J3347" s="4" t="e">
        <f>Table1[[#This Row],[Column1]]</f>
        <v>#VALUE!</v>
      </c>
    </row>
    <row r="3348" spans="1:10" hidden="1" x14ac:dyDescent="0.3">
      <c r="A3348" s="2" t="e">
        <f>Table1[[#This Row],[Befolyt]]</f>
        <v>#VALUE!</v>
      </c>
      <c r="B3348" t="e">
        <f>Table1[[#This Row],[ÜK]]</f>
        <v>#VALUE!</v>
      </c>
      <c r="C3348" s="3" t="e">
        <f>Table1[[#This Row],[Szla]]</f>
        <v>#VALUE!</v>
      </c>
      <c r="D3348" s="6" t="e">
        <f>Table1[[#This Row],[Kelt_hó]]</f>
        <v>#VALUE!</v>
      </c>
      <c r="E3348" t="e">
        <f>Table1[[#This Row],[Vevő]]</f>
        <v>#VALUE!</v>
      </c>
      <c r="F3348" t="e">
        <f>Table1[[#This Row],[Termékkör]]</f>
        <v>#VALUE!</v>
      </c>
      <c r="G3348" s="4" t="e">
        <f>Table1[[#This Row],[SzumElad]]</f>
        <v>#VALUE!</v>
      </c>
      <c r="H3348" s="7" t="e">
        <f>Table1[[#This Row],[Jut_%]]</f>
        <v>#VALUE!</v>
      </c>
      <c r="I3348" s="4" t="e">
        <f>Table1[[#This Row],[Jut]]</f>
        <v>#VALUE!</v>
      </c>
      <c r="J3348" s="4" t="e">
        <f>Table1[[#This Row],[Column1]]</f>
        <v>#VALUE!</v>
      </c>
    </row>
    <row r="3349" spans="1:10" hidden="1" x14ac:dyDescent="0.3">
      <c r="A3349" s="2" t="e">
        <f>Table1[[#This Row],[Befolyt]]</f>
        <v>#VALUE!</v>
      </c>
      <c r="B3349" t="e">
        <f>Table1[[#This Row],[ÜK]]</f>
        <v>#VALUE!</v>
      </c>
      <c r="C3349" s="3" t="e">
        <f>Table1[[#This Row],[Szla]]</f>
        <v>#VALUE!</v>
      </c>
      <c r="D3349" s="6" t="e">
        <f>Table1[[#This Row],[Kelt_hó]]</f>
        <v>#VALUE!</v>
      </c>
      <c r="E3349" t="e">
        <f>Table1[[#This Row],[Vevő]]</f>
        <v>#VALUE!</v>
      </c>
      <c r="F3349" t="e">
        <f>Table1[[#This Row],[Termékkör]]</f>
        <v>#VALUE!</v>
      </c>
      <c r="G3349" s="4" t="e">
        <f>Table1[[#This Row],[SzumElad]]</f>
        <v>#VALUE!</v>
      </c>
      <c r="H3349" s="7" t="e">
        <f>Table1[[#This Row],[Jut_%]]</f>
        <v>#VALUE!</v>
      </c>
      <c r="I3349" s="4" t="e">
        <f>Table1[[#This Row],[Jut]]</f>
        <v>#VALUE!</v>
      </c>
      <c r="J3349" s="4" t="e">
        <f>Table1[[#This Row],[Column1]]</f>
        <v>#VALUE!</v>
      </c>
    </row>
    <row r="3350" spans="1:10" hidden="1" x14ac:dyDescent="0.3">
      <c r="A3350" s="2" t="e">
        <f>Table1[[#This Row],[Befolyt]]</f>
        <v>#VALUE!</v>
      </c>
      <c r="B3350" t="e">
        <f>Table1[[#This Row],[ÜK]]</f>
        <v>#VALUE!</v>
      </c>
      <c r="C3350" s="3" t="e">
        <f>Table1[[#This Row],[Szla]]</f>
        <v>#VALUE!</v>
      </c>
      <c r="D3350" s="6" t="e">
        <f>Table1[[#This Row],[Kelt_hó]]</f>
        <v>#VALUE!</v>
      </c>
      <c r="E3350" t="e">
        <f>Table1[[#This Row],[Vevő]]</f>
        <v>#VALUE!</v>
      </c>
      <c r="F3350" t="e">
        <f>Table1[[#This Row],[Termékkör]]</f>
        <v>#VALUE!</v>
      </c>
      <c r="G3350" s="4" t="e">
        <f>Table1[[#This Row],[SzumElad]]</f>
        <v>#VALUE!</v>
      </c>
      <c r="H3350" s="7" t="e">
        <f>Table1[[#This Row],[Jut_%]]</f>
        <v>#VALUE!</v>
      </c>
      <c r="I3350" s="4" t="e">
        <f>Table1[[#This Row],[Jut]]</f>
        <v>#VALUE!</v>
      </c>
      <c r="J3350" s="4" t="e">
        <f>Table1[[#This Row],[Column1]]</f>
        <v>#VALUE!</v>
      </c>
    </row>
    <row r="3351" spans="1:10" hidden="1" x14ac:dyDescent="0.3">
      <c r="A3351" s="2" t="e">
        <f>Table1[[#This Row],[Befolyt]]</f>
        <v>#VALUE!</v>
      </c>
      <c r="B3351" t="e">
        <f>Table1[[#This Row],[ÜK]]</f>
        <v>#VALUE!</v>
      </c>
      <c r="C3351" s="3" t="e">
        <f>Table1[[#This Row],[Szla]]</f>
        <v>#VALUE!</v>
      </c>
      <c r="D3351" s="6" t="e">
        <f>Table1[[#This Row],[Kelt_hó]]</f>
        <v>#VALUE!</v>
      </c>
      <c r="E3351" t="e">
        <f>Table1[[#This Row],[Vevő]]</f>
        <v>#VALUE!</v>
      </c>
      <c r="F3351" t="e">
        <f>Table1[[#This Row],[Termékkör]]</f>
        <v>#VALUE!</v>
      </c>
      <c r="G3351" s="4" t="e">
        <f>Table1[[#This Row],[SzumElad]]</f>
        <v>#VALUE!</v>
      </c>
      <c r="H3351" s="7" t="e">
        <f>Table1[[#This Row],[Jut_%]]</f>
        <v>#VALUE!</v>
      </c>
      <c r="I3351" s="4" t="e">
        <f>Table1[[#This Row],[Jut]]</f>
        <v>#VALUE!</v>
      </c>
      <c r="J3351" s="4" t="e">
        <f>Table1[[#This Row],[Column1]]</f>
        <v>#VALUE!</v>
      </c>
    </row>
    <row r="3352" spans="1:10" hidden="1" x14ac:dyDescent="0.3">
      <c r="A3352" s="2" t="e">
        <f>Table1[[#This Row],[Befolyt]]</f>
        <v>#VALUE!</v>
      </c>
      <c r="B3352" t="e">
        <f>Table1[[#This Row],[ÜK]]</f>
        <v>#VALUE!</v>
      </c>
      <c r="C3352" s="3" t="e">
        <f>Table1[[#This Row],[Szla]]</f>
        <v>#VALUE!</v>
      </c>
      <c r="D3352" s="6" t="e">
        <f>Table1[[#This Row],[Kelt_hó]]</f>
        <v>#VALUE!</v>
      </c>
      <c r="E3352" t="e">
        <f>Table1[[#This Row],[Vevő]]</f>
        <v>#VALUE!</v>
      </c>
      <c r="F3352" t="e">
        <f>Table1[[#This Row],[Termékkör]]</f>
        <v>#VALUE!</v>
      </c>
      <c r="G3352" s="4" t="e">
        <f>Table1[[#This Row],[SzumElad]]</f>
        <v>#VALUE!</v>
      </c>
      <c r="H3352" s="7" t="e">
        <f>Table1[[#This Row],[Jut_%]]</f>
        <v>#VALUE!</v>
      </c>
      <c r="I3352" s="4" t="e">
        <f>Table1[[#This Row],[Jut]]</f>
        <v>#VALUE!</v>
      </c>
      <c r="J3352" s="4" t="e">
        <f>Table1[[#This Row],[Column1]]</f>
        <v>#VALUE!</v>
      </c>
    </row>
    <row r="3353" spans="1:10" hidden="1" x14ac:dyDescent="0.3">
      <c r="A3353" s="2" t="e">
        <f>Table1[[#This Row],[Befolyt]]</f>
        <v>#VALUE!</v>
      </c>
      <c r="B3353" t="e">
        <f>Table1[[#This Row],[ÜK]]</f>
        <v>#VALUE!</v>
      </c>
      <c r="C3353" s="3" t="e">
        <f>Table1[[#This Row],[Szla]]</f>
        <v>#VALUE!</v>
      </c>
      <c r="D3353" s="6" t="e">
        <f>Table1[[#This Row],[Kelt_hó]]</f>
        <v>#VALUE!</v>
      </c>
      <c r="E3353" t="e">
        <f>Table1[[#This Row],[Vevő]]</f>
        <v>#VALUE!</v>
      </c>
      <c r="F3353" t="e">
        <f>Table1[[#This Row],[Termékkör]]</f>
        <v>#VALUE!</v>
      </c>
      <c r="G3353" s="4" t="e">
        <f>Table1[[#This Row],[SzumElad]]</f>
        <v>#VALUE!</v>
      </c>
      <c r="H3353" s="7" t="e">
        <f>Table1[[#This Row],[Jut_%]]</f>
        <v>#VALUE!</v>
      </c>
      <c r="I3353" s="4" t="e">
        <f>Table1[[#This Row],[Jut]]</f>
        <v>#VALUE!</v>
      </c>
      <c r="J3353" s="4" t="e">
        <f>Table1[[#This Row],[Column1]]</f>
        <v>#VALUE!</v>
      </c>
    </row>
    <row r="3354" spans="1:10" hidden="1" x14ac:dyDescent="0.3">
      <c r="A3354" s="2" t="e">
        <f>Table1[[#This Row],[Befolyt]]</f>
        <v>#VALUE!</v>
      </c>
      <c r="B3354" t="e">
        <f>Table1[[#This Row],[ÜK]]</f>
        <v>#VALUE!</v>
      </c>
      <c r="C3354" s="3" t="e">
        <f>Table1[[#This Row],[Szla]]</f>
        <v>#VALUE!</v>
      </c>
      <c r="D3354" s="6" t="e">
        <f>Table1[[#This Row],[Kelt_hó]]</f>
        <v>#VALUE!</v>
      </c>
      <c r="E3354" t="e">
        <f>Table1[[#This Row],[Vevő]]</f>
        <v>#VALUE!</v>
      </c>
      <c r="F3354" t="e">
        <f>Table1[[#This Row],[Termékkör]]</f>
        <v>#VALUE!</v>
      </c>
      <c r="G3354" s="4" t="e">
        <f>Table1[[#This Row],[SzumElad]]</f>
        <v>#VALUE!</v>
      </c>
      <c r="H3354" s="7" t="e">
        <f>Table1[[#This Row],[Jut_%]]</f>
        <v>#VALUE!</v>
      </c>
      <c r="I3354" s="4" t="e">
        <f>Table1[[#This Row],[Jut]]</f>
        <v>#VALUE!</v>
      </c>
      <c r="J3354" s="4" t="e">
        <f>Table1[[#This Row],[Column1]]</f>
        <v>#VALUE!</v>
      </c>
    </row>
    <row r="3355" spans="1:10" hidden="1" x14ac:dyDescent="0.3">
      <c r="A3355" s="2" t="e">
        <f>Table1[[#This Row],[Befolyt]]</f>
        <v>#VALUE!</v>
      </c>
      <c r="B3355" t="e">
        <f>Table1[[#This Row],[ÜK]]</f>
        <v>#VALUE!</v>
      </c>
      <c r="C3355" s="3" t="e">
        <f>Table1[[#This Row],[Szla]]</f>
        <v>#VALUE!</v>
      </c>
      <c r="D3355" s="6" t="e">
        <f>Table1[[#This Row],[Kelt_hó]]</f>
        <v>#VALUE!</v>
      </c>
      <c r="E3355" t="e">
        <f>Table1[[#This Row],[Vevő]]</f>
        <v>#VALUE!</v>
      </c>
      <c r="F3355" t="e">
        <f>Table1[[#This Row],[Termékkör]]</f>
        <v>#VALUE!</v>
      </c>
      <c r="G3355" s="4" t="e">
        <f>Table1[[#This Row],[SzumElad]]</f>
        <v>#VALUE!</v>
      </c>
      <c r="H3355" s="7" t="e">
        <f>Table1[[#This Row],[Jut_%]]</f>
        <v>#VALUE!</v>
      </c>
      <c r="I3355" s="4" t="e">
        <f>Table1[[#This Row],[Jut]]</f>
        <v>#VALUE!</v>
      </c>
      <c r="J3355" s="4" t="e">
        <f>Table1[[#This Row],[Column1]]</f>
        <v>#VALUE!</v>
      </c>
    </row>
    <row r="3356" spans="1:10" hidden="1" x14ac:dyDescent="0.3">
      <c r="A3356" s="2" t="e">
        <f>Table1[[#This Row],[Befolyt]]</f>
        <v>#VALUE!</v>
      </c>
      <c r="B3356" t="e">
        <f>Table1[[#This Row],[ÜK]]</f>
        <v>#VALUE!</v>
      </c>
      <c r="C3356" s="3" t="e">
        <f>Table1[[#This Row],[Szla]]</f>
        <v>#VALUE!</v>
      </c>
      <c r="D3356" s="6" t="e">
        <f>Table1[[#This Row],[Kelt_hó]]</f>
        <v>#VALUE!</v>
      </c>
      <c r="E3356" t="e">
        <f>Table1[[#This Row],[Vevő]]</f>
        <v>#VALUE!</v>
      </c>
      <c r="F3356" t="e">
        <f>Table1[[#This Row],[Termékkör]]</f>
        <v>#VALUE!</v>
      </c>
      <c r="G3356" s="4" t="e">
        <f>Table1[[#This Row],[SzumElad]]</f>
        <v>#VALUE!</v>
      </c>
      <c r="H3356" s="7" t="e">
        <f>Table1[[#This Row],[Jut_%]]</f>
        <v>#VALUE!</v>
      </c>
      <c r="I3356" s="4" t="e">
        <f>Table1[[#This Row],[Jut]]</f>
        <v>#VALUE!</v>
      </c>
      <c r="J3356" s="4" t="e">
        <f>Table1[[#This Row],[Column1]]</f>
        <v>#VALUE!</v>
      </c>
    </row>
    <row r="3357" spans="1:10" hidden="1" x14ac:dyDescent="0.3">
      <c r="A3357" s="2" t="e">
        <f>Table1[[#This Row],[Befolyt]]</f>
        <v>#VALUE!</v>
      </c>
      <c r="B3357" t="e">
        <f>Table1[[#This Row],[ÜK]]</f>
        <v>#VALUE!</v>
      </c>
      <c r="C3357" s="3" t="e">
        <f>Table1[[#This Row],[Szla]]</f>
        <v>#VALUE!</v>
      </c>
      <c r="D3357" s="6" t="e">
        <f>Table1[[#This Row],[Kelt_hó]]</f>
        <v>#VALUE!</v>
      </c>
      <c r="E3357" t="e">
        <f>Table1[[#This Row],[Vevő]]</f>
        <v>#VALUE!</v>
      </c>
      <c r="F3357" t="e">
        <f>Table1[[#This Row],[Termékkör]]</f>
        <v>#VALUE!</v>
      </c>
      <c r="G3357" s="4" t="e">
        <f>Table1[[#This Row],[SzumElad]]</f>
        <v>#VALUE!</v>
      </c>
      <c r="H3357" s="7" t="e">
        <f>Table1[[#This Row],[Jut_%]]</f>
        <v>#VALUE!</v>
      </c>
      <c r="I3357" s="4" t="e">
        <f>Table1[[#This Row],[Jut]]</f>
        <v>#VALUE!</v>
      </c>
      <c r="J3357" s="4" t="e">
        <f>Table1[[#This Row],[Column1]]</f>
        <v>#VALUE!</v>
      </c>
    </row>
    <row r="3358" spans="1:10" hidden="1" x14ac:dyDescent="0.3">
      <c r="A3358" s="2" t="e">
        <f>Table1[[#This Row],[Befolyt]]</f>
        <v>#VALUE!</v>
      </c>
      <c r="B3358" t="e">
        <f>Table1[[#This Row],[ÜK]]</f>
        <v>#VALUE!</v>
      </c>
      <c r="C3358" s="3" t="e">
        <f>Table1[[#This Row],[Szla]]</f>
        <v>#VALUE!</v>
      </c>
      <c r="D3358" s="6" t="e">
        <f>Table1[[#This Row],[Kelt_hó]]</f>
        <v>#VALUE!</v>
      </c>
      <c r="E3358" t="e">
        <f>Table1[[#This Row],[Vevő]]</f>
        <v>#VALUE!</v>
      </c>
      <c r="F3358" t="e">
        <f>Table1[[#This Row],[Termékkör]]</f>
        <v>#VALUE!</v>
      </c>
      <c r="G3358" s="4" t="e">
        <f>Table1[[#This Row],[SzumElad]]</f>
        <v>#VALUE!</v>
      </c>
      <c r="H3358" s="7" t="e">
        <f>Table1[[#This Row],[Jut_%]]</f>
        <v>#VALUE!</v>
      </c>
      <c r="I3358" s="4" t="e">
        <f>Table1[[#This Row],[Jut]]</f>
        <v>#VALUE!</v>
      </c>
      <c r="J3358" s="4" t="e">
        <f>Table1[[#This Row],[Column1]]</f>
        <v>#VALUE!</v>
      </c>
    </row>
    <row r="3359" spans="1:10" hidden="1" x14ac:dyDescent="0.3">
      <c r="A3359" s="2" t="e">
        <f>Table1[[#This Row],[Befolyt]]</f>
        <v>#VALUE!</v>
      </c>
      <c r="B3359" t="e">
        <f>Table1[[#This Row],[ÜK]]</f>
        <v>#VALUE!</v>
      </c>
      <c r="C3359" s="3" t="e">
        <f>Table1[[#This Row],[Szla]]</f>
        <v>#VALUE!</v>
      </c>
      <c r="D3359" s="6" t="e">
        <f>Table1[[#This Row],[Kelt_hó]]</f>
        <v>#VALUE!</v>
      </c>
      <c r="E3359" t="e">
        <f>Table1[[#This Row],[Vevő]]</f>
        <v>#VALUE!</v>
      </c>
      <c r="F3359" t="e">
        <f>Table1[[#This Row],[Termékkör]]</f>
        <v>#VALUE!</v>
      </c>
      <c r="G3359" s="4" t="e">
        <f>Table1[[#This Row],[SzumElad]]</f>
        <v>#VALUE!</v>
      </c>
      <c r="H3359" s="7" t="e">
        <f>Table1[[#This Row],[Jut_%]]</f>
        <v>#VALUE!</v>
      </c>
      <c r="I3359" s="4" t="e">
        <f>Table1[[#This Row],[Jut]]</f>
        <v>#VALUE!</v>
      </c>
      <c r="J3359" s="4" t="e">
        <f>Table1[[#This Row],[Column1]]</f>
        <v>#VALUE!</v>
      </c>
    </row>
    <row r="3360" spans="1:10" hidden="1" x14ac:dyDescent="0.3">
      <c r="A3360" s="2" t="e">
        <f>Table1[[#This Row],[Befolyt]]</f>
        <v>#VALUE!</v>
      </c>
      <c r="B3360" t="e">
        <f>Table1[[#This Row],[ÜK]]</f>
        <v>#VALUE!</v>
      </c>
      <c r="C3360" s="3" t="e">
        <f>Table1[[#This Row],[Szla]]</f>
        <v>#VALUE!</v>
      </c>
      <c r="D3360" s="6" t="e">
        <f>Table1[[#This Row],[Kelt_hó]]</f>
        <v>#VALUE!</v>
      </c>
      <c r="E3360" t="e">
        <f>Table1[[#This Row],[Vevő]]</f>
        <v>#VALUE!</v>
      </c>
      <c r="F3360" t="e">
        <f>Table1[[#This Row],[Termékkör]]</f>
        <v>#VALUE!</v>
      </c>
      <c r="G3360" s="4" t="e">
        <f>Table1[[#This Row],[SzumElad]]</f>
        <v>#VALUE!</v>
      </c>
      <c r="H3360" s="7" t="e">
        <f>Table1[[#This Row],[Jut_%]]</f>
        <v>#VALUE!</v>
      </c>
      <c r="I3360" s="4" t="e">
        <f>Table1[[#This Row],[Jut]]</f>
        <v>#VALUE!</v>
      </c>
      <c r="J3360" s="4" t="e">
        <f>Table1[[#This Row],[Column1]]</f>
        <v>#VALUE!</v>
      </c>
    </row>
    <row r="3361" spans="1:10" hidden="1" x14ac:dyDescent="0.3">
      <c r="A3361" s="2" t="e">
        <f>Table1[[#This Row],[Befolyt]]</f>
        <v>#VALUE!</v>
      </c>
      <c r="B3361" t="e">
        <f>Table1[[#This Row],[ÜK]]</f>
        <v>#VALUE!</v>
      </c>
      <c r="C3361" s="3" t="e">
        <f>Table1[[#This Row],[Szla]]</f>
        <v>#VALUE!</v>
      </c>
      <c r="D3361" s="6" t="e">
        <f>Table1[[#This Row],[Kelt_hó]]</f>
        <v>#VALUE!</v>
      </c>
      <c r="E3361" t="e">
        <f>Table1[[#This Row],[Vevő]]</f>
        <v>#VALUE!</v>
      </c>
      <c r="F3361" t="e">
        <f>Table1[[#This Row],[Termékkör]]</f>
        <v>#VALUE!</v>
      </c>
      <c r="G3361" s="4" t="e">
        <f>Table1[[#This Row],[SzumElad]]</f>
        <v>#VALUE!</v>
      </c>
      <c r="H3361" s="7" t="e">
        <f>Table1[[#This Row],[Jut_%]]</f>
        <v>#VALUE!</v>
      </c>
      <c r="I3361" s="4" t="e">
        <f>Table1[[#This Row],[Jut]]</f>
        <v>#VALUE!</v>
      </c>
      <c r="J3361" s="4" t="e">
        <f>Table1[[#This Row],[Column1]]</f>
        <v>#VALUE!</v>
      </c>
    </row>
    <row r="3362" spans="1:10" hidden="1" x14ac:dyDescent="0.3">
      <c r="A3362" s="2" t="e">
        <f>Table1[[#This Row],[Befolyt]]</f>
        <v>#VALUE!</v>
      </c>
      <c r="B3362" t="e">
        <f>Table1[[#This Row],[ÜK]]</f>
        <v>#VALUE!</v>
      </c>
      <c r="C3362" s="3" t="e">
        <f>Table1[[#This Row],[Szla]]</f>
        <v>#VALUE!</v>
      </c>
      <c r="D3362" s="6" t="e">
        <f>Table1[[#This Row],[Kelt_hó]]</f>
        <v>#VALUE!</v>
      </c>
      <c r="E3362" t="e">
        <f>Table1[[#This Row],[Vevő]]</f>
        <v>#VALUE!</v>
      </c>
      <c r="F3362" t="e">
        <f>Table1[[#This Row],[Termékkör]]</f>
        <v>#VALUE!</v>
      </c>
      <c r="G3362" s="4" t="e">
        <f>Table1[[#This Row],[SzumElad]]</f>
        <v>#VALUE!</v>
      </c>
      <c r="H3362" s="7" t="e">
        <f>Table1[[#This Row],[Jut_%]]</f>
        <v>#VALUE!</v>
      </c>
      <c r="I3362" s="4" t="e">
        <f>Table1[[#This Row],[Jut]]</f>
        <v>#VALUE!</v>
      </c>
      <c r="J3362" s="4" t="e">
        <f>Table1[[#This Row],[Column1]]</f>
        <v>#VALUE!</v>
      </c>
    </row>
    <row r="3363" spans="1:10" hidden="1" x14ac:dyDescent="0.3">
      <c r="A3363" s="2" t="e">
        <f>Table1[[#This Row],[Befolyt]]</f>
        <v>#VALUE!</v>
      </c>
      <c r="B3363" t="e">
        <f>Table1[[#This Row],[ÜK]]</f>
        <v>#VALUE!</v>
      </c>
      <c r="C3363" s="3" t="e">
        <f>Table1[[#This Row],[Szla]]</f>
        <v>#VALUE!</v>
      </c>
      <c r="D3363" s="6" t="e">
        <f>Table1[[#This Row],[Kelt_hó]]</f>
        <v>#VALUE!</v>
      </c>
      <c r="E3363" t="e">
        <f>Table1[[#This Row],[Vevő]]</f>
        <v>#VALUE!</v>
      </c>
      <c r="F3363" t="e">
        <f>Table1[[#This Row],[Termékkör]]</f>
        <v>#VALUE!</v>
      </c>
      <c r="G3363" s="4" t="e">
        <f>Table1[[#This Row],[SzumElad]]</f>
        <v>#VALUE!</v>
      </c>
      <c r="H3363" s="7" t="e">
        <f>Table1[[#This Row],[Jut_%]]</f>
        <v>#VALUE!</v>
      </c>
      <c r="I3363" s="4" t="e">
        <f>Table1[[#This Row],[Jut]]</f>
        <v>#VALUE!</v>
      </c>
      <c r="J3363" s="4" t="e">
        <f>Table1[[#This Row],[Column1]]</f>
        <v>#VALUE!</v>
      </c>
    </row>
    <row r="3364" spans="1:10" hidden="1" x14ac:dyDescent="0.3">
      <c r="A3364" s="2" t="e">
        <f>Table1[[#This Row],[Befolyt]]</f>
        <v>#VALUE!</v>
      </c>
      <c r="B3364" t="e">
        <f>Table1[[#This Row],[ÜK]]</f>
        <v>#VALUE!</v>
      </c>
      <c r="C3364" s="3" t="e">
        <f>Table1[[#This Row],[Szla]]</f>
        <v>#VALUE!</v>
      </c>
      <c r="D3364" s="6" t="e">
        <f>Table1[[#This Row],[Kelt_hó]]</f>
        <v>#VALUE!</v>
      </c>
      <c r="E3364" t="e">
        <f>Table1[[#This Row],[Vevő]]</f>
        <v>#VALUE!</v>
      </c>
      <c r="F3364" t="e">
        <f>Table1[[#This Row],[Termékkör]]</f>
        <v>#VALUE!</v>
      </c>
      <c r="G3364" s="4" t="e">
        <f>Table1[[#This Row],[SzumElad]]</f>
        <v>#VALUE!</v>
      </c>
      <c r="H3364" s="7" t="e">
        <f>Table1[[#This Row],[Jut_%]]</f>
        <v>#VALUE!</v>
      </c>
      <c r="I3364" s="4" t="e">
        <f>Table1[[#This Row],[Jut]]</f>
        <v>#VALUE!</v>
      </c>
      <c r="J3364" s="4" t="e">
        <f>Table1[[#This Row],[Column1]]</f>
        <v>#VALUE!</v>
      </c>
    </row>
    <row r="3365" spans="1:10" hidden="1" x14ac:dyDescent="0.3">
      <c r="A3365" s="2" t="e">
        <f>Table1[[#This Row],[Befolyt]]</f>
        <v>#VALUE!</v>
      </c>
      <c r="B3365" t="e">
        <f>Table1[[#This Row],[ÜK]]</f>
        <v>#VALUE!</v>
      </c>
      <c r="C3365" s="3" t="e">
        <f>Table1[[#This Row],[Szla]]</f>
        <v>#VALUE!</v>
      </c>
      <c r="D3365" s="6" t="e">
        <f>Table1[[#This Row],[Kelt_hó]]</f>
        <v>#VALUE!</v>
      </c>
      <c r="E3365" t="e">
        <f>Table1[[#This Row],[Vevő]]</f>
        <v>#VALUE!</v>
      </c>
      <c r="F3365" t="e">
        <f>Table1[[#This Row],[Termékkör]]</f>
        <v>#VALUE!</v>
      </c>
      <c r="G3365" s="4" t="e">
        <f>Table1[[#This Row],[SzumElad]]</f>
        <v>#VALUE!</v>
      </c>
      <c r="H3365" s="7" t="e">
        <f>Table1[[#This Row],[Jut_%]]</f>
        <v>#VALUE!</v>
      </c>
      <c r="I3365" s="4" t="e">
        <f>Table1[[#This Row],[Jut]]</f>
        <v>#VALUE!</v>
      </c>
      <c r="J3365" s="4" t="e">
        <f>Table1[[#This Row],[Column1]]</f>
        <v>#VALUE!</v>
      </c>
    </row>
    <row r="3366" spans="1:10" hidden="1" x14ac:dyDescent="0.3">
      <c r="A3366" s="2" t="e">
        <f>Table1[[#This Row],[Befolyt]]</f>
        <v>#VALUE!</v>
      </c>
      <c r="B3366" t="e">
        <f>Table1[[#This Row],[ÜK]]</f>
        <v>#VALUE!</v>
      </c>
      <c r="C3366" s="3" t="e">
        <f>Table1[[#This Row],[Szla]]</f>
        <v>#VALUE!</v>
      </c>
      <c r="D3366" s="6" t="e">
        <f>Table1[[#This Row],[Kelt_hó]]</f>
        <v>#VALUE!</v>
      </c>
      <c r="E3366" t="e">
        <f>Table1[[#This Row],[Vevő]]</f>
        <v>#VALUE!</v>
      </c>
      <c r="F3366" t="e">
        <f>Table1[[#This Row],[Termékkör]]</f>
        <v>#VALUE!</v>
      </c>
      <c r="G3366" s="4" t="e">
        <f>Table1[[#This Row],[SzumElad]]</f>
        <v>#VALUE!</v>
      </c>
      <c r="H3366" s="7" t="e">
        <f>Table1[[#This Row],[Jut_%]]</f>
        <v>#VALUE!</v>
      </c>
      <c r="I3366" s="4" t="e">
        <f>Table1[[#This Row],[Jut]]</f>
        <v>#VALUE!</v>
      </c>
      <c r="J3366" s="4" t="e">
        <f>Table1[[#This Row],[Column1]]</f>
        <v>#VALUE!</v>
      </c>
    </row>
    <row r="3367" spans="1:10" hidden="1" x14ac:dyDescent="0.3">
      <c r="A3367" s="2" t="e">
        <f>Table1[[#This Row],[Befolyt]]</f>
        <v>#VALUE!</v>
      </c>
      <c r="B3367" t="e">
        <f>Table1[[#This Row],[ÜK]]</f>
        <v>#VALUE!</v>
      </c>
      <c r="C3367" s="3" t="e">
        <f>Table1[[#This Row],[Szla]]</f>
        <v>#VALUE!</v>
      </c>
      <c r="D3367" s="6" t="e">
        <f>Table1[[#This Row],[Kelt_hó]]</f>
        <v>#VALUE!</v>
      </c>
      <c r="E3367" t="e">
        <f>Table1[[#This Row],[Vevő]]</f>
        <v>#VALUE!</v>
      </c>
      <c r="F3367" t="e">
        <f>Table1[[#This Row],[Termékkör]]</f>
        <v>#VALUE!</v>
      </c>
      <c r="G3367" s="4" t="e">
        <f>Table1[[#This Row],[SzumElad]]</f>
        <v>#VALUE!</v>
      </c>
      <c r="H3367" s="7" t="e">
        <f>Table1[[#This Row],[Jut_%]]</f>
        <v>#VALUE!</v>
      </c>
      <c r="I3367" s="4" t="e">
        <f>Table1[[#This Row],[Jut]]</f>
        <v>#VALUE!</v>
      </c>
      <c r="J3367" s="4" t="e">
        <f>Table1[[#This Row],[Column1]]</f>
        <v>#VALUE!</v>
      </c>
    </row>
    <row r="3368" spans="1:10" hidden="1" x14ac:dyDescent="0.3">
      <c r="A3368" s="2" t="e">
        <f>Table1[[#This Row],[Befolyt]]</f>
        <v>#VALUE!</v>
      </c>
      <c r="B3368" t="e">
        <f>Table1[[#This Row],[ÜK]]</f>
        <v>#VALUE!</v>
      </c>
      <c r="C3368" s="3" t="e">
        <f>Table1[[#This Row],[Szla]]</f>
        <v>#VALUE!</v>
      </c>
      <c r="D3368" s="6" t="e">
        <f>Table1[[#This Row],[Kelt_hó]]</f>
        <v>#VALUE!</v>
      </c>
      <c r="E3368" t="e">
        <f>Table1[[#This Row],[Vevő]]</f>
        <v>#VALUE!</v>
      </c>
      <c r="F3368" t="e">
        <f>Table1[[#This Row],[Termékkör]]</f>
        <v>#VALUE!</v>
      </c>
      <c r="G3368" s="4" t="e">
        <f>Table1[[#This Row],[SzumElad]]</f>
        <v>#VALUE!</v>
      </c>
      <c r="H3368" s="7" t="e">
        <f>Table1[[#This Row],[Jut_%]]</f>
        <v>#VALUE!</v>
      </c>
      <c r="I3368" s="4" t="e">
        <f>Table1[[#This Row],[Jut]]</f>
        <v>#VALUE!</v>
      </c>
      <c r="J3368" s="4" t="e">
        <f>Table1[[#This Row],[Column1]]</f>
        <v>#VALUE!</v>
      </c>
    </row>
    <row r="3369" spans="1:10" hidden="1" x14ac:dyDescent="0.3">
      <c r="A3369" s="2" t="e">
        <f>Table1[[#This Row],[Befolyt]]</f>
        <v>#VALUE!</v>
      </c>
      <c r="B3369" t="e">
        <f>Table1[[#This Row],[ÜK]]</f>
        <v>#VALUE!</v>
      </c>
      <c r="C3369" s="3" t="e">
        <f>Table1[[#This Row],[Szla]]</f>
        <v>#VALUE!</v>
      </c>
      <c r="D3369" s="6" t="e">
        <f>Table1[[#This Row],[Kelt_hó]]</f>
        <v>#VALUE!</v>
      </c>
      <c r="E3369" t="e">
        <f>Table1[[#This Row],[Vevő]]</f>
        <v>#VALUE!</v>
      </c>
      <c r="F3369" t="e">
        <f>Table1[[#This Row],[Termékkör]]</f>
        <v>#VALUE!</v>
      </c>
      <c r="G3369" s="4" t="e">
        <f>Table1[[#This Row],[SzumElad]]</f>
        <v>#VALUE!</v>
      </c>
      <c r="H3369" s="7" t="e">
        <f>Table1[[#This Row],[Jut_%]]</f>
        <v>#VALUE!</v>
      </c>
      <c r="I3369" s="4" t="e">
        <f>Table1[[#This Row],[Jut]]</f>
        <v>#VALUE!</v>
      </c>
      <c r="J3369" s="4" t="e">
        <f>Table1[[#This Row],[Column1]]</f>
        <v>#VALUE!</v>
      </c>
    </row>
    <row r="3370" spans="1:10" hidden="1" x14ac:dyDescent="0.3">
      <c r="A3370" s="2" t="e">
        <f>Table1[[#This Row],[Befolyt]]</f>
        <v>#VALUE!</v>
      </c>
      <c r="B3370" t="e">
        <f>Table1[[#This Row],[ÜK]]</f>
        <v>#VALUE!</v>
      </c>
      <c r="C3370" s="3" t="e">
        <f>Table1[[#This Row],[Szla]]</f>
        <v>#VALUE!</v>
      </c>
      <c r="D3370" s="6" t="e">
        <f>Table1[[#This Row],[Kelt_hó]]</f>
        <v>#VALUE!</v>
      </c>
      <c r="E3370" t="e">
        <f>Table1[[#This Row],[Vevő]]</f>
        <v>#VALUE!</v>
      </c>
      <c r="F3370" t="e">
        <f>Table1[[#This Row],[Termékkör]]</f>
        <v>#VALUE!</v>
      </c>
      <c r="G3370" s="4" t="e">
        <f>Table1[[#This Row],[SzumElad]]</f>
        <v>#VALUE!</v>
      </c>
      <c r="H3370" s="7" t="e">
        <f>Table1[[#This Row],[Jut_%]]</f>
        <v>#VALUE!</v>
      </c>
      <c r="I3370" s="4" t="e">
        <f>Table1[[#This Row],[Jut]]</f>
        <v>#VALUE!</v>
      </c>
      <c r="J3370" s="4" t="e">
        <f>Table1[[#This Row],[Column1]]</f>
        <v>#VALUE!</v>
      </c>
    </row>
    <row r="3371" spans="1:10" hidden="1" x14ac:dyDescent="0.3">
      <c r="A3371" s="2" t="e">
        <f>Table1[[#This Row],[Befolyt]]</f>
        <v>#VALUE!</v>
      </c>
      <c r="B3371" t="e">
        <f>Table1[[#This Row],[ÜK]]</f>
        <v>#VALUE!</v>
      </c>
      <c r="C3371" s="3" t="e">
        <f>Table1[[#This Row],[Szla]]</f>
        <v>#VALUE!</v>
      </c>
      <c r="D3371" s="6" t="e">
        <f>Table1[[#This Row],[Kelt_hó]]</f>
        <v>#VALUE!</v>
      </c>
      <c r="E3371" t="e">
        <f>Table1[[#This Row],[Vevő]]</f>
        <v>#VALUE!</v>
      </c>
      <c r="F3371" t="e">
        <f>Table1[[#This Row],[Termékkör]]</f>
        <v>#VALUE!</v>
      </c>
      <c r="G3371" s="4" t="e">
        <f>Table1[[#This Row],[SzumElad]]</f>
        <v>#VALUE!</v>
      </c>
      <c r="H3371" s="7" t="e">
        <f>Table1[[#This Row],[Jut_%]]</f>
        <v>#VALUE!</v>
      </c>
      <c r="I3371" s="4" t="e">
        <f>Table1[[#This Row],[Jut]]</f>
        <v>#VALUE!</v>
      </c>
      <c r="J3371" s="4" t="e">
        <f>Table1[[#This Row],[Column1]]</f>
        <v>#VALUE!</v>
      </c>
    </row>
    <row r="3372" spans="1:10" hidden="1" x14ac:dyDescent="0.3">
      <c r="A3372" s="2" t="e">
        <f>Table1[[#This Row],[Befolyt]]</f>
        <v>#VALUE!</v>
      </c>
      <c r="B3372" t="e">
        <f>Table1[[#This Row],[ÜK]]</f>
        <v>#VALUE!</v>
      </c>
      <c r="C3372" s="3" t="e">
        <f>Table1[[#This Row],[Szla]]</f>
        <v>#VALUE!</v>
      </c>
      <c r="D3372" s="6" t="e">
        <f>Table1[[#This Row],[Kelt_hó]]</f>
        <v>#VALUE!</v>
      </c>
      <c r="E3372" t="e">
        <f>Table1[[#This Row],[Vevő]]</f>
        <v>#VALUE!</v>
      </c>
      <c r="F3372" t="e">
        <f>Table1[[#This Row],[Termékkör]]</f>
        <v>#VALUE!</v>
      </c>
      <c r="G3372" s="4" t="e">
        <f>Table1[[#This Row],[SzumElad]]</f>
        <v>#VALUE!</v>
      </c>
      <c r="H3372" s="7" t="e">
        <f>Table1[[#This Row],[Jut_%]]</f>
        <v>#VALUE!</v>
      </c>
      <c r="I3372" s="4" t="e">
        <f>Table1[[#This Row],[Jut]]</f>
        <v>#VALUE!</v>
      </c>
      <c r="J3372" s="4" t="e">
        <f>Table1[[#This Row],[Column1]]</f>
        <v>#VALUE!</v>
      </c>
    </row>
    <row r="3373" spans="1:10" hidden="1" x14ac:dyDescent="0.3">
      <c r="A3373" s="2" t="e">
        <f>Table1[[#This Row],[Befolyt]]</f>
        <v>#VALUE!</v>
      </c>
      <c r="B3373" t="e">
        <f>Table1[[#This Row],[ÜK]]</f>
        <v>#VALUE!</v>
      </c>
      <c r="C3373" s="3" t="e">
        <f>Table1[[#This Row],[Szla]]</f>
        <v>#VALUE!</v>
      </c>
      <c r="D3373" s="6" t="e">
        <f>Table1[[#This Row],[Kelt_hó]]</f>
        <v>#VALUE!</v>
      </c>
      <c r="E3373" t="e">
        <f>Table1[[#This Row],[Vevő]]</f>
        <v>#VALUE!</v>
      </c>
      <c r="F3373" t="e">
        <f>Table1[[#This Row],[Termékkör]]</f>
        <v>#VALUE!</v>
      </c>
      <c r="G3373" s="4" t="e">
        <f>Table1[[#This Row],[SzumElad]]</f>
        <v>#VALUE!</v>
      </c>
      <c r="H3373" s="7" t="e">
        <f>Table1[[#This Row],[Jut_%]]</f>
        <v>#VALUE!</v>
      </c>
      <c r="I3373" s="4" t="e">
        <f>Table1[[#This Row],[Jut]]</f>
        <v>#VALUE!</v>
      </c>
      <c r="J3373" s="4" t="e">
        <f>Table1[[#This Row],[Column1]]</f>
        <v>#VALUE!</v>
      </c>
    </row>
    <row r="3374" spans="1:10" hidden="1" x14ac:dyDescent="0.3">
      <c r="A3374" s="2" t="e">
        <f>Table1[[#This Row],[Befolyt]]</f>
        <v>#VALUE!</v>
      </c>
      <c r="B3374" t="e">
        <f>Table1[[#This Row],[ÜK]]</f>
        <v>#VALUE!</v>
      </c>
      <c r="C3374" s="3" t="e">
        <f>Table1[[#This Row],[Szla]]</f>
        <v>#VALUE!</v>
      </c>
      <c r="D3374" s="6" t="e">
        <f>Table1[[#This Row],[Kelt_hó]]</f>
        <v>#VALUE!</v>
      </c>
      <c r="E3374" t="e">
        <f>Table1[[#This Row],[Vevő]]</f>
        <v>#VALUE!</v>
      </c>
      <c r="F3374" t="e">
        <f>Table1[[#This Row],[Termékkör]]</f>
        <v>#VALUE!</v>
      </c>
      <c r="G3374" s="4" t="e">
        <f>Table1[[#This Row],[SzumElad]]</f>
        <v>#VALUE!</v>
      </c>
      <c r="H3374" s="7" t="e">
        <f>Table1[[#This Row],[Jut_%]]</f>
        <v>#VALUE!</v>
      </c>
      <c r="I3374" s="4" t="e">
        <f>Table1[[#This Row],[Jut]]</f>
        <v>#VALUE!</v>
      </c>
      <c r="J3374" s="4" t="e">
        <f>Table1[[#This Row],[Column1]]</f>
        <v>#VALUE!</v>
      </c>
    </row>
    <row r="3375" spans="1:10" hidden="1" x14ac:dyDescent="0.3">
      <c r="A3375" s="2" t="e">
        <f>Table1[[#This Row],[Befolyt]]</f>
        <v>#VALUE!</v>
      </c>
      <c r="B3375" t="e">
        <f>Table1[[#This Row],[ÜK]]</f>
        <v>#VALUE!</v>
      </c>
      <c r="C3375" s="3" t="e">
        <f>Table1[[#This Row],[Szla]]</f>
        <v>#VALUE!</v>
      </c>
      <c r="D3375" s="6" t="e">
        <f>Table1[[#This Row],[Kelt_hó]]</f>
        <v>#VALUE!</v>
      </c>
      <c r="E3375" t="e">
        <f>Table1[[#This Row],[Vevő]]</f>
        <v>#VALUE!</v>
      </c>
      <c r="F3375" t="e">
        <f>Table1[[#This Row],[Termékkör]]</f>
        <v>#VALUE!</v>
      </c>
      <c r="G3375" s="4" t="e">
        <f>Table1[[#This Row],[SzumElad]]</f>
        <v>#VALUE!</v>
      </c>
      <c r="H3375" s="7" t="e">
        <f>Table1[[#This Row],[Jut_%]]</f>
        <v>#VALUE!</v>
      </c>
      <c r="I3375" s="4" t="e">
        <f>Table1[[#This Row],[Jut]]</f>
        <v>#VALUE!</v>
      </c>
      <c r="J3375" s="4" t="e">
        <f>Table1[[#This Row],[Column1]]</f>
        <v>#VALUE!</v>
      </c>
    </row>
    <row r="3376" spans="1:10" hidden="1" x14ac:dyDescent="0.3">
      <c r="A3376" s="2" t="e">
        <f>Table1[[#This Row],[Befolyt]]</f>
        <v>#VALUE!</v>
      </c>
      <c r="B3376" t="e">
        <f>Table1[[#This Row],[ÜK]]</f>
        <v>#VALUE!</v>
      </c>
      <c r="C3376" s="3" t="e">
        <f>Table1[[#This Row],[Szla]]</f>
        <v>#VALUE!</v>
      </c>
      <c r="D3376" s="6" t="e">
        <f>Table1[[#This Row],[Kelt_hó]]</f>
        <v>#VALUE!</v>
      </c>
      <c r="E3376" t="e">
        <f>Table1[[#This Row],[Vevő]]</f>
        <v>#VALUE!</v>
      </c>
      <c r="F3376" t="e">
        <f>Table1[[#This Row],[Termékkör]]</f>
        <v>#VALUE!</v>
      </c>
      <c r="G3376" s="4" t="e">
        <f>Table1[[#This Row],[SzumElad]]</f>
        <v>#VALUE!</v>
      </c>
      <c r="H3376" s="7" t="e">
        <f>Table1[[#This Row],[Jut_%]]</f>
        <v>#VALUE!</v>
      </c>
      <c r="I3376" s="4" t="e">
        <f>Table1[[#This Row],[Jut]]</f>
        <v>#VALUE!</v>
      </c>
      <c r="J3376" s="4" t="e">
        <f>Table1[[#This Row],[Column1]]</f>
        <v>#VALUE!</v>
      </c>
    </row>
    <row r="3377" spans="1:10" hidden="1" x14ac:dyDescent="0.3">
      <c r="A3377" s="2" t="e">
        <f>Table1[[#This Row],[Befolyt]]</f>
        <v>#VALUE!</v>
      </c>
      <c r="B3377" t="e">
        <f>Table1[[#This Row],[ÜK]]</f>
        <v>#VALUE!</v>
      </c>
      <c r="C3377" s="3" t="e">
        <f>Table1[[#This Row],[Szla]]</f>
        <v>#VALUE!</v>
      </c>
      <c r="D3377" s="6" t="e">
        <f>Table1[[#This Row],[Kelt_hó]]</f>
        <v>#VALUE!</v>
      </c>
      <c r="E3377" t="e">
        <f>Table1[[#This Row],[Vevő]]</f>
        <v>#VALUE!</v>
      </c>
      <c r="F3377" t="e">
        <f>Table1[[#This Row],[Termékkör]]</f>
        <v>#VALUE!</v>
      </c>
      <c r="G3377" s="4" t="e">
        <f>Table1[[#This Row],[SzumElad]]</f>
        <v>#VALUE!</v>
      </c>
      <c r="H3377" s="7" t="e">
        <f>Table1[[#This Row],[Jut_%]]</f>
        <v>#VALUE!</v>
      </c>
      <c r="I3377" s="4" t="e">
        <f>Table1[[#This Row],[Jut]]</f>
        <v>#VALUE!</v>
      </c>
      <c r="J3377" s="4" t="e">
        <f>Table1[[#This Row],[Column1]]</f>
        <v>#VALUE!</v>
      </c>
    </row>
    <row r="3378" spans="1:10" hidden="1" x14ac:dyDescent="0.3">
      <c r="A3378" s="2" t="e">
        <f>Table1[[#This Row],[Befolyt]]</f>
        <v>#VALUE!</v>
      </c>
      <c r="B3378" t="e">
        <f>Table1[[#This Row],[ÜK]]</f>
        <v>#VALUE!</v>
      </c>
      <c r="C3378" s="3" t="e">
        <f>Table1[[#This Row],[Szla]]</f>
        <v>#VALUE!</v>
      </c>
      <c r="D3378" s="6" t="e">
        <f>Table1[[#This Row],[Kelt_hó]]</f>
        <v>#VALUE!</v>
      </c>
      <c r="E3378" t="e">
        <f>Table1[[#This Row],[Vevő]]</f>
        <v>#VALUE!</v>
      </c>
      <c r="F3378" t="e">
        <f>Table1[[#This Row],[Termékkör]]</f>
        <v>#VALUE!</v>
      </c>
      <c r="G3378" s="4" t="e">
        <f>Table1[[#This Row],[SzumElad]]</f>
        <v>#VALUE!</v>
      </c>
      <c r="H3378" s="7" t="e">
        <f>Table1[[#This Row],[Jut_%]]</f>
        <v>#VALUE!</v>
      </c>
      <c r="I3378" s="4" t="e">
        <f>Table1[[#This Row],[Jut]]</f>
        <v>#VALUE!</v>
      </c>
      <c r="J3378" s="4" t="e">
        <f>Table1[[#This Row],[Column1]]</f>
        <v>#VALUE!</v>
      </c>
    </row>
    <row r="3379" spans="1:10" hidden="1" x14ac:dyDescent="0.3">
      <c r="A3379" s="2" t="e">
        <f>Table1[[#This Row],[Befolyt]]</f>
        <v>#VALUE!</v>
      </c>
      <c r="B3379" t="e">
        <f>Table1[[#This Row],[ÜK]]</f>
        <v>#VALUE!</v>
      </c>
      <c r="C3379" s="3" t="e">
        <f>Table1[[#This Row],[Szla]]</f>
        <v>#VALUE!</v>
      </c>
      <c r="D3379" s="6" t="e">
        <f>Table1[[#This Row],[Kelt_hó]]</f>
        <v>#VALUE!</v>
      </c>
      <c r="E3379" t="e">
        <f>Table1[[#This Row],[Vevő]]</f>
        <v>#VALUE!</v>
      </c>
      <c r="F3379" t="e">
        <f>Table1[[#This Row],[Termékkör]]</f>
        <v>#VALUE!</v>
      </c>
      <c r="G3379" s="4" t="e">
        <f>Table1[[#This Row],[SzumElad]]</f>
        <v>#VALUE!</v>
      </c>
      <c r="H3379" s="7" t="e">
        <f>Table1[[#This Row],[Jut_%]]</f>
        <v>#VALUE!</v>
      </c>
      <c r="I3379" s="4" t="e">
        <f>Table1[[#This Row],[Jut]]</f>
        <v>#VALUE!</v>
      </c>
      <c r="J3379" s="4" t="e">
        <f>Table1[[#This Row],[Column1]]</f>
        <v>#VALUE!</v>
      </c>
    </row>
    <row r="3380" spans="1:10" hidden="1" x14ac:dyDescent="0.3">
      <c r="A3380" s="2" t="e">
        <f>Table1[[#This Row],[Befolyt]]</f>
        <v>#VALUE!</v>
      </c>
      <c r="B3380" t="e">
        <f>Table1[[#This Row],[ÜK]]</f>
        <v>#VALUE!</v>
      </c>
      <c r="C3380" s="3" t="e">
        <f>Table1[[#This Row],[Szla]]</f>
        <v>#VALUE!</v>
      </c>
      <c r="D3380" s="6" t="e">
        <f>Table1[[#This Row],[Kelt_hó]]</f>
        <v>#VALUE!</v>
      </c>
      <c r="E3380" t="e">
        <f>Table1[[#This Row],[Vevő]]</f>
        <v>#VALUE!</v>
      </c>
      <c r="F3380" t="e">
        <f>Table1[[#This Row],[Termékkör]]</f>
        <v>#VALUE!</v>
      </c>
      <c r="G3380" s="4" t="e">
        <f>Table1[[#This Row],[SzumElad]]</f>
        <v>#VALUE!</v>
      </c>
      <c r="H3380" s="7" t="e">
        <f>Table1[[#This Row],[Jut_%]]</f>
        <v>#VALUE!</v>
      </c>
      <c r="I3380" s="4" t="e">
        <f>Table1[[#This Row],[Jut]]</f>
        <v>#VALUE!</v>
      </c>
      <c r="J3380" s="4" t="e">
        <f>Table1[[#This Row],[Column1]]</f>
        <v>#VALUE!</v>
      </c>
    </row>
    <row r="3381" spans="1:10" hidden="1" x14ac:dyDescent="0.3">
      <c r="A3381" s="2" t="e">
        <f>Table1[[#This Row],[Befolyt]]</f>
        <v>#VALUE!</v>
      </c>
      <c r="B3381" t="e">
        <f>Table1[[#This Row],[ÜK]]</f>
        <v>#VALUE!</v>
      </c>
      <c r="C3381" s="3" t="e">
        <f>Table1[[#This Row],[Szla]]</f>
        <v>#VALUE!</v>
      </c>
      <c r="D3381" s="6" t="e">
        <f>Table1[[#This Row],[Kelt_hó]]</f>
        <v>#VALUE!</v>
      </c>
      <c r="E3381" t="e">
        <f>Table1[[#This Row],[Vevő]]</f>
        <v>#VALUE!</v>
      </c>
      <c r="F3381" t="e">
        <f>Table1[[#This Row],[Termékkör]]</f>
        <v>#VALUE!</v>
      </c>
      <c r="G3381" s="4" t="e">
        <f>Table1[[#This Row],[SzumElad]]</f>
        <v>#VALUE!</v>
      </c>
      <c r="H3381" s="7" t="e">
        <f>Table1[[#This Row],[Jut_%]]</f>
        <v>#VALUE!</v>
      </c>
      <c r="I3381" s="4" t="e">
        <f>Table1[[#This Row],[Jut]]</f>
        <v>#VALUE!</v>
      </c>
      <c r="J3381" s="4" t="e">
        <f>Table1[[#This Row],[Column1]]</f>
        <v>#VALUE!</v>
      </c>
    </row>
    <row r="3382" spans="1:10" hidden="1" x14ac:dyDescent="0.3">
      <c r="A3382" s="2" t="e">
        <f>Table1[[#This Row],[Befolyt]]</f>
        <v>#VALUE!</v>
      </c>
      <c r="B3382" t="e">
        <f>Table1[[#This Row],[ÜK]]</f>
        <v>#VALUE!</v>
      </c>
      <c r="C3382" s="3" t="e">
        <f>Table1[[#This Row],[Szla]]</f>
        <v>#VALUE!</v>
      </c>
      <c r="D3382" s="6" t="e">
        <f>Table1[[#This Row],[Kelt_hó]]</f>
        <v>#VALUE!</v>
      </c>
      <c r="E3382" t="e">
        <f>Table1[[#This Row],[Vevő]]</f>
        <v>#VALUE!</v>
      </c>
      <c r="F3382" t="e">
        <f>Table1[[#This Row],[Termékkör]]</f>
        <v>#VALUE!</v>
      </c>
      <c r="G3382" s="4" t="e">
        <f>Table1[[#This Row],[SzumElad]]</f>
        <v>#VALUE!</v>
      </c>
      <c r="H3382" s="7" t="e">
        <f>Table1[[#This Row],[Jut_%]]</f>
        <v>#VALUE!</v>
      </c>
      <c r="I3382" s="4" t="e">
        <f>Table1[[#This Row],[Jut]]</f>
        <v>#VALUE!</v>
      </c>
      <c r="J3382" s="4" t="e">
        <f>Table1[[#This Row],[Column1]]</f>
        <v>#VALUE!</v>
      </c>
    </row>
    <row r="3383" spans="1:10" hidden="1" x14ac:dyDescent="0.3">
      <c r="A3383" s="2" t="e">
        <f>Table1[[#This Row],[Befolyt]]</f>
        <v>#VALUE!</v>
      </c>
      <c r="B3383" t="e">
        <f>Table1[[#This Row],[ÜK]]</f>
        <v>#VALUE!</v>
      </c>
      <c r="C3383" s="3" t="e">
        <f>Table1[[#This Row],[Szla]]</f>
        <v>#VALUE!</v>
      </c>
      <c r="D3383" s="6" t="e">
        <f>Table1[[#This Row],[Kelt_hó]]</f>
        <v>#VALUE!</v>
      </c>
      <c r="E3383" t="e">
        <f>Table1[[#This Row],[Vevő]]</f>
        <v>#VALUE!</v>
      </c>
      <c r="F3383" t="e">
        <f>Table1[[#This Row],[Termékkör]]</f>
        <v>#VALUE!</v>
      </c>
      <c r="G3383" s="4" t="e">
        <f>Table1[[#This Row],[SzumElad]]</f>
        <v>#VALUE!</v>
      </c>
      <c r="H3383" s="7" t="e">
        <f>Table1[[#This Row],[Jut_%]]</f>
        <v>#VALUE!</v>
      </c>
      <c r="I3383" s="4" t="e">
        <f>Table1[[#This Row],[Jut]]</f>
        <v>#VALUE!</v>
      </c>
      <c r="J3383" s="4" t="e">
        <f>Table1[[#This Row],[Column1]]</f>
        <v>#VALUE!</v>
      </c>
    </row>
    <row r="3384" spans="1:10" hidden="1" x14ac:dyDescent="0.3">
      <c r="A3384" s="2" t="e">
        <f>Table1[[#This Row],[Befolyt]]</f>
        <v>#VALUE!</v>
      </c>
      <c r="B3384" t="e">
        <f>Table1[[#This Row],[ÜK]]</f>
        <v>#VALUE!</v>
      </c>
      <c r="C3384" s="3" t="e">
        <f>Table1[[#This Row],[Szla]]</f>
        <v>#VALUE!</v>
      </c>
      <c r="D3384" s="6" t="e">
        <f>Table1[[#This Row],[Kelt_hó]]</f>
        <v>#VALUE!</v>
      </c>
      <c r="E3384" t="e">
        <f>Table1[[#This Row],[Vevő]]</f>
        <v>#VALUE!</v>
      </c>
      <c r="F3384" t="e">
        <f>Table1[[#This Row],[Termékkör]]</f>
        <v>#VALUE!</v>
      </c>
      <c r="G3384" s="4" t="e">
        <f>Table1[[#This Row],[SzumElad]]</f>
        <v>#VALUE!</v>
      </c>
      <c r="H3384" s="7" t="e">
        <f>Table1[[#This Row],[Jut_%]]</f>
        <v>#VALUE!</v>
      </c>
      <c r="I3384" s="4" t="e">
        <f>Table1[[#This Row],[Jut]]</f>
        <v>#VALUE!</v>
      </c>
      <c r="J3384" s="4" t="e">
        <f>Table1[[#This Row],[Column1]]</f>
        <v>#VALUE!</v>
      </c>
    </row>
    <row r="3385" spans="1:10" hidden="1" x14ac:dyDescent="0.3">
      <c r="A3385" s="2" t="e">
        <f>Table1[[#This Row],[Befolyt]]</f>
        <v>#VALUE!</v>
      </c>
      <c r="B3385" t="e">
        <f>Table1[[#This Row],[ÜK]]</f>
        <v>#VALUE!</v>
      </c>
      <c r="C3385" s="3" t="e">
        <f>Table1[[#This Row],[Szla]]</f>
        <v>#VALUE!</v>
      </c>
      <c r="D3385" s="6" t="e">
        <f>Table1[[#This Row],[Kelt_hó]]</f>
        <v>#VALUE!</v>
      </c>
      <c r="E3385" t="e">
        <f>Table1[[#This Row],[Vevő]]</f>
        <v>#VALUE!</v>
      </c>
      <c r="F3385" t="e">
        <f>Table1[[#This Row],[Termékkör]]</f>
        <v>#VALUE!</v>
      </c>
      <c r="G3385" s="4" t="e">
        <f>Table1[[#This Row],[SzumElad]]</f>
        <v>#VALUE!</v>
      </c>
      <c r="H3385" s="7" t="e">
        <f>Table1[[#This Row],[Jut_%]]</f>
        <v>#VALUE!</v>
      </c>
      <c r="I3385" s="4" t="e">
        <f>Table1[[#This Row],[Jut]]</f>
        <v>#VALUE!</v>
      </c>
      <c r="J3385" s="4" t="e">
        <f>Table1[[#This Row],[Column1]]</f>
        <v>#VALUE!</v>
      </c>
    </row>
    <row r="3386" spans="1:10" hidden="1" x14ac:dyDescent="0.3">
      <c r="A3386" s="2" t="e">
        <f>Table1[[#This Row],[Befolyt]]</f>
        <v>#VALUE!</v>
      </c>
      <c r="B3386" t="e">
        <f>Table1[[#This Row],[ÜK]]</f>
        <v>#VALUE!</v>
      </c>
      <c r="C3386" s="3" t="e">
        <f>Table1[[#This Row],[Szla]]</f>
        <v>#VALUE!</v>
      </c>
      <c r="D3386" s="6" t="e">
        <f>Table1[[#This Row],[Kelt_hó]]</f>
        <v>#VALUE!</v>
      </c>
      <c r="E3386" t="e">
        <f>Table1[[#This Row],[Vevő]]</f>
        <v>#VALUE!</v>
      </c>
      <c r="F3386" t="e">
        <f>Table1[[#This Row],[Termékkör]]</f>
        <v>#VALUE!</v>
      </c>
      <c r="G3386" s="4" t="e">
        <f>Table1[[#This Row],[SzumElad]]</f>
        <v>#VALUE!</v>
      </c>
      <c r="H3386" s="7" t="e">
        <f>Table1[[#This Row],[Jut_%]]</f>
        <v>#VALUE!</v>
      </c>
      <c r="I3386" s="4" t="e">
        <f>Table1[[#This Row],[Jut]]</f>
        <v>#VALUE!</v>
      </c>
      <c r="J3386" s="4" t="e">
        <f>Table1[[#This Row],[Column1]]</f>
        <v>#VALUE!</v>
      </c>
    </row>
    <row r="3387" spans="1:10" hidden="1" x14ac:dyDescent="0.3">
      <c r="A3387" s="2" t="e">
        <f>Table1[[#This Row],[Befolyt]]</f>
        <v>#VALUE!</v>
      </c>
      <c r="B3387" t="e">
        <f>Table1[[#This Row],[ÜK]]</f>
        <v>#VALUE!</v>
      </c>
      <c r="C3387" s="3" t="e">
        <f>Table1[[#This Row],[Szla]]</f>
        <v>#VALUE!</v>
      </c>
      <c r="D3387" s="6" t="e">
        <f>Table1[[#This Row],[Kelt_hó]]</f>
        <v>#VALUE!</v>
      </c>
      <c r="E3387" t="e">
        <f>Table1[[#This Row],[Vevő]]</f>
        <v>#VALUE!</v>
      </c>
      <c r="F3387" t="e">
        <f>Table1[[#This Row],[Termékkör]]</f>
        <v>#VALUE!</v>
      </c>
      <c r="G3387" s="4" t="e">
        <f>Table1[[#This Row],[SzumElad]]</f>
        <v>#VALUE!</v>
      </c>
      <c r="H3387" s="7" t="e">
        <f>Table1[[#This Row],[Jut_%]]</f>
        <v>#VALUE!</v>
      </c>
      <c r="I3387" s="4" t="e">
        <f>Table1[[#This Row],[Jut]]</f>
        <v>#VALUE!</v>
      </c>
      <c r="J3387" s="4" t="e">
        <f>Table1[[#This Row],[Column1]]</f>
        <v>#VALUE!</v>
      </c>
    </row>
    <row r="3388" spans="1:10" hidden="1" x14ac:dyDescent="0.3">
      <c r="A3388" s="2" t="e">
        <f>Table1[[#This Row],[Befolyt]]</f>
        <v>#VALUE!</v>
      </c>
      <c r="B3388" t="e">
        <f>Table1[[#This Row],[ÜK]]</f>
        <v>#VALUE!</v>
      </c>
      <c r="C3388" s="3" t="e">
        <f>Table1[[#This Row],[Szla]]</f>
        <v>#VALUE!</v>
      </c>
      <c r="D3388" s="6" t="e">
        <f>Table1[[#This Row],[Kelt_hó]]</f>
        <v>#VALUE!</v>
      </c>
      <c r="E3388" t="e">
        <f>Table1[[#This Row],[Vevő]]</f>
        <v>#VALUE!</v>
      </c>
      <c r="F3388" t="e">
        <f>Table1[[#This Row],[Termékkör]]</f>
        <v>#VALUE!</v>
      </c>
      <c r="G3388" s="4" t="e">
        <f>Table1[[#This Row],[SzumElad]]</f>
        <v>#VALUE!</v>
      </c>
      <c r="H3388" s="7" t="e">
        <f>Table1[[#This Row],[Jut_%]]</f>
        <v>#VALUE!</v>
      </c>
      <c r="I3388" s="4" t="e">
        <f>Table1[[#This Row],[Jut]]</f>
        <v>#VALUE!</v>
      </c>
      <c r="J3388" s="4" t="e">
        <f>Table1[[#This Row],[Column1]]</f>
        <v>#VALUE!</v>
      </c>
    </row>
    <row r="3389" spans="1:10" hidden="1" x14ac:dyDescent="0.3">
      <c r="A3389" s="2" t="e">
        <f>Table1[[#This Row],[Befolyt]]</f>
        <v>#VALUE!</v>
      </c>
      <c r="B3389" t="e">
        <f>Table1[[#This Row],[ÜK]]</f>
        <v>#VALUE!</v>
      </c>
      <c r="C3389" s="3" t="e">
        <f>Table1[[#This Row],[Szla]]</f>
        <v>#VALUE!</v>
      </c>
      <c r="D3389" s="6" t="e">
        <f>Table1[[#This Row],[Kelt_hó]]</f>
        <v>#VALUE!</v>
      </c>
      <c r="E3389" t="e">
        <f>Table1[[#This Row],[Vevő]]</f>
        <v>#VALUE!</v>
      </c>
      <c r="F3389" t="e">
        <f>Table1[[#This Row],[Termékkör]]</f>
        <v>#VALUE!</v>
      </c>
      <c r="G3389" s="4" t="e">
        <f>Table1[[#This Row],[SzumElad]]</f>
        <v>#VALUE!</v>
      </c>
      <c r="H3389" s="7" t="e">
        <f>Table1[[#This Row],[Jut_%]]</f>
        <v>#VALUE!</v>
      </c>
      <c r="I3389" s="4" t="e">
        <f>Table1[[#This Row],[Jut]]</f>
        <v>#VALUE!</v>
      </c>
      <c r="J3389" s="4" t="e">
        <f>Table1[[#This Row],[Column1]]</f>
        <v>#VALUE!</v>
      </c>
    </row>
    <row r="3390" spans="1:10" hidden="1" x14ac:dyDescent="0.3">
      <c r="A3390" s="2" t="e">
        <f>Table1[[#This Row],[Befolyt]]</f>
        <v>#VALUE!</v>
      </c>
      <c r="B3390" t="e">
        <f>Table1[[#This Row],[ÜK]]</f>
        <v>#VALUE!</v>
      </c>
      <c r="C3390" s="3" t="e">
        <f>Table1[[#This Row],[Szla]]</f>
        <v>#VALUE!</v>
      </c>
      <c r="D3390" s="6" t="e">
        <f>Table1[[#This Row],[Kelt_hó]]</f>
        <v>#VALUE!</v>
      </c>
      <c r="E3390" t="e">
        <f>Table1[[#This Row],[Vevő]]</f>
        <v>#VALUE!</v>
      </c>
      <c r="F3390" t="e">
        <f>Table1[[#This Row],[Termékkör]]</f>
        <v>#VALUE!</v>
      </c>
      <c r="G3390" s="4" t="e">
        <f>Table1[[#This Row],[SzumElad]]</f>
        <v>#VALUE!</v>
      </c>
      <c r="H3390" s="7" t="e">
        <f>Table1[[#This Row],[Jut_%]]</f>
        <v>#VALUE!</v>
      </c>
      <c r="I3390" s="4" t="e">
        <f>Table1[[#This Row],[Jut]]</f>
        <v>#VALUE!</v>
      </c>
      <c r="J3390" s="4" t="e">
        <f>Table1[[#This Row],[Column1]]</f>
        <v>#VALUE!</v>
      </c>
    </row>
    <row r="3391" spans="1:10" hidden="1" x14ac:dyDescent="0.3">
      <c r="A3391" s="2" t="e">
        <f>Table1[[#This Row],[Befolyt]]</f>
        <v>#VALUE!</v>
      </c>
      <c r="B3391" t="e">
        <f>Table1[[#This Row],[ÜK]]</f>
        <v>#VALUE!</v>
      </c>
      <c r="C3391" s="3" t="e">
        <f>Table1[[#This Row],[Szla]]</f>
        <v>#VALUE!</v>
      </c>
      <c r="D3391" s="6" t="e">
        <f>Table1[[#This Row],[Kelt_hó]]</f>
        <v>#VALUE!</v>
      </c>
      <c r="E3391" t="e">
        <f>Table1[[#This Row],[Vevő]]</f>
        <v>#VALUE!</v>
      </c>
      <c r="F3391" t="e">
        <f>Table1[[#This Row],[Termékkör]]</f>
        <v>#VALUE!</v>
      </c>
      <c r="G3391" s="4" t="e">
        <f>Table1[[#This Row],[SzumElad]]</f>
        <v>#VALUE!</v>
      </c>
      <c r="H3391" s="7" t="e">
        <f>Table1[[#This Row],[Jut_%]]</f>
        <v>#VALUE!</v>
      </c>
      <c r="I3391" s="4" t="e">
        <f>Table1[[#This Row],[Jut]]</f>
        <v>#VALUE!</v>
      </c>
      <c r="J3391" s="4" t="e">
        <f>Table1[[#This Row],[Column1]]</f>
        <v>#VALUE!</v>
      </c>
    </row>
    <row r="3392" spans="1:10" hidden="1" x14ac:dyDescent="0.3">
      <c r="A3392" s="2" t="e">
        <f>Table1[[#This Row],[Befolyt]]</f>
        <v>#VALUE!</v>
      </c>
      <c r="B3392" t="e">
        <f>Table1[[#This Row],[ÜK]]</f>
        <v>#VALUE!</v>
      </c>
      <c r="C3392" s="3" t="e">
        <f>Table1[[#This Row],[Szla]]</f>
        <v>#VALUE!</v>
      </c>
      <c r="D3392" s="6" t="e">
        <f>Table1[[#This Row],[Kelt_hó]]</f>
        <v>#VALUE!</v>
      </c>
      <c r="E3392" t="e">
        <f>Table1[[#This Row],[Vevő]]</f>
        <v>#VALUE!</v>
      </c>
      <c r="F3392" t="e">
        <f>Table1[[#This Row],[Termékkör]]</f>
        <v>#VALUE!</v>
      </c>
      <c r="G3392" s="4" t="e">
        <f>Table1[[#This Row],[SzumElad]]</f>
        <v>#VALUE!</v>
      </c>
      <c r="H3392" s="7" t="e">
        <f>Table1[[#This Row],[Jut_%]]</f>
        <v>#VALUE!</v>
      </c>
      <c r="I3392" s="4" t="e">
        <f>Table1[[#This Row],[Jut]]</f>
        <v>#VALUE!</v>
      </c>
      <c r="J3392" s="4" t="e">
        <f>Table1[[#This Row],[Column1]]</f>
        <v>#VALUE!</v>
      </c>
    </row>
    <row r="3393" spans="1:10" hidden="1" x14ac:dyDescent="0.3">
      <c r="A3393" s="2" t="e">
        <f>Table1[[#This Row],[Befolyt]]</f>
        <v>#VALUE!</v>
      </c>
      <c r="B3393" t="e">
        <f>Table1[[#This Row],[ÜK]]</f>
        <v>#VALUE!</v>
      </c>
      <c r="C3393" s="3" t="e">
        <f>Table1[[#This Row],[Szla]]</f>
        <v>#VALUE!</v>
      </c>
      <c r="D3393" s="6" t="e">
        <f>Table1[[#This Row],[Kelt_hó]]</f>
        <v>#VALUE!</v>
      </c>
      <c r="E3393" t="e">
        <f>Table1[[#This Row],[Vevő]]</f>
        <v>#VALUE!</v>
      </c>
      <c r="F3393" t="e">
        <f>Table1[[#This Row],[Termékkör]]</f>
        <v>#VALUE!</v>
      </c>
      <c r="G3393" s="4" t="e">
        <f>Table1[[#This Row],[SzumElad]]</f>
        <v>#VALUE!</v>
      </c>
      <c r="H3393" s="7" t="e">
        <f>Table1[[#This Row],[Jut_%]]</f>
        <v>#VALUE!</v>
      </c>
      <c r="I3393" s="4" t="e">
        <f>Table1[[#This Row],[Jut]]</f>
        <v>#VALUE!</v>
      </c>
      <c r="J3393" s="4" t="e">
        <f>Table1[[#This Row],[Column1]]</f>
        <v>#VALUE!</v>
      </c>
    </row>
    <row r="3394" spans="1:10" hidden="1" x14ac:dyDescent="0.3">
      <c r="A3394" s="2" t="e">
        <f>Table1[[#This Row],[Befolyt]]</f>
        <v>#VALUE!</v>
      </c>
      <c r="B3394" t="e">
        <f>Table1[[#This Row],[ÜK]]</f>
        <v>#VALUE!</v>
      </c>
      <c r="C3394" s="3" t="e">
        <f>Table1[[#This Row],[Szla]]</f>
        <v>#VALUE!</v>
      </c>
      <c r="D3394" s="6" t="e">
        <f>Table1[[#This Row],[Kelt_hó]]</f>
        <v>#VALUE!</v>
      </c>
      <c r="E3394" t="e">
        <f>Table1[[#This Row],[Vevő]]</f>
        <v>#VALUE!</v>
      </c>
      <c r="F3394" t="e">
        <f>Table1[[#This Row],[Termékkör]]</f>
        <v>#VALUE!</v>
      </c>
      <c r="G3394" s="4" t="e">
        <f>Table1[[#This Row],[SzumElad]]</f>
        <v>#VALUE!</v>
      </c>
      <c r="H3394" s="7" t="e">
        <f>Table1[[#This Row],[Jut_%]]</f>
        <v>#VALUE!</v>
      </c>
      <c r="I3394" s="4" t="e">
        <f>Table1[[#This Row],[Jut]]</f>
        <v>#VALUE!</v>
      </c>
      <c r="J3394" s="4" t="e">
        <f>Table1[[#This Row],[Column1]]</f>
        <v>#VALUE!</v>
      </c>
    </row>
    <row r="3395" spans="1:10" hidden="1" x14ac:dyDescent="0.3">
      <c r="A3395" s="2" t="e">
        <f>Table1[[#This Row],[Befolyt]]</f>
        <v>#VALUE!</v>
      </c>
      <c r="B3395" t="e">
        <f>Table1[[#This Row],[ÜK]]</f>
        <v>#VALUE!</v>
      </c>
      <c r="C3395" s="3" t="e">
        <f>Table1[[#This Row],[Szla]]</f>
        <v>#VALUE!</v>
      </c>
      <c r="D3395" s="6" t="e">
        <f>Table1[[#This Row],[Kelt_hó]]</f>
        <v>#VALUE!</v>
      </c>
      <c r="E3395" t="e">
        <f>Table1[[#This Row],[Vevő]]</f>
        <v>#VALUE!</v>
      </c>
      <c r="F3395" t="e">
        <f>Table1[[#This Row],[Termékkör]]</f>
        <v>#VALUE!</v>
      </c>
      <c r="G3395" s="4" t="e">
        <f>Table1[[#This Row],[SzumElad]]</f>
        <v>#VALUE!</v>
      </c>
      <c r="H3395" s="7" t="e">
        <f>Table1[[#This Row],[Jut_%]]</f>
        <v>#VALUE!</v>
      </c>
      <c r="I3395" s="4" t="e">
        <f>Table1[[#This Row],[Jut]]</f>
        <v>#VALUE!</v>
      </c>
      <c r="J3395" s="4" t="e">
        <f>Table1[[#This Row],[Column1]]</f>
        <v>#VALUE!</v>
      </c>
    </row>
    <row r="3396" spans="1:10" hidden="1" x14ac:dyDescent="0.3">
      <c r="A3396" s="2" t="e">
        <f>Table1[[#This Row],[Befolyt]]</f>
        <v>#VALUE!</v>
      </c>
      <c r="B3396" t="e">
        <f>Table1[[#This Row],[ÜK]]</f>
        <v>#VALUE!</v>
      </c>
      <c r="C3396" s="3" t="e">
        <f>Table1[[#This Row],[Szla]]</f>
        <v>#VALUE!</v>
      </c>
      <c r="D3396" s="6" t="e">
        <f>Table1[[#This Row],[Kelt_hó]]</f>
        <v>#VALUE!</v>
      </c>
      <c r="E3396" t="e">
        <f>Table1[[#This Row],[Vevő]]</f>
        <v>#VALUE!</v>
      </c>
      <c r="F3396" t="e">
        <f>Table1[[#This Row],[Termékkör]]</f>
        <v>#VALUE!</v>
      </c>
      <c r="G3396" s="4" t="e">
        <f>Table1[[#This Row],[SzumElad]]</f>
        <v>#VALUE!</v>
      </c>
      <c r="H3396" s="7" t="e">
        <f>Table1[[#This Row],[Jut_%]]</f>
        <v>#VALUE!</v>
      </c>
      <c r="I3396" s="4" t="e">
        <f>Table1[[#This Row],[Jut]]</f>
        <v>#VALUE!</v>
      </c>
      <c r="J3396" s="4" t="e">
        <f>Table1[[#This Row],[Column1]]</f>
        <v>#VALUE!</v>
      </c>
    </row>
    <row r="3397" spans="1:10" hidden="1" x14ac:dyDescent="0.3">
      <c r="A3397" s="2" t="e">
        <f>Table1[[#This Row],[Befolyt]]</f>
        <v>#VALUE!</v>
      </c>
      <c r="B3397" t="e">
        <f>Table1[[#This Row],[ÜK]]</f>
        <v>#VALUE!</v>
      </c>
      <c r="C3397" s="3" t="e">
        <f>Table1[[#This Row],[Szla]]</f>
        <v>#VALUE!</v>
      </c>
      <c r="D3397" s="6" t="e">
        <f>Table1[[#This Row],[Kelt_hó]]</f>
        <v>#VALUE!</v>
      </c>
      <c r="E3397" t="e">
        <f>Table1[[#This Row],[Vevő]]</f>
        <v>#VALUE!</v>
      </c>
      <c r="F3397" t="e">
        <f>Table1[[#This Row],[Termékkör]]</f>
        <v>#VALUE!</v>
      </c>
      <c r="G3397" s="4" t="e">
        <f>Table1[[#This Row],[SzumElad]]</f>
        <v>#VALUE!</v>
      </c>
      <c r="H3397" s="7" t="e">
        <f>Table1[[#This Row],[Jut_%]]</f>
        <v>#VALUE!</v>
      </c>
      <c r="I3397" s="4" t="e">
        <f>Table1[[#This Row],[Jut]]</f>
        <v>#VALUE!</v>
      </c>
      <c r="J3397" s="4" t="e">
        <f>Table1[[#This Row],[Column1]]</f>
        <v>#VALUE!</v>
      </c>
    </row>
    <row r="3398" spans="1:10" hidden="1" x14ac:dyDescent="0.3">
      <c r="A3398" s="2" t="e">
        <f>Table1[[#This Row],[Befolyt]]</f>
        <v>#VALUE!</v>
      </c>
      <c r="B3398" t="e">
        <f>Table1[[#This Row],[ÜK]]</f>
        <v>#VALUE!</v>
      </c>
      <c r="C3398" s="3" t="e">
        <f>Table1[[#This Row],[Szla]]</f>
        <v>#VALUE!</v>
      </c>
      <c r="D3398" s="6" t="e">
        <f>Table1[[#This Row],[Kelt_hó]]</f>
        <v>#VALUE!</v>
      </c>
      <c r="E3398" t="e">
        <f>Table1[[#This Row],[Vevő]]</f>
        <v>#VALUE!</v>
      </c>
      <c r="F3398" t="e">
        <f>Table1[[#This Row],[Termékkör]]</f>
        <v>#VALUE!</v>
      </c>
      <c r="G3398" s="4" t="e">
        <f>Table1[[#This Row],[SzumElad]]</f>
        <v>#VALUE!</v>
      </c>
      <c r="H3398" s="7" t="e">
        <f>Table1[[#This Row],[Jut_%]]</f>
        <v>#VALUE!</v>
      </c>
      <c r="I3398" s="4" t="e">
        <f>Table1[[#This Row],[Jut]]</f>
        <v>#VALUE!</v>
      </c>
      <c r="J3398" s="4" t="e">
        <f>Table1[[#This Row],[Column1]]</f>
        <v>#VALUE!</v>
      </c>
    </row>
    <row r="3399" spans="1:10" hidden="1" x14ac:dyDescent="0.3">
      <c r="A3399" s="2" t="e">
        <f>Table1[[#This Row],[Befolyt]]</f>
        <v>#VALUE!</v>
      </c>
      <c r="B3399" t="e">
        <f>Table1[[#This Row],[ÜK]]</f>
        <v>#VALUE!</v>
      </c>
      <c r="C3399" s="3" t="e">
        <f>Table1[[#This Row],[Szla]]</f>
        <v>#VALUE!</v>
      </c>
      <c r="D3399" s="6" t="e">
        <f>Table1[[#This Row],[Kelt_hó]]</f>
        <v>#VALUE!</v>
      </c>
      <c r="E3399" t="e">
        <f>Table1[[#This Row],[Vevő]]</f>
        <v>#VALUE!</v>
      </c>
      <c r="F3399" t="e">
        <f>Table1[[#This Row],[Termékkör]]</f>
        <v>#VALUE!</v>
      </c>
      <c r="G3399" s="4" t="e">
        <f>Table1[[#This Row],[SzumElad]]</f>
        <v>#VALUE!</v>
      </c>
      <c r="H3399" s="7" t="e">
        <f>Table1[[#This Row],[Jut_%]]</f>
        <v>#VALUE!</v>
      </c>
      <c r="I3399" s="4" t="e">
        <f>Table1[[#This Row],[Jut]]</f>
        <v>#VALUE!</v>
      </c>
      <c r="J3399" s="4" t="e">
        <f>Table1[[#This Row],[Column1]]</f>
        <v>#VALUE!</v>
      </c>
    </row>
    <row r="3400" spans="1:10" hidden="1" x14ac:dyDescent="0.3">
      <c r="A3400" s="2" t="e">
        <f>Table1[[#This Row],[Befolyt]]</f>
        <v>#VALUE!</v>
      </c>
      <c r="B3400" t="e">
        <f>Table1[[#This Row],[ÜK]]</f>
        <v>#VALUE!</v>
      </c>
      <c r="C3400" s="3" t="e">
        <f>Table1[[#This Row],[Szla]]</f>
        <v>#VALUE!</v>
      </c>
      <c r="D3400" s="6" t="e">
        <f>Table1[[#This Row],[Kelt_hó]]</f>
        <v>#VALUE!</v>
      </c>
      <c r="E3400" t="e">
        <f>Table1[[#This Row],[Vevő]]</f>
        <v>#VALUE!</v>
      </c>
      <c r="F3400" t="e">
        <f>Table1[[#This Row],[Termékkör]]</f>
        <v>#VALUE!</v>
      </c>
      <c r="G3400" s="4" t="e">
        <f>Table1[[#This Row],[SzumElad]]</f>
        <v>#VALUE!</v>
      </c>
      <c r="H3400" s="7" t="e">
        <f>Table1[[#This Row],[Jut_%]]</f>
        <v>#VALUE!</v>
      </c>
      <c r="I3400" s="4" t="e">
        <f>Table1[[#This Row],[Jut]]</f>
        <v>#VALUE!</v>
      </c>
      <c r="J3400" s="4" t="e">
        <f>Table1[[#This Row],[Column1]]</f>
        <v>#VALUE!</v>
      </c>
    </row>
    <row r="3401" spans="1:10" hidden="1" x14ac:dyDescent="0.3">
      <c r="A3401" s="2" t="e">
        <f>Table1[[#This Row],[Befolyt]]</f>
        <v>#VALUE!</v>
      </c>
      <c r="B3401" t="e">
        <f>Table1[[#This Row],[ÜK]]</f>
        <v>#VALUE!</v>
      </c>
      <c r="C3401" s="3" t="e">
        <f>Table1[[#This Row],[Szla]]</f>
        <v>#VALUE!</v>
      </c>
      <c r="D3401" s="6" t="e">
        <f>Table1[[#This Row],[Kelt_hó]]</f>
        <v>#VALUE!</v>
      </c>
      <c r="E3401" t="e">
        <f>Table1[[#This Row],[Vevő]]</f>
        <v>#VALUE!</v>
      </c>
      <c r="F3401" t="e">
        <f>Table1[[#This Row],[Termékkör]]</f>
        <v>#VALUE!</v>
      </c>
      <c r="G3401" s="4" t="e">
        <f>Table1[[#This Row],[SzumElad]]</f>
        <v>#VALUE!</v>
      </c>
      <c r="H3401" s="7" t="e">
        <f>Table1[[#This Row],[Jut_%]]</f>
        <v>#VALUE!</v>
      </c>
      <c r="I3401" s="4" t="e">
        <f>Table1[[#This Row],[Jut]]</f>
        <v>#VALUE!</v>
      </c>
      <c r="J3401" s="4" t="e">
        <f>Table1[[#This Row],[Column1]]</f>
        <v>#VALUE!</v>
      </c>
    </row>
    <row r="3402" spans="1:10" hidden="1" x14ac:dyDescent="0.3">
      <c r="A3402" s="2" t="e">
        <f>Table1[[#This Row],[Befolyt]]</f>
        <v>#VALUE!</v>
      </c>
      <c r="B3402" t="e">
        <f>Table1[[#This Row],[ÜK]]</f>
        <v>#VALUE!</v>
      </c>
      <c r="C3402" s="3" t="e">
        <f>Table1[[#This Row],[Szla]]</f>
        <v>#VALUE!</v>
      </c>
      <c r="D3402" s="6" t="e">
        <f>Table1[[#This Row],[Kelt_hó]]</f>
        <v>#VALUE!</v>
      </c>
      <c r="E3402" t="e">
        <f>Table1[[#This Row],[Vevő]]</f>
        <v>#VALUE!</v>
      </c>
      <c r="F3402" t="e">
        <f>Table1[[#This Row],[Termékkör]]</f>
        <v>#VALUE!</v>
      </c>
      <c r="G3402" s="4" t="e">
        <f>Table1[[#This Row],[SzumElad]]</f>
        <v>#VALUE!</v>
      </c>
      <c r="H3402" s="7" t="e">
        <f>Table1[[#This Row],[Jut_%]]</f>
        <v>#VALUE!</v>
      </c>
      <c r="I3402" s="4" t="e">
        <f>Table1[[#This Row],[Jut]]</f>
        <v>#VALUE!</v>
      </c>
      <c r="J3402" s="4" t="e">
        <f>Table1[[#This Row],[Column1]]</f>
        <v>#VALUE!</v>
      </c>
    </row>
    <row r="3403" spans="1:10" hidden="1" x14ac:dyDescent="0.3">
      <c r="A3403" s="2" t="e">
        <f>Table1[[#This Row],[Befolyt]]</f>
        <v>#VALUE!</v>
      </c>
      <c r="B3403" t="e">
        <f>Table1[[#This Row],[ÜK]]</f>
        <v>#VALUE!</v>
      </c>
      <c r="C3403" s="3" t="e">
        <f>Table1[[#This Row],[Szla]]</f>
        <v>#VALUE!</v>
      </c>
      <c r="D3403" s="6" t="e">
        <f>Table1[[#This Row],[Kelt_hó]]</f>
        <v>#VALUE!</v>
      </c>
      <c r="E3403" t="e">
        <f>Table1[[#This Row],[Vevő]]</f>
        <v>#VALUE!</v>
      </c>
      <c r="F3403" t="e">
        <f>Table1[[#This Row],[Termékkör]]</f>
        <v>#VALUE!</v>
      </c>
      <c r="G3403" s="4" t="e">
        <f>Table1[[#This Row],[SzumElad]]</f>
        <v>#VALUE!</v>
      </c>
      <c r="H3403" s="7" t="e">
        <f>Table1[[#This Row],[Jut_%]]</f>
        <v>#VALUE!</v>
      </c>
      <c r="I3403" s="4" t="e">
        <f>Table1[[#This Row],[Jut]]</f>
        <v>#VALUE!</v>
      </c>
      <c r="J3403" s="4" t="e">
        <f>Table1[[#This Row],[Column1]]</f>
        <v>#VALUE!</v>
      </c>
    </row>
    <row r="3404" spans="1:10" hidden="1" x14ac:dyDescent="0.3">
      <c r="A3404" s="2" t="e">
        <f>Table1[[#This Row],[Befolyt]]</f>
        <v>#VALUE!</v>
      </c>
      <c r="B3404" t="e">
        <f>Table1[[#This Row],[ÜK]]</f>
        <v>#VALUE!</v>
      </c>
      <c r="C3404" s="3" t="e">
        <f>Table1[[#This Row],[Szla]]</f>
        <v>#VALUE!</v>
      </c>
      <c r="D3404" s="6" t="e">
        <f>Table1[[#This Row],[Kelt_hó]]</f>
        <v>#VALUE!</v>
      </c>
      <c r="E3404" t="e">
        <f>Table1[[#This Row],[Vevő]]</f>
        <v>#VALUE!</v>
      </c>
      <c r="F3404" t="e">
        <f>Table1[[#This Row],[Termékkör]]</f>
        <v>#VALUE!</v>
      </c>
      <c r="G3404" s="4" t="e">
        <f>Table1[[#This Row],[SzumElad]]</f>
        <v>#VALUE!</v>
      </c>
      <c r="H3404" s="7" t="e">
        <f>Table1[[#This Row],[Jut_%]]</f>
        <v>#VALUE!</v>
      </c>
      <c r="I3404" s="4" t="e">
        <f>Table1[[#This Row],[Jut]]</f>
        <v>#VALUE!</v>
      </c>
      <c r="J3404" s="4" t="e">
        <f>Table1[[#This Row],[Column1]]</f>
        <v>#VALUE!</v>
      </c>
    </row>
    <row r="3405" spans="1:10" hidden="1" x14ac:dyDescent="0.3">
      <c r="A3405" s="2" t="e">
        <f>Table1[[#This Row],[Befolyt]]</f>
        <v>#VALUE!</v>
      </c>
      <c r="B3405" t="e">
        <f>Table1[[#This Row],[ÜK]]</f>
        <v>#VALUE!</v>
      </c>
      <c r="C3405" s="3" t="e">
        <f>Table1[[#This Row],[Szla]]</f>
        <v>#VALUE!</v>
      </c>
      <c r="D3405" s="6" t="e">
        <f>Table1[[#This Row],[Kelt_hó]]</f>
        <v>#VALUE!</v>
      </c>
      <c r="E3405" t="e">
        <f>Table1[[#This Row],[Vevő]]</f>
        <v>#VALUE!</v>
      </c>
      <c r="F3405" t="e">
        <f>Table1[[#This Row],[Termékkör]]</f>
        <v>#VALUE!</v>
      </c>
      <c r="G3405" s="4" t="e">
        <f>Table1[[#This Row],[SzumElad]]</f>
        <v>#VALUE!</v>
      </c>
      <c r="H3405" s="7" t="e">
        <f>Table1[[#This Row],[Jut_%]]</f>
        <v>#VALUE!</v>
      </c>
      <c r="I3405" s="4" t="e">
        <f>Table1[[#This Row],[Jut]]</f>
        <v>#VALUE!</v>
      </c>
      <c r="J3405" s="4" t="e">
        <f>Table1[[#This Row],[Column1]]</f>
        <v>#VALUE!</v>
      </c>
    </row>
    <row r="3406" spans="1:10" hidden="1" x14ac:dyDescent="0.3">
      <c r="A3406" s="2" t="e">
        <f>Table1[[#This Row],[Befolyt]]</f>
        <v>#VALUE!</v>
      </c>
      <c r="B3406" t="e">
        <f>Table1[[#This Row],[ÜK]]</f>
        <v>#VALUE!</v>
      </c>
      <c r="C3406" s="3" t="e">
        <f>Table1[[#This Row],[Szla]]</f>
        <v>#VALUE!</v>
      </c>
      <c r="D3406" s="6" t="e">
        <f>Table1[[#This Row],[Kelt_hó]]</f>
        <v>#VALUE!</v>
      </c>
      <c r="E3406" t="e">
        <f>Table1[[#This Row],[Vevő]]</f>
        <v>#VALUE!</v>
      </c>
      <c r="F3406" t="e">
        <f>Table1[[#This Row],[Termékkör]]</f>
        <v>#VALUE!</v>
      </c>
      <c r="G3406" s="4" t="e">
        <f>Table1[[#This Row],[SzumElad]]</f>
        <v>#VALUE!</v>
      </c>
      <c r="H3406" s="7" t="e">
        <f>Table1[[#This Row],[Jut_%]]</f>
        <v>#VALUE!</v>
      </c>
      <c r="I3406" s="4" t="e">
        <f>Table1[[#This Row],[Jut]]</f>
        <v>#VALUE!</v>
      </c>
      <c r="J3406" s="4" t="e">
        <f>Table1[[#This Row],[Column1]]</f>
        <v>#VALUE!</v>
      </c>
    </row>
    <row r="3407" spans="1:10" hidden="1" x14ac:dyDescent="0.3">
      <c r="A3407" s="2" t="e">
        <f>Table1[[#This Row],[Befolyt]]</f>
        <v>#VALUE!</v>
      </c>
      <c r="B3407" t="e">
        <f>Table1[[#This Row],[ÜK]]</f>
        <v>#VALUE!</v>
      </c>
      <c r="C3407" s="3" t="e">
        <f>Table1[[#This Row],[Szla]]</f>
        <v>#VALUE!</v>
      </c>
      <c r="D3407" s="6" t="e">
        <f>Table1[[#This Row],[Kelt_hó]]</f>
        <v>#VALUE!</v>
      </c>
      <c r="E3407" t="e">
        <f>Table1[[#This Row],[Vevő]]</f>
        <v>#VALUE!</v>
      </c>
      <c r="F3407" t="e">
        <f>Table1[[#This Row],[Termékkör]]</f>
        <v>#VALUE!</v>
      </c>
      <c r="G3407" s="4" t="e">
        <f>Table1[[#This Row],[SzumElad]]</f>
        <v>#VALUE!</v>
      </c>
      <c r="H3407" s="7" t="e">
        <f>Table1[[#This Row],[Jut_%]]</f>
        <v>#VALUE!</v>
      </c>
      <c r="I3407" s="4" t="e">
        <f>Table1[[#This Row],[Jut]]</f>
        <v>#VALUE!</v>
      </c>
      <c r="J3407" s="4" t="e">
        <f>Table1[[#This Row],[Column1]]</f>
        <v>#VALUE!</v>
      </c>
    </row>
    <row r="3408" spans="1:10" hidden="1" x14ac:dyDescent="0.3">
      <c r="A3408" s="2" t="e">
        <f>Table1[[#This Row],[Befolyt]]</f>
        <v>#VALUE!</v>
      </c>
      <c r="B3408" t="e">
        <f>Table1[[#This Row],[ÜK]]</f>
        <v>#VALUE!</v>
      </c>
      <c r="C3408" s="3" t="e">
        <f>Table1[[#This Row],[Szla]]</f>
        <v>#VALUE!</v>
      </c>
      <c r="D3408" s="6" t="e">
        <f>Table1[[#This Row],[Kelt_hó]]</f>
        <v>#VALUE!</v>
      </c>
      <c r="E3408" t="e">
        <f>Table1[[#This Row],[Vevő]]</f>
        <v>#VALUE!</v>
      </c>
      <c r="F3408" t="e">
        <f>Table1[[#This Row],[Termékkör]]</f>
        <v>#VALUE!</v>
      </c>
      <c r="G3408" s="4" t="e">
        <f>Table1[[#This Row],[SzumElad]]</f>
        <v>#VALUE!</v>
      </c>
      <c r="H3408" s="7" t="e">
        <f>Table1[[#This Row],[Jut_%]]</f>
        <v>#VALUE!</v>
      </c>
      <c r="I3408" s="4" t="e">
        <f>Table1[[#This Row],[Jut]]</f>
        <v>#VALUE!</v>
      </c>
      <c r="J3408" s="4" t="e">
        <f>Table1[[#This Row],[Column1]]</f>
        <v>#VALUE!</v>
      </c>
    </row>
    <row r="3409" spans="1:10" hidden="1" x14ac:dyDescent="0.3">
      <c r="A3409" s="2" t="e">
        <f>Table1[[#This Row],[Befolyt]]</f>
        <v>#VALUE!</v>
      </c>
      <c r="B3409" t="e">
        <f>Table1[[#This Row],[ÜK]]</f>
        <v>#VALUE!</v>
      </c>
      <c r="C3409" s="3" t="e">
        <f>Table1[[#This Row],[Szla]]</f>
        <v>#VALUE!</v>
      </c>
      <c r="D3409" s="6" t="e">
        <f>Table1[[#This Row],[Kelt_hó]]</f>
        <v>#VALUE!</v>
      </c>
      <c r="E3409" t="e">
        <f>Table1[[#This Row],[Vevő]]</f>
        <v>#VALUE!</v>
      </c>
      <c r="F3409" t="e">
        <f>Table1[[#This Row],[Termékkör]]</f>
        <v>#VALUE!</v>
      </c>
      <c r="G3409" s="4" t="e">
        <f>Table1[[#This Row],[SzumElad]]</f>
        <v>#VALUE!</v>
      </c>
      <c r="H3409" s="7" t="e">
        <f>Table1[[#This Row],[Jut_%]]</f>
        <v>#VALUE!</v>
      </c>
      <c r="I3409" s="4" t="e">
        <f>Table1[[#This Row],[Jut]]</f>
        <v>#VALUE!</v>
      </c>
      <c r="J3409" s="4" t="e">
        <f>Table1[[#This Row],[Column1]]</f>
        <v>#VALUE!</v>
      </c>
    </row>
    <row r="3410" spans="1:10" hidden="1" x14ac:dyDescent="0.3">
      <c r="A3410" s="2" t="e">
        <f>Table1[[#This Row],[Befolyt]]</f>
        <v>#VALUE!</v>
      </c>
      <c r="B3410" t="e">
        <f>Table1[[#This Row],[ÜK]]</f>
        <v>#VALUE!</v>
      </c>
      <c r="C3410" s="3" t="e">
        <f>Table1[[#This Row],[Szla]]</f>
        <v>#VALUE!</v>
      </c>
      <c r="D3410" s="6" t="e">
        <f>Table1[[#This Row],[Kelt_hó]]</f>
        <v>#VALUE!</v>
      </c>
      <c r="E3410" t="e">
        <f>Table1[[#This Row],[Vevő]]</f>
        <v>#VALUE!</v>
      </c>
      <c r="F3410" t="e">
        <f>Table1[[#This Row],[Termékkör]]</f>
        <v>#VALUE!</v>
      </c>
      <c r="G3410" s="4" t="e">
        <f>Table1[[#This Row],[SzumElad]]</f>
        <v>#VALUE!</v>
      </c>
      <c r="H3410" s="7" t="e">
        <f>Table1[[#This Row],[Jut_%]]</f>
        <v>#VALUE!</v>
      </c>
      <c r="I3410" s="4" t="e">
        <f>Table1[[#This Row],[Jut]]</f>
        <v>#VALUE!</v>
      </c>
      <c r="J3410" s="4" t="e">
        <f>Table1[[#This Row],[Column1]]</f>
        <v>#VALUE!</v>
      </c>
    </row>
    <row r="3411" spans="1:10" hidden="1" x14ac:dyDescent="0.3">
      <c r="A3411" s="2" t="e">
        <f>Table1[[#This Row],[Befolyt]]</f>
        <v>#VALUE!</v>
      </c>
      <c r="B3411" t="e">
        <f>Table1[[#This Row],[ÜK]]</f>
        <v>#VALUE!</v>
      </c>
      <c r="C3411" s="3" t="e">
        <f>Table1[[#This Row],[Szla]]</f>
        <v>#VALUE!</v>
      </c>
      <c r="D3411" s="6" t="e">
        <f>Table1[[#This Row],[Kelt_hó]]</f>
        <v>#VALUE!</v>
      </c>
      <c r="E3411" t="e">
        <f>Table1[[#This Row],[Vevő]]</f>
        <v>#VALUE!</v>
      </c>
      <c r="F3411" t="e">
        <f>Table1[[#This Row],[Termékkör]]</f>
        <v>#VALUE!</v>
      </c>
      <c r="G3411" s="4" t="e">
        <f>Table1[[#This Row],[SzumElad]]</f>
        <v>#VALUE!</v>
      </c>
      <c r="H3411" s="7" t="e">
        <f>Table1[[#This Row],[Jut_%]]</f>
        <v>#VALUE!</v>
      </c>
      <c r="I3411" s="4" t="e">
        <f>Table1[[#This Row],[Jut]]</f>
        <v>#VALUE!</v>
      </c>
      <c r="J3411" s="4" t="e">
        <f>Table1[[#This Row],[Column1]]</f>
        <v>#VALUE!</v>
      </c>
    </row>
    <row r="3412" spans="1:10" hidden="1" x14ac:dyDescent="0.3">
      <c r="A3412" s="2" t="e">
        <f>Table1[[#This Row],[Befolyt]]</f>
        <v>#VALUE!</v>
      </c>
      <c r="B3412" t="e">
        <f>Table1[[#This Row],[ÜK]]</f>
        <v>#VALUE!</v>
      </c>
      <c r="C3412" s="3" t="e">
        <f>Table1[[#This Row],[Szla]]</f>
        <v>#VALUE!</v>
      </c>
      <c r="D3412" s="6" t="e">
        <f>Table1[[#This Row],[Kelt_hó]]</f>
        <v>#VALUE!</v>
      </c>
      <c r="E3412" t="e">
        <f>Table1[[#This Row],[Vevő]]</f>
        <v>#VALUE!</v>
      </c>
      <c r="F3412" t="e">
        <f>Table1[[#This Row],[Termékkör]]</f>
        <v>#VALUE!</v>
      </c>
      <c r="G3412" s="4" t="e">
        <f>Table1[[#This Row],[SzumElad]]</f>
        <v>#VALUE!</v>
      </c>
      <c r="H3412" s="7" t="e">
        <f>Table1[[#This Row],[Jut_%]]</f>
        <v>#VALUE!</v>
      </c>
      <c r="I3412" s="4" t="e">
        <f>Table1[[#This Row],[Jut]]</f>
        <v>#VALUE!</v>
      </c>
      <c r="J3412" s="4" t="e">
        <f>Table1[[#This Row],[Column1]]</f>
        <v>#VALUE!</v>
      </c>
    </row>
    <row r="3413" spans="1:10" hidden="1" x14ac:dyDescent="0.3">
      <c r="A3413" s="2" t="e">
        <f>Table1[[#This Row],[Befolyt]]</f>
        <v>#VALUE!</v>
      </c>
      <c r="B3413" t="e">
        <f>Table1[[#This Row],[ÜK]]</f>
        <v>#VALUE!</v>
      </c>
      <c r="C3413" s="3" t="e">
        <f>Table1[[#This Row],[Szla]]</f>
        <v>#VALUE!</v>
      </c>
      <c r="D3413" s="6" t="e">
        <f>Table1[[#This Row],[Kelt_hó]]</f>
        <v>#VALUE!</v>
      </c>
      <c r="E3413" t="e">
        <f>Table1[[#This Row],[Vevő]]</f>
        <v>#VALUE!</v>
      </c>
      <c r="F3413" t="e">
        <f>Table1[[#This Row],[Termékkör]]</f>
        <v>#VALUE!</v>
      </c>
      <c r="G3413" s="4" t="e">
        <f>Table1[[#This Row],[SzumElad]]</f>
        <v>#VALUE!</v>
      </c>
      <c r="H3413" s="7" t="e">
        <f>Table1[[#This Row],[Jut_%]]</f>
        <v>#VALUE!</v>
      </c>
      <c r="I3413" s="4" t="e">
        <f>Table1[[#This Row],[Jut]]</f>
        <v>#VALUE!</v>
      </c>
      <c r="J3413" s="4" t="e">
        <f>Table1[[#This Row],[Column1]]</f>
        <v>#VALUE!</v>
      </c>
    </row>
    <row r="3414" spans="1:10" hidden="1" x14ac:dyDescent="0.3">
      <c r="A3414" s="2" t="e">
        <f>Table1[[#This Row],[Befolyt]]</f>
        <v>#VALUE!</v>
      </c>
      <c r="B3414" t="e">
        <f>Table1[[#This Row],[ÜK]]</f>
        <v>#VALUE!</v>
      </c>
      <c r="C3414" s="3" t="e">
        <f>Table1[[#This Row],[Szla]]</f>
        <v>#VALUE!</v>
      </c>
      <c r="D3414" s="6" t="e">
        <f>Table1[[#This Row],[Kelt_hó]]</f>
        <v>#VALUE!</v>
      </c>
      <c r="E3414" t="e">
        <f>Table1[[#This Row],[Vevő]]</f>
        <v>#VALUE!</v>
      </c>
      <c r="F3414" t="e">
        <f>Table1[[#This Row],[Termékkör]]</f>
        <v>#VALUE!</v>
      </c>
      <c r="G3414" s="4" t="e">
        <f>Table1[[#This Row],[SzumElad]]</f>
        <v>#VALUE!</v>
      </c>
      <c r="H3414" s="7" t="e">
        <f>Table1[[#This Row],[Jut_%]]</f>
        <v>#VALUE!</v>
      </c>
      <c r="I3414" s="4" t="e">
        <f>Table1[[#This Row],[Jut]]</f>
        <v>#VALUE!</v>
      </c>
      <c r="J3414" s="4" t="e">
        <f>Table1[[#This Row],[Column1]]</f>
        <v>#VALUE!</v>
      </c>
    </row>
    <row r="3415" spans="1:10" hidden="1" x14ac:dyDescent="0.3">
      <c r="A3415" s="2" t="e">
        <f>Table1[[#This Row],[Befolyt]]</f>
        <v>#VALUE!</v>
      </c>
      <c r="B3415" t="e">
        <f>Table1[[#This Row],[ÜK]]</f>
        <v>#VALUE!</v>
      </c>
      <c r="C3415" s="3" t="e">
        <f>Table1[[#This Row],[Szla]]</f>
        <v>#VALUE!</v>
      </c>
      <c r="D3415" s="6" t="e">
        <f>Table1[[#This Row],[Kelt_hó]]</f>
        <v>#VALUE!</v>
      </c>
      <c r="E3415" t="e">
        <f>Table1[[#This Row],[Vevő]]</f>
        <v>#VALUE!</v>
      </c>
      <c r="F3415" t="e">
        <f>Table1[[#This Row],[Termékkör]]</f>
        <v>#VALUE!</v>
      </c>
      <c r="G3415" s="4" t="e">
        <f>Table1[[#This Row],[SzumElad]]</f>
        <v>#VALUE!</v>
      </c>
      <c r="H3415" s="7" t="e">
        <f>Table1[[#This Row],[Jut_%]]</f>
        <v>#VALUE!</v>
      </c>
      <c r="I3415" s="4" t="e">
        <f>Table1[[#This Row],[Jut]]</f>
        <v>#VALUE!</v>
      </c>
      <c r="J3415" s="4" t="e">
        <f>Table1[[#This Row],[Column1]]</f>
        <v>#VALUE!</v>
      </c>
    </row>
    <row r="3416" spans="1:10" hidden="1" x14ac:dyDescent="0.3">
      <c r="A3416" s="2" t="e">
        <f>Table1[[#This Row],[Befolyt]]</f>
        <v>#VALUE!</v>
      </c>
      <c r="B3416" t="e">
        <f>Table1[[#This Row],[ÜK]]</f>
        <v>#VALUE!</v>
      </c>
      <c r="C3416" s="3" t="e">
        <f>Table1[[#This Row],[Szla]]</f>
        <v>#VALUE!</v>
      </c>
      <c r="D3416" s="6" t="e">
        <f>Table1[[#This Row],[Kelt_hó]]</f>
        <v>#VALUE!</v>
      </c>
      <c r="E3416" t="e">
        <f>Table1[[#This Row],[Vevő]]</f>
        <v>#VALUE!</v>
      </c>
      <c r="F3416" t="e">
        <f>Table1[[#This Row],[Termékkör]]</f>
        <v>#VALUE!</v>
      </c>
      <c r="G3416" s="4" t="e">
        <f>Table1[[#This Row],[SzumElad]]</f>
        <v>#VALUE!</v>
      </c>
      <c r="H3416" s="7" t="e">
        <f>Table1[[#This Row],[Jut_%]]</f>
        <v>#VALUE!</v>
      </c>
      <c r="I3416" s="4" t="e">
        <f>Table1[[#This Row],[Jut]]</f>
        <v>#VALUE!</v>
      </c>
      <c r="J3416" s="4" t="e">
        <f>Table1[[#This Row],[Column1]]</f>
        <v>#VALUE!</v>
      </c>
    </row>
    <row r="3417" spans="1:10" hidden="1" x14ac:dyDescent="0.3">
      <c r="A3417" s="2" t="e">
        <f>Table1[[#This Row],[Befolyt]]</f>
        <v>#VALUE!</v>
      </c>
      <c r="B3417" t="e">
        <f>Table1[[#This Row],[ÜK]]</f>
        <v>#VALUE!</v>
      </c>
      <c r="C3417" s="3" t="e">
        <f>Table1[[#This Row],[Szla]]</f>
        <v>#VALUE!</v>
      </c>
      <c r="D3417" s="6" t="e">
        <f>Table1[[#This Row],[Kelt_hó]]</f>
        <v>#VALUE!</v>
      </c>
      <c r="E3417" t="e">
        <f>Table1[[#This Row],[Vevő]]</f>
        <v>#VALUE!</v>
      </c>
      <c r="F3417" t="e">
        <f>Table1[[#This Row],[Termékkör]]</f>
        <v>#VALUE!</v>
      </c>
      <c r="G3417" s="4" t="e">
        <f>Table1[[#This Row],[SzumElad]]</f>
        <v>#VALUE!</v>
      </c>
      <c r="H3417" s="7" t="e">
        <f>Table1[[#This Row],[Jut_%]]</f>
        <v>#VALUE!</v>
      </c>
      <c r="I3417" s="4" t="e">
        <f>Table1[[#This Row],[Jut]]</f>
        <v>#VALUE!</v>
      </c>
      <c r="J3417" s="4" t="e">
        <f>Table1[[#This Row],[Column1]]</f>
        <v>#VALUE!</v>
      </c>
    </row>
    <row r="3418" spans="1:10" hidden="1" x14ac:dyDescent="0.3">
      <c r="A3418" s="2" t="e">
        <f>Table1[[#This Row],[Befolyt]]</f>
        <v>#VALUE!</v>
      </c>
      <c r="B3418" t="e">
        <f>Table1[[#This Row],[ÜK]]</f>
        <v>#VALUE!</v>
      </c>
      <c r="C3418" s="3" t="e">
        <f>Table1[[#This Row],[Szla]]</f>
        <v>#VALUE!</v>
      </c>
      <c r="D3418" s="6" t="e">
        <f>Table1[[#This Row],[Kelt_hó]]</f>
        <v>#VALUE!</v>
      </c>
      <c r="E3418" t="e">
        <f>Table1[[#This Row],[Vevő]]</f>
        <v>#VALUE!</v>
      </c>
      <c r="F3418" t="e">
        <f>Table1[[#This Row],[Termékkör]]</f>
        <v>#VALUE!</v>
      </c>
      <c r="G3418" s="4" t="e">
        <f>Table1[[#This Row],[SzumElad]]</f>
        <v>#VALUE!</v>
      </c>
      <c r="H3418" s="7" t="e">
        <f>Table1[[#This Row],[Jut_%]]</f>
        <v>#VALUE!</v>
      </c>
      <c r="I3418" s="4" t="e">
        <f>Table1[[#This Row],[Jut]]</f>
        <v>#VALUE!</v>
      </c>
      <c r="J3418" s="4" t="e">
        <f>Table1[[#This Row],[Column1]]</f>
        <v>#VALUE!</v>
      </c>
    </row>
    <row r="3419" spans="1:10" hidden="1" x14ac:dyDescent="0.3">
      <c r="A3419" s="2" t="e">
        <f>Table1[[#This Row],[Befolyt]]</f>
        <v>#VALUE!</v>
      </c>
      <c r="B3419" t="e">
        <f>Table1[[#This Row],[ÜK]]</f>
        <v>#VALUE!</v>
      </c>
      <c r="C3419" s="3" t="e">
        <f>Table1[[#This Row],[Szla]]</f>
        <v>#VALUE!</v>
      </c>
      <c r="D3419" s="6" t="e">
        <f>Table1[[#This Row],[Kelt_hó]]</f>
        <v>#VALUE!</v>
      </c>
      <c r="E3419" t="e">
        <f>Table1[[#This Row],[Vevő]]</f>
        <v>#VALUE!</v>
      </c>
      <c r="F3419" t="e">
        <f>Table1[[#This Row],[Termékkör]]</f>
        <v>#VALUE!</v>
      </c>
      <c r="G3419" s="4" t="e">
        <f>Table1[[#This Row],[SzumElad]]</f>
        <v>#VALUE!</v>
      </c>
      <c r="H3419" s="7" t="e">
        <f>Table1[[#This Row],[Jut_%]]</f>
        <v>#VALUE!</v>
      </c>
      <c r="I3419" s="4" t="e">
        <f>Table1[[#This Row],[Jut]]</f>
        <v>#VALUE!</v>
      </c>
      <c r="J3419" s="4" t="e">
        <f>Table1[[#This Row],[Column1]]</f>
        <v>#VALUE!</v>
      </c>
    </row>
    <row r="3420" spans="1:10" hidden="1" x14ac:dyDescent="0.3">
      <c r="A3420" s="2" t="e">
        <f>Table1[[#This Row],[Befolyt]]</f>
        <v>#VALUE!</v>
      </c>
      <c r="B3420" t="e">
        <f>Table1[[#This Row],[ÜK]]</f>
        <v>#VALUE!</v>
      </c>
      <c r="C3420" s="3" t="e">
        <f>Table1[[#This Row],[Szla]]</f>
        <v>#VALUE!</v>
      </c>
      <c r="D3420" s="6" t="e">
        <f>Table1[[#This Row],[Kelt_hó]]</f>
        <v>#VALUE!</v>
      </c>
      <c r="E3420" t="e">
        <f>Table1[[#This Row],[Vevő]]</f>
        <v>#VALUE!</v>
      </c>
      <c r="F3420" t="e">
        <f>Table1[[#This Row],[Termékkör]]</f>
        <v>#VALUE!</v>
      </c>
      <c r="G3420" s="4" t="e">
        <f>Table1[[#This Row],[SzumElad]]</f>
        <v>#VALUE!</v>
      </c>
      <c r="H3420" s="7" t="e">
        <f>Table1[[#This Row],[Jut_%]]</f>
        <v>#VALUE!</v>
      </c>
      <c r="I3420" s="4" t="e">
        <f>Table1[[#This Row],[Jut]]</f>
        <v>#VALUE!</v>
      </c>
      <c r="J3420" s="4" t="e">
        <f>Table1[[#This Row],[Column1]]</f>
        <v>#VALUE!</v>
      </c>
    </row>
    <row r="3421" spans="1:10" hidden="1" x14ac:dyDescent="0.3">
      <c r="A3421" s="2" t="e">
        <f>Table1[[#This Row],[Befolyt]]</f>
        <v>#VALUE!</v>
      </c>
      <c r="B3421" t="e">
        <f>Table1[[#This Row],[ÜK]]</f>
        <v>#VALUE!</v>
      </c>
      <c r="C3421" s="3" t="e">
        <f>Table1[[#This Row],[Szla]]</f>
        <v>#VALUE!</v>
      </c>
      <c r="D3421" s="6" t="e">
        <f>Table1[[#This Row],[Kelt_hó]]</f>
        <v>#VALUE!</v>
      </c>
      <c r="E3421" t="e">
        <f>Table1[[#This Row],[Vevő]]</f>
        <v>#VALUE!</v>
      </c>
      <c r="F3421" t="e">
        <f>Table1[[#This Row],[Termékkör]]</f>
        <v>#VALUE!</v>
      </c>
      <c r="G3421" s="4" t="e">
        <f>Table1[[#This Row],[SzumElad]]</f>
        <v>#VALUE!</v>
      </c>
      <c r="H3421" s="7" t="e">
        <f>Table1[[#This Row],[Jut_%]]</f>
        <v>#VALUE!</v>
      </c>
      <c r="I3421" s="4" t="e">
        <f>Table1[[#This Row],[Jut]]</f>
        <v>#VALUE!</v>
      </c>
      <c r="J3421" s="4" t="e">
        <f>Table1[[#This Row],[Column1]]</f>
        <v>#VALUE!</v>
      </c>
    </row>
    <row r="3422" spans="1:10" hidden="1" x14ac:dyDescent="0.3">
      <c r="A3422" s="2" t="e">
        <f>Table1[[#This Row],[Befolyt]]</f>
        <v>#VALUE!</v>
      </c>
      <c r="B3422" t="e">
        <f>Table1[[#This Row],[ÜK]]</f>
        <v>#VALUE!</v>
      </c>
      <c r="C3422" s="3" t="e">
        <f>Table1[[#This Row],[Szla]]</f>
        <v>#VALUE!</v>
      </c>
      <c r="D3422" s="6" t="e">
        <f>Table1[[#This Row],[Kelt_hó]]</f>
        <v>#VALUE!</v>
      </c>
      <c r="E3422" t="e">
        <f>Table1[[#This Row],[Vevő]]</f>
        <v>#VALUE!</v>
      </c>
      <c r="F3422" t="e">
        <f>Table1[[#This Row],[Termékkör]]</f>
        <v>#VALUE!</v>
      </c>
      <c r="G3422" s="4" t="e">
        <f>Table1[[#This Row],[SzumElad]]</f>
        <v>#VALUE!</v>
      </c>
      <c r="H3422" s="7" t="e">
        <f>Table1[[#This Row],[Jut_%]]</f>
        <v>#VALUE!</v>
      </c>
      <c r="I3422" s="4" t="e">
        <f>Table1[[#This Row],[Jut]]</f>
        <v>#VALUE!</v>
      </c>
      <c r="J3422" s="4" t="e">
        <f>Table1[[#This Row],[Column1]]</f>
        <v>#VALUE!</v>
      </c>
    </row>
    <row r="3423" spans="1:10" hidden="1" x14ac:dyDescent="0.3">
      <c r="A3423" s="2" t="e">
        <f>Table1[[#This Row],[Befolyt]]</f>
        <v>#VALUE!</v>
      </c>
      <c r="B3423" t="e">
        <f>Table1[[#This Row],[ÜK]]</f>
        <v>#VALUE!</v>
      </c>
      <c r="C3423" s="3" t="e">
        <f>Table1[[#This Row],[Szla]]</f>
        <v>#VALUE!</v>
      </c>
      <c r="D3423" s="6" t="e">
        <f>Table1[[#This Row],[Kelt_hó]]</f>
        <v>#VALUE!</v>
      </c>
      <c r="E3423" t="e">
        <f>Table1[[#This Row],[Vevő]]</f>
        <v>#VALUE!</v>
      </c>
      <c r="F3423" t="e">
        <f>Table1[[#This Row],[Termékkör]]</f>
        <v>#VALUE!</v>
      </c>
      <c r="G3423" s="4" t="e">
        <f>Table1[[#This Row],[SzumElad]]</f>
        <v>#VALUE!</v>
      </c>
      <c r="H3423" s="7" t="e">
        <f>Table1[[#This Row],[Jut_%]]</f>
        <v>#VALUE!</v>
      </c>
      <c r="I3423" s="4" t="e">
        <f>Table1[[#This Row],[Jut]]</f>
        <v>#VALUE!</v>
      </c>
      <c r="J3423" s="4" t="e">
        <f>Table1[[#This Row],[Column1]]</f>
        <v>#VALUE!</v>
      </c>
    </row>
    <row r="3424" spans="1:10" hidden="1" x14ac:dyDescent="0.3">
      <c r="A3424" s="2" t="e">
        <f>Table1[[#This Row],[Befolyt]]</f>
        <v>#VALUE!</v>
      </c>
      <c r="B3424" t="e">
        <f>Table1[[#This Row],[ÜK]]</f>
        <v>#VALUE!</v>
      </c>
      <c r="C3424" s="3" t="e">
        <f>Table1[[#This Row],[Szla]]</f>
        <v>#VALUE!</v>
      </c>
      <c r="D3424" s="6" t="e">
        <f>Table1[[#This Row],[Kelt_hó]]</f>
        <v>#VALUE!</v>
      </c>
      <c r="E3424" t="e">
        <f>Table1[[#This Row],[Vevő]]</f>
        <v>#VALUE!</v>
      </c>
      <c r="F3424" t="e">
        <f>Table1[[#This Row],[Termékkör]]</f>
        <v>#VALUE!</v>
      </c>
      <c r="G3424" s="4" t="e">
        <f>Table1[[#This Row],[SzumElad]]</f>
        <v>#VALUE!</v>
      </c>
      <c r="H3424" s="7" t="e">
        <f>Table1[[#This Row],[Jut_%]]</f>
        <v>#VALUE!</v>
      </c>
      <c r="I3424" s="4" t="e">
        <f>Table1[[#This Row],[Jut]]</f>
        <v>#VALUE!</v>
      </c>
      <c r="J3424" s="4" t="e">
        <f>Table1[[#This Row],[Column1]]</f>
        <v>#VALUE!</v>
      </c>
    </row>
    <row r="3425" spans="1:10" hidden="1" x14ac:dyDescent="0.3">
      <c r="A3425" s="2" t="e">
        <f>Table1[[#This Row],[Befolyt]]</f>
        <v>#VALUE!</v>
      </c>
      <c r="B3425" t="e">
        <f>Table1[[#This Row],[ÜK]]</f>
        <v>#VALUE!</v>
      </c>
      <c r="C3425" s="3" t="e">
        <f>Table1[[#This Row],[Szla]]</f>
        <v>#VALUE!</v>
      </c>
      <c r="D3425" s="6" t="e">
        <f>Table1[[#This Row],[Kelt_hó]]</f>
        <v>#VALUE!</v>
      </c>
      <c r="E3425" t="e">
        <f>Table1[[#This Row],[Vevő]]</f>
        <v>#VALUE!</v>
      </c>
      <c r="F3425" t="e">
        <f>Table1[[#This Row],[Termékkör]]</f>
        <v>#VALUE!</v>
      </c>
      <c r="G3425" s="4" t="e">
        <f>Table1[[#This Row],[SzumElad]]</f>
        <v>#VALUE!</v>
      </c>
      <c r="H3425" s="7" t="e">
        <f>Table1[[#This Row],[Jut_%]]</f>
        <v>#VALUE!</v>
      </c>
      <c r="I3425" s="4" t="e">
        <f>Table1[[#This Row],[Jut]]</f>
        <v>#VALUE!</v>
      </c>
      <c r="J3425" s="4" t="e">
        <f>Table1[[#This Row],[Column1]]</f>
        <v>#VALUE!</v>
      </c>
    </row>
    <row r="3426" spans="1:10" hidden="1" x14ac:dyDescent="0.3">
      <c r="A3426" s="2" t="e">
        <f>Table1[[#This Row],[Befolyt]]</f>
        <v>#VALUE!</v>
      </c>
      <c r="B3426" t="e">
        <f>Table1[[#This Row],[ÜK]]</f>
        <v>#VALUE!</v>
      </c>
      <c r="C3426" s="3" t="e">
        <f>Table1[[#This Row],[Szla]]</f>
        <v>#VALUE!</v>
      </c>
      <c r="D3426" s="6" t="e">
        <f>Table1[[#This Row],[Kelt_hó]]</f>
        <v>#VALUE!</v>
      </c>
      <c r="E3426" t="e">
        <f>Table1[[#This Row],[Vevő]]</f>
        <v>#VALUE!</v>
      </c>
      <c r="F3426" t="e">
        <f>Table1[[#This Row],[Termékkör]]</f>
        <v>#VALUE!</v>
      </c>
      <c r="G3426" s="4" t="e">
        <f>Table1[[#This Row],[SzumElad]]</f>
        <v>#VALUE!</v>
      </c>
      <c r="H3426" s="7" t="e">
        <f>Table1[[#This Row],[Jut_%]]</f>
        <v>#VALUE!</v>
      </c>
      <c r="I3426" s="4" t="e">
        <f>Table1[[#This Row],[Jut]]</f>
        <v>#VALUE!</v>
      </c>
      <c r="J3426" s="4" t="e">
        <f>Table1[[#This Row],[Column1]]</f>
        <v>#VALUE!</v>
      </c>
    </row>
    <row r="3427" spans="1:10" hidden="1" x14ac:dyDescent="0.3">
      <c r="A3427" s="2" t="e">
        <f>Table1[[#This Row],[Befolyt]]</f>
        <v>#VALUE!</v>
      </c>
      <c r="B3427" t="e">
        <f>Table1[[#This Row],[ÜK]]</f>
        <v>#VALUE!</v>
      </c>
      <c r="C3427" s="3" t="e">
        <f>Table1[[#This Row],[Szla]]</f>
        <v>#VALUE!</v>
      </c>
      <c r="D3427" s="6" t="e">
        <f>Table1[[#This Row],[Kelt_hó]]</f>
        <v>#VALUE!</v>
      </c>
      <c r="E3427" t="e">
        <f>Table1[[#This Row],[Vevő]]</f>
        <v>#VALUE!</v>
      </c>
      <c r="F3427" t="e">
        <f>Table1[[#This Row],[Termékkör]]</f>
        <v>#VALUE!</v>
      </c>
      <c r="G3427" s="4" t="e">
        <f>Table1[[#This Row],[SzumElad]]</f>
        <v>#VALUE!</v>
      </c>
      <c r="H3427" s="7" t="e">
        <f>Table1[[#This Row],[Jut_%]]</f>
        <v>#VALUE!</v>
      </c>
      <c r="I3427" s="4" t="e">
        <f>Table1[[#This Row],[Jut]]</f>
        <v>#VALUE!</v>
      </c>
      <c r="J3427" s="4" t="e">
        <f>Table1[[#This Row],[Column1]]</f>
        <v>#VALUE!</v>
      </c>
    </row>
    <row r="3428" spans="1:10" hidden="1" x14ac:dyDescent="0.3">
      <c r="A3428" s="2" t="e">
        <f>Table1[[#This Row],[Befolyt]]</f>
        <v>#VALUE!</v>
      </c>
      <c r="B3428" t="e">
        <f>Table1[[#This Row],[ÜK]]</f>
        <v>#VALUE!</v>
      </c>
      <c r="C3428" s="3" t="e">
        <f>Table1[[#This Row],[Szla]]</f>
        <v>#VALUE!</v>
      </c>
      <c r="D3428" s="6" t="e">
        <f>Table1[[#This Row],[Kelt_hó]]</f>
        <v>#VALUE!</v>
      </c>
      <c r="E3428" t="e">
        <f>Table1[[#This Row],[Vevő]]</f>
        <v>#VALUE!</v>
      </c>
      <c r="F3428" t="e">
        <f>Table1[[#This Row],[Termékkör]]</f>
        <v>#VALUE!</v>
      </c>
      <c r="G3428" s="4" t="e">
        <f>Table1[[#This Row],[SzumElad]]</f>
        <v>#VALUE!</v>
      </c>
      <c r="H3428" s="7" t="e">
        <f>Table1[[#This Row],[Jut_%]]</f>
        <v>#VALUE!</v>
      </c>
      <c r="I3428" s="4" t="e">
        <f>Table1[[#This Row],[Jut]]</f>
        <v>#VALUE!</v>
      </c>
      <c r="J3428" s="4" t="e">
        <f>Table1[[#This Row],[Column1]]</f>
        <v>#VALUE!</v>
      </c>
    </row>
    <row r="3429" spans="1:10" hidden="1" x14ac:dyDescent="0.3">
      <c r="A3429" s="2" t="e">
        <f>Table1[[#This Row],[Befolyt]]</f>
        <v>#VALUE!</v>
      </c>
      <c r="B3429" t="e">
        <f>Table1[[#This Row],[ÜK]]</f>
        <v>#VALUE!</v>
      </c>
      <c r="C3429" s="3" t="e">
        <f>Table1[[#This Row],[Szla]]</f>
        <v>#VALUE!</v>
      </c>
      <c r="D3429" s="6" t="e">
        <f>Table1[[#This Row],[Kelt_hó]]</f>
        <v>#VALUE!</v>
      </c>
      <c r="E3429" t="e">
        <f>Table1[[#This Row],[Vevő]]</f>
        <v>#VALUE!</v>
      </c>
      <c r="F3429" t="e">
        <f>Table1[[#This Row],[Termékkör]]</f>
        <v>#VALUE!</v>
      </c>
      <c r="G3429" s="4" t="e">
        <f>Table1[[#This Row],[SzumElad]]</f>
        <v>#VALUE!</v>
      </c>
      <c r="H3429" s="7" t="e">
        <f>Table1[[#This Row],[Jut_%]]</f>
        <v>#VALUE!</v>
      </c>
      <c r="I3429" s="4" t="e">
        <f>Table1[[#This Row],[Jut]]</f>
        <v>#VALUE!</v>
      </c>
      <c r="J3429" s="4" t="e">
        <f>Table1[[#This Row],[Column1]]</f>
        <v>#VALUE!</v>
      </c>
    </row>
    <row r="3430" spans="1:10" hidden="1" x14ac:dyDescent="0.3">
      <c r="A3430" s="2" t="e">
        <f>Table1[[#This Row],[Befolyt]]</f>
        <v>#VALUE!</v>
      </c>
      <c r="B3430" t="e">
        <f>Table1[[#This Row],[ÜK]]</f>
        <v>#VALUE!</v>
      </c>
      <c r="C3430" s="3" t="e">
        <f>Table1[[#This Row],[Szla]]</f>
        <v>#VALUE!</v>
      </c>
      <c r="D3430" s="6" t="e">
        <f>Table1[[#This Row],[Kelt_hó]]</f>
        <v>#VALUE!</v>
      </c>
      <c r="E3430" t="e">
        <f>Table1[[#This Row],[Vevő]]</f>
        <v>#VALUE!</v>
      </c>
      <c r="F3430" t="e">
        <f>Table1[[#This Row],[Termékkör]]</f>
        <v>#VALUE!</v>
      </c>
      <c r="G3430" s="4" t="e">
        <f>Table1[[#This Row],[SzumElad]]</f>
        <v>#VALUE!</v>
      </c>
      <c r="H3430" s="7" t="e">
        <f>Table1[[#This Row],[Jut_%]]</f>
        <v>#VALUE!</v>
      </c>
      <c r="I3430" s="4" t="e">
        <f>Table1[[#This Row],[Jut]]</f>
        <v>#VALUE!</v>
      </c>
      <c r="J3430" s="4" t="e">
        <f>Table1[[#This Row],[Column1]]</f>
        <v>#VALUE!</v>
      </c>
    </row>
    <row r="3431" spans="1:10" hidden="1" x14ac:dyDescent="0.3">
      <c r="A3431" s="2" t="e">
        <f>Table1[[#This Row],[Befolyt]]</f>
        <v>#VALUE!</v>
      </c>
      <c r="B3431" t="e">
        <f>Table1[[#This Row],[ÜK]]</f>
        <v>#VALUE!</v>
      </c>
      <c r="C3431" s="3" t="e">
        <f>Table1[[#This Row],[Szla]]</f>
        <v>#VALUE!</v>
      </c>
      <c r="D3431" s="6" t="e">
        <f>Table1[[#This Row],[Kelt_hó]]</f>
        <v>#VALUE!</v>
      </c>
      <c r="E3431" t="e">
        <f>Table1[[#This Row],[Vevő]]</f>
        <v>#VALUE!</v>
      </c>
      <c r="F3431" t="e">
        <f>Table1[[#This Row],[Termékkör]]</f>
        <v>#VALUE!</v>
      </c>
      <c r="G3431" s="4" t="e">
        <f>Table1[[#This Row],[SzumElad]]</f>
        <v>#VALUE!</v>
      </c>
      <c r="H3431" s="7" t="e">
        <f>Table1[[#This Row],[Jut_%]]</f>
        <v>#VALUE!</v>
      </c>
      <c r="I3431" s="4" t="e">
        <f>Table1[[#This Row],[Jut]]</f>
        <v>#VALUE!</v>
      </c>
      <c r="J3431" s="4" t="e">
        <f>Table1[[#This Row],[Column1]]</f>
        <v>#VALUE!</v>
      </c>
    </row>
    <row r="3432" spans="1:10" hidden="1" x14ac:dyDescent="0.3">
      <c r="A3432" s="2" t="e">
        <f>Table1[[#This Row],[Befolyt]]</f>
        <v>#VALUE!</v>
      </c>
      <c r="B3432" t="e">
        <f>Table1[[#This Row],[ÜK]]</f>
        <v>#VALUE!</v>
      </c>
      <c r="C3432" s="3" t="e">
        <f>Table1[[#This Row],[Szla]]</f>
        <v>#VALUE!</v>
      </c>
      <c r="D3432" s="6" t="e">
        <f>Table1[[#This Row],[Kelt_hó]]</f>
        <v>#VALUE!</v>
      </c>
      <c r="E3432" t="e">
        <f>Table1[[#This Row],[Vevő]]</f>
        <v>#VALUE!</v>
      </c>
      <c r="F3432" t="e">
        <f>Table1[[#This Row],[Termékkör]]</f>
        <v>#VALUE!</v>
      </c>
      <c r="G3432" s="4" t="e">
        <f>Table1[[#This Row],[SzumElad]]</f>
        <v>#VALUE!</v>
      </c>
      <c r="H3432" s="7" t="e">
        <f>Table1[[#This Row],[Jut_%]]</f>
        <v>#VALUE!</v>
      </c>
      <c r="I3432" s="4" t="e">
        <f>Table1[[#This Row],[Jut]]</f>
        <v>#VALUE!</v>
      </c>
      <c r="J3432" s="4" t="e">
        <f>Table1[[#This Row],[Column1]]</f>
        <v>#VALUE!</v>
      </c>
    </row>
    <row r="3433" spans="1:10" hidden="1" x14ac:dyDescent="0.3">
      <c r="A3433" s="2" t="e">
        <f>Table1[[#This Row],[Befolyt]]</f>
        <v>#VALUE!</v>
      </c>
      <c r="B3433" t="e">
        <f>Table1[[#This Row],[ÜK]]</f>
        <v>#VALUE!</v>
      </c>
      <c r="C3433" s="3" t="e">
        <f>Table1[[#This Row],[Szla]]</f>
        <v>#VALUE!</v>
      </c>
      <c r="D3433" s="6" t="e">
        <f>Table1[[#This Row],[Kelt_hó]]</f>
        <v>#VALUE!</v>
      </c>
      <c r="E3433" t="e">
        <f>Table1[[#This Row],[Vevő]]</f>
        <v>#VALUE!</v>
      </c>
      <c r="F3433" t="e">
        <f>Table1[[#This Row],[Termékkör]]</f>
        <v>#VALUE!</v>
      </c>
      <c r="G3433" s="4" t="e">
        <f>Table1[[#This Row],[SzumElad]]</f>
        <v>#VALUE!</v>
      </c>
      <c r="H3433" s="7" t="e">
        <f>Table1[[#This Row],[Jut_%]]</f>
        <v>#VALUE!</v>
      </c>
      <c r="I3433" s="4" t="e">
        <f>Table1[[#This Row],[Jut]]</f>
        <v>#VALUE!</v>
      </c>
      <c r="J3433" s="4" t="e">
        <f>Table1[[#This Row],[Column1]]</f>
        <v>#VALUE!</v>
      </c>
    </row>
    <row r="3434" spans="1:10" hidden="1" x14ac:dyDescent="0.3">
      <c r="A3434" s="2" t="e">
        <f>Table1[[#This Row],[Befolyt]]</f>
        <v>#VALUE!</v>
      </c>
      <c r="B3434" t="e">
        <f>Table1[[#This Row],[ÜK]]</f>
        <v>#VALUE!</v>
      </c>
      <c r="C3434" s="3" t="e">
        <f>Table1[[#This Row],[Szla]]</f>
        <v>#VALUE!</v>
      </c>
      <c r="D3434" s="6" t="e">
        <f>Table1[[#This Row],[Kelt_hó]]</f>
        <v>#VALUE!</v>
      </c>
      <c r="E3434" t="e">
        <f>Table1[[#This Row],[Vevő]]</f>
        <v>#VALUE!</v>
      </c>
      <c r="F3434" t="e">
        <f>Table1[[#This Row],[Termékkör]]</f>
        <v>#VALUE!</v>
      </c>
      <c r="G3434" s="4" t="e">
        <f>Table1[[#This Row],[SzumElad]]</f>
        <v>#VALUE!</v>
      </c>
      <c r="H3434" s="7" t="e">
        <f>Table1[[#This Row],[Jut_%]]</f>
        <v>#VALUE!</v>
      </c>
      <c r="I3434" s="4" t="e">
        <f>Table1[[#This Row],[Jut]]</f>
        <v>#VALUE!</v>
      </c>
      <c r="J3434" s="4" t="e">
        <f>Table1[[#This Row],[Column1]]</f>
        <v>#VALUE!</v>
      </c>
    </row>
    <row r="3435" spans="1:10" hidden="1" x14ac:dyDescent="0.3">
      <c r="A3435" s="2" t="e">
        <f>Table1[[#This Row],[Befolyt]]</f>
        <v>#VALUE!</v>
      </c>
      <c r="B3435" t="e">
        <f>Table1[[#This Row],[ÜK]]</f>
        <v>#VALUE!</v>
      </c>
      <c r="C3435" s="3" t="e">
        <f>Table1[[#This Row],[Szla]]</f>
        <v>#VALUE!</v>
      </c>
      <c r="D3435" s="6" t="e">
        <f>Table1[[#This Row],[Kelt_hó]]</f>
        <v>#VALUE!</v>
      </c>
      <c r="E3435" t="e">
        <f>Table1[[#This Row],[Vevő]]</f>
        <v>#VALUE!</v>
      </c>
      <c r="F3435" t="e">
        <f>Table1[[#This Row],[Termékkör]]</f>
        <v>#VALUE!</v>
      </c>
      <c r="G3435" s="4" t="e">
        <f>Table1[[#This Row],[SzumElad]]</f>
        <v>#VALUE!</v>
      </c>
      <c r="H3435" s="7" t="e">
        <f>Table1[[#This Row],[Jut_%]]</f>
        <v>#VALUE!</v>
      </c>
      <c r="I3435" s="4" t="e">
        <f>Table1[[#This Row],[Jut]]</f>
        <v>#VALUE!</v>
      </c>
      <c r="J3435" s="4" t="e">
        <f>Table1[[#This Row],[Column1]]</f>
        <v>#VALUE!</v>
      </c>
    </row>
    <row r="3436" spans="1:10" hidden="1" x14ac:dyDescent="0.3">
      <c r="A3436" s="2" t="e">
        <f>Table1[[#This Row],[Befolyt]]</f>
        <v>#VALUE!</v>
      </c>
      <c r="B3436" t="e">
        <f>Table1[[#This Row],[ÜK]]</f>
        <v>#VALUE!</v>
      </c>
      <c r="C3436" s="3" t="e">
        <f>Table1[[#This Row],[Szla]]</f>
        <v>#VALUE!</v>
      </c>
      <c r="D3436" s="6" t="e">
        <f>Table1[[#This Row],[Kelt_hó]]</f>
        <v>#VALUE!</v>
      </c>
      <c r="E3436" t="e">
        <f>Table1[[#This Row],[Vevő]]</f>
        <v>#VALUE!</v>
      </c>
      <c r="F3436" t="e">
        <f>Table1[[#This Row],[Termékkör]]</f>
        <v>#VALUE!</v>
      </c>
      <c r="G3436" s="4" t="e">
        <f>Table1[[#This Row],[SzumElad]]</f>
        <v>#VALUE!</v>
      </c>
      <c r="H3436" s="7" t="e">
        <f>Table1[[#This Row],[Jut_%]]</f>
        <v>#VALUE!</v>
      </c>
      <c r="I3436" s="4" t="e">
        <f>Table1[[#This Row],[Jut]]</f>
        <v>#VALUE!</v>
      </c>
      <c r="J3436" s="4" t="e">
        <f>Table1[[#This Row],[Column1]]</f>
        <v>#VALUE!</v>
      </c>
    </row>
    <row r="3437" spans="1:10" hidden="1" x14ac:dyDescent="0.3">
      <c r="A3437" s="2" t="e">
        <f>Table1[[#This Row],[Befolyt]]</f>
        <v>#VALUE!</v>
      </c>
      <c r="B3437" t="e">
        <f>Table1[[#This Row],[ÜK]]</f>
        <v>#VALUE!</v>
      </c>
      <c r="C3437" s="3" t="e">
        <f>Table1[[#This Row],[Szla]]</f>
        <v>#VALUE!</v>
      </c>
      <c r="D3437" s="6" t="e">
        <f>Table1[[#This Row],[Kelt_hó]]</f>
        <v>#VALUE!</v>
      </c>
      <c r="E3437" t="e">
        <f>Table1[[#This Row],[Vevő]]</f>
        <v>#VALUE!</v>
      </c>
      <c r="F3437" t="e">
        <f>Table1[[#This Row],[Termékkör]]</f>
        <v>#VALUE!</v>
      </c>
      <c r="G3437" s="4" t="e">
        <f>Table1[[#This Row],[SzumElad]]</f>
        <v>#VALUE!</v>
      </c>
      <c r="H3437" s="7" t="e">
        <f>Table1[[#This Row],[Jut_%]]</f>
        <v>#VALUE!</v>
      </c>
      <c r="I3437" s="4" t="e">
        <f>Table1[[#This Row],[Jut]]</f>
        <v>#VALUE!</v>
      </c>
      <c r="J3437" s="4" t="e">
        <f>Table1[[#This Row],[Column1]]</f>
        <v>#VALUE!</v>
      </c>
    </row>
    <row r="3438" spans="1:10" hidden="1" x14ac:dyDescent="0.3">
      <c r="A3438" s="2" t="e">
        <f>Table1[[#This Row],[Befolyt]]</f>
        <v>#VALUE!</v>
      </c>
      <c r="B3438" t="e">
        <f>Table1[[#This Row],[ÜK]]</f>
        <v>#VALUE!</v>
      </c>
      <c r="C3438" s="3" t="e">
        <f>Table1[[#This Row],[Szla]]</f>
        <v>#VALUE!</v>
      </c>
      <c r="D3438" s="6" t="e">
        <f>Table1[[#This Row],[Kelt_hó]]</f>
        <v>#VALUE!</v>
      </c>
      <c r="E3438" t="e">
        <f>Table1[[#This Row],[Vevő]]</f>
        <v>#VALUE!</v>
      </c>
      <c r="F3438" t="e">
        <f>Table1[[#This Row],[Termékkör]]</f>
        <v>#VALUE!</v>
      </c>
      <c r="G3438" s="4" t="e">
        <f>Table1[[#This Row],[SzumElad]]</f>
        <v>#VALUE!</v>
      </c>
      <c r="H3438" s="7" t="e">
        <f>Table1[[#This Row],[Jut_%]]</f>
        <v>#VALUE!</v>
      </c>
      <c r="I3438" s="4" t="e">
        <f>Table1[[#This Row],[Jut]]</f>
        <v>#VALUE!</v>
      </c>
      <c r="J3438" s="4" t="e">
        <f>Table1[[#This Row],[Column1]]</f>
        <v>#VALUE!</v>
      </c>
    </row>
    <row r="3439" spans="1:10" hidden="1" x14ac:dyDescent="0.3">
      <c r="A3439" s="2" t="e">
        <f>Table1[[#This Row],[Befolyt]]</f>
        <v>#VALUE!</v>
      </c>
      <c r="B3439" t="e">
        <f>Table1[[#This Row],[ÜK]]</f>
        <v>#VALUE!</v>
      </c>
      <c r="C3439" s="3" t="e">
        <f>Table1[[#This Row],[Szla]]</f>
        <v>#VALUE!</v>
      </c>
      <c r="D3439" s="6" t="e">
        <f>Table1[[#This Row],[Kelt_hó]]</f>
        <v>#VALUE!</v>
      </c>
      <c r="E3439" t="e">
        <f>Table1[[#This Row],[Vevő]]</f>
        <v>#VALUE!</v>
      </c>
      <c r="F3439" t="e">
        <f>Table1[[#This Row],[Termékkör]]</f>
        <v>#VALUE!</v>
      </c>
      <c r="G3439" s="4" t="e">
        <f>Table1[[#This Row],[SzumElad]]</f>
        <v>#VALUE!</v>
      </c>
      <c r="H3439" s="7" t="e">
        <f>Table1[[#This Row],[Jut_%]]</f>
        <v>#VALUE!</v>
      </c>
      <c r="I3439" s="4" t="e">
        <f>Table1[[#This Row],[Jut]]</f>
        <v>#VALUE!</v>
      </c>
      <c r="J3439" s="4" t="e">
        <f>Table1[[#This Row],[Column1]]</f>
        <v>#VALUE!</v>
      </c>
    </row>
    <row r="3440" spans="1:10" hidden="1" x14ac:dyDescent="0.3">
      <c r="A3440" s="2" t="e">
        <f>Table1[[#This Row],[Befolyt]]</f>
        <v>#VALUE!</v>
      </c>
      <c r="B3440" t="e">
        <f>Table1[[#This Row],[ÜK]]</f>
        <v>#VALUE!</v>
      </c>
      <c r="C3440" s="3" t="e">
        <f>Table1[[#This Row],[Szla]]</f>
        <v>#VALUE!</v>
      </c>
      <c r="D3440" s="6" t="e">
        <f>Table1[[#This Row],[Kelt_hó]]</f>
        <v>#VALUE!</v>
      </c>
      <c r="E3440" t="e">
        <f>Table1[[#This Row],[Vevő]]</f>
        <v>#VALUE!</v>
      </c>
      <c r="F3440" t="e">
        <f>Table1[[#This Row],[Termékkör]]</f>
        <v>#VALUE!</v>
      </c>
      <c r="G3440" s="4" t="e">
        <f>Table1[[#This Row],[SzumElad]]</f>
        <v>#VALUE!</v>
      </c>
      <c r="H3440" s="7" t="e">
        <f>Table1[[#This Row],[Jut_%]]</f>
        <v>#VALUE!</v>
      </c>
      <c r="I3440" s="4" t="e">
        <f>Table1[[#This Row],[Jut]]</f>
        <v>#VALUE!</v>
      </c>
      <c r="J3440" s="4" t="e">
        <f>Table1[[#This Row],[Column1]]</f>
        <v>#VALUE!</v>
      </c>
    </row>
    <row r="3441" spans="1:10" hidden="1" x14ac:dyDescent="0.3">
      <c r="A3441" s="2" t="e">
        <f>Table1[[#This Row],[Befolyt]]</f>
        <v>#VALUE!</v>
      </c>
      <c r="B3441" t="e">
        <f>Table1[[#This Row],[ÜK]]</f>
        <v>#VALUE!</v>
      </c>
      <c r="C3441" s="3" t="e">
        <f>Table1[[#This Row],[Szla]]</f>
        <v>#VALUE!</v>
      </c>
      <c r="D3441" s="6" t="e">
        <f>Table1[[#This Row],[Kelt_hó]]</f>
        <v>#VALUE!</v>
      </c>
      <c r="E3441" t="e">
        <f>Table1[[#This Row],[Vevő]]</f>
        <v>#VALUE!</v>
      </c>
      <c r="F3441" t="e">
        <f>Table1[[#This Row],[Termékkör]]</f>
        <v>#VALUE!</v>
      </c>
      <c r="G3441" s="4" t="e">
        <f>Table1[[#This Row],[SzumElad]]</f>
        <v>#VALUE!</v>
      </c>
      <c r="H3441" s="7" t="e">
        <f>Table1[[#This Row],[Jut_%]]</f>
        <v>#VALUE!</v>
      </c>
      <c r="I3441" s="4" t="e">
        <f>Table1[[#This Row],[Jut]]</f>
        <v>#VALUE!</v>
      </c>
      <c r="J3441" s="4" t="e">
        <f>Table1[[#This Row],[Column1]]</f>
        <v>#VALUE!</v>
      </c>
    </row>
    <row r="3442" spans="1:10" hidden="1" x14ac:dyDescent="0.3">
      <c r="A3442" s="2" t="e">
        <f>Table1[[#This Row],[Befolyt]]</f>
        <v>#VALUE!</v>
      </c>
      <c r="B3442" t="e">
        <f>Table1[[#This Row],[ÜK]]</f>
        <v>#VALUE!</v>
      </c>
      <c r="C3442" s="3" t="e">
        <f>Table1[[#This Row],[Szla]]</f>
        <v>#VALUE!</v>
      </c>
      <c r="D3442" s="6" t="e">
        <f>Table1[[#This Row],[Kelt_hó]]</f>
        <v>#VALUE!</v>
      </c>
      <c r="E3442" t="e">
        <f>Table1[[#This Row],[Vevő]]</f>
        <v>#VALUE!</v>
      </c>
      <c r="F3442" t="e">
        <f>Table1[[#This Row],[Termékkör]]</f>
        <v>#VALUE!</v>
      </c>
      <c r="G3442" s="4" t="e">
        <f>Table1[[#This Row],[SzumElad]]</f>
        <v>#VALUE!</v>
      </c>
      <c r="H3442" s="7" t="e">
        <f>Table1[[#This Row],[Jut_%]]</f>
        <v>#VALUE!</v>
      </c>
      <c r="I3442" s="4" t="e">
        <f>Table1[[#This Row],[Jut]]</f>
        <v>#VALUE!</v>
      </c>
      <c r="J3442" s="4" t="e">
        <f>Table1[[#This Row],[Column1]]</f>
        <v>#VALUE!</v>
      </c>
    </row>
    <row r="3443" spans="1:10" hidden="1" x14ac:dyDescent="0.3">
      <c r="A3443" s="2" t="e">
        <f>Table1[[#This Row],[Befolyt]]</f>
        <v>#VALUE!</v>
      </c>
      <c r="B3443" t="e">
        <f>Table1[[#This Row],[ÜK]]</f>
        <v>#VALUE!</v>
      </c>
      <c r="C3443" s="3" t="e">
        <f>Table1[[#This Row],[Szla]]</f>
        <v>#VALUE!</v>
      </c>
      <c r="D3443" s="6" t="e">
        <f>Table1[[#This Row],[Kelt_hó]]</f>
        <v>#VALUE!</v>
      </c>
      <c r="E3443" t="e">
        <f>Table1[[#This Row],[Vevő]]</f>
        <v>#VALUE!</v>
      </c>
      <c r="F3443" t="e">
        <f>Table1[[#This Row],[Termékkör]]</f>
        <v>#VALUE!</v>
      </c>
      <c r="G3443" s="4" t="e">
        <f>Table1[[#This Row],[SzumElad]]</f>
        <v>#VALUE!</v>
      </c>
      <c r="H3443" s="7" t="e">
        <f>Table1[[#This Row],[Jut_%]]</f>
        <v>#VALUE!</v>
      </c>
      <c r="I3443" s="4" t="e">
        <f>Table1[[#This Row],[Jut]]</f>
        <v>#VALUE!</v>
      </c>
      <c r="J3443" s="4" t="e">
        <f>Table1[[#This Row],[Column1]]</f>
        <v>#VALUE!</v>
      </c>
    </row>
    <row r="3444" spans="1:10" hidden="1" x14ac:dyDescent="0.3">
      <c r="A3444" s="2" t="e">
        <f>Table1[[#This Row],[Befolyt]]</f>
        <v>#VALUE!</v>
      </c>
      <c r="B3444" t="e">
        <f>Table1[[#This Row],[ÜK]]</f>
        <v>#VALUE!</v>
      </c>
      <c r="C3444" s="3" t="e">
        <f>Table1[[#This Row],[Szla]]</f>
        <v>#VALUE!</v>
      </c>
      <c r="D3444" s="6" t="e">
        <f>Table1[[#This Row],[Kelt_hó]]</f>
        <v>#VALUE!</v>
      </c>
      <c r="E3444" t="e">
        <f>Table1[[#This Row],[Vevő]]</f>
        <v>#VALUE!</v>
      </c>
      <c r="F3444" t="e">
        <f>Table1[[#This Row],[Termékkör]]</f>
        <v>#VALUE!</v>
      </c>
      <c r="G3444" s="4" t="e">
        <f>Table1[[#This Row],[SzumElad]]</f>
        <v>#VALUE!</v>
      </c>
      <c r="H3444" s="7" t="e">
        <f>Table1[[#This Row],[Jut_%]]</f>
        <v>#VALUE!</v>
      </c>
      <c r="I3444" s="4" t="e">
        <f>Table1[[#This Row],[Jut]]</f>
        <v>#VALUE!</v>
      </c>
      <c r="J3444" s="4" t="e">
        <f>Table1[[#This Row],[Column1]]</f>
        <v>#VALUE!</v>
      </c>
    </row>
    <row r="3445" spans="1:10" hidden="1" x14ac:dyDescent="0.3">
      <c r="A3445" s="2" t="e">
        <f>Table1[[#This Row],[Befolyt]]</f>
        <v>#VALUE!</v>
      </c>
      <c r="B3445" t="e">
        <f>Table1[[#This Row],[ÜK]]</f>
        <v>#VALUE!</v>
      </c>
      <c r="C3445" s="3" t="e">
        <f>Table1[[#This Row],[Szla]]</f>
        <v>#VALUE!</v>
      </c>
      <c r="D3445" s="6" t="e">
        <f>Table1[[#This Row],[Kelt_hó]]</f>
        <v>#VALUE!</v>
      </c>
      <c r="E3445" t="e">
        <f>Table1[[#This Row],[Vevő]]</f>
        <v>#VALUE!</v>
      </c>
      <c r="F3445" t="e">
        <f>Table1[[#This Row],[Termékkör]]</f>
        <v>#VALUE!</v>
      </c>
      <c r="G3445" s="4" t="e">
        <f>Table1[[#This Row],[SzumElad]]</f>
        <v>#VALUE!</v>
      </c>
      <c r="H3445" s="7" t="e">
        <f>Table1[[#This Row],[Jut_%]]</f>
        <v>#VALUE!</v>
      </c>
      <c r="I3445" s="4" t="e">
        <f>Table1[[#This Row],[Jut]]</f>
        <v>#VALUE!</v>
      </c>
      <c r="J3445" s="4" t="e">
        <f>Table1[[#This Row],[Column1]]</f>
        <v>#VALUE!</v>
      </c>
    </row>
    <row r="3446" spans="1:10" hidden="1" x14ac:dyDescent="0.3">
      <c r="A3446" s="2" t="e">
        <f>Table1[[#This Row],[Befolyt]]</f>
        <v>#VALUE!</v>
      </c>
      <c r="B3446" t="e">
        <f>Table1[[#This Row],[ÜK]]</f>
        <v>#VALUE!</v>
      </c>
      <c r="C3446" s="3" t="e">
        <f>Table1[[#This Row],[Szla]]</f>
        <v>#VALUE!</v>
      </c>
      <c r="D3446" s="6" t="e">
        <f>Table1[[#This Row],[Kelt_hó]]</f>
        <v>#VALUE!</v>
      </c>
      <c r="E3446" t="e">
        <f>Table1[[#This Row],[Vevő]]</f>
        <v>#VALUE!</v>
      </c>
      <c r="F3446" t="e">
        <f>Table1[[#This Row],[Termékkör]]</f>
        <v>#VALUE!</v>
      </c>
      <c r="G3446" s="4" t="e">
        <f>Table1[[#This Row],[SzumElad]]</f>
        <v>#VALUE!</v>
      </c>
      <c r="H3446" s="7" t="e">
        <f>Table1[[#This Row],[Jut_%]]</f>
        <v>#VALUE!</v>
      </c>
      <c r="I3446" s="4" t="e">
        <f>Table1[[#This Row],[Jut]]</f>
        <v>#VALUE!</v>
      </c>
      <c r="J3446" s="4" t="e">
        <f>Table1[[#This Row],[Column1]]</f>
        <v>#VALUE!</v>
      </c>
    </row>
    <row r="3447" spans="1:10" hidden="1" x14ac:dyDescent="0.3">
      <c r="A3447" s="2" t="e">
        <f>Table1[[#This Row],[Befolyt]]</f>
        <v>#VALUE!</v>
      </c>
      <c r="B3447" t="e">
        <f>Table1[[#This Row],[ÜK]]</f>
        <v>#VALUE!</v>
      </c>
      <c r="C3447" s="3" t="e">
        <f>Table1[[#This Row],[Szla]]</f>
        <v>#VALUE!</v>
      </c>
      <c r="D3447" s="6" t="e">
        <f>Table1[[#This Row],[Kelt_hó]]</f>
        <v>#VALUE!</v>
      </c>
      <c r="E3447" t="e">
        <f>Table1[[#This Row],[Vevő]]</f>
        <v>#VALUE!</v>
      </c>
      <c r="F3447" t="e">
        <f>Table1[[#This Row],[Termékkör]]</f>
        <v>#VALUE!</v>
      </c>
      <c r="G3447" s="4" t="e">
        <f>Table1[[#This Row],[SzumElad]]</f>
        <v>#VALUE!</v>
      </c>
      <c r="H3447" s="7" t="e">
        <f>Table1[[#This Row],[Jut_%]]</f>
        <v>#VALUE!</v>
      </c>
      <c r="I3447" s="4" t="e">
        <f>Table1[[#This Row],[Jut]]</f>
        <v>#VALUE!</v>
      </c>
      <c r="J3447" s="4" t="e">
        <f>Table1[[#This Row],[Column1]]</f>
        <v>#VALUE!</v>
      </c>
    </row>
    <row r="3448" spans="1:10" hidden="1" x14ac:dyDescent="0.3">
      <c r="A3448" s="2" t="e">
        <f>Table1[[#This Row],[Befolyt]]</f>
        <v>#VALUE!</v>
      </c>
      <c r="B3448" t="e">
        <f>Table1[[#This Row],[ÜK]]</f>
        <v>#VALUE!</v>
      </c>
      <c r="C3448" s="3" t="e">
        <f>Table1[[#This Row],[Szla]]</f>
        <v>#VALUE!</v>
      </c>
      <c r="D3448" s="6" t="e">
        <f>Table1[[#This Row],[Kelt_hó]]</f>
        <v>#VALUE!</v>
      </c>
      <c r="E3448" t="e">
        <f>Table1[[#This Row],[Vevő]]</f>
        <v>#VALUE!</v>
      </c>
      <c r="F3448" t="e">
        <f>Table1[[#This Row],[Termékkör]]</f>
        <v>#VALUE!</v>
      </c>
      <c r="G3448" s="4" t="e">
        <f>Table1[[#This Row],[SzumElad]]</f>
        <v>#VALUE!</v>
      </c>
      <c r="H3448" s="7" t="e">
        <f>Table1[[#This Row],[Jut_%]]</f>
        <v>#VALUE!</v>
      </c>
      <c r="I3448" s="4" t="e">
        <f>Table1[[#This Row],[Jut]]</f>
        <v>#VALUE!</v>
      </c>
      <c r="J3448" s="4" t="e">
        <f>Table1[[#This Row],[Column1]]</f>
        <v>#VALUE!</v>
      </c>
    </row>
    <row r="3449" spans="1:10" hidden="1" x14ac:dyDescent="0.3">
      <c r="A3449" s="2" t="e">
        <f>Table1[[#This Row],[Befolyt]]</f>
        <v>#VALUE!</v>
      </c>
      <c r="B3449" t="e">
        <f>Table1[[#This Row],[ÜK]]</f>
        <v>#VALUE!</v>
      </c>
      <c r="C3449" s="3" t="e">
        <f>Table1[[#This Row],[Szla]]</f>
        <v>#VALUE!</v>
      </c>
      <c r="D3449" s="6" t="e">
        <f>Table1[[#This Row],[Kelt_hó]]</f>
        <v>#VALUE!</v>
      </c>
      <c r="E3449" t="e">
        <f>Table1[[#This Row],[Vevő]]</f>
        <v>#VALUE!</v>
      </c>
      <c r="F3449" t="e">
        <f>Table1[[#This Row],[Termékkör]]</f>
        <v>#VALUE!</v>
      </c>
      <c r="G3449" s="4" t="e">
        <f>Table1[[#This Row],[SzumElad]]</f>
        <v>#VALUE!</v>
      </c>
      <c r="H3449" s="7" t="e">
        <f>Table1[[#This Row],[Jut_%]]</f>
        <v>#VALUE!</v>
      </c>
      <c r="I3449" s="4" t="e">
        <f>Table1[[#This Row],[Jut]]</f>
        <v>#VALUE!</v>
      </c>
      <c r="J3449" s="4" t="e">
        <f>Table1[[#This Row],[Column1]]</f>
        <v>#VALUE!</v>
      </c>
    </row>
    <row r="3450" spans="1:10" hidden="1" x14ac:dyDescent="0.3">
      <c r="A3450" s="2" t="e">
        <f>Table1[[#This Row],[Befolyt]]</f>
        <v>#VALUE!</v>
      </c>
      <c r="B3450" t="e">
        <f>Table1[[#This Row],[ÜK]]</f>
        <v>#VALUE!</v>
      </c>
      <c r="C3450" s="3" t="e">
        <f>Table1[[#This Row],[Szla]]</f>
        <v>#VALUE!</v>
      </c>
      <c r="D3450" s="6" t="e">
        <f>Table1[[#This Row],[Kelt_hó]]</f>
        <v>#VALUE!</v>
      </c>
      <c r="E3450" t="e">
        <f>Table1[[#This Row],[Vevő]]</f>
        <v>#VALUE!</v>
      </c>
      <c r="F3450" t="e">
        <f>Table1[[#This Row],[Termékkör]]</f>
        <v>#VALUE!</v>
      </c>
      <c r="G3450" s="4" t="e">
        <f>Table1[[#This Row],[SzumElad]]</f>
        <v>#VALUE!</v>
      </c>
      <c r="H3450" s="7" t="e">
        <f>Table1[[#This Row],[Jut_%]]</f>
        <v>#VALUE!</v>
      </c>
      <c r="I3450" s="4" t="e">
        <f>Table1[[#This Row],[Jut]]</f>
        <v>#VALUE!</v>
      </c>
      <c r="J3450" s="4" t="e">
        <f>Table1[[#This Row],[Column1]]</f>
        <v>#VALUE!</v>
      </c>
    </row>
    <row r="3451" spans="1:10" hidden="1" x14ac:dyDescent="0.3">
      <c r="A3451" s="2" t="e">
        <f>Table1[[#This Row],[Befolyt]]</f>
        <v>#VALUE!</v>
      </c>
      <c r="B3451" t="e">
        <f>Table1[[#This Row],[ÜK]]</f>
        <v>#VALUE!</v>
      </c>
      <c r="C3451" s="3" t="e">
        <f>Table1[[#This Row],[Szla]]</f>
        <v>#VALUE!</v>
      </c>
      <c r="D3451" s="6" t="e">
        <f>Table1[[#This Row],[Kelt_hó]]</f>
        <v>#VALUE!</v>
      </c>
      <c r="E3451" t="e">
        <f>Table1[[#This Row],[Vevő]]</f>
        <v>#VALUE!</v>
      </c>
      <c r="F3451" t="e">
        <f>Table1[[#This Row],[Termékkör]]</f>
        <v>#VALUE!</v>
      </c>
      <c r="G3451" s="4" t="e">
        <f>Table1[[#This Row],[SzumElad]]</f>
        <v>#VALUE!</v>
      </c>
      <c r="H3451" s="7" t="e">
        <f>Table1[[#This Row],[Jut_%]]</f>
        <v>#VALUE!</v>
      </c>
      <c r="I3451" s="4" t="e">
        <f>Table1[[#This Row],[Jut]]</f>
        <v>#VALUE!</v>
      </c>
      <c r="J3451" s="4" t="e">
        <f>Table1[[#This Row],[Column1]]</f>
        <v>#VALUE!</v>
      </c>
    </row>
    <row r="3452" spans="1:10" hidden="1" x14ac:dyDescent="0.3">
      <c r="A3452" s="2" t="e">
        <f>Table1[[#This Row],[Befolyt]]</f>
        <v>#VALUE!</v>
      </c>
      <c r="B3452" t="e">
        <f>Table1[[#This Row],[ÜK]]</f>
        <v>#VALUE!</v>
      </c>
      <c r="C3452" s="3" t="e">
        <f>Table1[[#This Row],[Szla]]</f>
        <v>#VALUE!</v>
      </c>
      <c r="D3452" s="6" t="e">
        <f>Table1[[#This Row],[Kelt_hó]]</f>
        <v>#VALUE!</v>
      </c>
      <c r="E3452" t="e">
        <f>Table1[[#This Row],[Vevő]]</f>
        <v>#VALUE!</v>
      </c>
      <c r="F3452" t="e">
        <f>Table1[[#This Row],[Termékkör]]</f>
        <v>#VALUE!</v>
      </c>
      <c r="G3452" s="4" t="e">
        <f>Table1[[#This Row],[SzumElad]]</f>
        <v>#VALUE!</v>
      </c>
      <c r="H3452" s="7" t="e">
        <f>Table1[[#This Row],[Jut_%]]</f>
        <v>#VALUE!</v>
      </c>
      <c r="I3452" s="4" t="e">
        <f>Table1[[#This Row],[Jut]]</f>
        <v>#VALUE!</v>
      </c>
      <c r="J3452" s="4" t="e">
        <f>Table1[[#This Row],[Column1]]</f>
        <v>#VALUE!</v>
      </c>
    </row>
    <row r="3453" spans="1:10" hidden="1" x14ac:dyDescent="0.3">
      <c r="A3453" s="2" t="e">
        <f>Table1[[#This Row],[Befolyt]]</f>
        <v>#VALUE!</v>
      </c>
      <c r="B3453" t="e">
        <f>Table1[[#This Row],[ÜK]]</f>
        <v>#VALUE!</v>
      </c>
      <c r="C3453" s="3" t="e">
        <f>Table1[[#This Row],[Szla]]</f>
        <v>#VALUE!</v>
      </c>
      <c r="D3453" s="6" t="e">
        <f>Table1[[#This Row],[Kelt_hó]]</f>
        <v>#VALUE!</v>
      </c>
      <c r="E3453" t="e">
        <f>Table1[[#This Row],[Vevő]]</f>
        <v>#VALUE!</v>
      </c>
      <c r="F3453" t="e">
        <f>Table1[[#This Row],[Termékkör]]</f>
        <v>#VALUE!</v>
      </c>
      <c r="G3453" s="4" t="e">
        <f>Table1[[#This Row],[SzumElad]]</f>
        <v>#VALUE!</v>
      </c>
      <c r="H3453" s="7" t="e">
        <f>Table1[[#This Row],[Jut_%]]</f>
        <v>#VALUE!</v>
      </c>
      <c r="I3453" s="4" t="e">
        <f>Table1[[#This Row],[Jut]]</f>
        <v>#VALUE!</v>
      </c>
      <c r="J3453" s="4" t="e">
        <f>Table1[[#This Row],[Column1]]</f>
        <v>#VALUE!</v>
      </c>
    </row>
    <row r="3454" spans="1:10" hidden="1" x14ac:dyDescent="0.3">
      <c r="A3454" s="2" t="e">
        <f>Table1[[#This Row],[Befolyt]]</f>
        <v>#VALUE!</v>
      </c>
      <c r="B3454" t="e">
        <f>Table1[[#This Row],[ÜK]]</f>
        <v>#VALUE!</v>
      </c>
      <c r="C3454" s="3" t="e">
        <f>Table1[[#This Row],[Szla]]</f>
        <v>#VALUE!</v>
      </c>
      <c r="D3454" s="6" t="e">
        <f>Table1[[#This Row],[Kelt_hó]]</f>
        <v>#VALUE!</v>
      </c>
      <c r="E3454" t="e">
        <f>Table1[[#This Row],[Vevő]]</f>
        <v>#VALUE!</v>
      </c>
      <c r="F3454" t="e">
        <f>Table1[[#This Row],[Termékkör]]</f>
        <v>#VALUE!</v>
      </c>
      <c r="G3454" s="4" t="e">
        <f>Table1[[#This Row],[SzumElad]]</f>
        <v>#VALUE!</v>
      </c>
      <c r="H3454" s="7" t="e">
        <f>Table1[[#This Row],[Jut_%]]</f>
        <v>#VALUE!</v>
      </c>
      <c r="I3454" s="4" t="e">
        <f>Table1[[#This Row],[Jut]]</f>
        <v>#VALUE!</v>
      </c>
      <c r="J3454" s="4" t="e">
        <f>Table1[[#This Row],[Column1]]</f>
        <v>#VALUE!</v>
      </c>
    </row>
    <row r="3455" spans="1:10" hidden="1" x14ac:dyDescent="0.3">
      <c r="A3455" s="2" t="e">
        <f>Table1[[#This Row],[Befolyt]]</f>
        <v>#VALUE!</v>
      </c>
      <c r="B3455" t="e">
        <f>Table1[[#This Row],[ÜK]]</f>
        <v>#VALUE!</v>
      </c>
      <c r="C3455" s="3" t="e">
        <f>Table1[[#This Row],[Szla]]</f>
        <v>#VALUE!</v>
      </c>
      <c r="D3455" s="6" t="e">
        <f>Table1[[#This Row],[Kelt_hó]]</f>
        <v>#VALUE!</v>
      </c>
      <c r="E3455" t="e">
        <f>Table1[[#This Row],[Vevő]]</f>
        <v>#VALUE!</v>
      </c>
      <c r="F3455" t="e">
        <f>Table1[[#This Row],[Termékkör]]</f>
        <v>#VALUE!</v>
      </c>
      <c r="G3455" s="4" t="e">
        <f>Table1[[#This Row],[SzumElad]]</f>
        <v>#VALUE!</v>
      </c>
      <c r="H3455" s="7" t="e">
        <f>Table1[[#This Row],[Jut_%]]</f>
        <v>#VALUE!</v>
      </c>
      <c r="I3455" s="4" t="e">
        <f>Table1[[#This Row],[Jut]]</f>
        <v>#VALUE!</v>
      </c>
      <c r="J3455" s="4" t="e">
        <f>Table1[[#This Row],[Column1]]</f>
        <v>#VALUE!</v>
      </c>
    </row>
    <row r="3456" spans="1:10" hidden="1" x14ac:dyDescent="0.3">
      <c r="A3456" s="2" t="e">
        <f>Table1[[#This Row],[Befolyt]]</f>
        <v>#VALUE!</v>
      </c>
      <c r="B3456" t="e">
        <f>Table1[[#This Row],[ÜK]]</f>
        <v>#VALUE!</v>
      </c>
      <c r="C3456" s="3" t="e">
        <f>Table1[[#This Row],[Szla]]</f>
        <v>#VALUE!</v>
      </c>
      <c r="D3456" s="6" t="e">
        <f>Table1[[#This Row],[Kelt_hó]]</f>
        <v>#VALUE!</v>
      </c>
      <c r="E3456" t="e">
        <f>Table1[[#This Row],[Vevő]]</f>
        <v>#VALUE!</v>
      </c>
      <c r="F3456" t="e">
        <f>Table1[[#This Row],[Termékkör]]</f>
        <v>#VALUE!</v>
      </c>
      <c r="G3456" s="4" t="e">
        <f>Table1[[#This Row],[SzumElad]]</f>
        <v>#VALUE!</v>
      </c>
      <c r="H3456" s="7" t="e">
        <f>Table1[[#This Row],[Jut_%]]</f>
        <v>#VALUE!</v>
      </c>
      <c r="I3456" s="4" t="e">
        <f>Table1[[#This Row],[Jut]]</f>
        <v>#VALUE!</v>
      </c>
      <c r="J3456" s="4" t="e">
        <f>Table1[[#This Row],[Column1]]</f>
        <v>#VALUE!</v>
      </c>
    </row>
    <row r="3457" spans="1:10" hidden="1" x14ac:dyDescent="0.3">
      <c r="A3457" s="2" t="e">
        <f>Table1[[#This Row],[Befolyt]]</f>
        <v>#VALUE!</v>
      </c>
      <c r="B3457" t="e">
        <f>Table1[[#This Row],[ÜK]]</f>
        <v>#VALUE!</v>
      </c>
      <c r="C3457" s="3" t="e">
        <f>Table1[[#This Row],[Szla]]</f>
        <v>#VALUE!</v>
      </c>
      <c r="D3457" s="6" t="e">
        <f>Table1[[#This Row],[Kelt_hó]]</f>
        <v>#VALUE!</v>
      </c>
      <c r="E3457" t="e">
        <f>Table1[[#This Row],[Vevő]]</f>
        <v>#VALUE!</v>
      </c>
      <c r="F3457" t="e">
        <f>Table1[[#This Row],[Termékkör]]</f>
        <v>#VALUE!</v>
      </c>
      <c r="G3457" s="4" t="e">
        <f>Table1[[#This Row],[SzumElad]]</f>
        <v>#VALUE!</v>
      </c>
      <c r="H3457" s="7" t="e">
        <f>Table1[[#This Row],[Jut_%]]</f>
        <v>#VALUE!</v>
      </c>
      <c r="I3457" s="4" t="e">
        <f>Table1[[#This Row],[Jut]]</f>
        <v>#VALUE!</v>
      </c>
      <c r="J3457" s="4" t="e">
        <f>Table1[[#This Row],[Column1]]</f>
        <v>#VALUE!</v>
      </c>
    </row>
    <row r="3458" spans="1:10" hidden="1" x14ac:dyDescent="0.3">
      <c r="A3458" s="2" t="e">
        <f>Table1[[#This Row],[Befolyt]]</f>
        <v>#VALUE!</v>
      </c>
      <c r="B3458" t="e">
        <f>Table1[[#This Row],[ÜK]]</f>
        <v>#VALUE!</v>
      </c>
      <c r="C3458" s="3" t="e">
        <f>Table1[[#This Row],[Szla]]</f>
        <v>#VALUE!</v>
      </c>
      <c r="D3458" s="6" t="e">
        <f>Table1[[#This Row],[Kelt_hó]]</f>
        <v>#VALUE!</v>
      </c>
      <c r="E3458" t="e">
        <f>Table1[[#This Row],[Vevő]]</f>
        <v>#VALUE!</v>
      </c>
      <c r="F3458" t="e">
        <f>Table1[[#This Row],[Termékkör]]</f>
        <v>#VALUE!</v>
      </c>
      <c r="G3458" s="4" t="e">
        <f>Table1[[#This Row],[SzumElad]]</f>
        <v>#VALUE!</v>
      </c>
      <c r="H3458" s="7" t="e">
        <f>Table1[[#This Row],[Jut_%]]</f>
        <v>#VALUE!</v>
      </c>
      <c r="I3458" s="4" t="e">
        <f>Table1[[#This Row],[Jut]]</f>
        <v>#VALUE!</v>
      </c>
      <c r="J3458" s="4" t="e">
        <f>Table1[[#This Row],[Column1]]</f>
        <v>#VALUE!</v>
      </c>
    </row>
    <row r="3459" spans="1:10" hidden="1" x14ac:dyDescent="0.3">
      <c r="A3459" s="2" t="e">
        <f>Table1[[#This Row],[Befolyt]]</f>
        <v>#VALUE!</v>
      </c>
      <c r="B3459" t="e">
        <f>Table1[[#This Row],[ÜK]]</f>
        <v>#VALUE!</v>
      </c>
      <c r="C3459" s="3" t="e">
        <f>Table1[[#This Row],[Szla]]</f>
        <v>#VALUE!</v>
      </c>
      <c r="D3459" s="6" t="e">
        <f>Table1[[#This Row],[Kelt_hó]]</f>
        <v>#VALUE!</v>
      </c>
      <c r="E3459" t="e">
        <f>Table1[[#This Row],[Vevő]]</f>
        <v>#VALUE!</v>
      </c>
      <c r="F3459" t="e">
        <f>Table1[[#This Row],[Termékkör]]</f>
        <v>#VALUE!</v>
      </c>
      <c r="G3459" s="4" t="e">
        <f>Table1[[#This Row],[SzumElad]]</f>
        <v>#VALUE!</v>
      </c>
      <c r="H3459" s="7" t="e">
        <f>Table1[[#This Row],[Jut_%]]</f>
        <v>#VALUE!</v>
      </c>
      <c r="I3459" s="4" t="e">
        <f>Table1[[#This Row],[Jut]]</f>
        <v>#VALUE!</v>
      </c>
      <c r="J3459" s="4" t="e">
        <f>Table1[[#This Row],[Column1]]</f>
        <v>#VALUE!</v>
      </c>
    </row>
    <row r="3460" spans="1:10" hidden="1" x14ac:dyDescent="0.3">
      <c r="A3460" s="2" t="e">
        <f>Table1[[#This Row],[Befolyt]]</f>
        <v>#VALUE!</v>
      </c>
      <c r="B3460" t="e">
        <f>Table1[[#This Row],[ÜK]]</f>
        <v>#VALUE!</v>
      </c>
      <c r="C3460" s="3" t="e">
        <f>Table1[[#This Row],[Szla]]</f>
        <v>#VALUE!</v>
      </c>
      <c r="D3460" s="6" t="e">
        <f>Table1[[#This Row],[Kelt_hó]]</f>
        <v>#VALUE!</v>
      </c>
      <c r="E3460" t="e">
        <f>Table1[[#This Row],[Vevő]]</f>
        <v>#VALUE!</v>
      </c>
      <c r="F3460" t="e">
        <f>Table1[[#This Row],[Termékkör]]</f>
        <v>#VALUE!</v>
      </c>
      <c r="G3460" s="4" t="e">
        <f>Table1[[#This Row],[SzumElad]]</f>
        <v>#VALUE!</v>
      </c>
      <c r="H3460" s="7" t="e">
        <f>Table1[[#This Row],[Jut_%]]</f>
        <v>#VALUE!</v>
      </c>
      <c r="I3460" s="4" t="e">
        <f>Table1[[#This Row],[Jut]]</f>
        <v>#VALUE!</v>
      </c>
      <c r="J3460" s="4" t="e">
        <f>Table1[[#This Row],[Column1]]</f>
        <v>#VALUE!</v>
      </c>
    </row>
    <row r="3461" spans="1:10" hidden="1" x14ac:dyDescent="0.3">
      <c r="A3461" s="2" t="e">
        <f>Table1[[#This Row],[Befolyt]]</f>
        <v>#VALUE!</v>
      </c>
      <c r="B3461" t="e">
        <f>Table1[[#This Row],[ÜK]]</f>
        <v>#VALUE!</v>
      </c>
      <c r="C3461" s="3" t="e">
        <f>Table1[[#This Row],[Szla]]</f>
        <v>#VALUE!</v>
      </c>
      <c r="D3461" s="6" t="e">
        <f>Table1[[#This Row],[Kelt_hó]]</f>
        <v>#VALUE!</v>
      </c>
      <c r="E3461" t="e">
        <f>Table1[[#This Row],[Vevő]]</f>
        <v>#VALUE!</v>
      </c>
      <c r="F3461" t="e">
        <f>Table1[[#This Row],[Termékkör]]</f>
        <v>#VALUE!</v>
      </c>
      <c r="G3461" s="4" t="e">
        <f>Table1[[#This Row],[SzumElad]]</f>
        <v>#VALUE!</v>
      </c>
      <c r="H3461" s="7" t="e">
        <f>Table1[[#This Row],[Jut_%]]</f>
        <v>#VALUE!</v>
      </c>
      <c r="I3461" s="4" t="e">
        <f>Table1[[#This Row],[Jut]]</f>
        <v>#VALUE!</v>
      </c>
      <c r="J3461" s="4" t="e">
        <f>Table1[[#This Row],[Column1]]</f>
        <v>#VALUE!</v>
      </c>
    </row>
    <row r="3462" spans="1:10" hidden="1" x14ac:dyDescent="0.3">
      <c r="A3462" s="2" t="e">
        <f>Table1[[#This Row],[Befolyt]]</f>
        <v>#VALUE!</v>
      </c>
      <c r="B3462" t="e">
        <f>Table1[[#This Row],[ÜK]]</f>
        <v>#VALUE!</v>
      </c>
      <c r="C3462" s="3" t="e">
        <f>Table1[[#This Row],[Szla]]</f>
        <v>#VALUE!</v>
      </c>
      <c r="D3462" s="6" t="e">
        <f>Table1[[#This Row],[Kelt_hó]]</f>
        <v>#VALUE!</v>
      </c>
      <c r="E3462" t="e">
        <f>Table1[[#This Row],[Vevő]]</f>
        <v>#VALUE!</v>
      </c>
      <c r="F3462" t="e">
        <f>Table1[[#This Row],[Termékkör]]</f>
        <v>#VALUE!</v>
      </c>
      <c r="G3462" s="4" t="e">
        <f>Table1[[#This Row],[SzumElad]]</f>
        <v>#VALUE!</v>
      </c>
      <c r="H3462" s="7" t="e">
        <f>Table1[[#This Row],[Jut_%]]</f>
        <v>#VALUE!</v>
      </c>
      <c r="I3462" s="4" t="e">
        <f>Table1[[#This Row],[Jut]]</f>
        <v>#VALUE!</v>
      </c>
      <c r="J3462" s="4" t="e">
        <f>Table1[[#This Row],[Column1]]</f>
        <v>#VALUE!</v>
      </c>
    </row>
    <row r="3463" spans="1:10" hidden="1" x14ac:dyDescent="0.3">
      <c r="A3463" s="2" t="e">
        <f>Table1[[#This Row],[Befolyt]]</f>
        <v>#VALUE!</v>
      </c>
      <c r="B3463" t="e">
        <f>Table1[[#This Row],[ÜK]]</f>
        <v>#VALUE!</v>
      </c>
      <c r="C3463" s="3" t="e">
        <f>Table1[[#This Row],[Szla]]</f>
        <v>#VALUE!</v>
      </c>
      <c r="D3463" s="6" t="e">
        <f>Table1[[#This Row],[Kelt_hó]]</f>
        <v>#VALUE!</v>
      </c>
      <c r="E3463" t="e">
        <f>Table1[[#This Row],[Vevő]]</f>
        <v>#VALUE!</v>
      </c>
      <c r="F3463" t="e">
        <f>Table1[[#This Row],[Termékkör]]</f>
        <v>#VALUE!</v>
      </c>
      <c r="G3463" s="4" t="e">
        <f>Table1[[#This Row],[SzumElad]]</f>
        <v>#VALUE!</v>
      </c>
      <c r="H3463" s="7" t="e">
        <f>Table1[[#This Row],[Jut_%]]</f>
        <v>#VALUE!</v>
      </c>
      <c r="I3463" s="4" t="e">
        <f>Table1[[#This Row],[Jut]]</f>
        <v>#VALUE!</v>
      </c>
      <c r="J3463" s="4" t="e">
        <f>Table1[[#This Row],[Column1]]</f>
        <v>#VALUE!</v>
      </c>
    </row>
    <row r="3464" spans="1:10" hidden="1" x14ac:dyDescent="0.3">
      <c r="A3464" s="2" t="e">
        <f>Table1[[#This Row],[Befolyt]]</f>
        <v>#VALUE!</v>
      </c>
      <c r="B3464" t="e">
        <f>Table1[[#This Row],[ÜK]]</f>
        <v>#VALUE!</v>
      </c>
      <c r="C3464" s="3" t="e">
        <f>Table1[[#This Row],[Szla]]</f>
        <v>#VALUE!</v>
      </c>
      <c r="D3464" s="6" t="e">
        <f>Table1[[#This Row],[Kelt_hó]]</f>
        <v>#VALUE!</v>
      </c>
      <c r="E3464" t="e">
        <f>Table1[[#This Row],[Vevő]]</f>
        <v>#VALUE!</v>
      </c>
      <c r="F3464" t="e">
        <f>Table1[[#This Row],[Termékkör]]</f>
        <v>#VALUE!</v>
      </c>
      <c r="G3464" s="4" t="e">
        <f>Table1[[#This Row],[SzumElad]]</f>
        <v>#VALUE!</v>
      </c>
      <c r="H3464" s="7" t="e">
        <f>Table1[[#This Row],[Jut_%]]</f>
        <v>#VALUE!</v>
      </c>
      <c r="I3464" s="4" t="e">
        <f>Table1[[#This Row],[Jut]]</f>
        <v>#VALUE!</v>
      </c>
      <c r="J3464" s="4" t="e">
        <f>Table1[[#This Row],[Column1]]</f>
        <v>#VALUE!</v>
      </c>
    </row>
    <row r="3465" spans="1:10" hidden="1" x14ac:dyDescent="0.3">
      <c r="A3465" s="2" t="e">
        <f>Table1[[#This Row],[Befolyt]]</f>
        <v>#VALUE!</v>
      </c>
      <c r="B3465" t="e">
        <f>Table1[[#This Row],[ÜK]]</f>
        <v>#VALUE!</v>
      </c>
      <c r="C3465" s="3" t="e">
        <f>Table1[[#This Row],[Szla]]</f>
        <v>#VALUE!</v>
      </c>
      <c r="D3465" s="6" t="e">
        <f>Table1[[#This Row],[Kelt_hó]]</f>
        <v>#VALUE!</v>
      </c>
      <c r="E3465" t="e">
        <f>Table1[[#This Row],[Vevő]]</f>
        <v>#VALUE!</v>
      </c>
      <c r="F3465" t="e">
        <f>Table1[[#This Row],[Termékkör]]</f>
        <v>#VALUE!</v>
      </c>
      <c r="G3465" s="4" t="e">
        <f>Table1[[#This Row],[SzumElad]]</f>
        <v>#VALUE!</v>
      </c>
      <c r="H3465" s="7" t="e">
        <f>Table1[[#This Row],[Jut_%]]</f>
        <v>#VALUE!</v>
      </c>
      <c r="I3465" s="4" t="e">
        <f>Table1[[#This Row],[Jut]]</f>
        <v>#VALUE!</v>
      </c>
      <c r="J3465" s="4" t="e">
        <f>Table1[[#This Row],[Column1]]</f>
        <v>#VALUE!</v>
      </c>
    </row>
    <row r="3466" spans="1:10" hidden="1" x14ac:dyDescent="0.3">
      <c r="A3466" s="2" t="e">
        <f>Table1[[#This Row],[Befolyt]]</f>
        <v>#VALUE!</v>
      </c>
      <c r="B3466" t="e">
        <f>Table1[[#This Row],[ÜK]]</f>
        <v>#VALUE!</v>
      </c>
      <c r="C3466" s="3" t="e">
        <f>Table1[[#This Row],[Szla]]</f>
        <v>#VALUE!</v>
      </c>
      <c r="D3466" s="6" t="e">
        <f>Table1[[#This Row],[Kelt_hó]]</f>
        <v>#VALUE!</v>
      </c>
      <c r="E3466" t="e">
        <f>Table1[[#This Row],[Vevő]]</f>
        <v>#VALUE!</v>
      </c>
      <c r="F3466" t="e">
        <f>Table1[[#This Row],[Termékkör]]</f>
        <v>#VALUE!</v>
      </c>
      <c r="G3466" s="4" t="e">
        <f>Table1[[#This Row],[SzumElad]]</f>
        <v>#VALUE!</v>
      </c>
      <c r="H3466" s="7" t="e">
        <f>Table1[[#This Row],[Jut_%]]</f>
        <v>#VALUE!</v>
      </c>
      <c r="I3466" s="4" t="e">
        <f>Table1[[#This Row],[Jut]]</f>
        <v>#VALUE!</v>
      </c>
      <c r="J3466" s="4" t="e">
        <f>Table1[[#This Row],[Column1]]</f>
        <v>#VALUE!</v>
      </c>
    </row>
    <row r="3467" spans="1:10" hidden="1" x14ac:dyDescent="0.3">
      <c r="A3467" s="2" t="e">
        <f>Table1[[#This Row],[Befolyt]]</f>
        <v>#VALUE!</v>
      </c>
      <c r="B3467" t="e">
        <f>Table1[[#This Row],[ÜK]]</f>
        <v>#VALUE!</v>
      </c>
      <c r="C3467" s="3" t="e">
        <f>Table1[[#This Row],[Szla]]</f>
        <v>#VALUE!</v>
      </c>
      <c r="D3467" s="6" t="e">
        <f>Table1[[#This Row],[Kelt_hó]]</f>
        <v>#VALUE!</v>
      </c>
      <c r="E3467" t="e">
        <f>Table1[[#This Row],[Vevő]]</f>
        <v>#VALUE!</v>
      </c>
      <c r="F3467" t="e">
        <f>Table1[[#This Row],[Termékkör]]</f>
        <v>#VALUE!</v>
      </c>
      <c r="G3467" s="4" t="e">
        <f>Table1[[#This Row],[SzumElad]]</f>
        <v>#VALUE!</v>
      </c>
      <c r="H3467" s="7" t="e">
        <f>Table1[[#This Row],[Jut_%]]</f>
        <v>#VALUE!</v>
      </c>
      <c r="I3467" s="4" t="e">
        <f>Table1[[#This Row],[Jut]]</f>
        <v>#VALUE!</v>
      </c>
      <c r="J3467" s="4" t="e">
        <f>Table1[[#This Row],[Column1]]</f>
        <v>#VALUE!</v>
      </c>
    </row>
    <row r="3468" spans="1:10" hidden="1" x14ac:dyDescent="0.3">
      <c r="A3468" s="2" t="e">
        <f>Table1[[#This Row],[Befolyt]]</f>
        <v>#VALUE!</v>
      </c>
      <c r="B3468" t="e">
        <f>Table1[[#This Row],[ÜK]]</f>
        <v>#VALUE!</v>
      </c>
      <c r="C3468" s="3" t="e">
        <f>Table1[[#This Row],[Szla]]</f>
        <v>#VALUE!</v>
      </c>
      <c r="D3468" s="6" t="e">
        <f>Table1[[#This Row],[Kelt_hó]]</f>
        <v>#VALUE!</v>
      </c>
      <c r="E3468" t="e">
        <f>Table1[[#This Row],[Vevő]]</f>
        <v>#VALUE!</v>
      </c>
      <c r="F3468" t="e">
        <f>Table1[[#This Row],[Termékkör]]</f>
        <v>#VALUE!</v>
      </c>
      <c r="G3468" s="4" t="e">
        <f>Table1[[#This Row],[SzumElad]]</f>
        <v>#VALUE!</v>
      </c>
      <c r="H3468" s="7" t="e">
        <f>Table1[[#This Row],[Jut_%]]</f>
        <v>#VALUE!</v>
      </c>
      <c r="I3468" s="4" t="e">
        <f>Table1[[#This Row],[Jut]]</f>
        <v>#VALUE!</v>
      </c>
      <c r="J3468" s="4" t="e">
        <f>Table1[[#This Row],[Column1]]</f>
        <v>#VALUE!</v>
      </c>
    </row>
    <row r="3469" spans="1:10" hidden="1" x14ac:dyDescent="0.3">
      <c r="A3469" s="2" t="e">
        <f>Table1[[#This Row],[Befolyt]]</f>
        <v>#VALUE!</v>
      </c>
      <c r="B3469" t="e">
        <f>Table1[[#This Row],[ÜK]]</f>
        <v>#VALUE!</v>
      </c>
      <c r="C3469" s="3" t="e">
        <f>Table1[[#This Row],[Szla]]</f>
        <v>#VALUE!</v>
      </c>
      <c r="D3469" s="6" t="e">
        <f>Table1[[#This Row],[Kelt_hó]]</f>
        <v>#VALUE!</v>
      </c>
      <c r="E3469" t="e">
        <f>Table1[[#This Row],[Vevő]]</f>
        <v>#VALUE!</v>
      </c>
      <c r="F3469" t="e">
        <f>Table1[[#This Row],[Termékkör]]</f>
        <v>#VALUE!</v>
      </c>
      <c r="G3469" s="4" t="e">
        <f>Table1[[#This Row],[SzumElad]]</f>
        <v>#VALUE!</v>
      </c>
      <c r="H3469" s="7" t="e">
        <f>Table1[[#This Row],[Jut_%]]</f>
        <v>#VALUE!</v>
      </c>
      <c r="I3469" s="4" t="e">
        <f>Table1[[#This Row],[Jut]]</f>
        <v>#VALUE!</v>
      </c>
      <c r="J3469" s="4" t="e">
        <f>Table1[[#This Row],[Column1]]</f>
        <v>#VALUE!</v>
      </c>
    </row>
    <row r="3470" spans="1:10" hidden="1" x14ac:dyDescent="0.3">
      <c r="A3470" s="2" t="e">
        <f>Table1[[#This Row],[Befolyt]]</f>
        <v>#VALUE!</v>
      </c>
      <c r="B3470" t="e">
        <f>Table1[[#This Row],[ÜK]]</f>
        <v>#VALUE!</v>
      </c>
      <c r="C3470" s="3" t="e">
        <f>Table1[[#This Row],[Szla]]</f>
        <v>#VALUE!</v>
      </c>
      <c r="D3470" s="6" t="e">
        <f>Table1[[#This Row],[Kelt_hó]]</f>
        <v>#VALUE!</v>
      </c>
      <c r="E3470" t="e">
        <f>Table1[[#This Row],[Vevő]]</f>
        <v>#VALUE!</v>
      </c>
      <c r="F3470" t="e">
        <f>Table1[[#This Row],[Termékkör]]</f>
        <v>#VALUE!</v>
      </c>
      <c r="G3470" s="4" t="e">
        <f>Table1[[#This Row],[SzumElad]]</f>
        <v>#VALUE!</v>
      </c>
      <c r="H3470" s="7" t="e">
        <f>Table1[[#This Row],[Jut_%]]</f>
        <v>#VALUE!</v>
      </c>
      <c r="I3470" s="4" t="e">
        <f>Table1[[#This Row],[Jut]]</f>
        <v>#VALUE!</v>
      </c>
      <c r="J3470" s="4" t="e">
        <f>Table1[[#This Row],[Column1]]</f>
        <v>#VALUE!</v>
      </c>
    </row>
    <row r="3471" spans="1:10" hidden="1" x14ac:dyDescent="0.3">
      <c r="A3471" s="2" t="e">
        <f>Table1[[#This Row],[Befolyt]]</f>
        <v>#VALUE!</v>
      </c>
      <c r="B3471" t="e">
        <f>Table1[[#This Row],[ÜK]]</f>
        <v>#VALUE!</v>
      </c>
      <c r="C3471" s="3" t="e">
        <f>Table1[[#This Row],[Szla]]</f>
        <v>#VALUE!</v>
      </c>
      <c r="D3471" s="6" t="e">
        <f>Table1[[#This Row],[Kelt_hó]]</f>
        <v>#VALUE!</v>
      </c>
      <c r="E3471" t="e">
        <f>Table1[[#This Row],[Vevő]]</f>
        <v>#VALUE!</v>
      </c>
      <c r="F3471" t="e">
        <f>Table1[[#This Row],[Termékkör]]</f>
        <v>#VALUE!</v>
      </c>
      <c r="G3471" s="4" t="e">
        <f>Table1[[#This Row],[SzumElad]]</f>
        <v>#VALUE!</v>
      </c>
      <c r="H3471" s="7" t="e">
        <f>Table1[[#This Row],[Jut_%]]</f>
        <v>#VALUE!</v>
      </c>
      <c r="I3471" s="4" t="e">
        <f>Table1[[#This Row],[Jut]]</f>
        <v>#VALUE!</v>
      </c>
      <c r="J3471" s="4" t="e">
        <f>Table1[[#This Row],[Column1]]</f>
        <v>#VALUE!</v>
      </c>
    </row>
    <row r="3472" spans="1:10" hidden="1" x14ac:dyDescent="0.3">
      <c r="A3472" s="2" t="e">
        <f>Table1[[#This Row],[Befolyt]]</f>
        <v>#VALUE!</v>
      </c>
      <c r="B3472" t="e">
        <f>Table1[[#This Row],[ÜK]]</f>
        <v>#VALUE!</v>
      </c>
      <c r="C3472" s="3" t="e">
        <f>Table1[[#This Row],[Szla]]</f>
        <v>#VALUE!</v>
      </c>
      <c r="D3472" s="6" t="e">
        <f>Table1[[#This Row],[Kelt_hó]]</f>
        <v>#VALUE!</v>
      </c>
      <c r="E3472" t="e">
        <f>Table1[[#This Row],[Vevő]]</f>
        <v>#VALUE!</v>
      </c>
      <c r="F3472" t="e">
        <f>Table1[[#This Row],[Termékkör]]</f>
        <v>#VALUE!</v>
      </c>
      <c r="G3472" s="4" t="e">
        <f>Table1[[#This Row],[SzumElad]]</f>
        <v>#VALUE!</v>
      </c>
      <c r="H3472" s="7" t="e">
        <f>Table1[[#This Row],[Jut_%]]</f>
        <v>#VALUE!</v>
      </c>
      <c r="I3472" s="4" t="e">
        <f>Table1[[#This Row],[Jut]]</f>
        <v>#VALUE!</v>
      </c>
      <c r="J3472" s="4" t="e">
        <f>Table1[[#This Row],[Column1]]</f>
        <v>#VALUE!</v>
      </c>
    </row>
    <row r="3473" spans="1:10" hidden="1" x14ac:dyDescent="0.3">
      <c r="A3473" s="2" t="e">
        <f>Table1[[#This Row],[Befolyt]]</f>
        <v>#VALUE!</v>
      </c>
      <c r="B3473" t="e">
        <f>Table1[[#This Row],[ÜK]]</f>
        <v>#VALUE!</v>
      </c>
      <c r="C3473" s="3" t="e">
        <f>Table1[[#This Row],[Szla]]</f>
        <v>#VALUE!</v>
      </c>
      <c r="D3473" s="6" t="e">
        <f>Table1[[#This Row],[Kelt_hó]]</f>
        <v>#VALUE!</v>
      </c>
      <c r="E3473" t="e">
        <f>Table1[[#This Row],[Vevő]]</f>
        <v>#VALUE!</v>
      </c>
      <c r="F3473" t="e">
        <f>Table1[[#This Row],[Termékkör]]</f>
        <v>#VALUE!</v>
      </c>
      <c r="G3473" s="4" t="e">
        <f>Table1[[#This Row],[SzumElad]]</f>
        <v>#VALUE!</v>
      </c>
      <c r="H3473" s="7" t="e">
        <f>Table1[[#This Row],[Jut_%]]</f>
        <v>#VALUE!</v>
      </c>
      <c r="I3473" s="4" t="e">
        <f>Table1[[#This Row],[Jut]]</f>
        <v>#VALUE!</v>
      </c>
      <c r="J3473" s="4" t="e">
        <f>Table1[[#This Row],[Column1]]</f>
        <v>#VALUE!</v>
      </c>
    </row>
    <row r="3474" spans="1:10" hidden="1" x14ac:dyDescent="0.3">
      <c r="A3474" s="2" t="e">
        <f>Table1[[#This Row],[Befolyt]]</f>
        <v>#VALUE!</v>
      </c>
      <c r="B3474" t="e">
        <f>Table1[[#This Row],[ÜK]]</f>
        <v>#VALUE!</v>
      </c>
      <c r="C3474" s="3" t="e">
        <f>Table1[[#This Row],[Szla]]</f>
        <v>#VALUE!</v>
      </c>
      <c r="D3474" s="6" t="e">
        <f>Table1[[#This Row],[Kelt_hó]]</f>
        <v>#VALUE!</v>
      </c>
      <c r="E3474" t="e">
        <f>Table1[[#This Row],[Vevő]]</f>
        <v>#VALUE!</v>
      </c>
      <c r="F3474" t="e">
        <f>Table1[[#This Row],[Termékkör]]</f>
        <v>#VALUE!</v>
      </c>
      <c r="G3474" s="4" t="e">
        <f>Table1[[#This Row],[SzumElad]]</f>
        <v>#VALUE!</v>
      </c>
      <c r="H3474" s="7" t="e">
        <f>Table1[[#This Row],[Jut_%]]</f>
        <v>#VALUE!</v>
      </c>
      <c r="I3474" s="4" t="e">
        <f>Table1[[#This Row],[Jut]]</f>
        <v>#VALUE!</v>
      </c>
      <c r="J3474" s="4" t="e">
        <f>Table1[[#This Row],[Column1]]</f>
        <v>#VALUE!</v>
      </c>
    </row>
    <row r="3475" spans="1:10" hidden="1" x14ac:dyDescent="0.3">
      <c r="A3475" s="2" t="e">
        <f>Table1[[#This Row],[Befolyt]]</f>
        <v>#VALUE!</v>
      </c>
      <c r="B3475" t="e">
        <f>Table1[[#This Row],[ÜK]]</f>
        <v>#VALUE!</v>
      </c>
      <c r="C3475" s="3" t="e">
        <f>Table1[[#This Row],[Szla]]</f>
        <v>#VALUE!</v>
      </c>
      <c r="D3475" s="6" t="e">
        <f>Table1[[#This Row],[Kelt_hó]]</f>
        <v>#VALUE!</v>
      </c>
      <c r="E3475" t="e">
        <f>Table1[[#This Row],[Vevő]]</f>
        <v>#VALUE!</v>
      </c>
      <c r="F3475" t="e">
        <f>Table1[[#This Row],[Termékkör]]</f>
        <v>#VALUE!</v>
      </c>
      <c r="G3475" s="4" t="e">
        <f>Table1[[#This Row],[SzumElad]]</f>
        <v>#VALUE!</v>
      </c>
      <c r="H3475" s="7" t="e">
        <f>Table1[[#This Row],[Jut_%]]</f>
        <v>#VALUE!</v>
      </c>
      <c r="I3475" s="4" t="e">
        <f>Table1[[#This Row],[Jut]]</f>
        <v>#VALUE!</v>
      </c>
      <c r="J3475" s="4" t="e">
        <f>Table1[[#This Row],[Column1]]</f>
        <v>#VALUE!</v>
      </c>
    </row>
    <row r="3476" spans="1:10" hidden="1" x14ac:dyDescent="0.3">
      <c r="A3476" s="2" t="e">
        <f>Table1[[#This Row],[Befolyt]]</f>
        <v>#VALUE!</v>
      </c>
      <c r="B3476" t="e">
        <f>Table1[[#This Row],[ÜK]]</f>
        <v>#VALUE!</v>
      </c>
      <c r="C3476" s="3" t="e">
        <f>Table1[[#This Row],[Szla]]</f>
        <v>#VALUE!</v>
      </c>
      <c r="D3476" s="6" t="e">
        <f>Table1[[#This Row],[Kelt_hó]]</f>
        <v>#VALUE!</v>
      </c>
      <c r="E3476" t="e">
        <f>Table1[[#This Row],[Vevő]]</f>
        <v>#VALUE!</v>
      </c>
      <c r="F3476" t="e">
        <f>Table1[[#This Row],[Termékkör]]</f>
        <v>#VALUE!</v>
      </c>
      <c r="G3476" s="4" t="e">
        <f>Table1[[#This Row],[SzumElad]]</f>
        <v>#VALUE!</v>
      </c>
      <c r="H3476" s="7" t="e">
        <f>Table1[[#This Row],[Jut_%]]</f>
        <v>#VALUE!</v>
      </c>
      <c r="I3476" s="4" t="e">
        <f>Table1[[#This Row],[Jut]]</f>
        <v>#VALUE!</v>
      </c>
      <c r="J3476" s="4" t="e">
        <f>Table1[[#This Row],[Column1]]</f>
        <v>#VALUE!</v>
      </c>
    </row>
    <row r="3477" spans="1:10" hidden="1" x14ac:dyDescent="0.3">
      <c r="A3477" s="2" t="e">
        <f>Table1[[#This Row],[Befolyt]]</f>
        <v>#VALUE!</v>
      </c>
      <c r="B3477" t="e">
        <f>Table1[[#This Row],[ÜK]]</f>
        <v>#VALUE!</v>
      </c>
      <c r="C3477" s="3" t="e">
        <f>Table1[[#This Row],[Szla]]</f>
        <v>#VALUE!</v>
      </c>
      <c r="D3477" s="6" t="e">
        <f>Table1[[#This Row],[Kelt_hó]]</f>
        <v>#VALUE!</v>
      </c>
      <c r="E3477" t="e">
        <f>Table1[[#This Row],[Vevő]]</f>
        <v>#VALUE!</v>
      </c>
      <c r="F3477" t="e">
        <f>Table1[[#This Row],[Termékkör]]</f>
        <v>#VALUE!</v>
      </c>
      <c r="G3477" s="4" t="e">
        <f>Table1[[#This Row],[SzumElad]]</f>
        <v>#VALUE!</v>
      </c>
      <c r="H3477" s="7" t="e">
        <f>Table1[[#This Row],[Jut_%]]</f>
        <v>#VALUE!</v>
      </c>
      <c r="I3477" s="4" t="e">
        <f>Table1[[#This Row],[Jut]]</f>
        <v>#VALUE!</v>
      </c>
      <c r="J3477" s="4" t="e">
        <f>Table1[[#This Row],[Column1]]</f>
        <v>#VALUE!</v>
      </c>
    </row>
    <row r="3478" spans="1:10" hidden="1" x14ac:dyDescent="0.3">
      <c r="A3478" s="2" t="e">
        <f>Table1[[#This Row],[Befolyt]]</f>
        <v>#VALUE!</v>
      </c>
      <c r="B3478" t="e">
        <f>Table1[[#This Row],[ÜK]]</f>
        <v>#VALUE!</v>
      </c>
      <c r="C3478" s="3" t="e">
        <f>Table1[[#This Row],[Szla]]</f>
        <v>#VALUE!</v>
      </c>
      <c r="D3478" s="6" t="e">
        <f>Table1[[#This Row],[Kelt_hó]]</f>
        <v>#VALUE!</v>
      </c>
      <c r="E3478" t="e">
        <f>Table1[[#This Row],[Vevő]]</f>
        <v>#VALUE!</v>
      </c>
      <c r="F3478" t="e">
        <f>Table1[[#This Row],[Termékkör]]</f>
        <v>#VALUE!</v>
      </c>
      <c r="G3478" s="4" t="e">
        <f>Table1[[#This Row],[SzumElad]]</f>
        <v>#VALUE!</v>
      </c>
      <c r="H3478" s="7" t="e">
        <f>Table1[[#This Row],[Jut_%]]</f>
        <v>#VALUE!</v>
      </c>
      <c r="I3478" s="4" t="e">
        <f>Table1[[#This Row],[Jut]]</f>
        <v>#VALUE!</v>
      </c>
      <c r="J3478" s="4" t="e">
        <f>Table1[[#This Row],[Column1]]</f>
        <v>#VALUE!</v>
      </c>
    </row>
    <row r="3479" spans="1:10" hidden="1" x14ac:dyDescent="0.3">
      <c r="A3479" s="2" t="e">
        <f>Table1[[#This Row],[Befolyt]]</f>
        <v>#VALUE!</v>
      </c>
      <c r="B3479" t="e">
        <f>Table1[[#This Row],[ÜK]]</f>
        <v>#VALUE!</v>
      </c>
      <c r="C3479" s="3" t="e">
        <f>Table1[[#This Row],[Szla]]</f>
        <v>#VALUE!</v>
      </c>
      <c r="D3479" s="6" t="e">
        <f>Table1[[#This Row],[Kelt_hó]]</f>
        <v>#VALUE!</v>
      </c>
      <c r="E3479" t="e">
        <f>Table1[[#This Row],[Vevő]]</f>
        <v>#VALUE!</v>
      </c>
      <c r="F3479" t="e">
        <f>Table1[[#This Row],[Termékkör]]</f>
        <v>#VALUE!</v>
      </c>
      <c r="G3479" s="4" t="e">
        <f>Table1[[#This Row],[SzumElad]]</f>
        <v>#VALUE!</v>
      </c>
      <c r="H3479" s="7" t="e">
        <f>Table1[[#This Row],[Jut_%]]</f>
        <v>#VALUE!</v>
      </c>
      <c r="I3479" s="4" t="e">
        <f>Table1[[#This Row],[Jut]]</f>
        <v>#VALUE!</v>
      </c>
      <c r="J3479" s="4" t="e">
        <f>Table1[[#This Row],[Column1]]</f>
        <v>#VALUE!</v>
      </c>
    </row>
    <row r="3480" spans="1:10" hidden="1" x14ac:dyDescent="0.3">
      <c r="A3480" s="2" t="e">
        <f>Table1[[#This Row],[Befolyt]]</f>
        <v>#VALUE!</v>
      </c>
      <c r="B3480" t="e">
        <f>Table1[[#This Row],[ÜK]]</f>
        <v>#VALUE!</v>
      </c>
      <c r="C3480" s="3" t="e">
        <f>Table1[[#This Row],[Szla]]</f>
        <v>#VALUE!</v>
      </c>
      <c r="D3480" s="6" t="e">
        <f>Table1[[#This Row],[Kelt_hó]]</f>
        <v>#VALUE!</v>
      </c>
      <c r="E3480" t="e">
        <f>Table1[[#This Row],[Vevő]]</f>
        <v>#VALUE!</v>
      </c>
      <c r="F3480" t="e">
        <f>Table1[[#This Row],[Termékkör]]</f>
        <v>#VALUE!</v>
      </c>
      <c r="G3480" s="4" t="e">
        <f>Table1[[#This Row],[SzumElad]]</f>
        <v>#VALUE!</v>
      </c>
      <c r="H3480" s="7" t="e">
        <f>Table1[[#This Row],[Jut_%]]</f>
        <v>#VALUE!</v>
      </c>
      <c r="I3480" s="4" t="e">
        <f>Table1[[#This Row],[Jut]]</f>
        <v>#VALUE!</v>
      </c>
      <c r="J3480" s="4" t="e">
        <f>Table1[[#This Row],[Column1]]</f>
        <v>#VALUE!</v>
      </c>
    </row>
    <row r="3481" spans="1:10" hidden="1" x14ac:dyDescent="0.3">
      <c r="A3481" s="2" t="e">
        <f>Table1[[#This Row],[Befolyt]]</f>
        <v>#VALUE!</v>
      </c>
      <c r="B3481" t="e">
        <f>Table1[[#This Row],[ÜK]]</f>
        <v>#VALUE!</v>
      </c>
      <c r="C3481" s="3" t="e">
        <f>Table1[[#This Row],[Szla]]</f>
        <v>#VALUE!</v>
      </c>
      <c r="D3481" s="6" t="e">
        <f>Table1[[#This Row],[Kelt_hó]]</f>
        <v>#VALUE!</v>
      </c>
      <c r="E3481" t="e">
        <f>Table1[[#This Row],[Vevő]]</f>
        <v>#VALUE!</v>
      </c>
      <c r="F3481" t="e">
        <f>Table1[[#This Row],[Termékkör]]</f>
        <v>#VALUE!</v>
      </c>
      <c r="G3481" s="4" t="e">
        <f>Table1[[#This Row],[SzumElad]]</f>
        <v>#VALUE!</v>
      </c>
      <c r="H3481" s="7" t="e">
        <f>Table1[[#This Row],[Jut_%]]</f>
        <v>#VALUE!</v>
      </c>
      <c r="I3481" s="4" t="e">
        <f>Table1[[#This Row],[Jut]]</f>
        <v>#VALUE!</v>
      </c>
      <c r="J3481" s="4" t="e">
        <f>Table1[[#This Row],[Column1]]</f>
        <v>#VALUE!</v>
      </c>
    </row>
    <row r="3482" spans="1:10" hidden="1" x14ac:dyDescent="0.3">
      <c r="A3482" s="2" t="e">
        <f>Table1[[#This Row],[Befolyt]]</f>
        <v>#VALUE!</v>
      </c>
      <c r="B3482" t="e">
        <f>Table1[[#This Row],[ÜK]]</f>
        <v>#VALUE!</v>
      </c>
      <c r="C3482" s="3" t="e">
        <f>Table1[[#This Row],[Szla]]</f>
        <v>#VALUE!</v>
      </c>
      <c r="D3482" s="6" t="e">
        <f>Table1[[#This Row],[Kelt_hó]]</f>
        <v>#VALUE!</v>
      </c>
      <c r="E3482" t="e">
        <f>Table1[[#This Row],[Vevő]]</f>
        <v>#VALUE!</v>
      </c>
      <c r="F3482" t="e">
        <f>Table1[[#This Row],[Termékkör]]</f>
        <v>#VALUE!</v>
      </c>
      <c r="G3482" s="4" t="e">
        <f>Table1[[#This Row],[SzumElad]]</f>
        <v>#VALUE!</v>
      </c>
      <c r="H3482" s="7" t="e">
        <f>Table1[[#This Row],[Jut_%]]</f>
        <v>#VALUE!</v>
      </c>
      <c r="I3482" s="4" t="e">
        <f>Table1[[#This Row],[Jut]]</f>
        <v>#VALUE!</v>
      </c>
      <c r="J3482" s="4" t="e">
        <f>Table1[[#This Row],[Column1]]</f>
        <v>#VALUE!</v>
      </c>
    </row>
    <row r="3483" spans="1:10" hidden="1" x14ac:dyDescent="0.3">
      <c r="A3483" s="2" t="e">
        <f>Table1[[#This Row],[Befolyt]]</f>
        <v>#VALUE!</v>
      </c>
      <c r="B3483" t="e">
        <f>Table1[[#This Row],[ÜK]]</f>
        <v>#VALUE!</v>
      </c>
      <c r="C3483" s="3" t="e">
        <f>Table1[[#This Row],[Szla]]</f>
        <v>#VALUE!</v>
      </c>
      <c r="D3483" s="6" t="e">
        <f>Table1[[#This Row],[Kelt_hó]]</f>
        <v>#VALUE!</v>
      </c>
      <c r="E3483" t="e">
        <f>Table1[[#This Row],[Vevő]]</f>
        <v>#VALUE!</v>
      </c>
      <c r="F3483" t="e">
        <f>Table1[[#This Row],[Termékkör]]</f>
        <v>#VALUE!</v>
      </c>
      <c r="G3483" s="4" t="e">
        <f>Table1[[#This Row],[SzumElad]]</f>
        <v>#VALUE!</v>
      </c>
      <c r="H3483" s="7" t="e">
        <f>Table1[[#This Row],[Jut_%]]</f>
        <v>#VALUE!</v>
      </c>
      <c r="I3483" s="4" t="e">
        <f>Table1[[#This Row],[Jut]]</f>
        <v>#VALUE!</v>
      </c>
      <c r="J3483" s="4" t="e">
        <f>Table1[[#This Row],[Column1]]</f>
        <v>#VALUE!</v>
      </c>
    </row>
    <row r="3484" spans="1:10" hidden="1" x14ac:dyDescent="0.3">
      <c r="A3484" s="2" t="e">
        <f>Table1[[#This Row],[Befolyt]]</f>
        <v>#VALUE!</v>
      </c>
      <c r="B3484" t="e">
        <f>Table1[[#This Row],[ÜK]]</f>
        <v>#VALUE!</v>
      </c>
      <c r="C3484" s="3" t="e">
        <f>Table1[[#This Row],[Szla]]</f>
        <v>#VALUE!</v>
      </c>
      <c r="D3484" s="6" t="e">
        <f>Table1[[#This Row],[Kelt_hó]]</f>
        <v>#VALUE!</v>
      </c>
      <c r="E3484" t="e">
        <f>Table1[[#This Row],[Vevő]]</f>
        <v>#VALUE!</v>
      </c>
      <c r="F3484" t="e">
        <f>Table1[[#This Row],[Termékkör]]</f>
        <v>#VALUE!</v>
      </c>
      <c r="G3484" s="4" t="e">
        <f>Table1[[#This Row],[SzumElad]]</f>
        <v>#VALUE!</v>
      </c>
      <c r="H3484" s="7" t="e">
        <f>Table1[[#This Row],[Jut_%]]</f>
        <v>#VALUE!</v>
      </c>
      <c r="I3484" s="4" t="e">
        <f>Table1[[#This Row],[Jut]]</f>
        <v>#VALUE!</v>
      </c>
      <c r="J3484" s="4" t="e">
        <f>Table1[[#This Row],[Column1]]</f>
        <v>#VALUE!</v>
      </c>
    </row>
    <row r="3485" spans="1:10" hidden="1" x14ac:dyDescent="0.3">
      <c r="A3485" s="2" t="e">
        <f>Table1[[#This Row],[Befolyt]]</f>
        <v>#VALUE!</v>
      </c>
      <c r="B3485" t="e">
        <f>Table1[[#This Row],[ÜK]]</f>
        <v>#VALUE!</v>
      </c>
      <c r="C3485" s="3" t="e">
        <f>Table1[[#This Row],[Szla]]</f>
        <v>#VALUE!</v>
      </c>
      <c r="D3485" s="6" t="e">
        <f>Table1[[#This Row],[Kelt_hó]]</f>
        <v>#VALUE!</v>
      </c>
      <c r="E3485" t="e">
        <f>Table1[[#This Row],[Vevő]]</f>
        <v>#VALUE!</v>
      </c>
      <c r="F3485" t="e">
        <f>Table1[[#This Row],[Termékkör]]</f>
        <v>#VALUE!</v>
      </c>
      <c r="G3485" s="4" t="e">
        <f>Table1[[#This Row],[SzumElad]]</f>
        <v>#VALUE!</v>
      </c>
      <c r="H3485" s="7" t="e">
        <f>Table1[[#This Row],[Jut_%]]</f>
        <v>#VALUE!</v>
      </c>
      <c r="I3485" s="4" t="e">
        <f>Table1[[#This Row],[Jut]]</f>
        <v>#VALUE!</v>
      </c>
      <c r="J3485" s="4" t="e">
        <f>Table1[[#This Row],[Column1]]</f>
        <v>#VALUE!</v>
      </c>
    </row>
    <row r="3486" spans="1:10" hidden="1" x14ac:dyDescent="0.3">
      <c r="A3486" s="2" t="e">
        <f>Table1[[#This Row],[Befolyt]]</f>
        <v>#VALUE!</v>
      </c>
      <c r="B3486" t="e">
        <f>Table1[[#This Row],[ÜK]]</f>
        <v>#VALUE!</v>
      </c>
      <c r="C3486" s="3" t="e">
        <f>Table1[[#This Row],[Szla]]</f>
        <v>#VALUE!</v>
      </c>
      <c r="D3486" s="6" t="e">
        <f>Table1[[#This Row],[Kelt_hó]]</f>
        <v>#VALUE!</v>
      </c>
      <c r="E3486" t="e">
        <f>Table1[[#This Row],[Vevő]]</f>
        <v>#VALUE!</v>
      </c>
      <c r="F3486" t="e">
        <f>Table1[[#This Row],[Termékkör]]</f>
        <v>#VALUE!</v>
      </c>
      <c r="G3486" s="4" t="e">
        <f>Table1[[#This Row],[SzumElad]]</f>
        <v>#VALUE!</v>
      </c>
      <c r="H3486" s="7" t="e">
        <f>Table1[[#This Row],[Jut_%]]</f>
        <v>#VALUE!</v>
      </c>
      <c r="I3486" s="4" t="e">
        <f>Table1[[#This Row],[Jut]]</f>
        <v>#VALUE!</v>
      </c>
      <c r="J3486" s="4" t="e">
        <f>Table1[[#This Row],[Column1]]</f>
        <v>#VALUE!</v>
      </c>
    </row>
    <row r="3487" spans="1:10" hidden="1" x14ac:dyDescent="0.3">
      <c r="A3487" s="2" t="e">
        <f>Table1[[#This Row],[Befolyt]]</f>
        <v>#VALUE!</v>
      </c>
      <c r="B3487" t="e">
        <f>Table1[[#This Row],[ÜK]]</f>
        <v>#VALUE!</v>
      </c>
      <c r="C3487" s="3" t="e">
        <f>Table1[[#This Row],[Szla]]</f>
        <v>#VALUE!</v>
      </c>
      <c r="D3487" s="6" t="e">
        <f>Table1[[#This Row],[Kelt_hó]]</f>
        <v>#VALUE!</v>
      </c>
      <c r="E3487" t="e">
        <f>Table1[[#This Row],[Vevő]]</f>
        <v>#VALUE!</v>
      </c>
      <c r="F3487" t="e">
        <f>Table1[[#This Row],[Termékkör]]</f>
        <v>#VALUE!</v>
      </c>
      <c r="G3487" s="4" t="e">
        <f>Table1[[#This Row],[SzumElad]]</f>
        <v>#VALUE!</v>
      </c>
      <c r="H3487" s="7" t="e">
        <f>Table1[[#This Row],[Jut_%]]</f>
        <v>#VALUE!</v>
      </c>
      <c r="I3487" s="4" t="e">
        <f>Table1[[#This Row],[Jut]]</f>
        <v>#VALUE!</v>
      </c>
      <c r="J3487" s="4" t="e">
        <f>Table1[[#This Row],[Column1]]</f>
        <v>#VALUE!</v>
      </c>
    </row>
    <row r="3488" spans="1:10" hidden="1" x14ac:dyDescent="0.3">
      <c r="A3488" s="2" t="e">
        <f>Table1[[#This Row],[Befolyt]]</f>
        <v>#VALUE!</v>
      </c>
      <c r="B3488" t="e">
        <f>Table1[[#This Row],[ÜK]]</f>
        <v>#VALUE!</v>
      </c>
      <c r="C3488" s="3" t="e">
        <f>Table1[[#This Row],[Szla]]</f>
        <v>#VALUE!</v>
      </c>
      <c r="D3488" s="6" t="e">
        <f>Table1[[#This Row],[Kelt_hó]]</f>
        <v>#VALUE!</v>
      </c>
      <c r="E3488" t="e">
        <f>Table1[[#This Row],[Vevő]]</f>
        <v>#VALUE!</v>
      </c>
      <c r="F3488" t="e">
        <f>Table1[[#This Row],[Termékkör]]</f>
        <v>#VALUE!</v>
      </c>
      <c r="G3488" s="4" t="e">
        <f>Table1[[#This Row],[SzumElad]]</f>
        <v>#VALUE!</v>
      </c>
      <c r="H3488" s="7" t="e">
        <f>Table1[[#This Row],[Jut_%]]</f>
        <v>#VALUE!</v>
      </c>
      <c r="I3488" s="4" t="e">
        <f>Table1[[#This Row],[Jut]]</f>
        <v>#VALUE!</v>
      </c>
      <c r="J3488" s="4" t="e">
        <f>Table1[[#This Row],[Column1]]</f>
        <v>#VALUE!</v>
      </c>
    </row>
    <row r="3489" spans="1:10" hidden="1" x14ac:dyDescent="0.3">
      <c r="A3489" s="2" t="e">
        <f>Table1[[#This Row],[Befolyt]]</f>
        <v>#VALUE!</v>
      </c>
      <c r="B3489" t="e">
        <f>Table1[[#This Row],[ÜK]]</f>
        <v>#VALUE!</v>
      </c>
      <c r="C3489" s="3" t="e">
        <f>Table1[[#This Row],[Szla]]</f>
        <v>#VALUE!</v>
      </c>
      <c r="D3489" s="6" t="e">
        <f>Table1[[#This Row],[Kelt_hó]]</f>
        <v>#VALUE!</v>
      </c>
      <c r="E3489" t="e">
        <f>Table1[[#This Row],[Vevő]]</f>
        <v>#VALUE!</v>
      </c>
      <c r="F3489" t="e">
        <f>Table1[[#This Row],[Termékkör]]</f>
        <v>#VALUE!</v>
      </c>
      <c r="G3489" s="4" t="e">
        <f>Table1[[#This Row],[SzumElad]]</f>
        <v>#VALUE!</v>
      </c>
      <c r="H3489" s="7" t="e">
        <f>Table1[[#This Row],[Jut_%]]</f>
        <v>#VALUE!</v>
      </c>
      <c r="I3489" s="4" t="e">
        <f>Table1[[#This Row],[Jut]]</f>
        <v>#VALUE!</v>
      </c>
      <c r="J3489" s="4" t="e">
        <f>Table1[[#This Row],[Column1]]</f>
        <v>#VALUE!</v>
      </c>
    </row>
    <row r="3490" spans="1:10" hidden="1" x14ac:dyDescent="0.3">
      <c r="A3490" s="2" t="e">
        <f>Table1[[#This Row],[Befolyt]]</f>
        <v>#VALUE!</v>
      </c>
      <c r="B3490" t="e">
        <f>Table1[[#This Row],[ÜK]]</f>
        <v>#VALUE!</v>
      </c>
      <c r="C3490" s="3" t="e">
        <f>Table1[[#This Row],[Szla]]</f>
        <v>#VALUE!</v>
      </c>
      <c r="D3490" s="6" t="e">
        <f>Table1[[#This Row],[Kelt_hó]]</f>
        <v>#VALUE!</v>
      </c>
      <c r="E3490" t="e">
        <f>Table1[[#This Row],[Vevő]]</f>
        <v>#VALUE!</v>
      </c>
      <c r="F3490" t="e">
        <f>Table1[[#This Row],[Termékkör]]</f>
        <v>#VALUE!</v>
      </c>
      <c r="G3490" s="4" t="e">
        <f>Table1[[#This Row],[SzumElad]]</f>
        <v>#VALUE!</v>
      </c>
      <c r="H3490" s="7" t="e">
        <f>Table1[[#This Row],[Jut_%]]</f>
        <v>#VALUE!</v>
      </c>
      <c r="I3490" s="4" t="e">
        <f>Table1[[#This Row],[Jut]]</f>
        <v>#VALUE!</v>
      </c>
      <c r="J3490" s="4" t="e">
        <f>Table1[[#This Row],[Column1]]</f>
        <v>#VALUE!</v>
      </c>
    </row>
    <row r="3491" spans="1:10" hidden="1" x14ac:dyDescent="0.3">
      <c r="A3491" s="2" t="e">
        <f>Table1[[#This Row],[Befolyt]]</f>
        <v>#VALUE!</v>
      </c>
      <c r="B3491" t="e">
        <f>Table1[[#This Row],[ÜK]]</f>
        <v>#VALUE!</v>
      </c>
      <c r="C3491" s="3" t="e">
        <f>Table1[[#This Row],[Szla]]</f>
        <v>#VALUE!</v>
      </c>
      <c r="D3491" s="6" t="e">
        <f>Table1[[#This Row],[Kelt_hó]]</f>
        <v>#VALUE!</v>
      </c>
      <c r="E3491" t="e">
        <f>Table1[[#This Row],[Vevő]]</f>
        <v>#VALUE!</v>
      </c>
      <c r="F3491" t="e">
        <f>Table1[[#This Row],[Termékkör]]</f>
        <v>#VALUE!</v>
      </c>
      <c r="G3491" s="4" t="e">
        <f>Table1[[#This Row],[SzumElad]]</f>
        <v>#VALUE!</v>
      </c>
      <c r="H3491" s="7" t="e">
        <f>Table1[[#This Row],[Jut_%]]</f>
        <v>#VALUE!</v>
      </c>
      <c r="I3491" s="4" t="e">
        <f>Table1[[#This Row],[Jut]]</f>
        <v>#VALUE!</v>
      </c>
      <c r="J3491" s="4" t="e">
        <f>Table1[[#This Row],[Column1]]</f>
        <v>#VALUE!</v>
      </c>
    </row>
    <row r="3492" spans="1:10" hidden="1" x14ac:dyDescent="0.3">
      <c r="A3492" s="2" t="e">
        <f>Table1[[#This Row],[Befolyt]]</f>
        <v>#VALUE!</v>
      </c>
      <c r="B3492" t="e">
        <f>Table1[[#This Row],[ÜK]]</f>
        <v>#VALUE!</v>
      </c>
      <c r="C3492" s="3" t="e">
        <f>Table1[[#This Row],[Szla]]</f>
        <v>#VALUE!</v>
      </c>
      <c r="D3492" s="6" t="e">
        <f>Table1[[#This Row],[Kelt_hó]]</f>
        <v>#VALUE!</v>
      </c>
      <c r="E3492" t="e">
        <f>Table1[[#This Row],[Vevő]]</f>
        <v>#VALUE!</v>
      </c>
      <c r="F3492" t="e">
        <f>Table1[[#This Row],[Termékkör]]</f>
        <v>#VALUE!</v>
      </c>
      <c r="G3492" s="4" t="e">
        <f>Table1[[#This Row],[SzumElad]]</f>
        <v>#VALUE!</v>
      </c>
      <c r="H3492" s="7" t="e">
        <f>Table1[[#This Row],[Jut_%]]</f>
        <v>#VALUE!</v>
      </c>
      <c r="I3492" s="4" t="e">
        <f>Table1[[#This Row],[Jut]]</f>
        <v>#VALUE!</v>
      </c>
      <c r="J3492" s="4" t="e">
        <f>Table1[[#This Row],[Column1]]</f>
        <v>#VALUE!</v>
      </c>
    </row>
    <row r="3493" spans="1:10" hidden="1" x14ac:dyDescent="0.3">
      <c r="A3493" s="2" t="e">
        <f>Table1[[#This Row],[Befolyt]]</f>
        <v>#VALUE!</v>
      </c>
      <c r="B3493" t="e">
        <f>Table1[[#This Row],[ÜK]]</f>
        <v>#VALUE!</v>
      </c>
      <c r="C3493" s="3" t="e">
        <f>Table1[[#This Row],[Szla]]</f>
        <v>#VALUE!</v>
      </c>
      <c r="D3493" s="6" t="e">
        <f>Table1[[#This Row],[Kelt_hó]]</f>
        <v>#VALUE!</v>
      </c>
      <c r="E3493" t="e">
        <f>Table1[[#This Row],[Vevő]]</f>
        <v>#VALUE!</v>
      </c>
      <c r="F3493" t="e">
        <f>Table1[[#This Row],[Termékkör]]</f>
        <v>#VALUE!</v>
      </c>
      <c r="G3493" s="4" t="e">
        <f>Table1[[#This Row],[SzumElad]]</f>
        <v>#VALUE!</v>
      </c>
      <c r="H3493" s="7" t="e">
        <f>Table1[[#This Row],[Jut_%]]</f>
        <v>#VALUE!</v>
      </c>
      <c r="I3493" s="4" t="e">
        <f>Table1[[#This Row],[Jut]]</f>
        <v>#VALUE!</v>
      </c>
      <c r="J3493" s="4" t="e">
        <f>Table1[[#This Row],[Column1]]</f>
        <v>#VALUE!</v>
      </c>
    </row>
    <row r="3494" spans="1:10" hidden="1" x14ac:dyDescent="0.3">
      <c r="A3494" s="2" t="e">
        <f>Table1[[#This Row],[Befolyt]]</f>
        <v>#VALUE!</v>
      </c>
      <c r="B3494" t="e">
        <f>Table1[[#This Row],[ÜK]]</f>
        <v>#VALUE!</v>
      </c>
      <c r="C3494" s="3" t="e">
        <f>Table1[[#This Row],[Szla]]</f>
        <v>#VALUE!</v>
      </c>
      <c r="D3494" s="6" t="e">
        <f>Table1[[#This Row],[Kelt_hó]]</f>
        <v>#VALUE!</v>
      </c>
      <c r="E3494" t="e">
        <f>Table1[[#This Row],[Vevő]]</f>
        <v>#VALUE!</v>
      </c>
      <c r="F3494" t="e">
        <f>Table1[[#This Row],[Termékkör]]</f>
        <v>#VALUE!</v>
      </c>
      <c r="G3494" s="4" t="e">
        <f>Table1[[#This Row],[SzumElad]]</f>
        <v>#VALUE!</v>
      </c>
      <c r="H3494" s="7" t="e">
        <f>Table1[[#This Row],[Jut_%]]</f>
        <v>#VALUE!</v>
      </c>
      <c r="I3494" s="4" t="e">
        <f>Table1[[#This Row],[Jut]]</f>
        <v>#VALUE!</v>
      </c>
      <c r="J3494" s="4" t="e">
        <f>Table1[[#This Row],[Column1]]</f>
        <v>#VALUE!</v>
      </c>
    </row>
    <row r="3495" spans="1:10" hidden="1" x14ac:dyDescent="0.3">
      <c r="A3495" s="2" t="e">
        <f>Table1[[#This Row],[Befolyt]]</f>
        <v>#VALUE!</v>
      </c>
      <c r="B3495" t="e">
        <f>Table1[[#This Row],[ÜK]]</f>
        <v>#VALUE!</v>
      </c>
      <c r="C3495" s="3" t="e">
        <f>Table1[[#This Row],[Szla]]</f>
        <v>#VALUE!</v>
      </c>
      <c r="D3495" s="6" t="e">
        <f>Table1[[#This Row],[Kelt_hó]]</f>
        <v>#VALUE!</v>
      </c>
      <c r="E3495" t="e">
        <f>Table1[[#This Row],[Vevő]]</f>
        <v>#VALUE!</v>
      </c>
      <c r="F3495" t="e">
        <f>Table1[[#This Row],[Termékkör]]</f>
        <v>#VALUE!</v>
      </c>
      <c r="G3495" s="4" t="e">
        <f>Table1[[#This Row],[SzumElad]]</f>
        <v>#VALUE!</v>
      </c>
      <c r="H3495" s="7" t="e">
        <f>Table1[[#This Row],[Jut_%]]</f>
        <v>#VALUE!</v>
      </c>
      <c r="I3495" s="4" t="e">
        <f>Table1[[#This Row],[Jut]]</f>
        <v>#VALUE!</v>
      </c>
      <c r="J3495" s="4" t="e">
        <f>Table1[[#This Row],[Column1]]</f>
        <v>#VALUE!</v>
      </c>
    </row>
    <row r="3496" spans="1:10" hidden="1" x14ac:dyDescent="0.3">
      <c r="A3496" s="2" t="e">
        <f>Table1[[#This Row],[Befolyt]]</f>
        <v>#VALUE!</v>
      </c>
      <c r="B3496" t="e">
        <f>Table1[[#This Row],[ÜK]]</f>
        <v>#VALUE!</v>
      </c>
      <c r="C3496" s="3" t="e">
        <f>Table1[[#This Row],[Szla]]</f>
        <v>#VALUE!</v>
      </c>
      <c r="D3496" s="6" t="e">
        <f>Table1[[#This Row],[Kelt_hó]]</f>
        <v>#VALUE!</v>
      </c>
      <c r="E3496" t="e">
        <f>Table1[[#This Row],[Vevő]]</f>
        <v>#VALUE!</v>
      </c>
      <c r="F3496" t="e">
        <f>Table1[[#This Row],[Termékkör]]</f>
        <v>#VALUE!</v>
      </c>
      <c r="G3496" s="4" t="e">
        <f>Table1[[#This Row],[SzumElad]]</f>
        <v>#VALUE!</v>
      </c>
      <c r="H3496" s="7" t="e">
        <f>Table1[[#This Row],[Jut_%]]</f>
        <v>#VALUE!</v>
      </c>
      <c r="I3496" s="4" t="e">
        <f>Table1[[#This Row],[Jut]]</f>
        <v>#VALUE!</v>
      </c>
      <c r="J3496" s="4" t="e">
        <f>Table1[[#This Row],[Column1]]</f>
        <v>#VALUE!</v>
      </c>
    </row>
    <row r="3497" spans="1:10" hidden="1" x14ac:dyDescent="0.3">
      <c r="A3497" s="2" t="e">
        <f>Table1[[#This Row],[Befolyt]]</f>
        <v>#VALUE!</v>
      </c>
      <c r="B3497" t="e">
        <f>Table1[[#This Row],[ÜK]]</f>
        <v>#VALUE!</v>
      </c>
      <c r="C3497" s="3" t="e">
        <f>Table1[[#This Row],[Szla]]</f>
        <v>#VALUE!</v>
      </c>
      <c r="D3497" s="6" t="e">
        <f>Table1[[#This Row],[Kelt_hó]]</f>
        <v>#VALUE!</v>
      </c>
      <c r="E3497" t="e">
        <f>Table1[[#This Row],[Vevő]]</f>
        <v>#VALUE!</v>
      </c>
      <c r="F3497" t="e">
        <f>Table1[[#This Row],[Termékkör]]</f>
        <v>#VALUE!</v>
      </c>
      <c r="G3497" s="4" t="e">
        <f>Table1[[#This Row],[SzumElad]]</f>
        <v>#VALUE!</v>
      </c>
      <c r="H3497" s="7" t="e">
        <f>Table1[[#This Row],[Jut_%]]</f>
        <v>#VALUE!</v>
      </c>
      <c r="I3497" s="4" t="e">
        <f>Table1[[#This Row],[Jut]]</f>
        <v>#VALUE!</v>
      </c>
      <c r="J3497" s="4" t="e">
        <f>Table1[[#This Row],[Column1]]</f>
        <v>#VALUE!</v>
      </c>
    </row>
    <row r="3498" spans="1:10" hidden="1" x14ac:dyDescent="0.3">
      <c r="A3498" s="2" t="e">
        <f>Table1[[#This Row],[Befolyt]]</f>
        <v>#VALUE!</v>
      </c>
      <c r="B3498" t="e">
        <f>Table1[[#This Row],[ÜK]]</f>
        <v>#VALUE!</v>
      </c>
      <c r="C3498" s="3" t="e">
        <f>Table1[[#This Row],[Szla]]</f>
        <v>#VALUE!</v>
      </c>
      <c r="D3498" s="6" t="e">
        <f>Table1[[#This Row],[Kelt_hó]]</f>
        <v>#VALUE!</v>
      </c>
      <c r="E3498" t="e">
        <f>Table1[[#This Row],[Vevő]]</f>
        <v>#VALUE!</v>
      </c>
      <c r="F3498" t="e">
        <f>Table1[[#This Row],[Termékkör]]</f>
        <v>#VALUE!</v>
      </c>
      <c r="G3498" s="4" t="e">
        <f>Table1[[#This Row],[SzumElad]]</f>
        <v>#VALUE!</v>
      </c>
      <c r="H3498" s="7" t="e">
        <f>Table1[[#This Row],[Jut_%]]</f>
        <v>#VALUE!</v>
      </c>
      <c r="I3498" s="4" t="e">
        <f>Table1[[#This Row],[Jut]]</f>
        <v>#VALUE!</v>
      </c>
      <c r="J3498" s="4" t="e">
        <f>Table1[[#This Row],[Column1]]</f>
        <v>#VALUE!</v>
      </c>
    </row>
    <row r="3499" spans="1:10" hidden="1" x14ac:dyDescent="0.3">
      <c r="A3499" s="2" t="e">
        <f>Table1[[#This Row],[Befolyt]]</f>
        <v>#VALUE!</v>
      </c>
      <c r="B3499" t="e">
        <f>Table1[[#This Row],[ÜK]]</f>
        <v>#VALUE!</v>
      </c>
      <c r="C3499" s="3" t="e">
        <f>Table1[[#This Row],[Szla]]</f>
        <v>#VALUE!</v>
      </c>
      <c r="D3499" s="6" t="e">
        <f>Table1[[#This Row],[Kelt_hó]]</f>
        <v>#VALUE!</v>
      </c>
      <c r="E3499" t="e">
        <f>Table1[[#This Row],[Vevő]]</f>
        <v>#VALUE!</v>
      </c>
      <c r="F3499" t="e">
        <f>Table1[[#This Row],[Termékkör]]</f>
        <v>#VALUE!</v>
      </c>
      <c r="G3499" s="4" t="e">
        <f>Table1[[#This Row],[SzumElad]]</f>
        <v>#VALUE!</v>
      </c>
      <c r="H3499" s="7" t="e">
        <f>Table1[[#This Row],[Jut_%]]</f>
        <v>#VALUE!</v>
      </c>
      <c r="I3499" s="4" t="e">
        <f>Table1[[#This Row],[Jut]]</f>
        <v>#VALUE!</v>
      </c>
      <c r="J3499" s="4" t="e">
        <f>Table1[[#This Row],[Column1]]</f>
        <v>#VALUE!</v>
      </c>
    </row>
    <row r="3500" spans="1:10" hidden="1" x14ac:dyDescent="0.3">
      <c r="A3500" s="2" t="e">
        <f>Table1[[#This Row],[Befolyt]]</f>
        <v>#VALUE!</v>
      </c>
      <c r="B3500" t="e">
        <f>Table1[[#This Row],[ÜK]]</f>
        <v>#VALUE!</v>
      </c>
      <c r="C3500" s="3" t="e">
        <f>Table1[[#This Row],[Szla]]</f>
        <v>#VALUE!</v>
      </c>
      <c r="D3500" s="6" t="e">
        <f>Table1[[#This Row],[Kelt_hó]]</f>
        <v>#VALUE!</v>
      </c>
      <c r="E3500" t="e">
        <f>Table1[[#This Row],[Vevő]]</f>
        <v>#VALUE!</v>
      </c>
      <c r="F3500" t="e">
        <f>Table1[[#This Row],[Termékkör]]</f>
        <v>#VALUE!</v>
      </c>
      <c r="G3500" s="4" t="e">
        <f>Table1[[#This Row],[SzumElad]]</f>
        <v>#VALUE!</v>
      </c>
      <c r="H3500" s="7" t="e">
        <f>Table1[[#This Row],[Jut_%]]</f>
        <v>#VALUE!</v>
      </c>
      <c r="I3500" s="4" t="e">
        <f>Table1[[#This Row],[Jut]]</f>
        <v>#VALUE!</v>
      </c>
      <c r="J3500" s="4" t="e">
        <f>Table1[[#This Row],[Column1]]</f>
        <v>#VALUE!</v>
      </c>
    </row>
    <row r="3501" spans="1:10" hidden="1" x14ac:dyDescent="0.3">
      <c r="A3501" s="2" t="e">
        <f>Table1[[#This Row],[Befolyt]]</f>
        <v>#VALUE!</v>
      </c>
      <c r="B3501" t="e">
        <f>Table1[[#This Row],[ÜK]]</f>
        <v>#VALUE!</v>
      </c>
      <c r="C3501" s="3" t="e">
        <f>Table1[[#This Row],[Szla]]</f>
        <v>#VALUE!</v>
      </c>
      <c r="D3501" s="6" t="e">
        <f>Table1[[#This Row],[Kelt_hó]]</f>
        <v>#VALUE!</v>
      </c>
      <c r="E3501" t="e">
        <f>Table1[[#This Row],[Vevő]]</f>
        <v>#VALUE!</v>
      </c>
      <c r="F3501" t="e">
        <f>Table1[[#This Row],[Termékkör]]</f>
        <v>#VALUE!</v>
      </c>
      <c r="G3501" s="4" t="e">
        <f>Table1[[#This Row],[SzumElad]]</f>
        <v>#VALUE!</v>
      </c>
      <c r="H3501" s="7" t="e">
        <f>Table1[[#This Row],[Jut_%]]</f>
        <v>#VALUE!</v>
      </c>
      <c r="I3501" s="4" t="e">
        <f>Table1[[#This Row],[Jut]]</f>
        <v>#VALUE!</v>
      </c>
      <c r="J3501" s="4" t="e">
        <f>Table1[[#This Row],[Column1]]</f>
        <v>#VALUE!</v>
      </c>
    </row>
    <row r="3502" spans="1:10" hidden="1" x14ac:dyDescent="0.3">
      <c r="A3502" s="2" t="e">
        <f>Table1[[#This Row],[Befolyt]]</f>
        <v>#VALUE!</v>
      </c>
      <c r="B3502" t="e">
        <f>Table1[[#This Row],[ÜK]]</f>
        <v>#VALUE!</v>
      </c>
      <c r="C3502" s="3" t="e">
        <f>Table1[[#This Row],[Szla]]</f>
        <v>#VALUE!</v>
      </c>
      <c r="D3502" s="6" t="e">
        <f>Table1[[#This Row],[Kelt_hó]]</f>
        <v>#VALUE!</v>
      </c>
      <c r="E3502" t="e">
        <f>Table1[[#This Row],[Vevő]]</f>
        <v>#VALUE!</v>
      </c>
      <c r="F3502" t="e">
        <f>Table1[[#This Row],[Termékkör]]</f>
        <v>#VALUE!</v>
      </c>
      <c r="G3502" s="4" t="e">
        <f>Table1[[#This Row],[SzumElad]]</f>
        <v>#VALUE!</v>
      </c>
      <c r="H3502" s="7" t="e">
        <f>Table1[[#This Row],[Jut_%]]</f>
        <v>#VALUE!</v>
      </c>
      <c r="I3502" s="4" t="e">
        <f>Table1[[#This Row],[Jut]]</f>
        <v>#VALUE!</v>
      </c>
      <c r="J3502" s="4" t="e">
        <f>Table1[[#This Row],[Column1]]</f>
        <v>#VALUE!</v>
      </c>
    </row>
    <row r="3503" spans="1:10" hidden="1" x14ac:dyDescent="0.3">
      <c r="A3503" s="2" t="e">
        <f>Table1[[#This Row],[Befolyt]]</f>
        <v>#VALUE!</v>
      </c>
      <c r="B3503" t="e">
        <f>Table1[[#This Row],[ÜK]]</f>
        <v>#VALUE!</v>
      </c>
      <c r="C3503" s="3" t="e">
        <f>Table1[[#This Row],[Szla]]</f>
        <v>#VALUE!</v>
      </c>
      <c r="D3503" s="6" t="e">
        <f>Table1[[#This Row],[Kelt_hó]]</f>
        <v>#VALUE!</v>
      </c>
      <c r="E3503" t="e">
        <f>Table1[[#This Row],[Vevő]]</f>
        <v>#VALUE!</v>
      </c>
      <c r="F3503" t="e">
        <f>Table1[[#This Row],[Termékkör]]</f>
        <v>#VALUE!</v>
      </c>
      <c r="G3503" s="4" t="e">
        <f>Table1[[#This Row],[SzumElad]]</f>
        <v>#VALUE!</v>
      </c>
      <c r="H3503" s="7" t="e">
        <f>Table1[[#This Row],[Jut_%]]</f>
        <v>#VALUE!</v>
      </c>
      <c r="I3503" s="4" t="e">
        <f>Table1[[#This Row],[Jut]]</f>
        <v>#VALUE!</v>
      </c>
      <c r="J3503" s="4" t="e">
        <f>Table1[[#This Row],[Column1]]</f>
        <v>#VALUE!</v>
      </c>
    </row>
    <row r="3504" spans="1:10" hidden="1" x14ac:dyDescent="0.3">
      <c r="A3504" s="2" t="e">
        <f>Table1[[#This Row],[Befolyt]]</f>
        <v>#VALUE!</v>
      </c>
      <c r="B3504" t="e">
        <f>Table1[[#This Row],[ÜK]]</f>
        <v>#VALUE!</v>
      </c>
      <c r="C3504" s="3" t="e">
        <f>Table1[[#This Row],[Szla]]</f>
        <v>#VALUE!</v>
      </c>
      <c r="D3504" s="6" t="e">
        <f>Table1[[#This Row],[Kelt_hó]]</f>
        <v>#VALUE!</v>
      </c>
      <c r="E3504" t="e">
        <f>Table1[[#This Row],[Vevő]]</f>
        <v>#VALUE!</v>
      </c>
      <c r="F3504" t="e">
        <f>Table1[[#This Row],[Termékkör]]</f>
        <v>#VALUE!</v>
      </c>
      <c r="G3504" s="4" t="e">
        <f>Table1[[#This Row],[SzumElad]]</f>
        <v>#VALUE!</v>
      </c>
      <c r="H3504" s="7" t="e">
        <f>Table1[[#This Row],[Jut_%]]</f>
        <v>#VALUE!</v>
      </c>
      <c r="I3504" s="4" t="e">
        <f>Table1[[#This Row],[Jut]]</f>
        <v>#VALUE!</v>
      </c>
      <c r="J3504" s="4" t="e">
        <f>Table1[[#This Row],[Column1]]</f>
        <v>#VALUE!</v>
      </c>
    </row>
    <row r="3505" spans="1:10" hidden="1" x14ac:dyDescent="0.3">
      <c r="A3505" s="2" t="e">
        <f>Table1[[#This Row],[Befolyt]]</f>
        <v>#VALUE!</v>
      </c>
      <c r="B3505" t="e">
        <f>Table1[[#This Row],[ÜK]]</f>
        <v>#VALUE!</v>
      </c>
      <c r="C3505" s="3" t="e">
        <f>Table1[[#This Row],[Szla]]</f>
        <v>#VALUE!</v>
      </c>
      <c r="D3505" s="6" t="e">
        <f>Table1[[#This Row],[Kelt_hó]]</f>
        <v>#VALUE!</v>
      </c>
      <c r="E3505" t="e">
        <f>Table1[[#This Row],[Vevő]]</f>
        <v>#VALUE!</v>
      </c>
      <c r="F3505" t="e">
        <f>Table1[[#This Row],[Termékkör]]</f>
        <v>#VALUE!</v>
      </c>
      <c r="G3505" s="4" t="e">
        <f>Table1[[#This Row],[SzumElad]]</f>
        <v>#VALUE!</v>
      </c>
      <c r="H3505" s="7" t="e">
        <f>Table1[[#This Row],[Jut_%]]</f>
        <v>#VALUE!</v>
      </c>
      <c r="I3505" s="4" t="e">
        <f>Table1[[#This Row],[Jut]]</f>
        <v>#VALUE!</v>
      </c>
      <c r="J3505" s="4" t="e">
        <f>Table1[[#This Row],[Column1]]</f>
        <v>#VALUE!</v>
      </c>
    </row>
    <row r="3506" spans="1:10" hidden="1" x14ac:dyDescent="0.3">
      <c r="A3506" s="2" t="e">
        <f>Table1[[#This Row],[Befolyt]]</f>
        <v>#VALUE!</v>
      </c>
      <c r="B3506" t="e">
        <f>Table1[[#This Row],[ÜK]]</f>
        <v>#VALUE!</v>
      </c>
      <c r="C3506" s="3" t="e">
        <f>Table1[[#This Row],[Szla]]</f>
        <v>#VALUE!</v>
      </c>
      <c r="D3506" s="6" t="e">
        <f>Table1[[#This Row],[Kelt_hó]]</f>
        <v>#VALUE!</v>
      </c>
      <c r="E3506" t="e">
        <f>Table1[[#This Row],[Vevő]]</f>
        <v>#VALUE!</v>
      </c>
      <c r="F3506" t="e">
        <f>Table1[[#This Row],[Termékkör]]</f>
        <v>#VALUE!</v>
      </c>
      <c r="G3506" s="4" t="e">
        <f>Table1[[#This Row],[SzumElad]]</f>
        <v>#VALUE!</v>
      </c>
      <c r="H3506" s="7" t="e">
        <f>Table1[[#This Row],[Jut_%]]</f>
        <v>#VALUE!</v>
      </c>
      <c r="I3506" s="4" t="e">
        <f>Table1[[#This Row],[Jut]]</f>
        <v>#VALUE!</v>
      </c>
      <c r="J3506" s="4" t="e">
        <f>Table1[[#This Row],[Column1]]</f>
        <v>#VALUE!</v>
      </c>
    </row>
    <row r="3507" spans="1:10" hidden="1" x14ac:dyDescent="0.3">
      <c r="A3507" s="2" t="e">
        <f>Table1[[#This Row],[Befolyt]]</f>
        <v>#VALUE!</v>
      </c>
      <c r="B3507" t="e">
        <f>Table1[[#This Row],[ÜK]]</f>
        <v>#VALUE!</v>
      </c>
      <c r="C3507" s="3" t="e">
        <f>Table1[[#This Row],[Szla]]</f>
        <v>#VALUE!</v>
      </c>
      <c r="D3507" s="6" t="e">
        <f>Table1[[#This Row],[Kelt_hó]]</f>
        <v>#VALUE!</v>
      </c>
      <c r="E3507" t="e">
        <f>Table1[[#This Row],[Vevő]]</f>
        <v>#VALUE!</v>
      </c>
      <c r="F3507" t="e">
        <f>Table1[[#This Row],[Termékkör]]</f>
        <v>#VALUE!</v>
      </c>
      <c r="G3507" s="4" t="e">
        <f>Table1[[#This Row],[SzumElad]]</f>
        <v>#VALUE!</v>
      </c>
      <c r="H3507" s="7" t="e">
        <f>Table1[[#This Row],[Jut_%]]</f>
        <v>#VALUE!</v>
      </c>
      <c r="I3507" s="4" t="e">
        <f>Table1[[#This Row],[Jut]]</f>
        <v>#VALUE!</v>
      </c>
      <c r="J3507" s="4" t="e">
        <f>Table1[[#This Row],[Column1]]</f>
        <v>#VALUE!</v>
      </c>
    </row>
    <row r="3508" spans="1:10" hidden="1" x14ac:dyDescent="0.3">
      <c r="A3508" s="2" t="e">
        <f>Table1[[#This Row],[Befolyt]]</f>
        <v>#VALUE!</v>
      </c>
      <c r="B3508" t="e">
        <f>Table1[[#This Row],[ÜK]]</f>
        <v>#VALUE!</v>
      </c>
      <c r="C3508" s="3" t="e">
        <f>Table1[[#This Row],[Szla]]</f>
        <v>#VALUE!</v>
      </c>
      <c r="D3508" s="6" t="e">
        <f>Table1[[#This Row],[Kelt_hó]]</f>
        <v>#VALUE!</v>
      </c>
      <c r="E3508" t="e">
        <f>Table1[[#This Row],[Vevő]]</f>
        <v>#VALUE!</v>
      </c>
      <c r="F3508" t="e">
        <f>Table1[[#This Row],[Termékkör]]</f>
        <v>#VALUE!</v>
      </c>
      <c r="G3508" s="4" t="e">
        <f>Table1[[#This Row],[SzumElad]]</f>
        <v>#VALUE!</v>
      </c>
      <c r="H3508" s="7" t="e">
        <f>Table1[[#This Row],[Jut_%]]</f>
        <v>#VALUE!</v>
      </c>
      <c r="I3508" s="4" t="e">
        <f>Table1[[#This Row],[Jut]]</f>
        <v>#VALUE!</v>
      </c>
      <c r="J3508" s="4" t="e">
        <f>Table1[[#This Row],[Column1]]</f>
        <v>#VALUE!</v>
      </c>
    </row>
    <row r="3509" spans="1:10" hidden="1" x14ac:dyDescent="0.3">
      <c r="A3509" s="2" t="e">
        <f>Table1[[#This Row],[Befolyt]]</f>
        <v>#VALUE!</v>
      </c>
      <c r="B3509" t="e">
        <f>Table1[[#This Row],[ÜK]]</f>
        <v>#VALUE!</v>
      </c>
      <c r="C3509" s="3" t="e">
        <f>Table1[[#This Row],[Szla]]</f>
        <v>#VALUE!</v>
      </c>
      <c r="D3509" s="6" t="e">
        <f>Table1[[#This Row],[Kelt_hó]]</f>
        <v>#VALUE!</v>
      </c>
      <c r="E3509" t="e">
        <f>Table1[[#This Row],[Vevő]]</f>
        <v>#VALUE!</v>
      </c>
      <c r="F3509" t="e">
        <f>Table1[[#This Row],[Termékkör]]</f>
        <v>#VALUE!</v>
      </c>
      <c r="G3509" s="4" t="e">
        <f>Table1[[#This Row],[SzumElad]]</f>
        <v>#VALUE!</v>
      </c>
      <c r="H3509" s="7" t="e">
        <f>Table1[[#This Row],[Jut_%]]</f>
        <v>#VALUE!</v>
      </c>
      <c r="I3509" s="4" t="e">
        <f>Table1[[#This Row],[Jut]]</f>
        <v>#VALUE!</v>
      </c>
      <c r="J3509" s="4" t="e">
        <f>Table1[[#This Row],[Column1]]</f>
        <v>#VALUE!</v>
      </c>
    </row>
    <row r="3510" spans="1:10" hidden="1" x14ac:dyDescent="0.3">
      <c r="A3510" s="2" t="e">
        <f>Table1[[#This Row],[Befolyt]]</f>
        <v>#VALUE!</v>
      </c>
      <c r="B3510" t="e">
        <f>Table1[[#This Row],[ÜK]]</f>
        <v>#VALUE!</v>
      </c>
      <c r="C3510" s="3" t="e">
        <f>Table1[[#This Row],[Szla]]</f>
        <v>#VALUE!</v>
      </c>
      <c r="D3510" s="6" t="e">
        <f>Table1[[#This Row],[Kelt_hó]]</f>
        <v>#VALUE!</v>
      </c>
      <c r="E3510" t="e">
        <f>Table1[[#This Row],[Vevő]]</f>
        <v>#VALUE!</v>
      </c>
      <c r="F3510" t="e">
        <f>Table1[[#This Row],[Termékkör]]</f>
        <v>#VALUE!</v>
      </c>
      <c r="G3510" s="4" t="e">
        <f>Table1[[#This Row],[SzumElad]]</f>
        <v>#VALUE!</v>
      </c>
      <c r="H3510" s="7" t="e">
        <f>Table1[[#This Row],[Jut_%]]</f>
        <v>#VALUE!</v>
      </c>
      <c r="I3510" s="4" t="e">
        <f>Table1[[#This Row],[Jut]]</f>
        <v>#VALUE!</v>
      </c>
      <c r="J3510" s="4" t="e">
        <f>Table1[[#This Row],[Column1]]</f>
        <v>#VALUE!</v>
      </c>
    </row>
    <row r="3511" spans="1:10" hidden="1" x14ac:dyDescent="0.3">
      <c r="A3511" s="2" t="e">
        <f>Table1[[#This Row],[Befolyt]]</f>
        <v>#VALUE!</v>
      </c>
      <c r="B3511" t="e">
        <f>Table1[[#This Row],[ÜK]]</f>
        <v>#VALUE!</v>
      </c>
      <c r="C3511" s="3" t="e">
        <f>Table1[[#This Row],[Szla]]</f>
        <v>#VALUE!</v>
      </c>
      <c r="D3511" s="6" t="e">
        <f>Table1[[#This Row],[Kelt_hó]]</f>
        <v>#VALUE!</v>
      </c>
      <c r="E3511" t="e">
        <f>Table1[[#This Row],[Vevő]]</f>
        <v>#VALUE!</v>
      </c>
      <c r="F3511" t="e">
        <f>Table1[[#This Row],[Termékkör]]</f>
        <v>#VALUE!</v>
      </c>
      <c r="G3511" s="4" t="e">
        <f>Table1[[#This Row],[SzumElad]]</f>
        <v>#VALUE!</v>
      </c>
      <c r="H3511" s="7" t="e">
        <f>Table1[[#This Row],[Jut_%]]</f>
        <v>#VALUE!</v>
      </c>
      <c r="I3511" s="4" t="e">
        <f>Table1[[#This Row],[Jut]]</f>
        <v>#VALUE!</v>
      </c>
      <c r="J3511" s="4" t="e">
        <f>Table1[[#This Row],[Column1]]</f>
        <v>#VALUE!</v>
      </c>
    </row>
    <row r="3512" spans="1:10" hidden="1" x14ac:dyDescent="0.3">
      <c r="A3512" s="2" t="e">
        <f>Table1[[#This Row],[Befolyt]]</f>
        <v>#VALUE!</v>
      </c>
      <c r="B3512" t="e">
        <f>Table1[[#This Row],[ÜK]]</f>
        <v>#VALUE!</v>
      </c>
      <c r="C3512" s="3" t="e">
        <f>Table1[[#This Row],[Szla]]</f>
        <v>#VALUE!</v>
      </c>
      <c r="D3512" s="6" t="e">
        <f>Table1[[#This Row],[Kelt_hó]]</f>
        <v>#VALUE!</v>
      </c>
      <c r="E3512" t="e">
        <f>Table1[[#This Row],[Vevő]]</f>
        <v>#VALUE!</v>
      </c>
      <c r="F3512" t="e">
        <f>Table1[[#This Row],[Termékkör]]</f>
        <v>#VALUE!</v>
      </c>
      <c r="G3512" s="4" t="e">
        <f>Table1[[#This Row],[SzumElad]]</f>
        <v>#VALUE!</v>
      </c>
      <c r="H3512" s="7" t="e">
        <f>Table1[[#This Row],[Jut_%]]</f>
        <v>#VALUE!</v>
      </c>
      <c r="I3512" s="4" t="e">
        <f>Table1[[#This Row],[Jut]]</f>
        <v>#VALUE!</v>
      </c>
      <c r="J3512" s="4" t="e">
        <f>Table1[[#This Row],[Column1]]</f>
        <v>#VALUE!</v>
      </c>
    </row>
    <row r="3513" spans="1:10" hidden="1" x14ac:dyDescent="0.3">
      <c r="A3513" s="2" t="e">
        <f>Table1[[#This Row],[Befolyt]]</f>
        <v>#VALUE!</v>
      </c>
      <c r="B3513" t="e">
        <f>Table1[[#This Row],[ÜK]]</f>
        <v>#VALUE!</v>
      </c>
      <c r="C3513" s="3" t="e">
        <f>Table1[[#This Row],[Szla]]</f>
        <v>#VALUE!</v>
      </c>
      <c r="D3513" s="6" t="e">
        <f>Table1[[#This Row],[Kelt_hó]]</f>
        <v>#VALUE!</v>
      </c>
      <c r="E3513" t="e">
        <f>Table1[[#This Row],[Vevő]]</f>
        <v>#VALUE!</v>
      </c>
      <c r="F3513" t="e">
        <f>Table1[[#This Row],[Termékkör]]</f>
        <v>#VALUE!</v>
      </c>
      <c r="G3513" s="4" t="e">
        <f>Table1[[#This Row],[SzumElad]]</f>
        <v>#VALUE!</v>
      </c>
      <c r="H3513" s="7" t="e">
        <f>Table1[[#This Row],[Jut_%]]</f>
        <v>#VALUE!</v>
      </c>
      <c r="I3513" s="4" t="e">
        <f>Table1[[#This Row],[Jut]]</f>
        <v>#VALUE!</v>
      </c>
      <c r="J3513" s="4" t="e">
        <f>Table1[[#This Row],[Column1]]</f>
        <v>#VALUE!</v>
      </c>
    </row>
    <row r="3514" spans="1:10" hidden="1" x14ac:dyDescent="0.3">
      <c r="A3514" s="2" t="e">
        <f>Table1[[#This Row],[Befolyt]]</f>
        <v>#VALUE!</v>
      </c>
      <c r="B3514" t="e">
        <f>Table1[[#This Row],[ÜK]]</f>
        <v>#VALUE!</v>
      </c>
      <c r="C3514" s="3" t="e">
        <f>Table1[[#This Row],[Szla]]</f>
        <v>#VALUE!</v>
      </c>
      <c r="D3514" s="6" t="e">
        <f>Table1[[#This Row],[Kelt_hó]]</f>
        <v>#VALUE!</v>
      </c>
      <c r="E3514" t="e">
        <f>Table1[[#This Row],[Vevő]]</f>
        <v>#VALUE!</v>
      </c>
      <c r="F3514" t="e">
        <f>Table1[[#This Row],[Termékkör]]</f>
        <v>#VALUE!</v>
      </c>
      <c r="G3514" s="4" t="e">
        <f>Table1[[#This Row],[SzumElad]]</f>
        <v>#VALUE!</v>
      </c>
      <c r="H3514" s="7" t="e">
        <f>Table1[[#This Row],[Jut_%]]</f>
        <v>#VALUE!</v>
      </c>
      <c r="I3514" s="4" t="e">
        <f>Table1[[#This Row],[Jut]]</f>
        <v>#VALUE!</v>
      </c>
      <c r="J3514" s="4" t="e">
        <f>Table1[[#This Row],[Column1]]</f>
        <v>#VALUE!</v>
      </c>
    </row>
    <row r="3515" spans="1:10" hidden="1" x14ac:dyDescent="0.3">
      <c r="A3515" s="2" t="e">
        <f>Table1[[#This Row],[Befolyt]]</f>
        <v>#VALUE!</v>
      </c>
      <c r="B3515" t="e">
        <f>Table1[[#This Row],[ÜK]]</f>
        <v>#VALUE!</v>
      </c>
      <c r="C3515" s="3" t="e">
        <f>Table1[[#This Row],[Szla]]</f>
        <v>#VALUE!</v>
      </c>
      <c r="D3515" s="6" t="e">
        <f>Table1[[#This Row],[Kelt_hó]]</f>
        <v>#VALUE!</v>
      </c>
      <c r="E3515" t="e">
        <f>Table1[[#This Row],[Vevő]]</f>
        <v>#VALUE!</v>
      </c>
      <c r="F3515" t="e">
        <f>Table1[[#This Row],[Termékkör]]</f>
        <v>#VALUE!</v>
      </c>
      <c r="G3515" s="4" t="e">
        <f>Table1[[#This Row],[SzumElad]]</f>
        <v>#VALUE!</v>
      </c>
      <c r="H3515" s="7" t="e">
        <f>Table1[[#This Row],[Jut_%]]</f>
        <v>#VALUE!</v>
      </c>
      <c r="I3515" s="4" t="e">
        <f>Table1[[#This Row],[Jut]]</f>
        <v>#VALUE!</v>
      </c>
      <c r="J3515" s="4" t="e">
        <f>Table1[[#This Row],[Column1]]</f>
        <v>#VALUE!</v>
      </c>
    </row>
    <row r="3516" spans="1:10" hidden="1" x14ac:dyDescent="0.3">
      <c r="A3516" s="2" t="e">
        <f>Table1[[#This Row],[Befolyt]]</f>
        <v>#VALUE!</v>
      </c>
      <c r="B3516" t="e">
        <f>Table1[[#This Row],[ÜK]]</f>
        <v>#VALUE!</v>
      </c>
      <c r="C3516" s="3" t="e">
        <f>Table1[[#This Row],[Szla]]</f>
        <v>#VALUE!</v>
      </c>
      <c r="D3516" s="6" t="e">
        <f>Table1[[#This Row],[Kelt_hó]]</f>
        <v>#VALUE!</v>
      </c>
      <c r="E3516" t="e">
        <f>Table1[[#This Row],[Vevő]]</f>
        <v>#VALUE!</v>
      </c>
      <c r="F3516" t="e">
        <f>Table1[[#This Row],[Termékkör]]</f>
        <v>#VALUE!</v>
      </c>
      <c r="G3516" s="4" t="e">
        <f>Table1[[#This Row],[SzumElad]]</f>
        <v>#VALUE!</v>
      </c>
      <c r="H3516" s="7" t="e">
        <f>Table1[[#This Row],[Jut_%]]</f>
        <v>#VALUE!</v>
      </c>
      <c r="I3516" s="4" t="e">
        <f>Table1[[#This Row],[Jut]]</f>
        <v>#VALUE!</v>
      </c>
      <c r="J3516" s="4" t="e">
        <f>Table1[[#This Row],[Column1]]</f>
        <v>#VALUE!</v>
      </c>
    </row>
    <row r="3517" spans="1:10" hidden="1" x14ac:dyDescent="0.3">
      <c r="A3517" s="2" t="e">
        <f>Table1[[#This Row],[Befolyt]]</f>
        <v>#VALUE!</v>
      </c>
      <c r="B3517" t="e">
        <f>Table1[[#This Row],[ÜK]]</f>
        <v>#VALUE!</v>
      </c>
      <c r="C3517" s="3" t="e">
        <f>Table1[[#This Row],[Szla]]</f>
        <v>#VALUE!</v>
      </c>
      <c r="D3517" s="6" t="e">
        <f>Table1[[#This Row],[Kelt_hó]]</f>
        <v>#VALUE!</v>
      </c>
      <c r="E3517" t="e">
        <f>Table1[[#This Row],[Vevő]]</f>
        <v>#VALUE!</v>
      </c>
      <c r="F3517" t="e">
        <f>Table1[[#This Row],[Termékkör]]</f>
        <v>#VALUE!</v>
      </c>
      <c r="G3517" s="4" t="e">
        <f>Table1[[#This Row],[SzumElad]]</f>
        <v>#VALUE!</v>
      </c>
      <c r="H3517" s="7" t="e">
        <f>Table1[[#This Row],[Jut_%]]</f>
        <v>#VALUE!</v>
      </c>
      <c r="I3517" s="4" t="e">
        <f>Table1[[#This Row],[Jut]]</f>
        <v>#VALUE!</v>
      </c>
      <c r="J3517" s="4" t="e">
        <f>Table1[[#This Row],[Column1]]</f>
        <v>#VALUE!</v>
      </c>
    </row>
    <row r="3518" spans="1:10" hidden="1" x14ac:dyDescent="0.3">
      <c r="A3518" s="2" t="e">
        <f>Table1[[#This Row],[Befolyt]]</f>
        <v>#VALUE!</v>
      </c>
      <c r="B3518" t="e">
        <f>Table1[[#This Row],[ÜK]]</f>
        <v>#VALUE!</v>
      </c>
      <c r="C3518" s="3" t="e">
        <f>Table1[[#This Row],[Szla]]</f>
        <v>#VALUE!</v>
      </c>
      <c r="D3518" s="6" t="e">
        <f>Table1[[#This Row],[Kelt_hó]]</f>
        <v>#VALUE!</v>
      </c>
      <c r="E3518" t="e">
        <f>Table1[[#This Row],[Vevő]]</f>
        <v>#VALUE!</v>
      </c>
      <c r="F3518" t="e">
        <f>Table1[[#This Row],[Termékkör]]</f>
        <v>#VALUE!</v>
      </c>
      <c r="G3518" s="4" t="e">
        <f>Table1[[#This Row],[SzumElad]]</f>
        <v>#VALUE!</v>
      </c>
      <c r="H3518" s="7" t="e">
        <f>Table1[[#This Row],[Jut_%]]</f>
        <v>#VALUE!</v>
      </c>
      <c r="I3518" s="4" t="e">
        <f>Table1[[#This Row],[Jut]]</f>
        <v>#VALUE!</v>
      </c>
      <c r="J3518" s="4" t="e">
        <f>Table1[[#This Row],[Column1]]</f>
        <v>#VALUE!</v>
      </c>
    </row>
    <row r="3519" spans="1:10" hidden="1" x14ac:dyDescent="0.3">
      <c r="A3519" s="2" t="e">
        <f>Table1[[#This Row],[Befolyt]]</f>
        <v>#VALUE!</v>
      </c>
      <c r="B3519" t="e">
        <f>Table1[[#This Row],[ÜK]]</f>
        <v>#VALUE!</v>
      </c>
      <c r="C3519" s="3" t="e">
        <f>Table1[[#This Row],[Szla]]</f>
        <v>#VALUE!</v>
      </c>
      <c r="D3519" s="6" t="e">
        <f>Table1[[#This Row],[Kelt_hó]]</f>
        <v>#VALUE!</v>
      </c>
      <c r="E3519" t="e">
        <f>Table1[[#This Row],[Vevő]]</f>
        <v>#VALUE!</v>
      </c>
      <c r="F3519" t="e">
        <f>Table1[[#This Row],[Termékkör]]</f>
        <v>#VALUE!</v>
      </c>
      <c r="G3519" s="4" t="e">
        <f>Table1[[#This Row],[SzumElad]]</f>
        <v>#VALUE!</v>
      </c>
      <c r="H3519" s="7" t="e">
        <f>Table1[[#This Row],[Jut_%]]</f>
        <v>#VALUE!</v>
      </c>
      <c r="I3519" s="4" t="e">
        <f>Table1[[#This Row],[Jut]]</f>
        <v>#VALUE!</v>
      </c>
      <c r="J3519" s="4" t="e">
        <f>Table1[[#This Row],[Column1]]</f>
        <v>#VALUE!</v>
      </c>
    </row>
    <row r="3520" spans="1:10" hidden="1" x14ac:dyDescent="0.3">
      <c r="A3520" s="2" t="e">
        <f>Table1[[#This Row],[Befolyt]]</f>
        <v>#VALUE!</v>
      </c>
      <c r="B3520" t="e">
        <f>Table1[[#This Row],[ÜK]]</f>
        <v>#VALUE!</v>
      </c>
      <c r="C3520" s="3" t="e">
        <f>Table1[[#This Row],[Szla]]</f>
        <v>#VALUE!</v>
      </c>
      <c r="D3520" s="6" t="e">
        <f>Table1[[#This Row],[Kelt_hó]]</f>
        <v>#VALUE!</v>
      </c>
      <c r="E3520" t="e">
        <f>Table1[[#This Row],[Vevő]]</f>
        <v>#VALUE!</v>
      </c>
      <c r="F3520" t="e">
        <f>Table1[[#This Row],[Termékkör]]</f>
        <v>#VALUE!</v>
      </c>
      <c r="G3520" s="4" t="e">
        <f>Table1[[#This Row],[SzumElad]]</f>
        <v>#VALUE!</v>
      </c>
      <c r="H3520" s="7" t="e">
        <f>Table1[[#This Row],[Jut_%]]</f>
        <v>#VALUE!</v>
      </c>
      <c r="I3520" s="4" t="e">
        <f>Table1[[#This Row],[Jut]]</f>
        <v>#VALUE!</v>
      </c>
      <c r="J3520" s="4" t="e">
        <f>Table1[[#This Row],[Column1]]</f>
        <v>#VALUE!</v>
      </c>
    </row>
    <row r="3521" spans="1:10" hidden="1" x14ac:dyDescent="0.3">
      <c r="A3521" s="2" t="e">
        <f>Table1[[#This Row],[Befolyt]]</f>
        <v>#VALUE!</v>
      </c>
      <c r="B3521" t="e">
        <f>Table1[[#This Row],[ÜK]]</f>
        <v>#VALUE!</v>
      </c>
      <c r="C3521" s="3" t="e">
        <f>Table1[[#This Row],[Szla]]</f>
        <v>#VALUE!</v>
      </c>
      <c r="D3521" s="6" t="e">
        <f>Table1[[#This Row],[Kelt_hó]]</f>
        <v>#VALUE!</v>
      </c>
      <c r="E3521" t="e">
        <f>Table1[[#This Row],[Vevő]]</f>
        <v>#VALUE!</v>
      </c>
      <c r="F3521" t="e">
        <f>Table1[[#This Row],[Termékkör]]</f>
        <v>#VALUE!</v>
      </c>
      <c r="G3521" s="4" t="e">
        <f>Table1[[#This Row],[SzumElad]]</f>
        <v>#VALUE!</v>
      </c>
      <c r="H3521" s="7" t="e">
        <f>Table1[[#This Row],[Jut_%]]</f>
        <v>#VALUE!</v>
      </c>
      <c r="I3521" s="4" t="e">
        <f>Table1[[#This Row],[Jut]]</f>
        <v>#VALUE!</v>
      </c>
      <c r="J3521" s="4" t="e">
        <f>Table1[[#This Row],[Column1]]</f>
        <v>#VALUE!</v>
      </c>
    </row>
    <row r="3522" spans="1:10" hidden="1" x14ac:dyDescent="0.3">
      <c r="A3522" s="2" t="e">
        <f>Table1[[#This Row],[Befolyt]]</f>
        <v>#VALUE!</v>
      </c>
      <c r="B3522" t="e">
        <f>Table1[[#This Row],[ÜK]]</f>
        <v>#VALUE!</v>
      </c>
      <c r="C3522" s="3" t="e">
        <f>Table1[[#This Row],[Szla]]</f>
        <v>#VALUE!</v>
      </c>
      <c r="D3522" s="6" t="e">
        <f>Table1[[#This Row],[Kelt_hó]]</f>
        <v>#VALUE!</v>
      </c>
      <c r="E3522" t="e">
        <f>Table1[[#This Row],[Vevő]]</f>
        <v>#VALUE!</v>
      </c>
      <c r="F3522" t="e">
        <f>Table1[[#This Row],[Termékkör]]</f>
        <v>#VALUE!</v>
      </c>
      <c r="G3522" s="4" t="e">
        <f>Table1[[#This Row],[SzumElad]]</f>
        <v>#VALUE!</v>
      </c>
      <c r="H3522" s="7" t="e">
        <f>Table1[[#This Row],[Jut_%]]</f>
        <v>#VALUE!</v>
      </c>
      <c r="I3522" s="4" t="e">
        <f>Table1[[#This Row],[Jut]]</f>
        <v>#VALUE!</v>
      </c>
      <c r="J3522" s="4" t="e">
        <f>Table1[[#This Row],[Column1]]</f>
        <v>#VALUE!</v>
      </c>
    </row>
    <row r="3523" spans="1:10" hidden="1" x14ac:dyDescent="0.3">
      <c r="A3523" s="2" t="e">
        <f>Table1[[#This Row],[Befolyt]]</f>
        <v>#VALUE!</v>
      </c>
      <c r="B3523" t="e">
        <f>Table1[[#This Row],[ÜK]]</f>
        <v>#VALUE!</v>
      </c>
      <c r="C3523" s="3" t="e">
        <f>Table1[[#This Row],[Szla]]</f>
        <v>#VALUE!</v>
      </c>
      <c r="D3523" s="6" t="e">
        <f>Table1[[#This Row],[Kelt_hó]]</f>
        <v>#VALUE!</v>
      </c>
      <c r="E3523" t="e">
        <f>Table1[[#This Row],[Vevő]]</f>
        <v>#VALUE!</v>
      </c>
      <c r="F3523" t="e">
        <f>Table1[[#This Row],[Termékkör]]</f>
        <v>#VALUE!</v>
      </c>
      <c r="G3523" s="4" t="e">
        <f>Table1[[#This Row],[SzumElad]]</f>
        <v>#VALUE!</v>
      </c>
      <c r="H3523" s="7" t="e">
        <f>Table1[[#This Row],[Jut_%]]</f>
        <v>#VALUE!</v>
      </c>
      <c r="I3523" s="4" t="e">
        <f>Table1[[#This Row],[Jut]]</f>
        <v>#VALUE!</v>
      </c>
      <c r="J3523" s="4" t="e">
        <f>Table1[[#This Row],[Column1]]</f>
        <v>#VALUE!</v>
      </c>
    </row>
    <row r="3524" spans="1:10" hidden="1" x14ac:dyDescent="0.3">
      <c r="A3524" s="2" t="e">
        <f>Table1[[#This Row],[Befolyt]]</f>
        <v>#VALUE!</v>
      </c>
      <c r="B3524" t="e">
        <f>Table1[[#This Row],[ÜK]]</f>
        <v>#VALUE!</v>
      </c>
      <c r="C3524" s="3" t="e">
        <f>Table1[[#This Row],[Szla]]</f>
        <v>#VALUE!</v>
      </c>
      <c r="D3524" s="6" t="e">
        <f>Table1[[#This Row],[Kelt_hó]]</f>
        <v>#VALUE!</v>
      </c>
      <c r="E3524" t="e">
        <f>Table1[[#This Row],[Vevő]]</f>
        <v>#VALUE!</v>
      </c>
      <c r="F3524" t="e">
        <f>Table1[[#This Row],[Termékkör]]</f>
        <v>#VALUE!</v>
      </c>
      <c r="G3524" s="4" t="e">
        <f>Table1[[#This Row],[SzumElad]]</f>
        <v>#VALUE!</v>
      </c>
      <c r="H3524" s="7" t="e">
        <f>Table1[[#This Row],[Jut_%]]</f>
        <v>#VALUE!</v>
      </c>
      <c r="I3524" s="4" t="e">
        <f>Table1[[#This Row],[Jut]]</f>
        <v>#VALUE!</v>
      </c>
      <c r="J3524" s="4" t="e">
        <f>Table1[[#This Row],[Column1]]</f>
        <v>#VALUE!</v>
      </c>
    </row>
    <row r="3525" spans="1:10" hidden="1" x14ac:dyDescent="0.3">
      <c r="A3525" s="2" t="e">
        <f>Table1[[#This Row],[Befolyt]]</f>
        <v>#VALUE!</v>
      </c>
      <c r="B3525" t="e">
        <f>Table1[[#This Row],[ÜK]]</f>
        <v>#VALUE!</v>
      </c>
      <c r="C3525" s="3" t="e">
        <f>Table1[[#This Row],[Szla]]</f>
        <v>#VALUE!</v>
      </c>
      <c r="D3525" s="6" t="e">
        <f>Table1[[#This Row],[Kelt_hó]]</f>
        <v>#VALUE!</v>
      </c>
      <c r="E3525" t="e">
        <f>Table1[[#This Row],[Vevő]]</f>
        <v>#VALUE!</v>
      </c>
      <c r="F3525" t="e">
        <f>Table1[[#This Row],[Termékkör]]</f>
        <v>#VALUE!</v>
      </c>
      <c r="G3525" s="4" t="e">
        <f>Table1[[#This Row],[SzumElad]]</f>
        <v>#VALUE!</v>
      </c>
      <c r="H3525" s="7" t="e">
        <f>Table1[[#This Row],[Jut_%]]</f>
        <v>#VALUE!</v>
      </c>
      <c r="I3525" s="4" t="e">
        <f>Table1[[#This Row],[Jut]]</f>
        <v>#VALUE!</v>
      </c>
      <c r="J3525" s="4" t="e">
        <f>Table1[[#This Row],[Column1]]</f>
        <v>#VALUE!</v>
      </c>
    </row>
    <row r="3526" spans="1:10" hidden="1" x14ac:dyDescent="0.3">
      <c r="A3526" s="2" t="e">
        <f>Table1[[#This Row],[Befolyt]]</f>
        <v>#VALUE!</v>
      </c>
      <c r="B3526" t="e">
        <f>Table1[[#This Row],[ÜK]]</f>
        <v>#VALUE!</v>
      </c>
      <c r="C3526" s="3" t="e">
        <f>Table1[[#This Row],[Szla]]</f>
        <v>#VALUE!</v>
      </c>
      <c r="D3526" s="6" t="e">
        <f>Table1[[#This Row],[Kelt_hó]]</f>
        <v>#VALUE!</v>
      </c>
      <c r="E3526" t="e">
        <f>Table1[[#This Row],[Vevő]]</f>
        <v>#VALUE!</v>
      </c>
      <c r="F3526" t="e">
        <f>Table1[[#This Row],[Termékkör]]</f>
        <v>#VALUE!</v>
      </c>
      <c r="G3526" s="4" t="e">
        <f>Table1[[#This Row],[SzumElad]]</f>
        <v>#VALUE!</v>
      </c>
      <c r="H3526" s="7" t="e">
        <f>Table1[[#This Row],[Jut_%]]</f>
        <v>#VALUE!</v>
      </c>
      <c r="I3526" s="4" t="e">
        <f>Table1[[#This Row],[Jut]]</f>
        <v>#VALUE!</v>
      </c>
      <c r="J3526" s="4" t="e">
        <f>Table1[[#This Row],[Column1]]</f>
        <v>#VALUE!</v>
      </c>
    </row>
    <row r="3527" spans="1:10" hidden="1" x14ac:dyDescent="0.3">
      <c r="A3527" s="2" t="e">
        <f>Table1[[#This Row],[Befolyt]]</f>
        <v>#VALUE!</v>
      </c>
      <c r="B3527" t="e">
        <f>Table1[[#This Row],[ÜK]]</f>
        <v>#VALUE!</v>
      </c>
      <c r="C3527" s="3" t="e">
        <f>Table1[[#This Row],[Szla]]</f>
        <v>#VALUE!</v>
      </c>
      <c r="D3527" s="6" t="e">
        <f>Table1[[#This Row],[Kelt_hó]]</f>
        <v>#VALUE!</v>
      </c>
      <c r="E3527" t="e">
        <f>Table1[[#This Row],[Vevő]]</f>
        <v>#VALUE!</v>
      </c>
      <c r="F3527" t="e">
        <f>Table1[[#This Row],[Termékkör]]</f>
        <v>#VALUE!</v>
      </c>
      <c r="G3527" s="4" t="e">
        <f>Table1[[#This Row],[SzumElad]]</f>
        <v>#VALUE!</v>
      </c>
      <c r="H3527" s="7" t="e">
        <f>Table1[[#This Row],[Jut_%]]</f>
        <v>#VALUE!</v>
      </c>
      <c r="I3527" s="4" t="e">
        <f>Table1[[#This Row],[Jut]]</f>
        <v>#VALUE!</v>
      </c>
      <c r="J3527" s="4" t="e">
        <f>Table1[[#This Row],[Column1]]</f>
        <v>#VALUE!</v>
      </c>
    </row>
    <row r="3528" spans="1:10" hidden="1" x14ac:dyDescent="0.3">
      <c r="A3528" s="2" t="e">
        <f>Table1[[#This Row],[Befolyt]]</f>
        <v>#VALUE!</v>
      </c>
      <c r="B3528" t="e">
        <f>Table1[[#This Row],[ÜK]]</f>
        <v>#VALUE!</v>
      </c>
      <c r="C3528" s="3" t="e">
        <f>Table1[[#This Row],[Szla]]</f>
        <v>#VALUE!</v>
      </c>
      <c r="D3528" s="6" t="e">
        <f>Table1[[#This Row],[Kelt_hó]]</f>
        <v>#VALUE!</v>
      </c>
      <c r="E3528" t="e">
        <f>Table1[[#This Row],[Vevő]]</f>
        <v>#VALUE!</v>
      </c>
      <c r="F3528" t="e">
        <f>Table1[[#This Row],[Termékkör]]</f>
        <v>#VALUE!</v>
      </c>
      <c r="G3528" s="4" t="e">
        <f>Table1[[#This Row],[SzumElad]]</f>
        <v>#VALUE!</v>
      </c>
      <c r="H3528" s="7" t="e">
        <f>Table1[[#This Row],[Jut_%]]</f>
        <v>#VALUE!</v>
      </c>
      <c r="I3528" s="4" t="e">
        <f>Table1[[#This Row],[Jut]]</f>
        <v>#VALUE!</v>
      </c>
      <c r="J3528" s="4" t="e">
        <f>Table1[[#This Row],[Column1]]</f>
        <v>#VALUE!</v>
      </c>
    </row>
    <row r="3529" spans="1:10" hidden="1" x14ac:dyDescent="0.3">
      <c r="A3529" s="2" t="e">
        <f>Table1[[#This Row],[Befolyt]]</f>
        <v>#VALUE!</v>
      </c>
      <c r="B3529" t="e">
        <f>Table1[[#This Row],[ÜK]]</f>
        <v>#VALUE!</v>
      </c>
      <c r="C3529" s="3" t="e">
        <f>Table1[[#This Row],[Szla]]</f>
        <v>#VALUE!</v>
      </c>
      <c r="D3529" s="6" t="e">
        <f>Table1[[#This Row],[Kelt_hó]]</f>
        <v>#VALUE!</v>
      </c>
      <c r="E3529" t="e">
        <f>Table1[[#This Row],[Vevő]]</f>
        <v>#VALUE!</v>
      </c>
      <c r="F3529" t="e">
        <f>Table1[[#This Row],[Termékkör]]</f>
        <v>#VALUE!</v>
      </c>
      <c r="G3529" s="4" t="e">
        <f>Table1[[#This Row],[SzumElad]]</f>
        <v>#VALUE!</v>
      </c>
      <c r="H3529" s="7" t="e">
        <f>Table1[[#This Row],[Jut_%]]</f>
        <v>#VALUE!</v>
      </c>
      <c r="I3529" s="4" t="e">
        <f>Table1[[#This Row],[Jut]]</f>
        <v>#VALUE!</v>
      </c>
      <c r="J3529" s="4" t="e">
        <f>Table1[[#This Row],[Column1]]</f>
        <v>#VALUE!</v>
      </c>
    </row>
    <row r="3530" spans="1:10" hidden="1" x14ac:dyDescent="0.3">
      <c r="A3530" s="2" t="e">
        <f>Table1[[#This Row],[Befolyt]]</f>
        <v>#VALUE!</v>
      </c>
      <c r="B3530" t="e">
        <f>Table1[[#This Row],[ÜK]]</f>
        <v>#VALUE!</v>
      </c>
      <c r="C3530" s="3" t="e">
        <f>Table1[[#This Row],[Szla]]</f>
        <v>#VALUE!</v>
      </c>
      <c r="D3530" s="6" t="e">
        <f>Table1[[#This Row],[Kelt_hó]]</f>
        <v>#VALUE!</v>
      </c>
      <c r="E3530" t="e">
        <f>Table1[[#This Row],[Vevő]]</f>
        <v>#VALUE!</v>
      </c>
      <c r="F3530" t="e">
        <f>Table1[[#This Row],[Termékkör]]</f>
        <v>#VALUE!</v>
      </c>
      <c r="G3530" s="4" t="e">
        <f>Table1[[#This Row],[SzumElad]]</f>
        <v>#VALUE!</v>
      </c>
      <c r="H3530" s="7" t="e">
        <f>Table1[[#This Row],[Jut_%]]</f>
        <v>#VALUE!</v>
      </c>
      <c r="I3530" s="4" t="e">
        <f>Table1[[#This Row],[Jut]]</f>
        <v>#VALUE!</v>
      </c>
      <c r="J3530" s="4" t="e">
        <f>Table1[[#This Row],[Column1]]</f>
        <v>#VALUE!</v>
      </c>
    </row>
    <row r="3531" spans="1:10" hidden="1" x14ac:dyDescent="0.3">
      <c r="A3531" s="2" t="e">
        <f>Table1[[#This Row],[Befolyt]]</f>
        <v>#VALUE!</v>
      </c>
      <c r="B3531" t="e">
        <f>Table1[[#This Row],[ÜK]]</f>
        <v>#VALUE!</v>
      </c>
      <c r="C3531" s="3" t="e">
        <f>Table1[[#This Row],[Szla]]</f>
        <v>#VALUE!</v>
      </c>
      <c r="D3531" s="6" t="e">
        <f>Table1[[#This Row],[Kelt_hó]]</f>
        <v>#VALUE!</v>
      </c>
      <c r="E3531" t="e">
        <f>Table1[[#This Row],[Vevő]]</f>
        <v>#VALUE!</v>
      </c>
      <c r="F3531" t="e">
        <f>Table1[[#This Row],[Termékkör]]</f>
        <v>#VALUE!</v>
      </c>
      <c r="G3531" s="4" t="e">
        <f>Table1[[#This Row],[SzumElad]]</f>
        <v>#VALUE!</v>
      </c>
      <c r="H3531" s="7" t="e">
        <f>Table1[[#This Row],[Jut_%]]</f>
        <v>#VALUE!</v>
      </c>
      <c r="I3531" s="4" t="e">
        <f>Table1[[#This Row],[Jut]]</f>
        <v>#VALUE!</v>
      </c>
      <c r="J3531" s="4" t="e">
        <f>Table1[[#This Row],[Column1]]</f>
        <v>#VALUE!</v>
      </c>
    </row>
    <row r="3532" spans="1:10" hidden="1" x14ac:dyDescent="0.3">
      <c r="A3532" s="2" t="e">
        <f>Table1[[#This Row],[Befolyt]]</f>
        <v>#VALUE!</v>
      </c>
      <c r="B3532" t="e">
        <f>Table1[[#This Row],[ÜK]]</f>
        <v>#VALUE!</v>
      </c>
      <c r="C3532" s="3" t="e">
        <f>Table1[[#This Row],[Szla]]</f>
        <v>#VALUE!</v>
      </c>
      <c r="D3532" s="6" t="e">
        <f>Table1[[#This Row],[Kelt_hó]]</f>
        <v>#VALUE!</v>
      </c>
      <c r="E3532" t="e">
        <f>Table1[[#This Row],[Vevő]]</f>
        <v>#VALUE!</v>
      </c>
      <c r="F3532" t="e">
        <f>Table1[[#This Row],[Termékkör]]</f>
        <v>#VALUE!</v>
      </c>
      <c r="G3532" s="4" t="e">
        <f>Table1[[#This Row],[SzumElad]]</f>
        <v>#VALUE!</v>
      </c>
      <c r="H3532" s="7" t="e">
        <f>Table1[[#This Row],[Jut_%]]</f>
        <v>#VALUE!</v>
      </c>
      <c r="I3532" s="4" t="e">
        <f>Table1[[#This Row],[Jut]]</f>
        <v>#VALUE!</v>
      </c>
      <c r="J3532" s="4" t="e">
        <f>Table1[[#This Row],[Column1]]</f>
        <v>#VALUE!</v>
      </c>
    </row>
    <row r="3533" spans="1:10" hidden="1" x14ac:dyDescent="0.3">
      <c r="A3533" s="2" t="e">
        <f>Table1[[#This Row],[Befolyt]]</f>
        <v>#VALUE!</v>
      </c>
      <c r="B3533" t="e">
        <f>Table1[[#This Row],[ÜK]]</f>
        <v>#VALUE!</v>
      </c>
      <c r="C3533" s="3" t="e">
        <f>Table1[[#This Row],[Szla]]</f>
        <v>#VALUE!</v>
      </c>
      <c r="D3533" s="6" t="e">
        <f>Table1[[#This Row],[Kelt_hó]]</f>
        <v>#VALUE!</v>
      </c>
      <c r="E3533" t="e">
        <f>Table1[[#This Row],[Vevő]]</f>
        <v>#VALUE!</v>
      </c>
      <c r="F3533" t="e">
        <f>Table1[[#This Row],[Termékkör]]</f>
        <v>#VALUE!</v>
      </c>
      <c r="G3533" s="4" t="e">
        <f>Table1[[#This Row],[SzumElad]]</f>
        <v>#VALUE!</v>
      </c>
      <c r="H3533" s="7" t="e">
        <f>Table1[[#This Row],[Jut_%]]</f>
        <v>#VALUE!</v>
      </c>
      <c r="I3533" s="4" t="e">
        <f>Table1[[#This Row],[Jut]]</f>
        <v>#VALUE!</v>
      </c>
      <c r="J3533" s="4" t="e">
        <f>Table1[[#This Row],[Column1]]</f>
        <v>#VALUE!</v>
      </c>
    </row>
    <row r="3534" spans="1:10" hidden="1" x14ac:dyDescent="0.3">
      <c r="A3534" s="2" t="e">
        <f>Table1[[#This Row],[Befolyt]]</f>
        <v>#VALUE!</v>
      </c>
      <c r="B3534" t="e">
        <f>Table1[[#This Row],[ÜK]]</f>
        <v>#VALUE!</v>
      </c>
      <c r="C3534" s="3" t="e">
        <f>Table1[[#This Row],[Szla]]</f>
        <v>#VALUE!</v>
      </c>
      <c r="D3534" s="6" t="e">
        <f>Table1[[#This Row],[Kelt_hó]]</f>
        <v>#VALUE!</v>
      </c>
      <c r="E3534" t="e">
        <f>Table1[[#This Row],[Vevő]]</f>
        <v>#VALUE!</v>
      </c>
      <c r="F3534" t="e">
        <f>Table1[[#This Row],[Termékkör]]</f>
        <v>#VALUE!</v>
      </c>
      <c r="G3534" s="4" t="e">
        <f>Table1[[#This Row],[SzumElad]]</f>
        <v>#VALUE!</v>
      </c>
      <c r="H3534" s="7" t="e">
        <f>Table1[[#This Row],[Jut_%]]</f>
        <v>#VALUE!</v>
      </c>
      <c r="I3534" s="4" t="e">
        <f>Table1[[#This Row],[Jut]]</f>
        <v>#VALUE!</v>
      </c>
      <c r="J3534" s="4" t="e">
        <f>Table1[[#This Row],[Column1]]</f>
        <v>#VALUE!</v>
      </c>
    </row>
    <row r="3535" spans="1:10" hidden="1" x14ac:dyDescent="0.3">
      <c r="A3535" s="2" t="e">
        <f>Table1[[#This Row],[Befolyt]]</f>
        <v>#VALUE!</v>
      </c>
      <c r="B3535" t="e">
        <f>Table1[[#This Row],[ÜK]]</f>
        <v>#VALUE!</v>
      </c>
      <c r="C3535" s="3" t="e">
        <f>Table1[[#This Row],[Szla]]</f>
        <v>#VALUE!</v>
      </c>
      <c r="D3535" s="6" t="e">
        <f>Table1[[#This Row],[Kelt_hó]]</f>
        <v>#VALUE!</v>
      </c>
      <c r="E3535" t="e">
        <f>Table1[[#This Row],[Vevő]]</f>
        <v>#VALUE!</v>
      </c>
      <c r="F3535" t="e">
        <f>Table1[[#This Row],[Termékkör]]</f>
        <v>#VALUE!</v>
      </c>
      <c r="G3535" s="4" t="e">
        <f>Table1[[#This Row],[SzumElad]]</f>
        <v>#VALUE!</v>
      </c>
      <c r="H3535" s="7" t="e">
        <f>Table1[[#This Row],[Jut_%]]</f>
        <v>#VALUE!</v>
      </c>
      <c r="I3535" s="4" t="e">
        <f>Table1[[#This Row],[Jut]]</f>
        <v>#VALUE!</v>
      </c>
      <c r="J3535" s="4" t="e">
        <f>Table1[[#This Row],[Column1]]</f>
        <v>#VALUE!</v>
      </c>
    </row>
    <row r="3536" spans="1:10" hidden="1" x14ac:dyDescent="0.3">
      <c r="A3536" s="2" t="e">
        <f>Table1[[#This Row],[Befolyt]]</f>
        <v>#VALUE!</v>
      </c>
      <c r="B3536" t="e">
        <f>Table1[[#This Row],[ÜK]]</f>
        <v>#VALUE!</v>
      </c>
      <c r="C3536" s="3" t="e">
        <f>Table1[[#This Row],[Szla]]</f>
        <v>#VALUE!</v>
      </c>
      <c r="D3536" s="6" t="e">
        <f>Table1[[#This Row],[Kelt_hó]]</f>
        <v>#VALUE!</v>
      </c>
      <c r="E3536" t="e">
        <f>Table1[[#This Row],[Vevő]]</f>
        <v>#VALUE!</v>
      </c>
      <c r="F3536" t="e">
        <f>Table1[[#This Row],[Termékkör]]</f>
        <v>#VALUE!</v>
      </c>
      <c r="G3536" s="4" t="e">
        <f>Table1[[#This Row],[SzumElad]]</f>
        <v>#VALUE!</v>
      </c>
      <c r="H3536" s="7" t="e">
        <f>Table1[[#This Row],[Jut_%]]</f>
        <v>#VALUE!</v>
      </c>
      <c r="I3536" s="4" t="e">
        <f>Table1[[#This Row],[Jut]]</f>
        <v>#VALUE!</v>
      </c>
      <c r="J3536" s="4" t="e">
        <f>Table1[[#This Row],[Column1]]</f>
        <v>#VALUE!</v>
      </c>
    </row>
    <row r="3537" spans="1:10" hidden="1" x14ac:dyDescent="0.3">
      <c r="A3537" s="2" t="e">
        <f>Table1[[#This Row],[Befolyt]]</f>
        <v>#VALUE!</v>
      </c>
      <c r="B3537" t="e">
        <f>Table1[[#This Row],[ÜK]]</f>
        <v>#VALUE!</v>
      </c>
      <c r="C3537" s="3" t="e">
        <f>Table1[[#This Row],[Szla]]</f>
        <v>#VALUE!</v>
      </c>
      <c r="D3537" s="6" t="e">
        <f>Table1[[#This Row],[Kelt_hó]]</f>
        <v>#VALUE!</v>
      </c>
      <c r="E3537" t="e">
        <f>Table1[[#This Row],[Vevő]]</f>
        <v>#VALUE!</v>
      </c>
      <c r="F3537" t="e">
        <f>Table1[[#This Row],[Termékkör]]</f>
        <v>#VALUE!</v>
      </c>
      <c r="G3537" s="4" t="e">
        <f>Table1[[#This Row],[SzumElad]]</f>
        <v>#VALUE!</v>
      </c>
      <c r="H3537" s="7" t="e">
        <f>Table1[[#This Row],[Jut_%]]</f>
        <v>#VALUE!</v>
      </c>
      <c r="I3537" s="4" t="e">
        <f>Table1[[#This Row],[Jut]]</f>
        <v>#VALUE!</v>
      </c>
      <c r="J3537" s="4" t="e">
        <f>Table1[[#This Row],[Column1]]</f>
        <v>#VALUE!</v>
      </c>
    </row>
    <row r="3538" spans="1:10" hidden="1" x14ac:dyDescent="0.3">
      <c r="A3538" s="2" t="e">
        <f>Table1[[#This Row],[Befolyt]]</f>
        <v>#VALUE!</v>
      </c>
      <c r="B3538" t="e">
        <f>Table1[[#This Row],[ÜK]]</f>
        <v>#VALUE!</v>
      </c>
      <c r="C3538" s="3" t="e">
        <f>Table1[[#This Row],[Szla]]</f>
        <v>#VALUE!</v>
      </c>
      <c r="D3538" s="6" t="e">
        <f>Table1[[#This Row],[Kelt_hó]]</f>
        <v>#VALUE!</v>
      </c>
      <c r="E3538" t="e">
        <f>Table1[[#This Row],[Vevő]]</f>
        <v>#VALUE!</v>
      </c>
      <c r="F3538" t="e">
        <f>Table1[[#This Row],[Termékkör]]</f>
        <v>#VALUE!</v>
      </c>
      <c r="G3538" s="4" t="e">
        <f>Table1[[#This Row],[SzumElad]]</f>
        <v>#VALUE!</v>
      </c>
      <c r="H3538" s="7" t="e">
        <f>Table1[[#This Row],[Jut_%]]</f>
        <v>#VALUE!</v>
      </c>
      <c r="I3538" s="4" t="e">
        <f>Table1[[#This Row],[Jut]]</f>
        <v>#VALUE!</v>
      </c>
      <c r="J3538" s="4" t="e">
        <f>Table1[[#This Row],[Column1]]</f>
        <v>#VALUE!</v>
      </c>
    </row>
    <row r="3539" spans="1:10" hidden="1" x14ac:dyDescent="0.3">
      <c r="A3539" s="2" t="e">
        <f>Table1[[#This Row],[Befolyt]]</f>
        <v>#VALUE!</v>
      </c>
      <c r="B3539" t="e">
        <f>Table1[[#This Row],[ÜK]]</f>
        <v>#VALUE!</v>
      </c>
      <c r="C3539" s="3" t="e">
        <f>Table1[[#This Row],[Szla]]</f>
        <v>#VALUE!</v>
      </c>
      <c r="D3539" s="6" t="e">
        <f>Table1[[#This Row],[Kelt_hó]]</f>
        <v>#VALUE!</v>
      </c>
      <c r="E3539" t="e">
        <f>Table1[[#This Row],[Vevő]]</f>
        <v>#VALUE!</v>
      </c>
      <c r="F3539" t="e">
        <f>Table1[[#This Row],[Termékkör]]</f>
        <v>#VALUE!</v>
      </c>
      <c r="G3539" s="4" t="e">
        <f>Table1[[#This Row],[SzumElad]]</f>
        <v>#VALUE!</v>
      </c>
      <c r="H3539" s="7" t="e">
        <f>Table1[[#This Row],[Jut_%]]</f>
        <v>#VALUE!</v>
      </c>
      <c r="I3539" s="4" t="e">
        <f>Table1[[#This Row],[Jut]]</f>
        <v>#VALUE!</v>
      </c>
      <c r="J3539" s="4" t="e">
        <f>Table1[[#This Row],[Column1]]</f>
        <v>#VALUE!</v>
      </c>
    </row>
    <row r="3540" spans="1:10" hidden="1" x14ac:dyDescent="0.3">
      <c r="A3540" s="2" t="e">
        <f>Table1[[#This Row],[Befolyt]]</f>
        <v>#VALUE!</v>
      </c>
      <c r="B3540" t="e">
        <f>Table1[[#This Row],[ÜK]]</f>
        <v>#VALUE!</v>
      </c>
      <c r="C3540" s="3" t="e">
        <f>Table1[[#This Row],[Szla]]</f>
        <v>#VALUE!</v>
      </c>
      <c r="D3540" s="6" t="e">
        <f>Table1[[#This Row],[Kelt_hó]]</f>
        <v>#VALUE!</v>
      </c>
      <c r="E3540" t="e">
        <f>Table1[[#This Row],[Vevő]]</f>
        <v>#VALUE!</v>
      </c>
      <c r="F3540" t="e">
        <f>Table1[[#This Row],[Termékkör]]</f>
        <v>#VALUE!</v>
      </c>
      <c r="G3540" s="4" t="e">
        <f>Table1[[#This Row],[SzumElad]]</f>
        <v>#VALUE!</v>
      </c>
      <c r="H3540" s="7" t="e">
        <f>Table1[[#This Row],[Jut_%]]</f>
        <v>#VALUE!</v>
      </c>
      <c r="I3540" s="4" t="e">
        <f>Table1[[#This Row],[Jut]]</f>
        <v>#VALUE!</v>
      </c>
      <c r="J3540" s="4" t="e">
        <f>Table1[[#This Row],[Column1]]</f>
        <v>#VALUE!</v>
      </c>
    </row>
    <row r="3541" spans="1:10" hidden="1" x14ac:dyDescent="0.3">
      <c r="A3541" s="2" t="e">
        <f>Table1[[#This Row],[Befolyt]]</f>
        <v>#VALUE!</v>
      </c>
      <c r="B3541" t="e">
        <f>Table1[[#This Row],[ÜK]]</f>
        <v>#VALUE!</v>
      </c>
      <c r="C3541" s="3" t="e">
        <f>Table1[[#This Row],[Szla]]</f>
        <v>#VALUE!</v>
      </c>
      <c r="D3541" s="6" t="e">
        <f>Table1[[#This Row],[Kelt_hó]]</f>
        <v>#VALUE!</v>
      </c>
      <c r="E3541" t="e">
        <f>Table1[[#This Row],[Vevő]]</f>
        <v>#VALUE!</v>
      </c>
      <c r="F3541" t="e">
        <f>Table1[[#This Row],[Termékkör]]</f>
        <v>#VALUE!</v>
      </c>
      <c r="G3541" s="4" t="e">
        <f>Table1[[#This Row],[SzumElad]]</f>
        <v>#VALUE!</v>
      </c>
      <c r="H3541" s="7" t="e">
        <f>Table1[[#This Row],[Jut_%]]</f>
        <v>#VALUE!</v>
      </c>
      <c r="I3541" s="4" t="e">
        <f>Table1[[#This Row],[Jut]]</f>
        <v>#VALUE!</v>
      </c>
      <c r="J3541" s="4" t="e">
        <f>Table1[[#This Row],[Column1]]</f>
        <v>#VALUE!</v>
      </c>
    </row>
    <row r="3542" spans="1:10" hidden="1" x14ac:dyDescent="0.3">
      <c r="A3542" s="2" t="e">
        <f>Table1[[#This Row],[Befolyt]]</f>
        <v>#VALUE!</v>
      </c>
      <c r="B3542" t="e">
        <f>Table1[[#This Row],[ÜK]]</f>
        <v>#VALUE!</v>
      </c>
      <c r="C3542" s="3" t="e">
        <f>Table1[[#This Row],[Szla]]</f>
        <v>#VALUE!</v>
      </c>
      <c r="D3542" s="6" t="e">
        <f>Table1[[#This Row],[Kelt_hó]]</f>
        <v>#VALUE!</v>
      </c>
      <c r="E3542" t="e">
        <f>Table1[[#This Row],[Vevő]]</f>
        <v>#VALUE!</v>
      </c>
      <c r="F3542" t="e">
        <f>Table1[[#This Row],[Termékkör]]</f>
        <v>#VALUE!</v>
      </c>
      <c r="G3542" s="4" t="e">
        <f>Table1[[#This Row],[SzumElad]]</f>
        <v>#VALUE!</v>
      </c>
      <c r="H3542" s="7" t="e">
        <f>Table1[[#This Row],[Jut_%]]</f>
        <v>#VALUE!</v>
      </c>
      <c r="I3542" s="4" t="e">
        <f>Table1[[#This Row],[Jut]]</f>
        <v>#VALUE!</v>
      </c>
      <c r="J3542" s="4" t="e">
        <f>Table1[[#This Row],[Column1]]</f>
        <v>#VALUE!</v>
      </c>
    </row>
    <row r="3543" spans="1:10" hidden="1" x14ac:dyDescent="0.3">
      <c r="A3543" s="2" t="e">
        <f>Table1[[#This Row],[Befolyt]]</f>
        <v>#VALUE!</v>
      </c>
      <c r="B3543" t="e">
        <f>Table1[[#This Row],[ÜK]]</f>
        <v>#VALUE!</v>
      </c>
      <c r="C3543" s="3" t="e">
        <f>Table1[[#This Row],[Szla]]</f>
        <v>#VALUE!</v>
      </c>
      <c r="D3543" s="6" t="e">
        <f>Table1[[#This Row],[Kelt_hó]]</f>
        <v>#VALUE!</v>
      </c>
      <c r="E3543" t="e">
        <f>Table1[[#This Row],[Vevő]]</f>
        <v>#VALUE!</v>
      </c>
      <c r="F3543" t="e">
        <f>Table1[[#This Row],[Termékkör]]</f>
        <v>#VALUE!</v>
      </c>
      <c r="G3543" s="4" t="e">
        <f>Table1[[#This Row],[SzumElad]]</f>
        <v>#VALUE!</v>
      </c>
      <c r="H3543" s="7" t="e">
        <f>Table1[[#This Row],[Jut_%]]</f>
        <v>#VALUE!</v>
      </c>
      <c r="I3543" s="4" t="e">
        <f>Table1[[#This Row],[Jut]]</f>
        <v>#VALUE!</v>
      </c>
      <c r="J3543" s="4" t="e">
        <f>Table1[[#This Row],[Column1]]</f>
        <v>#VALUE!</v>
      </c>
    </row>
    <row r="3544" spans="1:10" hidden="1" x14ac:dyDescent="0.3">
      <c r="A3544" s="2" t="e">
        <f>Table1[[#This Row],[Befolyt]]</f>
        <v>#VALUE!</v>
      </c>
      <c r="B3544" t="e">
        <f>Table1[[#This Row],[ÜK]]</f>
        <v>#VALUE!</v>
      </c>
      <c r="C3544" s="3" t="e">
        <f>Table1[[#This Row],[Szla]]</f>
        <v>#VALUE!</v>
      </c>
      <c r="D3544" s="6" t="e">
        <f>Table1[[#This Row],[Kelt_hó]]</f>
        <v>#VALUE!</v>
      </c>
      <c r="E3544" t="e">
        <f>Table1[[#This Row],[Vevő]]</f>
        <v>#VALUE!</v>
      </c>
      <c r="F3544" t="e">
        <f>Table1[[#This Row],[Termékkör]]</f>
        <v>#VALUE!</v>
      </c>
      <c r="G3544" s="4" t="e">
        <f>Table1[[#This Row],[SzumElad]]</f>
        <v>#VALUE!</v>
      </c>
      <c r="H3544" s="7" t="e">
        <f>Table1[[#This Row],[Jut_%]]</f>
        <v>#VALUE!</v>
      </c>
      <c r="I3544" s="4" t="e">
        <f>Table1[[#This Row],[Jut]]</f>
        <v>#VALUE!</v>
      </c>
      <c r="J3544" s="4" t="e">
        <f>Table1[[#This Row],[Column1]]</f>
        <v>#VALUE!</v>
      </c>
    </row>
    <row r="3545" spans="1:10" hidden="1" x14ac:dyDescent="0.3">
      <c r="A3545" s="2" t="e">
        <f>Table1[[#This Row],[Befolyt]]</f>
        <v>#VALUE!</v>
      </c>
      <c r="B3545" t="e">
        <f>Table1[[#This Row],[ÜK]]</f>
        <v>#VALUE!</v>
      </c>
      <c r="C3545" s="3" t="e">
        <f>Table1[[#This Row],[Szla]]</f>
        <v>#VALUE!</v>
      </c>
      <c r="D3545" s="6" t="e">
        <f>Table1[[#This Row],[Kelt_hó]]</f>
        <v>#VALUE!</v>
      </c>
      <c r="E3545" t="e">
        <f>Table1[[#This Row],[Vevő]]</f>
        <v>#VALUE!</v>
      </c>
      <c r="F3545" t="e">
        <f>Table1[[#This Row],[Termékkör]]</f>
        <v>#VALUE!</v>
      </c>
      <c r="G3545" s="4" t="e">
        <f>Table1[[#This Row],[SzumElad]]</f>
        <v>#VALUE!</v>
      </c>
      <c r="H3545" s="7" t="e">
        <f>Table1[[#This Row],[Jut_%]]</f>
        <v>#VALUE!</v>
      </c>
      <c r="I3545" s="4" t="e">
        <f>Table1[[#This Row],[Jut]]</f>
        <v>#VALUE!</v>
      </c>
      <c r="J3545" s="4" t="e">
        <f>Table1[[#This Row],[Column1]]</f>
        <v>#VALUE!</v>
      </c>
    </row>
    <row r="3546" spans="1:10" hidden="1" x14ac:dyDescent="0.3">
      <c r="A3546" s="2" t="e">
        <f>Table1[[#This Row],[Befolyt]]</f>
        <v>#VALUE!</v>
      </c>
      <c r="B3546" t="e">
        <f>Table1[[#This Row],[ÜK]]</f>
        <v>#VALUE!</v>
      </c>
      <c r="C3546" s="3" t="e">
        <f>Table1[[#This Row],[Szla]]</f>
        <v>#VALUE!</v>
      </c>
      <c r="D3546" s="6" t="e">
        <f>Table1[[#This Row],[Kelt_hó]]</f>
        <v>#VALUE!</v>
      </c>
      <c r="E3546" t="e">
        <f>Table1[[#This Row],[Vevő]]</f>
        <v>#VALUE!</v>
      </c>
      <c r="F3546" t="e">
        <f>Table1[[#This Row],[Termékkör]]</f>
        <v>#VALUE!</v>
      </c>
      <c r="G3546" s="4" t="e">
        <f>Table1[[#This Row],[SzumElad]]</f>
        <v>#VALUE!</v>
      </c>
      <c r="H3546" s="7" t="e">
        <f>Table1[[#This Row],[Jut_%]]</f>
        <v>#VALUE!</v>
      </c>
      <c r="I3546" s="4" t="e">
        <f>Table1[[#This Row],[Jut]]</f>
        <v>#VALUE!</v>
      </c>
      <c r="J3546" s="4" t="e">
        <f>Table1[[#This Row],[Column1]]</f>
        <v>#VALUE!</v>
      </c>
    </row>
    <row r="3547" spans="1:10" hidden="1" x14ac:dyDescent="0.3">
      <c r="A3547" s="2" t="e">
        <f>Table1[[#This Row],[Befolyt]]</f>
        <v>#VALUE!</v>
      </c>
      <c r="B3547" t="e">
        <f>Table1[[#This Row],[ÜK]]</f>
        <v>#VALUE!</v>
      </c>
      <c r="C3547" s="3" t="e">
        <f>Table1[[#This Row],[Szla]]</f>
        <v>#VALUE!</v>
      </c>
      <c r="D3547" s="6" t="e">
        <f>Table1[[#This Row],[Kelt_hó]]</f>
        <v>#VALUE!</v>
      </c>
      <c r="E3547" t="e">
        <f>Table1[[#This Row],[Vevő]]</f>
        <v>#VALUE!</v>
      </c>
      <c r="F3547" t="e">
        <f>Table1[[#This Row],[Termékkör]]</f>
        <v>#VALUE!</v>
      </c>
      <c r="G3547" s="4" t="e">
        <f>Table1[[#This Row],[SzumElad]]</f>
        <v>#VALUE!</v>
      </c>
      <c r="H3547" s="7" t="e">
        <f>Table1[[#This Row],[Jut_%]]</f>
        <v>#VALUE!</v>
      </c>
      <c r="I3547" s="4" t="e">
        <f>Table1[[#This Row],[Jut]]</f>
        <v>#VALUE!</v>
      </c>
      <c r="J3547" s="4" t="e">
        <f>Table1[[#This Row],[Column1]]</f>
        <v>#VALUE!</v>
      </c>
    </row>
    <row r="3548" spans="1:10" hidden="1" x14ac:dyDescent="0.3">
      <c r="A3548" s="2" t="e">
        <f>Table1[[#This Row],[Befolyt]]</f>
        <v>#VALUE!</v>
      </c>
      <c r="B3548" t="e">
        <f>Table1[[#This Row],[ÜK]]</f>
        <v>#VALUE!</v>
      </c>
      <c r="C3548" s="3" t="e">
        <f>Table1[[#This Row],[Szla]]</f>
        <v>#VALUE!</v>
      </c>
      <c r="D3548" s="6" t="e">
        <f>Table1[[#This Row],[Kelt_hó]]</f>
        <v>#VALUE!</v>
      </c>
      <c r="E3548" t="e">
        <f>Table1[[#This Row],[Vevő]]</f>
        <v>#VALUE!</v>
      </c>
      <c r="F3548" t="e">
        <f>Table1[[#This Row],[Termékkör]]</f>
        <v>#VALUE!</v>
      </c>
      <c r="G3548" s="4" t="e">
        <f>Table1[[#This Row],[SzumElad]]</f>
        <v>#VALUE!</v>
      </c>
      <c r="H3548" s="7" t="e">
        <f>Table1[[#This Row],[Jut_%]]</f>
        <v>#VALUE!</v>
      </c>
      <c r="I3548" s="4" t="e">
        <f>Table1[[#This Row],[Jut]]</f>
        <v>#VALUE!</v>
      </c>
      <c r="J3548" s="4" t="e">
        <f>Table1[[#This Row],[Column1]]</f>
        <v>#VALUE!</v>
      </c>
    </row>
    <row r="3549" spans="1:10" hidden="1" x14ac:dyDescent="0.3">
      <c r="A3549" s="2" t="e">
        <f>Table1[[#This Row],[Befolyt]]</f>
        <v>#VALUE!</v>
      </c>
      <c r="B3549" t="e">
        <f>Table1[[#This Row],[ÜK]]</f>
        <v>#VALUE!</v>
      </c>
      <c r="C3549" s="3" t="e">
        <f>Table1[[#This Row],[Szla]]</f>
        <v>#VALUE!</v>
      </c>
      <c r="D3549" s="6" t="e">
        <f>Table1[[#This Row],[Kelt_hó]]</f>
        <v>#VALUE!</v>
      </c>
      <c r="E3549" t="e">
        <f>Table1[[#This Row],[Vevő]]</f>
        <v>#VALUE!</v>
      </c>
      <c r="F3549" t="e">
        <f>Table1[[#This Row],[Termékkör]]</f>
        <v>#VALUE!</v>
      </c>
      <c r="G3549" s="4" t="e">
        <f>Table1[[#This Row],[SzumElad]]</f>
        <v>#VALUE!</v>
      </c>
      <c r="H3549" s="7" t="e">
        <f>Table1[[#This Row],[Jut_%]]</f>
        <v>#VALUE!</v>
      </c>
      <c r="I3549" s="4" t="e">
        <f>Table1[[#This Row],[Jut]]</f>
        <v>#VALUE!</v>
      </c>
      <c r="J3549" s="4" t="e">
        <f>Table1[[#This Row],[Column1]]</f>
        <v>#VALUE!</v>
      </c>
    </row>
    <row r="3550" spans="1:10" hidden="1" x14ac:dyDescent="0.3">
      <c r="A3550" s="2" t="e">
        <f>Table1[[#This Row],[Befolyt]]</f>
        <v>#VALUE!</v>
      </c>
      <c r="B3550" t="e">
        <f>Table1[[#This Row],[ÜK]]</f>
        <v>#VALUE!</v>
      </c>
      <c r="C3550" s="3" t="e">
        <f>Table1[[#This Row],[Szla]]</f>
        <v>#VALUE!</v>
      </c>
      <c r="D3550" s="6" t="e">
        <f>Table1[[#This Row],[Kelt_hó]]</f>
        <v>#VALUE!</v>
      </c>
      <c r="E3550" t="e">
        <f>Table1[[#This Row],[Vevő]]</f>
        <v>#VALUE!</v>
      </c>
      <c r="F3550" t="e">
        <f>Table1[[#This Row],[Termékkör]]</f>
        <v>#VALUE!</v>
      </c>
      <c r="G3550" s="4" t="e">
        <f>Table1[[#This Row],[SzumElad]]</f>
        <v>#VALUE!</v>
      </c>
      <c r="H3550" s="7" t="e">
        <f>Table1[[#This Row],[Jut_%]]</f>
        <v>#VALUE!</v>
      </c>
      <c r="I3550" s="4" t="e">
        <f>Table1[[#This Row],[Jut]]</f>
        <v>#VALUE!</v>
      </c>
      <c r="J3550" s="4" t="e">
        <f>Table1[[#This Row],[Column1]]</f>
        <v>#VALUE!</v>
      </c>
    </row>
    <row r="3551" spans="1:10" hidden="1" x14ac:dyDescent="0.3">
      <c r="A3551" s="2" t="e">
        <f>Table1[[#This Row],[Befolyt]]</f>
        <v>#VALUE!</v>
      </c>
      <c r="B3551" t="e">
        <f>Table1[[#This Row],[ÜK]]</f>
        <v>#VALUE!</v>
      </c>
      <c r="C3551" s="3" t="e">
        <f>Table1[[#This Row],[Szla]]</f>
        <v>#VALUE!</v>
      </c>
      <c r="D3551" s="6" t="e">
        <f>Table1[[#This Row],[Kelt_hó]]</f>
        <v>#VALUE!</v>
      </c>
      <c r="E3551" t="e">
        <f>Table1[[#This Row],[Vevő]]</f>
        <v>#VALUE!</v>
      </c>
      <c r="F3551" t="e">
        <f>Table1[[#This Row],[Termékkör]]</f>
        <v>#VALUE!</v>
      </c>
      <c r="G3551" s="4" t="e">
        <f>Table1[[#This Row],[SzumElad]]</f>
        <v>#VALUE!</v>
      </c>
      <c r="H3551" s="7" t="e">
        <f>Table1[[#This Row],[Jut_%]]</f>
        <v>#VALUE!</v>
      </c>
      <c r="I3551" s="4" t="e">
        <f>Table1[[#This Row],[Jut]]</f>
        <v>#VALUE!</v>
      </c>
      <c r="J3551" s="4" t="e">
        <f>Table1[[#This Row],[Column1]]</f>
        <v>#VALUE!</v>
      </c>
    </row>
    <row r="3552" spans="1:10" hidden="1" x14ac:dyDescent="0.3">
      <c r="A3552" s="2" t="e">
        <f>Table1[[#This Row],[Befolyt]]</f>
        <v>#VALUE!</v>
      </c>
      <c r="B3552" t="e">
        <f>Table1[[#This Row],[ÜK]]</f>
        <v>#VALUE!</v>
      </c>
      <c r="C3552" s="3" t="e">
        <f>Table1[[#This Row],[Szla]]</f>
        <v>#VALUE!</v>
      </c>
      <c r="D3552" s="6" t="e">
        <f>Table1[[#This Row],[Kelt_hó]]</f>
        <v>#VALUE!</v>
      </c>
      <c r="E3552" t="e">
        <f>Table1[[#This Row],[Vevő]]</f>
        <v>#VALUE!</v>
      </c>
      <c r="F3552" t="e">
        <f>Table1[[#This Row],[Termékkör]]</f>
        <v>#VALUE!</v>
      </c>
      <c r="G3552" s="4" t="e">
        <f>Table1[[#This Row],[SzumElad]]</f>
        <v>#VALUE!</v>
      </c>
      <c r="H3552" s="7" t="e">
        <f>Table1[[#This Row],[Jut_%]]</f>
        <v>#VALUE!</v>
      </c>
      <c r="I3552" s="4" t="e">
        <f>Table1[[#This Row],[Jut]]</f>
        <v>#VALUE!</v>
      </c>
      <c r="J3552" s="4" t="e">
        <f>Table1[[#This Row],[Column1]]</f>
        <v>#VALUE!</v>
      </c>
    </row>
    <row r="3553" spans="1:10" hidden="1" x14ac:dyDescent="0.3">
      <c r="A3553" s="2" t="e">
        <f>Table1[[#This Row],[Befolyt]]</f>
        <v>#VALUE!</v>
      </c>
      <c r="B3553" t="e">
        <f>Table1[[#This Row],[ÜK]]</f>
        <v>#VALUE!</v>
      </c>
      <c r="C3553" s="3" t="e">
        <f>Table1[[#This Row],[Szla]]</f>
        <v>#VALUE!</v>
      </c>
      <c r="D3553" s="6" t="e">
        <f>Table1[[#This Row],[Kelt_hó]]</f>
        <v>#VALUE!</v>
      </c>
      <c r="E3553" t="e">
        <f>Table1[[#This Row],[Vevő]]</f>
        <v>#VALUE!</v>
      </c>
      <c r="F3553" t="e">
        <f>Table1[[#This Row],[Termékkör]]</f>
        <v>#VALUE!</v>
      </c>
      <c r="G3553" s="4" t="e">
        <f>Table1[[#This Row],[SzumElad]]</f>
        <v>#VALUE!</v>
      </c>
      <c r="H3553" s="7" t="e">
        <f>Table1[[#This Row],[Jut_%]]</f>
        <v>#VALUE!</v>
      </c>
      <c r="I3553" s="4" t="e">
        <f>Table1[[#This Row],[Jut]]</f>
        <v>#VALUE!</v>
      </c>
      <c r="J3553" s="4" t="e">
        <f>Table1[[#This Row],[Column1]]</f>
        <v>#VALUE!</v>
      </c>
    </row>
    <row r="3554" spans="1:10" hidden="1" x14ac:dyDescent="0.3">
      <c r="A3554" s="2" t="e">
        <f>Table1[[#This Row],[Befolyt]]</f>
        <v>#VALUE!</v>
      </c>
      <c r="B3554" t="e">
        <f>Table1[[#This Row],[ÜK]]</f>
        <v>#VALUE!</v>
      </c>
      <c r="C3554" s="3" t="e">
        <f>Table1[[#This Row],[Szla]]</f>
        <v>#VALUE!</v>
      </c>
      <c r="D3554" s="6" t="e">
        <f>Table1[[#This Row],[Kelt_hó]]</f>
        <v>#VALUE!</v>
      </c>
      <c r="E3554" t="e">
        <f>Table1[[#This Row],[Vevő]]</f>
        <v>#VALUE!</v>
      </c>
      <c r="F3554" t="e">
        <f>Table1[[#This Row],[Termékkör]]</f>
        <v>#VALUE!</v>
      </c>
      <c r="G3554" s="4" t="e">
        <f>Table1[[#This Row],[SzumElad]]</f>
        <v>#VALUE!</v>
      </c>
      <c r="H3554" s="7" t="e">
        <f>Table1[[#This Row],[Jut_%]]</f>
        <v>#VALUE!</v>
      </c>
      <c r="I3554" s="4" t="e">
        <f>Table1[[#This Row],[Jut]]</f>
        <v>#VALUE!</v>
      </c>
      <c r="J3554" s="4" t="e">
        <f>Table1[[#This Row],[Column1]]</f>
        <v>#VALUE!</v>
      </c>
    </row>
    <row r="3555" spans="1:10" hidden="1" x14ac:dyDescent="0.3">
      <c r="A3555" s="2" t="e">
        <f>Table1[[#This Row],[Befolyt]]</f>
        <v>#VALUE!</v>
      </c>
      <c r="B3555" t="e">
        <f>Table1[[#This Row],[ÜK]]</f>
        <v>#VALUE!</v>
      </c>
      <c r="C3555" s="3" t="e">
        <f>Table1[[#This Row],[Szla]]</f>
        <v>#VALUE!</v>
      </c>
      <c r="D3555" s="6" t="e">
        <f>Table1[[#This Row],[Kelt_hó]]</f>
        <v>#VALUE!</v>
      </c>
      <c r="E3555" t="e">
        <f>Table1[[#This Row],[Vevő]]</f>
        <v>#VALUE!</v>
      </c>
      <c r="F3555" t="e">
        <f>Table1[[#This Row],[Termékkör]]</f>
        <v>#VALUE!</v>
      </c>
      <c r="G3555" s="4" t="e">
        <f>Table1[[#This Row],[SzumElad]]</f>
        <v>#VALUE!</v>
      </c>
      <c r="H3555" s="7" t="e">
        <f>Table1[[#This Row],[Jut_%]]</f>
        <v>#VALUE!</v>
      </c>
      <c r="I3555" s="4" t="e">
        <f>Table1[[#This Row],[Jut]]</f>
        <v>#VALUE!</v>
      </c>
      <c r="J3555" s="4" t="e">
        <f>Table1[[#This Row],[Column1]]</f>
        <v>#VALUE!</v>
      </c>
    </row>
    <row r="3556" spans="1:10" hidden="1" x14ac:dyDescent="0.3">
      <c r="A3556" s="2" t="e">
        <f>Table1[[#This Row],[Befolyt]]</f>
        <v>#VALUE!</v>
      </c>
      <c r="B3556" t="e">
        <f>Table1[[#This Row],[ÜK]]</f>
        <v>#VALUE!</v>
      </c>
      <c r="C3556" s="3" t="e">
        <f>Table1[[#This Row],[Szla]]</f>
        <v>#VALUE!</v>
      </c>
      <c r="D3556" s="6" t="e">
        <f>Table1[[#This Row],[Kelt_hó]]</f>
        <v>#VALUE!</v>
      </c>
      <c r="E3556" t="e">
        <f>Table1[[#This Row],[Vevő]]</f>
        <v>#VALUE!</v>
      </c>
      <c r="F3556" t="e">
        <f>Table1[[#This Row],[Termékkör]]</f>
        <v>#VALUE!</v>
      </c>
      <c r="G3556" s="4" t="e">
        <f>Table1[[#This Row],[SzumElad]]</f>
        <v>#VALUE!</v>
      </c>
      <c r="H3556" s="7" t="e">
        <f>Table1[[#This Row],[Jut_%]]</f>
        <v>#VALUE!</v>
      </c>
      <c r="I3556" s="4" t="e">
        <f>Table1[[#This Row],[Jut]]</f>
        <v>#VALUE!</v>
      </c>
      <c r="J3556" s="4" t="e">
        <f>Table1[[#This Row],[Column1]]</f>
        <v>#VALUE!</v>
      </c>
    </row>
    <row r="3557" spans="1:10" hidden="1" x14ac:dyDescent="0.3">
      <c r="A3557" s="2" t="e">
        <f>Table1[[#This Row],[Befolyt]]</f>
        <v>#VALUE!</v>
      </c>
      <c r="B3557" t="e">
        <f>Table1[[#This Row],[ÜK]]</f>
        <v>#VALUE!</v>
      </c>
      <c r="C3557" s="3" t="e">
        <f>Table1[[#This Row],[Szla]]</f>
        <v>#VALUE!</v>
      </c>
      <c r="D3557" s="6" t="e">
        <f>Table1[[#This Row],[Kelt_hó]]</f>
        <v>#VALUE!</v>
      </c>
      <c r="E3557" t="e">
        <f>Table1[[#This Row],[Vevő]]</f>
        <v>#VALUE!</v>
      </c>
      <c r="F3557" t="e">
        <f>Table1[[#This Row],[Termékkör]]</f>
        <v>#VALUE!</v>
      </c>
      <c r="G3557" s="4" t="e">
        <f>Table1[[#This Row],[SzumElad]]</f>
        <v>#VALUE!</v>
      </c>
      <c r="H3557" s="7" t="e">
        <f>Table1[[#This Row],[Jut_%]]</f>
        <v>#VALUE!</v>
      </c>
      <c r="I3557" s="4" t="e">
        <f>Table1[[#This Row],[Jut]]</f>
        <v>#VALUE!</v>
      </c>
      <c r="J3557" s="4" t="e">
        <f>Table1[[#This Row],[Column1]]</f>
        <v>#VALUE!</v>
      </c>
    </row>
    <row r="3558" spans="1:10" hidden="1" x14ac:dyDescent="0.3">
      <c r="A3558" s="2" t="e">
        <f>Table1[[#This Row],[Befolyt]]</f>
        <v>#VALUE!</v>
      </c>
      <c r="B3558" t="e">
        <f>Table1[[#This Row],[ÜK]]</f>
        <v>#VALUE!</v>
      </c>
      <c r="C3558" s="3" t="e">
        <f>Table1[[#This Row],[Szla]]</f>
        <v>#VALUE!</v>
      </c>
      <c r="D3558" s="6" t="e">
        <f>Table1[[#This Row],[Kelt_hó]]</f>
        <v>#VALUE!</v>
      </c>
      <c r="E3558" t="e">
        <f>Table1[[#This Row],[Vevő]]</f>
        <v>#VALUE!</v>
      </c>
      <c r="F3558" t="e">
        <f>Table1[[#This Row],[Termékkör]]</f>
        <v>#VALUE!</v>
      </c>
      <c r="G3558" s="4" t="e">
        <f>Table1[[#This Row],[SzumElad]]</f>
        <v>#VALUE!</v>
      </c>
      <c r="H3558" s="7" t="e">
        <f>Table1[[#This Row],[Jut_%]]</f>
        <v>#VALUE!</v>
      </c>
      <c r="I3558" s="4" t="e">
        <f>Table1[[#This Row],[Jut]]</f>
        <v>#VALUE!</v>
      </c>
      <c r="J3558" s="4" t="e">
        <f>Table1[[#This Row],[Column1]]</f>
        <v>#VALUE!</v>
      </c>
    </row>
    <row r="3559" spans="1:10" hidden="1" x14ac:dyDescent="0.3">
      <c r="A3559" s="2" t="e">
        <f>Table1[[#This Row],[Befolyt]]</f>
        <v>#VALUE!</v>
      </c>
      <c r="B3559" t="e">
        <f>Table1[[#This Row],[ÜK]]</f>
        <v>#VALUE!</v>
      </c>
      <c r="C3559" s="3" t="e">
        <f>Table1[[#This Row],[Szla]]</f>
        <v>#VALUE!</v>
      </c>
      <c r="D3559" s="6" t="e">
        <f>Table1[[#This Row],[Kelt_hó]]</f>
        <v>#VALUE!</v>
      </c>
      <c r="E3559" t="e">
        <f>Table1[[#This Row],[Vevő]]</f>
        <v>#VALUE!</v>
      </c>
      <c r="F3559" t="e">
        <f>Table1[[#This Row],[Termékkör]]</f>
        <v>#VALUE!</v>
      </c>
      <c r="G3559" s="4" t="e">
        <f>Table1[[#This Row],[SzumElad]]</f>
        <v>#VALUE!</v>
      </c>
      <c r="H3559" s="7" t="e">
        <f>Table1[[#This Row],[Jut_%]]</f>
        <v>#VALUE!</v>
      </c>
      <c r="I3559" s="4" t="e">
        <f>Table1[[#This Row],[Jut]]</f>
        <v>#VALUE!</v>
      </c>
      <c r="J3559" s="4" t="e">
        <f>Table1[[#This Row],[Column1]]</f>
        <v>#VALUE!</v>
      </c>
    </row>
    <row r="3560" spans="1:10" hidden="1" x14ac:dyDescent="0.3">
      <c r="A3560" s="2" t="e">
        <f>Table1[[#This Row],[Befolyt]]</f>
        <v>#VALUE!</v>
      </c>
      <c r="B3560" t="e">
        <f>Table1[[#This Row],[ÜK]]</f>
        <v>#VALUE!</v>
      </c>
      <c r="C3560" s="3" t="e">
        <f>Table1[[#This Row],[Szla]]</f>
        <v>#VALUE!</v>
      </c>
      <c r="D3560" s="6" t="e">
        <f>Table1[[#This Row],[Kelt_hó]]</f>
        <v>#VALUE!</v>
      </c>
      <c r="E3560" t="e">
        <f>Table1[[#This Row],[Vevő]]</f>
        <v>#VALUE!</v>
      </c>
      <c r="F3560" t="e">
        <f>Table1[[#This Row],[Termékkör]]</f>
        <v>#VALUE!</v>
      </c>
      <c r="G3560" s="4" t="e">
        <f>Table1[[#This Row],[SzumElad]]</f>
        <v>#VALUE!</v>
      </c>
      <c r="H3560" s="7" t="e">
        <f>Table1[[#This Row],[Jut_%]]</f>
        <v>#VALUE!</v>
      </c>
      <c r="I3560" s="4" t="e">
        <f>Table1[[#This Row],[Jut]]</f>
        <v>#VALUE!</v>
      </c>
      <c r="J3560" s="4" t="e">
        <f>Table1[[#This Row],[Column1]]</f>
        <v>#VALUE!</v>
      </c>
    </row>
    <row r="3561" spans="1:10" hidden="1" x14ac:dyDescent="0.3">
      <c r="A3561" s="2" t="e">
        <f>Table1[[#This Row],[Befolyt]]</f>
        <v>#VALUE!</v>
      </c>
      <c r="B3561" t="e">
        <f>Table1[[#This Row],[ÜK]]</f>
        <v>#VALUE!</v>
      </c>
      <c r="C3561" s="3" t="e">
        <f>Table1[[#This Row],[Szla]]</f>
        <v>#VALUE!</v>
      </c>
      <c r="D3561" s="6" t="e">
        <f>Table1[[#This Row],[Kelt_hó]]</f>
        <v>#VALUE!</v>
      </c>
      <c r="E3561" t="e">
        <f>Table1[[#This Row],[Vevő]]</f>
        <v>#VALUE!</v>
      </c>
      <c r="F3561" t="e">
        <f>Table1[[#This Row],[Termékkör]]</f>
        <v>#VALUE!</v>
      </c>
      <c r="G3561" s="4" t="e">
        <f>Table1[[#This Row],[SzumElad]]</f>
        <v>#VALUE!</v>
      </c>
      <c r="H3561" s="7" t="e">
        <f>Table1[[#This Row],[Jut_%]]</f>
        <v>#VALUE!</v>
      </c>
      <c r="I3561" s="4" t="e">
        <f>Table1[[#This Row],[Jut]]</f>
        <v>#VALUE!</v>
      </c>
      <c r="J3561" s="4" t="e">
        <f>Table1[[#This Row],[Column1]]</f>
        <v>#VALUE!</v>
      </c>
    </row>
    <row r="3562" spans="1:10" hidden="1" x14ac:dyDescent="0.3">
      <c r="A3562" s="2" t="e">
        <f>Table1[[#This Row],[Befolyt]]</f>
        <v>#VALUE!</v>
      </c>
      <c r="B3562" t="e">
        <f>Table1[[#This Row],[ÜK]]</f>
        <v>#VALUE!</v>
      </c>
      <c r="C3562" s="3" t="e">
        <f>Table1[[#This Row],[Szla]]</f>
        <v>#VALUE!</v>
      </c>
      <c r="D3562" s="6" t="e">
        <f>Table1[[#This Row],[Kelt_hó]]</f>
        <v>#VALUE!</v>
      </c>
      <c r="E3562" t="e">
        <f>Table1[[#This Row],[Vevő]]</f>
        <v>#VALUE!</v>
      </c>
      <c r="F3562" t="e">
        <f>Table1[[#This Row],[Termékkör]]</f>
        <v>#VALUE!</v>
      </c>
      <c r="G3562" s="4" t="e">
        <f>Table1[[#This Row],[SzumElad]]</f>
        <v>#VALUE!</v>
      </c>
      <c r="H3562" s="7" t="e">
        <f>Table1[[#This Row],[Jut_%]]</f>
        <v>#VALUE!</v>
      </c>
      <c r="I3562" s="4" t="e">
        <f>Table1[[#This Row],[Jut]]</f>
        <v>#VALUE!</v>
      </c>
      <c r="J3562" s="4" t="e">
        <f>Table1[[#This Row],[Column1]]</f>
        <v>#VALUE!</v>
      </c>
    </row>
    <row r="3563" spans="1:10" hidden="1" x14ac:dyDescent="0.3">
      <c r="A3563" s="2" t="e">
        <f>Table1[[#This Row],[Befolyt]]</f>
        <v>#VALUE!</v>
      </c>
      <c r="B3563" t="e">
        <f>Table1[[#This Row],[ÜK]]</f>
        <v>#VALUE!</v>
      </c>
      <c r="C3563" s="3" t="e">
        <f>Table1[[#This Row],[Szla]]</f>
        <v>#VALUE!</v>
      </c>
      <c r="D3563" s="6" t="e">
        <f>Table1[[#This Row],[Kelt_hó]]</f>
        <v>#VALUE!</v>
      </c>
      <c r="E3563" t="e">
        <f>Table1[[#This Row],[Vevő]]</f>
        <v>#VALUE!</v>
      </c>
      <c r="F3563" t="e">
        <f>Table1[[#This Row],[Termékkör]]</f>
        <v>#VALUE!</v>
      </c>
      <c r="G3563" s="4" t="e">
        <f>Table1[[#This Row],[SzumElad]]</f>
        <v>#VALUE!</v>
      </c>
      <c r="H3563" s="7" t="e">
        <f>Table1[[#This Row],[Jut_%]]</f>
        <v>#VALUE!</v>
      </c>
      <c r="I3563" s="4" t="e">
        <f>Table1[[#This Row],[Jut]]</f>
        <v>#VALUE!</v>
      </c>
      <c r="J3563" s="4" t="e">
        <f>Table1[[#This Row],[Column1]]</f>
        <v>#VALUE!</v>
      </c>
    </row>
    <row r="3564" spans="1:10" hidden="1" x14ac:dyDescent="0.3">
      <c r="A3564" s="2" t="e">
        <f>Table1[[#This Row],[Befolyt]]</f>
        <v>#VALUE!</v>
      </c>
      <c r="B3564" t="e">
        <f>Table1[[#This Row],[ÜK]]</f>
        <v>#VALUE!</v>
      </c>
      <c r="C3564" s="3" t="e">
        <f>Table1[[#This Row],[Szla]]</f>
        <v>#VALUE!</v>
      </c>
      <c r="D3564" s="6" t="e">
        <f>Table1[[#This Row],[Kelt_hó]]</f>
        <v>#VALUE!</v>
      </c>
      <c r="E3564" t="e">
        <f>Table1[[#This Row],[Vevő]]</f>
        <v>#VALUE!</v>
      </c>
      <c r="F3564" t="e">
        <f>Table1[[#This Row],[Termékkör]]</f>
        <v>#VALUE!</v>
      </c>
      <c r="G3564" s="4" t="e">
        <f>Table1[[#This Row],[SzumElad]]</f>
        <v>#VALUE!</v>
      </c>
      <c r="H3564" s="7" t="e">
        <f>Table1[[#This Row],[Jut_%]]</f>
        <v>#VALUE!</v>
      </c>
      <c r="I3564" s="4" t="e">
        <f>Table1[[#This Row],[Jut]]</f>
        <v>#VALUE!</v>
      </c>
      <c r="J3564" s="4" t="e">
        <f>Table1[[#This Row],[Column1]]</f>
        <v>#VALUE!</v>
      </c>
    </row>
    <row r="3565" spans="1:10" hidden="1" x14ac:dyDescent="0.3">
      <c r="A3565" s="2" t="e">
        <f>Table1[[#This Row],[Befolyt]]</f>
        <v>#VALUE!</v>
      </c>
      <c r="B3565" t="e">
        <f>Table1[[#This Row],[ÜK]]</f>
        <v>#VALUE!</v>
      </c>
      <c r="C3565" s="3" t="e">
        <f>Table1[[#This Row],[Szla]]</f>
        <v>#VALUE!</v>
      </c>
      <c r="D3565" s="6" t="e">
        <f>Table1[[#This Row],[Kelt_hó]]</f>
        <v>#VALUE!</v>
      </c>
      <c r="E3565" t="e">
        <f>Table1[[#This Row],[Vevő]]</f>
        <v>#VALUE!</v>
      </c>
      <c r="F3565" t="e">
        <f>Table1[[#This Row],[Termékkör]]</f>
        <v>#VALUE!</v>
      </c>
      <c r="G3565" s="4" t="e">
        <f>Table1[[#This Row],[SzumElad]]</f>
        <v>#VALUE!</v>
      </c>
      <c r="H3565" s="7" t="e">
        <f>Table1[[#This Row],[Jut_%]]</f>
        <v>#VALUE!</v>
      </c>
      <c r="I3565" s="4" t="e">
        <f>Table1[[#This Row],[Jut]]</f>
        <v>#VALUE!</v>
      </c>
      <c r="J3565" s="4" t="e">
        <f>Table1[[#This Row],[Column1]]</f>
        <v>#VALUE!</v>
      </c>
    </row>
    <row r="3566" spans="1:10" hidden="1" x14ac:dyDescent="0.3">
      <c r="A3566" s="2" t="e">
        <f>Table1[[#This Row],[Befolyt]]</f>
        <v>#VALUE!</v>
      </c>
      <c r="B3566" t="e">
        <f>Table1[[#This Row],[ÜK]]</f>
        <v>#VALUE!</v>
      </c>
      <c r="C3566" s="3" t="e">
        <f>Table1[[#This Row],[Szla]]</f>
        <v>#VALUE!</v>
      </c>
      <c r="D3566" s="6" t="e">
        <f>Table1[[#This Row],[Kelt_hó]]</f>
        <v>#VALUE!</v>
      </c>
      <c r="E3566" t="e">
        <f>Table1[[#This Row],[Vevő]]</f>
        <v>#VALUE!</v>
      </c>
      <c r="F3566" t="e">
        <f>Table1[[#This Row],[Termékkör]]</f>
        <v>#VALUE!</v>
      </c>
      <c r="G3566" s="4" t="e">
        <f>Table1[[#This Row],[SzumElad]]</f>
        <v>#VALUE!</v>
      </c>
      <c r="H3566" s="7" t="e">
        <f>Table1[[#This Row],[Jut_%]]</f>
        <v>#VALUE!</v>
      </c>
      <c r="I3566" s="4" t="e">
        <f>Table1[[#This Row],[Jut]]</f>
        <v>#VALUE!</v>
      </c>
      <c r="J3566" s="4" t="e">
        <f>Table1[[#This Row],[Column1]]</f>
        <v>#VALUE!</v>
      </c>
    </row>
    <row r="3567" spans="1:10" hidden="1" x14ac:dyDescent="0.3">
      <c r="A3567" s="2" t="e">
        <f>Table1[[#This Row],[Befolyt]]</f>
        <v>#VALUE!</v>
      </c>
      <c r="B3567" t="e">
        <f>Table1[[#This Row],[ÜK]]</f>
        <v>#VALUE!</v>
      </c>
      <c r="C3567" s="3" t="e">
        <f>Table1[[#This Row],[Szla]]</f>
        <v>#VALUE!</v>
      </c>
      <c r="D3567" s="6" t="e">
        <f>Table1[[#This Row],[Kelt_hó]]</f>
        <v>#VALUE!</v>
      </c>
      <c r="E3567" t="e">
        <f>Table1[[#This Row],[Vevő]]</f>
        <v>#VALUE!</v>
      </c>
      <c r="F3567" t="e">
        <f>Table1[[#This Row],[Termékkör]]</f>
        <v>#VALUE!</v>
      </c>
      <c r="G3567" s="4" t="e">
        <f>Table1[[#This Row],[SzumElad]]</f>
        <v>#VALUE!</v>
      </c>
      <c r="H3567" s="7" t="e">
        <f>Table1[[#This Row],[Jut_%]]</f>
        <v>#VALUE!</v>
      </c>
      <c r="I3567" s="4" t="e">
        <f>Table1[[#This Row],[Jut]]</f>
        <v>#VALUE!</v>
      </c>
      <c r="J3567" s="4" t="e">
        <f>Table1[[#This Row],[Column1]]</f>
        <v>#VALUE!</v>
      </c>
    </row>
    <row r="3568" spans="1:10" hidden="1" x14ac:dyDescent="0.3">
      <c r="A3568" s="2" t="e">
        <f>Table1[[#This Row],[Befolyt]]</f>
        <v>#VALUE!</v>
      </c>
      <c r="B3568" t="e">
        <f>Table1[[#This Row],[ÜK]]</f>
        <v>#VALUE!</v>
      </c>
      <c r="C3568" s="3" t="e">
        <f>Table1[[#This Row],[Szla]]</f>
        <v>#VALUE!</v>
      </c>
      <c r="D3568" s="6" t="e">
        <f>Table1[[#This Row],[Kelt_hó]]</f>
        <v>#VALUE!</v>
      </c>
      <c r="E3568" t="e">
        <f>Table1[[#This Row],[Vevő]]</f>
        <v>#VALUE!</v>
      </c>
      <c r="F3568" t="e">
        <f>Table1[[#This Row],[Termékkör]]</f>
        <v>#VALUE!</v>
      </c>
      <c r="G3568" s="4" t="e">
        <f>Table1[[#This Row],[SzumElad]]</f>
        <v>#VALUE!</v>
      </c>
      <c r="H3568" s="7" t="e">
        <f>Table1[[#This Row],[Jut_%]]</f>
        <v>#VALUE!</v>
      </c>
      <c r="I3568" s="4" t="e">
        <f>Table1[[#This Row],[Jut]]</f>
        <v>#VALUE!</v>
      </c>
      <c r="J3568" s="4" t="e">
        <f>Table1[[#This Row],[Column1]]</f>
        <v>#VALUE!</v>
      </c>
    </row>
    <row r="3569" spans="1:10" hidden="1" x14ac:dyDescent="0.3">
      <c r="A3569" s="2" t="e">
        <f>Table1[[#This Row],[Befolyt]]</f>
        <v>#VALUE!</v>
      </c>
      <c r="B3569" t="e">
        <f>Table1[[#This Row],[ÜK]]</f>
        <v>#VALUE!</v>
      </c>
      <c r="C3569" s="3" t="e">
        <f>Table1[[#This Row],[Szla]]</f>
        <v>#VALUE!</v>
      </c>
      <c r="D3569" s="6" t="e">
        <f>Table1[[#This Row],[Kelt_hó]]</f>
        <v>#VALUE!</v>
      </c>
      <c r="E3569" t="e">
        <f>Table1[[#This Row],[Vevő]]</f>
        <v>#VALUE!</v>
      </c>
      <c r="F3569" t="e">
        <f>Table1[[#This Row],[Termékkör]]</f>
        <v>#VALUE!</v>
      </c>
      <c r="G3569" s="4" t="e">
        <f>Table1[[#This Row],[SzumElad]]</f>
        <v>#VALUE!</v>
      </c>
      <c r="H3569" s="7" t="e">
        <f>Table1[[#This Row],[Jut_%]]</f>
        <v>#VALUE!</v>
      </c>
      <c r="I3569" s="4" t="e">
        <f>Table1[[#This Row],[Jut]]</f>
        <v>#VALUE!</v>
      </c>
      <c r="J3569" s="4" t="e">
        <f>Table1[[#This Row],[Column1]]</f>
        <v>#VALUE!</v>
      </c>
    </row>
    <row r="3570" spans="1:10" hidden="1" x14ac:dyDescent="0.3">
      <c r="A3570" s="2" t="e">
        <f>Table1[[#This Row],[Befolyt]]</f>
        <v>#VALUE!</v>
      </c>
      <c r="B3570" t="e">
        <f>Table1[[#This Row],[ÜK]]</f>
        <v>#VALUE!</v>
      </c>
      <c r="C3570" s="3" t="e">
        <f>Table1[[#This Row],[Szla]]</f>
        <v>#VALUE!</v>
      </c>
      <c r="D3570" s="6" t="e">
        <f>Table1[[#This Row],[Kelt_hó]]</f>
        <v>#VALUE!</v>
      </c>
      <c r="E3570" t="e">
        <f>Table1[[#This Row],[Vevő]]</f>
        <v>#VALUE!</v>
      </c>
      <c r="F3570" t="e">
        <f>Table1[[#This Row],[Termékkör]]</f>
        <v>#VALUE!</v>
      </c>
      <c r="G3570" s="4" t="e">
        <f>Table1[[#This Row],[SzumElad]]</f>
        <v>#VALUE!</v>
      </c>
      <c r="H3570" s="7" t="e">
        <f>Table1[[#This Row],[Jut_%]]</f>
        <v>#VALUE!</v>
      </c>
      <c r="I3570" s="4" t="e">
        <f>Table1[[#This Row],[Jut]]</f>
        <v>#VALUE!</v>
      </c>
      <c r="J3570" s="4" t="e">
        <f>Table1[[#This Row],[Column1]]</f>
        <v>#VALUE!</v>
      </c>
    </row>
    <row r="3571" spans="1:10" hidden="1" x14ac:dyDescent="0.3">
      <c r="A3571" s="2" t="e">
        <f>Table1[[#This Row],[Befolyt]]</f>
        <v>#VALUE!</v>
      </c>
      <c r="B3571" t="e">
        <f>Table1[[#This Row],[ÜK]]</f>
        <v>#VALUE!</v>
      </c>
      <c r="C3571" s="3" t="e">
        <f>Table1[[#This Row],[Szla]]</f>
        <v>#VALUE!</v>
      </c>
      <c r="D3571" s="6" t="e">
        <f>Table1[[#This Row],[Kelt_hó]]</f>
        <v>#VALUE!</v>
      </c>
      <c r="E3571" t="e">
        <f>Table1[[#This Row],[Vevő]]</f>
        <v>#VALUE!</v>
      </c>
      <c r="F3571" t="e">
        <f>Table1[[#This Row],[Termékkör]]</f>
        <v>#VALUE!</v>
      </c>
      <c r="G3571" s="4" t="e">
        <f>Table1[[#This Row],[SzumElad]]</f>
        <v>#VALUE!</v>
      </c>
      <c r="H3571" s="7" t="e">
        <f>Table1[[#This Row],[Jut_%]]</f>
        <v>#VALUE!</v>
      </c>
      <c r="I3571" s="4" t="e">
        <f>Table1[[#This Row],[Jut]]</f>
        <v>#VALUE!</v>
      </c>
      <c r="J3571" s="4" t="e">
        <f>Table1[[#This Row],[Column1]]</f>
        <v>#VALUE!</v>
      </c>
    </row>
    <row r="3572" spans="1:10" hidden="1" x14ac:dyDescent="0.3">
      <c r="A3572" s="2" t="e">
        <f>Table1[[#This Row],[Befolyt]]</f>
        <v>#VALUE!</v>
      </c>
      <c r="B3572" t="e">
        <f>Table1[[#This Row],[ÜK]]</f>
        <v>#VALUE!</v>
      </c>
      <c r="C3572" s="3" t="e">
        <f>Table1[[#This Row],[Szla]]</f>
        <v>#VALUE!</v>
      </c>
      <c r="D3572" s="6" t="e">
        <f>Table1[[#This Row],[Kelt_hó]]</f>
        <v>#VALUE!</v>
      </c>
      <c r="E3572" t="e">
        <f>Table1[[#This Row],[Vevő]]</f>
        <v>#VALUE!</v>
      </c>
      <c r="F3572" t="e">
        <f>Table1[[#This Row],[Termékkör]]</f>
        <v>#VALUE!</v>
      </c>
      <c r="G3572" s="4" t="e">
        <f>Table1[[#This Row],[SzumElad]]</f>
        <v>#VALUE!</v>
      </c>
      <c r="H3572" s="7" t="e">
        <f>Table1[[#This Row],[Jut_%]]</f>
        <v>#VALUE!</v>
      </c>
      <c r="I3572" s="4" t="e">
        <f>Table1[[#This Row],[Jut]]</f>
        <v>#VALUE!</v>
      </c>
      <c r="J3572" s="4" t="e">
        <f>Table1[[#This Row],[Column1]]</f>
        <v>#VALUE!</v>
      </c>
    </row>
    <row r="3573" spans="1:10" hidden="1" x14ac:dyDescent="0.3">
      <c r="A3573" s="2" t="e">
        <f>Table1[[#This Row],[Befolyt]]</f>
        <v>#VALUE!</v>
      </c>
      <c r="B3573" t="e">
        <f>Table1[[#This Row],[ÜK]]</f>
        <v>#VALUE!</v>
      </c>
      <c r="C3573" s="3" t="e">
        <f>Table1[[#This Row],[Szla]]</f>
        <v>#VALUE!</v>
      </c>
      <c r="D3573" s="6" t="e">
        <f>Table1[[#This Row],[Kelt_hó]]</f>
        <v>#VALUE!</v>
      </c>
      <c r="E3573" t="e">
        <f>Table1[[#This Row],[Vevő]]</f>
        <v>#VALUE!</v>
      </c>
      <c r="F3573" t="e">
        <f>Table1[[#This Row],[Termékkör]]</f>
        <v>#VALUE!</v>
      </c>
      <c r="G3573" s="4" t="e">
        <f>Table1[[#This Row],[SzumElad]]</f>
        <v>#VALUE!</v>
      </c>
      <c r="H3573" s="7" t="e">
        <f>Table1[[#This Row],[Jut_%]]</f>
        <v>#VALUE!</v>
      </c>
      <c r="I3573" s="4" t="e">
        <f>Table1[[#This Row],[Jut]]</f>
        <v>#VALUE!</v>
      </c>
      <c r="J3573" s="4" t="e">
        <f>Table1[[#This Row],[Column1]]</f>
        <v>#VALUE!</v>
      </c>
    </row>
    <row r="3574" spans="1:10" hidden="1" x14ac:dyDescent="0.3">
      <c r="A3574" s="2" t="e">
        <f>Table1[[#This Row],[Befolyt]]</f>
        <v>#VALUE!</v>
      </c>
      <c r="B3574" t="e">
        <f>Table1[[#This Row],[ÜK]]</f>
        <v>#VALUE!</v>
      </c>
      <c r="C3574" s="3" t="e">
        <f>Table1[[#This Row],[Szla]]</f>
        <v>#VALUE!</v>
      </c>
      <c r="D3574" s="6" t="e">
        <f>Table1[[#This Row],[Kelt_hó]]</f>
        <v>#VALUE!</v>
      </c>
      <c r="E3574" t="e">
        <f>Table1[[#This Row],[Vevő]]</f>
        <v>#VALUE!</v>
      </c>
      <c r="F3574" t="e">
        <f>Table1[[#This Row],[Termékkör]]</f>
        <v>#VALUE!</v>
      </c>
      <c r="G3574" s="4" t="e">
        <f>Table1[[#This Row],[SzumElad]]</f>
        <v>#VALUE!</v>
      </c>
      <c r="H3574" s="7" t="e">
        <f>Table1[[#This Row],[Jut_%]]</f>
        <v>#VALUE!</v>
      </c>
      <c r="I3574" s="4" t="e">
        <f>Table1[[#This Row],[Jut]]</f>
        <v>#VALUE!</v>
      </c>
      <c r="J3574" s="4" t="e">
        <f>Table1[[#This Row],[Column1]]</f>
        <v>#VALUE!</v>
      </c>
    </row>
    <row r="3575" spans="1:10" hidden="1" x14ac:dyDescent="0.3">
      <c r="A3575" s="2" t="e">
        <f>Table1[[#This Row],[Befolyt]]</f>
        <v>#VALUE!</v>
      </c>
      <c r="B3575" t="e">
        <f>Table1[[#This Row],[ÜK]]</f>
        <v>#VALUE!</v>
      </c>
      <c r="C3575" s="3" t="e">
        <f>Table1[[#This Row],[Szla]]</f>
        <v>#VALUE!</v>
      </c>
      <c r="D3575" s="6" t="e">
        <f>Table1[[#This Row],[Kelt_hó]]</f>
        <v>#VALUE!</v>
      </c>
      <c r="E3575" t="e">
        <f>Table1[[#This Row],[Vevő]]</f>
        <v>#VALUE!</v>
      </c>
      <c r="F3575" t="e">
        <f>Table1[[#This Row],[Termékkör]]</f>
        <v>#VALUE!</v>
      </c>
      <c r="G3575" s="4" t="e">
        <f>Table1[[#This Row],[SzumElad]]</f>
        <v>#VALUE!</v>
      </c>
      <c r="H3575" s="7" t="e">
        <f>Table1[[#This Row],[Jut_%]]</f>
        <v>#VALUE!</v>
      </c>
      <c r="I3575" s="4" t="e">
        <f>Table1[[#This Row],[Jut]]</f>
        <v>#VALUE!</v>
      </c>
      <c r="J3575" s="4" t="e">
        <f>Table1[[#This Row],[Column1]]</f>
        <v>#VALUE!</v>
      </c>
    </row>
    <row r="3576" spans="1:10" hidden="1" x14ac:dyDescent="0.3">
      <c r="A3576" s="2" t="e">
        <f>Table1[[#This Row],[Befolyt]]</f>
        <v>#VALUE!</v>
      </c>
      <c r="B3576" t="e">
        <f>Table1[[#This Row],[ÜK]]</f>
        <v>#VALUE!</v>
      </c>
      <c r="C3576" s="3" t="e">
        <f>Table1[[#This Row],[Szla]]</f>
        <v>#VALUE!</v>
      </c>
      <c r="D3576" s="6" t="e">
        <f>Table1[[#This Row],[Kelt_hó]]</f>
        <v>#VALUE!</v>
      </c>
      <c r="E3576" t="e">
        <f>Table1[[#This Row],[Vevő]]</f>
        <v>#VALUE!</v>
      </c>
      <c r="F3576" t="e">
        <f>Table1[[#This Row],[Termékkör]]</f>
        <v>#VALUE!</v>
      </c>
      <c r="G3576" s="4" t="e">
        <f>Table1[[#This Row],[SzumElad]]</f>
        <v>#VALUE!</v>
      </c>
      <c r="H3576" s="7" t="e">
        <f>Table1[[#This Row],[Jut_%]]</f>
        <v>#VALUE!</v>
      </c>
      <c r="I3576" s="4" t="e">
        <f>Table1[[#This Row],[Jut]]</f>
        <v>#VALUE!</v>
      </c>
      <c r="J3576" s="4" t="e">
        <f>Table1[[#This Row],[Column1]]</f>
        <v>#VALUE!</v>
      </c>
    </row>
    <row r="3577" spans="1:10" hidden="1" x14ac:dyDescent="0.3">
      <c r="A3577" s="2" t="e">
        <f>Table1[[#This Row],[Befolyt]]</f>
        <v>#VALUE!</v>
      </c>
      <c r="B3577" t="e">
        <f>Table1[[#This Row],[ÜK]]</f>
        <v>#VALUE!</v>
      </c>
      <c r="C3577" s="3" t="e">
        <f>Table1[[#This Row],[Szla]]</f>
        <v>#VALUE!</v>
      </c>
      <c r="D3577" s="6" t="e">
        <f>Table1[[#This Row],[Kelt_hó]]</f>
        <v>#VALUE!</v>
      </c>
      <c r="E3577" t="e">
        <f>Table1[[#This Row],[Vevő]]</f>
        <v>#VALUE!</v>
      </c>
      <c r="F3577" t="e">
        <f>Table1[[#This Row],[Termékkör]]</f>
        <v>#VALUE!</v>
      </c>
      <c r="G3577" s="4" t="e">
        <f>Table1[[#This Row],[SzumElad]]</f>
        <v>#VALUE!</v>
      </c>
      <c r="H3577" s="7" t="e">
        <f>Table1[[#This Row],[Jut_%]]</f>
        <v>#VALUE!</v>
      </c>
      <c r="I3577" s="4" t="e">
        <f>Table1[[#This Row],[Jut]]</f>
        <v>#VALUE!</v>
      </c>
      <c r="J3577" s="4" t="e">
        <f>Table1[[#This Row],[Column1]]</f>
        <v>#VALUE!</v>
      </c>
    </row>
    <row r="3578" spans="1:10" hidden="1" x14ac:dyDescent="0.3">
      <c r="A3578" s="2" t="e">
        <f>Table1[[#This Row],[Befolyt]]</f>
        <v>#VALUE!</v>
      </c>
      <c r="B3578" t="e">
        <f>Table1[[#This Row],[ÜK]]</f>
        <v>#VALUE!</v>
      </c>
      <c r="C3578" s="3" t="e">
        <f>Table1[[#This Row],[Szla]]</f>
        <v>#VALUE!</v>
      </c>
      <c r="D3578" s="6" t="e">
        <f>Table1[[#This Row],[Kelt_hó]]</f>
        <v>#VALUE!</v>
      </c>
      <c r="E3578" t="e">
        <f>Table1[[#This Row],[Vevő]]</f>
        <v>#VALUE!</v>
      </c>
      <c r="F3578" t="e">
        <f>Table1[[#This Row],[Termékkör]]</f>
        <v>#VALUE!</v>
      </c>
      <c r="G3578" s="4" t="e">
        <f>Table1[[#This Row],[SzumElad]]</f>
        <v>#VALUE!</v>
      </c>
      <c r="H3578" s="7" t="e">
        <f>Table1[[#This Row],[Jut_%]]</f>
        <v>#VALUE!</v>
      </c>
      <c r="I3578" s="4" t="e">
        <f>Table1[[#This Row],[Jut]]</f>
        <v>#VALUE!</v>
      </c>
      <c r="J3578" s="4" t="e">
        <f>Table1[[#This Row],[Column1]]</f>
        <v>#VALUE!</v>
      </c>
    </row>
    <row r="3579" spans="1:10" hidden="1" x14ac:dyDescent="0.3">
      <c r="A3579" s="2" t="e">
        <f>Table1[[#This Row],[Befolyt]]</f>
        <v>#VALUE!</v>
      </c>
      <c r="B3579" t="e">
        <f>Table1[[#This Row],[ÜK]]</f>
        <v>#VALUE!</v>
      </c>
      <c r="C3579" s="3" t="e">
        <f>Table1[[#This Row],[Szla]]</f>
        <v>#VALUE!</v>
      </c>
      <c r="D3579" s="6" t="e">
        <f>Table1[[#This Row],[Kelt_hó]]</f>
        <v>#VALUE!</v>
      </c>
      <c r="E3579" t="e">
        <f>Table1[[#This Row],[Vevő]]</f>
        <v>#VALUE!</v>
      </c>
      <c r="F3579" t="e">
        <f>Table1[[#This Row],[Termékkör]]</f>
        <v>#VALUE!</v>
      </c>
      <c r="G3579" s="4" t="e">
        <f>Table1[[#This Row],[SzumElad]]</f>
        <v>#VALUE!</v>
      </c>
      <c r="H3579" s="7" t="e">
        <f>Table1[[#This Row],[Jut_%]]</f>
        <v>#VALUE!</v>
      </c>
      <c r="I3579" s="4" t="e">
        <f>Table1[[#This Row],[Jut]]</f>
        <v>#VALUE!</v>
      </c>
      <c r="J3579" s="4" t="e">
        <f>Table1[[#This Row],[Column1]]</f>
        <v>#VALUE!</v>
      </c>
    </row>
    <row r="3580" spans="1:10" hidden="1" x14ac:dyDescent="0.3">
      <c r="A3580" s="2" t="e">
        <f>Table1[[#This Row],[Befolyt]]</f>
        <v>#VALUE!</v>
      </c>
      <c r="B3580" t="e">
        <f>Table1[[#This Row],[ÜK]]</f>
        <v>#VALUE!</v>
      </c>
      <c r="C3580" s="3" t="e">
        <f>Table1[[#This Row],[Szla]]</f>
        <v>#VALUE!</v>
      </c>
      <c r="D3580" s="6" t="e">
        <f>Table1[[#This Row],[Kelt_hó]]</f>
        <v>#VALUE!</v>
      </c>
      <c r="E3580" t="e">
        <f>Table1[[#This Row],[Vevő]]</f>
        <v>#VALUE!</v>
      </c>
      <c r="F3580" t="e">
        <f>Table1[[#This Row],[Termékkör]]</f>
        <v>#VALUE!</v>
      </c>
      <c r="G3580" s="4" t="e">
        <f>Table1[[#This Row],[SzumElad]]</f>
        <v>#VALUE!</v>
      </c>
      <c r="H3580" s="7" t="e">
        <f>Table1[[#This Row],[Jut_%]]</f>
        <v>#VALUE!</v>
      </c>
      <c r="I3580" s="4" t="e">
        <f>Table1[[#This Row],[Jut]]</f>
        <v>#VALUE!</v>
      </c>
      <c r="J3580" s="4" t="e">
        <f>Table1[[#This Row],[Column1]]</f>
        <v>#VALUE!</v>
      </c>
    </row>
    <row r="3581" spans="1:10" hidden="1" x14ac:dyDescent="0.3">
      <c r="A3581" s="2" t="e">
        <f>Table1[[#This Row],[Befolyt]]</f>
        <v>#VALUE!</v>
      </c>
      <c r="B3581" t="e">
        <f>Table1[[#This Row],[ÜK]]</f>
        <v>#VALUE!</v>
      </c>
      <c r="C3581" s="3" t="e">
        <f>Table1[[#This Row],[Szla]]</f>
        <v>#VALUE!</v>
      </c>
      <c r="D3581" s="6" t="e">
        <f>Table1[[#This Row],[Kelt_hó]]</f>
        <v>#VALUE!</v>
      </c>
      <c r="E3581" t="e">
        <f>Table1[[#This Row],[Vevő]]</f>
        <v>#VALUE!</v>
      </c>
      <c r="F3581" t="e">
        <f>Table1[[#This Row],[Termékkör]]</f>
        <v>#VALUE!</v>
      </c>
      <c r="G3581" s="4" t="e">
        <f>Table1[[#This Row],[SzumElad]]</f>
        <v>#VALUE!</v>
      </c>
      <c r="H3581" s="7" t="e">
        <f>Table1[[#This Row],[Jut_%]]</f>
        <v>#VALUE!</v>
      </c>
      <c r="I3581" s="4" t="e">
        <f>Table1[[#This Row],[Jut]]</f>
        <v>#VALUE!</v>
      </c>
      <c r="J3581" s="4" t="e">
        <f>Table1[[#This Row],[Column1]]</f>
        <v>#VALUE!</v>
      </c>
    </row>
    <row r="3582" spans="1:10" hidden="1" x14ac:dyDescent="0.3">
      <c r="A3582" s="2" t="e">
        <f>Table1[[#This Row],[Befolyt]]</f>
        <v>#VALUE!</v>
      </c>
      <c r="B3582" t="e">
        <f>Table1[[#This Row],[ÜK]]</f>
        <v>#VALUE!</v>
      </c>
      <c r="C3582" s="3" t="e">
        <f>Table1[[#This Row],[Szla]]</f>
        <v>#VALUE!</v>
      </c>
      <c r="D3582" s="6" t="e">
        <f>Table1[[#This Row],[Kelt_hó]]</f>
        <v>#VALUE!</v>
      </c>
      <c r="E3582" t="e">
        <f>Table1[[#This Row],[Vevő]]</f>
        <v>#VALUE!</v>
      </c>
      <c r="F3582" t="e">
        <f>Table1[[#This Row],[Termékkör]]</f>
        <v>#VALUE!</v>
      </c>
      <c r="G3582" s="4" t="e">
        <f>Table1[[#This Row],[SzumElad]]</f>
        <v>#VALUE!</v>
      </c>
      <c r="H3582" s="7" t="e">
        <f>Table1[[#This Row],[Jut_%]]</f>
        <v>#VALUE!</v>
      </c>
      <c r="I3582" s="4" t="e">
        <f>Table1[[#This Row],[Jut]]</f>
        <v>#VALUE!</v>
      </c>
      <c r="J3582" s="4" t="e">
        <f>Table1[[#This Row],[Column1]]</f>
        <v>#VALUE!</v>
      </c>
    </row>
    <row r="3583" spans="1:10" hidden="1" x14ac:dyDescent="0.3">
      <c r="A3583" s="2" t="e">
        <f>Table1[[#This Row],[Befolyt]]</f>
        <v>#VALUE!</v>
      </c>
      <c r="B3583" t="e">
        <f>Table1[[#This Row],[ÜK]]</f>
        <v>#VALUE!</v>
      </c>
      <c r="C3583" s="3" t="e">
        <f>Table1[[#This Row],[Szla]]</f>
        <v>#VALUE!</v>
      </c>
      <c r="D3583" s="6" t="e">
        <f>Table1[[#This Row],[Kelt_hó]]</f>
        <v>#VALUE!</v>
      </c>
      <c r="E3583" t="e">
        <f>Table1[[#This Row],[Vevő]]</f>
        <v>#VALUE!</v>
      </c>
      <c r="F3583" t="e">
        <f>Table1[[#This Row],[Termékkör]]</f>
        <v>#VALUE!</v>
      </c>
      <c r="G3583" s="4" t="e">
        <f>Table1[[#This Row],[SzumElad]]</f>
        <v>#VALUE!</v>
      </c>
      <c r="H3583" s="7" t="e">
        <f>Table1[[#This Row],[Jut_%]]</f>
        <v>#VALUE!</v>
      </c>
      <c r="I3583" s="4" t="e">
        <f>Table1[[#This Row],[Jut]]</f>
        <v>#VALUE!</v>
      </c>
      <c r="J3583" s="4" t="e">
        <f>Table1[[#This Row],[Column1]]</f>
        <v>#VALUE!</v>
      </c>
    </row>
    <row r="3584" spans="1:10" hidden="1" x14ac:dyDescent="0.3">
      <c r="A3584" s="2" t="e">
        <f>Table1[[#This Row],[Befolyt]]</f>
        <v>#VALUE!</v>
      </c>
      <c r="B3584" t="e">
        <f>Table1[[#This Row],[ÜK]]</f>
        <v>#VALUE!</v>
      </c>
      <c r="C3584" s="3" t="e">
        <f>Table1[[#This Row],[Szla]]</f>
        <v>#VALUE!</v>
      </c>
      <c r="D3584" s="6" t="e">
        <f>Table1[[#This Row],[Kelt_hó]]</f>
        <v>#VALUE!</v>
      </c>
      <c r="E3584" t="e">
        <f>Table1[[#This Row],[Vevő]]</f>
        <v>#VALUE!</v>
      </c>
      <c r="F3584" t="e">
        <f>Table1[[#This Row],[Termékkör]]</f>
        <v>#VALUE!</v>
      </c>
      <c r="G3584" s="4" t="e">
        <f>Table1[[#This Row],[SzumElad]]</f>
        <v>#VALUE!</v>
      </c>
      <c r="H3584" s="7" t="e">
        <f>Table1[[#This Row],[Jut_%]]</f>
        <v>#VALUE!</v>
      </c>
      <c r="I3584" s="4" t="e">
        <f>Table1[[#This Row],[Jut]]</f>
        <v>#VALUE!</v>
      </c>
      <c r="J3584" s="4" t="e">
        <f>Table1[[#This Row],[Column1]]</f>
        <v>#VALUE!</v>
      </c>
    </row>
    <row r="3585" spans="1:10" hidden="1" x14ac:dyDescent="0.3">
      <c r="A3585" s="2" t="e">
        <f>Table1[[#This Row],[Befolyt]]</f>
        <v>#VALUE!</v>
      </c>
      <c r="B3585" t="e">
        <f>Table1[[#This Row],[ÜK]]</f>
        <v>#VALUE!</v>
      </c>
      <c r="C3585" s="3" t="e">
        <f>Table1[[#This Row],[Szla]]</f>
        <v>#VALUE!</v>
      </c>
      <c r="D3585" s="6" t="e">
        <f>Table1[[#This Row],[Kelt_hó]]</f>
        <v>#VALUE!</v>
      </c>
      <c r="E3585" t="e">
        <f>Table1[[#This Row],[Vevő]]</f>
        <v>#VALUE!</v>
      </c>
      <c r="F3585" t="e">
        <f>Table1[[#This Row],[Termékkör]]</f>
        <v>#VALUE!</v>
      </c>
      <c r="G3585" s="4" t="e">
        <f>Table1[[#This Row],[SzumElad]]</f>
        <v>#VALUE!</v>
      </c>
      <c r="H3585" s="7" t="e">
        <f>Table1[[#This Row],[Jut_%]]</f>
        <v>#VALUE!</v>
      </c>
      <c r="I3585" s="4" t="e">
        <f>Table1[[#This Row],[Jut]]</f>
        <v>#VALUE!</v>
      </c>
      <c r="J3585" s="4" t="e">
        <f>Table1[[#This Row],[Column1]]</f>
        <v>#VALUE!</v>
      </c>
    </row>
    <row r="3586" spans="1:10" hidden="1" x14ac:dyDescent="0.3">
      <c r="A3586" s="2" t="e">
        <f>Table1[[#This Row],[Befolyt]]</f>
        <v>#VALUE!</v>
      </c>
      <c r="B3586" t="e">
        <f>Table1[[#This Row],[ÜK]]</f>
        <v>#VALUE!</v>
      </c>
      <c r="C3586" s="3" t="e">
        <f>Table1[[#This Row],[Szla]]</f>
        <v>#VALUE!</v>
      </c>
      <c r="D3586" s="6" t="e">
        <f>Table1[[#This Row],[Kelt_hó]]</f>
        <v>#VALUE!</v>
      </c>
      <c r="E3586" t="e">
        <f>Table1[[#This Row],[Vevő]]</f>
        <v>#VALUE!</v>
      </c>
      <c r="F3586" t="e">
        <f>Table1[[#This Row],[Termékkör]]</f>
        <v>#VALUE!</v>
      </c>
      <c r="G3586" s="4" t="e">
        <f>Table1[[#This Row],[SzumElad]]</f>
        <v>#VALUE!</v>
      </c>
      <c r="H3586" s="7" t="e">
        <f>Table1[[#This Row],[Jut_%]]</f>
        <v>#VALUE!</v>
      </c>
      <c r="I3586" s="4" t="e">
        <f>Table1[[#This Row],[Jut]]</f>
        <v>#VALUE!</v>
      </c>
      <c r="J3586" s="4" t="e">
        <f>Table1[[#This Row],[Column1]]</f>
        <v>#VALUE!</v>
      </c>
    </row>
    <row r="3587" spans="1:10" hidden="1" x14ac:dyDescent="0.3">
      <c r="A3587" s="2" t="e">
        <f>Table1[[#This Row],[Befolyt]]</f>
        <v>#VALUE!</v>
      </c>
      <c r="B3587" t="e">
        <f>Table1[[#This Row],[ÜK]]</f>
        <v>#VALUE!</v>
      </c>
      <c r="C3587" s="3" t="e">
        <f>Table1[[#This Row],[Szla]]</f>
        <v>#VALUE!</v>
      </c>
      <c r="D3587" s="6" t="e">
        <f>Table1[[#This Row],[Kelt_hó]]</f>
        <v>#VALUE!</v>
      </c>
      <c r="E3587" t="e">
        <f>Table1[[#This Row],[Vevő]]</f>
        <v>#VALUE!</v>
      </c>
      <c r="F3587" t="e">
        <f>Table1[[#This Row],[Termékkör]]</f>
        <v>#VALUE!</v>
      </c>
      <c r="G3587" s="4" t="e">
        <f>Table1[[#This Row],[SzumElad]]</f>
        <v>#VALUE!</v>
      </c>
      <c r="H3587" s="7" t="e">
        <f>Table1[[#This Row],[Jut_%]]</f>
        <v>#VALUE!</v>
      </c>
      <c r="I3587" s="4" t="e">
        <f>Table1[[#This Row],[Jut]]</f>
        <v>#VALUE!</v>
      </c>
      <c r="J3587" s="4" t="e">
        <f>Table1[[#This Row],[Column1]]</f>
        <v>#VALUE!</v>
      </c>
    </row>
    <row r="3588" spans="1:10" hidden="1" x14ac:dyDescent="0.3">
      <c r="A3588" s="2" t="e">
        <f>Table1[[#This Row],[Befolyt]]</f>
        <v>#VALUE!</v>
      </c>
      <c r="B3588" t="e">
        <f>Table1[[#This Row],[ÜK]]</f>
        <v>#VALUE!</v>
      </c>
      <c r="C3588" s="3" t="e">
        <f>Table1[[#This Row],[Szla]]</f>
        <v>#VALUE!</v>
      </c>
      <c r="D3588" s="6" t="e">
        <f>Table1[[#This Row],[Kelt_hó]]</f>
        <v>#VALUE!</v>
      </c>
      <c r="E3588" t="e">
        <f>Table1[[#This Row],[Vevő]]</f>
        <v>#VALUE!</v>
      </c>
      <c r="F3588" t="e">
        <f>Table1[[#This Row],[Termékkör]]</f>
        <v>#VALUE!</v>
      </c>
      <c r="G3588" s="4" t="e">
        <f>Table1[[#This Row],[SzumElad]]</f>
        <v>#VALUE!</v>
      </c>
      <c r="H3588" s="7" t="e">
        <f>Table1[[#This Row],[Jut_%]]</f>
        <v>#VALUE!</v>
      </c>
      <c r="I3588" s="4" t="e">
        <f>Table1[[#This Row],[Jut]]</f>
        <v>#VALUE!</v>
      </c>
      <c r="J3588" s="4" t="e">
        <f>Table1[[#This Row],[Column1]]</f>
        <v>#VALUE!</v>
      </c>
    </row>
    <row r="3589" spans="1:10" hidden="1" x14ac:dyDescent="0.3">
      <c r="A3589" s="2" t="e">
        <f>Table1[[#This Row],[Befolyt]]</f>
        <v>#VALUE!</v>
      </c>
      <c r="B3589" t="e">
        <f>Table1[[#This Row],[ÜK]]</f>
        <v>#VALUE!</v>
      </c>
      <c r="C3589" s="3" t="e">
        <f>Table1[[#This Row],[Szla]]</f>
        <v>#VALUE!</v>
      </c>
      <c r="D3589" s="6" t="e">
        <f>Table1[[#This Row],[Kelt_hó]]</f>
        <v>#VALUE!</v>
      </c>
      <c r="E3589" t="e">
        <f>Table1[[#This Row],[Vevő]]</f>
        <v>#VALUE!</v>
      </c>
      <c r="F3589" t="e">
        <f>Table1[[#This Row],[Termékkör]]</f>
        <v>#VALUE!</v>
      </c>
      <c r="G3589" s="4" t="e">
        <f>Table1[[#This Row],[SzumElad]]</f>
        <v>#VALUE!</v>
      </c>
      <c r="H3589" s="7" t="e">
        <f>Table1[[#This Row],[Jut_%]]</f>
        <v>#VALUE!</v>
      </c>
      <c r="I3589" s="4" t="e">
        <f>Table1[[#This Row],[Jut]]</f>
        <v>#VALUE!</v>
      </c>
      <c r="J3589" s="4" t="e">
        <f>Table1[[#This Row],[Column1]]</f>
        <v>#VALUE!</v>
      </c>
    </row>
    <row r="3590" spans="1:10" hidden="1" x14ac:dyDescent="0.3">
      <c r="A3590" s="2" t="e">
        <f>Table1[[#This Row],[Befolyt]]</f>
        <v>#VALUE!</v>
      </c>
      <c r="B3590" t="e">
        <f>Table1[[#This Row],[ÜK]]</f>
        <v>#VALUE!</v>
      </c>
      <c r="C3590" s="3" t="e">
        <f>Table1[[#This Row],[Szla]]</f>
        <v>#VALUE!</v>
      </c>
      <c r="D3590" s="6" t="e">
        <f>Table1[[#This Row],[Kelt_hó]]</f>
        <v>#VALUE!</v>
      </c>
      <c r="E3590" t="e">
        <f>Table1[[#This Row],[Vevő]]</f>
        <v>#VALUE!</v>
      </c>
      <c r="F3590" t="e">
        <f>Table1[[#This Row],[Termékkör]]</f>
        <v>#VALUE!</v>
      </c>
      <c r="G3590" s="4" t="e">
        <f>Table1[[#This Row],[SzumElad]]</f>
        <v>#VALUE!</v>
      </c>
      <c r="H3590" s="7" t="e">
        <f>Table1[[#This Row],[Jut_%]]</f>
        <v>#VALUE!</v>
      </c>
      <c r="I3590" s="4" t="e">
        <f>Table1[[#This Row],[Jut]]</f>
        <v>#VALUE!</v>
      </c>
      <c r="J3590" s="4" t="e">
        <f>Table1[[#This Row],[Column1]]</f>
        <v>#VALUE!</v>
      </c>
    </row>
    <row r="3591" spans="1:10" hidden="1" x14ac:dyDescent="0.3">
      <c r="A3591" s="2" t="e">
        <f>Table1[[#This Row],[Befolyt]]</f>
        <v>#VALUE!</v>
      </c>
      <c r="B3591" t="e">
        <f>Table1[[#This Row],[ÜK]]</f>
        <v>#VALUE!</v>
      </c>
      <c r="C3591" s="3" t="e">
        <f>Table1[[#This Row],[Szla]]</f>
        <v>#VALUE!</v>
      </c>
      <c r="D3591" s="6" t="e">
        <f>Table1[[#This Row],[Kelt_hó]]</f>
        <v>#VALUE!</v>
      </c>
      <c r="E3591" t="e">
        <f>Table1[[#This Row],[Vevő]]</f>
        <v>#VALUE!</v>
      </c>
      <c r="F3591" t="e">
        <f>Table1[[#This Row],[Termékkör]]</f>
        <v>#VALUE!</v>
      </c>
      <c r="G3591" s="4" t="e">
        <f>Table1[[#This Row],[SzumElad]]</f>
        <v>#VALUE!</v>
      </c>
      <c r="H3591" s="7" t="e">
        <f>Table1[[#This Row],[Jut_%]]</f>
        <v>#VALUE!</v>
      </c>
      <c r="I3591" s="4" t="e">
        <f>Table1[[#This Row],[Jut]]</f>
        <v>#VALUE!</v>
      </c>
      <c r="J3591" s="4" t="e">
        <f>Table1[[#This Row],[Column1]]</f>
        <v>#VALUE!</v>
      </c>
    </row>
    <row r="3592" spans="1:10" hidden="1" x14ac:dyDescent="0.3">
      <c r="A3592" s="2" t="e">
        <f>Table1[[#This Row],[Befolyt]]</f>
        <v>#VALUE!</v>
      </c>
      <c r="B3592" t="e">
        <f>Table1[[#This Row],[ÜK]]</f>
        <v>#VALUE!</v>
      </c>
      <c r="C3592" s="3" t="e">
        <f>Table1[[#This Row],[Szla]]</f>
        <v>#VALUE!</v>
      </c>
      <c r="D3592" s="6" t="e">
        <f>Table1[[#This Row],[Kelt_hó]]</f>
        <v>#VALUE!</v>
      </c>
      <c r="E3592" t="e">
        <f>Table1[[#This Row],[Vevő]]</f>
        <v>#VALUE!</v>
      </c>
      <c r="F3592" t="e">
        <f>Table1[[#This Row],[Termékkör]]</f>
        <v>#VALUE!</v>
      </c>
      <c r="G3592" s="4" t="e">
        <f>Table1[[#This Row],[SzumElad]]</f>
        <v>#VALUE!</v>
      </c>
      <c r="H3592" s="7" t="e">
        <f>Table1[[#This Row],[Jut_%]]</f>
        <v>#VALUE!</v>
      </c>
      <c r="I3592" s="4" t="e">
        <f>Table1[[#This Row],[Jut]]</f>
        <v>#VALUE!</v>
      </c>
      <c r="J3592" s="4" t="e">
        <f>Table1[[#This Row],[Column1]]</f>
        <v>#VALUE!</v>
      </c>
    </row>
    <row r="3593" spans="1:10" hidden="1" x14ac:dyDescent="0.3">
      <c r="A3593" s="2" t="e">
        <f>Table1[[#This Row],[Befolyt]]</f>
        <v>#VALUE!</v>
      </c>
      <c r="B3593" t="e">
        <f>Table1[[#This Row],[ÜK]]</f>
        <v>#VALUE!</v>
      </c>
      <c r="C3593" s="3" t="e">
        <f>Table1[[#This Row],[Szla]]</f>
        <v>#VALUE!</v>
      </c>
      <c r="D3593" s="6" t="e">
        <f>Table1[[#This Row],[Kelt_hó]]</f>
        <v>#VALUE!</v>
      </c>
      <c r="E3593" t="e">
        <f>Table1[[#This Row],[Vevő]]</f>
        <v>#VALUE!</v>
      </c>
      <c r="F3593" t="e">
        <f>Table1[[#This Row],[Termékkör]]</f>
        <v>#VALUE!</v>
      </c>
      <c r="G3593" s="4" t="e">
        <f>Table1[[#This Row],[SzumElad]]</f>
        <v>#VALUE!</v>
      </c>
      <c r="H3593" s="7" t="e">
        <f>Table1[[#This Row],[Jut_%]]</f>
        <v>#VALUE!</v>
      </c>
      <c r="I3593" s="4" t="e">
        <f>Table1[[#This Row],[Jut]]</f>
        <v>#VALUE!</v>
      </c>
      <c r="J3593" s="4" t="e">
        <f>Table1[[#This Row],[Column1]]</f>
        <v>#VALUE!</v>
      </c>
    </row>
    <row r="3594" spans="1:10" hidden="1" x14ac:dyDescent="0.3">
      <c r="A3594" s="2" t="e">
        <f>Table1[[#This Row],[Befolyt]]</f>
        <v>#VALUE!</v>
      </c>
      <c r="B3594" t="e">
        <f>Table1[[#This Row],[ÜK]]</f>
        <v>#VALUE!</v>
      </c>
      <c r="C3594" s="3" t="e">
        <f>Table1[[#This Row],[Szla]]</f>
        <v>#VALUE!</v>
      </c>
      <c r="D3594" s="6" t="e">
        <f>Table1[[#This Row],[Kelt_hó]]</f>
        <v>#VALUE!</v>
      </c>
      <c r="E3594" t="e">
        <f>Table1[[#This Row],[Vevő]]</f>
        <v>#VALUE!</v>
      </c>
      <c r="F3594" t="e">
        <f>Table1[[#This Row],[Termékkör]]</f>
        <v>#VALUE!</v>
      </c>
      <c r="G3594" s="4" t="e">
        <f>Table1[[#This Row],[SzumElad]]</f>
        <v>#VALUE!</v>
      </c>
      <c r="H3594" s="7" t="e">
        <f>Table1[[#This Row],[Jut_%]]</f>
        <v>#VALUE!</v>
      </c>
      <c r="I3594" s="4" t="e">
        <f>Table1[[#This Row],[Jut]]</f>
        <v>#VALUE!</v>
      </c>
      <c r="J3594" s="4" t="e">
        <f>Table1[[#This Row],[Column1]]</f>
        <v>#VALUE!</v>
      </c>
    </row>
    <row r="3595" spans="1:10" hidden="1" x14ac:dyDescent="0.3">
      <c r="A3595" s="2" t="e">
        <f>Table1[[#This Row],[Befolyt]]</f>
        <v>#VALUE!</v>
      </c>
      <c r="B3595" t="e">
        <f>Table1[[#This Row],[ÜK]]</f>
        <v>#VALUE!</v>
      </c>
      <c r="C3595" s="3" t="e">
        <f>Table1[[#This Row],[Szla]]</f>
        <v>#VALUE!</v>
      </c>
      <c r="D3595" s="6" t="e">
        <f>Table1[[#This Row],[Kelt_hó]]</f>
        <v>#VALUE!</v>
      </c>
      <c r="E3595" t="e">
        <f>Table1[[#This Row],[Vevő]]</f>
        <v>#VALUE!</v>
      </c>
      <c r="F3595" t="e">
        <f>Table1[[#This Row],[Termékkör]]</f>
        <v>#VALUE!</v>
      </c>
      <c r="G3595" s="4" t="e">
        <f>Table1[[#This Row],[SzumElad]]</f>
        <v>#VALUE!</v>
      </c>
      <c r="H3595" s="7" t="e">
        <f>Table1[[#This Row],[Jut_%]]</f>
        <v>#VALUE!</v>
      </c>
      <c r="I3595" s="4" t="e">
        <f>Table1[[#This Row],[Jut]]</f>
        <v>#VALUE!</v>
      </c>
      <c r="J3595" s="4" t="e">
        <f>Table1[[#This Row],[Column1]]</f>
        <v>#VALUE!</v>
      </c>
    </row>
    <row r="3596" spans="1:10" hidden="1" x14ac:dyDescent="0.3">
      <c r="A3596" s="2" t="e">
        <f>Table1[[#This Row],[Befolyt]]</f>
        <v>#VALUE!</v>
      </c>
      <c r="B3596" t="e">
        <f>Table1[[#This Row],[ÜK]]</f>
        <v>#VALUE!</v>
      </c>
      <c r="C3596" s="3" t="e">
        <f>Table1[[#This Row],[Szla]]</f>
        <v>#VALUE!</v>
      </c>
      <c r="D3596" s="6" t="e">
        <f>Table1[[#This Row],[Kelt_hó]]</f>
        <v>#VALUE!</v>
      </c>
      <c r="E3596" t="e">
        <f>Table1[[#This Row],[Vevő]]</f>
        <v>#VALUE!</v>
      </c>
      <c r="F3596" t="e">
        <f>Table1[[#This Row],[Termékkör]]</f>
        <v>#VALUE!</v>
      </c>
      <c r="G3596" s="4" t="e">
        <f>Table1[[#This Row],[SzumElad]]</f>
        <v>#VALUE!</v>
      </c>
      <c r="H3596" s="7" t="e">
        <f>Table1[[#This Row],[Jut_%]]</f>
        <v>#VALUE!</v>
      </c>
      <c r="I3596" s="4" t="e">
        <f>Table1[[#This Row],[Jut]]</f>
        <v>#VALUE!</v>
      </c>
      <c r="J3596" s="4" t="e">
        <f>Table1[[#This Row],[Column1]]</f>
        <v>#VALUE!</v>
      </c>
    </row>
    <row r="3597" spans="1:10" hidden="1" x14ac:dyDescent="0.3">
      <c r="A3597" s="2" t="e">
        <f>Table1[[#This Row],[Befolyt]]</f>
        <v>#VALUE!</v>
      </c>
      <c r="B3597" t="e">
        <f>Table1[[#This Row],[ÜK]]</f>
        <v>#VALUE!</v>
      </c>
      <c r="C3597" s="3" t="e">
        <f>Table1[[#This Row],[Szla]]</f>
        <v>#VALUE!</v>
      </c>
      <c r="D3597" s="6" t="e">
        <f>Table1[[#This Row],[Kelt_hó]]</f>
        <v>#VALUE!</v>
      </c>
      <c r="E3597" t="e">
        <f>Table1[[#This Row],[Vevő]]</f>
        <v>#VALUE!</v>
      </c>
      <c r="F3597" t="e">
        <f>Table1[[#This Row],[Termékkör]]</f>
        <v>#VALUE!</v>
      </c>
      <c r="G3597" s="4" t="e">
        <f>Table1[[#This Row],[SzumElad]]</f>
        <v>#VALUE!</v>
      </c>
      <c r="H3597" s="7" t="e">
        <f>Table1[[#This Row],[Jut_%]]</f>
        <v>#VALUE!</v>
      </c>
      <c r="I3597" s="4" t="e">
        <f>Table1[[#This Row],[Jut]]</f>
        <v>#VALUE!</v>
      </c>
      <c r="J3597" s="4" t="e">
        <f>Table1[[#This Row],[Column1]]</f>
        <v>#VALUE!</v>
      </c>
    </row>
    <row r="3598" spans="1:10" hidden="1" x14ac:dyDescent="0.3">
      <c r="A3598" s="2" t="e">
        <f>Table1[[#This Row],[Befolyt]]</f>
        <v>#VALUE!</v>
      </c>
      <c r="B3598" t="e">
        <f>Table1[[#This Row],[ÜK]]</f>
        <v>#VALUE!</v>
      </c>
      <c r="C3598" s="3" t="e">
        <f>Table1[[#This Row],[Szla]]</f>
        <v>#VALUE!</v>
      </c>
      <c r="D3598" s="6" t="e">
        <f>Table1[[#This Row],[Kelt_hó]]</f>
        <v>#VALUE!</v>
      </c>
      <c r="E3598" t="e">
        <f>Table1[[#This Row],[Vevő]]</f>
        <v>#VALUE!</v>
      </c>
      <c r="F3598" t="e">
        <f>Table1[[#This Row],[Termékkör]]</f>
        <v>#VALUE!</v>
      </c>
      <c r="G3598" s="4" t="e">
        <f>Table1[[#This Row],[SzumElad]]</f>
        <v>#VALUE!</v>
      </c>
      <c r="H3598" s="7" t="e">
        <f>Table1[[#This Row],[Jut_%]]</f>
        <v>#VALUE!</v>
      </c>
      <c r="I3598" s="4" t="e">
        <f>Table1[[#This Row],[Jut]]</f>
        <v>#VALUE!</v>
      </c>
      <c r="J3598" s="4" t="e">
        <f>Table1[[#This Row],[Column1]]</f>
        <v>#VALUE!</v>
      </c>
    </row>
    <row r="3599" spans="1:10" hidden="1" x14ac:dyDescent="0.3">
      <c r="A3599" s="2" t="e">
        <f>Table1[[#This Row],[Befolyt]]</f>
        <v>#VALUE!</v>
      </c>
      <c r="B3599" t="e">
        <f>Table1[[#This Row],[ÜK]]</f>
        <v>#VALUE!</v>
      </c>
      <c r="C3599" s="3" t="e">
        <f>Table1[[#This Row],[Szla]]</f>
        <v>#VALUE!</v>
      </c>
      <c r="D3599" s="6" t="e">
        <f>Table1[[#This Row],[Kelt_hó]]</f>
        <v>#VALUE!</v>
      </c>
      <c r="E3599" t="e">
        <f>Table1[[#This Row],[Vevő]]</f>
        <v>#VALUE!</v>
      </c>
      <c r="F3599" t="e">
        <f>Table1[[#This Row],[Termékkör]]</f>
        <v>#VALUE!</v>
      </c>
      <c r="G3599" s="4" t="e">
        <f>Table1[[#This Row],[SzumElad]]</f>
        <v>#VALUE!</v>
      </c>
      <c r="H3599" s="7" t="e">
        <f>Table1[[#This Row],[Jut_%]]</f>
        <v>#VALUE!</v>
      </c>
      <c r="I3599" s="4" t="e">
        <f>Table1[[#This Row],[Jut]]</f>
        <v>#VALUE!</v>
      </c>
      <c r="J3599" s="4" t="e">
        <f>Table1[[#This Row],[Column1]]</f>
        <v>#VALUE!</v>
      </c>
    </row>
    <row r="3600" spans="1:10" hidden="1" x14ac:dyDescent="0.3">
      <c r="A3600" s="2" t="e">
        <f>Table1[[#This Row],[Befolyt]]</f>
        <v>#VALUE!</v>
      </c>
      <c r="B3600" t="e">
        <f>Table1[[#This Row],[ÜK]]</f>
        <v>#VALUE!</v>
      </c>
      <c r="C3600" s="3" t="e">
        <f>Table1[[#This Row],[Szla]]</f>
        <v>#VALUE!</v>
      </c>
      <c r="D3600" s="6" t="e">
        <f>Table1[[#This Row],[Kelt_hó]]</f>
        <v>#VALUE!</v>
      </c>
      <c r="E3600" t="e">
        <f>Table1[[#This Row],[Vevő]]</f>
        <v>#VALUE!</v>
      </c>
      <c r="F3600" t="e">
        <f>Table1[[#This Row],[Termékkör]]</f>
        <v>#VALUE!</v>
      </c>
      <c r="G3600" s="4" t="e">
        <f>Table1[[#This Row],[SzumElad]]</f>
        <v>#VALUE!</v>
      </c>
      <c r="H3600" s="7" t="e">
        <f>Table1[[#This Row],[Jut_%]]</f>
        <v>#VALUE!</v>
      </c>
      <c r="I3600" s="4" t="e">
        <f>Table1[[#This Row],[Jut]]</f>
        <v>#VALUE!</v>
      </c>
      <c r="J3600" s="4" t="e">
        <f>Table1[[#This Row],[Column1]]</f>
        <v>#VALUE!</v>
      </c>
    </row>
    <row r="3601" spans="1:10" hidden="1" x14ac:dyDescent="0.3">
      <c r="A3601" s="2" t="e">
        <f>Table1[[#This Row],[Befolyt]]</f>
        <v>#VALUE!</v>
      </c>
      <c r="B3601" t="e">
        <f>Table1[[#This Row],[ÜK]]</f>
        <v>#VALUE!</v>
      </c>
      <c r="C3601" s="3" t="e">
        <f>Table1[[#This Row],[Szla]]</f>
        <v>#VALUE!</v>
      </c>
      <c r="D3601" s="6" t="e">
        <f>Table1[[#This Row],[Kelt_hó]]</f>
        <v>#VALUE!</v>
      </c>
      <c r="E3601" t="e">
        <f>Table1[[#This Row],[Vevő]]</f>
        <v>#VALUE!</v>
      </c>
      <c r="F3601" t="e">
        <f>Table1[[#This Row],[Termékkör]]</f>
        <v>#VALUE!</v>
      </c>
      <c r="G3601" s="4" t="e">
        <f>Table1[[#This Row],[SzumElad]]</f>
        <v>#VALUE!</v>
      </c>
      <c r="H3601" s="7" t="e">
        <f>Table1[[#This Row],[Jut_%]]</f>
        <v>#VALUE!</v>
      </c>
      <c r="I3601" s="4" t="e">
        <f>Table1[[#This Row],[Jut]]</f>
        <v>#VALUE!</v>
      </c>
      <c r="J3601" s="4" t="e">
        <f>Table1[[#This Row],[Column1]]</f>
        <v>#VALUE!</v>
      </c>
    </row>
    <row r="3602" spans="1:10" hidden="1" x14ac:dyDescent="0.3">
      <c r="A3602" s="2" t="e">
        <f>Table1[[#This Row],[Befolyt]]</f>
        <v>#VALUE!</v>
      </c>
      <c r="B3602" t="e">
        <f>Table1[[#This Row],[ÜK]]</f>
        <v>#VALUE!</v>
      </c>
      <c r="C3602" s="3" t="e">
        <f>Table1[[#This Row],[Szla]]</f>
        <v>#VALUE!</v>
      </c>
      <c r="D3602" s="6" t="e">
        <f>Table1[[#This Row],[Kelt_hó]]</f>
        <v>#VALUE!</v>
      </c>
      <c r="E3602" t="e">
        <f>Table1[[#This Row],[Vevő]]</f>
        <v>#VALUE!</v>
      </c>
      <c r="F3602" t="e">
        <f>Table1[[#This Row],[Termékkör]]</f>
        <v>#VALUE!</v>
      </c>
      <c r="G3602" s="4" t="e">
        <f>Table1[[#This Row],[SzumElad]]</f>
        <v>#VALUE!</v>
      </c>
      <c r="H3602" s="7" t="e">
        <f>Table1[[#This Row],[Jut_%]]</f>
        <v>#VALUE!</v>
      </c>
      <c r="I3602" s="4" t="e">
        <f>Table1[[#This Row],[Jut]]</f>
        <v>#VALUE!</v>
      </c>
      <c r="J3602" s="4" t="e">
        <f>Table1[[#This Row],[Column1]]</f>
        <v>#VALUE!</v>
      </c>
    </row>
    <row r="3603" spans="1:10" hidden="1" x14ac:dyDescent="0.3">
      <c r="A3603" s="2" t="e">
        <f>Table1[[#This Row],[Befolyt]]</f>
        <v>#VALUE!</v>
      </c>
      <c r="B3603" t="e">
        <f>Table1[[#This Row],[ÜK]]</f>
        <v>#VALUE!</v>
      </c>
      <c r="C3603" s="3" t="e">
        <f>Table1[[#This Row],[Szla]]</f>
        <v>#VALUE!</v>
      </c>
      <c r="D3603" s="6" t="e">
        <f>Table1[[#This Row],[Kelt_hó]]</f>
        <v>#VALUE!</v>
      </c>
      <c r="E3603" t="e">
        <f>Table1[[#This Row],[Vevő]]</f>
        <v>#VALUE!</v>
      </c>
      <c r="F3603" t="e">
        <f>Table1[[#This Row],[Termékkör]]</f>
        <v>#VALUE!</v>
      </c>
      <c r="G3603" s="4" t="e">
        <f>Table1[[#This Row],[SzumElad]]</f>
        <v>#VALUE!</v>
      </c>
      <c r="H3603" s="7" t="e">
        <f>Table1[[#This Row],[Jut_%]]</f>
        <v>#VALUE!</v>
      </c>
      <c r="I3603" s="4" t="e">
        <f>Table1[[#This Row],[Jut]]</f>
        <v>#VALUE!</v>
      </c>
      <c r="J3603" s="4" t="e">
        <f>Table1[[#This Row],[Column1]]</f>
        <v>#VALUE!</v>
      </c>
    </row>
    <row r="3604" spans="1:10" hidden="1" x14ac:dyDescent="0.3">
      <c r="A3604" s="2" t="e">
        <f>Table1[[#This Row],[Befolyt]]</f>
        <v>#VALUE!</v>
      </c>
      <c r="B3604" t="e">
        <f>Table1[[#This Row],[ÜK]]</f>
        <v>#VALUE!</v>
      </c>
      <c r="C3604" s="3" t="e">
        <f>Table1[[#This Row],[Szla]]</f>
        <v>#VALUE!</v>
      </c>
      <c r="D3604" s="6" t="e">
        <f>Table1[[#This Row],[Kelt_hó]]</f>
        <v>#VALUE!</v>
      </c>
      <c r="E3604" t="e">
        <f>Table1[[#This Row],[Vevő]]</f>
        <v>#VALUE!</v>
      </c>
      <c r="F3604" t="e">
        <f>Table1[[#This Row],[Termékkör]]</f>
        <v>#VALUE!</v>
      </c>
      <c r="G3604" s="4" t="e">
        <f>Table1[[#This Row],[SzumElad]]</f>
        <v>#VALUE!</v>
      </c>
      <c r="H3604" s="7" t="e">
        <f>Table1[[#This Row],[Jut_%]]</f>
        <v>#VALUE!</v>
      </c>
      <c r="I3604" s="4" t="e">
        <f>Table1[[#This Row],[Jut]]</f>
        <v>#VALUE!</v>
      </c>
      <c r="J3604" s="4" t="e">
        <f>Table1[[#This Row],[Column1]]</f>
        <v>#VALUE!</v>
      </c>
    </row>
    <row r="3605" spans="1:10" hidden="1" x14ac:dyDescent="0.3">
      <c r="A3605" s="2" t="e">
        <f>Table1[[#This Row],[Befolyt]]</f>
        <v>#VALUE!</v>
      </c>
      <c r="B3605" t="e">
        <f>Table1[[#This Row],[ÜK]]</f>
        <v>#VALUE!</v>
      </c>
      <c r="C3605" s="3" t="e">
        <f>Table1[[#This Row],[Szla]]</f>
        <v>#VALUE!</v>
      </c>
      <c r="D3605" s="6" t="e">
        <f>Table1[[#This Row],[Kelt_hó]]</f>
        <v>#VALUE!</v>
      </c>
      <c r="E3605" t="e">
        <f>Table1[[#This Row],[Vevő]]</f>
        <v>#VALUE!</v>
      </c>
      <c r="F3605" t="e">
        <f>Table1[[#This Row],[Termékkör]]</f>
        <v>#VALUE!</v>
      </c>
      <c r="G3605" s="4" t="e">
        <f>Table1[[#This Row],[SzumElad]]</f>
        <v>#VALUE!</v>
      </c>
      <c r="H3605" s="7" t="e">
        <f>Table1[[#This Row],[Jut_%]]</f>
        <v>#VALUE!</v>
      </c>
      <c r="I3605" s="4" t="e">
        <f>Table1[[#This Row],[Jut]]</f>
        <v>#VALUE!</v>
      </c>
      <c r="J3605" s="4" t="e">
        <f>Table1[[#This Row],[Column1]]</f>
        <v>#VALUE!</v>
      </c>
    </row>
    <row r="3606" spans="1:10" hidden="1" x14ac:dyDescent="0.3">
      <c r="A3606" s="2" t="e">
        <f>Table1[[#This Row],[Befolyt]]</f>
        <v>#VALUE!</v>
      </c>
      <c r="B3606" t="e">
        <f>Table1[[#This Row],[ÜK]]</f>
        <v>#VALUE!</v>
      </c>
      <c r="C3606" s="3" t="e">
        <f>Table1[[#This Row],[Szla]]</f>
        <v>#VALUE!</v>
      </c>
      <c r="D3606" s="6" t="e">
        <f>Table1[[#This Row],[Kelt_hó]]</f>
        <v>#VALUE!</v>
      </c>
      <c r="E3606" t="e">
        <f>Table1[[#This Row],[Vevő]]</f>
        <v>#VALUE!</v>
      </c>
      <c r="F3606" t="e">
        <f>Table1[[#This Row],[Termékkör]]</f>
        <v>#VALUE!</v>
      </c>
      <c r="G3606" s="4" t="e">
        <f>Table1[[#This Row],[SzumElad]]</f>
        <v>#VALUE!</v>
      </c>
      <c r="H3606" s="7" t="e">
        <f>Table1[[#This Row],[Jut_%]]</f>
        <v>#VALUE!</v>
      </c>
      <c r="I3606" s="4" t="e">
        <f>Table1[[#This Row],[Jut]]</f>
        <v>#VALUE!</v>
      </c>
      <c r="J3606" s="4" t="e">
        <f>Table1[[#This Row],[Column1]]</f>
        <v>#VALUE!</v>
      </c>
    </row>
    <row r="3607" spans="1:10" hidden="1" x14ac:dyDescent="0.3">
      <c r="A3607" s="2" t="e">
        <f>Table1[[#This Row],[Befolyt]]</f>
        <v>#VALUE!</v>
      </c>
      <c r="B3607" t="e">
        <f>Table1[[#This Row],[ÜK]]</f>
        <v>#VALUE!</v>
      </c>
      <c r="C3607" s="3" t="e">
        <f>Table1[[#This Row],[Szla]]</f>
        <v>#VALUE!</v>
      </c>
      <c r="D3607" s="6" t="e">
        <f>Table1[[#This Row],[Kelt_hó]]</f>
        <v>#VALUE!</v>
      </c>
      <c r="E3607" t="e">
        <f>Table1[[#This Row],[Vevő]]</f>
        <v>#VALUE!</v>
      </c>
      <c r="F3607" t="e">
        <f>Table1[[#This Row],[Termékkör]]</f>
        <v>#VALUE!</v>
      </c>
      <c r="G3607" s="4" t="e">
        <f>Table1[[#This Row],[SzumElad]]</f>
        <v>#VALUE!</v>
      </c>
      <c r="H3607" s="7" t="e">
        <f>Table1[[#This Row],[Jut_%]]</f>
        <v>#VALUE!</v>
      </c>
      <c r="I3607" s="4" t="e">
        <f>Table1[[#This Row],[Jut]]</f>
        <v>#VALUE!</v>
      </c>
      <c r="J3607" s="4" t="e">
        <f>Table1[[#This Row],[Column1]]</f>
        <v>#VALUE!</v>
      </c>
    </row>
    <row r="3608" spans="1:10" hidden="1" x14ac:dyDescent="0.3">
      <c r="A3608" s="2" t="e">
        <f>Table1[[#This Row],[Befolyt]]</f>
        <v>#VALUE!</v>
      </c>
      <c r="B3608" t="e">
        <f>Table1[[#This Row],[ÜK]]</f>
        <v>#VALUE!</v>
      </c>
      <c r="C3608" s="3" t="e">
        <f>Table1[[#This Row],[Szla]]</f>
        <v>#VALUE!</v>
      </c>
      <c r="D3608" s="6" t="e">
        <f>Table1[[#This Row],[Kelt_hó]]</f>
        <v>#VALUE!</v>
      </c>
      <c r="E3608" t="e">
        <f>Table1[[#This Row],[Vevő]]</f>
        <v>#VALUE!</v>
      </c>
      <c r="F3608" t="e">
        <f>Table1[[#This Row],[Termékkör]]</f>
        <v>#VALUE!</v>
      </c>
      <c r="G3608" s="4" t="e">
        <f>Table1[[#This Row],[SzumElad]]</f>
        <v>#VALUE!</v>
      </c>
      <c r="H3608" s="7" t="e">
        <f>Table1[[#This Row],[Jut_%]]</f>
        <v>#VALUE!</v>
      </c>
      <c r="I3608" s="4" t="e">
        <f>Table1[[#This Row],[Jut]]</f>
        <v>#VALUE!</v>
      </c>
      <c r="J3608" s="4" t="e">
        <f>Table1[[#This Row],[Column1]]</f>
        <v>#VALUE!</v>
      </c>
    </row>
    <row r="3609" spans="1:10" hidden="1" x14ac:dyDescent="0.3">
      <c r="A3609" s="2" t="e">
        <f>Table1[[#This Row],[Befolyt]]</f>
        <v>#VALUE!</v>
      </c>
      <c r="B3609" t="e">
        <f>Table1[[#This Row],[ÜK]]</f>
        <v>#VALUE!</v>
      </c>
      <c r="C3609" s="3" t="e">
        <f>Table1[[#This Row],[Szla]]</f>
        <v>#VALUE!</v>
      </c>
      <c r="D3609" s="6" t="e">
        <f>Table1[[#This Row],[Kelt_hó]]</f>
        <v>#VALUE!</v>
      </c>
      <c r="E3609" t="e">
        <f>Table1[[#This Row],[Vevő]]</f>
        <v>#VALUE!</v>
      </c>
      <c r="F3609" t="e">
        <f>Table1[[#This Row],[Termékkör]]</f>
        <v>#VALUE!</v>
      </c>
      <c r="G3609" s="4" t="e">
        <f>Table1[[#This Row],[SzumElad]]</f>
        <v>#VALUE!</v>
      </c>
      <c r="H3609" s="7" t="e">
        <f>Table1[[#This Row],[Jut_%]]</f>
        <v>#VALUE!</v>
      </c>
      <c r="I3609" s="4" t="e">
        <f>Table1[[#This Row],[Jut]]</f>
        <v>#VALUE!</v>
      </c>
      <c r="J3609" s="4" t="e">
        <f>Table1[[#This Row],[Column1]]</f>
        <v>#VALUE!</v>
      </c>
    </row>
    <row r="3610" spans="1:10" hidden="1" x14ac:dyDescent="0.3">
      <c r="A3610" s="2" t="e">
        <f>Table1[[#This Row],[Befolyt]]</f>
        <v>#VALUE!</v>
      </c>
      <c r="B3610" t="e">
        <f>Table1[[#This Row],[ÜK]]</f>
        <v>#VALUE!</v>
      </c>
      <c r="C3610" s="3" t="e">
        <f>Table1[[#This Row],[Szla]]</f>
        <v>#VALUE!</v>
      </c>
      <c r="D3610" s="6" t="e">
        <f>Table1[[#This Row],[Kelt_hó]]</f>
        <v>#VALUE!</v>
      </c>
      <c r="E3610" t="e">
        <f>Table1[[#This Row],[Vevő]]</f>
        <v>#VALUE!</v>
      </c>
      <c r="F3610" t="e">
        <f>Table1[[#This Row],[Termékkör]]</f>
        <v>#VALUE!</v>
      </c>
      <c r="G3610" s="4" t="e">
        <f>Table1[[#This Row],[SzumElad]]</f>
        <v>#VALUE!</v>
      </c>
      <c r="H3610" s="7" t="e">
        <f>Table1[[#This Row],[Jut_%]]</f>
        <v>#VALUE!</v>
      </c>
      <c r="I3610" s="4" t="e">
        <f>Table1[[#This Row],[Jut]]</f>
        <v>#VALUE!</v>
      </c>
      <c r="J3610" s="4" t="e">
        <f>Table1[[#This Row],[Column1]]</f>
        <v>#VALUE!</v>
      </c>
    </row>
    <row r="3611" spans="1:10" hidden="1" x14ac:dyDescent="0.3">
      <c r="A3611" s="2" t="e">
        <f>Table1[[#This Row],[Befolyt]]</f>
        <v>#VALUE!</v>
      </c>
      <c r="B3611" t="e">
        <f>Table1[[#This Row],[ÜK]]</f>
        <v>#VALUE!</v>
      </c>
      <c r="C3611" s="3" t="e">
        <f>Table1[[#This Row],[Szla]]</f>
        <v>#VALUE!</v>
      </c>
      <c r="D3611" s="6" t="e">
        <f>Table1[[#This Row],[Kelt_hó]]</f>
        <v>#VALUE!</v>
      </c>
      <c r="E3611" t="e">
        <f>Table1[[#This Row],[Vevő]]</f>
        <v>#VALUE!</v>
      </c>
      <c r="F3611" t="e">
        <f>Table1[[#This Row],[Termékkör]]</f>
        <v>#VALUE!</v>
      </c>
      <c r="G3611" s="4" t="e">
        <f>Table1[[#This Row],[SzumElad]]</f>
        <v>#VALUE!</v>
      </c>
      <c r="H3611" s="7" t="e">
        <f>Table1[[#This Row],[Jut_%]]</f>
        <v>#VALUE!</v>
      </c>
      <c r="I3611" s="4" t="e">
        <f>Table1[[#This Row],[Jut]]</f>
        <v>#VALUE!</v>
      </c>
      <c r="J3611" s="4" t="e">
        <f>Table1[[#This Row],[Column1]]</f>
        <v>#VALUE!</v>
      </c>
    </row>
    <row r="3612" spans="1:10" hidden="1" x14ac:dyDescent="0.3">
      <c r="A3612" s="2" t="e">
        <f>Table1[[#This Row],[Befolyt]]</f>
        <v>#VALUE!</v>
      </c>
      <c r="B3612" t="e">
        <f>Table1[[#This Row],[ÜK]]</f>
        <v>#VALUE!</v>
      </c>
      <c r="C3612" s="3" t="e">
        <f>Table1[[#This Row],[Szla]]</f>
        <v>#VALUE!</v>
      </c>
      <c r="D3612" s="6" t="e">
        <f>Table1[[#This Row],[Kelt_hó]]</f>
        <v>#VALUE!</v>
      </c>
      <c r="E3612" t="e">
        <f>Table1[[#This Row],[Vevő]]</f>
        <v>#VALUE!</v>
      </c>
      <c r="F3612" t="e">
        <f>Table1[[#This Row],[Termékkör]]</f>
        <v>#VALUE!</v>
      </c>
      <c r="G3612" s="4" t="e">
        <f>Table1[[#This Row],[SzumElad]]</f>
        <v>#VALUE!</v>
      </c>
      <c r="H3612" s="7" t="e">
        <f>Table1[[#This Row],[Jut_%]]</f>
        <v>#VALUE!</v>
      </c>
      <c r="I3612" s="4" t="e">
        <f>Table1[[#This Row],[Jut]]</f>
        <v>#VALUE!</v>
      </c>
      <c r="J3612" s="4" t="e">
        <f>Table1[[#This Row],[Column1]]</f>
        <v>#VALUE!</v>
      </c>
    </row>
    <row r="3613" spans="1:10" hidden="1" x14ac:dyDescent="0.3">
      <c r="A3613" s="2" t="e">
        <f>Table1[[#This Row],[Befolyt]]</f>
        <v>#VALUE!</v>
      </c>
      <c r="B3613" t="e">
        <f>Table1[[#This Row],[ÜK]]</f>
        <v>#VALUE!</v>
      </c>
      <c r="C3613" s="3" t="e">
        <f>Table1[[#This Row],[Szla]]</f>
        <v>#VALUE!</v>
      </c>
      <c r="D3613" s="6" t="e">
        <f>Table1[[#This Row],[Kelt_hó]]</f>
        <v>#VALUE!</v>
      </c>
      <c r="E3613" t="e">
        <f>Table1[[#This Row],[Vevő]]</f>
        <v>#VALUE!</v>
      </c>
      <c r="F3613" t="e">
        <f>Table1[[#This Row],[Termékkör]]</f>
        <v>#VALUE!</v>
      </c>
      <c r="G3613" s="4" t="e">
        <f>Table1[[#This Row],[SzumElad]]</f>
        <v>#VALUE!</v>
      </c>
      <c r="H3613" s="7" t="e">
        <f>Table1[[#This Row],[Jut_%]]</f>
        <v>#VALUE!</v>
      </c>
      <c r="I3613" s="4" t="e">
        <f>Table1[[#This Row],[Jut]]</f>
        <v>#VALUE!</v>
      </c>
      <c r="J3613" s="4" t="e">
        <f>Table1[[#This Row],[Column1]]</f>
        <v>#VALUE!</v>
      </c>
    </row>
    <row r="3614" spans="1:10" hidden="1" x14ac:dyDescent="0.3">
      <c r="A3614" s="2" t="e">
        <f>Table1[[#This Row],[Befolyt]]</f>
        <v>#VALUE!</v>
      </c>
      <c r="B3614" t="e">
        <f>Table1[[#This Row],[ÜK]]</f>
        <v>#VALUE!</v>
      </c>
      <c r="C3614" s="3" t="e">
        <f>Table1[[#This Row],[Szla]]</f>
        <v>#VALUE!</v>
      </c>
      <c r="D3614" s="6" t="e">
        <f>Table1[[#This Row],[Kelt_hó]]</f>
        <v>#VALUE!</v>
      </c>
      <c r="E3614" t="e">
        <f>Table1[[#This Row],[Vevő]]</f>
        <v>#VALUE!</v>
      </c>
      <c r="F3614" t="e">
        <f>Table1[[#This Row],[Termékkör]]</f>
        <v>#VALUE!</v>
      </c>
      <c r="G3614" s="4" t="e">
        <f>Table1[[#This Row],[SzumElad]]</f>
        <v>#VALUE!</v>
      </c>
      <c r="H3614" s="7" t="e">
        <f>Table1[[#This Row],[Jut_%]]</f>
        <v>#VALUE!</v>
      </c>
      <c r="I3614" s="4" t="e">
        <f>Table1[[#This Row],[Jut]]</f>
        <v>#VALUE!</v>
      </c>
      <c r="J3614" s="4" t="e">
        <f>Table1[[#This Row],[Column1]]</f>
        <v>#VALUE!</v>
      </c>
    </row>
    <row r="3615" spans="1:10" hidden="1" x14ac:dyDescent="0.3">
      <c r="A3615" s="2" t="e">
        <f>Table1[[#This Row],[Befolyt]]</f>
        <v>#VALUE!</v>
      </c>
      <c r="B3615" t="e">
        <f>Table1[[#This Row],[ÜK]]</f>
        <v>#VALUE!</v>
      </c>
      <c r="C3615" s="3" t="e">
        <f>Table1[[#This Row],[Szla]]</f>
        <v>#VALUE!</v>
      </c>
      <c r="D3615" s="6" t="e">
        <f>Table1[[#This Row],[Kelt_hó]]</f>
        <v>#VALUE!</v>
      </c>
      <c r="E3615" t="e">
        <f>Table1[[#This Row],[Vevő]]</f>
        <v>#VALUE!</v>
      </c>
      <c r="F3615" t="e">
        <f>Table1[[#This Row],[Termékkör]]</f>
        <v>#VALUE!</v>
      </c>
      <c r="G3615" s="4" t="e">
        <f>Table1[[#This Row],[SzumElad]]</f>
        <v>#VALUE!</v>
      </c>
      <c r="H3615" s="7" t="e">
        <f>Table1[[#This Row],[Jut_%]]</f>
        <v>#VALUE!</v>
      </c>
      <c r="I3615" s="4" t="e">
        <f>Table1[[#This Row],[Jut]]</f>
        <v>#VALUE!</v>
      </c>
      <c r="J3615" s="4" t="e">
        <f>Table1[[#This Row],[Column1]]</f>
        <v>#VALUE!</v>
      </c>
    </row>
    <row r="3616" spans="1:10" hidden="1" x14ac:dyDescent="0.3">
      <c r="A3616" s="2" t="e">
        <f>Table1[[#This Row],[Befolyt]]</f>
        <v>#VALUE!</v>
      </c>
      <c r="B3616" t="e">
        <f>Table1[[#This Row],[ÜK]]</f>
        <v>#VALUE!</v>
      </c>
      <c r="C3616" s="3" t="e">
        <f>Table1[[#This Row],[Szla]]</f>
        <v>#VALUE!</v>
      </c>
      <c r="D3616" s="6" t="e">
        <f>Table1[[#This Row],[Kelt_hó]]</f>
        <v>#VALUE!</v>
      </c>
      <c r="E3616" t="e">
        <f>Table1[[#This Row],[Vevő]]</f>
        <v>#VALUE!</v>
      </c>
      <c r="F3616" t="e">
        <f>Table1[[#This Row],[Termékkör]]</f>
        <v>#VALUE!</v>
      </c>
      <c r="G3616" s="4" t="e">
        <f>Table1[[#This Row],[SzumElad]]</f>
        <v>#VALUE!</v>
      </c>
      <c r="H3616" s="7" t="e">
        <f>Table1[[#This Row],[Jut_%]]</f>
        <v>#VALUE!</v>
      </c>
      <c r="I3616" s="4" t="e">
        <f>Table1[[#This Row],[Jut]]</f>
        <v>#VALUE!</v>
      </c>
      <c r="J3616" s="4" t="e">
        <f>Table1[[#This Row],[Column1]]</f>
        <v>#VALUE!</v>
      </c>
    </row>
    <row r="3617" spans="1:10" hidden="1" x14ac:dyDescent="0.3">
      <c r="A3617" s="2" t="e">
        <f>Table1[[#This Row],[Befolyt]]</f>
        <v>#VALUE!</v>
      </c>
      <c r="B3617" t="e">
        <f>Table1[[#This Row],[ÜK]]</f>
        <v>#VALUE!</v>
      </c>
      <c r="C3617" s="3" t="e">
        <f>Table1[[#This Row],[Szla]]</f>
        <v>#VALUE!</v>
      </c>
      <c r="D3617" s="6" t="e">
        <f>Table1[[#This Row],[Kelt_hó]]</f>
        <v>#VALUE!</v>
      </c>
      <c r="E3617" t="e">
        <f>Table1[[#This Row],[Vevő]]</f>
        <v>#VALUE!</v>
      </c>
      <c r="F3617" t="e">
        <f>Table1[[#This Row],[Termékkör]]</f>
        <v>#VALUE!</v>
      </c>
      <c r="G3617" s="4" t="e">
        <f>Table1[[#This Row],[SzumElad]]</f>
        <v>#VALUE!</v>
      </c>
      <c r="H3617" s="7" t="e">
        <f>Table1[[#This Row],[Jut_%]]</f>
        <v>#VALUE!</v>
      </c>
      <c r="I3617" s="4" t="e">
        <f>Table1[[#This Row],[Jut]]</f>
        <v>#VALUE!</v>
      </c>
      <c r="J3617" s="4" t="e">
        <f>Table1[[#This Row],[Column1]]</f>
        <v>#VALUE!</v>
      </c>
    </row>
    <row r="3618" spans="1:10" hidden="1" x14ac:dyDescent="0.3">
      <c r="A3618" s="2" t="e">
        <f>Table1[[#This Row],[Befolyt]]</f>
        <v>#VALUE!</v>
      </c>
      <c r="B3618" t="e">
        <f>Table1[[#This Row],[ÜK]]</f>
        <v>#VALUE!</v>
      </c>
      <c r="C3618" s="3" t="e">
        <f>Table1[[#This Row],[Szla]]</f>
        <v>#VALUE!</v>
      </c>
      <c r="D3618" s="6" t="e">
        <f>Table1[[#This Row],[Kelt_hó]]</f>
        <v>#VALUE!</v>
      </c>
      <c r="E3618" t="e">
        <f>Table1[[#This Row],[Vevő]]</f>
        <v>#VALUE!</v>
      </c>
      <c r="F3618" t="e">
        <f>Table1[[#This Row],[Termékkör]]</f>
        <v>#VALUE!</v>
      </c>
      <c r="G3618" s="4" t="e">
        <f>Table1[[#This Row],[SzumElad]]</f>
        <v>#VALUE!</v>
      </c>
      <c r="H3618" s="7" t="e">
        <f>Table1[[#This Row],[Jut_%]]</f>
        <v>#VALUE!</v>
      </c>
      <c r="I3618" s="4" t="e">
        <f>Table1[[#This Row],[Jut]]</f>
        <v>#VALUE!</v>
      </c>
      <c r="J3618" s="4" t="e">
        <f>Table1[[#This Row],[Column1]]</f>
        <v>#VALUE!</v>
      </c>
    </row>
    <row r="3619" spans="1:10" hidden="1" x14ac:dyDescent="0.3">
      <c r="A3619" s="2" t="e">
        <f>Table1[[#This Row],[Befolyt]]</f>
        <v>#VALUE!</v>
      </c>
      <c r="B3619" t="e">
        <f>Table1[[#This Row],[ÜK]]</f>
        <v>#VALUE!</v>
      </c>
      <c r="C3619" s="3" t="e">
        <f>Table1[[#This Row],[Szla]]</f>
        <v>#VALUE!</v>
      </c>
      <c r="D3619" s="6" t="e">
        <f>Table1[[#This Row],[Kelt_hó]]</f>
        <v>#VALUE!</v>
      </c>
      <c r="E3619" t="e">
        <f>Table1[[#This Row],[Vevő]]</f>
        <v>#VALUE!</v>
      </c>
      <c r="F3619" t="e">
        <f>Table1[[#This Row],[Termékkör]]</f>
        <v>#VALUE!</v>
      </c>
      <c r="G3619" s="4" t="e">
        <f>Table1[[#This Row],[SzumElad]]</f>
        <v>#VALUE!</v>
      </c>
      <c r="H3619" s="7" t="e">
        <f>Table1[[#This Row],[Jut_%]]</f>
        <v>#VALUE!</v>
      </c>
      <c r="I3619" s="4" t="e">
        <f>Table1[[#This Row],[Jut]]</f>
        <v>#VALUE!</v>
      </c>
      <c r="J3619" s="4" t="e">
        <f>Table1[[#This Row],[Column1]]</f>
        <v>#VALUE!</v>
      </c>
    </row>
    <row r="3620" spans="1:10" hidden="1" x14ac:dyDescent="0.3">
      <c r="A3620" s="2" t="e">
        <f>Table1[[#This Row],[Befolyt]]</f>
        <v>#VALUE!</v>
      </c>
      <c r="B3620" t="e">
        <f>Table1[[#This Row],[ÜK]]</f>
        <v>#VALUE!</v>
      </c>
      <c r="C3620" s="3" t="e">
        <f>Table1[[#This Row],[Szla]]</f>
        <v>#VALUE!</v>
      </c>
      <c r="D3620" s="6" t="e">
        <f>Table1[[#This Row],[Kelt_hó]]</f>
        <v>#VALUE!</v>
      </c>
      <c r="E3620" t="e">
        <f>Table1[[#This Row],[Vevő]]</f>
        <v>#VALUE!</v>
      </c>
      <c r="F3620" t="e">
        <f>Table1[[#This Row],[Termékkör]]</f>
        <v>#VALUE!</v>
      </c>
      <c r="G3620" s="4" t="e">
        <f>Table1[[#This Row],[SzumElad]]</f>
        <v>#VALUE!</v>
      </c>
      <c r="H3620" s="7" t="e">
        <f>Table1[[#This Row],[Jut_%]]</f>
        <v>#VALUE!</v>
      </c>
      <c r="I3620" s="4" t="e">
        <f>Table1[[#This Row],[Jut]]</f>
        <v>#VALUE!</v>
      </c>
      <c r="J3620" s="4" t="e">
        <f>Table1[[#This Row],[Column1]]</f>
        <v>#VALUE!</v>
      </c>
    </row>
    <row r="3621" spans="1:10" hidden="1" x14ac:dyDescent="0.3">
      <c r="A3621" s="2" t="e">
        <f>Table1[[#This Row],[Befolyt]]</f>
        <v>#VALUE!</v>
      </c>
      <c r="B3621" t="e">
        <f>Table1[[#This Row],[ÜK]]</f>
        <v>#VALUE!</v>
      </c>
      <c r="C3621" s="3" t="e">
        <f>Table1[[#This Row],[Szla]]</f>
        <v>#VALUE!</v>
      </c>
      <c r="D3621" s="6" t="e">
        <f>Table1[[#This Row],[Kelt_hó]]</f>
        <v>#VALUE!</v>
      </c>
      <c r="E3621" t="e">
        <f>Table1[[#This Row],[Vevő]]</f>
        <v>#VALUE!</v>
      </c>
      <c r="F3621" t="e">
        <f>Table1[[#This Row],[Termékkör]]</f>
        <v>#VALUE!</v>
      </c>
      <c r="G3621" s="4" t="e">
        <f>Table1[[#This Row],[SzumElad]]</f>
        <v>#VALUE!</v>
      </c>
      <c r="H3621" s="7" t="e">
        <f>Table1[[#This Row],[Jut_%]]</f>
        <v>#VALUE!</v>
      </c>
      <c r="I3621" s="4" t="e">
        <f>Table1[[#This Row],[Jut]]</f>
        <v>#VALUE!</v>
      </c>
      <c r="J3621" s="4" t="e">
        <f>Table1[[#This Row],[Column1]]</f>
        <v>#VALUE!</v>
      </c>
    </row>
    <row r="3622" spans="1:10" hidden="1" x14ac:dyDescent="0.3">
      <c r="A3622" s="2" t="e">
        <f>Table1[[#This Row],[Befolyt]]</f>
        <v>#VALUE!</v>
      </c>
      <c r="B3622" t="e">
        <f>Table1[[#This Row],[ÜK]]</f>
        <v>#VALUE!</v>
      </c>
      <c r="C3622" s="3" t="e">
        <f>Table1[[#This Row],[Szla]]</f>
        <v>#VALUE!</v>
      </c>
      <c r="D3622" s="6" t="e">
        <f>Table1[[#This Row],[Kelt_hó]]</f>
        <v>#VALUE!</v>
      </c>
      <c r="E3622" t="e">
        <f>Table1[[#This Row],[Vevő]]</f>
        <v>#VALUE!</v>
      </c>
      <c r="F3622" t="e">
        <f>Table1[[#This Row],[Termékkör]]</f>
        <v>#VALUE!</v>
      </c>
      <c r="G3622" s="4" t="e">
        <f>Table1[[#This Row],[SzumElad]]</f>
        <v>#VALUE!</v>
      </c>
      <c r="H3622" s="7" t="e">
        <f>Table1[[#This Row],[Jut_%]]</f>
        <v>#VALUE!</v>
      </c>
      <c r="I3622" s="4" t="e">
        <f>Table1[[#This Row],[Jut]]</f>
        <v>#VALUE!</v>
      </c>
      <c r="J3622" s="4" t="e">
        <f>Table1[[#This Row],[Column1]]</f>
        <v>#VALUE!</v>
      </c>
    </row>
    <row r="3623" spans="1:10" hidden="1" x14ac:dyDescent="0.3">
      <c r="A3623" s="2" t="e">
        <f>Table1[[#This Row],[Befolyt]]</f>
        <v>#VALUE!</v>
      </c>
      <c r="B3623" t="e">
        <f>Table1[[#This Row],[ÜK]]</f>
        <v>#VALUE!</v>
      </c>
      <c r="C3623" s="3" t="e">
        <f>Table1[[#This Row],[Szla]]</f>
        <v>#VALUE!</v>
      </c>
      <c r="D3623" s="6" t="e">
        <f>Table1[[#This Row],[Kelt_hó]]</f>
        <v>#VALUE!</v>
      </c>
      <c r="E3623" t="e">
        <f>Table1[[#This Row],[Vevő]]</f>
        <v>#VALUE!</v>
      </c>
      <c r="F3623" t="e">
        <f>Table1[[#This Row],[Termékkör]]</f>
        <v>#VALUE!</v>
      </c>
      <c r="G3623" s="4" t="e">
        <f>Table1[[#This Row],[SzumElad]]</f>
        <v>#VALUE!</v>
      </c>
      <c r="H3623" s="7" t="e">
        <f>Table1[[#This Row],[Jut_%]]</f>
        <v>#VALUE!</v>
      </c>
      <c r="I3623" s="4" t="e">
        <f>Table1[[#This Row],[Jut]]</f>
        <v>#VALUE!</v>
      </c>
      <c r="J3623" s="4" t="e">
        <f>Table1[[#This Row],[Column1]]</f>
        <v>#VALUE!</v>
      </c>
    </row>
    <row r="3624" spans="1:10" hidden="1" x14ac:dyDescent="0.3">
      <c r="A3624" s="2" t="e">
        <f>Table1[[#This Row],[Befolyt]]</f>
        <v>#VALUE!</v>
      </c>
      <c r="B3624" t="e">
        <f>Table1[[#This Row],[ÜK]]</f>
        <v>#VALUE!</v>
      </c>
      <c r="C3624" s="3" t="e">
        <f>Table1[[#This Row],[Szla]]</f>
        <v>#VALUE!</v>
      </c>
      <c r="D3624" s="6" t="e">
        <f>Table1[[#This Row],[Kelt_hó]]</f>
        <v>#VALUE!</v>
      </c>
      <c r="E3624" t="e">
        <f>Table1[[#This Row],[Vevő]]</f>
        <v>#VALUE!</v>
      </c>
      <c r="F3624" t="e">
        <f>Table1[[#This Row],[Termékkör]]</f>
        <v>#VALUE!</v>
      </c>
      <c r="G3624" s="4" t="e">
        <f>Table1[[#This Row],[SzumElad]]</f>
        <v>#VALUE!</v>
      </c>
      <c r="H3624" s="7" t="e">
        <f>Table1[[#This Row],[Jut_%]]</f>
        <v>#VALUE!</v>
      </c>
      <c r="I3624" s="4" t="e">
        <f>Table1[[#This Row],[Jut]]</f>
        <v>#VALUE!</v>
      </c>
      <c r="J3624" s="4" t="e">
        <f>Table1[[#This Row],[Column1]]</f>
        <v>#VALUE!</v>
      </c>
    </row>
    <row r="3625" spans="1:10" hidden="1" x14ac:dyDescent="0.3">
      <c r="A3625" s="2" t="e">
        <f>Table1[[#This Row],[Befolyt]]</f>
        <v>#VALUE!</v>
      </c>
      <c r="B3625" t="e">
        <f>Table1[[#This Row],[ÜK]]</f>
        <v>#VALUE!</v>
      </c>
      <c r="C3625" s="3" t="e">
        <f>Table1[[#This Row],[Szla]]</f>
        <v>#VALUE!</v>
      </c>
      <c r="D3625" s="6" t="e">
        <f>Table1[[#This Row],[Kelt_hó]]</f>
        <v>#VALUE!</v>
      </c>
      <c r="E3625" t="e">
        <f>Table1[[#This Row],[Vevő]]</f>
        <v>#VALUE!</v>
      </c>
      <c r="F3625" t="e">
        <f>Table1[[#This Row],[Termékkör]]</f>
        <v>#VALUE!</v>
      </c>
      <c r="G3625" s="4" t="e">
        <f>Table1[[#This Row],[SzumElad]]</f>
        <v>#VALUE!</v>
      </c>
      <c r="H3625" s="7" t="e">
        <f>Table1[[#This Row],[Jut_%]]</f>
        <v>#VALUE!</v>
      </c>
      <c r="I3625" s="4" t="e">
        <f>Table1[[#This Row],[Jut]]</f>
        <v>#VALUE!</v>
      </c>
      <c r="J3625" s="4" t="e">
        <f>Table1[[#This Row],[Column1]]</f>
        <v>#VALUE!</v>
      </c>
    </row>
    <row r="3626" spans="1:10" hidden="1" x14ac:dyDescent="0.3">
      <c r="A3626" s="2" t="e">
        <f>Table1[[#This Row],[Befolyt]]</f>
        <v>#VALUE!</v>
      </c>
      <c r="B3626" t="e">
        <f>Table1[[#This Row],[ÜK]]</f>
        <v>#VALUE!</v>
      </c>
      <c r="C3626" s="3" t="e">
        <f>Table1[[#This Row],[Szla]]</f>
        <v>#VALUE!</v>
      </c>
      <c r="D3626" s="6" t="e">
        <f>Table1[[#This Row],[Kelt_hó]]</f>
        <v>#VALUE!</v>
      </c>
      <c r="E3626" t="e">
        <f>Table1[[#This Row],[Vevő]]</f>
        <v>#VALUE!</v>
      </c>
      <c r="F3626" t="e">
        <f>Table1[[#This Row],[Termékkör]]</f>
        <v>#VALUE!</v>
      </c>
      <c r="G3626" s="4" t="e">
        <f>Table1[[#This Row],[SzumElad]]</f>
        <v>#VALUE!</v>
      </c>
      <c r="H3626" s="7" t="e">
        <f>Table1[[#This Row],[Jut_%]]</f>
        <v>#VALUE!</v>
      </c>
      <c r="I3626" s="4" t="e">
        <f>Table1[[#This Row],[Jut]]</f>
        <v>#VALUE!</v>
      </c>
      <c r="J3626" s="4" t="e">
        <f>Table1[[#This Row],[Column1]]</f>
        <v>#VALUE!</v>
      </c>
    </row>
    <row r="3627" spans="1:10" hidden="1" x14ac:dyDescent="0.3">
      <c r="A3627" s="2" t="e">
        <f>Table1[[#This Row],[Befolyt]]</f>
        <v>#VALUE!</v>
      </c>
      <c r="B3627" t="e">
        <f>Table1[[#This Row],[ÜK]]</f>
        <v>#VALUE!</v>
      </c>
      <c r="C3627" s="3" t="e">
        <f>Table1[[#This Row],[Szla]]</f>
        <v>#VALUE!</v>
      </c>
      <c r="D3627" s="6" t="e">
        <f>Table1[[#This Row],[Kelt_hó]]</f>
        <v>#VALUE!</v>
      </c>
      <c r="E3627" t="e">
        <f>Table1[[#This Row],[Vevő]]</f>
        <v>#VALUE!</v>
      </c>
      <c r="F3627" t="e">
        <f>Table1[[#This Row],[Termékkör]]</f>
        <v>#VALUE!</v>
      </c>
      <c r="G3627" s="4" t="e">
        <f>Table1[[#This Row],[SzumElad]]</f>
        <v>#VALUE!</v>
      </c>
      <c r="H3627" s="7" t="e">
        <f>Table1[[#This Row],[Jut_%]]</f>
        <v>#VALUE!</v>
      </c>
      <c r="I3627" s="4" t="e">
        <f>Table1[[#This Row],[Jut]]</f>
        <v>#VALUE!</v>
      </c>
      <c r="J3627" s="4" t="e">
        <f>Table1[[#This Row],[Column1]]</f>
        <v>#VALUE!</v>
      </c>
    </row>
    <row r="3628" spans="1:10" hidden="1" x14ac:dyDescent="0.3">
      <c r="A3628" s="2" t="e">
        <f>Table1[[#This Row],[Befolyt]]</f>
        <v>#VALUE!</v>
      </c>
      <c r="B3628" t="e">
        <f>Table1[[#This Row],[ÜK]]</f>
        <v>#VALUE!</v>
      </c>
      <c r="C3628" s="3" t="e">
        <f>Table1[[#This Row],[Szla]]</f>
        <v>#VALUE!</v>
      </c>
      <c r="D3628" s="6" t="e">
        <f>Table1[[#This Row],[Kelt_hó]]</f>
        <v>#VALUE!</v>
      </c>
      <c r="E3628" t="e">
        <f>Table1[[#This Row],[Vevő]]</f>
        <v>#VALUE!</v>
      </c>
      <c r="F3628" t="e">
        <f>Table1[[#This Row],[Termékkör]]</f>
        <v>#VALUE!</v>
      </c>
      <c r="G3628" s="4" t="e">
        <f>Table1[[#This Row],[SzumElad]]</f>
        <v>#VALUE!</v>
      </c>
      <c r="H3628" s="7" t="e">
        <f>Table1[[#This Row],[Jut_%]]</f>
        <v>#VALUE!</v>
      </c>
      <c r="I3628" s="4" t="e">
        <f>Table1[[#This Row],[Jut]]</f>
        <v>#VALUE!</v>
      </c>
      <c r="J3628" s="4" t="e">
        <f>Table1[[#This Row],[Column1]]</f>
        <v>#VALUE!</v>
      </c>
    </row>
    <row r="3629" spans="1:10" hidden="1" x14ac:dyDescent="0.3">
      <c r="A3629" s="2" t="e">
        <f>Table1[[#This Row],[Befolyt]]</f>
        <v>#VALUE!</v>
      </c>
      <c r="B3629" t="e">
        <f>Table1[[#This Row],[ÜK]]</f>
        <v>#VALUE!</v>
      </c>
      <c r="C3629" s="3" t="e">
        <f>Table1[[#This Row],[Szla]]</f>
        <v>#VALUE!</v>
      </c>
      <c r="D3629" s="6" t="e">
        <f>Table1[[#This Row],[Kelt_hó]]</f>
        <v>#VALUE!</v>
      </c>
      <c r="E3629" t="e">
        <f>Table1[[#This Row],[Vevő]]</f>
        <v>#VALUE!</v>
      </c>
      <c r="F3629" t="e">
        <f>Table1[[#This Row],[Termékkör]]</f>
        <v>#VALUE!</v>
      </c>
      <c r="G3629" s="4" t="e">
        <f>Table1[[#This Row],[SzumElad]]</f>
        <v>#VALUE!</v>
      </c>
      <c r="H3629" s="7" t="e">
        <f>Table1[[#This Row],[Jut_%]]</f>
        <v>#VALUE!</v>
      </c>
      <c r="I3629" s="4" t="e">
        <f>Table1[[#This Row],[Jut]]</f>
        <v>#VALUE!</v>
      </c>
      <c r="J3629" s="4" t="e">
        <f>Table1[[#This Row],[Column1]]</f>
        <v>#VALUE!</v>
      </c>
    </row>
    <row r="3630" spans="1:10" hidden="1" x14ac:dyDescent="0.3">
      <c r="A3630" s="2" t="e">
        <f>Table1[[#This Row],[Befolyt]]</f>
        <v>#VALUE!</v>
      </c>
      <c r="B3630" t="e">
        <f>Table1[[#This Row],[ÜK]]</f>
        <v>#VALUE!</v>
      </c>
      <c r="C3630" s="3" t="e">
        <f>Table1[[#This Row],[Szla]]</f>
        <v>#VALUE!</v>
      </c>
      <c r="D3630" s="6" t="e">
        <f>Table1[[#This Row],[Kelt_hó]]</f>
        <v>#VALUE!</v>
      </c>
      <c r="E3630" t="e">
        <f>Table1[[#This Row],[Vevő]]</f>
        <v>#VALUE!</v>
      </c>
      <c r="F3630" t="e">
        <f>Table1[[#This Row],[Termékkör]]</f>
        <v>#VALUE!</v>
      </c>
      <c r="G3630" s="4" t="e">
        <f>Table1[[#This Row],[SzumElad]]</f>
        <v>#VALUE!</v>
      </c>
      <c r="H3630" s="7" t="e">
        <f>Table1[[#This Row],[Jut_%]]</f>
        <v>#VALUE!</v>
      </c>
      <c r="I3630" s="4" t="e">
        <f>Table1[[#This Row],[Jut]]</f>
        <v>#VALUE!</v>
      </c>
      <c r="J3630" s="4" t="e">
        <f>Table1[[#This Row],[Column1]]</f>
        <v>#VALUE!</v>
      </c>
    </row>
    <row r="3631" spans="1:10" hidden="1" x14ac:dyDescent="0.3">
      <c r="A3631" s="2" t="e">
        <f>Table1[[#This Row],[Befolyt]]</f>
        <v>#VALUE!</v>
      </c>
      <c r="B3631" t="e">
        <f>Table1[[#This Row],[ÜK]]</f>
        <v>#VALUE!</v>
      </c>
      <c r="C3631" s="3" t="e">
        <f>Table1[[#This Row],[Szla]]</f>
        <v>#VALUE!</v>
      </c>
      <c r="D3631" s="6" t="e">
        <f>Table1[[#This Row],[Kelt_hó]]</f>
        <v>#VALUE!</v>
      </c>
      <c r="E3631" t="e">
        <f>Table1[[#This Row],[Vevő]]</f>
        <v>#VALUE!</v>
      </c>
      <c r="F3631" t="e">
        <f>Table1[[#This Row],[Termékkör]]</f>
        <v>#VALUE!</v>
      </c>
      <c r="G3631" s="4" t="e">
        <f>Table1[[#This Row],[SzumElad]]</f>
        <v>#VALUE!</v>
      </c>
      <c r="H3631" s="7" t="e">
        <f>Table1[[#This Row],[Jut_%]]</f>
        <v>#VALUE!</v>
      </c>
      <c r="I3631" s="4" t="e">
        <f>Table1[[#This Row],[Jut]]</f>
        <v>#VALUE!</v>
      </c>
      <c r="J3631" s="4" t="e">
        <f>Table1[[#This Row],[Column1]]</f>
        <v>#VALUE!</v>
      </c>
    </row>
    <row r="3632" spans="1:10" hidden="1" x14ac:dyDescent="0.3">
      <c r="A3632" s="2" t="e">
        <f>Table1[[#This Row],[Befolyt]]</f>
        <v>#VALUE!</v>
      </c>
      <c r="B3632" t="e">
        <f>Table1[[#This Row],[ÜK]]</f>
        <v>#VALUE!</v>
      </c>
      <c r="C3632" s="3" t="e">
        <f>Table1[[#This Row],[Szla]]</f>
        <v>#VALUE!</v>
      </c>
      <c r="D3632" s="6" t="e">
        <f>Table1[[#This Row],[Kelt_hó]]</f>
        <v>#VALUE!</v>
      </c>
      <c r="E3632" t="e">
        <f>Table1[[#This Row],[Vevő]]</f>
        <v>#VALUE!</v>
      </c>
      <c r="F3632" t="e">
        <f>Table1[[#This Row],[Termékkör]]</f>
        <v>#VALUE!</v>
      </c>
      <c r="G3632" s="4" t="e">
        <f>Table1[[#This Row],[SzumElad]]</f>
        <v>#VALUE!</v>
      </c>
      <c r="H3632" s="7" t="e">
        <f>Table1[[#This Row],[Jut_%]]</f>
        <v>#VALUE!</v>
      </c>
      <c r="I3632" s="4" t="e">
        <f>Table1[[#This Row],[Jut]]</f>
        <v>#VALUE!</v>
      </c>
      <c r="J3632" s="4" t="e">
        <f>Table1[[#This Row],[Column1]]</f>
        <v>#VALUE!</v>
      </c>
    </row>
    <row r="3633" spans="1:10" hidden="1" x14ac:dyDescent="0.3">
      <c r="A3633" s="2" t="e">
        <f>Table1[[#This Row],[Befolyt]]</f>
        <v>#VALUE!</v>
      </c>
      <c r="B3633" t="e">
        <f>Table1[[#This Row],[ÜK]]</f>
        <v>#VALUE!</v>
      </c>
      <c r="C3633" s="3" t="e">
        <f>Table1[[#This Row],[Szla]]</f>
        <v>#VALUE!</v>
      </c>
      <c r="D3633" s="6" t="e">
        <f>Table1[[#This Row],[Kelt_hó]]</f>
        <v>#VALUE!</v>
      </c>
      <c r="E3633" t="e">
        <f>Table1[[#This Row],[Vevő]]</f>
        <v>#VALUE!</v>
      </c>
      <c r="F3633" t="e">
        <f>Table1[[#This Row],[Termékkör]]</f>
        <v>#VALUE!</v>
      </c>
      <c r="G3633" s="4" t="e">
        <f>Table1[[#This Row],[SzumElad]]</f>
        <v>#VALUE!</v>
      </c>
      <c r="H3633" s="7" t="e">
        <f>Table1[[#This Row],[Jut_%]]</f>
        <v>#VALUE!</v>
      </c>
      <c r="I3633" s="4" t="e">
        <f>Table1[[#This Row],[Jut]]</f>
        <v>#VALUE!</v>
      </c>
      <c r="J3633" s="4" t="e">
        <f>Table1[[#This Row],[Column1]]</f>
        <v>#VALUE!</v>
      </c>
    </row>
    <row r="3634" spans="1:10" hidden="1" x14ac:dyDescent="0.3">
      <c r="A3634" s="2" t="e">
        <f>Table1[[#This Row],[Befolyt]]</f>
        <v>#VALUE!</v>
      </c>
      <c r="B3634" t="e">
        <f>Table1[[#This Row],[ÜK]]</f>
        <v>#VALUE!</v>
      </c>
      <c r="C3634" s="3" t="e">
        <f>Table1[[#This Row],[Szla]]</f>
        <v>#VALUE!</v>
      </c>
      <c r="D3634" s="6" t="e">
        <f>Table1[[#This Row],[Kelt_hó]]</f>
        <v>#VALUE!</v>
      </c>
      <c r="E3634" t="e">
        <f>Table1[[#This Row],[Vevő]]</f>
        <v>#VALUE!</v>
      </c>
      <c r="F3634" t="e">
        <f>Table1[[#This Row],[Termékkör]]</f>
        <v>#VALUE!</v>
      </c>
      <c r="G3634" s="4" t="e">
        <f>Table1[[#This Row],[SzumElad]]</f>
        <v>#VALUE!</v>
      </c>
      <c r="H3634" s="7" t="e">
        <f>Table1[[#This Row],[Jut_%]]</f>
        <v>#VALUE!</v>
      </c>
      <c r="I3634" s="4" t="e">
        <f>Table1[[#This Row],[Jut]]</f>
        <v>#VALUE!</v>
      </c>
      <c r="J3634" s="4" t="e">
        <f>Table1[[#This Row],[Column1]]</f>
        <v>#VALUE!</v>
      </c>
    </row>
    <row r="3635" spans="1:10" hidden="1" x14ac:dyDescent="0.3">
      <c r="A3635" s="2" t="e">
        <f>Table1[[#This Row],[Befolyt]]</f>
        <v>#VALUE!</v>
      </c>
      <c r="B3635" t="e">
        <f>Table1[[#This Row],[ÜK]]</f>
        <v>#VALUE!</v>
      </c>
      <c r="C3635" s="3" t="e">
        <f>Table1[[#This Row],[Szla]]</f>
        <v>#VALUE!</v>
      </c>
      <c r="D3635" s="6" t="e">
        <f>Table1[[#This Row],[Kelt_hó]]</f>
        <v>#VALUE!</v>
      </c>
      <c r="E3635" t="e">
        <f>Table1[[#This Row],[Vevő]]</f>
        <v>#VALUE!</v>
      </c>
      <c r="F3635" t="e">
        <f>Table1[[#This Row],[Termékkör]]</f>
        <v>#VALUE!</v>
      </c>
      <c r="G3635" s="4" t="e">
        <f>Table1[[#This Row],[SzumElad]]</f>
        <v>#VALUE!</v>
      </c>
      <c r="H3635" s="7" t="e">
        <f>Table1[[#This Row],[Jut_%]]</f>
        <v>#VALUE!</v>
      </c>
      <c r="I3635" s="4" t="e">
        <f>Table1[[#This Row],[Jut]]</f>
        <v>#VALUE!</v>
      </c>
      <c r="J3635" s="4" t="e">
        <f>Table1[[#This Row],[Column1]]</f>
        <v>#VALUE!</v>
      </c>
    </row>
    <row r="3636" spans="1:10" hidden="1" x14ac:dyDescent="0.3">
      <c r="A3636" s="2" t="e">
        <f>Table1[[#This Row],[Befolyt]]</f>
        <v>#VALUE!</v>
      </c>
      <c r="B3636" t="e">
        <f>Table1[[#This Row],[ÜK]]</f>
        <v>#VALUE!</v>
      </c>
      <c r="C3636" s="3" t="e">
        <f>Table1[[#This Row],[Szla]]</f>
        <v>#VALUE!</v>
      </c>
      <c r="D3636" s="6" t="e">
        <f>Table1[[#This Row],[Kelt_hó]]</f>
        <v>#VALUE!</v>
      </c>
      <c r="E3636" t="e">
        <f>Table1[[#This Row],[Vevő]]</f>
        <v>#VALUE!</v>
      </c>
      <c r="F3636" t="e">
        <f>Table1[[#This Row],[Termékkör]]</f>
        <v>#VALUE!</v>
      </c>
      <c r="G3636" s="4" t="e">
        <f>Table1[[#This Row],[SzumElad]]</f>
        <v>#VALUE!</v>
      </c>
      <c r="H3636" s="7" t="e">
        <f>Table1[[#This Row],[Jut_%]]</f>
        <v>#VALUE!</v>
      </c>
      <c r="I3636" s="4" t="e">
        <f>Table1[[#This Row],[Jut]]</f>
        <v>#VALUE!</v>
      </c>
      <c r="J3636" s="4" t="e">
        <f>Table1[[#This Row],[Column1]]</f>
        <v>#VALUE!</v>
      </c>
    </row>
    <row r="3637" spans="1:10" hidden="1" x14ac:dyDescent="0.3">
      <c r="A3637" s="2" t="e">
        <f>Table1[[#This Row],[Befolyt]]</f>
        <v>#VALUE!</v>
      </c>
      <c r="B3637" t="e">
        <f>Table1[[#This Row],[ÜK]]</f>
        <v>#VALUE!</v>
      </c>
      <c r="C3637" s="3" t="e">
        <f>Table1[[#This Row],[Szla]]</f>
        <v>#VALUE!</v>
      </c>
      <c r="D3637" s="6" t="e">
        <f>Table1[[#This Row],[Kelt_hó]]</f>
        <v>#VALUE!</v>
      </c>
      <c r="E3637" t="e">
        <f>Table1[[#This Row],[Vevő]]</f>
        <v>#VALUE!</v>
      </c>
      <c r="F3637" t="e">
        <f>Table1[[#This Row],[Termékkör]]</f>
        <v>#VALUE!</v>
      </c>
      <c r="G3637" s="4" t="e">
        <f>Table1[[#This Row],[SzumElad]]</f>
        <v>#VALUE!</v>
      </c>
      <c r="H3637" s="7" t="e">
        <f>Table1[[#This Row],[Jut_%]]</f>
        <v>#VALUE!</v>
      </c>
      <c r="I3637" s="4" t="e">
        <f>Table1[[#This Row],[Jut]]</f>
        <v>#VALUE!</v>
      </c>
      <c r="J3637" s="4" t="e">
        <f>Table1[[#This Row],[Column1]]</f>
        <v>#VALUE!</v>
      </c>
    </row>
    <row r="3638" spans="1:10" hidden="1" x14ac:dyDescent="0.3">
      <c r="A3638" s="2" t="e">
        <f>Table1[[#This Row],[Befolyt]]</f>
        <v>#VALUE!</v>
      </c>
      <c r="B3638" t="e">
        <f>Table1[[#This Row],[ÜK]]</f>
        <v>#VALUE!</v>
      </c>
      <c r="C3638" s="3" t="e">
        <f>Table1[[#This Row],[Szla]]</f>
        <v>#VALUE!</v>
      </c>
      <c r="D3638" s="6" t="e">
        <f>Table1[[#This Row],[Kelt_hó]]</f>
        <v>#VALUE!</v>
      </c>
      <c r="E3638" t="e">
        <f>Table1[[#This Row],[Vevő]]</f>
        <v>#VALUE!</v>
      </c>
      <c r="F3638" t="e">
        <f>Table1[[#This Row],[Termékkör]]</f>
        <v>#VALUE!</v>
      </c>
      <c r="G3638" s="4" t="e">
        <f>Table1[[#This Row],[SzumElad]]</f>
        <v>#VALUE!</v>
      </c>
      <c r="H3638" s="7" t="e">
        <f>Table1[[#This Row],[Jut_%]]</f>
        <v>#VALUE!</v>
      </c>
      <c r="I3638" s="4" t="e">
        <f>Table1[[#This Row],[Jut]]</f>
        <v>#VALUE!</v>
      </c>
      <c r="J3638" s="4" t="e">
        <f>Table1[[#This Row],[Column1]]</f>
        <v>#VALUE!</v>
      </c>
    </row>
    <row r="3639" spans="1:10" hidden="1" x14ac:dyDescent="0.3">
      <c r="A3639" s="2" t="e">
        <f>Table1[[#This Row],[Befolyt]]</f>
        <v>#VALUE!</v>
      </c>
      <c r="B3639" t="e">
        <f>Table1[[#This Row],[ÜK]]</f>
        <v>#VALUE!</v>
      </c>
      <c r="C3639" s="3" t="e">
        <f>Table1[[#This Row],[Szla]]</f>
        <v>#VALUE!</v>
      </c>
      <c r="D3639" s="6" t="e">
        <f>Table1[[#This Row],[Kelt_hó]]</f>
        <v>#VALUE!</v>
      </c>
      <c r="E3639" t="e">
        <f>Table1[[#This Row],[Vevő]]</f>
        <v>#VALUE!</v>
      </c>
      <c r="F3639" t="e">
        <f>Table1[[#This Row],[Termékkör]]</f>
        <v>#VALUE!</v>
      </c>
      <c r="G3639" s="4" t="e">
        <f>Table1[[#This Row],[SzumElad]]</f>
        <v>#VALUE!</v>
      </c>
      <c r="H3639" s="7" t="e">
        <f>Table1[[#This Row],[Jut_%]]</f>
        <v>#VALUE!</v>
      </c>
      <c r="I3639" s="4" t="e">
        <f>Table1[[#This Row],[Jut]]</f>
        <v>#VALUE!</v>
      </c>
      <c r="J3639" s="4" t="e">
        <f>Table1[[#This Row],[Column1]]</f>
        <v>#VALUE!</v>
      </c>
    </row>
    <row r="3640" spans="1:10" hidden="1" x14ac:dyDescent="0.3">
      <c r="A3640" s="2" t="e">
        <f>Table1[[#This Row],[Befolyt]]</f>
        <v>#VALUE!</v>
      </c>
      <c r="B3640" t="e">
        <f>Table1[[#This Row],[ÜK]]</f>
        <v>#VALUE!</v>
      </c>
      <c r="C3640" s="3" t="e">
        <f>Table1[[#This Row],[Szla]]</f>
        <v>#VALUE!</v>
      </c>
      <c r="D3640" s="6" t="e">
        <f>Table1[[#This Row],[Kelt_hó]]</f>
        <v>#VALUE!</v>
      </c>
      <c r="E3640" t="e">
        <f>Table1[[#This Row],[Vevő]]</f>
        <v>#VALUE!</v>
      </c>
      <c r="F3640" t="e">
        <f>Table1[[#This Row],[Termékkör]]</f>
        <v>#VALUE!</v>
      </c>
      <c r="G3640" s="4" t="e">
        <f>Table1[[#This Row],[SzumElad]]</f>
        <v>#VALUE!</v>
      </c>
      <c r="H3640" s="7" t="e">
        <f>Table1[[#This Row],[Jut_%]]</f>
        <v>#VALUE!</v>
      </c>
      <c r="I3640" s="4" t="e">
        <f>Table1[[#This Row],[Jut]]</f>
        <v>#VALUE!</v>
      </c>
      <c r="J3640" s="4" t="e">
        <f>Table1[[#This Row],[Column1]]</f>
        <v>#VALUE!</v>
      </c>
    </row>
    <row r="3641" spans="1:10" hidden="1" x14ac:dyDescent="0.3">
      <c r="A3641" s="2" t="e">
        <f>Table1[[#This Row],[Befolyt]]</f>
        <v>#VALUE!</v>
      </c>
      <c r="B3641" t="e">
        <f>Table1[[#This Row],[ÜK]]</f>
        <v>#VALUE!</v>
      </c>
      <c r="C3641" s="3" t="e">
        <f>Table1[[#This Row],[Szla]]</f>
        <v>#VALUE!</v>
      </c>
      <c r="D3641" s="6" t="e">
        <f>Table1[[#This Row],[Kelt_hó]]</f>
        <v>#VALUE!</v>
      </c>
      <c r="E3641" t="e">
        <f>Table1[[#This Row],[Vevő]]</f>
        <v>#VALUE!</v>
      </c>
      <c r="F3641" t="e">
        <f>Table1[[#This Row],[Termékkör]]</f>
        <v>#VALUE!</v>
      </c>
      <c r="G3641" s="4" t="e">
        <f>Table1[[#This Row],[SzumElad]]</f>
        <v>#VALUE!</v>
      </c>
      <c r="H3641" s="7" t="e">
        <f>Table1[[#This Row],[Jut_%]]</f>
        <v>#VALUE!</v>
      </c>
      <c r="I3641" s="4" t="e">
        <f>Table1[[#This Row],[Jut]]</f>
        <v>#VALUE!</v>
      </c>
      <c r="J3641" s="4" t="e">
        <f>Table1[[#This Row],[Column1]]</f>
        <v>#VALUE!</v>
      </c>
    </row>
    <row r="3642" spans="1:10" hidden="1" x14ac:dyDescent="0.3">
      <c r="A3642" s="2" t="e">
        <f>Table1[[#This Row],[Befolyt]]</f>
        <v>#VALUE!</v>
      </c>
      <c r="B3642" t="e">
        <f>Table1[[#This Row],[ÜK]]</f>
        <v>#VALUE!</v>
      </c>
      <c r="C3642" s="3" t="e">
        <f>Table1[[#This Row],[Szla]]</f>
        <v>#VALUE!</v>
      </c>
      <c r="D3642" s="6" t="e">
        <f>Table1[[#This Row],[Kelt_hó]]</f>
        <v>#VALUE!</v>
      </c>
      <c r="E3642" t="e">
        <f>Table1[[#This Row],[Vevő]]</f>
        <v>#VALUE!</v>
      </c>
      <c r="F3642" t="e">
        <f>Table1[[#This Row],[Termékkör]]</f>
        <v>#VALUE!</v>
      </c>
      <c r="G3642" s="4" t="e">
        <f>Table1[[#This Row],[SzumElad]]</f>
        <v>#VALUE!</v>
      </c>
      <c r="H3642" s="7" t="e">
        <f>Table1[[#This Row],[Jut_%]]</f>
        <v>#VALUE!</v>
      </c>
      <c r="I3642" s="4" t="e">
        <f>Table1[[#This Row],[Jut]]</f>
        <v>#VALUE!</v>
      </c>
      <c r="J3642" s="4" t="e">
        <f>Table1[[#This Row],[Column1]]</f>
        <v>#VALUE!</v>
      </c>
    </row>
    <row r="3643" spans="1:10" hidden="1" x14ac:dyDescent="0.3">
      <c r="A3643" s="2" t="e">
        <f>Table1[[#This Row],[Befolyt]]</f>
        <v>#VALUE!</v>
      </c>
      <c r="B3643" t="e">
        <f>Table1[[#This Row],[ÜK]]</f>
        <v>#VALUE!</v>
      </c>
      <c r="C3643" s="3" t="e">
        <f>Table1[[#This Row],[Szla]]</f>
        <v>#VALUE!</v>
      </c>
      <c r="D3643" s="6" t="e">
        <f>Table1[[#This Row],[Kelt_hó]]</f>
        <v>#VALUE!</v>
      </c>
      <c r="E3643" t="e">
        <f>Table1[[#This Row],[Vevő]]</f>
        <v>#VALUE!</v>
      </c>
      <c r="F3643" t="e">
        <f>Table1[[#This Row],[Termékkör]]</f>
        <v>#VALUE!</v>
      </c>
      <c r="G3643" s="4" t="e">
        <f>Table1[[#This Row],[SzumElad]]</f>
        <v>#VALUE!</v>
      </c>
      <c r="H3643" s="7" t="e">
        <f>Table1[[#This Row],[Jut_%]]</f>
        <v>#VALUE!</v>
      </c>
      <c r="I3643" s="4" t="e">
        <f>Table1[[#This Row],[Jut]]</f>
        <v>#VALUE!</v>
      </c>
      <c r="J3643" s="4" t="e">
        <f>Table1[[#This Row],[Column1]]</f>
        <v>#VALUE!</v>
      </c>
    </row>
    <row r="3644" spans="1:10" hidden="1" x14ac:dyDescent="0.3">
      <c r="A3644" s="2" t="e">
        <f>Table1[[#This Row],[Befolyt]]</f>
        <v>#VALUE!</v>
      </c>
      <c r="B3644" t="e">
        <f>Table1[[#This Row],[ÜK]]</f>
        <v>#VALUE!</v>
      </c>
      <c r="C3644" s="3" t="e">
        <f>Table1[[#This Row],[Szla]]</f>
        <v>#VALUE!</v>
      </c>
      <c r="D3644" s="6" t="e">
        <f>Table1[[#This Row],[Kelt_hó]]</f>
        <v>#VALUE!</v>
      </c>
      <c r="E3644" t="e">
        <f>Table1[[#This Row],[Vevő]]</f>
        <v>#VALUE!</v>
      </c>
      <c r="F3644" t="e">
        <f>Table1[[#This Row],[Termékkör]]</f>
        <v>#VALUE!</v>
      </c>
      <c r="G3644" s="4" t="e">
        <f>Table1[[#This Row],[SzumElad]]</f>
        <v>#VALUE!</v>
      </c>
      <c r="H3644" s="7" t="e">
        <f>Table1[[#This Row],[Jut_%]]</f>
        <v>#VALUE!</v>
      </c>
      <c r="I3644" s="4" t="e">
        <f>Table1[[#This Row],[Jut]]</f>
        <v>#VALUE!</v>
      </c>
      <c r="J3644" s="4" t="e">
        <f>Table1[[#This Row],[Column1]]</f>
        <v>#VALUE!</v>
      </c>
    </row>
    <row r="3645" spans="1:10" hidden="1" x14ac:dyDescent="0.3">
      <c r="A3645" s="2" t="e">
        <f>Table1[[#This Row],[Befolyt]]</f>
        <v>#VALUE!</v>
      </c>
      <c r="B3645" t="e">
        <f>Table1[[#This Row],[ÜK]]</f>
        <v>#VALUE!</v>
      </c>
      <c r="C3645" s="3" t="e">
        <f>Table1[[#This Row],[Szla]]</f>
        <v>#VALUE!</v>
      </c>
      <c r="D3645" s="6" t="e">
        <f>Table1[[#This Row],[Kelt_hó]]</f>
        <v>#VALUE!</v>
      </c>
      <c r="E3645" t="e">
        <f>Table1[[#This Row],[Vevő]]</f>
        <v>#VALUE!</v>
      </c>
      <c r="F3645" t="e">
        <f>Table1[[#This Row],[Termékkör]]</f>
        <v>#VALUE!</v>
      </c>
      <c r="G3645" s="4" t="e">
        <f>Table1[[#This Row],[SzumElad]]</f>
        <v>#VALUE!</v>
      </c>
      <c r="H3645" s="7" t="e">
        <f>Table1[[#This Row],[Jut_%]]</f>
        <v>#VALUE!</v>
      </c>
      <c r="I3645" s="4" t="e">
        <f>Table1[[#This Row],[Jut]]</f>
        <v>#VALUE!</v>
      </c>
      <c r="J3645" s="4" t="e">
        <f>Table1[[#This Row],[Column1]]</f>
        <v>#VALUE!</v>
      </c>
    </row>
    <row r="3646" spans="1:10" hidden="1" x14ac:dyDescent="0.3">
      <c r="A3646" s="2" t="e">
        <f>Table1[[#This Row],[Befolyt]]</f>
        <v>#VALUE!</v>
      </c>
      <c r="B3646" t="e">
        <f>Table1[[#This Row],[ÜK]]</f>
        <v>#VALUE!</v>
      </c>
      <c r="C3646" s="3" t="e">
        <f>Table1[[#This Row],[Szla]]</f>
        <v>#VALUE!</v>
      </c>
      <c r="D3646" s="6" t="e">
        <f>Table1[[#This Row],[Kelt_hó]]</f>
        <v>#VALUE!</v>
      </c>
      <c r="E3646" t="e">
        <f>Table1[[#This Row],[Vevő]]</f>
        <v>#VALUE!</v>
      </c>
      <c r="F3646" t="e">
        <f>Table1[[#This Row],[Termékkör]]</f>
        <v>#VALUE!</v>
      </c>
      <c r="G3646" s="4" t="e">
        <f>Table1[[#This Row],[SzumElad]]</f>
        <v>#VALUE!</v>
      </c>
      <c r="H3646" s="7" t="e">
        <f>Table1[[#This Row],[Jut_%]]</f>
        <v>#VALUE!</v>
      </c>
      <c r="I3646" s="4" t="e">
        <f>Table1[[#This Row],[Jut]]</f>
        <v>#VALUE!</v>
      </c>
      <c r="J3646" s="4" t="e">
        <f>Table1[[#This Row],[Column1]]</f>
        <v>#VALUE!</v>
      </c>
    </row>
    <row r="3647" spans="1:10" hidden="1" x14ac:dyDescent="0.3">
      <c r="A3647" s="2" t="e">
        <f>Table1[[#This Row],[Befolyt]]</f>
        <v>#VALUE!</v>
      </c>
      <c r="B3647" t="e">
        <f>Table1[[#This Row],[ÜK]]</f>
        <v>#VALUE!</v>
      </c>
      <c r="C3647" s="3" t="e">
        <f>Table1[[#This Row],[Szla]]</f>
        <v>#VALUE!</v>
      </c>
      <c r="D3647" s="6" t="e">
        <f>Table1[[#This Row],[Kelt_hó]]</f>
        <v>#VALUE!</v>
      </c>
      <c r="E3647" t="e">
        <f>Table1[[#This Row],[Vevő]]</f>
        <v>#VALUE!</v>
      </c>
      <c r="F3647" t="e">
        <f>Table1[[#This Row],[Termékkör]]</f>
        <v>#VALUE!</v>
      </c>
      <c r="G3647" s="4" t="e">
        <f>Table1[[#This Row],[SzumElad]]</f>
        <v>#VALUE!</v>
      </c>
      <c r="H3647" s="7" t="e">
        <f>Table1[[#This Row],[Jut_%]]</f>
        <v>#VALUE!</v>
      </c>
      <c r="I3647" s="4" t="e">
        <f>Table1[[#This Row],[Jut]]</f>
        <v>#VALUE!</v>
      </c>
      <c r="J3647" s="4" t="e">
        <f>Table1[[#This Row],[Column1]]</f>
        <v>#VALUE!</v>
      </c>
    </row>
    <row r="3648" spans="1:10" hidden="1" x14ac:dyDescent="0.3">
      <c r="A3648" s="2" t="e">
        <f>Table1[[#This Row],[Befolyt]]</f>
        <v>#VALUE!</v>
      </c>
      <c r="B3648" t="e">
        <f>Table1[[#This Row],[ÜK]]</f>
        <v>#VALUE!</v>
      </c>
      <c r="C3648" s="3" t="e">
        <f>Table1[[#This Row],[Szla]]</f>
        <v>#VALUE!</v>
      </c>
      <c r="D3648" s="6" t="e">
        <f>Table1[[#This Row],[Kelt_hó]]</f>
        <v>#VALUE!</v>
      </c>
      <c r="E3648" t="e">
        <f>Table1[[#This Row],[Vevő]]</f>
        <v>#VALUE!</v>
      </c>
      <c r="F3648" t="e">
        <f>Table1[[#This Row],[Termékkör]]</f>
        <v>#VALUE!</v>
      </c>
      <c r="G3648" s="4" t="e">
        <f>Table1[[#This Row],[SzumElad]]</f>
        <v>#VALUE!</v>
      </c>
      <c r="H3648" s="7" t="e">
        <f>Table1[[#This Row],[Jut_%]]</f>
        <v>#VALUE!</v>
      </c>
      <c r="I3648" s="4" t="e">
        <f>Table1[[#This Row],[Jut]]</f>
        <v>#VALUE!</v>
      </c>
      <c r="J3648" s="4" t="e">
        <f>Table1[[#This Row],[Column1]]</f>
        <v>#VALUE!</v>
      </c>
    </row>
    <row r="3649" spans="1:10" hidden="1" x14ac:dyDescent="0.3">
      <c r="A3649" s="2" t="e">
        <f>Table1[[#This Row],[Befolyt]]</f>
        <v>#VALUE!</v>
      </c>
      <c r="B3649" t="e">
        <f>Table1[[#This Row],[ÜK]]</f>
        <v>#VALUE!</v>
      </c>
      <c r="C3649" s="3" t="e">
        <f>Table1[[#This Row],[Szla]]</f>
        <v>#VALUE!</v>
      </c>
      <c r="D3649" s="6" t="e">
        <f>Table1[[#This Row],[Kelt_hó]]</f>
        <v>#VALUE!</v>
      </c>
      <c r="E3649" t="e">
        <f>Table1[[#This Row],[Vevő]]</f>
        <v>#VALUE!</v>
      </c>
      <c r="F3649" t="e">
        <f>Table1[[#This Row],[Termékkör]]</f>
        <v>#VALUE!</v>
      </c>
      <c r="G3649" s="4" t="e">
        <f>Table1[[#This Row],[SzumElad]]</f>
        <v>#VALUE!</v>
      </c>
      <c r="H3649" s="7" t="e">
        <f>Table1[[#This Row],[Jut_%]]</f>
        <v>#VALUE!</v>
      </c>
      <c r="I3649" s="4" t="e">
        <f>Table1[[#This Row],[Jut]]</f>
        <v>#VALUE!</v>
      </c>
      <c r="J3649" s="4" t="e">
        <f>Table1[[#This Row],[Column1]]</f>
        <v>#VALUE!</v>
      </c>
    </row>
    <row r="3650" spans="1:10" hidden="1" x14ac:dyDescent="0.3">
      <c r="A3650" s="2" t="e">
        <f>Table1[[#This Row],[Befolyt]]</f>
        <v>#VALUE!</v>
      </c>
      <c r="B3650" t="e">
        <f>Table1[[#This Row],[ÜK]]</f>
        <v>#VALUE!</v>
      </c>
      <c r="C3650" s="3" t="e">
        <f>Table1[[#This Row],[Szla]]</f>
        <v>#VALUE!</v>
      </c>
      <c r="D3650" s="6" t="e">
        <f>Table1[[#This Row],[Kelt_hó]]</f>
        <v>#VALUE!</v>
      </c>
      <c r="E3650" t="e">
        <f>Table1[[#This Row],[Vevő]]</f>
        <v>#VALUE!</v>
      </c>
      <c r="F3650" t="e">
        <f>Table1[[#This Row],[Termékkör]]</f>
        <v>#VALUE!</v>
      </c>
      <c r="G3650" s="4" t="e">
        <f>Table1[[#This Row],[SzumElad]]</f>
        <v>#VALUE!</v>
      </c>
      <c r="H3650" s="7" t="e">
        <f>Table1[[#This Row],[Jut_%]]</f>
        <v>#VALUE!</v>
      </c>
      <c r="I3650" s="4" t="e">
        <f>Table1[[#This Row],[Jut]]</f>
        <v>#VALUE!</v>
      </c>
      <c r="J3650" s="4" t="e">
        <f>Table1[[#This Row],[Column1]]</f>
        <v>#VALUE!</v>
      </c>
    </row>
    <row r="3651" spans="1:10" hidden="1" x14ac:dyDescent="0.3">
      <c r="A3651" s="2" t="e">
        <f>Table1[[#This Row],[Befolyt]]</f>
        <v>#VALUE!</v>
      </c>
      <c r="B3651" t="e">
        <f>Table1[[#This Row],[ÜK]]</f>
        <v>#VALUE!</v>
      </c>
      <c r="C3651" s="3" t="e">
        <f>Table1[[#This Row],[Szla]]</f>
        <v>#VALUE!</v>
      </c>
      <c r="D3651" s="6" t="e">
        <f>Table1[[#This Row],[Kelt_hó]]</f>
        <v>#VALUE!</v>
      </c>
      <c r="E3651" t="e">
        <f>Table1[[#This Row],[Vevő]]</f>
        <v>#VALUE!</v>
      </c>
      <c r="F3651" t="e">
        <f>Table1[[#This Row],[Termékkör]]</f>
        <v>#VALUE!</v>
      </c>
      <c r="G3651" s="4" t="e">
        <f>Table1[[#This Row],[SzumElad]]</f>
        <v>#VALUE!</v>
      </c>
      <c r="H3651" s="7" t="e">
        <f>Table1[[#This Row],[Jut_%]]</f>
        <v>#VALUE!</v>
      </c>
      <c r="I3651" s="4" t="e">
        <f>Table1[[#This Row],[Jut]]</f>
        <v>#VALUE!</v>
      </c>
      <c r="J3651" s="4" t="e">
        <f>Table1[[#This Row],[Column1]]</f>
        <v>#VALUE!</v>
      </c>
    </row>
    <row r="3652" spans="1:10" hidden="1" x14ac:dyDescent="0.3">
      <c r="A3652" s="2" t="e">
        <f>Table1[[#This Row],[Befolyt]]</f>
        <v>#VALUE!</v>
      </c>
      <c r="B3652" t="e">
        <f>Table1[[#This Row],[ÜK]]</f>
        <v>#VALUE!</v>
      </c>
      <c r="C3652" s="3" t="e">
        <f>Table1[[#This Row],[Szla]]</f>
        <v>#VALUE!</v>
      </c>
      <c r="D3652" s="6" t="e">
        <f>Table1[[#This Row],[Kelt_hó]]</f>
        <v>#VALUE!</v>
      </c>
      <c r="E3652" t="e">
        <f>Table1[[#This Row],[Vevő]]</f>
        <v>#VALUE!</v>
      </c>
      <c r="F3652" t="e">
        <f>Table1[[#This Row],[Termékkör]]</f>
        <v>#VALUE!</v>
      </c>
      <c r="G3652" s="4" t="e">
        <f>Table1[[#This Row],[SzumElad]]</f>
        <v>#VALUE!</v>
      </c>
      <c r="H3652" s="7" t="e">
        <f>Table1[[#This Row],[Jut_%]]</f>
        <v>#VALUE!</v>
      </c>
      <c r="I3652" s="4" t="e">
        <f>Table1[[#This Row],[Jut]]</f>
        <v>#VALUE!</v>
      </c>
      <c r="J3652" s="4" t="e">
        <f>Table1[[#This Row],[Column1]]</f>
        <v>#VALUE!</v>
      </c>
    </row>
    <row r="3653" spans="1:10" hidden="1" x14ac:dyDescent="0.3">
      <c r="A3653" s="2" t="e">
        <f>Table1[[#This Row],[Befolyt]]</f>
        <v>#VALUE!</v>
      </c>
      <c r="B3653" t="e">
        <f>Table1[[#This Row],[ÜK]]</f>
        <v>#VALUE!</v>
      </c>
      <c r="C3653" s="3" t="e">
        <f>Table1[[#This Row],[Szla]]</f>
        <v>#VALUE!</v>
      </c>
      <c r="D3653" s="6" t="e">
        <f>Table1[[#This Row],[Kelt_hó]]</f>
        <v>#VALUE!</v>
      </c>
      <c r="E3653" t="e">
        <f>Table1[[#This Row],[Vevő]]</f>
        <v>#VALUE!</v>
      </c>
      <c r="F3653" t="e">
        <f>Table1[[#This Row],[Termékkör]]</f>
        <v>#VALUE!</v>
      </c>
      <c r="G3653" s="4" t="e">
        <f>Table1[[#This Row],[SzumElad]]</f>
        <v>#VALUE!</v>
      </c>
      <c r="H3653" s="7" t="e">
        <f>Table1[[#This Row],[Jut_%]]</f>
        <v>#VALUE!</v>
      </c>
      <c r="I3653" s="4" t="e">
        <f>Table1[[#This Row],[Jut]]</f>
        <v>#VALUE!</v>
      </c>
      <c r="J3653" s="4" t="e">
        <f>Table1[[#This Row],[Column1]]</f>
        <v>#VALUE!</v>
      </c>
    </row>
    <row r="3654" spans="1:10" hidden="1" x14ac:dyDescent="0.3">
      <c r="A3654" s="2" t="e">
        <f>Table1[[#This Row],[Befolyt]]</f>
        <v>#VALUE!</v>
      </c>
      <c r="B3654" t="e">
        <f>Table1[[#This Row],[ÜK]]</f>
        <v>#VALUE!</v>
      </c>
      <c r="C3654" s="3" t="e">
        <f>Table1[[#This Row],[Szla]]</f>
        <v>#VALUE!</v>
      </c>
      <c r="D3654" s="6" t="e">
        <f>Table1[[#This Row],[Kelt_hó]]</f>
        <v>#VALUE!</v>
      </c>
      <c r="E3654" t="e">
        <f>Table1[[#This Row],[Vevő]]</f>
        <v>#VALUE!</v>
      </c>
      <c r="F3654" t="e">
        <f>Table1[[#This Row],[Termékkör]]</f>
        <v>#VALUE!</v>
      </c>
      <c r="G3654" s="4" t="e">
        <f>Table1[[#This Row],[SzumElad]]</f>
        <v>#VALUE!</v>
      </c>
      <c r="H3654" s="7" t="e">
        <f>Table1[[#This Row],[Jut_%]]</f>
        <v>#VALUE!</v>
      </c>
      <c r="I3654" s="4" t="e">
        <f>Table1[[#This Row],[Jut]]</f>
        <v>#VALUE!</v>
      </c>
      <c r="J3654" s="4" t="e">
        <f>Table1[[#This Row],[Column1]]</f>
        <v>#VALUE!</v>
      </c>
    </row>
    <row r="3655" spans="1:10" hidden="1" x14ac:dyDescent="0.3">
      <c r="A3655" s="2" t="e">
        <f>Table1[[#This Row],[Befolyt]]</f>
        <v>#VALUE!</v>
      </c>
      <c r="B3655" t="e">
        <f>Table1[[#This Row],[ÜK]]</f>
        <v>#VALUE!</v>
      </c>
      <c r="C3655" s="3" t="e">
        <f>Table1[[#This Row],[Szla]]</f>
        <v>#VALUE!</v>
      </c>
      <c r="D3655" s="6" t="e">
        <f>Table1[[#This Row],[Kelt_hó]]</f>
        <v>#VALUE!</v>
      </c>
      <c r="E3655" t="e">
        <f>Table1[[#This Row],[Vevő]]</f>
        <v>#VALUE!</v>
      </c>
      <c r="F3655" t="e">
        <f>Table1[[#This Row],[Termékkör]]</f>
        <v>#VALUE!</v>
      </c>
      <c r="G3655" s="4" t="e">
        <f>Table1[[#This Row],[SzumElad]]</f>
        <v>#VALUE!</v>
      </c>
      <c r="H3655" s="7" t="e">
        <f>Table1[[#This Row],[Jut_%]]</f>
        <v>#VALUE!</v>
      </c>
      <c r="I3655" s="4" t="e">
        <f>Table1[[#This Row],[Jut]]</f>
        <v>#VALUE!</v>
      </c>
      <c r="J3655" s="4" t="e">
        <f>Table1[[#This Row],[Column1]]</f>
        <v>#VALUE!</v>
      </c>
    </row>
    <row r="3656" spans="1:10" hidden="1" x14ac:dyDescent="0.3">
      <c r="A3656" s="2" t="e">
        <f>Table1[[#This Row],[Befolyt]]</f>
        <v>#VALUE!</v>
      </c>
      <c r="B3656" t="e">
        <f>Table1[[#This Row],[ÜK]]</f>
        <v>#VALUE!</v>
      </c>
      <c r="C3656" s="3" t="e">
        <f>Table1[[#This Row],[Szla]]</f>
        <v>#VALUE!</v>
      </c>
      <c r="D3656" s="6" t="e">
        <f>Table1[[#This Row],[Kelt_hó]]</f>
        <v>#VALUE!</v>
      </c>
      <c r="E3656" t="e">
        <f>Table1[[#This Row],[Vevő]]</f>
        <v>#VALUE!</v>
      </c>
      <c r="F3656" t="e">
        <f>Table1[[#This Row],[Termékkör]]</f>
        <v>#VALUE!</v>
      </c>
      <c r="G3656" s="4" t="e">
        <f>Table1[[#This Row],[SzumElad]]</f>
        <v>#VALUE!</v>
      </c>
      <c r="H3656" s="7" t="e">
        <f>Table1[[#This Row],[Jut_%]]</f>
        <v>#VALUE!</v>
      </c>
      <c r="I3656" s="4" t="e">
        <f>Table1[[#This Row],[Jut]]</f>
        <v>#VALUE!</v>
      </c>
      <c r="J3656" s="4" t="e">
        <f>Table1[[#This Row],[Column1]]</f>
        <v>#VALUE!</v>
      </c>
    </row>
    <row r="3657" spans="1:10" hidden="1" x14ac:dyDescent="0.3">
      <c r="A3657" s="2" t="e">
        <f>Table1[[#This Row],[Befolyt]]</f>
        <v>#VALUE!</v>
      </c>
      <c r="B3657" t="e">
        <f>Table1[[#This Row],[ÜK]]</f>
        <v>#VALUE!</v>
      </c>
      <c r="C3657" s="3" t="e">
        <f>Table1[[#This Row],[Szla]]</f>
        <v>#VALUE!</v>
      </c>
      <c r="D3657" s="6" t="e">
        <f>Table1[[#This Row],[Kelt_hó]]</f>
        <v>#VALUE!</v>
      </c>
      <c r="E3657" t="e">
        <f>Table1[[#This Row],[Vevő]]</f>
        <v>#VALUE!</v>
      </c>
      <c r="F3657" t="e">
        <f>Table1[[#This Row],[Termékkör]]</f>
        <v>#VALUE!</v>
      </c>
      <c r="G3657" s="4" t="e">
        <f>Table1[[#This Row],[SzumElad]]</f>
        <v>#VALUE!</v>
      </c>
      <c r="H3657" s="7" t="e">
        <f>Table1[[#This Row],[Jut_%]]</f>
        <v>#VALUE!</v>
      </c>
      <c r="I3657" s="4" t="e">
        <f>Table1[[#This Row],[Jut]]</f>
        <v>#VALUE!</v>
      </c>
      <c r="J3657" s="4" t="e">
        <f>Table1[[#This Row],[Column1]]</f>
        <v>#VALUE!</v>
      </c>
    </row>
    <row r="3658" spans="1:10" hidden="1" x14ac:dyDescent="0.3">
      <c r="A3658" s="2" t="e">
        <f>Table1[[#This Row],[Befolyt]]</f>
        <v>#VALUE!</v>
      </c>
      <c r="B3658" t="e">
        <f>Table1[[#This Row],[ÜK]]</f>
        <v>#VALUE!</v>
      </c>
      <c r="C3658" s="3" t="e">
        <f>Table1[[#This Row],[Szla]]</f>
        <v>#VALUE!</v>
      </c>
      <c r="D3658" s="6" t="e">
        <f>Table1[[#This Row],[Kelt_hó]]</f>
        <v>#VALUE!</v>
      </c>
      <c r="E3658" t="e">
        <f>Table1[[#This Row],[Vevő]]</f>
        <v>#VALUE!</v>
      </c>
      <c r="F3658" t="e">
        <f>Table1[[#This Row],[Termékkör]]</f>
        <v>#VALUE!</v>
      </c>
      <c r="G3658" s="4" t="e">
        <f>Table1[[#This Row],[SzumElad]]</f>
        <v>#VALUE!</v>
      </c>
      <c r="H3658" s="7" t="e">
        <f>Table1[[#This Row],[Jut_%]]</f>
        <v>#VALUE!</v>
      </c>
      <c r="I3658" s="4" t="e">
        <f>Table1[[#This Row],[Jut]]</f>
        <v>#VALUE!</v>
      </c>
      <c r="J3658" s="4" t="e">
        <f>Table1[[#This Row],[Column1]]</f>
        <v>#VALUE!</v>
      </c>
    </row>
    <row r="3659" spans="1:10" hidden="1" x14ac:dyDescent="0.3">
      <c r="A3659" s="2" t="e">
        <f>Table1[[#This Row],[Befolyt]]</f>
        <v>#VALUE!</v>
      </c>
      <c r="B3659" t="e">
        <f>Table1[[#This Row],[ÜK]]</f>
        <v>#VALUE!</v>
      </c>
      <c r="C3659" s="3" t="e">
        <f>Table1[[#This Row],[Szla]]</f>
        <v>#VALUE!</v>
      </c>
      <c r="D3659" s="6" t="e">
        <f>Table1[[#This Row],[Kelt_hó]]</f>
        <v>#VALUE!</v>
      </c>
      <c r="E3659" t="e">
        <f>Table1[[#This Row],[Vevő]]</f>
        <v>#VALUE!</v>
      </c>
      <c r="F3659" t="e">
        <f>Table1[[#This Row],[Termékkör]]</f>
        <v>#VALUE!</v>
      </c>
      <c r="G3659" s="4" t="e">
        <f>Table1[[#This Row],[SzumElad]]</f>
        <v>#VALUE!</v>
      </c>
      <c r="H3659" s="7" t="e">
        <f>Table1[[#This Row],[Jut_%]]</f>
        <v>#VALUE!</v>
      </c>
      <c r="I3659" s="4" t="e">
        <f>Table1[[#This Row],[Jut]]</f>
        <v>#VALUE!</v>
      </c>
      <c r="J3659" s="4" t="e">
        <f>Table1[[#This Row],[Column1]]</f>
        <v>#VALUE!</v>
      </c>
    </row>
    <row r="3660" spans="1:10" hidden="1" x14ac:dyDescent="0.3">
      <c r="A3660" s="2" t="e">
        <f>Table1[[#This Row],[Befolyt]]</f>
        <v>#VALUE!</v>
      </c>
      <c r="B3660" t="e">
        <f>Table1[[#This Row],[ÜK]]</f>
        <v>#VALUE!</v>
      </c>
      <c r="C3660" s="3" t="e">
        <f>Table1[[#This Row],[Szla]]</f>
        <v>#VALUE!</v>
      </c>
      <c r="D3660" s="6" t="e">
        <f>Table1[[#This Row],[Kelt_hó]]</f>
        <v>#VALUE!</v>
      </c>
      <c r="E3660" t="e">
        <f>Table1[[#This Row],[Vevő]]</f>
        <v>#VALUE!</v>
      </c>
      <c r="F3660" t="e">
        <f>Table1[[#This Row],[Termékkör]]</f>
        <v>#VALUE!</v>
      </c>
      <c r="G3660" s="4" t="e">
        <f>Table1[[#This Row],[SzumElad]]</f>
        <v>#VALUE!</v>
      </c>
      <c r="H3660" s="7" t="e">
        <f>Table1[[#This Row],[Jut_%]]</f>
        <v>#VALUE!</v>
      </c>
      <c r="I3660" s="4" t="e">
        <f>Table1[[#This Row],[Jut]]</f>
        <v>#VALUE!</v>
      </c>
      <c r="J3660" s="4" t="e">
        <f>Table1[[#This Row],[Column1]]</f>
        <v>#VALUE!</v>
      </c>
    </row>
    <row r="3661" spans="1:10" hidden="1" x14ac:dyDescent="0.3">
      <c r="A3661" s="2" t="e">
        <f>Table1[[#This Row],[Befolyt]]</f>
        <v>#VALUE!</v>
      </c>
      <c r="B3661" t="e">
        <f>Table1[[#This Row],[ÜK]]</f>
        <v>#VALUE!</v>
      </c>
      <c r="C3661" s="3" t="e">
        <f>Table1[[#This Row],[Szla]]</f>
        <v>#VALUE!</v>
      </c>
      <c r="D3661" s="6" t="e">
        <f>Table1[[#This Row],[Kelt_hó]]</f>
        <v>#VALUE!</v>
      </c>
      <c r="E3661" t="e">
        <f>Table1[[#This Row],[Vevő]]</f>
        <v>#VALUE!</v>
      </c>
      <c r="F3661" t="e">
        <f>Table1[[#This Row],[Termékkör]]</f>
        <v>#VALUE!</v>
      </c>
      <c r="G3661" s="4" t="e">
        <f>Table1[[#This Row],[SzumElad]]</f>
        <v>#VALUE!</v>
      </c>
      <c r="H3661" s="7" t="e">
        <f>Table1[[#This Row],[Jut_%]]</f>
        <v>#VALUE!</v>
      </c>
      <c r="I3661" s="4" t="e">
        <f>Table1[[#This Row],[Jut]]</f>
        <v>#VALUE!</v>
      </c>
      <c r="J3661" s="4" t="e">
        <f>Table1[[#This Row],[Column1]]</f>
        <v>#VALUE!</v>
      </c>
    </row>
    <row r="3662" spans="1:10" hidden="1" x14ac:dyDescent="0.3">
      <c r="A3662" s="2" t="e">
        <f>Table1[[#This Row],[Befolyt]]</f>
        <v>#VALUE!</v>
      </c>
      <c r="B3662" t="e">
        <f>Table1[[#This Row],[ÜK]]</f>
        <v>#VALUE!</v>
      </c>
      <c r="C3662" s="3" t="e">
        <f>Table1[[#This Row],[Szla]]</f>
        <v>#VALUE!</v>
      </c>
      <c r="D3662" s="6" t="e">
        <f>Table1[[#This Row],[Kelt_hó]]</f>
        <v>#VALUE!</v>
      </c>
      <c r="E3662" t="e">
        <f>Table1[[#This Row],[Vevő]]</f>
        <v>#VALUE!</v>
      </c>
      <c r="F3662" t="e">
        <f>Table1[[#This Row],[Termékkör]]</f>
        <v>#VALUE!</v>
      </c>
      <c r="G3662" s="4" t="e">
        <f>Table1[[#This Row],[SzumElad]]</f>
        <v>#VALUE!</v>
      </c>
      <c r="H3662" s="7" t="e">
        <f>Table1[[#This Row],[Jut_%]]</f>
        <v>#VALUE!</v>
      </c>
      <c r="I3662" s="4" t="e">
        <f>Table1[[#This Row],[Jut]]</f>
        <v>#VALUE!</v>
      </c>
      <c r="J3662" s="4" t="e">
        <f>Table1[[#This Row],[Column1]]</f>
        <v>#VALUE!</v>
      </c>
    </row>
    <row r="3663" spans="1:10" hidden="1" x14ac:dyDescent="0.3">
      <c r="A3663" s="2" t="e">
        <f>Table1[[#This Row],[Befolyt]]</f>
        <v>#VALUE!</v>
      </c>
      <c r="B3663" t="e">
        <f>Table1[[#This Row],[ÜK]]</f>
        <v>#VALUE!</v>
      </c>
      <c r="C3663" s="3" t="e">
        <f>Table1[[#This Row],[Szla]]</f>
        <v>#VALUE!</v>
      </c>
      <c r="D3663" s="6" t="e">
        <f>Table1[[#This Row],[Kelt_hó]]</f>
        <v>#VALUE!</v>
      </c>
      <c r="E3663" t="e">
        <f>Table1[[#This Row],[Vevő]]</f>
        <v>#VALUE!</v>
      </c>
      <c r="F3663" t="e">
        <f>Table1[[#This Row],[Termékkör]]</f>
        <v>#VALUE!</v>
      </c>
      <c r="G3663" s="4" t="e">
        <f>Table1[[#This Row],[SzumElad]]</f>
        <v>#VALUE!</v>
      </c>
      <c r="H3663" s="7" t="e">
        <f>Table1[[#This Row],[Jut_%]]</f>
        <v>#VALUE!</v>
      </c>
      <c r="I3663" s="4" t="e">
        <f>Table1[[#This Row],[Jut]]</f>
        <v>#VALUE!</v>
      </c>
      <c r="J3663" s="4" t="e">
        <f>Table1[[#This Row],[Column1]]</f>
        <v>#VALUE!</v>
      </c>
    </row>
    <row r="3664" spans="1:10" hidden="1" x14ac:dyDescent="0.3">
      <c r="A3664" s="2" t="e">
        <f>Table1[[#This Row],[Befolyt]]</f>
        <v>#VALUE!</v>
      </c>
      <c r="B3664" t="e">
        <f>Table1[[#This Row],[ÜK]]</f>
        <v>#VALUE!</v>
      </c>
      <c r="C3664" s="3" t="e">
        <f>Table1[[#This Row],[Szla]]</f>
        <v>#VALUE!</v>
      </c>
      <c r="D3664" s="6" t="e">
        <f>Table1[[#This Row],[Kelt_hó]]</f>
        <v>#VALUE!</v>
      </c>
      <c r="E3664" t="e">
        <f>Table1[[#This Row],[Vevő]]</f>
        <v>#VALUE!</v>
      </c>
      <c r="F3664" t="e">
        <f>Table1[[#This Row],[Termékkör]]</f>
        <v>#VALUE!</v>
      </c>
      <c r="G3664" s="4" t="e">
        <f>Table1[[#This Row],[SzumElad]]</f>
        <v>#VALUE!</v>
      </c>
      <c r="H3664" s="7" t="e">
        <f>Table1[[#This Row],[Jut_%]]</f>
        <v>#VALUE!</v>
      </c>
      <c r="I3664" s="4" t="e">
        <f>Table1[[#This Row],[Jut]]</f>
        <v>#VALUE!</v>
      </c>
      <c r="J3664" s="4" t="e">
        <f>Table1[[#This Row],[Column1]]</f>
        <v>#VALUE!</v>
      </c>
    </row>
    <row r="3665" spans="1:10" hidden="1" x14ac:dyDescent="0.3">
      <c r="A3665" s="2" t="e">
        <f>Table1[[#This Row],[Befolyt]]</f>
        <v>#VALUE!</v>
      </c>
      <c r="B3665" t="e">
        <f>Table1[[#This Row],[ÜK]]</f>
        <v>#VALUE!</v>
      </c>
      <c r="C3665" s="3" t="e">
        <f>Table1[[#This Row],[Szla]]</f>
        <v>#VALUE!</v>
      </c>
      <c r="D3665" s="6" t="e">
        <f>Table1[[#This Row],[Kelt_hó]]</f>
        <v>#VALUE!</v>
      </c>
      <c r="E3665" t="e">
        <f>Table1[[#This Row],[Vevő]]</f>
        <v>#VALUE!</v>
      </c>
      <c r="F3665" t="e">
        <f>Table1[[#This Row],[Termékkör]]</f>
        <v>#VALUE!</v>
      </c>
      <c r="G3665" s="4" t="e">
        <f>Table1[[#This Row],[SzumElad]]</f>
        <v>#VALUE!</v>
      </c>
      <c r="H3665" s="7" t="e">
        <f>Table1[[#This Row],[Jut_%]]</f>
        <v>#VALUE!</v>
      </c>
      <c r="I3665" s="4" t="e">
        <f>Table1[[#This Row],[Jut]]</f>
        <v>#VALUE!</v>
      </c>
      <c r="J3665" s="4" t="e">
        <f>Table1[[#This Row],[Column1]]</f>
        <v>#VALUE!</v>
      </c>
    </row>
    <row r="3666" spans="1:10" hidden="1" x14ac:dyDescent="0.3">
      <c r="A3666" s="2" t="e">
        <f>Table1[[#This Row],[Befolyt]]</f>
        <v>#VALUE!</v>
      </c>
      <c r="B3666" t="e">
        <f>Table1[[#This Row],[ÜK]]</f>
        <v>#VALUE!</v>
      </c>
      <c r="C3666" s="3" t="e">
        <f>Table1[[#This Row],[Szla]]</f>
        <v>#VALUE!</v>
      </c>
      <c r="D3666" s="6" t="e">
        <f>Table1[[#This Row],[Kelt_hó]]</f>
        <v>#VALUE!</v>
      </c>
      <c r="E3666" t="e">
        <f>Table1[[#This Row],[Vevő]]</f>
        <v>#VALUE!</v>
      </c>
      <c r="F3666" t="e">
        <f>Table1[[#This Row],[Termékkör]]</f>
        <v>#VALUE!</v>
      </c>
      <c r="G3666" s="4" t="e">
        <f>Table1[[#This Row],[SzumElad]]</f>
        <v>#VALUE!</v>
      </c>
      <c r="H3666" s="7" t="e">
        <f>Table1[[#This Row],[Jut_%]]</f>
        <v>#VALUE!</v>
      </c>
      <c r="I3666" s="4" t="e">
        <f>Table1[[#This Row],[Jut]]</f>
        <v>#VALUE!</v>
      </c>
      <c r="J3666" s="4" t="e">
        <f>Table1[[#This Row],[Column1]]</f>
        <v>#VALUE!</v>
      </c>
    </row>
    <row r="3667" spans="1:10" hidden="1" x14ac:dyDescent="0.3">
      <c r="A3667" s="2" t="e">
        <f>Table1[[#This Row],[Befolyt]]</f>
        <v>#VALUE!</v>
      </c>
      <c r="B3667" t="e">
        <f>Table1[[#This Row],[ÜK]]</f>
        <v>#VALUE!</v>
      </c>
      <c r="C3667" s="3" t="e">
        <f>Table1[[#This Row],[Szla]]</f>
        <v>#VALUE!</v>
      </c>
      <c r="D3667" s="6" t="e">
        <f>Table1[[#This Row],[Kelt_hó]]</f>
        <v>#VALUE!</v>
      </c>
      <c r="E3667" t="e">
        <f>Table1[[#This Row],[Vevő]]</f>
        <v>#VALUE!</v>
      </c>
      <c r="F3667" t="e">
        <f>Table1[[#This Row],[Termékkör]]</f>
        <v>#VALUE!</v>
      </c>
      <c r="G3667" s="4" t="e">
        <f>Table1[[#This Row],[SzumElad]]</f>
        <v>#VALUE!</v>
      </c>
      <c r="H3667" s="7" t="e">
        <f>Table1[[#This Row],[Jut_%]]</f>
        <v>#VALUE!</v>
      </c>
      <c r="I3667" s="4" t="e">
        <f>Table1[[#This Row],[Jut]]</f>
        <v>#VALUE!</v>
      </c>
      <c r="J3667" s="4" t="e">
        <f>Table1[[#This Row],[Column1]]</f>
        <v>#VALUE!</v>
      </c>
    </row>
    <row r="3668" spans="1:10" hidden="1" x14ac:dyDescent="0.3">
      <c r="A3668" s="2" t="e">
        <f>Table1[[#This Row],[Befolyt]]</f>
        <v>#VALUE!</v>
      </c>
      <c r="B3668" t="e">
        <f>Table1[[#This Row],[ÜK]]</f>
        <v>#VALUE!</v>
      </c>
      <c r="C3668" s="3" t="e">
        <f>Table1[[#This Row],[Szla]]</f>
        <v>#VALUE!</v>
      </c>
      <c r="D3668" s="6" t="e">
        <f>Table1[[#This Row],[Kelt_hó]]</f>
        <v>#VALUE!</v>
      </c>
      <c r="E3668" t="e">
        <f>Table1[[#This Row],[Vevő]]</f>
        <v>#VALUE!</v>
      </c>
      <c r="F3668" t="e">
        <f>Table1[[#This Row],[Termékkör]]</f>
        <v>#VALUE!</v>
      </c>
      <c r="G3668" s="4" t="e">
        <f>Table1[[#This Row],[SzumElad]]</f>
        <v>#VALUE!</v>
      </c>
      <c r="H3668" s="7" t="e">
        <f>Table1[[#This Row],[Jut_%]]</f>
        <v>#VALUE!</v>
      </c>
      <c r="I3668" s="4" t="e">
        <f>Table1[[#This Row],[Jut]]</f>
        <v>#VALUE!</v>
      </c>
      <c r="J3668" s="4" t="e">
        <f>Table1[[#This Row],[Column1]]</f>
        <v>#VALUE!</v>
      </c>
    </row>
    <row r="3669" spans="1:10" hidden="1" x14ac:dyDescent="0.3">
      <c r="A3669" s="2" t="e">
        <f>Table1[[#This Row],[Befolyt]]</f>
        <v>#VALUE!</v>
      </c>
      <c r="B3669" t="e">
        <f>Table1[[#This Row],[ÜK]]</f>
        <v>#VALUE!</v>
      </c>
      <c r="C3669" s="3" t="e">
        <f>Table1[[#This Row],[Szla]]</f>
        <v>#VALUE!</v>
      </c>
      <c r="D3669" s="6" t="e">
        <f>Table1[[#This Row],[Kelt_hó]]</f>
        <v>#VALUE!</v>
      </c>
      <c r="E3669" t="e">
        <f>Table1[[#This Row],[Vevő]]</f>
        <v>#VALUE!</v>
      </c>
      <c r="F3669" t="e">
        <f>Table1[[#This Row],[Termékkör]]</f>
        <v>#VALUE!</v>
      </c>
      <c r="G3669" s="4" t="e">
        <f>Table1[[#This Row],[SzumElad]]</f>
        <v>#VALUE!</v>
      </c>
      <c r="H3669" s="7" t="e">
        <f>Table1[[#This Row],[Jut_%]]</f>
        <v>#VALUE!</v>
      </c>
      <c r="I3669" s="4" t="e">
        <f>Table1[[#This Row],[Jut]]</f>
        <v>#VALUE!</v>
      </c>
      <c r="J3669" s="4" t="e">
        <f>Table1[[#This Row],[Column1]]</f>
        <v>#VALUE!</v>
      </c>
    </row>
    <row r="3670" spans="1:10" hidden="1" x14ac:dyDescent="0.3">
      <c r="A3670" s="2" t="e">
        <f>Table1[[#This Row],[Befolyt]]</f>
        <v>#VALUE!</v>
      </c>
      <c r="B3670" t="e">
        <f>Table1[[#This Row],[ÜK]]</f>
        <v>#VALUE!</v>
      </c>
      <c r="C3670" s="3" t="e">
        <f>Table1[[#This Row],[Szla]]</f>
        <v>#VALUE!</v>
      </c>
      <c r="D3670" s="6" t="e">
        <f>Table1[[#This Row],[Kelt_hó]]</f>
        <v>#VALUE!</v>
      </c>
      <c r="E3670" t="e">
        <f>Table1[[#This Row],[Vevő]]</f>
        <v>#VALUE!</v>
      </c>
      <c r="F3670" t="e">
        <f>Table1[[#This Row],[Termékkör]]</f>
        <v>#VALUE!</v>
      </c>
      <c r="G3670" s="4" t="e">
        <f>Table1[[#This Row],[SzumElad]]</f>
        <v>#VALUE!</v>
      </c>
      <c r="H3670" s="7" t="e">
        <f>Table1[[#This Row],[Jut_%]]</f>
        <v>#VALUE!</v>
      </c>
      <c r="I3670" s="4" t="e">
        <f>Table1[[#This Row],[Jut]]</f>
        <v>#VALUE!</v>
      </c>
      <c r="J3670" s="4" t="e">
        <f>Table1[[#This Row],[Column1]]</f>
        <v>#VALUE!</v>
      </c>
    </row>
    <row r="3671" spans="1:10" hidden="1" x14ac:dyDescent="0.3">
      <c r="A3671" s="2" t="e">
        <f>Table1[[#This Row],[Befolyt]]</f>
        <v>#VALUE!</v>
      </c>
      <c r="B3671" t="e">
        <f>Table1[[#This Row],[ÜK]]</f>
        <v>#VALUE!</v>
      </c>
      <c r="C3671" s="3" t="e">
        <f>Table1[[#This Row],[Szla]]</f>
        <v>#VALUE!</v>
      </c>
      <c r="D3671" s="6" t="e">
        <f>Table1[[#This Row],[Kelt_hó]]</f>
        <v>#VALUE!</v>
      </c>
      <c r="E3671" t="e">
        <f>Table1[[#This Row],[Vevő]]</f>
        <v>#VALUE!</v>
      </c>
      <c r="F3671" t="e">
        <f>Table1[[#This Row],[Termékkör]]</f>
        <v>#VALUE!</v>
      </c>
      <c r="G3671" s="4" t="e">
        <f>Table1[[#This Row],[SzumElad]]</f>
        <v>#VALUE!</v>
      </c>
      <c r="H3671" s="7" t="e">
        <f>Table1[[#This Row],[Jut_%]]</f>
        <v>#VALUE!</v>
      </c>
      <c r="I3671" s="4" t="e">
        <f>Table1[[#This Row],[Jut]]</f>
        <v>#VALUE!</v>
      </c>
      <c r="J3671" s="4" t="e">
        <f>Table1[[#This Row],[Column1]]</f>
        <v>#VALUE!</v>
      </c>
    </row>
    <row r="3672" spans="1:10" hidden="1" x14ac:dyDescent="0.3">
      <c r="A3672" s="2" t="e">
        <f>Table1[[#This Row],[Befolyt]]</f>
        <v>#VALUE!</v>
      </c>
      <c r="B3672" t="e">
        <f>Table1[[#This Row],[ÜK]]</f>
        <v>#VALUE!</v>
      </c>
      <c r="C3672" s="3" t="e">
        <f>Table1[[#This Row],[Szla]]</f>
        <v>#VALUE!</v>
      </c>
      <c r="D3672" s="6" t="e">
        <f>Table1[[#This Row],[Kelt_hó]]</f>
        <v>#VALUE!</v>
      </c>
      <c r="E3672" t="e">
        <f>Table1[[#This Row],[Vevő]]</f>
        <v>#VALUE!</v>
      </c>
      <c r="F3672" t="e">
        <f>Table1[[#This Row],[Termékkör]]</f>
        <v>#VALUE!</v>
      </c>
      <c r="G3672" s="4" t="e">
        <f>Table1[[#This Row],[SzumElad]]</f>
        <v>#VALUE!</v>
      </c>
      <c r="H3672" s="7" t="e">
        <f>Table1[[#This Row],[Jut_%]]</f>
        <v>#VALUE!</v>
      </c>
      <c r="I3672" s="4" t="e">
        <f>Table1[[#This Row],[Jut]]</f>
        <v>#VALUE!</v>
      </c>
      <c r="J3672" s="4" t="e">
        <f>Table1[[#This Row],[Column1]]</f>
        <v>#VALUE!</v>
      </c>
    </row>
    <row r="3673" spans="1:10" hidden="1" x14ac:dyDescent="0.3">
      <c r="A3673" s="2" t="e">
        <f>Table1[[#This Row],[Befolyt]]</f>
        <v>#VALUE!</v>
      </c>
      <c r="B3673" t="e">
        <f>Table1[[#This Row],[ÜK]]</f>
        <v>#VALUE!</v>
      </c>
      <c r="C3673" s="3" t="e">
        <f>Table1[[#This Row],[Szla]]</f>
        <v>#VALUE!</v>
      </c>
      <c r="D3673" s="6" t="e">
        <f>Table1[[#This Row],[Kelt_hó]]</f>
        <v>#VALUE!</v>
      </c>
      <c r="E3673" t="e">
        <f>Table1[[#This Row],[Vevő]]</f>
        <v>#VALUE!</v>
      </c>
      <c r="F3673" t="e">
        <f>Table1[[#This Row],[Termékkör]]</f>
        <v>#VALUE!</v>
      </c>
      <c r="G3673" s="4" t="e">
        <f>Table1[[#This Row],[SzumElad]]</f>
        <v>#VALUE!</v>
      </c>
      <c r="H3673" s="7" t="e">
        <f>Table1[[#This Row],[Jut_%]]</f>
        <v>#VALUE!</v>
      </c>
      <c r="I3673" s="4" t="e">
        <f>Table1[[#This Row],[Jut]]</f>
        <v>#VALUE!</v>
      </c>
      <c r="J3673" s="4" t="e">
        <f>Table1[[#This Row],[Column1]]</f>
        <v>#VALUE!</v>
      </c>
    </row>
    <row r="3674" spans="1:10" hidden="1" x14ac:dyDescent="0.3">
      <c r="A3674" s="2" t="e">
        <f>Table1[[#This Row],[Befolyt]]</f>
        <v>#VALUE!</v>
      </c>
      <c r="B3674" t="e">
        <f>Table1[[#This Row],[ÜK]]</f>
        <v>#VALUE!</v>
      </c>
      <c r="C3674" s="3" t="e">
        <f>Table1[[#This Row],[Szla]]</f>
        <v>#VALUE!</v>
      </c>
      <c r="D3674" s="6" t="e">
        <f>Table1[[#This Row],[Kelt_hó]]</f>
        <v>#VALUE!</v>
      </c>
      <c r="E3674" t="e">
        <f>Table1[[#This Row],[Vevő]]</f>
        <v>#VALUE!</v>
      </c>
      <c r="F3674" t="e">
        <f>Table1[[#This Row],[Termékkör]]</f>
        <v>#VALUE!</v>
      </c>
      <c r="G3674" s="4" t="e">
        <f>Table1[[#This Row],[SzumElad]]</f>
        <v>#VALUE!</v>
      </c>
      <c r="H3674" s="7" t="e">
        <f>Table1[[#This Row],[Jut_%]]</f>
        <v>#VALUE!</v>
      </c>
      <c r="I3674" s="4" t="e">
        <f>Table1[[#This Row],[Jut]]</f>
        <v>#VALUE!</v>
      </c>
      <c r="J3674" s="4" t="e">
        <f>Table1[[#This Row],[Column1]]</f>
        <v>#VALUE!</v>
      </c>
    </row>
    <row r="3675" spans="1:10" hidden="1" x14ac:dyDescent="0.3">
      <c r="A3675" s="2" t="e">
        <f>Table1[[#This Row],[Befolyt]]</f>
        <v>#VALUE!</v>
      </c>
      <c r="B3675" t="e">
        <f>Table1[[#This Row],[ÜK]]</f>
        <v>#VALUE!</v>
      </c>
      <c r="C3675" s="3" t="e">
        <f>Table1[[#This Row],[Szla]]</f>
        <v>#VALUE!</v>
      </c>
      <c r="D3675" s="6" t="e">
        <f>Table1[[#This Row],[Kelt_hó]]</f>
        <v>#VALUE!</v>
      </c>
      <c r="E3675" t="e">
        <f>Table1[[#This Row],[Vevő]]</f>
        <v>#VALUE!</v>
      </c>
      <c r="F3675" t="e">
        <f>Table1[[#This Row],[Termékkör]]</f>
        <v>#VALUE!</v>
      </c>
      <c r="G3675" s="4" t="e">
        <f>Table1[[#This Row],[SzumElad]]</f>
        <v>#VALUE!</v>
      </c>
      <c r="H3675" s="7" t="e">
        <f>Table1[[#This Row],[Jut_%]]</f>
        <v>#VALUE!</v>
      </c>
      <c r="I3675" s="4" t="e">
        <f>Table1[[#This Row],[Jut]]</f>
        <v>#VALUE!</v>
      </c>
      <c r="J3675" s="4" t="e">
        <f>Table1[[#This Row],[Column1]]</f>
        <v>#VALUE!</v>
      </c>
    </row>
    <row r="3676" spans="1:10" hidden="1" x14ac:dyDescent="0.3">
      <c r="A3676" s="2" t="e">
        <f>Table1[[#This Row],[Befolyt]]</f>
        <v>#VALUE!</v>
      </c>
      <c r="B3676" t="e">
        <f>Table1[[#This Row],[ÜK]]</f>
        <v>#VALUE!</v>
      </c>
      <c r="C3676" s="3" t="e">
        <f>Table1[[#This Row],[Szla]]</f>
        <v>#VALUE!</v>
      </c>
      <c r="D3676" s="6" t="e">
        <f>Table1[[#This Row],[Kelt_hó]]</f>
        <v>#VALUE!</v>
      </c>
      <c r="E3676" t="e">
        <f>Table1[[#This Row],[Vevő]]</f>
        <v>#VALUE!</v>
      </c>
      <c r="F3676" t="e">
        <f>Table1[[#This Row],[Termékkör]]</f>
        <v>#VALUE!</v>
      </c>
      <c r="G3676" s="4" t="e">
        <f>Table1[[#This Row],[SzumElad]]</f>
        <v>#VALUE!</v>
      </c>
      <c r="H3676" s="7" t="e">
        <f>Table1[[#This Row],[Jut_%]]</f>
        <v>#VALUE!</v>
      </c>
      <c r="I3676" s="4" t="e">
        <f>Table1[[#This Row],[Jut]]</f>
        <v>#VALUE!</v>
      </c>
      <c r="J3676" s="4" t="e">
        <f>Table1[[#This Row],[Column1]]</f>
        <v>#VALUE!</v>
      </c>
    </row>
    <row r="3677" spans="1:10" hidden="1" x14ac:dyDescent="0.3">
      <c r="A3677" s="2" t="e">
        <f>Table1[[#This Row],[Befolyt]]</f>
        <v>#VALUE!</v>
      </c>
      <c r="B3677" t="e">
        <f>Table1[[#This Row],[ÜK]]</f>
        <v>#VALUE!</v>
      </c>
      <c r="C3677" s="3" t="e">
        <f>Table1[[#This Row],[Szla]]</f>
        <v>#VALUE!</v>
      </c>
      <c r="D3677" s="6" t="e">
        <f>Table1[[#This Row],[Kelt_hó]]</f>
        <v>#VALUE!</v>
      </c>
      <c r="E3677" t="e">
        <f>Table1[[#This Row],[Vevő]]</f>
        <v>#VALUE!</v>
      </c>
      <c r="F3677" t="e">
        <f>Table1[[#This Row],[Termékkör]]</f>
        <v>#VALUE!</v>
      </c>
      <c r="G3677" s="4" t="e">
        <f>Table1[[#This Row],[SzumElad]]</f>
        <v>#VALUE!</v>
      </c>
      <c r="H3677" s="7" t="e">
        <f>Table1[[#This Row],[Jut_%]]</f>
        <v>#VALUE!</v>
      </c>
      <c r="I3677" s="4" t="e">
        <f>Table1[[#This Row],[Jut]]</f>
        <v>#VALUE!</v>
      </c>
      <c r="J3677" s="4" t="e">
        <f>Table1[[#This Row],[Column1]]</f>
        <v>#VALUE!</v>
      </c>
    </row>
    <row r="3678" spans="1:10" hidden="1" x14ac:dyDescent="0.3">
      <c r="A3678" s="2" t="e">
        <f>Table1[[#This Row],[Befolyt]]</f>
        <v>#VALUE!</v>
      </c>
      <c r="B3678" t="e">
        <f>Table1[[#This Row],[ÜK]]</f>
        <v>#VALUE!</v>
      </c>
      <c r="C3678" s="3" t="e">
        <f>Table1[[#This Row],[Szla]]</f>
        <v>#VALUE!</v>
      </c>
      <c r="D3678" s="6" t="e">
        <f>Table1[[#This Row],[Kelt_hó]]</f>
        <v>#VALUE!</v>
      </c>
      <c r="E3678" t="e">
        <f>Table1[[#This Row],[Vevő]]</f>
        <v>#VALUE!</v>
      </c>
      <c r="F3678" t="e">
        <f>Table1[[#This Row],[Termékkör]]</f>
        <v>#VALUE!</v>
      </c>
      <c r="G3678" s="4" t="e">
        <f>Table1[[#This Row],[SzumElad]]</f>
        <v>#VALUE!</v>
      </c>
      <c r="H3678" s="7" t="e">
        <f>Table1[[#This Row],[Jut_%]]</f>
        <v>#VALUE!</v>
      </c>
      <c r="I3678" s="4" t="e">
        <f>Table1[[#This Row],[Jut]]</f>
        <v>#VALUE!</v>
      </c>
      <c r="J3678" s="4" t="e">
        <f>Table1[[#This Row],[Column1]]</f>
        <v>#VALUE!</v>
      </c>
    </row>
    <row r="3679" spans="1:10" hidden="1" x14ac:dyDescent="0.3">
      <c r="A3679" s="2" t="e">
        <f>Table1[[#This Row],[Befolyt]]</f>
        <v>#VALUE!</v>
      </c>
      <c r="B3679" t="e">
        <f>Table1[[#This Row],[ÜK]]</f>
        <v>#VALUE!</v>
      </c>
      <c r="C3679" s="3" t="e">
        <f>Table1[[#This Row],[Szla]]</f>
        <v>#VALUE!</v>
      </c>
      <c r="D3679" s="6" t="e">
        <f>Table1[[#This Row],[Kelt_hó]]</f>
        <v>#VALUE!</v>
      </c>
      <c r="E3679" t="e">
        <f>Table1[[#This Row],[Vevő]]</f>
        <v>#VALUE!</v>
      </c>
      <c r="F3679" t="e">
        <f>Table1[[#This Row],[Termékkör]]</f>
        <v>#VALUE!</v>
      </c>
      <c r="G3679" s="4" t="e">
        <f>Table1[[#This Row],[SzumElad]]</f>
        <v>#VALUE!</v>
      </c>
      <c r="H3679" s="7" t="e">
        <f>Table1[[#This Row],[Jut_%]]</f>
        <v>#VALUE!</v>
      </c>
      <c r="I3679" s="4" t="e">
        <f>Table1[[#This Row],[Jut]]</f>
        <v>#VALUE!</v>
      </c>
      <c r="J3679" s="4" t="e">
        <f>Table1[[#This Row],[Column1]]</f>
        <v>#VALUE!</v>
      </c>
    </row>
    <row r="3680" spans="1:10" hidden="1" x14ac:dyDescent="0.3">
      <c r="A3680" s="2" t="e">
        <f>Table1[[#This Row],[Befolyt]]</f>
        <v>#VALUE!</v>
      </c>
      <c r="B3680" t="e">
        <f>Table1[[#This Row],[ÜK]]</f>
        <v>#VALUE!</v>
      </c>
      <c r="C3680" s="3" t="e">
        <f>Table1[[#This Row],[Szla]]</f>
        <v>#VALUE!</v>
      </c>
      <c r="D3680" s="6" t="e">
        <f>Table1[[#This Row],[Kelt_hó]]</f>
        <v>#VALUE!</v>
      </c>
      <c r="E3680" t="e">
        <f>Table1[[#This Row],[Vevő]]</f>
        <v>#VALUE!</v>
      </c>
      <c r="F3680" t="e">
        <f>Table1[[#This Row],[Termékkör]]</f>
        <v>#VALUE!</v>
      </c>
      <c r="G3680" s="4" t="e">
        <f>Table1[[#This Row],[SzumElad]]</f>
        <v>#VALUE!</v>
      </c>
      <c r="H3680" s="7" t="e">
        <f>Table1[[#This Row],[Jut_%]]</f>
        <v>#VALUE!</v>
      </c>
      <c r="I3680" s="4" t="e">
        <f>Table1[[#This Row],[Jut]]</f>
        <v>#VALUE!</v>
      </c>
      <c r="J3680" s="4" t="e">
        <f>Table1[[#This Row],[Column1]]</f>
        <v>#VALUE!</v>
      </c>
    </row>
    <row r="3681" spans="1:10" hidden="1" x14ac:dyDescent="0.3">
      <c r="A3681" s="2" t="e">
        <f>Table1[[#This Row],[Befolyt]]</f>
        <v>#VALUE!</v>
      </c>
      <c r="B3681" t="e">
        <f>Table1[[#This Row],[ÜK]]</f>
        <v>#VALUE!</v>
      </c>
      <c r="C3681" s="3" t="e">
        <f>Table1[[#This Row],[Szla]]</f>
        <v>#VALUE!</v>
      </c>
      <c r="D3681" s="6" t="e">
        <f>Table1[[#This Row],[Kelt_hó]]</f>
        <v>#VALUE!</v>
      </c>
      <c r="E3681" t="e">
        <f>Table1[[#This Row],[Vevő]]</f>
        <v>#VALUE!</v>
      </c>
      <c r="F3681" t="e">
        <f>Table1[[#This Row],[Termékkör]]</f>
        <v>#VALUE!</v>
      </c>
      <c r="G3681" s="4" t="e">
        <f>Table1[[#This Row],[SzumElad]]</f>
        <v>#VALUE!</v>
      </c>
      <c r="H3681" s="7" t="e">
        <f>Table1[[#This Row],[Jut_%]]</f>
        <v>#VALUE!</v>
      </c>
      <c r="I3681" s="4" t="e">
        <f>Table1[[#This Row],[Jut]]</f>
        <v>#VALUE!</v>
      </c>
      <c r="J3681" s="4" t="e">
        <f>Table1[[#This Row],[Column1]]</f>
        <v>#VALUE!</v>
      </c>
    </row>
    <row r="3682" spans="1:10" hidden="1" x14ac:dyDescent="0.3">
      <c r="A3682" s="2" t="e">
        <f>Table1[[#This Row],[Befolyt]]</f>
        <v>#VALUE!</v>
      </c>
      <c r="B3682" t="e">
        <f>Table1[[#This Row],[ÜK]]</f>
        <v>#VALUE!</v>
      </c>
      <c r="C3682" s="3" t="e">
        <f>Table1[[#This Row],[Szla]]</f>
        <v>#VALUE!</v>
      </c>
      <c r="D3682" s="6" t="e">
        <f>Table1[[#This Row],[Kelt_hó]]</f>
        <v>#VALUE!</v>
      </c>
      <c r="E3682" t="e">
        <f>Table1[[#This Row],[Vevő]]</f>
        <v>#VALUE!</v>
      </c>
      <c r="F3682" t="e">
        <f>Table1[[#This Row],[Termékkör]]</f>
        <v>#VALUE!</v>
      </c>
      <c r="G3682" s="4" t="e">
        <f>Table1[[#This Row],[SzumElad]]</f>
        <v>#VALUE!</v>
      </c>
      <c r="H3682" s="7" t="e">
        <f>Table1[[#This Row],[Jut_%]]</f>
        <v>#VALUE!</v>
      </c>
      <c r="I3682" s="4" t="e">
        <f>Table1[[#This Row],[Jut]]</f>
        <v>#VALUE!</v>
      </c>
      <c r="J3682" s="4" t="e">
        <f>Table1[[#This Row],[Column1]]</f>
        <v>#VALUE!</v>
      </c>
    </row>
    <row r="3683" spans="1:10" hidden="1" x14ac:dyDescent="0.3">
      <c r="A3683" s="2" t="e">
        <f>Table1[[#This Row],[Befolyt]]</f>
        <v>#VALUE!</v>
      </c>
      <c r="B3683" t="e">
        <f>Table1[[#This Row],[ÜK]]</f>
        <v>#VALUE!</v>
      </c>
      <c r="C3683" s="3" t="e">
        <f>Table1[[#This Row],[Szla]]</f>
        <v>#VALUE!</v>
      </c>
      <c r="D3683" s="6" t="e">
        <f>Table1[[#This Row],[Kelt_hó]]</f>
        <v>#VALUE!</v>
      </c>
      <c r="E3683" t="e">
        <f>Table1[[#This Row],[Vevő]]</f>
        <v>#VALUE!</v>
      </c>
      <c r="F3683" t="e">
        <f>Table1[[#This Row],[Termékkör]]</f>
        <v>#VALUE!</v>
      </c>
      <c r="G3683" s="4" t="e">
        <f>Table1[[#This Row],[SzumElad]]</f>
        <v>#VALUE!</v>
      </c>
      <c r="H3683" s="7" t="e">
        <f>Table1[[#This Row],[Jut_%]]</f>
        <v>#VALUE!</v>
      </c>
      <c r="I3683" s="4" t="e">
        <f>Table1[[#This Row],[Jut]]</f>
        <v>#VALUE!</v>
      </c>
      <c r="J3683" s="4" t="e">
        <f>Table1[[#This Row],[Column1]]</f>
        <v>#VALUE!</v>
      </c>
    </row>
    <row r="3684" spans="1:10" hidden="1" x14ac:dyDescent="0.3">
      <c r="A3684" s="2" t="e">
        <f>Table1[[#This Row],[Befolyt]]</f>
        <v>#VALUE!</v>
      </c>
      <c r="B3684" t="e">
        <f>Table1[[#This Row],[ÜK]]</f>
        <v>#VALUE!</v>
      </c>
      <c r="C3684" s="3" t="e">
        <f>Table1[[#This Row],[Szla]]</f>
        <v>#VALUE!</v>
      </c>
      <c r="D3684" s="6" t="e">
        <f>Table1[[#This Row],[Kelt_hó]]</f>
        <v>#VALUE!</v>
      </c>
      <c r="E3684" t="e">
        <f>Table1[[#This Row],[Vevő]]</f>
        <v>#VALUE!</v>
      </c>
      <c r="F3684" t="e">
        <f>Table1[[#This Row],[Termékkör]]</f>
        <v>#VALUE!</v>
      </c>
      <c r="G3684" s="4" t="e">
        <f>Table1[[#This Row],[SzumElad]]</f>
        <v>#VALUE!</v>
      </c>
      <c r="H3684" s="7" t="e">
        <f>Table1[[#This Row],[Jut_%]]</f>
        <v>#VALUE!</v>
      </c>
      <c r="I3684" s="4" t="e">
        <f>Table1[[#This Row],[Jut]]</f>
        <v>#VALUE!</v>
      </c>
      <c r="J3684" s="4" t="e">
        <f>Table1[[#This Row],[Column1]]</f>
        <v>#VALUE!</v>
      </c>
    </row>
    <row r="3685" spans="1:10" hidden="1" x14ac:dyDescent="0.3">
      <c r="A3685" s="2" t="e">
        <f>Table1[[#This Row],[Befolyt]]</f>
        <v>#VALUE!</v>
      </c>
      <c r="B3685" t="e">
        <f>Table1[[#This Row],[ÜK]]</f>
        <v>#VALUE!</v>
      </c>
      <c r="C3685" s="3" t="e">
        <f>Table1[[#This Row],[Szla]]</f>
        <v>#VALUE!</v>
      </c>
      <c r="D3685" s="6" t="e">
        <f>Table1[[#This Row],[Kelt_hó]]</f>
        <v>#VALUE!</v>
      </c>
      <c r="E3685" t="e">
        <f>Table1[[#This Row],[Vevő]]</f>
        <v>#VALUE!</v>
      </c>
      <c r="F3685" t="e">
        <f>Table1[[#This Row],[Termékkör]]</f>
        <v>#VALUE!</v>
      </c>
      <c r="G3685" s="4" t="e">
        <f>Table1[[#This Row],[SzumElad]]</f>
        <v>#VALUE!</v>
      </c>
      <c r="H3685" s="7" t="e">
        <f>Table1[[#This Row],[Jut_%]]</f>
        <v>#VALUE!</v>
      </c>
      <c r="I3685" s="4" t="e">
        <f>Table1[[#This Row],[Jut]]</f>
        <v>#VALUE!</v>
      </c>
      <c r="J3685" s="4" t="e">
        <f>Table1[[#This Row],[Column1]]</f>
        <v>#VALUE!</v>
      </c>
    </row>
    <row r="3686" spans="1:10" hidden="1" x14ac:dyDescent="0.3">
      <c r="A3686" s="2" t="e">
        <f>Table1[[#This Row],[Befolyt]]</f>
        <v>#VALUE!</v>
      </c>
      <c r="B3686" t="e">
        <f>Table1[[#This Row],[ÜK]]</f>
        <v>#VALUE!</v>
      </c>
      <c r="C3686" s="3" t="e">
        <f>Table1[[#This Row],[Szla]]</f>
        <v>#VALUE!</v>
      </c>
      <c r="D3686" s="6" t="e">
        <f>Table1[[#This Row],[Kelt_hó]]</f>
        <v>#VALUE!</v>
      </c>
      <c r="E3686" t="e">
        <f>Table1[[#This Row],[Vevő]]</f>
        <v>#VALUE!</v>
      </c>
      <c r="F3686" t="e">
        <f>Table1[[#This Row],[Termékkör]]</f>
        <v>#VALUE!</v>
      </c>
      <c r="G3686" s="4" t="e">
        <f>Table1[[#This Row],[SzumElad]]</f>
        <v>#VALUE!</v>
      </c>
      <c r="H3686" s="7" t="e">
        <f>Table1[[#This Row],[Jut_%]]</f>
        <v>#VALUE!</v>
      </c>
      <c r="I3686" s="4" t="e">
        <f>Table1[[#This Row],[Jut]]</f>
        <v>#VALUE!</v>
      </c>
      <c r="J3686" s="4" t="e">
        <f>Table1[[#This Row],[Column1]]</f>
        <v>#VALUE!</v>
      </c>
    </row>
    <row r="3687" spans="1:10" hidden="1" x14ac:dyDescent="0.3">
      <c r="A3687" s="2" t="e">
        <f>Table1[[#This Row],[Befolyt]]</f>
        <v>#VALUE!</v>
      </c>
      <c r="B3687" t="e">
        <f>Table1[[#This Row],[ÜK]]</f>
        <v>#VALUE!</v>
      </c>
      <c r="C3687" s="3" t="e">
        <f>Table1[[#This Row],[Szla]]</f>
        <v>#VALUE!</v>
      </c>
      <c r="D3687" s="6" t="e">
        <f>Table1[[#This Row],[Kelt_hó]]</f>
        <v>#VALUE!</v>
      </c>
      <c r="E3687" t="e">
        <f>Table1[[#This Row],[Vevő]]</f>
        <v>#VALUE!</v>
      </c>
      <c r="F3687" t="e">
        <f>Table1[[#This Row],[Termékkör]]</f>
        <v>#VALUE!</v>
      </c>
      <c r="G3687" s="4" t="e">
        <f>Table1[[#This Row],[SzumElad]]</f>
        <v>#VALUE!</v>
      </c>
      <c r="H3687" s="7" t="e">
        <f>Table1[[#This Row],[Jut_%]]</f>
        <v>#VALUE!</v>
      </c>
      <c r="I3687" s="4" t="e">
        <f>Table1[[#This Row],[Jut]]</f>
        <v>#VALUE!</v>
      </c>
      <c r="J3687" s="4" t="e">
        <f>Table1[[#This Row],[Column1]]</f>
        <v>#VALUE!</v>
      </c>
    </row>
    <row r="3688" spans="1:10" hidden="1" x14ac:dyDescent="0.3">
      <c r="A3688" s="2" t="e">
        <f>Table1[[#This Row],[Befolyt]]</f>
        <v>#VALUE!</v>
      </c>
      <c r="B3688" t="e">
        <f>Table1[[#This Row],[ÜK]]</f>
        <v>#VALUE!</v>
      </c>
      <c r="C3688" s="3" t="e">
        <f>Table1[[#This Row],[Szla]]</f>
        <v>#VALUE!</v>
      </c>
      <c r="D3688" s="6" t="e">
        <f>Table1[[#This Row],[Kelt_hó]]</f>
        <v>#VALUE!</v>
      </c>
      <c r="E3688" t="e">
        <f>Table1[[#This Row],[Vevő]]</f>
        <v>#VALUE!</v>
      </c>
      <c r="F3688" t="e">
        <f>Table1[[#This Row],[Termékkör]]</f>
        <v>#VALUE!</v>
      </c>
      <c r="G3688" s="4" t="e">
        <f>Table1[[#This Row],[SzumElad]]</f>
        <v>#VALUE!</v>
      </c>
      <c r="H3688" s="7" t="e">
        <f>Table1[[#This Row],[Jut_%]]</f>
        <v>#VALUE!</v>
      </c>
      <c r="I3688" s="4" t="e">
        <f>Table1[[#This Row],[Jut]]</f>
        <v>#VALUE!</v>
      </c>
      <c r="J3688" s="4" t="e">
        <f>Table1[[#This Row],[Column1]]</f>
        <v>#VALUE!</v>
      </c>
    </row>
    <row r="3689" spans="1:10" hidden="1" x14ac:dyDescent="0.3">
      <c r="A3689" s="2" t="e">
        <f>Table1[[#This Row],[Befolyt]]</f>
        <v>#VALUE!</v>
      </c>
      <c r="B3689" t="e">
        <f>Table1[[#This Row],[ÜK]]</f>
        <v>#VALUE!</v>
      </c>
      <c r="C3689" s="3" t="e">
        <f>Table1[[#This Row],[Szla]]</f>
        <v>#VALUE!</v>
      </c>
      <c r="D3689" s="6" t="e">
        <f>Table1[[#This Row],[Kelt_hó]]</f>
        <v>#VALUE!</v>
      </c>
      <c r="E3689" t="e">
        <f>Table1[[#This Row],[Vevő]]</f>
        <v>#VALUE!</v>
      </c>
      <c r="F3689" t="e">
        <f>Table1[[#This Row],[Termékkör]]</f>
        <v>#VALUE!</v>
      </c>
      <c r="G3689" s="4" t="e">
        <f>Table1[[#This Row],[SzumElad]]</f>
        <v>#VALUE!</v>
      </c>
      <c r="H3689" s="7" t="e">
        <f>Table1[[#This Row],[Jut_%]]</f>
        <v>#VALUE!</v>
      </c>
      <c r="I3689" s="4" t="e">
        <f>Table1[[#This Row],[Jut]]</f>
        <v>#VALUE!</v>
      </c>
      <c r="J3689" s="4" t="e">
        <f>Table1[[#This Row],[Column1]]</f>
        <v>#VALUE!</v>
      </c>
    </row>
    <row r="3690" spans="1:10" hidden="1" x14ac:dyDescent="0.3">
      <c r="A3690" s="2" t="e">
        <f>Table1[[#This Row],[Befolyt]]</f>
        <v>#VALUE!</v>
      </c>
      <c r="B3690" t="e">
        <f>Table1[[#This Row],[ÜK]]</f>
        <v>#VALUE!</v>
      </c>
      <c r="C3690" s="3" t="e">
        <f>Table1[[#This Row],[Szla]]</f>
        <v>#VALUE!</v>
      </c>
      <c r="D3690" s="6" t="e">
        <f>Table1[[#This Row],[Kelt_hó]]</f>
        <v>#VALUE!</v>
      </c>
      <c r="E3690" t="e">
        <f>Table1[[#This Row],[Vevő]]</f>
        <v>#VALUE!</v>
      </c>
      <c r="F3690" t="e">
        <f>Table1[[#This Row],[Termékkör]]</f>
        <v>#VALUE!</v>
      </c>
      <c r="G3690" s="4" t="e">
        <f>Table1[[#This Row],[SzumElad]]</f>
        <v>#VALUE!</v>
      </c>
      <c r="H3690" s="7" t="e">
        <f>Table1[[#This Row],[Jut_%]]</f>
        <v>#VALUE!</v>
      </c>
      <c r="I3690" s="4" t="e">
        <f>Table1[[#This Row],[Jut]]</f>
        <v>#VALUE!</v>
      </c>
      <c r="J3690" s="4" t="e">
        <f>Table1[[#This Row],[Column1]]</f>
        <v>#VALUE!</v>
      </c>
    </row>
    <row r="3691" spans="1:10" hidden="1" x14ac:dyDescent="0.3">
      <c r="A3691" s="2" t="e">
        <f>Table1[[#This Row],[Befolyt]]</f>
        <v>#VALUE!</v>
      </c>
      <c r="B3691" t="e">
        <f>Table1[[#This Row],[ÜK]]</f>
        <v>#VALUE!</v>
      </c>
      <c r="C3691" s="3" t="e">
        <f>Table1[[#This Row],[Szla]]</f>
        <v>#VALUE!</v>
      </c>
      <c r="D3691" s="6" t="e">
        <f>Table1[[#This Row],[Kelt_hó]]</f>
        <v>#VALUE!</v>
      </c>
      <c r="E3691" t="e">
        <f>Table1[[#This Row],[Vevő]]</f>
        <v>#VALUE!</v>
      </c>
      <c r="F3691" t="e">
        <f>Table1[[#This Row],[Termékkör]]</f>
        <v>#VALUE!</v>
      </c>
      <c r="G3691" s="4" t="e">
        <f>Table1[[#This Row],[SzumElad]]</f>
        <v>#VALUE!</v>
      </c>
      <c r="H3691" s="7" t="e">
        <f>Table1[[#This Row],[Jut_%]]</f>
        <v>#VALUE!</v>
      </c>
      <c r="I3691" s="4" t="e">
        <f>Table1[[#This Row],[Jut]]</f>
        <v>#VALUE!</v>
      </c>
      <c r="J3691" s="4" t="e">
        <f>Table1[[#This Row],[Column1]]</f>
        <v>#VALUE!</v>
      </c>
    </row>
    <row r="3692" spans="1:10" hidden="1" x14ac:dyDescent="0.3">
      <c r="A3692" s="2" t="e">
        <f>Table1[[#This Row],[Befolyt]]</f>
        <v>#VALUE!</v>
      </c>
      <c r="B3692" t="e">
        <f>Table1[[#This Row],[ÜK]]</f>
        <v>#VALUE!</v>
      </c>
      <c r="C3692" s="3" t="e">
        <f>Table1[[#This Row],[Szla]]</f>
        <v>#VALUE!</v>
      </c>
      <c r="D3692" s="6" t="e">
        <f>Table1[[#This Row],[Kelt_hó]]</f>
        <v>#VALUE!</v>
      </c>
      <c r="E3692" t="e">
        <f>Table1[[#This Row],[Vevő]]</f>
        <v>#VALUE!</v>
      </c>
      <c r="F3692" t="e">
        <f>Table1[[#This Row],[Termékkör]]</f>
        <v>#VALUE!</v>
      </c>
      <c r="G3692" s="4" t="e">
        <f>Table1[[#This Row],[SzumElad]]</f>
        <v>#VALUE!</v>
      </c>
      <c r="H3692" s="7" t="e">
        <f>Table1[[#This Row],[Jut_%]]</f>
        <v>#VALUE!</v>
      </c>
      <c r="I3692" s="4" t="e">
        <f>Table1[[#This Row],[Jut]]</f>
        <v>#VALUE!</v>
      </c>
      <c r="J3692" s="4" t="e">
        <f>Table1[[#This Row],[Column1]]</f>
        <v>#VALUE!</v>
      </c>
    </row>
    <row r="3693" spans="1:10" hidden="1" x14ac:dyDescent="0.3">
      <c r="A3693" s="2" t="e">
        <f>Table1[[#This Row],[Befolyt]]</f>
        <v>#VALUE!</v>
      </c>
      <c r="B3693" t="e">
        <f>Table1[[#This Row],[ÜK]]</f>
        <v>#VALUE!</v>
      </c>
      <c r="C3693" s="3" t="e">
        <f>Table1[[#This Row],[Szla]]</f>
        <v>#VALUE!</v>
      </c>
      <c r="D3693" s="6" t="e">
        <f>Table1[[#This Row],[Kelt_hó]]</f>
        <v>#VALUE!</v>
      </c>
      <c r="E3693" t="e">
        <f>Table1[[#This Row],[Vevő]]</f>
        <v>#VALUE!</v>
      </c>
      <c r="F3693" t="e">
        <f>Table1[[#This Row],[Termékkör]]</f>
        <v>#VALUE!</v>
      </c>
      <c r="G3693" s="4" t="e">
        <f>Table1[[#This Row],[SzumElad]]</f>
        <v>#VALUE!</v>
      </c>
      <c r="H3693" s="7" t="e">
        <f>Table1[[#This Row],[Jut_%]]</f>
        <v>#VALUE!</v>
      </c>
      <c r="I3693" s="4" t="e">
        <f>Table1[[#This Row],[Jut]]</f>
        <v>#VALUE!</v>
      </c>
      <c r="J3693" s="4" t="e">
        <f>Table1[[#This Row],[Column1]]</f>
        <v>#VALUE!</v>
      </c>
    </row>
    <row r="3694" spans="1:10" hidden="1" x14ac:dyDescent="0.3">
      <c r="A3694" s="2" t="e">
        <f>Table1[[#This Row],[Befolyt]]</f>
        <v>#VALUE!</v>
      </c>
      <c r="B3694" t="e">
        <f>Table1[[#This Row],[ÜK]]</f>
        <v>#VALUE!</v>
      </c>
      <c r="C3694" s="3" t="e">
        <f>Table1[[#This Row],[Szla]]</f>
        <v>#VALUE!</v>
      </c>
      <c r="D3694" s="6" t="e">
        <f>Table1[[#This Row],[Kelt_hó]]</f>
        <v>#VALUE!</v>
      </c>
      <c r="E3694" t="e">
        <f>Table1[[#This Row],[Vevő]]</f>
        <v>#VALUE!</v>
      </c>
      <c r="F3694" t="e">
        <f>Table1[[#This Row],[Termékkör]]</f>
        <v>#VALUE!</v>
      </c>
      <c r="G3694" s="4" t="e">
        <f>Table1[[#This Row],[SzumElad]]</f>
        <v>#VALUE!</v>
      </c>
      <c r="H3694" s="7" t="e">
        <f>Table1[[#This Row],[Jut_%]]</f>
        <v>#VALUE!</v>
      </c>
      <c r="I3694" s="4" t="e">
        <f>Table1[[#This Row],[Jut]]</f>
        <v>#VALUE!</v>
      </c>
      <c r="J3694" s="4" t="e">
        <f>Table1[[#This Row],[Column1]]</f>
        <v>#VALUE!</v>
      </c>
    </row>
    <row r="3695" spans="1:10" hidden="1" x14ac:dyDescent="0.3">
      <c r="A3695" s="2" t="e">
        <f>Table1[[#This Row],[Befolyt]]</f>
        <v>#VALUE!</v>
      </c>
      <c r="B3695" t="e">
        <f>Table1[[#This Row],[ÜK]]</f>
        <v>#VALUE!</v>
      </c>
      <c r="C3695" s="3" t="e">
        <f>Table1[[#This Row],[Szla]]</f>
        <v>#VALUE!</v>
      </c>
      <c r="D3695" s="6" t="e">
        <f>Table1[[#This Row],[Kelt_hó]]</f>
        <v>#VALUE!</v>
      </c>
      <c r="E3695" t="e">
        <f>Table1[[#This Row],[Vevő]]</f>
        <v>#VALUE!</v>
      </c>
      <c r="F3695" t="e">
        <f>Table1[[#This Row],[Termékkör]]</f>
        <v>#VALUE!</v>
      </c>
      <c r="G3695" s="4" t="e">
        <f>Table1[[#This Row],[SzumElad]]</f>
        <v>#VALUE!</v>
      </c>
      <c r="H3695" s="7" t="e">
        <f>Table1[[#This Row],[Jut_%]]</f>
        <v>#VALUE!</v>
      </c>
      <c r="I3695" s="4" t="e">
        <f>Table1[[#This Row],[Jut]]</f>
        <v>#VALUE!</v>
      </c>
      <c r="J3695" s="4" t="e">
        <f>Table1[[#This Row],[Column1]]</f>
        <v>#VALUE!</v>
      </c>
    </row>
    <row r="3696" spans="1:10" hidden="1" x14ac:dyDescent="0.3">
      <c r="A3696" s="2" t="e">
        <f>Table1[[#This Row],[Befolyt]]</f>
        <v>#VALUE!</v>
      </c>
      <c r="B3696" t="e">
        <f>Table1[[#This Row],[ÜK]]</f>
        <v>#VALUE!</v>
      </c>
      <c r="C3696" s="3" t="e">
        <f>Table1[[#This Row],[Szla]]</f>
        <v>#VALUE!</v>
      </c>
      <c r="D3696" s="6" t="e">
        <f>Table1[[#This Row],[Kelt_hó]]</f>
        <v>#VALUE!</v>
      </c>
      <c r="E3696" t="e">
        <f>Table1[[#This Row],[Vevő]]</f>
        <v>#VALUE!</v>
      </c>
      <c r="F3696" t="e">
        <f>Table1[[#This Row],[Termékkör]]</f>
        <v>#VALUE!</v>
      </c>
      <c r="G3696" s="4" t="e">
        <f>Table1[[#This Row],[SzumElad]]</f>
        <v>#VALUE!</v>
      </c>
      <c r="H3696" s="7" t="e">
        <f>Table1[[#This Row],[Jut_%]]</f>
        <v>#VALUE!</v>
      </c>
      <c r="I3696" s="4" t="e">
        <f>Table1[[#This Row],[Jut]]</f>
        <v>#VALUE!</v>
      </c>
      <c r="J3696" s="4" t="e">
        <f>Table1[[#This Row],[Column1]]</f>
        <v>#VALUE!</v>
      </c>
    </row>
    <row r="3697" spans="1:10" hidden="1" x14ac:dyDescent="0.3">
      <c r="A3697" s="2" t="e">
        <f>Table1[[#This Row],[Befolyt]]</f>
        <v>#VALUE!</v>
      </c>
      <c r="B3697" t="e">
        <f>Table1[[#This Row],[ÜK]]</f>
        <v>#VALUE!</v>
      </c>
      <c r="C3697" s="3" t="e">
        <f>Table1[[#This Row],[Szla]]</f>
        <v>#VALUE!</v>
      </c>
      <c r="D3697" s="6" t="e">
        <f>Table1[[#This Row],[Kelt_hó]]</f>
        <v>#VALUE!</v>
      </c>
      <c r="E3697" t="e">
        <f>Table1[[#This Row],[Vevő]]</f>
        <v>#VALUE!</v>
      </c>
      <c r="F3697" t="e">
        <f>Table1[[#This Row],[Termékkör]]</f>
        <v>#VALUE!</v>
      </c>
      <c r="G3697" s="4" t="e">
        <f>Table1[[#This Row],[SzumElad]]</f>
        <v>#VALUE!</v>
      </c>
      <c r="H3697" s="7" t="e">
        <f>Table1[[#This Row],[Jut_%]]</f>
        <v>#VALUE!</v>
      </c>
      <c r="I3697" s="4" t="e">
        <f>Table1[[#This Row],[Jut]]</f>
        <v>#VALUE!</v>
      </c>
      <c r="J3697" s="4" t="e">
        <f>Table1[[#This Row],[Column1]]</f>
        <v>#VALUE!</v>
      </c>
    </row>
    <row r="3698" spans="1:10" hidden="1" x14ac:dyDescent="0.3">
      <c r="A3698" s="2" t="e">
        <f>Table1[[#This Row],[Befolyt]]</f>
        <v>#VALUE!</v>
      </c>
      <c r="B3698" t="e">
        <f>Table1[[#This Row],[ÜK]]</f>
        <v>#VALUE!</v>
      </c>
      <c r="C3698" s="3" t="e">
        <f>Table1[[#This Row],[Szla]]</f>
        <v>#VALUE!</v>
      </c>
      <c r="D3698" s="6" t="e">
        <f>Table1[[#This Row],[Kelt_hó]]</f>
        <v>#VALUE!</v>
      </c>
      <c r="E3698" t="e">
        <f>Table1[[#This Row],[Vevő]]</f>
        <v>#VALUE!</v>
      </c>
      <c r="F3698" t="e">
        <f>Table1[[#This Row],[Termékkör]]</f>
        <v>#VALUE!</v>
      </c>
      <c r="G3698" s="4" t="e">
        <f>Table1[[#This Row],[SzumElad]]</f>
        <v>#VALUE!</v>
      </c>
      <c r="H3698" s="7" t="e">
        <f>Table1[[#This Row],[Jut_%]]</f>
        <v>#VALUE!</v>
      </c>
      <c r="I3698" s="4" t="e">
        <f>Table1[[#This Row],[Jut]]</f>
        <v>#VALUE!</v>
      </c>
      <c r="J3698" s="4" t="e">
        <f>Table1[[#This Row],[Column1]]</f>
        <v>#VALUE!</v>
      </c>
    </row>
    <row r="3699" spans="1:10" hidden="1" x14ac:dyDescent="0.3">
      <c r="A3699" s="2" t="e">
        <f>Table1[[#This Row],[Befolyt]]</f>
        <v>#VALUE!</v>
      </c>
      <c r="B3699" t="e">
        <f>Table1[[#This Row],[ÜK]]</f>
        <v>#VALUE!</v>
      </c>
      <c r="C3699" s="3" t="e">
        <f>Table1[[#This Row],[Szla]]</f>
        <v>#VALUE!</v>
      </c>
      <c r="D3699" s="6" t="e">
        <f>Table1[[#This Row],[Kelt_hó]]</f>
        <v>#VALUE!</v>
      </c>
      <c r="E3699" t="e">
        <f>Table1[[#This Row],[Vevő]]</f>
        <v>#VALUE!</v>
      </c>
      <c r="F3699" t="e">
        <f>Table1[[#This Row],[Termékkör]]</f>
        <v>#VALUE!</v>
      </c>
      <c r="G3699" s="4" t="e">
        <f>Table1[[#This Row],[SzumElad]]</f>
        <v>#VALUE!</v>
      </c>
      <c r="H3699" s="7" t="e">
        <f>Table1[[#This Row],[Jut_%]]</f>
        <v>#VALUE!</v>
      </c>
      <c r="I3699" s="4" t="e">
        <f>Table1[[#This Row],[Jut]]</f>
        <v>#VALUE!</v>
      </c>
      <c r="J3699" s="4" t="e">
        <f>Table1[[#This Row],[Column1]]</f>
        <v>#VALUE!</v>
      </c>
    </row>
    <row r="3700" spans="1:10" hidden="1" x14ac:dyDescent="0.3">
      <c r="A3700" s="2" t="e">
        <f>Table1[[#This Row],[Befolyt]]</f>
        <v>#VALUE!</v>
      </c>
      <c r="B3700" t="e">
        <f>Table1[[#This Row],[ÜK]]</f>
        <v>#VALUE!</v>
      </c>
      <c r="C3700" s="3" t="e">
        <f>Table1[[#This Row],[Szla]]</f>
        <v>#VALUE!</v>
      </c>
      <c r="D3700" s="6" t="e">
        <f>Table1[[#This Row],[Kelt_hó]]</f>
        <v>#VALUE!</v>
      </c>
      <c r="E3700" t="e">
        <f>Table1[[#This Row],[Vevő]]</f>
        <v>#VALUE!</v>
      </c>
      <c r="F3700" t="e">
        <f>Table1[[#This Row],[Termékkör]]</f>
        <v>#VALUE!</v>
      </c>
      <c r="G3700" s="4" t="e">
        <f>Table1[[#This Row],[SzumElad]]</f>
        <v>#VALUE!</v>
      </c>
      <c r="H3700" s="7" t="e">
        <f>Table1[[#This Row],[Jut_%]]</f>
        <v>#VALUE!</v>
      </c>
      <c r="I3700" s="4" t="e">
        <f>Table1[[#This Row],[Jut]]</f>
        <v>#VALUE!</v>
      </c>
      <c r="J3700" s="4" t="e">
        <f>Table1[[#This Row],[Column1]]</f>
        <v>#VALUE!</v>
      </c>
    </row>
    <row r="3701" spans="1:10" hidden="1" x14ac:dyDescent="0.3">
      <c r="A3701" s="2" t="e">
        <f>Table1[[#This Row],[Befolyt]]</f>
        <v>#VALUE!</v>
      </c>
      <c r="B3701" t="e">
        <f>Table1[[#This Row],[ÜK]]</f>
        <v>#VALUE!</v>
      </c>
      <c r="C3701" s="3" t="e">
        <f>Table1[[#This Row],[Szla]]</f>
        <v>#VALUE!</v>
      </c>
      <c r="D3701" s="6" t="e">
        <f>Table1[[#This Row],[Kelt_hó]]</f>
        <v>#VALUE!</v>
      </c>
      <c r="E3701" t="e">
        <f>Table1[[#This Row],[Vevő]]</f>
        <v>#VALUE!</v>
      </c>
      <c r="F3701" t="e">
        <f>Table1[[#This Row],[Termékkör]]</f>
        <v>#VALUE!</v>
      </c>
      <c r="G3701" s="4" t="e">
        <f>Table1[[#This Row],[SzumElad]]</f>
        <v>#VALUE!</v>
      </c>
      <c r="H3701" s="7" t="e">
        <f>Table1[[#This Row],[Jut_%]]</f>
        <v>#VALUE!</v>
      </c>
      <c r="I3701" s="4" t="e">
        <f>Table1[[#This Row],[Jut]]</f>
        <v>#VALUE!</v>
      </c>
      <c r="J3701" s="4" t="e">
        <f>Table1[[#This Row],[Column1]]</f>
        <v>#VALUE!</v>
      </c>
    </row>
    <row r="3702" spans="1:10" hidden="1" x14ac:dyDescent="0.3">
      <c r="A3702" s="2" t="e">
        <f>Table1[[#This Row],[Befolyt]]</f>
        <v>#VALUE!</v>
      </c>
      <c r="B3702" t="e">
        <f>Table1[[#This Row],[ÜK]]</f>
        <v>#VALUE!</v>
      </c>
      <c r="C3702" s="3" t="e">
        <f>Table1[[#This Row],[Szla]]</f>
        <v>#VALUE!</v>
      </c>
      <c r="D3702" s="6" t="e">
        <f>Table1[[#This Row],[Kelt_hó]]</f>
        <v>#VALUE!</v>
      </c>
      <c r="E3702" t="e">
        <f>Table1[[#This Row],[Vevő]]</f>
        <v>#VALUE!</v>
      </c>
      <c r="F3702" t="e">
        <f>Table1[[#This Row],[Termékkör]]</f>
        <v>#VALUE!</v>
      </c>
      <c r="G3702" s="4" t="e">
        <f>Table1[[#This Row],[SzumElad]]</f>
        <v>#VALUE!</v>
      </c>
      <c r="H3702" s="7" t="e">
        <f>Table1[[#This Row],[Jut_%]]</f>
        <v>#VALUE!</v>
      </c>
      <c r="I3702" s="4" t="e">
        <f>Table1[[#This Row],[Jut]]</f>
        <v>#VALUE!</v>
      </c>
      <c r="J3702" s="4" t="e">
        <f>Table1[[#This Row],[Column1]]</f>
        <v>#VALUE!</v>
      </c>
    </row>
    <row r="3703" spans="1:10" hidden="1" x14ac:dyDescent="0.3">
      <c r="A3703" s="2" t="e">
        <f>Table1[[#This Row],[Befolyt]]</f>
        <v>#VALUE!</v>
      </c>
      <c r="B3703" t="e">
        <f>Table1[[#This Row],[ÜK]]</f>
        <v>#VALUE!</v>
      </c>
      <c r="C3703" s="3" t="e">
        <f>Table1[[#This Row],[Szla]]</f>
        <v>#VALUE!</v>
      </c>
      <c r="D3703" s="6" t="e">
        <f>Table1[[#This Row],[Kelt_hó]]</f>
        <v>#VALUE!</v>
      </c>
      <c r="E3703" t="e">
        <f>Table1[[#This Row],[Vevő]]</f>
        <v>#VALUE!</v>
      </c>
      <c r="F3703" t="e">
        <f>Table1[[#This Row],[Termékkör]]</f>
        <v>#VALUE!</v>
      </c>
      <c r="G3703" s="4" t="e">
        <f>Table1[[#This Row],[SzumElad]]</f>
        <v>#VALUE!</v>
      </c>
      <c r="H3703" s="7" t="e">
        <f>Table1[[#This Row],[Jut_%]]</f>
        <v>#VALUE!</v>
      </c>
      <c r="I3703" s="4" t="e">
        <f>Table1[[#This Row],[Jut]]</f>
        <v>#VALUE!</v>
      </c>
      <c r="J3703" s="4" t="e">
        <f>Table1[[#This Row],[Column1]]</f>
        <v>#VALUE!</v>
      </c>
    </row>
    <row r="3704" spans="1:10" hidden="1" x14ac:dyDescent="0.3">
      <c r="A3704" s="2" t="e">
        <f>Table1[[#This Row],[Befolyt]]</f>
        <v>#VALUE!</v>
      </c>
      <c r="B3704" t="e">
        <f>Table1[[#This Row],[ÜK]]</f>
        <v>#VALUE!</v>
      </c>
      <c r="C3704" s="3" t="e">
        <f>Table1[[#This Row],[Szla]]</f>
        <v>#VALUE!</v>
      </c>
      <c r="D3704" s="6" t="e">
        <f>Table1[[#This Row],[Kelt_hó]]</f>
        <v>#VALUE!</v>
      </c>
      <c r="E3704" t="e">
        <f>Table1[[#This Row],[Vevő]]</f>
        <v>#VALUE!</v>
      </c>
      <c r="F3704" t="e">
        <f>Table1[[#This Row],[Termékkör]]</f>
        <v>#VALUE!</v>
      </c>
      <c r="G3704" s="4" t="e">
        <f>Table1[[#This Row],[SzumElad]]</f>
        <v>#VALUE!</v>
      </c>
      <c r="H3704" s="7" t="e">
        <f>Table1[[#This Row],[Jut_%]]</f>
        <v>#VALUE!</v>
      </c>
      <c r="I3704" s="4" t="e">
        <f>Table1[[#This Row],[Jut]]</f>
        <v>#VALUE!</v>
      </c>
      <c r="J3704" s="4" t="e">
        <f>Table1[[#This Row],[Column1]]</f>
        <v>#VALUE!</v>
      </c>
    </row>
    <row r="3705" spans="1:10" hidden="1" x14ac:dyDescent="0.3">
      <c r="A3705" s="2" t="e">
        <f>Table1[[#This Row],[Befolyt]]</f>
        <v>#VALUE!</v>
      </c>
      <c r="B3705" t="e">
        <f>Table1[[#This Row],[ÜK]]</f>
        <v>#VALUE!</v>
      </c>
      <c r="C3705" s="3" t="e">
        <f>Table1[[#This Row],[Szla]]</f>
        <v>#VALUE!</v>
      </c>
      <c r="D3705" s="6" t="e">
        <f>Table1[[#This Row],[Kelt_hó]]</f>
        <v>#VALUE!</v>
      </c>
      <c r="E3705" t="e">
        <f>Table1[[#This Row],[Vevő]]</f>
        <v>#VALUE!</v>
      </c>
      <c r="F3705" t="e">
        <f>Table1[[#This Row],[Termékkör]]</f>
        <v>#VALUE!</v>
      </c>
      <c r="G3705" s="4" t="e">
        <f>Table1[[#This Row],[SzumElad]]</f>
        <v>#VALUE!</v>
      </c>
      <c r="H3705" s="7" t="e">
        <f>Table1[[#This Row],[Jut_%]]</f>
        <v>#VALUE!</v>
      </c>
      <c r="I3705" s="4" t="e">
        <f>Table1[[#This Row],[Jut]]</f>
        <v>#VALUE!</v>
      </c>
      <c r="J3705" s="4" t="e">
        <f>Table1[[#This Row],[Column1]]</f>
        <v>#VALUE!</v>
      </c>
    </row>
    <row r="3706" spans="1:10" hidden="1" x14ac:dyDescent="0.3">
      <c r="A3706" s="2" t="e">
        <f>Table1[[#This Row],[Befolyt]]</f>
        <v>#VALUE!</v>
      </c>
      <c r="B3706" t="e">
        <f>Table1[[#This Row],[ÜK]]</f>
        <v>#VALUE!</v>
      </c>
      <c r="C3706" s="3" t="e">
        <f>Table1[[#This Row],[Szla]]</f>
        <v>#VALUE!</v>
      </c>
      <c r="D3706" s="6" t="e">
        <f>Table1[[#This Row],[Kelt_hó]]</f>
        <v>#VALUE!</v>
      </c>
      <c r="E3706" t="e">
        <f>Table1[[#This Row],[Vevő]]</f>
        <v>#VALUE!</v>
      </c>
      <c r="F3706" t="e">
        <f>Table1[[#This Row],[Termékkör]]</f>
        <v>#VALUE!</v>
      </c>
      <c r="G3706" s="4" t="e">
        <f>Table1[[#This Row],[SzumElad]]</f>
        <v>#VALUE!</v>
      </c>
      <c r="H3706" s="7" t="e">
        <f>Table1[[#This Row],[Jut_%]]</f>
        <v>#VALUE!</v>
      </c>
      <c r="I3706" s="4" t="e">
        <f>Table1[[#This Row],[Jut]]</f>
        <v>#VALUE!</v>
      </c>
      <c r="J3706" s="4" t="e">
        <f>Table1[[#This Row],[Column1]]</f>
        <v>#VALUE!</v>
      </c>
    </row>
    <row r="3707" spans="1:10" hidden="1" x14ac:dyDescent="0.3">
      <c r="A3707" s="2" t="e">
        <f>Table1[[#This Row],[Befolyt]]</f>
        <v>#VALUE!</v>
      </c>
      <c r="B3707" t="e">
        <f>Table1[[#This Row],[ÜK]]</f>
        <v>#VALUE!</v>
      </c>
      <c r="C3707" s="3" t="e">
        <f>Table1[[#This Row],[Szla]]</f>
        <v>#VALUE!</v>
      </c>
      <c r="D3707" s="6" t="e">
        <f>Table1[[#This Row],[Kelt_hó]]</f>
        <v>#VALUE!</v>
      </c>
      <c r="E3707" t="e">
        <f>Table1[[#This Row],[Vevő]]</f>
        <v>#VALUE!</v>
      </c>
      <c r="F3707" t="e">
        <f>Table1[[#This Row],[Termékkör]]</f>
        <v>#VALUE!</v>
      </c>
      <c r="G3707" s="4" t="e">
        <f>Table1[[#This Row],[SzumElad]]</f>
        <v>#VALUE!</v>
      </c>
      <c r="H3707" s="7" t="e">
        <f>Table1[[#This Row],[Jut_%]]</f>
        <v>#VALUE!</v>
      </c>
      <c r="I3707" s="4" t="e">
        <f>Table1[[#This Row],[Jut]]</f>
        <v>#VALUE!</v>
      </c>
      <c r="J3707" s="4" t="e">
        <f>Table1[[#This Row],[Column1]]</f>
        <v>#VALUE!</v>
      </c>
    </row>
    <row r="3708" spans="1:10" hidden="1" x14ac:dyDescent="0.3">
      <c r="A3708" s="2" t="e">
        <f>Table1[[#This Row],[Befolyt]]</f>
        <v>#VALUE!</v>
      </c>
      <c r="B3708" t="e">
        <f>Table1[[#This Row],[ÜK]]</f>
        <v>#VALUE!</v>
      </c>
      <c r="C3708" s="3" t="e">
        <f>Table1[[#This Row],[Szla]]</f>
        <v>#VALUE!</v>
      </c>
      <c r="D3708" s="6" t="e">
        <f>Table1[[#This Row],[Kelt_hó]]</f>
        <v>#VALUE!</v>
      </c>
      <c r="E3708" t="e">
        <f>Table1[[#This Row],[Vevő]]</f>
        <v>#VALUE!</v>
      </c>
      <c r="F3708" t="e">
        <f>Table1[[#This Row],[Termékkör]]</f>
        <v>#VALUE!</v>
      </c>
      <c r="G3708" s="4" t="e">
        <f>Table1[[#This Row],[SzumElad]]</f>
        <v>#VALUE!</v>
      </c>
      <c r="H3708" s="7" t="e">
        <f>Table1[[#This Row],[Jut_%]]</f>
        <v>#VALUE!</v>
      </c>
      <c r="I3708" s="4" t="e">
        <f>Table1[[#This Row],[Jut]]</f>
        <v>#VALUE!</v>
      </c>
      <c r="J3708" s="4" t="e">
        <f>Table1[[#This Row],[Column1]]</f>
        <v>#VALUE!</v>
      </c>
    </row>
    <row r="3709" spans="1:10" hidden="1" x14ac:dyDescent="0.3">
      <c r="A3709" s="2" t="e">
        <f>Table1[[#This Row],[Befolyt]]</f>
        <v>#VALUE!</v>
      </c>
      <c r="B3709" t="e">
        <f>Table1[[#This Row],[ÜK]]</f>
        <v>#VALUE!</v>
      </c>
      <c r="C3709" s="3" t="e">
        <f>Table1[[#This Row],[Szla]]</f>
        <v>#VALUE!</v>
      </c>
      <c r="D3709" s="6" t="e">
        <f>Table1[[#This Row],[Kelt_hó]]</f>
        <v>#VALUE!</v>
      </c>
      <c r="E3709" t="e">
        <f>Table1[[#This Row],[Vevő]]</f>
        <v>#VALUE!</v>
      </c>
      <c r="F3709" t="e">
        <f>Table1[[#This Row],[Termékkör]]</f>
        <v>#VALUE!</v>
      </c>
      <c r="G3709" s="4" t="e">
        <f>Table1[[#This Row],[SzumElad]]</f>
        <v>#VALUE!</v>
      </c>
      <c r="H3709" s="7" t="e">
        <f>Table1[[#This Row],[Jut_%]]</f>
        <v>#VALUE!</v>
      </c>
      <c r="I3709" s="4" t="e">
        <f>Table1[[#This Row],[Jut]]</f>
        <v>#VALUE!</v>
      </c>
      <c r="J3709" s="4" t="e">
        <f>Table1[[#This Row],[Column1]]</f>
        <v>#VALUE!</v>
      </c>
    </row>
    <row r="3710" spans="1:10" hidden="1" x14ac:dyDescent="0.3">
      <c r="A3710" s="2" t="e">
        <f>Table1[[#This Row],[Befolyt]]</f>
        <v>#VALUE!</v>
      </c>
      <c r="B3710" t="e">
        <f>Table1[[#This Row],[ÜK]]</f>
        <v>#VALUE!</v>
      </c>
      <c r="C3710" s="3" t="e">
        <f>Table1[[#This Row],[Szla]]</f>
        <v>#VALUE!</v>
      </c>
      <c r="D3710" s="6" t="e">
        <f>Table1[[#This Row],[Kelt_hó]]</f>
        <v>#VALUE!</v>
      </c>
      <c r="E3710" t="e">
        <f>Table1[[#This Row],[Vevő]]</f>
        <v>#VALUE!</v>
      </c>
      <c r="F3710" t="e">
        <f>Table1[[#This Row],[Termékkör]]</f>
        <v>#VALUE!</v>
      </c>
      <c r="G3710" s="4" t="e">
        <f>Table1[[#This Row],[SzumElad]]</f>
        <v>#VALUE!</v>
      </c>
      <c r="H3710" s="7" t="e">
        <f>Table1[[#This Row],[Jut_%]]</f>
        <v>#VALUE!</v>
      </c>
      <c r="I3710" s="4" t="e">
        <f>Table1[[#This Row],[Jut]]</f>
        <v>#VALUE!</v>
      </c>
      <c r="J3710" s="4" t="e">
        <f>Table1[[#This Row],[Column1]]</f>
        <v>#VALUE!</v>
      </c>
    </row>
    <row r="3711" spans="1:10" hidden="1" x14ac:dyDescent="0.3">
      <c r="A3711" s="2" t="e">
        <f>Table1[[#This Row],[Befolyt]]</f>
        <v>#VALUE!</v>
      </c>
      <c r="B3711" t="e">
        <f>Table1[[#This Row],[ÜK]]</f>
        <v>#VALUE!</v>
      </c>
      <c r="C3711" s="3" t="e">
        <f>Table1[[#This Row],[Szla]]</f>
        <v>#VALUE!</v>
      </c>
      <c r="D3711" s="6" t="e">
        <f>Table1[[#This Row],[Kelt_hó]]</f>
        <v>#VALUE!</v>
      </c>
      <c r="E3711" t="e">
        <f>Table1[[#This Row],[Vevő]]</f>
        <v>#VALUE!</v>
      </c>
      <c r="F3711" t="e">
        <f>Table1[[#This Row],[Termékkör]]</f>
        <v>#VALUE!</v>
      </c>
      <c r="G3711" s="4" t="e">
        <f>Table1[[#This Row],[SzumElad]]</f>
        <v>#VALUE!</v>
      </c>
      <c r="H3711" s="7" t="e">
        <f>Table1[[#This Row],[Jut_%]]</f>
        <v>#VALUE!</v>
      </c>
      <c r="I3711" s="4" t="e">
        <f>Table1[[#This Row],[Jut]]</f>
        <v>#VALUE!</v>
      </c>
      <c r="J3711" s="4" t="e">
        <f>Table1[[#This Row],[Column1]]</f>
        <v>#VALUE!</v>
      </c>
    </row>
    <row r="3712" spans="1:10" hidden="1" x14ac:dyDescent="0.3">
      <c r="A3712" s="2" t="e">
        <f>Table1[[#This Row],[Befolyt]]</f>
        <v>#VALUE!</v>
      </c>
      <c r="B3712" t="e">
        <f>Table1[[#This Row],[ÜK]]</f>
        <v>#VALUE!</v>
      </c>
      <c r="C3712" s="3" t="e">
        <f>Table1[[#This Row],[Szla]]</f>
        <v>#VALUE!</v>
      </c>
      <c r="D3712" s="6" t="e">
        <f>Table1[[#This Row],[Kelt_hó]]</f>
        <v>#VALUE!</v>
      </c>
      <c r="E3712" t="e">
        <f>Table1[[#This Row],[Vevő]]</f>
        <v>#VALUE!</v>
      </c>
      <c r="F3712" t="e">
        <f>Table1[[#This Row],[Termékkör]]</f>
        <v>#VALUE!</v>
      </c>
      <c r="G3712" s="4" t="e">
        <f>Table1[[#This Row],[SzumElad]]</f>
        <v>#VALUE!</v>
      </c>
      <c r="H3712" s="7" t="e">
        <f>Table1[[#This Row],[Jut_%]]</f>
        <v>#VALUE!</v>
      </c>
      <c r="I3712" s="4" t="e">
        <f>Table1[[#This Row],[Jut]]</f>
        <v>#VALUE!</v>
      </c>
      <c r="J3712" s="4" t="e">
        <f>Table1[[#This Row],[Column1]]</f>
        <v>#VALUE!</v>
      </c>
    </row>
    <row r="3713" spans="1:10" hidden="1" x14ac:dyDescent="0.3">
      <c r="A3713" s="2" t="e">
        <f>Table1[[#This Row],[Befolyt]]</f>
        <v>#VALUE!</v>
      </c>
      <c r="B3713" t="e">
        <f>Table1[[#This Row],[ÜK]]</f>
        <v>#VALUE!</v>
      </c>
      <c r="C3713" s="3" t="e">
        <f>Table1[[#This Row],[Szla]]</f>
        <v>#VALUE!</v>
      </c>
      <c r="D3713" s="6" t="e">
        <f>Table1[[#This Row],[Kelt_hó]]</f>
        <v>#VALUE!</v>
      </c>
      <c r="E3713" t="e">
        <f>Table1[[#This Row],[Vevő]]</f>
        <v>#VALUE!</v>
      </c>
      <c r="F3713" t="e">
        <f>Table1[[#This Row],[Termékkör]]</f>
        <v>#VALUE!</v>
      </c>
      <c r="G3713" s="4" t="e">
        <f>Table1[[#This Row],[SzumElad]]</f>
        <v>#VALUE!</v>
      </c>
      <c r="H3713" s="7" t="e">
        <f>Table1[[#This Row],[Jut_%]]</f>
        <v>#VALUE!</v>
      </c>
      <c r="I3713" s="4" t="e">
        <f>Table1[[#This Row],[Jut]]</f>
        <v>#VALUE!</v>
      </c>
      <c r="J3713" s="4" t="e">
        <f>Table1[[#This Row],[Column1]]</f>
        <v>#VALUE!</v>
      </c>
    </row>
    <row r="3714" spans="1:10" hidden="1" x14ac:dyDescent="0.3">
      <c r="A3714" s="2" t="e">
        <f>Table1[[#This Row],[Befolyt]]</f>
        <v>#VALUE!</v>
      </c>
      <c r="B3714" t="e">
        <f>Table1[[#This Row],[ÜK]]</f>
        <v>#VALUE!</v>
      </c>
      <c r="C3714" s="3" t="e">
        <f>Table1[[#This Row],[Szla]]</f>
        <v>#VALUE!</v>
      </c>
      <c r="D3714" s="6" t="e">
        <f>Table1[[#This Row],[Kelt_hó]]</f>
        <v>#VALUE!</v>
      </c>
      <c r="E3714" t="e">
        <f>Table1[[#This Row],[Vevő]]</f>
        <v>#VALUE!</v>
      </c>
      <c r="F3714" t="e">
        <f>Table1[[#This Row],[Termékkör]]</f>
        <v>#VALUE!</v>
      </c>
      <c r="G3714" s="4" t="e">
        <f>Table1[[#This Row],[SzumElad]]</f>
        <v>#VALUE!</v>
      </c>
      <c r="H3714" s="7" t="e">
        <f>Table1[[#This Row],[Jut_%]]</f>
        <v>#VALUE!</v>
      </c>
      <c r="I3714" s="4" t="e">
        <f>Table1[[#This Row],[Jut]]</f>
        <v>#VALUE!</v>
      </c>
      <c r="J3714" s="4" t="e">
        <f>Table1[[#This Row],[Column1]]</f>
        <v>#VALUE!</v>
      </c>
    </row>
    <row r="3715" spans="1:10" hidden="1" x14ac:dyDescent="0.3">
      <c r="A3715" s="2" t="e">
        <f>Table1[[#This Row],[Befolyt]]</f>
        <v>#VALUE!</v>
      </c>
      <c r="B3715" t="e">
        <f>Table1[[#This Row],[ÜK]]</f>
        <v>#VALUE!</v>
      </c>
      <c r="C3715" s="3" t="e">
        <f>Table1[[#This Row],[Szla]]</f>
        <v>#VALUE!</v>
      </c>
      <c r="D3715" s="6" t="e">
        <f>Table1[[#This Row],[Kelt_hó]]</f>
        <v>#VALUE!</v>
      </c>
      <c r="E3715" t="e">
        <f>Table1[[#This Row],[Vevő]]</f>
        <v>#VALUE!</v>
      </c>
      <c r="F3715" t="e">
        <f>Table1[[#This Row],[Termékkör]]</f>
        <v>#VALUE!</v>
      </c>
      <c r="G3715" s="4" t="e">
        <f>Table1[[#This Row],[SzumElad]]</f>
        <v>#VALUE!</v>
      </c>
      <c r="H3715" s="7" t="e">
        <f>Table1[[#This Row],[Jut_%]]</f>
        <v>#VALUE!</v>
      </c>
      <c r="I3715" s="4" t="e">
        <f>Table1[[#This Row],[Jut]]</f>
        <v>#VALUE!</v>
      </c>
      <c r="J3715" s="4" t="e">
        <f>Table1[[#This Row],[Column1]]</f>
        <v>#VALUE!</v>
      </c>
    </row>
    <row r="3716" spans="1:10" hidden="1" x14ac:dyDescent="0.3">
      <c r="A3716" s="2" t="e">
        <f>Table1[[#This Row],[Befolyt]]</f>
        <v>#VALUE!</v>
      </c>
      <c r="B3716" t="e">
        <f>Table1[[#This Row],[ÜK]]</f>
        <v>#VALUE!</v>
      </c>
      <c r="C3716" s="3" t="e">
        <f>Table1[[#This Row],[Szla]]</f>
        <v>#VALUE!</v>
      </c>
      <c r="D3716" s="6" t="e">
        <f>Table1[[#This Row],[Kelt_hó]]</f>
        <v>#VALUE!</v>
      </c>
      <c r="E3716" t="e">
        <f>Table1[[#This Row],[Vevő]]</f>
        <v>#VALUE!</v>
      </c>
      <c r="F3716" t="e">
        <f>Table1[[#This Row],[Termékkör]]</f>
        <v>#VALUE!</v>
      </c>
      <c r="G3716" s="4" t="e">
        <f>Table1[[#This Row],[SzumElad]]</f>
        <v>#VALUE!</v>
      </c>
      <c r="H3716" s="7" t="e">
        <f>Table1[[#This Row],[Jut_%]]</f>
        <v>#VALUE!</v>
      </c>
      <c r="I3716" s="4" t="e">
        <f>Table1[[#This Row],[Jut]]</f>
        <v>#VALUE!</v>
      </c>
      <c r="J3716" s="4" t="e">
        <f>Table1[[#This Row],[Column1]]</f>
        <v>#VALUE!</v>
      </c>
    </row>
    <row r="3717" spans="1:10" hidden="1" x14ac:dyDescent="0.3">
      <c r="A3717" s="2" t="e">
        <f>Table1[[#This Row],[Befolyt]]</f>
        <v>#VALUE!</v>
      </c>
      <c r="B3717" t="e">
        <f>Table1[[#This Row],[ÜK]]</f>
        <v>#VALUE!</v>
      </c>
      <c r="C3717" s="3" t="e">
        <f>Table1[[#This Row],[Szla]]</f>
        <v>#VALUE!</v>
      </c>
      <c r="D3717" s="6" t="e">
        <f>Table1[[#This Row],[Kelt_hó]]</f>
        <v>#VALUE!</v>
      </c>
      <c r="E3717" t="e">
        <f>Table1[[#This Row],[Vevő]]</f>
        <v>#VALUE!</v>
      </c>
      <c r="F3717" t="e">
        <f>Table1[[#This Row],[Termékkör]]</f>
        <v>#VALUE!</v>
      </c>
      <c r="G3717" s="4" t="e">
        <f>Table1[[#This Row],[SzumElad]]</f>
        <v>#VALUE!</v>
      </c>
      <c r="H3717" s="7" t="e">
        <f>Table1[[#This Row],[Jut_%]]</f>
        <v>#VALUE!</v>
      </c>
      <c r="I3717" s="4" t="e">
        <f>Table1[[#This Row],[Jut]]</f>
        <v>#VALUE!</v>
      </c>
      <c r="J3717" s="4" t="e">
        <f>Table1[[#This Row],[Column1]]</f>
        <v>#VALUE!</v>
      </c>
    </row>
    <row r="3718" spans="1:10" hidden="1" x14ac:dyDescent="0.3">
      <c r="A3718" s="2" t="e">
        <f>Table1[[#This Row],[Befolyt]]</f>
        <v>#VALUE!</v>
      </c>
      <c r="B3718" t="e">
        <f>Table1[[#This Row],[ÜK]]</f>
        <v>#VALUE!</v>
      </c>
      <c r="C3718" s="3" t="e">
        <f>Table1[[#This Row],[Szla]]</f>
        <v>#VALUE!</v>
      </c>
      <c r="D3718" s="6" t="e">
        <f>Table1[[#This Row],[Kelt_hó]]</f>
        <v>#VALUE!</v>
      </c>
      <c r="E3718" t="e">
        <f>Table1[[#This Row],[Vevő]]</f>
        <v>#VALUE!</v>
      </c>
      <c r="F3718" t="e">
        <f>Table1[[#This Row],[Termékkör]]</f>
        <v>#VALUE!</v>
      </c>
      <c r="G3718" s="4" t="e">
        <f>Table1[[#This Row],[SzumElad]]</f>
        <v>#VALUE!</v>
      </c>
      <c r="H3718" s="7" t="e">
        <f>Table1[[#This Row],[Jut_%]]</f>
        <v>#VALUE!</v>
      </c>
      <c r="I3718" s="4" t="e">
        <f>Table1[[#This Row],[Jut]]</f>
        <v>#VALUE!</v>
      </c>
      <c r="J3718" s="4" t="e">
        <f>Table1[[#This Row],[Column1]]</f>
        <v>#VALUE!</v>
      </c>
    </row>
    <row r="3719" spans="1:10" hidden="1" x14ac:dyDescent="0.3">
      <c r="A3719" s="2" t="e">
        <f>Table1[[#This Row],[Befolyt]]</f>
        <v>#VALUE!</v>
      </c>
      <c r="B3719" t="e">
        <f>Table1[[#This Row],[ÜK]]</f>
        <v>#VALUE!</v>
      </c>
      <c r="C3719" s="3" t="e">
        <f>Table1[[#This Row],[Szla]]</f>
        <v>#VALUE!</v>
      </c>
      <c r="D3719" s="6" t="e">
        <f>Table1[[#This Row],[Kelt_hó]]</f>
        <v>#VALUE!</v>
      </c>
      <c r="E3719" t="e">
        <f>Table1[[#This Row],[Vevő]]</f>
        <v>#VALUE!</v>
      </c>
      <c r="F3719" t="e">
        <f>Table1[[#This Row],[Termékkör]]</f>
        <v>#VALUE!</v>
      </c>
      <c r="G3719" s="4" t="e">
        <f>Table1[[#This Row],[SzumElad]]</f>
        <v>#VALUE!</v>
      </c>
      <c r="H3719" s="7" t="e">
        <f>Table1[[#This Row],[Jut_%]]</f>
        <v>#VALUE!</v>
      </c>
      <c r="I3719" s="4" t="e">
        <f>Table1[[#This Row],[Jut]]</f>
        <v>#VALUE!</v>
      </c>
      <c r="J3719" s="4" t="e">
        <f>Table1[[#This Row],[Column1]]</f>
        <v>#VALUE!</v>
      </c>
    </row>
    <row r="3720" spans="1:10" hidden="1" x14ac:dyDescent="0.3">
      <c r="A3720" s="2" t="e">
        <f>Table1[[#This Row],[Befolyt]]</f>
        <v>#VALUE!</v>
      </c>
      <c r="B3720" t="e">
        <f>Table1[[#This Row],[ÜK]]</f>
        <v>#VALUE!</v>
      </c>
      <c r="C3720" s="3" t="e">
        <f>Table1[[#This Row],[Szla]]</f>
        <v>#VALUE!</v>
      </c>
      <c r="D3720" s="6" t="e">
        <f>Table1[[#This Row],[Kelt_hó]]</f>
        <v>#VALUE!</v>
      </c>
      <c r="E3720" t="e">
        <f>Table1[[#This Row],[Vevő]]</f>
        <v>#VALUE!</v>
      </c>
      <c r="F3720" t="e">
        <f>Table1[[#This Row],[Termékkör]]</f>
        <v>#VALUE!</v>
      </c>
      <c r="G3720" s="4" t="e">
        <f>Table1[[#This Row],[SzumElad]]</f>
        <v>#VALUE!</v>
      </c>
      <c r="H3720" s="7" t="e">
        <f>Table1[[#This Row],[Jut_%]]</f>
        <v>#VALUE!</v>
      </c>
      <c r="I3720" s="4" t="e">
        <f>Table1[[#This Row],[Jut]]</f>
        <v>#VALUE!</v>
      </c>
      <c r="J3720" s="4" t="e">
        <f>Table1[[#This Row],[Column1]]</f>
        <v>#VALUE!</v>
      </c>
    </row>
    <row r="3721" spans="1:10" hidden="1" x14ac:dyDescent="0.3">
      <c r="A3721" s="2" t="e">
        <f>Table1[[#This Row],[Befolyt]]</f>
        <v>#VALUE!</v>
      </c>
      <c r="B3721" t="e">
        <f>Table1[[#This Row],[ÜK]]</f>
        <v>#VALUE!</v>
      </c>
      <c r="C3721" s="3" t="e">
        <f>Table1[[#This Row],[Szla]]</f>
        <v>#VALUE!</v>
      </c>
      <c r="D3721" s="6" t="e">
        <f>Table1[[#This Row],[Kelt_hó]]</f>
        <v>#VALUE!</v>
      </c>
      <c r="E3721" t="e">
        <f>Table1[[#This Row],[Vevő]]</f>
        <v>#VALUE!</v>
      </c>
      <c r="F3721" t="e">
        <f>Table1[[#This Row],[Termékkör]]</f>
        <v>#VALUE!</v>
      </c>
      <c r="G3721" s="4" t="e">
        <f>Table1[[#This Row],[SzumElad]]</f>
        <v>#VALUE!</v>
      </c>
      <c r="H3721" s="7" t="e">
        <f>Table1[[#This Row],[Jut_%]]</f>
        <v>#VALUE!</v>
      </c>
      <c r="I3721" s="4" t="e">
        <f>Table1[[#This Row],[Jut]]</f>
        <v>#VALUE!</v>
      </c>
      <c r="J3721" s="4" t="e">
        <f>Table1[[#This Row],[Column1]]</f>
        <v>#VALUE!</v>
      </c>
    </row>
    <row r="3722" spans="1:10" hidden="1" x14ac:dyDescent="0.3">
      <c r="A3722" s="2" t="e">
        <f>Table1[[#This Row],[Befolyt]]</f>
        <v>#VALUE!</v>
      </c>
      <c r="B3722" t="e">
        <f>Table1[[#This Row],[ÜK]]</f>
        <v>#VALUE!</v>
      </c>
      <c r="C3722" s="3" t="e">
        <f>Table1[[#This Row],[Szla]]</f>
        <v>#VALUE!</v>
      </c>
      <c r="D3722" s="6" t="e">
        <f>Table1[[#This Row],[Kelt_hó]]</f>
        <v>#VALUE!</v>
      </c>
      <c r="E3722" t="e">
        <f>Table1[[#This Row],[Vevő]]</f>
        <v>#VALUE!</v>
      </c>
      <c r="F3722" t="e">
        <f>Table1[[#This Row],[Termékkör]]</f>
        <v>#VALUE!</v>
      </c>
      <c r="G3722" s="4" t="e">
        <f>Table1[[#This Row],[SzumElad]]</f>
        <v>#VALUE!</v>
      </c>
      <c r="H3722" s="7" t="e">
        <f>Table1[[#This Row],[Jut_%]]</f>
        <v>#VALUE!</v>
      </c>
      <c r="I3722" s="4" t="e">
        <f>Table1[[#This Row],[Jut]]</f>
        <v>#VALUE!</v>
      </c>
      <c r="J3722" s="4" t="e">
        <f>Table1[[#This Row],[Column1]]</f>
        <v>#VALUE!</v>
      </c>
    </row>
    <row r="3723" spans="1:10" hidden="1" x14ac:dyDescent="0.3">
      <c r="A3723" s="2" t="e">
        <f>Table1[[#This Row],[Befolyt]]</f>
        <v>#VALUE!</v>
      </c>
      <c r="B3723" t="e">
        <f>Table1[[#This Row],[ÜK]]</f>
        <v>#VALUE!</v>
      </c>
      <c r="C3723" s="3" t="e">
        <f>Table1[[#This Row],[Szla]]</f>
        <v>#VALUE!</v>
      </c>
      <c r="D3723" s="6" t="e">
        <f>Table1[[#This Row],[Kelt_hó]]</f>
        <v>#VALUE!</v>
      </c>
      <c r="E3723" t="e">
        <f>Table1[[#This Row],[Vevő]]</f>
        <v>#VALUE!</v>
      </c>
      <c r="F3723" t="e">
        <f>Table1[[#This Row],[Termékkör]]</f>
        <v>#VALUE!</v>
      </c>
      <c r="G3723" s="4" t="e">
        <f>Table1[[#This Row],[SzumElad]]</f>
        <v>#VALUE!</v>
      </c>
      <c r="H3723" s="7" t="e">
        <f>Table1[[#This Row],[Jut_%]]</f>
        <v>#VALUE!</v>
      </c>
      <c r="I3723" s="4" t="e">
        <f>Table1[[#This Row],[Jut]]</f>
        <v>#VALUE!</v>
      </c>
      <c r="J3723" s="4" t="e">
        <f>Table1[[#This Row],[Column1]]</f>
        <v>#VALUE!</v>
      </c>
    </row>
    <row r="3724" spans="1:10" hidden="1" x14ac:dyDescent="0.3">
      <c r="A3724" s="2" t="e">
        <f>Table1[[#This Row],[Befolyt]]</f>
        <v>#VALUE!</v>
      </c>
      <c r="B3724" t="e">
        <f>Table1[[#This Row],[ÜK]]</f>
        <v>#VALUE!</v>
      </c>
      <c r="C3724" s="3" t="e">
        <f>Table1[[#This Row],[Szla]]</f>
        <v>#VALUE!</v>
      </c>
      <c r="D3724" s="6" t="e">
        <f>Table1[[#This Row],[Kelt_hó]]</f>
        <v>#VALUE!</v>
      </c>
      <c r="E3724" t="e">
        <f>Table1[[#This Row],[Vevő]]</f>
        <v>#VALUE!</v>
      </c>
      <c r="F3724" t="e">
        <f>Table1[[#This Row],[Termékkör]]</f>
        <v>#VALUE!</v>
      </c>
      <c r="G3724" s="4" t="e">
        <f>Table1[[#This Row],[SzumElad]]</f>
        <v>#VALUE!</v>
      </c>
      <c r="H3724" s="7" t="e">
        <f>Table1[[#This Row],[Jut_%]]</f>
        <v>#VALUE!</v>
      </c>
      <c r="I3724" s="4" t="e">
        <f>Table1[[#This Row],[Jut]]</f>
        <v>#VALUE!</v>
      </c>
      <c r="J3724" s="4" t="e">
        <f>Table1[[#This Row],[Column1]]</f>
        <v>#VALUE!</v>
      </c>
    </row>
    <row r="3725" spans="1:10" hidden="1" x14ac:dyDescent="0.3">
      <c r="A3725" s="2" t="e">
        <f>Table1[[#This Row],[Befolyt]]</f>
        <v>#VALUE!</v>
      </c>
      <c r="B3725" t="e">
        <f>Table1[[#This Row],[ÜK]]</f>
        <v>#VALUE!</v>
      </c>
      <c r="C3725" s="3" t="e">
        <f>Table1[[#This Row],[Szla]]</f>
        <v>#VALUE!</v>
      </c>
      <c r="D3725" s="6" t="e">
        <f>Table1[[#This Row],[Kelt_hó]]</f>
        <v>#VALUE!</v>
      </c>
      <c r="E3725" t="e">
        <f>Table1[[#This Row],[Vevő]]</f>
        <v>#VALUE!</v>
      </c>
      <c r="F3725" t="e">
        <f>Table1[[#This Row],[Termékkör]]</f>
        <v>#VALUE!</v>
      </c>
      <c r="G3725" s="4" t="e">
        <f>Table1[[#This Row],[SzumElad]]</f>
        <v>#VALUE!</v>
      </c>
      <c r="H3725" s="7" t="e">
        <f>Table1[[#This Row],[Jut_%]]</f>
        <v>#VALUE!</v>
      </c>
      <c r="I3725" s="4" t="e">
        <f>Table1[[#This Row],[Jut]]</f>
        <v>#VALUE!</v>
      </c>
      <c r="J3725" s="4" t="e">
        <f>Table1[[#This Row],[Column1]]</f>
        <v>#VALUE!</v>
      </c>
    </row>
    <row r="3726" spans="1:10" hidden="1" x14ac:dyDescent="0.3">
      <c r="A3726" s="2" t="e">
        <f>Table1[[#This Row],[Befolyt]]</f>
        <v>#VALUE!</v>
      </c>
      <c r="B3726" t="e">
        <f>Table1[[#This Row],[ÜK]]</f>
        <v>#VALUE!</v>
      </c>
      <c r="C3726" s="3" t="e">
        <f>Table1[[#This Row],[Szla]]</f>
        <v>#VALUE!</v>
      </c>
      <c r="D3726" s="6" t="e">
        <f>Table1[[#This Row],[Kelt_hó]]</f>
        <v>#VALUE!</v>
      </c>
      <c r="E3726" t="e">
        <f>Table1[[#This Row],[Vevő]]</f>
        <v>#VALUE!</v>
      </c>
      <c r="F3726" t="e">
        <f>Table1[[#This Row],[Termékkör]]</f>
        <v>#VALUE!</v>
      </c>
      <c r="G3726" s="4" t="e">
        <f>Table1[[#This Row],[SzumElad]]</f>
        <v>#VALUE!</v>
      </c>
      <c r="H3726" s="7" t="e">
        <f>Table1[[#This Row],[Jut_%]]</f>
        <v>#VALUE!</v>
      </c>
      <c r="I3726" s="4" t="e">
        <f>Table1[[#This Row],[Jut]]</f>
        <v>#VALUE!</v>
      </c>
      <c r="J3726" s="4" t="e">
        <f>Table1[[#This Row],[Column1]]</f>
        <v>#VALUE!</v>
      </c>
    </row>
    <row r="3727" spans="1:10" hidden="1" x14ac:dyDescent="0.3">
      <c r="A3727" s="2" t="e">
        <f>Table1[[#This Row],[Befolyt]]</f>
        <v>#VALUE!</v>
      </c>
      <c r="B3727" t="e">
        <f>Table1[[#This Row],[ÜK]]</f>
        <v>#VALUE!</v>
      </c>
      <c r="C3727" s="3" t="e">
        <f>Table1[[#This Row],[Szla]]</f>
        <v>#VALUE!</v>
      </c>
      <c r="D3727" s="6" t="e">
        <f>Table1[[#This Row],[Kelt_hó]]</f>
        <v>#VALUE!</v>
      </c>
      <c r="E3727" t="e">
        <f>Table1[[#This Row],[Vevő]]</f>
        <v>#VALUE!</v>
      </c>
      <c r="F3727" t="e">
        <f>Table1[[#This Row],[Termékkör]]</f>
        <v>#VALUE!</v>
      </c>
      <c r="G3727" s="4" t="e">
        <f>Table1[[#This Row],[SzumElad]]</f>
        <v>#VALUE!</v>
      </c>
      <c r="H3727" s="7" t="e">
        <f>Table1[[#This Row],[Jut_%]]</f>
        <v>#VALUE!</v>
      </c>
      <c r="I3727" s="4" t="e">
        <f>Table1[[#This Row],[Jut]]</f>
        <v>#VALUE!</v>
      </c>
      <c r="J3727" s="4" t="e">
        <f>Table1[[#This Row],[Column1]]</f>
        <v>#VALUE!</v>
      </c>
    </row>
    <row r="3728" spans="1:10" hidden="1" x14ac:dyDescent="0.3">
      <c r="A3728" s="2" t="e">
        <f>Table1[[#This Row],[Befolyt]]</f>
        <v>#VALUE!</v>
      </c>
      <c r="B3728" t="e">
        <f>Table1[[#This Row],[ÜK]]</f>
        <v>#VALUE!</v>
      </c>
      <c r="C3728" s="3" t="e">
        <f>Table1[[#This Row],[Szla]]</f>
        <v>#VALUE!</v>
      </c>
      <c r="D3728" s="6" t="e">
        <f>Table1[[#This Row],[Kelt_hó]]</f>
        <v>#VALUE!</v>
      </c>
      <c r="E3728" t="e">
        <f>Table1[[#This Row],[Vevő]]</f>
        <v>#VALUE!</v>
      </c>
      <c r="F3728" t="e">
        <f>Table1[[#This Row],[Termékkör]]</f>
        <v>#VALUE!</v>
      </c>
      <c r="G3728" s="4" t="e">
        <f>Table1[[#This Row],[SzumElad]]</f>
        <v>#VALUE!</v>
      </c>
      <c r="H3728" s="7" t="e">
        <f>Table1[[#This Row],[Jut_%]]</f>
        <v>#VALUE!</v>
      </c>
      <c r="I3728" s="4" t="e">
        <f>Table1[[#This Row],[Jut]]</f>
        <v>#VALUE!</v>
      </c>
      <c r="J3728" s="4" t="e">
        <f>Table1[[#This Row],[Column1]]</f>
        <v>#VALUE!</v>
      </c>
    </row>
    <row r="3729" spans="1:10" hidden="1" x14ac:dyDescent="0.3">
      <c r="A3729" s="2" t="e">
        <f>Table1[[#This Row],[Befolyt]]</f>
        <v>#VALUE!</v>
      </c>
      <c r="B3729" t="e">
        <f>Table1[[#This Row],[ÜK]]</f>
        <v>#VALUE!</v>
      </c>
      <c r="C3729" s="3" t="e">
        <f>Table1[[#This Row],[Szla]]</f>
        <v>#VALUE!</v>
      </c>
      <c r="D3729" s="6" t="e">
        <f>Table1[[#This Row],[Kelt_hó]]</f>
        <v>#VALUE!</v>
      </c>
      <c r="E3729" t="e">
        <f>Table1[[#This Row],[Vevő]]</f>
        <v>#VALUE!</v>
      </c>
      <c r="F3729" t="e">
        <f>Table1[[#This Row],[Termékkör]]</f>
        <v>#VALUE!</v>
      </c>
      <c r="G3729" s="4" t="e">
        <f>Table1[[#This Row],[SzumElad]]</f>
        <v>#VALUE!</v>
      </c>
      <c r="H3729" s="7" t="e">
        <f>Table1[[#This Row],[Jut_%]]</f>
        <v>#VALUE!</v>
      </c>
      <c r="I3729" s="4" t="e">
        <f>Table1[[#This Row],[Jut]]</f>
        <v>#VALUE!</v>
      </c>
      <c r="J3729" s="4" t="e">
        <f>Table1[[#This Row],[Column1]]</f>
        <v>#VALUE!</v>
      </c>
    </row>
    <row r="3730" spans="1:10" hidden="1" x14ac:dyDescent="0.3">
      <c r="A3730" s="2" t="e">
        <f>Table1[[#This Row],[Befolyt]]</f>
        <v>#VALUE!</v>
      </c>
      <c r="B3730" t="e">
        <f>Table1[[#This Row],[ÜK]]</f>
        <v>#VALUE!</v>
      </c>
      <c r="C3730" s="3" t="e">
        <f>Table1[[#This Row],[Szla]]</f>
        <v>#VALUE!</v>
      </c>
      <c r="D3730" s="6" t="e">
        <f>Table1[[#This Row],[Kelt_hó]]</f>
        <v>#VALUE!</v>
      </c>
      <c r="E3730" t="e">
        <f>Table1[[#This Row],[Vevő]]</f>
        <v>#VALUE!</v>
      </c>
      <c r="F3730" t="e">
        <f>Table1[[#This Row],[Termékkör]]</f>
        <v>#VALUE!</v>
      </c>
      <c r="G3730" s="4" t="e">
        <f>Table1[[#This Row],[SzumElad]]</f>
        <v>#VALUE!</v>
      </c>
      <c r="H3730" s="7" t="e">
        <f>Table1[[#This Row],[Jut_%]]</f>
        <v>#VALUE!</v>
      </c>
      <c r="I3730" s="4" t="e">
        <f>Table1[[#This Row],[Jut]]</f>
        <v>#VALUE!</v>
      </c>
      <c r="J3730" s="4" t="e">
        <f>Table1[[#This Row],[Column1]]</f>
        <v>#VALUE!</v>
      </c>
    </row>
    <row r="3731" spans="1:10" hidden="1" x14ac:dyDescent="0.3">
      <c r="A3731" s="2" t="e">
        <f>Table1[[#This Row],[Befolyt]]</f>
        <v>#VALUE!</v>
      </c>
      <c r="B3731" t="e">
        <f>Table1[[#This Row],[ÜK]]</f>
        <v>#VALUE!</v>
      </c>
      <c r="C3731" s="3" t="e">
        <f>Table1[[#This Row],[Szla]]</f>
        <v>#VALUE!</v>
      </c>
      <c r="D3731" s="6" t="e">
        <f>Table1[[#This Row],[Kelt_hó]]</f>
        <v>#VALUE!</v>
      </c>
      <c r="E3731" t="e">
        <f>Table1[[#This Row],[Vevő]]</f>
        <v>#VALUE!</v>
      </c>
      <c r="F3731" t="e">
        <f>Table1[[#This Row],[Termékkör]]</f>
        <v>#VALUE!</v>
      </c>
      <c r="G3731" s="4" t="e">
        <f>Table1[[#This Row],[SzumElad]]</f>
        <v>#VALUE!</v>
      </c>
      <c r="H3731" s="7" t="e">
        <f>Table1[[#This Row],[Jut_%]]</f>
        <v>#VALUE!</v>
      </c>
      <c r="I3731" s="4" t="e">
        <f>Table1[[#This Row],[Jut]]</f>
        <v>#VALUE!</v>
      </c>
      <c r="J3731" s="4" t="e">
        <f>Table1[[#This Row],[Column1]]</f>
        <v>#VALUE!</v>
      </c>
    </row>
    <row r="3732" spans="1:10" hidden="1" x14ac:dyDescent="0.3">
      <c r="A3732" s="2" t="e">
        <f>Table1[[#This Row],[Befolyt]]</f>
        <v>#VALUE!</v>
      </c>
      <c r="B3732" t="e">
        <f>Table1[[#This Row],[ÜK]]</f>
        <v>#VALUE!</v>
      </c>
      <c r="C3732" s="3" t="e">
        <f>Table1[[#This Row],[Szla]]</f>
        <v>#VALUE!</v>
      </c>
      <c r="D3732" s="6" t="e">
        <f>Table1[[#This Row],[Kelt_hó]]</f>
        <v>#VALUE!</v>
      </c>
      <c r="E3732" t="e">
        <f>Table1[[#This Row],[Vevő]]</f>
        <v>#VALUE!</v>
      </c>
      <c r="F3732" t="e">
        <f>Table1[[#This Row],[Termékkör]]</f>
        <v>#VALUE!</v>
      </c>
      <c r="G3732" s="4" t="e">
        <f>Table1[[#This Row],[SzumElad]]</f>
        <v>#VALUE!</v>
      </c>
      <c r="H3732" s="7" t="e">
        <f>Table1[[#This Row],[Jut_%]]</f>
        <v>#VALUE!</v>
      </c>
      <c r="I3732" s="4" t="e">
        <f>Table1[[#This Row],[Jut]]</f>
        <v>#VALUE!</v>
      </c>
      <c r="J3732" s="4" t="e">
        <f>Table1[[#This Row],[Column1]]</f>
        <v>#VALUE!</v>
      </c>
    </row>
    <row r="3733" spans="1:10" hidden="1" x14ac:dyDescent="0.3">
      <c r="A3733" s="2" t="e">
        <f>Table1[[#This Row],[Befolyt]]</f>
        <v>#VALUE!</v>
      </c>
      <c r="B3733" t="e">
        <f>Table1[[#This Row],[ÜK]]</f>
        <v>#VALUE!</v>
      </c>
      <c r="C3733" s="3" t="e">
        <f>Table1[[#This Row],[Szla]]</f>
        <v>#VALUE!</v>
      </c>
      <c r="D3733" s="6" t="e">
        <f>Table1[[#This Row],[Kelt_hó]]</f>
        <v>#VALUE!</v>
      </c>
      <c r="E3733" t="e">
        <f>Table1[[#This Row],[Vevő]]</f>
        <v>#VALUE!</v>
      </c>
      <c r="F3733" t="e">
        <f>Table1[[#This Row],[Termékkör]]</f>
        <v>#VALUE!</v>
      </c>
      <c r="G3733" s="4" t="e">
        <f>Table1[[#This Row],[SzumElad]]</f>
        <v>#VALUE!</v>
      </c>
      <c r="H3733" s="7" t="e">
        <f>Table1[[#This Row],[Jut_%]]</f>
        <v>#VALUE!</v>
      </c>
      <c r="I3733" s="4" t="e">
        <f>Table1[[#This Row],[Jut]]</f>
        <v>#VALUE!</v>
      </c>
      <c r="J3733" s="4" t="e">
        <f>Table1[[#This Row],[Column1]]</f>
        <v>#VALUE!</v>
      </c>
    </row>
    <row r="3734" spans="1:10" hidden="1" x14ac:dyDescent="0.3">
      <c r="A3734" s="2" t="e">
        <f>Table1[[#This Row],[Befolyt]]</f>
        <v>#VALUE!</v>
      </c>
      <c r="B3734" t="e">
        <f>Table1[[#This Row],[ÜK]]</f>
        <v>#VALUE!</v>
      </c>
      <c r="C3734" s="3" t="e">
        <f>Table1[[#This Row],[Szla]]</f>
        <v>#VALUE!</v>
      </c>
      <c r="D3734" s="6" t="e">
        <f>Table1[[#This Row],[Kelt_hó]]</f>
        <v>#VALUE!</v>
      </c>
      <c r="E3734" t="e">
        <f>Table1[[#This Row],[Vevő]]</f>
        <v>#VALUE!</v>
      </c>
      <c r="F3734" t="e">
        <f>Table1[[#This Row],[Termékkör]]</f>
        <v>#VALUE!</v>
      </c>
      <c r="G3734" s="4" t="e">
        <f>Table1[[#This Row],[SzumElad]]</f>
        <v>#VALUE!</v>
      </c>
      <c r="H3734" s="7" t="e">
        <f>Table1[[#This Row],[Jut_%]]</f>
        <v>#VALUE!</v>
      </c>
      <c r="I3734" s="4" t="e">
        <f>Table1[[#This Row],[Jut]]</f>
        <v>#VALUE!</v>
      </c>
      <c r="J3734" s="4" t="e">
        <f>Table1[[#This Row],[Column1]]</f>
        <v>#VALUE!</v>
      </c>
    </row>
    <row r="3735" spans="1:10" hidden="1" x14ac:dyDescent="0.3">
      <c r="A3735" s="2" t="e">
        <f>Table1[[#This Row],[Befolyt]]</f>
        <v>#VALUE!</v>
      </c>
      <c r="B3735" t="e">
        <f>Table1[[#This Row],[ÜK]]</f>
        <v>#VALUE!</v>
      </c>
      <c r="C3735" s="3" t="e">
        <f>Table1[[#This Row],[Szla]]</f>
        <v>#VALUE!</v>
      </c>
      <c r="D3735" s="6" t="e">
        <f>Table1[[#This Row],[Kelt_hó]]</f>
        <v>#VALUE!</v>
      </c>
      <c r="E3735" t="e">
        <f>Table1[[#This Row],[Vevő]]</f>
        <v>#VALUE!</v>
      </c>
      <c r="F3735" t="e">
        <f>Table1[[#This Row],[Termékkör]]</f>
        <v>#VALUE!</v>
      </c>
      <c r="G3735" s="4" t="e">
        <f>Table1[[#This Row],[SzumElad]]</f>
        <v>#VALUE!</v>
      </c>
      <c r="H3735" s="7" t="e">
        <f>Table1[[#This Row],[Jut_%]]</f>
        <v>#VALUE!</v>
      </c>
      <c r="I3735" s="4" t="e">
        <f>Table1[[#This Row],[Jut]]</f>
        <v>#VALUE!</v>
      </c>
      <c r="J3735" s="4" t="e">
        <f>Table1[[#This Row],[Column1]]</f>
        <v>#VALUE!</v>
      </c>
    </row>
    <row r="3736" spans="1:10" hidden="1" x14ac:dyDescent="0.3">
      <c r="A3736" s="2" t="e">
        <f>Table1[[#This Row],[Befolyt]]</f>
        <v>#VALUE!</v>
      </c>
      <c r="B3736" t="e">
        <f>Table1[[#This Row],[ÜK]]</f>
        <v>#VALUE!</v>
      </c>
      <c r="C3736" s="3" t="e">
        <f>Table1[[#This Row],[Szla]]</f>
        <v>#VALUE!</v>
      </c>
      <c r="D3736" s="6" t="e">
        <f>Table1[[#This Row],[Kelt_hó]]</f>
        <v>#VALUE!</v>
      </c>
      <c r="E3736" t="e">
        <f>Table1[[#This Row],[Vevő]]</f>
        <v>#VALUE!</v>
      </c>
      <c r="F3736" t="e">
        <f>Table1[[#This Row],[Termékkör]]</f>
        <v>#VALUE!</v>
      </c>
      <c r="G3736" s="4" t="e">
        <f>Table1[[#This Row],[SzumElad]]</f>
        <v>#VALUE!</v>
      </c>
      <c r="H3736" s="7" t="e">
        <f>Table1[[#This Row],[Jut_%]]</f>
        <v>#VALUE!</v>
      </c>
      <c r="I3736" s="4" t="e">
        <f>Table1[[#This Row],[Jut]]</f>
        <v>#VALUE!</v>
      </c>
      <c r="J3736" s="4" t="e">
        <f>Table1[[#This Row],[Column1]]</f>
        <v>#VALUE!</v>
      </c>
    </row>
    <row r="3737" spans="1:10" hidden="1" x14ac:dyDescent="0.3">
      <c r="A3737" s="2" t="e">
        <f>Table1[[#This Row],[Befolyt]]</f>
        <v>#VALUE!</v>
      </c>
      <c r="B3737" t="e">
        <f>Table1[[#This Row],[ÜK]]</f>
        <v>#VALUE!</v>
      </c>
      <c r="C3737" s="3" t="e">
        <f>Table1[[#This Row],[Szla]]</f>
        <v>#VALUE!</v>
      </c>
      <c r="D3737" s="6" t="e">
        <f>Table1[[#This Row],[Kelt_hó]]</f>
        <v>#VALUE!</v>
      </c>
      <c r="E3737" t="e">
        <f>Table1[[#This Row],[Vevő]]</f>
        <v>#VALUE!</v>
      </c>
      <c r="F3737" t="e">
        <f>Table1[[#This Row],[Termékkör]]</f>
        <v>#VALUE!</v>
      </c>
      <c r="G3737" s="4" t="e">
        <f>Table1[[#This Row],[SzumElad]]</f>
        <v>#VALUE!</v>
      </c>
      <c r="H3737" s="7" t="e">
        <f>Table1[[#This Row],[Jut_%]]</f>
        <v>#VALUE!</v>
      </c>
      <c r="I3737" s="4" t="e">
        <f>Table1[[#This Row],[Jut]]</f>
        <v>#VALUE!</v>
      </c>
      <c r="J3737" s="4" t="e">
        <f>Table1[[#This Row],[Column1]]</f>
        <v>#VALUE!</v>
      </c>
    </row>
    <row r="3738" spans="1:10" hidden="1" x14ac:dyDescent="0.3">
      <c r="A3738" s="2" t="e">
        <f>Table1[[#This Row],[Befolyt]]</f>
        <v>#VALUE!</v>
      </c>
      <c r="B3738" t="e">
        <f>Table1[[#This Row],[ÜK]]</f>
        <v>#VALUE!</v>
      </c>
      <c r="C3738" s="3" t="e">
        <f>Table1[[#This Row],[Szla]]</f>
        <v>#VALUE!</v>
      </c>
      <c r="D3738" s="6" t="e">
        <f>Table1[[#This Row],[Kelt_hó]]</f>
        <v>#VALUE!</v>
      </c>
      <c r="E3738" t="e">
        <f>Table1[[#This Row],[Vevő]]</f>
        <v>#VALUE!</v>
      </c>
      <c r="F3738" t="e">
        <f>Table1[[#This Row],[Termékkör]]</f>
        <v>#VALUE!</v>
      </c>
      <c r="G3738" s="4" t="e">
        <f>Table1[[#This Row],[SzumElad]]</f>
        <v>#VALUE!</v>
      </c>
      <c r="H3738" s="7" t="e">
        <f>Table1[[#This Row],[Jut_%]]</f>
        <v>#VALUE!</v>
      </c>
      <c r="I3738" s="4" t="e">
        <f>Table1[[#This Row],[Jut]]</f>
        <v>#VALUE!</v>
      </c>
      <c r="J3738" s="4" t="e">
        <f>Table1[[#This Row],[Column1]]</f>
        <v>#VALUE!</v>
      </c>
    </row>
    <row r="3739" spans="1:10" hidden="1" x14ac:dyDescent="0.3">
      <c r="A3739" s="2" t="e">
        <f>Table1[[#This Row],[Befolyt]]</f>
        <v>#VALUE!</v>
      </c>
      <c r="B3739" t="e">
        <f>Table1[[#This Row],[ÜK]]</f>
        <v>#VALUE!</v>
      </c>
      <c r="C3739" s="3" t="e">
        <f>Table1[[#This Row],[Szla]]</f>
        <v>#VALUE!</v>
      </c>
      <c r="D3739" s="6" t="e">
        <f>Table1[[#This Row],[Kelt_hó]]</f>
        <v>#VALUE!</v>
      </c>
      <c r="E3739" t="e">
        <f>Table1[[#This Row],[Vevő]]</f>
        <v>#VALUE!</v>
      </c>
      <c r="F3739" t="e">
        <f>Table1[[#This Row],[Termékkör]]</f>
        <v>#VALUE!</v>
      </c>
      <c r="G3739" s="4" t="e">
        <f>Table1[[#This Row],[SzumElad]]</f>
        <v>#VALUE!</v>
      </c>
      <c r="H3739" s="7" t="e">
        <f>Table1[[#This Row],[Jut_%]]</f>
        <v>#VALUE!</v>
      </c>
      <c r="I3739" s="4" t="e">
        <f>Table1[[#This Row],[Jut]]</f>
        <v>#VALUE!</v>
      </c>
      <c r="J3739" s="4" t="e">
        <f>Table1[[#This Row],[Column1]]</f>
        <v>#VALUE!</v>
      </c>
    </row>
    <row r="3740" spans="1:10" hidden="1" x14ac:dyDescent="0.3">
      <c r="A3740" s="2" t="e">
        <f>Table1[[#This Row],[Befolyt]]</f>
        <v>#VALUE!</v>
      </c>
      <c r="B3740" t="e">
        <f>Table1[[#This Row],[ÜK]]</f>
        <v>#VALUE!</v>
      </c>
      <c r="C3740" s="3" t="e">
        <f>Table1[[#This Row],[Szla]]</f>
        <v>#VALUE!</v>
      </c>
      <c r="D3740" s="6" t="e">
        <f>Table1[[#This Row],[Kelt_hó]]</f>
        <v>#VALUE!</v>
      </c>
      <c r="E3740" t="e">
        <f>Table1[[#This Row],[Vevő]]</f>
        <v>#VALUE!</v>
      </c>
      <c r="F3740" t="e">
        <f>Table1[[#This Row],[Termékkör]]</f>
        <v>#VALUE!</v>
      </c>
      <c r="G3740" s="4" t="e">
        <f>Table1[[#This Row],[SzumElad]]</f>
        <v>#VALUE!</v>
      </c>
      <c r="H3740" s="7" t="e">
        <f>Table1[[#This Row],[Jut_%]]</f>
        <v>#VALUE!</v>
      </c>
      <c r="I3740" s="4" t="e">
        <f>Table1[[#This Row],[Jut]]</f>
        <v>#VALUE!</v>
      </c>
      <c r="J3740" s="4" t="e">
        <f>Table1[[#This Row],[Column1]]</f>
        <v>#VALUE!</v>
      </c>
    </row>
    <row r="3741" spans="1:10" hidden="1" x14ac:dyDescent="0.3">
      <c r="A3741" s="2" t="e">
        <f>Table1[[#This Row],[Befolyt]]</f>
        <v>#VALUE!</v>
      </c>
      <c r="B3741" t="e">
        <f>Table1[[#This Row],[ÜK]]</f>
        <v>#VALUE!</v>
      </c>
      <c r="C3741" s="3" t="e">
        <f>Table1[[#This Row],[Szla]]</f>
        <v>#VALUE!</v>
      </c>
      <c r="D3741" s="6" t="e">
        <f>Table1[[#This Row],[Kelt_hó]]</f>
        <v>#VALUE!</v>
      </c>
      <c r="E3741" t="e">
        <f>Table1[[#This Row],[Vevő]]</f>
        <v>#VALUE!</v>
      </c>
      <c r="F3741" t="e">
        <f>Table1[[#This Row],[Termékkör]]</f>
        <v>#VALUE!</v>
      </c>
      <c r="G3741" s="4" t="e">
        <f>Table1[[#This Row],[SzumElad]]</f>
        <v>#VALUE!</v>
      </c>
      <c r="H3741" s="7" t="e">
        <f>Table1[[#This Row],[Jut_%]]</f>
        <v>#VALUE!</v>
      </c>
      <c r="I3741" s="4" t="e">
        <f>Table1[[#This Row],[Jut]]</f>
        <v>#VALUE!</v>
      </c>
      <c r="J3741" s="4" t="e">
        <f>Table1[[#This Row],[Column1]]</f>
        <v>#VALUE!</v>
      </c>
    </row>
    <row r="3742" spans="1:10" hidden="1" x14ac:dyDescent="0.3">
      <c r="A3742" s="2" t="e">
        <f>Table1[[#This Row],[Befolyt]]</f>
        <v>#VALUE!</v>
      </c>
      <c r="B3742" t="e">
        <f>Table1[[#This Row],[ÜK]]</f>
        <v>#VALUE!</v>
      </c>
      <c r="C3742" s="3" t="e">
        <f>Table1[[#This Row],[Szla]]</f>
        <v>#VALUE!</v>
      </c>
      <c r="D3742" s="6" t="e">
        <f>Table1[[#This Row],[Kelt_hó]]</f>
        <v>#VALUE!</v>
      </c>
      <c r="E3742" t="e">
        <f>Table1[[#This Row],[Vevő]]</f>
        <v>#VALUE!</v>
      </c>
      <c r="F3742" t="e">
        <f>Table1[[#This Row],[Termékkör]]</f>
        <v>#VALUE!</v>
      </c>
      <c r="G3742" s="4" t="e">
        <f>Table1[[#This Row],[SzumElad]]</f>
        <v>#VALUE!</v>
      </c>
      <c r="H3742" s="7" t="e">
        <f>Table1[[#This Row],[Jut_%]]</f>
        <v>#VALUE!</v>
      </c>
      <c r="I3742" s="4" t="e">
        <f>Table1[[#This Row],[Jut]]</f>
        <v>#VALUE!</v>
      </c>
      <c r="J3742" s="4" t="e">
        <f>Table1[[#This Row],[Column1]]</f>
        <v>#VALUE!</v>
      </c>
    </row>
    <row r="3743" spans="1:10" hidden="1" x14ac:dyDescent="0.3">
      <c r="A3743" s="2" t="e">
        <f>Table1[[#This Row],[Befolyt]]</f>
        <v>#VALUE!</v>
      </c>
      <c r="B3743" t="e">
        <f>Table1[[#This Row],[ÜK]]</f>
        <v>#VALUE!</v>
      </c>
      <c r="C3743" s="3" t="e">
        <f>Table1[[#This Row],[Szla]]</f>
        <v>#VALUE!</v>
      </c>
      <c r="D3743" s="6" t="e">
        <f>Table1[[#This Row],[Kelt_hó]]</f>
        <v>#VALUE!</v>
      </c>
      <c r="E3743" t="e">
        <f>Table1[[#This Row],[Vevő]]</f>
        <v>#VALUE!</v>
      </c>
      <c r="F3743" t="e">
        <f>Table1[[#This Row],[Termékkör]]</f>
        <v>#VALUE!</v>
      </c>
      <c r="G3743" s="4" t="e">
        <f>Table1[[#This Row],[SzumElad]]</f>
        <v>#VALUE!</v>
      </c>
      <c r="H3743" s="7" t="e">
        <f>Table1[[#This Row],[Jut_%]]</f>
        <v>#VALUE!</v>
      </c>
      <c r="I3743" s="4" t="e">
        <f>Table1[[#This Row],[Jut]]</f>
        <v>#VALUE!</v>
      </c>
      <c r="J3743" s="4" t="e">
        <f>Table1[[#This Row],[Column1]]</f>
        <v>#VALUE!</v>
      </c>
    </row>
    <row r="3744" spans="1:10" hidden="1" x14ac:dyDescent="0.3">
      <c r="A3744" s="2" t="e">
        <f>Table1[[#This Row],[Befolyt]]</f>
        <v>#VALUE!</v>
      </c>
      <c r="B3744" t="e">
        <f>Table1[[#This Row],[ÜK]]</f>
        <v>#VALUE!</v>
      </c>
      <c r="C3744" s="3" t="e">
        <f>Table1[[#This Row],[Szla]]</f>
        <v>#VALUE!</v>
      </c>
      <c r="D3744" s="6" t="e">
        <f>Table1[[#This Row],[Kelt_hó]]</f>
        <v>#VALUE!</v>
      </c>
      <c r="E3744" t="e">
        <f>Table1[[#This Row],[Vevő]]</f>
        <v>#VALUE!</v>
      </c>
      <c r="F3744" t="e">
        <f>Table1[[#This Row],[Termékkör]]</f>
        <v>#VALUE!</v>
      </c>
      <c r="G3744" s="4" t="e">
        <f>Table1[[#This Row],[SzumElad]]</f>
        <v>#VALUE!</v>
      </c>
      <c r="H3744" s="7" t="e">
        <f>Table1[[#This Row],[Jut_%]]</f>
        <v>#VALUE!</v>
      </c>
      <c r="I3744" s="4" t="e">
        <f>Table1[[#This Row],[Jut]]</f>
        <v>#VALUE!</v>
      </c>
      <c r="J3744" s="4" t="e">
        <f>Table1[[#This Row],[Column1]]</f>
        <v>#VALUE!</v>
      </c>
    </row>
    <row r="3745" spans="1:10" hidden="1" x14ac:dyDescent="0.3">
      <c r="A3745" s="2" t="e">
        <f>Table1[[#This Row],[Befolyt]]</f>
        <v>#VALUE!</v>
      </c>
      <c r="B3745" t="e">
        <f>Table1[[#This Row],[ÜK]]</f>
        <v>#VALUE!</v>
      </c>
      <c r="C3745" s="3" t="e">
        <f>Table1[[#This Row],[Szla]]</f>
        <v>#VALUE!</v>
      </c>
      <c r="D3745" s="6" t="e">
        <f>Table1[[#This Row],[Kelt_hó]]</f>
        <v>#VALUE!</v>
      </c>
      <c r="E3745" t="e">
        <f>Table1[[#This Row],[Vevő]]</f>
        <v>#VALUE!</v>
      </c>
      <c r="F3745" t="e">
        <f>Table1[[#This Row],[Termékkör]]</f>
        <v>#VALUE!</v>
      </c>
      <c r="G3745" s="4" t="e">
        <f>Table1[[#This Row],[SzumElad]]</f>
        <v>#VALUE!</v>
      </c>
      <c r="H3745" s="7" t="e">
        <f>Table1[[#This Row],[Jut_%]]</f>
        <v>#VALUE!</v>
      </c>
      <c r="I3745" s="4" t="e">
        <f>Table1[[#This Row],[Jut]]</f>
        <v>#VALUE!</v>
      </c>
      <c r="J3745" s="4" t="e">
        <f>Table1[[#This Row],[Column1]]</f>
        <v>#VALUE!</v>
      </c>
    </row>
    <row r="3746" spans="1:10" hidden="1" x14ac:dyDescent="0.3">
      <c r="A3746" s="2" t="e">
        <f>Table1[[#This Row],[Befolyt]]</f>
        <v>#VALUE!</v>
      </c>
      <c r="B3746" t="e">
        <f>Table1[[#This Row],[ÜK]]</f>
        <v>#VALUE!</v>
      </c>
      <c r="C3746" s="3" t="e">
        <f>Table1[[#This Row],[Szla]]</f>
        <v>#VALUE!</v>
      </c>
      <c r="D3746" s="6" t="e">
        <f>Table1[[#This Row],[Kelt_hó]]</f>
        <v>#VALUE!</v>
      </c>
      <c r="E3746" t="e">
        <f>Table1[[#This Row],[Vevő]]</f>
        <v>#VALUE!</v>
      </c>
      <c r="F3746" t="e">
        <f>Table1[[#This Row],[Termékkör]]</f>
        <v>#VALUE!</v>
      </c>
      <c r="G3746" s="4" t="e">
        <f>Table1[[#This Row],[SzumElad]]</f>
        <v>#VALUE!</v>
      </c>
      <c r="H3746" s="7" t="e">
        <f>Table1[[#This Row],[Jut_%]]</f>
        <v>#VALUE!</v>
      </c>
      <c r="I3746" s="4" t="e">
        <f>Table1[[#This Row],[Jut]]</f>
        <v>#VALUE!</v>
      </c>
      <c r="J3746" s="4" t="e">
        <f>Table1[[#This Row],[Column1]]</f>
        <v>#VALUE!</v>
      </c>
    </row>
    <row r="3747" spans="1:10" hidden="1" x14ac:dyDescent="0.3">
      <c r="A3747" s="2" t="e">
        <f>Table1[[#This Row],[Befolyt]]</f>
        <v>#VALUE!</v>
      </c>
      <c r="B3747" t="e">
        <f>Table1[[#This Row],[ÜK]]</f>
        <v>#VALUE!</v>
      </c>
      <c r="C3747" s="3" t="e">
        <f>Table1[[#This Row],[Szla]]</f>
        <v>#VALUE!</v>
      </c>
      <c r="D3747" s="6" t="e">
        <f>Table1[[#This Row],[Kelt_hó]]</f>
        <v>#VALUE!</v>
      </c>
      <c r="E3747" t="e">
        <f>Table1[[#This Row],[Vevő]]</f>
        <v>#VALUE!</v>
      </c>
      <c r="F3747" t="e">
        <f>Table1[[#This Row],[Termékkör]]</f>
        <v>#VALUE!</v>
      </c>
      <c r="G3747" s="4" t="e">
        <f>Table1[[#This Row],[SzumElad]]</f>
        <v>#VALUE!</v>
      </c>
      <c r="H3747" s="7" t="e">
        <f>Table1[[#This Row],[Jut_%]]</f>
        <v>#VALUE!</v>
      </c>
      <c r="I3747" s="4" t="e">
        <f>Table1[[#This Row],[Jut]]</f>
        <v>#VALUE!</v>
      </c>
      <c r="J3747" s="4" t="e">
        <f>Table1[[#This Row],[Column1]]</f>
        <v>#VALUE!</v>
      </c>
    </row>
    <row r="3748" spans="1:10" hidden="1" x14ac:dyDescent="0.3">
      <c r="A3748" s="2" t="e">
        <f>Table1[[#This Row],[Befolyt]]</f>
        <v>#VALUE!</v>
      </c>
      <c r="B3748" t="e">
        <f>Table1[[#This Row],[ÜK]]</f>
        <v>#VALUE!</v>
      </c>
      <c r="C3748" s="3" t="e">
        <f>Table1[[#This Row],[Szla]]</f>
        <v>#VALUE!</v>
      </c>
      <c r="D3748" s="6" t="e">
        <f>Table1[[#This Row],[Kelt_hó]]</f>
        <v>#VALUE!</v>
      </c>
      <c r="E3748" t="e">
        <f>Table1[[#This Row],[Vevő]]</f>
        <v>#VALUE!</v>
      </c>
      <c r="F3748" t="e">
        <f>Table1[[#This Row],[Termékkör]]</f>
        <v>#VALUE!</v>
      </c>
      <c r="G3748" s="4" t="e">
        <f>Table1[[#This Row],[SzumElad]]</f>
        <v>#VALUE!</v>
      </c>
      <c r="H3748" s="7" t="e">
        <f>Table1[[#This Row],[Jut_%]]</f>
        <v>#VALUE!</v>
      </c>
      <c r="I3748" s="4" t="e">
        <f>Table1[[#This Row],[Jut]]</f>
        <v>#VALUE!</v>
      </c>
      <c r="J3748" s="4" t="e">
        <f>Table1[[#This Row],[Column1]]</f>
        <v>#VALUE!</v>
      </c>
    </row>
    <row r="3749" spans="1:10" hidden="1" x14ac:dyDescent="0.3">
      <c r="A3749" s="2" t="e">
        <f>Table1[[#This Row],[Befolyt]]</f>
        <v>#VALUE!</v>
      </c>
      <c r="B3749" t="e">
        <f>Table1[[#This Row],[ÜK]]</f>
        <v>#VALUE!</v>
      </c>
      <c r="C3749" s="3" t="e">
        <f>Table1[[#This Row],[Szla]]</f>
        <v>#VALUE!</v>
      </c>
      <c r="D3749" s="6" t="e">
        <f>Table1[[#This Row],[Kelt_hó]]</f>
        <v>#VALUE!</v>
      </c>
      <c r="E3749" t="e">
        <f>Table1[[#This Row],[Vevő]]</f>
        <v>#VALUE!</v>
      </c>
      <c r="F3749" t="e">
        <f>Table1[[#This Row],[Termékkör]]</f>
        <v>#VALUE!</v>
      </c>
      <c r="G3749" s="4" t="e">
        <f>Table1[[#This Row],[SzumElad]]</f>
        <v>#VALUE!</v>
      </c>
      <c r="H3749" s="7" t="e">
        <f>Table1[[#This Row],[Jut_%]]</f>
        <v>#VALUE!</v>
      </c>
      <c r="I3749" s="4" t="e">
        <f>Table1[[#This Row],[Jut]]</f>
        <v>#VALUE!</v>
      </c>
      <c r="J3749" s="4" t="e">
        <f>Table1[[#This Row],[Column1]]</f>
        <v>#VALUE!</v>
      </c>
    </row>
    <row r="3750" spans="1:10" hidden="1" x14ac:dyDescent="0.3">
      <c r="A3750" s="2" t="e">
        <f>Table1[[#This Row],[Befolyt]]</f>
        <v>#VALUE!</v>
      </c>
      <c r="B3750" t="e">
        <f>Table1[[#This Row],[ÜK]]</f>
        <v>#VALUE!</v>
      </c>
      <c r="C3750" s="3" t="e">
        <f>Table1[[#This Row],[Szla]]</f>
        <v>#VALUE!</v>
      </c>
      <c r="D3750" s="6" t="e">
        <f>Table1[[#This Row],[Kelt_hó]]</f>
        <v>#VALUE!</v>
      </c>
      <c r="E3750" t="e">
        <f>Table1[[#This Row],[Vevő]]</f>
        <v>#VALUE!</v>
      </c>
      <c r="F3750" t="e">
        <f>Table1[[#This Row],[Termékkör]]</f>
        <v>#VALUE!</v>
      </c>
      <c r="G3750" s="4" t="e">
        <f>Table1[[#This Row],[SzumElad]]</f>
        <v>#VALUE!</v>
      </c>
      <c r="H3750" s="7" t="e">
        <f>Table1[[#This Row],[Jut_%]]</f>
        <v>#VALUE!</v>
      </c>
      <c r="I3750" s="4" t="e">
        <f>Table1[[#This Row],[Jut]]</f>
        <v>#VALUE!</v>
      </c>
      <c r="J3750" s="4" t="e">
        <f>Table1[[#This Row],[Column1]]</f>
        <v>#VALUE!</v>
      </c>
    </row>
    <row r="3751" spans="1:10" hidden="1" x14ac:dyDescent="0.3">
      <c r="A3751" s="2" t="e">
        <f>Table1[[#This Row],[Befolyt]]</f>
        <v>#VALUE!</v>
      </c>
      <c r="B3751" t="e">
        <f>Table1[[#This Row],[ÜK]]</f>
        <v>#VALUE!</v>
      </c>
      <c r="C3751" s="3" t="e">
        <f>Table1[[#This Row],[Szla]]</f>
        <v>#VALUE!</v>
      </c>
      <c r="D3751" s="6" t="e">
        <f>Table1[[#This Row],[Kelt_hó]]</f>
        <v>#VALUE!</v>
      </c>
      <c r="E3751" t="e">
        <f>Table1[[#This Row],[Vevő]]</f>
        <v>#VALUE!</v>
      </c>
      <c r="F3751" t="e">
        <f>Table1[[#This Row],[Termékkör]]</f>
        <v>#VALUE!</v>
      </c>
      <c r="G3751" s="4" t="e">
        <f>Table1[[#This Row],[SzumElad]]</f>
        <v>#VALUE!</v>
      </c>
      <c r="H3751" s="7" t="e">
        <f>Table1[[#This Row],[Jut_%]]</f>
        <v>#VALUE!</v>
      </c>
      <c r="I3751" s="4" t="e">
        <f>Table1[[#This Row],[Jut]]</f>
        <v>#VALUE!</v>
      </c>
      <c r="J3751" s="4" t="e">
        <f>Table1[[#This Row],[Column1]]</f>
        <v>#VALUE!</v>
      </c>
    </row>
    <row r="3752" spans="1:10" hidden="1" x14ac:dyDescent="0.3">
      <c r="A3752" s="2" t="e">
        <f>Table1[[#This Row],[Befolyt]]</f>
        <v>#VALUE!</v>
      </c>
      <c r="B3752" t="e">
        <f>Table1[[#This Row],[ÜK]]</f>
        <v>#VALUE!</v>
      </c>
      <c r="C3752" s="3" t="e">
        <f>Table1[[#This Row],[Szla]]</f>
        <v>#VALUE!</v>
      </c>
      <c r="D3752" s="6" t="e">
        <f>Table1[[#This Row],[Kelt_hó]]</f>
        <v>#VALUE!</v>
      </c>
      <c r="E3752" t="e">
        <f>Table1[[#This Row],[Vevő]]</f>
        <v>#VALUE!</v>
      </c>
      <c r="F3752" t="e">
        <f>Table1[[#This Row],[Termékkör]]</f>
        <v>#VALUE!</v>
      </c>
      <c r="G3752" s="4" t="e">
        <f>Table1[[#This Row],[SzumElad]]</f>
        <v>#VALUE!</v>
      </c>
      <c r="H3752" s="7" t="e">
        <f>Table1[[#This Row],[Jut_%]]</f>
        <v>#VALUE!</v>
      </c>
      <c r="I3752" s="4" t="e">
        <f>Table1[[#This Row],[Jut]]</f>
        <v>#VALUE!</v>
      </c>
      <c r="J3752" s="4" t="e">
        <f>Table1[[#This Row],[Column1]]</f>
        <v>#VALUE!</v>
      </c>
    </row>
    <row r="3753" spans="1:10" hidden="1" x14ac:dyDescent="0.3">
      <c r="A3753" s="2" t="e">
        <f>Table1[[#This Row],[Befolyt]]</f>
        <v>#VALUE!</v>
      </c>
      <c r="B3753" t="e">
        <f>Table1[[#This Row],[ÜK]]</f>
        <v>#VALUE!</v>
      </c>
      <c r="C3753" s="3" t="e">
        <f>Table1[[#This Row],[Szla]]</f>
        <v>#VALUE!</v>
      </c>
      <c r="D3753" s="6" t="e">
        <f>Table1[[#This Row],[Kelt_hó]]</f>
        <v>#VALUE!</v>
      </c>
      <c r="E3753" t="e">
        <f>Table1[[#This Row],[Vevő]]</f>
        <v>#VALUE!</v>
      </c>
      <c r="F3753" t="e">
        <f>Table1[[#This Row],[Termékkör]]</f>
        <v>#VALUE!</v>
      </c>
      <c r="G3753" s="4" t="e">
        <f>Table1[[#This Row],[SzumElad]]</f>
        <v>#VALUE!</v>
      </c>
      <c r="H3753" s="7" t="e">
        <f>Table1[[#This Row],[Jut_%]]</f>
        <v>#VALUE!</v>
      </c>
      <c r="I3753" s="4" t="e">
        <f>Table1[[#This Row],[Jut]]</f>
        <v>#VALUE!</v>
      </c>
      <c r="J3753" s="4" t="e">
        <f>Table1[[#This Row],[Column1]]</f>
        <v>#VALUE!</v>
      </c>
    </row>
    <row r="3754" spans="1:10" hidden="1" x14ac:dyDescent="0.3">
      <c r="A3754" s="2" t="e">
        <f>Table1[[#This Row],[Befolyt]]</f>
        <v>#VALUE!</v>
      </c>
      <c r="B3754" t="e">
        <f>Table1[[#This Row],[ÜK]]</f>
        <v>#VALUE!</v>
      </c>
      <c r="C3754" s="3" t="e">
        <f>Table1[[#This Row],[Szla]]</f>
        <v>#VALUE!</v>
      </c>
      <c r="D3754" s="6" t="e">
        <f>Table1[[#This Row],[Kelt_hó]]</f>
        <v>#VALUE!</v>
      </c>
      <c r="E3754" t="e">
        <f>Table1[[#This Row],[Vevő]]</f>
        <v>#VALUE!</v>
      </c>
      <c r="F3754" t="e">
        <f>Table1[[#This Row],[Termékkör]]</f>
        <v>#VALUE!</v>
      </c>
      <c r="G3754" s="4" t="e">
        <f>Table1[[#This Row],[SzumElad]]</f>
        <v>#VALUE!</v>
      </c>
      <c r="H3754" s="7" t="e">
        <f>Table1[[#This Row],[Jut_%]]</f>
        <v>#VALUE!</v>
      </c>
      <c r="I3754" s="4" t="e">
        <f>Table1[[#This Row],[Jut]]</f>
        <v>#VALUE!</v>
      </c>
      <c r="J3754" s="4" t="e">
        <f>Table1[[#This Row],[Column1]]</f>
        <v>#VALUE!</v>
      </c>
    </row>
    <row r="3755" spans="1:10" hidden="1" x14ac:dyDescent="0.3">
      <c r="A3755" s="2" t="e">
        <f>Table1[[#This Row],[Befolyt]]</f>
        <v>#VALUE!</v>
      </c>
      <c r="B3755" t="e">
        <f>Table1[[#This Row],[ÜK]]</f>
        <v>#VALUE!</v>
      </c>
      <c r="C3755" s="3" t="e">
        <f>Table1[[#This Row],[Szla]]</f>
        <v>#VALUE!</v>
      </c>
      <c r="D3755" s="6" t="e">
        <f>Table1[[#This Row],[Kelt_hó]]</f>
        <v>#VALUE!</v>
      </c>
      <c r="E3755" t="e">
        <f>Table1[[#This Row],[Vevő]]</f>
        <v>#VALUE!</v>
      </c>
      <c r="F3755" t="e">
        <f>Table1[[#This Row],[Termékkör]]</f>
        <v>#VALUE!</v>
      </c>
      <c r="G3755" s="4" t="e">
        <f>Table1[[#This Row],[SzumElad]]</f>
        <v>#VALUE!</v>
      </c>
      <c r="H3755" s="7" t="e">
        <f>Table1[[#This Row],[Jut_%]]</f>
        <v>#VALUE!</v>
      </c>
      <c r="I3755" s="4" t="e">
        <f>Table1[[#This Row],[Jut]]</f>
        <v>#VALUE!</v>
      </c>
      <c r="J3755" s="4" t="e">
        <f>Table1[[#This Row],[Column1]]</f>
        <v>#VALUE!</v>
      </c>
    </row>
    <row r="3756" spans="1:10" hidden="1" x14ac:dyDescent="0.3">
      <c r="A3756" s="2" t="e">
        <f>Table1[[#This Row],[Befolyt]]</f>
        <v>#VALUE!</v>
      </c>
      <c r="B3756" t="e">
        <f>Table1[[#This Row],[ÜK]]</f>
        <v>#VALUE!</v>
      </c>
      <c r="C3756" s="3" t="e">
        <f>Table1[[#This Row],[Szla]]</f>
        <v>#VALUE!</v>
      </c>
      <c r="D3756" s="6" t="e">
        <f>Table1[[#This Row],[Kelt_hó]]</f>
        <v>#VALUE!</v>
      </c>
      <c r="E3756" t="e">
        <f>Table1[[#This Row],[Vevő]]</f>
        <v>#VALUE!</v>
      </c>
      <c r="F3756" t="e">
        <f>Table1[[#This Row],[Termékkör]]</f>
        <v>#VALUE!</v>
      </c>
      <c r="G3756" s="4" t="e">
        <f>Table1[[#This Row],[SzumElad]]</f>
        <v>#VALUE!</v>
      </c>
      <c r="H3756" s="7" t="e">
        <f>Table1[[#This Row],[Jut_%]]</f>
        <v>#VALUE!</v>
      </c>
      <c r="I3756" s="4" t="e">
        <f>Table1[[#This Row],[Jut]]</f>
        <v>#VALUE!</v>
      </c>
      <c r="J3756" s="4" t="e">
        <f>Table1[[#This Row],[Column1]]</f>
        <v>#VALUE!</v>
      </c>
    </row>
    <row r="3757" spans="1:10" hidden="1" x14ac:dyDescent="0.3">
      <c r="A3757" s="2" t="e">
        <f>Table1[[#This Row],[Befolyt]]</f>
        <v>#VALUE!</v>
      </c>
      <c r="B3757" t="e">
        <f>Table1[[#This Row],[ÜK]]</f>
        <v>#VALUE!</v>
      </c>
      <c r="C3757" s="3" t="e">
        <f>Table1[[#This Row],[Szla]]</f>
        <v>#VALUE!</v>
      </c>
      <c r="D3757" s="6" t="e">
        <f>Table1[[#This Row],[Kelt_hó]]</f>
        <v>#VALUE!</v>
      </c>
      <c r="E3757" t="e">
        <f>Table1[[#This Row],[Vevő]]</f>
        <v>#VALUE!</v>
      </c>
      <c r="F3757" t="e">
        <f>Table1[[#This Row],[Termékkör]]</f>
        <v>#VALUE!</v>
      </c>
      <c r="G3757" s="4" t="e">
        <f>Table1[[#This Row],[SzumElad]]</f>
        <v>#VALUE!</v>
      </c>
      <c r="H3757" s="7" t="e">
        <f>Table1[[#This Row],[Jut_%]]</f>
        <v>#VALUE!</v>
      </c>
      <c r="I3757" s="4" t="e">
        <f>Table1[[#This Row],[Jut]]</f>
        <v>#VALUE!</v>
      </c>
      <c r="J3757" s="4" t="e">
        <f>Table1[[#This Row],[Column1]]</f>
        <v>#VALUE!</v>
      </c>
    </row>
    <row r="3758" spans="1:10" hidden="1" x14ac:dyDescent="0.3">
      <c r="A3758" s="2" t="e">
        <f>Table1[[#This Row],[Befolyt]]</f>
        <v>#VALUE!</v>
      </c>
      <c r="B3758" t="e">
        <f>Table1[[#This Row],[ÜK]]</f>
        <v>#VALUE!</v>
      </c>
      <c r="C3758" s="3" t="e">
        <f>Table1[[#This Row],[Szla]]</f>
        <v>#VALUE!</v>
      </c>
      <c r="D3758" s="6" t="e">
        <f>Table1[[#This Row],[Kelt_hó]]</f>
        <v>#VALUE!</v>
      </c>
      <c r="E3758" t="e">
        <f>Table1[[#This Row],[Vevő]]</f>
        <v>#VALUE!</v>
      </c>
      <c r="F3758" t="e">
        <f>Table1[[#This Row],[Termékkör]]</f>
        <v>#VALUE!</v>
      </c>
      <c r="G3758" s="4" t="e">
        <f>Table1[[#This Row],[SzumElad]]</f>
        <v>#VALUE!</v>
      </c>
      <c r="H3758" s="7" t="e">
        <f>Table1[[#This Row],[Jut_%]]</f>
        <v>#VALUE!</v>
      </c>
      <c r="I3758" s="4" t="e">
        <f>Table1[[#This Row],[Jut]]</f>
        <v>#VALUE!</v>
      </c>
      <c r="J3758" s="4" t="e">
        <f>Table1[[#This Row],[Column1]]</f>
        <v>#VALUE!</v>
      </c>
    </row>
    <row r="3759" spans="1:10" hidden="1" x14ac:dyDescent="0.3">
      <c r="A3759" s="2" t="e">
        <f>Table1[[#This Row],[Befolyt]]</f>
        <v>#VALUE!</v>
      </c>
      <c r="B3759" t="e">
        <f>Table1[[#This Row],[ÜK]]</f>
        <v>#VALUE!</v>
      </c>
      <c r="C3759" s="3" t="e">
        <f>Table1[[#This Row],[Szla]]</f>
        <v>#VALUE!</v>
      </c>
      <c r="D3759" s="6" t="e">
        <f>Table1[[#This Row],[Kelt_hó]]</f>
        <v>#VALUE!</v>
      </c>
      <c r="E3759" t="e">
        <f>Table1[[#This Row],[Vevő]]</f>
        <v>#VALUE!</v>
      </c>
      <c r="F3759" t="e">
        <f>Table1[[#This Row],[Termékkör]]</f>
        <v>#VALUE!</v>
      </c>
      <c r="G3759" s="4" t="e">
        <f>Table1[[#This Row],[SzumElad]]</f>
        <v>#VALUE!</v>
      </c>
      <c r="H3759" s="7" t="e">
        <f>Table1[[#This Row],[Jut_%]]</f>
        <v>#VALUE!</v>
      </c>
      <c r="I3759" s="4" t="e">
        <f>Table1[[#This Row],[Jut]]</f>
        <v>#VALUE!</v>
      </c>
      <c r="J3759" s="4" t="e">
        <f>Table1[[#This Row],[Column1]]</f>
        <v>#VALUE!</v>
      </c>
    </row>
    <row r="3760" spans="1:10" hidden="1" x14ac:dyDescent="0.3">
      <c r="A3760" s="2" t="e">
        <f>Table1[[#This Row],[Befolyt]]</f>
        <v>#VALUE!</v>
      </c>
      <c r="B3760" t="e">
        <f>Table1[[#This Row],[ÜK]]</f>
        <v>#VALUE!</v>
      </c>
      <c r="C3760" s="3" t="e">
        <f>Table1[[#This Row],[Szla]]</f>
        <v>#VALUE!</v>
      </c>
      <c r="D3760" s="6" t="e">
        <f>Table1[[#This Row],[Kelt_hó]]</f>
        <v>#VALUE!</v>
      </c>
      <c r="E3760" t="e">
        <f>Table1[[#This Row],[Vevő]]</f>
        <v>#VALUE!</v>
      </c>
      <c r="F3760" t="e">
        <f>Table1[[#This Row],[Termékkör]]</f>
        <v>#VALUE!</v>
      </c>
      <c r="G3760" s="4" t="e">
        <f>Table1[[#This Row],[SzumElad]]</f>
        <v>#VALUE!</v>
      </c>
      <c r="H3760" s="7" t="e">
        <f>Table1[[#This Row],[Jut_%]]</f>
        <v>#VALUE!</v>
      </c>
      <c r="I3760" s="4" t="e">
        <f>Table1[[#This Row],[Jut]]</f>
        <v>#VALUE!</v>
      </c>
      <c r="J3760" s="4" t="e">
        <f>Table1[[#This Row],[Column1]]</f>
        <v>#VALUE!</v>
      </c>
    </row>
    <row r="3761" spans="1:10" hidden="1" x14ac:dyDescent="0.3">
      <c r="A3761" s="2" t="e">
        <f>Table1[[#This Row],[Befolyt]]</f>
        <v>#VALUE!</v>
      </c>
      <c r="B3761" t="e">
        <f>Table1[[#This Row],[ÜK]]</f>
        <v>#VALUE!</v>
      </c>
      <c r="C3761" s="3" t="e">
        <f>Table1[[#This Row],[Szla]]</f>
        <v>#VALUE!</v>
      </c>
      <c r="D3761" s="6" t="e">
        <f>Table1[[#This Row],[Kelt_hó]]</f>
        <v>#VALUE!</v>
      </c>
      <c r="E3761" t="e">
        <f>Table1[[#This Row],[Vevő]]</f>
        <v>#VALUE!</v>
      </c>
      <c r="F3761" t="e">
        <f>Table1[[#This Row],[Termékkör]]</f>
        <v>#VALUE!</v>
      </c>
      <c r="G3761" s="4" t="e">
        <f>Table1[[#This Row],[SzumElad]]</f>
        <v>#VALUE!</v>
      </c>
      <c r="H3761" s="7" t="e">
        <f>Table1[[#This Row],[Jut_%]]</f>
        <v>#VALUE!</v>
      </c>
      <c r="I3761" s="4" t="e">
        <f>Table1[[#This Row],[Jut]]</f>
        <v>#VALUE!</v>
      </c>
      <c r="J3761" s="4" t="e">
        <f>Table1[[#This Row],[Column1]]</f>
        <v>#VALUE!</v>
      </c>
    </row>
    <row r="3762" spans="1:10" hidden="1" x14ac:dyDescent="0.3">
      <c r="A3762" s="2" t="e">
        <f>Table1[[#This Row],[Befolyt]]</f>
        <v>#VALUE!</v>
      </c>
      <c r="B3762" t="e">
        <f>Table1[[#This Row],[ÜK]]</f>
        <v>#VALUE!</v>
      </c>
      <c r="C3762" s="3" t="e">
        <f>Table1[[#This Row],[Szla]]</f>
        <v>#VALUE!</v>
      </c>
      <c r="D3762" s="6" t="e">
        <f>Table1[[#This Row],[Kelt_hó]]</f>
        <v>#VALUE!</v>
      </c>
      <c r="E3762" t="e">
        <f>Table1[[#This Row],[Vevő]]</f>
        <v>#VALUE!</v>
      </c>
      <c r="F3762" t="e">
        <f>Table1[[#This Row],[Termékkör]]</f>
        <v>#VALUE!</v>
      </c>
      <c r="G3762" s="4" t="e">
        <f>Table1[[#This Row],[SzumElad]]</f>
        <v>#VALUE!</v>
      </c>
      <c r="H3762" s="7" t="e">
        <f>Table1[[#This Row],[Jut_%]]</f>
        <v>#VALUE!</v>
      </c>
      <c r="I3762" s="4" t="e">
        <f>Table1[[#This Row],[Jut]]</f>
        <v>#VALUE!</v>
      </c>
      <c r="J3762" s="4" t="e">
        <f>Table1[[#This Row],[Column1]]</f>
        <v>#VALUE!</v>
      </c>
    </row>
    <row r="3763" spans="1:10" hidden="1" x14ac:dyDescent="0.3">
      <c r="A3763" s="2" t="e">
        <f>Table1[[#This Row],[Befolyt]]</f>
        <v>#VALUE!</v>
      </c>
      <c r="B3763" t="e">
        <f>Table1[[#This Row],[ÜK]]</f>
        <v>#VALUE!</v>
      </c>
      <c r="C3763" s="3" t="e">
        <f>Table1[[#This Row],[Szla]]</f>
        <v>#VALUE!</v>
      </c>
      <c r="D3763" s="6" t="e">
        <f>Table1[[#This Row],[Kelt_hó]]</f>
        <v>#VALUE!</v>
      </c>
      <c r="E3763" t="e">
        <f>Table1[[#This Row],[Vevő]]</f>
        <v>#VALUE!</v>
      </c>
      <c r="F3763" t="e">
        <f>Table1[[#This Row],[Termékkör]]</f>
        <v>#VALUE!</v>
      </c>
      <c r="G3763" s="4" t="e">
        <f>Table1[[#This Row],[SzumElad]]</f>
        <v>#VALUE!</v>
      </c>
      <c r="H3763" s="7" t="e">
        <f>Table1[[#This Row],[Jut_%]]</f>
        <v>#VALUE!</v>
      </c>
      <c r="I3763" s="4" t="e">
        <f>Table1[[#This Row],[Jut]]</f>
        <v>#VALUE!</v>
      </c>
      <c r="J3763" s="4" t="e">
        <f>Table1[[#This Row],[Column1]]</f>
        <v>#VALUE!</v>
      </c>
    </row>
    <row r="3764" spans="1:10" hidden="1" x14ac:dyDescent="0.3">
      <c r="A3764" s="2" t="e">
        <f>Table1[[#This Row],[Befolyt]]</f>
        <v>#VALUE!</v>
      </c>
      <c r="B3764" t="e">
        <f>Table1[[#This Row],[ÜK]]</f>
        <v>#VALUE!</v>
      </c>
      <c r="C3764" s="3" t="e">
        <f>Table1[[#This Row],[Szla]]</f>
        <v>#VALUE!</v>
      </c>
      <c r="D3764" s="6" t="e">
        <f>Table1[[#This Row],[Kelt_hó]]</f>
        <v>#VALUE!</v>
      </c>
      <c r="E3764" t="e">
        <f>Table1[[#This Row],[Vevő]]</f>
        <v>#VALUE!</v>
      </c>
      <c r="F3764" t="e">
        <f>Table1[[#This Row],[Termékkör]]</f>
        <v>#VALUE!</v>
      </c>
      <c r="G3764" s="4" t="e">
        <f>Table1[[#This Row],[SzumElad]]</f>
        <v>#VALUE!</v>
      </c>
      <c r="H3764" s="7" t="e">
        <f>Table1[[#This Row],[Jut_%]]</f>
        <v>#VALUE!</v>
      </c>
      <c r="I3764" s="4" t="e">
        <f>Table1[[#This Row],[Jut]]</f>
        <v>#VALUE!</v>
      </c>
      <c r="J3764" s="4" t="e">
        <f>Table1[[#This Row],[Column1]]</f>
        <v>#VALUE!</v>
      </c>
    </row>
    <row r="3765" spans="1:10" hidden="1" x14ac:dyDescent="0.3">
      <c r="A3765" s="2" t="e">
        <f>Table1[[#This Row],[Befolyt]]</f>
        <v>#VALUE!</v>
      </c>
      <c r="B3765" t="e">
        <f>Table1[[#This Row],[ÜK]]</f>
        <v>#VALUE!</v>
      </c>
      <c r="C3765" s="3" t="e">
        <f>Table1[[#This Row],[Szla]]</f>
        <v>#VALUE!</v>
      </c>
      <c r="D3765" s="6" t="e">
        <f>Table1[[#This Row],[Kelt_hó]]</f>
        <v>#VALUE!</v>
      </c>
      <c r="E3765" t="e">
        <f>Table1[[#This Row],[Vevő]]</f>
        <v>#VALUE!</v>
      </c>
      <c r="F3765" t="e">
        <f>Table1[[#This Row],[Termékkör]]</f>
        <v>#VALUE!</v>
      </c>
      <c r="G3765" s="4" t="e">
        <f>Table1[[#This Row],[SzumElad]]</f>
        <v>#VALUE!</v>
      </c>
      <c r="H3765" s="7" t="e">
        <f>Table1[[#This Row],[Jut_%]]</f>
        <v>#VALUE!</v>
      </c>
      <c r="I3765" s="4" t="e">
        <f>Table1[[#This Row],[Jut]]</f>
        <v>#VALUE!</v>
      </c>
      <c r="J3765" s="4" t="e">
        <f>Table1[[#This Row],[Column1]]</f>
        <v>#VALUE!</v>
      </c>
    </row>
    <row r="3766" spans="1:10" hidden="1" x14ac:dyDescent="0.3">
      <c r="A3766" s="2" t="e">
        <f>Table1[[#This Row],[Befolyt]]</f>
        <v>#VALUE!</v>
      </c>
      <c r="B3766" t="e">
        <f>Table1[[#This Row],[ÜK]]</f>
        <v>#VALUE!</v>
      </c>
      <c r="C3766" s="3" t="e">
        <f>Table1[[#This Row],[Szla]]</f>
        <v>#VALUE!</v>
      </c>
      <c r="D3766" s="6" t="e">
        <f>Table1[[#This Row],[Kelt_hó]]</f>
        <v>#VALUE!</v>
      </c>
      <c r="E3766" t="e">
        <f>Table1[[#This Row],[Vevő]]</f>
        <v>#VALUE!</v>
      </c>
      <c r="F3766" t="e">
        <f>Table1[[#This Row],[Termékkör]]</f>
        <v>#VALUE!</v>
      </c>
      <c r="G3766" s="4" t="e">
        <f>Table1[[#This Row],[SzumElad]]</f>
        <v>#VALUE!</v>
      </c>
      <c r="H3766" s="7" t="e">
        <f>Table1[[#This Row],[Jut_%]]</f>
        <v>#VALUE!</v>
      </c>
      <c r="I3766" s="4" t="e">
        <f>Table1[[#This Row],[Jut]]</f>
        <v>#VALUE!</v>
      </c>
      <c r="J3766" s="4" t="e">
        <f>Table1[[#This Row],[Column1]]</f>
        <v>#VALUE!</v>
      </c>
    </row>
    <row r="3767" spans="1:10" hidden="1" x14ac:dyDescent="0.3">
      <c r="A3767" s="2" t="e">
        <f>Table1[[#This Row],[Befolyt]]</f>
        <v>#VALUE!</v>
      </c>
      <c r="B3767" t="e">
        <f>Table1[[#This Row],[ÜK]]</f>
        <v>#VALUE!</v>
      </c>
      <c r="C3767" s="3" t="e">
        <f>Table1[[#This Row],[Szla]]</f>
        <v>#VALUE!</v>
      </c>
      <c r="D3767" s="6" t="e">
        <f>Table1[[#This Row],[Kelt_hó]]</f>
        <v>#VALUE!</v>
      </c>
      <c r="E3767" t="e">
        <f>Table1[[#This Row],[Vevő]]</f>
        <v>#VALUE!</v>
      </c>
      <c r="F3767" t="e">
        <f>Table1[[#This Row],[Termékkör]]</f>
        <v>#VALUE!</v>
      </c>
      <c r="G3767" s="4" t="e">
        <f>Table1[[#This Row],[SzumElad]]</f>
        <v>#VALUE!</v>
      </c>
      <c r="H3767" s="7" t="e">
        <f>Table1[[#This Row],[Jut_%]]</f>
        <v>#VALUE!</v>
      </c>
      <c r="I3767" s="4" t="e">
        <f>Table1[[#This Row],[Jut]]</f>
        <v>#VALUE!</v>
      </c>
      <c r="J3767" s="4" t="e">
        <f>Table1[[#This Row],[Column1]]</f>
        <v>#VALUE!</v>
      </c>
    </row>
    <row r="3768" spans="1:10" hidden="1" x14ac:dyDescent="0.3">
      <c r="A3768" s="2" t="e">
        <f>Table1[[#This Row],[Befolyt]]</f>
        <v>#VALUE!</v>
      </c>
      <c r="B3768" t="e">
        <f>Table1[[#This Row],[ÜK]]</f>
        <v>#VALUE!</v>
      </c>
      <c r="C3768" s="3" t="e">
        <f>Table1[[#This Row],[Szla]]</f>
        <v>#VALUE!</v>
      </c>
      <c r="D3768" s="6" t="e">
        <f>Table1[[#This Row],[Kelt_hó]]</f>
        <v>#VALUE!</v>
      </c>
      <c r="E3768" t="e">
        <f>Table1[[#This Row],[Vevő]]</f>
        <v>#VALUE!</v>
      </c>
      <c r="F3768" t="e">
        <f>Table1[[#This Row],[Termékkör]]</f>
        <v>#VALUE!</v>
      </c>
      <c r="G3768" s="4" t="e">
        <f>Table1[[#This Row],[SzumElad]]</f>
        <v>#VALUE!</v>
      </c>
      <c r="H3768" s="7" t="e">
        <f>Table1[[#This Row],[Jut_%]]</f>
        <v>#VALUE!</v>
      </c>
      <c r="I3768" s="4" t="e">
        <f>Table1[[#This Row],[Jut]]</f>
        <v>#VALUE!</v>
      </c>
      <c r="J3768" s="4" t="e">
        <f>Table1[[#This Row],[Column1]]</f>
        <v>#VALUE!</v>
      </c>
    </row>
    <row r="3769" spans="1:10" hidden="1" x14ac:dyDescent="0.3">
      <c r="A3769" s="2" t="e">
        <f>Table1[[#This Row],[Befolyt]]</f>
        <v>#VALUE!</v>
      </c>
      <c r="B3769" t="e">
        <f>Table1[[#This Row],[ÜK]]</f>
        <v>#VALUE!</v>
      </c>
      <c r="C3769" s="3" t="e">
        <f>Table1[[#This Row],[Szla]]</f>
        <v>#VALUE!</v>
      </c>
      <c r="D3769" s="6" t="e">
        <f>Table1[[#This Row],[Kelt_hó]]</f>
        <v>#VALUE!</v>
      </c>
      <c r="E3769" t="e">
        <f>Table1[[#This Row],[Vevő]]</f>
        <v>#VALUE!</v>
      </c>
      <c r="F3769" t="e">
        <f>Table1[[#This Row],[Termékkör]]</f>
        <v>#VALUE!</v>
      </c>
      <c r="G3769" s="4" t="e">
        <f>Table1[[#This Row],[SzumElad]]</f>
        <v>#VALUE!</v>
      </c>
      <c r="H3769" s="7" t="e">
        <f>Table1[[#This Row],[Jut_%]]</f>
        <v>#VALUE!</v>
      </c>
      <c r="I3769" s="4" t="e">
        <f>Table1[[#This Row],[Jut]]</f>
        <v>#VALUE!</v>
      </c>
      <c r="J3769" s="4" t="e">
        <f>Table1[[#This Row],[Column1]]</f>
        <v>#VALUE!</v>
      </c>
    </row>
    <row r="3770" spans="1:10" hidden="1" x14ac:dyDescent="0.3">
      <c r="A3770" s="2" t="e">
        <f>Table1[[#This Row],[Befolyt]]</f>
        <v>#VALUE!</v>
      </c>
      <c r="B3770" t="e">
        <f>Table1[[#This Row],[ÜK]]</f>
        <v>#VALUE!</v>
      </c>
      <c r="C3770" s="3" t="e">
        <f>Table1[[#This Row],[Szla]]</f>
        <v>#VALUE!</v>
      </c>
      <c r="D3770" s="6" t="e">
        <f>Table1[[#This Row],[Kelt_hó]]</f>
        <v>#VALUE!</v>
      </c>
      <c r="E3770" t="e">
        <f>Table1[[#This Row],[Vevő]]</f>
        <v>#VALUE!</v>
      </c>
      <c r="F3770" t="e">
        <f>Table1[[#This Row],[Termékkör]]</f>
        <v>#VALUE!</v>
      </c>
      <c r="G3770" s="4" t="e">
        <f>Table1[[#This Row],[SzumElad]]</f>
        <v>#VALUE!</v>
      </c>
      <c r="H3770" s="7" t="e">
        <f>Table1[[#This Row],[Jut_%]]</f>
        <v>#VALUE!</v>
      </c>
      <c r="I3770" s="4" t="e">
        <f>Table1[[#This Row],[Jut]]</f>
        <v>#VALUE!</v>
      </c>
      <c r="J3770" s="4" t="e">
        <f>Table1[[#This Row],[Column1]]</f>
        <v>#VALUE!</v>
      </c>
    </row>
    <row r="3771" spans="1:10" hidden="1" x14ac:dyDescent="0.3">
      <c r="A3771" s="2" t="e">
        <f>Table1[[#This Row],[Befolyt]]</f>
        <v>#VALUE!</v>
      </c>
      <c r="B3771" t="e">
        <f>Table1[[#This Row],[ÜK]]</f>
        <v>#VALUE!</v>
      </c>
      <c r="C3771" s="3" t="e">
        <f>Table1[[#This Row],[Szla]]</f>
        <v>#VALUE!</v>
      </c>
      <c r="D3771" s="6" t="e">
        <f>Table1[[#This Row],[Kelt_hó]]</f>
        <v>#VALUE!</v>
      </c>
      <c r="E3771" t="e">
        <f>Table1[[#This Row],[Vevő]]</f>
        <v>#VALUE!</v>
      </c>
      <c r="F3771" t="e">
        <f>Table1[[#This Row],[Termékkör]]</f>
        <v>#VALUE!</v>
      </c>
      <c r="G3771" s="4" t="e">
        <f>Table1[[#This Row],[SzumElad]]</f>
        <v>#VALUE!</v>
      </c>
      <c r="H3771" s="7" t="e">
        <f>Table1[[#This Row],[Jut_%]]</f>
        <v>#VALUE!</v>
      </c>
      <c r="I3771" s="4" t="e">
        <f>Table1[[#This Row],[Jut]]</f>
        <v>#VALUE!</v>
      </c>
      <c r="J3771" s="4" t="e">
        <f>Table1[[#This Row],[Column1]]</f>
        <v>#VALUE!</v>
      </c>
    </row>
    <row r="3772" spans="1:10" hidden="1" x14ac:dyDescent="0.3">
      <c r="A3772" s="2" t="e">
        <f>Table1[[#This Row],[Befolyt]]</f>
        <v>#VALUE!</v>
      </c>
      <c r="B3772" t="e">
        <f>Table1[[#This Row],[ÜK]]</f>
        <v>#VALUE!</v>
      </c>
      <c r="C3772" s="3" t="e">
        <f>Table1[[#This Row],[Szla]]</f>
        <v>#VALUE!</v>
      </c>
      <c r="D3772" s="6" t="e">
        <f>Table1[[#This Row],[Kelt_hó]]</f>
        <v>#VALUE!</v>
      </c>
      <c r="E3772" t="e">
        <f>Table1[[#This Row],[Vevő]]</f>
        <v>#VALUE!</v>
      </c>
      <c r="F3772" t="e">
        <f>Table1[[#This Row],[Termékkör]]</f>
        <v>#VALUE!</v>
      </c>
      <c r="G3772" s="4" t="e">
        <f>Table1[[#This Row],[SzumElad]]</f>
        <v>#VALUE!</v>
      </c>
      <c r="H3772" s="7" t="e">
        <f>Table1[[#This Row],[Jut_%]]</f>
        <v>#VALUE!</v>
      </c>
      <c r="I3772" s="4" t="e">
        <f>Table1[[#This Row],[Jut]]</f>
        <v>#VALUE!</v>
      </c>
      <c r="J3772" s="4" t="e">
        <f>Table1[[#This Row],[Column1]]</f>
        <v>#VALUE!</v>
      </c>
    </row>
    <row r="3773" spans="1:10" hidden="1" x14ac:dyDescent="0.3">
      <c r="A3773" s="2" t="e">
        <f>Table1[[#This Row],[Befolyt]]</f>
        <v>#VALUE!</v>
      </c>
      <c r="B3773" t="e">
        <f>Table1[[#This Row],[ÜK]]</f>
        <v>#VALUE!</v>
      </c>
      <c r="C3773" s="3" t="e">
        <f>Table1[[#This Row],[Szla]]</f>
        <v>#VALUE!</v>
      </c>
      <c r="D3773" s="6" t="e">
        <f>Table1[[#This Row],[Kelt_hó]]</f>
        <v>#VALUE!</v>
      </c>
      <c r="E3773" t="e">
        <f>Table1[[#This Row],[Vevő]]</f>
        <v>#VALUE!</v>
      </c>
      <c r="F3773" t="e">
        <f>Table1[[#This Row],[Termékkör]]</f>
        <v>#VALUE!</v>
      </c>
      <c r="G3773" s="4" t="e">
        <f>Table1[[#This Row],[SzumElad]]</f>
        <v>#VALUE!</v>
      </c>
      <c r="H3773" s="7" t="e">
        <f>Table1[[#This Row],[Jut_%]]</f>
        <v>#VALUE!</v>
      </c>
      <c r="I3773" s="4" t="e">
        <f>Table1[[#This Row],[Jut]]</f>
        <v>#VALUE!</v>
      </c>
      <c r="J3773" s="4" t="e">
        <f>Table1[[#This Row],[Column1]]</f>
        <v>#VALUE!</v>
      </c>
    </row>
    <row r="3774" spans="1:10" hidden="1" x14ac:dyDescent="0.3">
      <c r="A3774" s="2" t="e">
        <f>Table1[[#This Row],[Befolyt]]</f>
        <v>#VALUE!</v>
      </c>
      <c r="B3774" t="e">
        <f>Table1[[#This Row],[ÜK]]</f>
        <v>#VALUE!</v>
      </c>
      <c r="C3774" s="3" t="e">
        <f>Table1[[#This Row],[Szla]]</f>
        <v>#VALUE!</v>
      </c>
      <c r="D3774" s="6" t="e">
        <f>Table1[[#This Row],[Kelt_hó]]</f>
        <v>#VALUE!</v>
      </c>
      <c r="E3774" t="e">
        <f>Table1[[#This Row],[Vevő]]</f>
        <v>#VALUE!</v>
      </c>
      <c r="F3774" t="e">
        <f>Table1[[#This Row],[Termékkör]]</f>
        <v>#VALUE!</v>
      </c>
      <c r="G3774" s="4" t="e">
        <f>Table1[[#This Row],[SzumElad]]</f>
        <v>#VALUE!</v>
      </c>
      <c r="H3774" s="7" t="e">
        <f>Table1[[#This Row],[Jut_%]]</f>
        <v>#VALUE!</v>
      </c>
      <c r="I3774" s="4" t="e">
        <f>Table1[[#This Row],[Jut]]</f>
        <v>#VALUE!</v>
      </c>
      <c r="J3774" s="4" t="e">
        <f>Table1[[#This Row],[Column1]]</f>
        <v>#VALUE!</v>
      </c>
    </row>
    <row r="3775" spans="1:10" hidden="1" x14ac:dyDescent="0.3">
      <c r="A3775" s="2" t="e">
        <f>Table1[[#This Row],[Befolyt]]</f>
        <v>#VALUE!</v>
      </c>
      <c r="B3775" t="e">
        <f>Table1[[#This Row],[ÜK]]</f>
        <v>#VALUE!</v>
      </c>
      <c r="C3775" s="3" t="e">
        <f>Table1[[#This Row],[Szla]]</f>
        <v>#VALUE!</v>
      </c>
      <c r="D3775" s="6" t="e">
        <f>Table1[[#This Row],[Kelt_hó]]</f>
        <v>#VALUE!</v>
      </c>
      <c r="E3775" t="e">
        <f>Table1[[#This Row],[Vevő]]</f>
        <v>#VALUE!</v>
      </c>
      <c r="F3775" t="e">
        <f>Table1[[#This Row],[Termékkör]]</f>
        <v>#VALUE!</v>
      </c>
      <c r="G3775" s="4" t="e">
        <f>Table1[[#This Row],[SzumElad]]</f>
        <v>#VALUE!</v>
      </c>
      <c r="H3775" s="7" t="e">
        <f>Table1[[#This Row],[Jut_%]]</f>
        <v>#VALUE!</v>
      </c>
      <c r="I3775" s="4" t="e">
        <f>Table1[[#This Row],[Jut]]</f>
        <v>#VALUE!</v>
      </c>
      <c r="J3775" s="4" t="e">
        <f>Table1[[#This Row],[Column1]]</f>
        <v>#VALUE!</v>
      </c>
    </row>
    <row r="3776" spans="1:10" hidden="1" x14ac:dyDescent="0.3">
      <c r="A3776" s="2" t="e">
        <f>Table1[[#This Row],[Befolyt]]</f>
        <v>#VALUE!</v>
      </c>
      <c r="B3776" t="e">
        <f>Table1[[#This Row],[ÜK]]</f>
        <v>#VALUE!</v>
      </c>
      <c r="C3776" s="3" t="e">
        <f>Table1[[#This Row],[Szla]]</f>
        <v>#VALUE!</v>
      </c>
      <c r="D3776" s="6" t="e">
        <f>Table1[[#This Row],[Kelt_hó]]</f>
        <v>#VALUE!</v>
      </c>
      <c r="E3776" t="e">
        <f>Table1[[#This Row],[Vevő]]</f>
        <v>#VALUE!</v>
      </c>
      <c r="F3776" t="e">
        <f>Table1[[#This Row],[Termékkör]]</f>
        <v>#VALUE!</v>
      </c>
      <c r="G3776" s="4" t="e">
        <f>Table1[[#This Row],[SzumElad]]</f>
        <v>#VALUE!</v>
      </c>
      <c r="H3776" s="7" t="e">
        <f>Table1[[#This Row],[Jut_%]]</f>
        <v>#VALUE!</v>
      </c>
      <c r="I3776" s="4" t="e">
        <f>Table1[[#This Row],[Jut]]</f>
        <v>#VALUE!</v>
      </c>
      <c r="J3776" s="4" t="e">
        <f>Table1[[#This Row],[Column1]]</f>
        <v>#VALUE!</v>
      </c>
    </row>
    <row r="3777" spans="1:10" hidden="1" x14ac:dyDescent="0.3">
      <c r="A3777" s="2" t="e">
        <f>Table1[[#This Row],[Befolyt]]</f>
        <v>#VALUE!</v>
      </c>
      <c r="B3777" t="e">
        <f>Table1[[#This Row],[ÜK]]</f>
        <v>#VALUE!</v>
      </c>
      <c r="C3777" s="3" t="e">
        <f>Table1[[#This Row],[Szla]]</f>
        <v>#VALUE!</v>
      </c>
      <c r="D3777" s="6" t="e">
        <f>Table1[[#This Row],[Kelt_hó]]</f>
        <v>#VALUE!</v>
      </c>
      <c r="E3777" t="e">
        <f>Table1[[#This Row],[Vevő]]</f>
        <v>#VALUE!</v>
      </c>
      <c r="F3777" t="e">
        <f>Table1[[#This Row],[Termékkör]]</f>
        <v>#VALUE!</v>
      </c>
      <c r="G3777" s="4" t="e">
        <f>Table1[[#This Row],[SzumElad]]</f>
        <v>#VALUE!</v>
      </c>
      <c r="H3777" s="7" t="e">
        <f>Table1[[#This Row],[Jut_%]]</f>
        <v>#VALUE!</v>
      </c>
      <c r="I3777" s="4" t="e">
        <f>Table1[[#This Row],[Jut]]</f>
        <v>#VALUE!</v>
      </c>
      <c r="J3777" s="4" t="e">
        <f>Table1[[#This Row],[Column1]]</f>
        <v>#VALUE!</v>
      </c>
    </row>
    <row r="3778" spans="1:10" hidden="1" x14ac:dyDescent="0.3">
      <c r="A3778" s="2" t="e">
        <f>Table1[[#This Row],[Befolyt]]</f>
        <v>#VALUE!</v>
      </c>
      <c r="B3778" t="e">
        <f>Table1[[#This Row],[ÜK]]</f>
        <v>#VALUE!</v>
      </c>
      <c r="C3778" s="3" t="e">
        <f>Table1[[#This Row],[Szla]]</f>
        <v>#VALUE!</v>
      </c>
      <c r="D3778" s="6" t="e">
        <f>Table1[[#This Row],[Kelt_hó]]</f>
        <v>#VALUE!</v>
      </c>
      <c r="E3778" t="e">
        <f>Table1[[#This Row],[Vevő]]</f>
        <v>#VALUE!</v>
      </c>
      <c r="F3778" t="e">
        <f>Table1[[#This Row],[Termékkör]]</f>
        <v>#VALUE!</v>
      </c>
      <c r="G3778" s="4" t="e">
        <f>Table1[[#This Row],[SzumElad]]</f>
        <v>#VALUE!</v>
      </c>
      <c r="H3778" s="7" t="e">
        <f>Table1[[#This Row],[Jut_%]]</f>
        <v>#VALUE!</v>
      </c>
      <c r="I3778" s="4" t="e">
        <f>Table1[[#This Row],[Jut]]</f>
        <v>#VALUE!</v>
      </c>
      <c r="J3778" s="4" t="e">
        <f>Table1[[#This Row],[Column1]]</f>
        <v>#VALUE!</v>
      </c>
    </row>
    <row r="3779" spans="1:10" hidden="1" x14ac:dyDescent="0.3">
      <c r="A3779" s="2" t="e">
        <f>Table1[[#This Row],[Befolyt]]</f>
        <v>#VALUE!</v>
      </c>
      <c r="B3779" t="e">
        <f>Table1[[#This Row],[ÜK]]</f>
        <v>#VALUE!</v>
      </c>
      <c r="C3779" s="3" t="e">
        <f>Table1[[#This Row],[Szla]]</f>
        <v>#VALUE!</v>
      </c>
      <c r="D3779" s="6" t="e">
        <f>Table1[[#This Row],[Kelt_hó]]</f>
        <v>#VALUE!</v>
      </c>
      <c r="E3779" t="e">
        <f>Table1[[#This Row],[Vevő]]</f>
        <v>#VALUE!</v>
      </c>
      <c r="F3779" t="e">
        <f>Table1[[#This Row],[Termékkör]]</f>
        <v>#VALUE!</v>
      </c>
      <c r="G3779" s="4" t="e">
        <f>Table1[[#This Row],[SzumElad]]</f>
        <v>#VALUE!</v>
      </c>
      <c r="H3779" s="7" t="e">
        <f>Table1[[#This Row],[Jut_%]]</f>
        <v>#VALUE!</v>
      </c>
      <c r="I3779" s="4" t="e">
        <f>Table1[[#This Row],[Jut]]</f>
        <v>#VALUE!</v>
      </c>
      <c r="J3779" s="4" t="e">
        <f>Table1[[#This Row],[Column1]]</f>
        <v>#VALUE!</v>
      </c>
    </row>
    <row r="3780" spans="1:10" hidden="1" x14ac:dyDescent="0.3">
      <c r="A3780" s="2" t="e">
        <f>Table1[[#This Row],[Befolyt]]</f>
        <v>#VALUE!</v>
      </c>
      <c r="B3780" t="e">
        <f>Table1[[#This Row],[ÜK]]</f>
        <v>#VALUE!</v>
      </c>
      <c r="C3780" s="3" t="e">
        <f>Table1[[#This Row],[Szla]]</f>
        <v>#VALUE!</v>
      </c>
      <c r="D3780" s="6" t="e">
        <f>Table1[[#This Row],[Kelt_hó]]</f>
        <v>#VALUE!</v>
      </c>
      <c r="E3780" t="e">
        <f>Table1[[#This Row],[Vevő]]</f>
        <v>#VALUE!</v>
      </c>
      <c r="F3780" t="e">
        <f>Table1[[#This Row],[Termékkör]]</f>
        <v>#VALUE!</v>
      </c>
      <c r="G3780" s="4" t="e">
        <f>Table1[[#This Row],[SzumElad]]</f>
        <v>#VALUE!</v>
      </c>
      <c r="H3780" s="7" t="e">
        <f>Table1[[#This Row],[Jut_%]]</f>
        <v>#VALUE!</v>
      </c>
      <c r="I3780" s="4" t="e">
        <f>Table1[[#This Row],[Jut]]</f>
        <v>#VALUE!</v>
      </c>
      <c r="J3780" s="4" t="e">
        <f>Table1[[#This Row],[Column1]]</f>
        <v>#VALUE!</v>
      </c>
    </row>
    <row r="3781" spans="1:10" hidden="1" x14ac:dyDescent="0.3">
      <c r="A3781" s="2" t="e">
        <f>Table1[[#This Row],[Befolyt]]</f>
        <v>#VALUE!</v>
      </c>
      <c r="B3781" t="e">
        <f>Table1[[#This Row],[ÜK]]</f>
        <v>#VALUE!</v>
      </c>
      <c r="C3781" s="3" t="e">
        <f>Table1[[#This Row],[Szla]]</f>
        <v>#VALUE!</v>
      </c>
      <c r="D3781" s="6" t="e">
        <f>Table1[[#This Row],[Kelt_hó]]</f>
        <v>#VALUE!</v>
      </c>
      <c r="E3781" t="e">
        <f>Table1[[#This Row],[Vevő]]</f>
        <v>#VALUE!</v>
      </c>
      <c r="F3781" t="e">
        <f>Table1[[#This Row],[Termékkör]]</f>
        <v>#VALUE!</v>
      </c>
      <c r="G3781" s="4" t="e">
        <f>Table1[[#This Row],[SzumElad]]</f>
        <v>#VALUE!</v>
      </c>
      <c r="H3781" s="7" t="e">
        <f>Table1[[#This Row],[Jut_%]]</f>
        <v>#VALUE!</v>
      </c>
      <c r="I3781" s="4" t="e">
        <f>Table1[[#This Row],[Jut]]</f>
        <v>#VALUE!</v>
      </c>
      <c r="J3781" s="4" t="e">
        <f>Table1[[#This Row],[Column1]]</f>
        <v>#VALUE!</v>
      </c>
    </row>
    <row r="3782" spans="1:10" hidden="1" x14ac:dyDescent="0.3">
      <c r="A3782" s="2" t="e">
        <f>Table1[[#This Row],[Befolyt]]</f>
        <v>#VALUE!</v>
      </c>
      <c r="B3782" t="e">
        <f>Table1[[#This Row],[ÜK]]</f>
        <v>#VALUE!</v>
      </c>
      <c r="C3782" s="3" t="e">
        <f>Table1[[#This Row],[Szla]]</f>
        <v>#VALUE!</v>
      </c>
      <c r="D3782" s="6" t="e">
        <f>Table1[[#This Row],[Kelt_hó]]</f>
        <v>#VALUE!</v>
      </c>
      <c r="E3782" t="e">
        <f>Table1[[#This Row],[Vevő]]</f>
        <v>#VALUE!</v>
      </c>
      <c r="F3782" t="e">
        <f>Table1[[#This Row],[Termékkör]]</f>
        <v>#VALUE!</v>
      </c>
      <c r="G3782" s="4" t="e">
        <f>Table1[[#This Row],[SzumElad]]</f>
        <v>#VALUE!</v>
      </c>
      <c r="H3782" s="7" t="e">
        <f>Table1[[#This Row],[Jut_%]]</f>
        <v>#VALUE!</v>
      </c>
      <c r="I3782" s="4" t="e">
        <f>Table1[[#This Row],[Jut]]</f>
        <v>#VALUE!</v>
      </c>
      <c r="J3782" s="4" t="e">
        <f>Table1[[#This Row],[Column1]]</f>
        <v>#VALUE!</v>
      </c>
    </row>
    <row r="3783" spans="1:10" hidden="1" x14ac:dyDescent="0.3">
      <c r="A3783" s="2" t="e">
        <f>Table1[[#This Row],[Befolyt]]</f>
        <v>#VALUE!</v>
      </c>
      <c r="B3783" t="e">
        <f>Table1[[#This Row],[ÜK]]</f>
        <v>#VALUE!</v>
      </c>
      <c r="C3783" s="3" t="e">
        <f>Table1[[#This Row],[Szla]]</f>
        <v>#VALUE!</v>
      </c>
      <c r="D3783" s="6" t="e">
        <f>Table1[[#This Row],[Kelt_hó]]</f>
        <v>#VALUE!</v>
      </c>
      <c r="E3783" t="e">
        <f>Table1[[#This Row],[Vevő]]</f>
        <v>#VALUE!</v>
      </c>
      <c r="F3783" t="e">
        <f>Table1[[#This Row],[Termékkör]]</f>
        <v>#VALUE!</v>
      </c>
      <c r="G3783" s="4" t="e">
        <f>Table1[[#This Row],[SzumElad]]</f>
        <v>#VALUE!</v>
      </c>
      <c r="H3783" s="7" t="e">
        <f>Table1[[#This Row],[Jut_%]]</f>
        <v>#VALUE!</v>
      </c>
      <c r="I3783" s="4" t="e">
        <f>Table1[[#This Row],[Jut]]</f>
        <v>#VALUE!</v>
      </c>
      <c r="J3783" s="4" t="e">
        <f>Table1[[#This Row],[Column1]]</f>
        <v>#VALUE!</v>
      </c>
    </row>
    <row r="3784" spans="1:10" hidden="1" x14ac:dyDescent="0.3">
      <c r="A3784" s="2" t="e">
        <f>Table1[[#This Row],[Befolyt]]</f>
        <v>#VALUE!</v>
      </c>
      <c r="B3784" t="e">
        <f>Table1[[#This Row],[ÜK]]</f>
        <v>#VALUE!</v>
      </c>
      <c r="C3784" s="3" t="e">
        <f>Table1[[#This Row],[Szla]]</f>
        <v>#VALUE!</v>
      </c>
      <c r="D3784" s="6" t="e">
        <f>Table1[[#This Row],[Kelt_hó]]</f>
        <v>#VALUE!</v>
      </c>
      <c r="E3784" t="e">
        <f>Table1[[#This Row],[Vevő]]</f>
        <v>#VALUE!</v>
      </c>
      <c r="F3784" t="e">
        <f>Table1[[#This Row],[Termékkör]]</f>
        <v>#VALUE!</v>
      </c>
      <c r="G3784" s="4" t="e">
        <f>Table1[[#This Row],[SzumElad]]</f>
        <v>#VALUE!</v>
      </c>
      <c r="H3784" s="7" t="e">
        <f>Table1[[#This Row],[Jut_%]]</f>
        <v>#VALUE!</v>
      </c>
      <c r="I3784" s="4" t="e">
        <f>Table1[[#This Row],[Jut]]</f>
        <v>#VALUE!</v>
      </c>
      <c r="J3784" s="4" t="e">
        <f>Table1[[#This Row],[Column1]]</f>
        <v>#VALUE!</v>
      </c>
    </row>
    <row r="3785" spans="1:10" hidden="1" x14ac:dyDescent="0.3">
      <c r="A3785" s="2" t="e">
        <f>Table1[[#This Row],[Befolyt]]</f>
        <v>#VALUE!</v>
      </c>
      <c r="B3785" t="e">
        <f>Table1[[#This Row],[ÜK]]</f>
        <v>#VALUE!</v>
      </c>
      <c r="C3785" s="3" t="e">
        <f>Table1[[#This Row],[Szla]]</f>
        <v>#VALUE!</v>
      </c>
      <c r="D3785" s="6" t="e">
        <f>Table1[[#This Row],[Kelt_hó]]</f>
        <v>#VALUE!</v>
      </c>
      <c r="E3785" t="e">
        <f>Table1[[#This Row],[Vevő]]</f>
        <v>#VALUE!</v>
      </c>
      <c r="F3785" t="e">
        <f>Table1[[#This Row],[Termékkör]]</f>
        <v>#VALUE!</v>
      </c>
      <c r="G3785" s="4" t="e">
        <f>Table1[[#This Row],[SzumElad]]</f>
        <v>#VALUE!</v>
      </c>
      <c r="H3785" s="7" t="e">
        <f>Table1[[#This Row],[Jut_%]]</f>
        <v>#VALUE!</v>
      </c>
      <c r="I3785" s="4" t="e">
        <f>Table1[[#This Row],[Jut]]</f>
        <v>#VALUE!</v>
      </c>
      <c r="J3785" s="4" t="e">
        <f>Table1[[#This Row],[Column1]]</f>
        <v>#VALUE!</v>
      </c>
    </row>
    <row r="3786" spans="1:10" hidden="1" x14ac:dyDescent="0.3">
      <c r="A3786" s="2" t="e">
        <f>Table1[[#This Row],[Befolyt]]</f>
        <v>#VALUE!</v>
      </c>
      <c r="B3786" t="e">
        <f>Table1[[#This Row],[ÜK]]</f>
        <v>#VALUE!</v>
      </c>
      <c r="C3786" s="3" t="e">
        <f>Table1[[#This Row],[Szla]]</f>
        <v>#VALUE!</v>
      </c>
      <c r="D3786" s="6" t="e">
        <f>Table1[[#This Row],[Kelt_hó]]</f>
        <v>#VALUE!</v>
      </c>
      <c r="E3786" t="e">
        <f>Table1[[#This Row],[Vevő]]</f>
        <v>#VALUE!</v>
      </c>
      <c r="F3786" t="e">
        <f>Table1[[#This Row],[Termékkör]]</f>
        <v>#VALUE!</v>
      </c>
      <c r="G3786" s="4" t="e">
        <f>Table1[[#This Row],[SzumElad]]</f>
        <v>#VALUE!</v>
      </c>
      <c r="H3786" s="7" t="e">
        <f>Table1[[#This Row],[Jut_%]]</f>
        <v>#VALUE!</v>
      </c>
      <c r="I3786" s="4" t="e">
        <f>Table1[[#This Row],[Jut]]</f>
        <v>#VALUE!</v>
      </c>
      <c r="J3786" s="4" t="e">
        <f>Table1[[#This Row],[Column1]]</f>
        <v>#VALUE!</v>
      </c>
    </row>
    <row r="3787" spans="1:10" hidden="1" x14ac:dyDescent="0.3">
      <c r="A3787" s="2" t="e">
        <f>Table1[[#This Row],[Befolyt]]</f>
        <v>#VALUE!</v>
      </c>
      <c r="B3787" t="e">
        <f>Table1[[#This Row],[ÜK]]</f>
        <v>#VALUE!</v>
      </c>
      <c r="C3787" s="3" t="e">
        <f>Table1[[#This Row],[Szla]]</f>
        <v>#VALUE!</v>
      </c>
      <c r="D3787" s="6" t="e">
        <f>Table1[[#This Row],[Kelt_hó]]</f>
        <v>#VALUE!</v>
      </c>
      <c r="E3787" t="e">
        <f>Table1[[#This Row],[Vevő]]</f>
        <v>#VALUE!</v>
      </c>
      <c r="F3787" t="e">
        <f>Table1[[#This Row],[Termékkör]]</f>
        <v>#VALUE!</v>
      </c>
      <c r="G3787" s="4" t="e">
        <f>Table1[[#This Row],[SzumElad]]</f>
        <v>#VALUE!</v>
      </c>
      <c r="H3787" s="7" t="e">
        <f>Table1[[#This Row],[Jut_%]]</f>
        <v>#VALUE!</v>
      </c>
      <c r="I3787" s="4" t="e">
        <f>Table1[[#This Row],[Jut]]</f>
        <v>#VALUE!</v>
      </c>
      <c r="J3787" s="4" t="e">
        <f>Table1[[#This Row],[Column1]]</f>
        <v>#VALUE!</v>
      </c>
    </row>
    <row r="3788" spans="1:10" hidden="1" x14ac:dyDescent="0.3">
      <c r="A3788" s="2" t="e">
        <f>Table1[[#This Row],[Befolyt]]</f>
        <v>#VALUE!</v>
      </c>
      <c r="B3788" t="e">
        <f>Table1[[#This Row],[ÜK]]</f>
        <v>#VALUE!</v>
      </c>
      <c r="C3788" s="3" t="e">
        <f>Table1[[#This Row],[Szla]]</f>
        <v>#VALUE!</v>
      </c>
      <c r="D3788" s="6" t="e">
        <f>Table1[[#This Row],[Kelt_hó]]</f>
        <v>#VALUE!</v>
      </c>
      <c r="E3788" t="e">
        <f>Table1[[#This Row],[Vevő]]</f>
        <v>#VALUE!</v>
      </c>
      <c r="F3788" t="e">
        <f>Table1[[#This Row],[Termékkör]]</f>
        <v>#VALUE!</v>
      </c>
      <c r="G3788" s="4" t="e">
        <f>Table1[[#This Row],[SzumElad]]</f>
        <v>#VALUE!</v>
      </c>
      <c r="H3788" s="7" t="e">
        <f>Table1[[#This Row],[Jut_%]]</f>
        <v>#VALUE!</v>
      </c>
      <c r="I3788" s="4" t="e">
        <f>Table1[[#This Row],[Jut]]</f>
        <v>#VALUE!</v>
      </c>
      <c r="J3788" s="4" t="e">
        <f>Table1[[#This Row],[Column1]]</f>
        <v>#VALUE!</v>
      </c>
    </row>
    <row r="3789" spans="1:10" hidden="1" x14ac:dyDescent="0.3">
      <c r="A3789" s="2" t="e">
        <f>Table1[[#This Row],[Befolyt]]</f>
        <v>#VALUE!</v>
      </c>
      <c r="B3789" t="e">
        <f>Table1[[#This Row],[ÜK]]</f>
        <v>#VALUE!</v>
      </c>
      <c r="C3789" s="3" t="e">
        <f>Table1[[#This Row],[Szla]]</f>
        <v>#VALUE!</v>
      </c>
      <c r="D3789" s="6" t="e">
        <f>Table1[[#This Row],[Kelt_hó]]</f>
        <v>#VALUE!</v>
      </c>
      <c r="E3789" t="e">
        <f>Table1[[#This Row],[Vevő]]</f>
        <v>#VALUE!</v>
      </c>
      <c r="F3789" t="e">
        <f>Table1[[#This Row],[Termékkör]]</f>
        <v>#VALUE!</v>
      </c>
      <c r="G3789" s="4" t="e">
        <f>Table1[[#This Row],[SzumElad]]</f>
        <v>#VALUE!</v>
      </c>
      <c r="H3789" s="7" t="e">
        <f>Table1[[#This Row],[Jut_%]]</f>
        <v>#VALUE!</v>
      </c>
      <c r="I3789" s="4" t="e">
        <f>Table1[[#This Row],[Jut]]</f>
        <v>#VALUE!</v>
      </c>
      <c r="J3789" s="4" t="e">
        <f>Table1[[#This Row],[Column1]]</f>
        <v>#VALUE!</v>
      </c>
    </row>
    <row r="3790" spans="1:10" hidden="1" x14ac:dyDescent="0.3">
      <c r="A3790" s="2" t="e">
        <f>Table1[[#This Row],[Befolyt]]</f>
        <v>#VALUE!</v>
      </c>
      <c r="B3790" t="e">
        <f>Table1[[#This Row],[ÜK]]</f>
        <v>#VALUE!</v>
      </c>
      <c r="C3790" s="3" t="e">
        <f>Table1[[#This Row],[Szla]]</f>
        <v>#VALUE!</v>
      </c>
      <c r="D3790" s="6" t="e">
        <f>Table1[[#This Row],[Kelt_hó]]</f>
        <v>#VALUE!</v>
      </c>
      <c r="E3790" t="e">
        <f>Table1[[#This Row],[Vevő]]</f>
        <v>#VALUE!</v>
      </c>
      <c r="F3790" t="e">
        <f>Table1[[#This Row],[Termékkör]]</f>
        <v>#VALUE!</v>
      </c>
      <c r="G3790" s="4" t="e">
        <f>Table1[[#This Row],[SzumElad]]</f>
        <v>#VALUE!</v>
      </c>
      <c r="H3790" s="7" t="e">
        <f>Table1[[#This Row],[Jut_%]]</f>
        <v>#VALUE!</v>
      </c>
      <c r="I3790" s="4" t="e">
        <f>Table1[[#This Row],[Jut]]</f>
        <v>#VALUE!</v>
      </c>
      <c r="J3790" s="4" t="e">
        <f>Table1[[#This Row],[Column1]]</f>
        <v>#VALUE!</v>
      </c>
    </row>
    <row r="3791" spans="1:10" hidden="1" x14ac:dyDescent="0.3">
      <c r="A3791" s="2" t="e">
        <f>Table1[[#This Row],[Befolyt]]</f>
        <v>#VALUE!</v>
      </c>
      <c r="B3791" t="e">
        <f>Table1[[#This Row],[ÜK]]</f>
        <v>#VALUE!</v>
      </c>
      <c r="C3791" s="3" t="e">
        <f>Table1[[#This Row],[Szla]]</f>
        <v>#VALUE!</v>
      </c>
      <c r="D3791" s="6" t="e">
        <f>Table1[[#This Row],[Kelt_hó]]</f>
        <v>#VALUE!</v>
      </c>
      <c r="E3791" t="e">
        <f>Table1[[#This Row],[Vevő]]</f>
        <v>#VALUE!</v>
      </c>
      <c r="F3791" t="e">
        <f>Table1[[#This Row],[Termékkör]]</f>
        <v>#VALUE!</v>
      </c>
      <c r="G3791" s="4" t="e">
        <f>Table1[[#This Row],[SzumElad]]</f>
        <v>#VALUE!</v>
      </c>
      <c r="H3791" s="7" t="e">
        <f>Table1[[#This Row],[Jut_%]]</f>
        <v>#VALUE!</v>
      </c>
      <c r="I3791" s="4" t="e">
        <f>Table1[[#This Row],[Jut]]</f>
        <v>#VALUE!</v>
      </c>
      <c r="J3791" s="4" t="e">
        <f>Table1[[#This Row],[Column1]]</f>
        <v>#VALUE!</v>
      </c>
    </row>
    <row r="3792" spans="1:10" hidden="1" x14ac:dyDescent="0.3">
      <c r="A3792" s="2" t="e">
        <f>Table1[[#This Row],[Befolyt]]</f>
        <v>#VALUE!</v>
      </c>
      <c r="B3792" t="e">
        <f>Table1[[#This Row],[ÜK]]</f>
        <v>#VALUE!</v>
      </c>
      <c r="C3792" s="3" t="e">
        <f>Table1[[#This Row],[Szla]]</f>
        <v>#VALUE!</v>
      </c>
      <c r="D3792" s="6" t="e">
        <f>Table1[[#This Row],[Kelt_hó]]</f>
        <v>#VALUE!</v>
      </c>
      <c r="E3792" t="e">
        <f>Table1[[#This Row],[Vevő]]</f>
        <v>#VALUE!</v>
      </c>
      <c r="F3792" t="e">
        <f>Table1[[#This Row],[Termékkör]]</f>
        <v>#VALUE!</v>
      </c>
      <c r="G3792" s="4" t="e">
        <f>Table1[[#This Row],[SzumElad]]</f>
        <v>#VALUE!</v>
      </c>
      <c r="H3792" s="7" t="e">
        <f>Table1[[#This Row],[Jut_%]]</f>
        <v>#VALUE!</v>
      </c>
      <c r="I3792" s="4" t="e">
        <f>Table1[[#This Row],[Jut]]</f>
        <v>#VALUE!</v>
      </c>
      <c r="J3792" s="4" t="e">
        <f>Table1[[#This Row],[Column1]]</f>
        <v>#VALUE!</v>
      </c>
    </row>
    <row r="3793" spans="1:10" hidden="1" x14ac:dyDescent="0.3">
      <c r="A3793" s="2" t="e">
        <f>Table1[[#This Row],[Befolyt]]</f>
        <v>#VALUE!</v>
      </c>
      <c r="B3793" t="e">
        <f>Table1[[#This Row],[ÜK]]</f>
        <v>#VALUE!</v>
      </c>
      <c r="C3793" s="3" t="e">
        <f>Table1[[#This Row],[Szla]]</f>
        <v>#VALUE!</v>
      </c>
      <c r="D3793" s="6" t="e">
        <f>Table1[[#This Row],[Kelt_hó]]</f>
        <v>#VALUE!</v>
      </c>
      <c r="E3793" t="e">
        <f>Table1[[#This Row],[Vevő]]</f>
        <v>#VALUE!</v>
      </c>
      <c r="F3793" t="e">
        <f>Table1[[#This Row],[Termékkör]]</f>
        <v>#VALUE!</v>
      </c>
      <c r="G3793" s="4" t="e">
        <f>Table1[[#This Row],[SzumElad]]</f>
        <v>#VALUE!</v>
      </c>
      <c r="H3793" s="7" t="e">
        <f>Table1[[#This Row],[Jut_%]]</f>
        <v>#VALUE!</v>
      </c>
      <c r="I3793" s="4" t="e">
        <f>Table1[[#This Row],[Jut]]</f>
        <v>#VALUE!</v>
      </c>
      <c r="J3793" s="4" t="e">
        <f>Table1[[#This Row],[Column1]]</f>
        <v>#VALUE!</v>
      </c>
    </row>
    <row r="3794" spans="1:10" hidden="1" x14ac:dyDescent="0.3">
      <c r="A3794" s="2" t="e">
        <f>Table1[[#This Row],[Befolyt]]</f>
        <v>#VALUE!</v>
      </c>
      <c r="B3794" t="e">
        <f>Table1[[#This Row],[ÜK]]</f>
        <v>#VALUE!</v>
      </c>
      <c r="C3794" s="3" t="e">
        <f>Table1[[#This Row],[Szla]]</f>
        <v>#VALUE!</v>
      </c>
      <c r="D3794" s="6" t="e">
        <f>Table1[[#This Row],[Kelt_hó]]</f>
        <v>#VALUE!</v>
      </c>
      <c r="E3794" t="e">
        <f>Table1[[#This Row],[Vevő]]</f>
        <v>#VALUE!</v>
      </c>
      <c r="F3794" t="e">
        <f>Table1[[#This Row],[Termékkör]]</f>
        <v>#VALUE!</v>
      </c>
      <c r="G3794" s="4" t="e">
        <f>Table1[[#This Row],[SzumElad]]</f>
        <v>#VALUE!</v>
      </c>
      <c r="H3794" s="7" t="e">
        <f>Table1[[#This Row],[Jut_%]]</f>
        <v>#VALUE!</v>
      </c>
      <c r="I3794" s="4" t="e">
        <f>Table1[[#This Row],[Jut]]</f>
        <v>#VALUE!</v>
      </c>
      <c r="J3794" s="4" t="e">
        <f>Table1[[#This Row],[Column1]]</f>
        <v>#VALUE!</v>
      </c>
    </row>
    <row r="3795" spans="1:10" hidden="1" x14ac:dyDescent="0.3">
      <c r="A3795" s="2" t="e">
        <f>Table1[[#This Row],[Befolyt]]</f>
        <v>#VALUE!</v>
      </c>
      <c r="B3795" t="e">
        <f>Table1[[#This Row],[ÜK]]</f>
        <v>#VALUE!</v>
      </c>
      <c r="C3795" s="3" t="e">
        <f>Table1[[#This Row],[Szla]]</f>
        <v>#VALUE!</v>
      </c>
      <c r="D3795" s="6" t="e">
        <f>Table1[[#This Row],[Kelt_hó]]</f>
        <v>#VALUE!</v>
      </c>
      <c r="E3795" t="e">
        <f>Table1[[#This Row],[Vevő]]</f>
        <v>#VALUE!</v>
      </c>
      <c r="F3795" t="e">
        <f>Table1[[#This Row],[Termékkör]]</f>
        <v>#VALUE!</v>
      </c>
      <c r="G3795" s="4" t="e">
        <f>Table1[[#This Row],[SzumElad]]</f>
        <v>#VALUE!</v>
      </c>
      <c r="H3795" s="7" t="e">
        <f>Table1[[#This Row],[Jut_%]]</f>
        <v>#VALUE!</v>
      </c>
      <c r="I3795" s="4" t="e">
        <f>Table1[[#This Row],[Jut]]</f>
        <v>#VALUE!</v>
      </c>
      <c r="J3795" s="4" t="e">
        <f>Table1[[#This Row],[Column1]]</f>
        <v>#VALUE!</v>
      </c>
    </row>
    <row r="3796" spans="1:10" hidden="1" x14ac:dyDescent="0.3">
      <c r="A3796" s="2" t="e">
        <f>Table1[[#This Row],[Befolyt]]</f>
        <v>#VALUE!</v>
      </c>
      <c r="B3796" t="e">
        <f>Table1[[#This Row],[ÜK]]</f>
        <v>#VALUE!</v>
      </c>
      <c r="C3796" s="3" t="e">
        <f>Table1[[#This Row],[Szla]]</f>
        <v>#VALUE!</v>
      </c>
      <c r="D3796" s="6" t="e">
        <f>Table1[[#This Row],[Kelt_hó]]</f>
        <v>#VALUE!</v>
      </c>
      <c r="E3796" t="e">
        <f>Table1[[#This Row],[Vevő]]</f>
        <v>#VALUE!</v>
      </c>
      <c r="F3796" t="e">
        <f>Table1[[#This Row],[Termékkör]]</f>
        <v>#VALUE!</v>
      </c>
      <c r="G3796" s="4" t="e">
        <f>Table1[[#This Row],[SzumElad]]</f>
        <v>#VALUE!</v>
      </c>
      <c r="H3796" s="7" t="e">
        <f>Table1[[#This Row],[Jut_%]]</f>
        <v>#VALUE!</v>
      </c>
      <c r="I3796" s="4" t="e">
        <f>Table1[[#This Row],[Jut]]</f>
        <v>#VALUE!</v>
      </c>
      <c r="J3796" s="4" t="e">
        <f>Table1[[#This Row],[Column1]]</f>
        <v>#VALUE!</v>
      </c>
    </row>
    <row r="3797" spans="1:10" hidden="1" x14ac:dyDescent="0.3">
      <c r="A3797" s="2" t="e">
        <f>Table1[[#This Row],[Befolyt]]</f>
        <v>#VALUE!</v>
      </c>
      <c r="B3797" t="e">
        <f>Table1[[#This Row],[ÜK]]</f>
        <v>#VALUE!</v>
      </c>
      <c r="C3797" s="3" t="e">
        <f>Table1[[#This Row],[Szla]]</f>
        <v>#VALUE!</v>
      </c>
      <c r="D3797" s="6" t="e">
        <f>Table1[[#This Row],[Kelt_hó]]</f>
        <v>#VALUE!</v>
      </c>
      <c r="E3797" t="e">
        <f>Table1[[#This Row],[Vevő]]</f>
        <v>#VALUE!</v>
      </c>
      <c r="F3797" t="e">
        <f>Table1[[#This Row],[Termékkör]]</f>
        <v>#VALUE!</v>
      </c>
      <c r="G3797" s="4" t="e">
        <f>Table1[[#This Row],[SzumElad]]</f>
        <v>#VALUE!</v>
      </c>
      <c r="H3797" s="7" t="e">
        <f>Table1[[#This Row],[Jut_%]]</f>
        <v>#VALUE!</v>
      </c>
      <c r="I3797" s="4" t="e">
        <f>Table1[[#This Row],[Jut]]</f>
        <v>#VALUE!</v>
      </c>
      <c r="J3797" s="4" t="e">
        <f>Table1[[#This Row],[Column1]]</f>
        <v>#VALUE!</v>
      </c>
    </row>
    <row r="3798" spans="1:10" hidden="1" x14ac:dyDescent="0.3">
      <c r="A3798" s="2" t="e">
        <f>Table1[[#This Row],[Befolyt]]</f>
        <v>#VALUE!</v>
      </c>
      <c r="B3798" t="e">
        <f>Table1[[#This Row],[ÜK]]</f>
        <v>#VALUE!</v>
      </c>
      <c r="C3798" s="3" t="e">
        <f>Table1[[#This Row],[Szla]]</f>
        <v>#VALUE!</v>
      </c>
      <c r="D3798" s="6" t="e">
        <f>Table1[[#This Row],[Kelt_hó]]</f>
        <v>#VALUE!</v>
      </c>
      <c r="E3798" t="e">
        <f>Table1[[#This Row],[Vevő]]</f>
        <v>#VALUE!</v>
      </c>
      <c r="F3798" t="e">
        <f>Table1[[#This Row],[Termékkör]]</f>
        <v>#VALUE!</v>
      </c>
      <c r="G3798" s="4" t="e">
        <f>Table1[[#This Row],[SzumElad]]</f>
        <v>#VALUE!</v>
      </c>
      <c r="H3798" s="7" t="e">
        <f>Table1[[#This Row],[Jut_%]]</f>
        <v>#VALUE!</v>
      </c>
      <c r="I3798" s="4" t="e">
        <f>Table1[[#This Row],[Jut]]</f>
        <v>#VALUE!</v>
      </c>
      <c r="J3798" s="4" t="e">
        <f>Table1[[#This Row],[Column1]]</f>
        <v>#VALUE!</v>
      </c>
    </row>
    <row r="3799" spans="1:10" hidden="1" x14ac:dyDescent="0.3">
      <c r="A3799" s="2" t="e">
        <f>Table1[[#This Row],[Befolyt]]</f>
        <v>#VALUE!</v>
      </c>
      <c r="B3799" t="e">
        <f>Table1[[#This Row],[ÜK]]</f>
        <v>#VALUE!</v>
      </c>
      <c r="C3799" s="3" t="e">
        <f>Table1[[#This Row],[Szla]]</f>
        <v>#VALUE!</v>
      </c>
      <c r="D3799" s="6" t="e">
        <f>Table1[[#This Row],[Kelt_hó]]</f>
        <v>#VALUE!</v>
      </c>
      <c r="E3799" t="e">
        <f>Table1[[#This Row],[Vevő]]</f>
        <v>#VALUE!</v>
      </c>
      <c r="F3799" t="e">
        <f>Table1[[#This Row],[Termékkör]]</f>
        <v>#VALUE!</v>
      </c>
      <c r="G3799" s="4" t="e">
        <f>Table1[[#This Row],[SzumElad]]</f>
        <v>#VALUE!</v>
      </c>
      <c r="H3799" s="7" t="e">
        <f>Table1[[#This Row],[Jut_%]]</f>
        <v>#VALUE!</v>
      </c>
      <c r="I3799" s="4" t="e">
        <f>Table1[[#This Row],[Jut]]</f>
        <v>#VALUE!</v>
      </c>
      <c r="J3799" s="4" t="e">
        <f>Table1[[#This Row],[Column1]]</f>
        <v>#VALUE!</v>
      </c>
    </row>
    <row r="3800" spans="1:10" hidden="1" x14ac:dyDescent="0.3">
      <c r="A3800" s="2" t="e">
        <f>Table1[[#This Row],[Befolyt]]</f>
        <v>#VALUE!</v>
      </c>
      <c r="B3800" t="e">
        <f>Table1[[#This Row],[ÜK]]</f>
        <v>#VALUE!</v>
      </c>
      <c r="C3800" s="3" t="e">
        <f>Table1[[#This Row],[Szla]]</f>
        <v>#VALUE!</v>
      </c>
      <c r="D3800" s="6" t="e">
        <f>Table1[[#This Row],[Kelt_hó]]</f>
        <v>#VALUE!</v>
      </c>
      <c r="E3800" t="e">
        <f>Table1[[#This Row],[Vevő]]</f>
        <v>#VALUE!</v>
      </c>
      <c r="F3800" t="e">
        <f>Table1[[#This Row],[Termékkör]]</f>
        <v>#VALUE!</v>
      </c>
      <c r="G3800" s="4" t="e">
        <f>Table1[[#This Row],[SzumElad]]</f>
        <v>#VALUE!</v>
      </c>
      <c r="H3800" s="7" t="e">
        <f>Table1[[#This Row],[Jut_%]]</f>
        <v>#VALUE!</v>
      </c>
      <c r="I3800" s="4" t="e">
        <f>Table1[[#This Row],[Jut]]</f>
        <v>#VALUE!</v>
      </c>
      <c r="J3800" s="4" t="e">
        <f>Table1[[#This Row],[Column1]]</f>
        <v>#VALUE!</v>
      </c>
    </row>
    <row r="3801" spans="1:10" hidden="1" x14ac:dyDescent="0.3">
      <c r="A3801" s="2" t="e">
        <f>Table1[[#This Row],[Befolyt]]</f>
        <v>#VALUE!</v>
      </c>
      <c r="B3801" t="e">
        <f>Table1[[#This Row],[ÜK]]</f>
        <v>#VALUE!</v>
      </c>
      <c r="C3801" s="3" t="e">
        <f>Table1[[#This Row],[Szla]]</f>
        <v>#VALUE!</v>
      </c>
      <c r="D3801" s="6" t="e">
        <f>Table1[[#This Row],[Kelt_hó]]</f>
        <v>#VALUE!</v>
      </c>
      <c r="E3801" t="e">
        <f>Table1[[#This Row],[Vevő]]</f>
        <v>#VALUE!</v>
      </c>
      <c r="F3801" t="e">
        <f>Table1[[#This Row],[Termékkör]]</f>
        <v>#VALUE!</v>
      </c>
      <c r="G3801" s="4" t="e">
        <f>Table1[[#This Row],[SzumElad]]</f>
        <v>#VALUE!</v>
      </c>
      <c r="H3801" s="7" t="e">
        <f>Table1[[#This Row],[Jut_%]]</f>
        <v>#VALUE!</v>
      </c>
      <c r="I3801" s="4" t="e">
        <f>Table1[[#This Row],[Jut]]</f>
        <v>#VALUE!</v>
      </c>
      <c r="J3801" s="4" t="e">
        <f>Table1[[#This Row],[Column1]]</f>
        <v>#VALUE!</v>
      </c>
    </row>
    <row r="3802" spans="1:10" hidden="1" x14ac:dyDescent="0.3">
      <c r="A3802" s="2" t="e">
        <f>Table1[[#This Row],[Befolyt]]</f>
        <v>#VALUE!</v>
      </c>
      <c r="B3802" t="e">
        <f>Table1[[#This Row],[ÜK]]</f>
        <v>#VALUE!</v>
      </c>
      <c r="C3802" s="3" t="e">
        <f>Table1[[#This Row],[Szla]]</f>
        <v>#VALUE!</v>
      </c>
      <c r="D3802" s="6" t="e">
        <f>Table1[[#This Row],[Kelt_hó]]</f>
        <v>#VALUE!</v>
      </c>
      <c r="E3802" t="e">
        <f>Table1[[#This Row],[Vevő]]</f>
        <v>#VALUE!</v>
      </c>
      <c r="F3802" t="e">
        <f>Table1[[#This Row],[Termékkör]]</f>
        <v>#VALUE!</v>
      </c>
      <c r="G3802" s="4" t="e">
        <f>Table1[[#This Row],[SzumElad]]</f>
        <v>#VALUE!</v>
      </c>
      <c r="H3802" s="7" t="e">
        <f>Table1[[#This Row],[Jut_%]]</f>
        <v>#VALUE!</v>
      </c>
      <c r="I3802" s="4" t="e">
        <f>Table1[[#This Row],[Jut]]</f>
        <v>#VALUE!</v>
      </c>
      <c r="J3802" s="4" t="e">
        <f>Table1[[#This Row],[Column1]]</f>
        <v>#VALUE!</v>
      </c>
    </row>
    <row r="3803" spans="1:10" hidden="1" x14ac:dyDescent="0.3">
      <c r="A3803" s="2" t="e">
        <f>Table1[[#This Row],[Befolyt]]</f>
        <v>#VALUE!</v>
      </c>
      <c r="B3803" t="e">
        <f>Table1[[#This Row],[ÜK]]</f>
        <v>#VALUE!</v>
      </c>
      <c r="C3803" s="3" t="e">
        <f>Table1[[#This Row],[Szla]]</f>
        <v>#VALUE!</v>
      </c>
      <c r="D3803" s="6" t="e">
        <f>Table1[[#This Row],[Kelt_hó]]</f>
        <v>#VALUE!</v>
      </c>
      <c r="E3803" t="e">
        <f>Table1[[#This Row],[Vevő]]</f>
        <v>#VALUE!</v>
      </c>
      <c r="F3803" t="e">
        <f>Table1[[#This Row],[Termékkör]]</f>
        <v>#VALUE!</v>
      </c>
      <c r="G3803" s="4" t="e">
        <f>Table1[[#This Row],[SzumElad]]</f>
        <v>#VALUE!</v>
      </c>
      <c r="H3803" s="7" t="e">
        <f>Table1[[#This Row],[Jut_%]]</f>
        <v>#VALUE!</v>
      </c>
      <c r="I3803" s="4" t="e">
        <f>Table1[[#This Row],[Jut]]</f>
        <v>#VALUE!</v>
      </c>
      <c r="J3803" s="4" t="e">
        <f>Table1[[#This Row],[Column1]]</f>
        <v>#VALUE!</v>
      </c>
    </row>
    <row r="3804" spans="1:10" hidden="1" x14ac:dyDescent="0.3">
      <c r="A3804" s="2" t="e">
        <f>Table1[[#This Row],[Befolyt]]</f>
        <v>#VALUE!</v>
      </c>
      <c r="B3804" t="e">
        <f>Table1[[#This Row],[ÜK]]</f>
        <v>#VALUE!</v>
      </c>
      <c r="C3804" s="3" t="e">
        <f>Table1[[#This Row],[Szla]]</f>
        <v>#VALUE!</v>
      </c>
      <c r="D3804" s="6" t="e">
        <f>Table1[[#This Row],[Kelt_hó]]</f>
        <v>#VALUE!</v>
      </c>
      <c r="E3804" t="e">
        <f>Table1[[#This Row],[Vevő]]</f>
        <v>#VALUE!</v>
      </c>
      <c r="F3804" t="e">
        <f>Table1[[#This Row],[Termékkör]]</f>
        <v>#VALUE!</v>
      </c>
      <c r="G3804" s="4" t="e">
        <f>Table1[[#This Row],[SzumElad]]</f>
        <v>#VALUE!</v>
      </c>
      <c r="H3804" s="7" t="e">
        <f>Table1[[#This Row],[Jut_%]]</f>
        <v>#VALUE!</v>
      </c>
      <c r="I3804" s="4" t="e">
        <f>Table1[[#This Row],[Jut]]</f>
        <v>#VALUE!</v>
      </c>
      <c r="J3804" s="4" t="e">
        <f>Table1[[#This Row],[Column1]]</f>
        <v>#VALUE!</v>
      </c>
    </row>
    <row r="3805" spans="1:10" hidden="1" x14ac:dyDescent="0.3">
      <c r="A3805" s="2" t="e">
        <f>Table1[[#This Row],[Befolyt]]</f>
        <v>#VALUE!</v>
      </c>
      <c r="B3805" t="e">
        <f>Table1[[#This Row],[ÜK]]</f>
        <v>#VALUE!</v>
      </c>
      <c r="C3805" s="3" t="e">
        <f>Table1[[#This Row],[Szla]]</f>
        <v>#VALUE!</v>
      </c>
      <c r="D3805" s="6" t="e">
        <f>Table1[[#This Row],[Kelt_hó]]</f>
        <v>#VALUE!</v>
      </c>
      <c r="E3805" t="e">
        <f>Table1[[#This Row],[Vevő]]</f>
        <v>#VALUE!</v>
      </c>
      <c r="F3805" t="e">
        <f>Table1[[#This Row],[Termékkör]]</f>
        <v>#VALUE!</v>
      </c>
      <c r="G3805" s="4" t="e">
        <f>Table1[[#This Row],[SzumElad]]</f>
        <v>#VALUE!</v>
      </c>
      <c r="H3805" s="7" t="e">
        <f>Table1[[#This Row],[Jut_%]]</f>
        <v>#VALUE!</v>
      </c>
      <c r="I3805" s="4" t="e">
        <f>Table1[[#This Row],[Jut]]</f>
        <v>#VALUE!</v>
      </c>
      <c r="J3805" s="4" t="e">
        <f>Table1[[#This Row],[Column1]]</f>
        <v>#VALUE!</v>
      </c>
    </row>
    <row r="3806" spans="1:10" hidden="1" x14ac:dyDescent="0.3">
      <c r="A3806" s="2" t="e">
        <f>Table1[[#This Row],[Befolyt]]</f>
        <v>#VALUE!</v>
      </c>
      <c r="B3806" t="e">
        <f>Table1[[#This Row],[ÜK]]</f>
        <v>#VALUE!</v>
      </c>
      <c r="C3806" s="3" t="e">
        <f>Table1[[#This Row],[Szla]]</f>
        <v>#VALUE!</v>
      </c>
      <c r="D3806" s="6" t="e">
        <f>Table1[[#This Row],[Kelt_hó]]</f>
        <v>#VALUE!</v>
      </c>
      <c r="E3806" t="e">
        <f>Table1[[#This Row],[Vevő]]</f>
        <v>#VALUE!</v>
      </c>
      <c r="F3806" t="e">
        <f>Table1[[#This Row],[Termékkör]]</f>
        <v>#VALUE!</v>
      </c>
      <c r="G3806" s="4" t="e">
        <f>Table1[[#This Row],[SzumElad]]</f>
        <v>#VALUE!</v>
      </c>
      <c r="H3806" s="7" t="e">
        <f>Table1[[#This Row],[Jut_%]]</f>
        <v>#VALUE!</v>
      </c>
      <c r="I3806" s="4" t="e">
        <f>Table1[[#This Row],[Jut]]</f>
        <v>#VALUE!</v>
      </c>
      <c r="J3806" s="4" t="e">
        <f>Table1[[#This Row],[Column1]]</f>
        <v>#VALUE!</v>
      </c>
    </row>
    <row r="3807" spans="1:10" hidden="1" x14ac:dyDescent="0.3">
      <c r="A3807" s="2" t="e">
        <f>Table1[[#This Row],[Befolyt]]</f>
        <v>#VALUE!</v>
      </c>
      <c r="B3807" t="e">
        <f>Table1[[#This Row],[ÜK]]</f>
        <v>#VALUE!</v>
      </c>
      <c r="C3807" s="3" t="e">
        <f>Table1[[#This Row],[Szla]]</f>
        <v>#VALUE!</v>
      </c>
      <c r="D3807" s="6" t="e">
        <f>Table1[[#This Row],[Kelt_hó]]</f>
        <v>#VALUE!</v>
      </c>
      <c r="E3807" t="e">
        <f>Table1[[#This Row],[Vevő]]</f>
        <v>#VALUE!</v>
      </c>
      <c r="F3807" t="e">
        <f>Table1[[#This Row],[Termékkör]]</f>
        <v>#VALUE!</v>
      </c>
      <c r="G3807" s="4" t="e">
        <f>Table1[[#This Row],[SzumElad]]</f>
        <v>#VALUE!</v>
      </c>
      <c r="H3807" s="7" t="e">
        <f>Table1[[#This Row],[Jut_%]]</f>
        <v>#VALUE!</v>
      </c>
      <c r="I3807" s="4" t="e">
        <f>Table1[[#This Row],[Jut]]</f>
        <v>#VALUE!</v>
      </c>
      <c r="J3807" s="4" t="e">
        <f>Table1[[#This Row],[Column1]]</f>
        <v>#VALUE!</v>
      </c>
    </row>
    <row r="3808" spans="1:10" hidden="1" x14ac:dyDescent="0.3">
      <c r="A3808" s="2" t="e">
        <f>Table1[[#This Row],[Befolyt]]</f>
        <v>#VALUE!</v>
      </c>
      <c r="B3808" t="e">
        <f>Table1[[#This Row],[ÜK]]</f>
        <v>#VALUE!</v>
      </c>
      <c r="C3808" s="3" t="e">
        <f>Table1[[#This Row],[Szla]]</f>
        <v>#VALUE!</v>
      </c>
      <c r="D3808" s="6" t="e">
        <f>Table1[[#This Row],[Kelt_hó]]</f>
        <v>#VALUE!</v>
      </c>
      <c r="E3808" t="e">
        <f>Table1[[#This Row],[Vevő]]</f>
        <v>#VALUE!</v>
      </c>
      <c r="F3808" t="e">
        <f>Table1[[#This Row],[Termékkör]]</f>
        <v>#VALUE!</v>
      </c>
      <c r="G3808" s="4" t="e">
        <f>Table1[[#This Row],[SzumElad]]</f>
        <v>#VALUE!</v>
      </c>
      <c r="H3808" s="7" t="e">
        <f>Table1[[#This Row],[Jut_%]]</f>
        <v>#VALUE!</v>
      </c>
      <c r="I3808" s="4" t="e">
        <f>Table1[[#This Row],[Jut]]</f>
        <v>#VALUE!</v>
      </c>
      <c r="J3808" s="4" t="e">
        <f>Table1[[#This Row],[Column1]]</f>
        <v>#VALUE!</v>
      </c>
    </row>
    <row r="3809" spans="1:10" hidden="1" x14ac:dyDescent="0.3">
      <c r="A3809" s="2" t="e">
        <f>Table1[[#This Row],[Befolyt]]</f>
        <v>#VALUE!</v>
      </c>
      <c r="B3809" t="e">
        <f>Table1[[#This Row],[ÜK]]</f>
        <v>#VALUE!</v>
      </c>
      <c r="C3809" s="3" t="e">
        <f>Table1[[#This Row],[Szla]]</f>
        <v>#VALUE!</v>
      </c>
      <c r="D3809" s="6" t="e">
        <f>Table1[[#This Row],[Kelt_hó]]</f>
        <v>#VALUE!</v>
      </c>
      <c r="E3809" t="e">
        <f>Table1[[#This Row],[Vevő]]</f>
        <v>#VALUE!</v>
      </c>
      <c r="F3809" t="e">
        <f>Table1[[#This Row],[Termékkör]]</f>
        <v>#VALUE!</v>
      </c>
      <c r="G3809" s="4" t="e">
        <f>Table1[[#This Row],[SzumElad]]</f>
        <v>#VALUE!</v>
      </c>
      <c r="H3809" s="7" t="e">
        <f>Table1[[#This Row],[Jut_%]]</f>
        <v>#VALUE!</v>
      </c>
      <c r="I3809" s="4" t="e">
        <f>Table1[[#This Row],[Jut]]</f>
        <v>#VALUE!</v>
      </c>
      <c r="J3809" s="4" t="e">
        <f>Table1[[#This Row],[Column1]]</f>
        <v>#VALUE!</v>
      </c>
    </row>
    <row r="3810" spans="1:10" hidden="1" x14ac:dyDescent="0.3">
      <c r="A3810" s="2" t="e">
        <f>Table1[[#This Row],[Befolyt]]</f>
        <v>#VALUE!</v>
      </c>
      <c r="B3810" t="e">
        <f>Table1[[#This Row],[ÜK]]</f>
        <v>#VALUE!</v>
      </c>
      <c r="C3810" s="3" t="e">
        <f>Table1[[#This Row],[Szla]]</f>
        <v>#VALUE!</v>
      </c>
      <c r="D3810" s="6" t="e">
        <f>Table1[[#This Row],[Kelt_hó]]</f>
        <v>#VALUE!</v>
      </c>
      <c r="E3810" t="e">
        <f>Table1[[#This Row],[Vevő]]</f>
        <v>#VALUE!</v>
      </c>
      <c r="F3810" t="e">
        <f>Table1[[#This Row],[Termékkör]]</f>
        <v>#VALUE!</v>
      </c>
      <c r="G3810" s="4" t="e">
        <f>Table1[[#This Row],[SzumElad]]</f>
        <v>#VALUE!</v>
      </c>
      <c r="H3810" s="7" t="e">
        <f>Table1[[#This Row],[Jut_%]]</f>
        <v>#VALUE!</v>
      </c>
      <c r="I3810" s="4" t="e">
        <f>Table1[[#This Row],[Jut]]</f>
        <v>#VALUE!</v>
      </c>
      <c r="J3810" s="4" t="e">
        <f>Table1[[#This Row],[Column1]]</f>
        <v>#VALUE!</v>
      </c>
    </row>
    <row r="3811" spans="1:10" hidden="1" x14ac:dyDescent="0.3">
      <c r="A3811" s="2" t="e">
        <f>Table1[[#This Row],[Befolyt]]</f>
        <v>#VALUE!</v>
      </c>
      <c r="B3811" t="e">
        <f>Table1[[#This Row],[ÜK]]</f>
        <v>#VALUE!</v>
      </c>
      <c r="C3811" s="3" t="e">
        <f>Table1[[#This Row],[Szla]]</f>
        <v>#VALUE!</v>
      </c>
      <c r="D3811" s="6" t="e">
        <f>Table1[[#This Row],[Kelt_hó]]</f>
        <v>#VALUE!</v>
      </c>
      <c r="E3811" t="e">
        <f>Table1[[#This Row],[Vevő]]</f>
        <v>#VALUE!</v>
      </c>
      <c r="F3811" t="e">
        <f>Table1[[#This Row],[Termékkör]]</f>
        <v>#VALUE!</v>
      </c>
      <c r="G3811" s="4" t="e">
        <f>Table1[[#This Row],[SzumElad]]</f>
        <v>#VALUE!</v>
      </c>
      <c r="H3811" s="7" t="e">
        <f>Table1[[#This Row],[Jut_%]]</f>
        <v>#VALUE!</v>
      </c>
      <c r="I3811" s="4" t="e">
        <f>Table1[[#This Row],[Jut]]</f>
        <v>#VALUE!</v>
      </c>
      <c r="J3811" s="4" t="e">
        <f>Table1[[#This Row],[Column1]]</f>
        <v>#VALUE!</v>
      </c>
    </row>
    <row r="3812" spans="1:10" hidden="1" x14ac:dyDescent="0.3">
      <c r="A3812" s="2" t="e">
        <f>Table1[[#This Row],[Befolyt]]</f>
        <v>#VALUE!</v>
      </c>
      <c r="B3812" t="e">
        <f>Table1[[#This Row],[ÜK]]</f>
        <v>#VALUE!</v>
      </c>
      <c r="C3812" s="3" t="e">
        <f>Table1[[#This Row],[Szla]]</f>
        <v>#VALUE!</v>
      </c>
      <c r="D3812" s="6" t="e">
        <f>Table1[[#This Row],[Kelt_hó]]</f>
        <v>#VALUE!</v>
      </c>
      <c r="E3812" t="e">
        <f>Table1[[#This Row],[Vevő]]</f>
        <v>#VALUE!</v>
      </c>
      <c r="F3812" t="e">
        <f>Table1[[#This Row],[Termékkör]]</f>
        <v>#VALUE!</v>
      </c>
      <c r="G3812" s="4" t="e">
        <f>Table1[[#This Row],[SzumElad]]</f>
        <v>#VALUE!</v>
      </c>
      <c r="H3812" s="7" t="e">
        <f>Table1[[#This Row],[Jut_%]]</f>
        <v>#VALUE!</v>
      </c>
      <c r="I3812" s="4" t="e">
        <f>Table1[[#This Row],[Jut]]</f>
        <v>#VALUE!</v>
      </c>
      <c r="J3812" s="4" t="e">
        <f>Table1[[#This Row],[Column1]]</f>
        <v>#VALUE!</v>
      </c>
    </row>
    <row r="3813" spans="1:10" hidden="1" x14ac:dyDescent="0.3">
      <c r="A3813" s="2" t="e">
        <f>Table1[[#This Row],[Befolyt]]</f>
        <v>#VALUE!</v>
      </c>
      <c r="B3813" t="e">
        <f>Table1[[#This Row],[ÜK]]</f>
        <v>#VALUE!</v>
      </c>
      <c r="C3813" s="3" t="e">
        <f>Table1[[#This Row],[Szla]]</f>
        <v>#VALUE!</v>
      </c>
      <c r="D3813" s="6" t="e">
        <f>Table1[[#This Row],[Kelt_hó]]</f>
        <v>#VALUE!</v>
      </c>
      <c r="E3813" t="e">
        <f>Table1[[#This Row],[Vevő]]</f>
        <v>#VALUE!</v>
      </c>
      <c r="F3813" t="e">
        <f>Table1[[#This Row],[Termékkör]]</f>
        <v>#VALUE!</v>
      </c>
      <c r="G3813" s="4" t="e">
        <f>Table1[[#This Row],[SzumElad]]</f>
        <v>#VALUE!</v>
      </c>
      <c r="H3813" s="7" t="e">
        <f>Table1[[#This Row],[Jut_%]]</f>
        <v>#VALUE!</v>
      </c>
      <c r="I3813" s="4" t="e">
        <f>Table1[[#This Row],[Jut]]</f>
        <v>#VALUE!</v>
      </c>
      <c r="J3813" s="4" t="e">
        <f>Table1[[#This Row],[Column1]]</f>
        <v>#VALUE!</v>
      </c>
    </row>
    <row r="3814" spans="1:10" hidden="1" x14ac:dyDescent="0.3">
      <c r="A3814" s="2" t="e">
        <f>Table1[[#This Row],[Befolyt]]</f>
        <v>#VALUE!</v>
      </c>
      <c r="B3814" t="e">
        <f>Table1[[#This Row],[ÜK]]</f>
        <v>#VALUE!</v>
      </c>
      <c r="C3814" s="3" t="e">
        <f>Table1[[#This Row],[Szla]]</f>
        <v>#VALUE!</v>
      </c>
      <c r="D3814" s="6" t="e">
        <f>Table1[[#This Row],[Kelt_hó]]</f>
        <v>#VALUE!</v>
      </c>
      <c r="E3814" t="e">
        <f>Table1[[#This Row],[Vevő]]</f>
        <v>#VALUE!</v>
      </c>
      <c r="F3814" t="e">
        <f>Table1[[#This Row],[Termékkör]]</f>
        <v>#VALUE!</v>
      </c>
      <c r="G3814" s="4" t="e">
        <f>Table1[[#This Row],[SzumElad]]</f>
        <v>#VALUE!</v>
      </c>
      <c r="H3814" s="7" t="e">
        <f>Table1[[#This Row],[Jut_%]]</f>
        <v>#VALUE!</v>
      </c>
      <c r="I3814" s="4" t="e">
        <f>Table1[[#This Row],[Jut]]</f>
        <v>#VALUE!</v>
      </c>
      <c r="J3814" s="4" t="e">
        <f>Table1[[#This Row],[Column1]]</f>
        <v>#VALUE!</v>
      </c>
    </row>
    <row r="3815" spans="1:10" hidden="1" x14ac:dyDescent="0.3">
      <c r="A3815" s="2" t="e">
        <f>Table1[[#This Row],[Befolyt]]</f>
        <v>#VALUE!</v>
      </c>
      <c r="B3815" t="e">
        <f>Table1[[#This Row],[ÜK]]</f>
        <v>#VALUE!</v>
      </c>
      <c r="C3815" s="3" t="e">
        <f>Table1[[#This Row],[Szla]]</f>
        <v>#VALUE!</v>
      </c>
      <c r="D3815" s="6" t="e">
        <f>Table1[[#This Row],[Kelt_hó]]</f>
        <v>#VALUE!</v>
      </c>
      <c r="E3815" t="e">
        <f>Table1[[#This Row],[Vevő]]</f>
        <v>#VALUE!</v>
      </c>
      <c r="F3815" t="e">
        <f>Table1[[#This Row],[Termékkör]]</f>
        <v>#VALUE!</v>
      </c>
      <c r="G3815" s="4" t="e">
        <f>Table1[[#This Row],[SzumElad]]</f>
        <v>#VALUE!</v>
      </c>
      <c r="H3815" s="7" t="e">
        <f>Table1[[#This Row],[Jut_%]]</f>
        <v>#VALUE!</v>
      </c>
      <c r="I3815" s="4" t="e">
        <f>Table1[[#This Row],[Jut]]</f>
        <v>#VALUE!</v>
      </c>
      <c r="J3815" s="4" t="e">
        <f>Table1[[#This Row],[Column1]]</f>
        <v>#VALUE!</v>
      </c>
    </row>
    <row r="3816" spans="1:10" hidden="1" x14ac:dyDescent="0.3">
      <c r="A3816" s="2" t="e">
        <f>Table1[[#This Row],[Befolyt]]</f>
        <v>#VALUE!</v>
      </c>
      <c r="B3816" t="e">
        <f>Table1[[#This Row],[ÜK]]</f>
        <v>#VALUE!</v>
      </c>
      <c r="C3816" s="3" t="e">
        <f>Table1[[#This Row],[Szla]]</f>
        <v>#VALUE!</v>
      </c>
      <c r="D3816" s="6" t="e">
        <f>Table1[[#This Row],[Kelt_hó]]</f>
        <v>#VALUE!</v>
      </c>
      <c r="E3816" t="e">
        <f>Table1[[#This Row],[Vevő]]</f>
        <v>#VALUE!</v>
      </c>
      <c r="F3816" t="e">
        <f>Table1[[#This Row],[Termékkör]]</f>
        <v>#VALUE!</v>
      </c>
      <c r="G3816" s="4" t="e">
        <f>Table1[[#This Row],[SzumElad]]</f>
        <v>#VALUE!</v>
      </c>
      <c r="H3816" s="7" t="e">
        <f>Table1[[#This Row],[Jut_%]]</f>
        <v>#VALUE!</v>
      </c>
      <c r="I3816" s="4" t="e">
        <f>Table1[[#This Row],[Jut]]</f>
        <v>#VALUE!</v>
      </c>
      <c r="J3816" s="4" t="e">
        <f>Table1[[#This Row],[Column1]]</f>
        <v>#VALUE!</v>
      </c>
    </row>
    <row r="3817" spans="1:10" hidden="1" x14ac:dyDescent="0.3">
      <c r="A3817" s="2" t="e">
        <f>Table1[[#This Row],[Befolyt]]</f>
        <v>#VALUE!</v>
      </c>
      <c r="B3817" t="e">
        <f>Table1[[#This Row],[ÜK]]</f>
        <v>#VALUE!</v>
      </c>
      <c r="C3817" s="3" t="e">
        <f>Table1[[#This Row],[Szla]]</f>
        <v>#VALUE!</v>
      </c>
      <c r="D3817" s="6" t="e">
        <f>Table1[[#This Row],[Kelt_hó]]</f>
        <v>#VALUE!</v>
      </c>
      <c r="E3817" t="e">
        <f>Table1[[#This Row],[Vevő]]</f>
        <v>#VALUE!</v>
      </c>
      <c r="F3817" t="e">
        <f>Table1[[#This Row],[Termékkör]]</f>
        <v>#VALUE!</v>
      </c>
      <c r="G3817" s="4" t="e">
        <f>Table1[[#This Row],[SzumElad]]</f>
        <v>#VALUE!</v>
      </c>
      <c r="H3817" s="7" t="e">
        <f>Table1[[#This Row],[Jut_%]]</f>
        <v>#VALUE!</v>
      </c>
      <c r="I3817" s="4" t="e">
        <f>Table1[[#This Row],[Jut]]</f>
        <v>#VALUE!</v>
      </c>
      <c r="J3817" s="4" t="e">
        <f>Table1[[#This Row],[Column1]]</f>
        <v>#VALUE!</v>
      </c>
    </row>
    <row r="3818" spans="1:10" hidden="1" x14ac:dyDescent="0.3">
      <c r="A3818" s="2" t="e">
        <f>Table1[[#This Row],[Befolyt]]</f>
        <v>#VALUE!</v>
      </c>
      <c r="B3818" t="e">
        <f>Table1[[#This Row],[ÜK]]</f>
        <v>#VALUE!</v>
      </c>
      <c r="C3818" s="3" t="e">
        <f>Table1[[#This Row],[Szla]]</f>
        <v>#VALUE!</v>
      </c>
      <c r="D3818" s="6" t="e">
        <f>Table1[[#This Row],[Kelt_hó]]</f>
        <v>#VALUE!</v>
      </c>
      <c r="E3818" t="e">
        <f>Table1[[#This Row],[Vevő]]</f>
        <v>#VALUE!</v>
      </c>
      <c r="F3818" t="e">
        <f>Table1[[#This Row],[Termékkör]]</f>
        <v>#VALUE!</v>
      </c>
      <c r="G3818" s="4" t="e">
        <f>Table1[[#This Row],[SzumElad]]</f>
        <v>#VALUE!</v>
      </c>
      <c r="H3818" s="7" t="e">
        <f>Table1[[#This Row],[Jut_%]]</f>
        <v>#VALUE!</v>
      </c>
      <c r="I3818" s="4" t="e">
        <f>Table1[[#This Row],[Jut]]</f>
        <v>#VALUE!</v>
      </c>
      <c r="J3818" s="4" t="e">
        <f>Table1[[#This Row],[Column1]]</f>
        <v>#VALUE!</v>
      </c>
    </row>
    <row r="3819" spans="1:10" hidden="1" x14ac:dyDescent="0.3">
      <c r="A3819" s="2" t="e">
        <f>Table1[[#This Row],[Befolyt]]</f>
        <v>#VALUE!</v>
      </c>
      <c r="B3819" t="e">
        <f>Table1[[#This Row],[ÜK]]</f>
        <v>#VALUE!</v>
      </c>
      <c r="C3819" s="3" t="e">
        <f>Table1[[#This Row],[Szla]]</f>
        <v>#VALUE!</v>
      </c>
      <c r="D3819" s="6" t="e">
        <f>Table1[[#This Row],[Kelt_hó]]</f>
        <v>#VALUE!</v>
      </c>
      <c r="E3819" t="e">
        <f>Table1[[#This Row],[Vevő]]</f>
        <v>#VALUE!</v>
      </c>
      <c r="F3819" t="e">
        <f>Table1[[#This Row],[Termékkör]]</f>
        <v>#VALUE!</v>
      </c>
      <c r="G3819" s="4" t="e">
        <f>Table1[[#This Row],[SzumElad]]</f>
        <v>#VALUE!</v>
      </c>
      <c r="H3819" s="7" t="e">
        <f>Table1[[#This Row],[Jut_%]]</f>
        <v>#VALUE!</v>
      </c>
      <c r="I3819" s="4" t="e">
        <f>Table1[[#This Row],[Jut]]</f>
        <v>#VALUE!</v>
      </c>
      <c r="J3819" s="4" t="e">
        <f>Table1[[#This Row],[Column1]]</f>
        <v>#VALUE!</v>
      </c>
    </row>
    <row r="3820" spans="1:10" hidden="1" x14ac:dyDescent="0.3">
      <c r="A3820" s="2" t="e">
        <f>Table1[[#This Row],[Befolyt]]</f>
        <v>#VALUE!</v>
      </c>
      <c r="B3820" t="e">
        <f>Table1[[#This Row],[ÜK]]</f>
        <v>#VALUE!</v>
      </c>
      <c r="C3820" s="3" t="e">
        <f>Table1[[#This Row],[Szla]]</f>
        <v>#VALUE!</v>
      </c>
      <c r="D3820" s="6" t="e">
        <f>Table1[[#This Row],[Kelt_hó]]</f>
        <v>#VALUE!</v>
      </c>
      <c r="E3820" t="e">
        <f>Table1[[#This Row],[Vevő]]</f>
        <v>#VALUE!</v>
      </c>
      <c r="F3820" t="e">
        <f>Table1[[#This Row],[Termékkör]]</f>
        <v>#VALUE!</v>
      </c>
      <c r="G3820" s="4" t="e">
        <f>Table1[[#This Row],[SzumElad]]</f>
        <v>#VALUE!</v>
      </c>
      <c r="H3820" s="7" t="e">
        <f>Table1[[#This Row],[Jut_%]]</f>
        <v>#VALUE!</v>
      </c>
      <c r="I3820" s="4" t="e">
        <f>Table1[[#This Row],[Jut]]</f>
        <v>#VALUE!</v>
      </c>
      <c r="J3820" s="4" t="e">
        <f>Table1[[#This Row],[Column1]]</f>
        <v>#VALUE!</v>
      </c>
    </row>
    <row r="3821" spans="1:10" hidden="1" x14ac:dyDescent="0.3">
      <c r="A3821" s="2" t="e">
        <f>Table1[[#This Row],[Befolyt]]</f>
        <v>#VALUE!</v>
      </c>
      <c r="B3821" t="e">
        <f>Table1[[#This Row],[ÜK]]</f>
        <v>#VALUE!</v>
      </c>
      <c r="C3821" s="3" t="e">
        <f>Table1[[#This Row],[Szla]]</f>
        <v>#VALUE!</v>
      </c>
      <c r="D3821" s="6" t="e">
        <f>Table1[[#This Row],[Kelt_hó]]</f>
        <v>#VALUE!</v>
      </c>
      <c r="E3821" t="e">
        <f>Table1[[#This Row],[Vevő]]</f>
        <v>#VALUE!</v>
      </c>
      <c r="F3821" t="e">
        <f>Table1[[#This Row],[Termékkör]]</f>
        <v>#VALUE!</v>
      </c>
      <c r="G3821" s="4" t="e">
        <f>Table1[[#This Row],[SzumElad]]</f>
        <v>#VALUE!</v>
      </c>
      <c r="H3821" s="7" t="e">
        <f>Table1[[#This Row],[Jut_%]]</f>
        <v>#VALUE!</v>
      </c>
      <c r="I3821" s="4" t="e">
        <f>Table1[[#This Row],[Jut]]</f>
        <v>#VALUE!</v>
      </c>
      <c r="J3821" s="4" t="e">
        <f>Table1[[#This Row],[Column1]]</f>
        <v>#VALUE!</v>
      </c>
    </row>
    <row r="3822" spans="1:10" hidden="1" x14ac:dyDescent="0.3">
      <c r="A3822" s="2" t="e">
        <f>Table1[[#This Row],[Befolyt]]</f>
        <v>#VALUE!</v>
      </c>
      <c r="B3822" t="e">
        <f>Table1[[#This Row],[ÜK]]</f>
        <v>#VALUE!</v>
      </c>
      <c r="C3822" s="3" t="e">
        <f>Table1[[#This Row],[Szla]]</f>
        <v>#VALUE!</v>
      </c>
      <c r="D3822" s="6" t="e">
        <f>Table1[[#This Row],[Kelt_hó]]</f>
        <v>#VALUE!</v>
      </c>
      <c r="E3822" t="e">
        <f>Table1[[#This Row],[Vevő]]</f>
        <v>#VALUE!</v>
      </c>
      <c r="F3822" t="e">
        <f>Table1[[#This Row],[Termékkör]]</f>
        <v>#VALUE!</v>
      </c>
      <c r="G3822" s="4" t="e">
        <f>Table1[[#This Row],[SzumElad]]</f>
        <v>#VALUE!</v>
      </c>
      <c r="H3822" s="7" t="e">
        <f>Table1[[#This Row],[Jut_%]]</f>
        <v>#VALUE!</v>
      </c>
      <c r="I3822" s="4" t="e">
        <f>Table1[[#This Row],[Jut]]</f>
        <v>#VALUE!</v>
      </c>
      <c r="J3822" s="4" t="e">
        <f>Table1[[#This Row],[Column1]]</f>
        <v>#VALUE!</v>
      </c>
    </row>
    <row r="3823" spans="1:10" hidden="1" x14ac:dyDescent="0.3">
      <c r="A3823" s="2" t="e">
        <f>Table1[[#This Row],[Befolyt]]</f>
        <v>#VALUE!</v>
      </c>
      <c r="B3823" t="e">
        <f>Table1[[#This Row],[ÜK]]</f>
        <v>#VALUE!</v>
      </c>
      <c r="C3823" s="3" t="e">
        <f>Table1[[#This Row],[Szla]]</f>
        <v>#VALUE!</v>
      </c>
      <c r="D3823" s="6" t="e">
        <f>Table1[[#This Row],[Kelt_hó]]</f>
        <v>#VALUE!</v>
      </c>
      <c r="E3823" t="e">
        <f>Table1[[#This Row],[Vevő]]</f>
        <v>#VALUE!</v>
      </c>
      <c r="F3823" t="e">
        <f>Table1[[#This Row],[Termékkör]]</f>
        <v>#VALUE!</v>
      </c>
      <c r="G3823" s="4" t="e">
        <f>Table1[[#This Row],[SzumElad]]</f>
        <v>#VALUE!</v>
      </c>
      <c r="H3823" s="7" t="e">
        <f>Table1[[#This Row],[Jut_%]]</f>
        <v>#VALUE!</v>
      </c>
      <c r="I3823" s="4" t="e">
        <f>Table1[[#This Row],[Jut]]</f>
        <v>#VALUE!</v>
      </c>
      <c r="J3823" s="4" t="e">
        <f>Table1[[#This Row],[Column1]]</f>
        <v>#VALUE!</v>
      </c>
    </row>
    <row r="3824" spans="1:10" hidden="1" x14ac:dyDescent="0.3">
      <c r="A3824" s="2" t="e">
        <f>Table1[[#This Row],[Befolyt]]</f>
        <v>#VALUE!</v>
      </c>
      <c r="B3824" t="e">
        <f>Table1[[#This Row],[ÜK]]</f>
        <v>#VALUE!</v>
      </c>
      <c r="C3824" s="3" t="e">
        <f>Table1[[#This Row],[Szla]]</f>
        <v>#VALUE!</v>
      </c>
      <c r="D3824" s="6" t="e">
        <f>Table1[[#This Row],[Kelt_hó]]</f>
        <v>#VALUE!</v>
      </c>
      <c r="E3824" t="e">
        <f>Table1[[#This Row],[Vevő]]</f>
        <v>#VALUE!</v>
      </c>
      <c r="F3824" t="e">
        <f>Table1[[#This Row],[Termékkör]]</f>
        <v>#VALUE!</v>
      </c>
      <c r="G3824" s="4" t="e">
        <f>Table1[[#This Row],[SzumElad]]</f>
        <v>#VALUE!</v>
      </c>
      <c r="H3824" s="7" t="e">
        <f>Table1[[#This Row],[Jut_%]]</f>
        <v>#VALUE!</v>
      </c>
      <c r="I3824" s="4" t="e">
        <f>Table1[[#This Row],[Jut]]</f>
        <v>#VALUE!</v>
      </c>
      <c r="J3824" s="4" t="e">
        <f>Table1[[#This Row],[Column1]]</f>
        <v>#VALUE!</v>
      </c>
    </row>
    <row r="3825" spans="1:10" hidden="1" x14ac:dyDescent="0.3">
      <c r="A3825" s="2" t="e">
        <f>Table1[[#This Row],[Befolyt]]</f>
        <v>#VALUE!</v>
      </c>
      <c r="B3825" t="e">
        <f>Table1[[#This Row],[ÜK]]</f>
        <v>#VALUE!</v>
      </c>
      <c r="C3825" s="3" t="e">
        <f>Table1[[#This Row],[Szla]]</f>
        <v>#VALUE!</v>
      </c>
      <c r="D3825" s="6" t="e">
        <f>Table1[[#This Row],[Kelt_hó]]</f>
        <v>#VALUE!</v>
      </c>
      <c r="E3825" t="e">
        <f>Table1[[#This Row],[Vevő]]</f>
        <v>#VALUE!</v>
      </c>
      <c r="F3825" t="e">
        <f>Table1[[#This Row],[Termékkör]]</f>
        <v>#VALUE!</v>
      </c>
      <c r="G3825" s="4" t="e">
        <f>Table1[[#This Row],[SzumElad]]</f>
        <v>#VALUE!</v>
      </c>
      <c r="H3825" s="7" t="e">
        <f>Table1[[#This Row],[Jut_%]]</f>
        <v>#VALUE!</v>
      </c>
      <c r="I3825" s="4" t="e">
        <f>Table1[[#This Row],[Jut]]</f>
        <v>#VALUE!</v>
      </c>
      <c r="J3825" s="4" t="e">
        <f>Table1[[#This Row],[Column1]]</f>
        <v>#VALUE!</v>
      </c>
    </row>
    <row r="3826" spans="1:10" hidden="1" x14ac:dyDescent="0.3">
      <c r="A3826" s="2" t="e">
        <f>Table1[[#This Row],[Befolyt]]</f>
        <v>#VALUE!</v>
      </c>
      <c r="B3826" t="e">
        <f>Table1[[#This Row],[ÜK]]</f>
        <v>#VALUE!</v>
      </c>
      <c r="C3826" s="3" t="e">
        <f>Table1[[#This Row],[Szla]]</f>
        <v>#VALUE!</v>
      </c>
      <c r="D3826" s="6" t="e">
        <f>Table1[[#This Row],[Kelt_hó]]</f>
        <v>#VALUE!</v>
      </c>
      <c r="E3826" t="e">
        <f>Table1[[#This Row],[Vevő]]</f>
        <v>#VALUE!</v>
      </c>
      <c r="F3826" t="e">
        <f>Table1[[#This Row],[Termékkör]]</f>
        <v>#VALUE!</v>
      </c>
      <c r="G3826" s="4" t="e">
        <f>Table1[[#This Row],[SzumElad]]</f>
        <v>#VALUE!</v>
      </c>
      <c r="H3826" s="7" t="e">
        <f>Table1[[#This Row],[Jut_%]]</f>
        <v>#VALUE!</v>
      </c>
      <c r="I3826" s="4" t="e">
        <f>Table1[[#This Row],[Jut]]</f>
        <v>#VALUE!</v>
      </c>
      <c r="J3826" s="4" t="e">
        <f>Table1[[#This Row],[Column1]]</f>
        <v>#VALUE!</v>
      </c>
    </row>
    <row r="3827" spans="1:10" hidden="1" x14ac:dyDescent="0.3">
      <c r="A3827" s="2" t="e">
        <f>Table1[[#This Row],[Befolyt]]</f>
        <v>#VALUE!</v>
      </c>
      <c r="B3827" t="e">
        <f>Table1[[#This Row],[ÜK]]</f>
        <v>#VALUE!</v>
      </c>
      <c r="C3827" s="3" t="e">
        <f>Table1[[#This Row],[Szla]]</f>
        <v>#VALUE!</v>
      </c>
      <c r="D3827" s="6" t="e">
        <f>Table1[[#This Row],[Kelt_hó]]</f>
        <v>#VALUE!</v>
      </c>
      <c r="E3827" t="e">
        <f>Table1[[#This Row],[Vevő]]</f>
        <v>#VALUE!</v>
      </c>
      <c r="F3827" t="e">
        <f>Table1[[#This Row],[Termékkör]]</f>
        <v>#VALUE!</v>
      </c>
      <c r="G3827" s="4" t="e">
        <f>Table1[[#This Row],[SzumElad]]</f>
        <v>#VALUE!</v>
      </c>
      <c r="H3827" s="7" t="e">
        <f>Table1[[#This Row],[Jut_%]]</f>
        <v>#VALUE!</v>
      </c>
      <c r="I3827" s="4" t="e">
        <f>Table1[[#This Row],[Jut]]</f>
        <v>#VALUE!</v>
      </c>
      <c r="J3827" s="4" t="e">
        <f>Table1[[#This Row],[Column1]]</f>
        <v>#VALUE!</v>
      </c>
    </row>
    <row r="3828" spans="1:10" hidden="1" x14ac:dyDescent="0.3">
      <c r="A3828" s="2" t="e">
        <f>Table1[[#This Row],[Befolyt]]</f>
        <v>#VALUE!</v>
      </c>
      <c r="B3828" t="e">
        <f>Table1[[#This Row],[ÜK]]</f>
        <v>#VALUE!</v>
      </c>
      <c r="C3828" s="3" t="e">
        <f>Table1[[#This Row],[Szla]]</f>
        <v>#VALUE!</v>
      </c>
      <c r="D3828" s="6" t="e">
        <f>Table1[[#This Row],[Kelt_hó]]</f>
        <v>#VALUE!</v>
      </c>
      <c r="E3828" t="e">
        <f>Table1[[#This Row],[Vevő]]</f>
        <v>#VALUE!</v>
      </c>
      <c r="F3828" t="e">
        <f>Table1[[#This Row],[Termékkör]]</f>
        <v>#VALUE!</v>
      </c>
      <c r="G3828" s="4" t="e">
        <f>Table1[[#This Row],[SzumElad]]</f>
        <v>#VALUE!</v>
      </c>
      <c r="H3828" s="7" t="e">
        <f>Table1[[#This Row],[Jut_%]]</f>
        <v>#VALUE!</v>
      </c>
      <c r="I3828" s="4" t="e">
        <f>Table1[[#This Row],[Jut]]</f>
        <v>#VALUE!</v>
      </c>
      <c r="J3828" s="4" t="e">
        <f>Table1[[#This Row],[Column1]]</f>
        <v>#VALUE!</v>
      </c>
    </row>
    <row r="3829" spans="1:10" hidden="1" x14ac:dyDescent="0.3">
      <c r="A3829" s="2" t="e">
        <f>Table1[[#This Row],[Befolyt]]</f>
        <v>#VALUE!</v>
      </c>
      <c r="B3829" t="e">
        <f>Table1[[#This Row],[ÜK]]</f>
        <v>#VALUE!</v>
      </c>
      <c r="C3829" s="3" t="e">
        <f>Table1[[#This Row],[Szla]]</f>
        <v>#VALUE!</v>
      </c>
      <c r="D3829" s="6" t="e">
        <f>Table1[[#This Row],[Kelt_hó]]</f>
        <v>#VALUE!</v>
      </c>
      <c r="E3829" t="e">
        <f>Table1[[#This Row],[Vevő]]</f>
        <v>#VALUE!</v>
      </c>
      <c r="F3829" t="e">
        <f>Table1[[#This Row],[Termékkör]]</f>
        <v>#VALUE!</v>
      </c>
      <c r="G3829" s="4" t="e">
        <f>Table1[[#This Row],[SzumElad]]</f>
        <v>#VALUE!</v>
      </c>
      <c r="H3829" s="7" t="e">
        <f>Table1[[#This Row],[Jut_%]]</f>
        <v>#VALUE!</v>
      </c>
      <c r="I3829" s="4" t="e">
        <f>Table1[[#This Row],[Jut]]</f>
        <v>#VALUE!</v>
      </c>
      <c r="J3829" s="4" t="e">
        <f>Table1[[#This Row],[Column1]]</f>
        <v>#VALUE!</v>
      </c>
    </row>
    <row r="3830" spans="1:10" hidden="1" x14ac:dyDescent="0.3">
      <c r="A3830" s="2" t="e">
        <f>Table1[[#This Row],[Befolyt]]</f>
        <v>#VALUE!</v>
      </c>
      <c r="B3830" t="e">
        <f>Table1[[#This Row],[ÜK]]</f>
        <v>#VALUE!</v>
      </c>
      <c r="C3830" s="3" t="e">
        <f>Table1[[#This Row],[Szla]]</f>
        <v>#VALUE!</v>
      </c>
      <c r="D3830" s="6" t="e">
        <f>Table1[[#This Row],[Kelt_hó]]</f>
        <v>#VALUE!</v>
      </c>
      <c r="E3830" t="e">
        <f>Table1[[#This Row],[Vevő]]</f>
        <v>#VALUE!</v>
      </c>
      <c r="F3830" t="e">
        <f>Table1[[#This Row],[Termékkör]]</f>
        <v>#VALUE!</v>
      </c>
      <c r="G3830" s="4" t="e">
        <f>Table1[[#This Row],[SzumElad]]</f>
        <v>#VALUE!</v>
      </c>
      <c r="H3830" s="7" t="e">
        <f>Table1[[#This Row],[Jut_%]]</f>
        <v>#VALUE!</v>
      </c>
      <c r="I3830" s="4" t="e">
        <f>Table1[[#This Row],[Jut]]</f>
        <v>#VALUE!</v>
      </c>
      <c r="J3830" s="4" t="e">
        <f>Table1[[#This Row],[Column1]]</f>
        <v>#VALUE!</v>
      </c>
    </row>
    <row r="3831" spans="1:10" hidden="1" x14ac:dyDescent="0.3">
      <c r="A3831" s="2" t="e">
        <f>Table1[[#This Row],[Befolyt]]</f>
        <v>#VALUE!</v>
      </c>
      <c r="B3831" t="e">
        <f>Table1[[#This Row],[ÜK]]</f>
        <v>#VALUE!</v>
      </c>
      <c r="C3831" s="3" t="e">
        <f>Table1[[#This Row],[Szla]]</f>
        <v>#VALUE!</v>
      </c>
      <c r="D3831" s="6" t="e">
        <f>Table1[[#This Row],[Kelt_hó]]</f>
        <v>#VALUE!</v>
      </c>
      <c r="E3831" t="e">
        <f>Table1[[#This Row],[Vevő]]</f>
        <v>#VALUE!</v>
      </c>
      <c r="F3831" t="e">
        <f>Table1[[#This Row],[Termékkör]]</f>
        <v>#VALUE!</v>
      </c>
      <c r="G3831" s="4" t="e">
        <f>Table1[[#This Row],[SzumElad]]</f>
        <v>#VALUE!</v>
      </c>
      <c r="H3831" s="7" t="e">
        <f>Table1[[#This Row],[Jut_%]]</f>
        <v>#VALUE!</v>
      </c>
      <c r="I3831" s="4" t="e">
        <f>Table1[[#This Row],[Jut]]</f>
        <v>#VALUE!</v>
      </c>
      <c r="J3831" s="4" t="e">
        <f>Table1[[#This Row],[Column1]]</f>
        <v>#VALUE!</v>
      </c>
    </row>
    <row r="3832" spans="1:10" hidden="1" x14ac:dyDescent="0.3">
      <c r="A3832" s="2" t="e">
        <f>Table1[[#This Row],[Befolyt]]</f>
        <v>#VALUE!</v>
      </c>
      <c r="B3832" t="e">
        <f>Table1[[#This Row],[ÜK]]</f>
        <v>#VALUE!</v>
      </c>
      <c r="C3832" s="3" t="e">
        <f>Table1[[#This Row],[Szla]]</f>
        <v>#VALUE!</v>
      </c>
      <c r="D3832" s="6" t="e">
        <f>Table1[[#This Row],[Kelt_hó]]</f>
        <v>#VALUE!</v>
      </c>
      <c r="E3832" t="e">
        <f>Table1[[#This Row],[Vevő]]</f>
        <v>#VALUE!</v>
      </c>
      <c r="F3832" t="e">
        <f>Table1[[#This Row],[Termékkör]]</f>
        <v>#VALUE!</v>
      </c>
      <c r="G3832" s="4" t="e">
        <f>Table1[[#This Row],[SzumElad]]</f>
        <v>#VALUE!</v>
      </c>
      <c r="H3832" s="7" t="e">
        <f>Table1[[#This Row],[Jut_%]]</f>
        <v>#VALUE!</v>
      </c>
      <c r="I3832" s="4" t="e">
        <f>Table1[[#This Row],[Jut]]</f>
        <v>#VALUE!</v>
      </c>
      <c r="J3832" s="4" t="e">
        <f>Table1[[#This Row],[Column1]]</f>
        <v>#VALUE!</v>
      </c>
    </row>
    <row r="3833" spans="1:10" hidden="1" x14ac:dyDescent="0.3">
      <c r="A3833" s="2" t="e">
        <f>Table1[[#This Row],[Befolyt]]</f>
        <v>#VALUE!</v>
      </c>
      <c r="B3833" t="e">
        <f>Table1[[#This Row],[ÜK]]</f>
        <v>#VALUE!</v>
      </c>
      <c r="C3833" s="3" t="e">
        <f>Table1[[#This Row],[Szla]]</f>
        <v>#VALUE!</v>
      </c>
      <c r="D3833" s="6" t="e">
        <f>Table1[[#This Row],[Kelt_hó]]</f>
        <v>#VALUE!</v>
      </c>
      <c r="E3833" t="e">
        <f>Table1[[#This Row],[Vevő]]</f>
        <v>#VALUE!</v>
      </c>
      <c r="F3833" t="e">
        <f>Table1[[#This Row],[Termékkör]]</f>
        <v>#VALUE!</v>
      </c>
      <c r="G3833" s="4" t="e">
        <f>Table1[[#This Row],[SzumElad]]</f>
        <v>#VALUE!</v>
      </c>
      <c r="H3833" s="7" t="e">
        <f>Table1[[#This Row],[Jut_%]]</f>
        <v>#VALUE!</v>
      </c>
      <c r="I3833" s="4" t="e">
        <f>Table1[[#This Row],[Jut]]</f>
        <v>#VALUE!</v>
      </c>
      <c r="J3833" s="4" t="e">
        <f>Table1[[#This Row],[Column1]]</f>
        <v>#VALUE!</v>
      </c>
    </row>
    <row r="3834" spans="1:10" hidden="1" x14ac:dyDescent="0.3">
      <c r="A3834" s="2" t="e">
        <f>Table1[[#This Row],[Befolyt]]</f>
        <v>#VALUE!</v>
      </c>
      <c r="B3834" t="e">
        <f>Table1[[#This Row],[ÜK]]</f>
        <v>#VALUE!</v>
      </c>
      <c r="C3834" s="3" t="e">
        <f>Table1[[#This Row],[Szla]]</f>
        <v>#VALUE!</v>
      </c>
      <c r="D3834" s="6" t="e">
        <f>Table1[[#This Row],[Kelt_hó]]</f>
        <v>#VALUE!</v>
      </c>
      <c r="E3834" t="e">
        <f>Table1[[#This Row],[Vevő]]</f>
        <v>#VALUE!</v>
      </c>
      <c r="F3834" t="e">
        <f>Table1[[#This Row],[Termékkör]]</f>
        <v>#VALUE!</v>
      </c>
      <c r="G3834" s="4" t="e">
        <f>Table1[[#This Row],[SzumElad]]</f>
        <v>#VALUE!</v>
      </c>
      <c r="H3834" s="7" t="e">
        <f>Table1[[#This Row],[Jut_%]]</f>
        <v>#VALUE!</v>
      </c>
      <c r="I3834" s="4" t="e">
        <f>Table1[[#This Row],[Jut]]</f>
        <v>#VALUE!</v>
      </c>
      <c r="J3834" s="4" t="e">
        <f>Table1[[#This Row],[Column1]]</f>
        <v>#VALUE!</v>
      </c>
    </row>
    <row r="3835" spans="1:10" hidden="1" x14ac:dyDescent="0.3">
      <c r="A3835" s="2" t="e">
        <f>Table1[[#This Row],[Befolyt]]</f>
        <v>#VALUE!</v>
      </c>
      <c r="B3835" t="e">
        <f>Table1[[#This Row],[ÜK]]</f>
        <v>#VALUE!</v>
      </c>
      <c r="C3835" s="3" t="e">
        <f>Table1[[#This Row],[Szla]]</f>
        <v>#VALUE!</v>
      </c>
      <c r="D3835" s="6" t="e">
        <f>Table1[[#This Row],[Kelt_hó]]</f>
        <v>#VALUE!</v>
      </c>
      <c r="E3835" t="e">
        <f>Table1[[#This Row],[Vevő]]</f>
        <v>#VALUE!</v>
      </c>
      <c r="F3835" t="e">
        <f>Table1[[#This Row],[Termékkör]]</f>
        <v>#VALUE!</v>
      </c>
      <c r="G3835" s="4" t="e">
        <f>Table1[[#This Row],[SzumElad]]</f>
        <v>#VALUE!</v>
      </c>
      <c r="H3835" s="7" t="e">
        <f>Table1[[#This Row],[Jut_%]]</f>
        <v>#VALUE!</v>
      </c>
      <c r="I3835" s="4" t="e">
        <f>Table1[[#This Row],[Jut]]</f>
        <v>#VALUE!</v>
      </c>
      <c r="J3835" s="4" t="e">
        <f>Table1[[#This Row],[Column1]]</f>
        <v>#VALUE!</v>
      </c>
    </row>
    <row r="3836" spans="1:10" hidden="1" x14ac:dyDescent="0.3">
      <c r="A3836" s="2" t="e">
        <f>Table1[[#This Row],[Befolyt]]</f>
        <v>#VALUE!</v>
      </c>
      <c r="B3836" t="e">
        <f>Table1[[#This Row],[ÜK]]</f>
        <v>#VALUE!</v>
      </c>
      <c r="C3836" s="3" t="e">
        <f>Table1[[#This Row],[Szla]]</f>
        <v>#VALUE!</v>
      </c>
      <c r="D3836" s="6" t="e">
        <f>Table1[[#This Row],[Kelt_hó]]</f>
        <v>#VALUE!</v>
      </c>
      <c r="E3836" t="e">
        <f>Table1[[#This Row],[Vevő]]</f>
        <v>#VALUE!</v>
      </c>
      <c r="F3836" t="e">
        <f>Table1[[#This Row],[Termékkör]]</f>
        <v>#VALUE!</v>
      </c>
      <c r="G3836" s="4" t="e">
        <f>Table1[[#This Row],[SzumElad]]</f>
        <v>#VALUE!</v>
      </c>
      <c r="H3836" s="7" t="e">
        <f>Table1[[#This Row],[Jut_%]]</f>
        <v>#VALUE!</v>
      </c>
      <c r="I3836" s="4" t="e">
        <f>Table1[[#This Row],[Jut]]</f>
        <v>#VALUE!</v>
      </c>
      <c r="J3836" s="4" t="e">
        <f>Table1[[#This Row],[Column1]]</f>
        <v>#VALUE!</v>
      </c>
    </row>
    <row r="3837" spans="1:10" hidden="1" x14ac:dyDescent="0.3">
      <c r="A3837" s="2" t="e">
        <f>Table1[[#This Row],[Befolyt]]</f>
        <v>#VALUE!</v>
      </c>
      <c r="B3837" t="e">
        <f>Table1[[#This Row],[ÜK]]</f>
        <v>#VALUE!</v>
      </c>
      <c r="C3837" s="3" t="e">
        <f>Table1[[#This Row],[Szla]]</f>
        <v>#VALUE!</v>
      </c>
      <c r="D3837" s="6" t="e">
        <f>Table1[[#This Row],[Kelt_hó]]</f>
        <v>#VALUE!</v>
      </c>
      <c r="E3837" t="e">
        <f>Table1[[#This Row],[Vevő]]</f>
        <v>#VALUE!</v>
      </c>
      <c r="F3837" t="e">
        <f>Table1[[#This Row],[Termékkör]]</f>
        <v>#VALUE!</v>
      </c>
      <c r="G3837" s="4" t="e">
        <f>Table1[[#This Row],[SzumElad]]</f>
        <v>#VALUE!</v>
      </c>
      <c r="H3837" s="7" t="e">
        <f>Table1[[#This Row],[Jut_%]]</f>
        <v>#VALUE!</v>
      </c>
      <c r="I3837" s="4" t="e">
        <f>Table1[[#This Row],[Jut]]</f>
        <v>#VALUE!</v>
      </c>
      <c r="J3837" s="4" t="e">
        <f>Table1[[#This Row],[Column1]]</f>
        <v>#VALUE!</v>
      </c>
    </row>
    <row r="3838" spans="1:10" hidden="1" x14ac:dyDescent="0.3">
      <c r="A3838" s="2" t="e">
        <f>Table1[[#This Row],[Befolyt]]</f>
        <v>#VALUE!</v>
      </c>
      <c r="B3838" t="e">
        <f>Table1[[#This Row],[ÜK]]</f>
        <v>#VALUE!</v>
      </c>
      <c r="C3838" s="3" t="e">
        <f>Table1[[#This Row],[Szla]]</f>
        <v>#VALUE!</v>
      </c>
      <c r="D3838" s="6" t="e">
        <f>Table1[[#This Row],[Kelt_hó]]</f>
        <v>#VALUE!</v>
      </c>
      <c r="E3838" t="e">
        <f>Table1[[#This Row],[Vevő]]</f>
        <v>#VALUE!</v>
      </c>
      <c r="F3838" t="e">
        <f>Table1[[#This Row],[Termékkör]]</f>
        <v>#VALUE!</v>
      </c>
      <c r="G3838" s="4" t="e">
        <f>Table1[[#This Row],[SzumElad]]</f>
        <v>#VALUE!</v>
      </c>
      <c r="H3838" s="7" t="e">
        <f>Table1[[#This Row],[Jut_%]]</f>
        <v>#VALUE!</v>
      </c>
      <c r="I3838" s="4" t="e">
        <f>Table1[[#This Row],[Jut]]</f>
        <v>#VALUE!</v>
      </c>
      <c r="J3838" s="4" t="e">
        <f>Table1[[#This Row],[Column1]]</f>
        <v>#VALUE!</v>
      </c>
    </row>
    <row r="3839" spans="1:10" hidden="1" x14ac:dyDescent="0.3">
      <c r="A3839" s="2" t="e">
        <f>Table1[[#This Row],[Befolyt]]</f>
        <v>#VALUE!</v>
      </c>
      <c r="B3839" t="e">
        <f>Table1[[#This Row],[ÜK]]</f>
        <v>#VALUE!</v>
      </c>
      <c r="C3839" s="3" t="e">
        <f>Table1[[#This Row],[Szla]]</f>
        <v>#VALUE!</v>
      </c>
      <c r="D3839" s="6" t="e">
        <f>Table1[[#This Row],[Kelt_hó]]</f>
        <v>#VALUE!</v>
      </c>
      <c r="E3839" t="e">
        <f>Table1[[#This Row],[Vevő]]</f>
        <v>#VALUE!</v>
      </c>
      <c r="F3839" t="e">
        <f>Table1[[#This Row],[Termékkör]]</f>
        <v>#VALUE!</v>
      </c>
      <c r="G3839" s="4" t="e">
        <f>Table1[[#This Row],[SzumElad]]</f>
        <v>#VALUE!</v>
      </c>
      <c r="H3839" s="7" t="e">
        <f>Table1[[#This Row],[Jut_%]]</f>
        <v>#VALUE!</v>
      </c>
      <c r="I3839" s="4" t="e">
        <f>Table1[[#This Row],[Jut]]</f>
        <v>#VALUE!</v>
      </c>
      <c r="J3839" s="4" t="e">
        <f>Table1[[#This Row],[Column1]]</f>
        <v>#VALUE!</v>
      </c>
    </row>
    <row r="3840" spans="1:10" hidden="1" x14ac:dyDescent="0.3">
      <c r="A3840" s="2" t="e">
        <f>Table1[[#This Row],[Befolyt]]</f>
        <v>#VALUE!</v>
      </c>
      <c r="B3840" t="e">
        <f>Table1[[#This Row],[ÜK]]</f>
        <v>#VALUE!</v>
      </c>
      <c r="C3840" s="3" t="e">
        <f>Table1[[#This Row],[Szla]]</f>
        <v>#VALUE!</v>
      </c>
      <c r="D3840" s="6" t="e">
        <f>Table1[[#This Row],[Kelt_hó]]</f>
        <v>#VALUE!</v>
      </c>
      <c r="E3840" t="e">
        <f>Table1[[#This Row],[Vevő]]</f>
        <v>#VALUE!</v>
      </c>
      <c r="F3840" t="e">
        <f>Table1[[#This Row],[Termékkör]]</f>
        <v>#VALUE!</v>
      </c>
      <c r="G3840" s="4" t="e">
        <f>Table1[[#This Row],[SzumElad]]</f>
        <v>#VALUE!</v>
      </c>
      <c r="H3840" s="7" t="e">
        <f>Table1[[#This Row],[Jut_%]]</f>
        <v>#VALUE!</v>
      </c>
      <c r="I3840" s="4" t="e">
        <f>Table1[[#This Row],[Jut]]</f>
        <v>#VALUE!</v>
      </c>
      <c r="J3840" s="4" t="e">
        <f>Table1[[#This Row],[Column1]]</f>
        <v>#VALUE!</v>
      </c>
    </row>
    <row r="3841" spans="1:10" hidden="1" x14ac:dyDescent="0.3">
      <c r="A3841" s="2" t="e">
        <f>Table1[[#This Row],[Befolyt]]</f>
        <v>#VALUE!</v>
      </c>
      <c r="B3841" t="e">
        <f>Table1[[#This Row],[ÜK]]</f>
        <v>#VALUE!</v>
      </c>
      <c r="C3841" s="3" t="e">
        <f>Table1[[#This Row],[Szla]]</f>
        <v>#VALUE!</v>
      </c>
      <c r="D3841" s="6" t="e">
        <f>Table1[[#This Row],[Kelt_hó]]</f>
        <v>#VALUE!</v>
      </c>
      <c r="E3841" t="e">
        <f>Table1[[#This Row],[Vevő]]</f>
        <v>#VALUE!</v>
      </c>
      <c r="F3841" t="e">
        <f>Table1[[#This Row],[Termékkör]]</f>
        <v>#VALUE!</v>
      </c>
      <c r="G3841" s="4" t="e">
        <f>Table1[[#This Row],[SzumElad]]</f>
        <v>#VALUE!</v>
      </c>
      <c r="H3841" s="7" t="e">
        <f>Table1[[#This Row],[Jut_%]]</f>
        <v>#VALUE!</v>
      </c>
      <c r="I3841" s="4" t="e">
        <f>Table1[[#This Row],[Jut]]</f>
        <v>#VALUE!</v>
      </c>
      <c r="J3841" s="4" t="e">
        <f>Table1[[#This Row],[Column1]]</f>
        <v>#VALUE!</v>
      </c>
    </row>
    <row r="3842" spans="1:10" hidden="1" x14ac:dyDescent="0.3">
      <c r="A3842" s="2" t="e">
        <f>Table1[[#This Row],[Befolyt]]</f>
        <v>#VALUE!</v>
      </c>
      <c r="B3842" t="e">
        <f>Table1[[#This Row],[ÜK]]</f>
        <v>#VALUE!</v>
      </c>
      <c r="C3842" s="3" t="e">
        <f>Table1[[#This Row],[Szla]]</f>
        <v>#VALUE!</v>
      </c>
      <c r="D3842" s="6" t="e">
        <f>Table1[[#This Row],[Kelt_hó]]</f>
        <v>#VALUE!</v>
      </c>
      <c r="E3842" t="e">
        <f>Table1[[#This Row],[Vevő]]</f>
        <v>#VALUE!</v>
      </c>
      <c r="F3842" t="e">
        <f>Table1[[#This Row],[Termékkör]]</f>
        <v>#VALUE!</v>
      </c>
      <c r="G3842" s="4" t="e">
        <f>Table1[[#This Row],[SzumElad]]</f>
        <v>#VALUE!</v>
      </c>
      <c r="H3842" s="7" t="e">
        <f>Table1[[#This Row],[Jut_%]]</f>
        <v>#VALUE!</v>
      </c>
      <c r="I3842" s="4" t="e">
        <f>Table1[[#This Row],[Jut]]</f>
        <v>#VALUE!</v>
      </c>
      <c r="J3842" s="4" t="e">
        <f>Table1[[#This Row],[Column1]]</f>
        <v>#VALUE!</v>
      </c>
    </row>
    <row r="3843" spans="1:10" hidden="1" x14ac:dyDescent="0.3">
      <c r="A3843" s="2" t="e">
        <f>Table1[[#This Row],[Befolyt]]</f>
        <v>#VALUE!</v>
      </c>
      <c r="B3843" t="e">
        <f>Table1[[#This Row],[ÜK]]</f>
        <v>#VALUE!</v>
      </c>
      <c r="C3843" s="3" t="e">
        <f>Table1[[#This Row],[Szla]]</f>
        <v>#VALUE!</v>
      </c>
      <c r="D3843" s="6" t="e">
        <f>Table1[[#This Row],[Kelt_hó]]</f>
        <v>#VALUE!</v>
      </c>
      <c r="E3843" t="e">
        <f>Table1[[#This Row],[Vevő]]</f>
        <v>#VALUE!</v>
      </c>
      <c r="F3843" t="e">
        <f>Table1[[#This Row],[Termékkör]]</f>
        <v>#VALUE!</v>
      </c>
      <c r="G3843" s="4" t="e">
        <f>Table1[[#This Row],[SzumElad]]</f>
        <v>#VALUE!</v>
      </c>
      <c r="H3843" s="7" t="e">
        <f>Table1[[#This Row],[Jut_%]]</f>
        <v>#VALUE!</v>
      </c>
      <c r="I3843" s="4" t="e">
        <f>Table1[[#This Row],[Jut]]</f>
        <v>#VALUE!</v>
      </c>
      <c r="J3843" s="4" t="e">
        <f>Table1[[#This Row],[Column1]]</f>
        <v>#VALUE!</v>
      </c>
    </row>
    <row r="3844" spans="1:10" hidden="1" x14ac:dyDescent="0.3">
      <c r="A3844" s="2" t="e">
        <f>Table1[[#This Row],[Befolyt]]</f>
        <v>#VALUE!</v>
      </c>
      <c r="B3844" t="e">
        <f>Table1[[#This Row],[ÜK]]</f>
        <v>#VALUE!</v>
      </c>
      <c r="C3844" s="3" t="e">
        <f>Table1[[#This Row],[Szla]]</f>
        <v>#VALUE!</v>
      </c>
      <c r="D3844" s="6" t="e">
        <f>Table1[[#This Row],[Kelt_hó]]</f>
        <v>#VALUE!</v>
      </c>
      <c r="E3844" t="e">
        <f>Table1[[#This Row],[Vevő]]</f>
        <v>#VALUE!</v>
      </c>
      <c r="F3844" t="e">
        <f>Table1[[#This Row],[Termékkör]]</f>
        <v>#VALUE!</v>
      </c>
      <c r="G3844" s="4" t="e">
        <f>Table1[[#This Row],[SzumElad]]</f>
        <v>#VALUE!</v>
      </c>
      <c r="H3844" s="7" t="e">
        <f>Table1[[#This Row],[Jut_%]]</f>
        <v>#VALUE!</v>
      </c>
      <c r="I3844" s="4" t="e">
        <f>Table1[[#This Row],[Jut]]</f>
        <v>#VALUE!</v>
      </c>
      <c r="J3844" s="4" t="e">
        <f>Table1[[#This Row],[Column1]]</f>
        <v>#VALUE!</v>
      </c>
    </row>
    <row r="3845" spans="1:10" hidden="1" x14ac:dyDescent="0.3">
      <c r="A3845" s="2" t="e">
        <f>Table1[[#This Row],[Befolyt]]</f>
        <v>#VALUE!</v>
      </c>
      <c r="B3845" t="e">
        <f>Table1[[#This Row],[ÜK]]</f>
        <v>#VALUE!</v>
      </c>
      <c r="C3845" s="3" t="e">
        <f>Table1[[#This Row],[Szla]]</f>
        <v>#VALUE!</v>
      </c>
      <c r="D3845" s="6" t="e">
        <f>Table1[[#This Row],[Kelt_hó]]</f>
        <v>#VALUE!</v>
      </c>
      <c r="E3845" t="e">
        <f>Table1[[#This Row],[Vevő]]</f>
        <v>#VALUE!</v>
      </c>
      <c r="F3845" t="e">
        <f>Table1[[#This Row],[Termékkör]]</f>
        <v>#VALUE!</v>
      </c>
      <c r="G3845" s="4" t="e">
        <f>Table1[[#This Row],[SzumElad]]</f>
        <v>#VALUE!</v>
      </c>
      <c r="H3845" s="7" t="e">
        <f>Table1[[#This Row],[Jut_%]]</f>
        <v>#VALUE!</v>
      </c>
      <c r="I3845" s="4" t="e">
        <f>Table1[[#This Row],[Jut]]</f>
        <v>#VALUE!</v>
      </c>
      <c r="J3845" s="4" t="e">
        <f>Table1[[#This Row],[Column1]]</f>
        <v>#VALUE!</v>
      </c>
    </row>
    <row r="3846" spans="1:10" hidden="1" x14ac:dyDescent="0.3">
      <c r="A3846" s="2" t="e">
        <f>Table1[[#This Row],[Befolyt]]</f>
        <v>#VALUE!</v>
      </c>
      <c r="B3846" t="e">
        <f>Table1[[#This Row],[ÜK]]</f>
        <v>#VALUE!</v>
      </c>
      <c r="C3846" s="3" t="e">
        <f>Table1[[#This Row],[Szla]]</f>
        <v>#VALUE!</v>
      </c>
      <c r="D3846" s="6" t="e">
        <f>Table1[[#This Row],[Kelt_hó]]</f>
        <v>#VALUE!</v>
      </c>
      <c r="E3846" t="e">
        <f>Table1[[#This Row],[Vevő]]</f>
        <v>#VALUE!</v>
      </c>
      <c r="F3846" t="e">
        <f>Table1[[#This Row],[Termékkör]]</f>
        <v>#VALUE!</v>
      </c>
      <c r="G3846" s="4" t="e">
        <f>Table1[[#This Row],[SzumElad]]</f>
        <v>#VALUE!</v>
      </c>
      <c r="H3846" s="7" t="e">
        <f>Table1[[#This Row],[Jut_%]]</f>
        <v>#VALUE!</v>
      </c>
      <c r="I3846" s="4" t="e">
        <f>Table1[[#This Row],[Jut]]</f>
        <v>#VALUE!</v>
      </c>
      <c r="J3846" s="4" t="e">
        <f>Table1[[#This Row],[Column1]]</f>
        <v>#VALUE!</v>
      </c>
    </row>
    <row r="3847" spans="1:10" hidden="1" x14ac:dyDescent="0.3">
      <c r="A3847" s="2" t="e">
        <f>Table1[[#This Row],[Befolyt]]</f>
        <v>#VALUE!</v>
      </c>
      <c r="B3847" t="e">
        <f>Table1[[#This Row],[ÜK]]</f>
        <v>#VALUE!</v>
      </c>
      <c r="C3847" s="3" t="e">
        <f>Table1[[#This Row],[Szla]]</f>
        <v>#VALUE!</v>
      </c>
      <c r="D3847" s="6" t="e">
        <f>Table1[[#This Row],[Kelt_hó]]</f>
        <v>#VALUE!</v>
      </c>
      <c r="E3847" t="e">
        <f>Table1[[#This Row],[Vevő]]</f>
        <v>#VALUE!</v>
      </c>
      <c r="F3847" t="e">
        <f>Table1[[#This Row],[Termékkör]]</f>
        <v>#VALUE!</v>
      </c>
      <c r="G3847" s="4" t="e">
        <f>Table1[[#This Row],[SzumElad]]</f>
        <v>#VALUE!</v>
      </c>
      <c r="H3847" s="7" t="e">
        <f>Table1[[#This Row],[Jut_%]]</f>
        <v>#VALUE!</v>
      </c>
      <c r="I3847" s="4" t="e">
        <f>Table1[[#This Row],[Jut]]</f>
        <v>#VALUE!</v>
      </c>
      <c r="J3847" s="4" t="e">
        <f>Table1[[#This Row],[Column1]]</f>
        <v>#VALUE!</v>
      </c>
    </row>
    <row r="3848" spans="1:10" hidden="1" x14ac:dyDescent="0.3">
      <c r="A3848" s="2" t="e">
        <f>Table1[[#This Row],[Befolyt]]</f>
        <v>#VALUE!</v>
      </c>
      <c r="B3848" t="e">
        <f>Table1[[#This Row],[ÜK]]</f>
        <v>#VALUE!</v>
      </c>
      <c r="C3848" s="3" t="e">
        <f>Table1[[#This Row],[Szla]]</f>
        <v>#VALUE!</v>
      </c>
      <c r="D3848" s="6" t="e">
        <f>Table1[[#This Row],[Kelt_hó]]</f>
        <v>#VALUE!</v>
      </c>
      <c r="E3848" t="e">
        <f>Table1[[#This Row],[Vevő]]</f>
        <v>#VALUE!</v>
      </c>
      <c r="F3848" t="e">
        <f>Table1[[#This Row],[Termékkör]]</f>
        <v>#VALUE!</v>
      </c>
      <c r="G3848" s="4" t="e">
        <f>Table1[[#This Row],[SzumElad]]</f>
        <v>#VALUE!</v>
      </c>
      <c r="H3848" s="7" t="e">
        <f>Table1[[#This Row],[Jut_%]]</f>
        <v>#VALUE!</v>
      </c>
      <c r="I3848" s="4" t="e">
        <f>Table1[[#This Row],[Jut]]</f>
        <v>#VALUE!</v>
      </c>
      <c r="J3848" s="4" t="e">
        <f>Table1[[#This Row],[Column1]]</f>
        <v>#VALUE!</v>
      </c>
    </row>
    <row r="3849" spans="1:10" hidden="1" x14ac:dyDescent="0.3">
      <c r="A3849" s="2" t="e">
        <f>Table1[[#This Row],[Befolyt]]</f>
        <v>#VALUE!</v>
      </c>
      <c r="B3849" t="e">
        <f>Table1[[#This Row],[ÜK]]</f>
        <v>#VALUE!</v>
      </c>
      <c r="C3849" s="3" t="e">
        <f>Table1[[#This Row],[Szla]]</f>
        <v>#VALUE!</v>
      </c>
      <c r="D3849" s="6" t="e">
        <f>Table1[[#This Row],[Kelt_hó]]</f>
        <v>#VALUE!</v>
      </c>
      <c r="E3849" t="e">
        <f>Table1[[#This Row],[Vevő]]</f>
        <v>#VALUE!</v>
      </c>
      <c r="F3849" t="e">
        <f>Table1[[#This Row],[Termékkör]]</f>
        <v>#VALUE!</v>
      </c>
      <c r="G3849" s="4" t="e">
        <f>Table1[[#This Row],[SzumElad]]</f>
        <v>#VALUE!</v>
      </c>
      <c r="H3849" s="7" t="e">
        <f>Table1[[#This Row],[Jut_%]]</f>
        <v>#VALUE!</v>
      </c>
      <c r="I3849" s="4" t="e">
        <f>Table1[[#This Row],[Jut]]</f>
        <v>#VALUE!</v>
      </c>
      <c r="J3849" s="4" t="e">
        <f>Table1[[#This Row],[Column1]]</f>
        <v>#VALUE!</v>
      </c>
    </row>
    <row r="3850" spans="1:10" hidden="1" x14ac:dyDescent="0.3">
      <c r="A3850" s="2" t="e">
        <f>Table1[[#This Row],[Befolyt]]</f>
        <v>#VALUE!</v>
      </c>
      <c r="B3850" t="e">
        <f>Table1[[#This Row],[ÜK]]</f>
        <v>#VALUE!</v>
      </c>
      <c r="C3850" s="3" t="e">
        <f>Table1[[#This Row],[Szla]]</f>
        <v>#VALUE!</v>
      </c>
      <c r="D3850" s="6" t="e">
        <f>Table1[[#This Row],[Kelt_hó]]</f>
        <v>#VALUE!</v>
      </c>
      <c r="E3850" t="e">
        <f>Table1[[#This Row],[Vevő]]</f>
        <v>#VALUE!</v>
      </c>
      <c r="F3850" t="e">
        <f>Table1[[#This Row],[Termékkör]]</f>
        <v>#VALUE!</v>
      </c>
      <c r="G3850" s="4" t="e">
        <f>Table1[[#This Row],[SzumElad]]</f>
        <v>#VALUE!</v>
      </c>
      <c r="H3850" s="7" t="e">
        <f>Table1[[#This Row],[Jut_%]]</f>
        <v>#VALUE!</v>
      </c>
      <c r="I3850" s="4" t="e">
        <f>Table1[[#This Row],[Jut]]</f>
        <v>#VALUE!</v>
      </c>
      <c r="J3850" s="4" t="e">
        <f>Table1[[#This Row],[Column1]]</f>
        <v>#VALUE!</v>
      </c>
    </row>
    <row r="3851" spans="1:10" hidden="1" x14ac:dyDescent="0.3">
      <c r="A3851" s="2" t="e">
        <f>Table1[[#This Row],[Befolyt]]</f>
        <v>#VALUE!</v>
      </c>
      <c r="B3851" t="e">
        <f>Table1[[#This Row],[ÜK]]</f>
        <v>#VALUE!</v>
      </c>
      <c r="C3851" s="3" t="e">
        <f>Table1[[#This Row],[Szla]]</f>
        <v>#VALUE!</v>
      </c>
      <c r="D3851" s="6" t="e">
        <f>Table1[[#This Row],[Kelt_hó]]</f>
        <v>#VALUE!</v>
      </c>
      <c r="E3851" t="e">
        <f>Table1[[#This Row],[Vevő]]</f>
        <v>#VALUE!</v>
      </c>
      <c r="F3851" t="e">
        <f>Table1[[#This Row],[Termékkör]]</f>
        <v>#VALUE!</v>
      </c>
      <c r="G3851" s="4" t="e">
        <f>Table1[[#This Row],[SzumElad]]</f>
        <v>#VALUE!</v>
      </c>
      <c r="H3851" s="7" t="e">
        <f>Table1[[#This Row],[Jut_%]]</f>
        <v>#VALUE!</v>
      </c>
      <c r="I3851" s="4" t="e">
        <f>Table1[[#This Row],[Jut]]</f>
        <v>#VALUE!</v>
      </c>
      <c r="J3851" s="4" t="e">
        <f>Table1[[#This Row],[Column1]]</f>
        <v>#VALUE!</v>
      </c>
    </row>
    <row r="3852" spans="1:10" hidden="1" x14ac:dyDescent="0.3">
      <c r="A3852" s="2" t="e">
        <f>Table1[[#This Row],[Befolyt]]</f>
        <v>#VALUE!</v>
      </c>
      <c r="B3852" t="e">
        <f>Table1[[#This Row],[ÜK]]</f>
        <v>#VALUE!</v>
      </c>
      <c r="C3852" s="3" t="e">
        <f>Table1[[#This Row],[Szla]]</f>
        <v>#VALUE!</v>
      </c>
      <c r="D3852" s="6" t="e">
        <f>Table1[[#This Row],[Kelt_hó]]</f>
        <v>#VALUE!</v>
      </c>
      <c r="E3852" t="e">
        <f>Table1[[#This Row],[Vevő]]</f>
        <v>#VALUE!</v>
      </c>
      <c r="F3852" t="e">
        <f>Table1[[#This Row],[Termékkör]]</f>
        <v>#VALUE!</v>
      </c>
      <c r="G3852" s="4" t="e">
        <f>Table1[[#This Row],[SzumElad]]</f>
        <v>#VALUE!</v>
      </c>
      <c r="H3852" s="7" t="e">
        <f>Table1[[#This Row],[Jut_%]]</f>
        <v>#VALUE!</v>
      </c>
      <c r="I3852" s="4" t="e">
        <f>Table1[[#This Row],[Jut]]</f>
        <v>#VALUE!</v>
      </c>
      <c r="J3852" s="4" t="e">
        <f>Table1[[#This Row],[Column1]]</f>
        <v>#VALUE!</v>
      </c>
    </row>
    <row r="3853" spans="1:10" hidden="1" x14ac:dyDescent="0.3">
      <c r="A3853" s="2" t="e">
        <f>Table1[[#This Row],[Befolyt]]</f>
        <v>#VALUE!</v>
      </c>
      <c r="B3853" t="e">
        <f>Table1[[#This Row],[ÜK]]</f>
        <v>#VALUE!</v>
      </c>
      <c r="C3853" s="3" t="e">
        <f>Table1[[#This Row],[Szla]]</f>
        <v>#VALUE!</v>
      </c>
      <c r="D3853" s="6" t="e">
        <f>Table1[[#This Row],[Kelt_hó]]</f>
        <v>#VALUE!</v>
      </c>
      <c r="E3853" t="e">
        <f>Table1[[#This Row],[Vevő]]</f>
        <v>#VALUE!</v>
      </c>
      <c r="F3853" t="e">
        <f>Table1[[#This Row],[Termékkör]]</f>
        <v>#VALUE!</v>
      </c>
      <c r="G3853" s="4" t="e">
        <f>Table1[[#This Row],[SzumElad]]</f>
        <v>#VALUE!</v>
      </c>
      <c r="H3853" s="7" t="e">
        <f>Table1[[#This Row],[Jut_%]]</f>
        <v>#VALUE!</v>
      </c>
      <c r="I3853" s="4" t="e">
        <f>Table1[[#This Row],[Jut]]</f>
        <v>#VALUE!</v>
      </c>
      <c r="J3853" s="4" t="e">
        <f>Table1[[#This Row],[Column1]]</f>
        <v>#VALUE!</v>
      </c>
    </row>
    <row r="3854" spans="1:10" hidden="1" x14ac:dyDescent="0.3">
      <c r="A3854" s="2" t="e">
        <f>Table1[[#This Row],[Befolyt]]</f>
        <v>#VALUE!</v>
      </c>
      <c r="B3854" t="e">
        <f>Table1[[#This Row],[ÜK]]</f>
        <v>#VALUE!</v>
      </c>
      <c r="C3854" s="3" t="e">
        <f>Table1[[#This Row],[Szla]]</f>
        <v>#VALUE!</v>
      </c>
      <c r="D3854" s="6" t="e">
        <f>Table1[[#This Row],[Kelt_hó]]</f>
        <v>#VALUE!</v>
      </c>
      <c r="E3854" t="e">
        <f>Table1[[#This Row],[Vevő]]</f>
        <v>#VALUE!</v>
      </c>
      <c r="F3854" t="e">
        <f>Table1[[#This Row],[Termékkör]]</f>
        <v>#VALUE!</v>
      </c>
      <c r="G3854" s="4" t="e">
        <f>Table1[[#This Row],[SzumElad]]</f>
        <v>#VALUE!</v>
      </c>
      <c r="H3854" s="7" t="e">
        <f>Table1[[#This Row],[Jut_%]]</f>
        <v>#VALUE!</v>
      </c>
      <c r="I3854" s="4" t="e">
        <f>Table1[[#This Row],[Jut]]</f>
        <v>#VALUE!</v>
      </c>
      <c r="J3854" s="4" t="e">
        <f>Table1[[#This Row],[Column1]]</f>
        <v>#VALUE!</v>
      </c>
    </row>
    <row r="3855" spans="1:10" hidden="1" x14ac:dyDescent="0.3">
      <c r="A3855" s="2" t="e">
        <f>Table1[[#This Row],[Befolyt]]</f>
        <v>#VALUE!</v>
      </c>
      <c r="B3855" t="e">
        <f>Table1[[#This Row],[ÜK]]</f>
        <v>#VALUE!</v>
      </c>
      <c r="C3855" s="3" t="e">
        <f>Table1[[#This Row],[Szla]]</f>
        <v>#VALUE!</v>
      </c>
      <c r="D3855" s="6" t="e">
        <f>Table1[[#This Row],[Kelt_hó]]</f>
        <v>#VALUE!</v>
      </c>
      <c r="E3855" t="e">
        <f>Table1[[#This Row],[Vevő]]</f>
        <v>#VALUE!</v>
      </c>
      <c r="F3855" t="e">
        <f>Table1[[#This Row],[Termékkör]]</f>
        <v>#VALUE!</v>
      </c>
      <c r="G3855" s="4" t="e">
        <f>Table1[[#This Row],[SzumElad]]</f>
        <v>#VALUE!</v>
      </c>
      <c r="H3855" s="7" t="e">
        <f>Table1[[#This Row],[Jut_%]]</f>
        <v>#VALUE!</v>
      </c>
      <c r="I3855" s="4" t="e">
        <f>Table1[[#This Row],[Jut]]</f>
        <v>#VALUE!</v>
      </c>
      <c r="J3855" s="4" t="e">
        <f>Table1[[#This Row],[Column1]]</f>
        <v>#VALUE!</v>
      </c>
    </row>
    <row r="3856" spans="1:10" hidden="1" x14ac:dyDescent="0.3">
      <c r="A3856" s="2" t="e">
        <f>Table1[[#This Row],[Befolyt]]</f>
        <v>#VALUE!</v>
      </c>
      <c r="B3856" t="e">
        <f>Table1[[#This Row],[ÜK]]</f>
        <v>#VALUE!</v>
      </c>
      <c r="C3856" s="3" t="e">
        <f>Table1[[#This Row],[Szla]]</f>
        <v>#VALUE!</v>
      </c>
      <c r="D3856" s="6" t="e">
        <f>Table1[[#This Row],[Kelt_hó]]</f>
        <v>#VALUE!</v>
      </c>
      <c r="E3856" t="e">
        <f>Table1[[#This Row],[Vevő]]</f>
        <v>#VALUE!</v>
      </c>
      <c r="F3856" t="e">
        <f>Table1[[#This Row],[Termékkör]]</f>
        <v>#VALUE!</v>
      </c>
      <c r="G3856" s="4" t="e">
        <f>Table1[[#This Row],[SzumElad]]</f>
        <v>#VALUE!</v>
      </c>
      <c r="H3856" s="7" t="e">
        <f>Table1[[#This Row],[Jut_%]]</f>
        <v>#VALUE!</v>
      </c>
      <c r="I3856" s="4" t="e">
        <f>Table1[[#This Row],[Jut]]</f>
        <v>#VALUE!</v>
      </c>
      <c r="J3856" s="4" t="e">
        <f>Table1[[#This Row],[Column1]]</f>
        <v>#VALUE!</v>
      </c>
    </row>
    <row r="3857" spans="1:10" hidden="1" x14ac:dyDescent="0.3">
      <c r="A3857" s="2" t="e">
        <f>Table1[[#This Row],[Befolyt]]</f>
        <v>#VALUE!</v>
      </c>
      <c r="B3857" t="e">
        <f>Table1[[#This Row],[ÜK]]</f>
        <v>#VALUE!</v>
      </c>
      <c r="C3857" s="3" t="e">
        <f>Table1[[#This Row],[Szla]]</f>
        <v>#VALUE!</v>
      </c>
      <c r="D3857" s="6" t="e">
        <f>Table1[[#This Row],[Kelt_hó]]</f>
        <v>#VALUE!</v>
      </c>
      <c r="E3857" t="e">
        <f>Table1[[#This Row],[Vevő]]</f>
        <v>#VALUE!</v>
      </c>
      <c r="F3857" t="e">
        <f>Table1[[#This Row],[Termékkör]]</f>
        <v>#VALUE!</v>
      </c>
      <c r="G3857" s="4" t="e">
        <f>Table1[[#This Row],[SzumElad]]</f>
        <v>#VALUE!</v>
      </c>
      <c r="H3857" s="7" t="e">
        <f>Table1[[#This Row],[Jut_%]]</f>
        <v>#VALUE!</v>
      </c>
      <c r="I3857" s="4" t="e">
        <f>Table1[[#This Row],[Jut]]</f>
        <v>#VALUE!</v>
      </c>
      <c r="J3857" s="4" t="e">
        <f>Table1[[#This Row],[Column1]]</f>
        <v>#VALUE!</v>
      </c>
    </row>
    <row r="3858" spans="1:10" hidden="1" x14ac:dyDescent="0.3">
      <c r="A3858" s="2" t="e">
        <f>Table1[[#This Row],[Befolyt]]</f>
        <v>#VALUE!</v>
      </c>
      <c r="B3858" t="e">
        <f>Table1[[#This Row],[ÜK]]</f>
        <v>#VALUE!</v>
      </c>
      <c r="C3858" s="3" t="e">
        <f>Table1[[#This Row],[Szla]]</f>
        <v>#VALUE!</v>
      </c>
      <c r="D3858" s="6" t="e">
        <f>Table1[[#This Row],[Kelt_hó]]</f>
        <v>#VALUE!</v>
      </c>
      <c r="E3858" t="e">
        <f>Table1[[#This Row],[Vevő]]</f>
        <v>#VALUE!</v>
      </c>
      <c r="F3858" t="e">
        <f>Table1[[#This Row],[Termékkör]]</f>
        <v>#VALUE!</v>
      </c>
      <c r="G3858" s="4" t="e">
        <f>Table1[[#This Row],[SzumElad]]</f>
        <v>#VALUE!</v>
      </c>
      <c r="H3858" s="7" t="e">
        <f>Table1[[#This Row],[Jut_%]]</f>
        <v>#VALUE!</v>
      </c>
      <c r="I3858" s="4" t="e">
        <f>Table1[[#This Row],[Jut]]</f>
        <v>#VALUE!</v>
      </c>
      <c r="J3858" s="4" t="e">
        <f>Table1[[#This Row],[Column1]]</f>
        <v>#VALUE!</v>
      </c>
    </row>
    <row r="3859" spans="1:10" hidden="1" x14ac:dyDescent="0.3">
      <c r="A3859" s="2" t="e">
        <f>Table1[[#This Row],[Befolyt]]</f>
        <v>#VALUE!</v>
      </c>
      <c r="B3859" t="e">
        <f>Table1[[#This Row],[ÜK]]</f>
        <v>#VALUE!</v>
      </c>
      <c r="C3859" s="3" t="e">
        <f>Table1[[#This Row],[Szla]]</f>
        <v>#VALUE!</v>
      </c>
      <c r="D3859" s="6" t="e">
        <f>Table1[[#This Row],[Kelt_hó]]</f>
        <v>#VALUE!</v>
      </c>
      <c r="E3859" t="e">
        <f>Table1[[#This Row],[Vevő]]</f>
        <v>#VALUE!</v>
      </c>
      <c r="F3859" t="e">
        <f>Table1[[#This Row],[Termékkör]]</f>
        <v>#VALUE!</v>
      </c>
      <c r="G3859" s="4" t="e">
        <f>Table1[[#This Row],[SzumElad]]</f>
        <v>#VALUE!</v>
      </c>
      <c r="H3859" s="7" t="e">
        <f>Table1[[#This Row],[Jut_%]]</f>
        <v>#VALUE!</v>
      </c>
      <c r="I3859" s="4" t="e">
        <f>Table1[[#This Row],[Jut]]</f>
        <v>#VALUE!</v>
      </c>
      <c r="J3859" s="4" t="e">
        <f>Table1[[#This Row],[Column1]]</f>
        <v>#VALUE!</v>
      </c>
    </row>
    <row r="3860" spans="1:10" hidden="1" x14ac:dyDescent="0.3">
      <c r="A3860" s="2" t="e">
        <f>Table1[[#This Row],[Befolyt]]</f>
        <v>#VALUE!</v>
      </c>
      <c r="B3860" t="e">
        <f>Table1[[#This Row],[ÜK]]</f>
        <v>#VALUE!</v>
      </c>
      <c r="C3860" s="3" t="e">
        <f>Table1[[#This Row],[Szla]]</f>
        <v>#VALUE!</v>
      </c>
      <c r="D3860" s="6" t="e">
        <f>Table1[[#This Row],[Kelt_hó]]</f>
        <v>#VALUE!</v>
      </c>
      <c r="E3860" t="e">
        <f>Table1[[#This Row],[Vevő]]</f>
        <v>#VALUE!</v>
      </c>
      <c r="F3860" t="e">
        <f>Table1[[#This Row],[Termékkör]]</f>
        <v>#VALUE!</v>
      </c>
      <c r="G3860" s="4" t="e">
        <f>Table1[[#This Row],[SzumElad]]</f>
        <v>#VALUE!</v>
      </c>
      <c r="H3860" s="7" t="e">
        <f>Table1[[#This Row],[Jut_%]]</f>
        <v>#VALUE!</v>
      </c>
      <c r="I3860" s="4" t="e">
        <f>Table1[[#This Row],[Jut]]</f>
        <v>#VALUE!</v>
      </c>
      <c r="J3860" s="4" t="e">
        <f>Table1[[#This Row],[Column1]]</f>
        <v>#VALUE!</v>
      </c>
    </row>
    <row r="3861" spans="1:10" hidden="1" x14ac:dyDescent="0.3">
      <c r="A3861" s="2" t="e">
        <f>Table1[[#This Row],[Befolyt]]</f>
        <v>#VALUE!</v>
      </c>
      <c r="B3861" t="e">
        <f>Table1[[#This Row],[ÜK]]</f>
        <v>#VALUE!</v>
      </c>
      <c r="C3861" s="3" t="e">
        <f>Table1[[#This Row],[Szla]]</f>
        <v>#VALUE!</v>
      </c>
      <c r="D3861" s="6" t="e">
        <f>Table1[[#This Row],[Kelt_hó]]</f>
        <v>#VALUE!</v>
      </c>
      <c r="E3861" t="e">
        <f>Table1[[#This Row],[Vevő]]</f>
        <v>#VALUE!</v>
      </c>
      <c r="F3861" t="e">
        <f>Table1[[#This Row],[Termékkör]]</f>
        <v>#VALUE!</v>
      </c>
      <c r="G3861" s="4" t="e">
        <f>Table1[[#This Row],[SzumElad]]</f>
        <v>#VALUE!</v>
      </c>
      <c r="H3861" s="7" t="e">
        <f>Table1[[#This Row],[Jut_%]]</f>
        <v>#VALUE!</v>
      </c>
      <c r="I3861" s="4" t="e">
        <f>Table1[[#This Row],[Jut]]</f>
        <v>#VALUE!</v>
      </c>
      <c r="J3861" s="4" t="e">
        <f>Table1[[#This Row],[Column1]]</f>
        <v>#VALUE!</v>
      </c>
    </row>
    <row r="3862" spans="1:10" hidden="1" x14ac:dyDescent="0.3">
      <c r="A3862" s="2" t="e">
        <f>Table1[[#This Row],[Befolyt]]</f>
        <v>#VALUE!</v>
      </c>
      <c r="B3862" t="e">
        <f>Table1[[#This Row],[ÜK]]</f>
        <v>#VALUE!</v>
      </c>
      <c r="C3862" s="3" t="e">
        <f>Table1[[#This Row],[Szla]]</f>
        <v>#VALUE!</v>
      </c>
      <c r="D3862" s="6" t="e">
        <f>Table1[[#This Row],[Kelt_hó]]</f>
        <v>#VALUE!</v>
      </c>
      <c r="E3862" t="e">
        <f>Table1[[#This Row],[Vevő]]</f>
        <v>#VALUE!</v>
      </c>
      <c r="F3862" t="e">
        <f>Table1[[#This Row],[Termékkör]]</f>
        <v>#VALUE!</v>
      </c>
      <c r="G3862" s="4" t="e">
        <f>Table1[[#This Row],[SzumElad]]</f>
        <v>#VALUE!</v>
      </c>
      <c r="H3862" s="7" t="e">
        <f>Table1[[#This Row],[Jut_%]]</f>
        <v>#VALUE!</v>
      </c>
      <c r="I3862" s="4" t="e">
        <f>Table1[[#This Row],[Jut]]</f>
        <v>#VALUE!</v>
      </c>
      <c r="J3862" s="4" t="e">
        <f>Table1[[#This Row],[Column1]]</f>
        <v>#VALUE!</v>
      </c>
    </row>
    <row r="3863" spans="1:10" hidden="1" x14ac:dyDescent="0.3">
      <c r="A3863" s="2" t="e">
        <f>Table1[[#This Row],[Befolyt]]</f>
        <v>#VALUE!</v>
      </c>
      <c r="B3863" t="e">
        <f>Table1[[#This Row],[ÜK]]</f>
        <v>#VALUE!</v>
      </c>
      <c r="C3863" s="3" t="e">
        <f>Table1[[#This Row],[Szla]]</f>
        <v>#VALUE!</v>
      </c>
      <c r="D3863" s="6" t="e">
        <f>Table1[[#This Row],[Kelt_hó]]</f>
        <v>#VALUE!</v>
      </c>
      <c r="E3863" t="e">
        <f>Table1[[#This Row],[Vevő]]</f>
        <v>#VALUE!</v>
      </c>
      <c r="F3863" t="e">
        <f>Table1[[#This Row],[Termékkör]]</f>
        <v>#VALUE!</v>
      </c>
      <c r="G3863" s="4" t="e">
        <f>Table1[[#This Row],[SzumElad]]</f>
        <v>#VALUE!</v>
      </c>
      <c r="H3863" s="7" t="e">
        <f>Table1[[#This Row],[Jut_%]]</f>
        <v>#VALUE!</v>
      </c>
      <c r="I3863" s="4" t="e">
        <f>Table1[[#This Row],[Jut]]</f>
        <v>#VALUE!</v>
      </c>
      <c r="J3863" s="4" t="e">
        <f>Table1[[#This Row],[Column1]]</f>
        <v>#VALUE!</v>
      </c>
    </row>
    <row r="3864" spans="1:10" hidden="1" x14ac:dyDescent="0.3">
      <c r="A3864" s="2" t="e">
        <f>Table1[[#This Row],[Befolyt]]</f>
        <v>#VALUE!</v>
      </c>
      <c r="B3864" t="e">
        <f>Table1[[#This Row],[ÜK]]</f>
        <v>#VALUE!</v>
      </c>
      <c r="C3864" s="3" t="e">
        <f>Table1[[#This Row],[Szla]]</f>
        <v>#VALUE!</v>
      </c>
      <c r="D3864" s="6" t="e">
        <f>Table1[[#This Row],[Kelt_hó]]</f>
        <v>#VALUE!</v>
      </c>
      <c r="E3864" t="e">
        <f>Table1[[#This Row],[Vevő]]</f>
        <v>#VALUE!</v>
      </c>
      <c r="F3864" t="e">
        <f>Table1[[#This Row],[Termékkör]]</f>
        <v>#VALUE!</v>
      </c>
      <c r="G3864" s="4" t="e">
        <f>Table1[[#This Row],[SzumElad]]</f>
        <v>#VALUE!</v>
      </c>
      <c r="H3864" s="7" t="e">
        <f>Table1[[#This Row],[Jut_%]]</f>
        <v>#VALUE!</v>
      </c>
      <c r="I3864" s="4" t="e">
        <f>Table1[[#This Row],[Jut]]</f>
        <v>#VALUE!</v>
      </c>
      <c r="J3864" s="4" t="e">
        <f>Table1[[#This Row],[Column1]]</f>
        <v>#VALUE!</v>
      </c>
    </row>
    <row r="3865" spans="1:10" hidden="1" x14ac:dyDescent="0.3">
      <c r="A3865" s="2" t="e">
        <f>Table1[[#This Row],[Befolyt]]</f>
        <v>#VALUE!</v>
      </c>
      <c r="B3865" t="e">
        <f>Table1[[#This Row],[ÜK]]</f>
        <v>#VALUE!</v>
      </c>
      <c r="C3865" s="3" t="e">
        <f>Table1[[#This Row],[Szla]]</f>
        <v>#VALUE!</v>
      </c>
      <c r="D3865" s="6" t="e">
        <f>Table1[[#This Row],[Kelt_hó]]</f>
        <v>#VALUE!</v>
      </c>
      <c r="E3865" t="e">
        <f>Table1[[#This Row],[Vevő]]</f>
        <v>#VALUE!</v>
      </c>
      <c r="F3865" t="e">
        <f>Table1[[#This Row],[Termékkör]]</f>
        <v>#VALUE!</v>
      </c>
      <c r="G3865" s="4" t="e">
        <f>Table1[[#This Row],[SzumElad]]</f>
        <v>#VALUE!</v>
      </c>
      <c r="H3865" s="7" t="e">
        <f>Table1[[#This Row],[Jut_%]]</f>
        <v>#VALUE!</v>
      </c>
      <c r="I3865" s="4" t="e">
        <f>Table1[[#This Row],[Jut]]</f>
        <v>#VALUE!</v>
      </c>
      <c r="J3865" s="4" t="e">
        <f>Table1[[#This Row],[Column1]]</f>
        <v>#VALUE!</v>
      </c>
    </row>
    <row r="3866" spans="1:10" hidden="1" x14ac:dyDescent="0.3">
      <c r="A3866" s="2" t="e">
        <f>Table1[[#This Row],[Befolyt]]</f>
        <v>#VALUE!</v>
      </c>
      <c r="B3866" t="e">
        <f>Table1[[#This Row],[ÜK]]</f>
        <v>#VALUE!</v>
      </c>
      <c r="C3866" s="3" t="e">
        <f>Table1[[#This Row],[Szla]]</f>
        <v>#VALUE!</v>
      </c>
      <c r="D3866" s="6" t="e">
        <f>Table1[[#This Row],[Kelt_hó]]</f>
        <v>#VALUE!</v>
      </c>
      <c r="E3866" t="e">
        <f>Table1[[#This Row],[Vevő]]</f>
        <v>#VALUE!</v>
      </c>
      <c r="F3866" t="e">
        <f>Table1[[#This Row],[Termékkör]]</f>
        <v>#VALUE!</v>
      </c>
      <c r="G3866" s="4" t="e">
        <f>Table1[[#This Row],[SzumElad]]</f>
        <v>#VALUE!</v>
      </c>
      <c r="H3866" s="7" t="e">
        <f>Table1[[#This Row],[Jut_%]]</f>
        <v>#VALUE!</v>
      </c>
      <c r="I3866" s="4" t="e">
        <f>Table1[[#This Row],[Jut]]</f>
        <v>#VALUE!</v>
      </c>
      <c r="J3866" s="4" t="e">
        <f>Table1[[#This Row],[Column1]]</f>
        <v>#VALUE!</v>
      </c>
    </row>
    <row r="3867" spans="1:10" hidden="1" x14ac:dyDescent="0.3">
      <c r="A3867" s="2" t="e">
        <f>Table1[[#This Row],[Befolyt]]</f>
        <v>#VALUE!</v>
      </c>
      <c r="B3867" t="e">
        <f>Table1[[#This Row],[ÜK]]</f>
        <v>#VALUE!</v>
      </c>
      <c r="C3867" s="3" t="e">
        <f>Table1[[#This Row],[Szla]]</f>
        <v>#VALUE!</v>
      </c>
      <c r="D3867" s="6" t="e">
        <f>Table1[[#This Row],[Kelt_hó]]</f>
        <v>#VALUE!</v>
      </c>
      <c r="E3867" t="e">
        <f>Table1[[#This Row],[Vevő]]</f>
        <v>#VALUE!</v>
      </c>
      <c r="F3867" t="e">
        <f>Table1[[#This Row],[Termékkör]]</f>
        <v>#VALUE!</v>
      </c>
      <c r="G3867" s="4" t="e">
        <f>Table1[[#This Row],[SzumElad]]</f>
        <v>#VALUE!</v>
      </c>
      <c r="H3867" s="7" t="e">
        <f>Table1[[#This Row],[Jut_%]]</f>
        <v>#VALUE!</v>
      </c>
      <c r="I3867" s="4" t="e">
        <f>Table1[[#This Row],[Jut]]</f>
        <v>#VALUE!</v>
      </c>
      <c r="J3867" s="4" t="e">
        <f>Table1[[#This Row],[Column1]]</f>
        <v>#VALUE!</v>
      </c>
    </row>
    <row r="3868" spans="1:10" hidden="1" x14ac:dyDescent="0.3">
      <c r="A3868" s="2" t="e">
        <f>Table1[[#This Row],[Befolyt]]</f>
        <v>#VALUE!</v>
      </c>
      <c r="B3868" t="e">
        <f>Table1[[#This Row],[ÜK]]</f>
        <v>#VALUE!</v>
      </c>
      <c r="C3868" s="3" t="e">
        <f>Table1[[#This Row],[Szla]]</f>
        <v>#VALUE!</v>
      </c>
      <c r="D3868" s="6" t="e">
        <f>Table1[[#This Row],[Kelt_hó]]</f>
        <v>#VALUE!</v>
      </c>
      <c r="E3868" t="e">
        <f>Table1[[#This Row],[Vevő]]</f>
        <v>#VALUE!</v>
      </c>
      <c r="F3868" t="e">
        <f>Table1[[#This Row],[Termékkör]]</f>
        <v>#VALUE!</v>
      </c>
      <c r="G3868" s="4" t="e">
        <f>Table1[[#This Row],[SzumElad]]</f>
        <v>#VALUE!</v>
      </c>
      <c r="H3868" s="7" t="e">
        <f>Table1[[#This Row],[Jut_%]]</f>
        <v>#VALUE!</v>
      </c>
      <c r="I3868" s="4" t="e">
        <f>Table1[[#This Row],[Jut]]</f>
        <v>#VALUE!</v>
      </c>
      <c r="J3868" s="4" t="e">
        <f>Table1[[#This Row],[Column1]]</f>
        <v>#VALUE!</v>
      </c>
    </row>
    <row r="3869" spans="1:10" hidden="1" x14ac:dyDescent="0.3">
      <c r="A3869" s="2" t="e">
        <f>Table1[[#This Row],[Befolyt]]</f>
        <v>#VALUE!</v>
      </c>
      <c r="B3869" t="e">
        <f>Table1[[#This Row],[ÜK]]</f>
        <v>#VALUE!</v>
      </c>
      <c r="C3869" s="3" t="e">
        <f>Table1[[#This Row],[Szla]]</f>
        <v>#VALUE!</v>
      </c>
      <c r="D3869" s="6" t="e">
        <f>Table1[[#This Row],[Kelt_hó]]</f>
        <v>#VALUE!</v>
      </c>
      <c r="E3869" t="e">
        <f>Table1[[#This Row],[Vevő]]</f>
        <v>#VALUE!</v>
      </c>
      <c r="F3869" t="e">
        <f>Table1[[#This Row],[Termékkör]]</f>
        <v>#VALUE!</v>
      </c>
      <c r="G3869" s="4" t="e">
        <f>Table1[[#This Row],[SzumElad]]</f>
        <v>#VALUE!</v>
      </c>
      <c r="H3869" s="7" t="e">
        <f>Table1[[#This Row],[Jut_%]]</f>
        <v>#VALUE!</v>
      </c>
      <c r="I3869" s="4" t="e">
        <f>Table1[[#This Row],[Jut]]</f>
        <v>#VALUE!</v>
      </c>
      <c r="J3869" s="4" t="e">
        <f>Table1[[#This Row],[Column1]]</f>
        <v>#VALUE!</v>
      </c>
    </row>
    <row r="3870" spans="1:10" hidden="1" x14ac:dyDescent="0.3">
      <c r="A3870" s="2" t="e">
        <f>Table1[[#This Row],[Befolyt]]</f>
        <v>#VALUE!</v>
      </c>
      <c r="B3870" t="e">
        <f>Table1[[#This Row],[ÜK]]</f>
        <v>#VALUE!</v>
      </c>
      <c r="C3870" s="3" t="e">
        <f>Table1[[#This Row],[Szla]]</f>
        <v>#VALUE!</v>
      </c>
      <c r="D3870" s="6" t="e">
        <f>Table1[[#This Row],[Kelt_hó]]</f>
        <v>#VALUE!</v>
      </c>
      <c r="E3870" t="e">
        <f>Table1[[#This Row],[Vevő]]</f>
        <v>#VALUE!</v>
      </c>
      <c r="F3870" t="e">
        <f>Table1[[#This Row],[Termékkör]]</f>
        <v>#VALUE!</v>
      </c>
      <c r="G3870" s="4" t="e">
        <f>Table1[[#This Row],[SzumElad]]</f>
        <v>#VALUE!</v>
      </c>
      <c r="H3870" s="7" t="e">
        <f>Table1[[#This Row],[Jut_%]]</f>
        <v>#VALUE!</v>
      </c>
      <c r="I3870" s="4" t="e">
        <f>Table1[[#This Row],[Jut]]</f>
        <v>#VALUE!</v>
      </c>
      <c r="J3870" s="4" t="e">
        <f>Table1[[#This Row],[Column1]]</f>
        <v>#VALUE!</v>
      </c>
    </row>
    <row r="3871" spans="1:10" hidden="1" x14ac:dyDescent="0.3">
      <c r="A3871" s="2" t="e">
        <f>Table1[[#This Row],[Befolyt]]</f>
        <v>#VALUE!</v>
      </c>
      <c r="B3871" t="e">
        <f>Table1[[#This Row],[ÜK]]</f>
        <v>#VALUE!</v>
      </c>
      <c r="C3871" s="3" t="e">
        <f>Table1[[#This Row],[Szla]]</f>
        <v>#VALUE!</v>
      </c>
      <c r="D3871" s="6" t="e">
        <f>Table1[[#This Row],[Kelt_hó]]</f>
        <v>#VALUE!</v>
      </c>
      <c r="E3871" t="e">
        <f>Table1[[#This Row],[Vevő]]</f>
        <v>#VALUE!</v>
      </c>
      <c r="F3871" t="e">
        <f>Table1[[#This Row],[Termékkör]]</f>
        <v>#VALUE!</v>
      </c>
      <c r="G3871" s="4" t="e">
        <f>Table1[[#This Row],[SzumElad]]</f>
        <v>#VALUE!</v>
      </c>
      <c r="H3871" s="7" t="e">
        <f>Table1[[#This Row],[Jut_%]]</f>
        <v>#VALUE!</v>
      </c>
      <c r="I3871" s="4" t="e">
        <f>Table1[[#This Row],[Jut]]</f>
        <v>#VALUE!</v>
      </c>
      <c r="J3871" s="4" t="e">
        <f>Table1[[#This Row],[Column1]]</f>
        <v>#VALUE!</v>
      </c>
    </row>
    <row r="3872" spans="1:10" hidden="1" x14ac:dyDescent="0.3">
      <c r="A3872" s="2" t="e">
        <f>Table1[[#This Row],[Befolyt]]</f>
        <v>#VALUE!</v>
      </c>
      <c r="B3872" t="e">
        <f>Table1[[#This Row],[ÜK]]</f>
        <v>#VALUE!</v>
      </c>
      <c r="C3872" s="3" t="e">
        <f>Table1[[#This Row],[Szla]]</f>
        <v>#VALUE!</v>
      </c>
      <c r="D3872" s="6" t="e">
        <f>Table1[[#This Row],[Kelt_hó]]</f>
        <v>#VALUE!</v>
      </c>
      <c r="E3872" t="e">
        <f>Table1[[#This Row],[Vevő]]</f>
        <v>#VALUE!</v>
      </c>
      <c r="F3872" t="e">
        <f>Table1[[#This Row],[Termékkör]]</f>
        <v>#VALUE!</v>
      </c>
      <c r="G3872" s="4" t="e">
        <f>Table1[[#This Row],[SzumElad]]</f>
        <v>#VALUE!</v>
      </c>
      <c r="H3872" s="7" t="e">
        <f>Table1[[#This Row],[Jut_%]]</f>
        <v>#VALUE!</v>
      </c>
      <c r="I3872" s="4" t="e">
        <f>Table1[[#This Row],[Jut]]</f>
        <v>#VALUE!</v>
      </c>
      <c r="J3872" s="4" t="e">
        <f>Table1[[#This Row],[Column1]]</f>
        <v>#VALUE!</v>
      </c>
    </row>
    <row r="3873" spans="1:10" hidden="1" x14ac:dyDescent="0.3">
      <c r="A3873" s="2" t="e">
        <f>Table1[[#This Row],[Befolyt]]</f>
        <v>#VALUE!</v>
      </c>
      <c r="B3873" t="e">
        <f>Table1[[#This Row],[ÜK]]</f>
        <v>#VALUE!</v>
      </c>
      <c r="C3873" s="3" t="e">
        <f>Table1[[#This Row],[Szla]]</f>
        <v>#VALUE!</v>
      </c>
      <c r="D3873" s="6" t="e">
        <f>Table1[[#This Row],[Kelt_hó]]</f>
        <v>#VALUE!</v>
      </c>
      <c r="E3873" t="e">
        <f>Table1[[#This Row],[Vevő]]</f>
        <v>#VALUE!</v>
      </c>
      <c r="F3873" t="e">
        <f>Table1[[#This Row],[Termékkör]]</f>
        <v>#VALUE!</v>
      </c>
      <c r="G3873" s="4" t="e">
        <f>Table1[[#This Row],[SzumElad]]</f>
        <v>#VALUE!</v>
      </c>
      <c r="H3873" s="7" t="e">
        <f>Table1[[#This Row],[Jut_%]]</f>
        <v>#VALUE!</v>
      </c>
      <c r="I3873" s="4" t="e">
        <f>Table1[[#This Row],[Jut]]</f>
        <v>#VALUE!</v>
      </c>
      <c r="J3873" s="4" t="e">
        <f>Table1[[#This Row],[Column1]]</f>
        <v>#VALUE!</v>
      </c>
    </row>
    <row r="3874" spans="1:10" hidden="1" x14ac:dyDescent="0.3">
      <c r="A3874" s="2" t="e">
        <f>Table1[[#This Row],[Befolyt]]</f>
        <v>#VALUE!</v>
      </c>
      <c r="B3874" t="e">
        <f>Table1[[#This Row],[ÜK]]</f>
        <v>#VALUE!</v>
      </c>
      <c r="C3874" s="3" t="e">
        <f>Table1[[#This Row],[Szla]]</f>
        <v>#VALUE!</v>
      </c>
      <c r="D3874" s="6" t="e">
        <f>Table1[[#This Row],[Kelt_hó]]</f>
        <v>#VALUE!</v>
      </c>
      <c r="E3874" t="e">
        <f>Table1[[#This Row],[Vevő]]</f>
        <v>#VALUE!</v>
      </c>
      <c r="F3874" t="e">
        <f>Table1[[#This Row],[Termékkör]]</f>
        <v>#VALUE!</v>
      </c>
      <c r="G3874" s="4" t="e">
        <f>Table1[[#This Row],[SzumElad]]</f>
        <v>#VALUE!</v>
      </c>
      <c r="H3874" s="7" t="e">
        <f>Table1[[#This Row],[Jut_%]]</f>
        <v>#VALUE!</v>
      </c>
      <c r="I3874" s="4" t="e">
        <f>Table1[[#This Row],[Jut]]</f>
        <v>#VALUE!</v>
      </c>
      <c r="J3874" s="4" t="e">
        <f>Table1[[#This Row],[Column1]]</f>
        <v>#VALUE!</v>
      </c>
    </row>
    <row r="3875" spans="1:10" hidden="1" x14ac:dyDescent="0.3">
      <c r="A3875" s="2" t="e">
        <f>Table1[[#This Row],[Befolyt]]</f>
        <v>#VALUE!</v>
      </c>
      <c r="B3875" t="e">
        <f>Table1[[#This Row],[ÜK]]</f>
        <v>#VALUE!</v>
      </c>
      <c r="C3875" s="3" t="e">
        <f>Table1[[#This Row],[Szla]]</f>
        <v>#VALUE!</v>
      </c>
      <c r="D3875" s="6" t="e">
        <f>Table1[[#This Row],[Kelt_hó]]</f>
        <v>#VALUE!</v>
      </c>
      <c r="E3875" t="e">
        <f>Table1[[#This Row],[Vevő]]</f>
        <v>#VALUE!</v>
      </c>
      <c r="F3875" t="e">
        <f>Table1[[#This Row],[Termékkör]]</f>
        <v>#VALUE!</v>
      </c>
      <c r="G3875" s="4" t="e">
        <f>Table1[[#This Row],[SzumElad]]</f>
        <v>#VALUE!</v>
      </c>
      <c r="H3875" s="7" t="e">
        <f>Table1[[#This Row],[Jut_%]]</f>
        <v>#VALUE!</v>
      </c>
      <c r="I3875" s="4" t="e">
        <f>Table1[[#This Row],[Jut]]</f>
        <v>#VALUE!</v>
      </c>
      <c r="J3875" s="4" t="e">
        <f>Table1[[#This Row],[Column1]]</f>
        <v>#VALUE!</v>
      </c>
    </row>
    <row r="3876" spans="1:10" hidden="1" x14ac:dyDescent="0.3">
      <c r="A3876" s="2" t="e">
        <f>Table1[[#This Row],[Befolyt]]</f>
        <v>#VALUE!</v>
      </c>
      <c r="B3876" t="e">
        <f>Table1[[#This Row],[ÜK]]</f>
        <v>#VALUE!</v>
      </c>
      <c r="C3876" s="3" t="e">
        <f>Table1[[#This Row],[Szla]]</f>
        <v>#VALUE!</v>
      </c>
      <c r="D3876" s="6" t="e">
        <f>Table1[[#This Row],[Kelt_hó]]</f>
        <v>#VALUE!</v>
      </c>
      <c r="E3876" t="e">
        <f>Table1[[#This Row],[Vevő]]</f>
        <v>#VALUE!</v>
      </c>
      <c r="F3876" t="e">
        <f>Table1[[#This Row],[Termékkör]]</f>
        <v>#VALUE!</v>
      </c>
      <c r="G3876" s="4" t="e">
        <f>Table1[[#This Row],[SzumElad]]</f>
        <v>#VALUE!</v>
      </c>
      <c r="H3876" s="7" t="e">
        <f>Table1[[#This Row],[Jut_%]]</f>
        <v>#VALUE!</v>
      </c>
      <c r="I3876" s="4" t="e">
        <f>Table1[[#This Row],[Jut]]</f>
        <v>#VALUE!</v>
      </c>
      <c r="J3876" s="4" t="e">
        <f>Table1[[#This Row],[Column1]]</f>
        <v>#VALUE!</v>
      </c>
    </row>
    <row r="3877" spans="1:10" hidden="1" x14ac:dyDescent="0.3">
      <c r="A3877" s="2" t="e">
        <f>Table1[[#This Row],[Befolyt]]</f>
        <v>#VALUE!</v>
      </c>
      <c r="B3877" t="e">
        <f>Table1[[#This Row],[ÜK]]</f>
        <v>#VALUE!</v>
      </c>
      <c r="C3877" s="3" t="e">
        <f>Table1[[#This Row],[Szla]]</f>
        <v>#VALUE!</v>
      </c>
      <c r="D3877" s="6" t="e">
        <f>Table1[[#This Row],[Kelt_hó]]</f>
        <v>#VALUE!</v>
      </c>
      <c r="E3877" t="e">
        <f>Table1[[#This Row],[Vevő]]</f>
        <v>#VALUE!</v>
      </c>
      <c r="F3877" t="e">
        <f>Table1[[#This Row],[Termékkör]]</f>
        <v>#VALUE!</v>
      </c>
      <c r="G3877" s="4" t="e">
        <f>Table1[[#This Row],[SzumElad]]</f>
        <v>#VALUE!</v>
      </c>
      <c r="H3877" s="7" t="e">
        <f>Table1[[#This Row],[Jut_%]]</f>
        <v>#VALUE!</v>
      </c>
      <c r="I3877" s="4" t="e">
        <f>Table1[[#This Row],[Jut]]</f>
        <v>#VALUE!</v>
      </c>
      <c r="J3877" s="4" t="e">
        <f>Table1[[#This Row],[Column1]]</f>
        <v>#VALUE!</v>
      </c>
    </row>
    <row r="3878" spans="1:10" hidden="1" x14ac:dyDescent="0.3">
      <c r="A3878" s="2" t="e">
        <f>Table1[[#This Row],[Befolyt]]</f>
        <v>#VALUE!</v>
      </c>
      <c r="B3878" t="e">
        <f>Table1[[#This Row],[ÜK]]</f>
        <v>#VALUE!</v>
      </c>
      <c r="C3878" s="3" t="e">
        <f>Table1[[#This Row],[Szla]]</f>
        <v>#VALUE!</v>
      </c>
      <c r="D3878" s="6" t="e">
        <f>Table1[[#This Row],[Kelt_hó]]</f>
        <v>#VALUE!</v>
      </c>
      <c r="E3878" t="e">
        <f>Table1[[#This Row],[Vevő]]</f>
        <v>#VALUE!</v>
      </c>
      <c r="F3878" t="e">
        <f>Table1[[#This Row],[Termékkör]]</f>
        <v>#VALUE!</v>
      </c>
      <c r="G3878" s="4" t="e">
        <f>Table1[[#This Row],[SzumElad]]</f>
        <v>#VALUE!</v>
      </c>
      <c r="H3878" s="7" t="e">
        <f>Table1[[#This Row],[Jut_%]]</f>
        <v>#VALUE!</v>
      </c>
      <c r="I3878" s="4" t="e">
        <f>Table1[[#This Row],[Jut]]</f>
        <v>#VALUE!</v>
      </c>
      <c r="J3878" s="4" t="e">
        <f>Table1[[#This Row],[Column1]]</f>
        <v>#VALUE!</v>
      </c>
    </row>
    <row r="3879" spans="1:10" hidden="1" x14ac:dyDescent="0.3">
      <c r="A3879" s="2" t="e">
        <f>Table1[[#This Row],[Befolyt]]</f>
        <v>#VALUE!</v>
      </c>
      <c r="B3879" t="e">
        <f>Table1[[#This Row],[ÜK]]</f>
        <v>#VALUE!</v>
      </c>
      <c r="C3879" s="3" t="e">
        <f>Table1[[#This Row],[Szla]]</f>
        <v>#VALUE!</v>
      </c>
      <c r="D3879" s="6" t="e">
        <f>Table1[[#This Row],[Kelt_hó]]</f>
        <v>#VALUE!</v>
      </c>
      <c r="E3879" t="e">
        <f>Table1[[#This Row],[Vevő]]</f>
        <v>#VALUE!</v>
      </c>
      <c r="F3879" t="e">
        <f>Table1[[#This Row],[Termékkör]]</f>
        <v>#VALUE!</v>
      </c>
      <c r="G3879" s="4" t="e">
        <f>Table1[[#This Row],[SzumElad]]</f>
        <v>#VALUE!</v>
      </c>
      <c r="H3879" s="7" t="e">
        <f>Table1[[#This Row],[Jut_%]]</f>
        <v>#VALUE!</v>
      </c>
      <c r="I3879" s="4" t="e">
        <f>Table1[[#This Row],[Jut]]</f>
        <v>#VALUE!</v>
      </c>
      <c r="J3879" s="4" t="e">
        <f>Table1[[#This Row],[Column1]]</f>
        <v>#VALUE!</v>
      </c>
    </row>
    <row r="3880" spans="1:10" hidden="1" x14ac:dyDescent="0.3">
      <c r="A3880" s="2" t="e">
        <f>Table1[[#This Row],[Befolyt]]</f>
        <v>#VALUE!</v>
      </c>
      <c r="B3880" t="e">
        <f>Table1[[#This Row],[ÜK]]</f>
        <v>#VALUE!</v>
      </c>
      <c r="C3880" s="3" t="e">
        <f>Table1[[#This Row],[Szla]]</f>
        <v>#VALUE!</v>
      </c>
      <c r="D3880" s="6" t="e">
        <f>Table1[[#This Row],[Kelt_hó]]</f>
        <v>#VALUE!</v>
      </c>
      <c r="E3880" t="e">
        <f>Table1[[#This Row],[Vevő]]</f>
        <v>#VALUE!</v>
      </c>
      <c r="F3880" t="e">
        <f>Table1[[#This Row],[Termékkör]]</f>
        <v>#VALUE!</v>
      </c>
      <c r="G3880" s="4" t="e">
        <f>Table1[[#This Row],[SzumElad]]</f>
        <v>#VALUE!</v>
      </c>
      <c r="H3880" s="7" t="e">
        <f>Table1[[#This Row],[Jut_%]]</f>
        <v>#VALUE!</v>
      </c>
      <c r="I3880" s="4" t="e">
        <f>Table1[[#This Row],[Jut]]</f>
        <v>#VALUE!</v>
      </c>
      <c r="J3880" s="4" t="e">
        <f>Table1[[#This Row],[Column1]]</f>
        <v>#VALUE!</v>
      </c>
    </row>
    <row r="3881" spans="1:10" hidden="1" x14ac:dyDescent="0.3">
      <c r="A3881" s="2" t="e">
        <f>Table1[[#This Row],[Befolyt]]</f>
        <v>#VALUE!</v>
      </c>
      <c r="B3881" t="e">
        <f>Table1[[#This Row],[ÜK]]</f>
        <v>#VALUE!</v>
      </c>
      <c r="C3881" s="3" t="e">
        <f>Table1[[#This Row],[Szla]]</f>
        <v>#VALUE!</v>
      </c>
      <c r="D3881" s="6" t="e">
        <f>Table1[[#This Row],[Kelt_hó]]</f>
        <v>#VALUE!</v>
      </c>
      <c r="E3881" t="e">
        <f>Table1[[#This Row],[Vevő]]</f>
        <v>#VALUE!</v>
      </c>
      <c r="F3881" t="e">
        <f>Table1[[#This Row],[Termékkör]]</f>
        <v>#VALUE!</v>
      </c>
      <c r="G3881" s="4" t="e">
        <f>Table1[[#This Row],[SzumElad]]</f>
        <v>#VALUE!</v>
      </c>
      <c r="H3881" s="7" t="e">
        <f>Table1[[#This Row],[Jut_%]]</f>
        <v>#VALUE!</v>
      </c>
      <c r="I3881" s="4" t="e">
        <f>Table1[[#This Row],[Jut]]</f>
        <v>#VALUE!</v>
      </c>
      <c r="J3881" s="4" t="e">
        <f>Table1[[#This Row],[Column1]]</f>
        <v>#VALUE!</v>
      </c>
    </row>
    <row r="3882" spans="1:10" hidden="1" x14ac:dyDescent="0.3">
      <c r="A3882" s="2" t="e">
        <f>Table1[[#This Row],[Befolyt]]</f>
        <v>#VALUE!</v>
      </c>
      <c r="B3882" t="e">
        <f>Table1[[#This Row],[ÜK]]</f>
        <v>#VALUE!</v>
      </c>
      <c r="C3882" s="3" t="e">
        <f>Table1[[#This Row],[Szla]]</f>
        <v>#VALUE!</v>
      </c>
      <c r="D3882" s="6" t="e">
        <f>Table1[[#This Row],[Kelt_hó]]</f>
        <v>#VALUE!</v>
      </c>
      <c r="E3882" t="e">
        <f>Table1[[#This Row],[Vevő]]</f>
        <v>#VALUE!</v>
      </c>
      <c r="F3882" t="e">
        <f>Table1[[#This Row],[Termékkör]]</f>
        <v>#VALUE!</v>
      </c>
      <c r="G3882" s="4" t="e">
        <f>Table1[[#This Row],[SzumElad]]</f>
        <v>#VALUE!</v>
      </c>
      <c r="H3882" s="7" t="e">
        <f>Table1[[#This Row],[Jut_%]]</f>
        <v>#VALUE!</v>
      </c>
      <c r="I3882" s="4" t="e">
        <f>Table1[[#This Row],[Jut]]</f>
        <v>#VALUE!</v>
      </c>
      <c r="J3882" s="4" t="e">
        <f>Table1[[#This Row],[Column1]]</f>
        <v>#VALUE!</v>
      </c>
    </row>
    <row r="3883" spans="1:10" hidden="1" x14ac:dyDescent="0.3">
      <c r="A3883" s="2" t="e">
        <f>Table1[[#This Row],[Befolyt]]</f>
        <v>#VALUE!</v>
      </c>
      <c r="B3883" t="e">
        <f>Table1[[#This Row],[ÜK]]</f>
        <v>#VALUE!</v>
      </c>
      <c r="C3883" s="3" t="e">
        <f>Table1[[#This Row],[Szla]]</f>
        <v>#VALUE!</v>
      </c>
      <c r="D3883" s="6" t="e">
        <f>Table1[[#This Row],[Kelt_hó]]</f>
        <v>#VALUE!</v>
      </c>
      <c r="E3883" t="e">
        <f>Table1[[#This Row],[Vevő]]</f>
        <v>#VALUE!</v>
      </c>
      <c r="F3883" t="e">
        <f>Table1[[#This Row],[Termékkör]]</f>
        <v>#VALUE!</v>
      </c>
      <c r="G3883" s="4" t="e">
        <f>Table1[[#This Row],[SzumElad]]</f>
        <v>#VALUE!</v>
      </c>
      <c r="H3883" s="7" t="e">
        <f>Table1[[#This Row],[Jut_%]]</f>
        <v>#VALUE!</v>
      </c>
      <c r="I3883" s="4" t="e">
        <f>Table1[[#This Row],[Jut]]</f>
        <v>#VALUE!</v>
      </c>
      <c r="J3883" s="4" t="e">
        <f>Table1[[#This Row],[Column1]]</f>
        <v>#VALUE!</v>
      </c>
    </row>
    <row r="3884" spans="1:10" hidden="1" x14ac:dyDescent="0.3">
      <c r="A3884" s="2" t="e">
        <f>Table1[[#This Row],[Befolyt]]</f>
        <v>#VALUE!</v>
      </c>
      <c r="B3884" t="e">
        <f>Table1[[#This Row],[ÜK]]</f>
        <v>#VALUE!</v>
      </c>
      <c r="C3884" s="3" t="e">
        <f>Table1[[#This Row],[Szla]]</f>
        <v>#VALUE!</v>
      </c>
      <c r="D3884" s="6" t="e">
        <f>Table1[[#This Row],[Kelt_hó]]</f>
        <v>#VALUE!</v>
      </c>
      <c r="E3884" t="e">
        <f>Table1[[#This Row],[Vevő]]</f>
        <v>#VALUE!</v>
      </c>
      <c r="F3884" t="e">
        <f>Table1[[#This Row],[Termékkör]]</f>
        <v>#VALUE!</v>
      </c>
      <c r="G3884" s="4" t="e">
        <f>Table1[[#This Row],[SzumElad]]</f>
        <v>#VALUE!</v>
      </c>
      <c r="H3884" s="7" t="e">
        <f>Table1[[#This Row],[Jut_%]]</f>
        <v>#VALUE!</v>
      </c>
      <c r="I3884" s="4" t="e">
        <f>Table1[[#This Row],[Jut]]</f>
        <v>#VALUE!</v>
      </c>
      <c r="J3884" s="4" t="e">
        <f>Table1[[#This Row],[Column1]]</f>
        <v>#VALUE!</v>
      </c>
    </row>
    <row r="3885" spans="1:10" hidden="1" x14ac:dyDescent="0.3">
      <c r="A3885" s="2" t="e">
        <f>Table1[[#This Row],[Befolyt]]</f>
        <v>#VALUE!</v>
      </c>
      <c r="B3885" t="e">
        <f>Table1[[#This Row],[ÜK]]</f>
        <v>#VALUE!</v>
      </c>
      <c r="C3885" s="3" t="e">
        <f>Table1[[#This Row],[Szla]]</f>
        <v>#VALUE!</v>
      </c>
      <c r="D3885" s="6" t="e">
        <f>Table1[[#This Row],[Kelt_hó]]</f>
        <v>#VALUE!</v>
      </c>
      <c r="E3885" t="e">
        <f>Table1[[#This Row],[Vevő]]</f>
        <v>#VALUE!</v>
      </c>
      <c r="F3885" t="e">
        <f>Table1[[#This Row],[Termékkör]]</f>
        <v>#VALUE!</v>
      </c>
      <c r="G3885" s="4" t="e">
        <f>Table1[[#This Row],[SzumElad]]</f>
        <v>#VALUE!</v>
      </c>
      <c r="H3885" s="7" t="e">
        <f>Table1[[#This Row],[Jut_%]]</f>
        <v>#VALUE!</v>
      </c>
      <c r="I3885" s="4" t="e">
        <f>Table1[[#This Row],[Jut]]</f>
        <v>#VALUE!</v>
      </c>
      <c r="J3885" s="4" t="e">
        <f>Table1[[#This Row],[Column1]]</f>
        <v>#VALUE!</v>
      </c>
    </row>
    <row r="3886" spans="1:10" hidden="1" x14ac:dyDescent="0.3">
      <c r="A3886" s="2" t="e">
        <f>Table1[[#This Row],[Befolyt]]</f>
        <v>#VALUE!</v>
      </c>
      <c r="B3886" t="e">
        <f>Table1[[#This Row],[ÜK]]</f>
        <v>#VALUE!</v>
      </c>
      <c r="C3886" s="3" t="e">
        <f>Table1[[#This Row],[Szla]]</f>
        <v>#VALUE!</v>
      </c>
      <c r="D3886" s="6" t="e">
        <f>Table1[[#This Row],[Kelt_hó]]</f>
        <v>#VALUE!</v>
      </c>
      <c r="E3886" t="e">
        <f>Table1[[#This Row],[Vevő]]</f>
        <v>#VALUE!</v>
      </c>
      <c r="F3886" t="e">
        <f>Table1[[#This Row],[Termékkör]]</f>
        <v>#VALUE!</v>
      </c>
      <c r="G3886" s="4" t="e">
        <f>Table1[[#This Row],[SzumElad]]</f>
        <v>#VALUE!</v>
      </c>
      <c r="H3886" s="7" t="e">
        <f>Table1[[#This Row],[Jut_%]]</f>
        <v>#VALUE!</v>
      </c>
      <c r="I3886" s="4" t="e">
        <f>Table1[[#This Row],[Jut]]</f>
        <v>#VALUE!</v>
      </c>
      <c r="J3886" s="4" t="e">
        <f>Table1[[#This Row],[Column1]]</f>
        <v>#VALUE!</v>
      </c>
    </row>
    <row r="3887" spans="1:10" hidden="1" x14ac:dyDescent="0.3">
      <c r="A3887" s="2" t="e">
        <f>Table1[[#This Row],[Befolyt]]</f>
        <v>#VALUE!</v>
      </c>
      <c r="B3887" t="e">
        <f>Table1[[#This Row],[ÜK]]</f>
        <v>#VALUE!</v>
      </c>
      <c r="C3887" s="3" t="e">
        <f>Table1[[#This Row],[Szla]]</f>
        <v>#VALUE!</v>
      </c>
      <c r="D3887" s="6" t="e">
        <f>Table1[[#This Row],[Kelt_hó]]</f>
        <v>#VALUE!</v>
      </c>
      <c r="E3887" t="e">
        <f>Table1[[#This Row],[Vevő]]</f>
        <v>#VALUE!</v>
      </c>
      <c r="F3887" t="e">
        <f>Table1[[#This Row],[Termékkör]]</f>
        <v>#VALUE!</v>
      </c>
      <c r="G3887" s="4" t="e">
        <f>Table1[[#This Row],[SzumElad]]</f>
        <v>#VALUE!</v>
      </c>
      <c r="H3887" s="7" t="e">
        <f>Table1[[#This Row],[Jut_%]]</f>
        <v>#VALUE!</v>
      </c>
      <c r="I3887" s="4" t="e">
        <f>Table1[[#This Row],[Jut]]</f>
        <v>#VALUE!</v>
      </c>
      <c r="J3887" s="4" t="e">
        <f>Table1[[#This Row],[Column1]]</f>
        <v>#VALUE!</v>
      </c>
    </row>
    <row r="3888" spans="1:10" hidden="1" x14ac:dyDescent="0.3">
      <c r="A3888" s="2" t="e">
        <f>Table1[[#This Row],[Befolyt]]</f>
        <v>#VALUE!</v>
      </c>
      <c r="B3888" t="e">
        <f>Table1[[#This Row],[ÜK]]</f>
        <v>#VALUE!</v>
      </c>
      <c r="C3888" s="3" t="e">
        <f>Table1[[#This Row],[Szla]]</f>
        <v>#VALUE!</v>
      </c>
      <c r="D3888" s="6" t="e">
        <f>Table1[[#This Row],[Kelt_hó]]</f>
        <v>#VALUE!</v>
      </c>
      <c r="E3888" t="e">
        <f>Table1[[#This Row],[Vevő]]</f>
        <v>#VALUE!</v>
      </c>
      <c r="F3888" t="e">
        <f>Table1[[#This Row],[Termékkör]]</f>
        <v>#VALUE!</v>
      </c>
      <c r="G3888" s="4" t="e">
        <f>Table1[[#This Row],[SzumElad]]</f>
        <v>#VALUE!</v>
      </c>
      <c r="H3888" s="7" t="e">
        <f>Table1[[#This Row],[Jut_%]]</f>
        <v>#VALUE!</v>
      </c>
      <c r="I3888" s="4" t="e">
        <f>Table1[[#This Row],[Jut]]</f>
        <v>#VALUE!</v>
      </c>
      <c r="J3888" s="4" t="e">
        <f>Table1[[#This Row],[Column1]]</f>
        <v>#VALUE!</v>
      </c>
    </row>
    <row r="3889" spans="1:10" hidden="1" x14ac:dyDescent="0.3">
      <c r="A3889" s="2" t="e">
        <f>Table1[[#This Row],[Befolyt]]</f>
        <v>#VALUE!</v>
      </c>
      <c r="B3889" t="e">
        <f>Table1[[#This Row],[ÜK]]</f>
        <v>#VALUE!</v>
      </c>
      <c r="C3889" s="3" t="e">
        <f>Table1[[#This Row],[Szla]]</f>
        <v>#VALUE!</v>
      </c>
      <c r="D3889" s="6" t="e">
        <f>Table1[[#This Row],[Kelt_hó]]</f>
        <v>#VALUE!</v>
      </c>
      <c r="E3889" t="e">
        <f>Table1[[#This Row],[Vevő]]</f>
        <v>#VALUE!</v>
      </c>
      <c r="F3889" t="e">
        <f>Table1[[#This Row],[Termékkör]]</f>
        <v>#VALUE!</v>
      </c>
      <c r="G3889" s="4" t="e">
        <f>Table1[[#This Row],[SzumElad]]</f>
        <v>#VALUE!</v>
      </c>
      <c r="H3889" s="7" t="e">
        <f>Table1[[#This Row],[Jut_%]]</f>
        <v>#VALUE!</v>
      </c>
      <c r="I3889" s="4" t="e">
        <f>Table1[[#This Row],[Jut]]</f>
        <v>#VALUE!</v>
      </c>
      <c r="J3889" s="4" t="e">
        <f>Table1[[#This Row],[Column1]]</f>
        <v>#VALUE!</v>
      </c>
    </row>
    <row r="3890" spans="1:10" hidden="1" x14ac:dyDescent="0.3">
      <c r="A3890" s="2" t="e">
        <f>Table1[[#This Row],[Befolyt]]</f>
        <v>#VALUE!</v>
      </c>
      <c r="B3890" t="e">
        <f>Table1[[#This Row],[ÜK]]</f>
        <v>#VALUE!</v>
      </c>
      <c r="C3890" s="3" t="e">
        <f>Table1[[#This Row],[Szla]]</f>
        <v>#VALUE!</v>
      </c>
      <c r="D3890" s="6" t="e">
        <f>Table1[[#This Row],[Kelt_hó]]</f>
        <v>#VALUE!</v>
      </c>
      <c r="E3890" t="e">
        <f>Table1[[#This Row],[Vevő]]</f>
        <v>#VALUE!</v>
      </c>
      <c r="F3890" t="e">
        <f>Table1[[#This Row],[Termékkör]]</f>
        <v>#VALUE!</v>
      </c>
      <c r="G3890" s="4" t="e">
        <f>Table1[[#This Row],[SzumElad]]</f>
        <v>#VALUE!</v>
      </c>
      <c r="H3890" s="7" t="e">
        <f>Table1[[#This Row],[Jut_%]]</f>
        <v>#VALUE!</v>
      </c>
      <c r="I3890" s="4" t="e">
        <f>Table1[[#This Row],[Jut]]</f>
        <v>#VALUE!</v>
      </c>
      <c r="J3890" s="4" t="e">
        <f>Table1[[#This Row],[Column1]]</f>
        <v>#VALUE!</v>
      </c>
    </row>
    <row r="3891" spans="1:10" hidden="1" x14ac:dyDescent="0.3">
      <c r="A3891" s="2" t="e">
        <f>Table1[[#This Row],[Befolyt]]</f>
        <v>#VALUE!</v>
      </c>
      <c r="B3891" t="e">
        <f>Table1[[#This Row],[ÜK]]</f>
        <v>#VALUE!</v>
      </c>
      <c r="C3891" s="3" t="e">
        <f>Table1[[#This Row],[Szla]]</f>
        <v>#VALUE!</v>
      </c>
      <c r="D3891" s="6" t="e">
        <f>Table1[[#This Row],[Kelt_hó]]</f>
        <v>#VALUE!</v>
      </c>
      <c r="E3891" t="e">
        <f>Table1[[#This Row],[Vevő]]</f>
        <v>#VALUE!</v>
      </c>
      <c r="F3891" t="e">
        <f>Table1[[#This Row],[Termékkör]]</f>
        <v>#VALUE!</v>
      </c>
      <c r="G3891" s="4" t="e">
        <f>Table1[[#This Row],[SzumElad]]</f>
        <v>#VALUE!</v>
      </c>
      <c r="H3891" s="7" t="e">
        <f>Table1[[#This Row],[Jut_%]]</f>
        <v>#VALUE!</v>
      </c>
      <c r="I3891" s="4" t="e">
        <f>Table1[[#This Row],[Jut]]</f>
        <v>#VALUE!</v>
      </c>
      <c r="J3891" s="4" t="e">
        <f>Table1[[#This Row],[Column1]]</f>
        <v>#VALUE!</v>
      </c>
    </row>
    <row r="3892" spans="1:10" hidden="1" x14ac:dyDescent="0.3">
      <c r="A3892" s="2" t="e">
        <f>Table1[[#This Row],[Befolyt]]</f>
        <v>#VALUE!</v>
      </c>
      <c r="B3892" t="e">
        <f>Table1[[#This Row],[ÜK]]</f>
        <v>#VALUE!</v>
      </c>
      <c r="C3892" s="3" t="e">
        <f>Table1[[#This Row],[Szla]]</f>
        <v>#VALUE!</v>
      </c>
      <c r="D3892" s="6" t="e">
        <f>Table1[[#This Row],[Kelt_hó]]</f>
        <v>#VALUE!</v>
      </c>
      <c r="E3892" t="e">
        <f>Table1[[#This Row],[Vevő]]</f>
        <v>#VALUE!</v>
      </c>
      <c r="F3892" t="e">
        <f>Table1[[#This Row],[Termékkör]]</f>
        <v>#VALUE!</v>
      </c>
      <c r="G3892" s="4" t="e">
        <f>Table1[[#This Row],[SzumElad]]</f>
        <v>#VALUE!</v>
      </c>
      <c r="H3892" s="7" t="e">
        <f>Table1[[#This Row],[Jut_%]]</f>
        <v>#VALUE!</v>
      </c>
      <c r="I3892" s="4" t="e">
        <f>Table1[[#This Row],[Jut]]</f>
        <v>#VALUE!</v>
      </c>
      <c r="J3892" s="4" t="e">
        <f>Table1[[#This Row],[Column1]]</f>
        <v>#VALUE!</v>
      </c>
    </row>
    <row r="3893" spans="1:10" hidden="1" x14ac:dyDescent="0.3">
      <c r="A3893" s="2" t="e">
        <f>Table1[[#This Row],[Befolyt]]</f>
        <v>#VALUE!</v>
      </c>
      <c r="B3893" t="e">
        <f>Table1[[#This Row],[ÜK]]</f>
        <v>#VALUE!</v>
      </c>
      <c r="C3893" s="3" t="e">
        <f>Table1[[#This Row],[Szla]]</f>
        <v>#VALUE!</v>
      </c>
      <c r="D3893" s="6" t="e">
        <f>Table1[[#This Row],[Kelt_hó]]</f>
        <v>#VALUE!</v>
      </c>
      <c r="E3893" t="e">
        <f>Table1[[#This Row],[Vevő]]</f>
        <v>#VALUE!</v>
      </c>
      <c r="F3893" t="e">
        <f>Table1[[#This Row],[Termékkör]]</f>
        <v>#VALUE!</v>
      </c>
      <c r="G3893" s="4" t="e">
        <f>Table1[[#This Row],[SzumElad]]</f>
        <v>#VALUE!</v>
      </c>
      <c r="H3893" s="7" t="e">
        <f>Table1[[#This Row],[Jut_%]]</f>
        <v>#VALUE!</v>
      </c>
      <c r="I3893" s="4" t="e">
        <f>Table1[[#This Row],[Jut]]</f>
        <v>#VALUE!</v>
      </c>
      <c r="J3893" s="4" t="e">
        <f>Table1[[#This Row],[Column1]]</f>
        <v>#VALUE!</v>
      </c>
    </row>
    <row r="3894" spans="1:10" hidden="1" x14ac:dyDescent="0.3">
      <c r="A3894" s="2" t="e">
        <f>Table1[[#This Row],[Befolyt]]</f>
        <v>#VALUE!</v>
      </c>
      <c r="B3894" t="e">
        <f>Table1[[#This Row],[ÜK]]</f>
        <v>#VALUE!</v>
      </c>
      <c r="C3894" s="3" t="e">
        <f>Table1[[#This Row],[Szla]]</f>
        <v>#VALUE!</v>
      </c>
      <c r="D3894" s="6" t="e">
        <f>Table1[[#This Row],[Kelt_hó]]</f>
        <v>#VALUE!</v>
      </c>
      <c r="E3894" t="e">
        <f>Table1[[#This Row],[Vevő]]</f>
        <v>#VALUE!</v>
      </c>
      <c r="F3894" t="e">
        <f>Table1[[#This Row],[Termékkör]]</f>
        <v>#VALUE!</v>
      </c>
      <c r="G3894" s="4" t="e">
        <f>Table1[[#This Row],[SzumElad]]</f>
        <v>#VALUE!</v>
      </c>
      <c r="H3894" s="7" t="e">
        <f>Table1[[#This Row],[Jut_%]]</f>
        <v>#VALUE!</v>
      </c>
      <c r="I3894" s="4" t="e">
        <f>Table1[[#This Row],[Jut]]</f>
        <v>#VALUE!</v>
      </c>
      <c r="J3894" s="4" t="e">
        <f>Table1[[#This Row],[Column1]]</f>
        <v>#VALUE!</v>
      </c>
    </row>
    <row r="3895" spans="1:10" hidden="1" x14ac:dyDescent="0.3">
      <c r="A3895" s="2" t="e">
        <f>Table1[[#This Row],[Befolyt]]</f>
        <v>#VALUE!</v>
      </c>
      <c r="B3895" t="e">
        <f>Table1[[#This Row],[ÜK]]</f>
        <v>#VALUE!</v>
      </c>
      <c r="C3895" s="3" t="e">
        <f>Table1[[#This Row],[Szla]]</f>
        <v>#VALUE!</v>
      </c>
      <c r="D3895" s="6" t="e">
        <f>Table1[[#This Row],[Kelt_hó]]</f>
        <v>#VALUE!</v>
      </c>
      <c r="E3895" t="e">
        <f>Table1[[#This Row],[Vevő]]</f>
        <v>#VALUE!</v>
      </c>
      <c r="F3895" t="e">
        <f>Table1[[#This Row],[Termékkör]]</f>
        <v>#VALUE!</v>
      </c>
      <c r="G3895" s="4" t="e">
        <f>Table1[[#This Row],[SzumElad]]</f>
        <v>#VALUE!</v>
      </c>
      <c r="H3895" s="7" t="e">
        <f>Table1[[#This Row],[Jut_%]]</f>
        <v>#VALUE!</v>
      </c>
      <c r="I3895" s="4" t="e">
        <f>Table1[[#This Row],[Jut]]</f>
        <v>#VALUE!</v>
      </c>
      <c r="J3895" s="4" t="e">
        <f>Table1[[#This Row],[Column1]]</f>
        <v>#VALUE!</v>
      </c>
    </row>
    <row r="3896" spans="1:10" hidden="1" x14ac:dyDescent="0.3">
      <c r="A3896" s="2" t="e">
        <f>Table1[[#This Row],[Befolyt]]</f>
        <v>#VALUE!</v>
      </c>
      <c r="B3896" t="e">
        <f>Table1[[#This Row],[ÜK]]</f>
        <v>#VALUE!</v>
      </c>
      <c r="C3896" s="3" t="e">
        <f>Table1[[#This Row],[Szla]]</f>
        <v>#VALUE!</v>
      </c>
      <c r="D3896" s="6" t="e">
        <f>Table1[[#This Row],[Kelt_hó]]</f>
        <v>#VALUE!</v>
      </c>
      <c r="E3896" t="e">
        <f>Table1[[#This Row],[Vevő]]</f>
        <v>#VALUE!</v>
      </c>
      <c r="F3896" t="e">
        <f>Table1[[#This Row],[Termékkör]]</f>
        <v>#VALUE!</v>
      </c>
      <c r="G3896" s="4" t="e">
        <f>Table1[[#This Row],[SzumElad]]</f>
        <v>#VALUE!</v>
      </c>
      <c r="H3896" s="7" t="e">
        <f>Table1[[#This Row],[Jut_%]]</f>
        <v>#VALUE!</v>
      </c>
      <c r="I3896" s="4" t="e">
        <f>Table1[[#This Row],[Jut]]</f>
        <v>#VALUE!</v>
      </c>
      <c r="J3896" s="4" t="e">
        <f>Table1[[#This Row],[Column1]]</f>
        <v>#VALUE!</v>
      </c>
    </row>
    <row r="3897" spans="1:10" hidden="1" x14ac:dyDescent="0.3">
      <c r="A3897" s="2" t="e">
        <f>Table1[[#This Row],[Befolyt]]</f>
        <v>#VALUE!</v>
      </c>
      <c r="B3897" t="e">
        <f>Table1[[#This Row],[ÜK]]</f>
        <v>#VALUE!</v>
      </c>
      <c r="C3897" s="3" t="e">
        <f>Table1[[#This Row],[Szla]]</f>
        <v>#VALUE!</v>
      </c>
      <c r="D3897" s="6" t="e">
        <f>Table1[[#This Row],[Kelt_hó]]</f>
        <v>#VALUE!</v>
      </c>
      <c r="E3897" t="e">
        <f>Table1[[#This Row],[Vevő]]</f>
        <v>#VALUE!</v>
      </c>
      <c r="F3897" t="e">
        <f>Table1[[#This Row],[Termékkör]]</f>
        <v>#VALUE!</v>
      </c>
      <c r="G3897" s="4" t="e">
        <f>Table1[[#This Row],[SzumElad]]</f>
        <v>#VALUE!</v>
      </c>
      <c r="H3897" s="7" t="e">
        <f>Table1[[#This Row],[Jut_%]]</f>
        <v>#VALUE!</v>
      </c>
      <c r="I3897" s="4" t="e">
        <f>Table1[[#This Row],[Jut]]</f>
        <v>#VALUE!</v>
      </c>
      <c r="J3897" s="4" t="e">
        <f>Table1[[#This Row],[Column1]]</f>
        <v>#VALUE!</v>
      </c>
    </row>
    <row r="3898" spans="1:10" hidden="1" x14ac:dyDescent="0.3">
      <c r="A3898" s="2" t="e">
        <f>Table1[[#This Row],[Befolyt]]</f>
        <v>#VALUE!</v>
      </c>
      <c r="B3898" t="e">
        <f>Table1[[#This Row],[ÜK]]</f>
        <v>#VALUE!</v>
      </c>
      <c r="C3898" s="3" t="e">
        <f>Table1[[#This Row],[Szla]]</f>
        <v>#VALUE!</v>
      </c>
      <c r="D3898" s="6" t="e">
        <f>Table1[[#This Row],[Kelt_hó]]</f>
        <v>#VALUE!</v>
      </c>
      <c r="E3898" t="e">
        <f>Table1[[#This Row],[Vevő]]</f>
        <v>#VALUE!</v>
      </c>
      <c r="F3898" t="e">
        <f>Table1[[#This Row],[Termékkör]]</f>
        <v>#VALUE!</v>
      </c>
      <c r="G3898" s="4" t="e">
        <f>Table1[[#This Row],[SzumElad]]</f>
        <v>#VALUE!</v>
      </c>
      <c r="H3898" s="7" t="e">
        <f>Table1[[#This Row],[Jut_%]]</f>
        <v>#VALUE!</v>
      </c>
      <c r="I3898" s="4" t="e">
        <f>Table1[[#This Row],[Jut]]</f>
        <v>#VALUE!</v>
      </c>
      <c r="J3898" s="4" t="e">
        <f>Table1[[#This Row],[Column1]]</f>
        <v>#VALUE!</v>
      </c>
    </row>
    <row r="3899" spans="1:10" hidden="1" x14ac:dyDescent="0.3">
      <c r="A3899" s="2" t="e">
        <f>Table1[[#This Row],[Befolyt]]</f>
        <v>#VALUE!</v>
      </c>
      <c r="B3899" t="e">
        <f>Table1[[#This Row],[ÜK]]</f>
        <v>#VALUE!</v>
      </c>
      <c r="C3899" s="3" t="e">
        <f>Table1[[#This Row],[Szla]]</f>
        <v>#VALUE!</v>
      </c>
      <c r="D3899" s="6" t="e">
        <f>Table1[[#This Row],[Kelt_hó]]</f>
        <v>#VALUE!</v>
      </c>
      <c r="E3899" t="e">
        <f>Table1[[#This Row],[Vevő]]</f>
        <v>#VALUE!</v>
      </c>
      <c r="F3899" t="e">
        <f>Table1[[#This Row],[Termékkör]]</f>
        <v>#VALUE!</v>
      </c>
      <c r="G3899" s="4" t="e">
        <f>Table1[[#This Row],[SzumElad]]</f>
        <v>#VALUE!</v>
      </c>
      <c r="H3899" s="7" t="e">
        <f>Table1[[#This Row],[Jut_%]]</f>
        <v>#VALUE!</v>
      </c>
      <c r="I3899" s="4" t="e">
        <f>Table1[[#This Row],[Jut]]</f>
        <v>#VALUE!</v>
      </c>
      <c r="J3899" s="4" t="e">
        <f>Table1[[#This Row],[Column1]]</f>
        <v>#VALUE!</v>
      </c>
    </row>
    <row r="3900" spans="1:10" hidden="1" x14ac:dyDescent="0.3">
      <c r="A3900" s="2" t="e">
        <f>Table1[[#This Row],[Befolyt]]</f>
        <v>#VALUE!</v>
      </c>
      <c r="B3900" t="e">
        <f>Table1[[#This Row],[ÜK]]</f>
        <v>#VALUE!</v>
      </c>
      <c r="C3900" s="3" t="e">
        <f>Table1[[#This Row],[Szla]]</f>
        <v>#VALUE!</v>
      </c>
      <c r="D3900" s="6" t="e">
        <f>Table1[[#This Row],[Kelt_hó]]</f>
        <v>#VALUE!</v>
      </c>
      <c r="E3900" t="e">
        <f>Table1[[#This Row],[Vevő]]</f>
        <v>#VALUE!</v>
      </c>
      <c r="F3900" t="e">
        <f>Table1[[#This Row],[Termékkör]]</f>
        <v>#VALUE!</v>
      </c>
      <c r="G3900" s="4" t="e">
        <f>Table1[[#This Row],[SzumElad]]</f>
        <v>#VALUE!</v>
      </c>
      <c r="H3900" s="7" t="e">
        <f>Table1[[#This Row],[Jut_%]]</f>
        <v>#VALUE!</v>
      </c>
      <c r="I3900" s="4" t="e">
        <f>Table1[[#This Row],[Jut]]</f>
        <v>#VALUE!</v>
      </c>
      <c r="J3900" s="4" t="e">
        <f>Table1[[#This Row],[Column1]]</f>
        <v>#VALUE!</v>
      </c>
    </row>
    <row r="3901" spans="1:10" hidden="1" x14ac:dyDescent="0.3">
      <c r="A3901" s="2" t="e">
        <f>Table1[[#This Row],[Befolyt]]</f>
        <v>#VALUE!</v>
      </c>
      <c r="B3901" t="e">
        <f>Table1[[#This Row],[ÜK]]</f>
        <v>#VALUE!</v>
      </c>
      <c r="C3901" s="3" t="e">
        <f>Table1[[#This Row],[Szla]]</f>
        <v>#VALUE!</v>
      </c>
      <c r="D3901" s="6" t="e">
        <f>Table1[[#This Row],[Kelt_hó]]</f>
        <v>#VALUE!</v>
      </c>
      <c r="E3901" t="e">
        <f>Table1[[#This Row],[Vevő]]</f>
        <v>#VALUE!</v>
      </c>
      <c r="F3901" t="e">
        <f>Table1[[#This Row],[Termékkör]]</f>
        <v>#VALUE!</v>
      </c>
      <c r="G3901" s="4" t="e">
        <f>Table1[[#This Row],[SzumElad]]</f>
        <v>#VALUE!</v>
      </c>
      <c r="H3901" s="7" t="e">
        <f>Table1[[#This Row],[Jut_%]]</f>
        <v>#VALUE!</v>
      </c>
      <c r="I3901" s="4" t="e">
        <f>Table1[[#This Row],[Jut]]</f>
        <v>#VALUE!</v>
      </c>
      <c r="J3901" s="4" t="e">
        <f>Table1[[#This Row],[Column1]]</f>
        <v>#VALUE!</v>
      </c>
    </row>
    <row r="3902" spans="1:10" hidden="1" x14ac:dyDescent="0.3">
      <c r="A3902" s="2" t="e">
        <f>Table1[[#This Row],[Befolyt]]</f>
        <v>#VALUE!</v>
      </c>
      <c r="B3902" t="e">
        <f>Table1[[#This Row],[ÜK]]</f>
        <v>#VALUE!</v>
      </c>
      <c r="C3902" s="3" t="e">
        <f>Table1[[#This Row],[Szla]]</f>
        <v>#VALUE!</v>
      </c>
      <c r="D3902" s="6" t="e">
        <f>Table1[[#This Row],[Kelt_hó]]</f>
        <v>#VALUE!</v>
      </c>
      <c r="E3902" t="e">
        <f>Table1[[#This Row],[Vevő]]</f>
        <v>#VALUE!</v>
      </c>
      <c r="F3902" t="e">
        <f>Table1[[#This Row],[Termékkör]]</f>
        <v>#VALUE!</v>
      </c>
      <c r="G3902" s="4" t="e">
        <f>Table1[[#This Row],[SzumElad]]</f>
        <v>#VALUE!</v>
      </c>
      <c r="H3902" s="7" t="e">
        <f>Table1[[#This Row],[Jut_%]]</f>
        <v>#VALUE!</v>
      </c>
      <c r="I3902" s="4" t="e">
        <f>Table1[[#This Row],[Jut]]</f>
        <v>#VALUE!</v>
      </c>
      <c r="J3902" s="4" t="e">
        <f>Table1[[#This Row],[Column1]]</f>
        <v>#VALUE!</v>
      </c>
    </row>
    <row r="3903" spans="1:10" hidden="1" x14ac:dyDescent="0.3">
      <c r="A3903" s="2" t="e">
        <f>Table1[[#This Row],[Befolyt]]</f>
        <v>#VALUE!</v>
      </c>
      <c r="B3903" t="e">
        <f>Table1[[#This Row],[ÜK]]</f>
        <v>#VALUE!</v>
      </c>
      <c r="C3903" s="3" t="e">
        <f>Table1[[#This Row],[Szla]]</f>
        <v>#VALUE!</v>
      </c>
      <c r="D3903" s="6" t="e">
        <f>Table1[[#This Row],[Kelt_hó]]</f>
        <v>#VALUE!</v>
      </c>
      <c r="E3903" t="e">
        <f>Table1[[#This Row],[Vevő]]</f>
        <v>#VALUE!</v>
      </c>
      <c r="F3903" t="e">
        <f>Table1[[#This Row],[Termékkör]]</f>
        <v>#VALUE!</v>
      </c>
      <c r="G3903" s="4" t="e">
        <f>Table1[[#This Row],[SzumElad]]</f>
        <v>#VALUE!</v>
      </c>
      <c r="H3903" s="7" t="e">
        <f>Table1[[#This Row],[Jut_%]]</f>
        <v>#VALUE!</v>
      </c>
      <c r="I3903" s="4" t="e">
        <f>Table1[[#This Row],[Jut]]</f>
        <v>#VALUE!</v>
      </c>
      <c r="J3903" s="4" t="e">
        <f>Table1[[#This Row],[Column1]]</f>
        <v>#VALUE!</v>
      </c>
    </row>
    <row r="3904" spans="1:10" hidden="1" x14ac:dyDescent="0.3">
      <c r="A3904" s="2" t="e">
        <f>Table1[[#This Row],[Befolyt]]</f>
        <v>#VALUE!</v>
      </c>
      <c r="B3904" t="e">
        <f>Table1[[#This Row],[ÜK]]</f>
        <v>#VALUE!</v>
      </c>
      <c r="C3904" s="3" t="e">
        <f>Table1[[#This Row],[Szla]]</f>
        <v>#VALUE!</v>
      </c>
      <c r="D3904" s="6" t="e">
        <f>Table1[[#This Row],[Kelt_hó]]</f>
        <v>#VALUE!</v>
      </c>
      <c r="E3904" t="e">
        <f>Table1[[#This Row],[Vevő]]</f>
        <v>#VALUE!</v>
      </c>
      <c r="F3904" t="e">
        <f>Table1[[#This Row],[Termékkör]]</f>
        <v>#VALUE!</v>
      </c>
      <c r="G3904" s="4" t="e">
        <f>Table1[[#This Row],[SzumElad]]</f>
        <v>#VALUE!</v>
      </c>
      <c r="H3904" s="7" t="e">
        <f>Table1[[#This Row],[Jut_%]]</f>
        <v>#VALUE!</v>
      </c>
      <c r="I3904" s="4" t="e">
        <f>Table1[[#This Row],[Jut]]</f>
        <v>#VALUE!</v>
      </c>
      <c r="J3904" s="4" t="e">
        <f>Table1[[#This Row],[Column1]]</f>
        <v>#VALUE!</v>
      </c>
    </row>
    <row r="3905" spans="1:10" hidden="1" x14ac:dyDescent="0.3">
      <c r="A3905" s="2" t="e">
        <f>Table1[[#This Row],[Befolyt]]</f>
        <v>#VALUE!</v>
      </c>
      <c r="B3905" t="e">
        <f>Table1[[#This Row],[ÜK]]</f>
        <v>#VALUE!</v>
      </c>
      <c r="C3905" s="3" t="e">
        <f>Table1[[#This Row],[Szla]]</f>
        <v>#VALUE!</v>
      </c>
      <c r="D3905" s="6" t="e">
        <f>Table1[[#This Row],[Kelt_hó]]</f>
        <v>#VALUE!</v>
      </c>
      <c r="E3905" t="e">
        <f>Table1[[#This Row],[Vevő]]</f>
        <v>#VALUE!</v>
      </c>
      <c r="F3905" t="e">
        <f>Table1[[#This Row],[Termékkör]]</f>
        <v>#VALUE!</v>
      </c>
      <c r="G3905" s="4" t="e">
        <f>Table1[[#This Row],[SzumElad]]</f>
        <v>#VALUE!</v>
      </c>
      <c r="H3905" s="7" t="e">
        <f>Table1[[#This Row],[Jut_%]]</f>
        <v>#VALUE!</v>
      </c>
      <c r="I3905" s="4" t="e">
        <f>Table1[[#This Row],[Jut]]</f>
        <v>#VALUE!</v>
      </c>
      <c r="J3905" s="4" t="e">
        <f>Table1[[#This Row],[Column1]]</f>
        <v>#VALUE!</v>
      </c>
    </row>
    <row r="3906" spans="1:10" hidden="1" x14ac:dyDescent="0.3">
      <c r="A3906" s="2" t="e">
        <f>Table1[[#This Row],[Befolyt]]</f>
        <v>#VALUE!</v>
      </c>
      <c r="B3906" t="e">
        <f>Table1[[#This Row],[ÜK]]</f>
        <v>#VALUE!</v>
      </c>
      <c r="C3906" s="3" t="e">
        <f>Table1[[#This Row],[Szla]]</f>
        <v>#VALUE!</v>
      </c>
      <c r="D3906" s="6" t="e">
        <f>Table1[[#This Row],[Kelt_hó]]</f>
        <v>#VALUE!</v>
      </c>
      <c r="E3906" t="e">
        <f>Table1[[#This Row],[Vevő]]</f>
        <v>#VALUE!</v>
      </c>
      <c r="F3906" t="e">
        <f>Table1[[#This Row],[Termékkör]]</f>
        <v>#VALUE!</v>
      </c>
      <c r="G3906" s="4" t="e">
        <f>Table1[[#This Row],[SzumElad]]</f>
        <v>#VALUE!</v>
      </c>
      <c r="H3906" s="7" t="e">
        <f>Table1[[#This Row],[Jut_%]]</f>
        <v>#VALUE!</v>
      </c>
      <c r="I3906" s="4" t="e">
        <f>Table1[[#This Row],[Jut]]</f>
        <v>#VALUE!</v>
      </c>
      <c r="J3906" s="4" t="e">
        <f>Table1[[#This Row],[Column1]]</f>
        <v>#VALUE!</v>
      </c>
    </row>
    <row r="3907" spans="1:10" hidden="1" x14ac:dyDescent="0.3">
      <c r="A3907" s="2" t="e">
        <f>Table1[[#This Row],[Befolyt]]</f>
        <v>#VALUE!</v>
      </c>
      <c r="B3907" t="e">
        <f>Table1[[#This Row],[ÜK]]</f>
        <v>#VALUE!</v>
      </c>
      <c r="C3907" s="3" t="e">
        <f>Table1[[#This Row],[Szla]]</f>
        <v>#VALUE!</v>
      </c>
      <c r="D3907" s="6" t="e">
        <f>Table1[[#This Row],[Kelt_hó]]</f>
        <v>#VALUE!</v>
      </c>
      <c r="E3907" t="e">
        <f>Table1[[#This Row],[Vevő]]</f>
        <v>#VALUE!</v>
      </c>
      <c r="F3907" t="e">
        <f>Table1[[#This Row],[Termékkör]]</f>
        <v>#VALUE!</v>
      </c>
      <c r="G3907" s="4" t="e">
        <f>Table1[[#This Row],[SzumElad]]</f>
        <v>#VALUE!</v>
      </c>
      <c r="H3907" s="7" t="e">
        <f>Table1[[#This Row],[Jut_%]]</f>
        <v>#VALUE!</v>
      </c>
      <c r="I3907" s="4" t="e">
        <f>Table1[[#This Row],[Jut]]</f>
        <v>#VALUE!</v>
      </c>
      <c r="J3907" s="4" t="e">
        <f>Table1[[#This Row],[Column1]]</f>
        <v>#VALUE!</v>
      </c>
    </row>
    <row r="3908" spans="1:10" hidden="1" x14ac:dyDescent="0.3">
      <c r="A3908" s="2" t="e">
        <f>Table1[[#This Row],[Befolyt]]</f>
        <v>#VALUE!</v>
      </c>
      <c r="B3908" t="e">
        <f>Table1[[#This Row],[ÜK]]</f>
        <v>#VALUE!</v>
      </c>
      <c r="C3908" s="3" t="e">
        <f>Table1[[#This Row],[Szla]]</f>
        <v>#VALUE!</v>
      </c>
      <c r="D3908" s="6" t="e">
        <f>Table1[[#This Row],[Kelt_hó]]</f>
        <v>#VALUE!</v>
      </c>
      <c r="E3908" t="e">
        <f>Table1[[#This Row],[Vevő]]</f>
        <v>#VALUE!</v>
      </c>
      <c r="F3908" t="e">
        <f>Table1[[#This Row],[Termékkör]]</f>
        <v>#VALUE!</v>
      </c>
      <c r="G3908" s="4" t="e">
        <f>Table1[[#This Row],[SzumElad]]</f>
        <v>#VALUE!</v>
      </c>
      <c r="H3908" s="7" t="e">
        <f>Table1[[#This Row],[Jut_%]]</f>
        <v>#VALUE!</v>
      </c>
      <c r="I3908" s="4" t="e">
        <f>Table1[[#This Row],[Jut]]</f>
        <v>#VALUE!</v>
      </c>
      <c r="J3908" s="4" t="e">
        <f>Table1[[#This Row],[Column1]]</f>
        <v>#VALUE!</v>
      </c>
    </row>
    <row r="3909" spans="1:10" hidden="1" x14ac:dyDescent="0.3">
      <c r="A3909" s="2" t="e">
        <f>Table1[[#This Row],[Befolyt]]</f>
        <v>#VALUE!</v>
      </c>
      <c r="B3909" t="e">
        <f>Table1[[#This Row],[ÜK]]</f>
        <v>#VALUE!</v>
      </c>
      <c r="C3909" s="3" t="e">
        <f>Table1[[#This Row],[Szla]]</f>
        <v>#VALUE!</v>
      </c>
      <c r="D3909" s="6" t="e">
        <f>Table1[[#This Row],[Kelt_hó]]</f>
        <v>#VALUE!</v>
      </c>
      <c r="E3909" t="e">
        <f>Table1[[#This Row],[Vevő]]</f>
        <v>#VALUE!</v>
      </c>
      <c r="F3909" t="e">
        <f>Table1[[#This Row],[Termékkör]]</f>
        <v>#VALUE!</v>
      </c>
      <c r="G3909" s="4" t="e">
        <f>Table1[[#This Row],[SzumElad]]</f>
        <v>#VALUE!</v>
      </c>
      <c r="H3909" s="7" t="e">
        <f>Table1[[#This Row],[Jut_%]]</f>
        <v>#VALUE!</v>
      </c>
      <c r="I3909" s="4" t="e">
        <f>Table1[[#This Row],[Jut]]</f>
        <v>#VALUE!</v>
      </c>
      <c r="J3909" s="4" t="e">
        <f>Table1[[#This Row],[Column1]]</f>
        <v>#VALUE!</v>
      </c>
    </row>
    <row r="3910" spans="1:10" hidden="1" x14ac:dyDescent="0.3">
      <c r="A3910" s="2" t="e">
        <f>Table1[[#This Row],[Befolyt]]</f>
        <v>#VALUE!</v>
      </c>
      <c r="B3910" t="e">
        <f>Table1[[#This Row],[ÜK]]</f>
        <v>#VALUE!</v>
      </c>
      <c r="C3910" s="3" t="e">
        <f>Table1[[#This Row],[Szla]]</f>
        <v>#VALUE!</v>
      </c>
      <c r="D3910" s="6" t="e">
        <f>Table1[[#This Row],[Kelt_hó]]</f>
        <v>#VALUE!</v>
      </c>
      <c r="E3910" t="e">
        <f>Table1[[#This Row],[Vevő]]</f>
        <v>#VALUE!</v>
      </c>
      <c r="F3910" t="e">
        <f>Table1[[#This Row],[Termékkör]]</f>
        <v>#VALUE!</v>
      </c>
      <c r="G3910" s="4" t="e">
        <f>Table1[[#This Row],[SzumElad]]</f>
        <v>#VALUE!</v>
      </c>
      <c r="H3910" s="7" t="e">
        <f>Table1[[#This Row],[Jut_%]]</f>
        <v>#VALUE!</v>
      </c>
      <c r="I3910" s="4" t="e">
        <f>Table1[[#This Row],[Jut]]</f>
        <v>#VALUE!</v>
      </c>
      <c r="J3910" s="4" t="e">
        <f>Table1[[#This Row],[Column1]]</f>
        <v>#VALUE!</v>
      </c>
    </row>
    <row r="3911" spans="1:10" hidden="1" x14ac:dyDescent="0.3">
      <c r="A3911" s="2" t="e">
        <f>Table1[[#This Row],[Befolyt]]</f>
        <v>#VALUE!</v>
      </c>
      <c r="B3911" t="e">
        <f>Table1[[#This Row],[ÜK]]</f>
        <v>#VALUE!</v>
      </c>
      <c r="C3911" s="3" t="e">
        <f>Table1[[#This Row],[Szla]]</f>
        <v>#VALUE!</v>
      </c>
      <c r="D3911" s="6" t="e">
        <f>Table1[[#This Row],[Kelt_hó]]</f>
        <v>#VALUE!</v>
      </c>
      <c r="E3911" t="e">
        <f>Table1[[#This Row],[Vevő]]</f>
        <v>#VALUE!</v>
      </c>
      <c r="F3911" t="e">
        <f>Table1[[#This Row],[Termékkör]]</f>
        <v>#VALUE!</v>
      </c>
      <c r="G3911" s="4" t="e">
        <f>Table1[[#This Row],[SzumElad]]</f>
        <v>#VALUE!</v>
      </c>
      <c r="H3911" s="7" t="e">
        <f>Table1[[#This Row],[Jut_%]]</f>
        <v>#VALUE!</v>
      </c>
      <c r="I3911" s="4" t="e">
        <f>Table1[[#This Row],[Jut]]</f>
        <v>#VALUE!</v>
      </c>
      <c r="J3911" s="4" t="e">
        <f>Table1[[#This Row],[Column1]]</f>
        <v>#VALUE!</v>
      </c>
    </row>
    <row r="3912" spans="1:10" hidden="1" x14ac:dyDescent="0.3">
      <c r="A3912" s="2" t="e">
        <f>Table1[[#This Row],[Befolyt]]</f>
        <v>#VALUE!</v>
      </c>
      <c r="B3912" t="e">
        <f>Table1[[#This Row],[ÜK]]</f>
        <v>#VALUE!</v>
      </c>
      <c r="C3912" s="3" t="e">
        <f>Table1[[#This Row],[Szla]]</f>
        <v>#VALUE!</v>
      </c>
      <c r="D3912" s="6" t="e">
        <f>Table1[[#This Row],[Kelt_hó]]</f>
        <v>#VALUE!</v>
      </c>
      <c r="E3912" t="e">
        <f>Table1[[#This Row],[Vevő]]</f>
        <v>#VALUE!</v>
      </c>
      <c r="F3912" t="e">
        <f>Table1[[#This Row],[Termékkör]]</f>
        <v>#VALUE!</v>
      </c>
      <c r="G3912" s="4" t="e">
        <f>Table1[[#This Row],[SzumElad]]</f>
        <v>#VALUE!</v>
      </c>
      <c r="H3912" s="7" t="e">
        <f>Table1[[#This Row],[Jut_%]]</f>
        <v>#VALUE!</v>
      </c>
      <c r="I3912" s="4" t="e">
        <f>Table1[[#This Row],[Jut]]</f>
        <v>#VALUE!</v>
      </c>
      <c r="J3912" s="4" t="e">
        <f>Table1[[#This Row],[Column1]]</f>
        <v>#VALUE!</v>
      </c>
    </row>
    <row r="3913" spans="1:10" hidden="1" x14ac:dyDescent="0.3">
      <c r="A3913" s="2" t="e">
        <f>Table1[[#This Row],[Befolyt]]</f>
        <v>#VALUE!</v>
      </c>
      <c r="B3913" t="e">
        <f>Table1[[#This Row],[ÜK]]</f>
        <v>#VALUE!</v>
      </c>
      <c r="C3913" s="3" t="e">
        <f>Table1[[#This Row],[Szla]]</f>
        <v>#VALUE!</v>
      </c>
      <c r="D3913" s="6" t="e">
        <f>Table1[[#This Row],[Kelt_hó]]</f>
        <v>#VALUE!</v>
      </c>
      <c r="E3913" t="e">
        <f>Table1[[#This Row],[Vevő]]</f>
        <v>#VALUE!</v>
      </c>
      <c r="F3913" t="e">
        <f>Table1[[#This Row],[Termékkör]]</f>
        <v>#VALUE!</v>
      </c>
      <c r="G3913" s="4" t="e">
        <f>Table1[[#This Row],[SzumElad]]</f>
        <v>#VALUE!</v>
      </c>
      <c r="H3913" s="7" t="e">
        <f>Table1[[#This Row],[Jut_%]]</f>
        <v>#VALUE!</v>
      </c>
      <c r="I3913" s="4" t="e">
        <f>Table1[[#This Row],[Jut]]</f>
        <v>#VALUE!</v>
      </c>
      <c r="J3913" s="4" t="e">
        <f>Table1[[#This Row],[Column1]]</f>
        <v>#VALUE!</v>
      </c>
    </row>
    <row r="3914" spans="1:10" hidden="1" x14ac:dyDescent="0.3">
      <c r="A3914" s="2" t="e">
        <f>Table1[[#This Row],[Befolyt]]</f>
        <v>#VALUE!</v>
      </c>
      <c r="B3914" t="e">
        <f>Table1[[#This Row],[ÜK]]</f>
        <v>#VALUE!</v>
      </c>
      <c r="C3914" s="3" t="e">
        <f>Table1[[#This Row],[Szla]]</f>
        <v>#VALUE!</v>
      </c>
      <c r="D3914" s="6" t="e">
        <f>Table1[[#This Row],[Kelt_hó]]</f>
        <v>#VALUE!</v>
      </c>
      <c r="E3914" t="e">
        <f>Table1[[#This Row],[Vevő]]</f>
        <v>#VALUE!</v>
      </c>
      <c r="F3914" t="e">
        <f>Table1[[#This Row],[Termékkör]]</f>
        <v>#VALUE!</v>
      </c>
      <c r="G3914" s="4" t="e">
        <f>Table1[[#This Row],[SzumElad]]</f>
        <v>#VALUE!</v>
      </c>
      <c r="H3914" s="7" t="e">
        <f>Table1[[#This Row],[Jut_%]]</f>
        <v>#VALUE!</v>
      </c>
      <c r="I3914" s="4" t="e">
        <f>Table1[[#This Row],[Jut]]</f>
        <v>#VALUE!</v>
      </c>
      <c r="J3914" s="4" t="e">
        <f>Table1[[#This Row],[Column1]]</f>
        <v>#VALUE!</v>
      </c>
    </row>
    <row r="3915" spans="1:10" hidden="1" x14ac:dyDescent="0.3">
      <c r="A3915" s="2" t="e">
        <f>Table1[[#This Row],[Befolyt]]</f>
        <v>#VALUE!</v>
      </c>
      <c r="B3915" t="e">
        <f>Table1[[#This Row],[ÜK]]</f>
        <v>#VALUE!</v>
      </c>
      <c r="C3915" s="3" t="e">
        <f>Table1[[#This Row],[Szla]]</f>
        <v>#VALUE!</v>
      </c>
      <c r="D3915" s="6" t="e">
        <f>Table1[[#This Row],[Kelt_hó]]</f>
        <v>#VALUE!</v>
      </c>
      <c r="E3915" t="e">
        <f>Table1[[#This Row],[Vevő]]</f>
        <v>#VALUE!</v>
      </c>
      <c r="F3915" t="e">
        <f>Table1[[#This Row],[Termékkör]]</f>
        <v>#VALUE!</v>
      </c>
      <c r="G3915" s="4" t="e">
        <f>Table1[[#This Row],[SzumElad]]</f>
        <v>#VALUE!</v>
      </c>
      <c r="H3915" s="7" t="e">
        <f>Table1[[#This Row],[Jut_%]]</f>
        <v>#VALUE!</v>
      </c>
      <c r="I3915" s="4" t="e">
        <f>Table1[[#This Row],[Jut]]</f>
        <v>#VALUE!</v>
      </c>
      <c r="J3915" s="4" t="e">
        <f>Table1[[#This Row],[Column1]]</f>
        <v>#VALUE!</v>
      </c>
    </row>
    <row r="3916" spans="1:10" hidden="1" x14ac:dyDescent="0.3">
      <c r="A3916" s="2" t="e">
        <f>Table1[[#This Row],[Befolyt]]</f>
        <v>#VALUE!</v>
      </c>
      <c r="B3916" t="e">
        <f>Table1[[#This Row],[ÜK]]</f>
        <v>#VALUE!</v>
      </c>
      <c r="C3916" s="3" t="e">
        <f>Table1[[#This Row],[Szla]]</f>
        <v>#VALUE!</v>
      </c>
      <c r="D3916" s="6" t="e">
        <f>Table1[[#This Row],[Kelt_hó]]</f>
        <v>#VALUE!</v>
      </c>
      <c r="E3916" t="e">
        <f>Table1[[#This Row],[Vevő]]</f>
        <v>#VALUE!</v>
      </c>
      <c r="F3916" t="e">
        <f>Table1[[#This Row],[Termékkör]]</f>
        <v>#VALUE!</v>
      </c>
      <c r="G3916" s="4" t="e">
        <f>Table1[[#This Row],[SzumElad]]</f>
        <v>#VALUE!</v>
      </c>
      <c r="H3916" s="7" t="e">
        <f>Table1[[#This Row],[Jut_%]]</f>
        <v>#VALUE!</v>
      </c>
      <c r="I3916" s="4" t="e">
        <f>Table1[[#This Row],[Jut]]</f>
        <v>#VALUE!</v>
      </c>
      <c r="J3916" s="4" t="e">
        <f>Table1[[#This Row],[Column1]]</f>
        <v>#VALUE!</v>
      </c>
    </row>
    <row r="3917" spans="1:10" hidden="1" x14ac:dyDescent="0.3">
      <c r="A3917" s="2" t="e">
        <f>Table1[[#This Row],[Befolyt]]</f>
        <v>#VALUE!</v>
      </c>
      <c r="B3917" t="e">
        <f>Table1[[#This Row],[ÜK]]</f>
        <v>#VALUE!</v>
      </c>
      <c r="C3917" s="3" t="e">
        <f>Table1[[#This Row],[Szla]]</f>
        <v>#VALUE!</v>
      </c>
      <c r="D3917" s="6" t="e">
        <f>Table1[[#This Row],[Kelt_hó]]</f>
        <v>#VALUE!</v>
      </c>
      <c r="E3917" t="e">
        <f>Table1[[#This Row],[Vevő]]</f>
        <v>#VALUE!</v>
      </c>
      <c r="F3917" t="e">
        <f>Table1[[#This Row],[Termékkör]]</f>
        <v>#VALUE!</v>
      </c>
      <c r="G3917" s="4" t="e">
        <f>Table1[[#This Row],[SzumElad]]</f>
        <v>#VALUE!</v>
      </c>
      <c r="H3917" s="7" t="e">
        <f>Table1[[#This Row],[Jut_%]]</f>
        <v>#VALUE!</v>
      </c>
      <c r="I3917" s="4" t="e">
        <f>Table1[[#This Row],[Jut]]</f>
        <v>#VALUE!</v>
      </c>
      <c r="J3917" s="4" t="e">
        <f>Table1[[#This Row],[Column1]]</f>
        <v>#VALUE!</v>
      </c>
    </row>
    <row r="3918" spans="1:10" hidden="1" x14ac:dyDescent="0.3">
      <c r="A3918" s="2" t="e">
        <f>Table1[[#This Row],[Befolyt]]</f>
        <v>#VALUE!</v>
      </c>
      <c r="B3918" t="e">
        <f>Table1[[#This Row],[ÜK]]</f>
        <v>#VALUE!</v>
      </c>
      <c r="C3918" s="3" t="e">
        <f>Table1[[#This Row],[Szla]]</f>
        <v>#VALUE!</v>
      </c>
      <c r="D3918" s="6" t="e">
        <f>Table1[[#This Row],[Kelt_hó]]</f>
        <v>#VALUE!</v>
      </c>
      <c r="E3918" t="e">
        <f>Table1[[#This Row],[Vevő]]</f>
        <v>#VALUE!</v>
      </c>
      <c r="F3918" t="e">
        <f>Table1[[#This Row],[Termékkör]]</f>
        <v>#VALUE!</v>
      </c>
      <c r="G3918" s="4" t="e">
        <f>Table1[[#This Row],[SzumElad]]</f>
        <v>#VALUE!</v>
      </c>
      <c r="H3918" s="7" t="e">
        <f>Table1[[#This Row],[Jut_%]]</f>
        <v>#VALUE!</v>
      </c>
      <c r="I3918" s="4" t="e">
        <f>Table1[[#This Row],[Jut]]</f>
        <v>#VALUE!</v>
      </c>
      <c r="J3918" s="4" t="e">
        <f>Table1[[#This Row],[Column1]]</f>
        <v>#VALUE!</v>
      </c>
    </row>
    <row r="3919" spans="1:10" hidden="1" x14ac:dyDescent="0.3">
      <c r="A3919" s="2" t="e">
        <f>Table1[[#This Row],[Befolyt]]</f>
        <v>#VALUE!</v>
      </c>
      <c r="B3919" t="e">
        <f>Table1[[#This Row],[ÜK]]</f>
        <v>#VALUE!</v>
      </c>
      <c r="C3919" s="3" t="e">
        <f>Table1[[#This Row],[Szla]]</f>
        <v>#VALUE!</v>
      </c>
      <c r="D3919" s="6" t="e">
        <f>Table1[[#This Row],[Kelt_hó]]</f>
        <v>#VALUE!</v>
      </c>
      <c r="E3919" t="e">
        <f>Table1[[#This Row],[Vevő]]</f>
        <v>#VALUE!</v>
      </c>
      <c r="F3919" t="e">
        <f>Table1[[#This Row],[Termékkör]]</f>
        <v>#VALUE!</v>
      </c>
      <c r="G3919" s="4" t="e">
        <f>Table1[[#This Row],[SzumElad]]</f>
        <v>#VALUE!</v>
      </c>
      <c r="H3919" s="7" t="e">
        <f>Table1[[#This Row],[Jut_%]]</f>
        <v>#VALUE!</v>
      </c>
      <c r="I3919" s="4" t="e">
        <f>Table1[[#This Row],[Jut]]</f>
        <v>#VALUE!</v>
      </c>
      <c r="J3919" s="4" t="e">
        <f>Table1[[#This Row],[Column1]]</f>
        <v>#VALUE!</v>
      </c>
    </row>
    <row r="3920" spans="1:10" hidden="1" x14ac:dyDescent="0.3">
      <c r="A3920" s="2" t="e">
        <f>Table1[[#This Row],[Befolyt]]</f>
        <v>#VALUE!</v>
      </c>
      <c r="B3920" t="e">
        <f>Table1[[#This Row],[ÜK]]</f>
        <v>#VALUE!</v>
      </c>
      <c r="C3920" s="3" t="e">
        <f>Table1[[#This Row],[Szla]]</f>
        <v>#VALUE!</v>
      </c>
      <c r="D3920" s="6" t="e">
        <f>Table1[[#This Row],[Kelt_hó]]</f>
        <v>#VALUE!</v>
      </c>
      <c r="E3920" t="e">
        <f>Table1[[#This Row],[Vevő]]</f>
        <v>#VALUE!</v>
      </c>
      <c r="F3920" t="e">
        <f>Table1[[#This Row],[Termékkör]]</f>
        <v>#VALUE!</v>
      </c>
      <c r="G3920" s="4" t="e">
        <f>Table1[[#This Row],[SzumElad]]</f>
        <v>#VALUE!</v>
      </c>
      <c r="H3920" s="7" t="e">
        <f>Table1[[#This Row],[Jut_%]]</f>
        <v>#VALUE!</v>
      </c>
      <c r="I3920" s="4" t="e">
        <f>Table1[[#This Row],[Jut]]</f>
        <v>#VALUE!</v>
      </c>
      <c r="J3920" s="4" t="e">
        <f>Table1[[#This Row],[Column1]]</f>
        <v>#VALUE!</v>
      </c>
    </row>
    <row r="3921" spans="1:10" hidden="1" x14ac:dyDescent="0.3">
      <c r="A3921" s="2" t="e">
        <f>Table1[[#This Row],[Befolyt]]</f>
        <v>#VALUE!</v>
      </c>
      <c r="B3921" t="e">
        <f>Table1[[#This Row],[ÜK]]</f>
        <v>#VALUE!</v>
      </c>
      <c r="C3921" s="3" t="e">
        <f>Table1[[#This Row],[Szla]]</f>
        <v>#VALUE!</v>
      </c>
      <c r="D3921" s="6" t="e">
        <f>Table1[[#This Row],[Kelt_hó]]</f>
        <v>#VALUE!</v>
      </c>
      <c r="E3921" t="e">
        <f>Table1[[#This Row],[Vevő]]</f>
        <v>#VALUE!</v>
      </c>
      <c r="F3921" t="e">
        <f>Table1[[#This Row],[Termékkör]]</f>
        <v>#VALUE!</v>
      </c>
      <c r="G3921" s="4" t="e">
        <f>Table1[[#This Row],[SzumElad]]</f>
        <v>#VALUE!</v>
      </c>
      <c r="H3921" s="7" t="e">
        <f>Table1[[#This Row],[Jut_%]]</f>
        <v>#VALUE!</v>
      </c>
      <c r="I3921" s="4" t="e">
        <f>Table1[[#This Row],[Jut]]</f>
        <v>#VALUE!</v>
      </c>
      <c r="J3921" s="4" t="e">
        <f>Table1[[#This Row],[Column1]]</f>
        <v>#VALUE!</v>
      </c>
    </row>
    <row r="3922" spans="1:10" hidden="1" x14ac:dyDescent="0.3">
      <c r="A3922" s="2" t="e">
        <f>Table1[[#This Row],[Befolyt]]</f>
        <v>#VALUE!</v>
      </c>
      <c r="B3922" t="e">
        <f>Table1[[#This Row],[ÜK]]</f>
        <v>#VALUE!</v>
      </c>
      <c r="C3922" s="3" t="e">
        <f>Table1[[#This Row],[Szla]]</f>
        <v>#VALUE!</v>
      </c>
      <c r="D3922" s="6" t="e">
        <f>Table1[[#This Row],[Kelt_hó]]</f>
        <v>#VALUE!</v>
      </c>
      <c r="E3922" t="e">
        <f>Table1[[#This Row],[Vevő]]</f>
        <v>#VALUE!</v>
      </c>
      <c r="F3922" t="e">
        <f>Table1[[#This Row],[Termékkör]]</f>
        <v>#VALUE!</v>
      </c>
      <c r="G3922" s="4" t="e">
        <f>Table1[[#This Row],[SzumElad]]</f>
        <v>#VALUE!</v>
      </c>
      <c r="H3922" s="7" t="e">
        <f>Table1[[#This Row],[Jut_%]]</f>
        <v>#VALUE!</v>
      </c>
      <c r="I3922" s="4" t="e">
        <f>Table1[[#This Row],[Jut]]</f>
        <v>#VALUE!</v>
      </c>
      <c r="J3922" s="4" t="e">
        <f>Table1[[#This Row],[Column1]]</f>
        <v>#VALUE!</v>
      </c>
    </row>
    <row r="3923" spans="1:10" hidden="1" x14ac:dyDescent="0.3">
      <c r="A3923" s="2" t="e">
        <f>Table1[[#This Row],[Befolyt]]</f>
        <v>#VALUE!</v>
      </c>
      <c r="B3923" t="e">
        <f>Table1[[#This Row],[ÜK]]</f>
        <v>#VALUE!</v>
      </c>
      <c r="C3923" s="3" t="e">
        <f>Table1[[#This Row],[Szla]]</f>
        <v>#VALUE!</v>
      </c>
      <c r="D3923" s="6" t="e">
        <f>Table1[[#This Row],[Kelt_hó]]</f>
        <v>#VALUE!</v>
      </c>
      <c r="E3923" t="e">
        <f>Table1[[#This Row],[Vevő]]</f>
        <v>#VALUE!</v>
      </c>
      <c r="F3923" t="e">
        <f>Table1[[#This Row],[Termékkör]]</f>
        <v>#VALUE!</v>
      </c>
      <c r="G3923" s="4" t="e">
        <f>Table1[[#This Row],[SzumElad]]</f>
        <v>#VALUE!</v>
      </c>
      <c r="H3923" s="7" t="e">
        <f>Table1[[#This Row],[Jut_%]]</f>
        <v>#VALUE!</v>
      </c>
      <c r="I3923" s="4" t="e">
        <f>Table1[[#This Row],[Jut]]</f>
        <v>#VALUE!</v>
      </c>
      <c r="J3923" s="4" t="e">
        <f>Table1[[#This Row],[Column1]]</f>
        <v>#VALUE!</v>
      </c>
    </row>
    <row r="3924" spans="1:10" hidden="1" x14ac:dyDescent="0.3">
      <c r="A3924" s="2" t="e">
        <f>Table1[[#This Row],[Befolyt]]</f>
        <v>#VALUE!</v>
      </c>
      <c r="B3924" t="e">
        <f>Table1[[#This Row],[ÜK]]</f>
        <v>#VALUE!</v>
      </c>
      <c r="C3924" s="3" t="e">
        <f>Table1[[#This Row],[Szla]]</f>
        <v>#VALUE!</v>
      </c>
      <c r="D3924" s="6" t="e">
        <f>Table1[[#This Row],[Kelt_hó]]</f>
        <v>#VALUE!</v>
      </c>
      <c r="E3924" t="e">
        <f>Table1[[#This Row],[Vevő]]</f>
        <v>#VALUE!</v>
      </c>
      <c r="F3924" t="e">
        <f>Table1[[#This Row],[Termékkör]]</f>
        <v>#VALUE!</v>
      </c>
      <c r="G3924" s="4" t="e">
        <f>Table1[[#This Row],[SzumElad]]</f>
        <v>#VALUE!</v>
      </c>
      <c r="H3924" s="7" t="e">
        <f>Table1[[#This Row],[Jut_%]]</f>
        <v>#VALUE!</v>
      </c>
      <c r="I3924" s="4" t="e">
        <f>Table1[[#This Row],[Jut]]</f>
        <v>#VALUE!</v>
      </c>
      <c r="J3924" s="4" t="e">
        <f>Table1[[#This Row],[Column1]]</f>
        <v>#VALUE!</v>
      </c>
    </row>
    <row r="3925" spans="1:10" hidden="1" x14ac:dyDescent="0.3">
      <c r="A3925" s="2" t="e">
        <f>Table1[[#This Row],[Befolyt]]</f>
        <v>#VALUE!</v>
      </c>
      <c r="B3925" t="e">
        <f>Table1[[#This Row],[ÜK]]</f>
        <v>#VALUE!</v>
      </c>
      <c r="C3925" s="3" t="e">
        <f>Table1[[#This Row],[Szla]]</f>
        <v>#VALUE!</v>
      </c>
      <c r="D3925" s="6" t="e">
        <f>Table1[[#This Row],[Kelt_hó]]</f>
        <v>#VALUE!</v>
      </c>
      <c r="E3925" t="e">
        <f>Table1[[#This Row],[Vevő]]</f>
        <v>#VALUE!</v>
      </c>
      <c r="F3925" t="e">
        <f>Table1[[#This Row],[Termékkör]]</f>
        <v>#VALUE!</v>
      </c>
      <c r="G3925" s="4" t="e">
        <f>Table1[[#This Row],[SzumElad]]</f>
        <v>#VALUE!</v>
      </c>
      <c r="H3925" s="7" t="e">
        <f>Table1[[#This Row],[Jut_%]]</f>
        <v>#VALUE!</v>
      </c>
      <c r="I3925" s="4" t="e">
        <f>Table1[[#This Row],[Jut]]</f>
        <v>#VALUE!</v>
      </c>
      <c r="J3925" s="4" t="e">
        <f>Table1[[#This Row],[Column1]]</f>
        <v>#VALUE!</v>
      </c>
    </row>
    <row r="3926" spans="1:10" hidden="1" x14ac:dyDescent="0.3">
      <c r="A3926" s="2" t="e">
        <f>Table1[[#This Row],[Befolyt]]</f>
        <v>#VALUE!</v>
      </c>
      <c r="B3926" t="e">
        <f>Table1[[#This Row],[ÜK]]</f>
        <v>#VALUE!</v>
      </c>
      <c r="C3926" s="3" t="e">
        <f>Table1[[#This Row],[Szla]]</f>
        <v>#VALUE!</v>
      </c>
      <c r="D3926" s="6" t="e">
        <f>Table1[[#This Row],[Kelt_hó]]</f>
        <v>#VALUE!</v>
      </c>
      <c r="E3926" t="e">
        <f>Table1[[#This Row],[Vevő]]</f>
        <v>#VALUE!</v>
      </c>
      <c r="F3926" t="e">
        <f>Table1[[#This Row],[Termékkör]]</f>
        <v>#VALUE!</v>
      </c>
      <c r="G3926" s="4" t="e">
        <f>Table1[[#This Row],[SzumElad]]</f>
        <v>#VALUE!</v>
      </c>
      <c r="H3926" s="7" t="e">
        <f>Table1[[#This Row],[Jut_%]]</f>
        <v>#VALUE!</v>
      </c>
      <c r="I3926" s="4" t="e">
        <f>Table1[[#This Row],[Jut]]</f>
        <v>#VALUE!</v>
      </c>
      <c r="J3926" s="4" t="e">
        <f>Table1[[#This Row],[Column1]]</f>
        <v>#VALUE!</v>
      </c>
    </row>
    <row r="3927" spans="1:10" hidden="1" x14ac:dyDescent="0.3">
      <c r="A3927" s="2" t="e">
        <f>Table1[[#This Row],[Befolyt]]</f>
        <v>#VALUE!</v>
      </c>
      <c r="B3927" t="e">
        <f>Table1[[#This Row],[ÜK]]</f>
        <v>#VALUE!</v>
      </c>
      <c r="C3927" s="3" t="e">
        <f>Table1[[#This Row],[Szla]]</f>
        <v>#VALUE!</v>
      </c>
      <c r="D3927" s="6" t="e">
        <f>Table1[[#This Row],[Kelt_hó]]</f>
        <v>#VALUE!</v>
      </c>
      <c r="E3927" t="e">
        <f>Table1[[#This Row],[Vevő]]</f>
        <v>#VALUE!</v>
      </c>
      <c r="F3927" t="e">
        <f>Table1[[#This Row],[Termékkör]]</f>
        <v>#VALUE!</v>
      </c>
      <c r="G3927" s="4" t="e">
        <f>Table1[[#This Row],[SzumElad]]</f>
        <v>#VALUE!</v>
      </c>
      <c r="H3927" s="7" t="e">
        <f>Table1[[#This Row],[Jut_%]]</f>
        <v>#VALUE!</v>
      </c>
      <c r="I3927" s="4" t="e">
        <f>Table1[[#This Row],[Jut]]</f>
        <v>#VALUE!</v>
      </c>
      <c r="J3927" s="4" t="e">
        <f>Table1[[#This Row],[Column1]]</f>
        <v>#VALUE!</v>
      </c>
    </row>
    <row r="3928" spans="1:10" hidden="1" x14ac:dyDescent="0.3">
      <c r="A3928" s="2" t="e">
        <f>Table1[[#This Row],[Befolyt]]</f>
        <v>#VALUE!</v>
      </c>
      <c r="B3928" t="e">
        <f>Table1[[#This Row],[ÜK]]</f>
        <v>#VALUE!</v>
      </c>
      <c r="C3928" s="3" t="e">
        <f>Table1[[#This Row],[Szla]]</f>
        <v>#VALUE!</v>
      </c>
      <c r="D3928" s="6" t="e">
        <f>Table1[[#This Row],[Kelt_hó]]</f>
        <v>#VALUE!</v>
      </c>
      <c r="E3928" t="e">
        <f>Table1[[#This Row],[Vevő]]</f>
        <v>#VALUE!</v>
      </c>
      <c r="F3928" t="e">
        <f>Table1[[#This Row],[Termékkör]]</f>
        <v>#VALUE!</v>
      </c>
      <c r="G3928" s="4" t="e">
        <f>Table1[[#This Row],[SzumElad]]</f>
        <v>#VALUE!</v>
      </c>
      <c r="H3928" s="7" t="e">
        <f>Table1[[#This Row],[Jut_%]]</f>
        <v>#VALUE!</v>
      </c>
      <c r="I3928" s="4" t="e">
        <f>Table1[[#This Row],[Jut]]</f>
        <v>#VALUE!</v>
      </c>
      <c r="J3928" s="4" t="e">
        <f>Table1[[#This Row],[Column1]]</f>
        <v>#VALUE!</v>
      </c>
    </row>
    <row r="3929" spans="1:10" hidden="1" x14ac:dyDescent="0.3">
      <c r="A3929" s="2" t="e">
        <f>Table1[[#This Row],[Befolyt]]</f>
        <v>#VALUE!</v>
      </c>
      <c r="B3929" t="e">
        <f>Table1[[#This Row],[ÜK]]</f>
        <v>#VALUE!</v>
      </c>
      <c r="C3929" s="3" t="e">
        <f>Table1[[#This Row],[Szla]]</f>
        <v>#VALUE!</v>
      </c>
      <c r="D3929" s="6" t="e">
        <f>Table1[[#This Row],[Kelt_hó]]</f>
        <v>#VALUE!</v>
      </c>
      <c r="E3929" t="e">
        <f>Table1[[#This Row],[Vevő]]</f>
        <v>#VALUE!</v>
      </c>
      <c r="F3929" t="e">
        <f>Table1[[#This Row],[Termékkör]]</f>
        <v>#VALUE!</v>
      </c>
      <c r="G3929" s="4" t="e">
        <f>Table1[[#This Row],[SzumElad]]</f>
        <v>#VALUE!</v>
      </c>
      <c r="H3929" s="7" t="e">
        <f>Table1[[#This Row],[Jut_%]]</f>
        <v>#VALUE!</v>
      </c>
      <c r="I3929" s="4" t="e">
        <f>Table1[[#This Row],[Jut]]</f>
        <v>#VALUE!</v>
      </c>
      <c r="J3929" s="4" t="e">
        <f>Table1[[#This Row],[Column1]]</f>
        <v>#VALUE!</v>
      </c>
    </row>
    <row r="3930" spans="1:10" hidden="1" x14ac:dyDescent="0.3">
      <c r="A3930" s="2" t="e">
        <f>Table1[[#This Row],[Befolyt]]</f>
        <v>#VALUE!</v>
      </c>
      <c r="B3930" t="e">
        <f>Table1[[#This Row],[ÜK]]</f>
        <v>#VALUE!</v>
      </c>
      <c r="C3930" s="3" t="e">
        <f>Table1[[#This Row],[Szla]]</f>
        <v>#VALUE!</v>
      </c>
      <c r="D3930" s="6" t="e">
        <f>Table1[[#This Row],[Kelt_hó]]</f>
        <v>#VALUE!</v>
      </c>
      <c r="E3930" t="e">
        <f>Table1[[#This Row],[Vevő]]</f>
        <v>#VALUE!</v>
      </c>
      <c r="F3930" t="e">
        <f>Table1[[#This Row],[Termékkör]]</f>
        <v>#VALUE!</v>
      </c>
      <c r="G3930" s="4" t="e">
        <f>Table1[[#This Row],[SzumElad]]</f>
        <v>#VALUE!</v>
      </c>
      <c r="H3930" s="7" t="e">
        <f>Table1[[#This Row],[Jut_%]]</f>
        <v>#VALUE!</v>
      </c>
      <c r="I3930" s="4" t="e">
        <f>Table1[[#This Row],[Jut]]</f>
        <v>#VALUE!</v>
      </c>
      <c r="J3930" s="4" t="e">
        <f>Table1[[#This Row],[Column1]]</f>
        <v>#VALUE!</v>
      </c>
    </row>
    <row r="3931" spans="1:10" hidden="1" x14ac:dyDescent="0.3">
      <c r="A3931" s="2" t="e">
        <f>Table1[[#This Row],[Befolyt]]</f>
        <v>#VALUE!</v>
      </c>
      <c r="B3931" t="e">
        <f>Table1[[#This Row],[ÜK]]</f>
        <v>#VALUE!</v>
      </c>
      <c r="C3931" s="3" t="e">
        <f>Table1[[#This Row],[Szla]]</f>
        <v>#VALUE!</v>
      </c>
      <c r="D3931" s="6" t="e">
        <f>Table1[[#This Row],[Kelt_hó]]</f>
        <v>#VALUE!</v>
      </c>
      <c r="E3931" t="e">
        <f>Table1[[#This Row],[Vevő]]</f>
        <v>#VALUE!</v>
      </c>
      <c r="F3931" t="e">
        <f>Table1[[#This Row],[Termékkör]]</f>
        <v>#VALUE!</v>
      </c>
      <c r="G3931" s="4" t="e">
        <f>Table1[[#This Row],[SzumElad]]</f>
        <v>#VALUE!</v>
      </c>
      <c r="H3931" s="7" t="e">
        <f>Table1[[#This Row],[Jut_%]]</f>
        <v>#VALUE!</v>
      </c>
      <c r="I3931" s="4" t="e">
        <f>Table1[[#This Row],[Jut]]</f>
        <v>#VALUE!</v>
      </c>
      <c r="J3931" s="4" t="e">
        <f>Table1[[#This Row],[Column1]]</f>
        <v>#VALUE!</v>
      </c>
    </row>
    <row r="3932" spans="1:10" hidden="1" x14ac:dyDescent="0.3">
      <c r="A3932" s="2" t="e">
        <f>Table1[[#This Row],[Befolyt]]</f>
        <v>#VALUE!</v>
      </c>
      <c r="B3932" t="e">
        <f>Table1[[#This Row],[ÜK]]</f>
        <v>#VALUE!</v>
      </c>
      <c r="C3932" s="3" t="e">
        <f>Table1[[#This Row],[Szla]]</f>
        <v>#VALUE!</v>
      </c>
      <c r="D3932" s="6" t="e">
        <f>Table1[[#This Row],[Kelt_hó]]</f>
        <v>#VALUE!</v>
      </c>
      <c r="E3932" t="e">
        <f>Table1[[#This Row],[Vevő]]</f>
        <v>#VALUE!</v>
      </c>
      <c r="F3932" t="e">
        <f>Table1[[#This Row],[Termékkör]]</f>
        <v>#VALUE!</v>
      </c>
      <c r="G3932" s="4" t="e">
        <f>Table1[[#This Row],[SzumElad]]</f>
        <v>#VALUE!</v>
      </c>
      <c r="H3932" s="7" t="e">
        <f>Table1[[#This Row],[Jut_%]]</f>
        <v>#VALUE!</v>
      </c>
      <c r="I3932" s="4" t="e">
        <f>Table1[[#This Row],[Jut]]</f>
        <v>#VALUE!</v>
      </c>
      <c r="J3932" s="4" t="e">
        <f>Table1[[#This Row],[Column1]]</f>
        <v>#VALUE!</v>
      </c>
    </row>
    <row r="3933" spans="1:10" hidden="1" x14ac:dyDescent="0.3">
      <c r="A3933" s="2" t="e">
        <f>Table1[[#This Row],[Befolyt]]</f>
        <v>#VALUE!</v>
      </c>
      <c r="B3933" t="e">
        <f>Table1[[#This Row],[ÜK]]</f>
        <v>#VALUE!</v>
      </c>
      <c r="C3933" s="3" t="e">
        <f>Table1[[#This Row],[Szla]]</f>
        <v>#VALUE!</v>
      </c>
      <c r="D3933" s="6" t="e">
        <f>Table1[[#This Row],[Kelt_hó]]</f>
        <v>#VALUE!</v>
      </c>
      <c r="E3933" t="e">
        <f>Table1[[#This Row],[Vevő]]</f>
        <v>#VALUE!</v>
      </c>
      <c r="F3933" t="e">
        <f>Table1[[#This Row],[Termékkör]]</f>
        <v>#VALUE!</v>
      </c>
      <c r="G3933" s="4" t="e">
        <f>Table1[[#This Row],[SzumElad]]</f>
        <v>#VALUE!</v>
      </c>
      <c r="H3933" s="7" t="e">
        <f>Table1[[#This Row],[Jut_%]]</f>
        <v>#VALUE!</v>
      </c>
      <c r="I3933" s="4" t="e">
        <f>Table1[[#This Row],[Jut]]</f>
        <v>#VALUE!</v>
      </c>
      <c r="J3933" s="4" t="e">
        <f>Table1[[#This Row],[Column1]]</f>
        <v>#VALUE!</v>
      </c>
    </row>
    <row r="3934" spans="1:10" hidden="1" x14ac:dyDescent="0.3">
      <c r="A3934" s="2" t="e">
        <f>Table1[[#This Row],[Befolyt]]</f>
        <v>#VALUE!</v>
      </c>
      <c r="B3934" t="e">
        <f>Table1[[#This Row],[ÜK]]</f>
        <v>#VALUE!</v>
      </c>
      <c r="C3934" s="3" t="e">
        <f>Table1[[#This Row],[Szla]]</f>
        <v>#VALUE!</v>
      </c>
      <c r="D3934" s="6" t="e">
        <f>Table1[[#This Row],[Kelt_hó]]</f>
        <v>#VALUE!</v>
      </c>
      <c r="E3934" t="e">
        <f>Table1[[#This Row],[Vevő]]</f>
        <v>#VALUE!</v>
      </c>
      <c r="F3934" t="e">
        <f>Table1[[#This Row],[Termékkör]]</f>
        <v>#VALUE!</v>
      </c>
      <c r="G3934" s="4" t="e">
        <f>Table1[[#This Row],[SzumElad]]</f>
        <v>#VALUE!</v>
      </c>
      <c r="H3934" s="7" t="e">
        <f>Table1[[#This Row],[Jut_%]]</f>
        <v>#VALUE!</v>
      </c>
      <c r="I3934" s="4" t="e">
        <f>Table1[[#This Row],[Jut]]</f>
        <v>#VALUE!</v>
      </c>
      <c r="J3934" s="4" t="e">
        <f>Table1[[#This Row],[Column1]]</f>
        <v>#VALUE!</v>
      </c>
    </row>
    <row r="3935" spans="1:10" hidden="1" x14ac:dyDescent="0.3">
      <c r="A3935" s="2" t="e">
        <f>Table1[[#This Row],[Befolyt]]</f>
        <v>#VALUE!</v>
      </c>
      <c r="B3935" t="e">
        <f>Table1[[#This Row],[ÜK]]</f>
        <v>#VALUE!</v>
      </c>
      <c r="C3935" s="3" t="e">
        <f>Table1[[#This Row],[Szla]]</f>
        <v>#VALUE!</v>
      </c>
      <c r="D3935" s="6" t="e">
        <f>Table1[[#This Row],[Kelt_hó]]</f>
        <v>#VALUE!</v>
      </c>
      <c r="E3935" t="e">
        <f>Table1[[#This Row],[Vevő]]</f>
        <v>#VALUE!</v>
      </c>
      <c r="F3935" t="e">
        <f>Table1[[#This Row],[Termékkör]]</f>
        <v>#VALUE!</v>
      </c>
      <c r="G3935" s="4" t="e">
        <f>Table1[[#This Row],[SzumElad]]</f>
        <v>#VALUE!</v>
      </c>
      <c r="H3935" s="7" t="e">
        <f>Table1[[#This Row],[Jut_%]]</f>
        <v>#VALUE!</v>
      </c>
      <c r="I3935" s="4" t="e">
        <f>Table1[[#This Row],[Jut]]</f>
        <v>#VALUE!</v>
      </c>
      <c r="J3935" s="4" t="e">
        <f>Table1[[#This Row],[Column1]]</f>
        <v>#VALUE!</v>
      </c>
    </row>
    <row r="3936" spans="1:10" hidden="1" x14ac:dyDescent="0.3">
      <c r="A3936" s="2" t="e">
        <f>Table1[[#This Row],[Befolyt]]</f>
        <v>#VALUE!</v>
      </c>
      <c r="B3936" t="e">
        <f>Table1[[#This Row],[ÜK]]</f>
        <v>#VALUE!</v>
      </c>
      <c r="C3936" s="3" t="e">
        <f>Table1[[#This Row],[Szla]]</f>
        <v>#VALUE!</v>
      </c>
      <c r="D3936" s="6" t="e">
        <f>Table1[[#This Row],[Kelt_hó]]</f>
        <v>#VALUE!</v>
      </c>
      <c r="E3936" t="e">
        <f>Table1[[#This Row],[Vevő]]</f>
        <v>#VALUE!</v>
      </c>
      <c r="F3936" t="e">
        <f>Table1[[#This Row],[Termékkör]]</f>
        <v>#VALUE!</v>
      </c>
      <c r="G3936" s="4" t="e">
        <f>Table1[[#This Row],[SzumElad]]</f>
        <v>#VALUE!</v>
      </c>
      <c r="H3936" s="7" t="e">
        <f>Table1[[#This Row],[Jut_%]]</f>
        <v>#VALUE!</v>
      </c>
      <c r="I3936" s="4" t="e">
        <f>Table1[[#This Row],[Jut]]</f>
        <v>#VALUE!</v>
      </c>
      <c r="J3936" s="4" t="e">
        <f>Table1[[#This Row],[Column1]]</f>
        <v>#VALUE!</v>
      </c>
    </row>
    <row r="3937" spans="1:10" hidden="1" x14ac:dyDescent="0.3">
      <c r="A3937" s="2" t="e">
        <f>Table1[[#This Row],[Befolyt]]</f>
        <v>#VALUE!</v>
      </c>
      <c r="B3937" t="e">
        <f>Table1[[#This Row],[ÜK]]</f>
        <v>#VALUE!</v>
      </c>
      <c r="C3937" s="3" t="e">
        <f>Table1[[#This Row],[Szla]]</f>
        <v>#VALUE!</v>
      </c>
      <c r="D3937" s="6" t="e">
        <f>Table1[[#This Row],[Kelt_hó]]</f>
        <v>#VALUE!</v>
      </c>
      <c r="E3937" t="e">
        <f>Table1[[#This Row],[Vevő]]</f>
        <v>#VALUE!</v>
      </c>
      <c r="F3937" t="e">
        <f>Table1[[#This Row],[Termékkör]]</f>
        <v>#VALUE!</v>
      </c>
      <c r="G3937" s="4" t="e">
        <f>Table1[[#This Row],[SzumElad]]</f>
        <v>#VALUE!</v>
      </c>
      <c r="H3937" s="7" t="e">
        <f>Table1[[#This Row],[Jut_%]]</f>
        <v>#VALUE!</v>
      </c>
      <c r="I3937" s="4" t="e">
        <f>Table1[[#This Row],[Jut]]</f>
        <v>#VALUE!</v>
      </c>
      <c r="J3937" s="4" t="e">
        <f>Table1[[#This Row],[Column1]]</f>
        <v>#VALUE!</v>
      </c>
    </row>
    <row r="3938" spans="1:10" hidden="1" x14ac:dyDescent="0.3">
      <c r="A3938" s="2" t="e">
        <f>Table1[[#This Row],[Befolyt]]</f>
        <v>#VALUE!</v>
      </c>
      <c r="B3938" t="e">
        <f>Table1[[#This Row],[ÜK]]</f>
        <v>#VALUE!</v>
      </c>
      <c r="C3938" s="3" t="e">
        <f>Table1[[#This Row],[Szla]]</f>
        <v>#VALUE!</v>
      </c>
      <c r="D3938" s="6" t="e">
        <f>Table1[[#This Row],[Kelt_hó]]</f>
        <v>#VALUE!</v>
      </c>
      <c r="E3938" t="e">
        <f>Table1[[#This Row],[Vevő]]</f>
        <v>#VALUE!</v>
      </c>
      <c r="F3938" t="e">
        <f>Table1[[#This Row],[Termékkör]]</f>
        <v>#VALUE!</v>
      </c>
      <c r="G3938" s="4" t="e">
        <f>Table1[[#This Row],[SzumElad]]</f>
        <v>#VALUE!</v>
      </c>
      <c r="H3938" s="7" t="e">
        <f>Table1[[#This Row],[Jut_%]]</f>
        <v>#VALUE!</v>
      </c>
      <c r="I3938" s="4" t="e">
        <f>Table1[[#This Row],[Jut]]</f>
        <v>#VALUE!</v>
      </c>
      <c r="J3938" s="4" t="e">
        <f>Table1[[#This Row],[Column1]]</f>
        <v>#VALUE!</v>
      </c>
    </row>
    <row r="3939" spans="1:10" hidden="1" x14ac:dyDescent="0.3">
      <c r="A3939" s="2" t="e">
        <f>Table1[[#This Row],[Befolyt]]</f>
        <v>#VALUE!</v>
      </c>
      <c r="B3939" t="e">
        <f>Table1[[#This Row],[ÜK]]</f>
        <v>#VALUE!</v>
      </c>
      <c r="C3939" s="3" t="e">
        <f>Table1[[#This Row],[Szla]]</f>
        <v>#VALUE!</v>
      </c>
      <c r="D3939" s="6" t="e">
        <f>Table1[[#This Row],[Kelt_hó]]</f>
        <v>#VALUE!</v>
      </c>
      <c r="E3939" t="e">
        <f>Table1[[#This Row],[Vevő]]</f>
        <v>#VALUE!</v>
      </c>
      <c r="F3939" t="e">
        <f>Table1[[#This Row],[Termékkör]]</f>
        <v>#VALUE!</v>
      </c>
      <c r="G3939" s="4" t="e">
        <f>Table1[[#This Row],[SzumElad]]</f>
        <v>#VALUE!</v>
      </c>
      <c r="H3939" s="7" t="e">
        <f>Table1[[#This Row],[Jut_%]]</f>
        <v>#VALUE!</v>
      </c>
      <c r="I3939" s="4" t="e">
        <f>Table1[[#This Row],[Jut]]</f>
        <v>#VALUE!</v>
      </c>
      <c r="J3939" s="4" t="e">
        <f>Table1[[#This Row],[Column1]]</f>
        <v>#VALUE!</v>
      </c>
    </row>
    <row r="3940" spans="1:10" hidden="1" x14ac:dyDescent="0.3">
      <c r="A3940" s="2" t="e">
        <f>Table1[[#This Row],[Befolyt]]</f>
        <v>#VALUE!</v>
      </c>
      <c r="B3940" t="e">
        <f>Table1[[#This Row],[ÜK]]</f>
        <v>#VALUE!</v>
      </c>
      <c r="C3940" s="3" t="e">
        <f>Table1[[#This Row],[Szla]]</f>
        <v>#VALUE!</v>
      </c>
      <c r="D3940" s="6" t="e">
        <f>Table1[[#This Row],[Kelt_hó]]</f>
        <v>#VALUE!</v>
      </c>
      <c r="E3940" t="e">
        <f>Table1[[#This Row],[Vevő]]</f>
        <v>#VALUE!</v>
      </c>
      <c r="F3940" t="e">
        <f>Table1[[#This Row],[Termékkör]]</f>
        <v>#VALUE!</v>
      </c>
      <c r="G3940" s="4" t="e">
        <f>Table1[[#This Row],[SzumElad]]</f>
        <v>#VALUE!</v>
      </c>
      <c r="H3940" s="7" t="e">
        <f>Table1[[#This Row],[Jut_%]]</f>
        <v>#VALUE!</v>
      </c>
      <c r="I3940" s="4" t="e">
        <f>Table1[[#This Row],[Jut]]</f>
        <v>#VALUE!</v>
      </c>
      <c r="J3940" s="4" t="e">
        <f>Table1[[#This Row],[Column1]]</f>
        <v>#VALUE!</v>
      </c>
    </row>
    <row r="3941" spans="1:10" hidden="1" x14ac:dyDescent="0.3">
      <c r="A3941" s="2" t="e">
        <f>Table1[[#This Row],[Befolyt]]</f>
        <v>#VALUE!</v>
      </c>
      <c r="B3941" t="e">
        <f>Table1[[#This Row],[ÜK]]</f>
        <v>#VALUE!</v>
      </c>
      <c r="C3941" s="3" t="e">
        <f>Table1[[#This Row],[Szla]]</f>
        <v>#VALUE!</v>
      </c>
      <c r="D3941" s="6" t="e">
        <f>Table1[[#This Row],[Kelt_hó]]</f>
        <v>#VALUE!</v>
      </c>
      <c r="E3941" t="e">
        <f>Table1[[#This Row],[Vevő]]</f>
        <v>#VALUE!</v>
      </c>
      <c r="F3941" t="e">
        <f>Table1[[#This Row],[Termékkör]]</f>
        <v>#VALUE!</v>
      </c>
      <c r="G3941" s="4" t="e">
        <f>Table1[[#This Row],[SzumElad]]</f>
        <v>#VALUE!</v>
      </c>
      <c r="H3941" s="7" t="e">
        <f>Table1[[#This Row],[Jut_%]]</f>
        <v>#VALUE!</v>
      </c>
      <c r="I3941" s="4" t="e">
        <f>Table1[[#This Row],[Jut]]</f>
        <v>#VALUE!</v>
      </c>
      <c r="J3941" s="4" t="e">
        <f>Table1[[#This Row],[Column1]]</f>
        <v>#VALUE!</v>
      </c>
    </row>
    <row r="3942" spans="1:10" hidden="1" x14ac:dyDescent="0.3">
      <c r="A3942" s="2" t="e">
        <f>Table1[[#This Row],[Befolyt]]</f>
        <v>#VALUE!</v>
      </c>
      <c r="B3942" t="e">
        <f>Table1[[#This Row],[ÜK]]</f>
        <v>#VALUE!</v>
      </c>
      <c r="C3942" s="3" t="e">
        <f>Table1[[#This Row],[Szla]]</f>
        <v>#VALUE!</v>
      </c>
      <c r="D3942" s="6" t="e">
        <f>Table1[[#This Row],[Kelt_hó]]</f>
        <v>#VALUE!</v>
      </c>
      <c r="E3942" t="e">
        <f>Table1[[#This Row],[Vevő]]</f>
        <v>#VALUE!</v>
      </c>
      <c r="F3942" t="e">
        <f>Table1[[#This Row],[Termékkör]]</f>
        <v>#VALUE!</v>
      </c>
      <c r="G3942" s="4" t="e">
        <f>Table1[[#This Row],[SzumElad]]</f>
        <v>#VALUE!</v>
      </c>
      <c r="H3942" s="7" t="e">
        <f>Table1[[#This Row],[Jut_%]]</f>
        <v>#VALUE!</v>
      </c>
      <c r="I3942" s="4" t="e">
        <f>Table1[[#This Row],[Jut]]</f>
        <v>#VALUE!</v>
      </c>
      <c r="J3942" s="4" t="e">
        <f>Table1[[#This Row],[Column1]]</f>
        <v>#VALUE!</v>
      </c>
    </row>
    <row r="3943" spans="1:10" hidden="1" x14ac:dyDescent="0.3">
      <c r="A3943" s="2" t="e">
        <f>Table1[[#This Row],[Befolyt]]</f>
        <v>#VALUE!</v>
      </c>
      <c r="B3943" t="e">
        <f>Table1[[#This Row],[ÜK]]</f>
        <v>#VALUE!</v>
      </c>
      <c r="C3943" s="3" t="e">
        <f>Table1[[#This Row],[Szla]]</f>
        <v>#VALUE!</v>
      </c>
      <c r="D3943" s="6" t="e">
        <f>Table1[[#This Row],[Kelt_hó]]</f>
        <v>#VALUE!</v>
      </c>
      <c r="E3943" t="e">
        <f>Table1[[#This Row],[Vevő]]</f>
        <v>#VALUE!</v>
      </c>
      <c r="F3943" t="e">
        <f>Table1[[#This Row],[Termékkör]]</f>
        <v>#VALUE!</v>
      </c>
      <c r="G3943" s="4" t="e">
        <f>Table1[[#This Row],[SzumElad]]</f>
        <v>#VALUE!</v>
      </c>
      <c r="H3943" s="7" t="e">
        <f>Table1[[#This Row],[Jut_%]]</f>
        <v>#VALUE!</v>
      </c>
      <c r="I3943" s="4" t="e">
        <f>Table1[[#This Row],[Jut]]</f>
        <v>#VALUE!</v>
      </c>
      <c r="J3943" s="4" t="e">
        <f>Table1[[#This Row],[Column1]]</f>
        <v>#VALUE!</v>
      </c>
    </row>
    <row r="3944" spans="1:10" hidden="1" x14ac:dyDescent="0.3">
      <c r="A3944" s="2" t="e">
        <f>Table1[[#This Row],[Befolyt]]</f>
        <v>#VALUE!</v>
      </c>
      <c r="B3944" t="e">
        <f>Table1[[#This Row],[ÜK]]</f>
        <v>#VALUE!</v>
      </c>
      <c r="C3944" s="3" t="e">
        <f>Table1[[#This Row],[Szla]]</f>
        <v>#VALUE!</v>
      </c>
      <c r="D3944" s="6" t="e">
        <f>Table1[[#This Row],[Kelt_hó]]</f>
        <v>#VALUE!</v>
      </c>
      <c r="E3944" t="e">
        <f>Table1[[#This Row],[Vevő]]</f>
        <v>#VALUE!</v>
      </c>
      <c r="F3944" t="e">
        <f>Table1[[#This Row],[Termékkör]]</f>
        <v>#VALUE!</v>
      </c>
      <c r="G3944" s="4" t="e">
        <f>Table1[[#This Row],[SzumElad]]</f>
        <v>#VALUE!</v>
      </c>
      <c r="H3944" s="7" t="e">
        <f>Table1[[#This Row],[Jut_%]]</f>
        <v>#VALUE!</v>
      </c>
      <c r="I3944" s="4" t="e">
        <f>Table1[[#This Row],[Jut]]</f>
        <v>#VALUE!</v>
      </c>
      <c r="J3944" s="4" t="e">
        <f>Table1[[#This Row],[Column1]]</f>
        <v>#VALUE!</v>
      </c>
    </row>
    <row r="3945" spans="1:10" hidden="1" x14ac:dyDescent="0.3">
      <c r="A3945" s="2" t="e">
        <f>Table1[[#This Row],[Befolyt]]</f>
        <v>#VALUE!</v>
      </c>
      <c r="B3945" t="e">
        <f>Table1[[#This Row],[ÜK]]</f>
        <v>#VALUE!</v>
      </c>
      <c r="C3945" s="3" t="e">
        <f>Table1[[#This Row],[Szla]]</f>
        <v>#VALUE!</v>
      </c>
      <c r="D3945" s="6" t="e">
        <f>Table1[[#This Row],[Kelt_hó]]</f>
        <v>#VALUE!</v>
      </c>
      <c r="E3945" t="e">
        <f>Table1[[#This Row],[Vevő]]</f>
        <v>#VALUE!</v>
      </c>
      <c r="F3945" t="e">
        <f>Table1[[#This Row],[Termékkör]]</f>
        <v>#VALUE!</v>
      </c>
      <c r="G3945" s="4" t="e">
        <f>Table1[[#This Row],[SzumElad]]</f>
        <v>#VALUE!</v>
      </c>
      <c r="H3945" s="7" t="e">
        <f>Table1[[#This Row],[Jut_%]]</f>
        <v>#VALUE!</v>
      </c>
      <c r="I3945" s="4" t="e">
        <f>Table1[[#This Row],[Jut]]</f>
        <v>#VALUE!</v>
      </c>
      <c r="J3945" s="4" t="e">
        <f>Table1[[#This Row],[Column1]]</f>
        <v>#VALUE!</v>
      </c>
    </row>
    <row r="3946" spans="1:10" hidden="1" x14ac:dyDescent="0.3">
      <c r="A3946" s="2" t="e">
        <f>Table1[[#This Row],[Befolyt]]</f>
        <v>#VALUE!</v>
      </c>
      <c r="B3946" t="e">
        <f>Table1[[#This Row],[ÜK]]</f>
        <v>#VALUE!</v>
      </c>
      <c r="C3946" s="3" t="e">
        <f>Table1[[#This Row],[Szla]]</f>
        <v>#VALUE!</v>
      </c>
      <c r="D3946" s="6" t="e">
        <f>Table1[[#This Row],[Kelt_hó]]</f>
        <v>#VALUE!</v>
      </c>
      <c r="E3946" t="e">
        <f>Table1[[#This Row],[Vevő]]</f>
        <v>#VALUE!</v>
      </c>
      <c r="F3946" t="e">
        <f>Table1[[#This Row],[Termékkör]]</f>
        <v>#VALUE!</v>
      </c>
      <c r="G3946" s="4" t="e">
        <f>Table1[[#This Row],[SzumElad]]</f>
        <v>#VALUE!</v>
      </c>
      <c r="H3946" s="7" t="e">
        <f>Table1[[#This Row],[Jut_%]]</f>
        <v>#VALUE!</v>
      </c>
      <c r="I3946" s="4" t="e">
        <f>Table1[[#This Row],[Jut]]</f>
        <v>#VALUE!</v>
      </c>
      <c r="J3946" s="4" t="e">
        <f>Table1[[#This Row],[Column1]]</f>
        <v>#VALUE!</v>
      </c>
    </row>
    <row r="3947" spans="1:10" hidden="1" x14ac:dyDescent="0.3">
      <c r="A3947" s="2" t="e">
        <f>Table1[[#This Row],[Befolyt]]</f>
        <v>#VALUE!</v>
      </c>
      <c r="B3947" t="e">
        <f>Table1[[#This Row],[ÜK]]</f>
        <v>#VALUE!</v>
      </c>
      <c r="C3947" s="3" t="e">
        <f>Table1[[#This Row],[Szla]]</f>
        <v>#VALUE!</v>
      </c>
      <c r="D3947" s="6" t="e">
        <f>Table1[[#This Row],[Kelt_hó]]</f>
        <v>#VALUE!</v>
      </c>
      <c r="E3947" t="e">
        <f>Table1[[#This Row],[Vevő]]</f>
        <v>#VALUE!</v>
      </c>
      <c r="F3947" t="e">
        <f>Table1[[#This Row],[Termékkör]]</f>
        <v>#VALUE!</v>
      </c>
      <c r="G3947" s="4" t="e">
        <f>Table1[[#This Row],[SzumElad]]</f>
        <v>#VALUE!</v>
      </c>
      <c r="H3947" s="7" t="e">
        <f>Table1[[#This Row],[Jut_%]]</f>
        <v>#VALUE!</v>
      </c>
      <c r="I3947" s="4" t="e">
        <f>Table1[[#This Row],[Jut]]</f>
        <v>#VALUE!</v>
      </c>
      <c r="J3947" s="4" t="e">
        <f>Table1[[#This Row],[Column1]]</f>
        <v>#VALUE!</v>
      </c>
    </row>
    <row r="3948" spans="1:10" hidden="1" x14ac:dyDescent="0.3">
      <c r="A3948" s="2" t="e">
        <f>Table1[[#This Row],[Befolyt]]</f>
        <v>#VALUE!</v>
      </c>
      <c r="B3948" t="e">
        <f>Table1[[#This Row],[ÜK]]</f>
        <v>#VALUE!</v>
      </c>
      <c r="C3948" s="3" t="e">
        <f>Table1[[#This Row],[Szla]]</f>
        <v>#VALUE!</v>
      </c>
      <c r="D3948" s="6" t="e">
        <f>Table1[[#This Row],[Kelt_hó]]</f>
        <v>#VALUE!</v>
      </c>
      <c r="E3948" t="e">
        <f>Table1[[#This Row],[Vevő]]</f>
        <v>#VALUE!</v>
      </c>
      <c r="F3948" t="e">
        <f>Table1[[#This Row],[Termékkör]]</f>
        <v>#VALUE!</v>
      </c>
      <c r="G3948" s="4" t="e">
        <f>Table1[[#This Row],[SzumElad]]</f>
        <v>#VALUE!</v>
      </c>
      <c r="H3948" s="7" t="e">
        <f>Table1[[#This Row],[Jut_%]]</f>
        <v>#VALUE!</v>
      </c>
      <c r="I3948" s="4" t="e">
        <f>Table1[[#This Row],[Jut]]</f>
        <v>#VALUE!</v>
      </c>
      <c r="J3948" s="4" t="e">
        <f>Table1[[#This Row],[Column1]]</f>
        <v>#VALUE!</v>
      </c>
    </row>
    <row r="3949" spans="1:10" hidden="1" x14ac:dyDescent="0.3">
      <c r="A3949" s="2" t="e">
        <f>Table1[[#This Row],[Befolyt]]</f>
        <v>#VALUE!</v>
      </c>
      <c r="B3949" t="e">
        <f>Table1[[#This Row],[ÜK]]</f>
        <v>#VALUE!</v>
      </c>
      <c r="C3949" s="3" t="e">
        <f>Table1[[#This Row],[Szla]]</f>
        <v>#VALUE!</v>
      </c>
      <c r="D3949" s="6" t="e">
        <f>Table1[[#This Row],[Kelt_hó]]</f>
        <v>#VALUE!</v>
      </c>
      <c r="E3949" t="e">
        <f>Table1[[#This Row],[Vevő]]</f>
        <v>#VALUE!</v>
      </c>
      <c r="F3949" t="e">
        <f>Table1[[#This Row],[Termékkör]]</f>
        <v>#VALUE!</v>
      </c>
      <c r="G3949" s="4" t="e">
        <f>Table1[[#This Row],[SzumElad]]</f>
        <v>#VALUE!</v>
      </c>
      <c r="H3949" s="7" t="e">
        <f>Table1[[#This Row],[Jut_%]]</f>
        <v>#VALUE!</v>
      </c>
      <c r="I3949" s="4" t="e">
        <f>Table1[[#This Row],[Jut]]</f>
        <v>#VALUE!</v>
      </c>
      <c r="J3949" s="4" t="e">
        <f>Table1[[#This Row],[Column1]]</f>
        <v>#VALUE!</v>
      </c>
    </row>
    <row r="3950" spans="1:10" hidden="1" x14ac:dyDescent="0.3">
      <c r="A3950" s="2" t="e">
        <f>Table1[[#This Row],[Befolyt]]</f>
        <v>#VALUE!</v>
      </c>
      <c r="B3950" t="e">
        <f>Table1[[#This Row],[ÜK]]</f>
        <v>#VALUE!</v>
      </c>
      <c r="C3950" s="3" t="e">
        <f>Table1[[#This Row],[Szla]]</f>
        <v>#VALUE!</v>
      </c>
      <c r="D3950" s="6" t="e">
        <f>Table1[[#This Row],[Kelt_hó]]</f>
        <v>#VALUE!</v>
      </c>
      <c r="E3950" t="e">
        <f>Table1[[#This Row],[Vevő]]</f>
        <v>#VALUE!</v>
      </c>
      <c r="F3950" t="e">
        <f>Table1[[#This Row],[Termékkör]]</f>
        <v>#VALUE!</v>
      </c>
      <c r="G3950" s="4" t="e">
        <f>Table1[[#This Row],[SzumElad]]</f>
        <v>#VALUE!</v>
      </c>
      <c r="H3950" s="7" t="e">
        <f>Table1[[#This Row],[Jut_%]]</f>
        <v>#VALUE!</v>
      </c>
      <c r="I3950" s="4" t="e">
        <f>Table1[[#This Row],[Jut]]</f>
        <v>#VALUE!</v>
      </c>
      <c r="J3950" s="4" t="e">
        <f>Table1[[#This Row],[Column1]]</f>
        <v>#VALUE!</v>
      </c>
    </row>
    <row r="3951" spans="1:10" hidden="1" x14ac:dyDescent="0.3">
      <c r="A3951" s="2" t="e">
        <f>Table1[[#This Row],[Befolyt]]</f>
        <v>#VALUE!</v>
      </c>
      <c r="B3951" t="e">
        <f>Table1[[#This Row],[ÜK]]</f>
        <v>#VALUE!</v>
      </c>
      <c r="C3951" s="3" t="e">
        <f>Table1[[#This Row],[Szla]]</f>
        <v>#VALUE!</v>
      </c>
      <c r="D3951" s="6" t="e">
        <f>Table1[[#This Row],[Kelt_hó]]</f>
        <v>#VALUE!</v>
      </c>
      <c r="E3951" t="e">
        <f>Table1[[#This Row],[Vevő]]</f>
        <v>#VALUE!</v>
      </c>
      <c r="F3951" t="e">
        <f>Table1[[#This Row],[Termékkör]]</f>
        <v>#VALUE!</v>
      </c>
      <c r="G3951" s="4" t="e">
        <f>Table1[[#This Row],[SzumElad]]</f>
        <v>#VALUE!</v>
      </c>
      <c r="H3951" s="7" t="e">
        <f>Table1[[#This Row],[Jut_%]]</f>
        <v>#VALUE!</v>
      </c>
      <c r="I3951" s="4" t="e">
        <f>Table1[[#This Row],[Jut]]</f>
        <v>#VALUE!</v>
      </c>
      <c r="J3951" s="4" t="e">
        <f>Table1[[#This Row],[Column1]]</f>
        <v>#VALUE!</v>
      </c>
    </row>
    <row r="3952" spans="1:10" hidden="1" x14ac:dyDescent="0.3">
      <c r="A3952" s="2" t="e">
        <f>Table1[[#This Row],[Befolyt]]</f>
        <v>#VALUE!</v>
      </c>
      <c r="B3952" t="e">
        <f>Table1[[#This Row],[ÜK]]</f>
        <v>#VALUE!</v>
      </c>
      <c r="C3952" s="3" t="e">
        <f>Table1[[#This Row],[Szla]]</f>
        <v>#VALUE!</v>
      </c>
      <c r="D3952" s="6" t="e">
        <f>Table1[[#This Row],[Kelt_hó]]</f>
        <v>#VALUE!</v>
      </c>
      <c r="E3952" t="e">
        <f>Table1[[#This Row],[Vevő]]</f>
        <v>#VALUE!</v>
      </c>
      <c r="F3952" t="e">
        <f>Table1[[#This Row],[Termékkör]]</f>
        <v>#VALUE!</v>
      </c>
      <c r="G3952" s="4" t="e">
        <f>Table1[[#This Row],[SzumElad]]</f>
        <v>#VALUE!</v>
      </c>
      <c r="H3952" s="7" t="e">
        <f>Table1[[#This Row],[Jut_%]]</f>
        <v>#VALUE!</v>
      </c>
      <c r="I3952" s="4" t="e">
        <f>Table1[[#This Row],[Jut]]</f>
        <v>#VALUE!</v>
      </c>
      <c r="J3952" s="4" t="e">
        <f>Table1[[#This Row],[Column1]]</f>
        <v>#VALUE!</v>
      </c>
    </row>
    <row r="3953" spans="1:10" hidden="1" x14ac:dyDescent="0.3">
      <c r="A3953" s="2" t="e">
        <f>Table1[[#This Row],[Befolyt]]</f>
        <v>#VALUE!</v>
      </c>
      <c r="B3953" t="e">
        <f>Table1[[#This Row],[ÜK]]</f>
        <v>#VALUE!</v>
      </c>
      <c r="C3953" s="3" t="e">
        <f>Table1[[#This Row],[Szla]]</f>
        <v>#VALUE!</v>
      </c>
      <c r="D3953" s="6" t="e">
        <f>Table1[[#This Row],[Kelt_hó]]</f>
        <v>#VALUE!</v>
      </c>
      <c r="E3953" t="e">
        <f>Table1[[#This Row],[Vevő]]</f>
        <v>#VALUE!</v>
      </c>
      <c r="F3953" t="e">
        <f>Table1[[#This Row],[Termékkör]]</f>
        <v>#VALUE!</v>
      </c>
      <c r="G3953" s="4" t="e">
        <f>Table1[[#This Row],[SzumElad]]</f>
        <v>#VALUE!</v>
      </c>
      <c r="H3953" s="7" t="e">
        <f>Table1[[#This Row],[Jut_%]]</f>
        <v>#VALUE!</v>
      </c>
      <c r="I3953" s="4" t="e">
        <f>Table1[[#This Row],[Jut]]</f>
        <v>#VALUE!</v>
      </c>
      <c r="J3953" s="4" t="e">
        <f>Table1[[#This Row],[Column1]]</f>
        <v>#VALUE!</v>
      </c>
    </row>
    <row r="3954" spans="1:10" hidden="1" x14ac:dyDescent="0.3">
      <c r="A3954" s="2" t="e">
        <f>Table1[[#This Row],[Befolyt]]</f>
        <v>#VALUE!</v>
      </c>
      <c r="B3954" t="e">
        <f>Table1[[#This Row],[ÜK]]</f>
        <v>#VALUE!</v>
      </c>
      <c r="C3954" s="3" t="e">
        <f>Table1[[#This Row],[Szla]]</f>
        <v>#VALUE!</v>
      </c>
      <c r="D3954" s="6" t="e">
        <f>Table1[[#This Row],[Kelt_hó]]</f>
        <v>#VALUE!</v>
      </c>
      <c r="E3954" t="e">
        <f>Table1[[#This Row],[Vevő]]</f>
        <v>#VALUE!</v>
      </c>
      <c r="F3954" t="e">
        <f>Table1[[#This Row],[Termékkör]]</f>
        <v>#VALUE!</v>
      </c>
      <c r="G3954" s="4" t="e">
        <f>Table1[[#This Row],[SzumElad]]</f>
        <v>#VALUE!</v>
      </c>
      <c r="H3954" s="7" t="e">
        <f>Table1[[#This Row],[Jut_%]]</f>
        <v>#VALUE!</v>
      </c>
      <c r="I3954" s="4" t="e">
        <f>Table1[[#This Row],[Jut]]</f>
        <v>#VALUE!</v>
      </c>
      <c r="J3954" s="4" t="e">
        <f>Table1[[#This Row],[Column1]]</f>
        <v>#VALUE!</v>
      </c>
    </row>
    <row r="3955" spans="1:10" hidden="1" x14ac:dyDescent="0.3">
      <c r="A3955" s="2" t="e">
        <f>Table1[[#This Row],[Befolyt]]</f>
        <v>#VALUE!</v>
      </c>
      <c r="B3955" t="e">
        <f>Table1[[#This Row],[ÜK]]</f>
        <v>#VALUE!</v>
      </c>
      <c r="C3955" s="3" t="e">
        <f>Table1[[#This Row],[Szla]]</f>
        <v>#VALUE!</v>
      </c>
      <c r="D3955" s="6" t="e">
        <f>Table1[[#This Row],[Kelt_hó]]</f>
        <v>#VALUE!</v>
      </c>
      <c r="E3955" t="e">
        <f>Table1[[#This Row],[Vevő]]</f>
        <v>#VALUE!</v>
      </c>
      <c r="F3955" t="e">
        <f>Table1[[#This Row],[Termékkör]]</f>
        <v>#VALUE!</v>
      </c>
      <c r="G3955" s="4" t="e">
        <f>Table1[[#This Row],[SzumElad]]</f>
        <v>#VALUE!</v>
      </c>
      <c r="H3955" s="7" t="e">
        <f>Table1[[#This Row],[Jut_%]]</f>
        <v>#VALUE!</v>
      </c>
      <c r="I3955" s="4" t="e">
        <f>Table1[[#This Row],[Jut]]</f>
        <v>#VALUE!</v>
      </c>
      <c r="J3955" s="4" t="e">
        <f>Table1[[#This Row],[Column1]]</f>
        <v>#VALUE!</v>
      </c>
    </row>
    <row r="3956" spans="1:10" hidden="1" x14ac:dyDescent="0.3">
      <c r="A3956" s="2" t="e">
        <f>Table1[[#This Row],[Befolyt]]</f>
        <v>#VALUE!</v>
      </c>
      <c r="B3956" t="e">
        <f>Table1[[#This Row],[ÜK]]</f>
        <v>#VALUE!</v>
      </c>
      <c r="C3956" s="3" t="e">
        <f>Table1[[#This Row],[Szla]]</f>
        <v>#VALUE!</v>
      </c>
      <c r="D3956" s="6" t="e">
        <f>Table1[[#This Row],[Kelt_hó]]</f>
        <v>#VALUE!</v>
      </c>
      <c r="E3956" t="e">
        <f>Table1[[#This Row],[Vevő]]</f>
        <v>#VALUE!</v>
      </c>
      <c r="F3956" t="e">
        <f>Table1[[#This Row],[Termékkör]]</f>
        <v>#VALUE!</v>
      </c>
      <c r="G3956" s="4" t="e">
        <f>Table1[[#This Row],[SzumElad]]</f>
        <v>#VALUE!</v>
      </c>
      <c r="H3956" s="7" t="e">
        <f>Table1[[#This Row],[Jut_%]]</f>
        <v>#VALUE!</v>
      </c>
      <c r="I3956" s="4" t="e">
        <f>Table1[[#This Row],[Jut]]</f>
        <v>#VALUE!</v>
      </c>
      <c r="J3956" s="4" t="e">
        <f>Table1[[#This Row],[Column1]]</f>
        <v>#VALUE!</v>
      </c>
    </row>
    <row r="3957" spans="1:10" hidden="1" x14ac:dyDescent="0.3">
      <c r="A3957" s="2" t="e">
        <f>Table1[[#This Row],[Befolyt]]</f>
        <v>#VALUE!</v>
      </c>
      <c r="B3957" t="e">
        <f>Table1[[#This Row],[ÜK]]</f>
        <v>#VALUE!</v>
      </c>
      <c r="C3957" s="3" t="e">
        <f>Table1[[#This Row],[Szla]]</f>
        <v>#VALUE!</v>
      </c>
      <c r="D3957" s="6" t="e">
        <f>Table1[[#This Row],[Kelt_hó]]</f>
        <v>#VALUE!</v>
      </c>
      <c r="E3957" t="e">
        <f>Table1[[#This Row],[Vevő]]</f>
        <v>#VALUE!</v>
      </c>
      <c r="F3957" t="e">
        <f>Table1[[#This Row],[Termékkör]]</f>
        <v>#VALUE!</v>
      </c>
      <c r="G3957" s="4" t="e">
        <f>Table1[[#This Row],[SzumElad]]</f>
        <v>#VALUE!</v>
      </c>
      <c r="H3957" s="7" t="e">
        <f>Table1[[#This Row],[Jut_%]]</f>
        <v>#VALUE!</v>
      </c>
      <c r="I3957" s="4" t="e">
        <f>Table1[[#This Row],[Jut]]</f>
        <v>#VALUE!</v>
      </c>
      <c r="J3957" s="4" t="e">
        <f>Table1[[#This Row],[Column1]]</f>
        <v>#VALUE!</v>
      </c>
    </row>
    <row r="3958" spans="1:10" hidden="1" x14ac:dyDescent="0.3">
      <c r="A3958" s="2" t="e">
        <f>Table1[[#This Row],[Befolyt]]</f>
        <v>#VALUE!</v>
      </c>
      <c r="B3958" t="e">
        <f>Table1[[#This Row],[ÜK]]</f>
        <v>#VALUE!</v>
      </c>
      <c r="C3958" s="3" t="e">
        <f>Table1[[#This Row],[Szla]]</f>
        <v>#VALUE!</v>
      </c>
      <c r="D3958" s="6" t="e">
        <f>Table1[[#This Row],[Kelt_hó]]</f>
        <v>#VALUE!</v>
      </c>
      <c r="E3958" t="e">
        <f>Table1[[#This Row],[Vevő]]</f>
        <v>#VALUE!</v>
      </c>
      <c r="F3958" t="e">
        <f>Table1[[#This Row],[Termékkör]]</f>
        <v>#VALUE!</v>
      </c>
      <c r="G3958" s="4" t="e">
        <f>Table1[[#This Row],[SzumElad]]</f>
        <v>#VALUE!</v>
      </c>
      <c r="H3958" s="7" t="e">
        <f>Table1[[#This Row],[Jut_%]]</f>
        <v>#VALUE!</v>
      </c>
      <c r="I3958" s="4" t="e">
        <f>Table1[[#This Row],[Jut]]</f>
        <v>#VALUE!</v>
      </c>
      <c r="J3958" s="4" t="e">
        <f>Table1[[#This Row],[Column1]]</f>
        <v>#VALUE!</v>
      </c>
    </row>
    <row r="3959" spans="1:10" hidden="1" x14ac:dyDescent="0.3">
      <c r="A3959" s="2" t="e">
        <f>Table1[[#This Row],[Befolyt]]</f>
        <v>#VALUE!</v>
      </c>
      <c r="B3959" t="e">
        <f>Table1[[#This Row],[ÜK]]</f>
        <v>#VALUE!</v>
      </c>
      <c r="C3959" s="3" t="e">
        <f>Table1[[#This Row],[Szla]]</f>
        <v>#VALUE!</v>
      </c>
      <c r="D3959" s="6" t="e">
        <f>Table1[[#This Row],[Kelt_hó]]</f>
        <v>#VALUE!</v>
      </c>
      <c r="E3959" t="e">
        <f>Table1[[#This Row],[Vevő]]</f>
        <v>#VALUE!</v>
      </c>
      <c r="F3959" t="e">
        <f>Table1[[#This Row],[Termékkör]]</f>
        <v>#VALUE!</v>
      </c>
      <c r="G3959" s="4" t="e">
        <f>Table1[[#This Row],[SzumElad]]</f>
        <v>#VALUE!</v>
      </c>
      <c r="H3959" s="7" t="e">
        <f>Table1[[#This Row],[Jut_%]]</f>
        <v>#VALUE!</v>
      </c>
      <c r="I3959" s="4" t="e">
        <f>Table1[[#This Row],[Jut]]</f>
        <v>#VALUE!</v>
      </c>
      <c r="J3959" s="4" t="e">
        <f>Table1[[#This Row],[Column1]]</f>
        <v>#VALUE!</v>
      </c>
    </row>
    <row r="3960" spans="1:10" hidden="1" x14ac:dyDescent="0.3">
      <c r="A3960" s="2" t="e">
        <f>Table1[[#This Row],[Befolyt]]</f>
        <v>#VALUE!</v>
      </c>
      <c r="B3960" t="e">
        <f>Table1[[#This Row],[ÜK]]</f>
        <v>#VALUE!</v>
      </c>
      <c r="C3960" s="3" t="e">
        <f>Table1[[#This Row],[Szla]]</f>
        <v>#VALUE!</v>
      </c>
      <c r="D3960" s="6" t="e">
        <f>Table1[[#This Row],[Kelt_hó]]</f>
        <v>#VALUE!</v>
      </c>
      <c r="E3960" t="e">
        <f>Table1[[#This Row],[Vevő]]</f>
        <v>#VALUE!</v>
      </c>
      <c r="F3960" t="e">
        <f>Table1[[#This Row],[Termékkör]]</f>
        <v>#VALUE!</v>
      </c>
      <c r="G3960" s="4" t="e">
        <f>Table1[[#This Row],[SzumElad]]</f>
        <v>#VALUE!</v>
      </c>
      <c r="H3960" s="7" t="e">
        <f>Table1[[#This Row],[Jut_%]]</f>
        <v>#VALUE!</v>
      </c>
      <c r="I3960" s="4" t="e">
        <f>Table1[[#This Row],[Jut]]</f>
        <v>#VALUE!</v>
      </c>
      <c r="J3960" s="4" t="e">
        <f>Table1[[#This Row],[Column1]]</f>
        <v>#VALUE!</v>
      </c>
    </row>
    <row r="3961" spans="1:10" hidden="1" x14ac:dyDescent="0.3">
      <c r="A3961" s="2" t="e">
        <f>Table1[[#This Row],[Befolyt]]</f>
        <v>#VALUE!</v>
      </c>
      <c r="B3961" t="e">
        <f>Table1[[#This Row],[ÜK]]</f>
        <v>#VALUE!</v>
      </c>
      <c r="C3961" s="3" t="e">
        <f>Table1[[#This Row],[Szla]]</f>
        <v>#VALUE!</v>
      </c>
      <c r="D3961" s="6" t="e">
        <f>Table1[[#This Row],[Kelt_hó]]</f>
        <v>#VALUE!</v>
      </c>
      <c r="E3961" t="e">
        <f>Table1[[#This Row],[Vevő]]</f>
        <v>#VALUE!</v>
      </c>
      <c r="F3961" t="e">
        <f>Table1[[#This Row],[Termékkör]]</f>
        <v>#VALUE!</v>
      </c>
      <c r="G3961" s="4" t="e">
        <f>Table1[[#This Row],[SzumElad]]</f>
        <v>#VALUE!</v>
      </c>
      <c r="H3961" s="7" t="e">
        <f>Table1[[#This Row],[Jut_%]]</f>
        <v>#VALUE!</v>
      </c>
      <c r="I3961" s="4" t="e">
        <f>Table1[[#This Row],[Jut]]</f>
        <v>#VALUE!</v>
      </c>
      <c r="J3961" s="4" t="e">
        <f>Table1[[#This Row],[Column1]]</f>
        <v>#VALUE!</v>
      </c>
    </row>
    <row r="3962" spans="1:10" hidden="1" x14ac:dyDescent="0.3">
      <c r="A3962" s="2" t="e">
        <f>Table1[[#This Row],[Befolyt]]</f>
        <v>#VALUE!</v>
      </c>
      <c r="B3962" t="e">
        <f>Table1[[#This Row],[ÜK]]</f>
        <v>#VALUE!</v>
      </c>
      <c r="C3962" s="3" t="e">
        <f>Table1[[#This Row],[Szla]]</f>
        <v>#VALUE!</v>
      </c>
      <c r="D3962" s="6" t="e">
        <f>Table1[[#This Row],[Kelt_hó]]</f>
        <v>#VALUE!</v>
      </c>
      <c r="E3962" t="e">
        <f>Table1[[#This Row],[Vevő]]</f>
        <v>#VALUE!</v>
      </c>
      <c r="F3962" t="e">
        <f>Table1[[#This Row],[Termékkör]]</f>
        <v>#VALUE!</v>
      </c>
      <c r="G3962" s="4" t="e">
        <f>Table1[[#This Row],[SzumElad]]</f>
        <v>#VALUE!</v>
      </c>
      <c r="H3962" s="7" t="e">
        <f>Table1[[#This Row],[Jut_%]]</f>
        <v>#VALUE!</v>
      </c>
      <c r="I3962" s="4" t="e">
        <f>Table1[[#This Row],[Jut]]</f>
        <v>#VALUE!</v>
      </c>
      <c r="J3962" s="4" t="e">
        <f>Table1[[#This Row],[Column1]]</f>
        <v>#VALUE!</v>
      </c>
    </row>
    <row r="3963" spans="1:10" hidden="1" x14ac:dyDescent="0.3">
      <c r="A3963" s="2" t="e">
        <f>Table1[[#This Row],[Befolyt]]</f>
        <v>#VALUE!</v>
      </c>
      <c r="B3963" t="e">
        <f>Table1[[#This Row],[ÜK]]</f>
        <v>#VALUE!</v>
      </c>
      <c r="C3963" s="3" t="e">
        <f>Table1[[#This Row],[Szla]]</f>
        <v>#VALUE!</v>
      </c>
      <c r="D3963" s="6" t="e">
        <f>Table1[[#This Row],[Kelt_hó]]</f>
        <v>#VALUE!</v>
      </c>
      <c r="E3963" t="e">
        <f>Table1[[#This Row],[Vevő]]</f>
        <v>#VALUE!</v>
      </c>
      <c r="F3963" t="e">
        <f>Table1[[#This Row],[Termékkör]]</f>
        <v>#VALUE!</v>
      </c>
      <c r="G3963" s="4" t="e">
        <f>Table1[[#This Row],[SzumElad]]</f>
        <v>#VALUE!</v>
      </c>
      <c r="H3963" s="7" t="e">
        <f>Table1[[#This Row],[Jut_%]]</f>
        <v>#VALUE!</v>
      </c>
      <c r="I3963" s="4" t="e">
        <f>Table1[[#This Row],[Jut]]</f>
        <v>#VALUE!</v>
      </c>
      <c r="J3963" s="4" t="e">
        <f>Table1[[#This Row],[Column1]]</f>
        <v>#VALUE!</v>
      </c>
    </row>
    <row r="3964" spans="1:10" hidden="1" x14ac:dyDescent="0.3">
      <c r="A3964" s="2" t="e">
        <f>Table1[[#This Row],[Befolyt]]</f>
        <v>#VALUE!</v>
      </c>
      <c r="B3964" t="e">
        <f>Table1[[#This Row],[ÜK]]</f>
        <v>#VALUE!</v>
      </c>
      <c r="C3964" s="3" t="e">
        <f>Table1[[#This Row],[Szla]]</f>
        <v>#VALUE!</v>
      </c>
      <c r="D3964" s="6" t="e">
        <f>Table1[[#This Row],[Kelt_hó]]</f>
        <v>#VALUE!</v>
      </c>
      <c r="E3964" t="e">
        <f>Table1[[#This Row],[Vevő]]</f>
        <v>#VALUE!</v>
      </c>
      <c r="F3964" t="e">
        <f>Table1[[#This Row],[Termékkör]]</f>
        <v>#VALUE!</v>
      </c>
      <c r="G3964" s="4" t="e">
        <f>Table1[[#This Row],[SzumElad]]</f>
        <v>#VALUE!</v>
      </c>
      <c r="H3964" s="7" t="e">
        <f>Table1[[#This Row],[Jut_%]]</f>
        <v>#VALUE!</v>
      </c>
      <c r="I3964" s="4" t="e">
        <f>Table1[[#This Row],[Jut]]</f>
        <v>#VALUE!</v>
      </c>
      <c r="J3964" s="4" t="e">
        <f>Table1[[#This Row],[Column1]]</f>
        <v>#VALUE!</v>
      </c>
    </row>
    <row r="3965" spans="1:10" hidden="1" x14ac:dyDescent="0.3">
      <c r="A3965" s="2" t="e">
        <f>Table1[[#This Row],[Befolyt]]</f>
        <v>#VALUE!</v>
      </c>
      <c r="B3965" t="e">
        <f>Table1[[#This Row],[ÜK]]</f>
        <v>#VALUE!</v>
      </c>
      <c r="C3965" s="3" t="e">
        <f>Table1[[#This Row],[Szla]]</f>
        <v>#VALUE!</v>
      </c>
      <c r="D3965" s="6" t="e">
        <f>Table1[[#This Row],[Kelt_hó]]</f>
        <v>#VALUE!</v>
      </c>
      <c r="E3965" t="e">
        <f>Table1[[#This Row],[Vevő]]</f>
        <v>#VALUE!</v>
      </c>
      <c r="F3965" t="e">
        <f>Table1[[#This Row],[Termékkör]]</f>
        <v>#VALUE!</v>
      </c>
      <c r="G3965" s="4" t="e">
        <f>Table1[[#This Row],[SzumElad]]</f>
        <v>#VALUE!</v>
      </c>
      <c r="H3965" s="7" t="e">
        <f>Table1[[#This Row],[Jut_%]]</f>
        <v>#VALUE!</v>
      </c>
      <c r="I3965" s="4" t="e">
        <f>Table1[[#This Row],[Jut]]</f>
        <v>#VALUE!</v>
      </c>
      <c r="J3965" s="4" t="e">
        <f>Table1[[#This Row],[Column1]]</f>
        <v>#VALUE!</v>
      </c>
    </row>
    <row r="3966" spans="1:10" hidden="1" x14ac:dyDescent="0.3">
      <c r="A3966" s="2" t="e">
        <f>Table1[[#This Row],[Befolyt]]</f>
        <v>#VALUE!</v>
      </c>
      <c r="B3966" t="e">
        <f>Table1[[#This Row],[ÜK]]</f>
        <v>#VALUE!</v>
      </c>
      <c r="C3966" s="3" t="e">
        <f>Table1[[#This Row],[Szla]]</f>
        <v>#VALUE!</v>
      </c>
      <c r="D3966" s="6" t="e">
        <f>Table1[[#This Row],[Kelt_hó]]</f>
        <v>#VALUE!</v>
      </c>
      <c r="E3966" t="e">
        <f>Table1[[#This Row],[Vevő]]</f>
        <v>#VALUE!</v>
      </c>
      <c r="F3966" t="e">
        <f>Table1[[#This Row],[Termékkör]]</f>
        <v>#VALUE!</v>
      </c>
      <c r="G3966" s="4" t="e">
        <f>Table1[[#This Row],[SzumElad]]</f>
        <v>#VALUE!</v>
      </c>
      <c r="H3966" s="7" t="e">
        <f>Table1[[#This Row],[Jut_%]]</f>
        <v>#VALUE!</v>
      </c>
      <c r="I3966" s="4" t="e">
        <f>Table1[[#This Row],[Jut]]</f>
        <v>#VALUE!</v>
      </c>
      <c r="J3966" s="4" t="e">
        <f>Table1[[#This Row],[Column1]]</f>
        <v>#VALUE!</v>
      </c>
    </row>
    <row r="3967" spans="1:10" hidden="1" x14ac:dyDescent="0.3">
      <c r="A3967" s="2" t="e">
        <f>Table1[[#This Row],[Befolyt]]</f>
        <v>#VALUE!</v>
      </c>
      <c r="B3967" t="e">
        <f>Table1[[#This Row],[ÜK]]</f>
        <v>#VALUE!</v>
      </c>
      <c r="C3967" s="3" t="e">
        <f>Table1[[#This Row],[Szla]]</f>
        <v>#VALUE!</v>
      </c>
      <c r="D3967" s="6" t="e">
        <f>Table1[[#This Row],[Kelt_hó]]</f>
        <v>#VALUE!</v>
      </c>
      <c r="E3967" t="e">
        <f>Table1[[#This Row],[Vevő]]</f>
        <v>#VALUE!</v>
      </c>
      <c r="F3967" t="e">
        <f>Table1[[#This Row],[Termékkör]]</f>
        <v>#VALUE!</v>
      </c>
      <c r="G3967" s="4" t="e">
        <f>Table1[[#This Row],[SzumElad]]</f>
        <v>#VALUE!</v>
      </c>
      <c r="H3967" s="7" t="e">
        <f>Table1[[#This Row],[Jut_%]]</f>
        <v>#VALUE!</v>
      </c>
      <c r="I3967" s="4" t="e">
        <f>Table1[[#This Row],[Jut]]</f>
        <v>#VALUE!</v>
      </c>
      <c r="J3967" s="4" t="e">
        <f>Table1[[#This Row],[Column1]]</f>
        <v>#VALUE!</v>
      </c>
    </row>
    <row r="3968" spans="1:10" hidden="1" x14ac:dyDescent="0.3">
      <c r="A3968" s="2" t="e">
        <f>Table1[[#This Row],[Befolyt]]</f>
        <v>#VALUE!</v>
      </c>
      <c r="B3968" t="e">
        <f>Table1[[#This Row],[ÜK]]</f>
        <v>#VALUE!</v>
      </c>
      <c r="C3968" s="3" t="e">
        <f>Table1[[#This Row],[Szla]]</f>
        <v>#VALUE!</v>
      </c>
      <c r="D3968" s="6" t="e">
        <f>Table1[[#This Row],[Kelt_hó]]</f>
        <v>#VALUE!</v>
      </c>
      <c r="E3968" t="e">
        <f>Table1[[#This Row],[Vevő]]</f>
        <v>#VALUE!</v>
      </c>
      <c r="F3968" t="e">
        <f>Table1[[#This Row],[Termékkör]]</f>
        <v>#VALUE!</v>
      </c>
      <c r="G3968" s="4" t="e">
        <f>Table1[[#This Row],[SzumElad]]</f>
        <v>#VALUE!</v>
      </c>
      <c r="H3968" s="7" t="e">
        <f>Table1[[#This Row],[Jut_%]]</f>
        <v>#VALUE!</v>
      </c>
      <c r="I3968" s="4" t="e">
        <f>Table1[[#This Row],[Jut]]</f>
        <v>#VALUE!</v>
      </c>
      <c r="J3968" s="4" t="e">
        <f>Table1[[#This Row],[Column1]]</f>
        <v>#VALUE!</v>
      </c>
    </row>
    <row r="3969" spans="1:10" hidden="1" x14ac:dyDescent="0.3">
      <c r="A3969" s="2" t="e">
        <f>Table1[[#This Row],[Befolyt]]</f>
        <v>#VALUE!</v>
      </c>
      <c r="B3969" t="e">
        <f>Table1[[#This Row],[ÜK]]</f>
        <v>#VALUE!</v>
      </c>
      <c r="C3969" s="3" t="e">
        <f>Table1[[#This Row],[Szla]]</f>
        <v>#VALUE!</v>
      </c>
      <c r="D3969" s="6" t="e">
        <f>Table1[[#This Row],[Kelt_hó]]</f>
        <v>#VALUE!</v>
      </c>
      <c r="E3969" t="e">
        <f>Table1[[#This Row],[Vevő]]</f>
        <v>#VALUE!</v>
      </c>
      <c r="F3969" t="e">
        <f>Table1[[#This Row],[Termékkör]]</f>
        <v>#VALUE!</v>
      </c>
      <c r="G3969" s="4" t="e">
        <f>Table1[[#This Row],[SzumElad]]</f>
        <v>#VALUE!</v>
      </c>
      <c r="H3969" s="7" t="e">
        <f>Table1[[#This Row],[Jut_%]]</f>
        <v>#VALUE!</v>
      </c>
      <c r="I3969" s="4" t="e">
        <f>Table1[[#This Row],[Jut]]</f>
        <v>#VALUE!</v>
      </c>
      <c r="J3969" s="4" t="e">
        <f>Table1[[#This Row],[Column1]]</f>
        <v>#VALUE!</v>
      </c>
    </row>
    <row r="3970" spans="1:10" hidden="1" x14ac:dyDescent="0.3">
      <c r="A3970" s="2" t="e">
        <f>Table1[[#This Row],[Befolyt]]</f>
        <v>#VALUE!</v>
      </c>
      <c r="B3970" t="e">
        <f>Table1[[#This Row],[ÜK]]</f>
        <v>#VALUE!</v>
      </c>
      <c r="C3970" s="3" t="e">
        <f>Table1[[#This Row],[Szla]]</f>
        <v>#VALUE!</v>
      </c>
      <c r="D3970" s="6" t="e">
        <f>Table1[[#This Row],[Kelt_hó]]</f>
        <v>#VALUE!</v>
      </c>
      <c r="E3970" t="e">
        <f>Table1[[#This Row],[Vevő]]</f>
        <v>#VALUE!</v>
      </c>
      <c r="F3970" t="e">
        <f>Table1[[#This Row],[Termékkör]]</f>
        <v>#VALUE!</v>
      </c>
      <c r="G3970" s="4" t="e">
        <f>Table1[[#This Row],[SzumElad]]</f>
        <v>#VALUE!</v>
      </c>
      <c r="H3970" s="7" t="e">
        <f>Table1[[#This Row],[Jut_%]]</f>
        <v>#VALUE!</v>
      </c>
      <c r="I3970" s="4" t="e">
        <f>Table1[[#This Row],[Jut]]</f>
        <v>#VALUE!</v>
      </c>
      <c r="J3970" s="4" t="e">
        <f>Table1[[#This Row],[Column1]]</f>
        <v>#VALUE!</v>
      </c>
    </row>
    <row r="3971" spans="1:10" hidden="1" x14ac:dyDescent="0.3">
      <c r="A3971" s="2" t="e">
        <f>Table1[[#This Row],[Befolyt]]</f>
        <v>#VALUE!</v>
      </c>
      <c r="B3971" t="e">
        <f>Table1[[#This Row],[ÜK]]</f>
        <v>#VALUE!</v>
      </c>
      <c r="C3971" s="3" t="e">
        <f>Table1[[#This Row],[Szla]]</f>
        <v>#VALUE!</v>
      </c>
      <c r="D3971" s="6" t="e">
        <f>Table1[[#This Row],[Kelt_hó]]</f>
        <v>#VALUE!</v>
      </c>
      <c r="E3971" t="e">
        <f>Table1[[#This Row],[Vevő]]</f>
        <v>#VALUE!</v>
      </c>
      <c r="F3971" t="e">
        <f>Table1[[#This Row],[Termékkör]]</f>
        <v>#VALUE!</v>
      </c>
      <c r="G3971" s="4" t="e">
        <f>Table1[[#This Row],[SzumElad]]</f>
        <v>#VALUE!</v>
      </c>
      <c r="H3971" s="7" t="e">
        <f>Table1[[#This Row],[Jut_%]]</f>
        <v>#VALUE!</v>
      </c>
      <c r="I3971" s="4" t="e">
        <f>Table1[[#This Row],[Jut]]</f>
        <v>#VALUE!</v>
      </c>
      <c r="J3971" s="4" t="e">
        <f>Table1[[#This Row],[Column1]]</f>
        <v>#VALUE!</v>
      </c>
    </row>
    <row r="3972" spans="1:10" hidden="1" x14ac:dyDescent="0.3">
      <c r="A3972" s="2" t="e">
        <f>Table1[[#This Row],[Befolyt]]</f>
        <v>#VALUE!</v>
      </c>
      <c r="B3972" t="e">
        <f>Table1[[#This Row],[ÜK]]</f>
        <v>#VALUE!</v>
      </c>
      <c r="C3972" s="3" t="e">
        <f>Table1[[#This Row],[Szla]]</f>
        <v>#VALUE!</v>
      </c>
      <c r="D3972" s="6" t="e">
        <f>Table1[[#This Row],[Kelt_hó]]</f>
        <v>#VALUE!</v>
      </c>
      <c r="E3972" t="e">
        <f>Table1[[#This Row],[Vevő]]</f>
        <v>#VALUE!</v>
      </c>
      <c r="F3972" t="e">
        <f>Table1[[#This Row],[Termékkör]]</f>
        <v>#VALUE!</v>
      </c>
      <c r="G3972" s="4" t="e">
        <f>Table1[[#This Row],[SzumElad]]</f>
        <v>#VALUE!</v>
      </c>
      <c r="H3972" s="7" t="e">
        <f>Table1[[#This Row],[Jut_%]]</f>
        <v>#VALUE!</v>
      </c>
      <c r="I3972" s="4" t="e">
        <f>Table1[[#This Row],[Jut]]</f>
        <v>#VALUE!</v>
      </c>
      <c r="J3972" s="4" t="e">
        <f>Table1[[#This Row],[Column1]]</f>
        <v>#VALUE!</v>
      </c>
    </row>
    <row r="3973" spans="1:10" hidden="1" x14ac:dyDescent="0.3">
      <c r="A3973" s="2" t="e">
        <f>Table1[[#This Row],[Befolyt]]</f>
        <v>#VALUE!</v>
      </c>
      <c r="B3973" t="e">
        <f>Table1[[#This Row],[ÜK]]</f>
        <v>#VALUE!</v>
      </c>
      <c r="C3973" s="3" t="e">
        <f>Table1[[#This Row],[Szla]]</f>
        <v>#VALUE!</v>
      </c>
      <c r="D3973" s="6" t="e">
        <f>Table1[[#This Row],[Kelt_hó]]</f>
        <v>#VALUE!</v>
      </c>
      <c r="E3973" t="e">
        <f>Table1[[#This Row],[Vevő]]</f>
        <v>#VALUE!</v>
      </c>
      <c r="F3973" t="e">
        <f>Table1[[#This Row],[Termékkör]]</f>
        <v>#VALUE!</v>
      </c>
      <c r="G3973" s="4" t="e">
        <f>Table1[[#This Row],[SzumElad]]</f>
        <v>#VALUE!</v>
      </c>
      <c r="H3973" s="7" t="e">
        <f>Table1[[#This Row],[Jut_%]]</f>
        <v>#VALUE!</v>
      </c>
      <c r="I3973" s="4" t="e">
        <f>Table1[[#This Row],[Jut]]</f>
        <v>#VALUE!</v>
      </c>
      <c r="J3973" s="4" t="e">
        <f>Table1[[#This Row],[Column1]]</f>
        <v>#VALUE!</v>
      </c>
    </row>
    <row r="3974" spans="1:10" hidden="1" x14ac:dyDescent="0.3">
      <c r="A3974" s="2" t="e">
        <f>Table1[[#This Row],[Befolyt]]</f>
        <v>#VALUE!</v>
      </c>
      <c r="B3974" t="e">
        <f>Table1[[#This Row],[ÜK]]</f>
        <v>#VALUE!</v>
      </c>
      <c r="C3974" s="3" t="e">
        <f>Table1[[#This Row],[Szla]]</f>
        <v>#VALUE!</v>
      </c>
      <c r="D3974" s="6" t="e">
        <f>Table1[[#This Row],[Kelt_hó]]</f>
        <v>#VALUE!</v>
      </c>
      <c r="E3974" t="e">
        <f>Table1[[#This Row],[Vevő]]</f>
        <v>#VALUE!</v>
      </c>
      <c r="F3974" t="e">
        <f>Table1[[#This Row],[Termékkör]]</f>
        <v>#VALUE!</v>
      </c>
      <c r="G3974" s="4" t="e">
        <f>Table1[[#This Row],[SzumElad]]</f>
        <v>#VALUE!</v>
      </c>
      <c r="H3974" s="7" t="e">
        <f>Table1[[#This Row],[Jut_%]]</f>
        <v>#VALUE!</v>
      </c>
      <c r="I3974" s="4" t="e">
        <f>Table1[[#This Row],[Jut]]</f>
        <v>#VALUE!</v>
      </c>
      <c r="J3974" s="4" t="e">
        <f>Table1[[#This Row],[Column1]]</f>
        <v>#VALUE!</v>
      </c>
    </row>
    <row r="3975" spans="1:10" hidden="1" x14ac:dyDescent="0.3">
      <c r="A3975" s="2" t="e">
        <f>Table1[[#This Row],[Befolyt]]</f>
        <v>#VALUE!</v>
      </c>
      <c r="B3975" t="e">
        <f>Table1[[#This Row],[ÜK]]</f>
        <v>#VALUE!</v>
      </c>
      <c r="C3975" s="3" t="e">
        <f>Table1[[#This Row],[Szla]]</f>
        <v>#VALUE!</v>
      </c>
      <c r="D3975" s="6" t="e">
        <f>Table1[[#This Row],[Kelt_hó]]</f>
        <v>#VALUE!</v>
      </c>
      <c r="E3975" t="e">
        <f>Table1[[#This Row],[Vevő]]</f>
        <v>#VALUE!</v>
      </c>
      <c r="F3975" t="e">
        <f>Table1[[#This Row],[Termékkör]]</f>
        <v>#VALUE!</v>
      </c>
      <c r="G3975" s="4" t="e">
        <f>Table1[[#This Row],[SzumElad]]</f>
        <v>#VALUE!</v>
      </c>
      <c r="H3975" s="7" t="e">
        <f>Table1[[#This Row],[Jut_%]]</f>
        <v>#VALUE!</v>
      </c>
      <c r="I3975" s="4" t="e">
        <f>Table1[[#This Row],[Jut]]</f>
        <v>#VALUE!</v>
      </c>
      <c r="J3975" s="4" t="e">
        <f>Table1[[#This Row],[Column1]]</f>
        <v>#VALUE!</v>
      </c>
    </row>
    <row r="3976" spans="1:10" hidden="1" x14ac:dyDescent="0.3">
      <c r="A3976" s="2" t="e">
        <f>Table1[[#This Row],[Befolyt]]</f>
        <v>#VALUE!</v>
      </c>
      <c r="B3976" t="e">
        <f>Table1[[#This Row],[ÜK]]</f>
        <v>#VALUE!</v>
      </c>
      <c r="C3976" s="3" t="e">
        <f>Table1[[#This Row],[Szla]]</f>
        <v>#VALUE!</v>
      </c>
      <c r="D3976" s="6" t="e">
        <f>Table1[[#This Row],[Kelt_hó]]</f>
        <v>#VALUE!</v>
      </c>
      <c r="E3976" t="e">
        <f>Table1[[#This Row],[Vevő]]</f>
        <v>#VALUE!</v>
      </c>
      <c r="F3976" t="e">
        <f>Table1[[#This Row],[Termékkör]]</f>
        <v>#VALUE!</v>
      </c>
      <c r="G3976" s="4" t="e">
        <f>Table1[[#This Row],[SzumElad]]</f>
        <v>#VALUE!</v>
      </c>
      <c r="H3976" s="7" t="e">
        <f>Table1[[#This Row],[Jut_%]]</f>
        <v>#VALUE!</v>
      </c>
      <c r="I3976" s="4" t="e">
        <f>Table1[[#This Row],[Jut]]</f>
        <v>#VALUE!</v>
      </c>
      <c r="J3976" s="4" t="e">
        <f>Table1[[#This Row],[Column1]]</f>
        <v>#VALUE!</v>
      </c>
    </row>
    <row r="3977" spans="1:10" hidden="1" x14ac:dyDescent="0.3">
      <c r="A3977" s="2" t="e">
        <f>Table1[[#This Row],[Befolyt]]</f>
        <v>#VALUE!</v>
      </c>
      <c r="B3977" t="e">
        <f>Table1[[#This Row],[ÜK]]</f>
        <v>#VALUE!</v>
      </c>
      <c r="C3977" s="3" t="e">
        <f>Table1[[#This Row],[Szla]]</f>
        <v>#VALUE!</v>
      </c>
      <c r="D3977" s="6" t="e">
        <f>Table1[[#This Row],[Kelt_hó]]</f>
        <v>#VALUE!</v>
      </c>
      <c r="E3977" t="e">
        <f>Table1[[#This Row],[Vevő]]</f>
        <v>#VALUE!</v>
      </c>
      <c r="F3977" t="e">
        <f>Table1[[#This Row],[Termékkör]]</f>
        <v>#VALUE!</v>
      </c>
      <c r="G3977" s="4" t="e">
        <f>Table1[[#This Row],[SzumElad]]</f>
        <v>#VALUE!</v>
      </c>
      <c r="H3977" s="7" t="e">
        <f>Table1[[#This Row],[Jut_%]]</f>
        <v>#VALUE!</v>
      </c>
      <c r="I3977" s="4" t="e">
        <f>Table1[[#This Row],[Jut]]</f>
        <v>#VALUE!</v>
      </c>
      <c r="J3977" s="4" t="e">
        <f>Table1[[#This Row],[Column1]]</f>
        <v>#VALUE!</v>
      </c>
    </row>
    <row r="3978" spans="1:10" hidden="1" x14ac:dyDescent="0.3">
      <c r="A3978" s="2" t="e">
        <f>Table1[[#This Row],[Befolyt]]</f>
        <v>#VALUE!</v>
      </c>
      <c r="B3978" t="e">
        <f>Table1[[#This Row],[ÜK]]</f>
        <v>#VALUE!</v>
      </c>
      <c r="C3978" s="3" t="e">
        <f>Table1[[#This Row],[Szla]]</f>
        <v>#VALUE!</v>
      </c>
      <c r="D3978" s="6" t="e">
        <f>Table1[[#This Row],[Kelt_hó]]</f>
        <v>#VALUE!</v>
      </c>
      <c r="E3978" t="e">
        <f>Table1[[#This Row],[Vevő]]</f>
        <v>#VALUE!</v>
      </c>
      <c r="F3978" t="e">
        <f>Table1[[#This Row],[Termékkör]]</f>
        <v>#VALUE!</v>
      </c>
      <c r="G3978" s="4" t="e">
        <f>Table1[[#This Row],[SzumElad]]</f>
        <v>#VALUE!</v>
      </c>
      <c r="H3978" s="7" t="e">
        <f>Table1[[#This Row],[Jut_%]]</f>
        <v>#VALUE!</v>
      </c>
      <c r="I3978" s="4" t="e">
        <f>Table1[[#This Row],[Jut]]</f>
        <v>#VALUE!</v>
      </c>
      <c r="J3978" s="4" t="e">
        <f>Table1[[#This Row],[Column1]]</f>
        <v>#VALUE!</v>
      </c>
    </row>
    <row r="3979" spans="1:10" hidden="1" x14ac:dyDescent="0.3">
      <c r="A3979" s="2" t="e">
        <f>Table1[[#This Row],[Befolyt]]</f>
        <v>#VALUE!</v>
      </c>
      <c r="B3979" t="e">
        <f>Table1[[#This Row],[ÜK]]</f>
        <v>#VALUE!</v>
      </c>
      <c r="C3979" s="3" t="e">
        <f>Table1[[#This Row],[Szla]]</f>
        <v>#VALUE!</v>
      </c>
      <c r="D3979" s="6" t="e">
        <f>Table1[[#This Row],[Kelt_hó]]</f>
        <v>#VALUE!</v>
      </c>
      <c r="E3979" t="e">
        <f>Table1[[#This Row],[Vevő]]</f>
        <v>#VALUE!</v>
      </c>
      <c r="F3979" t="e">
        <f>Table1[[#This Row],[Termékkör]]</f>
        <v>#VALUE!</v>
      </c>
      <c r="G3979" s="4" t="e">
        <f>Table1[[#This Row],[SzumElad]]</f>
        <v>#VALUE!</v>
      </c>
      <c r="H3979" s="7" t="e">
        <f>Table1[[#This Row],[Jut_%]]</f>
        <v>#VALUE!</v>
      </c>
      <c r="I3979" s="4" t="e">
        <f>Table1[[#This Row],[Jut]]</f>
        <v>#VALUE!</v>
      </c>
      <c r="J3979" s="4" t="e">
        <f>Table1[[#This Row],[Column1]]</f>
        <v>#VALUE!</v>
      </c>
    </row>
    <row r="3980" spans="1:10" hidden="1" x14ac:dyDescent="0.3">
      <c r="A3980" s="2" t="e">
        <f>Table1[[#This Row],[Befolyt]]</f>
        <v>#VALUE!</v>
      </c>
      <c r="B3980" t="e">
        <f>Table1[[#This Row],[ÜK]]</f>
        <v>#VALUE!</v>
      </c>
      <c r="C3980" s="3" t="e">
        <f>Table1[[#This Row],[Szla]]</f>
        <v>#VALUE!</v>
      </c>
      <c r="D3980" s="6" t="e">
        <f>Table1[[#This Row],[Kelt_hó]]</f>
        <v>#VALUE!</v>
      </c>
      <c r="E3980" t="e">
        <f>Table1[[#This Row],[Vevő]]</f>
        <v>#VALUE!</v>
      </c>
      <c r="F3980" t="e">
        <f>Table1[[#This Row],[Termékkör]]</f>
        <v>#VALUE!</v>
      </c>
      <c r="G3980" s="4" t="e">
        <f>Table1[[#This Row],[SzumElad]]</f>
        <v>#VALUE!</v>
      </c>
      <c r="H3980" s="7" t="e">
        <f>Table1[[#This Row],[Jut_%]]</f>
        <v>#VALUE!</v>
      </c>
      <c r="I3980" s="4" t="e">
        <f>Table1[[#This Row],[Jut]]</f>
        <v>#VALUE!</v>
      </c>
      <c r="J3980" s="4" t="e">
        <f>Table1[[#This Row],[Column1]]</f>
        <v>#VALUE!</v>
      </c>
    </row>
    <row r="3981" spans="1:10" hidden="1" x14ac:dyDescent="0.3">
      <c r="A3981" s="2" t="e">
        <f>Table1[[#This Row],[Befolyt]]</f>
        <v>#VALUE!</v>
      </c>
      <c r="B3981" t="e">
        <f>Table1[[#This Row],[ÜK]]</f>
        <v>#VALUE!</v>
      </c>
      <c r="C3981" s="3" t="e">
        <f>Table1[[#This Row],[Szla]]</f>
        <v>#VALUE!</v>
      </c>
      <c r="D3981" s="6" t="e">
        <f>Table1[[#This Row],[Kelt_hó]]</f>
        <v>#VALUE!</v>
      </c>
      <c r="E3981" t="e">
        <f>Table1[[#This Row],[Vevő]]</f>
        <v>#VALUE!</v>
      </c>
      <c r="F3981" t="e">
        <f>Table1[[#This Row],[Termékkör]]</f>
        <v>#VALUE!</v>
      </c>
      <c r="G3981" s="4" t="e">
        <f>Table1[[#This Row],[SzumElad]]</f>
        <v>#VALUE!</v>
      </c>
      <c r="H3981" s="7" t="e">
        <f>Table1[[#This Row],[Jut_%]]</f>
        <v>#VALUE!</v>
      </c>
      <c r="I3981" s="4" t="e">
        <f>Table1[[#This Row],[Jut]]</f>
        <v>#VALUE!</v>
      </c>
      <c r="J3981" s="4" t="e">
        <f>Table1[[#This Row],[Column1]]</f>
        <v>#VALUE!</v>
      </c>
    </row>
    <row r="3982" spans="1:10" hidden="1" x14ac:dyDescent="0.3">
      <c r="A3982" s="2" t="e">
        <f>Table1[[#This Row],[Befolyt]]</f>
        <v>#VALUE!</v>
      </c>
      <c r="B3982" t="e">
        <f>Table1[[#This Row],[ÜK]]</f>
        <v>#VALUE!</v>
      </c>
      <c r="C3982" s="3" t="e">
        <f>Table1[[#This Row],[Szla]]</f>
        <v>#VALUE!</v>
      </c>
      <c r="D3982" s="6" t="e">
        <f>Table1[[#This Row],[Kelt_hó]]</f>
        <v>#VALUE!</v>
      </c>
      <c r="E3982" t="e">
        <f>Table1[[#This Row],[Vevő]]</f>
        <v>#VALUE!</v>
      </c>
      <c r="F3982" t="e">
        <f>Table1[[#This Row],[Termékkör]]</f>
        <v>#VALUE!</v>
      </c>
      <c r="G3982" s="4" t="e">
        <f>Table1[[#This Row],[SzumElad]]</f>
        <v>#VALUE!</v>
      </c>
      <c r="H3982" s="7" t="e">
        <f>Table1[[#This Row],[Jut_%]]</f>
        <v>#VALUE!</v>
      </c>
      <c r="I3982" s="4" t="e">
        <f>Table1[[#This Row],[Jut]]</f>
        <v>#VALUE!</v>
      </c>
      <c r="J3982" s="4" t="e">
        <f>Table1[[#This Row],[Column1]]</f>
        <v>#VALUE!</v>
      </c>
    </row>
    <row r="3983" spans="1:10" hidden="1" x14ac:dyDescent="0.3">
      <c r="A3983" s="2" t="e">
        <f>Table1[[#This Row],[Befolyt]]</f>
        <v>#VALUE!</v>
      </c>
      <c r="B3983" t="e">
        <f>Table1[[#This Row],[ÜK]]</f>
        <v>#VALUE!</v>
      </c>
      <c r="C3983" s="3" t="e">
        <f>Table1[[#This Row],[Szla]]</f>
        <v>#VALUE!</v>
      </c>
      <c r="D3983" s="6" t="e">
        <f>Table1[[#This Row],[Kelt_hó]]</f>
        <v>#VALUE!</v>
      </c>
      <c r="E3983" t="e">
        <f>Table1[[#This Row],[Vevő]]</f>
        <v>#VALUE!</v>
      </c>
      <c r="F3983" t="e">
        <f>Table1[[#This Row],[Termékkör]]</f>
        <v>#VALUE!</v>
      </c>
      <c r="G3983" s="4" t="e">
        <f>Table1[[#This Row],[SzumElad]]</f>
        <v>#VALUE!</v>
      </c>
      <c r="H3983" s="7" t="e">
        <f>Table1[[#This Row],[Jut_%]]</f>
        <v>#VALUE!</v>
      </c>
      <c r="I3983" s="4" t="e">
        <f>Table1[[#This Row],[Jut]]</f>
        <v>#VALUE!</v>
      </c>
      <c r="J3983" s="4" t="e">
        <f>Table1[[#This Row],[Column1]]</f>
        <v>#VALUE!</v>
      </c>
    </row>
    <row r="3984" spans="1:10" hidden="1" x14ac:dyDescent="0.3">
      <c r="A3984" s="2" t="e">
        <f>Table1[[#This Row],[Befolyt]]</f>
        <v>#VALUE!</v>
      </c>
      <c r="B3984" t="e">
        <f>Table1[[#This Row],[ÜK]]</f>
        <v>#VALUE!</v>
      </c>
      <c r="C3984" s="3" t="e">
        <f>Table1[[#This Row],[Szla]]</f>
        <v>#VALUE!</v>
      </c>
      <c r="D3984" s="6" t="e">
        <f>Table1[[#This Row],[Kelt_hó]]</f>
        <v>#VALUE!</v>
      </c>
      <c r="E3984" t="e">
        <f>Table1[[#This Row],[Vevő]]</f>
        <v>#VALUE!</v>
      </c>
      <c r="F3984" t="e">
        <f>Table1[[#This Row],[Termékkör]]</f>
        <v>#VALUE!</v>
      </c>
      <c r="G3984" s="4" t="e">
        <f>Table1[[#This Row],[SzumElad]]</f>
        <v>#VALUE!</v>
      </c>
      <c r="H3984" s="7" t="e">
        <f>Table1[[#This Row],[Jut_%]]</f>
        <v>#VALUE!</v>
      </c>
      <c r="I3984" s="4" t="e">
        <f>Table1[[#This Row],[Jut]]</f>
        <v>#VALUE!</v>
      </c>
      <c r="J3984" s="4" t="e">
        <f>Table1[[#This Row],[Column1]]</f>
        <v>#VALUE!</v>
      </c>
    </row>
    <row r="3985" spans="1:10" hidden="1" x14ac:dyDescent="0.3">
      <c r="A3985" s="2" t="e">
        <f>Table1[[#This Row],[Befolyt]]</f>
        <v>#VALUE!</v>
      </c>
      <c r="B3985" t="e">
        <f>Table1[[#This Row],[ÜK]]</f>
        <v>#VALUE!</v>
      </c>
      <c r="C3985" s="3" t="e">
        <f>Table1[[#This Row],[Szla]]</f>
        <v>#VALUE!</v>
      </c>
      <c r="D3985" s="6" t="e">
        <f>Table1[[#This Row],[Kelt_hó]]</f>
        <v>#VALUE!</v>
      </c>
      <c r="E3985" t="e">
        <f>Table1[[#This Row],[Vevő]]</f>
        <v>#VALUE!</v>
      </c>
      <c r="F3985" t="e">
        <f>Table1[[#This Row],[Termékkör]]</f>
        <v>#VALUE!</v>
      </c>
      <c r="G3985" s="4" t="e">
        <f>Table1[[#This Row],[SzumElad]]</f>
        <v>#VALUE!</v>
      </c>
      <c r="H3985" s="7" t="e">
        <f>Table1[[#This Row],[Jut_%]]</f>
        <v>#VALUE!</v>
      </c>
      <c r="I3985" s="4" t="e">
        <f>Table1[[#This Row],[Jut]]</f>
        <v>#VALUE!</v>
      </c>
      <c r="J3985" s="4" t="e">
        <f>Table1[[#This Row],[Column1]]</f>
        <v>#VALUE!</v>
      </c>
    </row>
    <row r="3986" spans="1:10" hidden="1" x14ac:dyDescent="0.3">
      <c r="A3986" s="2" t="e">
        <f>Table1[[#This Row],[Befolyt]]</f>
        <v>#VALUE!</v>
      </c>
      <c r="B3986" t="e">
        <f>Table1[[#This Row],[ÜK]]</f>
        <v>#VALUE!</v>
      </c>
      <c r="C3986" s="3" t="e">
        <f>Table1[[#This Row],[Szla]]</f>
        <v>#VALUE!</v>
      </c>
      <c r="D3986" s="6" t="e">
        <f>Table1[[#This Row],[Kelt_hó]]</f>
        <v>#VALUE!</v>
      </c>
      <c r="E3986" t="e">
        <f>Table1[[#This Row],[Vevő]]</f>
        <v>#VALUE!</v>
      </c>
      <c r="F3986" t="e">
        <f>Table1[[#This Row],[Termékkör]]</f>
        <v>#VALUE!</v>
      </c>
      <c r="G3986" s="4" t="e">
        <f>Table1[[#This Row],[SzumElad]]</f>
        <v>#VALUE!</v>
      </c>
      <c r="H3986" s="7" t="e">
        <f>Table1[[#This Row],[Jut_%]]</f>
        <v>#VALUE!</v>
      </c>
      <c r="I3986" s="4" t="e">
        <f>Table1[[#This Row],[Jut]]</f>
        <v>#VALUE!</v>
      </c>
      <c r="J3986" s="4" t="e">
        <f>Table1[[#This Row],[Column1]]</f>
        <v>#VALUE!</v>
      </c>
    </row>
    <row r="3987" spans="1:10" hidden="1" x14ac:dyDescent="0.3">
      <c r="A3987" s="2" t="e">
        <f>Table1[[#This Row],[Befolyt]]</f>
        <v>#VALUE!</v>
      </c>
      <c r="B3987" t="e">
        <f>Table1[[#This Row],[ÜK]]</f>
        <v>#VALUE!</v>
      </c>
      <c r="C3987" s="3" t="e">
        <f>Table1[[#This Row],[Szla]]</f>
        <v>#VALUE!</v>
      </c>
      <c r="D3987" s="6" t="e">
        <f>Table1[[#This Row],[Kelt_hó]]</f>
        <v>#VALUE!</v>
      </c>
      <c r="E3987" t="e">
        <f>Table1[[#This Row],[Vevő]]</f>
        <v>#VALUE!</v>
      </c>
      <c r="F3987" t="e">
        <f>Table1[[#This Row],[Termékkör]]</f>
        <v>#VALUE!</v>
      </c>
      <c r="G3987" s="4" t="e">
        <f>Table1[[#This Row],[SzumElad]]</f>
        <v>#VALUE!</v>
      </c>
      <c r="H3987" s="7" t="e">
        <f>Table1[[#This Row],[Jut_%]]</f>
        <v>#VALUE!</v>
      </c>
      <c r="I3987" s="4" t="e">
        <f>Table1[[#This Row],[Jut]]</f>
        <v>#VALUE!</v>
      </c>
      <c r="J3987" s="4" t="e">
        <f>Table1[[#This Row],[Column1]]</f>
        <v>#VALUE!</v>
      </c>
    </row>
    <row r="3988" spans="1:10" hidden="1" x14ac:dyDescent="0.3">
      <c r="A3988" s="2" t="e">
        <f>Table1[[#This Row],[Befolyt]]</f>
        <v>#VALUE!</v>
      </c>
      <c r="B3988" t="e">
        <f>Table1[[#This Row],[ÜK]]</f>
        <v>#VALUE!</v>
      </c>
      <c r="C3988" s="3" t="e">
        <f>Table1[[#This Row],[Szla]]</f>
        <v>#VALUE!</v>
      </c>
      <c r="D3988" s="6" t="e">
        <f>Table1[[#This Row],[Kelt_hó]]</f>
        <v>#VALUE!</v>
      </c>
      <c r="E3988" t="e">
        <f>Table1[[#This Row],[Vevő]]</f>
        <v>#VALUE!</v>
      </c>
      <c r="F3988" t="e">
        <f>Table1[[#This Row],[Termékkör]]</f>
        <v>#VALUE!</v>
      </c>
      <c r="G3988" s="4" t="e">
        <f>Table1[[#This Row],[SzumElad]]</f>
        <v>#VALUE!</v>
      </c>
      <c r="H3988" s="7" t="e">
        <f>Table1[[#This Row],[Jut_%]]</f>
        <v>#VALUE!</v>
      </c>
      <c r="I3988" s="4" t="e">
        <f>Table1[[#This Row],[Jut]]</f>
        <v>#VALUE!</v>
      </c>
      <c r="J3988" s="4" t="e">
        <f>Table1[[#This Row],[Column1]]</f>
        <v>#VALUE!</v>
      </c>
    </row>
    <row r="3989" spans="1:10" hidden="1" x14ac:dyDescent="0.3">
      <c r="A3989" s="2" t="e">
        <f>Table1[[#This Row],[Befolyt]]</f>
        <v>#VALUE!</v>
      </c>
      <c r="B3989" t="e">
        <f>Table1[[#This Row],[ÜK]]</f>
        <v>#VALUE!</v>
      </c>
      <c r="C3989" s="3" t="e">
        <f>Table1[[#This Row],[Szla]]</f>
        <v>#VALUE!</v>
      </c>
      <c r="D3989" s="6" t="e">
        <f>Table1[[#This Row],[Kelt_hó]]</f>
        <v>#VALUE!</v>
      </c>
      <c r="E3989" t="e">
        <f>Table1[[#This Row],[Vevő]]</f>
        <v>#VALUE!</v>
      </c>
      <c r="F3989" t="e">
        <f>Table1[[#This Row],[Termékkör]]</f>
        <v>#VALUE!</v>
      </c>
      <c r="G3989" s="4" t="e">
        <f>Table1[[#This Row],[SzumElad]]</f>
        <v>#VALUE!</v>
      </c>
      <c r="H3989" s="7" t="e">
        <f>Table1[[#This Row],[Jut_%]]</f>
        <v>#VALUE!</v>
      </c>
      <c r="I3989" s="4" t="e">
        <f>Table1[[#This Row],[Jut]]</f>
        <v>#VALUE!</v>
      </c>
      <c r="J3989" s="4" t="e">
        <f>Table1[[#This Row],[Column1]]</f>
        <v>#VALUE!</v>
      </c>
    </row>
    <row r="3990" spans="1:10" hidden="1" x14ac:dyDescent="0.3">
      <c r="A3990" s="2" t="e">
        <f>Table1[[#This Row],[Befolyt]]</f>
        <v>#VALUE!</v>
      </c>
      <c r="B3990" t="e">
        <f>Table1[[#This Row],[ÜK]]</f>
        <v>#VALUE!</v>
      </c>
      <c r="C3990" s="3" t="e">
        <f>Table1[[#This Row],[Szla]]</f>
        <v>#VALUE!</v>
      </c>
      <c r="D3990" s="6" t="e">
        <f>Table1[[#This Row],[Kelt_hó]]</f>
        <v>#VALUE!</v>
      </c>
      <c r="E3990" t="e">
        <f>Table1[[#This Row],[Vevő]]</f>
        <v>#VALUE!</v>
      </c>
      <c r="F3990" t="e">
        <f>Table1[[#This Row],[Termékkör]]</f>
        <v>#VALUE!</v>
      </c>
      <c r="G3990" s="4" t="e">
        <f>Table1[[#This Row],[SzumElad]]</f>
        <v>#VALUE!</v>
      </c>
      <c r="H3990" s="7" t="e">
        <f>Table1[[#This Row],[Jut_%]]</f>
        <v>#VALUE!</v>
      </c>
      <c r="I3990" s="4" t="e">
        <f>Table1[[#This Row],[Jut]]</f>
        <v>#VALUE!</v>
      </c>
      <c r="J3990" s="4" t="e">
        <f>Table1[[#This Row],[Column1]]</f>
        <v>#VALUE!</v>
      </c>
    </row>
    <row r="3991" spans="1:10" hidden="1" x14ac:dyDescent="0.3">
      <c r="A3991" s="2" t="e">
        <f>Table1[[#This Row],[Befolyt]]</f>
        <v>#VALUE!</v>
      </c>
      <c r="B3991" t="e">
        <f>Table1[[#This Row],[ÜK]]</f>
        <v>#VALUE!</v>
      </c>
      <c r="C3991" s="3" t="e">
        <f>Table1[[#This Row],[Szla]]</f>
        <v>#VALUE!</v>
      </c>
      <c r="D3991" s="6" t="e">
        <f>Table1[[#This Row],[Kelt_hó]]</f>
        <v>#VALUE!</v>
      </c>
      <c r="E3991" t="e">
        <f>Table1[[#This Row],[Vevő]]</f>
        <v>#VALUE!</v>
      </c>
      <c r="F3991" t="e">
        <f>Table1[[#This Row],[Termékkör]]</f>
        <v>#VALUE!</v>
      </c>
      <c r="G3991" s="4" t="e">
        <f>Table1[[#This Row],[SzumElad]]</f>
        <v>#VALUE!</v>
      </c>
      <c r="H3991" s="7" t="e">
        <f>Table1[[#This Row],[Jut_%]]</f>
        <v>#VALUE!</v>
      </c>
      <c r="I3991" s="4" t="e">
        <f>Table1[[#This Row],[Jut]]</f>
        <v>#VALUE!</v>
      </c>
      <c r="J3991" s="4" t="e">
        <f>Table1[[#This Row],[Column1]]</f>
        <v>#VALUE!</v>
      </c>
    </row>
    <row r="3992" spans="1:10" hidden="1" x14ac:dyDescent="0.3">
      <c r="A3992" s="2" t="e">
        <f>Table1[[#This Row],[Befolyt]]</f>
        <v>#VALUE!</v>
      </c>
      <c r="B3992" t="e">
        <f>Table1[[#This Row],[ÜK]]</f>
        <v>#VALUE!</v>
      </c>
      <c r="C3992" s="3" t="e">
        <f>Table1[[#This Row],[Szla]]</f>
        <v>#VALUE!</v>
      </c>
      <c r="D3992" s="6" t="e">
        <f>Table1[[#This Row],[Kelt_hó]]</f>
        <v>#VALUE!</v>
      </c>
      <c r="E3992" t="e">
        <f>Table1[[#This Row],[Vevő]]</f>
        <v>#VALUE!</v>
      </c>
      <c r="F3992" t="e">
        <f>Table1[[#This Row],[Termékkör]]</f>
        <v>#VALUE!</v>
      </c>
      <c r="G3992" s="4" t="e">
        <f>Table1[[#This Row],[SzumElad]]</f>
        <v>#VALUE!</v>
      </c>
      <c r="H3992" s="7" t="e">
        <f>Table1[[#This Row],[Jut_%]]</f>
        <v>#VALUE!</v>
      </c>
      <c r="I3992" s="4" t="e">
        <f>Table1[[#This Row],[Jut]]</f>
        <v>#VALUE!</v>
      </c>
      <c r="J3992" s="4" t="e">
        <f>Table1[[#This Row],[Column1]]</f>
        <v>#VALUE!</v>
      </c>
    </row>
    <row r="3993" spans="1:10" hidden="1" x14ac:dyDescent="0.3">
      <c r="A3993" s="2" t="e">
        <f>Table1[[#This Row],[Befolyt]]</f>
        <v>#VALUE!</v>
      </c>
      <c r="B3993" t="e">
        <f>Table1[[#This Row],[ÜK]]</f>
        <v>#VALUE!</v>
      </c>
      <c r="C3993" s="3" t="e">
        <f>Table1[[#This Row],[Szla]]</f>
        <v>#VALUE!</v>
      </c>
      <c r="D3993" s="6" t="e">
        <f>Table1[[#This Row],[Kelt_hó]]</f>
        <v>#VALUE!</v>
      </c>
      <c r="E3993" t="e">
        <f>Table1[[#This Row],[Vevő]]</f>
        <v>#VALUE!</v>
      </c>
      <c r="F3993" t="e">
        <f>Table1[[#This Row],[Termékkör]]</f>
        <v>#VALUE!</v>
      </c>
      <c r="G3993" s="4" t="e">
        <f>Table1[[#This Row],[SzumElad]]</f>
        <v>#VALUE!</v>
      </c>
      <c r="H3993" s="7" t="e">
        <f>Table1[[#This Row],[Jut_%]]</f>
        <v>#VALUE!</v>
      </c>
      <c r="I3993" s="4" t="e">
        <f>Table1[[#This Row],[Jut]]</f>
        <v>#VALUE!</v>
      </c>
      <c r="J3993" s="4" t="e">
        <f>Table1[[#This Row],[Column1]]</f>
        <v>#VALUE!</v>
      </c>
    </row>
    <row r="3994" spans="1:10" hidden="1" x14ac:dyDescent="0.3">
      <c r="A3994" s="2" t="e">
        <f>Table1[[#This Row],[Befolyt]]</f>
        <v>#VALUE!</v>
      </c>
      <c r="B3994" t="e">
        <f>Table1[[#This Row],[ÜK]]</f>
        <v>#VALUE!</v>
      </c>
      <c r="C3994" s="3" t="e">
        <f>Table1[[#This Row],[Szla]]</f>
        <v>#VALUE!</v>
      </c>
      <c r="D3994" s="6" t="e">
        <f>Table1[[#This Row],[Kelt_hó]]</f>
        <v>#VALUE!</v>
      </c>
      <c r="E3994" t="e">
        <f>Table1[[#This Row],[Vevő]]</f>
        <v>#VALUE!</v>
      </c>
      <c r="F3994" t="e">
        <f>Table1[[#This Row],[Termékkör]]</f>
        <v>#VALUE!</v>
      </c>
      <c r="G3994" s="4" t="e">
        <f>Table1[[#This Row],[SzumElad]]</f>
        <v>#VALUE!</v>
      </c>
      <c r="H3994" s="7" t="e">
        <f>Table1[[#This Row],[Jut_%]]</f>
        <v>#VALUE!</v>
      </c>
      <c r="I3994" s="4" t="e">
        <f>Table1[[#This Row],[Jut]]</f>
        <v>#VALUE!</v>
      </c>
      <c r="J3994" s="4" t="e">
        <f>Table1[[#This Row],[Column1]]</f>
        <v>#VALUE!</v>
      </c>
    </row>
    <row r="3995" spans="1:10" hidden="1" x14ac:dyDescent="0.3">
      <c r="A3995" s="2" t="e">
        <f>Table1[[#This Row],[Befolyt]]</f>
        <v>#VALUE!</v>
      </c>
      <c r="B3995" t="e">
        <f>Table1[[#This Row],[ÜK]]</f>
        <v>#VALUE!</v>
      </c>
      <c r="C3995" s="3" t="e">
        <f>Table1[[#This Row],[Szla]]</f>
        <v>#VALUE!</v>
      </c>
      <c r="D3995" s="6" t="e">
        <f>Table1[[#This Row],[Kelt_hó]]</f>
        <v>#VALUE!</v>
      </c>
      <c r="E3995" t="e">
        <f>Table1[[#This Row],[Vevő]]</f>
        <v>#VALUE!</v>
      </c>
      <c r="F3995" t="e">
        <f>Table1[[#This Row],[Termékkör]]</f>
        <v>#VALUE!</v>
      </c>
      <c r="G3995" s="4" t="e">
        <f>Table1[[#This Row],[SzumElad]]</f>
        <v>#VALUE!</v>
      </c>
      <c r="H3995" s="7" t="e">
        <f>Table1[[#This Row],[Jut_%]]</f>
        <v>#VALUE!</v>
      </c>
      <c r="I3995" s="4" t="e">
        <f>Table1[[#This Row],[Jut]]</f>
        <v>#VALUE!</v>
      </c>
      <c r="J3995" s="4" t="e">
        <f>Table1[[#This Row],[Column1]]</f>
        <v>#VALUE!</v>
      </c>
    </row>
    <row r="3996" spans="1:10" hidden="1" x14ac:dyDescent="0.3">
      <c r="A3996" s="2" t="e">
        <f>Table1[[#This Row],[Befolyt]]</f>
        <v>#VALUE!</v>
      </c>
      <c r="B3996" t="e">
        <f>Table1[[#This Row],[ÜK]]</f>
        <v>#VALUE!</v>
      </c>
      <c r="C3996" s="3" t="e">
        <f>Table1[[#This Row],[Szla]]</f>
        <v>#VALUE!</v>
      </c>
      <c r="D3996" s="6" t="e">
        <f>Table1[[#This Row],[Kelt_hó]]</f>
        <v>#VALUE!</v>
      </c>
      <c r="E3996" t="e">
        <f>Table1[[#This Row],[Vevő]]</f>
        <v>#VALUE!</v>
      </c>
      <c r="F3996" t="e">
        <f>Table1[[#This Row],[Termékkör]]</f>
        <v>#VALUE!</v>
      </c>
      <c r="G3996" s="4" t="e">
        <f>Table1[[#This Row],[SzumElad]]</f>
        <v>#VALUE!</v>
      </c>
      <c r="H3996" s="7" t="e">
        <f>Table1[[#This Row],[Jut_%]]</f>
        <v>#VALUE!</v>
      </c>
      <c r="I3996" s="4" t="e">
        <f>Table1[[#This Row],[Jut]]</f>
        <v>#VALUE!</v>
      </c>
      <c r="J3996" s="4" t="e">
        <f>Table1[[#This Row],[Column1]]</f>
        <v>#VALUE!</v>
      </c>
    </row>
    <row r="3997" spans="1:10" hidden="1" x14ac:dyDescent="0.3">
      <c r="A3997" s="2" t="e">
        <f>Table1[[#This Row],[Befolyt]]</f>
        <v>#VALUE!</v>
      </c>
      <c r="B3997" t="e">
        <f>Table1[[#This Row],[ÜK]]</f>
        <v>#VALUE!</v>
      </c>
      <c r="C3997" s="3" t="e">
        <f>Table1[[#This Row],[Szla]]</f>
        <v>#VALUE!</v>
      </c>
      <c r="D3997" s="6" t="e">
        <f>Table1[[#This Row],[Kelt_hó]]</f>
        <v>#VALUE!</v>
      </c>
      <c r="E3997" t="e">
        <f>Table1[[#This Row],[Vevő]]</f>
        <v>#VALUE!</v>
      </c>
      <c r="F3997" t="e">
        <f>Table1[[#This Row],[Termékkör]]</f>
        <v>#VALUE!</v>
      </c>
      <c r="G3997" s="4" t="e">
        <f>Table1[[#This Row],[SzumElad]]</f>
        <v>#VALUE!</v>
      </c>
      <c r="H3997" s="7" t="e">
        <f>Table1[[#This Row],[Jut_%]]</f>
        <v>#VALUE!</v>
      </c>
      <c r="I3997" s="4" t="e">
        <f>Table1[[#This Row],[Jut]]</f>
        <v>#VALUE!</v>
      </c>
      <c r="J3997" s="4" t="e">
        <f>Table1[[#This Row],[Column1]]</f>
        <v>#VALUE!</v>
      </c>
    </row>
    <row r="3998" spans="1:10" hidden="1" x14ac:dyDescent="0.3">
      <c r="A3998" s="2" t="e">
        <f>Table1[[#This Row],[Befolyt]]</f>
        <v>#VALUE!</v>
      </c>
      <c r="B3998" t="e">
        <f>Table1[[#This Row],[ÜK]]</f>
        <v>#VALUE!</v>
      </c>
      <c r="C3998" s="3" t="e">
        <f>Table1[[#This Row],[Szla]]</f>
        <v>#VALUE!</v>
      </c>
      <c r="D3998" s="6" t="e">
        <f>Table1[[#This Row],[Kelt_hó]]</f>
        <v>#VALUE!</v>
      </c>
      <c r="E3998" t="e">
        <f>Table1[[#This Row],[Vevő]]</f>
        <v>#VALUE!</v>
      </c>
      <c r="F3998" t="e">
        <f>Table1[[#This Row],[Termékkör]]</f>
        <v>#VALUE!</v>
      </c>
      <c r="G3998" s="4" t="e">
        <f>Table1[[#This Row],[SzumElad]]</f>
        <v>#VALUE!</v>
      </c>
      <c r="H3998" s="7" t="e">
        <f>Table1[[#This Row],[Jut_%]]</f>
        <v>#VALUE!</v>
      </c>
      <c r="I3998" s="4" t="e">
        <f>Table1[[#This Row],[Jut]]</f>
        <v>#VALUE!</v>
      </c>
      <c r="J3998" s="4" t="e">
        <f>Table1[[#This Row],[Column1]]</f>
        <v>#VALUE!</v>
      </c>
    </row>
    <row r="3999" spans="1:10" hidden="1" x14ac:dyDescent="0.3">
      <c r="A3999" s="2" t="e">
        <f>Table1[[#This Row],[Befolyt]]</f>
        <v>#VALUE!</v>
      </c>
      <c r="B3999" t="e">
        <f>Table1[[#This Row],[ÜK]]</f>
        <v>#VALUE!</v>
      </c>
      <c r="C3999" s="3" t="e">
        <f>Table1[[#This Row],[Szla]]</f>
        <v>#VALUE!</v>
      </c>
      <c r="D3999" s="6" t="e">
        <f>Table1[[#This Row],[Kelt_hó]]</f>
        <v>#VALUE!</v>
      </c>
      <c r="E3999" t="e">
        <f>Table1[[#This Row],[Vevő]]</f>
        <v>#VALUE!</v>
      </c>
      <c r="F3999" t="e">
        <f>Table1[[#This Row],[Termékkör]]</f>
        <v>#VALUE!</v>
      </c>
      <c r="G3999" s="4" t="e">
        <f>Table1[[#This Row],[SzumElad]]</f>
        <v>#VALUE!</v>
      </c>
      <c r="H3999" s="7" t="e">
        <f>Table1[[#This Row],[Jut_%]]</f>
        <v>#VALUE!</v>
      </c>
      <c r="I3999" s="4" t="e">
        <f>Table1[[#This Row],[Jut]]</f>
        <v>#VALUE!</v>
      </c>
      <c r="J3999" s="4" t="e">
        <f>Table1[[#This Row],[Column1]]</f>
        <v>#VALUE!</v>
      </c>
    </row>
    <row r="4000" spans="1:10" hidden="1" x14ac:dyDescent="0.3">
      <c r="A4000" s="2" t="e">
        <f>Table1[[#This Row],[Befolyt]]</f>
        <v>#VALUE!</v>
      </c>
      <c r="B4000" t="e">
        <f>Table1[[#This Row],[ÜK]]</f>
        <v>#VALUE!</v>
      </c>
      <c r="C4000" s="3" t="e">
        <f>Table1[[#This Row],[Szla]]</f>
        <v>#VALUE!</v>
      </c>
      <c r="D4000" s="6" t="e">
        <f>Table1[[#This Row],[Kelt_hó]]</f>
        <v>#VALUE!</v>
      </c>
      <c r="E4000" t="e">
        <f>Table1[[#This Row],[Vevő]]</f>
        <v>#VALUE!</v>
      </c>
      <c r="F4000" t="e">
        <f>Table1[[#This Row],[Termékkör]]</f>
        <v>#VALUE!</v>
      </c>
      <c r="G4000" s="4" t="e">
        <f>Table1[[#This Row],[SzumElad]]</f>
        <v>#VALUE!</v>
      </c>
      <c r="H4000" s="7" t="e">
        <f>Table1[[#This Row],[Jut_%]]</f>
        <v>#VALUE!</v>
      </c>
      <c r="I4000" s="4" t="e">
        <f>Table1[[#This Row],[Jut]]</f>
        <v>#VALUE!</v>
      </c>
      <c r="J4000" s="4" t="e">
        <f>Table1[[#This Row],[Column1]]</f>
        <v>#VALUE!</v>
      </c>
    </row>
    <row r="4001" spans="1:10" hidden="1" x14ac:dyDescent="0.3">
      <c r="A4001" s="2" t="e">
        <f>Table1[[#This Row],[Befolyt]]</f>
        <v>#VALUE!</v>
      </c>
      <c r="B4001" t="e">
        <f>Table1[[#This Row],[ÜK]]</f>
        <v>#VALUE!</v>
      </c>
      <c r="C4001" s="3" t="e">
        <f>Table1[[#This Row],[Szla]]</f>
        <v>#VALUE!</v>
      </c>
      <c r="D4001" s="6" t="e">
        <f>Table1[[#This Row],[Kelt_hó]]</f>
        <v>#VALUE!</v>
      </c>
      <c r="E4001" t="e">
        <f>Table1[[#This Row],[Vevő]]</f>
        <v>#VALUE!</v>
      </c>
      <c r="F4001" t="e">
        <f>Table1[[#This Row],[Termékkör]]</f>
        <v>#VALUE!</v>
      </c>
      <c r="G4001" s="4" t="e">
        <f>Table1[[#This Row],[SzumElad]]</f>
        <v>#VALUE!</v>
      </c>
      <c r="H4001" s="7" t="e">
        <f>Table1[[#This Row],[Jut_%]]</f>
        <v>#VALUE!</v>
      </c>
      <c r="I4001" s="4" t="e">
        <f>Table1[[#This Row],[Jut]]</f>
        <v>#VALUE!</v>
      </c>
      <c r="J4001" s="4" t="e">
        <f>Table1[[#This Row],[Column1]]</f>
        <v>#VALUE!</v>
      </c>
    </row>
    <row r="4002" spans="1:10" hidden="1" x14ac:dyDescent="0.3">
      <c r="A4002" s="2" t="e">
        <f>Table1[[#This Row],[Befolyt]]</f>
        <v>#VALUE!</v>
      </c>
      <c r="B4002" t="e">
        <f>Table1[[#This Row],[ÜK]]</f>
        <v>#VALUE!</v>
      </c>
      <c r="C4002" s="3" t="e">
        <f>Table1[[#This Row],[Szla]]</f>
        <v>#VALUE!</v>
      </c>
      <c r="D4002" s="6" t="e">
        <f>Table1[[#This Row],[Kelt_hó]]</f>
        <v>#VALUE!</v>
      </c>
      <c r="E4002" t="e">
        <f>Table1[[#This Row],[Vevő]]</f>
        <v>#VALUE!</v>
      </c>
      <c r="F4002" t="e">
        <f>Table1[[#This Row],[Termékkör]]</f>
        <v>#VALUE!</v>
      </c>
      <c r="G4002" s="4" t="e">
        <f>Table1[[#This Row],[SzumElad]]</f>
        <v>#VALUE!</v>
      </c>
      <c r="H4002" s="7" t="e">
        <f>Table1[[#This Row],[Jut_%]]</f>
        <v>#VALUE!</v>
      </c>
      <c r="I4002" s="4" t="e">
        <f>Table1[[#This Row],[Jut]]</f>
        <v>#VALUE!</v>
      </c>
      <c r="J4002" s="4" t="e">
        <f>Table1[[#This Row],[Column1]]</f>
        <v>#VALUE!</v>
      </c>
    </row>
    <row r="4003" spans="1:10" hidden="1" x14ac:dyDescent="0.3">
      <c r="A4003" s="2" t="e">
        <f>Table1[[#This Row],[Befolyt]]</f>
        <v>#VALUE!</v>
      </c>
      <c r="B4003" t="e">
        <f>Table1[[#This Row],[ÜK]]</f>
        <v>#VALUE!</v>
      </c>
      <c r="C4003" s="3" t="e">
        <f>Table1[[#This Row],[Szla]]</f>
        <v>#VALUE!</v>
      </c>
      <c r="D4003" s="6" t="e">
        <f>Table1[[#This Row],[Kelt_hó]]</f>
        <v>#VALUE!</v>
      </c>
      <c r="E4003" t="e">
        <f>Table1[[#This Row],[Vevő]]</f>
        <v>#VALUE!</v>
      </c>
      <c r="F4003" t="e">
        <f>Table1[[#This Row],[Termékkör]]</f>
        <v>#VALUE!</v>
      </c>
      <c r="G4003" s="4" t="e">
        <f>Table1[[#This Row],[SzumElad]]</f>
        <v>#VALUE!</v>
      </c>
      <c r="H4003" s="7" t="e">
        <f>Table1[[#This Row],[Jut_%]]</f>
        <v>#VALUE!</v>
      </c>
      <c r="I4003" s="4" t="e">
        <f>Table1[[#This Row],[Jut]]</f>
        <v>#VALUE!</v>
      </c>
      <c r="J4003" s="4" t="e">
        <f>Table1[[#This Row],[Column1]]</f>
        <v>#VALUE!</v>
      </c>
    </row>
    <row r="4004" spans="1:10" hidden="1" x14ac:dyDescent="0.3">
      <c r="A4004" s="2" t="e">
        <f>Table1[[#This Row],[Befolyt]]</f>
        <v>#VALUE!</v>
      </c>
      <c r="B4004" t="e">
        <f>Table1[[#This Row],[ÜK]]</f>
        <v>#VALUE!</v>
      </c>
      <c r="C4004" s="3" t="e">
        <f>Table1[[#This Row],[Szla]]</f>
        <v>#VALUE!</v>
      </c>
      <c r="D4004" s="6" t="e">
        <f>Table1[[#This Row],[Kelt_hó]]</f>
        <v>#VALUE!</v>
      </c>
      <c r="E4004" t="e">
        <f>Table1[[#This Row],[Vevő]]</f>
        <v>#VALUE!</v>
      </c>
      <c r="F4004" t="e">
        <f>Table1[[#This Row],[Termékkör]]</f>
        <v>#VALUE!</v>
      </c>
      <c r="G4004" s="4" t="e">
        <f>Table1[[#This Row],[SzumElad]]</f>
        <v>#VALUE!</v>
      </c>
      <c r="H4004" s="7" t="e">
        <f>Table1[[#This Row],[Jut_%]]</f>
        <v>#VALUE!</v>
      </c>
      <c r="I4004" s="4" t="e">
        <f>Table1[[#This Row],[Jut]]</f>
        <v>#VALUE!</v>
      </c>
      <c r="J4004" s="4" t="e">
        <f>Table1[[#This Row],[Column1]]</f>
        <v>#VALUE!</v>
      </c>
    </row>
    <row r="4005" spans="1:10" hidden="1" x14ac:dyDescent="0.3">
      <c r="A4005" s="2" t="e">
        <f>Table1[[#This Row],[Befolyt]]</f>
        <v>#VALUE!</v>
      </c>
      <c r="B4005" t="e">
        <f>Table1[[#This Row],[ÜK]]</f>
        <v>#VALUE!</v>
      </c>
      <c r="C4005" s="3" t="e">
        <f>Table1[[#This Row],[Szla]]</f>
        <v>#VALUE!</v>
      </c>
      <c r="D4005" s="6" t="e">
        <f>Table1[[#This Row],[Kelt_hó]]</f>
        <v>#VALUE!</v>
      </c>
      <c r="E4005" t="e">
        <f>Table1[[#This Row],[Vevő]]</f>
        <v>#VALUE!</v>
      </c>
      <c r="F4005" t="e">
        <f>Table1[[#This Row],[Termékkör]]</f>
        <v>#VALUE!</v>
      </c>
      <c r="G4005" s="4" t="e">
        <f>Table1[[#This Row],[SzumElad]]</f>
        <v>#VALUE!</v>
      </c>
      <c r="H4005" s="7" t="e">
        <f>Table1[[#This Row],[Jut_%]]</f>
        <v>#VALUE!</v>
      </c>
      <c r="I4005" s="4" t="e">
        <f>Table1[[#This Row],[Jut]]</f>
        <v>#VALUE!</v>
      </c>
      <c r="J4005" s="4" t="e">
        <f>Table1[[#This Row],[Column1]]</f>
        <v>#VALUE!</v>
      </c>
    </row>
    <row r="4006" spans="1:10" hidden="1" x14ac:dyDescent="0.3">
      <c r="A4006" s="2" t="e">
        <f>Table1[[#This Row],[Befolyt]]</f>
        <v>#VALUE!</v>
      </c>
      <c r="B4006" t="e">
        <f>Table1[[#This Row],[ÜK]]</f>
        <v>#VALUE!</v>
      </c>
      <c r="C4006" s="3" t="e">
        <f>Table1[[#This Row],[Szla]]</f>
        <v>#VALUE!</v>
      </c>
      <c r="D4006" s="6" t="e">
        <f>Table1[[#This Row],[Kelt_hó]]</f>
        <v>#VALUE!</v>
      </c>
      <c r="E4006" t="e">
        <f>Table1[[#This Row],[Vevő]]</f>
        <v>#VALUE!</v>
      </c>
      <c r="F4006" t="e">
        <f>Table1[[#This Row],[Termékkör]]</f>
        <v>#VALUE!</v>
      </c>
      <c r="G4006" s="4" t="e">
        <f>Table1[[#This Row],[SzumElad]]</f>
        <v>#VALUE!</v>
      </c>
      <c r="H4006" s="7" t="e">
        <f>Table1[[#This Row],[Jut_%]]</f>
        <v>#VALUE!</v>
      </c>
      <c r="I4006" s="4" t="e">
        <f>Table1[[#This Row],[Jut]]</f>
        <v>#VALUE!</v>
      </c>
      <c r="J4006" s="4" t="e">
        <f>Table1[[#This Row],[Column1]]</f>
        <v>#VALUE!</v>
      </c>
    </row>
    <row r="4007" spans="1:10" hidden="1" x14ac:dyDescent="0.3">
      <c r="A4007" s="2" t="e">
        <f>Table1[[#This Row],[Befolyt]]</f>
        <v>#VALUE!</v>
      </c>
      <c r="B4007" t="e">
        <f>Table1[[#This Row],[ÜK]]</f>
        <v>#VALUE!</v>
      </c>
      <c r="C4007" s="3" t="e">
        <f>Table1[[#This Row],[Szla]]</f>
        <v>#VALUE!</v>
      </c>
      <c r="D4007" s="6" t="e">
        <f>Table1[[#This Row],[Kelt_hó]]</f>
        <v>#VALUE!</v>
      </c>
      <c r="E4007" t="e">
        <f>Table1[[#This Row],[Vevő]]</f>
        <v>#VALUE!</v>
      </c>
      <c r="F4007" t="e">
        <f>Table1[[#This Row],[Termékkör]]</f>
        <v>#VALUE!</v>
      </c>
      <c r="G4007" s="4" t="e">
        <f>Table1[[#This Row],[SzumElad]]</f>
        <v>#VALUE!</v>
      </c>
      <c r="H4007" s="7" t="e">
        <f>Table1[[#This Row],[Jut_%]]</f>
        <v>#VALUE!</v>
      </c>
      <c r="I4007" s="4" t="e">
        <f>Table1[[#This Row],[Jut]]</f>
        <v>#VALUE!</v>
      </c>
      <c r="J4007" s="4" t="e">
        <f>Table1[[#This Row],[Column1]]</f>
        <v>#VALUE!</v>
      </c>
    </row>
    <row r="4008" spans="1:10" hidden="1" x14ac:dyDescent="0.3">
      <c r="A4008" s="2" t="e">
        <f>Table1[[#This Row],[Befolyt]]</f>
        <v>#VALUE!</v>
      </c>
      <c r="B4008" t="e">
        <f>Table1[[#This Row],[ÜK]]</f>
        <v>#VALUE!</v>
      </c>
      <c r="C4008" s="3" t="e">
        <f>Table1[[#This Row],[Szla]]</f>
        <v>#VALUE!</v>
      </c>
      <c r="D4008" s="6" t="e">
        <f>Table1[[#This Row],[Kelt_hó]]</f>
        <v>#VALUE!</v>
      </c>
      <c r="E4008" t="e">
        <f>Table1[[#This Row],[Vevő]]</f>
        <v>#VALUE!</v>
      </c>
      <c r="F4008" t="e">
        <f>Table1[[#This Row],[Termékkör]]</f>
        <v>#VALUE!</v>
      </c>
      <c r="G4008" s="4" t="e">
        <f>Table1[[#This Row],[SzumElad]]</f>
        <v>#VALUE!</v>
      </c>
      <c r="H4008" s="7" t="e">
        <f>Table1[[#This Row],[Jut_%]]</f>
        <v>#VALUE!</v>
      </c>
      <c r="I4008" s="4" t="e">
        <f>Table1[[#This Row],[Jut]]</f>
        <v>#VALUE!</v>
      </c>
      <c r="J4008" s="4" t="e">
        <f>Table1[[#This Row],[Column1]]</f>
        <v>#VALUE!</v>
      </c>
    </row>
    <row r="4009" spans="1:10" hidden="1" x14ac:dyDescent="0.3">
      <c r="A4009" s="2" t="e">
        <f>Table1[[#This Row],[Befolyt]]</f>
        <v>#VALUE!</v>
      </c>
      <c r="B4009" t="e">
        <f>Table1[[#This Row],[ÜK]]</f>
        <v>#VALUE!</v>
      </c>
      <c r="C4009" s="3" t="e">
        <f>Table1[[#This Row],[Szla]]</f>
        <v>#VALUE!</v>
      </c>
      <c r="D4009" s="6" t="e">
        <f>Table1[[#This Row],[Kelt_hó]]</f>
        <v>#VALUE!</v>
      </c>
      <c r="E4009" t="e">
        <f>Table1[[#This Row],[Vevő]]</f>
        <v>#VALUE!</v>
      </c>
      <c r="F4009" t="e">
        <f>Table1[[#This Row],[Termékkör]]</f>
        <v>#VALUE!</v>
      </c>
      <c r="G4009" s="4" t="e">
        <f>Table1[[#This Row],[SzumElad]]</f>
        <v>#VALUE!</v>
      </c>
      <c r="H4009" s="7" t="e">
        <f>Table1[[#This Row],[Jut_%]]</f>
        <v>#VALUE!</v>
      </c>
      <c r="I4009" s="4" t="e">
        <f>Table1[[#This Row],[Jut]]</f>
        <v>#VALUE!</v>
      </c>
      <c r="J4009" s="4" t="e">
        <f>Table1[[#This Row],[Column1]]</f>
        <v>#VALUE!</v>
      </c>
    </row>
    <row r="4010" spans="1:10" hidden="1" x14ac:dyDescent="0.3">
      <c r="A4010" s="2" t="e">
        <f>Table1[[#This Row],[Befolyt]]</f>
        <v>#VALUE!</v>
      </c>
      <c r="B4010" t="e">
        <f>Table1[[#This Row],[ÜK]]</f>
        <v>#VALUE!</v>
      </c>
      <c r="C4010" s="3" t="e">
        <f>Table1[[#This Row],[Szla]]</f>
        <v>#VALUE!</v>
      </c>
      <c r="D4010" s="6" t="e">
        <f>Table1[[#This Row],[Kelt_hó]]</f>
        <v>#VALUE!</v>
      </c>
      <c r="E4010" t="e">
        <f>Table1[[#This Row],[Vevő]]</f>
        <v>#VALUE!</v>
      </c>
      <c r="F4010" t="e">
        <f>Table1[[#This Row],[Termékkör]]</f>
        <v>#VALUE!</v>
      </c>
      <c r="G4010" s="4" t="e">
        <f>Table1[[#This Row],[SzumElad]]</f>
        <v>#VALUE!</v>
      </c>
      <c r="H4010" s="7" t="e">
        <f>Table1[[#This Row],[Jut_%]]</f>
        <v>#VALUE!</v>
      </c>
      <c r="I4010" s="4" t="e">
        <f>Table1[[#This Row],[Jut]]</f>
        <v>#VALUE!</v>
      </c>
      <c r="J4010" s="4" t="e">
        <f>Table1[[#This Row],[Column1]]</f>
        <v>#VALUE!</v>
      </c>
    </row>
    <row r="4011" spans="1:10" hidden="1" x14ac:dyDescent="0.3">
      <c r="A4011" s="2" t="e">
        <f>Table1[[#This Row],[Befolyt]]</f>
        <v>#VALUE!</v>
      </c>
      <c r="B4011" t="e">
        <f>Table1[[#This Row],[ÜK]]</f>
        <v>#VALUE!</v>
      </c>
      <c r="C4011" s="3" t="e">
        <f>Table1[[#This Row],[Szla]]</f>
        <v>#VALUE!</v>
      </c>
      <c r="D4011" s="6" t="e">
        <f>Table1[[#This Row],[Kelt_hó]]</f>
        <v>#VALUE!</v>
      </c>
      <c r="E4011" t="e">
        <f>Table1[[#This Row],[Vevő]]</f>
        <v>#VALUE!</v>
      </c>
      <c r="F4011" t="e">
        <f>Table1[[#This Row],[Termékkör]]</f>
        <v>#VALUE!</v>
      </c>
      <c r="G4011" s="4" t="e">
        <f>Table1[[#This Row],[SzumElad]]</f>
        <v>#VALUE!</v>
      </c>
      <c r="H4011" s="7" t="e">
        <f>Table1[[#This Row],[Jut_%]]</f>
        <v>#VALUE!</v>
      </c>
      <c r="I4011" s="4" t="e">
        <f>Table1[[#This Row],[Jut]]</f>
        <v>#VALUE!</v>
      </c>
      <c r="J4011" s="4" t="e">
        <f>Table1[[#This Row],[Column1]]</f>
        <v>#VALUE!</v>
      </c>
    </row>
    <row r="4012" spans="1:10" hidden="1" x14ac:dyDescent="0.3">
      <c r="A4012" s="2" t="e">
        <f>Table1[[#This Row],[Befolyt]]</f>
        <v>#VALUE!</v>
      </c>
      <c r="B4012" t="e">
        <f>Table1[[#This Row],[ÜK]]</f>
        <v>#VALUE!</v>
      </c>
      <c r="C4012" s="3" t="e">
        <f>Table1[[#This Row],[Szla]]</f>
        <v>#VALUE!</v>
      </c>
      <c r="D4012" s="6" t="e">
        <f>Table1[[#This Row],[Kelt_hó]]</f>
        <v>#VALUE!</v>
      </c>
      <c r="E4012" t="e">
        <f>Table1[[#This Row],[Vevő]]</f>
        <v>#VALUE!</v>
      </c>
      <c r="F4012" t="e">
        <f>Table1[[#This Row],[Termékkör]]</f>
        <v>#VALUE!</v>
      </c>
      <c r="G4012" s="4" t="e">
        <f>Table1[[#This Row],[SzumElad]]</f>
        <v>#VALUE!</v>
      </c>
      <c r="H4012" s="7" t="e">
        <f>Table1[[#This Row],[Jut_%]]</f>
        <v>#VALUE!</v>
      </c>
      <c r="I4012" s="4" t="e">
        <f>Table1[[#This Row],[Jut]]</f>
        <v>#VALUE!</v>
      </c>
      <c r="J4012" s="4" t="e">
        <f>Table1[[#This Row],[Column1]]</f>
        <v>#VALUE!</v>
      </c>
    </row>
    <row r="4013" spans="1:10" hidden="1" x14ac:dyDescent="0.3">
      <c r="A4013" s="2" t="e">
        <f>Table1[[#This Row],[Befolyt]]</f>
        <v>#VALUE!</v>
      </c>
      <c r="B4013" t="e">
        <f>Table1[[#This Row],[ÜK]]</f>
        <v>#VALUE!</v>
      </c>
      <c r="C4013" s="3" t="e">
        <f>Table1[[#This Row],[Szla]]</f>
        <v>#VALUE!</v>
      </c>
      <c r="D4013" s="6" t="e">
        <f>Table1[[#This Row],[Kelt_hó]]</f>
        <v>#VALUE!</v>
      </c>
      <c r="E4013" t="e">
        <f>Table1[[#This Row],[Vevő]]</f>
        <v>#VALUE!</v>
      </c>
      <c r="F4013" t="e">
        <f>Table1[[#This Row],[Termékkör]]</f>
        <v>#VALUE!</v>
      </c>
      <c r="G4013" s="4" t="e">
        <f>Table1[[#This Row],[SzumElad]]</f>
        <v>#VALUE!</v>
      </c>
      <c r="H4013" s="7" t="e">
        <f>Table1[[#This Row],[Jut_%]]</f>
        <v>#VALUE!</v>
      </c>
      <c r="I4013" s="4" t="e">
        <f>Table1[[#This Row],[Jut]]</f>
        <v>#VALUE!</v>
      </c>
      <c r="J4013" s="4" t="e">
        <f>Table1[[#This Row],[Column1]]</f>
        <v>#VALUE!</v>
      </c>
    </row>
    <row r="4014" spans="1:10" hidden="1" x14ac:dyDescent="0.3">
      <c r="A4014" s="2" t="e">
        <f>Table1[[#This Row],[Befolyt]]</f>
        <v>#VALUE!</v>
      </c>
      <c r="B4014" t="e">
        <f>Table1[[#This Row],[ÜK]]</f>
        <v>#VALUE!</v>
      </c>
      <c r="C4014" s="3" t="e">
        <f>Table1[[#This Row],[Szla]]</f>
        <v>#VALUE!</v>
      </c>
      <c r="D4014" s="6" t="e">
        <f>Table1[[#This Row],[Kelt_hó]]</f>
        <v>#VALUE!</v>
      </c>
      <c r="E4014" t="e">
        <f>Table1[[#This Row],[Vevő]]</f>
        <v>#VALUE!</v>
      </c>
      <c r="F4014" t="e">
        <f>Table1[[#This Row],[Termékkör]]</f>
        <v>#VALUE!</v>
      </c>
      <c r="G4014" s="4" t="e">
        <f>Table1[[#This Row],[SzumElad]]</f>
        <v>#VALUE!</v>
      </c>
      <c r="H4014" s="7" t="e">
        <f>Table1[[#This Row],[Jut_%]]</f>
        <v>#VALUE!</v>
      </c>
      <c r="I4014" s="4" t="e">
        <f>Table1[[#This Row],[Jut]]</f>
        <v>#VALUE!</v>
      </c>
      <c r="J4014" s="4" t="e">
        <f>Table1[[#This Row],[Column1]]</f>
        <v>#VALUE!</v>
      </c>
    </row>
    <row r="4015" spans="1:10" hidden="1" x14ac:dyDescent="0.3">
      <c r="A4015" s="2" t="e">
        <f>Table1[[#This Row],[Befolyt]]</f>
        <v>#VALUE!</v>
      </c>
      <c r="B4015" t="e">
        <f>Table1[[#This Row],[ÜK]]</f>
        <v>#VALUE!</v>
      </c>
      <c r="C4015" s="3" t="e">
        <f>Table1[[#This Row],[Szla]]</f>
        <v>#VALUE!</v>
      </c>
      <c r="D4015" s="6" t="e">
        <f>Table1[[#This Row],[Kelt_hó]]</f>
        <v>#VALUE!</v>
      </c>
      <c r="E4015" t="e">
        <f>Table1[[#This Row],[Vevő]]</f>
        <v>#VALUE!</v>
      </c>
      <c r="F4015" t="e">
        <f>Table1[[#This Row],[Termékkör]]</f>
        <v>#VALUE!</v>
      </c>
      <c r="G4015" s="4" t="e">
        <f>Table1[[#This Row],[SzumElad]]</f>
        <v>#VALUE!</v>
      </c>
      <c r="H4015" s="7" t="e">
        <f>Table1[[#This Row],[Jut_%]]</f>
        <v>#VALUE!</v>
      </c>
      <c r="I4015" s="4" t="e">
        <f>Table1[[#This Row],[Jut]]</f>
        <v>#VALUE!</v>
      </c>
      <c r="J4015" s="4" t="e">
        <f>Table1[[#This Row],[Column1]]</f>
        <v>#VALUE!</v>
      </c>
    </row>
    <row r="4016" spans="1:10" hidden="1" x14ac:dyDescent="0.3">
      <c r="A4016" s="2" t="e">
        <f>Table1[[#This Row],[Befolyt]]</f>
        <v>#VALUE!</v>
      </c>
      <c r="B4016" t="e">
        <f>Table1[[#This Row],[ÜK]]</f>
        <v>#VALUE!</v>
      </c>
      <c r="C4016" s="3" t="e">
        <f>Table1[[#This Row],[Szla]]</f>
        <v>#VALUE!</v>
      </c>
      <c r="D4016" s="6" t="e">
        <f>Table1[[#This Row],[Kelt_hó]]</f>
        <v>#VALUE!</v>
      </c>
      <c r="E4016" t="e">
        <f>Table1[[#This Row],[Vevő]]</f>
        <v>#VALUE!</v>
      </c>
      <c r="F4016" t="e">
        <f>Table1[[#This Row],[Termékkör]]</f>
        <v>#VALUE!</v>
      </c>
      <c r="G4016" s="4" t="e">
        <f>Table1[[#This Row],[SzumElad]]</f>
        <v>#VALUE!</v>
      </c>
      <c r="H4016" s="7" t="e">
        <f>Table1[[#This Row],[Jut_%]]</f>
        <v>#VALUE!</v>
      </c>
      <c r="I4016" s="4" t="e">
        <f>Table1[[#This Row],[Jut]]</f>
        <v>#VALUE!</v>
      </c>
      <c r="J4016" s="4" t="e">
        <f>Table1[[#This Row],[Column1]]</f>
        <v>#VALUE!</v>
      </c>
    </row>
    <row r="4017" spans="1:10" hidden="1" x14ac:dyDescent="0.3">
      <c r="A4017" s="2" t="e">
        <f>Table1[[#This Row],[Befolyt]]</f>
        <v>#VALUE!</v>
      </c>
      <c r="B4017" t="e">
        <f>Table1[[#This Row],[ÜK]]</f>
        <v>#VALUE!</v>
      </c>
      <c r="C4017" s="3" t="e">
        <f>Table1[[#This Row],[Szla]]</f>
        <v>#VALUE!</v>
      </c>
      <c r="D4017" s="6" t="e">
        <f>Table1[[#This Row],[Kelt_hó]]</f>
        <v>#VALUE!</v>
      </c>
      <c r="E4017" t="e">
        <f>Table1[[#This Row],[Vevő]]</f>
        <v>#VALUE!</v>
      </c>
      <c r="F4017" t="e">
        <f>Table1[[#This Row],[Termékkör]]</f>
        <v>#VALUE!</v>
      </c>
      <c r="G4017" s="4" t="e">
        <f>Table1[[#This Row],[SzumElad]]</f>
        <v>#VALUE!</v>
      </c>
      <c r="H4017" s="7" t="e">
        <f>Table1[[#This Row],[Jut_%]]</f>
        <v>#VALUE!</v>
      </c>
      <c r="I4017" s="4" t="e">
        <f>Table1[[#This Row],[Jut]]</f>
        <v>#VALUE!</v>
      </c>
      <c r="J4017" s="4" t="e">
        <f>Table1[[#This Row],[Column1]]</f>
        <v>#VALUE!</v>
      </c>
    </row>
    <row r="4018" spans="1:10" hidden="1" x14ac:dyDescent="0.3">
      <c r="A4018" s="2" t="e">
        <f>Table1[[#This Row],[Befolyt]]</f>
        <v>#VALUE!</v>
      </c>
      <c r="B4018" t="e">
        <f>Table1[[#This Row],[ÜK]]</f>
        <v>#VALUE!</v>
      </c>
      <c r="C4018" s="3" t="e">
        <f>Table1[[#This Row],[Szla]]</f>
        <v>#VALUE!</v>
      </c>
      <c r="D4018" s="6" t="e">
        <f>Table1[[#This Row],[Kelt_hó]]</f>
        <v>#VALUE!</v>
      </c>
      <c r="E4018" t="e">
        <f>Table1[[#This Row],[Vevő]]</f>
        <v>#VALUE!</v>
      </c>
      <c r="F4018" t="e">
        <f>Table1[[#This Row],[Termékkör]]</f>
        <v>#VALUE!</v>
      </c>
      <c r="G4018" s="4" t="e">
        <f>Table1[[#This Row],[SzumElad]]</f>
        <v>#VALUE!</v>
      </c>
      <c r="H4018" s="7" t="e">
        <f>Table1[[#This Row],[Jut_%]]</f>
        <v>#VALUE!</v>
      </c>
      <c r="I4018" s="4" t="e">
        <f>Table1[[#This Row],[Jut]]</f>
        <v>#VALUE!</v>
      </c>
      <c r="J4018" s="4" t="e">
        <f>Table1[[#This Row],[Column1]]</f>
        <v>#VALUE!</v>
      </c>
    </row>
    <row r="4019" spans="1:10" hidden="1" x14ac:dyDescent="0.3">
      <c r="A4019" s="2" t="e">
        <f>Table1[[#This Row],[Befolyt]]</f>
        <v>#VALUE!</v>
      </c>
      <c r="B4019" t="e">
        <f>Table1[[#This Row],[ÜK]]</f>
        <v>#VALUE!</v>
      </c>
      <c r="C4019" s="3" t="e">
        <f>Table1[[#This Row],[Szla]]</f>
        <v>#VALUE!</v>
      </c>
      <c r="D4019" s="6" t="e">
        <f>Table1[[#This Row],[Kelt_hó]]</f>
        <v>#VALUE!</v>
      </c>
      <c r="E4019" t="e">
        <f>Table1[[#This Row],[Vevő]]</f>
        <v>#VALUE!</v>
      </c>
      <c r="F4019" t="e">
        <f>Table1[[#This Row],[Termékkör]]</f>
        <v>#VALUE!</v>
      </c>
      <c r="G4019" s="4" t="e">
        <f>Table1[[#This Row],[SzumElad]]</f>
        <v>#VALUE!</v>
      </c>
      <c r="H4019" s="7" t="e">
        <f>Table1[[#This Row],[Jut_%]]</f>
        <v>#VALUE!</v>
      </c>
      <c r="I4019" s="4" t="e">
        <f>Table1[[#This Row],[Jut]]</f>
        <v>#VALUE!</v>
      </c>
      <c r="J4019" s="4" t="e">
        <f>Table1[[#This Row],[Column1]]</f>
        <v>#VALUE!</v>
      </c>
    </row>
    <row r="4020" spans="1:10" hidden="1" x14ac:dyDescent="0.3">
      <c r="A4020" s="2" t="e">
        <f>Table1[[#This Row],[Befolyt]]</f>
        <v>#VALUE!</v>
      </c>
      <c r="B4020" t="e">
        <f>Table1[[#This Row],[ÜK]]</f>
        <v>#VALUE!</v>
      </c>
      <c r="C4020" s="3" t="e">
        <f>Table1[[#This Row],[Szla]]</f>
        <v>#VALUE!</v>
      </c>
      <c r="D4020" s="6" t="e">
        <f>Table1[[#This Row],[Kelt_hó]]</f>
        <v>#VALUE!</v>
      </c>
      <c r="E4020" t="e">
        <f>Table1[[#This Row],[Vevő]]</f>
        <v>#VALUE!</v>
      </c>
      <c r="F4020" t="e">
        <f>Table1[[#This Row],[Termékkör]]</f>
        <v>#VALUE!</v>
      </c>
      <c r="G4020" s="4" t="e">
        <f>Table1[[#This Row],[SzumElad]]</f>
        <v>#VALUE!</v>
      </c>
      <c r="H4020" s="7" t="e">
        <f>Table1[[#This Row],[Jut_%]]</f>
        <v>#VALUE!</v>
      </c>
      <c r="I4020" s="4" t="e">
        <f>Table1[[#This Row],[Jut]]</f>
        <v>#VALUE!</v>
      </c>
      <c r="J4020" s="4" t="e">
        <f>Table1[[#This Row],[Column1]]</f>
        <v>#VALUE!</v>
      </c>
    </row>
    <row r="4021" spans="1:10" hidden="1" x14ac:dyDescent="0.3">
      <c r="A4021" s="2" t="e">
        <f>Table1[[#This Row],[Befolyt]]</f>
        <v>#VALUE!</v>
      </c>
      <c r="B4021" t="e">
        <f>Table1[[#This Row],[ÜK]]</f>
        <v>#VALUE!</v>
      </c>
      <c r="C4021" s="3" t="e">
        <f>Table1[[#This Row],[Szla]]</f>
        <v>#VALUE!</v>
      </c>
      <c r="D4021" s="6" t="e">
        <f>Table1[[#This Row],[Kelt_hó]]</f>
        <v>#VALUE!</v>
      </c>
      <c r="E4021" t="e">
        <f>Table1[[#This Row],[Vevő]]</f>
        <v>#VALUE!</v>
      </c>
      <c r="F4021" t="e">
        <f>Table1[[#This Row],[Termékkör]]</f>
        <v>#VALUE!</v>
      </c>
      <c r="G4021" s="4" t="e">
        <f>Table1[[#This Row],[SzumElad]]</f>
        <v>#VALUE!</v>
      </c>
      <c r="H4021" s="7" t="e">
        <f>Table1[[#This Row],[Jut_%]]</f>
        <v>#VALUE!</v>
      </c>
      <c r="I4021" s="4" t="e">
        <f>Table1[[#This Row],[Jut]]</f>
        <v>#VALUE!</v>
      </c>
      <c r="J4021" s="4" t="e">
        <f>Table1[[#This Row],[Column1]]</f>
        <v>#VALUE!</v>
      </c>
    </row>
    <row r="4022" spans="1:10" hidden="1" x14ac:dyDescent="0.3">
      <c r="A4022" s="2" t="e">
        <f>Table1[[#This Row],[Befolyt]]</f>
        <v>#VALUE!</v>
      </c>
      <c r="B4022" t="e">
        <f>Table1[[#This Row],[ÜK]]</f>
        <v>#VALUE!</v>
      </c>
      <c r="C4022" s="3" t="e">
        <f>Table1[[#This Row],[Szla]]</f>
        <v>#VALUE!</v>
      </c>
      <c r="D4022" s="6" t="e">
        <f>Table1[[#This Row],[Kelt_hó]]</f>
        <v>#VALUE!</v>
      </c>
      <c r="E4022" t="e">
        <f>Table1[[#This Row],[Vevő]]</f>
        <v>#VALUE!</v>
      </c>
      <c r="F4022" t="e">
        <f>Table1[[#This Row],[Termékkör]]</f>
        <v>#VALUE!</v>
      </c>
      <c r="G4022" s="4" t="e">
        <f>Table1[[#This Row],[SzumElad]]</f>
        <v>#VALUE!</v>
      </c>
      <c r="H4022" s="7" t="e">
        <f>Table1[[#This Row],[Jut_%]]</f>
        <v>#VALUE!</v>
      </c>
      <c r="I4022" s="4" t="e">
        <f>Table1[[#This Row],[Jut]]</f>
        <v>#VALUE!</v>
      </c>
      <c r="J4022" s="4" t="e">
        <f>Table1[[#This Row],[Column1]]</f>
        <v>#VALUE!</v>
      </c>
    </row>
    <row r="4023" spans="1:10" hidden="1" x14ac:dyDescent="0.3">
      <c r="A4023" s="2" t="e">
        <f>Table1[[#This Row],[Befolyt]]</f>
        <v>#VALUE!</v>
      </c>
      <c r="B4023" t="e">
        <f>Table1[[#This Row],[ÜK]]</f>
        <v>#VALUE!</v>
      </c>
      <c r="C4023" s="3" t="e">
        <f>Table1[[#This Row],[Szla]]</f>
        <v>#VALUE!</v>
      </c>
      <c r="D4023" s="6" t="e">
        <f>Table1[[#This Row],[Kelt_hó]]</f>
        <v>#VALUE!</v>
      </c>
      <c r="E4023" t="e">
        <f>Table1[[#This Row],[Vevő]]</f>
        <v>#VALUE!</v>
      </c>
      <c r="F4023" t="e">
        <f>Table1[[#This Row],[Termékkör]]</f>
        <v>#VALUE!</v>
      </c>
      <c r="G4023" s="4" t="e">
        <f>Table1[[#This Row],[SzumElad]]</f>
        <v>#VALUE!</v>
      </c>
      <c r="H4023" s="7" t="e">
        <f>Table1[[#This Row],[Jut_%]]</f>
        <v>#VALUE!</v>
      </c>
      <c r="I4023" s="4" t="e">
        <f>Table1[[#This Row],[Jut]]</f>
        <v>#VALUE!</v>
      </c>
      <c r="J4023" s="4" t="e">
        <f>Table1[[#This Row],[Column1]]</f>
        <v>#VALUE!</v>
      </c>
    </row>
    <row r="4024" spans="1:10" hidden="1" x14ac:dyDescent="0.3">
      <c r="A4024" s="2" t="e">
        <f>Table1[[#This Row],[Befolyt]]</f>
        <v>#VALUE!</v>
      </c>
      <c r="B4024" t="e">
        <f>Table1[[#This Row],[ÜK]]</f>
        <v>#VALUE!</v>
      </c>
      <c r="C4024" s="3" t="e">
        <f>Table1[[#This Row],[Szla]]</f>
        <v>#VALUE!</v>
      </c>
      <c r="D4024" s="6" t="e">
        <f>Table1[[#This Row],[Kelt_hó]]</f>
        <v>#VALUE!</v>
      </c>
      <c r="E4024" t="e">
        <f>Table1[[#This Row],[Vevő]]</f>
        <v>#VALUE!</v>
      </c>
      <c r="F4024" t="e">
        <f>Table1[[#This Row],[Termékkör]]</f>
        <v>#VALUE!</v>
      </c>
      <c r="G4024" s="4" t="e">
        <f>Table1[[#This Row],[SzumElad]]</f>
        <v>#VALUE!</v>
      </c>
      <c r="H4024" s="7" t="e">
        <f>Table1[[#This Row],[Jut_%]]</f>
        <v>#VALUE!</v>
      </c>
      <c r="I4024" s="4" t="e">
        <f>Table1[[#This Row],[Jut]]</f>
        <v>#VALUE!</v>
      </c>
      <c r="J4024" s="4" t="e">
        <f>Table1[[#This Row],[Column1]]</f>
        <v>#VALUE!</v>
      </c>
    </row>
    <row r="4025" spans="1:10" hidden="1" x14ac:dyDescent="0.3">
      <c r="A4025" s="2" t="e">
        <f>Table1[[#This Row],[Befolyt]]</f>
        <v>#VALUE!</v>
      </c>
      <c r="B4025" t="e">
        <f>Table1[[#This Row],[ÜK]]</f>
        <v>#VALUE!</v>
      </c>
      <c r="C4025" s="3" t="e">
        <f>Table1[[#This Row],[Szla]]</f>
        <v>#VALUE!</v>
      </c>
      <c r="D4025" s="6" t="e">
        <f>Table1[[#This Row],[Kelt_hó]]</f>
        <v>#VALUE!</v>
      </c>
      <c r="E4025" t="e">
        <f>Table1[[#This Row],[Vevő]]</f>
        <v>#VALUE!</v>
      </c>
      <c r="F4025" t="e">
        <f>Table1[[#This Row],[Termékkör]]</f>
        <v>#VALUE!</v>
      </c>
      <c r="G4025" s="4" t="e">
        <f>Table1[[#This Row],[SzumElad]]</f>
        <v>#VALUE!</v>
      </c>
      <c r="H4025" s="7" t="e">
        <f>Table1[[#This Row],[Jut_%]]</f>
        <v>#VALUE!</v>
      </c>
      <c r="I4025" s="4" t="e">
        <f>Table1[[#This Row],[Jut]]</f>
        <v>#VALUE!</v>
      </c>
      <c r="J4025" s="4" t="e">
        <f>Table1[[#This Row],[Column1]]</f>
        <v>#VALUE!</v>
      </c>
    </row>
    <row r="4026" spans="1:10" hidden="1" x14ac:dyDescent="0.3">
      <c r="A4026" s="2" t="e">
        <f>Table1[[#This Row],[Befolyt]]</f>
        <v>#VALUE!</v>
      </c>
      <c r="B4026" t="e">
        <f>Table1[[#This Row],[ÜK]]</f>
        <v>#VALUE!</v>
      </c>
      <c r="C4026" s="3" t="e">
        <f>Table1[[#This Row],[Szla]]</f>
        <v>#VALUE!</v>
      </c>
      <c r="D4026" s="6" t="e">
        <f>Table1[[#This Row],[Kelt_hó]]</f>
        <v>#VALUE!</v>
      </c>
      <c r="E4026" t="e">
        <f>Table1[[#This Row],[Vevő]]</f>
        <v>#VALUE!</v>
      </c>
      <c r="F4026" t="e">
        <f>Table1[[#This Row],[Termékkör]]</f>
        <v>#VALUE!</v>
      </c>
      <c r="G4026" s="4" t="e">
        <f>Table1[[#This Row],[SzumElad]]</f>
        <v>#VALUE!</v>
      </c>
      <c r="H4026" s="7" t="e">
        <f>Table1[[#This Row],[Jut_%]]</f>
        <v>#VALUE!</v>
      </c>
      <c r="I4026" s="4" t="e">
        <f>Table1[[#This Row],[Jut]]</f>
        <v>#VALUE!</v>
      </c>
      <c r="J4026" s="4" t="e">
        <f>Table1[[#This Row],[Column1]]</f>
        <v>#VALUE!</v>
      </c>
    </row>
    <row r="4027" spans="1:10" hidden="1" x14ac:dyDescent="0.3">
      <c r="A4027" s="2" t="e">
        <f>Table1[[#This Row],[Befolyt]]</f>
        <v>#VALUE!</v>
      </c>
      <c r="B4027" t="e">
        <f>Table1[[#This Row],[ÜK]]</f>
        <v>#VALUE!</v>
      </c>
      <c r="C4027" s="3" t="e">
        <f>Table1[[#This Row],[Szla]]</f>
        <v>#VALUE!</v>
      </c>
      <c r="D4027" s="6" t="e">
        <f>Table1[[#This Row],[Kelt_hó]]</f>
        <v>#VALUE!</v>
      </c>
      <c r="E4027" t="e">
        <f>Table1[[#This Row],[Vevő]]</f>
        <v>#VALUE!</v>
      </c>
      <c r="F4027" t="e">
        <f>Table1[[#This Row],[Termékkör]]</f>
        <v>#VALUE!</v>
      </c>
      <c r="G4027" s="4" t="e">
        <f>Table1[[#This Row],[SzumElad]]</f>
        <v>#VALUE!</v>
      </c>
      <c r="H4027" s="7" t="e">
        <f>Table1[[#This Row],[Jut_%]]</f>
        <v>#VALUE!</v>
      </c>
      <c r="I4027" s="4" t="e">
        <f>Table1[[#This Row],[Jut]]</f>
        <v>#VALUE!</v>
      </c>
      <c r="J4027" s="4" t="e">
        <f>Table1[[#This Row],[Column1]]</f>
        <v>#VALUE!</v>
      </c>
    </row>
    <row r="4028" spans="1:10" hidden="1" x14ac:dyDescent="0.3">
      <c r="A4028" s="2" t="e">
        <f>Table1[[#This Row],[Befolyt]]</f>
        <v>#VALUE!</v>
      </c>
      <c r="B4028" t="e">
        <f>Table1[[#This Row],[ÜK]]</f>
        <v>#VALUE!</v>
      </c>
      <c r="C4028" s="3" t="e">
        <f>Table1[[#This Row],[Szla]]</f>
        <v>#VALUE!</v>
      </c>
      <c r="D4028" s="6" t="e">
        <f>Table1[[#This Row],[Kelt_hó]]</f>
        <v>#VALUE!</v>
      </c>
      <c r="E4028" t="e">
        <f>Table1[[#This Row],[Vevő]]</f>
        <v>#VALUE!</v>
      </c>
      <c r="F4028" t="e">
        <f>Table1[[#This Row],[Termékkör]]</f>
        <v>#VALUE!</v>
      </c>
      <c r="G4028" s="4" t="e">
        <f>Table1[[#This Row],[SzumElad]]</f>
        <v>#VALUE!</v>
      </c>
      <c r="H4028" s="7" t="e">
        <f>Table1[[#This Row],[Jut_%]]</f>
        <v>#VALUE!</v>
      </c>
      <c r="I4028" s="4" t="e">
        <f>Table1[[#This Row],[Jut]]</f>
        <v>#VALUE!</v>
      </c>
      <c r="J4028" s="4" t="e">
        <f>Table1[[#This Row],[Column1]]</f>
        <v>#VALUE!</v>
      </c>
    </row>
    <row r="4029" spans="1:10" hidden="1" x14ac:dyDescent="0.3">
      <c r="A4029" s="2" t="e">
        <f>Table1[[#This Row],[Befolyt]]</f>
        <v>#VALUE!</v>
      </c>
      <c r="B4029" t="e">
        <f>Table1[[#This Row],[ÜK]]</f>
        <v>#VALUE!</v>
      </c>
      <c r="C4029" s="3" t="e">
        <f>Table1[[#This Row],[Szla]]</f>
        <v>#VALUE!</v>
      </c>
      <c r="D4029" s="6" t="e">
        <f>Table1[[#This Row],[Kelt_hó]]</f>
        <v>#VALUE!</v>
      </c>
      <c r="E4029" t="e">
        <f>Table1[[#This Row],[Vevő]]</f>
        <v>#VALUE!</v>
      </c>
      <c r="F4029" t="e">
        <f>Table1[[#This Row],[Termékkör]]</f>
        <v>#VALUE!</v>
      </c>
      <c r="G4029" s="4" t="e">
        <f>Table1[[#This Row],[SzumElad]]</f>
        <v>#VALUE!</v>
      </c>
      <c r="H4029" s="7" t="e">
        <f>Table1[[#This Row],[Jut_%]]</f>
        <v>#VALUE!</v>
      </c>
      <c r="I4029" s="4" t="e">
        <f>Table1[[#This Row],[Jut]]</f>
        <v>#VALUE!</v>
      </c>
      <c r="J4029" s="4" t="e">
        <f>Table1[[#This Row],[Column1]]</f>
        <v>#VALUE!</v>
      </c>
    </row>
    <row r="4030" spans="1:10" hidden="1" x14ac:dyDescent="0.3">
      <c r="A4030" s="2" t="e">
        <f>Table1[[#This Row],[Befolyt]]</f>
        <v>#VALUE!</v>
      </c>
      <c r="B4030" t="e">
        <f>Table1[[#This Row],[ÜK]]</f>
        <v>#VALUE!</v>
      </c>
      <c r="C4030" s="3" t="e">
        <f>Table1[[#This Row],[Szla]]</f>
        <v>#VALUE!</v>
      </c>
      <c r="D4030" s="6" t="e">
        <f>Table1[[#This Row],[Kelt_hó]]</f>
        <v>#VALUE!</v>
      </c>
      <c r="E4030" t="e">
        <f>Table1[[#This Row],[Vevő]]</f>
        <v>#VALUE!</v>
      </c>
      <c r="F4030" t="e">
        <f>Table1[[#This Row],[Termékkör]]</f>
        <v>#VALUE!</v>
      </c>
      <c r="G4030" s="4" t="e">
        <f>Table1[[#This Row],[SzumElad]]</f>
        <v>#VALUE!</v>
      </c>
      <c r="H4030" s="7" t="e">
        <f>Table1[[#This Row],[Jut_%]]</f>
        <v>#VALUE!</v>
      </c>
      <c r="I4030" s="4" t="e">
        <f>Table1[[#This Row],[Jut]]</f>
        <v>#VALUE!</v>
      </c>
      <c r="J4030" s="4" t="e">
        <f>Table1[[#This Row],[Column1]]</f>
        <v>#VALUE!</v>
      </c>
    </row>
    <row r="4031" spans="1:10" hidden="1" x14ac:dyDescent="0.3">
      <c r="A4031" s="2" t="e">
        <f>Table1[[#This Row],[Befolyt]]</f>
        <v>#VALUE!</v>
      </c>
      <c r="B4031" t="e">
        <f>Table1[[#This Row],[ÜK]]</f>
        <v>#VALUE!</v>
      </c>
      <c r="C4031" s="3" t="e">
        <f>Table1[[#This Row],[Szla]]</f>
        <v>#VALUE!</v>
      </c>
      <c r="D4031" s="6" t="e">
        <f>Table1[[#This Row],[Kelt_hó]]</f>
        <v>#VALUE!</v>
      </c>
      <c r="E4031" t="e">
        <f>Table1[[#This Row],[Vevő]]</f>
        <v>#VALUE!</v>
      </c>
      <c r="F4031" t="e">
        <f>Table1[[#This Row],[Termékkör]]</f>
        <v>#VALUE!</v>
      </c>
      <c r="G4031" s="4" t="e">
        <f>Table1[[#This Row],[SzumElad]]</f>
        <v>#VALUE!</v>
      </c>
      <c r="H4031" s="7" t="e">
        <f>Table1[[#This Row],[Jut_%]]</f>
        <v>#VALUE!</v>
      </c>
      <c r="I4031" s="4" t="e">
        <f>Table1[[#This Row],[Jut]]</f>
        <v>#VALUE!</v>
      </c>
      <c r="J4031" s="4" t="e">
        <f>Table1[[#This Row],[Column1]]</f>
        <v>#VALUE!</v>
      </c>
    </row>
    <row r="4032" spans="1:10" hidden="1" x14ac:dyDescent="0.3">
      <c r="A4032" s="2" t="e">
        <f>Table1[[#This Row],[Befolyt]]</f>
        <v>#VALUE!</v>
      </c>
      <c r="B4032" t="e">
        <f>Table1[[#This Row],[ÜK]]</f>
        <v>#VALUE!</v>
      </c>
      <c r="C4032" s="3" t="e">
        <f>Table1[[#This Row],[Szla]]</f>
        <v>#VALUE!</v>
      </c>
      <c r="D4032" s="6" t="e">
        <f>Table1[[#This Row],[Kelt_hó]]</f>
        <v>#VALUE!</v>
      </c>
      <c r="E4032" t="e">
        <f>Table1[[#This Row],[Vevő]]</f>
        <v>#VALUE!</v>
      </c>
      <c r="F4032" t="e">
        <f>Table1[[#This Row],[Termékkör]]</f>
        <v>#VALUE!</v>
      </c>
      <c r="G4032" s="4" t="e">
        <f>Table1[[#This Row],[SzumElad]]</f>
        <v>#VALUE!</v>
      </c>
      <c r="H4032" s="7" t="e">
        <f>Table1[[#This Row],[Jut_%]]</f>
        <v>#VALUE!</v>
      </c>
      <c r="I4032" s="4" t="e">
        <f>Table1[[#This Row],[Jut]]</f>
        <v>#VALUE!</v>
      </c>
      <c r="J4032" s="4" t="e">
        <f>Table1[[#This Row],[Column1]]</f>
        <v>#VALUE!</v>
      </c>
    </row>
    <row r="4033" spans="1:10" hidden="1" x14ac:dyDescent="0.3">
      <c r="A4033" s="2" t="e">
        <f>Table1[[#This Row],[Befolyt]]</f>
        <v>#VALUE!</v>
      </c>
      <c r="B4033" t="e">
        <f>Table1[[#This Row],[ÜK]]</f>
        <v>#VALUE!</v>
      </c>
      <c r="C4033" s="3" t="e">
        <f>Table1[[#This Row],[Szla]]</f>
        <v>#VALUE!</v>
      </c>
      <c r="D4033" s="6" t="e">
        <f>Table1[[#This Row],[Kelt_hó]]</f>
        <v>#VALUE!</v>
      </c>
      <c r="E4033" t="e">
        <f>Table1[[#This Row],[Vevő]]</f>
        <v>#VALUE!</v>
      </c>
      <c r="F4033" t="e">
        <f>Table1[[#This Row],[Termékkör]]</f>
        <v>#VALUE!</v>
      </c>
      <c r="G4033" s="4" t="e">
        <f>Table1[[#This Row],[SzumElad]]</f>
        <v>#VALUE!</v>
      </c>
      <c r="H4033" s="7" t="e">
        <f>Table1[[#This Row],[Jut_%]]</f>
        <v>#VALUE!</v>
      </c>
      <c r="I4033" s="4" t="e">
        <f>Table1[[#This Row],[Jut]]</f>
        <v>#VALUE!</v>
      </c>
      <c r="J4033" s="4" t="e">
        <f>Table1[[#This Row],[Column1]]</f>
        <v>#VALUE!</v>
      </c>
    </row>
    <row r="4034" spans="1:10" hidden="1" x14ac:dyDescent="0.3">
      <c r="A4034" s="2" t="e">
        <f>Table1[[#This Row],[Befolyt]]</f>
        <v>#VALUE!</v>
      </c>
      <c r="B4034" t="e">
        <f>Table1[[#This Row],[ÜK]]</f>
        <v>#VALUE!</v>
      </c>
      <c r="C4034" s="3" t="e">
        <f>Table1[[#This Row],[Szla]]</f>
        <v>#VALUE!</v>
      </c>
      <c r="D4034" s="6" t="e">
        <f>Table1[[#This Row],[Kelt_hó]]</f>
        <v>#VALUE!</v>
      </c>
      <c r="E4034" t="e">
        <f>Table1[[#This Row],[Vevő]]</f>
        <v>#VALUE!</v>
      </c>
      <c r="F4034" t="e">
        <f>Table1[[#This Row],[Termékkör]]</f>
        <v>#VALUE!</v>
      </c>
      <c r="G4034" s="4" t="e">
        <f>Table1[[#This Row],[SzumElad]]</f>
        <v>#VALUE!</v>
      </c>
      <c r="H4034" s="7" t="e">
        <f>Table1[[#This Row],[Jut_%]]</f>
        <v>#VALUE!</v>
      </c>
      <c r="I4034" s="4" t="e">
        <f>Table1[[#This Row],[Jut]]</f>
        <v>#VALUE!</v>
      </c>
      <c r="J4034" s="4" t="e">
        <f>Table1[[#This Row],[Column1]]</f>
        <v>#VALUE!</v>
      </c>
    </row>
    <row r="4035" spans="1:10" hidden="1" x14ac:dyDescent="0.3">
      <c r="A4035" s="2" t="e">
        <f>Table1[[#This Row],[Befolyt]]</f>
        <v>#VALUE!</v>
      </c>
      <c r="B4035" t="e">
        <f>Table1[[#This Row],[ÜK]]</f>
        <v>#VALUE!</v>
      </c>
      <c r="C4035" s="3" t="e">
        <f>Table1[[#This Row],[Szla]]</f>
        <v>#VALUE!</v>
      </c>
      <c r="D4035" s="6" t="e">
        <f>Table1[[#This Row],[Kelt_hó]]</f>
        <v>#VALUE!</v>
      </c>
      <c r="E4035" t="e">
        <f>Table1[[#This Row],[Vevő]]</f>
        <v>#VALUE!</v>
      </c>
      <c r="F4035" t="e">
        <f>Table1[[#This Row],[Termékkör]]</f>
        <v>#VALUE!</v>
      </c>
      <c r="G4035" s="4" t="e">
        <f>Table1[[#This Row],[SzumElad]]</f>
        <v>#VALUE!</v>
      </c>
      <c r="H4035" s="7" t="e">
        <f>Table1[[#This Row],[Jut_%]]</f>
        <v>#VALUE!</v>
      </c>
      <c r="I4035" s="4" t="e">
        <f>Table1[[#This Row],[Jut]]</f>
        <v>#VALUE!</v>
      </c>
      <c r="J4035" s="4" t="e">
        <f>Table1[[#This Row],[Column1]]</f>
        <v>#VALUE!</v>
      </c>
    </row>
    <row r="4036" spans="1:10" hidden="1" x14ac:dyDescent="0.3">
      <c r="A4036" s="2" t="e">
        <f>Table1[[#This Row],[Befolyt]]</f>
        <v>#VALUE!</v>
      </c>
      <c r="B4036" t="e">
        <f>Table1[[#This Row],[ÜK]]</f>
        <v>#VALUE!</v>
      </c>
      <c r="C4036" s="3" t="e">
        <f>Table1[[#This Row],[Szla]]</f>
        <v>#VALUE!</v>
      </c>
      <c r="D4036" s="6" t="e">
        <f>Table1[[#This Row],[Kelt_hó]]</f>
        <v>#VALUE!</v>
      </c>
      <c r="E4036" t="e">
        <f>Table1[[#This Row],[Vevő]]</f>
        <v>#VALUE!</v>
      </c>
      <c r="F4036" t="e">
        <f>Table1[[#This Row],[Termékkör]]</f>
        <v>#VALUE!</v>
      </c>
      <c r="G4036" s="4" t="e">
        <f>Table1[[#This Row],[SzumElad]]</f>
        <v>#VALUE!</v>
      </c>
      <c r="H4036" s="7" t="e">
        <f>Table1[[#This Row],[Jut_%]]</f>
        <v>#VALUE!</v>
      </c>
      <c r="I4036" s="4" t="e">
        <f>Table1[[#This Row],[Jut]]</f>
        <v>#VALUE!</v>
      </c>
      <c r="J4036" s="4" t="e">
        <f>Table1[[#This Row],[Column1]]</f>
        <v>#VALUE!</v>
      </c>
    </row>
    <row r="4037" spans="1:10" hidden="1" x14ac:dyDescent="0.3">
      <c r="A4037" s="2" t="e">
        <f>Table1[[#This Row],[Befolyt]]</f>
        <v>#VALUE!</v>
      </c>
      <c r="B4037" t="e">
        <f>Table1[[#This Row],[ÜK]]</f>
        <v>#VALUE!</v>
      </c>
      <c r="C4037" s="3" t="e">
        <f>Table1[[#This Row],[Szla]]</f>
        <v>#VALUE!</v>
      </c>
      <c r="D4037" s="6" t="e">
        <f>Table1[[#This Row],[Kelt_hó]]</f>
        <v>#VALUE!</v>
      </c>
      <c r="E4037" t="e">
        <f>Table1[[#This Row],[Vevő]]</f>
        <v>#VALUE!</v>
      </c>
      <c r="F4037" t="e">
        <f>Table1[[#This Row],[Termékkör]]</f>
        <v>#VALUE!</v>
      </c>
      <c r="G4037" s="4" t="e">
        <f>Table1[[#This Row],[SzumElad]]</f>
        <v>#VALUE!</v>
      </c>
      <c r="H4037" s="7" t="e">
        <f>Table1[[#This Row],[Jut_%]]</f>
        <v>#VALUE!</v>
      </c>
      <c r="I4037" s="4" t="e">
        <f>Table1[[#This Row],[Jut]]</f>
        <v>#VALUE!</v>
      </c>
      <c r="J4037" s="4" t="e">
        <f>Table1[[#This Row],[Column1]]</f>
        <v>#VALUE!</v>
      </c>
    </row>
    <row r="4038" spans="1:10" hidden="1" x14ac:dyDescent="0.3">
      <c r="A4038" s="2" t="e">
        <f>Table1[[#This Row],[Befolyt]]</f>
        <v>#VALUE!</v>
      </c>
      <c r="B4038" t="e">
        <f>Table1[[#This Row],[ÜK]]</f>
        <v>#VALUE!</v>
      </c>
      <c r="C4038" s="3" t="e">
        <f>Table1[[#This Row],[Szla]]</f>
        <v>#VALUE!</v>
      </c>
      <c r="D4038" s="6" t="e">
        <f>Table1[[#This Row],[Kelt_hó]]</f>
        <v>#VALUE!</v>
      </c>
      <c r="E4038" t="e">
        <f>Table1[[#This Row],[Vevő]]</f>
        <v>#VALUE!</v>
      </c>
      <c r="F4038" t="e">
        <f>Table1[[#This Row],[Termékkör]]</f>
        <v>#VALUE!</v>
      </c>
      <c r="G4038" s="4" t="e">
        <f>Table1[[#This Row],[SzumElad]]</f>
        <v>#VALUE!</v>
      </c>
      <c r="H4038" s="7" t="e">
        <f>Table1[[#This Row],[Jut_%]]</f>
        <v>#VALUE!</v>
      </c>
      <c r="I4038" s="4" t="e">
        <f>Table1[[#This Row],[Jut]]</f>
        <v>#VALUE!</v>
      </c>
      <c r="J4038" s="4" t="e">
        <f>Table1[[#This Row],[Column1]]</f>
        <v>#VALUE!</v>
      </c>
    </row>
    <row r="4039" spans="1:10" hidden="1" x14ac:dyDescent="0.3">
      <c r="A4039" s="2" t="e">
        <f>Table1[[#This Row],[Befolyt]]</f>
        <v>#VALUE!</v>
      </c>
      <c r="B4039" t="e">
        <f>Table1[[#This Row],[ÜK]]</f>
        <v>#VALUE!</v>
      </c>
      <c r="C4039" s="3" t="e">
        <f>Table1[[#This Row],[Szla]]</f>
        <v>#VALUE!</v>
      </c>
      <c r="D4039" s="6" t="e">
        <f>Table1[[#This Row],[Kelt_hó]]</f>
        <v>#VALUE!</v>
      </c>
      <c r="E4039" t="e">
        <f>Table1[[#This Row],[Vevő]]</f>
        <v>#VALUE!</v>
      </c>
      <c r="F4039" t="e">
        <f>Table1[[#This Row],[Termékkör]]</f>
        <v>#VALUE!</v>
      </c>
      <c r="G4039" s="4" t="e">
        <f>Table1[[#This Row],[SzumElad]]</f>
        <v>#VALUE!</v>
      </c>
      <c r="H4039" s="7" t="e">
        <f>Table1[[#This Row],[Jut_%]]</f>
        <v>#VALUE!</v>
      </c>
      <c r="I4039" s="4" t="e">
        <f>Table1[[#This Row],[Jut]]</f>
        <v>#VALUE!</v>
      </c>
      <c r="J4039" s="4" t="e">
        <f>Table1[[#This Row],[Column1]]</f>
        <v>#VALUE!</v>
      </c>
    </row>
    <row r="4040" spans="1:10" hidden="1" x14ac:dyDescent="0.3">
      <c r="A4040" s="2" t="e">
        <f>Table1[[#This Row],[Befolyt]]</f>
        <v>#VALUE!</v>
      </c>
      <c r="B4040" t="e">
        <f>Table1[[#This Row],[ÜK]]</f>
        <v>#VALUE!</v>
      </c>
      <c r="C4040" s="3" t="e">
        <f>Table1[[#This Row],[Szla]]</f>
        <v>#VALUE!</v>
      </c>
      <c r="D4040" s="6" t="e">
        <f>Table1[[#This Row],[Kelt_hó]]</f>
        <v>#VALUE!</v>
      </c>
      <c r="E4040" t="e">
        <f>Table1[[#This Row],[Vevő]]</f>
        <v>#VALUE!</v>
      </c>
      <c r="F4040" t="e">
        <f>Table1[[#This Row],[Termékkör]]</f>
        <v>#VALUE!</v>
      </c>
      <c r="G4040" s="4" t="e">
        <f>Table1[[#This Row],[SzumElad]]</f>
        <v>#VALUE!</v>
      </c>
      <c r="H4040" s="7" t="e">
        <f>Table1[[#This Row],[Jut_%]]</f>
        <v>#VALUE!</v>
      </c>
      <c r="I4040" s="4" t="e">
        <f>Table1[[#This Row],[Jut]]</f>
        <v>#VALUE!</v>
      </c>
      <c r="J4040" s="4" t="e">
        <f>Table1[[#This Row],[Column1]]</f>
        <v>#VALUE!</v>
      </c>
    </row>
    <row r="4041" spans="1:10" hidden="1" x14ac:dyDescent="0.3">
      <c r="A4041" s="2" t="e">
        <f>Table1[[#This Row],[Befolyt]]</f>
        <v>#VALUE!</v>
      </c>
      <c r="B4041" t="e">
        <f>Table1[[#This Row],[ÜK]]</f>
        <v>#VALUE!</v>
      </c>
      <c r="C4041" s="3" t="e">
        <f>Table1[[#This Row],[Szla]]</f>
        <v>#VALUE!</v>
      </c>
      <c r="D4041" s="6" t="e">
        <f>Table1[[#This Row],[Kelt_hó]]</f>
        <v>#VALUE!</v>
      </c>
      <c r="E4041" t="e">
        <f>Table1[[#This Row],[Vevő]]</f>
        <v>#VALUE!</v>
      </c>
      <c r="F4041" t="e">
        <f>Table1[[#This Row],[Termékkör]]</f>
        <v>#VALUE!</v>
      </c>
      <c r="G4041" s="4" t="e">
        <f>Table1[[#This Row],[SzumElad]]</f>
        <v>#VALUE!</v>
      </c>
      <c r="H4041" s="7" t="e">
        <f>Table1[[#This Row],[Jut_%]]</f>
        <v>#VALUE!</v>
      </c>
      <c r="I4041" s="4" t="e">
        <f>Table1[[#This Row],[Jut]]</f>
        <v>#VALUE!</v>
      </c>
      <c r="J4041" s="4" t="e">
        <f>Table1[[#This Row],[Column1]]</f>
        <v>#VALUE!</v>
      </c>
    </row>
    <row r="4042" spans="1:10" hidden="1" x14ac:dyDescent="0.3">
      <c r="A4042" s="2" t="e">
        <f>Table1[[#This Row],[Befolyt]]</f>
        <v>#VALUE!</v>
      </c>
      <c r="B4042" t="e">
        <f>Table1[[#This Row],[ÜK]]</f>
        <v>#VALUE!</v>
      </c>
      <c r="C4042" s="3" t="e">
        <f>Table1[[#This Row],[Szla]]</f>
        <v>#VALUE!</v>
      </c>
      <c r="D4042" s="6" t="e">
        <f>Table1[[#This Row],[Kelt_hó]]</f>
        <v>#VALUE!</v>
      </c>
      <c r="E4042" t="e">
        <f>Table1[[#This Row],[Vevő]]</f>
        <v>#VALUE!</v>
      </c>
      <c r="F4042" t="e">
        <f>Table1[[#This Row],[Termékkör]]</f>
        <v>#VALUE!</v>
      </c>
      <c r="G4042" s="4" t="e">
        <f>Table1[[#This Row],[SzumElad]]</f>
        <v>#VALUE!</v>
      </c>
      <c r="H4042" s="7" t="e">
        <f>Table1[[#This Row],[Jut_%]]</f>
        <v>#VALUE!</v>
      </c>
      <c r="I4042" s="4" t="e">
        <f>Table1[[#This Row],[Jut]]</f>
        <v>#VALUE!</v>
      </c>
      <c r="J4042" s="4" t="e">
        <f>Table1[[#This Row],[Column1]]</f>
        <v>#VALUE!</v>
      </c>
    </row>
    <row r="4043" spans="1:10" hidden="1" x14ac:dyDescent="0.3">
      <c r="A4043" s="2" t="e">
        <f>Table1[[#This Row],[Befolyt]]</f>
        <v>#VALUE!</v>
      </c>
      <c r="B4043" t="e">
        <f>Table1[[#This Row],[ÜK]]</f>
        <v>#VALUE!</v>
      </c>
      <c r="C4043" s="3" t="e">
        <f>Table1[[#This Row],[Szla]]</f>
        <v>#VALUE!</v>
      </c>
      <c r="D4043" s="6" t="e">
        <f>Table1[[#This Row],[Kelt_hó]]</f>
        <v>#VALUE!</v>
      </c>
      <c r="E4043" t="e">
        <f>Table1[[#This Row],[Vevő]]</f>
        <v>#VALUE!</v>
      </c>
      <c r="F4043" t="e">
        <f>Table1[[#This Row],[Termékkör]]</f>
        <v>#VALUE!</v>
      </c>
      <c r="G4043" s="4" t="e">
        <f>Table1[[#This Row],[SzumElad]]</f>
        <v>#VALUE!</v>
      </c>
      <c r="H4043" s="7" t="e">
        <f>Table1[[#This Row],[Jut_%]]</f>
        <v>#VALUE!</v>
      </c>
      <c r="I4043" s="4" t="e">
        <f>Table1[[#This Row],[Jut]]</f>
        <v>#VALUE!</v>
      </c>
      <c r="J4043" s="4" t="e">
        <f>Table1[[#This Row],[Column1]]</f>
        <v>#VALUE!</v>
      </c>
    </row>
    <row r="4044" spans="1:10" hidden="1" x14ac:dyDescent="0.3">
      <c r="A4044" s="2" t="e">
        <f>Table1[[#This Row],[Befolyt]]</f>
        <v>#VALUE!</v>
      </c>
      <c r="B4044" t="e">
        <f>Table1[[#This Row],[ÜK]]</f>
        <v>#VALUE!</v>
      </c>
      <c r="C4044" s="3" t="e">
        <f>Table1[[#This Row],[Szla]]</f>
        <v>#VALUE!</v>
      </c>
      <c r="D4044" s="6" t="e">
        <f>Table1[[#This Row],[Kelt_hó]]</f>
        <v>#VALUE!</v>
      </c>
      <c r="E4044" t="e">
        <f>Table1[[#This Row],[Vevő]]</f>
        <v>#VALUE!</v>
      </c>
      <c r="F4044" t="e">
        <f>Table1[[#This Row],[Termékkör]]</f>
        <v>#VALUE!</v>
      </c>
      <c r="G4044" s="4" t="e">
        <f>Table1[[#This Row],[SzumElad]]</f>
        <v>#VALUE!</v>
      </c>
      <c r="H4044" s="7" t="e">
        <f>Table1[[#This Row],[Jut_%]]</f>
        <v>#VALUE!</v>
      </c>
      <c r="I4044" s="4" t="e">
        <f>Table1[[#This Row],[Jut]]</f>
        <v>#VALUE!</v>
      </c>
      <c r="J4044" s="4" t="e">
        <f>Table1[[#This Row],[Column1]]</f>
        <v>#VALUE!</v>
      </c>
    </row>
    <row r="4045" spans="1:10" hidden="1" x14ac:dyDescent="0.3">
      <c r="A4045" s="2" t="e">
        <f>Table1[[#This Row],[Befolyt]]</f>
        <v>#VALUE!</v>
      </c>
      <c r="B4045" t="e">
        <f>Table1[[#This Row],[ÜK]]</f>
        <v>#VALUE!</v>
      </c>
      <c r="C4045" s="3" t="e">
        <f>Table1[[#This Row],[Szla]]</f>
        <v>#VALUE!</v>
      </c>
      <c r="D4045" s="6" t="e">
        <f>Table1[[#This Row],[Kelt_hó]]</f>
        <v>#VALUE!</v>
      </c>
      <c r="E4045" t="e">
        <f>Table1[[#This Row],[Vevő]]</f>
        <v>#VALUE!</v>
      </c>
      <c r="F4045" t="e">
        <f>Table1[[#This Row],[Termékkör]]</f>
        <v>#VALUE!</v>
      </c>
      <c r="G4045" s="4" t="e">
        <f>Table1[[#This Row],[SzumElad]]</f>
        <v>#VALUE!</v>
      </c>
      <c r="H4045" s="7" t="e">
        <f>Table1[[#This Row],[Jut_%]]</f>
        <v>#VALUE!</v>
      </c>
      <c r="I4045" s="4" t="e">
        <f>Table1[[#This Row],[Jut]]</f>
        <v>#VALUE!</v>
      </c>
      <c r="J4045" s="4" t="e">
        <f>Table1[[#This Row],[Column1]]</f>
        <v>#VALUE!</v>
      </c>
    </row>
    <row r="4046" spans="1:10" hidden="1" x14ac:dyDescent="0.3">
      <c r="A4046" s="2" t="e">
        <f>Table1[[#This Row],[Befolyt]]</f>
        <v>#VALUE!</v>
      </c>
      <c r="B4046" t="e">
        <f>Table1[[#This Row],[ÜK]]</f>
        <v>#VALUE!</v>
      </c>
      <c r="C4046" s="3" t="e">
        <f>Table1[[#This Row],[Szla]]</f>
        <v>#VALUE!</v>
      </c>
      <c r="D4046" s="6" t="e">
        <f>Table1[[#This Row],[Kelt_hó]]</f>
        <v>#VALUE!</v>
      </c>
      <c r="E4046" t="e">
        <f>Table1[[#This Row],[Vevő]]</f>
        <v>#VALUE!</v>
      </c>
      <c r="F4046" t="e">
        <f>Table1[[#This Row],[Termékkör]]</f>
        <v>#VALUE!</v>
      </c>
      <c r="G4046" s="4" t="e">
        <f>Table1[[#This Row],[SzumElad]]</f>
        <v>#VALUE!</v>
      </c>
      <c r="H4046" s="7" t="e">
        <f>Table1[[#This Row],[Jut_%]]</f>
        <v>#VALUE!</v>
      </c>
      <c r="I4046" s="4" t="e">
        <f>Table1[[#This Row],[Jut]]</f>
        <v>#VALUE!</v>
      </c>
      <c r="J4046" s="4" t="e">
        <f>Table1[[#This Row],[Column1]]</f>
        <v>#VALUE!</v>
      </c>
    </row>
    <row r="4047" spans="1:10" hidden="1" x14ac:dyDescent="0.3">
      <c r="A4047" s="2" t="e">
        <f>Table1[[#This Row],[Befolyt]]</f>
        <v>#VALUE!</v>
      </c>
      <c r="B4047" t="e">
        <f>Table1[[#This Row],[ÜK]]</f>
        <v>#VALUE!</v>
      </c>
      <c r="C4047" s="3" t="e">
        <f>Table1[[#This Row],[Szla]]</f>
        <v>#VALUE!</v>
      </c>
      <c r="D4047" s="6" t="e">
        <f>Table1[[#This Row],[Kelt_hó]]</f>
        <v>#VALUE!</v>
      </c>
      <c r="E4047" t="e">
        <f>Table1[[#This Row],[Vevő]]</f>
        <v>#VALUE!</v>
      </c>
      <c r="F4047" t="e">
        <f>Table1[[#This Row],[Termékkör]]</f>
        <v>#VALUE!</v>
      </c>
      <c r="G4047" s="4" t="e">
        <f>Table1[[#This Row],[SzumElad]]</f>
        <v>#VALUE!</v>
      </c>
      <c r="H4047" s="7" t="e">
        <f>Table1[[#This Row],[Jut_%]]</f>
        <v>#VALUE!</v>
      </c>
      <c r="I4047" s="4" t="e">
        <f>Table1[[#This Row],[Jut]]</f>
        <v>#VALUE!</v>
      </c>
      <c r="J4047" s="4" t="e">
        <f>Table1[[#This Row],[Column1]]</f>
        <v>#VALUE!</v>
      </c>
    </row>
    <row r="4048" spans="1:10" hidden="1" x14ac:dyDescent="0.3">
      <c r="A4048" s="2" t="e">
        <f>Table1[[#This Row],[Befolyt]]</f>
        <v>#VALUE!</v>
      </c>
      <c r="B4048" t="e">
        <f>Table1[[#This Row],[ÜK]]</f>
        <v>#VALUE!</v>
      </c>
      <c r="C4048" s="3" t="e">
        <f>Table1[[#This Row],[Szla]]</f>
        <v>#VALUE!</v>
      </c>
      <c r="D4048" s="6" t="e">
        <f>Table1[[#This Row],[Kelt_hó]]</f>
        <v>#VALUE!</v>
      </c>
      <c r="E4048" t="e">
        <f>Table1[[#This Row],[Vevő]]</f>
        <v>#VALUE!</v>
      </c>
      <c r="F4048" t="e">
        <f>Table1[[#This Row],[Termékkör]]</f>
        <v>#VALUE!</v>
      </c>
      <c r="G4048" s="4" t="e">
        <f>Table1[[#This Row],[SzumElad]]</f>
        <v>#VALUE!</v>
      </c>
      <c r="H4048" s="7" t="e">
        <f>Table1[[#This Row],[Jut_%]]</f>
        <v>#VALUE!</v>
      </c>
      <c r="I4048" s="4" t="e">
        <f>Table1[[#This Row],[Jut]]</f>
        <v>#VALUE!</v>
      </c>
      <c r="J4048" s="4" t="e">
        <f>Table1[[#This Row],[Column1]]</f>
        <v>#VALUE!</v>
      </c>
    </row>
    <row r="4049" spans="1:10" hidden="1" x14ac:dyDescent="0.3">
      <c r="A4049" s="2" t="e">
        <f>Table1[[#This Row],[Befolyt]]</f>
        <v>#VALUE!</v>
      </c>
      <c r="B4049" t="e">
        <f>Table1[[#This Row],[ÜK]]</f>
        <v>#VALUE!</v>
      </c>
      <c r="C4049" s="3" t="e">
        <f>Table1[[#This Row],[Szla]]</f>
        <v>#VALUE!</v>
      </c>
      <c r="D4049" s="6" t="e">
        <f>Table1[[#This Row],[Kelt_hó]]</f>
        <v>#VALUE!</v>
      </c>
      <c r="E4049" t="e">
        <f>Table1[[#This Row],[Vevő]]</f>
        <v>#VALUE!</v>
      </c>
      <c r="F4049" t="e">
        <f>Table1[[#This Row],[Termékkör]]</f>
        <v>#VALUE!</v>
      </c>
      <c r="G4049" s="4" t="e">
        <f>Table1[[#This Row],[SzumElad]]</f>
        <v>#VALUE!</v>
      </c>
      <c r="H4049" s="7" t="e">
        <f>Table1[[#This Row],[Jut_%]]</f>
        <v>#VALUE!</v>
      </c>
      <c r="I4049" s="4" t="e">
        <f>Table1[[#This Row],[Jut]]</f>
        <v>#VALUE!</v>
      </c>
      <c r="J4049" s="4" t="e">
        <f>Table1[[#This Row],[Column1]]</f>
        <v>#VALUE!</v>
      </c>
    </row>
    <row r="4050" spans="1:10" hidden="1" x14ac:dyDescent="0.3">
      <c r="A4050" s="2" t="e">
        <f>Table1[[#This Row],[Befolyt]]</f>
        <v>#VALUE!</v>
      </c>
      <c r="B4050" t="e">
        <f>Table1[[#This Row],[ÜK]]</f>
        <v>#VALUE!</v>
      </c>
      <c r="C4050" s="3" t="e">
        <f>Table1[[#This Row],[Szla]]</f>
        <v>#VALUE!</v>
      </c>
      <c r="D4050" s="6" t="e">
        <f>Table1[[#This Row],[Kelt_hó]]</f>
        <v>#VALUE!</v>
      </c>
      <c r="E4050" t="e">
        <f>Table1[[#This Row],[Vevő]]</f>
        <v>#VALUE!</v>
      </c>
      <c r="F4050" t="e">
        <f>Table1[[#This Row],[Termékkör]]</f>
        <v>#VALUE!</v>
      </c>
      <c r="G4050" s="4" t="e">
        <f>Table1[[#This Row],[SzumElad]]</f>
        <v>#VALUE!</v>
      </c>
      <c r="H4050" s="7" t="e">
        <f>Table1[[#This Row],[Jut_%]]</f>
        <v>#VALUE!</v>
      </c>
      <c r="I4050" s="4" t="e">
        <f>Table1[[#This Row],[Jut]]</f>
        <v>#VALUE!</v>
      </c>
      <c r="J4050" s="4" t="e">
        <f>Table1[[#This Row],[Column1]]</f>
        <v>#VALUE!</v>
      </c>
    </row>
    <row r="4051" spans="1:10" hidden="1" x14ac:dyDescent="0.3">
      <c r="A4051" s="2" t="e">
        <f>Table1[[#This Row],[Befolyt]]</f>
        <v>#VALUE!</v>
      </c>
      <c r="B4051" t="e">
        <f>Table1[[#This Row],[ÜK]]</f>
        <v>#VALUE!</v>
      </c>
      <c r="C4051" s="3" t="e">
        <f>Table1[[#This Row],[Szla]]</f>
        <v>#VALUE!</v>
      </c>
      <c r="D4051" s="6" t="e">
        <f>Table1[[#This Row],[Kelt_hó]]</f>
        <v>#VALUE!</v>
      </c>
      <c r="E4051" t="e">
        <f>Table1[[#This Row],[Vevő]]</f>
        <v>#VALUE!</v>
      </c>
      <c r="F4051" t="e">
        <f>Table1[[#This Row],[Termékkör]]</f>
        <v>#VALUE!</v>
      </c>
      <c r="G4051" s="4" t="e">
        <f>Table1[[#This Row],[SzumElad]]</f>
        <v>#VALUE!</v>
      </c>
      <c r="H4051" s="7" t="e">
        <f>Table1[[#This Row],[Jut_%]]</f>
        <v>#VALUE!</v>
      </c>
      <c r="I4051" s="4" t="e">
        <f>Table1[[#This Row],[Jut]]</f>
        <v>#VALUE!</v>
      </c>
      <c r="J4051" s="4" t="e">
        <f>Table1[[#This Row],[Column1]]</f>
        <v>#VALUE!</v>
      </c>
    </row>
    <row r="4052" spans="1:10" hidden="1" x14ac:dyDescent="0.3">
      <c r="A4052" s="2" t="e">
        <f>Table1[[#This Row],[Befolyt]]</f>
        <v>#VALUE!</v>
      </c>
      <c r="B4052" t="e">
        <f>Table1[[#This Row],[ÜK]]</f>
        <v>#VALUE!</v>
      </c>
      <c r="C4052" s="3" t="e">
        <f>Table1[[#This Row],[Szla]]</f>
        <v>#VALUE!</v>
      </c>
      <c r="D4052" s="6" t="e">
        <f>Table1[[#This Row],[Kelt_hó]]</f>
        <v>#VALUE!</v>
      </c>
      <c r="E4052" t="e">
        <f>Table1[[#This Row],[Vevő]]</f>
        <v>#VALUE!</v>
      </c>
      <c r="F4052" t="e">
        <f>Table1[[#This Row],[Termékkör]]</f>
        <v>#VALUE!</v>
      </c>
      <c r="G4052" s="4" t="e">
        <f>Table1[[#This Row],[SzumElad]]</f>
        <v>#VALUE!</v>
      </c>
      <c r="H4052" s="7" t="e">
        <f>Table1[[#This Row],[Jut_%]]</f>
        <v>#VALUE!</v>
      </c>
      <c r="I4052" s="4" t="e">
        <f>Table1[[#This Row],[Jut]]</f>
        <v>#VALUE!</v>
      </c>
      <c r="J4052" s="4" t="e">
        <f>Table1[[#This Row],[Column1]]</f>
        <v>#VALUE!</v>
      </c>
    </row>
    <row r="4053" spans="1:10" hidden="1" x14ac:dyDescent="0.3">
      <c r="A4053" s="2" t="e">
        <f>Table1[[#This Row],[Befolyt]]</f>
        <v>#VALUE!</v>
      </c>
      <c r="B4053" t="e">
        <f>Table1[[#This Row],[ÜK]]</f>
        <v>#VALUE!</v>
      </c>
      <c r="C4053" s="3" t="e">
        <f>Table1[[#This Row],[Szla]]</f>
        <v>#VALUE!</v>
      </c>
      <c r="D4053" s="6" t="e">
        <f>Table1[[#This Row],[Kelt_hó]]</f>
        <v>#VALUE!</v>
      </c>
      <c r="E4053" t="e">
        <f>Table1[[#This Row],[Vevő]]</f>
        <v>#VALUE!</v>
      </c>
      <c r="F4053" t="e">
        <f>Table1[[#This Row],[Termékkör]]</f>
        <v>#VALUE!</v>
      </c>
      <c r="G4053" s="4" t="e">
        <f>Table1[[#This Row],[SzumElad]]</f>
        <v>#VALUE!</v>
      </c>
      <c r="H4053" s="7" t="e">
        <f>Table1[[#This Row],[Jut_%]]</f>
        <v>#VALUE!</v>
      </c>
      <c r="I4053" s="4" t="e">
        <f>Table1[[#This Row],[Jut]]</f>
        <v>#VALUE!</v>
      </c>
      <c r="J4053" s="4" t="e">
        <f>Table1[[#This Row],[Column1]]</f>
        <v>#VALUE!</v>
      </c>
    </row>
    <row r="4054" spans="1:10" hidden="1" x14ac:dyDescent="0.3">
      <c r="A4054" s="2" t="e">
        <f>Table1[[#This Row],[Befolyt]]</f>
        <v>#VALUE!</v>
      </c>
      <c r="B4054" t="e">
        <f>Table1[[#This Row],[ÜK]]</f>
        <v>#VALUE!</v>
      </c>
      <c r="C4054" s="3" t="e">
        <f>Table1[[#This Row],[Szla]]</f>
        <v>#VALUE!</v>
      </c>
      <c r="D4054" s="6" t="e">
        <f>Table1[[#This Row],[Kelt_hó]]</f>
        <v>#VALUE!</v>
      </c>
      <c r="E4054" t="e">
        <f>Table1[[#This Row],[Vevő]]</f>
        <v>#VALUE!</v>
      </c>
      <c r="F4054" t="e">
        <f>Table1[[#This Row],[Termékkör]]</f>
        <v>#VALUE!</v>
      </c>
      <c r="G4054" s="4" t="e">
        <f>Table1[[#This Row],[SzumElad]]</f>
        <v>#VALUE!</v>
      </c>
      <c r="H4054" s="7" t="e">
        <f>Table1[[#This Row],[Jut_%]]</f>
        <v>#VALUE!</v>
      </c>
      <c r="I4054" s="4" t="e">
        <f>Table1[[#This Row],[Jut]]</f>
        <v>#VALUE!</v>
      </c>
      <c r="J4054" s="4" t="e">
        <f>Table1[[#This Row],[Column1]]</f>
        <v>#VALUE!</v>
      </c>
    </row>
    <row r="4055" spans="1:10" hidden="1" x14ac:dyDescent="0.3">
      <c r="A4055" s="2" t="e">
        <f>Table1[[#This Row],[Befolyt]]</f>
        <v>#VALUE!</v>
      </c>
      <c r="B4055" t="e">
        <f>Table1[[#This Row],[ÜK]]</f>
        <v>#VALUE!</v>
      </c>
      <c r="C4055" s="3" t="e">
        <f>Table1[[#This Row],[Szla]]</f>
        <v>#VALUE!</v>
      </c>
      <c r="D4055" s="6" t="e">
        <f>Table1[[#This Row],[Kelt_hó]]</f>
        <v>#VALUE!</v>
      </c>
      <c r="E4055" t="e">
        <f>Table1[[#This Row],[Vevő]]</f>
        <v>#VALUE!</v>
      </c>
      <c r="F4055" t="e">
        <f>Table1[[#This Row],[Termékkör]]</f>
        <v>#VALUE!</v>
      </c>
      <c r="G4055" s="4" t="e">
        <f>Table1[[#This Row],[SzumElad]]</f>
        <v>#VALUE!</v>
      </c>
      <c r="H4055" s="7" t="e">
        <f>Table1[[#This Row],[Jut_%]]</f>
        <v>#VALUE!</v>
      </c>
      <c r="I4055" s="4" t="e">
        <f>Table1[[#This Row],[Jut]]</f>
        <v>#VALUE!</v>
      </c>
      <c r="J4055" s="4" t="e">
        <f>Table1[[#This Row],[Column1]]</f>
        <v>#VALUE!</v>
      </c>
    </row>
    <row r="4056" spans="1:10" hidden="1" x14ac:dyDescent="0.3">
      <c r="A4056" s="2" t="e">
        <f>Table1[[#This Row],[Befolyt]]</f>
        <v>#VALUE!</v>
      </c>
      <c r="B4056" t="e">
        <f>Table1[[#This Row],[ÜK]]</f>
        <v>#VALUE!</v>
      </c>
      <c r="C4056" s="3" t="e">
        <f>Table1[[#This Row],[Szla]]</f>
        <v>#VALUE!</v>
      </c>
      <c r="D4056" s="6" t="e">
        <f>Table1[[#This Row],[Kelt_hó]]</f>
        <v>#VALUE!</v>
      </c>
      <c r="E4056" t="e">
        <f>Table1[[#This Row],[Vevő]]</f>
        <v>#VALUE!</v>
      </c>
      <c r="F4056" t="e">
        <f>Table1[[#This Row],[Termékkör]]</f>
        <v>#VALUE!</v>
      </c>
      <c r="G4056" s="4" t="e">
        <f>Table1[[#This Row],[SzumElad]]</f>
        <v>#VALUE!</v>
      </c>
      <c r="H4056" s="7" t="e">
        <f>Table1[[#This Row],[Jut_%]]</f>
        <v>#VALUE!</v>
      </c>
      <c r="I4056" s="4" t="e">
        <f>Table1[[#This Row],[Jut]]</f>
        <v>#VALUE!</v>
      </c>
      <c r="J4056" s="4" t="e">
        <f>Table1[[#This Row],[Column1]]</f>
        <v>#VALUE!</v>
      </c>
    </row>
    <row r="4057" spans="1:10" hidden="1" x14ac:dyDescent="0.3">
      <c r="A4057" s="2" t="e">
        <f>Table1[[#This Row],[Befolyt]]</f>
        <v>#VALUE!</v>
      </c>
      <c r="B4057" t="e">
        <f>Table1[[#This Row],[ÜK]]</f>
        <v>#VALUE!</v>
      </c>
      <c r="C4057" s="3" t="e">
        <f>Table1[[#This Row],[Szla]]</f>
        <v>#VALUE!</v>
      </c>
      <c r="D4057" s="6" t="e">
        <f>Table1[[#This Row],[Kelt_hó]]</f>
        <v>#VALUE!</v>
      </c>
      <c r="E4057" t="e">
        <f>Table1[[#This Row],[Vevő]]</f>
        <v>#VALUE!</v>
      </c>
      <c r="F4057" t="e">
        <f>Table1[[#This Row],[Termékkör]]</f>
        <v>#VALUE!</v>
      </c>
      <c r="G4057" s="4" t="e">
        <f>Table1[[#This Row],[SzumElad]]</f>
        <v>#VALUE!</v>
      </c>
      <c r="H4057" s="7" t="e">
        <f>Table1[[#This Row],[Jut_%]]</f>
        <v>#VALUE!</v>
      </c>
      <c r="I4057" s="4" t="e">
        <f>Table1[[#This Row],[Jut]]</f>
        <v>#VALUE!</v>
      </c>
      <c r="J4057" s="4" t="e">
        <f>Table1[[#This Row],[Column1]]</f>
        <v>#VALUE!</v>
      </c>
    </row>
    <row r="4058" spans="1:10" hidden="1" x14ac:dyDescent="0.3">
      <c r="A4058" s="2" t="e">
        <f>Table1[[#This Row],[Befolyt]]</f>
        <v>#VALUE!</v>
      </c>
      <c r="B4058" t="e">
        <f>Table1[[#This Row],[ÜK]]</f>
        <v>#VALUE!</v>
      </c>
      <c r="C4058" s="3" t="e">
        <f>Table1[[#This Row],[Szla]]</f>
        <v>#VALUE!</v>
      </c>
      <c r="D4058" s="6" t="e">
        <f>Table1[[#This Row],[Kelt_hó]]</f>
        <v>#VALUE!</v>
      </c>
      <c r="E4058" t="e">
        <f>Table1[[#This Row],[Vevő]]</f>
        <v>#VALUE!</v>
      </c>
      <c r="F4058" t="e">
        <f>Table1[[#This Row],[Termékkör]]</f>
        <v>#VALUE!</v>
      </c>
      <c r="G4058" s="4" t="e">
        <f>Table1[[#This Row],[SzumElad]]</f>
        <v>#VALUE!</v>
      </c>
      <c r="H4058" s="7" t="e">
        <f>Table1[[#This Row],[Jut_%]]</f>
        <v>#VALUE!</v>
      </c>
      <c r="I4058" s="4" t="e">
        <f>Table1[[#This Row],[Jut]]</f>
        <v>#VALUE!</v>
      </c>
      <c r="J4058" s="4" t="e">
        <f>Table1[[#This Row],[Column1]]</f>
        <v>#VALUE!</v>
      </c>
    </row>
    <row r="4059" spans="1:10" hidden="1" x14ac:dyDescent="0.3">
      <c r="A4059" s="2" t="e">
        <f>Table1[[#This Row],[Befolyt]]</f>
        <v>#VALUE!</v>
      </c>
      <c r="B4059" t="e">
        <f>Table1[[#This Row],[ÜK]]</f>
        <v>#VALUE!</v>
      </c>
      <c r="C4059" s="3" t="e">
        <f>Table1[[#This Row],[Szla]]</f>
        <v>#VALUE!</v>
      </c>
      <c r="D4059" s="6" t="e">
        <f>Table1[[#This Row],[Kelt_hó]]</f>
        <v>#VALUE!</v>
      </c>
      <c r="E4059" t="e">
        <f>Table1[[#This Row],[Vevő]]</f>
        <v>#VALUE!</v>
      </c>
      <c r="F4059" t="e">
        <f>Table1[[#This Row],[Termékkör]]</f>
        <v>#VALUE!</v>
      </c>
      <c r="G4059" s="4" t="e">
        <f>Table1[[#This Row],[SzumElad]]</f>
        <v>#VALUE!</v>
      </c>
      <c r="H4059" s="7" t="e">
        <f>Table1[[#This Row],[Jut_%]]</f>
        <v>#VALUE!</v>
      </c>
      <c r="I4059" s="4" t="e">
        <f>Table1[[#This Row],[Jut]]</f>
        <v>#VALUE!</v>
      </c>
      <c r="J4059" s="4" t="e">
        <f>Table1[[#This Row],[Column1]]</f>
        <v>#VALUE!</v>
      </c>
    </row>
    <row r="4060" spans="1:10" hidden="1" x14ac:dyDescent="0.3">
      <c r="A4060" s="2" t="e">
        <f>Table1[[#This Row],[Befolyt]]</f>
        <v>#VALUE!</v>
      </c>
      <c r="B4060" t="e">
        <f>Table1[[#This Row],[ÜK]]</f>
        <v>#VALUE!</v>
      </c>
      <c r="C4060" s="3" t="e">
        <f>Table1[[#This Row],[Szla]]</f>
        <v>#VALUE!</v>
      </c>
      <c r="D4060" s="6" t="e">
        <f>Table1[[#This Row],[Kelt_hó]]</f>
        <v>#VALUE!</v>
      </c>
      <c r="E4060" t="e">
        <f>Table1[[#This Row],[Vevő]]</f>
        <v>#VALUE!</v>
      </c>
      <c r="F4060" t="e">
        <f>Table1[[#This Row],[Termékkör]]</f>
        <v>#VALUE!</v>
      </c>
      <c r="G4060" s="4" t="e">
        <f>Table1[[#This Row],[SzumElad]]</f>
        <v>#VALUE!</v>
      </c>
      <c r="H4060" s="7" t="e">
        <f>Table1[[#This Row],[Jut_%]]</f>
        <v>#VALUE!</v>
      </c>
      <c r="I4060" s="4" t="e">
        <f>Table1[[#This Row],[Jut]]</f>
        <v>#VALUE!</v>
      </c>
      <c r="J4060" s="4" t="e">
        <f>Table1[[#This Row],[Column1]]</f>
        <v>#VALUE!</v>
      </c>
    </row>
    <row r="4061" spans="1:10" hidden="1" x14ac:dyDescent="0.3">
      <c r="A4061" s="2" t="e">
        <f>Table1[[#This Row],[Befolyt]]</f>
        <v>#VALUE!</v>
      </c>
      <c r="B4061" t="e">
        <f>Table1[[#This Row],[ÜK]]</f>
        <v>#VALUE!</v>
      </c>
      <c r="C4061" s="3" t="e">
        <f>Table1[[#This Row],[Szla]]</f>
        <v>#VALUE!</v>
      </c>
      <c r="D4061" s="6" t="e">
        <f>Table1[[#This Row],[Kelt_hó]]</f>
        <v>#VALUE!</v>
      </c>
      <c r="E4061" t="e">
        <f>Table1[[#This Row],[Vevő]]</f>
        <v>#VALUE!</v>
      </c>
      <c r="F4061" t="e">
        <f>Table1[[#This Row],[Termékkör]]</f>
        <v>#VALUE!</v>
      </c>
      <c r="G4061" s="4" t="e">
        <f>Table1[[#This Row],[SzumElad]]</f>
        <v>#VALUE!</v>
      </c>
      <c r="H4061" s="7" t="e">
        <f>Table1[[#This Row],[Jut_%]]</f>
        <v>#VALUE!</v>
      </c>
      <c r="I4061" s="4" t="e">
        <f>Table1[[#This Row],[Jut]]</f>
        <v>#VALUE!</v>
      </c>
      <c r="J4061" s="4" t="e">
        <f>Table1[[#This Row],[Column1]]</f>
        <v>#VALUE!</v>
      </c>
    </row>
    <row r="4062" spans="1:10" hidden="1" x14ac:dyDescent="0.3">
      <c r="A4062" s="2" t="e">
        <f>Table1[[#This Row],[Befolyt]]</f>
        <v>#VALUE!</v>
      </c>
      <c r="B4062" t="e">
        <f>Table1[[#This Row],[ÜK]]</f>
        <v>#VALUE!</v>
      </c>
      <c r="C4062" s="3" t="e">
        <f>Table1[[#This Row],[Szla]]</f>
        <v>#VALUE!</v>
      </c>
      <c r="D4062" s="6" t="e">
        <f>Table1[[#This Row],[Kelt_hó]]</f>
        <v>#VALUE!</v>
      </c>
      <c r="E4062" t="e">
        <f>Table1[[#This Row],[Vevő]]</f>
        <v>#VALUE!</v>
      </c>
      <c r="F4062" t="e">
        <f>Table1[[#This Row],[Termékkör]]</f>
        <v>#VALUE!</v>
      </c>
      <c r="G4062" s="4" t="e">
        <f>Table1[[#This Row],[SzumElad]]</f>
        <v>#VALUE!</v>
      </c>
      <c r="H4062" s="7" t="e">
        <f>Table1[[#This Row],[Jut_%]]</f>
        <v>#VALUE!</v>
      </c>
      <c r="I4062" s="4" t="e">
        <f>Table1[[#This Row],[Jut]]</f>
        <v>#VALUE!</v>
      </c>
      <c r="J4062" s="4" t="e">
        <f>Table1[[#This Row],[Column1]]</f>
        <v>#VALUE!</v>
      </c>
    </row>
    <row r="4063" spans="1:10" hidden="1" x14ac:dyDescent="0.3">
      <c r="A4063" s="2" t="e">
        <f>Table1[[#This Row],[Befolyt]]</f>
        <v>#VALUE!</v>
      </c>
      <c r="B4063" t="e">
        <f>Table1[[#This Row],[ÜK]]</f>
        <v>#VALUE!</v>
      </c>
      <c r="C4063" s="3" t="e">
        <f>Table1[[#This Row],[Szla]]</f>
        <v>#VALUE!</v>
      </c>
      <c r="D4063" s="6" t="e">
        <f>Table1[[#This Row],[Kelt_hó]]</f>
        <v>#VALUE!</v>
      </c>
      <c r="E4063" t="e">
        <f>Table1[[#This Row],[Vevő]]</f>
        <v>#VALUE!</v>
      </c>
      <c r="F4063" t="e">
        <f>Table1[[#This Row],[Termékkör]]</f>
        <v>#VALUE!</v>
      </c>
      <c r="G4063" s="4" t="e">
        <f>Table1[[#This Row],[SzumElad]]</f>
        <v>#VALUE!</v>
      </c>
      <c r="H4063" s="7" t="e">
        <f>Table1[[#This Row],[Jut_%]]</f>
        <v>#VALUE!</v>
      </c>
      <c r="I4063" s="4" t="e">
        <f>Table1[[#This Row],[Jut]]</f>
        <v>#VALUE!</v>
      </c>
      <c r="J4063" s="4" t="e">
        <f>Table1[[#This Row],[Column1]]</f>
        <v>#VALUE!</v>
      </c>
    </row>
    <row r="4064" spans="1:10" hidden="1" x14ac:dyDescent="0.3">
      <c r="A4064" s="2" t="e">
        <f>Table1[[#This Row],[Befolyt]]</f>
        <v>#VALUE!</v>
      </c>
      <c r="B4064" t="e">
        <f>Table1[[#This Row],[ÜK]]</f>
        <v>#VALUE!</v>
      </c>
      <c r="C4064" s="3" t="e">
        <f>Table1[[#This Row],[Szla]]</f>
        <v>#VALUE!</v>
      </c>
      <c r="D4064" s="6" t="e">
        <f>Table1[[#This Row],[Kelt_hó]]</f>
        <v>#VALUE!</v>
      </c>
      <c r="E4064" t="e">
        <f>Table1[[#This Row],[Vevő]]</f>
        <v>#VALUE!</v>
      </c>
      <c r="F4064" t="e">
        <f>Table1[[#This Row],[Termékkör]]</f>
        <v>#VALUE!</v>
      </c>
      <c r="G4064" s="4" t="e">
        <f>Table1[[#This Row],[SzumElad]]</f>
        <v>#VALUE!</v>
      </c>
      <c r="H4064" s="7" t="e">
        <f>Table1[[#This Row],[Jut_%]]</f>
        <v>#VALUE!</v>
      </c>
      <c r="I4064" s="4" t="e">
        <f>Table1[[#This Row],[Jut]]</f>
        <v>#VALUE!</v>
      </c>
      <c r="J4064" s="4" t="e">
        <f>Table1[[#This Row],[Column1]]</f>
        <v>#VALUE!</v>
      </c>
    </row>
    <row r="4065" spans="1:10" hidden="1" x14ac:dyDescent="0.3">
      <c r="A4065" s="2" t="e">
        <f>Table1[[#This Row],[Befolyt]]</f>
        <v>#VALUE!</v>
      </c>
      <c r="B4065" t="e">
        <f>Table1[[#This Row],[ÜK]]</f>
        <v>#VALUE!</v>
      </c>
      <c r="C4065" s="3" t="e">
        <f>Table1[[#This Row],[Szla]]</f>
        <v>#VALUE!</v>
      </c>
      <c r="D4065" s="6" t="e">
        <f>Table1[[#This Row],[Kelt_hó]]</f>
        <v>#VALUE!</v>
      </c>
      <c r="E4065" t="e">
        <f>Table1[[#This Row],[Vevő]]</f>
        <v>#VALUE!</v>
      </c>
      <c r="F4065" t="e">
        <f>Table1[[#This Row],[Termékkör]]</f>
        <v>#VALUE!</v>
      </c>
      <c r="G4065" s="4" t="e">
        <f>Table1[[#This Row],[SzumElad]]</f>
        <v>#VALUE!</v>
      </c>
      <c r="H4065" s="7" t="e">
        <f>Table1[[#This Row],[Jut_%]]</f>
        <v>#VALUE!</v>
      </c>
      <c r="I4065" s="4" t="e">
        <f>Table1[[#This Row],[Jut]]</f>
        <v>#VALUE!</v>
      </c>
      <c r="J4065" s="4" t="e">
        <f>Table1[[#This Row],[Column1]]</f>
        <v>#VALUE!</v>
      </c>
    </row>
    <row r="4066" spans="1:10" hidden="1" x14ac:dyDescent="0.3">
      <c r="A4066" s="2" t="e">
        <f>Table1[[#This Row],[Befolyt]]</f>
        <v>#VALUE!</v>
      </c>
      <c r="B4066" t="e">
        <f>Table1[[#This Row],[ÜK]]</f>
        <v>#VALUE!</v>
      </c>
      <c r="C4066" s="3" t="e">
        <f>Table1[[#This Row],[Szla]]</f>
        <v>#VALUE!</v>
      </c>
      <c r="D4066" s="6" t="e">
        <f>Table1[[#This Row],[Kelt_hó]]</f>
        <v>#VALUE!</v>
      </c>
      <c r="E4066" t="e">
        <f>Table1[[#This Row],[Vevő]]</f>
        <v>#VALUE!</v>
      </c>
      <c r="F4066" t="e">
        <f>Table1[[#This Row],[Termékkör]]</f>
        <v>#VALUE!</v>
      </c>
      <c r="G4066" s="4" t="e">
        <f>Table1[[#This Row],[SzumElad]]</f>
        <v>#VALUE!</v>
      </c>
      <c r="H4066" s="7" t="e">
        <f>Table1[[#This Row],[Jut_%]]</f>
        <v>#VALUE!</v>
      </c>
      <c r="I4066" s="4" t="e">
        <f>Table1[[#This Row],[Jut]]</f>
        <v>#VALUE!</v>
      </c>
      <c r="J4066" s="4" t="e">
        <f>Table1[[#This Row],[Column1]]</f>
        <v>#VALUE!</v>
      </c>
    </row>
    <row r="4067" spans="1:10" hidden="1" x14ac:dyDescent="0.3">
      <c r="A4067" s="2" t="e">
        <f>Table1[[#This Row],[Befolyt]]</f>
        <v>#VALUE!</v>
      </c>
      <c r="B4067" t="e">
        <f>Table1[[#This Row],[ÜK]]</f>
        <v>#VALUE!</v>
      </c>
      <c r="C4067" s="3" t="e">
        <f>Table1[[#This Row],[Szla]]</f>
        <v>#VALUE!</v>
      </c>
      <c r="D4067" s="6" t="e">
        <f>Table1[[#This Row],[Kelt_hó]]</f>
        <v>#VALUE!</v>
      </c>
      <c r="E4067" t="e">
        <f>Table1[[#This Row],[Vevő]]</f>
        <v>#VALUE!</v>
      </c>
      <c r="F4067" t="e">
        <f>Table1[[#This Row],[Termékkör]]</f>
        <v>#VALUE!</v>
      </c>
      <c r="G4067" s="4" t="e">
        <f>Table1[[#This Row],[SzumElad]]</f>
        <v>#VALUE!</v>
      </c>
      <c r="H4067" s="7" t="e">
        <f>Table1[[#This Row],[Jut_%]]</f>
        <v>#VALUE!</v>
      </c>
      <c r="I4067" s="4" t="e">
        <f>Table1[[#This Row],[Jut]]</f>
        <v>#VALUE!</v>
      </c>
      <c r="J4067" s="4" t="e">
        <f>Table1[[#This Row],[Column1]]</f>
        <v>#VALUE!</v>
      </c>
    </row>
    <row r="4068" spans="1:10" hidden="1" x14ac:dyDescent="0.3">
      <c r="A4068" s="2" t="e">
        <f>Table1[[#This Row],[Befolyt]]</f>
        <v>#VALUE!</v>
      </c>
      <c r="B4068" t="e">
        <f>Table1[[#This Row],[ÜK]]</f>
        <v>#VALUE!</v>
      </c>
      <c r="C4068" s="3" t="e">
        <f>Table1[[#This Row],[Szla]]</f>
        <v>#VALUE!</v>
      </c>
      <c r="D4068" s="6" t="e">
        <f>Table1[[#This Row],[Kelt_hó]]</f>
        <v>#VALUE!</v>
      </c>
      <c r="E4068" t="e">
        <f>Table1[[#This Row],[Vevő]]</f>
        <v>#VALUE!</v>
      </c>
      <c r="F4068" t="e">
        <f>Table1[[#This Row],[Termékkör]]</f>
        <v>#VALUE!</v>
      </c>
      <c r="G4068" s="4" t="e">
        <f>Table1[[#This Row],[SzumElad]]</f>
        <v>#VALUE!</v>
      </c>
      <c r="H4068" s="7" t="e">
        <f>Table1[[#This Row],[Jut_%]]</f>
        <v>#VALUE!</v>
      </c>
      <c r="I4068" s="4" t="e">
        <f>Table1[[#This Row],[Jut]]</f>
        <v>#VALUE!</v>
      </c>
      <c r="J4068" s="4" t="e">
        <f>Table1[[#This Row],[Column1]]</f>
        <v>#VALUE!</v>
      </c>
    </row>
    <row r="4069" spans="1:10" hidden="1" x14ac:dyDescent="0.3">
      <c r="A4069" s="2" t="e">
        <f>Table1[[#This Row],[Befolyt]]</f>
        <v>#VALUE!</v>
      </c>
      <c r="B4069" t="e">
        <f>Table1[[#This Row],[ÜK]]</f>
        <v>#VALUE!</v>
      </c>
      <c r="C4069" s="3" t="e">
        <f>Table1[[#This Row],[Szla]]</f>
        <v>#VALUE!</v>
      </c>
      <c r="D4069" s="6" t="e">
        <f>Table1[[#This Row],[Kelt_hó]]</f>
        <v>#VALUE!</v>
      </c>
      <c r="E4069" t="e">
        <f>Table1[[#This Row],[Vevő]]</f>
        <v>#VALUE!</v>
      </c>
      <c r="F4069" t="e">
        <f>Table1[[#This Row],[Termékkör]]</f>
        <v>#VALUE!</v>
      </c>
      <c r="G4069" s="4" t="e">
        <f>Table1[[#This Row],[SzumElad]]</f>
        <v>#VALUE!</v>
      </c>
      <c r="H4069" s="7" t="e">
        <f>Table1[[#This Row],[Jut_%]]</f>
        <v>#VALUE!</v>
      </c>
      <c r="I4069" s="4" t="e">
        <f>Table1[[#This Row],[Jut]]</f>
        <v>#VALUE!</v>
      </c>
      <c r="J4069" s="4" t="e">
        <f>Table1[[#This Row],[Column1]]</f>
        <v>#VALUE!</v>
      </c>
    </row>
    <row r="4070" spans="1:10" hidden="1" x14ac:dyDescent="0.3">
      <c r="A4070" s="2" t="e">
        <f>Table1[[#This Row],[Befolyt]]</f>
        <v>#VALUE!</v>
      </c>
      <c r="B4070" t="e">
        <f>Table1[[#This Row],[ÜK]]</f>
        <v>#VALUE!</v>
      </c>
      <c r="C4070" s="3" t="e">
        <f>Table1[[#This Row],[Szla]]</f>
        <v>#VALUE!</v>
      </c>
      <c r="D4070" s="6" t="e">
        <f>Table1[[#This Row],[Kelt_hó]]</f>
        <v>#VALUE!</v>
      </c>
      <c r="E4070" t="e">
        <f>Table1[[#This Row],[Vevő]]</f>
        <v>#VALUE!</v>
      </c>
      <c r="F4070" t="e">
        <f>Table1[[#This Row],[Termékkör]]</f>
        <v>#VALUE!</v>
      </c>
      <c r="G4070" s="4" t="e">
        <f>Table1[[#This Row],[SzumElad]]</f>
        <v>#VALUE!</v>
      </c>
      <c r="H4070" s="7" t="e">
        <f>Table1[[#This Row],[Jut_%]]</f>
        <v>#VALUE!</v>
      </c>
      <c r="I4070" s="4" t="e">
        <f>Table1[[#This Row],[Jut]]</f>
        <v>#VALUE!</v>
      </c>
      <c r="J4070" s="4" t="e">
        <f>Table1[[#This Row],[Column1]]</f>
        <v>#VALUE!</v>
      </c>
    </row>
    <row r="4071" spans="1:10" hidden="1" x14ac:dyDescent="0.3">
      <c r="A4071" s="2" t="e">
        <f>Table1[[#This Row],[Befolyt]]</f>
        <v>#VALUE!</v>
      </c>
      <c r="B4071" t="e">
        <f>Table1[[#This Row],[ÜK]]</f>
        <v>#VALUE!</v>
      </c>
      <c r="C4071" s="3" t="e">
        <f>Table1[[#This Row],[Szla]]</f>
        <v>#VALUE!</v>
      </c>
      <c r="D4071" s="6" t="e">
        <f>Table1[[#This Row],[Kelt_hó]]</f>
        <v>#VALUE!</v>
      </c>
      <c r="E4071" t="e">
        <f>Table1[[#This Row],[Vevő]]</f>
        <v>#VALUE!</v>
      </c>
      <c r="F4071" t="e">
        <f>Table1[[#This Row],[Termékkör]]</f>
        <v>#VALUE!</v>
      </c>
      <c r="G4071" s="4" t="e">
        <f>Table1[[#This Row],[SzumElad]]</f>
        <v>#VALUE!</v>
      </c>
      <c r="H4071" s="7" t="e">
        <f>Table1[[#This Row],[Jut_%]]</f>
        <v>#VALUE!</v>
      </c>
      <c r="I4071" s="4" t="e">
        <f>Table1[[#This Row],[Jut]]</f>
        <v>#VALUE!</v>
      </c>
      <c r="J4071" s="4" t="e">
        <f>Table1[[#This Row],[Column1]]</f>
        <v>#VALUE!</v>
      </c>
    </row>
    <row r="4072" spans="1:10" hidden="1" x14ac:dyDescent="0.3">
      <c r="A4072" s="2" t="e">
        <f>Table1[[#This Row],[Befolyt]]</f>
        <v>#VALUE!</v>
      </c>
      <c r="B4072" t="e">
        <f>Table1[[#This Row],[ÜK]]</f>
        <v>#VALUE!</v>
      </c>
      <c r="C4072" s="3" t="e">
        <f>Table1[[#This Row],[Szla]]</f>
        <v>#VALUE!</v>
      </c>
      <c r="D4072" s="6" t="e">
        <f>Table1[[#This Row],[Kelt_hó]]</f>
        <v>#VALUE!</v>
      </c>
      <c r="E4072" t="e">
        <f>Table1[[#This Row],[Vevő]]</f>
        <v>#VALUE!</v>
      </c>
      <c r="F4072" t="e">
        <f>Table1[[#This Row],[Termékkör]]</f>
        <v>#VALUE!</v>
      </c>
      <c r="G4072" s="4" t="e">
        <f>Table1[[#This Row],[SzumElad]]</f>
        <v>#VALUE!</v>
      </c>
      <c r="H4072" s="7" t="e">
        <f>Table1[[#This Row],[Jut_%]]</f>
        <v>#VALUE!</v>
      </c>
      <c r="I4072" s="4" t="e">
        <f>Table1[[#This Row],[Jut]]</f>
        <v>#VALUE!</v>
      </c>
      <c r="J4072" s="4" t="e">
        <f>Table1[[#This Row],[Column1]]</f>
        <v>#VALUE!</v>
      </c>
    </row>
    <row r="4073" spans="1:10" hidden="1" x14ac:dyDescent="0.3">
      <c r="A4073" s="2" t="e">
        <f>Table1[[#This Row],[Befolyt]]</f>
        <v>#VALUE!</v>
      </c>
      <c r="B4073" t="e">
        <f>Table1[[#This Row],[ÜK]]</f>
        <v>#VALUE!</v>
      </c>
      <c r="C4073" s="3" t="e">
        <f>Table1[[#This Row],[Szla]]</f>
        <v>#VALUE!</v>
      </c>
      <c r="D4073" s="6" t="e">
        <f>Table1[[#This Row],[Kelt_hó]]</f>
        <v>#VALUE!</v>
      </c>
      <c r="E4073" t="e">
        <f>Table1[[#This Row],[Vevő]]</f>
        <v>#VALUE!</v>
      </c>
      <c r="F4073" t="e">
        <f>Table1[[#This Row],[Termékkör]]</f>
        <v>#VALUE!</v>
      </c>
      <c r="G4073" s="4" t="e">
        <f>Table1[[#This Row],[SzumElad]]</f>
        <v>#VALUE!</v>
      </c>
      <c r="H4073" s="7" t="e">
        <f>Table1[[#This Row],[Jut_%]]</f>
        <v>#VALUE!</v>
      </c>
      <c r="I4073" s="4" t="e">
        <f>Table1[[#This Row],[Jut]]</f>
        <v>#VALUE!</v>
      </c>
      <c r="J4073" s="4" t="e">
        <f>Table1[[#This Row],[Column1]]</f>
        <v>#VALUE!</v>
      </c>
    </row>
    <row r="4074" spans="1:10" hidden="1" x14ac:dyDescent="0.3">
      <c r="A4074" s="2" t="e">
        <f>Table1[[#This Row],[Befolyt]]</f>
        <v>#VALUE!</v>
      </c>
      <c r="B4074" t="e">
        <f>Table1[[#This Row],[ÜK]]</f>
        <v>#VALUE!</v>
      </c>
      <c r="C4074" s="3" t="e">
        <f>Table1[[#This Row],[Szla]]</f>
        <v>#VALUE!</v>
      </c>
      <c r="D4074" s="6" t="e">
        <f>Table1[[#This Row],[Kelt_hó]]</f>
        <v>#VALUE!</v>
      </c>
      <c r="E4074" t="e">
        <f>Table1[[#This Row],[Vevő]]</f>
        <v>#VALUE!</v>
      </c>
      <c r="F4074" t="e">
        <f>Table1[[#This Row],[Termékkör]]</f>
        <v>#VALUE!</v>
      </c>
      <c r="G4074" s="4" t="e">
        <f>Table1[[#This Row],[SzumElad]]</f>
        <v>#VALUE!</v>
      </c>
      <c r="H4074" s="7" t="e">
        <f>Table1[[#This Row],[Jut_%]]</f>
        <v>#VALUE!</v>
      </c>
      <c r="I4074" s="4" t="e">
        <f>Table1[[#This Row],[Jut]]</f>
        <v>#VALUE!</v>
      </c>
      <c r="J4074" s="4" t="e">
        <f>Table1[[#This Row],[Column1]]</f>
        <v>#VALUE!</v>
      </c>
    </row>
    <row r="4075" spans="1:10" hidden="1" x14ac:dyDescent="0.3">
      <c r="A4075" s="2" t="e">
        <f>Table1[[#This Row],[Befolyt]]</f>
        <v>#VALUE!</v>
      </c>
      <c r="B4075" t="e">
        <f>Table1[[#This Row],[ÜK]]</f>
        <v>#VALUE!</v>
      </c>
      <c r="C4075" s="3" t="e">
        <f>Table1[[#This Row],[Szla]]</f>
        <v>#VALUE!</v>
      </c>
      <c r="D4075" s="6" t="e">
        <f>Table1[[#This Row],[Kelt_hó]]</f>
        <v>#VALUE!</v>
      </c>
      <c r="E4075" t="e">
        <f>Table1[[#This Row],[Vevő]]</f>
        <v>#VALUE!</v>
      </c>
      <c r="F4075" t="e">
        <f>Table1[[#This Row],[Termékkör]]</f>
        <v>#VALUE!</v>
      </c>
      <c r="G4075" s="4" t="e">
        <f>Table1[[#This Row],[SzumElad]]</f>
        <v>#VALUE!</v>
      </c>
      <c r="H4075" s="7" t="e">
        <f>Table1[[#This Row],[Jut_%]]</f>
        <v>#VALUE!</v>
      </c>
      <c r="I4075" s="4" t="e">
        <f>Table1[[#This Row],[Jut]]</f>
        <v>#VALUE!</v>
      </c>
      <c r="J4075" s="4" t="e">
        <f>Table1[[#This Row],[Column1]]</f>
        <v>#VALUE!</v>
      </c>
    </row>
    <row r="4076" spans="1:10" hidden="1" x14ac:dyDescent="0.3">
      <c r="A4076" s="2" t="e">
        <f>Table1[[#This Row],[Befolyt]]</f>
        <v>#VALUE!</v>
      </c>
      <c r="B4076" t="e">
        <f>Table1[[#This Row],[ÜK]]</f>
        <v>#VALUE!</v>
      </c>
      <c r="C4076" s="3" t="e">
        <f>Table1[[#This Row],[Szla]]</f>
        <v>#VALUE!</v>
      </c>
      <c r="D4076" s="6" t="e">
        <f>Table1[[#This Row],[Kelt_hó]]</f>
        <v>#VALUE!</v>
      </c>
      <c r="E4076" t="e">
        <f>Table1[[#This Row],[Vevő]]</f>
        <v>#VALUE!</v>
      </c>
      <c r="F4076" t="e">
        <f>Table1[[#This Row],[Termékkör]]</f>
        <v>#VALUE!</v>
      </c>
      <c r="G4076" s="4" t="e">
        <f>Table1[[#This Row],[SzumElad]]</f>
        <v>#VALUE!</v>
      </c>
      <c r="H4076" s="7" t="e">
        <f>Table1[[#This Row],[Jut_%]]</f>
        <v>#VALUE!</v>
      </c>
      <c r="I4076" s="4" t="e">
        <f>Table1[[#This Row],[Jut]]</f>
        <v>#VALUE!</v>
      </c>
      <c r="J4076" s="4" t="e">
        <f>Table1[[#This Row],[Column1]]</f>
        <v>#VALUE!</v>
      </c>
    </row>
    <row r="4077" spans="1:10" hidden="1" x14ac:dyDescent="0.3">
      <c r="A4077" s="2" t="e">
        <f>Table1[[#This Row],[Befolyt]]</f>
        <v>#VALUE!</v>
      </c>
      <c r="B4077" t="e">
        <f>Table1[[#This Row],[ÜK]]</f>
        <v>#VALUE!</v>
      </c>
      <c r="C4077" s="3" t="e">
        <f>Table1[[#This Row],[Szla]]</f>
        <v>#VALUE!</v>
      </c>
      <c r="D4077" s="6" t="e">
        <f>Table1[[#This Row],[Kelt_hó]]</f>
        <v>#VALUE!</v>
      </c>
      <c r="E4077" t="e">
        <f>Table1[[#This Row],[Vevő]]</f>
        <v>#VALUE!</v>
      </c>
      <c r="F4077" t="e">
        <f>Table1[[#This Row],[Termékkör]]</f>
        <v>#VALUE!</v>
      </c>
      <c r="G4077" s="4" t="e">
        <f>Table1[[#This Row],[SzumElad]]</f>
        <v>#VALUE!</v>
      </c>
      <c r="H4077" s="7" t="e">
        <f>Table1[[#This Row],[Jut_%]]</f>
        <v>#VALUE!</v>
      </c>
      <c r="I4077" s="4" t="e">
        <f>Table1[[#This Row],[Jut]]</f>
        <v>#VALUE!</v>
      </c>
      <c r="J4077" s="4" t="e">
        <f>Table1[[#This Row],[Column1]]</f>
        <v>#VALUE!</v>
      </c>
    </row>
    <row r="4078" spans="1:10" hidden="1" x14ac:dyDescent="0.3">
      <c r="A4078" s="2" t="e">
        <f>Table1[[#This Row],[Befolyt]]</f>
        <v>#VALUE!</v>
      </c>
      <c r="B4078" t="e">
        <f>Table1[[#This Row],[ÜK]]</f>
        <v>#VALUE!</v>
      </c>
      <c r="C4078" s="3" t="e">
        <f>Table1[[#This Row],[Szla]]</f>
        <v>#VALUE!</v>
      </c>
      <c r="D4078" s="6" t="e">
        <f>Table1[[#This Row],[Kelt_hó]]</f>
        <v>#VALUE!</v>
      </c>
      <c r="E4078" t="e">
        <f>Table1[[#This Row],[Vevő]]</f>
        <v>#VALUE!</v>
      </c>
      <c r="F4078" t="e">
        <f>Table1[[#This Row],[Termékkör]]</f>
        <v>#VALUE!</v>
      </c>
      <c r="G4078" s="4" t="e">
        <f>Table1[[#This Row],[SzumElad]]</f>
        <v>#VALUE!</v>
      </c>
      <c r="H4078" s="7" t="e">
        <f>Table1[[#This Row],[Jut_%]]</f>
        <v>#VALUE!</v>
      </c>
      <c r="I4078" s="4" t="e">
        <f>Table1[[#This Row],[Jut]]</f>
        <v>#VALUE!</v>
      </c>
      <c r="J4078" s="4" t="e">
        <f>Table1[[#This Row],[Column1]]</f>
        <v>#VALUE!</v>
      </c>
    </row>
    <row r="4079" spans="1:10" hidden="1" x14ac:dyDescent="0.3">
      <c r="A4079" s="2" t="e">
        <f>Table1[[#This Row],[Befolyt]]</f>
        <v>#VALUE!</v>
      </c>
      <c r="B4079" t="e">
        <f>Table1[[#This Row],[ÜK]]</f>
        <v>#VALUE!</v>
      </c>
      <c r="C4079" s="3" t="e">
        <f>Table1[[#This Row],[Szla]]</f>
        <v>#VALUE!</v>
      </c>
      <c r="D4079" s="6" t="e">
        <f>Table1[[#This Row],[Kelt_hó]]</f>
        <v>#VALUE!</v>
      </c>
      <c r="E4079" t="e">
        <f>Table1[[#This Row],[Vevő]]</f>
        <v>#VALUE!</v>
      </c>
      <c r="F4079" t="e">
        <f>Table1[[#This Row],[Termékkör]]</f>
        <v>#VALUE!</v>
      </c>
      <c r="G4079" s="4" t="e">
        <f>Table1[[#This Row],[SzumElad]]</f>
        <v>#VALUE!</v>
      </c>
      <c r="H4079" s="7" t="e">
        <f>Table1[[#This Row],[Jut_%]]</f>
        <v>#VALUE!</v>
      </c>
      <c r="I4079" s="4" t="e">
        <f>Table1[[#This Row],[Jut]]</f>
        <v>#VALUE!</v>
      </c>
      <c r="J4079" s="4" t="e">
        <f>Table1[[#This Row],[Column1]]</f>
        <v>#VALUE!</v>
      </c>
    </row>
    <row r="4080" spans="1:10" hidden="1" x14ac:dyDescent="0.3">
      <c r="A4080" s="2" t="e">
        <f>Table1[[#This Row],[Befolyt]]</f>
        <v>#VALUE!</v>
      </c>
      <c r="B4080" t="e">
        <f>Table1[[#This Row],[ÜK]]</f>
        <v>#VALUE!</v>
      </c>
      <c r="C4080" s="3" t="e">
        <f>Table1[[#This Row],[Szla]]</f>
        <v>#VALUE!</v>
      </c>
      <c r="D4080" s="6" t="e">
        <f>Table1[[#This Row],[Kelt_hó]]</f>
        <v>#VALUE!</v>
      </c>
      <c r="E4080" t="e">
        <f>Table1[[#This Row],[Vevő]]</f>
        <v>#VALUE!</v>
      </c>
      <c r="F4080" t="e">
        <f>Table1[[#This Row],[Termékkör]]</f>
        <v>#VALUE!</v>
      </c>
      <c r="G4080" s="4" t="e">
        <f>Table1[[#This Row],[SzumElad]]</f>
        <v>#VALUE!</v>
      </c>
      <c r="H4080" s="7" t="e">
        <f>Table1[[#This Row],[Jut_%]]</f>
        <v>#VALUE!</v>
      </c>
      <c r="I4080" s="4" t="e">
        <f>Table1[[#This Row],[Jut]]</f>
        <v>#VALUE!</v>
      </c>
      <c r="J4080" s="4" t="e">
        <f>Table1[[#This Row],[Column1]]</f>
        <v>#VALUE!</v>
      </c>
    </row>
    <row r="4081" spans="1:10" hidden="1" x14ac:dyDescent="0.3">
      <c r="A4081" s="2" t="e">
        <f>Table1[[#This Row],[Befolyt]]</f>
        <v>#VALUE!</v>
      </c>
      <c r="B4081" t="e">
        <f>Table1[[#This Row],[ÜK]]</f>
        <v>#VALUE!</v>
      </c>
      <c r="C4081" s="3" t="e">
        <f>Table1[[#This Row],[Szla]]</f>
        <v>#VALUE!</v>
      </c>
      <c r="D4081" s="6" t="e">
        <f>Table1[[#This Row],[Kelt_hó]]</f>
        <v>#VALUE!</v>
      </c>
      <c r="E4081" t="e">
        <f>Table1[[#This Row],[Vevő]]</f>
        <v>#VALUE!</v>
      </c>
      <c r="F4081" t="e">
        <f>Table1[[#This Row],[Termékkör]]</f>
        <v>#VALUE!</v>
      </c>
      <c r="G4081" s="4" t="e">
        <f>Table1[[#This Row],[SzumElad]]</f>
        <v>#VALUE!</v>
      </c>
      <c r="H4081" s="7" t="e">
        <f>Table1[[#This Row],[Jut_%]]</f>
        <v>#VALUE!</v>
      </c>
      <c r="I4081" s="4" t="e">
        <f>Table1[[#This Row],[Jut]]</f>
        <v>#VALUE!</v>
      </c>
      <c r="J4081" s="4" t="e">
        <f>Table1[[#This Row],[Column1]]</f>
        <v>#VALUE!</v>
      </c>
    </row>
    <row r="4082" spans="1:10" hidden="1" x14ac:dyDescent="0.3">
      <c r="A4082" s="2" t="e">
        <f>Table1[[#This Row],[Befolyt]]</f>
        <v>#VALUE!</v>
      </c>
      <c r="B4082" t="e">
        <f>Table1[[#This Row],[ÜK]]</f>
        <v>#VALUE!</v>
      </c>
      <c r="C4082" s="3" t="e">
        <f>Table1[[#This Row],[Szla]]</f>
        <v>#VALUE!</v>
      </c>
      <c r="D4082" s="6" t="e">
        <f>Table1[[#This Row],[Kelt_hó]]</f>
        <v>#VALUE!</v>
      </c>
      <c r="E4082" t="e">
        <f>Table1[[#This Row],[Vevő]]</f>
        <v>#VALUE!</v>
      </c>
      <c r="F4082" t="e">
        <f>Table1[[#This Row],[Termékkör]]</f>
        <v>#VALUE!</v>
      </c>
      <c r="G4082" s="4" t="e">
        <f>Table1[[#This Row],[SzumElad]]</f>
        <v>#VALUE!</v>
      </c>
      <c r="H4082" s="7" t="e">
        <f>Table1[[#This Row],[Jut_%]]</f>
        <v>#VALUE!</v>
      </c>
      <c r="I4082" s="4" t="e">
        <f>Table1[[#This Row],[Jut]]</f>
        <v>#VALUE!</v>
      </c>
      <c r="J4082" s="4" t="e">
        <f>Table1[[#This Row],[Column1]]</f>
        <v>#VALUE!</v>
      </c>
    </row>
    <row r="4083" spans="1:10" hidden="1" x14ac:dyDescent="0.3">
      <c r="A4083" s="2" t="e">
        <f>Table1[[#This Row],[Befolyt]]</f>
        <v>#VALUE!</v>
      </c>
      <c r="B4083" t="e">
        <f>Table1[[#This Row],[ÜK]]</f>
        <v>#VALUE!</v>
      </c>
      <c r="C4083" s="3" t="e">
        <f>Table1[[#This Row],[Szla]]</f>
        <v>#VALUE!</v>
      </c>
      <c r="D4083" s="6" t="e">
        <f>Table1[[#This Row],[Kelt_hó]]</f>
        <v>#VALUE!</v>
      </c>
      <c r="E4083" t="e">
        <f>Table1[[#This Row],[Vevő]]</f>
        <v>#VALUE!</v>
      </c>
      <c r="F4083" t="e">
        <f>Table1[[#This Row],[Termékkör]]</f>
        <v>#VALUE!</v>
      </c>
      <c r="G4083" s="4" t="e">
        <f>Table1[[#This Row],[SzumElad]]</f>
        <v>#VALUE!</v>
      </c>
      <c r="H4083" s="7" t="e">
        <f>Table1[[#This Row],[Jut_%]]</f>
        <v>#VALUE!</v>
      </c>
      <c r="I4083" s="4" t="e">
        <f>Table1[[#This Row],[Jut]]</f>
        <v>#VALUE!</v>
      </c>
      <c r="J4083" s="4" t="e">
        <f>Table1[[#This Row],[Column1]]</f>
        <v>#VALUE!</v>
      </c>
    </row>
    <row r="4084" spans="1:10" hidden="1" x14ac:dyDescent="0.3">
      <c r="A4084" s="2" t="e">
        <f>Table1[[#This Row],[Befolyt]]</f>
        <v>#VALUE!</v>
      </c>
      <c r="B4084" t="e">
        <f>Table1[[#This Row],[ÜK]]</f>
        <v>#VALUE!</v>
      </c>
      <c r="C4084" s="3" t="e">
        <f>Table1[[#This Row],[Szla]]</f>
        <v>#VALUE!</v>
      </c>
      <c r="D4084" s="6" t="e">
        <f>Table1[[#This Row],[Kelt_hó]]</f>
        <v>#VALUE!</v>
      </c>
      <c r="E4084" t="e">
        <f>Table1[[#This Row],[Vevő]]</f>
        <v>#VALUE!</v>
      </c>
      <c r="F4084" t="e">
        <f>Table1[[#This Row],[Termékkör]]</f>
        <v>#VALUE!</v>
      </c>
      <c r="G4084" s="4" t="e">
        <f>Table1[[#This Row],[SzumElad]]</f>
        <v>#VALUE!</v>
      </c>
      <c r="H4084" s="7" t="e">
        <f>Table1[[#This Row],[Jut_%]]</f>
        <v>#VALUE!</v>
      </c>
      <c r="I4084" s="4" t="e">
        <f>Table1[[#This Row],[Jut]]</f>
        <v>#VALUE!</v>
      </c>
      <c r="J4084" s="4" t="e">
        <f>Table1[[#This Row],[Column1]]</f>
        <v>#VALUE!</v>
      </c>
    </row>
    <row r="4085" spans="1:10" hidden="1" x14ac:dyDescent="0.3">
      <c r="A4085" s="2" t="e">
        <f>Table1[[#This Row],[Befolyt]]</f>
        <v>#VALUE!</v>
      </c>
      <c r="B4085" t="e">
        <f>Table1[[#This Row],[ÜK]]</f>
        <v>#VALUE!</v>
      </c>
      <c r="C4085" s="3" t="e">
        <f>Table1[[#This Row],[Szla]]</f>
        <v>#VALUE!</v>
      </c>
      <c r="D4085" s="6" t="e">
        <f>Table1[[#This Row],[Kelt_hó]]</f>
        <v>#VALUE!</v>
      </c>
      <c r="E4085" t="e">
        <f>Table1[[#This Row],[Vevő]]</f>
        <v>#VALUE!</v>
      </c>
      <c r="F4085" t="e">
        <f>Table1[[#This Row],[Termékkör]]</f>
        <v>#VALUE!</v>
      </c>
      <c r="G4085" s="4" t="e">
        <f>Table1[[#This Row],[SzumElad]]</f>
        <v>#VALUE!</v>
      </c>
      <c r="H4085" s="7" t="e">
        <f>Table1[[#This Row],[Jut_%]]</f>
        <v>#VALUE!</v>
      </c>
      <c r="I4085" s="4" t="e">
        <f>Table1[[#This Row],[Jut]]</f>
        <v>#VALUE!</v>
      </c>
      <c r="J4085" s="4" t="e">
        <f>Table1[[#This Row],[Column1]]</f>
        <v>#VALUE!</v>
      </c>
    </row>
    <row r="4086" spans="1:10" hidden="1" x14ac:dyDescent="0.3">
      <c r="A4086" s="2" t="e">
        <f>Table1[[#This Row],[Befolyt]]</f>
        <v>#VALUE!</v>
      </c>
      <c r="B4086" t="e">
        <f>Table1[[#This Row],[ÜK]]</f>
        <v>#VALUE!</v>
      </c>
      <c r="C4086" s="3" t="e">
        <f>Table1[[#This Row],[Szla]]</f>
        <v>#VALUE!</v>
      </c>
      <c r="D4086" s="6" t="e">
        <f>Table1[[#This Row],[Kelt_hó]]</f>
        <v>#VALUE!</v>
      </c>
      <c r="E4086" t="e">
        <f>Table1[[#This Row],[Vevő]]</f>
        <v>#VALUE!</v>
      </c>
      <c r="F4086" t="e">
        <f>Table1[[#This Row],[Termékkör]]</f>
        <v>#VALUE!</v>
      </c>
      <c r="G4086" s="4" t="e">
        <f>Table1[[#This Row],[SzumElad]]</f>
        <v>#VALUE!</v>
      </c>
      <c r="H4086" s="7" t="e">
        <f>Table1[[#This Row],[Jut_%]]</f>
        <v>#VALUE!</v>
      </c>
      <c r="I4086" s="4" t="e">
        <f>Table1[[#This Row],[Jut]]</f>
        <v>#VALUE!</v>
      </c>
      <c r="J4086" s="4" t="e">
        <f>Table1[[#This Row],[Column1]]</f>
        <v>#VALUE!</v>
      </c>
    </row>
    <row r="4087" spans="1:10" hidden="1" x14ac:dyDescent="0.3">
      <c r="A4087" s="2" t="e">
        <f>Table1[[#This Row],[Befolyt]]</f>
        <v>#VALUE!</v>
      </c>
      <c r="B4087" t="e">
        <f>Table1[[#This Row],[ÜK]]</f>
        <v>#VALUE!</v>
      </c>
      <c r="C4087" s="3" t="e">
        <f>Table1[[#This Row],[Szla]]</f>
        <v>#VALUE!</v>
      </c>
      <c r="D4087" s="6" t="e">
        <f>Table1[[#This Row],[Kelt_hó]]</f>
        <v>#VALUE!</v>
      </c>
      <c r="E4087" t="e">
        <f>Table1[[#This Row],[Vevő]]</f>
        <v>#VALUE!</v>
      </c>
      <c r="F4087" t="e">
        <f>Table1[[#This Row],[Termékkör]]</f>
        <v>#VALUE!</v>
      </c>
      <c r="G4087" s="4" t="e">
        <f>Table1[[#This Row],[SzumElad]]</f>
        <v>#VALUE!</v>
      </c>
      <c r="H4087" s="7" t="e">
        <f>Table1[[#This Row],[Jut_%]]</f>
        <v>#VALUE!</v>
      </c>
      <c r="I4087" s="4" t="e">
        <f>Table1[[#This Row],[Jut]]</f>
        <v>#VALUE!</v>
      </c>
      <c r="J4087" s="4" t="e">
        <f>Table1[[#This Row],[Column1]]</f>
        <v>#VALUE!</v>
      </c>
    </row>
    <row r="4088" spans="1:10" hidden="1" x14ac:dyDescent="0.3">
      <c r="A4088" s="2" t="e">
        <f>Table1[[#This Row],[Befolyt]]</f>
        <v>#VALUE!</v>
      </c>
      <c r="B4088" t="e">
        <f>Table1[[#This Row],[ÜK]]</f>
        <v>#VALUE!</v>
      </c>
      <c r="C4088" s="3" t="e">
        <f>Table1[[#This Row],[Szla]]</f>
        <v>#VALUE!</v>
      </c>
      <c r="D4088" s="6" t="e">
        <f>Table1[[#This Row],[Kelt_hó]]</f>
        <v>#VALUE!</v>
      </c>
      <c r="E4088" t="e">
        <f>Table1[[#This Row],[Vevő]]</f>
        <v>#VALUE!</v>
      </c>
      <c r="F4088" t="e">
        <f>Table1[[#This Row],[Termékkör]]</f>
        <v>#VALUE!</v>
      </c>
      <c r="G4088" s="4" t="e">
        <f>Table1[[#This Row],[SzumElad]]</f>
        <v>#VALUE!</v>
      </c>
      <c r="H4088" s="7" t="e">
        <f>Table1[[#This Row],[Jut_%]]</f>
        <v>#VALUE!</v>
      </c>
      <c r="I4088" s="4" t="e">
        <f>Table1[[#This Row],[Jut]]</f>
        <v>#VALUE!</v>
      </c>
      <c r="J4088" s="4" t="e">
        <f>Table1[[#This Row],[Column1]]</f>
        <v>#VALUE!</v>
      </c>
    </row>
    <row r="4089" spans="1:10" hidden="1" x14ac:dyDescent="0.3">
      <c r="A4089" s="2" t="e">
        <f>Table1[[#This Row],[Befolyt]]</f>
        <v>#VALUE!</v>
      </c>
      <c r="B4089" t="e">
        <f>Table1[[#This Row],[ÜK]]</f>
        <v>#VALUE!</v>
      </c>
      <c r="C4089" s="3" t="e">
        <f>Table1[[#This Row],[Szla]]</f>
        <v>#VALUE!</v>
      </c>
      <c r="D4089" s="6" t="e">
        <f>Table1[[#This Row],[Kelt_hó]]</f>
        <v>#VALUE!</v>
      </c>
      <c r="E4089" t="e">
        <f>Table1[[#This Row],[Vevő]]</f>
        <v>#VALUE!</v>
      </c>
      <c r="F4089" t="e">
        <f>Table1[[#This Row],[Termékkör]]</f>
        <v>#VALUE!</v>
      </c>
      <c r="G4089" s="4" t="e">
        <f>Table1[[#This Row],[SzumElad]]</f>
        <v>#VALUE!</v>
      </c>
      <c r="H4089" s="7" t="e">
        <f>Table1[[#This Row],[Jut_%]]</f>
        <v>#VALUE!</v>
      </c>
      <c r="I4089" s="4" t="e">
        <f>Table1[[#This Row],[Jut]]</f>
        <v>#VALUE!</v>
      </c>
      <c r="J4089" s="4" t="e">
        <f>Table1[[#This Row],[Column1]]</f>
        <v>#VALUE!</v>
      </c>
    </row>
    <row r="4090" spans="1:10" hidden="1" x14ac:dyDescent="0.3">
      <c r="A4090" s="2" t="e">
        <f>Table1[[#This Row],[Befolyt]]</f>
        <v>#VALUE!</v>
      </c>
      <c r="B4090" t="e">
        <f>Table1[[#This Row],[ÜK]]</f>
        <v>#VALUE!</v>
      </c>
      <c r="C4090" s="3" t="e">
        <f>Table1[[#This Row],[Szla]]</f>
        <v>#VALUE!</v>
      </c>
      <c r="D4090" s="6" t="e">
        <f>Table1[[#This Row],[Kelt_hó]]</f>
        <v>#VALUE!</v>
      </c>
      <c r="E4090" t="e">
        <f>Table1[[#This Row],[Vevő]]</f>
        <v>#VALUE!</v>
      </c>
      <c r="F4090" t="e">
        <f>Table1[[#This Row],[Termékkör]]</f>
        <v>#VALUE!</v>
      </c>
      <c r="G4090" s="4" t="e">
        <f>Table1[[#This Row],[SzumElad]]</f>
        <v>#VALUE!</v>
      </c>
      <c r="H4090" s="7" t="e">
        <f>Table1[[#This Row],[Jut_%]]</f>
        <v>#VALUE!</v>
      </c>
      <c r="I4090" s="4" t="e">
        <f>Table1[[#This Row],[Jut]]</f>
        <v>#VALUE!</v>
      </c>
      <c r="J4090" s="4" t="e">
        <f>Table1[[#This Row],[Column1]]</f>
        <v>#VALUE!</v>
      </c>
    </row>
    <row r="4091" spans="1:10" hidden="1" x14ac:dyDescent="0.3">
      <c r="A4091" s="2" t="e">
        <f>Table1[[#This Row],[Befolyt]]</f>
        <v>#VALUE!</v>
      </c>
      <c r="B4091" t="e">
        <f>Table1[[#This Row],[ÜK]]</f>
        <v>#VALUE!</v>
      </c>
      <c r="C4091" s="3" t="e">
        <f>Table1[[#This Row],[Szla]]</f>
        <v>#VALUE!</v>
      </c>
      <c r="D4091" s="6" t="e">
        <f>Table1[[#This Row],[Kelt_hó]]</f>
        <v>#VALUE!</v>
      </c>
      <c r="E4091" t="e">
        <f>Table1[[#This Row],[Vevő]]</f>
        <v>#VALUE!</v>
      </c>
      <c r="F4091" t="e">
        <f>Table1[[#This Row],[Termékkör]]</f>
        <v>#VALUE!</v>
      </c>
      <c r="G4091" s="4" t="e">
        <f>Table1[[#This Row],[SzumElad]]</f>
        <v>#VALUE!</v>
      </c>
      <c r="H4091" s="7" t="e">
        <f>Table1[[#This Row],[Jut_%]]</f>
        <v>#VALUE!</v>
      </c>
      <c r="I4091" s="4" t="e">
        <f>Table1[[#This Row],[Jut]]</f>
        <v>#VALUE!</v>
      </c>
      <c r="J4091" s="4" t="e">
        <f>Table1[[#This Row],[Column1]]</f>
        <v>#VALUE!</v>
      </c>
    </row>
    <row r="4092" spans="1:10" hidden="1" x14ac:dyDescent="0.3">
      <c r="A4092" s="2" t="e">
        <f>Table1[[#This Row],[Befolyt]]</f>
        <v>#VALUE!</v>
      </c>
      <c r="B4092" t="e">
        <f>Table1[[#This Row],[ÜK]]</f>
        <v>#VALUE!</v>
      </c>
      <c r="C4092" s="3" t="e">
        <f>Table1[[#This Row],[Szla]]</f>
        <v>#VALUE!</v>
      </c>
      <c r="D4092" s="6" t="e">
        <f>Table1[[#This Row],[Kelt_hó]]</f>
        <v>#VALUE!</v>
      </c>
      <c r="E4092" t="e">
        <f>Table1[[#This Row],[Vevő]]</f>
        <v>#VALUE!</v>
      </c>
      <c r="F4092" t="e">
        <f>Table1[[#This Row],[Termékkör]]</f>
        <v>#VALUE!</v>
      </c>
      <c r="G4092" s="4" t="e">
        <f>Table1[[#This Row],[SzumElad]]</f>
        <v>#VALUE!</v>
      </c>
      <c r="H4092" s="7" t="e">
        <f>Table1[[#This Row],[Jut_%]]</f>
        <v>#VALUE!</v>
      </c>
      <c r="I4092" s="4" t="e">
        <f>Table1[[#This Row],[Jut]]</f>
        <v>#VALUE!</v>
      </c>
      <c r="J4092" s="4" t="e">
        <f>Table1[[#This Row],[Column1]]</f>
        <v>#VALUE!</v>
      </c>
    </row>
    <row r="4093" spans="1:10" hidden="1" x14ac:dyDescent="0.3">
      <c r="A4093" s="2" t="e">
        <f>Table1[[#This Row],[Befolyt]]</f>
        <v>#VALUE!</v>
      </c>
      <c r="B4093" t="e">
        <f>Table1[[#This Row],[ÜK]]</f>
        <v>#VALUE!</v>
      </c>
      <c r="C4093" s="3" t="e">
        <f>Table1[[#This Row],[Szla]]</f>
        <v>#VALUE!</v>
      </c>
      <c r="D4093" s="6" t="e">
        <f>Table1[[#This Row],[Kelt_hó]]</f>
        <v>#VALUE!</v>
      </c>
      <c r="E4093" t="e">
        <f>Table1[[#This Row],[Vevő]]</f>
        <v>#VALUE!</v>
      </c>
      <c r="F4093" t="e">
        <f>Table1[[#This Row],[Termékkör]]</f>
        <v>#VALUE!</v>
      </c>
      <c r="G4093" s="4" t="e">
        <f>Table1[[#This Row],[SzumElad]]</f>
        <v>#VALUE!</v>
      </c>
      <c r="H4093" s="7" t="e">
        <f>Table1[[#This Row],[Jut_%]]</f>
        <v>#VALUE!</v>
      </c>
      <c r="I4093" s="4" t="e">
        <f>Table1[[#This Row],[Jut]]</f>
        <v>#VALUE!</v>
      </c>
      <c r="J4093" s="4" t="e">
        <f>Table1[[#This Row],[Column1]]</f>
        <v>#VALUE!</v>
      </c>
    </row>
    <row r="4094" spans="1:10" hidden="1" x14ac:dyDescent="0.3">
      <c r="A4094" s="2" t="e">
        <f>Table1[[#This Row],[Befolyt]]</f>
        <v>#VALUE!</v>
      </c>
      <c r="B4094" t="e">
        <f>Table1[[#This Row],[ÜK]]</f>
        <v>#VALUE!</v>
      </c>
      <c r="C4094" s="3" t="e">
        <f>Table1[[#This Row],[Szla]]</f>
        <v>#VALUE!</v>
      </c>
      <c r="D4094" s="6" t="e">
        <f>Table1[[#This Row],[Kelt_hó]]</f>
        <v>#VALUE!</v>
      </c>
      <c r="E4094" t="e">
        <f>Table1[[#This Row],[Vevő]]</f>
        <v>#VALUE!</v>
      </c>
      <c r="F4094" t="e">
        <f>Table1[[#This Row],[Termékkör]]</f>
        <v>#VALUE!</v>
      </c>
      <c r="G4094" s="4" t="e">
        <f>Table1[[#This Row],[SzumElad]]</f>
        <v>#VALUE!</v>
      </c>
      <c r="H4094" s="7" t="e">
        <f>Table1[[#This Row],[Jut_%]]</f>
        <v>#VALUE!</v>
      </c>
      <c r="I4094" s="4" t="e">
        <f>Table1[[#This Row],[Jut]]</f>
        <v>#VALUE!</v>
      </c>
      <c r="J4094" s="4" t="e">
        <f>Table1[[#This Row],[Column1]]</f>
        <v>#VALUE!</v>
      </c>
    </row>
    <row r="4095" spans="1:10" hidden="1" x14ac:dyDescent="0.3">
      <c r="A4095" s="2" t="e">
        <f>Table1[[#This Row],[Befolyt]]</f>
        <v>#VALUE!</v>
      </c>
      <c r="B4095" t="e">
        <f>Table1[[#This Row],[ÜK]]</f>
        <v>#VALUE!</v>
      </c>
      <c r="C4095" s="3" t="e">
        <f>Table1[[#This Row],[Szla]]</f>
        <v>#VALUE!</v>
      </c>
      <c r="D4095" s="6" t="e">
        <f>Table1[[#This Row],[Kelt_hó]]</f>
        <v>#VALUE!</v>
      </c>
      <c r="E4095" t="e">
        <f>Table1[[#This Row],[Vevő]]</f>
        <v>#VALUE!</v>
      </c>
      <c r="F4095" t="e">
        <f>Table1[[#This Row],[Termékkör]]</f>
        <v>#VALUE!</v>
      </c>
      <c r="G4095" s="4" t="e">
        <f>Table1[[#This Row],[SzumElad]]</f>
        <v>#VALUE!</v>
      </c>
      <c r="H4095" s="7" t="e">
        <f>Table1[[#This Row],[Jut_%]]</f>
        <v>#VALUE!</v>
      </c>
      <c r="I4095" s="4" t="e">
        <f>Table1[[#This Row],[Jut]]</f>
        <v>#VALUE!</v>
      </c>
      <c r="J4095" s="4" t="e">
        <f>Table1[[#This Row],[Column1]]</f>
        <v>#VALUE!</v>
      </c>
    </row>
    <row r="4096" spans="1:10" hidden="1" x14ac:dyDescent="0.3">
      <c r="A4096" s="2" t="e">
        <f>Table1[[#This Row],[Befolyt]]</f>
        <v>#VALUE!</v>
      </c>
      <c r="B4096" t="e">
        <f>Table1[[#This Row],[ÜK]]</f>
        <v>#VALUE!</v>
      </c>
      <c r="C4096" s="3" t="e">
        <f>Table1[[#This Row],[Szla]]</f>
        <v>#VALUE!</v>
      </c>
      <c r="D4096" s="6" t="e">
        <f>Table1[[#This Row],[Kelt_hó]]</f>
        <v>#VALUE!</v>
      </c>
      <c r="E4096" t="e">
        <f>Table1[[#This Row],[Vevő]]</f>
        <v>#VALUE!</v>
      </c>
      <c r="F4096" t="e">
        <f>Table1[[#This Row],[Termékkör]]</f>
        <v>#VALUE!</v>
      </c>
      <c r="G4096" s="4" t="e">
        <f>Table1[[#This Row],[SzumElad]]</f>
        <v>#VALUE!</v>
      </c>
      <c r="H4096" s="7" t="e">
        <f>Table1[[#This Row],[Jut_%]]</f>
        <v>#VALUE!</v>
      </c>
      <c r="I4096" s="4" t="e">
        <f>Table1[[#This Row],[Jut]]</f>
        <v>#VALUE!</v>
      </c>
      <c r="J4096" s="4" t="e">
        <f>Table1[[#This Row],[Column1]]</f>
        <v>#VALUE!</v>
      </c>
    </row>
    <row r="4097" spans="1:10" hidden="1" x14ac:dyDescent="0.3">
      <c r="A4097" s="2" t="e">
        <f>Table1[[#This Row],[Befolyt]]</f>
        <v>#VALUE!</v>
      </c>
      <c r="B4097" t="e">
        <f>Table1[[#This Row],[ÜK]]</f>
        <v>#VALUE!</v>
      </c>
      <c r="C4097" s="3" t="e">
        <f>Table1[[#This Row],[Szla]]</f>
        <v>#VALUE!</v>
      </c>
      <c r="D4097" s="6" t="e">
        <f>Table1[[#This Row],[Kelt_hó]]</f>
        <v>#VALUE!</v>
      </c>
      <c r="E4097" t="e">
        <f>Table1[[#This Row],[Vevő]]</f>
        <v>#VALUE!</v>
      </c>
      <c r="F4097" t="e">
        <f>Table1[[#This Row],[Termékkör]]</f>
        <v>#VALUE!</v>
      </c>
      <c r="G4097" s="4" t="e">
        <f>Table1[[#This Row],[SzumElad]]</f>
        <v>#VALUE!</v>
      </c>
      <c r="H4097" s="7" t="e">
        <f>Table1[[#This Row],[Jut_%]]</f>
        <v>#VALUE!</v>
      </c>
      <c r="I4097" s="4" t="e">
        <f>Table1[[#This Row],[Jut]]</f>
        <v>#VALUE!</v>
      </c>
      <c r="J4097" s="4" t="e">
        <f>Table1[[#This Row],[Column1]]</f>
        <v>#VALUE!</v>
      </c>
    </row>
    <row r="4098" spans="1:10" hidden="1" x14ac:dyDescent="0.3">
      <c r="A4098" s="2" t="e">
        <f>Table1[[#This Row],[Befolyt]]</f>
        <v>#VALUE!</v>
      </c>
      <c r="B4098" t="e">
        <f>Table1[[#This Row],[ÜK]]</f>
        <v>#VALUE!</v>
      </c>
      <c r="C4098" s="3" t="e">
        <f>Table1[[#This Row],[Szla]]</f>
        <v>#VALUE!</v>
      </c>
      <c r="D4098" s="6" t="e">
        <f>Table1[[#This Row],[Kelt_hó]]</f>
        <v>#VALUE!</v>
      </c>
      <c r="E4098" t="e">
        <f>Table1[[#This Row],[Vevő]]</f>
        <v>#VALUE!</v>
      </c>
      <c r="F4098" t="e">
        <f>Table1[[#This Row],[Termékkör]]</f>
        <v>#VALUE!</v>
      </c>
      <c r="G4098" s="4" t="e">
        <f>Table1[[#This Row],[SzumElad]]</f>
        <v>#VALUE!</v>
      </c>
      <c r="H4098" s="7" t="e">
        <f>Table1[[#This Row],[Jut_%]]</f>
        <v>#VALUE!</v>
      </c>
      <c r="I4098" s="4" t="e">
        <f>Table1[[#This Row],[Jut]]</f>
        <v>#VALUE!</v>
      </c>
      <c r="J4098" s="4" t="e">
        <f>Table1[[#This Row],[Column1]]</f>
        <v>#VALUE!</v>
      </c>
    </row>
    <row r="4099" spans="1:10" hidden="1" x14ac:dyDescent="0.3">
      <c r="A4099" s="2" t="e">
        <f>Table1[[#This Row],[Befolyt]]</f>
        <v>#VALUE!</v>
      </c>
      <c r="B4099" t="e">
        <f>Table1[[#This Row],[ÜK]]</f>
        <v>#VALUE!</v>
      </c>
      <c r="C4099" s="3" t="e">
        <f>Table1[[#This Row],[Szla]]</f>
        <v>#VALUE!</v>
      </c>
      <c r="D4099" s="6" t="e">
        <f>Table1[[#This Row],[Kelt_hó]]</f>
        <v>#VALUE!</v>
      </c>
      <c r="E4099" t="e">
        <f>Table1[[#This Row],[Vevő]]</f>
        <v>#VALUE!</v>
      </c>
      <c r="F4099" t="e">
        <f>Table1[[#This Row],[Termékkör]]</f>
        <v>#VALUE!</v>
      </c>
      <c r="G4099" s="4" t="e">
        <f>Table1[[#This Row],[SzumElad]]</f>
        <v>#VALUE!</v>
      </c>
      <c r="H4099" s="7" t="e">
        <f>Table1[[#This Row],[Jut_%]]</f>
        <v>#VALUE!</v>
      </c>
      <c r="I4099" s="4" t="e">
        <f>Table1[[#This Row],[Jut]]</f>
        <v>#VALUE!</v>
      </c>
      <c r="J4099" s="4" t="e">
        <f>Table1[[#This Row],[Column1]]</f>
        <v>#VALUE!</v>
      </c>
    </row>
    <row r="4100" spans="1:10" hidden="1" x14ac:dyDescent="0.3">
      <c r="A4100" s="2" t="e">
        <f>Table1[[#This Row],[Befolyt]]</f>
        <v>#VALUE!</v>
      </c>
      <c r="B4100" t="e">
        <f>Table1[[#This Row],[ÜK]]</f>
        <v>#VALUE!</v>
      </c>
      <c r="C4100" s="3" t="e">
        <f>Table1[[#This Row],[Szla]]</f>
        <v>#VALUE!</v>
      </c>
      <c r="D4100" s="6" t="e">
        <f>Table1[[#This Row],[Kelt_hó]]</f>
        <v>#VALUE!</v>
      </c>
      <c r="E4100" t="e">
        <f>Table1[[#This Row],[Vevő]]</f>
        <v>#VALUE!</v>
      </c>
      <c r="F4100" t="e">
        <f>Table1[[#This Row],[Termékkör]]</f>
        <v>#VALUE!</v>
      </c>
      <c r="G4100" s="4" t="e">
        <f>Table1[[#This Row],[SzumElad]]</f>
        <v>#VALUE!</v>
      </c>
      <c r="H4100" s="7" t="e">
        <f>Table1[[#This Row],[Jut_%]]</f>
        <v>#VALUE!</v>
      </c>
      <c r="I4100" s="4" t="e">
        <f>Table1[[#This Row],[Jut]]</f>
        <v>#VALUE!</v>
      </c>
      <c r="J4100" s="4" t="e">
        <f>Table1[[#This Row],[Column1]]</f>
        <v>#VALUE!</v>
      </c>
    </row>
    <row r="4101" spans="1:10" hidden="1" x14ac:dyDescent="0.3">
      <c r="A4101" s="2" t="e">
        <f>Table1[[#This Row],[Befolyt]]</f>
        <v>#VALUE!</v>
      </c>
      <c r="B4101" t="e">
        <f>Table1[[#This Row],[ÜK]]</f>
        <v>#VALUE!</v>
      </c>
      <c r="C4101" s="3" t="e">
        <f>Table1[[#This Row],[Szla]]</f>
        <v>#VALUE!</v>
      </c>
      <c r="D4101" s="6" t="e">
        <f>Table1[[#This Row],[Kelt_hó]]</f>
        <v>#VALUE!</v>
      </c>
      <c r="E4101" t="e">
        <f>Table1[[#This Row],[Vevő]]</f>
        <v>#VALUE!</v>
      </c>
      <c r="F4101" t="e">
        <f>Table1[[#This Row],[Termékkör]]</f>
        <v>#VALUE!</v>
      </c>
      <c r="G4101" s="4" t="e">
        <f>Table1[[#This Row],[SzumElad]]</f>
        <v>#VALUE!</v>
      </c>
      <c r="H4101" s="7" t="e">
        <f>Table1[[#This Row],[Jut_%]]</f>
        <v>#VALUE!</v>
      </c>
      <c r="I4101" s="4" t="e">
        <f>Table1[[#This Row],[Jut]]</f>
        <v>#VALUE!</v>
      </c>
      <c r="J4101" s="4" t="e">
        <f>Table1[[#This Row],[Column1]]</f>
        <v>#VALUE!</v>
      </c>
    </row>
    <row r="4102" spans="1:10" hidden="1" x14ac:dyDescent="0.3">
      <c r="A4102" s="2" t="e">
        <f>Table1[[#This Row],[Befolyt]]</f>
        <v>#VALUE!</v>
      </c>
      <c r="B4102" t="e">
        <f>Table1[[#This Row],[ÜK]]</f>
        <v>#VALUE!</v>
      </c>
      <c r="C4102" s="3" t="e">
        <f>Table1[[#This Row],[Szla]]</f>
        <v>#VALUE!</v>
      </c>
      <c r="D4102" s="6" t="e">
        <f>Table1[[#This Row],[Kelt_hó]]</f>
        <v>#VALUE!</v>
      </c>
      <c r="E4102" t="e">
        <f>Table1[[#This Row],[Vevő]]</f>
        <v>#VALUE!</v>
      </c>
      <c r="F4102" t="e">
        <f>Table1[[#This Row],[Termékkör]]</f>
        <v>#VALUE!</v>
      </c>
      <c r="G4102" s="4" t="e">
        <f>Table1[[#This Row],[SzumElad]]</f>
        <v>#VALUE!</v>
      </c>
      <c r="H4102" s="7" t="e">
        <f>Table1[[#This Row],[Jut_%]]</f>
        <v>#VALUE!</v>
      </c>
      <c r="I4102" s="4" t="e">
        <f>Table1[[#This Row],[Jut]]</f>
        <v>#VALUE!</v>
      </c>
      <c r="J4102" s="4" t="e">
        <f>Table1[[#This Row],[Column1]]</f>
        <v>#VALUE!</v>
      </c>
    </row>
    <row r="4103" spans="1:10" hidden="1" x14ac:dyDescent="0.3">
      <c r="A4103" s="2" t="e">
        <f>Table1[[#This Row],[Befolyt]]</f>
        <v>#VALUE!</v>
      </c>
      <c r="B4103" t="e">
        <f>Table1[[#This Row],[ÜK]]</f>
        <v>#VALUE!</v>
      </c>
      <c r="C4103" s="3" t="e">
        <f>Table1[[#This Row],[Szla]]</f>
        <v>#VALUE!</v>
      </c>
      <c r="D4103" s="6" t="e">
        <f>Table1[[#This Row],[Kelt_hó]]</f>
        <v>#VALUE!</v>
      </c>
      <c r="E4103" t="e">
        <f>Table1[[#This Row],[Vevő]]</f>
        <v>#VALUE!</v>
      </c>
      <c r="F4103" t="e">
        <f>Table1[[#This Row],[Termékkör]]</f>
        <v>#VALUE!</v>
      </c>
      <c r="G4103" s="4" t="e">
        <f>Table1[[#This Row],[SzumElad]]</f>
        <v>#VALUE!</v>
      </c>
      <c r="H4103" s="7" t="e">
        <f>Table1[[#This Row],[Jut_%]]</f>
        <v>#VALUE!</v>
      </c>
      <c r="I4103" s="4" t="e">
        <f>Table1[[#This Row],[Jut]]</f>
        <v>#VALUE!</v>
      </c>
      <c r="J4103" s="4" t="e">
        <f>Table1[[#This Row],[Column1]]</f>
        <v>#VALUE!</v>
      </c>
    </row>
    <row r="4104" spans="1:10" hidden="1" x14ac:dyDescent="0.3">
      <c r="A4104" s="2" t="e">
        <f>Table1[[#This Row],[Befolyt]]</f>
        <v>#VALUE!</v>
      </c>
      <c r="B4104" t="e">
        <f>Table1[[#This Row],[ÜK]]</f>
        <v>#VALUE!</v>
      </c>
      <c r="C4104" s="3" t="e">
        <f>Table1[[#This Row],[Szla]]</f>
        <v>#VALUE!</v>
      </c>
      <c r="D4104" s="6" t="e">
        <f>Table1[[#This Row],[Kelt_hó]]</f>
        <v>#VALUE!</v>
      </c>
      <c r="E4104" t="e">
        <f>Table1[[#This Row],[Vevő]]</f>
        <v>#VALUE!</v>
      </c>
      <c r="F4104" t="e">
        <f>Table1[[#This Row],[Termékkör]]</f>
        <v>#VALUE!</v>
      </c>
      <c r="G4104" s="4" t="e">
        <f>Table1[[#This Row],[SzumElad]]</f>
        <v>#VALUE!</v>
      </c>
      <c r="H4104" s="7" t="e">
        <f>Table1[[#This Row],[Jut_%]]</f>
        <v>#VALUE!</v>
      </c>
      <c r="I4104" s="4" t="e">
        <f>Table1[[#This Row],[Jut]]</f>
        <v>#VALUE!</v>
      </c>
      <c r="J4104" s="4" t="e">
        <f>Table1[[#This Row],[Column1]]</f>
        <v>#VALUE!</v>
      </c>
    </row>
    <row r="4105" spans="1:10" hidden="1" x14ac:dyDescent="0.3">
      <c r="A4105" s="2" t="e">
        <f>Table1[[#This Row],[Befolyt]]</f>
        <v>#VALUE!</v>
      </c>
      <c r="B4105" t="e">
        <f>Table1[[#This Row],[ÜK]]</f>
        <v>#VALUE!</v>
      </c>
      <c r="C4105" s="3" t="e">
        <f>Table1[[#This Row],[Szla]]</f>
        <v>#VALUE!</v>
      </c>
      <c r="D4105" s="6" t="e">
        <f>Table1[[#This Row],[Kelt_hó]]</f>
        <v>#VALUE!</v>
      </c>
      <c r="E4105" t="e">
        <f>Table1[[#This Row],[Vevő]]</f>
        <v>#VALUE!</v>
      </c>
      <c r="F4105" t="e">
        <f>Table1[[#This Row],[Termékkör]]</f>
        <v>#VALUE!</v>
      </c>
      <c r="G4105" s="4" t="e">
        <f>Table1[[#This Row],[SzumElad]]</f>
        <v>#VALUE!</v>
      </c>
      <c r="H4105" s="7" t="e">
        <f>Table1[[#This Row],[Jut_%]]</f>
        <v>#VALUE!</v>
      </c>
      <c r="I4105" s="4" t="e">
        <f>Table1[[#This Row],[Jut]]</f>
        <v>#VALUE!</v>
      </c>
      <c r="J4105" s="4" t="e">
        <f>Table1[[#This Row],[Column1]]</f>
        <v>#VALUE!</v>
      </c>
    </row>
    <row r="4106" spans="1:10" hidden="1" x14ac:dyDescent="0.3">
      <c r="A4106" s="2" t="e">
        <f>Table1[[#This Row],[Befolyt]]</f>
        <v>#VALUE!</v>
      </c>
      <c r="B4106" t="e">
        <f>Table1[[#This Row],[ÜK]]</f>
        <v>#VALUE!</v>
      </c>
      <c r="C4106" s="3" t="e">
        <f>Table1[[#This Row],[Szla]]</f>
        <v>#VALUE!</v>
      </c>
      <c r="D4106" s="6" t="e">
        <f>Table1[[#This Row],[Kelt_hó]]</f>
        <v>#VALUE!</v>
      </c>
      <c r="E4106" t="e">
        <f>Table1[[#This Row],[Vevő]]</f>
        <v>#VALUE!</v>
      </c>
      <c r="F4106" t="e">
        <f>Table1[[#This Row],[Termékkör]]</f>
        <v>#VALUE!</v>
      </c>
      <c r="G4106" s="4" t="e">
        <f>Table1[[#This Row],[SzumElad]]</f>
        <v>#VALUE!</v>
      </c>
      <c r="H4106" s="7" t="e">
        <f>Table1[[#This Row],[Jut_%]]</f>
        <v>#VALUE!</v>
      </c>
      <c r="I4106" s="4" t="e">
        <f>Table1[[#This Row],[Jut]]</f>
        <v>#VALUE!</v>
      </c>
      <c r="J4106" s="4" t="e">
        <f>Table1[[#This Row],[Column1]]</f>
        <v>#VALUE!</v>
      </c>
    </row>
    <row r="4107" spans="1:10" hidden="1" x14ac:dyDescent="0.3">
      <c r="A4107" s="2" t="e">
        <f>Table1[[#This Row],[Befolyt]]</f>
        <v>#VALUE!</v>
      </c>
      <c r="B4107" t="e">
        <f>Table1[[#This Row],[ÜK]]</f>
        <v>#VALUE!</v>
      </c>
      <c r="C4107" s="3" t="e">
        <f>Table1[[#This Row],[Szla]]</f>
        <v>#VALUE!</v>
      </c>
      <c r="D4107" s="6" t="e">
        <f>Table1[[#This Row],[Kelt_hó]]</f>
        <v>#VALUE!</v>
      </c>
      <c r="E4107" t="e">
        <f>Table1[[#This Row],[Vevő]]</f>
        <v>#VALUE!</v>
      </c>
      <c r="F4107" t="e">
        <f>Table1[[#This Row],[Termékkör]]</f>
        <v>#VALUE!</v>
      </c>
      <c r="G4107" s="4" t="e">
        <f>Table1[[#This Row],[SzumElad]]</f>
        <v>#VALUE!</v>
      </c>
      <c r="H4107" s="7" t="e">
        <f>Table1[[#This Row],[Jut_%]]</f>
        <v>#VALUE!</v>
      </c>
      <c r="I4107" s="4" t="e">
        <f>Table1[[#This Row],[Jut]]</f>
        <v>#VALUE!</v>
      </c>
      <c r="J4107" s="4" t="e">
        <f>Table1[[#This Row],[Column1]]</f>
        <v>#VALUE!</v>
      </c>
    </row>
    <row r="4108" spans="1:10" hidden="1" x14ac:dyDescent="0.3">
      <c r="A4108" s="2" t="e">
        <f>Table1[[#This Row],[Befolyt]]</f>
        <v>#VALUE!</v>
      </c>
      <c r="B4108" t="e">
        <f>Table1[[#This Row],[ÜK]]</f>
        <v>#VALUE!</v>
      </c>
      <c r="C4108" s="3" t="e">
        <f>Table1[[#This Row],[Szla]]</f>
        <v>#VALUE!</v>
      </c>
      <c r="D4108" s="6" t="e">
        <f>Table1[[#This Row],[Kelt_hó]]</f>
        <v>#VALUE!</v>
      </c>
      <c r="E4108" t="e">
        <f>Table1[[#This Row],[Vevő]]</f>
        <v>#VALUE!</v>
      </c>
      <c r="F4108" t="e">
        <f>Table1[[#This Row],[Termékkör]]</f>
        <v>#VALUE!</v>
      </c>
      <c r="G4108" s="4" t="e">
        <f>Table1[[#This Row],[SzumElad]]</f>
        <v>#VALUE!</v>
      </c>
      <c r="H4108" s="7" t="e">
        <f>Table1[[#This Row],[Jut_%]]</f>
        <v>#VALUE!</v>
      </c>
      <c r="I4108" s="4" t="e">
        <f>Table1[[#This Row],[Jut]]</f>
        <v>#VALUE!</v>
      </c>
      <c r="J4108" s="4" t="e">
        <f>Table1[[#This Row],[Column1]]</f>
        <v>#VALUE!</v>
      </c>
    </row>
    <row r="4109" spans="1:10" hidden="1" x14ac:dyDescent="0.3">
      <c r="A4109" s="2" t="e">
        <f>Table1[[#This Row],[Befolyt]]</f>
        <v>#VALUE!</v>
      </c>
      <c r="B4109" t="e">
        <f>Table1[[#This Row],[ÜK]]</f>
        <v>#VALUE!</v>
      </c>
      <c r="C4109" s="3" t="e">
        <f>Table1[[#This Row],[Szla]]</f>
        <v>#VALUE!</v>
      </c>
      <c r="D4109" s="6" t="e">
        <f>Table1[[#This Row],[Kelt_hó]]</f>
        <v>#VALUE!</v>
      </c>
      <c r="E4109" t="e">
        <f>Table1[[#This Row],[Vevő]]</f>
        <v>#VALUE!</v>
      </c>
      <c r="F4109" t="e">
        <f>Table1[[#This Row],[Termékkör]]</f>
        <v>#VALUE!</v>
      </c>
      <c r="G4109" s="4" t="e">
        <f>Table1[[#This Row],[SzumElad]]</f>
        <v>#VALUE!</v>
      </c>
      <c r="H4109" s="7" t="e">
        <f>Table1[[#This Row],[Jut_%]]</f>
        <v>#VALUE!</v>
      </c>
      <c r="I4109" s="4" t="e">
        <f>Table1[[#This Row],[Jut]]</f>
        <v>#VALUE!</v>
      </c>
      <c r="J4109" s="4" t="e">
        <f>Table1[[#This Row],[Column1]]</f>
        <v>#VALUE!</v>
      </c>
    </row>
    <row r="4110" spans="1:10" hidden="1" x14ac:dyDescent="0.3">
      <c r="A4110" s="2" t="e">
        <f>Table1[[#This Row],[Befolyt]]</f>
        <v>#VALUE!</v>
      </c>
      <c r="B4110" t="e">
        <f>Table1[[#This Row],[ÜK]]</f>
        <v>#VALUE!</v>
      </c>
      <c r="C4110" s="3" t="e">
        <f>Table1[[#This Row],[Szla]]</f>
        <v>#VALUE!</v>
      </c>
      <c r="D4110" s="6" t="e">
        <f>Table1[[#This Row],[Kelt_hó]]</f>
        <v>#VALUE!</v>
      </c>
      <c r="E4110" t="e">
        <f>Table1[[#This Row],[Vevő]]</f>
        <v>#VALUE!</v>
      </c>
      <c r="F4110" t="e">
        <f>Table1[[#This Row],[Termékkör]]</f>
        <v>#VALUE!</v>
      </c>
      <c r="G4110" s="4" t="e">
        <f>Table1[[#This Row],[SzumElad]]</f>
        <v>#VALUE!</v>
      </c>
      <c r="H4110" s="7" t="e">
        <f>Table1[[#This Row],[Jut_%]]</f>
        <v>#VALUE!</v>
      </c>
      <c r="I4110" s="4" t="e">
        <f>Table1[[#This Row],[Jut]]</f>
        <v>#VALUE!</v>
      </c>
      <c r="J4110" s="4" t="e">
        <f>Table1[[#This Row],[Column1]]</f>
        <v>#VALUE!</v>
      </c>
    </row>
    <row r="4111" spans="1:10" hidden="1" x14ac:dyDescent="0.3">
      <c r="A4111" s="2" t="e">
        <f>Table1[[#This Row],[Befolyt]]</f>
        <v>#VALUE!</v>
      </c>
      <c r="B4111" t="e">
        <f>Table1[[#This Row],[ÜK]]</f>
        <v>#VALUE!</v>
      </c>
      <c r="C4111" s="3" t="e">
        <f>Table1[[#This Row],[Szla]]</f>
        <v>#VALUE!</v>
      </c>
      <c r="D4111" s="6" t="e">
        <f>Table1[[#This Row],[Kelt_hó]]</f>
        <v>#VALUE!</v>
      </c>
      <c r="E4111" t="e">
        <f>Table1[[#This Row],[Vevő]]</f>
        <v>#VALUE!</v>
      </c>
      <c r="F4111" t="e">
        <f>Table1[[#This Row],[Termékkör]]</f>
        <v>#VALUE!</v>
      </c>
      <c r="G4111" s="4" t="e">
        <f>Table1[[#This Row],[SzumElad]]</f>
        <v>#VALUE!</v>
      </c>
      <c r="H4111" s="7" t="e">
        <f>Table1[[#This Row],[Jut_%]]</f>
        <v>#VALUE!</v>
      </c>
      <c r="I4111" s="4" t="e">
        <f>Table1[[#This Row],[Jut]]</f>
        <v>#VALUE!</v>
      </c>
      <c r="J4111" s="4" t="e">
        <f>Table1[[#This Row],[Column1]]</f>
        <v>#VALUE!</v>
      </c>
    </row>
    <row r="4112" spans="1:10" hidden="1" x14ac:dyDescent="0.3">
      <c r="A4112" s="2" t="e">
        <f>Table1[[#This Row],[Befolyt]]</f>
        <v>#VALUE!</v>
      </c>
      <c r="B4112" t="e">
        <f>Table1[[#This Row],[ÜK]]</f>
        <v>#VALUE!</v>
      </c>
      <c r="C4112" s="3" t="e">
        <f>Table1[[#This Row],[Szla]]</f>
        <v>#VALUE!</v>
      </c>
      <c r="D4112" s="6" t="e">
        <f>Table1[[#This Row],[Kelt_hó]]</f>
        <v>#VALUE!</v>
      </c>
      <c r="E4112" t="e">
        <f>Table1[[#This Row],[Vevő]]</f>
        <v>#VALUE!</v>
      </c>
      <c r="F4112" t="e">
        <f>Table1[[#This Row],[Termékkör]]</f>
        <v>#VALUE!</v>
      </c>
      <c r="G4112" s="4" t="e">
        <f>Table1[[#This Row],[SzumElad]]</f>
        <v>#VALUE!</v>
      </c>
      <c r="H4112" s="7" t="e">
        <f>Table1[[#This Row],[Jut_%]]</f>
        <v>#VALUE!</v>
      </c>
      <c r="I4112" s="4" t="e">
        <f>Table1[[#This Row],[Jut]]</f>
        <v>#VALUE!</v>
      </c>
      <c r="J4112" s="4" t="e">
        <f>Table1[[#This Row],[Column1]]</f>
        <v>#VALUE!</v>
      </c>
    </row>
    <row r="4113" spans="1:10" hidden="1" x14ac:dyDescent="0.3">
      <c r="A4113" s="2" t="e">
        <f>Table1[[#This Row],[Befolyt]]</f>
        <v>#VALUE!</v>
      </c>
      <c r="B4113" t="e">
        <f>Table1[[#This Row],[ÜK]]</f>
        <v>#VALUE!</v>
      </c>
      <c r="C4113" s="3" t="e">
        <f>Table1[[#This Row],[Szla]]</f>
        <v>#VALUE!</v>
      </c>
      <c r="D4113" s="6" t="e">
        <f>Table1[[#This Row],[Kelt_hó]]</f>
        <v>#VALUE!</v>
      </c>
      <c r="E4113" t="e">
        <f>Table1[[#This Row],[Vevő]]</f>
        <v>#VALUE!</v>
      </c>
      <c r="F4113" t="e">
        <f>Table1[[#This Row],[Termékkör]]</f>
        <v>#VALUE!</v>
      </c>
      <c r="G4113" s="4" t="e">
        <f>Table1[[#This Row],[SzumElad]]</f>
        <v>#VALUE!</v>
      </c>
      <c r="H4113" s="7" t="e">
        <f>Table1[[#This Row],[Jut_%]]</f>
        <v>#VALUE!</v>
      </c>
      <c r="I4113" s="4" t="e">
        <f>Table1[[#This Row],[Jut]]</f>
        <v>#VALUE!</v>
      </c>
      <c r="J4113" s="4" t="e">
        <f>Table1[[#This Row],[Column1]]</f>
        <v>#VALUE!</v>
      </c>
    </row>
    <row r="4114" spans="1:10" hidden="1" x14ac:dyDescent="0.3">
      <c r="A4114" s="2" t="e">
        <f>Table1[[#This Row],[Befolyt]]</f>
        <v>#VALUE!</v>
      </c>
      <c r="B4114" t="e">
        <f>Table1[[#This Row],[ÜK]]</f>
        <v>#VALUE!</v>
      </c>
      <c r="C4114" s="3" t="e">
        <f>Table1[[#This Row],[Szla]]</f>
        <v>#VALUE!</v>
      </c>
      <c r="D4114" s="6" t="e">
        <f>Table1[[#This Row],[Kelt_hó]]</f>
        <v>#VALUE!</v>
      </c>
      <c r="E4114" t="e">
        <f>Table1[[#This Row],[Vevő]]</f>
        <v>#VALUE!</v>
      </c>
      <c r="F4114" t="e">
        <f>Table1[[#This Row],[Termékkör]]</f>
        <v>#VALUE!</v>
      </c>
      <c r="G4114" s="4" t="e">
        <f>Table1[[#This Row],[SzumElad]]</f>
        <v>#VALUE!</v>
      </c>
      <c r="H4114" s="7" t="e">
        <f>Table1[[#This Row],[Jut_%]]</f>
        <v>#VALUE!</v>
      </c>
      <c r="I4114" s="4" t="e">
        <f>Table1[[#This Row],[Jut]]</f>
        <v>#VALUE!</v>
      </c>
      <c r="J4114" s="4" t="e">
        <f>Table1[[#This Row],[Column1]]</f>
        <v>#VALUE!</v>
      </c>
    </row>
    <row r="4115" spans="1:10" hidden="1" x14ac:dyDescent="0.3">
      <c r="A4115" s="2" t="e">
        <f>Table1[[#This Row],[Befolyt]]</f>
        <v>#VALUE!</v>
      </c>
      <c r="B4115" t="e">
        <f>Table1[[#This Row],[ÜK]]</f>
        <v>#VALUE!</v>
      </c>
      <c r="C4115" s="3" t="e">
        <f>Table1[[#This Row],[Szla]]</f>
        <v>#VALUE!</v>
      </c>
      <c r="D4115" s="6" t="e">
        <f>Table1[[#This Row],[Kelt_hó]]</f>
        <v>#VALUE!</v>
      </c>
      <c r="E4115" t="e">
        <f>Table1[[#This Row],[Vevő]]</f>
        <v>#VALUE!</v>
      </c>
      <c r="F4115" t="e">
        <f>Table1[[#This Row],[Termékkör]]</f>
        <v>#VALUE!</v>
      </c>
      <c r="G4115" s="4" t="e">
        <f>Table1[[#This Row],[SzumElad]]</f>
        <v>#VALUE!</v>
      </c>
      <c r="H4115" s="7" t="e">
        <f>Table1[[#This Row],[Jut_%]]</f>
        <v>#VALUE!</v>
      </c>
      <c r="I4115" s="4" t="e">
        <f>Table1[[#This Row],[Jut]]</f>
        <v>#VALUE!</v>
      </c>
      <c r="J4115" s="4" t="e">
        <f>Table1[[#This Row],[Column1]]</f>
        <v>#VALUE!</v>
      </c>
    </row>
    <row r="4116" spans="1:10" hidden="1" x14ac:dyDescent="0.3">
      <c r="A4116" s="2" t="e">
        <f>Table1[[#This Row],[Befolyt]]</f>
        <v>#VALUE!</v>
      </c>
      <c r="B4116" t="e">
        <f>Table1[[#This Row],[ÜK]]</f>
        <v>#VALUE!</v>
      </c>
      <c r="C4116" s="3" t="e">
        <f>Table1[[#This Row],[Szla]]</f>
        <v>#VALUE!</v>
      </c>
      <c r="D4116" s="6" t="e">
        <f>Table1[[#This Row],[Kelt_hó]]</f>
        <v>#VALUE!</v>
      </c>
      <c r="E4116" t="e">
        <f>Table1[[#This Row],[Vevő]]</f>
        <v>#VALUE!</v>
      </c>
      <c r="F4116" t="e">
        <f>Table1[[#This Row],[Termékkör]]</f>
        <v>#VALUE!</v>
      </c>
      <c r="G4116" s="4" t="e">
        <f>Table1[[#This Row],[SzumElad]]</f>
        <v>#VALUE!</v>
      </c>
      <c r="H4116" s="7" t="e">
        <f>Table1[[#This Row],[Jut_%]]</f>
        <v>#VALUE!</v>
      </c>
      <c r="I4116" s="4" t="e">
        <f>Table1[[#This Row],[Jut]]</f>
        <v>#VALUE!</v>
      </c>
      <c r="J4116" s="4" t="e">
        <f>Table1[[#This Row],[Column1]]</f>
        <v>#VALUE!</v>
      </c>
    </row>
    <row r="4117" spans="1:10" hidden="1" x14ac:dyDescent="0.3">
      <c r="A4117" s="2" t="e">
        <f>Table1[[#This Row],[Befolyt]]</f>
        <v>#VALUE!</v>
      </c>
      <c r="B4117" t="e">
        <f>Table1[[#This Row],[ÜK]]</f>
        <v>#VALUE!</v>
      </c>
      <c r="C4117" s="3" t="e">
        <f>Table1[[#This Row],[Szla]]</f>
        <v>#VALUE!</v>
      </c>
      <c r="D4117" s="6" t="e">
        <f>Table1[[#This Row],[Kelt_hó]]</f>
        <v>#VALUE!</v>
      </c>
      <c r="E4117" t="e">
        <f>Table1[[#This Row],[Vevő]]</f>
        <v>#VALUE!</v>
      </c>
      <c r="F4117" t="e">
        <f>Table1[[#This Row],[Termékkör]]</f>
        <v>#VALUE!</v>
      </c>
      <c r="G4117" s="4" t="e">
        <f>Table1[[#This Row],[SzumElad]]</f>
        <v>#VALUE!</v>
      </c>
      <c r="H4117" s="7" t="e">
        <f>Table1[[#This Row],[Jut_%]]</f>
        <v>#VALUE!</v>
      </c>
      <c r="I4117" s="4" t="e">
        <f>Table1[[#This Row],[Jut]]</f>
        <v>#VALUE!</v>
      </c>
      <c r="J4117" s="4" t="e">
        <f>Table1[[#This Row],[Column1]]</f>
        <v>#VALUE!</v>
      </c>
    </row>
    <row r="4118" spans="1:10" hidden="1" x14ac:dyDescent="0.3">
      <c r="A4118" s="2" t="e">
        <f>Table1[[#This Row],[Befolyt]]</f>
        <v>#VALUE!</v>
      </c>
      <c r="B4118" t="e">
        <f>Table1[[#This Row],[ÜK]]</f>
        <v>#VALUE!</v>
      </c>
      <c r="C4118" s="3" t="e">
        <f>Table1[[#This Row],[Szla]]</f>
        <v>#VALUE!</v>
      </c>
      <c r="D4118" s="6" t="e">
        <f>Table1[[#This Row],[Kelt_hó]]</f>
        <v>#VALUE!</v>
      </c>
      <c r="E4118" t="e">
        <f>Table1[[#This Row],[Vevő]]</f>
        <v>#VALUE!</v>
      </c>
      <c r="F4118" t="e">
        <f>Table1[[#This Row],[Termékkör]]</f>
        <v>#VALUE!</v>
      </c>
      <c r="G4118" s="4" t="e">
        <f>Table1[[#This Row],[SzumElad]]</f>
        <v>#VALUE!</v>
      </c>
      <c r="H4118" s="7" t="e">
        <f>Table1[[#This Row],[Jut_%]]</f>
        <v>#VALUE!</v>
      </c>
      <c r="I4118" s="4" t="e">
        <f>Table1[[#This Row],[Jut]]</f>
        <v>#VALUE!</v>
      </c>
      <c r="J4118" s="4" t="e">
        <f>Table1[[#This Row],[Column1]]</f>
        <v>#VALUE!</v>
      </c>
    </row>
    <row r="4119" spans="1:10" hidden="1" x14ac:dyDescent="0.3">
      <c r="A4119" s="2" t="e">
        <f>Table1[[#This Row],[Befolyt]]</f>
        <v>#VALUE!</v>
      </c>
      <c r="B4119" t="e">
        <f>Table1[[#This Row],[ÜK]]</f>
        <v>#VALUE!</v>
      </c>
      <c r="C4119" s="3" t="e">
        <f>Table1[[#This Row],[Szla]]</f>
        <v>#VALUE!</v>
      </c>
      <c r="D4119" s="6" t="e">
        <f>Table1[[#This Row],[Kelt_hó]]</f>
        <v>#VALUE!</v>
      </c>
      <c r="E4119" t="e">
        <f>Table1[[#This Row],[Vevő]]</f>
        <v>#VALUE!</v>
      </c>
      <c r="F4119" t="e">
        <f>Table1[[#This Row],[Termékkör]]</f>
        <v>#VALUE!</v>
      </c>
      <c r="G4119" s="4" t="e">
        <f>Table1[[#This Row],[SzumElad]]</f>
        <v>#VALUE!</v>
      </c>
      <c r="H4119" s="7" t="e">
        <f>Table1[[#This Row],[Jut_%]]</f>
        <v>#VALUE!</v>
      </c>
      <c r="I4119" s="4" t="e">
        <f>Table1[[#This Row],[Jut]]</f>
        <v>#VALUE!</v>
      </c>
      <c r="J4119" s="4" t="e">
        <f>Table1[[#This Row],[Column1]]</f>
        <v>#VALUE!</v>
      </c>
    </row>
    <row r="4120" spans="1:10" hidden="1" x14ac:dyDescent="0.3">
      <c r="A4120" s="2" t="e">
        <f>Table1[[#This Row],[Befolyt]]</f>
        <v>#VALUE!</v>
      </c>
      <c r="B4120" t="e">
        <f>Table1[[#This Row],[ÜK]]</f>
        <v>#VALUE!</v>
      </c>
      <c r="C4120" s="3" t="e">
        <f>Table1[[#This Row],[Szla]]</f>
        <v>#VALUE!</v>
      </c>
      <c r="D4120" s="6" t="e">
        <f>Table1[[#This Row],[Kelt_hó]]</f>
        <v>#VALUE!</v>
      </c>
      <c r="E4120" t="e">
        <f>Table1[[#This Row],[Vevő]]</f>
        <v>#VALUE!</v>
      </c>
      <c r="F4120" t="e">
        <f>Table1[[#This Row],[Termékkör]]</f>
        <v>#VALUE!</v>
      </c>
      <c r="G4120" s="4" t="e">
        <f>Table1[[#This Row],[SzumElad]]</f>
        <v>#VALUE!</v>
      </c>
      <c r="H4120" s="7" t="e">
        <f>Table1[[#This Row],[Jut_%]]</f>
        <v>#VALUE!</v>
      </c>
      <c r="I4120" s="4" t="e">
        <f>Table1[[#This Row],[Jut]]</f>
        <v>#VALUE!</v>
      </c>
      <c r="J4120" s="4" t="e">
        <f>Table1[[#This Row],[Column1]]</f>
        <v>#VALUE!</v>
      </c>
    </row>
    <row r="4121" spans="1:10" hidden="1" x14ac:dyDescent="0.3">
      <c r="A4121" s="2" t="e">
        <f>Table1[[#This Row],[Befolyt]]</f>
        <v>#VALUE!</v>
      </c>
      <c r="B4121" t="e">
        <f>Table1[[#This Row],[ÜK]]</f>
        <v>#VALUE!</v>
      </c>
      <c r="C4121" s="3" t="e">
        <f>Table1[[#This Row],[Szla]]</f>
        <v>#VALUE!</v>
      </c>
      <c r="D4121" s="6" t="e">
        <f>Table1[[#This Row],[Kelt_hó]]</f>
        <v>#VALUE!</v>
      </c>
      <c r="E4121" t="e">
        <f>Table1[[#This Row],[Vevő]]</f>
        <v>#VALUE!</v>
      </c>
      <c r="F4121" t="e">
        <f>Table1[[#This Row],[Termékkör]]</f>
        <v>#VALUE!</v>
      </c>
      <c r="G4121" s="4" t="e">
        <f>Table1[[#This Row],[SzumElad]]</f>
        <v>#VALUE!</v>
      </c>
      <c r="H4121" s="7" t="e">
        <f>Table1[[#This Row],[Jut_%]]</f>
        <v>#VALUE!</v>
      </c>
      <c r="I4121" s="4" t="e">
        <f>Table1[[#This Row],[Jut]]</f>
        <v>#VALUE!</v>
      </c>
      <c r="J4121" s="4" t="e">
        <f>Table1[[#This Row],[Column1]]</f>
        <v>#VALUE!</v>
      </c>
    </row>
    <row r="4122" spans="1:10" hidden="1" x14ac:dyDescent="0.3">
      <c r="A4122" s="2" t="e">
        <f>Table1[[#This Row],[Befolyt]]</f>
        <v>#VALUE!</v>
      </c>
      <c r="B4122" t="e">
        <f>Table1[[#This Row],[ÜK]]</f>
        <v>#VALUE!</v>
      </c>
      <c r="C4122" s="3" t="e">
        <f>Table1[[#This Row],[Szla]]</f>
        <v>#VALUE!</v>
      </c>
      <c r="D4122" s="6" t="e">
        <f>Table1[[#This Row],[Kelt_hó]]</f>
        <v>#VALUE!</v>
      </c>
      <c r="E4122" t="e">
        <f>Table1[[#This Row],[Vevő]]</f>
        <v>#VALUE!</v>
      </c>
      <c r="F4122" t="e">
        <f>Table1[[#This Row],[Termékkör]]</f>
        <v>#VALUE!</v>
      </c>
      <c r="G4122" s="4" t="e">
        <f>Table1[[#This Row],[SzumElad]]</f>
        <v>#VALUE!</v>
      </c>
      <c r="H4122" s="7" t="e">
        <f>Table1[[#This Row],[Jut_%]]</f>
        <v>#VALUE!</v>
      </c>
      <c r="I4122" s="4" t="e">
        <f>Table1[[#This Row],[Jut]]</f>
        <v>#VALUE!</v>
      </c>
      <c r="J4122" s="4" t="e">
        <f>Table1[[#This Row],[Column1]]</f>
        <v>#VALUE!</v>
      </c>
    </row>
    <row r="4123" spans="1:10" hidden="1" x14ac:dyDescent="0.3">
      <c r="A4123" s="2" t="e">
        <f>Table1[[#This Row],[Befolyt]]</f>
        <v>#VALUE!</v>
      </c>
      <c r="B4123" t="e">
        <f>Table1[[#This Row],[ÜK]]</f>
        <v>#VALUE!</v>
      </c>
      <c r="C4123" s="3" t="e">
        <f>Table1[[#This Row],[Szla]]</f>
        <v>#VALUE!</v>
      </c>
      <c r="D4123" s="6" t="e">
        <f>Table1[[#This Row],[Kelt_hó]]</f>
        <v>#VALUE!</v>
      </c>
      <c r="E4123" t="e">
        <f>Table1[[#This Row],[Vevő]]</f>
        <v>#VALUE!</v>
      </c>
      <c r="F4123" t="e">
        <f>Table1[[#This Row],[Termékkör]]</f>
        <v>#VALUE!</v>
      </c>
      <c r="G4123" s="4" t="e">
        <f>Table1[[#This Row],[SzumElad]]</f>
        <v>#VALUE!</v>
      </c>
      <c r="H4123" s="7" t="e">
        <f>Table1[[#This Row],[Jut_%]]</f>
        <v>#VALUE!</v>
      </c>
      <c r="I4123" s="4" t="e">
        <f>Table1[[#This Row],[Jut]]</f>
        <v>#VALUE!</v>
      </c>
      <c r="J4123" s="4" t="e">
        <f>Table1[[#This Row],[Column1]]</f>
        <v>#VALUE!</v>
      </c>
    </row>
    <row r="4124" spans="1:10" hidden="1" x14ac:dyDescent="0.3">
      <c r="A4124" s="2" t="e">
        <f>Table1[[#This Row],[Befolyt]]</f>
        <v>#VALUE!</v>
      </c>
      <c r="B4124" t="e">
        <f>Table1[[#This Row],[ÜK]]</f>
        <v>#VALUE!</v>
      </c>
      <c r="C4124" s="3" t="e">
        <f>Table1[[#This Row],[Szla]]</f>
        <v>#VALUE!</v>
      </c>
      <c r="D4124" s="6" t="e">
        <f>Table1[[#This Row],[Kelt_hó]]</f>
        <v>#VALUE!</v>
      </c>
      <c r="E4124" t="e">
        <f>Table1[[#This Row],[Vevő]]</f>
        <v>#VALUE!</v>
      </c>
      <c r="F4124" t="e">
        <f>Table1[[#This Row],[Termékkör]]</f>
        <v>#VALUE!</v>
      </c>
      <c r="G4124" s="4" t="e">
        <f>Table1[[#This Row],[SzumElad]]</f>
        <v>#VALUE!</v>
      </c>
      <c r="H4124" s="7" t="e">
        <f>Table1[[#This Row],[Jut_%]]</f>
        <v>#VALUE!</v>
      </c>
      <c r="I4124" s="4" t="e">
        <f>Table1[[#This Row],[Jut]]</f>
        <v>#VALUE!</v>
      </c>
      <c r="J4124" s="4" t="e">
        <f>Table1[[#This Row],[Column1]]</f>
        <v>#VALUE!</v>
      </c>
    </row>
    <row r="4125" spans="1:10" hidden="1" x14ac:dyDescent="0.3">
      <c r="A4125" s="2" t="e">
        <f>Table1[[#This Row],[Befolyt]]</f>
        <v>#VALUE!</v>
      </c>
      <c r="B4125" t="e">
        <f>Table1[[#This Row],[ÜK]]</f>
        <v>#VALUE!</v>
      </c>
      <c r="C4125" s="3" t="e">
        <f>Table1[[#This Row],[Szla]]</f>
        <v>#VALUE!</v>
      </c>
      <c r="D4125" s="6" t="e">
        <f>Table1[[#This Row],[Kelt_hó]]</f>
        <v>#VALUE!</v>
      </c>
      <c r="E4125" t="e">
        <f>Table1[[#This Row],[Vevő]]</f>
        <v>#VALUE!</v>
      </c>
      <c r="F4125" t="e">
        <f>Table1[[#This Row],[Termékkör]]</f>
        <v>#VALUE!</v>
      </c>
      <c r="G4125" s="4" t="e">
        <f>Table1[[#This Row],[SzumElad]]</f>
        <v>#VALUE!</v>
      </c>
      <c r="H4125" s="7" t="e">
        <f>Table1[[#This Row],[Jut_%]]</f>
        <v>#VALUE!</v>
      </c>
      <c r="I4125" s="4" t="e">
        <f>Table1[[#This Row],[Jut]]</f>
        <v>#VALUE!</v>
      </c>
      <c r="J4125" s="4" t="e">
        <f>Table1[[#This Row],[Column1]]</f>
        <v>#VALUE!</v>
      </c>
    </row>
    <row r="4126" spans="1:10" hidden="1" x14ac:dyDescent="0.3">
      <c r="A4126" s="2" t="e">
        <f>Table1[[#This Row],[Befolyt]]</f>
        <v>#VALUE!</v>
      </c>
      <c r="B4126" t="e">
        <f>Table1[[#This Row],[ÜK]]</f>
        <v>#VALUE!</v>
      </c>
      <c r="C4126" s="3" t="e">
        <f>Table1[[#This Row],[Szla]]</f>
        <v>#VALUE!</v>
      </c>
      <c r="D4126" s="6" t="e">
        <f>Table1[[#This Row],[Kelt_hó]]</f>
        <v>#VALUE!</v>
      </c>
      <c r="E4126" t="e">
        <f>Table1[[#This Row],[Vevő]]</f>
        <v>#VALUE!</v>
      </c>
      <c r="F4126" t="e">
        <f>Table1[[#This Row],[Termékkör]]</f>
        <v>#VALUE!</v>
      </c>
      <c r="G4126" s="4" t="e">
        <f>Table1[[#This Row],[SzumElad]]</f>
        <v>#VALUE!</v>
      </c>
      <c r="H4126" s="7" t="e">
        <f>Table1[[#This Row],[Jut_%]]</f>
        <v>#VALUE!</v>
      </c>
      <c r="I4126" s="4" t="e">
        <f>Table1[[#This Row],[Jut]]</f>
        <v>#VALUE!</v>
      </c>
      <c r="J4126" s="4" t="e">
        <f>Table1[[#This Row],[Column1]]</f>
        <v>#VALUE!</v>
      </c>
    </row>
    <row r="4127" spans="1:10" hidden="1" x14ac:dyDescent="0.3">
      <c r="A4127" s="2" t="e">
        <f>Table1[[#This Row],[Befolyt]]</f>
        <v>#VALUE!</v>
      </c>
      <c r="B4127" t="e">
        <f>Table1[[#This Row],[ÜK]]</f>
        <v>#VALUE!</v>
      </c>
      <c r="C4127" s="3" t="e">
        <f>Table1[[#This Row],[Szla]]</f>
        <v>#VALUE!</v>
      </c>
      <c r="D4127" s="6" t="e">
        <f>Table1[[#This Row],[Kelt_hó]]</f>
        <v>#VALUE!</v>
      </c>
      <c r="E4127" t="e">
        <f>Table1[[#This Row],[Vevő]]</f>
        <v>#VALUE!</v>
      </c>
      <c r="F4127" t="e">
        <f>Table1[[#This Row],[Termékkör]]</f>
        <v>#VALUE!</v>
      </c>
      <c r="G4127" s="4" t="e">
        <f>Table1[[#This Row],[SzumElad]]</f>
        <v>#VALUE!</v>
      </c>
      <c r="H4127" s="7" t="e">
        <f>Table1[[#This Row],[Jut_%]]</f>
        <v>#VALUE!</v>
      </c>
      <c r="I4127" s="4" t="e">
        <f>Table1[[#This Row],[Jut]]</f>
        <v>#VALUE!</v>
      </c>
      <c r="J4127" s="4" t="e">
        <f>Table1[[#This Row],[Column1]]</f>
        <v>#VALUE!</v>
      </c>
    </row>
    <row r="4128" spans="1:10" hidden="1" x14ac:dyDescent="0.3">
      <c r="A4128" s="2" t="e">
        <f>Table1[[#This Row],[Befolyt]]</f>
        <v>#VALUE!</v>
      </c>
      <c r="B4128" t="e">
        <f>Table1[[#This Row],[ÜK]]</f>
        <v>#VALUE!</v>
      </c>
      <c r="C4128" s="3" t="e">
        <f>Table1[[#This Row],[Szla]]</f>
        <v>#VALUE!</v>
      </c>
      <c r="D4128" s="6" t="e">
        <f>Table1[[#This Row],[Kelt_hó]]</f>
        <v>#VALUE!</v>
      </c>
      <c r="E4128" t="e">
        <f>Table1[[#This Row],[Vevő]]</f>
        <v>#VALUE!</v>
      </c>
      <c r="F4128" t="e">
        <f>Table1[[#This Row],[Termékkör]]</f>
        <v>#VALUE!</v>
      </c>
      <c r="G4128" s="4" t="e">
        <f>Table1[[#This Row],[SzumElad]]</f>
        <v>#VALUE!</v>
      </c>
      <c r="H4128" s="7" t="e">
        <f>Table1[[#This Row],[Jut_%]]</f>
        <v>#VALUE!</v>
      </c>
      <c r="I4128" s="4" t="e">
        <f>Table1[[#This Row],[Jut]]</f>
        <v>#VALUE!</v>
      </c>
      <c r="J4128" s="4" t="e">
        <f>Table1[[#This Row],[Column1]]</f>
        <v>#VALUE!</v>
      </c>
    </row>
    <row r="4129" spans="1:10" hidden="1" x14ac:dyDescent="0.3">
      <c r="A4129" s="2" t="e">
        <f>Table1[[#This Row],[Befolyt]]</f>
        <v>#VALUE!</v>
      </c>
      <c r="B4129" t="e">
        <f>Table1[[#This Row],[ÜK]]</f>
        <v>#VALUE!</v>
      </c>
      <c r="C4129" s="3" t="e">
        <f>Table1[[#This Row],[Szla]]</f>
        <v>#VALUE!</v>
      </c>
      <c r="D4129" s="6" t="e">
        <f>Table1[[#This Row],[Kelt_hó]]</f>
        <v>#VALUE!</v>
      </c>
      <c r="E4129" t="e">
        <f>Table1[[#This Row],[Vevő]]</f>
        <v>#VALUE!</v>
      </c>
      <c r="F4129" t="e">
        <f>Table1[[#This Row],[Termékkör]]</f>
        <v>#VALUE!</v>
      </c>
      <c r="G4129" s="4" t="e">
        <f>Table1[[#This Row],[SzumElad]]</f>
        <v>#VALUE!</v>
      </c>
      <c r="H4129" s="7" t="e">
        <f>Table1[[#This Row],[Jut_%]]</f>
        <v>#VALUE!</v>
      </c>
      <c r="I4129" s="4" t="e">
        <f>Table1[[#This Row],[Jut]]</f>
        <v>#VALUE!</v>
      </c>
      <c r="J4129" s="4" t="e">
        <f>Table1[[#This Row],[Column1]]</f>
        <v>#VALUE!</v>
      </c>
    </row>
    <row r="4130" spans="1:10" hidden="1" x14ac:dyDescent="0.3">
      <c r="A4130" s="2" t="e">
        <f>Table1[[#This Row],[Befolyt]]</f>
        <v>#VALUE!</v>
      </c>
      <c r="B4130" t="e">
        <f>Table1[[#This Row],[ÜK]]</f>
        <v>#VALUE!</v>
      </c>
      <c r="C4130" s="3" t="e">
        <f>Table1[[#This Row],[Szla]]</f>
        <v>#VALUE!</v>
      </c>
      <c r="D4130" s="6" t="e">
        <f>Table1[[#This Row],[Kelt_hó]]</f>
        <v>#VALUE!</v>
      </c>
      <c r="E4130" t="e">
        <f>Table1[[#This Row],[Vevő]]</f>
        <v>#VALUE!</v>
      </c>
      <c r="F4130" t="e">
        <f>Table1[[#This Row],[Termékkör]]</f>
        <v>#VALUE!</v>
      </c>
      <c r="G4130" s="4" t="e">
        <f>Table1[[#This Row],[SzumElad]]</f>
        <v>#VALUE!</v>
      </c>
      <c r="H4130" s="7" t="e">
        <f>Table1[[#This Row],[Jut_%]]</f>
        <v>#VALUE!</v>
      </c>
      <c r="I4130" s="4" t="e">
        <f>Table1[[#This Row],[Jut]]</f>
        <v>#VALUE!</v>
      </c>
      <c r="J4130" s="4" t="e">
        <f>Table1[[#This Row],[Column1]]</f>
        <v>#VALUE!</v>
      </c>
    </row>
    <row r="4131" spans="1:10" hidden="1" x14ac:dyDescent="0.3">
      <c r="A4131" s="2" t="e">
        <f>Table1[[#This Row],[Befolyt]]</f>
        <v>#VALUE!</v>
      </c>
      <c r="B4131" t="e">
        <f>Table1[[#This Row],[ÜK]]</f>
        <v>#VALUE!</v>
      </c>
      <c r="C4131" s="3" t="e">
        <f>Table1[[#This Row],[Szla]]</f>
        <v>#VALUE!</v>
      </c>
      <c r="D4131" s="6" t="e">
        <f>Table1[[#This Row],[Kelt_hó]]</f>
        <v>#VALUE!</v>
      </c>
      <c r="E4131" t="e">
        <f>Table1[[#This Row],[Vevő]]</f>
        <v>#VALUE!</v>
      </c>
      <c r="F4131" t="e">
        <f>Table1[[#This Row],[Termékkör]]</f>
        <v>#VALUE!</v>
      </c>
      <c r="G4131" s="4" t="e">
        <f>Table1[[#This Row],[SzumElad]]</f>
        <v>#VALUE!</v>
      </c>
      <c r="H4131" s="7" t="e">
        <f>Table1[[#This Row],[Jut_%]]</f>
        <v>#VALUE!</v>
      </c>
      <c r="I4131" s="4" t="e">
        <f>Table1[[#This Row],[Jut]]</f>
        <v>#VALUE!</v>
      </c>
      <c r="J4131" s="4" t="e">
        <f>Table1[[#This Row],[Column1]]</f>
        <v>#VALUE!</v>
      </c>
    </row>
    <row r="4132" spans="1:10" hidden="1" x14ac:dyDescent="0.3">
      <c r="A4132" s="2" t="e">
        <f>Table1[[#This Row],[Befolyt]]</f>
        <v>#VALUE!</v>
      </c>
      <c r="B4132" t="e">
        <f>Table1[[#This Row],[ÜK]]</f>
        <v>#VALUE!</v>
      </c>
      <c r="C4132" s="3" t="e">
        <f>Table1[[#This Row],[Szla]]</f>
        <v>#VALUE!</v>
      </c>
      <c r="D4132" s="6" t="e">
        <f>Table1[[#This Row],[Kelt_hó]]</f>
        <v>#VALUE!</v>
      </c>
      <c r="E4132" t="e">
        <f>Table1[[#This Row],[Vevő]]</f>
        <v>#VALUE!</v>
      </c>
      <c r="F4132" t="e">
        <f>Table1[[#This Row],[Termékkör]]</f>
        <v>#VALUE!</v>
      </c>
      <c r="G4132" s="4" t="e">
        <f>Table1[[#This Row],[SzumElad]]</f>
        <v>#VALUE!</v>
      </c>
      <c r="H4132" s="7" t="e">
        <f>Table1[[#This Row],[Jut_%]]</f>
        <v>#VALUE!</v>
      </c>
      <c r="I4132" s="4" t="e">
        <f>Table1[[#This Row],[Jut]]</f>
        <v>#VALUE!</v>
      </c>
      <c r="J4132" s="4" t="e">
        <f>Table1[[#This Row],[Column1]]</f>
        <v>#VALUE!</v>
      </c>
    </row>
    <row r="4133" spans="1:10" hidden="1" x14ac:dyDescent="0.3">
      <c r="A4133" s="2" t="e">
        <f>Table1[[#This Row],[Befolyt]]</f>
        <v>#VALUE!</v>
      </c>
      <c r="B4133" t="e">
        <f>Table1[[#This Row],[ÜK]]</f>
        <v>#VALUE!</v>
      </c>
      <c r="C4133" s="3" t="e">
        <f>Table1[[#This Row],[Szla]]</f>
        <v>#VALUE!</v>
      </c>
      <c r="D4133" s="6" t="e">
        <f>Table1[[#This Row],[Kelt_hó]]</f>
        <v>#VALUE!</v>
      </c>
      <c r="E4133" t="e">
        <f>Table1[[#This Row],[Vevő]]</f>
        <v>#VALUE!</v>
      </c>
      <c r="F4133" t="e">
        <f>Table1[[#This Row],[Termékkör]]</f>
        <v>#VALUE!</v>
      </c>
      <c r="G4133" s="4" t="e">
        <f>Table1[[#This Row],[SzumElad]]</f>
        <v>#VALUE!</v>
      </c>
      <c r="H4133" s="7" t="e">
        <f>Table1[[#This Row],[Jut_%]]</f>
        <v>#VALUE!</v>
      </c>
      <c r="I4133" s="4" t="e">
        <f>Table1[[#This Row],[Jut]]</f>
        <v>#VALUE!</v>
      </c>
      <c r="J4133" s="4" t="e">
        <f>Table1[[#This Row],[Column1]]</f>
        <v>#VALUE!</v>
      </c>
    </row>
    <row r="4134" spans="1:10" hidden="1" x14ac:dyDescent="0.3">
      <c r="A4134" s="2" t="e">
        <f>Table1[[#This Row],[Befolyt]]</f>
        <v>#VALUE!</v>
      </c>
      <c r="B4134" t="e">
        <f>Table1[[#This Row],[ÜK]]</f>
        <v>#VALUE!</v>
      </c>
      <c r="C4134" s="3" t="e">
        <f>Table1[[#This Row],[Szla]]</f>
        <v>#VALUE!</v>
      </c>
      <c r="D4134" s="6" t="e">
        <f>Table1[[#This Row],[Kelt_hó]]</f>
        <v>#VALUE!</v>
      </c>
      <c r="E4134" t="e">
        <f>Table1[[#This Row],[Vevő]]</f>
        <v>#VALUE!</v>
      </c>
      <c r="F4134" t="e">
        <f>Table1[[#This Row],[Termékkör]]</f>
        <v>#VALUE!</v>
      </c>
      <c r="G4134" s="4" t="e">
        <f>Table1[[#This Row],[SzumElad]]</f>
        <v>#VALUE!</v>
      </c>
      <c r="H4134" s="7" t="e">
        <f>Table1[[#This Row],[Jut_%]]</f>
        <v>#VALUE!</v>
      </c>
      <c r="I4134" s="4" t="e">
        <f>Table1[[#This Row],[Jut]]</f>
        <v>#VALUE!</v>
      </c>
      <c r="J4134" s="4" t="e">
        <f>Table1[[#This Row],[Column1]]</f>
        <v>#VALUE!</v>
      </c>
    </row>
    <row r="4135" spans="1:10" hidden="1" x14ac:dyDescent="0.3">
      <c r="A4135" s="2" t="e">
        <f>Table1[[#This Row],[Befolyt]]</f>
        <v>#VALUE!</v>
      </c>
      <c r="B4135" t="e">
        <f>Table1[[#This Row],[ÜK]]</f>
        <v>#VALUE!</v>
      </c>
      <c r="C4135" s="3" t="e">
        <f>Table1[[#This Row],[Szla]]</f>
        <v>#VALUE!</v>
      </c>
      <c r="D4135" s="6" t="e">
        <f>Table1[[#This Row],[Kelt_hó]]</f>
        <v>#VALUE!</v>
      </c>
      <c r="E4135" t="e">
        <f>Table1[[#This Row],[Vevő]]</f>
        <v>#VALUE!</v>
      </c>
      <c r="F4135" t="e">
        <f>Table1[[#This Row],[Termékkör]]</f>
        <v>#VALUE!</v>
      </c>
      <c r="G4135" s="4" t="e">
        <f>Table1[[#This Row],[SzumElad]]</f>
        <v>#VALUE!</v>
      </c>
      <c r="H4135" s="7" t="e">
        <f>Table1[[#This Row],[Jut_%]]</f>
        <v>#VALUE!</v>
      </c>
      <c r="I4135" s="4" t="e">
        <f>Table1[[#This Row],[Jut]]</f>
        <v>#VALUE!</v>
      </c>
      <c r="J4135" s="4" t="e">
        <f>Table1[[#This Row],[Column1]]</f>
        <v>#VALUE!</v>
      </c>
    </row>
    <row r="4136" spans="1:10" hidden="1" x14ac:dyDescent="0.3">
      <c r="A4136" s="2" t="e">
        <f>Table1[[#This Row],[Befolyt]]</f>
        <v>#VALUE!</v>
      </c>
      <c r="B4136" t="e">
        <f>Table1[[#This Row],[ÜK]]</f>
        <v>#VALUE!</v>
      </c>
      <c r="C4136" s="3" t="e">
        <f>Table1[[#This Row],[Szla]]</f>
        <v>#VALUE!</v>
      </c>
      <c r="D4136" s="6" t="e">
        <f>Table1[[#This Row],[Kelt_hó]]</f>
        <v>#VALUE!</v>
      </c>
      <c r="E4136" t="e">
        <f>Table1[[#This Row],[Vevő]]</f>
        <v>#VALUE!</v>
      </c>
      <c r="F4136" t="e">
        <f>Table1[[#This Row],[Termékkör]]</f>
        <v>#VALUE!</v>
      </c>
      <c r="G4136" s="4" t="e">
        <f>Table1[[#This Row],[SzumElad]]</f>
        <v>#VALUE!</v>
      </c>
      <c r="H4136" s="7" t="e">
        <f>Table1[[#This Row],[Jut_%]]</f>
        <v>#VALUE!</v>
      </c>
      <c r="I4136" s="4" t="e">
        <f>Table1[[#This Row],[Jut]]</f>
        <v>#VALUE!</v>
      </c>
      <c r="J4136" s="4" t="e">
        <f>Table1[[#This Row],[Column1]]</f>
        <v>#VALUE!</v>
      </c>
    </row>
    <row r="4137" spans="1:10" hidden="1" x14ac:dyDescent="0.3">
      <c r="A4137" s="2" t="e">
        <f>Table1[[#This Row],[Befolyt]]</f>
        <v>#VALUE!</v>
      </c>
      <c r="B4137" t="e">
        <f>Table1[[#This Row],[ÜK]]</f>
        <v>#VALUE!</v>
      </c>
      <c r="C4137" s="3" t="e">
        <f>Table1[[#This Row],[Szla]]</f>
        <v>#VALUE!</v>
      </c>
      <c r="D4137" s="6" t="e">
        <f>Table1[[#This Row],[Kelt_hó]]</f>
        <v>#VALUE!</v>
      </c>
      <c r="E4137" t="e">
        <f>Table1[[#This Row],[Vevő]]</f>
        <v>#VALUE!</v>
      </c>
      <c r="F4137" t="e">
        <f>Table1[[#This Row],[Termékkör]]</f>
        <v>#VALUE!</v>
      </c>
      <c r="G4137" s="4" t="e">
        <f>Table1[[#This Row],[SzumElad]]</f>
        <v>#VALUE!</v>
      </c>
      <c r="H4137" s="7" t="e">
        <f>Table1[[#This Row],[Jut_%]]</f>
        <v>#VALUE!</v>
      </c>
      <c r="I4137" s="4" t="e">
        <f>Table1[[#This Row],[Jut]]</f>
        <v>#VALUE!</v>
      </c>
      <c r="J4137" s="4" t="e">
        <f>Table1[[#This Row],[Column1]]</f>
        <v>#VALUE!</v>
      </c>
    </row>
    <row r="4138" spans="1:10" hidden="1" x14ac:dyDescent="0.3">
      <c r="A4138" s="2" t="e">
        <f>Table1[[#This Row],[Befolyt]]</f>
        <v>#VALUE!</v>
      </c>
      <c r="B4138" t="e">
        <f>Table1[[#This Row],[ÜK]]</f>
        <v>#VALUE!</v>
      </c>
      <c r="C4138" s="3" t="e">
        <f>Table1[[#This Row],[Szla]]</f>
        <v>#VALUE!</v>
      </c>
      <c r="D4138" s="6" t="e">
        <f>Table1[[#This Row],[Kelt_hó]]</f>
        <v>#VALUE!</v>
      </c>
      <c r="E4138" t="e">
        <f>Table1[[#This Row],[Vevő]]</f>
        <v>#VALUE!</v>
      </c>
      <c r="F4138" t="e">
        <f>Table1[[#This Row],[Termékkör]]</f>
        <v>#VALUE!</v>
      </c>
      <c r="G4138" s="4" t="e">
        <f>Table1[[#This Row],[SzumElad]]</f>
        <v>#VALUE!</v>
      </c>
      <c r="H4138" s="7" t="e">
        <f>Table1[[#This Row],[Jut_%]]</f>
        <v>#VALUE!</v>
      </c>
      <c r="I4138" s="4" t="e">
        <f>Table1[[#This Row],[Jut]]</f>
        <v>#VALUE!</v>
      </c>
      <c r="J4138" s="4" t="e">
        <f>Table1[[#This Row],[Column1]]</f>
        <v>#VALUE!</v>
      </c>
    </row>
    <row r="4139" spans="1:10" hidden="1" x14ac:dyDescent="0.3">
      <c r="A4139" s="2" t="e">
        <f>Table1[[#This Row],[Befolyt]]</f>
        <v>#VALUE!</v>
      </c>
      <c r="B4139" t="e">
        <f>Table1[[#This Row],[ÜK]]</f>
        <v>#VALUE!</v>
      </c>
      <c r="C4139" s="3" t="e">
        <f>Table1[[#This Row],[Szla]]</f>
        <v>#VALUE!</v>
      </c>
      <c r="D4139" s="6" t="e">
        <f>Table1[[#This Row],[Kelt_hó]]</f>
        <v>#VALUE!</v>
      </c>
      <c r="E4139" t="e">
        <f>Table1[[#This Row],[Vevő]]</f>
        <v>#VALUE!</v>
      </c>
      <c r="F4139" t="e">
        <f>Table1[[#This Row],[Termékkör]]</f>
        <v>#VALUE!</v>
      </c>
      <c r="G4139" s="4" t="e">
        <f>Table1[[#This Row],[SzumElad]]</f>
        <v>#VALUE!</v>
      </c>
      <c r="H4139" s="7" t="e">
        <f>Table1[[#This Row],[Jut_%]]</f>
        <v>#VALUE!</v>
      </c>
      <c r="I4139" s="4" t="e">
        <f>Table1[[#This Row],[Jut]]</f>
        <v>#VALUE!</v>
      </c>
      <c r="J4139" s="4" t="e">
        <f>Table1[[#This Row],[Column1]]</f>
        <v>#VALUE!</v>
      </c>
    </row>
    <row r="4140" spans="1:10" hidden="1" x14ac:dyDescent="0.3">
      <c r="A4140" s="2" t="e">
        <f>Table1[[#This Row],[Befolyt]]</f>
        <v>#VALUE!</v>
      </c>
      <c r="B4140" t="e">
        <f>Table1[[#This Row],[ÜK]]</f>
        <v>#VALUE!</v>
      </c>
      <c r="C4140" s="3" t="e">
        <f>Table1[[#This Row],[Szla]]</f>
        <v>#VALUE!</v>
      </c>
      <c r="D4140" s="6" t="e">
        <f>Table1[[#This Row],[Kelt_hó]]</f>
        <v>#VALUE!</v>
      </c>
      <c r="E4140" t="e">
        <f>Table1[[#This Row],[Vevő]]</f>
        <v>#VALUE!</v>
      </c>
      <c r="F4140" t="e">
        <f>Table1[[#This Row],[Termékkör]]</f>
        <v>#VALUE!</v>
      </c>
      <c r="G4140" s="4" t="e">
        <f>Table1[[#This Row],[SzumElad]]</f>
        <v>#VALUE!</v>
      </c>
      <c r="H4140" s="7" t="e">
        <f>Table1[[#This Row],[Jut_%]]</f>
        <v>#VALUE!</v>
      </c>
      <c r="I4140" s="4" t="e">
        <f>Table1[[#This Row],[Jut]]</f>
        <v>#VALUE!</v>
      </c>
      <c r="J4140" s="4" t="e">
        <f>Table1[[#This Row],[Column1]]</f>
        <v>#VALUE!</v>
      </c>
    </row>
    <row r="4141" spans="1:10" hidden="1" x14ac:dyDescent="0.3">
      <c r="A4141" s="2" t="e">
        <f>Table1[[#This Row],[Befolyt]]</f>
        <v>#VALUE!</v>
      </c>
      <c r="B4141" t="e">
        <f>Table1[[#This Row],[ÜK]]</f>
        <v>#VALUE!</v>
      </c>
      <c r="C4141" s="3" t="e">
        <f>Table1[[#This Row],[Szla]]</f>
        <v>#VALUE!</v>
      </c>
      <c r="D4141" s="6" t="e">
        <f>Table1[[#This Row],[Kelt_hó]]</f>
        <v>#VALUE!</v>
      </c>
      <c r="E4141" t="e">
        <f>Table1[[#This Row],[Vevő]]</f>
        <v>#VALUE!</v>
      </c>
      <c r="F4141" t="e">
        <f>Table1[[#This Row],[Termékkör]]</f>
        <v>#VALUE!</v>
      </c>
      <c r="G4141" s="4" t="e">
        <f>Table1[[#This Row],[SzumElad]]</f>
        <v>#VALUE!</v>
      </c>
      <c r="H4141" s="7" t="e">
        <f>Table1[[#This Row],[Jut_%]]</f>
        <v>#VALUE!</v>
      </c>
      <c r="I4141" s="4" t="e">
        <f>Table1[[#This Row],[Jut]]</f>
        <v>#VALUE!</v>
      </c>
      <c r="J4141" s="4" t="e">
        <f>Table1[[#This Row],[Column1]]</f>
        <v>#VALUE!</v>
      </c>
    </row>
    <row r="4142" spans="1:10" hidden="1" x14ac:dyDescent="0.3">
      <c r="A4142" s="2" t="e">
        <f>Table1[[#This Row],[Befolyt]]</f>
        <v>#VALUE!</v>
      </c>
      <c r="B4142" t="e">
        <f>Table1[[#This Row],[ÜK]]</f>
        <v>#VALUE!</v>
      </c>
      <c r="C4142" s="3" t="e">
        <f>Table1[[#This Row],[Szla]]</f>
        <v>#VALUE!</v>
      </c>
      <c r="D4142" s="6" t="e">
        <f>Table1[[#This Row],[Kelt_hó]]</f>
        <v>#VALUE!</v>
      </c>
      <c r="E4142" t="e">
        <f>Table1[[#This Row],[Vevő]]</f>
        <v>#VALUE!</v>
      </c>
      <c r="F4142" t="e">
        <f>Table1[[#This Row],[Termékkör]]</f>
        <v>#VALUE!</v>
      </c>
      <c r="G4142" s="4" t="e">
        <f>Table1[[#This Row],[SzumElad]]</f>
        <v>#VALUE!</v>
      </c>
      <c r="H4142" s="7" t="e">
        <f>Table1[[#This Row],[Jut_%]]</f>
        <v>#VALUE!</v>
      </c>
      <c r="I4142" s="4" t="e">
        <f>Table1[[#This Row],[Jut]]</f>
        <v>#VALUE!</v>
      </c>
      <c r="J4142" s="4" t="e">
        <f>Table1[[#This Row],[Column1]]</f>
        <v>#VALUE!</v>
      </c>
    </row>
    <row r="4143" spans="1:10" hidden="1" x14ac:dyDescent="0.3">
      <c r="A4143" s="2" t="e">
        <f>Table1[[#This Row],[Befolyt]]</f>
        <v>#VALUE!</v>
      </c>
      <c r="B4143" t="e">
        <f>Table1[[#This Row],[ÜK]]</f>
        <v>#VALUE!</v>
      </c>
      <c r="C4143" s="3" t="e">
        <f>Table1[[#This Row],[Szla]]</f>
        <v>#VALUE!</v>
      </c>
      <c r="D4143" s="6" t="e">
        <f>Table1[[#This Row],[Kelt_hó]]</f>
        <v>#VALUE!</v>
      </c>
      <c r="E4143" t="e">
        <f>Table1[[#This Row],[Vevő]]</f>
        <v>#VALUE!</v>
      </c>
      <c r="F4143" t="e">
        <f>Table1[[#This Row],[Termékkör]]</f>
        <v>#VALUE!</v>
      </c>
      <c r="G4143" s="4" t="e">
        <f>Table1[[#This Row],[SzumElad]]</f>
        <v>#VALUE!</v>
      </c>
      <c r="H4143" s="7" t="e">
        <f>Table1[[#This Row],[Jut_%]]</f>
        <v>#VALUE!</v>
      </c>
      <c r="I4143" s="4" t="e">
        <f>Table1[[#This Row],[Jut]]</f>
        <v>#VALUE!</v>
      </c>
      <c r="J4143" s="4" t="e">
        <f>Table1[[#This Row],[Column1]]</f>
        <v>#VALUE!</v>
      </c>
    </row>
    <row r="4144" spans="1:10" hidden="1" x14ac:dyDescent="0.3">
      <c r="A4144" s="2" t="e">
        <f>Table1[[#This Row],[Befolyt]]</f>
        <v>#VALUE!</v>
      </c>
      <c r="B4144" t="e">
        <f>Table1[[#This Row],[ÜK]]</f>
        <v>#VALUE!</v>
      </c>
      <c r="C4144" s="3" t="e">
        <f>Table1[[#This Row],[Szla]]</f>
        <v>#VALUE!</v>
      </c>
      <c r="D4144" s="6" t="e">
        <f>Table1[[#This Row],[Kelt_hó]]</f>
        <v>#VALUE!</v>
      </c>
      <c r="E4144" t="e">
        <f>Table1[[#This Row],[Vevő]]</f>
        <v>#VALUE!</v>
      </c>
      <c r="F4144" t="e">
        <f>Table1[[#This Row],[Termékkör]]</f>
        <v>#VALUE!</v>
      </c>
      <c r="G4144" s="4" t="e">
        <f>Table1[[#This Row],[SzumElad]]</f>
        <v>#VALUE!</v>
      </c>
      <c r="H4144" s="7" t="e">
        <f>Table1[[#This Row],[Jut_%]]</f>
        <v>#VALUE!</v>
      </c>
      <c r="I4144" s="4" t="e">
        <f>Table1[[#This Row],[Jut]]</f>
        <v>#VALUE!</v>
      </c>
      <c r="J4144" s="4" t="e">
        <f>Table1[[#This Row],[Column1]]</f>
        <v>#VALUE!</v>
      </c>
    </row>
    <row r="4145" spans="1:10" hidden="1" x14ac:dyDescent="0.3">
      <c r="A4145" s="2" t="e">
        <f>Table1[[#This Row],[Befolyt]]</f>
        <v>#VALUE!</v>
      </c>
      <c r="B4145" t="e">
        <f>Table1[[#This Row],[ÜK]]</f>
        <v>#VALUE!</v>
      </c>
      <c r="C4145" s="3" t="e">
        <f>Table1[[#This Row],[Szla]]</f>
        <v>#VALUE!</v>
      </c>
      <c r="D4145" s="6" t="e">
        <f>Table1[[#This Row],[Kelt_hó]]</f>
        <v>#VALUE!</v>
      </c>
      <c r="E4145" t="e">
        <f>Table1[[#This Row],[Vevő]]</f>
        <v>#VALUE!</v>
      </c>
      <c r="F4145" t="e">
        <f>Table1[[#This Row],[Termékkör]]</f>
        <v>#VALUE!</v>
      </c>
      <c r="G4145" s="4" t="e">
        <f>Table1[[#This Row],[SzumElad]]</f>
        <v>#VALUE!</v>
      </c>
      <c r="H4145" s="7" t="e">
        <f>Table1[[#This Row],[Jut_%]]</f>
        <v>#VALUE!</v>
      </c>
      <c r="I4145" s="4" t="e">
        <f>Table1[[#This Row],[Jut]]</f>
        <v>#VALUE!</v>
      </c>
      <c r="J4145" s="4" t="e">
        <f>Table1[[#This Row],[Column1]]</f>
        <v>#VALUE!</v>
      </c>
    </row>
    <row r="4146" spans="1:10" hidden="1" x14ac:dyDescent="0.3">
      <c r="A4146" s="2" t="e">
        <f>Table1[[#This Row],[Befolyt]]</f>
        <v>#VALUE!</v>
      </c>
      <c r="B4146" t="e">
        <f>Table1[[#This Row],[ÜK]]</f>
        <v>#VALUE!</v>
      </c>
      <c r="C4146" s="3" t="e">
        <f>Table1[[#This Row],[Szla]]</f>
        <v>#VALUE!</v>
      </c>
      <c r="D4146" s="6" t="e">
        <f>Table1[[#This Row],[Kelt_hó]]</f>
        <v>#VALUE!</v>
      </c>
      <c r="E4146" t="e">
        <f>Table1[[#This Row],[Vevő]]</f>
        <v>#VALUE!</v>
      </c>
      <c r="F4146" t="e">
        <f>Table1[[#This Row],[Termékkör]]</f>
        <v>#VALUE!</v>
      </c>
      <c r="G4146" s="4" t="e">
        <f>Table1[[#This Row],[SzumElad]]</f>
        <v>#VALUE!</v>
      </c>
      <c r="H4146" s="7" t="e">
        <f>Table1[[#This Row],[Jut_%]]</f>
        <v>#VALUE!</v>
      </c>
      <c r="I4146" s="4" t="e">
        <f>Table1[[#This Row],[Jut]]</f>
        <v>#VALUE!</v>
      </c>
      <c r="J4146" s="4" t="e">
        <f>Table1[[#This Row],[Column1]]</f>
        <v>#VALUE!</v>
      </c>
    </row>
    <row r="4147" spans="1:10" hidden="1" x14ac:dyDescent="0.3">
      <c r="A4147" s="2" t="e">
        <f>Table1[[#This Row],[Befolyt]]</f>
        <v>#VALUE!</v>
      </c>
      <c r="B4147" t="e">
        <f>Table1[[#This Row],[ÜK]]</f>
        <v>#VALUE!</v>
      </c>
      <c r="C4147" s="3" t="e">
        <f>Table1[[#This Row],[Szla]]</f>
        <v>#VALUE!</v>
      </c>
      <c r="D4147" s="6" t="e">
        <f>Table1[[#This Row],[Kelt_hó]]</f>
        <v>#VALUE!</v>
      </c>
      <c r="E4147" t="e">
        <f>Table1[[#This Row],[Vevő]]</f>
        <v>#VALUE!</v>
      </c>
      <c r="F4147" t="e">
        <f>Table1[[#This Row],[Termékkör]]</f>
        <v>#VALUE!</v>
      </c>
      <c r="G4147" s="4" t="e">
        <f>Table1[[#This Row],[SzumElad]]</f>
        <v>#VALUE!</v>
      </c>
      <c r="H4147" s="7" t="e">
        <f>Table1[[#This Row],[Jut_%]]</f>
        <v>#VALUE!</v>
      </c>
      <c r="I4147" s="4" t="e">
        <f>Table1[[#This Row],[Jut]]</f>
        <v>#VALUE!</v>
      </c>
      <c r="J4147" s="4" t="e">
        <f>Table1[[#This Row],[Column1]]</f>
        <v>#VALUE!</v>
      </c>
    </row>
    <row r="4148" spans="1:10" hidden="1" x14ac:dyDescent="0.3">
      <c r="A4148" s="2" t="e">
        <f>Table1[[#This Row],[Befolyt]]</f>
        <v>#VALUE!</v>
      </c>
      <c r="B4148" t="e">
        <f>Table1[[#This Row],[ÜK]]</f>
        <v>#VALUE!</v>
      </c>
      <c r="C4148" s="3" t="e">
        <f>Table1[[#This Row],[Szla]]</f>
        <v>#VALUE!</v>
      </c>
      <c r="D4148" s="6" t="e">
        <f>Table1[[#This Row],[Kelt_hó]]</f>
        <v>#VALUE!</v>
      </c>
      <c r="E4148" t="e">
        <f>Table1[[#This Row],[Vevő]]</f>
        <v>#VALUE!</v>
      </c>
      <c r="F4148" t="e">
        <f>Table1[[#This Row],[Termékkör]]</f>
        <v>#VALUE!</v>
      </c>
      <c r="G4148" s="4" t="e">
        <f>Table1[[#This Row],[SzumElad]]</f>
        <v>#VALUE!</v>
      </c>
      <c r="H4148" s="7" t="e">
        <f>Table1[[#This Row],[Jut_%]]</f>
        <v>#VALUE!</v>
      </c>
      <c r="I4148" s="4" t="e">
        <f>Table1[[#This Row],[Jut]]</f>
        <v>#VALUE!</v>
      </c>
      <c r="J4148" s="4" t="e">
        <f>Table1[[#This Row],[Column1]]</f>
        <v>#VALUE!</v>
      </c>
    </row>
    <row r="4149" spans="1:10" hidden="1" x14ac:dyDescent="0.3">
      <c r="A4149" s="2" t="e">
        <f>Table1[[#This Row],[Befolyt]]</f>
        <v>#VALUE!</v>
      </c>
      <c r="B4149" t="e">
        <f>Table1[[#This Row],[ÜK]]</f>
        <v>#VALUE!</v>
      </c>
      <c r="C4149" s="3" t="e">
        <f>Table1[[#This Row],[Szla]]</f>
        <v>#VALUE!</v>
      </c>
      <c r="D4149" s="6" t="e">
        <f>Table1[[#This Row],[Kelt_hó]]</f>
        <v>#VALUE!</v>
      </c>
      <c r="E4149" t="e">
        <f>Table1[[#This Row],[Vevő]]</f>
        <v>#VALUE!</v>
      </c>
      <c r="F4149" t="e">
        <f>Table1[[#This Row],[Termékkör]]</f>
        <v>#VALUE!</v>
      </c>
      <c r="G4149" s="4" t="e">
        <f>Table1[[#This Row],[SzumElad]]</f>
        <v>#VALUE!</v>
      </c>
      <c r="H4149" s="7" t="e">
        <f>Table1[[#This Row],[Jut_%]]</f>
        <v>#VALUE!</v>
      </c>
      <c r="I4149" s="4" t="e">
        <f>Table1[[#This Row],[Jut]]</f>
        <v>#VALUE!</v>
      </c>
      <c r="J4149" s="4" t="e">
        <f>Table1[[#This Row],[Column1]]</f>
        <v>#VALUE!</v>
      </c>
    </row>
    <row r="4150" spans="1:10" hidden="1" x14ac:dyDescent="0.3">
      <c r="A4150" s="2" t="e">
        <f>Table1[[#This Row],[Befolyt]]</f>
        <v>#VALUE!</v>
      </c>
      <c r="B4150" t="e">
        <f>Table1[[#This Row],[ÜK]]</f>
        <v>#VALUE!</v>
      </c>
      <c r="C4150" s="3" t="e">
        <f>Table1[[#This Row],[Szla]]</f>
        <v>#VALUE!</v>
      </c>
      <c r="D4150" s="6" t="e">
        <f>Table1[[#This Row],[Kelt_hó]]</f>
        <v>#VALUE!</v>
      </c>
      <c r="E4150" t="e">
        <f>Table1[[#This Row],[Vevő]]</f>
        <v>#VALUE!</v>
      </c>
      <c r="F4150" t="e">
        <f>Table1[[#This Row],[Termékkör]]</f>
        <v>#VALUE!</v>
      </c>
      <c r="G4150" s="4" t="e">
        <f>Table1[[#This Row],[SzumElad]]</f>
        <v>#VALUE!</v>
      </c>
      <c r="H4150" s="7" t="e">
        <f>Table1[[#This Row],[Jut_%]]</f>
        <v>#VALUE!</v>
      </c>
      <c r="I4150" s="4" t="e">
        <f>Table1[[#This Row],[Jut]]</f>
        <v>#VALUE!</v>
      </c>
      <c r="J4150" s="4" t="e">
        <f>Table1[[#This Row],[Column1]]</f>
        <v>#VALUE!</v>
      </c>
    </row>
    <row r="4151" spans="1:10" hidden="1" x14ac:dyDescent="0.3">
      <c r="A4151" s="2" t="e">
        <f>Table1[[#This Row],[Befolyt]]</f>
        <v>#VALUE!</v>
      </c>
      <c r="B4151" t="e">
        <f>Table1[[#This Row],[ÜK]]</f>
        <v>#VALUE!</v>
      </c>
      <c r="C4151" s="3" t="e">
        <f>Table1[[#This Row],[Szla]]</f>
        <v>#VALUE!</v>
      </c>
      <c r="D4151" s="6" t="e">
        <f>Table1[[#This Row],[Kelt_hó]]</f>
        <v>#VALUE!</v>
      </c>
      <c r="E4151" t="e">
        <f>Table1[[#This Row],[Vevő]]</f>
        <v>#VALUE!</v>
      </c>
      <c r="F4151" t="e">
        <f>Table1[[#This Row],[Termékkör]]</f>
        <v>#VALUE!</v>
      </c>
      <c r="G4151" s="4" t="e">
        <f>Table1[[#This Row],[SzumElad]]</f>
        <v>#VALUE!</v>
      </c>
      <c r="H4151" s="7" t="e">
        <f>Table1[[#This Row],[Jut_%]]</f>
        <v>#VALUE!</v>
      </c>
      <c r="I4151" s="4" t="e">
        <f>Table1[[#This Row],[Jut]]</f>
        <v>#VALUE!</v>
      </c>
      <c r="J4151" s="4" t="e">
        <f>Table1[[#This Row],[Column1]]</f>
        <v>#VALUE!</v>
      </c>
    </row>
    <row r="4152" spans="1:10" hidden="1" x14ac:dyDescent="0.3">
      <c r="A4152" s="2" t="e">
        <f>Table1[[#This Row],[Befolyt]]</f>
        <v>#VALUE!</v>
      </c>
      <c r="B4152" t="e">
        <f>Table1[[#This Row],[ÜK]]</f>
        <v>#VALUE!</v>
      </c>
      <c r="C4152" s="3" t="e">
        <f>Table1[[#This Row],[Szla]]</f>
        <v>#VALUE!</v>
      </c>
      <c r="D4152" s="6" t="e">
        <f>Table1[[#This Row],[Kelt_hó]]</f>
        <v>#VALUE!</v>
      </c>
      <c r="E4152" t="e">
        <f>Table1[[#This Row],[Vevő]]</f>
        <v>#VALUE!</v>
      </c>
      <c r="F4152" t="e">
        <f>Table1[[#This Row],[Termékkör]]</f>
        <v>#VALUE!</v>
      </c>
      <c r="G4152" s="4" t="e">
        <f>Table1[[#This Row],[SzumElad]]</f>
        <v>#VALUE!</v>
      </c>
      <c r="H4152" s="7" t="e">
        <f>Table1[[#This Row],[Jut_%]]</f>
        <v>#VALUE!</v>
      </c>
      <c r="I4152" s="4" t="e">
        <f>Table1[[#This Row],[Jut]]</f>
        <v>#VALUE!</v>
      </c>
      <c r="J4152" s="4" t="e">
        <f>Table1[[#This Row],[Column1]]</f>
        <v>#VALUE!</v>
      </c>
    </row>
    <row r="4153" spans="1:10" hidden="1" x14ac:dyDescent="0.3">
      <c r="A4153" s="2" t="e">
        <f>Table1[[#This Row],[Befolyt]]</f>
        <v>#VALUE!</v>
      </c>
      <c r="B4153" t="e">
        <f>Table1[[#This Row],[ÜK]]</f>
        <v>#VALUE!</v>
      </c>
      <c r="C4153" s="3" t="e">
        <f>Table1[[#This Row],[Szla]]</f>
        <v>#VALUE!</v>
      </c>
      <c r="D4153" s="6" t="e">
        <f>Table1[[#This Row],[Kelt_hó]]</f>
        <v>#VALUE!</v>
      </c>
      <c r="E4153" t="e">
        <f>Table1[[#This Row],[Vevő]]</f>
        <v>#VALUE!</v>
      </c>
      <c r="F4153" t="e">
        <f>Table1[[#This Row],[Termékkör]]</f>
        <v>#VALUE!</v>
      </c>
      <c r="G4153" s="4" t="e">
        <f>Table1[[#This Row],[SzumElad]]</f>
        <v>#VALUE!</v>
      </c>
      <c r="H4153" s="7" t="e">
        <f>Table1[[#This Row],[Jut_%]]</f>
        <v>#VALUE!</v>
      </c>
      <c r="I4153" s="4" t="e">
        <f>Table1[[#This Row],[Jut]]</f>
        <v>#VALUE!</v>
      </c>
      <c r="J4153" s="4" t="e">
        <f>Table1[[#This Row],[Column1]]</f>
        <v>#VALUE!</v>
      </c>
    </row>
    <row r="4154" spans="1:10" hidden="1" x14ac:dyDescent="0.3">
      <c r="A4154" s="2" t="e">
        <f>Table1[[#This Row],[Befolyt]]</f>
        <v>#VALUE!</v>
      </c>
      <c r="B4154" t="e">
        <f>Table1[[#This Row],[ÜK]]</f>
        <v>#VALUE!</v>
      </c>
      <c r="C4154" s="3" t="e">
        <f>Table1[[#This Row],[Szla]]</f>
        <v>#VALUE!</v>
      </c>
      <c r="D4154" s="6" t="e">
        <f>Table1[[#This Row],[Kelt_hó]]</f>
        <v>#VALUE!</v>
      </c>
      <c r="E4154" t="e">
        <f>Table1[[#This Row],[Vevő]]</f>
        <v>#VALUE!</v>
      </c>
      <c r="F4154" t="e">
        <f>Table1[[#This Row],[Termékkör]]</f>
        <v>#VALUE!</v>
      </c>
      <c r="G4154" s="4" t="e">
        <f>Table1[[#This Row],[SzumElad]]</f>
        <v>#VALUE!</v>
      </c>
      <c r="H4154" s="7" t="e">
        <f>Table1[[#This Row],[Jut_%]]</f>
        <v>#VALUE!</v>
      </c>
      <c r="I4154" s="4" t="e">
        <f>Table1[[#This Row],[Jut]]</f>
        <v>#VALUE!</v>
      </c>
      <c r="J4154" s="4" t="e">
        <f>Table1[[#This Row],[Column1]]</f>
        <v>#VALUE!</v>
      </c>
    </row>
    <row r="4155" spans="1:10" hidden="1" x14ac:dyDescent="0.3">
      <c r="A4155" s="2" t="e">
        <f>Table1[[#This Row],[Befolyt]]</f>
        <v>#VALUE!</v>
      </c>
      <c r="B4155" t="e">
        <f>Table1[[#This Row],[ÜK]]</f>
        <v>#VALUE!</v>
      </c>
      <c r="C4155" s="3" t="e">
        <f>Table1[[#This Row],[Szla]]</f>
        <v>#VALUE!</v>
      </c>
      <c r="D4155" s="6" t="e">
        <f>Table1[[#This Row],[Kelt_hó]]</f>
        <v>#VALUE!</v>
      </c>
      <c r="E4155" t="e">
        <f>Table1[[#This Row],[Vevő]]</f>
        <v>#VALUE!</v>
      </c>
      <c r="F4155" t="e">
        <f>Table1[[#This Row],[Termékkör]]</f>
        <v>#VALUE!</v>
      </c>
      <c r="G4155" s="4" t="e">
        <f>Table1[[#This Row],[SzumElad]]</f>
        <v>#VALUE!</v>
      </c>
      <c r="H4155" s="7" t="e">
        <f>Table1[[#This Row],[Jut_%]]</f>
        <v>#VALUE!</v>
      </c>
      <c r="I4155" s="4" t="e">
        <f>Table1[[#This Row],[Jut]]</f>
        <v>#VALUE!</v>
      </c>
      <c r="J4155" s="4" t="e">
        <f>Table1[[#This Row],[Column1]]</f>
        <v>#VALUE!</v>
      </c>
    </row>
    <row r="4156" spans="1:10" hidden="1" x14ac:dyDescent="0.3">
      <c r="A4156" s="2" t="e">
        <f>Table1[[#This Row],[Befolyt]]</f>
        <v>#VALUE!</v>
      </c>
      <c r="B4156" t="e">
        <f>Table1[[#This Row],[ÜK]]</f>
        <v>#VALUE!</v>
      </c>
      <c r="C4156" s="3" t="e">
        <f>Table1[[#This Row],[Szla]]</f>
        <v>#VALUE!</v>
      </c>
      <c r="D4156" s="6" t="e">
        <f>Table1[[#This Row],[Kelt_hó]]</f>
        <v>#VALUE!</v>
      </c>
      <c r="E4156" t="e">
        <f>Table1[[#This Row],[Vevő]]</f>
        <v>#VALUE!</v>
      </c>
      <c r="F4156" t="e">
        <f>Table1[[#This Row],[Termékkör]]</f>
        <v>#VALUE!</v>
      </c>
      <c r="G4156" s="4" t="e">
        <f>Table1[[#This Row],[SzumElad]]</f>
        <v>#VALUE!</v>
      </c>
      <c r="H4156" s="7" t="e">
        <f>Table1[[#This Row],[Jut_%]]</f>
        <v>#VALUE!</v>
      </c>
      <c r="I4156" s="4" t="e">
        <f>Table1[[#This Row],[Jut]]</f>
        <v>#VALUE!</v>
      </c>
      <c r="J4156" s="4" t="e">
        <f>Table1[[#This Row],[Column1]]</f>
        <v>#VALUE!</v>
      </c>
    </row>
    <row r="4157" spans="1:10" hidden="1" x14ac:dyDescent="0.3">
      <c r="A4157" s="2" t="e">
        <f>Table1[[#This Row],[Befolyt]]</f>
        <v>#VALUE!</v>
      </c>
      <c r="B4157" t="e">
        <f>Table1[[#This Row],[ÜK]]</f>
        <v>#VALUE!</v>
      </c>
      <c r="C4157" s="3" t="e">
        <f>Table1[[#This Row],[Szla]]</f>
        <v>#VALUE!</v>
      </c>
      <c r="D4157" s="6" t="e">
        <f>Table1[[#This Row],[Kelt_hó]]</f>
        <v>#VALUE!</v>
      </c>
      <c r="E4157" t="e">
        <f>Table1[[#This Row],[Vevő]]</f>
        <v>#VALUE!</v>
      </c>
      <c r="F4157" t="e">
        <f>Table1[[#This Row],[Termékkör]]</f>
        <v>#VALUE!</v>
      </c>
      <c r="G4157" s="4" t="e">
        <f>Table1[[#This Row],[SzumElad]]</f>
        <v>#VALUE!</v>
      </c>
      <c r="H4157" s="7" t="e">
        <f>Table1[[#This Row],[Jut_%]]</f>
        <v>#VALUE!</v>
      </c>
      <c r="I4157" s="4" t="e">
        <f>Table1[[#This Row],[Jut]]</f>
        <v>#VALUE!</v>
      </c>
      <c r="J4157" s="4" t="e">
        <f>Table1[[#This Row],[Column1]]</f>
        <v>#VALUE!</v>
      </c>
    </row>
    <row r="4158" spans="1:10" hidden="1" x14ac:dyDescent="0.3">
      <c r="A4158" s="2" t="e">
        <f>Table1[[#This Row],[Befolyt]]</f>
        <v>#VALUE!</v>
      </c>
      <c r="B4158" t="e">
        <f>Table1[[#This Row],[ÜK]]</f>
        <v>#VALUE!</v>
      </c>
      <c r="C4158" s="3" t="e">
        <f>Table1[[#This Row],[Szla]]</f>
        <v>#VALUE!</v>
      </c>
      <c r="D4158" s="6" t="e">
        <f>Table1[[#This Row],[Kelt_hó]]</f>
        <v>#VALUE!</v>
      </c>
      <c r="E4158" t="e">
        <f>Table1[[#This Row],[Vevő]]</f>
        <v>#VALUE!</v>
      </c>
      <c r="F4158" t="e">
        <f>Table1[[#This Row],[Termékkör]]</f>
        <v>#VALUE!</v>
      </c>
      <c r="G4158" s="4" t="e">
        <f>Table1[[#This Row],[SzumElad]]</f>
        <v>#VALUE!</v>
      </c>
      <c r="H4158" s="7" t="e">
        <f>Table1[[#This Row],[Jut_%]]</f>
        <v>#VALUE!</v>
      </c>
      <c r="I4158" s="4" t="e">
        <f>Table1[[#This Row],[Jut]]</f>
        <v>#VALUE!</v>
      </c>
      <c r="J4158" s="4" t="e">
        <f>Table1[[#This Row],[Column1]]</f>
        <v>#VALUE!</v>
      </c>
    </row>
    <row r="4159" spans="1:10" hidden="1" x14ac:dyDescent="0.3">
      <c r="A4159" s="2" t="e">
        <f>Table1[[#This Row],[Befolyt]]</f>
        <v>#VALUE!</v>
      </c>
      <c r="B4159" t="e">
        <f>Table1[[#This Row],[ÜK]]</f>
        <v>#VALUE!</v>
      </c>
      <c r="C4159" s="3" t="e">
        <f>Table1[[#This Row],[Szla]]</f>
        <v>#VALUE!</v>
      </c>
      <c r="D4159" s="6" t="e">
        <f>Table1[[#This Row],[Kelt_hó]]</f>
        <v>#VALUE!</v>
      </c>
      <c r="E4159" t="e">
        <f>Table1[[#This Row],[Vevő]]</f>
        <v>#VALUE!</v>
      </c>
      <c r="F4159" t="e">
        <f>Table1[[#This Row],[Termékkör]]</f>
        <v>#VALUE!</v>
      </c>
      <c r="G4159" s="4" t="e">
        <f>Table1[[#This Row],[SzumElad]]</f>
        <v>#VALUE!</v>
      </c>
      <c r="H4159" s="7" t="e">
        <f>Table1[[#This Row],[Jut_%]]</f>
        <v>#VALUE!</v>
      </c>
      <c r="I4159" s="4" t="e">
        <f>Table1[[#This Row],[Jut]]</f>
        <v>#VALUE!</v>
      </c>
      <c r="J4159" s="4" t="e">
        <f>Table1[[#This Row],[Column1]]</f>
        <v>#VALUE!</v>
      </c>
    </row>
    <row r="4160" spans="1:10" hidden="1" x14ac:dyDescent="0.3">
      <c r="A4160" s="2" t="e">
        <f>Table1[[#This Row],[Befolyt]]</f>
        <v>#VALUE!</v>
      </c>
      <c r="B4160" t="e">
        <f>Table1[[#This Row],[ÜK]]</f>
        <v>#VALUE!</v>
      </c>
      <c r="C4160" s="3" t="e">
        <f>Table1[[#This Row],[Szla]]</f>
        <v>#VALUE!</v>
      </c>
      <c r="D4160" s="6" t="e">
        <f>Table1[[#This Row],[Kelt_hó]]</f>
        <v>#VALUE!</v>
      </c>
      <c r="E4160" t="e">
        <f>Table1[[#This Row],[Vevő]]</f>
        <v>#VALUE!</v>
      </c>
      <c r="F4160" t="e">
        <f>Table1[[#This Row],[Termékkör]]</f>
        <v>#VALUE!</v>
      </c>
      <c r="G4160" s="4" t="e">
        <f>Table1[[#This Row],[SzumElad]]</f>
        <v>#VALUE!</v>
      </c>
      <c r="H4160" s="7" t="e">
        <f>Table1[[#This Row],[Jut_%]]</f>
        <v>#VALUE!</v>
      </c>
      <c r="I4160" s="4" t="e">
        <f>Table1[[#This Row],[Jut]]</f>
        <v>#VALUE!</v>
      </c>
      <c r="J4160" s="4" t="e">
        <f>Table1[[#This Row],[Column1]]</f>
        <v>#VALUE!</v>
      </c>
    </row>
    <row r="4161" spans="1:10" hidden="1" x14ac:dyDescent="0.3">
      <c r="A4161" s="2" t="e">
        <f>Table1[[#This Row],[Befolyt]]</f>
        <v>#VALUE!</v>
      </c>
      <c r="B4161" t="e">
        <f>Table1[[#This Row],[ÜK]]</f>
        <v>#VALUE!</v>
      </c>
      <c r="C4161" s="3" t="e">
        <f>Table1[[#This Row],[Szla]]</f>
        <v>#VALUE!</v>
      </c>
      <c r="D4161" s="6" t="e">
        <f>Table1[[#This Row],[Kelt_hó]]</f>
        <v>#VALUE!</v>
      </c>
      <c r="E4161" t="e">
        <f>Table1[[#This Row],[Vevő]]</f>
        <v>#VALUE!</v>
      </c>
      <c r="F4161" t="e">
        <f>Table1[[#This Row],[Termékkör]]</f>
        <v>#VALUE!</v>
      </c>
      <c r="G4161" s="4" t="e">
        <f>Table1[[#This Row],[SzumElad]]</f>
        <v>#VALUE!</v>
      </c>
      <c r="H4161" s="7" t="e">
        <f>Table1[[#This Row],[Jut_%]]</f>
        <v>#VALUE!</v>
      </c>
      <c r="I4161" s="4" t="e">
        <f>Table1[[#This Row],[Jut]]</f>
        <v>#VALUE!</v>
      </c>
      <c r="J4161" s="4" t="e">
        <f>Table1[[#This Row],[Column1]]</f>
        <v>#VALUE!</v>
      </c>
    </row>
    <row r="4162" spans="1:10" hidden="1" x14ac:dyDescent="0.3">
      <c r="A4162" s="2" t="e">
        <f>Table1[[#This Row],[Befolyt]]</f>
        <v>#VALUE!</v>
      </c>
      <c r="B4162" t="e">
        <f>Table1[[#This Row],[ÜK]]</f>
        <v>#VALUE!</v>
      </c>
      <c r="C4162" s="3" t="e">
        <f>Table1[[#This Row],[Szla]]</f>
        <v>#VALUE!</v>
      </c>
      <c r="D4162" s="6" t="e">
        <f>Table1[[#This Row],[Kelt_hó]]</f>
        <v>#VALUE!</v>
      </c>
      <c r="E4162" t="e">
        <f>Table1[[#This Row],[Vevő]]</f>
        <v>#VALUE!</v>
      </c>
      <c r="F4162" t="e">
        <f>Table1[[#This Row],[Termékkör]]</f>
        <v>#VALUE!</v>
      </c>
      <c r="G4162" s="4" t="e">
        <f>Table1[[#This Row],[SzumElad]]</f>
        <v>#VALUE!</v>
      </c>
      <c r="H4162" s="7" t="e">
        <f>Table1[[#This Row],[Jut_%]]</f>
        <v>#VALUE!</v>
      </c>
      <c r="I4162" s="4" t="e">
        <f>Table1[[#This Row],[Jut]]</f>
        <v>#VALUE!</v>
      </c>
      <c r="J4162" s="4" t="e">
        <f>Table1[[#This Row],[Column1]]</f>
        <v>#VALUE!</v>
      </c>
    </row>
    <row r="4163" spans="1:10" hidden="1" x14ac:dyDescent="0.3">
      <c r="A4163" s="2" t="e">
        <f>Table1[[#This Row],[Befolyt]]</f>
        <v>#VALUE!</v>
      </c>
      <c r="B4163" t="e">
        <f>Table1[[#This Row],[ÜK]]</f>
        <v>#VALUE!</v>
      </c>
      <c r="C4163" s="3" t="e">
        <f>Table1[[#This Row],[Szla]]</f>
        <v>#VALUE!</v>
      </c>
      <c r="D4163" s="6" t="e">
        <f>Table1[[#This Row],[Kelt_hó]]</f>
        <v>#VALUE!</v>
      </c>
      <c r="E4163" t="e">
        <f>Table1[[#This Row],[Vevő]]</f>
        <v>#VALUE!</v>
      </c>
      <c r="F4163" t="e">
        <f>Table1[[#This Row],[Termékkör]]</f>
        <v>#VALUE!</v>
      </c>
      <c r="G4163" s="4" t="e">
        <f>Table1[[#This Row],[SzumElad]]</f>
        <v>#VALUE!</v>
      </c>
      <c r="H4163" s="7" t="e">
        <f>Table1[[#This Row],[Jut_%]]</f>
        <v>#VALUE!</v>
      </c>
      <c r="I4163" s="4" t="e">
        <f>Table1[[#This Row],[Jut]]</f>
        <v>#VALUE!</v>
      </c>
      <c r="J4163" s="4" t="e">
        <f>Table1[[#This Row],[Column1]]</f>
        <v>#VALUE!</v>
      </c>
    </row>
    <row r="4164" spans="1:10" hidden="1" x14ac:dyDescent="0.3">
      <c r="A4164" s="2" t="e">
        <f>Table1[[#This Row],[Befolyt]]</f>
        <v>#VALUE!</v>
      </c>
      <c r="B4164" t="e">
        <f>Table1[[#This Row],[ÜK]]</f>
        <v>#VALUE!</v>
      </c>
      <c r="C4164" s="3" t="e">
        <f>Table1[[#This Row],[Szla]]</f>
        <v>#VALUE!</v>
      </c>
      <c r="D4164" s="6" t="e">
        <f>Table1[[#This Row],[Kelt_hó]]</f>
        <v>#VALUE!</v>
      </c>
      <c r="E4164" t="e">
        <f>Table1[[#This Row],[Vevő]]</f>
        <v>#VALUE!</v>
      </c>
      <c r="F4164" t="e">
        <f>Table1[[#This Row],[Termékkör]]</f>
        <v>#VALUE!</v>
      </c>
      <c r="G4164" s="4" t="e">
        <f>Table1[[#This Row],[SzumElad]]</f>
        <v>#VALUE!</v>
      </c>
      <c r="H4164" s="7" t="e">
        <f>Table1[[#This Row],[Jut_%]]</f>
        <v>#VALUE!</v>
      </c>
      <c r="I4164" s="4" t="e">
        <f>Table1[[#This Row],[Jut]]</f>
        <v>#VALUE!</v>
      </c>
      <c r="J4164" s="4" t="e">
        <f>Table1[[#This Row],[Column1]]</f>
        <v>#VALUE!</v>
      </c>
    </row>
    <row r="4165" spans="1:10" hidden="1" x14ac:dyDescent="0.3">
      <c r="A4165" s="2" t="e">
        <f>Table1[[#This Row],[Befolyt]]</f>
        <v>#VALUE!</v>
      </c>
      <c r="B4165" t="e">
        <f>Table1[[#This Row],[ÜK]]</f>
        <v>#VALUE!</v>
      </c>
      <c r="C4165" s="3" t="e">
        <f>Table1[[#This Row],[Szla]]</f>
        <v>#VALUE!</v>
      </c>
      <c r="D4165" s="6" t="e">
        <f>Table1[[#This Row],[Kelt_hó]]</f>
        <v>#VALUE!</v>
      </c>
      <c r="E4165" t="e">
        <f>Table1[[#This Row],[Vevő]]</f>
        <v>#VALUE!</v>
      </c>
      <c r="F4165" t="e">
        <f>Table1[[#This Row],[Termékkör]]</f>
        <v>#VALUE!</v>
      </c>
      <c r="G4165" s="4" t="e">
        <f>Table1[[#This Row],[SzumElad]]</f>
        <v>#VALUE!</v>
      </c>
      <c r="H4165" s="7" t="e">
        <f>Table1[[#This Row],[Jut_%]]</f>
        <v>#VALUE!</v>
      </c>
      <c r="I4165" s="4" t="e">
        <f>Table1[[#This Row],[Jut]]</f>
        <v>#VALUE!</v>
      </c>
      <c r="J4165" s="4" t="e">
        <f>Table1[[#This Row],[Column1]]</f>
        <v>#VALUE!</v>
      </c>
    </row>
    <row r="4166" spans="1:10" hidden="1" x14ac:dyDescent="0.3">
      <c r="A4166" s="2" t="e">
        <f>Table1[[#This Row],[Befolyt]]</f>
        <v>#VALUE!</v>
      </c>
      <c r="B4166" t="e">
        <f>Table1[[#This Row],[ÜK]]</f>
        <v>#VALUE!</v>
      </c>
      <c r="C4166" s="3" t="e">
        <f>Table1[[#This Row],[Szla]]</f>
        <v>#VALUE!</v>
      </c>
      <c r="D4166" s="6" t="e">
        <f>Table1[[#This Row],[Kelt_hó]]</f>
        <v>#VALUE!</v>
      </c>
      <c r="E4166" t="e">
        <f>Table1[[#This Row],[Vevő]]</f>
        <v>#VALUE!</v>
      </c>
      <c r="F4166" t="e">
        <f>Table1[[#This Row],[Termékkör]]</f>
        <v>#VALUE!</v>
      </c>
      <c r="G4166" s="4" t="e">
        <f>Table1[[#This Row],[SzumElad]]</f>
        <v>#VALUE!</v>
      </c>
      <c r="H4166" s="7" t="e">
        <f>Table1[[#This Row],[Jut_%]]</f>
        <v>#VALUE!</v>
      </c>
      <c r="I4166" s="4" t="e">
        <f>Table1[[#This Row],[Jut]]</f>
        <v>#VALUE!</v>
      </c>
      <c r="J4166" s="4" t="e">
        <f>Table1[[#This Row],[Column1]]</f>
        <v>#VALUE!</v>
      </c>
    </row>
    <row r="4167" spans="1:10" hidden="1" x14ac:dyDescent="0.3">
      <c r="A4167" s="2" t="e">
        <f>Table1[[#This Row],[Befolyt]]</f>
        <v>#VALUE!</v>
      </c>
      <c r="B4167" t="e">
        <f>Table1[[#This Row],[ÜK]]</f>
        <v>#VALUE!</v>
      </c>
      <c r="C4167" s="3" t="e">
        <f>Table1[[#This Row],[Szla]]</f>
        <v>#VALUE!</v>
      </c>
      <c r="D4167" s="6" t="e">
        <f>Table1[[#This Row],[Kelt_hó]]</f>
        <v>#VALUE!</v>
      </c>
      <c r="E4167" t="e">
        <f>Table1[[#This Row],[Vevő]]</f>
        <v>#VALUE!</v>
      </c>
      <c r="F4167" t="e">
        <f>Table1[[#This Row],[Termékkör]]</f>
        <v>#VALUE!</v>
      </c>
      <c r="G4167" s="4" t="e">
        <f>Table1[[#This Row],[SzumElad]]</f>
        <v>#VALUE!</v>
      </c>
      <c r="H4167" s="7" t="e">
        <f>Table1[[#This Row],[Jut_%]]</f>
        <v>#VALUE!</v>
      </c>
      <c r="I4167" s="4" t="e">
        <f>Table1[[#This Row],[Jut]]</f>
        <v>#VALUE!</v>
      </c>
      <c r="J4167" s="4" t="e">
        <f>Table1[[#This Row],[Column1]]</f>
        <v>#VALUE!</v>
      </c>
    </row>
    <row r="4168" spans="1:10" hidden="1" x14ac:dyDescent="0.3">
      <c r="A4168" s="2" t="e">
        <f>Table1[[#This Row],[Befolyt]]</f>
        <v>#VALUE!</v>
      </c>
      <c r="B4168" t="e">
        <f>Table1[[#This Row],[ÜK]]</f>
        <v>#VALUE!</v>
      </c>
      <c r="C4168" s="3" t="e">
        <f>Table1[[#This Row],[Szla]]</f>
        <v>#VALUE!</v>
      </c>
      <c r="D4168" s="6" t="e">
        <f>Table1[[#This Row],[Kelt_hó]]</f>
        <v>#VALUE!</v>
      </c>
      <c r="E4168" t="e">
        <f>Table1[[#This Row],[Vevő]]</f>
        <v>#VALUE!</v>
      </c>
      <c r="F4168" t="e">
        <f>Table1[[#This Row],[Termékkör]]</f>
        <v>#VALUE!</v>
      </c>
      <c r="G4168" s="4" t="e">
        <f>Table1[[#This Row],[SzumElad]]</f>
        <v>#VALUE!</v>
      </c>
      <c r="H4168" s="7" t="e">
        <f>Table1[[#This Row],[Jut_%]]</f>
        <v>#VALUE!</v>
      </c>
      <c r="I4168" s="4" t="e">
        <f>Table1[[#This Row],[Jut]]</f>
        <v>#VALUE!</v>
      </c>
      <c r="J4168" s="4" t="e">
        <f>Table1[[#This Row],[Column1]]</f>
        <v>#VALUE!</v>
      </c>
    </row>
    <row r="4169" spans="1:10" hidden="1" x14ac:dyDescent="0.3">
      <c r="A4169" s="2" t="e">
        <f>Table1[[#This Row],[Befolyt]]</f>
        <v>#VALUE!</v>
      </c>
      <c r="B4169" t="e">
        <f>Table1[[#This Row],[ÜK]]</f>
        <v>#VALUE!</v>
      </c>
      <c r="C4169" s="3" t="e">
        <f>Table1[[#This Row],[Szla]]</f>
        <v>#VALUE!</v>
      </c>
      <c r="D4169" s="6" t="e">
        <f>Table1[[#This Row],[Kelt_hó]]</f>
        <v>#VALUE!</v>
      </c>
      <c r="E4169" t="e">
        <f>Table1[[#This Row],[Vevő]]</f>
        <v>#VALUE!</v>
      </c>
      <c r="F4169" t="e">
        <f>Table1[[#This Row],[Termékkör]]</f>
        <v>#VALUE!</v>
      </c>
      <c r="G4169" s="4" t="e">
        <f>Table1[[#This Row],[SzumElad]]</f>
        <v>#VALUE!</v>
      </c>
      <c r="H4169" s="7" t="e">
        <f>Table1[[#This Row],[Jut_%]]</f>
        <v>#VALUE!</v>
      </c>
      <c r="I4169" s="4" t="e">
        <f>Table1[[#This Row],[Jut]]</f>
        <v>#VALUE!</v>
      </c>
      <c r="J4169" s="4" t="e">
        <f>Table1[[#This Row],[Column1]]</f>
        <v>#VALUE!</v>
      </c>
    </row>
    <row r="4170" spans="1:10" hidden="1" x14ac:dyDescent="0.3">
      <c r="A4170" s="2" t="e">
        <f>Table1[[#This Row],[Befolyt]]</f>
        <v>#VALUE!</v>
      </c>
      <c r="B4170" t="e">
        <f>Table1[[#This Row],[ÜK]]</f>
        <v>#VALUE!</v>
      </c>
      <c r="C4170" s="3" t="e">
        <f>Table1[[#This Row],[Szla]]</f>
        <v>#VALUE!</v>
      </c>
      <c r="D4170" s="6" t="e">
        <f>Table1[[#This Row],[Kelt_hó]]</f>
        <v>#VALUE!</v>
      </c>
      <c r="E4170" t="e">
        <f>Table1[[#This Row],[Vevő]]</f>
        <v>#VALUE!</v>
      </c>
      <c r="F4170" t="e">
        <f>Table1[[#This Row],[Termékkör]]</f>
        <v>#VALUE!</v>
      </c>
      <c r="G4170" s="4" t="e">
        <f>Table1[[#This Row],[SzumElad]]</f>
        <v>#VALUE!</v>
      </c>
      <c r="H4170" s="7" t="e">
        <f>Table1[[#This Row],[Jut_%]]</f>
        <v>#VALUE!</v>
      </c>
      <c r="I4170" s="4" t="e">
        <f>Table1[[#This Row],[Jut]]</f>
        <v>#VALUE!</v>
      </c>
      <c r="J4170" s="4" t="e">
        <f>Table1[[#This Row],[Column1]]</f>
        <v>#VALUE!</v>
      </c>
    </row>
    <row r="4171" spans="1:10" hidden="1" x14ac:dyDescent="0.3">
      <c r="A4171" s="2" t="e">
        <f>Table1[[#This Row],[Befolyt]]</f>
        <v>#VALUE!</v>
      </c>
      <c r="B4171" t="e">
        <f>Table1[[#This Row],[ÜK]]</f>
        <v>#VALUE!</v>
      </c>
      <c r="C4171" s="3" t="e">
        <f>Table1[[#This Row],[Szla]]</f>
        <v>#VALUE!</v>
      </c>
      <c r="D4171" s="6" t="e">
        <f>Table1[[#This Row],[Kelt_hó]]</f>
        <v>#VALUE!</v>
      </c>
      <c r="E4171" t="e">
        <f>Table1[[#This Row],[Vevő]]</f>
        <v>#VALUE!</v>
      </c>
      <c r="F4171" t="e">
        <f>Table1[[#This Row],[Termékkör]]</f>
        <v>#VALUE!</v>
      </c>
      <c r="G4171" s="4" t="e">
        <f>Table1[[#This Row],[SzumElad]]</f>
        <v>#VALUE!</v>
      </c>
      <c r="H4171" s="7" t="e">
        <f>Table1[[#This Row],[Jut_%]]</f>
        <v>#VALUE!</v>
      </c>
      <c r="I4171" s="4" t="e">
        <f>Table1[[#This Row],[Jut]]</f>
        <v>#VALUE!</v>
      </c>
      <c r="J4171" s="4" t="e">
        <f>Table1[[#This Row],[Column1]]</f>
        <v>#VALUE!</v>
      </c>
    </row>
    <row r="4172" spans="1:10" hidden="1" x14ac:dyDescent="0.3">
      <c r="A4172" s="2" t="e">
        <f>Table1[[#This Row],[Befolyt]]</f>
        <v>#VALUE!</v>
      </c>
      <c r="B4172" t="e">
        <f>Table1[[#This Row],[ÜK]]</f>
        <v>#VALUE!</v>
      </c>
      <c r="C4172" s="3" t="e">
        <f>Table1[[#This Row],[Szla]]</f>
        <v>#VALUE!</v>
      </c>
      <c r="D4172" s="6" t="e">
        <f>Table1[[#This Row],[Kelt_hó]]</f>
        <v>#VALUE!</v>
      </c>
      <c r="E4172" t="e">
        <f>Table1[[#This Row],[Vevő]]</f>
        <v>#VALUE!</v>
      </c>
      <c r="F4172" t="e">
        <f>Table1[[#This Row],[Termékkör]]</f>
        <v>#VALUE!</v>
      </c>
      <c r="G4172" s="4" t="e">
        <f>Table1[[#This Row],[SzumElad]]</f>
        <v>#VALUE!</v>
      </c>
      <c r="H4172" s="7" t="e">
        <f>Table1[[#This Row],[Jut_%]]</f>
        <v>#VALUE!</v>
      </c>
      <c r="I4172" s="4" t="e">
        <f>Table1[[#This Row],[Jut]]</f>
        <v>#VALUE!</v>
      </c>
      <c r="J4172" s="4" t="e">
        <f>Table1[[#This Row],[Column1]]</f>
        <v>#VALUE!</v>
      </c>
    </row>
    <row r="4173" spans="1:10" hidden="1" x14ac:dyDescent="0.3">
      <c r="A4173" s="2" t="e">
        <f>Table1[[#This Row],[Befolyt]]</f>
        <v>#VALUE!</v>
      </c>
      <c r="B4173" t="e">
        <f>Table1[[#This Row],[ÜK]]</f>
        <v>#VALUE!</v>
      </c>
      <c r="C4173" s="3" t="e">
        <f>Table1[[#This Row],[Szla]]</f>
        <v>#VALUE!</v>
      </c>
      <c r="D4173" s="6" t="e">
        <f>Table1[[#This Row],[Kelt_hó]]</f>
        <v>#VALUE!</v>
      </c>
      <c r="E4173" t="e">
        <f>Table1[[#This Row],[Vevő]]</f>
        <v>#VALUE!</v>
      </c>
      <c r="F4173" t="e">
        <f>Table1[[#This Row],[Termékkör]]</f>
        <v>#VALUE!</v>
      </c>
      <c r="G4173" s="4" t="e">
        <f>Table1[[#This Row],[SzumElad]]</f>
        <v>#VALUE!</v>
      </c>
      <c r="H4173" s="7" t="e">
        <f>Table1[[#This Row],[Jut_%]]</f>
        <v>#VALUE!</v>
      </c>
      <c r="I4173" s="4" t="e">
        <f>Table1[[#This Row],[Jut]]</f>
        <v>#VALUE!</v>
      </c>
      <c r="J4173" s="4" t="e">
        <f>Table1[[#This Row],[Column1]]</f>
        <v>#VALUE!</v>
      </c>
    </row>
    <row r="4174" spans="1:10" hidden="1" x14ac:dyDescent="0.3">
      <c r="A4174" s="2" t="e">
        <f>Table1[[#This Row],[Befolyt]]</f>
        <v>#VALUE!</v>
      </c>
      <c r="B4174" t="e">
        <f>Table1[[#This Row],[ÜK]]</f>
        <v>#VALUE!</v>
      </c>
      <c r="C4174" s="3" t="e">
        <f>Table1[[#This Row],[Szla]]</f>
        <v>#VALUE!</v>
      </c>
      <c r="D4174" s="6" t="e">
        <f>Table1[[#This Row],[Kelt_hó]]</f>
        <v>#VALUE!</v>
      </c>
      <c r="E4174" t="e">
        <f>Table1[[#This Row],[Vevő]]</f>
        <v>#VALUE!</v>
      </c>
      <c r="F4174" t="e">
        <f>Table1[[#This Row],[Termékkör]]</f>
        <v>#VALUE!</v>
      </c>
      <c r="G4174" s="4" t="e">
        <f>Table1[[#This Row],[SzumElad]]</f>
        <v>#VALUE!</v>
      </c>
      <c r="H4174" s="7" t="e">
        <f>Table1[[#This Row],[Jut_%]]</f>
        <v>#VALUE!</v>
      </c>
      <c r="I4174" s="4" t="e">
        <f>Table1[[#This Row],[Jut]]</f>
        <v>#VALUE!</v>
      </c>
      <c r="J4174" s="4" t="e">
        <f>Table1[[#This Row],[Column1]]</f>
        <v>#VALUE!</v>
      </c>
    </row>
    <row r="4175" spans="1:10" hidden="1" x14ac:dyDescent="0.3">
      <c r="A4175" s="2" t="e">
        <f>Table1[[#This Row],[Befolyt]]</f>
        <v>#VALUE!</v>
      </c>
      <c r="B4175" t="e">
        <f>Table1[[#This Row],[ÜK]]</f>
        <v>#VALUE!</v>
      </c>
      <c r="C4175" s="3" t="e">
        <f>Table1[[#This Row],[Szla]]</f>
        <v>#VALUE!</v>
      </c>
      <c r="D4175" s="6" t="e">
        <f>Table1[[#This Row],[Kelt_hó]]</f>
        <v>#VALUE!</v>
      </c>
      <c r="E4175" t="e">
        <f>Table1[[#This Row],[Vevő]]</f>
        <v>#VALUE!</v>
      </c>
      <c r="F4175" t="e">
        <f>Table1[[#This Row],[Termékkör]]</f>
        <v>#VALUE!</v>
      </c>
      <c r="G4175" s="4" t="e">
        <f>Table1[[#This Row],[SzumElad]]</f>
        <v>#VALUE!</v>
      </c>
      <c r="H4175" s="7" t="e">
        <f>Table1[[#This Row],[Jut_%]]</f>
        <v>#VALUE!</v>
      </c>
      <c r="I4175" s="4" t="e">
        <f>Table1[[#This Row],[Jut]]</f>
        <v>#VALUE!</v>
      </c>
      <c r="J4175" s="4" t="e">
        <f>Table1[[#This Row],[Column1]]</f>
        <v>#VALUE!</v>
      </c>
    </row>
    <row r="4176" spans="1:10" hidden="1" x14ac:dyDescent="0.3">
      <c r="A4176" s="2" t="e">
        <f>Table1[[#This Row],[Befolyt]]</f>
        <v>#VALUE!</v>
      </c>
      <c r="B4176" t="e">
        <f>Table1[[#This Row],[ÜK]]</f>
        <v>#VALUE!</v>
      </c>
      <c r="C4176" s="3" t="e">
        <f>Table1[[#This Row],[Szla]]</f>
        <v>#VALUE!</v>
      </c>
      <c r="D4176" s="6" t="e">
        <f>Table1[[#This Row],[Kelt_hó]]</f>
        <v>#VALUE!</v>
      </c>
      <c r="E4176" t="e">
        <f>Table1[[#This Row],[Vevő]]</f>
        <v>#VALUE!</v>
      </c>
      <c r="F4176" t="e">
        <f>Table1[[#This Row],[Termékkör]]</f>
        <v>#VALUE!</v>
      </c>
      <c r="G4176" s="4" t="e">
        <f>Table1[[#This Row],[SzumElad]]</f>
        <v>#VALUE!</v>
      </c>
      <c r="H4176" s="7" t="e">
        <f>Table1[[#This Row],[Jut_%]]</f>
        <v>#VALUE!</v>
      </c>
      <c r="I4176" s="4" t="e">
        <f>Table1[[#This Row],[Jut]]</f>
        <v>#VALUE!</v>
      </c>
      <c r="J4176" s="4" t="e">
        <f>Table1[[#This Row],[Column1]]</f>
        <v>#VALUE!</v>
      </c>
    </row>
    <row r="4177" spans="1:10" hidden="1" x14ac:dyDescent="0.3">
      <c r="A4177" s="2" t="e">
        <f>Table1[[#This Row],[Befolyt]]</f>
        <v>#VALUE!</v>
      </c>
      <c r="B4177" t="e">
        <f>Table1[[#This Row],[ÜK]]</f>
        <v>#VALUE!</v>
      </c>
      <c r="C4177" s="3" t="e">
        <f>Table1[[#This Row],[Szla]]</f>
        <v>#VALUE!</v>
      </c>
      <c r="D4177" s="6" t="e">
        <f>Table1[[#This Row],[Kelt_hó]]</f>
        <v>#VALUE!</v>
      </c>
      <c r="E4177" t="e">
        <f>Table1[[#This Row],[Vevő]]</f>
        <v>#VALUE!</v>
      </c>
      <c r="F4177" t="e">
        <f>Table1[[#This Row],[Termékkör]]</f>
        <v>#VALUE!</v>
      </c>
      <c r="G4177" s="4" t="e">
        <f>Table1[[#This Row],[SzumElad]]</f>
        <v>#VALUE!</v>
      </c>
      <c r="H4177" s="7" t="e">
        <f>Table1[[#This Row],[Jut_%]]</f>
        <v>#VALUE!</v>
      </c>
      <c r="I4177" s="4" t="e">
        <f>Table1[[#This Row],[Jut]]</f>
        <v>#VALUE!</v>
      </c>
      <c r="J4177" s="4" t="e">
        <f>Table1[[#This Row],[Column1]]</f>
        <v>#VALUE!</v>
      </c>
    </row>
    <row r="4178" spans="1:10" hidden="1" x14ac:dyDescent="0.3">
      <c r="A4178" s="2" t="e">
        <f>Table1[[#This Row],[Befolyt]]</f>
        <v>#VALUE!</v>
      </c>
      <c r="B4178" t="e">
        <f>Table1[[#This Row],[ÜK]]</f>
        <v>#VALUE!</v>
      </c>
      <c r="C4178" s="3" t="e">
        <f>Table1[[#This Row],[Szla]]</f>
        <v>#VALUE!</v>
      </c>
      <c r="D4178" s="6" t="e">
        <f>Table1[[#This Row],[Kelt_hó]]</f>
        <v>#VALUE!</v>
      </c>
      <c r="E4178" t="e">
        <f>Table1[[#This Row],[Vevő]]</f>
        <v>#VALUE!</v>
      </c>
      <c r="F4178" t="e">
        <f>Table1[[#This Row],[Termékkör]]</f>
        <v>#VALUE!</v>
      </c>
      <c r="G4178" s="4" t="e">
        <f>Table1[[#This Row],[SzumElad]]</f>
        <v>#VALUE!</v>
      </c>
      <c r="H4178" s="7" t="e">
        <f>Table1[[#This Row],[Jut_%]]</f>
        <v>#VALUE!</v>
      </c>
      <c r="I4178" s="4" t="e">
        <f>Table1[[#This Row],[Jut]]</f>
        <v>#VALUE!</v>
      </c>
      <c r="J4178" s="4" t="e">
        <f>Table1[[#This Row],[Column1]]</f>
        <v>#VALUE!</v>
      </c>
    </row>
    <row r="4179" spans="1:10" hidden="1" x14ac:dyDescent="0.3">
      <c r="A4179" s="2" t="e">
        <f>Table1[[#This Row],[Befolyt]]</f>
        <v>#VALUE!</v>
      </c>
      <c r="B4179" t="e">
        <f>Table1[[#This Row],[ÜK]]</f>
        <v>#VALUE!</v>
      </c>
      <c r="C4179" s="3" t="e">
        <f>Table1[[#This Row],[Szla]]</f>
        <v>#VALUE!</v>
      </c>
      <c r="D4179" s="6" t="e">
        <f>Table1[[#This Row],[Kelt_hó]]</f>
        <v>#VALUE!</v>
      </c>
      <c r="E4179" t="e">
        <f>Table1[[#This Row],[Vevő]]</f>
        <v>#VALUE!</v>
      </c>
      <c r="F4179" t="e">
        <f>Table1[[#This Row],[Termékkör]]</f>
        <v>#VALUE!</v>
      </c>
      <c r="G4179" s="4" t="e">
        <f>Table1[[#This Row],[SzumElad]]</f>
        <v>#VALUE!</v>
      </c>
      <c r="H4179" s="7" t="e">
        <f>Table1[[#This Row],[Jut_%]]</f>
        <v>#VALUE!</v>
      </c>
      <c r="I4179" s="4" t="e">
        <f>Table1[[#This Row],[Jut]]</f>
        <v>#VALUE!</v>
      </c>
      <c r="J4179" s="4" t="e">
        <f>Table1[[#This Row],[Column1]]</f>
        <v>#VALUE!</v>
      </c>
    </row>
    <row r="4180" spans="1:10" hidden="1" x14ac:dyDescent="0.3">
      <c r="A4180" s="2" t="e">
        <f>Table1[[#This Row],[Befolyt]]</f>
        <v>#VALUE!</v>
      </c>
      <c r="B4180" t="e">
        <f>Table1[[#This Row],[ÜK]]</f>
        <v>#VALUE!</v>
      </c>
      <c r="C4180" s="3" t="e">
        <f>Table1[[#This Row],[Szla]]</f>
        <v>#VALUE!</v>
      </c>
      <c r="D4180" s="6" t="e">
        <f>Table1[[#This Row],[Kelt_hó]]</f>
        <v>#VALUE!</v>
      </c>
      <c r="E4180" t="e">
        <f>Table1[[#This Row],[Vevő]]</f>
        <v>#VALUE!</v>
      </c>
      <c r="F4180" t="e">
        <f>Table1[[#This Row],[Termékkör]]</f>
        <v>#VALUE!</v>
      </c>
      <c r="G4180" s="4" t="e">
        <f>Table1[[#This Row],[SzumElad]]</f>
        <v>#VALUE!</v>
      </c>
      <c r="H4180" s="7" t="e">
        <f>Table1[[#This Row],[Jut_%]]</f>
        <v>#VALUE!</v>
      </c>
      <c r="I4180" s="4" t="e">
        <f>Table1[[#This Row],[Jut]]</f>
        <v>#VALUE!</v>
      </c>
      <c r="J4180" s="4" t="e">
        <f>Table1[[#This Row],[Column1]]</f>
        <v>#VALUE!</v>
      </c>
    </row>
    <row r="4181" spans="1:10" hidden="1" x14ac:dyDescent="0.3">
      <c r="A4181" s="2" t="e">
        <f>Table1[[#This Row],[Befolyt]]</f>
        <v>#VALUE!</v>
      </c>
      <c r="B4181" t="e">
        <f>Table1[[#This Row],[ÜK]]</f>
        <v>#VALUE!</v>
      </c>
      <c r="C4181" s="3" t="e">
        <f>Table1[[#This Row],[Szla]]</f>
        <v>#VALUE!</v>
      </c>
      <c r="D4181" s="6" t="e">
        <f>Table1[[#This Row],[Kelt_hó]]</f>
        <v>#VALUE!</v>
      </c>
      <c r="E4181" t="e">
        <f>Table1[[#This Row],[Vevő]]</f>
        <v>#VALUE!</v>
      </c>
      <c r="F4181" t="e">
        <f>Table1[[#This Row],[Termékkör]]</f>
        <v>#VALUE!</v>
      </c>
      <c r="G4181" s="4" t="e">
        <f>Table1[[#This Row],[SzumElad]]</f>
        <v>#VALUE!</v>
      </c>
      <c r="H4181" s="7" t="e">
        <f>Table1[[#This Row],[Jut_%]]</f>
        <v>#VALUE!</v>
      </c>
      <c r="I4181" s="4" t="e">
        <f>Table1[[#This Row],[Jut]]</f>
        <v>#VALUE!</v>
      </c>
      <c r="J4181" s="4" t="e">
        <f>Table1[[#This Row],[Column1]]</f>
        <v>#VALUE!</v>
      </c>
    </row>
    <row r="4182" spans="1:10" hidden="1" x14ac:dyDescent="0.3">
      <c r="A4182" s="2" t="e">
        <f>Table1[[#This Row],[Befolyt]]</f>
        <v>#VALUE!</v>
      </c>
      <c r="B4182" t="e">
        <f>Table1[[#This Row],[ÜK]]</f>
        <v>#VALUE!</v>
      </c>
      <c r="C4182" s="3" t="e">
        <f>Table1[[#This Row],[Szla]]</f>
        <v>#VALUE!</v>
      </c>
      <c r="D4182" s="6" t="e">
        <f>Table1[[#This Row],[Kelt_hó]]</f>
        <v>#VALUE!</v>
      </c>
      <c r="E4182" t="e">
        <f>Table1[[#This Row],[Vevő]]</f>
        <v>#VALUE!</v>
      </c>
      <c r="F4182" t="e">
        <f>Table1[[#This Row],[Termékkör]]</f>
        <v>#VALUE!</v>
      </c>
      <c r="G4182" s="4" t="e">
        <f>Table1[[#This Row],[SzumElad]]</f>
        <v>#VALUE!</v>
      </c>
      <c r="H4182" s="7" t="e">
        <f>Table1[[#This Row],[Jut_%]]</f>
        <v>#VALUE!</v>
      </c>
      <c r="I4182" s="4" t="e">
        <f>Table1[[#This Row],[Jut]]</f>
        <v>#VALUE!</v>
      </c>
      <c r="J4182" s="4" t="e">
        <f>Table1[[#This Row],[Column1]]</f>
        <v>#VALUE!</v>
      </c>
    </row>
    <row r="4183" spans="1:10" hidden="1" x14ac:dyDescent="0.3">
      <c r="A4183" s="2" t="e">
        <f>Table1[[#This Row],[Befolyt]]</f>
        <v>#VALUE!</v>
      </c>
      <c r="B4183" t="e">
        <f>Table1[[#This Row],[ÜK]]</f>
        <v>#VALUE!</v>
      </c>
      <c r="C4183" s="3" t="e">
        <f>Table1[[#This Row],[Szla]]</f>
        <v>#VALUE!</v>
      </c>
      <c r="D4183" s="6" t="e">
        <f>Table1[[#This Row],[Kelt_hó]]</f>
        <v>#VALUE!</v>
      </c>
      <c r="E4183" t="e">
        <f>Table1[[#This Row],[Vevő]]</f>
        <v>#VALUE!</v>
      </c>
      <c r="F4183" t="e">
        <f>Table1[[#This Row],[Termékkör]]</f>
        <v>#VALUE!</v>
      </c>
      <c r="G4183" s="4" t="e">
        <f>Table1[[#This Row],[SzumElad]]</f>
        <v>#VALUE!</v>
      </c>
      <c r="H4183" s="7" t="e">
        <f>Table1[[#This Row],[Jut_%]]</f>
        <v>#VALUE!</v>
      </c>
      <c r="I4183" s="4" t="e">
        <f>Table1[[#This Row],[Jut]]</f>
        <v>#VALUE!</v>
      </c>
      <c r="J4183" s="4" t="e">
        <f>Table1[[#This Row],[Column1]]</f>
        <v>#VALUE!</v>
      </c>
    </row>
    <row r="4184" spans="1:10" hidden="1" x14ac:dyDescent="0.3">
      <c r="A4184" s="2" t="e">
        <f>Table1[[#This Row],[Befolyt]]</f>
        <v>#VALUE!</v>
      </c>
      <c r="B4184" t="e">
        <f>Table1[[#This Row],[ÜK]]</f>
        <v>#VALUE!</v>
      </c>
      <c r="C4184" s="3" t="e">
        <f>Table1[[#This Row],[Szla]]</f>
        <v>#VALUE!</v>
      </c>
      <c r="D4184" s="6" t="e">
        <f>Table1[[#This Row],[Kelt_hó]]</f>
        <v>#VALUE!</v>
      </c>
      <c r="E4184" t="e">
        <f>Table1[[#This Row],[Vevő]]</f>
        <v>#VALUE!</v>
      </c>
      <c r="F4184" t="e">
        <f>Table1[[#This Row],[Termékkör]]</f>
        <v>#VALUE!</v>
      </c>
      <c r="G4184" s="4" t="e">
        <f>Table1[[#This Row],[SzumElad]]</f>
        <v>#VALUE!</v>
      </c>
      <c r="H4184" s="7" t="e">
        <f>Table1[[#This Row],[Jut_%]]</f>
        <v>#VALUE!</v>
      </c>
      <c r="I4184" s="4" t="e">
        <f>Table1[[#This Row],[Jut]]</f>
        <v>#VALUE!</v>
      </c>
      <c r="J4184" s="4" t="e">
        <f>Table1[[#This Row],[Column1]]</f>
        <v>#VALUE!</v>
      </c>
    </row>
    <row r="4185" spans="1:10" hidden="1" x14ac:dyDescent="0.3">
      <c r="A4185" s="2" t="e">
        <f>Table1[[#This Row],[Befolyt]]</f>
        <v>#VALUE!</v>
      </c>
      <c r="B4185" t="e">
        <f>Table1[[#This Row],[ÜK]]</f>
        <v>#VALUE!</v>
      </c>
      <c r="C4185" s="3" t="e">
        <f>Table1[[#This Row],[Szla]]</f>
        <v>#VALUE!</v>
      </c>
      <c r="D4185" s="6" t="e">
        <f>Table1[[#This Row],[Kelt_hó]]</f>
        <v>#VALUE!</v>
      </c>
      <c r="E4185" t="e">
        <f>Table1[[#This Row],[Vevő]]</f>
        <v>#VALUE!</v>
      </c>
      <c r="F4185" t="e">
        <f>Table1[[#This Row],[Termékkör]]</f>
        <v>#VALUE!</v>
      </c>
      <c r="G4185" s="4" t="e">
        <f>Table1[[#This Row],[SzumElad]]</f>
        <v>#VALUE!</v>
      </c>
      <c r="H4185" s="7" t="e">
        <f>Table1[[#This Row],[Jut_%]]</f>
        <v>#VALUE!</v>
      </c>
      <c r="I4185" s="4" t="e">
        <f>Table1[[#This Row],[Jut]]</f>
        <v>#VALUE!</v>
      </c>
      <c r="J4185" s="4" t="e">
        <f>Table1[[#This Row],[Column1]]</f>
        <v>#VALUE!</v>
      </c>
    </row>
    <row r="4186" spans="1:10" hidden="1" x14ac:dyDescent="0.3">
      <c r="A4186" s="2" t="e">
        <f>Table1[[#This Row],[Befolyt]]</f>
        <v>#VALUE!</v>
      </c>
      <c r="B4186" t="e">
        <f>Table1[[#This Row],[ÜK]]</f>
        <v>#VALUE!</v>
      </c>
      <c r="C4186" s="3" t="e">
        <f>Table1[[#This Row],[Szla]]</f>
        <v>#VALUE!</v>
      </c>
      <c r="D4186" s="6" t="e">
        <f>Table1[[#This Row],[Kelt_hó]]</f>
        <v>#VALUE!</v>
      </c>
      <c r="E4186" t="e">
        <f>Table1[[#This Row],[Vevő]]</f>
        <v>#VALUE!</v>
      </c>
      <c r="F4186" t="e">
        <f>Table1[[#This Row],[Termékkör]]</f>
        <v>#VALUE!</v>
      </c>
      <c r="G4186" s="4" t="e">
        <f>Table1[[#This Row],[SzumElad]]</f>
        <v>#VALUE!</v>
      </c>
      <c r="H4186" s="7" t="e">
        <f>Table1[[#This Row],[Jut_%]]</f>
        <v>#VALUE!</v>
      </c>
      <c r="I4186" s="4" t="e">
        <f>Table1[[#This Row],[Jut]]</f>
        <v>#VALUE!</v>
      </c>
      <c r="J4186" s="4" t="e">
        <f>Table1[[#This Row],[Column1]]</f>
        <v>#VALUE!</v>
      </c>
    </row>
    <row r="4187" spans="1:10" hidden="1" x14ac:dyDescent="0.3">
      <c r="A4187" s="2" t="e">
        <f>Table1[[#This Row],[Befolyt]]</f>
        <v>#VALUE!</v>
      </c>
      <c r="B4187" t="e">
        <f>Table1[[#This Row],[ÜK]]</f>
        <v>#VALUE!</v>
      </c>
      <c r="C4187" s="3" t="e">
        <f>Table1[[#This Row],[Szla]]</f>
        <v>#VALUE!</v>
      </c>
      <c r="D4187" s="6" t="e">
        <f>Table1[[#This Row],[Kelt_hó]]</f>
        <v>#VALUE!</v>
      </c>
      <c r="E4187" t="e">
        <f>Table1[[#This Row],[Vevő]]</f>
        <v>#VALUE!</v>
      </c>
      <c r="F4187" t="e">
        <f>Table1[[#This Row],[Termékkör]]</f>
        <v>#VALUE!</v>
      </c>
      <c r="G4187" s="4" t="e">
        <f>Table1[[#This Row],[SzumElad]]</f>
        <v>#VALUE!</v>
      </c>
      <c r="H4187" s="7" t="e">
        <f>Table1[[#This Row],[Jut_%]]</f>
        <v>#VALUE!</v>
      </c>
      <c r="I4187" s="4" t="e">
        <f>Table1[[#This Row],[Jut]]</f>
        <v>#VALUE!</v>
      </c>
      <c r="J4187" s="4" t="e">
        <f>Table1[[#This Row],[Column1]]</f>
        <v>#VALUE!</v>
      </c>
    </row>
    <row r="4188" spans="1:10" hidden="1" x14ac:dyDescent="0.3">
      <c r="A4188" s="2" t="e">
        <f>Table1[[#This Row],[Befolyt]]</f>
        <v>#VALUE!</v>
      </c>
      <c r="B4188" t="e">
        <f>Table1[[#This Row],[ÜK]]</f>
        <v>#VALUE!</v>
      </c>
      <c r="C4188" s="3" t="e">
        <f>Table1[[#This Row],[Szla]]</f>
        <v>#VALUE!</v>
      </c>
      <c r="D4188" s="6" t="e">
        <f>Table1[[#This Row],[Kelt_hó]]</f>
        <v>#VALUE!</v>
      </c>
      <c r="E4188" t="e">
        <f>Table1[[#This Row],[Vevő]]</f>
        <v>#VALUE!</v>
      </c>
      <c r="F4188" t="e">
        <f>Table1[[#This Row],[Termékkör]]</f>
        <v>#VALUE!</v>
      </c>
      <c r="G4188" s="4" t="e">
        <f>Table1[[#This Row],[SzumElad]]</f>
        <v>#VALUE!</v>
      </c>
      <c r="H4188" s="7" t="e">
        <f>Table1[[#This Row],[Jut_%]]</f>
        <v>#VALUE!</v>
      </c>
      <c r="I4188" s="4" t="e">
        <f>Table1[[#This Row],[Jut]]</f>
        <v>#VALUE!</v>
      </c>
      <c r="J4188" s="4" t="e">
        <f>Table1[[#This Row],[Column1]]</f>
        <v>#VALUE!</v>
      </c>
    </row>
    <row r="4189" spans="1:10" hidden="1" x14ac:dyDescent="0.3">
      <c r="A4189" s="2" t="e">
        <f>Table1[[#This Row],[Befolyt]]</f>
        <v>#VALUE!</v>
      </c>
      <c r="B4189" t="e">
        <f>Table1[[#This Row],[ÜK]]</f>
        <v>#VALUE!</v>
      </c>
      <c r="C4189" s="3" t="e">
        <f>Table1[[#This Row],[Szla]]</f>
        <v>#VALUE!</v>
      </c>
      <c r="D4189" s="6" t="e">
        <f>Table1[[#This Row],[Kelt_hó]]</f>
        <v>#VALUE!</v>
      </c>
      <c r="E4189" t="e">
        <f>Table1[[#This Row],[Vevő]]</f>
        <v>#VALUE!</v>
      </c>
      <c r="F4189" t="e">
        <f>Table1[[#This Row],[Termékkör]]</f>
        <v>#VALUE!</v>
      </c>
      <c r="G4189" s="4" t="e">
        <f>Table1[[#This Row],[SzumElad]]</f>
        <v>#VALUE!</v>
      </c>
      <c r="H4189" s="7" t="e">
        <f>Table1[[#This Row],[Jut_%]]</f>
        <v>#VALUE!</v>
      </c>
      <c r="I4189" s="4" t="e">
        <f>Table1[[#This Row],[Jut]]</f>
        <v>#VALUE!</v>
      </c>
      <c r="J4189" s="4" t="e">
        <f>Table1[[#This Row],[Column1]]</f>
        <v>#VALUE!</v>
      </c>
    </row>
    <row r="4190" spans="1:10" hidden="1" x14ac:dyDescent="0.3">
      <c r="A4190" s="2" t="e">
        <f>Table1[[#This Row],[Befolyt]]</f>
        <v>#VALUE!</v>
      </c>
      <c r="B4190" t="e">
        <f>Table1[[#This Row],[ÜK]]</f>
        <v>#VALUE!</v>
      </c>
      <c r="C4190" s="3" t="e">
        <f>Table1[[#This Row],[Szla]]</f>
        <v>#VALUE!</v>
      </c>
      <c r="D4190" s="6" t="e">
        <f>Table1[[#This Row],[Kelt_hó]]</f>
        <v>#VALUE!</v>
      </c>
      <c r="E4190" t="e">
        <f>Table1[[#This Row],[Vevő]]</f>
        <v>#VALUE!</v>
      </c>
      <c r="F4190" t="e">
        <f>Table1[[#This Row],[Termékkör]]</f>
        <v>#VALUE!</v>
      </c>
      <c r="G4190" s="4" t="e">
        <f>Table1[[#This Row],[SzumElad]]</f>
        <v>#VALUE!</v>
      </c>
      <c r="H4190" s="7" t="e">
        <f>Table1[[#This Row],[Jut_%]]</f>
        <v>#VALUE!</v>
      </c>
      <c r="I4190" s="4" t="e">
        <f>Table1[[#This Row],[Jut]]</f>
        <v>#VALUE!</v>
      </c>
      <c r="J4190" s="4" t="e">
        <f>Table1[[#This Row],[Column1]]</f>
        <v>#VALUE!</v>
      </c>
    </row>
    <row r="4191" spans="1:10" hidden="1" x14ac:dyDescent="0.3">
      <c r="A4191" s="2" t="e">
        <f>Table1[[#This Row],[Befolyt]]</f>
        <v>#VALUE!</v>
      </c>
      <c r="B4191" t="e">
        <f>Table1[[#This Row],[ÜK]]</f>
        <v>#VALUE!</v>
      </c>
      <c r="C4191" s="3" t="e">
        <f>Table1[[#This Row],[Szla]]</f>
        <v>#VALUE!</v>
      </c>
      <c r="D4191" s="6" t="e">
        <f>Table1[[#This Row],[Kelt_hó]]</f>
        <v>#VALUE!</v>
      </c>
      <c r="E4191" t="e">
        <f>Table1[[#This Row],[Vevő]]</f>
        <v>#VALUE!</v>
      </c>
      <c r="F4191" t="e">
        <f>Table1[[#This Row],[Termékkör]]</f>
        <v>#VALUE!</v>
      </c>
      <c r="G4191" s="4" t="e">
        <f>Table1[[#This Row],[SzumElad]]</f>
        <v>#VALUE!</v>
      </c>
      <c r="H4191" s="7" t="e">
        <f>Table1[[#This Row],[Jut_%]]</f>
        <v>#VALUE!</v>
      </c>
      <c r="I4191" s="4" t="e">
        <f>Table1[[#This Row],[Jut]]</f>
        <v>#VALUE!</v>
      </c>
      <c r="J4191" s="4" t="e">
        <f>Table1[[#This Row],[Column1]]</f>
        <v>#VALUE!</v>
      </c>
    </row>
    <row r="4192" spans="1:10" hidden="1" x14ac:dyDescent="0.3">
      <c r="A4192" s="2" t="e">
        <f>Table1[[#This Row],[Befolyt]]</f>
        <v>#VALUE!</v>
      </c>
      <c r="B4192" t="e">
        <f>Table1[[#This Row],[ÜK]]</f>
        <v>#VALUE!</v>
      </c>
      <c r="C4192" s="3" t="e">
        <f>Table1[[#This Row],[Szla]]</f>
        <v>#VALUE!</v>
      </c>
      <c r="D4192" s="6" t="e">
        <f>Table1[[#This Row],[Kelt_hó]]</f>
        <v>#VALUE!</v>
      </c>
      <c r="E4192" t="e">
        <f>Table1[[#This Row],[Vevő]]</f>
        <v>#VALUE!</v>
      </c>
      <c r="F4192" t="e">
        <f>Table1[[#This Row],[Termékkör]]</f>
        <v>#VALUE!</v>
      </c>
      <c r="G4192" s="4" t="e">
        <f>Table1[[#This Row],[SzumElad]]</f>
        <v>#VALUE!</v>
      </c>
      <c r="H4192" s="7" t="e">
        <f>Table1[[#This Row],[Jut_%]]</f>
        <v>#VALUE!</v>
      </c>
      <c r="I4192" s="4" t="e">
        <f>Table1[[#This Row],[Jut]]</f>
        <v>#VALUE!</v>
      </c>
      <c r="J4192" s="4" t="e">
        <f>Table1[[#This Row],[Column1]]</f>
        <v>#VALUE!</v>
      </c>
    </row>
    <row r="4193" spans="1:10" hidden="1" x14ac:dyDescent="0.3">
      <c r="A4193" s="2" t="e">
        <f>Table1[[#This Row],[Befolyt]]</f>
        <v>#VALUE!</v>
      </c>
      <c r="B4193" t="e">
        <f>Table1[[#This Row],[ÜK]]</f>
        <v>#VALUE!</v>
      </c>
      <c r="C4193" s="3" t="e">
        <f>Table1[[#This Row],[Szla]]</f>
        <v>#VALUE!</v>
      </c>
      <c r="D4193" s="6" t="e">
        <f>Table1[[#This Row],[Kelt_hó]]</f>
        <v>#VALUE!</v>
      </c>
      <c r="E4193" t="e">
        <f>Table1[[#This Row],[Vevő]]</f>
        <v>#VALUE!</v>
      </c>
      <c r="F4193" t="e">
        <f>Table1[[#This Row],[Termékkör]]</f>
        <v>#VALUE!</v>
      </c>
      <c r="G4193" s="4" t="e">
        <f>Table1[[#This Row],[SzumElad]]</f>
        <v>#VALUE!</v>
      </c>
      <c r="H4193" s="7" t="e">
        <f>Table1[[#This Row],[Jut_%]]</f>
        <v>#VALUE!</v>
      </c>
      <c r="I4193" s="4" t="e">
        <f>Table1[[#This Row],[Jut]]</f>
        <v>#VALUE!</v>
      </c>
      <c r="J4193" s="4" t="e">
        <f>Table1[[#This Row],[Column1]]</f>
        <v>#VALUE!</v>
      </c>
    </row>
    <row r="4194" spans="1:10" hidden="1" x14ac:dyDescent="0.3">
      <c r="A4194" s="2" t="e">
        <f>Table1[[#This Row],[Befolyt]]</f>
        <v>#VALUE!</v>
      </c>
      <c r="B4194" t="e">
        <f>Table1[[#This Row],[ÜK]]</f>
        <v>#VALUE!</v>
      </c>
      <c r="C4194" s="3" t="e">
        <f>Table1[[#This Row],[Szla]]</f>
        <v>#VALUE!</v>
      </c>
      <c r="D4194" s="6" t="e">
        <f>Table1[[#This Row],[Kelt_hó]]</f>
        <v>#VALUE!</v>
      </c>
      <c r="E4194" t="e">
        <f>Table1[[#This Row],[Vevő]]</f>
        <v>#VALUE!</v>
      </c>
      <c r="F4194" t="e">
        <f>Table1[[#This Row],[Termékkör]]</f>
        <v>#VALUE!</v>
      </c>
      <c r="G4194" s="4" t="e">
        <f>Table1[[#This Row],[SzumElad]]</f>
        <v>#VALUE!</v>
      </c>
      <c r="H4194" s="7" t="e">
        <f>Table1[[#This Row],[Jut_%]]</f>
        <v>#VALUE!</v>
      </c>
      <c r="I4194" s="4" t="e">
        <f>Table1[[#This Row],[Jut]]</f>
        <v>#VALUE!</v>
      </c>
      <c r="J4194" s="4" t="e">
        <f>Table1[[#This Row],[Column1]]</f>
        <v>#VALUE!</v>
      </c>
    </row>
    <row r="4195" spans="1:10" hidden="1" x14ac:dyDescent="0.3">
      <c r="A4195" s="2" t="e">
        <f>Table1[[#This Row],[Befolyt]]</f>
        <v>#VALUE!</v>
      </c>
      <c r="B4195" t="e">
        <f>Table1[[#This Row],[ÜK]]</f>
        <v>#VALUE!</v>
      </c>
      <c r="C4195" s="3" t="e">
        <f>Table1[[#This Row],[Szla]]</f>
        <v>#VALUE!</v>
      </c>
      <c r="D4195" s="6" t="e">
        <f>Table1[[#This Row],[Kelt_hó]]</f>
        <v>#VALUE!</v>
      </c>
      <c r="E4195" t="e">
        <f>Table1[[#This Row],[Vevő]]</f>
        <v>#VALUE!</v>
      </c>
      <c r="F4195" t="e">
        <f>Table1[[#This Row],[Termékkör]]</f>
        <v>#VALUE!</v>
      </c>
      <c r="G4195" s="4" t="e">
        <f>Table1[[#This Row],[SzumElad]]</f>
        <v>#VALUE!</v>
      </c>
      <c r="H4195" s="7" t="e">
        <f>Table1[[#This Row],[Jut_%]]</f>
        <v>#VALUE!</v>
      </c>
      <c r="I4195" s="4" t="e">
        <f>Table1[[#This Row],[Jut]]</f>
        <v>#VALUE!</v>
      </c>
      <c r="J4195" s="4" t="e">
        <f>Table1[[#This Row],[Column1]]</f>
        <v>#VALUE!</v>
      </c>
    </row>
    <row r="4196" spans="1:10" hidden="1" x14ac:dyDescent="0.3">
      <c r="A4196" s="2" t="e">
        <f>Table1[[#This Row],[Befolyt]]</f>
        <v>#VALUE!</v>
      </c>
      <c r="B4196" t="e">
        <f>Table1[[#This Row],[ÜK]]</f>
        <v>#VALUE!</v>
      </c>
      <c r="C4196" s="3" t="e">
        <f>Table1[[#This Row],[Szla]]</f>
        <v>#VALUE!</v>
      </c>
      <c r="D4196" s="6" t="e">
        <f>Table1[[#This Row],[Kelt_hó]]</f>
        <v>#VALUE!</v>
      </c>
      <c r="E4196" t="e">
        <f>Table1[[#This Row],[Vevő]]</f>
        <v>#VALUE!</v>
      </c>
      <c r="F4196" t="e">
        <f>Table1[[#This Row],[Termékkör]]</f>
        <v>#VALUE!</v>
      </c>
      <c r="G4196" s="4" t="e">
        <f>Table1[[#This Row],[SzumElad]]</f>
        <v>#VALUE!</v>
      </c>
      <c r="H4196" s="7" t="e">
        <f>Table1[[#This Row],[Jut_%]]</f>
        <v>#VALUE!</v>
      </c>
      <c r="I4196" s="4" t="e">
        <f>Table1[[#This Row],[Jut]]</f>
        <v>#VALUE!</v>
      </c>
      <c r="J4196" s="4" t="e">
        <f>Table1[[#This Row],[Column1]]</f>
        <v>#VALUE!</v>
      </c>
    </row>
    <row r="4197" spans="1:10" hidden="1" x14ac:dyDescent="0.3">
      <c r="A4197" s="2" t="e">
        <f>Table1[[#This Row],[Befolyt]]</f>
        <v>#VALUE!</v>
      </c>
      <c r="B4197" t="e">
        <f>Table1[[#This Row],[ÜK]]</f>
        <v>#VALUE!</v>
      </c>
      <c r="C4197" s="3" t="e">
        <f>Table1[[#This Row],[Szla]]</f>
        <v>#VALUE!</v>
      </c>
      <c r="D4197" s="6" t="e">
        <f>Table1[[#This Row],[Kelt_hó]]</f>
        <v>#VALUE!</v>
      </c>
      <c r="E4197" t="e">
        <f>Table1[[#This Row],[Vevő]]</f>
        <v>#VALUE!</v>
      </c>
      <c r="F4197" t="e">
        <f>Table1[[#This Row],[Termékkör]]</f>
        <v>#VALUE!</v>
      </c>
      <c r="G4197" s="4" t="e">
        <f>Table1[[#This Row],[SzumElad]]</f>
        <v>#VALUE!</v>
      </c>
      <c r="H4197" s="7" t="e">
        <f>Table1[[#This Row],[Jut_%]]</f>
        <v>#VALUE!</v>
      </c>
      <c r="I4197" s="4" t="e">
        <f>Table1[[#This Row],[Jut]]</f>
        <v>#VALUE!</v>
      </c>
      <c r="J4197" s="4" t="e">
        <f>Table1[[#This Row],[Column1]]</f>
        <v>#VALUE!</v>
      </c>
    </row>
    <row r="4198" spans="1:10" hidden="1" x14ac:dyDescent="0.3">
      <c r="A4198" s="2" t="e">
        <f>Table1[[#This Row],[Befolyt]]</f>
        <v>#VALUE!</v>
      </c>
      <c r="B4198" t="e">
        <f>Table1[[#This Row],[ÜK]]</f>
        <v>#VALUE!</v>
      </c>
      <c r="C4198" s="3" t="e">
        <f>Table1[[#This Row],[Szla]]</f>
        <v>#VALUE!</v>
      </c>
      <c r="D4198" s="6" t="e">
        <f>Table1[[#This Row],[Kelt_hó]]</f>
        <v>#VALUE!</v>
      </c>
      <c r="E4198" t="e">
        <f>Table1[[#This Row],[Vevő]]</f>
        <v>#VALUE!</v>
      </c>
      <c r="F4198" t="e">
        <f>Table1[[#This Row],[Termékkör]]</f>
        <v>#VALUE!</v>
      </c>
      <c r="G4198" s="4" t="e">
        <f>Table1[[#This Row],[SzumElad]]</f>
        <v>#VALUE!</v>
      </c>
      <c r="H4198" s="7" t="e">
        <f>Table1[[#This Row],[Jut_%]]</f>
        <v>#VALUE!</v>
      </c>
      <c r="I4198" s="4" t="e">
        <f>Table1[[#This Row],[Jut]]</f>
        <v>#VALUE!</v>
      </c>
      <c r="J4198" s="4" t="e">
        <f>Table1[[#This Row],[Column1]]</f>
        <v>#VALUE!</v>
      </c>
    </row>
    <row r="4199" spans="1:10" hidden="1" x14ac:dyDescent="0.3">
      <c r="A4199" s="2" t="e">
        <f>Table1[[#This Row],[Befolyt]]</f>
        <v>#VALUE!</v>
      </c>
      <c r="B4199" t="e">
        <f>Table1[[#This Row],[ÜK]]</f>
        <v>#VALUE!</v>
      </c>
      <c r="C4199" s="3" t="e">
        <f>Table1[[#This Row],[Szla]]</f>
        <v>#VALUE!</v>
      </c>
      <c r="D4199" s="6" t="e">
        <f>Table1[[#This Row],[Kelt_hó]]</f>
        <v>#VALUE!</v>
      </c>
      <c r="E4199" t="e">
        <f>Table1[[#This Row],[Vevő]]</f>
        <v>#VALUE!</v>
      </c>
      <c r="F4199" t="e">
        <f>Table1[[#This Row],[Termékkör]]</f>
        <v>#VALUE!</v>
      </c>
      <c r="G4199" s="4" t="e">
        <f>Table1[[#This Row],[SzumElad]]</f>
        <v>#VALUE!</v>
      </c>
      <c r="H4199" s="7" t="e">
        <f>Table1[[#This Row],[Jut_%]]</f>
        <v>#VALUE!</v>
      </c>
      <c r="I4199" s="4" t="e">
        <f>Table1[[#This Row],[Jut]]</f>
        <v>#VALUE!</v>
      </c>
      <c r="J4199" s="4" t="e">
        <f>Table1[[#This Row],[Column1]]</f>
        <v>#VALUE!</v>
      </c>
    </row>
    <row r="4200" spans="1:10" hidden="1" x14ac:dyDescent="0.3">
      <c r="A4200" s="2" t="e">
        <f>Table1[[#This Row],[Befolyt]]</f>
        <v>#VALUE!</v>
      </c>
      <c r="B4200" t="e">
        <f>Table1[[#This Row],[ÜK]]</f>
        <v>#VALUE!</v>
      </c>
      <c r="C4200" s="3" t="e">
        <f>Table1[[#This Row],[Szla]]</f>
        <v>#VALUE!</v>
      </c>
      <c r="D4200" s="6" t="e">
        <f>Table1[[#This Row],[Kelt_hó]]</f>
        <v>#VALUE!</v>
      </c>
      <c r="E4200" t="e">
        <f>Table1[[#This Row],[Vevő]]</f>
        <v>#VALUE!</v>
      </c>
      <c r="F4200" t="e">
        <f>Table1[[#This Row],[Termékkör]]</f>
        <v>#VALUE!</v>
      </c>
      <c r="G4200" s="4" t="e">
        <f>Table1[[#This Row],[SzumElad]]</f>
        <v>#VALUE!</v>
      </c>
      <c r="H4200" s="7" t="e">
        <f>Table1[[#This Row],[Jut_%]]</f>
        <v>#VALUE!</v>
      </c>
      <c r="I4200" s="4" t="e">
        <f>Table1[[#This Row],[Jut]]</f>
        <v>#VALUE!</v>
      </c>
      <c r="J4200" s="4" t="e">
        <f>Table1[[#This Row],[Column1]]</f>
        <v>#VALUE!</v>
      </c>
    </row>
    <row r="4201" spans="1:10" hidden="1" x14ac:dyDescent="0.3">
      <c r="A4201" s="2" t="e">
        <f>Table1[[#This Row],[Befolyt]]</f>
        <v>#VALUE!</v>
      </c>
      <c r="B4201" t="e">
        <f>Table1[[#This Row],[ÜK]]</f>
        <v>#VALUE!</v>
      </c>
      <c r="C4201" s="3" t="e">
        <f>Table1[[#This Row],[Szla]]</f>
        <v>#VALUE!</v>
      </c>
      <c r="D4201" s="6" t="e">
        <f>Table1[[#This Row],[Kelt_hó]]</f>
        <v>#VALUE!</v>
      </c>
      <c r="E4201" t="e">
        <f>Table1[[#This Row],[Vevő]]</f>
        <v>#VALUE!</v>
      </c>
      <c r="F4201" t="e">
        <f>Table1[[#This Row],[Termékkör]]</f>
        <v>#VALUE!</v>
      </c>
      <c r="G4201" s="4" t="e">
        <f>Table1[[#This Row],[SzumElad]]</f>
        <v>#VALUE!</v>
      </c>
      <c r="H4201" s="7" t="e">
        <f>Table1[[#This Row],[Jut_%]]</f>
        <v>#VALUE!</v>
      </c>
      <c r="I4201" s="4" t="e">
        <f>Table1[[#This Row],[Jut]]</f>
        <v>#VALUE!</v>
      </c>
      <c r="J4201" s="4" t="e">
        <f>Table1[[#This Row],[Column1]]</f>
        <v>#VALUE!</v>
      </c>
    </row>
    <row r="4202" spans="1:10" hidden="1" x14ac:dyDescent="0.3">
      <c r="A4202" s="2" t="e">
        <f>Table1[[#This Row],[Befolyt]]</f>
        <v>#VALUE!</v>
      </c>
      <c r="B4202" t="e">
        <f>Table1[[#This Row],[ÜK]]</f>
        <v>#VALUE!</v>
      </c>
      <c r="C4202" s="3" t="e">
        <f>Table1[[#This Row],[Szla]]</f>
        <v>#VALUE!</v>
      </c>
      <c r="D4202" s="6" t="e">
        <f>Table1[[#This Row],[Kelt_hó]]</f>
        <v>#VALUE!</v>
      </c>
      <c r="E4202" t="e">
        <f>Table1[[#This Row],[Vevő]]</f>
        <v>#VALUE!</v>
      </c>
      <c r="F4202" t="e">
        <f>Table1[[#This Row],[Termékkör]]</f>
        <v>#VALUE!</v>
      </c>
      <c r="G4202" s="4" t="e">
        <f>Table1[[#This Row],[SzumElad]]</f>
        <v>#VALUE!</v>
      </c>
      <c r="H4202" s="7" t="e">
        <f>Table1[[#This Row],[Jut_%]]</f>
        <v>#VALUE!</v>
      </c>
      <c r="I4202" s="4" t="e">
        <f>Table1[[#This Row],[Jut]]</f>
        <v>#VALUE!</v>
      </c>
      <c r="J4202" s="4" t="e">
        <f>Table1[[#This Row],[Column1]]</f>
        <v>#VALUE!</v>
      </c>
    </row>
    <row r="4203" spans="1:10" hidden="1" x14ac:dyDescent="0.3">
      <c r="A4203" s="2" t="e">
        <f>Table1[[#This Row],[Befolyt]]</f>
        <v>#VALUE!</v>
      </c>
      <c r="B4203" t="e">
        <f>Table1[[#This Row],[ÜK]]</f>
        <v>#VALUE!</v>
      </c>
      <c r="C4203" s="3" t="e">
        <f>Table1[[#This Row],[Szla]]</f>
        <v>#VALUE!</v>
      </c>
      <c r="D4203" s="6" t="e">
        <f>Table1[[#This Row],[Kelt_hó]]</f>
        <v>#VALUE!</v>
      </c>
      <c r="E4203" t="e">
        <f>Table1[[#This Row],[Vevő]]</f>
        <v>#VALUE!</v>
      </c>
      <c r="F4203" t="e">
        <f>Table1[[#This Row],[Termékkör]]</f>
        <v>#VALUE!</v>
      </c>
      <c r="G4203" s="4" t="e">
        <f>Table1[[#This Row],[SzumElad]]</f>
        <v>#VALUE!</v>
      </c>
      <c r="H4203" s="7" t="e">
        <f>Table1[[#This Row],[Jut_%]]</f>
        <v>#VALUE!</v>
      </c>
      <c r="I4203" s="4" t="e">
        <f>Table1[[#This Row],[Jut]]</f>
        <v>#VALUE!</v>
      </c>
      <c r="J4203" s="4" t="e">
        <f>Table1[[#This Row],[Column1]]</f>
        <v>#VALUE!</v>
      </c>
    </row>
    <row r="4204" spans="1:10" hidden="1" x14ac:dyDescent="0.3">
      <c r="A4204" s="2" t="e">
        <f>Table1[[#This Row],[Befolyt]]</f>
        <v>#VALUE!</v>
      </c>
      <c r="B4204" t="e">
        <f>Table1[[#This Row],[ÜK]]</f>
        <v>#VALUE!</v>
      </c>
      <c r="C4204" s="3" t="e">
        <f>Table1[[#This Row],[Szla]]</f>
        <v>#VALUE!</v>
      </c>
      <c r="D4204" s="6" t="e">
        <f>Table1[[#This Row],[Kelt_hó]]</f>
        <v>#VALUE!</v>
      </c>
      <c r="E4204" t="e">
        <f>Table1[[#This Row],[Vevő]]</f>
        <v>#VALUE!</v>
      </c>
      <c r="F4204" t="e">
        <f>Table1[[#This Row],[Termékkör]]</f>
        <v>#VALUE!</v>
      </c>
      <c r="G4204" s="4" t="e">
        <f>Table1[[#This Row],[SzumElad]]</f>
        <v>#VALUE!</v>
      </c>
      <c r="H4204" s="7" t="e">
        <f>Table1[[#This Row],[Jut_%]]</f>
        <v>#VALUE!</v>
      </c>
      <c r="I4204" s="4" t="e">
        <f>Table1[[#This Row],[Jut]]</f>
        <v>#VALUE!</v>
      </c>
      <c r="J4204" s="4" t="e">
        <f>Table1[[#This Row],[Column1]]</f>
        <v>#VALUE!</v>
      </c>
    </row>
    <row r="4205" spans="1:10" hidden="1" x14ac:dyDescent="0.3">
      <c r="A4205" s="2" t="e">
        <f>Table1[[#This Row],[Befolyt]]</f>
        <v>#VALUE!</v>
      </c>
      <c r="B4205" t="e">
        <f>Table1[[#This Row],[ÜK]]</f>
        <v>#VALUE!</v>
      </c>
      <c r="C4205" s="3" t="e">
        <f>Table1[[#This Row],[Szla]]</f>
        <v>#VALUE!</v>
      </c>
      <c r="D4205" s="6" t="e">
        <f>Table1[[#This Row],[Kelt_hó]]</f>
        <v>#VALUE!</v>
      </c>
      <c r="E4205" t="e">
        <f>Table1[[#This Row],[Vevő]]</f>
        <v>#VALUE!</v>
      </c>
      <c r="F4205" t="e">
        <f>Table1[[#This Row],[Termékkör]]</f>
        <v>#VALUE!</v>
      </c>
      <c r="G4205" s="4" t="e">
        <f>Table1[[#This Row],[SzumElad]]</f>
        <v>#VALUE!</v>
      </c>
      <c r="H4205" s="7" t="e">
        <f>Table1[[#This Row],[Jut_%]]</f>
        <v>#VALUE!</v>
      </c>
      <c r="I4205" s="4" t="e">
        <f>Table1[[#This Row],[Jut]]</f>
        <v>#VALUE!</v>
      </c>
      <c r="J4205" s="4" t="e">
        <f>Table1[[#This Row],[Column1]]</f>
        <v>#VALUE!</v>
      </c>
    </row>
    <row r="4206" spans="1:10" hidden="1" x14ac:dyDescent="0.3">
      <c r="A4206" s="2" t="e">
        <f>Table1[[#This Row],[Befolyt]]</f>
        <v>#VALUE!</v>
      </c>
      <c r="B4206" t="e">
        <f>Table1[[#This Row],[ÜK]]</f>
        <v>#VALUE!</v>
      </c>
      <c r="C4206" s="3" t="e">
        <f>Table1[[#This Row],[Szla]]</f>
        <v>#VALUE!</v>
      </c>
      <c r="D4206" s="6" t="e">
        <f>Table1[[#This Row],[Kelt_hó]]</f>
        <v>#VALUE!</v>
      </c>
      <c r="E4206" t="e">
        <f>Table1[[#This Row],[Vevő]]</f>
        <v>#VALUE!</v>
      </c>
      <c r="F4206" t="e">
        <f>Table1[[#This Row],[Termékkör]]</f>
        <v>#VALUE!</v>
      </c>
      <c r="G4206" s="4" t="e">
        <f>Table1[[#This Row],[SzumElad]]</f>
        <v>#VALUE!</v>
      </c>
      <c r="H4206" s="7" t="e">
        <f>Table1[[#This Row],[Jut_%]]</f>
        <v>#VALUE!</v>
      </c>
      <c r="I4206" s="4" t="e">
        <f>Table1[[#This Row],[Jut]]</f>
        <v>#VALUE!</v>
      </c>
      <c r="J4206" s="4" t="e">
        <f>Table1[[#This Row],[Column1]]</f>
        <v>#VALUE!</v>
      </c>
    </row>
    <row r="4207" spans="1:10" hidden="1" x14ac:dyDescent="0.3">
      <c r="A4207" s="2" t="e">
        <f>Table1[[#This Row],[Befolyt]]</f>
        <v>#VALUE!</v>
      </c>
      <c r="B4207" t="e">
        <f>Table1[[#This Row],[ÜK]]</f>
        <v>#VALUE!</v>
      </c>
      <c r="C4207" s="3" t="e">
        <f>Table1[[#This Row],[Szla]]</f>
        <v>#VALUE!</v>
      </c>
      <c r="D4207" s="6" t="e">
        <f>Table1[[#This Row],[Kelt_hó]]</f>
        <v>#VALUE!</v>
      </c>
      <c r="E4207" t="e">
        <f>Table1[[#This Row],[Vevő]]</f>
        <v>#VALUE!</v>
      </c>
      <c r="F4207" t="e">
        <f>Table1[[#This Row],[Termékkör]]</f>
        <v>#VALUE!</v>
      </c>
      <c r="G4207" s="4" t="e">
        <f>Table1[[#This Row],[SzumElad]]</f>
        <v>#VALUE!</v>
      </c>
      <c r="H4207" s="7" t="e">
        <f>Table1[[#This Row],[Jut_%]]</f>
        <v>#VALUE!</v>
      </c>
      <c r="I4207" s="4" t="e">
        <f>Table1[[#This Row],[Jut]]</f>
        <v>#VALUE!</v>
      </c>
      <c r="J4207" s="4" t="e">
        <f>Table1[[#This Row],[Column1]]</f>
        <v>#VALUE!</v>
      </c>
    </row>
    <row r="4208" spans="1:10" hidden="1" x14ac:dyDescent="0.3">
      <c r="A4208" s="2" t="e">
        <f>Table1[[#This Row],[Befolyt]]</f>
        <v>#VALUE!</v>
      </c>
      <c r="B4208" t="e">
        <f>Table1[[#This Row],[ÜK]]</f>
        <v>#VALUE!</v>
      </c>
      <c r="C4208" s="3" t="e">
        <f>Table1[[#This Row],[Szla]]</f>
        <v>#VALUE!</v>
      </c>
      <c r="D4208" s="6" t="e">
        <f>Table1[[#This Row],[Kelt_hó]]</f>
        <v>#VALUE!</v>
      </c>
      <c r="E4208" t="e">
        <f>Table1[[#This Row],[Vevő]]</f>
        <v>#VALUE!</v>
      </c>
      <c r="F4208" t="e">
        <f>Table1[[#This Row],[Termékkör]]</f>
        <v>#VALUE!</v>
      </c>
      <c r="G4208" s="4" t="e">
        <f>Table1[[#This Row],[SzumElad]]</f>
        <v>#VALUE!</v>
      </c>
      <c r="H4208" s="7" t="e">
        <f>Table1[[#This Row],[Jut_%]]</f>
        <v>#VALUE!</v>
      </c>
      <c r="I4208" s="4" t="e">
        <f>Table1[[#This Row],[Jut]]</f>
        <v>#VALUE!</v>
      </c>
      <c r="J4208" s="4" t="e">
        <f>Table1[[#This Row],[Column1]]</f>
        <v>#VALUE!</v>
      </c>
    </row>
    <row r="4209" spans="1:10" hidden="1" x14ac:dyDescent="0.3">
      <c r="A4209" s="2" t="e">
        <f>Table1[[#This Row],[Befolyt]]</f>
        <v>#VALUE!</v>
      </c>
      <c r="B4209" t="e">
        <f>Table1[[#This Row],[ÜK]]</f>
        <v>#VALUE!</v>
      </c>
      <c r="C4209" s="3" t="e">
        <f>Table1[[#This Row],[Szla]]</f>
        <v>#VALUE!</v>
      </c>
      <c r="D4209" s="6" t="e">
        <f>Table1[[#This Row],[Kelt_hó]]</f>
        <v>#VALUE!</v>
      </c>
      <c r="E4209" t="e">
        <f>Table1[[#This Row],[Vevő]]</f>
        <v>#VALUE!</v>
      </c>
      <c r="F4209" t="e">
        <f>Table1[[#This Row],[Termékkör]]</f>
        <v>#VALUE!</v>
      </c>
      <c r="G4209" s="4" t="e">
        <f>Table1[[#This Row],[SzumElad]]</f>
        <v>#VALUE!</v>
      </c>
      <c r="H4209" s="7" t="e">
        <f>Table1[[#This Row],[Jut_%]]</f>
        <v>#VALUE!</v>
      </c>
      <c r="I4209" s="4" t="e">
        <f>Table1[[#This Row],[Jut]]</f>
        <v>#VALUE!</v>
      </c>
      <c r="J4209" s="4" t="e">
        <f>Table1[[#This Row],[Column1]]</f>
        <v>#VALUE!</v>
      </c>
    </row>
    <row r="4210" spans="1:10" hidden="1" x14ac:dyDescent="0.3">
      <c r="A4210" s="2" t="e">
        <f>Table1[[#This Row],[Befolyt]]</f>
        <v>#VALUE!</v>
      </c>
      <c r="B4210" t="e">
        <f>Table1[[#This Row],[ÜK]]</f>
        <v>#VALUE!</v>
      </c>
      <c r="C4210" s="3" t="e">
        <f>Table1[[#This Row],[Szla]]</f>
        <v>#VALUE!</v>
      </c>
      <c r="D4210" s="6" t="e">
        <f>Table1[[#This Row],[Kelt_hó]]</f>
        <v>#VALUE!</v>
      </c>
      <c r="E4210" t="e">
        <f>Table1[[#This Row],[Vevő]]</f>
        <v>#VALUE!</v>
      </c>
      <c r="F4210" t="e">
        <f>Table1[[#This Row],[Termékkör]]</f>
        <v>#VALUE!</v>
      </c>
      <c r="G4210" s="4" t="e">
        <f>Table1[[#This Row],[SzumElad]]</f>
        <v>#VALUE!</v>
      </c>
      <c r="H4210" s="7" t="e">
        <f>Table1[[#This Row],[Jut_%]]</f>
        <v>#VALUE!</v>
      </c>
      <c r="I4210" s="4" t="e">
        <f>Table1[[#This Row],[Jut]]</f>
        <v>#VALUE!</v>
      </c>
      <c r="J4210" s="4" t="e">
        <f>Table1[[#This Row],[Column1]]</f>
        <v>#VALUE!</v>
      </c>
    </row>
    <row r="4211" spans="1:10" hidden="1" x14ac:dyDescent="0.3">
      <c r="A4211" s="2" t="e">
        <f>Table1[[#This Row],[Befolyt]]</f>
        <v>#VALUE!</v>
      </c>
      <c r="B4211" t="e">
        <f>Table1[[#This Row],[ÜK]]</f>
        <v>#VALUE!</v>
      </c>
      <c r="C4211" s="3" t="e">
        <f>Table1[[#This Row],[Szla]]</f>
        <v>#VALUE!</v>
      </c>
      <c r="D4211" s="6" t="e">
        <f>Table1[[#This Row],[Kelt_hó]]</f>
        <v>#VALUE!</v>
      </c>
      <c r="E4211" t="e">
        <f>Table1[[#This Row],[Vevő]]</f>
        <v>#VALUE!</v>
      </c>
      <c r="F4211" t="e">
        <f>Table1[[#This Row],[Termékkör]]</f>
        <v>#VALUE!</v>
      </c>
      <c r="G4211" s="4" t="e">
        <f>Table1[[#This Row],[SzumElad]]</f>
        <v>#VALUE!</v>
      </c>
      <c r="H4211" s="7" t="e">
        <f>Table1[[#This Row],[Jut_%]]</f>
        <v>#VALUE!</v>
      </c>
      <c r="I4211" s="4" t="e">
        <f>Table1[[#This Row],[Jut]]</f>
        <v>#VALUE!</v>
      </c>
      <c r="J4211" s="4" t="e">
        <f>Table1[[#This Row],[Column1]]</f>
        <v>#VALUE!</v>
      </c>
    </row>
    <row r="4212" spans="1:10" hidden="1" x14ac:dyDescent="0.3">
      <c r="A4212" s="2" t="e">
        <f>Table1[[#This Row],[Befolyt]]</f>
        <v>#VALUE!</v>
      </c>
      <c r="B4212" t="e">
        <f>Table1[[#This Row],[ÜK]]</f>
        <v>#VALUE!</v>
      </c>
      <c r="C4212" s="3" t="e">
        <f>Table1[[#This Row],[Szla]]</f>
        <v>#VALUE!</v>
      </c>
      <c r="D4212" s="6" t="e">
        <f>Table1[[#This Row],[Kelt_hó]]</f>
        <v>#VALUE!</v>
      </c>
      <c r="E4212" t="e">
        <f>Table1[[#This Row],[Vevő]]</f>
        <v>#VALUE!</v>
      </c>
      <c r="F4212" t="e">
        <f>Table1[[#This Row],[Termékkör]]</f>
        <v>#VALUE!</v>
      </c>
      <c r="G4212" s="4" t="e">
        <f>Table1[[#This Row],[SzumElad]]</f>
        <v>#VALUE!</v>
      </c>
      <c r="H4212" s="7" t="e">
        <f>Table1[[#This Row],[Jut_%]]</f>
        <v>#VALUE!</v>
      </c>
      <c r="I4212" s="4" t="e">
        <f>Table1[[#This Row],[Jut]]</f>
        <v>#VALUE!</v>
      </c>
      <c r="J4212" s="4" t="e">
        <f>Table1[[#This Row],[Column1]]</f>
        <v>#VALUE!</v>
      </c>
    </row>
    <row r="4213" spans="1:10" hidden="1" x14ac:dyDescent="0.3">
      <c r="A4213" s="2" t="e">
        <f>Table1[[#This Row],[Befolyt]]</f>
        <v>#VALUE!</v>
      </c>
      <c r="B4213" t="e">
        <f>Table1[[#This Row],[ÜK]]</f>
        <v>#VALUE!</v>
      </c>
      <c r="C4213" s="3" t="e">
        <f>Table1[[#This Row],[Szla]]</f>
        <v>#VALUE!</v>
      </c>
      <c r="D4213" s="6" t="e">
        <f>Table1[[#This Row],[Kelt_hó]]</f>
        <v>#VALUE!</v>
      </c>
      <c r="E4213" t="e">
        <f>Table1[[#This Row],[Vevő]]</f>
        <v>#VALUE!</v>
      </c>
      <c r="F4213" t="e">
        <f>Table1[[#This Row],[Termékkör]]</f>
        <v>#VALUE!</v>
      </c>
      <c r="G4213" s="4" t="e">
        <f>Table1[[#This Row],[SzumElad]]</f>
        <v>#VALUE!</v>
      </c>
      <c r="H4213" s="7" t="e">
        <f>Table1[[#This Row],[Jut_%]]</f>
        <v>#VALUE!</v>
      </c>
      <c r="I4213" s="4" t="e">
        <f>Table1[[#This Row],[Jut]]</f>
        <v>#VALUE!</v>
      </c>
      <c r="J4213" s="4" t="e">
        <f>Table1[[#This Row],[Column1]]</f>
        <v>#VALUE!</v>
      </c>
    </row>
    <row r="4214" spans="1:10" hidden="1" x14ac:dyDescent="0.3">
      <c r="A4214" s="2" t="e">
        <f>Table1[[#This Row],[Befolyt]]</f>
        <v>#VALUE!</v>
      </c>
      <c r="B4214" t="e">
        <f>Table1[[#This Row],[ÜK]]</f>
        <v>#VALUE!</v>
      </c>
      <c r="C4214" s="3" t="e">
        <f>Table1[[#This Row],[Szla]]</f>
        <v>#VALUE!</v>
      </c>
      <c r="D4214" s="6" t="e">
        <f>Table1[[#This Row],[Kelt_hó]]</f>
        <v>#VALUE!</v>
      </c>
      <c r="E4214" t="e">
        <f>Table1[[#This Row],[Vevő]]</f>
        <v>#VALUE!</v>
      </c>
      <c r="F4214" t="e">
        <f>Table1[[#This Row],[Termékkör]]</f>
        <v>#VALUE!</v>
      </c>
      <c r="G4214" s="4" t="e">
        <f>Table1[[#This Row],[SzumElad]]</f>
        <v>#VALUE!</v>
      </c>
      <c r="H4214" s="7" t="e">
        <f>Table1[[#This Row],[Jut_%]]</f>
        <v>#VALUE!</v>
      </c>
      <c r="I4214" s="4" t="e">
        <f>Table1[[#This Row],[Jut]]</f>
        <v>#VALUE!</v>
      </c>
      <c r="J4214" s="4" t="e">
        <f>Table1[[#This Row],[Column1]]</f>
        <v>#VALUE!</v>
      </c>
    </row>
    <row r="4215" spans="1:10" hidden="1" x14ac:dyDescent="0.3">
      <c r="A4215" s="2" t="e">
        <f>Table1[[#This Row],[Befolyt]]</f>
        <v>#VALUE!</v>
      </c>
      <c r="B4215" t="e">
        <f>Table1[[#This Row],[ÜK]]</f>
        <v>#VALUE!</v>
      </c>
      <c r="C4215" s="3" t="e">
        <f>Table1[[#This Row],[Szla]]</f>
        <v>#VALUE!</v>
      </c>
      <c r="D4215" s="6" t="e">
        <f>Table1[[#This Row],[Kelt_hó]]</f>
        <v>#VALUE!</v>
      </c>
      <c r="E4215" t="e">
        <f>Table1[[#This Row],[Vevő]]</f>
        <v>#VALUE!</v>
      </c>
      <c r="F4215" t="e">
        <f>Table1[[#This Row],[Termékkör]]</f>
        <v>#VALUE!</v>
      </c>
      <c r="G4215" s="4" t="e">
        <f>Table1[[#This Row],[SzumElad]]</f>
        <v>#VALUE!</v>
      </c>
      <c r="H4215" s="7" t="e">
        <f>Table1[[#This Row],[Jut_%]]</f>
        <v>#VALUE!</v>
      </c>
      <c r="I4215" s="4" t="e">
        <f>Table1[[#This Row],[Jut]]</f>
        <v>#VALUE!</v>
      </c>
      <c r="J4215" s="4" t="e">
        <f>Table1[[#This Row],[Column1]]</f>
        <v>#VALUE!</v>
      </c>
    </row>
    <row r="4216" spans="1:10" hidden="1" x14ac:dyDescent="0.3">
      <c r="A4216" s="2" t="e">
        <f>Table1[[#This Row],[Befolyt]]</f>
        <v>#VALUE!</v>
      </c>
      <c r="B4216" t="e">
        <f>Table1[[#This Row],[ÜK]]</f>
        <v>#VALUE!</v>
      </c>
      <c r="C4216" s="3" t="e">
        <f>Table1[[#This Row],[Szla]]</f>
        <v>#VALUE!</v>
      </c>
      <c r="D4216" s="6" t="e">
        <f>Table1[[#This Row],[Kelt_hó]]</f>
        <v>#VALUE!</v>
      </c>
      <c r="E4216" t="e">
        <f>Table1[[#This Row],[Vevő]]</f>
        <v>#VALUE!</v>
      </c>
      <c r="F4216" t="e">
        <f>Table1[[#This Row],[Termékkör]]</f>
        <v>#VALUE!</v>
      </c>
      <c r="G4216" s="4" t="e">
        <f>Table1[[#This Row],[SzumElad]]</f>
        <v>#VALUE!</v>
      </c>
      <c r="H4216" s="7" t="e">
        <f>Table1[[#This Row],[Jut_%]]</f>
        <v>#VALUE!</v>
      </c>
      <c r="I4216" s="4" t="e">
        <f>Table1[[#This Row],[Jut]]</f>
        <v>#VALUE!</v>
      </c>
      <c r="J4216" s="4" t="e">
        <f>Table1[[#This Row],[Column1]]</f>
        <v>#VALUE!</v>
      </c>
    </row>
    <row r="4217" spans="1:10" hidden="1" x14ac:dyDescent="0.3">
      <c r="A4217" s="2" t="e">
        <f>Table1[[#This Row],[Befolyt]]</f>
        <v>#VALUE!</v>
      </c>
      <c r="B4217" t="e">
        <f>Table1[[#This Row],[ÜK]]</f>
        <v>#VALUE!</v>
      </c>
      <c r="C4217" s="3" t="e">
        <f>Table1[[#This Row],[Szla]]</f>
        <v>#VALUE!</v>
      </c>
      <c r="D4217" s="6" t="e">
        <f>Table1[[#This Row],[Kelt_hó]]</f>
        <v>#VALUE!</v>
      </c>
      <c r="E4217" t="e">
        <f>Table1[[#This Row],[Vevő]]</f>
        <v>#VALUE!</v>
      </c>
      <c r="F4217" t="e">
        <f>Table1[[#This Row],[Termékkör]]</f>
        <v>#VALUE!</v>
      </c>
      <c r="G4217" s="4" t="e">
        <f>Table1[[#This Row],[SzumElad]]</f>
        <v>#VALUE!</v>
      </c>
      <c r="H4217" s="7" t="e">
        <f>Table1[[#This Row],[Jut_%]]</f>
        <v>#VALUE!</v>
      </c>
      <c r="I4217" s="4" t="e">
        <f>Table1[[#This Row],[Jut]]</f>
        <v>#VALUE!</v>
      </c>
      <c r="J4217" s="4" t="e">
        <f>Table1[[#This Row],[Column1]]</f>
        <v>#VALUE!</v>
      </c>
    </row>
    <row r="4218" spans="1:10" hidden="1" x14ac:dyDescent="0.3">
      <c r="A4218" s="2" t="e">
        <f>Table1[[#This Row],[Befolyt]]</f>
        <v>#VALUE!</v>
      </c>
      <c r="B4218" t="e">
        <f>Table1[[#This Row],[ÜK]]</f>
        <v>#VALUE!</v>
      </c>
      <c r="C4218" s="3" t="e">
        <f>Table1[[#This Row],[Szla]]</f>
        <v>#VALUE!</v>
      </c>
      <c r="D4218" s="6" t="e">
        <f>Table1[[#This Row],[Kelt_hó]]</f>
        <v>#VALUE!</v>
      </c>
      <c r="E4218" t="e">
        <f>Table1[[#This Row],[Vevő]]</f>
        <v>#VALUE!</v>
      </c>
      <c r="F4218" t="e">
        <f>Table1[[#This Row],[Termékkör]]</f>
        <v>#VALUE!</v>
      </c>
      <c r="G4218" s="4" t="e">
        <f>Table1[[#This Row],[SzumElad]]</f>
        <v>#VALUE!</v>
      </c>
      <c r="H4218" s="7" t="e">
        <f>Table1[[#This Row],[Jut_%]]</f>
        <v>#VALUE!</v>
      </c>
      <c r="I4218" s="4" t="e">
        <f>Table1[[#This Row],[Jut]]</f>
        <v>#VALUE!</v>
      </c>
      <c r="J4218" s="4" t="e">
        <f>Table1[[#This Row],[Column1]]</f>
        <v>#VALUE!</v>
      </c>
    </row>
    <row r="4219" spans="1:10" hidden="1" x14ac:dyDescent="0.3">
      <c r="A4219" s="2" t="e">
        <f>Table1[[#This Row],[Befolyt]]</f>
        <v>#VALUE!</v>
      </c>
      <c r="B4219" t="e">
        <f>Table1[[#This Row],[ÜK]]</f>
        <v>#VALUE!</v>
      </c>
      <c r="C4219" s="3" t="e">
        <f>Table1[[#This Row],[Szla]]</f>
        <v>#VALUE!</v>
      </c>
      <c r="D4219" s="6" t="e">
        <f>Table1[[#This Row],[Kelt_hó]]</f>
        <v>#VALUE!</v>
      </c>
      <c r="E4219" t="e">
        <f>Table1[[#This Row],[Vevő]]</f>
        <v>#VALUE!</v>
      </c>
      <c r="F4219" t="e">
        <f>Table1[[#This Row],[Termékkör]]</f>
        <v>#VALUE!</v>
      </c>
      <c r="G4219" s="4" t="e">
        <f>Table1[[#This Row],[SzumElad]]</f>
        <v>#VALUE!</v>
      </c>
      <c r="H4219" s="7" t="e">
        <f>Table1[[#This Row],[Jut_%]]</f>
        <v>#VALUE!</v>
      </c>
      <c r="I4219" s="4" t="e">
        <f>Table1[[#This Row],[Jut]]</f>
        <v>#VALUE!</v>
      </c>
      <c r="J4219" s="4" t="e">
        <f>Table1[[#This Row],[Column1]]</f>
        <v>#VALUE!</v>
      </c>
    </row>
    <row r="4220" spans="1:10" hidden="1" x14ac:dyDescent="0.3">
      <c r="A4220" s="2" t="e">
        <f>Table1[[#This Row],[Befolyt]]</f>
        <v>#VALUE!</v>
      </c>
      <c r="B4220" t="e">
        <f>Table1[[#This Row],[ÜK]]</f>
        <v>#VALUE!</v>
      </c>
      <c r="C4220" s="3" t="e">
        <f>Table1[[#This Row],[Szla]]</f>
        <v>#VALUE!</v>
      </c>
      <c r="D4220" s="6" t="e">
        <f>Table1[[#This Row],[Kelt_hó]]</f>
        <v>#VALUE!</v>
      </c>
      <c r="E4220" t="e">
        <f>Table1[[#This Row],[Vevő]]</f>
        <v>#VALUE!</v>
      </c>
      <c r="F4220" t="e">
        <f>Table1[[#This Row],[Termékkör]]</f>
        <v>#VALUE!</v>
      </c>
      <c r="G4220" s="4" t="e">
        <f>Table1[[#This Row],[SzumElad]]</f>
        <v>#VALUE!</v>
      </c>
      <c r="H4220" s="7" t="e">
        <f>Table1[[#This Row],[Jut_%]]</f>
        <v>#VALUE!</v>
      </c>
      <c r="I4220" s="4" t="e">
        <f>Table1[[#This Row],[Jut]]</f>
        <v>#VALUE!</v>
      </c>
      <c r="J4220" s="4" t="e">
        <f>Table1[[#This Row],[Column1]]</f>
        <v>#VALUE!</v>
      </c>
    </row>
    <row r="4221" spans="1:10" hidden="1" x14ac:dyDescent="0.3">
      <c r="A4221" s="2" t="e">
        <f>Table1[[#This Row],[Befolyt]]</f>
        <v>#VALUE!</v>
      </c>
      <c r="B4221" t="e">
        <f>Table1[[#This Row],[ÜK]]</f>
        <v>#VALUE!</v>
      </c>
      <c r="C4221" s="3" t="e">
        <f>Table1[[#This Row],[Szla]]</f>
        <v>#VALUE!</v>
      </c>
      <c r="D4221" s="6" t="e">
        <f>Table1[[#This Row],[Kelt_hó]]</f>
        <v>#VALUE!</v>
      </c>
      <c r="E4221" t="e">
        <f>Table1[[#This Row],[Vevő]]</f>
        <v>#VALUE!</v>
      </c>
      <c r="F4221" t="e">
        <f>Table1[[#This Row],[Termékkör]]</f>
        <v>#VALUE!</v>
      </c>
      <c r="G4221" s="4" t="e">
        <f>Table1[[#This Row],[SzumElad]]</f>
        <v>#VALUE!</v>
      </c>
      <c r="H4221" s="7" t="e">
        <f>Table1[[#This Row],[Jut_%]]</f>
        <v>#VALUE!</v>
      </c>
      <c r="I4221" s="4" t="e">
        <f>Table1[[#This Row],[Jut]]</f>
        <v>#VALUE!</v>
      </c>
      <c r="J4221" s="4" t="e">
        <f>Table1[[#This Row],[Column1]]</f>
        <v>#VALUE!</v>
      </c>
    </row>
    <row r="4222" spans="1:10" hidden="1" x14ac:dyDescent="0.3">
      <c r="A4222" s="2" t="e">
        <f>Table1[[#This Row],[Befolyt]]</f>
        <v>#VALUE!</v>
      </c>
      <c r="B4222" t="e">
        <f>Table1[[#This Row],[ÜK]]</f>
        <v>#VALUE!</v>
      </c>
      <c r="C4222" s="3" t="e">
        <f>Table1[[#This Row],[Szla]]</f>
        <v>#VALUE!</v>
      </c>
      <c r="D4222" s="6" t="e">
        <f>Table1[[#This Row],[Kelt_hó]]</f>
        <v>#VALUE!</v>
      </c>
      <c r="E4222" t="e">
        <f>Table1[[#This Row],[Vevő]]</f>
        <v>#VALUE!</v>
      </c>
      <c r="F4222" t="e">
        <f>Table1[[#This Row],[Termékkör]]</f>
        <v>#VALUE!</v>
      </c>
      <c r="G4222" s="4" t="e">
        <f>Table1[[#This Row],[SzumElad]]</f>
        <v>#VALUE!</v>
      </c>
      <c r="H4222" s="7" t="e">
        <f>Table1[[#This Row],[Jut_%]]</f>
        <v>#VALUE!</v>
      </c>
      <c r="I4222" s="4" t="e">
        <f>Table1[[#This Row],[Jut]]</f>
        <v>#VALUE!</v>
      </c>
      <c r="J4222" s="4" t="e">
        <f>Table1[[#This Row],[Column1]]</f>
        <v>#VALUE!</v>
      </c>
    </row>
    <row r="4223" spans="1:10" hidden="1" x14ac:dyDescent="0.3">
      <c r="A4223" s="2" t="e">
        <f>Table1[[#This Row],[Befolyt]]</f>
        <v>#VALUE!</v>
      </c>
      <c r="B4223" t="e">
        <f>Table1[[#This Row],[ÜK]]</f>
        <v>#VALUE!</v>
      </c>
      <c r="C4223" s="3" t="e">
        <f>Table1[[#This Row],[Szla]]</f>
        <v>#VALUE!</v>
      </c>
      <c r="D4223" s="6" t="e">
        <f>Table1[[#This Row],[Kelt_hó]]</f>
        <v>#VALUE!</v>
      </c>
      <c r="E4223" t="e">
        <f>Table1[[#This Row],[Vevő]]</f>
        <v>#VALUE!</v>
      </c>
      <c r="F4223" t="e">
        <f>Table1[[#This Row],[Termékkör]]</f>
        <v>#VALUE!</v>
      </c>
      <c r="G4223" s="4" t="e">
        <f>Table1[[#This Row],[SzumElad]]</f>
        <v>#VALUE!</v>
      </c>
      <c r="H4223" s="7" t="e">
        <f>Table1[[#This Row],[Jut_%]]</f>
        <v>#VALUE!</v>
      </c>
      <c r="I4223" s="4" t="e">
        <f>Table1[[#This Row],[Jut]]</f>
        <v>#VALUE!</v>
      </c>
      <c r="J4223" s="4" t="e">
        <f>Table1[[#This Row],[Column1]]</f>
        <v>#VALUE!</v>
      </c>
    </row>
    <row r="4224" spans="1:10" hidden="1" x14ac:dyDescent="0.3">
      <c r="A4224" s="2" t="e">
        <f>Table1[[#This Row],[Befolyt]]</f>
        <v>#VALUE!</v>
      </c>
      <c r="B4224" t="e">
        <f>Table1[[#This Row],[ÜK]]</f>
        <v>#VALUE!</v>
      </c>
      <c r="C4224" s="3" t="e">
        <f>Table1[[#This Row],[Szla]]</f>
        <v>#VALUE!</v>
      </c>
      <c r="D4224" s="6" t="e">
        <f>Table1[[#This Row],[Kelt_hó]]</f>
        <v>#VALUE!</v>
      </c>
      <c r="E4224" t="e">
        <f>Table1[[#This Row],[Vevő]]</f>
        <v>#VALUE!</v>
      </c>
      <c r="F4224" t="e">
        <f>Table1[[#This Row],[Termékkör]]</f>
        <v>#VALUE!</v>
      </c>
      <c r="G4224" s="4" t="e">
        <f>Table1[[#This Row],[SzumElad]]</f>
        <v>#VALUE!</v>
      </c>
      <c r="H4224" s="7" t="e">
        <f>Table1[[#This Row],[Jut_%]]</f>
        <v>#VALUE!</v>
      </c>
      <c r="I4224" s="4" t="e">
        <f>Table1[[#This Row],[Jut]]</f>
        <v>#VALUE!</v>
      </c>
      <c r="J4224" s="4" t="e">
        <f>Table1[[#This Row],[Column1]]</f>
        <v>#VALUE!</v>
      </c>
    </row>
    <row r="4225" spans="1:10" hidden="1" x14ac:dyDescent="0.3">
      <c r="A4225" s="2" t="e">
        <f>Table1[[#This Row],[Befolyt]]</f>
        <v>#VALUE!</v>
      </c>
      <c r="B4225" t="e">
        <f>Table1[[#This Row],[ÜK]]</f>
        <v>#VALUE!</v>
      </c>
      <c r="C4225" s="3" t="e">
        <f>Table1[[#This Row],[Szla]]</f>
        <v>#VALUE!</v>
      </c>
      <c r="D4225" s="6" t="e">
        <f>Table1[[#This Row],[Kelt_hó]]</f>
        <v>#VALUE!</v>
      </c>
      <c r="E4225" t="e">
        <f>Table1[[#This Row],[Vevő]]</f>
        <v>#VALUE!</v>
      </c>
      <c r="F4225" t="e">
        <f>Table1[[#This Row],[Termékkör]]</f>
        <v>#VALUE!</v>
      </c>
      <c r="G4225" s="4" t="e">
        <f>Table1[[#This Row],[SzumElad]]</f>
        <v>#VALUE!</v>
      </c>
      <c r="H4225" s="7" t="e">
        <f>Table1[[#This Row],[Jut_%]]</f>
        <v>#VALUE!</v>
      </c>
      <c r="I4225" s="4" t="e">
        <f>Table1[[#This Row],[Jut]]</f>
        <v>#VALUE!</v>
      </c>
      <c r="J4225" s="4" t="e">
        <f>Table1[[#This Row],[Column1]]</f>
        <v>#VALUE!</v>
      </c>
    </row>
    <row r="4226" spans="1:10" hidden="1" x14ac:dyDescent="0.3">
      <c r="A4226" s="2" t="e">
        <f>Table1[[#This Row],[Befolyt]]</f>
        <v>#VALUE!</v>
      </c>
      <c r="B4226" t="e">
        <f>Table1[[#This Row],[ÜK]]</f>
        <v>#VALUE!</v>
      </c>
      <c r="C4226" s="3" t="e">
        <f>Table1[[#This Row],[Szla]]</f>
        <v>#VALUE!</v>
      </c>
      <c r="D4226" s="6" t="e">
        <f>Table1[[#This Row],[Kelt_hó]]</f>
        <v>#VALUE!</v>
      </c>
      <c r="E4226" t="e">
        <f>Table1[[#This Row],[Vevő]]</f>
        <v>#VALUE!</v>
      </c>
      <c r="F4226" t="e">
        <f>Table1[[#This Row],[Termékkör]]</f>
        <v>#VALUE!</v>
      </c>
      <c r="G4226" s="4" t="e">
        <f>Table1[[#This Row],[SzumElad]]</f>
        <v>#VALUE!</v>
      </c>
      <c r="H4226" s="7" t="e">
        <f>Table1[[#This Row],[Jut_%]]</f>
        <v>#VALUE!</v>
      </c>
      <c r="I4226" s="4" t="e">
        <f>Table1[[#This Row],[Jut]]</f>
        <v>#VALUE!</v>
      </c>
      <c r="J4226" s="4" t="e">
        <f>Table1[[#This Row],[Column1]]</f>
        <v>#VALUE!</v>
      </c>
    </row>
    <row r="4227" spans="1:10" hidden="1" x14ac:dyDescent="0.3">
      <c r="A4227" s="2" t="e">
        <f>Table1[[#This Row],[Befolyt]]</f>
        <v>#VALUE!</v>
      </c>
      <c r="B4227" t="e">
        <f>Table1[[#This Row],[ÜK]]</f>
        <v>#VALUE!</v>
      </c>
      <c r="C4227" s="3" t="e">
        <f>Table1[[#This Row],[Szla]]</f>
        <v>#VALUE!</v>
      </c>
      <c r="D4227" s="6" t="e">
        <f>Table1[[#This Row],[Kelt_hó]]</f>
        <v>#VALUE!</v>
      </c>
      <c r="E4227" t="e">
        <f>Table1[[#This Row],[Vevő]]</f>
        <v>#VALUE!</v>
      </c>
      <c r="F4227" t="e">
        <f>Table1[[#This Row],[Termékkör]]</f>
        <v>#VALUE!</v>
      </c>
      <c r="G4227" s="4" t="e">
        <f>Table1[[#This Row],[SzumElad]]</f>
        <v>#VALUE!</v>
      </c>
      <c r="H4227" s="7" t="e">
        <f>Table1[[#This Row],[Jut_%]]</f>
        <v>#VALUE!</v>
      </c>
      <c r="I4227" s="4" t="e">
        <f>Table1[[#This Row],[Jut]]</f>
        <v>#VALUE!</v>
      </c>
      <c r="J4227" s="4" t="e">
        <f>Table1[[#This Row],[Column1]]</f>
        <v>#VALUE!</v>
      </c>
    </row>
    <row r="4228" spans="1:10" hidden="1" x14ac:dyDescent="0.3">
      <c r="A4228" s="2" t="e">
        <f>Table1[[#This Row],[Befolyt]]</f>
        <v>#VALUE!</v>
      </c>
      <c r="B4228" t="e">
        <f>Table1[[#This Row],[ÜK]]</f>
        <v>#VALUE!</v>
      </c>
      <c r="C4228" s="3" t="e">
        <f>Table1[[#This Row],[Szla]]</f>
        <v>#VALUE!</v>
      </c>
      <c r="D4228" s="6" t="e">
        <f>Table1[[#This Row],[Kelt_hó]]</f>
        <v>#VALUE!</v>
      </c>
      <c r="E4228" t="e">
        <f>Table1[[#This Row],[Vevő]]</f>
        <v>#VALUE!</v>
      </c>
      <c r="F4228" t="e">
        <f>Table1[[#This Row],[Termékkör]]</f>
        <v>#VALUE!</v>
      </c>
      <c r="G4228" s="4" t="e">
        <f>Table1[[#This Row],[SzumElad]]</f>
        <v>#VALUE!</v>
      </c>
      <c r="H4228" s="7" t="e">
        <f>Table1[[#This Row],[Jut_%]]</f>
        <v>#VALUE!</v>
      </c>
      <c r="I4228" s="4" t="e">
        <f>Table1[[#This Row],[Jut]]</f>
        <v>#VALUE!</v>
      </c>
      <c r="J4228" s="4" t="e">
        <f>Table1[[#This Row],[Column1]]</f>
        <v>#VALUE!</v>
      </c>
    </row>
    <row r="4229" spans="1:10" hidden="1" x14ac:dyDescent="0.3">
      <c r="A4229" s="2" t="e">
        <f>Table1[[#This Row],[Befolyt]]</f>
        <v>#VALUE!</v>
      </c>
      <c r="B4229" t="e">
        <f>Table1[[#This Row],[ÜK]]</f>
        <v>#VALUE!</v>
      </c>
      <c r="C4229" s="3" t="e">
        <f>Table1[[#This Row],[Szla]]</f>
        <v>#VALUE!</v>
      </c>
      <c r="D4229" s="6" t="e">
        <f>Table1[[#This Row],[Kelt_hó]]</f>
        <v>#VALUE!</v>
      </c>
      <c r="E4229" t="e">
        <f>Table1[[#This Row],[Vevő]]</f>
        <v>#VALUE!</v>
      </c>
      <c r="F4229" t="e">
        <f>Table1[[#This Row],[Termékkör]]</f>
        <v>#VALUE!</v>
      </c>
      <c r="G4229" s="4" t="e">
        <f>Table1[[#This Row],[SzumElad]]</f>
        <v>#VALUE!</v>
      </c>
      <c r="H4229" s="7" t="e">
        <f>Table1[[#This Row],[Jut_%]]</f>
        <v>#VALUE!</v>
      </c>
      <c r="I4229" s="4" t="e">
        <f>Table1[[#This Row],[Jut]]</f>
        <v>#VALUE!</v>
      </c>
      <c r="J4229" s="4" t="e">
        <f>Table1[[#This Row],[Column1]]</f>
        <v>#VALUE!</v>
      </c>
    </row>
    <row r="4230" spans="1:10" hidden="1" x14ac:dyDescent="0.3">
      <c r="A4230" s="2" t="e">
        <f>Table1[[#This Row],[Befolyt]]</f>
        <v>#VALUE!</v>
      </c>
      <c r="B4230" t="e">
        <f>Table1[[#This Row],[ÜK]]</f>
        <v>#VALUE!</v>
      </c>
      <c r="C4230" s="3" t="e">
        <f>Table1[[#This Row],[Szla]]</f>
        <v>#VALUE!</v>
      </c>
      <c r="D4230" s="6" t="e">
        <f>Table1[[#This Row],[Kelt_hó]]</f>
        <v>#VALUE!</v>
      </c>
      <c r="E4230" t="e">
        <f>Table1[[#This Row],[Vevő]]</f>
        <v>#VALUE!</v>
      </c>
      <c r="F4230" t="e">
        <f>Table1[[#This Row],[Termékkör]]</f>
        <v>#VALUE!</v>
      </c>
      <c r="G4230" s="4" t="e">
        <f>Table1[[#This Row],[SzumElad]]</f>
        <v>#VALUE!</v>
      </c>
      <c r="H4230" s="7" t="e">
        <f>Table1[[#This Row],[Jut_%]]</f>
        <v>#VALUE!</v>
      </c>
      <c r="I4230" s="4" t="e">
        <f>Table1[[#This Row],[Jut]]</f>
        <v>#VALUE!</v>
      </c>
      <c r="J4230" s="4" t="e">
        <f>Table1[[#This Row],[Column1]]</f>
        <v>#VALUE!</v>
      </c>
    </row>
    <row r="4231" spans="1:10" hidden="1" x14ac:dyDescent="0.3">
      <c r="A4231" s="2" t="e">
        <f>Table1[[#This Row],[Befolyt]]</f>
        <v>#VALUE!</v>
      </c>
      <c r="B4231" t="e">
        <f>Table1[[#This Row],[ÜK]]</f>
        <v>#VALUE!</v>
      </c>
      <c r="C4231" s="3" t="e">
        <f>Table1[[#This Row],[Szla]]</f>
        <v>#VALUE!</v>
      </c>
      <c r="D4231" s="6" t="e">
        <f>Table1[[#This Row],[Kelt_hó]]</f>
        <v>#VALUE!</v>
      </c>
      <c r="E4231" t="e">
        <f>Table1[[#This Row],[Vevő]]</f>
        <v>#VALUE!</v>
      </c>
      <c r="F4231" t="e">
        <f>Table1[[#This Row],[Termékkör]]</f>
        <v>#VALUE!</v>
      </c>
      <c r="G4231" s="4" t="e">
        <f>Table1[[#This Row],[SzumElad]]</f>
        <v>#VALUE!</v>
      </c>
      <c r="H4231" s="7" t="e">
        <f>Table1[[#This Row],[Jut_%]]</f>
        <v>#VALUE!</v>
      </c>
      <c r="I4231" s="4" t="e">
        <f>Table1[[#This Row],[Jut]]</f>
        <v>#VALUE!</v>
      </c>
      <c r="J4231" s="4" t="e">
        <f>Table1[[#This Row],[Column1]]</f>
        <v>#VALUE!</v>
      </c>
    </row>
    <row r="4232" spans="1:10" hidden="1" x14ac:dyDescent="0.3">
      <c r="A4232" s="2" t="e">
        <f>Table1[[#This Row],[Befolyt]]</f>
        <v>#VALUE!</v>
      </c>
      <c r="B4232" t="e">
        <f>Table1[[#This Row],[ÜK]]</f>
        <v>#VALUE!</v>
      </c>
      <c r="C4232" s="3" t="e">
        <f>Table1[[#This Row],[Szla]]</f>
        <v>#VALUE!</v>
      </c>
      <c r="D4232" s="6" t="e">
        <f>Table1[[#This Row],[Kelt_hó]]</f>
        <v>#VALUE!</v>
      </c>
      <c r="E4232" t="e">
        <f>Table1[[#This Row],[Vevő]]</f>
        <v>#VALUE!</v>
      </c>
      <c r="F4232" t="e">
        <f>Table1[[#This Row],[Termékkör]]</f>
        <v>#VALUE!</v>
      </c>
      <c r="G4232" s="4" t="e">
        <f>Table1[[#This Row],[SzumElad]]</f>
        <v>#VALUE!</v>
      </c>
      <c r="H4232" s="7" t="e">
        <f>Table1[[#This Row],[Jut_%]]</f>
        <v>#VALUE!</v>
      </c>
      <c r="I4232" s="4" t="e">
        <f>Table1[[#This Row],[Jut]]</f>
        <v>#VALUE!</v>
      </c>
      <c r="J4232" s="4" t="e">
        <f>Table1[[#This Row],[Column1]]</f>
        <v>#VALUE!</v>
      </c>
    </row>
    <row r="4233" spans="1:10" hidden="1" x14ac:dyDescent="0.3">
      <c r="A4233" s="2" t="e">
        <f>Table1[[#This Row],[Befolyt]]</f>
        <v>#VALUE!</v>
      </c>
      <c r="B4233" t="e">
        <f>Table1[[#This Row],[ÜK]]</f>
        <v>#VALUE!</v>
      </c>
      <c r="C4233" s="3" t="e">
        <f>Table1[[#This Row],[Szla]]</f>
        <v>#VALUE!</v>
      </c>
      <c r="D4233" s="6" t="e">
        <f>Table1[[#This Row],[Kelt_hó]]</f>
        <v>#VALUE!</v>
      </c>
      <c r="E4233" t="e">
        <f>Table1[[#This Row],[Vevő]]</f>
        <v>#VALUE!</v>
      </c>
      <c r="F4233" t="e">
        <f>Table1[[#This Row],[Termékkör]]</f>
        <v>#VALUE!</v>
      </c>
      <c r="G4233" s="4" t="e">
        <f>Table1[[#This Row],[SzumElad]]</f>
        <v>#VALUE!</v>
      </c>
      <c r="H4233" s="7" t="e">
        <f>Table1[[#This Row],[Jut_%]]</f>
        <v>#VALUE!</v>
      </c>
      <c r="I4233" s="4" t="e">
        <f>Table1[[#This Row],[Jut]]</f>
        <v>#VALUE!</v>
      </c>
      <c r="J4233" s="4" t="e">
        <f>Table1[[#This Row],[Column1]]</f>
        <v>#VALUE!</v>
      </c>
    </row>
    <row r="4234" spans="1:10" hidden="1" x14ac:dyDescent="0.3">
      <c r="A4234" s="2" t="e">
        <f>Table1[[#This Row],[Befolyt]]</f>
        <v>#VALUE!</v>
      </c>
      <c r="B4234" t="e">
        <f>Table1[[#This Row],[ÜK]]</f>
        <v>#VALUE!</v>
      </c>
      <c r="C4234" s="3" t="e">
        <f>Table1[[#This Row],[Szla]]</f>
        <v>#VALUE!</v>
      </c>
      <c r="D4234" s="6" t="e">
        <f>Table1[[#This Row],[Kelt_hó]]</f>
        <v>#VALUE!</v>
      </c>
      <c r="E4234" t="e">
        <f>Table1[[#This Row],[Vevő]]</f>
        <v>#VALUE!</v>
      </c>
      <c r="F4234" t="e">
        <f>Table1[[#This Row],[Termékkör]]</f>
        <v>#VALUE!</v>
      </c>
      <c r="G4234" s="4" t="e">
        <f>Table1[[#This Row],[SzumElad]]</f>
        <v>#VALUE!</v>
      </c>
      <c r="H4234" s="7" t="e">
        <f>Table1[[#This Row],[Jut_%]]</f>
        <v>#VALUE!</v>
      </c>
      <c r="I4234" s="4" t="e">
        <f>Table1[[#This Row],[Jut]]</f>
        <v>#VALUE!</v>
      </c>
      <c r="J4234" s="4" t="e">
        <f>Table1[[#This Row],[Column1]]</f>
        <v>#VALUE!</v>
      </c>
    </row>
    <row r="4235" spans="1:10" hidden="1" x14ac:dyDescent="0.3">
      <c r="A4235" s="2" t="e">
        <f>Table1[[#This Row],[Befolyt]]</f>
        <v>#VALUE!</v>
      </c>
      <c r="B4235" t="e">
        <f>Table1[[#This Row],[ÜK]]</f>
        <v>#VALUE!</v>
      </c>
      <c r="C4235" s="3" t="e">
        <f>Table1[[#This Row],[Szla]]</f>
        <v>#VALUE!</v>
      </c>
      <c r="D4235" s="6" t="e">
        <f>Table1[[#This Row],[Kelt_hó]]</f>
        <v>#VALUE!</v>
      </c>
      <c r="E4235" t="e">
        <f>Table1[[#This Row],[Vevő]]</f>
        <v>#VALUE!</v>
      </c>
      <c r="F4235" t="e">
        <f>Table1[[#This Row],[Termékkör]]</f>
        <v>#VALUE!</v>
      </c>
      <c r="G4235" s="4" t="e">
        <f>Table1[[#This Row],[SzumElad]]</f>
        <v>#VALUE!</v>
      </c>
      <c r="H4235" s="7" t="e">
        <f>Table1[[#This Row],[Jut_%]]</f>
        <v>#VALUE!</v>
      </c>
      <c r="I4235" s="4" t="e">
        <f>Table1[[#This Row],[Jut]]</f>
        <v>#VALUE!</v>
      </c>
      <c r="J4235" s="4" t="e">
        <f>Table1[[#This Row],[Column1]]</f>
        <v>#VALUE!</v>
      </c>
    </row>
    <row r="4236" spans="1:10" hidden="1" x14ac:dyDescent="0.3">
      <c r="A4236" s="2" t="e">
        <f>Table1[[#This Row],[Befolyt]]</f>
        <v>#VALUE!</v>
      </c>
      <c r="B4236" t="e">
        <f>Table1[[#This Row],[ÜK]]</f>
        <v>#VALUE!</v>
      </c>
      <c r="C4236" s="3" t="e">
        <f>Table1[[#This Row],[Szla]]</f>
        <v>#VALUE!</v>
      </c>
      <c r="D4236" s="6" t="e">
        <f>Table1[[#This Row],[Kelt_hó]]</f>
        <v>#VALUE!</v>
      </c>
      <c r="E4236" t="e">
        <f>Table1[[#This Row],[Vevő]]</f>
        <v>#VALUE!</v>
      </c>
      <c r="F4236" t="e">
        <f>Table1[[#This Row],[Termékkör]]</f>
        <v>#VALUE!</v>
      </c>
      <c r="G4236" s="4" t="e">
        <f>Table1[[#This Row],[SzumElad]]</f>
        <v>#VALUE!</v>
      </c>
      <c r="H4236" s="7" t="e">
        <f>Table1[[#This Row],[Jut_%]]</f>
        <v>#VALUE!</v>
      </c>
      <c r="I4236" s="4" t="e">
        <f>Table1[[#This Row],[Jut]]</f>
        <v>#VALUE!</v>
      </c>
      <c r="J4236" s="4" t="e">
        <f>Table1[[#This Row],[Column1]]</f>
        <v>#VALUE!</v>
      </c>
    </row>
    <row r="4237" spans="1:10" hidden="1" x14ac:dyDescent="0.3">
      <c r="A4237" s="2" t="e">
        <f>Table1[[#This Row],[Befolyt]]</f>
        <v>#VALUE!</v>
      </c>
      <c r="B4237" t="e">
        <f>Table1[[#This Row],[ÜK]]</f>
        <v>#VALUE!</v>
      </c>
      <c r="C4237" s="3" t="e">
        <f>Table1[[#This Row],[Szla]]</f>
        <v>#VALUE!</v>
      </c>
      <c r="D4237" s="6" t="e">
        <f>Table1[[#This Row],[Kelt_hó]]</f>
        <v>#VALUE!</v>
      </c>
      <c r="E4237" t="e">
        <f>Table1[[#This Row],[Vevő]]</f>
        <v>#VALUE!</v>
      </c>
      <c r="F4237" t="e">
        <f>Table1[[#This Row],[Termékkör]]</f>
        <v>#VALUE!</v>
      </c>
      <c r="G4237" s="4" t="e">
        <f>Table1[[#This Row],[SzumElad]]</f>
        <v>#VALUE!</v>
      </c>
      <c r="H4237" s="7" t="e">
        <f>Table1[[#This Row],[Jut_%]]</f>
        <v>#VALUE!</v>
      </c>
      <c r="I4237" s="4" t="e">
        <f>Table1[[#This Row],[Jut]]</f>
        <v>#VALUE!</v>
      </c>
      <c r="J4237" s="4" t="e">
        <f>Table1[[#This Row],[Column1]]</f>
        <v>#VALUE!</v>
      </c>
    </row>
    <row r="4238" spans="1:10" hidden="1" x14ac:dyDescent="0.3">
      <c r="A4238" s="2" t="e">
        <f>Table1[[#This Row],[Befolyt]]</f>
        <v>#VALUE!</v>
      </c>
      <c r="B4238" t="e">
        <f>Table1[[#This Row],[ÜK]]</f>
        <v>#VALUE!</v>
      </c>
      <c r="C4238" s="3" t="e">
        <f>Table1[[#This Row],[Szla]]</f>
        <v>#VALUE!</v>
      </c>
      <c r="D4238" s="6" t="e">
        <f>Table1[[#This Row],[Kelt_hó]]</f>
        <v>#VALUE!</v>
      </c>
      <c r="E4238" t="e">
        <f>Table1[[#This Row],[Vevő]]</f>
        <v>#VALUE!</v>
      </c>
      <c r="F4238" t="e">
        <f>Table1[[#This Row],[Termékkör]]</f>
        <v>#VALUE!</v>
      </c>
      <c r="G4238" s="4" t="e">
        <f>Table1[[#This Row],[SzumElad]]</f>
        <v>#VALUE!</v>
      </c>
      <c r="H4238" s="7" t="e">
        <f>Table1[[#This Row],[Jut_%]]</f>
        <v>#VALUE!</v>
      </c>
      <c r="I4238" s="4" t="e">
        <f>Table1[[#This Row],[Jut]]</f>
        <v>#VALUE!</v>
      </c>
      <c r="J4238" s="4" t="e">
        <f>Table1[[#This Row],[Column1]]</f>
        <v>#VALUE!</v>
      </c>
    </row>
    <row r="4239" spans="1:10" hidden="1" x14ac:dyDescent="0.3">
      <c r="A4239" s="2" t="e">
        <f>Table1[[#This Row],[Befolyt]]</f>
        <v>#VALUE!</v>
      </c>
      <c r="B4239" t="e">
        <f>Table1[[#This Row],[ÜK]]</f>
        <v>#VALUE!</v>
      </c>
      <c r="C4239" s="3" t="e">
        <f>Table1[[#This Row],[Szla]]</f>
        <v>#VALUE!</v>
      </c>
      <c r="D4239" s="6" t="e">
        <f>Table1[[#This Row],[Kelt_hó]]</f>
        <v>#VALUE!</v>
      </c>
      <c r="E4239" t="e">
        <f>Table1[[#This Row],[Vevő]]</f>
        <v>#VALUE!</v>
      </c>
      <c r="F4239" t="e">
        <f>Table1[[#This Row],[Termékkör]]</f>
        <v>#VALUE!</v>
      </c>
      <c r="G4239" s="4" t="e">
        <f>Table1[[#This Row],[SzumElad]]</f>
        <v>#VALUE!</v>
      </c>
      <c r="H4239" s="7" t="e">
        <f>Table1[[#This Row],[Jut_%]]</f>
        <v>#VALUE!</v>
      </c>
      <c r="I4239" s="4" t="e">
        <f>Table1[[#This Row],[Jut]]</f>
        <v>#VALUE!</v>
      </c>
      <c r="J4239" s="4" t="e">
        <f>Table1[[#This Row],[Column1]]</f>
        <v>#VALUE!</v>
      </c>
    </row>
    <row r="4240" spans="1:10" hidden="1" x14ac:dyDescent="0.3">
      <c r="A4240" s="2" t="e">
        <f>Table1[[#This Row],[Befolyt]]</f>
        <v>#VALUE!</v>
      </c>
      <c r="B4240" t="e">
        <f>Table1[[#This Row],[ÜK]]</f>
        <v>#VALUE!</v>
      </c>
      <c r="C4240" s="3" t="e">
        <f>Table1[[#This Row],[Szla]]</f>
        <v>#VALUE!</v>
      </c>
      <c r="D4240" s="6" t="e">
        <f>Table1[[#This Row],[Kelt_hó]]</f>
        <v>#VALUE!</v>
      </c>
      <c r="E4240" t="e">
        <f>Table1[[#This Row],[Vevő]]</f>
        <v>#VALUE!</v>
      </c>
      <c r="F4240" t="e">
        <f>Table1[[#This Row],[Termékkör]]</f>
        <v>#VALUE!</v>
      </c>
      <c r="G4240" s="4" t="e">
        <f>Table1[[#This Row],[SzumElad]]</f>
        <v>#VALUE!</v>
      </c>
      <c r="H4240" s="7" t="e">
        <f>Table1[[#This Row],[Jut_%]]</f>
        <v>#VALUE!</v>
      </c>
      <c r="I4240" s="4" t="e">
        <f>Table1[[#This Row],[Jut]]</f>
        <v>#VALUE!</v>
      </c>
      <c r="J4240" s="4" t="e">
        <f>Table1[[#This Row],[Column1]]</f>
        <v>#VALUE!</v>
      </c>
    </row>
    <row r="4241" spans="1:10" hidden="1" x14ac:dyDescent="0.3">
      <c r="A4241" s="2" t="e">
        <f>Table1[[#This Row],[Befolyt]]</f>
        <v>#VALUE!</v>
      </c>
      <c r="B4241" t="e">
        <f>Table1[[#This Row],[ÜK]]</f>
        <v>#VALUE!</v>
      </c>
      <c r="C4241" s="3" t="e">
        <f>Table1[[#This Row],[Szla]]</f>
        <v>#VALUE!</v>
      </c>
      <c r="D4241" s="6" t="e">
        <f>Table1[[#This Row],[Kelt_hó]]</f>
        <v>#VALUE!</v>
      </c>
      <c r="E4241" t="e">
        <f>Table1[[#This Row],[Vevő]]</f>
        <v>#VALUE!</v>
      </c>
      <c r="F4241" t="e">
        <f>Table1[[#This Row],[Termékkör]]</f>
        <v>#VALUE!</v>
      </c>
      <c r="G4241" s="4" t="e">
        <f>Table1[[#This Row],[SzumElad]]</f>
        <v>#VALUE!</v>
      </c>
      <c r="H4241" s="7" t="e">
        <f>Table1[[#This Row],[Jut_%]]</f>
        <v>#VALUE!</v>
      </c>
      <c r="I4241" s="4" t="e">
        <f>Table1[[#This Row],[Jut]]</f>
        <v>#VALUE!</v>
      </c>
      <c r="J4241" s="4" t="e">
        <f>Table1[[#This Row],[Column1]]</f>
        <v>#VALUE!</v>
      </c>
    </row>
    <row r="4242" spans="1:10" hidden="1" x14ac:dyDescent="0.3">
      <c r="A4242" s="2" t="e">
        <f>Table1[[#This Row],[Befolyt]]</f>
        <v>#VALUE!</v>
      </c>
      <c r="B4242" t="e">
        <f>Table1[[#This Row],[ÜK]]</f>
        <v>#VALUE!</v>
      </c>
      <c r="C4242" s="3" t="e">
        <f>Table1[[#This Row],[Szla]]</f>
        <v>#VALUE!</v>
      </c>
      <c r="D4242" s="6" t="e">
        <f>Table1[[#This Row],[Kelt_hó]]</f>
        <v>#VALUE!</v>
      </c>
      <c r="E4242" t="e">
        <f>Table1[[#This Row],[Vevő]]</f>
        <v>#VALUE!</v>
      </c>
      <c r="F4242" t="e">
        <f>Table1[[#This Row],[Termékkör]]</f>
        <v>#VALUE!</v>
      </c>
      <c r="G4242" s="4" t="e">
        <f>Table1[[#This Row],[SzumElad]]</f>
        <v>#VALUE!</v>
      </c>
      <c r="H4242" s="7" t="e">
        <f>Table1[[#This Row],[Jut_%]]</f>
        <v>#VALUE!</v>
      </c>
      <c r="I4242" s="4" t="e">
        <f>Table1[[#This Row],[Jut]]</f>
        <v>#VALUE!</v>
      </c>
      <c r="J4242" s="4" t="e">
        <f>Table1[[#This Row],[Column1]]</f>
        <v>#VALUE!</v>
      </c>
    </row>
    <row r="4243" spans="1:10" hidden="1" x14ac:dyDescent="0.3">
      <c r="A4243" s="2" t="e">
        <f>Table1[[#This Row],[Befolyt]]</f>
        <v>#VALUE!</v>
      </c>
      <c r="B4243" t="e">
        <f>Table1[[#This Row],[ÜK]]</f>
        <v>#VALUE!</v>
      </c>
      <c r="C4243" s="3" t="e">
        <f>Table1[[#This Row],[Szla]]</f>
        <v>#VALUE!</v>
      </c>
      <c r="D4243" s="6" t="e">
        <f>Table1[[#This Row],[Kelt_hó]]</f>
        <v>#VALUE!</v>
      </c>
      <c r="E4243" t="e">
        <f>Table1[[#This Row],[Vevő]]</f>
        <v>#VALUE!</v>
      </c>
      <c r="F4243" t="e">
        <f>Table1[[#This Row],[Termékkör]]</f>
        <v>#VALUE!</v>
      </c>
      <c r="G4243" s="4" t="e">
        <f>Table1[[#This Row],[SzumElad]]</f>
        <v>#VALUE!</v>
      </c>
      <c r="H4243" s="7" t="e">
        <f>Table1[[#This Row],[Jut_%]]</f>
        <v>#VALUE!</v>
      </c>
      <c r="I4243" s="4" t="e">
        <f>Table1[[#This Row],[Jut]]</f>
        <v>#VALUE!</v>
      </c>
      <c r="J4243" s="4" t="e">
        <f>Table1[[#This Row],[Column1]]</f>
        <v>#VALUE!</v>
      </c>
    </row>
    <row r="4244" spans="1:10" hidden="1" x14ac:dyDescent="0.3">
      <c r="A4244" s="2" t="e">
        <f>Table1[[#This Row],[Befolyt]]</f>
        <v>#VALUE!</v>
      </c>
      <c r="B4244" t="e">
        <f>Table1[[#This Row],[ÜK]]</f>
        <v>#VALUE!</v>
      </c>
      <c r="C4244" s="3" t="e">
        <f>Table1[[#This Row],[Szla]]</f>
        <v>#VALUE!</v>
      </c>
      <c r="D4244" s="6" t="e">
        <f>Table1[[#This Row],[Kelt_hó]]</f>
        <v>#VALUE!</v>
      </c>
      <c r="E4244" t="e">
        <f>Table1[[#This Row],[Vevő]]</f>
        <v>#VALUE!</v>
      </c>
      <c r="F4244" t="e">
        <f>Table1[[#This Row],[Termékkör]]</f>
        <v>#VALUE!</v>
      </c>
      <c r="G4244" s="4" t="e">
        <f>Table1[[#This Row],[SzumElad]]</f>
        <v>#VALUE!</v>
      </c>
      <c r="H4244" s="7" t="e">
        <f>Table1[[#This Row],[Jut_%]]</f>
        <v>#VALUE!</v>
      </c>
      <c r="I4244" s="4" t="e">
        <f>Table1[[#This Row],[Jut]]</f>
        <v>#VALUE!</v>
      </c>
      <c r="J4244" s="4" t="e">
        <f>Table1[[#This Row],[Column1]]</f>
        <v>#VALUE!</v>
      </c>
    </row>
    <row r="4245" spans="1:10" hidden="1" x14ac:dyDescent="0.3">
      <c r="A4245" s="2" t="e">
        <f>Table1[[#This Row],[Befolyt]]</f>
        <v>#VALUE!</v>
      </c>
      <c r="B4245" t="e">
        <f>Table1[[#This Row],[ÜK]]</f>
        <v>#VALUE!</v>
      </c>
      <c r="C4245" s="3" t="e">
        <f>Table1[[#This Row],[Szla]]</f>
        <v>#VALUE!</v>
      </c>
      <c r="D4245" s="6" t="e">
        <f>Table1[[#This Row],[Kelt_hó]]</f>
        <v>#VALUE!</v>
      </c>
      <c r="E4245" t="e">
        <f>Table1[[#This Row],[Vevő]]</f>
        <v>#VALUE!</v>
      </c>
      <c r="F4245" t="e">
        <f>Table1[[#This Row],[Termékkör]]</f>
        <v>#VALUE!</v>
      </c>
      <c r="G4245" s="4" t="e">
        <f>Table1[[#This Row],[SzumElad]]</f>
        <v>#VALUE!</v>
      </c>
      <c r="H4245" s="7" t="e">
        <f>Table1[[#This Row],[Jut_%]]</f>
        <v>#VALUE!</v>
      </c>
      <c r="I4245" s="4" t="e">
        <f>Table1[[#This Row],[Jut]]</f>
        <v>#VALUE!</v>
      </c>
      <c r="J4245" s="4" t="e">
        <f>Table1[[#This Row],[Column1]]</f>
        <v>#VALUE!</v>
      </c>
    </row>
    <row r="4246" spans="1:10" hidden="1" x14ac:dyDescent="0.3">
      <c r="A4246" s="2" t="e">
        <f>Table1[[#This Row],[Befolyt]]</f>
        <v>#VALUE!</v>
      </c>
      <c r="B4246" t="e">
        <f>Table1[[#This Row],[ÜK]]</f>
        <v>#VALUE!</v>
      </c>
      <c r="C4246" s="3" t="e">
        <f>Table1[[#This Row],[Szla]]</f>
        <v>#VALUE!</v>
      </c>
      <c r="D4246" s="6" t="e">
        <f>Table1[[#This Row],[Kelt_hó]]</f>
        <v>#VALUE!</v>
      </c>
      <c r="E4246" t="e">
        <f>Table1[[#This Row],[Vevő]]</f>
        <v>#VALUE!</v>
      </c>
      <c r="F4246" t="e">
        <f>Table1[[#This Row],[Termékkör]]</f>
        <v>#VALUE!</v>
      </c>
      <c r="G4246" s="4" t="e">
        <f>Table1[[#This Row],[SzumElad]]</f>
        <v>#VALUE!</v>
      </c>
      <c r="H4246" s="7" t="e">
        <f>Table1[[#This Row],[Jut_%]]</f>
        <v>#VALUE!</v>
      </c>
      <c r="I4246" s="4" t="e">
        <f>Table1[[#This Row],[Jut]]</f>
        <v>#VALUE!</v>
      </c>
      <c r="J4246" s="4" t="e">
        <f>Table1[[#This Row],[Column1]]</f>
        <v>#VALUE!</v>
      </c>
    </row>
    <row r="4247" spans="1:10" hidden="1" x14ac:dyDescent="0.3">
      <c r="A4247" s="2" t="e">
        <f>Table1[[#This Row],[Befolyt]]</f>
        <v>#VALUE!</v>
      </c>
      <c r="B4247" t="e">
        <f>Table1[[#This Row],[ÜK]]</f>
        <v>#VALUE!</v>
      </c>
      <c r="C4247" s="3" t="e">
        <f>Table1[[#This Row],[Szla]]</f>
        <v>#VALUE!</v>
      </c>
      <c r="D4247" s="6" t="e">
        <f>Table1[[#This Row],[Kelt_hó]]</f>
        <v>#VALUE!</v>
      </c>
      <c r="E4247" t="e">
        <f>Table1[[#This Row],[Vevő]]</f>
        <v>#VALUE!</v>
      </c>
      <c r="F4247" t="e">
        <f>Table1[[#This Row],[Termékkör]]</f>
        <v>#VALUE!</v>
      </c>
      <c r="G4247" s="4" t="e">
        <f>Table1[[#This Row],[SzumElad]]</f>
        <v>#VALUE!</v>
      </c>
      <c r="H4247" s="7" t="e">
        <f>Table1[[#This Row],[Jut_%]]</f>
        <v>#VALUE!</v>
      </c>
      <c r="I4247" s="4" t="e">
        <f>Table1[[#This Row],[Jut]]</f>
        <v>#VALUE!</v>
      </c>
      <c r="J4247" s="4" t="e">
        <f>Table1[[#This Row],[Column1]]</f>
        <v>#VALUE!</v>
      </c>
    </row>
    <row r="4248" spans="1:10" hidden="1" x14ac:dyDescent="0.3">
      <c r="A4248" s="2" t="e">
        <f>Table1[[#This Row],[Befolyt]]</f>
        <v>#VALUE!</v>
      </c>
      <c r="B4248" t="e">
        <f>Table1[[#This Row],[ÜK]]</f>
        <v>#VALUE!</v>
      </c>
      <c r="C4248" s="3" t="e">
        <f>Table1[[#This Row],[Szla]]</f>
        <v>#VALUE!</v>
      </c>
      <c r="D4248" s="6" t="e">
        <f>Table1[[#This Row],[Kelt_hó]]</f>
        <v>#VALUE!</v>
      </c>
      <c r="E4248" t="e">
        <f>Table1[[#This Row],[Vevő]]</f>
        <v>#VALUE!</v>
      </c>
      <c r="F4248" t="e">
        <f>Table1[[#This Row],[Termékkör]]</f>
        <v>#VALUE!</v>
      </c>
      <c r="G4248" s="4" t="e">
        <f>Table1[[#This Row],[SzumElad]]</f>
        <v>#VALUE!</v>
      </c>
      <c r="H4248" s="7" t="e">
        <f>Table1[[#This Row],[Jut_%]]</f>
        <v>#VALUE!</v>
      </c>
      <c r="I4248" s="4" t="e">
        <f>Table1[[#This Row],[Jut]]</f>
        <v>#VALUE!</v>
      </c>
      <c r="J4248" s="4" t="e">
        <f>Table1[[#This Row],[Column1]]</f>
        <v>#VALUE!</v>
      </c>
    </row>
    <row r="4249" spans="1:10" hidden="1" x14ac:dyDescent="0.3">
      <c r="A4249" s="2" t="e">
        <f>Table1[[#This Row],[Befolyt]]</f>
        <v>#VALUE!</v>
      </c>
      <c r="B4249" t="e">
        <f>Table1[[#This Row],[ÜK]]</f>
        <v>#VALUE!</v>
      </c>
      <c r="C4249" s="3" t="e">
        <f>Table1[[#This Row],[Szla]]</f>
        <v>#VALUE!</v>
      </c>
      <c r="D4249" s="6" t="e">
        <f>Table1[[#This Row],[Kelt_hó]]</f>
        <v>#VALUE!</v>
      </c>
      <c r="E4249" t="e">
        <f>Table1[[#This Row],[Vevő]]</f>
        <v>#VALUE!</v>
      </c>
      <c r="F4249" t="e">
        <f>Table1[[#This Row],[Termékkör]]</f>
        <v>#VALUE!</v>
      </c>
      <c r="G4249" s="4" t="e">
        <f>Table1[[#This Row],[SzumElad]]</f>
        <v>#VALUE!</v>
      </c>
      <c r="H4249" s="7" t="e">
        <f>Table1[[#This Row],[Jut_%]]</f>
        <v>#VALUE!</v>
      </c>
      <c r="I4249" s="4" t="e">
        <f>Table1[[#This Row],[Jut]]</f>
        <v>#VALUE!</v>
      </c>
      <c r="J4249" s="4" t="e">
        <f>Table1[[#This Row],[Column1]]</f>
        <v>#VALUE!</v>
      </c>
    </row>
    <row r="4250" spans="1:10" hidden="1" x14ac:dyDescent="0.3">
      <c r="A4250" s="2" t="e">
        <f>Table1[[#This Row],[Befolyt]]</f>
        <v>#VALUE!</v>
      </c>
      <c r="B4250" t="e">
        <f>Table1[[#This Row],[ÜK]]</f>
        <v>#VALUE!</v>
      </c>
      <c r="C4250" s="3" t="e">
        <f>Table1[[#This Row],[Szla]]</f>
        <v>#VALUE!</v>
      </c>
      <c r="D4250" s="6" t="e">
        <f>Table1[[#This Row],[Kelt_hó]]</f>
        <v>#VALUE!</v>
      </c>
      <c r="E4250" t="e">
        <f>Table1[[#This Row],[Vevő]]</f>
        <v>#VALUE!</v>
      </c>
      <c r="F4250" t="e">
        <f>Table1[[#This Row],[Termékkör]]</f>
        <v>#VALUE!</v>
      </c>
      <c r="G4250" s="4" t="e">
        <f>Table1[[#This Row],[SzumElad]]</f>
        <v>#VALUE!</v>
      </c>
      <c r="H4250" s="7" t="e">
        <f>Table1[[#This Row],[Jut_%]]</f>
        <v>#VALUE!</v>
      </c>
      <c r="I4250" s="4" t="e">
        <f>Table1[[#This Row],[Jut]]</f>
        <v>#VALUE!</v>
      </c>
      <c r="J4250" s="4" t="e">
        <f>Table1[[#This Row],[Column1]]</f>
        <v>#VALUE!</v>
      </c>
    </row>
    <row r="4251" spans="1:10" hidden="1" x14ac:dyDescent="0.3">
      <c r="A4251" s="2" t="e">
        <f>Table1[[#This Row],[Befolyt]]</f>
        <v>#VALUE!</v>
      </c>
      <c r="B4251" t="e">
        <f>Table1[[#This Row],[ÜK]]</f>
        <v>#VALUE!</v>
      </c>
      <c r="C4251" s="3" t="e">
        <f>Table1[[#This Row],[Szla]]</f>
        <v>#VALUE!</v>
      </c>
      <c r="D4251" s="6" t="e">
        <f>Table1[[#This Row],[Kelt_hó]]</f>
        <v>#VALUE!</v>
      </c>
      <c r="E4251" t="e">
        <f>Table1[[#This Row],[Vevő]]</f>
        <v>#VALUE!</v>
      </c>
      <c r="F4251" t="e">
        <f>Table1[[#This Row],[Termékkör]]</f>
        <v>#VALUE!</v>
      </c>
      <c r="G4251" s="4" t="e">
        <f>Table1[[#This Row],[SzumElad]]</f>
        <v>#VALUE!</v>
      </c>
      <c r="H4251" s="7" t="e">
        <f>Table1[[#This Row],[Jut_%]]</f>
        <v>#VALUE!</v>
      </c>
      <c r="I4251" s="4" t="e">
        <f>Table1[[#This Row],[Jut]]</f>
        <v>#VALUE!</v>
      </c>
      <c r="J4251" s="4" t="e">
        <f>Table1[[#This Row],[Column1]]</f>
        <v>#VALUE!</v>
      </c>
    </row>
    <row r="4252" spans="1:10" hidden="1" x14ac:dyDescent="0.3">
      <c r="A4252" s="2" t="e">
        <f>Table1[[#This Row],[Befolyt]]</f>
        <v>#VALUE!</v>
      </c>
      <c r="B4252" t="e">
        <f>Table1[[#This Row],[ÜK]]</f>
        <v>#VALUE!</v>
      </c>
      <c r="C4252" s="3" t="e">
        <f>Table1[[#This Row],[Szla]]</f>
        <v>#VALUE!</v>
      </c>
      <c r="D4252" s="6" t="e">
        <f>Table1[[#This Row],[Kelt_hó]]</f>
        <v>#VALUE!</v>
      </c>
      <c r="E4252" t="e">
        <f>Table1[[#This Row],[Vevő]]</f>
        <v>#VALUE!</v>
      </c>
      <c r="F4252" t="e">
        <f>Table1[[#This Row],[Termékkör]]</f>
        <v>#VALUE!</v>
      </c>
      <c r="G4252" s="4" t="e">
        <f>Table1[[#This Row],[SzumElad]]</f>
        <v>#VALUE!</v>
      </c>
      <c r="H4252" s="7" t="e">
        <f>Table1[[#This Row],[Jut_%]]</f>
        <v>#VALUE!</v>
      </c>
      <c r="I4252" s="4" t="e">
        <f>Table1[[#This Row],[Jut]]</f>
        <v>#VALUE!</v>
      </c>
      <c r="J4252" s="4" t="e">
        <f>Table1[[#This Row],[Column1]]</f>
        <v>#VALUE!</v>
      </c>
    </row>
    <row r="4253" spans="1:10" hidden="1" x14ac:dyDescent="0.3">
      <c r="A4253" s="2" t="e">
        <f>Table1[[#This Row],[Befolyt]]</f>
        <v>#VALUE!</v>
      </c>
      <c r="B4253" t="e">
        <f>Table1[[#This Row],[ÜK]]</f>
        <v>#VALUE!</v>
      </c>
      <c r="C4253" s="3" t="e">
        <f>Table1[[#This Row],[Szla]]</f>
        <v>#VALUE!</v>
      </c>
      <c r="D4253" s="6" t="e">
        <f>Table1[[#This Row],[Kelt_hó]]</f>
        <v>#VALUE!</v>
      </c>
      <c r="E4253" t="e">
        <f>Table1[[#This Row],[Vevő]]</f>
        <v>#VALUE!</v>
      </c>
      <c r="F4253" t="e">
        <f>Table1[[#This Row],[Termékkör]]</f>
        <v>#VALUE!</v>
      </c>
      <c r="G4253" s="4" t="e">
        <f>Table1[[#This Row],[SzumElad]]</f>
        <v>#VALUE!</v>
      </c>
      <c r="H4253" s="7" t="e">
        <f>Table1[[#This Row],[Jut_%]]</f>
        <v>#VALUE!</v>
      </c>
      <c r="I4253" s="4" t="e">
        <f>Table1[[#This Row],[Jut]]</f>
        <v>#VALUE!</v>
      </c>
      <c r="J4253" s="4" t="e">
        <f>Table1[[#This Row],[Column1]]</f>
        <v>#VALUE!</v>
      </c>
    </row>
    <row r="4254" spans="1:10" hidden="1" x14ac:dyDescent="0.3">
      <c r="A4254" s="2" t="e">
        <f>Table1[[#This Row],[Befolyt]]</f>
        <v>#VALUE!</v>
      </c>
      <c r="B4254" t="e">
        <f>Table1[[#This Row],[ÜK]]</f>
        <v>#VALUE!</v>
      </c>
      <c r="C4254" s="3" t="e">
        <f>Table1[[#This Row],[Szla]]</f>
        <v>#VALUE!</v>
      </c>
      <c r="D4254" s="6" t="e">
        <f>Table1[[#This Row],[Kelt_hó]]</f>
        <v>#VALUE!</v>
      </c>
      <c r="E4254" t="e">
        <f>Table1[[#This Row],[Vevő]]</f>
        <v>#VALUE!</v>
      </c>
      <c r="F4254" t="e">
        <f>Table1[[#This Row],[Termékkör]]</f>
        <v>#VALUE!</v>
      </c>
      <c r="G4254" s="4" t="e">
        <f>Table1[[#This Row],[SzumElad]]</f>
        <v>#VALUE!</v>
      </c>
      <c r="H4254" s="7" t="e">
        <f>Table1[[#This Row],[Jut_%]]</f>
        <v>#VALUE!</v>
      </c>
      <c r="I4254" s="4" t="e">
        <f>Table1[[#This Row],[Jut]]</f>
        <v>#VALUE!</v>
      </c>
      <c r="J4254" s="4" t="e">
        <f>Table1[[#This Row],[Column1]]</f>
        <v>#VALUE!</v>
      </c>
    </row>
    <row r="4255" spans="1:10" hidden="1" x14ac:dyDescent="0.3">
      <c r="A4255" s="2" t="e">
        <f>Table1[[#This Row],[Befolyt]]</f>
        <v>#VALUE!</v>
      </c>
      <c r="B4255" t="e">
        <f>Table1[[#This Row],[ÜK]]</f>
        <v>#VALUE!</v>
      </c>
      <c r="C4255" s="3" t="e">
        <f>Table1[[#This Row],[Szla]]</f>
        <v>#VALUE!</v>
      </c>
      <c r="D4255" s="6" t="e">
        <f>Table1[[#This Row],[Kelt_hó]]</f>
        <v>#VALUE!</v>
      </c>
      <c r="E4255" t="e">
        <f>Table1[[#This Row],[Vevő]]</f>
        <v>#VALUE!</v>
      </c>
      <c r="F4255" t="e">
        <f>Table1[[#This Row],[Termékkör]]</f>
        <v>#VALUE!</v>
      </c>
      <c r="G4255" s="4" t="e">
        <f>Table1[[#This Row],[SzumElad]]</f>
        <v>#VALUE!</v>
      </c>
      <c r="H4255" s="7" t="e">
        <f>Table1[[#This Row],[Jut_%]]</f>
        <v>#VALUE!</v>
      </c>
      <c r="I4255" s="4" t="e">
        <f>Table1[[#This Row],[Jut]]</f>
        <v>#VALUE!</v>
      </c>
      <c r="J4255" s="4" t="e">
        <f>Table1[[#This Row],[Column1]]</f>
        <v>#VALUE!</v>
      </c>
    </row>
    <row r="4256" spans="1:10" hidden="1" x14ac:dyDescent="0.3">
      <c r="A4256" s="2" t="e">
        <f>Table1[[#This Row],[Befolyt]]</f>
        <v>#VALUE!</v>
      </c>
      <c r="B4256" t="e">
        <f>Table1[[#This Row],[ÜK]]</f>
        <v>#VALUE!</v>
      </c>
      <c r="C4256" s="3" t="e">
        <f>Table1[[#This Row],[Szla]]</f>
        <v>#VALUE!</v>
      </c>
      <c r="D4256" s="6" t="e">
        <f>Table1[[#This Row],[Kelt_hó]]</f>
        <v>#VALUE!</v>
      </c>
      <c r="E4256" t="e">
        <f>Table1[[#This Row],[Vevő]]</f>
        <v>#VALUE!</v>
      </c>
      <c r="F4256" t="e">
        <f>Table1[[#This Row],[Termékkör]]</f>
        <v>#VALUE!</v>
      </c>
      <c r="G4256" s="4" t="e">
        <f>Table1[[#This Row],[SzumElad]]</f>
        <v>#VALUE!</v>
      </c>
      <c r="H4256" s="7" t="e">
        <f>Table1[[#This Row],[Jut_%]]</f>
        <v>#VALUE!</v>
      </c>
      <c r="I4256" s="4" t="e">
        <f>Table1[[#This Row],[Jut]]</f>
        <v>#VALUE!</v>
      </c>
      <c r="J4256" s="4" t="e">
        <f>Table1[[#This Row],[Column1]]</f>
        <v>#VALUE!</v>
      </c>
    </row>
    <row r="4257" spans="1:10" hidden="1" x14ac:dyDescent="0.3">
      <c r="A4257" s="2" t="e">
        <f>Table1[[#This Row],[Befolyt]]</f>
        <v>#VALUE!</v>
      </c>
      <c r="B4257" t="e">
        <f>Table1[[#This Row],[ÜK]]</f>
        <v>#VALUE!</v>
      </c>
      <c r="C4257" s="3" t="e">
        <f>Table1[[#This Row],[Szla]]</f>
        <v>#VALUE!</v>
      </c>
      <c r="D4257" s="6" t="e">
        <f>Table1[[#This Row],[Kelt_hó]]</f>
        <v>#VALUE!</v>
      </c>
      <c r="E4257" t="e">
        <f>Table1[[#This Row],[Vevő]]</f>
        <v>#VALUE!</v>
      </c>
      <c r="F4257" t="e">
        <f>Table1[[#This Row],[Termékkör]]</f>
        <v>#VALUE!</v>
      </c>
      <c r="G4257" s="4" t="e">
        <f>Table1[[#This Row],[SzumElad]]</f>
        <v>#VALUE!</v>
      </c>
      <c r="H4257" s="7" t="e">
        <f>Table1[[#This Row],[Jut_%]]</f>
        <v>#VALUE!</v>
      </c>
      <c r="I4257" s="4" t="e">
        <f>Table1[[#This Row],[Jut]]</f>
        <v>#VALUE!</v>
      </c>
      <c r="J4257" s="4" t="e">
        <f>Table1[[#This Row],[Column1]]</f>
        <v>#VALUE!</v>
      </c>
    </row>
    <row r="4258" spans="1:10" hidden="1" x14ac:dyDescent="0.3">
      <c r="A4258" s="2" t="e">
        <f>Table1[[#This Row],[Befolyt]]</f>
        <v>#VALUE!</v>
      </c>
      <c r="B4258" t="e">
        <f>Table1[[#This Row],[ÜK]]</f>
        <v>#VALUE!</v>
      </c>
      <c r="C4258" s="3" t="e">
        <f>Table1[[#This Row],[Szla]]</f>
        <v>#VALUE!</v>
      </c>
      <c r="D4258" s="6" t="e">
        <f>Table1[[#This Row],[Kelt_hó]]</f>
        <v>#VALUE!</v>
      </c>
      <c r="E4258" t="e">
        <f>Table1[[#This Row],[Vevő]]</f>
        <v>#VALUE!</v>
      </c>
      <c r="F4258" t="e">
        <f>Table1[[#This Row],[Termékkör]]</f>
        <v>#VALUE!</v>
      </c>
      <c r="G4258" s="4" t="e">
        <f>Table1[[#This Row],[SzumElad]]</f>
        <v>#VALUE!</v>
      </c>
      <c r="H4258" s="7" t="e">
        <f>Table1[[#This Row],[Jut_%]]</f>
        <v>#VALUE!</v>
      </c>
      <c r="I4258" s="4" t="e">
        <f>Table1[[#This Row],[Jut]]</f>
        <v>#VALUE!</v>
      </c>
      <c r="J4258" s="4" t="e">
        <f>Table1[[#This Row],[Column1]]</f>
        <v>#VALUE!</v>
      </c>
    </row>
    <row r="4259" spans="1:10" hidden="1" x14ac:dyDescent="0.3">
      <c r="A4259" s="2" t="e">
        <f>Table1[[#This Row],[Befolyt]]</f>
        <v>#VALUE!</v>
      </c>
      <c r="B4259" t="e">
        <f>Table1[[#This Row],[ÜK]]</f>
        <v>#VALUE!</v>
      </c>
      <c r="C4259" s="3" t="e">
        <f>Table1[[#This Row],[Szla]]</f>
        <v>#VALUE!</v>
      </c>
      <c r="D4259" s="6" t="e">
        <f>Table1[[#This Row],[Kelt_hó]]</f>
        <v>#VALUE!</v>
      </c>
      <c r="E4259" t="e">
        <f>Table1[[#This Row],[Vevő]]</f>
        <v>#VALUE!</v>
      </c>
      <c r="F4259" t="e">
        <f>Table1[[#This Row],[Termékkör]]</f>
        <v>#VALUE!</v>
      </c>
      <c r="G4259" s="4" t="e">
        <f>Table1[[#This Row],[SzumElad]]</f>
        <v>#VALUE!</v>
      </c>
      <c r="H4259" s="7" t="e">
        <f>Table1[[#This Row],[Jut_%]]</f>
        <v>#VALUE!</v>
      </c>
      <c r="I4259" s="4" t="e">
        <f>Table1[[#This Row],[Jut]]</f>
        <v>#VALUE!</v>
      </c>
      <c r="J4259" s="4" t="e">
        <f>Table1[[#This Row],[Column1]]</f>
        <v>#VALUE!</v>
      </c>
    </row>
    <row r="4260" spans="1:10" hidden="1" x14ac:dyDescent="0.3">
      <c r="A4260" s="2" t="e">
        <f>Table1[[#This Row],[Befolyt]]</f>
        <v>#VALUE!</v>
      </c>
      <c r="B4260" t="e">
        <f>Table1[[#This Row],[ÜK]]</f>
        <v>#VALUE!</v>
      </c>
      <c r="C4260" s="3" t="e">
        <f>Table1[[#This Row],[Szla]]</f>
        <v>#VALUE!</v>
      </c>
      <c r="D4260" s="6" t="e">
        <f>Table1[[#This Row],[Kelt_hó]]</f>
        <v>#VALUE!</v>
      </c>
      <c r="E4260" t="e">
        <f>Table1[[#This Row],[Vevő]]</f>
        <v>#VALUE!</v>
      </c>
      <c r="F4260" t="e">
        <f>Table1[[#This Row],[Termékkör]]</f>
        <v>#VALUE!</v>
      </c>
      <c r="G4260" s="4" t="e">
        <f>Table1[[#This Row],[SzumElad]]</f>
        <v>#VALUE!</v>
      </c>
      <c r="H4260" s="7" t="e">
        <f>Table1[[#This Row],[Jut_%]]</f>
        <v>#VALUE!</v>
      </c>
      <c r="I4260" s="4" t="e">
        <f>Table1[[#This Row],[Jut]]</f>
        <v>#VALUE!</v>
      </c>
      <c r="J4260" s="4" t="e">
        <f>Table1[[#This Row],[Column1]]</f>
        <v>#VALUE!</v>
      </c>
    </row>
    <row r="4261" spans="1:10" hidden="1" x14ac:dyDescent="0.3">
      <c r="A4261" s="2" t="e">
        <f>Table1[[#This Row],[Befolyt]]</f>
        <v>#VALUE!</v>
      </c>
      <c r="B4261" t="e">
        <f>Table1[[#This Row],[ÜK]]</f>
        <v>#VALUE!</v>
      </c>
      <c r="C4261" s="3" t="e">
        <f>Table1[[#This Row],[Szla]]</f>
        <v>#VALUE!</v>
      </c>
      <c r="D4261" s="6" t="e">
        <f>Table1[[#This Row],[Kelt_hó]]</f>
        <v>#VALUE!</v>
      </c>
      <c r="E4261" t="e">
        <f>Table1[[#This Row],[Vevő]]</f>
        <v>#VALUE!</v>
      </c>
      <c r="F4261" t="e">
        <f>Table1[[#This Row],[Termékkör]]</f>
        <v>#VALUE!</v>
      </c>
      <c r="G4261" s="4" t="e">
        <f>Table1[[#This Row],[SzumElad]]</f>
        <v>#VALUE!</v>
      </c>
      <c r="H4261" s="7" t="e">
        <f>Table1[[#This Row],[Jut_%]]</f>
        <v>#VALUE!</v>
      </c>
      <c r="I4261" s="4" t="e">
        <f>Table1[[#This Row],[Jut]]</f>
        <v>#VALUE!</v>
      </c>
      <c r="J4261" s="4" t="e">
        <f>Table1[[#This Row],[Column1]]</f>
        <v>#VALUE!</v>
      </c>
    </row>
    <row r="4262" spans="1:10" hidden="1" x14ac:dyDescent="0.3">
      <c r="A4262" s="2" t="e">
        <f>Table1[[#This Row],[Befolyt]]</f>
        <v>#VALUE!</v>
      </c>
      <c r="B4262" t="e">
        <f>Table1[[#This Row],[ÜK]]</f>
        <v>#VALUE!</v>
      </c>
      <c r="C4262" s="3" t="e">
        <f>Table1[[#This Row],[Szla]]</f>
        <v>#VALUE!</v>
      </c>
      <c r="D4262" s="6" t="e">
        <f>Table1[[#This Row],[Kelt_hó]]</f>
        <v>#VALUE!</v>
      </c>
      <c r="E4262" t="e">
        <f>Table1[[#This Row],[Vevő]]</f>
        <v>#VALUE!</v>
      </c>
      <c r="F4262" t="e">
        <f>Table1[[#This Row],[Termékkör]]</f>
        <v>#VALUE!</v>
      </c>
      <c r="G4262" s="4" t="e">
        <f>Table1[[#This Row],[SzumElad]]</f>
        <v>#VALUE!</v>
      </c>
      <c r="H4262" s="7" t="e">
        <f>Table1[[#This Row],[Jut_%]]</f>
        <v>#VALUE!</v>
      </c>
      <c r="I4262" s="4" t="e">
        <f>Table1[[#This Row],[Jut]]</f>
        <v>#VALUE!</v>
      </c>
      <c r="J4262" s="4" t="e">
        <f>Table1[[#This Row],[Column1]]</f>
        <v>#VALUE!</v>
      </c>
    </row>
    <row r="4263" spans="1:10" hidden="1" x14ac:dyDescent="0.3">
      <c r="A4263" s="2" t="e">
        <f>Table1[[#This Row],[Befolyt]]</f>
        <v>#VALUE!</v>
      </c>
      <c r="B4263" t="e">
        <f>Table1[[#This Row],[ÜK]]</f>
        <v>#VALUE!</v>
      </c>
      <c r="C4263" s="3" t="e">
        <f>Table1[[#This Row],[Szla]]</f>
        <v>#VALUE!</v>
      </c>
      <c r="D4263" s="6" t="e">
        <f>Table1[[#This Row],[Kelt_hó]]</f>
        <v>#VALUE!</v>
      </c>
      <c r="E4263" t="e">
        <f>Table1[[#This Row],[Vevő]]</f>
        <v>#VALUE!</v>
      </c>
      <c r="F4263" t="e">
        <f>Table1[[#This Row],[Termékkör]]</f>
        <v>#VALUE!</v>
      </c>
      <c r="G4263" s="4" t="e">
        <f>Table1[[#This Row],[SzumElad]]</f>
        <v>#VALUE!</v>
      </c>
      <c r="H4263" s="7" t="e">
        <f>Table1[[#This Row],[Jut_%]]</f>
        <v>#VALUE!</v>
      </c>
      <c r="I4263" s="4" t="e">
        <f>Table1[[#This Row],[Jut]]</f>
        <v>#VALUE!</v>
      </c>
      <c r="J4263" s="4" t="e">
        <f>Table1[[#This Row],[Column1]]</f>
        <v>#VALUE!</v>
      </c>
    </row>
    <row r="4264" spans="1:10" hidden="1" x14ac:dyDescent="0.3">
      <c r="A4264" s="2" t="e">
        <f>Table1[[#This Row],[Befolyt]]</f>
        <v>#VALUE!</v>
      </c>
      <c r="B4264" t="e">
        <f>Table1[[#This Row],[ÜK]]</f>
        <v>#VALUE!</v>
      </c>
      <c r="C4264" s="3" t="e">
        <f>Table1[[#This Row],[Szla]]</f>
        <v>#VALUE!</v>
      </c>
      <c r="D4264" s="6" t="e">
        <f>Table1[[#This Row],[Kelt_hó]]</f>
        <v>#VALUE!</v>
      </c>
      <c r="E4264" t="e">
        <f>Table1[[#This Row],[Vevő]]</f>
        <v>#VALUE!</v>
      </c>
      <c r="F4264" t="e">
        <f>Table1[[#This Row],[Termékkör]]</f>
        <v>#VALUE!</v>
      </c>
      <c r="G4264" s="4" t="e">
        <f>Table1[[#This Row],[SzumElad]]</f>
        <v>#VALUE!</v>
      </c>
      <c r="H4264" s="7" t="e">
        <f>Table1[[#This Row],[Jut_%]]</f>
        <v>#VALUE!</v>
      </c>
      <c r="I4264" s="4" t="e">
        <f>Table1[[#This Row],[Jut]]</f>
        <v>#VALUE!</v>
      </c>
      <c r="J4264" s="4" t="e">
        <f>Table1[[#This Row],[Column1]]</f>
        <v>#VALUE!</v>
      </c>
    </row>
    <row r="4265" spans="1:10" hidden="1" x14ac:dyDescent="0.3">
      <c r="A4265" s="2" t="e">
        <f>Table1[[#This Row],[Befolyt]]</f>
        <v>#VALUE!</v>
      </c>
      <c r="B4265" t="e">
        <f>Table1[[#This Row],[ÜK]]</f>
        <v>#VALUE!</v>
      </c>
      <c r="C4265" s="3" t="e">
        <f>Table1[[#This Row],[Szla]]</f>
        <v>#VALUE!</v>
      </c>
      <c r="D4265" s="6" t="e">
        <f>Table1[[#This Row],[Kelt_hó]]</f>
        <v>#VALUE!</v>
      </c>
      <c r="E4265" t="e">
        <f>Table1[[#This Row],[Vevő]]</f>
        <v>#VALUE!</v>
      </c>
      <c r="F4265" t="e">
        <f>Table1[[#This Row],[Termékkör]]</f>
        <v>#VALUE!</v>
      </c>
      <c r="G4265" s="4" t="e">
        <f>Table1[[#This Row],[SzumElad]]</f>
        <v>#VALUE!</v>
      </c>
      <c r="H4265" s="7" t="e">
        <f>Table1[[#This Row],[Jut_%]]</f>
        <v>#VALUE!</v>
      </c>
      <c r="I4265" s="4" t="e">
        <f>Table1[[#This Row],[Jut]]</f>
        <v>#VALUE!</v>
      </c>
      <c r="J4265" s="4" t="e">
        <f>Table1[[#This Row],[Column1]]</f>
        <v>#VALUE!</v>
      </c>
    </row>
    <row r="4266" spans="1:10" hidden="1" x14ac:dyDescent="0.3">
      <c r="A4266" s="2" t="e">
        <f>Table1[[#This Row],[Befolyt]]</f>
        <v>#VALUE!</v>
      </c>
      <c r="B4266" t="e">
        <f>Table1[[#This Row],[ÜK]]</f>
        <v>#VALUE!</v>
      </c>
      <c r="C4266" s="3" t="e">
        <f>Table1[[#This Row],[Szla]]</f>
        <v>#VALUE!</v>
      </c>
      <c r="D4266" s="6" t="e">
        <f>Table1[[#This Row],[Kelt_hó]]</f>
        <v>#VALUE!</v>
      </c>
      <c r="E4266" t="e">
        <f>Table1[[#This Row],[Vevő]]</f>
        <v>#VALUE!</v>
      </c>
      <c r="F4266" t="e">
        <f>Table1[[#This Row],[Termékkör]]</f>
        <v>#VALUE!</v>
      </c>
      <c r="G4266" s="4" t="e">
        <f>Table1[[#This Row],[SzumElad]]</f>
        <v>#VALUE!</v>
      </c>
      <c r="H4266" s="7" t="e">
        <f>Table1[[#This Row],[Jut_%]]</f>
        <v>#VALUE!</v>
      </c>
      <c r="I4266" s="4" t="e">
        <f>Table1[[#This Row],[Jut]]</f>
        <v>#VALUE!</v>
      </c>
      <c r="J4266" s="4" t="e">
        <f>Table1[[#This Row],[Column1]]</f>
        <v>#VALUE!</v>
      </c>
    </row>
    <row r="4267" spans="1:10" hidden="1" x14ac:dyDescent="0.3">
      <c r="A4267" s="2" t="e">
        <f>Table1[[#This Row],[Befolyt]]</f>
        <v>#VALUE!</v>
      </c>
      <c r="B4267" t="e">
        <f>Table1[[#This Row],[ÜK]]</f>
        <v>#VALUE!</v>
      </c>
      <c r="C4267" s="3" t="e">
        <f>Table1[[#This Row],[Szla]]</f>
        <v>#VALUE!</v>
      </c>
      <c r="D4267" s="6" t="e">
        <f>Table1[[#This Row],[Kelt_hó]]</f>
        <v>#VALUE!</v>
      </c>
      <c r="E4267" t="e">
        <f>Table1[[#This Row],[Vevő]]</f>
        <v>#VALUE!</v>
      </c>
      <c r="F4267" t="e">
        <f>Table1[[#This Row],[Termékkör]]</f>
        <v>#VALUE!</v>
      </c>
      <c r="G4267" s="4" t="e">
        <f>Table1[[#This Row],[SzumElad]]</f>
        <v>#VALUE!</v>
      </c>
      <c r="H4267" s="7" t="e">
        <f>Table1[[#This Row],[Jut_%]]</f>
        <v>#VALUE!</v>
      </c>
      <c r="I4267" s="4" t="e">
        <f>Table1[[#This Row],[Jut]]</f>
        <v>#VALUE!</v>
      </c>
      <c r="J4267" s="4" t="e">
        <f>Table1[[#This Row],[Column1]]</f>
        <v>#VALUE!</v>
      </c>
    </row>
    <row r="4268" spans="1:10" hidden="1" x14ac:dyDescent="0.3">
      <c r="A4268" s="2" t="e">
        <f>Table1[[#This Row],[Befolyt]]</f>
        <v>#VALUE!</v>
      </c>
      <c r="B4268" t="e">
        <f>Table1[[#This Row],[ÜK]]</f>
        <v>#VALUE!</v>
      </c>
      <c r="C4268" s="3" t="e">
        <f>Table1[[#This Row],[Szla]]</f>
        <v>#VALUE!</v>
      </c>
      <c r="D4268" s="6" t="e">
        <f>Table1[[#This Row],[Kelt_hó]]</f>
        <v>#VALUE!</v>
      </c>
      <c r="E4268" t="e">
        <f>Table1[[#This Row],[Vevő]]</f>
        <v>#VALUE!</v>
      </c>
      <c r="F4268" t="e">
        <f>Table1[[#This Row],[Termékkör]]</f>
        <v>#VALUE!</v>
      </c>
      <c r="G4268" s="4" t="e">
        <f>Table1[[#This Row],[SzumElad]]</f>
        <v>#VALUE!</v>
      </c>
      <c r="H4268" s="7" t="e">
        <f>Table1[[#This Row],[Jut_%]]</f>
        <v>#VALUE!</v>
      </c>
      <c r="I4268" s="4" t="e">
        <f>Table1[[#This Row],[Jut]]</f>
        <v>#VALUE!</v>
      </c>
      <c r="J4268" s="4" t="e">
        <f>Table1[[#This Row],[Column1]]</f>
        <v>#VALUE!</v>
      </c>
    </row>
    <row r="4269" spans="1:10" hidden="1" x14ac:dyDescent="0.3">
      <c r="A4269" s="2" t="e">
        <f>Table1[[#This Row],[Befolyt]]</f>
        <v>#VALUE!</v>
      </c>
      <c r="B4269" t="e">
        <f>Table1[[#This Row],[ÜK]]</f>
        <v>#VALUE!</v>
      </c>
      <c r="C4269" s="3" t="e">
        <f>Table1[[#This Row],[Szla]]</f>
        <v>#VALUE!</v>
      </c>
      <c r="D4269" s="6" t="e">
        <f>Table1[[#This Row],[Kelt_hó]]</f>
        <v>#VALUE!</v>
      </c>
      <c r="E4269" t="e">
        <f>Table1[[#This Row],[Vevő]]</f>
        <v>#VALUE!</v>
      </c>
      <c r="F4269" t="e">
        <f>Table1[[#This Row],[Termékkör]]</f>
        <v>#VALUE!</v>
      </c>
      <c r="G4269" s="4" t="e">
        <f>Table1[[#This Row],[SzumElad]]</f>
        <v>#VALUE!</v>
      </c>
      <c r="H4269" s="7" t="e">
        <f>Table1[[#This Row],[Jut_%]]</f>
        <v>#VALUE!</v>
      </c>
      <c r="I4269" s="4" t="e">
        <f>Table1[[#This Row],[Jut]]</f>
        <v>#VALUE!</v>
      </c>
      <c r="J4269" s="4" t="e">
        <f>Table1[[#This Row],[Column1]]</f>
        <v>#VALUE!</v>
      </c>
    </row>
    <row r="4270" spans="1:10" hidden="1" x14ac:dyDescent="0.3">
      <c r="A4270" s="2" t="e">
        <f>Table1[[#This Row],[Befolyt]]</f>
        <v>#VALUE!</v>
      </c>
      <c r="B4270" t="e">
        <f>Table1[[#This Row],[ÜK]]</f>
        <v>#VALUE!</v>
      </c>
      <c r="C4270" s="3" t="e">
        <f>Table1[[#This Row],[Szla]]</f>
        <v>#VALUE!</v>
      </c>
      <c r="D4270" s="6" t="e">
        <f>Table1[[#This Row],[Kelt_hó]]</f>
        <v>#VALUE!</v>
      </c>
      <c r="E4270" t="e">
        <f>Table1[[#This Row],[Vevő]]</f>
        <v>#VALUE!</v>
      </c>
      <c r="F4270" t="e">
        <f>Table1[[#This Row],[Termékkör]]</f>
        <v>#VALUE!</v>
      </c>
      <c r="G4270" s="4" t="e">
        <f>Table1[[#This Row],[SzumElad]]</f>
        <v>#VALUE!</v>
      </c>
      <c r="H4270" s="7" t="e">
        <f>Table1[[#This Row],[Jut_%]]</f>
        <v>#VALUE!</v>
      </c>
      <c r="I4270" s="4" t="e">
        <f>Table1[[#This Row],[Jut]]</f>
        <v>#VALUE!</v>
      </c>
      <c r="J4270" s="4" t="e">
        <f>Table1[[#This Row],[Column1]]</f>
        <v>#VALUE!</v>
      </c>
    </row>
    <row r="4271" spans="1:10" hidden="1" x14ac:dyDescent="0.3">
      <c r="A4271" s="2" t="e">
        <f>Table1[[#This Row],[Befolyt]]</f>
        <v>#VALUE!</v>
      </c>
      <c r="B4271" t="e">
        <f>Table1[[#This Row],[ÜK]]</f>
        <v>#VALUE!</v>
      </c>
      <c r="C4271" s="3" t="e">
        <f>Table1[[#This Row],[Szla]]</f>
        <v>#VALUE!</v>
      </c>
      <c r="D4271" s="6" t="e">
        <f>Table1[[#This Row],[Kelt_hó]]</f>
        <v>#VALUE!</v>
      </c>
      <c r="E4271" t="e">
        <f>Table1[[#This Row],[Vevő]]</f>
        <v>#VALUE!</v>
      </c>
      <c r="F4271" t="e">
        <f>Table1[[#This Row],[Termékkör]]</f>
        <v>#VALUE!</v>
      </c>
      <c r="G4271" s="4" t="e">
        <f>Table1[[#This Row],[SzumElad]]</f>
        <v>#VALUE!</v>
      </c>
      <c r="H4271" s="7" t="e">
        <f>Table1[[#This Row],[Jut_%]]</f>
        <v>#VALUE!</v>
      </c>
      <c r="I4271" s="4" t="e">
        <f>Table1[[#This Row],[Jut]]</f>
        <v>#VALUE!</v>
      </c>
      <c r="J4271" s="4" t="e">
        <f>Table1[[#This Row],[Column1]]</f>
        <v>#VALUE!</v>
      </c>
    </row>
    <row r="4272" spans="1:10" hidden="1" x14ac:dyDescent="0.3">
      <c r="A4272" s="2" t="e">
        <f>Table1[[#This Row],[Befolyt]]</f>
        <v>#VALUE!</v>
      </c>
      <c r="B4272" t="e">
        <f>Table1[[#This Row],[ÜK]]</f>
        <v>#VALUE!</v>
      </c>
      <c r="C4272" s="3" t="e">
        <f>Table1[[#This Row],[Szla]]</f>
        <v>#VALUE!</v>
      </c>
      <c r="D4272" s="6" t="e">
        <f>Table1[[#This Row],[Kelt_hó]]</f>
        <v>#VALUE!</v>
      </c>
      <c r="E4272" t="e">
        <f>Table1[[#This Row],[Vevő]]</f>
        <v>#VALUE!</v>
      </c>
      <c r="F4272" t="e">
        <f>Table1[[#This Row],[Termékkör]]</f>
        <v>#VALUE!</v>
      </c>
      <c r="G4272" s="4" t="e">
        <f>Table1[[#This Row],[SzumElad]]</f>
        <v>#VALUE!</v>
      </c>
      <c r="H4272" s="7" t="e">
        <f>Table1[[#This Row],[Jut_%]]</f>
        <v>#VALUE!</v>
      </c>
      <c r="I4272" s="4" t="e">
        <f>Table1[[#This Row],[Jut]]</f>
        <v>#VALUE!</v>
      </c>
      <c r="J4272" s="4" t="e">
        <f>Table1[[#This Row],[Column1]]</f>
        <v>#VALUE!</v>
      </c>
    </row>
    <row r="4273" spans="1:10" hidden="1" x14ac:dyDescent="0.3">
      <c r="A4273" s="2" t="e">
        <f>Table1[[#This Row],[Befolyt]]</f>
        <v>#VALUE!</v>
      </c>
      <c r="B4273" t="e">
        <f>Table1[[#This Row],[ÜK]]</f>
        <v>#VALUE!</v>
      </c>
      <c r="C4273" s="3" t="e">
        <f>Table1[[#This Row],[Szla]]</f>
        <v>#VALUE!</v>
      </c>
      <c r="D4273" s="6" t="e">
        <f>Table1[[#This Row],[Kelt_hó]]</f>
        <v>#VALUE!</v>
      </c>
      <c r="E4273" t="e">
        <f>Table1[[#This Row],[Vevő]]</f>
        <v>#VALUE!</v>
      </c>
      <c r="F4273" t="e">
        <f>Table1[[#This Row],[Termékkör]]</f>
        <v>#VALUE!</v>
      </c>
      <c r="G4273" s="4" t="e">
        <f>Table1[[#This Row],[SzumElad]]</f>
        <v>#VALUE!</v>
      </c>
      <c r="H4273" s="7" t="e">
        <f>Table1[[#This Row],[Jut_%]]</f>
        <v>#VALUE!</v>
      </c>
      <c r="I4273" s="4" t="e">
        <f>Table1[[#This Row],[Jut]]</f>
        <v>#VALUE!</v>
      </c>
      <c r="J4273" s="4" t="e">
        <f>Table1[[#This Row],[Column1]]</f>
        <v>#VALUE!</v>
      </c>
    </row>
    <row r="4274" spans="1:10" hidden="1" x14ac:dyDescent="0.3">
      <c r="A4274" s="2" t="e">
        <f>Table1[[#This Row],[Befolyt]]</f>
        <v>#VALUE!</v>
      </c>
      <c r="B4274" t="e">
        <f>Table1[[#This Row],[ÜK]]</f>
        <v>#VALUE!</v>
      </c>
      <c r="C4274" s="3" t="e">
        <f>Table1[[#This Row],[Szla]]</f>
        <v>#VALUE!</v>
      </c>
      <c r="D4274" s="6" t="e">
        <f>Table1[[#This Row],[Kelt_hó]]</f>
        <v>#VALUE!</v>
      </c>
      <c r="E4274" t="e">
        <f>Table1[[#This Row],[Vevő]]</f>
        <v>#VALUE!</v>
      </c>
      <c r="F4274" t="e">
        <f>Table1[[#This Row],[Termékkör]]</f>
        <v>#VALUE!</v>
      </c>
      <c r="G4274" s="4" t="e">
        <f>Table1[[#This Row],[SzumElad]]</f>
        <v>#VALUE!</v>
      </c>
      <c r="H4274" s="7" t="e">
        <f>Table1[[#This Row],[Jut_%]]</f>
        <v>#VALUE!</v>
      </c>
      <c r="I4274" s="4" t="e">
        <f>Table1[[#This Row],[Jut]]</f>
        <v>#VALUE!</v>
      </c>
      <c r="J4274" s="4" t="e">
        <f>Table1[[#This Row],[Column1]]</f>
        <v>#VALUE!</v>
      </c>
    </row>
    <row r="4275" spans="1:10" hidden="1" x14ac:dyDescent="0.3">
      <c r="A4275" s="2" t="e">
        <f>Table1[[#This Row],[Befolyt]]</f>
        <v>#VALUE!</v>
      </c>
      <c r="B4275" t="e">
        <f>Table1[[#This Row],[ÜK]]</f>
        <v>#VALUE!</v>
      </c>
      <c r="C4275" s="3" t="e">
        <f>Table1[[#This Row],[Szla]]</f>
        <v>#VALUE!</v>
      </c>
      <c r="D4275" s="6" t="e">
        <f>Table1[[#This Row],[Kelt_hó]]</f>
        <v>#VALUE!</v>
      </c>
      <c r="E4275" t="e">
        <f>Table1[[#This Row],[Vevő]]</f>
        <v>#VALUE!</v>
      </c>
      <c r="F4275" t="e">
        <f>Table1[[#This Row],[Termékkör]]</f>
        <v>#VALUE!</v>
      </c>
      <c r="G4275" s="4" t="e">
        <f>Table1[[#This Row],[SzumElad]]</f>
        <v>#VALUE!</v>
      </c>
      <c r="H4275" s="7" t="e">
        <f>Table1[[#This Row],[Jut_%]]</f>
        <v>#VALUE!</v>
      </c>
      <c r="I4275" s="4" t="e">
        <f>Table1[[#This Row],[Jut]]</f>
        <v>#VALUE!</v>
      </c>
      <c r="J4275" s="4" t="e">
        <f>Table1[[#This Row],[Column1]]</f>
        <v>#VALUE!</v>
      </c>
    </row>
    <row r="4276" spans="1:10" hidden="1" x14ac:dyDescent="0.3">
      <c r="A4276" s="2" t="e">
        <f>Table1[[#This Row],[Befolyt]]</f>
        <v>#VALUE!</v>
      </c>
      <c r="B4276" t="e">
        <f>Table1[[#This Row],[ÜK]]</f>
        <v>#VALUE!</v>
      </c>
      <c r="C4276" s="3" t="e">
        <f>Table1[[#This Row],[Szla]]</f>
        <v>#VALUE!</v>
      </c>
      <c r="D4276" s="6" t="e">
        <f>Table1[[#This Row],[Kelt_hó]]</f>
        <v>#VALUE!</v>
      </c>
      <c r="E4276" t="e">
        <f>Table1[[#This Row],[Vevő]]</f>
        <v>#VALUE!</v>
      </c>
      <c r="F4276" t="e">
        <f>Table1[[#This Row],[Termékkör]]</f>
        <v>#VALUE!</v>
      </c>
      <c r="G4276" s="4" t="e">
        <f>Table1[[#This Row],[SzumElad]]</f>
        <v>#VALUE!</v>
      </c>
      <c r="H4276" s="7" t="e">
        <f>Table1[[#This Row],[Jut_%]]</f>
        <v>#VALUE!</v>
      </c>
      <c r="I4276" s="4" t="e">
        <f>Table1[[#This Row],[Jut]]</f>
        <v>#VALUE!</v>
      </c>
      <c r="J4276" s="4" t="e">
        <f>Table1[[#This Row],[Column1]]</f>
        <v>#VALUE!</v>
      </c>
    </row>
    <row r="4277" spans="1:10" hidden="1" x14ac:dyDescent="0.3">
      <c r="A4277" s="2" t="e">
        <f>Table1[[#This Row],[Befolyt]]</f>
        <v>#VALUE!</v>
      </c>
      <c r="B4277" t="e">
        <f>Table1[[#This Row],[ÜK]]</f>
        <v>#VALUE!</v>
      </c>
      <c r="C4277" s="3" t="e">
        <f>Table1[[#This Row],[Szla]]</f>
        <v>#VALUE!</v>
      </c>
      <c r="D4277" s="6" t="e">
        <f>Table1[[#This Row],[Kelt_hó]]</f>
        <v>#VALUE!</v>
      </c>
      <c r="E4277" t="e">
        <f>Table1[[#This Row],[Vevő]]</f>
        <v>#VALUE!</v>
      </c>
      <c r="F4277" t="e">
        <f>Table1[[#This Row],[Termékkör]]</f>
        <v>#VALUE!</v>
      </c>
      <c r="G4277" s="4" t="e">
        <f>Table1[[#This Row],[SzumElad]]</f>
        <v>#VALUE!</v>
      </c>
      <c r="H4277" s="7" t="e">
        <f>Table1[[#This Row],[Jut_%]]</f>
        <v>#VALUE!</v>
      </c>
      <c r="I4277" s="4" t="e">
        <f>Table1[[#This Row],[Jut]]</f>
        <v>#VALUE!</v>
      </c>
      <c r="J4277" s="4" t="e">
        <f>Table1[[#This Row],[Column1]]</f>
        <v>#VALUE!</v>
      </c>
    </row>
    <row r="4278" spans="1:10" hidden="1" x14ac:dyDescent="0.3">
      <c r="A4278" s="2" t="e">
        <f>Table1[[#This Row],[Befolyt]]</f>
        <v>#VALUE!</v>
      </c>
      <c r="B4278" t="e">
        <f>Table1[[#This Row],[ÜK]]</f>
        <v>#VALUE!</v>
      </c>
      <c r="C4278" s="3" t="e">
        <f>Table1[[#This Row],[Szla]]</f>
        <v>#VALUE!</v>
      </c>
      <c r="D4278" s="6" t="e">
        <f>Table1[[#This Row],[Kelt_hó]]</f>
        <v>#VALUE!</v>
      </c>
      <c r="E4278" t="e">
        <f>Table1[[#This Row],[Vevő]]</f>
        <v>#VALUE!</v>
      </c>
      <c r="F4278" t="e">
        <f>Table1[[#This Row],[Termékkör]]</f>
        <v>#VALUE!</v>
      </c>
      <c r="G4278" s="4" t="e">
        <f>Table1[[#This Row],[SzumElad]]</f>
        <v>#VALUE!</v>
      </c>
      <c r="H4278" s="7" t="e">
        <f>Table1[[#This Row],[Jut_%]]</f>
        <v>#VALUE!</v>
      </c>
      <c r="I4278" s="4" t="e">
        <f>Table1[[#This Row],[Jut]]</f>
        <v>#VALUE!</v>
      </c>
      <c r="J4278" s="4" t="e">
        <f>Table1[[#This Row],[Column1]]</f>
        <v>#VALUE!</v>
      </c>
    </row>
    <row r="4279" spans="1:10" hidden="1" x14ac:dyDescent="0.3">
      <c r="A4279" s="2" t="e">
        <f>Table1[[#This Row],[Befolyt]]</f>
        <v>#VALUE!</v>
      </c>
      <c r="B4279" t="e">
        <f>Table1[[#This Row],[ÜK]]</f>
        <v>#VALUE!</v>
      </c>
      <c r="C4279" s="3" t="e">
        <f>Table1[[#This Row],[Szla]]</f>
        <v>#VALUE!</v>
      </c>
      <c r="D4279" s="6" t="e">
        <f>Table1[[#This Row],[Kelt_hó]]</f>
        <v>#VALUE!</v>
      </c>
      <c r="E4279" t="e">
        <f>Table1[[#This Row],[Vevő]]</f>
        <v>#VALUE!</v>
      </c>
      <c r="F4279" t="e">
        <f>Table1[[#This Row],[Termékkör]]</f>
        <v>#VALUE!</v>
      </c>
      <c r="G4279" s="4" t="e">
        <f>Table1[[#This Row],[SzumElad]]</f>
        <v>#VALUE!</v>
      </c>
      <c r="H4279" s="7" t="e">
        <f>Table1[[#This Row],[Jut_%]]</f>
        <v>#VALUE!</v>
      </c>
      <c r="I4279" s="4" t="e">
        <f>Table1[[#This Row],[Jut]]</f>
        <v>#VALUE!</v>
      </c>
      <c r="J4279" s="4" t="e">
        <f>Table1[[#This Row],[Column1]]</f>
        <v>#VALUE!</v>
      </c>
    </row>
    <row r="4280" spans="1:10" hidden="1" x14ac:dyDescent="0.3">
      <c r="A4280" s="2" t="e">
        <f>Table1[[#This Row],[Befolyt]]</f>
        <v>#VALUE!</v>
      </c>
      <c r="B4280" t="e">
        <f>Table1[[#This Row],[ÜK]]</f>
        <v>#VALUE!</v>
      </c>
      <c r="C4280" s="3" t="e">
        <f>Table1[[#This Row],[Szla]]</f>
        <v>#VALUE!</v>
      </c>
      <c r="D4280" s="6" t="e">
        <f>Table1[[#This Row],[Kelt_hó]]</f>
        <v>#VALUE!</v>
      </c>
      <c r="E4280" t="e">
        <f>Table1[[#This Row],[Vevő]]</f>
        <v>#VALUE!</v>
      </c>
      <c r="F4280" t="e">
        <f>Table1[[#This Row],[Termékkör]]</f>
        <v>#VALUE!</v>
      </c>
      <c r="G4280" s="4" t="e">
        <f>Table1[[#This Row],[SzumElad]]</f>
        <v>#VALUE!</v>
      </c>
      <c r="H4280" s="7" t="e">
        <f>Table1[[#This Row],[Jut_%]]</f>
        <v>#VALUE!</v>
      </c>
      <c r="I4280" s="4" t="e">
        <f>Table1[[#This Row],[Jut]]</f>
        <v>#VALUE!</v>
      </c>
      <c r="J4280" s="4" t="e">
        <f>Table1[[#This Row],[Column1]]</f>
        <v>#VALUE!</v>
      </c>
    </row>
    <row r="4281" spans="1:10" hidden="1" x14ac:dyDescent="0.3">
      <c r="A4281" s="2" t="e">
        <f>Table1[[#This Row],[Befolyt]]</f>
        <v>#VALUE!</v>
      </c>
      <c r="B4281" t="e">
        <f>Table1[[#This Row],[ÜK]]</f>
        <v>#VALUE!</v>
      </c>
      <c r="C4281" s="3" t="e">
        <f>Table1[[#This Row],[Szla]]</f>
        <v>#VALUE!</v>
      </c>
      <c r="D4281" s="6" t="e">
        <f>Table1[[#This Row],[Kelt_hó]]</f>
        <v>#VALUE!</v>
      </c>
      <c r="E4281" t="e">
        <f>Table1[[#This Row],[Vevő]]</f>
        <v>#VALUE!</v>
      </c>
      <c r="F4281" t="e">
        <f>Table1[[#This Row],[Termékkör]]</f>
        <v>#VALUE!</v>
      </c>
      <c r="G4281" s="4" t="e">
        <f>Table1[[#This Row],[SzumElad]]</f>
        <v>#VALUE!</v>
      </c>
      <c r="H4281" s="7" t="e">
        <f>Table1[[#This Row],[Jut_%]]</f>
        <v>#VALUE!</v>
      </c>
      <c r="I4281" s="4" t="e">
        <f>Table1[[#This Row],[Jut]]</f>
        <v>#VALUE!</v>
      </c>
      <c r="J4281" s="4" t="e">
        <f>Table1[[#This Row],[Column1]]</f>
        <v>#VALUE!</v>
      </c>
    </row>
    <row r="4282" spans="1:10" hidden="1" x14ac:dyDescent="0.3">
      <c r="A4282" s="2" t="e">
        <f>Table1[[#This Row],[Befolyt]]</f>
        <v>#VALUE!</v>
      </c>
      <c r="B4282" t="e">
        <f>Table1[[#This Row],[ÜK]]</f>
        <v>#VALUE!</v>
      </c>
      <c r="C4282" s="3" t="e">
        <f>Table1[[#This Row],[Szla]]</f>
        <v>#VALUE!</v>
      </c>
      <c r="D4282" s="6" t="e">
        <f>Table1[[#This Row],[Kelt_hó]]</f>
        <v>#VALUE!</v>
      </c>
      <c r="E4282" t="e">
        <f>Table1[[#This Row],[Vevő]]</f>
        <v>#VALUE!</v>
      </c>
      <c r="F4282" t="e">
        <f>Table1[[#This Row],[Termékkör]]</f>
        <v>#VALUE!</v>
      </c>
      <c r="G4282" s="4" t="e">
        <f>Table1[[#This Row],[SzumElad]]</f>
        <v>#VALUE!</v>
      </c>
      <c r="H4282" s="7" t="e">
        <f>Table1[[#This Row],[Jut_%]]</f>
        <v>#VALUE!</v>
      </c>
      <c r="I4282" s="4" t="e">
        <f>Table1[[#This Row],[Jut]]</f>
        <v>#VALUE!</v>
      </c>
      <c r="J4282" s="4" t="e">
        <f>Table1[[#This Row],[Column1]]</f>
        <v>#VALUE!</v>
      </c>
    </row>
    <row r="4283" spans="1:10" hidden="1" x14ac:dyDescent="0.3">
      <c r="A4283" s="2" t="e">
        <f>Table1[[#This Row],[Befolyt]]</f>
        <v>#VALUE!</v>
      </c>
      <c r="B4283" t="e">
        <f>Table1[[#This Row],[ÜK]]</f>
        <v>#VALUE!</v>
      </c>
      <c r="C4283" s="3" t="e">
        <f>Table1[[#This Row],[Szla]]</f>
        <v>#VALUE!</v>
      </c>
      <c r="D4283" s="6" t="e">
        <f>Table1[[#This Row],[Kelt_hó]]</f>
        <v>#VALUE!</v>
      </c>
      <c r="E4283" t="e">
        <f>Table1[[#This Row],[Vevő]]</f>
        <v>#VALUE!</v>
      </c>
      <c r="F4283" t="e">
        <f>Table1[[#This Row],[Termékkör]]</f>
        <v>#VALUE!</v>
      </c>
      <c r="G4283" s="4" t="e">
        <f>Table1[[#This Row],[SzumElad]]</f>
        <v>#VALUE!</v>
      </c>
      <c r="H4283" s="7" t="e">
        <f>Table1[[#This Row],[Jut_%]]</f>
        <v>#VALUE!</v>
      </c>
      <c r="I4283" s="4" t="e">
        <f>Table1[[#This Row],[Jut]]</f>
        <v>#VALUE!</v>
      </c>
      <c r="J4283" s="4" t="e">
        <f>Table1[[#This Row],[Column1]]</f>
        <v>#VALUE!</v>
      </c>
    </row>
    <row r="4284" spans="1:10" hidden="1" x14ac:dyDescent="0.3">
      <c r="A4284" s="2" t="e">
        <f>Table1[[#This Row],[Befolyt]]</f>
        <v>#VALUE!</v>
      </c>
      <c r="B4284" t="e">
        <f>Table1[[#This Row],[ÜK]]</f>
        <v>#VALUE!</v>
      </c>
      <c r="C4284" s="3" t="e">
        <f>Table1[[#This Row],[Szla]]</f>
        <v>#VALUE!</v>
      </c>
      <c r="D4284" s="6" t="e">
        <f>Table1[[#This Row],[Kelt_hó]]</f>
        <v>#VALUE!</v>
      </c>
      <c r="E4284" t="e">
        <f>Table1[[#This Row],[Vevő]]</f>
        <v>#VALUE!</v>
      </c>
      <c r="F4284" t="e">
        <f>Table1[[#This Row],[Termékkör]]</f>
        <v>#VALUE!</v>
      </c>
      <c r="G4284" s="4" t="e">
        <f>Table1[[#This Row],[SzumElad]]</f>
        <v>#VALUE!</v>
      </c>
      <c r="H4284" s="7" t="e">
        <f>Table1[[#This Row],[Jut_%]]</f>
        <v>#VALUE!</v>
      </c>
      <c r="I4284" s="4" t="e">
        <f>Table1[[#This Row],[Jut]]</f>
        <v>#VALUE!</v>
      </c>
      <c r="J4284" s="4" t="e">
        <f>Table1[[#This Row],[Column1]]</f>
        <v>#VALUE!</v>
      </c>
    </row>
    <row r="4285" spans="1:10" hidden="1" x14ac:dyDescent="0.3">
      <c r="A4285" s="2" t="e">
        <f>Table1[[#This Row],[Befolyt]]</f>
        <v>#VALUE!</v>
      </c>
      <c r="B4285" t="e">
        <f>Table1[[#This Row],[ÜK]]</f>
        <v>#VALUE!</v>
      </c>
      <c r="C4285" s="3" t="e">
        <f>Table1[[#This Row],[Szla]]</f>
        <v>#VALUE!</v>
      </c>
      <c r="D4285" s="6" t="e">
        <f>Table1[[#This Row],[Kelt_hó]]</f>
        <v>#VALUE!</v>
      </c>
      <c r="E4285" t="e">
        <f>Table1[[#This Row],[Vevő]]</f>
        <v>#VALUE!</v>
      </c>
      <c r="F4285" t="e">
        <f>Table1[[#This Row],[Termékkör]]</f>
        <v>#VALUE!</v>
      </c>
      <c r="G4285" s="4" t="e">
        <f>Table1[[#This Row],[SzumElad]]</f>
        <v>#VALUE!</v>
      </c>
      <c r="H4285" s="7" t="e">
        <f>Table1[[#This Row],[Jut_%]]</f>
        <v>#VALUE!</v>
      </c>
      <c r="I4285" s="4" t="e">
        <f>Table1[[#This Row],[Jut]]</f>
        <v>#VALUE!</v>
      </c>
      <c r="J4285" s="4" t="e">
        <f>Table1[[#This Row],[Column1]]</f>
        <v>#VALUE!</v>
      </c>
    </row>
    <row r="4286" spans="1:10" hidden="1" x14ac:dyDescent="0.3">
      <c r="A4286" s="2" t="e">
        <f>Table1[[#This Row],[Befolyt]]</f>
        <v>#VALUE!</v>
      </c>
      <c r="B4286" t="e">
        <f>Table1[[#This Row],[ÜK]]</f>
        <v>#VALUE!</v>
      </c>
      <c r="C4286" s="3" t="e">
        <f>Table1[[#This Row],[Szla]]</f>
        <v>#VALUE!</v>
      </c>
      <c r="D4286" s="6" t="e">
        <f>Table1[[#This Row],[Kelt_hó]]</f>
        <v>#VALUE!</v>
      </c>
      <c r="E4286" t="e">
        <f>Table1[[#This Row],[Vevő]]</f>
        <v>#VALUE!</v>
      </c>
      <c r="F4286" t="e">
        <f>Table1[[#This Row],[Termékkör]]</f>
        <v>#VALUE!</v>
      </c>
      <c r="G4286" s="4" t="e">
        <f>Table1[[#This Row],[SzumElad]]</f>
        <v>#VALUE!</v>
      </c>
      <c r="H4286" s="7" t="e">
        <f>Table1[[#This Row],[Jut_%]]</f>
        <v>#VALUE!</v>
      </c>
      <c r="I4286" s="4" t="e">
        <f>Table1[[#This Row],[Jut]]</f>
        <v>#VALUE!</v>
      </c>
      <c r="J4286" s="4" t="e">
        <f>Table1[[#This Row],[Column1]]</f>
        <v>#VALUE!</v>
      </c>
    </row>
    <row r="4287" spans="1:10" hidden="1" x14ac:dyDescent="0.3">
      <c r="A4287" s="2" t="e">
        <f>Table1[[#This Row],[Befolyt]]</f>
        <v>#VALUE!</v>
      </c>
      <c r="B4287" t="e">
        <f>Table1[[#This Row],[ÜK]]</f>
        <v>#VALUE!</v>
      </c>
      <c r="C4287" s="3" t="e">
        <f>Table1[[#This Row],[Szla]]</f>
        <v>#VALUE!</v>
      </c>
      <c r="D4287" s="6" t="e">
        <f>Table1[[#This Row],[Kelt_hó]]</f>
        <v>#VALUE!</v>
      </c>
      <c r="E4287" t="e">
        <f>Table1[[#This Row],[Vevő]]</f>
        <v>#VALUE!</v>
      </c>
      <c r="F4287" t="e">
        <f>Table1[[#This Row],[Termékkör]]</f>
        <v>#VALUE!</v>
      </c>
      <c r="G4287" s="4" t="e">
        <f>Table1[[#This Row],[SzumElad]]</f>
        <v>#VALUE!</v>
      </c>
      <c r="H4287" s="7" t="e">
        <f>Table1[[#This Row],[Jut_%]]</f>
        <v>#VALUE!</v>
      </c>
      <c r="I4287" s="4" t="e">
        <f>Table1[[#This Row],[Jut]]</f>
        <v>#VALUE!</v>
      </c>
      <c r="J4287" s="4" t="e">
        <f>Table1[[#This Row],[Column1]]</f>
        <v>#VALUE!</v>
      </c>
    </row>
    <row r="4288" spans="1:10" hidden="1" x14ac:dyDescent="0.3">
      <c r="A4288" s="2" t="e">
        <f>Table1[[#This Row],[Befolyt]]</f>
        <v>#VALUE!</v>
      </c>
      <c r="B4288" t="e">
        <f>Table1[[#This Row],[ÜK]]</f>
        <v>#VALUE!</v>
      </c>
      <c r="C4288" s="3" t="e">
        <f>Table1[[#This Row],[Szla]]</f>
        <v>#VALUE!</v>
      </c>
      <c r="D4288" s="6" t="e">
        <f>Table1[[#This Row],[Kelt_hó]]</f>
        <v>#VALUE!</v>
      </c>
      <c r="E4288" t="e">
        <f>Table1[[#This Row],[Vevő]]</f>
        <v>#VALUE!</v>
      </c>
      <c r="F4288" t="e">
        <f>Table1[[#This Row],[Termékkör]]</f>
        <v>#VALUE!</v>
      </c>
      <c r="G4288" s="4" t="e">
        <f>Table1[[#This Row],[SzumElad]]</f>
        <v>#VALUE!</v>
      </c>
      <c r="H4288" s="7" t="e">
        <f>Table1[[#This Row],[Jut_%]]</f>
        <v>#VALUE!</v>
      </c>
      <c r="I4288" s="4" t="e">
        <f>Table1[[#This Row],[Jut]]</f>
        <v>#VALUE!</v>
      </c>
      <c r="J4288" s="4" t="e">
        <f>Table1[[#This Row],[Column1]]</f>
        <v>#VALUE!</v>
      </c>
    </row>
    <row r="4289" spans="1:10" hidden="1" x14ac:dyDescent="0.3">
      <c r="A4289" s="2" t="e">
        <f>Table1[[#This Row],[Befolyt]]</f>
        <v>#VALUE!</v>
      </c>
      <c r="B4289" t="e">
        <f>Table1[[#This Row],[ÜK]]</f>
        <v>#VALUE!</v>
      </c>
      <c r="C4289" s="3" t="e">
        <f>Table1[[#This Row],[Szla]]</f>
        <v>#VALUE!</v>
      </c>
      <c r="D4289" s="6" t="e">
        <f>Table1[[#This Row],[Kelt_hó]]</f>
        <v>#VALUE!</v>
      </c>
      <c r="E4289" t="e">
        <f>Table1[[#This Row],[Vevő]]</f>
        <v>#VALUE!</v>
      </c>
      <c r="F4289" t="e">
        <f>Table1[[#This Row],[Termékkör]]</f>
        <v>#VALUE!</v>
      </c>
      <c r="G4289" s="4" t="e">
        <f>Table1[[#This Row],[SzumElad]]</f>
        <v>#VALUE!</v>
      </c>
      <c r="H4289" s="7" t="e">
        <f>Table1[[#This Row],[Jut_%]]</f>
        <v>#VALUE!</v>
      </c>
      <c r="I4289" s="4" t="e">
        <f>Table1[[#This Row],[Jut]]</f>
        <v>#VALUE!</v>
      </c>
      <c r="J4289" s="4" t="e">
        <f>Table1[[#This Row],[Column1]]</f>
        <v>#VALUE!</v>
      </c>
    </row>
    <row r="4290" spans="1:10" hidden="1" x14ac:dyDescent="0.3">
      <c r="A4290" s="2" t="e">
        <f>Table1[[#This Row],[Befolyt]]</f>
        <v>#VALUE!</v>
      </c>
      <c r="B4290" t="e">
        <f>Table1[[#This Row],[ÜK]]</f>
        <v>#VALUE!</v>
      </c>
      <c r="C4290" s="3" t="e">
        <f>Table1[[#This Row],[Szla]]</f>
        <v>#VALUE!</v>
      </c>
      <c r="D4290" s="6" t="e">
        <f>Table1[[#This Row],[Kelt_hó]]</f>
        <v>#VALUE!</v>
      </c>
      <c r="E4290" t="e">
        <f>Table1[[#This Row],[Vevő]]</f>
        <v>#VALUE!</v>
      </c>
      <c r="F4290" t="e">
        <f>Table1[[#This Row],[Termékkör]]</f>
        <v>#VALUE!</v>
      </c>
      <c r="G4290" s="4" t="e">
        <f>Table1[[#This Row],[SzumElad]]</f>
        <v>#VALUE!</v>
      </c>
      <c r="H4290" s="7" t="e">
        <f>Table1[[#This Row],[Jut_%]]</f>
        <v>#VALUE!</v>
      </c>
      <c r="I4290" s="4" t="e">
        <f>Table1[[#This Row],[Jut]]</f>
        <v>#VALUE!</v>
      </c>
      <c r="J4290" s="4" t="e">
        <f>Table1[[#This Row],[Column1]]</f>
        <v>#VALUE!</v>
      </c>
    </row>
    <row r="4291" spans="1:10" hidden="1" x14ac:dyDescent="0.3">
      <c r="A4291" s="2" t="e">
        <f>Table1[[#This Row],[Befolyt]]</f>
        <v>#VALUE!</v>
      </c>
      <c r="B4291" t="e">
        <f>Table1[[#This Row],[ÜK]]</f>
        <v>#VALUE!</v>
      </c>
      <c r="C4291" s="3" t="e">
        <f>Table1[[#This Row],[Szla]]</f>
        <v>#VALUE!</v>
      </c>
      <c r="D4291" s="6" t="e">
        <f>Table1[[#This Row],[Kelt_hó]]</f>
        <v>#VALUE!</v>
      </c>
      <c r="E4291" t="e">
        <f>Table1[[#This Row],[Vevő]]</f>
        <v>#VALUE!</v>
      </c>
      <c r="F4291" t="e">
        <f>Table1[[#This Row],[Termékkör]]</f>
        <v>#VALUE!</v>
      </c>
      <c r="G4291" s="4" t="e">
        <f>Table1[[#This Row],[SzumElad]]</f>
        <v>#VALUE!</v>
      </c>
      <c r="H4291" s="7" t="e">
        <f>Table1[[#This Row],[Jut_%]]</f>
        <v>#VALUE!</v>
      </c>
      <c r="I4291" s="4" t="e">
        <f>Table1[[#This Row],[Jut]]</f>
        <v>#VALUE!</v>
      </c>
      <c r="J4291" s="4" t="e">
        <f>Table1[[#This Row],[Column1]]</f>
        <v>#VALUE!</v>
      </c>
    </row>
    <row r="4292" spans="1:10" hidden="1" x14ac:dyDescent="0.3">
      <c r="A4292" s="2" t="e">
        <f>Table1[[#This Row],[Befolyt]]</f>
        <v>#VALUE!</v>
      </c>
      <c r="B4292" t="e">
        <f>Table1[[#This Row],[ÜK]]</f>
        <v>#VALUE!</v>
      </c>
      <c r="C4292" s="3" t="e">
        <f>Table1[[#This Row],[Szla]]</f>
        <v>#VALUE!</v>
      </c>
      <c r="D4292" s="6" t="e">
        <f>Table1[[#This Row],[Kelt_hó]]</f>
        <v>#VALUE!</v>
      </c>
      <c r="E4292" t="e">
        <f>Table1[[#This Row],[Vevő]]</f>
        <v>#VALUE!</v>
      </c>
      <c r="F4292" t="e">
        <f>Table1[[#This Row],[Termékkör]]</f>
        <v>#VALUE!</v>
      </c>
      <c r="G4292" s="4" t="e">
        <f>Table1[[#This Row],[SzumElad]]</f>
        <v>#VALUE!</v>
      </c>
      <c r="H4292" s="7" t="e">
        <f>Table1[[#This Row],[Jut_%]]</f>
        <v>#VALUE!</v>
      </c>
      <c r="I4292" s="4" t="e">
        <f>Table1[[#This Row],[Jut]]</f>
        <v>#VALUE!</v>
      </c>
      <c r="J4292" s="4" t="e">
        <f>Table1[[#This Row],[Column1]]</f>
        <v>#VALUE!</v>
      </c>
    </row>
    <row r="4293" spans="1:10" hidden="1" x14ac:dyDescent="0.3">
      <c r="A4293" s="2" t="e">
        <f>Table1[[#This Row],[Befolyt]]</f>
        <v>#VALUE!</v>
      </c>
      <c r="B4293" t="e">
        <f>Table1[[#This Row],[ÜK]]</f>
        <v>#VALUE!</v>
      </c>
      <c r="C4293" s="3" t="e">
        <f>Table1[[#This Row],[Szla]]</f>
        <v>#VALUE!</v>
      </c>
      <c r="D4293" s="6" t="e">
        <f>Table1[[#This Row],[Kelt_hó]]</f>
        <v>#VALUE!</v>
      </c>
      <c r="E4293" t="e">
        <f>Table1[[#This Row],[Vevő]]</f>
        <v>#VALUE!</v>
      </c>
      <c r="F4293" t="e">
        <f>Table1[[#This Row],[Termékkör]]</f>
        <v>#VALUE!</v>
      </c>
      <c r="G4293" s="4" t="e">
        <f>Table1[[#This Row],[SzumElad]]</f>
        <v>#VALUE!</v>
      </c>
      <c r="H4293" s="7" t="e">
        <f>Table1[[#This Row],[Jut_%]]</f>
        <v>#VALUE!</v>
      </c>
      <c r="I4293" s="4" t="e">
        <f>Table1[[#This Row],[Jut]]</f>
        <v>#VALUE!</v>
      </c>
      <c r="J4293" s="4" t="e">
        <f>Table1[[#This Row],[Column1]]</f>
        <v>#VALUE!</v>
      </c>
    </row>
    <row r="4294" spans="1:10" hidden="1" x14ac:dyDescent="0.3">
      <c r="A4294" s="2" t="e">
        <f>Table1[[#This Row],[Befolyt]]</f>
        <v>#VALUE!</v>
      </c>
      <c r="B4294" t="e">
        <f>Table1[[#This Row],[ÜK]]</f>
        <v>#VALUE!</v>
      </c>
      <c r="C4294" s="3" t="e">
        <f>Table1[[#This Row],[Szla]]</f>
        <v>#VALUE!</v>
      </c>
      <c r="D4294" s="6" t="e">
        <f>Table1[[#This Row],[Kelt_hó]]</f>
        <v>#VALUE!</v>
      </c>
      <c r="E4294" t="e">
        <f>Table1[[#This Row],[Vevő]]</f>
        <v>#VALUE!</v>
      </c>
      <c r="F4294" t="e">
        <f>Table1[[#This Row],[Termékkör]]</f>
        <v>#VALUE!</v>
      </c>
      <c r="G4294" s="4" t="e">
        <f>Table1[[#This Row],[SzumElad]]</f>
        <v>#VALUE!</v>
      </c>
      <c r="H4294" s="7" t="e">
        <f>Table1[[#This Row],[Jut_%]]</f>
        <v>#VALUE!</v>
      </c>
      <c r="I4294" s="4" t="e">
        <f>Table1[[#This Row],[Jut]]</f>
        <v>#VALUE!</v>
      </c>
      <c r="J4294" s="4" t="e">
        <f>Table1[[#This Row],[Column1]]</f>
        <v>#VALUE!</v>
      </c>
    </row>
    <row r="4295" spans="1:10" hidden="1" x14ac:dyDescent="0.3">
      <c r="A4295" s="2" t="e">
        <f>Table1[[#This Row],[Befolyt]]</f>
        <v>#VALUE!</v>
      </c>
      <c r="B4295" t="e">
        <f>Table1[[#This Row],[ÜK]]</f>
        <v>#VALUE!</v>
      </c>
      <c r="C4295" s="3" t="e">
        <f>Table1[[#This Row],[Szla]]</f>
        <v>#VALUE!</v>
      </c>
      <c r="D4295" s="6" t="e">
        <f>Table1[[#This Row],[Kelt_hó]]</f>
        <v>#VALUE!</v>
      </c>
      <c r="E4295" t="e">
        <f>Table1[[#This Row],[Vevő]]</f>
        <v>#VALUE!</v>
      </c>
      <c r="F4295" t="e">
        <f>Table1[[#This Row],[Termékkör]]</f>
        <v>#VALUE!</v>
      </c>
      <c r="G4295" s="4" t="e">
        <f>Table1[[#This Row],[SzumElad]]</f>
        <v>#VALUE!</v>
      </c>
      <c r="H4295" s="7" t="e">
        <f>Table1[[#This Row],[Jut_%]]</f>
        <v>#VALUE!</v>
      </c>
      <c r="I4295" s="4" t="e">
        <f>Table1[[#This Row],[Jut]]</f>
        <v>#VALUE!</v>
      </c>
      <c r="J4295" s="4" t="e">
        <f>Table1[[#This Row],[Column1]]</f>
        <v>#VALUE!</v>
      </c>
    </row>
    <row r="4296" spans="1:10" hidden="1" x14ac:dyDescent="0.3">
      <c r="A4296" s="2" t="e">
        <f>Table1[[#This Row],[Befolyt]]</f>
        <v>#VALUE!</v>
      </c>
      <c r="B4296" t="e">
        <f>Table1[[#This Row],[ÜK]]</f>
        <v>#VALUE!</v>
      </c>
      <c r="C4296" s="3" t="e">
        <f>Table1[[#This Row],[Szla]]</f>
        <v>#VALUE!</v>
      </c>
      <c r="D4296" s="6" t="e">
        <f>Table1[[#This Row],[Kelt_hó]]</f>
        <v>#VALUE!</v>
      </c>
      <c r="E4296" t="e">
        <f>Table1[[#This Row],[Vevő]]</f>
        <v>#VALUE!</v>
      </c>
      <c r="F4296" t="e">
        <f>Table1[[#This Row],[Termékkör]]</f>
        <v>#VALUE!</v>
      </c>
      <c r="G4296" s="4" t="e">
        <f>Table1[[#This Row],[SzumElad]]</f>
        <v>#VALUE!</v>
      </c>
      <c r="H4296" s="7" t="e">
        <f>Table1[[#This Row],[Jut_%]]</f>
        <v>#VALUE!</v>
      </c>
      <c r="I4296" s="4" t="e">
        <f>Table1[[#This Row],[Jut]]</f>
        <v>#VALUE!</v>
      </c>
      <c r="J4296" s="4" t="e">
        <f>Table1[[#This Row],[Column1]]</f>
        <v>#VALUE!</v>
      </c>
    </row>
    <row r="4297" spans="1:10" hidden="1" x14ac:dyDescent="0.3">
      <c r="A4297" s="2" t="e">
        <f>Table1[[#This Row],[Befolyt]]</f>
        <v>#VALUE!</v>
      </c>
      <c r="B4297" t="e">
        <f>Table1[[#This Row],[ÜK]]</f>
        <v>#VALUE!</v>
      </c>
      <c r="C4297" s="3" t="e">
        <f>Table1[[#This Row],[Szla]]</f>
        <v>#VALUE!</v>
      </c>
      <c r="D4297" s="6" t="e">
        <f>Table1[[#This Row],[Kelt_hó]]</f>
        <v>#VALUE!</v>
      </c>
      <c r="E4297" t="e">
        <f>Table1[[#This Row],[Vevő]]</f>
        <v>#VALUE!</v>
      </c>
      <c r="F4297" t="e">
        <f>Table1[[#This Row],[Termékkör]]</f>
        <v>#VALUE!</v>
      </c>
      <c r="G4297" s="4" t="e">
        <f>Table1[[#This Row],[SzumElad]]</f>
        <v>#VALUE!</v>
      </c>
      <c r="H4297" s="7" t="e">
        <f>Table1[[#This Row],[Jut_%]]</f>
        <v>#VALUE!</v>
      </c>
      <c r="I4297" s="4" t="e">
        <f>Table1[[#This Row],[Jut]]</f>
        <v>#VALUE!</v>
      </c>
      <c r="J4297" s="4" t="e">
        <f>Table1[[#This Row],[Column1]]</f>
        <v>#VALUE!</v>
      </c>
    </row>
    <row r="4298" spans="1:10" hidden="1" x14ac:dyDescent="0.3">
      <c r="A4298" s="2" t="e">
        <f>Table1[[#This Row],[Befolyt]]</f>
        <v>#VALUE!</v>
      </c>
      <c r="B4298" t="e">
        <f>Table1[[#This Row],[ÜK]]</f>
        <v>#VALUE!</v>
      </c>
      <c r="C4298" s="3" t="e">
        <f>Table1[[#This Row],[Szla]]</f>
        <v>#VALUE!</v>
      </c>
      <c r="D4298" s="6" t="e">
        <f>Table1[[#This Row],[Kelt_hó]]</f>
        <v>#VALUE!</v>
      </c>
      <c r="E4298" t="e">
        <f>Table1[[#This Row],[Vevő]]</f>
        <v>#VALUE!</v>
      </c>
      <c r="F4298" t="e">
        <f>Table1[[#This Row],[Termékkör]]</f>
        <v>#VALUE!</v>
      </c>
      <c r="G4298" s="4" t="e">
        <f>Table1[[#This Row],[SzumElad]]</f>
        <v>#VALUE!</v>
      </c>
      <c r="H4298" s="7" t="e">
        <f>Table1[[#This Row],[Jut_%]]</f>
        <v>#VALUE!</v>
      </c>
      <c r="I4298" s="4" t="e">
        <f>Table1[[#This Row],[Jut]]</f>
        <v>#VALUE!</v>
      </c>
      <c r="J4298" s="4" t="e">
        <f>Table1[[#This Row],[Column1]]</f>
        <v>#VALUE!</v>
      </c>
    </row>
    <row r="4299" spans="1:10" hidden="1" x14ac:dyDescent="0.3">
      <c r="A4299" s="2" t="e">
        <f>Table1[[#This Row],[Befolyt]]</f>
        <v>#VALUE!</v>
      </c>
      <c r="B4299" t="e">
        <f>Table1[[#This Row],[ÜK]]</f>
        <v>#VALUE!</v>
      </c>
      <c r="C4299" s="3" t="e">
        <f>Table1[[#This Row],[Szla]]</f>
        <v>#VALUE!</v>
      </c>
      <c r="D4299" s="6" t="e">
        <f>Table1[[#This Row],[Kelt_hó]]</f>
        <v>#VALUE!</v>
      </c>
      <c r="E4299" t="e">
        <f>Table1[[#This Row],[Vevő]]</f>
        <v>#VALUE!</v>
      </c>
      <c r="F4299" t="e">
        <f>Table1[[#This Row],[Termékkör]]</f>
        <v>#VALUE!</v>
      </c>
      <c r="G4299" s="4" t="e">
        <f>Table1[[#This Row],[SzumElad]]</f>
        <v>#VALUE!</v>
      </c>
      <c r="H4299" s="7" t="e">
        <f>Table1[[#This Row],[Jut_%]]</f>
        <v>#VALUE!</v>
      </c>
      <c r="I4299" s="4" t="e">
        <f>Table1[[#This Row],[Jut]]</f>
        <v>#VALUE!</v>
      </c>
      <c r="J4299" s="4" t="e">
        <f>Table1[[#This Row],[Column1]]</f>
        <v>#VALUE!</v>
      </c>
    </row>
    <row r="4300" spans="1:10" hidden="1" x14ac:dyDescent="0.3">
      <c r="A4300" s="2" t="e">
        <f>Table1[[#This Row],[Befolyt]]</f>
        <v>#VALUE!</v>
      </c>
      <c r="B4300" t="e">
        <f>Table1[[#This Row],[ÜK]]</f>
        <v>#VALUE!</v>
      </c>
      <c r="C4300" s="3" t="e">
        <f>Table1[[#This Row],[Szla]]</f>
        <v>#VALUE!</v>
      </c>
      <c r="D4300" s="6" t="e">
        <f>Table1[[#This Row],[Kelt_hó]]</f>
        <v>#VALUE!</v>
      </c>
      <c r="E4300" t="e">
        <f>Table1[[#This Row],[Vevő]]</f>
        <v>#VALUE!</v>
      </c>
      <c r="F4300" t="e">
        <f>Table1[[#This Row],[Termékkör]]</f>
        <v>#VALUE!</v>
      </c>
      <c r="G4300" s="4" t="e">
        <f>Table1[[#This Row],[SzumElad]]</f>
        <v>#VALUE!</v>
      </c>
      <c r="H4300" s="7" t="e">
        <f>Table1[[#This Row],[Jut_%]]</f>
        <v>#VALUE!</v>
      </c>
      <c r="I4300" s="4" t="e">
        <f>Table1[[#This Row],[Jut]]</f>
        <v>#VALUE!</v>
      </c>
      <c r="J4300" s="4" t="e">
        <f>Table1[[#This Row],[Column1]]</f>
        <v>#VALUE!</v>
      </c>
    </row>
    <row r="4301" spans="1:10" hidden="1" x14ac:dyDescent="0.3">
      <c r="A4301" s="2" t="e">
        <f>Table1[[#This Row],[Befolyt]]</f>
        <v>#VALUE!</v>
      </c>
      <c r="B4301" t="e">
        <f>Table1[[#This Row],[ÜK]]</f>
        <v>#VALUE!</v>
      </c>
      <c r="C4301" s="3" t="e">
        <f>Table1[[#This Row],[Szla]]</f>
        <v>#VALUE!</v>
      </c>
      <c r="D4301" s="6" t="e">
        <f>Table1[[#This Row],[Kelt_hó]]</f>
        <v>#VALUE!</v>
      </c>
      <c r="E4301" t="e">
        <f>Table1[[#This Row],[Vevő]]</f>
        <v>#VALUE!</v>
      </c>
      <c r="F4301" t="e">
        <f>Table1[[#This Row],[Termékkör]]</f>
        <v>#VALUE!</v>
      </c>
      <c r="G4301" s="4" t="e">
        <f>Table1[[#This Row],[SzumElad]]</f>
        <v>#VALUE!</v>
      </c>
      <c r="H4301" s="7" t="e">
        <f>Table1[[#This Row],[Jut_%]]</f>
        <v>#VALUE!</v>
      </c>
      <c r="I4301" s="4" t="e">
        <f>Table1[[#This Row],[Jut]]</f>
        <v>#VALUE!</v>
      </c>
      <c r="J4301" s="4" t="e">
        <f>Table1[[#This Row],[Column1]]</f>
        <v>#VALUE!</v>
      </c>
    </row>
    <row r="4302" spans="1:10" hidden="1" x14ac:dyDescent="0.3">
      <c r="A4302" s="2" t="e">
        <f>Table1[[#This Row],[Befolyt]]</f>
        <v>#VALUE!</v>
      </c>
      <c r="B4302" t="e">
        <f>Table1[[#This Row],[ÜK]]</f>
        <v>#VALUE!</v>
      </c>
      <c r="C4302" s="3" t="e">
        <f>Table1[[#This Row],[Szla]]</f>
        <v>#VALUE!</v>
      </c>
      <c r="D4302" s="6" t="e">
        <f>Table1[[#This Row],[Kelt_hó]]</f>
        <v>#VALUE!</v>
      </c>
      <c r="E4302" t="e">
        <f>Table1[[#This Row],[Vevő]]</f>
        <v>#VALUE!</v>
      </c>
      <c r="F4302" t="e">
        <f>Table1[[#This Row],[Termékkör]]</f>
        <v>#VALUE!</v>
      </c>
      <c r="G4302" s="4" t="e">
        <f>Table1[[#This Row],[SzumElad]]</f>
        <v>#VALUE!</v>
      </c>
      <c r="H4302" s="7" t="e">
        <f>Table1[[#This Row],[Jut_%]]</f>
        <v>#VALUE!</v>
      </c>
      <c r="I4302" s="4" t="e">
        <f>Table1[[#This Row],[Jut]]</f>
        <v>#VALUE!</v>
      </c>
      <c r="J4302" s="4" t="e">
        <f>Table1[[#This Row],[Column1]]</f>
        <v>#VALUE!</v>
      </c>
    </row>
    <row r="4303" spans="1:10" hidden="1" x14ac:dyDescent="0.3">
      <c r="A4303" s="2" t="e">
        <f>Table1[[#This Row],[Befolyt]]</f>
        <v>#VALUE!</v>
      </c>
      <c r="B4303" t="e">
        <f>Table1[[#This Row],[ÜK]]</f>
        <v>#VALUE!</v>
      </c>
      <c r="C4303" s="3" t="e">
        <f>Table1[[#This Row],[Szla]]</f>
        <v>#VALUE!</v>
      </c>
      <c r="D4303" s="6" t="e">
        <f>Table1[[#This Row],[Kelt_hó]]</f>
        <v>#VALUE!</v>
      </c>
      <c r="E4303" t="e">
        <f>Table1[[#This Row],[Vevő]]</f>
        <v>#VALUE!</v>
      </c>
      <c r="F4303" t="e">
        <f>Table1[[#This Row],[Termékkör]]</f>
        <v>#VALUE!</v>
      </c>
      <c r="G4303" s="4" t="e">
        <f>Table1[[#This Row],[SzumElad]]</f>
        <v>#VALUE!</v>
      </c>
      <c r="H4303" s="7" t="e">
        <f>Table1[[#This Row],[Jut_%]]</f>
        <v>#VALUE!</v>
      </c>
      <c r="I4303" s="4" t="e">
        <f>Table1[[#This Row],[Jut]]</f>
        <v>#VALUE!</v>
      </c>
      <c r="J4303" s="4" t="e">
        <f>Table1[[#This Row],[Column1]]</f>
        <v>#VALUE!</v>
      </c>
    </row>
    <row r="4304" spans="1:10" hidden="1" x14ac:dyDescent="0.3">
      <c r="A4304" s="2" t="e">
        <f>Table1[[#This Row],[Befolyt]]</f>
        <v>#VALUE!</v>
      </c>
      <c r="B4304" t="e">
        <f>Table1[[#This Row],[ÜK]]</f>
        <v>#VALUE!</v>
      </c>
      <c r="C4304" s="3" t="e">
        <f>Table1[[#This Row],[Szla]]</f>
        <v>#VALUE!</v>
      </c>
      <c r="D4304" s="6" t="e">
        <f>Table1[[#This Row],[Kelt_hó]]</f>
        <v>#VALUE!</v>
      </c>
      <c r="E4304" t="e">
        <f>Table1[[#This Row],[Vevő]]</f>
        <v>#VALUE!</v>
      </c>
      <c r="F4304" t="e">
        <f>Table1[[#This Row],[Termékkör]]</f>
        <v>#VALUE!</v>
      </c>
      <c r="G4304" s="4" t="e">
        <f>Table1[[#This Row],[SzumElad]]</f>
        <v>#VALUE!</v>
      </c>
      <c r="H4304" s="7" t="e">
        <f>Table1[[#This Row],[Jut_%]]</f>
        <v>#VALUE!</v>
      </c>
      <c r="I4304" s="4" t="e">
        <f>Table1[[#This Row],[Jut]]</f>
        <v>#VALUE!</v>
      </c>
      <c r="J4304" s="4" t="e">
        <f>Table1[[#This Row],[Column1]]</f>
        <v>#VALUE!</v>
      </c>
    </row>
    <row r="4305" spans="1:10" hidden="1" x14ac:dyDescent="0.3">
      <c r="A4305" s="2" t="e">
        <f>Table1[[#This Row],[Befolyt]]</f>
        <v>#VALUE!</v>
      </c>
      <c r="B4305" t="e">
        <f>Table1[[#This Row],[ÜK]]</f>
        <v>#VALUE!</v>
      </c>
      <c r="C4305" s="3" t="e">
        <f>Table1[[#This Row],[Szla]]</f>
        <v>#VALUE!</v>
      </c>
      <c r="D4305" s="6" t="e">
        <f>Table1[[#This Row],[Kelt_hó]]</f>
        <v>#VALUE!</v>
      </c>
      <c r="E4305" t="e">
        <f>Table1[[#This Row],[Vevő]]</f>
        <v>#VALUE!</v>
      </c>
      <c r="F4305" t="e">
        <f>Table1[[#This Row],[Termékkör]]</f>
        <v>#VALUE!</v>
      </c>
      <c r="G4305" s="4" t="e">
        <f>Table1[[#This Row],[SzumElad]]</f>
        <v>#VALUE!</v>
      </c>
      <c r="H4305" s="7" t="e">
        <f>Table1[[#This Row],[Jut_%]]</f>
        <v>#VALUE!</v>
      </c>
      <c r="I4305" s="4" t="e">
        <f>Table1[[#This Row],[Jut]]</f>
        <v>#VALUE!</v>
      </c>
      <c r="J4305" s="4" t="e">
        <f>Table1[[#This Row],[Column1]]</f>
        <v>#VALUE!</v>
      </c>
    </row>
    <row r="4306" spans="1:10" hidden="1" x14ac:dyDescent="0.3">
      <c r="A4306" s="2" t="e">
        <f>Table1[[#This Row],[Befolyt]]</f>
        <v>#VALUE!</v>
      </c>
      <c r="B4306" t="e">
        <f>Table1[[#This Row],[ÜK]]</f>
        <v>#VALUE!</v>
      </c>
      <c r="C4306" s="3" t="e">
        <f>Table1[[#This Row],[Szla]]</f>
        <v>#VALUE!</v>
      </c>
      <c r="D4306" s="6" t="e">
        <f>Table1[[#This Row],[Kelt_hó]]</f>
        <v>#VALUE!</v>
      </c>
      <c r="E4306" t="e">
        <f>Table1[[#This Row],[Vevő]]</f>
        <v>#VALUE!</v>
      </c>
      <c r="F4306" t="e">
        <f>Table1[[#This Row],[Termékkör]]</f>
        <v>#VALUE!</v>
      </c>
      <c r="G4306" s="4" t="e">
        <f>Table1[[#This Row],[SzumElad]]</f>
        <v>#VALUE!</v>
      </c>
      <c r="H4306" s="7" t="e">
        <f>Table1[[#This Row],[Jut_%]]</f>
        <v>#VALUE!</v>
      </c>
      <c r="I4306" s="4" t="e">
        <f>Table1[[#This Row],[Jut]]</f>
        <v>#VALUE!</v>
      </c>
      <c r="J4306" s="4" t="e">
        <f>Table1[[#This Row],[Column1]]</f>
        <v>#VALUE!</v>
      </c>
    </row>
    <row r="4307" spans="1:10" hidden="1" x14ac:dyDescent="0.3">
      <c r="A4307" s="2" t="e">
        <f>Table1[[#This Row],[Befolyt]]</f>
        <v>#VALUE!</v>
      </c>
      <c r="B4307" t="e">
        <f>Table1[[#This Row],[ÜK]]</f>
        <v>#VALUE!</v>
      </c>
      <c r="C4307" s="3" t="e">
        <f>Table1[[#This Row],[Szla]]</f>
        <v>#VALUE!</v>
      </c>
      <c r="D4307" s="6" t="e">
        <f>Table1[[#This Row],[Kelt_hó]]</f>
        <v>#VALUE!</v>
      </c>
      <c r="E4307" t="e">
        <f>Table1[[#This Row],[Vevő]]</f>
        <v>#VALUE!</v>
      </c>
      <c r="F4307" t="e">
        <f>Table1[[#This Row],[Termékkör]]</f>
        <v>#VALUE!</v>
      </c>
      <c r="G4307" s="4" t="e">
        <f>Table1[[#This Row],[SzumElad]]</f>
        <v>#VALUE!</v>
      </c>
      <c r="H4307" s="7" t="e">
        <f>Table1[[#This Row],[Jut_%]]</f>
        <v>#VALUE!</v>
      </c>
      <c r="I4307" s="4" t="e">
        <f>Table1[[#This Row],[Jut]]</f>
        <v>#VALUE!</v>
      </c>
      <c r="J4307" s="4" t="e">
        <f>Table1[[#This Row],[Column1]]</f>
        <v>#VALUE!</v>
      </c>
    </row>
    <row r="4308" spans="1:10" hidden="1" x14ac:dyDescent="0.3">
      <c r="A4308" s="2" t="e">
        <f>Table1[[#This Row],[Befolyt]]</f>
        <v>#VALUE!</v>
      </c>
      <c r="B4308" t="e">
        <f>Table1[[#This Row],[ÜK]]</f>
        <v>#VALUE!</v>
      </c>
      <c r="C4308" s="3" t="e">
        <f>Table1[[#This Row],[Szla]]</f>
        <v>#VALUE!</v>
      </c>
      <c r="D4308" s="6" t="e">
        <f>Table1[[#This Row],[Kelt_hó]]</f>
        <v>#VALUE!</v>
      </c>
      <c r="E4308" t="e">
        <f>Table1[[#This Row],[Vevő]]</f>
        <v>#VALUE!</v>
      </c>
      <c r="F4308" t="e">
        <f>Table1[[#This Row],[Termékkör]]</f>
        <v>#VALUE!</v>
      </c>
      <c r="G4308" s="4" t="e">
        <f>Table1[[#This Row],[SzumElad]]</f>
        <v>#VALUE!</v>
      </c>
      <c r="H4308" s="7" t="e">
        <f>Table1[[#This Row],[Jut_%]]</f>
        <v>#VALUE!</v>
      </c>
      <c r="I4308" s="4" t="e">
        <f>Table1[[#This Row],[Jut]]</f>
        <v>#VALUE!</v>
      </c>
      <c r="J4308" s="4" t="e">
        <f>Table1[[#This Row],[Column1]]</f>
        <v>#VALUE!</v>
      </c>
    </row>
    <row r="4309" spans="1:10" hidden="1" x14ac:dyDescent="0.3">
      <c r="A4309" s="2" t="e">
        <f>Table1[[#This Row],[Befolyt]]</f>
        <v>#VALUE!</v>
      </c>
      <c r="B4309" t="e">
        <f>Table1[[#This Row],[ÜK]]</f>
        <v>#VALUE!</v>
      </c>
      <c r="C4309" s="3" t="e">
        <f>Table1[[#This Row],[Szla]]</f>
        <v>#VALUE!</v>
      </c>
      <c r="D4309" s="6" t="e">
        <f>Table1[[#This Row],[Kelt_hó]]</f>
        <v>#VALUE!</v>
      </c>
      <c r="E4309" t="e">
        <f>Table1[[#This Row],[Vevő]]</f>
        <v>#VALUE!</v>
      </c>
      <c r="F4309" t="e">
        <f>Table1[[#This Row],[Termékkör]]</f>
        <v>#VALUE!</v>
      </c>
      <c r="G4309" s="4" t="e">
        <f>Table1[[#This Row],[SzumElad]]</f>
        <v>#VALUE!</v>
      </c>
      <c r="H4309" s="7" t="e">
        <f>Table1[[#This Row],[Jut_%]]</f>
        <v>#VALUE!</v>
      </c>
      <c r="I4309" s="4" t="e">
        <f>Table1[[#This Row],[Jut]]</f>
        <v>#VALUE!</v>
      </c>
      <c r="J4309" s="4" t="e">
        <f>Table1[[#This Row],[Column1]]</f>
        <v>#VALUE!</v>
      </c>
    </row>
    <row r="4310" spans="1:10" hidden="1" x14ac:dyDescent="0.3">
      <c r="A4310" s="2" t="e">
        <f>Table1[[#This Row],[Befolyt]]</f>
        <v>#VALUE!</v>
      </c>
      <c r="B4310" t="e">
        <f>Table1[[#This Row],[ÜK]]</f>
        <v>#VALUE!</v>
      </c>
      <c r="C4310" s="3" t="e">
        <f>Table1[[#This Row],[Szla]]</f>
        <v>#VALUE!</v>
      </c>
      <c r="D4310" s="6" t="e">
        <f>Table1[[#This Row],[Kelt_hó]]</f>
        <v>#VALUE!</v>
      </c>
      <c r="E4310" t="e">
        <f>Table1[[#This Row],[Vevő]]</f>
        <v>#VALUE!</v>
      </c>
      <c r="F4310" t="e">
        <f>Table1[[#This Row],[Termékkör]]</f>
        <v>#VALUE!</v>
      </c>
      <c r="G4310" s="4" t="e">
        <f>Table1[[#This Row],[SzumElad]]</f>
        <v>#VALUE!</v>
      </c>
      <c r="H4310" s="7" t="e">
        <f>Table1[[#This Row],[Jut_%]]</f>
        <v>#VALUE!</v>
      </c>
      <c r="I4310" s="4" t="e">
        <f>Table1[[#This Row],[Jut]]</f>
        <v>#VALUE!</v>
      </c>
      <c r="J4310" s="4" t="e">
        <f>Table1[[#This Row],[Column1]]</f>
        <v>#VALUE!</v>
      </c>
    </row>
    <row r="4311" spans="1:10" hidden="1" x14ac:dyDescent="0.3">
      <c r="A4311" s="2" t="e">
        <f>Table1[[#This Row],[Befolyt]]</f>
        <v>#VALUE!</v>
      </c>
      <c r="B4311" t="e">
        <f>Table1[[#This Row],[ÜK]]</f>
        <v>#VALUE!</v>
      </c>
      <c r="C4311" s="3" t="e">
        <f>Table1[[#This Row],[Szla]]</f>
        <v>#VALUE!</v>
      </c>
      <c r="D4311" s="6" t="e">
        <f>Table1[[#This Row],[Kelt_hó]]</f>
        <v>#VALUE!</v>
      </c>
      <c r="E4311" t="e">
        <f>Table1[[#This Row],[Vevő]]</f>
        <v>#VALUE!</v>
      </c>
      <c r="F4311" t="e">
        <f>Table1[[#This Row],[Termékkör]]</f>
        <v>#VALUE!</v>
      </c>
      <c r="G4311" s="4" t="e">
        <f>Table1[[#This Row],[SzumElad]]</f>
        <v>#VALUE!</v>
      </c>
      <c r="H4311" s="7" t="e">
        <f>Table1[[#This Row],[Jut_%]]</f>
        <v>#VALUE!</v>
      </c>
      <c r="I4311" s="4" t="e">
        <f>Table1[[#This Row],[Jut]]</f>
        <v>#VALUE!</v>
      </c>
      <c r="J4311" s="4" t="e">
        <f>Table1[[#This Row],[Column1]]</f>
        <v>#VALUE!</v>
      </c>
    </row>
    <row r="4312" spans="1:10" hidden="1" x14ac:dyDescent="0.3">
      <c r="A4312" s="2" t="e">
        <f>Table1[[#This Row],[Befolyt]]</f>
        <v>#VALUE!</v>
      </c>
      <c r="B4312" t="e">
        <f>Table1[[#This Row],[ÜK]]</f>
        <v>#VALUE!</v>
      </c>
      <c r="C4312" s="3" t="e">
        <f>Table1[[#This Row],[Szla]]</f>
        <v>#VALUE!</v>
      </c>
      <c r="D4312" s="6" t="e">
        <f>Table1[[#This Row],[Kelt_hó]]</f>
        <v>#VALUE!</v>
      </c>
      <c r="E4312" t="e">
        <f>Table1[[#This Row],[Vevő]]</f>
        <v>#VALUE!</v>
      </c>
      <c r="F4312" t="e">
        <f>Table1[[#This Row],[Termékkör]]</f>
        <v>#VALUE!</v>
      </c>
      <c r="G4312" s="4" t="e">
        <f>Table1[[#This Row],[SzumElad]]</f>
        <v>#VALUE!</v>
      </c>
      <c r="H4312" s="7" t="e">
        <f>Table1[[#This Row],[Jut_%]]</f>
        <v>#VALUE!</v>
      </c>
      <c r="I4312" s="4" t="e">
        <f>Table1[[#This Row],[Jut]]</f>
        <v>#VALUE!</v>
      </c>
      <c r="J4312" s="4" t="e">
        <f>Table1[[#This Row],[Column1]]</f>
        <v>#VALUE!</v>
      </c>
    </row>
    <row r="4313" spans="1:10" hidden="1" x14ac:dyDescent="0.3">
      <c r="A4313" s="2" t="e">
        <f>Table1[[#This Row],[Befolyt]]</f>
        <v>#VALUE!</v>
      </c>
      <c r="B4313" t="e">
        <f>Table1[[#This Row],[ÜK]]</f>
        <v>#VALUE!</v>
      </c>
      <c r="C4313" s="3" t="e">
        <f>Table1[[#This Row],[Szla]]</f>
        <v>#VALUE!</v>
      </c>
      <c r="D4313" s="6" t="e">
        <f>Table1[[#This Row],[Kelt_hó]]</f>
        <v>#VALUE!</v>
      </c>
      <c r="E4313" t="e">
        <f>Table1[[#This Row],[Vevő]]</f>
        <v>#VALUE!</v>
      </c>
      <c r="F4313" t="e">
        <f>Table1[[#This Row],[Termékkör]]</f>
        <v>#VALUE!</v>
      </c>
      <c r="G4313" s="4" t="e">
        <f>Table1[[#This Row],[SzumElad]]</f>
        <v>#VALUE!</v>
      </c>
      <c r="H4313" s="7" t="e">
        <f>Table1[[#This Row],[Jut_%]]</f>
        <v>#VALUE!</v>
      </c>
      <c r="I4313" s="4" t="e">
        <f>Table1[[#This Row],[Jut]]</f>
        <v>#VALUE!</v>
      </c>
      <c r="J4313" s="4" t="e">
        <f>Table1[[#This Row],[Column1]]</f>
        <v>#VALUE!</v>
      </c>
    </row>
    <row r="4314" spans="1:10" hidden="1" x14ac:dyDescent="0.3">
      <c r="A4314" s="2" t="e">
        <f>Table1[[#This Row],[Befolyt]]</f>
        <v>#VALUE!</v>
      </c>
      <c r="B4314" t="e">
        <f>Table1[[#This Row],[ÜK]]</f>
        <v>#VALUE!</v>
      </c>
      <c r="C4314" s="3" t="e">
        <f>Table1[[#This Row],[Szla]]</f>
        <v>#VALUE!</v>
      </c>
      <c r="D4314" s="6" t="e">
        <f>Table1[[#This Row],[Kelt_hó]]</f>
        <v>#VALUE!</v>
      </c>
      <c r="E4314" t="e">
        <f>Table1[[#This Row],[Vevő]]</f>
        <v>#VALUE!</v>
      </c>
      <c r="F4314" t="e">
        <f>Table1[[#This Row],[Termékkör]]</f>
        <v>#VALUE!</v>
      </c>
      <c r="G4314" s="4" t="e">
        <f>Table1[[#This Row],[SzumElad]]</f>
        <v>#VALUE!</v>
      </c>
      <c r="H4314" s="7" t="e">
        <f>Table1[[#This Row],[Jut_%]]</f>
        <v>#VALUE!</v>
      </c>
      <c r="I4314" s="4" t="e">
        <f>Table1[[#This Row],[Jut]]</f>
        <v>#VALUE!</v>
      </c>
      <c r="J4314" s="4" t="e">
        <f>Table1[[#This Row],[Column1]]</f>
        <v>#VALUE!</v>
      </c>
    </row>
    <row r="4315" spans="1:10" hidden="1" x14ac:dyDescent="0.3">
      <c r="A4315" s="2" t="e">
        <f>Table1[[#This Row],[Befolyt]]</f>
        <v>#VALUE!</v>
      </c>
      <c r="B4315" t="e">
        <f>Table1[[#This Row],[ÜK]]</f>
        <v>#VALUE!</v>
      </c>
      <c r="C4315" s="3" t="e">
        <f>Table1[[#This Row],[Szla]]</f>
        <v>#VALUE!</v>
      </c>
      <c r="D4315" s="6" t="e">
        <f>Table1[[#This Row],[Kelt_hó]]</f>
        <v>#VALUE!</v>
      </c>
      <c r="E4315" t="e">
        <f>Table1[[#This Row],[Vevő]]</f>
        <v>#VALUE!</v>
      </c>
      <c r="F4315" t="e">
        <f>Table1[[#This Row],[Termékkör]]</f>
        <v>#VALUE!</v>
      </c>
      <c r="G4315" s="4" t="e">
        <f>Table1[[#This Row],[SzumElad]]</f>
        <v>#VALUE!</v>
      </c>
      <c r="H4315" s="7" t="e">
        <f>Table1[[#This Row],[Jut_%]]</f>
        <v>#VALUE!</v>
      </c>
      <c r="I4315" s="4" t="e">
        <f>Table1[[#This Row],[Jut]]</f>
        <v>#VALUE!</v>
      </c>
      <c r="J4315" s="4" t="e">
        <f>Table1[[#This Row],[Column1]]</f>
        <v>#VALUE!</v>
      </c>
    </row>
    <row r="4316" spans="1:10" hidden="1" x14ac:dyDescent="0.3">
      <c r="A4316" s="2" t="e">
        <f>Table1[[#This Row],[Befolyt]]</f>
        <v>#VALUE!</v>
      </c>
      <c r="B4316" t="e">
        <f>Table1[[#This Row],[ÜK]]</f>
        <v>#VALUE!</v>
      </c>
      <c r="C4316" s="3" t="e">
        <f>Table1[[#This Row],[Szla]]</f>
        <v>#VALUE!</v>
      </c>
      <c r="D4316" s="6" t="e">
        <f>Table1[[#This Row],[Kelt_hó]]</f>
        <v>#VALUE!</v>
      </c>
      <c r="E4316" t="e">
        <f>Table1[[#This Row],[Vevő]]</f>
        <v>#VALUE!</v>
      </c>
      <c r="F4316" t="e">
        <f>Table1[[#This Row],[Termékkör]]</f>
        <v>#VALUE!</v>
      </c>
      <c r="G4316" s="4" t="e">
        <f>Table1[[#This Row],[SzumElad]]</f>
        <v>#VALUE!</v>
      </c>
      <c r="H4316" s="7" t="e">
        <f>Table1[[#This Row],[Jut_%]]</f>
        <v>#VALUE!</v>
      </c>
      <c r="I4316" s="4" t="e">
        <f>Table1[[#This Row],[Jut]]</f>
        <v>#VALUE!</v>
      </c>
      <c r="J4316" s="4" t="e">
        <f>Table1[[#This Row],[Column1]]</f>
        <v>#VALUE!</v>
      </c>
    </row>
    <row r="4317" spans="1:10" hidden="1" x14ac:dyDescent="0.3">
      <c r="A4317" s="2" t="e">
        <f>Table1[[#This Row],[Befolyt]]</f>
        <v>#VALUE!</v>
      </c>
      <c r="B4317" t="e">
        <f>Table1[[#This Row],[ÜK]]</f>
        <v>#VALUE!</v>
      </c>
      <c r="C4317" s="3" t="e">
        <f>Table1[[#This Row],[Szla]]</f>
        <v>#VALUE!</v>
      </c>
      <c r="D4317" s="6" t="e">
        <f>Table1[[#This Row],[Kelt_hó]]</f>
        <v>#VALUE!</v>
      </c>
      <c r="E4317" t="e">
        <f>Table1[[#This Row],[Vevő]]</f>
        <v>#VALUE!</v>
      </c>
      <c r="F4317" t="e">
        <f>Table1[[#This Row],[Termékkör]]</f>
        <v>#VALUE!</v>
      </c>
      <c r="G4317" s="4" t="e">
        <f>Table1[[#This Row],[SzumElad]]</f>
        <v>#VALUE!</v>
      </c>
      <c r="H4317" s="7" t="e">
        <f>Table1[[#This Row],[Jut_%]]</f>
        <v>#VALUE!</v>
      </c>
      <c r="I4317" s="4" t="e">
        <f>Table1[[#This Row],[Jut]]</f>
        <v>#VALUE!</v>
      </c>
      <c r="J4317" s="4" t="e">
        <f>Table1[[#This Row],[Column1]]</f>
        <v>#VALUE!</v>
      </c>
    </row>
    <row r="4318" spans="1:10" hidden="1" x14ac:dyDescent="0.3">
      <c r="A4318" s="2" t="e">
        <f>Table1[[#This Row],[Befolyt]]</f>
        <v>#VALUE!</v>
      </c>
      <c r="B4318" t="e">
        <f>Table1[[#This Row],[ÜK]]</f>
        <v>#VALUE!</v>
      </c>
      <c r="C4318" s="3" t="e">
        <f>Table1[[#This Row],[Szla]]</f>
        <v>#VALUE!</v>
      </c>
      <c r="D4318" s="6" t="e">
        <f>Table1[[#This Row],[Kelt_hó]]</f>
        <v>#VALUE!</v>
      </c>
      <c r="E4318" t="e">
        <f>Table1[[#This Row],[Vevő]]</f>
        <v>#VALUE!</v>
      </c>
      <c r="F4318" t="e">
        <f>Table1[[#This Row],[Termékkör]]</f>
        <v>#VALUE!</v>
      </c>
      <c r="G4318" s="4" t="e">
        <f>Table1[[#This Row],[SzumElad]]</f>
        <v>#VALUE!</v>
      </c>
      <c r="H4318" s="7" t="e">
        <f>Table1[[#This Row],[Jut_%]]</f>
        <v>#VALUE!</v>
      </c>
      <c r="I4318" s="4" t="e">
        <f>Table1[[#This Row],[Jut]]</f>
        <v>#VALUE!</v>
      </c>
      <c r="J4318" s="4" t="e">
        <f>Table1[[#This Row],[Column1]]</f>
        <v>#VALUE!</v>
      </c>
    </row>
    <row r="4319" spans="1:10" hidden="1" x14ac:dyDescent="0.3">
      <c r="A4319" s="2" t="e">
        <f>Table1[[#This Row],[Befolyt]]</f>
        <v>#VALUE!</v>
      </c>
      <c r="B4319" t="e">
        <f>Table1[[#This Row],[ÜK]]</f>
        <v>#VALUE!</v>
      </c>
      <c r="C4319" s="3" t="e">
        <f>Table1[[#This Row],[Szla]]</f>
        <v>#VALUE!</v>
      </c>
      <c r="D4319" s="6" t="e">
        <f>Table1[[#This Row],[Kelt_hó]]</f>
        <v>#VALUE!</v>
      </c>
      <c r="E4319" t="e">
        <f>Table1[[#This Row],[Vevő]]</f>
        <v>#VALUE!</v>
      </c>
      <c r="F4319" t="e">
        <f>Table1[[#This Row],[Termékkör]]</f>
        <v>#VALUE!</v>
      </c>
      <c r="G4319" s="4" t="e">
        <f>Table1[[#This Row],[SzumElad]]</f>
        <v>#VALUE!</v>
      </c>
      <c r="H4319" s="7" t="e">
        <f>Table1[[#This Row],[Jut_%]]</f>
        <v>#VALUE!</v>
      </c>
      <c r="I4319" s="4" t="e">
        <f>Table1[[#This Row],[Jut]]</f>
        <v>#VALUE!</v>
      </c>
      <c r="J4319" s="4" t="e">
        <f>Table1[[#This Row],[Column1]]</f>
        <v>#VALUE!</v>
      </c>
    </row>
    <row r="4320" spans="1:10" hidden="1" x14ac:dyDescent="0.3">
      <c r="A4320" s="2" t="e">
        <f>Table1[[#This Row],[Befolyt]]</f>
        <v>#VALUE!</v>
      </c>
      <c r="B4320" t="e">
        <f>Table1[[#This Row],[ÜK]]</f>
        <v>#VALUE!</v>
      </c>
      <c r="C4320" s="3" t="e">
        <f>Table1[[#This Row],[Szla]]</f>
        <v>#VALUE!</v>
      </c>
      <c r="D4320" s="6" t="e">
        <f>Table1[[#This Row],[Kelt_hó]]</f>
        <v>#VALUE!</v>
      </c>
      <c r="E4320" t="e">
        <f>Table1[[#This Row],[Vevő]]</f>
        <v>#VALUE!</v>
      </c>
      <c r="F4320" t="e">
        <f>Table1[[#This Row],[Termékkör]]</f>
        <v>#VALUE!</v>
      </c>
      <c r="G4320" s="4" t="e">
        <f>Table1[[#This Row],[SzumElad]]</f>
        <v>#VALUE!</v>
      </c>
      <c r="H4320" s="7" t="e">
        <f>Table1[[#This Row],[Jut_%]]</f>
        <v>#VALUE!</v>
      </c>
      <c r="I4320" s="4" t="e">
        <f>Table1[[#This Row],[Jut]]</f>
        <v>#VALUE!</v>
      </c>
      <c r="J4320" s="4" t="e">
        <f>Table1[[#This Row],[Column1]]</f>
        <v>#VALUE!</v>
      </c>
    </row>
    <row r="4321" spans="1:10" hidden="1" x14ac:dyDescent="0.3">
      <c r="A4321" s="2" t="e">
        <f>Table1[[#This Row],[Befolyt]]</f>
        <v>#VALUE!</v>
      </c>
      <c r="B4321" t="e">
        <f>Table1[[#This Row],[ÜK]]</f>
        <v>#VALUE!</v>
      </c>
      <c r="C4321" s="3" t="e">
        <f>Table1[[#This Row],[Szla]]</f>
        <v>#VALUE!</v>
      </c>
      <c r="D4321" s="6" t="e">
        <f>Table1[[#This Row],[Kelt_hó]]</f>
        <v>#VALUE!</v>
      </c>
      <c r="E4321" t="e">
        <f>Table1[[#This Row],[Vevő]]</f>
        <v>#VALUE!</v>
      </c>
      <c r="F4321" t="e">
        <f>Table1[[#This Row],[Termékkör]]</f>
        <v>#VALUE!</v>
      </c>
      <c r="G4321" s="4" t="e">
        <f>Table1[[#This Row],[SzumElad]]</f>
        <v>#VALUE!</v>
      </c>
      <c r="H4321" s="7" t="e">
        <f>Table1[[#This Row],[Jut_%]]</f>
        <v>#VALUE!</v>
      </c>
      <c r="I4321" s="4" t="e">
        <f>Table1[[#This Row],[Jut]]</f>
        <v>#VALUE!</v>
      </c>
      <c r="J4321" s="4" t="e">
        <f>Table1[[#This Row],[Column1]]</f>
        <v>#VALUE!</v>
      </c>
    </row>
    <row r="4322" spans="1:10" hidden="1" x14ac:dyDescent="0.3">
      <c r="A4322" s="2" t="e">
        <f>Table1[[#This Row],[Befolyt]]</f>
        <v>#VALUE!</v>
      </c>
      <c r="B4322" t="e">
        <f>Table1[[#This Row],[ÜK]]</f>
        <v>#VALUE!</v>
      </c>
      <c r="C4322" s="3" t="e">
        <f>Table1[[#This Row],[Szla]]</f>
        <v>#VALUE!</v>
      </c>
      <c r="D4322" s="6" t="e">
        <f>Table1[[#This Row],[Kelt_hó]]</f>
        <v>#VALUE!</v>
      </c>
      <c r="E4322" t="e">
        <f>Table1[[#This Row],[Vevő]]</f>
        <v>#VALUE!</v>
      </c>
      <c r="F4322" t="e">
        <f>Table1[[#This Row],[Termékkör]]</f>
        <v>#VALUE!</v>
      </c>
      <c r="G4322" s="4" t="e">
        <f>Table1[[#This Row],[SzumElad]]</f>
        <v>#VALUE!</v>
      </c>
      <c r="H4322" s="7" t="e">
        <f>Table1[[#This Row],[Jut_%]]</f>
        <v>#VALUE!</v>
      </c>
      <c r="I4322" s="4" t="e">
        <f>Table1[[#This Row],[Jut]]</f>
        <v>#VALUE!</v>
      </c>
      <c r="J4322" s="4" t="e">
        <f>Table1[[#This Row],[Column1]]</f>
        <v>#VALUE!</v>
      </c>
    </row>
    <row r="4323" spans="1:10" hidden="1" x14ac:dyDescent="0.3">
      <c r="A4323" s="2" t="e">
        <f>Table1[[#This Row],[Befolyt]]</f>
        <v>#VALUE!</v>
      </c>
      <c r="B4323" t="e">
        <f>Table1[[#This Row],[ÜK]]</f>
        <v>#VALUE!</v>
      </c>
      <c r="C4323" s="3" t="e">
        <f>Table1[[#This Row],[Szla]]</f>
        <v>#VALUE!</v>
      </c>
      <c r="D4323" s="6" t="e">
        <f>Table1[[#This Row],[Kelt_hó]]</f>
        <v>#VALUE!</v>
      </c>
      <c r="E4323" t="e">
        <f>Table1[[#This Row],[Vevő]]</f>
        <v>#VALUE!</v>
      </c>
      <c r="F4323" t="e">
        <f>Table1[[#This Row],[Termékkör]]</f>
        <v>#VALUE!</v>
      </c>
      <c r="G4323" s="4" t="e">
        <f>Table1[[#This Row],[SzumElad]]</f>
        <v>#VALUE!</v>
      </c>
      <c r="H4323" s="7" t="e">
        <f>Table1[[#This Row],[Jut_%]]</f>
        <v>#VALUE!</v>
      </c>
      <c r="I4323" s="4" t="e">
        <f>Table1[[#This Row],[Jut]]</f>
        <v>#VALUE!</v>
      </c>
      <c r="J4323" s="4" t="e">
        <f>Table1[[#This Row],[Column1]]</f>
        <v>#VALUE!</v>
      </c>
    </row>
    <row r="4324" spans="1:10" hidden="1" x14ac:dyDescent="0.3">
      <c r="A4324" s="2" t="e">
        <f>Table1[[#This Row],[Befolyt]]</f>
        <v>#VALUE!</v>
      </c>
      <c r="B4324" t="e">
        <f>Table1[[#This Row],[ÜK]]</f>
        <v>#VALUE!</v>
      </c>
      <c r="C4324" s="3" t="e">
        <f>Table1[[#This Row],[Szla]]</f>
        <v>#VALUE!</v>
      </c>
      <c r="D4324" s="6" t="e">
        <f>Table1[[#This Row],[Kelt_hó]]</f>
        <v>#VALUE!</v>
      </c>
      <c r="E4324" t="e">
        <f>Table1[[#This Row],[Vevő]]</f>
        <v>#VALUE!</v>
      </c>
      <c r="F4324" t="e">
        <f>Table1[[#This Row],[Termékkör]]</f>
        <v>#VALUE!</v>
      </c>
      <c r="G4324" s="4" t="e">
        <f>Table1[[#This Row],[SzumElad]]</f>
        <v>#VALUE!</v>
      </c>
      <c r="H4324" s="7" t="e">
        <f>Table1[[#This Row],[Jut_%]]</f>
        <v>#VALUE!</v>
      </c>
      <c r="I4324" s="4" t="e">
        <f>Table1[[#This Row],[Jut]]</f>
        <v>#VALUE!</v>
      </c>
      <c r="J4324" s="4" t="e">
        <f>Table1[[#This Row],[Column1]]</f>
        <v>#VALUE!</v>
      </c>
    </row>
    <row r="4325" spans="1:10" hidden="1" x14ac:dyDescent="0.3">
      <c r="A4325" s="2" t="e">
        <f>Table1[[#This Row],[Befolyt]]</f>
        <v>#VALUE!</v>
      </c>
      <c r="B4325" t="e">
        <f>Table1[[#This Row],[ÜK]]</f>
        <v>#VALUE!</v>
      </c>
      <c r="C4325" s="3" t="e">
        <f>Table1[[#This Row],[Szla]]</f>
        <v>#VALUE!</v>
      </c>
      <c r="D4325" s="6" t="e">
        <f>Table1[[#This Row],[Kelt_hó]]</f>
        <v>#VALUE!</v>
      </c>
      <c r="E4325" t="e">
        <f>Table1[[#This Row],[Vevő]]</f>
        <v>#VALUE!</v>
      </c>
      <c r="F4325" t="e">
        <f>Table1[[#This Row],[Termékkör]]</f>
        <v>#VALUE!</v>
      </c>
      <c r="G4325" s="4" t="e">
        <f>Table1[[#This Row],[SzumElad]]</f>
        <v>#VALUE!</v>
      </c>
      <c r="H4325" s="7" t="e">
        <f>Table1[[#This Row],[Jut_%]]</f>
        <v>#VALUE!</v>
      </c>
      <c r="I4325" s="4" t="e">
        <f>Table1[[#This Row],[Jut]]</f>
        <v>#VALUE!</v>
      </c>
      <c r="J4325" s="4" t="e">
        <f>Table1[[#This Row],[Column1]]</f>
        <v>#VALUE!</v>
      </c>
    </row>
    <row r="4326" spans="1:10" hidden="1" x14ac:dyDescent="0.3">
      <c r="A4326" s="2" t="e">
        <f>Table1[[#This Row],[Befolyt]]</f>
        <v>#VALUE!</v>
      </c>
      <c r="B4326" t="e">
        <f>Table1[[#This Row],[ÜK]]</f>
        <v>#VALUE!</v>
      </c>
      <c r="C4326" s="3" t="e">
        <f>Table1[[#This Row],[Szla]]</f>
        <v>#VALUE!</v>
      </c>
      <c r="D4326" s="6" t="e">
        <f>Table1[[#This Row],[Kelt_hó]]</f>
        <v>#VALUE!</v>
      </c>
      <c r="E4326" t="e">
        <f>Table1[[#This Row],[Vevő]]</f>
        <v>#VALUE!</v>
      </c>
      <c r="F4326" t="e">
        <f>Table1[[#This Row],[Termékkör]]</f>
        <v>#VALUE!</v>
      </c>
      <c r="G4326" s="4" t="e">
        <f>Table1[[#This Row],[SzumElad]]</f>
        <v>#VALUE!</v>
      </c>
      <c r="H4326" s="7" t="e">
        <f>Table1[[#This Row],[Jut_%]]</f>
        <v>#VALUE!</v>
      </c>
      <c r="I4326" s="4" t="e">
        <f>Table1[[#This Row],[Jut]]</f>
        <v>#VALUE!</v>
      </c>
      <c r="J4326" s="4" t="e">
        <f>Table1[[#This Row],[Column1]]</f>
        <v>#VALUE!</v>
      </c>
    </row>
    <row r="4327" spans="1:10" hidden="1" x14ac:dyDescent="0.3">
      <c r="A4327" s="2" t="e">
        <f>Table1[[#This Row],[Befolyt]]</f>
        <v>#VALUE!</v>
      </c>
      <c r="B4327" t="e">
        <f>Table1[[#This Row],[ÜK]]</f>
        <v>#VALUE!</v>
      </c>
      <c r="C4327" s="3" t="e">
        <f>Table1[[#This Row],[Szla]]</f>
        <v>#VALUE!</v>
      </c>
      <c r="D4327" s="6" t="e">
        <f>Table1[[#This Row],[Kelt_hó]]</f>
        <v>#VALUE!</v>
      </c>
      <c r="E4327" t="e">
        <f>Table1[[#This Row],[Vevő]]</f>
        <v>#VALUE!</v>
      </c>
      <c r="F4327" t="e">
        <f>Table1[[#This Row],[Termékkör]]</f>
        <v>#VALUE!</v>
      </c>
      <c r="G4327" s="4" t="e">
        <f>Table1[[#This Row],[SzumElad]]</f>
        <v>#VALUE!</v>
      </c>
      <c r="H4327" s="7" t="e">
        <f>Table1[[#This Row],[Jut_%]]</f>
        <v>#VALUE!</v>
      </c>
      <c r="I4327" s="4" t="e">
        <f>Table1[[#This Row],[Jut]]</f>
        <v>#VALUE!</v>
      </c>
      <c r="J4327" s="4" t="e">
        <f>Table1[[#This Row],[Column1]]</f>
        <v>#VALUE!</v>
      </c>
    </row>
    <row r="4328" spans="1:10" hidden="1" x14ac:dyDescent="0.3">
      <c r="A4328" s="2" t="e">
        <f>Table1[[#This Row],[Befolyt]]</f>
        <v>#VALUE!</v>
      </c>
      <c r="B4328" t="e">
        <f>Table1[[#This Row],[ÜK]]</f>
        <v>#VALUE!</v>
      </c>
      <c r="C4328" s="3" t="e">
        <f>Table1[[#This Row],[Szla]]</f>
        <v>#VALUE!</v>
      </c>
      <c r="D4328" s="6" t="e">
        <f>Table1[[#This Row],[Kelt_hó]]</f>
        <v>#VALUE!</v>
      </c>
      <c r="E4328" t="e">
        <f>Table1[[#This Row],[Vevő]]</f>
        <v>#VALUE!</v>
      </c>
      <c r="F4328" t="e">
        <f>Table1[[#This Row],[Termékkör]]</f>
        <v>#VALUE!</v>
      </c>
      <c r="G4328" s="4" t="e">
        <f>Table1[[#This Row],[SzumElad]]</f>
        <v>#VALUE!</v>
      </c>
      <c r="H4328" s="7" t="e">
        <f>Table1[[#This Row],[Jut_%]]</f>
        <v>#VALUE!</v>
      </c>
      <c r="I4328" s="4" t="e">
        <f>Table1[[#This Row],[Jut]]</f>
        <v>#VALUE!</v>
      </c>
      <c r="J4328" s="4" t="e">
        <f>Table1[[#This Row],[Column1]]</f>
        <v>#VALUE!</v>
      </c>
    </row>
    <row r="4329" spans="1:10" hidden="1" x14ac:dyDescent="0.3">
      <c r="A4329" s="2" t="e">
        <f>Table1[[#This Row],[Befolyt]]</f>
        <v>#VALUE!</v>
      </c>
      <c r="B4329" t="e">
        <f>Table1[[#This Row],[ÜK]]</f>
        <v>#VALUE!</v>
      </c>
      <c r="C4329" s="3" t="e">
        <f>Table1[[#This Row],[Szla]]</f>
        <v>#VALUE!</v>
      </c>
      <c r="D4329" s="6" t="e">
        <f>Table1[[#This Row],[Kelt_hó]]</f>
        <v>#VALUE!</v>
      </c>
      <c r="E4329" t="e">
        <f>Table1[[#This Row],[Vevő]]</f>
        <v>#VALUE!</v>
      </c>
      <c r="F4329" t="e">
        <f>Table1[[#This Row],[Termékkör]]</f>
        <v>#VALUE!</v>
      </c>
      <c r="G4329" s="4" t="e">
        <f>Table1[[#This Row],[SzumElad]]</f>
        <v>#VALUE!</v>
      </c>
      <c r="H4329" s="7" t="e">
        <f>Table1[[#This Row],[Jut_%]]</f>
        <v>#VALUE!</v>
      </c>
      <c r="I4329" s="4" t="e">
        <f>Table1[[#This Row],[Jut]]</f>
        <v>#VALUE!</v>
      </c>
      <c r="J4329" s="4" t="e">
        <f>Table1[[#This Row],[Column1]]</f>
        <v>#VALUE!</v>
      </c>
    </row>
    <row r="4330" spans="1:10" hidden="1" x14ac:dyDescent="0.3">
      <c r="A4330" s="2" t="e">
        <f>Table1[[#This Row],[Befolyt]]</f>
        <v>#VALUE!</v>
      </c>
      <c r="B4330" t="e">
        <f>Table1[[#This Row],[ÜK]]</f>
        <v>#VALUE!</v>
      </c>
      <c r="C4330" s="3" t="e">
        <f>Table1[[#This Row],[Szla]]</f>
        <v>#VALUE!</v>
      </c>
      <c r="D4330" s="6" t="e">
        <f>Table1[[#This Row],[Kelt_hó]]</f>
        <v>#VALUE!</v>
      </c>
      <c r="E4330" t="e">
        <f>Table1[[#This Row],[Vevő]]</f>
        <v>#VALUE!</v>
      </c>
      <c r="F4330" t="e">
        <f>Table1[[#This Row],[Termékkör]]</f>
        <v>#VALUE!</v>
      </c>
      <c r="G4330" s="4" t="e">
        <f>Table1[[#This Row],[SzumElad]]</f>
        <v>#VALUE!</v>
      </c>
      <c r="H4330" s="7" t="e">
        <f>Table1[[#This Row],[Jut_%]]</f>
        <v>#VALUE!</v>
      </c>
      <c r="I4330" s="4" t="e">
        <f>Table1[[#This Row],[Jut]]</f>
        <v>#VALUE!</v>
      </c>
      <c r="J4330" s="4" t="e">
        <f>Table1[[#This Row],[Column1]]</f>
        <v>#VALUE!</v>
      </c>
    </row>
    <row r="4331" spans="1:10" hidden="1" x14ac:dyDescent="0.3">
      <c r="A4331" s="2" t="e">
        <f>Table1[[#This Row],[Befolyt]]</f>
        <v>#VALUE!</v>
      </c>
      <c r="B4331" t="e">
        <f>Table1[[#This Row],[ÜK]]</f>
        <v>#VALUE!</v>
      </c>
      <c r="C4331" s="3" t="e">
        <f>Table1[[#This Row],[Szla]]</f>
        <v>#VALUE!</v>
      </c>
      <c r="D4331" s="6" t="e">
        <f>Table1[[#This Row],[Kelt_hó]]</f>
        <v>#VALUE!</v>
      </c>
      <c r="E4331" t="e">
        <f>Table1[[#This Row],[Vevő]]</f>
        <v>#VALUE!</v>
      </c>
      <c r="F4331" t="e">
        <f>Table1[[#This Row],[Termékkör]]</f>
        <v>#VALUE!</v>
      </c>
      <c r="G4331" s="4" t="e">
        <f>Table1[[#This Row],[SzumElad]]</f>
        <v>#VALUE!</v>
      </c>
      <c r="H4331" s="7" t="e">
        <f>Table1[[#This Row],[Jut_%]]</f>
        <v>#VALUE!</v>
      </c>
      <c r="I4331" s="4" t="e">
        <f>Table1[[#This Row],[Jut]]</f>
        <v>#VALUE!</v>
      </c>
      <c r="J4331" s="4" t="e">
        <f>Table1[[#This Row],[Column1]]</f>
        <v>#VALUE!</v>
      </c>
    </row>
    <row r="4332" spans="1:10" hidden="1" x14ac:dyDescent="0.3">
      <c r="A4332" s="2" t="e">
        <f>Table1[[#This Row],[Befolyt]]</f>
        <v>#VALUE!</v>
      </c>
      <c r="B4332" t="e">
        <f>Table1[[#This Row],[ÜK]]</f>
        <v>#VALUE!</v>
      </c>
      <c r="C4332" s="3" t="e">
        <f>Table1[[#This Row],[Szla]]</f>
        <v>#VALUE!</v>
      </c>
      <c r="D4332" s="6" t="e">
        <f>Table1[[#This Row],[Kelt_hó]]</f>
        <v>#VALUE!</v>
      </c>
      <c r="E4332" t="e">
        <f>Table1[[#This Row],[Vevő]]</f>
        <v>#VALUE!</v>
      </c>
      <c r="F4332" t="e">
        <f>Table1[[#This Row],[Termékkör]]</f>
        <v>#VALUE!</v>
      </c>
      <c r="G4332" s="4" t="e">
        <f>Table1[[#This Row],[SzumElad]]</f>
        <v>#VALUE!</v>
      </c>
      <c r="H4332" s="7" t="e">
        <f>Table1[[#This Row],[Jut_%]]</f>
        <v>#VALUE!</v>
      </c>
      <c r="I4332" s="4" t="e">
        <f>Table1[[#This Row],[Jut]]</f>
        <v>#VALUE!</v>
      </c>
      <c r="J4332" s="4" t="e">
        <f>Table1[[#This Row],[Column1]]</f>
        <v>#VALUE!</v>
      </c>
    </row>
    <row r="4333" spans="1:10" hidden="1" x14ac:dyDescent="0.3">
      <c r="A4333" s="2" t="e">
        <f>Table1[[#This Row],[Befolyt]]</f>
        <v>#VALUE!</v>
      </c>
      <c r="B4333" t="e">
        <f>Table1[[#This Row],[ÜK]]</f>
        <v>#VALUE!</v>
      </c>
      <c r="C4333" s="3" t="e">
        <f>Table1[[#This Row],[Szla]]</f>
        <v>#VALUE!</v>
      </c>
      <c r="D4333" s="6" t="e">
        <f>Table1[[#This Row],[Kelt_hó]]</f>
        <v>#VALUE!</v>
      </c>
      <c r="E4333" t="e">
        <f>Table1[[#This Row],[Vevő]]</f>
        <v>#VALUE!</v>
      </c>
      <c r="F4333" t="e">
        <f>Table1[[#This Row],[Termékkör]]</f>
        <v>#VALUE!</v>
      </c>
      <c r="G4333" s="4" t="e">
        <f>Table1[[#This Row],[SzumElad]]</f>
        <v>#VALUE!</v>
      </c>
      <c r="H4333" s="7" t="e">
        <f>Table1[[#This Row],[Jut_%]]</f>
        <v>#VALUE!</v>
      </c>
      <c r="I4333" s="4" t="e">
        <f>Table1[[#This Row],[Jut]]</f>
        <v>#VALUE!</v>
      </c>
      <c r="J4333" s="4" t="e">
        <f>Table1[[#This Row],[Column1]]</f>
        <v>#VALUE!</v>
      </c>
    </row>
    <row r="4334" spans="1:10" hidden="1" x14ac:dyDescent="0.3">
      <c r="A4334" s="2" t="e">
        <f>Table1[[#This Row],[Befolyt]]</f>
        <v>#VALUE!</v>
      </c>
      <c r="B4334" t="e">
        <f>Table1[[#This Row],[ÜK]]</f>
        <v>#VALUE!</v>
      </c>
      <c r="C4334" s="3" t="e">
        <f>Table1[[#This Row],[Szla]]</f>
        <v>#VALUE!</v>
      </c>
      <c r="D4334" s="6" t="e">
        <f>Table1[[#This Row],[Kelt_hó]]</f>
        <v>#VALUE!</v>
      </c>
      <c r="E4334" t="e">
        <f>Table1[[#This Row],[Vevő]]</f>
        <v>#VALUE!</v>
      </c>
      <c r="F4334" t="e">
        <f>Table1[[#This Row],[Termékkör]]</f>
        <v>#VALUE!</v>
      </c>
      <c r="G4334" s="4" t="e">
        <f>Table1[[#This Row],[SzumElad]]</f>
        <v>#VALUE!</v>
      </c>
      <c r="H4334" s="7" t="e">
        <f>Table1[[#This Row],[Jut_%]]</f>
        <v>#VALUE!</v>
      </c>
      <c r="I4334" s="4" t="e">
        <f>Table1[[#This Row],[Jut]]</f>
        <v>#VALUE!</v>
      </c>
      <c r="J4334" s="4" t="e">
        <f>Table1[[#This Row],[Column1]]</f>
        <v>#VALUE!</v>
      </c>
    </row>
    <row r="4335" spans="1:10" hidden="1" x14ac:dyDescent="0.3">
      <c r="A4335" s="2" t="e">
        <f>Table1[[#This Row],[Befolyt]]</f>
        <v>#VALUE!</v>
      </c>
      <c r="B4335" t="e">
        <f>Table1[[#This Row],[ÜK]]</f>
        <v>#VALUE!</v>
      </c>
      <c r="C4335" s="3" t="e">
        <f>Table1[[#This Row],[Szla]]</f>
        <v>#VALUE!</v>
      </c>
      <c r="D4335" s="6" t="e">
        <f>Table1[[#This Row],[Kelt_hó]]</f>
        <v>#VALUE!</v>
      </c>
      <c r="E4335" t="e">
        <f>Table1[[#This Row],[Vevő]]</f>
        <v>#VALUE!</v>
      </c>
      <c r="F4335" t="e">
        <f>Table1[[#This Row],[Termékkör]]</f>
        <v>#VALUE!</v>
      </c>
      <c r="G4335" s="4" t="e">
        <f>Table1[[#This Row],[SzumElad]]</f>
        <v>#VALUE!</v>
      </c>
      <c r="H4335" s="7" t="e">
        <f>Table1[[#This Row],[Jut_%]]</f>
        <v>#VALUE!</v>
      </c>
      <c r="I4335" s="4" t="e">
        <f>Table1[[#This Row],[Jut]]</f>
        <v>#VALUE!</v>
      </c>
      <c r="J4335" s="4" t="e">
        <f>Table1[[#This Row],[Column1]]</f>
        <v>#VALUE!</v>
      </c>
    </row>
    <row r="4336" spans="1:10" hidden="1" x14ac:dyDescent="0.3">
      <c r="A4336" s="2" t="e">
        <f>Table1[[#This Row],[Befolyt]]</f>
        <v>#VALUE!</v>
      </c>
      <c r="B4336" t="e">
        <f>Table1[[#This Row],[ÜK]]</f>
        <v>#VALUE!</v>
      </c>
      <c r="C4336" s="3" t="e">
        <f>Table1[[#This Row],[Szla]]</f>
        <v>#VALUE!</v>
      </c>
      <c r="D4336" s="6" t="e">
        <f>Table1[[#This Row],[Kelt_hó]]</f>
        <v>#VALUE!</v>
      </c>
      <c r="E4336" t="e">
        <f>Table1[[#This Row],[Vevő]]</f>
        <v>#VALUE!</v>
      </c>
      <c r="F4336" t="e">
        <f>Table1[[#This Row],[Termékkör]]</f>
        <v>#VALUE!</v>
      </c>
      <c r="G4336" s="4" t="e">
        <f>Table1[[#This Row],[SzumElad]]</f>
        <v>#VALUE!</v>
      </c>
      <c r="H4336" s="7" t="e">
        <f>Table1[[#This Row],[Jut_%]]</f>
        <v>#VALUE!</v>
      </c>
      <c r="I4336" s="4" t="e">
        <f>Table1[[#This Row],[Jut]]</f>
        <v>#VALUE!</v>
      </c>
      <c r="J4336" s="4" t="e">
        <f>Table1[[#This Row],[Column1]]</f>
        <v>#VALUE!</v>
      </c>
    </row>
    <row r="4337" spans="1:10" hidden="1" x14ac:dyDescent="0.3">
      <c r="A4337" s="2" t="e">
        <f>Table1[[#This Row],[Befolyt]]</f>
        <v>#VALUE!</v>
      </c>
      <c r="B4337" t="e">
        <f>Table1[[#This Row],[ÜK]]</f>
        <v>#VALUE!</v>
      </c>
      <c r="C4337" s="3" t="e">
        <f>Table1[[#This Row],[Szla]]</f>
        <v>#VALUE!</v>
      </c>
      <c r="D4337" s="6" t="e">
        <f>Table1[[#This Row],[Kelt_hó]]</f>
        <v>#VALUE!</v>
      </c>
      <c r="E4337" t="e">
        <f>Table1[[#This Row],[Vevő]]</f>
        <v>#VALUE!</v>
      </c>
      <c r="F4337" t="e">
        <f>Table1[[#This Row],[Termékkör]]</f>
        <v>#VALUE!</v>
      </c>
      <c r="G4337" s="4" t="e">
        <f>Table1[[#This Row],[SzumElad]]</f>
        <v>#VALUE!</v>
      </c>
      <c r="H4337" s="7" t="e">
        <f>Table1[[#This Row],[Jut_%]]</f>
        <v>#VALUE!</v>
      </c>
      <c r="I4337" s="4" t="e">
        <f>Table1[[#This Row],[Jut]]</f>
        <v>#VALUE!</v>
      </c>
      <c r="J4337" s="4" t="e">
        <f>Table1[[#This Row],[Column1]]</f>
        <v>#VALUE!</v>
      </c>
    </row>
    <row r="4338" spans="1:10" hidden="1" x14ac:dyDescent="0.3">
      <c r="A4338" s="2" t="e">
        <f>Table1[[#This Row],[Befolyt]]</f>
        <v>#VALUE!</v>
      </c>
      <c r="B4338" t="e">
        <f>Table1[[#This Row],[ÜK]]</f>
        <v>#VALUE!</v>
      </c>
      <c r="C4338" s="3" t="e">
        <f>Table1[[#This Row],[Szla]]</f>
        <v>#VALUE!</v>
      </c>
      <c r="D4338" s="6" t="e">
        <f>Table1[[#This Row],[Kelt_hó]]</f>
        <v>#VALUE!</v>
      </c>
      <c r="E4338" t="e">
        <f>Table1[[#This Row],[Vevő]]</f>
        <v>#VALUE!</v>
      </c>
      <c r="F4338" t="e">
        <f>Table1[[#This Row],[Termékkör]]</f>
        <v>#VALUE!</v>
      </c>
      <c r="G4338" s="4" t="e">
        <f>Table1[[#This Row],[SzumElad]]</f>
        <v>#VALUE!</v>
      </c>
      <c r="H4338" s="7" t="e">
        <f>Table1[[#This Row],[Jut_%]]</f>
        <v>#VALUE!</v>
      </c>
      <c r="I4338" s="4" t="e">
        <f>Table1[[#This Row],[Jut]]</f>
        <v>#VALUE!</v>
      </c>
      <c r="J4338" s="4" t="e">
        <f>Table1[[#This Row],[Column1]]</f>
        <v>#VALUE!</v>
      </c>
    </row>
    <row r="4339" spans="1:10" hidden="1" x14ac:dyDescent="0.3">
      <c r="A4339" s="2" t="e">
        <f>Table1[[#This Row],[Befolyt]]</f>
        <v>#VALUE!</v>
      </c>
      <c r="B4339" t="e">
        <f>Table1[[#This Row],[ÜK]]</f>
        <v>#VALUE!</v>
      </c>
      <c r="C4339" s="3" t="e">
        <f>Table1[[#This Row],[Szla]]</f>
        <v>#VALUE!</v>
      </c>
      <c r="D4339" s="6" t="e">
        <f>Table1[[#This Row],[Kelt_hó]]</f>
        <v>#VALUE!</v>
      </c>
      <c r="E4339" t="e">
        <f>Table1[[#This Row],[Vevő]]</f>
        <v>#VALUE!</v>
      </c>
      <c r="F4339" t="e">
        <f>Table1[[#This Row],[Termékkör]]</f>
        <v>#VALUE!</v>
      </c>
      <c r="G4339" s="4" t="e">
        <f>Table1[[#This Row],[SzumElad]]</f>
        <v>#VALUE!</v>
      </c>
      <c r="H4339" s="7" t="e">
        <f>Table1[[#This Row],[Jut_%]]</f>
        <v>#VALUE!</v>
      </c>
      <c r="I4339" s="4" t="e">
        <f>Table1[[#This Row],[Jut]]</f>
        <v>#VALUE!</v>
      </c>
      <c r="J4339" s="4" t="e">
        <f>Table1[[#This Row],[Column1]]</f>
        <v>#VALUE!</v>
      </c>
    </row>
    <row r="4340" spans="1:10" hidden="1" x14ac:dyDescent="0.3">
      <c r="A4340" s="2" t="e">
        <f>Table1[[#This Row],[Befolyt]]</f>
        <v>#VALUE!</v>
      </c>
      <c r="B4340" t="e">
        <f>Table1[[#This Row],[ÜK]]</f>
        <v>#VALUE!</v>
      </c>
      <c r="C4340" s="3" t="e">
        <f>Table1[[#This Row],[Szla]]</f>
        <v>#VALUE!</v>
      </c>
      <c r="D4340" s="6" t="e">
        <f>Table1[[#This Row],[Kelt_hó]]</f>
        <v>#VALUE!</v>
      </c>
      <c r="E4340" t="e">
        <f>Table1[[#This Row],[Vevő]]</f>
        <v>#VALUE!</v>
      </c>
      <c r="F4340" t="e">
        <f>Table1[[#This Row],[Termékkör]]</f>
        <v>#VALUE!</v>
      </c>
      <c r="G4340" s="4" t="e">
        <f>Table1[[#This Row],[SzumElad]]</f>
        <v>#VALUE!</v>
      </c>
      <c r="H4340" s="7" t="e">
        <f>Table1[[#This Row],[Jut_%]]</f>
        <v>#VALUE!</v>
      </c>
      <c r="I4340" s="4" t="e">
        <f>Table1[[#This Row],[Jut]]</f>
        <v>#VALUE!</v>
      </c>
      <c r="J4340" s="4" t="e">
        <f>Table1[[#This Row],[Column1]]</f>
        <v>#VALUE!</v>
      </c>
    </row>
    <row r="4341" spans="1:10" hidden="1" x14ac:dyDescent="0.3">
      <c r="A4341" s="2" t="e">
        <f>Table1[[#This Row],[Befolyt]]</f>
        <v>#VALUE!</v>
      </c>
      <c r="B4341" t="e">
        <f>Table1[[#This Row],[ÜK]]</f>
        <v>#VALUE!</v>
      </c>
      <c r="C4341" s="3" t="e">
        <f>Table1[[#This Row],[Szla]]</f>
        <v>#VALUE!</v>
      </c>
      <c r="D4341" s="6" t="e">
        <f>Table1[[#This Row],[Kelt_hó]]</f>
        <v>#VALUE!</v>
      </c>
      <c r="E4341" t="e">
        <f>Table1[[#This Row],[Vevő]]</f>
        <v>#VALUE!</v>
      </c>
      <c r="F4341" t="e">
        <f>Table1[[#This Row],[Termékkör]]</f>
        <v>#VALUE!</v>
      </c>
      <c r="G4341" s="4" t="e">
        <f>Table1[[#This Row],[SzumElad]]</f>
        <v>#VALUE!</v>
      </c>
      <c r="H4341" s="7" t="e">
        <f>Table1[[#This Row],[Jut_%]]</f>
        <v>#VALUE!</v>
      </c>
      <c r="I4341" s="4" t="e">
        <f>Table1[[#This Row],[Jut]]</f>
        <v>#VALUE!</v>
      </c>
      <c r="J4341" s="4" t="e">
        <f>Table1[[#This Row],[Column1]]</f>
        <v>#VALUE!</v>
      </c>
    </row>
    <row r="4342" spans="1:10" hidden="1" x14ac:dyDescent="0.3">
      <c r="A4342" s="2" t="e">
        <f>Table1[[#This Row],[Befolyt]]</f>
        <v>#VALUE!</v>
      </c>
      <c r="B4342" t="e">
        <f>Table1[[#This Row],[ÜK]]</f>
        <v>#VALUE!</v>
      </c>
      <c r="C4342" s="3" t="e">
        <f>Table1[[#This Row],[Szla]]</f>
        <v>#VALUE!</v>
      </c>
      <c r="D4342" s="6" t="e">
        <f>Table1[[#This Row],[Kelt_hó]]</f>
        <v>#VALUE!</v>
      </c>
      <c r="E4342" t="e">
        <f>Table1[[#This Row],[Vevő]]</f>
        <v>#VALUE!</v>
      </c>
      <c r="F4342" t="e">
        <f>Table1[[#This Row],[Termékkör]]</f>
        <v>#VALUE!</v>
      </c>
      <c r="G4342" s="4" t="e">
        <f>Table1[[#This Row],[SzumElad]]</f>
        <v>#VALUE!</v>
      </c>
      <c r="H4342" s="7" t="e">
        <f>Table1[[#This Row],[Jut_%]]</f>
        <v>#VALUE!</v>
      </c>
      <c r="I4342" s="4" t="e">
        <f>Table1[[#This Row],[Jut]]</f>
        <v>#VALUE!</v>
      </c>
      <c r="J4342" s="4" t="e">
        <f>Table1[[#This Row],[Column1]]</f>
        <v>#VALUE!</v>
      </c>
    </row>
    <row r="4343" spans="1:10" hidden="1" x14ac:dyDescent="0.3">
      <c r="A4343" s="2" t="e">
        <f>Table1[[#This Row],[Befolyt]]</f>
        <v>#VALUE!</v>
      </c>
      <c r="B4343" t="e">
        <f>Table1[[#This Row],[ÜK]]</f>
        <v>#VALUE!</v>
      </c>
      <c r="C4343" s="3" t="e">
        <f>Table1[[#This Row],[Szla]]</f>
        <v>#VALUE!</v>
      </c>
      <c r="D4343" s="6" t="e">
        <f>Table1[[#This Row],[Kelt_hó]]</f>
        <v>#VALUE!</v>
      </c>
      <c r="E4343" t="e">
        <f>Table1[[#This Row],[Vevő]]</f>
        <v>#VALUE!</v>
      </c>
      <c r="F4343" t="e">
        <f>Table1[[#This Row],[Termékkör]]</f>
        <v>#VALUE!</v>
      </c>
      <c r="G4343" s="4" t="e">
        <f>Table1[[#This Row],[SzumElad]]</f>
        <v>#VALUE!</v>
      </c>
      <c r="H4343" s="7" t="e">
        <f>Table1[[#This Row],[Jut_%]]</f>
        <v>#VALUE!</v>
      </c>
      <c r="I4343" s="4" t="e">
        <f>Table1[[#This Row],[Jut]]</f>
        <v>#VALUE!</v>
      </c>
      <c r="J4343" s="4" t="e">
        <f>Table1[[#This Row],[Column1]]</f>
        <v>#VALUE!</v>
      </c>
    </row>
    <row r="4344" spans="1:10" hidden="1" x14ac:dyDescent="0.3">
      <c r="A4344" s="2" t="e">
        <f>Table1[[#This Row],[Befolyt]]</f>
        <v>#VALUE!</v>
      </c>
      <c r="B4344" t="e">
        <f>Table1[[#This Row],[ÜK]]</f>
        <v>#VALUE!</v>
      </c>
      <c r="C4344" s="3" t="e">
        <f>Table1[[#This Row],[Szla]]</f>
        <v>#VALUE!</v>
      </c>
      <c r="D4344" s="6" t="e">
        <f>Table1[[#This Row],[Kelt_hó]]</f>
        <v>#VALUE!</v>
      </c>
      <c r="E4344" t="e">
        <f>Table1[[#This Row],[Vevő]]</f>
        <v>#VALUE!</v>
      </c>
      <c r="F4344" t="e">
        <f>Table1[[#This Row],[Termékkör]]</f>
        <v>#VALUE!</v>
      </c>
      <c r="G4344" s="4" t="e">
        <f>Table1[[#This Row],[SzumElad]]</f>
        <v>#VALUE!</v>
      </c>
      <c r="H4344" s="7" t="e">
        <f>Table1[[#This Row],[Jut_%]]</f>
        <v>#VALUE!</v>
      </c>
      <c r="I4344" s="4" t="e">
        <f>Table1[[#This Row],[Jut]]</f>
        <v>#VALUE!</v>
      </c>
      <c r="J4344" s="4" t="e">
        <f>Table1[[#This Row],[Column1]]</f>
        <v>#VALUE!</v>
      </c>
    </row>
    <row r="4345" spans="1:10" hidden="1" x14ac:dyDescent="0.3">
      <c r="A4345" s="2" t="e">
        <f>Table1[[#This Row],[Befolyt]]</f>
        <v>#VALUE!</v>
      </c>
      <c r="B4345" t="e">
        <f>Table1[[#This Row],[ÜK]]</f>
        <v>#VALUE!</v>
      </c>
      <c r="C4345" s="3" t="e">
        <f>Table1[[#This Row],[Szla]]</f>
        <v>#VALUE!</v>
      </c>
      <c r="D4345" s="6" t="e">
        <f>Table1[[#This Row],[Kelt_hó]]</f>
        <v>#VALUE!</v>
      </c>
      <c r="E4345" t="e">
        <f>Table1[[#This Row],[Vevő]]</f>
        <v>#VALUE!</v>
      </c>
      <c r="F4345" t="e">
        <f>Table1[[#This Row],[Termékkör]]</f>
        <v>#VALUE!</v>
      </c>
      <c r="G4345" s="4" t="e">
        <f>Table1[[#This Row],[SzumElad]]</f>
        <v>#VALUE!</v>
      </c>
      <c r="H4345" s="7" t="e">
        <f>Table1[[#This Row],[Jut_%]]</f>
        <v>#VALUE!</v>
      </c>
      <c r="I4345" s="4" t="e">
        <f>Table1[[#This Row],[Jut]]</f>
        <v>#VALUE!</v>
      </c>
      <c r="J4345" s="4" t="e">
        <f>Table1[[#This Row],[Column1]]</f>
        <v>#VALUE!</v>
      </c>
    </row>
    <row r="4346" spans="1:10" hidden="1" x14ac:dyDescent="0.3">
      <c r="A4346" s="2" t="e">
        <f>Table1[[#This Row],[Befolyt]]</f>
        <v>#VALUE!</v>
      </c>
      <c r="B4346" t="e">
        <f>Table1[[#This Row],[ÜK]]</f>
        <v>#VALUE!</v>
      </c>
      <c r="C4346" s="3" t="e">
        <f>Table1[[#This Row],[Szla]]</f>
        <v>#VALUE!</v>
      </c>
      <c r="D4346" s="6" t="e">
        <f>Table1[[#This Row],[Kelt_hó]]</f>
        <v>#VALUE!</v>
      </c>
      <c r="E4346" t="e">
        <f>Table1[[#This Row],[Vevő]]</f>
        <v>#VALUE!</v>
      </c>
      <c r="F4346" t="e">
        <f>Table1[[#This Row],[Termékkör]]</f>
        <v>#VALUE!</v>
      </c>
      <c r="G4346" s="4" t="e">
        <f>Table1[[#This Row],[SzumElad]]</f>
        <v>#VALUE!</v>
      </c>
      <c r="H4346" s="7" t="e">
        <f>Table1[[#This Row],[Jut_%]]</f>
        <v>#VALUE!</v>
      </c>
      <c r="I4346" s="4" t="e">
        <f>Table1[[#This Row],[Jut]]</f>
        <v>#VALUE!</v>
      </c>
      <c r="J4346" s="4" t="e">
        <f>Table1[[#This Row],[Column1]]</f>
        <v>#VALUE!</v>
      </c>
    </row>
    <row r="4347" spans="1:10" hidden="1" x14ac:dyDescent="0.3">
      <c r="A4347" s="2" t="e">
        <f>Table1[[#This Row],[Befolyt]]</f>
        <v>#VALUE!</v>
      </c>
      <c r="B4347" t="e">
        <f>Table1[[#This Row],[ÜK]]</f>
        <v>#VALUE!</v>
      </c>
      <c r="C4347" s="3" t="e">
        <f>Table1[[#This Row],[Szla]]</f>
        <v>#VALUE!</v>
      </c>
      <c r="D4347" s="6" t="e">
        <f>Table1[[#This Row],[Kelt_hó]]</f>
        <v>#VALUE!</v>
      </c>
      <c r="E4347" t="e">
        <f>Table1[[#This Row],[Vevő]]</f>
        <v>#VALUE!</v>
      </c>
      <c r="F4347" t="e">
        <f>Table1[[#This Row],[Termékkör]]</f>
        <v>#VALUE!</v>
      </c>
      <c r="G4347" s="4" t="e">
        <f>Table1[[#This Row],[SzumElad]]</f>
        <v>#VALUE!</v>
      </c>
      <c r="H4347" s="7" t="e">
        <f>Table1[[#This Row],[Jut_%]]</f>
        <v>#VALUE!</v>
      </c>
      <c r="I4347" s="4" t="e">
        <f>Table1[[#This Row],[Jut]]</f>
        <v>#VALUE!</v>
      </c>
      <c r="J4347" s="4" t="e">
        <f>Table1[[#This Row],[Column1]]</f>
        <v>#VALUE!</v>
      </c>
    </row>
    <row r="4348" spans="1:10" hidden="1" x14ac:dyDescent="0.3">
      <c r="A4348" s="2" t="e">
        <f>Table1[[#This Row],[Befolyt]]</f>
        <v>#VALUE!</v>
      </c>
      <c r="B4348" t="e">
        <f>Table1[[#This Row],[ÜK]]</f>
        <v>#VALUE!</v>
      </c>
      <c r="C4348" s="3" t="e">
        <f>Table1[[#This Row],[Szla]]</f>
        <v>#VALUE!</v>
      </c>
      <c r="D4348" s="6" t="e">
        <f>Table1[[#This Row],[Kelt_hó]]</f>
        <v>#VALUE!</v>
      </c>
      <c r="E4348" t="e">
        <f>Table1[[#This Row],[Vevő]]</f>
        <v>#VALUE!</v>
      </c>
      <c r="F4348" t="e">
        <f>Table1[[#This Row],[Termékkör]]</f>
        <v>#VALUE!</v>
      </c>
      <c r="G4348" s="4" t="e">
        <f>Table1[[#This Row],[SzumElad]]</f>
        <v>#VALUE!</v>
      </c>
      <c r="H4348" s="7" t="e">
        <f>Table1[[#This Row],[Jut_%]]</f>
        <v>#VALUE!</v>
      </c>
      <c r="I4348" s="4" t="e">
        <f>Table1[[#This Row],[Jut]]</f>
        <v>#VALUE!</v>
      </c>
      <c r="J4348" s="4" t="e">
        <f>Table1[[#This Row],[Column1]]</f>
        <v>#VALUE!</v>
      </c>
    </row>
    <row r="4349" spans="1:10" hidden="1" x14ac:dyDescent="0.3">
      <c r="A4349" s="2" t="e">
        <f>Table1[[#This Row],[Befolyt]]</f>
        <v>#VALUE!</v>
      </c>
      <c r="B4349" t="e">
        <f>Table1[[#This Row],[ÜK]]</f>
        <v>#VALUE!</v>
      </c>
      <c r="C4349" s="3" t="e">
        <f>Table1[[#This Row],[Szla]]</f>
        <v>#VALUE!</v>
      </c>
      <c r="D4349" s="6" t="e">
        <f>Table1[[#This Row],[Kelt_hó]]</f>
        <v>#VALUE!</v>
      </c>
      <c r="E4349" t="e">
        <f>Table1[[#This Row],[Vevő]]</f>
        <v>#VALUE!</v>
      </c>
      <c r="F4349" t="e">
        <f>Table1[[#This Row],[Termékkör]]</f>
        <v>#VALUE!</v>
      </c>
      <c r="G4349" s="4" t="e">
        <f>Table1[[#This Row],[SzumElad]]</f>
        <v>#VALUE!</v>
      </c>
      <c r="H4349" s="7" t="e">
        <f>Table1[[#This Row],[Jut_%]]</f>
        <v>#VALUE!</v>
      </c>
      <c r="I4349" s="4" t="e">
        <f>Table1[[#This Row],[Jut]]</f>
        <v>#VALUE!</v>
      </c>
      <c r="J4349" s="4" t="e">
        <f>Table1[[#This Row],[Column1]]</f>
        <v>#VALUE!</v>
      </c>
    </row>
    <row r="4350" spans="1:10" hidden="1" x14ac:dyDescent="0.3">
      <c r="A4350" s="2" t="e">
        <f>Table1[[#This Row],[Befolyt]]</f>
        <v>#VALUE!</v>
      </c>
      <c r="B4350" t="e">
        <f>Table1[[#This Row],[ÜK]]</f>
        <v>#VALUE!</v>
      </c>
      <c r="C4350" s="3" t="e">
        <f>Table1[[#This Row],[Szla]]</f>
        <v>#VALUE!</v>
      </c>
      <c r="D4350" s="6" t="e">
        <f>Table1[[#This Row],[Kelt_hó]]</f>
        <v>#VALUE!</v>
      </c>
      <c r="E4350" t="e">
        <f>Table1[[#This Row],[Vevő]]</f>
        <v>#VALUE!</v>
      </c>
      <c r="F4350" t="e">
        <f>Table1[[#This Row],[Termékkör]]</f>
        <v>#VALUE!</v>
      </c>
      <c r="G4350" s="4" t="e">
        <f>Table1[[#This Row],[SzumElad]]</f>
        <v>#VALUE!</v>
      </c>
      <c r="H4350" s="7" t="e">
        <f>Table1[[#This Row],[Jut_%]]</f>
        <v>#VALUE!</v>
      </c>
      <c r="I4350" s="4" t="e">
        <f>Table1[[#This Row],[Jut]]</f>
        <v>#VALUE!</v>
      </c>
      <c r="J4350" s="4" t="e">
        <f>Table1[[#This Row],[Column1]]</f>
        <v>#VALUE!</v>
      </c>
    </row>
    <row r="4351" spans="1:10" hidden="1" x14ac:dyDescent="0.3">
      <c r="A4351" s="2" t="e">
        <f>Table1[[#This Row],[Befolyt]]</f>
        <v>#VALUE!</v>
      </c>
      <c r="B4351" t="e">
        <f>Table1[[#This Row],[ÜK]]</f>
        <v>#VALUE!</v>
      </c>
      <c r="C4351" s="3" t="e">
        <f>Table1[[#This Row],[Szla]]</f>
        <v>#VALUE!</v>
      </c>
      <c r="D4351" s="6" t="e">
        <f>Table1[[#This Row],[Kelt_hó]]</f>
        <v>#VALUE!</v>
      </c>
      <c r="E4351" t="e">
        <f>Table1[[#This Row],[Vevő]]</f>
        <v>#VALUE!</v>
      </c>
      <c r="F4351" t="e">
        <f>Table1[[#This Row],[Termékkör]]</f>
        <v>#VALUE!</v>
      </c>
      <c r="G4351" s="4" t="e">
        <f>Table1[[#This Row],[SzumElad]]</f>
        <v>#VALUE!</v>
      </c>
      <c r="H4351" s="7" t="e">
        <f>Table1[[#This Row],[Jut_%]]</f>
        <v>#VALUE!</v>
      </c>
      <c r="I4351" s="4" t="e">
        <f>Table1[[#This Row],[Jut]]</f>
        <v>#VALUE!</v>
      </c>
      <c r="J4351" s="4" t="e">
        <f>Table1[[#This Row],[Column1]]</f>
        <v>#VALUE!</v>
      </c>
    </row>
    <row r="4352" spans="1:10" hidden="1" x14ac:dyDescent="0.3">
      <c r="A4352" s="2" t="e">
        <f>Table1[[#This Row],[Befolyt]]</f>
        <v>#VALUE!</v>
      </c>
      <c r="B4352" t="e">
        <f>Table1[[#This Row],[ÜK]]</f>
        <v>#VALUE!</v>
      </c>
      <c r="C4352" s="3" t="e">
        <f>Table1[[#This Row],[Szla]]</f>
        <v>#VALUE!</v>
      </c>
      <c r="D4352" s="6" t="e">
        <f>Table1[[#This Row],[Kelt_hó]]</f>
        <v>#VALUE!</v>
      </c>
      <c r="E4352" t="e">
        <f>Table1[[#This Row],[Vevő]]</f>
        <v>#VALUE!</v>
      </c>
      <c r="F4352" t="e">
        <f>Table1[[#This Row],[Termékkör]]</f>
        <v>#VALUE!</v>
      </c>
      <c r="G4352" s="4" t="e">
        <f>Table1[[#This Row],[SzumElad]]</f>
        <v>#VALUE!</v>
      </c>
      <c r="H4352" s="7" t="e">
        <f>Table1[[#This Row],[Jut_%]]</f>
        <v>#VALUE!</v>
      </c>
      <c r="I4352" s="4" t="e">
        <f>Table1[[#This Row],[Jut]]</f>
        <v>#VALUE!</v>
      </c>
      <c r="J4352" s="4" t="e">
        <f>Table1[[#This Row],[Column1]]</f>
        <v>#VALUE!</v>
      </c>
    </row>
    <row r="4353" spans="1:10" hidden="1" x14ac:dyDescent="0.3">
      <c r="A4353" s="2" t="e">
        <f>Table1[[#This Row],[Befolyt]]</f>
        <v>#VALUE!</v>
      </c>
      <c r="B4353" t="e">
        <f>Table1[[#This Row],[ÜK]]</f>
        <v>#VALUE!</v>
      </c>
      <c r="C4353" s="3" t="e">
        <f>Table1[[#This Row],[Szla]]</f>
        <v>#VALUE!</v>
      </c>
      <c r="D4353" s="6" t="e">
        <f>Table1[[#This Row],[Kelt_hó]]</f>
        <v>#VALUE!</v>
      </c>
      <c r="E4353" t="e">
        <f>Table1[[#This Row],[Vevő]]</f>
        <v>#VALUE!</v>
      </c>
      <c r="F4353" t="e">
        <f>Table1[[#This Row],[Termékkör]]</f>
        <v>#VALUE!</v>
      </c>
      <c r="G4353" s="4" t="e">
        <f>Table1[[#This Row],[SzumElad]]</f>
        <v>#VALUE!</v>
      </c>
      <c r="H4353" s="7" t="e">
        <f>Table1[[#This Row],[Jut_%]]</f>
        <v>#VALUE!</v>
      </c>
      <c r="I4353" s="4" t="e">
        <f>Table1[[#This Row],[Jut]]</f>
        <v>#VALUE!</v>
      </c>
      <c r="J4353" s="4" t="e">
        <f>Table1[[#This Row],[Column1]]</f>
        <v>#VALUE!</v>
      </c>
    </row>
    <row r="4354" spans="1:10" hidden="1" x14ac:dyDescent="0.3">
      <c r="A4354" s="2" t="e">
        <f>Table1[[#This Row],[Befolyt]]</f>
        <v>#VALUE!</v>
      </c>
      <c r="B4354" t="e">
        <f>Table1[[#This Row],[ÜK]]</f>
        <v>#VALUE!</v>
      </c>
      <c r="C4354" s="3" t="e">
        <f>Table1[[#This Row],[Szla]]</f>
        <v>#VALUE!</v>
      </c>
      <c r="D4354" s="6" t="e">
        <f>Table1[[#This Row],[Kelt_hó]]</f>
        <v>#VALUE!</v>
      </c>
      <c r="E4354" t="e">
        <f>Table1[[#This Row],[Vevő]]</f>
        <v>#VALUE!</v>
      </c>
      <c r="F4354" t="e">
        <f>Table1[[#This Row],[Termékkör]]</f>
        <v>#VALUE!</v>
      </c>
      <c r="G4354" s="4" t="e">
        <f>Table1[[#This Row],[SzumElad]]</f>
        <v>#VALUE!</v>
      </c>
      <c r="H4354" s="7" t="e">
        <f>Table1[[#This Row],[Jut_%]]</f>
        <v>#VALUE!</v>
      </c>
      <c r="I4354" s="4" t="e">
        <f>Table1[[#This Row],[Jut]]</f>
        <v>#VALUE!</v>
      </c>
      <c r="J4354" s="4" t="e">
        <f>Table1[[#This Row],[Column1]]</f>
        <v>#VALUE!</v>
      </c>
    </row>
    <row r="4355" spans="1:10" hidden="1" x14ac:dyDescent="0.3">
      <c r="A4355" s="2" t="e">
        <f>Table1[[#This Row],[Befolyt]]</f>
        <v>#VALUE!</v>
      </c>
      <c r="B4355" t="e">
        <f>Table1[[#This Row],[ÜK]]</f>
        <v>#VALUE!</v>
      </c>
      <c r="C4355" s="3" t="e">
        <f>Table1[[#This Row],[Szla]]</f>
        <v>#VALUE!</v>
      </c>
      <c r="D4355" s="6" t="e">
        <f>Table1[[#This Row],[Kelt_hó]]</f>
        <v>#VALUE!</v>
      </c>
      <c r="E4355" t="e">
        <f>Table1[[#This Row],[Vevő]]</f>
        <v>#VALUE!</v>
      </c>
      <c r="F4355" t="e">
        <f>Table1[[#This Row],[Termékkör]]</f>
        <v>#VALUE!</v>
      </c>
      <c r="G4355" s="4" t="e">
        <f>Table1[[#This Row],[SzumElad]]</f>
        <v>#VALUE!</v>
      </c>
      <c r="H4355" s="7" t="e">
        <f>Table1[[#This Row],[Jut_%]]</f>
        <v>#VALUE!</v>
      </c>
      <c r="I4355" s="4" t="e">
        <f>Table1[[#This Row],[Jut]]</f>
        <v>#VALUE!</v>
      </c>
      <c r="J4355" s="4" t="e">
        <f>Table1[[#This Row],[Column1]]</f>
        <v>#VALUE!</v>
      </c>
    </row>
    <row r="4356" spans="1:10" hidden="1" x14ac:dyDescent="0.3">
      <c r="A4356" s="2" t="e">
        <f>Table1[[#This Row],[Befolyt]]</f>
        <v>#VALUE!</v>
      </c>
      <c r="B4356" t="e">
        <f>Table1[[#This Row],[ÜK]]</f>
        <v>#VALUE!</v>
      </c>
      <c r="C4356" s="3" t="e">
        <f>Table1[[#This Row],[Szla]]</f>
        <v>#VALUE!</v>
      </c>
      <c r="D4356" s="6" t="e">
        <f>Table1[[#This Row],[Kelt_hó]]</f>
        <v>#VALUE!</v>
      </c>
      <c r="E4356" t="e">
        <f>Table1[[#This Row],[Vevő]]</f>
        <v>#VALUE!</v>
      </c>
      <c r="F4356" t="e">
        <f>Table1[[#This Row],[Termékkör]]</f>
        <v>#VALUE!</v>
      </c>
      <c r="G4356" s="4" t="e">
        <f>Table1[[#This Row],[SzumElad]]</f>
        <v>#VALUE!</v>
      </c>
      <c r="H4356" s="7" t="e">
        <f>Table1[[#This Row],[Jut_%]]</f>
        <v>#VALUE!</v>
      </c>
      <c r="I4356" s="4" t="e">
        <f>Table1[[#This Row],[Jut]]</f>
        <v>#VALUE!</v>
      </c>
      <c r="J4356" s="4" t="e">
        <f>Table1[[#This Row],[Column1]]</f>
        <v>#VALUE!</v>
      </c>
    </row>
    <row r="4357" spans="1:10" hidden="1" x14ac:dyDescent="0.3">
      <c r="A4357" s="2" t="e">
        <f>Table1[[#This Row],[Befolyt]]</f>
        <v>#VALUE!</v>
      </c>
      <c r="B4357" t="e">
        <f>Table1[[#This Row],[ÜK]]</f>
        <v>#VALUE!</v>
      </c>
      <c r="C4357" s="3" t="e">
        <f>Table1[[#This Row],[Szla]]</f>
        <v>#VALUE!</v>
      </c>
      <c r="D4357" s="6" t="e">
        <f>Table1[[#This Row],[Kelt_hó]]</f>
        <v>#VALUE!</v>
      </c>
      <c r="E4357" t="e">
        <f>Table1[[#This Row],[Vevő]]</f>
        <v>#VALUE!</v>
      </c>
      <c r="F4357" t="e">
        <f>Table1[[#This Row],[Termékkör]]</f>
        <v>#VALUE!</v>
      </c>
      <c r="G4357" s="4" t="e">
        <f>Table1[[#This Row],[SzumElad]]</f>
        <v>#VALUE!</v>
      </c>
      <c r="H4357" s="7" t="e">
        <f>Table1[[#This Row],[Jut_%]]</f>
        <v>#VALUE!</v>
      </c>
      <c r="I4357" s="4" t="e">
        <f>Table1[[#This Row],[Jut]]</f>
        <v>#VALUE!</v>
      </c>
      <c r="J4357" s="4" t="e">
        <f>Table1[[#This Row],[Column1]]</f>
        <v>#VALUE!</v>
      </c>
    </row>
    <row r="4358" spans="1:10" hidden="1" x14ac:dyDescent="0.3">
      <c r="A4358" s="2" t="e">
        <f>Table1[[#This Row],[Befolyt]]</f>
        <v>#VALUE!</v>
      </c>
      <c r="B4358" t="e">
        <f>Table1[[#This Row],[ÜK]]</f>
        <v>#VALUE!</v>
      </c>
      <c r="C4358" s="3" t="e">
        <f>Table1[[#This Row],[Szla]]</f>
        <v>#VALUE!</v>
      </c>
      <c r="D4358" s="6" t="e">
        <f>Table1[[#This Row],[Kelt_hó]]</f>
        <v>#VALUE!</v>
      </c>
      <c r="E4358" t="e">
        <f>Table1[[#This Row],[Vevő]]</f>
        <v>#VALUE!</v>
      </c>
      <c r="F4358" t="e">
        <f>Table1[[#This Row],[Termékkör]]</f>
        <v>#VALUE!</v>
      </c>
      <c r="G4358" s="4" t="e">
        <f>Table1[[#This Row],[SzumElad]]</f>
        <v>#VALUE!</v>
      </c>
      <c r="H4358" s="7" t="e">
        <f>Table1[[#This Row],[Jut_%]]</f>
        <v>#VALUE!</v>
      </c>
      <c r="I4358" s="4" t="e">
        <f>Table1[[#This Row],[Jut]]</f>
        <v>#VALUE!</v>
      </c>
      <c r="J4358" s="4" t="e">
        <f>Table1[[#This Row],[Column1]]</f>
        <v>#VALUE!</v>
      </c>
    </row>
    <row r="4359" spans="1:10" hidden="1" x14ac:dyDescent="0.3">
      <c r="A4359" s="2" t="e">
        <f>Table1[[#This Row],[Befolyt]]</f>
        <v>#VALUE!</v>
      </c>
      <c r="B4359" t="e">
        <f>Table1[[#This Row],[ÜK]]</f>
        <v>#VALUE!</v>
      </c>
      <c r="C4359" s="3" t="e">
        <f>Table1[[#This Row],[Szla]]</f>
        <v>#VALUE!</v>
      </c>
      <c r="D4359" s="6" t="e">
        <f>Table1[[#This Row],[Kelt_hó]]</f>
        <v>#VALUE!</v>
      </c>
      <c r="E4359" t="e">
        <f>Table1[[#This Row],[Vevő]]</f>
        <v>#VALUE!</v>
      </c>
      <c r="F4359" t="e">
        <f>Table1[[#This Row],[Termékkör]]</f>
        <v>#VALUE!</v>
      </c>
      <c r="G4359" s="4" t="e">
        <f>Table1[[#This Row],[SzumElad]]</f>
        <v>#VALUE!</v>
      </c>
      <c r="H4359" s="7" t="e">
        <f>Table1[[#This Row],[Jut_%]]</f>
        <v>#VALUE!</v>
      </c>
      <c r="I4359" s="4" t="e">
        <f>Table1[[#This Row],[Jut]]</f>
        <v>#VALUE!</v>
      </c>
      <c r="J4359" s="4" t="e">
        <f>Table1[[#This Row],[Column1]]</f>
        <v>#VALUE!</v>
      </c>
    </row>
    <row r="4360" spans="1:10" hidden="1" x14ac:dyDescent="0.3">
      <c r="A4360" s="2" t="e">
        <f>Table1[[#This Row],[Befolyt]]</f>
        <v>#VALUE!</v>
      </c>
      <c r="B4360" t="e">
        <f>Table1[[#This Row],[ÜK]]</f>
        <v>#VALUE!</v>
      </c>
      <c r="C4360" s="3" t="e">
        <f>Table1[[#This Row],[Szla]]</f>
        <v>#VALUE!</v>
      </c>
      <c r="D4360" s="6" t="e">
        <f>Table1[[#This Row],[Kelt_hó]]</f>
        <v>#VALUE!</v>
      </c>
      <c r="E4360" t="e">
        <f>Table1[[#This Row],[Vevő]]</f>
        <v>#VALUE!</v>
      </c>
      <c r="F4360" t="e">
        <f>Table1[[#This Row],[Termékkör]]</f>
        <v>#VALUE!</v>
      </c>
      <c r="G4360" s="4" t="e">
        <f>Table1[[#This Row],[SzumElad]]</f>
        <v>#VALUE!</v>
      </c>
      <c r="H4360" s="7" t="e">
        <f>Table1[[#This Row],[Jut_%]]</f>
        <v>#VALUE!</v>
      </c>
      <c r="I4360" s="4" t="e">
        <f>Table1[[#This Row],[Jut]]</f>
        <v>#VALUE!</v>
      </c>
      <c r="J4360" s="4" t="e">
        <f>Table1[[#This Row],[Column1]]</f>
        <v>#VALUE!</v>
      </c>
    </row>
    <row r="4361" spans="1:10" hidden="1" x14ac:dyDescent="0.3">
      <c r="A4361" s="2" t="e">
        <f>Table1[[#This Row],[Befolyt]]</f>
        <v>#VALUE!</v>
      </c>
      <c r="B4361" t="e">
        <f>Table1[[#This Row],[ÜK]]</f>
        <v>#VALUE!</v>
      </c>
      <c r="C4361" s="3" t="e">
        <f>Table1[[#This Row],[Szla]]</f>
        <v>#VALUE!</v>
      </c>
      <c r="D4361" s="6" t="e">
        <f>Table1[[#This Row],[Kelt_hó]]</f>
        <v>#VALUE!</v>
      </c>
      <c r="E4361" t="e">
        <f>Table1[[#This Row],[Vevő]]</f>
        <v>#VALUE!</v>
      </c>
      <c r="F4361" t="e">
        <f>Table1[[#This Row],[Termékkör]]</f>
        <v>#VALUE!</v>
      </c>
      <c r="G4361" s="4" t="e">
        <f>Table1[[#This Row],[SzumElad]]</f>
        <v>#VALUE!</v>
      </c>
      <c r="H4361" s="7" t="e">
        <f>Table1[[#This Row],[Jut_%]]</f>
        <v>#VALUE!</v>
      </c>
      <c r="I4361" s="4" t="e">
        <f>Table1[[#This Row],[Jut]]</f>
        <v>#VALUE!</v>
      </c>
      <c r="J4361" s="4" t="e">
        <f>Table1[[#This Row],[Column1]]</f>
        <v>#VALUE!</v>
      </c>
    </row>
    <row r="4362" spans="1:10" hidden="1" x14ac:dyDescent="0.3">
      <c r="A4362" s="2" t="e">
        <f>Table1[[#This Row],[Befolyt]]</f>
        <v>#VALUE!</v>
      </c>
      <c r="B4362" t="e">
        <f>Table1[[#This Row],[ÜK]]</f>
        <v>#VALUE!</v>
      </c>
      <c r="C4362" s="3" t="e">
        <f>Table1[[#This Row],[Szla]]</f>
        <v>#VALUE!</v>
      </c>
      <c r="D4362" s="6" t="e">
        <f>Table1[[#This Row],[Kelt_hó]]</f>
        <v>#VALUE!</v>
      </c>
      <c r="E4362" t="e">
        <f>Table1[[#This Row],[Vevő]]</f>
        <v>#VALUE!</v>
      </c>
      <c r="F4362" t="e">
        <f>Table1[[#This Row],[Termékkör]]</f>
        <v>#VALUE!</v>
      </c>
      <c r="G4362" s="4" t="e">
        <f>Table1[[#This Row],[SzumElad]]</f>
        <v>#VALUE!</v>
      </c>
      <c r="H4362" s="7" t="e">
        <f>Table1[[#This Row],[Jut_%]]</f>
        <v>#VALUE!</v>
      </c>
      <c r="I4362" s="4" t="e">
        <f>Table1[[#This Row],[Jut]]</f>
        <v>#VALUE!</v>
      </c>
      <c r="J4362" s="4" t="e">
        <f>Table1[[#This Row],[Column1]]</f>
        <v>#VALUE!</v>
      </c>
    </row>
    <row r="4363" spans="1:10" hidden="1" x14ac:dyDescent="0.3">
      <c r="A4363" s="2" t="e">
        <f>Table1[[#This Row],[Befolyt]]</f>
        <v>#VALUE!</v>
      </c>
      <c r="B4363" t="e">
        <f>Table1[[#This Row],[ÜK]]</f>
        <v>#VALUE!</v>
      </c>
      <c r="C4363" s="3" t="e">
        <f>Table1[[#This Row],[Szla]]</f>
        <v>#VALUE!</v>
      </c>
      <c r="D4363" s="6" t="e">
        <f>Table1[[#This Row],[Kelt_hó]]</f>
        <v>#VALUE!</v>
      </c>
      <c r="E4363" t="e">
        <f>Table1[[#This Row],[Vevő]]</f>
        <v>#VALUE!</v>
      </c>
      <c r="F4363" t="e">
        <f>Table1[[#This Row],[Termékkör]]</f>
        <v>#VALUE!</v>
      </c>
      <c r="G4363" s="4" t="e">
        <f>Table1[[#This Row],[SzumElad]]</f>
        <v>#VALUE!</v>
      </c>
      <c r="H4363" s="7" t="e">
        <f>Table1[[#This Row],[Jut_%]]</f>
        <v>#VALUE!</v>
      </c>
      <c r="I4363" s="4" t="e">
        <f>Table1[[#This Row],[Jut]]</f>
        <v>#VALUE!</v>
      </c>
      <c r="J4363" s="4" t="e">
        <f>Table1[[#This Row],[Column1]]</f>
        <v>#VALUE!</v>
      </c>
    </row>
    <row r="4364" spans="1:10" hidden="1" x14ac:dyDescent="0.3">
      <c r="A4364" s="2" t="e">
        <f>Table1[[#This Row],[Befolyt]]</f>
        <v>#VALUE!</v>
      </c>
      <c r="B4364" t="e">
        <f>Table1[[#This Row],[ÜK]]</f>
        <v>#VALUE!</v>
      </c>
      <c r="C4364" s="3" t="e">
        <f>Table1[[#This Row],[Szla]]</f>
        <v>#VALUE!</v>
      </c>
      <c r="D4364" s="6" t="e">
        <f>Table1[[#This Row],[Kelt_hó]]</f>
        <v>#VALUE!</v>
      </c>
      <c r="E4364" t="e">
        <f>Table1[[#This Row],[Vevő]]</f>
        <v>#VALUE!</v>
      </c>
      <c r="F4364" t="e">
        <f>Table1[[#This Row],[Termékkör]]</f>
        <v>#VALUE!</v>
      </c>
      <c r="G4364" s="4" t="e">
        <f>Table1[[#This Row],[SzumElad]]</f>
        <v>#VALUE!</v>
      </c>
      <c r="H4364" s="7" t="e">
        <f>Table1[[#This Row],[Jut_%]]</f>
        <v>#VALUE!</v>
      </c>
      <c r="I4364" s="4" t="e">
        <f>Table1[[#This Row],[Jut]]</f>
        <v>#VALUE!</v>
      </c>
      <c r="J4364" s="4" t="e">
        <f>Table1[[#This Row],[Column1]]</f>
        <v>#VALUE!</v>
      </c>
    </row>
    <row r="4365" spans="1:10" hidden="1" x14ac:dyDescent="0.3">
      <c r="A4365" s="2" t="e">
        <f>Table1[[#This Row],[Befolyt]]</f>
        <v>#VALUE!</v>
      </c>
      <c r="B4365" t="e">
        <f>Table1[[#This Row],[ÜK]]</f>
        <v>#VALUE!</v>
      </c>
      <c r="C4365" s="3" t="e">
        <f>Table1[[#This Row],[Szla]]</f>
        <v>#VALUE!</v>
      </c>
      <c r="D4365" s="6" t="e">
        <f>Table1[[#This Row],[Kelt_hó]]</f>
        <v>#VALUE!</v>
      </c>
      <c r="E4365" t="e">
        <f>Table1[[#This Row],[Vevő]]</f>
        <v>#VALUE!</v>
      </c>
      <c r="F4365" t="e">
        <f>Table1[[#This Row],[Termékkör]]</f>
        <v>#VALUE!</v>
      </c>
      <c r="G4365" s="4" t="e">
        <f>Table1[[#This Row],[SzumElad]]</f>
        <v>#VALUE!</v>
      </c>
      <c r="H4365" s="7" t="e">
        <f>Table1[[#This Row],[Jut_%]]</f>
        <v>#VALUE!</v>
      </c>
      <c r="I4365" s="4" t="e">
        <f>Table1[[#This Row],[Jut]]</f>
        <v>#VALUE!</v>
      </c>
      <c r="J4365" s="4" t="e">
        <f>Table1[[#This Row],[Column1]]</f>
        <v>#VALUE!</v>
      </c>
    </row>
    <row r="4366" spans="1:10" hidden="1" x14ac:dyDescent="0.3">
      <c r="A4366" s="2" t="e">
        <f>Table1[[#This Row],[Befolyt]]</f>
        <v>#VALUE!</v>
      </c>
      <c r="B4366" t="e">
        <f>Table1[[#This Row],[ÜK]]</f>
        <v>#VALUE!</v>
      </c>
      <c r="C4366" s="3" t="e">
        <f>Table1[[#This Row],[Szla]]</f>
        <v>#VALUE!</v>
      </c>
      <c r="D4366" s="6" t="e">
        <f>Table1[[#This Row],[Kelt_hó]]</f>
        <v>#VALUE!</v>
      </c>
      <c r="E4366" t="e">
        <f>Table1[[#This Row],[Vevő]]</f>
        <v>#VALUE!</v>
      </c>
      <c r="F4366" t="e">
        <f>Table1[[#This Row],[Termékkör]]</f>
        <v>#VALUE!</v>
      </c>
      <c r="G4366" s="4" t="e">
        <f>Table1[[#This Row],[SzumElad]]</f>
        <v>#VALUE!</v>
      </c>
      <c r="H4366" s="7" t="e">
        <f>Table1[[#This Row],[Jut_%]]</f>
        <v>#VALUE!</v>
      </c>
      <c r="I4366" s="4" t="e">
        <f>Table1[[#This Row],[Jut]]</f>
        <v>#VALUE!</v>
      </c>
      <c r="J4366" s="4" t="e">
        <f>Table1[[#This Row],[Column1]]</f>
        <v>#VALUE!</v>
      </c>
    </row>
    <row r="4367" spans="1:10" hidden="1" x14ac:dyDescent="0.3">
      <c r="A4367" s="2" t="e">
        <f>Table1[[#This Row],[Befolyt]]</f>
        <v>#VALUE!</v>
      </c>
      <c r="B4367" t="e">
        <f>Table1[[#This Row],[ÜK]]</f>
        <v>#VALUE!</v>
      </c>
      <c r="C4367" s="3" t="e">
        <f>Table1[[#This Row],[Szla]]</f>
        <v>#VALUE!</v>
      </c>
      <c r="D4367" s="6" t="e">
        <f>Table1[[#This Row],[Kelt_hó]]</f>
        <v>#VALUE!</v>
      </c>
      <c r="E4367" t="e">
        <f>Table1[[#This Row],[Vevő]]</f>
        <v>#VALUE!</v>
      </c>
      <c r="F4367" t="e">
        <f>Table1[[#This Row],[Termékkör]]</f>
        <v>#VALUE!</v>
      </c>
      <c r="G4367" s="4" t="e">
        <f>Table1[[#This Row],[SzumElad]]</f>
        <v>#VALUE!</v>
      </c>
      <c r="H4367" s="7" t="e">
        <f>Table1[[#This Row],[Jut_%]]</f>
        <v>#VALUE!</v>
      </c>
      <c r="I4367" s="4" t="e">
        <f>Table1[[#This Row],[Jut]]</f>
        <v>#VALUE!</v>
      </c>
      <c r="J4367" s="4" t="e">
        <f>Table1[[#This Row],[Column1]]</f>
        <v>#VALUE!</v>
      </c>
    </row>
    <row r="4368" spans="1:10" hidden="1" x14ac:dyDescent="0.3">
      <c r="A4368" s="2" t="e">
        <f>Table1[[#This Row],[Befolyt]]</f>
        <v>#VALUE!</v>
      </c>
      <c r="B4368" t="e">
        <f>Table1[[#This Row],[ÜK]]</f>
        <v>#VALUE!</v>
      </c>
      <c r="C4368" s="3" t="e">
        <f>Table1[[#This Row],[Szla]]</f>
        <v>#VALUE!</v>
      </c>
      <c r="D4368" s="6" t="e">
        <f>Table1[[#This Row],[Kelt_hó]]</f>
        <v>#VALUE!</v>
      </c>
      <c r="E4368" t="e">
        <f>Table1[[#This Row],[Vevő]]</f>
        <v>#VALUE!</v>
      </c>
      <c r="F4368" t="e">
        <f>Table1[[#This Row],[Termékkör]]</f>
        <v>#VALUE!</v>
      </c>
      <c r="G4368" s="4" t="e">
        <f>Table1[[#This Row],[SzumElad]]</f>
        <v>#VALUE!</v>
      </c>
      <c r="H4368" s="7" t="e">
        <f>Table1[[#This Row],[Jut_%]]</f>
        <v>#VALUE!</v>
      </c>
      <c r="I4368" s="4" t="e">
        <f>Table1[[#This Row],[Jut]]</f>
        <v>#VALUE!</v>
      </c>
      <c r="J4368" s="4" t="e">
        <f>Table1[[#This Row],[Column1]]</f>
        <v>#VALUE!</v>
      </c>
    </row>
    <row r="4369" spans="1:10" hidden="1" x14ac:dyDescent="0.3">
      <c r="A4369" s="2" t="e">
        <f>Table1[[#This Row],[Befolyt]]</f>
        <v>#VALUE!</v>
      </c>
      <c r="B4369" t="e">
        <f>Table1[[#This Row],[ÜK]]</f>
        <v>#VALUE!</v>
      </c>
      <c r="C4369" s="3" t="e">
        <f>Table1[[#This Row],[Szla]]</f>
        <v>#VALUE!</v>
      </c>
      <c r="D4369" s="6" t="e">
        <f>Table1[[#This Row],[Kelt_hó]]</f>
        <v>#VALUE!</v>
      </c>
      <c r="E4369" t="e">
        <f>Table1[[#This Row],[Vevő]]</f>
        <v>#VALUE!</v>
      </c>
      <c r="F4369" t="e">
        <f>Table1[[#This Row],[Termékkör]]</f>
        <v>#VALUE!</v>
      </c>
      <c r="G4369" s="4" t="e">
        <f>Table1[[#This Row],[SzumElad]]</f>
        <v>#VALUE!</v>
      </c>
      <c r="H4369" s="7" t="e">
        <f>Table1[[#This Row],[Jut_%]]</f>
        <v>#VALUE!</v>
      </c>
      <c r="I4369" s="4" t="e">
        <f>Table1[[#This Row],[Jut]]</f>
        <v>#VALUE!</v>
      </c>
      <c r="J4369" s="4" t="e">
        <f>Table1[[#This Row],[Column1]]</f>
        <v>#VALUE!</v>
      </c>
    </row>
    <row r="4370" spans="1:10" hidden="1" x14ac:dyDescent="0.3">
      <c r="A4370" s="2" t="e">
        <f>Table1[[#This Row],[Befolyt]]</f>
        <v>#VALUE!</v>
      </c>
      <c r="B4370" t="e">
        <f>Table1[[#This Row],[ÜK]]</f>
        <v>#VALUE!</v>
      </c>
      <c r="C4370" s="3" t="e">
        <f>Table1[[#This Row],[Szla]]</f>
        <v>#VALUE!</v>
      </c>
      <c r="D4370" s="6" t="e">
        <f>Table1[[#This Row],[Kelt_hó]]</f>
        <v>#VALUE!</v>
      </c>
      <c r="E4370" t="e">
        <f>Table1[[#This Row],[Vevő]]</f>
        <v>#VALUE!</v>
      </c>
      <c r="F4370" t="e">
        <f>Table1[[#This Row],[Termékkör]]</f>
        <v>#VALUE!</v>
      </c>
      <c r="G4370" s="4" t="e">
        <f>Table1[[#This Row],[SzumElad]]</f>
        <v>#VALUE!</v>
      </c>
      <c r="H4370" s="7" t="e">
        <f>Table1[[#This Row],[Jut_%]]</f>
        <v>#VALUE!</v>
      </c>
      <c r="I4370" s="4" t="e">
        <f>Table1[[#This Row],[Jut]]</f>
        <v>#VALUE!</v>
      </c>
      <c r="J4370" s="4" t="e">
        <f>Table1[[#This Row],[Column1]]</f>
        <v>#VALUE!</v>
      </c>
    </row>
    <row r="4371" spans="1:10" hidden="1" x14ac:dyDescent="0.3">
      <c r="A4371" s="2" t="e">
        <f>Table1[[#This Row],[Befolyt]]</f>
        <v>#VALUE!</v>
      </c>
      <c r="B4371" t="e">
        <f>Table1[[#This Row],[ÜK]]</f>
        <v>#VALUE!</v>
      </c>
      <c r="C4371" s="3" t="e">
        <f>Table1[[#This Row],[Szla]]</f>
        <v>#VALUE!</v>
      </c>
      <c r="D4371" s="6" t="e">
        <f>Table1[[#This Row],[Kelt_hó]]</f>
        <v>#VALUE!</v>
      </c>
      <c r="E4371" t="e">
        <f>Table1[[#This Row],[Vevő]]</f>
        <v>#VALUE!</v>
      </c>
      <c r="F4371" t="e">
        <f>Table1[[#This Row],[Termékkör]]</f>
        <v>#VALUE!</v>
      </c>
      <c r="G4371" s="4" t="e">
        <f>Table1[[#This Row],[SzumElad]]</f>
        <v>#VALUE!</v>
      </c>
      <c r="H4371" s="7" t="e">
        <f>Table1[[#This Row],[Jut_%]]</f>
        <v>#VALUE!</v>
      </c>
      <c r="I4371" s="4" t="e">
        <f>Table1[[#This Row],[Jut]]</f>
        <v>#VALUE!</v>
      </c>
      <c r="J4371" s="4" t="e">
        <f>Table1[[#This Row],[Column1]]</f>
        <v>#VALUE!</v>
      </c>
    </row>
    <row r="4372" spans="1:10" hidden="1" x14ac:dyDescent="0.3">
      <c r="A4372" s="2" t="e">
        <f>Table1[[#This Row],[Befolyt]]</f>
        <v>#VALUE!</v>
      </c>
      <c r="B4372" t="e">
        <f>Table1[[#This Row],[ÜK]]</f>
        <v>#VALUE!</v>
      </c>
      <c r="C4372" s="3" t="e">
        <f>Table1[[#This Row],[Szla]]</f>
        <v>#VALUE!</v>
      </c>
      <c r="D4372" s="6" t="e">
        <f>Table1[[#This Row],[Kelt_hó]]</f>
        <v>#VALUE!</v>
      </c>
      <c r="E4372" t="e">
        <f>Table1[[#This Row],[Vevő]]</f>
        <v>#VALUE!</v>
      </c>
      <c r="F4372" t="e">
        <f>Table1[[#This Row],[Termékkör]]</f>
        <v>#VALUE!</v>
      </c>
      <c r="G4372" s="4" t="e">
        <f>Table1[[#This Row],[SzumElad]]</f>
        <v>#VALUE!</v>
      </c>
      <c r="H4372" s="7" t="e">
        <f>Table1[[#This Row],[Jut_%]]</f>
        <v>#VALUE!</v>
      </c>
      <c r="I4372" s="4" t="e">
        <f>Table1[[#This Row],[Jut]]</f>
        <v>#VALUE!</v>
      </c>
      <c r="J4372" s="4" t="e">
        <f>Table1[[#This Row],[Column1]]</f>
        <v>#VALUE!</v>
      </c>
    </row>
    <row r="4373" spans="1:10" hidden="1" x14ac:dyDescent="0.3">
      <c r="A4373" s="2" t="e">
        <f>Table1[[#This Row],[Befolyt]]</f>
        <v>#VALUE!</v>
      </c>
      <c r="B4373" t="e">
        <f>Table1[[#This Row],[ÜK]]</f>
        <v>#VALUE!</v>
      </c>
      <c r="C4373" s="3" t="e">
        <f>Table1[[#This Row],[Szla]]</f>
        <v>#VALUE!</v>
      </c>
      <c r="D4373" s="6" t="e">
        <f>Table1[[#This Row],[Kelt_hó]]</f>
        <v>#VALUE!</v>
      </c>
      <c r="E4373" t="e">
        <f>Table1[[#This Row],[Vevő]]</f>
        <v>#VALUE!</v>
      </c>
      <c r="F4373" t="e">
        <f>Table1[[#This Row],[Termékkör]]</f>
        <v>#VALUE!</v>
      </c>
      <c r="G4373" s="4" t="e">
        <f>Table1[[#This Row],[SzumElad]]</f>
        <v>#VALUE!</v>
      </c>
      <c r="H4373" s="7" t="e">
        <f>Table1[[#This Row],[Jut_%]]</f>
        <v>#VALUE!</v>
      </c>
      <c r="I4373" s="4" t="e">
        <f>Table1[[#This Row],[Jut]]</f>
        <v>#VALUE!</v>
      </c>
      <c r="J4373" s="4" t="e">
        <f>Table1[[#This Row],[Column1]]</f>
        <v>#VALUE!</v>
      </c>
    </row>
    <row r="4374" spans="1:10" hidden="1" x14ac:dyDescent="0.3">
      <c r="A4374" s="2" t="e">
        <f>Table1[[#This Row],[Befolyt]]</f>
        <v>#VALUE!</v>
      </c>
      <c r="B4374" t="e">
        <f>Table1[[#This Row],[ÜK]]</f>
        <v>#VALUE!</v>
      </c>
      <c r="C4374" s="3" t="e">
        <f>Table1[[#This Row],[Szla]]</f>
        <v>#VALUE!</v>
      </c>
      <c r="D4374" s="6" t="e">
        <f>Table1[[#This Row],[Kelt_hó]]</f>
        <v>#VALUE!</v>
      </c>
      <c r="E4374" t="e">
        <f>Table1[[#This Row],[Vevő]]</f>
        <v>#VALUE!</v>
      </c>
      <c r="F4374" t="e">
        <f>Table1[[#This Row],[Termékkör]]</f>
        <v>#VALUE!</v>
      </c>
      <c r="G4374" s="4" t="e">
        <f>Table1[[#This Row],[SzumElad]]</f>
        <v>#VALUE!</v>
      </c>
      <c r="H4374" s="7" t="e">
        <f>Table1[[#This Row],[Jut_%]]</f>
        <v>#VALUE!</v>
      </c>
      <c r="I4374" s="4" t="e">
        <f>Table1[[#This Row],[Jut]]</f>
        <v>#VALUE!</v>
      </c>
      <c r="J4374" s="4" t="e">
        <f>Table1[[#This Row],[Column1]]</f>
        <v>#VALUE!</v>
      </c>
    </row>
    <row r="4375" spans="1:10" hidden="1" x14ac:dyDescent="0.3">
      <c r="A4375" s="2" t="e">
        <f>Table1[[#This Row],[Befolyt]]</f>
        <v>#VALUE!</v>
      </c>
      <c r="B4375" t="e">
        <f>Table1[[#This Row],[ÜK]]</f>
        <v>#VALUE!</v>
      </c>
      <c r="C4375" s="3" t="e">
        <f>Table1[[#This Row],[Szla]]</f>
        <v>#VALUE!</v>
      </c>
      <c r="D4375" s="6" t="e">
        <f>Table1[[#This Row],[Kelt_hó]]</f>
        <v>#VALUE!</v>
      </c>
      <c r="E4375" t="e">
        <f>Table1[[#This Row],[Vevő]]</f>
        <v>#VALUE!</v>
      </c>
      <c r="F4375" t="e">
        <f>Table1[[#This Row],[Termékkör]]</f>
        <v>#VALUE!</v>
      </c>
      <c r="G4375" s="4" t="e">
        <f>Table1[[#This Row],[SzumElad]]</f>
        <v>#VALUE!</v>
      </c>
      <c r="H4375" s="7" t="e">
        <f>Table1[[#This Row],[Jut_%]]</f>
        <v>#VALUE!</v>
      </c>
      <c r="I4375" s="4" t="e">
        <f>Table1[[#This Row],[Jut]]</f>
        <v>#VALUE!</v>
      </c>
      <c r="J4375" s="4" t="e">
        <f>Table1[[#This Row],[Column1]]</f>
        <v>#VALUE!</v>
      </c>
    </row>
    <row r="4376" spans="1:10" hidden="1" x14ac:dyDescent="0.3">
      <c r="A4376" s="2" t="e">
        <f>Table1[[#This Row],[Befolyt]]</f>
        <v>#VALUE!</v>
      </c>
      <c r="B4376" t="e">
        <f>Table1[[#This Row],[ÜK]]</f>
        <v>#VALUE!</v>
      </c>
      <c r="C4376" s="3" t="e">
        <f>Table1[[#This Row],[Szla]]</f>
        <v>#VALUE!</v>
      </c>
      <c r="D4376" s="6" t="e">
        <f>Table1[[#This Row],[Kelt_hó]]</f>
        <v>#VALUE!</v>
      </c>
      <c r="E4376" t="e">
        <f>Table1[[#This Row],[Vevő]]</f>
        <v>#VALUE!</v>
      </c>
      <c r="F4376" t="e">
        <f>Table1[[#This Row],[Termékkör]]</f>
        <v>#VALUE!</v>
      </c>
      <c r="G4376" s="4" t="e">
        <f>Table1[[#This Row],[SzumElad]]</f>
        <v>#VALUE!</v>
      </c>
      <c r="H4376" s="7" t="e">
        <f>Table1[[#This Row],[Jut_%]]</f>
        <v>#VALUE!</v>
      </c>
      <c r="I4376" s="4" t="e">
        <f>Table1[[#This Row],[Jut]]</f>
        <v>#VALUE!</v>
      </c>
      <c r="J4376" s="4" t="e">
        <f>Table1[[#This Row],[Column1]]</f>
        <v>#VALUE!</v>
      </c>
    </row>
    <row r="4377" spans="1:10" hidden="1" x14ac:dyDescent="0.3">
      <c r="A4377" s="2" t="e">
        <f>Table1[[#This Row],[Befolyt]]</f>
        <v>#VALUE!</v>
      </c>
      <c r="B4377" t="e">
        <f>Table1[[#This Row],[ÜK]]</f>
        <v>#VALUE!</v>
      </c>
      <c r="C4377" s="3" t="e">
        <f>Table1[[#This Row],[Szla]]</f>
        <v>#VALUE!</v>
      </c>
      <c r="D4377" s="6" t="e">
        <f>Table1[[#This Row],[Kelt_hó]]</f>
        <v>#VALUE!</v>
      </c>
      <c r="E4377" t="e">
        <f>Table1[[#This Row],[Vevő]]</f>
        <v>#VALUE!</v>
      </c>
      <c r="F4377" t="e">
        <f>Table1[[#This Row],[Termékkör]]</f>
        <v>#VALUE!</v>
      </c>
      <c r="G4377" s="4" t="e">
        <f>Table1[[#This Row],[SzumElad]]</f>
        <v>#VALUE!</v>
      </c>
      <c r="H4377" s="7" t="e">
        <f>Table1[[#This Row],[Jut_%]]</f>
        <v>#VALUE!</v>
      </c>
      <c r="I4377" s="4" t="e">
        <f>Table1[[#This Row],[Jut]]</f>
        <v>#VALUE!</v>
      </c>
      <c r="J4377" s="4" t="e">
        <f>Table1[[#This Row],[Column1]]</f>
        <v>#VALUE!</v>
      </c>
    </row>
    <row r="4378" spans="1:10" hidden="1" x14ac:dyDescent="0.3">
      <c r="A4378" s="2" t="e">
        <f>Table1[[#This Row],[Befolyt]]</f>
        <v>#VALUE!</v>
      </c>
      <c r="B4378" t="e">
        <f>Table1[[#This Row],[ÜK]]</f>
        <v>#VALUE!</v>
      </c>
      <c r="C4378" s="3" t="e">
        <f>Table1[[#This Row],[Szla]]</f>
        <v>#VALUE!</v>
      </c>
      <c r="D4378" s="6" t="e">
        <f>Table1[[#This Row],[Kelt_hó]]</f>
        <v>#VALUE!</v>
      </c>
      <c r="E4378" t="e">
        <f>Table1[[#This Row],[Vevő]]</f>
        <v>#VALUE!</v>
      </c>
      <c r="F4378" t="e">
        <f>Table1[[#This Row],[Termékkör]]</f>
        <v>#VALUE!</v>
      </c>
      <c r="G4378" s="4" t="e">
        <f>Table1[[#This Row],[SzumElad]]</f>
        <v>#VALUE!</v>
      </c>
      <c r="H4378" s="7" t="e">
        <f>Table1[[#This Row],[Jut_%]]</f>
        <v>#VALUE!</v>
      </c>
      <c r="I4378" s="4" t="e">
        <f>Table1[[#This Row],[Jut]]</f>
        <v>#VALUE!</v>
      </c>
      <c r="J4378" s="4" t="e">
        <f>Table1[[#This Row],[Column1]]</f>
        <v>#VALUE!</v>
      </c>
    </row>
    <row r="4379" spans="1:10" hidden="1" x14ac:dyDescent="0.3">
      <c r="A4379" s="2" t="e">
        <f>Table1[[#This Row],[Befolyt]]</f>
        <v>#VALUE!</v>
      </c>
      <c r="B4379" t="e">
        <f>Table1[[#This Row],[ÜK]]</f>
        <v>#VALUE!</v>
      </c>
      <c r="C4379" s="3" t="e">
        <f>Table1[[#This Row],[Szla]]</f>
        <v>#VALUE!</v>
      </c>
      <c r="D4379" s="6" t="e">
        <f>Table1[[#This Row],[Kelt_hó]]</f>
        <v>#VALUE!</v>
      </c>
      <c r="E4379" t="e">
        <f>Table1[[#This Row],[Vevő]]</f>
        <v>#VALUE!</v>
      </c>
      <c r="F4379" t="e">
        <f>Table1[[#This Row],[Termékkör]]</f>
        <v>#VALUE!</v>
      </c>
      <c r="G4379" s="4" t="e">
        <f>Table1[[#This Row],[SzumElad]]</f>
        <v>#VALUE!</v>
      </c>
      <c r="H4379" s="7" t="e">
        <f>Table1[[#This Row],[Jut_%]]</f>
        <v>#VALUE!</v>
      </c>
      <c r="I4379" s="4" t="e">
        <f>Table1[[#This Row],[Jut]]</f>
        <v>#VALUE!</v>
      </c>
      <c r="J4379" s="4" t="e">
        <f>Table1[[#This Row],[Column1]]</f>
        <v>#VALUE!</v>
      </c>
    </row>
    <row r="4380" spans="1:10" hidden="1" x14ac:dyDescent="0.3">
      <c r="A4380" s="2" t="e">
        <f>Table1[[#This Row],[Befolyt]]</f>
        <v>#VALUE!</v>
      </c>
      <c r="B4380" t="e">
        <f>Table1[[#This Row],[ÜK]]</f>
        <v>#VALUE!</v>
      </c>
      <c r="C4380" s="3" t="e">
        <f>Table1[[#This Row],[Szla]]</f>
        <v>#VALUE!</v>
      </c>
      <c r="D4380" s="6" t="e">
        <f>Table1[[#This Row],[Kelt_hó]]</f>
        <v>#VALUE!</v>
      </c>
      <c r="E4380" t="e">
        <f>Table1[[#This Row],[Vevő]]</f>
        <v>#VALUE!</v>
      </c>
      <c r="F4380" t="e">
        <f>Table1[[#This Row],[Termékkör]]</f>
        <v>#VALUE!</v>
      </c>
      <c r="G4380" s="4" t="e">
        <f>Table1[[#This Row],[SzumElad]]</f>
        <v>#VALUE!</v>
      </c>
      <c r="H4380" s="7" t="e">
        <f>Table1[[#This Row],[Jut_%]]</f>
        <v>#VALUE!</v>
      </c>
      <c r="I4380" s="4" t="e">
        <f>Table1[[#This Row],[Jut]]</f>
        <v>#VALUE!</v>
      </c>
      <c r="J4380" s="4" t="e">
        <f>Table1[[#This Row],[Column1]]</f>
        <v>#VALUE!</v>
      </c>
    </row>
    <row r="4381" spans="1:10" hidden="1" x14ac:dyDescent="0.3">
      <c r="A4381" s="2" t="e">
        <f>Table1[[#This Row],[Befolyt]]</f>
        <v>#VALUE!</v>
      </c>
      <c r="B4381" t="e">
        <f>Table1[[#This Row],[ÜK]]</f>
        <v>#VALUE!</v>
      </c>
      <c r="C4381" s="3" t="e">
        <f>Table1[[#This Row],[Szla]]</f>
        <v>#VALUE!</v>
      </c>
      <c r="D4381" s="6" t="e">
        <f>Table1[[#This Row],[Kelt_hó]]</f>
        <v>#VALUE!</v>
      </c>
      <c r="E4381" t="e">
        <f>Table1[[#This Row],[Vevő]]</f>
        <v>#VALUE!</v>
      </c>
      <c r="F4381" t="e">
        <f>Table1[[#This Row],[Termékkör]]</f>
        <v>#VALUE!</v>
      </c>
      <c r="G4381" s="4" t="e">
        <f>Table1[[#This Row],[SzumElad]]</f>
        <v>#VALUE!</v>
      </c>
      <c r="H4381" s="7" t="e">
        <f>Table1[[#This Row],[Jut_%]]</f>
        <v>#VALUE!</v>
      </c>
      <c r="I4381" s="4" t="e">
        <f>Table1[[#This Row],[Jut]]</f>
        <v>#VALUE!</v>
      </c>
      <c r="J4381" s="4" t="e">
        <f>Table1[[#This Row],[Column1]]</f>
        <v>#VALUE!</v>
      </c>
    </row>
    <row r="4382" spans="1:10" hidden="1" x14ac:dyDescent="0.3">
      <c r="A4382" s="2" t="e">
        <f>Table1[[#This Row],[Befolyt]]</f>
        <v>#VALUE!</v>
      </c>
      <c r="B4382" t="e">
        <f>Table1[[#This Row],[ÜK]]</f>
        <v>#VALUE!</v>
      </c>
      <c r="C4382" s="3" t="e">
        <f>Table1[[#This Row],[Szla]]</f>
        <v>#VALUE!</v>
      </c>
      <c r="D4382" s="6" t="e">
        <f>Table1[[#This Row],[Kelt_hó]]</f>
        <v>#VALUE!</v>
      </c>
      <c r="E4382" t="e">
        <f>Table1[[#This Row],[Vevő]]</f>
        <v>#VALUE!</v>
      </c>
      <c r="F4382" t="e">
        <f>Table1[[#This Row],[Termékkör]]</f>
        <v>#VALUE!</v>
      </c>
      <c r="G4382" s="4" t="e">
        <f>Table1[[#This Row],[SzumElad]]</f>
        <v>#VALUE!</v>
      </c>
      <c r="H4382" s="7" t="e">
        <f>Table1[[#This Row],[Jut_%]]</f>
        <v>#VALUE!</v>
      </c>
      <c r="I4382" s="4" t="e">
        <f>Table1[[#This Row],[Jut]]</f>
        <v>#VALUE!</v>
      </c>
      <c r="J4382" s="4" t="e">
        <f>Table1[[#This Row],[Column1]]</f>
        <v>#VALUE!</v>
      </c>
    </row>
    <row r="4383" spans="1:10" hidden="1" x14ac:dyDescent="0.3">
      <c r="A4383" s="2" t="e">
        <f>Table1[[#This Row],[Befolyt]]</f>
        <v>#VALUE!</v>
      </c>
      <c r="B4383" t="e">
        <f>Table1[[#This Row],[ÜK]]</f>
        <v>#VALUE!</v>
      </c>
      <c r="C4383" s="3" t="e">
        <f>Table1[[#This Row],[Szla]]</f>
        <v>#VALUE!</v>
      </c>
      <c r="D4383" s="6" t="e">
        <f>Table1[[#This Row],[Kelt_hó]]</f>
        <v>#VALUE!</v>
      </c>
      <c r="E4383" t="e">
        <f>Table1[[#This Row],[Vevő]]</f>
        <v>#VALUE!</v>
      </c>
      <c r="F4383" t="e">
        <f>Table1[[#This Row],[Termékkör]]</f>
        <v>#VALUE!</v>
      </c>
      <c r="G4383" s="4" t="e">
        <f>Table1[[#This Row],[SzumElad]]</f>
        <v>#VALUE!</v>
      </c>
      <c r="H4383" s="7" t="e">
        <f>Table1[[#This Row],[Jut_%]]</f>
        <v>#VALUE!</v>
      </c>
      <c r="I4383" s="4" t="e">
        <f>Table1[[#This Row],[Jut]]</f>
        <v>#VALUE!</v>
      </c>
      <c r="J4383" s="4" t="e">
        <f>Table1[[#This Row],[Column1]]</f>
        <v>#VALUE!</v>
      </c>
    </row>
    <row r="4384" spans="1:10" hidden="1" x14ac:dyDescent="0.3">
      <c r="A4384" s="2" t="e">
        <f>Table1[[#This Row],[Befolyt]]</f>
        <v>#VALUE!</v>
      </c>
      <c r="B4384" t="e">
        <f>Table1[[#This Row],[ÜK]]</f>
        <v>#VALUE!</v>
      </c>
      <c r="C4384" s="3" t="e">
        <f>Table1[[#This Row],[Szla]]</f>
        <v>#VALUE!</v>
      </c>
      <c r="D4384" s="6" t="e">
        <f>Table1[[#This Row],[Kelt_hó]]</f>
        <v>#VALUE!</v>
      </c>
      <c r="E4384" t="e">
        <f>Table1[[#This Row],[Vevő]]</f>
        <v>#VALUE!</v>
      </c>
      <c r="F4384" t="e">
        <f>Table1[[#This Row],[Termékkör]]</f>
        <v>#VALUE!</v>
      </c>
      <c r="G4384" s="4" t="e">
        <f>Table1[[#This Row],[SzumElad]]</f>
        <v>#VALUE!</v>
      </c>
      <c r="H4384" s="7" t="e">
        <f>Table1[[#This Row],[Jut_%]]</f>
        <v>#VALUE!</v>
      </c>
      <c r="I4384" s="4" t="e">
        <f>Table1[[#This Row],[Jut]]</f>
        <v>#VALUE!</v>
      </c>
      <c r="J4384" s="4" t="e">
        <f>Table1[[#This Row],[Column1]]</f>
        <v>#VALUE!</v>
      </c>
    </row>
    <row r="4385" spans="1:10" hidden="1" x14ac:dyDescent="0.3">
      <c r="A4385" s="2" t="e">
        <f>Table1[[#This Row],[Befolyt]]</f>
        <v>#VALUE!</v>
      </c>
      <c r="B4385" t="e">
        <f>Table1[[#This Row],[ÜK]]</f>
        <v>#VALUE!</v>
      </c>
      <c r="C4385" s="3" t="e">
        <f>Table1[[#This Row],[Szla]]</f>
        <v>#VALUE!</v>
      </c>
      <c r="D4385" s="6" t="e">
        <f>Table1[[#This Row],[Kelt_hó]]</f>
        <v>#VALUE!</v>
      </c>
      <c r="E4385" t="e">
        <f>Table1[[#This Row],[Vevő]]</f>
        <v>#VALUE!</v>
      </c>
      <c r="F4385" t="e">
        <f>Table1[[#This Row],[Termékkör]]</f>
        <v>#VALUE!</v>
      </c>
      <c r="G4385" s="4" t="e">
        <f>Table1[[#This Row],[SzumElad]]</f>
        <v>#VALUE!</v>
      </c>
      <c r="H4385" s="7" t="e">
        <f>Table1[[#This Row],[Jut_%]]</f>
        <v>#VALUE!</v>
      </c>
      <c r="I4385" s="4" t="e">
        <f>Table1[[#This Row],[Jut]]</f>
        <v>#VALUE!</v>
      </c>
      <c r="J4385" s="4" t="e">
        <f>Table1[[#This Row],[Column1]]</f>
        <v>#VALUE!</v>
      </c>
    </row>
    <row r="4386" spans="1:10" hidden="1" x14ac:dyDescent="0.3">
      <c r="A4386" s="2" t="e">
        <f>Table1[[#This Row],[Befolyt]]</f>
        <v>#VALUE!</v>
      </c>
      <c r="B4386" t="e">
        <f>Table1[[#This Row],[ÜK]]</f>
        <v>#VALUE!</v>
      </c>
      <c r="C4386" s="3" t="e">
        <f>Table1[[#This Row],[Szla]]</f>
        <v>#VALUE!</v>
      </c>
      <c r="D4386" s="6" t="e">
        <f>Table1[[#This Row],[Kelt_hó]]</f>
        <v>#VALUE!</v>
      </c>
      <c r="E4386" t="e">
        <f>Table1[[#This Row],[Vevő]]</f>
        <v>#VALUE!</v>
      </c>
      <c r="F4386" t="e">
        <f>Table1[[#This Row],[Termékkör]]</f>
        <v>#VALUE!</v>
      </c>
      <c r="G4386" s="4" t="e">
        <f>Table1[[#This Row],[SzumElad]]</f>
        <v>#VALUE!</v>
      </c>
      <c r="H4386" s="7" t="e">
        <f>Table1[[#This Row],[Jut_%]]</f>
        <v>#VALUE!</v>
      </c>
      <c r="I4386" s="4" t="e">
        <f>Table1[[#This Row],[Jut]]</f>
        <v>#VALUE!</v>
      </c>
      <c r="J4386" s="4" t="e">
        <f>Table1[[#This Row],[Column1]]</f>
        <v>#VALUE!</v>
      </c>
    </row>
    <row r="4387" spans="1:10" hidden="1" x14ac:dyDescent="0.3">
      <c r="A4387" s="2" t="e">
        <f>Table1[[#This Row],[Befolyt]]</f>
        <v>#VALUE!</v>
      </c>
      <c r="B4387" t="e">
        <f>Table1[[#This Row],[ÜK]]</f>
        <v>#VALUE!</v>
      </c>
      <c r="C4387" s="3" t="e">
        <f>Table1[[#This Row],[Szla]]</f>
        <v>#VALUE!</v>
      </c>
      <c r="D4387" s="6" t="e">
        <f>Table1[[#This Row],[Kelt_hó]]</f>
        <v>#VALUE!</v>
      </c>
      <c r="E4387" t="e">
        <f>Table1[[#This Row],[Vevő]]</f>
        <v>#VALUE!</v>
      </c>
      <c r="F4387" t="e">
        <f>Table1[[#This Row],[Termékkör]]</f>
        <v>#VALUE!</v>
      </c>
      <c r="G4387" s="4" t="e">
        <f>Table1[[#This Row],[SzumElad]]</f>
        <v>#VALUE!</v>
      </c>
      <c r="H4387" s="7" t="e">
        <f>Table1[[#This Row],[Jut_%]]</f>
        <v>#VALUE!</v>
      </c>
      <c r="I4387" s="4" t="e">
        <f>Table1[[#This Row],[Jut]]</f>
        <v>#VALUE!</v>
      </c>
      <c r="J4387" s="4" t="e">
        <f>Table1[[#This Row],[Column1]]</f>
        <v>#VALUE!</v>
      </c>
    </row>
    <row r="4388" spans="1:10" hidden="1" x14ac:dyDescent="0.3">
      <c r="A4388" s="2" t="e">
        <f>Table1[[#This Row],[Befolyt]]</f>
        <v>#VALUE!</v>
      </c>
      <c r="B4388" t="e">
        <f>Table1[[#This Row],[ÜK]]</f>
        <v>#VALUE!</v>
      </c>
      <c r="C4388" s="3" t="e">
        <f>Table1[[#This Row],[Szla]]</f>
        <v>#VALUE!</v>
      </c>
      <c r="D4388" s="6" t="e">
        <f>Table1[[#This Row],[Kelt_hó]]</f>
        <v>#VALUE!</v>
      </c>
      <c r="E4388" t="e">
        <f>Table1[[#This Row],[Vevő]]</f>
        <v>#VALUE!</v>
      </c>
      <c r="F4388" t="e">
        <f>Table1[[#This Row],[Termékkör]]</f>
        <v>#VALUE!</v>
      </c>
      <c r="G4388" s="4" t="e">
        <f>Table1[[#This Row],[SzumElad]]</f>
        <v>#VALUE!</v>
      </c>
      <c r="H4388" s="7" t="e">
        <f>Table1[[#This Row],[Jut_%]]</f>
        <v>#VALUE!</v>
      </c>
      <c r="I4388" s="4" t="e">
        <f>Table1[[#This Row],[Jut]]</f>
        <v>#VALUE!</v>
      </c>
      <c r="J4388" s="4" t="e">
        <f>Table1[[#This Row],[Column1]]</f>
        <v>#VALUE!</v>
      </c>
    </row>
    <row r="4389" spans="1:10" hidden="1" x14ac:dyDescent="0.3">
      <c r="A4389" s="2" t="e">
        <f>Table1[[#This Row],[Befolyt]]</f>
        <v>#VALUE!</v>
      </c>
      <c r="B4389" t="e">
        <f>Table1[[#This Row],[ÜK]]</f>
        <v>#VALUE!</v>
      </c>
      <c r="C4389" s="3" t="e">
        <f>Table1[[#This Row],[Szla]]</f>
        <v>#VALUE!</v>
      </c>
      <c r="D4389" s="6" t="e">
        <f>Table1[[#This Row],[Kelt_hó]]</f>
        <v>#VALUE!</v>
      </c>
      <c r="E4389" t="e">
        <f>Table1[[#This Row],[Vevő]]</f>
        <v>#VALUE!</v>
      </c>
      <c r="F4389" t="e">
        <f>Table1[[#This Row],[Termékkör]]</f>
        <v>#VALUE!</v>
      </c>
      <c r="G4389" s="4" t="e">
        <f>Table1[[#This Row],[SzumElad]]</f>
        <v>#VALUE!</v>
      </c>
      <c r="H4389" s="7" t="e">
        <f>Table1[[#This Row],[Jut_%]]</f>
        <v>#VALUE!</v>
      </c>
      <c r="I4389" s="4" t="e">
        <f>Table1[[#This Row],[Jut]]</f>
        <v>#VALUE!</v>
      </c>
      <c r="J4389" s="4" t="e">
        <f>Table1[[#This Row],[Column1]]</f>
        <v>#VALUE!</v>
      </c>
    </row>
    <row r="4390" spans="1:10" hidden="1" x14ac:dyDescent="0.3">
      <c r="A4390" s="2" t="e">
        <f>Table1[[#This Row],[Befolyt]]</f>
        <v>#VALUE!</v>
      </c>
      <c r="B4390" t="e">
        <f>Table1[[#This Row],[ÜK]]</f>
        <v>#VALUE!</v>
      </c>
      <c r="C4390" s="3" t="e">
        <f>Table1[[#This Row],[Szla]]</f>
        <v>#VALUE!</v>
      </c>
      <c r="D4390" s="6" t="e">
        <f>Table1[[#This Row],[Kelt_hó]]</f>
        <v>#VALUE!</v>
      </c>
      <c r="E4390" t="e">
        <f>Table1[[#This Row],[Vevő]]</f>
        <v>#VALUE!</v>
      </c>
      <c r="F4390" t="e">
        <f>Table1[[#This Row],[Termékkör]]</f>
        <v>#VALUE!</v>
      </c>
      <c r="G4390" s="4" t="e">
        <f>Table1[[#This Row],[SzumElad]]</f>
        <v>#VALUE!</v>
      </c>
      <c r="H4390" s="7" t="e">
        <f>Table1[[#This Row],[Jut_%]]</f>
        <v>#VALUE!</v>
      </c>
      <c r="I4390" s="4" t="e">
        <f>Table1[[#This Row],[Jut]]</f>
        <v>#VALUE!</v>
      </c>
      <c r="J4390" s="4" t="e">
        <f>Table1[[#This Row],[Column1]]</f>
        <v>#VALUE!</v>
      </c>
    </row>
    <row r="4391" spans="1:10" hidden="1" x14ac:dyDescent="0.3">
      <c r="A4391" s="2" t="e">
        <f>Table1[[#This Row],[Befolyt]]</f>
        <v>#VALUE!</v>
      </c>
      <c r="B4391" t="e">
        <f>Table1[[#This Row],[ÜK]]</f>
        <v>#VALUE!</v>
      </c>
      <c r="C4391" s="3" t="e">
        <f>Table1[[#This Row],[Szla]]</f>
        <v>#VALUE!</v>
      </c>
      <c r="D4391" s="6" t="e">
        <f>Table1[[#This Row],[Kelt_hó]]</f>
        <v>#VALUE!</v>
      </c>
      <c r="E4391" t="e">
        <f>Table1[[#This Row],[Vevő]]</f>
        <v>#VALUE!</v>
      </c>
      <c r="F4391" t="e">
        <f>Table1[[#This Row],[Termékkör]]</f>
        <v>#VALUE!</v>
      </c>
      <c r="G4391" s="4" t="e">
        <f>Table1[[#This Row],[SzumElad]]</f>
        <v>#VALUE!</v>
      </c>
      <c r="H4391" s="7" t="e">
        <f>Table1[[#This Row],[Jut_%]]</f>
        <v>#VALUE!</v>
      </c>
      <c r="I4391" s="4" t="e">
        <f>Table1[[#This Row],[Jut]]</f>
        <v>#VALUE!</v>
      </c>
      <c r="J4391" s="4" t="e">
        <f>Table1[[#This Row],[Column1]]</f>
        <v>#VALUE!</v>
      </c>
    </row>
    <row r="4392" spans="1:10" hidden="1" x14ac:dyDescent="0.3">
      <c r="A4392" s="2" t="e">
        <f>Table1[[#This Row],[Befolyt]]</f>
        <v>#VALUE!</v>
      </c>
      <c r="B4392" t="e">
        <f>Table1[[#This Row],[ÜK]]</f>
        <v>#VALUE!</v>
      </c>
      <c r="C4392" s="3" t="e">
        <f>Table1[[#This Row],[Szla]]</f>
        <v>#VALUE!</v>
      </c>
      <c r="D4392" s="6" t="e">
        <f>Table1[[#This Row],[Kelt_hó]]</f>
        <v>#VALUE!</v>
      </c>
      <c r="E4392" t="e">
        <f>Table1[[#This Row],[Vevő]]</f>
        <v>#VALUE!</v>
      </c>
      <c r="F4392" t="e">
        <f>Table1[[#This Row],[Termékkör]]</f>
        <v>#VALUE!</v>
      </c>
      <c r="G4392" s="4" t="e">
        <f>Table1[[#This Row],[SzumElad]]</f>
        <v>#VALUE!</v>
      </c>
      <c r="H4392" s="7" t="e">
        <f>Table1[[#This Row],[Jut_%]]</f>
        <v>#VALUE!</v>
      </c>
      <c r="I4392" s="4" t="e">
        <f>Table1[[#This Row],[Jut]]</f>
        <v>#VALUE!</v>
      </c>
      <c r="J4392" s="4" t="e">
        <f>Table1[[#This Row],[Column1]]</f>
        <v>#VALUE!</v>
      </c>
    </row>
    <row r="4393" spans="1:10" hidden="1" x14ac:dyDescent="0.3">
      <c r="A4393" s="2" t="e">
        <f>Table1[[#This Row],[Befolyt]]</f>
        <v>#VALUE!</v>
      </c>
      <c r="B4393" t="e">
        <f>Table1[[#This Row],[ÜK]]</f>
        <v>#VALUE!</v>
      </c>
      <c r="C4393" s="3" t="e">
        <f>Table1[[#This Row],[Szla]]</f>
        <v>#VALUE!</v>
      </c>
      <c r="D4393" s="6" t="e">
        <f>Table1[[#This Row],[Kelt_hó]]</f>
        <v>#VALUE!</v>
      </c>
      <c r="E4393" t="e">
        <f>Table1[[#This Row],[Vevő]]</f>
        <v>#VALUE!</v>
      </c>
      <c r="F4393" t="e">
        <f>Table1[[#This Row],[Termékkör]]</f>
        <v>#VALUE!</v>
      </c>
      <c r="G4393" s="4" t="e">
        <f>Table1[[#This Row],[SzumElad]]</f>
        <v>#VALUE!</v>
      </c>
      <c r="H4393" s="7" t="e">
        <f>Table1[[#This Row],[Jut_%]]</f>
        <v>#VALUE!</v>
      </c>
      <c r="I4393" s="4" t="e">
        <f>Table1[[#This Row],[Jut]]</f>
        <v>#VALUE!</v>
      </c>
      <c r="J4393" s="4" t="e">
        <f>Table1[[#This Row],[Column1]]</f>
        <v>#VALUE!</v>
      </c>
    </row>
    <row r="4394" spans="1:10" hidden="1" x14ac:dyDescent="0.3">
      <c r="A4394" s="2" t="e">
        <f>Table1[[#This Row],[Befolyt]]</f>
        <v>#VALUE!</v>
      </c>
      <c r="B4394" t="e">
        <f>Table1[[#This Row],[ÜK]]</f>
        <v>#VALUE!</v>
      </c>
      <c r="C4394" s="3" t="e">
        <f>Table1[[#This Row],[Szla]]</f>
        <v>#VALUE!</v>
      </c>
      <c r="D4394" s="6" t="e">
        <f>Table1[[#This Row],[Kelt_hó]]</f>
        <v>#VALUE!</v>
      </c>
      <c r="E4394" t="e">
        <f>Table1[[#This Row],[Vevő]]</f>
        <v>#VALUE!</v>
      </c>
      <c r="F4394" t="e">
        <f>Table1[[#This Row],[Termékkör]]</f>
        <v>#VALUE!</v>
      </c>
      <c r="G4394" s="4" t="e">
        <f>Table1[[#This Row],[SzumElad]]</f>
        <v>#VALUE!</v>
      </c>
      <c r="H4394" s="7" t="e">
        <f>Table1[[#This Row],[Jut_%]]</f>
        <v>#VALUE!</v>
      </c>
      <c r="I4394" s="4" t="e">
        <f>Table1[[#This Row],[Jut]]</f>
        <v>#VALUE!</v>
      </c>
      <c r="J4394" s="4" t="e">
        <f>Table1[[#This Row],[Column1]]</f>
        <v>#VALUE!</v>
      </c>
    </row>
    <row r="4395" spans="1:10" hidden="1" x14ac:dyDescent="0.3">
      <c r="A4395" s="2" t="e">
        <f>Table1[[#This Row],[Befolyt]]</f>
        <v>#VALUE!</v>
      </c>
      <c r="B4395" t="e">
        <f>Table1[[#This Row],[ÜK]]</f>
        <v>#VALUE!</v>
      </c>
      <c r="C4395" s="3" t="e">
        <f>Table1[[#This Row],[Szla]]</f>
        <v>#VALUE!</v>
      </c>
      <c r="D4395" s="6" t="e">
        <f>Table1[[#This Row],[Kelt_hó]]</f>
        <v>#VALUE!</v>
      </c>
      <c r="E4395" t="e">
        <f>Table1[[#This Row],[Vevő]]</f>
        <v>#VALUE!</v>
      </c>
      <c r="F4395" t="e">
        <f>Table1[[#This Row],[Termékkör]]</f>
        <v>#VALUE!</v>
      </c>
      <c r="G4395" s="4" t="e">
        <f>Table1[[#This Row],[SzumElad]]</f>
        <v>#VALUE!</v>
      </c>
      <c r="H4395" s="7" t="e">
        <f>Table1[[#This Row],[Jut_%]]</f>
        <v>#VALUE!</v>
      </c>
      <c r="I4395" s="4" t="e">
        <f>Table1[[#This Row],[Jut]]</f>
        <v>#VALUE!</v>
      </c>
      <c r="J4395" s="4" t="e">
        <f>Table1[[#This Row],[Column1]]</f>
        <v>#VALUE!</v>
      </c>
    </row>
    <row r="4396" spans="1:10" hidden="1" x14ac:dyDescent="0.3">
      <c r="A4396" s="2" t="e">
        <f>Table1[[#This Row],[Befolyt]]</f>
        <v>#VALUE!</v>
      </c>
      <c r="B4396" t="e">
        <f>Table1[[#This Row],[ÜK]]</f>
        <v>#VALUE!</v>
      </c>
      <c r="C4396" s="3" t="e">
        <f>Table1[[#This Row],[Szla]]</f>
        <v>#VALUE!</v>
      </c>
      <c r="D4396" s="6" t="e">
        <f>Table1[[#This Row],[Kelt_hó]]</f>
        <v>#VALUE!</v>
      </c>
      <c r="E4396" t="e">
        <f>Table1[[#This Row],[Vevő]]</f>
        <v>#VALUE!</v>
      </c>
      <c r="F4396" t="e">
        <f>Table1[[#This Row],[Termékkör]]</f>
        <v>#VALUE!</v>
      </c>
      <c r="G4396" s="4" t="e">
        <f>Table1[[#This Row],[SzumElad]]</f>
        <v>#VALUE!</v>
      </c>
      <c r="H4396" s="7" t="e">
        <f>Table1[[#This Row],[Jut_%]]</f>
        <v>#VALUE!</v>
      </c>
      <c r="I4396" s="4" t="e">
        <f>Table1[[#This Row],[Jut]]</f>
        <v>#VALUE!</v>
      </c>
      <c r="J4396" s="4" t="e">
        <f>Table1[[#This Row],[Column1]]</f>
        <v>#VALUE!</v>
      </c>
    </row>
    <row r="4397" spans="1:10" hidden="1" x14ac:dyDescent="0.3">
      <c r="A4397" s="2" t="e">
        <f>Table1[[#This Row],[Befolyt]]</f>
        <v>#VALUE!</v>
      </c>
      <c r="B4397" t="e">
        <f>Table1[[#This Row],[ÜK]]</f>
        <v>#VALUE!</v>
      </c>
      <c r="C4397" s="3" t="e">
        <f>Table1[[#This Row],[Szla]]</f>
        <v>#VALUE!</v>
      </c>
      <c r="D4397" s="6" t="e">
        <f>Table1[[#This Row],[Kelt_hó]]</f>
        <v>#VALUE!</v>
      </c>
      <c r="E4397" t="e">
        <f>Table1[[#This Row],[Vevő]]</f>
        <v>#VALUE!</v>
      </c>
      <c r="F4397" t="e">
        <f>Table1[[#This Row],[Termékkör]]</f>
        <v>#VALUE!</v>
      </c>
      <c r="G4397" s="4" t="e">
        <f>Table1[[#This Row],[SzumElad]]</f>
        <v>#VALUE!</v>
      </c>
      <c r="H4397" s="7" t="e">
        <f>Table1[[#This Row],[Jut_%]]</f>
        <v>#VALUE!</v>
      </c>
      <c r="I4397" s="4" t="e">
        <f>Table1[[#This Row],[Jut]]</f>
        <v>#VALUE!</v>
      </c>
      <c r="J4397" s="4" t="e">
        <f>Table1[[#This Row],[Column1]]</f>
        <v>#VALUE!</v>
      </c>
    </row>
    <row r="4398" spans="1:10" hidden="1" x14ac:dyDescent="0.3">
      <c r="A4398" s="2" t="e">
        <f>Table1[[#This Row],[Befolyt]]</f>
        <v>#VALUE!</v>
      </c>
      <c r="B4398" t="e">
        <f>Table1[[#This Row],[ÜK]]</f>
        <v>#VALUE!</v>
      </c>
      <c r="C4398" s="3" t="e">
        <f>Table1[[#This Row],[Szla]]</f>
        <v>#VALUE!</v>
      </c>
      <c r="D4398" s="6" t="e">
        <f>Table1[[#This Row],[Kelt_hó]]</f>
        <v>#VALUE!</v>
      </c>
      <c r="E4398" t="e">
        <f>Table1[[#This Row],[Vevő]]</f>
        <v>#VALUE!</v>
      </c>
      <c r="F4398" t="e">
        <f>Table1[[#This Row],[Termékkör]]</f>
        <v>#VALUE!</v>
      </c>
      <c r="G4398" s="4" t="e">
        <f>Table1[[#This Row],[SzumElad]]</f>
        <v>#VALUE!</v>
      </c>
      <c r="H4398" s="7" t="e">
        <f>Table1[[#This Row],[Jut_%]]</f>
        <v>#VALUE!</v>
      </c>
      <c r="I4398" s="4" t="e">
        <f>Table1[[#This Row],[Jut]]</f>
        <v>#VALUE!</v>
      </c>
      <c r="J4398" s="4" t="e">
        <f>Table1[[#This Row],[Column1]]</f>
        <v>#VALUE!</v>
      </c>
    </row>
    <row r="4399" spans="1:10" hidden="1" x14ac:dyDescent="0.3">
      <c r="A4399" s="2" t="e">
        <f>Table1[[#This Row],[Befolyt]]</f>
        <v>#VALUE!</v>
      </c>
      <c r="B4399" t="e">
        <f>Table1[[#This Row],[ÜK]]</f>
        <v>#VALUE!</v>
      </c>
      <c r="C4399" s="3" t="e">
        <f>Table1[[#This Row],[Szla]]</f>
        <v>#VALUE!</v>
      </c>
      <c r="D4399" s="6" t="e">
        <f>Table1[[#This Row],[Kelt_hó]]</f>
        <v>#VALUE!</v>
      </c>
      <c r="E4399" t="e">
        <f>Table1[[#This Row],[Vevő]]</f>
        <v>#VALUE!</v>
      </c>
      <c r="F4399" t="e">
        <f>Table1[[#This Row],[Termékkör]]</f>
        <v>#VALUE!</v>
      </c>
      <c r="G4399" s="4" t="e">
        <f>Table1[[#This Row],[SzumElad]]</f>
        <v>#VALUE!</v>
      </c>
      <c r="H4399" s="7" t="e">
        <f>Table1[[#This Row],[Jut_%]]</f>
        <v>#VALUE!</v>
      </c>
      <c r="I4399" s="4" t="e">
        <f>Table1[[#This Row],[Jut]]</f>
        <v>#VALUE!</v>
      </c>
      <c r="J4399" s="4" t="e">
        <f>Table1[[#This Row],[Column1]]</f>
        <v>#VALUE!</v>
      </c>
    </row>
    <row r="4400" spans="1:10" hidden="1" x14ac:dyDescent="0.3">
      <c r="A4400" s="2" t="e">
        <f>Table1[[#This Row],[Befolyt]]</f>
        <v>#VALUE!</v>
      </c>
      <c r="B4400" t="e">
        <f>Table1[[#This Row],[ÜK]]</f>
        <v>#VALUE!</v>
      </c>
      <c r="C4400" s="3" t="e">
        <f>Table1[[#This Row],[Szla]]</f>
        <v>#VALUE!</v>
      </c>
      <c r="D4400" s="6" t="e">
        <f>Table1[[#This Row],[Kelt_hó]]</f>
        <v>#VALUE!</v>
      </c>
      <c r="E4400" t="e">
        <f>Table1[[#This Row],[Vevő]]</f>
        <v>#VALUE!</v>
      </c>
      <c r="F4400" t="e">
        <f>Table1[[#This Row],[Termékkör]]</f>
        <v>#VALUE!</v>
      </c>
      <c r="G4400" s="4" t="e">
        <f>Table1[[#This Row],[SzumElad]]</f>
        <v>#VALUE!</v>
      </c>
      <c r="H4400" s="7" t="e">
        <f>Table1[[#This Row],[Jut_%]]</f>
        <v>#VALUE!</v>
      </c>
      <c r="I4400" s="4" t="e">
        <f>Table1[[#This Row],[Jut]]</f>
        <v>#VALUE!</v>
      </c>
      <c r="J4400" s="4" t="e">
        <f>Table1[[#This Row],[Column1]]</f>
        <v>#VALUE!</v>
      </c>
    </row>
    <row r="4401" spans="1:10" hidden="1" x14ac:dyDescent="0.3">
      <c r="A4401" s="2" t="e">
        <f>Table1[[#This Row],[Befolyt]]</f>
        <v>#VALUE!</v>
      </c>
      <c r="B4401" t="e">
        <f>Table1[[#This Row],[ÜK]]</f>
        <v>#VALUE!</v>
      </c>
      <c r="C4401" s="3" t="e">
        <f>Table1[[#This Row],[Szla]]</f>
        <v>#VALUE!</v>
      </c>
      <c r="D4401" s="6" t="e">
        <f>Table1[[#This Row],[Kelt_hó]]</f>
        <v>#VALUE!</v>
      </c>
      <c r="E4401" t="e">
        <f>Table1[[#This Row],[Vevő]]</f>
        <v>#VALUE!</v>
      </c>
      <c r="F4401" t="e">
        <f>Table1[[#This Row],[Termékkör]]</f>
        <v>#VALUE!</v>
      </c>
      <c r="G4401" s="4" t="e">
        <f>Table1[[#This Row],[SzumElad]]</f>
        <v>#VALUE!</v>
      </c>
      <c r="H4401" s="7" t="e">
        <f>Table1[[#This Row],[Jut_%]]</f>
        <v>#VALUE!</v>
      </c>
      <c r="I4401" s="4" t="e">
        <f>Table1[[#This Row],[Jut]]</f>
        <v>#VALUE!</v>
      </c>
      <c r="J4401" s="4" t="e">
        <f>Table1[[#This Row],[Column1]]</f>
        <v>#VALUE!</v>
      </c>
    </row>
    <row r="4402" spans="1:10" hidden="1" x14ac:dyDescent="0.3">
      <c r="A4402" s="2" t="e">
        <f>Table1[[#This Row],[Befolyt]]</f>
        <v>#VALUE!</v>
      </c>
      <c r="B4402" t="e">
        <f>Table1[[#This Row],[ÜK]]</f>
        <v>#VALUE!</v>
      </c>
      <c r="C4402" s="3" t="e">
        <f>Table1[[#This Row],[Szla]]</f>
        <v>#VALUE!</v>
      </c>
      <c r="D4402" s="6" t="e">
        <f>Table1[[#This Row],[Kelt_hó]]</f>
        <v>#VALUE!</v>
      </c>
      <c r="E4402" t="e">
        <f>Table1[[#This Row],[Vevő]]</f>
        <v>#VALUE!</v>
      </c>
      <c r="F4402" t="e">
        <f>Table1[[#This Row],[Termékkör]]</f>
        <v>#VALUE!</v>
      </c>
      <c r="G4402" s="4" t="e">
        <f>Table1[[#This Row],[SzumElad]]</f>
        <v>#VALUE!</v>
      </c>
      <c r="H4402" s="7" t="e">
        <f>Table1[[#This Row],[Jut_%]]</f>
        <v>#VALUE!</v>
      </c>
      <c r="I4402" s="4" t="e">
        <f>Table1[[#This Row],[Jut]]</f>
        <v>#VALUE!</v>
      </c>
      <c r="J4402" s="4" t="e">
        <f>Table1[[#This Row],[Column1]]</f>
        <v>#VALUE!</v>
      </c>
    </row>
    <row r="4403" spans="1:10" hidden="1" x14ac:dyDescent="0.3">
      <c r="A4403" s="2" t="e">
        <f>Table1[[#This Row],[Befolyt]]</f>
        <v>#VALUE!</v>
      </c>
      <c r="B4403" t="e">
        <f>Table1[[#This Row],[ÜK]]</f>
        <v>#VALUE!</v>
      </c>
      <c r="C4403" s="3" t="e">
        <f>Table1[[#This Row],[Szla]]</f>
        <v>#VALUE!</v>
      </c>
      <c r="D4403" s="6" t="e">
        <f>Table1[[#This Row],[Kelt_hó]]</f>
        <v>#VALUE!</v>
      </c>
      <c r="E4403" t="e">
        <f>Table1[[#This Row],[Vevő]]</f>
        <v>#VALUE!</v>
      </c>
      <c r="F4403" t="e">
        <f>Table1[[#This Row],[Termékkör]]</f>
        <v>#VALUE!</v>
      </c>
      <c r="G4403" s="4" t="e">
        <f>Table1[[#This Row],[SzumElad]]</f>
        <v>#VALUE!</v>
      </c>
      <c r="H4403" s="7" t="e">
        <f>Table1[[#This Row],[Jut_%]]</f>
        <v>#VALUE!</v>
      </c>
      <c r="I4403" s="4" t="e">
        <f>Table1[[#This Row],[Jut]]</f>
        <v>#VALUE!</v>
      </c>
      <c r="J4403" s="4" t="e">
        <f>Table1[[#This Row],[Column1]]</f>
        <v>#VALUE!</v>
      </c>
    </row>
    <row r="4404" spans="1:10" hidden="1" x14ac:dyDescent="0.3">
      <c r="A4404" s="2" t="e">
        <f>Table1[[#This Row],[Befolyt]]</f>
        <v>#VALUE!</v>
      </c>
      <c r="B4404" t="e">
        <f>Table1[[#This Row],[ÜK]]</f>
        <v>#VALUE!</v>
      </c>
      <c r="C4404" s="3" t="e">
        <f>Table1[[#This Row],[Szla]]</f>
        <v>#VALUE!</v>
      </c>
      <c r="D4404" s="6" t="e">
        <f>Table1[[#This Row],[Kelt_hó]]</f>
        <v>#VALUE!</v>
      </c>
      <c r="E4404" t="e">
        <f>Table1[[#This Row],[Vevő]]</f>
        <v>#VALUE!</v>
      </c>
      <c r="F4404" t="e">
        <f>Table1[[#This Row],[Termékkör]]</f>
        <v>#VALUE!</v>
      </c>
      <c r="G4404" s="4" t="e">
        <f>Table1[[#This Row],[SzumElad]]</f>
        <v>#VALUE!</v>
      </c>
      <c r="H4404" s="7" t="e">
        <f>Table1[[#This Row],[Jut_%]]</f>
        <v>#VALUE!</v>
      </c>
      <c r="I4404" s="4" t="e">
        <f>Table1[[#This Row],[Jut]]</f>
        <v>#VALUE!</v>
      </c>
      <c r="J4404" s="4" t="e">
        <f>Table1[[#This Row],[Column1]]</f>
        <v>#VALUE!</v>
      </c>
    </row>
    <row r="4405" spans="1:10" hidden="1" x14ac:dyDescent="0.3">
      <c r="A4405" s="2" t="e">
        <f>Table1[[#This Row],[Befolyt]]</f>
        <v>#VALUE!</v>
      </c>
      <c r="B4405" t="e">
        <f>Table1[[#This Row],[ÜK]]</f>
        <v>#VALUE!</v>
      </c>
      <c r="C4405" s="3" t="e">
        <f>Table1[[#This Row],[Szla]]</f>
        <v>#VALUE!</v>
      </c>
      <c r="D4405" s="6" t="e">
        <f>Table1[[#This Row],[Kelt_hó]]</f>
        <v>#VALUE!</v>
      </c>
      <c r="E4405" t="e">
        <f>Table1[[#This Row],[Vevő]]</f>
        <v>#VALUE!</v>
      </c>
      <c r="F4405" t="e">
        <f>Table1[[#This Row],[Termékkör]]</f>
        <v>#VALUE!</v>
      </c>
      <c r="G4405" s="4" t="e">
        <f>Table1[[#This Row],[SzumElad]]</f>
        <v>#VALUE!</v>
      </c>
      <c r="H4405" s="7" t="e">
        <f>Table1[[#This Row],[Jut_%]]</f>
        <v>#VALUE!</v>
      </c>
      <c r="I4405" s="4" t="e">
        <f>Table1[[#This Row],[Jut]]</f>
        <v>#VALUE!</v>
      </c>
      <c r="J4405" s="4" t="e">
        <f>Table1[[#This Row],[Column1]]</f>
        <v>#VALUE!</v>
      </c>
    </row>
    <row r="4406" spans="1:10" hidden="1" x14ac:dyDescent="0.3">
      <c r="A4406" s="2" t="e">
        <f>Table1[[#This Row],[Befolyt]]</f>
        <v>#VALUE!</v>
      </c>
      <c r="B4406" t="e">
        <f>Table1[[#This Row],[ÜK]]</f>
        <v>#VALUE!</v>
      </c>
      <c r="C4406" s="3" t="e">
        <f>Table1[[#This Row],[Szla]]</f>
        <v>#VALUE!</v>
      </c>
      <c r="D4406" s="6" t="e">
        <f>Table1[[#This Row],[Kelt_hó]]</f>
        <v>#VALUE!</v>
      </c>
      <c r="E4406" t="e">
        <f>Table1[[#This Row],[Vevő]]</f>
        <v>#VALUE!</v>
      </c>
      <c r="F4406" t="e">
        <f>Table1[[#This Row],[Termékkör]]</f>
        <v>#VALUE!</v>
      </c>
      <c r="G4406" s="4" t="e">
        <f>Table1[[#This Row],[SzumElad]]</f>
        <v>#VALUE!</v>
      </c>
      <c r="H4406" s="7" t="e">
        <f>Table1[[#This Row],[Jut_%]]</f>
        <v>#VALUE!</v>
      </c>
      <c r="I4406" s="4" t="e">
        <f>Table1[[#This Row],[Jut]]</f>
        <v>#VALUE!</v>
      </c>
      <c r="J4406" s="4" t="e">
        <f>Table1[[#This Row],[Column1]]</f>
        <v>#VALUE!</v>
      </c>
    </row>
    <row r="4407" spans="1:10" hidden="1" x14ac:dyDescent="0.3">
      <c r="A4407" s="2" t="e">
        <f>Table1[[#This Row],[Befolyt]]</f>
        <v>#VALUE!</v>
      </c>
      <c r="B4407" t="e">
        <f>Table1[[#This Row],[ÜK]]</f>
        <v>#VALUE!</v>
      </c>
      <c r="C4407" s="3" t="e">
        <f>Table1[[#This Row],[Szla]]</f>
        <v>#VALUE!</v>
      </c>
      <c r="D4407" s="6" t="e">
        <f>Table1[[#This Row],[Kelt_hó]]</f>
        <v>#VALUE!</v>
      </c>
      <c r="E4407" t="e">
        <f>Table1[[#This Row],[Vevő]]</f>
        <v>#VALUE!</v>
      </c>
      <c r="F4407" t="e">
        <f>Table1[[#This Row],[Termékkör]]</f>
        <v>#VALUE!</v>
      </c>
      <c r="G4407" s="4" t="e">
        <f>Table1[[#This Row],[SzumElad]]</f>
        <v>#VALUE!</v>
      </c>
      <c r="H4407" s="7" t="e">
        <f>Table1[[#This Row],[Jut_%]]</f>
        <v>#VALUE!</v>
      </c>
      <c r="I4407" s="4" t="e">
        <f>Table1[[#This Row],[Jut]]</f>
        <v>#VALUE!</v>
      </c>
      <c r="J4407" s="4" t="e">
        <f>Table1[[#This Row],[Column1]]</f>
        <v>#VALUE!</v>
      </c>
    </row>
    <row r="4408" spans="1:10" hidden="1" x14ac:dyDescent="0.3">
      <c r="A4408" s="2" t="e">
        <f>Table1[[#This Row],[Befolyt]]</f>
        <v>#VALUE!</v>
      </c>
      <c r="B4408" t="e">
        <f>Table1[[#This Row],[ÜK]]</f>
        <v>#VALUE!</v>
      </c>
      <c r="C4408" s="3" t="e">
        <f>Table1[[#This Row],[Szla]]</f>
        <v>#VALUE!</v>
      </c>
      <c r="D4408" s="6" t="e">
        <f>Table1[[#This Row],[Kelt_hó]]</f>
        <v>#VALUE!</v>
      </c>
      <c r="E4408" t="e">
        <f>Table1[[#This Row],[Vevő]]</f>
        <v>#VALUE!</v>
      </c>
      <c r="F4408" t="e">
        <f>Table1[[#This Row],[Termékkör]]</f>
        <v>#VALUE!</v>
      </c>
      <c r="G4408" s="4" t="e">
        <f>Table1[[#This Row],[SzumElad]]</f>
        <v>#VALUE!</v>
      </c>
      <c r="H4408" s="7" t="e">
        <f>Table1[[#This Row],[Jut_%]]</f>
        <v>#VALUE!</v>
      </c>
      <c r="I4408" s="4" t="e">
        <f>Table1[[#This Row],[Jut]]</f>
        <v>#VALUE!</v>
      </c>
      <c r="J4408" s="4" t="e">
        <f>Table1[[#This Row],[Column1]]</f>
        <v>#VALUE!</v>
      </c>
    </row>
    <row r="4409" spans="1:10" hidden="1" x14ac:dyDescent="0.3">
      <c r="A4409" s="2" t="e">
        <f>Table1[[#This Row],[Befolyt]]</f>
        <v>#VALUE!</v>
      </c>
      <c r="B4409" t="e">
        <f>Table1[[#This Row],[ÜK]]</f>
        <v>#VALUE!</v>
      </c>
      <c r="C4409" s="3" t="e">
        <f>Table1[[#This Row],[Szla]]</f>
        <v>#VALUE!</v>
      </c>
      <c r="D4409" s="6" t="e">
        <f>Table1[[#This Row],[Kelt_hó]]</f>
        <v>#VALUE!</v>
      </c>
      <c r="E4409" t="e">
        <f>Table1[[#This Row],[Vevő]]</f>
        <v>#VALUE!</v>
      </c>
      <c r="F4409" t="e">
        <f>Table1[[#This Row],[Termékkör]]</f>
        <v>#VALUE!</v>
      </c>
      <c r="G4409" s="4" t="e">
        <f>Table1[[#This Row],[SzumElad]]</f>
        <v>#VALUE!</v>
      </c>
      <c r="H4409" s="7" t="e">
        <f>Table1[[#This Row],[Jut_%]]</f>
        <v>#VALUE!</v>
      </c>
      <c r="I4409" s="4" t="e">
        <f>Table1[[#This Row],[Jut]]</f>
        <v>#VALUE!</v>
      </c>
      <c r="J4409" s="4" t="e">
        <f>Table1[[#This Row],[Column1]]</f>
        <v>#VALUE!</v>
      </c>
    </row>
    <row r="4410" spans="1:10" hidden="1" x14ac:dyDescent="0.3">
      <c r="A4410" s="2" t="e">
        <f>Table1[[#This Row],[Befolyt]]</f>
        <v>#VALUE!</v>
      </c>
      <c r="B4410" t="e">
        <f>Table1[[#This Row],[ÜK]]</f>
        <v>#VALUE!</v>
      </c>
      <c r="C4410" s="3" t="e">
        <f>Table1[[#This Row],[Szla]]</f>
        <v>#VALUE!</v>
      </c>
      <c r="D4410" s="6" t="e">
        <f>Table1[[#This Row],[Kelt_hó]]</f>
        <v>#VALUE!</v>
      </c>
      <c r="E4410" t="e">
        <f>Table1[[#This Row],[Vevő]]</f>
        <v>#VALUE!</v>
      </c>
      <c r="F4410" t="e">
        <f>Table1[[#This Row],[Termékkör]]</f>
        <v>#VALUE!</v>
      </c>
      <c r="G4410" s="4" t="e">
        <f>Table1[[#This Row],[SzumElad]]</f>
        <v>#VALUE!</v>
      </c>
      <c r="H4410" s="7" t="e">
        <f>Table1[[#This Row],[Jut_%]]</f>
        <v>#VALUE!</v>
      </c>
      <c r="I4410" s="4" t="e">
        <f>Table1[[#This Row],[Jut]]</f>
        <v>#VALUE!</v>
      </c>
      <c r="J4410" s="4" t="e">
        <f>Table1[[#This Row],[Column1]]</f>
        <v>#VALUE!</v>
      </c>
    </row>
    <row r="4411" spans="1:10" hidden="1" x14ac:dyDescent="0.3">
      <c r="A4411" s="2" t="e">
        <f>Table1[[#This Row],[Befolyt]]</f>
        <v>#VALUE!</v>
      </c>
      <c r="B4411" t="e">
        <f>Table1[[#This Row],[ÜK]]</f>
        <v>#VALUE!</v>
      </c>
      <c r="C4411" s="3" t="e">
        <f>Table1[[#This Row],[Szla]]</f>
        <v>#VALUE!</v>
      </c>
      <c r="D4411" s="6" t="e">
        <f>Table1[[#This Row],[Kelt_hó]]</f>
        <v>#VALUE!</v>
      </c>
      <c r="E4411" t="e">
        <f>Table1[[#This Row],[Vevő]]</f>
        <v>#VALUE!</v>
      </c>
      <c r="F4411" t="e">
        <f>Table1[[#This Row],[Termékkör]]</f>
        <v>#VALUE!</v>
      </c>
      <c r="G4411" s="4" t="e">
        <f>Table1[[#This Row],[SzumElad]]</f>
        <v>#VALUE!</v>
      </c>
      <c r="H4411" s="7" t="e">
        <f>Table1[[#This Row],[Jut_%]]</f>
        <v>#VALUE!</v>
      </c>
      <c r="I4411" s="4" t="e">
        <f>Table1[[#This Row],[Jut]]</f>
        <v>#VALUE!</v>
      </c>
      <c r="J4411" s="4" t="e">
        <f>Table1[[#This Row],[Column1]]</f>
        <v>#VALUE!</v>
      </c>
    </row>
    <row r="4412" spans="1:10" hidden="1" x14ac:dyDescent="0.3">
      <c r="A4412" s="2" t="e">
        <f>Table1[[#This Row],[Befolyt]]</f>
        <v>#VALUE!</v>
      </c>
      <c r="B4412" t="e">
        <f>Table1[[#This Row],[ÜK]]</f>
        <v>#VALUE!</v>
      </c>
      <c r="C4412" s="3" t="e">
        <f>Table1[[#This Row],[Szla]]</f>
        <v>#VALUE!</v>
      </c>
      <c r="D4412" s="6" t="e">
        <f>Table1[[#This Row],[Kelt_hó]]</f>
        <v>#VALUE!</v>
      </c>
      <c r="E4412" t="e">
        <f>Table1[[#This Row],[Vevő]]</f>
        <v>#VALUE!</v>
      </c>
      <c r="F4412" t="e">
        <f>Table1[[#This Row],[Termékkör]]</f>
        <v>#VALUE!</v>
      </c>
      <c r="G4412" s="4" t="e">
        <f>Table1[[#This Row],[SzumElad]]</f>
        <v>#VALUE!</v>
      </c>
      <c r="H4412" s="7" t="e">
        <f>Table1[[#This Row],[Jut_%]]</f>
        <v>#VALUE!</v>
      </c>
      <c r="I4412" s="4" t="e">
        <f>Table1[[#This Row],[Jut]]</f>
        <v>#VALUE!</v>
      </c>
      <c r="J4412" s="4" t="e">
        <f>Table1[[#This Row],[Column1]]</f>
        <v>#VALUE!</v>
      </c>
    </row>
    <row r="4413" spans="1:10" hidden="1" x14ac:dyDescent="0.3">
      <c r="A4413" s="2" t="e">
        <f>Table1[[#This Row],[Befolyt]]</f>
        <v>#VALUE!</v>
      </c>
      <c r="B4413" t="e">
        <f>Table1[[#This Row],[ÜK]]</f>
        <v>#VALUE!</v>
      </c>
      <c r="C4413" s="3" t="e">
        <f>Table1[[#This Row],[Szla]]</f>
        <v>#VALUE!</v>
      </c>
      <c r="D4413" s="6" t="e">
        <f>Table1[[#This Row],[Kelt_hó]]</f>
        <v>#VALUE!</v>
      </c>
      <c r="E4413" t="e">
        <f>Table1[[#This Row],[Vevő]]</f>
        <v>#VALUE!</v>
      </c>
      <c r="F4413" t="e">
        <f>Table1[[#This Row],[Termékkör]]</f>
        <v>#VALUE!</v>
      </c>
      <c r="G4413" s="4" t="e">
        <f>Table1[[#This Row],[SzumElad]]</f>
        <v>#VALUE!</v>
      </c>
      <c r="H4413" s="7" t="e">
        <f>Table1[[#This Row],[Jut_%]]</f>
        <v>#VALUE!</v>
      </c>
      <c r="I4413" s="4" t="e">
        <f>Table1[[#This Row],[Jut]]</f>
        <v>#VALUE!</v>
      </c>
      <c r="J4413" s="4" t="e">
        <f>Table1[[#This Row],[Column1]]</f>
        <v>#VALUE!</v>
      </c>
    </row>
    <row r="4414" spans="1:10" hidden="1" x14ac:dyDescent="0.3">
      <c r="A4414" s="2" t="e">
        <f>Table1[[#This Row],[Befolyt]]</f>
        <v>#VALUE!</v>
      </c>
      <c r="B4414" t="e">
        <f>Table1[[#This Row],[ÜK]]</f>
        <v>#VALUE!</v>
      </c>
      <c r="C4414" s="3" t="e">
        <f>Table1[[#This Row],[Szla]]</f>
        <v>#VALUE!</v>
      </c>
      <c r="D4414" s="6" t="e">
        <f>Table1[[#This Row],[Kelt_hó]]</f>
        <v>#VALUE!</v>
      </c>
      <c r="E4414" t="e">
        <f>Table1[[#This Row],[Vevő]]</f>
        <v>#VALUE!</v>
      </c>
      <c r="F4414" t="e">
        <f>Table1[[#This Row],[Termékkör]]</f>
        <v>#VALUE!</v>
      </c>
      <c r="G4414" s="4" t="e">
        <f>Table1[[#This Row],[SzumElad]]</f>
        <v>#VALUE!</v>
      </c>
      <c r="H4414" s="7" t="e">
        <f>Table1[[#This Row],[Jut_%]]</f>
        <v>#VALUE!</v>
      </c>
      <c r="I4414" s="4" t="e">
        <f>Table1[[#This Row],[Jut]]</f>
        <v>#VALUE!</v>
      </c>
      <c r="J4414" s="4" t="e">
        <f>Table1[[#This Row],[Column1]]</f>
        <v>#VALUE!</v>
      </c>
    </row>
    <row r="4415" spans="1:10" hidden="1" x14ac:dyDescent="0.3">
      <c r="A4415" s="2" t="e">
        <f>Table1[[#This Row],[Befolyt]]</f>
        <v>#VALUE!</v>
      </c>
      <c r="B4415" t="e">
        <f>Table1[[#This Row],[ÜK]]</f>
        <v>#VALUE!</v>
      </c>
      <c r="C4415" s="3" t="e">
        <f>Table1[[#This Row],[Szla]]</f>
        <v>#VALUE!</v>
      </c>
      <c r="D4415" s="6" t="e">
        <f>Table1[[#This Row],[Kelt_hó]]</f>
        <v>#VALUE!</v>
      </c>
      <c r="E4415" t="e">
        <f>Table1[[#This Row],[Vevő]]</f>
        <v>#VALUE!</v>
      </c>
      <c r="F4415" t="e">
        <f>Table1[[#This Row],[Termékkör]]</f>
        <v>#VALUE!</v>
      </c>
      <c r="G4415" s="4" t="e">
        <f>Table1[[#This Row],[SzumElad]]</f>
        <v>#VALUE!</v>
      </c>
      <c r="H4415" s="7" t="e">
        <f>Table1[[#This Row],[Jut_%]]</f>
        <v>#VALUE!</v>
      </c>
      <c r="I4415" s="4" t="e">
        <f>Table1[[#This Row],[Jut]]</f>
        <v>#VALUE!</v>
      </c>
      <c r="J4415" s="4" t="e">
        <f>Table1[[#This Row],[Column1]]</f>
        <v>#VALUE!</v>
      </c>
    </row>
    <row r="4416" spans="1:10" hidden="1" x14ac:dyDescent="0.3">
      <c r="A4416" s="2" t="e">
        <f>Table1[[#This Row],[Befolyt]]</f>
        <v>#VALUE!</v>
      </c>
      <c r="B4416" t="e">
        <f>Table1[[#This Row],[ÜK]]</f>
        <v>#VALUE!</v>
      </c>
      <c r="C4416" s="3" t="e">
        <f>Table1[[#This Row],[Szla]]</f>
        <v>#VALUE!</v>
      </c>
      <c r="D4416" s="6" t="e">
        <f>Table1[[#This Row],[Kelt_hó]]</f>
        <v>#VALUE!</v>
      </c>
      <c r="E4416" t="e">
        <f>Table1[[#This Row],[Vevő]]</f>
        <v>#VALUE!</v>
      </c>
      <c r="F4416" t="e">
        <f>Table1[[#This Row],[Termékkör]]</f>
        <v>#VALUE!</v>
      </c>
      <c r="G4416" s="4" t="e">
        <f>Table1[[#This Row],[SzumElad]]</f>
        <v>#VALUE!</v>
      </c>
      <c r="H4416" s="7" t="e">
        <f>Table1[[#This Row],[Jut_%]]</f>
        <v>#VALUE!</v>
      </c>
      <c r="I4416" s="4" t="e">
        <f>Table1[[#This Row],[Jut]]</f>
        <v>#VALUE!</v>
      </c>
      <c r="J4416" s="4" t="e">
        <f>Table1[[#This Row],[Column1]]</f>
        <v>#VALUE!</v>
      </c>
    </row>
    <row r="4417" spans="1:10" hidden="1" x14ac:dyDescent="0.3">
      <c r="A4417" s="2" t="e">
        <f>Table1[[#This Row],[Befolyt]]</f>
        <v>#VALUE!</v>
      </c>
      <c r="B4417" t="e">
        <f>Table1[[#This Row],[ÜK]]</f>
        <v>#VALUE!</v>
      </c>
      <c r="C4417" s="3" t="e">
        <f>Table1[[#This Row],[Szla]]</f>
        <v>#VALUE!</v>
      </c>
      <c r="D4417" s="6" t="e">
        <f>Table1[[#This Row],[Kelt_hó]]</f>
        <v>#VALUE!</v>
      </c>
      <c r="E4417" t="e">
        <f>Table1[[#This Row],[Vevő]]</f>
        <v>#VALUE!</v>
      </c>
      <c r="F4417" t="e">
        <f>Table1[[#This Row],[Termékkör]]</f>
        <v>#VALUE!</v>
      </c>
      <c r="G4417" s="4" t="e">
        <f>Table1[[#This Row],[SzumElad]]</f>
        <v>#VALUE!</v>
      </c>
      <c r="H4417" s="7" t="e">
        <f>Table1[[#This Row],[Jut_%]]</f>
        <v>#VALUE!</v>
      </c>
      <c r="I4417" s="4" t="e">
        <f>Table1[[#This Row],[Jut]]</f>
        <v>#VALUE!</v>
      </c>
      <c r="J4417" s="4" t="e">
        <f>Table1[[#This Row],[Column1]]</f>
        <v>#VALUE!</v>
      </c>
    </row>
    <row r="4418" spans="1:10" hidden="1" x14ac:dyDescent="0.3">
      <c r="A4418" s="2" t="e">
        <f>Table1[[#This Row],[Befolyt]]</f>
        <v>#VALUE!</v>
      </c>
      <c r="B4418" t="e">
        <f>Table1[[#This Row],[ÜK]]</f>
        <v>#VALUE!</v>
      </c>
      <c r="C4418" s="3" t="e">
        <f>Table1[[#This Row],[Szla]]</f>
        <v>#VALUE!</v>
      </c>
      <c r="D4418" s="6" t="e">
        <f>Table1[[#This Row],[Kelt_hó]]</f>
        <v>#VALUE!</v>
      </c>
      <c r="E4418" t="e">
        <f>Table1[[#This Row],[Vevő]]</f>
        <v>#VALUE!</v>
      </c>
      <c r="F4418" t="e">
        <f>Table1[[#This Row],[Termékkör]]</f>
        <v>#VALUE!</v>
      </c>
      <c r="G4418" s="4" t="e">
        <f>Table1[[#This Row],[SzumElad]]</f>
        <v>#VALUE!</v>
      </c>
      <c r="H4418" s="7" t="e">
        <f>Table1[[#This Row],[Jut_%]]</f>
        <v>#VALUE!</v>
      </c>
      <c r="I4418" s="4" t="e">
        <f>Table1[[#This Row],[Jut]]</f>
        <v>#VALUE!</v>
      </c>
      <c r="J4418" s="4" t="e">
        <f>Table1[[#This Row],[Column1]]</f>
        <v>#VALUE!</v>
      </c>
    </row>
    <row r="4419" spans="1:10" hidden="1" x14ac:dyDescent="0.3">
      <c r="A4419" s="2" t="e">
        <f>Table1[[#This Row],[Befolyt]]</f>
        <v>#VALUE!</v>
      </c>
      <c r="B4419" t="e">
        <f>Table1[[#This Row],[ÜK]]</f>
        <v>#VALUE!</v>
      </c>
      <c r="C4419" s="3" t="e">
        <f>Table1[[#This Row],[Szla]]</f>
        <v>#VALUE!</v>
      </c>
      <c r="D4419" s="6" t="e">
        <f>Table1[[#This Row],[Kelt_hó]]</f>
        <v>#VALUE!</v>
      </c>
      <c r="E4419" t="e">
        <f>Table1[[#This Row],[Vevő]]</f>
        <v>#VALUE!</v>
      </c>
      <c r="F4419" t="e">
        <f>Table1[[#This Row],[Termékkör]]</f>
        <v>#VALUE!</v>
      </c>
      <c r="G4419" s="4" t="e">
        <f>Table1[[#This Row],[SzumElad]]</f>
        <v>#VALUE!</v>
      </c>
      <c r="H4419" s="7" t="e">
        <f>Table1[[#This Row],[Jut_%]]</f>
        <v>#VALUE!</v>
      </c>
      <c r="I4419" s="4" t="e">
        <f>Table1[[#This Row],[Jut]]</f>
        <v>#VALUE!</v>
      </c>
      <c r="J4419" s="4" t="e">
        <f>Table1[[#This Row],[Column1]]</f>
        <v>#VALUE!</v>
      </c>
    </row>
    <row r="4420" spans="1:10" hidden="1" x14ac:dyDescent="0.3">
      <c r="A4420" s="2" t="e">
        <f>Table1[[#This Row],[Befolyt]]</f>
        <v>#VALUE!</v>
      </c>
      <c r="B4420" t="e">
        <f>Table1[[#This Row],[ÜK]]</f>
        <v>#VALUE!</v>
      </c>
      <c r="C4420" s="3" t="e">
        <f>Table1[[#This Row],[Szla]]</f>
        <v>#VALUE!</v>
      </c>
      <c r="D4420" s="6" t="e">
        <f>Table1[[#This Row],[Kelt_hó]]</f>
        <v>#VALUE!</v>
      </c>
      <c r="E4420" t="e">
        <f>Table1[[#This Row],[Vevő]]</f>
        <v>#VALUE!</v>
      </c>
      <c r="F4420" t="e">
        <f>Table1[[#This Row],[Termékkör]]</f>
        <v>#VALUE!</v>
      </c>
      <c r="G4420" s="4" t="e">
        <f>Table1[[#This Row],[SzumElad]]</f>
        <v>#VALUE!</v>
      </c>
      <c r="H4420" s="7" t="e">
        <f>Table1[[#This Row],[Jut_%]]</f>
        <v>#VALUE!</v>
      </c>
      <c r="I4420" s="4" t="e">
        <f>Table1[[#This Row],[Jut]]</f>
        <v>#VALUE!</v>
      </c>
      <c r="J4420" s="4" t="e">
        <f>Table1[[#This Row],[Column1]]</f>
        <v>#VALUE!</v>
      </c>
    </row>
    <row r="4421" spans="1:10" hidden="1" x14ac:dyDescent="0.3">
      <c r="A4421" s="2" t="e">
        <f>Table1[[#This Row],[Befolyt]]</f>
        <v>#VALUE!</v>
      </c>
      <c r="B4421" t="e">
        <f>Table1[[#This Row],[ÜK]]</f>
        <v>#VALUE!</v>
      </c>
      <c r="C4421" s="3" t="e">
        <f>Table1[[#This Row],[Szla]]</f>
        <v>#VALUE!</v>
      </c>
      <c r="D4421" s="6" t="e">
        <f>Table1[[#This Row],[Kelt_hó]]</f>
        <v>#VALUE!</v>
      </c>
      <c r="E4421" t="e">
        <f>Table1[[#This Row],[Vevő]]</f>
        <v>#VALUE!</v>
      </c>
      <c r="F4421" t="e">
        <f>Table1[[#This Row],[Termékkör]]</f>
        <v>#VALUE!</v>
      </c>
      <c r="G4421" s="4" t="e">
        <f>Table1[[#This Row],[SzumElad]]</f>
        <v>#VALUE!</v>
      </c>
      <c r="H4421" s="7" t="e">
        <f>Table1[[#This Row],[Jut_%]]</f>
        <v>#VALUE!</v>
      </c>
      <c r="I4421" s="4" t="e">
        <f>Table1[[#This Row],[Jut]]</f>
        <v>#VALUE!</v>
      </c>
      <c r="J4421" s="4" t="e">
        <f>Table1[[#This Row],[Column1]]</f>
        <v>#VALUE!</v>
      </c>
    </row>
    <row r="4422" spans="1:10" hidden="1" x14ac:dyDescent="0.3">
      <c r="A4422" s="2" t="e">
        <f>Table1[[#This Row],[Befolyt]]</f>
        <v>#VALUE!</v>
      </c>
      <c r="B4422" t="e">
        <f>Table1[[#This Row],[ÜK]]</f>
        <v>#VALUE!</v>
      </c>
      <c r="C4422" s="3" t="e">
        <f>Table1[[#This Row],[Szla]]</f>
        <v>#VALUE!</v>
      </c>
      <c r="D4422" s="6" t="e">
        <f>Table1[[#This Row],[Kelt_hó]]</f>
        <v>#VALUE!</v>
      </c>
      <c r="E4422" t="e">
        <f>Table1[[#This Row],[Vevő]]</f>
        <v>#VALUE!</v>
      </c>
      <c r="F4422" t="e">
        <f>Table1[[#This Row],[Termékkör]]</f>
        <v>#VALUE!</v>
      </c>
      <c r="G4422" s="4" t="e">
        <f>Table1[[#This Row],[SzumElad]]</f>
        <v>#VALUE!</v>
      </c>
      <c r="H4422" s="7" t="e">
        <f>Table1[[#This Row],[Jut_%]]</f>
        <v>#VALUE!</v>
      </c>
      <c r="I4422" s="4" t="e">
        <f>Table1[[#This Row],[Jut]]</f>
        <v>#VALUE!</v>
      </c>
      <c r="J4422" s="4" t="e">
        <f>Table1[[#This Row],[Column1]]</f>
        <v>#VALUE!</v>
      </c>
    </row>
    <row r="4423" spans="1:10" hidden="1" x14ac:dyDescent="0.3">
      <c r="A4423" s="2" t="e">
        <f>Table1[[#This Row],[Befolyt]]</f>
        <v>#VALUE!</v>
      </c>
      <c r="B4423" t="e">
        <f>Table1[[#This Row],[ÜK]]</f>
        <v>#VALUE!</v>
      </c>
      <c r="C4423" s="3" t="e">
        <f>Table1[[#This Row],[Szla]]</f>
        <v>#VALUE!</v>
      </c>
      <c r="D4423" s="6" t="e">
        <f>Table1[[#This Row],[Kelt_hó]]</f>
        <v>#VALUE!</v>
      </c>
      <c r="E4423" t="e">
        <f>Table1[[#This Row],[Vevő]]</f>
        <v>#VALUE!</v>
      </c>
      <c r="F4423" t="e">
        <f>Table1[[#This Row],[Termékkör]]</f>
        <v>#VALUE!</v>
      </c>
      <c r="G4423" s="4" t="e">
        <f>Table1[[#This Row],[SzumElad]]</f>
        <v>#VALUE!</v>
      </c>
      <c r="H4423" s="7" t="e">
        <f>Table1[[#This Row],[Jut_%]]</f>
        <v>#VALUE!</v>
      </c>
      <c r="I4423" s="4" t="e">
        <f>Table1[[#This Row],[Jut]]</f>
        <v>#VALUE!</v>
      </c>
      <c r="J4423" s="4" t="e">
        <f>Table1[[#This Row],[Column1]]</f>
        <v>#VALUE!</v>
      </c>
    </row>
    <row r="4424" spans="1:10" hidden="1" x14ac:dyDescent="0.3">
      <c r="A4424" s="2" t="e">
        <f>Table1[[#This Row],[Befolyt]]</f>
        <v>#VALUE!</v>
      </c>
      <c r="B4424" t="e">
        <f>Table1[[#This Row],[ÜK]]</f>
        <v>#VALUE!</v>
      </c>
      <c r="C4424" s="3" t="e">
        <f>Table1[[#This Row],[Szla]]</f>
        <v>#VALUE!</v>
      </c>
      <c r="D4424" s="6" t="e">
        <f>Table1[[#This Row],[Kelt_hó]]</f>
        <v>#VALUE!</v>
      </c>
      <c r="E4424" t="e">
        <f>Table1[[#This Row],[Vevő]]</f>
        <v>#VALUE!</v>
      </c>
      <c r="F4424" t="e">
        <f>Table1[[#This Row],[Termékkör]]</f>
        <v>#VALUE!</v>
      </c>
      <c r="G4424" s="4" t="e">
        <f>Table1[[#This Row],[SzumElad]]</f>
        <v>#VALUE!</v>
      </c>
      <c r="H4424" s="7" t="e">
        <f>Table1[[#This Row],[Jut_%]]</f>
        <v>#VALUE!</v>
      </c>
      <c r="I4424" s="4" t="e">
        <f>Table1[[#This Row],[Jut]]</f>
        <v>#VALUE!</v>
      </c>
      <c r="J4424" s="4" t="e">
        <f>Table1[[#This Row],[Column1]]</f>
        <v>#VALUE!</v>
      </c>
    </row>
    <row r="4425" spans="1:10" hidden="1" x14ac:dyDescent="0.3">
      <c r="A4425" s="2" t="e">
        <f>Table1[[#This Row],[Befolyt]]</f>
        <v>#VALUE!</v>
      </c>
      <c r="B4425" t="e">
        <f>Table1[[#This Row],[ÜK]]</f>
        <v>#VALUE!</v>
      </c>
      <c r="C4425" s="3" t="e">
        <f>Table1[[#This Row],[Szla]]</f>
        <v>#VALUE!</v>
      </c>
      <c r="D4425" s="6" t="e">
        <f>Table1[[#This Row],[Kelt_hó]]</f>
        <v>#VALUE!</v>
      </c>
      <c r="E4425" t="e">
        <f>Table1[[#This Row],[Vevő]]</f>
        <v>#VALUE!</v>
      </c>
      <c r="F4425" t="e">
        <f>Table1[[#This Row],[Termékkör]]</f>
        <v>#VALUE!</v>
      </c>
      <c r="G4425" s="4" t="e">
        <f>Table1[[#This Row],[SzumElad]]</f>
        <v>#VALUE!</v>
      </c>
      <c r="H4425" s="7" t="e">
        <f>Table1[[#This Row],[Jut_%]]</f>
        <v>#VALUE!</v>
      </c>
      <c r="I4425" s="4" t="e">
        <f>Table1[[#This Row],[Jut]]</f>
        <v>#VALUE!</v>
      </c>
      <c r="J4425" s="4" t="e">
        <f>Table1[[#This Row],[Column1]]</f>
        <v>#VALUE!</v>
      </c>
    </row>
    <row r="4426" spans="1:10" hidden="1" x14ac:dyDescent="0.3">
      <c r="A4426" s="2" t="e">
        <f>Table1[[#This Row],[Befolyt]]</f>
        <v>#VALUE!</v>
      </c>
      <c r="B4426" t="e">
        <f>Table1[[#This Row],[ÜK]]</f>
        <v>#VALUE!</v>
      </c>
      <c r="C4426" s="3" t="e">
        <f>Table1[[#This Row],[Szla]]</f>
        <v>#VALUE!</v>
      </c>
      <c r="D4426" s="6" t="e">
        <f>Table1[[#This Row],[Kelt_hó]]</f>
        <v>#VALUE!</v>
      </c>
      <c r="E4426" t="e">
        <f>Table1[[#This Row],[Vevő]]</f>
        <v>#VALUE!</v>
      </c>
      <c r="F4426" t="e">
        <f>Table1[[#This Row],[Termékkör]]</f>
        <v>#VALUE!</v>
      </c>
      <c r="G4426" s="4" t="e">
        <f>Table1[[#This Row],[SzumElad]]</f>
        <v>#VALUE!</v>
      </c>
      <c r="H4426" s="7" t="e">
        <f>Table1[[#This Row],[Jut_%]]</f>
        <v>#VALUE!</v>
      </c>
      <c r="I4426" s="4" t="e">
        <f>Table1[[#This Row],[Jut]]</f>
        <v>#VALUE!</v>
      </c>
      <c r="J4426" s="4" t="e">
        <f>Table1[[#This Row],[Column1]]</f>
        <v>#VALUE!</v>
      </c>
    </row>
    <row r="4427" spans="1:10" hidden="1" x14ac:dyDescent="0.3">
      <c r="A4427" s="2" t="e">
        <f>Table1[[#This Row],[Befolyt]]</f>
        <v>#VALUE!</v>
      </c>
      <c r="B4427" t="e">
        <f>Table1[[#This Row],[ÜK]]</f>
        <v>#VALUE!</v>
      </c>
      <c r="C4427" s="3" t="e">
        <f>Table1[[#This Row],[Szla]]</f>
        <v>#VALUE!</v>
      </c>
      <c r="D4427" s="6" t="e">
        <f>Table1[[#This Row],[Kelt_hó]]</f>
        <v>#VALUE!</v>
      </c>
      <c r="E4427" t="e">
        <f>Table1[[#This Row],[Vevő]]</f>
        <v>#VALUE!</v>
      </c>
      <c r="F4427" t="e">
        <f>Table1[[#This Row],[Termékkör]]</f>
        <v>#VALUE!</v>
      </c>
      <c r="G4427" s="4" t="e">
        <f>Table1[[#This Row],[SzumElad]]</f>
        <v>#VALUE!</v>
      </c>
      <c r="H4427" s="7" t="e">
        <f>Table1[[#This Row],[Jut_%]]</f>
        <v>#VALUE!</v>
      </c>
      <c r="I4427" s="4" t="e">
        <f>Table1[[#This Row],[Jut]]</f>
        <v>#VALUE!</v>
      </c>
      <c r="J4427" s="4" t="e">
        <f>Table1[[#This Row],[Column1]]</f>
        <v>#VALUE!</v>
      </c>
    </row>
    <row r="4428" spans="1:10" hidden="1" x14ac:dyDescent="0.3">
      <c r="A4428" s="2" t="e">
        <f>Table1[[#This Row],[Befolyt]]</f>
        <v>#VALUE!</v>
      </c>
      <c r="B4428" t="e">
        <f>Table1[[#This Row],[ÜK]]</f>
        <v>#VALUE!</v>
      </c>
      <c r="C4428" s="3" t="e">
        <f>Table1[[#This Row],[Szla]]</f>
        <v>#VALUE!</v>
      </c>
      <c r="D4428" s="6" t="e">
        <f>Table1[[#This Row],[Kelt_hó]]</f>
        <v>#VALUE!</v>
      </c>
      <c r="E4428" t="e">
        <f>Table1[[#This Row],[Vevő]]</f>
        <v>#VALUE!</v>
      </c>
      <c r="F4428" t="e">
        <f>Table1[[#This Row],[Termékkör]]</f>
        <v>#VALUE!</v>
      </c>
      <c r="G4428" s="4" t="e">
        <f>Table1[[#This Row],[SzumElad]]</f>
        <v>#VALUE!</v>
      </c>
      <c r="H4428" s="7" t="e">
        <f>Table1[[#This Row],[Jut_%]]</f>
        <v>#VALUE!</v>
      </c>
      <c r="I4428" s="4" t="e">
        <f>Table1[[#This Row],[Jut]]</f>
        <v>#VALUE!</v>
      </c>
      <c r="J4428" s="4" t="e">
        <f>Table1[[#This Row],[Column1]]</f>
        <v>#VALUE!</v>
      </c>
    </row>
    <row r="4429" spans="1:10" hidden="1" x14ac:dyDescent="0.3">
      <c r="A4429" s="2" t="e">
        <f>Table1[[#This Row],[Befolyt]]</f>
        <v>#VALUE!</v>
      </c>
      <c r="B4429" t="e">
        <f>Table1[[#This Row],[ÜK]]</f>
        <v>#VALUE!</v>
      </c>
      <c r="C4429" s="3" t="e">
        <f>Table1[[#This Row],[Szla]]</f>
        <v>#VALUE!</v>
      </c>
      <c r="D4429" s="6" t="e">
        <f>Table1[[#This Row],[Kelt_hó]]</f>
        <v>#VALUE!</v>
      </c>
      <c r="E4429" t="e">
        <f>Table1[[#This Row],[Vevő]]</f>
        <v>#VALUE!</v>
      </c>
      <c r="F4429" t="e">
        <f>Table1[[#This Row],[Termékkör]]</f>
        <v>#VALUE!</v>
      </c>
      <c r="G4429" s="4" t="e">
        <f>Table1[[#This Row],[SzumElad]]</f>
        <v>#VALUE!</v>
      </c>
      <c r="H4429" s="7" t="e">
        <f>Table1[[#This Row],[Jut_%]]</f>
        <v>#VALUE!</v>
      </c>
      <c r="I4429" s="4" t="e">
        <f>Table1[[#This Row],[Jut]]</f>
        <v>#VALUE!</v>
      </c>
      <c r="J4429" s="4" t="e">
        <f>Table1[[#This Row],[Column1]]</f>
        <v>#VALUE!</v>
      </c>
    </row>
    <row r="4430" spans="1:10" hidden="1" x14ac:dyDescent="0.3">
      <c r="A4430" s="2" t="e">
        <f>Table1[[#This Row],[Befolyt]]</f>
        <v>#VALUE!</v>
      </c>
      <c r="B4430" t="e">
        <f>Table1[[#This Row],[ÜK]]</f>
        <v>#VALUE!</v>
      </c>
      <c r="C4430" s="3" t="e">
        <f>Table1[[#This Row],[Szla]]</f>
        <v>#VALUE!</v>
      </c>
      <c r="D4430" s="6" t="e">
        <f>Table1[[#This Row],[Kelt_hó]]</f>
        <v>#VALUE!</v>
      </c>
      <c r="E4430" t="e">
        <f>Table1[[#This Row],[Vevő]]</f>
        <v>#VALUE!</v>
      </c>
      <c r="F4430" t="e">
        <f>Table1[[#This Row],[Termékkör]]</f>
        <v>#VALUE!</v>
      </c>
      <c r="G4430" s="4" t="e">
        <f>Table1[[#This Row],[SzumElad]]</f>
        <v>#VALUE!</v>
      </c>
      <c r="H4430" s="7" t="e">
        <f>Table1[[#This Row],[Jut_%]]</f>
        <v>#VALUE!</v>
      </c>
      <c r="I4430" s="4" t="e">
        <f>Table1[[#This Row],[Jut]]</f>
        <v>#VALUE!</v>
      </c>
      <c r="J4430" s="4" t="e">
        <f>Table1[[#This Row],[Column1]]</f>
        <v>#VALUE!</v>
      </c>
    </row>
    <row r="4431" spans="1:10" hidden="1" x14ac:dyDescent="0.3">
      <c r="A4431" s="2" t="e">
        <f>Table1[[#This Row],[Befolyt]]</f>
        <v>#VALUE!</v>
      </c>
      <c r="B4431" t="e">
        <f>Table1[[#This Row],[ÜK]]</f>
        <v>#VALUE!</v>
      </c>
      <c r="C4431" s="3" t="e">
        <f>Table1[[#This Row],[Szla]]</f>
        <v>#VALUE!</v>
      </c>
      <c r="D4431" s="6" t="e">
        <f>Table1[[#This Row],[Kelt_hó]]</f>
        <v>#VALUE!</v>
      </c>
      <c r="E4431" t="e">
        <f>Table1[[#This Row],[Vevő]]</f>
        <v>#VALUE!</v>
      </c>
      <c r="F4431" t="e">
        <f>Table1[[#This Row],[Termékkör]]</f>
        <v>#VALUE!</v>
      </c>
      <c r="G4431" s="4" t="e">
        <f>Table1[[#This Row],[SzumElad]]</f>
        <v>#VALUE!</v>
      </c>
      <c r="H4431" s="7" t="e">
        <f>Table1[[#This Row],[Jut_%]]</f>
        <v>#VALUE!</v>
      </c>
      <c r="I4431" s="4" t="e">
        <f>Table1[[#This Row],[Jut]]</f>
        <v>#VALUE!</v>
      </c>
      <c r="J4431" s="4" t="e">
        <f>Table1[[#This Row],[Column1]]</f>
        <v>#VALUE!</v>
      </c>
    </row>
    <row r="4432" spans="1:10" hidden="1" x14ac:dyDescent="0.3">
      <c r="A4432" s="2" t="e">
        <f>Table1[[#This Row],[Befolyt]]</f>
        <v>#VALUE!</v>
      </c>
      <c r="B4432" t="e">
        <f>Table1[[#This Row],[ÜK]]</f>
        <v>#VALUE!</v>
      </c>
      <c r="C4432" s="3" t="e">
        <f>Table1[[#This Row],[Szla]]</f>
        <v>#VALUE!</v>
      </c>
      <c r="D4432" s="6" t="e">
        <f>Table1[[#This Row],[Kelt_hó]]</f>
        <v>#VALUE!</v>
      </c>
      <c r="E4432" t="e">
        <f>Table1[[#This Row],[Vevő]]</f>
        <v>#VALUE!</v>
      </c>
      <c r="F4432" t="e">
        <f>Table1[[#This Row],[Termékkör]]</f>
        <v>#VALUE!</v>
      </c>
      <c r="G4432" s="4" t="e">
        <f>Table1[[#This Row],[SzumElad]]</f>
        <v>#VALUE!</v>
      </c>
      <c r="H4432" s="7" t="e">
        <f>Table1[[#This Row],[Jut_%]]</f>
        <v>#VALUE!</v>
      </c>
      <c r="I4432" s="4" t="e">
        <f>Table1[[#This Row],[Jut]]</f>
        <v>#VALUE!</v>
      </c>
      <c r="J4432" s="4" t="e">
        <f>Table1[[#This Row],[Column1]]</f>
        <v>#VALUE!</v>
      </c>
    </row>
    <row r="4433" spans="1:10" hidden="1" x14ac:dyDescent="0.3">
      <c r="A4433" s="2" t="e">
        <f>Table1[[#This Row],[Befolyt]]</f>
        <v>#VALUE!</v>
      </c>
      <c r="B4433" t="e">
        <f>Table1[[#This Row],[ÜK]]</f>
        <v>#VALUE!</v>
      </c>
      <c r="C4433" s="3" t="e">
        <f>Table1[[#This Row],[Szla]]</f>
        <v>#VALUE!</v>
      </c>
      <c r="D4433" s="6" t="e">
        <f>Table1[[#This Row],[Kelt_hó]]</f>
        <v>#VALUE!</v>
      </c>
      <c r="E4433" t="e">
        <f>Table1[[#This Row],[Vevő]]</f>
        <v>#VALUE!</v>
      </c>
      <c r="F4433" t="e">
        <f>Table1[[#This Row],[Termékkör]]</f>
        <v>#VALUE!</v>
      </c>
      <c r="G4433" s="4" t="e">
        <f>Table1[[#This Row],[SzumElad]]</f>
        <v>#VALUE!</v>
      </c>
      <c r="H4433" s="7" t="e">
        <f>Table1[[#This Row],[Jut_%]]</f>
        <v>#VALUE!</v>
      </c>
      <c r="I4433" s="4" t="e">
        <f>Table1[[#This Row],[Jut]]</f>
        <v>#VALUE!</v>
      </c>
      <c r="J4433" s="4" t="e">
        <f>Table1[[#This Row],[Column1]]</f>
        <v>#VALUE!</v>
      </c>
    </row>
    <row r="4434" spans="1:10" hidden="1" x14ac:dyDescent="0.3">
      <c r="A4434" s="2" t="e">
        <f>Table1[[#This Row],[Befolyt]]</f>
        <v>#VALUE!</v>
      </c>
      <c r="B4434" t="e">
        <f>Table1[[#This Row],[ÜK]]</f>
        <v>#VALUE!</v>
      </c>
      <c r="C4434" s="3" t="e">
        <f>Table1[[#This Row],[Szla]]</f>
        <v>#VALUE!</v>
      </c>
      <c r="D4434" s="6" t="e">
        <f>Table1[[#This Row],[Kelt_hó]]</f>
        <v>#VALUE!</v>
      </c>
      <c r="E4434" t="e">
        <f>Table1[[#This Row],[Vevő]]</f>
        <v>#VALUE!</v>
      </c>
      <c r="F4434" t="e">
        <f>Table1[[#This Row],[Termékkör]]</f>
        <v>#VALUE!</v>
      </c>
      <c r="G4434" s="4" t="e">
        <f>Table1[[#This Row],[SzumElad]]</f>
        <v>#VALUE!</v>
      </c>
      <c r="H4434" s="7" t="e">
        <f>Table1[[#This Row],[Jut_%]]</f>
        <v>#VALUE!</v>
      </c>
      <c r="I4434" s="4" t="e">
        <f>Table1[[#This Row],[Jut]]</f>
        <v>#VALUE!</v>
      </c>
      <c r="J4434" s="4" t="e">
        <f>Table1[[#This Row],[Column1]]</f>
        <v>#VALUE!</v>
      </c>
    </row>
    <row r="4435" spans="1:10" hidden="1" x14ac:dyDescent="0.3">
      <c r="A4435" s="2" t="e">
        <f>Table1[[#This Row],[Befolyt]]</f>
        <v>#VALUE!</v>
      </c>
      <c r="B4435" t="e">
        <f>Table1[[#This Row],[ÜK]]</f>
        <v>#VALUE!</v>
      </c>
      <c r="C4435" s="3" t="e">
        <f>Table1[[#This Row],[Szla]]</f>
        <v>#VALUE!</v>
      </c>
      <c r="D4435" s="6" t="e">
        <f>Table1[[#This Row],[Kelt_hó]]</f>
        <v>#VALUE!</v>
      </c>
      <c r="E4435" t="e">
        <f>Table1[[#This Row],[Vevő]]</f>
        <v>#VALUE!</v>
      </c>
      <c r="F4435" t="e">
        <f>Table1[[#This Row],[Termékkör]]</f>
        <v>#VALUE!</v>
      </c>
      <c r="G4435" s="4" t="e">
        <f>Table1[[#This Row],[SzumElad]]</f>
        <v>#VALUE!</v>
      </c>
      <c r="H4435" s="7" t="e">
        <f>Table1[[#This Row],[Jut_%]]</f>
        <v>#VALUE!</v>
      </c>
      <c r="I4435" s="4" t="e">
        <f>Table1[[#This Row],[Jut]]</f>
        <v>#VALUE!</v>
      </c>
      <c r="J4435" s="4" t="e">
        <f>Table1[[#This Row],[Column1]]</f>
        <v>#VALUE!</v>
      </c>
    </row>
    <row r="4436" spans="1:10" hidden="1" x14ac:dyDescent="0.3">
      <c r="A4436" s="2" t="e">
        <f>Table1[[#This Row],[Befolyt]]</f>
        <v>#VALUE!</v>
      </c>
      <c r="B4436" t="e">
        <f>Table1[[#This Row],[ÜK]]</f>
        <v>#VALUE!</v>
      </c>
      <c r="C4436" s="3" t="e">
        <f>Table1[[#This Row],[Szla]]</f>
        <v>#VALUE!</v>
      </c>
      <c r="D4436" s="6" t="e">
        <f>Table1[[#This Row],[Kelt_hó]]</f>
        <v>#VALUE!</v>
      </c>
      <c r="E4436" t="e">
        <f>Table1[[#This Row],[Vevő]]</f>
        <v>#VALUE!</v>
      </c>
      <c r="F4436" t="e">
        <f>Table1[[#This Row],[Termékkör]]</f>
        <v>#VALUE!</v>
      </c>
      <c r="G4436" s="4" t="e">
        <f>Table1[[#This Row],[SzumElad]]</f>
        <v>#VALUE!</v>
      </c>
      <c r="H4436" s="7" t="e">
        <f>Table1[[#This Row],[Jut_%]]</f>
        <v>#VALUE!</v>
      </c>
      <c r="I4436" s="4" t="e">
        <f>Table1[[#This Row],[Jut]]</f>
        <v>#VALUE!</v>
      </c>
      <c r="J4436" s="4" t="e">
        <f>Table1[[#This Row],[Column1]]</f>
        <v>#VALUE!</v>
      </c>
    </row>
    <row r="4437" spans="1:10" hidden="1" x14ac:dyDescent="0.3">
      <c r="A4437" s="2" t="e">
        <f>Table1[[#This Row],[Befolyt]]</f>
        <v>#VALUE!</v>
      </c>
      <c r="B4437" t="e">
        <f>Table1[[#This Row],[ÜK]]</f>
        <v>#VALUE!</v>
      </c>
      <c r="C4437" s="3" t="e">
        <f>Table1[[#This Row],[Szla]]</f>
        <v>#VALUE!</v>
      </c>
      <c r="D4437" s="6" t="e">
        <f>Table1[[#This Row],[Kelt_hó]]</f>
        <v>#VALUE!</v>
      </c>
      <c r="E4437" t="e">
        <f>Table1[[#This Row],[Vevő]]</f>
        <v>#VALUE!</v>
      </c>
      <c r="F4437" t="e">
        <f>Table1[[#This Row],[Termékkör]]</f>
        <v>#VALUE!</v>
      </c>
      <c r="G4437" s="4" t="e">
        <f>Table1[[#This Row],[SzumElad]]</f>
        <v>#VALUE!</v>
      </c>
      <c r="H4437" s="7" t="e">
        <f>Table1[[#This Row],[Jut_%]]</f>
        <v>#VALUE!</v>
      </c>
      <c r="I4437" s="4" t="e">
        <f>Table1[[#This Row],[Jut]]</f>
        <v>#VALUE!</v>
      </c>
      <c r="J4437" s="4" t="e">
        <f>Table1[[#This Row],[Column1]]</f>
        <v>#VALUE!</v>
      </c>
    </row>
    <row r="4438" spans="1:10" hidden="1" x14ac:dyDescent="0.3">
      <c r="A4438" s="2" t="e">
        <f>Table1[[#This Row],[Befolyt]]</f>
        <v>#VALUE!</v>
      </c>
      <c r="B4438" t="e">
        <f>Table1[[#This Row],[ÜK]]</f>
        <v>#VALUE!</v>
      </c>
      <c r="C4438" s="3" t="e">
        <f>Table1[[#This Row],[Szla]]</f>
        <v>#VALUE!</v>
      </c>
      <c r="D4438" s="6" t="e">
        <f>Table1[[#This Row],[Kelt_hó]]</f>
        <v>#VALUE!</v>
      </c>
      <c r="E4438" t="e">
        <f>Table1[[#This Row],[Vevő]]</f>
        <v>#VALUE!</v>
      </c>
      <c r="F4438" t="e">
        <f>Table1[[#This Row],[Termékkör]]</f>
        <v>#VALUE!</v>
      </c>
      <c r="G4438" s="4" t="e">
        <f>Table1[[#This Row],[SzumElad]]</f>
        <v>#VALUE!</v>
      </c>
      <c r="H4438" s="7" t="e">
        <f>Table1[[#This Row],[Jut_%]]</f>
        <v>#VALUE!</v>
      </c>
      <c r="I4438" s="4" t="e">
        <f>Table1[[#This Row],[Jut]]</f>
        <v>#VALUE!</v>
      </c>
      <c r="J4438" s="4" t="e">
        <f>Table1[[#This Row],[Column1]]</f>
        <v>#VALUE!</v>
      </c>
    </row>
    <row r="4439" spans="1:10" hidden="1" x14ac:dyDescent="0.3">
      <c r="A4439" s="2" t="e">
        <f>Table1[[#This Row],[Befolyt]]</f>
        <v>#VALUE!</v>
      </c>
      <c r="B4439" t="e">
        <f>Table1[[#This Row],[ÜK]]</f>
        <v>#VALUE!</v>
      </c>
      <c r="C4439" s="3" t="e">
        <f>Table1[[#This Row],[Szla]]</f>
        <v>#VALUE!</v>
      </c>
      <c r="D4439" s="6" t="e">
        <f>Table1[[#This Row],[Kelt_hó]]</f>
        <v>#VALUE!</v>
      </c>
      <c r="E4439" t="e">
        <f>Table1[[#This Row],[Vevő]]</f>
        <v>#VALUE!</v>
      </c>
      <c r="F4439" t="e">
        <f>Table1[[#This Row],[Termékkör]]</f>
        <v>#VALUE!</v>
      </c>
      <c r="G4439" s="4" t="e">
        <f>Table1[[#This Row],[SzumElad]]</f>
        <v>#VALUE!</v>
      </c>
      <c r="H4439" s="7" t="e">
        <f>Table1[[#This Row],[Jut_%]]</f>
        <v>#VALUE!</v>
      </c>
      <c r="I4439" s="4" t="e">
        <f>Table1[[#This Row],[Jut]]</f>
        <v>#VALUE!</v>
      </c>
      <c r="J4439" s="4" t="e">
        <f>Table1[[#This Row],[Column1]]</f>
        <v>#VALUE!</v>
      </c>
    </row>
    <row r="4440" spans="1:10" hidden="1" x14ac:dyDescent="0.3">
      <c r="A4440" s="2" t="e">
        <f>Table1[[#This Row],[Befolyt]]</f>
        <v>#VALUE!</v>
      </c>
      <c r="B4440" t="e">
        <f>Table1[[#This Row],[ÜK]]</f>
        <v>#VALUE!</v>
      </c>
      <c r="C4440" s="3" t="e">
        <f>Table1[[#This Row],[Szla]]</f>
        <v>#VALUE!</v>
      </c>
      <c r="D4440" s="6" t="e">
        <f>Table1[[#This Row],[Kelt_hó]]</f>
        <v>#VALUE!</v>
      </c>
      <c r="E4440" t="e">
        <f>Table1[[#This Row],[Vevő]]</f>
        <v>#VALUE!</v>
      </c>
      <c r="F4440" t="e">
        <f>Table1[[#This Row],[Termékkör]]</f>
        <v>#VALUE!</v>
      </c>
      <c r="G4440" s="4" t="e">
        <f>Table1[[#This Row],[SzumElad]]</f>
        <v>#VALUE!</v>
      </c>
      <c r="H4440" s="7" t="e">
        <f>Table1[[#This Row],[Jut_%]]</f>
        <v>#VALUE!</v>
      </c>
      <c r="I4440" s="4" t="e">
        <f>Table1[[#This Row],[Jut]]</f>
        <v>#VALUE!</v>
      </c>
      <c r="J4440" s="4" t="e">
        <f>Table1[[#This Row],[Column1]]</f>
        <v>#VALUE!</v>
      </c>
    </row>
    <row r="4441" spans="1:10" hidden="1" x14ac:dyDescent="0.3">
      <c r="A4441" s="2" t="e">
        <f>Table1[[#This Row],[Befolyt]]</f>
        <v>#VALUE!</v>
      </c>
      <c r="B4441" t="e">
        <f>Table1[[#This Row],[ÜK]]</f>
        <v>#VALUE!</v>
      </c>
      <c r="C4441" s="3" t="e">
        <f>Table1[[#This Row],[Szla]]</f>
        <v>#VALUE!</v>
      </c>
      <c r="D4441" s="6" t="e">
        <f>Table1[[#This Row],[Kelt_hó]]</f>
        <v>#VALUE!</v>
      </c>
      <c r="E4441" t="e">
        <f>Table1[[#This Row],[Vevő]]</f>
        <v>#VALUE!</v>
      </c>
      <c r="F4441" t="e">
        <f>Table1[[#This Row],[Termékkör]]</f>
        <v>#VALUE!</v>
      </c>
      <c r="G4441" s="4" t="e">
        <f>Table1[[#This Row],[SzumElad]]</f>
        <v>#VALUE!</v>
      </c>
      <c r="H4441" s="7" t="e">
        <f>Table1[[#This Row],[Jut_%]]</f>
        <v>#VALUE!</v>
      </c>
      <c r="I4441" s="4" t="e">
        <f>Table1[[#This Row],[Jut]]</f>
        <v>#VALUE!</v>
      </c>
      <c r="J4441" s="4" t="e">
        <f>Table1[[#This Row],[Column1]]</f>
        <v>#VALUE!</v>
      </c>
    </row>
    <row r="4442" spans="1:10" hidden="1" x14ac:dyDescent="0.3">
      <c r="A4442" s="2" t="e">
        <f>Table1[[#This Row],[Befolyt]]</f>
        <v>#VALUE!</v>
      </c>
      <c r="B4442" t="e">
        <f>Table1[[#This Row],[ÜK]]</f>
        <v>#VALUE!</v>
      </c>
      <c r="C4442" s="3" t="e">
        <f>Table1[[#This Row],[Szla]]</f>
        <v>#VALUE!</v>
      </c>
      <c r="D4442" s="6" t="e">
        <f>Table1[[#This Row],[Kelt_hó]]</f>
        <v>#VALUE!</v>
      </c>
      <c r="E4442" t="e">
        <f>Table1[[#This Row],[Vevő]]</f>
        <v>#VALUE!</v>
      </c>
      <c r="F4442" t="e">
        <f>Table1[[#This Row],[Termékkör]]</f>
        <v>#VALUE!</v>
      </c>
      <c r="G4442" s="4" t="e">
        <f>Table1[[#This Row],[SzumElad]]</f>
        <v>#VALUE!</v>
      </c>
      <c r="H4442" s="7" t="e">
        <f>Table1[[#This Row],[Jut_%]]</f>
        <v>#VALUE!</v>
      </c>
      <c r="I4442" s="4" t="e">
        <f>Table1[[#This Row],[Jut]]</f>
        <v>#VALUE!</v>
      </c>
      <c r="J4442" s="4" t="e">
        <f>Table1[[#This Row],[Column1]]</f>
        <v>#VALUE!</v>
      </c>
    </row>
    <row r="4443" spans="1:10" hidden="1" x14ac:dyDescent="0.3">
      <c r="A4443" s="2" t="e">
        <f>Table1[[#This Row],[Befolyt]]</f>
        <v>#VALUE!</v>
      </c>
      <c r="B4443" t="e">
        <f>Table1[[#This Row],[ÜK]]</f>
        <v>#VALUE!</v>
      </c>
      <c r="C4443" s="3" t="e">
        <f>Table1[[#This Row],[Szla]]</f>
        <v>#VALUE!</v>
      </c>
      <c r="D4443" s="6" t="e">
        <f>Table1[[#This Row],[Kelt_hó]]</f>
        <v>#VALUE!</v>
      </c>
      <c r="E4443" t="e">
        <f>Table1[[#This Row],[Vevő]]</f>
        <v>#VALUE!</v>
      </c>
      <c r="F4443" t="e">
        <f>Table1[[#This Row],[Termékkör]]</f>
        <v>#VALUE!</v>
      </c>
      <c r="G4443" s="4" t="e">
        <f>Table1[[#This Row],[SzumElad]]</f>
        <v>#VALUE!</v>
      </c>
      <c r="H4443" s="7" t="e">
        <f>Table1[[#This Row],[Jut_%]]</f>
        <v>#VALUE!</v>
      </c>
      <c r="I4443" s="4" t="e">
        <f>Table1[[#This Row],[Jut]]</f>
        <v>#VALUE!</v>
      </c>
      <c r="J4443" s="4" t="e">
        <f>Table1[[#This Row],[Column1]]</f>
        <v>#VALUE!</v>
      </c>
    </row>
    <row r="4444" spans="1:10" hidden="1" x14ac:dyDescent="0.3">
      <c r="A4444" s="2" t="e">
        <f>Table1[[#This Row],[Befolyt]]</f>
        <v>#VALUE!</v>
      </c>
      <c r="B4444" t="e">
        <f>Table1[[#This Row],[ÜK]]</f>
        <v>#VALUE!</v>
      </c>
      <c r="C4444" s="3" t="e">
        <f>Table1[[#This Row],[Szla]]</f>
        <v>#VALUE!</v>
      </c>
      <c r="D4444" s="6" t="e">
        <f>Table1[[#This Row],[Kelt_hó]]</f>
        <v>#VALUE!</v>
      </c>
      <c r="E4444" t="e">
        <f>Table1[[#This Row],[Vevő]]</f>
        <v>#VALUE!</v>
      </c>
      <c r="F4444" t="e">
        <f>Table1[[#This Row],[Termékkör]]</f>
        <v>#VALUE!</v>
      </c>
      <c r="G4444" s="4" t="e">
        <f>Table1[[#This Row],[SzumElad]]</f>
        <v>#VALUE!</v>
      </c>
      <c r="H4444" s="7" t="e">
        <f>Table1[[#This Row],[Jut_%]]</f>
        <v>#VALUE!</v>
      </c>
      <c r="I4444" s="4" t="e">
        <f>Table1[[#This Row],[Jut]]</f>
        <v>#VALUE!</v>
      </c>
      <c r="J4444" s="4" t="e">
        <f>Table1[[#This Row],[Column1]]</f>
        <v>#VALUE!</v>
      </c>
    </row>
    <row r="4445" spans="1:10" hidden="1" x14ac:dyDescent="0.3">
      <c r="A4445" s="2" t="e">
        <f>Table1[[#This Row],[Befolyt]]</f>
        <v>#VALUE!</v>
      </c>
      <c r="B4445" t="e">
        <f>Table1[[#This Row],[ÜK]]</f>
        <v>#VALUE!</v>
      </c>
      <c r="C4445" s="3" t="e">
        <f>Table1[[#This Row],[Szla]]</f>
        <v>#VALUE!</v>
      </c>
      <c r="D4445" s="6" t="e">
        <f>Table1[[#This Row],[Kelt_hó]]</f>
        <v>#VALUE!</v>
      </c>
      <c r="E4445" t="e">
        <f>Table1[[#This Row],[Vevő]]</f>
        <v>#VALUE!</v>
      </c>
      <c r="F4445" t="e">
        <f>Table1[[#This Row],[Termékkör]]</f>
        <v>#VALUE!</v>
      </c>
      <c r="G4445" s="4" t="e">
        <f>Table1[[#This Row],[SzumElad]]</f>
        <v>#VALUE!</v>
      </c>
      <c r="H4445" s="7" t="e">
        <f>Table1[[#This Row],[Jut_%]]</f>
        <v>#VALUE!</v>
      </c>
      <c r="I4445" s="4" t="e">
        <f>Table1[[#This Row],[Jut]]</f>
        <v>#VALUE!</v>
      </c>
      <c r="J4445" s="4" t="e">
        <f>Table1[[#This Row],[Column1]]</f>
        <v>#VALUE!</v>
      </c>
    </row>
    <row r="4446" spans="1:10" hidden="1" x14ac:dyDescent="0.3">
      <c r="A4446" s="2" t="e">
        <f>Table1[[#This Row],[Befolyt]]</f>
        <v>#VALUE!</v>
      </c>
      <c r="B4446" t="e">
        <f>Table1[[#This Row],[ÜK]]</f>
        <v>#VALUE!</v>
      </c>
      <c r="C4446" s="3" t="e">
        <f>Table1[[#This Row],[Szla]]</f>
        <v>#VALUE!</v>
      </c>
      <c r="D4446" s="6" t="e">
        <f>Table1[[#This Row],[Kelt_hó]]</f>
        <v>#VALUE!</v>
      </c>
      <c r="E4446" t="e">
        <f>Table1[[#This Row],[Vevő]]</f>
        <v>#VALUE!</v>
      </c>
      <c r="F4446" t="e">
        <f>Table1[[#This Row],[Termékkör]]</f>
        <v>#VALUE!</v>
      </c>
      <c r="G4446" s="4" t="e">
        <f>Table1[[#This Row],[SzumElad]]</f>
        <v>#VALUE!</v>
      </c>
      <c r="H4446" s="7" t="e">
        <f>Table1[[#This Row],[Jut_%]]</f>
        <v>#VALUE!</v>
      </c>
      <c r="I4446" s="4" t="e">
        <f>Table1[[#This Row],[Jut]]</f>
        <v>#VALUE!</v>
      </c>
      <c r="J4446" s="4" t="e">
        <f>Table1[[#This Row],[Column1]]</f>
        <v>#VALUE!</v>
      </c>
    </row>
    <row r="4447" spans="1:10" hidden="1" x14ac:dyDescent="0.3">
      <c r="A4447" s="2" t="e">
        <f>Table1[[#This Row],[Befolyt]]</f>
        <v>#VALUE!</v>
      </c>
      <c r="B4447" t="e">
        <f>Table1[[#This Row],[ÜK]]</f>
        <v>#VALUE!</v>
      </c>
      <c r="C4447" s="3" t="e">
        <f>Table1[[#This Row],[Szla]]</f>
        <v>#VALUE!</v>
      </c>
      <c r="D4447" s="6" t="e">
        <f>Table1[[#This Row],[Kelt_hó]]</f>
        <v>#VALUE!</v>
      </c>
      <c r="E4447" t="e">
        <f>Table1[[#This Row],[Vevő]]</f>
        <v>#VALUE!</v>
      </c>
      <c r="F4447" t="e">
        <f>Table1[[#This Row],[Termékkör]]</f>
        <v>#VALUE!</v>
      </c>
      <c r="G4447" s="4" t="e">
        <f>Table1[[#This Row],[SzumElad]]</f>
        <v>#VALUE!</v>
      </c>
      <c r="H4447" s="7" t="e">
        <f>Table1[[#This Row],[Jut_%]]</f>
        <v>#VALUE!</v>
      </c>
      <c r="I4447" s="4" t="e">
        <f>Table1[[#This Row],[Jut]]</f>
        <v>#VALUE!</v>
      </c>
      <c r="J4447" s="4" t="e">
        <f>Table1[[#This Row],[Column1]]</f>
        <v>#VALUE!</v>
      </c>
    </row>
    <row r="4448" spans="1:10" hidden="1" x14ac:dyDescent="0.3">
      <c r="A4448" s="2" t="e">
        <f>Table1[[#This Row],[Befolyt]]</f>
        <v>#VALUE!</v>
      </c>
      <c r="B4448" t="e">
        <f>Table1[[#This Row],[ÜK]]</f>
        <v>#VALUE!</v>
      </c>
      <c r="C4448" s="3" t="e">
        <f>Table1[[#This Row],[Szla]]</f>
        <v>#VALUE!</v>
      </c>
      <c r="D4448" s="6" t="e">
        <f>Table1[[#This Row],[Kelt_hó]]</f>
        <v>#VALUE!</v>
      </c>
      <c r="E4448" t="e">
        <f>Table1[[#This Row],[Vevő]]</f>
        <v>#VALUE!</v>
      </c>
      <c r="F4448" t="e">
        <f>Table1[[#This Row],[Termékkör]]</f>
        <v>#VALUE!</v>
      </c>
      <c r="G4448" s="4" t="e">
        <f>Table1[[#This Row],[SzumElad]]</f>
        <v>#VALUE!</v>
      </c>
      <c r="H4448" s="7" t="e">
        <f>Table1[[#This Row],[Jut_%]]</f>
        <v>#VALUE!</v>
      </c>
      <c r="I4448" s="4" t="e">
        <f>Table1[[#This Row],[Jut]]</f>
        <v>#VALUE!</v>
      </c>
      <c r="J4448" s="4" t="e">
        <f>Table1[[#This Row],[Column1]]</f>
        <v>#VALUE!</v>
      </c>
    </row>
    <row r="4449" spans="1:10" hidden="1" x14ac:dyDescent="0.3">
      <c r="A4449" s="2" t="e">
        <f>Table1[[#This Row],[Befolyt]]</f>
        <v>#VALUE!</v>
      </c>
      <c r="B4449" t="e">
        <f>Table1[[#This Row],[ÜK]]</f>
        <v>#VALUE!</v>
      </c>
      <c r="C4449" s="3" t="e">
        <f>Table1[[#This Row],[Szla]]</f>
        <v>#VALUE!</v>
      </c>
      <c r="D4449" s="6" t="e">
        <f>Table1[[#This Row],[Kelt_hó]]</f>
        <v>#VALUE!</v>
      </c>
      <c r="E4449" t="e">
        <f>Table1[[#This Row],[Vevő]]</f>
        <v>#VALUE!</v>
      </c>
      <c r="F4449" t="e">
        <f>Table1[[#This Row],[Termékkör]]</f>
        <v>#VALUE!</v>
      </c>
      <c r="G4449" s="4" t="e">
        <f>Table1[[#This Row],[SzumElad]]</f>
        <v>#VALUE!</v>
      </c>
      <c r="H4449" s="7" t="e">
        <f>Table1[[#This Row],[Jut_%]]</f>
        <v>#VALUE!</v>
      </c>
      <c r="I4449" s="4" t="e">
        <f>Table1[[#This Row],[Jut]]</f>
        <v>#VALUE!</v>
      </c>
      <c r="J4449" s="4" t="e">
        <f>Table1[[#This Row],[Column1]]</f>
        <v>#VALUE!</v>
      </c>
    </row>
    <row r="4450" spans="1:10" hidden="1" x14ac:dyDescent="0.3">
      <c r="A4450" s="2" t="e">
        <f>Table1[[#This Row],[Befolyt]]</f>
        <v>#VALUE!</v>
      </c>
      <c r="B4450" t="e">
        <f>Table1[[#This Row],[ÜK]]</f>
        <v>#VALUE!</v>
      </c>
      <c r="C4450" s="3" t="e">
        <f>Table1[[#This Row],[Szla]]</f>
        <v>#VALUE!</v>
      </c>
      <c r="D4450" s="6" t="e">
        <f>Table1[[#This Row],[Kelt_hó]]</f>
        <v>#VALUE!</v>
      </c>
      <c r="E4450" t="e">
        <f>Table1[[#This Row],[Vevő]]</f>
        <v>#VALUE!</v>
      </c>
      <c r="F4450" t="e">
        <f>Table1[[#This Row],[Termékkör]]</f>
        <v>#VALUE!</v>
      </c>
      <c r="G4450" s="4" t="e">
        <f>Table1[[#This Row],[SzumElad]]</f>
        <v>#VALUE!</v>
      </c>
      <c r="H4450" s="7" t="e">
        <f>Table1[[#This Row],[Jut_%]]</f>
        <v>#VALUE!</v>
      </c>
      <c r="I4450" s="4" t="e">
        <f>Table1[[#This Row],[Jut]]</f>
        <v>#VALUE!</v>
      </c>
      <c r="J4450" s="4" t="e">
        <f>Table1[[#This Row],[Column1]]</f>
        <v>#VALUE!</v>
      </c>
    </row>
    <row r="4451" spans="1:10" hidden="1" x14ac:dyDescent="0.3">
      <c r="A4451" s="2" t="e">
        <f>Table1[[#This Row],[Befolyt]]</f>
        <v>#VALUE!</v>
      </c>
      <c r="B4451" t="e">
        <f>Table1[[#This Row],[ÜK]]</f>
        <v>#VALUE!</v>
      </c>
      <c r="C4451" s="3" t="e">
        <f>Table1[[#This Row],[Szla]]</f>
        <v>#VALUE!</v>
      </c>
      <c r="D4451" s="6" t="e">
        <f>Table1[[#This Row],[Kelt_hó]]</f>
        <v>#VALUE!</v>
      </c>
      <c r="E4451" t="e">
        <f>Table1[[#This Row],[Vevő]]</f>
        <v>#VALUE!</v>
      </c>
      <c r="F4451" t="e">
        <f>Table1[[#This Row],[Termékkör]]</f>
        <v>#VALUE!</v>
      </c>
      <c r="G4451" s="4" t="e">
        <f>Table1[[#This Row],[SzumElad]]</f>
        <v>#VALUE!</v>
      </c>
      <c r="H4451" s="7" t="e">
        <f>Table1[[#This Row],[Jut_%]]</f>
        <v>#VALUE!</v>
      </c>
      <c r="I4451" s="4" t="e">
        <f>Table1[[#This Row],[Jut]]</f>
        <v>#VALUE!</v>
      </c>
      <c r="J4451" s="4" t="e">
        <f>Table1[[#This Row],[Column1]]</f>
        <v>#VALUE!</v>
      </c>
    </row>
    <row r="4452" spans="1:10" hidden="1" x14ac:dyDescent="0.3">
      <c r="A4452" s="2" t="e">
        <f>Table1[[#This Row],[Befolyt]]</f>
        <v>#VALUE!</v>
      </c>
      <c r="B4452" t="e">
        <f>Table1[[#This Row],[ÜK]]</f>
        <v>#VALUE!</v>
      </c>
      <c r="C4452" s="3" t="e">
        <f>Table1[[#This Row],[Szla]]</f>
        <v>#VALUE!</v>
      </c>
      <c r="D4452" s="6" t="e">
        <f>Table1[[#This Row],[Kelt_hó]]</f>
        <v>#VALUE!</v>
      </c>
      <c r="E4452" t="e">
        <f>Table1[[#This Row],[Vevő]]</f>
        <v>#VALUE!</v>
      </c>
      <c r="F4452" t="e">
        <f>Table1[[#This Row],[Termékkör]]</f>
        <v>#VALUE!</v>
      </c>
      <c r="G4452" s="4" t="e">
        <f>Table1[[#This Row],[SzumElad]]</f>
        <v>#VALUE!</v>
      </c>
      <c r="H4452" s="7" t="e">
        <f>Table1[[#This Row],[Jut_%]]</f>
        <v>#VALUE!</v>
      </c>
      <c r="I4452" s="4" t="e">
        <f>Table1[[#This Row],[Jut]]</f>
        <v>#VALUE!</v>
      </c>
      <c r="J4452" s="4" t="e">
        <f>Table1[[#This Row],[Column1]]</f>
        <v>#VALUE!</v>
      </c>
    </row>
    <row r="4453" spans="1:10" hidden="1" x14ac:dyDescent="0.3">
      <c r="A4453" s="2" t="e">
        <f>Table1[[#This Row],[Befolyt]]</f>
        <v>#VALUE!</v>
      </c>
      <c r="B4453" t="e">
        <f>Table1[[#This Row],[ÜK]]</f>
        <v>#VALUE!</v>
      </c>
      <c r="C4453" s="3" t="e">
        <f>Table1[[#This Row],[Szla]]</f>
        <v>#VALUE!</v>
      </c>
      <c r="D4453" s="6" t="e">
        <f>Table1[[#This Row],[Kelt_hó]]</f>
        <v>#VALUE!</v>
      </c>
      <c r="E4453" t="e">
        <f>Table1[[#This Row],[Vevő]]</f>
        <v>#VALUE!</v>
      </c>
      <c r="F4453" t="e">
        <f>Table1[[#This Row],[Termékkör]]</f>
        <v>#VALUE!</v>
      </c>
      <c r="G4453" s="4" t="e">
        <f>Table1[[#This Row],[SzumElad]]</f>
        <v>#VALUE!</v>
      </c>
      <c r="H4453" s="7" t="e">
        <f>Table1[[#This Row],[Jut_%]]</f>
        <v>#VALUE!</v>
      </c>
      <c r="I4453" s="4" t="e">
        <f>Table1[[#This Row],[Jut]]</f>
        <v>#VALUE!</v>
      </c>
      <c r="J4453" s="4" t="e">
        <f>Table1[[#This Row],[Column1]]</f>
        <v>#VALUE!</v>
      </c>
    </row>
    <row r="4454" spans="1:10" hidden="1" x14ac:dyDescent="0.3">
      <c r="A4454" s="2" t="e">
        <f>Table1[[#This Row],[Befolyt]]</f>
        <v>#VALUE!</v>
      </c>
      <c r="B4454" t="e">
        <f>Table1[[#This Row],[ÜK]]</f>
        <v>#VALUE!</v>
      </c>
      <c r="C4454" s="3" t="e">
        <f>Table1[[#This Row],[Szla]]</f>
        <v>#VALUE!</v>
      </c>
      <c r="D4454" s="6" t="e">
        <f>Table1[[#This Row],[Kelt_hó]]</f>
        <v>#VALUE!</v>
      </c>
      <c r="E4454" t="e">
        <f>Table1[[#This Row],[Vevő]]</f>
        <v>#VALUE!</v>
      </c>
      <c r="F4454" t="e">
        <f>Table1[[#This Row],[Termékkör]]</f>
        <v>#VALUE!</v>
      </c>
      <c r="G4454" s="4" t="e">
        <f>Table1[[#This Row],[SzumElad]]</f>
        <v>#VALUE!</v>
      </c>
      <c r="H4454" s="7" t="e">
        <f>Table1[[#This Row],[Jut_%]]</f>
        <v>#VALUE!</v>
      </c>
      <c r="I4454" s="4" t="e">
        <f>Table1[[#This Row],[Jut]]</f>
        <v>#VALUE!</v>
      </c>
      <c r="J4454" s="4" t="e">
        <f>Table1[[#This Row],[Column1]]</f>
        <v>#VALUE!</v>
      </c>
    </row>
    <row r="4455" spans="1:10" hidden="1" x14ac:dyDescent="0.3">
      <c r="A4455" s="2" t="e">
        <f>Table1[[#This Row],[Befolyt]]</f>
        <v>#VALUE!</v>
      </c>
      <c r="B4455" t="e">
        <f>Table1[[#This Row],[ÜK]]</f>
        <v>#VALUE!</v>
      </c>
      <c r="C4455" s="3" t="e">
        <f>Table1[[#This Row],[Szla]]</f>
        <v>#VALUE!</v>
      </c>
      <c r="D4455" s="6" t="e">
        <f>Table1[[#This Row],[Kelt_hó]]</f>
        <v>#VALUE!</v>
      </c>
      <c r="E4455" t="e">
        <f>Table1[[#This Row],[Vevő]]</f>
        <v>#VALUE!</v>
      </c>
      <c r="F4455" t="e">
        <f>Table1[[#This Row],[Termékkör]]</f>
        <v>#VALUE!</v>
      </c>
      <c r="G4455" s="4" t="e">
        <f>Table1[[#This Row],[SzumElad]]</f>
        <v>#VALUE!</v>
      </c>
      <c r="H4455" s="7" t="e">
        <f>Table1[[#This Row],[Jut_%]]</f>
        <v>#VALUE!</v>
      </c>
      <c r="I4455" s="4" t="e">
        <f>Table1[[#This Row],[Jut]]</f>
        <v>#VALUE!</v>
      </c>
      <c r="J4455" s="4" t="e">
        <f>Table1[[#This Row],[Column1]]</f>
        <v>#VALUE!</v>
      </c>
    </row>
    <row r="4456" spans="1:10" hidden="1" x14ac:dyDescent="0.3">
      <c r="A4456" s="2" t="e">
        <f>Table1[[#This Row],[Befolyt]]</f>
        <v>#VALUE!</v>
      </c>
      <c r="B4456" t="e">
        <f>Table1[[#This Row],[ÜK]]</f>
        <v>#VALUE!</v>
      </c>
      <c r="C4456" s="3" t="e">
        <f>Table1[[#This Row],[Szla]]</f>
        <v>#VALUE!</v>
      </c>
      <c r="D4456" s="6" t="e">
        <f>Table1[[#This Row],[Kelt_hó]]</f>
        <v>#VALUE!</v>
      </c>
      <c r="E4456" t="e">
        <f>Table1[[#This Row],[Vevő]]</f>
        <v>#VALUE!</v>
      </c>
      <c r="F4456" t="e">
        <f>Table1[[#This Row],[Termékkör]]</f>
        <v>#VALUE!</v>
      </c>
      <c r="G4456" s="4" t="e">
        <f>Table1[[#This Row],[SzumElad]]</f>
        <v>#VALUE!</v>
      </c>
      <c r="H4456" s="7" t="e">
        <f>Table1[[#This Row],[Jut_%]]</f>
        <v>#VALUE!</v>
      </c>
      <c r="I4456" s="4" t="e">
        <f>Table1[[#This Row],[Jut]]</f>
        <v>#VALUE!</v>
      </c>
      <c r="J4456" s="4" t="e">
        <f>Table1[[#This Row],[Column1]]</f>
        <v>#VALUE!</v>
      </c>
    </row>
    <row r="4457" spans="1:10" hidden="1" x14ac:dyDescent="0.3">
      <c r="A4457" s="2" t="e">
        <f>Table1[[#This Row],[Befolyt]]</f>
        <v>#VALUE!</v>
      </c>
      <c r="B4457" t="e">
        <f>Table1[[#This Row],[ÜK]]</f>
        <v>#VALUE!</v>
      </c>
      <c r="C4457" s="3" t="e">
        <f>Table1[[#This Row],[Szla]]</f>
        <v>#VALUE!</v>
      </c>
      <c r="D4457" s="6" t="e">
        <f>Table1[[#This Row],[Kelt_hó]]</f>
        <v>#VALUE!</v>
      </c>
      <c r="E4457" t="e">
        <f>Table1[[#This Row],[Vevő]]</f>
        <v>#VALUE!</v>
      </c>
      <c r="F4457" t="e">
        <f>Table1[[#This Row],[Termékkör]]</f>
        <v>#VALUE!</v>
      </c>
      <c r="G4457" s="4" t="e">
        <f>Table1[[#This Row],[SzumElad]]</f>
        <v>#VALUE!</v>
      </c>
      <c r="H4457" s="7" t="e">
        <f>Table1[[#This Row],[Jut_%]]</f>
        <v>#VALUE!</v>
      </c>
      <c r="I4457" s="4" t="e">
        <f>Table1[[#This Row],[Jut]]</f>
        <v>#VALUE!</v>
      </c>
      <c r="J4457" s="4" t="e">
        <f>Table1[[#This Row],[Column1]]</f>
        <v>#VALUE!</v>
      </c>
    </row>
    <row r="4458" spans="1:10" hidden="1" x14ac:dyDescent="0.3">
      <c r="A4458" s="2" t="e">
        <f>Table1[[#This Row],[Befolyt]]</f>
        <v>#VALUE!</v>
      </c>
      <c r="B4458" t="e">
        <f>Table1[[#This Row],[ÜK]]</f>
        <v>#VALUE!</v>
      </c>
      <c r="C4458" s="3" t="e">
        <f>Table1[[#This Row],[Szla]]</f>
        <v>#VALUE!</v>
      </c>
      <c r="D4458" s="6" t="e">
        <f>Table1[[#This Row],[Kelt_hó]]</f>
        <v>#VALUE!</v>
      </c>
      <c r="E4458" t="e">
        <f>Table1[[#This Row],[Vevő]]</f>
        <v>#VALUE!</v>
      </c>
      <c r="F4458" t="e">
        <f>Table1[[#This Row],[Termékkör]]</f>
        <v>#VALUE!</v>
      </c>
      <c r="G4458" s="4" t="e">
        <f>Table1[[#This Row],[SzumElad]]</f>
        <v>#VALUE!</v>
      </c>
      <c r="H4458" s="7" t="e">
        <f>Table1[[#This Row],[Jut_%]]</f>
        <v>#VALUE!</v>
      </c>
      <c r="I4458" s="4" t="e">
        <f>Table1[[#This Row],[Jut]]</f>
        <v>#VALUE!</v>
      </c>
      <c r="J4458" s="4" t="e">
        <f>Table1[[#This Row],[Column1]]</f>
        <v>#VALUE!</v>
      </c>
    </row>
    <row r="4459" spans="1:10" hidden="1" x14ac:dyDescent="0.3">
      <c r="A4459" s="2" t="e">
        <f>Table1[[#This Row],[Befolyt]]</f>
        <v>#VALUE!</v>
      </c>
      <c r="B4459" t="e">
        <f>Table1[[#This Row],[ÜK]]</f>
        <v>#VALUE!</v>
      </c>
      <c r="C4459" s="3" t="e">
        <f>Table1[[#This Row],[Szla]]</f>
        <v>#VALUE!</v>
      </c>
      <c r="D4459" s="6" t="e">
        <f>Table1[[#This Row],[Kelt_hó]]</f>
        <v>#VALUE!</v>
      </c>
      <c r="E4459" t="e">
        <f>Table1[[#This Row],[Vevő]]</f>
        <v>#VALUE!</v>
      </c>
      <c r="F4459" t="e">
        <f>Table1[[#This Row],[Termékkör]]</f>
        <v>#VALUE!</v>
      </c>
      <c r="G4459" s="4" t="e">
        <f>Table1[[#This Row],[SzumElad]]</f>
        <v>#VALUE!</v>
      </c>
      <c r="H4459" s="7" t="e">
        <f>Table1[[#This Row],[Jut_%]]</f>
        <v>#VALUE!</v>
      </c>
      <c r="I4459" s="4" t="e">
        <f>Table1[[#This Row],[Jut]]</f>
        <v>#VALUE!</v>
      </c>
      <c r="J4459" s="4" t="e">
        <f>Table1[[#This Row],[Column1]]</f>
        <v>#VALUE!</v>
      </c>
    </row>
    <row r="4460" spans="1:10" hidden="1" x14ac:dyDescent="0.3">
      <c r="A4460" s="2" t="e">
        <f>Table1[[#This Row],[Befolyt]]</f>
        <v>#VALUE!</v>
      </c>
      <c r="B4460" t="e">
        <f>Table1[[#This Row],[ÜK]]</f>
        <v>#VALUE!</v>
      </c>
      <c r="C4460" s="3" t="e">
        <f>Table1[[#This Row],[Szla]]</f>
        <v>#VALUE!</v>
      </c>
      <c r="D4460" s="6" t="e">
        <f>Table1[[#This Row],[Kelt_hó]]</f>
        <v>#VALUE!</v>
      </c>
      <c r="E4460" t="e">
        <f>Table1[[#This Row],[Vevő]]</f>
        <v>#VALUE!</v>
      </c>
      <c r="F4460" t="e">
        <f>Table1[[#This Row],[Termékkör]]</f>
        <v>#VALUE!</v>
      </c>
      <c r="G4460" s="4" t="e">
        <f>Table1[[#This Row],[SzumElad]]</f>
        <v>#VALUE!</v>
      </c>
      <c r="H4460" s="7" t="e">
        <f>Table1[[#This Row],[Jut_%]]</f>
        <v>#VALUE!</v>
      </c>
      <c r="I4460" s="4" t="e">
        <f>Table1[[#This Row],[Jut]]</f>
        <v>#VALUE!</v>
      </c>
      <c r="J4460" s="4" t="e">
        <f>Table1[[#This Row],[Column1]]</f>
        <v>#VALUE!</v>
      </c>
    </row>
    <row r="4461" spans="1:10" hidden="1" x14ac:dyDescent="0.3">
      <c r="A4461" s="2" t="e">
        <f>Table1[[#This Row],[Befolyt]]</f>
        <v>#VALUE!</v>
      </c>
      <c r="B4461" t="e">
        <f>Table1[[#This Row],[ÜK]]</f>
        <v>#VALUE!</v>
      </c>
      <c r="C4461" s="3" t="e">
        <f>Table1[[#This Row],[Szla]]</f>
        <v>#VALUE!</v>
      </c>
      <c r="D4461" s="6" t="e">
        <f>Table1[[#This Row],[Kelt_hó]]</f>
        <v>#VALUE!</v>
      </c>
      <c r="E4461" t="e">
        <f>Table1[[#This Row],[Vevő]]</f>
        <v>#VALUE!</v>
      </c>
      <c r="F4461" t="e">
        <f>Table1[[#This Row],[Termékkör]]</f>
        <v>#VALUE!</v>
      </c>
      <c r="G4461" s="4" t="e">
        <f>Table1[[#This Row],[SzumElad]]</f>
        <v>#VALUE!</v>
      </c>
      <c r="H4461" s="7" t="e">
        <f>Table1[[#This Row],[Jut_%]]</f>
        <v>#VALUE!</v>
      </c>
      <c r="I4461" s="4" t="e">
        <f>Table1[[#This Row],[Jut]]</f>
        <v>#VALUE!</v>
      </c>
      <c r="J4461" s="4" t="e">
        <f>Table1[[#This Row],[Column1]]</f>
        <v>#VALUE!</v>
      </c>
    </row>
    <row r="4462" spans="1:10" hidden="1" x14ac:dyDescent="0.3">
      <c r="A4462" s="2" t="e">
        <f>Table1[[#This Row],[Befolyt]]</f>
        <v>#VALUE!</v>
      </c>
      <c r="B4462" t="e">
        <f>Table1[[#This Row],[ÜK]]</f>
        <v>#VALUE!</v>
      </c>
      <c r="C4462" s="3" t="e">
        <f>Table1[[#This Row],[Szla]]</f>
        <v>#VALUE!</v>
      </c>
      <c r="D4462" s="6" t="e">
        <f>Table1[[#This Row],[Kelt_hó]]</f>
        <v>#VALUE!</v>
      </c>
      <c r="E4462" t="e">
        <f>Table1[[#This Row],[Vevő]]</f>
        <v>#VALUE!</v>
      </c>
      <c r="F4462" t="e">
        <f>Table1[[#This Row],[Termékkör]]</f>
        <v>#VALUE!</v>
      </c>
      <c r="G4462" s="4" t="e">
        <f>Table1[[#This Row],[SzumElad]]</f>
        <v>#VALUE!</v>
      </c>
      <c r="H4462" s="7" t="e">
        <f>Table1[[#This Row],[Jut_%]]</f>
        <v>#VALUE!</v>
      </c>
      <c r="I4462" s="4" t="e">
        <f>Table1[[#This Row],[Jut]]</f>
        <v>#VALUE!</v>
      </c>
      <c r="J4462" s="4" t="e">
        <f>Table1[[#This Row],[Column1]]</f>
        <v>#VALUE!</v>
      </c>
    </row>
    <row r="4463" spans="1:10" hidden="1" x14ac:dyDescent="0.3">
      <c r="A4463" s="2" t="e">
        <f>Table1[[#This Row],[Befolyt]]</f>
        <v>#VALUE!</v>
      </c>
      <c r="B4463" t="e">
        <f>Table1[[#This Row],[ÜK]]</f>
        <v>#VALUE!</v>
      </c>
      <c r="C4463" s="3" t="e">
        <f>Table1[[#This Row],[Szla]]</f>
        <v>#VALUE!</v>
      </c>
      <c r="D4463" s="6" t="e">
        <f>Table1[[#This Row],[Kelt_hó]]</f>
        <v>#VALUE!</v>
      </c>
      <c r="E4463" t="e">
        <f>Table1[[#This Row],[Vevő]]</f>
        <v>#VALUE!</v>
      </c>
      <c r="F4463" t="e">
        <f>Table1[[#This Row],[Termékkör]]</f>
        <v>#VALUE!</v>
      </c>
      <c r="G4463" s="4" t="e">
        <f>Table1[[#This Row],[SzumElad]]</f>
        <v>#VALUE!</v>
      </c>
      <c r="H4463" s="7" t="e">
        <f>Table1[[#This Row],[Jut_%]]</f>
        <v>#VALUE!</v>
      </c>
      <c r="I4463" s="4" t="e">
        <f>Table1[[#This Row],[Jut]]</f>
        <v>#VALUE!</v>
      </c>
      <c r="J4463" s="4" t="e">
        <f>Table1[[#This Row],[Column1]]</f>
        <v>#VALUE!</v>
      </c>
    </row>
    <row r="4464" spans="1:10" hidden="1" x14ac:dyDescent="0.3">
      <c r="A4464" s="2" t="e">
        <f>Table1[[#This Row],[Befolyt]]</f>
        <v>#VALUE!</v>
      </c>
      <c r="B4464" t="e">
        <f>Table1[[#This Row],[ÜK]]</f>
        <v>#VALUE!</v>
      </c>
      <c r="C4464" s="3" t="e">
        <f>Table1[[#This Row],[Szla]]</f>
        <v>#VALUE!</v>
      </c>
      <c r="D4464" s="6" t="e">
        <f>Table1[[#This Row],[Kelt_hó]]</f>
        <v>#VALUE!</v>
      </c>
      <c r="E4464" t="e">
        <f>Table1[[#This Row],[Vevő]]</f>
        <v>#VALUE!</v>
      </c>
      <c r="F4464" t="e">
        <f>Table1[[#This Row],[Termékkör]]</f>
        <v>#VALUE!</v>
      </c>
      <c r="G4464" s="4" t="e">
        <f>Table1[[#This Row],[SzumElad]]</f>
        <v>#VALUE!</v>
      </c>
      <c r="H4464" s="7" t="e">
        <f>Table1[[#This Row],[Jut_%]]</f>
        <v>#VALUE!</v>
      </c>
      <c r="I4464" s="4" t="e">
        <f>Table1[[#This Row],[Jut]]</f>
        <v>#VALUE!</v>
      </c>
      <c r="J4464" s="4" t="e">
        <f>Table1[[#This Row],[Column1]]</f>
        <v>#VALUE!</v>
      </c>
    </row>
    <row r="4465" spans="1:10" hidden="1" x14ac:dyDescent="0.3">
      <c r="A4465" s="2" t="e">
        <f>Table1[[#This Row],[Befolyt]]</f>
        <v>#VALUE!</v>
      </c>
      <c r="B4465" t="e">
        <f>Table1[[#This Row],[ÜK]]</f>
        <v>#VALUE!</v>
      </c>
      <c r="C4465" s="3" t="e">
        <f>Table1[[#This Row],[Szla]]</f>
        <v>#VALUE!</v>
      </c>
      <c r="D4465" s="6" t="e">
        <f>Table1[[#This Row],[Kelt_hó]]</f>
        <v>#VALUE!</v>
      </c>
      <c r="E4465" t="e">
        <f>Table1[[#This Row],[Vevő]]</f>
        <v>#VALUE!</v>
      </c>
      <c r="F4465" t="e">
        <f>Table1[[#This Row],[Termékkör]]</f>
        <v>#VALUE!</v>
      </c>
      <c r="G4465" s="4" t="e">
        <f>Table1[[#This Row],[SzumElad]]</f>
        <v>#VALUE!</v>
      </c>
      <c r="H4465" s="7" t="e">
        <f>Table1[[#This Row],[Jut_%]]</f>
        <v>#VALUE!</v>
      </c>
      <c r="I4465" s="4" t="e">
        <f>Table1[[#This Row],[Jut]]</f>
        <v>#VALUE!</v>
      </c>
      <c r="J4465" s="4" t="e">
        <f>Table1[[#This Row],[Column1]]</f>
        <v>#VALUE!</v>
      </c>
    </row>
    <row r="4466" spans="1:10" hidden="1" x14ac:dyDescent="0.3">
      <c r="A4466" s="2" t="e">
        <f>Table1[[#This Row],[Befolyt]]</f>
        <v>#VALUE!</v>
      </c>
      <c r="B4466" t="e">
        <f>Table1[[#This Row],[ÜK]]</f>
        <v>#VALUE!</v>
      </c>
      <c r="C4466" s="3" t="e">
        <f>Table1[[#This Row],[Szla]]</f>
        <v>#VALUE!</v>
      </c>
      <c r="D4466" s="6" t="e">
        <f>Table1[[#This Row],[Kelt_hó]]</f>
        <v>#VALUE!</v>
      </c>
      <c r="E4466" t="e">
        <f>Table1[[#This Row],[Vevő]]</f>
        <v>#VALUE!</v>
      </c>
      <c r="F4466" t="e">
        <f>Table1[[#This Row],[Termékkör]]</f>
        <v>#VALUE!</v>
      </c>
      <c r="G4466" s="4" t="e">
        <f>Table1[[#This Row],[SzumElad]]</f>
        <v>#VALUE!</v>
      </c>
      <c r="H4466" s="7" t="e">
        <f>Table1[[#This Row],[Jut_%]]</f>
        <v>#VALUE!</v>
      </c>
      <c r="I4466" s="4" t="e">
        <f>Table1[[#This Row],[Jut]]</f>
        <v>#VALUE!</v>
      </c>
      <c r="J4466" s="4" t="e">
        <f>Table1[[#This Row],[Column1]]</f>
        <v>#VALUE!</v>
      </c>
    </row>
    <row r="4467" spans="1:10" hidden="1" x14ac:dyDescent="0.3">
      <c r="A4467" s="2" t="e">
        <f>Table1[[#This Row],[Befolyt]]</f>
        <v>#VALUE!</v>
      </c>
      <c r="B4467" t="e">
        <f>Table1[[#This Row],[ÜK]]</f>
        <v>#VALUE!</v>
      </c>
      <c r="C4467" s="3" t="e">
        <f>Table1[[#This Row],[Szla]]</f>
        <v>#VALUE!</v>
      </c>
      <c r="D4467" s="6" t="e">
        <f>Table1[[#This Row],[Kelt_hó]]</f>
        <v>#VALUE!</v>
      </c>
      <c r="E4467" t="e">
        <f>Table1[[#This Row],[Vevő]]</f>
        <v>#VALUE!</v>
      </c>
      <c r="F4467" t="e">
        <f>Table1[[#This Row],[Termékkör]]</f>
        <v>#VALUE!</v>
      </c>
      <c r="G4467" s="4" t="e">
        <f>Table1[[#This Row],[SzumElad]]</f>
        <v>#VALUE!</v>
      </c>
      <c r="H4467" s="7" t="e">
        <f>Table1[[#This Row],[Jut_%]]</f>
        <v>#VALUE!</v>
      </c>
      <c r="I4467" s="4" t="e">
        <f>Table1[[#This Row],[Jut]]</f>
        <v>#VALUE!</v>
      </c>
      <c r="J4467" s="4" t="e">
        <f>Table1[[#This Row],[Column1]]</f>
        <v>#VALUE!</v>
      </c>
    </row>
    <row r="4468" spans="1:10" hidden="1" x14ac:dyDescent="0.3">
      <c r="A4468" s="2" t="e">
        <f>Table1[[#This Row],[Befolyt]]</f>
        <v>#VALUE!</v>
      </c>
      <c r="B4468" t="e">
        <f>Table1[[#This Row],[ÜK]]</f>
        <v>#VALUE!</v>
      </c>
      <c r="C4468" s="3" t="e">
        <f>Table1[[#This Row],[Szla]]</f>
        <v>#VALUE!</v>
      </c>
      <c r="D4468" s="6" t="e">
        <f>Table1[[#This Row],[Kelt_hó]]</f>
        <v>#VALUE!</v>
      </c>
      <c r="E4468" t="e">
        <f>Table1[[#This Row],[Vevő]]</f>
        <v>#VALUE!</v>
      </c>
      <c r="F4468" t="e">
        <f>Table1[[#This Row],[Termékkör]]</f>
        <v>#VALUE!</v>
      </c>
      <c r="G4468" s="4" t="e">
        <f>Table1[[#This Row],[SzumElad]]</f>
        <v>#VALUE!</v>
      </c>
      <c r="H4468" s="7" t="e">
        <f>Table1[[#This Row],[Jut_%]]</f>
        <v>#VALUE!</v>
      </c>
      <c r="I4468" s="4" t="e">
        <f>Table1[[#This Row],[Jut]]</f>
        <v>#VALUE!</v>
      </c>
      <c r="J4468" s="4" t="e">
        <f>Table1[[#This Row],[Column1]]</f>
        <v>#VALUE!</v>
      </c>
    </row>
    <row r="4469" spans="1:10" hidden="1" x14ac:dyDescent="0.3">
      <c r="A4469" s="2" t="e">
        <f>Table1[[#This Row],[Befolyt]]</f>
        <v>#VALUE!</v>
      </c>
      <c r="B4469" t="e">
        <f>Table1[[#This Row],[ÜK]]</f>
        <v>#VALUE!</v>
      </c>
      <c r="C4469" s="3" t="e">
        <f>Table1[[#This Row],[Szla]]</f>
        <v>#VALUE!</v>
      </c>
      <c r="D4469" s="6" t="e">
        <f>Table1[[#This Row],[Kelt_hó]]</f>
        <v>#VALUE!</v>
      </c>
      <c r="E4469" t="e">
        <f>Table1[[#This Row],[Vevő]]</f>
        <v>#VALUE!</v>
      </c>
      <c r="F4469" t="e">
        <f>Table1[[#This Row],[Termékkör]]</f>
        <v>#VALUE!</v>
      </c>
      <c r="G4469" s="4" t="e">
        <f>Table1[[#This Row],[SzumElad]]</f>
        <v>#VALUE!</v>
      </c>
      <c r="H4469" s="7" t="e">
        <f>Table1[[#This Row],[Jut_%]]</f>
        <v>#VALUE!</v>
      </c>
      <c r="I4469" s="4" t="e">
        <f>Table1[[#This Row],[Jut]]</f>
        <v>#VALUE!</v>
      </c>
      <c r="J4469" s="4" t="e">
        <f>Table1[[#This Row],[Column1]]</f>
        <v>#VALUE!</v>
      </c>
    </row>
    <row r="4470" spans="1:10" hidden="1" x14ac:dyDescent="0.3">
      <c r="A4470" s="2" t="e">
        <f>Table1[[#This Row],[Befolyt]]</f>
        <v>#VALUE!</v>
      </c>
      <c r="B4470" t="e">
        <f>Table1[[#This Row],[ÜK]]</f>
        <v>#VALUE!</v>
      </c>
      <c r="C4470" s="3" t="e">
        <f>Table1[[#This Row],[Szla]]</f>
        <v>#VALUE!</v>
      </c>
      <c r="D4470" s="6" t="e">
        <f>Table1[[#This Row],[Kelt_hó]]</f>
        <v>#VALUE!</v>
      </c>
      <c r="E4470" t="e">
        <f>Table1[[#This Row],[Vevő]]</f>
        <v>#VALUE!</v>
      </c>
      <c r="F4470" t="e">
        <f>Table1[[#This Row],[Termékkör]]</f>
        <v>#VALUE!</v>
      </c>
      <c r="G4470" s="4" t="e">
        <f>Table1[[#This Row],[SzumElad]]</f>
        <v>#VALUE!</v>
      </c>
      <c r="H4470" s="7" t="e">
        <f>Table1[[#This Row],[Jut_%]]</f>
        <v>#VALUE!</v>
      </c>
      <c r="I4470" s="4" t="e">
        <f>Table1[[#This Row],[Jut]]</f>
        <v>#VALUE!</v>
      </c>
      <c r="J4470" s="4" t="e">
        <f>Table1[[#This Row],[Column1]]</f>
        <v>#VALUE!</v>
      </c>
    </row>
    <row r="4471" spans="1:10" hidden="1" x14ac:dyDescent="0.3">
      <c r="A4471" s="2" t="e">
        <f>Table1[[#This Row],[Befolyt]]</f>
        <v>#VALUE!</v>
      </c>
      <c r="B4471" t="e">
        <f>Table1[[#This Row],[ÜK]]</f>
        <v>#VALUE!</v>
      </c>
      <c r="C4471" s="3" t="e">
        <f>Table1[[#This Row],[Szla]]</f>
        <v>#VALUE!</v>
      </c>
      <c r="D4471" s="6" t="e">
        <f>Table1[[#This Row],[Kelt_hó]]</f>
        <v>#VALUE!</v>
      </c>
      <c r="E4471" t="e">
        <f>Table1[[#This Row],[Vevő]]</f>
        <v>#VALUE!</v>
      </c>
      <c r="F4471" t="e">
        <f>Table1[[#This Row],[Termékkör]]</f>
        <v>#VALUE!</v>
      </c>
      <c r="G4471" s="4" t="e">
        <f>Table1[[#This Row],[SzumElad]]</f>
        <v>#VALUE!</v>
      </c>
      <c r="H4471" s="7" t="e">
        <f>Table1[[#This Row],[Jut_%]]</f>
        <v>#VALUE!</v>
      </c>
      <c r="I4471" s="4" t="e">
        <f>Table1[[#This Row],[Jut]]</f>
        <v>#VALUE!</v>
      </c>
      <c r="J4471" s="4" t="e">
        <f>Table1[[#This Row],[Column1]]</f>
        <v>#VALUE!</v>
      </c>
    </row>
    <row r="4472" spans="1:10" hidden="1" x14ac:dyDescent="0.3">
      <c r="A4472" s="2" t="e">
        <f>Table1[[#This Row],[Befolyt]]</f>
        <v>#VALUE!</v>
      </c>
      <c r="B4472" t="e">
        <f>Table1[[#This Row],[ÜK]]</f>
        <v>#VALUE!</v>
      </c>
      <c r="C4472" s="3" t="e">
        <f>Table1[[#This Row],[Szla]]</f>
        <v>#VALUE!</v>
      </c>
      <c r="D4472" s="6" t="e">
        <f>Table1[[#This Row],[Kelt_hó]]</f>
        <v>#VALUE!</v>
      </c>
      <c r="E4472" t="e">
        <f>Table1[[#This Row],[Vevő]]</f>
        <v>#VALUE!</v>
      </c>
      <c r="F4472" t="e">
        <f>Table1[[#This Row],[Termékkör]]</f>
        <v>#VALUE!</v>
      </c>
      <c r="G4472" s="4" t="e">
        <f>Table1[[#This Row],[SzumElad]]</f>
        <v>#VALUE!</v>
      </c>
      <c r="H4472" s="7" t="e">
        <f>Table1[[#This Row],[Jut_%]]</f>
        <v>#VALUE!</v>
      </c>
      <c r="I4472" s="4" t="e">
        <f>Table1[[#This Row],[Jut]]</f>
        <v>#VALUE!</v>
      </c>
      <c r="J4472" s="4" t="e">
        <f>Table1[[#This Row],[Column1]]</f>
        <v>#VALUE!</v>
      </c>
    </row>
    <row r="4473" spans="1:10" hidden="1" x14ac:dyDescent="0.3">
      <c r="A4473" s="2" t="e">
        <f>Table1[[#This Row],[Befolyt]]</f>
        <v>#VALUE!</v>
      </c>
      <c r="B4473" t="e">
        <f>Table1[[#This Row],[ÜK]]</f>
        <v>#VALUE!</v>
      </c>
      <c r="C4473" s="3" t="e">
        <f>Table1[[#This Row],[Szla]]</f>
        <v>#VALUE!</v>
      </c>
      <c r="D4473" s="6" t="e">
        <f>Table1[[#This Row],[Kelt_hó]]</f>
        <v>#VALUE!</v>
      </c>
      <c r="E4473" t="e">
        <f>Table1[[#This Row],[Vevő]]</f>
        <v>#VALUE!</v>
      </c>
      <c r="F4473" t="e">
        <f>Table1[[#This Row],[Termékkör]]</f>
        <v>#VALUE!</v>
      </c>
      <c r="G4473" s="4" t="e">
        <f>Table1[[#This Row],[SzumElad]]</f>
        <v>#VALUE!</v>
      </c>
      <c r="H4473" s="7" t="e">
        <f>Table1[[#This Row],[Jut_%]]</f>
        <v>#VALUE!</v>
      </c>
      <c r="I4473" s="4" t="e">
        <f>Table1[[#This Row],[Jut]]</f>
        <v>#VALUE!</v>
      </c>
      <c r="J4473" s="4" t="e">
        <f>Table1[[#This Row],[Column1]]</f>
        <v>#VALUE!</v>
      </c>
    </row>
    <row r="4474" spans="1:10" hidden="1" x14ac:dyDescent="0.3">
      <c r="A4474" s="2" t="e">
        <f>Table1[[#This Row],[Befolyt]]</f>
        <v>#VALUE!</v>
      </c>
      <c r="B4474" t="e">
        <f>Table1[[#This Row],[ÜK]]</f>
        <v>#VALUE!</v>
      </c>
      <c r="C4474" s="3" t="e">
        <f>Table1[[#This Row],[Szla]]</f>
        <v>#VALUE!</v>
      </c>
      <c r="D4474" s="6" t="e">
        <f>Table1[[#This Row],[Kelt_hó]]</f>
        <v>#VALUE!</v>
      </c>
      <c r="E4474" t="e">
        <f>Table1[[#This Row],[Vevő]]</f>
        <v>#VALUE!</v>
      </c>
      <c r="F4474" t="e">
        <f>Table1[[#This Row],[Termékkör]]</f>
        <v>#VALUE!</v>
      </c>
      <c r="G4474" s="4" t="e">
        <f>Table1[[#This Row],[SzumElad]]</f>
        <v>#VALUE!</v>
      </c>
      <c r="H4474" s="7" t="e">
        <f>Table1[[#This Row],[Jut_%]]</f>
        <v>#VALUE!</v>
      </c>
      <c r="I4474" s="4" t="e">
        <f>Table1[[#This Row],[Jut]]</f>
        <v>#VALUE!</v>
      </c>
      <c r="J4474" s="4" t="e">
        <f>Table1[[#This Row],[Column1]]</f>
        <v>#VALUE!</v>
      </c>
    </row>
    <row r="4475" spans="1:10" hidden="1" x14ac:dyDescent="0.3">
      <c r="A4475" s="2" t="e">
        <f>Table1[[#This Row],[Befolyt]]</f>
        <v>#VALUE!</v>
      </c>
      <c r="B4475" t="e">
        <f>Table1[[#This Row],[ÜK]]</f>
        <v>#VALUE!</v>
      </c>
      <c r="C4475" s="3" t="e">
        <f>Table1[[#This Row],[Szla]]</f>
        <v>#VALUE!</v>
      </c>
      <c r="D4475" s="6" t="e">
        <f>Table1[[#This Row],[Kelt_hó]]</f>
        <v>#VALUE!</v>
      </c>
      <c r="E4475" t="e">
        <f>Table1[[#This Row],[Vevő]]</f>
        <v>#VALUE!</v>
      </c>
      <c r="F4475" t="e">
        <f>Table1[[#This Row],[Termékkör]]</f>
        <v>#VALUE!</v>
      </c>
      <c r="G4475" s="4" t="e">
        <f>Table1[[#This Row],[SzumElad]]</f>
        <v>#VALUE!</v>
      </c>
      <c r="H4475" s="7" t="e">
        <f>Table1[[#This Row],[Jut_%]]</f>
        <v>#VALUE!</v>
      </c>
      <c r="I4475" s="4" t="e">
        <f>Table1[[#This Row],[Jut]]</f>
        <v>#VALUE!</v>
      </c>
      <c r="J4475" s="4" t="e">
        <f>Table1[[#This Row],[Column1]]</f>
        <v>#VALUE!</v>
      </c>
    </row>
    <row r="4476" spans="1:10" hidden="1" x14ac:dyDescent="0.3">
      <c r="A4476" s="2" t="e">
        <f>Table1[[#This Row],[Befolyt]]</f>
        <v>#VALUE!</v>
      </c>
      <c r="B4476" t="e">
        <f>Table1[[#This Row],[ÜK]]</f>
        <v>#VALUE!</v>
      </c>
      <c r="C4476" s="3" t="e">
        <f>Table1[[#This Row],[Szla]]</f>
        <v>#VALUE!</v>
      </c>
      <c r="D4476" s="6" t="e">
        <f>Table1[[#This Row],[Kelt_hó]]</f>
        <v>#VALUE!</v>
      </c>
      <c r="E4476" t="e">
        <f>Table1[[#This Row],[Vevő]]</f>
        <v>#VALUE!</v>
      </c>
      <c r="F4476" t="e">
        <f>Table1[[#This Row],[Termékkör]]</f>
        <v>#VALUE!</v>
      </c>
      <c r="G4476" s="4" t="e">
        <f>Table1[[#This Row],[SzumElad]]</f>
        <v>#VALUE!</v>
      </c>
      <c r="H4476" s="7" t="e">
        <f>Table1[[#This Row],[Jut_%]]</f>
        <v>#VALUE!</v>
      </c>
      <c r="I4476" s="4" t="e">
        <f>Table1[[#This Row],[Jut]]</f>
        <v>#VALUE!</v>
      </c>
      <c r="J4476" s="4" t="e">
        <f>Table1[[#This Row],[Column1]]</f>
        <v>#VALUE!</v>
      </c>
    </row>
    <row r="4477" spans="1:10" hidden="1" x14ac:dyDescent="0.3">
      <c r="A4477" s="2" t="e">
        <f>Table1[[#This Row],[Befolyt]]</f>
        <v>#VALUE!</v>
      </c>
      <c r="B4477" t="e">
        <f>Table1[[#This Row],[ÜK]]</f>
        <v>#VALUE!</v>
      </c>
      <c r="C4477" s="3" t="e">
        <f>Table1[[#This Row],[Szla]]</f>
        <v>#VALUE!</v>
      </c>
      <c r="D4477" s="6" t="e">
        <f>Table1[[#This Row],[Kelt_hó]]</f>
        <v>#VALUE!</v>
      </c>
      <c r="E4477" t="e">
        <f>Table1[[#This Row],[Vevő]]</f>
        <v>#VALUE!</v>
      </c>
      <c r="F4477" t="e">
        <f>Table1[[#This Row],[Termékkör]]</f>
        <v>#VALUE!</v>
      </c>
      <c r="G4477" s="4" t="e">
        <f>Table1[[#This Row],[SzumElad]]</f>
        <v>#VALUE!</v>
      </c>
      <c r="H4477" s="7" t="e">
        <f>Table1[[#This Row],[Jut_%]]</f>
        <v>#VALUE!</v>
      </c>
      <c r="I4477" s="4" t="e">
        <f>Table1[[#This Row],[Jut]]</f>
        <v>#VALUE!</v>
      </c>
      <c r="J4477" s="4" t="e">
        <f>Table1[[#This Row],[Column1]]</f>
        <v>#VALUE!</v>
      </c>
    </row>
    <row r="4478" spans="1:10" hidden="1" x14ac:dyDescent="0.3">
      <c r="A4478" s="2" t="e">
        <f>Table1[[#This Row],[Befolyt]]</f>
        <v>#VALUE!</v>
      </c>
      <c r="B4478" t="e">
        <f>Table1[[#This Row],[ÜK]]</f>
        <v>#VALUE!</v>
      </c>
      <c r="C4478" s="3" t="e">
        <f>Table1[[#This Row],[Szla]]</f>
        <v>#VALUE!</v>
      </c>
      <c r="D4478" s="6" t="e">
        <f>Table1[[#This Row],[Kelt_hó]]</f>
        <v>#VALUE!</v>
      </c>
      <c r="E4478" t="e">
        <f>Table1[[#This Row],[Vevő]]</f>
        <v>#VALUE!</v>
      </c>
      <c r="F4478" t="e">
        <f>Table1[[#This Row],[Termékkör]]</f>
        <v>#VALUE!</v>
      </c>
      <c r="G4478" s="4" t="e">
        <f>Table1[[#This Row],[SzumElad]]</f>
        <v>#VALUE!</v>
      </c>
      <c r="H4478" s="7" t="e">
        <f>Table1[[#This Row],[Jut_%]]</f>
        <v>#VALUE!</v>
      </c>
      <c r="I4478" s="4" t="e">
        <f>Table1[[#This Row],[Jut]]</f>
        <v>#VALUE!</v>
      </c>
      <c r="J4478" s="4" t="e">
        <f>Table1[[#This Row],[Column1]]</f>
        <v>#VALUE!</v>
      </c>
    </row>
    <row r="4479" spans="1:10" hidden="1" x14ac:dyDescent="0.3">
      <c r="A4479" s="2" t="e">
        <f>Table1[[#This Row],[Befolyt]]</f>
        <v>#VALUE!</v>
      </c>
      <c r="B4479" t="e">
        <f>Table1[[#This Row],[ÜK]]</f>
        <v>#VALUE!</v>
      </c>
      <c r="C4479" s="3" t="e">
        <f>Table1[[#This Row],[Szla]]</f>
        <v>#VALUE!</v>
      </c>
      <c r="D4479" s="6" t="e">
        <f>Table1[[#This Row],[Kelt_hó]]</f>
        <v>#VALUE!</v>
      </c>
      <c r="E4479" t="e">
        <f>Table1[[#This Row],[Vevő]]</f>
        <v>#VALUE!</v>
      </c>
      <c r="F4479" t="e">
        <f>Table1[[#This Row],[Termékkör]]</f>
        <v>#VALUE!</v>
      </c>
      <c r="G4479" s="4" t="e">
        <f>Table1[[#This Row],[SzumElad]]</f>
        <v>#VALUE!</v>
      </c>
      <c r="H4479" s="7" t="e">
        <f>Table1[[#This Row],[Jut_%]]</f>
        <v>#VALUE!</v>
      </c>
      <c r="I4479" s="4" t="e">
        <f>Table1[[#This Row],[Jut]]</f>
        <v>#VALUE!</v>
      </c>
      <c r="J4479" s="4" t="e">
        <f>Table1[[#This Row],[Column1]]</f>
        <v>#VALUE!</v>
      </c>
    </row>
    <row r="4480" spans="1:10" hidden="1" x14ac:dyDescent="0.3">
      <c r="A4480" s="2" t="e">
        <f>Table1[[#This Row],[Befolyt]]</f>
        <v>#VALUE!</v>
      </c>
      <c r="B4480" t="e">
        <f>Table1[[#This Row],[ÜK]]</f>
        <v>#VALUE!</v>
      </c>
      <c r="C4480" s="3" t="e">
        <f>Table1[[#This Row],[Szla]]</f>
        <v>#VALUE!</v>
      </c>
      <c r="D4480" s="6" t="e">
        <f>Table1[[#This Row],[Kelt_hó]]</f>
        <v>#VALUE!</v>
      </c>
      <c r="E4480" t="e">
        <f>Table1[[#This Row],[Vevő]]</f>
        <v>#VALUE!</v>
      </c>
      <c r="F4480" t="e">
        <f>Table1[[#This Row],[Termékkör]]</f>
        <v>#VALUE!</v>
      </c>
      <c r="G4480" s="4" t="e">
        <f>Table1[[#This Row],[SzumElad]]</f>
        <v>#VALUE!</v>
      </c>
      <c r="H4480" s="7" t="e">
        <f>Table1[[#This Row],[Jut_%]]</f>
        <v>#VALUE!</v>
      </c>
      <c r="I4480" s="4" t="e">
        <f>Table1[[#This Row],[Jut]]</f>
        <v>#VALUE!</v>
      </c>
      <c r="J4480" s="4" t="e">
        <f>Table1[[#This Row],[Column1]]</f>
        <v>#VALUE!</v>
      </c>
    </row>
    <row r="4481" spans="1:10" hidden="1" x14ac:dyDescent="0.3">
      <c r="A4481" s="2" t="e">
        <f>Table1[[#This Row],[Befolyt]]</f>
        <v>#VALUE!</v>
      </c>
      <c r="B4481" t="e">
        <f>Table1[[#This Row],[ÜK]]</f>
        <v>#VALUE!</v>
      </c>
      <c r="C4481" s="3" t="e">
        <f>Table1[[#This Row],[Szla]]</f>
        <v>#VALUE!</v>
      </c>
      <c r="D4481" s="6" t="e">
        <f>Table1[[#This Row],[Kelt_hó]]</f>
        <v>#VALUE!</v>
      </c>
      <c r="E4481" t="e">
        <f>Table1[[#This Row],[Vevő]]</f>
        <v>#VALUE!</v>
      </c>
      <c r="F4481" t="e">
        <f>Table1[[#This Row],[Termékkör]]</f>
        <v>#VALUE!</v>
      </c>
      <c r="G4481" s="4" t="e">
        <f>Table1[[#This Row],[SzumElad]]</f>
        <v>#VALUE!</v>
      </c>
      <c r="H4481" s="7" t="e">
        <f>Table1[[#This Row],[Jut_%]]</f>
        <v>#VALUE!</v>
      </c>
      <c r="I4481" s="4" t="e">
        <f>Table1[[#This Row],[Jut]]</f>
        <v>#VALUE!</v>
      </c>
      <c r="J4481" s="4" t="e">
        <f>Table1[[#This Row],[Column1]]</f>
        <v>#VALUE!</v>
      </c>
    </row>
    <row r="4482" spans="1:10" hidden="1" x14ac:dyDescent="0.3">
      <c r="A4482" s="2" t="e">
        <f>Table1[[#This Row],[Befolyt]]</f>
        <v>#VALUE!</v>
      </c>
      <c r="B4482" t="e">
        <f>Table1[[#This Row],[ÜK]]</f>
        <v>#VALUE!</v>
      </c>
      <c r="C4482" s="3" t="e">
        <f>Table1[[#This Row],[Szla]]</f>
        <v>#VALUE!</v>
      </c>
      <c r="D4482" s="6" t="e">
        <f>Table1[[#This Row],[Kelt_hó]]</f>
        <v>#VALUE!</v>
      </c>
      <c r="E4482" t="e">
        <f>Table1[[#This Row],[Vevő]]</f>
        <v>#VALUE!</v>
      </c>
      <c r="F4482" t="e">
        <f>Table1[[#This Row],[Termékkör]]</f>
        <v>#VALUE!</v>
      </c>
      <c r="G4482" s="4" t="e">
        <f>Table1[[#This Row],[SzumElad]]</f>
        <v>#VALUE!</v>
      </c>
      <c r="H4482" s="7" t="e">
        <f>Table1[[#This Row],[Jut_%]]</f>
        <v>#VALUE!</v>
      </c>
      <c r="I4482" s="4" t="e">
        <f>Table1[[#This Row],[Jut]]</f>
        <v>#VALUE!</v>
      </c>
      <c r="J4482" s="4" t="e">
        <f>Table1[[#This Row],[Column1]]</f>
        <v>#VALUE!</v>
      </c>
    </row>
    <row r="4483" spans="1:10" hidden="1" x14ac:dyDescent="0.3">
      <c r="A4483" s="2" t="e">
        <f>Table1[[#This Row],[Befolyt]]</f>
        <v>#VALUE!</v>
      </c>
      <c r="B4483" t="e">
        <f>Table1[[#This Row],[ÜK]]</f>
        <v>#VALUE!</v>
      </c>
      <c r="C4483" s="3" t="e">
        <f>Table1[[#This Row],[Szla]]</f>
        <v>#VALUE!</v>
      </c>
      <c r="D4483" s="6" t="e">
        <f>Table1[[#This Row],[Kelt_hó]]</f>
        <v>#VALUE!</v>
      </c>
      <c r="E4483" t="e">
        <f>Table1[[#This Row],[Vevő]]</f>
        <v>#VALUE!</v>
      </c>
      <c r="F4483" t="e">
        <f>Table1[[#This Row],[Termékkör]]</f>
        <v>#VALUE!</v>
      </c>
      <c r="G4483" s="4" t="e">
        <f>Table1[[#This Row],[SzumElad]]</f>
        <v>#VALUE!</v>
      </c>
      <c r="H4483" s="7" t="e">
        <f>Table1[[#This Row],[Jut_%]]</f>
        <v>#VALUE!</v>
      </c>
      <c r="I4483" s="4" t="e">
        <f>Table1[[#This Row],[Jut]]</f>
        <v>#VALUE!</v>
      </c>
      <c r="J4483" s="4" t="e">
        <f>Table1[[#This Row],[Column1]]</f>
        <v>#VALUE!</v>
      </c>
    </row>
    <row r="4484" spans="1:10" hidden="1" x14ac:dyDescent="0.3">
      <c r="A4484" s="2" t="e">
        <f>Table1[[#This Row],[Befolyt]]</f>
        <v>#VALUE!</v>
      </c>
      <c r="B4484" t="e">
        <f>Table1[[#This Row],[ÜK]]</f>
        <v>#VALUE!</v>
      </c>
      <c r="C4484" s="3" t="e">
        <f>Table1[[#This Row],[Szla]]</f>
        <v>#VALUE!</v>
      </c>
      <c r="D4484" s="6" t="e">
        <f>Table1[[#This Row],[Kelt_hó]]</f>
        <v>#VALUE!</v>
      </c>
      <c r="E4484" t="e">
        <f>Table1[[#This Row],[Vevő]]</f>
        <v>#VALUE!</v>
      </c>
      <c r="F4484" t="e">
        <f>Table1[[#This Row],[Termékkör]]</f>
        <v>#VALUE!</v>
      </c>
      <c r="G4484" s="4" t="e">
        <f>Table1[[#This Row],[SzumElad]]</f>
        <v>#VALUE!</v>
      </c>
      <c r="H4484" s="7" t="e">
        <f>Table1[[#This Row],[Jut_%]]</f>
        <v>#VALUE!</v>
      </c>
      <c r="I4484" s="4" t="e">
        <f>Table1[[#This Row],[Jut]]</f>
        <v>#VALUE!</v>
      </c>
      <c r="J4484" s="4" t="e">
        <f>Table1[[#This Row],[Column1]]</f>
        <v>#VALUE!</v>
      </c>
    </row>
    <row r="4485" spans="1:10" hidden="1" x14ac:dyDescent="0.3">
      <c r="A4485" s="2" t="e">
        <f>Table1[[#This Row],[Befolyt]]</f>
        <v>#VALUE!</v>
      </c>
      <c r="B4485" t="e">
        <f>Table1[[#This Row],[ÜK]]</f>
        <v>#VALUE!</v>
      </c>
      <c r="C4485" s="3" t="e">
        <f>Table1[[#This Row],[Szla]]</f>
        <v>#VALUE!</v>
      </c>
      <c r="D4485" s="6" t="e">
        <f>Table1[[#This Row],[Kelt_hó]]</f>
        <v>#VALUE!</v>
      </c>
      <c r="E4485" t="e">
        <f>Table1[[#This Row],[Vevő]]</f>
        <v>#VALUE!</v>
      </c>
      <c r="F4485" t="e">
        <f>Table1[[#This Row],[Termékkör]]</f>
        <v>#VALUE!</v>
      </c>
      <c r="G4485" s="4" t="e">
        <f>Table1[[#This Row],[SzumElad]]</f>
        <v>#VALUE!</v>
      </c>
      <c r="H4485" s="7" t="e">
        <f>Table1[[#This Row],[Jut_%]]</f>
        <v>#VALUE!</v>
      </c>
      <c r="I4485" s="4" t="e">
        <f>Table1[[#This Row],[Jut]]</f>
        <v>#VALUE!</v>
      </c>
      <c r="J4485" s="4" t="e">
        <f>Table1[[#This Row],[Column1]]</f>
        <v>#VALUE!</v>
      </c>
    </row>
    <row r="4486" spans="1:10" hidden="1" x14ac:dyDescent="0.3">
      <c r="A4486" s="2" t="e">
        <f>Table1[[#This Row],[Befolyt]]</f>
        <v>#VALUE!</v>
      </c>
      <c r="B4486" t="e">
        <f>Table1[[#This Row],[ÜK]]</f>
        <v>#VALUE!</v>
      </c>
      <c r="C4486" s="3" t="e">
        <f>Table1[[#This Row],[Szla]]</f>
        <v>#VALUE!</v>
      </c>
      <c r="D4486" s="6" t="e">
        <f>Table1[[#This Row],[Kelt_hó]]</f>
        <v>#VALUE!</v>
      </c>
      <c r="E4486" t="e">
        <f>Table1[[#This Row],[Vevő]]</f>
        <v>#VALUE!</v>
      </c>
      <c r="F4486" t="e">
        <f>Table1[[#This Row],[Termékkör]]</f>
        <v>#VALUE!</v>
      </c>
      <c r="G4486" s="4" t="e">
        <f>Table1[[#This Row],[SzumElad]]</f>
        <v>#VALUE!</v>
      </c>
      <c r="H4486" s="7" t="e">
        <f>Table1[[#This Row],[Jut_%]]</f>
        <v>#VALUE!</v>
      </c>
      <c r="I4486" s="4" t="e">
        <f>Table1[[#This Row],[Jut]]</f>
        <v>#VALUE!</v>
      </c>
      <c r="J4486" s="4" t="e">
        <f>Table1[[#This Row],[Column1]]</f>
        <v>#VALUE!</v>
      </c>
    </row>
    <row r="4487" spans="1:10" hidden="1" x14ac:dyDescent="0.3">
      <c r="A4487" s="2" t="e">
        <f>Table1[[#This Row],[Befolyt]]</f>
        <v>#VALUE!</v>
      </c>
      <c r="B4487" t="e">
        <f>Table1[[#This Row],[ÜK]]</f>
        <v>#VALUE!</v>
      </c>
      <c r="C4487" s="3" t="e">
        <f>Table1[[#This Row],[Szla]]</f>
        <v>#VALUE!</v>
      </c>
      <c r="D4487" s="6" t="e">
        <f>Table1[[#This Row],[Kelt_hó]]</f>
        <v>#VALUE!</v>
      </c>
      <c r="E4487" t="e">
        <f>Table1[[#This Row],[Vevő]]</f>
        <v>#VALUE!</v>
      </c>
      <c r="F4487" t="e">
        <f>Table1[[#This Row],[Termékkör]]</f>
        <v>#VALUE!</v>
      </c>
      <c r="G4487" s="4" t="e">
        <f>Table1[[#This Row],[SzumElad]]</f>
        <v>#VALUE!</v>
      </c>
      <c r="H4487" s="7" t="e">
        <f>Table1[[#This Row],[Jut_%]]</f>
        <v>#VALUE!</v>
      </c>
      <c r="I4487" s="4" t="e">
        <f>Table1[[#This Row],[Jut]]</f>
        <v>#VALUE!</v>
      </c>
      <c r="J4487" s="4" t="e">
        <f>Table1[[#This Row],[Column1]]</f>
        <v>#VALUE!</v>
      </c>
    </row>
    <row r="4488" spans="1:10" hidden="1" x14ac:dyDescent="0.3">
      <c r="A4488" s="2" t="e">
        <f>Table1[[#This Row],[Befolyt]]</f>
        <v>#VALUE!</v>
      </c>
      <c r="B4488" t="e">
        <f>Table1[[#This Row],[ÜK]]</f>
        <v>#VALUE!</v>
      </c>
      <c r="C4488" s="3" t="e">
        <f>Table1[[#This Row],[Szla]]</f>
        <v>#VALUE!</v>
      </c>
      <c r="D4488" s="6" t="e">
        <f>Table1[[#This Row],[Kelt_hó]]</f>
        <v>#VALUE!</v>
      </c>
      <c r="E4488" t="e">
        <f>Table1[[#This Row],[Vevő]]</f>
        <v>#VALUE!</v>
      </c>
      <c r="F4488" t="e">
        <f>Table1[[#This Row],[Termékkör]]</f>
        <v>#VALUE!</v>
      </c>
      <c r="G4488" s="4" t="e">
        <f>Table1[[#This Row],[SzumElad]]</f>
        <v>#VALUE!</v>
      </c>
      <c r="H4488" s="7" t="e">
        <f>Table1[[#This Row],[Jut_%]]</f>
        <v>#VALUE!</v>
      </c>
      <c r="I4488" s="4" t="e">
        <f>Table1[[#This Row],[Jut]]</f>
        <v>#VALUE!</v>
      </c>
      <c r="J4488" s="4" t="e">
        <f>Table1[[#This Row],[Column1]]</f>
        <v>#VALUE!</v>
      </c>
    </row>
    <row r="4489" spans="1:10" hidden="1" x14ac:dyDescent="0.3">
      <c r="A4489" s="2" t="e">
        <f>Table1[[#This Row],[Befolyt]]</f>
        <v>#VALUE!</v>
      </c>
      <c r="B4489" t="e">
        <f>Table1[[#This Row],[ÜK]]</f>
        <v>#VALUE!</v>
      </c>
      <c r="C4489" s="3" t="e">
        <f>Table1[[#This Row],[Szla]]</f>
        <v>#VALUE!</v>
      </c>
      <c r="D4489" s="6" t="e">
        <f>Table1[[#This Row],[Kelt_hó]]</f>
        <v>#VALUE!</v>
      </c>
      <c r="E4489" t="e">
        <f>Table1[[#This Row],[Vevő]]</f>
        <v>#VALUE!</v>
      </c>
      <c r="F4489" t="e">
        <f>Table1[[#This Row],[Termékkör]]</f>
        <v>#VALUE!</v>
      </c>
      <c r="G4489" s="4" t="e">
        <f>Table1[[#This Row],[SzumElad]]</f>
        <v>#VALUE!</v>
      </c>
      <c r="H4489" s="7" t="e">
        <f>Table1[[#This Row],[Jut_%]]</f>
        <v>#VALUE!</v>
      </c>
      <c r="I4489" s="4" t="e">
        <f>Table1[[#This Row],[Jut]]</f>
        <v>#VALUE!</v>
      </c>
      <c r="J4489" s="4" t="e">
        <f>Table1[[#This Row],[Column1]]</f>
        <v>#VALUE!</v>
      </c>
    </row>
    <row r="4490" spans="1:10" hidden="1" x14ac:dyDescent="0.3">
      <c r="A4490" s="2" t="e">
        <f>Table1[[#This Row],[Befolyt]]</f>
        <v>#VALUE!</v>
      </c>
      <c r="B4490" t="e">
        <f>Table1[[#This Row],[ÜK]]</f>
        <v>#VALUE!</v>
      </c>
      <c r="C4490" s="3" t="e">
        <f>Table1[[#This Row],[Szla]]</f>
        <v>#VALUE!</v>
      </c>
      <c r="D4490" s="6" t="e">
        <f>Table1[[#This Row],[Kelt_hó]]</f>
        <v>#VALUE!</v>
      </c>
      <c r="E4490" t="e">
        <f>Table1[[#This Row],[Vevő]]</f>
        <v>#VALUE!</v>
      </c>
      <c r="F4490" t="e">
        <f>Table1[[#This Row],[Termékkör]]</f>
        <v>#VALUE!</v>
      </c>
      <c r="G4490" s="4" t="e">
        <f>Table1[[#This Row],[SzumElad]]</f>
        <v>#VALUE!</v>
      </c>
      <c r="H4490" s="7" t="e">
        <f>Table1[[#This Row],[Jut_%]]</f>
        <v>#VALUE!</v>
      </c>
      <c r="I4490" s="4" t="e">
        <f>Table1[[#This Row],[Jut]]</f>
        <v>#VALUE!</v>
      </c>
      <c r="J4490" s="4" t="e">
        <f>Table1[[#This Row],[Column1]]</f>
        <v>#VALUE!</v>
      </c>
    </row>
    <row r="4491" spans="1:10" hidden="1" x14ac:dyDescent="0.3">
      <c r="A4491" s="2" t="e">
        <f>Table1[[#This Row],[Befolyt]]</f>
        <v>#VALUE!</v>
      </c>
      <c r="B4491" t="e">
        <f>Table1[[#This Row],[ÜK]]</f>
        <v>#VALUE!</v>
      </c>
      <c r="C4491" s="3" t="e">
        <f>Table1[[#This Row],[Szla]]</f>
        <v>#VALUE!</v>
      </c>
      <c r="D4491" s="6" t="e">
        <f>Table1[[#This Row],[Kelt_hó]]</f>
        <v>#VALUE!</v>
      </c>
      <c r="E4491" t="e">
        <f>Table1[[#This Row],[Vevő]]</f>
        <v>#VALUE!</v>
      </c>
      <c r="F4491" t="e">
        <f>Table1[[#This Row],[Termékkör]]</f>
        <v>#VALUE!</v>
      </c>
      <c r="G4491" s="4" t="e">
        <f>Table1[[#This Row],[SzumElad]]</f>
        <v>#VALUE!</v>
      </c>
      <c r="H4491" s="7" t="e">
        <f>Table1[[#This Row],[Jut_%]]</f>
        <v>#VALUE!</v>
      </c>
      <c r="I4491" s="4" t="e">
        <f>Table1[[#This Row],[Jut]]</f>
        <v>#VALUE!</v>
      </c>
      <c r="J4491" s="4" t="e">
        <f>Table1[[#This Row],[Column1]]</f>
        <v>#VALUE!</v>
      </c>
    </row>
    <row r="4492" spans="1:10" hidden="1" x14ac:dyDescent="0.3">
      <c r="A4492" s="2" t="e">
        <f>Table1[[#This Row],[Befolyt]]</f>
        <v>#VALUE!</v>
      </c>
      <c r="B4492" t="e">
        <f>Table1[[#This Row],[ÜK]]</f>
        <v>#VALUE!</v>
      </c>
      <c r="C4492" s="3" t="e">
        <f>Table1[[#This Row],[Szla]]</f>
        <v>#VALUE!</v>
      </c>
      <c r="D4492" s="6" t="e">
        <f>Table1[[#This Row],[Kelt_hó]]</f>
        <v>#VALUE!</v>
      </c>
      <c r="E4492" t="e">
        <f>Table1[[#This Row],[Vevő]]</f>
        <v>#VALUE!</v>
      </c>
      <c r="F4492" t="e">
        <f>Table1[[#This Row],[Termékkör]]</f>
        <v>#VALUE!</v>
      </c>
      <c r="G4492" s="4" t="e">
        <f>Table1[[#This Row],[SzumElad]]</f>
        <v>#VALUE!</v>
      </c>
      <c r="H4492" s="7" t="e">
        <f>Table1[[#This Row],[Jut_%]]</f>
        <v>#VALUE!</v>
      </c>
      <c r="I4492" s="4" t="e">
        <f>Table1[[#This Row],[Jut]]</f>
        <v>#VALUE!</v>
      </c>
      <c r="J4492" s="4" t="e">
        <f>Table1[[#This Row],[Column1]]</f>
        <v>#VALUE!</v>
      </c>
    </row>
    <row r="4493" spans="1:10" hidden="1" x14ac:dyDescent="0.3">
      <c r="A4493" s="2" t="e">
        <f>Table1[[#This Row],[Befolyt]]</f>
        <v>#VALUE!</v>
      </c>
      <c r="B4493" t="e">
        <f>Table1[[#This Row],[ÜK]]</f>
        <v>#VALUE!</v>
      </c>
      <c r="C4493" s="3" t="e">
        <f>Table1[[#This Row],[Szla]]</f>
        <v>#VALUE!</v>
      </c>
      <c r="D4493" s="6" t="e">
        <f>Table1[[#This Row],[Kelt_hó]]</f>
        <v>#VALUE!</v>
      </c>
      <c r="E4493" t="e">
        <f>Table1[[#This Row],[Vevő]]</f>
        <v>#VALUE!</v>
      </c>
      <c r="F4493" t="e">
        <f>Table1[[#This Row],[Termékkör]]</f>
        <v>#VALUE!</v>
      </c>
      <c r="G4493" s="4" t="e">
        <f>Table1[[#This Row],[SzumElad]]</f>
        <v>#VALUE!</v>
      </c>
      <c r="H4493" s="7" t="e">
        <f>Table1[[#This Row],[Jut_%]]</f>
        <v>#VALUE!</v>
      </c>
      <c r="I4493" s="4" t="e">
        <f>Table1[[#This Row],[Jut]]</f>
        <v>#VALUE!</v>
      </c>
      <c r="J4493" s="4" t="e">
        <f>Table1[[#This Row],[Column1]]</f>
        <v>#VALUE!</v>
      </c>
    </row>
    <row r="4494" spans="1:10" hidden="1" x14ac:dyDescent="0.3">
      <c r="A4494" s="2" t="e">
        <f>Table1[[#This Row],[Befolyt]]</f>
        <v>#VALUE!</v>
      </c>
      <c r="B4494" t="e">
        <f>Table1[[#This Row],[ÜK]]</f>
        <v>#VALUE!</v>
      </c>
      <c r="C4494" s="3" t="e">
        <f>Table1[[#This Row],[Szla]]</f>
        <v>#VALUE!</v>
      </c>
      <c r="D4494" s="6" t="e">
        <f>Table1[[#This Row],[Kelt_hó]]</f>
        <v>#VALUE!</v>
      </c>
      <c r="E4494" t="e">
        <f>Table1[[#This Row],[Vevő]]</f>
        <v>#VALUE!</v>
      </c>
      <c r="F4494" t="e">
        <f>Table1[[#This Row],[Termékkör]]</f>
        <v>#VALUE!</v>
      </c>
      <c r="G4494" s="4" t="e">
        <f>Table1[[#This Row],[SzumElad]]</f>
        <v>#VALUE!</v>
      </c>
      <c r="H4494" s="7" t="e">
        <f>Table1[[#This Row],[Jut_%]]</f>
        <v>#VALUE!</v>
      </c>
      <c r="I4494" s="4" t="e">
        <f>Table1[[#This Row],[Jut]]</f>
        <v>#VALUE!</v>
      </c>
      <c r="J4494" s="4" t="e">
        <f>Table1[[#This Row],[Column1]]</f>
        <v>#VALUE!</v>
      </c>
    </row>
    <row r="4495" spans="1:10" hidden="1" x14ac:dyDescent="0.3">
      <c r="A4495" s="2" t="e">
        <f>Table1[[#This Row],[Befolyt]]</f>
        <v>#VALUE!</v>
      </c>
      <c r="B4495" t="e">
        <f>Table1[[#This Row],[ÜK]]</f>
        <v>#VALUE!</v>
      </c>
      <c r="C4495" s="3" t="e">
        <f>Table1[[#This Row],[Szla]]</f>
        <v>#VALUE!</v>
      </c>
      <c r="D4495" s="6" t="e">
        <f>Table1[[#This Row],[Kelt_hó]]</f>
        <v>#VALUE!</v>
      </c>
      <c r="E4495" t="e">
        <f>Table1[[#This Row],[Vevő]]</f>
        <v>#VALUE!</v>
      </c>
      <c r="F4495" t="e">
        <f>Table1[[#This Row],[Termékkör]]</f>
        <v>#VALUE!</v>
      </c>
      <c r="G4495" s="4" t="e">
        <f>Table1[[#This Row],[SzumElad]]</f>
        <v>#VALUE!</v>
      </c>
      <c r="H4495" s="7" t="e">
        <f>Table1[[#This Row],[Jut_%]]</f>
        <v>#VALUE!</v>
      </c>
      <c r="I4495" s="4" t="e">
        <f>Table1[[#This Row],[Jut]]</f>
        <v>#VALUE!</v>
      </c>
      <c r="J4495" s="4" t="e">
        <f>Table1[[#This Row],[Column1]]</f>
        <v>#VALUE!</v>
      </c>
    </row>
    <row r="4496" spans="1:10" hidden="1" x14ac:dyDescent="0.3">
      <c r="A4496" s="2" t="e">
        <f>Table1[[#This Row],[Befolyt]]</f>
        <v>#VALUE!</v>
      </c>
      <c r="B4496" t="e">
        <f>Table1[[#This Row],[ÜK]]</f>
        <v>#VALUE!</v>
      </c>
      <c r="C4496" s="3" t="e">
        <f>Table1[[#This Row],[Szla]]</f>
        <v>#VALUE!</v>
      </c>
      <c r="D4496" s="6" t="e">
        <f>Table1[[#This Row],[Kelt_hó]]</f>
        <v>#VALUE!</v>
      </c>
      <c r="E4496" t="e">
        <f>Table1[[#This Row],[Vevő]]</f>
        <v>#VALUE!</v>
      </c>
      <c r="F4496" t="e">
        <f>Table1[[#This Row],[Termékkör]]</f>
        <v>#VALUE!</v>
      </c>
      <c r="G4496" s="4" t="e">
        <f>Table1[[#This Row],[SzumElad]]</f>
        <v>#VALUE!</v>
      </c>
      <c r="H4496" s="7" t="e">
        <f>Table1[[#This Row],[Jut_%]]</f>
        <v>#VALUE!</v>
      </c>
      <c r="I4496" s="4" t="e">
        <f>Table1[[#This Row],[Jut]]</f>
        <v>#VALUE!</v>
      </c>
      <c r="J4496" s="4" t="e">
        <f>Table1[[#This Row],[Column1]]</f>
        <v>#VALUE!</v>
      </c>
    </row>
    <row r="4497" spans="1:10" hidden="1" x14ac:dyDescent="0.3">
      <c r="A4497" s="2" t="e">
        <f>Table1[[#This Row],[Befolyt]]</f>
        <v>#VALUE!</v>
      </c>
      <c r="B4497" t="e">
        <f>Table1[[#This Row],[ÜK]]</f>
        <v>#VALUE!</v>
      </c>
      <c r="C4497" s="3" t="e">
        <f>Table1[[#This Row],[Szla]]</f>
        <v>#VALUE!</v>
      </c>
      <c r="D4497" s="6" t="e">
        <f>Table1[[#This Row],[Kelt_hó]]</f>
        <v>#VALUE!</v>
      </c>
      <c r="E4497" t="e">
        <f>Table1[[#This Row],[Vevő]]</f>
        <v>#VALUE!</v>
      </c>
      <c r="F4497" t="e">
        <f>Table1[[#This Row],[Termékkör]]</f>
        <v>#VALUE!</v>
      </c>
      <c r="G4497" s="4" t="e">
        <f>Table1[[#This Row],[SzumElad]]</f>
        <v>#VALUE!</v>
      </c>
      <c r="H4497" s="7" t="e">
        <f>Table1[[#This Row],[Jut_%]]</f>
        <v>#VALUE!</v>
      </c>
      <c r="I4497" s="4" t="e">
        <f>Table1[[#This Row],[Jut]]</f>
        <v>#VALUE!</v>
      </c>
      <c r="J4497" s="4" t="e">
        <f>Table1[[#This Row],[Column1]]</f>
        <v>#VALUE!</v>
      </c>
    </row>
    <row r="4498" spans="1:10" hidden="1" x14ac:dyDescent="0.3">
      <c r="A4498" s="2" t="e">
        <f>Table1[[#This Row],[Befolyt]]</f>
        <v>#VALUE!</v>
      </c>
      <c r="B4498" t="e">
        <f>Table1[[#This Row],[ÜK]]</f>
        <v>#VALUE!</v>
      </c>
      <c r="C4498" s="3" t="e">
        <f>Table1[[#This Row],[Szla]]</f>
        <v>#VALUE!</v>
      </c>
      <c r="D4498" s="6" t="e">
        <f>Table1[[#This Row],[Kelt_hó]]</f>
        <v>#VALUE!</v>
      </c>
      <c r="E4498" t="e">
        <f>Table1[[#This Row],[Vevő]]</f>
        <v>#VALUE!</v>
      </c>
      <c r="F4498" t="e">
        <f>Table1[[#This Row],[Termékkör]]</f>
        <v>#VALUE!</v>
      </c>
      <c r="G4498" s="4" t="e">
        <f>Table1[[#This Row],[SzumElad]]</f>
        <v>#VALUE!</v>
      </c>
      <c r="H4498" s="7" t="e">
        <f>Table1[[#This Row],[Jut_%]]</f>
        <v>#VALUE!</v>
      </c>
      <c r="I4498" s="4" t="e">
        <f>Table1[[#This Row],[Jut]]</f>
        <v>#VALUE!</v>
      </c>
      <c r="J4498" s="4" t="e">
        <f>Table1[[#This Row],[Column1]]</f>
        <v>#VALUE!</v>
      </c>
    </row>
    <row r="4499" spans="1:10" hidden="1" x14ac:dyDescent="0.3">
      <c r="A4499" s="2" t="e">
        <f>Table1[[#This Row],[Befolyt]]</f>
        <v>#VALUE!</v>
      </c>
      <c r="B4499" t="e">
        <f>Table1[[#This Row],[ÜK]]</f>
        <v>#VALUE!</v>
      </c>
      <c r="C4499" s="3" t="e">
        <f>Table1[[#This Row],[Szla]]</f>
        <v>#VALUE!</v>
      </c>
      <c r="D4499" s="6" t="e">
        <f>Table1[[#This Row],[Kelt_hó]]</f>
        <v>#VALUE!</v>
      </c>
      <c r="E4499" t="e">
        <f>Table1[[#This Row],[Vevő]]</f>
        <v>#VALUE!</v>
      </c>
      <c r="F4499" t="e">
        <f>Table1[[#This Row],[Termékkör]]</f>
        <v>#VALUE!</v>
      </c>
      <c r="G4499" s="4" t="e">
        <f>Table1[[#This Row],[SzumElad]]</f>
        <v>#VALUE!</v>
      </c>
      <c r="H4499" s="7" t="e">
        <f>Table1[[#This Row],[Jut_%]]</f>
        <v>#VALUE!</v>
      </c>
      <c r="I4499" s="4" t="e">
        <f>Table1[[#This Row],[Jut]]</f>
        <v>#VALUE!</v>
      </c>
      <c r="J4499" s="4" t="e">
        <f>Table1[[#This Row],[Column1]]</f>
        <v>#VALUE!</v>
      </c>
    </row>
    <row r="4500" spans="1:10" hidden="1" x14ac:dyDescent="0.3">
      <c r="A4500" s="2" t="e">
        <f>Table1[[#This Row],[Befolyt]]</f>
        <v>#VALUE!</v>
      </c>
      <c r="B4500" t="e">
        <f>Table1[[#This Row],[ÜK]]</f>
        <v>#VALUE!</v>
      </c>
      <c r="C4500" s="3" t="e">
        <f>Table1[[#This Row],[Szla]]</f>
        <v>#VALUE!</v>
      </c>
      <c r="D4500" s="6" t="e">
        <f>Table1[[#This Row],[Kelt_hó]]</f>
        <v>#VALUE!</v>
      </c>
      <c r="E4500" t="e">
        <f>Table1[[#This Row],[Vevő]]</f>
        <v>#VALUE!</v>
      </c>
      <c r="F4500" t="e">
        <f>Table1[[#This Row],[Termékkör]]</f>
        <v>#VALUE!</v>
      </c>
      <c r="G4500" s="4" t="e">
        <f>Table1[[#This Row],[SzumElad]]</f>
        <v>#VALUE!</v>
      </c>
      <c r="H4500" s="7" t="e">
        <f>Table1[[#This Row],[Jut_%]]</f>
        <v>#VALUE!</v>
      </c>
      <c r="I4500" s="4" t="e">
        <f>Table1[[#This Row],[Jut]]</f>
        <v>#VALUE!</v>
      </c>
      <c r="J4500" s="4" t="e">
        <f>Table1[[#This Row],[Column1]]</f>
        <v>#VALUE!</v>
      </c>
    </row>
    <row r="4501" spans="1:10" hidden="1" x14ac:dyDescent="0.3">
      <c r="A4501" s="2" t="e">
        <f>Table1[[#This Row],[Befolyt]]</f>
        <v>#VALUE!</v>
      </c>
      <c r="B4501" t="e">
        <f>Table1[[#This Row],[ÜK]]</f>
        <v>#VALUE!</v>
      </c>
      <c r="C4501" s="3" t="e">
        <f>Table1[[#This Row],[Szla]]</f>
        <v>#VALUE!</v>
      </c>
      <c r="D4501" s="6" t="e">
        <f>Table1[[#This Row],[Kelt_hó]]</f>
        <v>#VALUE!</v>
      </c>
      <c r="E4501" t="e">
        <f>Table1[[#This Row],[Vevő]]</f>
        <v>#VALUE!</v>
      </c>
      <c r="F4501" t="e">
        <f>Table1[[#This Row],[Termékkör]]</f>
        <v>#VALUE!</v>
      </c>
      <c r="G4501" s="4" t="e">
        <f>Table1[[#This Row],[SzumElad]]</f>
        <v>#VALUE!</v>
      </c>
      <c r="H4501" s="7" t="e">
        <f>Table1[[#This Row],[Jut_%]]</f>
        <v>#VALUE!</v>
      </c>
      <c r="I4501" s="4" t="e">
        <f>Table1[[#This Row],[Jut]]</f>
        <v>#VALUE!</v>
      </c>
      <c r="J4501" s="4" t="e">
        <f>Table1[[#This Row],[Column1]]</f>
        <v>#VALUE!</v>
      </c>
    </row>
    <row r="4502" spans="1:10" hidden="1" x14ac:dyDescent="0.3">
      <c r="A4502" s="2" t="e">
        <f>Table1[[#This Row],[Befolyt]]</f>
        <v>#VALUE!</v>
      </c>
      <c r="B4502" t="e">
        <f>Table1[[#This Row],[ÜK]]</f>
        <v>#VALUE!</v>
      </c>
      <c r="C4502" s="3" t="e">
        <f>Table1[[#This Row],[Szla]]</f>
        <v>#VALUE!</v>
      </c>
      <c r="D4502" s="6" t="e">
        <f>Table1[[#This Row],[Kelt_hó]]</f>
        <v>#VALUE!</v>
      </c>
      <c r="E4502" t="e">
        <f>Table1[[#This Row],[Vevő]]</f>
        <v>#VALUE!</v>
      </c>
      <c r="F4502" t="e">
        <f>Table1[[#This Row],[Termékkör]]</f>
        <v>#VALUE!</v>
      </c>
      <c r="G4502" s="4" t="e">
        <f>Table1[[#This Row],[SzumElad]]</f>
        <v>#VALUE!</v>
      </c>
      <c r="H4502" s="7" t="e">
        <f>Table1[[#This Row],[Jut_%]]</f>
        <v>#VALUE!</v>
      </c>
      <c r="I4502" s="4" t="e">
        <f>Table1[[#This Row],[Jut]]</f>
        <v>#VALUE!</v>
      </c>
      <c r="J4502" s="4" t="e">
        <f>Table1[[#This Row],[Column1]]</f>
        <v>#VALUE!</v>
      </c>
    </row>
    <row r="4503" spans="1:10" hidden="1" x14ac:dyDescent="0.3">
      <c r="A4503" s="2" t="e">
        <f>Table1[[#This Row],[Befolyt]]</f>
        <v>#VALUE!</v>
      </c>
      <c r="B4503" t="e">
        <f>Table1[[#This Row],[ÜK]]</f>
        <v>#VALUE!</v>
      </c>
      <c r="C4503" s="3" t="e">
        <f>Table1[[#This Row],[Szla]]</f>
        <v>#VALUE!</v>
      </c>
      <c r="D4503" s="6" t="e">
        <f>Table1[[#This Row],[Kelt_hó]]</f>
        <v>#VALUE!</v>
      </c>
      <c r="E4503" t="e">
        <f>Table1[[#This Row],[Vevő]]</f>
        <v>#VALUE!</v>
      </c>
      <c r="F4503" t="e">
        <f>Table1[[#This Row],[Termékkör]]</f>
        <v>#VALUE!</v>
      </c>
      <c r="G4503" s="4" t="e">
        <f>Table1[[#This Row],[SzumElad]]</f>
        <v>#VALUE!</v>
      </c>
      <c r="H4503" s="7" t="e">
        <f>Table1[[#This Row],[Jut_%]]</f>
        <v>#VALUE!</v>
      </c>
      <c r="I4503" s="4" t="e">
        <f>Table1[[#This Row],[Jut]]</f>
        <v>#VALUE!</v>
      </c>
      <c r="J4503" s="4" t="e">
        <f>Table1[[#This Row],[Column1]]</f>
        <v>#VALUE!</v>
      </c>
    </row>
    <row r="4504" spans="1:10" hidden="1" x14ac:dyDescent="0.3">
      <c r="A4504" s="2" t="e">
        <f>Table1[[#This Row],[Befolyt]]</f>
        <v>#VALUE!</v>
      </c>
      <c r="B4504" t="e">
        <f>Table1[[#This Row],[ÜK]]</f>
        <v>#VALUE!</v>
      </c>
      <c r="C4504" s="3" t="e">
        <f>Table1[[#This Row],[Szla]]</f>
        <v>#VALUE!</v>
      </c>
      <c r="D4504" s="6" t="e">
        <f>Table1[[#This Row],[Kelt_hó]]</f>
        <v>#VALUE!</v>
      </c>
      <c r="E4504" t="e">
        <f>Table1[[#This Row],[Vevő]]</f>
        <v>#VALUE!</v>
      </c>
      <c r="F4504" t="e">
        <f>Table1[[#This Row],[Termékkör]]</f>
        <v>#VALUE!</v>
      </c>
      <c r="G4504" s="4" t="e">
        <f>Table1[[#This Row],[SzumElad]]</f>
        <v>#VALUE!</v>
      </c>
      <c r="H4504" s="7" t="e">
        <f>Table1[[#This Row],[Jut_%]]</f>
        <v>#VALUE!</v>
      </c>
      <c r="I4504" s="4" t="e">
        <f>Table1[[#This Row],[Jut]]</f>
        <v>#VALUE!</v>
      </c>
      <c r="J4504" s="4" t="e">
        <f>Table1[[#This Row],[Column1]]</f>
        <v>#VALUE!</v>
      </c>
    </row>
    <row r="4505" spans="1:10" hidden="1" x14ac:dyDescent="0.3">
      <c r="A4505" s="2" t="e">
        <f>Table1[[#This Row],[Befolyt]]</f>
        <v>#VALUE!</v>
      </c>
      <c r="B4505" t="e">
        <f>Table1[[#This Row],[ÜK]]</f>
        <v>#VALUE!</v>
      </c>
      <c r="C4505" s="3" t="e">
        <f>Table1[[#This Row],[Szla]]</f>
        <v>#VALUE!</v>
      </c>
      <c r="D4505" s="6" t="e">
        <f>Table1[[#This Row],[Kelt_hó]]</f>
        <v>#VALUE!</v>
      </c>
      <c r="E4505" t="e">
        <f>Table1[[#This Row],[Vevő]]</f>
        <v>#VALUE!</v>
      </c>
      <c r="F4505" t="e">
        <f>Table1[[#This Row],[Termékkör]]</f>
        <v>#VALUE!</v>
      </c>
      <c r="G4505" s="4" t="e">
        <f>Table1[[#This Row],[SzumElad]]</f>
        <v>#VALUE!</v>
      </c>
      <c r="H4505" s="7" t="e">
        <f>Table1[[#This Row],[Jut_%]]</f>
        <v>#VALUE!</v>
      </c>
      <c r="I4505" s="4" t="e">
        <f>Table1[[#This Row],[Jut]]</f>
        <v>#VALUE!</v>
      </c>
      <c r="J4505" s="4" t="e">
        <f>Table1[[#This Row],[Column1]]</f>
        <v>#VALUE!</v>
      </c>
    </row>
    <row r="4506" spans="1:10" hidden="1" x14ac:dyDescent="0.3">
      <c r="A4506" s="2" t="e">
        <f>Table1[[#This Row],[Befolyt]]</f>
        <v>#VALUE!</v>
      </c>
      <c r="B4506" t="e">
        <f>Table1[[#This Row],[ÜK]]</f>
        <v>#VALUE!</v>
      </c>
      <c r="C4506" s="3" t="e">
        <f>Table1[[#This Row],[Szla]]</f>
        <v>#VALUE!</v>
      </c>
      <c r="D4506" s="6" t="e">
        <f>Table1[[#This Row],[Kelt_hó]]</f>
        <v>#VALUE!</v>
      </c>
      <c r="E4506" t="e">
        <f>Table1[[#This Row],[Vevő]]</f>
        <v>#VALUE!</v>
      </c>
      <c r="F4506" t="e">
        <f>Table1[[#This Row],[Termékkör]]</f>
        <v>#VALUE!</v>
      </c>
      <c r="G4506" s="4" t="e">
        <f>Table1[[#This Row],[SzumElad]]</f>
        <v>#VALUE!</v>
      </c>
      <c r="H4506" s="7" t="e">
        <f>Table1[[#This Row],[Jut_%]]</f>
        <v>#VALUE!</v>
      </c>
      <c r="I4506" s="4" t="e">
        <f>Table1[[#This Row],[Jut]]</f>
        <v>#VALUE!</v>
      </c>
      <c r="J4506" s="4" t="e">
        <f>Table1[[#This Row],[Column1]]</f>
        <v>#VALUE!</v>
      </c>
    </row>
    <row r="4507" spans="1:10" hidden="1" x14ac:dyDescent="0.3">
      <c r="A4507" s="2" t="e">
        <f>Table1[[#This Row],[Befolyt]]</f>
        <v>#VALUE!</v>
      </c>
      <c r="B4507" t="e">
        <f>Table1[[#This Row],[ÜK]]</f>
        <v>#VALUE!</v>
      </c>
      <c r="C4507" s="3" t="e">
        <f>Table1[[#This Row],[Szla]]</f>
        <v>#VALUE!</v>
      </c>
      <c r="D4507" s="6" t="e">
        <f>Table1[[#This Row],[Kelt_hó]]</f>
        <v>#VALUE!</v>
      </c>
      <c r="E4507" t="e">
        <f>Table1[[#This Row],[Vevő]]</f>
        <v>#VALUE!</v>
      </c>
      <c r="F4507" t="e">
        <f>Table1[[#This Row],[Termékkör]]</f>
        <v>#VALUE!</v>
      </c>
      <c r="G4507" s="4" t="e">
        <f>Table1[[#This Row],[SzumElad]]</f>
        <v>#VALUE!</v>
      </c>
      <c r="H4507" s="7" t="e">
        <f>Table1[[#This Row],[Jut_%]]</f>
        <v>#VALUE!</v>
      </c>
      <c r="I4507" s="4" t="e">
        <f>Table1[[#This Row],[Jut]]</f>
        <v>#VALUE!</v>
      </c>
      <c r="J4507" s="4" t="e">
        <f>Table1[[#This Row],[Column1]]</f>
        <v>#VALUE!</v>
      </c>
    </row>
    <row r="4508" spans="1:10" hidden="1" x14ac:dyDescent="0.3">
      <c r="A4508" s="2" t="e">
        <f>Table1[[#This Row],[Befolyt]]</f>
        <v>#VALUE!</v>
      </c>
      <c r="B4508" t="e">
        <f>Table1[[#This Row],[ÜK]]</f>
        <v>#VALUE!</v>
      </c>
      <c r="C4508" s="3" t="e">
        <f>Table1[[#This Row],[Szla]]</f>
        <v>#VALUE!</v>
      </c>
      <c r="D4508" s="6" t="e">
        <f>Table1[[#This Row],[Kelt_hó]]</f>
        <v>#VALUE!</v>
      </c>
      <c r="E4508" t="e">
        <f>Table1[[#This Row],[Vevő]]</f>
        <v>#VALUE!</v>
      </c>
      <c r="F4508" t="e">
        <f>Table1[[#This Row],[Termékkör]]</f>
        <v>#VALUE!</v>
      </c>
      <c r="G4508" s="4" t="e">
        <f>Table1[[#This Row],[SzumElad]]</f>
        <v>#VALUE!</v>
      </c>
      <c r="H4508" s="7" t="e">
        <f>Table1[[#This Row],[Jut_%]]</f>
        <v>#VALUE!</v>
      </c>
      <c r="I4508" s="4" t="e">
        <f>Table1[[#This Row],[Jut]]</f>
        <v>#VALUE!</v>
      </c>
      <c r="J4508" s="4" t="e">
        <f>Table1[[#This Row],[Column1]]</f>
        <v>#VALUE!</v>
      </c>
    </row>
    <row r="4509" spans="1:10" hidden="1" x14ac:dyDescent="0.3">
      <c r="A4509" s="2" t="e">
        <f>Table1[[#This Row],[Befolyt]]</f>
        <v>#VALUE!</v>
      </c>
      <c r="B4509" t="e">
        <f>Table1[[#This Row],[ÜK]]</f>
        <v>#VALUE!</v>
      </c>
      <c r="C4509" s="3" t="e">
        <f>Table1[[#This Row],[Szla]]</f>
        <v>#VALUE!</v>
      </c>
      <c r="D4509" s="6" t="e">
        <f>Table1[[#This Row],[Kelt_hó]]</f>
        <v>#VALUE!</v>
      </c>
      <c r="E4509" t="e">
        <f>Table1[[#This Row],[Vevő]]</f>
        <v>#VALUE!</v>
      </c>
      <c r="F4509" t="e">
        <f>Table1[[#This Row],[Termékkör]]</f>
        <v>#VALUE!</v>
      </c>
      <c r="G4509" s="4" t="e">
        <f>Table1[[#This Row],[SzumElad]]</f>
        <v>#VALUE!</v>
      </c>
      <c r="H4509" s="7" t="e">
        <f>Table1[[#This Row],[Jut_%]]</f>
        <v>#VALUE!</v>
      </c>
      <c r="I4509" s="4" t="e">
        <f>Table1[[#This Row],[Jut]]</f>
        <v>#VALUE!</v>
      </c>
      <c r="J4509" s="4" t="e">
        <f>Table1[[#This Row],[Column1]]</f>
        <v>#VALUE!</v>
      </c>
    </row>
    <row r="4510" spans="1:10" hidden="1" x14ac:dyDescent="0.3">
      <c r="A4510" s="2" t="e">
        <f>Table1[[#This Row],[Befolyt]]</f>
        <v>#VALUE!</v>
      </c>
      <c r="B4510" t="e">
        <f>Table1[[#This Row],[ÜK]]</f>
        <v>#VALUE!</v>
      </c>
      <c r="C4510" s="3" t="e">
        <f>Table1[[#This Row],[Szla]]</f>
        <v>#VALUE!</v>
      </c>
      <c r="D4510" s="6" t="e">
        <f>Table1[[#This Row],[Kelt_hó]]</f>
        <v>#VALUE!</v>
      </c>
      <c r="E4510" t="e">
        <f>Table1[[#This Row],[Vevő]]</f>
        <v>#VALUE!</v>
      </c>
      <c r="F4510" t="e">
        <f>Table1[[#This Row],[Termékkör]]</f>
        <v>#VALUE!</v>
      </c>
      <c r="G4510" s="4" t="e">
        <f>Table1[[#This Row],[SzumElad]]</f>
        <v>#VALUE!</v>
      </c>
      <c r="H4510" s="7" t="e">
        <f>Table1[[#This Row],[Jut_%]]</f>
        <v>#VALUE!</v>
      </c>
      <c r="I4510" s="4" t="e">
        <f>Table1[[#This Row],[Jut]]</f>
        <v>#VALUE!</v>
      </c>
      <c r="J4510" s="4" t="e">
        <f>Table1[[#This Row],[Column1]]</f>
        <v>#VALUE!</v>
      </c>
    </row>
    <row r="4511" spans="1:10" hidden="1" x14ac:dyDescent="0.3">
      <c r="A4511" s="2" t="e">
        <f>Table1[[#This Row],[Befolyt]]</f>
        <v>#VALUE!</v>
      </c>
      <c r="B4511" t="e">
        <f>Table1[[#This Row],[ÜK]]</f>
        <v>#VALUE!</v>
      </c>
      <c r="C4511" s="3" t="e">
        <f>Table1[[#This Row],[Szla]]</f>
        <v>#VALUE!</v>
      </c>
      <c r="D4511" s="6" t="e">
        <f>Table1[[#This Row],[Kelt_hó]]</f>
        <v>#VALUE!</v>
      </c>
      <c r="E4511" t="e">
        <f>Table1[[#This Row],[Vevő]]</f>
        <v>#VALUE!</v>
      </c>
      <c r="F4511" t="e">
        <f>Table1[[#This Row],[Termékkör]]</f>
        <v>#VALUE!</v>
      </c>
      <c r="G4511" s="4" t="e">
        <f>Table1[[#This Row],[SzumElad]]</f>
        <v>#VALUE!</v>
      </c>
      <c r="H4511" s="7" t="e">
        <f>Table1[[#This Row],[Jut_%]]</f>
        <v>#VALUE!</v>
      </c>
      <c r="I4511" s="4" t="e">
        <f>Table1[[#This Row],[Jut]]</f>
        <v>#VALUE!</v>
      </c>
      <c r="J4511" s="4" t="e">
        <f>Table1[[#This Row],[Column1]]</f>
        <v>#VALUE!</v>
      </c>
    </row>
    <row r="4512" spans="1:10" hidden="1" x14ac:dyDescent="0.3">
      <c r="A4512" s="2" t="e">
        <f>Table1[[#This Row],[Befolyt]]</f>
        <v>#VALUE!</v>
      </c>
      <c r="B4512" t="e">
        <f>Table1[[#This Row],[ÜK]]</f>
        <v>#VALUE!</v>
      </c>
      <c r="C4512" s="3" t="e">
        <f>Table1[[#This Row],[Szla]]</f>
        <v>#VALUE!</v>
      </c>
      <c r="D4512" s="6" t="e">
        <f>Table1[[#This Row],[Kelt_hó]]</f>
        <v>#VALUE!</v>
      </c>
      <c r="E4512" t="e">
        <f>Table1[[#This Row],[Vevő]]</f>
        <v>#VALUE!</v>
      </c>
      <c r="F4512" t="e">
        <f>Table1[[#This Row],[Termékkör]]</f>
        <v>#VALUE!</v>
      </c>
      <c r="G4512" s="4" t="e">
        <f>Table1[[#This Row],[SzumElad]]</f>
        <v>#VALUE!</v>
      </c>
      <c r="H4512" s="7" t="e">
        <f>Table1[[#This Row],[Jut_%]]</f>
        <v>#VALUE!</v>
      </c>
      <c r="I4512" s="4" t="e">
        <f>Table1[[#This Row],[Jut]]</f>
        <v>#VALUE!</v>
      </c>
      <c r="J4512" s="4" t="e">
        <f>Table1[[#This Row],[Column1]]</f>
        <v>#VALUE!</v>
      </c>
    </row>
    <row r="4513" spans="1:10" hidden="1" x14ac:dyDescent="0.3">
      <c r="A4513" s="2" t="e">
        <f>Table1[[#This Row],[Befolyt]]</f>
        <v>#VALUE!</v>
      </c>
      <c r="B4513" t="e">
        <f>Table1[[#This Row],[ÜK]]</f>
        <v>#VALUE!</v>
      </c>
      <c r="C4513" s="3" t="e">
        <f>Table1[[#This Row],[Szla]]</f>
        <v>#VALUE!</v>
      </c>
      <c r="D4513" s="6" t="e">
        <f>Table1[[#This Row],[Kelt_hó]]</f>
        <v>#VALUE!</v>
      </c>
      <c r="E4513" t="e">
        <f>Table1[[#This Row],[Vevő]]</f>
        <v>#VALUE!</v>
      </c>
      <c r="F4513" t="e">
        <f>Table1[[#This Row],[Termékkör]]</f>
        <v>#VALUE!</v>
      </c>
      <c r="G4513" s="4" t="e">
        <f>Table1[[#This Row],[SzumElad]]</f>
        <v>#VALUE!</v>
      </c>
      <c r="H4513" s="7" t="e">
        <f>Table1[[#This Row],[Jut_%]]</f>
        <v>#VALUE!</v>
      </c>
      <c r="I4513" s="4" t="e">
        <f>Table1[[#This Row],[Jut]]</f>
        <v>#VALUE!</v>
      </c>
      <c r="J4513" s="4" t="e">
        <f>Table1[[#This Row],[Column1]]</f>
        <v>#VALUE!</v>
      </c>
    </row>
    <row r="4514" spans="1:10" hidden="1" x14ac:dyDescent="0.3">
      <c r="A4514" s="2" t="e">
        <f>Table1[[#This Row],[Befolyt]]</f>
        <v>#VALUE!</v>
      </c>
      <c r="B4514" t="e">
        <f>Table1[[#This Row],[ÜK]]</f>
        <v>#VALUE!</v>
      </c>
      <c r="C4514" s="3" t="e">
        <f>Table1[[#This Row],[Szla]]</f>
        <v>#VALUE!</v>
      </c>
      <c r="D4514" s="6" t="e">
        <f>Table1[[#This Row],[Kelt_hó]]</f>
        <v>#VALUE!</v>
      </c>
      <c r="E4514" t="e">
        <f>Table1[[#This Row],[Vevő]]</f>
        <v>#VALUE!</v>
      </c>
      <c r="F4514" t="e">
        <f>Table1[[#This Row],[Termékkör]]</f>
        <v>#VALUE!</v>
      </c>
      <c r="G4514" s="4" t="e">
        <f>Table1[[#This Row],[SzumElad]]</f>
        <v>#VALUE!</v>
      </c>
      <c r="H4514" s="7" t="e">
        <f>Table1[[#This Row],[Jut_%]]</f>
        <v>#VALUE!</v>
      </c>
      <c r="I4514" s="4" t="e">
        <f>Table1[[#This Row],[Jut]]</f>
        <v>#VALUE!</v>
      </c>
      <c r="J4514" s="4" t="e">
        <f>Table1[[#This Row],[Column1]]</f>
        <v>#VALUE!</v>
      </c>
    </row>
    <row r="4515" spans="1:10" hidden="1" x14ac:dyDescent="0.3">
      <c r="A4515" s="2" t="e">
        <f>Table1[[#This Row],[Befolyt]]</f>
        <v>#VALUE!</v>
      </c>
      <c r="B4515" t="e">
        <f>Table1[[#This Row],[ÜK]]</f>
        <v>#VALUE!</v>
      </c>
      <c r="C4515" s="3" t="e">
        <f>Table1[[#This Row],[Szla]]</f>
        <v>#VALUE!</v>
      </c>
      <c r="D4515" s="6" t="e">
        <f>Table1[[#This Row],[Kelt_hó]]</f>
        <v>#VALUE!</v>
      </c>
      <c r="E4515" t="e">
        <f>Table1[[#This Row],[Vevő]]</f>
        <v>#VALUE!</v>
      </c>
      <c r="F4515" t="e">
        <f>Table1[[#This Row],[Termékkör]]</f>
        <v>#VALUE!</v>
      </c>
      <c r="G4515" s="4" t="e">
        <f>Table1[[#This Row],[SzumElad]]</f>
        <v>#VALUE!</v>
      </c>
      <c r="H4515" s="7" t="e">
        <f>Table1[[#This Row],[Jut_%]]</f>
        <v>#VALUE!</v>
      </c>
      <c r="I4515" s="4" t="e">
        <f>Table1[[#This Row],[Jut]]</f>
        <v>#VALUE!</v>
      </c>
      <c r="J4515" s="4" t="e">
        <f>Table1[[#This Row],[Column1]]</f>
        <v>#VALUE!</v>
      </c>
    </row>
    <row r="4516" spans="1:10" hidden="1" x14ac:dyDescent="0.3">
      <c r="A4516" s="2" t="e">
        <f>Table1[[#This Row],[Befolyt]]</f>
        <v>#VALUE!</v>
      </c>
      <c r="B4516" t="e">
        <f>Table1[[#This Row],[ÜK]]</f>
        <v>#VALUE!</v>
      </c>
      <c r="C4516" s="3" t="e">
        <f>Table1[[#This Row],[Szla]]</f>
        <v>#VALUE!</v>
      </c>
      <c r="D4516" s="6" t="e">
        <f>Table1[[#This Row],[Kelt_hó]]</f>
        <v>#VALUE!</v>
      </c>
      <c r="E4516" t="e">
        <f>Table1[[#This Row],[Vevő]]</f>
        <v>#VALUE!</v>
      </c>
      <c r="F4516" t="e">
        <f>Table1[[#This Row],[Termékkör]]</f>
        <v>#VALUE!</v>
      </c>
      <c r="G4516" s="4" t="e">
        <f>Table1[[#This Row],[SzumElad]]</f>
        <v>#VALUE!</v>
      </c>
      <c r="H4516" s="7" t="e">
        <f>Table1[[#This Row],[Jut_%]]</f>
        <v>#VALUE!</v>
      </c>
      <c r="I4516" s="4" t="e">
        <f>Table1[[#This Row],[Jut]]</f>
        <v>#VALUE!</v>
      </c>
      <c r="J4516" s="4" t="e">
        <f>Table1[[#This Row],[Column1]]</f>
        <v>#VALUE!</v>
      </c>
    </row>
    <row r="4517" spans="1:10" hidden="1" x14ac:dyDescent="0.3">
      <c r="A4517" s="2" t="e">
        <f>Table1[[#This Row],[Befolyt]]</f>
        <v>#VALUE!</v>
      </c>
      <c r="B4517" t="e">
        <f>Table1[[#This Row],[ÜK]]</f>
        <v>#VALUE!</v>
      </c>
      <c r="C4517" s="3" t="e">
        <f>Table1[[#This Row],[Szla]]</f>
        <v>#VALUE!</v>
      </c>
      <c r="D4517" s="6" t="e">
        <f>Table1[[#This Row],[Kelt_hó]]</f>
        <v>#VALUE!</v>
      </c>
      <c r="E4517" t="e">
        <f>Table1[[#This Row],[Vevő]]</f>
        <v>#VALUE!</v>
      </c>
      <c r="F4517" t="e">
        <f>Table1[[#This Row],[Termékkör]]</f>
        <v>#VALUE!</v>
      </c>
      <c r="G4517" s="4" t="e">
        <f>Table1[[#This Row],[SzumElad]]</f>
        <v>#VALUE!</v>
      </c>
      <c r="H4517" s="7" t="e">
        <f>Table1[[#This Row],[Jut_%]]</f>
        <v>#VALUE!</v>
      </c>
      <c r="I4517" s="4" t="e">
        <f>Table1[[#This Row],[Jut]]</f>
        <v>#VALUE!</v>
      </c>
      <c r="J4517" s="4" t="e">
        <f>Table1[[#This Row],[Column1]]</f>
        <v>#VALUE!</v>
      </c>
    </row>
    <row r="4518" spans="1:10" hidden="1" x14ac:dyDescent="0.3">
      <c r="A4518" s="2" t="e">
        <f>Table1[[#This Row],[Befolyt]]</f>
        <v>#VALUE!</v>
      </c>
      <c r="B4518" t="e">
        <f>Table1[[#This Row],[ÜK]]</f>
        <v>#VALUE!</v>
      </c>
      <c r="C4518" s="3" t="e">
        <f>Table1[[#This Row],[Szla]]</f>
        <v>#VALUE!</v>
      </c>
      <c r="D4518" s="6" t="e">
        <f>Table1[[#This Row],[Kelt_hó]]</f>
        <v>#VALUE!</v>
      </c>
      <c r="E4518" t="e">
        <f>Table1[[#This Row],[Vevő]]</f>
        <v>#VALUE!</v>
      </c>
      <c r="F4518" t="e">
        <f>Table1[[#This Row],[Termékkör]]</f>
        <v>#VALUE!</v>
      </c>
      <c r="G4518" s="4" t="e">
        <f>Table1[[#This Row],[SzumElad]]</f>
        <v>#VALUE!</v>
      </c>
      <c r="H4518" s="7" t="e">
        <f>Table1[[#This Row],[Jut_%]]</f>
        <v>#VALUE!</v>
      </c>
      <c r="I4518" s="4" t="e">
        <f>Table1[[#This Row],[Jut]]</f>
        <v>#VALUE!</v>
      </c>
      <c r="J4518" s="4" t="e">
        <f>Table1[[#This Row],[Column1]]</f>
        <v>#VALUE!</v>
      </c>
    </row>
    <row r="4519" spans="1:10" hidden="1" x14ac:dyDescent="0.3">
      <c r="A4519" s="2" t="e">
        <f>Table1[[#This Row],[Befolyt]]</f>
        <v>#VALUE!</v>
      </c>
      <c r="B4519" t="e">
        <f>Table1[[#This Row],[ÜK]]</f>
        <v>#VALUE!</v>
      </c>
      <c r="C4519" s="3" t="e">
        <f>Table1[[#This Row],[Szla]]</f>
        <v>#VALUE!</v>
      </c>
      <c r="D4519" s="6" t="e">
        <f>Table1[[#This Row],[Kelt_hó]]</f>
        <v>#VALUE!</v>
      </c>
      <c r="E4519" t="e">
        <f>Table1[[#This Row],[Vevő]]</f>
        <v>#VALUE!</v>
      </c>
      <c r="F4519" t="e">
        <f>Table1[[#This Row],[Termékkör]]</f>
        <v>#VALUE!</v>
      </c>
      <c r="G4519" s="4" t="e">
        <f>Table1[[#This Row],[SzumElad]]</f>
        <v>#VALUE!</v>
      </c>
      <c r="H4519" s="7" t="e">
        <f>Table1[[#This Row],[Jut_%]]</f>
        <v>#VALUE!</v>
      </c>
      <c r="I4519" s="4" t="e">
        <f>Table1[[#This Row],[Jut]]</f>
        <v>#VALUE!</v>
      </c>
      <c r="J4519" s="4" t="e">
        <f>Table1[[#This Row],[Column1]]</f>
        <v>#VALUE!</v>
      </c>
    </row>
    <row r="4520" spans="1:10" hidden="1" x14ac:dyDescent="0.3">
      <c r="A4520" s="2" t="e">
        <f>Table1[[#This Row],[Befolyt]]</f>
        <v>#VALUE!</v>
      </c>
      <c r="B4520" t="e">
        <f>Table1[[#This Row],[ÜK]]</f>
        <v>#VALUE!</v>
      </c>
      <c r="C4520" s="3" t="e">
        <f>Table1[[#This Row],[Szla]]</f>
        <v>#VALUE!</v>
      </c>
      <c r="D4520" s="6" t="e">
        <f>Table1[[#This Row],[Kelt_hó]]</f>
        <v>#VALUE!</v>
      </c>
      <c r="E4520" t="e">
        <f>Table1[[#This Row],[Vevő]]</f>
        <v>#VALUE!</v>
      </c>
      <c r="F4520" t="e">
        <f>Table1[[#This Row],[Termékkör]]</f>
        <v>#VALUE!</v>
      </c>
      <c r="G4520" s="4" t="e">
        <f>Table1[[#This Row],[SzumElad]]</f>
        <v>#VALUE!</v>
      </c>
      <c r="H4520" s="7" t="e">
        <f>Table1[[#This Row],[Jut_%]]</f>
        <v>#VALUE!</v>
      </c>
      <c r="I4520" s="4" t="e">
        <f>Table1[[#This Row],[Jut]]</f>
        <v>#VALUE!</v>
      </c>
      <c r="J4520" s="4" t="e">
        <f>Table1[[#This Row],[Column1]]</f>
        <v>#VALUE!</v>
      </c>
    </row>
    <row r="4521" spans="1:10" hidden="1" x14ac:dyDescent="0.3">
      <c r="A4521" s="2" t="e">
        <f>Table1[[#This Row],[Befolyt]]</f>
        <v>#VALUE!</v>
      </c>
      <c r="B4521" t="e">
        <f>Table1[[#This Row],[ÜK]]</f>
        <v>#VALUE!</v>
      </c>
      <c r="C4521" s="3" t="e">
        <f>Table1[[#This Row],[Szla]]</f>
        <v>#VALUE!</v>
      </c>
      <c r="D4521" s="6" t="e">
        <f>Table1[[#This Row],[Kelt_hó]]</f>
        <v>#VALUE!</v>
      </c>
      <c r="E4521" t="e">
        <f>Table1[[#This Row],[Vevő]]</f>
        <v>#VALUE!</v>
      </c>
      <c r="F4521" t="e">
        <f>Table1[[#This Row],[Termékkör]]</f>
        <v>#VALUE!</v>
      </c>
      <c r="G4521" s="4" t="e">
        <f>Table1[[#This Row],[SzumElad]]</f>
        <v>#VALUE!</v>
      </c>
      <c r="H4521" s="7" t="e">
        <f>Table1[[#This Row],[Jut_%]]</f>
        <v>#VALUE!</v>
      </c>
      <c r="I4521" s="4" t="e">
        <f>Table1[[#This Row],[Jut]]</f>
        <v>#VALUE!</v>
      </c>
      <c r="J4521" s="4" t="e">
        <f>Table1[[#This Row],[Column1]]</f>
        <v>#VALUE!</v>
      </c>
    </row>
    <row r="4522" spans="1:10" hidden="1" x14ac:dyDescent="0.3">
      <c r="A4522" s="2" t="e">
        <f>Table1[[#This Row],[Befolyt]]</f>
        <v>#VALUE!</v>
      </c>
      <c r="B4522" t="e">
        <f>Table1[[#This Row],[ÜK]]</f>
        <v>#VALUE!</v>
      </c>
      <c r="C4522" s="3" t="e">
        <f>Table1[[#This Row],[Szla]]</f>
        <v>#VALUE!</v>
      </c>
      <c r="D4522" s="6" t="e">
        <f>Table1[[#This Row],[Kelt_hó]]</f>
        <v>#VALUE!</v>
      </c>
      <c r="E4522" t="e">
        <f>Table1[[#This Row],[Vevő]]</f>
        <v>#VALUE!</v>
      </c>
      <c r="F4522" t="e">
        <f>Table1[[#This Row],[Termékkör]]</f>
        <v>#VALUE!</v>
      </c>
      <c r="G4522" s="4" t="e">
        <f>Table1[[#This Row],[SzumElad]]</f>
        <v>#VALUE!</v>
      </c>
      <c r="H4522" s="7" t="e">
        <f>Table1[[#This Row],[Jut_%]]</f>
        <v>#VALUE!</v>
      </c>
      <c r="I4522" s="4" t="e">
        <f>Table1[[#This Row],[Jut]]</f>
        <v>#VALUE!</v>
      </c>
      <c r="J4522" s="4" t="e">
        <f>Table1[[#This Row],[Column1]]</f>
        <v>#VALUE!</v>
      </c>
    </row>
    <row r="4523" spans="1:10" hidden="1" x14ac:dyDescent="0.3">
      <c r="A4523" s="2" t="e">
        <f>Table1[[#This Row],[Befolyt]]</f>
        <v>#VALUE!</v>
      </c>
      <c r="B4523" t="e">
        <f>Table1[[#This Row],[ÜK]]</f>
        <v>#VALUE!</v>
      </c>
      <c r="C4523" s="3" t="e">
        <f>Table1[[#This Row],[Szla]]</f>
        <v>#VALUE!</v>
      </c>
      <c r="D4523" s="6" t="e">
        <f>Table1[[#This Row],[Kelt_hó]]</f>
        <v>#VALUE!</v>
      </c>
      <c r="E4523" t="e">
        <f>Table1[[#This Row],[Vevő]]</f>
        <v>#VALUE!</v>
      </c>
      <c r="F4523" t="e">
        <f>Table1[[#This Row],[Termékkör]]</f>
        <v>#VALUE!</v>
      </c>
      <c r="G4523" s="4" t="e">
        <f>Table1[[#This Row],[SzumElad]]</f>
        <v>#VALUE!</v>
      </c>
      <c r="H4523" s="7" t="e">
        <f>Table1[[#This Row],[Jut_%]]</f>
        <v>#VALUE!</v>
      </c>
      <c r="I4523" s="4" t="e">
        <f>Table1[[#This Row],[Jut]]</f>
        <v>#VALUE!</v>
      </c>
      <c r="J4523" s="4" t="e">
        <f>Table1[[#This Row],[Column1]]</f>
        <v>#VALUE!</v>
      </c>
    </row>
    <row r="4524" spans="1:10" hidden="1" x14ac:dyDescent="0.3">
      <c r="A4524" s="2" t="e">
        <f>Table1[[#This Row],[Befolyt]]</f>
        <v>#VALUE!</v>
      </c>
      <c r="B4524" t="e">
        <f>Table1[[#This Row],[ÜK]]</f>
        <v>#VALUE!</v>
      </c>
      <c r="C4524" s="3" t="e">
        <f>Table1[[#This Row],[Szla]]</f>
        <v>#VALUE!</v>
      </c>
      <c r="D4524" s="6" t="e">
        <f>Table1[[#This Row],[Kelt_hó]]</f>
        <v>#VALUE!</v>
      </c>
      <c r="E4524" t="e">
        <f>Table1[[#This Row],[Vevő]]</f>
        <v>#VALUE!</v>
      </c>
      <c r="F4524" t="e">
        <f>Table1[[#This Row],[Termékkör]]</f>
        <v>#VALUE!</v>
      </c>
      <c r="G4524" s="4" t="e">
        <f>Table1[[#This Row],[SzumElad]]</f>
        <v>#VALUE!</v>
      </c>
      <c r="H4524" s="7" t="e">
        <f>Table1[[#This Row],[Jut_%]]</f>
        <v>#VALUE!</v>
      </c>
      <c r="I4524" s="4" t="e">
        <f>Table1[[#This Row],[Jut]]</f>
        <v>#VALUE!</v>
      </c>
      <c r="J4524" s="4" t="e">
        <f>Table1[[#This Row],[Column1]]</f>
        <v>#VALUE!</v>
      </c>
    </row>
    <row r="4525" spans="1:10" hidden="1" x14ac:dyDescent="0.3">
      <c r="A4525" s="2" t="e">
        <f>Table1[[#This Row],[Befolyt]]</f>
        <v>#VALUE!</v>
      </c>
      <c r="B4525" t="e">
        <f>Table1[[#This Row],[ÜK]]</f>
        <v>#VALUE!</v>
      </c>
      <c r="C4525" s="3" t="e">
        <f>Table1[[#This Row],[Szla]]</f>
        <v>#VALUE!</v>
      </c>
      <c r="D4525" s="6" t="e">
        <f>Table1[[#This Row],[Kelt_hó]]</f>
        <v>#VALUE!</v>
      </c>
      <c r="E4525" t="e">
        <f>Table1[[#This Row],[Vevő]]</f>
        <v>#VALUE!</v>
      </c>
      <c r="F4525" t="e">
        <f>Table1[[#This Row],[Termékkör]]</f>
        <v>#VALUE!</v>
      </c>
      <c r="G4525" s="4" t="e">
        <f>Table1[[#This Row],[SzumElad]]</f>
        <v>#VALUE!</v>
      </c>
      <c r="H4525" s="7" t="e">
        <f>Table1[[#This Row],[Jut_%]]</f>
        <v>#VALUE!</v>
      </c>
      <c r="I4525" s="4" t="e">
        <f>Table1[[#This Row],[Jut]]</f>
        <v>#VALUE!</v>
      </c>
      <c r="J4525" s="4" t="e">
        <f>Table1[[#This Row],[Column1]]</f>
        <v>#VALUE!</v>
      </c>
    </row>
    <row r="4526" spans="1:10" hidden="1" x14ac:dyDescent="0.3">
      <c r="A4526" s="2" t="e">
        <f>Table1[[#This Row],[Befolyt]]</f>
        <v>#VALUE!</v>
      </c>
      <c r="B4526" t="e">
        <f>Table1[[#This Row],[ÜK]]</f>
        <v>#VALUE!</v>
      </c>
      <c r="C4526" s="3" t="e">
        <f>Table1[[#This Row],[Szla]]</f>
        <v>#VALUE!</v>
      </c>
      <c r="D4526" s="6" t="e">
        <f>Table1[[#This Row],[Kelt_hó]]</f>
        <v>#VALUE!</v>
      </c>
      <c r="E4526" t="e">
        <f>Table1[[#This Row],[Vevő]]</f>
        <v>#VALUE!</v>
      </c>
      <c r="F4526" t="e">
        <f>Table1[[#This Row],[Termékkör]]</f>
        <v>#VALUE!</v>
      </c>
      <c r="G4526" s="4" t="e">
        <f>Table1[[#This Row],[SzumElad]]</f>
        <v>#VALUE!</v>
      </c>
      <c r="H4526" s="7" t="e">
        <f>Table1[[#This Row],[Jut_%]]</f>
        <v>#VALUE!</v>
      </c>
      <c r="I4526" s="4" t="e">
        <f>Table1[[#This Row],[Jut]]</f>
        <v>#VALUE!</v>
      </c>
      <c r="J4526" s="4" t="e">
        <f>Table1[[#This Row],[Column1]]</f>
        <v>#VALUE!</v>
      </c>
    </row>
    <row r="4527" spans="1:10" hidden="1" x14ac:dyDescent="0.3">
      <c r="A4527" s="2" t="e">
        <f>Table1[[#This Row],[Befolyt]]</f>
        <v>#VALUE!</v>
      </c>
      <c r="B4527" t="e">
        <f>Table1[[#This Row],[ÜK]]</f>
        <v>#VALUE!</v>
      </c>
      <c r="C4527" s="3" t="e">
        <f>Table1[[#This Row],[Szla]]</f>
        <v>#VALUE!</v>
      </c>
      <c r="D4527" s="6" t="e">
        <f>Table1[[#This Row],[Kelt_hó]]</f>
        <v>#VALUE!</v>
      </c>
      <c r="E4527" t="e">
        <f>Table1[[#This Row],[Vevő]]</f>
        <v>#VALUE!</v>
      </c>
      <c r="F4527" t="e">
        <f>Table1[[#This Row],[Termékkör]]</f>
        <v>#VALUE!</v>
      </c>
      <c r="G4527" s="4" t="e">
        <f>Table1[[#This Row],[SzumElad]]</f>
        <v>#VALUE!</v>
      </c>
      <c r="H4527" s="7" t="e">
        <f>Table1[[#This Row],[Jut_%]]</f>
        <v>#VALUE!</v>
      </c>
      <c r="I4527" s="4" t="e">
        <f>Table1[[#This Row],[Jut]]</f>
        <v>#VALUE!</v>
      </c>
      <c r="J4527" s="4" t="e">
        <f>Table1[[#This Row],[Column1]]</f>
        <v>#VALUE!</v>
      </c>
    </row>
    <row r="4528" spans="1:10" hidden="1" x14ac:dyDescent="0.3">
      <c r="A4528" s="2" t="e">
        <f>Table1[[#This Row],[Befolyt]]</f>
        <v>#VALUE!</v>
      </c>
      <c r="B4528" t="e">
        <f>Table1[[#This Row],[ÜK]]</f>
        <v>#VALUE!</v>
      </c>
      <c r="C4528" s="3" t="e">
        <f>Table1[[#This Row],[Szla]]</f>
        <v>#VALUE!</v>
      </c>
      <c r="D4528" s="6" t="e">
        <f>Table1[[#This Row],[Kelt_hó]]</f>
        <v>#VALUE!</v>
      </c>
      <c r="E4528" t="e">
        <f>Table1[[#This Row],[Vevő]]</f>
        <v>#VALUE!</v>
      </c>
      <c r="F4528" t="e">
        <f>Table1[[#This Row],[Termékkör]]</f>
        <v>#VALUE!</v>
      </c>
      <c r="G4528" s="4" t="e">
        <f>Table1[[#This Row],[SzumElad]]</f>
        <v>#VALUE!</v>
      </c>
      <c r="H4528" s="7" t="e">
        <f>Table1[[#This Row],[Jut_%]]</f>
        <v>#VALUE!</v>
      </c>
      <c r="I4528" s="4" t="e">
        <f>Table1[[#This Row],[Jut]]</f>
        <v>#VALUE!</v>
      </c>
      <c r="J4528" s="4" t="e">
        <f>Table1[[#This Row],[Column1]]</f>
        <v>#VALUE!</v>
      </c>
    </row>
    <row r="4529" spans="1:10" hidden="1" x14ac:dyDescent="0.3">
      <c r="A4529" s="2" t="e">
        <f>Table1[[#This Row],[Befolyt]]</f>
        <v>#VALUE!</v>
      </c>
      <c r="B4529" t="e">
        <f>Table1[[#This Row],[ÜK]]</f>
        <v>#VALUE!</v>
      </c>
      <c r="C4529" s="3" t="e">
        <f>Table1[[#This Row],[Szla]]</f>
        <v>#VALUE!</v>
      </c>
      <c r="D4529" s="6" t="e">
        <f>Table1[[#This Row],[Kelt_hó]]</f>
        <v>#VALUE!</v>
      </c>
      <c r="E4529" t="e">
        <f>Table1[[#This Row],[Vevő]]</f>
        <v>#VALUE!</v>
      </c>
      <c r="F4529" t="e">
        <f>Table1[[#This Row],[Termékkör]]</f>
        <v>#VALUE!</v>
      </c>
      <c r="G4529" s="4" t="e">
        <f>Table1[[#This Row],[SzumElad]]</f>
        <v>#VALUE!</v>
      </c>
      <c r="H4529" s="7" t="e">
        <f>Table1[[#This Row],[Jut_%]]</f>
        <v>#VALUE!</v>
      </c>
      <c r="I4529" s="4" t="e">
        <f>Table1[[#This Row],[Jut]]</f>
        <v>#VALUE!</v>
      </c>
      <c r="J4529" s="4" t="e">
        <f>Table1[[#This Row],[Column1]]</f>
        <v>#VALUE!</v>
      </c>
    </row>
    <row r="4530" spans="1:10" hidden="1" x14ac:dyDescent="0.3">
      <c r="A4530" s="2" t="e">
        <f>Table1[[#This Row],[Befolyt]]</f>
        <v>#VALUE!</v>
      </c>
      <c r="B4530" t="e">
        <f>Table1[[#This Row],[ÜK]]</f>
        <v>#VALUE!</v>
      </c>
      <c r="C4530" s="3" t="e">
        <f>Table1[[#This Row],[Szla]]</f>
        <v>#VALUE!</v>
      </c>
      <c r="D4530" s="6" t="e">
        <f>Table1[[#This Row],[Kelt_hó]]</f>
        <v>#VALUE!</v>
      </c>
      <c r="E4530" t="e">
        <f>Table1[[#This Row],[Vevő]]</f>
        <v>#VALUE!</v>
      </c>
      <c r="F4530" t="e">
        <f>Table1[[#This Row],[Termékkör]]</f>
        <v>#VALUE!</v>
      </c>
      <c r="G4530" s="4" t="e">
        <f>Table1[[#This Row],[SzumElad]]</f>
        <v>#VALUE!</v>
      </c>
      <c r="H4530" s="7" t="e">
        <f>Table1[[#This Row],[Jut_%]]</f>
        <v>#VALUE!</v>
      </c>
      <c r="I4530" s="4" t="e">
        <f>Table1[[#This Row],[Jut]]</f>
        <v>#VALUE!</v>
      </c>
      <c r="J4530" s="4" t="e">
        <f>Table1[[#This Row],[Column1]]</f>
        <v>#VALUE!</v>
      </c>
    </row>
    <row r="4531" spans="1:10" hidden="1" x14ac:dyDescent="0.3">
      <c r="A4531" s="2" t="e">
        <f>Table1[[#This Row],[Befolyt]]</f>
        <v>#VALUE!</v>
      </c>
      <c r="B4531" t="e">
        <f>Table1[[#This Row],[ÜK]]</f>
        <v>#VALUE!</v>
      </c>
      <c r="C4531" s="3" t="e">
        <f>Table1[[#This Row],[Szla]]</f>
        <v>#VALUE!</v>
      </c>
      <c r="D4531" s="6" t="e">
        <f>Table1[[#This Row],[Kelt_hó]]</f>
        <v>#VALUE!</v>
      </c>
      <c r="E4531" t="e">
        <f>Table1[[#This Row],[Vevő]]</f>
        <v>#VALUE!</v>
      </c>
      <c r="F4531" t="e">
        <f>Table1[[#This Row],[Termékkör]]</f>
        <v>#VALUE!</v>
      </c>
      <c r="G4531" s="4" t="e">
        <f>Table1[[#This Row],[SzumElad]]</f>
        <v>#VALUE!</v>
      </c>
      <c r="H4531" s="7" t="e">
        <f>Table1[[#This Row],[Jut_%]]</f>
        <v>#VALUE!</v>
      </c>
      <c r="I4531" s="4" t="e">
        <f>Table1[[#This Row],[Jut]]</f>
        <v>#VALUE!</v>
      </c>
      <c r="J4531" s="4" t="e">
        <f>Table1[[#This Row],[Column1]]</f>
        <v>#VALUE!</v>
      </c>
    </row>
    <row r="4532" spans="1:10" hidden="1" x14ac:dyDescent="0.3">
      <c r="A4532" s="2" t="e">
        <f>Table1[[#This Row],[Befolyt]]</f>
        <v>#VALUE!</v>
      </c>
      <c r="B4532" t="e">
        <f>Table1[[#This Row],[ÜK]]</f>
        <v>#VALUE!</v>
      </c>
      <c r="C4532" s="3" t="e">
        <f>Table1[[#This Row],[Szla]]</f>
        <v>#VALUE!</v>
      </c>
      <c r="D4532" s="6" t="e">
        <f>Table1[[#This Row],[Kelt_hó]]</f>
        <v>#VALUE!</v>
      </c>
      <c r="E4532" t="e">
        <f>Table1[[#This Row],[Vevő]]</f>
        <v>#VALUE!</v>
      </c>
      <c r="F4532" t="e">
        <f>Table1[[#This Row],[Termékkör]]</f>
        <v>#VALUE!</v>
      </c>
      <c r="G4532" s="4" t="e">
        <f>Table1[[#This Row],[SzumElad]]</f>
        <v>#VALUE!</v>
      </c>
      <c r="H4532" s="7" t="e">
        <f>Table1[[#This Row],[Jut_%]]</f>
        <v>#VALUE!</v>
      </c>
      <c r="I4532" s="4" t="e">
        <f>Table1[[#This Row],[Jut]]</f>
        <v>#VALUE!</v>
      </c>
      <c r="J4532" s="4" t="e">
        <f>Table1[[#This Row],[Column1]]</f>
        <v>#VALUE!</v>
      </c>
    </row>
    <row r="4533" spans="1:10" hidden="1" x14ac:dyDescent="0.3">
      <c r="A4533" s="2" t="e">
        <f>Table1[[#This Row],[Befolyt]]</f>
        <v>#VALUE!</v>
      </c>
      <c r="B4533" t="e">
        <f>Table1[[#This Row],[ÜK]]</f>
        <v>#VALUE!</v>
      </c>
      <c r="C4533" s="3" t="e">
        <f>Table1[[#This Row],[Szla]]</f>
        <v>#VALUE!</v>
      </c>
      <c r="D4533" s="6" t="e">
        <f>Table1[[#This Row],[Kelt_hó]]</f>
        <v>#VALUE!</v>
      </c>
      <c r="E4533" t="e">
        <f>Table1[[#This Row],[Vevő]]</f>
        <v>#VALUE!</v>
      </c>
      <c r="F4533" t="e">
        <f>Table1[[#This Row],[Termékkör]]</f>
        <v>#VALUE!</v>
      </c>
      <c r="G4533" s="4" t="e">
        <f>Table1[[#This Row],[SzumElad]]</f>
        <v>#VALUE!</v>
      </c>
      <c r="H4533" s="7" t="e">
        <f>Table1[[#This Row],[Jut_%]]</f>
        <v>#VALUE!</v>
      </c>
      <c r="I4533" s="4" t="e">
        <f>Table1[[#This Row],[Jut]]</f>
        <v>#VALUE!</v>
      </c>
      <c r="J4533" s="4" t="e">
        <f>Table1[[#This Row],[Column1]]</f>
        <v>#VALUE!</v>
      </c>
    </row>
    <row r="4534" spans="1:10" hidden="1" x14ac:dyDescent="0.3">
      <c r="A4534" s="2" t="e">
        <f>Table1[[#This Row],[Befolyt]]</f>
        <v>#VALUE!</v>
      </c>
      <c r="B4534" t="e">
        <f>Table1[[#This Row],[ÜK]]</f>
        <v>#VALUE!</v>
      </c>
      <c r="C4534" s="3" t="e">
        <f>Table1[[#This Row],[Szla]]</f>
        <v>#VALUE!</v>
      </c>
      <c r="D4534" s="6" t="e">
        <f>Table1[[#This Row],[Kelt_hó]]</f>
        <v>#VALUE!</v>
      </c>
      <c r="E4534" t="e">
        <f>Table1[[#This Row],[Vevő]]</f>
        <v>#VALUE!</v>
      </c>
      <c r="F4534" t="e">
        <f>Table1[[#This Row],[Termékkör]]</f>
        <v>#VALUE!</v>
      </c>
      <c r="G4534" s="4" t="e">
        <f>Table1[[#This Row],[SzumElad]]</f>
        <v>#VALUE!</v>
      </c>
      <c r="H4534" s="7" t="e">
        <f>Table1[[#This Row],[Jut_%]]</f>
        <v>#VALUE!</v>
      </c>
      <c r="I4534" s="4" t="e">
        <f>Table1[[#This Row],[Jut]]</f>
        <v>#VALUE!</v>
      </c>
      <c r="J4534" s="4" t="e">
        <f>Table1[[#This Row],[Column1]]</f>
        <v>#VALUE!</v>
      </c>
    </row>
    <row r="4535" spans="1:10" hidden="1" x14ac:dyDescent="0.3">
      <c r="A4535" s="2" t="e">
        <f>Table1[[#This Row],[Befolyt]]</f>
        <v>#VALUE!</v>
      </c>
      <c r="B4535" t="e">
        <f>Table1[[#This Row],[ÜK]]</f>
        <v>#VALUE!</v>
      </c>
      <c r="C4535" s="3" t="e">
        <f>Table1[[#This Row],[Szla]]</f>
        <v>#VALUE!</v>
      </c>
      <c r="D4535" s="6" t="e">
        <f>Table1[[#This Row],[Kelt_hó]]</f>
        <v>#VALUE!</v>
      </c>
      <c r="E4535" t="e">
        <f>Table1[[#This Row],[Vevő]]</f>
        <v>#VALUE!</v>
      </c>
      <c r="F4535" t="e">
        <f>Table1[[#This Row],[Termékkör]]</f>
        <v>#VALUE!</v>
      </c>
      <c r="G4535" s="4" t="e">
        <f>Table1[[#This Row],[SzumElad]]</f>
        <v>#VALUE!</v>
      </c>
      <c r="H4535" s="7" t="e">
        <f>Table1[[#This Row],[Jut_%]]</f>
        <v>#VALUE!</v>
      </c>
      <c r="I4535" s="4" t="e">
        <f>Table1[[#This Row],[Jut]]</f>
        <v>#VALUE!</v>
      </c>
      <c r="J4535" s="4" t="e">
        <f>Table1[[#This Row],[Column1]]</f>
        <v>#VALUE!</v>
      </c>
    </row>
    <row r="4536" spans="1:10" hidden="1" x14ac:dyDescent="0.3">
      <c r="A4536" s="2" t="e">
        <f>Table1[[#This Row],[Befolyt]]</f>
        <v>#VALUE!</v>
      </c>
      <c r="B4536" t="e">
        <f>Table1[[#This Row],[ÜK]]</f>
        <v>#VALUE!</v>
      </c>
      <c r="C4536" s="3" t="e">
        <f>Table1[[#This Row],[Szla]]</f>
        <v>#VALUE!</v>
      </c>
      <c r="D4536" s="6" t="e">
        <f>Table1[[#This Row],[Kelt_hó]]</f>
        <v>#VALUE!</v>
      </c>
      <c r="E4536" t="e">
        <f>Table1[[#This Row],[Vevő]]</f>
        <v>#VALUE!</v>
      </c>
      <c r="F4536" t="e">
        <f>Table1[[#This Row],[Termékkör]]</f>
        <v>#VALUE!</v>
      </c>
      <c r="G4536" s="4" t="e">
        <f>Table1[[#This Row],[SzumElad]]</f>
        <v>#VALUE!</v>
      </c>
      <c r="H4536" s="7" t="e">
        <f>Table1[[#This Row],[Jut_%]]</f>
        <v>#VALUE!</v>
      </c>
      <c r="I4536" s="4" t="e">
        <f>Table1[[#This Row],[Jut]]</f>
        <v>#VALUE!</v>
      </c>
      <c r="J4536" s="4" t="e">
        <f>Table1[[#This Row],[Column1]]</f>
        <v>#VALUE!</v>
      </c>
    </row>
    <row r="4537" spans="1:10" hidden="1" x14ac:dyDescent="0.3">
      <c r="A4537" s="2" t="e">
        <f>Table1[[#This Row],[Befolyt]]</f>
        <v>#VALUE!</v>
      </c>
      <c r="B4537" t="e">
        <f>Table1[[#This Row],[ÜK]]</f>
        <v>#VALUE!</v>
      </c>
      <c r="C4537" s="3" t="e">
        <f>Table1[[#This Row],[Szla]]</f>
        <v>#VALUE!</v>
      </c>
      <c r="D4537" s="6" t="e">
        <f>Table1[[#This Row],[Kelt_hó]]</f>
        <v>#VALUE!</v>
      </c>
      <c r="E4537" t="e">
        <f>Table1[[#This Row],[Vevő]]</f>
        <v>#VALUE!</v>
      </c>
      <c r="F4537" t="e">
        <f>Table1[[#This Row],[Termékkör]]</f>
        <v>#VALUE!</v>
      </c>
      <c r="G4537" s="4" t="e">
        <f>Table1[[#This Row],[SzumElad]]</f>
        <v>#VALUE!</v>
      </c>
      <c r="H4537" s="7" t="e">
        <f>Table1[[#This Row],[Jut_%]]</f>
        <v>#VALUE!</v>
      </c>
      <c r="I4537" s="4" t="e">
        <f>Table1[[#This Row],[Jut]]</f>
        <v>#VALUE!</v>
      </c>
      <c r="J4537" s="4" t="e">
        <f>Table1[[#This Row],[Column1]]</f>
        <v>#VALUE!</v>
      </c>
    </row>
    <row r="4538" spans="1:10" hidden="1" x14ac:dyDescent="0.3">
      <c r="A4538" s="2" t="e">
        <f>Table1[[#This Row],[Befolyt]]</f>
        <v>#VALUE!</v>
      </c>
      <c r="B4538" t="e">
        <f>Table1[[#This Row],[ÜK]]</f>
        <v>#VALUE!</v>
      </c>
      <c r="C4538" s="3" t="e">
        <f>Table1[[#This Row],[Szla]]</f>
        <v>#VALUE!</v>
      </c>
      <c r="D4538" s="6" t="e">
        <f>Table1[[#This Row],[Kelt_hó]]</f>
        <v>#VALUE!</v>
      </c>
      <c r="E4538" t="e">
        <f>Table1[[#This Row],[Vevő]]</f>
        <v>#VALUE!</v>
      </c>
      <c r="F4538" t="e">
        <f>Table1[[#This Row],[Termékkör]]</f>
        <v>#VALUE!</v>
      </c>
      <c r="G4538" s="4" t="e">
        <f>Table1[[#This Row],[SzumElad]]</f>
        <v>#VALUE!</v>
      </c>
      <c r="H4538" s="7" t="e">
        <f>Table1[[#This Row],[Jut_%]]</f>
        <v>#VALUE!</v>
      </c>
      <c r="I4538" s="4" t="e">
        <f>Table1[[#This Row],[Jut]]</f>
        <v>#VALUE!</v>
      </c>
      <c r="J4538" s="4" t="e">
        <f>Table1[[#This Row],[Column1]]</f>
        <v>#VALUE!</v>
      </c>
    </row>
    <row r="4539" spans="1:10" hidden="1" x14ac:dyDescent="0.3">
      <c r="A4539" s="2" t="e">
        <f>Table1[[#This Row],[Befolyt]]</f>
        <v>#VALUE!</v>
      </c>
      <c r="B4539" t="e">
        <f>Table1[[#This Row],[ÜK]]</f>
        <v>#VALUE!</v>
      </c>
      <c r="C4539" s="3" t="e">
        <f>Table1[[#This Row],[Szla]]</f>
        <v>#VALUE!</v>
      </c>
      <c r="D4539" s="6" t="e">
        <f>Table1[[#This Row],[Kelt_hó]]</f>
        <v>#VALUE!</v>
      </c>
      <c r="E4539" t="e">
        <f>Table1[[#This Row],[Vevő]]</f>
        <v>#VALUE!</v>
      </c>
      <c r="F4539" t="e">
        <f>Table1[[#This Row],[Termékkör]]</f>
        <v>#VALUE!</v>
      </c>
      <c r="G4539" s="4" t="e">
        <f>Table1[[#This Row],[SzumElad]]</f>
        <v>#VALUE!</v>
      </c>
      <c r="H4539" s="7" t="e">
        <f>Table1[[#This Row],[Jut_%]]</f>
        <v>#VALUE!</v>
      </c>
      <c r="I4539" s="4" t="e">
        <f>Table1[[#This Row],[Jut]]</f>
        <v>#VALUE!</v>
      </c>
      <c r="J4539" s="4" t="e">
        <f>Table1[[#This Row],[Column1]]</f>
        <v>#VALUE!</v>
      </c>
    </row>
    <row r="4540" spans="1:10" hidden="1" x14ac:dyDescent="0.3">
      <c r="A4540" s="2" t="e">
        <f>Table1[[#This Row],[Befolyt]]</f>
        <v>#VALUE!</v>
      </c>
      <c r="B4540" t="e">
        <f>Table1[[#This Row],[ÜK]]</f>
        <v>#VALUE!</v>
      </c>
      <c r="C4540" s="3" t="e">
        <f>Table1[[#This Row],[Szla]]</f>
        <v>#VALUE!</v>
      </c>
      <c r="D4540" s="6" t="e">
        <f>Table1[[#This Row],[Kelt_hó]]</f>
        <v>#VALUE!</v>
      </c>
      <c r="E4540" t="e">
        <f>Table1[[#This Row],[Vevő]]</f>
        <v>#VALUE!</v>
      </c>
      <c r="F4540" t="e">
        <f>Table1[[#This Row],[Termékkör]]</f>
        <v>#VALUE!</v>
      </c>
      <c r="G4540" s="4" t="e">
        <f>Table1[[#This Row],[SzumElad]]</f>
        <v>#VALUE!</v>
      </c>
      <c r="H4540" s="7" t="e">
        <f>Table1[[#This Row],[Jut_%]]</f>
        <v>#VALUE!</v>
      </c>
      <c r="I4540" s="4" t="e">
        <f>Table1[[#This Row],[Jut]]</f>
        <v>#VALUE!</v>
      </c>
      <c r="J4540" s="4" t="e">
        <f>Table1[[#This Row],[Column1]]</f>
        <v>#VALUE!</v>
      </c>
    </row>
    <row r="4541" spans="1:10" hidden="1" x14ac:dyDescent="0.3">
      <c r="A4541" s="2" t="e">
        <f>Table1[[#This Row],[Befolyt]]</f>
        <v>#VALUE!</v>
      </c>
      <c r="B4541" t="e">
        <f>Table1[[#This Row],[ÜK]]</f>
        <v>#VALUE!</v>
      </c>
      <c r="C4541" s="3" t="e">
        <f>Table1[[#This Row],[Szla]]</f>
        <v>#VALUE!</v>
      </c>
      <c r="D4541" s="6" t="e">
        <f>Table1[[#This Row],[Kelt_hó]]</f>
        <v>#VALUE!</v>
      </c>
      <c r="E4541" t="e">
        <f>Table1[[#This Row],[Vevő]]</f>
        <v>#VALUE!</v>
      </c>
      <c r="F4541" t="e">
        <f>Table1[[#This Row],[Termékkör]]</f>
        <v>#VALUE!</v>
      </c>
      <c r="G4541" s="4" t="e">
        <f>Table1[[#This Row],[SzumElad]]</f>
        <v>#VALUE!</v>
      </c>
      <c r="H4541" s="7" t="e">
        <f>Table1[[#This Row],[Jut_%]]</f>
        <v>#VALUE!</v>
      </c>
      <c r="I4541" s="4" t="e">
        <f>Table1[[#This Row],[Jut]]</f>
        <v>#VALUE!</v>
      </c>
      <c r="J4541" s="4" t="e">
        <f>Table1[[#This Row],[Column1]]</f>
        <v>#VALUE!</v>
      </c>
    </row>
    <row r="4542" spans="1:10" hidden="1" x14ac:dyDescent="0.3">
      <c r="A4542" s="2" t="e">
        <f>Table1[[#This Row],[Befolyt]]</f>
        <v>#VALUE!</v>
      </c>
      <c r="B4542" t="e">
        <f>Table1[[#This Row],[ÜK]]</f>
        <v>#VALUE!</v>
      </c>
      <c r="C4542" s="3" t="e">
        <f>Table1[[#This Row],[Szla]]</f>
        <v>#VALUE!</v>
      </c>
      <c r="D4542" s="6" t="e">
        <f>Table1[[#This Row],[Kelt_hó]]</f>
        <v>#VALUE!</v>
      </c>
      <c r="E4542" t="e">
        <f>Table1[[#This Row],[Vevő]]</f>
        <v>#VALUE!</v>
      </c>
      <c r="F4542" t="e">
        <f>Table1[[#This Row],[Termékkör]]</f>
        <v>#VALUE!</v>
      </c>
      <c r="G4542" s="4" t="e">
        <f>Table1[[#This Row],[SzumElad]]</f>
        <v>#VALUE!</v>
      </c>
      <c r="H4542" s="7" t="e">
        <f>Table1[[#This Row],[Jut_%]]</f>
        <v>#VALUE!</v>
      </c>
      <c r="I4542" s="4" t="e">
        <f>Table1[[#This Row],[Jut]]</f>
        <v>#VALUE!</v>
      </c>
      <c r="J4542" s="4" t="e">
        <f>Table1[[#This Row],[Column1]]</f>
        <v>#VALUE!</v>
      </c>
    </row>
    <row r="4543" spans="1:10" hidden="1" x14ac:dyDescent="0.3">
      <c r="A4543" s="2" t="e">
        <f>Table1[[#This Row],[Befolyt]]</f>
        <v>#VALUE!</v>
      </c>
      <c r="B4543" t="e">
        <f>Table1[[#This Row],[ÜK]]</f>
        <v>#VALUE!</v>
      </c>
      <c r="C4543" s="3" t="e">
        <f>Table1[[#This Row],[Szla]]</f>
        <v>#VALUE!</v>
      </c>
      <c r="D4543" s="6" t="e">
        <f>Table1[[#This Row],[Kelt_hó]]</f>
        <v>#VALUE!</v>
      </c>
      <c r="E4543" t="e">
        <f>Table1[[#This Row],[Vevő]]</f>
        <v>#VALUE!</v>
      </c>
      <c r="F4543" t="e">
        <f>Table1[[#This Row],[Termékkör]]</f>
        <v>#VALUE!</v>
      </c>
      <c r="G4543" s="4" t="e">
        <f>Table1[[#This Row],[SzumElad]]</f>
        <v>#VALUE!</v>
      </c>
      <c r="H4543" s="7" t="e">
        <f>Table1[[#This Row],[Jut_%]]</f>
        <v>#VALUE!</v>
      </c>
      <c r="I4543" s="4" t="e">
        <f>Table1[[#This Row],[Jut]]</f>
        <v>#VALUE!</v>
      </c>
      <c r="J4543" s="4" t="e">
        <f>Table1[[#This Row],[Column1]]</f>
        <v>#VALUE!</v>
      </c>
    </row>
    <row r="4544" spans="1:10" hidden="1" x14ac:dyDescent="0.3">
      <c r="A4544" s="2" t="e">
        <f>Table1[[#This Row],[Befolyt]]</f>
        <v>#VALUE!</v>
      </c>
      <c r="B4544" t="e">
        <f>Table1[[#This Row],[ÜK]]</f>
        <v>#VALUE!</v>
      </c>
      <c r="C4544" s="3" t="e">
        <f>Table1[[#This Row],[Szla]]</f>
        <v>#VALUE!</v>
      </c>
      <c r="D4544" s="6" t="e">
        <f>Table1[[#This Row],[Kelt_hó]]</f>
        <v>#VALUE!</v>
      </c>
      <c r="E4544" t="e">
        <f>Table1[[#This Row],[Vevő]]</f>
        <v>#VALUE!</v>
      </c>
      <c r="F4544" t="e">
        <f>Table1[[#This Row],[Termékkör]]</f>
        <v>#VALUE!</v>
      </c>
      <c r="G4544" s="4" t="e">
        <f>Table1[[#This Row],[SzumElad]]</f>
        <v>#VALUE!</v>
      </c>
      <c r="H4544" s="7" t="e">
        <f>Table1[[#This Row],[Jut_%]]</f>
        <v>#VALUE!</v>
      </c>
      <c r="I4544" s="4" t="e">
        <f>Table1[[#This Row],[Jut]]</f>
        <v>#VALUE!</v>
      </c>
      <c r="J4544" s="4" t="e">
        <f>Table1[[#This Row],[Column1]]</f>
        <v>#VALUE!</v>
      </c>
    </row>
    <row r="4545" spans="1:10" hidden="1" x14ac:dyDescent="0.3">
      <c r="A4545" s="2" t="e">
        <f>Table1[[#This Row],[Befolyt]]</f>
        <v>#VALUE!</v>
      </c>
      <c r="B4545" t="e">
        <f>Table1[[#This Row],[ÜK]]</f>
        <v>#VALUE!</v>
      </c>
      <c r="C4545" s="3" t="e">
        <f>Table1[[#This Row],[Szla]]</f>
        <v>#VALUE!</v>
      </c>
      <c r="D4545" s="6" t="e">
        <f>Table1[[#This Row],[Kelt_hó]]</f>
        <v>#VALUE!</v>
      </c>
      <c r="E4545" t="e">
        <f>Table1[[#This Row],[Vevő]]</f>
        <v>#VALUE!</v>
      </c>
      <c r="F4545" t="e">
        <f>Table1[[#This Row],[Termékkör]]</f>
        <v>#VALUE!</v>
      </c>
      <c r="G4545" s="4" t="e">
        <f>Table1[[#This Row],[SzumElad]]</f>
        <v>#VALUE!</v>
      </c>
      <c r="H4545" s="7" t="e">
        <f>Table1[[#This Row],[Jut_%]]</f>
        <v>#VALUE!</v>
      </c>
      <c r="I4545" s="4" t="e">
        <f>Table1[[#This Row],[Jut]]</f>
        <v>#VALUE!</v>
      </c>
      <c r="J4545" s="4" t="e">
        <f>Table1[[#This Row],[Column1]]</f>
        <v>#VALUE!</v>
      </c>
    </row>
    <row r="4546" spans="1:10" hidden="1" x14ac:dyDescent="0.3">
      <c r="A4546" s="2" t="e">
        <f>Table1[[#This Row],[Befolyt]]</f>
        <v>#VALUE!</v>
      </c>
      <c r="B4546" t="e">
        <f>Table1[[#This Row],[ÜK]]</f>
        <v>#VALUE!</v>
      </c>
      <c r="C4546" s="3" t="e">
        <f>Table1[[#This Row],[Szla]]</f>
        <v>#VALUE!</v>
      </c>
      <c r="D4546" s="6" t="e">
        <f>Table1[[#This Row],[Kelt_hó]]</f>
        <v>#VALUE!</v>
      </c>
      <c r="E4546" t="e">
        <f>Table1[[#This Row],[Vevő]]</f>
        <v>#VALUE!</v>
      </c>
      <c r="F4546" t="e">
        <f>Table1[[#This Row],[Termékkör]]</f>
        <v>#VALUE!</v>
      </c>
      <c r="G4546" s="4" t="e">
        <f>Table1[[#This Row],[SzumElad]]</f>
        <v>#VALUE!</v>
      </c>
      <c r="H4546" s="7" t="e">
        <f>Table1[[#This Row],[Jut_%]]</f>
        <v>#VALUE!</v>
      </c>
      <c r="I4546" s="4" t="e">
        <f>Table1[[#This Row],[Jut]]</f>
        <v>#VALUE!</v>
      </c>
      <c r="J4546" s="4" t="e">
        <f>Table1[[#This Row],[Column1]]</f>
        <v>#VALUE!</v>
      </c>
    </row>
    <row r="4547" spans="1:10" hidden="1" x14ac:dyDescent="0.3">
      <c r="A4547" s="2" t="e">
        <f>Table1[[#This Row],[Befolyt]]</f>
        <v>#VALUE!</v>
      </c>
      <c r="B4547" t="e">
        <f>Table1[[#This Row],[ÜK]]</f>
        <v>#VALUE!</v>
      </c>
      <c r="C4547" s="3" t="e">
        <f>Table1[[#This Row],[Szla]]</f>
        <v>#VALUE!</v>
      </c>
      <c r="D4547" s="6" t="e">
        <f>Table1[[#This Row],[Kelt_hó]]</f>
        <v>#VALUE!</v>
      </c>
      <c r="E4547" t="e">
        <f>Table1[[#This Row],[Vevő]]</f>
        <v>#VALUE!</v>
      </c>
      <c r="F4547" t="e">
        <f>Table1[[#This Row],[Termékkör]]</f>
        <v>#VALUE!</v>
      </c>
      <c r="G4547" s="4" t="e">
        <f>Table1[[#This Row],[SzumElad]]</f>
        <v>#VALUE!</v>
      </c>
      <c r="H4547" s="7" t="e">
        <f>Table1[[#This Row],[Jut_%]]</f>
        <v>#VALUE!</v>
      </c>
      <c r="I4547" s="4" t="e">
        <f>Table1[[#This Row],[Jut]]</f>
        <v>#VALUE!</v>
      </c>
      <c r="J4547" s="4" t="e">
        <f>Table1[[#This Row],[Column1]]</f>
        <v>#VALUE!</v>
      </c>
    </row>
    <row r="4548" spans="1:10" hidden="1" x14ac:dyDescent="0.3">
      <c r="A4548" s="2" t="e">
        <f>Table1[[#This Row],[Befolyt]]</f>
        <v>#VALUE!</v>
      </c>
      <c r="B4548" t="e">
        <f>Table1[[#This Row],[ÜK]]</f>
        <v>#VALUE!</v>
      </c>
      <c r="C4548" s="3" t="e">
        <f>Table1[[#This Row],[Szla]]</f>
        <v>#VALUE!</v>
      </c>
      <c r="D4548" s="6" t="e">
        <f>Table1[[#This Row],[Kelt_hó]]</f>
        <v>#VALUE!</v>
      </c>
      <c r="E4548" t="e">
        <f>Table1[[#This Row],[Vevő]]</f>
        <v>#VALUE!</v>
      </c>
      <c r="F4548" t="e">
        <f>Table1[[#This Row],[Termékkör]]</f>
        <v>#VALUE!</v>
      </c>
      <c r="G4548" s="4" t="e">
        <f>Table1[[#This Row],[SzumElad]]</f>
        <v>#VALUE!</v>
      </c>
      <c r="H4548" s="7" t="e">
        <f>Table1[[#This Row],[Jut_%]]</f>
        <v>#VALUE!</v>
      </c>
      <c r="I4548" s="4" t="e">
        <f>Table1[[#This Row],[Jut]]</f>
        <v>#VALUE!</v>
      </c>
      <c r="J4548" s="4" t="e">
        <f>Table1[[#This Row],[Column1]]</f>
        <v>#VALUE!</v>
      </c>
    </row>
    <row r="4549" spans="1:10" hidden="1" x14ac:dyDescent="0.3">
      <c r="A4549" s="2" t="e">
        <f>Table1[[#This Row],[Befolyt]]</f>
        <v>#VALUE!</v>
      </c>
      <c r="B4549" t="e">
        <f>Table1[[#This Row],[ÜK]]</f>
        <v>#VALUE!</v>
      </c>
      <c r="C4549" s="3" t="e">
        <f>Table1[[#This Row],[Szla]]</f>
        <v>#VALUE!</v>
      </c>
      <c r="D4549" s="6" t="e">
        <f>Table1[[#This Row],[Kelt_hó]]</f>
        <v>#VALUE!</v>
      </c>
      <c r="E4549" t="e">
        <f>Table1[[#This Row],[Vevő]]</f>
        <v>#VALUE!</v>
      </c>
      <c r="F4549" t="e">
        <f>Table1[[#This Row],[Termékkör]]</f>
        <v>#VALUE!</v>
      </c>
      <c r="G4549" s="4" t="e">
        <f>Table1[[#This Row],[SzumElad]]</f>
        <v>#VALUE!</v>
      </c>
      <c r="H4549" s="7" t="e">
        <f>Table1[[#This Row],[Jut_%]]</f>
        <v>#VALUE!</v>
      </c>
      <c r="I4549" s="4" t="e">
        <f>Table1[[#This Row],[Jut]]</f>
        <v>#VALUE!</v>
      </c>
      <c r="J4549" s="4" t="e">
        <f>Table1[[#This Row],[Column1]]</f>
        <v>#VALUE!</v>
      </c>
    </row>
    <row r="4550" spans="1:10" hidden="1" x14ac:dyDescent="0.3">
      <c r="A4550" s="2" t="e">
        <f>Table1[[#This Row],[Befolyt]]</f>
        <v>#VALUE!</v>
      </c>
      <c r="B4550" t="e">
        <f>Table1[[#This Row],[ÜK]]</f>
        <v>#VALUE!</v>
      </c>
      <c r="C4550" s="3" t="e">
        <f>Table1[[#This Row],[Szla]]</f>
        <v>#VALUE!</v>
      </c>
      <c r="D4550" s="6" t="e">
        <f>Table1[[#This Row],[Kelt_hó]]</f>
        <v>#VALUE!</v>
      </c>
      <c r="E4550" t="e">
        <f>Table1[[#This Row],[Vevő]]</f>
        <v>#VALUE!</v>
      </c>
      <c r="F4550" t="e">
        <f>Table1[[#This Row],[Termékkör]]</f>
        <v>#VALUE!</v>
      </c>
      <c r="G4550" s="4" t="e">
        <f>Table1[[#This Row],[SzumElad]]</f>
        <v>#VALUE!</v>
      </c>
      <c r="H4550" s="7" t="e">
        <f>Table1[[#This Row],[Jut_%]]</f>
        <v>#VALUE!</v>
      </c>
      <c r="I4550" s="4" t="e">
        <f>Table1[[#This Row],[Jut]]</f>
        <v>#VALUE!</v>
      </c>
      <c r="J4550" s="4" t="e">
        <f>Table1[[#This Row],[Column1]]</f>
        <v>#VALUE!</v>
      </c>
    </row>
    <row r="4551" spans="1:10" hidden="1" x14ac:dyDescent="0.3">
      <c r="A4551" s="2" t="e">
        <f>Table1[[#This Row],[Befolyt]]</f>
        <v>#VALUE!</v>
      </c>
      <c r="B4551" t="e">
        <f>Table1[[#This Row],[ÜK]]</f>
        <v>#VALUE!</v>
      </c>
      <c r="C4551" s="3" t="e">
        <f>Table1[[#This Row],[Szla]]</f>
        <v>#VALUE!</v>
      </c>
      <c r="D4551" s="6" t="e">
        <f>Table1[[#This Row],[Kelt_hó]]</f>
        <v>#VALUE!</v>
      </c>
      <c r="E4551" t="e">
        <f>Table1[[#This Row],[Vevő]]</f>
        <v>#VALUE!</v>
      </c>
      <c r="F4551" t="e">
        <f>Table1[[#This Row],[Termékkör]]</f>
        <v>#VALUE!</v>
      </c>
      <c r="G4551" s="4" t="e">
        <f>Table1[[#This Row],[SzumElad]]</f>
        <v>#VALUE!</v>
      </c>
      <c r="H4551" s="7" t="e">
        <f>Table1[[#This Row],[Jut_%]]</f>
        <v>#VALUE!</v>
      </c>
      <c r="I4551" s="4" t="e">
        <f>Table1[[#This Row],[Jut]]</f>
        <v>#VALUE!</v>
      </c>
      <c r="J4551" s="4" t="e">
        <f>Table1[[#This Row],[Column1]]</f>
        <v>#VALUE!</v>
      </c>
    </row>
    <row r="4552" spans="1:10" hidden="1" x14ac:dyDescent="0.3">
      <c r="A4552" s="2" t="e">
        <f>Table1[[#This Row],[Befolyt]]</f>
        <v>#VALUE!</v>
      </c>
      <c r="B4552" t="e">
        <f>Table1[[#This Row],[ÜK]]</f>
        <v>#VALUE!</v>
      </c>
      <c r="C4552" s="3" t="e">
        <f>Table1[[#This Row],[Szla]]</f>
        <v>#VALUE!</v>
      </c>
      <c r="D4552" s="6" t="e">
        <f>Table1[[#This Row],[Kelt_hó]]</f>
        <v>#VALUE!</v>
      </c>
      <c r="E4552" t="e">
        <f>Table1[[#This Row],[Vevő]]</f>
        <v>#VALUE!</v>
      </c>
      <c r="F4552" t="e">
        <f>Table1[[#This Row],[Termékkör]]</f>
        <v>#VALUE!</v>
      </c>
      <c r="G4552" s="4" t="e">
        <f>Table1[[#This Row],[SzumElad]]</f>
        <v>#VALUE!</v>
      </c>
      <c r="H4552" s="7" t="e">
        <f>Table1[[#This Row],[Jut_%]]</f>
        <v>#VALUE!</v>
      </c>
      <c r="I4552" s="4" t="e">
        <f>Table1[[#This Row],[Jut]]</f>
        <v>#VALUE!</v>
      </c>
      <c r="J4552" s="4" t="e">
        <f>Table1[[#This Row],[Column1]]</f>
        <v>#VALUE!</v>
      </c>
    </row>
    <row r="4553" spans="1:10" hidden="1" x14ac:dyDescent="0.3">
      <c r="A4553" s="2" t="e">
        <f>Table1[[#This Row],[Befolyt]]</f>
        <v>#VALUE!</v>
      </c>
      <c r="B4553" t="e">
        <f>Table1[[#This Row],[ÜK]]</f>
        <v>#VALUE!</v>
      </c>
      <c r="C4553" s="3" t="e">
        <f>Table1[[#This Row],[Szla]]</f>
        <v>#VALUE!</v>
      </c>
      <c r="D4553" s="6" t="e">
        <f>Table1[[#This Row],[Kelt_hó]]</f>
        <v>#VALUE!</v>
      </c>
      <c r="E4553" t="e">
        <f>Table1[[#This Row],[Vevő]]</f>
        <v>#VALUE!</v>
      </c>
      <c r="F4553" t="e">
        <f>Table1[[#This Row],[Termékkör]]</f>
        <v>#VALUE!</v>
      </c>
      <c r="G4553" s="4" t="e">
        <f>Table1[[#This Row],[SzumElad]]</f>
        <v>#VALUE!</v>
      </c>
      <c r="H4553" s="7" t="e">
        <f>Table1[[#This Row],[Jut_%]]</f>
        <v>#VALUE!</v>
      </c>
      <c r="I4553" s="4" t="e">
        <f>Table1[[#This Row],[Jut]]</f>
        <v>#VALUE!</v>
      </c>
      <c r="J4553" s="4" t="e">
        <f>Table1[[#This Row],[Column1]]</f>
        <v>#VALUE!</v>
      </c>
    </row>
    <row r="4554" spans="1:10" hidden="1" x14ac:dyDescent="0.3">
      <c r="A4554" s="2" t="e">
        <f>Table1[[#This Row],[Befolyt]]</f>
        <v>#VALUE!</v>
      </c>
      <c r="B4554" t="e">
        <f>Table1[[#This Row],[ÜK]]</f>
        <v>#VALUE!</v>
      </c>
      <c r="C4554" s="3" t="e">
        <f>Table1[[#This Row],[Szla]]</f>
        <v>#VALUE!</v>
      </c>
      <c r="D4554" s="6" t="e">
        <f>Table1[[#This Row],[Kelt_hó]]</f>
        <v>#VALUE!</v>
      </c>
      <c r="E4554" t="e">
        <f>Table1[[#This Row],[Vevő]]</f>
        <v>#VALUE!</v>
      </c>
      <c r="F4554" t="e">
        <f>Table1[[#This Row],[Termékkör]]</f>
        <v>#VALUE!</v>
      </c>
      <c r="G4554" s="4" t="e">
        <f>Table1[[#This Row],[SzumElad]]</f>
        <v>#VALUE!</v>
      </c>
      <c r="H4554" s="7" t="e">
        <f>Table1[[#This Row],[Jut_%]]</f>
        <v>#VALUE!</v>
      </c>
      <c r="I4554" s="4" t="e">
        <f>Table1[[#This Row],[Jut]]</f>
        <v>#VALUE!</v>
      </c>
      <c r="J4554" s="4" t="e">
        <f>Table1[[#This Row],[Column1]]</f>
        <v>#VALUE!</v>
      </c>
    </row>
    <row r="4555" spans="1:10" hidden="1" x14ac:dyDescent="0.3">
      <c r="A4555" s="2" t="e">
        <f>Table1[[#This Row],[Befolyt]]</f>
        <v>#VALUE!</v>
      </c>
      <c r="B4555" t="e">
        <f>Table1[[#This Row],[ÜK]]</f>
        <v>#VALUE!</v>
      </c>
      <c r="C4555" s="3" t="e">
        <f>Table1[[#This Row],[Szla]]</f>
        <v>#VALUE!</v>
      </c>
      <c r="D4555" s="6" t="e">
        <f>Table1[[#This Row],[Kelt_hó]]</f>
        <v>#VALUE!</v>
      </c>
      <c r="E4555" t="e">
        <f>Table1[[#This Row],[Vevő]]</f>
        <v>#VALUE!</v>
      </c>
      <c r="F4555" t="e">
        <f>Table1[[#This Row],[Termékkör]]</f>
        <v>#VALUE!</v>
      </c>
      <c r="G4555" s="4" t="e">
        <f>Table1[[#This Row],[SzumElad]]</f>
        <v>#VALUE!</v>
      </c>
      <c r="H4555" s="7" t="e">
        <f>Table1[[#This Row],[Jut_%]]</f>
        <v>#VALUE!</v>
      </c>
      <c r="I4555" s="4" t="e">
        <f>Table1[[#This Row],[Jut]]</f>
        <v>#VALUE!</v>
      </c>
      <c r="J4555" s="4" t="e">
        <f>Table1[[#This Row],[Column1]]</f>
        <v>#VALUE!</v>
      </c>
    </row>
    <row r="4556" spans="1:10" hidden="1" x14ac:dyDescent="0.3">
      <c r="A4556" s="2" t="e">
        <f>Table1[[#This Row],[Befolyt]]</f>
        <v>#VALUE!</v>
      </c>
      <c r="B4556" t="e">
        <f>Table1[[#This Row],[ÜK]]</f>
        <v>#VALUE!</v>
      </c>
      <c r="C4556" s="3" t="e">
        <f>Table1[[#This Row],[Szla]]</f>
        <v>#VALUE!</v>
      </c>
      <c r="D4556" s="6" t="e">
        <f>Table1[[#This Row],[Kelt_hó]]</f>
        <v>#VALUE!</v>
      </c>
      <c r="E4556" t="e">
        <f>Table1[[#This Row],[Vevő]]</f>
        <v>#VALUE!</v>
      </c>
      <c r="F4556" t="e">
        <f>Table1[[#This Row],[Termékkör]]</f>
        <v>#VALUE!</v>
      </c>
      <c r="G4556" s="4" t="e">
        <f>Table1[[#This Row],[SzumElad]]</f>
        <v>#VALUE!</v>
      </c>
      <c r="H4556" s="7" t="e">
        <f>Table1[[#This Row],[Jut_%]]</f>
        <v>#VALUE!</v>
      </c>
      <c r="I4556" s="4" t="e">
        <f>Table1[[#This Row],[Jut]]</f>
        <v>#VALUE!</v>
      </c>
      <c r="J4556" s="4" t="e">
        <f>Table1[[#This Row],[Column1]]</f>
        <v>#VALUE!</v>
      </c>
    </row>
    <row r="4557" spans="1:10" hidden="1" x14ac:dyDescent="0.3">
      <c r="A4557" s="2" t="e">
        <f>Table1[[#This Row],[Befolyt]]</f>
        <v>#VALUE!</v>
      </c>
      <c r="B4557" t="e">
        <f>Table1[[#This Row],[ÜK]]</f>
        <v>#VALUE!</v>
      </c>
      <c r="C4557" s="3" t="e">
        <f>Table1[[#This Row],[Szla]]</f>
        <v>#VALUE!</v>
      </c>
      <c r="D4557" s="6" t="e">
        <f>Table1[[#This Row],[Kelt_hó]]</f>
        <v>#VALUE!</v>
      </c>
      <c r="E4557" t="e">
        <f>Table1[[#This Row],[Vevő]]</f>
        <v>#VALUE!</v>
      </c>
      <c r="F4557" t="e">
        <f>Table1[[#This Row],[Termékkör]]</f>
        <v>#VALUE!</v>
      </c>
      <c r="G4557" s="4" t="e">
        <f>Table1[[#This Row],[SzumElad]]</f>
        <v>#VALUE!</v>
      </c>
      <c r="H4557" s="7" t="e">
        <f>Table1[[#This Row],[Jut_%]]</f>
        <v>#VALUE!</v>
      </c>
      <c r="I4557" s="4" t="e">
        <f>Table1[[#This Row],[Jut]]</f>
        <v>#VALUE!</v>
      </c>
      <c r="J4557" s="4" t="e">
        <f>Table1[[#This Row],[Column1]]</f>
        <v>#VALUE!</v>
      </c>
    </row>
    <row r="4558" spans="1:10" hidden="1" x14ac:dyDescent="0.3">
      <c r="A4558" s="2" t="e">
        <f>Table1[[#This Row],[Befolyt]]</f>
        <v>#VALUE!</v>
      </c>
      <c r="B4558" t="e">
        <f>Table1[[#This Row],[ÜK]]</f>
        <v>#VALUE!</v>
      </c>
      <c r="C4558" s="3" t="e">
        <f>Table1[[#This Row],[Szla]]</f>
        <v>#VALUE!</v>
      </c>
      <c r="D4558" s="6" t="e">
        <f>Table1[[#This Row],[Kelt_hó]]</f>
        <v>#VALUE!</v>
      </c>
      <c r="E4558" t="e">
        <f>Table1[[#This Row],[Vevő]]</f>
        <v>#VALUE!</v>
      </c>
      <c r="F4558" t="e">
        <f>Table1[[#This Row],[Termékkör]]</f>
        <v>#VALUE!</v>
      </c>
      <c r="G4558" s="4" t="e">
        <f>Table1[[#This Row],[SzumElad]]</f>
        <v>#VALUE!</v>
      </c>
      <c r="H4558" s="7" t="e">
        <f>Table1[[#This Row],[Jut_%]]</f>
        <v>#VALUE!</v>
      </c>
      <c r="I4558" s="4" t="e">
        <f>Table1[[#This Row],[Jut]]</f>
        <v>#VALUE!</v>
      </c>
      <c r="J4558" s="4" t="e">
        <f>Table1[[#This Row],[Column1]]</f>
        <v>#VALUE!</v>
      </c>
    </row>
    <row r="4559" spans="1:10" hidden="1" x14ac:dyDescent="0.3">
      <c r="A4559" s="2" t="e">
        <f>Table1[[#This Row],[Befolyt]]</f>
        <v>#VALUE!</v>
      </c>
      <c r="B4559" t="e">
        <f>Table1[[#This Row],[ÜK]]</f>
        <v>#VALUE!</v>
      </c>
      <c r="C4559" s="3" t="e">
        <f>Table1[[#This Row],[Szla]]</f>
        <v>#VALUE!</v>
      </c>
      <c r="D4559" s="6" t="e">
        <f>Table1[[#This Row],[Kelt_hó]]</f>
        <v>#VALUE!</v>
      </c>
      <c r="E4559" t="e">
        <f>Table1[[#This Row],[Vevő]]</f>
        <v>#VALUE!</v>
      </c>
      <c r="F4559" t="e">
        <f>Table1[[#This Row],[Termékkör]]</f>
        <v>#VALUE!</v>
      </c>
      <c r="G4559" s="4" t="e">
        <f>Table1[[#This Row],[SzumElad]]</f>
        <v>#VALUE!</v>
      </c>
      <c r="H4559" s="7" t="e">
        <f>Table1[[#This Row],[Jut_%]]</f>
        <v>#VALUE!</v>
      </c>
      <c r="I4559" s="4" t="e">
        <f>Table1[[#This Row],[Jut]]</f>
        <v>#VALUE!</v>
      </c>
      <c r="J4559" s="4" t="e">
        <f>Table1[[#This Row],[Column1]]</f>
        <v>#VALUE!</v>
      </c>
    </row>
    <row r="4560" spans="1:10" hidden="1" x14ac:dyDescent="0.3">
      <c r="A4560" s="2" t="e">
        <f>Table1[[#This Row],[Befolyt]]</f>
        <v>#VALUE!</v>
      </c>
      <c r="B4560" t="e">
        <f>Table1[[#This Row],[ÜK]]</f>
        <v>#VALUE!</v>
      </c>
      <c r="C4560" s="3" t="e">
        <f>Table1[[#This Row],[Szla]]</f>
        <v>#VALUE!</v>
      </c>
      <c r="D4560" s="6" t="e">
        <f>Table1[[#This Row],[Kelt_hó]]</f>
        <v>#VALUE!</v>
      </c>
      <c r="E4560" t="e">
        <f>Table1[[#This Row],[Vevő]]</f>
        <v>#VALUE!</v>
      </c>
      <c r="F4560" t="e">
        <f>Table1[[#This Row],[Termékkör]]</f>
        <v>#VALUE!</v>
      </c>
      <c r="G4560" s="4" t="e">
        <f>Table1[[#This Row],[SzumElad]]</f>
        <v>#VALUE!</v>
      </c>
      <c r="H4560" s="7" t="e">
        <f>Table1[[#This Row],[Jut_%]]</f>
        <v>#VALUE!</v>
      </c>
      <c r="I4560" s="4" t="e">
        <f>Table1[[#This Row],[Jut]]</f>
        <v>#VALUE!</v>
      </c>
      <c r="J4560" s="4" t="e">
        <f>Table1[[#This Row],[Column1]]</f>
        <v>#VALUE!</v>
      </c>
    </row>
    <row r="4561" spans="1:10" hidden="1" x14ac:dyDescent="0.3">
      <c r="A4561" s="2" t="e">
        <f>Table1[[#This Row],[Befolyt]]</f>
        <v>#VALUE!</v>
      </c>
      <c r="B4561" t="e">
        <f>Table1[[#This Row],[ÜK]]</f>
        <v>#VALUE!</v>
      </c>
      <c r="C4561" s="3" t="e">
        <f>Table1[[#This Row],[Szla]]</f>
        <v>#VALUE!</v>
      </c>
      <c r="D4561" s="6" t="e">
        <f>Table1[[#This Row],[Kelt_hó]]</f>
        <v>#VALUE!</v>
      </c>
      <c r="E4561" t="e">
        <f>Table1[[#This Row],[Vevő]]</f>
        <v>#VALUE!</v>
      </c>
      <c r="F4561" t="e">
        <f>Table1[[#This Row],[Termékkör]]</f>
        <v>#VALUE!</v>
      </c>
      <c r="G4561" s="4" t="e">
        <f>Table1[[#This Row],[SzumElad]]</f>
        <v>#VALUE!</v>
      </c>
      <c r="H4561" s="7" t="e">
        <f>Table1[[#This Row],[Jut_%]]</f>
        <v>#VALUE!</v>
      </c>
      <c r="I4561" s="4" t="e">
        <f>Table1[[#This Row],[Jut]]</f>
        <v>#VALUE!</v>
      </c>
      <c r="J4561" s="4" t="e">
        <f>Table1[[#This Row],[Column1]]</f>
        <v>#VALUE!</v>
      </c>
    </row>
    <row r="4562" spans="1:10" hidden="1" x14ac:dyDescent="0.3">
      <c r="A4562" s="2" t="e">
        <f>Table1[[#This Row],[Befolyt]]</f>
        <v>#VALUE!</v>
      </c>
      <c r="B4562" t="e">
        <f>Table1[[#This Row],[ÜK]]</f>
        <v>#VALUE!</v>
      </c>
      <c r="C4562" s="3" t="e">
        <f>Table1[[#This Row],[Szla]]</f>
        <v>#VALUE!</v>
      </c>
      <c r="D4562" s="6" t="e">
        <f>Table1[[#This Row],[Kelt_hó]]</f>
        <v>#VALUE!</v>
      </c>
      <c r="E4562" t="e">
        <f>Table1[[#This Row],[Vevő]]</f>
        <v>#VALUE!</v>
      </c>
      <c r="F4562" t="e">
        <f>Table1[[#This Row],[Termékkör]]</f>
        <v>#VALUE!</v>
      </c>
      <c r="G4562" s="4" t="e">
        <f>Table1[[#This Row],[SzumElad]]</f>
        <v>#VALUE!</v>
      </c>
      <c r="H4562" s="7" t="e">
        <f>Table1[[#This Row],[Jut_%]]</f>
        <v>#VALUE!</v>
      </c>
      <c r="I4562" s="4" t="e">
        <f>Table1[[#This Row],[Jut]]</f>
        <v>#VALUE!</v>
      </c>
      <c r="J4562" s="4" t="e">
        <f>Table1[[#This Row],[Column1]]</f>
        <v>#VALUE!</v>
      </c>
    </row>
    <row r="4563" spans="1:10" hidden="1" x14ac:dyDescent="0.3">
      <c r="A4563" s="2" t="e">
        <f>Table1[[#This Row],[Befolyt]]</f>
        <v>#VALUE!</v>
      </c>
      <c r="B4563" t="e">
        <f>Table1[[#This Row],[ÜK]]</f>
        <v>#VALUE!</v>
      </c>
      <c r="C4563" s="3" t="e">
        <f>Table1[[#This Row],[Szla]]</f>
        <v>#VALUE!</v>
      </c>
      <c r="D4563" s="6" t="e">
        <f>Table1[[#This Row],[Kelt_hó]]</f>
        <v>#VALUE!</v>
      </c>
      <c r="E4563" t="e">
        <f>Table1[[#This Row],[Vevő]]</f>
        <v>#VALUE!</v>
      </c>
      <c r="F4563" t="e">
        <f>Table1[[#This Row],[Termékkör]]</f>
        <v>#VALUE!</v>
      </c>
      <c r="G4563" s="4" t="e">
        <f>Table1[[#This Row],[SzumElad]]</f>
        <v>#VALUE!</v>
      </c>
      <c r="H4563" s="7" t="e">
        <f>Table1[[#This Row],[Jut_%]]</f>
        <v>#VALUE!</v>
      </c>
      <c r="I4563" s="4" t="e">
        <f>Table1[[#This Row],[Jut]]</f>
        <v>#VALUE!</v>
      </c>
      <c r="J4563" s="4" t="e">
        <f>Table1[[#This Row],[Column1]]</f>
        <v>#VALUE!</v>
      </c>
    </row>
    <row r="4564" spans="1:10" hidden="1" x14ac:dyDescent="0.3">
      <c r="A4564" s="2" t="e">
        <f>Table1[[#This Row],[Befolyt]]</f>
        <v>#VALUE!</v>
      </c>
      <c r="B4564" t="e">
        <f>Table1[[#This Row],[ÜK]]</f>
        <v>#VALUE!</v>
      </c>
      <c r="C4564" s="3" t="e">
        <f>Table1[[#This Row],[Szla]]</f>
        <v>#VALUE!</v>
      </c>
      <c r="D4564" s="6" t="e">
        <f>Table1[[#This Row],[Kelt_hó]]</f>
        <v>#VALUE!</v>
      </c>
      <c r="E4564" t="e">
        <f>Table1[[#This Row],[Vevő]]</f>
        <v>#VALUE!</v>
      </c>
      <c r="F4564" t="e">
        <f>Table1[[#This Row],[Termékkör]]</f>
        <v>#VALUE!</v>
      </c>
      <c r="G4564" s="4" t="e">
        <f>Table1[[#This Row],[SzumElad]]</f>
        <v>#VALUE!</v>
      </c>
      <c r="H4564" s="7" t="e">
        <f>Table1[[#This Row],[Jut_%]]</f>
        <v>#VALUE!</v>
      </c>
      <c r="I4564" s="4" t="e">
        <f>Table1[[#This Row],[Jut]]</f>
        <v>#VALUE!</v>
      </c>
      <c r="J4564" s="4" t="e">
        <f>Table1[[#This Row],[Column1]]</f>
        <v>#VALUE!</v>
      </c>
    </row>
    <row r="4565" spans="1:10" hidden="1" x14ac:dyDescent="0.3">
      <c r="A4565" s="2" t="e">
        <f>Table1[[#This Row],[Befolyt]]</f>
        <v>#VALUE!</v>
      </c>
      <c r="B4565" t="e">
        <f>Table1[[#This Row],[ÜK]]</f>
        <v>#VALUE!</v>
      </c>
      <c r="C4565" s="3" t="e">
        <f>Table1[[#This Row],[Szla]]</f>
        <v>#VALUE!</v>
      </c>
      <c r="D4565" s="6" t="e">
        <f>Table1[[#This Row],[Kelt_hó]]</f>
        <v>#VALUE!</v>
      </c>
      <c r="E4565" t="e">
        <f>Table1[[#This Row],[Vevő]]</f>
        <v>#VALUE!</v>
      </c>
      <c r="F4565" t="e">
        <f>Table1[[#This Row],[Termékkör]]</f>
        <v>#VALUE!</v>
      </c>
      <c r="G4565" s="4" t="e">
        <f>Table1[[#This Row],[SzumElad]]</f>
        <v>#VALUE!</v>
      </c>
      <c r="H4565" s="7" t="e">
        <f>Table1[[#This Row],[Jut_%]]</f>
        <v>#VALUE!</v>
      </c>
      <c r="I4565" s="4" t="e">
        <f>Table1[[#This Row],[Jut]]</f>
        <v>#VALUE!</v>
      </c>
      <c r="J4565" s="4" t="e">
        <f>Table1[[#This Row],[Column1]]</f>
        <v>#VALUE!</v>
      </c>
    </row>
    <row r="4566" spans="1:10" hidden="1" x14ac:dyDescent="0.3">
      <c r="A4566" s="2" t="e">
        <f>Table1[[#This Row],[Befolyt]]</f>
        <v>#VALUE!</v>
      </c>
      <c r="B4566" t="e">
        <f>Table1[[#This Row],[ÜK]]</f>
        <v>#VALUE!</v>
      </c>
      <c r="C4566" s="3" t="e">
        <f>Table1[[#This Row],[Szla]]</f>
        <v>#VALUE!</v>
      </c>
      <c r="D4566" s="6" t="e">
        <f>Table1[[#This Row],[Kelt_hó]]</f>
        <v>#VALUE!</v>
      </c>
      <c r="E4566" t="e">
        <f>Table1[[#This Row],[Vevő]]</f>
        <v>#VALUE!</v>
      </c>
      <c r="F4566" t="e">
        <f>Table1[[#This Row],[Termékkör]]</f>
        <v>#VALUE!</v>
      </c>
      <c r="G4566" s="4" t="e">
        <f>Table1[[#This Row],[SzumElad]]</f>
        <v>#VALUE!</v>
      </c>
      <c r="H4566" s="7" t="e">
        <f>Table1[[#This Row],[Jut_%]]</f>
        <v>#VALUE!</v>
      </c>
      <c r="I4566" s="4" t="e">
        <f>Table1[[#This Row],[Jut]]</f>
        <v>#VALUE!</v>
      </c>
      <c r="J4566" s="4" t="e">
        <f>Table1[[#This Row],[Column1]]</f>
        <v>#VALUE!</v>
      </c>
    </row>
    <row r="4567" spans="1:10" hidden="1" x14ac:dyDescent="0.3">
      <c r="A4567" s="2" t="e">
        <f>Table1[[#This Row],[Befolyt]]</f>
        <v>#VALUE!</v>
      </c>
      <c r="B4567" t="e">
        <f>Table1[[#This Row],[ÜK]]</f>
        <v>#VALUE!</v>
      </c>
      <c r="C4567" s="3" t="e">
        <f>Table1[[#This Row],[Szla]]</f>
        <v>#VALUE!</v>
      </c>
      <c r="D4567" s="6" t="e">
        <f>Table1[[#This Row],[Kelt_hó]]</f>
        <v>#VALUE!</v>
      </c>
      <c r="E4567" t="e">
        <f>Table1[[#This Row],[Vevő]]</f>
        <v>#VALUE!</v>
      </c>
      <c r="F4567" t="e">
        <f>Table1[[#This Row],[Termékkör]]</f>
        <v>#VALUE!</v>
      </c>
      <c r="G4567" s="4" t="e">
        <f>Table1[[#This Row],[SzumElad]]</f>
        <v>#VALUE!</v>
      </c>
      <c r="H4567" s="7" t="e">
        <f>Table1[[#This Row],[Jut_%]]</f>
        <v>#VALUE!</v>
      </c>
      <c r="I4567" s="4" t="e">
        <f>Table1[[#This Row],[Jut]]</f>
        <v>#VALUE!</v>
      </c>
      <c r="J4567" s="4" t="e">
        <f>Table1[[#This Row],[Column1]]</f>
        <v>#VALUE!</v>
      </c>
    </row>
    <row r="4568" spans="1:10" hidden="1" x14ac:dyDescent="0.3">
      <c r="A4568" s="2" t="e">
        <f>Table1[[#This Row],[Befolyt]]</f>
        <v>#VALUE!</v>
      </c>
      <c r="B4568" t="e">
        <f>Table1[[#This Row],[ÜK]]</f>
        <v>#VALUE!</v>
      </c>
      <c r="C4568" s="3" t="e">
        <f>Table1[[#This Row],[Szla]]</f>
        <v>#VALUE!</v>
      </c>
      <c r="D4568" s="6" t="e">
        <f>Table1[[#This Row],[Kelt_hó]]</f>
        <v>#VALUE!</v>
      </c>
      <c r="E4568" t="e">
        <f>Table1[[#This Row],[Vevő]]</f>
        <v>#VALUE!</v>
      </c>
      <c r="F4568" t="e">
        <f>Table1[[#This Row],[Termékkör]]</f>
        <v>#VALUE!</v>
      </c>
      <c r="G4568" s="4" t="e">
        <f>Table1[[#This Row],[SzumElad]]</f>
        <v>#VALUE!</v>
      </c>
      <c r="H4568" s="7" t="e">
        <f>Table1[[#This Row],[Jut_%]]</f>
        <v>#VALUE!</v>
      </c>
      <c r="I4568" s="4" t="e">
        <f>Table1[[#This Row],[Jut]]</f>
        <v>#VALUE!</v>
      </c>
      <c r="J4568" s="4" t="e">
        <f>Table1[[#This Row],[Column1]]</f>
        <v>#VALUE!</v>
      </c>
    </row>
    <row r="4569" spans="1:10" hidden="1" x14ac:dyDescent="0.3">
      <c r="A4569" s="2" t="e">
        <f>Table1[[#This Row],[Befolyt]]</f>
        <v>#VALUE!</v>
      </c>
      <c r="B4569" t="e">
        <f>Table1[[#This Row],[ÜK]]</f>
        <v>#VALUE!</v>
      </c>
      <c r="C4569" s="3" t="e">
        <f>Table1[[#This Row],[Szla]]</f>
        <v>#VALUE!</v>
      </c>
      <c r="D4569" s="6" t="e">
        <f>Table1[[#This Row],[Kelt_hó]]</f>
        <v>#VALUE!</v>
      </c>
      <c r="E4569" t="e">
        <f>Table1[[#This Row],[Vevő]]</f>
        <v>#VALUE!</v>
      </c>
      <c r="F4569" t="e">
        <f>Table1[[#This Row],[Termékkör]]</f>
        <v>#VALUE!</v>
      </c>
      <c r="G4569" s="4" t="e">
        <f>Table1[[#This Row],[SzumElad]]</f>
        <v>#VALUE!</v>
      </c>
      <c r="H4569" s="7" t="e">
        <f>Table1[[#This Row],[Jut_%]]</f>
        <v>#VALUE!</v>
      </c>
      <c r="I4569" s="4" t="e">
        <f>Table1[[#This Row],[Jut]]</f>
        <v>#VALUE!</v>
      </c>
      <c r="J4569" s="4" t="e">
        <f>Table1[[#This Row],[Column1]]</f>
        <v>#VALUE!</v>
      </c>
    </row>
    <row r="4570" spans="1:10" hidden="1" x14ac:dyDescent="0.3">
      <c r="A4570" s="2" t="e">
        <f>Table1[[#This Row],[Befolyt]]</f>
        <v>#VALUE!</v>
      </c>
      <c r="B4570" t="e">
        <f>Table1[[#This Row],[ÜK]]</f>
        <v>#VALUE!</v>
      </c>
      <c r="C4570" s="3" t="e">
        <f>Table1[[#This Row],[Szla]]</f>
        <v>#VALUE!</v>
      </c>
      <c r="D4570" s="6" t="e">
        <f>Table1[[#This Row],[Kelt_hó]]</f>
        <v>#VALUE!</v>
      </c>
      <c r="E4570" t="e">
        <f>Table1[[#This Row],[Vevő]]</f>
        <v>#VALUE!</v>
      </c>
      <c r="F4570" t="e">
        <f>Table1[[#This Row],[Termékkör]]</f>
        <v>#VALUE!</v>
      </c>
      <c r="G4570" s="4" t="e">
        <f>Table1[[#This Row],[SzumElad]]</f>
        <v>#VALUE!</v>
      </c>
      <c r="H4570" s="7" t="e">
        <f>Table1[[#This Row],[Jut_%]]</f>
        <v>#VALUE!</v>
      </c>
      <c r="I4570" s="4" t="e">
        <f>Table1[[#This Row],[Jut]]</f>
        <v>#VALUE!</v>
      </c>
      <c r="J4570" s="4" t="e">
        <f>Table1[[#This Row],[Column1]]</f>
        <v>#VALUE!</v>
      </c>
    </row>
    <row r="4571" spans="1:10" hidden="1" x14ac:dyDescent="0.3">
      <c r="A4571" s="2" t="e">
        <f>Table1[[#This Row],[Befolyt]]</f>
        <v>#VALUE!</v>
      </c>
      <c r="B4571" t="e">
        <f>Table1[[#This Row],[ÜK]]</f>
        <v>#VALUE!</v>
      </c>
      <c r="C4571" s="3" t="e">
        <f>Table1[[#This Row],[Szla]]</f>
        <v>#VALUE!</v>
      </c>
      <c r="D4571" s="6" t="e">
        <f>Table1[[#This Row],[Kelt_hó]]</f>
        <v>#VALUE!</v>
      </c>
      <c r="E4571" t="e">
        <f>Table1[[#This Row],[Vevő]]</f>
        <v>#VALUE!</v>
      </c>
      <c r="F4571" t="e">
        <f>Table1[[#This Row],[Termékkör]]</f>
        <v>#VALUE!</v>
      </c>
      <c r="G4571" s="4" t="e">
        <f>Table1[[#This Row],[SzumElad]]</f>
        <v>#VALUE!</v>
      </c>
      <c r="H4571" s="7" t="e">
        <f>Table1[[#This Row],[Jut_%]]</f>
        <v>#VALUE!</v>
      </c>
      <c r="I4571" s="4" t="e">
        <f>Table1[[#This Row],[Jut]]</f>
        <v>#VALUE!</v>
      </c>
      <c r="J4571" s="4" t="e">
        <f>Table1[[#This Row],[Column1]]</f>
        <v>#VALUE!</v>
      </c>
    </row>
    <row r="4572" spans="1:10" hidden="1" x14ac:dyDescent="0.3">
      <c r="A4572" s="2" t="e">
        <f>Table1[[#This Row],[Befolyt]]</f>
        <v>#VALUE!</v>
      </c>
      <c r="B4572" t="e">
        <f>Table1[[#This Row],[ÜK]]</f>
        <v>#VALUE!</v>
      </c>
      <c r="C4572" s="3" t="e">
        <f>Table1[[#This Row],[Szla]]</f>
        <v>#VALUE!</v>
      </c>
      <c r="D4572" s="6" t="e">
        <f>Table1[[#This Row],[Kelt_hó]]</f>
        <v>#VALUE!</v>
      </c>
      <c r="E4572" t="e">
        <f>Table1[[#This Row],[Vevő]]</f>
        <v>#VALUE!</v>
      </c>
      <c r="F4572" t="e">
        <f>Table1[[#This Row],[Termékkör]]</f>
        <v>#VALUE!</v>
      </c>
      <c r="G4572" s="4" t="e">
        <f>Table1[[#This Row],[SzumElad]]</f>
        <v>#VALUE!</v>
      </c>
      <c r="H4572" s="7" t="e">
        <f>Table1[[#This Row],[Jut_%]]</f>
        <v>#VALUE!</v>
      </c>
      <c r="I4572" s="4" t="e">
        <f>Table1[[#This Row],[Jut]]</f>
        <v>#VALUE!</v>
      </c>
      <c r="J4572" s="4" t="e">
        <f>Table1[[#This Row],[Column1]]</f>
        <v>#VALUE!</v>
      </c>
    </row>
    <row r="4573" spans="1:10" hidden="1" x14ac:dyDescent="0.3">
      <c r="A4573" s="2" t="e">
        <f>Table1[[#This Row],[Befolyt]]</f>
        <v>#VALUE!</v>
      </c>
      <c r="B4573" t="e">
        <f>Table1[[#This Row],[ÜK]]</f>
        <v>#VALUE!</v>
      </c>
      <c r="C4573" s="3" t="e">
        <f>Table1[[#This Row],[Szla]]</f>
        <v>#VALUE!</v>
      </c>
      <c r="D4573" s="6" t="e">
        <f>Table1[[#This Row],[Kelt_hó]]</f>
        <v>#VALUE!</v>
      </c>
      <c r="E4573" t="e">
        <f>Table1[[#This Row],[Vevő]]</f>
        <v>#VALUE!</v>
      </c>
      <c r="F4573" t="e">
        <f>Table1[[#This Row],[Termékkör]]</f>
        <v>#VALUE!</v>
      </c>
      <c r="G4573" s="4" t="e">
        <f>Table1[[#This Row],[SzumElad]]</f>
        <v>#VALUE!</v>
      </c>
      <c r="H4573" s="7" t="e">
        <f>Table1[[#This Row],[Jut_%]]</f>
        <v>#VALUE!</v>
      </c>
      <c r="I4573" s="4" t="e">
        <f>Table1[[#This Row],[Jut]]</f>
        <v>#VALUE!</v>
      </c>
      <c r="J4573" s="4" t="e">
        <f>Table1[[#This Row],[Column1]]</f>
        <v>#VALUE!</v>
      </c>
    </row>
    <row r="4574" spans="1:10" hidden="1" x14ac:dyDescent="0.3">
      <c r="A4574" s="2" t="e">
        <f>Table1[[#This Row],[Befolyt]]</f>
        <v>#VALUE!</v>
      </c>
      <c r="B4574" t="e">
        <f>Table1[[#This Row],[ÜK]]</f>
        <v>#VALUE!</v>
      </c>
      <c r="C4574" s="3" t="e">
        <f>Table1[[#This Row],[Szla]]</f>
        <v>#VALUE!</v>
      </c>
      <c r="D4574" s="6" t="e">
        <f>Table1[[#This Row],[Kelt_hó]]</f>
        <v>#VALUE!</v>
      </c>
      <c r="E4574" t="e">
        <f>Table1[[#This Row],[Vevő]]</f>
        <v>#VALUE!</v>
      </c>
      <c r="F4574" t="e">
        <f>Table1[[#This Row],[Termékkör]]</f>
        <v>#VALUE!</v>
      </c>
      <c r="G4574" s="4" t="e">
        <f>Table1[[#This Row],[SzumElad]]</f>
        <v>#VALUE!</v>
      </c>
      <c r="H4574" s="7" t="e">
        <f>Table1[[#This Row],[Jut_%]]</f>
        <v>#VALUE!</v>
      </c>
      <c r="I4574" s="4" t="e">
        <f>Table1[[#This Row],[Jut]]</f>
        <v>#VALUE!</v>
      </c>
      <c r="J4574" s="4" t="e">
        <f>Table1[[#This Row],[Column1]]</f>
        <v>#VALUE!</v>
      </c>
    </row>
    <row r="4575" spans="1:10" hidden="1" x14ac:dyDescent="0.3">
      <c r="A4575" s="2" t="e">
        <f>Table1[[#This Row],[Befolyt]]</f>
        <v>#VALUE!</v>
      </c>
      <c r="B4575" t="e">
        <f>Table1[[#This Row],[ÜK]]</f>
        <v>#VALUE!</v>
      </c>
      <c r="C4575" s="3" t="e">
        <f>Table1[[#This Row],[Szla]]</f>
        <v>#VALUE!</v>
      </c>
      <c r="D4575" s="6" t="e">
        <f>Table1[[#This Row],[Kelt_hó]]</f>
        <v>#VALUE!</v>
      </c>
      <c r="E4575" t="e">
        <f>Table1[[#This Row],[Vevő]]</f>
        <v>#VALUE!</v>
      </c>
      <c r="F4575" t="e">
        <f>Table1[[#This Row],[Termékkör]]</f>
        <v>#VALUE!</v>
      </c>
      <c r="G4575" s="4" t="e">
        <f>Table1[[#This Row],[SzumElad]]</f>
        <v>#VALUE!</v>
      </c>
      <c r="H4575" s="7" t="e">
        <f>Table1[[#This Row],[Jut_%]]</f>
        <v>#VALUE!</v>
      </c>
      <c r="I4575" s="4" t="e">
        <f>Table1[[#This Row],[Jut]]</f>
        <v>#VALUE!</v>
      </c>
      <c r="J4575" s="4" t="e">
        <f>Table1[[#This Row],[Column1]]</f>
        <v>#VALUE!</v>
      </c>
    </row>
    <row r="4576" spans="1:10" hidden="1" x14ac:dyDescent="0.3">
      <c r="A4576" s="2" t="e">
        <f>Table1[[#This Row],[Befolyt]]</f>
        <v>#VALUE!</v>
      </c>
      <c r="B4576" t="e">
        <f>Table1[[#This Row],[ÜK]]</f>
        <v>#VALUE!</v>
      </c>
      <c r="C4576" s="3" t="e">
        <f>Table1[[#This Row],[Szla]]</f>
        <v>#VALUE!</v>
      </c>
      <c r="D4576" s="6" t="e">
        <f>Table1[[#This Row],[Kelt_hó]]</f>
        <v>#VALUE!</v>
      </c>
      <c r="E4576" t="e">
        <f>Table1[[#This Row],[Vevő]]</f>
        <v>#VALUE!</v>
      </c>
      <c r="F4576" t="e">
        <f>Table1[[#This Row],[Termékkör]]</f>
        <v>#VALUE!</v>
      </c>
      <c r="G4576" s="4" t="e">
        <f>Table1[[#This Row],[SzumElad]]</f>
        <v>#VALUE!</v>
      </c>
      <c r="H4576" s="7" t="e">
        <f>Table1[[#This Row],[Jut_%]]</f>
        <v>#VALUE!</v>
      </c>
      <c r="I4576" s="4" t="e">
        <f>Table1[[#This Row],[Jut]]</f>
        <v>#VALUE!</v>
      </c>
      <c r="J4576" s="4" t="e">
        <f>Table1[[#This Row],[Column1]]</f>
        <v>#VALUE!</v>
      </c>
    </row>
    <row r="4577" spans="1:10" hidden="1" x14ac:dyDescent="0.3">
      <c r="A4577" s="2" t="e">
        <f>Table1[[#This Row],[Befolyt]]</f>
        <v>#VALUE!</v>
      </c>
      <c r="B4577" t="e">
        <f>Table1[[#This Row],[ÜK]]</f>
        <v>#VALUE!</v>
      </c>
      <c r="C4577" s="3" t="e">
        <f>Table1[[#This Row],[Szla]]</f>
        <v>#VALUE!</v>
      </c>
      <c r="D4577" s="6" t="e">
        <f>Table1[[#This Row],[Kelt_hó]]</f>
        <v>#VALUE!</v>
      </c>
      <c r="E4577" t="e">
        <f>Table1[[#This Row],[Vevő]]</f>
        <v>#VALUE!</v>
      </c>
      <c r="F4577" t="e">
        <f>Table1[[#This Row],[Termékkör]]</f>
        <v>#VALUE!</v>
      </c>
      <c r="G4577" s="4" t="e">
        <f>Table1[[#This Row],[SzumElad]]</f>
        <v>#VALUE!</v>
      </c>
      <c r="H4577" s="7" t="e">
        <f>Table1[[#This Row],[Jut_%]]</f>
        <v>#VALUE!</v>
      </c>
      <c r="I4577" s="4" t="e">
        <f>Table1[[#This Row],[Jut]]</f>
        <v>#VALUE!</v>
      </c>
      <c r="J4577" s="4" t="e">
        <f>Table1[[#This Row],[Column1]]</f>
        <v>#VALUE!</v>
      </c>
    </row>
    <row r="4578" spans="1:10" hidden="1" x14ac:dyDescent="0.3">
      <c r="A4578" s="2" t="e">
        <f>Table1[[#This Row],[Befolyt]]</f>
        <v>#VALUE!</v>
      </c>
      <c r="B4578" t="e">
        <f>Table1[[#This Row],[ÜK]]</f>
        <v>#VALUE!</v>
      </c>
      <c r="C4578" s="3" t="e">
        <f>Table1[[#This Row],[Szla]]</f>
        <v>#VALUE!</v>
      </c>
      <c r="D4578" s="6" t="e">
        <f>Table1[[#This Row],[Kelt_hó]]</f>
        <v>#VALUE!</v>
      </c>
      <c r="E4578" t="e">
        <f>Table1[[#This Row],[Vevő]]</f>
        <v>#VALUE!</v>
      </c>
      <c r="F4578" t="e">
        <f>Table1[[#This Row],[Termékkör]]</f>
        <v>#VALUE!</v>
      </c>
      <c r="G4578" s="4" t="e">
        <f>Table1[[#This Row],[SzumElad]]</f>
        <v>#VALUE!</v>
      </c>
      <c r="H4578" s="7" t="e">
        <f>Table1[[#This Row],[Jut_%]]</f>
        <v>#VALUE!</v>
      </c>
      <c r="I4578" s="4" t="e">
        <f>Table1[[#This Row],[Jut]]</f>
        <v>#VALUE!</v>
      </c>
      <c r="J4578" s="4" t="e">
        <f>Table1[[#This Row],[Column1]]</f>
        <v>#VALUE!</v>
      </c>
    </row>
    <row r="4579" spans="1:10" hidden="1" x14ac:dyDescent="0.3">
      <c r="A4579" s="2" t="e">
        <f>Table1[[#This Row],[Befolyt]]</f>
        <v>#VALUE!</v>
      </c>
      <c r="B4579" t="e">
        <f>Table1[[#This Row],[ÜK]]</f>
        <v>#VALUE!</v>
      </c>
      <c r="C4579" s="3" t="e">
        <f>Table1[[#This Row],[Szla]]</f>
        <v>#VALUE!</v>
      </c>
      <c r="D4579" s="6" t="e">
        <f>Table1[[#This Row],[Kelt_hó]]</f>
        <v>#VALUE!</v>
      </c>
      <c r="E4579" t="e">
        <f>Table1[[#This Row],[Vevő]]</f>
        <v>#VALUE!</v>
      </c>
      <c r="F4579" t="e">
        <f>Table1[[#This Row],[Termékkör]]</f>
        <v>#VALUE!</v>
      </c>
      <c r="G4579" s="4" t="e">
        <f>Table1[[#This Row],[SzumElad]]</f>
        <v>#VALUE!</v>
      </c>
      <c r="H4579" s="7" t="e">
        <f>Table1[[#This Row],[Jut_%]]</f>
        <v>#VALUE!</v>
      </c>
      <c r="I4579" s="4" t="e">
        <f>Table1[[#This Row],[Jut]]</f>
        <v>#VALUE!</v>
      </c>
      <c r="J4579" s="4" t="e">
        <f>Table1[[#This Row],[Column1]]</f>
        <v>#VALUE!</v>
      </c>
    </row>
    <row r="4580" spans="1:10" hidden="1" x14ac:dyDescent="0.3">
      <c r="A4580" s="2" t="e">
        <f>Table1[[#This Row],[Befolyt]]</f>
        <v>#VALUE!</v>
      </c>
      <c r="B4580" t="e">
        <f>Table1[[#This Row],[ÜK]]</f>
        <v>#VALUE!</v>
      </c>
      <c r="C4580" s="3" t="e">
        <f>Table1[[#This Row],[Szla]]</f>
        <v>#VALUE!</v>
      </c>
      <c r="D4580" s="6" t="e">
        <f>Table1[[#This Row],[Kelt_hó]]</f>
        <v>#VALUE!</v>
      </c>
      <c r="E4580" t="e">
        <f>Table1[[#This Row],[Vevő]]</f>
        <v>#VALUE!</v>
      </c>
      <c r="F4580" t="e">
        <f>Table1[[#This Row],[Termékkör]]</f>
        <v>#VALUE!</v>
      </c>
      <c r="G4580" s="4" t="e">
        <f>Table1[[#This Row],[SzumElad]]</f>
        <v>#VALUE!</v>
      </c>
      <c r="H4580" s="7" t="e">
        <f>Table1[[#This Row],[Jut_%]]</f>
        <v>#VALUE!</v>
      </c>
      <c r="I4580" s="4" t="e">
        <f>Table1[[#This Row],[Jut]]</f>
        <v>#VALUE!</v>
      </c>
      <c r="J4580" s="4" t="e">
        <f>Table1[[#This Row],[Column1]]</f>
        <v>#VALUE!</v>
      </c>
    </row>
    <row r="4581" spans="1:10" hidden="1" x14ac:dyDescent="0.3">
      <c r="A4581" s="2" t="e">
        <f>Table1[[#This Row],[Befolyt]]</f>
        <v>#VALUE!</v>
      </c>
      <c r="B4581" t="e">
        <f>Table1[[#This Row],[ÜK]]</f>
        <v>#VALUE!</v>
      </c>
      <c r="C4581" s="3" t="e">
        <f>Table1[[#This Row],[Szla]]</f>
        <v>#VALUE!</v>
      </c>
      <c r="D4581" s="6" t="e">
        <f>Table1[[#This Row],[Kelt_hó]]</f>
        <v>#VALUE!</v>
      </c>
      <c r="E4581" t="e">
        <f>Table1[[#This Row],[Vevő]]</f>
        <v>#VALUE!</v>
      </c>
      <c r="F4581" t="e">
        <f>Table1[[#This Row],[Termékkör]]</f>
        <v>#VALUE!</v>
      </c>
      <c r="G4581" s="4" t="e">
        <f>Table1[[#This Row],[SzumElad]]</f>
        <v>#VALUE!</v>
      </c>
      <c r="H4581" s="7" t="e">
        <f>Table1[[#This Row],[Jut_%]]</f>
        <v>#VALUE!</v>
      </c>
      <c r="I4581" s="4" t="e">
        <f>Table1[[#This Row],[Jut]]</f>
        <v>#VALUE!</v>
      </c>
      <c r="J4581" s="4" t="e">
        <f>Table1[[#This Row],[Column1]]</f>
        <v>#VALUE!</v>
      </c>
    </row>
    <row r="4582" spans="1:10" hidden="1" x14ac:dyDescent="0.3">
      <c r="A4582" s="2" t="e">
        <f>Table1[[#This Row],[Befolyt]]</f>
        <v>#VALUE!</v>
      </c>
      <c r="B4582" t="e">
        <f>Table1[[#This Row],[ÜK]]</f>
        <v>#VALUE!</v>
      </c>
      <c r="C4582" s="3" t="e">
        <f>Table1[[#This Row],[Szla]]</f>
        <v>#VALUE!</v>
      </c>
      <c r="D4582" s="6" t="e">
        <f>Table1[[#This Row],[Kelt_hó]]</f>
        <v>#VALUE!</v>
      </c>
      <c r="E4582" t="e">
        <f>Table1[[#This Row],[Vevő]]</f>
        <v>#VALUE!</v>
      </c>
      <c r="F4582" t="e">
        <f>Table1[[#This Row],[Termékkör]]</f>
        <v>#VALUE!</v>
      </c>
      <c r="G4582" s="4" t="e">
        <f>Table1[[#This Row],[SzumElad]]</f>
        <v>#VALUE!</v>
      </c>
      <c r="H4582" s="7" t="e">
        <f>Table1[[#This Row],[Jut_%]]</f>
        <v>#VALUE!</v>
      </c>
      <c r="I4582" s="4" t="e">
        <f>Table1[[#This Row],[Jut]]</f>
        <v>#VALUE!</v>
      </c>
      <c r="J4582" s="4" t="e">
        <f>Table1[[#This Row],[Column1]]</f>
        <v>#VALUE!</v>
      </c>
    </row>
    <row r="4583" spans="1:10" hidden="1" x14ac:dyDescent="0.3">
      <c r="A4583" s="2" t="e">
        <f>Table1[[#This Row],[Befolyt]]</f>
        <v>#VALUE!</v>
      </c>
      <c r="B4583" t="e">
        <f>Table1[[#This Row],[ÜK]]</f>
        <v>#VALUE!</v>
      </c>
      <c r="C4583" s="3" t="e">
        <f>Table1[[#This Row],[Szla]]</f>
        <v>#VALUE!</v>
      </c>
      <c r="D4583" s="6" t="e">
        <f>Table1[[#This Row],[Kelt_hó]]</f>
        <v>#VALUE!</v>
      </c>
      <c r="E4583" t="e">
        <f>Table1[[#This Row],[Vevő]]</f>
        <v>#VALUE!</v>
      </c>
      <c r="F4583" t="e">
        <f>Table1[[#This Row],[Termékkör]]</f>
        <v>#VALUE!</v>
      </c>
      <c r="G4583" s="4" t="e">
        <f>Table1[[#This Row],[SzumElad]]</f>
        <v>#VALUE!</v>
      </c>
      <c r="H4583" s="7" t="e">
        <f>Table1[[#This Row],[Jut_%]]</f>
        <v>#VALUE!</v>
      </c>
      <c r="I4583" s="4" t="e">
        <f>Table1[[#This Row],[Jut]]</f>
        <v>#VALUE!</v>
      </c>
      <c r="J4583" s="4" t="e">
        <f>Table1[[#This Row],[Column1]]</f>
        <v>#VALUE!</v>
      </c>
    </row>
    <row r="4584" spans="1:10" hidden="1" x14ac:dyDescent="0.3">
      <c r="A4584" s="2" t="e">
        <f>Table1[[#This Row],[Befolyt]]</f>
        <v>#VALUE!</v>
      </c>
      <c r="B4584" t="e">
        <f>Table1[[#This Row],[ÜK]]</f>
        <v>#VALUE!</v>
      </c>
      <c r="C4584" s="3" t="e">
        <f>Table1[[#This Row],[Szla]]</f>
        <v>#VALUE!</v>
      </c>
      <c r="D4584" s="6" t="e">
        <f>Table1[[#This Row],[Kelt_hó]]</f>
        <v>#VALUE!</v>
      </c>
      <c r="E4584" t="e">
        <f>Table1[[#This Row],[Vevő]]</f>
        <v>#VALUE!</v>
      </c>
      <c r="F4584" t="e">
        <f>Table1[[#This Row],[Termékkör]]</f>
        <v>#VALUE!</v>
      </c>
      <c r="G4584" s="4" t="e">
        <f>Table1[[#This Row],[SzumElad]]</f>
        <v>#VALUE!</v>
      </c>
      <c r="H4584" s="7" t="e">
        <f>Table1[[#This Row],[Jut_%]]</f>
        <v>#VALUE!</v>
      </c>
      <c r="I4584" s="4" t="e">
        <f>Table1[[#This Row],[Jut]]</f>
        <v>#VALUE!</v>
      </c>
      <c r="J4584" s="4" t="e">
        <f>Table1[[#This Row],[Column1]]</f>
        <v>#VALUE!</v>
      </c>
    </row>
    <row r="4585" spans="1:10" hidden="1" x14ac:dyDescent="0.3">
      <c r="A4585" s="2" t="e">
        <f>Table1[[#This Row],[Befolyt]]</f>
        <v>#VALUE!</v>
      </c>
      <c r="B4585" t="e">
        <f>Table1[[#This Row],[ÜK]]</f>
        <v>#VALUE!</v>
      </c>
      <c r="C4585" s="3" t="e">
        <f>Table1[[#This Row],[Szla]]</f>
        <v>#VALUE!</v>
      </c>
      <c r="D4585" s="6" t="e">
        <f>Table1[[#This Row],[Kelt_hó]]</f>
        <v>#VALUE!</v>
      </c>
      <c r="E4585" t="e">
        <f>Table1[[#This Row],[Vevő]]</f>
        <v>#VALUE!</v>
      </c>
      <c r="F4585" t="e">
        <f>Table1[[#This Row],[Termékkör]]</f>
        <v>#VALUE!</v>
      </c>
      <c r="G4585" s="4" t="e">
        <f>Table1[[#This Row],[SzumElad]]</f>
        <v>#VALUE!</v>
      </c>
      <c r="H4585" s="7" t="e">
        <f>Table1[[#This Row],[Jut_%]]</f>
        <v>#VALUE!</v>
      </c>
      <c r="I4585" s="4" t="e">
        <f>Table1[[#This Row],[Jut]]</f>
        <v>#VALUE!</v>
      </c>
      <c r="J4585" s="4" t="e">
        <f>Table1[[#This Row],[Column1]]</f>
        <v>#VALUE!</v>
      </c>
    </row>
    <row r="4586" spans="1:10" hidden="1" x14ac:dyDescent="0.3">
      <c r="A4586" s="2" t="e">
        <f>Table1[[#This Row],[Befolyt]]</f>
        <v>#VALUE!</v>
      </c>
      <c r="B4586" t="e">
        <f>Table1[[#This Row],[ÜK]]</f>
        <v>#VALUE!</v>
      </c>
      <c r="C4586" s="3" t="e">
        <f>Table1[[#This Row],[Szla]]</f>
        <v>#VALUE!</v>
      </c>
      <c r="D4586" s="6" t="e">
        <f>Table1[[#This Row],[Kelt_hó]]</f>
        <v>#VALUE!</v>
      </c>
      <c r="E4586" t="e">
        <f>Table1[[#This Row],[Vevő]]</f>
        <v>#VALUE!</v>
      </c>
      <c r="F4586" t="e">
        <f>Table1[[#This Row],[Termékkör]]</f>
        <v>#VALUE!</v>
      </c>
      <c r="G4586" s="4" t="e">
        <f>Table1[[#This Row],[SzumElad]]</f>
        <v>#VALUE!</v>
      </c>
      <c r="H4586" s="7" t="e">
        <f>Table1[[#This Row],[Jut_%]]</f>
        <v>#VALUE!</v>
      </c>
      <c r="I4586" s="4" t="e">
        <f>Table1[[#This Row],[Jut]]</f>
        <v>#VALUE!</v>
      </c>
      <c r="J4586" s="4" t="e">
        <f>Table1[[#This Row],[Column1]]</f>
        <v>#VALUE!</v>
      </c>
    </row>
    <row r="4587" spans="1:10" hidden="1" x14ac:dyDescent="0.3">
      <c r="A4587" s="2" t="e">
        <f>Table1[[#This Row],[Befolyt]]</f>
        <v>#VALUE!</v>
      </c>
      <c r="B4587" t="e">
        <f>Table1[[#This Row],[ÜK]]</f>
        <v>#VALUE!</v>
      </c>
      <c r="C4587" s="3" t="e">
        <f>Table1[[#This Row],[Szla]]</f>
        <v>#VALUE!</v>
      </c>
      <c r="D4587" s="6" t="e">
        <f>Table1[[#This Row],[Kelt_hó]]</f>
        <v>#VALUE!</v>
      </c>
      <c r="E4587" t="e">
        <f>Table1[[#This Row],[Vevő]]</f>
        <v>#VALUE!</v>
      </c>
      <c r="F4587" t="e">
        <f>Table1[[#This Row],[Termékkör]]</f>
        <v>#VALUE!</v>
      </c>
      <c r="G4587" s="4" t="e">
        <f>Table1[[#This Row],[SzumElad]]</f>
        <v>#VALUE!</v>
      </c>
      <c r="H4587" s="7" t="e">
        <f>Table1[[#This Row],[Jut_%]]</f>
        <v>#VALUE!</v>
      </c>
      <c r="I4587" s="4" t="e">
        <f>Table1[[#This Row],[Jut]]</f>
        <v>#VALUE!</v>
      </c>
      <c r="J4587" s="4" t="e">
        <f>Table1[[#This Row],[Column1]]</f>
        <v>#VALUE!</v>
      </c>
    </row>
    <row r="4588" spans="1:10" hidden="1" x14ac:dyDescent="0.3">
      <c r="A4588" s="2" t="e">
        <f>Table1[[#This Row],[Befolyt]]</f>
        <v>#VALUE!</v>
      </c>
      <c r="B4588" t="e">
        <f>Table1[[#This Row],[ÜK]]</f>
        <v>#VALUE!</v>
      </c>
      <c r="C4588" s="3" t="e">
        <f>Table1[[#This Row],[Szla]]</f>
        <v>#VALUE!</v>
      </c>
      <c r="D4588" s="6" t="e">
        <f>Table1[[#This Row],[Kelt_hó]]</f>
        <v>#VALUE!</v>
      </c>
      <c r="E4588" t="e">
        <f>Table1[[#This Row],[Vevő]]</f>
        <v>#VALUE!</v>
      </c>
      <c r="F4588" t="e">
        <f>Table1[[#This Row],[Termékkör]]</f>
        <v>#VALUE!</v>
      </c>
      <c r="G4588" s="4" t="e">
        <f>Table1[[#This Row],[SzumElad]]</f>
        <v>#VALUE!</v>
      </c>
      <c r="H4588" s="7" t="e">
        <f>Table1[[#This Row],[Jut_%]]</f>
        <v>#VALUE!</v>
      </c>
      <c r="I4588" s="4" t="e">
        <f>Table1[[#This Row],[Jut]]</f>
        <v>#VALUE!</v>
      </c>
      <c r="J4588" s="4" t="e">
        <f>Table1[[#This Row],[Column1]]</f>
        <v>#VALUE!</v>
      </c>
    </row>
    <row r="4589" spans="1:10" hidden="1" x14ac:dyDescent="0.3">
      <c r="A4589" s="2" t="e">
        <f>Table1[[#This Row],[Befolyt]]</f>
        <v>#VALUE!</v>
      </c>
      <c r="B4589" t="e">
        <f>Table1[[#This Row],[ÜK]]</f>
        <v>#VALUE!</v>
      </c>
      <c r="C4589" s="3" t="e">
        <f>Table1[[#This Row],[Szla]]</f>
        <v>#VALUE!</v>
      </c>
      <c r="D4589" s="6" t="e">
        <f>Table1[[#This Row],[Kelt_hó]]</f>
        <v>#VALUE!</v>
      </c>
      <c r="E4589" t="e">
        <f>Table1[[#This Row],[Vevő]]</f>
        <v>#VALUE!</v>
      </c>
      <c r="F4589" t="e">
        <f>Table1[[#This Row],[Termékkör]]</f>
        <v>#VALUE!</v>
      </c>
      <c r="G4589" s="4" t="e">
        <f>Table1[[#This Row],[SzumElad]]</f>
        <v>#VALUE!</v>
      </c>
      <c r="H4589" s="7" t="e">
        <f>Table1[[#This Row],[Jut_%]]</f>
        <v>#VALUE!</v>
      </c>
      <c r="I4589" s="4" t="e">
        <f>Table1[[#This Row],[Jut]]</f>
        <v>#VALUE!</v>
      </c>
      <c r="J4589" s="4" t="e">
        <f>Table1[[#This Row],[Column1]]</f>
        <v>#VALUE!</v>
      </c>
    </row>
    <row r="4590" spans="1:10" hidden="1" x14ac:dyDescent="0.3">
      <c r="A4590" s="2" t="e">
        <f>Table1[[#This Row],[Befolyt]]</f>
        <v>#VALUE!</v>
      </c>
      <c r="B4590" t="e">
        <f>Table1[[#This Row],[ÜK]]</f>
        <v>#VALUE!</v>
      </c>
      <c r="C4590" s="3" t="e">
        <f>Table1[[#This Row],[Szla]]</f>
        <v>#VALUE!</v>
      </c>
      <c r="D4590" s="6" t="e">
        <f>Table1[[#This Row],[Kelt_hó]]</f>
        <v>#VALUE!</v>
      </c>
      <c r="E4590" t="e">
        <f>Table1[[#This Row],[Vevő]]</f>
        <v>#VALUE!</v>
      </c>
      <c r="F4590" t="e">
        <f>Table1[[#This Row],[Termékkör]]</f>
        <v>#VALUE!</v>
      </c>
      <c r="G4590" s="4" t="e">
        <f>Table1[[#This Row],[SzumElad]]</f>
        <v>#VALUE!</v>
      </c>
      <c r="H4590" s="7" t="e">
        <f>Table1[[#This Row],[Jut_%]]</f>
        <v>#VALUE!</v>
      </c>
      <c r="I4590" s="4" t="e">
        <f>Table1[[#This Row],[Jut]]</f>
        <v>#VALUE!</v>
      </c>
      <c r="J4590" s="4" t="e">
        <f>Table1[[#This Row],[Column1]]</f>
        <v>#VALUE!</v>
      </c>
    </row>
    <row r="4591" spans="1:10" hidden="1" x14ac:dyDescent="0.3">
      <c r="A4591" s="2" t="e">
        <f>Table1[[#This Row],[Befolyt]]</f>
        <v>#VALUE!</v>
      </c>
      <c r="B4591" t="e">
        <f>Table1[[#This Row],[ÜK]]</f>
        <v>#VALUE!</v>
      </c>
      <c r="C4591" s="3" t="e">
        <f>Table1[[#This Row],[Szla]]</f>
        <v>#VALUE!</v>
      </c>
      <c r="D4591" s="6" t="e">
        <f>Table1[[#This Row],[Kelt_hó]]</f>
        <v>#VALUE!</v>
      </c>
      <c r="E4591" t="e">
        <f>Table1[[#This Row],[Vevő]]</f>
        <v>#VALUE!</v>
      </c>
      <c r="F4591" t="e">
        <f>Table1[[#This Row],[Termékkör]]</f>
        <v>#VALUE!</v>
      </c>
      <c r="G4591" s="4" t="e">
        <f>Table1[[#This Row],[SzumElad]]</f>
        <v>#VALUE!</v>
      </c>
      <c r="H4591" s="7" t="e">
        <f>Table1[[#This Row],[Jut_%]]</f>
        <v>#VALUE!</v>
      </c>
      <c r="I4591" s="4" t="e">
        <f>Table1[[#This Row],[Jut]]</f>
        <v>#VALUE!</v>
      </c>
      <c r="J4591" s="4" t="e">
        <f>Table1[[#This Row],[Column1]]</f>
        <v>#VALUE!</v>
      </c>
    </row>
    <row r="4592" spans="1:10" hidden="1" x14ac:dyDescent="0.3">
      <c r="A4592" s="2" t="e">
        <f>Table1[[#This Row],[Befolyt]]</f>
        <v>#VALUE!</v>
      </c>
      <c r="B4592" t="e">
        <f>Table1[[#This Row],[ÜK]]</f>
        <v>#VALUE!</v>
      </c>
      <c r="C4592" s="3" t="e">
        <f>Table1[[#This Row],[Szla]]</f>
        <v>#VALUE!</v>
      </c>
      <c r="D4592" s="6" t="e">
        <f>Table1[[#This Row],[Kelt_hó]]</f>
        <v>#VALUE!</v>
      </c>
      <c r="E4592" t="e">
        <f>Table1[[#This Row],[Vevő]]</f>
        <v>#VALUE!</v>
      </c>
      <c r="F4592" t="e">
        <f>Table1[[#This Row],[Termékkör]]</f>
        <v>#VALUE!</v>
      </c>
      <c r="G4592" s="4" t="e">
        <f>Table1[[#This Row],[SzumElad]]</f>
        <v>#VALUE!</v>
      </c>
      <c r="H4592" s="7" t="e">
        <f>Table1[[#This Row],[Jut_%]]</f>
        <v>#VALUE!</v>
      </c>
      <c r="I4592" s="4" t="e">
        <f>Table1[[#This Row],[Jut]]</f>
        <v>#VALUE!</v>
      </c>
      <c r="J4592" s="4" t="e">
        <f>Table1[[#This Row],[Column1]]</f>
        <v>#VALUE!</v>
      </c>
    </row>
    <row r="4593" spans="1:10" hidden="1" x14ac:dyDescent="0.3">
      <c r="A4593" s="2" t="e">
        <f>Table1[[#This Row],[Befolyt]]</f>
        <v>#VALUE!</v>
      </c>
      <c r="B4593" t="e">
        <f>Table1[[#This Row],[ÜK]]</f>
        <v>#VALUE!</v>
      </c>
      <c r="C4593" s="3" t="e">
        <f>Table1[[#This Row],[Szla]]</f>
        <v>#VALUE!</v>
      </c>
      <c r="D4593" s="6" t="e">
        <f>Table1[[#This Row],[Kelt_hó]]</f>
        <v>#VALUE!</v>
      </c>
      <c r="E4593" t="e">
        <f>Table1[[#This Row],[Vevő]]</f>
        <v>#VALUE!</v>
      </c>
      <c r="F4593" t="e">
        <f>Table1[[#This Row],[Termékkör]]</f>
        <v>#VALUE!</v>
      </c>
      <c r="G4593" s="4" t="e">
        <f>Table1[[#This Row],[SzumElad]]</f>
        <v>#VALUE!</v>
      </c>
      <c r="H4593" s="7" t="e">
        <f>Table1[[#This Row],[Jut_%]]</f>
        <v>#VALUE!</v>
      </c>
      <c r="I4593" s="4" t="e">
        <f>Table1[[#This Row],[Jut]]</f>
        <v>#VALUE!</v>
      </c>
      <c r="J4593" s="4" t="e">
        <f>Table1[[#This Row],[Column1]]</f>
        <v>#VALUE!</v>
      </c>
    </row>
    <row r="4594" spans="1:10" hidden="1" x14ac:dyDescent="0.3">
      <c r="A4594" s="2" t="e">
        <f>Table1[[#This Row],[Befolyt]]</f>
        <v>#VALUE!</v>
      </c>
      <c r="B4594" t="e">
        <f>Table1[[#This Row],[ÜK]]</f>
        <v>#VALUE!</v>
      </c>
      <c r="C4594" s="3" t="e">
        <f>Table1[[#This Row],[Szla]]</f>
        <v>#VALUE!</v>
      </c>
      <c r="D4594" s="6" t="e">
        <f>Table1[[#This Row],[Kelt_hó]]</f>
        <v>#VALUE!</v>
      </c>
      <c r="E4594" t="e">
        <f>Table1[[#This Row],[Vevő]]</f>
        <v>#VALUE!</v>
      </c>
      <c r="F4594" t="e">
        <f>Table1[[#This Row],[Termékkör]]</f>
        <v>#VALUE!</v>
      </c>
      <c r="G4594" s="4" t="e">
        <f>Table1[[#This Row],[SzumElad]]</f>
        <v>#VALUE!</v>
      </c>
      <c r="H4594" s="7" t="e">
        <f>Table1[[#This Row],[Jut_%]]</f>
        <v>#VALUE!</v>
      </c>
      <c r="I4594" s="4" t="e">
        <f>Table1[[#This Row],[Jut]]</f>
        <v>#VALUE!</v>
      </c>
      <c r="J4594" s="4" t="e">
        <f>Table1[[#This Row],[Column1]]</f>
        <v>#VALUE!</v>
      </c>
    </row>
    <row r="4595" spans="1:10" hidden="1" x14ac:dyDescent="0.3">
      <c r="A4595" s="2" t="e">
        <f>Table1[[#This Row],[Befolyt]]</f>
        <v>#VALUE!</v>
      </c>
      <c r="B4595" t="e">
        <f>Table1[[#This Row],[ÜK]]</f>
        <v>#VALUE!</v>
      </c>
      <c r="C4595" s="3" t="e">
        <f>Table1[[#This Row],[Szla]]</f>
        <v>#VALUE!</v>
      </c>
      <c r="D4595" s="6" t="e">
        <f>Table1[[#This Row],[Kelt_hó]]</f>
        <v>#VALUE!</v>
      </c>
      <c r="E4595" t="e">
        <f>Table1[[#This Row],[Vevő]]</f>
        <v>#VALUE!</v>
      </c>
      <c r="F4595" t="e">
        <f>Table1[[#This Row],[Termékkör]]</f>
        <v>#VALUE!</v>
      </c>
      <c r="G4595" s="4" t="e">
        <f>Table1[[#This Row],[SzumElad]]</f>
        <v>#VALUE!</v>
      </c>
      <c r="H4595" s="7" t="e">
        <f>Table1[[#This Row],[Jut_%]]</f>
        <v>#VALUE!</v>
      </c>
      <c r="I4595" s="4" t="e">
        <f>Table1[[#This Row],[Jut]]</f>
        <v>#VALUE!</v>
      </c>
      <c r="J4595" s="4" t="e">
        <f>Table1[[#This Row],[Column1]]</f>
        <v>#VALUE!</v>
      </c>
    </row>
    <row r="4596" spans="1:10" hidden="1" x14ac:dyDescent="0.3">
      <c r="A4596" s="2" t="e">
        <f>Table1[[#This Row],[Befolyt]]</f>
        <v>#VALUE!</v>
      </c>
      <c r="B4596" t="e">
        <f>Table1[[#This Row],[ÜK]]</f>
        <v>#VALUE!</v>
      </c>
      <c r="C4596" s="3" t="e">
        <f>Table1[[#This Row],[Szla]]</f>
        <v>#VALUE!</v>
      </c>
      <c r="D4596" s="6" t="e">
        <f>Table1[[#This Row],[Kelt_hó]]</f>
        <v>#VALUE!</v>
      </c>
      <c r="E4596" t="e">
        <f>Table1[[#This Row],[Vevő]]</f>
        <v>#VALUE!</v>
      </c>
      <c r="F4596" t="e">
        <f>Table1[[#This Row],[Termékkör]]</f>
        <v>#VALUE!</v>
      </c>
      <c r="G4596" s="4" t="e">
        <f>Table1[[#This Row],[SzumElad]]</f>
        <v>#VALUE!</v>
      </c>
      <c r="H4596" s="7" t="e">
        <f>Table1[[#This Row],[Jut_%]]</f>
        <v>#VALUE!</v>
      </c>
      <c r="I4596" s="4" t="e">
        <f>Table1[[#This Row],[Jut]]</f>
        <v>#VALUE!</v>
      </c>
      <c r="J4596" s="4" t="e">
        <f>Table1[[#This Row],[Column1]]</f>
        <v>#VALUE!</v>
      </c>
    </row>
    <row r="4597" spans="1:10" hidden="1" x14ac:dyDescent="0.3">
      <c r="A4597" s="2" t="e">
        <f>Table1[[#This Row],[Befolyt]]</f>
        <v>#VALUE!</v>
      </c>
      <c r="B4597" t="e">
        <f>Table1[[#This Row],[ÜK]]</f>
        <v>#VALUE!</v>
      </c>
      <c r="C4597" s="3" t="e">
        <f>Table1[[#This Row],[Szla]]</f>
        <v>#VALUE!</v>
      </c>
      <c r="D4597" s="6" t="e">
        <f>Table1[[#This Row],[Kelt_hó]]</f>
        <v>#VALUE!</v>
      </c>
      <c r="E4597" t="e">
        <f>Table1[[#This Row],[Vevő]]</f>
        <v>#VALUE!</v>
      </c>
      <c r="F4597" t="e">
        <f>Table1[[#This Row],[Termékkör]]</f>
        <v>#VALUE!</v>
      </c>
      <c r="G4597" s="4" t="e">
        <f>Table1[[#This Row],[SzumElad]]</f>
        <v>#VALUE!</v>
      </c>
      <c r="H4597" s="7" t="e">
        <f>Table1[[#This Row],[Jut_%]]</f>
        <v>#VALUE!</v>
      </c>
      <c r="I4597" s="4" t="e">
        <f>Table1[[#This Row],[Jut]]</f>
        <v>#VALUE!</v>
      </c>
      <c r="J4597" s="4" t="e">
        <f>Table1[[#This Row],[Column1]]</f>
        <v>#VALUE!</v>
      </c>
    </row>
    <row r="4598" spans="1:10" hidden="1" x14ac:dyDescent="0.3">
      <c r="A4598" s="2" t="e">
        <f>Table1[[#This Row],[Befolyt]]</f>
        <v>#VALUE!</v>
      </c>
      <c r="B4598" t="e">
        <f>Table1[[#This Row],[ÜK]]</f>
        <v>#VALUE!</v>
      </c>
      <c r="C4598" s="3" t="e">
        <f>Table1[[#This Row],[Szla]]</f>
        <v>#VALUE!</v>
      </c>
      <c r="D4598" s="6" t="e">
        <f>Table1[[#This Row],[Kelt_hó]]</f>
        <v>#VALUE!</v>
      </c>
      <c r="E4598" t="e">
        <f>Table1[[#This Row],[Vevő]]</f>
        <v>#VALUE!</v>
      </c>
      <c r="F4598" t="e">
        <f>Table1[[#This Row],[Termékkör]]</f>
        <v>#VALUE!</v>
      </c>
      <c r="G4598" s="4" t="e">
        <f>Table1[[#This Row],[SzumElad]]</f>
        <v>#VALUE!</v>
      </c>
      <c r="H4598" s="7" t="e">
        <f>Table1[[#This Row],[Jut_%]]</f>
        <v>#VALUE!</v>
      </c>
      <c r="I4598" s="4" t="e">
        <f>Table1[[#This Row],[Jut]]</f>
        <v>#VALUE!</v>
      </c>
      <c r="J4598" s="4" t="e">
        <f>Table1[[#This Row],[Column1]]</f>
        <v>#VALUE!</v>
      </c>
    </row>
    <row r="4599" spans="1:10" hidden="1" x14ac:dyDescent="0.3">
      <c r="A4599" s="2" t="e">
        <f>Table1[[#This Row],[Befolyt]]</f>
        <v>#VALUE!</v>
      </c>
      <c r="B4599" t="e">
        <f>Table1[[#This Row],[ÜK]]</f>
        <v>#VALUE!</v>
      </c>
      <c r="C4599" s="3" t="e">
        <f>Table1[[#This Row],[Szla]]</f>
        <v>#VALUE!</v>
      </c>
      <c r="D4599" s="6" t="e">
        <f>Table1[[#This Row],[Kelt_hó]]</f>
        <v>#VALUE!</v>
      </c>
      <c r="E4599" t="e">
        <f>Table1[[#This Row],[Vevő]]</f>
        <v>#VALUE!</v>
      </c>
      <c r="F4599" t="e">
        <f>Table1[[#This Row],[Termékkör]]</f>
        <v>#VALUE!</v>
      </c>
      <c r="G4599" s="4" t="e">
        <f>Table1[[#This Row],[SzumElad]]</f>
        <v>#VALUE!</v>
      </c>
      <c r="H4599" s="7" t="e">
        <f>Table1[[#This Row],[Jut_%]]</f>
        <v>#VALUE!</v>
      </c>
      <c r="I4599" s="4" t="e">
        <f>Table1[[#This Row],[Jut]]</f>
        <v>#VALUE!</v>
      </c>
      <c r="J4599" s="4" t="e">
        <f>Table1[[#This Row],[Column1]]</f>
        <v>#VALUE!</v>
      </c>
    </row>
    <row r="4600" spans="1:10" hidden="1" x14ac:dyDescent="0.3">
      <c r="A4600" s="2" t="e">
        <f>Table1[[#This Row],[Befolyt]]</f>
        <v>#VALUE!</v>
      </c>
      <c r="B4600" t="e">
        <f>Table1[[#This Row],[ÜK]]</f>
        <v>#VALUE!</v>
      </c>
      <c r="C4600" s="3" t="e">
        <f>Table1[[#This Row],[Szla]]</f>
        <v>#VALUE!</v>
      </c>
      <c r="D4600" s="6" t="e">
        <f>Table1[[#This Row],[Kelt_hó]]</f>
        <v>#VALUE!</v>
      </c>
      <c r="E4600" t="e">
        <f>Table1[[#This Row],[Vevő]]</f>
        <v>#VALUE!</v>
      </c>
      <c r="F4600" t="e">
        <f>Table1[[#This Row],[Termékkör]]</f>
        <v>#VALUE!</v>
      </c>
      <c r="G4600" s="4" t="e">
        <f>Table1[[#This Row],[SzumElad]]</f>
        <v>#VALUE!</v>
      </c>
      <c r="H4600" s="7" t="e">
        <f>Table1[[#This Row],[Jut_%]]</f>
        <v>#VALUE!</v>
      </c>
      <c r="I4600" s="4" t="e">
        <f>Table1[[#This Row],[Jut]]</f>
        <v>#VALUE!</v>
      </c>
      <c r="J4600" s="4" t="e">
        <f>Table1[[#This Row],[Column1]]</f>
        <v>#VALUE!</v>
      </c>
    </row>
    <row r="4601" spans="1:10" hidden="1" x14ac:dyDescent="0.3">
      <c r="A4601" s="2" t="e">
        <f>Table1[[#This Row],[Befolyt]]</f>
        <v>#VALUE!</v>
      </c>
      <c r="B4601" t="e">
        <f>Table1[[#This Row],[ÜK]]</f>
        <v>#VALUE!</v>
      </c>
      <c r="C4601" s="3" t="e">
        <f>Table1[[#This Row],[Szla]]</f>
        <v>#VALUE!</v>
      </c>
      <c r="D4601" s="6" t="e">
        <f>Table1[[#This Row],[Kelt_hó]]</f>
        <v>#VALUE!</v>
      </c>
      <c r="E4601" t="e">
        <f>Table1[[#This Row],[Vevő]]</f>
        <v>#VALUE!</v>
      </c>
      <c r="F4601" t="e">
        <f>Table1[[#This Row],[Termékkör]]</f>
        <v>#VALUE!</v>
      </c>
      <c r="G4601" s="4" t="e">
        <f>Table1[[#This Row],[SzumElad]]</f>
        <v>#VALUE!</v>
      </c>
      <c r="H4601" s="7" t="e">
        <f>Table1[[#This Row],[Jut_%]]</f>
        <v>#VALUE!</v>
      </c>
      <c r="I4601" s="4" t="e">
        <f>Table1[[#This Row],[Jut]]</f>
        <v>#VALUE!</v>
      </c>
      <c r="J4601" s="4" t="e">
        <f>Table1[[#This Row],[Column1]]</f>
        <v>#VALUE!</v>
      </c>
    </row>
    <row r="4602" spans="1:10" hidden="1" x14ac:dyDescent="0.3">
      <c r="A4602" s="2" t="e">
        <f>Table1[[#This Row],[Befolyt]]</f>
        <v>#VALUE!</v>
      </c>
      <c r="B4602" t="e">
        <f>Table1[[#This Row],[ÜK]]</f>
        <v>#VALUE!</v>
      </c>
      <c r="C4602" s="3" t="e">
        <f>Table1[[#This Row],[Szla]]</f>
        <v>#VALUE!</v>
      </c>
      <c r="D4602" s="6" t="e">
        <f>Table1[[#This Row],[Kelt_hó]]</f>
        <v>#VALUE!</v>
      </c>
      <c r="E4602" t="e">
        <f>Table1[[#This Row],[Vevő]]</f>
        <v>#VALUE!</v>
      </c>
      <c r="F4602" t="e">
        <f>Table1[[#This Row],[Termékkör]]</f>
        <v>#VALUE!</v>
      </c>
      <c r="G4602" s="4" t="e">
        <f>Table1[[#This Row],[SzumElad]]</f>
        <v>#VALUE!</v>
      </c>
      <c r="H4602" s="7" t="e">
        <f>Table1[[#This Row],[Jut_%]]</f>
        <v>#VALUE!</v>
      </c>
      <c r="I4602" s="4" t="e">
        <f>Table1[[#This Row],[Jut]]</f>
        <v>#VALUE!</v>
      </c>
      <c r="J4602" s="4" t="e">
        <f>Table1[[#This Row],[Column1]]</f>
        <v>#VALUE!</v>
      </c>
    </row>
    <row r="4603" spans="1:10" hidden="1" x14ac:dyDescent="0.3">
      <c r="A4603" s="2" t="e">
        <f>Table1[[#This Row],[Befolyt]]</f>
        <v>#VALUE!</v>
      </c>
      <c r="B4603" t="e">
        <f>Table1[[#This Row],[ÜK]]</f>
        <v>#VALUE!</v>
      </c>
      <c r="C4603" s="3" t="e">
        <f>Table1[[#This Row],[Szla]]</f>
        <v>#VALUE!</v>
      </c>
      <c r="D4603" s="6" t="e">
        <f>Table1[[#This Row],[Kelt_hó]]</f>
        <v>#VALUE!</v>
      </c>
      <c r="E4603" t="e">
        <f>Table1[[#This Row],[Vevő]]</f>
        <v>#VALUE!</v>
      </c>
      <c r="F4603" t="e">
        <f>Table1[[#This Row],[Termékkör]]</f>
        <v>#VALUE!</v>
      </c>
      <c r="G4603" s="4" t="e">
        <f>Table1[[#This Row],[SzumElad]]</f>
        <v>#VALUE!</v>
      </c>
      <c r="H4603" s="7" t="e">
        <f>Table1[[#This Row],[Jut_%]]</f>
        <v>#VALUE!</v>
      </c>
      <c r="I4603" s="4" t="e">
        <f>Table1[[#This Row],[Jut]]</f>
        <v>#VALUE!</v>
      </c>
      <c r="J4603" s="4" t="e">
        <f>Table1[[#This Row],[Column1]]</f>
        <v>#VALUE!</v>
      </c>
    </row>
    <row r="4604" spans="1:10" hidden="1" x14ac:dyDescent="0.3">
      <c r="A4604" s="2" t="e">
        <f>Table1[[#This Row],[Befolyt]]</f>
        <v>#VALUE!</v>
      </c>
      <c r="B4604" t="e">
        <f>Table1[[#This Row],[ÜK]]</f>
        <v>#VALUE!</v>
      </c>
      <c r="C4604" s="3" t="e">
        <f>Table1[[#This Row],[Szla]]</f>
        <v>#VALUE!</v>
      </c>
      <c r="D4604" s="6" t="e">
        <f>Table1[[#This Row],[Kelt_hó]]</f>
        <v>#VALUE!</v>
      </c>
      <c r="E4604" t="e">
        <f>Table1[[#This Row],[Vevő]]</f>
        <v>#VALUE!</v>
      </c>
      <c r="F4604" t="e">
        <f>Table1[[#This Row],[Termékkör]]</f>
        <v>#VALUE!</v>
      </c>
      <c r="G4604" s="4" t="e">
        <f>Table1[[#This Row],[SzumElad]]</f>
        <v>#VALUE!</v>
      </c>
      <c r="H4604" s="7" t="e">
        <f>Table1[[#This Row],[Jut_%]]</f>
        <v>#VALUE!</v>
      </c>
      <c r="I4604" s="4" t="e">
        <f>Table1[[#This Row],[Jut]]</f>
        <v>#VALUE!</v>
      </c>
      <c r="J4604" s="4" t="e">
        <f>Table1[[#This Row],[Column1]]</f>
        <v>#VALUE!</v>
      </c>
    </row>
    <row r="4605" spans="1:10" hidden="1" x14ac:dyDescent="0.3">
      <c r="A4605" s="2" t="e">
        <f>Table1[[#This Row],[Befolyt]]</f>
        <v>#VALUE!</v>
      </c>
      <c r="B4605" t="e">
        <f>Table1[[#This Row],[ÜK]]</f>
        <v>#VALUE!</v>
      </c>
      <c r="C4605" s="3" t="e">
        <f>Table1[[#This Row],[Szla]]</f>
        <v>#VALUE!</v>
      </c>
      <c r="D4605" s="6" t="e">
        <f>Table1[[#This Row],[Kelt_hó]]</f>
        <v>#VALUE!</v>
      </c>
      <c r="E4605" t="e">
        <f>Table1[[#This Row],[Vevő]]</f>
        <v>#VALUE!</v>
      </c>
      <c r="F4605" t="e">
        <f>Table1[[#This Row],[Termékkör]]</f>
        <v>#VALUE!</v>
      </c>
      <c r="G4605" s="4" t="e">
        <f>Table1[[#This Row],[SzumElad]]</f>
        <v>#VALUE!</v>
      </c>
      <c r="H4605" s="7" t="e">
        <f>Table1[[#This Row],[Jut_%]]</f>
        <v>#VALUE!</v>
      </c>
      <c r="I4605" s="4" t="e">
        <f>Table1[[#This Row],[Jut]]</f>
        <v>#VALUE!</v>
      </c>
      <c r="J4605" s="4" t="e">
        <f>Table1[[#This Row],[Column1]]</f>
        <v>#VALUE!</v>
      </c>
    </row>
    <row r="4606" spans="1:10" hidden="1" x14ac:dyDescent="0.3">
      <c r="A4606" s="2" t="e">
        <f>Table1[[#This Row],[Befolyt]]</f>
        <v>#VALUE!</v>
      </c>
      <c r="B4606" t="e">
        <f>Table1[[#This Row],[ÜK]]</f>
        <v>#VALUE!</v>
      </c>
      <c r="C4606" s="3" t="e">
        <f>Table1[[#This Row],[Szla]]</f>
        <v>#VALUE!</v>
      </c>
      <c r="D4606" s="6" t="e">
        <f>Table1[[#This Row],[Kelt_hó]]</f>
        <v>#VALUE!</v>
      </c>
      <c r="E4606" t="e">
        <f>Table1[[#This Row],[Vevő]]</f>
        <v>#VALUE!</v>
      </c>
      <c r="F4606" t="e">
        <f>Table1[[#This Row],[Termékkör]]</f>
        <v>#VALUE!</v>
      </c>
      <c r="G4606" s="4" t="e">
        <f>Table1[[#This Row],[SzumElad]]</f>
        <v>#VALUE!</v>
      </c>
      <c r="H4606" s="7" t="e">
        <f>Table1[[#This Row],[Jut_%]]</f>
        <v>#VALUE!</v>
      </c>
      <c r="I4606" s="4" t="e">
        <f>Table1[[#This Row],[Jut]]</f>
        <v>#VALUE!</v>
      </c>
      <c r="J4606" s="4" t="e">
        <f>Table1[[#This Row],[Column1]]</f>
        <v>#VALUE!</v>
      </c>
    </row>
    <row r="4607" spans="1:10" hidden="1" x14ac:dyDescent="0.3">
      <c r="A4607" s="2" t="e">
        <f>Table1[[#This Row],[Befolyt]]</f>
        <v>#VALUE!</v>
      </c>
      <c r="B4607" t="e">
        <f>Table1[[#This Row],[ÜK]]</f>
        <v>#VALUE!</v>
      </c>
      <c r="C4607" s="3" t="e">
        <f>Table1[[#This Row],[Szla]]</f>
        <v>#VALUE!</v>
      </c>
      <c r="D4607" s="6" t="e">
        <f>Table1[[#This Row],[Kelt_hó]]</f>
        <v>#VALUE!</v>
      </c>
      <c r="E4607" t="e">
        <f>Table1[[#This Row],[Vevő]]</f>
        <v>#VALUE!</v>
      </c>
      <c r="F4607" t="e">
        <f>Table1[[#This Row],[Termékkör]]</f>
        <v>#VALUE!</v>
      </c>
      <c r="G4607" s="4" t="e">
        <f>Table1[[#This Row],[SzumElad]]</f>
        <v>#VALUE!</v>
      </c>
      <c r="H4607" s="7" t="e">
        <f>Table1[[#This Row],[Jut_%]]</f>
        <v>#VALUE!</v>
      </c>
      <c r="I4607" s="4" t="e">
        <f>Table1[[#This Row],[Jut]]</f>
        <v>#VALUE!</v>
      </c>
      <c r="J4607" s="4" t="e">
        <f>Table1[[#This Row],[Column1]]</f>
        <v>#VALUE!</v>
      </c>
    </row>
    <row r="4608" spans="1:10" hidden="1" x14ac:dyDescent="0.3">
      <c r="A4608" s="2" t="e">
        <f>Table1[[#This Row],[Befolyt]]</f>
        <v>#VALUE!</v>
      </c>
      <c r="B4608" t="e">
        <f>Table1[[#This Row],[ÜK]]</f>
        <v>#VALUE!</v>
      </c>
      <c r="C4608" s="3" t="e">
        <f>Table1[[#This Row],[Szla]]</f>
        <v>#VALUE!</v>
      </c>
      <c r="D4608" s="6" t="e">
        <f>Table1[[#This Row],[Kelt_hó]]</f>
        <v>#VALUE!</v>
      </c>
      <c r="E4608" t="e">
        <f>Table1[[#This Row],[Vevő]]</f>
        <v>#VALUE!</v>
      </c>
      <c r="F4608" t="e">
        <f>Table1[[#This Row],[Termékkör]]</f>
        <v>#VALUE!</v>
      </c>
      <c r="G4608" s="4" t="e">
        <f>Table1[[#This Row],[SzumElad]]</f>
        <v>#VALUE!</v>
      </c>
      <c r="H4608" s="7" t="e">
        <f>Table1[[#This Row],[Jut_%]]</f>
        <v>#VALUE!</v>
      </c>
      <c r="I4608" s="4" t="e">
        <f>Table1[[#This Row],[Jut]]</f>
        <v>#VALUE!</v>
      </c>
      <c r="J4608" s="4" t="e">
        <f>Table1[[#This Row],[Column1]]</f>
        <v>#VALUE!</v>
      </c>
    </row>
    <row r="4609" spans="1:10" hidden="1" x14ac:dyDescent="0.3">
      <c r="A4609" s="2" t="e">
        <f>Table1[[#This Row],[Befolyt]]</f>
        <v>#VALUE!</v>
      </c>
      <c r="B4609" t="e">
        <f>Table1[[#This Row],[ÜK]]</f>
        <v>#VALUE!</v>
      </c>
      <c r="C4609" s="3" t="e">
        <f>Table1[[#This Row],[Szla]]</f>
        <v>#VALUE!</v>
      </c>
      <c r="D4609" s="6" t="e">
        <f>Table1[[#This Row],[Kelt_hó]]</f>
        <v>#VALUE!</v>
      </c>
      <c r="E4609" t="e">
        <f>Table1[[#This Row],[Vevő]]</f>
        <v>#VALUE!</v>
      </c>
      <c r="F4609" t="e">
        <f>Table1[[#This Row],[Termékkör]]</f>
        <v>#VALUE!</v>
      </c>
      <c r="G4609" s="4" t="e">
        <f>Table1[[#This Row],[SzumElad]]</f>
        <v>#VALUE!</v>
      </c>
      <c r="H4609" s="7" t="e">
        <f>Table1[[#This Row],[Jut_%]]</f>
        <v>#VALUE!</v>
      </c>
      <c r="I4609" s="4" t="e">
        <f>Table1[[#This Row],[Jut]]</f>
        <v>#VALUE!</v>
      </c>
      <c r="J4609" s="4" t="e">
        <f>Table1[[#This Row],[Column1]]</f>
        <v>#VALUE!</v>
      </c>
    </row>
    <row r="4610" spans="1:10" hidden="1" x14ac:dyDescent="0.3">
      <c r="A4610" s="2" t="e">
        <f>Table1[[#This Row],[Befolyt]]</f>
        <v>#VALUE!</v>
      </c>
      <c r="B4610" t="e">
        <f>Table1[[#This Row],[ÜK]]</f>
        <v>#VALUE!</v>
      </c>
      <c r="C4610" s="3" t="e">
        <f>Table1[[#This Row],[Szla]]</f>
        <v>#VALUE!</v>
      </c>
      <c r="D4610" s="6" t="e">
        <f>Table1[[#This Row],[Kelt_hó]]</f>
        <v>#VALUE!</v>
      </c>
      <c r="E4610" t="e">
        <f>Table1[[#This Row],[Vevő]]</f>
        <v>#VALUE!</v>
      </c>
      <c r="F4610" t="e">
        <f>Table1[[#This Row],[Termékkör]]</f>
        <v>#VALUE!</v>
      </c>
      <c r="G4610" s="4" t="e">
        <f>Table1[[#This Row],[SzumElad]]</f>
        <v>#VALUE!</v>
      </c>
      <c r="H4610" s="7" t="e">
        <f>Table1[[#This Row],[Jut_%]]</f>
        <v>#VALUE!</v>
      </c>
      <c r="I4610" s="4" t="e">
        <f>Table1[[#This Row],[Jut]]</f>
        <v>#VALUE!</v>
      </c>
      <c r="J4610" s="4" t="e">
        <f>Table1[[#This Row],[Column1]]</f>
        <v>#VALUE!</v>
      </c>
    </row>
    <row r="4611" spans="1:10" hidden="1" x14ac:dyDescent="0.3">
      <c r="A4611" s="2" t="e">
        <f>Table1[[#This Row],[Befolyt]]</f>
        <v>#VALUE!</v>
      </c>
      <c r="B4611" t="e">
        <f>Table1[[#This Row],[ÜK]]</f>
        <v>#VALUE!</v>
      </c>
      <c r="C4611" s="3" t="e">
        <f>Table1[[#This Row],[Szla]]</f>
        <v>#VALUE!</v>
      </c>
      <c r="D4611" s="6" t="e">
        <f>Table1[[#This Row],[Kelt_hó]]</f>
        <v>#VALUE!</v>
      </c>
      <c r="E4611" t="e">
        <f>Table1[[#This Row],[Vevő]]</f>
        <v>#VALUE!</v>
      </c>
      <c r="F4611" t="e">
        <f>Table1[[#This Row],[Termékkör]]</f>
        <v>#VALUE!</v>
      </c>
      <c r="G4611" s="4" t="e">
        <f>Table1[[#This Row],[SzumElad]]</f>
        <v>#VALUE!</v>
      </c>
      <c r="H4611" s="7" t="e">
        <f>Table1[[#This Row],[Jut_%]]</f>
        <v>#VALUE!</v>
      </c>
      <c r="I4611" s="4" t="e">
        <f>Table1[[#This Row],[Jut]]</f>
        <v>#VALUE!</v>
      </c>
      <c r="J4611" s="4" t="e">
        <f>Table1[[#This Row],[Column1]]</f>
        <v>#VALUE!</v>
      </c>
    </row>
    <row r="4612" spans="1:10" hidden="1" x14ac:dyDescent="0.3">
      <c r="A4612" s="2" t="e">
        <f>Table1[[#This Row],[Befolyt]]</f>
        <v>#VALUE!</v>
      </c>
      <c r="B4612" t="e">
        <f>Table1[[#This Row],[ÜK]]</f>
        <v>#VALUE!</v>
      </c>
      <c r="C4612" s="3" t="e">
        <f>Table1[[#This Row],[Szla]]</f>
        <v>#VALUE!</v>
      </c>
      <c r="D4612" s="6" t="e">
        <f>Table1[[#This Row],[Kelt_hó]]</f>
        <v>#VALUE!</v>
      </c>
      <c r="E4612" t="e">
        <f>Table1[[#This Row],[Vevő]]</f>
        <v>#VALUE!</v>
      </c>
      <c r="F4612" t="e">
        <f>Table1[[#This Row],[Termékkör]]</f>
        <v>#VALUE!</v>
      </c>
      <c r="G4612" s="4" t="e">
        <f>Table1[[#This Row],[SzumElad]]</f>
        <v>#VALUE!</v>
      </c>
      <c r="H4612" s="7" t="e">
        <f>Table1[[#This Row],[Jut_%]]</f>
        <v>#VALUE!</v>
      </c>
      <c r="I4612" s="4" t="e">
        <f>Table1[[#This Row],[Jut]]</f>
        <v>#VALUE!</v>
      </c>
      <c r="J4612" s="4" t="e">
        <f>Table1[[#This Row],[Column1]]</f>
        <v>#VALUE!</v>
      </c>
    </row>
    <row r="4613" spans="1:10" hidden="1" x14ac:dyDescent="0.3">
      <c r="A4613" s="2" t="e">
        <f>Table1[[#This Row],[Befolyt]]</f>
        <v>#VALUE!</v>
      </c>
      <c r="B4613" t="e">
        <f>Table1[[#This Row],[ÜK]]</f>
        <v>#VALUE!</v>
      </c>
      <c r="C4613" s="3" t="e">
        <f>Table1[[#This Row],[Szla]]</f>
        <v>#VALUE!</v>
      </c>
      <c r="D4613" s="6" t="e">
        <f>Table1[[#This Row],[Kelt_hó]]</f>
        <v>#VALUE!</v>
      </c>
      <c r="E4613" t="e">
        <f>Table1[[#This Row],[Vevő]]</f>
        <v>#VALUE!</v>
      </c>
      <c r="F4613" t="e">
        <f>Table1[[#This Row],[Termékkör]]</f>
        <v>#VALUE!</v>
      </c>
      <c r="G4613" s="4" t="e">
        <f>Table1[[#This Row],[SzumElad]]</f>
        <v>#VALUE!</v>
      </c>
      <c r="H4613" s="7" t="e">
        <f>Table1[[#This Row],[Jut_%]]</f>
        <v>#VALUE!</v>
      </c>
      <c r="I4613" s="4" t="e">
        <f>Table1[[#This Row],[Jut]]</f>
        <v>#VALUE!</v>
      </c>
      <c r="J4613" s="4" t="e">
        <f>Table1[[#This Row],[Column1]]</f>
        <v>#VALUE!</v>
      </c>
    </row>
    <row r="4614" spans="1:10" hidden="1" x14ac:dyDescent="0.3">
      <c r="A4614" s="2" t="e">
        <f>Table1[[#This Row],[Befolyt]]</f>
        <v>#VALUE!</v>
      </c>
      <c r="B4614" t="e">
        <f>Table1[[#This Row],[ÜK]]</f>
        <v>#VALUE!</v>
      </c>
      <c r="C4614" s="3" t="e">
        <f>Table1[[#This Row],[Szla]]</f>
        <v>#VALUE!</v>
      </c>
      <c r="D4614" s="6" t="e">
        <f>Table1[[#This Row],[Kelt_hó]]</f>
        <v>#VALUE!</v>
      </c>
      <c r="E4614" t="e">
        <f>Table1[[#This Row],[Vevő]]</f>
        <v>#VALUE!</v>
      </c>
      <c r="F4614" t="e">
        <f>Table1[[#This Row],[Termékkör]]</f>
        <v>#VALUE!</v>
      </c>
      <c r="G4614" s="4" t="e">
        <f>Table1[[#This Row],[SzumElad]]</f>
        <v>#VALUE!</v>
      </c>
      <c r="H4614" s="7" t="e">
        <f>Table1[[#This Row],[Jut_%]]</f>
        <v>#VALUE!</v>
      </c>
      <c r="I4614" s="4" t="e">
        <f>Table1[[#This Row],[Jut]]</f>
        <v>#VALUE!</v>
      </c>
      <c r="J4614" s="4" t="e">
        <f>Table1[[#This Row],[Column1]]</f>
        <v>#VALUE!</v>
      </c>
    </row>
    <row r="4615" spans="1:10" hidden="1" x14ac:dyDescent="0.3">
      <c r="A4615" s="2" t="e">
        <f>Table1[[#This Row],[Befolyt]]</f>
        <v>#VALUE!</v>
      </c>
      <c r="B4615" t="e">
        <f>Table1[[#This Row],[ÜK]]</f>
        <v>#VALUE!</v>
      </c>
      <c r="C4615" s="3" t="e">
        <f>Table1[[#This Row],[Szla]]</f>
        <v>#VALUE!</v>
      </c>
      <c r="D4615" s="6" t="e">
        <f>Table1[[#This Row],[Kelt_hó]]</f>
        <v>#VALUE!</v>
      </c>
      <c r="E4615" t="e">
        <f>Table1[[#This Row],[Vevő]]</f>
        <v>#VALUE!</v>
      </c>
      <c r="F4615" t="e">
        <f>Table1[[#This Row],[Termékkör]]</f>
        <v>#VALUE!</v>
      </c>
      <c r="G4615" s="4" t="e">
        <f>Table1[[#This Row],[SzumElad]]</f>
        <v>#VALUE!</v>
      </c>
      <c r="H4615" s="7" t="e">
        <f>Table1[[#This Row],[Jut_%]]</f>
        <v>#VALUE!</v>
      </c>
      <c r="I4615" s="4" t="e">
        <f>Table1[[#This Row],[Jut]]</f>
        <v>#VALUE!</v>
      </c>
      <c r="J4615" s="4" t="e">
        <f>Table1[[#This Row],[Column1]]</f>
        <v>#VALUE!</v>
      </c>
    </row>
    <row r="4616" spans="1:10" hidden="1" x14ac:dyDescent="0.3">
      <c r="A4616" s="2" t="e">
        <f>Table1[[#This Row],[Befolyt]]</f>
        <v>#VALUE!</v>
      </c>
      <c r="B4616" t="e">
        <f>Table1[[#This Row],[ÜK]]</f>
        <v>#VALUE!</v>
      </c>
      <c r="C4616" s="3" t="e">
        <f>Table1[[#This Row],[Szla]]</f>
        <v>#VALUE!</v>
      </c>
      <c r="D4616" s="6" t="e">
        <f>Table1[[#This Row],[Kelt_hó]]</f>
        <v>#VALUE!</v>
      </c>
      <c r="E4616" t="e">
        <f>Table1[[#This Row],[Vevő]]</f>
        <v>#VALUE!</v>
      </c>
      <c r="F4616" t="e">
        <f>Table1[[#This Row],[Termékkör]]</f>
        <v>#VALUE!</v>
      </c>
      <c r="G4616" s="4" t="e">
        <f>Table1[[#This Row],[SzumElad]]</f>
        <v>#VALUE!</v>
      </c>
      <c r="H4616" s="7" t="e">
        <f>Table1[[#This Row],[Jut_%]]</f>
        <v>#VALUE!</v>
      </c>
      <c r="I4616" s="4" t="e">
        <f>Table1[[#This Row],[Jut]]</f>
        <v>#VALUE!</v>
      </c>
      <c r="J4616" s="4" t="e">
        <f>Table1[[#This Row],[Column1]]</f>
        <v>#VALUE!</v>
      </c>
    </row>
    <row r="4617" spans="1:10" hidden="1" x14ac:dyDescent="0.3">
      <c r="A4617" s="2" t="e">
        <f>Table1[[#This Row],[Befolyt]]</f>
        <v>#VALUE!</v>
      </c>
      <c r="B4617" t="e">
        <f>Table1[[#This Row],[ÜK]]</f>
        <v>#VALUE!</v>
      </c>
      <c r="C4617" s="3" t="e">
        <f>Table1[[#This Row],[Szla]]</f>
        <v>#VALUE!</v>
      </c>
      <c r="D4617" s="6" t="e">
        <f>Table1[[#This Row],[Kelt_hó]]</f>
        <v>#VALUE!</v>
      </c>
      <c r="E4617" t="e">
        <f>Table1[[#This Row],[Vevő]]</f>
        <v>#VALUE!</v>
      </c>
      <c r="F4617" t="e">
        <f>Table1[[#This Row],[Termékkör]]</f>
        <v>#VALUE!</v>
      </c>
      <c r="G4617" s="4" t="e">
        <f>Table1[[#This Row],[SzumElad]]</f>
        <v>#VALUE!</v>
      </c>
      <c r="H4617" s="7" t="e">
        <f>Table1[[#This Row],[Jut_%]]</f>
        <v>#VALUE!</v>
      </c>
      <c r="I4617" s="4" t="e">
        <f>Table1[[#This Row],[Jut]]</f>
        <v>#VALUE!</v>
      </c>
      <c r="J4617" s="4" t="e">
        <f>Table1[[#This Row],[Column1]]</f>
        <v>#VALUE!</v>
      </c>
    </row>
    <row r="4618" spans="1:10" hidden="1" x14ac:dyDescent="0.3">
      <c r="A4618" s="2" t="e">
        <f>Table1[[#This Row],[Befolyt]]</f>
        <v>#VALUE!</v>
      </c>
      <c r="B4618" t="e">
        <f>Table1[[#This Row],[ÜK]]</f>
        <v>#VALUE!</v>
      </c>
      <c r="C4618" s="3" t="e">
        <f>Table1[[#This Row],[Szla]]</f>
        <v>#VALUE!</v>
      </c>
      <c r="D4618" s="6" t="e">
        <f>Table1[[#This Row],[Kelt_hó]]</f>
        <v>#VALUE!</v>
      </c>
      <c r="E4618" t="e">
        <f>Table1[[#This Row],[Vevő]]</f>
        <v>#VALUE!</v>
      </c>
      <c r="F4618" t="e">
        <f>Table1[[#This Row],[Termékkör]]</f>
        <v>#VALUE!</v>
      </c>
      <c r="G4618" s="4" t="e">
        <f>Table1[[#This Row],[SzumElad]]</f>
        <v>#VALUE!</v>
      </c>
      <c r="H4618" s="7" t="e">
        <f>Table1[[#This Row],[Jut_%]]</f>
        <v>#VALUE!</v>
      </c>
      <c r="I4618" s="4" t="e">
        <f>Table1[[#This Row],[Jut]]</f>
        <v>#VALUE!</v>
      </c>
      <c r="J4618" s="4" t="e">
        <f>Table1[[#This Row],[Column1]]</f>
        <v>#VALUE!</v>
      </c>
    </row>
    <row r="4619" spans="1:10" hidden="1" x14ac:dyDescent="0.3">
      <c r="A4619" s="2" t="e">
        <f>Table1[[#This Row],[Befolyt]]</f>
        <v>#VALUE!</v>
      </c>
      <c r="B4619" t="e">
        <f>Table1[[#This Row],[ÜK]]</f>
        <v>#VALUE!</v>
      </c>
      <c r="C4619" s="3" t="e">
        <f>Table1[[#This Row],[Szla]]</f>
        <v>#VALUE!</v>
      </c>
      <c r="D4619" s="6" t="e">
        <f>Table1[[#This Row],[Kelt_hó]]</f>
        <v>#VALUE!</v>
      </c>
      <c r="E4619" t="e">
        <f>Table1[[#This Row],[Vevő]]</f>
        <v>#VALUE!</v>
      </c>
      <c r="F4619" t="e">
        <f>Table1[[#This Row],[Termékkör]]</f>
        <v>#VALUE!</v>
      </c>
      <c r="G4619" s="4" t="e">
        <f>Table1[[#This Row],[SzumElad]]</f>
        <v>#VALUE!</v>
      </c>
      <c r="H4619" s="7" t="e">
        <f>Table1[[#This Row],[Jut_%]]</f>
        <v>#VALUE!</v>
      </c>
      <c r="I4619" s="4" t="e">
        <f>Table1[[#This Row],[Jut]]</f>
        <v>#VALUE!</v>
      </c>
      <c r="J4619" s="4" t="e">
        <f>Table1[[#This Row],[Column1]]</f>
        <v>#VALUE!</v>
      </c>
    </row>
    <row r="4620" spans="1:10" hidden="1" x14ac:dyDescent="0.3">
      <c r="A4620" s="2" t="e">
        <f>Table1[[#This Row],[Befolyt]]</f>
        <v>#VALUE!</v>
      </c>
      <c r="B4620" t="e">
        <f>Table1[[#This Row],[ÜK]]</f>
        <v>#VALUE!</v>
      </c>
      <c r="C4620" s="3" t="e">
        <f>Table1[[#This Row],[Szla]]</f>
        <v>#VALUE!</v>
      </c>
      <c r="D4620" s="6" t="e">
        <f>Table1[[#This Row],[Kelt_hó]]</f>
        <v>#VALUE!</v>
      </c>
      <c r="E4620" t="e">
        <f>Table1[[#This Row],[Vevő]]</f>
        <v>#VALUE!</v>
      </c>
      <c r="F4620" t="e">
        <f>Table1[[#This Row],[Termékkör]]</f>
        <v>#VALUE!</v>
      </c>
      <c r="G4620" s="4" t="e">
        <f>Table1[[#This Row],[SzumElad]]</f>
        <v>#VALUE!</v>
      </c>
      <c r="H4620" s="7" t="e">
        <f>Table1[[#This Row],[Jut_%]]</f>
        <v>#VALUE!</v>
      </c>
      <c r="I4620" s="4" t="e">
        <f>Table1[[#This Row],[Jut]]</f>
        <v>#VALUE!</v>
      </c>
      <c r="J4620" s="4" t="e">
        <f>Table1[[#This Row],[Column1]]</f>
        <v>#VALUE!</v>
      </c>
    </row>
    <row r="4621" spans="1:10" hidden="1" x14ac:dyDescent="0.3">
      <c r="A4621" s="2" t="e">
        <f>Table1[[#This Row],[Befolyt]]</f>
        <v>#VALUE!</v>
      </c>
      <c r="B4621" t="e">
        <f>Table1[[#This Row],[ÜK]]</f>
        <v>#VALUE!</v>
      </c>
      <c r="C4621" s="3" t="e">
        <f>Table1[[#This Row],[Szla]]</f>
        <v>#VALUE!</v>
      </c>
      <c r="D4621" s="6" t="e">
        <f>Table1[[#This Row],[Kelt_hó]]</f>
        <v>#VALUE!</v>
      </c>
      <c r="E4621" t="e">
        <f>Table1[[#This Row],[Vevő]]</f>
        <v>#VALUE!</v>
      </c>
      <c r="F4621" t="e">
        <f>Table1[[#This Row],[Termékkör]]</f>
        <v>#VALUE!</v>
      </c>
      <c r="G4621" s="4" t="e">
        <f>Table1[[#This Row],[SzumElad]]</f>
        <v>#VALUE!</v>
      </c>
      <c r="H4621" s="7" t="e">
        <f>Table1[[#This Row],[Jut_%]]</f>
        <v>#VALUE!</v>
      </c>
      <c r="I4621" s="4" t="e">
        <f>Table1[[#This Row],[Jut]]</f>
        <v>#VALUE!</v>
      </c>
      <c r="J4621" s="4" t="e">
        <f>Table1[[#This Row],[Column1]]</f>
        <v>#VALUE!</v>
      </c>
    </row>
    <row r="4622" spans="1:10" hidden="1" x14ac:dyDescent="0.3">
      <c r="A4622" s="2" t="e">
        <f>Table1[[#This Row],[Befolyt]]</f>
        <v>#VALUE!</v>
      </c>
      <c r="B4622" t="e">
        <f>Table1[[#This Row],[ÜK]]</f>
        <v>#VALUE!</v>
      </c>
      <c r="C4622" s="3" t="e">
        <f>Table1[[#This Row],[Szla]]</f>
        <v>#VALUE!</v>
      </c>
      <c r="D4622" s="6" t="e">
        <f>Table1[[#This Row],[Kelt_hó]]</f>
        <v>#VALUE!</v>
      </c>
      <c r="E4622" t="e">
        <f>Table1[[#This Row],[Vevő]]</f>
        <v>#VALUE!</v>
      </c>
      <c r="F4622" t="e">
        <f>Table1[[#This Row],[Termékkör]]</f>
        <v>#VALUE!</v>
      </c>
      <c r="G4622" s="4" t="e">
        <f>Table1[[#This Row],[SzumElad]]</f>
        <v>#VALUE!</v>
      </c>
      <c r="H4622" s="7" t="e">
        <f>Table1[[#This Row],[Jut_%]]</f>
        <v>#VALUE!</v>
      </c>
      <c r="I4622" s="4" t="e">
        <f>Table1[[#This Row],[Jut]]</f>
        <v>#VALUE!</v>
      </c>
      <c r="J4622" s="4" t="e">
        <f>Table1[[#This Row],[Column1]]</f>
        <v>#VALUE!</v>
      </c>
    </row>
    <row r="4623" spans="1:10" hidden="1" x14ac:dyDescent="0.3">
      <c r="A4623" s="2" t="e">
        <f>Table1[[#This Row],[Befolyt]]</f>
        <v>#VALUE!</v>
      </c>
      <c r="B4623" t="e">
        <f>Table1[[#This Row],[ÜK]]</f>
        <v>#VALUE!</v>
      </c>
      <c r="C4623" s="3" t="e">
        <f>Table1[[#This Row],[Szla]]</f>
        <v>#VALUE!</v>
      </c>
      <c r="D4623" s="6" t="e">
        <f>Table1[[#This Row],[Kelt_hó]]</f>
        <v>#VALUE!</v>
      </c>
      <c r="E4623" t="e">
        <f>Table1[[#This Row],[Vevő]]</f>
        <v>#VALUE!</v>
      </c>
      <c r="F4623" t="e">
        <f>Table1[[#This Row],[Termékkör]]</f>
        <v>#VALUE!</v>
      </c>
      <c r="G4623" s="4" t="e">
        <f>Table1[[#This Row],[SzumElad]]</f>
        <v>#VALUE!</v>
      </c>
      <c r="H4623" s="7" t="e">
        <f>Table1[[#This Row],[Jut_%]]</f>
        <v>#VALUE!</v>
      </c>
      <c r="I4623" s="4" t="e">
        <f>Table1[[#This Row],[Jut]]</f>
        <v>#VALUE!</v>
      </c>
      <c r="J4623" s="4" t="e">
        <f>Table1[[#This Row],[Column1]]</f>
        <v>#VALUE!</v>
      </c>
    </row>
    <row r="4624" spans="1:10" hidden="1" x14ac:dyDescent="0.3">
      <c r="A4624" s="2" t="e">
        <f>Table1[[#This Row],[Befolyt]]</f>
        <v>#VALUE!</v>
      </c>
      <c r="B4624" t="e">
        <f>Table1[[#This Row],[ÜK]]</f>
        <v>#VALUE!</v>
      </c>
      <c r="C4624" s="3" t="e">
        <f>Table1[[#This Row],[Szla]]</f>
        <v>#VALUE!</v>
      </c>
      <c r="D4624" s="6" t="e">
        <f>Table1[[#This Row],[Kelt_hó]]</f>
        <v>#VALUE!</v>
      </c>
      <c r="E4624" t="e">
        <f>Table1[[#This Row],[Vevő]]</f>
        <v>#VALUE!</v>
      </c>
      <c r="F4624" t="e">
        <f>Table1[[#This Row],[Termékkör]]</f>
        <v>#VALUE!</v>
      </c>
      <c r="G4624" s="4" t="e">
        <f>Table1[[#This Row],[SzumElad]]</f>
        <v>#VALUE!</v>
      </c>
      <c r="H4624" s="7" t="e">
        <f>Table1[[#This Row],[Jut_%]]</f>
        <v>#VALUE!</v>
      </c>
      <c r="I4624" s="4" t="e">
        <f>Table1[[#This Row],[Jut]]</f>
        <v>#VALUE!</v>
      </c>
      <c r="J4624" s="4" t="e">
        <f>Table1[[#This Row],[Column1]]</f>
        <v>#VALUE!</v>
      </c>
    </row>
    <row r="4625" spans="1:10" hidden="1" x14ac:dyDescent="0.3">
      <c r="A4625" s="2" t="e">
        <f>Table1[[#This Row],[Befolyt]]</f>
        <v>#VALUE!</v>
      </c>
      <c r="B4625" t="e">
        <f>Table1[[#This Row],[ÜK]]</f>
        <v>#VALUE!</v>
      </c>
      <c r="C4625" s="3" t="e">
        <f>Table1[[#This Row],[Szla]]</f>
        <v>#VALUE!</v>
      </c>
      <c r="D4625" s="6" t="e">
        <f>Table1[[#This Row],[Kelt_hó]]</f>
        <v>#VALUE!</v>
      </c>
      <c r="E4625" t="e">
        <f>Table1[[#This Row],[Vevő]]</f>
        <v>#VALUE!</v>
      </c>
      <c r="F4625" t="e">
        <f>Table1[[#This Row],[Termékkör]]</f>
        <v>#VALUE!</v>
      </c>
      <c r="G4625" s="4" t="e">
        <f>Table1[[#This Row],[SzumElad]]</f>
        <v>#VALUE!</v>
      </c>
      <c r="H4625" s="7" t="e">
        <f>Table1[[#This Row],[Jut_%]]</f>
        <v>#VALUE!</v>
      </c>
      <c r="I4625" s="4" t="e">
        <f>Table1[[#This Row],[Jut]]</f>
        <v>#VALUE!</v>
      </c>
      <c r="J4625" s="4" t="e">
        <f>Table1[[#This Row],[Column1]]</f>
        <v>#VALUE!</v>
      </c>
    </row>
    <row r="4626" spans="1:10" hidden="1" x14ac:dyDescent="0.3">
      <c r="A4626" s="2" t="e">
        <f>Table1[[#This Row],[Befolyt]]</f>
        <v>#VALUE!</v>
      </c>
      <c r="B4626" t="e">
        <f>Table1[[#This Row],[ÜK]]</f>
        <v>#VALUE!</v>
      </c>
      <c r="C4626" s="3" t="e">
        <f>Table1[[#This Row],[Szla]]</f>
        <v>#VALUE!</v>
      </c>
      <c r="D4626" s="6" t="e">
        <f>Table1[[#This Row],[Kelt_hó]]</f>
        <v>#VALUE!</v>
      </c>
      <c r="E4626" t="e">
        <f>Table1[[#This Row],[Vevő]]</f>
        <v>#VALUE!</v>
      </c>
      <c r="F4626" t="e">
        <f>Table1[[#This Row],[Termékkör]]</f>
        <v>#VALUE!</v>
      </c>
      <c r="G4626" s="4" t="e">
        <f>Table1[[#This Row],[SzumElad]]</f>
        <v>#VALUE!</v>
      </c>
      <c r="H4626" s="7" t="e">
        <f>Table1[[#This Row],[Jut_%]]</f>
        <v>#VALUE!</v>
      </c>
      <c r="I4626" s="4" t="e">
        <f>Table1[[#This Row],[Jut]]</f>
        <v>#VALUE!</v>
      </c>
      <c r="J4626" s="4" t="e">
        <f>Table1[[#This Row],[Column1]]</f>
        <v>#VALUE!</v>
      </c>
    </row>
    <row r="4627" spans="1:10" hidden="1" x14ac:dyDescent="0.3">
      <c r="A4627" s="2" t="e">
        <f>Table1[[#This Row],[Befolyt]]</f>
        <v>#VALUE!</v>
      </c>
      <c r="B4627" t="e">
        <f>Table1[[#This Row],[ÜK]]</f>
        <v>#VALUE!</v>
      </c>
      <c r="C4627" s="3" t="e">
        <f>Table1[[#This Row],[Szla]]</f>
        <v>#VALUE!</v>
      </c>
      <c r="D4627" s="6" t="e">
        <f>Table1[[#This Row],[Kelt_hó]]</f>
        <v>#VALUE!</v>
      </c>
      <c r="E4627" t="e">
        <f>Table1[[#This Row],[Vevő]]</f>
        <v>#VALUE!</v>
      </c>
      <c r="F4627" t="e">
        <f>Table1[[#This Row],[Termékkör]]</f>
        <v>#VALUE!</v>
      </c>
      <c r="G4627" s="4" t="e">
        <f>Table1[[#This Row],[SzumElad]]</f>
        <v>#VALUE!</v>
      </c>
      <c r="H4627" s="7" t="e">
        <f>Table1[[#This Row],[Jut_%]]</f>
        <v>#VALUE!</v>
      </c>
      <c r="I4627" s="4" t="e">
        <f>Table1[[#This Row],[Jut]]</f>
        <v>#VALUE!</v>
      </c>
      <c r="J4627" s="4" t="e">
        <f>Table1[[#This Row],[Column1]]</f>
        <v>#VALUE!</v>
      </c>
    </row>
    <row r="4628" spans="1:10" hidden="1" x14ac:dyDescent="0.3">
      <c r="A4628" s="2" t="e">
        <f>Table1[[#This Row],[Befolyt]]</f>
        <v>#VALUE!</v>
      </c>
      <c r="B4628" t="e">
        <f>Table1[[#This Row],[ÜK]]</f>
        <v>#VALUE!</v>
      </c>
      <c r="C4628" s="3" t="e">
        <f>Table1[[#This Row],[Szla]]</f>
        <v>#VALUE!</v>
      </c>
      <c r="D4628" s="6" t="e">
        <f>Table1[[#This Row],[Kelt_hó]]</f>
        <v>#VALUE!</v>
      </c>
      <c r="E4628" t="e">
        <f>Table1[[#This Row],[Vevő]]</f>
        <v>#VALUE!</v>
      </c>
      <c r="F4628" t="e">
        <f>Table1[[#This Row],[Termékkör]]</f>
        <v>#VALUE!</v>
      </c>
      <c r="G4628" s="4" t="e">
        <f>Table1[[#This Row],[SzumElad]]</f>
        <v>#VALUE!</v>
      </c>
      <c r="H4628" s="7" t="e">
        <f>Table1[[#This Row],[Jut_%]]</f>
        <v>#VALUE!</v>
      </c>
      <c r="I4628" s="4" t="e">
        <f>Table1[[#This Row],[Jut]]</f>
        <v>#VALUE!</v>
      </c>
      <c r="J4628" s="4" t="e">
        <f>Table1[[#This Row],[Column1]]</f>
        <v>#VALUE!</v>
      </c>
    </row>
    <row r="4629" spans="1:10" hidden="1" x14ac:dyDescent="0.3">
      <c r="A4629" s="2" t="e">
        <f>Table1[[#This Row],[Befolyt]]</f>
        <v>#VALUE!</v>
      </c>
      <c r="B4629" t="e">
        <f>Table1[[#This Row],[ÜK]]</f>
        <v>#VALUE!</v>
      </c>
      <c r="C4629" s="3" t="e">
        <f>Table1[[#This Row],[Szla]]</f>
        <v>#VALUE!</v>
      </c>
      <c r="D4629" s="6" t="e">
        <f>Table1[[#This Row],[Kelt_hó]]</f>
        <v>#VALUE!</v>
      </c>
      <c r="E4629" t="e">
        <f>Table1[[#This Row],[Vevő]]</f>
        <v>#VALUE!</v>
      </c>
      <c r="F4629" t="e">
        <f>Table1[[#This Row],[Termékkör]]</f>
        <v>#VALUE!</v>
      </c>
      <c r="G4629" s="4" t="e">
        <f>Table1[[#This Row],[SzumElad]]</f>
        <v>#VALUE!</v>
      </c>
      <c r="H4629" s="7" t="e">
        <f>Table1[[#This Row],[Jut_%]]</f>
        <v>#VALUE!</v>
      </c>
      <c r="I4629" s="4" t="e">
        <f>Table1[[#This Row],[Jut]]</f>
        <v>#VALUE!</v>
      </c>
      <c r="J4629" s="4" t="e">
        <f>Table1[[#This Row],[Column1]]</f>
        <v>#VALUE!</v>
      </c>
    </row>
    <row r="4630" spans="1:10" hidden="1" x14ac:dyDescent="0.3">
      <c r="A4630" s="2" t="e">
        <f>Table1[[#This Row],[Befolyt]]</f>
        <v>#VALUE!</v>
      </c>
      <c r="B4630" t="e">
        <f>Table1[[#This Row],[ÜK]]</f>
        <v>#VALUE!</v>
      </c>
      <c r="C4630" s="3" t="e">
        <f>Table1[[#This Row],[Szla]]</f>
        <v>#VALUE!</v>
      </c>
      <c r="D4630" s="6" t="e">
        <f>Table1[[#This Row],[Kelt_hó]]</f>
        <v>#VALUE!</v>
      </c>
      <c r="E4630" t="e">
        <f>Table1[[#This Row],[Vevő]]</f>
        <v>#VALUE!</v>
      </c>
      <c r="F4630" t="e">
        <f>Table1[[#This Row],[Termékkör]]</f>
        <v>#VALUE!</v>
      </c>
      <c r="G4630" s="4" t="e">
        <f>Table1[[#This Row],[SzumElad]]</f>
        <v>#VALUE!</v>
      </c>
      <c r="H4630" s="7" t="e">
        <f>Table1[[#This Row],[Jut_%]]</f>
        <v>#VALUE!</v>
      </c>
      <c r="I4630" s="4" t="e">
        <f>Table1[[#This Row],[Jut]]</f>
        <v>#VALUE!</v>
      </c>
      <c r="J4630" s="4" t="e">
        <f>Table1[[#This Row],[Column1]]</f>
        <v>#VALUE!</v>
      </c>
    </row>
    <row r="4631" spans="1:10" hidden="1" x14ac:dyDescent="0.3">
      <c r="A4631" s="2" t="e">
        <f>Table1[[#This Row],[Befolyt]]</f>
        <v>#VALUE!</v>
      </c>
      <c r="B4631" t="e">
        <f>Table1[[#This Row],[ÜK]]</f>
        <v>#VALUE!</v>
      </c>
      <c r="C4631" s="3" t="e">
        <f>Table1[[#This Row],[Szla]]</f>
        <v>#VALUE!</v>
      </c>
      <c r="D4631" s="6" t="e">
        <f>Table1[[#This Row],[Kelt_hó]]</f>
        <v>#VALUE!</v>
      </c>
      <c r="E4631" t="e">
        <f>Table1[[#This Row],[Vevő]]</f>
        <v>#VALUE!</v>
      </c>
      <c r="F4631" t="e">
        <f>Table1[[#This Row],[Termékkör]]</f>
        <v>#VALUE!</v>
      </c>
      <c r="G4631" s="4" t="e">
        <f>Table1[[#This Row],[SzumElad]]</f>
        <v>#VALUE!</v>
      </c>
      <c r="H4631" s="7" t="e">
        <f>Table1[[#This Row],[Jut_%]]</f>
        <v>#VALUE!</v>
      </c>
      <c r="I4631" s="4" t="e">
        <f>Table1[[#This Row],[Jut]]</f>
        <v>#VALUE!</v>
      </c>
      <c r="J4631" s="4" t="e">
        <f>Table1[[#This Row],[Column1]]</f>
        <v>#VALUE!</v>
      </c>
    </row>
    <row r="4632" spans="1:10" hidden="1" x14ac:dyDescent="0.3">
      <c r="A4632" s="2" t="e">
        <f>Table1[[#This Row],[Befolyt]]</f>
        <v>#VALUE!</v>
      </c>
      <c r="B4632" t="e">
        <f>Table1[[#This Row],[ÜK]]</f>
        <v>#VALUE!</v>
      </c>
      <c r="C4632" s="3" t="e">
        <f>Table1[[#This Row],[Szla]]</f>
        <v>#VALUE!</v>
      </c>
      <c r="D4632" s="6" t="e">
        <f>Table1[[#This Row],[Kelt_hó]]</f>
        <v>#VALUE!</v>
      </c>
      <c r="E4632" t="e">
        <f>Table1[[#This Row],[Vevő]]</f>
        <v>#VALUE!</v>
      </c>
      <c r="F4632" t="e">
        <f>Table1[[#This Row],[Termékkör]]</f>
        <v>#VALUE!</v>
      </c>
      <c r="G4632" s="4" t="e">
        <f>Table1[[#This Row],[SzumElad]]</f>
        <v>#VALUE!</v>
      </c>
      <c r="H4632" s="7" t="e">
        <f>Table1[[#This Row],[Jut_%]]</f>
        <v>#VALUE!</v>
      </c>
      <c r="I4632" s="4" t="e">
        <f>Table1[[#This Row],[Jut]]</f>
        <v>#VALUE!</v>
      </c>
      <c r="J4632" s="4" t="e">
        <f>Table1[[#This Row],[Column1]]</f>
        <v>#VALUE!</v>
      </c>
    </row>
    <row r="4633" spans="1:10" hidden="1" x14ac:dyDescent="0.3">
      <c r="A4633" s="2" t="e">
        <f>Table1[[#This Row],[Befolyt]]</f>
        <v>#VALUE!</v>
      </c>
      <c r="B4633" t="e">
        <f>Table1[[#This Row],[ÜK]]</f>
        <v>#VALUE!</v>
      </c>
      <c r="C4633" s="3" t="e">
        <f>Table1[[#This Row],[Szla]]</f>
        <v>#VALUE!</v>
      </c>
      <c r="D4633" s="6" t="e">
        <f>Table1[[#This Row],[Kelt_hó]]</f>
        <v>#VALUE!</v>
      </c>
      <c r="E4633" t="e">
        <f>Table1[[#This Row],[Vevő]]</f>
        <v>#VALUE!</v>
      </c>
      <c r="F4633" t="e">
        <f>Table1[[#This Row],[Termékkör]]</f>
        <v>#VALUE!</v>
      </c>
      <c r="G4633" s="4" t="e">
        <f>Table1[[#This Row],[SzumElad]]</f>
        <v>#VALUE!</v>
      </c>
      <c r="H4633" s="7" t="e">
        <f>Table1[[#This Row],[Jut_%]]</f>
        <v>#VALUE!</v>
      </c>
      <c r="I4633" s="4" t="e">
        <f>Table1[[#This Row],[Jut]]</f>
        <v>#VALUE!</v>
      </c>
      <c r="J4633" s="4" t="e">
        <f>Table1[[#This Row],[Column1]]</f>
        <v>#VALUE!</v>
      </c>
    </row>
    <row r="4634" spans="1:10" hidden="1" x14ac:dyDescent="0.3">
      <c r="A4634" s="2" t="e">
        <f>Table1[[#This Row],[Befolyt]]</f>
        <v>#VALUE!</v>
      </c>
      <c r="B4634" t="e">
        <f>Table1[[#This Row],[ÜK]]</f>
        <v>#VALUE!</v>
      </c>
      <c r="C4634" s="3" t="e">
        <f>Table1[[#This Row],[Szla]]</f>
        <v>#VALUE!</v>
      </c>
      <c r="D4634" s="6" t="e">
        <f>Table1[[#This Row],[Kelt_hó]]</f>
        <v>#VALUE!</v>
      </c>
      <c r="E4634" t="e">
        <f>Table1[[#This Row],[Vevő]]</f>
        <v>#VALUE!</v>
      </c>
      <c r="F4634" t="e">
        <f>Table1[[#This Row],[Termékkör]]</f>
        <v>#VALUE!</v>
      </c>
      <c r="G4634" s="4" t="e">
        <f>Table1[[#This Row],[SzumElad]]</f>
        <v>#VALUE!</v>
      </c>
      <c r="H4634" s="7" t="e">
        <f>Table1[[#This Row],[Jut_%]]</f>
        <v>#VALUE!</v>
      </c>
      <c r="I4634" s="4" t="e">
        <f>Table1[[#This Row],[Jut]]</f>
        <v>#VALUE!</v>
      </c>
      <c r="J4634" s="4" t="e">
        <f>Table1[[#This Row],[Column1]]</f>
        <v>#VALUE!</v>
      </c>
    </row>
    <row r="4635" spans="1:10" hidden="1" x14ac:dyDescent="0.3">
      <c r="A4635" s="2" t="e">
        <f>Table1[[#This Row],[Befolyt]]</f>
        <v>#VALUE!</v>
      </c>
      <c r="B4635" t="e">
        <f>Table1[[#This Row],[ÜK]]</f>
        <v>#VALUE!</v>
      </c>
      <c r="C4635" s="3" t="e">
        <f>Table1[[#This Row],[Szla]]</f>
        <v>#VALUE!</v>
      </c>
      <c r="D4635" s="6" t="e">
        <f>Table1[[#This Row],[Kelt_hó]]</f>
        <v>#VALUE!</v>
      </c>
      <c r="E4635" t="e">
        <f>Table1[[#This Row],[Vevő]]</f>
        <v>#VALUE!</v>
      </c>
      <c r="F4635" t="e">
        <f>Table1[[#This Row],[Termékkör]]</f>
        <v>#VALUE!</v>
      </c>
      <c r="G4635" s="4" t="e">
        <f>Table1[[#This Row],[SzumElad]]</f>
        <v>#VALUE!</v>
      </c>
      <c r="H4635" s="7" t="e">
        <f>Table1[[#This Row],[Jut_%]]</f>
        <v>#VALUE!</v>
      </c>
      <c r="I4635" s="4" t="e">
        <f>Table1[[#This Row],[Jut]]</f>
        <v>#VALUE!</v>
      </c>
      <c r="J4635" s="4" t="e">
        <f>Table1[[#This Row],[Column1]]</f>
        <v>#VALUE!</v>
      </c>
    </row>
    <row r="4636" spans="1:10" hidden="1" x14ac:dyDescent="0.3">
      <c r="A4636" s="2" t="e">
        <f>Table1[[#This Row],[Befolyt]]</f>
        <v>#VALUE!</v>
      </c>
      <c r="B4636" t="e">
        <f>Table1[[#This Row],[ÜK]]</f>
        <v>#VALUE!</v>
      </c>
      <c r="C4636" s="3" t="e">
        <f>Table1[[#This Row],[Szla]]</f>
        <v>#VALUE!</v>
      </c>
      <c r="D4636" s="6" t="e">
        <f>Table1[[#This Row],[Kelt_hó]]</f>
        <v>#VALUE!</v>
      </c>
      <c r="E4636" t="e">
        <f>Table1[[#This Row],[Vevő]]</f>
        <v>#VALUE!</v>
      </c>
      <c r="F4636" t="e">
        <f>Table1[[#This Row],[Termékkör]]</f>
        <v>#VALUE!</v>
      </c>
      <c r="G4636" s="4" t="e">
        <f>Table1[[#This Row],[SzumElad]]</f>
        <v>#VALUE!</v>
      </c>
      <c r="H4636" s="7" t="e">
        <f>Table1[[#This Row],[Jut_%]]</f>
        <v>#VALUE!</v>
      </c>
      <c r="I4636" s="4" t="e">
        <f>Table1[[#This Row],[Jut]]</f>
        <v>#VALUE!</v>
      </c>
      <c r="J4636" s="4" t="e">
        <f>Table1[[#This Row],[Column1]]</f>
        <v>#VALUE!</v>
      </c>
    </row>
    <row r="4637" spans="1:10" hidden="1" x14ac:dyDescent="0.3">
      <c r="A4637" s="2" t="e">
        <f>Table1[[#This Row],[Befolyt]]</f>
        <v>#VALUE!</v>
      </c>
      <c r="B4637" t="e">
        <f>Table1[[#This Row],[ÜK]]</f>
        <v>#VALUE!</v>
      </c>
      <c r="C4637" s="3" t="e">
        <f>Table1[[#This Row],[Szla]]</f>
        <v>#VALUE!</v>
      </c>
      <c r="D4637" s="6" t="e">
        <f>Table1[[#This Row],[Kelt_hó]]</f>
        <v>#VALUE!</v>
      </c>
      <c r="E4637" t="e">
        <f>Table1[[#This Row],[Vevő]]</f>
        <v>#VALUE!</v>
      </c>
      <c r="F4637" t="e">
        <f>Table1[[#This Row],[Termékkör]]</f>
        <v>#VALUE!</v>
      </c>
      <c r="G4637" s="4" t="e">
        <f>Table1[[#This Row],[SzumElad]]</f>
        <v>#VALUE!</v>
      </c>
      <c r="H4637" s="7" t="e">
        <f>Table1[[#This Row],[Jut_%]]</f>
        <v>#VALUE!</v>
      </c>
      <c r="I4637" s="4" t="e">
        <f>Table1[[#This Row],[Jut]]</f>
        <v>#VALUE!</v>
      </c>
      <c r="J4637" s="4" t="e">
        <f>Table1[[#This Row],[Column1]]</f>
        <v>#VALUE!</v>
      </c>
    </row>
    <row r="4638" spans="1:10" hidden="1" x14ac:dyDescent="0.3">
      <c r="A4638" s="2" t="e">
        <f>Table1[[#This Row],[Befolyt]]</f>
        <v>#VALUE!</v>
      </c>
      <c r="B4638" t="e">
        <f>Table1[[#This Row],[ÜK]]</f>
        <v>#VALUE!</v>
      </c>
      <c r="C4638" s="3" t="e">
        <f>Table1[[#This Row],[Szla]]</f>
        <v>#VALUE!</v>
      </c>
      <c r="D4638" s="6" t="e">
        <f>Table1[[#This Row],[Kelt_hó]]</f>
        <v>#VALUE!</v>
      </c>
      <c r="E4638" t="e">
        <f>Table1[[#This Row],[Vevő]]</f>
        <v>#VALUE!</v>
      </c>
      <c r="F4638" t="e">
        <f>Table1[[#This Row],[Termékkör]]</f>
        <v>#VALUE!</v>
      </c>
      <c r="G4638" s="4" t="e">
        <f>Table1[[#This Row],[SzumElad]]</f>
        <v>#VALUE!</v>
      </c>
      <c r="H4638" s="7" t="e">
        <f>Table1[[#This Row],[Jut_%]]</f>
        <v>#VALUE!</v>
      </c>
      <c r="I4638" s="4" t="e">
        <f>Table1[[#This Row],[Jut]]</f>
        <v>#VALUE!</v>
      </c>
      <c r="J4638" s="4" t="e">
        <f>Table1[[#This Row],[Column1]]</f>
        <v>#VALUE!</v>
      </c>
    </row>
    <row r="4639" spans="1:10" hidden="1" x14ac:dyDescent="0.3">
      <c r="A4639" s="2" t="e">
        <f>Table1[[#This Row],[Befolyt]]</f>
        <v>#VALUE!</v>
      </c>
      <c r="B4639" t="e">
        <f>Table1[[#This Row],[ÜK]]</f>
        <v>#VALUE!</v>
      </c>
      <c r="C4639" s="3" t="e">
        <f>Table1[[#This Row],[Szla]]</f>
        <v>#VALUE!</v>
      </c>
      <c r="D4639" s="6" t="e">
        <f>Table1[[#This Row],[Kelt_hó]]</f>
        <v>#VALUE!</v>
      </c>
      <c r="E4639" t="e">
        <f>Table1[[#This Row],[Vevő]]</f>
        <v>#VALUE!</v>
      </c>
      <c r="F4639" t="e">
        <f>Table1[[#This Row],[Termékkör]]</f>
        <v>#VALUE!</v>
      </c>
      <c r="G4639" s="4" t="e">
        <f>Table1[[#This Row],[SzumElad]]</f>
        <v>#VALUE!</v>
      </c>
      <c r="H4639" s="7" t="e">
        <f>Table1[[#This Row],[Jut_%]]</f>
        <v>#VALUE!</v>
      </c>
      <c r="I4639" s="4" t="e">
        <f>Table1[[#This Row],[Jut]]</f>
        <v>#VALUE!</v>
      </c>
      <c r="J4639" s="4" t="e">
        <f>Table1[[#This Row],[Column1]]</f>
        <v>#VALUE!</v>
      </c>
    </row>
    <row r="4640" spans="1:10" hidden="1" x14ac:dyDescent="0.3">
      <c r="A4640" s="2" t="e">
        <f>Table1[[#This Row],[Befolyt]]</f>
        <v>#VALUE!</v>
      </c>
      <c r="B4640" t="e">
        <f>Table1[[#This Row],[ÜK]]</f>
        <v>#VALUE!</v>
      </c>
      <c r="C4640" s="3" t="e">
        <f>Table1[[#This Row],[Szla]]</f>
        <v>#VALUE!</v>
      </c>
      <c r="D4640" s="6" t="e">
        <f>Table1[[#This Row],[Kelt_hó]]</f>
        <v>#VALUE!</v>
      </c>
      <c r="E4640" t="e">
        <f>Table1[[#This Row],[Vevő]]</f>
        <v>#VALUE!</v>
      </c>
      <c r="F4640" t="e">
        <f>Table1[[#This Row],[Termékkör]]</f>
        <v>#VALUE!</v>
      </c>
      <c r="G4640" s="4" t="e">
        <f>Table1[[#This Row],[SzumElad]]</f>
        <v>#VALUE!</v>
      </c>
      <c r="H4640" s="7" t="e">
        <f>Table1[[#This Row],[Jut_%]]</f>
        <v>#VALUE!</v>
      </c>
      <c r="I4640" s="4" t="e">
        <f>Table1[[#This Row],[Jut]]</f>
        <v>#VALUE!</v>
      </c>
      <c r="J4640" s="4" t="e">
        <f>Table1[[#This Row],[Column1]]</f>
        <v>#VALUE!</v>
      </c>
    </row>
    <row r="4641" spans="1:10" hidden="1" x14ac:dyDescent="0.3">
      <c r="A4641" s="2" t="e">
        <f>Table1[[#This Row],[Befolyt]]</f>
        <v>#VALUE!</v>
      </c>
      <c r="B4641" t="e">
        <f>Table1[[#This Row],[ÜK]]</f>
        <v>#VALUE!</v>
      </c>
      <c r="C4641" s="3" t="e">
        <f>Table1[[#This Row],[Szla]]</f>
        <v>#VALUE!</v>
      </c>
      <c r="D4641" s="6" t="e">
        <f>Table1[[#This Row],[Kelt_hó]]</f>
        <v>#VALUE!</v>
      </c>
      <c r="E4641" t="e">
        <f>Table1[[#This Row],[Vevő]]</f>
        <v>#VALUE!</v>
      </c>
      <c r="F4641" t="e">
        <f>Table1[[#This Row],[Termékkör]]</f>
        <v>#VALUE!</v>
      </c>
      <c r="G4641" s="4" t="e">
        <f>Table1[[#This Row],[SzumElad]]</f>
        <v>#VALUE!</v>
      </c>
      <c r="H4641" s="7" t="e">
        <f>Table1[[#This Row],[Jut_%]]</f>
        <v>#VALUE!</v>
      </c>
      <c r="I4641" s="4" t="e">
        <f>Table1[[#This Row],[Jut]]</f>
        <v>#VALUE!</v>
      </c>
      <c r="J4641" s="4" t="e">
        <f>Table1[[#This Row],[Column1]]</f>
        <v>#VALUE!</v>
      </c>
    </row>
    <row r="4642" spans="1:10" hidden="1" x14ac:dyDescent="0.3">
      <c r="A4642" s="2" t="e">
        <f>Table1[[#This Row],[Befolyt]]</f>
        <v>#VALUE!</v>
      </c>
      <c r="B4642" t="e">
        <f>Table1[[#This Row],[ÜK]]</f>
        <v>#VALUE!</v>
      </c>
      <c r="C4642" s="3" t="e">
        <f>Table1[[#This Row],[Szla]]</f>
        <v>#VALUE!</v>
      </c>
      <c r="D4642" s="6" t="e">
        <f>Table1[[#This Row],[Kelt_hó]]</f>
        <v>#VALUE!</v>
      </c>
      <c r="E4642" t="e">
        <f>Table1[[#This Row],[Vevő]]</f>
        <v>#VALUE!</v>
      </c>
      <c r="F4642" t="e">
        <f>Table1[[#This Row],[Termékkör]]</f>
        <v>#VALUE!</v>
      </c>
      <c r="G4642" s="4" t="e">
        <f>Table1[[#This Row],[SzumElad]]</f>
        <v>#VALUE!</v>
      </c>
      <c r="H4642" s="7" t="e">
        <f>Table1[[#This Row],[Jut_%]]</f>
        <v>#VALUE!</v>
      </c>
      <c r="I4642" s="4" t="e">
        <f>Table1[[#This Row],[Jut]]</f>
        <v>#VALUE!</v>
      </c>
      <c r="J4642" s="4" t="e">
        <f>Table1[[#This Row],[Column1]]</f>
        <v>#VALUE!</v>
      </c>
    </row>
    <row r="4643" spans="1:10" hidden="1" x14ac:dyDescent="0.3">
      <c r="A4643" s="2" t="e">
        <f>Table1[[#This Row],[Befolyt]]</f>
        <v>#VALUE!</v>
      </c>
      <c r="B4643" t="e">
        <f>Table1[[#This Row],[ÜK]]</f>
        <v>#VALUE!</v>
      </c>
      <c r="C4643" s="3" t="e">
        <f>Table1[[#This Row],[Szla]]</f>
        <v>#VALUE!</v>
      </c>
      <c r="D4643" s="6" t="e">
        <f>Table1[[#This Row],[Kelt_hó]]</f>
        <v>#VALUE!</v>
      </c>
      <c r="E4643" t="e">
        <f>Table1[[#This Row],[Vevő]]</f>
        <v>#VALUE!</v>
      </c>
      <c r="F4643" t="e">
        <f>Table1[[#This Row],[Termékkör]]</f>
        <v>#VALUE!</v>
      </c>
      <c r="G4643" s="4" t="e">
        <f>Table1[[#This Row],[SzumElad]]</f>
        <v>#VALUE!</v>
      </c>
      <c r="H4643" s="7" t="e">
        <f>Table1[[#This Row],[Jut_%]]</f>
        <v>#VALUE!</v>
      </c>
      <c r="I4643" s="4" t="e">
        <f>Table1[[#This Row],[Jut]]</f>
        <v>#VALUE!</v>
      </c>
      <c r="J4643" s="4" t="e">
        <f>Table1[[#This Row],[Column1]]</f>
        <v>#VALUE!</v>
      </c>
    </row>
    <row r="4644" spans="1:10" hidden="1" x14ac:dyDescent="0.3">
      <c r="A4644" s="2" t="e">
        <f>Table1[[#This Row],[Befolyt]]</f>
        <v>#VALUE!</v>
      </c>
      <c r="B4644" t="e">
        <f>Table1[[#This Row],[ÜK]]</f>
        <v>#VALUE!</v>
      </c>
      <c r="C4644" s="3" t="e">
        <f>Table1[[#This Row],[Szla]]</f>
        <v>#VALUE!</v>
      </c>
      <c r="D4644" s="6" t="e">
        <f>Table1[[#This Row],[Kelt_hó]]</f>
        <v>#VALUE!</v>
      </c>
      <c r="E4644" t="e">
        <f>Table1[[#This Row],[Vevő]]</f>
        <v>#VALUE!</v>
      </c>
      <c r="F4644" t="e">
        <f>Table1[[#This Row],[Termékkör]]</f>
        <v>#VALUE!</v>
      </c>
      <c r="G4644" s="4" t="e">
        <f>Table1[[#This Row],[SzumElad]]</f>
        <v>#VALUE!</v>
      </c>
      <c r="H4644" s="7" t="e">
        <f>Table1[[#This Row],[Jut_%]]</f>
        <v>#VALUE!</v>
      </c>
      <c r="I4644" s="4" t="e">
        <f>Table1[[#This Row],[Jut]]</f>
        <v>#VALUE!</v>
      </c>
      <c r="J4644" s="4" t="e">
        <f>Table1[[#This Row],[Column1]]</f>
        <v>#VALUE!</v>
      </c>
    </row>
    <row r="4645" spans="1:10" hidden="1" x14ac:dyDescent="0.3">
      <c r="A4645" s="2" t="e">
        <f>Table1[[#This Row],[Befolyt]]</f>
        <v>#VALUE!</v>
      </c>
      <c r="B4645" t="e">
        <f>Table1[[#This Row],[ÜK]]</f>
        <v>#VALUE!</v>
      </c>
      <c r="C4645" s="3" t="e">
        <f>Table1[[#This Row],[Szla]]</f>
        <v>#VALUE!</v>
      </c>
      <c r="D4645" s="6" t="e">
        <f>Table1[[#This Row],[Kelt_hó]]</f>
        <v>#VALUE!</v>
      </c>
      <c r="E4645" t="e">
        <f>Table1[[#This Row],[Vevő]]</f>
        <v>#VALUE!</v>
      </c>
      <c r="F4645" t="e">
        <f>Table1[[#This Row],[Termékkör]]</f>
        <v>#VALUE!</v>
      </c>
      <c r="G4645" s="4" t="e">
        <f>Table1[[#This Row],[SzumElad]]</f>
        <v>#VALUE!</v>
      </c>
      <c r="H4645" s="7" t="e">
        <f>Table1[[#This Row],[Jut_%]]</f>
        <v>#VALUE!</v>
      </c>
      <c r="I4645" s="4" t="e">
        <f>Table1[[#This Row],[Jut]]</f>
        <v>#VALUE!</v>
      </c>
      <c r="J4645" s="4" t="e">
        <f>Table1[[#This Row],[Column1]]</f>
        <v>#VALUE!</v>
      </c>
    </row>
    <row r="4646" spans="1:10" hidden="1" x14ac:dyDescent="0.3">
      <c r="A4646" s="2" t="e">
        <f>Table1[[#This Row],[Befolyt]]</f>
        <v>#VALUE!</v>
      </c>
      <c r="B4646" t="e">
        <f>Table1[[#This Row],[ÜK]]</f>
        <v>#VALUE!</v>
      </c>
      <c r="C4646" s="3" t="e">
        <f>Table1[[#This Row],[Szla]]</f>
        <v>#VALUE!</v>
      </c>
      <c r="D4646" s="6" t="e">
        <f>Table1[[#This Row],[Kelt_hó]]</f>
        <v>#VALUE!</v>
      </c>
      <c r="E4646" t="e">
        <f>Table1[[#This Row],[Vevő]]</f>
        <v>#VALUE!</v>
      </c>
      <c r="F4646" t="e">
        <f>Table1[[#This Row],[Termékkör]]</f>
        <v>#VALUE!</v>
      </c>
      <c r="G4646" s="4" t="e">
        <f>Table1[[#This Row],[SzumElad]]</f>
        <v>#VALUE!</v>
      </c>
      <c r="H4646" s="7" t="e">
        <f>Table1[[#This Row],[Jut_%]]</f>
        <v>#VALUE!</v>
      </c>
      <c r="I4646" s="4" t="e">
        <f>Table1[[#This Row],[Jut]]</f>
        <v>#VALUE!</v>
      </c>
      <c r="J4646" s="4" t="e">
        <f>Table1[[#This Row],[Column1]]</f>
        <v>#VALUE!</v>
      </c>
    </row>
    <row r="4647" spans="1:10" hidden="1" x14ac:dyDescent="0.3">
      <c r="A4647" s="2" t="e">
        <f>Table1[[#This Row],[Befolyt]]</f>
        <v>#VALUE!</v>
      </c>
      <c r="B4647" t="e">
        <f>Table1[[#This Row],[ÜK]]</f>
        <v>#VALUE!</v>
      </c>
      <c r="C4647" s="3" t="e">
        <f>Table1[[#This Row],[Szla]]</f>
        <v>#VALUE!</v>
      </c>
      <c r="D4647" s="6" t="e">
        <f>Table1[[#This Row],[Kelt_hó]]</f>
        <v>#VALUE!</v>
      </c>
      <c r="E4647" t="e">
        <f>Table1[[#This Row],[Vevő]]</f>
        <v>#VALUE!</v>
      </c>
      <c r="F4647" t="e">
        <f>Table1[[#This Row],[Termékkör]]</f>
        <v>#VALUE!</v>
      </c>
      <c r="G4647" s="4" t="e">
        <f>Table1[[#This Row],[SzumElad]]</f>
        <v>#VALUE!</v>
      </c>
      <c r="H4647" s="7" t="e">
        <f>Table1[[#This Row],[Jut_%]]</f>
        <v>#VALUE!</v>
      </c>
      <c r="I4647" s="4" t="e">
        <f>Table1[[#This Row],[Jut]]</f>
        <v>#VALUE!</v>
      </c>
      <c r="J4647" s="4" t="e">
        <f>Table1[[#This Row],[Column1]]</f>
        <v>#VALUE!</v>
      </c>
    </row>
    <row r="4648" spans="1:10" hidden="1" x14ac:dyDescent="0.3">
      <c r="A4648" s="2" t="e">
        <f>Table1[[#This Row],[Befolyt]]</f>
        <v>#VALUE!</v>
      </c>
      <c r="B4648" t="e">
        <f>Table1[[#This Row],[ÜK]]</f>
        <v>#VALUE!</v>
      </c>
      <c r="C4648" s="3" t="e">
        <f>Table1[[#This Row],[Szla]]</f>
        <v>#VALUE!</v>
      </c>
      <c r="D4648" s="6" t="e">
        <f>Table1[[#This Row],[Kelt_hó]]</f>
        <v>#VALUE!</v>
      </c>
      <c r="E4648" t="e">
        <f>Table1[[#This Row],[Vevő]]</f>
        <v>#VALUE!</v>
      </c>
      <c r="F4648" t="e">
        <f>Table1[[#This Row],[Termékkör]]</f>
        <v>#VALUE!</v>
      </c>
      <c r="G4648" s="4" t="e">
        <f>Table1[[#This Row],[SzumElad]]</f>
        <v>#VALUE!</v>
      </c>
      <c r="H4648" s="7" t="e">
        <f>Table1[[#This Row],[Jut_%]]</f>
        <v>#VALUE!</v>
      </c>
      <c r="I4648" s="4" t="e">
        <f>Table1[[#This Row],[Jut]]</f>
        <v>#VALUE!</v>
      </c>
      <c r="J4648" s="4" t="e">
        <f>Table1[[#This Row],[Column1]]</f>
        <v>#VALUE!</v>
      </c>
    </row>
    <row r="4649" spans="1:10" hidden="1" x14ac:dyDescent="0.3">
      <c r="A4649" s="2" t="e">
        <f>Table1[[#This Row],[Befolyt]]</f>
        <v>#VALUE!</v>
      </c>
      <c r="B4649" t="e">
        <f>Table1[[#This Row],[ÜK]]</f>
        <v>#VALUE!</v>
      </c>
      <c r="C4649" s="3" t="e">
        <f>Table1[[#This Row],[Szla]]</f>
        <v>#VALUE!</v>
      </c>
      <c r="D4649" s="6" t="e">
        <f>Table1[[#This Row],[Kelt_hó]]</f>
        <v>#VALUE!</v>
      </c>
      <c r="E4649" t="e">
        <f>Table1[[#This Row],[Vevő]]</f>
        <v>#VALUE!</v>
      </c>
      <c r="F4649" t="e">
        <f>Table1[[#This Row],[Termékkör]]</f>
        <v>#VALUE!</v>
      </c>
      <c r="G4649" s="4" t="e">
        <f>Table1[[#This Row],[SzumElad]]</f>
        <v>#VALUE!</v>
      </c>
      <c r="H4649" s="7" t="e">
        <f>Table1[[#This Row],[Jut_%]]</f>
        <v>#VALUE!</v>
      </c>
      <c r="I4649" s="4" t="e">
        <f>Table1[[#This Row],[Jut]]</f>
        <v>#VALUE!</v>
      </c>
      <c r="J4649" s="4" t="e">
        <f>Table1[[#This Row],[Column1]]</f>
        <v>#VALUE!</v>
      </c>
    </row>
    <row r="4650" spans="1:10" hidden="1" x14ac:dyDescent="0.3">
      <c r="A4650" s="2" t="e">
        <f>Table1[[#This Row],[Befolyt]]</f>
        <v>#VALUE!</v>
      </c>
      <c r="B4650" t="e">
        <f>Table1[[#This Row],[ÜK]]</f>
        <v>#VALUE!</v>
      </c>
      <c r="C4650" s="3" t="e">
        <f>Table1[[#This Row],[Szla]]</f>
        <v>#VALUE!</v>
      </c>
      <c r="D4650" s="6" t="e">
        <f>Table1[[#This Row],[Kelt_hó]]</f>
        <v>#VALUE!</v>
      </c>
      <c r="E4650" t="e">
        <f>Table1[[#This Row],[Vevő]]</f>
        <v>#VALUE!</v>
      </c>
      <c r="F4650" t="e">
        <f>Table1[[#This Row],[Termékkör]]</f>
        <v>#VALUE!</v>
      </c>
      <c r="G4650" s="4" t="e">
        <f>Table1[[#This Row],[SzumElad]]</f>
        <v>#VALUE!</v>
      </c>
      <c r="H4650" s="7" t="e">
        <f>Table1[[#This Row],[Jut_%]]</f>
        <v>#VALUE!</v>
      </c>
      <c r="I4650" s="4" t="e">
        <f>Table1[[#This Row],[Jut]]</f>
        <v>#VALUE!</v>
      </c>
      <c r="J4650" s="4" t="e">
        <f>Table1[[#This Row],[Column1]]</f>
        <v>#VALUE!</v>
      </c>
    </row>
    <row r="4651" spans="1:10" hidden="1" x14ac:dyDescent="0.3">
      <c r="A4651" s="2" t="e">
        <f>Table1[[#This Row],[Befolyt]]</f>
        <v>#VALUE!</v>
      </c>
      <c r="B4651" t="e">
        <f>Table1[[#This Row],[ÜK]]</f>
        <v>#VALUE!</v>
      </c>
      <c r="C4651" s="3" t="e">
        <f>Table1[[#This Row],[Szla]]</f>
        <v>#VALUE!</v>
      </c>
      <c r="D4651" s="6" t="e">
        <f>Table1[[#This Row],[Kelt_hó]]</f>
        <v>#VALUE!</v>
      </c>
      <c r="E4651" t="e">
        <f>Table1[[#This Row],[Vevő]]</f>
        <v>#VALUE!</v>
      </c>
      <c r="F4651" t="e">
        <f>Table1[[#This Row],[Termékkör]]</f>
        <v>#VALUE!</v>
      </c>
      <c r="G4651" s="4" t="e">
        <f>Table1[[#This Row],[SzumElad]]</f>
        <v>#VALUE!</v>
      </c>
      <c r="H4651" s="7" t="e">
        <f>Table1[[#This Row],[Jut_%]]</f>
        <v>#VALUE!</v>
      </c>
      <c r="I4651" s="4" t="e">
        <f>Table1[[#This Row],[Jut]]</f>
        <v>#VALUE!</v>
      </c>
      <c r="J4651" s="4" t="e">
        <f>Table1[[#This Row],[Column1]]</f>
        <v>#VALUE!</v>
      </c>
    </row>
    <row r="4652" spans="1:10" hidden="1" x14ac:dyDescent="0.3">
      <c r="A4652" s="2" t="e">
        <f>Table1[[#This Row],[Befolyt]]</f>
        <v>#VALUE!</v>
      </c>
      <c r="B4652" t="e">
        <f>Table1[[#This Row],[ÜK]]</f>
        <v>#VALUE!</v>
      </c>
      <c r="C4652" s="3" t="e">
        <f>Table1[[#This Row],[Szla]]</f>
        <v>#VALUE!</v>
      </c>
      <c r="D4652" s="6" t="e">
        <f>Table1[[#This Row],[Kelt_hó]]</f>
        <v>#VALUE!</v>
      </c>
      <c r="E4652" t="e">
        <f>Table1[[#This Row],[Vevő]]</f>
        <v>#VALUE!</v>
      </c>
      <c r="F4652" t="e">
        <f>Table1[[#This Row],[Termékkör]]</f>
        <v>#VALUE!</v>
      </c>
      <c r="G4652" s="4" t="e">
        <f>Table1[[#This Row],[SzumElad]]</f>
        <v>#VALUE!</v>
      </c>
      <c r="H4652" s="7" t="e">
        <f>Table1[[#This Row],[Jut_%]]</f>
        <v>#VALUE!</v>
      </c>
      <c r="I4652" s="4" t="e">
        <f>Table1[[#This Row],[Jut]]</f>
        <v>#VALUE!</v>
      </c>
      <c r="J4652" s="4" t="e">
        <f>Table1[[#This Row],[Column1]]</f>
        <v>#VALUE!</v>
      </c>
    </row>
    <row r="4653" spans="1:10" hidden="1" x14ac:dyDescent="0.3">
      <c r="A4653" s="2" t="e">
        <f>Table1[[#This Row],[Befolyt]]</f>
        <v>#VALUE!</v>
      </c>
      <c r="B4653" t="e">
        <f>Table1[[#This Row],[ÜK]]</f>
        <v>#VALUE!</v>
      </c>
      <c r="C4653" s="3" t="e">
        <f>Table1[[#This Row],[Szla]]</f>
        <v>#VALUE!</v>
      </c>
      <c r="D4653" s="6" t="e">
        <f>Table1[[#This Row],[Kelt_hó]]</f>
        <v>#VALUE!</v>
      </c>
      <c r="E4653" t="e">
        <f>Table1[[#This Row],[Vevő]]</f>
        <v>#VALUE!</v>
      </c>
      <c r="F4653" t="e">
        <f>Table1[[#This Row],[Termékkör]]</f>
        <v>#VALUE!</v>
      </c>
      <c r="G4653" s="4" t="e">
        <f>Table1[[#This Row],[SzumElad]]</f>
        <v>#VALUE!</v>
      </c>
      <c r="H4653" s="7" t="e">
        <f>Table1[[#This Row],[Jut_%]]</f>
        <v>#VALUE!</v>
      </c>
      <c r="I4653" s="4" t="e">
        <f>Table1[[#This Row],[Jut]]</f>
        <v>#VALUE!</v>
      </c>
      <c r="J4653" s="4" t="e">
        <f>Table1[[#This Row],[Column1]]</f>
        <v>#VALUE!</v>
      </c>
    </row>
    <row r="4654" spans="1:10" hidden="1" x14ac:dyDescent="0.3">
      <c r="A4654" s="2" t="e">
        <f>Table1[[#This Row],[Befolyt]]</f>
        <v>#VALUE!</v>
      </c>
      <c r="B4654" t="e">
        <f>Table1[[#This Row],[ÜK]]</f>
        <v>#VALUE!</v>
      </c>
      <c r="C4654" s="3" t="e">
        <f>Table1[[#This Row],[Szla]]</f>
        <v>#VALUE!</v>
      </c>
      <c r="D4654" s="6" t="e">
        <f>Table1[[#This Row],[Kelt_hó]]</f>
        <v>#VALUE!</v>
      </c>
      <c r="E4654" t="e">
        <f>Table1[[#This Row],[Vevő]]</f>
        <v>#VALUE!</v>
      </c>
      <c r="F4654" t="e">
        <f>Table1[[#This Row],[Termékkör]]</f>
        <v>#VALUE!</v>
      </c>
      <c r="G4654" s="4" t="e">
        <f>Table1[[#This Row],[SzumElad]]</f>
        <v>#VALUE!</v>
      </c>
      <c r="H4654" s="7" t="e">
        <f>Table1[[#This Row],[Jut_%]]</f>
        <v>#VALUE!</v>
      </c>
      <c r="I4654" s="4" t="e">
        <f>Table1[[#This Row],[Jut]]</f>
        <v>#VALUE!</v>
      </c>
      <c r="J4654" s="4" t="e">
        <f>Table1[[#This Row],[Column1]]</f>
        <v>#VALUE!</v>
      </c>
    </row>
    <row r="4655" spans="1:10" hidden="1" x14ac:dyDescent="0.3">
      <c r="A4655" s="2" t="e">
        <f>Table1[[#This Row],[Befolyt]]</f>
        <v>#VALUE!</v>
      </c>
      <c r="B4655" t="e">
        <f>Table1[[#This Row],[ÜK]]</f>
        <v>#VALUE!</v>
      </c>
      <c r="C4655" s="3" t="e">
        <f>Table1[[#This Row],[Szla]]</f>
        <v>#VALUE!</v>
      </c>
      <c r="D4655" s="6" t="e">
        <f>Table1[[#This Row],[Kelt_hó]]</f>
        <v>#VALUE!</v>
      </c>
      <c r="E4655" t="e">
        <f>Table1[[#This Row],[Vevő]]</f>
        <v>#VALUE!</v>
      </c>
      <c r="F4655" t="e">
        <f>Table1[[#This Row],[Termékkör]]</f>
        <v>#VALUE!</v>
      </c>
      <c r="G4655" s="4" t="e">
        <f>Table1[[#This Row],[SzumElad]]</f>
        <v>#VALUE!</v>
      </c>
      <c r="H4655" s="7" t="e">
        <f>Table1[[#This Row],[Jut_%]]</f>
        <v>#VALUE!</v>
      </c>
      <c r="I4655" s="4" t="e">
        <f>Table1[[#This Row],[Jut]]</f>
        <v>#VALUE!</v>
      </c>
      <c r="J4655" s="4" t="e">
        <f>Table1[[#This Row],[Column1]]</f>
        <v>#VALUE!</v>
      </c>
    </row>
    <row r="4656" spans="1:10" hidden="1" x14ac:dyDescent="0.3">
      <c r="A4656" s="2" t="e">
        <f>Table1[[#This Row],[Befolyt]]</f>
        <v>#VALUE!</v>
      </c>
      <c r="B4656" t="e">
        <f>Table1[[#This Row],[ÜK]]</f>
        <v>#VALUE!</v>
      </c>
      <c r="C4656" s="3" t="e">
        <f>Table1[[#This Row],[Szla]]</f>
        <v>#VALUE!</v>
      </c>
      <c r="D4656" s="6" t="e">
        <f>Table1[[#This Row],[Kelt_hó]]</f>
        <v>#VALUE!</v>
      </c>
      <c r="E4656" t="e">
        <f>Table1[[#This Row],[Vevő]]</f>
        <v>#VALUE!</v>
      </c>
      <c r="F4656" t="e">
        <f>Table1[[#This Row],[Termékkör]]</f>
        <v>#VALUE!</v>
      </c>
      <c r="G4656" s="4" t="e">
        <f>Table1[[#This Row],[SzumElad]]</f>
        <v>#VALUE!</v>
      </c>
      <c r="H4656" s="7" t="e">
        <f>Table1[[#This Row],[Jut_%]]</f>
        <v>#VALUE!</v>
      </c>
      <c r="I4656" s="4" t="e">
        <f>Table1[[#This Row],[Jut]]</f>
        <v>#VALUE!</v>
      </c>
      <c r="J4656" s="4" t="e">
        <f>Table1[[#This Row],[Column1]]</f>
        <v>#VALUE!</v>
      </c>
    </row>
    <row r="4657" spans="1:10" hidden="1" x14ac:dyDescent="0.3">
      <c r="A4657" s="2" t="e">
        <f>Table1[[#This Row],[Befolyt]]</f>
        <v>#VALUE!</v>
      </c>
      <c r="B4657" t="e">
        <f>Table1[[#This Row],[ÜK]]</f>
        <v>#VALUE!</v>
      </c>
      <c r="C4657" s="3" t="e">
        <f>Table1[[#This Row],[Szla]]</f>
        <v>#VALUE!</v>
      </c>
      <c r="D4657" s="6" t="e">
        <f>Table1[[#This Row],[Kelt_hó]]</f>
        <v>#VALUE!</v>
      </c>
      <c r="E4657" t="e">
        <f>Table1[[#This Row],[Vevő]]</f>
        <v>#VALUE!</v>
      </c>
      <c r="F4657" t="e">
        <f>Table1[[#This Row],[Termékkör]]</f>
        <v>#VALUE!</v>
      </c>
      <c r="G4657" s="4" t="e">
        <f>Table1[[#This Row],[SzumElad]]</f>
        <v>#VALUE!</v>
      </c>
      <c r="H4657" s="7" t="e">
        <f>Table1[[#This Row],[Jut_%]]</f>
        <v>#VALUE!</v>
      </c>
      <c r="I4657" s="4" t="e">
        <f>Table1[[#This Row],[Jut]]</f>
        <v>#VALUE!</v>
      </c>
      <c r="J4657" s="4" t="e">
        <f>Table1[[#This Row],[Column1]]</f>
        <v>#VALUE!</v>
      </c>
    </row>
    <row r="4658" spans="1:10" hidden="1" x14ac:dyDescent="0.3">
      <c r="A4658" s="2" t="e">
        <f>Table1[[#This Row],[Befolyt]]</f>
        <v>#VALUE!</v>
      </c>
      <c r="B4658" t="e">
        <f>Table1[[#This Row],[ÜK]]</f>
        <v>#VALUE!</v>
      </c>
      <c r="C4658" s="3" t="e">
        <f>Table1[[#This Row],[Szla]]</f>
        <v>#VALUE!</v>
      </c>
      <c r="D4658" s="6" t="e">
        <f>Table1[[#This Row],[Kelt_hó]]</f>
        <v>#VALUE!</v>
      </c>
      <c r="E4658" t="e">
        <f>Table1[[#This Row],[Vevő]]</f>
        <v>#VALUE!</v>
      </c>
      <c r="F4658" t="e">
        <f>Table1[[#This Row],[Termékkör]]</f>
        <v>#VALUE!</v>
      </c>
      <c r="G4658" s="4" t="e">
        <f>Table1[[#This Row],[SzumElad]]</f>
        <v>#VALUE!</v>
      </c>
      <c r="H4658" s="7" t="e">
        <f>Table1[[#This Row],[Jut_%]]</f>
        <v>#VALUE!</v>
      </c>
      <c r="I4658" s="4" t="e">
        <f>Table1[[#This Row],[Jut]]</f>
        <v>#VALUE!</v>
      </c>
      <c r="J4658" s="4" t="e">
        <f>Table1[[#This Row],[Column1]]</f>
        <v>#VALUE!</v>
      </c>
    </row>
    <row r="4659" spans="1:10" hidden="1" x14ac:dyDescent="0.3">
      <c r="A4659" s="2" t="e">
        <f>Table1[[#This Row],[Befolyt]]</f>
        <v>#VALUE!</v>
      </c>
      <c r="B4659" t="e">
        <f>Table1[[#This Row],[ÜK]]</f>
        <v>#VALUE!</v>
      </c>
      <c r="C4659" s="3" t="e">
        <f>Table1[[#This Row],[Szla]]</f>
        <v>#VALUE!</v>
      </c>
      <c r="D4659" s="6" t="e">
        <f>Table1[[#This Row],[Kelt_hó]]</f>
        <v>#VALUE!</v>
      </c>
      <c r="E4659" t="e">
        <f>Table1[[#This Row],[Vevő]]</f>
        <v>#VALUE!</v>
      </c>
      <c r="F4659" t="e">
        <f>Table1[[#This Row],[Termékkör]]</f>
        <v>#VALUE!</v>
      </c>
      <c r="G4659" s="4" t="e">
        <f>Table1[[#This Row],[SzumElad]]</f>
        <v>#VALUE!</v>
      </c>
      <c r="H4659" s="7" t="e">
        <f>Table1[[#This Row],[Jut_%]]</f>
        <v>#VALUE!</v>
      </c>
      <c r="I4659" s="4" t="e">
        <f>Table1[[#This Row],[Jut]]</f>
        <v>#VALUE!</v>
      </c>
      <c r="J4659" s="4" t="e">
        <f>Table1[[#This Row],[Column1]]</f>
        <v>#VALUE!</v>
      </c>
    </row>
    <row r="4660" spans="1:10" hidden="1" x14ac:dyDescent="0.3">
      <c r="A4660" s="2" t="e">
        <f>Table1[[#This Row],[Befolyt]]</f>
        <v>#VALUE!</v>
      </c>
      <c r="B4660" t="e">
        <f>Table1[[#This Row],[ÜK]]</f>
        <v>#VALUE!</v>
      </c>
      <c r="C4660" s="3" t="e">
        <f>Table1[[#This Row],[Szla]]</f>
        <v>#VALUE!</v>
      </c>
      <c r="D4660" s="6" t="e">
        <f>Table1[[#This Row],[Kelt_hó]]</f>
        <v>#VALUE!</v>
      </c>
      <c r="E4660" t="e">
        <f>Table1[[#This Row],[Vevő]]</f>
        <v>#VALUE!</v>
      </c>
      <c r="F4660" t="e">
        <f>Table1[[#This Row],[Termékkör]]</f>
        <v>#VALUE!</v>
      </c>
      <c r="G4660" s="4" t="e">
        <f>Table1[[#This Row],[SzumElad]]</f>
        <v>#VALUE!</v>
      </c>
      <c r="H4660" s="7" t="e">
        <f>Table1[[#This Row],[Jut_%]]</f>
        <v>#VALUE!</v>
      </c>
      <c r="I4660" s="4" t="e">
        <f>Table1[[#This Row],[Jut]]</f>
        <v>#VALUE!</v>
      </c>
      <c r="J4660" s="4" t="e">
        <f>Table1[[#This Row],[Column1]]</f>
        <v>#VALUE!</v>
      </c>
    </row>
    <row r="4661" spans="1:10" hidden="1" x14ac:dyDescent="0.3">
      <c r="A4661" s="2" t="e">
        <f>Table1[[#This Row],[Befolyt]]</f>
        <v>#VALUE!</v>
      </c>
      <c r="B4661" t="e">
        <f>Table1[[#This Row],[ÜK]]</f>
        <v>#VALUE!</v>
      </c>
      <c r="C4661" s="3" t="e">
        <f>Table1[[#This Row],[Szla]]</f>
        <v>#VALUE!</v>
      </c>
      <c r="D4661" s="6" t="e">
        <f>Table1[[#This Row],[Kelt_hó]]</f>
        <v>#VALUE!</v>
      </c>
      <c r="E4661" t="e">
        <f>Table1[[#This Row],[Vevő]]</f>
        <v>#VALUE!</v>
      </c>
      <c r="F4661" t="e">
        <f>Table1[[#This Row],[Termékkör]]</f>
        <v>#VALUE!</v>
      </c>
      <c r="G4661" s="4" t="e">
        <f>Table1[[#This Row],[SzumElad]]</f>
        <v>#VALUE!</v>
      </c>
      <c r="H4661" s="7" t="e">
        <f>Table1[[#This Row],[Jut_%]]</f>
        <v>#VALUE!</v>
      </c>
      <c r="I4661" s="4" t="e">
        <f>Table1[[#This Row],[Jut]]</f>
        <v>#VALUE!</v>
      </c>
      <c r="J4661" s="4" t="e">
        <f>Table1[[#This Row],[Column1]]</f>
        <v>#VALUE!</v>
      </c>
    </row>
    <row r="4662" spans="1:10" hidden="1" x14ac:dyDescent="0.3">
      <c r="A4662" s="2" t="e">
        <f>Table1[[#This Row],[Befolyt]]</f>
        <v>#VALUE!</v>
      </c>
      <c r="B4662" t="e">
        <f>Table1[[#This Row],[ÜK]]</f>
        <v>#VALUE!</v>
      </c>
      <c r="C4662" s="3" t="e">
        <f>Table1[[#This Row],[Szla]]</f>
        <v>#VALUE!</v>
      </c>
      <c r="D4662" s="6" t="e">
        <f>Table1[[#This Row],[Kelt_hó]]</f>
        <v>#VALUE!</v>
      </c>
      <c r="E4662" t="e">
        <f>Table1[[#This Row],[Vevő]]</f>
        <v>#VALUE!</v>
      </c>
      <c r="F4662" t="e">
        <f>Table1[[#This Row],[Termékkör]]</f>
        <v>#VALUE!</v>
      </c>
      <c r="G4662" s="4" t="e">
        <f>Table1[[#This Row],[SzumElad]]</f>
        <v>#VALUE!</v>
      </c>
      <c r="H4662" s="7" t="e">
        <f>Table1[[#This Row],[Jut_%]]</f>
        <v>#VALUE!</v>
      </c>
      <c r="I4662" s="4" t="e">
        <f>Table1[[#This Row],[Jut]]</f>
        <v>#VALUE!</v>
      </c>
      <c r="J4662" s="4" t="e">
        <f>Table1[[#This Row],[Column1]]</f>
        <v>#VALUE!</v>
      </c>
    </row>
    <row r="4663" spans="1:10" hidden="1" x14ac:dyDescent="0.3">
      <c r="A4663" s="2" t="e">
        <f>Table1[[#This Row],[Befolyt]]</f>
        <v>#VALUE!</v>
      </c>
      <c r="B4663" t="e">
        <f>Table1[[#This Row],[ÜK]]</f>
        <v>#VALUE!</v>
      </c>
      <c r="C4663" s="3" t="e">
        <f>Table1[[#This Row],[Szla]]</f>
        <v>#VALUE!</v>
      </c>
      <c r="D4663" s="6" t="e">
        <f>Table1[[#This Row],[Kelt_hó]]</f>
        <v>#VALUE!</v>
      </c>
      <c r="E4663" t="e">
        <f>Table1[[#This Row],[Vevő]]</f>
        <v>#VALUE!</v>
      </c>
      <c r="F4663" t="e">
        <f>Table1[[#This Row],[Termékkör]]</f>
        <v>#VALUE!</v>
      </c>
      <c r="G4663" s="4" t="e">
        <f>Table1[[#This Row],[SzumElad]]</f>
        <v>#VALUE!</v>
      </c>
      <c r="H4663" s="7" t="e">
        <f>Table1[[#This Row],[Jut_%]]</f>
        <v>#VALUE!</v>
      </c>
      <c r="I4663" s="4" t="e">
        <f>Table1[[#This Row],[Jut]]</f>
        <v>#VALUE!</v>
      </c>
      <c r="J4663" s="4" t="e">
        <f>Table1[[#This Row],[Column1]]</f>
        <v>#VALUE!</v>
      </c>
    </row>
    <row r="4664" spans="1:10" hidden="1" x14ac:dyDescent="0.3">
      <c r="A4664" s="2" t="e">
        <f>Table1[[#This Row],[Befolyt]]</f>
        <v>#VALUE!</v>
      </c>
      <c r="B4664" t="e">
        <f>Table1[[#This Row],[ÜK]]</f>
        <v>#VALUE!</v>
      </c>
      <c r="C4664" s="3" t="e">
        <f>Table1[[#This Row],[Szla]]</f>
        <v>#VALUE!</v>
      </c>
      <c r="D4664" s="6" t="e">
        <f>Table1[[#This Row],[Kelt_hó]]</f>
        <v>#VALUE!</v>
      </c>
      <c r="E4664" t="e">
        <f>Table1[[#This Row],[Vevő]]</f>
        <v>#VALUE!</v>
      </c>
      <c r="F4664" t="e">
        <f>Table1[[#This Row],[Termékkör]]</f>
        <v>#VALUE!</v>
      </c>
      <c r="G4664" s="4" t="e">
        <f>Table1[[#This Row],[SzumElad]]</f>
        <v>#VALUE!</v>
      </c>
      <c r="H4664" s="7" t="e">
        <f>Table1[[#This Row],[Jut_%]]</f>
        <v>#VALUE!</v>
      </c>
      <c r="I4664" s="4" t="e">
        <f>Table1[[#This Row],[Jut]]</f>
        <v>#VALUE!</v>
      </c>
      <c r="J4664" s="4" t="e">
        <f>Table1[[#This Row],[Column1]]</f>
        <v>#VALUE!</v>
      </c>
    </row>
    <row r="4665" spans="1:10" hidden="1" x14ac:dyDescent="0.3">
      <c r="A4665" s="2" t="e">
        <f>Table1[[#This Row],[Befolyt]]</f>
        <v>#VALUE!</v>
      </c>
      <c r="B4665" t="e">
        <f>Table1[[#This Row],[ÜK]]</f>
        <v>#VALUE!</v>
      </c>
      <c r="C4665" s="3" t="e">
        <f>Table1[[#This Row],[Szla]]</f>
        <v>#VALUE!</v>
      </c>
      <c r="D4665" s="6" t="e">
        <f>Table1[[#This Row],[Kelt_hó]]</f>
        <v>#VALUE!</v>
      </c>
      <c r="E4665" t="e">
        <f>Table1[[#This Row],[Vevő]]</f>
        <v>#VALUE!</v>
      </c>
      <c r="F4665" t="e">
        <f>Table1[[#This Row],[Termékkör]]</f>
        <v>#VALUE!</v>
      </c>
      <c r="G4665" s="4" t="e">
        <f>Table1[[#This Row],[SzumElad]]</f>
        <v>#VALUE!</v>
      </c>
      <c r="H4665" s="7" t="e">
        <f>Table1[[#This Row],[Jut_%]]</f>
        <v>#VALUE!</v>
      </c>
      <c r="I4665" s="4" t="e">
        <f>Table1[[#This Row],[Jut]]</f>
        <v>#VALUE!</v>
      </c>
      <c r="J4665" s="4" t="e">
        <f>Table1[[#This Row],[Column1]]</f>
        <v>#VALUE!</v>
      </c>
    </row>
    <row r="4666" spans="1:10" hidden="1" x14ac:dyDescent="0.3">
      <c r="A4666" s="2" t="e">
        <f>Table1[[#This Row],[Befolyt]]</f>
        <v>#VALUE!</v>
      </c>
      <c r="B4666" t="e">
        <f>Table1[[#This Row],[ÜK]]</f>
        <v>#VALUE!</v>
      </c>
      <c r="C4666" s="3" t="e">
        <f>Table1[[#This Row],[Szla]]</f>
        <v>#VALUE!</v>
      </c>
      <c r="D4666" s="6" t="e">
        <f>Table1[[#This Row],[Kelt_hó]]</f>
        <v>#VALUE!</v>
      </c>
      <c r="E4666" t="e">
        <f>Table1[[#This Row],[Vevő]]</f>
        <v>#VALUE!</v>
      </c>
      <c r="F4666" t="e">
        <f>Table1[[#This Row],[Termékkör]]</f>
        <v>#VALUE!</v>
      </c>
      <c r="G4666" s="4" t="e">
        <f>Table1[[#This Row],[SzumElad]]</f>
        <v>#VALUE!</v>
      </c>
      <c r="H4666" s="7" t="e">
        <f>Table1[[#This Row],[Jut_%]]</f>
        <v>#VALUE!</v>
      </c>
      <c r="I4666" s="4" t="e">
        <f>Table1[[#This Row],[Jut]]</f>
        <v>#VALUE!</v>
      </c>
      <c r="J4666" s="4" t="e">
        <f>Table1[[#This Row],[Column1]]</f>
        <v>#VALUE!</v>
      </c>
    </row>
    <row r="4667" spans="1:10" hidden="1" x14ac:dyDescent="0.3">
      <c r="A4667" s="2" t="e">
        <f>Table1[[#This Row],[Befolyt]]</f>
        <v>#VALUE!</v>
      </c>
      <c r="B4667" t="e">
        <f>Table1[[#This Row],[ÜK]]</f>
        <v>#VALUE!</v>
      </c>
      <c r="C4667" s="3" t="e">
        <f>Table1[[#This Row],[Szla]]</f>
        <v>#VALUE!</v>
      </c>
      <c r="D4667" s="6" t="e">
        <f>Table1[[#This Row],[Kelt_hó]]</f>
        <v>#VALUE!</v>
      </c>
      <c r="E4667" t="e">
        <f>Table1[[#This Row],[Vevő]]</f>
        <v>#VALUE!</v>
      </c>
      <c r="F4667" t="e">
        <f>Table1[[#This Row],[Termékkör]]</f>
        <v>#VALUE!</v>
      </c>
      <c r="G4667" s="4" t="e">
        <f>Table1[[#This Row],[SzumElad]]</f>
        <v>#VALUE!</v>
      </c>
      <c r="H4667" s="7" t="e">
        <f>Table1[[#This Row],[Jut_%]]</f>
        <v>#VALUE!</v>
      </c>
      <c r="I4667" s="4" t="e">
        <f>Table1[[#This Row],[Jut]]</f>
        <v>#VALUE!</v>
      </c>
      <c r="J4667" s="4" t="e">
        <f>Table1[[#This Row],[Column1]]</f>
        <v>#VALUE!</v>
      </c>
    </row>
    <row r="4668" spans="1:10" hidden="1" x14ac:dyDescent="0.3">
      <c r="A4668" s="2" t="e">
        <f>Table1[[#This Row],[Befolyt]]</f>
        <v>#VALUE!</v>
      </c>
      <c r="B4668" t="e">
        <f>Table1[[#This Row],[ÜK]]</f>
        <v>#VALUE!</v>
      </c>
      <c r="C4668" s="3" t="e">
        <f>Table1[[#This Row],[Szla]]</f>
        <v>#VALUE!</v>
      </c>
      <c r="D4668" s="6" t="e">
        <f>Table1[[#This Row],[Kelt_hó]]</f>
        <v>#VALUE!</v>
      </c>
      <c r="E4668" t="e">
        <f>Table1[[#This Row],[Vevő]]</f>
        <v>#VALUE!</v>
      </c>
      <c r="F4668" t="e">
        <f>Table1[[#This Row],[Termékkör]]</f>
        <v>#VALUE!</v>
      </c>
      <c r="G4668" s="4" t="e">
        <f>Table1[[#This Row],[SzumElad]]</f>
        <v>#VALUE!</v>
      </c>
      <c r="H4668" s="7" t="e">
        <f>Table1[[#This Row],[Jut_%]]</f>
        <v>#VALUE!</v>
      </c>
      <c r="I4668" s="4" t="e">
        <f>Table1[[#This Row],[Jut]]</f>
        <v>#VALUE!</v>
      </c>
      <c r="J4668" s="4" t="e">
        <f>Table1[[#This Row],[Column1]]</f>
        <v>#VALUE!</v>
      </c>
    </row>
    <row r="4669" spans="1:10" hidden="1" x14ac:dyDescent="0.3">
      <c r="A4669" s="2" t="e">
        <f>Table1[[#This Row],[Befolyt]]</f>
        <v>#VALUE!</v>
      </c>
      <c r="B4669" t="e">
        <f>Table1[[#This Row],[ÜK]]</f>
        <v>#VALUE!</v>
      </c>
      <c r="C4669" s="3" t="e">
        <f>Table1[[#This Row],[Szla]]</f>
        <v>#VALUE!</v>
      </c>
      <c r="D4669" s="6" t="e">
        <f>Table1[[#This Row],[Kelt_hó]]</f>
        <v>#VALUE!</v>
      </c>
      <c r="E4669" t="e">
        <f>Table1[[#This Row],[Vevő]]</f>
        <v>#VALUE!</v>
      </c>
      <c r="F4669" t="e">
        <f>Table1[[#This Row],[Termékkör]]</f>
        <v>#VALUE!</v>
      </c>
      <c r="G4669" s="4" t="e">
        <f>Table1[[#This Row],[SzumElad]]</f>
        <v>#VALUE!</v>
      </c>
      <c r="H4669" s="7" t="e">
        <f>Table1[[#This Row],[Jut_%]]</f>
        <v>#VALUE!</v>
      </c>
      <c r="I4669" s="4" t="e">
        <f>Table1[[#This Row],[Jut]]</f>
        <v>#VALUE!</v>
      </c>
      <c r="J4669" s="4" t="e">
        <f>Table1[[#This Row],[Column1]]</f>
        <v>#VALUE!</v>
      </c>
    </row>
    <row r="4670" spans="1:10" hidden="1" x14ac:dyDescent="0.3">
      <c r="A4670" s="2" t="e">
        <f>Table1[[#This Row],[Befolyt]]</f>
        <v>#VALUE!</v>
      </c>
      <c r="B4670" t="e">
        <f>Table1[[#This Row],[ÜK]]</f>
        <v>#VALUE!</v>
      </c>
      <c r="C4670" s="3" t="e">
        <f>Table1[[#This Row],[Szla]]</f>
        <v>#VALUE!</v>
      </c>
      <c r="D4670" s="6" t="e">
        <f>Table1[[#This Row],[Kelt_hó]]</f>
        <v>#VALUE!</v>
      </c>
      <c r="E4670" t="e">
        <f>Table1[[#This Row],[Vevő]]</f>
        <v>#VALUE!</v>
      </c>
      <c r="F4670" t="e">
        <f>Table1[[#This Row],[Termékkör]]</f>
        <v>#VALUE!</v>
      </c>
      <c r="G4670" s="4" t="e">
        <f>Table1[[#This Row],[SzumElad]]</f>
        <v>#VALUE!</v>
      </c>
      <c r="H4670" s="7" t="e">
        <f>Table1[[#This Row],[Jut_%]]</f>
        <v>#VALUE!</v>
      </c>
      <c r="I4670" s="4" t="e">
        <f>Table1[[#This Row],[Jut]]</f>
        <v>#VALUE!</v>
      </c>
      <c r="J4670" s="4" t="e">
        <f>Table1[[#This Row],[Column1]]</f>
        <v>#VALUE!</v>
      </c>
    </row>
    <row r="4671" spans="1:10" hidden="1" x14ac:dyDescent="0.3">
      <c r="A4671" s="2" t="e">
        <f>Table1[[#This Row],[Befolyt]]</f>
        <v>#VALUE!</v>
      </c>
      <c r="B4671" t="e">
        <f>Table1[[#This Row],[ÜK]]</f>
        <v>#VALUE!</v>
      </c>
      <c r="C4671" s="3" t="e">
        <f>Table1[[#This Row],[Szla]]</f>
        <v>#VALUE!</v>
      </c>
      <c r="D4671" s="6" t="e">
        <f>Table1[[#This Row],[Kelt_hó]]</f>
        <v>#VALUE!</v>
      </c>
      <c r="E4671" t="e">
        <f>Table1[[#This Row],[Vevő]]</f>
        <v>#VALUE!</v>
      </c>
      <c r="F4671" t="e">
        <f>Table1[[#This Row],[Termékkör]]</f>
        <v>#VALUE!</v>
      </c>
      <c r="G4671" s="4" t="e">
        <f>Table1[[#This Row],[SzumElad]]</f>
        <v>#VALUE!</v>
      </c>
      <c r="H4671" s="7" t="e">
        <f>Table1[[#This Row],[Jut_%]]</f>
        <v>#VALUE!</v>
      </c>
      <c r="I4671" s="4" t="e">
        <f>Table1[[#This Row],[Jut]]</f>
        <v>#VALUE!</v>
      </c>
      <c r="J4671" s="4" t="e">
        <f>Table1[[#This Row],[Column1]]</f>
        <v>#VALUE!</v>
      </c>
    </row>
    <row r="4672" spans="1:10" hidden="1" x14ac:dyDescent="0.3">
      <c r="A4672" s="2" t="e">
        <f>Table1[[#This Row],[Befolyt]]</f>
        <v>#VALUE!</v>
      </c>
      <c r="B4672" t="e">
        <f>Table1[[#This Row],[ÜK]]</f>
        <v>#VALUE!</v>
      </c>
      <c r="C4672" s="3" t="e">
        <f>Table1[[#This Row],[Szla]]</f>
        <v>#VALUE!</v>
      </c>
      <c r="D4672" s="6" t="e">
        <f>Table1[[#This Row],[Kelt_hó]]</f>
        <v>#VALUE!</v>
      </c>
      <c r="E4672" t="e">
        <f>Table1[[#This Row],[Vevő]]</f>
        <v>#VALUE!</v>
      </c>
      <c r="F4672" t="e">
        <f>Table1[[#This Row],[Termékkör]]</f>
        <v>#VALUE!</v>
      </c>
      <c r="G4672" s="4" t="e">
        <f>Table1[[#This Row],[SzumElad]]</f>
        <v>#VALUE!</v>
      </c>
      <c r="H4672" s="7" t="e">
        <f>Table1[[#This Row],[Jut_%]]</f>
        <v>#VALUE!</v>
      </c>
      <c r="I4672" s="4" t="e">
        <f>Table1[[#This Row],[Jut]]</f>
        <v>#VALUE!</v>
      </c>
      <c r="J4672" s="4" t="e">
        <f>Table1[[#This Row],[Column1]]</f>
        <v>#VALUE!</v>
      </c>
    </row>
    <row r="4673" spans="1:10" hidden="1" x14ac:dyDescent="0.3">
      <c r="A4673" s="2" t="e">
        <f>Table1[[#This Row],[Befolyt]]</f>
        <v>#VALUE!</v>
      </c>
      <c r="B4673" t="e">
        <f>Table1[[#This Row],[ÜK]]</f>
        <v>#VALUE!</v>
      </c>
      <c r="C4673" s="3" t="e">
        <f>Table1[[#This Row],[Szla]]</f>
        <v>#VALUE!</v>
      </c>
      <c r="D4673" s="6" t="e">
        <f>Table1[[#This Row],[Kelt_hó]]</f>
        <v>#VALUE!</v>
      </c>
      <c r="E4673" t="e">
        <f>Table1[[#This Row],[Vevő]]</f>
        <v>#VALUE!</v>
      </c>
      <c r="F4673" t="e">
        <f>Table1[[#This Row],[Termékkör]]</f>
        <v>#VALUE!</v>
      </c>
      <c r="G4673" s="4" t="e">
        <f>Table1[[#This Row],[SzumElad]]</f>
        <v>#VALUE!</v>
      </c>
      <c r="H4673" s="7" t="e">
        <f>Table1[[#This Row],[Jut_%]]</f>
        <v>#VALUE!</v>
      </c>
      <c r="I4673" s="4" t="e">
        <f>Table1[[#This Row],[Jut]]</f>
        <v>#VALUE!</v>
      </c>
      <c r="J4673" s="4" t="e">
        <f>Table1[[#This Row],[Column1]]</f>
        <v>#VALUE!</v>
      </c>
    </row>
    <row r="4674" spans="1:10" hidden="1" x14ac:dyDescent="0.3">
      <c r="A4674" s="2" t="e">
        <f>Table1[[#This Row],[Befolyt]]</f>
        <v>#VALUE!</v>
      </c>
      <c r="B4674" t="e">
        <f>Table1[[#This Row],[ÜK]]</f>
        <v>#VALUE!</v>
      </c>
      <c r="C4674" s="3" t="e">
        <f>Table1[[#This Row],[Szla]]</f>
        <v>#VALUE!</v>
      </c>
      <c r="D4674" s="6" t="e">
        <f>Table1[[#This Row],[Kelt_hó]]</f>
        <v>#VALUE!</v>
      </c>
      <c r="E4674" t="e">
        <f>Table1[[#This Row],[Vevő]]</f>
        <v>#VALUE!</v>
      </c>
      <c r="F4674" t="e">
        <f>Table1[[#This Row],[Termékkör]]</f>
        <v>#VALUE!</v>
      </c>
      <c r="G4674" s="4" t="e">
        <f>Table1[[#This Row],[SzumElad]]</f>
        <v>#VALUE!</v>
      </c>
      <c r="H4674" s="7" t="e">
        <f>Table1[[#This Row],[Jut_%]]</f>
        <v>#VALUE!</v>
      </c>
      <c r="I4674" s="4" t="e">
        <f>Table1[[#This Row],[Jut]]</f>
        <v>#VALUE!</v>
      </c>
      <c r="J4674" s="4" t="e">
        <f>Table1[[#This Row],[Column1]]</f>
        <v>#VALUE!</v>
      </c>
    </row>
    <row r="4675" spans="1:10" hidden="1" x14ac:dyDescent="0.3">
      <c r="A4675" s="2" t="e">
        <f>Table1[[#This Row],[Befolyt]]</f>
        <v>#VALUE!</v>
      </c>
      <c r="B4675" t="e">
        <f>Table1[[#This Row],[ÜK]]</f>
        <v>#VALUE!</v>
      </c>
      <c r="C4675" s="3" t="e">
        <f>Table1[[#This Row],[Szla]]</f>
        <v>#VALUE!</v>
      </c>
      <c r="D4675" s="6" t="e">
        <f>Table1[[#This Row],[Kelt_hó]]</f>
        <v>#VALUE!</v>
      </c>
      <c r="E4675" t="e">
        <f>Table1[[#This Row],[Vevő]]</f>
        <v>#VALUE!</v>
      </c>
      <c r="F4675" t="e">
        <f>Table1[[#This Row],[Termékkör]]</f>
        <v>#VALUE!</v>
      </c>
      <c r="G4675" s="4" t="e">
        <f>Table1[[#This Row],[SzumElad]]</f>
        <v>#VALUE!</v>
      </c>
      <c r="H4675" s="7" t="e">
        <f>Table1[[#This Row],[Jut_%]]</f>
        <v>#VALUE!</v>
      </c>
      <c r="I4675" s="4" t="e">
        <f>Table1[[#This Row],[Jut]]</f>
        <v>#VALUE!</v>
      </c>
      <c r="J4675" s="4" t="e">
        <f>Table1[[#This Row],[Column1]]</f>
        <v>#VALUE!</v>
      </c>
    </row>
    <row r="4676" spans="1:10" hidden="1" x14ac:dyDescent="0.3">
      <c r="A4676" s="2" t="e">
        <f>Table1[[#This Row],[Befolyt]]</f>
        <v>#VALUE!</v>
      </c>
      <c r="B4676" t="e">
        <f>Table1[[#This Row],[ÜK]]</f>
        <v>#VALUE!</v>
      </c>
      <c r="C4676" s="3" t="e">
        <f>Table1[[#This Row],[Szla]]</f>
        <v>#VALUE!</v>
      </c>
      <c r="D4676" s="6" t="e">
        <f>Table1[[#This Row],[Kelt_hó]]</f>
        <v>#VALUE!</v>
      </c>
      <c r="E4676" t="e">
        <f>Table1[[#This Row],[Vevő]]</f>
        <v>#VALUE!</v>
      </c>
      <c r="F4676" t="e">
        <f>Table1[[#This Row],[Termékkör]]</f>
        <v>#VALUE!</v>
      </c>
      <c r="G4676" s="4" t="e">
        <f>Table1[[#This Row],[SzumElad]]</f>
        <v>#VALUE!</v>
      </c>
      <c r="H4676" s="7" t="e">
        <f>Table1[[#This Row],[Jut_%]]</f>
        <v>#VALUE!</v>
      </c>
      <c r="I4676" s="4" t="e">
        <f>Table1[[#This Row],[Jut]]</f>
        <v>#VALUE!</v>
      </c>
      <c r="J4676" s="4" t="e">
        <f>Table1[[#This Row],[Column1]]</f>
        <v>#VALUE!</v>
      </c>
    </row>
    <row r="4677" spans="1:10" hidden="1" x14ac:dyDescent="0.3">
      <c r="A4677" s="2" t="e">
        <f>Table1[[#This Row],[Befolyt]]</f>
        <v>#VALUE!</v>
      </c>
      <c r="B4677" t="e">
        <f>Table1[[#This Row],[ÜK]]</f>
        <v>#VALUE!</v>
      </c>
      <c r="C4677" s="3" t="e">
        <f>Table1[[#This Row],[Szla]]</f>
        <v>#VALUE!</v>
      </c>
      <c r="D4677" s="6" t="e">
        <f>Table1[[#This Row],[Kelt_hó]]</f>
        <v>#VALUE!</v>
      </c>
      <c r="E4677" t="e">
        <f>Table1[[#This Row],[Vevő]]</f>
        <v>#VALUE!</v>
      </c>
      <c r="F4677" t="e">
        <f>Table1[[#This Row],[Termékkör]]</f>
        <v>#VALUE!</v>
      </c>
      <c r="G4677" s="4" t="e">
        <f>Table1[[#This Row],[SzumElad]]</f>
        <v>#VALUE!</v>
      </c>
      <c r="H4677" s="7" t="e">
        <f>Table1[[#This Row],[Jut_%]]</f>
        <v>#VALUE!</v>
      </c>
      <c r="I4677" s="4" t="e">
        <f>Table1[[#This Row],[Jut]]</f>
        <v>#VALUE!</v>
      </c>
      <c r="J4677" s="4" t="e">
        <f>Table1[[#This Row],[Column1]]</f>
        <v>#VALUE!</v>
      </c>
    </row>
    <row r="4678" spans="1:10" hidden="1" x14ac:dyDescent="0.3">
      <c r="A4678" s="2" t="e">
        <f>Table1[[#This Row],[Befolyt]]</f>
        <v>#VALUE!</v>
      </c>
      <c r="B4678" t="e">
        <f>Table1[[#This Row],[ÜK]]</f>
        <v>#VALUE!</v>
      </c>
      <c r="C4678" s="3" t="e">
        <f>Table1[[#This Row],[Szla]]</f>
        <v>#VALUE!</v>
      </c>
      <c r="D4678" s="6" t="e">
        <f>Table1[[#This Row],[Kelt_hó]]</f>
        <v>#VALUE!</v>
      </c>
      <c r="E4678" t="e">
        <f>Table1[[#This Row],[Vevő]]</f>
        <v>#VALUE!</v>
      </c>
      <c r="F4678" t="e">
        <f>Table1[[#This Row],[Termékkör]]</f>
        <v>#VALUE!</v>
      </c>
      <c r="G4678" s="4" t="e">
        <f>Table1[[#This Row],[SzumElad]]</f>
        <v>#VALUE!</v>
      </c>
      <c r="H4678" s="7" t="e">
        <f>Table1[[#This Row],[Jut_%]]</f>
        <v>#VALUE!</v>
      </c>
      <c r="I4678" s="4" t="e">
        <f>Table1[[#This Row],[Jut]]</f>
        <v>#VALUE!</v>
      </c>
      <c r="J4678" s="4" t="e">
        <f>Table1[[#This Row],[Column1]]</f>
        <v>#VALUE!</v>
      </c>
    </row>
    <row r="4679" spans="1:10" hidden="1" x14ac:dyDescent="0.3">
      <c r="A4679" s="2" t="e">
        <f>Table1[[#This Row],[Befolyt]]</f>
        <v>#VALUE!</v>
      </c>
      <c r="B4679" t="e">
        <f>Table1[[#This Row],[ÜK]]</f>
        <v>#VALUE!</v>
      </c>
      <c r="C4679" s="3" t="e">
        <f>Table1[[#This Row],[Szla]]</f>
        <v>#VALUE!</v>
      </c>
      <c r="D4679" s="6" t="e">
        <f>Table1[[#This Row],[Kelt_hó]]</f>
        <v>#VALUE!</v>
      </c>
      <c r="E4679" t="e">
        <f>Table1[[#This Row],[Vevő]]</f>
        <v>#VALUE!</v>
      </c>
      <c r="F4679" t="e">
        <f>Table1[[#This Row],[Termékkör]]</f>
        <v>#VALUE!</v>
      </c>
      <c r="G4679" s="4" t="e">
        <f>Table1[[#This Row],[SzumElad]]</f>
        <v>#VALUE!</v>
      </c>
      <c r="H4679" s="7" t="e">
        <f>Table1[[#This Row],[Jut_%]]</f>
        <v>#VALUE!</v>
      </c>
      <c r="I4679" s="4" t="e">
        <f>Table1[[#This Row],[Jut]]</f>
        <v>#VALUE!</v>
      </c>
      <c r="J4679" s="4" t="e">
        <f>Table1[[#This Row],[Column1]]</f>
        <v>#VALUE!</v>
      </c>
    </row>
    <row r="4680" spans="1:10" hidden="1" x14ac:dyDescent="0.3">
      <c r="A4680" s="2" t="e">
        <f>Table1[[#This Row],[Befolyt]]</f>
        <v>#VALUE!</v>
      </c>
      <c r="B4680" t="e">
        <f>Table1[[#This Row],[ÜK]]</f>
        <v>#VALUE!</v>
      </c>
      <c r="C4680" s="3" t="e">
        <f>Table1[[#This Row],[Szla]]</f>
        <v>#VALUE!</v>
      </c>
      <c r="D4680" s="6" t="e">
        <f>Table1[[#This Row],[Kelt_hó]]</f>
        <v>#VALUE!</v>
      </c>
      <c r="E4680" t="e">
        <f>Table1[[#This Row],[Vevő]]</f>
        <v>#VALUE!</v>
      </c>
      <c r="F4680" t="e">
        <f>Table1[[#This Row],[Termékkör]]</f>
        <v>#VALUE!</v>
      </c>
      <c r="G4680" s="4" t="e">
        <f>Table1[[#This Row],[SzumElad]]</f>
        <v>#VALUE!</v>
      </c>
      <c r="H4680" s="7" t="e">
        <f>Table1[[#This Row],[Jut_%]]</f>
        <v>#VALUE!</v>
      </c>
      <c r="I4680" s="4" t="e">
        <f>Table1[[#This Row],[Jut]]</f>
        <v>#VALUE!</v>
      </c>
      <c r="J4680" s="4" t="e">
        <f>Table1[[#This Row],[Column1]]</f>
        <v>#VALUE!</v>
      </c>
    </row>
    <row r="4681" spans="1:10" hidden="1" x14ac:dyDescent="0.3">
      <c r="A4681" s="2" t="e">
        <f>Table1[[#This Row],[Befolyt]]</f>
        <v>#VALUE!</v>
      </c>
      <c r="B4681" t="e">
        <f>Table1[[#This Row],[ÜK]]</f>
        <v>#VALUE!</v>
      </c>
      <c r="C4681" s="3" t="e">
        <f>Table1[[#This Row],[Szla]]</f>
        <v>#VALUE!</v>
      </c>
      <c r="D4681" s="6" t="e">
        <f>Table1[[#This Row],[Kelt_hó]]</f>
        <v>#VALUE!</v>
      </c>
      <c r="E4681" t="e">
        <f>Table1[[#This Row],[Vevő]]</f>
        <v>#VALUE!</v>
      </c>
      <c r="F4681" t="e">
        <f>Table1[[#This Row],[Termékkör]]</f>
        <v>#VALUE!</v>
      </c>
      <c r="G4681" s="4" t="e">
        <f>Table1[[#This Row],[SzumElad]]</f>
        <v>#VALUE!</v>
      </c>
      <c r="H4681" s="7" t="e">
        <f>Table1[[#This Row],[Jut_%]]</f>
        <v>#VALUE!</v>
      </c>
      <c r="I4681" s="4" t="e">
        <f>Table1[[#This Row],[Jut]]</f>
        <v>#VALUE!</v>
      </c>
      <c r="J4681" s="4" t="e">
        <f>Table1[[#This Row],[Column1]]</f>
        <v>#VALUE!</v>
      </c>
    </row>
    <row r="4682" spans="1:10" hidden="1" x14ac:dyDescent="0.3">
      <c r="A4682" s="2" t="e">
        <f>Table1[[#This Row],[Befolyt]]</f>
        <v>#VALUE!</v>
      </c>
      <c r="B4682" t="e">
        <f>Table1[[#This Row],[ÜK]]</f>
        <v>#VALUE!</v>
      </c>
      <c r="C4682" s="3" t="e">
        <f>Table1[[#This Row],[Szla]]</f>
        <v>#VALUE!</v>
      </c>
      <c r="D4682" s="6" t="e">
        <f>Table1[[#This Row],[Kelt_hó]]</f>
        <v>#VALUE!</v>
      </c>
      <c r="E4682" t="e">
        <f>Table1[[#This Row],[Vevő]]</f>
        <v>#VALUE!</v>
      </c>
      <c r="F4682" t="e">
        <f>Table1[[#This Row],[Termékkör]]</f>
        <v>#VALUE!</v>
      </c>
      <c r="G4682" s="4" t="e">
        <f>Table1[[#This Row],[SzumElad]]</f>
        <v>#VALUE!</v>
      </c>
      <c r="H4682" s="7" t="e">
        <f>Table1[[#This Row],[Jut_%]]</f>
        <v>#VALUE!</v>
      </c>
      <c r="I4682" s="4" t="e">
        <f>Table1[[#This Row],[Jut]]</f>
        <v>#VALUE!</v>
      </c>
      <c r="J4682" s="4" t="e">
        <f>Table1[[#This Row],[Column1]]</f>
        <v>#VALUE!</v>
      </c>
    </row>
    <row r="4683" spans="1:10" hidden="1" x14ac:dyDescent="0.3">
      <c r="A4683" s="2" t="e">
        <f>Table1[[#This Row],[Befolyt]]</f>
        <v>#VALUE!</v>
      </c>
      <c r="B4683" t="e">
        <f>Table1[[#This Row],[ÜK]]</f>
        <v>#VALUE!</v>
      </c>
      <c r="C4683" s="3" t="e">
        <f>Table1[[#This Row],[Szla]]</f>
        <v>#VALUE!</v>
      </c>
      <c r="D4683" s="6" t="e">
        <f>Table1[[#This Row],[Kelt_hó]]</f>
        <v>#VALUE!</v>
      </c>
      <c r="E4683" t="e">
        <f>Table1[[#This Row],[Vevő]]</f>
        <v>#VALUE!</v>
      </c>
      <c r="F4683" t="e">
        <f>Table1[[#This Row],[Termékkör]]</f>
        <v>#VALUE!</v>
      </c>
      <c r="G4683" s="4" t="e">
        <f>Table1[[#This Row],[SzumElad]]</f>
        <v>#VALUE!</v>
      </c>
      <c r="H4683" s="7" t="e">
        <f>Table1[[#This Row],[Jut_%]]</f>
        <v>#VALUE!</v>
      </c>
      <c r="I4683" s="4" t="e">
        <f>Table1[[#This Row],[Jut]]</f>
        <v>#VALUE!</v>
      </c>
      <c r="J4683" s="4" t="e">
        <f>Table1[[#This Row],[Column1]]</f>
        <v>#VALUE!</v>
      </c>
    </row>
    <row r="4684" spans="1:10" hidden="1" x14ac:dyDescent="0.3">
      <c r="A4684" s="2" t="e">
        <f>Table1[[#This Row],[Befolyt]]</f>
        <v>#VALUE!</v>
      </c>
      <c r="B4684" t="e">
        <f>Table1[[#This Row],[ÜK]]</f>
        <v>#VALUE!</v>
      </c>
      <c r="C4684" s="3" t="e">
        <f>Table1[[#This Row],[Szla]]</f>
        <v>#VALUE!</v>
      </c>
      <c r="D4684" s="6" t="e">
        <f>Table1[[#This Row],[Kelt_hó]]</f>
        <v>#VALUE!</v>
      </c>
      <c r="E4684" t="e">
        <f>Table1[[#This Row],[Vevő]]</f>
        <v>#VALUE!</v>
      </c>
      <c r="F4684" t="e">
        <f>Table1[[#This Row],[Termékkör]]</f>
        <v>#VALUE!</v>
      </c>
      <c r="G4684" s="4" t="e">
        <f>Table1[[#This Row],[SzumElad]]</f>
        <v>#VALUE!</v>
      </c>
      <c r="H4684" s="7" t="e">
        <f>Table1[[#This Row],[Jut_%]]</f>
        <v>#VALUE!</v>
      </c>
      <c r="I4684" s="4" t="e">
        <f>Table1[[#This Row],[Jut]]</f>
        <v>#VALUE!</v>
      </c>
      <c r="J4684" s="4" t="e">
        <f>Table1[[#This Row],[Column1]]</f>
        <v>#VALUE!</v>
      </c>
    </row>
    <row r="4685" spans="1:10" hidden="1" x14ac:dyDescent="0.3">
      <c r="A4685" s="2" t="e">
        <f>Table1[[#This Row],[Befolyt]]</f>
        <v>#VALUE!</v>
      </c>
      <c r="B4685" t="e">
        <f>Table1[[#This Row],[ÜK]]</f>
        <v>#VALUE!</v>
      </c>
      <c r="C4685" s="3" t="e">
        <f>Table1[[#This Row],[Szla]]</f>
        <v>#VALUE!</v>
      </c>
      <c r="D4685" s="6" t="e">
        <f>Table1[[#This Row],[Kelt_hó]]</f>
        <v>#VALUE!</v>
      </c>
      <c r="E4685" t="e">
        <f>Table1[[#This Row],[Vevő]]</f>
        <v>#VALUE!</v>
      </c>
      <c r="F4685" t="e">
        <f>Table1[[#This Row],[Termékkör]]</f>
        <v>#VALUE!</v>
      </c>
      <c r="G4685" s="4" t="e">
        <f>Table1[[#This Row],[SzumElad]]</f>
        <v>#VALUE!</v>
      </c>
      <c r="H4685" s="7" t="e">
        <f>Table1[[#This Row],[Jut_%]]</f>
        <v>#VALUE!</v>
      </c>
      <c r="I4685" s="4" t="e">
        <f>Table1[[#This Row],[Jut]]</f>
        <v>#VALUE!</v>
      </c>
      <c r="J4685" s="4" t="e">
        <f>Table1[[#This Row],[Column1]]</f>
        <v>#VALUE!</v>
      </c>
    </row>
    <row r="4686" spans="1:10" hidden="1" x14ac:dyDescent="0.3">
      <c r="A4686" s="2" t="e">
        <f>Table1[[#This Row],[Befolyt]]</f>
        <v>#VALUE!</v>
      </c>
      <c r="B4686" t="e">
        <f>Table1[[#This Row],[ÜK]]</f>
        <v>#VALUE!</v>
      </c>
      <c r="C4686" s="3" t="e">
        <f>Table1[[#This Row],[Szla]]</f>
        <v>#VALUE!</v>
      </c>
      <c r="D4686" s="6" t="e">
        <f>Table1[[#This Row],[Kelt_hó]]</f>
        <v>#VALUE!</v>
      </c>
      <c r="E4686" t="e">
        <f>Table1[[#This Row],[Vevő]]</f>
        <v>#VALUE!</v>
      </c>
      <c r="F4686" t="e">
        <f>Table1[[#This Row],[Termékkör]]</f>
        <v>#VALUE!</v>
      </c>
      <c r="G4686" s="4" t="e">
        <f>Table1[[#This Row],[SzumElad]]</f>
        <v>#VALUE!</v>
      </c>
      <c r="H4686" s="7" t="e">
        <f>Table1[[#This Row],[Jut_%]]</f>
        <v>#VALUE!</v>
      </c>
      <c r="I4686" s="4" t="e">
        <f>Table1[[#This Row],[Jut]]</f>
        <v>#VALUE!</v>
      </c>
      <c r="J4686" s="4" t="e">
        <f>Table1[[#This Row],[Column1]]</f>
        <v>#VALUE!</v>
      </c>
    </row>
    <row r="4687" spans="1:10" hidden="1" x14ac:dyDescent="0.3">
      <c r="A4687" s="2" t="e">
        <f>Table1[[#This Row],[Befolyt]]</f>
        <v>#VALUE!</v>
      </c>
      <c r="B4687" t="e">
        <f>Table1[[#This Row],[ÜK]]</f>
        <v>#VALUE!</v>
      </c>
      <c r="C4687" s="3" t="e">
        <f>Table1[[#This Row],[Szla]]</f>
        <v>#VALUE!</v>
      </c>
      <c r="D4687" s="6" t="e">
        <f>Table1[[#This Row],[Kelt_hó]]</f>
        <v>#VALUE!</v>
      </c>
      <c r="E4687" t="e">
        <f>Table1[[#This Row],[Vevő]]</f>
        <v>#VALUE!</v>
      </c>
      <c r="F4687" t="e">
        <f>Table1[[#This Row],[Termékkör]]</f>
        <v>#VALUE!</v>
      </c>
      <c r="G4687" s="4" t="e">
        <f>Table1[[#This Row],[SzumElad]]</f>
        <v>#VALUE!</v>
      </c>
      <c r="H4687" s="7" t="e">
        <f>Table1[[#This Row],[Jut_%]]</f>
        <v>#VALUE!</v>
      </c>
      <c r="I4687" s="4" t="e">
        <f>Table1[[#This Row],[Jut]]</f>
        <v>#VALUE!</v>
      </c>
      <c r="J4687" s="4" t="e">
        <f>Table1[[#This Row],[Column1]]</f>
        <v>#VALUE!</v>
      </c>
    </row>
    <row r="4688" spans="1:10" hidden="1" x14ac:dyDescent="0.3">
      <c r="A4688" s="2" t="e">
        <f>Table1[[#This Row],[Befolyt]]</f>
        <v>#VALUE!</v>
      </c>
      <c r="B4688" t="e">
        <f>Table1[[#This Row],[ÜK]]</f>
        <v>#VALUE!</v>
      </c>
      <c r="C4688" s="3" t="e">
        <f>Table1[[#This Row],[Szla]]</f>
        <v>#VALUE!</v>
      </c>
      <c r="D4688" s="6" t="e">
        <f>Table1[[#This Row],[Kelt_hó]]</f>
        <v>#VALUE!</v>
      </c>
      <c r="E4688" t="e">
        <f>Table1[[#This Row],[Vevő]]</f>
        <v>#VALUE!</v>
      </c>
      <c r="F4688" t="e">
        <f>Table1[[#This Row],[Termékkör]]</f>
        <v>#VALUE!</v>
      </c>
      <c r="G4688" s="4" t="e">
        <f>Table1[[#This Row],[SzumElad]]</f>
        <v>#VALUE!</v>
      </c>
      <c r="H4688" s="7" t="e">
        <f>Table1[[#This Row],[Jut_%]]</f>
        <v>#VALUE!</v>
      </c>
      <c r="I4688" s="4" t="e">
        <f>Table1[[#This Row],[Jut]]</f>
        <v>#VALUE!</v>
      </c>
      <c r="J4688" s="4" t="e">
        <f>Table1[[#This Row],[Column1]]</f>
        <v>#VALUE!</v>
      </c>
    </row>
    <row r="4689" spans="1:10" hidden="1" x14ac:dyDescent="0.3">
      <c r="A4689" s="2" t="e">
        <f>Table1[[#This Row],[Befolyt]]</f>
        <v>#VALUE!</v>
      </c>
      <c r="B4689" t="e">
        <f>Table1[[#This Row],[ÜK]]</f>
        <v>#VALUE!</v>
      </c>
      <c r="C4689" s="3" t="e">
        <f>Table1[[#This Row],[Szla]]</f>
        <v>#VALUE!</v>
      </c>
      <c r="D4689" s="6" t="e">
        <f>Table1[[#This Row],[Kelt_hó]]</f>
        <v>#VALUE!</v>
      </c>
      <c r="E4689" t="e">
        <f>Table1[[#This Row],[Vevő]]</f>
        <v>#VALUE!</v>
      </c>
      <c r="F4689" t="e">
        <f>Table1[[#This Row],[Termékkör]]</f>
        <v>#VALUE!</v>
      </c>
      <c r="G4689" s="4" t="e">
        <f>Table1[[#This Row],[SzumElad]]</f>
        <v>#VALUE!</v>
      </c>
      <c r="H4689" s="7" t="e">
        <f>Table1[[#This Row],[Jut_%]]</f>
        <v>#VALUE!</v>
      </c>
      <c r="I4689" s="4" t="e">
        <f>Table1[[#This Row],[Jut]]</f>
        <v>#VALUE!</v>
      </c>
      <c r="J4689" s="4" t="e">
        <f>Table1[[#This Row],[Column1]]</f>
        <v>#VALUE!</v>
      </c>
    </row>
    <row r="4690" spans="1:10" hidden="1" x14ac:dyDescent="0.3">
      <c r="A4690" s="2" t="e">
        <f>Table1[[#This Row],[Befolyt]]</f>
        <v>#VALUE!</v>
      </c>
      <c r="B4690" t="e">
        <f>Table1[[#This Row],[ÜK]]</f>
        <v>#VALUE!</v>
      </c>
      <c r="C4690" s="3" t="e">
        <f>Table1[[#This Row],[Szla]]</f>
        <v>#VALUE!</v>
      </c>
      <c r="D4690" s="6" t="e">
        <f>Table1[[#This Row],[Kelt_hó]]</f>
        <v>#VALUE!</v>
      </c>
      <c r="E4690" t="e">
        <f>Table1[[#This Row],[Vevő]]</f>
        <v>#VALUE!</v>
      </c>
      <c r="F4690" t="e">
        <f>Table1[[#This Row],[Termékkör]]</f>
        <v>#VALUE!</v>
      </c>
      <c r="G4690" s="4" t="e">
        <f>Table1[[#This Row],[SzumElad]]</f>
        <v>#VALUE!</v>
      </c>
      <c r="H4690" s="7" t="e">
        <f>Table1[[#This Row],[Jut_%]]</f>
        <v>#VALUE!</v>
      </c>
      <c r="I4690" s="4" t="e">
        <f>Table1[[#This Row],[Jut]]</f>
        <v>#VALUE!</v>
      </c>
      <c r="J4690" s="4" t="e">
        <f>Table1[[#This Row],[Column1]]</f>
        <v>#VALUE!</v>
      </c>
    </row>
    <row r="4691" spans="1:10" hidden="1" x14ac:dyDescent="0.3">
      <c r="A4691" s="2" t="e">
        <f>Table1[[#This Row],[Befolyt]]</f>
        <v>#VALUE!</v>
      </c>
      <c r="B4691" t="e">
        <f>Table1[[#This Row],[ÜK]]</f>
        <v>#VALUE!</v>
      </c>
      <c r="C4691" s="3" t="e">
        <f>Table1[[#This Row],[Szla]]</f>
        <v>#VALUE!</v>
      </c>
      <c r="D4691" s="6" t="e">
        <f>Table1[[#This Row],[Kelt_hó]]</f>
        <v>#VALUE!</v>
      </c>
      <c r="E4691" t="e">
        <f>Table1[[#This Row],[Vevő]]</f>
        <v>#VALUE!</v>
      </c>
      <c r="F4691" t="e">
        <f>Table1[[#This Row],[Termékkör]]</f>
        <v>#VALUE!</v>
      </c>
      <c r="G4691" s="4" t="e">
        <f>Table1[[#This Row],[SzumElad]]</f>
        <v>#VALUE!</v>
      </c>
      <c r="H4691" s="7" t="e">
        <f>Table1[[#This Row],[Jut_%]]</f>
        <v>#VALUE!</v>
      </c>
      <c r="I4691" s="4" t="e">
        <f>Table1[[#This Row],[Jut]]</f>
        <v>#VALUE!</v>
      </c>
      <c r="J4691" s="4" t="e">
        <f>Table1[[#This Row],[Column1]]</f>
        <v>#VALUE!</v>
      </c>
    </row>
    <row r="4692" spans="1:10" hidden="1" x14ac:dyDescent="0.3">
      <c r="A4692" s="2" t="e">
        <f>Table1[[#This Row],[Befolyt]]</f>
        <v>#VALUE!</v>
      </c>
      <c r="B4692" t="e">
        <f>Table1[[#This Row],[ÜK]]</f>
        <v>#VALUE!</v>
      </c>
      <c r="C4692" s="3" t="e">
        <f>Table1[[#This Row],[Szla]]</f>
        <v>#VALUE!</v>
      </c>
      <c r="D4692" s="6" t="e">
        <f>Table1[[#This Row],[Kelt_hó]]</f>
        <v>#VALUE!</v>
      </c>
      <c r="E4692" t="e">
        <f>Table1[[#This Row],[Vevő]]</f>
        <v>#VALUE!</v>
      </c>
      <c r="F4692" t="e">
        <f>Table1[[#This Row],[Termékkör]]</f>
        <v>#VALUE!</v>
      </c>
      <c r="G4692" s="4" t="e">
        <f>Table1[[#This Row],[SzumElad]]</f>
        <v>#VALUE!</v>
      </c>
      <c r="H4692" s="7" t="e">
        <f>Table1[[#This Row],[Jut_%]]</f>
        <v>#VALUE!</v>
      </c>
      <c r="I4692" s="4" t="e">
        <f>Table1[[#This Row],[Jut]]</f>
        <v>#VALUE!</v>
      </c>
      <c r="J4692" s="4" t="e">
        <f>Table1[[#This Row],[Column1]]</f>
        <v>#VALUE!</v>
      </c>
    </row>
    <row r="4693" spans="1:10" hidden="1" x14ac:dyDescent="0.3">
      <c r="A4693" s="2" t="e">
        <f>Table1[[#This Row],[Befolyt]]</f>
        <v>#VALUE!</v>
      </c>
      <c r="B4693" t="e">
        <f>Table1[[#This Row],[ÜK]]</f>
        <v>#VALUE!</v>
      </c>
      <c r="C4693" s="3" t="e">
        <f>Table1[[#This Row],[Szla]]</f>
        <v>#VALUE!</v>
      </c>
      <c r="D4693" s="6" t="e">
        <f>Table1[[#This Row],[Kelt_hó]]</f>
        <v>#VALUE!</v>
      </c>
      <c r="E4693" t="e">
        <f>Table1[[#This Row],[Vevő]]</f>
        <v>#VALUE!</v>
      </c>
      <c r="F4693" t="e">
        <f>Table1[[#This Row],[Termékkör]]</f>
        <v>#VALUE!</v>
      </c>
      <c r="G4693" s="4" t="e">
        <f>Table1[[#This Row],[SzumElad]]</f>
        <v>#VALUE!</v>
      </c>
      <c r="H4693" s="7" t="e">
        <f>Table1[[#This Row],[Jut_%]]</f>
        <v>#VALUE!</v>
      </c>
      <c r="I4693" s="4" t="e">
        <f>Table1[[#This Row],[Jut]]</f>
        <v>#VALUE!</v>
      </c>
      <c r="J4693" s="4" t="e">
        <f>Table1[[#This Row],[Column1]]</f>
        <v>#VALUE!</v>
      </c>
    </row>
    <row r="4694" spans="1:10" hidden="1" x14ac:dyDescent="0.3">
      <c r="A4694" s="2" t="e">
        <f>Table1[[#This Row],[Befolyt]]</f>
        <v>#VALUE!</v>
      </c>
      <c r="B4694" t="e">
        <f>Table1[[#This Row],[ÜK]]</f>
        <v>#VALUE!</v>
      </c>
      <c r="C4694" s="3" t="e">
        <f>Table1[[#This Row],[Szla]]</f>
        <v>#VALUE!</v>
      </c>
      <c r="D4694" s="6" t="e">
        <f>Table1[[#This Row],[Kelt_hó]]</f>
        <v>#VALUE!</v>
      </c>
      <c r="E4694" t="e">
        <f>Table1[[#This Row],[Vevő]]</f>
        <v>#VALUE!</v>
      </c>
      <c r="F4694" t="e">
        <f>Table1[[#This Row],[Termékkör]]</f>
        <v>#VALUE!</v>
      </c>
      <c r="G4694" s="4" t="e">
        <f>Table1[[#This Row],[SzumElad]]</f>
        <v>#VALUE!</v>
      </c>
      <c r="H4694" s="7" t="e">
        <f>Table1[[#This Row],[Jut_%]]</f>
        <v>#VALUE!</v>
      </c>
      <c r="I4694" s="4" t="e">
        <f>Table1[[#This Row],[Jut]]</f>
        <v>#VALUE!</v>
      </c>
      <c r="J4694" s="4" t="e">
        <f>Table1[[#This Row],[Column1]]</f>
        <v>#VALUE!</v>
      </c>
    </row>
    <row r="4695" spans="1:10" hidden="1" x14ac:dyDescent="0.3">
      <c r="A4695" s="2" t="e">
        <f>Table1[[#This Row],[Befolyt]]</f>
        <v>#VALUE!</v>
      </c>
      <c r="B4695" t="e">
        <f>Table1[[#This Row],[ÜK]]</f>
        <v>#VALUE!</v>
      </c>
      <c r="C4695" s="3" t="e">
        <f>Table1[[#This Row],[Szla]]</f>
        <v>#VALUE!</v>
      </c>
      <c r="D4695" s="6" t="e">
        <f>Table1[[#This Row],[Kelt_hó]]</f>
        <v>#VALUE!</v>
      </c>
      <c r="E4695" t="e">
        <f>Table1[[#This Row],[Vevő]]</f>
        <v>#VALUE!</v>
      </c>
      <c r="F4695" t="e">
        <f>Table1[[#This Row],[Termékkör]]</f>
        <v>#VALUE!</v>
      </c>
      <c r="G4695" s="4" t="e">
        <f>Table1[[#This Row],[SzumElad]]</f>
        <v>#VALUE!</v>
      </c>
      <c r="H4695" s="7" t="e">
        <f>Table1[[#This Row],[Jut_%]]</f>
        <v>#VALUE!</v>
      </c>
      <c r="I4695" s="4" t="e">
        <f>Table1[[#This Row],[Jut]]</f>
        <v>#VALUE!</v>
      </c>
      <c r="J4695" s="4" t="e">
        <f>Table1[[#This Row],[Column1]]</f>
        <v>#VALUE!</v>
      </c>
    </row>
    <row r="4696" spans="1:10" hidden="1" x14ac:dyDescent="0.3">
      <c r="A4696" s="2" t="e">
        <f>Table1[[#This Row],[Befolyt]]</f>
        <v>#VALUE!</v>
      </c>
      <c r="B4696" t="e">
        <f>Table1[[#This Row],[ÜK]]</f>
        <v>#VALUE!</v>
      </c>
      <c r="C4696" s="3" t="e">
        <f>Table1[[#This Row],[Szla]]</f>
        <v>#VALUE!</v>
      </c>
      <c r="D4696" s="6" t="e">
        <f>Table1[[#This Row],[Kelt_hó]]</f>
        <v>#VALUE!</v>
      </c>
      <c r="E4696" t="e">
        <f>Table1[[#This Row],[Vevő]]</f>
        <v>#VALUE!</v>
      </c>
      <c r="F4696" t="e">
        <f>Table1[[#This Row],[Termékkör]]</f>
        <v>#VALUE!</v>
      </c>
      <c r="G4696" s="4" t="e">
        <f>Table1[[#This Row],[SzumElad]]</f>
        <v>#VALUE!</v>
      </c>
      <c r="H4696" s="7" t="e">
        <f>Table1[[#This Row],[Jut_%]]</f>
        <v>#VALUE!</v>
      </c>
      <c r="I4696" s="4" t="e">
        <f>Table1[[#This Row],[Jut]]</f>
        <v>#VALUE!</v>
      </c>
      <c r="J4696" s="4" t="e">
        <f>Table1[[#This Row],[Column1]]</f>
        <v>#VALUE!</v>
      </c>
    </row>
    <row r="4697" spans="1:10" hidden="1" x14ac:dyDescent="0.3">
      <c r="A4697" s="2" t="e">
        <f>Table1[[#This Row],[Befolyt]]</f>
        <v>#VALUE!</v>
      </c>
      <c r="B4697" t="e">
        <f>Table1[[#This Row],[ÜK]]</f>
        <v>#VALUE!</v>
      </c>
      <c r="C4697" s="3" t="e">
        <f>Table1[[#This Row],[Szla]]</f>
        <v>#VALUE!</v>
      </c>
      <c r="D4697" s="6" t="e">
        <f>Table1[[#This Row],[Kelt_hó]]</f>
        <v>#VALUE!</v>
      </c>
      <c r="E4697" t="e">
        <f>Table1[[#This Row],[Vevő]]</f>
        <v>#VALUE!</v>
      </c>
      <c r="F4697" t="e">
        <f>Table1[[#This Row],[Termékkör]]</f>
        <v>#VALUE!</v>
      </c>
      <c r="G4697" s="4" t="e">
        <f>Table1[[#This Row],[SzumElad]]</f>
        <v>#VALUE!</v>
      </c>
      <c r="H4697" s="7" t="e">
        <f>Table1[[#This Row],[Jut_%]]</f>
        <v>#VALUE!</v>
      </c>
      <c r="I4697" s="4" t="e">
        <f>Table1[[#This Row],[Jut]]</f>
        <v>#VALUE!</v>
      </c>
      <c r="J4697" s="4" t="e">
        <f>Table1[[#This Row],[Column1]]</f>
        <v>#VALUE!</v>
      </c>
    </row>
    <row r="4698" spans="1:10" hidden="1" x14ac:dyDescent="0.3">
      <c r="A4698" s="2" t="e">
        <f>Table1[[#This Row],[Befolyt]]</f>
        <v>#VALUE!</v>
      </c>
      <c r="B4698" t="e">
        <f>Table1[[#This Row],[ÜK]]</f>
        <v>#VALUE!</v>
      </c>
      <c r="C4698" s="3" t="e">
        <f>Table1[[#This Row],[Szla]]</f>
        <v>#VALUE!</v>
      </c>
      <c r="D4698" s="6" t="e">
        <f>Table1[[#This Row],[Kelt_hó]]</f>
        <v>#VALUE!</v>
      </c>
      <c r="E4698" t="e">
        <f>Table1[[#This Row],[Vevő]]</f>
        <v>#VALUE!</v>
      </c>
      <c r="F4698" t="e">
        <f>Table1[[#This Row],[Termékkör]]</f>
        <v>#VALUE!</v>
      </c>
      <c r="G4698" s="4" t="e">
        <f>Table1[[#This Row],[SzumElad]]</f>
        <v>#VALUE!</v>
      </c>
      <c r="H4698" s="7" t="e">
        <f>Table1[[#This Row],[Jut_%]]</f>
        <v>#VALUE!</v>
      </c>
      <c r="I4698" s="4" t="e">
        <f>Table1[[#This Row],[Jut]]</f>
        <v>#VALUE!</v>
      </c>
      <c r="J4698" s="4" t="e">
        <f>Table1[[#This Row],[Column1]]</f>
        <v>#VALUE!</v>
      </c>
    </row>
    <row r="4699" spans="1:10" hidden="1" x14ac:dyDescent="0.3">
      <c r="A4699" s="2" t="e">
        <f>Table1[[#This Row],[Befolyt]]</f>
        <v>#VALUE!</v>
      </c>
      <c r="B4699" t="e">
        <f>Table1[[#This Row],[ÜK]]</f>
        <v>#VALUE!</v>
      </c>
      <c r="C4699" s="3" t="e">
        <f>Table1[[#This Row],[Szla]]</f>
        <v>#VALUE!</v>
      </c>
      <c r="D4699" s="6" t="e">
        <f>Table1[[#This Row],[Kelt_hó]]</f>
        <v>#VALUE!</v>
      </c>
      <c r="E4699" t="e">
        <f>Table1[[#This Row],[Vevő]]</f>
        <v>#VALUE!</v>
      </c>
      <c r="F4699" t="e">
        <f>Table1[[#This Row],[Termékkör]]</f>
        <v>#VALUE!</v>
      </c>
      <c r="G4699" s="4" t="e">
        <f>Table1[[#This Row],[SzumElad]]</f>
        <v>#VALUE!</v>
      </c>
      <c r="H4699" s="7" t="e">
        <f>Table1[[#This Row],[Jut_%]]</f>
        <v>#VALUE!</v>
      </c>
      <c r="I4699" s="4" t="e">
        <f>Table1[[#This Row],[Jut]]</f>
        <v>#VALUE!</v>
      </c>
      <c r="J4699" s="4" t="e">
        <f>Table1[[#This Row],[Column1]]</f>
        <v>#VALUE!</v>
      </c>
    </row>
    <row r="4700" spans="1:10" hidden="1" x14ac:dyDescent="0.3">
      <c r="A4700" s="2" t="e">
        <f>Table1[[#This Row],[Befolyt]]</f>
        <v>#VALUE!</v>
      </c>
      <c r="B4700" t="e">
        <f>Table1[[#This Row],[ÜK]]</f>
        <v>#VALUE!</v>
      </c>
      <c r="C4700" s="3" t="e">
        <f>Table1[[#This Row],[Szla]]</f>
        <v>#VALUE!</v>
      </c>
      <c r="D4700" s="6" t="e">
        <f>Table1[[#This Row],[Kelt_hó]]</f>
        <v>#VALUE!</v>
      </c>
      <c r="E4700" t="e">
        <f>Table1[[#This Row],[Vevő]]</f>
        <v>#VALUE!</v>
      </c>
      <c r="F4700" t="e">
        <f>Table1[[#This Row],[Termékkör]]</f>
        <v>#VALUE!</v>
      </c>
      <c r="G4700" s="4" t="e">
        <f>Table1[[#This Row],[SzumElad]]</f>
        <v>#VALUE!</v>
      </c>
      <c r="H4700" s="7" t="e">
        <f>Table1[[#This Row],[Jut_%]]</f>
        <v>#VALUE!</v>
      </c>
      <c r="I4700" s="4" t="e">
        <f>Table1[[#This Row],[Jut]]</f>
        <v>#VALUE!</v>
      </c>
      <c r="J4700" s="4" t="e">
        <f>Table1[[#This Row],[Column1]]</f>
        <v>#VALUE!</v>
      </c>
    </row>
    <row r="4701" spans="1:10" hidden="1" x14ac:dyDescent="0.3">
      <c r="A4701" s="2" t="e">
        <f>Table1[[#This Row],[Befolyt]]</f>
        <v>#VALUE!</v>
      </c>
      <c r="B4701" t="e">
        <f>Table1[[#This Row],[ÜK]]</f>
        <v>#VALUE!</v>
      </c>
      <c r="C4701" s="3" t="e">
        <f>Table1[[#This Row],[Szla]]</f>
        <v>#VALUE!</v>
      </c>
      <c r="D4701" s="6" t="e">
        <f>Table1[[#This Row],[Kelt_hó]]</f>
        <v>#VALUE!</v>
      </c>
      <c r="E4701" t="e">
        <f>Table1[[#This Row],[Vevő]]</f>
        <v>#VALUE!</v>
      </c>
      <c r="F4701" t="e">
        <f>Table1[[#This Row],[Termékkör]]</f>
        <v>#VALUE!</v>
      </c>
      <c r="G4701" s="4" t="e">
        <f>Table1[[#This Row],[SzumElad]]</f>
        <v>#VALUE!</v>
      </c>
      <c r="H4701" s="7" t="e">
        <f>Table1[[#This Row],[Jut_%]]</f>
        <v>#VALUE!</v>
      </c>
      <c r="I4701" s="4" t="e">
        <f>Table1[[#This Row],[Jut]]</f>
        <v>#VALUE!</v>
      </c>
      <c r="J4701" s="4" t="e">
        <f>Table1[[#This Row],[Column1]]</f>
        <v>#VALUE!</v>
      </c>
    </row>
    <row r="4702" spans="1:10" hidden="1" x14ac:dyDescent="0.3">
      <c r="A4702" s="2" t="e">
        <f>Table1[[#This Row],[Befolyt]]</f>
        <v>#VALUE!</v>
      </c>
      <c r="B4702" t="e">
        <f>Table1[[#This Row],[ÜK]]</f>
        <v>#VALUE!</v>
      </c>
      <c r="C4702" s="3" t="e">
        <f>Table1[[#This Row],[Szla]]</f>
        <v>#VALUE!</v>
      </c>
      <c r="D4702" s="6" t="e">
        <f>Table1[[#This Row],[Kelt_hó]]</f>
        <v>#VALUE!</v>
      </c>
      <c r="E4702" t="e">
        <f>Table1[[#This Row],[Vevő]]</f>
        <v>#VALUE!</v>
      </c>
      <c r="F4702" t="e">
        <f>Table1[[#This Row],[Termékkör]]</f>
        <v>#VALUE!</v>
      </c>
      <c r="G4702" s="4" t="e">
        <f>Table1[[#This Row],[SzumElad]]</f>
        <v>#VALUE!</v>
      </c>
      <c r="H4702" s="7" t="e">
        <f>Table1[[#This Row],[Jut_%]]</f>
        <v>#VALUE!</v>
      </c>
      <c r="I4702" s="4" t="e">
        <f>Table1[[#This Row],[Jut]]</f>
        <v>#VALUE!</v>
      </c>
      <c r="J4702" s="4" t="e">
        <f>Table1[[#This Row],[Column1]]</f>
        <v>#VALUE!</v>
      </c>
    </row>
    <row r="4703" spans="1:10" hidden="1" x14ac:dyDescent="0.3">
      <c r="A4703" s="2" t="e">
        <f>Table1[[#This Row],[Befolyt]]</f>
        <v>#VALUE!</v>
      </c>
      <c r="B4703" t="e">
        <f>Table1[[#This Row],[ÜK]]</f>
        <v>#VALUE!</v>
      </c>
      <c r="C4703" s="3" t="e">
        <f>Table1[[#This Row],[Szla]]</f>
        <v>#VALUE!</v>
      </c>
      <c r="D4703" s="6" t="e">
        <f>Table1[[#This Row],[Kelt_hó]]</f>
        <v>#VALUE!</v>
      </c>
      <c r="E4703" t="e">
        <f>Table1[[#This Row],[Vevő]]</f>
        <v>#VALUE!</v>
      </c>
      <c r="F4703" t="e">
        <f>Table1[[#This Row],[Termékkör]]</f>
        <v>#VALUE!</v>
      </c>
      <c r="G4703" s="4" t="e">
        <f>Table1[[#This Row],[SzumElad]]</f>
        <v>#VALUE!</v>
      </c>
      <c r="H4703" s="7" t="e">
        <f>Table1[[#This Row],[Jut_%]]</f>
        <v>#VALUE!</v>
      </c>
      <c r="I4703" s="4" t="e">
        <f>Table1[[#This Row],[Jut]]</f>
        <v>#VALUE!</v>
      </c>
      <c r="J4703" s="4" t="e">
        <f>Table1[[#This Row],[Column1]]</f>
        <v>#VALUE!</v>
      </c>
    </row>
    <row r="4704" spans="1:10" hidden="1" x14ac:dyDescent="0.3">
      <c r="A4704" s="2" t="e">
        <f>Table1[[#This Row],[Befolyt]]</f>
        <v>#VALUE!</v>
      </c>
      <c r="B4704" t="e">
        <f>Table1[[#This Row],[ÜK]]</f>
        <v>#VALUE!</v>
      </c>
      <c r="C4704" s="3" t="e">
        <f>Table1[[#This Row],[Szla]]</f>
        <v>#VALUE!</v>
      </c>
      <c r="D4704" s="6" t="e">
        <f>Table1[[#This Row],[Kelt_hó]]</f>
        <v>#VALUE!</v>
      </c>
      <c r="E4704" t="e">
        <f>Table1[[#This Row],[Vevő]]</f>
        <v>#VALUE!</v>
      </c>
      <c r="F4704" t="e">
        <f>Table1[[#This Row],[Termékkör]]</f>
        <v>#VALUE!</v>
      </c>
      <c r="G4704" s="4" t="e">
        <f>Table1[[#This Row],[SzumElad]]</f>
        <v>#VALUE!</v>
      </c>
      <c r="H4704" s="7" t="e">
        <f>Table1[[#This Row],[Jut_%]]</f>
        <v>#VALUE!</v>
      </c>
      <c r="I4704" s="4" t="e">
        <f>Table1[[#This Row],[Jut]]</f>
        <v>#VALUE!</v>
      </c>
      <c r="J4704" s="4" t="e">
        <f>Table1[[#This Row],[Column1]]</f>
        <v>#VALUE!</v>
      </c>
    </row>
    <row r="4705" spans="1:10" hidden="1" x14ac:dyDescent="0.3">
      <c r="A4705" s="2" t="e">
        <f>Table1[[#This Row],[Befolyt]]</f>
        <v>#VALUE!</v>
      </c>
      <c r="B4705" t="e">
        <f>Table1[[#This Row],[ÜK]]</f>
        <v>#VALUE!</v>
      </c>
      <c r="C4705" s="3" t="e">
        <f>Table1[[#This Row],[Szla]]</f>
        <v>#VALUE!</v>
      </c>
      <c r="D4705" s="6" t="e">
        <f>Table1[[#This Row],[Kelt_hó]]</f>
        <v>#VALUE!</v>
      </c>
      <c r="E4705" t="e">
        <f>Table1[[#This Row],[Vevő]]</f>
        <v>#VALUE!</v>
      </c>
      <c r="F4705" t="e">
        <f>Table1[[#This Row],[Termékkör]]</f>
        <v>#VALUE!</v>
      </c>
      <c r="G4705" s="4" t="e">
        <f>Table1[[#This Row],[SzumElad]]</f>
        <v>#VALUE!</v>
      </c>
      <c r="H4705" s="7" t="e">
        <f>Table1[[#This Row],[Jut_%]]</f>
        <v>#VALUE!</v>
      </c>
      <c r="I4705" s="4" t="e">
        <f>Table1[[#This Row],[Jut]]</f>
        <v>#VALUE!</v>
      </c>
      <c r="J4705" s="4" t="e">
        <f>Table1[[#This Row],[Column1]]</f>
        <v>#VALUE!</v>
      </c>
    </row>
    <row r="4706" spans="1:10" hidden="1" x14ac:dyDescent="0.3">
      <c r="A4706" s="2" t="e">
        <f>Table1[[#This Row],[Befolyt]]</f>
        <v>#VALUE!</v>
      </c>
      <c r="B4706" t="e">
        <f>Table1[[#This Row],[ÜK]]</f>
        <v>#VALUE!</v>
      </c>
      <c r="C4706" s="3" t="e">
        <f>Table1[[#This Row],[Szla]]</f>
        <v>#VALUE!</v>
      </c>
      <c r="D4706" s="6" t="e">
        <f>Table1[[#This Row],[Kelt_hó]]</f>
        <v>#VALUE!</v>
      </c>
      <c r="E4706" t="e">
        <f>Table1[[#This Row],[Vevő]]</f>
        <v>#VALUE!</v>
      </c>
      <c r="F4706" t="e">
        <f>Table1[[#This Row],[Termékkör]]</f>
        <v>#VALUE!</v>
      </c>
      <c r="G4706" s="4" t="e">
        <f>Table1[[#This Row],[SzumElad]]</f>
        <v>#VALUE!</v>
      </c>
      <c r="H4706" s="7" t="e">
        <f>Table1[[#This Row],[Jut_%]]</f>
        <v>#VALUE!</v>
      </c>
      <c r="I4706" s="4" t="e">
        <f>Table1[[#This Row],[Jut]]</f>
        <v>#VALUE!</v>
      </c>
      <c r="J4706" s="4" t="e">
        <f>Table1[[#This Row],[Column1]]</f>
        <v>#VALUE!</v>
      </c>
    </row>
    <row r="4707" spans="1:10" hidden="1" x14ac:dyDescent="0.3">
      <c r="A4707" s="2" t="e">
        <f>Table1[[#This Row],[Befolyt]]</f>
        <v>#VALUE!</v>
      </c>
      <c r="B4707" t="e">
        <f>Table1[[#This Row],[ÜK]]</f>
        <v>#VALUE!</v>
      </c>
      <c r="C4707" s="3" t="e">
        <f>Table1[[#This Row],[Szla]]</f>
        <v>#VALUE!</v>
      </c>
      <c r="D4707" s="6" t="e">
        <f>Table1[[#This Row],[Kelt_hó]]</f>
        <v>#VALUE!</v>
      </c>
      <c r="E4707" t="e">
        <f>Table1[[#This Row],[Vevő]]</f>
        <v>#VALUE!</v>
      </c>
      <c r="F4707" t="e">
        <f>Table1[[#This Row],[Termékkör]]</f>
        <v>#VALUE!</v>
      </c>
      <c r="G4707" s="4" t="e">
        <f>Table1[[#This Row],[SzumElad]]</f>
        <v>#VALUE!</v>
      </c>
      <c r="H4707" s="7" t="e">
        <f>Table1[[#This Row],[Jut_%]]</f>
        <v>#VALUE!</v>
      </c>
      <c r="I4707" s="4" t="e">
        <f>Table1[[#This Row],[Jut]]</f>
        <v>#VALUE!</v>
      </c>
      <c r="J4707" s="4" t="e">
        <f>Table1[[#This Row],[Column1]]</f>
        <v>#VALUE!</v>
      </c>
    </row>
    <row r="4708" spans="1:10" hidden="1" x14ac:dyDescent="0.3">
      <c r="A4708" s="2" t="e">
        <f>Table1[[#This Row],[Befolyt]]</f>
        <v>#VALUE!</v>
      </c>
      <c r="B4708" t="e">
        <f>Table1[[#This Row],[ÜK]]</f>
        <v>#VALUE!</v>
      </c>
      <c r="C4708" s="3" t="e">
        <f>Table1[[#This Row],[Szla]]</f>
        <v>#VALUE!</v>
      </c>
      <c r="D4708" s="6" t="e">
        <f>Table1[[#This Row],[Kelt_hó]]</f>
        <v>#VALUE!</v>
      </c>
      <c r="E4708" t="e">
        <f>Table1[[#This Row],[Vevő]]</f>
        <v>#VALUE!</v>
      </c>
      <c r="F4708" t="e">
        <f>Table1[[#This Row],[Termékkör]]</f>
        <v>#VALUE!</v>
      </c>
      <c r="G4708" s="4" t="e">
        <f>Table1[[#This Row],[SzumElad]]</f>
        <v>#VALUE!</v>
      </c>
      <c r="H4708" s="7" t="e">
        <f>Table1[[#This Row],[Jut_%]]</f>
        <v>#VALUE!</v>
      </c>
      <c r="I4708" s="4" t="e">
        <f>Table1[[#This Row],[Jut]]</f>
        <v>#VALUE!</v>
      </c>
      <c r="J4708" s="4" t="e">
        <f>Table1[[#This Row],[Column1]]</f>
        <v>#VALUE!</v>
      </c>
    </row>
    <row r="4709" spans="1:10" hidden="1" x14ac:dyDescent="0.3">
      <c r="A4709" s="2" t="e">
        <f>Table1[[#This Row],[Befolyt]]</f>
        <v>#VALUE!</v>
      </c>
      <c r="B4709" t="e">
        <f>Table1[[#This Row],[ÜK]]</f>
        <v>#VALUE!</v>
      </c>
      <c r="C4709" s="3" t="e">
        <f>Table1[[#This Row],[Szla]]</f>
        <v>#VALUE!</v>
      </c>
      <c r="D4709" s="6" t="e">
        <f>Table1[[#This Row],[Kelt_hó]]</f>
        <v>#VALUE!</v>
      </c>
      <c r="E4709" t="e">
        <f>Table1[[#This Row],[Vevő]]</f>
        <v>#VALUE!</v>
      </c>
      <c r="F4709" t="e">
        <f>Table1[[#This Row],[Termékkör]]</f>
        <v>#VALUE!</v>
      </c>
      <c r="G4709" s="4" t="e">
        <f>Table1[[#This Row],[SzumElad]]</f>
        <v>#VALUE!</v>
      </c>
      <c r="H4709" s="7" t="e">
        <f>Table1[[#This Row],[Jut_%]]</f>
        <v>#VALUE!</v>
      </c>
      <c r="I4709" s="4" t="e">
        <f>Table1[[#This Row],[Jut]]</f>
        <v>#VALUE!</v>
      </c>
      <c r="J4709" s="4" t="e">
        <f>Table1[[#This Row],[Column1]]</f>
        <v>#VALUE!</v>
      </c>
    </row>
    <row r="4710" spans="1:10" hidden="1" x14ac:dyDescent="0.3">
      <c r="A4710" s="2" t="e">
        <f>Table1[[#This Row],[Befolyt]]</f>
        <v>#VALUE!</v>
      </c>
      <c r="B4710" t="e">
        <f>Table1[[#This Row],[ÜK]]</f>
        <v>#VALUE!</v>
      </c>
      <c r="C4710" s="3" t="e">
        <f>Table1[[#This Row],[Szla]]</f>
        <v>#VALUE!</v>
      </c>
      <c r="D4710" s="6" t="e">
        <f>Table1[[#This Row],[Kelt_hó]]</f>
        <v>#VALUE!</v>
      </c>
      <c r="E4710" t="e">
        <f>Table1[[#This Row],[Vevő]]</f>
        <v>#VALUE!</v>
      </c>
      <c r="F4710" t="e">
        <f>Table1[[#This Row],[Termékkör]]</f>
        <v>#VALUE!</v>
      </c>
      <c r="G4710" s="4" t="e">
        <f>Table1[[#This Row],[SzumElad]]</f>
        <v>#VALUE!</v>
      </c>
      <c r="H4710" s="7" t="e">
        <f>Table1[[#This Row],[Jut_%]]</f>
        <v>#VALUE!</v>
      </c>
      <c r="I4710" s="4" t="e">
        <f>Table1[[#This Row],[Jut]]</f>
        <v>#VALUE!</v>
      </c>
      <c r="J4710" s="4" t="e">
        <f>Table1[[#This Row],[Column1]]</f>
        <v>#VALUE!</v>
      </c>
    </row>
    <row r="4711" spans="1:10" hidden="1" x14ac:dyDescent="0.3">
      <c r="A4711" s="2" t="e">
        <f>Table1[[#This Row],[Befolyt]]</f>
        <v>#VALUE!</v>
      </c>
      <c r="B4711" t="e">
        <f>Table1[[#This Row],[ÜK]]</f>
        <v>#VALUE!</v>
      </c>
      <c r="C4711" s="3" t="e">
        <f>Table1[[#This Row],[Szla]]</f>
        <v>#VALUE!</v>
      </c>
      <c r="D4711" s="6" t="e">
        <f>Table1[[#This Row],[Kelt_hó]]</f>
        <v>#VALUE!</v>
      </c>
      <c r="E4711" t="e">
        <f>Table1[[#This Row],[Vevő]]</f>
        <v>#VALUE!</v>
      </c>
      <c r="F4711" t="e">
        <f>Table1[[#This Row],[Termékkör]]</f>
        <v>#VALUE!</v>
      </c>
      <c r="G4711" s="4" t="e">
        <f>Table1[[#This Row],[SzumElad]]</f>
        <v>#VALUE!</v>
      </c>
      <c r="H4711" s="7" t="e">
        <f>Table1[[#This Row],[Jut_%]]</f>
        <v>#VALUE!</v>
      </c>
      <c r="I4711" s="4" t="e">
        <f>Table1[[#This Row],[Jut]]</f>
        <v>#VALUE!</v>
      </c>
      <c r="J4711" s="4" t="e">
        <f>Table1[[#This Row],[Column1]]</f>
        <v>#VALUE!</v>
      </c>
    </row>
    <row r="4712" spans="1:10" hidden="1" x14ac:dyDescent="0.3">
      <c r="A4712" s="2" t="e">
        <f>Table1[[#This Row],[Befolyt]]</f>
        <v>#VALUE!</v>
      </c>
      <c r="B4712" t="e">
        <f>Table1[[#This Row],[ÜK]]</f>
        <v>#VALUE!</v>
      </c>
      <c r="C4712" s="3" t="e">
        <f>Table1[[#This Row],[Szla]]</f>
        <v>#VALUE!</v>
      </c>
      <c r="D4712" s="6" t="e">
        <f>Table1[[#This Row],[Kelt_hó]]</f>
        <v>#VALUE!</v>
      </c>
      <c r="E4712" t="e">
        <f>Table1[[#This Row],[Vevő]]</f>
        <v>#VALUE!</v>
      </c>
      <c r="F4712" t="e">
        <f>Table1[[#This Row],[Termékkör]]</f>
        <v>#VALUE!</v>
      </c>
      <c r="G4712" s="4" t="e">
        <f>Table1[[#This Row],[SzumElad]]</f>
        <v>#VALUE!</v>
      </c>
      <c r="H4712" s="7" t="e">
        <f>Table1[[#This Row],[Jut_%]]</f>
        <v>#VALUE!</v>
      </c>
      <c r="I4712" s="4" t="e">
        <f>Table1[[#This Row],[Jut]]</f>
        <v>#VALUE!</v>
      </c>
      <c r="J4712" s="4" t="e">
        <f>Table1[[#This Row],[Column1]]</f>
        <v>#VALUE!</v>
      </c>
    </row>
    <row r="4713" spans="1:10" hidden="1" x14ac:dyDescent="0.3">
      <c r="A4713" s="2" t="e">
        <f>Table1[[#This Row],[Befolyt]]</f>
        <v>#VALUE!</v>
      </c>
      <c r="B4713" t="e">
        <f>Table1[[#This Row],[ÜK]]</f>
        <v>#VALUE!</v>
      </c>
      <c r="C4713" s="3" t="e">
        <f>Table1[[#This Row],[Szla]]</f>
        <v>#VALUE!</v>
      </c>
      <c r="D4713" s="6" t="e">
        <f>Table1[[#This Row],[Kelt_hó]]</f>
        <v>#VALUE!</v>
      </c>
      <c r="E4713" t="e">
        <f>Table1[[#This Row],[Vevő]]</f>
        <v>#VALUE!</v>
      </c>
      <c r="F4713" t="e">
        <f>Table1[[#This Row],[Termékkör]]</f>
        <v>#VALUE!</v>
      </c>
      <c r="G4713" s="4" t="e">
        <f>Table1[[#This Row],[SzumElad]]</f>
        <v>#VALUE!</v>
      </c>
      <c r="H4713" s="7" t="e">
        <f>Table1[[#This Row],[Jut_%]]</f>
        <v>#VALUE!</v>
      </c>
      <c r="I4713" s="4" t="e">
        <f>Table1[[#This Row],[Jut]]</f>
        <v>#VALUE!</v>
      </c>
      <c r="J4713" s="4" t="e">
        <f>Table1[[#This Row],[Column1]]</f>
        <v>#VALUE!</v>
      </c>
    </row>
    <row r="4714" spans="1:10" hidden="1" x14ac:dyDescent="0.3">
      <c r="A4714" s="2" t="e">
        <f>Table1[[#This Row],[Befolyt]]</f>
        <v>#VALUE!</v>
      </c>
      <c r="B4714" t="e">
        <f>Table1[[#This Row],[ÜK]]</f>
        <v>#VALUE!</v>
      </c>
      <c r="C4714" s="3" t="e">
        <f>Table1[[#This Row],[Szla]]</f>
        <v>#VALUE!</v>
      </c>
      <c r="D4714" s="6" t="e">
        <f>Table1[[#This Row],[Kelt_hó]]</f>
        <v>#VALUE!</v>
      </c>
      <c r="E4714" t="e">
        <f>Table1[[#This Row],[Vevő]]</f>
        <v>#VALUE!</v>
      </c>
      <c r="F4714" t="e">
        <f>Table1[[#This Row],[Termékkör]]</f>
        <v>#VALUE!</v>
      </c>
      <c r="G4714" s="4" t="e">
        <f>Table1[[#This Row],[SzumElad]]</f>
        <v>#VALUE!</v>
      </c>
      <c r="H4714" s="7" t="e">
        <f>Table1[[#This Row],[Jut_%]]</f>
        <v>#VALUE!</v>
      </c>
      <c r="I4714" s="4" t="e">
        <f>Table1[[#This Row],[Jut]]</f>
        <v>#VALUE!</v>
      </c>
      <c r="J4714" s="4" t="e">
        <f>Table1[[#This Row],[Column1]]</f>
        <v>#VALUE!</v>
      </c>
    </row>
    <row r="4715" spans="1:10" hidden="1" x14ac:dyDescent="0.3">
      <c r="A4715" s="2" t="e">
        <f>Table1[[#This Row],[Befolyt]]</f>
        <v>#VALUE!</v>
      </c>
      <c r="B4715" t="e">
        <f>Table1[[#This Row],[ÜK]]</f>
        <v>#VALUE!</v>
      </c>
      <c r="C4715" s="3" t="e">
        <f>Table1[[#This Row],[Szla]]</f>
        <v>#VALUE!</v>
      </c>
      <c r="D4715" s="6" t="e">
        <f>Table1[[#This Row],[Kelt_hó]]</f>
        <v>#VALUE!</v>
      </c>
      <c r="E4715" t="e">
        <f>Table1[[#This Row],[Vevő]]</f>
        <v>#VALUE!</v>
      </c>
      <c r="F4715" t="e">
        <f>Table1[[#This Row],[Termékkör]]</f>
        <v>#VALUE!</v>
      </c>
      <c r="G4715" s="4" t="e">
        <f>Table1[[#This Row],[SzumElad]]</f>
        <v>#VALUE!</v>
      </c>
      <c r="H4715" s="7" t="e">
        <f>Table1[[#This Row],[Jut_%]]</f>
        <v>#VALUE!</v>
      </c>
      <c r="I4715" s="4" t="e">
        <f>Table1[[#This Row],[Jut]]</f>
        <v>#VALUE!</v>
      </c>
      <c r="J4715" s="4" t="e">
        <f>Table1[[#This Row],[Column1]]</f>
        <v>#VALUE!</v>
      </c>
    </row>
    <row r="4716" spans="1:10" hidden="1" x14ac:dyDescent="0.3">
      <c r="A4716" s="2" t="e">
        <f>Table1[[#This Row],[Befolyt]]</f>
        <v>#VALUE!</v>
      </c>
      <c r="B4716" t="e">
        <f>Table1[[#This Row],[ÜK]]</f>
        <v>#VALUE!</v>
      </c>
      <c r="C4716" s="3" t="e">
        <f>Table1[[#This Row],[Szla]]</f>
        <v>#VALUE!</v>
      </c>
      <c r="D4716" s="6" t="e">
        <f>Table1[[#This Row],[Kelt_hó]]</f>
        <v>#VALUE!</v>
      </c>
      <c r="E4716" t="e">
        <f>Table1[[#This Row],[Vevő]]</f>
        <v>#VALUE!</v>
      </c>
      <c r="F4716" t="e">
        <f>Table1[[#This Row],[Termékkör]]</f>
        <v>#VALUE!</v>
      </c>
      <c r="G4716" s="4" t="e">
        <f>Table1[[#This Row],[SzumElad]]</f>
        <v>#VALUE!</v>
      </c>
      <c r="H4716" s="7" t="e">
        <f>Table1[[#This Row],[Jut_%]]</f>
        <v>#VALUE!</v>
      </c>
      <c r="I4716" s="4" t="e">
        <f>Table1[[#This Row],[Jut]]</f>
        <v>#VALUE!</v>
      </c>
      <c r="J4716" s="4" t="e">
        <f>Table1[[#This Row],[Column1]]</f>
        <v>#VALUE!</v>
      </c>
    </row>
    <row r="4717" spans="1:10" hidden="1" x14ac:dyDescent="0.3">
      <c r="A4717" s="2" t="e">
        <f>Table1[[#This Row],[Befolyt]]</f>
        <v>#VALUE!</v>
      </c>
      <c r="B4717" t="e">
        <f>Table1[[#This Row],[ÜK]]</f>
        <v>#VALUE!</v>
      </c>
      <c r="C4717" s="3" t="e">
        <f>Table1[[#This Row],[Szla]]</f>
        <v>#VALUE!</v>
      </c>
      <c r="D4717" s="6" t="e">
        <f>Table1[[#This Row],[Kelt_hó]]</f>
        <v>#VALUE!</v>
      </c>
      <c r="E4717" t="e">
        <f>Table1[[#This Row],[Vevő]]</f>
        <v>#VALUE!</v>
      </c>
      <c r="F4717" t="e">
        <f>Table1[[#This Row],[Termékkör]]</f>
        <v>#VALUE!</v>
      </c>
      <c r="G4717" s="4" t="e">
        <f>Table1[[#This Row],[SzumElad]]</f>
        <v>#VALUE!</v>
      </c>
      <c r="H4717" s="7" t="e">
        <f>Table1[[#This Row],[Jut_%]]</f>
        <v>#VALUE!</v>
      </c>
      <c r="I4717" s="4" t="e">
        <f>Table1[[#This Row],[Jut]]</f>
        <v>#VALUE!</v>
      </c>
      <c r="J4717" s="4" t="e">
        <f>Table1[[#This Row],[Column1]]</f>
        <v>#VALUE!</v>
      </c>
    </row>
    <row r="4718" spans="1:10" hidden="1" x14ac:dyDescent="0.3">
      <c r="A4718" s="2" t="e">
        <f>Table1[[#This Row],[Befolyt]]</f>
        <v>#VALUE!</v>
      </c>
      <c r="B4718" t="e">
        <f>Table1[[#This Row],[ÜK]]</f>
        <v>#VALUE!</v>
      </c>
      <c r="C4718" s="3" t="e">
        <f>Table1[[#This Row],[Szla]]</f>
        <v>#VALUE!</v>
      </c>
      <c r="D4718" s="6" t="e">
        <f>Table1[[#This Row],[Kelt_hó]]</f>
        <v>#VALUE!</v>
      </c>
      <c r="E4718" t="e">
        <f>Table1[[#This Row],[Vevő]]</f>
        <v>#VALUE!</v>
      </c>
      <c r="F4718" t="e">
        <f>Table1[[#This Row],[Termékkör]]</f>
        <v>#VALUE!</v>
      </c>
      <c r="G4718" s="4" t="e">
        <f>Table1[[#This Row],[SzumElad]]</f>
        <v>#VALUE!</v>
      </c>
      <c r="H4718" s="7" t="e">
        <f>Table1[[#This Row],[Jut_%]]</f>
        <v>#VALUE!</v>
      </c>
      <c r="I4718" s="4" t="e">
        <f>Table1[[#This Row],[Jut]]</f>
        <v>#VALUE!</v>
      </c>
      <c r="J4718" s="4" t="e">
        <f>Table1[[#This Row],[Column1]]</f>
        <v>#VALUE!</v>
      </c>
    </row>
    <row r="4719" spans="1:10" hidden="1" x14ac:dyDescent="0.3">
      <c r="A4719" s="2" t="e">
        <f>Table1[[#This Row],[Befolyt]]</f>
        <v>#VALUE!</v>
      </c>
      <c r="B4719" t="e">
        <f>Table1[[#This Row],[ÜK]]</f>
        <v>#VALUE!</v>
      </c>
      <c r="C4719" s="3" t="e">
        <f>Table1[[#This Row],[Szla]]</f>
        <v>#VALUE!</v>
      </c>
      <c r="D4719" s="6" t="e">
        <f>Table1[[#This Row],[Kelt_hó]]</f>
        <v>#VALUE!</v>
      </c>
      <c r="E4719" t="e">
        <f>Table1[[#This Row],[Vevő]]</f>
        <v>#VALUE!</v>
      </c>
      <c r="F4719" t="e">
        <f>Table1[[#This Row],[Termékkör]]</f>
        <v>#VALUE!</v>
      </c>
      <c r="G4719" s="4" t="e">
        <f>Table1[[#This Row],[SzumElad]]</f>
        <v>#VALUE!</v>
      </c>
      <c r="H4719" s="7" t="e">
        <f>Table1[[#This Row],[Jut_%]]</f>
        <v>#VALUE!</v>
      </c>
      <c r="I4719" s="4" t="e">
        <f>Table1[[#This Row],[Jut]]</f>
        <v>#VALUE!</v>
      </c>
      <c r="J4719" s="4" t="e">
        <f>Table1[[#This Row],[Column1]]</f>
        <v>#VALUE!</v>
      </c>
    </row>
    <row r="4720" spans="1:10" hidden="1" x14ac:dyDescent="0.3">
      <c r="A4720" s="2" t="e">
        <f>Table1[[#This Row],[Befolyt]]</f>
        <v>#VALUE!</v>
      </c>
      <c r="B4720" t="e">
        <f>Table1[[#This Row],[ÜK]]</f>
        <v>#VALUE!</v>
      </c>
      <c r="C4720" s="3" t="e">
        <f>Table1[[#This Row],[Szla]]</f>
        <v>#VALUE!</v>
      </c>
      <c r="D4720" s="6" t="e">
        <f>Table1[[#This Row],[Kelt_hó]]</f>
        <v>#VALUE!</v>
      </c>
      <c r="E4720" t="e">
        <f>Table1[[#This Row],[Vevő]]</f>
        <v>#VALUE!</v>
      </c>
      <c r="F4720" t="e">
        <f>Table1[[#This Row],[Termékkör]]</f>
        <v>#VALUE!</v>
      </c>
      <c r="G4720" s="4" t="e">
        <f>Table1[[#This Row],[SzumElad]]</f>
        <v>#VALUE!</v>
      </c>
      <c r="H4720" s="7" t="e">
        <f>Table1[[#This Row],[Jut_%]]</f>
        <v>#VALUE!</v>
      </c>
      <c r="I4720" s="4" t="e">
        <f>Table1[[#This Row],[Jut]]</f>
        <v>#VALUE!</v>
      </c>
      <c r="J4720" s="4" t="e">
        <f>Table1[[#This Row],[Column1]]</f>
        <v>#VALUE!</v>
      </c>
    </row>
    <row r="4721" spans="1:10" hidden="1" x14ac:dyDescent="0.3">
      <c r="A4721" s="2" t="e">
        <f>Table1[[#This Row],[Befolyt]]</f>
        <v>#VALUE!</v>
      </c>
      <c r="B4721" t="e">
        <f>Table1[[#This Row],[ÜK]]</f>
        <v>#VALUE!</v>
      </c>
      <c r="C4721" s="3" t="e">
        <f>Table1[[#This Row],[Szla]]</f>
        <v>#VALUE!</v>
      </c>
      <c r="D4721" s="6" t="e">
        <f>Table1[[#This Row],[Kelt_hó]]</f>
        <v>#VALUE!</v>
      </c>
      <c r="E4721" t="e">
        <f>Table1[[#This Row],[Vevő]]</f>
        <v>#VALUE!</v>
      </c>
      <c r="F4721" t="e">
        <f>Table1[[#This Row],[Termékkör]]</f>
        <v>#VALUE!</v>
      </c>
      <c r="G4721" s="4" t="e">
        <f>Table1[[#This Row],[SzumElad]]</f>
        <v>#VALUE!</v>
      </c>
      <c r="H4721" s="7" t="e">
        <f>Table1[[#This Row],[Jut_%]]</f>
        <v>#VALUE!</v>
      </c>
      <c r="I4721" s="4" t="e">
        <f>Table1[[#This Row],[Jut]]</f>
        <v>#VALUE!</v>
      </c>
      <c r="J4721" s="4" t="e">
        <f>Table1[[#This Row],[Column1]]</f>
        <v>#VALUE!</v>
      </c>
    </row>
    <row r="4722" spans="1:10" hidden="1" x14ac:dyDescent="0.3">
      <c r="A4722" s="2" t="e">
        <f>Table1[[#This Row],[Befolyt]]</f>
        <v>#VALUE!</v>
      </c>
      <c r="B4722" t="e">
        <f>Table1[[#This Row],[ÜK]]</f>
        <v>#VALUE!</v>
      </c>
      <c r="C4722" s="3" t="e">
        <f>Table1[[#This Row],[Szla]]</f>
        <v>#VALUE!</v>
      </c>
      <c r="D4722" s="6" t="e">
        <f>Table1[[#This Row],[Kelt_hó]]</f>
        <v>#VALUE!</v>
      </c>
      <c r="E4722" t="e">
        <f>Table1[[#This Row],[Vevő]]</f>
        <v>#VALUE!</v>
      </c>
      <c r="F4722" t="e">
        <f>Table1[[#This Row],[Termékkör]]</f>
        <v>#VALUE!</v>
      </c>
      <c r="G4722" s="4" t="e">
        <f>Table1[[#This Row],[SzumElad]]</f>
        <v>#VALUE!</v>
      </c>
      <c r="H4722" s="7" t="e">
        <f>Table1[[#This Row],[Jut_%]]</f>
        <v>#VALUE!</v>
      </c>
      <c r="I4722" s="4" t="e">
        <f>Table1[[#This Row],[Jut]]</f>
        <v>#VALUE!</v>
      </c>
      <c r="J4722" s="4" t="e">
        <f>Table1[[#This Row],[Column1]]</f>
        <v>#VALUE!</v>
      </c>
    </row>
    <row r="4723" spans="1:10" hidden="1" x14ac:dyDescent="0.3">
      <c r="A4723" s="2" t="e">
        <f>Table1[[#This Row],[Befolyt]]</f>
        <v>#VALUE!</v>
      </c>
      <c r="B4723" t="e">
        <f>Table1[[#This Row],[ÜK]]</f>
        <v>#VALUE!</v>
      </c>
      <c r="C4723" s="3" t="e">
        <f>Table1[[#This Row],[Szla]]</f>
        <v>#VALUE!</v>
      </c>
      <c r="D4723" s="6" t="e">
        <f>Table1[[#This Row],[Kelt_hó]]</f>
        <v>#VALUE!</v>
      </c>
      <c r="E4723" t="e">
        <f>Table1[[#This Row],[Vevő]]</f>
        <v>#VALUE!</v>
      </c>
      <c r="F4723" t="e">
        <f>Table1[[#This Row],[Termékkör]]</f>
        <v>#VALUE!</v>
      </c>
      <c r="G4723" s="4" t="e">
        <f>Table1[[#This Row],[SzumElad]]</f>
        <v>#VALUE!</v>
      </c>
      <c r="H4723" s="7" t="e">
        <f>Table1[[#This Row],[Jut_%]]</f>
        <v>#VALUE!</v>
      </c>
      <c r="I4723" s="4" t="e">
        <f>Table1[[#This Row],[Jut]]</f>
        <v>#VALUE!</v>
      </c>
      <c r="J4723" s="4" t="e">
        <f>Table1[[#This Row],[Column1]]</f>
        <v>#VALUE!</v>
      </c>
    </row>
    <row r="4724" spans="1:10" hidden="1" x14ac:dyDescent="0.3">
      <c r="A4724" s="2" t="e">
        <f>Table1[[#This Row],[Befolyt]]</f>
        <v>#VALUE!</v>
      </c>
      <c r="B4724" t="e">
        <f>Table1[[#This Row],[ÜK]]</f>
        <v>#VALUE!</v>
      </c>
      <c r="C4724" s="3" t="e">
        <f>Table1[[#This Row],[Szla]]</f>
        <v>#VALUE!</v>
      </c>
      <c r="D4724" s="6" t="e">
        <f>Table1[[#This Row],[Kelt_hó]]</f>
        <v>#VALUE!</v>
      </c>
      <c r="E4724" t="e">
        <f>Table1[[#This Row],[Vevő]]</f>
        <v>#VALUE!</v>
      </c>
      <c r="F4724" t="e">
        <f>Table1[[#This Row],[Termékkör]]</f>
        <v>#VALUE!</v>
      </c>
      <c r="G4724" s="4" t="e">
        <f>Table1[[#This Row],[SzumElad]]</f>
        <v>#VALUE!</v>
      </c>
      <c r="H4724" s="7" t="e">
        <f>Table1[[#This Row],[Jut_%]]</f>
        <v>#VALUE!</v>
      </c>
      <c r="I4724" s="4" t="e">
        <f>Table1[[#This Row],[Jut]]</f>
        <v>#VALUE!</v>
      </c>
      <c r="J4724" s="4" t="e">
        <f>Table1[[#This Row],[Column1]]</f>
        <v>#VALUE!</v>
      </c>
    </row>
    <row r="4725" spans="1:10" hidden="1" x14ac:dyDescent="0.3">
      <c r="A4725" s="2" t="e">
        <f>Table1[[#This Row],[Befolyt]]</f>
        <v>#VALUE!</v>
      </c>
      <c r="B4725" t="e">
        <f>Table1[[#This Row],[ÜK]]</f>
        <v>#VALUE!</v>
      </c>
      <c r="C4725" s="3" t="e">
        <f>Table1[[#This Row],[Szla]]</f>
        <v>#VALUE!</v>
      </c>
      <c r="D4725" s="6" t="e">
        <f>Table1[[#This Row],[Kelt_hó]]</f>
        <v>#VALUE!</v>
      </c>
      <c r="E4725" t="e">
        <f>Table1[[#This Row],[Vevő]]</f>
        <v>#VALUE!</v>
      </c>
      <c r="F4725" t="e">
        <f>Table1[[#This Row],[Termékkör]]</f>
        <v>#VALUE!</v>
      </c>
      <c r="G4725" s="4" t="e">
        <f>Table1[[#This Row],[SzumElad]]</f>
        <v>#VALUE!</v>
      </c>
      <c r="H4725" s="7" t="e">
        <f>Table1[[#This Row],[Jut_%]]</f>
        <v>#VALUE!</v>
      </c>
      <c r="I4725" s="4" t="e">
        <f>Table1[[#This Row],[Jut]]</f>
        <v>#VALUE!</v>
      </c>
      <c r="J4725" s="4" t="e">
        <f>Table1[[#This Row],[Column1]]</f>
        <v>#VALUE!</v>
      </c>
    </row>
    <row r="4726" spans="1:10" hidden="1" x14ac:dyDescent="0.3">
      <c r="A4726" s="2" t="e">
        <f>Table1[[#This Row],[Befolyt]]</f>
        <v>#VALUE!</v>
      </c>
      <c r="B4726" t="e">
        <f>Table1[[#This Row],[ÜK]]</f>
        <v>#VALUE!</v>
      </c>
      <c r="C4726" s="3" t="e">
        <f>Table1[[#This Row],[Szla]]</f>
        <v>#VALUE!</v>
      </c>
      <c r="D4726" s="6" t="e">
        <f>Table1[[#This Row],[Kelt_hó]]</f>
        <v>#VALUE!</v>
      </c>
      <c r="E4726" t="e">
        <f>Table1[[#This Row],[Vevő]]</f>
        <v>#VALUE!</v>
      </c>
      <c r="F4726" t="e">
        <f>Table1[[#This Row],[Termékkör]]</f>
        <v>#VALUE!</v>
      </c>
      <c r="G4726" s="4" t="e">
        <f>Table1[[#This Row],[SzumElad]]</f>
        <v>#VALUE!</v>
      </c>
      <c r="H4726" s="7" t="e">
        <f>Table1[[#This Row],[Jut_%]]</f>
        <v>#VALUE!</v>
      </c>
      <c r="I4726" s="4" t="e">
        <f>Table1[[#This Row],[Jut]]</f>
        <v>#VALUE!</v>
      </c>
      <c r="J4726" s="4" t="e">
        <f>Table1[[#This Row],[Column1]]</f>
        <v>#VALUE!</v>
      </c>
    </row>
    <row r="4727" spans="1:10" hidden="1" x14ac:dyDescent="0.3">
      <c r="A4727" s="2" t="e">
        <f>Table1[[#This Row],[Befolyt]]</f>
        <v>#VALUE!</v>
      </c>
      <c r="B4727" t="e">
        <f>Table1[[#This Row],[ÜK]]</f>
        <v>#VALUE!</v>
      </c>
      <c r="C4727" s="3" t="e">
        <f>Table1[[#This Row],[Szla]]</f>
        <v>#VALUE!</v>
      </c>
      <c r="D4727" s="6" t="e">
        <f>Table1[[#This Row],[Kelt_hó]]</f>
        <v>#VALUE!</v>
      </c>
      <c r="E4727" t="e">
        <f>Table1[[#This Row],[Vevő]]</f>
        <v>#VALUE!</v>
      </c>
      <c r="F4727" t="e">
        <f>Table1[[#This Row],[Termékkör]]</f>
        <v>#VALUE!</v>
      </c>
      <c r="G4727" s="4" t="e">
        <f>Table1[[#This Row],[SzumElad]]</f>
        <v>#VALUE!</v>
      </c>
      <c r="H4727" s="7" t="e">
        <f>Table1[[#This Row],[Jut_%]]</f>
        <v>#VALUE!</v>
      </c>
      <c r="I4727" s="4" t="e">
        <f>Table1[[#This Row],[Jut]]</f>
        <v>#VALUE!</v>
      </c>
      <c r="J4727" s="4" t="e">
        <f>Table1[[#This Row],[Column1]]</f>
        <v>#VALUE!</v>
      </c>
    </row>
    <row r="4728" spans="1:10" hidden="1" x14ac:dyDescent="0.3">
      <c r="A4728" s="2" t="e">
        <f>Table1[[#This Row],[Befolyt]]</f>
        <v>#VALUE!</v>
      </c>
      <c r="B4728" t="e">
        <f>Table1[[#This Row],[ÜK]]</f>
        <v>#VALUE!</v>
      </c>
      <c r="C4728" s="3" t="e">
        <f>Table1[[#This Row],[Szla]]</f>
        <v>#VALUE!</v>
      </c>
      <c r="D4728" s="6" t="e">
        <f>Table1[[#This Row],[Kelt_hó]]</f>
        <v>#VALUE!</v>
      </c>
      <c r="E4728" t="e">
        <f>Table1[[#This Row],[Vevő]]</f>
        <v>#VALUE!</v>
      </c>
      <c r="F4728" t="e">
        <f>Table1[[#This Row],[Termékkör]]</f>
        <v>#VALUE!</v>
      </c>
      <c r="G4728" s="4" t="e">
        <f>Table1[[#This Row],[SzumElad]]</f>
        <v>#VALUE!</v>
      </c>
      <c r="H4728" s="7" t="e">
        <f>Table1[[#This Row],[Jut_%]]</f>
        <v>#VALUE!</v>
      </c>
      <c r="I4728" s="4" t="e">
        <f>Table1[[#This Row],[Jut]]</f>
        <v>#VALUE!</v>
      </c>
      <c r="J4728" s="4" t="e">
        <f>Table1[[#This Row],[Column1]]</f>
        <v>#VALUE!</v>
      </c>
    </row>
    <row r="4729" spans="1:10" hidden="1" x14ac:dyDescent="0.3">
      <c r="A4729" s="2" t="e">
        <f>Table1[[#This Row],[Befolyt]]</f>
        <v>#VALUE!</v>
      </c>
      <c r="B4729" t="e">
        <f>Table1[[#This Row],[ÜK]]</f>
        <v>#VALUE!</v>
      </c>
      <c r="C4729" s="3" t="e">
        <f>Table1[[#This Row],[Szla]]</f>
        <v>#VALUE!</v>
      </c>
      <c r="D4729" s="6" t="e">
        <f>Table1[[#This Row],[Kelt_hó]]</f>
        <v>#VALUE!</v>
      </c>
      <c r="E4729" t="e">
        <f>Table1[[#This Row],[Vevő]]</f>
        <v>#VALUE!</v>
      </c>
      <c r="F4729" t="e">
        <f>Table1[[#This Row],[Termékkör]]</f>
        <v>#VALUE!</v>
      </c>
      <c r="G4729" s="4" t="e">
        <f>Table1[[#This Row],[SzumElad]]</f>
        <v>#VALUE!</v>
      </c>
      <c r="H4729" s="7" t="e">
        <f>Table1[[#This Row],[Jut_%]]</f>
        <v>#VALUE!</v>
      </c>
      <c r="I4729" s="4" t="e">
        <f>Table1[[#This Row],[Jut]]</f>
        <v>#VALUE!</v>
      </c>
      <c r="J4729" s="4" t="e">
        <f>Table1[[#This Row],[Column1]]</f>
        <v>#VALUE!</v>
      </c>
    </row>
    <row r="4730" spans="1:10" hidden="1" x14ac:dyDescent="0.3">
      <c r="A4730" s="2" t="e">
        <f>Table1[[#This Row],[Befolyt]]</f>
        <v>#VALUE!</v>
      </c>
      <c r="B4730" t="e">
        <f>Table1[[#This Row],[ÜK]]</f>
        <v>#VALUE!</v>
      </c>
      <c r="C4730" s="3" t="e">
        <f>Table1[[#This Row],[Szla]]</f>
        <v>#VALUE!</v>
      </c>
      <c r="D4730" s="6" t="e">
        <f>Table1[[#This Row],[Kelt_hó]]</f>
        <v>#VALUE!</v>
      </c>
      <c r="E4730" t="e">
        <f>Table1[[#This Row],[Vevő]]</f>
        <v>#VALUE!</v>
      </c>
      <c r="F4730" t="e">
        <f>Table1[[#This Row],[Termékkör]]</f>
        <v>#VALUE!</v>
      </c>
      <c r="G4730" s="4" t="e">
        <f>Table1[[#This Row],[SzumElad]]</f>
        <v>#VALUE!</v>
      </c>
      <c r="H4730" s="7" t="e">
        <f>Table1[[#This Row],[Jut_%]]</f>
        <v>#VALUE!</v>
      </c>
      <c r="I4730" s="4" t="e">
        <f>Table1[[#This Row],[Jut]]</f>
        <v>#VALUE!</v>
      </c>
      <c r="J4730" s="4" t="e">
        <f>Table1[[#This Row],[Column1]]</f>
        <v>#VALUE!</v>
      </c>
    </row>
    <row r="4731" spans="1:10" hidden="1" x14ac:dyDescent="0.3">
      <c r="A4731" s="2" t="e">
        <f>Table1[[#This Row],[Befolyt]]</f>
        <v>#VALUE!</v>
      </c>
      <c r="B4731" t="e">
        <f>Table1[[#This Row],[ÜK]]</f>
        <v>#VALUE!</v>
      </c>
      <c r="C4731" s="3" t="e">
        <f>Table1[[#This Row],[Szla]]</f>
        <v>#VALUE!</v>
      </c>
      <c r="D4731" s="6" t="e">
        <f>Table1[[#This Row],[Kelt_hó]]</f>
        <v>#VALUE!</v>
      </c>
      <c r="E4731" t="e">
        <f>Table1[[#This Row],[Vevő]]</f>
        <v>#VALUE!</v>
      </c>
      <c r="F4731" t="e">
        <f>Table1[[#This Row],[Termékkör]]</f>
        <v>#VALUE!</v>
      </c>
      <c r="G4731" s="4" t="e">
        <f>Table1[[#This Row],[SzumElad]]</f>
        <v>#VALUE!</v>
      </c>
      <c r="H4731" s="7" t="e">
        <f>Table1[[#This Row],[Jut_%]]</f>
        <v>#VALUE!</v>
      </c>
      <c r="I4731" s="4" t="e">
        <f>Table1[[#This Row],[Jut]]</f>
        <v>#VALUE!</v>
      </c>
      <c r="J4731" s="4" t="e">
        <f>Table1[[#This Row],[Column1]]</f>
        <v>#VALUE!</v>
      </c>
    </row>
    <row r="4732" spans="1:10" hidden="1" x14ac:dyDescent="0.3">
      <c r="A4732" s="2" t="e">
        <f>Table1[[#This Row],[Befolyt]]</f>
        <v>#VALUE!</v>
      </c>
      <c r="B4732" t="e">
        <f>Table1[[#This Row],[ÜK]]</f>
        <v>#VALUE!</v>
      </c>
      <c r="C4732" s="3" t="e">
        <f>Table1[[#This Row],[Szla]]</f>
        <v>#VALUE!</v>
      </c>
      <c r="D4732" s="6" t="e">
        <f>Table1[[#This Row],[Kelt_hó]]</f>
        <v>#VALUE!</v>
      </c>
      <c r="E4732" t="e">
        <f>Table1[[#This Row],[Vevő]]</f>
        <v>#VALUE!</v>
      </c>
      <c r="F4732" t="e">
        <f>Table1[[#This Row],[Termékkör]]</f>
        <v>#VALUE!</v>
      </c>
      <c r="G4732" s="4" t="e">
        <f>Table1[[#This Row],[SzumElad]]</f>
        <v>#VALUE!</v>
      </c>
      <c r="H4732" s="7" t="e">
        <f>Table1[[#This Row],[Jut_%]]</f>
        <v>#VALUE!</v>
      </c>
      <c r="I4732" s="4" t="e">
        <f>Table1[[#This Row],[Jut]]</f>
        <v>#VALUE!</v>
      </c>
      <c r="J4732" s="4" t="e">
        <f>Table1[[#This Row],[Column1]]</f>
        <v>#VALUE!</v>
      </c>
    </row>
    <row r="4733" spans="1:10" hidden="1" x14ac:dyDescent="0.3">
      <c r="A4733" s="2" t="e">
        <f>Table1[[#This Row],[Befolyt]]</f>
        <v>#VALUE!</v>
      </c>
      <c r="B4733" t="e">
        <f>Table1[[#This Row],[ÜK]]</f>
        <v>#VALUE!</v>
      </c>
      <c r="C4733" s="3" t="e">
        <f>Table1[[#This Row],[Szla]]</f>
        <v>#VALUE!</v>
      </c>
      <c r="D4733" s="6" t="e">
        <f>Table1[[#This Row],[Kelt_hó]]</f>
        <v>#VALUE!</v>
      </c>
      <c r="E4733" t="e">
        <f>Table1[[#This Row],[Vevő]]</f>
        <v>#VALUE!</v>
      </c>
      <c r="F4733" t="e">
        <f>Table1[[#This Row],[Termékkör]]</f>
        <v>#VALUE!</v>
      </c>
      <c r="G4733" s="4" t="e">
        <f>Table1[[#This Row],[SzumElad]]</f>
        <v>#VALUE!</v>
      </c>
      <c r="H4733" s="7" t="e">
        <f>Table1[[#This Row],[Jut_%]]</f>
        <v>#VALUE!</v>
      </c>
      <c r="I4733" s="4" t="e">
        <f>Table1[[#This Row],[Jut]]</f>
        <v>#VALUE!</v>
      </c>
      <c r="J4733" s="4" t="e">
        <f>Table1[[#This Row],[Column1]]</f>
        <v>#VALUE!</v>
      </c>
    </row>
    <row r="4734" spans="1:10" hidden="1" x14ac:dyDescent="0.3">
      <c r="A4734" s="2" t="e">
        <f>Table1[[#This Row],[Befolyt]]</f>
        <v>#VALUE!</v>
      </c>
      <c r="B4734" t="e">
        <f>Table1[[#This Row],[ÜK]]</f>
        <v>#VALUE!</v>
      </c>
      <c r="C4734" s="3" t="e">
        <f>Table1[[#This Row],[Szla]]</f>
        <v>#VALUE!</v>
      </c>
      <c r="D4734" s="6" t="e">
        <f>Table1[[#This Row],[Kelt_hó]]</f>
        <v>#VALUE!</v>
      </c>
      <c r="E4734" t="e">
        <f>Table1[[#This Row],[Vevő]]</f>
        <v>#VALUE!</v>
      </c>
      <c r="F4734" t="e">
        <f>Table1[[#This Row],[Termékkör]]</f>
        <v>#VALUE!</v>
      </c>
      <c r="G4734" s="4" t="e">
        <f>Table1[[#This Row],[SzumElad]]</f>
        <v>#VALUE!</v>
      </c>
      <c r="H4734" s="7" t="e">
        <f>Table1[[#This Row],[Jut_%]]</f>
        <v>#VALUE!</v>
      </c>
      <c r="I4734" s="4" t="e">
        <f>Table1[[#This Row],[Jut]]</f>
        <v>#VALUE!</v>
      </c>
      <c r="J4734" s="4" t="e">
        <f>Table1[[#This Row],[Column1]]</f>
        <v>#VALUE!</v>
      </c>
    </row>
    <row r="4735" spans="1:10" hidden="1" x14ac:dyDescent="0.3">
      <c r="A4735" s="2" t="e">
        <f>Table1[[#This Row],[Befolyt]]</f>
        <v>#VALUE!</v>
      </c>
      <c r="B4735" t="e">
        <f>Table1[[#This Row],[ÜK]]</f>
        <v>#VALUE!</v>
      </c>
      <c r="C4735" s="3" t="e">
        <f>Table1[[#This Row],[Szla]]</f>
        <v>#VALUE!</v>
      </c>
      <c r="D4735" s="6" t="e">
        <f>Table1[[#This Row],[Kelt_hó]]</f>
        <v>#VALUE!</v>
      </c>
      <c r="E4735" t="e">
        <f>Table1[[#This Row],[Vevő]]</f>
        <v>#VALUE!</v>
      </c>
      <c r="F4735" t="e">
        <f>Table1[[#This Row],[Termékkör]]</f>
        <v>#VALUE!</v>
      </c>
      <c r="G4735" s="4" t="e">
        <f>Table1[[#This Row],[SzumElad]]</f>
        <v>#VALUE!</v>
      </c>
      <c r="H4735" s="7" t="e">
        <f>Table1[[#This Row],[Jut_%]]</f>
        <v>#VALUE!</v>
      </c>
      <c r="I4735" s="4" t="e">
        <f>Table1[[#This Row],[Jut]]</f>
        <v>#VALUE!</v>
      </c>
      <c r="J4735" s="4" t="e">
        <f>Table1[[#This Row],[Column1]]</f>
        <v>#VALUE!</v>
      </c>
    </row>
    <row r="4736" spans="1:10" hidden="1" x14ac:dyDescent="0.3">
      <c r="A4736" s="2" t="e">
        <f>Table1[[#This Row],[Befolyt]]</f>
        <v>#VALUE!</v>
      </c>
      <c r="B4736" t="e">
        <f>Table1[[#This Row],[ÜK]]</f>
        <v>#VALUE!</v>
      </c>
      <c r="C4736" s="3" t="e">
        <f>Table1[[#This Row],[Szla]]</f>
        <v>#VALUE!</v>
      </c>
      <c r="D4736" s="6" t="e">
        <f>Table1[[#This Row],[Kelt_hó]]</f>
        <v>#VALUE!</v>
      </c>
      <c r="E4736" t="e">
        <f>Table1[[#This Row],[Vevő]]</f>
        <v>#VALUE!</v>
      </c>
      <c r="F4736" t="e">
        <f>Table1[[#This Row],[Termékkör]]</f>
        <v>#VALUE!</v>
      </c>
      <c r="G4736" s="4" t="e">
        <f>Table1[[#This Row],[SzumElad]]</f>
        <v>#VALUE!</v>
      </c>
      <c r="H4736" s="7" t="e">
        <f>Table1[[#This Row],[Jut_%]]</f>
        <v>#VALUE!</v>
      </c>
      <c r="I4736" s="4" t="e">
        <f>Table1[[#This Row],[Jut]]</f>
        <v>#VALUE!</v>
      </c>
      <c r="J4736" s="4" t="e">
        <f>Table1[[#This Row],[Column1]]</f>
        <v>#VALUE!</v>
      </c>
    </row>
    <row r="4737" spans="1:10" hidden="1" x14ac:dyDescent="0.3">
      <c r="A4737" s="2" t="e">
        <f>Table1[[#This Row],[Befolyt]]</f>
        <v>#VALUE!</v>
      </c>
      <c r="B4737" t="e">
        <f>Table1[[#This Row],[ÜK]]</f>
        <v>#VALUE!</v>
      </c>
      <c r="C4737" s="3" t="e">
        <f>Table1[[#This Row],[Szla]]</f>
        <v>#VALUE!</v>
      </c>
      <c r="D4737" s="6" t="e">
        <f>Table1[[#This Row],[Kelt_hó]]</f>
        <v>#VALUE!</v>
      </c>
      <c r="E4737" t="e">
        <f>Table1[[#This Row],[Vevő]]</f>
        <v>#VALUE!</v>
      </c>
      <c r="F4737" t="e">
        <f>Table1[[#This Row],[Termékkör]]</f>
        <v>#VALUE!</v>
      </c>
      <c r="G4737" s="4" t="e">
        <f>Table1[[#This Row],[SzumElad]]</f>
        <v>#VALUE!</v>
      </c>
      <c r="H4737" s="7" t="e">
        <f>Table1[[#This Row],[Jut_%]]</f>
        <v>#VALUE!</v>
      </c>
      <c r="I4737" s="4" t="e">
        <f>Table1[[#This Row],[Jut]]</f>
        <v>#VALUE!</v>
      </c>
      <c r="J4737" s="4" t="e">
        <f>Table1[[#This Row],[Column1]]</f>
        <v>#VALUE!</v>
      </c>
    </row>
    <row r="4738" spans="1:10" hidden="1" x14ac:dyDescent="0.3">
      <c r="A4738" s="2" t="e">
        <f>Table1[[#This Row],[Befolyt]]</f>
        <v>#VALUE!</v>
      </c>
      <c r="B4738" t="e">
        <f>Table1[[#This Row],[ÜK]]</f>
        <v>#VALUE!</v>
      </c>
      <c r="C4738" s="3" t="e">
        <f>Table1[[#This Row],[Szla]]</f>
        <v>#VALUE!</v>
      </c>
      <c r="D4738" s="6" t="e">
        <f>Table1[[#This Row],[Kelt_hó]]</f>
        <v>#VALUE!</v>
      </c>
      <c r="E4738" t="e">
        <f>Table1[[#This Row],[Vevő]]</f>
        <v>#VALUE!</v>
      </c>
      <c r="F4738" t="e">
        <f>Table1[[#This Row],[Termékkör]]</f>
        <v>#VALUE!</v>
      </c>
      <c r="G4738" s="4" t="e">
        <f>Table1[[#This Row],[SzumElad]]</f>
        <v>#VALUE!</v>
      </c>
      <c r="H4738" s="7" t="e">
        <f>Table1[[#This Row],[Jut_%]]</f>
        <v>#VALUE!</v>
      </c>
      <c r="I4738" s="4" t="e">
        <f>Table1[[#This Row],[Jut]]</f>
        <v>#VALUE!</v>
      </c>
      <c r="J4738" s="4" t="e">
        <f>Table1[[#This Row],[Column1]]</f>
        <v>#VALUE!</v>
      </c>
    </row>
    <row r="4739" spans="1:10" hidden="1" x14ac:dyDescent="0.3">
      <c r="A4739" s="2" t="e">
        <f>Table1[[#This Row],[Befolyt]]</f>
        <v>#VALUE!</v>
      </c>
      <c r="B4739" t="e">
        <f>Table1[[#This Row],[ÜK]]</f>
        <v>#VALUE!</v>
      </c>
      <c r="C4739" s="3" t="e">
        <f>Table1[[#This Row],[Szla]]</f>
        <v>#VALUE!</v>
      </c>
      <c r="D4739" s="6" t="e">
        <f>Table1[[#This Row],[Kelt_hó]]</f>
        <v>#VALUE!</v>
      </c>
      <c r="E4739" t="e">
        <f>Table1[[#This Row],[Vevő]]</f>
        <v>#VALUE!</v>
      </c>
      <c r="F4739" t="e">
        <f>Table1[[#This Row],[Termékkör]]</f>
        <v>#VALUE!</v>
      </c>
      <c r="G4739" s="4" t="e">
        <f>Table1[[#This Row],[SzumElad]]</f>
        <v>#VALUE!</v>
      </c>
      <c r="H4739" s="7" t="e">
        <f>Table1[[#This Row],[Jut_%]]</f>
        <v>#VALUE!</v>
      </c>
      <c r="I4739" s="4" t="e">
        <f>Table1[[#This Row],[Jut]]</f>
        <v>#VALUE!</v>
      </c>
      <c r="J4739" s="4" t="e">
        <f>Table1[[#This Row],[Column1]]</f>
        <v>#VALUE!</v>
      </c>
    </row>
    <row r="4740" spans="1:10" hidden="1" x14ac:dyDescent="0.3">
      <c r="A4740" s="2" t="e">
        <f>Table1[[#This Row],[Befolyt]]</f>
        <v>#VALUE!</v>
      </c>
      <c r="B4740" t="e">
        <f>Table1[[#This Row],[ÜK]]</f>
        <v>#VALUE!</v>
      </c>
      <c r="C4740" s="3" t="e">
        <f>Table1[[#This Row],[Szla]]</f>
        <v>#VALUE!</v>
      </c>
      <c r="D4740" s="6" t="e">
        <f>Table1[[#This Row],[Kelt_hó]]</f>
        <v>#VALUE!</v>
      </c>
      <c r="E4740" t="e">
        <f>Table1[[#This Row],[Vevő]]</f>
        <v>#VALUE!</v>
      </c>
      <c r="F4740" t="e">
        <f>Table1[[#This Row],[Termékkör]]</f>
        <v>#VALUE!</v>
      </c>
      <c r="G4740" s="4" t="e">
        <f>Table1[[#This Row],[SzumElad]]</f>
        <v>#VALUE!</v>
      </c>
      <c r="H4740" s="7" t="e">
        <f>Table1[[#This Row],[Jut_%]]</f>
        <v>#VALUE!</v>
      </c>
      <c r="I4740" s="4" t="e">
        <f>Table1[[#This Row],[Jut]]</f>
        <v>#VALUE!</v>
      </c>
      <c r="J4740" s="4" t="e">
        <f>Table1[[#This Row],[Column1]]</f>
        <v>#VALUE!</v>
      </c>
    </row>
    <row r="4741" spans="1:10" hidden="1" x14ac:dyDescent="0.3">
      <c r="A4741" s="2" t="e">
        <f>Table1[[#This Row],[Befolyt]]</f>
        <v>#VALUE!</v>
      </c>
      <c r="B4741" t="e">
        <f>Table1[[#This Row],[ÜK]]</f>
        <v>#VALUE!</v>
      </c>
      <c r="C4741" s="3" t="e">
        <f>Table1[[#This Row],[Szla]]</f>
        <v>#VALUE!</v>
      </c>
      <c r="D4741" s="6" t="e">
        <f>Table1[[#This Row],[Kelt_hó]]</f>
        <v>#VALUE!</v>
      </c>
      <c r="E4741" t="e">
        <f>Table1[[#This Row],[Vevő]]</f>
        <v>#VALUE!</v>
      </c>
      <c r="F4741" t="e">
        <f>Table1[[#This Row],[Termékkör]]</f>
        <v>#VALUE!</v>
      </c>
      <c r="G4741" s="4" t="e">
        <f>Table1[[#This Row],[SzumElad]]</f>
        <v>#VALUE!</v>
      </c>
      <c r="H4741" s="7" t="e">
        <f>Table1[[#This Row],[Jut_%]]</f>
        <v>#VALUE!</v>
      </c>
      <c r="I4741" s="4" t="e">
        <f>Table1[[#This Row],[Jut]]</f>
        <v>#VALUE!</v>
      </c>
      <c r="J4741" s="4" t="e">
        <f>Table1[[#This Row],[Column1]]</f>
        <v>#VALUE!</v>
      </c>
    </row>
    <row r="4742" spans="1:10" hidden="1" x14ac:dyDescent="0.3">
      <c r="A4742" s="2" t="e">
        <f>Table1[[#This Row],[Befolyt]]</f>
        <v>#VALUE!</v>
      </c>
      <c r="B4742" t="e">
        <f>Table1[[#This Row],[ÜK]]</f>
        <v>#VALUE!</v>
      </c>
      <c r="C4742" s="3" t="e">
        <f>Table1[[#This Row],[Szla]]</f>
        <v>#VALUE!</v>
      </c>
      <c r="D4742" s="6" t="e">
        <f>Table1[[#This Row],[Kelt_hó]]</f>
        <v>#VALUE!</v>
      </c>
      <c r="E4742" t="e">
        <f>Table1[[#This Row],[Vevő]]</f>
        <v>#VALUE!</v>
      </c>
      <c r="F4742" t="e">
        <f>Table1[[#This Row],[Termékkör]]</f>
        <v>#VALUE!</v>
      </c>
      <c r="G4742" s="4" t="e">
        <f>Table1[[#This Row],[SzumElad]]</f>
        <v>#VALUE!</v>
      </c>
      <c r="H4742" s="7" t="e">
        <f>Table1[[#This Row],[Jut_%]]</f>
        <v>#VALUE!</v>
      </c>
      <c r="I4742" s="4" t="e">
        <f>Table1[[#This Row],[Jut]]</f>
        <v>#VALUE!</v>
      </c>
      <c r="J4742" s="4" t="e">
        <f>Table1[[#This Row],[Column1]]</f>
        <v>#VALUE!</v>
      </c>
    </row>
    <row r="4743" spans="1:10" hidden="1" x14ac:dyDescent="0.3">
      <c r="A4743" s="2" t="e">
        <f>Table1[[#This Row],[Befolyt]]</f>
        <v>#VALUE!</v>
      </c>
      <c r="B4743" t="e">
        <f>Table1[[#This Row],[ÜK]]</f>
        <v>#VALUE!</v>
      </c>
      <c r="C4743" s="3" t="e">
        <f>Table1[[#This Row],[Szla]]</f>
        <v>#VALUE!</v>
      </c>
      <c r="D4743" s="6" t="e">
        <f>Table1[[#This Row],[Kelt_hó]]</f>
        <v>#VALUE!</v>
      </c>
      <c r="E4743" t="e">
        <f>Table1[[#This Row],[Vevő]]</f>
        <v>#VALUE!</v>
      </c>
      <c r="F4743" t="e">
        <f>Table1[[#This Row],[Termékkör]]</f>
        <v>#VALUE!</v>
      </c>
      <c r="G4743" s="4" t="e">
        <f>Table1[[#This Row],[SzumElad]]</f>
        <v>#VALUE!</v>
      </c>
      <c r="H4743" s="7" t="e">
        <f>Table1[[#This Row],[Jut_%]]</f>
        <v>#VALUE!</v>
      </c>
      <c r="I4743" s="4" t="e">
        <f>Table1[[#This Row],[Jut]]</f>
        <v>#VALUE!</v>
      </c>
      <c r="J4743" s="4" t="e">
        <f>Table1[[#This Row],[Column1]]</f>
        <v>#VALUE!</v>
      </c>
    </row>
    <row r="4744" spans="1:10" hidden="1" x14ac:dyDescent="0.3">
      <c r="A4744" s="2" t="e">
        <f>Table1[[#This Row],[Befolyt]]</f>
        <v>#VALUE!</v>
      </c>
      <c r="B4744" t="e">
        <f>Table1[[#This Row],[ÜK]]</f>
        <v>#VALUE!</v>
      </c>
      <c r="C4744" s="3" t="e">
        <f>Table1[[#This Row],[Szla]]</f>
        <v>#VALUE!</v>
      </c>
      <c r="D4744" s="6" t="e">
        <f>Table1[[#This Row],[Kelt_hó]]</f>
        <v>#VALUE!</v>
      </c>
      <c r="E4744" t="e">
        <f>Table1[[#This Row],[Vevő]]</f>
        <v>#VALUE!</v>
      </c>
      <c r="F4744" t="e">
        <f>Table1[[#This Row],[Termékkör]]</f>
        <v>#VALUE!</v>
      </c>
      <c r="G4744" s="4" t="e">
        <f>Table1[[#This Row],[SzumElad]]</f>
        <v>#VALUE!</v>
      </c>
      <c r="H4744" s="7" t="e">
        <f>Table1[[#This Row],[Jut_%]]</f>
        <v>#VALUE!</v>
      </c>
      <c r="I4744" s="4" t="e">
        <f>Table1[[#This Row],[Jut]]</f>
        <v>#VALUE!</v>
      </c>
      <c r="J4744" s="4" t="e">
        <f>Table1[[#This Row],[Column1]]</f>
        <v>#VALUE!</v>
      </c>
    </row>
    <row r="4745" spans="1:10" hidden="1" x14ac:dyDescent="0.3">
      <c r="A4745" s="2" t="e">
        <f>Table1[[#This Row],[Befolyt]]</f>
        <v>#VALUE!</v>
      </c>
      <c r="B4745" t="e">
        <f>Table1[[#This Row],[ÜK]]</f>
        <v>#VALUE!</v>
      </c>
      <c r="C4745" s="3" t="e">
        <f>Table1[[#This Row],[Szla]]</f>
        <v>#VALUE!</v>
      </c>
      <c r="D4745" s="6" t="e">
        <f>Table1[[#This Row],[Kelt_hó]]</f>
        <v>#VALUE!</v>
      </c>
      <c r="E4745" t="e">
        <f>Table1[[#This Row],[Vevő]]</f>
        <v>#VALUE!</v>
      </c>
      <c r="F4745" t="e">
        <f>Table1[[#This Row],[Termékkör]]</f>
        <v>#VALUE!</v>
      </c>
      <c r="G4745" s="4" t="e">
        <f>Table1[[#This Row],[SzumElad]]</f>
        <v>#VALUE!</v>
      </c>
      <c r="H4745" s="7" t="e">
        <f>Table1[[#This Row],[Jut_%]]</f>
        <v>#VALUE!</v>
      </c>
      <c r="I4745" s="4" t="e">
        <f>Table1[[#This Row],[Jut]]</f>
        <v>#VALUE!</v>
      </c>
      <c r="J4745" s="4" t="e">
        <f>Table1[[#This Row],[Column1]]</f>
        <v>#VALUE!</v>
      </c>
    </row>
    <row r="4746" spans="1:10" hidden="1" x14ac:dyDescent="0.3">
      <c r="A4746" s="2" t="e">
        <f>Table1[[#This Row],[Befolyt]]</f>
        <v>#VALUE!</v>
      </c>
      <c r="B4746" t="e">
        <f>Table1[[#This Row],[ÜK]]</f>
        <v>#VALUE!</v>
      </c>
      <c r="C4746" s="3" t="e">
        <f>Table1[[#This Row],[Szla]]</f>
        <v>#VALUE!</v>
      </c>
      <c r="D4746" s="6" t="e">
        <f>Table1[[#This Row],[Kelt_hó]]</f>
        <v>#VALUE!</v>
      </c>
      <c r="E4746" t="e">
        <f>Table1[[#This Row],[Vevő]]</f>
        <v>#VALUE!</v>
      </c>
      <c r="F4746" t="e">
        <f>Table1[[#This Row],[Termékkör]]</f>
        <v>#VALUE!</v>
      </c>
      <c r="G4746" s="4" t="e">
        <f>Table1[[#This Row],[SzumElad]]</f>
        <v>#VALUE!</v>
      </c>
      <c r="H4746" s="7" t="e">
        <f>Table1[[#This Row],[Jut_%]]</f>
        <v>#VALUE!</v>
      </c>
      <c r="I4746" s="4" t="e">
        <f>Table1[[#This Row],[Jut]]</f>
        <v>#VALUE!</v>
      </c>
      <c r="J4746" s="4" t="e">
        <f>Table1[[#This Row],[Column1]]</f>
        <v>#VALUE!</v>
      </c>
    </row>
    <row r="4747" spans="1:10" hidden="1" x14ac:dyDescent="0.3">
      <c r="A4747" s="2" t="e">
        <f>Table1[[#This Row],[Befolyt]]</f>
        <v>#VALUE!</v>
      </c>
      <c r="B4747" t="e">
        <f>Table1[[#This Row],[ÜK]]</f>
        <v>#VALUE!</v>
      </c>
      <c r="C4747" s="3" t="e">
        <f>Table1[[#This Row],[Szla]]</f>
        <v>#VALUE!</v>
      </c>
      <c r="D4747" s="6" t="e">
        <f>Table1[[#This Row],[Kelt_hó]]</f>
        <v>#VALUE!</v>
      </c>
      <c r="E4747" t="e">
        <f>Table1[[#This Row],[Vevő]]</f>
        <v>#VALUE!</v>
      </c>
      <c r="F4747" t="e">
        <f>Table1[[#This Row],[Termékkör]]</f>
        <v>#VALUE!</v>
      </c>
      <c r="G4747" s="4" t="e">
        <f>Table1[[#This Row],[SzumElad]]</f>
        <v>#VALUE!</v>
      </c>
      <c r="H4747" s="7" t="e">
        <f>Table1[[#This Row],[Jut_%]]</f>
        <v>#VALUE!</v>
      </c>
      <c r="I4747" s="4" t="e">
        <f>Table1[[#This Row],[Jut]]</f>
        <v>#VALUE!</v>
      </c>
      <c r="J4747" s="4" t="e">
        <f>Table1[[#This Row],[Column1]]</f>
        <v>#VALUE!</v>
      </c>
    </row>
    <row r="4748" spans="1:10" hidden="1" x14ac:dyDescent="0.3">
      <c r="A4748" s="2" t="e">
        <f>Table1[[#This Row],[Befolyt]]</f>
        <v>#VALUE!</v>
      </c>
      <c r="B4748" t="e">
        <f>Table1[[#This Row],[ÜK]]</f>
        <v>#VALUE!</v>
      </c>
      <c r="C4748" s="3" t="e">
        <f>Table1[[#This Row],[Szla]]</f>
        <v>#VALUE!</v>
      </c>
      <c r="D4748" s="6" t="e">
        <f>Table1[[#This Row],[Kelt_hó]]</f>
        <v>#VALUE!</v>
      </c>
      <c r="E4748" t="e">
        <f>Table1[[#This Row],[Vevő]]</f>
        <v>#VALUE!</v>
      </c>
      <c r="F4748" t="e">
        <f>Table1[[#This Row],[Termékkör]]</f>
        <v>#VALUE!</v>
      </c>
      <c r="G4748" s="4" t="e">
        <f>Table1[[#This Row],[SzumElad]]</f>
        <v>#VALUE!</v>
      </c>
      <c r="H4748" s="7" t="e">
        <f>Table1[[#This Row],[Jut_%]]</f>
        <v>#VALUE!</v>
      </c>
      <c r="I4748" s="4" t="e">
        <f>Table1[[#This Row],[Jut]]</f>
        <v>#VALUE!</v>
      </c>
      <c r="J4748" s="4" t="e">
        <f>Table1[[#This Row],[Column1]]</f>
        <v>#VALUE!</v>
      </c>
    </row>
    <row r="4749" spans="1:10" hidden="1" x14ac:dyDescent="0.3">
      <c r="A4749" s="2" t="e">
        <f>Table1[[#This Row],[Befolyt]]</f>
        <v>#VALUE!</v>
      </c>
      <c r="B4749" t="e">
        <f>Table1[[#This Row],[ÜK]]</f>
        <v>#VALUE!</v>
      </c>
      <c r="C4749" s="3" t="e">
        <f>Table1[[#This Row],[Szla]]</f>
        <v>#VALUE!</v>
      </c>
      <c r="D4749" s="6" t="e">
        <f>Table1[[#This Row],[Kelt_hó]]</f>
        <v>#VALUE!</v>
      </c>
      <c r="E4749" t="e">
        <f>Table1[[#This Row],[Vevő]]</f>
        <v>#VALUE!</v>
      </c>
      <c r="F4749" t="e">
        <f>Table1[[#This Row],[Termékkör]]</f>
        <v>#VALUE!</v>
      </c>
      <c r="G4749" s="4" t="e">
        <f>Table1[[#This Row],[SzumElad]]</f>
        <v>#VALUE!</v>
      </c>
      <c r="H4749" s="7" t="e">
        <f>Table1[[#This Row],[Jut_%]]</f>
        <v>#VALUE!</v>
      </c>
      <c r="I4749" s="4" t="e">
        <f>Table1[[#This Row],[Jut]]</f>
        <v>#VALUE!</v>
      </c>
      <c r="J4749" s="4" t="e">
        <f>Table1[[#This Row],[Column1]]</f>
        <v>#VALUE!</v>
      </c>
    </row>
    <row r="4750" spans="1:10" hidden="1" x14ac:dyDescent="0.3">
      <c r="A4750" s="2" t="e">
        <f>Table1[[#This Row],[Befolyt]]</f>
        <v>#VALUE!</v>
      </c>
      <c r="B4750" t="e">
        <f>Table1[[#This Row],[ÜK]]</f>
        <v>#VALUE!</v>
      </c>
      <c r="C4750" s="3" t="e">
        <f>Table1[[#This Row],[Szla]]</f>
        <v>#VALUE!</v>
      </c>
      <c r="D4750" s="6" t="e">
        <f>Table1[[#This Row],[Kelt_hó]]</f>
        <v>#VALUE!</v>
      </c>
      <c r="E4750" t="e">
        <f>Table1[[#This Row],[Vevő]]</f>
        <v>#VALUE!</v>
      </c>
      <c r="F4750" t="e">
        <f>Table1[[#This Row],[Termékkör]]</f>
        <v>#VALUE!</v>
      </c>
      <c r="G4750" s="4" t="e">
        <f>Table1[[#This Row],[SzumElad]]</f>
        <v>#VALUE!</v>
      </c>
      <c r="H4750" s="7" t="e">
        <f>Table1[[#This Row],[Jut_%]]</f>
        <v>#VALUE!</v>
      </c>
      <c r="I4750" s="4" t="e">
        <f>Table1[[#This Row],[Jut]]</f>
        <v>#VALUE!</v>
      </c>
      <c r="J4750" s="4" t="e">
        <f>Table1[[#This Row],[Column1]]</f>
        <v>#VALUE!</v>
      </c>
    </row>
    <row r="4751" spans="1:10" hidden="1" x14ac:dyDescent="0.3">
      <c r="A4751" s="2" t="e">
        <f>Table1[[#This Row],[Befolyt]]</f>
        <v>#VALUE!</v>
      </c>
      <c r="B4751" t="e">
        <f>Table1[[#This Row],[ÜK]]</f>
        <v>#VALUE!</v>
      </c>
      <c r="C4751" s="3" t="e">
        <f>Table1[[#This Row],[Szla]]</f>
        <v>#VALUE!</v>
      </c>
      <c r="D4751" s="6" t="e">
        <f>Table1[[#This Row],[Kelt_hó]]</f>
        <v>#VALUE!</v>
      </c>
      <c r="E4751" t="e">
        <f>Table1[[#This Row],[Vevő]]</f>
        <v>#VALUE!</v>
      </c>
      <c r="F4751" t="e">
        <f>Table1[[#This Row],[Termékkör]]</f>
        <v>#VALUE!</v>
      </c>
      <c r="G4751" s="4" t="e">
        <f>Table1[[#This Row],[SzumElad]]</f>
        <v>#VALUE!</v>
      </c>
      <c r="H4751" s="7" t="e">
        <f>Table1[[#This Row],[Jut_%]]</f>
        <v>#VALUE!</v>
      </c>
      <c r="I4751" s="4" t="e">
        <f>Table1[[#This Row],[Jut]]</f>
        <v>#VALUE!</v>
      </c>
      <c r="J4751" s="4" t="e">
        <f>Table1[[#This Row],[Column1]]</f>
        <v>#VALUE!</v>
      </c>
    </row>
    <row r="4752" spans="1:10" hidden="1" x14ac:dyDescent="0.3">
      <c r="A4752" s="2" t="e">
        <f>Table1[[#This Row],[Befolyt]]</f>
        <v>#VALUE!</v>
      </c>
      <c r="B4752" t="e">
        <f>Table1[[#This Row],[ÜK]]</f>
        <v>#VALUE!</v>
      </c>
      <c r="C4752" s="3" t="e">
        <f>Table1[[#This Row],[Szla]]</f>
        <v>#VALUE!</v>
      </c>
      <c r="D4752" s="6" t="e">
        <f>Table1[[#This Row],[Kelt_hó]]</f>
        <v>#VALUE!</v>
      </c>
      <c r="E4752" t="e">
        <f>Table1[[#This Row],[Vevő]]</f>
        <v>#VALUE!</v>
      </c>
      <c r="F4752" t="e">
        <f>Table1[[#This Row],[Termékkör]]</f>
        <v>#VALUE!</v>
      </c>
      <c r="G4752" s="4" t="e">
        <f>Table1[[#This Row],[SzumElad]]</f>
        <v>#VALUE!</v>
      </c>
      <c r="H4752" s="7" t="e">
        <f>Table1[[#This Row],[Jut_%]]</f>
        <v>#VALUE!</v>
      </c>
      <c r="I4752" s="4" t="e">
        <f>Table1[[#This Row],[Jut]]</f>
        <v>#VALUE!</v>
      </c>
      <c r="J4752" s="4" t="e">
        <f>Table1[[#This Row],[Column1]]</f>
        <v>#VALUE!</v>
      </c>
    </row>
    <row r="4753" spans="1:10" hidden="1" x14ac:dyDescent="0.3">
      <c r="A4753" s="2" t="e">
        <f>Table1[[#This Row],[Befolyt]]</f>
        <v>#VALUE!</v>
      </c>
      <c r="B4753" t="e">
        <f>Table1[[#This Row],[ÜK]]</f>
        <v>#VALUE!</v>
      </c>
      <c r="C4753" s="3" t="e">
        <f>Table1[[#This Row],[Szla]]</f>
        <v>#VALUE!</v>
      </c>
      <c r="D4753" s="6" t="e">
        <f>Table1[[#This Row],[Kelt_hó]]</f>
        <v>#VALUE!</v>
      </c>
      <c r="E4753" t="e">
        <f>Table1[[#This Row],[Vevő]]</f>
        <v>#VALUE!</v>
      </c>
      <c r="F4753" t="e">
        <f>Table1[[#This Row],[Termékkör]]</f>
        <v>#VALUE!</v>
      </c>
      <c r="G4753" s="4" t="e">
        <f>Table1[[#This Row],[SzumElad]]</f>
        <v>#VALUE!</v>
      </c>
      <c r="H4753" s="7" t="e">
        <f>Table1[[#This Row],[Jut_%]]</f>
        <v>#VALUE!</v>
      </c>
      <c r="I4753" s="4" t="e">
        <f>Table1[[#This Row],[Jut]]</f>
        <v>#VALUE!</v>
      </c>
      <c r="J4753" s="4" t="e">
        <f>Table1[[#This Row],[Column1]]</f>
        <v>#VALUE!</v>
      </c>
    </row>
    <row r="4754" spans="1:10" hidden="1" x14ac:dyDescent="0.3">
      <c r="A4754" s="2" t="e">
        <f>Table1[[#This Row],[Befolyt]]</f>
        <v>#VALUE!</v>
      </c>
      <c r="B4754" t="e">
        <f>Table1[[#This Row],[ÜK]]</f>
        <v>#VALUE!</v>
      </c>
      <c r="C4754" s="3" t="e">
        <f>Table1[[#This Row],[Szla]]</f>
        <v>#VALUE!</v>
      </c>
      <c r="D4754" s="6" t="e">
        <f>Table1[[#This Row],[Kelt_hó]]</f>
        <v>#VALUE!</v>
      </c>
      <c r="E4754" t="e">
        <f>Table1[[#This Row],[Vevő]]</f>
        <v>#VALUE!</v>
      </c>
      <c r="F4754" t="e">
        <f>Table1[[#This Row],[Termékkör]]</f>
        <v>#VALUE!</v>
      </c>
      <c r="G4754" s="4" t="e">
        <f>Table1[[#This Row],[SzumElad]]</f>
        <v>#VALUE!</v>
      </c>
      <c r="H4754" s="7" t="e">
        <f>Table1[[#This Row],[Jut_%]]</f>
        <v>#VALUE!</v>
      </c>
      <c r="I4754" s="4" t="e">
        <f>Table1[[#This Row],[Jut]]</f>
        <v>#VALUE!</v>
      </c>
      <c r="J4754" s="4" t="e">
        <f>Table1[[#This Row],[Column1]]</f>
        <v>#VALUE!</v>
      </c>
    </row>
    <row r="4755" spans="1:10" hidden="1" x14ac:dyDescent="0.3">
      <c r="A4755" s="2" t="e">
        <f>Table1[[#This Row],[Befolyt]]</f>
        <v>#VALUE!</v>
      </c>
      <c r="B4755" t="e">
        <f>Table1[[#This Row],[ÜK]]</f>
        <v>#VALUE!</v>
      </c>
      <c r="C4755" s="3" t="e">
        <f>Table1[[#This Row],[Szla]]</f>
        <v>#VALUE!</v>
      </c>
      <c r="D4755" s="6" t="e">
        <f>Table1[[#This Row],[Kelt_hó]]</f>
        <v>#VALUE!</v>
      </c>
      <c r="E4755" t="e">
        <f>Table1[[#This Row],[Vevő]]</f>
        <v>#VALUE!</v>
      </c>
      <c r="F4755" t="e">
        <f>Table1[[#This Row],[Termékkör]]</f>
        <v>#VALUE!</v>
      </c>
      <c r="G4755" s="4" t="e">
        <f>Table1[[#This Row],[SzumElad]]</f>
        <v>#VALUE!</v>
      </c>
      <c r="H4755" s="7" t="e">
        <f>Table1[[#This Row],[Jut_%]]</f>
        <v>#VALUE!</v>
      </c>
      <c r="I4755" s="4" t="e">
        <f>Table1[[#This Row],[Jut]]</f>
        <v>#VALUE!</v>
      </c>
      <c r="J4755" s="4" t="e">
        <f>Table1[[#This Row],[Column1]]</f>
        <v>#VALUE!</v>
      </c>
    </row>
    <row r="4756" spans="1:10" hidden="1" x14ac:dyDescent="0.3">
      <c r="A4756" s="2" t="e">
        <f>Table1[[#This Row],[Befolyt]]</f>
        <v>#VALUE!</v>
      </c>
      <c r="B4756" t="e">
        <f>Table1[[#This Row],[ÜK]]</f>
        <v>#VALUE!</v>
      </c>
      <c r="C4756" s="3" t="e">
        <f>Table1[[#This Row],[Szla]]</f>
        <v>#VALUE!</v>
      </c>
      <c r="D4756" s="6" t="e">
        <f>Table1[[#This Row],[Kelt_hó]]</f>
        <v>#VALUE!</v>
      </c>
      <c r="E4756" t="e">
        <f>Table1[[#This Row],[Vevő]]</f>
        <v>#VALUE!</v>
      </c>
      <c r="F4756" t="e">
        <f>Table1[[#This Row],[Termékkör]]</f>
        <v>#VALUE!</v>
      </c>
      <c r="G4756" s="4" t="e">
        <f>Table1[[#This Row],[SzumElad]]</f>
        <v>#VALUE!</v>
      </c>
      <c r="H4756" s="7" t="e">
        <f>Table1[[#This Row],[Jut_%]]</f>
        <v>#VALUE!</v>
      </c>
      <c r="I4756" s="4" t="e">
        <f>Table1[[#This Row],[Jut]]</f>
        <v>#VALUE!</v>
      </c>
      <c r="J4756" s="4" t="e">
        <f>Table1[[#This Row],[Column1]]</f>
        <v>#VALUE!</v>
      </c>
    </row>
    <row r="4757" spans="1:10" hidden="1" x14ac:dyDescent="0.3">
      <c r="A4757" s="2" t="e">
        <f>Table1[[#This Row],[Befolyt]]</f>
        <v>#VALUE!</v>
      </c>
      <c r="B4757" t="e">
        <f>Table1[[#This Row],[ÜK]]</f>
        <v>#VALUE!</v>
      </c>
      <c r="C4757" s="3" t="e">
        <f>Table1[[#This Row],[Szla]]</f>
        <v>#VALUE!</v>
      </c>
      <c r="D4757" s="6" t="e">
        <f>Table1[[#This Row],[Kelt_hó]]</f>
        <v>#VALUE!</v>
      </c>
      <c r="E4757" t="e">
        <f>Table1[[#This Row],[Vevő]]</f>
        <v>#VALUE!</v>
      </c>
      <c r="F4757" t="e">
        <f>Table1[[#This Row],[Termékkör]]</f>
        <v>#VALUE!</v>
      </c>
      <c r="G4757" s="4" t="e">
        <f>Table1[[#This Row],[SzumElad]]</f>
        <v>#VALUE!</v>
      </c>
      <c r="H4757" s="7" t="e">
        <f>Table1[[#This Row],[Jut_%]]</f>
        <v>#VALUE!</v>
      </c>
      <c r="I4757" s="4" t="e">
        <f>Table1[[#This Row],[Jut]]</f>
        <v>#VALUE!</v>
      </c>
      <c r="J4757" s="4" t="e">
        <f>Table1[[#This Row],[Column1]]</f>
        <v>#VALUE!</v>
      </c>
    </row>
    <row r="4758" spans="1:10" hidden="1" x14ac:dyDescent="0.3">
      <c r="A4758" s="2" t="e">
        <f>Table1[[#This Row],[Befolyt]]</f>
        <v>#VALUE!</v>
      </c>
      <c r="B4758" t="e">
        <f>Table1[[#This Row],[ÜK]]</f>
        <v>#VALUE!</v>
      </c>
      <c r="C4758" s="3" t="e">
        <f>Table1[[#This Row],[Szla]]</f>
        <v>#VALUE!</v>
      </c>
      <c r="D4758" s="6" t="e">
        <f>Table1[[#This Row],[Kelt_hó]]</f>
        <v>#VALUE!</v>
      </c>
      <c r="E4758" t="e">
        <f>Table1[[#This Row],[Vevő]]</f>
        <v>#VALUE!</v>
      </c>
      <c r="F4758" t="e">
        <f>Table1[[#This Row],[Termékkör]]</f>
        <v>#VALUE!</v>
      </c>
      <c r="G4758" s="4" t="e">
        <f>Table1[[#This Row],[SzumElad]]</f>
        <v>#VALUE!</v>
      </c>
      <c r="H4758" s="7" t="e">
        <f>Table1[[#This Row],[Jut_%]]</f>
        <v>#VALUE!</v>
      </c>
      <c r="I4758" s="4" t="e">
        <f>Table1[[#This Row],[Jut]]</f>
        <v>#VALUE!</v>
      </c>
      <c r="J4758" s="4" t="e">
        <f>Table1[[#This Row],[Column1]]</f>
        <v>#VALUE!</v>
      </c>
    </row>
    <row r="4759" spans="1:10" hidden="1" x14ac:dyDescent="0.3">
      <c r="A4759" s="2" t="e">
        <f>Table1[[#This Row],[Befolyt]]</f>
        <v>#VALUE!</v>
      </c>
      <c r="B4759" t="e">
        <f>Table1[[#This Row],[ÜK]]</f>
        <v>#VALUE!</v>
      </c>
      <c r="C4759" s="3" t="e">
        <f>Table1[[#This Row],[Szla]]</f>
        <v>#VALUE!</v>
      </c>
      <c r="D4759" s="6" t="e">
        <f>Table1[[#This Row],[Kelt_hó]]</f>
        <v>#VALUE!</v>
      </c>
      <c r="E4759" t="e">
        <f>Table1[[#This Row],[Vevő]]</f>
        <v>#VALUE!</v>
      </c>
      <c r="F4759" t="e">
        <f>Table1[[#This Row],[Termékkör]]</f>
        <v>#VALUE!</v>
      </c>
      <c r="G4759" s="4" t="e">
        <f>Table1[[#This Row],[SzumElad]]</f>
        <v>#VALUE!</v>
      </c>
      <c r="H4759" s="7" t="e">
        <f>Table1[[#This Row],[Jut_%]]</f>
        <v>#VALUE!</v>
      </c>
      <c r="I4759" s="4" t="e">
        <f>Table1[[#This Row],[Jut]]</f>
        <v>#VALUE!</v>
      </c>
      <c r="J4759" s="4" t="e">
        <f>Table1[[#This Row],[Column1]]</f>
        <v>#VALUE!</v>
      </c>
    </row>
    <row r="4760" spans="1:10" hidden="1" x14ac:dyDescent="0.3">
      <c r="A4760" s="2" t="e">
        <f>Table1[[#This Row],[Befolyt]]</f>
        <v>#VALUE!</v>
      </c>
      <c r="B4760" t="e">
        <f>Table1[[#This Row],[ÜK]]</f>
        <v>#VALUE!</v>
      </c>
      <c r="C4760" s="3" t="e">
        <f>Table1[[#This Row],[Szla]]</f>
        <v>#VALUE!</v>
      </c>
      <c r="D4760" s="6" t="e">
        <f>Table1[[#This Row],[Kelt_hó]]</f>
        <v>#VALUE!</v>
      </c>
      <c r="E4760" t="e">
        <f>Table1[[#This Row],[Vevő]]</f>
        <v>#VALUE!</v>
      </c>
      <c r="F4760" t="e">
        <f>Table1[[#This Row],[Termékkör]]</f>
        <v>#VALUE!</v>
      </c>
      <c r="G4760" s="4" t="e">
        <f>Table1[[#This Row],[SzumElad]]</f>
        <v>#VALUE!</v>
      </c>
      <c r="H4760" s="7" t="e">
        <f>Table1[[#This Row],[Jut_%]]</f>
        <v>#VALUE!</v>
      </c>
      <c r="I4760" s="4" t="e">
        <f>Table1[[#This Row],[Jut]]</f>
        <v>#VALUE!</v>
      </c>
      <c r="J4760" s="4" t="e">
        <f>Table1[[#This Row],[Column1]]</f>
        <v>#VALUE!</v>
      </c>
    </row>
    <row r="4761" spans="1:10" hidden="1" x14ac:dyDescent="0.3">
      <c r="A4761" s="2" t="e">
        <f>Table1[[#This Row],[Befolyt]]</f>
        <v>#VALUE!</v>
      </c>
      <c r="B4761" t="e">
        <f>Table1[[#This Row],[ÜK]]</f>
        <v>#VALUE!</v>
      </c>
      <c r="C4761" s="3" t="e">
        <f>Table1[[#This Row],[Szla]]</f>
        <v>#VALUE!</v>
      </c>
      <c r="D4761" s="6" t="e">
        <f>Table1[[#This Row],[Kelt_hó]]</f>
        <v>#VALUE!</v>
      </c>
      <c r="E4761" t="e">
        <f>Table1[[#This Row],[Vevő]]</f>
        <v>#VALUE!</v>
      </c>
      <c r="F4761" t="e">
        <f>Table1[[#This Row],[Termékkör]]</f>
        <v>#VALUE!</v>
      </c>
      <c r="G4761" s="4" t="e">
        <f>Table1[[#This Row],[SzumElad]]</f>
        <v>#VALUE!</v>
      </c>
      <c r="H4761" s="7" t="e">
        <f>Table1[[#This Row],[Jut_%]]</f>
        <v>#VALUE!</v>
      </c>
      <c r="I4761" s="4" t="e">
        <f>Table1[[#This Row],[Jut]]</f>
        <v>#VALUE!</v>
      </c>
      <c r="J4761" s="4" t="e">
        <f>Table1[[#This Row],[Column1]]</f>
        <v>#VALUE!</v>
      </c>
    </row>
    <row r="4762" spans="1:10" hidden="1" x14ac:dyDescent="0.3">
      <c r="A4762" s="2" t="e">
        <f>Table1[[#This Row],[Befolyt]]</f>
        <v>#VALUE!</v>
      </c>
      <c r="B4762" t="e">
        <f>Table1[[#This Row],[ÜK]]</f>
        <v>#VALUE!</v>
      </c>
      <c r="C4762" s="3" t="e">
        <f>Table1[[#This Row],[Szla]]</f>
        <v>#VALUE!</v>
      </c>
      <c r="D4762" s="6" t="e">
        <f>Table1[[#This Row],[Kelt_hó]]</f>
        <v>#VALUE!</v>
      </c>
      <c r="E4762" t="e">
        <f>Table1[[#This Row],[Vevő]]</f>
        <v>#VALUE!</v>
      </c>
      <c r="F4762" t="e">
        <f>Table1[[#This Row],[Termékkör]]</f>
        <v>#VALUE!</v>
      </c>
      <c r="G4762" s="4" t="e">
        <f>Table1[[#This Row],[SzumElad]]</f>
        <v>#VALUE!</v>
      </c>
      <c r="H4762" s="7" t="e">
        <f>Table1[[#This Row],[Jut_%]]</f>
        <v>#VALUE!</v>
      </c>
      <c r="I4762" s="4" t="e">
        <f>Table1[[#This Row],[Jut]]</f>
        <v>#VALUE!</v>
      </c>
      <c r="J4762" s="4" t="e">
        <f>Table1[[#This Row],[Column1]]</f>
        <v>#VALUE!</v>
      </c>
    </row>
    <row r="4763" spans="1:10" hidden="1" x14ac:dyDescent="0.3">
      <c r="A4763" s="2" t="e">
        <f>Table1[[#This Row],[Befolyt]]</f>
        <v>#VALUE!</v>
      </c>
      <c r="B4763" t="e">
        <f>Table1[[#This Row],[ÜK]]</f>
        <v>#VALUE!</v>
      </c>
      <c r="C4763" s="3" t="e">
        <f>Table1[[#This Row],[Szla]]</f>
        <v>#VALUE!</v>
      </c>
      <c r="D4763" s="6" t="e">
        <f>Table1[[#This Row],[Kelt_hó]]</f>
        <v>#VALUE!</v>
      </c>
      <c r="E4763" t="e">
        <f>Table1[[#This Row],[Vevő]]</f>
        <v>#VALUE!</v>
      </c>
      <c r="F4763" t="e">
        <f>Table1[[#This Row],[Termékkör]]</f>
        <v>#VALUE!</v>
      </c>
      <c r="G4763" s="4" t="e">
        <f>Table1[[#This Row],[SzumElad]]</f>
        <v>#VALUE!</v>
      </c>
      <c r="H4763" s="7" t="e">
        <f>Table1[[#This Row],[Jut_%]]</f>
        <v>#VALUE!</v>
      </c>
      <c r="I4763" s="4" t="e">
        <f>Table1[[#This Row],[Jut]]</f>
        <v>#VALUE!</v>
      </c>
      <c r="J4763" s="4" t="e">
        <f>Table1[[#This Row],[Column1]]</f>
        <v>#VALUE!</v>
      </c>
    </row>
    <row r="4764" spans="1:10" hidden="1" x14ac:dyDescent="0.3">
      <c r="A4764" s="2" t="e">
        <f>Table1[[#This Row],[Befolyt]]</f>
        <v>#VALUE!</v>
      </c>
      <c r="B4764" t="e">
        <f>Table1[[#This Row],[ÜK]]</f>
        <v>#VALUE!</v>
      </c>
      <c r="C4764" s="3" t="e">
        <f>Table1[[#This Row],[Szla]]</f>
        <v>#VALUE!</v>
      </c>
      <c r="D4764" s="6" t="e">
        <f>Table1[[#This Row],[Kelt_hó]]</f>
        <v>#VALUE!</v>
      </c>
      <c r="E4764" t="e">
        <f>Table1[[#This Row],[Vevő]]</f>
        <v>#VALUE!</v>
      </c>
      <c r="F4764" t="e">
        <f>Table1[[#This Row],[Termékkör]]</f>
        <v>#VALUE!</v>
      </c>
      <c r="G4764" s="4" t="e">
        <f>Table1[[#This Row],[SzumElad]]</f>
        <v>#VALUE!</v>
      </c>
      <c r="H4764" s="7" t="e">
        <f>Table1[[#This Row],[Jut_%]]</f>
        <v>#VALUE!</v>
      </c>
      <c r="I4764" s="4" t="e">
        <f>Table1[[#This Row],[Jut]]</f>
        <v>#VALUE!</v>
      </c>
      <c r="J4764" s="4" t="e">
        <f>Table1[[#This Row],[Column1]]</f>
        <v>#VALUE!</v>
      </c>
    </row>
    <row r="4765" spans="1:10" hidden="1" x14ac:dyDescent="0.3">
      <c r="A4765" s="2" t="e">
        <f>Table1[[#This Row],[Befolyt]]</f>
        <v>#VALUE!</v>
      </c>
      <c r="B4765" t="e">
        <f>Table1[[#This Row],[ÜK]]</f>
        <v>#VALUE!</v>
      </c>
      <c r="C4765" s="3" t="e">
        <f>Table1[[#This Row],[Szla]]</f>
        <v>#VALUE!</v>
      </c>
      <c r="D4765" s="6" t="e">
        <f>Table1[[#This Row],[Kelt_hó]]</f>
        <v>#VALUE!</v>
      </c>
      <c r="E4765" t="e">
        <f>Table1[[#This Row],[Vevő]]</f>
        <v>#VALUE!</v>
      </c>
      <c r="F4765" t="e">
        <f>Table1[[#This Row],[Termékkör]]</f>
        <v>#VALUE!</v>
      </c>
      <c r="G4765" s="4" t="e">
        <f>Table1[[#This Row],[SzumElad]]</f>
        <v>#VALUE!</v>
      </c>
      <c r="H4765" s="7" t="e">
        <f>Table1[[#This Row],[Jut_%]]</f>
        <v>#VALUE!</v>
      </c>
      <c r="I4765" s="4" t="e">
        <f>Table1[[#This Row],[Jut]]</f>
        <v>#VALUE!</v>
      </c>
      <c r="J4765" s="4" t="e">
        <f>Table1[[#This Row],[Column1]]</f>
        <v>#VALUE!</v>
      </c>
    </row>
    <row r="4766" spans="1:10" hidden="1" x14ac:dyDescent="0.3">
      <c r="A4766" s="2" t="e">
        <f>Table1[[#This Row],[Befolyt]]</f>
        <v>#VALUE!</v>
      </c>
      <c r="B4766" t="e">
        <f>Table1[[#This Row],[ÜK]]</f>
        <v>#VALUE!</v>
      </c>
      <c r="C4766" s="3" t="e">
        <f>Table1[[#This Row],[Szla]]</f>
        <v>#VALUE!</v>
      </c>
      <c r="D4766" s="6" t="e">
        <f>Table1[[#This Row],[Kelt_hó]]</f>
        <v>#VALUE!</v>
      </c>
      <c r="E4766" t="e">
        <f>Table1[[#This Row],[Vevő]]</f>
        <v>#VALUE!</v>
      </c>
      <c r="F4766" t="e">
        <f>Table1[[#This Row],[Termékkör]]</f>
        <v>#VALUE!</v>
      </c>
      <c r="G4766" s="4" t="e">
        <f>Table1[[#This Row],[SzumElad]]</f>
        <v>#VALUE!</v>
      </c>
      <c r="H4766" s="7" t="e">
        <f>Table1[[#This Row],[Jut_%]]</f>
        <v>#VALUE!</v>
      </c>
      <c r="I4766" s="4" t="e">
        <f>Table1[[#This Row],[Jut]]</f>
        <v>#VALUE!</v>
      </c>
      <c r="J4766" s="4" t="e">
        <f>Table1[[#This Row],[Column1]]</f>
        <v>#VALUE!</v>
      </c>
    </row>
    <row r="4767" spans="1:10" hidden="1" x14ac:dyDescent="0.3">
      <c r="A4767" s="2" t="e">
        <f>Table1[[#This Row],[Befolyt]]</f>
        <v>#VALUE!</v>
      </c>
      <c r="B4767" t="e">
        <f>Table1[[#This Row],[ÜK]]</f>
        <v>#VALUE!</v>
      </c>
      <c r="C4767" s="3" t="e">
        <f>Table1[[#This Row],[Szla]]</f>
        <v>#VALUE!</v>
      </c>
      <c r="D4767" s="6" t="e">
        <f>Table1[[#This Row],[Kelt_hó]]</f>
        <v>#VALUE!</v>
      </c>
      <c r="E4767" t="e">
        <f>Table1[[#This Row],[Vevő]]</f>
        <v>#VALUE!</v>
      </c>
      <c r="F4767" t="e">
        <f>Table1[[#This Row],[Termékkör]]</f>
        <v>#VALUE!</v>
      </c>
      <c r="G4767" s="4" t="e">
        <f>Table1[[#This Row],[SzumElad]]</f>
        <v>#VALUE!</v>
      </c>
      <c r="H4767" s="7" t="e">
        <f>Table1[[#This Row],[Jut_%]]</f>
        <v>#VALUE!</v>
      </c>
      <c r="I4767" s="4" t="e">
        <f>Table1[[#This Row],[Jut]]</f>
        <v>#VALUE!</v>
      </c>
      <c r="J4767" s="4" t="e">
        <f>Table1[[#This Row],[Column1]]</f>
        <v>#VALUE!</v>
      </c>
    </row>
    <row r="4768" spans="1:10" hidden="1" x14ac:dyDescent="0.3">
      <c r="A4768" s="2" t="e">
        <f>Table1[[#This Row],[Befolyt]]</f>
        <v>#VALUE!</v>
      </c>
      <c r="B4768" t="e">
        <f>Table1[[#This Row],[ÜK]]</f>
        <v>#VALUE!</v>
      </c>
      <c r="C4768" s="3" t="e">
        <f>Table1[[#This Row],[Szla]]</f>
        <v>#VALUE!</v>
      </c>
      <c r="D4768" s="6" t="e">
        <f>Table1[[#This Row],[Kelt_hó]]</f>
        <v>#VALUE!</v>
      </c>
      <c r="E4768" t="e">
        <f>Table1[[#This Row],[Vevő]]</f>
        <v>#VALUE!</v>
      </c>
      <c r="F4768" t="e">
        <f>Table1[[#This Row],[Termékkör]]</f>
        <v>#VALUE!</v>
      </c>
      <c r="G4768" s="4" t="e">
        <f>Table1[[#This Row],[SzumElad]]</f>
        <v>#VALUE!</v>
      </c>
      <c r="H4768" s="7" t="e">
        <f>Table1[[#This Row],[Jut_%]]</f>
        <v>#VALUE!</v>
      </c>
      <c r="I4768" s="4" t="e">
        <f>Table1[[#This Row],[Jut]]</f>
        <v>#VALUE!</v>
      </c>
      <c r="J4768" s="4" t="e">
        <f>Table1[[#This Row],[Column1]]</f>
        <v>#VALUE!</v>
      </c>
    </row>
    <row r="4769" spans="1:10" hidden="1" x14ac:dyDescent="0.3">
      <c r="A4769" s="2" t="e">
        <f>Table1[[#This Row],[Befolyt]]</f>
        <v>#VALUE!</v>
      </c>
      <c r="B4769" t="e">
        <f>Table1[[#This Row],[ÜK]]</f>
        <v>#VALUE!</v>
      </c>
      <c r="C4769" s="3" t="e">
        <f>Table1[[#This Row],[Szla]]</f>
        <v>#VALUE!</v>
      </c>
      <c r="D4769" s="6" t="e">
        <f>Table1[[#This Row],[Kelt_hó]]</f>
        <v>#VALUE!</v>
      </c>
      <c r="E4769" t="e">
        <f>Table1[[#This Row],[Vevő]]</f>
        <v>#VALUE!</v>
      </c>
      <c r="F4769" t="e">
        <f>Table1[[#This Row],[Termékkör]]</f>
        <v>#VALUE!</v>
      </c>
      <c r="G4769" s="4" t="e">
        <f>Table1[[#This Row],[SzumElad]]</f>
        <v>#VALUE!</v>
      </c>
      <c r="H4769" s="7" t="e">
        <f>Table1[[#This Row],[Jut_%]]</f>
        <v>#VALUE!</v>
      </c>
      <c r="I4769" s="4" t="e">
        <f>Table1[[#This Row],[Jut]]</f>
        <v>#VALUE!</v>
      </c>
      <c r="J4769" s="4" t="e">
        <f>Table1[[#This Row],[Column1]]</f>
        <v>#VALUE!</v>
      </c>
    </row>
    <row r="4770" spans="1:10" hidden="1" x14ac:dyDescent="0.3">
      <c r="A4770" s="2" t="e">
        <f>Table1[[#This Row],[Befolyt]]</f>
        <v>#VALUE!</v>
      </c>
      <c r="B4770" t="e">
        <f>Table1[[#This Row],[ÜK]]</f>
        <v>#VALUE!</v>
      </c>
      <c r="C4770" s="3" t="e">
        <f>Table1[[#This Row],[Szla]]</f>
        <v>#VALUE!</v>
      </c>
      <c r="D4770" s="6" t="e">
        <f>Table1[[#This Row],[Kelt_hó]]</f>
        <v>#VALUE!</v>
      </c>
      <c r="E4770" t="e">
        <f>Table1[[#This Row],[Vevő]]</f>
        <v>#VALUE!</v>
      </c>
      <c r="F4770" t="e">
        <f>Table1[[#This Row],[Termékkör]]</f>
        <v>#VALUE!</v>
      </c>
      <c r="G4770" s="4" t="e">
        <f>Table1[[#This Row],[SzumElad]]</f>
        <v>#VALUE!</v>
      </c>
      <c r="H4770" s="7" t="e">
        <f>Table1[[#This Row],[Jut_%]]</f>
        <v>#VALUE!</v>
      </c>
      <c r="I4770" s="4" t="e">
        <f>Table1[[#This Row],[Jut]]</f>
        <v>#VALUE!</v>
      </c>
      <c r="J4770" s="4" t="e">
        <f>Table1[[#This Row],[Column1]]</f>
        <v>#VALUE!</v>
      </c>
    </row>
    <row r="4771" spans="1:10" hidden="1" x14ac:dyDescent="0.3">
      <c r="A4771" s="2" t="e">
        <f>Table1[[#This Row],[Befolyt]]</f>
        <v>#VALUE!</v>
      </c>
      <c r="B4771" t="e">
        <f>Table1[[#This Row],[ÜK]]</f>
        <v>#VALUE!</v>
      </c>
      <c r="C4771" s="3" t="e">
        <f>Table1[[#This Row],[Szla]]</f>
        <v>#VALUE!</v>
      </c>
      <c r="D4771" s="6" t="e">
        <f>Table1[[#This Row],[Kelt_hó]]</f>
        <v>#VALUE!</v>
      </c>
      <c r="E4771" t="e">
        <f>Table1[[#This Row],[Vevő]]</f>
        <v>#VALUE!</v>
      </c>
      <c r="F4771" t="e">
        <f>Table1[[#This Row],[Termékkör]]</f>
        <v>#VALUE!</v>
      </c>
      <c r="G4771" s="4" t="e">
        <f>Table1[[#This Row],[SzumElad]]</f>
        <v>#VALUE!</v>
      </c>
      <c r="H4771" s="7" t="e">
        <f>Table1[[#This Row],[Jut_%]]</f>
        <v>#VALUE!</v>
      </c>
      <c r="I4771" s="4" t="e">
        <f>Table1[[#This Row],[Jut]]</f>
        <v>#VALUE!</v>
      </c>
      <c r="J4771" s="4" t="e">
        <f>Table1[[#This Row],[Column1]]</f>
        <v>#VALUE!</v>
      </c>
    </row>
    <row r="4772" spans="1:10" hidden="1" x14ac:dyDescent="0.3">
      <c r="A4772" s="2" t="e">
        <f>Table1[[#This Row],[Befolyt]]</f>
        <v>#VALUE!</v>
      </c>
      <c r="B4772" t="e">
        <f>Table1[[#This Row],[ÜK]]</f>
        <v>#VALUE!</v>
      </c>
      <c r="C4772" s="3" t="e">
        <f>Table1[[#This Row],[Szla]]</f>
        <v>#VALUE!</v>
      </c>
      <c r="D4772" s="6" t="e">
        <f>Table1[[#This Row],[Kelt_hó]]</f>
        <v>#VALUE!</v>
      </c>
      <c r="E4772" t="e">
        <f>Table1[[#This Row],[Vevő]]</f>
        <v>#VALUE!</v>
      </c>
      <c r="F4772" t="e">
        <f>Table1[[#This Row],[Termékkör]]</f>
        <v>#VALUE!</v>
      </c>
      <c r="G4772" s="4" t="e">
        <f>Table1[[#This Row],[SzumElad]]</f>
        <v>#VALUE!</v>
      </c>
      <c r="H4772" s="7" t="e">
        <f>Table1[[#This Row],[Jut_%]]</f>
        <v>#VALUE!</v>
      </c>
      <c r="I4772" s="4" t="e">
        <f>Table1[[#This Row],[Jut]]</f>
        <v>#VALUE!</v>
      </c>
      <c r="J4772" s="4" t="e">
        <f>Table1[[#This Row],[Column1]]</f>
        <v>#VALUE!</v>
      </c>
    </row>
    <row r="4773" spans="1:10" hidden="1" x14ac:dyDescent="0.3">
      <c r="A4773" s="2" t="e">
        <f>Table1[[#This Row],[Befolyt]]</f>
        <v>#VALUE!</v>
      </c>
      <c r="B4773" t="e">
        <f>Table1[[#This Row],[ÜK]]</f>
        <v>#VALUE!</v>
      </c>
      <c r="C4773" s="3" t="e">
        <f>Table1[[#This Row],[Szla]]</f>
        <v>#VALUE!</v>
      </c>
      <c r="D4773" s="6" t="e">
        <f>Table1[[#This Row],[Kelt_hó]]</f>
        <v>#VALUE!</v>
      </c>
      <c r="E4773" t="e">
        <f>Table1[[#This Row],[Vevő]]</f>
        <v>#VALUE!</v>
      </c>
      <c r="F4773" t="e">
        <f>Table1[[#This Row],[Termékkör]]</f>
        <v>#VALUE!</v>
      </c>
      <c r="G4773" s="4" t="e">
        <f>Table1[[#This Row],[SzumElad]]</f>
        <v>#VALUE!</v>
      </c>
      <c r="H4773" s="7" t="e">
        <f>Table1[[#This Row],[Jut_%]]</f>
        <v>#VALUE!</v>
      </c>
      <c r="I4773" s="4" t="e">
        <f>Table1[[#This Row],[Jut]]</f>
        <v>#VALUE!</v>
      </c>
      <c r="J4773" s="4" t="e">
        <f>Table1[[#This Row],[Column1]]</f>
        <v>#VALUE!</v>
      </c>
    </row>
    <row r="4774" spans="1:10" hidden="1" x14ac:dyDescent="0.3">
      <c r="A4774" s="2" t="e">
        <f>Table1[[#This Row],[Befolyt]]</f>
        <v>#VALUE!</v>
      </c>
      <c r="B4774" t="e">
        <f>Table1[[#This Row],[ÜK]]</f>
        <v>#VALUE!</v>
      </c>
      <c r="C4774" s="3" t="e">
        <f>Table1[[#This Row],[Szla]]</f>
        <v>#VALUE!</v>
      </c>
      <c r="D4774" s="6" t="e">
        <f>Table1[[#This Row],[Kelt_hó]]</f>
        <v>#VALUE!</v>
      </c>
      <c r="E4774" t="e">
        <f>Table1[[#This Row],[Vevő]]</f>
        <v>#VALUE!</v>
      </c>
      <c r="F4774" t="e">
        <f>Table1[[#This Row],[Termékkör]]</f>
        <v>#VALUE!</v>
      </c>
      <c r="G4774" s="4" t="e">
        <f>Table1[[#This Row],[SzumElad]]</f>
        <v>#VALUE!</v>
      </c>
      <c r="H4774" s="7" t="e">
        <f>Table1[[#This Row],[Jut_%]]</f>
        <v>#VALUE!</v>
      </c>
      <c r="I4774" s="4" t="e">
        <f>Table1[[#This Row],[Jut]]</f>
        <v>#VALUE!</v>
      </c>
      <c r="J4774" s="4" t="e">
        <f>Table1[[#This Row],[Column1]]</f>
        <v>#VALUE!</v>
      </c>
    </row>
    <row r="4775" spans="1:10" hidden="1" x14ac:dyDescent="0.3">
      <c r="A4775" s="2" t="e">
        <f>Table1[[#This Row],[Befolyt]]</f>
        <v>#VALUE!</v>
      </c>
      <c r="B4775" t="e">
        <f>Table1[[#This Row],[ÜK]]</f>
        <v>#VALUE!</v>
      </c>
      <c r="C4775" s="3" t="e">
        <f>Table1[[#This Row],[Szla]]</f>
        <v>#VALUE!</v>
      </c>
      <c r="D4775" s="6" t="e">
        <f>Table1[[#This Row],[Kelt_hó]]</f>
        <v>#VALUE!</v>
      </c>
      <c r="E4775" t="e">
        <f>Table1[[#This Row],[Vevő]]</f>
        <v>#VALUE!</v>
      </c>
      <c r="F4775" t="e">
        <f>Table1[[#This Row],[Termékkör]]</f>
        <v>#VALUE!</v>
      </c>
      <c r="G4775" s="4" t="e">
        <f>Table1[[#This Row],[SzumElad]]</f>
        <v>#VALUE!</v>
      </c>
      <c r="H4775" s="7" t="e">
        <f>Table1[[#This Row],[Jut_%]]</f>
        <v>#VALUE!</v>
      </c>
      <c r="I4775" s="4" t="e">
        <f>Table1[[#This Row],[Jut]]</f>
        <v>#VALUE!</v>
      </c>
      <c r="J4775" s="4" t="e">
        <f>Table1[[#This Row],[Column1]]</f>
        <v>#VALUE!</v>
      </c>
    </row>
    <row r="4776" spans="1:10" hidden="1" x14ac:dyDescent="0.3">
      <c r="A4776" s="2" t="e">
        <f>Table1[[#This Row],[Befolyt]]</f>
        <v>#VALUE!</v>
      </c>
      <c r="B4776" t="e">
        <f>Table1[[#This Row],[ÜK]]</f>
        <v>#VALUE!</v>
      </c>
      <c r="C4776" s="3" t="e">
        <f>Table1[[#This Row],[Szla]]</f>
        <v>#VALUE!</v>
      </c>
      <c r="D4776" s="6" t="e">
        <f>Table1[[#This Row],[Kelt_hó]]</f>
        <v>#VALUE!</v>
      </c>
      <c r="E4776" t="e">
        <f>Table1[[#This Row],[Vevő]]</f>
        <v>#VALUE!</v>
      </c>
      <c r="F4776" t="e">
        <f>Table1[[#This Row],[Termékkör]]</f>
        <v>#VALUE!</v>
      </c>
      <c r="G4776" s="4" t="e">
        <f>Table1[[#This Row],[SzumElad]]</f>
        <v>#VALUE!</v>
      </c>
      <c r="H4776" s="7" t="e">
        <f>Table1[[#This Row],[Jut_%]]</f>
        <v>#VALUE!</v>
      </c>
      <c r="I4776" s="4" t="e">
        <f>Table1[[#This Row],[Jut]]</f>
        <v>#VALUE!</v>
      </c>
      <c r="J4776" s="4" t="e">
        <f>Table1[[#This Row],[Column1]]</f>
        <v>#VALUE!</v>
      </c>
    </row>
    <row r="4777" spans="1:10" hidden="1" x14ac:dyDescent="0.3">
      <c r="A4777" s="2" t="e">
        <f>Table1[[#This Row],[Befolyt]]</f>
        <v>#VALUE!</v>
      </c>
      <c r="B4777" t="e">
        <f>Table1[[#This Row],[ÜK]]</f>
        <v>#VALUE!</v>
      </c>
      <c r="C4777" s="3" t="e">
        <f>Table1[[#This Row],[Szla]]</f>
        <v>#VALUE!</v>
      </c>
      <c r="D4777" s="6" t="e">
        <f>Table1[[#This Row],[Kelt_hó]]</f>
        <v>#VALUE!</v>
      </c>
      <c r="E4777" t="e">
        <f>Table1[[#This Row],[Vevő]]</f>
        <v>#VALUE!</v>
      </c>
      <c r="F4777" t="e">
        <f>Table1[[#This Row],[Termékkör]]</f>
        <v>#VALUE!</v>
      </c>
      <c r="G4777" s="4" t="e">
        <f>Table1[[#This Row],[SzumElad]]</f>
        <v>#VALUE!</v>
      </c>
      <c r="H4777" s="7" t="e">
        <f>Table1[[#This Row],[Jut_%]]</f>
        <v>#VALUE!</v>
      </c>
      <c r="I4777" s="4" t="e">
        <f>Table1[[#This Row],[Jut]]</f>
        <v>#VALUE!</v>
      </c>
      <c r="J4777" s="4" t="e">
        <f>Table1[[#This Row],[Column1]]</f>
        <v>#VALUE!</v>
      </c>
    </row>
    <row r="4778" spans="1:10" hidden="1" x14ac:dyDescent="0.3">
      <c r="A4778" s="2" t="e">
        <f>Table1[[#This Row],[Befolyt]]</f>
        <v>#VALUE!</v>
      </c>
      <c r="B4778" t="e">
        <f>Table1[[#This Row],[ÜK]]</f>
        <v>#VALUE!</v>
      </c>
      <c r="C4778" s="3" t="e">
        <f>Table1[[#This Row],[Szla]]</f>
        <v>#VALUE!</v>
      </c>
      <c r="D4778" s="6" t="e">
        <f>Table1[[#This Row],[Kelt_hó]]</f>
        <v>#VALUE!</v>
      </c>
      <c r="E4778" t="e">
        <f>Table1[[#This Row],[Vevő]]</f>
        <v>#VALUE!</v>
      </c>
      <c r="F4778" t="e">
        <f>Table1[[#This Row],[Termékkör]]</f>
        <v>#VALUE!</v>
      </c>
      <c r="G4778" s="4" t="e">
        <f>Table1[[#This Row],[SzumElad]]</f>
        <v>#VALUE!</v>
      </c>
      <c r="H4778" s="7" t="e">
        <f>Table1[[#This Row],[Jut_%]]</f>
        <v>#VALUE!</v>
      </c>
      <c r="I4778" s="4" t="e">
        <f>Table1[[#This Row],[Jut]]</f>
        <v>#VALUE!</v>
      </c>
      <c r="J4778" s="4" t="e">
        <f>Table1[[#This Row],[Column1]]</f>
        <v>#VALUE!</v>
      </c>
    </row>
    <row r="4779" spans="1:10" hidden="1" x14ac:dyDescent="0.3">
      <c r="A4779" s="2" t="e">
        <f>Table1[[#This Row],[Befolyt]]</f>
        <v>#VALUE!</v>
      </c>
      <c r="B4779" t="e">
        <f>Table1[[#This Row],[ÜK]]</f>
        <v>#VALUE!</v>
      </c>
      <c r="C4779" s="3" t="e">
        <f>Table1[[#This Row],[Szla]]</f>
        <v>#VALUE!</v>
      </c>
      <c r="D4779" s="6" t="e">
        <f>Table1[[#This Row],[Kelt_hó]]</f>
        <v>#VALUE!</v>
      </c>
      <c r="E4779" t="e">
        <f>Table1[[#This Row],[Vevő]]</f>
        <v>#VALUE!</v>
      </c>
      <c r="F4779" t="e">
        <f>Table1[[#This Row],[Termékkör]]</f>
        <v>#VALUE!</v>
      </c>
      <c r="G4779" s="4" t="e">
        <f>Table1[[#This Row],[SzumElad]]</f>
        <v>#VALUE!</v>
      </c>
      <c r="H4779" s="7" t="e">
        <f>Table1[[#This Row],[Jut_%]]</f>
        <v>#VALUE!</v>
      </c>
      <c r="I4779" s="4" t="e">
        <f>Table1[[#This Row],[Jut]]</f>
        <v>#VALUE!</v>
      </c>
      <c r="J4779" s="4" t="e">
        <f>Table1[[#This Row],[Column1]]</f>
        <v>#VALUE!</v>
      </c>
    </row>
    <row r="4780" spans="1:10" hidden="1" x14ac:dyDescent="0.3">
      <c r="A4780" s="2" t="e">
        <f>Table1[[#This Row],[Befolyt]]</f>
        <v>#VALUE!</v>
      </c>
      <c r="B4780" t="e">
        <f>Table1[[#This Row],[ÜK]]</f>
        <v>#VALUE!</v>
      </c>
      <c r="C4780" s="3" t="e">
        <f>Table1[[#This Row],[Szla]]</f>
        <v>#VALUE!</v>
      </c>
      <c r="D4780" s="6" t="e">
        <f>Table1[[#This Row],[Kelt_hó]]</f>
        <v>#VALUE!</v>
      </c>
      <c r="E4780" t="e">
        <f>Table1[[#This Row],[Vevő]]</f>
        <v>#VALUE!</v>
      </c>
      <c r="F4780" t="e">
        <f>Table1[[#This Row],[Termékkör]]</f>
        <v>#VALUE!</v>
      </c>
      <c r="G4780" s="4" t="e">
        <f>Table1[[#This Row],[SzumElad]]</f>
        <v>#VALUE!</v>
      </c>
      <c r="H4780" s="7" t="e">
        <f>Table1[[#This Row],[Jut_%]]</f>
        <v>#VALUE!</v>
      </c>
      <c r="I4780" s="4" t="e">
        <f>Table1[[#This Row],[Jut]]</f>
        <v>#VALUE!</v>
      </c>
      <c r="J4780" s="4" t="e">
        <f>Table1[[#This Row],[Column1]]</f>
        <v>#VALUE!</v>
      </c>
    </row>
    <row r="4781" spans="1:10" hidden="1" x14ac:dyDescent="0.3">
      <c r="A4781" s="2" t="e">
        <f>Table1[[#This Row],[Befolyt]]</f>
        <v>#VALUE!</v>
      </c>
      <c r="B4781" t="e">
        <f>Table1[[#This Row],[ÜK]]</f>
        <v>#VALUE!</v>
      </c>
      <c r="C4781" s="3" t="e">
        <f>Table1[[#This Row],[Szla]]</f>
        <v>#VALUE!</v>
      </c>
      <c r="D4781" s="6" t="e">
        <f>Table1[[#This Row],[Kelt_hó]]</f>
        <v>#VALUE!</v>
      </c>
      <c r="E4781" t="e">
        <f>Table1[[#This Row],[Vevő]]</f>
        <v>#VALUE!</v>
      </c>
      <c r="F4781" t="e">
        <f>Table1[[#This Row],[Termékkör]]</f>
        <v>#VALUE!</v>
      </c>
      <c r="G4781" s="4" t="e">
        <f>Table1[[#This Row],[SzumElad]]</f>
        <v>#VALUE!</v>
      </c>
      <c r="H4781" s="7" t="e">
        <f>Table1[[#This Row],[Jut_%]]</f>
        <v>#VALUE!</v>
      </c>
      <c r="I4781" s="4" t="e">
        <f>Table1[[#This Row],[Jut]]</f>
        <v>#VALUE!</v>
      </c>
      <c r="J4781" s="4" t="e">
        <f>Table1[[#This Row],[Column1]]</f>
        <v>#VALUE!</v>
      </c>
    </row>
    <row r="4782" spans="1:10" hidden="1" x14ac:dyDescent="0.3">
      <c r="A4782" s="2" t="e">
        <f>Table1[[#This Row],[Befolyt]]</f>
        <v>#VALUE!</v>
      </c>
      <c r="B4782" t="e">
        <f>Table1[[#This Row],[ÜK]]</f>
        <v>#VALUE!</v>
      </c>
      <c r="C4782" s="3" t="e">
        <f>Table1[[#This Row],[Szla]]</f>
        <v>#VALUE!</v>
      </c>
      <c r="D4782" s="6" t="e">
        <f>Table1[[#This Row],[Kelt_hó]]</f>
        <v>#VALUE!</v>
      </c>
      <c r="E4782" t="e">
        <f>Table1[[#This Row],[Vevő]]</f>
        <v>#VALUE!</v>
      </c>
      <c r="F4782" t="e">
        <f>Table1[[#This Row],[Termékkör]]</f>
        <v>#VALUE!</v>
      </c>
      <c r="G4782" s="4" t="e">
        <f>Table1[[#This Row],[SzumElad]]</f>
        <v>#VALUE!</v>
      </c>
      <c r="H4782" s="7" t="e">
        <f>Table1[[#This Row],[Jut_%]]</f>
        <v>#VALUE!</v>
      </c>
      <c r="I4782" s="4" t="e">
        <f>Table1[[#This Row],[Jut]]</f>
        <v>#VALUE!</v>
      </c>
      <c r="J4782" s="4" t="e">
        <f>Table1[[#This Row],[Column1]]</f>
        <v>#VALUE!</v>
      </c>
    </row>
    <row r="4783" spans="1:10" hidden="1" x14ac:dyDescent="0.3">
      <c r="A4783" s="2" t="e">
        <f>Table1[[#This Row],[Befolyt]]</f>
        <v>#VALUE!</v>
      </c>
      <c r="B4783" t="e">
        <f>Table1[[#This Row],[ÜK]]</f>
        <v>#VALUE!</v>
      </c>
      <c r="C4783" s="3" t="e">
        <f>Table1[[#This Row],[Szla]]</f>
        <v>#VALUE!</v>
      </c>
      <c r="D4783" s="6" t="e">
        <f>Table1[[#This Row],[Kelt_hó]]</f>
        <v>#VALUE!</v>
      </c>
      <c r="E4783" t="e">
        <f>Table1[[#This Row],[Vevő]]</f>
        <v>#VALUE!</v>
      </c>
      <c r="F4783" t="e">
        <f>Table1[[#This Row],[Termékkör]]</f>
        <v>#VALUE!</v>
      </c>
      <c r="G4783" s="4" t="e">
        <f>Table1[[#This Row],[SzumElad]]</f>
        <v>#VALUE!</v>
      </c>
      <c r="H4783" s="7" t="e">
        <f>Table1[[#This Row],[Jut_%]]</f>
        <v>#VALUE!</v>
      </c>
      <c r="I4783" s="4" t="e">
        <f>Table1[[#This Row],[Jut]]</f>
        <v>#VALUE!</v>
      </c>
      <c r="J4783" s="4" t="e">
        <f>Table1[[#This Row],[Column1]]</f>
        <v>#VALUE!</v>
      </c>
    </row>
    <row r="4784" spans="1:10" hidden="1" x14ac:dyDescent="0.3">
      <c r="A4784" s="2" t="e">
        <f>Table1[[#This Row],[Befolyt]]</f>
        <v>#VALUE!</v>
      </c>
      <c r="B4784" t="e">
        <f>Table1[[#This Row],[ÜK]]</f>
        <v>#VALUE!</v>
      </c>
      <c r="C4784" s="3" t="e">
        <f>Table1[[#This Row],[Szla]]</f>
        <v>#VALUE!</v>
      </c>
      <c r="D4784" s="6" t="e">
        <f>Table1[[#This Row],[Kelt_hó]]</f>
        <v>#VALUE!</v>
      </c>
      <c r="E4784" t="e">
        <f>Table1[[#This Row],[Vevő]]</f>
        <v>#VALUE!</v>
      </c>
      <c r="F4784" t="e">
        <f>Table1[[#This Row],[Termékkör]]</f>
        <v>#VALUE!</v>
      </c>
      <c r="G4784" s="4" t="e">
        <f>Table1[[#This Row],[SzumElad]]</f>
        <v>#VALUE!</v>
      </c>
      <c r="H4784" s="7" t="e">
        <f>Table1[[#This Row],[Jut_%]]</f>
        <v>#VALUE!</v>
      </c>
      <c r="I4784" s="4" t="e">
        <f>Table1[[#This Row],[Jut]]</f>
        <v>#VALUE!</v>
      </c>
      <c r="J4784" s="4" t="e">
        <f>Table1[[#This Row],[Column1]]</f>
        <v>#VALUE!</v>
      </c>
    </row>
    <row r="4785" spans="1:10" hidden="1" x14ac:dyDescent="0.3">
      <c r="A4785" s="2" t="e">
        <f>Table1[[#This Row],[Befolyt]]</f>
        <v>#VALUE!</v>
      </c>
      <c r="B4785" t="e">
        <f>Table1[[#This Row],[ÜK]]</f>
        <v>#VALUE!</v>
      </c>
      <c r="C4785" s="3" t="e">
        <f>Table1[[#This Row],[Szla]]</f>
        <v>#VALUE!</v>
      </c>
      <c r="D4785" s="6" t="e">
        <f>Table1[[#This Row],[Kelt_hó]]</f>
        <v>#VALUE!</v>
      </c>
      <c r="E4785" t="e">
        <f>Table1[[#This Row],[Vevő]]</f>
        <v>#VALUE!</v>
      </c>
      <c r="F4785" t="e">
        <f>Table1[[#This Row],[Termékkör]]</f>
        <v>#VALUE!</v>
      </c>
      <c r="G4785" s="4" t="e">
        <f>Table1[[#This Row],[SzumElad]]</f>
        <v>#VALUE!</v>
      </c>
      <c r="H4785" s="7" t="e">
        <f>Table1[[#This Row],[Jut_%]]</f>
        <v>#VALUE!</v>
      </c>
      <c r="I4785" s="4" t="e">
        <f>Table1[[#This Row],[Jut]]</f>
        <v>#VALUE!</v>
      </c>
      <c r="J4785" s="4" t="e">
        <f>Table1[[#This Row],[Column1]]</f>
        <v>#VALUE!</v>
      </c>
    </row>
    <row r="4786" spans="1:10" hidden="1" x14ac:dyDescent="0.3">
      <c r="A4786" s="2" t="e">
        <f>Table1[[#This Row],[Befolyt]]</f>
        <v>#VALUE!</v>
      </c>
      <c r="B4786" t="e">
        <f>Table1[[#This Row],[ÜK]]</f>
        <v>#VALUE!</v>
      </c>
      <c r="C4786" s="3" t="e">
        <f>Table1[[#This Row],[Szla]]</f>
        <v>#VALUE!</v>
      </c>
      <c r="D4786" s="6" t="e">
        <f>Table1[[#This Row],[Kelt_hó]]</f>
        <v>#VALUE!</v>
      </c>
      <c r="E4786" t="e">
        <f>Table1[[#This Row],[Vevő]]</f>
        <v>#VALUE!</v>
      </c>
      <c r="F4786" t="e">
        <f>Table1[[#This Row],[Termékkör]]</f>
        <v>#VALUE!</v>
      </c>
      <c r="G4786" s="4" t="e">
        <f>Table1[[#This Row],[SzumElad]]</f>
        <v>#VALUE!</v>
      </c>
      <c r="H4786" s="7" t="e">
        <f>Table1[[#This Row],[Jut_%]]</f>
        <v>#VALUE!</v>
      </c>
      <c r="I4786" s="4" t="e">
        <f>Table1[[#This Row],[Jut]]</f>
        <v>#VALUE!</v>
      </c>
      <c r="J4786" s="4" t="e">
        <f>Table1[[#This Row],[Column1]]</f>
        <v>#VALUE!</v>
      </c>
    </row>
    <row r="4787" spans="1:10" hidden="1" x14ac:dyDescent="0.3">
      <c r="A4787" s="2" t="e">
        <f>Table1[[#This Row],[Befolyt]]</f>
        <v>#VALUE!</v>
      </c>
      <c r="B4787" t="e">
        <f>Table1[[#This Row],[ÜK]]</f>
        <v>#VALUE!</v>
      </c>
      <c r="C4787" s="3" t="e">
        <f>Table1[[#This Row],[Szla]]</f>
        <v>#VALUE!</v>
      </c>
      <c r="D4787" s="6" t="e">
        <f>Table1[[#This Row],[Kelt_hó]]</f>
        <v>#VALUE!</v>
      </c>
      <c r="E4787" t="e">
        <f>Table1[[#This Row],[Vevő]]</f>
        <v>#VALUE!</v>
      </c>
      <c r="F4787" t="e">
        <f>Table1[[#This Row],[Termékkör]]</f>
        <v>#VALUE!</v>
      </c>
      <c r="G4787" s="4" t="e">
        <f>Table1[[#This Row],[SzumElad]]</f>
        <v>#VALUE!</v>
      </c>
      <c r="H4787" s="7" t="e">
        <f>Table1[[#This Row],[Jut_%]]</f>
        <v>#VALUE!</v>
      </c>
      <c r="I4787" s="4" t="e">
        <f>Table1[[#This Row],[Jut]]</f>
        <v>#VALUE!</v>
      </c>
      <c r="J4787" s="4" t="e">
        <f>Table1[[#This Row],[Column1]]</f>
        <v>#VALUE!</v>
      </c>
    </row>
    <row r="4788" spans="1:10" hidden="1" x14ac:dyDescent="0.3">
      <c r="A4788" s="2" t="e">
        <f>Table1[[#This Row],[Befolyt]]</f>
        <v>#VALUE!</v>
      </c>
      <c r="B4788" t="e">
        <f>Table1[[#This Row],[ÜK]]</f>
        <v>#VALUE!</v>
      </c>
      <c r="C4788" s="3" t="e">
        <f>Table1[[#This Row],[Szla]]</f>
        <v>#VALUE!</v>
      </c>
      <c r="D4788" s="6" t="e">
        <f>Table1[[#This Row],[Kelt_hó]]</f>
        <v>#VALUE!</v>
      </c>
      <c r="E4788" t="e">
        <f>Table1[[#This Row],[Vevő]]</f>
        <v>#VALUE!</v>
      </c>
      <c r="F4788" t="e">
        <f>Table1[[#This Row],[Termékkör]]</f>
        <v>#VALUE!</v>
      </c>
      <c r="G4788" s="4" t="e">
        <f>Table1[[#This Row],[SzumElad]]</f>
        <v>#VALUE!</v>
      </c>
      <c r="H4788" s="7" t="e">
        <f>Table1[[#This Row],[Jut_%]]</f>
        <v>#VALUE!</v>
      </c>
      <c r="I4788" s="4" t="e">
        <f>Table1[[#This Row],[Jut]]</f>
        <v>#VALUE!</v>
      </c>
      <c r="J4788" s="4" t="e">
        <f>Table1[[#This Row],[Column1]]</f>
        <v>#VALUE!</v>
      </c>
    </row>
    <row r="4789" spans="1:10" hidden="1" x14ac:dyDescent="0.3">
      <c r="A4789" s="2" t="e">
        <f>Table1[[#This Row],[Befolyt]]</f>
        <v>#VALUE!</v>
      </c>
      <c r="B4789" t="e">
        <f>Table1[[#This Row],[ÜK]]</f>
        <v>#VALUE!</v>
      </c>
      <c r="C4789" s="3" t="e">
        <f>Table1[[#This Row],[Szla]]</f>
        <v>#VALUE!</v>
      </c>
      <c r="D4789" s="6" t="e">
        <f>Table1[[#This Row],[Kelt_hó]]</f>
        <v>#VALUE!</v>
      </c>
      <c r="E4789" t="e">
        <f>Table1[[#This Row],[Vevő]]</f>
        <v>#VALUE!</v>
      </c>
      <c r="F4789" t="e">
        <f>Table1[[#This Row],[Termékkör]]</f>
        <v>#VALUE!</v>
      </c>
      <c r="G4789" s="4" t="e">
        <f>Table1[[#This Row],[SzumElad]]</f>
        <v>#VALUE!</v>
      </c>
      <c r="H4789" s="7" t="e">
        <f>Table1[[#This Row],[Jut_%]]</f>
        <v>#VALUE!</v>
      </c>
      <c r="I4789" s="4" t="e">
        <f>Table1[[#This Row],[Jut]]</f>
        <v>#VALUE!</v>
      </c>
      <c r="J4789" s="4" t="e">
        <f>Table1[[#This Row],[Column1]]</f>
        <v>#VALUE!</v>
      </c>
    </row>
    <row r="4790" spans="1:10" hidden="1" x14ac:dyDescent="0.3">
      <c r="A4790" s="2" t="e">
        <f>Table1[[#This Row],[Befolyt]]</f>
        <v>#VALUE!</v>
      </c>
      <c r="B4790" t="e">
        <f>Table1[[#This Row],[ÜK]]</f>
        <v>#VALUE!</v>
      </c>
      <c r="C4790" s="3" t="e">
        <f>Table1[[#This Row],[Szla]]</f>
        <v>#VALUE!</v>
      </c>
      <c r="D4790" s="6" t="e">
        <f>Table1[[#This Row],[Kelt_hó]]</f>
        <v>#VALUE!</v>
      </c>
      <c r="E4790" t="e">
        <f>Table1[[#This Row],[Vevő]]</f>
        <v>#VALUE!</v>
      </c>
      <c r="F4790" t="e">
        <f>Table1[[#This Row],[Termékkör]]</f>
        <v>#VALUE!</v>
      </c>
      <c r="G4790" s="4" t="e">
        <f>Table1[[#This Row],[SzumElad]]</f>
        <v>#VALUE!</v>
      </c>
      <c r="H4790" s="7" t="e">
        <f>Table1[[#This Row],[Jut_%]]</f>
        <v>#VALUE!</v>
      </c>
      <c r="I4790" s="4" t="e">
        <f>Table1[[#This Row],[Jut]]</f>
        <v>#VALUE!</v>
      </c>
      <c r="J4790" s="4" t="e">
        <f>Table1[[#This Row],[Column1]]</f>
        <v>#VALUE!</v>
      </c>
    </row>
    <row r="4791" spans="1:10" hidden="1" x14ac:dyDescent="0.3">
      <c r="A4791" s="2" t="e">
        <f>Table1[[#This Row],[Befolyt]]</f>
        <v>#VALUE!</v>
      </c>
      <c r="B4791" t="e">
        <f>Table1[[#This Row],[ÜK]]</f>
        <v>#VALUE!</v>
      </c>
      <c r="C4791" s="3" t="e">
        <f>Table1[[#This Row],[Szla]]</f>
        <v>#VALUE!</v>
      </c>
      <c r="D4791" s="6" t="e">
        <f>Table1[[#This Row],[Kelt_hó]]</f>
        <v>#VALUE!</v>
      </c>
      <c r="E4791" t="e">
        <f>Table1[[#This Row],[Vevő]]</f>
        <v>#VALUE!</v>
      </c>
      <c r="F4791" t="e">
        <f>Table1[[#This Row],[Termékkör]]</f>
        <v>#VALUE!</v>
      </c>
      <c r="G4791" s="4" t="e">
        <f>Table1[[#This Row],[SzumElad]]</f>
        <v>#VALUE!</v>
      </c>
      <c r="H4791" s="7" t="e">
        <f>Table1[[#This Row],[Jut_%]]</f>
        <v>#VALUE!</v>
      </c>
      <c r="I4791" s="4" t="e">
        <f>Table1[[#This Row],[Jut]]</f>
        <v>#VALUE!</v>
      </c>
      <c r="J4791" s="4" t="e">
        <f>Table1[[#This Row],[Column1]]</f>
        <v>#VALUE!</v>
      </c>
    </row>
    <row r="4792" spans="1:10" hidden="1" x14ac:dyDescent="0.3">
      <c r="A4792" s="2" t="e">
        <f>Table1[[#This Row],[Befolyt]]</f>
        <v>#VALUE!</v>
      </c>
      <c r="B4792" t="e">
        <f>Table1[[#This Row],[ÜK]]</f>
        <v>#VALUE!</v>
      </c>
      <c r="C4792" s="3" t="e">
        <f>Table1[[#This Row],[Szla]]</f>
        <v>#VALUE!</v>
      </c>
      <c r="D4792" s="6" t="e">
        <f>Table1[[#This Row],[Kelt_hó]]</f>
        <v>#VALUE!</v>
      </c>
      <c r="E4792" t="e">
        <f>Table1[[#This Row],[Vevő]]</f>
        <v>#VALUE!</v>
      </c>
      <c r="F4792" t="e">
        <f>Table1[[#This Row],[Termékkör]]</f>
        <v>#VALUE!</v>
      </c>
      <c r="G4792" s="4" t="e">
        <f>Table1[[#This Row],[SzumElad]]</f>
        <v>#VALUE!</v>
      </c>
      <c r="H4792" s="7" t="e">
        <f>Table1[[#This Row],[Jut_%]]</f>
        <v>#VALUE!</v>
      </c>
      <c r="I4792" s="4" t="e">
        <f>Table1[[#This Row],[Jut]]</f>
        <v>#VALUE!</v>
      </c>
      <c r="J4792" s="4" t="e">
        <f>Table1[[#This Row],[Column1]]</f>
        <v>#VALUE!</v>
      </c>
    </row>
    <row r="4793" spans="1:10" hidden="1" x14ac:dyDescent="0.3">
      <c r="A4793" s="2" t="e">
        <f>Table1[[#This Row],[Befolyt]]</f>
        <v>#VALUE!</v>
      </c>
      <c r="B4793" t="e">
        <f>Table1[[#This Row],[ÜK]]</f>
        <v>#VALUE!</v>
      </c>
      <c r="C4793" s="3" t="e">
        <f>Table1[[#This Row],[Szla]]</f>
        <v>#VALUE!</v>
      </c>
      <c r="D4793" s="6" t="e">
        <f>Table1[[#This Row],[Kelt_hó]]</f>
        <v>#VALUE!</v>
      </c>
      <c r="E4793" t="e">
        <f>Table1[[#This Row],[Vevő]]</f>
        <v>#VALUE!</v>
      </c>
      <c r="F4793" t="e">
        <f>Table1[[#This Row],[Termékkör]]</f>
        <v>#VALUE!</v>
      </c>
      <c r="G4793" s="4" t="e">
        <f>Table1[[#This Row],[SzumElad]]</f>
        <v>#VALUE!</v>
      </c>
      <c r="H4793" s="7" t="e">
        <f>Table1[[#This Row],[Jut_%]]</f>
        <v>#VALUE!</v>
      </c>
      <c r="I4793" s="4" t="e">
        <f>Table1[[#This Row],[Jut]]</f>
        <v>#VALUE!</v>
      </c>
      <c r="J4793" s="4" t="e">
        <f>Table1[[#This Row],[Column1]]</f>
        <v>#VALUE!</v>
      </c>
    </row>
    <row r="4794" spans="1:10" hidden="1" x14ac:dyDescent="0.3">
      <c r="A4794" s="2" t="e">
        <f>Table1[[#This Row],[Befolyt]]</f>
        <v>#VALUE!</v>
      </c>
      <c r="B4794" t="e">
        <f>Table1[[#This Row],[ÜK]]</f>
        <v>#VALUE!</v>
      </c>
      <c r="C4794" s="3" t="e">
        <f>Table1[[#This Row],[Szla]]</f>
        <v>#VALUE!</v>
      </c>
      <c r="D4794" s="6" t="e">
        <f>Table1[[#This Row],[Kelt_hó]]</f>
        <v>#VALUE!</v>
      </c>
      <c r="E4794" t="e">
        <f>Table1[[#This Row],[Vevő]]</f>
        <v>#VALUE!</v>
      </c>
      <c r="F4794" t="e">
        <f>Table1[[#This Row],[Termékkör]]</f>
        <v>#VALUE!</v>
      </c>
      <c r="G4794" s="4" t="e">
        <f>Table1[[#This Row],[SzumElad]]</f>
        <v>#VALUE!</v>
      </c>
      <c r="H4794" s="7" t="e">
        <f>Table1[[#This Row],[Jut_%]]</f>
        <v>#VALUE!</v>
      </c>
      <c r="I4794" s="4" t="e">
        <f>Table1[[#This Row],[Jut]]</f>
        <v>#VALUE!</v>
      </c>
      <c r="J4794" s="4" t="e">
        <f>Table1[[#This Row],[Column1]]</f>
        <v>#VALUE!</v>
      </c>
    </row>
    <row r="4795" spans="1:10" hidden="1" x14ac:dyDescent="0.3">
      <c r="A4795" s="2" t="e">
        <f>Table1[[#This Row],[Befolyt]]</f>
        <v>#VALUE!</v>
      </c>
      <c r="B4795" t="e">
        <f>Table1[[#This Row],[ÜK]]</f>
        <v>#VALUE!</v>
      </c>
      <c r="C4795" s="3" t="e">
        <f>Table1[[#This Row],[Szla]]</f>
        <v>#VALUE!</v>
      </c>
      <c r="D4795" s="6" t="e">
        <f>Table1[[#This Row],[Kelt_hó]]</f>
        <v>#VALUE!</v>
      </c>
      <c r="E4795" t="e">
        <f>Table1[[#This Row],[Vevő]]</f>
        <v>#VALUE!</v>
      </c>
      <c r="F4795" t="e">
        <f>Table1[[#This Row],[Termékkör]]</f>
        <v>#VALUE!</v>
      </c>
      <c r="G4795" s="4" t="e">
        <f>Table1[[#This Row],[SzumElad]]</f>
        <v>#VALUE!</v>
      </c>
      <c r="H4795" s="7" t="e">
        <f>Table1[[#This Row],[Jut_%]]</f>
        <v>#VALUE!</v>
      </c>
      <c r="I4795" s="4" t="e">
        <f>Table1[[#This Row],[Jut]]</f>
        <v>#VALUE!</v>
      </c>
      <c r="J4795" s="4" t="e">
        <f>Table1[[#This Row],[Column1]]</f>
        <v>#VALUE!</v>
      </c>
    </row>
    <row r="4796" spans="1:10" hidden="1" x14ac:dyDescent="0.3">
      <c r="A4796" s="2" t="e">
        <f>Table1[[#This Row],[Befolyt]]</f>
        <v>#VALUE!</v>
      </c>
      <c r="B4796" t="e">
        <f>Table1[[#This Row],[ÜK]]</f>
        <v>#VALUE!</v>
      </c>
      <c r="C4796" s="3" t="e">
        <f>Table1[[#This Row],[Szla]]</f>
        <v>#VALUE!</v>
      </c>
      <c r="D4796" s="6" t="e">
        <f>Table1[[#This Row],[Kelt_hó]]</f>
        <v>#VALUE!</v>
      </c>
      <c r="E4796" t="e">
        <f>Table1[[#This Row],[Vevő]]</f>
        <v>#VALUE!</v>
      </c>
      <c r="F4796" t="e">
        <f>Table1[[#This Row],[Termékkör]]</f>
        <v>#VALUE!</v>
      </c>
      <c r="G4796" s="4" t="e">
        <f>Table1[[#This Row],[SzumElad]]</f>
        <v>#VALUE!</v>
      </c>
      <c r="H4796" s="7" t="e">
        <f>Table1[[#This Row],[Jut_%]]</f>
        <v>#VALUE!</v>
      </c>
      <c r="I4796" s="4" t="e">
        <f>Table1[[#This Row],[Jut]]</f>
        <v>#VALUE!</v>
      </c>
      <c r="J4796" s="4" t="e">
        <f>Table1[[#This Row],[Column1]]</f>
        <v>#VALUE!</v>
      </c>
    </row>
    <row r="4797" spans="1:10" hidden="1" x14ac:dyDescent="0.3">
      <c r="A4797" s="2" t="e">
        <f>Table1[[#This Row],[Befolyt]]</f>
        <v>#VALUE!</v>
      </c>
      <c r="B4797" t="e">
        <f>Table1[[#This Row],[ÜK]]</f>
        <v>#VALUE!</v>
      </c>
      <c r="C4797" s="3" t="e">
        <f>Table1[[#This Row],[Szla]]</f>
        <v>#VALUE!</v>
      </c>
      <c r="D4797" s="6" t="e">
        <f>Table1[[#This Row],[Kelt_hó]]</f>
        <v>#VALUE!</v>
      </c>
      <c r="E4797" t="e">
        <f>Table1[[#This Row],[Vevő]]</f>
        <v>#VALUE!</v>
      </c>
      <c r="F4797" t="e">
        <f>Table1[[#This Row],[Termékkör]]</f>
        <v>#VALUE!</v>
      </c>
      <c r="G4797" s="4" t="e">
        <f>Table1[[#This Row],[SzumElad]]</f>
        <v>#VALUE!</v>
      </c>
      <c r="H4797" s="7" t="e">
        <f>Table1[[#This Row],[Jut_%]]</f>
        <v>#VALUE!</v>
      </c>
      <c r="I4797" s="4" t="e">
        <f>Table1[[#This Row],[Jut]]</f>
        <v>#VALUE!</v>
      </c>
      <c r="J4797" s="4" t="e">
        <f>Table1[[#This Row],[Column1]]</f>
        <v>#VALUE!</v>
      </c>
    </row>
    <row r="4798" spans="1:10" hidden="1" x14ac:dyDescent="0.3">
      <c r="A4798" s="2" t="e">
        <f>Table1[[#This Row],[Befolyt]]</f>
        <v>#VALUE!</v>
      </c>
      <c r="B4798" t="e">
        <f>Table1[[#This Row],[ÜK]]</f>
        <v>#VALUE!</v>
      </c>
      <c r="C4798" s="3" t="e">
        <f>Table1[[#This Row],[Szla]]</f>
        <v>#VALUE!</v>
      </c>
      <c r="D4798" s="6" t="e">
        <f>Table1[[#This Row],[Kelt_hó]]</f>
        <v>#VALUE!</v>
      </c>
      <c r="E4798" t="e">
        <f>Table1[[#This Row],[Vevő]]</f>
        <v>#VALUE!</v>
      </c>
      <c r="F4798" t="e">
        <f>Table1[[#This Row],[Termékkör]]</f>
        <v>#VALUE!</v>
      </c>
      <c r="G4798" s="4" t="e">
        <f>Table1[[#This Row],[SzumElad]]</f>
        <v>#VALUE!</v>
      </c>
      <c r="H4798" s="7" t="e">
        <f>Table1[[#This Row],[Jut_%]]</f>
        <v>#VALUE!</v>
      </c>
      <c r="I4798" s="4" t="e">
        <f>Table1[[#This Row],[Jut]]</f>
        <v>#VALUE!</v>
      </c>
      <c r="J4798" s="4" t="e">
        <f>Table1[[#This Row],[Column1]]</f>
        <v>#VALUE!</v>
      </c>
    </row>
    <row r="4799" spans="1:10" hidden="1" x14ac:dyDescent="0.3">
      <c r="A4799" s="2" t="e">
        <f>Table1[[#This Row],[Befolyt]]</f>
        <v>#VALUE!</v>
      </c>
      <c r="B4799" t="e">
        <f>Table1[[#This Row],[ÜK]]</f>
        <v>#VALUE!</v>
      </c>
      <c r="C4799" s="3" t="e">
        <f>Table1[[#This Row],[Szla]]</f>
        <v>#VALUE!</v>
      </c>
      <c r="D4799" s="6" t="e">
        <f>Table1[[#This Row],[Kelt_hó]]</f>
        <v>#VALUE!</v>
      </c>
      <c r="E4799" t="e">
        <f>Table1[[#This Row],[Vevő]]</f>
        <v>#VALUE!</v>
      </c>
      <c r="F4799" t="e">
        <f>Table1[[#This Row],[Termékkör]]</f>
        <v>#VALUE!</v>
      </c>
      <c r="G4799" s="4" t="e">
        <f>Table1[[#This Row],[SzumElad]]</f>
        <v>#VALUE!</v>
      </c>
      <c r="H4799" s="7" t="e">
        <f>Table1[[#This Row],[Jut_%]]</f>
        <v>#VALUE!</v>
      </c>
      <c r="I4799" s="4" t="e">
        <f>Table1[[#This Row],[Jut]]</f>
        <v>#VALUE!</v>
      </c>
      <c r="J4799" s="4" t="e">
        <f>Table1[[#This Row],[Column1]]</f>
        <v>#VALUE!</v>
      </c>
    </row>
    <row r="4800" spans="1:10" hidden="1" x14ac:dyDescent="0.3">
      <c r="A4800" s="2" t="e">
        <f>Table1[[#This Row],[Befolyt]]</f>
        <v>#VALUE!</v>
      </c>
      <c r="B4800" t="e">
        <f>Table1[[#This Row],[ÜK]]</f>
        <v>#VALUE!</v>
      </c>
      <c r="C4800" s="3" t="e">
        <f>Table1[[#This Row],[Szla]]</f>
        <v>#VALUE!</v>
      </c>
      <c r="D4800" s="6" t="e">
        <f>Table1[[#This Row],[Kelt_hó]]</f>
        <v>#VALUE!</v>
      </c>
      <c r="E4800" t="e">
        <f>Table1[[#This Row],[Vevő]]</f>
        <v>#VALUE!</v>
      </c>
      <c r="F4800" t="e">
        <f>Table1[[#This Row],[Termékkör]]</f>
        <v>#VALUE!</v>
      </c>
      <c r="G4800" s="4" t="e">
        <f>Table1[[#This Row],[SzumElad]]</f>
        <v>#VALUE!</v>
      </c>
      <c r="H4800" s="7" t="e">
        <f>Table1[[#This Row],[Jut_%]]</f>
        <v>#VALUE!</v>
      </c>
      <c r="I4800" s="4" t="e">
        <f>Table1[[#This Row],[Jut]]</f>
        <v>#VALUE!</v>
      </c>
      <c r="J4800" s="4" t="e">
        <f>Table1[[#This Row],[Column1]]</f>
        <v>#VALUE!</v>
      </c>
    </row>
    <row r="4801" spans="1:10" hidden="1" x14ac:dyDescent="0.3">
      <c r="A4801" s="2" t="e">
        <f>Table1[[#This Row],[Befolyt]]</f>
        <v>#VALUE!</v>
      </c>
      <c r="B4801" t="e">
        <f>Table1[[#This Row],[ÜK]]</f>
        <v>#VALUE!</v>
      </c>
      <c r="C4801" s="3" t="e">
        <f>Table1[[#This Row],[Szla]]</f>
        <v>#VALUE!</v>
      </c>
      <c r="D4801" s="6" t="e">
        <f>Table1[[#This Row],[Kelt_hó]]</f>
        <v>#VALUE!</v>
      </c>
      <c r="E4801" t="e">
        <f>Table1[[#This Row],[Vevő]]</f>
        <v>#VALUE!</v>
      </c>
      <c r="F4801" t="e">
        <f>Table1[[#This Row],[Termékkör]]</f>
        <v>#VALUE!</v>
      </c>
      <c r="G4801" s="4" t="e">
        <f>Table1[[#This Row],[SzumElad]]</f>
        <v>#VALUE!</v>
      </c>
      <c r="H4801" s="7" t="e">
        <f>Table1[[#This Row],[Jut_%]]</f>
        <v>#VALUE!</v>
      </c>
      <c r="I4801" s="4" t="e">
        <f>Table1[[#This Row],[Jut]]</f>
        <v>#VALUE!</v>
      </c>
      <c r="J4801" s="4" t="e">
        <f>Table1[[#This Row],[Column1]]</f>
        <v>#VALUE!</v>
      </c>
    </row>
    <row r="4802" spans="1:10" hidden="1" x14ac:dyDescent="0.3">
      <c r="A4802" s="2" t="e">
        <f>Table1[[#This Row],[Befolyt]]</f>
        <v>#VALUE!</v>
      </c>
      <c r="B4802" t="e">
        <f>Table1[[#This Row],[ÜK]]</f>
        <v>#VALUE!</v>
      </c>
      <c r="C4802" s="3" t="e">
        <f>Table1[[#This Row],[Szla]]</f>
        <v>#VALUE!</v>
      </c>
      <c r="D4802" s="6" t="e">
        <f>Table1[[#This Row],[Kelt_hó]]</f>
        <v>#VALUE!</v>
      </c>
      <c r="E4802" t="e">
        <f>Table1[[#This Row],[Vevő]]</f>
        <v>#VALUE!</v>
      </c>
      <c r="F4802" t="e">
        <f>Table1[[#This Row],[Termékkör]]</f>
        <v>#VALUE!</v>
      </c>
      <c r="G4802" s="4" t="e">
        <f>Table1[[#This Row],[SzumElad]]</f>
        <v>#VALUE!</v>
      </c>
      <c r="H4802" s="7" t="e">
        <f>Table1[[#This Row],[Jut_%]]</f>
        <v>#VALUE!</v>
      </c>
      <c r="I4802" s="4" t="e">
        <f>Table1[[#This Row],[Jut]]</f>
        <v>#VALUE!</v>
      </c>
      <c r="J4802" s="4" t="e">
        <f>Table1[[#This Row],[Column1]]</f>
        <v>#VALUE!</v>
      </c>
    </row>
    <row r="4803" spans="1:10" hidden="1" x14ac:dyDescent="0.3">
      <c r="A4803" s="2" t="e">
        <f>Table1[[#This Row],[Befolyt]]</f>
        <v>#VALUE!</v>
      </c>
      <c r="B4803" t="e">
        <f>Table1[[#This Row],[ÜK]]</f>
        <v>#VALUE!</v>
      </c>
      <c r="C4803" s="3" t="e">
        <f>Table1[[#This Row],[Szla]]</f>
        <v>#VALUE!</v>
      </c>
      <c r="D4803" s="6" t="e">
        <f>Table1[[#This Row],[Kelt_hó]]</f>
        <v>#VALUE!</v>
      </c>
      <c r="E4803" t="e">
        <f>Table1[[#This Row],[Vevő]]</f>
        <v>#VALUE!</v>
      </c>
      <c r="F4803" t="e">
        <f>Table1[[#This Row],[Termékkör]]</f>
        <v>#VALUE!</v>
      </c>
      <c r="G4803" s="4" t="e">
        <f>Table1[[#This Row],[SzumElad]]</f>
        <v>#VALUE!</v>
      </c>
      <c r="H4803" s="7" t="e">
        <f>Table1[[#This Row],[Jut_%]]</f>
        <v>#VALUE!</v>
      </c>
      <c r="I4803" s="4" t="e">
        <f>Table1[[#This Row],[Jut]]</f>
        <v>#VALUE!</v>
      </c>
      <c r="J4803" s="4" t="e">
        <f>Table1[[#This Row],[Column1]]</f>
        <v>#VALUE!</v>
      </c>
    </row>
    <row r="4804" spans="1:10" hidden="1" x14ac:dyDescent="0.3">
      <c r="A4804" s="2" t="e">
        <f>Table1[[#This Row],[Befolyt]]</f>
        <v>#VALUE!</v>
      </c>
      <c r="B4804" t="e">
        <f>Table1[[#This Row],[ÜK]]</f>
        <v>#VALUE!</v>
      </c>
      <c r="C4804" s="3" t="e">
        <f>Table1[[#This Row],[Szla]]</f>
        <v>#VALUE!</v>
      </c>
      <c r="D4804" s="6" t="e">
        <f>Table1[[#This Row],[Kelt_hó]]</f>
        <v>#VALUE!</v>
      </c>
      <c r="E4804" t="e">
        <f>Table1[[#This Row],[Vevő]]</f>
        <v>#VALUE!</v>
      </c>
      <c r="F4804" t="e">
        <f>Table1[[#This Row],[Termékkör]]</f>
        <v>#VALUE!</v>
      </c>
      <c r="G4804" s="4" t="e">
        <f>Table1[[#This Row],[SzumElad]]</f>
        <v>#VALUE!</v>
      </c>
      <c r="H4804" s="7" t="e">
        <f>Table1[[#This Row],[Jut_%]]</f>
        <v>#VALUE!</v>
      </c>
      <c r="I4804" s="4" t="e">
        <f>Table1[[#This Row],[Jut]]</f>
        <v>#VALUE!</v>
      </c>
      <c r="J4804" s="4" t="e">
        <f>Table1[[#This Row],[Column1]]</f>
        <v>#VALUE!</v>
      </c>
    </row>
    <row r="4805" spans="1:10" hidden="1" x14ac:dyDescent="0.3">
      <c r="A4805" s="2" t="e">
        <f>Table1[[#This Row],[Befolyt]]</f>
        <v>#VALUE!</v>
      </c>
      <c r="B4805" t="e">
        <f>Table1[[#This Row],[ÜK]]</f>
        <v>#VALUE!</v>
      </c>
      <c r="C4805" s="3" t="e">
        <f>Table1[[#This Row],[Szla]]</f>
        <v>#VALUE!</v>
      </c>
      <c r="D4805" s="6" t="e">
        <f>Table1[[#This Row],[Kelt_hó]]</f>
        <v>#VALUE!</v>
      </c>
      <c r="E4805" t="e">
        <f>Table1[[#This Row],[Vevő]]</f>
        <v>#VALUE!</v>
      </c>
      <c r="F4805" t="e">
        <f>Table1[[#This Row],[Termékkör]]</f>
        <v>#VALUE!</v>
      </c>
      <c r="G4805" s="4" t="e">
        <f>Table1[[#This Row],[SzumElad]]</f>
        <v>#VALUE!</v>
      </c>
      <c r="H4805" s="7" t="e">
        <f>Table1[[#This Row],[Jut_%]]</f>
        <v>#VALUE!</v>
      </c>
      <c r="I4805" s="4" t="e">
        <f>Table1[[#This Row],[Jut]]</f>
        <v>#VALUE!</v>
      </c>
      <c r="J4805" s="4" t="e">
        <f>Table1[[#This Row],[Column1]]</f>
        <v>#VALUE!</v>
      </c>
    </row>
    <row r="4806" spans="1:10" hidden="1" x14ac:dyDescent="0.3">
      <c r="A4806" s="2" t="e">
        <f>Table1[[#This Row],[Befolyt]]</f>
        <v>#VALUE!</v>
      </c>
      <c r="B4806" t="e">
        <f>Table1[[#This Row],[ÜK]]</f>
        <v>#VALUE!</v>
      </c>
      <c r="C4806" s="3" t="e">
        <f>Table1[[#This Row],[Szla]]</f>
        <v>#VALUE!</v>
      </c>
      <c r="D4806" s="6" t="e">
        <f>Table1[[#This Row],[Kelt_hó]]</f>
        <v>#VALUE!</v>
      </c>
      <c r="E4806" t="e">
        <f>Table1[[#This Row],[Vevő]]</f>
        <v>#VALUE!</v>
      </c>
      <c r="F4806" t="e">
        <f>Table1[[#This Row],[Termékkör]]</f>
        <v>#VALUE!</v>
      </c>
      <c r="G4806" s="4" t="e">
        <f>Table1[[#This Row],[SzumElad]]</f>
        <v>#VALUE!</v>
      </c>
      <c r="H4806" s="7" t="e">
        <f>Table1[[#This Row],[Jut_%]]</f>
        <v>#VALUE!</v>
      </c>
      <c r="I4806" s="4" t="e">
        <f>Table1[[#This Row],[Jut]]</f>
        <v>#VALUE!</v>
      </c>
      <c r="J4806" s="4" t="e">
        <f>Table1[[#This Row],[Column1]]</f>
        <v>#VALUE!</v>
      </c>
    </row>
    <row r="4807" spans="1:10" hidden="1" x14ac:dyDescent="0.3">
      <c r="A4807" s="2" t="e">
        <f>Table1[[#This Row],[Befolyt]]</f>
        <v>#VALUE!</v>
      </c>
      <c r="B4807" t="e">
        <f>Table1[[#This Row],[ÜK]]</f>
        <v>#VALUE!</v>
      </c>
      <c r="C4807" s="3" t="e">
        <f>Table1[[#This Row],[Szla]]</f>
        <v>#VALUE!</v>
      </c>
      <c r="D4807" s="6" t="e">
        <f>Table1[[#This Row],[Kelt_hó]]</f>
        <v>#VALUE!</v>
      </c>
      <c r="E4807" t="e">
        <f>Table1[[#This Row],[Vevő]]</f>
        <v>#VALUE!</v>
      </c>
      <c r="F4807" t="e">
        <f>Table1[[#This Row],[Termékkör]]</f>
        <v>#VALUE!</v>
      </c>
      <c r="G4807" s="4" t="e">
        <f>Table1[[#This Row],[SzumElad]]</f>
        <v>#VALUE!</v>
      </c>
      <c r="H4807" s="7" t="e">
        <f>Table1[[#This Row],[Jut_%]]</f>
        <v>#VALUE!</v>
      </c>
      <c r="I4807" s="4" t="e">
        <f>Table1[[#This Row],[Jut]]</f>
        <v>#VALUE!</v>
      </c>
      <c r="J4807" s="4" t="e">
        <f>Table1[[#This Row],[Column1]]</f>
        <v>#VALUE!</v>
      </c>
    </row>
    <row r="4808" spans="1:10" hidden="1" x14ac:dyDescent="0.3">
      <c r="A4808" s="2" t="e">
        <f>Table1[[#This Row],[Befolyt]]</f>
        <v>#VALUE!</v>
      </c>
      <c r="B4808" t="e">
        <f>Table1[[#This Row],[ÜK]]</f>
        <v>#VALUE!</v>
      </c>
      <c r="C4808" s="3" t="e">
        <f>Table1[[#This Row],[Szla]]</f>
        <v>#VALUE!</v>
      </c>
      <c r="D4808" s="6" t="e">
        <f>Table1[[#This Row],[Kelt_hó]]</f>
        <v>#VALUE!</v>
      </c>
      <c r="E4808" t="e">
        <f>Table1[[#This Row],[Vevő]]</f>
        <v>#VALUE!</v>
      </c>
      <c r="F4808" t="e">
        <f>Table1[[#This Row],[Termékkör]]</f>
        <v>#VALUE!</v>
      </c>
      <c r="G4808" s="4" t="e">
        <f>Table1[[#This Row],[SzumElad]]</f>
        <v>#VALUE!</v>
      </c>
      <c r="H4808" s="7" t="e">
        <f>Table1[[#This Row],[Jut_%]]</f>
        <v>#VALUE!</v>
      </c>
      <c r="I4808" s="4" t="e">
        <f>Table1[[#This Row],[Jut]]</f>
        <v>#VALUE!</v>
      </c>
      <c r="J4808" s="4" t="e">
        <f>Table1[[#This Row],[Column1]]</f>
        <v>#VALUE!</v>
      </c>
    </row>
    <row r="4809" spans="1:10" hidden="1" x14ac:dyDescent="0.3">
      <c r="A4809" s="2" t="e">
        <f>Table1[[#This Row],[Befolyt]]</f>
        <v>#VALUE!</v>
      </c>
      <c r="B4809" t="e">
        <f>Table1[[#This Row],[ÜK]]</f>
        <v>#VALUE!</v>
      </c>
      <c r="C4809" s="3" t="e">
        <f>Table1[[#This Row],[Szla]]</f>
        <v>#VALUE!</v>
      </c>
      <c r="D4809" s="6" t="e">
        <f>Table1[[#This Row],[Kelt_hó]]</f>
        <v>#VALUE!</v>
      </c>
      <c r="E4809" t="e">
        <f>Table1[[#This Row],[Vevő]]</f>
        <v>#VALUE!</v>
      </c>
      <c r="F4809" t="e">
        <f>Table1[[#This Row],[Termékkör]]</f>
        <v>#VALUE!</v>
      </c>
      <c r="G4809" s="4" t="e">
        <f>Table1[[#This Row],[SzumElad]]</f>
        <v>#VALUE!</v>
      </c>
      <c r="H4809" s="7" t="e">
        <f>Table1[[#This Row],[Jut_%]]</f>
        <v>#VALUE!</v>
      </c>
      <c r="I4809" s="4" t="e">
        <f>Table1[[#This Row],[Jut]]</f>
        <v>#VALUE!</v>
      </c>
      <c r="J4809" s="4" t="e">
        <f>Table1[[#This Row],[Column1]]</f>
        <v>#VALUE!</v>
      </c>
    </row>
    <row r="4810" spans="1:10" hidden="1" x14ac:dyDescent="0.3">
      <c r="A4810" s="2" t="e">
        <f>Table1[[#This Row],[Befolyt]]</f>
        <v>#VALUE!</v>
      </c>
      <c r="B4810" t="e">
        <f>Table1[[#This Row],[ÜK]]</f>
        <v>#VALUE!</v>
      </c>
      <c r="C4810" s="3" t="e">
        <f>Table1[[#This Row],[Szla]]</f>
        <v>#VALUE!</v>
      </c>
      <c r="D4810" s="6" t="e">
        <f>Table1[[#This Row],[Kelt_hó]]</f>
        <v>#VALUE!</v>
      </c>
      <c r="E4810" t="e">
        <f>Table1[[#This Row],[Vevő]]</f>
        <v>#VALUE!</v>
      </c>
      <c r="F4810" t="e">
        <f>Table1[[#This Row],[Termékkör]]</f>
        <v>#VALUE!</v>
      </c>
      <c r="G4810" s="4" t="e">
        <f>Table1[[#This Row],[SzumElad]]</f>
        <v>#VALUE!</v>
      </c>
      <c r="H4810" s="7" t="e">
        <f>Table1[[#This Row],[Jut_%]]</f>
        <v>#VALUE!</v>
      </c>
      <c r="I4810" s="4" t="e">
        <f>Table1[[#This Row],[Jut]]</f>
        <v>#VALUE!</v>
      </c>
      <c r="J4810" s="4" t="e">
        <f>Table1[[#This Row],[Column1]]</f>
        <v>#VALUE!</v>
      </c>
    </row>
    <row r="4811" spans="1:10" hidden="1" x14ac:dyDescent="0.3">
      <c r="A4811" s="2" t="e">
        <f>Table1[[#This Row],[Befolyt]]</f>
        <v>#VALUE!</v>
      </c>
      <c r="B4811" t="e">
        <f>Table1[[#This Row],[ÜK]]</f>
        <v>#VALUE!</v>
      </c>
      <c r="C4811" s="3" t="e">
        <f>Table1[[#This Row],[Szla]]</f>
        <v>#VALUE!</v>
      </c>
      <c r="D4811" s="6" t="e">
        <f>Table1[[#This Row],[Kelt_hó]]</f>
        <v>#VALUE!</v>
      </c>
      <c r="E4811" t="e">
        <f>Table1[[#This Row],[Vevő]]</f>
        <v>#VALUE!</v>
      </c>
      <c r="F4811" t="e">
        <f>Table1[[#This Row],[Termékkör]]</f>
        <v>#VALUE!</v>
      </c>
      <c r="G4811" s="4" t="e">
        <f>Table1[[#This Row],[SzumElad]]</f>
        <v>#VALUE!</v>
      </c>
      <c r="H4811" s="7" t="e">
        <f>Table1[[#This Row],[Jut_%]]</f>
        <v>#VALUE!</v>
      </c>
      <c r="I4811" s="4" t="e">
        <f>Table1[[#This Row],[Jut]]</f>
        <v>#VALUE!</v>
      </c>
      <c r="J4811" s="4" t="e">
        <f>Table1[[#This Row],[Column1]]</f>
        <v>#VALUE!</v>
      </c>
    </row>
    <row r="4812" spans="1:10" hidden="1" x14ac:dyDescent="0.3">
      <c r="A4812" s="2" t="e">
        <f>Table1[[#This Row],[Befolyt]]</f>
        <v>#VALUE!</v>
      </c>
      <c r="B4812" t="e">
        <f>Table1[[#This Row],[ÜK]]</f>
        <v>#VALUE!</v>
      </c>
      <c r="C4812" s="3" t="e">
        <f>Table1[[#This Row],[Szla]]</f>
        <v>#VALUE!</v>
      </c>
      <c r="D4812" s="6" t="e">
        <f>Table1[[#This Row],[Kelt_hó]]</f>
        <v>#VALUE!</v>
      </c>
      <c r="E4812" t="e">
        <f>Table1[[#This Row],[Vevő]]</f>
        <v>#VALUE!</v>
      </c>
      <c r="F4812" t="e">
        <f>Table1[[#This Row],[Termékkör]]</f>
        <v>#VALUE!</v>
      </c>
      <c r="G4812" s="4" t="e">
        <f>Table1[[#This Row],[SzumElad]]</f>
        <v>#VALUE!</v>
      </c>
      <c r="H4812" s="7" t="e">
        <f>Table1[[#This Row],[Jut_%]]</f>
        <v>#VALUE!</v>
      </c>
      <c r="I4812" s="4" t="e">
        <f>Table1[[#This Row],[Jut]]</f>
        <v>#VALUE!</v>
      </c>
      <c r="J4812" s="4" t="e">
        <f>Table1[[#This Row],[Column1]]</f>
        <v>#VALUE!</v>
      </c>
    </row>
    <row r="4813" spans="1:10" hidden="1" x14ac:dyDescent="0.3">
      <c r="A4813" s="2" t="e">
        <f>Table1[[#This Row],[Befolyt]]</f>
        <v>#VALUE!</v>
      </c>
      <c r="B4813" t="e">
        <f>Table1[[#This Row],[ÜK]]</f>
        <v>#VALUE!</v>
      </c>
      <c r="C4813" s="3" t="e">
        <f>Table1[[#This Row],[Szla]]</f>
        <v>#VALUE!</v>
      </c>
      <c r="D4813" s="6" t="e">
        <f>Table1[[#This Row],[Kelt_hó]]</f>
        <v>#VALUE!</v>
      </c>
      <c r="E4813" t="e">
        <f>Table1[[#This Row],[Vevő]]</f>
        <v>#VALUE!</v>
      </c>
      <c r="F4813" t="e">
        <f>Table1[[#This Row],[Termékkör]]</f>
        <v>#VALUE!</v>
      </c>
      <c r="G4813" s="4" t="e">
        <f>Table1[[#This Row],[SzumElad]]</f>
        <v>#VALUE!</v>
      </c>
      <c r="H4813" s="7" t="e">
        <f>Table1[[#This Row],[Jut_%]]</f>
        <v>#VALUE!</v>
      </c>
      <c r="I4813" s="4" t="e">
        <f>Table1[[#This Row],[Jut]]</f>
        <v>#VALUE!</v>
      </c>
      <c r="J4813" s="4" t="e">
        <f>Table1[[#This Row],[Column1]]</f>
        <v>#VALUE!</v>
      </c>
    </row>
    <row r="4814" spans="1:10" hidden="1" x14ac:dyDescent="0.3">
      <c r="A4814" s="2" t="e">
        <f>Table1[[#This Row],[Befolyt]]</f>
        <v>#VALUE!</v>
      </c>
      <c r="B4814" t="e">
        <f>Table1[[#This Row],[ÜK]]</f>
        <v>#VALUE!</v>
      </c>
      <c r="C4814" s="3" t="e">
        <f>Table1[[#This Row],[Szla]]</f>
        <v>#VALUE!</v>
      </c>
      <c r="D4814" s="6" t="e">
        <f>Table1[[#This Row],[Kelt_hó]]</f>
        <v>#VALUE!</v>
      </c>
      <c r="E4814" t="e">
        <f>Table1[[#This Row],[Vevő]]</f>
        <v>#VALUE!</v>
      </c>
      <c r="F4814" t="e">
        <f>Table1[[#This Row],[Termékkör]]</f>
        <v>#VALUE!</v>
      </c>
      <c r="G4814" s="4" t="e">
        <f>Table1[[#This Row],[SzumElad]]</f>
        <v>#VALUE!</v>
      </c>
      <c r="H4814" s="7" t="e">
        <f>Table1[[#This Row],[Jut_%]]</f>
        <v>#VALUE!</v>
      </c>
      <c r="I4814" s="4" t="e">
        <f>Table1[[#This Row],[Jut]]</f>
        <v>#VALUE!</v>
      </c>
      <c r="J4814" s="4" t="e">
        <f>Table1[[#This Row],[Column1]]</f>
        <v>#VALUE!</v>
      </c>
    </row>
    <row r="4815" spans="1:10" hidden="1" x14ac:dyDescent="0.3">
      <c r="A4815" s="2" t="e">
        <f>Table1[[#This Row],[Befolyt]]</f>
        <v>#VALUE!</v>
      </c>
      <c r="B4815" t="e">
        <f>Table1[[#This Row],[ÜK]]</f>
        <v>#VALUE!</v>
      </c>
      <c r="C4815" s="3" t="e">
        <f>Table1[[#This Row],[Szla]]</f>
        <v>#VALUE!</v>
      </c>
      <c r="D4815" s="6" t="e">
        <f>Table1[[#This Row],[Kelt_hó]]</f>
        <v>#VALUE!</v>
      </c>
      <c r="E4815" t="e">
        <f>Table1[[#This Row],[Vevő]]</f>
        <v>#VALUE!</v>
      </c>
      <c r="F4815" t="e">
        <f>Table1[[#This Row],[Termékkör]]</f>
        <v>#VALUE!</v>
      </c>
      <c r="G4815" s="4" t="e">
        <f>Table1[[#This Row],[SzumElad]]</f>
        <v>#VALUE!</v>
      </c>
      <c r="H4815" s="7" t="e">
        <f>Table1[[#This Row],[Jut_%]]</f>
        <v>#VALUE!</v>
      </c>
      <c r="I4815" s="4" t="e">
        <f>Table1[[#This Row],[Jut]]</f>
        <v>#VALUE!</v>
      </c>
      <c r="J4815" s="4" t="e">
        <f>Table1[[#This Row],[Column1]]</f>
        <v>#VALUE!</v>
      </c>
    </row>
    <row r="4816" spans="1:10" hidden="1" x14ac:dyDescent="0.3">
      <c r="A4816" s="2" t="e">
        <f>Table1[[#This Row],[Befolyt]]</f>
        <v>#VALUE!</v>
      </c>
      <c r="B4816" t="e">
        <f>Table1[[#This Row],[ÜK]]</f>
        <v>#VALUE!</v>
      </c>
      <c r="C4816" s="3" t="e">
        <f>Table1[[#This Row],[Szla]]</f>
        <v>#VALUE!</v>
      </c>
      <c r="D4816" s="6" t="e">
        <f>Table1[[#This Row],[Kelt_hó]]</f>
        <v>#VALUE!</v>
      </c>
      <c r="E4816" t="e">
        <f>Table1[[#This Row],[Vevő]]</f>
        <v>#VALUE!</v>
      </c>
      <c r="F4816" t="e">
        <f>Table1[[#This Row],[Termékkör]]</f>
        <v>#VALUE!</v>
      </c>
      <c r="G4816" s="4" t="e">
        <f>Table1[[#This Row],[SzumElad]]</f>
        <v>#VALUE!</v>
      </c>
      <c r="H4816" s="7" t="e">
        <f>Table1[[#This Row],[Jut_%]]</f>
        <v>#VALUE!</v>
      </c>
      <c r="I4816" s="4" t="e">
        <f>Table1[[#This Row],[Jut]]</f>
        <v>#VALUE!</v>
      </c>
      <c r="J4816" s="4" t="e">
        <f>Table1[[#This Row],[Column1]]</f>
        <v>#VALUE!</v>
      </c>
    </row>
    <row r="4817" spans="1:10" hidden="1" x14ac:dyDescent="0.3">
      <c r="A4817" s="2" t="e">
        <f>Table1[[#This Row],[Befolyt]]</f>
        <v>#VALUE!</v>
      </c>
      <c r="B4817" t="e">
        <f>Table1[[#This Row],[ÜK]]</f>
        <v>#VALUE!</v>
      </c>
      <c r="C4817" s="3" t="e">
        <f>Table1[[#This Row],[Szla]]</f>
        <v>#VALUE!</v>
      </c>
      <c r="D4817" s="6" t="e">
        <f>Table1[[#This Row],[Kelt_hó]]</f>
        <v>#VALUE!</v>
      </c>
      <c r="E4817" t="e">
        <f>Table1[[#This Row],[Vevő]]</f>
        <v>#VALUE!</v>
      </c>
      <c r="F4817" t="e">
        <f>Table1[[#This Row],[Termékkör]]</f>
        <v>#VALUE!</v>
      </c>
      <c r="G4817" s="4" t="e">
        <f>Table1[[#This Row],[SzumElad]]</f>
        <v>#VALUE!</v>
      </c>
      <c r="H4817" s="7" t="e">
        <f>Table1[[#This Row],[Jut_%]]</f>
        <v>#VALUE!</v>
      </c>
      <c r="I4817" s="4" t="e">
        <f>Table1[[#This Row],[Jut]]</f>
        <v>#VALUE!</v>
      </c>
      <c r="J4817" s="4" t="e">
        <f>Table1[[#This Row],[Column1]]</f>
        <v>#VALUE!</v>
      </c>
    </row>
    <row r="4818" spans="1:10" hidden="1" x14ac:dyDescent="0.3">
      <c r="A4818" s="2" t="e">
        <f>Table1[[#This Row],[Befolyt]]</f>
        <v>#VALUE!</v>
      </c>
      <c r="B4818" t="e">
        <f>Table1[[#This Row],[ÜK]]</f>
        <v>#VALUE!</v>
      </c>
      <c r="C4818" s="3" t="e">
        <f>Table1[[#This Row],[Szla]]</f>
        <v>#VALUE!</v>
      </c>
      <c r="D4818" s="6" t="e">
        <f>Table1[[#This Row],[Kelt_hó]]</f>
        <v>#VALUE!</v>
      </c>
      <c r="E4818" t="e">
        <f>Table1[[#This Row],[Vevő]]</f>
        <v>#VALUE!</v>
      </c>
      <c r="F4818" t="e">
        <f>Table1[[#This Row],[Termékkör]]</f>
        <v>#VALUE!</v>
      </c>
      <c r="G4818" s="4" t="e">
        <f>Table1[[#This Row],[SzumElad]]</f>
        <v>#VALUE!</v>
      </c>
      <c r="H4818" s="7" t="e">
        <f>Table1[[#This Row],[Jut_%]]</f>
        <v>#VALUE!</v>
      </c>
      <c r="I4818" s="4" t="e">
        <f>Table1[[#This Row],[Jut]]</f>
        <v>#VALUE!</v>
      </c>
      <c r="J4818" s="4" t="e">
        <f>Table1[[#This Row],[Column1]]</f>
        <v>#VALUE!</v>
      </c>
    </row>
    <row r="4819" spans="1:10" hidden="1" x14ac:dyDescent="0.3">
      <c r="A4819" s="2" t="e">
        <f>Table1[[#This Row],[Befolyt]]</f>
        <v>#VALUE!</v>
      </c>
      <c r="B4819" t="e">
        <f>Table1[[#This Row],[ÜK]]</f>
        <v>#VALUE!</v>
      </c>
      <c r="C4819" s="3" t="e">
        <f>Table1[[#This Row],[Szla]]</f>
        <v>#VALUE!</v>
      </c>
      <c r="D4819" s="6" t="e">
        <f>Table1[[#This Row],[Kelt_hó]]</f>
        <v>#VALUE!</v>
      </c>
      <c r="E4819" t="e">
        <f>Table1[[#This Row],[Vevő]]</f>
        <v>#VALUE!</v>
      </c>
      <c r="F4819" t="e">
        <f>Table1[[#This Row],[Termékkör]]</f>
        <v>#VALUE!</v>
      </c>
      <c r="G4819" s="4" t="e">
        <f>Table1[[#This Row],[SzumElad]]</f>
        <v>#VALUE!</v>
      </c>
      <c r="H4819" s="7" t="e">
        <f>Table1[[#This Row],[Jut_%]]</f>
        <v>#VALUE!</v>
      </c>
      <c r="I4819" s="4" t="e">
        <f>Table1[[#This Row],[Jut]]</f>
        <v>#VALUE!</v>
      </c>
      <c r="J4819" s="4" t="e">
        <f>Table1[[#This Row],[Column1]]</f>
        <v>#VALUE!</v>
      </c>
    </row>
    <row r="4820" spans="1:10" hidden="1" x14ac:dyDescent="0.3">
      <c r="A4820" s="2" t="e">
        <f>Table1[[#This Row],[Befolyt]]</f>
        <v>#VALUE!</v>
      </c>
      <c r="B4820" t="e">
        <f>Table1[[#This Row],[ÜK]]</f>
        <v>#VALUE!</v>
      </c>
      <c r="C4820" s="3" t="e">
        <f>Table1[[#This Row],[Szla]]</f>
        <v>#VALUE!</v>
      </c>
      <c r="D4820" s="6" t="e">
        <f>Table1[[#This Row],[Kelt_hó]]</f>
        <v>#VALUE!</v>
      </c>
      <c r="E4820" t="e">
        <f>Table1[[#This Row],[Vevő]]</f>
        <v>#VALUE!</v>
      </c>
      <c r="F4820" t="e">
        <f>Table1[[#This Row],[Termékkör]]</f>
        <v>#VALUE!</v>
      </c>
      <c r="G4820" s="4" t="e">
        <f>Table1[[#This Row],[SzumElad]]</f>
        <v>#VALUE!</v>
      </c>
      <c r="H4820" s="7" t="e">
        <f>Table1[[#This Row],[Jut_%]]</f>
        <v>#VALUE!</v>
      </c>
      <c r="I4820" s="4" t="e">
        <f>Table1[[#This Row],[Jut]]</f>
        <v>#VALUE!</v>
      </c>
      <c r="J4820" s="4" t="e">
        <f>Table1[[#This Row],[Column1]]</f>
        <v>#VALUE!</v>
      </c>
    </row>
    <row r="4821" spans="1:10" hidden="1" x14ac:dyDescent="0.3">
      <c r="A4821" s="2" t="e">
        <f>Table1[[#This Row],[Befolyt]]</f>
        <v>#VALUE!</v>
      </c>
      <c r="B4821" t="e">
        <f>Table1[[#This Row],[ÜK]]</f>
        <v>#VALUE!</v>
      </c>
      <c r="C4821" s="3" t="e">
        <f>Table1[[#This Row],[Szla]]</f>
        <v>#VALUE!</v>
      </c>
      <c r="D4821" s="6" t="e">
        <f>Table1[[#This Row],[Kelt_hó]]</f>
        <v>#VALUE!</v>
      </c>
      <c r="E4821" t="e">
        <f>Table1[[#This Row],[Vevő]]</f>
        <v>#VALUE!</v>
      </c>
      <c r="F4821" t="e">
        <f>Table1[[#This Row],[Termékkör]]</f>
        <v>#VALUE!</v>
      </c>
      <c r="G4821" s="4" t="e">
        <f>Table1[[#This Row],[SzumElad]]</f>
        <v>#VALUE!</v>
      </c>
      <c r="H4821" s="7" t="e">
        <f>Table1[[#This Row],[Jut_%]]</f>
        <v>#VALUE!</v>
      </c>
      <c r="I4821" s="4" t="e">
        <f>Table1[[#This Row],[Jut]]</f>
        <v>#VALUE!</v>
      </c>
      <c r="J4821" s="4" t="e">
        <f>Table1[[#This Row],[Column1]]</f>
        <v>#VALUE!</v>
      </c>
    </row>
    <row r="4822" spans="1:10" hidden="1" x14ac:dyDescent="0.3">
      <c r="A4822" s="2" t="e">
        <f>Table1[[#This Row],[Befolyt]]</f>
        <v>#VALUE!</v>
      </c>
      <c r="B4822" t="e">
        <f>Table1[[#This Row],[ÜK]]</f>
        <v>#VALUE!</v>
      </c>
      <c r="C4822" s="3" t="e">
        <f>Table1[[#This Row],[Szla]]</f>
        <v>#VALUE!</v>
      </c>
      <c r="D4822" s="6" t="e">
        <f>Table1[[#This Row],[Kelt_hó]]</f>
        <v>#VALUE!</v>
      </c>
      <c r="E4822" t="e">
        <f>Table1[[#This Row],[Vevő]]</f>
        <v>#VALUE!</v>
      </c>
      <c r="F4822" t="e">
        <f>Table1[[#This Row],[Termékkör]]</f>
        <v>#VALUE!</v>
      </c>
      <c r="G4822" s="4" t="e">
        <f>Table1[[#This Row],[SzumElad]]</f>
        <v>#VALUE!</v>
      </c>
      <c r="H4822" s="7" t="e">
        <f>Table1[[#This Row],[Jut_%]]</f>
        <v>#VALUE!</v>
      </c>
      <c r="I4822" s="4" t="e">
        <f>Table1[[#This Row],[Jut]]</f>
        <v>#VALUE!</v>
      </c>
      <c r="J4822" s="4" t="e">
        <f>Table1[[#This Row],[Column1]]</f>
        <v>#VALUE!</v>
      </c>
    </row>
    <row r="4823" spans="1:10" hidden="1" x14ac:dyDescent="0.3">
      <c r="A4823" s="2" t="e">
        <f>Table1[[#This Row],[Befolyt]]</f>
        <v>#VALUE!</v>
      </c>
      <c r="B4823" t="e">
        <f>Table1[[#This Row],[ÜK]]</f>
        <v>#VALUE!</v>
      </c>
      <c r="C4823" s="3" t="e">
        <f>Table1[[#This Row],[Szla]]</f>
        <v>#VALUE!</v>
      </c>
      <c r="D4823" s="6" t="e">
        <f>Table1[[#This Row],[Kelt_hó]]</f>
        <v>#VALUE!</v>
      </c>
      <c r="E4823" t="e">
        <f>Table1[[#This Row],[Vevő]]</f>
        <v>#VALUE!</v>
      </c>
      <c r="F4823" t="e">
        <f>Table1[[#This Row],[Termékkör]]</f>
        <v>#VALUE!</v>
      </c>
      <c r="G4823" s="4" t="e">
        <f>Table1[[#This Row],[SzumElad]]</f>
        <v>#VALUE!</v>
      </c>
      <c r="H4823" s="7" t="e">
        <f>Table1[[#This Row],[Jut_%]]</f>
        <v>#VALUE!</v>
      </c>
      <c r="I4823" s="4" t="e">
        <f>Table1[[#This Row],[Jut]]</f>
        <v>#VALUE!</v>
      </c>
      <c r="J4823" s="4" t="e">
        <f>Table1[[#This Row],[Column1]]</f>
        <v>#VALUE!</v>
      </c>
    </row>
    <row r="4824" spans="1:10" hidden="1" x14ac:dyDescent="0.3">
      <c r="A4824" s="2" t="e">
        <f>Table1[[#This Row],[Befolyt]]</f>
        <v>#VALUE!</v>
      </c>
      <c r="B4824" t="e">
        <f>Table1[[#This Row],[ÜK]]</f>
        <v>#VALUE!</v>
      </c>
      <c r="C4824" s="3" t="e">
        <f>Table1[[#This Row],[Szla]]</f>
        <v>#VALUE!</v>
      </c>
      <c r="D4824" s="6" t="e">
        <f>Table1[[#This Row],[Kelt_hó]]</f>
        <v>#VALUE!</v>
      </c>
      <c r="E4824" t="e">
        <f>Table1[[#This Row],[Vevő]]</f>
        <v>#VALUE!</v>
      </c>
      <c r="F4824" t="e">
        <f>Table1[[#This Row],[Termékkör]]</f>
        <v>#VALUE!</v>
      </c>
      <c r="G4824" s="4" t="e">
        <f>Table1[[#This Row],[SzumElad]]</f>
        <v>#VALUE!</v>
      </c>
      <c r="H4824" s="7" t="e">
        <f>Table1[[#This Row],[Jut_%]]</f>
        <v>#VALUE!</v>
      </c>
      <c r="I4824" s="4" t="e">
        <f>Table1[[#This Row],[Jut]]</f>
        <v>#VALUE!</v>
      </c>
      <c r="J4824" s="4" t="e">
        <f>Table1[[#This Row],[Column1]]</f>
        <v>#VALUE!</v>
      </c>
    </row>
    <row r="4825" spans="1:10" hidden="1" x14ac:dyDescent="0.3">
      <c r="A4825" s="2" t="e">
        <f>Table1[[#This Row],[Befolyt]]</f>
        <v>#VALUE!</v>
      </c>
      <c r="B4825" t="e">
        <f>Table1[[#This Row],[ÜK]]</f>
        <v>#VALUE!</v>
      </c>
      <c r="C4825" s="3" t="e">
        <f>Table1[[#This Row],[Szla]]</f>
        <v>#VALUE!</v>
      </c>
      <c r="D4825" s="6" t="e">
        <f>Table1[[#This Row],[Kelt_hó]]</f>
        <v>#VALUE!</v>
      </c>
      <c r="E4825" t="e">
        <f>Table1[[#This Row],[Vevő]]</f>
        <v>#VALUE!</v>
      </c>
      <c r="F4825" t="e">
        <f>Table1[[#This Row],[Termékkör]]</f>
        <v>#VALUE!</v>
      </c>
      <c r="G4825" s="4" t="e">
        <f>Table1[[#This Row],[SzumElad]]</f>
        <v>#VALUE!</v>
      </c>
      <c r="H4825" s="7" t="e">
        <f>Table1[[#This Row],[Jut_%]]</f>
        <v>#VALUE!</v>
      </c>
      <c r="I4825" s="4" t="e">
        <f>Table1[[#This Row],[Jut]]</f>
        <v>#VALUE!</v>
      </c>
      <c r="J4825" s="4" t="e">
        <f>Table1[[#This Row],[Column1]]</f>
        <v>#VALUE!</v>
      </c>
    </row>
    <row r="4826" spans="1:10" hidden="1" x14ac:dyDescent="0.3">
      <c r="A4826" s="2" t="e">
        <f>Table1[[#This Row],[Befolyt]]</f>
        <v>#VALUE!</v>
      </c>
      <c r="B4826" t="e">
        <f>Table1[[#This Row],[ÜK]]</f>
        <v>#VALUE!</v>
      </c>
      <c r="C4826" s="3" t="e">
        <f>Table1[[#This Row],[Szla]]</f>
        <v>#VALUE!</v>
      </c>
      <c r="D4826" s="6" t="e">
        <f>Table1[[#This Row],[Kelt_hó]]</f>
        <v>#VALUE!</v>
      </c>
      <c r="E4826" t="e">
        <f>Table1[[#This Row],[Vevő]]</f>
        <v>#VALUE!</v>
      </c>
      <c r="F4826" t="e">
        <f>Table1[[#This Row],[Termékkör]]</f>
        <v>#VALUE!</v>
      </c>
      <c r="G4826" s="4" t="e">
        <f>Table1[[#This Row],[SzumElad]]</f>
        <v>#VALUE!</v>
      </c>
      <c r="H4826" s="7" t="e">
        <f>Table1[[#This Row],[Jut_%]]</f>
        <v>#VALUE!</v>
      </c>
      <c r="I4826" s="4" t="e">
        <f>Table1[[#This Row],[Jut]]</f>
        <v>#VALUE!</v>
      </c>
      <c r="J4826" s="4" t="e">
        <f>Table1[[#This Row],[Column1]]</f>
        <v>#VALUE!</v>
      </c>
    </row>
    <row r="4827" spans="1:10" hidden="1" x14ac:dyDescent="0.3">
      <c r="A4827" s="2" t="e">
        <f>Table1[[#This Row],[Befolyt]]</f>
        <v>#VALUE!</v>
      </c>
      <c r="B4827" t="e">
        <f>Table1[[#This Row],[ÜK]]</f>
        <v>#VALUE!</v>
      </c>
      <c r="C4827" s="3" t="e">
        <f>Table1[[#This Row],[Szla]]</f>
        <v>#VALUE!</v>
      </c>
      <c r="D4827" s="6" t="e">
        <f>Table1[[#This Row],[Kelt_hó]]</f>
        <v>#VALUE!</v>
      </c>
      <c r="E4827" t="e">
        <f>Table1[[#This Row],[Vevő]]</f>
        <v>#VALUE!</v>
      </c>
      <c r="F4827" t="e">
        <f>Table1[[#This Row],[Termékkör]]</f>
        <v>#VALUE!</v>
      </c>
      <c r="G4827" s="4" t="e">
        <f>Table1[[#This Row],[SzumElad]]</f>
        <v>#VALUE!</v>
      </c>
      <c r="H4827" s="7" t="e">
        <f>Table1[[#This Row],[Jut_%]]</f>
        <v>#VALUE!</v>
      </c>
      <c r="I4827" s="4" t="e">
        <f>Table1[[#This Row],[Jut]]</f>
        <v>#VALUE!</v>
      </c>
      <c r="J4827" s="4" t="e">
        <f>Table1[[#This Row],[Column1]]</f>
        <v>#VALUE!</v>
      </c>
    </row>
    <row r="4828" spans="1:10" hidden="1" x14ac:dyDescent="0.3">
      <c r="A4828" s="2" t="e">
        <f>Table1[[#This Row],[Befolyt]]</f>
        <v>#VALUE!</v>
      </c>
      <c r="B4828" t="e">
        <f>Table1[[#This Row],[ÜK]]</f>
        <v>#VALUE!</v>
      </c>
      <c r="C4828" s="3" t="e">
        <f>Table1[[#This Row],[Szla]]</f>
        <v>#VALUE!</v>
      </c>
      <c r="D4828" s="6" t="e">
        <f>Table1[[#This Row],[Kelt_hó]]</f>
        <v>#VALUE!</v>
      </c>
      <c r="E4828" t="e">
        <f>Table1[[#This Row],[Vevő]]</f>
        <v>#VALUE!</v>
      </c>
      <c r="F4828" t="e">
        <f>Table1[[#This Row],[Termékkör]]</f>
        <v>#VALUE!</v>
      </c>
      <c r="G4828" s="4" t="e">
        <f>Table1[[#This Row],[SzumElad]]</f>
        <v>#VALUE!</v>
      </c>
      <c r="H4828" s="7" t="e">
        <f>Table1[[#This Row],[Jut_%]]</f>
        <v>#VALUE!</v>
      </c>
      <c r="I4828" s="4" t="e">
        <f>Table1[[#This Row],[Jut]]</f>
        <v>#VALUE!</v>
      </c>
      <c r="J4828" s="4" t="e">
        <f>Table1[[#This Row],[Column1]]</f>
        <v>#VALUE!</v>
      </c>
    </row>
    <row r="4829" spans="1:10" hidden="1" x14ac:dyDescent="0.3">
      <c r="A4829" s="2" t="e">
        <f>Table1[[#This Row],[Befolyt]]</f>
        <v>#VALUE!</v>
      </c>
      <c r="B4829" t="e">
        <f>Table1[[#This Row],[ÜK]]</f>
        <v>#VALUE!</v>
      </c>
      <c r="C4829" s="3" t="e">
        <f>Table1[[#This Row],[Szla]]</f>
        <v>#VALUE!</v>
      </c>
      <c r="D4829" s="6" t="e">
        <f>Table1[[#This Row],[Kelt_hó]]</f>
        <v>#VALUE!</v>
      </c>
      <c r="E4829" t="e">
        <f>Table1[[#This Row],[Vevő]]</f>
        <v>#VALUE!</v>
      </c>
      <c r="F4829" t="e">
        <f>Table1[[#This Row],[Termékkör]]</f>
        <v>#VALUE!</v>
      </c>
      <c r="G4829" s="4" t="e">
        <f>Table1[[#This Row],[SzumElad]]</f>
        <v>#VALUE!</v>
      </c>
      <c r="H4829" s="7" t="e">
        <f>Table1[[#This Row],[Jut_%]]</f>
        <v>#VALUE!</v>
      </c>
      <c r="I4829" s="4" t="e">
        <f>Table1[[#This Row],[Jut]]</f>
        <v>#VALUE!</v>
      </c>
      <c r="J4829" s="4" t="e">
        <f>Table1[[#This Row],[Column1]]</f>
        <v>#VALUE!</v>
      </c>
    </row>
    <row r="4830" spans="1:10" hidden="1" x14ac:dyDescent="0.3">
      <c r="A4830" s="2" t="e">
        <f>Table1[[#This Row],[Befolyt]]</f>
        <v>#VALUE!</v>
      </c>
      <c r="B4830" t="e">
        <f>Table1[[#This Row],[ÜK]]</f>
        <v>#VALUE!</v>
      </c>
      <c r="C4830" s="3" t="e">
        <f>Table1[[#This Row],[Szla]]</f>
        <v>#VALUE!</v>
      </c>
      <c r="D4830" s="6" t="e">
        <f>Table1[[#This Row],[Kelt_hó]]</f>
        <v>#VALUE!</v>
      </c>
      <c r="E4830" t="e">
        <f>Table1[[#This Row],[Vevő]]</f>
        <v>#VALUE!</v>
      </c>
      <c r="F4830" t="e">
        <f>Table1[[#This Row],[Termékkör]]</f>
        <v>#VALUE!</v>
      </c>
      <c r="G4830" s="4" t="e">
        <f>Table1[[#This Row],[SzumElad]]</f>
        <v>#VALUE!</v>
      </c>
      <c r="H4830" s="7" t="e">
        <f>Table1[[#This Row],[Jut_%]]</f>
        <v>#VALUE!</v>
      </c>
      <c r="I4830" s="4" t="e">
        <f>Table1[[#This Row],[Jut]]</f>
        <v>#VALUE!</v>
      </c>
      <c r="J4830" s="4" t="e">
        <f>Table1[[#This Row],[Column1]]</f>
        <v>#VALUE!</v>
      </c>
    </row>
    <row r="4831" spans="1:10" hidden="1" x14ac:dyDescent="0.3">
      <c r="A4831" s="2" t="e">
        <f>Table1[[#This Row],[Befolyt]]</f>
        <v>#VALUE!</v>
      </c>
      <c r="B4831" t="e">
        <f>Table1[[#This Row],[ÜK]]</f>
        <v>#VALUE!</v>
      </c>
      <c r="C4831" s="3" t="e">
        <f>Table1[[#This Row],[Szla]]</f>
        <v>#VALUE!</v>
      </c>
      <c r="D4831" s="6" t="e">
        <f>Table1[[#This Row],[Kelt_hó]]</f>
        <v>#VALUE!</v>
      </c>
      <c r="E4831" t="e">
        <f>Table1[[#This Row],[Vevő]]</f>
        <v>#VALUE!</v>
      </c>
      <c r="F4831" t="e">
        <f>Table1[[#This Row],[Termékkör]]</f>
        <v>#VALUE!</v>
      </c>
      <c r="G4831" s="4" t="e">
        <f>Table1[[#This Row],[SzumElad]]</f>
        <v>#VALUE!</v>
      </c>
      <c r="H4831" s="7" t="e">
        <f>Table1[[#This Row],[Jut_%]]</f>
        <v>#VALUE!</v>
      </c>
      <c r="I4831" s="4" t="e">
        <f>Table1[[#This Row],[Jut]]</f>
        <v>#VALUE!</v>
      </c>
      <c r="J4831" s="4" t="e">
        <f>Table1[[#This Row],[Column1]]</f>
        <v>#VALUE!</v>
      </c>
    </row>
    <row r="4832" spans="1:10" hidden="1" x14ac:dyDescent="0.3">
      <c r="A4832" s="2" t="e">
        <f>Table1[[#This Row],[Befolyt]]</f>
        <v>#VALUE!</v>
      </c>
      <c r="B4832" t="e">
        <f>Table1[[#This Row],[ÜK]]</f>
        <v>#VALUE!</v>
      </c>
      <c r="C4832" s="3" t="e">
        <f>Table1[[#This Row],[Szla]]</f>
        <v>#VALUE!</v>
      </c>
      <c r="D4832" s="6" t="e">
        <f>Table1[[#This Row],[Kelt_hó]]</f>
        <v>#VALUE!</v>
      </c>
      <c r="E4832" t="e">
        <f>Table1[[#This Row],[Vevő]]</f>
        <v>#VALUE!</v>
      </c>
      <c r="F4832" t="e">
        <f>Table1[[#This Row],[Termékkör]]</f>
        <v>#VALUE!</v>
      </c>
      <c r="G4832" s="4" t="e">
        <f>Table1[[#This Row],[SzumElad]]</f>
        <v>#VALUE!</v>
      </c>
      <c r="H4832" s="7" t="e">
        <f>Table1[[#This Row],[Jut_%]]</f>
        <v>#VALUE!</v>
      </c>
      <c r="I4832" s="4" t="e">
        <f>Table1[[#This Row],[Jut]]</f>
        <v>#VALUE!</v>
      </c>
      <c r="J4832" s="4" t="e">
        <f>Table1[[#This Row],[Column1]]</f>
        <v>#VALUE!</v>
      </c>
    </row>
    <row r="4833" spans="1:10" hidden="1" x14ac:dyDescent="0.3">
      <c r="A4833" s="2" t="e">
        <f>Table1[[#This Row],[Befolyt]]</f>
        <v>#VALUE!</v>
      </c>
      <c r="B4833" t="e">
        <f>Table1[[#This Row],[ÜK]]</f>
        <v>#VALUE!</v>
      </c>
      <c r="C4833" s="3" t="e">
        <f>Table1[[#This Row],[Szla]]</f>
        <v>#VALUE!</v>
      </c>
      <c r="D4833" s="6" t="e">
        <f>Table1[[#This Row],[Kelt_hó]]</f>
        <v>#VALUE!</v>
      </c>
      <c r="E4833" t="e">
        <f>Table1[[#This Row],[Vevő]]</f>
        <v>#VALUE!</v>
      </c>
      <c r="F4833" t="e">
        <f>Table1[[#This Row],[Termékkör]]</f>
        <v>#VALUE!</v>
      </c>
      <c r="G4833" s="4" t="e">
        <f>Table1[[#This Row],[SzumElad]]</f>
        <v>#VALUE!</v>
      </c>
      <c r="H4833" s="7" t="e">
        <f>Table1[[#This Row],[Jut_%]]</f>
        <v>#VALUE!</v>
      </c>
      <c r="I4833" s="4" t="e">
        <f>Table1[[#This Row],[Jut]]</f>
        <v>#VALUE!</v>
      </c>
      <c r="J4833" s="4" t="e">
        <f>Table1[[#This Row],[Column1]]</f>
        <v>#VALUE!</v>
      </c>
    </row>
    <row r="4834" spans="1:10" hidden="1" x14ac:dyDescent="0.3">
      <c r="A4834" s="2" t="e">
        <f>Table1[[#This Row],[Befolyt]]</f>
        <v>#VALUE!</v>
      </c>
      <c r="B4834" t="e">
        <f>Table1[[#This Row],[ÜK]]</f>
        <v>#VALUE!</v>
      </c>
      <c r="C4834" s="3" t="e">
        <f>Table1[[#This Row],[Szla]]</f>
        <v>#VALUE!</v>
      </c>
      <c r="D4834" s="6" t="e">
        <f>Table1[[#This Row],[Kelt_hó]]</f>
        <v>#VALUE!</v>
      </c>
      <c r="E4834" t="e">
        <f>Table1[[#This Row],[Vevő]]</f>
        <v>#VALUE!</v>
      </c>
      <c r="F4834" t="e">
        <f>Table1[[#This Row],[Termékkör]]</f>
        <v>#VALUE!</v>
      </c>
      <c r="G4834" s="4" t="e">
        <f>Table1[[#This Row],[SzumElad]]</f>
        <v>#VALUE!</v>
      </c>
      <c r="H4834" s="7" t="e">
        <f>Table1[[#This Row],[Jut_%]]</f>
        <v>#VALUE!</v>
      </c>
      <c r="I4834" s="4" t="e">
        <f>Table1[[#This Row],[Jut]]</f>
        <v>#VALUE!</v>
      </c>
      <c r="J4834" s="4" t="e">
        <f>Table1[[#This Row],[Column1]]</f>
        <v>#VALUE!</v>
      </c>
    </row>
    <row r="4835" spans="1:10" hidden="1" x14ac:dyDescent="0.3">
      <c r="A4835" s="2" t="e">
        <f>Table1[[#This Row],[Befolyt]]</f>
        <v>#VALUE!</v>
      </c>
      <c r="B4835" t="e">
        <f>Table1[[#This Row],[ÜK]]</f>
        <v>#VALUE!</v>
      </c>
      <c r="C4835" s="3" t="e">
        <f>Table1[[#This Row],[Szla]]</f>
        <v>#VALUE!</v>
      </c>
      <c r="D4835" s="6" t="e">
        <f>Table1[[#This Row],[Kelt_hó]]</f>
        <v>#VALUE!</v>
      </c>
      <c r="E4835" t="e">
        <f>Table1[[#This Row],[Vevő]]</f>
        <v>#VALUE!</v>
      </c>
      <c r="F4835" t="e">
        <f>Table1[[#This Row],[Termékkör]]</f>
        <v>#VALUE!</v>
      </c>
      <c r="G4835" s="4" t="e">
        <f>Table1[[#This Row],[SzumElad]]</f>
        <v>#VALUE!</v>
      </c>
      <c r="H4835" s="7" t="e">
        <f>Table1[[#This Row],[Jut_%]]</f>
        <v>#VALUE!</v>
      </c>
      <c r="I4835" s="4" t="e">
        <f>Table1[[#This Row],[Jut]]</f>
        <v>#VALUE!</v>
      </c>
      <c r="J4835" s="4" t="e">
        <f>Table1[[#This Row],[Column1]]</f>
        <v>#VALUE!</v>
      </c>
    </row>
    <row r="4836" spans="1:10" hidden="1" x14ac:dyDescent="0.3">
      <c r="A4836" s="2" t="e">
        <f>Table1[[#This Row],[Befolyt]]</f>
        <v>#VALUE!</v>
      </c>
      <c r="B4836" t="e">
        <f>Table1[[#This Row],[ÜK]]</f>
        <v>#VALUE!</v>
      </c>
      <c r="C4836" s="3" t="e">
        <f>Table1[[#This Row],[Szla]]</f>
        <v>#VALUE!</v>
      </c>
      <c r="D4836" s="6" t="e">
        <f>Table1[[#This Row],[Kelt_hó]]</f>
        <v>#VALUE!</v>
      </c>
      <c r="E4836" t="e">
        <f>Table1[[#This Row],[Vevő]]</f>
        <v>#VALUE!</v>
      </c>
      <c r="F4836" t="e">
        <f>Table1[[#This Row],[Termékkör]]</f>
        <v>#VALUE!</v>
      </c>
      <c r="G4836" s="4" t="e">
        <f>Table1[[#This Row],[SzumElad]]</f>
        <v>#VALUE!</v>
      </c>
      <c r="H4836" s="7" t="e">
        <f>Table1[[#This Row],[Jut_%]]</f>
        <v>#VALUE!</v>
      </c>
      <c r="I4836" s="4" t="e">
        <f>Table1[[#This Row],[Jut]]</f>
        <v>#VALUE!</v>
      </c>
      <c r="J4836" s="4" t="e">
        <f>Table1[[#This Row],[Column1]]</f>
        <v>#VALUE!</v>
      </c>
    </row>
    <row r="4837" spans="1:10" hidden="1" x14ac:dyDescent="0.3">
      <c r="A4837" s="2" t="e">
        <f>Table1[[#This Row],[Befolyt]]</f>
        <v>#VALUE!</v>
      </c>
      <c r="B4837" t="e">
        <f>Table1[[#This Row],[ÜK]]</f>
        <v>#VALUE!</v>
      </c>
      <c r="C4837" s="3" t="e">
        <f>Table1[[#This Row],[Szla]]</f>
        <v>#VALUE!</v>
      </c>
      <c r="D4837" s="6" t="e">
        <f>Table1[[#This Row],[Kelt_hó]]</f>
        <v>#VALUE!</v>
      </c>
      <c r="E4837" t="e">
        <f>Table1[[#This Row],[Vevő]]</f>
        <v>#VALUE!</v>
      </c>
      <c r="F4837" t="e">
        <f>Table1[[#This Row],[Termékkör]]</f>
        <v>#VALUE!</v>
      </c>
      <c r="G4837" s="4" t="e">
        <f>Table1[[#This Row],[SzumElad]]</f>
        <v>#VALUE!</v>
      </c>
      <c r="H4837" s="7" t="e">
        <f>Table1[[#This Row],[Jut_%]]</f>
        <v>#VALUE!</v>
      </c>
      <c r="I4837" s="4" t="e">
        <f>Table1[[#This Row],[Jut]]</f>
        <v>#VALUE!</v>
      </c>
      <c r="J4837" s="4" t="e">
        <f>Table1[[#This Row],[Column1]]</f>
        <v>#VALUE!</v>
      </c>
    </row>
    <row r="4838" spans="1:10" hidden="1" x14ac:dyDescent="0.3">
      <c r="A4838" s="2" t="e">
        <f>Table1[[#This Row],[Befolyt]]</f>
        <v>#VALUE!</v>
      </c>
      <c r="B4838" t="e">
        <f>Table1[[#This Row],[ÜK]]</f>
        <v>#VALUE!</v>
      </c>
      <c r="C4838" s="3" t="e">
        <f>Table1[[#This Row],[Szla]]</f>
        <v>#VALUE!</v>
      </c>
      <c r="D4838" s="6" t="e">
        <f>Table1[[#This Row],[Kelt_hó]]</f>
        <v>#VALUE!</v>
      </c>
      <c r="E4838" t="e">
        <f>Table1[[#This Row],[Vevő]]</f>
        <v>#VALUE!</v>
      </c>
      <c r="F4838" t="e">
        <f>Table1[[#This Row],[Termékkör]]</f>
        <v>#VALUE!</v>
      </c>
      <c r="G4838" s="4" t="e">
        <f>Table1[[#This Row],[SzumElad]]</f>
        <v>#VALUE!</v>
      </c>
      <c r="H4838" s="7" t="e">
        <f>Table1[[#This Row],[Jut_%]]</f>
        <v>#VALUE!</v>
      </c>
      <c r="I4838" s="4" t="e">
        <f>Table1[[#This Row],[Jut]]</f>
        <v>#VALUE!</v>
      </c>
      <c r="J4838" s="4" t="e">
        <f>Table1[[#This Row],[Column1]]</f>
        <v>#VALUE!</v>
      </c>
    </row>
    <row r="4839" spans="1:10" hidden="1" x14ac:dyDescent="0.3">
      <c r="A4839" s="2" t="e">
        <f>Table1[[#This Row],[Befolyt]]</f>
        <v>#VALUE!</v>
      </c>
      <c r="B4839" t="e">
        <f>Table1[[#This Row],[ÜK]]</f>
        <v>#VALUE!</v>
      </c>
      <c r="C4839" s="3" t="e">
        <f>Table1[[#This Row],[Szla]]</f>
        <v>#VALUE!</v>
      </c>
      <c r="D4839" s="6" t="e">
        <f>Table1[[#This Row],[Kelt_hó]]</f>
        <v>#VALUE!</v>
      </c>
      <c r="E4839" t="e">
        <f>Table1[[#This Row],[Vevő]]</f>
        <v>#VALUE!</v>
      </c>
      <c r="F4839" t="e">
        <f>Table1[[#This Row],[Termékkör]]</f>
        <v>#VALUE!</v>
      </c>
      <c r="G4839" s="4" t="e">
        <f>Table1[[#This Row],[SzumElad]]</f>
        <v>#VALUE!</v>
      </c>
      <c r="H4839" s="7" t="e">
        <f>Table1[[#This Row],[Jut_%]]</f>
        <v>#VALUE!</v>
      </c>
      <c r="I4839" s="4" t="e">
        <f>Table1[[#This Row],[Jut]]</f>
        <v>#VALUE!</v>
      </c>
      <c r="J4839" s="4" t="e">
        <f>Table1[[#This Row],[Column1]]</f>
        <v>#VALUE!</v>
      </c>
    </row>
    <row r="4840" spans="1:10" hidden="1" x14ac:dyDescent="0.3">
      <c r="A4840" s="2" t="e">
        <f>Table1[[#This Row],[Befolyt]]</f>
        <v>#VALUE!</v>
      </c>
      <c r="B4840" t="e">
        <f>Table1[[#This Row],[ÜK]]</f>
        <v>#VALUE!</v>
      </c>
      <c r="C4840" s="3" t="e">
        <f>Table1[[#This Row],[Szla]]</f>
        <v>#VALUE!</v>
      </c>
      <c r="D4840" s="6" t="e">
        <f>Table1[[#This Row],[Kelt_hó]]</f>
        <v>#VALUE!</v>
      </c>
      <c r="E4840" t="e">
        <f>Table1[[#This Row],[Vevő]]</f>
        <v>#VALUE!</v>
      </c>
      <c r="F4840" t="e">
        <f>Table1[[#This Row],[Termékkör]]</f>
        <v>#VALUE!</v>
      </c>
      <c r="G4840" s="4" t="e">
        <f>Table1[[#This Row],[SzumElad]]</f>
        <v>#VALUE!</v>
      </c>
      <c r="H4840" s="7" t="e">
        <f>Table1[[#This Row],[Jut_%]]</f>
        <v>#VALUE!</v>
      </c>
      <c r="I4840" s="4" t="e">
        <f>Table1[[#This Row],[Jut]]</f>
        <v>#VALUE!</v>
      </c>
      <c r="J4840" s="4" t="e">
        <f>Table1[[#This Row],[Column1]]</f>
        <v>#VALUE!</v>
      </c>
    </row>
    <row r="4841" spans="1:10" hidden="1" x14ac:dyDescent="0.3">
      <c r="A4841" s="2" t="e">
        <f>Table1[[#This Row],[Befolyt]]</f>
        <v>#VALUE!</v>
      </c>
      <c r="B4841" t="e">
        <f>Table1[[#This Row],[ÜK]]</f>
        <v>#VALUE!</v>
      </c>
      <c r="C4841" s="3" t="e">
        <f>Table1[[#This Row],[Szla]]</f>
        <v>#VALUE!</v>
      </c>
      <c r="D4841" s="6" t="e">
        <f>Table1[[#This Row],[Kelt_hó]]</f>
        <v>#VALUE!</v>
      </c>
      <c r="E4841" t="e">
        <f>Table1[[#This Row],[Vevő]]</f>
        <v>#VALUE!</v>
      </c>
      <c r="F4841" t="e">
        <f>Table1[[#This Row],[Termékkör]]</f>
        <v>#VALUE!</v>
      </c>
      <c r="G4841" s="4" t="e">
        <f>Table1[[#This Row],[SzumElad]]</f>
        <v>#VALUE!</v>
      </c>
      <c r="H4841" s="7" t="e">
        <f>Table1[[#This Row],[Jut_%]]</f>
        <v>#VALUE!</v>
      </c>
      <c r="I4841" s="4" t="e">
        <f>Table1[[#This Row],[Jut]]</f>
        <v>#VALUE!</v>
      </c>
      <c r="J4841" s="4" t="e">
        <f>Table1[[#This Row],[Column1]]</f>
        <v>#VALUE!</v>
      </c>
    </row>
    <row r="4842" spans="1:10" hidden="1" x14ac:dyDescent="0.3">
      <c r="A4842" s="2" t="e">
        <f>Table1[[#This Row],[Befolyt]]</f>
        <v>#VALUE!</v>
      </c>
      <c r="B4842" t="e">
        <f>Table1[[#This Row],[ÜK]]</f>
        <v>#VALUE!</v>
      </c>
      <c r="C4842" s="3" t="e">
        <f>Table1[[#This Row],[Szla]]</f>
        <v>#VALUE!</v>
      </c>
      <c r="D4842" s="6" t="e">
        <f>Table1[[#This Row],[Kelt_hó]]</f>
        <v>#VALUE!</v>
      </c>
      <c r="E4842" t="e">
        <f>Table1[[#This Row],[Vevő]]</f>
        <v>#VALUE!</v>
      </c>
      <c r="F4842" t="e">
        <f>Table1[[#This Row],[Termékkör]]</f>
        <v>#VALUE!</v>
      </c>
      <c r="G4842" s="4" t="e">
        <f>Table1[[#This Row],[SzumElad]]</f>
        <v>#VALUE!</v>
      </c>
      <c r="H4842" s="7" t="e">
        <f>Table1[[#This Row],[Jut_%]]</f>
        <v>#VALUE!</v>
      </c>
      <c r="I4842" s="4" t="e">
        <f>Table1[[#This Row],[Jut]]</f>
        <v>#VALUE!</v>
      </c>
      <c r="J4842" s="4" t="e">
        <f>Table1[[#This Row],[Column1]]</f>
        <v>#VALUE!</v>
      </c>
    </row>
    <row r="4843" spans="1:10" hidden="1" x14ac:dyDescent="0.3">
      <c r="A4843" s="2" t="e">
        <f>Table1[[#This Row],[Befolyt]]</f>
        <v>#VALUE!</v>
      </c>
      <c r="B4843" t="e">
        <f>Table1[[#This Row],[ÜK]]</f>
        <v>#VALUE!</v>
      </c>
      <c r="C4843" s="3" t="e">
        <f>Table1[[#This Row],[Szla]]</f>
        <v>#VALUE!</v>
      </c>
      <c r="D4843" s="6" t="e">
        <f>Table1[[#This Row],[Kelt_hó]]</f>
        <v>#VALUE!</v>
      </c>
      <c r="E4843" t="e">
        <f>Table1[[#This Row],[Vevő]]</f>
        <v>#VALUE!</v>
      </c>
      <c r="F4843" t="e">
        <f>Table1[[#This Row],[Termékkör]]</f>
        <v>#VALUE!</v>
      </c>
      <c r="G4843" s="4" t="e">
        <f>Table1[[#This Row],[SzumElad]]</f>
        <v>#VALUE!</v>
      </c>
      <c r="H4843" s="7" t="e">
        <f>Table1[[#This Row],[Jut_%]]</f>
        <v>#VALUE!</v>
      </c>
      <c r="I4843" s="4" t="e">
        <f>Table1[[#This Row],[Jut]]</f>
        <v>#VALUE!</v>
      </c>
      <c r="J4843" s="4" t="e">
        <f>Table1[[#This Row],[Column1]]</f>
        <v>#VALUE!</v>
      </c>
    </row>
    <row r="4844" spans="1:10" hidden="1" x14ac:dyDescent="0.3">
      <c r="A4844" s="2" t="e">
        <f>Table1[[#This Row],[Befolyt]]</f>
        <v>#VALUE!</v>
      </c>
      <c r="B4844" t="e">
        <f>Table1[[#This Row],[ÜK]]</f>
        <v>#VALUE!</v>
      </c>
      <c r="C4844" s="3" t="e">
        <f>Table1[[#This Row],[Szla]]</f>
        <v>#VALUE!</v>
      </c>
      <c r="D4844" s="6" t="e">
        <f>Table1[[#This Row],[Kelt_hó]]</f>
        <v>#VALUE!</v>
      </c>
      <c r="E4844" t="e">
        <f>Table1[[#This Row],[Vevő]]</f>
        <v>#VALUE!</v>
      </c>
      <c r="F4844" t="e">
        <f>Table1[[#This Row],[Termékkör]]</f>
        <v>#VALUE!</v>
      </c>
      <c r="G4844" s="4" t="e">
        <f>Table1[[#This Row],[SzumElad]]</f>
        <v>#VALUE!</v>
      </c>
      <c r="H4844" s="7" t="e">
        <f>Table1[[#This Row],[Jut_%]]</f>
        <v>#VALUE!</v>
      </c>
      <c r="I4844" s="4" t="e">
        <f>Table1[[#This Row],[Jut]]</f>
        <v>#VALUE!</v>
      </c>
      <c r="J4844" s="4" t="e">
        <f>Table1[[#This Row],[Column1]]</f>
        <v>#VALUE!</v>
      </c>
    </row>
    <row r="4845" spans="1:10" hidden="1" x14ac:dyDescent="0.3">
      <c r="A4845" s="2" t="e">
        <f>Table1[[#This Row],[Befolyt]]</f>
        <v>#VALUE!</v>
      </c>
      <c r="B4845" t="e">
        <f>Table1[[#This Row],[ÜK]]</f>
        <v>#VALUE!</v>
      </c>
      <c r="C4845" s="3" t="e">
        <f>Table1[[#This Row],[Szla]]</f>
        <v>#VALUE!</v>
      </c>
      <c r="D4845" s="6" t="e">
        <f>Table1[[#This Row],[Kelt_hó]]</f>
        <v>#VALUE!</v>
      </c>
      <c r="E4845" t="e">
        <f>Table1[[#This Row],[Vevő]]</f>
        <v>#VALUE!</v>
      </c>
      <c r="F4845" t="e">
        <f>Table1[[#This Row],[Termékkör]]</f>
        <v>#VALUE!</v>
      </c>
      <c r="G4845" s="4" t="e">
        <f>Table1[[#This Row],[SzumElad]]</f>
        <v>#VALUE!</v>
      </c>
      <c r="H4845" s="7" t="e">
        <f>Table1[[#This Row],[Jut_%]]</f>
        <v>#VALUE!</v>
      </c>
      <c r="I4845" s="4" t="e">
        <f>Table1[[#This Row],[Jut]]</f>
        <v>#VALUE!</v>
      </c>
      <c r="J4845" s="4" t="e">
        <f>Table1[[#This Row],[Column1]]</f>
        <v>#VALUE!</v>
      </c>
    </row>
    <row r="4846" spans="1:10" hidden="1" x14ac:dyDescent="0.3">
      <c r="A4846" s="2" t="e">
        <f>Table1[[#This Row],[Befolyt]]</f>
        <v>#VALUE!</v>
      </c>
      <c r="B4846" t="e">
        <f>Table1[[#This Row],[ÜK]]</f>
        <v>#VALUE!</v>
      </c>
      <c r="C4846" s="3" t="e">
        <f>Table1[[#This Row],[Szla]]</f>
        <v>#VALUE!</v>
      </c>
      <c r="D4846" s="6" t="e">
        <f>Table1[[#This Row],[Kelt_hó]]</f>
        <v>#VALUE!</v>
      </c>
      <c r="E4846" t="e">
        <f>Table1[[#This Row],[Vevő]]</f>
        <v>#VALUE!</v>
      </c>
      <c r="F4846" t="e">
        <f>Table1[[#This Row],[Termékkör]]</f>
        <v>#VALUE!</v>
      </c>
      <c r="G4846" s="4" t="e">
        <f>Table1[[#This Row],[SzumElad]]</f>
        <v>#VALUE!</v>
      </c>
      <c r="H4846" s="7" t="e">
        <f>Table1[[#This Row],[Jut_%]]</f>
        <v>#VALUE!</v>
      </c>
      <c r="I4846" s="4" t="e">
        <f>Table1[[#This Row],[Jut]]</f>
        <v>#VALUE!</v>
      </c>
      <c r="J4846" s="4" t="e">
        <f>Table1[[#This Row],[Column1]]</f>
        <v>#VALUE!</v>
      </c>
    </row>
    <row r="4847" spans="1:10" hidden="1" x14ac:dyDescent="0.3">
      <c r="A4847" s="2" t="e">
        <f>Table1[[#This Row],[Befolyt]]</f>
        <v>#VALUE!</v>
      </c>
      <c r="B4847" t="e">
        <f>Table1[[#This Row],[ÜK]]</f>
        <v>#VALUE!</v>
      </c>
      <c r="C4847" s="3" t="e">
        <f>Table1[[#This Row],[Szla]]</f>
        <v>#VALUE!</v>
      </c>
      <c r="D4847" s="6" t="e">
        <f>Table1[[#This Row],[Kelt_hó]]</f>
        <v>#VALUE!</v>
      </c>
      <c r="E4847" t="e">
        <f>Table1[[#This Row],[Vevő]]</f>
        <v>#VALUE!</v>
      </c>
      <c r="F4847" t="e">
        <f>Table1[[#This Row],[Termékkör]]</f>
        <v>#VALUE!</v>
      </c>
      <c r="G4847" s="4" t="e">
        <f>Table1[[#This Row],[SzumElad]]</f>
        <v>#VALUE!</v>
      </c>
      <c r="H4847" s="7" t="e">
        <f>Table1[[#This Row],[Jut_%]]</f>
        <v>#VALUE!</v>
      </c>
      <c r="I4847" s="4" t="e">
        <f>Table1[[#This Row],[Jut]]</f>
        <v>#VALUE!</v>
      </c>
      <c r="J4847" s="4" t="e">
        <f>Table1[[#This Row],[Column1]]</f>
        <v>#VALUE!</v>
      </c>
    </row>
    <row r="4848" spans="1:10" hidden="1" x14ac:dyDescent="0.3">
      <c r="A4848" s="2" t="e">
        <f>Table1[[#This Row],[Befolyt]]</f>
        <v>#VALUE!</v>
      </c>
      <c r="B4848" t="e">
        <f>Table1[[#This Row],[ÜK]]</f>
        <v>#VALUE!</v>
      </c>
      <c r="C4848" s="3" t="e">
        <f>Table1[[#This Row],[Szla]]</f>
        <v>#VALUE!</v>
      </c>
      <c r="D4848" s="6" t="e">
        <f>Table1[[#This Row],[Kelt_hó]]</f>
        <v>#VALUE!</v>
      </c>
      <c r="E4848" t="e">
        <f>Table1[[#This Row],[Vevő]]</f>
        <v>#VALUE!</v>
      </c>
      <c r="F4848" t="e">
        <f>Table1[[#This Row],[Termékkör]]</f>
        <v>#VALUE!</v>
      </c>
      <c r="G4848" s="4" t="e">
        <f>Table1[[#This Row],[SzumElad]]</f>
        <v>#VALUE!</v>
      </c>
      <c r="H4848" s="7" t="e">
        <f>Table1[[#This Row],[Jut_%]]</f>
        <v>#VALUE!</v>
      </c>
      <c r="I4848" s="4" t="e">
        <f>Table1[[#This Row],[Jut]]</f>
        <v>#VALUE!</v>
      </c>
      <c r="J4848" s="4" t="e">
        <f>Table1[[#This Row],[Column1]]</f>
        <v>#VALUE!</v>
      </c>
    </row>
    <row r="4849" spans="1:10" hidden="1" x14ac:dyDescent="0.3">
      <c r="A4849" s="2" t="e">
        <f>Table1[[#This Row],[Befolyt]]</f>
        <v>#VALUE!</v>
      </c>
      <c r="B4849" t="e">
        <f>Table1[[#This Row],[ÜK]]</f>
        <v>#VALUE!</v>
      </c>
      <c r="C4849" s="3" t="e">
        <f>Table1[[#This Row],[Szla]]</f>
        <v>#VALUE!</v>
      </c>
      <c r="D4849" s="6" t="e">
        <f>Table1[[#This Row],[Kelt_hó]]</f>
        <v>#VALUE!</v>
      </c>
      <c r="E4849" t="e">
        <f>Table1[[#This Row],[Vevő]]</f>
        <v>#VALUE!</v>
      </c>
      <c r="F4849" t="e">
        <f>Table1[[#This Row],[Termékkör]]</f>
        <v>#VALUE!</v>
      </c>
      <c r="G4849" s="4" t="e">
        <f>Table1[[#This Row],[SzumElad]]</f>
        <v>#VALUE!</v>
      </c>
      <c r="H4849" s="7" t="e">
        <f>Table1[[#This Row],[Jut_%]]</f>
        <v>#VALUE!</v>
      </c>
      <c r="I4849" s="4" t="e">
        <f>Table1[[#This Row],[Jut]]</f>
        <v>#VALUE!</v>
      </c>
      <c r="J4849" s="4" t="e">
        <f>Table1[[#This Row],[Column1]]</f>
        <v>#VALUE!</v>
      </c>
    </row>
    <row r="4850" spans="1:10" hidden="1" x14ac:dyDescent="0.3">
      <c r="A4850" s="2" t="e">
        <f>Table1[[#This Row],[Befolyt]]</f>
        <v>#VALUE!</v>
      </c>
      <c r="B4850" t="e">
        <f>Table1[[#This Row],[ÜK]]</f>
        <v>#VALUE!</v>
      </c>
      <c r="C4850" s="3" t="e">
        <f>Table1[[#This Row],[Szla]]</f>
        <v>#VALUE!</v>
      </c>
      <c r="D4850" s="6" t="e">
        <f>Table1[[#This Row],[Kelt_hó]]</f>
        <v>#VALUE!</v>
      </c>
      <c r="E4850" t="e">
        <f>Table1[[#This Row],[Vevő]]</f>
        <v>#VALUE!</v>
      </c>
      <c r="F4850" t="e">
        <f>Table1[[#This Row],[Termékkör]]</f>
        <v>#VALUE!</v>
      </c>
      <c r="G4850" s="4" t="e">
        <f>Table1[[#This Row],[SzumElad]]</f>
        <v>#VALUE!</v>
      </c>
      <c r="H4850" s="7" t="e">
        <f>Table1[[#This Row],[Jut_%]]</f>
        <v>#VALUE!</v>
      </c>
      <c r="I4850" s="4" t="e">
        <f>Table1[[#This Row],[Jut]]</f>
        <v>#VALUE!</v>
      </c>
      <c r="J4850" s="4" t="e">
        <f>Table1[[#This Row],[Column1]]</f>
        <v>#VALUE!</v>
      </c>
    </row>
    <row r="4851" spans="1:10" hidden="1" x14ac:dyDescent="0.3">
      <c r="A4851" s="2" t="e">
        <f>Table1[[#This Row],[Befolyt]]</f>
        <v>#VALUE!</v>
      </c>
      <c r="B4851" t="e">
        <f>Table1[[#This Row],[ÜK]]</f>
        <v>#VALUE!</v>
      </c>
      <c r="C4851" s="3" t="e">
        <f>Table1[[#This Row],[Szla]]</f>
        <v>#VALUE!</v>
      </c>
      <c r="D4851" s="6" t="e">
        <f>Table1[[#This Row],[Kelt_hó]]</f>
        <v>#VALUE!</v>
      </c>
      <c r="E4851" t="e">
        <f>Table1[[#This Row],[Vevő]]</f>
        <v>#VALUE!</v>
      </c>
      <c r="F4851" t="e">
        <f>Table1[[#This Row],[Termékkör]]</f>
        <v>#VALUE!</v>
      </c>
      <c r="G4851" s="4" t="e">
        <f>Table1[[#This Row],[SzumElad]]</f>
        <v>#VALUE!</v>
      </c>
      <c r="H4851" s="7" t="e">
        <f>Table1[[#This Row],[Jut_%]]</f>
        <v>#VALUE!</v>
      </c>
      <c r="I4851" s="4" t="e">
        <f>Table1[[#This Row],[Jut]]</f>
        <v>#VALUE!</v>
      </c>
      <c r="J4851" s="4" t="e">
        <f>Table1[[#This Row],[Column1]]</f>
        <v>#VALUE!</v>
      </c>
    </row>
    <row r="4852" spans="1:10" hidden="1" x14ac:dyDescent="0.3">
      <c r="A4852" s="2" t="e">
        <f>Table1[[#This Row],[Befolyt]]</f>
        <v>#VALUE!</v>
      </c>
      <c r="B4852" t="e">
        <f>Table1[[#This Row],[ÜK]]</f>
        <v>#VALUE!</v>
      </c>
      <c r="C4852" s="3" t="e">
        <f>Table1[[#This Row],[Szla]]</f>
        <v>#VALUE!</v>
      </c>
      <c r="D4852" s="6" t="e">
        <f>Table1[[#This Row],[Kelt_hó]]</f>
        <v>#VALUE!</v>
      </c>
      <c r="E4852" t="e">
        <f>Table1[[#This Row],[Vevő]]</f>
        <v>#VALUE!</v>
      </c>
      <c r="F4852" t="e">
        <f>Table1[[#This Row],[Termékkör]]</f>
        <v>#VALUE!</v>
      </c>
      <c r="G4852" s="4" t="e">
        <f>Table1[[#This Row],[SzumElad]]</f>
        <v>#VALUE!</v>
      </c>
      <c r="H4852" s="7" t="e">
        <f>Table1[[#This Row],[Jut_%]]</f>
        <v>#VALUE!</v>
      </c>
      <c r="I4852" s="4" t="e">
        <f>Table1[[#This Row],[Jut]]</f>
        <v>#VALUE!</v>
      </c>
      <c r="J4852" s="4" t="e">
        <f>Table1[[#This Row],[Column1]]</f>
        <v>#VALUE!</v>
      </c>
    </row>
    <row r="4853" spans="1:10" hidden="1" x14ac:dyDescent="0.3">
      <c r="A4853" s="2" t="e">
        <f>Table1[[#This Row],[Befolyt]]</f>
        <v>#VALUE!</v>
      </c>
      <c r="B4853" t="e">
        <f>Table1[[#This Row],[ÜK]]</f>
        <v>#VALUE!</v>
      </c>
      <c r="C4853" s="3" t="e">
        <f>Table1[[#This Row],[Szla]]</f>
        <v>#VALUE!</v>
      </c>
      <c r="D4853" s="6" t="e">
        <f>Table1[[#This Row],[Kelt_hó]]</f>
        <v>#VALUE!</v>
      </c>
      <c r="E4853" t="e">
        <f>Table1[[#This Row],[Vevő]]</f>
        <v>#VALUE!</v>
      </c>
      <c r="F4853" t="e">
        <f>Table1[[#This Row],[Termékkör]]</f>
        <v>#VALUE!</v>
      </c>
      <c r="G4853" s="4" t="e">
        <f>Table1[[#This Row],[SzumElad]]</f>
        <v>#VALUE!</v>
      </c>
      <c r="H4853" s="7" t="e">
        <f>Table1[[#This Row],[Jut_%]]</f>
        <v>#VALUE!</v>
      </c>
      <c r="I4853" s="4" t="e">
        <f>Table1[[#This Row],[Jut]]</f>
        <v>#VALUE!</v>
      </c>
      <c r="J4853" s="4" t="e">
        <f>Table1[[#This Row],[Column1]]</f>
        <v>#VALUE!</v>
      </c>
    </row>
    <row r="4854" spans="1:10" hidden="1" x14ac:dyDescent="0.3">
      <c r="A4854" s="2" t="e">
        <f>Table1[[#This Row],[Befolyt]]</f>
        <v>#VALUE!</v>
      </c>
      <c r="B4854" t="e">
        <f>Table1[[#This Row],[ÜK]]</f>
        <v>#VALUE!</v>
      </c>
      <c r="C4854" s="3" t="e">
        <f>Table1[[#This Row],[Szla]]</f>
        <v>#VALUE!</v>
      </c>
      <c r="D4854" s="6" t="e">
        <f>Table1[[#This Row],[Kelt_hó]]</f>
        <v>#VALUE!</v>
      </c>
      <c r="E4854" t="e">
        <f>Table1[[#This Row],[Vevő]]</f>
        <v>#VALUE!</v>
      </c>
      <c r="F4854" t="e">
        <f>Table1[[#This Row],[Termékkör]]</f>
        <v>#VALUE!</v>
      </c>
      <c r="G4854" s="4" t="e">
        <f>Table1[[#This Row],[SzumElad]]</f>
        <v>#VALUE!</v>
      </c>
      <c r="H4854" s="7" t="e">
        <f>Table1[[#This Row],[Jut_%]]</f>
        <v>#VALUE!</v>
      </c>
      <c r="I4854" s="4" t="e">
        <f>Table1[[#This Row],[Jut]]</f>
        <v>#VALUE!</v>
      </c>
      <c r="J4854" s="4" t="e">
        <f>Table1[[#This Row],[Column1]]</f>
        <v>#VALUE!</v>
      </c>
    </row>
    <row r="4855" spans="1:10" hidden="1" x14ac:dyDescent="0.3">
      <c r="A4855" s="2" t="e">
        <f>Table1[[#This Row],[Befolyt]]</f>
        <v>#VALUE!</v>
      </c>
      <c r="B4855" t="e">
        <f>Table1[[#This Row],[ÜK]]</f>
        <v>#VALUE!</v>
      </c>
      <c r="C4855" s="3" t="e">
        <f>Table1[[#This Row],[Szla]]</f>
        <v>#VALUE!</v>
      </c>
      <c r="D4855" s="6" t="e">
        <f>Table1[[#This Row],[Kelt_hó]]</f>
        <v>#VALUE!</v>
      </c>
      <c r="E4855" t="e">
        <f>Table1[[#This Row],[Vevő]]</f>
        <v>#VALUE!</v>
      </c>
      <c r="F4855" t="e">
        <f>Table1[[#This Row],[Termékkör]]</f>
        <v>#VALUE!</v>
      </c>
      <c r="G4855" s="4" t="e">
        <f>Table1[[#This Row],[SzumElad]]</f>
        <v>#VALUE!</v>
      </c>
      <c r="H4855" s="7" t="e">
        <f>Table1[[#This Row],[Jut_%]]</f>
        <v>#VALUE!</v>
      </c>
      <c r="I4855" s="4" t="e">
        <f>Table1[[#This Row],[Jut]]</f>
        <v>#VALUE!</v>
      </c>
      <c r="J4855" s="4" t="e">
        <f>Table1[[#This Row],[Column1]]</f>
        <v>#VALUE!</v>
      </c>
    </row>
    <row r="4856" spans="1:10" hidden="1" x14ac:dyDescent="0.3">
      <c r="A4856" s="2" t="e">
        <f>Table1[[#This Row],[Befolyt]]</f>
        <v>#VALUE!</v>
      </c>
      <c r="B4856" t="e">
        <f>Table1[[#This Row],[ÜK]]</f>
        <v>#VALUE!</v>
      </c>
      <c r="C4856" s="3" t="e">
        <f>Table1[[#This Row],[Szla]]</f>
        <v>#VALUE!</v>
      </c>
      <c r="D4856" s="6" t="e">
        <f>Table1[[#This Row],[Kelt_hó]]</f>
        <v>#VALUE!</v>
      </c>
      <c r="E4856" t="e">
        <f>Table1[[#This Row],[Vevő]]</f>
        <v>#VALUE!</v>
      </c>
      <c r="F4856" t="e">
        <f>Table1[[#This Row],[Termékkör]]</f>
        <v>#VALUE!</v>
      </c>
      <c r="G4856" s="4" t="e">
        <f>Table1[[#This Row],[SzumElad]]</f>
        <v>#VALUE!</v>
      </c>
      <c r="H4856" s="7" t="e">
        <f>Table1[[#This Row],[Jut_%]]</f>
        <v>#VALUE!</v>
      </c>
      <c r="I4856" s="4" t="e">
        <f>Table1[[#This Row],[Jut]]</f>
        <v>#VALUE!</v>
      </c>
      <c r="J4856" s="4" t="e">
        <f>Table1[[#This Row],[Column1]]</f>
        <v>#VALUE!</v>
      </c>
    </row>
    <row r="4857" spans="1:10" hidden="1" x14ac:dyDescent="0.3">
      <c r="A4857" s="2" t="e">
        <f>Table1[[#This Row],[Befolyt]]</f>
        <v>#VALUE!</v>
      </c>
      <c r="B4857" t="e">
        <f>Table1[[#This Row],[ÜK]]</f>
        <v>#VALUE!</v>
      </c>
      <c r="C4857" s="3" t="e">
        <f>Table1[[#This Row],[Szla]]</f>
        <v>#VALUE!</v>
      </c>
      <c r="D4857" s="6" t="e">
        <f>Table1[[#This Row],[Kelt_hó]]</f>
        <v>#VALUE!</v>
      </c>
      <c r="E4857" t="e">
        <f>Table1[[#This Row],[Vevő]]</f>
        <v>#VALUE!</v>
      </c>
      <c r="F4857" t="e">
        <f>Table1[[#This Row],[Termékkör]]</f>
        <v>#VALUE!</v>
      </c>
      <c r="G4857" s="4" t="e">
        <f>Table1[[#This Row],[SzumElad]]</f>
        <v>#VALUE!</v>
      </c>
      <c r="H4857" s="7" t="e">
        <f>Table1[[#This Row],[Jut_%]]</f>
        <v>#VALUE!</v>
      </c>
      <c r="I4857" s="4" t="e">
        <f>Table1[[#This Row],[Jut]]</f>
        <v>#VALUE!</v>
      </c>
      <c r="J4857" s="4" t="e">
        <f>Table1[[#This Row],[Column1]]</f>
        <v>#VALUE!</v>
      </c>
    </row>
    <row r="4858" spans="1:10" hidden="1" x14ac:dyDescent="0.3">
      <c r="A4858" s="2" t="e">
        <f>Table1[[#This Row],[Befolyt]]</f>
        <v>#VALUE!</v>
      </c>
      <c r="B4858" t="e">
        <f>Table1[[#This Row],[ÜK]]</f>
        <v>#VALUE!</v>
      </c>
      <c r="C4858" s="3" t="e">
        <f>Table1[[#This Row],[Szla]]</f>
        <v>#VALUE!</v>
      </c>
      <c r="D4858" s="6" t="e">
        <f>Table1[[#This Row],[Kelt_hó]]</f>
        <v>#VALUE!</v>
      </c>
      <c r="E4858" t="e">
        <f>Table1[[#This Row],[Vevő]]</f>
        <v>#VALUE!</v>
      </c>
      <c r="F4858" t="e">
        <f>Table1[[#This Row],[Termékkör]]</f>
        <v>#VALUE!</v>
      </c>
      <c r="G4858" s="4" t="e">
        <f>Table1[[#This Row],[SzumElad]]</f>
        <v>#VALUE!</v>
      </c>
      <c r="H4858" s="7" t="e">
        <f>Table1[[#This Row],[Jut_%]]</f>
        <v>#VALUE!</v>
      </c>
      <c r="I4858" s="4" t="e">
        <f>Table1[[#This Row],[Jut]]</f>
        <v>#VALUE!</v>
      </c>
      <c r="J4858" s="4" t="e">
        <f>Table1[[#This Row],[Column1]]</f>
        <v>#VALUE!</v>
      </c>
    </row>
    <row r="4859" spans="1:10" hidden="1" x14ac:dyDescent="0.3">
      <c r="A4859" s="2" t="e">
        <f>Table1[[#This Row],[Befolyt]]</f>
        <v>#VALUE!</v>
      </c>
      <c r="B4859" t="e">
        <f>Table1[[#This Row],[ÜK]]</f>
        <v>#VALUE!</v>
      </c>
      <c r="C4859" s="3" t="e">
        <f>Table1[[#This Row],[Szla]]</f>
        <v>#VALUE!</v>
      </c>
      <c r="D4859" s="6" t="e">
        <f>Table1[[#This Row],[Kelt_hó]]</f>
        <v>#VALUE!</v>
      </c>
      <c r="E4859" t="e">
        <f>Table1[[#This Row],[Vevő]]</f>
        <v>#VALUE!</v>
      </c>
      <c r="F4859" t="e">
        <f>Table1[[#This Row],[Termékkör]]</f>
        <v>#VALUE!</v>
      </c>
      <c r="G4859" s="4" t="e">
        <f>Table1[[#This Row],[SzumElad]]</f>
        <v>#VALUE!</v>
      </c>
      <c r="H4859" s="7" t="e">
        <f>Table1[[#This Row],[Jut_%]]</f>
        <v>#VALUE!</v>
      </c>
      <c r="I4859" s="4" t="e">
        <f>Table1[[#This Row],[Jut]]</f>
        <v>#VALUE!</v>
      </c>
      <c r="J4859" s="4" t="e">
        <f>Table1[[#This Row],[Column1]]</f>
        <v>#VALUE!</v>
      </c>
    </row>
    <row r="4860" spans="1:10" hidden="1" x14ac:dyDescent="0.3">
      <c r="A4860" s="2" t="e">
        <f>Table1[[#This Row],[Befolyt]]</f>
        <v>#VALUE!</v>
      </c>
      <c r="B4860" t="e">
        <f>Table1[[#This Row],[ÜK]]</f>
        <v>#VALUE!</v>
      </c>
      <c r="C4860" s="3" t="e">
        <f>Table1[[#This Row],[Szla]]</f>
        <v>#VALUE!</v>
      </c>
      <c r="D4860" s="6" t="e">
        <f>Table1[[#This Row],[Kelt_hó]]</f>
        <v>#VALUE!</v>
      </c>
      <c r="E4860" t="e">
        <f>Table1[[#This Row],[Vevő]]</f>
        <v>#VALUE!</v>
      </c>
      <c r="F4860" t="e">
        <f>Table1[[#This Row],[Termékkör]]</f>
        <v>#VALUE!</v>
      </c>
      <c r="G4860" s="4" t="e">
        <f>Table1[[#This Row],[SzumElad]]</f>
        <v>#VALUE!</v>
      </c>
      <c r="H4860" s="7" t="e">
        <f>Table1[[#This Row],[Jut_%]]</f>
        <v>#VALUE!</v>
      </c>
      <c r="I4860" s="4" t="e">
        <f>Table1[[#This Row],[Jut]]</f>
        <v>#VALUE!</v>
      </c>
      <c r="J4860" s="4" t="e">
        <f>Table1[[#This Row],[Column1]]</f>
        <v>#VALUE!</v>
      </c>
    </row>
    <row r="4861" spans="1:10" hidden="1" x14ac:dyDescent="0.3">
      <c r="A4861" s="2" t="e">
        <f>Table1[[#This Row],[Befolyt]]</f>
        <v>#VALUE!</v>
      </c>
      <c r="B4861" t="e">
        <f>Table1[[#This Row],[ÜK]]</f>
        <v>#VALUE!</v>
      </c>
      <c r="C4861" s="3" t="e">
        <f>Table1[[#This Row],[Szla]]</f>
        <v>#VALUE!</v>
      </c>
      <c r="D4861" s="6" t="e">
        <f>Table1[[#This Row],[Kelt_hó]]</f>
        <v>#VALUE!</v>
      </c>
      <c r="E4861" t="e">
        <f>Table1[[#This Row],[Vevő]]</f>
        <v>#VALUE!</v>
      </c>
      <c r="F4861" t="e">
        <f>Table1[[#This Row],[Termékkör]]</f>
        <v>#VALUE!</v>
      </c>
      <c r="G4861" s="4" t="e">
        <f>Table1[[#This Row],[SzumElad]]</f>
        <v>#VALUE!</v>
      </c>
      <c r="H4861" s="7" t="e">
        <f>Table1[[#This Row],[Jut_%]]</f>
        <v>#VALUE!</v>
      </c>
      <c r="I4861" s="4" t="e">
        <f>Table1[[#This Row],[Jut]]</f>
        <v>#VALUE!</v>
      </c>
      <c r="J4861" s="4" t="e">
        <f>Table1[[#This Row],[Column1]]</f>
        <v>#VALUE!</v>
      </c>
    </row>
    <row r="4862" spans="1:10" hidden="1" x14ac:dyDescent="0.3">
      <c r="A4862" s="2" t="e">
        <f>Table1[[#This Row],[Befolyt]]</f>
        <v>#VALUE!</v>
      </c>
      <c r="B4862" t="e">
        <f>Table1[[#This Row],[ÜK]]</f>
        <v>#VALUE!</v>
      </c>
      <c r="C4862" s="3" t="e">
        <f>Table1[[#This Row],[Szla]]</f>
        <v>#VALUE!</v>
      </c>
      <c r="D4862" s="6" t="e">
        <f>Table1[[#This Row],[Kelt_hó]]</f>
        <v>#VALUE!</v>
      </c>
      <c r="E4862" t="e">
        <f>Table1[[#This Row],[Vevő]]</f>
        <v>#VALUE!</v>
      </c>
      <c r="F4862" t="e">
        <f>Table1[[#This Row],[Termékkör]]</f>
        <v>#VALUE!</v>
      </c>
      <c r="G4862" s="4" t="e">
        <f>Table1[[#This Row],[SzumElad]]</f>
        <v>#VALUE!</v>
      </c>
      <c r="H4862" s="7" t="e">
        <f>Table1[[#This Row],[Jut_%]]</f>
        <v>#VALUE!</v>
      </c>
      <c r="I4862" s="4" t="e">
        <f>Table1[[#This Row],[Jut]]</f>
        <v>#VALUE!</v>
      </c>
      <c r="J4862" s="4" t="e">
        <f>Table1[[#This Row],[Column1]]</f>
        <v>#VALUE!</v>
      </c>
    </row>
    <row r="4863" spans="1:10" hidden="1" x14ac:dyDescent="0.3">
      <c r="A4863" s="2" t="e">
        <f>Table1[[#This Row],[Befolyt]]</f>
        <v>#VALUE!</v>
      </c>
      <c r="B4863" t="e">
        <f>Table1[[#This Row],[ÜK]]</f>
        <v>#VALUE!</v>
      </c>
      <c r="C4863" s="3" t="e">
        <f>Table1[[#This Row],[Szla]]</f>
        <v>#VALUE!</v>
      </c>
      <c r="D4863" s="6" t="e">
        <f>Table1[[#This Row],[Kelt_hó]]</f>
        <v>#VALUE!</v>
      </c>
      <c r="E4863" t="e">
        <f>Table1[[#This Row],[Vevő]]</f>
        <v>#VALUE!</v>
      </c>
      <c r="F4863" t="e">
        <f>Table1[[#This Row],[Termékkör]]</f>
        <v>#VALUE!</v>
      </c>
      <c r="G4863" s="4" t="e">
        <f>Table1[[#This Row],[SzumElad]]</f>
        <v>#VALUE!</v>
      </c>
      <c r="H4863" s="7" t="e">
        <f>Table1[[#This Row],[Jut_%]]</f>
        <v>#VALUE!</v>
      </c>
      <c r="I4863" s="4" t="e">
        <f>Table1[[#This Row],[Jut]]</f>
        <v>#VALUE!</v>
      </c>
      <c r="J4863" s="4" t="e">
        <f>Table1[[#This Row],[Column1]]</f>
        <v>#VALUE!</v>
      </c>
    </row>
    <row r="4864" spans="1:10" hidden="1" x14ac:dyDescent="0.3">
      <c r="A4864" s="2" t="e">
        <f>Table1[[#This Row],[Befolyt]]</f>
        <v>#VALUE!</v>
      </c>
      <c r="B4864" t="e">
        <f>Table1[[#This Row],[ÜK]]</f>
        <v>#VALUE!</v>
      </c>
      <c r="C4864" s="3" t="e">
        <f>Table1[[#This Row],[Szla]]</f>
        <v>#VALUE!</v>
      </c>
      <c r="D4864" s="6" t="e">
        <f>Table1[[#This Row],[Kelt_hó]]</f>
        <v>#VALUE!</v>
      </c>
      <c r="E4864" t="e">
        <f>Table1[[#This Row],[Vevő]]</f>
        <v>#VALUE!</v>
      </c>
      <c r="F4864" t="e">
        <f>Table1[[#This Row],[Termékkör]]</f>
        <v>#VALUE!</v>
      </c>
      <c r="G4864" s="4" t="e">
        <f>Table1[[#This Row],[SzumElad]]</f>
        <v>#VALUE!</v>
      </c>
      <c r="H4864" s="7" t="e">
        <f>Table1[[#This Row],[Jut_%]]</f>
        <v>#VALUE!</v>
      </c>
      <c r="I4864" s="4" t="e">
        <f>Table1[[#This Row],[Jut]]</f>
        <v>#VALUE!</v>
      </c>
      <c r="J4864" s="4" t="e">
        <f>Table1[[#This Row],[Column1]]</f>
        <v>#VALUE!</v>
      </c>
    </row>
    <row r="4865" spans="1:10" hidden="1" x14ac:dyDescent="0.3">
      <c r="A4865" s="2" t="e">
        <f>Table1[[#This Row],[Befolyt]]</f>
        <v>#VALUE!</v>
      </c>
      <c r="B4865" t="e">
        <f>Table1[[#This Row],[ÜK]]</f>
        <v>#VALUE!</v>
      </c>
      <c r="C4865" s="3" t="e">
        <f>Table1[[#This Row],[Szla]]</f>
        <v>#VALUE!</v>
      </c>
      <c r="D4865" s="6" t="e">
        <f>Table1[[#This Row],[Kelt_hó]]</f>
        <v>#VALUE!</v>
      </c>
      <c r="E4865" t="e">
        <f>Table1[[#This Row],[Vevő]]</f>
        <v>#VALUE!</v>
      </c>
      <c r="F4865" t="e">
        <f>Table1[[#This Row],[Termékkör]]</f>
        <v>#VALUE!</v>
      </c>
      <c r="G4865" s="4" t="e">
        <f>Table1[[#This Row],[SzumElad]]</f>
        <v>#VALUE!</v>
      </c>
      <c r="H4865" s="7" t="e">
        <f>Table1[[#This Row],[Jut_%]]</f>
        <v>#VALUE!</v>
      </c>
      <c r="I4865" s="4" t="e">
        <f>Table1[[#This Row],[Jut]]</f>
        <v>#VALUE!</v>
      </c>
      <c r="J4865" s="4" t="e">
        <f>Table1[[#This Row],[Column1]]</f>
        <v>#VALUE!</v>
      </c>
    </row>
    <row r="4866" spans="1:10" hidden="1" x14ac:dyDescent="0.3">
      <c r="A4866" s="2" t="e">
        <f>Table1[[#This Row],[Befolyt]]</f>
        <v>#VALUE!</v>
      </c>
      <c r="B4866" t="e">
        <f>Table1[[#This Row],[ÜK]]</f>
        <v>#VALUE!</v>
      </c>
      <c r="C4866" s="3" t="e">
        <f>Table1[[#This Row],[Szla]]</f>
        <v>#VALUE!</v>
      </c>
      <c r="D4866" s="6" t="e">
        <f>Table1[[#This Row],[Kelt_hó]]</f>
        <v>#VALUE!</v>
      </c>
      <c r="E4866" t="e">
        <f>Table1[[#This Row],[Vevő]]</f>
        <v>#VALUE!</v>
      </c>
      <c r="F4866" t="e">
        <f>Table1[[#This Row],[Termékkör]]</f>
        <v>#VALUE!</v>
      </c>
      <c r="G4866" s="4" t="e">
        <f>Table1[[#This Row],[SzumElad]]</f>
        <v>#VALUE!</v>
      </c>
      <c r="H4866" s="7" t="e">
        <f>Table1[[#This Row],[Jut_%]]</f>
        <v>#VALUE!</v>
      </c>
      <c r="I4866" s="4" t="e">
        <f>Table1[[#This Row],[Jut]]</f>
        <v>#VALUE!</v>
      </c>
      <c r="J4866" s="4" t="e">
        <f>Table1[[#This Row],[Column1]]</f>
        <v>#VALUE!</v>
      </c>
    </row>
    <row r="4867" spans="1:10" hidden="1" x14ac:dyDescent="0.3">
      <c r="A4867" s="2" t="e">
        <f>Table1[[#This Row],[Befolyt]]</f>
        <v>#VALUE!</v>
      </c>
      <c r="B4867" t="e">
        <f>Table1[[#This Row],[ÜK]]</f>
        <v>#VALUE!</v>
      </c>
      <c r="C4867" s="3" t="e">
        <f>Table1[[#This Row],[Szla]]</f>
        <v>#VALUE!</v>
      </c>
      <c r="D4867" s="6" t="e">
        <f>Table1[[#This Row],[Kelt_hó]]</f>
        <v>#VALUE!</v>
      </c>
      <c r="E4867" t="e">
        <f>Table1[[#This Row],[Vevő]]</f>
        <v>#VALUE!</v>
      </c>
      <c r="F4867" t="e">
        <f>Table1[[#This Row],[Termékkör]]</f>
        <v>#VALUE!</v>
      </c>
      <c r="G4867" s="4" t="e">
        <f>Table1[[#This Row],[SzumElad]]</f>
        <v>#VALUE!</v>
      </c>
      <c r="H4867" s="7" t="e">
        <f>Table1[[#This Row],[Jut_%]]</f>
        <v>#VALUE!</v>
      </c>
      <c r="I4867" s="4" t="e">
        <f>Table1[[#This Row],[Jut]]</f>
        <v>#VALUE!</v>
      </c>
      <c r="J4867" s="4" t="e">
        <f>Table1[[#This Row],[Column1]]</f>
        <v>#VALUE!</v>
      </c>
    </row>
    <row r="4868" spans="1:10" hidden="1" x14ac:dyDescent="0.3">
      <c r="A4868" s="2" t="e">
        <f>Table1[[#This Row],[Befolyt]]</f>
        <v>#VALUE!</v>
      </c>
      <c r="B4868" t="e">
        <f>Table1[[#This Row],[ÜK]]</f>
        <v>#VALUE!</v>
      </c>
      <c r="C4868" s="3" t="e">
        <f>Table1[[#This Row],[Szla]]</f>
        <v>#VALUE!</v>
      </c>
      <c r="D4868" s="6" t="e">
        <f>Table1[[#This Row],[Kelt_hó]]</f>
        <v>#VALUE!</v>
      </c>
      <c r="E4868" t="e">
        <f>Table1[[#This Row],[Vevő]]</f>
        <v>#VALUE!</v>
      </c>
      <c r="F4868" t="e">
        <f>Table1[[#This Row],[Termékkör]]</f>
        <v>#VALUE!</v>
      </c>
      <c r="G4868" s="4" t="e">
        <f>Table1[[#This Row],[SzumElad]]</f>
        <v>#VALUE!</v>
      </c>
      <c r="H4868" s="7" t="e">
        <f>Table1[[#This Row],[Jut_%]]</f>
        <v>#VALUE!</v>
      </c>
      <c r="I4868" s="4" t="e">
        <f>Table1[[#This Row],[Jut]]</f>
        <v>#VALUE!</v>
      </c>
      <c r="J4868" s="4" t="e">
        <f>Table1[[#This Row],[Column1]]</f>
        <v>#VALUE!</v>
      </c>
    </row>
    <row r="4869" spans="1:10" hidden="1" x14ac:dyDescent="0.3">
      <c r="A4869" s="2" t="e">
        <f>Table1[[#This Row],[Befolyt]]</f>
        <v>#VALUE!</v>
      </c>
      <c r="B4869" t="e">
        <f>Table1[[#This Row],[ÜK]]</f>
        <v>#VALUE!</v>
      </c>
      <c r="C4869" s="3" t="e">
        <f>Table1[[#This Row],[Szla]]</f>
        <v>#VALUE!</v>
      </c>
      <c r="D4869" s="6" t="e">
        <f>Table1[[#This Row],[Kelt_hó]]</f>
        <v>#VALUE!</v>
      </c>
      <c r="E4869" t="e">
        <f>Table1[[#This Row],[Vevő]]</f>
        <v>#VALUE!</v>
      </c>
      <c r="F4869" t="e">
        <f>Table1[[#This Row],[Termékkör]]</f>
        <v>#VALUE!</v>
      </c>
      <c r="G4869" s="4" t="e">
        <f>Table1[[#This Row],[SzumElad]]</f>
        <v>#VALUE!</v>
      </c>
      <c r="H4869" s="7" t="e">
        <f>Table1[[#This Row],[Jut_%]]</f>
        <v>#VALUE!</v>
      </c>
      <c r="I4869" s="4" t="e">
        <f>Table1[[#This Row],[Jut]]</f>
        <v>#VALUE!</v>
      </c>
      <c r="J4869" s="4" t="e">
        <f>Table1[[#This Row],[Column1]]</f>
        <v>#VALUE!</v>
      </c>
    </row>
    <row r="4870" spans="1:10" hidden="1" x14ac:dyDescent="0.3">
      <c r="A4870" s="2" t="e">
        <f>Table1[[#This Row],[Befolyt]]</f>
        <v>#VALUE!</v>
      </c>
      <c r="B4870" t="e">
        <f>Table1[[#This Row],[ÜK]]</f>
        <v>#VALUE!</v>
      </c>
      <c r="C4870" s="3" t="e">
        <f>Table1[[#This Row],[Szla]]</f>
        <v>#VALUE!</v>
      </c>
      <c r="D4870" s="6" t="e">
        <f>Table1[[#This Row],[Kelt_hó]]</f>
        <v>#VALUE!</v>
      </c>
      <c r="E4870" t="e">
        <f>Table1[[#This Row],[Vevő]]</f>
        <v>#VALUE!</v>
      </c>
      <c r="F4870" t="e">
        <f>Table1[[#This Row],[Termékkör]]</f>
        <v>#VALUE!</v>
      </c>
      <c r="G4870" s="4" t="e">
        <f>Table1[[#This Row],[SzumElad]]</f>
        <v>#VALUE!</v>
      </c>
      <c r="H4870" s="7" t="e">
        <f>Table1[[#This Row],[Jut_%]]</f>
        <v>#VALUE!</v>
      </c>
      <c r="I4870" s="4" t="e">
        <f>Table1[[#This Row],[Jut]]</f>
        <v>#VALUE!</v>
      </c>
      <c r="J4870" s="4" t="e">
        <f>Table1[[#This Row],[Column1]]</f>
        <v>#VALUE!</v>
      </c>
    </row>
    <row r="4871" spans="1:10" hidden="1" x14ac:dyDescent="0.3">
      <c r="A4871" s="2" t="e">
        <f>Table1[[#This Row],[Befolyt]]</f>
        <v>#VALUE!</v>
      </c>
      <c r="B4871" t="e">
        <f>Table1[[#This Row],[ÜK]]</f>
        <v>#VALUE!</v>
      </c>
      <c r="C4871" s="3" t="e">
        <f>Table1[[#This Row],[Szla]]</f>
        <v>#VALUE!</v>
      </c>
      <c r="D4871" s="6" t="e">
        <f>Table1[[#This Row],[Kelt_hó]]</f>
        <v>#VALUE!</v>
      </c>
      <c r="E4871" t="e">
        <f>Table1[[#This Row],[Vevő]]</f>
        <v>#VALUE!</v>
      </c>
      <c r="F4871" t="e">
        <f>Table1[[#This Row],[Termékkör]]</f>
        <v>#VALUE!</v>
      </c>
      <c r="G4871" s="4" t="e">
        <f>Table1[[#This Row],[SzumElad]]</f>
        <v>#VALUE!</v>
      </c>
      <c r="H4871" s="7" t="e">
        <f>Table1[[#This Row],[Jut_%]]</f>
        <v>#VALUE!</v>
      </c>
      <c r="I4871" s="4" t="e">
        <f>Table1[[#This Row],[Jut]]</f>
        <v>#VALUE!</v>
      </c>
      <c r="J4871" s="4" t="e">
        <f>Table1[[#This Row],[Column1]]</f>
        <v>#VALUE!</v>
      </c>
    </row>
    <row r="4872" spans="1:10" hidden="1" x14ac:dyDescent="0.3">
      <c r="A4872" s="2" t="e">
        <f>Table1[[#This Row],[Befolyt]]</f>
        <v>#VALUE!</v>
      </c>
      <c r="B4872" t="e">
        <f>Table1[[#This Row],[ÜK]]</f>
        <v>#VALUE!</v>
      </c>
      <c r="C4872" s="3" t="e">
        <f>Table1[[#This Row],[Szla]]</f>
        <v>#VALUE!</v>
      </c>
      <c r="D4872" s="6" t="e">
        <f>Table1[[#This Row],[Kelt_hó]]</f>
        <v>#VALUE!</v>
      </c>
      <c r="E4872" t="e">
        <f>Table1[[#This Row],[Vevő]]</f>
        <v>#VALUE!</v>
      </c>
      <c r="F4872" t="e">
        <f>Table1[[#This Row],[Termékkör]]</f>
        <v>#VALUE!</v>
      </c>
      <c r="G4872" s="4" t="e">
        <f>Table1[[#This Row],[SzumElad]]</f>
        <v>#VALUE!</v>
      </c>
      <c r="H4872" s="7" t="e">
        <f>Table1[[#This Row],[Jut_%]]</f>
        <v>#VALUE!</v>
      </c>
      <c r="I4872" s="4" t="e">
        <f>Table1[[#This Row],[Jut]]</f>
        <v>#VALUE!</v>
      </c>
      <c r="J4872" s="4" t="e">
        <f>Table1[[#This Row],[Column1]]</f>
        <v>#VALUE!</v>
      </c>
    </row>
    <row r="4873" spans="1:10" hidden="1" x14ac:dyDescent="0.3">
      <c r="A4873" s="2" t="e">
        <f>Table1[[#This Row],[Befolyt]]</f>
        <v>#VALUE!</v>
      </c>
      <c r="B4873" t="e">
        <f>Table1[[#This Row],[ÜK]]</f>
        <v>#VALUE!</v>
      </c>
      <c r="C4873" s="3" t="e">
        <f>Table1[[#This Row],[Szla]]</f>
        <v>#VALUE!</v>
      </c>
      <c r="D4873" s="6" t="e">
        <f>Table1[[#This Row],[Kelt_hó]]</f>
        <v>#VALUE!</v>
      </c>
      <c r="E4873" t="e">
        <f>Table1[[#This Row],[Vevő]]</f>
        <v>#VALUE!</v>
      </c>
      <c r="F4873" t="e">
        <f>Table1[[#This Row],[Termékkör]]</f>
        <v>#VALUE!</v>
      </c>
      <c r="G4873" s="4" t="e">
        <f>Table1[[#This Row],[SzumElad]]</f>
        <v>#VALUE!</v>
      </c>
      <c r="H4873" s="7" t="e">
        <f>Table1[[#This Row],[Jut_%]]</f>
        <v>#VALUE!</v>
      </c>
      <c r="I4873" s="4" t="e">
        <f>Table1[[#This Row],[Jut]]</f>
        <v>#VALUE!</v>
      </c>
      <c r="J4873" s="4" t="e">
        <f>Table1[[#This Row],[Column1]]</f>
        <v>#VALUE!</v>
      </c>
    </row>
    <row r="4874" spans="1:10" hidden="1" x14ac:dyDescent="0.3">
      <c r="A4874" s="2" t="e">
        <f>Table1[[#This Row],[Befolyt]]</f>
        <v>#VALUE!</v>
      </c>
      <c r="B4874" t="e">
        <f>Table1[[#This Row],[ÜK]]</f>
        <v>#VALUE!</v>
      </c>
      <c r="C4874" s="3" t="e">
        <f>Table1[[#This Row],[Szla]]</f>
        <v>#VALUE!</v>
      </c>
      <c r="D4874" s="6" t="e">
        <f>Table1[[#This Row],[Kelt_hó]]</f>
        <v>#VALUE!</v>
      </c>
      <c r="E4874" t="e">
        <f>Table1[[#This Row],[Vevő]]</f>
        <v>#VALUE!</v>
      </c>
      <c r="F4874" t="e">
        <f>Table1[[#This Row],[Termékkör]]</f>
        <v>#VALUE!</v>
      </c>
      <c r="G4874" s="4" t="e">
        <f>Table1[[#This Row],[SzumElad]]</f>
        <v>#VALUE!</v>
      </c>
      <c r="H4874" s="7" t="e">
        <f>Table1[[#This Row],[Jut_%]]</f>
        <v>#VALUE!</v>
      </c>
      <c r="I4874" s="4" t="e">
        <f>Table1[[#This Row],[Jut]]</f>
        <v>#VALUE!</v>
      </c>
      <c r="J4874" s="4" t="e">
        <f>Table1[[#This Row],[Column1]]</f>
        <v>#VALUE!</v>
      </c>
    </row>
    <row r="4875" spans="1:10" hidden="1" x14ac:dyDescent="0.3">
      <c r="A4875" s="2" t="e">
        <f>Table1[[#This Row],[Befolyt]]</f>
        <v>#VALUE!</v>
      </c>
      <c r="B4875" t="e">
        <f>Table1[[#This Row],[ÜK]]</f>
        <v>#VALUE!</v>
      </c>
      <c r="C4875" s="3" t="e">
        <f>Table1[[#This Row],[Szla]]</f>
        <v>#VALUE!</v>
      </c>
      <c r="D4875" s="6" t="e">
        <f>Table1[[#This Row],[Kelt_hó]]</f>
        <v>#VALUE!</v>
      </c>
      <c r="E4875" t="e">
        <f>Table1[[#This Row],[Vevő]]</f>
        <v>#VALUE!</v>
      </c>
      <c r="F4875" t="e">
        <f>Table1[[#This Row],[Termékkör]]</f>
        <v>#VALUE!</v>
      </c>
      <c r="G4875" s="4" t="e">
        <f>Table1[[#This Row],[SzumElad]]</f>
        <v>#VALUE!</v>
      </c>
      <c r="H4875" s="7" t="e">
        <f>Table1[[#This Row],[Jut_%]]</f>
        <v>#VALUE!</v>
      </c>
      <c r="I4875" s="4" t="e">
        <f>Table1[[#This Row],[Jut]]</f>
        <v>#VALUE!</v>
      </c>
      <c r="J4875" s="4" t="e">
        <f>Table1[[#This Row],[Column1]]</f>
        <v>#VALUE!</v>
      </c>
    </row>
    <row r="4876" spans="1:10" hidden="1" x14ac:dyDescent="0.3">
      <c r="A4876" s="2" t="e">
        <f>Table1[[#This Row],[Befolyt]]</f>
        <v>#VALUE!</v>
      </c>
      <c r="B4876" t="e">
        <f>Table1[[#This Row],[ÜK]]</f>
        <v>#VALUE!</v>
      </c>
      <c r="C4876" s="3" t="e">
        <f>Table1[[#This Row],[Szla]]</f>
        <v>#VALUE!</v>
      </c>
      <c r="D4876" s="6" t="e">
        <f>Table1[[#This Row],[Kelt_hó]]</f>
        <v>#VALUE!</v>
      </c>
      <c r="E4876" t="e">
        <f>Table1[[#This Row],[Vevő]]</f>
        <v>#VALUE!</v>
      </c>
      <c r="F4876" t="e">
        <f>Table1[[#This Row],[Termékkör]]</f>
        <v>#VALUE!</v>
      </c>
      <c r="G4876" s="4" t="e">
        <f>Table1[[#This Row],[SzumElad]]</f>
        <v>#VALUE!</v>
      </c>
      <c r="H4876" s="7" t="e">
        <f>Table1[[#This Row],[Jut_%]]</f>
        <v>#VALUE!</v>
      </c>
      <c r="I4876" s="4" t="e">
        <f>Table1[[#This Row],[Jut]]</f>
        <v>#VALUE!</v>
      </c>
      <c r="J4876" s="4" t="e">
        <f>Table1[[#This Row],[Column1]]</f>
        <v>#VALUE!</v>
      </c>
    </row>
    <row r="4877" spans="1:10" hidden="1" x14ac:dyDescent="0.3">
      <c r="A4877" s="2" t="e">
        <f>Table1[[#This Row],[Befolyt]]</f>
        <v>#VALUE!</v>
      </c>
      <c r="B4877" t="e">
        <f>Table1[[#This Row],[ÜK]]</f>
        <v>#VALUE!</v>
      </c>
      <c r="C4877" s="3" t="e">
        <f>Table1[[#This Row],[Szla]]</f>
        <v>#VALUE!</v>
      </c>
      <c r="D4877" s="6" t="e">
        <f>Table1[[#This Row],[Kelt_hó]]</f>
        <v>#VALUE!</v>
      </c>
      <c r="E4877" t="e">
        <f>Table1[[#This Row],[Vevő]]</f>
        <v>#VALUE!</v>
      </c>
      <c r="F4877" t="e">
        <f>Table1[[#This Row],[Termékkör]]</f>
        <v>#VALUE!</v>
      </c>
      <c r="G4877" s="4" t="e">
        <f>Table1[[#This Row],[SzumElad]]</f>
        <v>#VALUE!</v>
      </c>
      <c r="H4877" s="7" t="e">
        <f>Table1[[#This Row],[Jut_%]]</f>
        <v>#VALUE!</v>
      </c>
      <c r="I4877" s="4" t="e">
        <f>Table1[[#This Row],[Jut]]</f>
        <v>#VALUE!</v>
      </c>
      <c r="J4877" s="4" t="e">
        <f>Table1[[#This Row],[Column1]]</f>
        <v>#VALUE!</v>
      </c>
    </row>
    <row r="4878" spans="1:10" hidden="1" x14ac:dyDescent="0.3">
      <c r="A4878" s="2" t="e">
        <f>Table1[[#This Row],[Befolyt]]</f>
        <v>#VALUE!</v>
      </c>
      <c r="B4878" t="e">
        <f>Table1[[#This Row],[ÜK]]</f>
        <v>#VALUE!</v>
      </c>
      <c r="C4878" s="3" t="e">
        <f>Table1[[#This Row],[Szla]]</f>
        <v>#VALUE!</v>
      </c>
      <c r="D4878" s="6" t="e">
        <f>Table1[[#This Row],[Kelt_hó]]</f>
        <v>#VALUE!</v>
      </c>
      <c r="E4878" t="e">
        <f>Table1[[#This Row],[Vevő]]</f>
        <v>#VALUE!</v>
      </c>
      <c r="F4878" t="e">
        <f>Table1[[#This Row],[Termékkör]]</f>
        <v>#VALUE!</v>
      </c>
      <c r="G4878" s="4" t="e">
        <f>Table1[[#This Row],[SzumElad]]</f>
        <v>#VALUE!</v>
      </c>
      <c r="H4878" s="7" t="e">
        <f>Table1[[#This Row],[Jut_%]]</f>
        <v>#VALUE!</v>
      </c>
      <c r="I4878" s="4" t="e">
        <f>Table1[[#This Row],[Jut]]</f>
        <v>#VALUE!</v>
      </c>
      <c r="J4878" s="4" t="e">
        <f>Table1[[#This Row],[Column1]]</f>
        <v>#VALUE!</v>
      </c>
    </row>
    <row r="4879" spans="1:10" hidden="1" x14ac:dyDescent="0.3">
      <c r="A4879" s="2" t="e">
        <f>Table1[[#This Row],[Befolyt]]</f>
        <v>#VALUE!</v>
      </c>
      <c r="B4879" t="e">
        <f>Table1[[#This Row],[ÜK]]</f>
        <v>#VALUE!</v>
      </c>
      <c r="C4879" s="3" t="e">
        <f>Table1[[#This Row],[Szla]]</f>
        <v>#VALUE!</v>
      </c>
      <c r="D4879" s="6" t="e">
        <f>Table1[[#This Row],[Kelt_hó]]</f>
        <v>#VALUE!</v>
      </c>
      <c r="E4879" t="e">
        <f>Table1[[#This Row],[Vevő]]</f>
        <v>#VALUE!</v>
      </c>
      <c r="F4879" t="e">
        <f>Table1[[#This Row],[Termékkör]]</f>
        <v>#VALUE!</v>
      </c>
      <c r="G4879" s="4" t="e">
        <f>Table1[[#This Row],[SzumElad]]</f>
        <v>#VALUE!</v>
      </c>
      <c r="H4879" s="7" t="e">
        <f>Table1[[#This Row],[Jut_%]]</f>
        <v>#VALUE!</v>
      </c>
      <c r="I4879" s="4" t="e">
        <f>Table1[[#This Row],[Jut]]</f>
        <v>#VALUE!</v>
      </c>
      <c r="J4879" s="4" t="e">
        <f>Table1[[#This Row],[Column1]]</f>
        <v>#VALUE!</v>
      </c>
    </row>
    <row r="4880" spans="1:10" hidden="1" x14ac:dyDescent="0.3">
      <c r="A4880" s="2" t="e">
        <f>Table1[[#This Row],[Befolyt]]</f>
        <v>#VALUE!</v>
      </c>
      <c r="B4880" t="e">
        <f>Table1[[#This Row],[ÜK]]</f>
        <v>#VALUE!</v>
      </c>
      <c r="C4880" s="3" t="e">
        <f>Table1[[#This Row],[Szla]]</f>
        <v>#VALUE!</v>
      </c>
      <c r="D4880" s="6" t="e">
        <f>Table1[[#This Row],[Kelt_hó]]</f>
        <v>#VALUE!</v>
      </c>
      <c r="E4880" t="e">
        <f>Table1[[#This Row],[Vevő]]</f>
        <v>#VALUE!</v>
      </c>
      <c r="F4880" t="e">
        <f>Table1[[#This Row],[Termékkör]]</f>
        <v>#VALUE!</v>
      </c>
      <c r="G4880" s="4" t="e">
        <f>Table1[[#This Row],[SzumElad]]</f>
        <v>#VALUE!</v>
      </c>
      <c r="H4880" s="7" t="e">
        <f>Table1[[#This Row],[Jut_%]]</f>
        <v>#VALUE!</v>
      </c>
      <c r="I4880" s="4" t="e">
        <f>Table1[[#This Row],[Jut]]</f>
        <v>#VALUE!</v>
      </c>
      <c r="J4880" s="4" t="e">
        <f>Table1[[#This Row],[Column1]]</f>
        <v>#VALUE!</v>
      </c>
    </row>
    <row r="4881" spans="1:10" hidden="1" x14ac:dyDescent="0.3">
      <c r="A4881" s="2" t="e">
        <f>Table1[[#This Row],[Befolyt]]</f>
        <v>#VALUE!</v>
      </c>
      <c r="B4881" t="e">
        <f>Table1[[#This Row],[ÜK]]</f>
        <v>#VALUE!</v>
      </c>
      <c r="C4881" s="3" t="e">
        <f>Table1[[#This Row],[Szla]]</f>
        <v>#VALUE!</v>
      </c>
      <c r="D4881" s="6" t="e">
        <f>Table1[[#This Row],[Kelt_hó]]</f>
        <v>#VALUE!</v>
      </c>
      <c r="E4881" t="e">
        <f>Table1[[#This Row],[Vevő]]</f>
        <v>#VALUE!</v>
      </c>
      <c r="F4881" t="e">
        <f>Table1[[#This Row],[Termékkör]]</f>
        <v>#VALUE!</v>
      </c>
      <c r="G4881" s="4" t="e">
        <f>Table1[[#This Row],[SzumElad]]</f>
        <v>#VALUE!</v>
      </c>
      <c r="H4881" s="7" t="e">
        <f>Table1[[#This Row],[Jut_%]]</f>
        <v>#VALUE!</v>
      </c>
      <c r="I4881" s="4" t="e">
        <f>Table1[[#This Row],[Jut]]</f>
        <v>#VALUE!</v>
      </c>
      <c r="J4881" s="4" t="e">
        <f>Table1[[#This Row],[Column1]]</f>
        <v>#VALUE!</v>
      </c>
    </row>
    <row r="4882" spans="1:10" hidden="1" x14ac:dyDescent="0.3">
      <c r="A4882" s="2" t="e">
        <f>Table1[[#This Row],[Befolyt]]</f>
        <v>#VALUE!</v>
      </c>
      <c r="B4882" t="e">
        <f>Table1[[#This Row],[ÜK]]</f>
        <v>#VALUE!</v>
      </c>
      <c r="C4882" s="3" t="e">
        <f>Table1[[#This Row],[Szla]]</f>
        <v>#VALUE!</v>
      </c>
      <c r="D4882" s="6" t="e">
        <f>Table1[[#This Row],[Kelt_hó]]</f>
        <v>#VALUE!</v>
      </c>
      <c r="E4882" t="e">
        <f>Table1[[#This Row],[Vevő]]</f>
        <v>#VALUE!</v>
      </c>
      <c r="F4882" t="e">
        <f>Table1[[#This Row],[Termékkör]]</f>
        <v>#VALUE!</v>
      </c>
      <c r="G4882" s="4" t="e">
        <f>Table1[[#This Row],[SzumElad]]</f>
        <v>#VALUE!</v>
      </c>
      <c r="H4882" s="7" t="e">
        <f>Table1[[#This Row],[Jut_%]]</f>
        <v>#VALUE!</v>
      </c>
      <c r="I4882" s="4" t="e">
        <f>Table1[[#This Row],[Jut]]</f>
        <v>#VALUE!</v>
      </c>
      <c r="J4882" s="4" t="e">
        <f>Table1[[#This Row],[Column1]]</f>
        <v>#VALUE!</v>
      </c>
    </row>
    <row r="4883" spans="1:10" hidden="1" x14ac:dyDescent="0.3">
      <c r="A4883" s="2" t="e">
        <f>Table1[[#This Row],[Befolyt]]</f>
        <v>#VALUE!</v>
      </c>
      <c r="B4883" t="e">
        <f>Table1[[#This Row],[ÜK]]</f>
        <v>#VALUE!</v>
      </c>
      <c r="C4883" s="3" t="e">
        <f>Table1[[#This Row],[Szla]]</f>
        <v>#VALUE!</v>
      </c>
      <c r="D4883" s="6" t="e">
        <f>Table1[[#This Row],[Kelt_hó]]</f>
        <v>#VALUE!</v>
      </c>
      <c r="E4883" t="e">
        <f>Table1[[#This Row],[Vevő]]</f>
        <v>#VALUE!</v>
      </c>
      <c r="F4883" t="e">
        <f>Table1[[#This Row],[Termékkör]]</f>
        <v>#VALUE!</v>
      </c>
      <c r="G4883" s="4" t="e">
        <f>Table1[[#This Row],[SzumElad]]</f>
        <v>#VALUE!</v>
      </c>
      <c r="H4883" s="7" t="e">
        <f>Table1[[#This Row],[Jut_%]]</f>
        <v>#VALUE!</v>
      </c>
      <c r="I4883" s="4" t="e">
        <f>Table1[[#This Row],[Jut]]</f>
        <v>#VALUE!</v>
      </c>
      <c r="J4883" s="4" t="e">
        <f>Table1[[#This Row],[Column1]]</f>
        <v>#VALUE!</v>
      </c>
    </row>
    <row r="4884" spans="1:10" hidden="1" x14ac:dyDescent="0.3">
      <c r="A4884" s="2" t="e">
        <f>Table1[[#This Row],[Befolyt]]</f>
        <v>#VALUE!</v>
      </c>
      <c r="B4884" t="e">
        <f>Table1[[#This Row],[ÜK]]</f>
        <v>#VALUE!</v>
      </c>
      <c r="C4884" s="3" t="e">
        <f>Table1[[#This Row],[Szla]]</f>
        <v>#VALUE!</v>
      </c>
      <c r="D4884" s="6" t="e">
        <f>Table1[[#This Row],[Kelt_hó]]</f>
        <v>#VALUE!</v>
      </c>
      <c r="E4884" t="e">
        <f>Table1[[#This Row],[Vevő]]</f>
        <v>#VALUE!</v>
      </c>
      <c r="F4884" t="e">
        <f>Table1[[#This Row],[Termékkör]]</f>
        <v>#VALUE!</v>
      </c>
      <c r="G4884" s="4" t="e">
        <f>Table1[[#This Row],[SzumElad]]</f>
        <v>#VALUE!</v>
      </c>
      <c r="H4884" s="7" t="e">
        <f>Table1[[#This Row],[Jut_%]]</f>
        <v>#VALUE!</v>
      </c>
      <c r="I4884" s="4" t="e">
        <f>Table1[[#This Row],[Jut]]</f>
        <v>#VALUE!</v>
      </c>
      <c r="J4884" s="4" t="e">
        <f>Table1[[#This Row],[Column1]]</f>
        <v>#VALUE!</v>
      </c>
    </row>
    <row r="4885" spans="1:10" hidden="1" x14ac:dyDescent="0.3">
      <c r="A4885" s="2" t="e">
        <f>Table1[[#This Row],[Befolyt]]</f>
        <v>#VALUE!</v>
      </c>
      <c r="B4885" t="e">
        <f>Table1[[#This Row],[ÜK]]</f>
        <v>#VALUE!</v>
      </c>
      <c r="C4885" s="3" t="e">
        <f>Table1[[#This Row],[Szla]]</f>
        <v>#VALUE!</v>
      </c>
      <c r="D4885" s="6" t="e">
        <f>Table1[[#This Row],[Kelt_hó]]</f>
        <v>#VALUE!</v>
      </c>
      <c r="E4885" t="e">
        <f>Table1[[#This Row],[Vevő]]</f>
        <v>#VALUE!</v>
      </c>
      <c r="F4885" t="e">
        <f>Table1[[#This Row],[Termékkör]]</f>
        <v>#VALUE!</v>
      </c>
      <c r="G4885" s="4" t="e">
        <f>Table1[[#This Row],[SzumElad]]</f>
        <v>#VALUE!</v>
      </c>
      <c r="H4885" s="7" t="e">
        <f>Table1[[#This Row],[Jut_%]]</f>
        <v>#VALUE!</v>
      </c>
      <c r="I4885" s="4" t="e">
        <f>Table1[[#This Row],[Jut]]</f>
        <v>#VALUE!</v>
      </c>
      <c r="J4885" s="4" t="e">
        <f>Table1[[#This Row],[Column1]]</f>
        <v>#VALUE!</v>
      </c>
    </row>
    <row r="4886" spans="1:10" hidden="1" x14ac:dyDescent="0.3">
      <c r="A4886" s="2" t="e">
        <f>Table1[[#This Row],[Befolyt]]</f>
        <v>#VALUE!</v>
      </c>
      <c r="B4886" t="e">
        <f>Table1[[#This Row],[ÜK]]</f>
        <v>#VALUE!</v>
      </c>
      <c r="C4886" s="3" t="e">
        <f>Table1[[#This Row],[Szla]]</f>
        <v>#VALUE!</v>
      </c>
      <c r="D4886" s="6" t="e">
        <f>Table1[[#This Row],[Kelt_hó]]</f>
        <v>#VALUE!</v>
      </c>
      <c r="E4886" t="e">
        <f>Table1[[#This Row],[Vevő]]</f>
        <v>#VALUE!</v>
      </c>
      <c r="F4886" t="e">
        <f>Table1[[#This Row],[Termékkör]]</f>
        <v>#VALUE!</v>
      </c>
      <c r="G4886" s="4" t="e">
        <f>Table1[[#This Row],[SzumElad]]</f>
        <v>#VALUE!</v>
      </c>
      <c r="H4886" s="7" t="e">
        <f>Table1[[#This Row],[Jut_%]]</f>
        <v>#VALUE!</v>
      </c>
      <c r="I4886" s="4" t="e">
        <f>Table1[[#This Row],[Jut]]</f>
        <v>#VALUE!</v>
      </c>
      <c r="J4886" s="4" t="e">
        <f>Table1[[#This Row],[Column1]]</f>
        <v>#VALUE!</v>
      </c>
    </row>
    <row r="4887" spans="1:10" hidden="1" x14ac:dyDescent="0.3">
      <c r="A4887" s="2" t="e">
        <f>Table1[[#This Row],[Befolyt]]</f>
        <v>#VALUE!</v>
      </c>
      <c r="B4887" t="e">
        <f>Table1[[#This Row],[ÜK]]</f>
        <v>#VALUE!</v>
      </c>
      <c r="C4887" s="3" t="e">
        <f>Table1[[#This Row],[Szla]]</f>
        <v>#VALUE!</v>
      </c>
      <c r="D4887" s="6" t="e">
        <f>Table1[[#This Row],[Kelt_hó]]</f>
        <v>#VALUE!</v>
      </c>
      <c r="E4887" t="e">
        <f>Table1[[#This Row],[Vevő]]</f>
        <v>#VALUE!</v>
      </c>
      <c r="F4887" t="e">
        <f>Table1[[#This Row],[Termékkör]]</f>
        <v>#VALUE!</v>
      </c>
      <c r="G4887" s="4" t="e">
        <f>Table1[[#This Row],[SzumElad]]</f>
        <v>#VALUE!</v>
      </c>
      <c r="H4887" s="7" t="e">
        <f>Table1[[#This Row],[Jut_%]]</f>
        <v>#VALUE!</v>
      </c>
      <c r="I4887" s="4" t="e">
        <f>Table1[[#This Row],[Jut]]</f>
        <v>#VALUE!</v>
      </c>
      <c r="J4887" s="4" t="e">
        <f>Table1[[#This Row],[Column1]]</f>
        <v>#VALUE!</v>
      </c>
    </row>
    <row r="4888" spans="1:10" hidden="1" x14ac:dyDescent="0.3">
      <c r="A4888" s="2" t="e">
        <f>Table1[[#This Row],[Befolyt]]</f>
        <v>#VALUE!</v>
      </c>
      <c r="B4888" t="e">
        <f>Table1[[#This Row],[ÜK]]</f>
        <v>#VALUE!</v>
      </c>
      <c r="C4888" s="3" t="e">
        <f>Table1[[#This Row],[Szla]]</f>
        <v>#VALUE!</v>
      </c>
      <c r="D4888" s="6" t="e">
        <f>Table1[[#This Row],[Kelt_hó]]</f>
        <v>#VALUE!</v>
      </c>
      <c r="E4888" t="e">
        <f>Table1[[#This Row],[Vevő]]</f>
        <v>#VALUE!</v>
      </c>
      <c r="F4888" t="e">
        <f>Table1[[#This Row],[Termékkör]]</f>
        <v>#VALUE!</v>
      </c>
      <c r="G4888" s="4" t="e">
        <f>Table1[[#This Row],[SzumElad]]</f>
        <v>#VALUE!</v>
      </c>
      <c r="H4888" s="7" t="e">
        <f>Table1[[#This Row],[Jut_%]]</f>
        <v>#VALUE!</v>
      </c>
      <c r="I4888" s="4" t="e">
        <f>Table1[[#This Row],[Jut]]</f>
        <v>#VALUE!</v>
      </c>
      <c r="J4888" s="4" t="e">
        <f>Table1[[#This Row],[Column1]]</f>
        <v>#VALUE!</v>
      </c>
    </row>
    <row r="4889" spans="1:10" hidden="1" x14ac:dyDescent="0.3">
      <c r="A4889" s="2" t="e">
        <f>Table1[[#This Row],[Befolyt]]</f>
        <v>#VALUE!</v>
      </c>
      <c r="B4889" t="e">
        <f>Table1[[#This Row],[ÜK]]</f>
        <v>#VALUE!</v>
      </c>
      <c r="C4889" s="3" t="e">
        <f>Table1[[#This Row],[Szla]]</f>
        <v>#VALUE!</v>
      </c>
      <c r="D4889" s="6" t="e">
        <f>Table1[[#This Row],[Kelt_hó]]</f>
        <v>#VALUE!</v>
      </c>
      <c r="E4889" t="e">
        <f>Table1[[#This Row],[Vevő]]</f>
        <v>#VALUE!</v>
      </c>
      <c r="F4889" t="e">
        <f>Table1[[#This Row],[Termékkör]]</f>
        <v>#VALUE!</v>
      </c>
      <c r="G4889" s="4" t="e">
        <f>Table1[[#This Row],[SzumElad]]</f>
        <v>#VALUE!</v>
      </c>
      <c r="H4889" s="7" t="e">
        <f>Table1[[#This Row],[Jut_%]]</f>
        <v>#VALUE!</v>
      </c>
      <c r="I4889" s="4" t="e">
        <f>Table1[[#This Row],[Jut]]</f>
        <v>#VALUE!</v>
      </c>
      <c r="J4889" s="4" t="e">
        <f>Table1[[#This Row],[Column1]]</f>
        <v>#VALUE!</v>
      </c>
    </row>
    <row r="4890" spans="1:10" hidden="1" x14ac:dyDescent="0.3">
      <c r="A4890" s="2" t="e">
        <f>Table1[[#This Row],[Befolyt]]</f>
        <v>#VALUE!</v>
      </c>
      <c r="B4890" t="e">
        <f>Table1[[#This Row],[ÜK]]</f>
        <v>#VALUE!</v>
      </c>
      <c r="C4890" s="3" t="e">
        <f>Table1[[#This Row],[Szla]]</f>
        <v>#VALUE!</v>
      </c>
      <c r="D4890" s="6" t="e">
        <f>Table1[[#This Row],[Kelt_hó]]</f>
        <v>#VALUE!</v>
      </c>
      <c r="E4890" t="e">
        <f>Table1[[#This Row],[Vevő]]</f>
        <v>#VALUE!</v>
      </c>
      <c r="F4890" t="e">
        <f>Table1[[#This Row],[Termékkör]]</f>
        <v>#VALUE!</v>
      </c>
      <c r="G4890" s="4" t="e">
        <f>Table1[[#This Row],[SzumElad]]</f>
        <v>#VALUE!</v>
      </c>
      <c r="H4890" s="7" t="e">
        <f>Table1[[#This Row],[Jut_%]]</f>
        <v>#VALUE!</v>
      </c>
      <c r="I4890" s="4" t="e">
        <f>Table1[[#This Row],[Jut]]</f>
        <v>#VALUE!</v>
      </c>
      <c r="J4890" s="4" t="e">
        <f>Table1[[#This Row],[Column1]]</f>
        <v>#VALUE!</v>
      </c>
    </row>
    <row r="4891" spans="1:10" hidden="1" x14ac:dyDescent="0.3">
      <c r="A4891" s="2" t="e">
        <f>Table1[[#This Row],[Befolyt]]</f>
        <v>#VALUE!</v>
      </c>
      <c r="B4891" t="e">
        <f>Table1[[#This Row],[ÜK]]</f>
        <v>#VALUE!</v>
      </c>
      <c r="C4891" s="3" t="e">
        <f>Table1[[#This Row],[Szla]]</f>
        <v>#VALUE!</v>
      </c>
      <c r="D4891" s="6" t="e">
        <f>Table1[[#This Row],[Kelt_hó]]</f>
        <v>#VALUE!</v>
      </c>
      <c r="E4891" t="e">
        <f>Table1[[#This Row],[Vevő]]</f>
        <v>#VALUE!</v>
      </c>
      <c r="F4891" t="e">
        <f>Table1[[#This Row],[Termékkör]]</f>
        <v>#VALUE!</v>
      </c>
      <c r="G4891" s="4" t="e">
        <f>Table1[[#This Row],[SzumElad]]</f>
        <v>#VALUE!</v>
      </c>
      <c r="H4891" s="7" t="e">
        <f>Table1[[#This Row],[Jut_%]]</f>
        <v>#VALUE!</v>
      </c>
      <c r="I4891" s="4" t="e">
        <f>Table1[[#This Row],[Jut]]</f>
        <v>#VALUE!</v>
      </c>
      <c r="J4891" s="4" t="e">
        <f>Table1[[#This Row],[Column1]]</f>
        <v>#VALUE!</v>
      </c>
    </row>
    <row r="4892" spans="1:10" hidden="1" x14ac:dyDescent="0.3">
      <c r="A4892" s="2" t="e">
        <f>Table1[[#This Row],[Befolyt]]</f>
        <v>#VALUE!</v>
      </c>
      <c r="B4892" t="e">
        <f>Table1[[#This Row],[ÜK]]</f>
        <v>#VALUE!</v>
      </c>
      <c r="C4892" s="3" t="e">
        <f>Table1[[#This Row],[Szla]]</f>
        <v>#VALUE!</v>
      </c>
      <c r="D4892" s="6" t="e">
        <f>Table1[[#This Row],[Kelt_hó]]</f>
        <v>#VALUE!</v>
      </c>
      <c r="E4892" t="e">
        <f>Table1[[#This Row],[Vevő]]</f>
        <v>#VALUE!</v>
      </c>
      <c r="F4892" t="e">
        <f>Table1[[#This Row],[Termékkör]]</f>
        <v>#VALUE!</v>
      </c>
      <c r="G4892" s="4" t="e">
        <f>Table1[[#This Row],[SzumElad]]</f>
        <v>#VALUE!</v>
      </c>
      <c r="H4892" s="7" t="e">
        <f>Table1[[#This Row],[Jut_%]]</f>
        <v>#VALUE!</v>
      </c>
      <c r="I4892" s="4" t="e">
        <f>Table1[[#This Row],[Jut]]</f>
        <v>#VALUE!</v>
      </c>
      <c r="J4892" s="4" t="e">
        <f>Table1[[#This Row],[Column1]]</f>
        <v>#VALUE!</v>
      </c>
    </row>
    <row r="4893" spans="1:10" hidden="1" x14ac:dyDescent="0.3">
      <c r="A4893" s="2" t="e">
        <f>Table1[[#This Row],[Befolyt]]</f>
        <v>#VALUE!</v>
      </c>
      <c r="B4893" t="e">
        <f>Table1[[#This Row],[ÜK]]</f>
        <v>#VALUE!</v>
      </c>
      <c r="C4893" s="3" t="e">
        <f>Table1[[#This Row],[Szla]]</f>
        <v>#VALUE!</v>
      </c>
      <c r="D4893" s="6" t="e">
        <f>Table1[[#This Row],[Kelt_hó]]</f>
        <v>#VALUE!</v>
      </c>
      <c r="E4893" t="e">
        <f>Table1[[#This Row],[Vevő]]</f>
        <v>#VALUE!</v>
      </c>
      <c r="F4893" t="e">
        <f>Table1[[#This Row],[Termékkör]]</f>
        <v>#VALUE!</v>
      </c>
      <c r="G4893" s="4" t="e">
        <f>Table1[[#This Row],[SzumElad]]</f>
        <v>#VALUE!</v>
      </c>
      <c r="H4893" s="7" t="e">
        <f>Table1[[#This Row],[Jut_%]]</f>
        <v>#VALUE!</v>
      </c>
      <c r="I4893" s="4" t="e">
        <f>Table1[[#This Row],[Jut]]</f>
        <v>#VALUE!</v>
      </c>
      <c r="J4893" s="4" t="e">
        <f>Table1[[#This Row],[Column1]]</f>
        <v>#VALUE!</v>
      </c>
    </row>
    <row r="4894" spans="1:10" hidden="1" x14ac:dyDescent="0.3">
      <c r="A4894" s="2" t="e">
        <f>Table1[[#This Row],[Befolyt]]</f>
        <v>#VALUE!</v>
      </c>
      <c r="B4894" t="e">
        <f>Table1[[#This Row],[ÜK]]</f>
        <v>#VALUE!</v>
      </c>
      <c r="C4894" s="3" t="e">
        <f>Table1[[#This Row],[Szla]]</f>
        <v>#VALUE!</v>
      </c>
      <c r="D4894" s="6" t="e">
        <f>Table1[[#This Row],[Kelt_hó]]</f>
        <v>#VALUE!</v>
      </c>
      <c r="E4894" t="e">
        <f>Table1[[#This Row],[Vevő]]</f>
        <v>#VALUE!</v>
      </c>
      <c r="F4894" t="e">
        <f>Table1[[#This Row],[Termékkör]]</f>
        <v>#VALUE!</v>
      </c>
      <c r="G4894" s="4" t="e">
        <f>Table1[[#This Row],[SzumElad]]</f>
        <v>#VALUE!</v>
      </c>
      <c r="H4894" s="7" t="e">
        <f>Table1[[#This Row],[Jut_%]]</f>
        <v>#VALUE!</v>
      </c>
      <c r="I4894" s="4" t="e">
        <f>Table1[[#This Row],[Jut]]</f>
        <v>#VALUE!</v>
      </c>
      <c r="J4894" s="4" t="e">
        <f>Table1[[#This Row],[Column1]]</f>
        <v>#VALUE!</v>
      </c>
    </row>
    <row r="4895" spans="1:10" hidden="1" x14ac:dyDescent="0.3">
      <c r="A4895" s="2" t="e">
        <f>Table1[[#This Row],[Befolyt]]</f>
        <v>#VALUE!</v>
      </c>
      <c r="B4895" t="e">
        <f>Table1[[#This Row],[ÜK]]</f>
        <v>#VALUE!</v>
      </c>
      <c r="C4895" s="3" t="e">
        <f>Table1[[#This Row],[Szla]]</f>
        <v>#VALUE!</v>
      </c>
      <c r="D4895" s="6" t="e">
        <f>Table1[[#This Row],[Kelt_hó]]</f>
        <v>#VALUE!</v>
      </c>
      <c r="E4895" t="e">
        <f>Table1[[#This Row],[Vevő]]</f>
        <v>#VALUE!</v>
      </c>
      <c r="F4895" t="e">
        <f>Table1[[#This Row],[Termékkör]]</f>
        <v>#VALUE!</v>
      </c>
      <c r="G4895" s="4" t="e">
        <f>Table1[[#This Row],[SzumElad]]</f>
        <v>#VALUE!</v>
      </c>
      <c r="H4895" s="7" t="e">
        <f>Table1[[#This Row],[Jut_%]]</f>
        <v>#VALUE!</v>
      </c>
      <c r="I4895" s="4" t="e">
        <f>Table1[[#This Row],[Jut]]</f>
        <v>#VALUE!</v>
      </c>
      <c r="J4895" s="4" t="e">
        <f>Table1[[#This Row],[Column1]]</f>
        <v>#VALUE!</v>
      </c>
    </row>
    <row r="4896" spans="1:10" hidden="1" x14ac:dyDescent="0.3">
      <c r="A4896" s="2" t="e">
        <f>Table1[[#This Row],[Befolyt]]</f>
        <v>#VALUE!</v>
      </c>
      <c r="B4896" t="e">
        <f>Table1[[#This Row],[ÜK]]</f>
        <v>#VALUE!</v>
      </c>
      <c r="C4896" s="3" t="e">
        <f>Table1[[#This Row],[Szla]]</f>
        <v>#VALUE!</v>
      </c>
      <c r="D4896" s="6" t="e">
        <f>Table1[[#This Row],[Kelt_hó]]</f>
        <v>#VALUE!</v>
      </c>
      <c r="E4896" t="e">
        <f>Table1[[#This Row],[Vevő]]</f>
        <v>#VALUE!</v>
      </c>
      <c r="F4896" t="e">
        <f>Table1[[#This Row],[Termékkör]]</f>
        <v>#VALUE!</v>
      </c>
      <c r="G4896" s="4" t="e">
        <f>Table1[[#This Row],[SzumElad]]</f>
        <v>#VALUE!</v>
      </c>
      <c r="H4896" s="7" t="e">
        <f>Table1[[#This Row],[Jut_%]]</f>
        <v>#VALUE!</v>
      </c>
      <c r="I4896" s="4" t="e">
        <f>Table1[[#This Row],[Jut]]</f>
        <v>#VALUE!</v>
      </c>
      <c r="J4896" s="4" t="e">
        <f>Table1[[#This Row],[Column1]]</f>
        <v>#VALUE!</v>
      </c>
    </row>
    <row r="4897" spans="1:10" hidden="1" x14ac:dyDescent="0.3">
      <c r="A4897" s="2" t="e">
        <f>Table1[[#This Row],[Befolyt]]</f>
        <v>#VALUE!</v>
      </c>
      <c r="B4897" t="e">
        <f>Table1[[#This Row],[ÜK]]</f>
        <v>#VALUE!</v>
      </c>
      <c r="C4897" s="3" t="e">
        <f>Table1[[#This Row],[Szla]]</f>
        <v>#VALUE!</v>
      </c>
      <c r="D4897" s="6" t="e">
        <f>Table1[[#This Row],[Kelt_hó]]</f>
        <v>#VALUE!</v>
      </c>
      <c r="E4897" t="e">
        <f>Table1[[#This Row],[Vevő]]</f>
        <v>#VALUE!</v>
      </c>
      <c r="F4897" t="e">
        <f>Table1[[#This Row],[Termékkör]]</f>
        <v>#VALUE!</v>
      </c>
      <c r="G4897" s="4" t="e">
        <f>Table1[[#This Row],[SzumElad]]</f>
        <v>#VALUE!</v>
      </c>
      <c r="H4897" s="7" t="e">
        <f>Table1[[#This Row],[Jut_%]]</f>
        <v>#VALUE!</v>
      </c>
      <c r="I4897" s="4" t="e">
        <f>Table1[[#This Row],[Jut]]</f>
        <v>#VALUE!</v>
      </c>
      <c r="J4897" s="4" t="e">
        <f>Table1[[#This Row],[Column1]]</f>
        <v>#VALUE!</v>
      </c>
    </row>
    <row r="4898" spans="1:10" hidden="1" x14ac:dyDescent="0.3">
      <c r="A4898" s="2" t="e">
        <f>Table1[[#This Row],[Befolyt]]</f>
        <v>#VALUE!</v>
      </c>
      <c r="B4898" t="e">
        <f>Table1[[#This Row],[ÜK]]</f>
        <v>#VALUE!</v>
      </c>
      <c r="C4898" s="3" t="e">
        <f>Table1[[#This Row],[Szla]]</f>
        <v>#VALUE!</v>
      </c>
      <c r="D4898" s="6" t="e">
        <f>Table1[[#This Row],[Kelt_hó]]</f>
        <v>#VALUE!</v>
      </c>
      <c r="E4898" t="e">
        <f>Table1[[#This Row],[Vevő]]</f>
        <v>#VALUE!</v>
      </c>
      <c r="F4898" t="e">
        <f>Table1[[#This Row],[Termékkör]]</f>
        <v>#VALUE!</v>
      </c>
      <c r="G4898" s="4" t="e">
        <f>Table1[[#This Row],[SzumElad]]</f>
        <v>#VALUE!</v>
      </c>
      <c r="H4898" s="7" t="e">
        <f>Table1[[#This Row],[Jut_%]]</f>
        <v>#VALUE!</v>
      </c>
      <c r="I4898" s="4" t="e">
        <f>Table1[[#This Row],[Jut]]</f>
        <v>#VALUE!</v>
      </c>
      <c r="J4898" s="4" t="e">
        <f>Table1[[#This Row],[Column1]]</f>
        <v>#VALUE!</v>
      </c>
    </row>
    <row r="4899" spans="1:10" hidden="1" x14ac:dyDescent="0.3">
      <c r="A4899" s="2" t="e">
        <f>Table1[[#This Row],[Befolyt]]</f>
        <v>#VALUE!</v>
      </c>
      <c r="B4899" t="e">
        <f>Table1[[#This Row],[ÜK]]</f>
        <v>#VALUE!</v>
      </c>
      <c r="C4899" s="3" t="e">
        <f>Table1[[#This Row],[Szla]]</f>
        <v>#VALUE!</v>
      </c>
      <c r="D4899" s="6" t="e">
        <f>Table1[[#This Row],[Kelt_hó]]</f>
        <v>#VALUE!</v>
      </c>
      <c r="E4899" t="e">
        <f>Table1[[#This Row],[Vevő]]</f>
        <v>#VALUE!</v>
      </c>
      <c r="F4899" t="e">
        <f>Table1[[#This Row],[Termékkör]]</f>
        <v>#VALUE!</v>
      </c>
      <c r="G4899" s="4" t="e">
        <f>Table1[[#This Row],[SzumElad]]</f>
        <v>#VALUE!</v>
      </c>
      <c r="H4899" s="7" t="e">
        <f>Table1[[#This Row],[Jut_%]]</f>
        <v>#VALUE!</v>
      </c>
      <c r="I4899" s="4" t="e">
        <f>Table1[[#This Row],[Jut]]</f>
        <v>#VALUE!</v>
      </c>
      <c r="J4899" s="4" t="e">
        <f>Table1[[#This Row],[Column1]]</f>
        <v>#VALUE!</v>
      </c>
    </row>
    <row r="4900" spans="1:10" hidden="1" x14ac:dyDescent="0.3">
      <c r="A4900" s="2" t="e">
        <f>Table1[[#This Row],[Befolyt]]</f>
        <v>#VALUE!</v>
      </c>
      <c r="B4900" t="e">
        <f>Table1[[#This Row],[ÜK]]</f>
        <v>#VALUE!</v>
      </c>
      <c r="C4900" s="3" t="e">
        <f>Table1[[#This Row],[Szla]]</f>
        <v>#VALUE!</v>
      </c>
      <c r="D4900" s="6" t="e">
        <f>Table1[[#This Row],[Kelt_hó]]</f>
        <v>#VALUE!</v>
      </c>
      <c r="E4900" t="e">
        <f>Table1[[#This Row],[Vevő]]</f>
        <v>#VALUE!</v>
      </c>
      <c r="F4900" t="e">
        <f>Table1[[#This Row],[Termékkör]]</f>
        <v>#VALUE!</v>
      </c>
      <c r="G4900" s="4" t="e">
        <f>Table1[[#This Row],[SzumElad]]</f>
        <v>#VALUE!</v>
      </c>
      <c r="H4900" s="7" t="e">
        <f>Table1[[#This Row],[Jut_%]]</f>
        <v>#VALUE!</v>
      </c>
      <c r="I4900" s="4" t="e">
        <f>Table1[[#This Row],[Jut]]</f>
        <v>#VALUE!</v>
      </c>
      <c r="J4900" s="4" t="e">
        <f>Table1[[#This Row],[Column1]]</f>
        <v>#VALUE!</v>
      </c>
    </row>
    <row r="4901" spans="1:10" hidden="1" x14ac:dyDescent="0.3">
      <c r="A4901" s="2" t="e">
        <f>Table1[[#This Row],[Befolyt]]</f>
        <v>#VALUE!</v>
      </c>
      <c r="B4901" t="e">
        <f>Table1[[#This Row],[ÜK]]</f>
        <v>#VALUE!</v>
      </c>
      <c r="C4901" s="3" t="e">
        <f>Table1[[#This Row],[Szla]]</f>
        <v>#VALUE!</v>
      </c>
      <c r="D4901" s="6" t="e">
        <f>Table1[[#This Row],[Kelt_hó]]</f>
        <v>#VALUE!</v>
      </c>
      <c r="E4901" t="e">
        <f>Table1[[#This Row],[Vevő]]</f>
        <v>#VALUE!</v>
      </c>
      <c r="F4901" t="e">
        <f>Table1[[#This Row],[Termékkör]]</f>
        <v>#VALUE!</v>
      </c>
      <c r="G4901" s="4" t="e">
        <f>Table1[[#This Row],[SzumElad]]</f>
        <v>#VALUE!</v>
      </c>
      <c r="H4901" s="7" t="e">
        <f>Table1[[#This Row],[Jut_%]]</f>
        <v>#VALUE!</v>
      </c>
      <c r="I4901" s="4" t="e">
        <f>Table1[[#This Row],[Jut]]</f>
        <v>#VALUE!</v>
      </c>
      <c r="J4901" s="4" t="e">
        <f>Table1[[#This Row],[Column1]]</f>
        <v>#VALUE!</v>
      </c>
    </row>
    <row r="4902" spans="1:10" hidden="1" x14ac:dyDescent="0.3">
      <c r="A4902" s="2" t="e">
        <f>Table1[[#This Row],[Befolyt]]</f>
        <v>#VALUE!</v>
      </c>
      <c r="B4902" t="e">
        <f>Table1[[#This Row],[ÜK]]</f>
        <v>#VALUE!</v>
      </c>
      <c r="C4902" s="3" t="e">
        <f>Table1[[#This Row],[Szla]]</f>
        <v>#VALUE!</v>
      </c>
      <c r="D4902" s="6" t="e">
        <f>Table1[[#This Row],[Kelt_hó]]</f>
        <v>#VALUE!</v>
      </c>
      <c r="E4902" t="e">
        <f>Table1[[#This Row],[Vevő]]</f>
        <v>#VALUE!</v>
      </c>
      <c r="F4902" t="e">
        <f>Table1[[#This Row],[Termékkör]]</f>
        <v>#VALUE!</v>
      </c>
      <c r="G4902" s="4" t="e">
        <f>Table1[[#This Row],[SzumElad]]</f>
        <v>#VALUE!</v>
      </c>
      <c r="H4902" s="7" t="e">
        <f>Table1[[#This Row],[Jut_%]]</f>
        <v>#VALUE!</v>
      </c>
      <c r="I4902" s="4" t="e">
        <f>Table1[[#This Row],[Jut]]</f>
        <v>#VALUE!</v>
      </c>
      <c r="J4902" s="4" t="e">
        <f>Table1[[#This Row],[Column1]]</f>
        <v>#VALUE!</v>
      </c>
    </row>
    <row r="4903" spans="1:10" hidden="1" x14ac:dyDescent="0.3">
      <c r="A4903" s="2" t="e">
        <f>Table1[[#This Row],[Befolyt]]</f>
        <v>#VALUE!</v>
      </c>
      <c r="B4903" t="e">
        <f>Table1[[#This Row],[ÜK]]</f>
        <v>#VALUE!</v>
      </c>
      <c r="C4903" s="3" t="e">
        <f>Table1[[#This Row],[Szla]]</f>
        <v>#VALUE!</v>
      </c>
      <c r="D4903" s="6" t="e">
        <f>Table1[[#This Row],[Kelt_hó]]</f>
        <v>#VALUE!</v>
      </c>
      <c r="E4903" t="e">
        <f>Table1[[#This Row],[Vevő]]</f>
        <v>#VALUE!</v>
      </c>
      <c r="F4903" t="e">
        <f>Table1[[#This Row],[Termékkör]]</f>
        <v>#VALUE!</v>
      </c>
      <c r="G4903" s="4" t="e">
        <f>Table1[[#This Row],[SzumElad]]</f>
        <v>#VALUE!</v>
      </c>
      <c r="H4903" s="7" t="e">
        <f>Table1[[#This Row],[Jut_%]]</f>
        <v>#VALUE!</v>
      </c>
      <c r="I4903" s="4" t="e">
        <f>Table1[[#This Row],[Jut]]</f>
        <v>#VALUE!</v>
      </c>
      <c r="J4903" s="4" t="e">
        <f>Table1[[#This Row],[Column1]]</f>
        <v>#VALUE!</v>
      </c>
    </row>
    <row r="4904" spans="1:10" hidden="1" x14ac:dyDescent="0.3">
      <c r="A4904" s="2" t="e">
        <f>Table1[[#This Row],[Befolyt]]</f>
        <v>#VALUE!</v>
      </c>
      <c r="B4904" t="e">
        <f>Table1[[#This Row],[ÜK]]</f>
        <v>#VALUE!</v>
      </c>
      <c r="C4904" s="3" t="e">
        <f>Table1[[#This Row],[Szla]]</f>
        <v>#VALUE!</v>
      </c>
      <c r="D4904" s="6" t="e">
        <f>Table1[[#This Row],[Kelt_hó]]</f>
        <v>#VALUE!</v>
      </c>
      <c r="E4904" t="e">
        <f>Table1[[#This Row],[Vevő]]</f>
        <v>#VALUE!</v>
      </c>
      <c r="F4904" t="e">
        <f>Table1[[#This Row],[Termékkör]]</f>
        <v>#VALUE!</v>
      </c>
      <c r="G4904" s="4" t="e">
        <f>Table1[[#This Row],[SzumElad]]</f>
        <v>#VALUE!</v>
      </c>
      <c r="H4904" s="7" t="e">
        <f>Table1[[#This Row],[Jut_%]]</f>
        <v>#VALUE!</v>
      </c>
      <c r="I4904" s="4" t="e">
        <f>Table1[[#This Row],[Jut]]</f>
        <v>#VALUE!</v>
      </c>
      <c r="J4904" s="4" t="e">
        <f>Table1[[#This Row],[Column1]]</f>
        <v>#VALUE!</v>
      </c>
    </row>
    <row r="4905" spans="1:10" hidden="1" x14ac:dyDescent="0.3">
      <c r="A4905" s="2" t="e">
        <f>Table1[[#This Row],[Befolyt]]</f>
        <v>#VALUE!</v>
      </c>
      <c r="B4905" t="e">
        <f>Table1[[#This Row],[ÜK]]</f>
        <v>#VALUE!</v>
      </c>
      <c r="C4905" s="3" t="e">
        <f>Table1[[#This Row],[Szla]]</f>
        <v>#VALUE!</v>
      </c>
      <c r="D4905" s="6" t="e">
        <f>Table1[[#This Row],[Kelt_hó]]</f>
        <v>#VALUE!</v>
      </c>
      <c r="E4905" t="e">
        <f>Table1[[#This Row],[Vevő]]</f>
        <v>#VALUE!</v>
      </c>
      <c r="F4905" t="e">
        <f>Table1[[#This Row],[Termékkör]]</f>
        <v>#VALUE!</v>
      </c>
      <c r="G4905" s="4" t="e">
        <f>Table1[[#This Row],[SzumElad]]</f>
        <v>#VALUE!</v>
      </c>
      <c r="H4905" s="7" t="e">
        <f>Table1[[#This Row],[Jut_%]]</f>
        <v>#VALUE!</v>
      </c>
      <c r="I4905" s="4" t="e">
        <f>Table1[[#This Row],[Jut]]</f>
        <v>#VALUE!</v>
      </c>
      <c r="J4905" s="4" t="e">
        <f>Table1[[#This Row],[Column1]]</f>
        <v>#VALUE!</v>
      </c>
    </row>
    <row r="4906" spans="1:10" hidden="1" x14ac:dyDescent="0.3">
      <c r="A4906" s="2" t="e">
        <f>Table1[[#This Row],[Befolyt]]</f>
        <v>#VALUE!</v>
      </c>
      <c r="B4906" t="e">
        <f>Table1[[#This Row],[ÜK]]</f>
        <v>#VALUE!</v>
      </c>
      <c r="C4906" s="3" t="e">
        <f>Table1[[#This Row],[Szla]]</f>
        <v>#VALUE!</v>
      </c>
      <c r="D4906" s="6" t="e">
        <f>Table1[[#This Row],[Kelt_hó]]</f>
        <v>#VALUE!</v>
      </c>
      <c r="E4906" t="e">
        <f>Table1[[#This Row],[Vevő]]</f>
        <v>#VALUE!</v>
      </c>
      <c r="F4906" t="e">
        <f>Table1[[#This Row],[Termékkör]]</f>
        <v>#VALUE!</v>
      </c>
      <c r="G4906" s="4" t="e">
        <f>Table1[[#This Row],[SzumElad]]</f>
        <v>#VALUE!</v>
      </c>
      <c r="H4906" s="7" t="e">
        <f>Table1[[#This Row],[Jut_%]]</f>
        <v>#VALUE!</v>
      </c>
      <c r="I4906" s="4" t="e">
        <f>Table1[[#This Row],[Jut]]</f>
        <v>#VALUE!</v>
      </c>
      <c r="J4906" s="4" t="e">
        <f>Table1[[#This Row],[Column1]]</f>
        <v>#VALUE!</v>
      </c>
    </row>
    <row r="4907" spans="1:10" hidden="1" x14ac:dyDescent="0.3">
      <c r="A4907" s="2" t="e">
        <f>Table1[[#This Row],[Befolyt]]</f>
        <v>#VALUE!</v>
      </c>
      <c r="B4907" t="e">
        <f>Table1[[#This Row],[ÜK]]</f>
        <v>#VALUE!</v>
      </c>
      <c r="C4907" s="3" t="e">
        <f>Table1[[#This Row],[Szla]]</f>
        <v>#VALUE!</v>
      </c>
      <c r="D4907" s="6" t="e">
        <f>Table1[[#This Row],[Kelt_hó]]</f>
        <v>#VALUE!</v>
      </c>
      <c r="E4907" t="e">
        <f>Table1[[#This Row],[Vevő]]</f>
        <v>#VALUE!</v>
      </c>
      <c r="F4907" t="e">
        <f>Table1[[#This Row],[Termékkör]]</f>
        <v>#VALUE!</v>
      </c>
      <c r="G4907" s="4" t="e">
        <f>Table1[[#This Row],[SzumElad]]</f>
        <v>#VALUE!</v>
      </c>
      <c r="H4907" s="7" t="e">
        <f>Table1[[#This Row],[Jut_%]]</f>
        <v>#VALUE!</v>
      </c>
      <c r="I4907" s="4" t="e">
        <f>Table1[[#This Row],[Jut]]</f>
        <v>#VALUE!</v>
      </c>
      <c r="J4907" s="4" t="e">
        <f>Table1[[#This Row],[Column1]]</f>
        <v>#VALUE!</v>
      </c>
    </row>
    <row r="4908" spans="1:10" hidden="1" x14ac:dyDescent="0.3">
      <c r="A4908" s="2" t="e">
        <f>Table1[[#This Row],[Befolyt]]</f>
        <v>#VALUE!</v>
      </c>
      <c r="B4908" t="e">
        <f>Table1[[#This Row],[ÜK]]</f>
        <v>#VALUE!</v>
      </c>
      <c r="C4908" s="3" t="e">
        <f>Table1[[#This Row],[Szla]]</f>
        <v>#VALUE!</v>
      </c>
      <c r="D4908" s="6" t="e">
        <f>Table1[[#This Row],[Kelt_hó]]</f>
        <v>#VALUE!</v>
      </c>
      <c r="E4908" t="e">
        <f>Table1[[#This Row],[Vevő]]</f>
        <v>#VALUE!</v>
      </c>
      <c r="F4908" t="e">
        <f>Table1[[#This Row],[Termékkör]]</f>
        <v>#VALUE!</v>
      </c>
      <c r="G4908" s="4" t="e">
        <f>Table1[[#This Row],[SzumElad]]</f>
        <v>#VALUE!</v>
      </c>
      <c r="H4908" s="7" t="e">
        <f>Table1[[#This Row],[Jut_%]]</f>
        <v>#VALUE!</v>
      </c>
      <c r="I4908" s="4" t="e">
        <f>Table1[[#This Row],[Jut]]</f>
        <v>#VALUE!</v>
      </c>
      <c r="J4908" s="4" t="e">
        <f>Table1[[#This Row],[Column1]]</f>
        <v>#VALUE!</v>
      </c>
    </row>
    <row r="4909" spans="1:10" hidden="1" x14ac:dyDescent="0.3">
      <c r="A4909" s="2" t="e">
        <f>Table1[[#This Row],[Befolyt]]</f>
        <v>#VALUE!</v>
      </c>
      <c r="B4909" t="e">
        <f>Table1[[#This Row],[ÜK]]</f>
        <v>#VALUE!</v>
      </c>
      <c r="C4909" s="3" t="e">
        <f>Table1[[#This Row],[Szla]]</f>
        <v>#VALUE!</v>
      </c>
      <c r="D4909" s="6" t="e">
        <f>Table1[[#This Row],[Kelt_hó]]</f>
        <v>#VALUE!</v>
      </c>
      <c r="E4909" t="e">
        <f>Table1[[#This Row],[Vevő]]</f>
        <v>#VALUE!</v>
      </c>
      <c r="F4909" t="e">
        <f>Table1[[#This Row],[Termékkör]]</f>
        <v>#VALUE!</v>
      </c>
      <c r="G4909" s="4" t="e">
        <f>Table1[[#This Row],[SzumElad]]</f>
        <v>#VALUE!</v>
      </c>
      <c r="H4909" s="7" t="e">
        <f>Table1[[#This Row],[Jut_%]]</f>
        <v>#VALUE!</v>
      </c>
      <c r="I4909" s="4" t="e">
        <f>Table1[[#This Row],[Jut]]</f>
        <v>#VALUE!</v>
      </c>
      <c r="J4909" s="4" t="e">
        <f>Table1[[#This Row],[Column1]]</f>
        <v>#VALUE!</v>
      </c>
    </row>
    <row r="4910" spans="1:10" hidden="1" x14ac:dyDescent="0.3">
      <c r="A4910" s="2" t="e">
        <f>Table1[[#This Row],[Befolyt]]</f>
        <v>#VALUE!</v>
      </c>
      <c r="B4910" t="e">
        <f>Table1[[#This Row],[ÜK]]</f>
        <v>#VALUE!</v>
      </c>
      <c r="C4910" s="3" t="e">
        <f>Table1[[#This Row],[Szla]]</f>
        <v>#VALUE!</v>
      </c>
      <c r="D4910" s="6" t="e">
        <f>Table1[[#This Row],[Kelt_hó]]</f>
        <v>#VALUE!</v>
      </c>
      <c r="E4910" t="e">
        <f>Table1[[#This Row],[Vevő]]</f>
        <v>#VALUE!</v>
      </c>
      <c r="F4910" t="e">
        <f>Table1[[#This Row],[Termékkör]]</f>
        <v>#VALUE!</v>
      </c>
      <c r="G4910" s="4" t="e">
        <f>Table1[[#This Row],[SzumElad]]</f>
        <v>#VALUE!</v>
      </c>
      <c r="H4910" s="7" t="e">
        <f>Table1[[#This Row],[Jut_%]]</f>
        <v>#VALUE!</v>
      </c>
      <c r="I4910" s="4" t="e">
        <f>Table1[[#This Row],[Jut]]</f>
        <v>#VALUE!</v>
      </c>
      <c r="J4910" s="4" t="e">
        <f>Table1[[#This Row],[Column1]]</f>
        <v>#VALUE!</v>
      </c>
    </row>
    <row r="4911" spans="1:10" hidden="1" x14ac:dyDescent="0.3">
      <c r="A4911" s="2" t="e">
        <f>Table1[[#This Row],[Befolyt]]</f>
        <v>#VALUE!</v>
      </c>
      <c r="B4911" t="e">
        <f>Table1[[#This Row],[ÜK]]</f>
        <v>#VALUE!</v>
      </c>
      <c r="C4911" s="3" t="e">
        <f>Table1[[#This Row],[Szla]]</f>
        <v>#VALUE!</v>
      </c>
      <c r="D4911" s="6" t="e">
        <f>Table1[[#This Row],[Kelt_hó]]</f>
        <v>#VALUE!</v>
      </c>
      <c r="E4911" t="e">
        <f>Table1[[#This Row],[Vevő]]</f>
        <v>#VALUE!</v>
      </c>
      <c r="F4911" t="e">
        <f>Table1[[#This Row],[Termékkör]]</f>
        <v>#VALUE!</v>
      </c>
      <c r="G4911" s="4" t="e">
        <f>Table1[[#This Row],[SzumElad]]</f>
        <v>#VALUE!</v>
      </c>
      <c r="H4911" s="7" t="e">
        <f>Table1[[#This Row],[Jut_%]]</f>
        <v>#VALUE!</v>
      </c>
      <c r="I4911" s="4" t="e">
        <f>Table1[[#This Row],[Jut]]</f>
        <v>#VALUE!</v>
      </c>
      <c r="J4911" s="4" t="e">
        <f>Table1[[#This Row],[Column1]]</f>
        <v>#VALUE!</v>
      </c>
    </row>
    <row r="4912" spans="1:10" hidden="1" x14ac:dyDescent="0.3">
      <c r="A4912" s="2" t="e">
        <f>Table1[[#This Row],[Befolyt]]</f>
        <v>#VALUE!</v>
      </c>
      <c r="B4912" t="e">
        <f>Table1[[#This Row],[ÜK]]</f>
        <v>#VALUE!</v>
      </c>
      <c r="C4912" s="3" t="e">
        <f>Table1[[#This Row],[Szla]]</f>
        <v>#VALUE!</v>
      </c>
      <c r="D4912" s="6" t="e">
        <f>Table1[[#This Row],[Kelt_hó]]</f>
        <v>#VALUE!</v>
      </c>
      <c r="E4912" t="e">
        <f>Table1[[#This Row],[Vevő]]</f>
        <v>#VALUE!</v>
      </c>
      <c r="F4912" t="e">
        <f>Table1[[#This Row],[Termékkör]]</f>
        <v>#VALUE!</v>
      </c>
      <c r="G4912" s="4" t="e">
        <f>Table1[[#This Row],[SzumElad]]</f>
        <v>#VALUE!</v>
      </c>
      <c r="H4912" s="7" t="e">
        <f>Table1[[#This Row],[Jut_%]]</f>
        <v>#VALUE!</v>
      </c>
      <c r="I4912" s="4" t="e">
        <f>Table1[[#This Row],[Jut]]</f>
        <v>#VALUE!</v>
      </c>
      <c r="J4912" s="4" t="e">
        <f>Table1[[#This Row],[Column1]]</f>
        <v>#VALUE!</v>
      </c>
    </row>
    <row r="4913" spans="1:10" hidden="1" x14ac:dyDescent="0.3">
      <c r="A4913" s="2" t="e">
        <f>Table1[[#This Row],[Befolyt]]</f>
        <v>#VALUE!</v>
      </c>
      <c r="B4913" t="e">
        <f>Table1[[#This Row],[ÜK]]</f>
        <v>#VALUE!</v>
      </c>
      <c r="C4913" s="3" t="e">
        <f>Table1[[#This Row],[Szla]]</f>
        <v>#VALUE!</v>
      </c>
      <c r="D4913" s="6" t="e">
        <f>Table1[[#This Row],[Kelt_hó]]</f>
        <v>#VALUE!</v>
      </c>
      <c r="E4913" t="e">
        <f>Table1[[#This Row],[Vevő]]</f>
        <v>#VALUE!</v>
      </c>
      <c r="F4913" t="e">
        <f>Table1[[#This Row],[Termékkör]]</f>
        <v>#VALUE!</v>
      </c>
      <c r="G4913" s="4" t="e">
        <f>Table1[[#This Row],[SzumElad]]</f>
        <v>#VALUE!</v>
      </c>
      <c r="H4913" s="7" t="e">
        <f>Table1[[#This Row],[Jut_%]]</f>
        <v>#VALUE!</v>
      </c>
      <c r="I4913" s="4" t="e">
        <f>Table1[[#This Row],[Jut]]</f>
        <v>#VALUE!</v>
      </c>
      <c r="J4913" s="4" t="e">
        <f>Table1[[#This Row],[Column1]]</f>
        <v>#VALUE!</v>
      </c>
    </row>
    <row r="4914" spans="1:10" hidden="1" x14ac:dyDescent="0.3">
      <c r="A4914" s="2" t="e">
        <f>Table1[[#This Row],[Befolyt]]</f>
        <v>#VALUE!</v>
      </c>
      <c r="B4914" t="e">
        <f>Table1[[#This Row],[ÜK]]</f>
        <v>#VALUE!</v>
      </c>
      <c r="C4914" s="3" t="e">
        <f>Table1[[#This Row],[Szla]]</f>
        <v>#VALUE!</v>
      </c>
      <c r="D4914" s="6" t="e">
        <f>Table1[[#This Row],[Kelt_hó]]</f>
        <v>#VALUE!</v>
      </c>
      <c r="E4914" t="e">
        <f>Table1[[#This Row],[Vevő]]</f>
        <v>#VALUE!</v>
      </c>
      <c r="F4914" t="e">
        <f>Table1[[#This Row],[Termékkör]]</f>
        <v>#VALUE!</v>
      </c>
      <c r="G4914" s="4" t="e">
        <f>Table1[[#This Row],[SzumElad]]</f>
        <v>#VALUE!</v>
      </c>
      <c r="H4914" s="7" t="e">
        <f>Table1[[#This Row],[Jut_%]]</f>
        <v>#VALUE!</v>
      </c>
      <c r="I4914" s="4" t="e">
        <f>Table1[[#This Row],[Jut]]</f>
        <v>#VALUE!</v>
      </c>
      <c r="J4914" s="4" t="e">
        <f>Table1[[#This Row],[Column1]]</f>
        <v>#VALUE!</v>
      </c>
    </row>
    <row r="4915" spans="1:10" hidden="1" x14ac:dyDescent="0.3">
      <c r="A4915" s="2" t="e">
        <f>Table1[[#This Row],[Befolyt]]</f>
        <v>#VALUE!</v>
      </c>
      <c r="B4915" t="e">
        <f>Table1[[#This Row],[ÜK]]</f>
        <v>#VALUE!</v>
      </c>
      <c r="C4915" s="3" t="e">
        <f>Table1[[#This Row],[Szla]]</f>
        <v>#VALUE!</v>
      </c>
      <c r="D4915" s="6" t="e">
        <f>Table1[[#This Row],[Kelt_hó]]</f>
        <v>#VALUE!</v>
      </c>
      <c r="E4915" t="e">
        <f>Table1[[#This Row],[Vevő]]</f>
        <v>#VALUE!</v>
      </c>
      <c r="F4915" t="e">
        <f>Table1[[#This Row],[Termékkör]]</f>
        <v>#VALUE!</v>
      </c>
      <c r="G4915" s="4" t="e">
        <f>Table1[[#This Row],[SzumElad]]</f>
        <v>#VALUE!</v>
      </c>
      <c r="H4915" s="7" t="e">
        <f>Table1[[#This Row],[Jut_%]]</f>
        <v>#VALUE!</v>
      </c>
      <c r="I4915" s="4" t="e">
        <f>Table1[[#This Row],[Jut]]</f>
        <v>#VALUE!</v>
      </c>
      <c r="J4915" s="4" t="e">
        <f>Table1[[#This Row],[Column1]]</f>
        <v>#VALUE!</v>
      </c>
    </row>
    <row r="4916" spans="1:10" hidden="1" x14ac:dyDescent="0.3">
      <c r="A4916" s="2" t="e">
        <f>Table1[[#This Row],[Befolyt]]</f>
        <v>#VALUE!</v>
      </c>
      <c r="B4916" t="e">
        <f>Table1[[#This Row],[ÜK]]</f>
        <v>#VALUE!</v>
      </c>
      <c r="C4916" s="3" t="e">
        <f>Table1[[#This Row],[Szla]]</f>
        <v>#VALUE!</v>
      </c>
      <c r="D4916" s="6" t="e">
        <f>Table1[[#This Row],[Kelt_hó]]</f>
        <v>#VALUE!</v>
      </c>
      <c r="E4916" t="e">
        <f>Table1[[#This Row],[Vevő]]</f>
        <v>#VALUE!</v>
      </c>
      <c r="F4916" t="e">
        <f>Table1[[#This Row],[Termékkör]]</f>
        <v>#VALUE!</v>
      </c>
      <c r="G4916" s="4" t="e">
        <f>Table1[[#This Row],[SzumElad]]</f>
        <v>#VALUE!</v>
      </c>
      <c r="H4916" s="7" t="e">
        <f>Table1[[#This Row],[Jut_%]]</f>
        <v>#VALUE!</v>
      </c>
      <c r="I4916" s="4" t="e">
        <f>Table1[[#This Row],[Jut]]</f>
        <v>#VALUE!</v>
      </c>
      <c r="J4916" s="4" t="e">
        <f>Table1[[#This Row],[Column1]]</f>
        <v>#VALUE!</v>
      </c>
    </row>
    <row r="4917" spans="1:10" hidden="1" x14ac:dyDescent="0.3">
      <c r="A4917" s="2" t="e">
        <f>Table1[[#This Row],[Befolyt]]</f>
        <v>#VALUE!</v>
      </c>
      <c r="B4917" t="e">
        <f>Table1[[#This Row],[ÜK]]</f>
        <v>#VALUE!</v>
      </c>
      <c r="C4917" s="3" t="e">
        <f>Table1[[#This Row],[Szla]]</f>
        <v>#VALUE!</v>
      </c>
      <c r="D4917" s="6" t="e">
        <f>Table1[[#This Row],[Kelt_hó]]</f>
        <v>#VALUE!</v>
      </c>
      <c r="E4917" t="e">
        <f>Table1[[#This Row],[Vevő]]</f>
        <v>#VALUE!</v>
      </c>
      <c r="F4917" t="e">
        <f>Table1[[#This Row],[Termékkör]]</f>
        <v>#VALUE!</v>
      </c>
      <c r="G4917" s="4" t="e">
        <f>Table1[[#This Row],[SzumElad]]</f>
        <v>#VALUE!</v>
      </c>
      <c r="H4917" s="7" t="e">
        <f>Table1[[#This Row],[Jut_%]]</f>
        <v>#VALUE!</v>
      </c>
      <c r="I4917" s="4" t="e">
        <f>Table1[[#This Row],[Jut]]</f>
        <v>#VALUE!</v>
      </c>
      <c r="J4917" s="4" t="e">
        <f>Table1[[#This Row],[Column1]]</f>
        <v>#VALUE!</v>
      </c>
    </row>
    <row r="4918" spans="1:10" hidden="1" x14ac:dyDescent="0.3">
      <c r="A4918" s="2" t="e">
        <f>Table1[[#This Row],[Befolyt]]</f>
        <v>#VALUE!</v>
      </c>
      <c r="B4918" t="e">
        <f>Table1[[#This Row],[ÜK]]</f>
        <v>#VALUE!</v>
      </c>
      <c r="C4918" s="3" t="e">
        <f>Table1[[#This Row],[Szla]]</f>
        <v>#VALUE!</v>
      </c>
      <c r="D4918" s="6" t="e">
        <f>Table1[[#This Row],[Kelt_hó]]</f>
        <v>#VALUE!</v>
      </c>
      <c r="E4918" t="e">
        <f>Table1[[#This Row],[Vevő]]</f>
        <v>#VALUE!</v>
      </c>
      <c r="F4918" t="e">
        <f>Table1[[#This Row],[Termékkör]]</f>
        <v>#VALUE!</v>
      </c>
      <c r="G4918" s="4" t="e">
        <f>Table1[[#This Row],[SzumElad]]</f>
        <v>#VALUE!</v>
      </c>
      <c r="H4918" s="7" t="e">
        <f>Table1[[#This Row],[Jut_%]]</f>
        <v>#VALUE!</v>
      </c>
      <c r="I4918" s="4" t="e">
        <f>Table1[[#This Row],[Jut]]</f>
        <v>#VALUE!</v>
      </c>
      <c r="J4918" s="4" t="e">
        <f>Table1[[#This Row],[Column1]]</f>
        <v>#VALUE!</v>
      </c>
    </row>
    <row r="4919" spans="1:10" hidden="1" x14ac:dyDescent="0.3">
      <c r="A4919" s="2" t="e">
        <f>Table1[[#This Row],[Befolyt]]</f>
        <v>#VALUE!</v>
      </c>
      <c r="B4919" t="e">
        <f>Table1[[#This Row],[ÜK]]</f>
        <v>#VALUE!</v>
      </c>
      <c r="C4919" s="3" t="e">
        <f>Table1[[#This Row],[Szla]]</f>
        <v>#VALUE!</v>
      </c>
      <c r="D4919" s="6" t="e">
        <f>Table1[[#This Row],[Kelt_hó]]</f>
        <v>#VALUE!</v>
      </c>
      <c r="E4919" t="e">
        <f>Table1[[#This Row],[Vevő]]</f>
        <v>#VALUE!</v>
      </c>
      <c r="F4919" t="e">
        <f>Table1[[#This Row],[Termékkör]]</f>
        <v>#VALUE!</v>
      </c>
      <c r="G4919" s="4" t="e">
        <f>Table1[[#This Row],[SzumElad]]</f>
        <v>#VALUE!</v>
      </c>
      <c r="H4919" s="7" t="e">
        <f>Table1[[#This Row],[Jut_%]]</f>
        <v>#VALUE!</v>
      </c>
      <c r="I4919" s="4" t="e">
        <f>Table1[[#This Row],[Jut]]</f>
        <v>#VALUE!</v>
      </c>
      <c r="J4919" s="4" t="e">
        <f>Table1[[#This Row],[Column1]]</f>
        <v>#VALUE!</v>
      </c>
    </row>
    <row r="4920" spans="1:10" hidden="1" x14ac:dyDescent="0.3">
      <c r="A4920" s="2" t="e">
        <f>Table1[[#This Row],[Befolyt]]</f>
        <v>#VALUE!</v>
      </c>
      <c r="B4920" t="e">
        <f>Table1[[#This Row],[ÜK]]</f>
        <v>#VALUE!</v>
      </c>
      <c r="C4920" s="3" t="e">
        <f>Table1[[#This Row],[Szla]]</f>
        <v>#VALUE!</v>
      </c>
      <c r="D4920" s="6" t="e">
        <f>Table1[[#This Row],[Kelt_hó]]</f>
        <v>#VALUE!</v>
      </c>
      <c r="E4920" t="e">
        <f>Table1[[#This Row],[Vevő]]</f>
        <v>#VALUE!</v>
      </c>
      <c r="F4920" t="e">
        <f>Table1[[#This Row],[Termékkör]]</f>
        <v>#VALUE!</v>
      </c>
      <c r="G4920" s="4" t="e">
        <f>Table1[[#This Row],[SzumElad]]</f>
        <v>#VALUE!</v>
      </c>
      <c r="H4920" s="7" t="e">
        <f>Table1[[#This Row],[Jut_%]]</f>
        <v>#VALUE!</v>
      </c>
      <c r="I4920" s="4" t="e">
        <f>Table1[[#This Row],[Jut]]</f>
        <v>#VALUE!</v>
      </c>
      <c r="J4920" s="4" t="e">
        <f>Table1[[#This Row],[Column1]]</f>
        <v>#VALUE!</v>
      </c>
    </row>
    <row r="4921" spans="1:10" hidden="1" x14ac:dyDescent="0.3">
      <c r="A4921" s="2" t="e">
        <f>Table1[[#This Row],[Befolyt]]</f>
        <v>#VALUE!</v>
      </c>
      <c r="B4921" t="e">
        <f>Table1[[#This Row],[ÜK]]</f>
        <v>#VALUE!</v>
      </c>
      <c r="C4921" s="3" t="e">
        <f>Table1[[#This Row],[Szla]]</f>
        <v>#VALUE!</v>
      </c>
      <c r="D4921" s="6" t="e">
        <f>Table1[[#This Row],[Kelt_hó]]</f>
        <v>#VALUE!</v>
      </c>
      <c r="E4921" t="e">
        <f>Table1[[#This Row],[Vevő]]</f>
        <v>#VALUE!</v>
      </c>
      <c r="F4921" t="e">
        <f>Table1[[#This Row],[Termékkör]]</f>
        <v>#VALUE!</v>
      </c>
      <c r="G4921" s="4" t="e">
        <f>Table1[[#This Row],[SzumElad]]</f>
        <v>#VALUE!</v>
      </c>
      <c r="H4921" s="7" t="e">
        <f>Table1[[#This Row],[Jut_%]]</f>
        <v>#VALUE!</v>
      </c>
      <c r="I4921" s="4" t="e">
        <f>Table1[[#This Row],[Jut]]</f>
        <v>#VALUE!</v>
      </c>
      <c r="J4921" s="4" t="e">
        <f>Table1[[#This Row],[Column1]]</f>
        <v>#VALUE!</v>
      </c>
    </row>
    <row r="4922" spans="1:10" hidden="1" x14ac:dyDescent="0.3">
      <c r="A4922" s="2" t="e">
        <f>Table1[[#This Row],[Befolyt]]</f>
        <v>#VALUE!</v>
      </c>
      <c r="B4922" t="e">
        <f>Table1[[#This Row],[ÜK]]</f>
        <v>#VALUE!</v>
      </c>
      <c r="C4922" s="3" t="e">
        <f>Table1[[#This Row],[Szla]]</f>
        <v>#VALUE!</v>
      </c>
      <c r="D4922" s="6" t="e">
        <f>Table1[[#This Row],[Kelt_hó]]</f>
        <v>#VALUE!</v>
      </c>
      <c r="E4922" t="e">
        <f>Table1[[#This Row],[Vevő]]</f>
        <v>#VALUE!</v>
      </c>
      <c r="F4922" t="e">
        <f>Table1[[#This Row],[Termékkör]]</f>
        <v>#VALUE!</v>
      </c>
      <c r="G4922" s="4" t="e">
        <f>Table1[[#This Row],[SzumElad]]</f>
        <v>#VALUE!</v>
      </c>
      <c r="H4922" s="7" t="e">
        <f>Table1[[#This Row],[Jut_%]]</f>
        <v>#VALUE!</v>
      </c>
      <c r="I4922" s="4" t="e">
        <f>Table1[[#This Row],[Jut]]</f>
        <v>#VALUE!</v>
      </c>
      <c r="J4922" s="4" t="e">
        <f>Table1[[#This Row],[Column1]]</f>
        <v>#VALUE!</v>
      </c>
    </row>
    <row r="4923" spans="1:10" hidden="1" x14ac:dyDescent="0.3">
      <c r="A4923" s="2" t="e">
        <f>Table1[[#This Row],[Befolyt]]</f>
        <v>#VALUE!</v>
      </c>
      <c r="B4923" t="e">
        <f>Table1[[#This Row],[ÜK]]</f>
        <v>#VALUE!</v>
      </c>
      <c r="C4923" s="3" t="e">
        <f>Table1[[#This Row],[Szla]]</f>
        <v>#VALUE!</v>
      </c>
      <c r="D4923" s="6" t="e">
        <f>Table1[[#This Row],[Kelt_hó]]</f>
        <v>#VALUE!</v>
      </c>
      <c r="E4923" t="e">
        <f>Table1[[#This Row],[Vevő]]</f>
        <v>#VALUE!</v>
      </c>
      <c r="F4923" t="e">
        <f>Table1[[#This Row],[Termékkör]]</f>
        <v>#VALUE!</v>
      </c>
      <c r="G4923" s="4" t="e">
        <f>Table1[[#This Row],[SzumElad]]</f>
        <v>#VALUE!</v>
      </c>
      <c r="H4923" s="7" t="e">
        <f>Table1[[#This Row],[Jut_%]]</f>
        <v>#VALUE!</v>
      </c>
      <c r="I4923" s="4" t="e">
        <f>Table1[[#This Row],[Jut]]</f>
        <v>#VALUE!</v>
      </c>
      <c r="J4923" s="4" t="e">
        <f>Table1[[#This Row],[Column1]]</f>
        <v>#VALUE!</v>
      </c>
    </row>
    <row r="4924" spans="1:10" hidden="1" x14ac:dyDescent="0.3">
      <c r="A4924" s="2" t="e">
        <f>Table1[[#This Row],[Befolyt]]</f>
        <v>#VALUE!</v>
      </c>
      <c r="B4924" t="e">
        <f>Table1[[#This Row],[ÜK]]</f>
        <v>#VALUE!</v>
      </c>
      <c r="C4924" s="3" t="e">
        <f>Table1[[#This Row],[Szla]]</f>
        <v>#VALUE!</v>
      </c>
      <c r="D4924" s="6" t="e">
        <f>Table1[[#This Row],[Kelt_hó]]</f>
        <v>#VALUE!</v>
      </c>
      <c r="E4924" t="e">
        <f>Table1[[#This Row],[Vevő]]</f>
        <v>#VALUE!</v>
      </c>
      <c r="F4924" t="e">
        <f>Table1[[#This Row],[Termékkör]]</f>
        <v>#VALUE!</v>
      </c>
      <c r="G4924" s="4" t="e">
        <f>Table1[[#This Row],[SzumElad]]</f>
        <v>#VALUE!</v>
      </c>
      <c r="H4924" s="7" t="e">
        <f>Table1[[#This Row],[Jut_%]]</f>
        <v>#VALUE!</v>
      </c>
      <c r="I4924" s="4" t="e">
        <f>Table1[[#This Row],[Jut]]</f>
        <v>#VALUE!</v>
      </c>
      <c r="J4924" s="4" t="e">
        <f>Table1[[#This Row],[Column1]]</f>
        <v>#VALUE!</v>
      </c>
    </row>
    <row r="4925" spans="1:10" hidden="1" x14ac:dyDescent="0.3">
      <c r="A4925" s="2" t="e">
        <f>Table1[[#This Row],[Befolyt]]</f>
        <v>#VALUE!</v>
      </c>
      <c r="B4925" t="e">
        <f>Table1[[#This Row],[ÜK]]</f>
        <v>#VALUE!</v>
      </c>
      <c r="C4925" s="3" t="e">
        <f>Table1[[#This Row],[Szla]]</f>
        <v>#VALUE!</v>
      </c>
      <c r="D4925" s="6" t="e">
        <f>Table1[[#This Row],[Kelt_hó]]</f>
        <v>#VALUE!</v>
      </c>
      <c r="E4925" t="e">
        <f>Table1[[#This Row],[Vevő]]</f>
        <v>#VALUE!</v>
      </c>
      <c r="F4925" t="e">
        <f>Table1[[#This Row],[Termékkör]]</f>
        <v>#VALUE!</v>
      </c>
      <c r="G4925" s="4" t="e">
        <f>Table1[[#This Row],[SzumElad]]</f>
        <v>#VALUE!</v>
      </c>
      <c r="H4925" s="7" t="e">
        <f>Table1[[#This Row],[Jut_%]]</f>
        <v>#VALUE!</v>
      </c>
      <c r="I4925" s="4" t="e">
        <f>Table1[[#This Row],[Jut]]</f>
        <v>#VALUE!</v>
      </c>
      <c r="J4925" s="4" t="e">
        <f>Table1[[#This Row],[Column1]]</f>
        <v>#VALUE!</v>
      </c>
    </row>
    <row r="4926" spans="1:10" hidden="1" x14ac:dyDescent="0.3">
      <c r="A4926" s="2" t="e">
        <f>Table1[[#This Row],[Befolyt]]</f>
        <v>#VALUE!</v>
      </c>
      <c r="B4926" t="e">
        <f>Table1[[#This Row],[ÜK]]</f>
        <v>#VALUE!</v>
      </c>
      <c r="C4926" s="3" t="e">
        <f>Table1[[#This Row],[Szla]]</f>
        <v>#VALUE!</v>
      </c>
      <c r="D4926" s="6" t="e">
        <f>Table1[[#This Row],[Kelt_hó]]</f>
        <v>#VALUE!</v>
      </c>
      <c r="E4926" t="e">
        <f>Table1[[#This Row],[Vevő]]</f>
        <v>#VALUE!</v>
      </c>
      <c r="F4926" t="e">
        <f>Table1[[#This Row],[Termékkör]]</f>
        <v>#VALUE!</v>
      </c>
      <c r="G4926" s="4" t="e">
        <f>Table1[[#This Row],[SzumElad]]</f>
        <v>#VALUE!</v>
      </c>
      <c r="H4926" s="7" t="e">
        <f>Table1[[#This Row],[Jut_%]]</f>
        <v>#VALUE!</v>
      </c>
      <c r="I4926" s="4" t="e">
        <f>Table1[[#This Row],[Jut]]</f>
        <v>#VALUE!</v>
      </c>
      <c r="J4926" s="4" t="e">
        <f>Table1[[#This Row],[Column1]]</f>
        <v>#VALUE!</v>
      </c>
    </row>
    <row r="4927" spans="1:10" hidden="1" x14ac:dyDescent="0.3">
      <c r="A4927" s="2" t="e">
        <f>Table1[[#This Row],[Befolyt]]</f>
        <v>#VALUE!</v>
      </c>
      <c r="B4927" t="e">
        <f>Table1[[#This Row],[ÜK]]</f>
        <v>#VALUE!</v>
      </c>
      <c r="C4927" s="3" t="e">
        <f>Table1[[#This Row],[Szla]]</f>
        <v>#VALUE!</v>
      </c>
      <c r="D4927" s="6" t="e">
        <f>Table1[[#This Row],[Kelt_hó]]</f>
        <v>#VALUE!</v>
      </c>
      <c r="E4927" t="e">
        <f>Table1[[#This Row],[Vevő]]</f>
        <v>#VALUE!</v>
      </c>
      <c r="F4927" t="e">
        <f>Table1[[#This Row],[Termékkör]]</f>
        <v>#VALUE!</v>
      </c>
      <c r="G4927" s="4" t="e">
        <f>Table1[[#This Row],[SzumElad]]</f>
        <v>#VALUE!</v>
      </c>
      <c r="H4927" s="7" t="e">
        <f>Table1[[#This Row],[Jut_%]]</f>
        <v>#VALUE!</v>
      </c>
      <c r="I4927" s="4" t="e">
        <f>Table1[[#This Row],[Jut]]</f>
        <v>#VALUE!</v>
      </c>
      <c r="J4927" s="4" t="e">
        <f>Table1[[#This Row],[Column1]]</f>
        <v>#VALUE!</v>
      </c>
    </row>
    <row r="4928" spans="1:10" hidden="1" x14ac:dyDescent="0.3">
      <c r="A4928" s="2" t="e">
        <f>Table1[[#This Row],[Befolyt]]</f>
        <v>#VALUE!</v>
      </c>
      <c r="B4928" t="e">
        <f>Table1[[#This Row],[ÜK]]</f>
        <v>#VALUE!</v>
      </c>
      <c r="C4928" s="3" t="e">
        <f>Table1[[#This Row],[Szla]]</f>
        <v>#VALUE!</v>
      </c>
      <c r="D4928" s="6" t="e">
        <f>Table1[[#This Row],[Kelt_hó]]</f>
        <v>#VALUE!</v>
      </c>
      <c r="E4928" t="e">
        <f>Table1[[#This Row],[Vevő]]</f>
        <v>#VALUE!</v>
      </c>
      <c r="F4928" t="e">
        <f>Table1[[#This Row],[Termékkör]]</f>
        <v>#VALUE!</v>
      </c>
      <c r="G4928" s="4" t="e">
        <f>Table1[[#This Row],[SzumElad]]</f>
        <v>#VALUE!</v>
      </c>
      <c r="H4928" s="7" t="e">
        <f>Table1[[#This Row],[Jut_%]]</f>
        <v>#VALUE!</v>
      </c>
      <c r="I4928" s="4" t="e">
        <f>Table1[[#This Row],[Jut]]</f>
        <v>#VALUE!</v>
      </c>
      <c r="J4928" s="4" t="e">
        <f>Table1[[#This Row],[Column1]]</f>
        <v>#VALUE!</v>
      </c>
    </row>
    <row r="4929" spans="1:10" hidden="1" x14ac:dyDescent="0.3">
      <c r="A4929" s="2" t="e">
        <f>Table1[[#This Row],[Befolyt]]</f>
        <v>#VALUE!</v>
      </c>
      <c r="B4929" t="e">
        <f>Table1[[#This Row],[ÜK]]</f>
        <v>#VALUE!</v>
      </c>
      <c r="C4929" s="3" t="e">
        <f>Table1[[#This Row],[Szla]]</f>
        <v>#VALUE!</v>
      </c>
      <c r="D4929" s="6" t="e">
        <f>Table1[[#This Row],[Kelt_hó]]</f>
        <v>#VALUE!</v>
      </c>
      <c r="E4929" t="e">
        <f>Table1[[#This Row],[Vevő]]</f>
        <v>#VALUE!</v>
      </c>
      <c r="F4929" t="e">
        <f>Table1[[#This Row],[Termékkör]]</f>
        <v>#VALUE!</v>
      </c>
      <c r="G4929" s="4" t="e">
        <f>Table1[[#This Row],[SzumElad]]</f>
        <v>#VALUE!</v>
      </c>
      <c r="H4929" s="7" t="e">
        <f>Table1[[#This Row],[Jut_%]]</f>
        <v>#VALUE!</v>
      </c>
      <c r="I4929" s="4" t="e">
        <f>Table1[[#This Row],[Jut]]</f>
        <v>#VALUE!</v>
      </c>
      <c r="J4929" s="4" t="e">
        <f>Table1[[#This Row],[Column1]]</f>
        <v>#VALUE!</v>
      </c>
    </row>
    <row r="4930" spans="1:10" hidden="1" x14ac:dyDescent="0.3">
      <c r="A4930" s="2" t="e">
        <f>Table1[[#This Row],[Befolyt]]</f>
        <v>#VALUE!</v>
      </c>
      <c r="B4930" t="e">
        <f>Table1[[#This Row],[ÜK]]</f>
        <v>#VALUE!</v>
      </c>
      <c r="C4930" s="3" t="e">
        <f>Table1[[#This Row],[Szla]]</f>
        <v>#VALUE!</v>
      </c>
      <c r="D4930" s="6" t="e">
        <f>Table1[[#This Row],[Kelt_hó]]</f>
        <v>#VALUE!</v>
      </c>
      <c r="E4930" t="e">
        <f>Table1[[#This Row],[Vevő]]</f>
        <v>#VALUE!</v>
      </c>
      <c r="F4930" t="e">
        <f>Table1[[#This Row],[Termékkör]]</f>
        <v>#VALUE!</v>
      </c>
      <c r="G4930" s="4" t="e">
        <f>Table1[[#This Row],[SzumElad]]</f>
        <v>#VALUE!</v>
      </c>
      <c r="H4930" s="7" t="e">
        <f>Table1[[#This Row],[Jut_%]]</f>
        <v>#VALUE!</v>
      </c>
      <c r="I4930" s="4" t="e">
        <f>Table1[[#This Row],[Jut]]</f>
        <v>#VALUE!</v>
      </c>
      <c r="J4930" s="4" t="e">
        <f>Table1[[#This Row],[Column1]]</f>
        <v>#VALUE!</v>
      </c>
    </row>
    <row r="4931" spans="1:10" hidden="1" x14ac:dyDescent="0.3">
      <c r="A4931" s="2" t="e">
        <f>Table1[[#This Row],[Befolyt]]</f>
        <v>#VALUE!</v>
      </c>
      <c r="B4931" t="e">
        <f>Table1[[#This Row],[ÜK]]</f>
        <v>#VALUE!</v>
      </c>
      <c r="C4931" s="3" t="e">
        <f>Table1[[#This Row],[Szla]]</f>
        <v>#VALUE!</v>
      </c>
      <c r="D4931" s="6" t="e">
        <f>Table1[[#This Row],[Kelt_hó]]</f>
        <v>#VALUE!</v>
      </c>
      <c r="E4931" t="e">
        <f>Table1[[#This Row],[Vevő]]</f>
        <v>#VALUE!</v>
      </c>
      <c r="F4931" t="e">
        <f>Table1[[#This Row],[Termékkör]]</f>
        <v>#VALUE!</v>
      </c>
      <c r="G4931" s="4" t="e">
        <f>Table1[[#This Row],[SzumElad]]</f>
        <v>#VALUE!</v>
      </c>
      <c r="H4931" s="7" t="e">
        <f>Table1[[#This Row],[Jut_%]]</f>
        <v>#VALUE!</v>
      </c>
      <c r="I4931" s="4" t="e">
        <f>Table1[[#This Row],[Jut]]</f>
        <v>#VALUE!</v>
      </c>
      <c r="J4931" s="4" t="e">
        <f>Table1[[#This Row],[Column1]]</f>
        <v>#VALUE!</v>
      </c>
    </row>
    <row r="4932" spans="1:10" hidden="1" x14ac:dyDescent="0.3">
      <c r="A4932" s="2" t="e">
        <f>Table1[[#This Row],[Befolyt]]</f>
        <v>#VALUE!</v>
      </c>
      <c r="B4932" t="e">
        <f>Table1[[#This Row],[ÜK]]</f>
        <v>#VALUE!</v>
      </c>
      <c r="C4932" s="3" t="e">
        <f>Table1[[#This Row],[Szla]]</f>
        <v>#VALUE!</v>
      </c>
      <c r="D4932" s="6" t="e">
        <f>Table1[[#This Row],[Kelt_hó]]</f>
        <v>#VALUE!</v>
      </c>
      <c r="E4932" t="e">
        <f>Table1[[#This Row],[Vevő]]</f>
        <v>#VALUE!</v>
      </c>
      <c r="F4932" t="e">
        <f>Table1[[#This Row],[Termékkör]]</f>
        <v>#VALUE!</v>
      </c>
      <c r="G4932" s="4" t="e">
        <f>Table1[[#This Row],[SzumElad]]</f>
        <v>#VALUE!</v>
      </c>
      <c r="H4932" s="7" t="e">
        <f>Table1[[#This Row],[Jut_%]]</f>
        <v>#VALUE!</v>
      </c>
      <c r="I4932" s="4" t="e">
        <f>Table1[[#This Row],[Jut]]</f>
        <v>#VALUE!</v>
      </c>
      <c r="J4932" s="4" t="e">
        <f>Table1[[#This Row],[Column1]]</f>
        <v>#VALUE!</v>
      </c>
    </row>
    <row r="4933" spans="1:10" hidden="1" x14ac:dyDescent="0.3">
      <c r="A4933" s="2" t="e">
        <f>Table1[[#This Row],[Befolyt]]</f>
        <v>#VALUE!</v>
      </c>
      <c r="B4933" t="e">
        <f>Table1[[#This Row],[ÜK]]</f>
        <v>#VALUE!</v>
      </c>
      <c r="C4933" s="3" t="e">
        <f>Table1[[#This Row],[Szla]]</f>
        <v>#VALUE!</v>
      </c>
      <c r="D4933" s="6" t="e">
        <f>Table1[[#This Row],[Kelt_hó]]</f>
        <v>#VALUE!</v>
      </c>
      <c r="E4933" t="e">
        <f>Table1[[#This Row],[Vevő]]</f>
        <v>#VALUE!</v>
      </c>
      <c r="F4933" t="e">
        <f>Table1[[#This Row],[Termékkör]]</f>
        <v>#VALUE!</v>
      </c>
      <c r="G4933" s="4" t="e">
        <f>Table1[[#This Row],[SzumElad]]</f>
        <v>#VALUE!</v>
      </c>
      <c r="H4933" s="7" t="e">
        <f>Table1[[#This Row],[Jut_%]]</f>
        <v>#VALUE!</v>
      </c>
      <c r="I4933" s="4" t="e">
        <f>Table1[[#This Row],[Jut]]</f>
        <v>#VALUE!</v>
      </c>
      <c r="J4933" s="4" t="e">
        <f>Table1[[#This Row],[Column1]]</f>
        <v>#VALUE!</v>
      </c>
    </row>
    <row r="4934" spans="1:10" hidden="1" x14ac:dyDescent="0.3">
      <c r="A4934" s="2" t="e">
        <f>Table1[[#This Row],[Befolyt]]</f>
        <v>#VALUE!</v>
      </c>
      <c r="B4934" t="e">
        <f>Table1[[#This Row],[ÜK]]</f>
        <v>#VALUE!</v>
      </c>
      <c r="C4934" s="3" t="e">
        <f>Table1[[#This Row],[Szla]]</f>
        <v>#VALUE!</v>
      </c>
      <c r="D4934" s="6" t="e">
        <f>Table1[[#This Row],[Kelt_hó]]</f>
        <v>#VALUE!</v>
      </c>
      <c r="E4934" t="e">
        <f>Table1[[#This Row],[Vevő]]</f>
        <v>#VALUE!</v>
      </c>
      <c r="F4934" t="e">
        <f>Table1[[#This Row],[Termékkör]]</f>
        <v>#VALUE!</v>
      </c>
      <c r="G4934" s="4" t="e">
        <f>Table1[[#This Row],[SzumElad]]</f>
        <v>#VALUE!</v>
      </c>
      <c r="H4934" s="7" t="e">
        <f>Table1[[#This Row],[Jut_%]]</f>
        <v>#VALUE!</v>
      </c>
      <c r="I4934" s="4" t="e">
        <f>Table1[[#This Row],[Jut]]</f>
        <v>#VALUE!</v>
      </c>
      <c r="J4934" s="4" t="e">
        <f>Table1[[#This Row],[Column1]]</f>
        <v>#VALUE!</v>
      </c>
    </row>
    <row r="4935" spans="1:10" hidden="1" x14ac:dyDescent="0.3">
      <c r="A4935" s="2" t="e">
        <f>Table1[[#This Row],[Befolyt]]</f>
        <v>#VALUE!</v>
      </c>
      <c r="B4935" t="e">
        <f>Table1[[#This Row],[ÜK]]</f>
        <v>#VALUE!</v>
      </c>
      <c r="C4935" s="3" t="e">
        <f>Table1[[#This Row],[Szla]]</f>
        <v>#VALUE!</v>
      </c>
      <c r="D4935" s="6" t="e">
        <f>Table1[[#This Row],[Kelt_hó]]</f>
        <v>#VALUE!</v>
      </c>
      <c r="E4935" t="e">
        <f>Table1[[#This Row],[Vevő]]</f>
        <v>#VALUE!</v>
      </c>
      <c r="F4935" t="e">
        <f>Table1[[#This Row],[Termékkör]]</f>
        <v>#VALUE!</v>
      </c>
      <c r="G4935" s="4" t="e">
        <f>Table1[[#This Row],[SzumElad]]</f>
        <v>#VALUE!</v>
      </c>
      <c r="H4935" s="7" t="e">
        <f>Table1[[#This Row],[Jut_%]]</f>
        <v>#VALUE!</v>
      </c>
      <c r="I4935" s="4" t="e">
        <f>Table1[[#This Row],[Jut]]</f>
        <v>#VALUE!</v>
      </c>
      <c r="J4935" s="4" t="e">
        <f>Table1[[#This Row],[Column1]]</f>
        <v>#VALUE!</v>
      </c>
    </row>
    <row r="4936" spans="1:10" hidden="1" x14ac:dyDescent="0.3">
      <c r="A4936" s="2" t="e">
        <f>Table1[[#This Row],[Befolyt]]</f>
        <v>#VALUE!</v>
      </c>
      <c r="B4936" t="e">
        <f>Table1[[#This Row],[ÜK]]</f>
        <v>#VALUE!</v>
      </c>
      <c r="C4936" s="3" t="e">
        <f>Table1[[#This Row],[Szla]]</f>
        <v>#VALUE!</v>
      </c>
      <c r="D4936" s="6" t="e">
        <f>Table1[[#This Row],[Kelt_hó]]</f>
        <v>#VALUE!</v>
      </c>
      <c r="E4936" t="e">
        <f>Table1[[#This Row],[Vevő]]</f>
        <v>#VALUE!</v>
      </c>
      <c r="F4936" t="e">
        <f>Table1[[#This Row],[Termékkör]]</f>
        <v>#VALUE!</v>
      </c>
      <c r="G4936" s="4" t="e">
        <f>Table1[[#This Row],[SzumElad]]</f>
        <v>#VALUE!</v>
      </c>
      <c r="H4936" s="7" t="e">
        <f>Table1[[#This Row],[Jut_%]]</f>
        <v>#VALUE!</v>
      </c>
      <c r="I4936" s="4" t="e">
        <f>Table1[[#This Row],[Jut]]</f>
        <v>#VALUE!</v>
      </c>
      <c r="J4936" s="4" t="e">
        <f>Table1[[#This Row],[Column1]]</f>
        <v>#VALUE!</v>
      </c>
    </row>
    <row r="4937" spans="1:10" hidden="1" x14ac:dyDescent="0.3">
      <c r="A4937" s="2" t="e">
        <f>Table1[[#This Row],[Befolyt]]</f>
        <v>#VALUE!</v>
      </c>
      <c r="B4937" t="e">
        <f>Table1[[#This Row],[ÜK]]</f>
        <v>#VALUE!</v>
      </c>
      <c r="C4937" s="3" t="e">
        <f>Table1[[#This Row],[Szla]]</f>
        <v>#VALUE!</v>
      </c>
      <c r="D4937" s="6" t="e">
        <f>Table1[[#This Row],[Kelt_hó]]</f>
        <v>#VALUE!</v>
      </c>
      <c r="E4937" t="e">
        <f>Table1[[#This Row],[Vevő]]</f>
        <v>#VALUE!</v>
      </c>
      <c r="F4937" t="e">
        <f>Table1[[#This Row],[Termékkör]]</f>
        <v>#VALUE!</v>
      </c>
      <c r="G4937" s="4" t="e">
        <f>Table1[[#This Row],[SzumElad]]</f>
        <v>#VALUE!</v>
      </c>
      <c r="H4937" s="7" t="e">
        <f>Table1[[#This Row],[Jut_%]]</f>
        <v>#VALUE!</v>
      </c>
      <c r="I4937" s="4" t="e">
        <f>Table1[[#This Row],[Jut]]</f>
        <v>#VALUE!</v>
      </c>
      <c r="J4937" s="4" t="e">
        <f>Table1[[#This Row],[Column1]]</f>
        <v>#VALUE!</v>
      </c>
    </row>
    <row r="4938" spans="1:10" hidden="1" x14ac:dyDescent="0.3">
      <c r="A4938" s="2" t="e">
        <f>Table1[[#This Row],[Befolyt]]</f>
        <v>#VALUE!</v>
      </c>
      <c r="B4938" t="e">
        <f>Table1[[#This Row],[ÜK]]</f>
        <v>#VALUE!</v>
      </c>
      <c r="C4938" s="3" t="e">
        <f>Table1[[#This Row],[Szla]]</f>
        <v>#VALUE!</v>
      </c>
      <c r="D4938" s="6" t="e">
        <f>Table1[[#This Row],[Kelt_hó]]</f>
        <v>#VALUE!</v>
      </c>
      <c r="E4938" t="e">
        <f>Table1[[#This Row],[Vevő]]</f>
        <v>#VALUE!</v>
      </c>
      <c r="F4938" t="e">
        <f>Table1[[#This Row],[Termékkör]]</f>
        <v>#VALUE!</v>
      </c>
      <c r="G4938" s="4" t="e">
        <f>Table1[[#This Row],[SzumElad]]</f>
        <v>#VALUE!</v>
      </c>
      <c r="H4938" s="7" t="e">
        <f>Table1[[#This Row],[Jut_%]]</f>
        <v>#VALUE!</v>
      </c>
      <c r="I4938" s="4" t="e">
        <f>Table1[[#This Row],[Jut]]</f>
        <v>#VALUE!</v>
      </c>
      <c r="J4938" s="4" t="e">
        <f>Table1[[#This Row],[Column1]]</f>
        <v>#VALUE!</v>
      </c>
    </row>
    <row r="4939" spans="1:10" hidden="1" x14ac:dyDescent="0.3">
      <c r="A4939" s="2" t="e">
        <f>Table1[[#This Row],[Befolyt]]</f>
        <v>#VALUE!</v>
      </c>
      <c r="B4939" t="e">
        <f>Table1[[#This Row],[ÜK]]</f>
        <v>#VALUE!</v>
      </c>
      <c r="C4939" s="3" t="e">
        <f>Table1[[#This Row],[Szla]]</f>
        <v>#VALUE!</v>
      </c>
      <c r="D4939" s="6" t="e">
        <f>Table1[[#This Row],[Kelt_hó]]</f>
        <v>#VALUE!</v>
      </c>
      <c r="E4939" t="e">
        <f>Table1[[#This Row],[Vevő]]</f>
        <v>#VALUE!</v>
      </c>
      <c r="F4939" t="e">
        <f>Table1[[#This Row],[Termékkör]]</f>
        <v>#VALUE!</v>
      </c>
      <c r="G4939" s="4" t="e">
        <f>Table1[[#This Row],[SzumElad]]</f>
        <v>#VALUE!</v>
      </c>
      <c r="H4939" s="7" t="e">
        <f>Table1[[#This Row],[Jut_%]]</f>
        <v>#VALUE!</v>
      </c>
      <c r="I4939" s="4" t="e">
        <f>Table1[[#This Row],[Jut]]</f>
        <v>#VALUE!</v>
      </c>
      <c r="J4939" s="4" t="e">
        <f>Table1[[#This Row],[Column1]]</f>
        <v>#VALUE!</v>
      </c>
    </row>
    <row r="4940" spans="1:10" hidden="1" x14ac:dyDescent="0.3">
      <c r="A4940" s="2" t="e">
        <f>Table1[[#This Row],[Befolyt]]</f>
        <v>#VALUE!</v>
      </c>
      <c r="B4940" t="e">
        <f>Table1[[#This Row],[ÜK]]</f>
        <v>#VALUE!</v>
      </c>
      <c r="C4940" s="3" t="e">
        <f>Table1[[#This Row],[Szla]]</f>
        <v>#VALUE!</v>
      </c>
      <c r="D4940" s="6" t="e">
        <f>Table1[[#This Row],[Kelt_hó]]</f>
        <v>#VALUE!</v>
      </c>
      <c r="E4940" t="e">
        <f>Table1[[#This Row],[Vevő]]</f>
        <v>#VALUE!</v>
      </c>
      <c r="F4940" t="e">
        <f>Table1[[#This Row],[Termékkör]]</f>
        <v>#VALUE!</v>
      </c>
      <c r="G4940" s="4" t="e">
        <f>Table1[[#This Row],[SzumElad]]</f>
        <v>#VALUE!</v>
      </c>
      <c r="H4940" s="7" t="e">
        <f>Table1[[#This Row],[Jut_%]]</f>
        <v>#VALUE!</v>
      </c>
      <c r="I4940" s="4" t="e">
        <f>Table1[[#This Row],[Jut]]</f>
        <v>#VALUE!</v>
      </c>
      <c r="J4940" s="4" t="e">
        <f>Table1[[#This Row],[Column1]]</f>
        <v>#VALUE!</v>
      </c>
    </row>
    <row r="4941" spans="1:10" hidden="1" x14ac:dyDescent="0.3">
      <c r="A4941" s="2" t="e">
        <f>Table1[[#This Row],[Befolyt]]</f>
        <v>#VALUE!</v>
      </c>
      <c r="B4941" t="e">
        <f>Table1[[#This Row],[ÜK]]</f>
        <v>#VALUE!</v>
      </c>
      <c r="C4941" s="3" t="e">
        <f>Table1[[#This Row],[Szla]]</f>
        <v>#VALUE!</v>
      </c>
      <c r="D4941" s="6" t="e">
        <f>Table1[[#This Row],[Kelt_hó]]</f>
        <v>#VALUE!</v>
      </c>
      <c r="E4941" t="e">
        <f>Table1[[#This Row],[Vevő]]</f>
        <v>#VALUE!</v>
      </c>
      <c r="F4941" t="e">
        <f>Table1[[#This Row],[Termékkör]]</f>
        <v>#VALUE!</v>
      </c>
      <c r="G4941" s="4" t="e">
        <f>Table1[[#This Row],[SzumElad]]</f>
        <v>#VALUE!</v>
      </c>
      <c r="H4941" s="7" t="e">
        <f>Table1[[#This Row],[Jut_%]]</f>
        <v>#VALUE!</v>
      </c>
      <c r="I4941" s="4" t="e">
        <f>Table1[[#This Row],[Jut]]</f>
        <v>#VALUE!</v>
      </c>
      <c r="J4941" s="4" t="e">
        <f>Table1[[#This Row],[Column1]]</f>
        <v>#VALUE!</v>
      </c>
    </row>
    <row r="4942" spans="1:10" hidden="1" x14ac:dyDescent="0.3">
      <c r="A4942" s="2" t="e">
        <f>Table1[[#This Row],[Befolyt]]</f>
        <v>#VALUE!</v>
      </c>
      <c r="B4942" t="e">
        <f>Table1[[#This Row],[ÜK]]</f>
        <v>#VALUE!</v>
      </c>
      <c r="C4942" s="3" t="e">
        <f>Table1[[#This Row],[Szla]]</f>
        <v>#VALUE!</v>
      </c>
      <c r="D4942" s="6" t="e">
        <f>Table1[[#This Row],[Kelt_hó]]</f>
        <v>#VALUE!</v>
      </c>
      <c r="E4942" t="e">
        <f>Table1[[#This Row],[Vevő]]</f>
        <v>#VALUE!</v>
      </c>
      <c r="F4942" t="e">
        <f>Table1[[#This Row],[Termékkör]]</f>
        <v>#VALUE!</v>
      </c>
      <c r="G4942" s="4" t="e">
        <f>Table1[[#This Row],[SzumElad]]</f>
        <v>#VALUE!</v>
      </c>
      <c r="H4942" s="7" t="e">
        <f>Table1[[#This Row],[Jut_%]]</f>
        <v>#VALUE!</v>
      </c>
      <c r="I4942" s="4" t="e">
        <f>Table1[[#This Row],[Jut]]</f>
        <v>#VALUE!</v>
      </c>
      <c r="J4942" s="4" t="e">
        <f>Table1[[#This Row],[Column1]]</f>
        <v>#VALUE!</v>
      </c>
    </row>
    <row r="4943" spans="1:10" hidden="1" x14ac:dyDescent="0.3">
      <c r="A4943" s="2" t="e">
        <f>Table1[[#This Row],[Befolyt]]</f>
        <v>#VALUE!</v>
      </c>
      <c r="B4943" t="e">
        <f>Table1[[#This Row],[ÜK]]</f>
        <v>#VALUE!</v>
      </c>
      <c r="C4943" s="3" t="e">
        <f>Table1[[#This Row],[Szla]]</f>
        <v>#VALUE!</v>
      </c>
      <c r="D4943" s="6" t="e">
        <f>Table1[[#This Row],[Kelt_hó]]</f>
        <v>#VALUE!</v>
      </c>
      <c r="E4943" t="e">
        <f>Table1[[#This Row],[Vevő]]</f>
        <v>#VALUE!</v>
      </c>
      <c r="F4943" t="e">
        <f>Table1[[#This Row],[Termékkör]]</f>
        <v>#VALUE!</v>
      </c>
      <c r="G4943" s="4" t="e">
        <f>Table1[[#This Row],[SzumElad]]</f>
        <v>#VALUE!</v>
      </c>
      <c r="H4943" s="7" t="e">
        <f>Table1[[#This Row],[Jut_%]]</f>
        <v>#VALUE!</v>
      </c>
      <c r="I4943" s="4" t="e">
        <f>Table1[[#This Row],[Jut]]</f>
        <v>#VALUE!</v>
      </c>
      <c r="J4943" s="4" t="e">
        <f>Table1[[#This Row],[Column1]]</f>
        <v>#VALUE!</v>
      </c>
    </row>
    <row r="4944" spans="1:10" hidden="1" x14ac:dyDescent="0.3">
      <c r="A4944" s="2" t="e">
        <f>Table1[[#This Row],[Befolyt]]</f>
        <v>#VALUE!</v>
      </c>
      <c r="B4944" t="e">
        <f>Table1[[#This Row],[ÜK]]</f>
        <v>#VALUE!</v>
      </c>
      <c r="C4944" s="3" t="e">
        <f>Table1[[#This Row],[Szla]]</f>
        <v>#VALUE!</v>
      </c>
      <c r="D4944" s="6" t="e">
        <f>Table1[[#This Row],[Kelt_hó]]</f>
        <v>#VALUE!</v>
      </c>
      <c r="E4944" t="e">
        <f>Table1[[#This Row],[Vevő]]</f>
        <v>#VALUE!</v>
      </c>
      <c r="F4944" t="e">
        <f>Table1[[#This Row],[Termékkör]]</f>
        <v>#VALUE!</v>
      </c>
      <c r="G4944" s="4" t="e">
        <f>Table1[[#This Row],[SzumElad]]</f>
        <v>#VALUE!</v>
      </c>
      <c r="H4944" s="7" t="e">
        <f>Table1[[#This Row],[Jut_%]]</f>
        <v>#VALUE!</v>
      </c>
      <c r="I4944" s="4" t="e">
        <f>Table1[[#This Row],[Jut]]</f>
        <v>#VALUE!</v>
      </c>
      <c r="J4944" s="4" t="e">
        <f>Table1[[#This Row],[Column1]]</f>
        <v>#VALUE!</v>
      </c>
    </row>
    <row r="4945" spans="1:10" hidden="1" x14ac:dyDescent="0.3">
      <c r="A4945" s="2" t="e">
        <f>Table1[[#This Row],[Befolyt]]</f>
        <v>#VALUE!</v>
      </c>
      <c r="B4945" t="e">
        <f>Table1[[#This Row],[ÜK]]</f>
        <v>#VALUE!</v>
      </c>
      <c r="C4945" s="3" t="e">
        <f>Table1[[#This Row],[Szla]]</f>
        <v>#VALUE!</v>
      </c>
      <c r="D4945" s="6" t="e">
        <f>Table1[[#This Row],[Kelt_hó]]</f>
        <v>#VALUE!</v>
      </c>
      <c r="E4945" t="e">
        <f>Table1[[#This Row],[Vevő]]</f>
        <v>#VALUE!</v>
      </c>
      <c r="F4945" t="e">
        <f>Table1[[#This Row],[Termékkör]]</f>
        <v>#VALUE!</v>
      </c>
      <c r="G4945" s="4" t="e">
        <f>Table1[[#This Row],[SzumElad]]</f>
        <v>#VALUE!</v>
      </c>
      <c r="H4945" s="7" t="e">
        <f>Table1[[#This Row],[Jut_%]]</f>
        <v>#VALUE!</v>
      </c>
      <c r="I4945" s="4" t="e">
        <f>Table1[[#This Row],[Jut]]</f>
        <v>#VALUE!</v>
      </c>
      <c r="J4945" s="4" t="e">
        <f>Table1[[#This Row],[Column1]]</f>
        <v>#VALUE!</v>
      </c>
    </row>
    <row r="4946" spans="1:10" hidden="1" x14ac:dyDescent="0.3">
      <c r="A4946" s="2" t="e">
        <f>Table1[[#This Row],[Befolyt]]</f>
        <v>#VALUE!</v>
      </c>
      <c r="B4946" t="e">
        <f>Table1[[#This Row],[ÜK]]</f>
        <v>#VALUE!</v>
      </c>
      <c r="C4946" s="3" t="e">
        <f>Table1[[#This Row],[Szla]]</f>
        <v>#VALUE!</v>
      </c>
      <c r="D4946" s="6" t="e">
        <f>Table1[[#This Row],[Kelt_hó]]</f>
        <v>#VALUE!</v>
      </c>
      <c r="E4946" t="e">
        <f>Table1[[#This Row],[Vevő]]</f>
        <v>#VALUE!</v>
      </c>
      <c r="F4946" t="e">
        <f>Table1[[#This Row],[Termékkör]]</f>
        <v>#VALUE!</v>
      </c>
      <c r="G4946" s="4" t="e">
        <f>Table1[[#This Row],[SzumElad]]</f>
        <v>#VALUE!</v>
      </c>
      <c r="H4946" s="7" t="e">
        <f>Table1[[#This Row],[Jut_%]]</f>
        <v>#VALUE!</v>
      </c>
      <c r="I4946" s="4" t="e">
        <f>Table1[[#This Row],[Jut]]</f>
        <v>#VALUE!</v>
      </c>
      <c r="J4946" s="4" t="e">
        <f>Table1[[#This Row],[Column1]]</f>
        <v>#VALUE!</v>
      </c>
    </row>
    <row r="4947" spans="1:10" hidden="1" x14ac:dyDescent="0.3">
      <c r="A4947" s="2" t="e">
        <f>Table1[[#This Row],[Befolyt]]</f>
        <v>#VALUE!</v>
      </c>
      <c r="B4947" t="e">
        <f>Table1[[#This Row],[ÜK]]</f>
        <v>#VALUE!</v>
      </c>
      <c r="C4947" s="3" t="e">
        <f>Table1[[#This Row],[Szla]]</f>
        <v>#VALUE!</v>
      </c>
      <c r="D4947" s="6" t="e">
        <f>Table1[[#This Row],[Kelt_hó]]</f>
        <v>#VALUE!</v>
      </c>
      <c r="E4947" t="e">
        <f>Table1[[#This Row],[Vevő]]</f>
        <v>#VALUE!</v>
      </c>
      <c r="F4947" t="e">
        <f>Table1[[#This Row],[Termékkör]]</f>
        <v>#VALUE!</v>
      </c>
      <c r="G4947" s="4" t="e">
        <f>Table1[[#This Row],[SzumElad]]</f>
        <v>#VALUE!</v>
      </c>
      <c r="H4947" s="7" t="e">
        <f>Table1[[#This Row],[Jut_%]]</f>
        <v>#VALUE!</v>
      </c>
      <c r="I4947" s="4" t="e">
        <f>Table1[[#This Row],[Jut]]</f>
        <v>#VALUE!</v>
      </c>
      <c r="J4947" s="4" t="e">
        <f>Table1[[#This Row],[Column1]]</f>
        <v>#VALUE!</v>
      </c>
    </row>
    <row r="4948" spans="1:10" hidden="1" x14ac:dyDescent="0.3">
      <c r="A4948" s="2" t="e">
        <f>Table1[[#This Row],[Befolyt]]</f>
        <v>#VALUE!</v>
      </c>
      <c r="B4948" t="e">
        <f>Table1[[#This Row],[ÜK]]</f>
        <v>#VALUE!</v>
      </c>
      <c r="C4948" s="3" t="e">
        <f>Table1[[#This Row],[Szla]]</f>
        <v>#VALUE!</v>
      </c>
      <c r="D4948" s="6" t="e">
        <f>Table1[[#This Row],[Kelt_hó]]</f>
        <v>#VALUE!</v>
      </c>
      <c r="E4948" t="e">
        <f>Table1[[#This Row],[Vevő]]</f>
        <v>#VALUE!</v>
      </c>
      <c r="F4948" t="e">
        <f>Table1[[#This Row],[Termékkör]]</f>
        <v>#VALUE!</v>
      </c>
      <c r="G4948" s="4" t="e">
        <f>Table1[[#This Row],[SzumElad]]</f>
        <v>#VALUE!</v>
      </c>
      <c r="H4948" s="7" t="e">
        <f>Table1[[#This Row],[Jut_%]]</f>
        <v>#VALUE!</v>
      </c>
      <c r="I4948" s="4" t="e">
        <f>Table1[[#This Row],[Jut]]</f>
        <v>#VALUE!</v>
      </c>
      <c r="J4948" s="4" t="e">
        <f>Table1[[#This Row],[Column1]]</f>
        <v>#VALUE!</v>
      </c>
    </row>
    <row r="4949" spans="1:10" hidden="1" x14ac:dyDescent="0.3">
      <c r="A4949" s="2" t="e">
        <f>Table1[[#This Row],[Befolyt]]</f>
        <v>#VALUE!</v>
      </c>
      <c r="B4949" t="e">
        <f>Table1[[#This Row],[ÜK]]</f>
        <v>#VALUE!</v>
      </c>
      <c r="C4949" s="3" t="e">
        <f>Table1[[#This Row],[Szla]]</f>
        <v>#VALUE!</v>
      </c>
      <c r="D4949" s="6" t="e">
        <f>Table1[[#This Row],[Kelt_hó]]</f>
        <v>#VALUE!</v>
      </c>
      <c r="E4949" t="e">
        <f>Table1[[#This Row],[Vevő]]</f>
        <v>#VALUE!</v>
      </c>
      <c r="F4949" t="e">
        <f>Table1[[#This Row],[Termékkör]]</f>
        <v>#VALUE!</v>
      </c>
      <c r="G4949" s="4" t="e">
        <f>Table1[[#This Row],[SzumElad]]</f>
        <v>#VALUE!</v>
      </c>
      <c r="H4949" s="7" t="e">
        <f>Table1[[#This Row],[Jut_%]]</f>
        <v>#VALUE!</v>
      </c>
      <c r="I4949" s="4" t="e">
        <f>Table1[[#This Row],[Jut]]</f>
        <v>#VALUE!</v>
      </c>
      <c r="J4949" s="4" t="e">
        <f>Table1[[#This Row],[Column1]]</f>
        <v>#VALUE!</v>
      </c>
    </row>
    <row r="4950" spans="1:10" hidden="1" x14ac:dyDescent="0.3">
      <c r="A4950" s="2" t="e">
        <f>Table1[[#This Row],[Befolyt]]</f>
        <v>#VALUE!</v>
      </c>
      <c r="B4950" t="e">
        <f>Table1[[#This Row],[ÜK]]</f>
        <v>#VALUE!</v>
      </c>
      <c r="C4950" s="3" t="e">
        <f>Table1[[#This Row],[Szla]]</f>
        <v>#VALUE!</v>
      </c>
      <c r="D4950" s="6" t="e">
        <f>Table1[[#This Row],[Kelt_hó]]</f>
        <v>#VALUE!</v>
      </c>
      <c r="E4950" t="e">
        <f>Table1[[#This Row],[Vevő]]</f>
        <v>#VALUE!</v>
      </c>
      <c r="F4950" t="e">
        <f>Table1[[#This Row],[Termékkör]]</f>
        <v>#VALUE!</v>
      </c>
      <c r="G4950" s="4" t="e">
        <f>Table1[[#This Row],[SzumElad]]</f>
        <v>#VALUE!</v>
      </c>
      <c r="H4950" s="7" t="e">
        <f>Table1[[#This Row],[Jut_%]]</f>
        <v>#VALUE!</v>
      </c>
      <c r="I4950" s="4" t="e">
        <f>Table1[[#This Row],[Jut]]</f>
        <v>#VALUE!</v>
      </c>
      <c r="J4950" s="4" t="e">
        <f>Table1[[#This Row],[Column1]]</f>
        <v>#VALUE!</v>
      </c>
    </row>
    <row r="4951" spans="1:10" hidden="1" x14ac:dyDescent="0.3">
      <c r="A4951" s="2" t="e">
        <f>Table1[[#This Row],[Befolyt]]</f>
        <v>#VALUE!</v>
      </c>
      <c r="B4951" t="e">
        <f>Table1[[#This Row],[ÜK]]</f>
        <v>#VALUE!</v>
      </c>
      <c r="C4951" s="3" t="e">
        <f>Table1[[#This Row],[Szla]]</f>
        <v>#VALUE!</v>
      </c>
      <c r="D4951" s="6" t="e">
        <f>Table1[[#This Row],[Kelt_hó]]</f>
        <v>#VALUE!</v>
      </c>
      <c r="E4951" t="e">
        <f>Table1[[#This Row],[Vevő]]</f>
        <v>#VALUE!</v>
      </c>
      <c r="F4951" t="e">
        <f>Table1[[#This Row],[Termékkör]]</f>
        <v>#VALUE!</v>
      </c>
      <c r="G4951" s="4" t="e">
        <f>Table1[[#This Row],[SzumElad]]</f>
        <v>#VALUE!</v>
      </c>
      <c r="H4951" s="7" t="e">
        <f>Table1[[#This Row],[Jut_%]]</f>
        <v>#VALUE!</v>
      </c>
      <c r="I4951" s="4" t="e">
        <f>Table1[[#This Row],[Jut]]</f>
        <v>#VALUE!</v>
      </c>
      <c r="J4951" s="4" t="e">
        <f>Table1[[#This Row],[Column1]]</f>
        <v>#VALUE!</v>
      </c>
    </row>
    <row r="4952" spans="1:10" hidden="1" x14ac:dyDescent="0.3">
      <c r="A4952" s="2" t="e">
        <f>Table1[[#This Row],[Befolyt]]</f>
        <v>#VALUE!</v>
      </c>
      <c r="B4952" t="e">
        <f>Table1[[#This Row],[ÜK]]</f>
        <v>#VALUE!</v>
      </c>
      <c r="C4952" s="3" t="e">
        <f>Table1[[#This Row],[Szla]]</f>
        <v>#VALUE!</v>
      </c>
      <c r="D4952" s="6" t="e">
        <f>Table1[[#This Row],[Kelt_hó]]</f>
        <v>#VALUE!</v>
      </c>
      <c r="E4952" t="e">
        <f>Table1[[#This Row],[Vevő]]</f>
        <v>#VALUE!</v>
      </c>
      <c r="F4952" t="e">
        <f>Table1[[#This Row],[Termékkör]]</f>
        <v>#VALUE!</v>
      </c>
      <c r="G4952" s="4" t="e">
        <f>Table1[[#This Row],[SzumElad]]</f>
        <v>#VALUE!</v>
      </c>
      <c r="H4952" s="7" t="e">
        <f>Table1[[#This Row],[Jut_%]]</f>
        <v>#VALUE!</v>
      </c>
      <c r="I4952" s="4" t="e">
        <f>Table1[[#This Row],[Jut]]</f>
        <v>#VALUE!</v>
      </c>
      <c r="J4952" s="4" t="e">
        <f>Table1[[#This Row],[Column1]]</f>
        <v>#VALUE!</v>
      </c>
    </row>
    <row r="4953" spans="1:10" hidden="1" x14ac:dyDescent="0.3">
      <c r="A4953" s="2" t="e">
        <f>Table1[[#This Row],[Befolyt]]</f>
        <v>#VALUE!</v>
      </c>
      <c r="B4953" t="e">
        <f>Table1[[#This Row],[ÜK]]</f>
        <v>#VALUE!</v>
      </c>
      <c r="C4953" s="3" t="e">
        <f>Table1[[#This Row],[Szla]]</f>
        <v>#VALUE!</v>
      </c>
      <c r="D4953" s="6" t="e">
        <f>Table1[[#This Row],[Kelt_hó]]</f>
        <v>#VALUE!</v>
      </c>
      <c r="E4953" t="e">
        <f>Table1[[#This Row],[Vevő]]</f>
        <v>#VALUE!</v>
      </c>
      <c r="F4953" t="e">
        <f>Table1[[#This Row],[Termékkör]]</f>
        <v>#VALUE!</v>
      </c>
      <c r="G4953" s="4" t="e">
        <f>Table1[[#This Row],[SzumElad]]</f>
        <v>#VALUE!</v>
      </c>
      <c r="H4953" s="7" t="e">
        <f>Table1[[#This Row],[Jut_%]]</f>
        <v>#VALUE!</v>
      </c>
      <c r="I4953" s="4" t="e">
        <f>Table1[[#This Row],[Jut]]</f>
        <v>#VALUE!</v>
      </c>
      <c r="J4953" s="4" t="e">
        <f>Table1[[#This Row],[Column1]]</f>
        <v>#VALUE!</v>
      </c>
    </row>
    <row r="4954" spans="1:10" hidden="1" x14ac:dyDescent="0.3">
      <c r="A4954" s="2" t="e">
        <f>Table1[[#This Row],[Befolyt]]</f>
        <v>#VALUE!</v>
      </c>
      <c r="B4954" t="e">
        <f>Table1[[#This Row],[ÜK]]</f>
        <v>#VALUE!</v>
      </c>
      <c r="C4954" s="3" t="e">
        <f>Table1[[#This Row],[Szla]]</f>
        <v>#VALUE!</v>
      </c>
      <c r="D4954" s="6" t="e">
        <f>Table1[[#This Row],[Kelt_hó]]</f>
        <v>#VALUE!</v>
      </c>
      <c r="E4954" t="e">
        <f>Table1[[#This Row],[Vevő]]</f>
        <v>#VALUE!</v>
      </c>
      <c r="F4954" t="e">
        <f>Table1[[#This Row],[Termékkör]]</f>
        <v>#VALUE!</v>
      </c>
      <c r="G4954" s="4" t="e">
        <f>Table1[[#This Row],[SzumElad]]</f>
        <v>#VALUE!</v>
      </c>
      <c r="H4954" s="7" t="e">
        <f>Table1[[#This Row],[Jut_%]]</f>
        <v>#VALUE!</v>
      </c>
      <c r="I4954" s="4" t="e">
        <f>Table1[[#This Row],[Jut]]</f>
        <v>#VALUE!</v>
      </c>
      <c r="J4954" s="4" t="e">
        <f>Table1[[#This Row],[Column1]]</f>
        <v>#VALUE!</v>
      </c>
    </row>
    <row r="4955" spans="1:10" hidden="1" x14ac:dyDescent="0.3">
      <c r="A4955" s="2" t="e">
        <f>Table1[[#This Row],[Befolyt]]</f>
        <v>#VALUE!</v>
      </c>
      <c r="B4955" t="e">
        <f>Table1[[#This Row],[ÜK]]</f>
        <v>#VALUE!</v>
      </c>
      <c r="C4955" s="3" t="e">
        <f>Table1[[#This Row],[Szla]]</f>
        <v>#VALUE!</v>
      </c>
      <c r="D4955" s="6" t="e">
        <f>Table1[[#This Row],[Kelt_hó]]</f>
        <v>#VALUE!</v>
      </c>
      <c r="E4955" t="e">
        <f>Table1[[#This Row],[Vevő]]</f>
        <v>#VALUE!</v>
      </c>
      <c r="F4955" t="e">
        <f>Table1[[#This Row],[Termékkör]]</f>
        <v>#VALUE!</v>
      </c>
      <c r="G4955" s="4" t="e">
        <f>Table1[[#This Row],[SzumElad]]</f>
        <v>#VALUE!</v>
      </c>
      <c r="H4955" s="7" t="e">
        <f>Table1[[#This Row],[Jut_%]]</f>
        <v>#VALUE!</v>
      </c>
      <c r="I4955" s="4" t="e">
        <f>Table1[[#This Row],[Jut]]</f>
        <v>#VALUE!</v>
      </c>
      <c r="J4955" s="4" t="e">
        <f>Table1[[#This Row],[Column1]]</f>
        <v>#VALUE!</v>
      </c>
    </row>
    <row r="4956" spans="1:10" hidden="1" x14ac:dyDescent="0.3">
      <c r="A4956" s="2" t="e">
        <f>Table1[[#This Row],[Befolyt]]</f>
        <v>#VALUE!</v>
      </c>
      <c r="B4956" t="e">
        <f>Table1[[#This Row],[ÜK]]</f>
        <v>#VALUE!</v>
      </c>
      <c r="C4956" s="3" t="e">
        <f>Table1[[#This Row],[Szla]]</f>
        <v>#VALUE!</v>
      </c>
      <c r="D4956" s="6" t="e">
        <f>Table1[[#This Row],[Kelt_hó]]</f>
        <v>#VALUE!</v>
      </c>
      <c r="E4956" t="e">
        <f>Table1[[#This Row],[Vevő]]</f>
        <v>#VALUE!</v>
      </c>
      <c r="F4956" t="e">
        <f>Table1[[#This Row],[Termékkör]]</f>
        <v>#VALUE!</v>
      </c>
      <c r="G4956" s="4" t="e">
        <f>Table1[[#This Row],[SzumElad]]</f>
        <v>#VALUE!</v>
      </c>
      <c r="H4956" s="7" t="e">
        <f>Table1[[#This Row],[Jut_%]]</f>
        <v>#VALUE!</v>
      </c>
      <c r="I4956" s="4" t="e">
        <f>Table1[[#This Row],[Jut]]</f>
        <v>#VALUE!</v>
      </c>
      <c r="J4956" s="4" t="e">
        <f>Table1[[#This Row],[Column1]]</f>
        <v>#VALUE!</v>
      </c>
    </row>
    <row r="4957" spans="1:10" hidden="1" x14ac:dyDescent="0.3">
      <c r="A4957" s="2" t="e">
        <f>Table1[[#This Row],[Befolyt]]</f>
        <v>#VALUE!</v>
      </c>
      <c r="B4957" t="e">
        <f>Table1[[#This Row],[ÜK]]</f>
        <v>#VALUE!</v>
      </c>
      <c r="C4957" s="3" t="e">
        <f>Table1[[#This Row],[Szla]]</f>
        <v>#VALUE!</v>
      </c>
      <c r="D4957" s="6" t="e">
        <f>Table1[[#This Row],[Kelt_hó]]</f>
        <v>#VALUE!</v>
      </c>
      <c r="E4957" t="e">
        <f>Table1[[#This Row],[Vevő]]</f>
        <v>#VALUE!</v>
      </c>
      <c r="F4957" t="e">
        <f>Table1[[#This Row],[Termékkör]]</f>
        <v>#VALUE!</v>
      </c>
      <c r="G4957" s="4" t="e">
        <f>Table1[[#This Row],[SzumElad]]</f>
        <v>#VALUE!</v>
      </c>
      <c r="H4957" s="7" t="e">
        <f>Table1[[#This Row],[Jut_%]]</f>
        <v>#VALUE!</v>
      </c>
      <c r="I4957" s="4" t="e">
        <f>Table1[[#This Row],[Jut]]</f>
        <v>#VALUE!</v>
      </c>
      <c r="J4957" s="4" t="e">
        <f>Table1[[#This Row],[Column1]]</f>
        <v>#VALUE!</v>
      </c>
    </row>
    <row r="4958" spans="1:10" hidden="1" x14ac:dyDescent="0.3">
      <c r="A4958" s="2" t="e">
        <f>Table1[[#This Row],[Befolyt]]</f>
        <v>#VALUE!</v>
      </c>
      <c r="B4958" t="e">
        <f>Table1[[#This Row],[ÜK]]</f>
        <v>#VALUE!</v>
      </c>
      <c r="C4958" s="3" t="e">
        <f>Table1[[#This Row],[Szla]]</f>
        <v>#VALUE!</v>
      </c>
      <c r="D4958" s="6" t="e">
        <f>Table1[[#This Row],[Kelt_hó]]</f>
        <v>#VALUE!</v>
      </c>
      <c r="E4958" t="e">
        <f>Table1[[#This Row],[Vevő]]</f>
        <v>#VALUE!</v>
      </c>
      <c r="F4958" t="e">
        <f>Table1[[#This Row],[Termékkör]]</f>
        <v>#VALUE!</v>
      </c>
      <c r="G4958" s="4" t="e">
        <f>Table1[[#This Row],[SzumElad]]</f>
        <v>#VALUE!</v>
      </c>
      <c r="H4958" s="7" t="e">
        <f>Table1[[#This Row],[Jut_%]]</f>
        <v>#VALUE!</v>
      </c>
      <c r="I4958" s="4" t="e">
        <f>Table1[[#This Row],[Jut]]</f>
        <v>#VALUE!</v>
      </c>
      <c r="J4958" s="4" t="e">
        <f>Table1[[#This Row],[Column1]]</f>
        <v>#VALUE!</v>
      </c>
    </row>
    <row r="4959" spans="1:10" hidden="1" x14ac:dyDescent="0.3">
      <c r="A4959" s="2" t="e">
        <f>Table1[[#This Row],[Befolyt]]</f>
        <v>#VALUE!</v>
      </c>
      <c r="B4959" t="e">
        <f>Table1[[#This Row],[ÜK]]</f>
        <v>#VALUE!</v>
      </c>
      <c r="C4959" s="3" t="e">
        <f>Table1[[#This Row],[Szla]]</f>
        <v>#VALUE!</v>
      </c>
      <c r="D4959" s="6" t="e">
        <f>Table1[[#This Row],[Kelt_hó]]</f>
        <v>#VALUE!</v>
      </c>
      <c r="E4959" t="e">
        <f>Table1[[#This Row],[Vevő]]</f>
        <v>#VALUE!</v>
      </c>
      <c r="F4959" t="e">
        <f>Table1[[#This Row],[Termékkör]]</f>
        <v>#VALUE!</v>
      </c>
      <c r="G4959" s="4" t="e">
        <f>Table1[[#This Row],[SzumElad]]</f>
        <v>#VALUE!</v>
      </c>
      <c r="H4959" s="7" t="e">
        <f>Table1[[#This Row],[Jut_%]]</f>
        <v>#VALUE!</v>
      </c>
      <c r="I4959" s="4" t="e">
        <f>Table1[[#This Row],[Jut]]</f>
        <v>#VALUE!</v>
      </c>
      <c r="J4959" s="4" t="e">
        <f>Table1[[#This Row],[Column1]]</f>
        <v>#VALUE!</v>
      </c>
    </row>
    <row r="4960" spans="1:10" hidden="1" x14ac:dyDescent="0.3">
      <c r="A4960" s="2" t="e">
        <f>Table1[[#This Row],[Befolyt]]</f>
        <v>#VALUE!</v>
      </c>
      <c r="B4960" t="e">
        <f>Table1[[#This Row],[ÜK]]</f>
        <v>#VALUE!</v>
      </c>
      <c r="C4960" s="3" t="e">
        <f>Table1[[#This Row],[Szla]]</f>
        <v>#VALUE!</v>
      </c>
      <c r="D4960" s="6" t="e">
        <f>Table1[[#This Row],[Kelt_hó]]</f>
        <v>#VALUE!</v>
      </c>
      <c r="E4960" t="e">
        <f>Table1[[#This Row],[Vevő]]</f>
        <v>#VALUE!</v>
      </c>
      <c r="F4960" t="e">
        <f>Table1[[#This Row],[Termékkör]]</f>
        <v>#VALUE!</v>
      </c>
      <c r="G4960" s="4" t="e">
        <f>Table1[[#This Row],[SzumElad]]</f>
        <v>#VALUE!</v>
      </c>
      <c r="H4960" s="7" t="e">
        <f>Table1[[#This Row],[Jut_%]]</f>
        <v>#VALUE!</v>
      </c>
      <c r="I4960" s="4" t="e">
        <f>Table1[[#This Row],[Jut]]</f>
        <v>#VALUE!</v>
      </c>
      <c r="J4960" s="4" t="e">
        <f>Table1[[#This Row],[Column1]]</f>
        <v>#VALUE!</v>
      </c>
    </row>
    <row r="4961" spans="1:10" hidden="1" x14ac:dyDescent="0.3">
      <c r="A4961" s="2" t="e">
        <f>Table1[[#This Row],[Befolyt]]</f>
        <v>#VALUE!</v>
      </c>
      <c r="B4961" t="e">
        <f>Table1[[#This Row],[ÜK]]</f>
        <v>#VALUE!</v>
      </c>
      <c r="C4961" s="3" t="e">
        <f>Table1[[#This Row],[Szla]]</f>
        <v>#VALUE!</v>
      </c>
      <c r="D4961" s="6" t="e">
        <f>Table1[[#This Row],[Kelt_hó]]</f>
        <v>#VALUE!</v>
      </c>
      <c r="E4961" t="e">
        <f>Table1[[#This Row],[Vevő]]</f>
        <v>#VALUE!</v>
      </c>
      <c r="F4961" t="e">
        <f>Table1[[#This Row],[Termékkör]]</f>
        <v>#VALUE!</v>
      </c>
      <c r="G4961" s="4" t="e">
        <f>Table1[[#This Row],[SzumElad]]</f>
        <v>#VALUE!</v>
      </c>
      <c r="H4961" s="7" t="e">
        <f>Table1[[#This Row],[Jut_%]]</f>
        <v>#VALUE!</v>
      </c>
      <c r="I4961" s="4" t="e">
        <f>Table1[[#This Row],[Jut]]</f>
        <v>#VALUE!</v>
      </c>
      <c r="J4961" s="4" t="e">
        <f>Table1[[#This Row],[Column1]]</f>
        <v>#VALUE!</v>
      </c>
    </row>
    <row r="4962" spans="1:10" hidden="1" x14ac:dyDescent="0.3">
      <c r="A4962" s="2" t="e">
        <f>Table1[[#This Row],[Befolyt]]</f>
        <v>#VALUE!</v>
      </c>
      <c r="B4962" t="e">
        <f>Table1[[#This Row],[ÜK]]</f>
        <v>#VALUE!</v>
      </c>
      <c r="C4962" s="3" t="e">
        <f>Table1[[#This Row],[Szla]]</f>
        <v>#VALUE!</v>
      </c>
      <c r="D4962" s="6" t="e">
        <f>Table1[[#This Row],[Kelt_hó]]</f>
        <v>#VALUE!</v>
      </c>
      <c r="E4962" t="e">
        <f>Table1[[#This Row],[Vevő]]</f>
        <v>#VALUE!</v>
      </c>
      <c r="F4962" t="e">
        <f>Table1[[#This Row],[Termékkör]]</f>
        <v>#VALUE!</v>
      </c>
      <c r="G4962" s="4" t="e">
        <f>Table1[[#This Row],[SzumElad]]</f>
        <v>#VALUE!</v>
      </c>
      <c r="H4962" s="7" t="e">
        <f>Table1[[#This Row],[Jut_%]]</f>
        <v>#VALUE!</v>
      </c>
      <c r="I4962" s="4" t="e">
        <f>Table1[[#This Row],[Jut]]</f>
        <v>#VALUE!</v>
      </c>
      <c r="J4962" s="4" t="e">
        <f>Table1[[#This Row],[Column1]]</f>
        <v>#VALUE!</v>
      </c>
    </row>
    <row r="4963" spans="1:10" hidden="1" x14ac:dyDescent="0.3">
      <c r="A4963" s="2" t="e">
        <f>Table1[[#This Row],[Befolyt]]</f>
        <v>#VALUE!</v>
      </c>
      <c r="B4963" t="e">
        <f>Table1[[#This Row],[ÜK]]</f>
        <v>#VALUE!</v>
      </c>
      <c r="C4963" s="3" t="e">
        <f>Table1[[#This Row],[Szla]]</f>
        <v>#VALUE!</v>
      </c>
      <c r="D4963" s="6" t="e">
        <f>Table1[[#This Row],[Kelt_hó]]</f>
        <v>#VALUE!</v>
      </c>
      <c r="E4963" t="e">
        <f>Table1[[#This Row],[Vevő]]</f>
        <v>#VALUE!</v>
      </c>
      <c r="F4963" t="e">
        <f>Table1[[#This Row],[Termékkör]]</f>
        <v>#VALUE!</v>
      </c>
      <c r="G4963" s="4" t="e">
        <f>Table1[[#This Row],[SzumElad]]</f>
        <v>#VALUE!</v>
      </c>
      <c r="H4963" s="7" t="e">
        <f>Table1[[#This Row],[Jut_%]]</f>
        <v>#VALUE!</v>
      </c>
      <c r="I4963" s="4" t="e">
        <f>Table1[[#This Row],[Jut]]</f>
        <v>#VALUE!</v>
      </c>
      <c r="J4963" s="4" t="e">
        <f>Table1[[#This Row],[Column1]]</f>
        <v>#VALUE!</v>
      </c>
    </row>
    <row r="4964" spans="1:10" hidden="1" x14ac:dyDescent="0.3">
      <c r="A4964" s="2" t="e">
        <f>Table1[[#This Row],[Befolyt]]</f>
        <v>#VALUE!</v>
      </c>
      <c r="B4964" t="e">
        <f>Table1[[#This Row],[ÜK]]</f>
        <v>#VALUE!</v>
      </c>
      <c r="C4964" s="3" t="e">
        <f>Table1[[#This Row],[Szla]]</f>
        <v>#VALUE!</v>
      </c>
      <c r="D4964" s="6" t="e">
        <f>Table1[[#This Row],[Kelt_hó]]</f>
        <v>#VALUE!</v>
      </c>
      <c r="E4964" t="e">
        <f>Table1[[#This Row],[Vevő]]</f>
        <v>#VALUE!</v>
      </c>
      <c r="F4964" t="e">
        <f>Table1[[#This Row],[Termékkör]]</f>
        <v>#VALUE!</v>
      </c>
      <c r="G4964" s="4" t="e">
        <f>Table1[[#This Row],[SzumElad]]</f>
        <v>#VALUE!</v>
      </c>
      <c r="H4964" s="7" t="e">
        <f>Table1[[#This Row],[Jut_%]]</f>
        <v>#VALUE!</v>
      </c>
      <c r="I4964" s="4" t="e">
        <f>Table1[[#This Row],[Jut]]</f>
        <v>#VALUE!</v>
      </c>
      <c r="J4964" s="4" t="e">
        <f>Table1[[#This Row],[Column1]]</f>
        <v>#VALUE!</v>
      </c>
    </row>
    <row r="4965" spans="1:10" hidden="1" x14ac:dyDescent="0.3">
      <c r="A4965" s="2" t="e">
        <f>Table1[[#This Row],[Befolyt]]</f>
        <v>#VALUE!</v>
      </c>
      <c r="B4965" t="e">
        <f>Table1[[#This Row],[ÜK]]</f>
        <v>#VALUE!</v>
      </c>
      <c r="C4965" s="3" t="e">
        <f>Table1[[#This Row],[Szla]]</f>
        <v>#VALUE!</v>
      </c>
      <c r="D4965" s="6" t="e">
        <f>Table1[[#This Row],[Kelt_hó]]</f>
        <v>#VALUE!</v>
      </c>
      <c r="E4965" t="e">
        <f>Table1[[#This Row],[Vevő]]</f>
        <v>#VALUE!</v>
      </c>
      <c r="F4965" t="e">
        <f>Table1[[#This Row],[Termékkör]]</f>
        <v>#VALUE!</v>
      </c>
      <c r="G4965" s="4" t="e">
        <f>Table1[[#This Row],[SzumElad]]</f>
        <v>#VALUE!</v>
      </c>
      <c r="H4965" s="7" t="e">
        <f>Table1[[#This Row],[Jut_%]]</f>
        <v>#VALUE!</v>
      </c>
      <c r="I4965" s="4" t="e">
        <f>Table1[[#This Row],[Jut]]</f>
        <v>#VALUE!</v>
      </c>
      <c r="J4965" s="4" t="e">
        <f>Table1[[#This Row],[Column1]]</f>
        <v>#VALUE!</v>
      </c>
    </row>
    <row r="4966" spans="1:10" hidden="1" x14ac:dyDescent="0.3">
      <c r="A4966" s="2" t="e">
        <f>Table1[[#This Row],[Befolyt]]</f>
        <v>#VALUE!</v>
      </c>
      <c r="B4966" t="e">
        <f>Table1[[#This Row],[ÜK]]</f>
        <v>#VALUE!</v>
      </c>
      <c r="C4966" s="3" t="e">
        <f>Table1[[#This Row],[Szla]]</f>
        <v>#VALUE!</v>
      </c>
      <c r="D4966" s="6" t="e">
        <f>Table1[[#This Row],[Kelt_hó]]</f>
        <v>#VALUE!</v>
      </c>
      <c r="E4966" t="e">
        <f>Table1[[#This Row],[Vevő]]</f>
        <v>#VALUE!</v>
      </c>
      <c r="F4966" t="e">
        <f>Table1[[#This Row],[Termékkör]]</f>
        <v>#VALUE!</v>
      </c>
      <c r="G4966" s="4" t="e">
        <f>Table1[[#This Row],[SzumElad]]</f>
        <v>#VALUE!</v>
      </c>
      <c r="H4966" s="7" t="e">
        <f>Table1[[#This Row],[Jut_%]]</f>
        <v>#VALUE!</v>
      </c>
      <c r="I4966" s="4" t="e">
        <f>Table1[[#This Row],[Jut]]</f>
        <v>#VALUE!</v>
      </c>
      <c r="J4966" s="4" t="e">
        <f>Table1[[#This Row],[Column1]]</f>
        <v>#VALUE!</v>
      </c>
    </row>
    <row r="4967" spans="1:10" hidden="1" x14ac:dyDescent="0.3">
      <c r="A4967" s="2" t="e">
        <f>Table1[[#This Row],[Befolyt]]</f>
        <v>#VALUE!</v>
      </c>
      <c r="B4967" t="e">
        <f>Table1[[#This Row],[ÜK]]</f>
        <v>#VALUE!</v>
      </c>
      <c r="C4967" s="3" t="e">
        <f>Table1[[#This Row],[Szla]]</f>
        <v>#VALUE!</v>
      </c>
      <c r="D4967" s="6" t="e">
        <f>Table1[[#This Row],[Kelt_hó]]</f>
        <v>#VALUE!</v>
      </c>
      <c r="E4967" t="e">
        <f>Table1[[#This Row],[Vevő]]</f>
        <v>#VALUE!</v>
      </c>
      <c r="F4967" t="e">
        <f>Table1[[#This Row],[Termékkör]]</f>
        <v>#VALUE!</v>
      </c>
      <c r="G4967" s="4" t="e">
        <f>Table1[[#This Row],[SzumElad]]</f>
        <v>#VALUE!</v>
      </c>
      <c r="H4967" s="7" t="e">
        <f>Table1[[#This Row],[Jut_%]]</f>
        <v>#VALUE!</v>
      </c>
      <c r="I4967" s="4" t="e">
        <f>Table1[[#This Row],[Jut]]</f>
        <v>#VALUE!</v>
      </c>
      <c r="J4967" s="4" t="e">
        <f>Table1[[#This Row],[Column1]]</f>
        <v>#VALUE!</v>
      </c>
    </row>
    <row r="4968" spans="1:10" hidden="1" x14ac:dyDescent="0.3">
      <c r="A4968" s="2" t="e">
        <f>Table1[[#This Row],[Befolyt]]</f>
        <v>#VALUE!</v>
      </c>
      <c r="B4968" t="e">
        <f>Table1[[#This Row],[ÜK]]</f>
        <v>#VALUE!</v>
      </c>
      <c r="C4968" s="3" t="e">
        <f>Table1[[#This Row],[Szla]]</f>
        <v>#VALUE!</v>
      </c>
      <c r="D4968" s="6" t="e">
        <f>Table1[[#This Row],[Kelt_hó]]</f>
        <v>#VALUE!</v>
      </c>
      <c r="E4968" t="e">
        <f>Table1[[#This Row],[Vevő]]</f>
        <v>#VALUE!</v>
      </c>
      <c r="F4968" t="e">
        <f>Table1[[#This Row],[Termékkör]]</f>
        <v>#VALUE!</v>
      </c>
      <c r="G4968" s="4" t="e">
        <f>Table1[[#This Row],[SzumElad]]</f>
        <v>#VALUE!</v>
      </c>
      <c r="H4968" s="7" t="e">
        <f>Table1[[#This Row],[Jut_%]]</f>
        <v>#VALUE!</v>
      </c>
      <c r="I4968" s="4" t="e">
        <f>Table1[[#This Row],[Jut]]</f>
        <v>#VALUE!</v>
      </c>
      <c r="J4968" s="4" t="e">
        <f>Table1[[#This Row],[Column1]]</f>
        <v>#VALUE!</v>
      </c>
    </row>
    <row r="4969" spans="1:10" hidden="1" x14ac:dyDescent="0.3">
      <c r="A4969" s="2" t="e">
        <f>Table1[[#This Row],[Befolyt]]</f>
        <v>#VALUE!</v>
      </c>
      <c r="B4969" t="e">
        <f>Table1[[#This Row],[ÜK]]</f>
        <v>#VALUE!</v>
      </c>
      <c r="C4969" s="3" t="e">
        <f>Table1[[#This Row],[Szla]]</f>
        <v>#VALUE!</v>
      </c>
      <c r="D4969" s="6" t="e">
        <f>Table1[[#This Row],[Kelt_hó]]</f>
        <v>#VALUE!</v>
      </c>
      <c r="E4969" t="e">
        <f>Table1[[#This Row],[Vevő]]</f>
        <v>#VALUE!</v>
      </c>
      <c r="F4969" t="e">
        <f>Table1[[#This Row],[Termékkör]]</f>
        <v>#VALUE!</v>
      </c>
      <c r="G4969" s="4" t="e">
        <f>Table1[[#This Row],[SzumElad]]</f>
        <v>#VALUE!</v>
      </c>
      <c r="H4969" s="7" t="e">
        <f>Table1[[#This Row],[Jut_%]]</f>
        <v>#VALUE!</v>
      </c>
      <c r="I4969" s="4" t="e">
        <f>Table1[[#This Row],[Jut]]</f>
        <v>#VALUE!</v>
      </c>
      <c r="J4969" s="4" t="e">
        <f>Table1[[#This Row],[Column1]]</f>
        <v>#VALUE!</v>
      </c>
    </row>
    <row r="4970" spans="1:10" hidden="1" x14ac:dyDescent="0.3">
      <c r="A4970" s="2" t="e">
        <f>Table1[[#This Row],[Befolyt]]</f>
        <v>#VALUE!</v>
      </c>
      <c r="B4970" t="e">
        <f>Table1[[#This Row],[ÜK]]</f>
        <v>#VALUE!</v>
      </c>
      <c r="C4970" s="3" t="e">
        <f>Table1[[#This Row],[Szla]]</f>
        <v>#VALUE!</v>
      </c>
      <c r="D4970" s="6" t="e">
        <f>Table1[[#This Row],[Kelt_hó]]</f>
        <v>#VALUE!</v>
      </c>
      <c r="E4970" t="e">
        <f>Table1[[#This Row],[Vevő]]</f>
        <v>#VALUE!</v>
      </c>
      <c r="F4970" t="e">
        <f>Table1[[#This Row],[Termékkör]]</f>
        <v>#VALUE!</v>
      </c>
      <c r="G4970" s="4" t="e">
        <f>Table1[[#This Row],[SzumElad]]</f>
        <v>#VALUE!</v>
      </c>
      <c r="H4970" s="7" t="e">
        <f>Table1[[#This Row],[Jut_%]]</f>
        <v>#VALUE!</v>
      </c>
      <c r="I4970" s="4" t="e">
        <f>Table1[[#This Row],[Jut]]</f>
        <v>#VALUE!</v>
      </c>
      <c r="J4970" s="4" t="e">
        <f>Table1[[#This Row],[Column1]]</f>
        <v>#VALUE!</v>
      </c>
    </row>
    <row r="4971" spans="1:10" hidden="1" x14ac:dyDescent="0.3">
      <c r="A4971" s="2" t="e">
        <f>Table1[[#This Row],[Befolyt]]</f>
        <v>#VALUE!</v>
      </c>
      <c r="B4971" t="e">
        <f>Table1[[#This Row],[ÜK]]</f>
        <v>#VALUE!</v>
      </c>
      <c r="C4971" s="3" t="e">
        <f>Table1[[#This Row],[Szla]]</f>
        <v>#VALUE!</v>
      </c>
      <c r="D4971" s="6" t="e">
        <f>Table1[[#This Row],[Kelt_hó]]</f>
        <v>#VALUE!</v>
      </c>
      <c r="E4971" t="e">
        <f>Table1[[#This Row],[Vevő]]</f>
        <v>#VALUE!</v>
      </c>
      <c r="F4971" t="e">
        <f>Table1[[#This Row],[Termékkör]]</f>
        <v>#VALUE!</v>
      </c>
      <c r="G4971" s="4" t="e">
        <f>Table1[[#This Row],[SzumElad]]</f>
        <v>#VALUE!</v>
      </c>
      <c r="H4971" s="7" t="e">
        <f>Table1[[#This Row],[Jut_%]]</f>
        <v>#VALUE!</v>
      </c>
      <c r="I4971" s="4" t="e">
        <f>Table1[[#This Row],[Jut]]</f>
        <v>#VALUE!</v>
      </c>
      <c r="J4971" s="4" t="e">
        <f>Table1[[#This Row],[Column1]]</f>
        <v>#VALUE!</v>
      </c>
    </row>
    <row r="4972" spans="1:10" hidden="1" x14ac:dyDescent="0.3">
      <c r="A4972" s="2" t="e">
        <f>Table1[[#This Row],[Befolyt]]</f>
        <v>#VALUE!</v>
      </c>
      <c r="B4972" t="e">
        <f>Table1[[#This Row],[ÜK]]</f>
        <v>#VALUE!</v>
      </c>
      <c r="C4972" s="3" t="e">
        <f>Table1[[#This Row],[Szla]]</f>
        <v>#VALUE!</v>
      </c>
      <c r="D4972" s="6" t="e">
        <f>Table1[[#This Row],[Kelt_hó]]</f>
        <v>#VALUE!</v>
      </c>
      <c r="E4972" t="e">
        <f>Table1[[#This Row],[Vevő]]</f>
        <v>#VALUE!</v>
      </c>
      <c r="F4972" t="e">
        <f>Table1[[#This Row],[Termékkör]]</f>
        <v>#VALUE!</v>
      </c>
      <c r="G4972" s="4" t="e">
        <f>Table1[[#This Row],[SzumElad]]</f>
        <v>#VALUE!</v>
      </c>
      <c r="H4972" s="7" t="e">
        <f>Table1[[#This Row],[Jut_%]]</f>
        <v>#VALUE!</v>
      </c>
      <c r="I4972" s="4" t="e">
        <f>Table1[[#This Row],[Jut]]</f>
        <v>#VALUE!</v>
      </c>
      <c r="J4972" s="4" t="e">
        <f>Table1[[#This Row],[Column1]]</f>
        <v>#VALUE!</v>
      </c>
    </row>
    <row r="4973" spans="1:10" hidden="1" x14ac:dyDescent="0.3">
      <c r="A4973" s="2" t="e">
        <f>Table1[[#This Row],[Befolyt]]</f>
        <v>#VALUE!</v>
      </c>
      <c r="B4973" t="e">
        <f>Table1[[#This Row],[ÜK]]</f>
        <v>#VALUE!</v>
      </c>
      <c r="C4973" s="3" t="e">
        <f>Table1[[#This Row],[Szla]]</f>
        <v>#VALUE!</v>
      </c>
      <c r="D4973" s="6" t="e">
        <f>Table1[[#This Row],[Kelt_hó]]</f>
        <v>#VALUE!</v>
      </c>
      <c r="E4973" t="e">
        <f>Table1[[#This Row],[Vevő]]</f>
        <v>#VALUE!</v>
      </c>
      <c r="F4973" t="e">
        <f>Table1[[#This Row],[Termékkör]]</f>
        <v>#VALUE!</v>
      </c>
      <c r="G4973" s="4" t="e">
        <f>Table1[[#This Row],[SzumElad]]</f>
        <v>#VALUE!</v>
      </c>
      <c r="H4973" s="7" t="e">
        <f>Table1[[#This Row],[Jut_%]]</f>
        <v>#VALUE!</v>
      </c>
      <c r="I4973" s="4" t="e">
        <f>Table1[[#This Row],[Jut]]</f>
        <v>#VALUE!</v>
      </c>
      <c r="J4973" s="4" t="e">
        <f>Table1[[#This Row],[Column1]]</f>
        <v>#VALUE!</v>
      </c>
    </row>
    <row r="4974" spans="1:10" hidden="1" x14ac:dyDescent="0.3">
      <c r="A4974" s="2" t="e">
        <f>Table1[[#This Row],[Befolyt]]</f>
        <v>#VALUE!</v>
      </c>
      <c r="B4974" t="e">
        <f>Table1[[#This Row],[ÜK]]</f>
        <v>#VALUE!</v>
      </c>
      <c r="C4974" s="3" t="e">
        <f>Table1[[#This Row],[Szla]]</f>
        <v>#VALUE!</v>
      </c>
      <c r="D4974" s="6" t="e">
        <f>Table1[[#This Row],[Kelt_hó]]</f>
        <v>#VALUE!</v>
      </c>
      <c r="E4974" t="e">
        <f>Table1[[#This Row],[Vevő]]</f>
        <v>#VALUE!</v>
      </c>
      <c r="F4974" t="e">
        <f>Table1[[#This Row],[Termékkör]]</f>
        <v>#VALUE!</v>
      </c>
      <c r="G4974" s="4" t="e">
        <f>Table1[[#This Row],[SzumElad]]</f>
        <v>#VALUE!</v>
      </c>
      <c r="H4974" s="7" t="e">
        <f>Table1[[#This Row],[Jut_%]]</f>
        <v>#VALUE!</v>
      </c>
      <c r="I4974" s="4" t="e">
        <f>Table1[[#This Row],[Jut]]</f>
        <v>#VALUE!</v>
      </c>
      <c r="J4974" s="4" t="e">
        <f>Table1[[#This Row],[Column1]]</f>
        <v>#VALUE!</v>
      </c>
    </row>
    <row r="4975" spans="1:10" hidden="1" x14ac:dyDescent="0.3">
      <c r="A4975" s="2" t="e">
        <f>Table1[[#This Row],[Befolyt]]</f>
        <v>#VALUE!</v>
      </c>
      <c r="B4975" t="e">
        <f>Table1[[#This Row],[ÜK]]</f>
        <v>#VALUE!</v>
      </c>
      <c r="C4975" s="3" t="e">
        <f>Table1[[#This Row],[Szla]]</f>
        <v>#VALUE!</v>
      </c>
      <c r="D4975" s="6" t="e">
        <f>Table1[[#This Row],[Kelt_hó]]</f>
        <v>#VALUE!</v>
      </c>
      <c r="E4975" t="e">
        <f>Table1[[#This Row],[Vevő]]</f>
        <v>#VALUE!</v>
      </c>
      <c r="F4975" t="e">
        <f>Table1[[#This Row],[Termékkör]]</f>
        <v>#VALUE!</v>
      </c>
      <c r="G4975" s="4" t="e">
        <f>Table1[[#This Row],[SzumElad]]</f>
        <v>#VALUE!</v>
      </c>
      <c r="H4975" s="7" t="e">
        <f>Table1[[#This Row],[Jut_%]]</f>
        <v>#VALUE!</v>
      </c>
      <c r="I4975" s="4" t="e">
        <f>Table1[[#This Row],[Jut]]</f>
        <v>#VALUE!</v>
      </c>
      <c r="J4975" s="4" t="e">
        <f>Table1[[#This Row],[Column1]]</f>
        <v>#VALUE!</v>
      </c>
    </row>
    <row r="4976" spans="1:10" hidden="1" x14ac:dyDescent="0.3">
      <c r="A4976" s="2" t="e">
        <f>Table1[[#This Row],[Befolyt]]</f>
        <v>#VALUE!</v>
      </c>
      <c r="B4976" t="e">
        <f>Table1[[#This Row],[ÜK]]</f>
        <v>#VALUE!</v>
      </c>
      <c r="C4976" s="3" t="e">
        <f>Table1[[#This Row],[Szla]]</f>
        <v>#VALUE!</v>
      </c>
      <c r="D4976" s="6" t="e">
        <f>Table1[[#This Row],[Kelt_hó]]</f>
        <v>#VALUE!</v>
      </c>
      <c r="E4976" t="e">
        <f>Table1[[#This Row],[Vevő]]</f>
        <v>#VALUE!</v>
      </c>
      <c r="F4976" t="e">
        <f>Table1[[#This Row],[Termékkör]]</f>
        <v>#VALUE!</v>
      </c>
      <c r="G4976" s="4" t="e">
        <f>Table1[[#This Row],[SzumElad]]</f>
        <v>#VALUE!</v>
      </c>
      <c r="H4976" s="7" t="e">
        <f>Table1[[#This Row],[Jut_%]]</f>
        <v>#VALUE!</v>
      </c>
      <c r="I4976" s="4" t="e">
        <f>Table1[[#This Row],[Jut]]</f>
        <v>#VALUE!</v>
      </c>
      <c r="J4976" s="4" t="e">
        <f>Table1[[#This Row],[Column1]]</f>
        <v>#VALUE!</v>
      </c>
    </row>
    <row r="4977" spans="1:10" hidden="1" x14ac:dyDescent="0.3">
      <c r="A4977" s="2" t="e">
        <f>Table1[[#This Row],[Befolyt]]</f>
        <v>#VALUE!</v>
      </c>
      <c r="B4977" t="e">
        <f>Table1[[#This Row],[ÜK]]</f>
        <v>#VALUE!</v>
      </c>
      <c r="C4977" s="3" t="e">
        <f>Table1[[#This Row],[Szla]]</f>
        <v>#VALUE!</v>
      </c>
      <c r="D4977" s="6" t="e">
        <f>Table1[[#This Row],[Kelt_hó]]</f>
        <v>#VALUE!</v>
      </c>
      <c r="E4977" t="e">
        <f>Table1[[#This Row],[Vevő]]</f>
        <v>#VALUE!</v>
      </c>
      <c r="F4977" t="e">
        <f>Table1[[#This Row],[Termékkör]]</f>
        <v>#VALUE!</v>
      </c>
      <c r="G4977" s="4" t="e">
        <f>Table1[[#This Row],[SzumElad]]</f>
        <v>#VALUE!</v>
      </c>
      <c r="H4977" s="7" t="e">
        <f>Table1[[#This Row],[Jut_%]]</f>
        <v>#VALUE!</v>
      </c>
      <c r="I4977" s="4" t="e">
        <f>Table1[[#This Row],[Jut]]</f>
        <v>#VALUE!</v>
      </c>
      <c r="J4977" s="4" t="e">
        <f>Table1[[#This Row],[Column1]]</f>
        <v>#VALUE!</v>
      </c>
    </row>
    <row r="4978" spans="1:10" hidden="1" x14ac:dyDescent="0.3">
      <c r="A4978" s="2" t="e">
        <f>Table1[[#This Row],[Befolyt]]</f>
        <v>#VALUE!</v>
      </c>
      <c r="B4978" t="e">
        <f>Table1[[#This Row],[ÜK]]</f>
        <v>#VALUE!</v>
      </c>
      <c r="C4978" s="3" t="e">
        <f>Table1[[#This Row],[Szla]]</f>
        <v>#VALUE!</v>
      </c>
      <c r="D4978" s="6" t="e">
        <f>Table1[[#This Row],[Kelt_hó]]</f>
        <v>#VALUE!</v>
      </c>
      <c r="E4978" t="e">
        <f>Table1[[#This Row],[Vevő]]</f>
        <v>#VALUE!</v>
      </c>
      <c r="F4978" t="e">
        <f>Table1[[#This Row],[Termékkör]]</f>
        <v>#VALUE!</v>
      </c>
      <c r="G4978" s="4" t="e">
        <f>Table1[[#This Row],[SzumElad]]</f>
        <v>#VALUE!</v>
      </c>
      <c r="H4978" s="7" t="e">
        <f>Table1[[#This Row],[Jut_%]]</f>
        <v>#VALUE!</v>
      </c>
      <c r="I4978" s="4" t="e">
        <f>Table1[[#This Row],[Jut]]</f>
        <v>#VALUE!</v>
      </c>
      <c r="J4978" s="4" t="e">
        <f>Table1[[#This Row],[Column1]]</f>
        <v>#VALUE!</v>
      </c>
    </row>
    <row r="4979" spans="1:10" hidden="1" x14ac:dyDescent="0.3">
      <c r="A4979" s="2" t="e">
        <f>Table1[[#This Row],[Befolyt]]</f>
        <v>#VALUE!</v>
      </c>
      <c r="B4979" t="e">
        <f>Table1[[#This Row],[ÜK]]</f>
        <v>#VALUE!</v>
      </c>
      <c r="C4979" s="3" t="e">
        <f>Table1[[#This Row],[Szla]]</f>
        <v>#VALUE!</v>
      </c>
      <c r="D4979" s="6" t="e">
        <f>Table1[[#This Row],[Kelt_hó]]</f>
        <v>#VALUE!</v>
      </c>
      <c r="E4979" t="e">
        <f>Table1[[#This Row],[Vevő]]</f>
        <v>#VALUE!</v>
      </c>
      <c r="F4979" t="e">
        <f>Table1[[#This Row],[Termékkör]]</f>
        <v>#VALUE!</v>
      </c>
      <c r="G4979" s="4" t="e">
        <f>Table1[[#This Row],[SzumElad]]</f>
        <v>#VALUE!</v>
      </c>
      <c r="H4979" s="7" t="e">
        <f>Table1[[#This Row],[Jut_%]]</f>
        <v>#VALUE!</v>
      </c>
      <c r="I4979" s="4" t="e">
        <f>Table1[[#This Row],[Jut]]</f>
        <v>#VALUE!</v>
      </c>
      <c r="J4979" s="4" t="e">
        <f>Table1[[#This Row],[Column1]]</f>
        <v>#VALUE!</v>
      </c>
    </row>
    <row r="4980" spans="1:10" hidden="1" x14ac:dyDescent="0.3">
      <c r="A4980" s="2" t="e">
        <f>Table1[[#This Row],[Befolyt]]</f>
        <v>#VALUE!</v>
      </c>
      <c r="B4980" t="e">
        <f>Table1[[#This Row],[ÜK]]</f>
        <v>#VALUE!</v>
      </c>
      <c r="C4980" s="3" t="e">
        <f>Table1[[#This Row],[Szla]]</f>
        <v>#VALUE!</v>
      </c>
      <c r="D4980" s="6" t="e">
        <f>Table1[[#This Row],[Kelt_hó]]</f>
        <v>#VALUE!</v>
      </c>
      <c r="E4980" t="e">
        <f>Table1[[#This Row],[Vevő]]</f>
        <v>#VALUE!</v>
      </c>
      <c r="F4980" t="e">
        <f>Table1[[#This Row],[Termékkör]]</f>
        <v>#VALUE!</v>
      </c>
      <c r="G4980" s="4" t="e">
        <f>Table1[[#This Row],[SzumElad]]</f>
        <v>#VALUE!</v>
      </c>
      <c r="H4980" s="7" t="e">
        <f>Table1[[#This Row],[Jut_%]]</f>
        <v>#VALUE!</v>
      </c>
      <c r="I4980" s="4" t="e">
        <f>Table1[[#This Row],[Jut]]</f>
        <v>#VALUE!</v>
      </c>
      <c r="J4980" s="4" t="e">
        <f>Table1[[#This Row],[Column1]]</f>
        <v>#VALUE!</v>
      </c>
    </row>
    <row r="4981" spans="1:10" hidden="1" x14ac:dyDescent="0.3">
      <c r="A4981" s="2" t="e">
        <f>Table1[[#This Row],[Befolyt]]</f>
        <v>#VALUE!</v>
      </c>
      <c r="B4981" t="e">
        <f>Table1[[#This Row],[ÜK]]</f>
        <v>#VALUE!</v>
      </c>
      <c r="C4981" s="3" t="e">
        <f>Table1[[#This Row],[Szla]]</f>
        <v>#VALUE!</v>
      </c>
      <c r="D4981" s="6" t="e">
        <f>Table1[[#This Row],[Kelt_hó]]</f>
        <v>#VALUE!</v>
      </c>
      <c r="E4981" t="e">
        <f>Table1[[#This Row],[Vevő]]</f>
        <v>#VALUE!</v>
      </c>
      <c r="F4981" t="e">
        <f>Table1[[#This Row],[Termékkör]]</f>
        <v>#VALUE!</v>
      </c>
      <c r="G4981" s="4" t="e">
        <f>Table1[[#This Row],[SzumElad]]</f>
        <v>#VALUE!</v>
      </c>
      <c r="H4981" s="7" t="e">
        <f>Table1[[#This Row],[Jut_%]]</f>
        <v>#VALUE!</v>
      </c>
      <c r="I4981" s="4" t="e">
        <f>Table1[[#This Row],[Jut]]</f>
        <v>#VALUE!</v>
      </c>
      <c r="J4981" s="4" t="e">
        <f>Table1[[#This Row],[Column1]]</f>
        <v>#VALUE!</v>
      </c>
    </row>
    <row r="4982" spans="1:10" hidden="1" x14ac:dyDescent="0.3">
      <c r="A4982" s="2" t="e">
        <f>Table1[[#This Row],[Befolyt]]</f>
        <v>#VALUE!</v>
      </c>
      <c r="B4982" t="e">
        <f>Table1[[#This Row],[ÜK]]</f>
        <v>#VALUE!</v>
      </c>
      <c r="C4982" s="3" t="e">
        <f>Table1[[#This Row],[Szla]]</f>
        <v>#VALUE!</v>
      </c>
      <c r="D4982" s="6" t="e">
        <f>Table1[[#This Row],[Kelt_hó]]</f>
        <v>#VALUE!</v>
      </c>
      <c r="E4982" t="e">
        <f>Table1[[#This Row],[Vevő]]</f>
        <v>#VALUE!</v>
      </c>
      <c r="F4982" t="e">
        <f>Table1[[#This Row],[Termékkör]]</f>
        <v>#VALUE!</v>
      </c>
      <c r="G4982" s="4" t="e">
        <f>Table1[[#This Row],[SzumElad]]</f>
        <v>#VALUE!</v>
      </c>
      <c r="H4982" s="7" t="e">
        <f>Table1[[#This Row],[Jut_%]]</f>
        <v>#VALUE!</v>
      </c>
      <c r="I4982" s="4" t="e">
        <f>Table1[[#This Row],[Jut]]</f>
        <v>#VALUE!</v>
      </c>
      <c r="J4982" s="4" t="e">
        <f>Table1[[#This Row],[Column1]]</f>
        <v>#VALUE!</v>
      </c>
    </row>
    <row r="4983" spans="1:10" hidden="1" x14ac:dyDescent="0.3">
      <c r="A4983" s="2" t="e">
        <f>Table1[[#This Row],[Befolyt]]</f>
        <v>#VALUE!</v>
      </c>
      <c r="B4983" t="e">
        <f>Table1[[#This Row],[ÜK]]</f>
        <v>#VALUE!</v>
      </c>
      <c r="C4983" s="3" t="e">
        <f>Table1[[#This Row],[Szla]]</f>
        <v>#VALUE!</v>
      </c>
      <c r="D4983" s="6" t="e">
        <f>Table1[[#This Row],[Kelt_hó]]</f>
        <v>#VALUE!</v>
      </c>
      <c r="E4983" t="e">
        <f>Table1[[#This Row],[Vevő]]</f>
        <v>#VALUE!</v>
      </c>
      <c r="F4983" t="e">
        <f>Table1[[#This Row],[Termékkör]]</f>
        <v>#VALUE!</v>
      </c>
      <c r="G4983" s="4" t="e">
        <f>Table1[[#This Row],[SzumElad]]</f>
        <v>#VALUE!</v>
      </c>
      <c r="H4983" s="7" t="e">
        <f>Table1[[#This Row],[Jut_%]]</f>
        <v>#VALUE!</v>
      </c>
      <c r="I4983" s="4" t="e">
        <f>Table1[[#This Row],[Jut]]</f>
        <v>#VALUE!</v>
      </c>
      <c r="J4983" s="4" t="e">
        <f>Table1[[#This Row],[Column1]]</f>
        <v>#VALUE!</v>
      </c>
    </row>
    <row r="4984" spans="1:10" hidden="1" x14ac:dyDescent="0.3">
      <c r="A4984" s="2" t="e">
        <f>Table1[[#This Row],[Befolyt]]</f>
        <v>#VALUE!</v>
      </c>
      <c r="B4984" t="e">
        <f>Table1[[#This Row],[ÜK]]</f>
        <v>#VALUE!</v>
      </c>
      <c r="C4984" s="3" t="e">
        <f>Table1[[#This Row],[Szla]]</f>
        <v>#VALUE!</v>
      </c>
      <c r="D4984" s="6" t="e">
        <f>Table1[[#This Row],[Kelt_hó]]</f>
        <v>#VALUE!</v>
      </c>
      <c r="E4984" t="e">
        <f>Table1[[#This Row],[Vevő]]</f>
        <v>#VALUE!</v>
      </c>
      <c r="F4984" t="e">
        <f>Table1[[#This Row],[Termékkör]]</f>
        <v>#VALUE!</v>
      </c>
      <c r="G4984" s="4" t="e">
        <f>Table1[[#This Row],[SzumElad]]</f>
        <v>#VALUE!</v>
      </c>
      <c r="H4984" s="7" t="e">
        <f>Table1[[#This Row],[Jut_%]]</f>
        <v>#VALUE!</v>
      </c>
      <c r="I4984" s="4" t="e">
        <f>Table1[[#This Row],[Jut]]</f>
        <v>#VALUE!</v>
      </c>
      <c r="J4984" s="4" t="e">
        <f>Table1[[#This Row],[Column1]]</f>
        <v>#VALUE!</v>
      </c>
    </row>
    <row r="4985" spans="1:10" hidden="1" x14ac:dyDescent="0.3">
      <c r="A4985" s="2" t="e">
        <f>Table1[[#This Row],[Befolyt]]</f>
        <v>#VALUE!</v>
      </c>
      <c r="B4985" t="e">
        <f>Table1[[#This Row],[ÜK]]</f>
        <v>#VALUE!</v>
      </c>
      <c r="C4985" s="3" t="e">
        <f>Table1[[#This Row],[Szla]]</f>
        <v>#VALUE!</v>
      </c>
      <c r="D4985" s="6" t="e">
        <f>Table1[[#This Row],[Kelt_hó]]</f>
        <v>#VALUE!</v>
      </c>
      <c r="E4985" t="e">
        <f>Table1[[#This Row],[Vevő]]</f>
        <v>#VALUE!</v>
      </c>
      <c r="F4985" t="e">
        <f>Table1[[#This Row],[Termékkör]]</f>
        <v>#VALUE!</v>
      </c>
      <c r="G4985" s="4" t="e">
        <f>Table1[[#This Row],[SzumElad]]</f>
        <v>#VALUE!</v>
      </c>
      <c r="H4985" s="7" t="e">
        <f>Table1[[#This Row],[Jut_%]]</f>
        <v>#VALUE!</v>
      </c>
      <c r="I4985" s="4" t="e">
        <f>Table1[[#This Row],[Jut]]</f>
        <v>#VALUE!</v>
      </c>
      <c r="J4985" s="4" t="e">
        <f>Table1[[#This Row],[Column1]]</f>
        <v>#VALUE!</v>
      </c>
    </row>
    <row r="4986" spans="1:10" hidden="1" x14ac:dyDescent="0.3">
      <c r="A4986" s="2" t="e">
        <f>Table1[[#This Row],[Befolyt]]</f>
        <v>#VALUE!</v>
      </c>
      <c r="B4986" t="e">
        <f>Table1[[#This Row],[ÜK]]</f>
        <v>#VALUE!</v>
      </c>
      <c r="C4986" s="3" t="e">
        <f>Table1[[#This Row],[Szla]]</f>
        <v>#VALUE!</v>
      </c>
      <c r="D4986" s="6" t="e">
        <f>Table1[[#This Row],[Kelt_hó]]</f>
        <v>#VALUE!</v>
      </c>
      <c r="E4986" t="e">
        <f>Table1[[#This Row],[Vevő]]</f>
        <v>#VALUE!</v>
      </c>
      <c r="F4986" t="e">
        <f>Table1[[#This Row],[Termékkör]]</f>
        <v>#VALUE!</v>
      </c>
      <c r="G4986" s="4" t="e">
        <f>Table1[[#This Row],[SzumElad]]</f>
        <v>#VALUE!</v>
      </c>
      <c r="H4986" s="7" t="e">
        <f>Table1[[#This Row],[Jut_%]]</f>
        <v>#VALUE!</v>
      </c>
      <c r="I4986" s="4" t="e">
        <f>Table1[[#This Row],[Jut]]</f>
        <v>#VALUE!</v>
      </c>
      <c r="J4986" s="4" t="e">
        <f>Table1[[#This Row],[Column1]]</f>
        <v>#VALUE!</v>
      </c>
    </row>
    <row r="4987" spans="1:10" hidden="1" x14ac:dyDescent="0.3">
      <c r="A4987" s="2" t="e">
        <f>Table1[[#This Row],[Befolyt]]</f>
        <v>#VALUE!</v>
      </c>
      <c r="B4987" t="e">
        <f>Table1[[#This Row],[ÜK]]</f>
        <v>#VALUE!</v>
      </c>
      <c r="C4987" s="3" t="e">
        <f>Table1[[#This Row],[Szla]]</f>
        <v>#VALUE!</v>
      </c>
      <c r="D4987" s="6" t="e">
        <f>Table1[[#This Row],[Kelt_hó]]</f>
        <v>#VALUE!</v>
      </c>
      <c r="E4987" t="e">
        <f>Table1[[#This Row],[Vevő]]</f>
        <v>#VALUE!</v>
      </c>
      <c r="F4987" t="e">
        <f>Table1[[#This Row],[Termékkör]]</f>
        <v>#VALUE!</v>
      </c>
      <c r="G4987" s="4" t="e">
        <f>Table1[[#This Row],[SzumElad]]</f>
        <v>#VALUE!</v>
      </c>
      <c r="H4987" s="7" t="e">
        <f>Table1[[#This Row],[Jut_%]]</f>
        <v>#VALUE!</v>
      </c>
      <c r="I4987" s="4" t="e">
        <f>Table1[[#This Row],[Jut]]</f>
        <v>#VALUE!</v>
      </c>
      <c r="J4987" s="4" t="e">
        <f>Table1[[#This Row],[Column1]]</f>
        <v>#VALUE!</v>
      </c>
    </row>
    <row r="4988" spans="1:10" hidden="1" x14ac:dyDescent="0.3">
      <c r="A4988" s="2" t="e">
        <f>Table1[[#This Row],[Befolyt]]</f>
        <v>#VALUE!</v>
      </c>
      <c r="B4988" t="e">
        <f>Table1[[#This Row],[ÜK]]</f>
        <v>#VALUE!</v>
      </c>
      <c r="C4988" s="3" t="e">
        <f>Table1[[#This Row],[Szla]]</f>
        <v>#VALUE!</v>
      </c>
      <c r="D4988" s="6" t="e">
        <f>Table1[[#This Row],[Kelt_hó]]</f>
        <v>#VALUE!</v>
      </c>
      <c r="E4988" t="e">
        <f>Table1[[#This Row],[Vevő]]</f>
        <v>#VALUE!</v>
      </c>
      <c r="F4988" t="e">
        <f>Table1[[#This Row],[Termékkör]]</f>
        <v>#VALUE!</v>
      </c>
      <c r="G4988" s="4" t="e">
        <f>Table1[[#This Row],[SzumElad]]</f>
        <v>#VALUE!</v>
      </c>
      <c r="H4988" s="7" t="e">
        <f>Table1[[#This Row],[Jut_%]]</f>
        <v>#VALUE!</v>
      </c>
      <c r="I4988" s="4" t="e">
        <f>Table1[[#This Row],[Jut]]</f>
        <v>#VALUE!</v>
      </c>
      <c r="J4988" s="4" t="e">
        <f>Table1[[#This Row],[Column1]]</f>
        <v>#VALUE!</v>
      </c>
    </row>
    <row r="4989" spans="1:10" hidden="1" x14ac:dyDescent="0.3">
      <c r="A4989" s="2" t="e">
        <f>Table1[[#This Row],[Befolyt]]</f>
        <v>#VALUE!</v>
      </c>
      <c r="B4989" t="e">
        <f>Table1[[#This Row],[ÜK]]</f>
        <v>#VALUE!</v>
      </c>
      <c r="C4989" s="3" t="e">
        <f>Table1[[#This Row],[Szla]]</f>
        <v>#VALUE!</v>
      </c>
      <c r="D4989" s="6" t="e">
        <f>Table1[[#This Row],[Kelt_hó]]</f>
        <v>#VALUE!</v>
      </c>
      <c r="E4989" t="e">
        <f>Table1[[#This Row],[Vevő]]</f>
        <v>#VALUE!</v>
      </c>
      <c r="F4989" t="e">
        <f>Table1[[#This Row],[Termékkör]]</f>
        <v>#VALUE!</v>
      </c>
      <c r="G4989" s="4" t="e">
        <f>Table1[[#This Row],[SzumElad]]</f>
        <v>#VALUE!</v>
      </c>
      <c r="H4989" s="7" t="e">
        <f>Table1[[#This Row],[Jut_%]]</f>
        <v>#VALUE!</v>
      </c>
      <c r="I4989" s="4" t="e">
        <f>Table1[[#This Row],[Jut]]</f>
        <v>#VALUE!</v>
      </c>
      <c r="J4989" s="4" t="e">
        <f>Table1[[#This Row],[Column1]]</f>
        <v>#VALUE!</v>
      </c>
    </row>
    <row r="4990" spans="1:10" hidden="1" x14ac:dyDescent="0.3">
      <c r="A4990" s="2" t="e">
        <f>Table1[[#This Row],[Befolyt]]</f>
        <v>#VALUE!</v>
      </c>
      <c r="B4990" t="e">
        <f>Table1[[#This Row],[ÜK]]</f>
        <v>#VALUE!</v>
      </c>
      <c r="C4990" s="3" t="e">
        <f>Table1[[#This Row],[Szla]]</f>
        <v>#VALUE!</v>
      </c>
      <c r="D4990" s="6" t="e">
        <f>Table1[[#This Row],[Kelt_hó]]</f>
        <v>#VALUE!</v>
      </c>
      <c r="E4990" t="e">
        <f>Table1[[#This Row],[Vevő]]</f>
        <v>#VALUE!</v>
      </c>
      <c r="F4990" t="e">
        <f>Table1[[#This Row],[Termékkör]]</f>
        <v>#VALUE!</v>
      </c>
      <c r="G4990" s="4" t="e">
        <f>Table1[[#This Row],[SzumElad]]</f>
        <v>#VALUE!</v>
      </c>
      <c r="H4990" s="7" t="e">
        <f>Table1[[#This Row],[Jut_%]]</f>
        <v>#VALUE!</v>
      </c>
      <c r="I4990" s="4" t="e">
        <f>Table1[[#This Row],[Jut]]</f>
        <v>#VALUE!</v>
      </c>
      <c r="J4990" s="4" t="e">
        <f>Table1[[#This Row],[Column1]]</f>
        <v>#VALUE!</v>
      </c>
    </row>
    <row r="4991" spans="1:10" hidden="1" x14ac:dyDescent="0.3">
      <c r="A4991" s="2" t="e">
        <f>Table1[[#This Row],[Befolyt]]</f>
        <v>#VALUE!</v>
      </c>
      <c r="B4991" t="e">
        <f>Table1[[#This Row],[ÜK]]</f>
        <v>#VALUE!</v>
      </c>
      <c r="C4991" s="3" t="e">
        <f>Table1[[#This Row],[Szla]]</f>
        <v>#VALUE!</v>
      </c>
      <c r="D4991" s="6" t="e">
        <f>Table1[[#This Row],[Kelt_hó]]</f>
        <v>#VALUE!</v>
      </c>
      <c r="E4991" t="e">
        <f>Table1[[#This Row],[Vevő]]</f>
        <v>#VALUE!</v>
      </c>
      <c r="F4991" t="e">
        <f>Table1[[#This Row],[Termékkör]]</f>
        <v>#VALUE!</v>
      </c>
      <c r="G4991" s="4" t="e">
        <f>Table1[[#This Row],[SzumElad]]</f>
        <v>#VALUE!</v>
      </c>
      <c r="H4991" s="7" t="e">
        <f>Table1[[#This Row],[Jut_%]]</f>
        <v>#VALUE!</v>
      </c>
      <c r="I4991" s="4" t="e">
        <f>Table1[[#This Row],[Jut]]</f>
        <v>#VALUE!</v>
      </c>
      <c r="J4991" s="4" t="e">
        <f>Table1[[#This Row],[Column1]]</f>
        <v>#VALUE!</v>
      </c>
    </row>
    <row r="4992" spans="1:10" hidden="1" x14ac:dyDescent="0.3">
      <c r="A4992" s="2" t="e">
        <f>Table1[[#This Row],[Befolyt]]</f>
        <v>#VALUE!</v>
      </c>
      <c r="B4992" t="e">
        <f>Table1[[#This Row],[ÜK]]</f>
        <v>#VALUE!</v>
      </c>
      <c r="C4992" s="3" t="e">
        <f>Table1[[#This Row],[Szla]]</f>
        <v>#VALUE!</v>
      </c>
      <c r="D4992" s="6" t="e">
        <f>Table1[[#This Row],[Kelt_hó]]</f>
        <v>#VALUE!</v>
      </c>
      <c r="E4992" t="e">
        <f>Table1[[#This Row],[Vevő]]</f>
        <v>#VALUE!</v>
      </c>
      <c r="F4992" t="e">
        <f>Table1[[#This Row],[Termékkör]]</f>
        <v>#VALUE!</v>
      </c>
      <c r="G4992" s="4" t="e">
        <f>Table1[[#This Row],[SzumElad]]</f>
        <v>#VALUE!</v>
      </c>
      <c r="H4992" s="7" t="e">
        <f>Table1[[#This Row],[Jut_%]]</f>
        <v>#VALUE!</v>
      </c>
      <c r="I4992" s="4" t="e">
        <f>Table1[[#This Row],[Jut]]</f>
        <v>#VALUE!</v>
      </c>
      <c r="J4992" s="4" t="e">
        <f>Table1[[#This Row],[Column1]]</f>
        <v>#VALUE!</v>
      </c>
    </row>
    <row r="4993" spans="1:10" hidden="1" x14ac:dyDescent="0.3">
      <c r="A4993" s="2" t="e">
        <f>Table1[[#This Row],[Befolyt]]</f>
        <v>#VALUE!</v>
      </c>
      <c r="B4993" t="e">
        <f>Table1[[#This Row],[ÜK]]</f>
        <v>#VALUE!</v>
      </c>
      <c r="C4993" s="3" t="e">
        <f>Table1[[#This Row],[Szla]]</f>
        <v>#VALUE!</v>
      </c>
      <c r="D4993" s="6" t="e">
        <f>Table1[[#This Row],[Kelt_hó]]</f>
        <v>#VALUE!</v>
      </c>
      <c r="E4993" t="e">
        <f>Table1[[#This Row],[Vevő]]</f>
        <v>#VALUE!</v>
      </c>
      <c r="F4993" t="e">
        <f>Table1[[#This Row],[Termékkör]]</f>
        <v>#VALUE!</v>
      </c>
      <c r="G4993" s="4" t="e">
        <f>Table1[[#This Row],[SzumElad]]</f>
        <v>#VALUE!</v>
      </c>
      <c r="H4993" s="7" t="e">
        <f>Table1[[#This Row],[Jut_%]]</f>
        <v>#VALUE!</v>
      </c>
      <c r="I4993" s="4" t="e">
        <f>Table1[[#This Row],[Jut]]</f>
        <v>#VALUE!</v>
      </c>
      <c r="J4993" s="4" t="e">
        <f>Table1[[#This Row],[Column1]]</f>
        <v>#VALUE!</v>
      </c>
    </row>
    <row r="4994" spans="1:10" hidden="1" x14ac:dyDescent="0.3">
      <c r="A4994" s="2" t="e">
        <f>Table1[[#This Row],[Befolyt]]</f>
        <v>#VALUE!</v>
      </c>
      <c r="B4994" t="e">
        <f>Table1[[#This Row],[ÜK]]</f>
        <v>#VALUE!</v>
      </c>
      <c r="C4994" s="3" t="e">
        <f>Table1[[#This Row],[Szla]]</f>
        <v>#VALUE!</v>
      </c>
      <c r="D4994" s="6" t="e">
        <f>Table1[[#This Row],[Kelt_hó]]</f>
        <v>#VALUE!</v>
      </c>
      <c r="E4994" t="e">
        <f>Table1[[#This Row],[Vevő]]</f>
        <v>#VALUE!</v>
      </c>
      <c r="F4994" t="e">
        <f>Table1[[#This Row],[Termékkör]]</f>
        <v>#VALUE!</v>
      </c>
      <c r="G4994" s="4" t="e">
        <f>Table1[[#This Row],[SzumElad]]</f>
        <v>#VALUE!</v>
      </c>
      <c r="H4994" s="7" t="e">
        <f>Table1[[#This Row],[Jut_%]]</f>
        <v>#VALUE!</v>
      </c>
      <c r="I4994" s="4" t="e">
        <f>Table1[[#This Row],[Jut]]</f>
        <v>#VALUE!</v>
      </c>
      <c r="J4994" s="4" t="e">
        <f>Table1[[#This Row],[Column1]]</f>
        <v>#VALUE!</v>
      </c>
    </row>
    <row r="4995" spans="1:10" hidden="1" x14ac:dyDescent="0.3">
      <c r="A4995" s="2" t="e">
        <f>Table1[[#This Row],[Befolyt]]</f>
        <v>#VALUE!</v>
      </c>
      <c r="B4995" t="e">
        <f>Table1[[#This Row],[ÜK]]</f>
        <v>#VALUE!</v>
      </c>
      <c r="C4995" s="3" t="e">
        <f>Table1[[#This Row],[Szla]]</f>
        <v>#VALUE!</v>
      </c>
      <c r="D4995" s="6" t="e">
        <f>Table1[[#This Row],[Kelt_hó]]</f>
        <v>#VALUE!</v>
      </c>
      <c r="E4995" t="e">
        <f>Table1[[#This Row],[Vevő]]</f>
        <v>#VALUE!</v>
      </c>
      <c r="F4995" t="e">
        <f>Table1[[#This Row],[Termékkör]]</f>
        <v>#VALUE!</v>
      </c>
      <c r="G4995" s="4" t="e">
        <f>Table1[[#This Row],[SzumElad]]</f>
        <v>#VALUE!</v>
      </c>
      <c r="H4995" s="7" t="e">
        <f>Table1[[#This Row],[Jut_%]]</f>
        <v>#VALUE!</v>
      </c>
      <c r="I4995" s="4" t="e">
        <f>Table1[[#This Row],[Jut]]</f>
        <v>#VALUE!</v>
      </c>
      <c r="J4995" s="4" t="e">
        <f>Table1[[#This Row],[Column1]]</f>
        <v>#VALUE!</v>
      </c>
    </row>
    <row r="4996" spans="1:10" hidden="1" x14ac:dyDescent="0.3">
      <c r="A4996" s="2" t="e">
        <f>Table1[[#This Row],[Befolyt]]</f>
        <v>#VALUE!</v>
      </c>
      <c r="B4996" t="e">
        <f>Table1[[#This Row],[ÜK]]</f>
        <v>#VALUE!</v>
      </c>
      <c r="C4996" s="3" t="e">
        <f>Table1[[#This Row],[Szla]]</f>
        <v>#VALUE!</v>
      </c>
      <c r="D4996" s="6" t="e">
        <f>Table1[[#This Row],[Kelt_hó]]</f>
        <v>#VALUE!</v>
      </c>
      <c r="E4996" t="e">
        <f>Table1[[#This Row],[Vevő]]</f>
        <v>#VALUE!</v>
      </c>
      <c r="F4996" t="e">
        <f>Table1[[#This Row],[Termékkör]]</f>
        <v>#VALUE!</v>
      </c>
      <c r="G4996" s="4" t="e">
        <f>Table1[[#This Row],[SzumElad]]</f>
        <v>#VALUE!</v>
      </c>
      <c r="H4996" s="7" t="e">
        <f>Table1[[#This Row],[Jut_%]]</f>
        <v>#VALUE!</v>
      </c>
      <c r="I4996" s="4" t="e">
        <f>Table1[[#This Row],[Jut]]</f>
        <v>#VALUE!</v>
      </c>
      <c r="J4996" s="4" t="e">
        <f>Table1[[#This Row],[Column1]]</f>
        <v>#VALUE!</v>
      </c>
    </row>
    <row r="4997" spans="1:10" hidden="1" x14ac:dyDescent="0.3">
      <c r="A4997" s="2" t="e">
        <f>Table1[[#This Row],[Befolyt]]</f>
        <v>#VALUE!</v>
      </c>
      <c r="B4997" t="e">
        <f>Table1[[#This Row],[ÜK]]</f>
        <v>#VALUE!</v>
      </c>
      <c r="C4997" s="3" t="e">
        <f>Table1[[#This Row],[Szla]]</f>
        <v>#VALUE!</v>
      </c>
      <c r="D4997" s="6" t="e">
        <f>Table1[[#This Row],[Kelt_hó]]</f>
        <v>#VALUE!</v>
      </c>
      <c r="E4997" t="e">
        <f>Table1[[#This Row],[Vevő]]</f>
        <v>#VALUE!</v>
      </c>
      <c r="F4997" t="e">
        <f>Table1[[#This Row],[Termékkör]]</f>
        <v>#VALUE!</v>
      </c>
      <c r="G4997" s="4" t="e">
        <f>Table1[[#This Row],[SzumElad]]</f>
        <v>#VALUE!</v>
      </c>
      <c r="H4997" s="7" t="e">
        <f>Table1[[#This Row],[Jut_%]]</f>
        <v>#VALUE!</v>
      </c>
      <c r="I4997" s="4" t="e">
        <f>Table1[[#This Row],[Jut]]</f>
        <v>#VALUE!</v>
      </c>
      <c r="J4997" s="4" t="e">
        <f>Table1[[#This Row],[Column1]]</f>
        <v>#VALUE!</v>
      </c>
    </row>
    <row r="4998" spans="1:10" hidden="1" x14ac:dyDescent="0.3">
      <c r="A4998" s="2" t="e">
        <f>Table1[[#This Row],[Befolyt]]</f>
        <v>#VALUE!</v>
      </c>
      <c r="B4998" t="e">
        <f>Table1[[#This Row],[ÜK]]</f>
        <v>#VALUE!</v>
      </c>
      <c r="C4998" s="3" t="e">
        <f>Table1[[#This Row],[Szla]]</f>
        <v>#VALUE!</v>
      </c>
      <c r="D4998" s="6" t="e">
        <f>Table1[[#This Row],[Kelt_hó]]</f>
        <v>#VALUE!</v>
      </c>
      <c r="E4998" t="e">
        <f>Table1[[#This Row],[Vevő]]</f>
        <v>#VALUE!</v>
      </c>
      <c r="F4998" t="e">
        <f>Table1[[#This Row],[Termékkör]]</f>
        <v>#VALUE!</v>
      </c>
      <c r="G4998" s="4" t="e">
        <f>Table1[[#This Row],[SzumElad]]</f>
        <v>#VALUE!</v>
      </c>
      <c r="H4998" s="7" t="e">
        <f>Table1[[#This Row],[Jut_%]]</f>
        <v>#VALUE!</v>
      </c>
      <c r="I4998" s="4" t="e">
        <f>Table1[[#This Row],[Jut]]</f>
        <v>#VALUE!</v>
      </c>
      <c r="J4998" s="4" t="e">
        <f>Table1[[#This Row],[Column1]]</f>
        <v>#VALUE!</v>
      </c>
    </row>
    <row r="4999" spans="1:10" hidden="1" x14ac:dyDescent="0.3">
      <c r="A4999" s="2" t="e">
        <f>Table1[[#This Row],[Befolyt]]</f>
        <v>#VALUE!</v>
      </c>
      <c r="B4999" t="e">
        <f>Table1[[#This Row],[ÜK]]</f>
        <v>#VALUE!</v>
      </c>
      <c r="C4999" s="3" t="e">
        <f>Table1[[#This Row],[Szla]]</f>
        <v>#VALUE!</v>
      </c>
      <c r="D4999" s="6" t="e">
        <f>Table1[[#This Row],[Kelt_hó]]</f>
        <v>#VALUE!</v>
      </c>
      <c r="E4999" t="e">
        <f>Table1[[#This Row],[Vevő]]</f>
        <v>#VALUE!</v>
      </c>
      <c r="F4999" t="e">
        <f>Table1[[#This Row],[Termékkör]]</f>
        <v>#VALUE!</v>
      </c>
      <c r="G4999" s="4" t="e">
        <f>Table1[[#This Row],[SzumElad]]</f>
        <v>#VALUE!</v>
      </c>
      <c r="H4999" s="7" t="e">
        <f>Table1[[#This Row],[Jut_%]]</f>
        <v>#VALUE!</v>
      </c>
      <c r="I4999" s="4" t="e">
        <f>Table1[[#This Row],[Jut]]</f>
        <v>#VALUE!</v>
      </c>
      <c r="J4999" s="4" t="e">
        <f>Table1[[#This Row],[Column1]]</f>
        <v>#VALUE!</v>
      </c>
    </row>
    <row r="5000" spans="1:10" hidden="1" x14ac:dyDescent="0.3">
      <c r="A5000" s="2" t="e">
        <f>Table1[[#This Row],[Befolyt]]</f>
        <v>#VALUE!</v>
      </c>
      <c r="B5000" t="e">
        <f>Table1[[#This Row],[ÜK]]</f>
        <v>#VALUE!</v>
      </c>
      <c r="C5000" s="3" t="e">
        <f>Table1[[#This Row],[Szla]]</f>
        <v>#VALUE!</v>
      </c>
      <c r="D5000" s="6" t="e">
        <f>Table1[[#This Row],[Kelt_hó]]</f>
        <v>#VALUE!</v>
      </c>
      <c r="E5000" t="e">
        <f>Table1[[#This Row],[Vevő]]</f>
        <v>#VALUE!</v>
      </c>
      <c r="F5000" t="e">
        <f>Table1[[#This Row],[Termékkör]]</f>
        <v>#VALUE!</v>
      </c>
      <c r="G5000" s="4" t="e">
        <f>Table1[[#This Row],[SzumElad]]</f>
        <v>#VALUE!</v>
      </c>
      <c r="H5000" s="7" t="e">
        <f>Table1[[#This Row],[Jut_%]]</f>
        <v>#VALUE!</v>
      </c>
      <c r="I5000" s="4" t="e">
        <f>Table1[[#This Row],[Jut]]</f>
        <v>#VALUE!</v>
      </c>
      <c r="J5000" s="4" t="e">
        <f>Table1[[#This Row],[Column1]]</f>
        <v>#VALUE!</v>
      </c>
    </row>
    <row r="5001" spans="1:10" hidden="1" x14ac:dyDescent="0.3">
      <c r="A5001" s="2" t="e">
        <f>Table1[[#This Row],[Befolyt]]</f>
        <v>#VALUE!</v>
      </c>
      <c r="B5001" t="e">
        <f>Table1[[#This Row],[ÜK]]</f>
        <v>#VALUE!</v>
      </c>
      <c r="C5001" s="3" t="e">
        <f>Table1[[#This Row],[Szla]]</f>
        <v>#VALUE!</v>
      </c>
      <c r="D5001" s="6" t="e">
        <f>Table1[[#This Row],[Kelt_hó]]</f>
        <v>#VALUE!</v>
      </c>
      <c r="E5001" t="e">
        <f>Table1[[#This Row],[Vevő]]</f>
        <v>#VALUE!</v>
      </c>
      <c r="F5001" t="e">
        <f>Table1[[#This Row],[Termékkör]]</f>
        <v>#VALUE!</v>
      </c>
      <c r="G5001" s="4" t="e">
        <f>Table1[[#This Row],[SzumElad]]</f>
        <v>#VALUE!</v>
      </c>
      <c r="H5001" s="7" t="e">
        <f>Table1[[#This Row],[Jut_%]]</f>
        <v>#VALUE!</v>
      </c>
      <c r="I5001" s="4" t="e">
        <f>Table1[[#This Row],[Jut]]</f>
        <v>#VALUE!</v>
      </c>
      <c r="J5001" s="4" t="e">
        <f>Table1[[#This Row],[Column1]]</f>
        <v>#VALUE!</v>
      </c>
    </row>
    <row r="5002" spans="1:10" hidden="1" x14ac:dyDescent="0.3">
      <c r="A5002" s="2" t="e">
        <f>Table1[[#This Row],[Befolyt]]</f>
        <v>#VALUE!</v>
      </c>
      <c r="B5002" t="e">
        <f>Table1[[#This Row],[ÜK]]</f>
        <v>#VALUE!</v>
      </c>
      <c r="C5002" s="3" t="e">
        <f>Table1[[#This Row],[Szla]]</f>
        <v>#VALUE!</v>
      </c>
      <c r="D5002" s="6" t="e">
        <f>Table1[[#This Row],[Kelt_hó]]</f>
        <v>#VALUE!</v>
      </c>
      <c r="E5002" t="e">
        <f>Table1[[#This Row],[Vevő]]</f>
        <v>#VALUE!</v>
      </c>
      <c r="F5002" t="e">
        <f>Table1[[#This Row],[Termékkör]]</f>
        <v>#VALUE!</v>
      </c>
      <c r="G5002" s="4" t="e">
        <f>Table1[[#This Row],[SzumElad]]</f>
        <v>#VALUE!</v>
      </c>
      <c r="H5002" s="7" t="e">
        <f>Table1[[#This Row],[Jut_%]]</f>
        <v>#VALUE!</v>
      </c>
      <c r="I5002" s="4" t="e">
        <f>Table1[[#This Row],[Jut]]</f>
        <v>#VALUE!</v>
      </c>
      <c r="J5002" s="4" t="e">
        <f>Table1[[#This Row],[Column1]]</f>
        <v>#VALUE!</v>
      </c>
    </row>
    <row r="5003" spans="1:10" hidden="1" x14ac:dyDescent="0.3">
      <c r="A5003" s="2" t="e">
        <f>Table1[[#This Row],[Befolyt]]</f>
        <v>#VALUE!</v>
      </c>
      <c r="B5003" t="e">
        <f>Table1[[#This Row],[ÜK]]</f>
        <v>#VALUE!</v>
      </c>
      <c r="C5003" s="3" t="e">
        <f>Table1[[#This Row],[Szla]]</f>
        <v>#VALUE!</v>
      </c>
      <c r="D5003" s="6" t="e">
        <f>Table1[[#This Row],[Kelt_hó]]</f>
        <v>#VALUE!</v>
      </c>
      <c r="E5003" t="e">
        <f>Table1[[#This Row],[Vevő]]</f>
        <v>#VALUE!</v>
      </c>
      <c r="F5003" t="e">
        <f>Table1[[#This Row],[Termékkör]]</f>
        <v>#VALUE!</v>
      </c>
      <c r="G5003" s="4" t="e">
        <f>Table1[[#This Row],[SzumElad]]</f>
        <v>#VALUE!</v>
      </c>
      <c r="H5003" s="7" t="e">
        <f>Table1[[#This Row],[Jut_%]]</f>
        <v>#VALUE!</v>
      </c>
      <c r="I5003" s="4" t="e">
        <f>Table1[[#This Row],[Jut]]</f>
        <v>#VALUE!</v>
      </c>
      <c r="J5003" s="4" t="e">
        <f>Table1[[#This Row],[Column1]]</f>
        <v>#VALUE!</v>
      </c>
    </row>
    <row r="5004" spans="1:10" hidden="1" x14ac:dyDescent="0.3">
      <c r="A5004" s="2" t="e">
        <f>Table1[[#This Row],[Befolyt]]</f>
        <v>#VALUE!</v>
      </c>
      <c r="B5004" t="e">
        <f>Table1[[#This Row],[ÜK]]</f>
        <v>#VALUE!</v>
      </c>
      <c r="C5004" s="3" t="e">
        <f>Table1[[#This Row],[Szla]]</f>
        <v>#VALUE!</v>
      </c>
      <c r="D5004" s="6" t="e">
        <f>Table1[[#This Row],[Kelt_hó]]</f>
        <v>#VALUE!</v>
      </c>
      <c r="E5004" t="e">
        <f>Table1[[#This Row],[Vevő]]</f>
        <v>#VALUE!</v>
      </c>
      <c r="F5004" t="e">
        <f>Table1[[#This Row],[Termékkör]]</f>
        <v>#VALUE!</v>
      </c>
      <c r="G5004" s="4" t="e">
        <f>Table1[[#This Row],[SzumElad]]</f>
        <v>#VALUE!</v>
      </c>
      <c r="H5004" s="7" t="e">
        <f>Table1[[#This Row],[Jut_%]]</f>
        <v>#VALUE!</v>
      </c>
      <c r="I5004" s="4" t="e">
        <f>Table1[[#This Row],[Jut]]</f>
        <v>#VALUE!</v>
      </c>
      <c r="J5004" s="4" t="e">
        <f>Table1[[#This Row],[Column1]]</f>
        <v>#VALUE!</v>
      </c>
    </row>
    <row r="5005" spans="1:10" hidden="1" x14ac:dyDescent="0.3">
      <c r="A5005" s="2" t="e">
        <f>Table1[[#This Row],[Befolyt]]</f>
        <v>#VALUE!</v>
      </c>
      <c r="B5005" t="e">
        <f>Table1[[#This Row],[ÜK]]</f>
        <v>#VALUE!</v>
      </c>
      <c r="C5005" s="3" t="e">
        <f>Table1[[#This Row],[Szla]]</f>
        <v>#VALUE!</v>
      </c>
      <c r="D5005" s="6" t="e">
        <f>Table1[[#This Row],[Kelt_hó]]</f>
        <v>#VALUE!</v>
      </c>
      <c r="E5005" t="e">
        <f>Table1[[#This Row],[Vevő]]</f>
        <v>#VALUE!</v>
      </c>
      <c r="F5005" t="e">
        <f>Table1[[#This Row],[Termékkör]]</f>
        <v>#VALUE!</v>
      </c>
      <c r="G5005" s="4" t="e">
        <f>Table1[[#This Row],[SzumElad]]</f>
        <v>#VALUE!</v>
      </c>
      <c r="H5005" s="7" t="e">
        <f>Table1[[#This Row],[Jut_%]]</f>
        <v>#VALUE!</v>
      </c>
      <c r="I5005" s="4" t="e">
        <f>Table1[[#This Row],[Jut]]</f>
        <v>#VALUE!</v>
      </c>
      <c r="J5005" s="4" t="e">
        <f>Table1[[#This Row],[Column1]]</f>
        <v>#VALUE!</v>
      </c>
    </row>
    <row r="5006" spans="1:10" hidden="1" x14ac:dyDescent="0.3">
      <c r="A5006" s="2" t="e">
        <f>Table1[[#This Row],[Befolyt]]</f>
        <v>#VALUE!</v>
      </c>
      <c r="B5006" t="e">
        <f>Table1[[#This Row],[ÜK]]</f>
        <v>#VALUE!</v>
      </c>
      <c r="C5006" s="3" t="e">
        <f>Table1[[#This Row],[Szla]]</f>
        <v>#VALUE!</v>
      </c>
      <c r="D5006" s="6" t="e">
        <f>Table1[[#This Row],[Kelt_hó]]</f>
        <v>#VALUE!</v>
      </c>
      <c r="E5006" t="e">
        <f>Table1[[#This Row],[Vevő]]</f>
        <v>#VALUE!</v>
      </c>
      <c r="F5006" t="e">
        <f>Table1[[#This Row],[Termékkör]]</f>
        <v>#VALUE!</v>
      </c>
      <c r="G5006" s="4" t="e">
        <f>Table1[[#This Row],[SzumElad]]</f>
        <v>#VALUE!</v>
      </c>
      <c r="H5006" s="7" t="e">
        <f>Table1[[#This Row],[Jut_%]]</f>
        <v>#VALUE!</v>
      </c>
      <c r="I5006" s="4" t="e">
        <f>Table1[[#This Row],[Jut]]</f>
        <v>#VALUE!</v>
      </c>
      <c r="J5006" s="4" t="e">
        <f>Table1[[#This Row],[Column1]]</f>
        <v>#VALUE!</v>
      </c>
    </row>
    <row r="5007" spans="1:10" hidden="1" x14ac:dyDescent="0.3">
      <c r="A5007" s="2" t="e">
        <f>Table1[[#This Row],[Befolyt]]</f>
        <v>#VALUE!</v>
      </c>
      <c r="B5007" t="e">
        <f>Table1[[#This Row],[ÜK]]</f>
        <v>#VALUE!</v>
      </c>
      <c r="C5007" s="3" t="e">
        <f>Table1[[#This Row],[Szla]]</f>
        <v>#VALUE!</v>
      </c>
      <c r="D5007" s="6" t="e">
        <f>Table1[[#This Row],[Kelt_hó]]</f>
        <v>#VALUE!</v>
      </c>
      <c r="E5007" t="e">
        <f>Table1[[#This Row],[Vevő]]</f>
        <v>#VALUE!</v>
      </c>
      <c r="F5007" t="e">
        <f>Table1[[#This Row],[Termékkör]]</f>
        <v>#VALUE!</v>
      </c>
      <c r="G5007" s="4" t="e">
        <f>Table1[[#This Row],[SzumElad]]</f>
        <v>#VALUE!</v>
      </c>
      <c r="H5007" s="7" t="e">
        <f>Table1[[#This Row],[Jut_%]]</f>
        <v>#VALUE!</v>
      </c>
      <c r="I5007" s="4" t="e">
        <f>Table1[[#This Row],[Jut]]</f>
        <v>#VALUE!</v>
      </c>
      <c r="J5007" s="4" t="e">
        <f>Table1[[#This Row],[Column1]]</f>
        <v>#VALUE!</v>
      </c>
    </row>
    <row r="5008" spans="1:10" hidden="1" x14ac:dyDescent="0.3">
      <c r="A5008" s="2" t="e">
        <f>Table1[[#This Row],[Befolyt]]</f>
        <v>#VALUE!</v>
      </c>
      <c r="B5008" t="e">
        <f>Table1[[#This Row],[ÜK]]</f>
        <v>#VALUE!</v>
      </c>
      <c r="C5008" s="3" t="e">
        <f>Table1[[#This Row],[Szla]]</f>
        <v>#VALUE!</v>
      </c>
      <c r="D5008" s="6" t="e">
        <f>Table1[[#This Row],[Kelt_hó]]</f>
        <v>#VALUE!</v>
      </c>
      <c r="E5008" t="e">
        <f>Table1[[#This Row],[Vevő]]</f>
        <v>#VALUE!</v>
      </c>
      <c r="F5008" t="e">
        <f>Table1[[#This Row],[Termékkör]]</f>
        <v>#VALUE!</v>
      </c>
      <c r="G5008" s="4" t="e">
        <f>Table1[[#This Row],[SzumElad]]</f>
        <v>#VALUE!</v>
      </c>
      <c r="H5008" s="7" t="e">
        <f>Table1[[#This Row],[Jut_%]]</f>
        <v>#VALUE!</v>
      </c>
      <c r="I5008" s="4" t="e">
        <f>Table1[[#This Row],[Jut]]</f>
        <v>#VALUE!</v>
      </c>
      <c r="J5008" s="4" t="e">
        <f>Table1[[#This Row],[Column1]]</f>
        <v>#VALUE!</v>
      </c>
    </row>
    <row r="5009" spans="1:10" hidden="1" x14ac:dyDescent="0.3">
      <c r="A5009" s="2" t="e">
        <f>Table1[[#This Row],[Befolyt]]</f>
        <v>#VALUE!</v>
      </c>
      <c r="B5009" t="e">
        <f>Table1[[#This Row],[ÜK]]</f>
        <v>#VALUE!</v>
      </c>
      <c r="C5009" s="3" t="e">
        <f>Table1[[#This Row],[Szla]]</f>
        <v>#VALUE!</v>
      </c>
      <c r="D5009" s="6" t="e">
        <f>Table1[[#This Row],[Kelt_hó]]</f>
        <v>#VALUE!</v>
      </c>
      <c r="E5009" t="e">
        <f>Table1[[#This Row],[Vevő]]</f>
        <v>#VALUE!</v>
      </c>
      <c r="F5009" t="e">
        <f>Table1[[#This Row],[Termékkör]]</f>
        <v>#VALUE!</v>
      </c>
      <c r="G5009" s="4" t="e">
        <f>Table1[[#This Row],[SzumElad]]</f>
        <v>#VALUE!</v>
      </c>
      <c r="H5009" s="7" t="e">
        <f>Table1[[#This Row],[Jut_%]]</f>
        <v>#VALUE!</v>
      </c>
      <c r="I5009" s="4" t="e">
        <f>Table1[[#This Row],[Jut]]</f>
        <v>#VALUE!</v>
      </c>
      <c r="J5009" s="4" t="e">
        <f>Table1[[#This Row],[Column1]]</f>
        <v>#VALUE!</v>
      </c>
    </row>
    <row r="5010" spans="1:10" hidden="1" x14ac:dyDescent="0.3">
      <c r="A5010" s="2" t="e">
        <f>Table1[[#This Row],[Befolyt]]</f>
        <v>#VALUE!</v>
      </c>
      <c r="B5010" t="e">
        <f>Table1[[#This Row],[ÜK]]</f>
        <v>#VALUE!</v>
      </c>
      <c r="C5010" s="3" t="e">
        <f>Table1[[#This Row],[Szla]]</f>
        <v>#VALUE!</v>
      </c>
      <c r="D5010" s="6" t="e">
        <f>Table1[[#This Row],[Kelt_hó]]</f>
        <v>#VALUE!</v>
      </c>
      <c r="E5010" t="e">
        <f>Table1[[#This Row],[Vevő]]</f>
        <v>#VALUE!</v>
      </c>
      <c r="F5010" t="e">
        <f>Table1[[#This Row],[Termékkör]]</f>
        <v>#VALUE!</v>
      </c>
      <c r="G5010" s="4" t="e">
        <f>Table1[[#This Row],[SzumElad]]</f>
        <v>#VALUE!</v>
      </c>
      <c r="H5010" s="7" t="e">
        <f>Table1[[#This Row],[Jut_%]]</f>
        <v>#VALUE!</v>
      </c>
      <c r="I5010" s="4" t="e">
        <f>Table1[[#This Row],[Jut]]</f>
        <v>#VALUE!</v>
      </c>
      <c r="J5010" s="4" t="e">
        <f>Table1[[#This Row],[Column1]]</f>
        <v>#VALUE!</v>
      </c>
    </row>
    <row r="5011" spans="1:10" hidden="1" x14ac:dyDescent="0.3">
      <c r="A5011" s="2" t="e">
        <f>Table1[[#This Row],[Befolyt]]</f>
        <v>#VALUE!</v>
      </c>
      <c r="B5011" t="e">
        <f>Table1[[#This Row],[ÜK]]</f>
        <v>#VALUE!</v>
      </c>
      <c r="C5011" s="3" t="e">
        <f>Table1[[#This Row],[Szla]]</f>
        <v>#VALUE!</v>
      </c>
      <c r="D5011" s="6" t="e">
        <f>Table1[[#This Row],[Kelt_hó]]</f>
        <v>#VALUE!</v>
      </c>
      <c r="E5011" t="e">
        <f>Table1[[#This Row],[Vevő]]</f>
        <v>#VALUE!</v>
      </c>
      <c r="F5011" t="e">
        <f>Table1[[#This Row],[Termékkör]]</f>
        <v>#VALUE!</v>
      </c>
      <c r="G5011" s="4" t="e">
        <f>Table1[[#This Row],[SzumElad]]</f>
        <v>#VALUE!</v>
      </c>
      <c r="H5011" s="7" t="e">
        <f>Table1[[#This Row],[Jut_%]]</f>
        <v>#VALUE!</v>
      </c>
      <c r="I5011" s="4" t="e">
        <f>Table1[[#This Row],[Jut]]</f>
        <v>#VALUE!</v>
      </c>
      <c r="J5011" s="4" t="e">
        <f>Table1[[#This Row],[Column1]]</f>
        <v>#VALUE!</v>
      </c>
    </row>
    <row r="5012" spans="1:10" hidden="1" x14ac:dyDescent="0.3">
      <c r="A5012" s="2" t="e">
        <f>Table1[[#This Row],[Befolyt]]</f>
        <v>#VALUE!</v>
      </c>
      <c r="B5012" t="e">
        <f>Table1[[#This Row],[ÜK]]</f>
        <v>#VALUE!</v>
      </c>
      <c r="C5012" s="3" t="e">
        <f>Table1[[#This Row],[Szla]]</f>
        <v>#VALUE!</v>
      </c>
      <c r="D5012" s="6" t="e">
        <f>Table1[[#This Row],[Kelt_hó]]</f>
        <v>#VALUE!</v>
      </c>
      <c r="E5012" t="e">
        <f>Table1[[#This Row],[Vevő]]</f>
        <v>#VALUE!</v>
      </c>
      <c r="F5012" t="e">
        <f>Table1[[#This Row],[Termékkör]]</f>
        <v>#VALUE!</v>
      </c>
      <c r="G5012" s="4" t="e">
        <f>Table1[[#This Row],[SzumElad]]</f>
        <v>#VALUE!</v>
      </c>
      <c r="H5012" s="7" t="e">
        <f>Table1[[#This Row],[Jut_%]]</f>
        <v>#VALUE!</v>
      </c>
      <c r="I5012" s="4" t="e">
        <f>Table1[[#This Row],[Jut]]</f>
        <v>#VALUE!</v>
      </c>
      <c r="J5012" s="4" t="e">
        <f>Table1[[#This Row],[Column1]]</f>
        <v>#VALUE!</v>
      </c>
    </row>
    <row r="5013" spans="1:10" hidden="1" x14ac:dyDescent="0.3">
      <c r="A5013" s="2" t="e">
        <f>Table1[[#This Row],[Befolyt]]</f>
        <v>#VALUE!</v>
      </c>
      <c r="B5013" t="e">
        <f>Table1[[#This Row],[ÜK]]</f>
        <v>#VALUE!</v>
      </c>
      <c r="C5013" s="3" t="e">
        <f>Table1[[#This Row],[Szla]]</f>
        <v>#VALUE!</v>
      </c>
      <c r="D5013" s="6" t="e">
        <f>Table1[[#This Row],[Kelt_hó]]</f>
        <v>#VALUE!</v>
      </c>
      <c r="E5013" t="e">
        <f>Table1[[#This Row],[Vevő]]</f>
        <v>#VALUE!</v>
      </c>
      <c r="F5013" t="e">
        <f>Table1[[#This Row],[Termékkör]]</f>
        <v>#VALUE!</v>
      </c>
      <c r="G5013" s="4" t="e">
        <f>Table1[[#This Row],[SzumElad]]</f>
        <v>#VALUE!</v>
      </c>
      <c r="H5013" s="7" t="e">
        <f>Table1[[#This Row],[Jut_%]]</f>
        <v>#VALUE!</v>
      </c>
      <c r="I5013" s="4" t="e">
        <f>Table1[[#This Row],[Jut]]</f>
        <v>#VALUE!</v>
      </c>
      <c r="J5013" s="4" t="e">
        <f>Table1[[#This Row],[Column1]]</f>
        <v>#VALUE!</v>
      </c>
    </row>
    <row r="5014" spans="1:10" hidden="1" x14ac:dyDescent="0.3">
      <c r="A5014" s="2" t="e">
        <f>Table1[[#This Row],[Befolyt]]</f>
        <v>#VALUE!</v>
      </c>
      <c r="B5014" t="e">
        <f>Table1[[#This Row],[ÜK]]</f>
        <v>#VALUE!</v>
      </c>
      <c r="C5014" s="3" t="e">
        <f>Table1[[#This Row],[Szla]]</f>
        <v>#VALUE!</v>
      </c>
      <c r="D5014" s="6" t="e">
        <f>Table1[[#This Row],[Kelt_hó]]</f>
        <v>#VALUE!</v>
      </c>
      <c r="E5014" t="e">
        <f>Table1[[#This Row],[Vevő]]</f>
        <v>#VALUE!</v>
      </c>
      <c r="F5014" t="e">
        <f>Table1[[#This Row],[Termékkör]]</f>
        <v>#VALUE!</v>
      </c>
      <c r="G5014" s="4" t="e">
        <f>Table1[[#This Row],[SzumElad]]</f>
        <v>#VALUE!</v>
      </c>
      <c r="H5014" s="7" t="e">
        <f>Table1[[#This Row],[Jut_%]]</f>
        <v>#VALUE!</v>
      </c>
      <c r="I5014" s="4" t="e">
        <f>Table1[[#This Row],[Jut]]</f>
        <v>#VALUE!</v>
      </c>
      <c r="J5014" s="4" t="e">
        <f>Table1[[#This Row],[Column1]]</f>
        <v>#VALUE!</v>
      </c>
    </row>
    <row r="5015" spans="1:10" hidden="1" x14ac:dyDescent="0.3">
      <c r="A5015" s="2" t="e">
        <f>Table1[[#This Row],[Befolyt]]</f>
        <v>#VALUE!</v>
      </c>
      <c r="B5015" t="e">
        <f>Table1[[#This Row],[ÜK]]</f>
        <v>#VALUE!</v>
      </c>
      <c r="C5015" s="3" t="e">
        <f>Table1[[#This Row],[Szla]]</f>
        <v>#VALUE!</v>
      </c>
      <c r="D5015" s="6" t="e">
        <f>Table1[[#This Row],[Kelt_hó]]</f>
        <v>#VALUE!</v>
      </c>
      <c r="E5015" t="e">
        <f>Table1[[#This Row],[Vevő]]</f>
        <v>#VALUE!</v>
      </c>
      <c r="F5015" t="e">
        <f>Table1[[#This Row],[Termékkör]]</f>
        <v>#VALUE!</v>
      </c>
      <c r="G5015" s="4" t="e">
        <f>Table1[[#This Row],[SzumElad]]</f>
        <v>#VALUE!</v>
      </c>
      <c r="H5015" s="7" t="e">
        <f>Table1[[#This Row],[Jut_%]]</f>
        <v>#VALUE!</v>
      </c>
      <c r="I5015" s="4" t="e">
        <f>Table1[[#This Row],[Jut]]</f>
        <v>#VALUE!</v>
      </c>
      <c r="J5015" s="4" t="e">
        <f>Table1[[#This Row],[Column1]]</f>
        <v>#VALUE!</v>
      </c>
    </row>
    <row r="5016" spans="1:10" hidden="1" x14ac:dyDescent="0.3">
      <c r="A5016" s="2" t="e">
        <f>Table1[[#This Row],[Befolyt]]</f>
        <v>#VALUE!</v>
      </c>
      <c r="B5016" t="e">
        <f>Table1[[#This Row],[ÜK]]</f>
        <v>#VALUE!</v>
      </c>
      <c r="C5016" s="3" t="e">
        <f>Table1[[#This Row],[Szla]]</f>
        <v>#VALUE!</v>
      </c>
      <c r="D5016" s="6" t="e">
        <f>Table1[[#This Row],[Kelt_hó]]</f>
        <v>#VALUE!</v>
      </c>
      <c r="E5016" t="e">
        <f>Table1[[#This Row],[Vevő]]</f>
        <v>#VALUE!</v>
      </c>
      <c r="F5016" t="e">
        <f>Table1[[#This Row],[Termékkör]]</f>
        <v>#VALUE!</v>
      </c>
      <c r="G5016" s="4" t="e">
        <f>Table1[[#This Row],[SzumElad]]</f>
        <v>#VALUE!</v>
      </c>
      <c r="H5016" s="7" t="e">
        <f>Table1[[#This Row],[Jut_%]]</f>
        <v>#VALUE!</v>
      </c>
      <c r="I5016" s="4" t="e">
        <f>Table1[[#This Row],[Jut]]</f>
        <v>#VALUE!</v>
      </c>
      <c r="J5016" s="4" t="e">
        <f>Table1[[#This Row],[Column1]]</f>
        <v>#VALUE!</v>
      </c>
    </row>
    <row r="5017" spans="1:10" hidden="1" x14ac:dyDescent="0.3">
      <c r="A5017" s="2" t="e">
        <f>Table1[[#This Row],[Befolyt]]</f>
        <v>#VALUE!</v>
      </c>
      <c r="B5017" t="e">
        <f>Table1[[#This Row],[ÜK]]</f>
        <v>#VALUE!</v>
      </c>
      <c r="C5017" s="3" t="e">
        <f>Table1[[#This Row],[Szla]]</f>
        <v>#VALUE!</v>
      </c>
      <c r="D5017" s="6" t="e">
        <f>Table1[[#This Row],[Kelt_hó]]</f>
        <v>#VALUE!</v>
      </c>
      <c r="E5017" t="e">
        <f>Table1[[#This Row],[Vevő]]</f>
        <v>#VALUE!</v>
      </c>
      <c r="F5017" t="e">
        <f>Table1[[#This Row],[Termékkör]]</f>
        <v>#VALUE!</v>
      </c>
      <c r="G5017" s="4" t="e">
        <f>Table1[[#This Row],[SzumElad]]</f>
        <v>#VALUE!</v>
      </c>
      <c r="H5017" s="7" t="e">
        <f>Table1[[#This Row],[Jut_%]]</f>
        <v>#VALUE!</v>
      </c>
      <c r="I5017" s="4" t="e">
        <f>Table1[[#This Row],[Jut]]</f>
        <v>#VALUE!</v>
      </c>
      <c r="J5017" s="4" t="e">
        <f>Table1[[#This Row],[Column1]]</f>
        <v>#VALUE!</v>
      </c>
    </row>
    <row r="5018" spans="1:10" hidden="1" x14ac:dyDescent="0.3">
      <c r="A5018" s="2" t="e">
        <f>Table1[[#This Row],[Befolyt]]</f>
        <v>#VALUE!</v>
      </c>
      <c r="B5018" t="e">
        <f>Table1[[#This Row],[ÜK]]</f>
        <v>#VALUE!</v>
      </c>
      <c r="C5018" s="3" t="e">
        <f>Table1[[#This Row],[Szla]]</f>
        <v>#VALUE!</v>
      </c>
      <c r="D5018" s="6" t="e">
        <f>Table1[[#This Row],[Kelt_hó]]</f>
        <v>#VALUE!</v>
      </c>
      <c r="E5018" t="e">
        <f>Table1[[#This Row],[Vevő]]</f>
        <v>#VALUE!</v>
      </c>
      <c r="F5018" t="e">
        <f>Table1[[#This Row],[Termékkör]]</f>
        <v>#VALUE!</v>
      </c>
      <c r="G5018" s="4" t="e">
        <f>Table1[[#This Row],[SzumElad]]</f>
        <v>#VALUE!</v>
      </c>
      <c r="H5018" s="7" t="e">
        <f>Table1[[#This Row],[Jut_%]]</f>
        <v>#VALUE!</v>
      </c>
      <c r="I5018" s="4" t="e">
        <f>Table1[[#This Row],[Jut]]</f>
        <v>#VALUE!</v>
      </c>
      <c r="J5018" s="4" t="e">
        <f>Table1[[#This Row],[Column1]]</f>
        <v>#VALUE!</v>
      </c>
    </row>
    <row r="5019" spans="1:10" hidden="1" x14ac:dyDescent="0.3">
      <c r="A5019" s="2" t="e">
        <f>Table1[[#This Row],[Befolyt]]</f>
        <v>#VALUE!</v>
      </c>
      <c r="B5019" t="e">
        <f>Table1[[#This Row],[ÜK]]</f>
        <v>#VALUE!</v>
      </c>
      <c r="C5019" s="3" t="e">
        <f>Table1[[#This Row],[Szla]]</f>
        <v>#VALUE!</v>
      </c>
      <c r="D5019" s="6" t="e">
        <f>Table1[[#This Row],[Kelt_hó]]</f>
        <v>#VALUE!</v>
      </c>
      <c r="E5019" t="e">
        <f>Table1[[#This Row],[Vevő]]</f>
        <v>#VALUE!</v>
      </c>
      <c r="F5019" t="e">
        <f>Table1[[#This Row],[Termékkör]]</f>
        <v>#VALUE!</v>
      </c>
      <c r="G5019" s="4" t="e">
        <f>Table1[[#This Row],[SzumElad]]</f>
        <v>#VALUE!</v>
      </c>
      <c r="H5019" s="7" t="e">
        <f>Table1[[#This Row],[Jut_%]]</f>
        <v>#VALUE!</v>
      </c>
      <c r="I5019" s="4" t="e">
        <f>Table1[[#This Row],[Jut]]</f>
        <v>#VALUE!</v>
      </c>
      <c r="J5019" s="4" t="e">
        <f>Table1[[#This Row],[Column1]]</f>
        <v>#VALUE!</v>
      </c>
    </row>
    <row r="5020" spans="1:10" hidden="1" x14ac:dyDescent="0.3">
      <c r="A5020" s="2" t="e">
        <f>Table1[[#This Row],[Befolyt]]</f>
        <v>#VALUE!</v>
      </c>
      <c r="B5020" t="e">
        <f>Table1[[#This Row],[ÜK]]</f>
        <v>#VALUE!</v>
      </c>
      <c r="C5020" s="3" t="e">
        <f>Table1[[#This Row],[Szla]]</f>
        <v>#VALUE!</v>
      </c>
      <c r="D5020" s="6" t="e">
        <f>Table1[[#This Row],[Kelt_hó]]</f>
        <v>#VALUE!</v>
      </c>
      <c r="E5020" t="e">
        <f>Table1[[#This Row],[Vevő]]</f>
        <v>#VALUE!</v>
      </c>
      <c r="F5020" t="e">
        <f>Table1[[#This Row],[Termékkör]]</f>
        <v>#VALUE!</v>
      </c>
      <c r="G5020" s="4" t="e">
        <f>Table1[[#This Row],[SzumElad]]</f>
        <v>#VALUE!</v>
      </c>
      <c r="H5020" s="7" t="e">
        <f>Table1[[#This Row],[Jut_%]]</f>
        <v>#VALUE!</v>
      </c>
      <c r="I5020" s="4" t="e">
        <f>Table1[[#This Row],[Jut]]</f>
        <v>#VALUE!</v>
      </c>
      <c r="J5020" s="4" t="e">
        <f>Table1[[#This Row],[Column1]]</f>
        <v>#VALUE!</v>
      </c>
    </row>
    <row r="5021" spans="1:10" hidden="1" x14ac:dyDescent="0.3">
      <c r="A5021" s="2" t="e">
        <f>Table1[[#This Row],[Befolyt]]</f>
        <v>#VALUE!</v>
      </c>
      <c r="B5021" t="e">
        <f>Table1[[#This Row],[ÜK]]</f>
        <v>#VALUE!</v>
      </c>
      <c r="C5021" s="3" t="e">
        <f>Table1[[#This Row],[Szla]]</f>
        <v>#VALUE!</v>
      </c>
      <c r="D5021" s="6" t="e">
        <f>Table1[[#This Row],[Kelt_hó]]</f>
        <v>#VALUE!</v>
      </c>
      <c r="E5021" t="e">
        <f>Table1[[#This Row],[Vevő]]</f>
        <v>#VALUE!</v>
      </c>
      <c r="F5021" t="e">
        <f>Table1[[#This Row],[Termékkör]]</f>
        <v>#VALUE!</v>
      </c>
      <c r="G5021" s="4" t="e">
        <f>Table1[[#This Row],[SzumElad]]</f>
        <v>#VALUE!</v>
      </c>
      <c r="H5021" s="7" t="e">
        <f>Table1[[#This Row],[Jut_%]]</f>
        <v>#VALUE!</v>
      </c>
      <c r="I5021" s="4" t="e">
        <f>Table1[[#This Row],[Jut]]</f>
        <v>#VALUE!</v>
      </c>
      <c r="J5021" s="4" t="e">
        <f>Table1[[#This Row],[Column1]]</f>
        <v>#VALUE!</v>
      </c>
    </row>
    <row r="5022" spans="1:10" hidden="1" x14ac:dyDescent="0.3">
      <c r="A5022" s="2" t="e">
        <f>Table1[[#This Row],[Befolyt]]</f>
        <v>#VALUE!</v>
      </c>
      <c r="B5022" t="e">
        <f>Table1[[#This Row],[ÜK]]</f>
        <v>#VALUE!</v>
      </c>
      <c r="C5022" s="3" t="e">
        <f>Table1[[#This Row],[Szla]]</f>
        <v>#VALUE!</v>
      </c>
      <c r="D5022" s="6" t="e">
        <f>Table1[[#This Row],[Kelt_hó]]</f>
        <v>#VALUE!</v>
      </c>
      <c r="E5022" t="e">
        <f>Table1[[#This Row],[Vevő]]</f>
        <v>#VALUE!</v>
      </c>
      <c r="F5022" t="e">
        <f>Table1[[#This Row],[Termékkör]]</f>
        <v>#VALUE!</v>
      </c>
      <c r="G5022" s="4" t="e">
        <f>Table1[[#This Row],[SzumElad]]</f>
        <v>#VALUE!</v>
      </c>
      <c r="H5022" s="7" t="e">
        <f>Table1[[#This Row],[Jut_%]]</f>
        <v>#VALUE!</v>
      </c>
      <c r="I5022" s="4" t="e">
        <f>Table1[[#This Row],[Jut]]</f>
        <v>#VALUE!</v>
      </c>
      <c r="J5022" s="4" t="e">
        <f>Table1[[#This Row],[Column1]]</f>
        <v>#VALUE!</v>
      </c>
    </row>
    <row r="5023" spans="1:10" hidden="1" x14ac:dyDescent="0.3">
      <c r="A5023" s="2" t="e">
        <f>Table1[[#This Row],[Befolyt]]</f>
        <v>#VALUE!</v>
      </c>
      <c r="B5023" t="e">
        <f>Table1[[#This Row],[ÜK]]</f>
        <v>#VALUE!</v>
      </c>
      <c r="C5023" s="3" t="e">
        <f>Table1[[#This Row],[Szla]]</f>
        <v>#VALUE!</v>
      </c>
      <c r="D5023" s="6" t="e">
        <f>Table1[[#This Row],[Kelt_hó]]</f>
        <v>#VALUE!</v>
      </c>
      <c r="E5023" t="e">
        <f>Table1[[#This Row],[Vevő]]</f>
        <v>#VALUE!</v>
      </c>
      <c r="F5023" t="e">
        <f>Table1[[#This Row],[Termékkör]]</f>
        <v>#VALUE!</v>
      </c>
      <c r="G5023" s="4" t="e">
        <f>Table1[[#This Row],[SzumElad]]</f>
        <v>#VALUE!</v>
      </c>
      <c r="H5023" s="7" t="e">
        <f>Table1[[#This Row],[Jut_%]]</f>
        <v>#VALUE!</v>
      </c>
      <c r="I5023" s="4" t="e">
        <f>Table1[[#This Row],[Jut]]</f>
        <v>#VALUE!</v>
      </c>
      <c r="J5023" s="4" t="e">
        <f>Table1[[#This Row],[Column1]]</f>
        <v>#VALUE!</v>
      </c>
    </row>
    <row r="5024" spans="1:10" hidden="1" x14ac:dyDescent="0.3">
      <c r="A5024" s="2" t="e">
        <f>Table1[[#This Row],[Befolyt]]</f>
        <v>#VALUE!</v>
      </c>
      <c r="B5024" t="e">
        <f>Table1[[#This Row],[ÜK]]</f>
        <v>#VALUE!</v>
      </c>
      <c r="C5024" s="3" t="e">
        <f>Table1[[#This Row],[Szla]]</f>
        <v>#VALUE!</v>
      </c>
      <c r="D5024" s="6" t="e">
        <f>Table1[[#This Row],[Kelt_hó]]</f>
        <v>#VALUE!</v>
      </c>
      <c r="E5024" t="e">
        <f>Table1[[#This Row],[Vevő]]</f>
        <v>#VALUE!</v>
      </c>
      <c r="F5024" t="e">
        <f>Table1[[#This Row],[Termékkör]]</f>
        <v>#VALUE!</v>
      </c>
      <c r="G5024" s="4" t="e">
        <f>Table1[[#This Row],[SzumElad]]</f>
        <v>#VALUE!</v>
      </c>
      <c r="H5024" s="7" t="e">
        <f>Table1[[#This Row],[Jut_%]]</f>
        <v>#VALUE!</v>
      </c>
      <c r="I5024" s="4" t="e">
        <f>Table1[[#This Row],[Jut]]</f>
        <v>#VALUE!</v>
      </c>
      <c r="J5024" s="4" t="e">
        <f>Table1[[#This Row],[Column1]]</f>
        <v>#VALUE!</v>
      </c>
    </row>
    <row r="5025" spans="1:10" hidden="1" x14ac:dyDescent="0.3">
      <c r="A5025" s="2" t="e">
        <f>Table1[[#This Row],[Befolyt]]</f>
        <v>#VALUE!</v>
      </c>
      <c r="B5025" t="e">
        <f>Table1[[#This Row],[ÜK]]</f>
        <v>#VALUE!</v>
      </c>
      <c r="C5025" s="3" t="e">
        <f>Table1[[#This Row],[Szla]]</f>
        <v>#VALUE!</v>
      </c>
      <c r="D5025" s="6" t="e">
        <f>Table1[[#This Row],[Kelt_hó]]</f>
        <v>#VALUE!</v>
      </c>
      <c r="E5025" t="e">
        <f>Table1[[#This Row],[Vevő]]</f>
        <v>#VALUE!</v>
      </c>
      <c r="F5025" t="e">
        <f>Table1[[#This Row],[Termékkör]]</f>
        <v>#VALUE!</v>
      </c>
      <c r="G5025" s="4" t="e">
        <f>Table1[[#This Row],[SzumElad]]</f>
        <v>#VALUE!</v>
      </c>
      <c r="H5025" s="7" t="e">
        <f>Table1[[#This Row],[Jut_%]]</f>
        <v>#VALUE!</v>
      </c>
      <c r="I5025" s="4" t="e">
        <f>Table1[[#This Row],[Jut]]</f>
        <v>#VALUE!</v>
      </c>
      <c r="J5025" s="4" t="e">
        <f>Table1[[#This Row],[Column1]]</f>
        <v>#VALUE!</v>
      </c>
    </row>
    <row r="5026" spans="1:10" hidden="1" x14ac:dyDescent="0.3">
      <c r="A5026" s="2" t="e">
        <f>Table1[[#This Row],[Befolyt]]</f>
        <v>#VALUE!</v>
      </c>
      <c r="B5026" t="e">
        <f>Table1[[#This Row],[ÜK]]</f>
        <v>#VALUE!</v>
      </c>
      <c r="C5026" s="3" t="e">
        <f>Table1[[#This Row],[Szla]]</f>
        <v>#VALUE!</v>
      </c>
      <c r="D5026" s="6" t="e">
        <f>Table1[[#This Row],[Kelt_hó]]</f>
        <v>#VALUE!</v>
      </c>
      <c r="E5026" t="e">
        <f>Table1[[#This Row],[Vevő]]</f>
        <v>#VALUE!</v>
      </c>
      <c r="F5026" t="e">
        <f>Table1[[#This Row],[Termékkör]]</f>
        <v>#VALUE!</v>
      </c>
      <c r="G5026" s="4" t="e">
        <f>Table1[[#This Row],[SzumElad]]</f>
        <v>#VALUE!</v>
      </c>
      <c r="H5026" s="7" t="e">
        <f>Table1[[#This Row],[Jut_%]]</f>
        <v>#VALUE!</v>
      </c>
      <c r="I5026" s="4" t="e">
        <f>Table1[[#This Row],[Jut]]</f>
        <v>#VALUE!</v>
      </c>
      <c r="J5026" s="4" t="e">
        <f>Table1[[#This Row],[Column1]]</f>
        <v>#VALUE!</v>
      </c>
    </row>
    <row r="5027" spans="1:10" hidden="1" x14ac:dyDescent="0.3">
      <c r="A5027" s="2" t="e">
        <f>Table1[[#This Row],[Befolyt]]</f>
        <v>#VALUE!</v>
      </c>
      <c r="B5027" t="e">
        <f>Table1[[#This Row],[ÜK]]</f>
        <v>#VALUE!</v>
      </c>
      <c r="C5027" s="3" t="e">
        <f>Table1[[#This Row],[Szla]]</f>
        <v>#VALUE!</v>
      </c>
      <c r="D5027" s="6" t="e">
        <f>Table1[[#This Row],[Kelt_hó]]</f>
        <v>#VALUE!</v>
      </c>
      <c r="E5027" t="e">
        <f>Table1[[#This Row],[Vevő]]</f>
        <v>#VALUE!</v>
      </c>
      <c r="F5027" t="e">
        <f>Table1[[#This Row],[Termékkör]]</f>
        <v>#VALUE!</v>
      </c>
      <c r="G5027" s="4" t="e">
        <f>Table1[[#This Row],[SzumElad]]</f>
        <v>#VALUE!</v>
      </c>
      <c r="H5027" s="7" t="e">
        <f>Table1[[#This Row],[Jut_%]]</f>
        <v>#VALUE!</v>
      </c>
      <c r="I5027" s="4" t="e">
        <f>Table1[[#This Row],[Jut]]</f>
        <v>#VALUE!</v>
      </c>
      <c r="J5027" s="4" t="e">
        <f>Table1[[#This Row],[Column1]]</f>
        <v>#VALUE!</v>
      </c>
    </row>
    <row r="5028" spans="1:10" hidden="1" x14ac:dyDescent="0.3">
      <c r="A5028" s="2" t="e">
        <f>Table1[[#This Row],[Befolyt]]</f>
        <v>#VALUE!</v>
      </c>
      <c r="B5028" t="e">
        <f>Table1[[#This Row],[ÜK]]</f>
        <v>#VALUE!</v>
      </c>
      <c r="C5028" s="3" t="e">
        <f>Table1[[#This Row],[Szla]]</f>
        <v>#VALUE!</v>
      </c>
      <c r="D5028" s="6" t="e">
        <f>Table1[[#This Row],[Kelt_hó]]</f>
        <v>#VALUE!</v>
      </c>
      <c r="E5028" t="e">
        <f>Table1[[#This Row],[Vevő]]</f>
        <v>#VALUE!</v>
      </c>
      <c r="F5028" t="e">
        <f>Table1[[#This Row],[Termékkör]]</f>
        <v>#VALUE!</v>
      </c>
      <c r="G5028" s="4" t="e">
        <f>Table1[[#This Row],[SzumElad]]</f>
        <v>#VALUE!</v>
      </c>
      <c r="H5028" s="7" t="e">
        <f>Table1[[#This Row],[Jut_%]]</f>
        <v>#VALUE!</v>
      </c>
      <c r="I5028" s="4" t="e">
        <f>Table1[[#This Row],[Jut]]</f>
        <v>#VALUE!</v>
      </c>
      <c r="J5028" s="4" t="e">
        <f>Table1[[#This Row],[Column1]]</f>
        <v>#VALUE!</v>
      </c>
    </row>
    <row r="5029" spans="1:10" hidden="1" x14ac:dyDescent="0.3">
      <c r="A5029" s="2" t="e">
        <f>Table1[[#This Row],[Befolyt]]</f>
        <v>#VALUE!</v>
      </c>
      <c r="B5029" t="e">
        <f>Table1[[#This Row],[ÜK]]</f>
        <v>#VALUE!</v>
      </c>
      <c r="C5029" s="3" t="e">
        <f>Table1[[#This Row],[Szla]]</f>
        <v>#VALUE!</v>
      </c>
      <c r="D5029" s="6" t="e">
        <f>Table1[[#This Row],[Kelt_hó]]</f>
        <v>#VALUE!</v>
      </c>
      <c r="E5029" t="e">
        <f>Table1[[#This Row],[Vevő]]</f>
        <v>#VALUE!</v>
      </c>
      <c r="F5029" t="e">
        <f>Table1[[#This Row],[Termékkör]]</f>
        <v>#VALUE!</v>
      </c>
      <c r="G5029" s="4" t="e">
        <f>Table1[[#This Row],[SzumElad]]</f>
        <v>#VALUE!</v>
      </c>
      <c r="H5029" s="7" t="e">
        <f>Table1[[#This Row],[Jut_%]]</f>
        <v>#VALUE!</v>
      </c>
      <c r="I5029" s="4" t="e">
        <f>Table1[[#This Row],[Jut]]</f>
        <v>#VALUE!</v>
      </c>
      <c r="J5029" s="4" t="e">
        <f>Table1[[#This Row],[Column1]]</f>
        <v>#VALUE!</v>
      </c>
    </row>
    <row r="5030" spans="1:10" hidden="1" x14ac:dyDescent="0.3">
      <c r="A5030" s="2" t="e">
        <f>Table1[[#This Row],[Befolyt]]</f>
        <v>#VALUE!</v>
      </c>
      <c r="B5030" t="e">
        <f>Table1[[#This Row],[ÜK]]</f>
        <v>#VALUE!</v>
      </c>
      <c r="C5030" s="3" t="e">
        <f>Table1[[#This Row],[Szla]]</f>
        <v>#VALUE!</v>
      </c>
      <c r="D5030" s="6" t="e">
        <f>Table1[[#This Row],[Kelt_hó]]</f>
        <v>#VALUE!</v>
      </c>
      <c r="E5030" t="e">
        <f>Table1[[#This Row],[Vevő]]</f>
        <v>#VALUE!</v>
      </c>
      <c r="F5030" t="e">
        <f>Table1[[#This Row],[Termékkör]]</f>
        <v>#VALUE!</v>
      </c>
      <c r="G5030" s="4" t="e">
        <f>Table1[[#This Row],[SzumElad]]</f>
        <v>#VALUE!</v>
      </c>
      <c r="H5030" s="7" t="e">
        <f>Table1[[#This Row],[Jut_%]]</f>
        <v>#VALUE!</v>
      </c>
      <c r="I5030" s="4" t="e">
        <f>Table1[[#This Row],[Jut]]</f>
        <v>#VALUE!</v>
      </c>
      <c r="J5030" s="4" t="e">
        <f>Table1[[#This Row],[Column1]]</f>
        <v>#VALUE!</v>
      </c>
    </row>
    <row r="5031" spans="1:10" hidden="1" x14ac:dyDescent="0.3">
      <c r="A5031" s="2" t="e">
        <f>Table1[[#This Row],[Befolyt]]</f>
        <v>#VALUE!</v>
      </c>
      <c r="B5031" t="e">
        <f>Table1[[#This Row],[ÜK]]</f>
        <v>#VALUE!</v>
      </c>
      <c r="C5031" s="3" t="e">
        <f>Table1[[#This Row],[Szla]]</f>
        <v>#VALUE!</v>
      </c>
      <c r="D5031" s="6" t="e">
        <f>Table1[[#This Row],[Kelt_hó]]</f>
        <v>#VALUE!</v>
      </c>
      <c r="E5031" t="e">
        <f>Table1[[#This Row],[Vevő]]</f>
        <v>#VALUE!</v>
      </c>
      <c r="F5031" t="e">
        <f>Table1[[#This Row],[Termékkör]]</f>
        <v>#VALUE!</v>
      </c>
      <c r="G5031" s="4" t="e">
        <f>Table1[[#This Row],[SzumElad]]</f>
        <v>#VALUE!</v>
      </c>
      <c r="H5031" s="7" t="e">
        <f>Table1[[#This Row],[Jut_%]]</f>
        <v>#VALUE!</v>
      </c>
      <c r="I5031" s="4" t="e">
        <f>Table1[[#This Row],[Jut]]</f>
        <v>#VALUE!</v>
      </c>
      <c r="J5031" s="4" t="e">
        <f>Table1[[#This Row],[Column1]]</f>
        <v>#VALUE!</v>
      </c>
    </row>
    <row r="5032" spans="1:10" hidden="1" x14ac:dyDescent="0.3">
      <c r="A5032" s="2" t="e">
        <f>Table1[[#This Row],[Befolyt]]</f>
        <v>#VALUE!</v>
      </c>
      <c r="B5032" t="e">
        <f>Table1[[#This Row],[ÜK]]</f>
        <v>#VALUE!</v>
      </c>
      <c r="C5032" s="3" t="e">
        <f>Table1[[#This Row],[Szla]]</f>
        <v>#VALUE!</v>
      </c>
      <c r="D5032" s="6" t="e">
        <f>Table1[[#This Row],[Kelt_hó]]</f>
        <v>#VALUE!</v>
      </c>
      <c r="E5032" t="e">
        <f>Table1[[#This Row],[Vevő]]</f>
        <v>#VALUE!</v>
      </c>
      <c r="F5032" t="e">
        <f>Table1[[#This Row],[Termékkör]]</f>
        <v>#VALUE!</v>
      </c>
      <c r="G5032" s="4" t="e">
        <f>Table1[[#This Row],[SzumElad]]</f>
        <v>#VALUE!</v>
      </c>
      <c r="H5032" s="7" t="e">
        <f>Table1[[#This Row],[Jut_%]]</f>
        <v>#VALUE!</v>
      </c>
      <c r="I5032" s="4" t="e">
        <f>Table1[[#This Row],[Jut]]</f>
        <v>#VALUE!</v>
      </c>
      <c r="J5032" s="4" t="e">
        <f>Table1[[#This Row],[Column1]]</f>
        <v>#VALUE!</v>
      </c>
    </row>
    <row r="5033" spans="1:10" hidden="1" x14ac:dyDescent="0.3">
      <c r="A5033" s="2" t="e">
        <f>Table1[[#This Row],[Befolyt]]</f>
        <v>#VALUE!</v>
      </c>
      <c r="B5033" t="e">
        <f>Table1[[#This Row],[ÜK]]</f>
        <v>#VALUE!</v>
      </c>
      <c r="C5033" s="3" t="e">
        <f>Table1[[#This Row],[Szla]]</f>
        <v>#VALUE!</v>
      </c>
      <c r="D5033" s="6" t="e">
        <f>Table1[[#This Row],[Kelt_hó]]</f>
        <v>#VALUE!</v>
      </c>
      <c r="E5033" t="e">
        <f>Table1[[#This Row],[Vevő]]</f>
        <v>#VALUE!</v>
      </c>
      <c r="F5033" t="e">
        <f>Table1[[#This Row],[Termékkör]]</f>
        <v>#VALUE!</v>
      </c>
      <c r="G5033" s="4" t="e">
        <f>Table1[[#This Row],[SzumElad]]</f>
        <v>#VALUE!</v>
      </c>
      <c r="H5033" s="7" t="e">
        <f>Table1[[#This Row],[Jut_%]]</f>
        <v>#VALUE!</v>
      </c>
      <c r="I5033" s="4" t="e">
        <f>Table1[[#This Row],[Jut]]</f>
        <v>#VALUE!</v>
      </c>
      <c r="J5033" s="4" t="e">
        <f>Table1[[#This Row],[Column1]]</f>
        <v>#VALUE!</v>
      </c>
    </row>
    <row r="5034" spans="1:10" hidden="1" x14ac:dyDescent="0.3">
      <c r="A5034" s="2" t="e">
        <f>Table1[[#This Row],[Befolyt]]</f>
        <v>#VALUE!</v>
      </c>
      <c r="B5034" t="e">
        <f>Table1[[#This Row],[ÜK]]</f>
        <v>#VALUE!</v>
      </c>
      <c r="C5034" s="3" t="e">
        <f>Table1[[#This Row],[Szla]]</f>
        <v>#VALUE!</v>
      </c>
      <c r="D5034" s="6" t="e">
        <f>Table1[[#This Row],[Kelt_hó]]</f>
        <v>#VALUE!</v>
      </c>
      <c r="E5034" t="e">
        <f>Table1[[#This Row],[Vevő]]</f>
        <v>#VALUE!</v>
      </c>
      <c r="F5034" t="e">
        <f>Table1[[#This Row],[Termékkör]]</f>
        <v>#VALUE!</v>
      </c>
      <c r="G5034" s="4" t="e">
        <f>Table1[[#This Row],[SzumElad]]</f>
        <v>#VALUE!</v>
      </c>
      <c r="H5034" s="7" t="e">
        <f>Table1[[#This Row],[Jut_%]]</f>
        <v>#VALUE!</v>
      </c>
      <c r="I5034" s="4" t="e">
        <f>Table1[[#This Row],[Jut]]</f>
        <v>#VALUE!</v>
      </c>
      <c r="J5034" s="4" t="e">
        <f>Table1[[#This Row],[Column1]]</f>
        <v>#VALUE!</v>
      </c>
    </row>
    <row r="5035" spans="1:10" hidden="1" x14ac:dyDescent="0.3">
      <c r="A5035" s="2" t="e">
        <f>Table1[[#This Row],[Befolyt]]</f>
        <v>#VALUE!</v>
      </c>
      <c r="B5035" t="e">
        <f>Table1[[#This Row],[ÜK]]</f>
        <v>#VALUE!</v>
      </c>
      <c r="C5035" s="3" t="e">
        <f>Table1[[#This Row],[Szla]]</f>
        <v>#VALUE!</v>
      </c>
      <c r="D5035" s="6" t="e">
        <f>Table1[[#This Row],[Kelt_hó]]</f>
        <v>#VALUE!</v>
      </c>
      <c r="E5035" t="e">
        <f>Table1[[#This Row],[Vevő]]</f>
        <v>#VALUE!</v>
      </c>
      <c r="F5035" t="e">
        <f>Table1[[#This Row],[Termékkör]]</f>
        <v>#VALUE!</v>
      </c>
      <c r="G5035" s="4" t="e">
        <f>Table1[[#This Row],[SzumElad]]</f>
        <v>#VALUE!</v>
      </c>
      <c r="H5035" s="7" t="e">
        <f>Table1[[#This Row],[Jut_%]]</f>
        <v>#VALUE!</v>
      </c>
      <c r="I5035" s="4" t="e">
        <f>Table1[[#This Row],[Jut]]</f>
        <v>#VALUE!</v>
      </c>
      <c r="J5035" s="4" t="e">
        <f>Table1[[#This Row],[Column1]]</f>
        <v>#VALUE!</v>
      </c>
    </row>
    <row r="5036" spans="1:10" hidden="1" x14ac:dyDescent="0.3">
      <c r="A5036" s="2" t="e">
        <f>Table1[[#This Row],[Befolyt]]</f>
        <v>#VALUE!</v>
      </c>
      <c r="B5036" t="e">
        <f>Table1[[#This Row],[ÜK]]</f>
        <v>#VALUE!</v>
      </c>
      <c r="C5036" s="3" t="e">
        <f>Table1[[#This Row],[Szla]]</f>
        <v>#VALUE!</v>
      </c>
      <c r="D5036" s="6" t="e">
        <f>Table1[[#This Row],[Kelt_hó]]</f>
        <v>#VALUE!</v>
      </c>
      <c r="E5036" t="e">
        <f>Table1[[#This Row],[Vevő]]</f>
        <v>#VALUE!</v>
      </c>
      <c r="F5036" t="e">
        <f>Table1[[#This Row],[Termékkör]]</f>
        <v>#VALUE!</v>
      </c>
      <c r="G5036" s="4" t="e">
        <f>Table1[[#This Row],[SzumElad]]</f>
        <v>#VALUE!</v>
      </c>
      <c r="H5036" s="7" t="e">
        <f>Table1[[#This Row],[Jut_%]]</f>
        <v>#VALUE!</v>
      </c>
      <c r="I5036" s="4" t="e">
        <f>Table1[[#This Row],[Jut]]</f>
        <v>#VALUE!</v>
      </c>
      <c r="J5036" s="4" t="e">
        <f>Table1[[#This Row],[Column1]]</f>
        <v>#VALUE!</v>
      </c>
    </row>
    <row r="5037" spans="1:10" hidden="1" x14ac:dyDescent="0.3">
      <c r="A5037" s="2" t="e">
        <f>Table1[[#This Row],[Befolyt]]</f>
        <v>#VALUE!</v>
      </c>
      <c r="B5037" t="e">
        <f>Table1[[#This Row],[ÜK]]</f>
        <v>#VALUE!</v>
      </c>
      <c r="C5037" s="3" t="e">
        <f>Table1[[#This Row],[Szla]]</f>
        <v>#VALUE!</v>
      </c>
      <c r="D5037" s="6" t="e">
        <f>Table1[[#This Row],[Kelt_hó]]</f>
        <v>#VALUE!</v>
      </c>
      <c r="E5037" t="e">
        <f>Table1[[#This Row],[Vevő]]</f>
        <v>#VALUE!</v>
      </c>
      <c r="F5037" t="e">
        <f>Table1[[#This Row],[Termékkör]]</f>
        <v>#VALUE!</v>
      </c>
      <c r="G5037" s="4" t="e">
        <f>Table1[[#This Row],[SzumElad]]</f>
        <v>#VALUE!</v>
      </c>
      <c r="H5037" s="7" t="e">
        <f>Table1[[#This Row],[Jut_%]]</f>
        <v>#VALUE!</v>
      </c>
      <c r="I5037" s="4" t="e">
        <f>Table1[[#This Row],[Jut]]</f>
        <v>#VALUE!</v>
      </c>
      <c r="J5037" s="4" t="e">
        <f>Table1[[#This Row],[Column1]]</f>
        <v>#VALUE!</v>
      </c>
    </row>
    <row r="5038" spans="1:10" hidden="1" x14ac:dyDescent="0.3">
      <c r="A5038" s="2" t="e">
        <f>Table1[[#This Row],[Befolyt]]</f>
        <v>#VALUE!</v>
      </c>
      <c r="B5038" t="e">
        <f>Table1[[#This Row],[ÜK]]</f>
        <v>#VALUE!</v>
      </c>
      <c r="C5038" s="3" t="e">
        <f>Table1[[#This Row],[Szla]]</f>
        <v>#VALUE!</v>
      </c>
      <c r="D5038" s="6" t="e">
        <f>Table1[[#This Row],[Kelt_hó]]</f>
        <v>#VALUE!</v>
      </c>
      <c r="E5038" t="e">
        <f>Table1[[#This Row],[Vevő]]</f>
        <v>#VALUE!</v>
      </c>
      <c r="F5038" t="e">
        <f>Table1[[#This Row],[Termékkör]]</f>
        <v>#VALUE!</v>
      </c>
      <c r="G5038" s="4" t="e">
        <f>Table1[[#This Row],[SzumElad]]</f>
        <v>#VALUE!</v>
      </c>
      <c r="H5038" s="7" t="e">
        <f>Table1[[#This Row],[Jut_%]]</f>
        <v>#VALUE!</v>
      </c>
      <c r="I5038" s="4" t="e">
        <f>Table1[[#This Row],[Jut]]</f>
        <v>#VALUE!</v>
      </c>
      <c r="J5038" s="4" t="e">
        <f>Table1[[#This Row],[Column1]]</f>
        <v>#VALUE!</v>
      </c>
    </row>
    <row r="5039" spans="1:10" hidden="1" x14ac:dyDescent="0.3">
      <c r="A5039" s="2" t="e">
        <f>Table1[[#This Row],[Befolyt]]</f>
        <v>#VALUE!</v>
      </c>
      <c r="B5039" t="e">
        <f>Table1[[#This Row],[ÜK]]</f>
        <v>#VALUE!</v>
      </c>
      <c r="C5039" s="3" t="e">
        <f>Table1[[#This Row],[Szla]]</f>
        <v>#VALUE!</v>
      </c>
      <c r="D5039" s="6" t="e">
        <f>Table1[[#This Row],[Kelt_hó]]</f>
        <v>#VALUE!</v>
      </c>
      <c r="E5039" t="e">
        <f>Table1[[#This Row],[Vevő]]</f>
        <v>#VALUE!</v>
      </c>
      <c r="F5039" t="e">
        <f>Table1[[#This Row],[Termékkör]]</f>
        <v>#VALUE!</v>
      </c>
      <c r="G5039" s="4" t="e">
        <f>Table1[[#This Row],[SzumElad]]</f>
        <v>#VALUE!</v>
      </c>
      <c r="H5039" s="7" t="e">
        <f>Table1[[#This Row],[Jut_%]]</f>
        <v>#VALUE!</v>
      </c>
      <c r="I5039" s="4" t="e">
        <f>Table1[[#This Row],[Jut]]</f>
        <v>#VALUE!</v>
      </c>
      <c r="J5039" s="4" t="e">
        <f>Table1[[#This Row],[Column1]]</f>
        <v>#VALUE!</v>
      </c>
    </row>
    <row r="5040" spans="1:10" hidden="1" x14ac:dyDescent="0.3">
      <c r="A5040" s="2" t="e">
        <f>Table1[[#This Row],[Befolyt]]</f>
        <v>#VALUE!</v>
      </c>
      <c r="B5040" t="e">
        <f>Table1[[#This Row],[ÜK]]</f>
        <v>#VALUE!</v>
      </c>
      <c r="C5040" s="3" t="e">
        <f>Table1[[#This Row],[Szla]]</f>
        <v>#VALUE!</v>
      </c>
      <c r="D5040" s="6" t="e">
        <f>Table1[[#This Row],[Kelt_hó]]</f>
        <v>#VALUE!</v>
      </c>
      <c r="E5040" t="e">
        <f>Table1[[#This Row],[Vevő]]</f>
        <v>#VALUE!</v>
      </c>
      <c r="F5040" t="e">
        <f>Table1[[#This Row],[Termékkör]]</f>
        <v>#VALUE!</v>
      </c>
      <c r="G5040" s="4" t="e">
        <f>Table1[[#This Row],[SzumElad]]</f>
        <v>#VALUE!</v>
      </c>
      <c r="H5040" s="7" t="e">
        <f>Table1[[#This Row],[Jut_%]]</f>
        <v>#VALUE!</v>
      </c>
      <c r="I5040" s="4" t="e">
        <f>Table1[[#This Row],[Jut]]</f>
        <v>#VALUE!</v>
      </c>
      <c r="J5040" s="4" t="e">
        <f>Table1[[#This Row],[Column1]]</f>
        <v>#VALUE!</v>
      </c>
    </row>
    <row r="5041" spans="1:10" hidden="1" x14ac:dyDescent="0.3">
      <c r="A5041" s="2" t="e">
        <f>Table1[[#This Row],[Befolyt]]</f>
        <v>#VALUE!</v>
      </c>
      <c r="B5041" t="e">
        <f>Table1[[#This Row],[ÜK]]</f>
        <v>#VALUE!</v>
      </c>
      <c r="C5041" s="3" t="e">
        <f>Table1[[#This Row],[Szla]]</f>
        <v>#VALUE!</v>
      </c>
      <c r="D5041" s="6" t="e">
        <f>Table1[[#This Row],[Kelt_hó]]</f>
        <v>#VALUE!</v>
      </c>
      <c r="E5041" t="e">
        <f>Table1[[#This Row],[Vevő]]</f>
        <v>#VALUE!</v>
      </c>
      <c r="F5041" t="e">
        <f>Table1[[#This Row],[Termékkör]]</f>
        <v>#VALUE!</v>
      </c>
      <c r="G5041" s="4" t="e">
        <f>Table1[[#This Row],[SzumElad]]</f>
        <v>#VALUE!</v>
      </c>
      <c r="H5041" s="7" t="e">
        <f>Table1[[#This Row],[Jut_%]]</f>
        <v>#VALUE!</v>
      </c>
      <c r="I5041" s="4" t="e">
        <f>Table1[[#This Row],[Jut]]</f>
        <v>#VALUE!</v>
      </c>
      <c r="J5041" s="4" t="e">
        <f>Table1[[#This Row],[Column1]]</f>
        <v>#VALUE!</v>
      </c>
    </row>
    <row r="5042" spans="1:10" hidden="1" x14ac:dyDescent="0.3">
      <c r="A5042" s="2" t="e">
        <f>Table1[[#This Row],[Befolyt]]</f>
        <v>#VALUE!</v>
      </c>
      <c r="B5042" t="e">
        <f>Table1[[#This Row],[ÜK]]</f>
        <v>#VALUE!</v>
      </c>
      <c r="C5042" s="3" t="e">
        <f>Table1[[#This Row],[Szla]]</f>
        <v>#VALUE!</v>
      </c>
      <c r="D5042" s="6" t="e">
        <f>Table1[[#This Row],[Kelt_hó]]</f>
        <v>#VALUE!</v>
      </c>
      <c r="E5042" t="e">
        <f>Table1[[#This Row],[Vevő]]</f>
        <v>#VALUE!</v>
      </c>
      <c r="F5042" t="e">
        <f>Table1[[#This Row],[Termékkör]]</f>
        <v>#VALUE!</v>
      </c>
      <c r="G5042" s="4" t="e">
        <f>Table1[[#This Row],[SzumElad]]</f>
        <v>#VALUE!</v>
      </c>
      <c r="H5042" s="7" t="e">
        <f>Table1[[#This Row],[Jut_%]]</f>
        <v>#VALUE!</v>
      </c>
      <c r="I5042" s="4" t="e">
        <f>Table1[[#This Row],[Jut]]</f>
        <v>#VALUE!</v>
      </c>
      <c r="J5042" s="4" t="e">
        <f>Table1[[#This Row],[Column1]]</f>
        <v>#VALUE!</v>
      </c>
    </row>
    <row r="5043" spans="1:10" hidden="1" x14ac:dyDescent="0.3">
      <c r="A5043" s="2" t="e">
        <f>Table1[[#This Row],[Befolyt]]</f>
        <v>#VALUE!</v>
      </c>
      <c r="B5043" t="e">
        <f>Table1[[#This Row],[ÜK]]</f>
        <v>#VALUE!</v>
      </c>
      <c r="C5043" s="3" t="e">
        <f>Table1[[#This Row],[Szla]]</f>
        <v>#VALUE!</v>
      </c>
      <c r="D5043" s="6" t="e">
        <f>Table1[[#This Row],[Kelt_hó]]</f>
        <v>#VALUE!</v>
      </c>
      <c r="E5043" t="e">
        <f>Table1[[#This Row],[Vevő]]</f>
        <v>#VALUE!</v>
      </c>
      <c r="F5043" t="e">
        <f>Table1[[#This Row],[Termékkör]]</f>
        <v>#VALUE!</v>
      </c>
      <c r="G5043" s="4" t="e">
        <f>Table1[[#This Row],[SzumElad]]</f>
        <v>#VALUE!</v>
      </c>
      <c r="H5043" s="7" t="e">
        <f>Table1[[#This Row],[Jut_%]]</f>
        <v>#VALUE!</v>
      </c>
      <c r="I5043" s="4" t="e">
        <f>Table1[[#This Row],[Jut]]</f>
        <v>#VALUE!</v>
      </c>
      <c r="J5043" s="4" t="e">
        <f>Table1[[#This Row],[Column1]]</f>
        <v>#VALUE!</v>
      </c>
    </row>
    <row r="5044" spans="1:10" hidden="1" x14ac:dyDescent="0.3">
      <c r="A5044" s="2" t="e">
        <f>Table1[[#This Row],[Befolyt]]</f>
        <v>#VALUE!</v>
      </c>
      <c r="B5044" t="e">
        <f>Table1[[#This Row],[ÜK]]</f>
        <v>#VALUE!</v>
      </c>
      <c r="C5044" s="3" t="e">
        <f>Table1[[#This Row],[Szla]]</f>
        <v>#VALUE!</v>
      </c>
      <c r="D5044" s="6" t="e">
        <f>Table1[[#This Row],[Kelt_hó]]</f>
        <v>#VALUE!</v>
      </c>
      <c r="E5044" t="e">
        <f>Table1[[#This Row],[Vevő]]</f>
        <v>#VALUE!</v>
      </c>
      <c r="F5044" t="e">
        <f>Table1[[#This Row],[Termékkör]]</f>
        <v>#VALUE!</v>
      </c>
      <c r="G5044" s="4" t="e">
        <f>Table1[[#This Row],[SzumElad]]</f>
        <v>#VALUE!</v>
      </c>
      <c r="H5044" s="7" t="e">
        <f>Table1[[#This Row],[Jut_%]]</f>
        <v>#VALUE!</v>
      </c>
      <c r="I5044" s="4" t="e">
        <f>Table1[[#This Row],[Jut]]</f>
        <v>#VALUE!</v>
      </c>
      <c r="J5044" s="4" t="e">
        <f>Table1[[#This Row],[Column1]]</f>
        <v>#VALUE!</v>
      </c>
    </row>
    <row r="5045" spans="1:10" hidden="1" x14ac:dyDescent="0.3">
      <c r="A5045" s="2" t="e">
        <f>Table1[[#This Row],[Befolyt]]</f>
        <v>#VALUE!</v>
      </c>
      <c r="B5045" t="e">
        <f>Table1[[#This Row],[ÜK]]</f>
        <v>#VALUE!</v>
      </c>
      <c r="C5045" s="3" t="e">
        <f>Table1[[#This Row],[Szla]]</f>
        <v>#VALUE!</v>
      </c>
      <c r="D5045" s="6" t="e">
        <f>Table1[[#This Row],[Kelt_hó]]</f>
        <v>#VALUE!</v>
      </c>
      <c r="E5045" t="e">
        <f>Table1[[#This Row],[Vevő]]</f>
        <v>#VALUE!</v>
      </c>
      <c r="F5045" t="e">
        <f>Table1[[#This Row],[Termékkör]]</f>
        <v>#VALUE!</v>
      </c>
      <c r="G5045" s="4" t="e">
        <f>Table1[[#This Row],[SzumElad]]</f>
        <v>#VALUE!</v>
      </c>
      <c r="H5045" s="7" t="e">
        <f>Table1[[#This Row],[Jut_%]]</f>
        <v>#VALUE!</v>
      </c>
      <c r="I5045" s="4" t="e">
        <f>Table1[[#This Row],[Jut]]</f>
        <v>#VALUE!</v>
      </c>
      <c r="J5045" s="4" t="e">
        <f>Table1[[#This Row],[Column1]]</f>
        <v>#VALUE!</v>
      </c>
    </row>
    <row r="5046" spans="1:10" hidden="1" x14ac:dyDescent="0.3">
      <c r="A5046" s="2" t="e">
        <f>Table1[[#This Row],[Befolyt]]</f>
        <v>#VALUE!</v>
      </c>
      <c r="B5046" t="e">
        <f>Table1[[#This Row],[ÜK]]</f>
        <v>#VALUE!</v>
      </c>
      <c r="C5046" s="3" t="e">
        <f>Table1[[#This Row],[Szla]]</f>
        <v>#VALUE!</v>
      </c>
      <c r="D5046" s="6" t="e">
        <f>Table1[[#This Row],[Kelt_hó]]</f>
        <v>#VALUE!</v>
      </c>
      <c r="E5046" t="e">
        <f>Table1[[#This Row],[Vevő]]</f>
        <v>#VALUE!</v>
      </c>
      <c r="F5046" t="e">
        <f>Table1[[#This Row],[Termékkör]]</f>
        <v>#VALUE!</v>
      </c>
      <c r="G5046" s="4" t="e">
        <f>Table1[[#This Row],[SzumElad]]</f>
        <v>#VALUE!</v>
      </c>
      <c r="H5046" s="7" t="e">
        <f>Table1[[#This Row],[Jut_%]]</f>
        <v>#VALUE!</v>
      </c>
      <c r="I5046" s="4" t="e">
        <f>Table1[[#This Row],[Jut]]</f>
        <v>#VALUE!</v>
      </c>
      <c r="J5046" s="4" t="e">
        <f>Table1[[#This Row],[Column1]]</f>
        <v>#VALUE!</v>
      </c>
    </row>
    <row r="5047" spans="1:10" hidden="1" x14ac:dyDescent="0.3">
      <c r="A5047" s="2" t="e">
        <f>Table1[[#This Row],[Befolyt]]</f>
        <v>#VALUE!</v>
      </c>
      <c r="B5047" t="e">
        <f>Table1[[#This Row],[ÜK]]</f>
        <v>#VALUE!</v>
      </c>
      <c r="C5047" s="3" t="e">
        <f>Table1[[#This Row],[Szla]]</f>
        <v>#VALUE!</v>
      </c>
      <c r="D5047" s="6" t="e">
        <f>Table1[[#This Row],[Kelt_hó]]</f>
        <v>#VALUE!</v>
      </c>
      <c r="E5047" t="e">
        <f>Table1[[#This Row],[Vevő]]</f>
        <v>#VALUE!</v>
      </c>
      <c r="F5047" t="e">
        <f>Table1[[#This Row],[Termékkör]]</f>
        <v>#VALUE!</v>
      </c>
      <c r="G5047" s="4" t="e">
        <f>Table1[[#This Row],[SzumElad]]</f>
        <v>#VALUE!</v>
      </c>
      <c r="H5047" s="7" t="e">
        <f>Table1[[#This Row],[Jut_%]]</f>
        <v>#VALUE!</v>
      </c>
      <c r="I5047" s="4" t="e">
        <f>Table1[[#This Row],[Jut]]</f>
        <v>#VALUE!</v>
      </c>
      <c r="J5047" s="4" t="e">
        <f>Table1[[#This Row],[Column1]]</f>
        <v>#VALUE!</v>
      </c>
    </row>
    <row r="5048" spans="1:10" hidden="1" x14ac:dyDescent="0.3">
      <c r="A5048" s="2" t="e">
        <f>Table1[[#This Row],[Befolyt]]</f>
        <v>#VALUE!</v>
      </c>
      <c r="B5048" t="e">
        <f>Table1[[#This Row],[ÜK]]</f>
        <v>#VALUE!</v>
      </c>
      <c r="C5048" s="3" t="e">
        <f>Table1[[#This Row],[Szla]]</f>
        <v>#VALUE!</v>
      </c>
      <c r="D5048" s="6" t="e">
        <f>Table1[[#This Row],[Kelt_hó]]</f>
        <v>#VALUE!</v>
      </c>
      <c r="E5048" t="e">
        <f>Table1[[#This Row],[Vevő]]</f>
        <v>#VALUE!</v>
      </c>
      <c r="F5048" t="e">
        <f>Table1[[#This Row],[Termékkör]]</f>
        <v>#VALUE!</v>
      </c>
      <c r="G5048" s="4" t="e">
        <f>Table1[[#This Row],[SzumElad]]</f>
        <v>#VALUE!</v>
      </c>
      <c r="H5048" s="7" t="e">
        <f>Table1[[#This Row],[Jut_%]]</f>
        <v>#VALUE!</v>
      </c>
      <c r="I5048" s="4" t="e">
        <f>Table1[[#This Row],[Jut]]</f>
        <v>#VALUE!</v>
      </c>
      <c r="J5048" s="4" t="e">
        <f>Table1[[#This Row],[Column1]]</f>
        <v>#VALUE!</v>
      </c>
    </row>
    <row r="5049" spans="1:10" hidden="1" x14ac:dyDescent="0.3">
      <c r="A5049" s="2" t="e">
        <f>Table1[[#This Row],[Befolyt]]</f>
        <v>#VALUE!</v>
      </c>
      <c r="B5049" t="e">
        <f>Table1[[#This Row],[ÜK]]</f>
        <v>#VALUE!</v>
      </c>
      <c r="C5049" s="3" t="e">
        <f>Table1[[#This Row],[Szla]]</f>
        <v>#VALUE!</v>
      </c>
      <c r="D5049" s="6" t="e">
        <f>Table1[[#This Row],[Kelt_hó]]</f>
        <v>#VALUE!</v>
      </c>
      <c r="E5049" t="e">
        <f>Table1[[#This Row],[Vevő]]</f>
        <v>#VALUE!</v>
      </c>
      <c r="F5049" t="e">
        <f>Table1[[#This Row],[Termékkör]]</f>
        <v>#VALUE!</v>
      </c>
      <c r="G5049" s="4" t="e">
        <f>Table1[[#This Row],[SzumElad]]</f>
        <v>#VALUE!</v>
      </c>
      <c r="H5049" s="7" t="e">
        <f>Table1[[#This Row],[Jut_%]]</f>
        <v>#VALUE!</v>
      </c>
      <c r="I5049" s="4" t="e">
        <f>Table1[[#This Row],[Jut]]</f>
        <v>#VALUE!</v>
      </c>
      <c r="J5049" s="4" t="e">
        <f>Table1[[#This Row],[Column1]]</f>
        <v>#VALUE!</v>
      </c>
    </row>
    <row r="5050" spans="1:10" hidden="1" x14ac:dyDescent="0.3">
      <c r="A5050" s="2" t="e">
        <f>Table1[[#This Row],[Befolyt]]</f>
        <v>#VALUE!</v>
      </c>
      <c r="B5050" t="e">
        <f>Table1[[#This Row],[ÜK]]</f>
        <v>#VALUE!</v>
      </c>
      <c r="C5050" s="3" t="e">
        <f>Table1[[#This Row],[Szla]]</f>
        <v>#VALUE!</v>
      </c>
      <c r="D5050" s="6" t="e">
        <f>Table1[[#This Row],[Kelt_hó]]</f>
        <v>#VALUE!</v>
      </c>
      <c r="E5050" t="e">
        <f>Table1[[#This Row],[Vevő]]</f>
        <v>#VALUE!</v>
      </c>
      <c r="F5050" t="e">
        <f>Table1[[#This Row],[Termékkör]]</f>
        <v>#VALUE!</v>
      </c>
      <c r="G5050" s="4" t="e">
        <f>Table1[[#This Row],[SzumElad]]</f>
        <v>#VALUE!</v>
      </c>
      <c r="H5050" s="7" t="e">
        <f>Table1[[#This Row],[Jut_%]]</f>
        <v>#VALUE!</v>
      </c>
      <c r="I5050" s="4" t="e">
        <f>Table1[[#This Row],[Jut]]</f>
        <v>#VALUE!</v>
      </c>
      <c r="J5050" s="4" t="e">
        <f>Table1[[#This Row],[Column1]]</f>
        <v>#VALUE!</v>
      </c>
    </row>
    <row r="5051" spans="1:10" hidden="1" x14ac:dyDescent="0.3">
      <c r="A5051" s="2" t="e">
        <f>Table1[[#This Row],[Befolyt]]</f>
        <v>#VALUE!</v>
      </c>
      <c r="B5051" t="e">
        <f>Table1[[#This Row],[ÜK]]</f>
        <v>#VALUE!</v>
      </c>
      <c r="C5051" s="3" t="e">
        <f>Table1[[#This Row],[Szla]]</f>
        <v>#VALUE!</v>
      </c>
      <c r="D5051" s="6" t="e">
        <f>Table1[[#This Row],[Kelt_hó]]</f>
        <v>#VALUE!</v>
      </c>
      <c r="E5051" t="e">
        <f>Table1[[#This Row],[Vevő]]</f>
        <v>#VALUE!</v>
      </c>
      <c r="F5051" t="e">
        <f>Table1[[#This Row],[Termékkör]]</f>
        <v>#VALUE!</v>
      </c>
      <c r="G5051" s="4" t="e">
        <f>Table1[[#This Row],[SzumElad]]</f>
        <v>#VALUE!</v>
      </c>
      <c r="H5051" s="7" t="e">
        <f>Table1[[#This Row],[Jut_%]]</f>
        <v>#VALUE!</v>
      </c>
      <c r="I5051" s="4" t="e">
        <f>Table1[[#This Row],[Jut]]</f>
        <v>#VALUE!</v>
      </c>
      <c r="J5051" s="4" t="e">
        <f>Table1[[#This Row],[Column1]]</f>
        <v>#VALUE!</v>
      </c>
    </row>
    <row r="5052" spans="1:10" hidden="1" x14ac:dyDescent="0.3">
      <c r="A5052" s="2" t="e">
        <f>Table1[[#This Row],[Befolyt]]</f>
        <v>#VALUE!</v>
      </c>
      <c r="B5052" t="e">
        <f>Table1[[#This Row],[ÜK]]</f>
        <v>#VALUE!</v>
      </c>
      <c r="C5052" s="3" t="e">
        <f>Table1[[#This Row],[Szla]]</f>
        <v>#VALUE!</v>
      </c>
      <c r="D5052" s="6" t="e">
        <f>Table1[[#This Row],[Kelt_hó]]</f>
        <v>#VALUE!</v>
      </c>
      <c r="E5052" t="e">
        <f>Table1[[#This Row],[Vevő]]</f>
        <v>#VALUE!</v>
      </c>
      <c r="F5052" t="e">
        <f>Table1[[#This Row],[Termékkör]]</f>
        <v>#VALUE!</v>
      </c>
      <c r="G5052" s="4" t="e">
        <f>Table1[[#This Row],[SzumElad]]</f>
        <v>#VALUE!</v>
      </c>
      <c r="H5052" s="7" t="e">
        <f>Table1[[#This Row],[Jut_%]]</f>
        <v>#VALUE!</v>
      </c>
      <c r="I5052" s="4" t="e">
        <f>Table1[[#This Row],[Jut]]</f>
        <v>#VALUE!</v>
      </c>
      <c r="J5052" s="4" t="e">
        <f>Table1[[#This Row],[Column1]]</f>
        <v>#VALUE!</v>
      </c>
    </row>
    <row r="5053" spans="1:10" hidden="1" x14ac:dyDescent="0.3">
      <c r="A5053" s="2" t="e">
        <f>Table1[[#This Row],[Befolyt]]</f>
        <v>#VALUE!</v>
      </c>
      <c r="B5053" t="e">
        <f>Table1[[#This Row],[ÜK]]</f>
        <v>#VALUE!</v>
      </c>
      <c r="C5053" s="3" t="e">
        <f>Table1[[#This Row],[Szla]]</f>
        <v>#VALUE!</v>
      </c>
      <c r="D5053" s="6" t="e">
        <f>Table1[[#This Row],[Kelt_hó]]</f>
        <v>#VALUE!</v>
      </c>
      <c r="E5053" t="e">
        <f>Table1[[#This Row],[Vevő]]</f>
        <v>#VALUE!</v>
      </c>
      <c r="F5053" t="e">
        <f>Table1[[#This Row],[Termékkör]]</f>
        <v>#VALUE!</v>
      </c>
      <c r="G5053" s="4" t="e">
        <f>Table1[[#This Row],[SzumElad]]</f>
        <v>#VALUE!</v>
      </c>
      <c r="H5053" s="7" t="e">
        <f>Table1[[#This Row],[Jut_%]]</f>
        <v>#VALUE!</v>
      </c>
      <c r="I5053" s="4" t="e">
        <f>Table1[[#This Row],[Jut]]</f>
        <v>#VALUE!</v>
      </c>
      <c r="J5053" s="4" t="e">
        <f>Table1[[#This Row],[Column1]]</f>
        <v>#VALUE!</v>
      </c>
    </row>
    <row r="5054" spans="1:10" hidden="1" x14ac:dyDescent="0.3">
      <c r="A5054" s="2" t="e">
        <f>Table1[[#This Row],[Befolyt]]</f>
        <v>#VALUE!</v>
      </c>
      <c r="B5054" t="e">
        <f>Table1[[#This Row],[ÜK]]</f>
        <v>#VALUE!</v>
      </c>
      <c r="C5054" s="3" t="e">
        <f>Table1[[#This Row],[Szla]]</f>
        <v>#VALUE!</v>
      </c>
      <c r="D5054" s="6" t="e">
        <f>Table1[[#This Row],[Kelt_hó]]</f>
        <v>#VALUE!</v>
      </c>
      <c r="E5054" t="e">
        <f>Table1[[#This Row],[Vevő]]</f>
        <v>#VALUE!</v>
      </c>
      <c r="F5054" t="e">
        <f>Table1[[#This Row],[Termékkör]]</f>
        <v>#VALUE!</v>
      </c>
      <c r="G5054" s="4" t="e">
        <f>Table1[[#This Row],[SzumElad]]</f>
        <v>#VALUE!</v>
      </c>
      <c r="H5054" s="7" t="e">
        <f>Table1[[#This Row],[Jut_%]]</f>
        <v>#VALUE!</v>
      </c>
      <c r="I5054" s="4" t="e">
        <f>Table1[[#This Row],[Jut]]</f>
        <v>#VALUE!</v>
      </c>
      <c r="J5054" s="4" t="e">
        <f>Table1[[#This Row],[Column1]]</f>
        <v>#VALUE!</v>
      </c>
    </row>
    <row r="5055" spans="1:10" hidden="1" x14ac:dyDescent="0.3">
      <c r="A5055" s="2" t="e">
        <f>Table1[[#This Row],[Befolyt]]</f>
        <v>#VALUE!</v>
      </c>
      <c r="B5055" t="e">
        <f>Table1[[#This Row],[ÜK]]</f>
        <v>#VALUE!</v>
      </c>
      <c r="C5055" s="3" t="e">
        <f>Table1[[#This Row],[Szla]]</f>
        <v>#VALUE!</v>
      </c>
      <c r="D5055" s="6" t="e">
        <f>Table1[[#This Row],[Kelt_hó]]</f>
        <v>#VALUE!</v>
      </c>
      <c r="E5055" t="e">
        <f>Table1[[#This Row],[Vevő]]</f>
        <v>#VALUE!</v>
      </c>
      <c r="F5055" t="e">
        <f>Table1[[#This Row],[Termékkör]]</f>
        <v>#VALUE!</v>
      </c>
      <c r="G5055" s="4" t="e">
        <f>Table1[[#This Row],[SzumElad]]</f>
        <v>#VALUE!</v>
      </c>
      <c r="H5055" s="7" t="e">
        <f>Table1[[#This Row],[Jut_%]]</f>
        <v>#VALUE!</v>
      </c>
      <c r="I5055" s="4" t="e">
        <f>Table1[[#This Row],[Jut]]</f>
        <v>#VALUE!</v>
      </c>
      <c r="J5055" s="4" t="e">
        <f>Table1[[#This Row],[Column1]]</f>
        <v>#VALUE!</v>
      </c>
    </row>
    <row r="5056" spans="1:10" hidden="1" x14ac:dyDescent="0.3">
      <c r="A5056" s="2" t="e">
        <f>Table1[[#This Row],[Befolyt]]</f>
        <v>#VALUE!</v>
      </c>
      <c r="B5056" t="e">
        <f>Table1[[#This Row],[ÜK]]</f>
        <v>#VALUE!</v>
      </c>
      <c r="C5056" s="3" t="e">
        <f>Table1[[#This Row],[Szla]]</f>
        <v>#VALUE!</v>
      </c>
      <c r="D5056" s="6" t="e">
        <f>Table1[[#This Row],[Kelt_hó]]</f>
        <v>#VALUE!</v>
      </c>
      <c r="E5056" t="e">
        <f>Table1[[#This Row],[Vevő]]</f>
        <v>#VALUE!</v>
      </c>
      <c r="F5056" t="e">
        <f>Table1[[#This Row],[Termékkör]]</f>
        <v>#VALUE!</v>
      </c>
      <c r="G5056" s="4" t="e">
        <f>Table1[[#This Row],[SzumElad]]</f>
        <v>#VALUE!</v>
      </c>
      <c r="H5056" s="7" t="e">
        <f>Table1[[#This Row],[Jut_%]]</f>
        <v>#VALUE!</v>
      </c>
      <c r="I5056" s="4" t="e">
        <f>Table1[[#This Row],[Jut]]</f>
        <v>#VALUE!</v>
      </c>
      <c r="J5056" s="4" t="e">
        <f>Table1[[#This Row],[Column1]]</f>
        <v>#VALUE!</v>
      </c>
    </row>
    <row r="5057" spans="1:10" hidden="1" x14ac:dyDescent="0.3">
      <c r="A5057" s="2" t="e">
        <f>Table1[[#This Row],[Befolyt]]</f>
        <v>#VALUE!</v>
      </c>
      <c r="B5057" t="e">
        <f>Table1[[#This Row],[ÜK]]</f>
        <v>#VALUE!</v>
      </c>
      <c r="C5057" s="3" t="e">
        <f>Table1[[#This Row],[Szla]]</f>
        <v>#VALUE!</v>
      </c>
      <c r="D5057" s="6" t="e">
        <f>Table1[[#This Row],[Kelt_hó]]</f>
        <v>#VALUE!</v>
      </c>
      <c r="E5057" t="e">
        <f>Table1[[#This Row],[Vevő]]</f>
        <v>#VALUE!</v>
      </c>
      <c r="F5057" t="e">
        <f>Table1[[#This Row],[Termékkör]]</f>
        <v>#VALUE!</v>
      </c>
      <c r="G5057" s="4" t="e">
        <f>Table1[[#This Row],[SzumElad]]</f>
        <v>#VALUE!</v>
      </c>
      <c r="H5057" s="7" t="e">
        <f>Table1[[#This Row],[Jut_%]]</f>
        <v>#VALUE!</v>
      </c>
      <c r="I5057" s="4" t="e">
        <f>Table1[[#This Row],[Jut]]</f>
        <v>#VALUE!</v>
      </c>
      <c r="J5057" s="4" t="e">
        <f>Table1[[#This Row],[Column1]]</f>
        <v>#VALUE!</v>
      </c>
    </row>
    <row r="5058" spans="1:10" hidden="1" x14ac:dyDescent="0.3">
      <c r="A5058" s="2" t="e">
        <f>Table1[[#This Row],[Befolyt]]</f>
        <v>#VALUE!</v>
      </c>
      <c r="B5058" t="e">
        <f>Table1[[#This Row],[ÜK]]</f>
        <v>#VALUE!</v>
      </c>
      <c r="C5058" s="3" t="e">
        <f>Table1[[#This Row],[Szla]]</f>
        <v>#VALUE!</v>
      </c>
      <c r="D5058" s="6" t="e">
        <f>Table1[[#This Row],[Kelt_hó]]</f>
        <v>#VALUE!</v>
      </c>
      <c r="E5058" t="e">
        <f>Table1[[#This Row],[Vevő]]</f>
        <v>#VALUE!</v>
      </c>
      <c r="F5058" t="e">
        <f>Table1[[#This Row],[Termékkör]]</f>
        <v>#VALUE!</v>
      </c>
      <c r="G5058" s="4" t="e">
        <f>Table1[[#This Row],[SzumElad]]</f>
        <v>#VALUE!</v>
      </c>
      <c r="H5058" s="7" t="e">
        <f>Table1[[#This Row],[Jut_%]]</f>
        <v>#VALUE!</v>
      </c>
      <c r="I5058" s="4" t="e">
        <f>Table1[[#This Row],[Jut]]</f>
        <v>#VALUE!</v>
      </c>
      <c r="J5058" s="4" t="e">
        <f>Table1[[#This Row],[Column1]]</f>
        <v>#VALUE!</v>
      </c>
    </row>
    <row r="5059" spans="1:10" hidden="1" x14ac:dyDescent="0.3">
      <c r="A5059" s="2" t="e">
        <f>Table1[[#This Row],[Befolyt]]</f>
        <v>#VALUE!</v>
      </c>
      <c r="B5059" t="e">
        <f>Table1[[#This Row],[ÜK]]</f>
        <v>#VALUE!</v>
      </c>
      <c r="C5059" s="3" t="e">
        <f>Table1[[#This Row],[Szla]]</f>
        <v>#VALUE!</v>
      </c>
      <c r="D5059" s="6" t="e">
        <f>Table1[[#This Row],[Kelt_hó]]</f>
        <v>#VALUE!</v>
      </c>
      <c r="E5059" t="e">
        <f>Table1[[#This Row],[Vevő]]</f>
        <v>#VALUE!</v>
      </c>
      <c r="F5059" t="e">
        <f>Table1[[#This Row],[Termékkör]]</f>
        <v>#VALUE!</v>
      </c>
      <c r="G5059" s="4" t="e">
        <f>Table1[[#This Row],[SzumElad]]</f>
        <v>#VALUE!</v>
      </c>
      <c r="H5059" s="7" t="e">
        <f>Table1[[#This Row],[Jut_%]]</f>
        <v>#VALUE!</v>
      </c>
      <c r="I5059" s="4" t="e">
        <f>Table1[[#This Row],[Jut]]</f>
        <v>#VALUE!</v>
      </c>
      <c r="J5059" s="4" t="e">
        <f>Table1[[#This Row],[Column1]]</f>
        <v>#VALUE!</v>
      </c>
    </row>
    <row r="5060" spans="1:10" hidden="1" x14ac:dyDescent="0.3">
      <c r="A5060" s="2" t="e">
        <f>Table1[[#This Row],[Befolyt]]</f>
        <v>#VALUE!</v>
      </c>
      <c r="B5060" t="e">
        <f>Table1[[#This Row],[ÜK]]</f>
        <v>#VALUE!</v>
      </c>
      <c r="C5060" s="3" t="e">
        <f>Table1[[#This Row],[Szla]]</f>
        <v>#VALUE!</v>
      </c>
      <c r="D5060" s="6" t="e">
        <f>Table1[[#This Row],[Kelt_hó]]</f>
        <v>#VALUE!</v>
      </c>
      <c r="E5060" t="e">
        <f>Table1[[#This Row],[Vevő]]</f>
        <v>#VALUE!</v>
      </c>
      <c r="F5060" t="e">
        <f>Table1[[#This Row],[Termékkör]]</f>
        <v>#VALUE!</v>
      </c>
      <c r="G5060" s="4" t="e">
        <f>Table1[[#This Row],[SzumElad]]</f>
        <v>#VALUE!</v>
      </c>
      <c r="H5060" s="7" t="e">
        <f>Table1[[#This Row],[Jut_%]]</f>
        <v>#VALUE!</v>
      </c>
      <c r="I5060" s="4" t="e">
        <f>Table1[[#This Row],[Jut]]</f>
        <v>#VALUE!</v>
      </c>
      <c r="J5060" s="4" t="e">
        <f>Table1[[#This Row],[Column1]]</f>
        <v>#VALUE!</v>
      </c>
    </row>
    <row r="5061" spans="1:10" hidden="1" x14ac:dyDescent="0.3">
      <c r="A5061" s="2" t="e">
        <f>Table1[[#This Row],[Befolyt]]</f>
        <v>#VALUE!</v>
      </c>
      <c r="B5061" t="e">
        <f>Table1[[#This Row],[ÜK]]</f>
        <v>#VALUE!</v>
      </c>
      <c r="C5061" s="3" t="e">
        <f>Table1[[#This Row],[Szla]]</f>
        <v>#VALUE!</v>
      </c>
      <c r="D5061" s="6" t="e">
        <f>Table1[[#This Row],[Kelt_hó]]</f>
        <v>#VALUE!</v>
      </c>
      <c r="E5061" t="e">
        <f>Table1[[#This Row],[Vevő]]</f>
        <v>#VALUE!</v>
      </c>
      <c r="F5061" t="e">
        <f>Table1[[#This Row],[Termékkör]]</f>
        <v>#VALUE!</v>
      </c>
      <c r="G5061" s="4" t="e">
        <f>Table1[[#This Row],[SzumElad]]</f>
        <v>#VALUE!</v>
      </c>
      <c r="H5061" s="7" t="e">
        <f>Table1[[#This Row],[Jut_%]]</f>
        <v>#VALUE!</v>
      </c>
      <c r="I5061" s="4" t="e">
        <f>Table1[[#This Row],[Jut]]</f>
        <v>#VALUE!</v>
      </c>
      <c r="J5061" s="4" t="e">
        <f>Table1[[#This Row],[Column1]]</f>
        <v>#VALUE!</v>
      </c>
    </row>
    <row r="5062" spans="1:10" hidden="1" x14ac:dyDescent="0.3">
      <c r="A5062" s="2" t="e">
        <f>Table1[[#This Row],[Befolyt]]</f>
        <v>#VALUE!</v>
      </c>
      <c r="B5062" t="e">
        <f>Table1[[#This Row],[ÜK]]</f>
        <v>#VALUE!</v>
      </c>
      <c r="C5062" s="3" t="e">
        <f>Table1[[#This Row],[Szla]]</f>
        <v>#VALUE!</v>
      </c>
      <c r="D5062" s="6" t="e">
        <f>Table1[[#This Row],[Kelt_hó]]</f>
        <v>#VALUE!</v>
      </c>
      <c r="E5062" t="e">
        <f>Table1[[#This Row],[Vevő]]</f>
        <v>#VALUE!</v>
      </c>
      <c r="F5062" t="e">
        <f>Table1[[#This Row],[Termékkör]]</f>
        <v>#VALUE!</v>
      </c>
      <c r="G5062" s="4" t="e">
        <f>Table1[[#This Row],[SzumElad]]</f>
        <v>#VALUE!</v>
      </c>
      <c r="H5062" s="7" t="e">
        <f>Table1[[#This Row],[Jut_%]]</f>
        <v>#VALUE!</v>
      </c>
      <c r="I5062" s="4" t="e">
        <f>Table1[[#This Row],[Jut]]</f>
        <v>#VALUE!</v>
      </c>
      <c r="J5062" s="4" t="e">
        <f>Table1[[#This Row],[Column1]]</f>
        <v>#VALUE!</v>
      </c>
    </row>
    <row r="5063" spans="1:10" hidden="1" x14ac:dyDescent="0.3">
      <c r="A5063" s="2" t="e">
        <f>Table1[[#This Row],[Befolyt]]</f>
        <v>#VALUE!</v>
      </c>
      <c r="B5063" t="e">
        <f>Table1[[#This Row],[ÜK]]</f>
        <v>#VALUE!</v>
      </c>
      <c r="C5063" s="3" t="e">
        <f>Table1[[#This Row],[Szla]]</f>
        <v>#VALUE!</v>
      </c>
      <c r="D5063" s="6" t="e">
        <f>Table1[[#This Row],[Kelt_hó]]</f>
        <v>#VALUE!</v>
      </c>
      <c r="E5063" t="e">
        <f>Table1[[#This Row],[Vevő]]</f>
        <v>#VALUE!</v>
      </c>
      <c r="F5063" t="e">
        <f>Table1[[#This Row],[Termékkör]]</f>
        <v>#VALUE!</v>
      </c>
      <c r="G5063" s="4" t="e">
        <f>Table1[[#This Row],[SzumElad]]</f>
        <v>#VALUE!</v>
      </c>
      <c r="H5063" s="7" t="e">
        <f>Table1[[#This Row],[Jut_%]]</f>
        <v>#VALUE!</v>
      </c>
      <c r="I5063" s="4" t="e">
        <f>Table1[[#This Row],[Jut]]</f>
        <v>#VALUE!</v>
      </c>
      <c r="J5063" s="4" t="e">
        <f>Table1[[#This Row],[Column1]]</f>
        <v>#VALUE!</v>
      </c>
    </row>
    <row r="5064" spans="1:10" hidden="1" x14ac:dyDescent="0.3">
      <c r="A5064" s="2" t="e">
        <f>Table1[[#This Row],[Befolyt]]</f>
        <v>#VALUE!</v>
      </c>
      <c r="B5064" t="e">
        <f>Table1[[#This Row],[ÜK]]</f>
        <v>#VALUE!</v>
      </c>
      <c r="C5064" s="3" t="e">
        <f>Table1[[#This Row],[Szla]]</f>
        <v>#VALUE!</v>
      </c>
      <c r="D5064" s="6" t="e">
        <f>Table1[[#This Row],[Kelt_hó]]</f>
        <v>#VALUE!</v>
      </c>
      <c r="E5064" t="e">
        <f>Table1[[#This Row],[Vevő]]</f>
        <v>#VALUE!</v>
      </c>
      <c r="F5064" t="e">
        <f>Table1[[#This Row],[Termékkör]]</f>
        <v>#VALUE!</v>
      </c>
      <c r="G5064" s="4" t="e">
        <f>Table1[[#This Row],[SzumElad]]</f>
        <v>#VALUE!</v>
      </c>
      <c r="H5064" s="7" t="e">
        <f>Table1[[#This Row],[Jut_%]]</f>
        <v>#VALUE!</v>
      </c>
      <c r="I5064" s="4" t="e">
        <f>Table1[[#This Row],[Jut]]</f>
        <v>#VALUE!</v>
      </c>
      <c r="J5064" s="4" t="e">
        <f>Table1[[#This Row],[Column1]]</f>
        <v>#VALUE!</v>
      </c>
    </row>
    <row r="5065" spans="1:10" hidden="1" x14ac:dyDescent="0.3">
      <c r="A5065" s="2" t="e">
        <f>Table1[[#This Row],[Befolyt]]</f>
        <v>#VALUE!</v>
      </c>
      <c r="B5065" t="e">
        <f>Table1[[#This Row],[ÜK]]</f>
        <v>#VALUE!</v>
      </c>
      <c r="C5065" s="3" t="e">
        <f>Table1[[#This Row],[Szla]]</f>
        <v>#VALUE!</v>
      </c>
      <c r="D5065" s="6" t="e">
        <f>Table1[[#This Row],[Kelt_hó]]</f>
        <v>#VALUE!</v>
      </c>
      <c r="E5065" t="e">
        <f>Table1[[#This Row],[Vevő]]</f>
        <v>#VALUE!</v>
      </c>
      <c r="F5065" t="e">
        <f>Table1[[#This Row],[Termékkör]]</f>
        <v>#VALUE!</v>
      </c>
      <c r="G5065" s="4" t="e">
        <f>Table1[[#This Row],[SzumElad]]</f>
        <v>#VALUE!</v>
      </c>
      <c r="H5065" s="7" t="e">
        <f>Table1[[#This Row],[Jut_%]]</f>
        <v>#VALUE!</v>
      </c>
      <c r="I5065" s="4" t="e">
        <f>Table1[[#This Row],[Jut]]</f>
        <v>#VALUE!</v>
      </c>
      <c r="J5065" s="4" t="e">
        <f>Table1[[#This Row],[Column1]]</f>
        <v>#VALUE!</v>
      </c>
    </row>
    <row r="5066" spans="1:10" hidden="1" x14ac:dyDescent="0.3">
      <c r="A5066" s="2" t="e">
        <f>Table1[[#This Row],[Befolyt]]</f>
        <v>#VALUE!</v>
      </c>
      <c r="B5066" t="e">
        <f>Table1[[#This Row],[ÜK]]</f>
        <v>#VALUE!</v>
      </c>
      <c r="C5066" s="3" t="e">
        <f>Table1[[#This Row],[Szla]]</f>
        <v>#VALUE!</v>
      </c>
      <c r="D5066" s="6" t="e">
        <f>Table1[[#This Row],[Kelt_hó]]</f>
        <v>#VALUE!</v>
      </c>
      <c r="E5066" t="e">
        <f>Table1[[#This Row],[Vevő]]</f>
        <v>#VALUE!</v>
      </c>
      <c r="F5066" t="e">
        <f>Table1[[#This Row],[Termékkör]]</f>
        <v>#VALUE!</v>
      </c>
      <c r="G5066" s="4" t="e">
        <f>Table1[[#This Row],[SzumElad]]</f>
        <v>#VALUE!</v>
      </c>
      <c r="H5066" s="7" t="e">
        <f>Table1[[#This Row],[Jut_%]]</f>
        <v>#VALUE!</v>
      </c>
      <c r="I5066" s="4" t="e">
        <f>Table1[[#This Row],[Jut]]</f>
        <v>#VALUE!</v>
      </c>
      <c r="J5066" s="4" t="e">
        <f>Table1[[#This Row],[Column1]]</f>
        <v>#VALUE!</v>
      </c>
    </row>
    <row r="5067" spans="1:10" hidden="1" x14ac:dyDescent="0.3">
      <c r="A5067" s="2" t="e">
        <f>Table1[[#This Row],[Befolyt]]</f>
        <v>#VALUE!</v>
      </c>
      <c r="B5067" t="e">
        <f>Table1[[#This Row],[ÜK]]</f>
        <v>#VALUE!</v>
      </c>
      <c r="C5067" s="3" t="e">
        <f>Table1[[#This Row],[Szla]]</f>
        <v>#VALUE!</v>
      </c>
      <c r="D5067" s="6" t="e">
        <f>Table1[[#This Row],[Kelt_hó]]</f>
        <v>#VALUE!</v>
      </c>
      <c r="E5067" t="e">
        <f>Table1[[#This Row],[Vevő]]</f>
        <v>#VALUE!</v>
      </c>
      <c r="F5067" t="e">
        <f>Table1[[#This Row],[Termékkör]]</f>
        <v>#VALUE!</v>
      </c>
      <c r="G5067" s="4" t="e">
        <f>Table1[[#This Row],[SzumElad]]</f>
        <v>#VALUE!</v>
      </c>
      <c r="H5067" s="7" t="e">
        <f>Table1[[#This Row],[Jut_%]]</f>
        <v>#VALUE!</v>
      </c>
      <c r="I5067" s="4" t="e">
        <f>Table1[[#This Row],[Jut]]</f>
        <v>#VALUE!</v>
      </c>
      <c r="J5067" s="4" t="e">
        <f>Table1[[#This Row],[Column1]]</f>
        <v>#VALUE!</v>
      </c>
    </row>
    <row r="5068" spans="1:10" hidden="1" x14ac:dyDescent="0.3">
      <c r="A5068" s="2" t="e">
        <f>Table1[[#This Row],[Befolyt]]</f>
        <v>#VALUE!</v>
      </c>
      <c r="B5068" t="e">
        <f>Table1[[#This Row],[ÜK]]</f>
        <v>#VALUE!</v>
      </c>
      <c r="C5068" s="3" t="e">
        <f>Table1[[#This Row],[Szla]]</f>
        <v>#VALUE!</v>
      </c>
      <c r="D5068" s="6" t="e">
        <f>Table1[[#This Row],[Kelt_hó]]</f>
        <v>#VALUE!</v>
      </c>
      <c r="E5068" t="e">
        <f>Table1[[#This Row],[Vevő]]</f>
        <v>#VALUE!</v>
      </c>
      <c r="F5068" t="e">
        <f>Table1[[#This Row],[Termékkör]]</f>
        <v>#VALUE!</v>
      </c>
      <c r="G5068" s="4" t="e">
        <f>Table1[[#This Row],[SzumElad]]</f>
        <v>#VALUE!</v>
      </c>
      <c r="H5068" s="7" t="e">
        <f>Table1[[#This Row],[Jut_%]]</f>
        <v>#VALUE!</v>
      </c>
      <c r="I5068" s="4" t="e">
        <f>Table1[[#This Row],[Jut]]</f>
        <v>#VALUE!</v>
      </c>
      <c r="J5068" s="4" t="e">
        <f>Table1[[#This Row],[Column1]]</f>
        <v>#VALUE!</v>
      </c>
    </row>
    <row r="5069" spans="1:10" hidden="1" x14ac:dyDescent="0.3">
      <c r="A5069" s="2" t="e">
        <f>Table1[[#This Row],[Befolyt]]</f>
        <v>#VALUE!</v>
      </c>
      <c r="B5069" t="e">
        <f>Table1[[#This Row],[ÜK]]</f>
        <v>#VALUE!</v>
      </c>
      <c r="C5069" s="3" t="e">
        <f>Table1[[#This Row],[Szla]]</f>
        <v>#VALUE!</v>
      </c>
      <c r="D5069" s="6" t="e">
        <f>Table1[[#This Row],[Kelt_hó]]</f>
        <v>#VALUE!</v>
      </c>
      <c r="E5069" t="e">
        <f>Table1[[#This Row],[Vevő]]</f>
        <v>#VALUE!</v>
      </c>
      <c r="F5069" t="e">
        <f>Table1[[#This Row],[Termékkör]]</f>
        <v>#VALUE!</v>
      </c>
      <c r="G5069" s="4" t="e">
        <f>Table1[[#This Row],[SzumElad]]</f>
        <v>#VALUE!</v>
      </c>
      <c r="H5069" s="7" t="e">
        <f>Table1[[#This Row],[Jut_%]]</f>
        <v>#VALUE!</v>
      </c>
      <c r="I5069" s="4" t="e">
        <f>Table1[[#This Row],[Jut]]</f>
        <v>#VALUE!</v>
      </c>
      <c r="J5069" s="4" t="e">
        <f>Table1[[#This Row],[Column1]]</f>
        <v>#VALUE!</v>
      </c>
    </row>
    <row r="5070" spans="1:10" hidden="1" x14ac:dyDescent="0.3">
      <c r="A5070" s="2" t="e">
        <f>Table1[[#This Row],[Befolyt]]</f>
        <v>#VALUE!</v>
      </c>
      <c r="B5070" t="e">
        <f>Table1[[#This Row],[ÜK]]</f>
        <v>#VALUE!</v>
      </c>
      <c r="C5070" s="3" t="e">
        <f>Table1[[#This Row],[Szla]]</f>
        <v>#VALUE!</v>
      </c>
      <c r="D5070" s="6" t="e">
        <f>Table1[[#This Row],[Kelt_hó]]</f>
        <v>#VALUE!</v>
      </c>
      <c r="E5070" t="e">
        <f>Table1[[#This Row],[Vevő]]</f>
        <v>#VALUE!</v>
      </c>
      <c r="F5070" t="e">
        <f>Table1[[#This Row],[Termékkör]]</f>
        <v>#VALUE!</v>
      </c>
      <c r="G5070" s="4" t="e">
        <f>Table1[[#This Row],[SzumElad]]</f>
        <v>#VALUE!</v>
      </c>
      <c r="H5070" s="7" t="e">
        <f>Table1[[#This Row],[Jut_%]]</f>
        <v>#VALUE!</v>
      </c>
      <c r="I5070" s="4" t="e">
        <f>Table1[[#This Row],[Jut]]</f>
        <v>#VALUE!</v>
      </c>
      <c r="J5070" s="4" t="e">
        <f>Table1[[#This Row],[Column1]]</f>
        <v>#VALUE!</v>
      </c>
    </row>
    <row r="5071" spans="1:10" hidden="1" x14ac:dyDescent="0.3">
      <c r="A5071" s="2" t="e">
        <f>Table1[[#This Row],[Befolyt]]</f>
        <v>#VALUE!</v>
      </c>
      <c r="B5071" t="e">
        <f>Table1[[#This Row],[ÜK]]</f>
        <v>#VALUE!</v>
      </c>
      <c r="C5071" s="3" t="e">
        <f>Table1[[#This Row],[Szla]]</f>
        <v>#VALUE!</v>
      </c>
      <c r="D5071" s="6" t="e">
        <f>Table1[[#This Row],[Kelt_hó]]</f>
        <v>#VALUE!</v>
      </c>
      <c r="E5071" t="e">
        <f>Table1[[#This Row],[Vevő]]</f>
        <v>#VALUE!</v>
      </c>
      <c r="F5071" t="e">
        <f>Table1[[#This Row],[Termékkör]]</f>
        <v>#VALUE!</v>
      </c>
      <c r="G5071" s="4" t="e">
        <f>Table1[[#This Row],[SzumElad]]</f>
        <v>#VALUE!</v>
      </c>
      <c r="H5071" s="7" t="e">
        <f>Table1[[#This Row],[Jut_%]]</f>
        <v>#VALUE!</v>
      </c>
      <c r="I5071" s="4" t="e">
        <f>Table1[[#This Row],[Jut]]</f>
        <v>#VALUE!</v>
      </c>
      <c r="J5071" s="4" t="e">
        <f>Table1[[#This Row],[Column1]]</f>
        <v>#VALUE!</v>
      </c>
    </row>
    <row r="5072" spans="1:10" hidden="1" x14ac:dyDescent="0.3">
      <c r="A5072" s="2" t="e">
        <f>Table1[[#This Row],[Befolyt]]</f>
        <v>#VALUE!</v>
      </c>
      <c r="B5072" t="e">
        <f>Table1[[#This Row],[ÜK]]</f>
        <v>#VALUE!</v>
      </c>
      <c r="C5072" s="3" t="e">
        <f>Table1[[#This Row],[Szla]]</f>
        <v>#VALUE!</v>
      </c>
      <c r="D5072" s="6" t="e">
        <f>Table1[[#This Row],[Kelt_hó]]</f>
        <v>#VALUE!</v>
      </c>
      <c r="E5072" t="e">
        <f>Table1[[#This Row],[Vevő]]</f>
        <v>#VALUE!</v>
      </c>
      <c r="F5072" t="e">
        <f>Table1[[#This Row],[Termékkör]]</f>
        <v>#VALUE!</v>
      </c>
      <c r="G5072" s="4" t="e">
        <f>Table1[[#This Row],[SzumElad]]</f>
        <v>#VALUE!</v>
      </c>
      <c r="H5072" s="7" t="e">
        <f>Table1[[#This Row],[Jut_%]]</f>
        <v>#VALUE!</v>
      </c>
      <c r="I5072" s="4" t="e">
        <f>Table1[[#This Row],[Jut]]</f>
        <v>#VALUE!</v>
      </c>
      <c r="J5072" s="4" t="e">
        <f>Table1[[#This Row],[Column1]]</f>
        <v>#VALUE!</v>
      </c>
    </row>
    <row r="5073" spans="1:10" hidden="1" x14ac:dyDescent="0.3">
      <c r="A5073" s="2" t="e">
        <f>Table1[[#This Row],[Befolyt]]</f>
        <v>#VALUE!</v>
      </c>
      <c r="B5073" t="e">
        <f>Table1[[#This Row],[ÜK]]</f>
        <v>#VALUE!</v>
      </c>
      <c r="C5073" s="3" t="e">
        <f>Table1[[#This Row],[Szla]]</f>
        <v>#VALUE!</v>
      </c>
      <c r="D5073" s="6" t="e">
        <f>Table1[[#This Row],[Kelt_hó]]</f>
        <v>#VALUE!</v>
      </c>
      <c r="E5073" t="e">
        <f>Table1[[#This Row],[Vevő]]</f>
        <v>#VALUE!</v>
      </c>
      <c r="F5073" t="e">
        <f>Table1[[#This Row],[Termékkör]]</f>
        <v>#VALUE!</v>
      </c>
      <c r="G5073" s="4" t="e">
        <f>Table1[[#This Row],[SzumElad]]</f>
        <v>#VALUE!</v>
      </c>
      <c r="H5073" s="7" t="e">
        <f>Table1[[#This Row],[Jut_%]]</f>
        <v>#VALUE!</v>
      </c>
      <c r="I5073" s="4" t="e">
        <f>Table1[[#This Row],[Jut]]</f>
        <v>#VALUE!</v>
      </c>
      <c r="J5073" s="4" t="e">
        <f>Table1[[#This Row],[Column1]]</f>
        <v>#VALUE!</v>
      </c>
    </row>
    <row r="5074" spans="1:10" hidden="1" x14ac:dyDescent="0.3">
      <c r="A5074" s="2" t="e">
        <f>Table1[[#This Row],[Befolyt]]</f>
        <v>#VALUE!</v>
      </c>
      <c r="B5074" t="e">
        <f>Table1[[#This Row],[ÜK]]</f>
        <v>#VALUE!</v>
      </c>
      <c r="C5074" s="3" t="e">
        <f>Table1[[#This Row],[Szla]]</f>
        <v>#VALUE!</v>
      </c>
      <c r="D5074" s="6" t="e">
        <f>Table1[[#This Row],[Kelt_hó]]</f>
        <v>#VALUE!</v>
      </c>
      <c r="E5074" t="e">
        <f>Table1[[#This Row],[Vevő]]</f>
        <v>#VALUE!</v>
      </c>
      <c r="F5074" t="e">
        <f>Table1[[#This Row],[Termékkör]]</f>
        <v>#VALUE!</v>
      </c>
      <c r="G5074" s="4" t="e">
        <f>Table1[[#This Row],[SzumElad]]</f>
        <v>#VALUE!</v>
      </c>
      <c r="H5074" s="7" t="e">
        <f>Table1[[#This Row],[Jut_%]]</f>
        <v>#VALUE!</v>
      </c>
      <c r="I5074" s="4" t="e">
        <f>Table1[[#This Row],[Jut]]</f>
        <v>#VALUE!</v>
      </c>
      <c r="J5074" s="4" t="e">
        <f>Table1[[#This Row],[Column1]]</f>
        <v>#VALUE!</v>
      </c>
    </row>
    <row r="5075" spans="1:10" hidden="1" x14ac:dyDescent="0.3">
      <c r="A5075" s="2" t="e">
        <f>Table1[[#This Row],[Befolyt]]</f>
        <v>#VALUE!</v>
      </c>
      <c r="B5075" t="e">
        <f>Table1[[#This Row],[ÜK]]</f>
        <v>#VALUE!</v>
      </c>
      <c r="C5075" s="3" t="e">
        <f>Table1[[#This Row],[Szla]]</f>
        <v>#VALUE!</v>
      </c>
      <c r="D5075" s="6" t="e">
        <f>Table1[[#This Row],[Kelt_hó]]</f>
        <v>#VALUE!</v>
      </c>
      <c r="E5075" t="e">
        <f>Table1[[#This Row],[Vevő]]</f>
        <v>#VALUE!</v>
      </c>
      <c r="F5075" t="e">
        <f>Table1[[#This Row],[Termékkör]]</f>
        <v>#VALUE!</v>
      </c>
      <c r="G5075" s="4" t="e">
        <f>Table1[[#This Row],[SzumElad]]</f>
        <v>#VALUE!</v>
      </c>
      <c r="H5075" s="7" t="e">
        <f>Table1[[#This Row],[Jut_%]]</f>
        <v>#VALUE!</v>
      </c>
      <c r="I5075" s="4" t="e">
        <f>Table1[[#This Row],[Jut]]</f>
        <v>#VALUE!</v>
      </c>
      <c r="J5075" s="4" t="e">
        <f>Table1[[#This Row],[Column1]]</f>
        <v>#VALUE!</v>
      </c>
    </row>
    <row r="5076" spans="1:10" hidden="1" x14ac:dyDescent="0.3">
      <c r="A5076" s="2" t="e">
        <f>Table1[[#This Row],[Befolyt]]</f>
        <v>#VALUE!</v>
      </c>
      <c r="B5076" t="e">
        <f>Table1[[#This Row],[ÜK]]</f>
        <v>#VALUE!</v>
      </c>
      <c r="C5076" s="3" t="e">
        <f>Table1[[#This Row],[Szla]]</f>
        <v>#VALUE!</v>
      </c>
      <c r="D5076" s="6" t="e">
        <f>Table1[[#This Row],[Kelt_hó]]</f>
        <v>#VALUE!</v>
      </c>
      <c r="E5076" t="e">
        <f>Table1[[#This Row],[Vevő]]</f>
        <v>#VALUE!</v>
      </c>
      <c r="F5076" t="e">
        <f>Table1[[#This Row],[Termékkör]]</f>
        <v>#VALUE!</v>
      </c>
      <c r="G5076" s="4" t="e">
        <f>Table1[[#This Row],[SzumElad]]</f>
        <v>#VALUE!</v>
      </c>
      <c r="H5076" s="7" t="e">
        <f>Table1[[#This Row],[Jut_%]]</f>
        <v>#VALUE!</v>
      </c>
      <c r="I5076" s="4" t="e">
        <f>Table1[[#This Row],[Jut]]</f>
        <v>#VALUE!</v>
      </c>
      <c r="J5076" s="4" t="e">
        <f>Table1[[#This Row],[Column1]]</f>
        <v>#VALUE!</v>
      </c>
    </row>
    <row r="5077" spans="1:10" hidden="1" x14ac:dyDescent="0.3">
      <c r="A5077" s="2" t="e">
        <f>Table1[[#This Row],[Befolyt]]</f>
        <v>#VALUE!</v>
      </c>
      <c r="B5077" t="e">
        <f>Table1[[#This Row],[ÜK]]</f>
        <v>#VALUE!</v>
      </c>
      <c r="C5077" s="3" t="e">
        <f>Table1[[#This Row],[Szla]]</f>
        <v>#VALUE!</v>
      </c>
      <c r="D5077" s="6" t="e">
        <f>Table1[[#This Row],[Kelt_hó]]</f>
        <v>#VALUE!</v>
      </c>
      <c r="E5077" t="e">
        <f>Table1[[#This Row],[Vevő]]</f>
        <v>#VALUE!</v>
      </c>
      <c r="F5077" t="e">
        <f>Table1[[#This Row],[Termékkör]]</f>
        <v>#VALUE!</v>
      </c>
      <c r="G5077" s="4" t="e">
        <f>Table1[[#This Row],[SzumElad]]</f>
        <v>#VALUE!</v>
      </c>
      <c r="H5077" s="7" t="e">
        <f>Table1[[#This Row],[Jut_%]]</f>
        <v>#VALUE!</v>
      </c>
      <c r="I5077" s="4" t="e">
        <f>Table1[[#This Row],[Jut]]</f>
        <v>#VALUE!</v>
      </c>
      <c r="J5077" s="4" t="e">
        <f>Table1[[#This Row],[Column1]]</f>
        <v>#VALUE!</v>
      </c>
    </row>
    <row r="5078" spans="1:10" hidden="1" x14ac:dyDescent="0.3">
      <c r="A5078" s="2" t="e">
        <f>Table1[[#This Row],[Befolyt]]</f>
        <v>#VALUE!</v>
      </c>
      <c r="B5078" t="e">
        <f>Table1[[#This Row],[ÜK]]</f>
        <v>#VALUE!</v>
      </c>
      <c r="C5078" s="3" t="e">
        <f>Table1[[#This Row],[Szla]]</f>
        <v>#VALUE!</v>
      </c>
      <c r="D5078" s="6" t="e">
        <f>Table1[[#This Row],[Kelt_hó]]</f>
        <v>#VALUE!</v>
      </c>
      <c r="E5078" t="e">
        <f>Table1[[#This Row],[Vevő]]</f>
        <v>#VALUE!</v>
      </c>
      <c r="F5078" t="e">
        <f>Table1[[#This Row],[Termékkör]]</f>
        <v>#VALUE!</v>
      </c>
      <c r="G5078" s="4" t="e">
        <f>Table1[[#This Row],[SzumElad]]</f>
        <v>#VALUE!</v>
      </c>
      <c r="H5078" s="7" t="e">
        <f>Table1[[#This Row],[Jut_%]]</f>
        <v>#VALUE!</v>
      </c>
      <c r="I5078" s="4" t="e">
        <f>Table1[[#This Row],[Jut]]</f>
        <v>#VALUE!</v>
      </c>
      <c r="J5078" s="4" t="e">
        <f>Table1[[#This Row],[Column1]]</f>
        <v>#VALUE!</v>
      </c>
    </row>
    <row r="5079" spans="1:10" hidden="1" x14ac:dyDescent="0.3">
      <c r="A5079" s="2" t="e">
        <f>Table1[[#This Row],[Befolyt]]</f>
        <v>#VALUE!</v>
      </c>
      <c r="B5079" t="e">
        <f>Table1[[#This Row],[ÜK]]</f>
        <v>#VALUE!</v>
      </c>
      <c r="C5079" s="3" t="e">
        <f>Table1[[#This Row],[Szla]]</f>
        <v>#VALUE!</v>
      </c>
      <c r="D5079" s="6" t="e">
        <f>Table1[[#This Row],[Kelt_hó]]</f>
        <v>#VALUE!</v>
      </c>
      <c r="E5079" t="e">
        <f>Table1[[#This Row],[Vevő]]</f>
        <v>#VALUE!</v>
      </c>
      <c r="F5079" t="e">
        <f>Table1[[#This Row],[Termékkör]]</f>
        <v>#VALUE!</v>
      </c>
      <c r="G5079" s="4" t="e">
        <f>Table1[[#This Row],[SzumElad]]</f>
        <v>#VALUE!</v>
      </c>
      <c r="H5079" s="7" t="e">
        <f>Table1[[#This Row],[Jut_%]]</f>
        <v>#VALUE!</v>
      </c>
      <c r="I5079" s="4" t="e">
        <f>Table1[[#This Row],[Jut]]</f>
        <v>#VALUE!</v>
      </c>
      <c r="J5079" s="4" t="e">
        <f>Table1[[#This Row],[Column1]]</f>
        <v>#VALUE!</v>
      </c>
    </row>
    <row r="5080" spans="1:10" hidden="1" x14ac:dyDescent="0.3">
      <c r="A5080" s="2" t="e">
        <f>Table1[[#This Row],[Befolyt]]</f>
        <v>#VALUE!</v>
      </c>
      <c r="B5080" t="e">
        <f>Table1[[#This Row],[ÜK]]</f>
        <v>#VALUE!</v>
      </c>
      <c r="C5080" s="3" t="e">
        <f>Table1[[#This Row],[Szla]]</f>
        <v>#VALUE!</v>
      </c>
      <c r="D5080" s="6" t="e">
        <f>Table1[[#This Row],[Kelt_hó]]</f>
        <v>#VALUE!</v>
      </c>
      <c r="E5080" t="e">
        <f>Table1[[#This Row],[Vevő]]</f>
        <v>#VALUE!</v>
      </c>
      <c r="F5080" t="e">
        <f>Table1[[#This Row],[Termékkör]]</f>
        <v>#VALUE!</v>
      </c>
      <c r="G5080" s="4" t="e">
        <f>Table1[[#This Row],[SzumElad]]</f>
        <v>#VALUE!</v>
      </c>
      <c r="H5080" s="7" t="e">
        <f>Table1[[#This Row],[Jut_%]]</f>
        <v>#VALUE!</v>
      </c>
      <c r="I5080" s="4" t="e">
        <f>Table1[[#This Row],[Jut]]</f>
        <v>#VALUE!</v>
      </c>
      <c r="J5080" s="4" t="e">
        <f>Table1[[#This Row],[Column1]]</f>
        <v>#VALUE!</v>
      </c>
    </row>
    <row r="5081" spans="1:10" hidden="1" x14ac:dyDescent="0.3">
      <c r="A5081" s="2" t="e">
        <f>Table1[[#This Row],[Befolyt]]</f>
        <v>#VALUE!</v>
      </c>
      <c r="B5081" t="e">
        <f>Table1[[#This Row],[ÜK]]</f>
        <v>#VALUE!</v>
      </c>
      <c r="C5081" s="3" t="e">
        <f>Table1[[#This Row],[Szla]]</f>
        <v>#VALUE!</v>
      </c>
      <c r="D5081" s="6" t="e">
        <f>Table1[[#This Row],[Kelt_hó]]</f>
        <v>#VALUE!</v>
      </c>
      <c r="E5081" t="e">
        <f>Table1[[#This Row],[Vevő]]</f>
        <v>#VALUE!</v>
      </c>
      <c r="F5081" t="e">
        <f>Table1[[#This Row],[Termékkör]]</f>
        <v>#VALUE!</v>
      </c>
      <c r="G5081" s="4" t="e">
        <f>Table1[[#This Row],[SzumElad]]</f>
        <v>#VALUE!</v>
      </c>
      <c r="H5081" s="7" t="e">
        <f>Table1[[#This Row],[Jut_%]]</f>
        <v>#VALUE!</v>
      </c>
      <c r="I5081" s="4" t="e">
        <f>Table1[[#This Row],[Jut]]</f>
        <v>#VALUE!</v>
      </c>
      <c r="J5081" s="4" t="e">
        <f>Table1[[#This Row],[Column1]]</f>
        <v>#VALUE!</v>
      </c>
    </row>
    <row r="5082" spans="1:10" hidden="1" x14ac:dyDescent="0.3">
      <c r="A5082" s="2" t="e">
        <f>Table1[[#This Row],[Befolyt]]</f>
        <v>#VALUE!</v>
      </c>
      <c r="B5082" t="e">
        <f>Table1[[#This Row],[ÜK]]</f>
        <v>#VALUE!</v>
      </c>
      <c r="C5082" s="3" t="e">
        <f>Table1[[#This Row],[Szla]]</f>
        <v>#VALUE!</v>
      </c>
      <c r="D5082" s="6" t="e">
        <f>Table1[[#This Row],[Kelt_hó]]</f>
        <v>#VALUE!</v>
      </c>
      <c r="E5082" t="e">
        <f>Table1[[#This Row],[Vevő]]</f>
        <v>#VALUE!</v>
      </c>
      <c r="F5082" t="e">
        <f>Table1[[#This Row],[Termékkör]]</f>
        <v>#VALUE!</v>
      </c>
      <c r="G5082" s="4" t="e">
        <f>Table1[[#This Row],[SzumElad]]</f>
        <v>#VALUE!</v>
      </c>
      <c r="H5082" s="7" t="e">
        <f>Table1[[#This Row],[Jut_%]]</f>
        <v>#VALUE!</v>
      </c>
      <c r="I5082" s="4" t="e">
        <f>Table1[[#This Row],[Jut]]</f>
        <v>#VALUE!</v>
      </c>
      <c r="J5082" s="4" t="e">
        <f>Table1[[#This Row],[Column1]]</f>
        <v>#VALUE!</v>
      </c>
    </row>
    <row r="5083" spans="1:10" hidden="1" x14ac:dyDescent="0.3">
      <c r="A5083" s="2" t="e">
        <f>Table1[[#This Row],[Befolyt]]</f>
        <v>#VALUE!</v>
      </c>
      <c r="B5083" t="e">
        <f>Table1[[#This Row],[ÜK]]</f>
        <v>#VALUE!</v>
      </c>
      <c r="C5083" s="3" t="e">
        <f>Table1[[#This Row],[Szla]]</f>
        <v>#VALUE!</v>
      </c>
      <c r="D5083" s="6" t="e">
        <f>Table1[[#This Row],[Kelt_hó]]</f>
        <v>#VALUE!</v>
      </c>
      <c r="E5083" t="e">
        <f>Table1[[#This Row],[Vevő]]</f>
        <v>#VALUE!</v>
      </c>
      <c r="F5083" t="e">
        <f>Table1[[#This Row],[Termékkör]]</f>
        <v>#VALUE!</v>
      </c>
      <c r="G5083" s="4" t="e">
        <f>Table1[[#This Row],[SzumElad]]</f>
        <v>#VALUE!</v>
      </c>
      <c r="H5083" s="7" t="e">
        <f>Table1[[#This Row],[Jut_%]]</f>
        <v>#VALUE!</v>
      </c>
      <c r="I5083" s="4" t="e">
        <f>Table1[[#This Row],[Jut]]</f>
        <v>#VALUE!</v>
      </c>
      <c r="J5083" s="4" t="e">
        <f>Table1[[#This Row],[Column1]]</f>
        <v>#VALUE!</v>
      </c>
    </row>
    <row r="5084" spans="1:10" hidden="1" x14ac:dyDescent="0.3">
      <c r="A5084" s="2" t="e">
        <f>Table1[[#This Row],[Befolyt]]</f>
        <v>#VALUE!</v>
      </c>
      <c r="B5084" t="e">
        <f>Table1[[#This Row],[ÜK]]</f>
        <v>#VALUE!</v>
      </c>
      <c r="C5084" s="3" t="e">
        <f>Table1[[#This Row],[Szla]]</f>
        <v>#VALUE!</v>
      </c>
      <c r="D5084" s="6" t="e">
        <f>Table1[[#This Row],[Kelt_hó]]</f>
        <v>#VALUE!</v>
      </c>
      <c r="E5084" t="e">
        <f>Table1[[#This Row],[Vevő]]</f>
        <v>#VALUE!</v>
      </c>
      <c r="F5084" t="e">
        <f>Table1[[#This Row],[Termékkör]]</f>
        <v>#VALUE!</v>
      </c>
      <c r="G5084" s="4" t="e">
        <f>Table1[[#This Row],[SzumElad]]</f>
        <v>#VALUE!</v>
      </c>
      <c r="H5084" s="7" t="e">
        <f>Table1[[#This Row],[Jut_%]]</f>
        <v>#VALUE!</v>
      </c>
      <c r="I5084" s="4" t="e">
        <f>Table1[[#This Row],[Jut]]</f>
        <v>#VALUE!</v>
      </c>
      <c r="J5084" s="4" t="e">
        <f>Table1[[#This Row],[Column1]]</f>
        <v>#VALUE!</v>
      </c>
    </row>
    <row r="5085" spans="1:10" hidden="1" x14ac:dyDescent="0.3">
      <c r="A5085" s="2" t="e">
        <f>Table1[[#This Row],[Befolyt]]</f>
        <v>#VALUE!</v>
      </c>
      <c r="B5085" t="e">
        <f>Table1[[#This Row],[ÜK]]</f>
        <v>#VALUE!</v>
      </c>
      <c r="C5085" s="3" t="e">
        <f>Table1[[#This Row],[Szla]]</f>
        <v>#VALUE!</v>
      </c>
      <c r="D5085" s="6" t="e">
        <f>Table1[[#This Row],[Kelt_hó]]</f>
        <v>#VALUE!</v>
      </c>
      <c r="E5085" t="e">
        <f>Table1[[#This Row],[Vevő]]</f>
        <v>#VALUE!</v>
      </c>
      <c r="F5085" t="e">
        <f>Table1[[#This Row],[Termékkör]]</f>
        <v>#VALUE!</v>
      </c>
      <c r="G5085" s="4" t="e">
        <f>Table1[[#This Row],[SzumElad]]</f>
        <v>#VALUE!</v>
      </c>
      <c r="H5085" s="7" t="e">
        <f>Table1[[#This Row],[Jut_%]]</f>
        <v>#VALUE!</v>
      </c>
      <c r="I5085" s="4" t="e">
        <f>Table1[[#This Row],[Jut]]</f>
        <v>#VALUE!</v>
      </c>
      <c r="J5085" s="4" t="e">
        <f>Table1[[#This Row],[Column1]]</f>
        <v>#VALUE!</v>
      </c>
    </row>
    <row r="5086" spans="1:10" hidden="1" x14ac:dyDescent="0.3">
      <c r="A5086" s="2" t="e">
        <f>Table1[[#This Row],[Befolyt]]</f>
        <v>#VALUE!</v>
      </c>
      <c r="B5086" t="e">
        <f>Table1[[#This Row],[ÜK]]</f>
        <v>#VALUE!</v>
      </c>
      <c r="C5086" s="3" t="e">
        <f>Table1[[#This Row],[Szla]]</f>
        <v>#VALUE!</v>
      </c>
      <c r="D5086" s="6" t="e">
        <f>Table1[[#This Row],[Kelt_hó]]</f>
        <v>#VALUE!</v>
      </c>
      <c r="E5086" t="e">
        <f>Table1[[#This Row],[Vevő]]</f>
        <v>#VALUE!</v>
      </c>
      <c r="F5086" t="e">
        <f>Table1[[#This Row],[Termékkör]]</f>
        <v>#VALUE!</v>
      </c>
      <c r="G5086" s="4" t="e">
        <f>Table1[[#This Row],[SzumElad]]</f>
        <v>#VALUE!</v>
      </c>
      <c r="H5086" s="7" t="e">
        <f>Table1[[#This Row],[Jut_%]]</f>
        <v>#VALUE!</v>
      </c>
      <c r="I5086" s="4" t="e">
        <f>Table1[[#This Row],[Jut]]</f>
        <v>#VALUE!</v>
      </c>
      <c r="J5086" s="4" t="e">
        <f>Table1[[#This Row],[Column1]]</f>
        <v>#VALUE!</v>
      </c>
    </row>
    <row r="5087" spans="1:10" hidden="1" x14ac:dyDescent="0.3">
      <c r="A5087" s="2" t="e">
        <f>Table1[[#This Row],[Befolyt]]</f>
        <v>#VALUE!</v>
      </c>
      <c r="B5087" t="e">
        <f>Table1[[#This Row],[ÜK]]</f>
        <v>#VALUE!</v>
      </c>
      <c r="C5087" s="3" t="e">
        <f>Table1[[#This Row],[Szla]]</f>
        <v>#VALUE!</v>
      </c>
      <c r="D5087" s="6" t="e">
        <f>Table1[[#This Row],[Kelt_hó]]</f>
        <v>#VALUE!</v>
      </c>
      <c r="E5087" t="e">
        <f>Table1[[#This Row],[Vevő]]</f>
        <v>#VALUE!</v>
      </c>
      <c r="F5087" t="e">
        <f>Table1[[#This Row],[Termékkör]]</f>
        <v>#VALUE!</v>
      </c>
      <c r="G5087" s="4" t="e">
        <f>Table1[[#This Row],[SzumElad]]</f>
        <v>#VALUE!</v>
      </c>
      <c r="H5087" s="7" t="e">
        <f>Table1[[#This Row],[Jut_%]]</f>
        <v>#VALUE!</v>
      </c>
      <c r="I5087" s="4" t="e">
        <f>Table1[[#This Row],[Jut]]</f>
        <v>#VALUE!</v>
      </c>
      <c r="J5087" s="4" t="e">
        <f>Table1[[#This Row],[Column1]]</f>
        <v>#VALUE!</v>
      </c>
    </row>
    <row r="5088" spans="1:10" hidden="1" x14ac:dyDescent="0.3">
      <c r="A5088" s="2" t="e">
        <f>Table1[[#This Row],[Befolyt]]</f>
        <v>#VALUE!</v>
      </c>
      <c r="B5088" t="e">
        <f>Table1[[#This Row],[ÜK]]</f>
        <v>#VALUE!</v>
      </c>
      <c r="C5088" s="3" t="e">
        <f>Table1[[#This Row],[Szla]]</f>
        <v>#VALUE!</v>
      </c>
      <c r="D5088" s="6" t="e">
        <f>Table1[[#This Row],[Kelt_hó]]</f>
        <v>#VALUE!</v>
      </c>
      <c r="E5088" t="e">
        <f>Table1[[#This Row],[Vevő]]</f>
        <v>#VALUE!</v>
      </c>
      <c r="F5088" t="e">
        <f>Table1[[#This Row],[Termékkör]]</f>
        <v>#VALUE!</v>
      </c>
      <c r="G5088" s="4" t="e">
        <f>Table1[[#This Row],[SzumElad]]</f>
        <v>#VALUE!</v>
      </c>
      <c r="H5088" s="7" t="e">
        <f>Table1[[#This Row],[Jut_%]]</f>
        <v>#VALUE!</v>
      </c>
      <c r="I5088" s="4" t="e">
        <f>Table1[[#This Row],[Jut]]</f>
        <v>#VALUE!</v>
      </c>
      <c r="J5088" s="4" t="e">
        <f>Table1[[#This Row],[Column1]]</f>
        <v>#VALUE!</v>
      </c>
    </row>
    <row r="5089" spans="1:10" hidden="1" x14ac:dyDescent="0.3">
      <c r="A5089" s="2" t="e">
        <f>Table1[[#This Row],[Befolyt]]</f>
        <v>#VALUE!</v>
      </c>
      <c r="B5089" t="e">
        <f>Table1[[#This Row],[ÜK]]</f>
        <v>#VALUE!</v>
      </c>
      <c r="C5089" s="3" t="e">
        <f>Table1[[#This Row],[Szla]]</f>
        <v>#VALUE!</v>
      </c>
      <c r="D5089" s="6" t="e">
        <f>Table1[[#This Row],[Kelt_hó]]</f>
        <v>#VALUE!</v>
      </c>
      <c r="E5089" t="e">
        <f>Table1[[#This Row],[Vevő]]</f>
        <v>#VALUE!</v>
      </c>
      <c r="F5089" t="e">
        <f>Table1[[#This Row],[Termékkör]]</f>
        <v>#VALUE!</v>
      </c>
      <c r="G5089" s="4" t="e">
        <f>Table1[[#This Row],[SzumElad]]</f>
        <v>#VALUE!</v>
      </c>
      <c r="H5089" s="7" t="e">
        <f>Table1[[#This Row],[Jut_%]]</f>
        <v>#VALUE!</v>
      </c>
      <c r="I5089" s="4" t="e">
        <f>Table1[[#This Row],[Jut]]</f>
        <v>#VALUE!</v>
      </c>
      <c r="J5089" s="4" t="e">
        <f>Table1[[#This Row],[Column1]]</f>
        <v>#VALUE!</v>
      </c>
    </row>
    <row r="5090" spans="1:10" hidden="1" x14ac:dyDescent="0.3">
      <c r="A5090" s="2" t="e">
        <f>Table1[[#This Row],[Befolyt]]</f>
        <v>#VALUE!</v>
      </c>
      <c r="B5090" t="e">
        <f>Table1[[#This Row],[ÜK]]</f>
        <v>#VALUE!</v>
      </c>
      <c r="C5090" s="3" t="e">
        <f>Table1[[#This Row],[Szla]]</f>
        <v>#VALUE!</v>
      </c>
      <c r="D5090" s="6" t="e">
        <f>Table1[[#This Row],[Kelt_hó]]</f>
        <v>#VALUE!</v>
      </c>
      <c r="E5090" t="e">
        <f>Table1[[#This Row],[Vevő]]</f>
        <v>#VALUE!</v>
      </c>
      <c r="F5090" t="e">
        <f>Table1[[#This Row],[Termékkör]]</f>
        <v>#VALUE!</v>
      </c>
      <c r="G5090" s="4" t="e">
        <f>Table1[[#This Row],[SzumElad]]</f>
        <v>#VALUE!</v>
      </c>
      <c r="H5090" s="7" t="e">
        <f>Table1[[#This Row],[Jut_%]]</f>
        <v>#VALUE!</v>
      </c>
      <c r="I5090" s="4" t="e">
        <f>Table1[[#This Row],[Jut]]</f>
        <v>#VALUE!</v>
      </c>
      <c r="J5090" s="4" t="e">
        <f>Table1[[#This Row],[Column1]]</f>
        <v>#VALUE!</v>
      </c>
    </row>
    <row r="5091" spans="1:10" hidden="1" x14ac:dyDescent="0.3">
      <c r="A5091" s="2" t="e">
        <f>Table1[[#This Row],[Befolyt]]</f>
        <v>#VALUE!</v>
      </c>
      <c r="B5091" t="e">
        <f>Table1[[#This Row],[ÜK]]</f>
        <v>#VALUE!</v>
      </c>
      <c r="C5091" s="3" t="e">
        <f>Table1[[#This Row],[Szla]]</f>
        <v>#VALUE!</v>
      </c>
      <c r="D5091" s="6" t="e">
        <f>Table1[[#This Row],[Kelt_hó]]</f>
        <v>#VALUE!</v>
      </c>
      <c r="E5091" t="e">
        <f>Table1[[#This Row],[Vevő]]</f>
        <v>#VALUE!</v>
      </c>
      <c r="F5091" t="e">
        <f>Table1[[#This Row],[Termékkör]]</f>
        <v>#VALUE!</v>
      </c>
      <c r="G5091" s="4" t="e">
        <f>Table1[[#This Row],[SzumElad]]</f>
        <v>#VALUE!</v>
      </c>
      <c r="H5091" s="7" t="e">
        <f>Table1[[#This Row],[Jut_%]]</f>
        <v>#VALUE!</v>
      </c>
      <c r="I5091" s="4" t="e">
        <f>Table1[[#This Row],[Jut]]</f>
        <v>#VALUE!</v>
      </c>
      <c r="J5091" s="4" t="e">
        <f>Table1[[#This Row],[Column1]]</f>
        <v>#VALUE!</v>
      </c>
    </row>
    <row r="5092" spans="1:10" hidden="1" x14ac:dyDescent="0.3">
      <c r="A5092" s="2" t="e">
        <f>Table1[[#This Row],[Befolyt]]</f>
        <v>#VALUE!</v>
      </c>
      <c r="B5092" t="e">
        <f>Table1[[#This Row],[ÜK]]</f>
        <v>#VALUE!</v>
      </c>
      <c r="C5092" s="3" t="e">
        <f>Table1[[#This Row],[Szla]]</f>
        <v>#VALUE!</v>
      </c>
      <c r="D5092" s="6" t="e">
        <f>Table1[[#This Row],[Kelt_hó]]</f>
        <v>#VALUE!</v>
      </c>
      <c r="E5092" t="e">
        <f>Table1[[#This Row],[Vevő]]</f>
        <v>#VALUE!</v>
      </c>
      <c r="F5092" t="e">
        <f>Table1[[#This Row],[Termékkör]]</f>
        <v>#VALUE!</v>
      </c>
      <c r="G5092" s="4" t="e">
        <f>Table1[[#This Row],[SzumElad]]</f>
        <v>#VALUE!</v>
      </c>
      <c r="H5092" s="7" t="e">
        <f>Table1[[#This Row],[Jut_%]]</f>
        <v>#VALUE!</v>
      </c>
      <c r="I5092" s="4" t="e">
        <f>Table1[[#This Row],[Jut]]</f>
        <v>#VALUE!</v>
      </c>
      <c r="J5092" s="4" t="e">
        <f>Table1[[#This Row],[Column1]]</f>
        <v>#VALUE!</v>
      </c>
    </row>
    <row r="5093" spans="1:10" hidden="1" x14ac:dyDescent="0.3">
      <c r="A5093" s="2" t="e">
        <f>Table1[[#This Row],[Befolyt]]</f>
        <v>#VALUE!</v>
      </c>
      <c r="B5093" t="e">
        <f>Table1[[#This Row],[ÜK]]</f>
        <v>#VALUE!</v>
      </c>
      <c r="C5093" s="3" t="e">
        <f>Table1[[#This Row],[Szla]]</f>
        <v>#VALUE!</v>
      </c>
      <c r="D5093" s="6" t="e">
        <f>Table1[[#This Row],[Kelt_hó]]</f>
        <v>#VALUE!</v>
      </c>
      <c r="E5093" t="e">
        <f>Table1[[#This Row],[Vevő]]</f>
        <v>#VALUE!</v>
      </c>
      <c r="F5093" t="e">
        <f>Table1[[#This Row],[Termékkör]]</f>
        <v>#VALUE!</v>
      </c>
      <c r="G5093" s="4" t="e">
        <f>Table1[[#This Row],[SzumElad]]</f>
        <v>#VALUE!</v>
      </c>
      <c r="H5093" s="7" t="e">
        <f>Table1[[#This Row],[Jut_%]]</f>
        <v>#VALUE!</v>
      </c>
      <c r="I5093" s="4" t="e">
        <f>Table1[[#This Row],[Jut]]</f>
        <v>#VALUE!</v>
      </c>
      <c r="J5093" s="4" t="e">
        <f>Table1[[#This Row],[Column1]]</f>
        <v>#VALUE!</v>
      </c>
    </row>
    <row r="5094" spans="1:10" hidden="1" x14ac:dyDescent="0.3">
      <c r="A5094" s="2" t="e">
        <f>Table1[[#This Row],[Befolyt]]</f>
        <v>#VALUE!</v>
      </c>
      <c r="B5094" t="e">
        <f>Table1[[#This Row],[ÜK]]</f>
        <v>#VALUE!</v>
      </c>
      <c r="C5094" s="3" t="e">
        <f>Table1[[#This Row],[Szla]]</f>
        <v>#VALUE!</v>
      </c>
      <c r="D5094" s="6" t="e">
        <f>Table1[[#This Row],[Kelt_hó]]</f>
        <v>#VALUE!</v>
      </c>
      <c r="E5094" t="e">
        <f>Table1[[#This Row],[Vevő]]</f>
        <v>#VALUE!</v>
      </c>
      <c r="F5094" t="e">
        <f>Table1[[#This Row],[Termékkör]]</f>
        <v>#VALUE!</v>
      </c>
      <c r="G5094" s="4" t="e">
        <f>Table1[[#This Row],[SzumElad]]</f>
        <v>#VALUE!</v>
      </c>
      <c r="H5094" s="7" t="e">
        <f>Table1[[#This Row],[Jut_%]]</f>
        <v>#VALUE!</v>
      </c>
      <c r="I5094" s="4" t="e">
        <f>Table1[[#This Row],[Jut]]</f>
        <v>#VALUE!</v>
      </c>
      <c r="J5094" s="4" t="e">
        <f>Table1[[#This Row],[Column1]]</f>
        <v>#VALUE!</v>
      </c>
    </row>
    <row r="5095" spans="1:10" hidden="1" x14ac:dyDescent="0.3">
      <c r="A5095" s="2" t="e">
        <f>Table1[[#This Row],[Befolyt]]</f>
        <v>#VALUE!</v>
      </c>
      <c r="B5095" t="e">
        <f>Table1[[#This Row],[ÜK]]</f>
        <v>#VALUE!</v>
      </c>
      <c r="C5095" s="3" t="e">
        <f>Table1[[#This Row],[Szla]]</f>
        <v>#VALUE!</v>
      </c>
      <c r="D5095" s="6" t="e">
        <f>Table1[[#This Row],[Kelt_hó]]</f>
        <v>#VALUE!</v>
      </c>
      <c r="E5095" t="e">
        <f>Table1[[#This Row],[Vevő]]</f>
        <v>#VALUE!</v>
      </c>
      <c r="F5095" t="e">
        <f>Table1[[#This Row],[Termékkör]]</f>
        <v>#VALUE!</v>
      </c>
      <c r="G5095" s="4" t="e">
        <f>Table1[[#This Row],[SzumElad]]</f>
        <v>#VALUE!</v>
      </c>
      <c r="H5095" s="7" t="e">
        <f>Table1[[#This Row],[Jut_%]]</f>
        <v>#VALUE!</v>
      </c>
      <c r="I5095" s="4" t="e">
        <f>Table1[[#This Row],[Jut]]</f>
        <v>#VALUE!</v>
      </c>
      <c r="J5095" s="4" t="e">
        <f>Table1[[#This Row],[Column1]]</f>
        <v>#VALUE!</v>
      </c>
    </row>
    <row r="5096" spans="1:10" hidden="1" x14ac:dyDescent="0.3">
      <c r="A5096" s="2" t="e">
        <f>Table1[[#This Row],[Befolyt]]</f>
        <v>#VALUE!</v>
      </c>
      <c r="B5096" t="e">
        <f>Table1[[#This Row],[ÜK]]</f>
        <v>#VALUE!</v>
      </c>
      <c r="C5096" s="3" t="e">
        <f>Table1[[#This Row],[Szla]]</f>
        <v>#VALUE!</v>
      </c>
      <c r="D5096" s="6" t="e">
        <f>Table1[[#This Row],[Kelt_hó]]</f>
        <v>#VALUE!</v>
      </c>
      <c r="E5096" t="e">
        <f>Table1[[#This Row],[Vevő]]</f>
        <v>#VALUE!</v>
      </c>
      <c r="F5096" t="e">
        <f>Table1[[#This Row],[Termékkör]]</f>
        <v>#VALUE!</v>
      </c>
      <c r="G5096" s="4" t="e">
        <f>Table1[[#This Row],[SzumElad]]</f>
        <v>#VALUE!</v>
      </c>
      <c r="H5096" s="7" t="e">
        <f>Table1[[#This Row],[Jut_%]]</f>
        <v>#VALUE!</v>
      </c>
      <c r="I5096" s="4" t="e">
        <f>Table1[[#This Row],[Jut]]</f>
        <v>#VALUE!</v>
      </c>
      <c r="J5096" s="4" t="e">
        <f>Table1[[#This Row],[Column1]]</f>
        <v>#VALUE!</v>
      </c>
    </row>
    <row r="5097" spans="1:10" hidden="1" x14ac:dyDescent="0.3">
      <c r="A5097" s="2" t="e">
        <f>Table1[[#This Row],[Befolyt]]</f>
        <v>#VALUE!</v>
      </c>
      <c r="B5097" t="e">
        <f>Table1[[#This Row],[ÜK]]</f>
        <v>#VALUE!</v>
      </c>
      <c r="C5097" s="3" t="e">
        <f>Table1[[#This Row],[Szla]]</f>
        <v>#VALUE!</v>
      </c>
      <c r="D5097" s="6" t="e">
        <f>Table1[[#This Row],[Kelt_hó]]</f>
        <v>#VALUE!</v>
      </c>
      <c r="E5097" t="e">
        <f>Table1[[#This Row],[Vevő]]</f>
        <v>#VALUE!</v>
      </c>
      <c r="F5097" t="e">
        <f>Table1[[#This Row],[Termékkör]]</f>
        <v>#VALUE!</v>
      </c>
      <c r="G5097" s="4" t="e">
        <f>Table1[[#This Row],[SzumElad]]</f>
        <v>#VALUE!</v>
      </c>
      <c r="H5097" s="7" t="e">
        <f>Table1[[#This Row],[Jut_%]]</f>
        <v>#VALUE!</v>
      </c>
      <c r="I5097" s="4" t="e">
        <f>Table1[[#This Row],[Jut]]</f>
        <v>#VALUE!</v>
      </c>
      <c r="J5097" s="4" t="e">
        <f>Table1[[#This Row],[Column1]]</f>
        <v>#VALUE!</v>
      </c>
    </row>
    <row r="5098" spans="1:10" hidden="1" x14ac:dyDescent="0.3">
      <c r="A5098" s="2" t="e">
        <f>Table1[[#This Row],[Befolyt]]</f>
        <v>#VALUE!</v>
      </c>
      <c r="B5098" t="e">
        <f>Table1[[#This Row],[ÜK]]</f>
        <v>#VALUE!</v>
      </c>
      <c r="C5098" s="3" t="e">
        <f>Table1[[#This Row],[Szla]]</f>
        <v>#VALUE!</v>
      </c>
      <c r="D5098" s="6" t="e">
        <f>Table1[[#This Row],[Kelt_hó]]</f>
        <v>#VALUE!</v>
      </c>
      <c r="E5098" t="e">
        <f>Table1[[#This Row],[Vevő]]</f>
        <v>#VALUE!</v>
      </c>
      <c r="F5098" t="e">
        <f>Table1[[#This Row],[Termékkör]]</f>
        <v>#VALUE!</v>
      </c>
      <c r="G5098" s="4" t="e">
        <f>Table1[[#This Row],[SzumElad]]</f>
        <v>#VALUE!</v>
      </c>
      <c r="H5098" s="7" t="e">
        <f>Table1[[#This Row],[Jut_%]]</f>
        <v>#VALUE!</v>
      </c>
      <c r="I5098" s="4" t="e">
        <f>Table1[[#This Row],[Jut]]</f>
        <v>#VALUE!</v>
      </c>
      <c r="J5098" s="4" t="e">
        <f>Table1[[#This Row],[Column1]]</f>
        <v>#VALUE!</v>
      </c>
    </row>
    <row r="5099" spans="1:10" hidden="1" x14ac:dyDescent="0.3">
      <c r="A5099" s="2" t="e">
        <f>Table1[[#This Row],[Befolyt]]</f>
        <v>#VALUE!</v>
      </c>
      <c r="B5099" t="e">
        <f>Table1[[#This Row],[ÜK]]</f>
        <v>#VALUE!</v>
      </c>
      <c r="C5099" s="3" t="e">
        <f>Table1[[#This Row],[Szla]]</f>
        <v>#VALUE!</v>
      </c>
      <c r="D5099" s="6" t="e">
        <f>Table1[[#This Row],[Kelt_hó]]</f>
        <v>#VALUE!</v>
      </c>
      <c r="E5099" t="e">
        <f>Table1[[#This Row],[Vevő]]</f>
        <v>#VALUE!</v>
      </c>
      <c r="F5099" t="e">
        <f>Table1[[#This Row],[Termékkör]]</f>
        <v>#VALUE!</v>
      </c>
      <c r="G5099" s="4" t="e">
        <f>Table1[[#This Row],[SzumElad]]</f>
        <v>#VALUE!</v>
      </c>
      <c r="H5099" s="7" t="e">
        <f>Table1[[#This Row],[Jut_%]]</f>
        <v>#VALUE!</v>
      </c>
      <c r="I5099" s="4" t="e">
        <f>Table1[[#This Row],[Jut]]</f>
        <v>#VALUE!</v>
      </c>
      <c r="J5099" s="4" t="e">
        <f>Table1[[#This Row],[Column1]]</f>
        <v>#VALUE!</v>
      </c>
    </row>
    <row r="5100" spans="1:10" hidden="1" x14ac:dyDescent="0.3">
      <c r="A5100" s="2" t="e">
        <f>Table1[[#This Row],[Befolyt]]</f>
        <v>#VALUE!</v>
      </c>
      <c r="B5100" t="e">
        <f>Table1[[#This Row],[ÜK]]</f>
        <v>#VALUE!</v>
      </c>
      <c r="C5100" s="3" t="e">
        <f>Table1[[#This Row],[Szla]]</f>
        <v>#VALUE!</v>
      </c>
      <c r="D5100" s="6" t="e">
        <f>Table1[[#This Row],[Kelt_hó]]</f>
        <v>#VALUE!</v>
      </c>
      <c r="E5100" t="e">
        <f>Table1[[#This Row],[Vevő]]</f>
        <v>#VALUE!</v>
      </c>
      <c r="F5100" t="e">
        <f>Table1[[#This Row],[Termékkör]]</f>
        <v>#VALUE!</v>
      </c>
      <c r="G5100" s="4" t="e">
        <f>Table1[[#This Row],[SzumElad]]</f>
        <v>#VALUE!</v>
      </c>
      <c r="H5100" s="7" t="e">
        <f>Table1[[#This Row],[Jut_%]]</f>
        <v>#VALUE!</v>
      </c>
      <c r="I5100" s="4" t="e">
        <f>Table1[[#This Row],[Jut]]</f>
        <v>#VALUE!</v>
      </c>
      <c r="J5100" s="4" t="e">
        <f>Table1[[#This Row],[Column1]]</f>
        <v>#VALUE!</v>
      </c>
    </row>
    <row r="5101" spans="1:10" hidden="1" x14ac:dyDescent="0.3">
      <c r="A5101" s="2" t="e">
        <f>Table1[[#This Row],[Befolyt]]</f>
        <v>#VALUE!</v>
      </c>
      <c r="B5101" t="e">
        <f>Table1[[#This Row],[ÜK]]</f>
        <v>#VALUE!</v>
      </c>
      <c r="C5101" s="3" t="e">
        <f>Table1[[#This Row],[Szla]]</f>
        <v>#VALUE!</v>
      </c>
      <c r="D5101" s="6" t="e">
        <f>Table1[[#This Row],[Kelt_hó]]</f>
        <v>#VALUE!</v>
      </c>
      <c r="E5101" t="e">
        <f>Table1[[#This Row],[Vevő]]</f>
        <v>#VALUE!</v>
      </c>
      <c r="F5101" t="e">
        <f>Table1[[#This Row],[Termékkör]]</f>
        <v>#VALUE!</v>
      </c>
      <c r="G5101" s="4" t="e">
        <f>Table1[[#This Row],[SzumElad]]</f>
        <v>#VALUE!</v>
      </c>
      <c r="H5101" s="7" t="e">
        <f>Table1[[#This Row],[Jut_%]]</f>
        <v>#VALUE!</v>
      </c>
      <c r="I5101" s="4" t="e">
        <f>Table1[[#This Row],[Jut]]</f>
        <v>#VALUE!</v>
      </c>
      <c r="J5101" s="4" t="e">
        <f>Table1[[#This Row],[Column1]]</f>
        <v>#VALUE!</v>
      </c>
    </row>
    <row r="5102" spans="1:10" hidden="1" x14ac:dyDescent="0.3">
      <c r="A5102" s="2" t="e">
        <f>Table1[[#This Row],[Befolyt]]</f>
        <v>#VALUE!</v>
      </c>
      <c r="B5102" t="e">
        <f>Table1[[#This Row],[ÜK]]</f>
        <v>#VALUE!</v>
      </c>
      <c r="C5102" s="3" t="e">
        <f>Table1[[#This Row],[Szla]]</f>
        <v>#VALUE!</v>
      </c>
      <c r="D5102" s="6" t="e">
        <f>Table1[[#This Row],[Kelt_hó]]</f>
        <v>#VALUE!</v>
      </c>
      <c r="E5102" t="e">
        <f>Table1[[#This Row],[Vevő]]</f>
        <v>#VALUE!</v>
      </c>
      <c r="F5102" t="e">
        <f>Table1[[#This Row],[Termékkör]]</f>
        <v>#VALUE!</v>
      </c>
      <c r="G5102" s="4" t="e">
        <f>Table1[[#This Row],[SzumElad]]</f>
        <v>#VALUE!</v>
      </c>
      <c r="H5102" s="7" t="e">
        <f>Table1[[#This Row],[Jut_%]]</f>
        <v>#VALUE!</v>
      </c>
      <c r="I5102" s="4" t="e">
        <f>Table1[[#This Row],[Jut]]</f>
        <v>#VALUE!</v>
      </c>
      <c r="J5102" s="4" t="e">
        <f>Table1[[#This Row],[Column1]]</f>
        <v>#VALUE!</v>
      </c>
    </row>
    <row r="5103" spans="1:10" hidden="1" x14ac:dyDescent="0.3">
      <c r="A5103" s="2" t="e">
        <f>Table1[[#This Row],[Befolyt]]</f>
        <v>#VALUE!</v>
      </c>
      <c r="B5103" t="e">
        <f>Table1[[#This Row],[ÜK]]</f>
        <v>#VALUE!</v>
      </c>
      <c r="C5103" s="3" t="e">
        <f>Table1[[#This Row],[Szla]]</f>
        <v>#VALUE!</v>
      </c>
      <c r="D5103" s="6" t="e">
        <f>Table1[[#This Row],[Kelt_hó]]</f>
        <v>#VALUE!</v>
      </c>
      <c r="E5103" t="e">
        <f>Table1[[#This Row],[Vevő]]</f>
        <v>#VALUE!</v>
      </c>
      <c r="F5103" t="e">
        <f>Table1[[#This Row],[Termékkör]]</f>
        <v>#VALUE!</v>
      </c>
      <c r="G5103" s="4" t="e">
        <f>Table1[[#This Row],[SzumElad]]</f>
        <v>#VALUE!</v>
      </c>
      <c r="H5103" s="7" t="e">
        <f>Table1[[#This Row],[Jut_%]]</f>
        <v>#VALUE!</v>
      </c>
      <c r="I5103" s="4" t="e">
        <f>Table1[[#This Row],[Jut]]</f>
        <v>#VALUE!</v>
      </c>
      <c r="J5103" s="4" t="e">
        <f>Table1[[#This Row],[Column1]]</f>
        <v>#VALUE!</v>
      </c>
    </row>
    <row r="5104" spans="1:10" hidden="1" x14ac:dyDescent="0.3">
      <c r="A5104" s="2" t="e">
        <f>Table1[[#This Row],[Befolyt]]</f>
        <v>#VALUE!</v>
      </c>
      <c r="B5104" t="e">
        <f>Table1[[#This Row],[ÜK]]</f>
        <v>#VALUE!</v>
      </c>
      <c r="C5104" s="3" t="e">
        <f>Table1[[#This Row],[Szla]]</f>
        <v>#VALUE!</v>
      </c>
      <c r="D5104" s="6" t="e">
        <f>Table1[[#This Row],[Kelt_hó]]</f>
        <v>#VALUE!</v>
      </c>
      <c r="E5104" t="e">
        <f>Table1[[#This Row],[Vevő]]</f>
        <v>#VALUE!</v>
      </c>
      <c r="F5104" t="e">
        <f>Table1[[#This Row],[Termékkör]]</f>
        <v>#VALUE!</v>
      </c>
      <c r="G5104" s="4" t="e">
        <f>Table1[[#This Row],[SzumElad]]</f>
        <v>#VALUE!</v>
      </c>
      <c r="H5104" s="7" t="e">
        <f>Table1[[#This Row],[Jut_%]]</f>
        <v>#VALUE!</v>
      </c>
      <c r="I5104" s="4" t="e">
        <f>Table1[[#This Row],[Jut]]</f>
        <v>#VALUE!</v>
      </c>
      <c r="J5104" s="4" t="e">
        <f>Table1[[#This Row],[Column1]]</f>
        <v>#VALUE!</v>
      </c>
    </row>
    <row r="5105" spans="1:10" hidden="1" x14ac:dyDescent="0.3">
      <c r="A5105" s="2" t="e">
        <f>Table1[[#This Row],[Befolyt]]</f>
        <v>#VALUE!</v>
      </c>
      <c r="B5105" t="e">
        <f>Table1[[#This Row],[ÜK]]</f>
        <v>#VALUE!</v>
      </c>
      <c r="C5105" s="3" t="e">
        <f>Table1[[#This Row],[Szla]]</f>
        <v>#VALUE!</v>
      </c>
      <c r="D5105" s="6" t="e">
        <f>Table1[[#This Row],[Kelt_hó]]</f>
        <v>#VALUE!</v>
      </c>
      <c r="E5105" t="e">
        <f>Table1[[#This Row],[Vevő]]</f>
        <v>#VALUE!</v>
      </c>
      <c r="F5105" t="e">
        <f>Table1[[#This Row],[Termékkör]]</f>
        <v>#VALUE!</v>
      </c>
      <c r="G5105" s="4" t="e">
        <f>Table1[[#This Row],[SzumElad]]</f>
        <v>#VALUE!</v>
      </c>
      <c r="H5105" s="7" t="e">
        <f>Table1[[#This Row],[Jut_%]]</f>
        <v>#VALUE!</v>
      </c>
      <c r="I5105" s="4" t="e">
        <f>Table1[[#This Row],[Jut]]</f>
        <v>#VALUE!</v>
      </c>
      <c r="J5105" s="4" t="e">
        <f>Table1[[#This Row],[Column1]]</f>
        <v>#VALUE!</v>
      </c>
    </row>
    <row r="5106" spans="1:10" hidden="1" x14ac:dyDescent="0.3">
      <c r="A5106" s="2" t="e">
        <f>Table1[[#This Row],[Befolyt]]</f>
        <v>#VALUE!</v>
      </c>
      <c r="B5106" t="e">
        <f>Table1[[#This Row],[ÜK]]</f>
        <v>#VALUE!</v>
      </c>
      <c r="C5106" s="3" t="e">
        <f>Table1[[#This Row],[Szla]]</f>
        <v>#VALUE!</v>
      </c>
      <c r="D5106" s="6" t="e">
        <f>Table1[[#This Row],[Kelt_hó]]</f>
        <v>#VALUE!</v>
      </c>
      <c r="E5106" t="e">
        <f>Table1[[#This Row],[Vevő]]</f>
        <v>#VALUE!</v>
      </c>
      <c r="F5106" t="e">
        <f>Table1[[#This Row],[Termékkör]]</f>
        <v>#VALUE!</v>
      </c>
      <c r="G5106" s="4" t="e">
        <f>Table1[[#This Row],[SzumElad]]</f>
        <v>#VALUE!</v>
      </c>
      <c r="H5106" s="7" t="e">
        <f>Table1[[#This Row],[Jut_%]]</f>
        <v>#VALUE!</v>
      </c>
      <c r="I5106" s="4" t="e">
        <f>Table1[[#This Row],[Jut]]</f>
        <v>#VALUE!</v>
      </c>
      <c r="J5106" s="4" t="e">
        <f>Table1[[#This Row],[Column1]]</f>
        <v>#VALUE!</v>
      </c>
    </row>
    <row r="5107" spans="1:10" hidden="1" x14ac:dyDescent="0.3">
      <c r="A5107" s="2" t="e">
        <f>Table1[[#This Row],[Befolyt]]</f>
        <v>#VALUE!</v>
      </c>
      <c r="B5107" t="e">
        <f>Table1[[#This Row],[ÜK]]</f>
        <v>#VALUE!</v>
      </c>
      <c r="C5107" s="3" t="e">
        <f>Table1[[#This Row],[Szla]]</f>
        <v>#VALUE!</v>
      </c>
      <c r="D5107" s="6" t="e">
        <f>Table1[[#This Row],[Kelt_hó]]</f>
        <v>#VALUE!</v>
      </c>
      <c r="E5107" t="e">
        <f>Table1[[#This Row],[Vevő]]</f>
        <v>#VALUE!</v>
      </c>
      <c r="F5107" t="e">
        <f>Table1[[#This Row],[Termékkör]]</f>
        <v>#VALUE!</v>
      </c>
      <c r="G5107" s="4" t="e">
        <f>Table1[[#This Row],[SzumElad]]</f>
        <v>#VALUE!</v>
      </c>
      <c r="H5107" s="7" t="e">
        <f>Table1[[#This Row],[Jut_%]]</f>
        <v>#VALUE!</v>
      </c>
      <c r="I5107" s="4" t="e">
        <f>Table1[[#This Row],[Jut]]</f>
        <v>#VALUE!</v>
      </c>
      <c r="J5107" s="4" t="e">
        <f>Table1[[#This Row],[Column1]]</f>
        <v>#VALUE!</v>
      </c>
    </row>
    <row r="5108" spans="1:10" hidden="1" x14ac:dyDescent="0.3">
      <c r="A5108" s="2" t="e">
        <f>Table1[[#This Row],[Befolyt]]</f>
        <v>#VALUE!</v>
      </c>
      <c r="B5108" t="e">
        <f>Table1[[#This Row],[ÜK]]</f>
        <v>#VALUE!</v>
      </c>
      <c r="C5108" s="3" t="e">
        <f>Table1[[#This Row],[Szla]]</f>
        <v>#VALUE!</v>
      </c>
      <c r="D5108" s="6" t="e">
        <f>Table1[[#This Row],[Kelt_hó]]</f>
        <v>#VALUE!</v>
      </c>
      <c r="E5108" t="e">
        <f>Table1[[#This Row],[Vevő]]</f>
        <v>#VALUE!</v>
      </c>
      <c r="F5108" t="e">
        <f>Table1[[#This Row],[Termékkör]]</f>
        <v>#VALUE!</v>
      </c>
      <c r="G5108" s="4" t="e">
        <f>Table1[[#This Row],[SzumElad]]</f>
        <v>#VALUE!</v>
      </c>
      <c r="H5108" s="7" t="e">
        <f>Table1[[#This Row],[Jut_%]]</f>
        <v>#VALUE!</v>
      </c>
      <c r="I5108" s="4" t="e">
        <f>Table1[[#This Row],[Jut]]</f>
        <v>#VALUE!</v>
      </c>
      <c r="J5108" s="4" t="e">
        <f>Table1[[#This Row],[Column1]]</f>
        <v>#VALUE!</v>
      </c>
    </row>
    <row r="5109" spans="1:10" hidden="1" x14ac:dyDescent="0.3">
      <c r="A5109" s="2" t="e">
        <f>Table1[[#This Row],[Befolyt]]</f>
        <v>#VALUE!</v>
      </c>
      <c r="B5109" t="e">
        <f>Table1[[#This Row],[ÜK]]</f>
        <v>#VALUE!</v>
      </c>
      <c r="C5109" s="3" t="e">
        <f>Table1[[#This Row],[Szla]]</f>
        <v>#VALUE!</v>
      </c>
      <c r="D5109" s="6" t="e">
        <f>Table1[[#This Row],[Kelt_hó]]</f>
        <v>#VALUE!</v>
      </c>
      <c r="E5109" t="e">
        <f>Table1[[#This Row],[Vevő]]</f>
        <v>#VALUE!</v>
      </c>
      <c r="F5109" t="e">
        <f>Table1[[#This Row],[Termékkör]]</f>
        <v>#VALUE!</v>
      </c>
      <c r="G5109" s="4" t="e">
        <f>Table1[[#This Row],[SzumElad]]</f>
        <v>#VALUE!</v>
      </c>
      <c r="H5109" s="7" t="e">
        <f>Table1[[#This Row],[Jut_%]]</f>
        <v>#VALUE!</v>
      </c>
      <c r="I5109" s="4" t="e">
        <f>Table1[[#This Row],[Jut]]</f>
        <v>#VALUE!</v>
      </c>
      <c r="J5109" s="4" t="e">
        <f>Table1[[#This Row],[Column1]]</f>
        <v>#VALUE!</v>
      </c>
    </row>
    <row r="5110" spans="1:10" hidden="1" x14ac:dyDescent="0.3">
      <c r="A5110" s="2" t="e">
        <f>Table1[[#This Row],[Befolyt]]</f>
        <v>#VALUE!</v>
      </c>
      <c r="B5110" t="e">
        <f>Table1[[#This Row],[ÜK]]</f>
        <v>#VALUE!</v>
      </c>
      <c r="C5110" s="3" t="e">
        <f>Table1[[#This Row],[Szla]]</f>
        <v>#VALUE!</v>
      </c>
      <c r="D5110" s="6" t="e">
        <f>Table1[[#This Row],[Kelt_hó]]</f>
        <v>#VALUE!</v>
      </c>
      <c r="E5110" t="e">
        <f>Table1[[#This Row],[Vevő]]</f>
        <v>#VALUE!</v>
      </c>
      <c r="F5110" t="e">
        <f>Table1[[#This Row],[Termékkör]]</f>
        <v>#VALUE!</v>
      </c>
      <c r="G5110" s="4" t="e">
        <f>Table1[[#This Row],[SzumElad]]</f>
        <v>#VALUE!</v>
      </c>
      <c r="H5110" s="7" t="e">
        <f>Table1[[#This Row],[Jut_%]]</f>
        <v>#VALUE!</v>
      </c>
      <c r="I5110" s="4" t="e">
        <f>Table1[[#This Row],[Jut]]</f>
        <v>#VALUE!</v>
      </c>
      <c r="J5110" s="4" t="e">
        <f>Table1[[#This Row],[Column1]]</f>
        <v>#VALUE!</v>
      </c>
    </row>
    <row r="5111" spans="1:10" hidden="1" x14ac:dyDescent="0.3">
      <c r="A5111" s="2" t="e">
        <f>Table1[[#This Row],[Befolyt]]</f>
        <v>#VALUE!</v>
      </c>
      <c r="B5111" t="e">
        <f>Table1[[#This Row],[ÜK]]</f>
        <v>#VALUE!</v>
      </c>
      <c r="C5111" s="3" t="e">
        <f>Table1[[#This Row],[Szla]]</f>
        <v>#VALUE!</v>
      </c>
      <c r="D5111" s="6" t="e">
        <f>Table1[[#This Row],[Kelt_hó]]</f>
        <v>#VALUE!</v>
      </c>
      <c r="E5111" t="e">
        <f>Table1[[#This Row],[Vevő]]</f>
        <v>#VALUE!</v>
      </c>
      <c r="F5111" t="e">
        <f>Table1[[#This Row],[Termékkör]]</f>
        <v>#VALUE!</v>
      </c>
      <c r="G5111" s="4" t="e">
        <f>Table1[[#This Row],[SzumElad]]</f>
        <v>#VALUE!</v>
      </c>
      <c r="H5111" s="7" t="e">
        <f>Table1[[#This Row],[Jut_%]]</f>
        <v>#VALUE!</v>
      </c>
      <c r="I5111" s="4" t="e">
        <f>Table1[[#This Row],[Jut]]</f>
        <v>#VALUE!</v>
      </c>
      <c r="J5111" s="4" t="e">
        <f>Table1[[#This Row],[Column1]]</f>
        <v>#VALUE!</v>
      </c>
    </row>
    <row r="5112" spans="1:10" hidden="1" x14ac:dyDescent="0.3">
      <c r="A5112" s="2" t="e">
        <f>Table1[[#This Row],[Befolyt]]</f>
        <v>#VALUE!</v>
      </c>
      <c r="B5112" t="e">
        <f>Table1[[#This Row],[ÜK]]</f>
        <v>#VALUE!</v>
      </c>
      <c r="C5112" s="3" t="e">
        <f>Table1[[#This Row],[Szla]]</f>
        <v>#VALUE!</v>
      </c>
      <c r="D5112" s="6" t="e">
        <f>Table1[[#This Row],[Kelt_hó]]</f>
        <v>#VALUE!</v>
      </c>
      <c r="E5112" t="e">
        <f>Table1[[#This Row],[Vevő]]</f>
        <v>#VALUE!</v>
      </c>
      <c r="F5112" t="e">
        <f>Table1[[#This Row],[Termékkör]]</f>
        <v>#VALUE!</v>
      </c>
      <c r="G5112" s="4" t="e">
        <f>Table1[[#This Row],[SzumElad]]</f>
        <v>#VALUE!</v>
      </c>
      <c r="H5112" s="7" t="e">
        <f>Table1[[#This Row],[Jut_%]]</f>
        <v>#VALUE!</v>
      </c>
      <c r="I5112" s="4" t="e">
        <f>Table1[[#This Row],[Jut]]</f>
        <v>#VALUE!</v>
      </c>
      <c r="J5112" s="4" t="e">
        <f>Table1[[#This Row],[Column1]]</f>
        <v>#VALUE!</v>
      </c>
    </row>
    <row r="5113" spans="1:10" hidden="1" x14ac:dyDescent="0.3">
      <c r="A5113" s="2" t="e">
        <f>Table1[[#This Row],[Befolyt]]</f>
        <v>#VALUE!</v>
      </c>
      <c r="B5113" t="e">
        <f>Table1[[#This Row],[ÜK]]</f>
        <v>#VALUE!</v>
      </c>
      <c r="C5113" s="3" t="e">
        <f>Table1[[#This Row],[Szla]]</f>
        <v>#VALUE!</v>
      </c>
      <c r="D5113" s="6" t="e">
        <f>Table1[[#This Row],[Kelt_hó]]</f>
        <v>#VALUE!</v>
      </c>
      <c r="E5113" t="e">
        <f>Table1[[#This Row],[Vevő]]</f>
        <v>#VALUE!</v>
      </c>
      <c r="F5113" t="e">
        <f>Table1[[#This Row],[Termékkör]]</f>
        <v>#VALUE!</v>
      </c>
      <c r="G5113" s="4" t="e">
        <f>Table1[[#This Row],[SzumElad]]</f>
        <v>#VALUE!</v>
      </c>
      <c r="H5113" s="7" t="e">
        <f>Table1[[#This Row],[Jut_%]]</f>
        <v>#VALUE!</v>
      </c>
      <c r="I5113" s="4" t="e">
        <f>Table1[[#This Row],[Jut]]</f>
        <v>#VALUE!</v>
      </c>
      <c r="J5113" s="4" t="e">
        <f>Table1[[#This Row],[Column1]]</f>
        <v>#VALUE!</v>
      </c>
    </row>
    <row r="5114" spans="1:10" hidden="1" x14ac:dyDescent="0.3">
      <c r="A5114" s="2" t="e">
        <f>Table1[[#This Row],[Befolyt]]</f>
        <v>#VALUE!</v>
      </c>
      <c r="B5114" t="e">
        <f>Table1[[#This Row],[ÜK]]</f>
        <v>#VALUE!</v>
      </c>
      <c r="C5114" s="3" t="e">
        <f>Table1[[#This Row],[Szla]]</f>
        <v>#VALUE!</v>
      </c>
      <c r="D5114" s="6" t="e">
        <f>Table1[[#This Row],[Kelt_hó]]</f>
        <v>#VALUE!</v>
      </c>
      <c r="E5114" t="e">
        <f>Table1[[#This Row],[Vevő]]</f>
        <v>#VALUE!</v>
      </c>
      <c r="F5114" t="e">
        <f>Table1[[#This Row],[Termékkör]]</f>
        <v>#VALUE!</v>
      </c>
      <c r="G5114" s="4" t="e">
        <f>Table1[[#This Row],[SzumElad]]</f>
        <v>#VALUE!</v>
      </c>
      <c r="H5114" s="7" t="e">
        <f>Table1[[#This Row],[Jut_%]]</f>
        <v>#VALUE!</v>
      </c>
      <c r="I5114" s="4" t="e">
        <f>Table1[[#This Row],[Jut]]</f>
        <v>#VALUE!</v>
      </c>
      <c r="J5114" s="4" t="e">
        <f>Table1[[#This Row],[Column1]]</f>
        <v>#VALUE!</v>
      </c>
    </row>
    <row r="5115" spans="1:10" hidden="1" x14ac:dyDescent="0.3">
      <c r="A5115" s="2" t="e">
        <f>Table1[[#This Row],[Befolyt]]</f>
        <v>#VALUE!</v>
      </c>
      <c r="B5115" t="e">
        <f>Table1[[#This Row],[ÜK]]</f>
        <v>#VALUE!</v>
      </c>
      <c r="C5115" s="3" t="e">
        <f>Table1[[#This Row],[Szla]]</f>
        <v>#VALUE!</v>
      </c>
      <c r="D5115" s="6" t="e">
        <f>Table1[[#This Row],[Kelt_hó]]</f>
        <v>#VALUE!</v>
      </c>
      <c r="E5115" t="e">
        <f>Table1[[#This Row],[Vevő]]</f>
        <v>#VALUE!</v>
      </c>
      <c r="F5115" t="e">
        <f>Table1[[#This Row],[Termékkör]]</f>
        <v>#VALUE!</v>
      </c>
      <c r="G5115" s="4" t="e">
        <f>Table1[[#This Row],[SzumElad]]</f>
        <v>#VALUE!</v>
      </c>
      <c r="H5115" s="7" t="e">
        <f>Table1[[#This Row],[Jut_%]]</f>
        <v>#VALUE!</v>
      </c>
      <c r="I5115" s="4" t="e">
        <f>Table1[[#This Row],[Jut]]</f>
        <v>#VALUE!</v>
      </c>
      <c r="J5115" s="4" t="e">
        <f>Table1[[#This Row],[Column1]]</f>
        <v>#VALUE!</v>
      </c>
    </row>
    <row r="5116" spans="1:10" hidden="1" x14ac:dyDescent="0.3">
      <c r="A5116" s="2" t="e">
        <f>Table1[[#This Row],[Befolyt]]</f>
        <v>#VALUE!</v>
      </c>
      <c r="B5116" t="e">
        <f>Table1[[#This Row],[ÜK]]</f>
        <v>#VALUE!</v>
      </c>
      <c r="C5116" s="3" t="e">
        <f>Table1[[#This Row],[Szla]]</f>
        <v>#VALUE!</v>
      </c>
      <c r="D5116" s="6" t="e">
        <f>Table1[[#This Row],[Kelt_hó]]</f>
        <v>#VALUE!</v>
      </c>
      <c r="E5116" t="e">
        <f>Table1[[#This Row],[Vevő]]</f>
        <v>#VALUE!</v>
      </c>
      <c r="F5116" t="e">
        <f>Table1[[#This Row],[Termékkör]]</f>
        <v>#VALUE!</v>
      </c>
      <c r="G5116" s="4" t="e">
        <f>Table1[[#This Row],[SzumElad]]</f>
        <v>#VALUE!</v>
      </c>
      <c r="H5116" s="7" t="e">
        <f>Table1[[#This Row],[Jut_%]]</f>
        <v>#VALUE!</v>
      </c>
      <c r="I5116" s="4" t="e">
        <f>Table1[[#This Row],[Jut]]</f>
        <v>#VALUE!</v>
      </c>
      <c r="J5116" s="4" t="e">
        <f>Table1[[#This Row],[Column1]]</f>
        <v>#VALUE!</v>
      </c>
    </row>
    <row r="5117" spans="1:10" hidden="1" x14ac:dyDescent="0.3">
      <c r="A5117" s="2" t="e">
        <f>Table1[[#This Row],[Befolyt]]</f>
        <v>#VALUE!</v>
      </c>
      <c r="B5117" t="e">
        <f>Table1[[#This Row],[ÜK]]</f>
        <v>#VALUE!</v>
      </c>
      <c r="C5117" s="3" t="e">
        <f>Table1[[#This Row],[Szla]]</f>
        <v>#VALUE!</v>
      </c>
      <c r="D5117" s="6" t="e">
        <f>Table1[[#This Row],[Kelt_hó]]</f>
        <v>#VALUE!</v>
      </c>
      <c r="E5117" t="e">
        <f>Table1[[#This Row],[Vevő]]</f>
        <v>#VALUE!</v>
      </c>
      <c r="F5117" t="e">
        <f>Table1[[#This Row],[Termékkör]]</f>
        <v>#VALUE!</v>
      </c>
      <c r="G5117" s="4" t="e">
        <f>Table1[[#This Row],[SzumElad]]</f>
        <v>#VALUE!</v>
      </c>
      <c r="H5117" s="7" t="e">
        <f>Table1[[#This Row],[Jut_%]]</f>
        <v>#VALUE!</v>
      </c>
      <c r="I5117" s="4" t="e">
        <f>Table1[[#This Row],[Jut]]</f>
        <v>#VALUE!</v>
      </c>
      <c r="J5117" s="4" t="e">
        <f>Table1[[#This Row],[Column1]]</f>
        <v>#VALUE!</v>
      </c>
    </row>
    <row r="5118" spans="1:10" hidden="1" x14ac:dyDescent="0.3">
      <c r="A5118" s="2" t="e">
        <f>Table1[[#This Row],[Befolyt]]</f>
        <v>#VALUE!</v>
      </c>
      <c r="B5118" t="e">
        <f>Table1[[#This Row],[ÜK]]</f>
        <v>#VALUE!</v>
      </c>
      <c r="C5118" s="3" t="e">
        <f>Table1[[#This Row],[Szla]]</f>
        <v>#VALUE!</v>
      </c>
      <c r="D5118" s="6" t="e">
        <f>Table1[[#This Row],[Kelt_hó]]</f>
        <v>#VALUE!</v>
      </c>
      <c r="E5118" t="e">
        <f>Table1[[#This Row],[Vevő]]</f>
        <v>#VALUE!</v>
      </c>
      <c r="F5118" t="e">
        <f>Table1[[#This Row],[Termékkör]]</f>
        <v>#VALUE!</v>
      </c>
      <c r="G5118" s="4" t="e">
        <f>Table1[[#This Row],[SzumElad]]</f>
        <v>#VALUE!</v>
      </c>
      <c r="H5118" s="7" t="e">
        <f>Table1[[#This Row],[Jut_%]]</f>
        <v>#VALUE!</v>
      </c>
      <c r="I5118" s="4" t="e">
        <f>Table1[[#This Row],[Jut]]</f>
        <v>#VALUE!</v>
      </c>
      <c r="J5118" s="4" t="e">
        <f>Table1[[#This Row],[Column1]]</f>
        <v>#VALUE!</v>
      </c>
    </row>
    <row r="5119" spans="1:10" hidden="1" x14ac:dyDescent="0.3">
      <c r="A5119" s="2" t="e">
        <f>Table1[[#This Row],[Befolyt]]</f>
        <v>#VALUE!</v>
      </c>
      <c r="B5119" t="e">
        <f>Table1[[#This Row],[ÜK]]</f>
        <v>#VALUE!</v>
      </c>
      <c r="C5119" s="3" t="e">
        <f>Table1[[#This Row],[Szla]]</f>
        <v>#VALUE!</v>
      </c>
      <c r="D5119" s="6" t="e">
        <f>Table1[[#This Row],[Kelt_hó]]</f>
        <v>#VALUE!</v>
      </c>
      <c r="E5119" t="e">
        <f>Table1[[#This Row],[Vevő]]</f>
        <v>#VALUE!</v>
      </c>
      <c r="F5119" t="e">
        <f>Table1[[#This Row],[Termékkör]]</f>
        <v>#VALUE!</v>
      </c>
      <c r="G5119" s="4" t="e">
        <f>Table1[[#This Row],[SzumElad]]</f>
        <v>#VALUE!</v>
      </c>
      <c r="H5119" s="7" t="e">
        <f>Table1[[#This Row],[Jut_%]]</f>
        <v>#VALUE!</v>
      </c>
      <c r="I5119" s="4" t="e">
        <f>Table1[[#This Row],[Jut]]</f>
        <v>#VALUE!</v>
      </c>
      <c r="J5119" s="4" t="e">
        <f>Table1[[#This Row],[Column1]]</f>
        <v>#VALUE!</v>
      </c>
    </row>
    <row r="5120" spans="1:10" hidden="1" x14ac:dyDescent="0.3">
      <c r="A5120" s="2" t="e">
        <f>Table1[[#This Row],[Befolyt]]</f>
        <v>#VALUE!</v>
      </c>
      <c r="B5120" t="e">
        <f>Table1[[#This Row],[ÜK]]</f>
        <v>#VALUE!</v>
      </c>
      <c r="C5120" s="3" t="e">
        <f>Table1[[#This Row],[Szla]]</f>
        <v>#VALUE!</v>
      </c>
      <c r="D5120" s="6" t="e">
        <f>Table1[[#This Row],[Kelt_hó]]</f>
        <v>#VALUE!</v>
      </c>
      <c r="E5120" t="e">
        <f>Table1[[#This Row],[Vevő]]</f>
        <v>#VALUE!</v>
      </c>
      <c r="F5120" t="e">
        <f>Table1[[#This Row],[Termékkör]]</f>
        <v>#VALUE!</v>
      </c>
      <c r="G5120" s="4" t="e">
        <f>Table1[[#This Row],[SzumElad]]</f>
        <v>#VALUE!</v>
      </c>
      <c r="H5120" s="7" t="e">
        <f>Table1[[#This Row],[Jut_%]]</f>
        <v>#VALUE!</v>
      </c>
      <c r="I5120" s="4" t="e">
        <f>Table1[[#This Row],[Jut]]</f>
        <v>#VALUE!</v>
      </c>
      <c r="J5120" s="4" t="e">
        <f>Table1[[#This Row],[Column1]]</f>
        <v>#VALUE!</v>
      </c>
    </row>
    <row r="5121" spans="1:10" hidden="1" x14ac:dyDescent="0.3">
      <c r="A5121" s="2" t="e">
        <f>Table1[[#This Row],[Befolyt]]</f>
        <v>#VALUE!</v>
      </c>
      <c r="B5121" t="e">
        <f>Table1[[#This Row],[ÜK]]</f>
        <v>#VALUE!</v>
      </c>
      <c r="C5121" s="3" t="e">
        <f>Table1[[#This Row],[Szla]]</f>
        <v>#VALUE!</v>
      </c>
      <c r="D5121" s="6" t="e">
        <f>Table1[[#This Row],[Kelt_hó]]</f>
        <v>#VALUE!</v>
      </c>
      <c r="E5121" t="e">
        <f>Table1[[#This Row],[Vevő]]</f>
        <v>#VALUE!</v>
      </c>
      <c r="F5121" t="e">
        <f>Table1[[#This Row],[Termékkör]]</f>
        <v>#VALUE!</v>
      </c>
      <c r="G5121" s="4" t="e">
        <f>Table1[[#This Row],[SzumElad]]</f>
        <v>#VALUE!</v>
      </c>
      <c r="H5121" s="7" t="e">
        <f>Table1[[#This Row],[Jut_%]]</f>
        <v>#VALUE!</v>
      </c>
      <c r="I5121" s="4" t="e">
        <f>Table1[[#This Row],[Jut]]</f>
        <v>#VALUE!</v>
      </c>
      <c r="J5121" s="4" t="e">
        <f>Table1[[#This Row],[Column1]]</f>
        <v>#VALUE!</v>
      </c>
    </row>
    <row r="5122" spans="1:10" hidden="1" x14ac:dyDescent="0.3">
      <c r="A5122" s="2" t="e">
        <f>Table1[[#This Row],[Befolyt]]</f>
        <v>#VALUE!</v>
      </c>
      <c r="B5122" t="e">
        <f>Table1[[#This Row],[ÜK]]</f>
        <v>#VALUE!</v>
      </c>
      <c r="C5122" s="3" t="e">
        <f>Table1[[#This Row],[Szla]]</f>
        <v>#VALUE!</v>
      </c>
      <c r="D5122" s="6" t="e">
        <f>Table1[[#This Row],[Kelt_hó]]</f>
        <v>#VALUE!</v>
      </c>
      <c r="E5122" t="e">
        <f>Table1[[#This Row],[Vevő]]</f>
        <v>#VALUE!</v>
      </c>
      <c r="F5122" t="e">
        <f>Table1[[#This Row],[Termékkör]]</f>
        <v>#VALUE!</v>
      </c>
      <c r="G5122" s="4" t="e">
        <f>Table1[[#This Row],[SzumElad]]</f>
        <v>#VALUE!</v>
      </c>
      <c r="H5122" s="7" t="e">
        <f>Table1[[#This Row],[Jut_%]]</f>
        <v>#VALUE!</v>
      </c>
      <c r="I5122" s="4" t="e">
        <f>Table1[[#This Row],[Jut]]</f>
        <v>#VALUE!</v>
      </c>
      <c r="J5122" s="4" t="e">
        <f>Table1[[#This Row],[Column1]]</f>
        <v>#VALUE!</v>
      </c>
    </row>
    <row r="5123" spans="1:10" hidden="1" x14ac:dyDescent="0.3">
      <c r="A5123" s="2" t="e">
        <f>Table1[[#This Row],[Befolyt]]</f>
        <v>#VALUE!</v>
      </c>
      <c r="B5123" t="e">
        <f>Table1[[#This Row],[ÜK]]</f>
        <v>#VALUE!</v>
      </c>
      <c r="C5123" s="3" t="e">
        <f>Table1[[#This Row],[Szla]]</f>
        <v>#VALUE!</v>
      </c>
      <c r="D5123" s="6" t="e">
        <f>Table1[[#This Row],[Kelt_hó]]</f>
        <v>#VALUE!</v>
      </c>
      <c r="E5123" t="e">
        <f>Table1[[#This Row],[Vevő]]</f>
        <v>#VALUE!</v>
      </c>
      <c r="F5123" t="e">
        <f>Table1[[#This Row],[Termékkör]]</f>
        <v>#VALUE!</v>
      </c>
      <c r="G5123" s="4" t="e">
        <f>Table1[[#This Row],[SzumElad]]</f>
        <v>#VALUE!</v>
      </c>
      <c r="H5123" s="7" t="e">
        <f>Table1[[#This Row],[Jut_%]]</f>
        <v>#VALUE!</v>
      </c>
      <c r="I5123" s="4" t="e">
        <f>Table1[[#This Row],[Jut]]</f>
        <v>#VALUE!</v>
      </c>
      <c r="J5123" s="4" t="e">
        <f>Table1[[#This Row],[Column1]]</f>
        <v>#VALUE!</v>
      </c>
    </row>
    <row r="5124" spans="1:10" hidden="1" x14ac:dyDescent="0.3">
      <c r="A5124" s="2" t="e">
        <f>Table1[[#This Row],[Befolyt]]</f>
        <v>#VALUE!</v>
      </c>
      <c r="B5124" t="e">
        <f>Table1[[#This Row],[ÜK]]</f>
        <v>#VALUE!</v>
      </c>
      <c r="C5124" s="3" t="e">
        <f>Table1[[#This Row],[Szla]]</f>
        <v>#VALUE!</v>
      </c>
      <c r="D5124" s="6" t="e">
        <f>Table1[[#This Row],[Kelt_hó]]</f>
        <v>#VALUE!</v>
      </c>
      <c r="E5124" t="e">
        <f>Table1[[#This Row],[Vevő]]</f>
        <v>#VALUE!</v>
      </c>
      <c r="F5124" t="e">
        <f>Table1[[#This Row],[Termékkör]]</f>
        <v>#VALUE!</v>
      </c>
      <c r="G5124" s="4" t="e">
        <f>Table1[[#This Row],[SzumElad]]</f>
        <v>#VALUE!</v>
      </c>
      <c r="H5124" s="7" t="e">
        <f>Table1[[#This Row],[Jut_%]]</f>
        <v>#VALUE!</v>
      </c>
      <c r="I5124" s="4" t="e">
        <f>Table1[[#This Row],[Jut]]</f>
        <v>#VALUE!</v>
      </c>
      <c r="J5124" s="4" t="e">
        <f>Table1[[#This Row],[Column1]]</f>
        <v>#VALUE!</v>
      </c>
    </row>
    <row r="5125" spans="1:10" hidden="1" x14ac:dyDescent="0.3">
      <c r="A5125" s="2" t="e">
        <f>Table1[[#This Row],[Befolyt]]</f>
        <v>#VALUE!</v>
      </c>
      <c r="B5125" t="e">
        <f>Table1[[#This Row],[ÜK]]</f>
        <v>#VALUE!</v>
      </c>
      <c r="C5125" s="3" t="e">
        <f>Table1[[#This Row],[Szla]]</f>
        <v>#VALUE!</v>
      </c>
      <c r="D5125" s="6" t="e">
        <f>Table1[[#This Row],[Kelt_hó]]</f>
        <v>#VALUE!</v>
      </c>
      <c r="E5125" t="e">
        <f>Table1[[#This Row],[Vevő]]</f>
        <v>#VALUE!</v>
      </c>
      <c r="F5125" t="e">
        <f>Table1[[#This Row],[Termékkör]]</f>
        <v>#VALUE!</v>
      </c>
      <c r="G5125" s="4" t="e">
        <f>Table1[[#This Row],[SzumElad]]</f>
        <v>#VALUE!</v>
      </c>
      <c r="H5125" s="7" t="e">
        <f>Table1[[#This Row],[Jut_%]]</f>
        <v>#VALUE!</v>
      </c>
      <c r="I5125" s="4" t="e">
        <f>Table1[[#This Row],[Jut]]</f>
        <v>#VALUE!</v>
      </c>
      <c r="J5125" s="4" t="e">
        <f>Table1[[#This Row],[Column1]]</f>
        <v>#VALUE!</v>
      </c>
    </row>
    <row r="5126" spans="1:10" hidden="1" x14ac:dyDescent="0.3">
      <c r="A5126" s="2" t="e">
        <f>Table1[[#This Row],[Befolyt]]</f>
        <v>#VALUE!</v>
      </c>
      <c r="B5126" t="e">
        <f>Table1[[#This Row],[ÜK]]</f>
        <v>#VALUE!</v>
      </c>
      <c r="C5126" s="3" t="e">
        <f>Table1[[#This Row],[Szla]]</f>
        <v>#VALUE!</v>
      </c>
      <c r="D5126" s="6" t="e">
        <f>Table1[[#This Row],[Kelt_hó]]</f>
        <v>#VALUE!</v>
      </c>
      <c r="E5126" t="e">
        <f>Table1[[#This Row],[Vevő]]</f>
        <v>#VALUE!</v>
      </c>
      <c r="F5126" t="e">
        <f>Table1[[#This Row],[Termékkör]]</f>
        <v>#VALUE!</v>
      </c>
      <c r="G5126" s="4" t="e">
        <f>Table1[[#This Row],[SzumElad]]</f>
        <v>#VALUE!</v>
      </c>
      <c r="H5126" s="7" t="e">
        <f>Table1[[#This Row],[Jut_%]]</f>
        <v>#VALUE!</v>
      </c>
      <c r="I5126" s="4" t="e">
        <f>Table1[[#This Row],[Jut]]</f>
        <v>#VALUE!</v>
      </c>
      <c r="J5126" s="4" t="e">
        <f>Table1[[#This Row],[Column1]]</f>
        <v>#VALUE!</v>
      </c>
    </row>
    <row r="5127" spans="1:10" hidden="1" x14ac:dyDescent="0.3">
      <c r="A5127" s="2" t="e">
        <f>Table1[[#This Row],[Befolyt]]</f>
        <v>#VALUE!</v>
      </c>
      <c r="B5127" t="e">
        <f>Table1[[#This Row],[ÜK]]</f>
        <v>#VALUE!</v>
      </c>
      <c r="C5127" s="3" t="e">
        <f>Table1[[#This Row],[Szla]]</f>
        <v>#VALUE!</v>
      </c>
      <c r="D5127" s="6" t="e">
        <f>Table1[[#This Row],[Kelt_hó]]</f>
        <v>#VALUE!</v>
      </c>
      <c r="E5127" t="e">
        <f>Table1[[#This Row],[Vevő]]</f>
        <v>#VALUE!</v>
      </c>
      <c r="F5127" t="e">
        <f>Table1[[#This Row],[Termékkör]]</f>
        <v>#VALUE!</v>
      </c>
      <c r="G5127" s="4" t="e">
        <f>Table1[[#This Row],[SzumElad]]</f>
        <v>#VALUE!</v>
      </c>
      <c r="H5127" s="7" t="e">
        <f>Table1[[#This Row],[Jut_%]]</f>
        <v>#VALUE!</v>
      </c>
      <c r="I5127" s="4" t="e">
        <f>Table1[[#This Row],[Jut]]</f>
        <v>#VALUE!</v>
      </c>
      <c r="J5127" s="4" t="e">
        <f>Table1[[#This Row],[Column1]]</f>
        <v>#VALUE!</v>
      </c>
    </row>
    <row r="5128" spans="1:10" hidden="1" x14ac:dyDescent="0.3">
      <c r="A5128" s="2" t="e">
        <f>Table1[[#This Row],[Befolyt]]</f>
        <v>#VALUE!</v>
      </c>
      <c r="B5128" t="e">
        <f>Table1[[#This Row],[ÜK]]</f>
        <v>#VALUE!</v>
      </c>
      <c r="C5128" s="3" t="e">
        <f>Table1[[#This Row],[Szla]]</f>
        <v>#VALUE!</v>
      </c>
      <c r="D5128" s="6" t="e">
        <f>Table1[[#This Row],[Kelt_hó]]</f>
        <v>#VALUE!</v>
      </c>
      <c r="E5128" t="e">
        <f>Table1[[#This Row],[Vevő]]</f>
        <v>#VALUE!</v>
      </c>
      <c r="F5128" t="e">
        <f>Table1[[#This Row],[Termékkör]]</f>
        <v>#VALUE!</v>
      </c>
      <c r="G5128" s="4" t="e">
        <f>Table1[[#This Row],[SzumElad]]</f>
        <v>#VALUE!</v>
      </c>
      <c r="H5128" s="7" t="e">
        <f>Table1[[#This Row],[Jut_%]]</f>
        <v>#VALUE!</v>
      </c>
      <c r="I5128" s="4" t="e">
        <f>Table1[[#This Row],[Jut]]</f>
        <v>#VALUE!</v>
      </c>
      <c r="J5128" s="4" t="e">
        <f>Table1[[#This Row],[Column1]]</f>
        <v>#VALUE!</v>
      </c>
    </row>
    <row r="5129" spans="1:10" hidden="1" x14ac:dyDescent="0.3">
      <c r="A5129" s="2" t="e">
        <f>Table1[[#This Row],[Befolyt]]</f>
        <v>#VALUE!</v>
      </c>
      <c r="B5129" t="e">
        <f>Table1[[#This Row],[ÜK]]</f>
        <v>#VALUE!</v>
      </c>
      <c r="C5129" s="3" t="e">
        <f>Table1[[#This Row],[Szla]]</f>
        <v>#VALUE!</v>
      </c>
      <c r="D5129" s="6" t="e">
        <f>Table1[[#This Row],[Kelt_hó]]</f>
        <v>#VALUE!</v>
      </c>
      <c r="E5129" t="e">
        <f>Table1[[#This Row],[Vevő]]</f>
        <v>#VALUE!</v>
      </c>
      <c r="F5129" t="e">
        <f>Table1[[#This Row],[Termékkör]]</f>
        <v>#VALUE!</v>
      </c>
      <c r="G5129" s="4" t="e">
        <f>Table1[[#This Row],[SzumElad]]</f>
        <v>#VALUE!</v>
      </c>
      <c r="H5129" s="7" t="e">
        <f>Table1[[#This Row],[Jut_%]]</f>
        <v>#VALUE!</v>
      </c>
      <c r="I5129" s="4" t="e">
        <f>Table1[[#This Row],[Jut]]</f>
        <v>#VALUE!</v>
      </c>
      <c r="J5129" s="4" t="e">
        <f>Table1[[#This Row],[Column1]]</f>
        <v>#VALUE!</v>
      </c>
    </row>
    <row r="5130" spans="1:10" hidden="1" x14ac:dyDescent="0.3">
      <c r="A5130" s="2" t="e">
        <f>Table1[[#This Row],[Befolyt]]</f>
        <v>#VALUE!</v>
      </c>
      <c r="B5130" t="e">
        <f>Table1[[#This Row],[ÜK]]</f>
        <v>#VALUE!</v>
      </c>
      <c r="C5130" s="3" t="e">
        <f>Table1[[#This Row],[Szla]]</f>
        <v>#VALUE!</v>
      </c>
      <c r="D5130" s="6" t="e">
        <f>Table1[[#This Row],[Kelt_hó]]</f>
        <v>#VALUE!</v>
      </c>
      <c r="E5130" t="e">
        <f>Table1[[#This Row],[Vevő]]</f>
        <v>#VALUE!</v>
      </c>
      <c r="F5130" t="e">
        <f>Table1[[#This Row],[Termékkör]]</f>
        <v>#VALUE!</v>
      </c>
      <c r="G5130" s="4" t="e">
        <f>Table1[[#This Row],[SzumElad]]</f>
        <v>#VALUE!</v>
      </c>
      <c r="H5130" s="7" t="e">
        <f>Table1[[#This Row],[Jut_%]]</f>
        <v>#VALUE!</v>
      </c>
      <c r="I5130" s="4" t="e">
        <f>Table1[[#This Row],[Jut]]</f>
        <v>#VALUE!</v>
      </c>
      <c r="J5130" s="4" t="e">
        <f>Table1[[#This Row],[Column1]]</f>
        <v>#VALUE!</v>
      </c>
    </row>
    <row r="5131" spans="1:10" hidden="1" x14ac:dyDescent="0.3">
      <c r="A5131" s="2" t="e">
        <f>Table1[[#This Row],[Befolyt]]</f>
        <v>#VALUE!</v>
      </c>
      <c r="B5131" t="e">
        <f>Table1[[#This Row],[ÜK]]</f>
        <v>#VALUE!</v>
      </c>
      <c r="C5131" s="3" t="e">
        <f>Table1[[#This Row],[Szla]]</f>
        <v>#VALUE!</v>
      </c>
      <c r="D5131" s="6" t="e">
        <f>Table1[[#This Row],[Kelt_hó]]</f>
        <v>#VALUE!</v>
      </c>
      <c r="E5131" t="e">
        <f>Table1[[#This Row],[Vevő]]</f>
        <v>#VALUE!</v>
      </c>
      <c r="F5131" t="e">
        <f>Table1[[#This Row],[Termékkör]]</f>
        <v>#VALUE!</v>
      </c>
      <c r="G5131" s="4" t="e">
        <f>Table1[[#This Row],[SzumElad]]</f>
        <v>#VALUE!</v>
      </c>
      <c r="H5131" s="7" t="e">
        <f>Table1[[#This Row],[Jut_%]]</f>
        <v>#VALUE!</v>
      </c>
      <c r="I5131" s="4" t="e">
        <f>Table1[[#This Row],[Jut]]</f>
        <v>#VALUE!</v>
      </c>
      <c r="J5131" s="4" t="e">
        <f>Table1[[#This Row],[Column1]]</f>
        <v>#VALUE!</v>
      </c>
    </row>
    <row r="5132" spans="1:10" hidden="1" x14ac:dyDescent="0.3">
      <c r="A5132" s="2" t="e">
        <f>Table1[[#This Row],[Befolyt]]</f>
        <v>#VALUE!</v>
      </c>
      <c r="B5132" t="e">
        <f>Table1[[#This Row],[ÜK]]</f>
        <v>#VALUE!</v>
      </c>
      <c r="C5132" s="3" t="e">
        <f>Table1[[#This Row],[Szla]]</f>
        <v>#VALUE!</v>
      </c>
      <c r="D5132" s="6" t="e">
        <f>Table1[[#This Row],[Kelt_hó]]</f>
        <v>#VALUE!</v>
      </c>
      <c r="E5132" t="e">
        <f>Table1[[#This Row],[Vevő]]</f>
        <v>#VALUE!</v>
      </c>
      <c r="F5132" t="e">
        <f>Table1[[#This Row],[Termékkör]]</f>
        <v>#VALUE!</v>
      </c>
      <c r="G5132" s="4" t="e">
        <f>Table1[[#This Row],[SzumElad]]</f>
        <v>#VALUE!</v>
      </c>
      <c r="H5132" s="7" t="e">
        <f>Table1[[#This Row],[Jut_%]]</f>
        <v>#VALUE!</v>
      </c>
      <c r="I5132" s="4" t="e">
        <f>Table1[[#This Row],[Jut]]</f>
        <v>#VALUE!</v>
      </c>
      <c r="J5132" s="4" t="e">
        <f>Table1[[#This Row],[Column1]]</f>
        <v>#VALUE!</v>
      </c>
    </row>
    <row r="5133" spans="1:10" hidden="1" x14ac:dyDescent="0.3">
      <c r="A5133" s="2" t="e">
        <f>Table1[[#This Row],[Befolyt]]</f>
        <v>#VALUE!</v>
      </c>
      <c r="B5133" t="e">
        <f>Table1[[#This Row],[ÜK]]</f>
        <v>#VALUE!</v>
      </c>
      <c r="C5133" s="3" t="e">
        <f>Table1[[#This Row],[Szla]]</f>
        <v>#VALUE!</v>
      </c>
      <c r="D5133" s="6" t="e">
        <f>Table1[[#This Row],[Kelt_hó]]</f>
        <v>#VALUE!</v>
      </c>
      <c r="E5133" t="e">
        <f>Table1[[#This Row],[Vevő]]</f>
        <v>#VALUE!</v>
      </c>
      <c r="F5133" t="e">
        <f>Table1[[#This Row],[Termékkör]]</f>
        <v>#VALUE!</v>
      </c>
      <c r="G5133" s="4" t="e">
        <f>Table1[[#This Row],[SzumElad]]</f>
        <v>#VALUE!</v>
      </c>
      <c r="H5133" s="7" t="e">
        <f>Table1[[#This Row],[Jut_%]]</f>
        <v>#VALUE!</v>
      </c>
      <c r="I5133" s="4" t="e">
        <f>Table1[[#This Row],[Jut]]</f>
        <v>#VALUE!</v>
      </c>
      <c r="J5133" s="4" t="e">
        <f>Table1[[#This Row],[Column1]]</f>
        <v>#VALUE!</v>
      </c>
    </row>
    <row r="5134" spans="1:10" hidden="1" x14ac:dyDescent="0.3">
      <c r="A5134" s="2" t="e">
        <f>Table1[[#This Row],[Befolyt]]</f>
        <v>#VALUE!</v>
      </c>
      <c r="B5134" t="e">
        <f>Table1[[#This Row],[ÜK]]</f>
        <v>#VALUE!</v>
      </c>
      <c r="C5134" s="3" t="e">
        <f>Table1[[#This Row],[Szla]]</f>
        <v>#VALUE!</v>
      </c>
      <c r="D5134" s="6" t="e">
        <f>Table1[[#This Row],[Kelt_hó]]</f>
        <v>#VALUE!</v>
      </c>
      <c r="E5134" t="e">
        <f>Table1[[#This Row],[Vevő]]</f>
        <v>#VALUE!</v>
      </c>
      <c r="F5134" t="e">
        <f>Table1[[#This Row],[Termékkör]]</f>
        <v>#VALUE!</v>
      </c>
      <c r="G5134" s="4" t="e">
        <f>Table1[[#This Row],[SzumElad]]</f>
        <v>#VALUE!</v>
      </c>
      <c r="H5134" s="7" t="e">
        <f>Table1[[#This Row],[Jut_%]]</f>
        <v>#VALUE!</v>
      </c>
      <c r="I5134" s="4" t="e">
        <f>Table1[[#This Row],[Jut]]</f>
        <v>#VALUE!</v>
      </c>
      <c r="J5134" s="4" t="e">
        <f>Table1[[#This Row],[Column1]]</f>
        <v>#VALUE!</v>
      </c>
    </row>
    <row r="5135" spans="1:10" hidden="1" x14ac:dyDescent="0.3">
      <c r="A5135" s="2" t="e">
        <f>Table1[[#This Row],[Befolyt]]</f>
        <v>#VALUE!</v>
      </c>
      <c r="B5135" t="e">
        <f>Table1[[#This Row],[ÜK]]</f>
        <v>#VALUE!</v>
      </c>
      <c r="C5135" s="3" t="e">
        <f>Table1[[#This Row],[Szla]]</f>
        <v>#VALUE!</v>
      </c>
      <c r="D5135" s="6" t="e">
        <f>Table1[[#This Row],[Kelt_hó]]</f>
        <v>#VALUE!</v>
      </c>
      <c r="E5135" t="e">
        <f>Table1[[#This Row],[Vevő]]</f>
        <v>#VALUE!</v>
      </c>
      <c r="F5135" t="e">
        <f>Table1[[#This Row],[Termékkör]]</f>
        <v>#VALUE!</v>
      </c>
      <c r="G5135" s="4" t="e">
        <f>Table1[[#This Row],[SzumElad]]</f>
        <v>#VALUE!</v>
      </c>
      <c r="H5135" s="7" t="e">
        <f>Table1[[#This Row],[Jut_%]]</f>
        <v>#VALUE!</v>
      </c>
      <c r="I5135" s="4" t="e">
        <f>Table1[[#This Row],[Jut]]</f>
        <v>#VALUE!</v>
      </c>
      <c r="J5135" s="4" t="e">
        <f>Table1[[#This Row],[Column1]]</f>
        <v>#VALUE!</v>
      </c>
    </row>
    <row r="5136" spans="1:10" hidden="1" x14ac:dyDescent="0.3">
      <c r="A5136" s="2" t="e">
        <f>Table1[[#This Row],[Befolyt]]</f>
        <v>#VALUE!</v>
      </c>
      <c r="B5136" t="e">
        <f>Table1[[#This Row],[ÜK]]</f>
        <v>#VALUE!</v>
      </c>
      <c r="C5136" s="3" t="e">
        <f>Table1[[#This Row],[Szla]]</f>
        <v>#VALUE!</v>
      </c>
      <c r="D5136" s="6" t="e">
        <f>Table1[[#This Row],[Kelt_hó]]</f>
        <v>#VALUE!</v>
      </c>
      <c r="E5136" t="e">
        <f>Table1[[#This Row],[Vevő]]</f>
        <v>#VALUE!</v>
      </c>
      <c r="F5136" t="e">
        <f>Table1[[#This Row],[Termékkör]]</f>
        <v>#VALUE!</v>
      </c>
      <c r="G5136" s="4" t="e">
        <f>Table1[[#This Row],[SzumElad]]</f>
        <v>#VALUE!</v>
      </c>
      <c r="H5136" s="7" t="e">
        <f>Table1[[#This Row],[Jut_%]]</f>
        <v>#VALUE!</v>
      </c>
      <c r="I5136" s="4" t="e">
        <f>Table1[[#This Row],[Jut]]</f>
        <v>#VALUE!</v>
      </c>
      <c r="J5136" s="4" t="e">
        <f>Table1[[#This Row],[Column1]]</f>
        <v>#VALUE!</v>
      </c>
    </row>
    <row r="5137" spans="1:10" hidden="1" x14ac:dyDescent="0.3">
      <c r="A5137" s="2" t="e">
        <f>Table1[[#This Row],[Befolyt]]</f>
        <v>#VALUE!</v>
      </c>
      <c r="B5137" t="e">
        <f>Table1[[#This Row],[ÜK]]</f>
        <v>#VALUE!</v>
      </c>
      <c r="C5137" s="3" t="e">
        <f>Table1[[#This Row],[Szla]]</f>
        <v>#VALUE!</v>
      </c>
      <c r="D5137" s="6" t="e">
        <f>Table1[[#This Row],[Kelt_hó]]</f>
        <v>#VALUE!</v>
      </c>
      <c r="E5137" t="e">
        <f>Table1[[#This Row],[Vevő]]</f>
        <v>#VALUE!</v>
      </c>
      <c r="F5137" t="e">
        <f>Table1[[#This Row],[Termékkör]]</f>
        <v>#VALUE!</v>
      </c>
      <c r="G5137" s="4" t="e">
        <f>Table1[[#This Row],[SzumElad]]</f>
        <v>#VALUE!</v>
      </c>
      <c r="H5137" s="7" t="e">
        <f>Table1[[#This Row],[Jut_%]]</f>
        <v>#VALUE!</v>
      </c>
      <c r="I5137" s="4" t="e">
        <f>Table1[[#This Row],[Jut]]</f>
        <v>#VALUE!</v>
      </c>
      <c r="J5137" s="4" t="e">
        <f>Table1[[#This Row],[Column1]]</f>
        <v>#VALUE!</v>
      </c>
    </row>
    <row r="5138" spans="1:10" hidden="1" x14ac:dyDescent="0.3">
      <c r="A5138" s="2" t="e">
        <f>Table1[[#This Row],[Befolyt]]</f>
        <v>#VALUE!</v>
      </c>
      <c r="B5138" t="e">
        <f>Table1[[#This Row],[ÜK]]</f>
        <v>#VALUE!</v>
      </c>
      <c r="C5138" s="3" t="e">
        <f>Table1[[#This Row],[Szla]]</f>
        <v>#VALUE!</v>
      </c>
      <c r="D5138" s="6" t="e">
        <f>Table1[[#This Row],[Kelt_hó]]</f>
        <v>#VALUE!</v>
      </c>
      <c r="E5138" t="e">
        <f>Table1[[#This Row],[Vevő]]</f>
        <v>#VALUE!</v>
      </c>
      <c r="F5138" t="e">
        <f>Table1[[#This Row],[Termékkör]]</f>
        <v>#VALUE!</v>
      </c>
      <c r="G5138" s="4" t="e">
        <f>Table1[[#This Row],[SzumElad]]</f>
        <v>#VALUE!</v>
      </c>
      <c r="H5138" s="7" t="e">
        <f>Table1[[#This Row],[Jut_%]]</f>
        <v>#VALUE!</v>
      </c>
      <c r="I5138" s="4" t="e">
        <f>Table1[[#This Row],[Jut]]</f>
        <v>#VALUE!</v>
      </c>
      <c r="J5138" s="4" t="e">
        <f>Table1[[#This Row],[Column1]]</f>
        <v>#VALUE!</v>
      </c>
    </row>
    <row r="5139" spans="1:10" hidden="1" x14ac:dyDescent="0.3">
      <c r="A5139" s="2" t="e">
        <f>Table1[[#This Row],[Befolyt]]</f>
        <v>#VALUE!</v>
      </c>
      <c r="B5139" t="e">
        <f>Table1[[#This Row],[ÜK]]</f>
        <v>#VALUE!</v>
      </c>
      <c r="C5139" s="3" t="e">
        <f>Table1[[#This Row],[Szla]]</f>
        <v>#VALUE!</v>
      </c>
      <c r="D5139" s="6" t="e">
        <f>Table1[[#This Row],[Kelt_hó]]</f>
        <v>#VALUE!</v>
      </c>
      <c r="E5139" t="e">
        <f>Table1[[#This Row],[Vevő]]</f>
        <v>#VALUE!</v>
      </c>
      <c r="F5139" t="e">
        <f>Table1[[#This Row],[Termékkör]]</f>
        <v>#VALUE!</v>
      </c>
      <c r="G5139" s="4" t="e">
        <f>Table1[[#This Row],[SzumElad]]</f>
        <v>#VALUE!</v>
      </c>
      <c r="H5139" s="7" t="e">
        <f>Table1[[#This Row],[Jut_%]]</f>
        <v>#VALUE!</v>
      </c>
      <c r="I5139" s="4" t="e">
        <f>Table1[[#This Row],[Jut]]</f>
        <v>#VALUE!</v>
      </c>
      <c r="J5139" s="4" t="e">
        <f>Table1[[#This Row],[Column1]]</f>
        <v>#VALUE!</v>
      </c>
    </row>
    <row r="5140" spans="1:10" hidden="1" x14ac:dyDescent="0.3">
      <c r="A5140" s="2" t="e">
        <f>Table1[[#This Row],[Befolyt]]</f>
        <v>#VALUE!</v>
      </c>
      <c r="B5140" t="e">
        <f>Table1[[#This Row],[ÜK]]</f>
        <v>#VALUE!</v>
      </c>
      <c r="C5140" s="3" t="e">
        <f>Table1[[#This Row],[Szla]]</f>
        <v>#VALUE!</v>
      </c>
      <c r="D5140" s="6" t="e">
        <f>Table1[[#This Row],[Kelt_hó]]</f>
        <v>#VALUE!</v>
      </c>
      <c r="E5140" t="e">
        <f>Table1[[#This Row],[Vevő]]</f>
        <v>#VALUE!</v>
      </c>
      <c r="F5140" t="e">
        <f>Table1[[#This Row],[Termékkör]]</f>
        <v>#VALUE!</v>
      </c>
      <c r="G5140" s="4" t="e">
        <f>Table1[[#This Row],[SzumElad]]</f>
        <v>#VALUE!</v>
      </c>
      <c r="H5140" s="7" t="e">
        <f>Table1[[#This Row],[Jut_%]]</f>
        <v>#VALUE!</v>
      </c>
      <c r="I5140" s="4" t="e">
        <f>Table1[[#This Row],[Jut]]</f>
        <v>#VALUE!</v>
      </c>
      <c r="J5140" s="4" t="e">
        <f>Table1[[#This Row],[Column1]]</f>
        <v>#VALUE!</v>
      </c>
    </row>
    <row r="5141" spans="1:10" hidden="1" x14ac:dyDescent="0.3">
      <c r="A5141" s="2" t="e">
        <f>Table1[[#This Row],[Befolyt]]</f>
        <v>#VALUE!</v>
      </c>
      <c r="B5141" t="e">
        <f>Table1[[#This Row],[ÜK]]</f>
        <v>#VALUE!</v>
      </c>
      <c r="C5141" s="3" t="e">
        <f>Table1[[#This Row],[Szla]]</f>
        <v>#VALUE!</v>
      </c>
      <c r="D5141" s="6" t="e">
        <f>Table1[[#This Row],[Kelt_hó]]</f>
        <v>#VALUE!</v>
      </c>
      <c r="E5141" t="e">
        <f>Table1[[#This Row],[Vevő]]</f>
        <v>#VALUE!</v>
      </c>
      <c r="F5141" t="e">
        <f>Table1[[#This Row],[Termékkör]]</f>
        <v>#VALUE!</v>
      </c>
      <c r="G5141" s="4" t="e">
        <f>Table1[[#This Row],[SzumElad]]</f>
        <v>#VALUE!</v>
      </c>
      <c r="H5141" s="7" t="e">
        <f>Table1[[#This Row],[Jut_%]]</f>
        <v>#VALUE!</v>
      </c>
      <c r="I5141" s="4" t="e">
        <f>Table1[[#This Row],[Jut]]</f>
        <v>#VALUE!</v>
      </c>
      <c r="J5141" s="4" t="e">
        <f>Table1[[#This Row],[Column1]]</f>
        <v>#VALUE!</v>
      </c>
    </row>
    <row r="5142" spans="1:10" hidden="1" x14ac:dyDescent="0.3">
      <c r="A5142" s="2" t="e">
        <f>Table1[[#This Row],[Befolyt]]</f>
        <v>#VALUE!</v>
      </c>
      <c r="B5142" t="e">
        <f>Table1[[#This Row],[ÜK]]</f>
        <v>#VALUE!</v>
      </c>
      <c r="C5142" s="3" t="e">
        <f>Table1[[#This Row],[Szla]]</f>
        <v>#VALUE!</v>
      </c>
      <c r="D5142" s="6" t="e">
        <f>Table1[[#This Row],[Kelt_hó]]</f>
        <v>#VALUE!</v>
      </c>
      <c r="E5142" t="e">
        <f>Table1[[#This Row],[Vevő]]</f>
        <v>#VALUE!</v>
      </c>
      <c r="F5142" t="e">
        <f>Table1[[#This Row],[Termékkör]]</f>
        <v>#VALUE!</v>
      </c>
      <c r="G5142" s="4" t="e">
        <f>Table1[[#This Row],[SzumElad]]</f>
        <v>#VALUE!</v>
      </c>
      <c r="H5142" s="7" t="e">
        <f>Table1[[#This Row],[Jut_%]]</f>
        <v>#VALUE!</v>
      </c>
      <c r="I5142" s="4" t="e">
        <f>Table1[[#This Row],[Jut]]</f>
        <v>#VALUE!</v>
      </c>
      <c r="J5142" s="4" t="e">
        <f>Table1[[#This Row],[Column1]]</f>
        <v>#VALUE!</v>
      </c>
    </row>
    <row r="5143" spans="1:10" hidden="1" x14ac:dyDescent="0.3">
      <c r="A5143" s="2" t="e">
        <f>Table1[[#This Row],[Befolyt]]</f>
        <v>#VALUE!</v>
      </c>
      <c r="B5143" t="e">
        <f>Table1[[#This Row],[ÜK]]</f>
        <v>#VALUE!</v>
      </c>
      <c r="C5143" s="3" t="e">
        <f>Table1[[#This Row],[Szla]]</f>
        <v>#VALUE!</v>
      </c>
      <c r="D5143" s="6" t="e">
        <f>Table1[[#This Row],[Kelt_hó]]</f>
        <v>#VALUE!</v>
      </c>
      <c r="E5143" t="e">
        <f>Table1[[#This Row],[Vevő]]</f>
        <v>#VALUE!</v>
      </c>
      <c r="F5143" t="e">
        <f>Table1[[#This Row],[Termékkör]]</f>
        <v>#VALUE!</v>
      </c>
      <c r="G5143" s="4" t="e">
        <f>Table1[[#This Row],[SzumElad]]</f>
        <v>#VALUE!</v>
      </c>
      <c r="H5143" s="7" t="e">
        <f>Table1[[#This Row],[Jut_%]]</f>
        <v>#VALUE!</v>
      </c>
      <c r="I5143" s="4" t="e">
        <f>Table1[[#This Row],[Jut]]</f>
        <v>#VALUE!</v>
      </c>
      <c r="J5143" s="4" t="e">
        <f>Table1[[#This Row],[Column1]]</f>
        <v>#VALUE!</v>
      </c>
    </row>
    <row r="5144" spans="1:10" hidden="1" x14ac:dyDescent="0.3">
      <c r="A5144" s="2" t="e">
        <f>Table1[[#This Row],[Befolyt]]</f>
        <v>#VALUE!</v>
      </c>
      <c r="B5144" t="e">
        <f>Table1[[#This Row],[ÜK]]</f>
        <v>#VALUE!</v>
      </c>
      <c r="C5144" s="3" t="e">
        <f>Table1[[#This Row],[Szla]]</f>
        <v>#VALUE!</v>
      </c>
      <c r="D5144" s="6" t="e">
        <f>Table1[[#This Row],[Kelt_hó]]</f>
        <v>#VALUE!</v>
      </c>
      <c r="E5144" t="e">
        <f>Table1[[#This Row],[Vevő]]</f>
        <v>#VALUE!</v>
      </c>
      <c r="F5144" t="e">
        <f>Table1[[#This Row],[Termékkör]]</f>
        <v>#VALUE!</v>
      </c>
      <c r="G5144" s="4" t="e">
        <f>Table1[[#This Row],[SzumElad]]</f>
        <v>#VALUE!</v>
      </c>
      <c r="H5144" s="7" t="e">
        <f>Table1[[#This Row],[Jut_%]]</f>
        <v>#VALUE!</v>
      </c>
      <c r="I5144" s="4" t="e">
        <f>Table1[[#This Row],[Jut]]</f>
        <v>#VALUE!</v>
      </c>
      <c r="J5144" s="4" t="e">
        <f>Table1[[#This Row],[Column1]]</f>
        <v>#VALUE!</v>
      </c>
    </row>
    <row r="5145" spans="1:10" hidden="1" x14ac:dyDescent="0.3">
      <c r="A5145" s="2" t="e">
        <f>Table1[[#This Row],[Befolyt]]</f>
        <v>#VALUE!</v>
      </c>
      <c r="B5145" t="e">
        <f>Table1[[#This Row],[ÜK]]</f>
        <v>#VALUE!</v>
      </c>
      <c r="C5145" s="3" t="e">
        <f>Table1[[#This Row],[Szla]]</f>
        <v>#VALUE!</v>
      </c>
      <c r="D5145" s="6" t="e">
        <f>Table1[[#This Row],[Kelt_hó]]</f>
        <v>#VALUE!</v>
      </c>
      <c r="E5145" t="e">
        <f>Table1[[#This Row],[Vevő]]</f>
        <v>#VALUE!</v>
      </c>
      <c r="F5145" t="e">
        <f>Table1[[#This Row],[Termékkör]]</f>
        <v>#VALUE!</v>
      </c>
      <c r="G5145" s="4" t="e">
        <f>Table1[[#This Row],[SzumElad]]</f>
        <v>#VALUE!</v>
      </c>
      <c r="H5145" s="7" t="e">
        <f>Table1[[#This Row],[Jut_%]]</f>
        <v>#VALUE!</v>
      </c>
      <c r="I5145" s="4" t="e">
        <f>Table1[[#This Row],[Jut]]</f>
        <v>#VALUE!</v>
      </c>
      <c r="J5145" s="4" t="e">
        <f>Table1[[#This Row],[Column1]]</f>
        <v>#VALUE!</v>
      </c>
    </row>
    <row r="5146" spans="1:10" hidden="1" x14ac:dyDescent="0.3">
      <c r="A5146" s="2" t="e">
        <f>Table1[[#This Row],[Befolyt]]</f>
        <v>#VALUE!</v>
      </c>
      <c r="B5146" t="e">
        <f>Table1[[#This Row],[ÜK]]</f>
        <v>#VALUE!</v>
      </c>
      <c r="C5146" s="3" t="e">
        <f>Table1[[#This Row],[Szla]]</f>
        <v>#VALUE!</v>
      </c>
      <c r="D5146" s="6" t="e">
        <f>Table1[[#This Row],[Kelt_hó]]</f>
        <v>#VALUE!</v>
      </c>
      <c r="E5146" t="e">
        <f>Table1[[#This Row],[Vevő]]</f>
        <v>#VALUE!</v>
      </c>
      <c r="F5146" t="e">
        <f>Table1[[#This Row],[Termékkör]]</f>
        <v>#VALUE!</v>
      </c>
      <c r="G5146" s="4" t="e">
        <f>Table1[[#This Row],[SzumElad]]</f>
        <v>#VALUE!</v>
      </c>
      <c r="H5146" s="7" t="e">
        <f>Table1[[#This Row],[Jut_%]]</f>
        <v>#VALUE!</v>
      </c>
      <c r="I5146" s="4" t="e">
        <f>Table1[[#This Row],[Jut]]</f>
        <v>#VALUE!</v>
      </c>
      <c r="J5146" s="4" t="e">
        <f>Table1[[#This Row],[Column1]]</f>
        <v>#VALUE!</v>
      </c>
    </row>
    <row r="5147" spans="1:10" hidden="1" x14ac:dyDescent="0.3">
      <c r="A5147" s="2" t="e">
        <f>Table1[[#This Row],[Befolyt]]</f>
        <v>#VALUE!</v>
      </c>
      <c r="B5147" t="e">
        <f>Table1[[#This Row],[ÜK]]</f>
        <v>#VALUE!</v>
      </c>
      <c r="C5147" s="3" t="e">
        <f>Table1[[#This Row],[Szla]]</f>
        <v>#VALUE!</v>
      </c>
      <c r="D5147" s="6" t="e">
        <f>Table1[[#This Row],[Kelt_hó]]</f>
        <v>#VALUE!</v>
      </c>
      <c r="E5147" t="e">
        <f>Table1[[#This Row],[Vevő]]</f>
        <v>#VALUE!</v>
      </c>
      <c r="F5147" t="e">
        <f>Table1[[#This Row],[Termékkör]]</f>
        <v>#VALUE!</v>
      </c>
      <c r="G5147" s="4" t="e">
        <f>Table1[[#This Row],[SzumElad]]</f>
        <v>#VALUE!</v>
      </c>
      <c r="H5147" s="7" t="e">
        <f>Table1[[#This Row],[Jut_%]]</f>
        <v>#VALUE!</v>
      </c>
      <c r="I5147" s="4" t="e">
        <f>Table1[[#This Row],[Jut]]</f>
        <v>#VALUE!</v>
      </c>
      <c r="J5147" s="4" t="e">
        <f>Table1[[#This Row],[Column1]]</f>
        <v>#VALUE!</v>
      </c>
    </row>
    <row r="5148" spans="1:10" hidden="1" x14ac:dyDescent="0.3">
      <c r="A5148" s="2" t="e">
        <f>Table1[[#This Row],[Befolyt]]</f>
        <v>#VALUE!</v>
      </c>
      <c r="B5148" t="e">
        <f>Table1[[#This Row],[ÜK]]</f>
        <v>#VALUE!</v>
      </c>
      <c r="C5148" s="3" t="e">
        <f>Table1[[#This Row],[Szla]]</f>
        <v>#VALUE!</v>
      </c>
      <c r="D5148" s="6" t="e">
        <f>Table1[[#This Row],[Kelt_hó]]</f>
        <v>#VALUE!</v>
      </c>
      <c r="E5148" t="e">
        <f>Table1[[#This Row],[Vevő]]</f>
        <v>#VALUE!</v>
      </c>
      <c r="F5148" t="e">
        <f>Table1[[#This Row],[Termékkör]]</f>
        <v>#VALUE!</v>
      </c>
      <c r="G5148" s="4" t="e">
        <f>Table1[[#This Row],[SzumElad]]</f>
        <v>#VALUE!</v>
      </c>
      <c r="H5148" s="7" t="e">
        <f>Table1[[#This Row],[Jut_%]]</f>
        <v>#VALUE!</v>
      </c>
      <c r="I5148" s="4" t="e">
        <f>Table1[[#This Row],[Jut]]</f>
        <v>#VALUE!</v>
      </c>
      <c r="J5148" s="4" t="e">
        <f>Table1[[#This Row],[Column1]]</f>
        <v>#VALUE!</v>
      </c>
    </row>
    <row r="5149" spans="1:10" hidden="1" x14ac:dyDescent="0.3">
      <c r="A5149" s="2" t="e">
        <f>Table1[[#This Row],[Befolyt]]</f>
        <v>#VALUE!</v>
      </c>
      <c r="B5149" t="e">
        <f>Table1[[#This Row],[ÜK]]</f>
        <v>#VALUE!</v>
      </c>
      <c r="C5149" s="3" t="e">
        <f>Table1[[#This Row],[Szla]]</f>
        <v>#VALUE!</v>
      </c>
      <c r="D5149" s="6" t="e">
        <f>Table1[[#This Row],[Kelt_hó]]</f>
        <v>#VALUE!</v>
      </c>
      <c r="E5149" t="e">
        <f>Table1[[#This Row],[Vevő]]</f>
        <v>#VALUE!</v>
      </c>
      <c r="F5149" t="e">
        <f>Table1[[#This Row],[Termékkör]]</f>
        <v>#VALUE!</v>
      </c>
      <c r="G5149" s="4" t="e">
        <f>Table1[[#This Row],[SzumElad]]</f>
        <v>#VALUE!</v>
      </c>
      <c r="H5149" s="7" t="e">
        <f>Table1[[#This Row],[Jut_%]]</f>
        <v>#VALUE!</v>
      </c>
      <c r="I5149" s="4" t="e">
        <f>Table1[[#This Row],[Jut]]</f>
        <v>#VALUE!</v>
      </c>
      <c r="J5149" s="4" t="e">
        <f>Table1[[#This Row],[Column1]]</f>
        <v>#VALUE!</v>
      </c>
    </row>
    <row r="5150" spans="1:10" hidden="1" x14ac:dyDescent="0.3">
      <c r="A5150" s="2" t="e">
        <f>Table1[[#This Row],[Befolyt]]</f>
        <v>#VALUE!</v>
      </c>
      <c r="B5150" t="e">
        <f>Table1[[#This Row],[ÜK]]</f>
        <v>#VALUE!</v>
      </c>
      <c r="C5150" s="3" t="e">
        <f>Table1[[#This Row],[Szla]]</f>
        <v>#VALUE!</v>
      </c>
      <c r="D5150" s="6" t="e">
        <f>Table1[[#This Row],[Kelt_hó]]</f>
        <v>#VALUE!</v>
      </c>
      <c r="E5150" t="e">
        <f>Table1[[#This Row],[Vevő]]</f>
        <v>#VALUE!</v>
      </c>
      <c r="F5150" t="e">
        <f>Table1[[#This Row],[Termékkör]]</f>
        <v>#VALUE!</v>
      </c>
      <c r="G5150" s="4" t="e">
        <f>Table1[[#This Row],[SzumElad]]</f>
        <v>#VALUE!</v>
      </c>
      <c r="H5150" s="7" t="e">
        <f>Table1[[#This Row],[Jut_%]]</f>
        <v>#VALUE!</v>
      </c>
      <c r="I5150" s="4" t="e">
        <f>Table1[[#This Row],[Jut]]</f>
        <v>#VALUE!</v>
      </c>
      <c r="J5150" s="4" t="e">
        <f>Table1[[#This Row],[Column1]]</f>
        <v>#VALUE!</v>
      </c>
    </row>
    <row r="5151" spans="1:10" hidden="1" x14ac:dyDescent="0.3">
      <c r="A5151" s="2" t="e">
        <f>Table1[[#This Row],[Befolyt]]</f>
        <v>#VALUE!</v>
      </c>
      <c r="B5151" t="e">
        <f>Table1[[#This Row],[ÜK]]</f>
        <v>#VALUE!</v>
      </c>
      <c r="C5151" s="3" t="e">
        <f>Table1[[#This Row],[Szla]]</f>
        <v>#VALUE!</v>
      </c>
      <c r="D5151" s="6" t="e">
        <f>Table1[[#This Row],[Kelt_hó]]</f>
        <v>#VALUE!</v>
      </c>
      <c r="E5151" t="e">
        <f>Table1[[#This Row],[Vevő]]</f>
        <v>#VALUE!</v>
      </c>
      <c r="F5151" t="e">
        <f>Table1[[#This Row],[Termékkör]]</f>
        <v>#VALUE!</v>
      </c>
      <c r="G5151" s="4" t="e">
        <f>Table1[[#This Row],[SzumElad]]</f>
        <v>#VALUE!</v>
      </c>
      <c r="H5151" s="7" t="e">
        <f>Table1[[#This Row],[Jut_%]]</f>
        <v>#VALUE!</v>
      </c>
      <c r="I5151" s="4" t="e">
        <f>Table1[[#This Row],[Jut]]</f>
        <v>#VALUE!</v>
      </c>
      <c r="J5151" s="4" t="e">
        <f>Table1[[#This Row],[Column1]]</f>
        <v>#VALUE!</v>
      </c>
    </row>
    <row r="5152" spans="1:10" hidden="1" x14ac:dyDescent="0.3">
      <c r="A5152" s="2" t="e">
        <f>Table1[[#This Row],[Befolyt]]</f>
        <v>#VALUE!</v>
      </c>
      <c r="B5152" t="e">
        <f>Table1[[#This Row],[ÜK]]</f>
        <v>#VALUE!</v>
      </c>
      <c r="C5152" s="3" t="e">
        <f>Table1[[#This Row],[Szla]]</f>
        <v>#VALUE!</v>
      </c>
      <c r="D5152" s="6" t="e">
        <f>Table1[[#This Row],[Kelt_hó]]</f>
        <v>#VALUE!</v>
      </c>
      <c r="E5152" t="e">
        <f>Table1[[#This Row],[Vevő]]</f>
        <v>#VALUE!</v>
      </c>
      <c r="F5152" t="e">
        <f>Table1[[#This Row],[Termékkör]]</f>
        <v>#VALUE!</v>
      </c>
      <c r="G5152" s="4" t="e">
        <f>Table1[[#This Row],[SzumElad]]</f>
        <v>#VALUE!</v>
      </c>
      <c r="H5152" s="7" t="e">
        <f>Table1[[#This Row],[Jut_%]]</f>
        <v>#VALUE!</v>
      </c>
      <c r="I5152" s="4" t="e">
        <f>Table1[[#This Row],[Jut]]</f>
        <v>#VALUE!</v>
      </c>
      <c r="J5152" s="4" t="e">
        <f>Table1[[#This Row],[Column1]]</f>
        <v>#VALUE!</v>
      </c>
    </row>
    <row r="5153" spans="1:10" hidden="1" x14ac:dyDescent="0.3">
      <c r="A5153" s="2" t="e">
        <f>Table1[[#This Row],[Befolyt]]</f>
        <v>#VALUE!</v>
      </c>
      <c r="B5153" t="e">
        <f>Table1[[#This Row],[ÜK]]</f>
        <v>#VALUE!</v>
      </c>
      <c r="C5153" s="3" t="e">
        <f>Table1[[#This Row],[Szla]]</f>
        <v>#VALUE!</v>
      </c>
      <c r="D5153" s="6" t="e">
        <f>Table1[[#This Row],[Kelt_hó]]</f>
        <v>#VALUE!</v>
      </c>
      <c r="E5153" t="e">
        <f>Table1[[#This Row],[Vevő]]</f>
        <v>#VALUE!</v>
      </c>
      <c r="F5153" t="e">
        <f>Table1[[#This Row],[Termékkör]]</f>
        <v>#VALUE!</v>
      </c>
      <c r="G5153" s="4" t="e">
        <f>Table1[[#This Row],[SzumElad]]</f>
        <v>#VALUE!</v>
      </c>
      <c r="H5153" s="7" t="e">
        <f>Table1[[#This Row],[Jut_%]]</f>
        <v>#VALUE!</v>
      </c>
      <c r="I5153" s="4" t="e">
        <f>Table1[[#This Row],[Jut]]</f>
        <v>#VALUE!</v>
      </c>
      <c r="J5153" s="4" t="e">
        <f>Table1[[#This Row],[Column1]]</f>
        <v>#VALUE!</v>
      </c>
    </row>
    <row r="5154" spans="1:10" hidden="1" x14ac:dyDescent="0.3">
      <c r="A5154" s="2" t="e">
        <f>Table1[[#This Row],[Befolyt]]</f>
        <v>#VALUE!</v>
      </c>
      <c r="B5154" t="e">
        <f>Table1[[#This Row],[ÜK]]</f>
        <v>#VALUE!</v>
      </c>
      <c r="C5154" s="3" t="e">
        <f>Table1[[#This Row],[Szla]]</f>
        <v>#VALUE!</v>
      </c>
      <c r="D5154" s="6" t="e">
        <f>Table1[[#This Row],[Kelt_hó]]</f>
        <v>#VALUE!</v>
      </c>
      <c r="E5154" t="e">
        <f>Table1[[#This Row],[Vevő]]</f>
        <v>#VALUE!</v>
      </c>
      <c r="F5154" t="e">
        <f>Table1[[#This Row],[Termékkör]]</f>
        <v>#VALUE!</v>
      </c>
      <c r="G5154" s="4" t="e">
        <f>Table1[[#This Row],[SzumElad]]</f>
        <v>#VALUE!</v>
      </c>
      <c r="H5154" s="7" t="e">
        <f>Table1[[#This Row],[Jut_%]]</f>
        <v>#VALUE!</v>
      </c>
      <c r="I5154" s="4" t="e">
        <f>Table1[[#This Row],[Jut]]</f>
        <v>#VALUE!</v>
      </c>
      <c r="J5154" s="4" t="e">
        <f>Table1[[#This Row],[Column1]]</f>
        <v>#VALUE!</v>
      </c>
    </row>
    <row r="5155" spans="1:10" hidden="1" x14ac:dyDescent="0.3">
      <c r="A5155" s="2" t="e">
        <f>Table1[[#This Row],[Befolyt]]</f>
        <v>#VALUE!</v>
      </c>
      <c r="B5155" t="e">
        <f>Table1[[#This Row],[ÜK]]</f>
        <v>#VALUE!</v>
      </c>
      <c r="C5155" s="3" t="e">
        <f>Table1[[#This Row],[Szla]]</f>
        <v>#VALUE!</v>
      </c>
      <c r="D5155" s="6" t="e">
        <f>Table1[[#This Row],[Kelt_hó]]</f>
        <v>#VALUE!</v>
      </c>
      <c r="E5155" t="e">
        <f>Table1[[#This Row],[Vevő]]</f>
        <v>#VALUE!</v>
      </c>
      <c r="F5155" t="e">
        <f>Table1[[#This Row],[Termékkör]]</f>
        <v>#VALUE!</v>
      </c>
      <c r="G5155" s="4" t="e">
        <f>Table1[[#This Row],[SzumElad]]</f>
        <v>#VALUE!</v>
      </c>
      <c r="H5155" s="7" t="e">
        <f>Table1[[#This Row],[Jut_%]]</f>
        <v>#VALUE!</v>
      </c>
      <c r="I5155" s="4" t="e">
        <f>Table1[[#This Row],[Jut]]</f>
        <v>#VALUE!</v>
      </c>
      <c r="J5155" s="4" t="e">
        <f>Table1[[#This Row],[Column1]]</f>
        <v>#VALUE!</v>
      </c>
    </row>
    <row r="5156" spans="1:10" hidden="1" x14ac:dyDescent="0.3">
      <c r="A5156" s="2" t="e">
        <f>Table1[[#This Row],[Befolyt]]</f>
        <v>#VALUE!</v>
      </c>
      <c r="B5156" t="e">
        <f>Table1[[#This Row],[ÜK]]</f>
        <v>#VALUE!</v>
      </c>
      <c r="C5156" s="3" t="e">
        <f>Table1[[#This Row],[Szla]]</f>
        <v>#VALUE!</v>
      </c>
      <c r="D5156" s="6" t="e">
        <f>Table1[[#This Row],[Kelt_hó]]</f>
        <v>#VALUE!</v>
      </c>
      <c r="E5156" t="e">
        <f>Table1[[#This Row],[Vevő]]</f>
        <v>#VALUE!</v>
      </c>
      <c r="F5156" t="e">
        <f>Table1[[#This Row],[Termékkör]]</f>
        <v>#VALUE!</v>
      </c>
      <c r="G5156" s="4" t="e">
        <f>Table1[[#This Row],[SzumElad]]</f>
        <v>#VALUE!</v>
      </c>
      <c r="H5156" s="7" t="e">
        <f>Table1[[#This Row],[Jut_%]]</f>
        <v>#VALUE!</v>
      </c>
      <c r="I5156" s="4" t="e">
        <f>Table1[[#This Row],[Jut]]</f>
        <v>#VALUE!</v>
      </c>
      <c r="J5156" s="4" t="e">
        <f>Table1[[#This Row],[Column1]]</f>
        <v>#VALUE!</v>
      </c>
    </row>
    <row r="5157" spans="1:10" hidden="1" x14ac:dyDescent="0.3">
      <c r="A5157" s="2" t="e">
        <f>Table1[[#This Row],[Befolyt]]</f>
        <v>#VALUE!</v>
      </c>
      <c r="B5157" t="e">
        <f>Table1[[#This Row],[ÜK]]</f>
        <v>#VALUE!</v>
      </c>
      <c r="C5157" s="3" t="e">
        <f>Table1[[#This Row],[Szla]]</f>
        <v>#VALUE!</v>
      </c>
      <c r="D5157" s="6" t="e">
        <f>Table1[[#This Row],[Kelt_hó]]</f>
        <v>#VALUE!</v>
      </c>
      <c r="E5157" t="e">
        <f>Table1[[#This Row],[Vevő]]</f>
        <v>#VALUE!</v>
      </c>
      <c r="F5157" t="e">
        <f>Table1[[#This Row],[Termékkör]]</f>
        <v>#VALUE!</v>
      </c>
      <c r="G5157" s="4" t="e">
        <f>Table1[[#This Row],[SzumElad]]</f>
        <v>#VALUE!</v>
      </c>
      <c r="H5157" s="7" t="e">
        <f>Table1[[#This Row],[Jut_%]]</f>
        <v>#VALUE!</v>
      </c>
      <c r="I5157" s="4" t="e">
        <f>Table1[[#This Row],[Jut]]</f>
        <v>#VALUE!</v>
      </c>
      <c r="J5157" s="4" t="e">
        <f>Table1[[#This Row],[Column1]]</f>
        <v>#VALUE!</v>
      </c>
    </row>
    <row r="5158" spans="1:10" hidden="1" x14ac:dyDescent="0.3">
      <c r="A5158" s="2" t="e">
        <f>Table1[[#This Row],[Befolyt]]</f>
        <v>#VALUE!</v>
      </c>
      <c r="B5158" t="e">
        <f>Table1[[#This Row],[ÜK]]</f>
        <v>#VALUE!</v>
      </c>
      <c r="C5158" s="3" t="e">
        <f>Table1[[#This Row],[Szla]]</f>
        <v>#VALUE!</v>
      </c>
      <c r="D5158" s="6" t="e">
        <f>Table1[[#This Row],[Kelt_hó]]</f>
        <v>#VALUE!</v>
      </c>
      <c r="E5158" t="e">
        <f>Table1[[#This Row],[Vevő]]</f>
        <v>#VALUE!</v>
      </c>
      <c r="F5158" t="e">
        <f>Table1[[#This Row],[Termékkör]]</f>
        <v>#VALUE!</v>
      </c>
      <c r="G5158" s="4" t="e">
        <f>Table1[[#This Row],[SzumElad]]</f>
        <v>#VALUE!</v>
      </c>
      <c r="H5158" s="7" t="e">
        <f>Table1[[#This Row],[Jut_%]]</f>
        <v>#VALUE!</v>
      </c>
      <c r="I5158" s="4" t="e">
        <f>Table1[[#This Row],[Jut]]</f>
        <v>#VALUE!</v>
      </c>
      <c r="J5158" s="4" t="e">
        <f>Table1[[#This Row],[Column1]]</f>
        <v>#VALUE!</v>
      </c>
    </row>
    <row r="5159" spans="1:10" hidden="1" x14ac:dyDescent="0.3">
      <c r="A5159" s="2" t="e">
        <f>Table1[[#This Row],[Befolyt]]</f>
        <v>#VALUE!</v>
      </c>
      <c r="B5159" t="e">
        <f>Table1[[#This Row],[ÜK]]</f>
        <v>#VALUE!</v>
      </c>
      <c r="C5159" s="3" t="e">
        <f>Table1[[#This Row],[Szla]]</f>
        <v>#VALUE!</v>
      </c>
      <c r="D5159" s="6" t="e">
        <f>Table1[[#This Row],[Kelt_hó]]</f>
        <v>#VALUE!</v>
      </c>
      <c r="E5159" t="e">
        <f>Table1[[#This Row],[Vevő]]</f>
        <v>#VALUE!</v>
      </c>
      <c r="F5159" t="e">
        <f>Table1[[#This Row],[Termékkör]]</f>
        <v>#VALUE!</v>
      </c>
      <c r="G5159" s="4" t="e">
        <f>Table1[[#This Row],[SzumElad]]</f>
        <v>#VALUE!</v>
      </c>
      <c r="H5159" s="7" t="e">
        <f>Table1[[#This Row],[Jut_%]]</f>
        <v>#VALUE!</v>
      </c>
      <c r="I5159" s="4" t="e">
        <f>Table1[[#This Row],[Jut]]</f>
        <v>#VALUE!</v>
      </c>
      <c r="J5159" s="4" t="e">
        <f>Table1[[#This Row],[Column1]]</f>
        <v>#VALUE!</v>
      </c>
    </row>
    <row r="5160" spans="1:10" hidden="1" x14ac:dyDescent="0.3">
      <c r="A5160" s="2" t="e">
        <f>Table1[[#This Row],[Befolyt]]</f>
        <v>#VALUE!</v>
      </c>
      <c r="B5160" t="e">
        <f>Table1[[#This Row],[ÜK]]</f>
        <v>#VALUE!</v>
      </c>
      <c r="C5160" s="3" t="e">
        <f>Table1[[#This Row],[Szla]]</f>
        <v>#VALUE!</v>
      </c>
      <c r="D5160" s="6" t="e">
        <f>Table1[[#This Row],[Kelt_hó]]</f>
        <v>#VALUE!</v>
      </c>
      <c r="E5160" t="e">
        <f>Table1[[#This Row],[Vevő]]</f>
        <v>#VALUE!</v>
      </c>
      <c r="F5160" t="e">
        <f>Table1[[#This Row],[Termékkör]]</f>
        <v>#VALUE!</v>
      </c>
      <c r="G5160" s="4" t="e">
        <f>Table1[[#This Row],[SzumElad]]</f>
        <v>#VALUE!</v>
      </c>
      <c r="H5160" s="7" t="e">
        <f>Table1[[#This Row],[Jut_%]]</f>
        <v>#VALUE!</v>
      </c>
      <c r="I5160" s="4" t="e">
        <f>Table1[[#This Row],[Jut]]</f>
        <v>#VALUE!</v>
      </c>
      <c r="J5160" s="4" t="e">
        <f>Table1[[#This Row],[Column1]]</f>
        <v>#VALUE!</v>
      </c>
    </row>
    <row r="5161" spans="1:10" hidden="1" x14ac:dyDescent="0.3">
      <c r="A5161" s="2" t="e">
        <f>Table1[[#This Row],[Befolyt]]</f>
        <v>#VALUE!</v>
      </c>
      <c r="B5161" t="e">
        <f>Table1[[#This Row],[ÜK]]</f>
        <v>#VALUE!</v>
      </c>
      <c r="C5161" s="3" t="e">
        <f>Table1[[#This Row],[Szla]]</f>
        <v>#VALUE!</v>
      </c>
      <c r="D5161" s="6" t="e">
        <f>Table1[[#This Row],[Kelt_hó]]</f>
        <v>#VALUE!</v>
      </c>
      <c r="E5161" t="e">
        <f>Table1[[#This Row],[Vevő]]</f>
        <v>#VALUE!</v>
      </c>
      <c r="F5161" t="e">
        <f>Table1[[#This Row],[Termékkör]]</f>
        <v>#VALUE!</v>
      </c>
      <c r="G5161" s="4" t="e">
        <f>Table1[[#This Row],[SzumElad]]</f>
        <v>#VALUE!</v>
      </c>
      <c r="H5161" s="7" t="e">
        <f>Table1[[#This Row],[Jut_%]]</f>
        <v>#VALUE!</v>
      </c>
      <c r="I5161" s="4" t="e">
        <f>Table1[[#This Row],[Jut]]</f>
        <v>#VALUE!</v>
      </c>
      <c r="J5161" s="4" t="e">
        <f>Table1[[#This Row],[Column1]]</f>
        <v>#VALUE!</v>
      </c>
    </row>
    <row r="5162" spans="1:10" hidden="1" x14ac:dyDescent="0.3">
      <c r="A5162" s="2" t="e">
        <f>Table1[[#This Row],[Befolyt]]</f>
        <v>#VALUE!</v>
      </c>
      <c r="B5162" t="e">
        <f>Table1[[#This Row],[ÜK]]</f>
        <v>#VALUE!</v>
      </c>
      <c r="C5162" s="3" t="e">
        <f>Table1[[#This Row],[Szla]]</f>
        <v>#VALUE!</v>
      </c>
      <c r="D5162" s="6" t="e">
        <f>Table1[[#This Row],[Kelt_hó]]</f>
        <v>#VALUE!</v>
      </c>
      <c r="E5162" t="e">
        <f>Table1[[#This Row],[Vevő]]</f>
        <v>#VALUE!</v>
      </c>
      <c r="F5162" t="e">
        <f>Table1[[#This Row],[Termékkör]]</f>
        <v>#VALUE!</v>
      </c>
      <c r="G5162" s="4" t="e">
        <f>Table1[[#This Row],[SzumElad]]</f>
        <v>#VALUE!</v>
      </c>
      <c r="H5162" s="7" t="e">
        <f>Table1[[#This Row],[Jut_%]]</f>
        <v>#VALUE!</v>
      </c>
      <c r="I5162" s="4" t="e">
        <f>Table1[[#This Row],[Jut]]</f>
        <v>#VALUE!</v>
      </c>
      <c r="J5162" s="4" t="e">
        <f>Table1[[#This Row],[Column1]]</f>
        <v>#VALUE!</v>
      </c>
    </row>
    <row r="5163" spans="1:10" hidden="1" x14ac:dyDescent="0.3">
      <c r="A5163" s="2" t="e">
        <f>Table1[[#This Row],[Befolyt]]</f>
        <v>#VALUE!</v>
      </c>
      <c r="B5163" t="e">
        <f>Table1[[#This Row],[ÜK]]</f>
        <v>#VALUE!</v>
      </c>
      <c r="C5163" s="3" t="e">
        <f>Table1[[#This Row],[Szla]]</f>
        <v>#VALUE!</v>
      </c>
      <c r="D5163" s="6" t="e">
        <f>Table1[[#This Row],[Kelt_hó]]</f>
        <v>#VALUE!</v>
      </c>
      <c r="E5163" t="e">
        <f>Table1[[#This Row],[Vevő]]</f>
        <v>#VALUE!</v>
      </c>
      <c r="F5163" t="e">
        <f>Table1[[#This Row],[Termékkör]]</f>
        <v>#VALUE!</v>
      </c>
      <c r="G5163" s="4" t="e">
        <f>Table1[[#This Row],[SzumElad]]</f>
        <v>#VALUE!</v>
      </c>
      <c r="H5163" s="7" t="e">
        <f>Table1[[#This Row],[Jut_%]]</f>
        <v>#VALUE!</v>
      </c>
      <c r="I5163" s="4" t="e">
        <f>Table1[[#This Row],[Jut]]</f>
        <v>#VALUE!</v>
      </c>
      <c r="J5163" s="4" t="e">
        <f>Table1[[#This Row],[Column1]]</f>
        <v>#VALUE!</v>
      </c>
    </row>
    <row r="5164" spans="1:10" hidden="1" x14ac:dyDescent="0.3">
      <c r="A5164" s="2" t="e">
        <f>Table1[[#This Row],[Befolyt]]</f>
        <v>#VALUE!</v>
      </c>
      <c r="B5164" t="e">
        <f>Table1[[#This Row],[ÜK]]</f>
        <v>#VALUE!</v>
      </c>
      <c r="C5164" s="3" t="e">
        <f>Table1[[#This Row],[Szla]]</f>
        <v>#VALUE!</v>
      </c>
      <c r="D5164" s="6" t="e">
        <f>Table1[[#This Row],[Kelt_hó]]</f>
        <v>#VALUE!</v>
      </c>
      <c r="E5164" t="e">
        <f>Table1[[#This Row],[Vevő]]</f>
        <v>#VALUE!</v>
      </c>
      <c r="F5164" t="e">
        <f>Table1[[#This Row],[Termékkör]]</f>
        <v>#VALUE!</v>
      </c>
      <c r="G5164" s="4" t="e">
        <f>Table1[[#This Row],[SzumElad]]</f>
        <v>#VALUE!</v>
      </c>
      <c r="H5164" s="7" t="e">
        <f>Table1[[#This Row],[Jut_%]]</f>
        <v>#VALUE!</v>
      </c>
      <c r="I5164" s="4" t="e">
        <f>Table1[[#This Row],[Jut]]</f>
        <v>#VALUE!</v>
      </c>
      <c r="J5164" s="4" t="e">
        <f>Table1[[#This Row],[Column1]]</f>
        <v>#VALUE!</v>
      </c>
    </row>
    <row r="5165" spans="1:10" hidden="1" x14ac:dyDescent="0.3">
      <c r="A5165" s="2" t="e">
        <f>Table1[[#This Row],[Befolyt]]</f>
        <v>#VALUE!</v>
      </c>
      <c r="B5165" t="e">
        <f>Table1[[#This Row],[ÜK]]</f>
        <v>#VALUE!</v>
      </c>
      <c r="C5165" s="3" t="e">
        <f>Table1[[#This Row],[Szla]]</f>
        <v>#VALUE!</v>
      </c>
      <c r="D5165" s="6" t="e">
        <f>Table1[[#This Row],[Kelt_hó]]</f>
        <v>#VALUE!</v>
      </c>
      <c r="E5165" t="e">
        <f>Table1[[#This Row],[Vevő]]</f>
        <v>#VALUE!</v>
      </c>
      <c r="F5165" t="e">
        <f>Table1[[#This Row],[Termékkör]]</f>
        <v>#VALUE!</v>
      </c>
      <c r="G5165" s="4" t="e">
        <f>Table1[[#This Row],[SzumElad]]</f>
        <v>#VALUE!</v>
      </c>
      <c r="H5165" s="7" t="e">
        <f>Table1[[#This Row],[Jut_%]]</f>
        <v>#VALUE!</v>
      </c>
      <c r="I5165" s="4" t="e">
        <f>Table1[[#This Row],[Jut]]</f>
        <v>#VALUE!</v>
      </c>
      <c r="J5165" s="4" t="e">
        <f>Table1[[#This Row],[Column1]]</f>
        <v>#VALUE!</v>
      </c>
    </row>
    <row r="5166" spans="1:10" hidden="1" x14ac:dyDescent="0.3">
      <c r="A5166" s="2" t="e">
        <f>Table1[[#This Row],[Befolyt]]</f>
        <v>#VALUE!</v>
      </c>
      <c r="B5166" t="e">
        <f>Table1[[#This Row],[ÜK]]</f>
        <v>#VALUE!</v>
      </c>
      <c r="C5166" s="3" t="e">
        <f>Table1[[#This Row],[Szla]]</f>
        <v>#VALUE!</v>
      </c>
      <c r="D5166" s="6" t="e">
        <f>Table1[[#This Row],[Kelt_hó]]</f>
        <v>#VALUE!</v>
      </c>
      <c r="E5166" t="e">
        <f>Table1[[#This Row],[Vevő]]</f>
        <v>#VALUE!</v>
      </c>
      <c r="F5166" t="e">
        <f>Table1[[#This Row],[Termékkör]]</f>
        <v>#VALUE!</v>
      </c>
      <c r="G5166" s="4" t="e">
        <f>Table1[[#This Row],[SzumElad]]</f>
        <v>#VALUE!</v>
      </c>
      <c r="H5166" s="7" t="e">
        <f>Table1[[#This Row],[Jut_%]]</f>
        <v>#VALUE!</v>
      </c>
      <c r="I5166" s="4" t="e">
        <f>Table1[[#This Row],[Jut]]</f>
        <v>#VALUE!</v>
      </c>
      <c r="J5166" s="4" t="e">
        <f>Table1[[#This Row],[Column1]]</f>
        <v>#VALUE!</v>
      </c>
    </row>
    <row r="5167" spans="1:10" hidden="1" x14ac:dyDescent="0.3">
      <c r="A5167" s="2" t="e">
        <f>Table1[[#This Row],[Befolyt]]</f>
        <v>#VALUE!</v>
      </c>
      <c r="B5167" t="e">
        <f>Table1[[#This Row],[ÜK]]</f>
        <v>#VALUE!</v>
      </c>
      <c r="C5167" s="3" t="e">
        <f>Table1[[#This Row],[Szla]]</f>
        <v>#VALUE!</v>
      </c>
      <c r="D5167" s="6" t="e">
        <f>Table1[[#This Row],[Kelt_hó]]</f>
        <v>#VALUE!</v>
      </c>
      <c r="E5167" t="e">
        <f>Table1[[#This Row],[Vevő]]</f>
        <v>#VALUE!</v>
      </c>
      <c r="F5167" t="e">
        <f>Table1[[#This Row],[Termékkör]]</f>
        <v>#VALUE!</v>
      </c>
      <c r="G5167" s="4" t="e">
        <f>Table1[[#This Row],[SzumElad]]</f>
        <v>#VALUE!</v>
      </c>
      <c r="H5167" s="7" t="e">
        <f>Table1[[#This Row],[Jut_%]]</f>
        <v>#VALUE!</v>
      </c>
      <c r="I5167" s="4" t="e">
        <f>Table1[[#This Row],[Jut]]</f>
        <v>#VALUE!</v>
      </c>
      <c r="J5167" s="4" t="e">
        <f>Table1[[#This Row],[Column1]]</f>
        <v>#VALUE!</v>
      </c>
    </row>
    <row r="5168" spans="1:10" hidden="1" x14ac:dyDescent="0.3">
      <c r="A5168" s="2" t="e">
        <f>Table1[[#This Row],[Befolyt]]</f>
        <v>#VALUE!</v>
      </c>
      <c r="B5168" t="e">
        <f>Table1[[#This Row],[ÜK]]</f>
        <v>#VALUE!</v>
      </c>
      <c r="C5168" s="3" t="e">
        <f>Table1[[#This Row],[Szla]]</f>
        <v>#VALUE!</v>
      </c>
      <c r="D5168" s="6" t="e">
        <f>Table1[[#This Row],[Kelt_hó]]</f>
        <v>#VALUE!</v>
      </c>
      <c r="E5168" t="e">
        <f>Table1[[#This Row],[Vevő]]</f>
        <v>#VALUE!</v>
      </c>
      <c r="F5168" t="e">
        <f>Table1[[#This Row],[Termékkör]]</f>
        <v>#VALUE!</v>
      </c>
      <c r="G5168" s="4" t="e">
        <f>Table1[[#This Row],[SzumElad]]</f>
        <v>#VALUE!</v>
      </c>
      <c r="H5168" s="7" t="e">
        <f>Table1[[#This Row],[Jut_%]]</f>
        <v>#VALUE!</v>
      </c>
      <c r="I5168" s="4" t="e">
        <f>Table1[[#This Row],[Jut]]</f>
        <v>#VALUE!</v>
      </c>
      <c r="J5168" s="4" t="e">
        <f>Table1[[#This Row],[Column1]]</f>
        <v>#VALUE!</v>
      </c>
    </row>
    <row r="5169" spans="1:10" hidden="1" x14ac:dyDescent="0.3">
      <c r="A5169" s="2" t="e">
        <f>Table1[[#This Row],[Befolyt]]</f>
        <v>#VALUE!</v>
      </c>
      <c r="B5169" t="e">
        <f>Table1[[#This Row],[ÜK]]</f>
        <v>#VALUE!</v>
      </c>
      <c r="C5169" s="3" t="e">
        <f>Table1[[#This Row],[Szla]]</f>
        <v>#VALUE!</v>
      </c>
      <c r="D5169" s="6" t="e">
        <f>Table1[[#This Row],[Kelt_hó]]</f>
        <v>#VALUE!</v>
      </c>
      <c r="E5169" t="e">
        <f>Table1[[#This Row],[Vevő]]</f>
        <v>#VALUE!</v>
      </c>
      <c r="F5169" t="e">
        <f>Table1[[#This Row],[Termékkör]]</f>
        <v>#VALUE!</v>
      </c>
      <c r="G5169" s="4" t="e">
        <f>Table1[[#This Row],[SzumElad]]</f>
        <v>#VALUE!</v>
      </c>
      <c r="H5169" s="7" t="e">
        <f>Table1[[#This Row],[Jut_%]]</f>
        <v>#VALUE!</v>
      </c>
      <c r="I5169" s="4" t="e">
        <f>Table1[[#This Row],[Jut]]</f>
        <v>#VALUE!</v>
      </c>
      <c r="J5169" s="4" t="e">
        <f>Table1[[#This Row],[Column1]]</f>
        <v>#VALUE!</v>
      </c>
    </row>
    <row r="5170" spans="1:10" hidden="1" x14ac:dyDescent="0.3">
      <c r="A5170" s="2" t="e">
        <f>Table1[[#This Row],[Befolyt]]</f>
        <v>#VALUE!</v>
      </c>
      <c r="B5170" t="e">
        <f>Table1[[#This Row],[ÜK]]</f>
        <v>#VALUE!</v>
      </c>
      <c r="C5170" s="3" t="e">
        <f>Table1[[#This Row],[Szla]]</f>
        <v>#VALUE!</v>
      </c>
      <c r="D5170" s="6" t="e">
        <f>Table1[[#This Row],[Kelt_hó]]</f>
        <v>#VALUE!</v>
      </c>
      <c r="E5170" t="e">
        <f>Table1[[#This Row],[Vevő]]</f>
        <v>#VALUE!</v>
      </c>
      <c r="F5170" t="e">
        <f>Table1[[#This Row],[Termékkör]]</f>
        <v>#VALUE!</v>
      </c>
      <c r="G5170" s="4" t="e">
        <f>Table1[[#This Row],[SzumElad]]</f>
        <v>#VALUE!</v>
      </c>
      <c r="H5170" s="7" t="e">
        <f>Table1[[#This Row],[Jut_%]]</f>
        <v>#VALUE!</v>
      </c>
      <c r="I5170" s="4" t="e">
        <f>Table1[[#This Row],[Jut]]</f>
        <v>#VALUE!</v>
      </c>
      <c r="J5170" s="4" t="e">
        <f>Table1[[#This Row],[Column1]]</f>
        <v>#VALUE!</v>
      </c>
    </row>
    <row r="5171" spans="1:10" hidden="1" x14ac:dyDescent="0.3">
      <c r="A5171" s="2" t="e">
        <f>Table1[[#This Row],[Befolyt]]</f>
        <v>#VALUE!</v>
      </c>
      <c r="B5171" t="e">
        <f>Table1[[#This Row],[ÜK]]</f>
        <v>#VALUE!</v>
      </c>
      <c r="C5171" s="3" t="e">
        <f>Table1[[#This Row],[Szla]]</f>
        <v>#VALUE!</v>
      </c>
      <c r="D5171" s="6" t="e">
        <f>Table1[[#This Row],[Kelt_hó]]</f>
        <v>#VALUE!</v>
      </c>
      <c r="E5171" t="e">
        <f>Table1[[#This Row],[Vevő]]</f>
        <v>#VALUE!</v>
      </c>
      <c r="F5171" t="e">
        <f>Table1[[#This Row],[Termékkör]]</f>
        <v>#VALUE!</v>
      </c>
      <c r="G5171" s="4" t="e">
        <f>Table1[[#This Row],[SzumElad]]</f>
        <v>#VALUE!</v>
      </c>
      <c r="H5171" s="7" t="e">
        <f>Table1[[#This Row],[Jut_%]]</f>
        <v>#VALUE!</v>
      </c>
      <c r="I5171" s="4" t="e">
        <f>Table1[[#This Row],[Jut]]</f>
        <v>#VALUE!</v>
      </c>
      <c r="J5171" s="4" t="e">
        <f>Table1[[#This Row],[Column1]]</f>
        <v>#VALUE!</v>
      </c>
    </row>
    <row r="5172" spans="1:10" hidden="1" x14ac:dyDescent="0.3">
      <c r="A5172" s="2" t="e">
        <f>Table1[[#This Row],[Befolyt]]</f>
        <v>#VALUE!</v>
      </c>
      <c r="B5172" t="e">
        <f>Table1[[#This Row],[ÜK]]</f>
        <v>#VALUE!</v>
      </c>
      <c r="C5172" s="3" t="e">
        <f>Table1[[#This Row],[Szla]]</f>
        <v>#VALUE!</v>
      </c>
      <c r="D5172" s="6" t="e">
        <f>Table1[[#This Row],[Kelt_hó]]</f>
        <v>#VALUE!</v>
      </c>
      <c r="E5172" t="e">
        <f>Table1[[#This Row],[Vevő]]</f>
        <v>#VALUE!</v>
      </c>
      <c r="F5172" t="e">
        <f>Table1[[#This Row],[Termékkör]]</f>
        <v>#VALUE!</v>
      </c>
      <c r="G5172" s="4" t="e">
        <f>Table1[[#This Row],[SzumElad]]</f>
        <v>#VALUE!</v>
      </c>
      <c r="H5172" s="7" t="e">
        <f>Table1[[#This Row],[Jut_%]]</f>
        <v>#VALUE!</v>
      </c>
      <c r="I5172" s="4" t="e">
        <f>Table1[[#This Row],[Jut]]</f>
        <v>#VALUE!</v>
      </c>
      <c r="J5172" s="4" t="e">
        <f>Table1[[#This Row],[Column1]]</f>
        <v>#VALUE!</v>
      </c>
    </row>
    <row r="5173" spans="1:10" hidden="1" x14ac:dyDescent="0.3">
      <c r="A5173" s="2" t="e">
        <f>Table1[[#This Row],[Befolyt]]</f>
        <v>#VALUE!</v>
      </c>
      <c r="B5173" t="e">
        <f>Table1[[#This Row],[ÜK]]</f>
        <v>#VALUE!</v>
      </c>
      <c r="C5173" s="3" t="e">
        <f>Table1[[#This Row],[Szla]]</f>
        <v>#VALUE!</v>
      </c>
      <c r="D5173" s="6" t="e">
        <f>Table1[[#This Row],[Kelt_hó]]</f>
        <v>#VALUE!</v>
      </c>
      <c r="E5173" t="e">
        <f>Table1[[#This Row],[Vevő]]</f>
        <v>#VALUE!</v>
      </c>
      <c r="F5173" t="e">
        <f>Table1[[#This Row],[Termékkör]]</f>
        <v>#VALUE!</v>
      </c>
      <c r="G5173" s="4" t="e">
        <f>Table1[[#This Row],[SzumElad]]</f>
        <v>#VALUE!</v>
      </c>
      <c r="H5173" s="7" t="e">
        <f>Table1[[#This Row],[Jut_%]]</f>
        <v>#VALUE!</v>
      </c>
      <c r="I5173" s="4" t="e">
        <f>Table1[[#This Row],[Jut]]</f>
        <v>#VALUE!</v>
      </c>
      <c r="J5173" s="4" t="e">
        <f>Table1[[#This Row],[Column1]]</f>
        <v>#VALUE!</v>
      </c>
    </row>
    <row r="5174" spans="1:10" hidden="1" x14ac:dyDescent="0.3">
      <c r="A5174" s="2" t="e">
        <f>Table1[[#This Row],[Befolyt]]</f>
        <v>#VALUE!</v>
      </c>
      <c r="B5174" t="e">
        <f>Table1[[#This Row],[ÜK]]</f>
        <v>#VALUE!</v>
      </c>
      <c r="C5174" s="3" t="e">
        <f>Table1[[#This Row],[Szla]]</f>
        <v>#VALUE!</v>
      </c>
      <c r="D5174" s="6" t="e">
        <f>Table1[[#This Row],[Kelt_hó]]</f>
        <v>#VALUE!</v>
      </c>
      <c r="E5174" t="e">
        <f>Table1[[#This Row],[Vevő]]</f>
        <v>#VALUE!</v>
      </c>
      <c r="F5174" t="e">
        <f>Table1[[#This Row],[Termékkör]]</f>
        <v>#VALUE!</v>
      </c>
      <c r="G5174" s="4" t="e">
        <f>Table1[[#This Row],[SzumElad]]</f>
        <v>#VALUE!</v>
      </c>
      <c r="H5174" s="7" t="e">
        <f>Table1[[#This Row],[Jut_%]]</f>
        <v>#VALUE!</v>
      </c>
      <c r="I5174" s="4" t="e">
        <f>Table1[[#This Row],[Jut]]</f>
        <v>#VALUE!</v>
      </c>
      <c r="J5174" s="4" t="e">
        <f>Table1[[#This Row],[Column1]]</f>
        <v>#VALUE!</v>
      </c>
    </row>
    <row r="5175" spans="1:10" hidden="1" x14ac:dyDescent="0.3">
      <c r="A5175" s="2" t="e">
        <f>Table1[[#This Row],[Befolyt]]</f>
        <v>#VALUE!</v>
      </c>
      <c r="B5175" t="e">
        <f>Table1[[#This Row],[ÜK]]</f>
        <v>#VALUE!</v>
      </c>
      <c r="C5175" s="3" t="e">
        <f>Table1[[#This Row],[Szla]]</f>
        <v>#VALUE!</v>
      </c>
      <c r="D5175" s="6" t="e">
        <f>Table1[[#This Row],[Kelt_hó]]</f>
        <v>#VALUE!</v>
      </c>
      <c r="E5175" t="e">
        <f>Table1[[#This Row],[Vevő]]</f>
        <v>#VALUE!</v>
      </c>
      <c r="F5175" t="e">
        <f>Table1[[#This Row],[Termékkör]]</f>
        <v>#VALUE!</v>
      </c>
      <c r="G5175" s="4" t="e">
        <f>Table1[[#This Row],[SzumElad]]</f>
        <v>#VALUE!</v>
      </c>
      <c r="H5175" s="7" t="e">
        <f>Table1[[#This Row],[Jut_%]]</f>
        <v>#VALUE!</v>
      </c>
      <c r="I5175" s="4" t="e">
        <f>Table1[[#This Row],[Jut]]</f>
        <v>#VALUE!</v>
      </c>
      <c r="J5175" s="4" t="e">
        <f>Table1[[#This Row],[Column1]]</f>
        <v>#VALUE!</v>
      </c>
    </row>
    <row r="5176" spans="1:10" hidden="1" x14ac:dyDescent="0.3">
      <c r="A5176" s="2" t="e">
        <f>Table1[[#This Row],[Befolyt]]</f>
        <v>#VALUE!</v>
      </c>
      <c r="B5176" t="e">
        <f>Table1[[#This Row],[ÜK]]</f>
        <v>#VALUE!</v>
      </c>
      <c r="C5176" s="3" t="e">
        <f>Table1[[#This Row],[Szla]]</f>
        <v>#VALUE!</v>
      </c>
      <c r="D5176" s="6" t="e">
        <f>Table1[[#This Row],[Kelt_hó]]</f>
        <v>#VALUE!</v>
      </c>
      <c r="E5176" t="e">
        <f>Table1[[#This Row],[Vevő]]</f>
        <v>#VALUE!</v>
      </c>
      <c r="F5176" t="e">
        <f>Table1[[#This Row],[Termékkör]]</f>
        <v>#VALUE!</v>
      </c>
      <c r="G5176" s="4" t="e">
        <f>Table1[[#This Row],[SzumElad]]</f>
        <v>#VALUE!</v>
      </c>
      <c r="H5176" s="7" t="e">
        <f>Table1[[#This Row],[Jut_%]]</f>
        <v>#VALUE!</v>
      </c>
      <c r="I5176" s="4" t="e">
        <f>Table1[[#This Row],[Jut]]</f>
        <v>#VALUE!</v>
      </c>
      <c r="J5176" s="4" t="e">
        <f>Table1[[#This Row],[Column1]]</f>
        <v>#VALUE!</v>
      </c>
    </row>
    <row r="5177" spans="1:10" hidden="1" x14ac:dyDescent="0.3">
      <c r="A5177" s="2" t="e">
        <f>Table1[[#This Row],[Befolyt]]</f>
        <v>#VALUE!</v>
      </c>
      <c r="B5177" t="e">
        <f>Table1[[#This Row],[ÜK]]</f>
        <v>#VALUE!</v>
      </c>
      <c r="C5177" s="3" t="e">
        <f>Table1[[#This Row],[Szla]]</f>
        <v>#VALUE!</v>
      </c>
      <c r="D5177" s="6" t="e">
        <f>Table1[[#This Row],[Kelt_hó]]</f>
        <v>#VALUE!</v>
      </c>
      <c r="E5177" t="e">
        <f>Table1[[#This Row],[Vevő]]</f>
        <v>#VALUE!</v>
      </c>
      <c r="F5177" t="e">
        <f>Table1[[#This Row],[Termékkör]]</f>
        <v>#VALUE!</v>
      </c>
      <c r="G5177" s="4" t="e">
        <f>Table1[[#This Row],[SzumElad]]</f>
        <v>#VALUE!</v>
      </c>
      <c r="H5177" s="7" t="e">
        <f>Table1[[#This Row],[Jut_%]]</f>
        <v>#VALUE!</v>
      </c>
      <c r="I5177" s="4" t="e">
        <f>Table1[[#This Row],[Jut]]</f>
        <v>#VALUE!</v>
      </c>
      <c r="J5177" s="4" t="e">
        <f>Table1[[#This Row],[Column1]]</f>
        <v>#VALUE!</v>
      </c>
    </row>
    <row r="5178" spans="1:10" hidden="1" x14ac:dyDescent="0.3">
      <c r="A5178" s="2" t="e">
        <f>Table1[[#This Row],[Befolyt]]</f>
        <v>#VALUE!</v>
      </c>
      <c r="B5178" t="e">
        <f>Table1[[#This Row],[ÜK]]</f>
        <v>#VALUE!</v>
      </c>
      <c r="C5178" s="3" t="e">
        <f>Table1[[#This Row],[Szla]]</f>
        <v>#VALUE!</v>
      </c>
      <c r="D5178" s="6" t="e">
        <f>Table1[[#This Row],[Kelt_hó]]</f>
        <v>#VALUE!</v>
      </c>
      <c r="E5178" t="e">
        <f>Table1[[#This Row],[Vevő]]</f>
        <v>#VALUE!</v>
      </c>
      <c r="F5178" t="e">
        <f>Table1[[#This Row],[Termékkör]]</f>
        <v>#VALUE!</v>
      </c>
      <c r="G5178" s="4" t="e">
        <f>Table1[[#This Row],[SzumElad]]</f>
        <v>#VALUE!</v>
      </c>
      <c r="H5178" s="7" t="e">
        <f>Table1[[#This Row],[Jut_%]]</f>
        <v>#VALUE!</v>
      </c>
      <c r="I5178" s="4" t="e">
        <f>Table1[[#This Row],[Jut]]</f>
        <v>#VALUE!</v>
      </c>
      <c r="J5178" s="4" t="e">
        <f>Table1[[#This Row],[Column1]]</f>
        <v>#VALUE!</v>
      </c>
    </row>
    <row r="5179" spans="1:10" hidden="1" x14ac:dyDescent="0.3">
      <c r="A5179" s="2" t="e">
        <f>Table1[[#This Row],[Befolyt]]</f>
        <v>#VALUE!</v>
      </c>
      <c r="B5179" t="e">
        <f>Table1[[#This Row],[ÜK]]</f>
        <v>#VALUE!</v>
      </c>
      <c r="C5179" s="3" t="e">
        <f>Table1[[#This Row],[Szla]]</f>
        <v>#VALUE!</v>
      </c>
      <c r="D5179" s="6" t="e">
        <f>Table1[[#This Row],[Kelt_hó]]</f>
        <v>#VALUE!</v>
      </c>
      <c r="E5179" t="e">
        <f>Table1[[#This Row],[Vevő]]</f>
        <v>#VALUE!</v>
      </c>
      <c r="F5179" t="e">
        <f>Table1[[#This Row],[Termékkör]]</f>
        <v>#VALUE!</v>
      </c>
      <c r="G5179" s="4" t="e">
        <f>Table1[[#This Row],[SzumElad]]</f>
        <v>#VALUE!</v>
      </c>
      <c r="H5179" s="7" t="e">
        <f>Table1[[#This Row],[Jut_%]]</f>
        <v>#VALUE!</v>
      </c>
      <c r="I5179" s="4" t="e">
        <f>Table1[[#This Row],[Jut]]</f>
        <v>#VALUE!</v>
      </c>
      <c r="J5179" s="4" t="e">
        <f>Table1[[#This Row],[Column1]]</f>
        <v>#VALUE!</v>
      </c>
    </row>
    <row r="5180" spans="1:10" hidden="1" x14ac:dyDescent="0.3">
      <c r="A5180" s="2" t="e">
        <f>Table1[[#This Row],[Befolyt]]</f>
        <v>#VALUE!</v>
      </c>
      <c r="B5180" t="e">
        <f>Table1[[#This Row],[ÜK]]</f>
        <v>#VALUE!</v>
      </c>
      <c r="C5180" s="3" t="e">
        <f>Table1[[#This Row],[Szla]]</f>
        <v>#VALUE!</v>
      </c>
      <c r="D5180" s="6" t="e">
        <f>Table1[[#This Row],[Kelt_hó]]</f>
        <v>#VALUE!</v>
      </c>
      <c r="E5180" t="e">
        <f>Table1[[#This Row],[Vevő]]</f>
        <v>#VALUE!</v>
      </c>
      <c r="F5180" t="e">
        <f>Table1[[#This Row],[Termékkör]]</f>
        <v>#VALUE!</v>
      </c>
      <c r="G5180" s="4" t="e">
        <f>Table1[[#This Row],[SzumElad]]</f>
        <v>#VALUE!</v>
      </c>
      <c r="H5180" s="7" t="e">
        <f>Table1[[#This Row],[Jut_%]]</f>
        <v>#VALUE!</v>
      </c>
      <c r="I5180" s="4" t="e">
        <f>Table1[[#This Row],[Jut]]</f>
        <v>#VALUE!</v>
      </c>
      <c r="J5180" s="4" t="e">
        <f>Table1[[#This Row],[Column1]]</f>
        <v>#VALUE!</v>
      </c>
    </row>
    <row r="5181" spans="1:10" hidden="1" x14ac:dyDescent="0.3">
      <c r="A5181" s="2" t="e">
        <f>Table1[[#This Row],[Befolyt]]</f>
        <v>#VALUE!</v>
      </c>
      <c r="B5181" t="e">
        <f>Table1[[#This Row],[ÜK]]</f>
        <v>#VALUE!</v>
      </c>
      <c r="C5181" s="3" t="e">
        <f>Table1[[#This Row],[Szla]]</f>
        <v>#VALUE!</v>
      </c>
      <c r="D5181" s="6" t="e">
        <f>Table1[[#This Row],[Kelt_hó]]</f>
        <v>#VALUE!</v>
      </c>
      <c r="E5181" t="e">
        <f>Table1[[#This Row],[Vevő]]</f>
        <v>#VALUE!</v>
      </c>
      <c r="F5181" t="e">
        <f>Table1[[#This Row],[Termékkör]]</f>
        <v>#VALUE!</v>
      </c>
      <c r="G5181" s="4" t="e">
        <f>Table1[[#This Row],[SzumElad]]</f>
        <v>#VALUE!</v>
      </c>
      <c r="H5181" s="7" t="e">
        <f>Table1[[#This Row],[Jut_%]]</f>
        <v>#VALUE!</v>
      </c>
      <c r="I5181" s="4" t="e">
        <f>Table1[[#This Row],[Jut]]</f>
        <v>#VALUE!</v>
      </c>
      <c r="J5181" s="4" t="e">
        <f>Table1[[#This Row],[Column1]]</f>
        <v>#VALUE!</v>
      </c>
    </row>
    <row r="5182" spans="1:10" hidden="1" x14ac:dyDescent="0.3">
      <c r="A5182" s="2" t="e">
        <f>Table1[[#This Row],[Befolyt]]</f>
        <v>#VALUE!</v>
      </c>
      <c r="B5182" t="e">
        <f>Table1[[#This Row],[ÜK]]</f>
        <v>#VALUE!</v>
      </c>
      <c r="C5182" s="3" t="e">
        <f>Table1[[#This Row],[Szla]]</f>
        <v>#VALUE!</v>
      </c>
      <c r="D5182" s="6" t="e">
        <f>Table1[[#This Row],[Kelt_hó]]</f>
        <v>#VALUE!</v>
      </c>
      <c r="E5182" t="e">
        <f>Table1[[#This Row],[Vevő]]</f>
        <v>#VALUE!</v>
      </c>
      <c r="F5182" t="e">
        <f>Table1[[#This Row],[Termékkör]]</f>
        <v>#VALUE!</v>
      </c>
      <c r="G5182" s="4" t="e">
        <f>Table1[[#This Row],[SzumElad]]</f>
        <v>#VALUE!</v>
      </c>
      <c r="H5182" s="7" t="e">
        <f>Table1[[#This Row],[Jut_%]]</f>
        <v>#VALUE!</v>
      </c>
      <c r="I5182" s="4" t="e">
        <f>Table1[[#This Row],[Jut]]</f>
        <v>#VALUE!</v>
      </c>
      <c r="J5182" s="4" t="e">
        <f>Table1[[#This Row],[Column1]]</f>
        <v>#VALUE!</v>
      </c>
    </row>
    <row r="5183" spans="1:10" hidden="1" x14ac:dyDescent="0.3">
      <c r="A5183" s="2" t="e">
        <f>Table1[[#This Row],[Befolyt]]</f>
        <v>#VALUE!</v>
      </c>
      <c r="B5183" t="e">
        <f>Table1[[#This Row],[ÜK]]</f>
        <v>#VALUE!</v>
      </c>
      <c r="C5183" s="3" t="e">
        <f>Table1[[#This Row],[Szla]]</f>
        <v>#VALUE!</v>
      </c>
      <c r="D5183" s="6" t="e">
        <f>Table1[[#This Row],[Kelt_hó]]</f>
        <v>#VALUE!</v>
      </c>
      <c r="E5183" t="e">
        <f>Table1[[#This Row],[Vevő]]</f>
        <v>#VALUE!</v>
      </c>
      <c r="F5183" t="e">
        <f>Table1[[#This Row],[Termékkör]]</f>
        <v>#VALUE!</v>
      </c>
      <c r="G5183" s="4" t="e">
        <f>Table1[[#This Row],[SzumElad]]</f>
        <v>#VALUE!</v>
      </c>
      <c r="H5183" s="7" t="e">
        <f>Table1[[#This Row],[Jut_%]]</f>
        <v>#VALUE!</v>
      </c>
      <c r="I5183" s="4" t="e">
        <f>Table1[[#This Row],[Jut]]</f>
        <v>#VALUE!</v>
      </c>
      <c r="J5183" s="4" t="e">
        <f>Table1[[#This Row],[Column1]]</f>
        <v>#VALUE!</v>
      </c>
    </row>
    <row r="5184" spans="1:10" hidden="1" x14ac:dyDescent="0.3">
      <c r="A5184" s="2" t="e">
        <f>Table1[[#This Row],[Befolyt]]</f>
        <v>#VALUE!</v>
      </c>
      <c r="B5184" t="e">
        <f>Table1[[#This Row],[ÜK]]</f>
        <v>#VALUE!</v>
      </c>
      <c r="C5184" s="3" t="e">
        <f>Table1[[#This Row],[Szla]]</f>
        <v>#VALUE!</v>
      </c>
      <c r="D5184" s="6" t="e">
        <f>Table1[[#This Row],[Kelt_hó]]</f>
        <v>#VALUE!</v>
      </c>
      <c r="E5184" t="e">
        <f>Table1[[#This Row],[Vevő]]</f>
        <v>#VALUE!</v>
      </c>
      <c r="F5184" t="e">
        <f>Table1[[#This Row],[Termékkör]]</f>
        <v>#VALUE!</v>
      </c>
      <c r="G5184" s="4" t="e">
        <f>Table1[[#This Row],[SzumElad]]</f>
        <v>#VALUE!</v>
      </c>
      <c r="H5184" s="7" t="e">
        <f>Table1[[#This Row],[Jut_%]]</f>
        <v>#VALUE!</v>
      </c>
      <c r="I5184" s="4" t="e">
        <f>Table1[[#This Row],[Jut]]</f>
        <v>#VALUE!</v>
      </c>
      <c r="J5184" s="4" t="e">
        <f>Table1[[#This Row],[Column1]]</f>
        <v>#VALUE!</v>
      </c>
    </row>
    <row r="5185" spans="1:10" hidden="1" x14ac:dyDescent="0.3">
      <c r="A5185" s="2" t="e">
        <f>Table1[[#This Row],[Befolyt]]</f>
        <v>#VALUE!</v>
      </c>
      <c r="B5185" t="e">
        <f>Table1[[#This Row],[ÜK]]</f>
        <v>#VALUE!</v>
      </c>
      <c r="C5185" s="3" t="e">
        <f>Table1[[#This Row],[Szla]]</f>
        <v>#VALUE!</v>
      </c>
      <c r="D5185" s="6" t="e">
        <f>Table1[[#This Row],[Kelt_hó]]</f>
        <v>#VALUE!</v>
      </c>
      <c r="E5185" t="e">
        <f>Table1[[#This Row],[Vevő]]</f>
        <v>#VALUE!</v>
      </c>
      <c r="F5185" t="e">
        <f>Table1[[#This Row],[Termékkör]]</f>
        <v>#VALUE!</v>
      </c>
      <c r="G5185" s="4" t="e">
        <f>Table1[[#This Row],[SzumElad]]</f>
        <v>#VALUE!</v>
      </c>
      <c r="H5185" s="7" t="e">
        <f>Table1[[#This Row],[Jut_%]]</f>
        <v>#VALUE!</v>
      </c>
      <c r="I5185" s="4" t="e">
        <f>Table1[[#This Row],[Jut]]</f>
        <v>#VALUE!</v>
      </c>
      <c r="J5185" s="4" t="e">
        <f>Table1[[#This Row],[Column1]]</f>
        <v>#VALUE!</v>
      </c>
    </row>
    <row r="5186" spans="1:10" hidden="1" x14ac:dyDescent="0.3">
      <c r="A5186" s="2" t="e">
        <f>Table1[[#This Row],[Befolyt]]</f>
        <v>#VALUE!</v>
      </c>
      <c r="B5186" t="e">
        <f>Table1[[#This Row],[ÜK]]</f>
        <v>#VALUE!</v>
      </c>
      <c r="C5186" s="3" t="e">
        <f>Table1[[#This Row],[Szla]]</f>
        <v>#VALUE!</v>
      </c>
      <c r="D5186" s="6" t="e">
        <f>Table1[[#This Row],[Kelt_hó]]</f>
        <v>#VALUE!</v>
      </c>
      <c r="E5186" t="e">
        <f>Table1[[#This Row],[Vevő]]</f>
        <v>#VALUE!</v>
      </c>
      <c r="F5186" t="e">
        <f>Table1[[#This Row],[Termékkör]]</f>
        <v>#VALUE!</v>
      </c>
      <c r="G5186" s="4" t="e">
        <f>Table1[[#This Row],[SzumElad]]</f>
        <v>#VALUE!</v>
      </c>
      <c r="H5186" s="7" t="e">
        <f>Table1[[#This Row],[Jut_%]]</f>
        <v>#VALUE!</v>
      </c>
      <c r="I5186" s="4" t="e">
        <f>Table1[[#This Row],[Jut]]</f>
        <v>#VALUE!</v>
      </c>
      <c r="J5186" s="4" t="e">
        <f>Table1[[#This Row],[Column1]]</f>
        <v>#VALUE!</v>
      </c>
    </row>
    <row r="5187" spans="1:10" hidden="1" x14ac:dyDescent="0.3">
      <c r="A5187" s="2" t="e">
        <f>Table1[[#This Row],[Befolyt]]</f>
        <v>#VALUE!</v>
      </c>
      <c r="B5187" t="e">
        <f>Table1[[#This Row],[ÜK]]</f>
        <v>#VALUE!</v>
      </c>
      <c r="C5187" s="3" t="e">
        <f>Table1[[#This Row],[Szla]]</f>
        <v>#VALUE!</v>
      </c>
      <c r="D5187" s="6" t="e">
        <f>Table1[[#This Row],[Kelt_hó]]</f>
        <v>#VALUE!</v>
      </c>
      <c r="E5187" t="e">
        <f>Table1[[#This Row],[Vevő]]</f>
        <v>#VALUE!</v>
      </c>
      <c r="F5187" t="e">
        <f>Table1[[#This Row],[Termékkör]]</f>
        <v>#VALUE!</v>
      </c>
      <c r="G5187" s="4" t="e">
        <f>Table1[[#This Row],[SzumElad]]</f>
        <v>#VALUE!</v>
      </c>
      <c r="H5187" s="7" t="e">
        <f>Table1[[#This Row],[Jut_%]]</f>
        <v>#VALUE!</v>
      </c>
      <c r="I5187" s="4" t="e">
        <f>Table1[[#This Row],[Jut]]</f>
        <v>#VALUE!</v>
      </c>
      <c r="J5187" s="4" t="e">
        <f>Table1[[#This Row],[Column1]]</f>
        <v>#VALUE!</v>
      </c>
    </row>
    <row r="5188" spans="1:10" hidden="1" x14ac:dyDescent="0.3">
      <c r="A5188" s="2" t="e">
        <f>Table1[[#This Row],[Befolyt]]</f>
        <v>#VALUE!</v>
      </c>
      <c r="B5188" t="e">
        <f>Table1[[#This Row],[ÜK]]</f>
        <v>#VALUE!</v>
      </c>
      <c r="C5188" s="3" t="e">
        <f>Table1[[#This Row],[Szla]]</f>
        <v>#VALUE!</v>
      </c>
      <c r="D5188" s="6" t="e">
        <f>Table1[[#This Row],[Kelt_hó]]</f>
        <v>#VALUE!</v>
      </c>
      <c r="E5188" t="e">
        <f>Table1[[#This Row],[Vevő]]</f>
        <v>#VALUE!</v>
      </c>
      <c r="F5188" t="e">
        <f>Table1[[#This Row],[Termékkör]]</f>
        <v>#VALUE!</v>
      </c>
      <c r="G5188" s="4" t="e">
        <f>Table1[[#This Row],[SzumElad]]</f>
        <v>#VALUE!</v>
      </c>
      <c r="H5188" s="7" t="e">
        <f>Table1[[#This Row],[Jut_%]]</f>
        <v>#VALUE!</v>
      </c>
      <c r="I5188" s="4" t="e">
        <f>Table1[[#This Row],[Jut]]</f>
        <v>#VALUE!</v>
      </c>
      <c r="J5188" s="4" t="e">
        <f>Table1[[#This Row],[Column1]]</f>
        <v>#VALUE!</v>
      </c>
    </row>
    <row r="5189" spans="1:10" hidden="1" x14ac:dyDescent="0.3">
      <c r="A5189" s="2" t="e">
        <f>Table1[[#This Row],[Befolyt]]</f>
        <v>#VALUE!</v>
      </c>
      <c r="B5189" t="e">
        <f>Table1[[#This Row],[ÜK]]</f>
        <v>#VALUE!</v>
      </c>
      <c r="C5189" s="3" t="e">
        <f>Table1[[#This Row],[Szla]]</f>
        <v>#VALUE!</v>
      </c>
      <c r="D5189" s="6" t="e">
        <f>Table1[[#This Row],[Kelt_hó]]</f>
        <v>#VALUE!</v>
      </c>
      <c r="E5189" t="e">
        <f>Table1[[#This Row],[Vevő]]</f>
        <v>#VALUE!</v>
      </c>
      <c r="F5189" t="e">
        <f>Table1[[#This Row],[Termékkör]]</f>
        <v>#VALUE!</v>
      </c>
      <c r="G5189" s="4" t="e">
        <f>Table1[[#This Row],[SzumElad]]</f>
        <v>#VALUE!</v>
      </c>
      <c r="H5189" s="7" t="e">
        <f>Table1[[#This Row],[Jut_%]]</f>
        <v>#VALUE!</v>
      </c>
      <c r="I5189" s="4" t="e">
        <f>Table1[[#This Row],[Jut]]</f>
        <v>#VALUE!</v>
      </c>
      <c r="J5189" s="4" t="e">
        <f>Table1[[#This Row],[Column1]]</f>
        <v>#VALUE!</v>
      </c>
    </row>
    <row r="5190" spans="1:10" hidden="1" x14ac:dyDescent="0.3">
      <c r="A5190" s="2" t="e">
        <f>Table1[[#This Row],[Befolyt]]</f>
        <v>#VALUE!</v>
      </c>
      <c r="B5190" t="e">
        <f>Table1[[#This Row],[ÜK]]</f>
        <v>#VALUE!</v>
      </c>
      <c r="C5190" s="3" t="e">
        <f>Table1[[#This Row],[Szla]]</f>
        <v>#VALUE!</v>
      </c>
      <c r="D5190" s="6" t="e">
        <f>Table1[[#This Row],[Kelt_hó]]</f>
        <v>#VALUE!</v>
      </c>
      <c r="E5190" t="e">
        <f>Table1[[#This Row],[Vevő]]</f>
        <v>#VALUE!</v>
      </c>
      <c r="F5190" t="e">
        <f>Table1[[#This Row],[Termékkör]]</f>
        <v>#VALUE!</v>
      </c>
      <c r="G5190" s="4" t="e">
        <f>Table1[[#This Row],[SzumElad]]</f>
        <v>#VALUE!</v>
      </c>
      <c r="H5190" s="7" t="e">
        <f>Table1[[#This Row],[Jut_%]]</f>
        <v>#VALUE!</v>
      </c>
      <c r="I5190" s="4" t="e">
        <f>Table1[[#This Row],[Jut]]</f>
        <v>#VALUE!</v>
      </c>
      <c r="J5190" s="4" t="e">
        <f>Table1[[#This Row],[Column1]]</f>
        <v>#VALUE!</v>
      </c>
    </row>
    <row r="5191" spans="1:10" hidden="1" x14ac:dyDescent="0.3">
      <c r="A5191" s="2" t="e">
        <f>Table1[[#This Row],[Befolyt]]</f>
        <v>#VALUE!</v>
      </c>
      <c r="B5191" t="e">
        <f>Table1[[#This Row],[ÜK]]</f>
        <v>#VALUE!</v>
      </c>
      <c r="C5191" s="3" t="e">
        <f>Table1[[#This Row],[Szla]]</f>
        <v>#VALUE!</v>
      </c>
      <c r="D5191" s="6" t="e">
        <f>Table1[[#This Row],[Kelt_hó]]</f>
        <v>#VALUE!</v>
      </c>
      <c r="E5191" t="e">
        <f>Table1[[#This Row],[Vevő]]</f>
        <v>#VALUE!</v>
      </c>
      <c r="F5191" t="e">
        <f>Table1[[#This Row],[Termékkör]]</f>
        <v>#VALUE!</v>
      </c>
      <c r="G5191" s="4" t="e">
        <f>Table1[[#This Row],[SzumElad]]</f>
        <v>#VALUE!</v>
      </c>
      <c r="H5191" s="7" t="e">
        <f>Table1[[#This Row],[Jut_%]]</f>
        <v>#VALUE!</v>
      </c>
      <c r="I5191" s="4" t="e">
        <f>Table1[[#This Row],[Jut]]</f>
        <v>#VALUE!</v>
      </c>
      <c r="J5191" s="4" t="e">
        <f>Table1[[#This Row],[Column1]]</f>
        <v>#VALUE!</v>
      </c>
    </row>
    <row r="5192" spans="1:10" hidden="1" x14ac:dyDescent="0.3">
      <c r="A5192" s="2" t="e">
        <f>Table1[[#This Row],[Befolyt]]</f>
        <v>#VALUE!</v>
      </c>
      <c r="B5192" t="e">
        <f>Table1[[#This Row],[ÜK]]</f>
        <v>#VALUE!</v>
      </c>
      <c r="C5192" s="3" t="e">
        <f>Table1[[#This Row],[Szla]]</f>
        <v>#VALUE!</v>
      </c>
      <c r="D5192" s="6" t="e">
        <f>Table1[[#This Row],[Kelt_hó]]</f>
        <v>#VALUE!</v>
      </c>
      <c r="E5192" t="e">
        <f>Table1[[#This Row],[Vevő]]</f>
        <v>#VALUE!</v>
      </c>
      <c r="F5192" t="e">
        <f>Table1[[#This Row],[Termékkör]]</f>
        <v>#VALUE!</v>
      </c>
      <c r="G5192" s="4" t="e">
        <f>Table1[[#This Row],[SzumElad]]</f>
        <v>#VALUE!</v>
      </c>
      <c r="H5192" s="7" t="e">
        <f>Table1[[#This Row],[Jut_%]]</f>
        <v>#VALUE!</v>
      </c>
      <c r="I5192" s="4" t="e">
        <f>Table1[[#This Row],[Jut]]</f>
        <v>#VALUE!</v>
      </c>
      <c r="J5192" s="4" t="e">
        <f>Table1[[#This Row],[Column1]]</f>
        <v>#VALUE!</v>
      </c>
    </row>
    <row r="5193" spans="1:10" hidden="1" x14ac:dyDescent="0.3">
      <c r="A5193" s="2" t="e">
        <f>Table1[[#This Row],[Befolyt]]</f>
        <v>#VALUE!</v>
      </c>
      <c r="B5193" t="e">
        <f>Table1[[#This Row],[ÜK]]</f>
        <v>#VALUE!</v>
      </c>
      <c r="C5193" s="3" t="e">
        <f>Table1[[#This Row],[Szla]]</f>
        <v>#VALUE!</v>
      </c>
      <c r="D5193" s="6" t="e">
        <f>Table1[[#This Row],[Kelt_hó]]</f>
        <v>#VALUE!</v>
      </c>
      <c r="E5193" t="e">
        <f>Table1[[#This Row],[Vevő]]</f>
        <v>#VALUE!</v>
      </c>
      <c r="F5193" t="e">
        <f>Table1[[#This Row],[Termékkör]]</f>
        <v>#VALUE!</v>
      </c>
      <c r="G5193" s="4" t="e">
        <f>Table1[[#This Row],[SzumElad]]</f>
        <v>#VALUE!</v>
      </c>
      <c r="H5193" s="7" t="e">
        <f>Table1[[#This Row],[Jut_%]]</f>
        <v>#VALUE!</v>
      </c>
      <c r="I5193" s="4" t="e">
        <f>Table1[[#This Row],[Jut]]</f>
        <v>#VALUE!</v>
      </c>
      <c r="J5193" s="4" t="e">
        <f>Table1[[#This Row],[Column1]]</f>
        <v>#VALUE!</v>
      </c>
    </row>
    <row r="5194" spans="1:10" hidden="1" x14ac:dyDescent="0.3">
      <c r="A5194" s="2" t="e">
        <f>Table1[[#This Row],[Befolyt]]</f>
        <v>#VALUE!</v>
      </c>
      <c r="B5194" t="e">
        <f>Table1[[#This Row],[ÜK]]</f>
        <v>#VALUE!</v>
      </c>
      <c r="C5194" s="3" t="e">
        <f>Table1[[#This Row],[Szla]]</f>
        <v>#VALUE!</v>
      </c>
      <c r="D5194" s="6" t="e">
        <f>Table1[[#This Row],[Kelt_hó]]</f>
        <v>#VALUE!</v>
      </c>
      <c r="E5194" t="e">
        <f>Table1[[#This Row],[Vevő]]</f>
        <v>#VALUE!</v>
      </c>
      <c r="F5194" t="e">
        <f>Table1[[#This Row],[Termékkör]]</f>
        <v>#VALUE!</v>
      </c>
      <c r="G5194" s="4" t="e">
        <f>Table1[[#This Row],[SzumElad]]</f>
        <v>#VALUE!</v>
      </c>
      <c r="H5194" s="7" t="e">
        <f>Table1[[#This Row],[Jut_%]]</f>
        <v>#VALUE!</v>
      </c>
      <c r="I5194" s="4" t="e">
        <f>Table1[[#This Row],[Jut]]</f>
        <v>#VALUE!</v>
      </c>
      <c r="J5194" s="4" t="e">
        <f>Table1[[#This Row],[Column1]]</f>
        <v>#VALUE!</v>
      </c>
    </row>
    <row r="5195" spans="1:10" hidden="1" x14ac:dyDescent="0.3">
      <c r="A5195" s="2" t="e">
        <f>Table1[[#This Row],[Befolyt]]</f>
        <v>#VALUE!</v>
      </c>
      <c r="B5195" t="e">
        <f>Table1[[#This Row],[ÜK]]</f>
        <v>#VALUE!</v>
      </c>
      <c r="C5195" s="3" t="e">
        <f>Table1[[#This Row],[Szla]]</f>
        <v>#VALUE!</v>
      </c>
      <c r="D5195" s="6" t="e">
        <f>Table1[[#This Row],[Kelt_hó]]</f>
        <v>#VALUE!</v>
      </c>
      <c r="E5195" t="e">
        <f>Table1[[#This Row],[Vevő]]</f>
        <v>#VALUE!</v>
      </c>
      <c r="F5195" t="e">
        <f>Table1[[#This Row],[Termékkör]]</f>
        <v>#VALUE!</v>
      </c>
      <c r="G5195" s="4" t="e">
        <f>Table1[[#This Row],[SzumElad]]</f>
        <v>#VALUE!</v>
      </c>
      <c r="H5195" s="7" t="e">
        <f>Table1[[#This Row],[Jut_%]]</f>
        <v>#VALUE!</v>
      </c>
      <c r="I5195" s="4" t="e">
        <f>Table1[[#This Row],[Jut]]</f>
        <v>#VALUE!</v>
      </c>
      <c r="J5195" s="4" t="e">
        <f>Table1[[#This Row],[Column1]]</f>
        <v>#VALUE!</v>
      </c>
    </row>
    <row r="5196" spans="1:10" hidden="1" x14ac:dyDescent="0.3">
      <c r="A5196" s="2" t="e">
        <f>Table1[[#This Row],[Befolyt]]</f>
        <v>#VALUE!</v>
      </c>
      <c r="B5196" t="e">
        <f>Table1[[#This Row],[ÜK]]</f>
        <v>#VALUE!</v>
      </c>
      <c r="C5196" s="3" t="e">
        <f>Table1[[#This Row],[Szla]]</f>
        <v>#VALUE!</v>
      </c>
      <c r="D5196" s="6" t="e">
        <f>Table1[[#This Row],[Kelt_hó]]</f>
        <v>#VALUE!</v>
      </c>
      <c r="E5196" t="e">
        <f>Table1[[#This Row],[Vevő]]</f>
        <v>#VALUE!</v>
      </c>
      <c r="F5196" t="e">
        <f>Table1[[#This Row],[Termékkör]]</f>
        <v>#VALUE!</v>
      </c>
      <c r="G5196" s="4" t="e">
        <f>Table1[[#This Row],[SzumElad]]</f>
        <v>#VALUE!</v>
      </c>
      <c r="H5196" s="7" t="e">
        <f>Table1[[#This Row],[Jut_%]]</f>
        <v>#VALUE!</v>
      </c>
      <c r="I5196" s="4" t="e">
        <f>Table1[[#This Row],[Jut]]</f>
        <v>#VALUE!</v>
      </c>
      <c r="J5196" s="4" t="e">
        <f>Table1[[#This Row],[Column1]]</f>
        <v>#VALUE!</v>
      </c>
    </row>
    <row r="5197" spans="1:10" hidden="1" x14ac:dyDescent="0.3">
      <c r="A5197" s="2" t="e">
        <f>Table1[[#This Row],[Befolyt]]</f>
        <v>#VALUE!</v>
      </c>
      <c r="B5197" t="e">
        <f>Table1[[#This Row],[ÜK]]</f>
        <v>#VALUE!</v>
      </c>
      <c r="C5197" s="3" t="e">
        <f>Table1[[#This Row],[Szla]]</f>
        <v>#VALUE!</v>
      </c>
      <c r="D5197" s="6" t="e">
        <f>Table1[[#This Row],[Kelt_hó]]</f>
        <v>#VALUE!</v>
      </c>
      <c r="E5197" t="e">
        <f>Table1[[#This Row],[Vevő]]</f>
        <v>#VALUE!</v>
      </c>
      <c r="F5197" t="e">
        <f>Table1[[#This Row],[Termékkör]]</f>
        <v>#VALUE!</v>
      </c>
      <c r="G5197" s="4" t="e">
        <f>Table1[[#This Row],[SzumElad]]</f>
        <v>#VALUE!</v>
      </c>
      <c r="H5197" s="7" t="e">
        <f>Table1[[#This Row],[Jut_%]]</f>
        <v>#VALUE!</v>
      </c>
      <c r="I5197" s="4" t="e">
        <f>Table1[[#This Row],[Jut]]</f>
        <v>#VALUE!</v>
      </c>
      <c r="J5197" s="4" t="e">
        <f>Table1[[#This Row],[Column1]]</f>
        <v>#VALUE!</v>
      </c>
    </row>
    <row r="5198" spans="1:10" hidden="1" x14ac:dyDescent="0.3">
      <c r="A5198" s="2" t="e">
        <f>Table1[[#This Row],[Befolyt]]</f>
        <v>#VALUE!</v>
      </c>
      <c r="B5198" t="e">
        <f>Table1[[#This Row],[ÜK]]</f>
        <v>#VALUE!</v>
      </c>
      <c r="C5198" s="3" t="e">
        <f>Table1[[#This Row],[Szla]]</f>
        <v>#VALUE!</v>
      </c>
      <c r="D5198" s="6" t="e">
        <f>Table1[[#This Row],[Kelt_hó]]</f>
        <v>#VALUE!</v>
      </c>
      <c r="E5198" t="e">
        <f>Table1[[#This Row],[Vevő]]</f>
        <v>#VALUE!</v>
      </c>
      <c r="F5198" t="e">
        <f>Table1[[#This Row],[Termékkör]]</f>
        <v>#VALUE!</v>
      </c>
      <c r="G5198" s="4" t="e">
        <f>Table1[[#This Row],[SzumElad]]</f>
        <v>#VALUE!</v>
      </c>
      <c r="H5198" s="7" t="e">
        <f>Table1[[#This Row],[Jut_%]]</f>
        <v>#VALUE!</v>
      </c>
      <c r="I5198" s="4" t="e">
        <f>Table1[[#This Row],[Jut]]</f>
        <v>#VALUE!</v>
      </c>
      <c r="J5198" s="4" t="e">
        <f>Table1[[#This Row],[Column1]]</f>
        <v>#VALUE!</v>
      </c>
    </row>
    <row r="5199" spans="1:10" hidden="1" x14ac:dyDescent="0.3">
      <c r="A5199" s="2" t="e">
        <f>Table1[[#This Row],[Befolyt]]</f>
        <v>#VALUE!</v>
      </c>
      <c r="B5199" t="e">
        <f>Table1[[#This Row],[ÜK]]</f>
        <v>#VALUE!</v>
      </c>
      <c r="C5199" s="3" t="e">
        <f>Table1[[#This Row],[Szla]]</f>
        <v>#VALUE!</v>
      </c>
      <c r="D5199" s="6" t="e">
        <f>Table1[[#This Row],[Kelt_hó]]</f>
        <v>#VALUE!</v>
      </c>
      <c r="E5199" t="e">
        <f>Table1[[#This Row],[Vevő]]</f>
        <v>#VALUE!</v>
      </c>
      <c r="F5199" t="e">
        <f>Table1[[#This Row],[Termékkör]]</f>
        <v>#VALUE!</v>
      </c>
      <c r="G5199" s="4" t="e">
        <f>Table1[[#This Row],[SzumElad]]</f>
        <v>#VALUE!</v>
      </c>
      <c r="H5199" s="7" t="e">
        <f>Table1[[#This Row],[Jut_%]]</f>
        <v>#VALUE!</v>
      </c>
      <c r="I5199" s="4" t="e">
        <f>Table1[[#This Row],[Jut]]</f>
        <v>#VALUE!</v>
      </c>
      <c r="J5199" s="4" t="e">
        <f>Table1[[#This Row],[Column1]]</f>
        <v>#VALUE!</v>
      </c>
    </row>
    <row r="5200" spans="1:10" hidden="1" x14ac:dyDescent="0.3">
      <c r="A5200" s="2" t="e">
        <f>Table1[[#This Row],[Befolyt]]</f>
        <v>#VALUE!</v>
      </c>
      <c r="B5200" t="e">
        <f>Table1[[#This Row],[ÜK]]</f>
        <v>#VALUE!</v>
      </c>
      <c r="C5200" s="3" t="e">
        <f>Table1[[#This Row],[Szla]]</f>
        <v>#VALUE!</v>
      </c>
      <c r="D5200" s="6" t="e">
        <f>Table1[[#This Row],[Kelt_hó]]</f>
        <v>#VALUE!</v>
      </c>
      <c r="E5200" t="e">
        <f>Table1[[#This Row],[Vevő]]</f>
        <v>#VALUE!</v>
      </c>
      <c r="F5200" t="e">
        <f>Table1[[#This Row],[Termékkör]]</f>
        <v>#VALUE!</v>
      </c>
      <c r="G5200" s="4" t="e">
        <f>Table1[[#This Row],[SzumElad]]</f>
        <v>#VALUE!</v>
      </c>
      <c r="H5200" s="7" t="e">
        <f>Table1[[#This Row],[Jut_%]]</f>
        <v>#VALUE!</v>
      </c>
      <c r="I5200" s="4" t="e">
        <f>Table1[[#This Row],[Jut]]</f>
        <v>#VALUE!</v>
      </c>
      <c r="J5200" s="4" t="e">
        <f>Table1[[#This Row],[Column1]]</f>
        <v>#VALUE!</v>
      </c>
    </row>
    <row r="5201" spans="1:10" hidden="1" x14ac:dyDescent="0.3">
      <c r="A5201" s="2" t="e">
        <f>Table1[[#This Row],[Befolyt]]</f>
        <v>#VALUE!</v>
      </c>
      <c r="B5201" t="e">
        <f>Table1[[#This Row],[ÜK]]</f>
        <v>#VALUE!</v>
      </c>
      <c r="C5201" s="3" t="e">
        <f>Table1[[#This Row],[Szla]]</f>
        <v>#VALUE!</v>
      </c>
      <c r="D5201" s="6" t="e">
        <f>Table1[[#This Row],[Kelt_hó]]</f>
        <v>#VALUE!</v>
      </c>
      <c r="E5201" t="e">
        <f>Table1[[#This Row],[Vevő]]</f>
        <v>#VALUE!</v>
      </c>
      <c r="F5201" t="e">
        <f>Table1[[#This Row],[Termékkör]]</f>
        <v>#VALUE!</v>
      </c>
      <c r="G5201" s="4" t="e">
        <f>Table1[[#This Row],[SzumElad]]</f>
        <v>#VALUE!</v>
      </c>
      <c r="H5201" s="7" t="e">
        <f>Table1[[#This Row],[Jut_%]]</f>
        <v>#VALUE!</v>
      </c>
      <c r="I5201" s="4" t="e">
        <f>Table1[[#This Row],[Jut]]</f>
        <v>#VALUE!</v>
      </c>
      <c r="J5201" s="4" t="e">
        <f>Table1[[#This Row],[Column1]]</f>
        <v>#VALUE!</v>
      </c>
    </row>
    <row r="5202" spans="1:10" hidden="1" x14ac:dyDescent="0.3">
      <c r="A5202" s="2" t="e">
        <f>Table1[[#This Row],[Befolyt]]</f>
        <v>#VALUE!</v>
      </c>
      <c r="B5202" t="e">
        <f>Table1[[#This Row],[ÜK]]</f>
        <v>#VALUE!</v>
      </c>
      <c r="C5202" s="3" t="e">
        <f>Table1[[#This Row],[Szla]]</f>
        <v>#VALUE!</v>
      </c>
      <c r="D5202" s="6" t="e">
        <f>Table1[[#This Row],[Kelt_hó]]</f>
        <v>#VALUE!</v>
      </c>
      <c r="E5202" t="e">
        <f>Table1[[#This Row],[Vevő]]</f>
        <v>#VALUE!</v>
      </c>
      <c r="F5202" t="e">
        <f>Table1[[#This Row],[Termékkör]]</f>
        <v>#VALUE!</v>
      </c>
      <c r="G5202" s="4" t="e">
        <f>Table1[[#This Row],[SzumElad]]</f>
        <v>#VALUE!</v>
      </c>
      <c r="H5202" s="7" t="e">
        <f>Table1[[#This Row],[Jut_%]]</f>
        <v>#VALUE!</v>
      </c>
      <c r="I5202" s="4" t="e">
        <f>Table1[[#This Row],[Jut]]</f>
        <v>#VALUE!</v>
      </c>
      <c r="J5202" s="4" t="e">
        <f>Table1[[#This Row],[Column1]]</f>
        <v>#VALUE!</v>
      </c>
    </row>
    <row r="5203" spans="1:10" hidden="1" x14ac:dyDescent="0.3">
      <c r="A5203" s="2" t="e">
        <f>Table1[[#This Row],[Befolyt]]</f>
        <v>#VALUE!</v>
      </c>
      <c r="B5203" t="e">
        <f>Table1[[#This Row],[ÜK]]</f>
        <v>#VALUE!</v>
      </c>
      <c r="C5203" s="3" t="e">
        <f>Table1[[#This Row],[Szla]]</f>
        <v>#VALUE!</v>
      </c>
      <c r="D5203" s="6" t="e">
        <f>Table1[[#This Row],[Kelt_hó]]</f>
        <v>#VALUE!</v>
      </c>
      <c r="E5203" t="e">
        <f>Table1[[#This Row],[Vevő]]</f>
        <v>#VALUE!</v>
      </c>
      <c r="F5203" t="e">
        <f>Table1[[#This Row],[Termékkör]]</f>
        <v>#VALUE!</v>
      </c>
      <c r="G5203" s="4" t="e">
        <f>Table1[[#This Row],[SzumElad]]</f>
        <v>#VALUE!</v>
      </c>
      <c r="H5203" s="7" t="e">
        <f>Table1[[#This Row],[Jut_%]]</f>
        <v>#VALUE!</v>
      </c>
      <c r="I5203" s="4" t="e">
        <f>Table1[[#This Row],[Jut]]</f>
        <v>#VALUE!</v>
      </c>
      <c r="J5203" s="4" t="e">
        <f>Table1[[#This Row],[Column1]]</f>
        <v>#VALUE!</v>
      </c>
    </row>
    <row r="5204" spans="1:10" hidden="1" x14ac:dyDescent="0.3">
      <c r="A5204" s="2" t="e">
        <f>Table1[[#This Row],[Befolyt]]</f>
        <v>#VALUE!</v>
      </c>
      <c r="B5204" t="e">
        <f>Table1[[#This Row],[ÜK]]</f>
        <v>#VALUE!</v>
      </c>
      <c r="C5204" s="3" t="e">
        <f>Table1[[#This Row],[Szla]]</f>
        <v>#VALUE!</v>
      </c>
      <c r="D5204" s="6" t="e">
        <f>Table1[[#This Row],[Kelt_hó]]</f>
        <v>#VALUE!</v>
      </c>
      <c r="E5204" t="e">
        <f>Table1[[#This Row],[Vevő]]</f>
        <v>#VALUE!</v>
      </c>
      <c r="F5204" t="e">
        <f>Table1[[#This Row],[Termékkör]]</f>
        <v>#VALUE!</v>
      </c>
      <c r="G5204" s="4" t="e">
        <f>Table1[[#This Row],[SzumElad]]</f>
        <v>#VALUE!</v>
      </c>
      <c r="H5204" s="7" t="e">
        <f>Table1[[#This Row],[Jut_%]]</f>
        <v>#VALUE!</v>
      </c>
      <c r="I5204" s="4" t="e">
        <f>Table1[[#This Row],[Jut]]</f>
        <v>#VALUE!</v>
      </c>
      <c r="J5204" s="4" t="e">
        <f>Table1[[#This Row],[Column1]]</f>
        <v>#VALUE!</v>
      </c>
    </row>
    <row r="5205" spans="1:10" hidden="1" x14ac:dyDescent="0.3">
      <c r="A5205" s="2" t="e">
        <f>Table1[[#This Row],[Befolyt]]</f>
        <v>#VALUE!</v>
      </c>
      <c r="B5205" t="e">
        <f>Table1[[#This Row],[ÜK]]</f>
        <v>#VALUE!</v>
      </c>
      <c r="C5205" s="3" t="e">
        <f>Table1[[#This Row],[Szla]]</f>
        <v>#VALUE!</v>
      </c>
      <c r="D5205" s="6" t="e">
        <f>Table1[[#This Row],[Kelt_hó]]</f>
        <v>#VALUE!</v>
      </c>
      <c r="E5205" t="e">
        <f>Table1[[#This Row],[Vevő]]</f>
        <v>#VALUE!</v>
      </c>
      <c r="F5205" t="e">
        <f>Table1[[#This Row],[Termékkör]]</f>
        <v>#VALUE!</v>
      </c>
      <c r="G5205" s="4" t="e">
        <f>Table1[[#This Row],[SzumElad]]</f>
        <v>#VALUE!</v>
      </c>
      <c r="H5205" s="7" t="e">
        <f>Table1[[#This Row],[Jut_%]]</f>
        <v>#VALUE!</v>
      </c>
      <c r="I5205" s="4" t="e">
        <f>Table1[[#This Row],[Jut]]</f>
        <v>#VALUE!</v>
      </c>
      <c r="J5205" s="4" t="e">
        <f>Table1[[#This Row],[Column1]]</f>
        <v>#VALUE!</v>
      </c>
    </row>
    <row r="5206" spans="1:10" hidden="1" x14ac:dyDescent="0.3">
      <c r="A5206" s="2" t="e">
        <f>Table1[[#This Row],[Befolyt]]</f>
        <v>#VALUE!</v>
      </c>
      <c r="B5206" t="e">
        <f>Table1[[#This Row],[ÜK]]</f>
        <v>#VALUE!</v>
      </c>
      <c r="C5206" s="3" t="e">
        <f>Table1[[#This Row],[Szla]]</f>
        <v>#VALUE!</v>
      </c>
      <c r="D5206" s="6" t="e">
        <f>Table1[[#This Row],[Kelt_hó]]</f>
        <v>#VALUE!</v>
      </c>
      <c r="E5206" t="e">
        <f>Table1[[#This Row],[Vevő]]</f>
        <v>#VALUE!</v>
      </c>
      <c r="F5206" t="e">
        <f>Table1[[#This Row],[Termékkör]]</f>
        <v>#VALUE!</v>
      </c>
      <c r="G5206" s="4" t="e">
        <f>Table1[[#This Row],[SzumElad]]</f>
        <v>#VALUE!</v>
      </c>
      <c r="H5206" s="7" t="e">
        <f>Table1[[#This Row],[Jut_%]]</f>
        <v>#VALUE!</v>
      </c>
      <c r="I5206" s="4" t="e">
        <f>Table1[[#This Row],[Jut]]</f>
        <v>#VALUE!</v>
      </c>
      <c r="J5206" s="4" t="e">
        <f>Table1[[#This Row],[Column1]]</f>
        <v>#VALUE!</v>
      </c>
    </row>
    <row r="5207" spans="1:10" hidden="1" x14ac:dyDescent="0.3">
      <c r="A5207" s="2" t="e">
        <f>Table1[[#This Row],[Befolyt]]</f>
        <v>#VALUE!</v>
      </c>
      <c r="B5207" t="e">
        <f>Table1[[#This Row],[ÜK]]</f>
        <v>#VALUE!</v>
      </c>
      <c r="C5207" s="3" t="e">
        <f>Table1[[#This Row],[Szla]]</f>
        <v>#VALUE!</v>
      </c>
      <c r="D5207" s="6" t="e">
        <f>Table1[[#This Row],[Kelt_hó]]</f>
        <v>#VALUE!</v>
      </c>
      <c r="E5207" t="e">
        <f>Table1[[#This Row],[Vevő]]</f>
        <v>#VALUE!</v>
      </c>
      <c r="F5207" t="e">
        <f>Table1[[#This Row],[Termékkör]]</f>
        <v>#VALUE!</v>
      </c>
      <c r="G5207" s="4" t="e">
        <f>Table1[[#This Row],[SzumElad]]</f>
        <v>#VALUE!</v>
      </c>
      <c r="H5207" s="7" t="e">
        <f>Table1[[#This Row],[Jut_%]]</f>
        <v>#VALUE!</v>
      </c>
      <c r="I5207" s="4" t="e">
        <f>Table1[[#This Row],[Jut]]</f>
        <v>#VALUE!</v>
      </c>
      <c r="J5207" s="4" t="e">
        <f>Table1[[#This Row],[Column1]]</f>
        <v>#VALUE!</v>
      </c>
    </row>
    <row r="5208" spans="1:10" hidden="1" x14ac:dyDescent="0.3">
      <c r="A5208" s="2" t="e">
        <f>Table1[[#This Row],[Befolyt]]</f>
        <v>#VALUE!</v>
      </c>
      <c r="B5208" t="e">
        <f>Table1[[#This Row],[ÜK]]</f>
        <v>#VALUE!</v>
      </c>
      <c r="C5208" s="3" t="e">
        <f>Table1[[#This Row],[Szla]]</f>
        <v>#VALUE!</v>
      </c>
      <c r="D5208" s="6" t="e">
        <f>Table1[[#This Row],[Kelt_hó]]</f>
        <v>#VALUE!</v>
      </c>
      <c r="E5208" t="e">
        <f>Table1[[#This Row],[Vevő]]</f>
        <v>#VALUE!</v>
      </c>
      <c r="F5208" t="e">
        <f>Table1[[#This Row],[Termékkör]]</f>
        <v>#VALUE!</v>
      </c>
      <c r="G5208" s="4" t="e">
        <f>Table1[[#This Row],[SzumElad]]</f>
        <v>#VALUE!</v>
      </c>
      <c r="H5208" s="7" t="e">
        <f>Table1[[#This Row],[Jut_%]]</f>
        <v>#VALUE!</v>
      </c>
      <c r="I5208" s="4" t="e">
        <f>Table1[[#This Row],[Jut]]</f>
        <v>#VALUE!</v>
      </c>
      <c r="J5208" s="4" t="e">
        <f>Table1[[#This Row],[Column1]]</f>
        <v>#VALUE!</v>
      </c>
    </row>
    <row r="5209" spans="1:10" hidden="1" x14ac:dyDescent="0.3">
      <c r="A5209" s="2" t="e">
        <f>Table1[[#This Row],[Befolyt]]</f>
        <v>#VALUE!</v>
      </c>
      <c r="B5209" t="e">
        <f>Table1[[#This Row],[ÜK]]</f>
        <v>#VALUE!</v>
      </c>
      <c r="C5209" s="3" t="e">
        <f>Table1[[#This Row],[Szla]]</f>
        <v>#VALUE!</v>
      </c>
      <c r="D5209" s="6" t="e">
        <f>Table1[[#This Row],[Kelt_hó]]</f>
        <v>#VALUE!</v>
      </c>
      <c r="E5209" t="e">
        <f>Table1[[#This Row],[Vevő]]</f>
        <v>#VALUE!</v>
      </c>
      <c r="F5209" t="e">
        <f>Table1[[#This Row],[Termékkör]]</f>
        <v>#VALUE!</v>
      </c>
      <c r="G5209" s="4" t="e">
        <f>Table1[[#This Row],[SzumElad]]</f>
        <v>#VALUE!</v>
      </c>
      <c r="H5209" s="7" t="e">
        <f>Table1[[#This Row],[Jut_%]]</f>
        <v>#VALUE!</v>
      </c>
      <c r="I5209" s="4" t="e">
        <f>Table1[[#This Row],[Jut]]</f>
        <v>#VALUE!</v>
      </c>
      <c r="J5209" s="4" t="e">
        <f>Table1[[#This Row],[Column1]]</f>
        <v>#VALUE!</v>
      </c>
    </row>
    <row r="5210" spans="1:10" hidden="1" x14ac:dyDescent="0.3">
      <c r="A5210" s="2" t="e">
        <f>Table1[[#This Row],[Befolyt]]</f>
        <v>#VALUE!</v>
      </c>
      <c r="B5210" t="e">
        <f>Table1[[#This Row],[ÜK]]</f>
        <v>#VALUE!</v>
      </c>
      <c r="C5210" s="3" t="e">
        <f>Table1[[#This Row],[Szla]]</f>
        <v>#VALUE!</v>
      </c>
      <c r="D5210" s="6" t="e">
        <f>Table1[[#This Row],[Kelt_hó]]</f>
        <v>#VALUE!</v>
      </c>
      <c r="E5210" t="e">
        <f>Table1[[#This Row],[Vevő]]</f>
        <v>#VALUE!</v>
      </c>
      <c r="F5210" t="e">
        <f>Table1[[#This Row],[Termékkör]]</f>
        <v>#VALUE!</v>
      </c>
      <c r="G5210" s="4" t="e">
        <f>Table1[[#This Row],[SzumElad]]</f>
        <v>#VALUE!</v>
      </c>
      <c r="H5210" s="7" t="e">
        <f>Table1[[#This Row],[Jut_%]]</f>
        <v>#VALUE!</v>
      </c>
      <c r="I5210" s="4" t="e">
        <f>Table1[[#This Row],[Jut]]</f>
        <v>#VALUE!</v>
      </c>
      <c r="J5210" s="4" t="e">
        <f>Table1[[#This Row],[Column1]]</f>
        <v>#VALUE!</v>
      </c>
    </row>
    <row r="5211" spans="1:10" hidden="1" x14ac:dyDescent="0.3">
      <c r="A5211" s="2" t="e">
        <f>Table1[[#This Row],[Befolyt]]</f>
        <v>#VALUE!</v>
      </c>
      <c r="B5211" t="e">
        <f>Table1[[#This Row],[ÜK]]</f>
        <v>#VALUE!</v>
      </c>
      <c r="C5211" s="3" t="e">
        <f>Table1[[#This Row],[Szla]]</f>
        <v>#VALUE!</v>
      </c>
      <c r="D5211" s="6" t="e">
        <f>Table1[[#This Row],[Kelt_hó]]</f>
        <v>#VALUE!</v>
      </c>
      <c r="E5211" t="e">
        <f>Table1[[#This Row],[Vevő]]</f>
        <v>#VALUE!</v>
      </c>
      <c r="F5211" t="e">
        <f>Table1[[#This Row],[Termékkör]]</f>
        <v>#VALUE!</v>
      </c>
      <c r="G5211" s="4" t="e">
        <f>Table1[[#This Row],[SzumElad]]</f>
        <v>#VALUE!</v>
      </c>
      <c r="H5211" s="7" t="e">
        <f>Table1[[#This Row],[Jut_%]]</f>
        <v>#VALUE!</v>
      </c>
      <c r="I5211" s="4" t="e">
        <f>Table1[[#This Row],[Jut]]</f>
        <v>#VALUE!</v>
      </c>
      <c r="J5211" s="4" t="e">
        <f>Table1[[#This Row],[Column1]]</f>
        <v>#VALUE!</v>
      </c>
    </row>
    <row r="5212" spans="1:10" hidden="1" x14ac:dyDescent="0.3">
      <c r="A5212" s="2" t="e">
        <f>Table1[[#This Row],[Befolyt]]</f>
        <v>#VALUE!</v>
      </c>
      <c r="B5212" t="e">
        <f>Table1[[#This Row],[ÜK]]</f>
        <v>#VALUE!</v>
      </c>
      <c r="C5212" s="3" t="e">
        <f>Table1[[#This Row],[Szla]]</f>
        <v>#VALUE!</v>
      </c>
      <c r="D5212" s="6" t="e">
        <f>Table1[[#This Row],[Kelt_hó]]</f>
        <v>#VALUE!</v>
      </c>
      <c r="E5212" t="e">
        <f>Table1[[#This Row],[Vevő]]</f>
        <v>#VALUE!</v>
      </c>
      <c r="F5212" t="e">
        <f>Table1[[#This Row],[Termékkör]]</f>
        <v>#VALUE!</v>
      </c>
      <c r="G5212" s="4" t="e">
        <f>Table1[[#This Row],[SzumElad]]</f>
        <v>#VALUE!</v>
      </c>
      <c r="H5212" s="7" t="e">
        <f>Table1[[#This Row],[Jut_%]]</f>
        <v>#VALUE!</v>
      </c>
      <c r="I5212" s="4" t="e">
        <f>Table1[[#This Row],[Jut]]</f>
        <v>#VALUE!</v>
      </c>
      <c r="J5212" s="4" t="e">
        <f>Table1[[#This Row],[Column1]]</f>
        <v>#VALUE!</v>
      </c>
    </row>
    <row r="5213" spans="1:10" hidden="1" x14ac:dyDescent="0.3">
      <c r="A5213" s="2" t="e">
        <f>Table1[[#This Row],[Befolyt]]</f>
        <v>#VALUE!</v>
      </c>
      <c r="B5213" t="e">
        <f>Table1[[#This Row],[ÜK]]</f>
        <v>#VALUE!</v>
      </c>
      <c r="C5213" s="3" t="e">
        <f>Table1[[#This Row],[Szla]]</f>
        <v>#VALUE!</v>
      </c>
      <c r="D5213" s="6" t="e">
        <f>Table1[[#This Row],[Kelt_hó]]</f>
        <v>#VALUE!</v>
      </c>
      <c r="E5213" t="e">
        <f>Table1[[#This Row],[Vevő]]</f>
        <v>#VALUE!</v>
      </c>
      <c r="F5213" t="e">
        <f>Table1[[#This Row],[Termékkör]]</f>
        <v>#VALUE!</v>
      </c>
      <c r="G5213" s="4" t="e">
        <f>Table1[[#This Row],[SzumElad]]</f>
        <v>#VALUE!</v>
      </c>
      <c r="H5213" s="7" t="e">
        <f>Table1[[#This Row],[Jut_%]]</f>
        <v>#VALUE!</v>
      </c>
      <c r="I5213" s="4" t="e">
        <f>Table1[[#This Row],[Jut]]</f>
        <v>#VALUE!</v>
      </c>
      <c r="J5213" s="4" t="e">
        <f>Table1[[#This Row],[Column1]]</f>
        <v>#VALUE!</v>
      </c>
    </row>
    <row r="5214" spans="1:10" hidden="1" x14ac:dyDescent="0.3">
      <c r="A5214" s="2" t="e">
        <f>Table1[[#This Row],[Befolyt]]</f>
        <v>#VALUE!</v>
      </c>
      <c r="B5214" t="e">
        <f>Table1[[#This Row],[ÜK]]</f>
        <v>#VALUE!</v>
      </c>
      <c r="C5214" s="3" t="e">
        <f>Table1[[#This Row],[Szla]]</f>
        <v>#VALUE!</v>
      </c>
      <c r="D5214" s="6" t="e">
        <f>Table1[[#This Row],[Kelt_hó]]</f>
        <v>#VALUE!</v>
      </c>
      <c r="E5214" t="e">
        <f>Table1[[#This Row],[Vevő]]</f>
        <v>#VALUE!</v>
      </c>
      <c r="F5214" t="e">
        <f>Table1[[#This Row],[Termékkör]]</f>
        <v>#VALUE!</v>
      </c>
      <c r="G5214" s="4" t="e">
        <f>Table1[[#This Row],[SzumElad]]</f>
        <v>#VALUE!</v>
      </c>
      <c r="H5214" s="7" t="e">
        <f>Table1[[#This Row],[Jut_%]]</f>
        <v>#VALUE!</v>
      </c>
      <c r="I5214" s="4" t="e">
        <f>Table1[[#This Row],[Jut]]</f>
        <v>#VALUE!</v>
      </c>
      <c r="J5214" s="4" t="e">
        <f>Table1[[#This Row],[Column1]]</f>
        <v>#VALUE!</v>
      </c>
    </row>
    <row r="5215" spans="1:10" hidden="1" x14ac:dyDescent="0.3">
      <c r="A5215" s="2" t="e">
        <f>Table1[[#This Row],[Befolyt]]</f>
        <v>#VALUE!</v>
      </c>
      <c r="B5215" t="e">
        <f>Table1[[#This Row],[ÜK]]</f>
        <v>#VALUE!</v>
      </c>
      <c r="C5215" s="3" t="e">
        <f>Table1[[#This Row],[Szla]]</f>
        <v>#VALUE!</v>
      </c>
      <c r="D5215" s="6" t="e">
        <f>Table1[[#This Row],[Kelt_hó]]</f>
        <v>#VALUE!</v>
      </c>
      <c r="E5215" t="e">
        <f>Table1[[#This Row],[Vevő]]</f>
        <v>#VALUE!</v>
      </c>
      <c r="F5215" t="e">
        <f>Table1[[#This Row],[Termékkör]]</f>
        <v>#VALUE!</v>
      </c>
      <c r="G5215" s="4" t="e">
        <f>Table1[[#This Row],[SzumElad]]</f>
        <v>#VALUE!</v>
      </c>
      <c r="H5215" s="7" t="e">
        <f>Table1[[#This Row],[Jut_%]]</f>
        <v>#VALUE!</v>
      </c>
      <c r="I5215" s="4" t="e">
        <f>Table1[[#This Row],[Jut]]</f>
        <v>#VALUE!</v>
      </c>
      <c r="J5215" s="4" t="e">
        <f>Table1[[#This Row],[Column1]]</f>
        <v>#VALUE!</v>
      </c>
    </row>
    <row r="5216" spans="1:10" hidden="1" x14ac:dyDescent="0.3">
      <c r="A5216" s="2" t="e">
        <f>Table1[[#This Row],[Befolyt]]</f>
        <v>#VALUE!</v>
      </c>
      <c r="B5216" t="e">
        <f>Table1[[#This Row],[ÜK]]</f>
        <v>#VALUE!</v>
      </c>
      <c r="C5216" s="3" t="e">
        <f>Table1[[#This Row],[Szla]]</f>
        <v>#VALUE!</v>
      </c>
      <c r="D5216" s="6" t="e">
        <f>Table1[[#This Row],[Kelt_hó]]</f>
        <v>#VALUE!</v>
      </c>
      <c r="E5216" t="e">
        <f>Table1[[#This Row],[Vevő]]</f>
        <v>#VALUE!</v>
      </c>
      <c r="F5216" t="e">
        <f>Table1[[#This Row],[Termékkör]]</f>
        <v>#VALUE!</v>
      </c>
      <c r="G5216" s="4" t="e">
        <f>Table1[[#This Row],[SzumElad]]</f>
        <v>#VALUE!</v>
      </c>
      <c r="H5216" s="7" t="e">
        <f>Table1[[#This Row],[Jut_%]]</f>
        <v>#VALUE!</v>
      </c>
      <c r="I5216" s="4" t="e">
        <f>Table1[[#This Row],[Jut]]</f>
        <v>#VALUE!</v>
      </c>
      <c r="J5216" s="4" t="e">
        <f>Table1[[#This Row],[Column1]]</f>
        <v>#VALUE!</v>
      </c>
    </row>
    <row r="5217" spans="1:10" hidden="1" x14ac:dyDescent="0.3">
      <c r="A5217" s="2" t="e">
        <f>Table1[[#This Row],[Befolyt]]</f>
        <v>#VALUE!</v>
      </c>
      <c r="B5217" t="e">
        <f>Table1[[#This Row],[ÜK]]</f>
        <v>#VALUE!</v>
      </c>
      <c r="C5217" s="3" t="e">
        <f>Table1[[#This Row],[Szla]]</f>
        <v>#VALUE!</v>
      </c>
      <c r="D5217" s="6" t="e">
        <f>Table1[[#This Row],[Kelt_hó]]</f>
        <v>#VALUE!</v>
      </c>
      <c r="E5217" t="e">
        <f>Table1[[#This Row],[Vevő]]</f>
        <v>#VALUE!</v>
      </c>
      <c r="F5217" t="e">
        <f>Table1[[#This Row],[Termékkör]]</f>
        <v>#VALUE!</v>
      </c>
      <c r="G5217" s="4" t="e">
        <f>Table1[[#This Row],[SzumElad]]</f>
        <v>#VALUE!</v>
      </c>
      <c r="H5217" s="7" t="e">
        <f>Table1[[#This Row],[Jut_%]]</f>
        <v>#VALUE!</v>
      </c>
      <c r="I5217" s="4" t="e">
        <f>Table1[[#This Row],[Jut]]</f>
        <v>#VALUE!</v>
      </c>
      <c r="J5217" s="4" t="e">
        <f>Table1[[#This Row],[Column1]]</f>
        <v>#VALUE!</v>
      </c>
    </row>
    <row r="5218" spans="1:10" hidden="1" x14ac:dyDescent="0.3">
      <c r="A5218" s="2" t="e">
        <f>Table1[[#This Row],[Befolyt]]</f>
        <v>#VALUE!</v>
      </c>
      <c r="B5218" t="e">
        <f>Table1[[#This Row],[ÜK]]</f>
        <v>#VALUE!</v>
      </c>
      <c r="C5218" s="3" t="e">
        <f>Table1[[#This Row],[Szla]]</f>
        <v>#VALUE!</v>
      </c>
      <c r="D5218" s="6" t="e">
        <f>Table1[[#This Row],[Kelt_hó]]</f>
        <v>#VALUE!</v>
      </c>
      <c r="E5218" t="e">
        <f>Table1[[#This Row],[Vevő]]</f>
        <v>#VALUE!</v>
      </c>
      <c r="F5218" t="e">
        <f>Table1[[#This Row],[Termékkör]]</f>
        <v>#VALUE!</v>
      </c>
      <c r="G5218" s="4" t="e">
        <f>Table1[[#This Row],[SzumElad]]</f>
        <v>#VALUE!</v>
      </c>
      <c r="H5218" s="7" t="e">
        <f>Table1[[#This Row],[Jut_%]]</f>
        <v>#VALUE!</v>
      </c>
      <c r="I5218" s="4" t="e">
        <f>Table1[[#This Row],[Jut]]</f>
        <v>#VALUE!</v>
      </c>
      <c r="J5218" s="4" t="e">
        <f>Table1[[#This Row],[Column1]]</f>
        <v>#VALUE!</v>
      </c>
    </row>
    <row r="5219" spans="1:10" hidden="1" x14ac:dyDescent="0.3">
      <c r="A5219" s="2" t="e">
        <f>Table1[[#This Row],[Befolyt]]</f>
        <v>#VALUE!</v>
      </c>
      <c r="B5219" t="e">
        <f>Table1[[#This Row],[ÜK]]</f>
        <v>#VALUE!</v>
      </c>
      <c r="C5219" s="3" t="e">
        <f>Table1[[#This Row],[Szla]]</f>
        <v>#VALUE!</v>
      </c>
      <c r="D5219" s="6" t="e">
        <f>Table1[[#This Row],[Kelt_hó]]</f>
        <v>#VALUE!</v>
      </c>
      <c r="E5219" t="e">
        <f>Table1[[#This Row],[Vevő]]</f>
        <v>#VALUE!</v>
      </c>
      <c r="F5219" t="e">
        <f>Table1[[#This Row],[Termékkör]]</f>
        <v>#VALUE!</v>
      </c>
      <c r="G5219" s="4" t="e">
        <f>Table1[[#This Row],[SzumElad]]</f>
        <v>#VALUE!</v>
      </c>
      <c r="H5219" s="7" t="e">
        <f>Table1[[#This Row],[Jut_%]]</f>
        <v>#VALUE!</v>
      </c>
      <c r="I5219" s="4" t="e">
        <f>Table1[[#This Row],[Jut]]</f>
        <v>#VALUE!</v>
      </c>
      <c r="J5219" s="4" t="e">
        <f>Table1[[#This Row],[Column1]]</f>
        <v>#VALUE!</v>
      </c>
    </row>
    <row r="5220" spans="1:10" hidden="1" x14ac:dyDescent="0.3">
      <c r="A5220" s="2" t="e">
        <f>Table1[[#This Row],[Befolyt]]</f>
        <v>#VALUE!</v>
      </c>
      <c r="B5220" t="e">
        <f>Table1[[#This Row],[ÜK]]</f>
        <v>#VALUE!</v>
      </c>
      <c r="C5220" s="3" t="e">
        <f>Table1[[#This Row],[Szla]]</f>
        <v>#VALUE!</v>
      </c>
      <c r="D5220" s="6" t="e">
        <f>Table1[[#This Row],[Kelt_hó]]</f>
        <v>#VALUE!</v>
      </c>
      <c r="E5220" t="e">
        <f>Table1[[#This Row],[Vevő]]</f>
        <v>#VALUE!</v>
      </c>
      <c r="F5220" t="e">
        <f>Table1[[#This Row],[Termékkör]]</f>
        <v>#VALUE!</v>
      </c>
      <c r="G5220" s="4" t="e">
        <f>Table1[[#This Row],[SzumElad]]</f>
        <v>#VALUE!</v>
      </c>
      <c r="H5220" s="7" t="e">
        <f>Table1[[#This Row],[Jut_%]]</f>
        <v>#VALUE!</v>
      </c>
      <c r="I5220" s="4" t="e">
        <f>Table1[[#This Row],[Jut]]</f>
        <v>#VALUE!</v>
      </c>
      <c r="J5220" s="4" t="e">
        <f>Table1[[#This Row],[Column1]]</f>
        <v>#VALUE!</v>
      </c>
    </row>
    <row r="5221" spans="1:10" hidden="1" x14ac:dyDescent="0.3">
      <c r="A5221" s="2" t="e">
        <f>Table1[[#This Row],[Befolyt]]</f>
        <v>#VALUE!</v>
      </c>
      <c r="B5221" t="e">
        <f>Table1[[#This Row],[ÜK]]</f>
        <v>#VALUE!</v>
      </c>
      <c r="C5221" s="3" t="e">
        <f>Table1[[#This Row],[Szla]]</f>
        <v>#VALUE!</v>
      </c>
      <c r="D5221" s="6" t="e">
        <f>Table1[[#This Row],[Kelt_hó]]</f>
        <v>#VALUE!</v>
      </c>
      <c r="E5221" t="e">
        <f>Table1[[#This Row],[Vevő]]</f>
        <v>#VALUE!</v>
      </c>
      <c r="F5221" t="e">
        <f>Table1[[#This Row],[Termékkör]]</f>
        <v>#VALUE!</v>
      </c>
      <c r="G5221" s="4" t="e">
        <f>Table1[[#This Row],[SzumElad]]</f>
        <v>#VALUE!</v>
      </c>
      <c r="H5221" s="7" t="e">
        <f>Table1[[#This Row],[Jut_%]]</f>
        <v>#VALUE!</v>
      </c>
      <c r="I5221" s="4" t="e">
        <f>Table1[[#This Row],[Jut]]</f>
        <v>#VALUE!</v>
      </c>
      <c r="J5221" s="4" t="e">
        <f>Table1[[#This Row],[Column1]]</f>
        <v>#VALUE!</v>
      </c>
    </row>
    <row r="5222" spans="1:10" hidden="1" x14ac:dyDescent="0.3">
      <c r="A5222" s="2" t="e">
        <f>Table1[[#This Row],[Befolyt]]</f>
        <v>#VALUE!</v>
      </c>
      <c r="B5222" t="e">
        <f>Table1[[#This Row],[ÜK]]</f>
        <v>#VALUE!</v>
      </c>
      <c r="C5222" s="3" t="e">
        <f>Table1[[#This Row],[Szla]]</f>
        <v>#VALUE!</v>
      </c>
      <c r="D5222" s="6" t="e">
        <f>Table1[[#This Row],[Kelt_hó]]</f>
        <v>#VALUE!</v>
      </c>
      <c r="E5222" t="e">
        <f>Table1[[#This Row],[Vevő]]</f>
        <v>#VALUE!</v>
      </c>
      <c r="F5222" t="e">
        <f>Table1[[#This Row],[Termékkör]]</f>
        <v>#VALUE!</v>
      </c>
      <c r="G5222" s="4" t="e">
        <f>Table1[[#This Row],[SzumElad]]</f>
        <v>#VALUE!</v>
      </c>
      <c r="H5222" s="7" t="e">
        <f>Table1[[#This Row],[Jut_%]]</f>
        <v>#VALUE!</v>
      </c>
      <c r="I5222" s="4" t="e">
        <f>Table1[[#This Row],[Jut]]</f>
        <v>#VALUE!</v>
      </c>
      <c r="J5222" s="4" t="e">
        <f>Table1[[#This Row],[Column1]]</f>
        <v>#VALUE!</v>
      </c>
    </row>
    <row r="5223" spans="1:10" hidden="1" x14ac:dyDescent="0.3">
      <c r="A5223" s="2" t="e">
        <f>Table1[[#This Row],[Befolyt]]</f>
        <v>#VALUE!</v>
      </c>
      <c r="B5223" t="e">
        <f>Table1[[#This Row],[ÜK]]</f>
        <v>#VALUE!</v>
      </c>
      <c r="C5223" s="3" t="e">
        <f>Table1[[#This Row],[Szla]]</f>
        <v>#VALUE!</v>
      </c>
      <c r="D5223" s="6" t="e">
        <f>Table1[[#This Row],[Kelt_hó]]</f>
        <v>#VALUE!</v>
      </c>
      <c r="E5223" t="e">
        <f>Table1[[#This Row],[Vevő]]</f>
        <v>#VALUE!</v>
      </c>
      <c r="F5223" t="e">
        <f>Table1[[#This Row],[Termékkör]]</f>
        <v>#VALUE!</v>
      </c>
      <c r="G5223" s="4" t="e">
        <f>Table1[[#This Row],[SzumElad]]</f>
        <v>#VALUE!</v>
      </c>
      <c r="H5223" s="7" t="e">
        <f>Table1[[#This Row],[Jut_%]]</f>
        <v>#VALUE!</v>
      </c>
      <c r="I5223" s="4" t="e">
        <f>Table1[[#This Row],[Jut]]</f>
        <v>#VALUE!</v>
      </c>
      <c r="J5223" s="4" t="e">
        <f>Table1[[#This Row],[Column1]]</f>
        <v>#VALUE!</v>
      </c>
    </row>
    <row r="5224" spans="1:10" hidden="1" x14ac:dyDescent="0.3">
      <c r="A5224" s="2" t="e">
        <f>Table1[[#This Row],[Befolyt]]</f>
        <v>#VALUE!</v>
      </c>
      <c r="B5224" t="e">
        <f>Table1[[#This Row],[ÜK]]</f>
        <v>#VALUE!</v>
      </c>
      <c r="C5224" s="3" t="e">
        <f>Table1[[#This Row],[Szla]]</f>
        <v>#VALUE!</v>
      </c>
      <c r="D5224" s="6" t="e">
        <f>Table1[[#This Row],[Kelt_hó]]</f>
        <v>#VALUE!</v>
      </c>
      <c r="E5224" t="e">
        <f>Table1[[#This Row],[Vevő]]</f>
        <v>#VALUE!</v>
      </c>
      <c r="F5224" t="e">
        <f>Table1[[#This Row],[Termékkör]]</f>
        <v>#VALUE!</v>
      </c>
      <c r="G5224" s="4" t="e">
        <f>Table1[[#This Row],[SzumElad]]</f>
        <v>#VALUE!</v>
      </c>
      <c r="H5224" s="7" t="e">
        <f>Table1[[#This Row],[Jut_%]]</f>
        <v>#VALUE!</v>
      </c>
      <c r="I5224" s="4" t="e">
        <f>Table1[[#This Row],[Jut]]</f>
        <v>#VALUE!</v>
      </c>
      <c r="J5224" s="4" t="e">
        <f>Table1[[#This Row],[Column1]]</f>
        <v>#VALUE!</v>
      </c>
    </row>
    <row r="5225" spans="1:10" hidden="1" x14ac:dyDescent="0.3">
      <c r="A5225" s="2" t="e">
        <f>Table1[[#This Row],[Befolyt]]</f>
        <v>#VALUE!</v>
      </c>
      <c r="B5225" t="e">
        <f>Table1[[#This Row],[ÜK]]</f>
        <v>#VALUE!</v>
      </c>
      <c r="C5225" s="3" t="e">
        <f>Table1[[#This Row],[Szla]]</f>
        <v>#VALUE!</v>
      </c>
      <c r="D5225" s="6" t="e">
        <f>Table1[[#This Row],[Kelt_hó]]</f>
        <v>#VALUE!</v>
      </c>
      <c r="E5225" t="e">
        <f>Table1[[#This Row],[Vevő]]</f>
        <v>#VALUE!</v>
      </c>
      <c r="F5225" t="e">
        <f>Table1[[#This Row],[Termékkör]]</f>
        <v>#VALUE!</v>
      </c>
      <c r="G5225" s="4" t="e">
        <f>Table1[[#This Row],[SzumElad]]</f>
        <v>#VALUE!</v>
      </c>
      <c r="H5225" s="7" t="e">
        <f>Table1[[#This Row],[Jut_%]]</f>
        <v>#VALUE!</v>
      </c>
      <c r="I5225" s="4" t="e">
        <f>Table1[[#This Row],[Jut]]</f>
        <v>#VALUE!</v>
      </c>
      <c r="J5225" s="4" t="e">
        <f>Table1[[#This Row],[Column1]]</f>
        <v>#VALUE!</v>
      </c>
    </row>
    <row r="5226" spans="1:10" hidden="1" x14ac:dyDescent="0.3">
      <c r="A5226" s="2" t="e">
        <f>Table1[[#This Row],[Befolyt]]</f>
        <v>#VALUE!</v>
      </c>
      <c r="B5226" t="e">
        <f>Table1[[#This Row],[ÜK]]</f>
        <v>#VALUE!</v>
      </c>
      <c r="C5226" s="3" t="e">
        <f>Table1[[#This Row],[Szla]]</f>
        <v>#VALUE!</v>
      </c>
      <c r="D5226" s="6" t="e">
        <f>Table1[[#This Row],[Kelt_hó]]</f>
        <v>#VALUE!</v>
      </c>
      <c r="E5226" t="e">
        <f>Table1[[#This Row],[Vevő]]</f>
        <v>#VALUE!</v>
      </c>
      <c r="F5226" t="e">
        <f>Table1[[#This Row],[Termékkör]]</f>
        <v>#VALUE!</v>
      </c>
      <c r="G5226" s="4" t="e">
        <f>Table1[[#This Row],[SzumElad]]</f>
        <v>#VALUE!</v>
      </c>
      <c r="H5226" s="7" t="e">
        <f>Table1[[#This Row],[Jut_%]]</f>
        <v>#VALUE!</v>
      </c>
      <c r="I5226" s="4" t="e">
        <f>Table1[[#This Row],[Jut]]</f>
        <v>#VALUE!</v>
      </c>
      <c r="J5226" s="4" t="e">
        <f>Table1[[#This Row],[Column1]]</f>
        <v>#VALUE!</v>
      </c>
    </row>
    <row r="5227" spans="1:10" hidden="1" x14ac:dyDescent="0.3">
      <c r="A5227" s="2" t="e">
        <f>Table1[[#This Row],[Befolyt]]</f>
        <v>#VALUE!</v>
      </c>
      <c r="B5227" t="e">
        <f>Table1[[#This Row],[ÜK]]</f>
        <v>#VALUE!</v>
      </c>
      <c r="C5227" s="3" t="e">
        <f>Table1[[#This Row],[Szla]]</f>
        <v>#VALUE!</v>
      </c>
      <c r="D5227" s="6" t="e">
        <f>Table1[[#This Row],[Kelt_hó]]</f>
        <v>#VALUE!</v>
      </c>
      <c r="E5227" t="e">
        <f>Table1[[#This Row],[Vevő]]</f>
        <v>#VALUE!</v>
      </c>
      <c r="F5227" t="e">
        <f>Table1[[#This Row],[Termékkör]]</f>
        <v>#VALUE!</v>
      </c>
      <c r="G5227" s="4" t="e">
        <f>Table1[[#This Row],[SzumElad]]</f>
        <v>#VALUE!</v>
      </c>
      <c r="H5227" s="7" t="e">
        <f>Table1[[#This Row],[Jut_%]]</f>
        <v>#VALUE!</v>
      </c>
      <c r="I5227" s="4" t="e">
        <f>Table1[[#This Row],[Jut]]</f>
        <v>#VALUE!</v>
      </c>
      <c r="J5227" s="4" t="e">
        <f>Table1[[#This Row],[Column1]]</f>
        <v>#VALUE!</v>
      </c>
    </row>
    <row r="5228" spans="1:10" hidden="1" x14ac:dyDescent="0.3">
      <c r="A5228" s="2" t="e">
        <f>Table1[[#This Row],[Befolyt]]</f>
        <v>#VALUE!</v>
      </c>
      <c r="B5228" t="e">
        <f>Table1[[#This Row],[ÜK]]</f>
        <v>#VALUE!</v>
      </c>
      <c r="C5228" s="3" t="e">
        <f>Table1[[#This Row],[Szla]]</f>
        <v>#VALUE!</v>
      </c>
      <c r="D5228" s="6" t="e">
        <f>Table1[[#This Row],[Kelt_hó]]</f>
        <v>#VALUE!</v>
      </c>
      <c r="E5228" t="e">
        <f>Table1[[#This Row],[Vevő]]</f>
        <v>#VALUE!</v>
      </c>
      <c r="F5228" t="e">
        <f>Table1[[#This Row],[Termékkör]]</f>
        <v>#VALUE!</v>
      </c>
      <c r="G5228" s="4" t="e">
        <f>Table1[[#This Row],[SzumElad]]</f>
        <v>#VALUE!</v>
      </c>
      <c r="H5228" s="7" t="e">
        <f>Table1[[#This Row],[Jut_%]]</f>
        <v>#VALUE!</v>
      </c>
      <c r="I5228" s="4" t="e">
        <f>Table1[[#This Row],[Jut]]</f>
        <v>#VALUE!</v>
      </c>
      <c r="J5228" s="4" t="e">
        <f>Table1[[#This Row],[Column1]]</f>
        <v>#VALUE!</v>
      </c>
    </row>
    <row r="5229" spans="1:10" hidden="1" x14ac:dyDescent="0.3">
      <c r="A5229" s="2" t="e">
        <f>Table1[[#This Row],[Befolyt]]</f>
        <v>#VALUE!</v>
      </c>
      <c r="B5229" t="e">
        <f>Table1[[#This Row],[ÜK]]</f>
        <v>#VALUE!</v>
      </c>
      <c r="C5229" s="3" t="e">
        <f>Table1[[#This Row],[Szla]]</f>
        <v>#VALUE!</v>
      </c>
      <c r="D5229" s="6" t="e">
        <f>Table1[[#This Row],[Kelt_hó]]</f>
        <v>#VALUE!</v>
      </c>
      <c r="E5229" t="e">
        <f>Table1[[#This Row],[Vevő]]</f>
        <v>#VALUE!</v>
      </c>
      <c r="F5229" t="e">
        <f>Table1[[#This Row],[Termékkör]]</f>
        <v>#VALUE!</v>
      </c>
      <c r="G5229" s="4" t="e">
        <f>Table1[[#This Row],[SzumElad]]</f>
        <v>#VALUE!</v>
      </c>
      <c r="H5229" s="7" t="e">
        <f>Table1[[#This Row],[Jut_%]]</f>
        <v>#VALUE!</v>
      </c>
      <c r="I5229" s="4" t="e">
        <f>Table1[[#This Row],[Jut]]</f>
        <v>#VALUE!</v>
      </c>
      <c r="J5229" s="4" t="e">
        <f>Table1[[#This Row],[Column1]]</f>
        <v>#VALUE!</v>
      </c>
    </row>
    <row r="5230" spans="1:10" hidden="1" x14ac:dyDescent="0.3">
      <c r="A5230" s="2" t="e">
        <f>Table1[[#This Row],[Befolyt]]</f>
        <v>#VALUE!</v>
      </c>
      <c r="B5230" t="e">
        <f>Table1[[#This Row],[ÜK]]</f>
        <v>#VALUE!</v>
      </c>
      <c r="C5230" s="3" t="e">
        <f>Table1[[#This Row],[Szla]]</f>
        <v>#VALUE!</v>
      </c>
      <c r="D5230" s="6" t="e">
        <f>Table1[[#This Row],[Kelt_hó]]</f>
        <v>#VALUE!</v>
      </c>
      <c r="E5230" t="e">
        <f>Table1[[#This Row],[Vevő]]</f>
        <v>#VALUE!</v>
      </c>
      <c r="F5230" t="e">
        <f>Table1[[#This Row],[Termékkör]]</f>
        <v>#VALUE!</v>
      </c>
      <c r="G5230" s="4" t="e">
        <f>Table1[[#This Row],[SzumElad]]</f>
        <v>#VALUE!</v>
      </c>
      <c r="H5230" s="7" t="e">
        <f>Table1[[#This Row],[Jut_%]]</f>
        <v>#VALUE!</v>
      </c>
      <c r="I5230" s="4" t="e">
        <f>Table1[[#This Row],[Jut]]</f>
        <v>#VALUE!</v>
      </c>
      <c r="J5230" s="4" t="e">
        <f>Table1[[#This Row],[Column1]]</f>
        <v>#VALUE!</v>
      </c>
    </row>
    <row r="5231" spans="1:10" hidden="1" x14ac:dyDescent="0.3">
      <c r="A5231" s="2" t="e">
        <f>Table1[[#This Row],[Befolyt]]</f>
        <v>#VALUE!</v>
      </c>
      <c r="B5231" t="e">
        <f>Table1[[#This Row],[ÜK]]</f>
        <v>#VALUE!</v>
      </c>
      <c r="C5231" s="3" t="e">
        <f>Table1[[#This Row],[Szla]]</f>
        <v>#VALUE!</v>
      </c>
      <c r="D5231" s="6" t="e">
        <f>Table1[[#This Row],[Kelt_hó]]</f>
        <v>#VALUE!</v>
      </c>
      <c r="E5231" t="e">
        <f>Table1[[#This Row],[Vevő]]</f>
        <v>#VALUE!</v>
      </c>
      <c r="F5231" t="e">
        <f>Table1[[#This Row],[Termékkör]]</f>
        <v>#VALUE!</v>
      </c>
      <c r="G5231" s="4" t="e">
        <f>Table1[[#This Row],[SzumElad]]</f>
        <v>#VALUE!</v>
      </c>
      <c r="H5231" s="7" t="e">
        <f>Table1[[#This Row],[Jut_%]]</f>
        <v>#VALUE!</v>
      </c>
      <c r="I5231" s="4" t="e">
        <f>Table1[[#This Row],[Jut]]</f>
        <v>#VALUE!</v>
      </c>
      <c r="J5231" s="4" t="e">
        <f>Table1[[#This Row],[Column1]]</f>
        <v>#VALUE!</v>
      </c>
    </row>
    <row r="5232" spans="1:10" hidden="1" x14ac:dyDescent="0.3">
      <c r="A5232" s="2" t="e">
        <f>Table1[[#This Row],[Befolyt]]</f>
        <v>#VALUE!</v>
      </c>
      <c r="B5232" t="e">
        <f>Table1[[#This Row],[ÜK]]</f>
        <v>#VALUE!</v>
      </c>
      <c r="C5232" s="3" t="e">
        <f>Table1[[#This Row],[Szla]]</f>
        <v>#VALUE!</v>
      </c>
      <c r="D5232" s="6" t="e">
        <f>Table1[[#This Row],[Kelt_hó]]</f>
        <v>#VALUE!</v>
      </c>
      <c r="E5232" t="e">
        <f>Table1[[#This Row],[Vevő]]</f>
        <v>#VALUE!</v>
      </c>
      <c r="F5232" t="e">
        <f>Table1[[#This Row],[Termékkör]]</f>
        <v>#VALUE!</v>
      </c>
      <c r="G5232" s="4" t="e">
        <f>Table1[[#This Row],[SzumElad]]</f>
        <v>#VALUE!</v>
      </c>
      <c r="H5232" s="7" t="e">
        <f>Table1[[#This Row],[Jut_%]]</f>
        <v>#VALUE!</v>
      </c>
      <c r="I5232" s="4" t="e">
        <f>Table1[[#This Row],[Jut]]</f>
        <v>#VALUE!</v>
      </c>
      <c r="J5232" s="4" t="e">
        <f>Table1[[#This Row],[Column1]]</f>
        <v>#VALUE!</v>
      </c>
    </row>
    <row r="5233" spans="1:10" hidden="1" x14ac:dyDescent="0.3">
      <c r="A5233" s="2" t="e">
        <f>Table1[[#This Row],[Befolyt]]</f>
        <v>#VALUE!</v>
      </c>
      <c r="B5233" t="e">
        <f>Table1[[#This Row],[ÜK]]</f>
        <v>#VALUE!</v>
      </c>
      <c r="C5233" s="3" t="e">
        <f>Table1[[#This Row],[Szla]]</f>
        <v>#VALUE!</v>
      </c>
      <c r="D5233" s="6" t="e">
        <f>Table1[[#This Row],[Kelt_hó]]</f>
        <v>#VALUE!</v>
      </c>
      <c r="E5233" t="e">
        <f>Table1[[#This Row],[Vevő]]</f>
        <v>#VALUE!</v>
      </c>
      <c r="F5233" t="e">
        <f>Table1[[#This Row],[Termékkör]]</f>
        <v>#VALUE!</v>
      </c>
      <c r="G5233" s="4" t="e">
        <f>Table1[[#This Row],[SzumElad]]</f>
        <v>#VALUE!</v>
      </c>
      <c r="H5233" s="7" t="e">
        <f>Table1[[#This Row],[Jut_%]]</f>
        <v>#VALUE!</v>
      </c>
      <c r="I5233" s="4" t="e">
        <f>Table1[[#This Row],[Jut]]</f>
        <v>#VALUE!</v>
      </c>
      <c r="J5233" s="4" t="e">
        <f>Table1[[#This Row],[Column1]]</f>
        <v>#VALUE!</v>
      </c>
    </row>
    <row r="5234" spans="1:10" hidden="1" x14ac:dyDescent="0.3">
      <c r="A5234" s="2" t="e">
        <f>Table1[[#This Row],[Befolyt]]</f>
        <v>#VALUE!</v>
      </c>
      <c r="B5234" t="e">
        <f>Table1[[#This Row],[ÜK]]</f>
        <v>#VALUE!</v>
      </c>
      <c r="C5234" s="3" t="e">
        <f>Table1[[#This Row],[Szla]]</f>
        <v>#VALUE!</v>
      </c>
      <c r="D5234" s="6" t="e">
        <f>Table1[[#This Row],[Kelt_hó]]</f>
        <v>#VALUE!</v>
      </c>
      <c r="E5234" t="e">
        <f>Table1[[#This Row],[Vevő]]</f>
        <v>#VALUE!</v>
      </c>
      <c r="F5234" t="e">
        <f>Table1[[#This Row],[Termékkör]]</f>
        <v>#VALUE!</v>
      </c>
      <c r="G5234" s="4" t="e">
        <f>Table1[[#This Row],[SzumElad]]</f>
        <v>#VALUE!</v>
      </c>
      <c r="H5234" s="7" t="e">
        <f>Table1[[#This Row],[Jut_%]]</f>
        <v>#VALUE!</v>
      </c>
      <c r="I5234" s="4" t="e">
        <f>Table1[[#This Row],[Jut]]</f>
        <v>#VALUE!</v>
      </c>
      <c r="J5234" s="4" t="e">
        <f>Table1[[#This Row],[Column1]]</f>
        <v>#VALUE!</v>
      </c>
    </row>
    <row r="5235" spans="1:10" hidden="1" x14ac:dyDescent="0.3">
      <c r="A5235" s="2" t="e">
        <f>Table1[[#This Row],[Befolyt]]</f>
        <v>#VALUE!</v>
      </c>
      <c r="B5235" t="e">
        <f>Table1[[#This Row],[ÜK]]</f>
        <v>#VALUE!</v>
      </c>
      <c r="C5235" s="3" t="e">
        <f>Table1[[#This Row],[Szla]]</f>
        <v>#VALUE!</v>
      </c>
      <c r="D5235" s="6" t="e">
        <f>Table1[[#This Row],[Kelt_hó]]</f>
        <v>#VALUE!</v>
      </c>
      <c r="E5235" t="e">
        <f>Table1[[#This Row],[Vevő]]</f>
        <v>#VALUE!</v>
      </c>
      <c r="F5235" t="e">
        <f>Table1[[#This Row],[Termékkör]]</f>
        <v>#VALUE!</v>
      </c>
      <c r="G5235" s="4" t="e">
        <f>Table1[[#This Row],[SzumElad]]</f>
        <v>#VALUE!</v>
      </c>
      <c r="H5235" s="7" t="e">
        <f>Table1[[#This Row],[Jut_%]]</f>
        <v>#VALUE!</v>
      </c>
      <c r="I5235" s="4" t="e">
        <f>Table1[[#This Row],[Jut]]</f>
        <v>#VALUE!</v>
      </c>
      <c r="J5235" s="4" t="e">
        <f>Table1[[#This Row],[Column1]]</f>
        <v>#VALUE!</v>
      </c>
    </row>
    <row r="5236" spans="1:10" hidden="1" x14ac:dyDescent="0.3">
      <c r="A5236" s="2" t="e">
        <f>Table1[[#This Row],[Befolyt]]</f>
        <v>#VALUE!</v>
      </c>
      <c r="B5236" t="e">
        <f>Table1[[#This Row],[ÜK]]</f>
        <v>#VALUE!</v>
      </c>
      <c r="C5236" s="3" t="e">
        <f>Table1[[#This Row],[Szla]]</f>
        <v>#VALUE!</v>
      </c>
      <c r="D5236" s="6" t="e">
        <f>Table1[[#This Row],[Kelt_hó]]</f>
        <v>#VALUE!</v>
      </c>
      <c r="E5236" t="e">
        <f>Table1[[#This Row],[Vevő]]</f>
        <v>#VALUE!</v>
      </c>
      <c r="F5236" t="e">
        <f>Table1[[#This Row],[Termékkör]]</f>
        <v>#VALUE!</v>
      </c>
      <c r="G5236" s="4" t="e">
        <f>Table1[[#This Row],[SzumElad]]</f>
        <v>#VALUE!</v>
      </c>
      <c r="H5236" s="7" t="e">
        <f>Table1[[#This Row],[Jut_%]]</f>
        <v>#VALUE!</v>
      </c>
      <c r="I5236" s="4" t="e">
        <f>Table1[[#This Row],[Jut]]</f>
        <v>#VALUE!</v>
      </c>
      <c r="J5236" s="4" t="e">
        <f>Table1[[#This Row],[Column1]]</f>
        <v>#VALUE!</v>
      </c>
    </row>
    <row r="5237" spans="1:10" hidden="1" x14ac:dyDescent="0.3">
      <c r="A5237" s="2" t="e">
        <f>Table1[[#This Row],[Befolyt]]</f>
        <v>#VALUE!</v>
      </c>
      <c r="B5237" t="e">
        <f>Table1[[#This Row],[ÜK]]</f>
        <v>#VALUE!</v>
      </c>
      <c r="C5237" s="3" t="e">
        <f>Table1[[#This Row],[Szla]]</f>
        <v>#VALUE!</v>
      </c>
      <c r="D5237" s="6" t="e">
        <f>Table1[[#This Row],[Kelt_hó]]</f>
        <v>#VALUE!</v>
      </c>
      <c r="E5237" t="e">
        <f>Table1[[#This Row],[Vevő]]</f>
        <v>#VALUE!</v>
      </c>
      <c r="F5237" t="e">
        <f>Table1[[#This Row],[Termékkör]]</f>
        <v>#VALUE!</v>
      </c>
      <c r="G5237" s="4" t="e">
        <f>Table1[[#This Row],[SzumElad]]</f>
        <v>#VALUE!</v>
      </c>
      <c r="H5237" s="7" t="e">
        <f>Table1[[#This Row],[Jut_%]]</f>
        <v>#VALUE!</v>
      </c>
      <c r="I5237" s="4" t="e">
        <f>Table1[[#This Row],[Jut]]</f>
        <v>#VALUE!</v>
      </c>
      <c r="J5237" s="4" t="e">
        <f>Table1[[#This Row],[Column1]]</f>
        <v>#VALUE!</v>
      </c>
    </row>
    <row r="5238" spans="1:10" hidden="1" x14ac:dyDescent="0.3">
      <c r="A5238" s="2" t="e">
        <f>Table1[[#This Row],[Befolyt]]</f>
        <v>#VALUE!</v>
      </c>
      <c r="B5238" t="e">
        <f>Table1[[#This Row],[ÜK]]</f>
        <v>#VALUE!</v>
      </c>
      <c r="C5238" s="3" t="e">
        <f>Table1[[#This Row],[Szla]]</f>
        <v>#VALUE!</v>
      </c>
      <c r="D5238" s="6" t="e">
        <f>Table1[[#This Row],[Kelt_hó]]</f>
        <v>#VALUE!</v>
      </c>
      <c r="E5238" t="e">
        <f>Table1[[#This Row],[Vevő]]</f>
        <v>#VALUE!</v>
      </c>
      <c r="F5238" t="e">
        <f>Table1[[#This Row],[Termékkör]]</f>
        <v>#VALUE!</v>
      </c>
      <c r="G5238" s="4" t="e">
        <f>Table1[[#This Row],[SzumElad]]</f>
        <v>#VALUE!</v>
      </c>
      <c r="H5238" s="7" t="e">
        <f>Table1[[#This Row],[Jut_%]]</f>
        <v>#VALUE!</v>
      </c>
      <c r="I5238" s="4" t="e">
        <f>Table1[[#This Row],[Jut]]</f>
        <v>#VALUE!</v>
      </c>
      <c r="J5238" s="4" t="e">
        <f>Table1[[#This Row],[Column1]]</f>
        <v>#VALUE!</v>
      </c>
    </row>
    <row r="5239" spans="1:10" hidden="1" x14ac:dyDescent="0.3">
      <c r="A5239" s="2" t="e">
        <f>Table1[[#This Row],[Befolyt]]</f>
        <v>#VALUE!</v>
      </c>
      <c r="B5239" t="e">
        <f>Table1[[#This Row],[ÜK]]</f>
        <v>#VALUE!</v>
      </c>
      <c r="C5239" s="3" t="e">
        <f>Table1[[#This Row],[Szla]]</f>
        <v>#VALUE!</v>
      </c>
      <c r="D5239" s="6" t="e">
        <f>Table1[[#This Row],[Kelt_hó]]</f>
        <v>#VALUE!</v>
      </c>
      <c r="E5239" t="e">
        <f>Table1[[#This Row],[Vevő]]</f>
        <v>#VALUE!</v>
      </c>
      <c r="F5239" t="e">
        <f>Table1[[#This Row],[Termékkör]]</f>
        <v>#VALUE!</v>
      </c>
      <c r="G5239" s="4" t="e">
        <f>Table1[[#This Row],[SzumElad]]</f>
        <v>#VALUE!</v>
      </c>
      <c r="H5239" s="7" t="e">
        <f>Table1[[#This Row],[Jut_%]]</f>
        <v>#VALUE!</v>
      </c>
      <c r="I5239" s="4" t="e">
        <f>Table1[[#This Row],[Jut]]</f>
        <v>#VALUE!</v>
      </c>
      <c r="J5239" s="4" t="e">
        <f>Table1[[#This Row],[Column1]]</f>
        <v>#VALUE!</v>
      </c>
    </row>
    <row r="5240" spans="1:10" hidden="1" x14ac:dyDescent="0.3">
      <c r="A5240" s="2" t="e">
        <f>Table1[[#This Row],[Befolyt]]</f>
        <v>#VALUE!</v>
      </c>
      <c r="B5240" t="e">
        <f>Table1[[#This Row],[ÜK]]</f>
        <v>#VALUE!</v>
      </c>
      <c r="C5240" s="3" t="e">
        <f>Table1[[#This Row],[Szla]]</f>
        <v>#VALUE!</v>
      </c>
      <c r="D5240" s="6" t="e">
        <f>Table1[[#This Row],[Kelt_hó]]</f>
        <v>#VALUE!</v>
      </c>
      <c r="E5240" t="e">
        <f>Table1[[#This Row],[Vevő]]</f>
        <v>#VALUE!</v>
      </c>
      <c r="F5240" t="e">
        <f>Table1[[#This Row],[Termékkör]]</f>
        <v>#VALUE!</v>
      </c>
      <c r="G5240" s="4" t="e">
        <f>Table1[[#This Row],[SzumElad]]</f>
        <v>#VALUE!</v>
      </c>
      <c r="H5240" s="7" t="e">
        <f>Table1[[#This Row],[Jut_%]]</f>
        <v>#VALUE!</v>
      </c>
      <c r="I5240" s="4" t="e">
        <f>Table1[[#This Row],[Jut]]</f>
        <v>#VALUE!</v>
      </c>
      <c r="J5240" s="4" t="e">
        <f>Table1[[#This Row],[Column1]]</f>
        <v>#VALUE!</v>
      </c>
    </row>
    <row r="5241" spans="1:10" hidden="1" x14ac:dyDescent="0.3">
      <c r="A5241" s="2" t="e">
        <f>Table1[[#This Row],[Befolyt]]</f>
        <v>#VALUE!</v>
      </c>
      <c r="B5241" t="e">
        <f>Table1[[#This Row],[ÜK]]</f>
        <v>#VALUE!</v>
      </c>
      <c r="C5241" s="3" t="e">
        <f>Table1[[#This Row],[Szla]]</f>
        <v>#VALUE!</v>
      </c>
      <c r="D5241" s="6" t="e">
        <f>Table1[[#This Row],[Kelt_hó]]</f>
        <v>#VALUE!</v>
      </c>
      <c r="E5241" t="e">
        <f>Table1[[#This Row],[Vevő]]</f>
        <v>#VALUE!</v>
      </c>
      <c r="F5241" t="e">
        <f>Table1[[#This Row],[Termékkör]]</f>
        <v>#VALUE!</v>
      </c>
      <c r="G5241" s="4" t="e">
        <f>Table1[[#This Row],[SzumElad]]</f>
        <v>#VALUE!</v>
      </c>
      <c r="H5241" s="7" t="e">
        <f>Table1[[#This Row],[Jut_%]]</f>
        <v>#VALUE!</v>
      </c>
      <c r="I5241" s="4" t="e">
        <f>Table1[[#This Row],[Jut]]</f>
        <v>#VALUE!</v>
      </c>
      <c r="J5241" s="4" t="e">
        <f>Table1[[#This Row],[Column1]]</f>
        <v>#VALUE!</v>
      </c>
    </row>
    <row r="5242" spans="1:10" hidden="1" x14ac:dyDescent="0.3">
      <c r="A5242" s="2" t="e">
        <f>Table1[[#This Row],[Befolyt]]</f>
        <v>#VALUE!</v>
      </c>
      <c r="B5242" t="e">
        <f>Table1[[#This Row],[ÜK]]</f>
        <v>#VALUE!</v>
      </c>
      <c r="C5242" s="3" t="e">
        <f>Table1[[#This Row],[Szla]]</f>
        <v>#VALUE!</v>
      </c>
      <c r="D5242" s="6" t="e">
        <f>Table1[[#This Row],[Kelt_hó]]</f>
        <v>#VALUE!</v>
      </c>
      <c r="E5242" t="e">
        <f>Table1[[#This Row],[Vevő]]</f>
        <v>#VALUE!</v>
      </c>
      <c r="F5242" t="e">
        <f>Table1[[#This Row],[Termékkör]]</f>
        <v>#VALUE!</v>
      </c>
      <c r="G5242" s="4" t="e">
        <f>Table1[[#This Row],[SzumElad]]</f>
        <v>#VALUE!</v>
      </c>
      <c r="H5242" s="7" t="e">
        <f>Table1[[#This Row],[Jut_%]]</f>
        <v>#VALUE!</v>
      </c>
      <c r="I5242" s="4" t="e">
        <f>Table1[[#This Row],[Jut]]</f>
        <v>#VALUE!</v>
      </c>
      <c r="J5242" s="4" t="e">
        <f>Table1[[#This Row],[Column1]]</f>
        <v>#VALUE!</v>
      </c>
    </row>
    <row r="5243" spans="1:10" hidden="1" x14ac:dyDescent="0.3">
      <c r="A5243" s="2" t="e">
        <f>Table1[[#This Row],[Befolyt]]</f>
        <v>#VALUE!</v>
      </c>
      <c r="B5243" t="e">
        <f>Table1[[#This Row],[ÜK]]</f>
        <v>#VALUE!</v>
      </c>
      <c r="C5243" s="3" t="e">
        <f>Table1[[#This Row],[Szla]]</f>
        <v>#VALUE!</v>
      </c>
      <c r="D5243" s="6" t="e">
        <f>Table1[[#This Row],[Kelt_hó]]</f>
        <v>#VALUE!</v>
      </c>
      <c r="E5243" t="e">
        <f>Table1[[#This Row],[Vevő]]</f>
        <v>#VALUE!</v>
      </c>
      <c r="F5243" t="e">
        <f>Table1[[#This Row],[Termékkör]]</f>
        <v>#VALUE!</v>
      </c>
      <c r="G5243" s="4" t="e">
        <f>Table1[[#This Row],[SzumElad]]</f>
        <v>#VALUE!</v>
      </c>
      <c r="H5243" s="7" t="e">
        <f>Table1[[#This Row],[Jut_%]]</f>
        <v>#VALUE!</v>
      </c>
      <c r="I5243" s="4" t="e">
        <f>Table1[[#This Row],[Jut]]</f>
        <v>#VALUE!</v>
      </c>
      <c r="J5243" s="4" t="e">
        <f>Table1[[#This Row],[Column1]]</f>
        <v>#VALUE!</v>
      </c>
    </row>
    <row r="5244" spans="1:10" hidden="1" x14ac:dyDescent="0.3">
      <c r="A5244" s="2" t="e">
        <f>Table1[[#This Row],[Befolyt]]</f>
        <v>#VALUE!</v>
      </c>
      <c r="B5244" t="e">
        <f>Table1[[#This Row],[ÜK]]</f>
        <v>#VALUE!</v>
      </c>
      <c r="C5244" s="3" t="e">
        <f>Table1[[#This Row],[Szla]]</f>
        <v>#VALUE!</v>
      </c>
      <c r="D5244" s="6" t="e">
        <f>Table1[[#This Row],[Kelt_hó]]</f>
        <v>#VALUE!</v>
      </c>
      <c r="E5244" t="e">
        <f>Table1[[#This Row],[Vevő]]</f>
        <v>#VALUE!</v>
      </c>
      <c r="F5244" t="e">
        <f>Table1[[#This Row],[Termékkör]]</f>
        <v>#VALUE!</v>
      </c>
      <c r="G5244" s="4" t="e">
        <f>Table1[[#This Row],[SzumElad]]</f>
        <v>#VALUE!</v>
      </c>
      <c r="H5244" s="7" t="e">
        <f>Table1[[#This Row],[Jut_%]]</f>
        <v>#VALUE!</v>
      </c>
      <c r="I5244" s="4" t="e">
        <f>Table1[[#This Row],[Jut]]</f>
        <v>#VALUE!</v>
      </c>
      <c r="J5244" s="4" t="e">
        <f>Table1[[#This Row],[Column1]]</f>
        <v>#VALUE!</v>
      </c>
    </row>
    <row r="5245" spans="1:10" hidden="1" x14ac:dyDescent="0.3">
      <c r="A5245" s="2" t="e">
        <f>Table1[[#This Row],[Befolyt]]</f>
        <v>#VALUE!</v>
      </c>
      <c r="B5245" t="e">
        <f>Table1[[#This Row],[ÜK]]</f>
        <v>#VALUE!</v>
      </c>
      <c r="C5245" s="3" t="e">
        <f>Table1[[#This Row],[Szla]]</f>
        <v>#VALUE!</v>
      </c>
      <c r="D5245" s="6" t="e">
        <f>Table1[[#This Row],[Kelt_hó]]</f>
        <v>#VALUE!</v>
      </c>
      <c r="E5245" t="e">
        <f>Table1[[#This Row],[Vevő]]</f>
        <v>#VALUE!</v>
      </c>
      <c r="F5245" t="e">
        <f>Table1[[#This Row],[Termékkör]]</f>
        <v>#VALUE!</v>
      </c>
      <c r="G5245" s="4" t="e">
        <f>Table1[[#This Row],[SzumElad]]</f>
        <v>#VALUE!</v>
      </c>
      <c r="H5245" s="7" t="e">
        <f>Table1[[#This Row],[Jut_%]]</f>
        <v>#VALUE!</v>
      </c>
      <c r="I5245" s="4" t="e">
        <f>Table1[[#This Row],[Jut]]</f>
        <v>#VALUE!</v>
      </c>
      <c r="J5245" s="4" t="e">
        <f>Table1[[#This Row],[Column1]]</f>
        <v>#VALUE!</v>
      </c>
    </row>
    <row r="5246" spans="1:10" hidden="1" x14ac:dyDescent="0.3">
      <c r="A5246" s="2" t="e">
        <f>Table1[[#This Row],[Befolyt]]</f>
        <v>#VALUE!</v>
      </c>
      <c r="B5246" t="e">
        <f>Table1[[#This Row],[ÜK]]</f>
        <v>#VALUE!</v>
      </c>
      <c r="C5246" s="3" t="e">
        <f>Table1[[#This Row],[Szla]]</f>
        <v>#VALUE!</v>
      </c>
      <c r="D5246" s="6" t="e">
        <f>Table1[[#This Row],[Kelt_hó]]</f>
        <v>#VALUE!</v>
      </c>
      <c r="E5246" t="e">
        <f>Table1[[#This Row],[Vevő]]</f>
        <v>#VALUE!</v>
      </c>
      <c r="F5246" t="e">
        <f>Table1[[#This Row],[Termékkör]]</f>
        <v>#VALUE!</v>
      </c>
      <c r="G5246" s="4" t="e">
        <f>Table1[[#This Row],[SzumElad]]</f>
        <v>#VALUE!</v>
      </c>
      <c r="H5246" s="7" t="e">
        <f>Table1[[#This Row],[Jut_%]]</f>
        <v>#VALUE!</v>
      </c>
      <c r="I5246" s="4" t="e">
        <f>Table1[[#This Row],[Jut]]</f>
        <v>#VALUE!</v>
      </c>
      <c r="J5246" s="4" t="e">
        <f>Table1[[#This Row],[Column1]]</f>
        <v>#VALUE!</v>
      </c>
    </row>
    <row r="5247" spans="1:10" hidden="1" x14ac:dyDescent="0.3">
      <c r="A5247" s="2" t="e">
        <f>Table1[[#This Row],[Befolyt]]</f>
        <v>#VALUE!</v>
      </c>
      <c r="B5247" t="e">
        <f>Table1[[#This Row],[ÜK]]</f>
        <v>#VALUE!</v>
      </c>
      <c r="C5247" s="3" t="e">
        <f>Table1[[#This Row],[Szla]]</f>
        <v>#VALUE!</v>
      </c>
      <c r="D5247" s="6" t="e">
        <f>Table1[[#This Row],[Kelt_hó]]</f>
        <v>#VALUE!</v>
      </c>
      <c r="E5247" t="e">
        <f>Table1[[#This Row],[Vevő]]</f>
        <v>#VALUE!</v>
      </c>
      <c r="F5247" t="e">
        <f>Table1[[#This Row],[Termékkör]]</f>
        <v>#VALUE!</v>
      </c>
      <c r="G5247" s="4" t="e">
        <f>Table1[[#This Row],[SzumElad]]</f>
        <v>#VALUE!</v>
      </c>
      <c r="H5247" s="7" t="e">
        <f>Table1[[#This Row],[Jut_%]]</f>
        <v>#VALUE!</v>
      </c>
      <c r="I5247" s="4" t="e">
        <f>Table1[[#This Row],[Jut]]</f>
        <v>#VALUE!</v>
      </c>
      <c r="J5247" s="4" t="e">
        <f>Table1[[#This Row],[Column1]]</f>
        <v>#VALUE!</v>
      </c>
    </row>
    <row r="5248" spans="1:10" hidden="1" x14ac:dyDescent="0.3">
      <c r="A5248" s="2" t="e">
        <f>Table1[[#This Row],[Befolyt]]</f>
        <v>#VALUE!</v>
      </c>
      <c r="B5248" t="e">
        <f>Table1[[#This Row],[ÜK]]</f>
        <v>#VALUE!</v>
      </c>
      <c r="C5248" s="3" t="e">
        <f>Table1[[#This Row],[Szla]]</f>
        <v>#VALUE!</v>
      </c>
      <c r="D5248" s="6" t="e">
        <f>Table1[[#This Row],[Kelt_hó]]</f>
        <v>#VALUE!</v>
      </c>
      <c r="E5248" t="e">
        <f>Table1[[#This Row],[Vevő]]</f>
        <v>#VALUE!</v>
      </c>
      <c r="F5248" t="e">
        <f>Table1[[#This Row],[Termékkör]]</f>
        <v>#VALUE!</v>
      </c>
      <c r="G5248" s="4" t="e">
        <f>Table1[[#This Row],[SzumElad]]</f>
        <v>#VALUE!</v>
      </c>
      <c r="H5248" s="7" t="e">
        <f>Table1[[#This Row],[Jut_%]]</f>
        <v>#VALUE!</v>
      </c>
      <c r="I5248" s="4" t="e">
        <f>Table1[[#This Row],[Jut]]</f>
        <v>#VALUE!</v>
      </c>
      <c r="J5248" s="4" t="e">
        <f>Table1[[#This Row],[Column1]]</f>
        <v>#VALUE!</v>
      </c>
    </row>
    <row r="5249" spans="1:10" hidden="1" x14ac:dyDescent="0.3">
      <c r="A5249" s="2" t="e">
        <f>Table1[[#This Row],[Befolyt]]</f>
        <v>#VALUE!</v>
      </c>
      <c r="B5249" t="e">
        <f>Table1[[#This Row],[ÜK]]</f>
        <v>#VALUE!</v>
      </c>
      <c r="C5249" s="3" t="e">
        <f>Table1[[#This Row],[Szla]]</f>
        <v>#VALUE!</v>
      </c>
      <c r="D5249" s="6" t="e">
        <f>Table1[[#This Row],[Kelt_hó]]</f>
        <v>#VALUE!</v>
      </c>
      <c r="E5249" t="e">
        <f>Table1[[#This Row],[Vevő]]</f>
        <v>#VALUE!</v>
      </c>
      <c r="F5249" t="e">
        <f>Table1[[#This Row],[Termékkör]]</f>
        <v>#VALUE!</v>
      </c>
      <c r="G5249" s="4" t="e">
        <f>Table1[[#This Row],[SzumElad]]</f>
        <v>#VALUE!</v>
      </c>
      <c r="H5249" s="7" t="e">
        <f>Table1[[#This Row],[Jut_%]]</f>
        <v>#VALUE!</v>
      </c>
      <c r="I5249" s="4" t="e">
        <f>Table1[[#This Row],[Jut]]</f>
        <v>#VALUE!</v>
      </c>
      <c r="J5249" s="4" t="e">
        <f>Table1[[#This Row],[Column1]]</f>
        <v>#VALUE!</v>
      </c>
    </row>
    <row r="5250" spans="1:10" hidden="1" x14ac:dyDescent="0.3">
      <c r="A5250" s="2" t="e">
        <f>Table1[[#This Row],[Befolyt]]</f>
        <v>#VALUE!</v>
      </c>
      <c r="B5250" t="e">
        <f>Table1[[#This Row],[ÜK]]</f>
        <v>#VALUE!</v>
      </c>
      <c r="C5250" s="3" t="e">
        <f>Table1[[#This Row],[Szla]]</f>
        <v>#VALUE!</v>
      </c>
      <c r="D5250" s="6" t="e">
        <f>Table1[[#This Row],[Kelt_hó]]</f>
        <v>#VALUE!</v>
      </c>
      <c r="E5250" t="e">
        <f>Table1[[#This Row],[Vevő]]</f>
        <v>#VALUE!</v>
      </c>
      <c r="F5250" t="e">
        <f>Table1[[#This Row],[Termékkör]]</f>
        <v>#VALUE!</v>
      </c>
      <c r="G5250" s="4" t="e">
        <f>Table1[[#This Row],[SzumElad]]</f>
        <v>#VALUE!</v>
      </c>
      <c r="H5250" s="7" t="e">
        <f>Table1[[#This Row],[Jut_%]]</f>
        <v>#VALUE!</v>
      </c>
      <c r="I5250" s="4" t="e">
        <f>Table1[[#This Row],[Jut]]</f>
        <v>#VALUE!</v>
      </c>
      <c r="J5250" s="4" t="e">
        <f>Table1[[#This Row],[Column1]]</f>
        <v>#VALUE!</v>
      </c>
    </row>
    <row r="5251" spans="1:10" hidden="1" x14ac:dyDescent="0.3">
      <c r="A5251" s="2" t="e">
        <f>Table1[[#This Row],[Befolyt]]</f>
        <v>#VALUE!</v>
      </c>
      <c r="B5251" t="e">
        <f>Table1[[#This Row],[ÜK]]</f>
        <v>#VALUE!</v>
      </c>
      <c r="C5251" s="3" t="e">
        <f>Table1[[#This Row],[Szla]]</f>
        <v>#VALUE!</v>
      </c>
      <c r="D5251" s="6" t="e">
        <f>Table1[[#This Row],[Kelt_hó]]</f>
        <v>#VALUE!</v>
      </c>
      <c r="E5251" t="e">
        <f>Table1[[#This Row],[Vevő]]</f>
        <v>#VALUE!</v>
      </c>
      <c r="F5251" t="e">
        <f>Table1[[#This Row],[Termékkör]]</f>
        <v>#VALUE!</v>
      </c>
      <c r="G5251" s="4" t="e">
        <f>Table1[[#This Row],[SzumElad]]</f>
        <v>#VALUE!</v>
      </c>
      <c r="H5251" s="7" t="e">
        <f>Table1[[#This Row],[Jut_%]]</f>
        <v>#VALUE!</v>
      </c>
      <c r="I5251" s="4" t="e">
        <f>Table1[[#This Row],[Jut]]</f>
        <v>#VALUE!</v>
      </c>
      <c r="J5251" s="4" t="e">
        <f>Table1[[#This Row],[Column1]]</f>
        <v>#VALUE!</v>
      </c>
    </row>
    <row r="5252" spans="1:10" hidden="1" x14ac:dyDescent="0.3">
      <c r="A5252" s="2" t="e">
        <f>Table1[[#This Row],[Befolyt]]</f>
        <v>#VALUE!</v>
      </c>
      <c r="B5252" t="e">
        <f>Table1[[#This Row],[ÜK]]</f>
        <v>#VALUE!</v>
      </c>
      <c r="C5252" s="3" t="e">
        <f>Table1[[#This Row],[Szla]]</f>
        <v>#VALUE!</v>
      </c>
      <c r="D5252" s="6" t="e">
        <f>Table1[[#This Row],[Kelt_hó]]</f>
        <v>#VALUE!</v>
      </c>
      <c r="E5252" t="e">
        <f>Table1[[#This Row],[Vevő]]</f>
        <v>#VALUE!</v>
      </c>
      <c r="F5252" t="e">
        <f>Table1[[#This Row],[Termékkör]]</f>
        <v>#VALUE!</v>
      </c>
      <c r="G5252" s="4" t="e">
        <f>Table1[[#This Row],[SzumElad]]</f>
        <v>#VALUE!</v>
      </c>
      <c r="H5252" s="7" t="e">
        <f>Table1[[#This Row],[Jut_%]]</f>
        <v>#VALUE!</v>
      </c>
      <c r="I5252" s="4" t="e">
        <f>Table1[[#This Row],[Jut]]</f>
        <v>#VALUE!</v>
      </c>
      <c r="J5252" s="4" t="e">
        <f>Table1[[#This Row],[Column1]]</f>
        <v>#VALUE!</v>
      </c>
    </row>
    <row r="5253" spans="1:10" hidden="1" x14ac:dyDescent="0.3">
      <c r="A5253" s="2" t="e">
        <f>Table1[[#This Row],[Befolyt]]</f>
        <v>#VALUE!</v>
      </c>
      <c r="B5253" t="e">
        <f>Table1[[#This Row],[ÜK]]</f>
        <v>#VALUE!</v>
      </c>
      <c r="C5253" s="3" t="e">
        <f>Table1[[#This Row],[Szla]]</f>
        <v>#VALUE!</v>
      </c>
      <c r="D5253" s="6" t="e">
        <f>Table1[[#This Row],[Kelt_hó]]</f>
        <v>#VALUE!</v>
      </c>
      <c r="E5253" t="e">
        <f>Table1[[#This Row],[Vevő]]</f>
        <v>#VALUE!</v>
      </c>
      <c r="F5253" t="e">
        <f>Table1[[#This Row],[Termékkör]]</f>
        <v>#VALUE!</v>
      </c>
      <c r="G5253" s="4" t="e">
        <f>Table1[[#This Row],[SzumElad]]</f>
        <v>#VALUE!</v>
      </c>
      <c r="H5253" s="7" t="e">
        <f>Table1[[#This Row],[Jut_%]]</f>
        <v>#VALUE!</v>
      </c>
      <c r="I5253" s="4" t="e">
        <f>Table1[[#This Row],[Jut]]</f>
        <v>#VALUE!</v>
      </c>
      <c r="J5253" s="4" t="e">
        <f>Table1[[#This Row],[Column1]]</f>
        <v>#VALUE!</v>
      </c>
    </row>
    <row r="5254" spans="1:10" hidden="1" x14ac:dyDescent="0.3">
      <c r="A5254" s="2" t="e">
        <f>Table1[[#This Row],[Befolyt]]</f>
        <v>#VALUE!</v>
      </c>
      <c r="B5254" t="e">
        <f>Table1[[#This Row],[ÜK]]</f>
        <v>#VALUE!</v>
      </c>
      <c r="C5254" s="3" t="e">
        <f>Table1[[#This Row],[Szla]]</f>
        <v>#VALUE!</v>
      </c>
      <c r="D5254" s="6" t="e">
        <f>Table1[[#This Row],[Kelt_hó]]</f>
        <v>#VALUE!</v>
      </c>
      <c r="E5254" t="e">
        <f>Table1[[#This Row],[Vevő]]</f>
        <v>#VALUE!</v>
      </c>
      <c r="F5254" t="e">
        <f>Table1[[#This Row],[Termékkör]]</f>
        <v>#VALUE!</v>
      </c>
      <c r="G5254" s="4" t="e">
        <f>Table1[[#This Row],[SzumElad]]</f>
        <v>#VALUE!</v>
      </c>
      <c r="H5254" s="7" t="e">
        <f>Table1[[#This Row],[Jut_%]]</f>
        <v>#VALUE!</v>
      </c>
      <c r="I5254" s="4" t="e">
        <f>Table1[[#This Row],[Jut]]</f>
        <v>#VALUE!</v>
      </c>
      <c r="J5254" s="4" t="e">
        <f>Table1[[#This Row],[Column1]]</f>
        <v>#VALUE!</v>
      </c>
    </row>
    <row r="5255" spans="1:10" hidden="1" x14ac:dyDescent="0.3">
      <c r="A5255" s="2" t="e">
        <f>Table1[[#This Row],[Befolyt]]</f>
        <v>#VALUE!</v>
      </c>
      <c r="B5255" t="e">
        <f>Table1[[#This Row],[ÜK]]</f>
        <v>#VALUE!</v>
      </c>
      <c r="C5255" s="3" t="e">
        <f>Table1[[#This Row],[Szla]]</f>
        <v>#VALUE!</v>
      </c>
      <c r="D5255" s="6" t="e">
        <f>Table1[[#This Row],[Kelt_hó]]</f>
        <v>#VALUE!</v>
      </c>
      <c r="E5255" t="e">
        <f>Table1[[#This Row],[Vevő]]</f>
        <v>#VALUE!</v>
      </c>
      <c r="F5255" t="e">
        <f>Table1[[#This Row],[Termékkör]]</f>
        <v>#VALUE!</v>
      </c>
      <c r="G5255" s="4" t="e">
        <f>Table1[[#This Row],[SzumElad]]</f>
        <v>#VALUE!</v>
      </c>
      <c r="H5255" s="7" t="e">
        <f>Table1[[#This Row],[Jut_%]]</f>
        <v>#VALUE!</v>
      </c>
      <c r="I5255" s="4" t="e">
        <f>Table1[[#This Row],[Jut]]</f>
        <v>#VALUE!</v>
      </c>
      <c r="J5255" s="4" t="e">
        <f>Table1[[#This Row],[Column1]]</f>
        <v>#VALUE!</v>
      </c>
    </row>
    <row r="5256" spans="1:10" hidden="1" x14ac:dyDescent="0.3">
      <c r="A5256" s="2" t="e">
        <f>Table1[[#This Row],[Befolyt]]</f>
        <v>#VALUE!</v>
      </c>
      <c r="B5256" t="e">
        <f>Table1[[#This Row],[ÜK]]</f>
        <v>#VALUE!</v>
      </c>
      <c r="C5256" s="3" t="e">
        <f>Table1[[#This Row],[Szla]]</f>
        <v>#VALUE!</v>
      </c>
      <c r="D5256" s="6" t="e">
        <f>Table1[[#This Row],[Kelt_hó]]</f>
        <v>#VALUE!</v>
      </c>
      <c r="E5256" t="e">
        <f>Table1[[#This Row],[Vevő]]</f>
        <v>#VALUE!</v>
      </c>
      <c r="F5256" t="e">
        <f>Table1[[#This Row],[Termékkör]]</f>
        <v>#VALUE!</v>
      </c>
      <c r="G5256" s="4" t="e">
        <f>Table1[[#This Row],[SzumElad]]</f>
        <v>#VALUE!</v>
      </c>
      <c r="H5256" s="7" t="e">
        <f>Table1[[#This Row],[Jut_%]]</f>
        <v>#VALUE!</v>
      </c>
      <c r="I5256" s="4" t="e">
        <f>Table1[[#This Row],[Jut]]</f>
        <v>#VALUE!</v>
      </c>
      <c r="J5256" s="4" t="e">
        <f>Table1[[#This Row],[Column1]]</f>
        <v>#VALUE!</v>
      </c>
    </row>
    <row r="5257" spans="1:10" hidden="1" x14ac:dyDescent="0.3">
      <c r="A5257" s="2" t="e">
        <f>Table1[[#This Row],[Befolyt]]</f>
        <v>#VALUE!</v>
      </c>
      <c r="B5257" t="e">
        <f>Table1[[#This Row],[ÜK]]</f>
        <v>#VALUE!</v>
      </c>
      <c r="C5257" s="3" t="e">
        <f>Table1[[#This Row],[Szla]]</f>
        <v>#VALUE!</v>
      </c>
      <c r="D5257" s="6" t="e">
        <f>Table1[[#This Row],[Kelt_hó]]</f>
        <v>#VALUE!</v>
      </c>
      <c r="E5257" t="e">
        <f>Table1[[#This Row],[Vevő]]</f>
        <v>#VALUE!</v>
      </c>
      <c r="F5257" t="e">
        <f>Table1[[#This Row],[Termékkör]]</f>
        <v>#VALUE!</v>
      </c>
      <c r="G5257" s="4" t="e">
        <f>Table1[[#This Row],[SzumElad]]</f>
        <v>#VALUE!</v>
      </c>
      <c r="H5257" s="7" t="e">
        <f>Table1[[#This Row],[Jut_%]]</f>
        <v>#VALUE!</v>
      </c>
      <c r="I5257" s="4" t="e">
        <f>Table1[[#This Row],[Jut]]</f>
        <v>#VALUE!</v>
      </c>
      <c r="J5257" s="4" t="e">
        <f>Table1[[#This Row],[Column1]]</f>
        <v>#VALUE!</v>
      </c>
    </row>
    <row r="5258" spans="1:10" hidden="1" x14ac:dyDescent="0.3">
      <c r="A5258" s="2" t="e">
        <f>Table1[[#This Row],[Befolyt]]</f>
        <v>#VALUE!</v>
      </c>
      <c r="B5258" t="e">
        <f>Table1[[#This Row],[ÜK]]</f>
        <v>#VALUE!</v>
      </c>
      <c r="C5258" s="3" t="e">
        <f>Table1[[#This Row],[Szla]]</f>
        <v>#VALUE!</v>
      </c>
      <c r="D5258" s="6" t="e">
        <f>Table1[[#This Row],[Kelt_hó]]</f>
        <v>#VALUE!</v>
      </c>
      <c r="E5258" t="e">
        <f>Table1[[#This Row],[Vevő]]</f>
        <v>#VALUE!</v>
      </c>
      <c r="F5258" t="e">
        <f>Table1[[#This Row],[Termékkör]]</f>
        <v>#VALUE!</v>
      </c>
      <c r="G5258" s="4" t="e">
        <f>Table1[[#This Row],[SzumElad]]</f>
        <v>#VALUE!</v>
      </c>
      <c r="H5258" s="7" t="e">
        <f>Table1[[#This Row],[Jut_%]]</f>
        <v>#VALUE!</v>
      </c>
      <c r="I5258" s="4" t="e">
        <f>Table1[[#This Row],[Jut]]</f>
        <v>#VALUE!</v>
      </c>
      <c r="J5258" s="4" t="e">
        <f>Table1[[#This Row],[Column1]]</f>
        <v>#VALUE!</v>
      </c>
    </row>
    <row r="5259" spans="1:10" hidden="1" x14ac:dyDescent="0.3">
      <c r="A5259" s="2" t="e">
        <f>Table1[[#This Row],[Befolyt]]</f>
        <v>#VALUE!</v>
      </c>
      <c r="B5259" t="e">
        <f>Table1[[#This Row],[ÜK]]</f>
        <v>#VALUE!</v>
      </c>
      <c r="C5259" s="3" t="e">
        <f>Table1[[#This Row],[Szla]]</f>
        <v>#VALUE!</v>
      </c>
      <c r="D5259" s="6" t="e">
        <f>Table1[[#This Row],[Kelt_hó]]</f>
        <v>#VALUE!</v>
      </c>
      <c r="E5259" t="e">
        <f>Table1[[#This Row],[Vevő]]</f>
        <v>#VALUE!</v>
      </c>
      <c r="F5259" t="e">
        <f>Table1[[#This Row],[Termékkör]]</f>
        <v>#VALUE!</v>
      </c>
      <c r="G5259" s="4" t="e">
        <f>Table1[[#This Row],[SzumElad]]</f>
        <v>#VALUE!</v>
      </c>
      <c r="H5259" s="7" t="e">
        <f>Table1[[#This Row],[Jut_%]]</f>
        <v>#VALUE!</v>
      </c>
      <c r="I5259" s="4" t="e">
        <f>Table1[[#This Row],[Jut]]</f>
        <v>#VALUE!</v>
      </c>
      <c r="J5259" s="4" t="e">
        <f>Table1[[#This Row],[Column1]]</f>
        <v>#VALUE!</v>
      </c>
    </row>
    <row r="5260" spans="1:10" hidden="1" x14ac:dyDescent="0.3">
      <c r="A5260" s="2" t="e">
        <f>Table1[[#This Row],[Befolyt]]</f>
        <v>#VALUE!</v>
      </c>
      <c r="B5260" t="e">
        <f>Table1[[#This Row],[ÜK]]</f>
        <v>#VALUE!</v>
      </c>
      <c r="C5260" s="3" t="e">
        <f>Table1[[#This Row],[Szla]]</f>
        <v>#VALUE!</v>
      </c>
      <c r="D5260" s="6" t="e">
        <f>Table1[[#This Row],[Kelt_hó]]</f>
        <v>#VALUE!</v>
      </c>
      <c r="E5260" t="e">
        <f>Table1[[#This Row],[Vevő]]</f>
        <v>#VALUE!</v>
      </c>
      <c r="F5260" t="e">
        <f>Table1[[#This Row],[Termékkör]]</f>
        <v>#VALUE!</v>
      </c>
      <c r="G5260" s="4" t="e">
        <f>Table1[[#This Row],[SzumElad]]</f>
        <v>#VALUE!</v>
      </c>
      <c r="H5260" s="7" t="e">
        <f>Table1[[#This Row],[Jut_%]]</f>
        <v>#VALUE!</v>
      </c>
      <c r="I5260" s="4" t="e">
        <f>Table1[[#This Row],[Jut]]</f>
        <v>#VALUE!</v>
      </c>
      <c r="J5260" s="4" t="e">
        <f>Table1[[#This Row],[Column1]]</f>
        <v>#VALUE!</v>
      </c>
    </row>
    <row r="5261" spans="1:10" hidden="1" x14ac:dyDescent="0.3">
      <c r="A5261" s="2" t="e">
        <f>Table1[[#This Row],[Befolyt]]</f>
        <v>#VALUE!</v>
      </c>
      <c r="B5261" t="e">
        <f>Table1[[#This Row],[ÜK]]</f>
        <v>#VALUE!</v>
      </c>
      <c r="C5261" s="3" t="e">
        <f>Table1[[#This Row],[Szla]]</f>
        <v>#VALUE!</v>
      </c>
      <c r="D5261" s="6" t="e">
        <f>Table1[[#This Row],[Kelt_hó]]</f>
        <v>#VALUE!</v>
      </c>
      <c r="E5261" t="e">
        <f>Table1[[#This Row],[Vevő]]</f>
        <v>#VALUE!</v>
      </c>
      <c r="F5261" t="e">
        <f>Table1[[#This Row],[Termékkör]]</f>
        <v>#VALUE!</v>
      </c>
      <c r="G5261" s="4" t="e">
        <f>Table1[[#This Row],[SzumElad]]</f>
        <v>#VALUE!</v>
      </c>
      <c r="H5261" s="7" t="e">
        <f>Table1[[#This Row],[Jut_%]]</f>
        <v>#VALUE!</v>
      </c>
      <c r="I5261" s="4" t="e">
        <f>Table1[[#This Row],[Jut]]</f>
        <v>#VALUE!</v>
      </c>
      <c r="J5261" s="4" t="e">
        <f>Table1[[#This Row],[Column1]]</f>
        <v>#VALUE!</v>
      </c>
    </row>
    <row r="5262" spans="1:10" hidden="1" x14ac:dyDescent="0.3">
      <c r="A5262" s="2" t="e">
        <f>Table1[[#This Row],[Befolyt]]</f>
        <v>#VALUE!</v>
      </c>
      <c r="B5262" t="e">
        <f>Table1[[#This Row],[ÜK]]</f>
        <v>#VALUE!</v>
      </c>
      <c r="C5262" s="3" t="e">
        <f>Table1[[#This Row],[Szla]]</f>
        <v>#VALUE!</v>
      </c>
      <c r="D5262" s="6" t="e">
        <f>Table1[[#This Row],[Kelt_hó]]</f>
        <v>#VALUE!</v>
      </c>
      <c r="E5262" t="e">
        <f>Table1[[#This Row],[Vevő]]</f>
        <v>#VALUE!</v>
      </c>
      <c r="F5262" t="e">
        <f>Table1[[#This Row],[Termékkör]]</f>
        <v>#VALUE!</v>
      </c>
      <c r="G5262" s="4" t="e">
        <f>Table1[[#This Row],[SzumElad]]</f>
        <v>#VALUE!</v>
      </c>
      <c r="H5262" s="7" t="e">
        <f>Table1[[#This Row],[Jut_%]]</f>
        <v>#VALUE!</v>
      </c>
      <c r="I5262" s="4" t="e">
        <f>Table1[[#This Row],[Jut]]</f>
        <v>#VALUE!</v>
      </c>
      <c r="J5262" s="4" t="e">
        <f>Table1[[#This Row],[Column1]]</f>
        <v>#VALUE!</v>
      </c>
    </row>
    <row r="5263" spans="1:10" hidden="1" x14ac:dyDescent="0.3">
      <c r="A5263" s="2" t="e">
        <f>Table1[[#This Row],[Befolyt]]</f>
        <v>#VALUE!</v>
      </c>
      <c r="B5263" t="e">
        <f>Table1[[#This Row],[ÜK]]</f>
        <v>#VALUE!</v>
      </c>
      <c r="C5263" s="3" t="e">
        <f>Table1[[#This Row],[Szla]]</f>
        <v>#VALUE!</v>
      </c>
      <c r="D5263" s="6" t="e">
        <f>Table1[[#This Row],[Kelt_hó]]</f>
        <v>#VALUE!</v>
      </c>
      <c r="E5263" t="e">
        <f>Table1[[#This Row],[Vevő]]</f>
        <v>#VALUE!</v>
      </c>
      <c r="F5263" t="e">
        <f>Table1[[#This Row],[Termékkör]]</f>
        <v>#VALUE!</v>
      </c>
      <c r="G5263" s="4" t="e">
        <f>Table1[[#This Row],[SzumElad]]</f>
        <v>#VALUE!</v>
      </c>
      <c r="H5263" s="7" t="e">
        <f>Table1[[#This Row],[Jut_%]]</f>
        <v>#VALUE!</v>
      </c>
      <c r="I5263" s="4" t="e">
        <f>Table1[[#This Row],[Jut]]</f>
        <v>#VALUE!</v>
      </c>
      <c r="J5263" s="4" t="e">
        <f>Table1[[#This Row],[Column1]]</f>
        <v>#VALUE!</v>
      </c>
    </row>
    <row r="5264" spans="1:10" hidden="1" x14ac:dyDescent="0.3">
      <c r="A5264" s="2" t="e">
        <f>Table1[[#This Row],[Befolyt]]</f>
        <v>#VALUE!</v>
      </c>
      <c r="B5264" t="e">
        <f>Table1[[#This Row],[ÜK]]</f>
        <v>#VALUE!</v>
      </c>
      <c r="C5264" s="3" t="e">
        <f>Table1[[#This Row],[Szla]]</f>
        <v>#VALUE!</v>
      </c>
      <c r="D5264" s="6" t="e">
        <f>Table1[[#This Row],[Kelt_hó]]</f>
        <v>#VALUE!</v>
      </c>
      <c r="E5264" t="e">
        <f>Table1[[#This Row],[Vevő]]</f>
        <v>#VALUE!</v>
      </c>
      <c r="F5264" t="e">
        <f>Table1[[#This Row],[Termékkör]]</f>
        <v>#VALUE!</v>
      </c>
      <c r="G5264" s="4" t="e">
        <f>Table1[[#This Row],[SzumElad]]</f>
        <v>#VALUE!</v>
      </c>
      <c r="H5264" s="7" t="e">
        <f>Table1[[#This Row],[Jut_%]]</f>
        <v>#VALUE!</v>
      </c>
      <c r="I5264" s="4" t="e">
        <f>Table1[[#This Row],[Jut]]</f>
        <v>#VALUE!</v>
      </c>
      <c r="J5264" s="4" t="e">
        <f>Table1[[#This Row],[Column1]]</f>
        <v>#VALUE!</v>
      </c>
    </row>
    <row r="5265" spans="1:10" hidden="1" x14ac:dyDescent="0.3">
      <c r="A5265" s="2" t="e">
        <f>Table1[[#This Row],[Befolyt]]</f>
        <v>#VALUE!</v>
      </c>
      <c r="B5265" t="e">
        <f>Table1[[#This Row],[ÜK]]</f>
        <v>#VALUE!</v>
      </c>
      <c r="C5265" s="3" t="e">
        <f>Table1[[#This Row],[Szla]]</f>
        <v>#VALUE!</v>
      </c>
      <c r="D5265" s="6" t="e">
        <f>Table1[[#This Row],[Kelt_hó]]</f>
        <v>#VALUE!</v>
      </c>
      <c r="E5265" t="e">
        <f>Table1[[#This Row],[Vevő]]</f>
        <v>#VALUE!</v>
      </c>
      <c r="F5265" t="e">
        <f>Table1[[#This Row],[Termékkör]]</f>
        <v>#VALUE!</v>
      </c>
      <c r="G5265" s="4" t="e">
        <f>Table1[[#This Row],[SzumElad]]</f>
        <v>#VALUE!</v>
      </c>
      <c r="H5265" s="7" t="e">
        <f>Table1[[#This Row],[Jut_%]]</f>
        <v>#VALUE!</v>
      </c>
      <c r="I5265" s="4" t="e">
        <f>Table1[[#This Row],[Jut]]</f>
        <v>#VALUE!</v>
      </c>
      <c r="J5265" s="4" t="e">
        <f>Table1[[#This Row],[Column1]]</f>
        <v>#VALUE!</v>
      </c>
    </row>
    <row r="5266" spans="1:10" hidden="1" x14ac:dyDescent="0.3">
      <c r="A5266" s="2" t="e">
        <f>Table1[[#This Row],[Befolyt]]</f>
        <v>#VALUE!</v>
      </c>
      <c r="B5266" t="e">
        <f>Table1[[#This Row],[ÜK]]</f>
        <v>#VALUE!</v>
      </c>
      <c r="C5266" s="3" t="e">
        <f>Table1[[#This Row],[Szla]]</f>
        <v>#VALUE!</v>
      </c>
      <c r="D5266" s="6" t="e">
        <f>Table1[[#This Row],[Kelt_hó]]</f>
        <v>#VALUE!</v>
      </c>
      <c r="E5266" t="e">
        <f>Table1[[#This Row],[Vevő]]</f>
        <v>#VALUE!</v>
      </c>
      <c r="F5266" t="e">
        <f>Table1[[#This Row],[Termékkör]]</f>
        <v>#VALUE!</v>
      </c>
      <c r="G5266" s="4" t="e">
        <f>Table1[[#This Row],[SzumElad]]</f>
        <v>#VALUE!</v>
      </c>
      <c r="H5266" s="7" t="e">
        <f>Table1[[#This Row],[Jut_%]]</f>
        <v>#VALUE!</v>
      </c>
      <c r="I5266" s="4" t="e">
        <f>Table1[[#This Row],[Jut]]</f>
        <v>#VALUE!</v>
      </c>
      <c r="J5266" s="4" t="e">
        <f>Table1[[#This Row],[Column1]]</f>
        <v>#VALUE!</v>
      </c>
    </row>
    <row r="5267" spans="1:10" hidden="1" x14ac:dyDescent="0.3">
      <c r="A5267" s="2" t="e">
        <f>Table1[[#This Row],[Befolyt]]</f>
        <v>#VALUE!</v>
      </c>
      <c r="B5267" t="e">
        <f>Table1[[#This Row],[ÜK]]</f>
        <v>#VALUE!</v>
      </c>
      <c r="C5267" s="3" t="e">
        <f>Table1[[#This Row],[Szla]]</f>
        <v>#VALUE!</v>
      </c>
      <c r="D5267" s="6" t="e">
        <f>Table1[[#This Row],[Kelt_hó]]</f>
        <v>#VALUE!</v>
      </c>
      <c r="E5267" t="e">
        <f>Table1[[#This Row],[Vevő]]</f>
        <v>#VALUE!</v>
      </c>
      <c r="F5267" t="e">
        <f>Table1[[#This Row],[Termékkör]]</f>
        <v>#VALUE!</v>
      </c>
      <c r="G5267" s="4" t="e">
        <f>Table1[[#This Row],[SzumElad]]</f>
        <v>#VALUE!</v>
      </c>
      <c r="H5267" s="7" t="e">
        <f>Table1[[#This Row],[Jut_%]]</f>
        <v>#VALUE!</v>
      </c>
      <c r="I5267" s="4" t="e">
        <f>Table1[[#This Row],[Jut]]</f>
        <v>#VALUE!</v>
      </c>
      <c r="J5267" s="4" t="e">
        <f>Table1[[#This Row],[Column1]]</f>
        <v>#VALUE!</v>
      </c>
    </row>
    <row r="5268" spans="1:10" hidden="1" x14ac:dyDescent="0.3">
      <c r="A5268" s="2" t="e">
        <f>Table1[[#This Row],[Befolyt]]</f>
        <v>#VALUE!</v>
      </c>
      <c r="B5268" t="e">
        <f>Table1[[#This Row],[ÜK]]</f>
        <v>#VALUE!</v>
      </c>
      <c r="C5268" s="3" t="e">
        <f>Table1[[#This Row],[Szla]]</f>
        <v>#VALUE!</v>
      </c>
      <c r="D5268" s="6" t="e">
        <f>Table1[[#This Row],[Kelt_hó]]</f>
        <v>#VALUE!</v>
      </c>
      <c r="E5268" t="e">
        <f>Table1[[#This Row],[Vevő]]</f>
        <v>#VALUE!</v>
      </c>
      <c r="F5268" t="e">
        <f>Table1[[#This Row],[Termékkör]]</f>
        <v>#VALUE!</v>
      </c>
      <c r="G5268" s="4" t="e">
        <f>Table1[[#This Row],[SzumElad]]</f>
        <v>#VALUE!</v>
      </c>
      <c r="H5268" s="7" t="e">
        <f>Table1[[#This Row],[Jut_%]]</f>
        <v>#VALUE!</v>
      </c>
      <c r="I5268" s="4" t="e">
        <f>Table1[[#This Row],[Jut]]</f>
        <v>#VALUE!</v>
      </c>
      <c r="J5268" s="4" t="e">
        <f>Table1[[#This Row],[Column1]]</f>
        <v>#VALUE!</v>
      </c>
    </row>
    <row r="5269" spans="1:10" hidden="1" x14ac:dyDescent="0.3">
      <c r="A5269" s="2" t="e">
        <f>Table1[[#This Row],[Befolyt]]</f>
        <v>#VALUE!</v>
      </c>
      <c r="B5269" t="e">
        <f>Table1[[#This Row],[ÜK]]</f>
        <v>#VALUE!</v>
      </c>
      <c r="C5269" s="3" t="e">
        <f>Table1[[#This Row],[Szla]]</f>
        <v>#VALUE!</v>
      </c>
      <c r="D5269" s="6" t="e">
        <f>Table1[[#This Row],[Kelt_hó]]</f>
        <v>#VALUE!</v>
      </c>
      <c r="E5269" t="e">
        <f>Table1[[#This Row],[Vevő]]</f>
        <v>#VALUE!</v>
      </c>
      <c r="F5269" t="e">
        <f>Table1[[#This Row],[Termékkör]]</f>
        <v>#VALUE!</v>
      </c>
      <c r="G5269" s="4" t="e">
        <f>Table1[[#This Row],[SzumElad]]</f>
        <v>#VALUE!</v>
      </c>
      <c r="H5269" s="7" t="e">
        <f>Table1[[#This Row],[Jut_%]]</f>
        <v>#VALUE!</v>
      </c>
      <c r="I5269" s="4" t="e">
        <f>Table1[[#This Row],[Jut]]</f>
        <v>#VALUE!</v>
      </c>
      <c r="J5269" s="4" t="e">
        <f>Table1[[#This Row],[Column1]]</f>
        <v>#VALUE!</v>
      </c>
    </row>
    <row r="5270" spans="1:10" hidden="1" x14ac:dyDescent="0.3">
      <c r="A5270" s="2" t="e">
        <f>Table1[[#This Row],[Befolyt]]</f>
        <v>#VALUE!</v>
      </c>
      <c r="B5270" t="e">
        <f>Table1[[#This Row],[ÜK]]</f>
        <v>#VALUE!</v>
      </c>
      <c r="C5270" s="3" t="e">
        <f>Table1[[#This Row],[Szla]]</f>
        <v>#VALUE!</v>
      </c>
      <c r="D5270" s="6" t="e">
        <f>Table1[[#This Row],[Kelt_hó]]</f>
        <v>#VALUE!</v>
      </c>
      <c r="E5270" t="e">
        <f>Table1[[#This Row],[Vevő]]</f>
        <v>#VALUE!</v>
      </c>
      <c r="F5270" t="e">
        <f>Table1[[#This Row],[Termékkör]]</f>
        <v>#VALUE!</v>
      </c>
      <c r="G5270" s="4" t="e">
        <f>Table1[[#This Row],[SzumElad]]</f>
        <v>#VALUE!</v>
      </c>
      <c r="H5270" s="7" t="e">
        <f>Table1[[#This Row],[Jut_%]]</f>
        <v>#VALUE!</v>
      </c>
      <c r="I5270" s="4" t="e">
        <f>Table1[[#This Row],[Jut]]</f>
        <v>#VALUE!</v>
      </c>
      <c r="J5270" s="4" t="e">
        <f>Table1[[#This Row],[Column1]]</f>
        <v>#VALUE!</v>
      </c>
    </row>
    <row r="5271" spans="1:10" hidden="1" x14ac:dyDescent="0.3">
      <c r="A5271" s="2" t="e">
        <f>Table1[[#This Row],[Befolyt]]</f>
        <v>#VALUE!</v>
      </c>
      <c r="B5271" t="e">
        <f>Table1[[#This Row],[ÜK]]</f>
        <v>#VALUE!</v>
      </c>
      <c r="C5271" s="3" t="e">
        <f>Table1[[#This Row],[Szla]]</f>
        <v>#VALUE!</v>
      </c>
      <c r="D5271" s="6" t="e">
        <f>Table1[[#This Row],[Kelt_hó]]</f>
        <v>#VALUE!</v>
      </c>
      <c r="E5271" t="e">
        <f>Table1[[#This Row],[Vevő]]</f>
        <v>#VALUE!</v>
      </c>
      <c r="F5271" t="e">
        <f>Table1[[#This Row],[Termékkör]]</f>
        <v>#VALUE!</v>
      </c>
      <c r="G5271" s="4" t="e">
        <f>Table1[[#This Row],[SzumElad]]</f>
        <v>#VALUE!</v>
      </c>
      <c r="H5271" s="7" t="e">
        <f>Table1[[#This Row],[Jut_%]]</f>
        <v>#VALUE!</v>
      </c>
      <c r="I5271" s="4" t="e">
        <f>Table1[[#This Row],[Jut]]</f>
        <v>#VALUE!</v>
      </c>
      <c r="J5271" s="4" t="e">
        <f>Table1[[#This Row],[Column1]]</f>
        <v>#VALUE!</v>
      </c>
    </row>
    <row r="5272" spans="1:10" hidden="1" x14ac:dyDescent="0.3">
      <c r="A5272" s="2" t="e">
        <f>Table1[[#This Row],[Befolyt]]</f>
        <v>#VALUE!</v>
      </c>
      <c r="B5272" t="e">
        <f>Table1[[#This Row],[ÜK]]</f>
        <v>#VALUE!</v>
      </c>
      <c r="C5272" s="3" t="e">
        <f>Table1[[#This Row],[Szla]]</f>
        <v>#VALUE!</v>
      </c>
      <c r="D5272" s="6" t="e">
        <f>Table1[[#This Row],[Kelt_hó]]</f>
        <v>#VALUE!</v>
      </c>
      <c r="E5272" t="e">
        <f>Table1[[#This Row],[Vevő]]</f>
        <v>#VALUE!</v>
      </c>
      <c r="F5272" t="e">
        <f>Table1[[#This Row],[Termékkör]]</f>
        <v>#VALUE!</v>
      </c>
      <c r="G5272" s="4" t="e">
        <f>Table1[[#This Row],[SzumElad]]</f>
        <v>#VALUE!</v>
      </c>
      <c r="H5272" s="7" t="e">
        <f>Table1[[#This Row],[Jut_%]]</f>
        <v>#VALUE!</v>
      </c>
      <c r="I5272" s="4" t="e">
        <f>Table1[[#This Row],[Jut]]</f>
        <v>#VALUE!</v>
      </c>
      <c r="J5272" s="4" t="e">
        <f>Table1[[#This Row],[Column1]]</f>
        <v>#VALUE!</v>
      </c>
    </row>
    <row r="5273" spans="1:10" hidden="1" x14ac:dyDescent="0.3">
      <c r="A5273" s="2" t="e">
        <f>Table1[[#This Row],[Befolyt]]</f>
        <v>#VALUE!</v>
      </c>
      <c r="B5273" t="e">
        <f>Table1[[#This Row],[ÜK]]</f>
        <v>#VALUE!</v>
      </c>
      <c r="C5273" s="3" t="e">
        <f>Table1[[#This Row],[Szla]]</f>
        <v>#VALUE!</v>
      </c>
      <c r="D5273" s="6" t="e">
        <f>Table1[[#This Row],[Kelt_hó]]</f>
        <v>#VALUE!</v>
      </c>
      <c r="E5273" t="e">
        <f>Table1[[#This Row],[Vevő]]</f>
        <v>#VALUE!</v>
      </c>
      <c r="F5273" t="e">
        <f>Table1[[#This Row],[Termékkör]]</f>
        <v>#VALUE!</v>
      </c>
      <c r="G5273" s="4" t="e">
        <f>Table1[[#This Row],[SzumElad]]</f>
        <v>#VALUE!</v>
      </c>
      <c r="H5273" s="7" t="e">
        <f>Table1[[#This Row],[Jut_%]]</f>
        <v>#VALUE!</v>
      </c>
      <c r="I5273" s="4" t="e">
        <f>Table1[[#This Row],[Jut]]</f>
        <v>#VALUE!</v>
      </c>
      <c r="J5273" s="4" t="e">
        <f>Table1[[#This Row],[Column1]]</f>
        <v>#VALUE!</v>
      </c>
    </row>
    <row r="5274" spans="1:10" hidden="1" x14ac:dyDescent="0.3">
      <c r="A5274" s="2" t="e">
        <f>Table1[[#This Row],[Befolyt]]</f>
        <v>#VALUE!</v>
      </c>
      <c r="B5274" t="e">
        <f>Table1[[#This Row],[ÜK]]</f>
        <v>#VALUE!</v>
      </c>
      <c r="C5274" s="3" t="e">
        <f>Table1[[#This Row],[Szla]]</f>
        <v>#VALUE!</v>
      </c>
      <c r="D5274" s="6" t="e">
        <f>Table1[[#This Row],[Kelt_hó]]</f>
        <v>#VALUE!</v>
      </c>
      <c r="E5274" t="e">
        <f>Table1[[#This Row],[Vevő]]</f>
        <v>#VALUE!</v>
      </c>
      <c r="F5274" t="e">
        <f>Table1[[#This Row],[Termékkör]]</f>
        <v>#VALUE!</v>
      </c>
      <c r="G5274" s="4" t="e">
        <f>Table1[[#This Row],[SzumElad]]</f>
        <v>#VALUE!</v>
      </c>
      <c r="H5274" s="7" t="e">
        <f>Table1[[#This Row],[Jut_%]]</f>
        <v>#VALUE!</v>
      </c>
      <c r="I5274" s="4" t="e">
        <f>Table1[[#This Row],[Jut]]</f>
        <v>#VALUE!</v>
      </c>
      <c r="J5274" s="4" t="e">
        <f>Table1[[#This Row],[Column1]]</f>
        <v>#VALUE!</v>
      </c>
    </row>
    <row r="5275" spans="1:10" hidden="1" x14ac:dyDescent="0.3">
      <c r="A5275" s="2" t="e">
        <f>Table1[[#This Row],[Befolyt]]</f>
        <v>#VALUE!</v>
      </c>
      <c r="B5275" t="e">
        <f>Table1[[#This Row],[ÜK]]</f>
        <v>#VALUE!</v>
      </c>
      <c r="C5275" s="3" t="e">
        <f>Table1[[#This Row],[Szla]]</f>
        <v>#VALUE!</v>
      </c>
      <c r="D5275" s="6" t="e">
        <f>Table1[[#This Row],[Kelt_hó]]</f>
        <v>#VALUE!</v>
      </c>
      <c r="E5275" t="e">
        <f>Table1[[#This Row],[Vevő]]</f>
        <v>#VALUE!</v>
      </c>
      <c r="F5275" t="e">
        <f>Table1[[#This Row],[Termékkör]]</f>
        <v>#VALUE!</v>
      </c>
      <c r="G5275" s="4" t="e">
        <f>Table1[[#This Row],[SzumElad]]</f>
        <v>#VALUE!</v>
      </c>
      <c r="H5275" s="7" t="e">
        <f>Table1[[#This Row],[Jut_%]]</f>
        <v>#VALUE!</v>
      </c>
      <c r="I5275" s="4" t="e">
        <f>Table1[[#This Row],[Jut]]</f>
        <v>#VALUE!</v>
      </c>
      <c r="J5275" s="4" t="e">
        <f>Table1[[#This Row],[Column1]]</f>
        <v>#VALUE!</v>
      </c>
    </row>
    <row r="5276" spans="1:10" hidden="1" x14ac:dyDescent="0.3">
      <c r="A5276" s="2" t="e">
        <f>Table1[[#This Row],[Befolyt]]</f>
        <v>#VALUE!</v>
      </c>
      <c r="B5276" t="e">
        <f>Table1[[#This Row],[ÜK]]</f>
        <v>#VALUE!</v>
      </c>
      <c r="C5276" s="3" t="e">
        <f>Table1[[#This Row],[Szla]]</f>
        <v>#VALUE!</v>
      </c>
      <c r="D5276" s="6" t="e">
        <f>Table1[[#This Row],[Kelt_hó]]</f>
        <v>#VALUE!</v>
      </c>
      <c r="E5276" t="e">
        <f>Table1[[#This Row],[Vevő]]</f>
        <v>#VALUE!</v>
      </c>
      <c r="F5276" t="e">
        <f>Table1[[#This Row],[Termékkör]]</f>
        <v>#VALUE!</v>
      </c>
      <c r="G5276" s="4" t="e">
        <f>Table1[[#This Row],[SzumElad]]</f>
        <v>#VALUE!</v>
      </c>
      <c r="H5276" s="7" t="e">
        <f>Table1[[#This Row],[Jut_%]]</f>
        <v>#VALUE!</v>
      </c>
      <c r="I5276" s="4" t="e">
        <f>Table1[[#This Row],[Jut]]</f>
        <v>#VALUE!</v>
      </c>
      <c r="J5276" s="4" t="e">
        <f>Table1[[#This Row],[Column1]]</f>
        <v>#VALUE!</v>
      </c>
    </row>
    <row r="5277" spans="1:10" hidden="1" x14ac:dyDescent="0.3">
      <c r="A5277" s="2" t="e">
        <f>Table1[[#This Row],[Befolyt]]</f>
        <v>#VALUE!</v>
      </c>
      <c r="B5277" t="e">
        <f>Table1[[#This Row],[ÜK]]</f>
        <v>#VALUE!</v>
      </c>
      <c r="C5277" s="3" t="e">
        <f>Table1[[#This Row],[Szla]]</f>
        <v>#VALUE!</v>
      </c>
      <c r="D5277" s="6" t="e">
        <f>Table1[[#This Row],[Kelt_hó]]</f>
        <v>#VALUE!</v>
      </c>
      <c r="E5277" t="e">
        <f>Table1[[#This Row],[Vevő]]</f>
        <v>#VALUE!</v>
      </c>
      <c r="F5277" t="e">
        <f>Table1[[#This Row],[Termékkör]]</f>
        <v>#VALUE!</v>
      </c>
      <c r="G5277" s="4" t="e">
        <f>Table1[[#This Row],[SzumElad]]</f>
        <v>#VALUE!</v>
      </c>
      <c r="H5277" s="7" t="e">
        <f>Table1[[#This Row],[Jut_%]]</f>
        <v>#VALUE!</v>
      </c>
      <c r="I5277" s="4" t="e">
        <f>Table1[[#This Row],[Jut]]</f>
        <v>#VALUE!</v>
      </c>
      <c r="J5277" s="4" t="e">
        <f>Table1[[#This Row],[Column1]]</f>
        <v>#VALUE!</v>
      </c>
    </row>
    <row r="5278" spans="1:10" hidden="1" x14ac:dyDescent="0.3">
      <c r="A5278" s="2" t="e">
        <f>Table1[[#This Row],[Befolyt]]</f>
        <v>#VALUE!</v>
      </c>
      <c r="B5278" t="e">
        <f>Table1[[#This Row],[ÜK]]</f>
        <v>#VALUE!</v>
      </c>
      <c r="C5278" s="3" t="e">
        <f>Table1[[#This Row],[Szla]]</f>
        <v>#VALUE!</v>
      </c>
      <c r="D5278" s="6" t="e">
        <f>Table1[[#This Row],[Kelt_hó]]</f>
        <v>#VALUE!</v>
      </c>
      <c r="E5278" t="e">
        <f>Table1[[#This Row],[Vevő]]</f>
        <v>#VALUE!</v>
      </c>
      <c r="F5278" t="e">
        <f>Table1[[#This Row],[Termékkör]]</f>
        <v>#VALUE!</v>
      </c>
      <c r="G5278" s="4" t="e">
        <f>Table1[[#This Row],[SzumElad]]</f>
        <v>#VALUE!</v>
      </c>
      <c r="H5278" s="7" t="e">
        <f>Table1[[#This Row],[Jut_%]]</f>
        <v>#VALUE!</v>
      </c>
      <c r="I5278" s="4" t="e">
        <f>Table1[[#This Row],[Jut]]</f>
        <v>#VALUE!</v>
      </c>
      <c r="J5278" s="4" t="e">
        <f>Table1[[#This Row],[Column1]]</f>
        <v>#VALUE!</v>
      </c>
    </row>
    <row r="5279" spans="1:10" hidden="1" x14ac:dyDescent="0.3">
      <c r="A5279" s="2" t="e">
        <f>Table1[[#This Row],[Befolyt]]</f>
        <v>#VALUE!</v>
      </c>
      <c r="B5279" t="e">
        <f>Table1[[#This Row],[ÜK]]</f>
        <v>#VALUE!</v>
      </c>
      <c r="C5279" s="3" t="e">
        <f>Table1[[#This Row],[Szla]]</f>
        <v>#VALUE!</v>
      </c>
      <c r="D5279" s="6" t="e">
        <f>Table1[[#This Row],[Kelt_hó]]</f>
        <v>#VALUE!</v>
      </c>
      <c r="E5279" t="e">
        <f>Table1[[#This Row],[Vevő]]</f>
        <v>#VALUE!</v>
      </c>
      <c r="F5279" t="e">
        <f>Table1[[#This Row],[Termékkör]]</f>
        <v>#VALUE!</v>
      </c>
      <c r="G5279" s="4" t="e">
        <f>Table1[[#This Row],[SzumElad]]</f>
        <v>#VALUE!</v>
      </c>
      <c r="H5279" s="7" t="e">
        <f>Table1[[#This Row],[Jut_%]]</f>
        <v>#VALUE!</v>
      </c>
      <c r="I5279" s="4" t="e">
        <f>Table1[[#This Row],[Jut]]</f>
        <v>#VALUE!</v>
      </c>
      <c r="J5279" s="4" t="e">
        <f>Table1[[#This Row],[Column1]]</f>
        <v>#VALUE!</v>
      </c>
    </row>
    <row r="5280" spans="1:10" hidden="1" x14ac:dyDescent="0.3">
      <c r="A5280" s="2" t="e">
        <f>Table1[[#This Row],[Befolyt]]</f>
        <v>#VALUE!</v>
      </c>
      <c r="B5280" t="e">
        <f>Table1[[#This Row],[ÜK]]</f>
        <v>#VALUE!</v>
      </c>
      <c r="C5280" s="3" t="e">
        <f>Table1[[#This Row],[Szla]]</f>
        <v>#VALUE!</v>
      </c>
      <c r="D5280" s="6" t="e">
        <f>Table1[[#This Row],[Kelt_hó]]</f>
        <v>#VALUE!</v>
      </c>
      <c r="E5280" t="e">
        <f>Table1[[#This Row],[Vevő]]</f>
        <v>#VALUE!</v>
      </c>
      <c r="F5280" t="e">
        <f>Table1[[#This Row],[Termékkör]]</f>
        <v>#VALUE!</v>
      </c>
      <c r="G5280" s="4" t="e">
        <f>Table1[[#This Row],[SzumElad]]</f>
        <v>#VALUE!</v>
      </c>
      <c r="H5280" s="7" t="e">
        <f>Table1[[#This Row],[Jut_%]]</f>
        <v>#VALUE!</v>
      </c>
      <c r="I5280" s="4" t="e">
        <f>Table1[[#This Row],[Jut]]</f>
        <v>#VALUE!</v>
      </c>
      <c r="J5280" s="4" t="e">
        <f>Table1[[#This Row],[Column1]]</f>
        <v>#VALUE!</v>
      </c>
    </row>
    <row r="5281" spans="1:10" hidden="1" x14ac:dyDescent="0.3">
      <c r="A5281" s="2" t="e">
        <f>Table1[[#This Row],[Befolyt]]</f>
        <v>#VALUE!</v>
      </c>
      <c r="B5281" t="e">
        <f>Table1[[#This Row],[ÜK]]</f>
        <v>#VALUE!</v>
      </c>
      <c r="C5281" s="3" t="e">
        <f>Table1[[#This Row],[Szla]]</f>
        <v>#VALUE!</v>
      </c>
      <c r="D5281" s="6" t="e">
        <f>Table1[[#This Row],[Kelt_hó]]</f>
        <v>#VALUE!</v>
      </c>
      <c r="E5281" t="e">
        <f>Table1[[#This Row],[Vevő]]</f>
        <v>#VALUE!</v>
      </c>
      <c r="F5281" t="e">
        <f>Table1[[#This Row],[Termékkör]]</f>
        <v>#VALUE!</v>
      </c>
      <c r="G5281" s="4" t="e">
        <f>Table1[[#This Row],[SzumElad]]</f>
        <v>#VALUE!</v>
      </c>
      <c r="H5281" s="7" t="e">
        <f>Table1[[#This Row],[Jut_%]]</f>
        <v>#VALUE!</v>
      </c>
      <c r="I5281" s="4" t="e">
        <f>Table1[[#This Row],[Jut]]</f>
        <v>#VALUE!</v>
      </c>
      <c r="J5281" s="4" t="e">
        <f>Table1[[#This Row],[Column1]]</f>
        <v>#VALUE!</v>
      </c>
    </row>
    <row r="5282" spans="1:10" hidden="1" x14ac:dyDescent="0.3">
      <c r="A5282" s="2" t="e">
        <f>Table1[[#This Row],[Befolyt]]</f>
        <v>#VALUE!</v>
      </c>
      <c r="B5282" t="e">
        <f>Table1[[#This Row],[ÜK]]</f>
        <v>#VALUE!</v>
      </c>
      <c r="C5282" s="3" t="e">
        <f>Table1[[#This Row],[Szla]]</f>
        <v>#VALUE!</v>
      </c>
      <c r="D5282" s="6" t="e">
        <f>Table1[[#This Row],[Kelt_hó]]</f>
        <v>#VALUE!</v>
      </c>
      <c r="E5282" t="e">
        <f>Table1[[#This Row],[Vevő]]</f>
        <v>#VALUE!</v>
      </c>
      <c r="F5282" t="e">
        <f>Table1[[#This Row],[Termékkör]]</f>
        <v>#VALUE!</v>
      </c>
      <c r="G5282" s="4" t="e">
        <f>Table1[[#This Row],[SzumElad]]</f>
        <v>#VALUE!</v>
      </c>
      <c r="H5282" s="7" t="e">
        <f>Table1[[#This Row],[Jut_%]]</f>
        <v>#VALUE!</v>
      </c>
      <c r="I5282" s="4" t="e">
        <f>Table1[[#This Row],[Jut]]</f>
        <v>#VALUE!</v>
      </c>
      <c r="J5282" s="4" t="e">
        <f>Table1[[#This Row],[Column1]]</f>
        <v>#VALUE!</v>
      </c>
    </row>
    <row r="5283" spans="1:10" hidden="1" x14ac:dyDescent="0.3">
      <c r="A5283" s="2" t="e">
        <f>Table1[[#This Row],[Befolyt]]</f>
        <v>#VALUE!</v>
      </c>
      <c r="B5283" t="e">
        <f>Table1[[#This Row],[ÜK]]</f>
        <v>#VALUE!</v>
      </c>
      <c r="C5283" s="3" t="e">
        <f>Table1[[#This Row],[Szla]]</f>
        <v>#VALUE!</v>
      </c>
      <c r="D5283" s="6" t="e">
        <f>Table1[[#This Row],[Kelt_hó]]</f>
        <v>#VALUE!</v>
      </c>
      <c r="E5283" t="e">
        <f>Table1[[#This Row],[Vevő]]</f>
        <v>#VALUE!</v>
      </c>
      <c r="F5283" t="e">
        <f>Table1[[#This Row],[Termékkör]]</f>
        <v>#VALUE!</v>
      </c>
      <c r="G5283" s="4" t="e">
        <f>Table1[[#This Row],[SzumElad]]</f>
        <v>#VALUE!</v>
      </c>
      <c r="H5283" s="7" t="e">
        <f>Table1[[#This Row],[Jut_%]]</f>
        <v>#VALUE!</v>
      </c>
      <c r="I5283" s="4" t="e">
        <f>Table1[[#This Row],[Jut]]</f>
        <v>#VALUE!</v>
      </c>
      <c r="J5283" s="4" t="e">
        <f>Table1[[#This Row],[Column1]]</f>
        <v>#VALUE!</v>
      </c>
    </row>
    <row r="5284" spans="1:10" hidden="1" x14ac:dyDescent="0.3">
      <c r="A5284" s="2" t="e">
        <f>Table1[[#This Row],[Befolyt]]</f>
        <v>#VALUE!</v>
      </c>
      <c r="B5284" t="e">
        <f>Table1[[#This Row],[ÜK]]</f>
        <v>#VALUE!</v>
      </c>
      <c r="C5284" s="3" t="e">
        <f>Table1[[#This Row],[Szla]]</f>
        <v>#VALUE!</v>
      </c>
      <c r="D5284" s="6" t="e">
        <f>Table1[[#This Row],[Kelt_hó]]</f>
        <v>#VALUE!</v>
      </c>
      <c r="E5284" t="e">
        <f>Table1[[#This Row],[Vevő]]</f>
        <v>#VALUE!</v>
      </c>
      <c r="F5284" t="e">
        <f>Table1[[#This Row],[Termékkör]]</f>
        <v>#VALUE!</v>
      </c>
      <c r="G5284" s="4" t="e">
        <f>Table1[[#This Row],[SzumElad]]</f>
        <v>#VALUE!</v>
      </c>
      <c r="H5284" s="7" t="e">
        <f>Table1[[#This Row],[Jut_%]]</f>
        <v>#VALUE!</v>
      </c>
      <c r="I5284" s="4" t="e">
        <f>Table1[[#This Row],[Jut]]</f>
        <v>#VALUE!</v>
      </c>
      <c r="J5284" s="4" t="e">
        <f>Table1[[#This Row],[Column1]]</f>
        <v>#VALUE!</v>
      </c>
    </row>
    <row r="5285" spans="1:10" hidden="1" x14ac:dyDescent="0.3">
      <c r="A5285" s="2" t="e">
        <f>Table1[[#This Row],[Befolyt]]</f>
        <v>#VALUE!</v>
      </c>
      <c r="B5285" t="e">
        <f>Table1[[#This Row],[ÜK]]</f>
        <v>#VALUE!</v>
      </c>
      <c r="C5285" s="3" t="e">
        <f>Table1[[#This Row],[Szla]]</f>
        <v>#VALUE!</v>
      </c>
      <c r="D5285" s="6" t="e">
        <f>Table1[[#This Row],[Kelt_hó]]</f>
        <v>#VALUE!</v>
      </c>
      <c r="E5285" t="e">
        <f>Table1[[#This Row],[Vevő]]</f>
        <v>#VALUE!</v>
      </c>
      <c r="F5285" t="e">
        <f>Table1[[#This Row],[Termékkör]]</f>
        <v>#VALUE!</v>
      </c>
      <c r="G5285" s="4" t="e">
        <f>Table1[[#This Row],[SzumElad]]</f>
        <v>#VALUE!</v>
      </c>
      <c r="H5285" s="7" t="e">
        <f>Table1[[#This Row],[Jut_%]]</f>
        <v>#VALUE!</v>
      </c>
      <c r="I5285" s="4" t="e">
        <f>Table1[[#This Row],[Jut]]</f>
        <v>#VALUE!</v>
      </c>
      <c r="J5285" s="4" t="e">
        <f>Table1[[#This Row],[Column1]]</f>
        <v>#VALUE!</v>
      </c>
    </row>
    <row r="5286" spans="1:10" hidden="1" x14ac:dyDescent="0.3">
      <c r="A5286" s="2" t="e">
        <f>Table1[[#This Row],[Befolyt]]</f>
        <v>#VALUE!</v>
      </c>
      <c r="B5286" t="e">
        <f>Table1[[#This Row],[ÜK]]</f>
        <v>#VALUE!</v>
      </c>
      <c r="C5286" s="3" t="e">
        <f>Table1[[#This Row],[Szla]]</f>
        <v>#VALUE!</v>
      </c>
      <c r="D5286" s="6" t="e">
        <f>Table1[[#This Row],[Kelt_hó]]</f>
        <v>#VALUE!</v>
      </c>
      <c r="E5286" t="e">
        <f>Table1[[#This Row],[Vevő]]</f>
        <v>#VALUE!</v>
      </c>
      <c r="F5286" t="e">
        <f>Table1[[#This Row],[Termékkör]]</f>
        <v>#VALUE!</v>
      </c>
      <c r="G5286" s="4" t="e">
        <f>Table1[[#This Row],[SzumElad]]</f>
        <v>#VALUE!</v>
      </c>
      <c r="H5286" s="7" t="e">
        <f>Table1[[#This Row],[Jut_%]]</f>
        <v>#VALUE!</v>
      </c>
      <c r="I5286" s="4" t="e">
        <f>Table1[[#This Row],[Jut]]</f>
        <v>#VALUE!</v>
      </c>
      <c r="J5286" s="4" t="e">
        <f>Table1[[#This Row],[Column1]]</f>
        <v>#VALUE!</v>
      </c>
    </row>
    <row r="5287" spans="1:10" hidden="1" x14ac:dyDescent="0.3">
      <c r="A5287" s="2" t="e">
        <f>Table1[[#This Row],[Befolyt]]</f>
        <v>#VALUE!</v>
      </c>
      <c r="B5287" t="e">
        <f>Table1[[#This Row],[ÜK]]</f>
        <v>#VALUE!</v>
      </c>
      <c r="C5287" s="3" t="e">
        <f>Table1[[#This Row],[Szla]]</f>
        <v>#VALUE!</v>
      </c>
      <c r="D5287" s="6" t="e">
        <f>Table1[[#This Row],[Kelt_hó]]</f>
        <v>#VALUE!</v>
      </c>
      <c r="E5287" t="e">
        <f>Table1[[#This Row],[Vevő]]</f>
        <v>#VALUE!</v>
      </c>
      <c r="F5287" t="e">
        <f>Table1[[#This Row],[Termékkör]]</f>
        <v>#VALUE!</v>
      </c>
      <c r="G5287" s="4" t="e">
        <f>Table1[[#This Row],[SzumElad]]</f>
        <v>#VALUE!</v>
      </c>
      <c r="H5287" s="7" t="e">
        <f>Table1[[#This Row],[Jut_%]]</f>
        <v>#VALUE!</v>
      </c>
      <c r="I5287" s="4" t="e">
        <f>Table1[[#This Row],[Jut]]</f>
        <v>#VALUE!</v>
      </c>
      <c r="J5287" s="4" t="e">
        <f>Table1[[#This Row],[Column1]]</f>
        <v>#VALUE!</v>
      </c>
    </row>
    <row r="5288" spans="1:10" hidden="1" x14ac:dyDescent="0.3">
      <c r="A5288" s="2" t="e">
        <f>Table1[[#This Row],[Befolyt]]</f>
        <v>#VALUE!</v>
      </c>
      <c r="B5288" t="e">
        <f>Table1[[#This Row],[ÜK]]</f>
        <v>#VALUE!</v>
      </c>
      <c r="C5288" s="3" t="e">
        <f>Table1[[#This Row],[Szla]]</f>
        <v>#VALUE!</v>
      </c>
      <c r="D5288" s="6" t="e">
        <f>Table1[[#This Row],[Kelt_hó]]</f>
        <v>#VALUE!</v>
      </c>
      <c r="E5288" t="e">
        <f>Table1[[#This Row],[Vevő]]</f>
        <v>#VALUE!</v>
      </c>
      <c r="F5288" t="e">
        <f>Table1[[#This Row],[Termékkör]]</f>
        <v>#VALUE!</v>
      </c>
      <c r="G5288" s="4" t="e">
        <f>Table1[[#This Row],[SzumElad]]</f>
        <v>#VALUE!</v>
      </c>
      <c r="H5288" s="7" t="e">
        <f>Table1[[#This Row],[Jut_%]]</f>
        <v>#VALUE!</v>
      </c>
      <c r="I5288" s="4" t="e">
        <f>Table1[[#This Row],[Jut]]</f>
        <v>#VALUE!</v>
      </c>
      <c r="J5288" s="4" t="e">
        <f>Table1[[#This Row],[Column1]]</f>
        <v>#VALUE!</v>
      </c>
    </row>
    <row r="5289" spans="1:10" hidden="1" x14ac:dyDescent="0.3">
      <c r="A5289" s="2" t="e">
        <f>Table1[[#This Row],[Befolyt]]</f>
        <v>#VALUE!</v>
      </c>
      <c r="B5289" t="e">
        <f>Table1[[#This Row],[ÜK]]</f>
        <v>#VALUE!</v>
      </c>
      <c r="C5289" s="3" t="e">
        <f>Table1[[#This Row],[Szla]]</f>
        <v>#VALUE!</v>
      </c>
      <c r="D5289" s="6" t="e">
        <f>Table1[[#This Row],[Kelt_hó]]</f>
        <v>#VALUE!</v>
      </c>
      <c r="E5289" t="e">
        <f>Table1[[#This Row],[Vevő]]</f>
        <v>#VALUE!</v>
      </c>
      <c r="F5289" t="e">
        <f>Table1[[#This Row],[Termékkör]]</f>
        <v>#VALUE!</v>
      </c>
      <c r="G5289" s="4" t="e">
        <f>Table1[[#This Row],[SzumElad]]</f>
        <v>#VALUE!</v>
      </c>
      <c r="H5289" s="7" t="e">
        <f>Table1[[#This Row],[Jut_%]]</f>
        <v>#VALUE!</v>
      </c>
      <c r="I5289" s="4" t="e">
        <f>Table1[[#This Row],[Jut]]</f>
        <v>#VALUE!</v>
      </c>
      <c r="J5289" s="4" t="e">
        <f>Table1[[#This Row],[Column1]]</f>
        <v>#VALUE!</v>
      </c>
    </row>
    <row r="5290" spans="1:10" hidden="1" x14ac:dyDescent="0.3">
      <c r="A5290" s="2" t="e">
        <f>Table1[[#This Row],[Befolyt]]</f>
        <v>#VALUE!</v>
      </c>
      <c r="B5290" t="e">
        <f>Table1[[#This Row],[ÜK]]</f>
        <v>#VALUE!</v>
      </c>
      <c r="C5290" s="3" t="e">
        <f>Table1[[#This Row],[Szla]]</f>
        <v>#VALUE!</v>
      </c>
      <c r="D5290" s="6" t="e">
        <f>Table1[[#This Row],[Kelt_hó]]</f>
        <v>#VALUE!</v>
      </c>
      <c r="E5290" t="e">
        <f>Table1[[#This Row],[Vevő]]</f>
        <v>#VALUE!</v>
      </c>
      <c r="F5290" t="e">
        <f>Table1[[#This Row],[Termékkör]]</f>
        <v>#VALUE!</v>
      </c>
      <c r="G5290" s="4" t="e">
        <f>Table1[[#This Row],[SzumElad]]</f>
        <v>#VALUE!</v>
      </c>
      <c r="H5290" s="7" t="e">
        <f>Table1[[#This Row],[Jut_%]]</f>
        <v>#VALUE!</v>
      </c>
      <c r="I5290" s="4" t="e">
        <f>Table1[[#This Row],[Jut]]</f>
        <v>#VALUE!</v>
      </c>
      <c r="J5290" s="4" t="e">
        <f>Table1[[#This Row],[Column1]]</f>
        <v>#VALUE!</v>
      </c>
    </row>
    <row r="5291" spans="1:10" hidden="1" x14ac:dyDescent="0.3">
      <c r="A5291" s="2" t="e">
        <f>Table1[[#This Row],[Befolyt]]</f>
        <v>#VALUE!</v>
      </c>
      <c r="B5291" t="e">
        <f>Table1[[#This Row],[ÜK]]</f>
        <v>#VALUE!</v>
      </c>
      <c r="C5291" s="3" t="e">
        <f>Table1[[#This Row],[Szla]]</f>
        <v>#VALUE!</v>
      </c>
      <c r="D5291" s="6" t="e">
        <f>Table1[[#This Row],[Kelt_hó]]</f>
        <v>#VALUE!</v>
      </c>
      <c r="E5291" t="e">
        <f>Table1[[#This Row],[Vevő]]</f>
        <v>#VALUE!</v>
      </c>
      <c r="F5291" t="e">
        <f>Table1[[#This Row],[Termékkör]]</f>
        <v>#VALUE!</v>
      </c>
      <c r="G5291" s="4" t="e">
        <f>Table1[[#This Row],[SzumElad]]</f>
        <v>#VALUE!</v>
      </c>
      <c r="H5291" s="7" t="e">
        <f>Table1[[#This Row],[Jut_%]]</f>
        <v>#VALUE!</v>
      </c>
      <c r="I5291" s="4" t="e">
        <f>Table1[[#This Row],[Jut]]</f>
        <v>#VALUE!</v>
      </c>
      <c r="J5291" s="4" t="e">
        <f>Table1[[#This Row],[Column1]]</f>
        <v>#VALUE!</v>
      </c>
    </row>
    <row r="5292" spans="1:10" hidden="1" x14ac:dyDescent="0.3">
      <c r="A5292" s="2" t="e">
        <f>Table1[[#This Row],[Befolyt]]</f>
        <v>#VALUE!</v>
      </c>
      <c r="B5292" t="e">
        <f>Table1[[#This Row],[ÜK]]</f>
        <v>#VALUE!</v>
      </c>
      <c r="C5292" s="3" t="e">
        <f>Table1[[#This Row],[Szla]]</f>
        <v>#VALUE!</v>
      </c>
      <c r="D5292" s="6" t="e">
        <f>Table1[[#This Row],[Kelt_hó]]</f>
        <v>#VALUE!</v>
      </c>
      <c r="E5292" t="e">
        <f>Table1[[#This Row],[Vevő]]</f>
        <v>#VALUE!</v>
      </c>
      <c r="F5292" t="e">
        <f>Table1[[#This Row],[Termékkör]]</f>
        <v>#VALUE!</v>
      </c>
      <c r="G5292" s="4" t="e">
        <f>Table1[[#This Row],[SzumElad]]</f>
        <v>#VALUE!</v>
      </c>
      <c r="H5292" s="7" t="e">
        <f>Table1[[#This Row],[Jut_%]]</f>
        <v>#VALUE!</v>
      </c>
      <c r="I5292" s="4" t="e">
        <f>Table1[[#This Row],[Jut]]</f>
        <v>#VALUE!</v>
      </c>
      <c r="J5292" s="4" t="e">
        <f>Table1[[#This Row],[Column1]]</f>
        <v>#VALUE!</v>
      </c>
    </row>
    <row r="5293" spans="1:10" hidden="1" x14ac:dyDescent="0.3">
      <c r="A5293" s="2" t="e">
        <f>Table1[[#This Row],[Befolyt]]</f>
        <v>#VALUE!</v>
      </c>
      <c r="B5293" t="e">
        <f>Table1[[#This Row],[ÜK]]</f>
        <v>#VALUE!</v>
      </c>
      <c r="C5293" s="3" t="e">
        <f>Table1[[#This Row],[Szla]]</f>
        <v>#VALUE!</v>
      </c>
      <c r="D5293" s="6" t="e">
        <f>Table1[[#This Row],[Kelt_hó]]</f>
        <v>#VALUE!</v>
      </c>
      <c r="E5293" t="e">
        <f>Table1[[#This Row],[Vevő]]</f>
        <v>#VALUE!</v>
      </c>
      <c r="F5293" t="e">
        <f>Table1[[#This Row],[Termékkör]]</f>
        <v>#VALUE!</v>
      </c>
      <c r="G5293" s="4" t="e">
        <f>Table1[[#This Row],[SzumElad]]</f>
        <v>#VALUE!</v>
      </c>
      <c r="H5293" s="7" t="e">
        <f>Table1[[#This Row],[Jut_%]]</f>
        <v>#VALUE!</v>
      </c>
      <c r="I5293" s="4" t="e">
        <f>Table1[[#This Row],[Jut]]</f>
        <v>#VALUE!</v>
      </c>
      <c r="J5293" s="4" t="e">
        <f>Table1[[#This Row],[Column1]]</f>
        <v>#VALUE!</v>
      </c>
    </row>
    <row r="5294" spans="1:10" hidden="1" x14ac:dyDescent="0.3">
      <c r="A5294" s="2" t="e">
        <f>Table1[[#This Row],[Befolyt]]</f>
        <v>#VALUE!</v>
      </c>
      <c r="B5294" t="e">
        <f>Table1[[#This Row],[ÜK]]</f>
        <v>#VALUE!</v>
      </c>
      <c r="C5294" s="3" t="e">
        <f>Table1[[#This Row],[Szla]]</f>
        <v>#VALUE!</v>
      </c>
      <c r="D5294" s="6" t="e">
        <f>Table1[[#This Row],[Kelt_hó]]</f>
        <v>#VALUE!</v>
      </c>
      <c r="E5294" t="e">
        <f>Table1[[#This Row],[Vevő]]</f>
        <v>#VALUE!</v>
      </c>
      <c r="F5294" t="e">
        <f>Table1[[#This Row],[Termékkör]]</f>
        <v>#VALUE!</v>
      </c>
      <c r="G5294" s="4" t="e">
        <f>Table1[[#This Row],[SzumElad]]</f>
        <v>#VALUE!</v>
      </c>
      <c r="H5294" s="7" t="e">
        <f>Table1[[#This Row],[Jut_%]]</f>
        <v>#VALUE!</v>
      </c>
      <c r="I5294" s="4" t="e">
        <f>Table1[[#This Row],[Jut]]</f>
        <v>#VALUE!</v>
      </c>
      <c r="J5294" s="4" t="e">
        <f>Table1[[#This Row],[Column1]]</f>
        <v>#VALUE!</v>
      </c>
    </row>
    <row r="5295" spans="1:10" hidden="1" x14ac:dyDescent="0.3">
      <c r="A5295" s="2" t="e">
        <f>Table1[[#This Row],[Befolyt]]</f>
        <v>#VALUE!</v>
      </c>
      <c r="B5295" t="e">
        <f>Table1[[#This Row],[ÜK]]</f>
        <v>#VALUE!</v>
      </c>
      <c r="C5295" s="3" t="e">
        <f>Table1[[#This Row],[Szla]]</f>
        <v>#VALUE!</v>
      </c>
      <c r="D5295" s="6" t="e">
        <f>Table1[[#This Row],[Kelt_hó]]</f>
        <v>#VALUE!</v>
      </c>
      <c r="E5295" t="e">
        <f>Table1[[#This Row],[Vevő]]</f>
        <v>#VALUE!</v>
      </c>
      <c r="F5295" t="e">
        <f>Table1[[#This Row],[Termékkör]]</f>
        <v>#VALUE!</v>
      </c>
      <c r="G5295" s="4" t="e">
        <f>Table1[[#This Row],[SzumElad]]</f>
        <v>#VALUE!</v>
      </c>
      <c r="H5295" s="7" t="e">
        <f>Table1[[#This Row],[Jut_%]]</f>
        <v>#VALUE!</v>
      </c>
      <c r="I5295" s="4" t="e">
        <f>Table1[[#This Row],[Jut]]</f>
        <v>#VALUE!</v>
      </c>
      <c r="J5295" s="4" t="e">
        <f>Table1[[#This Row],[Column1]]</f>
        <v>#VALUE!</v>
      </c>
    </row>
    <row r="5296" spans="1:10" hidden="1" x14ac:dyDescent="0.3">
      <c r="A5296" s="2" t="e">
        <f>Table1[[#This Row],[Befolyt]]</f>
        <v>#VALUE!</v>
      </c>
      <c r="B5296" t="e">
        <f>Table1[[#This Row],[ÜK]]</f>
        <v>#VALUE!</v>
      </c>
      <c r="C5296" s="3" t="e">
        <f>Table1[[#This Row],[Szla]]</f>
        <v>#VALUE!</v>
      </c>
      <c r="D5296" s="6" t="e">
        <f>Table1[[#This Row],[Kelt_hó]]</f>
        <v>#VALUE!</v>
      </c>
      <c r="E5296" t="e">
        <f>Table1[[#This Row],[Vevő]]</f>
        <v>#VALUE!</v>
      </c>
      <c r="F5296" t="e">
        <f>Table1[[#This Row],[Termékkör]]</f>
        <v>#VALUE!</v>
      </c>
      <c r="G5296" s="4" t="e">
        <f>Table1[[#This Row],[SzumElad]]</f>
        <v>#VALUE!</v>
      </c>
      <c r="H5296" s="7" t="e">
        <f>Table1[[#This Row],[Jut_%]]</f>
        <v>#VALUE!</v>
      </c>
      <c r="I5296" s="4" t="e">
        <f>Table1[[#This Row],[Jut]]</f>
        <v>#VALUE!</v>
      </c>
      <c r="J5296" s="4" t="e">
        <f>Table1[[#This Row],[Column1]]</f>
        <v>#VALUE!</v>
      </c>
    </row>
    <row r="5297" spans="1:10" hidden="1" x14ac:dyDescent="0.3">
      <c r="A5297" s="2" t="e">
        <f>Table1[[#This Row],[Befolyt]]</f>
        <v>#VALUE!</v>
      </c>
      <c r="B5297" t="e">
        <f>Table1[[#This Row],[ÜK]]</f>
        <v>#VALUE!</v>
      </c>
      <c r="C5297" s="3" t="e">
        <f>Table1[[#This Row],[Szla]]</f>
        <v>#VALUE!</v>
      </c>
      <c r="D5297" s="6" t="e">
        <f>Table1[[#This Row],[Kelt_hó]]</f>
        <v>#VALUE!</v>
      </c>
      <c r="E5297" t="e">
        <f>Table1[[#This Row],[Vevő]]</f>
        <v>#VALUE!</v>
      </c>
      <c r="F5297" t="e">
        <f>Table1[[#This Row],[Termékkör]]</f>
        <v>#VALUE!</v>
      </c>
      <c r="G5297" s="4" t="e">
        <f>Table1[[#This Row],[SzumElad]]</f>
        <v>#VALUE!</v>
      </c>
      <c r="H5297" s="7" t="e">
        <f>Table1[[#This Row],[Jut_%]]</f>
        <v>#VALUE!</v>
      </c>
      <c r="I5297" s="4" t="e">
        <f>Table1[[#This Row],[Jut]]</f>
        <v>#VALUE!</v>
      </c>
      <c r="J5297" s="4" t="e">
        <f>Table1[[#This Row],[Column1]]</f>
        <v>#VALUE!</v>
      </c>
    </row>
    <row r="5298" spans="1:10" hidden="1" x14ac:dyDescent="0.3">
      <c r="A5298" s="2" t="e">
        <f>Table1[[#This Row],[Befolyt]]</f>
        <v>#VALUE!</v>
      </c>
      <c r="B5298" t="e">
        <f>Table1[[#This Row],[ÜK]]</f>
        <v>#VALUE!</v>
      </c>
      <c r="C5298" s="3" t="e">
        <f>Table1[[#This Row],[Szla]]</f>
        <v>#VALUE!</v>
      </c>
      <c r="D5298" s="6" t="e">
        <f>Table1[[#This Row],[Kelt_hó]]</f>
        <v>#VALUE!</v>
      </c>
      <c r="E5298" t="e">
        <f>Table1[[#This Row],[Vevő]]</f>
        <v>#VALUE!</v>
      </c>
      <c r="F5298" t="e">
        <f>Table1[[#This Row],[Termékkör]]</f>
        <v>#VALUE!</v>
      </c>
      <c r="G5298" s="4" t="e">
        <f>Table1[[#This Row],[SzumElad]]</f>
        <v>#VALUE!</v>
      </c>
      <c r="H5298" s="7" t="e">
        <f>Table1[[#This Row],[Jut_%]]</f>
        <v>#VALUE!</v>
      </c>
      <c r="I5298" s="4" t="e">
        <f>Table1[[#This Row],[Jut]]</f>
        <v>#VALUE!</v>
      </c>
      <c r="J5298" s="4" t="e">
        <f>Table1[[#This Row],[Column1]]</f>
        <v>#VALUE!</v>
      </c>
    </row>
    <row r="5299" spans="1:10" hidden="1" x14ac:dyDescent="0.3">
      <c r="A5299" s="2" t="e">
        <f>Table1[[#This Row],[Befolyt]]</f>
        <v>#VALUE!</v>
      </c>
      <c r="B5299" t="e">
        <f>Table1[[#This Row],[ÜK]]</f>
        <v>#VALUE!</v>
      </c>
      <c r="C5299" s="3" t="e">
        <f>Table1[[#This Row],[Szla]]</f>
        <v>#VALUE!</v>
      </c>
      <c r="D5299" s="6" t="e">
        <f>Table1[[#This Row],[Kelt_hó]]</f>
        <v>#VALUE!</v>
      </c>
      <c r="E5299" t="e">
        <f>Table1[[#This Row],[Vevő]]</f>
        <v>#VALUE!</v>
      </c>
      <c r="F5299" t="e">
        <f>Table1[[#This Row],[Termékkör]]</f>
        <v>#VALUE!</v>
      </c>
      <c r="G5299" s="4" t="e">
        <f>Table1[[#This Row],[SzumElad]]</f>
        <v>#VALUE!</v>
      </c>
      <c r="H5299" s="7" t="e">
        <f>Table1[[#This Row],[Jut_%]]</f>
        <v>#VALUE!</v>
      </c>
      <c r="I5299" s="4" t="e">
        <f>Table1[[#This Row],[Jut]]</f>
        <v>#VALUE!</v>
      </c>
      <c r="J5299" s="4" t="e">
        <f>Table1[[#This Row],[Column1]]</f>
        <v>#VALUE!</v>
      </c>
    </row>
    <row r="5300" spans="1:10" hidden="1" x14ac:dyDescent="0.3">
      <c r="A5300" s="2" t="e">
        <f>Table1[[#This Row],[Befolyt]]</f>
        <v>#VALUE!</v>
      </c>
      <c r="B5300" t="e">
        <f>Table1[[#This Row],[ÜK]]</f>
        <v>#VALUE!</v>
      </c>
      <c r="C5300" s="3" t="e">
        <f>Table1[[#This Row],[Szla]]</f>
        <v>#VALUE!</v>
      </c>
      <c r="D5300" s="6" t="e">
        <f>Table1[[#This Row],[Kelt_hó]]</f>
        <v>#VALUE!</v>
      </c>
      <c r="E5300" t="e">
        <f>Table1[[#This Row],[Vevő]]</f>
        <v>#VALUE!</v>
      </c>
      <c r="F5300" t="e">
        <f>Table1[[#This Row],[Termékkör]]</f>
        <v>#VALUE!</v>
      </c>
      <c r="G5300" s="4" t="e">
        <f>Table1[[#This Row],[SzumElad]]</f>
        <v>#VALUE!</v>
      </c>
      <c r="H5300" s="7" t="e">
        <f>Table1[[#This Row],[Jut_%]]</f>
        <v>#VALUE!</v>
      </c>
      <c r="I5300" s="4" t="e">
        <f>Table1[[#This Row],[Jut]]</f>
        <v>#VALUE!</v>
      </c>
      <c r="J5300" s="4" t="e">
        <f>Table1[[#This Row],[Column1]]</f>
        <v>#VALUE!</v>
      </c>
    </row>
    <row r="5301" spans="1:10" hidden="1" x14ac:dyDescent="0.3">
      <c r="A5301" s="2" t="e">
        <f>Table1[[#This Row],[Befolyt]]</f>
        <v>#VALUE!</v>
      </c>
      <c r="B5301" t="e">
        <f>Table1[[#This Row],[ÜK]]</f>
        <v>#VALUE!</v>
      </c>
      <c r="C5301" s="3" t="e">
        <f>Table1[[#This Row],[Szla]]</f>
        <v>#VALUE!</v>
      </c>
      <c r="D5301" s="6" t="e">
        <f>Table1[[#This Row],[Kelt_hó]]</f>
        <v>#VALUE!</v>
      </c>
      <c r="E5301" t="e">
        <f>Table1[[#This Row],[Vevő]]</f>
        <v>#VALUE!</v>
      </c>
      <c r="F5301" t="e">
        <f>Table1[[#This Row],[Termékkör]]</f>
        <v>#VALUE!</v>
      </c>
      <c r="G5301" s="4" t="e">
        <f>Table1[[#This Row],[SzumElad]]</f>
        <v>#VALUE!</v>
      </c>
      <c r="H5301" s="7" t="e">
        <f>Table1[[#This Row],[Jut_%]]</f>
        <v>#VALUE!</v>
      </c>
      <c r="I5301" s="4" t="e">
        <f>Table1[[#This Row],[Jut]]</f>
        <v>#VALUE!</v>
      </c>
      <c r="J5301" s="4" t="e">
        <f>Table1[[#This Row],[Column1]]</f>
        <v>#VALUE!</v>
      </c>
    </row>
    <row r="5302" spans="1:10" hidden="1" x14ac:dyDescent="0.3">
      <c r="A5302" s="2" t="e">
        <f>Table1[[#This Row],[Befolyt]]</f>
        <v>#VALUE!</v>
      </c>
      <c r="B5302" t="e">
        <f>Table1[[#This Row],[ÜK]]</f>
        <v>#VALUE!</v>
      </c>
      <c r="C5302" s="3" t="e">
        <f>Table1[[#This Row],[Szla]]</f>
        <v>#VALUE!</v>
      </c>
      <c r="D5302" s="6" t="e">
        <f>Table1[[#This Row],[Kelt_hó]]</f>
        <v>#VALUE!</v>
      </c>
      <c r="E5302" t="e">
        <f>Table1[[#This Row],[Vevő]]</f>
        <v>#VALUE!</v>
      </c>
      <c r="F5302" t="e">
        <f>Table1[[#This Row],[Termékkör]]</f>
        <v>#VALUE!</v>
      </c>
      <c r="G5302" s="4" t="e">
        <f>Table1[[#This Row],[SzumElad]]</f>
        <v>#VALUE!</v>
      </c>
      <c r="H5302" s="7" t="e">
        <f>Table1[[#This Row],[Jut_%]]</f>
        <v>#VALUE!</v>
      </c>
      <c r="I5302" s="4" t="e">
        <f>Table1[[#This Row],[Jut]]</f>
        <v>#VALUE!</v>
      </c>
      <c r="J5302" s="4" t="e">
        <f>Table1[[#This Row],[Column1]]</f>
        <v>#VALUE!</v>
      </c>
    </row>
    <row r="5303" spans="1:10" hidden="1" x14ac:dyDescent="0.3">
      <c r="A5303" s="2" t="e">
        <f>Table1[[#This Row],[Befolyt]]</f>
        <v>#VALUE!</v>
      </c>
      <c r="B5303" t="e">
        <f>Table1[[#This Row],[ÜK]]</f>
        <v>#VALUE!</v>
      </c>
      <c r="C5303" s="3" t="e">
        <f>Table1[[#This Row],[Szla]]</f>
        <v>#VALUE!</v>
      </c>
      <c r="D5303" s="6" t="e">
        <f>Table1[[#This Row],[Kelt_hó]]</f>
        <v>#VALUE!</v>
      </c>
      <c r="E5303" t="e">
        <f>Table1[[#This Row],[Vevő]]</f>
        <v>#VALUE!</v>
      </c>
      <c r="F5303" t="e">
        <f>Table1[[#This Row],[Termékkör]]</f>
        <v>#VALUE!</v>
      </c>
      <c r="G5303" s="4" t="e">
        <f>Table1[[#This Row],[SzumElad]]</f>
        <v>#VALUE!</v>
      </c>
      <c r="H5303" s="7" t="e">
        <f>Table1[[#This Row],[Jut_%]]</f>
        <v>#VALUE!</v>
      </c>
      <c r="I5303" s="4" t="e">
        <f>Table1[[#This Row],[Jut]]</f>
        <v>#VALUE!</v>
      </c>
      <c r="J5303" s="4" t="e">
        <f>Table1[[#This Row],[Column1]]</f>
        <v>#VALUE!</v>
      </c>
    </row>
    <row r="5304" spans="1:10" hidden="1" x14ac:dyDescent="0.3">
      <c r="A5304" s="2" t="e">
        <f>Table1[[#This Row],[Befolyt]]</f>
        <v>#VALUE!</v>
      </c>
      <c r="B5304" t="e">
        <f>Table1[[#This Row],[ÜK]]</f>
        <v>#VALUE!</v>
      </c>
      <c r="C5304" s="3" t="e">
        <f>Table1[[#This Row],[Szla]]</f>
        <v>#VALUE!</v>
      </c>
      <c r="D5304" s="6" t="e">
        <f>Table1[[#This Row],[Kelt_hó]]</f>
        <v>#VALUE!</v>
      </c>
      <c r="E5304" t="e">
        <f>Table1[[#This Row],[Vevő]]</f>
        <v>#VALUE!</v>
      </c>
      <c r="F5304" t="e">
        <f>Table1[[#This Row],[Termékkör]]</f>
        <v>#VALUE!</v>
      </c>
      <c r="G5304" s="4" t="e">
        <f>Table1[[#This Row],[SzumElad]]</f>
        <v>#VALUE!</v>
      </c>
      <c r="H5304" s="7" t="e">
        <f>Table1[[#This Row],[Jut_%]]</f>
        <v>#VALUE!</v>
      </c>
      <c r="I5304" s="4" t="e">
        <f>Table1[[#This Row],[Jut]]</f>
        <v>#VALUE!</v>
      </c>
      <c r="J5304" s="4" t="e">
        <f>Table1[[#This Row],[Column1]]</f>
        <v>#VALUE!</v>
      </c>
    </row>
    <row r="5305" spans="1:10" hidden="1" x14ac:dyDescent="0.3">
      <c r="A5305" s="2" t="e">
        <f>Table1[[#This Row],[Befolyt]]</f>
        <v>#VALUE!</v>
      </c>
      <c r="B5305" t="e">
        <f>Table1[[#This Row],[ÜK]]</f>
        <v>#VALUE!</v>
      </c>
      <c r="C5305" s="3" t="e">
        <f>Table1[[#This Row],[Szla]]</f>
        <v>#VALUE!</v>
      </c>
      <c r="D5305" s="6" t="e">
        <f>Table1[[#This Row],[Kelt_hó]]</f>
        <v>#VALUE!</v>
      </c>
      <c r="E5305" t="e">
        <f>Table1[[#This Row],[Vevő]]</f>
        <v>#VALUE!</v>
      </c>
      <c r="F5305" t="e">
        <f>Table1[[#This Row],[Termékkör]]</f>
        <v>#VALUE!</v>
      </c>
      <c r="G5305" s="4" t="e">
        <f>Table1[[#This Row],[SzumElad]]</f>
        <v>#VALUE!</v>
      </c>
      <c r="H5305" s="7" t="e">
        <f>Table1[[#This Row],[Jut_%]]</f>
        <v>#VALUE!</v>
      </c>
      <c r="I5305" s="4" t="e">
        <f>Table1[[#This Row],[Jut]]</f>
        <v>#VALUE!</v>
      </c>
      <c r="J5305" s="4" t="e">
        <f>Table1[[#This Row],[Column1]]</f>
        <v>#VALUE!</v>
      </c>
    </row>
    <row r="5306" spans="1:10" hidden="1" x14ac:dyDescent="0.3">
      <c r="A5306" s="2" t="e">
        <f>Table1[[#This Row],[Befolyt]]</f>
        <v>#VALUE!</v>
      </c>
      <c r="B5306" t="e">
        <f>Table1[[#This Row],[ÜK]]</f>
        <v>#VALUE!</v>
      </c>
      <c r="C5306" s="3" t="e">
        <f>Table1[[#This Row],[Szla]]</f>
        <v>#VALUE!</v>
      </c>
      <c r="D5306" s="6" t="e">
        <f>Table1[[#This Row],[Kelt_hó]]</f>
        <v>#VALUE!</v>
      </c>
      <c r="E5306" t="e">
        <f>Table1[[#This Row],[Vevő]]</f>
        <v>#VALUE!</v>
      </c>
      <c r="F5306" t="e">
        <f>Table1[[#This Row],[Termékkör]]</f>
        <v>#VALUE!</v>
      </c>
      <c r="G5306" s="4" t="e">
        <f>Table1[[#This Row],[SzumElad]]</f>
        <v>#VALUE!</v>
      </c>
      <c r="H5306" s="7" t="e">
        <f>Table1[[#This Row],[Jut_%]]</f>
        <v>#VALUE!</v>
      </c>
      <c r="I5306" s="4" t="e">
        <f>Table1[[#This Row],[Jut]]</f>
        <v>#VALUE!</v>
      </c>
      <c r="J5306" s="4" t="e">
        <f>Table1[[#This Row],[Column1]]</f>
        <v>#VALUE!</v>
      </c>
    </row>
    <row r="5307" spans="1:10" hidden="1" x14ac:dyDescent="0.3">
      <c r="A5307" s="2" t="e">
        <f>Table1[[#This Row],[Befolyt]]</f>
        <v>#VALUE!</v>
      </c>
      <c r="B5307" t="e">
        <f>Table1[[#This Row],[ÜK]]</f>
        <v>#VALUE!</v>
      </c>
      <c r="C5307" s="3" t="e">
        <f>Table1[[#This Row],[Szla]]</f>
        <v>#VALUE!</v>
      </c>
      <c r="D5307" s="6" t="e">
        <f>Table1[[#This Row],[Kelt_hó]]</f>
        <v>#VALUE!</v>
      </c>
      <c r="E5307" t="e">
        <f>Table1[[#This Row],[Vevő]]</f>
        <v>#VALUE!</v>
      </c>
      <c r="F5307" t="e">
        <f>Table1[[#This Row],[Termékkör]]</f>
        <v>#VALUE!</v>
      </c>
      <c r="G5307" s="4" t="e">
        <f>Table1[[#This Row],[SzumElad]]</f>
        <v>#VALUE!</v>
      </c>
      <c r="H5307" s="7" t="e">
        <f>Table1[[#This Row],[Jut_%]]</f>
        <v>#VALUE!</v>
      </c>
      <c r="I5307" s="4" t="e">
        <f>Table1[[#This Row],[Jut]]</f>
        <v>#VALUE!</v>
      </c>
      <c r="J5307" s="4" t="e">
        <f>Table1[[#This Row],[Column1]]</f>
        <v>#VALUE!</v>
      </c>
    </row>
    <row r="5308" spans="1:10" hidden="1" x14ac:dyDescent="0.3">
      <c r="A5308" s="2" t="e">
        <f>Table1[[#This Row],[Befolyt]]</f>
        <v>#VALUE!</v>
      </c>
      <c r="B5308" t="e">
        <f>Table1[[#This Row],[ÜK]]</f>
        <v>#VALUE!</v>
      </c>
      <c r="C5308" s="3" t="e">
        <f>Table1[[#This Row],[Szla]]</f>
        <v>#VALUE!</v>
      </c>
      <c r="D5308" s="6" t="e">
        <f>Table1[[#This Row],[Kelt_hó]]</f>
        <v>#VALUE!</v>
      </c>
      <c r="E5308" t="e">
        <f>Table1[[#This Row],[Vevő]]</f>
        <v>#VALUE!</v>
      </c>
      <c r="F5308" t="e">
        <f>Table1[[#This Row],[Termékkör]]</f>
        <v>#VALUE!</v>
      </c>
      <c r="G5308" s="4" t="e">
        <f>Table1[[#This Row],[SzumElad]]</f>
        <v>#VALUE!</v>
      </c>
      <c r="H5308" s="7" t="e">
        <f>Table1[[#This Row],[Jut_%]]</f>
        <v>#VALUE!</v>
      </c>
      <c r="I5308" s="4" t="e">
        <f>Table1[[#This Row],[Jut]]</f>
        <v>#VALUE!</v>
      </c>
      <c r="J5308" s="4" t="e">
        <f>Table1[[#This Row],[Column1]]</f>
        <v>#VALUE!</v>
      </c>
    </row>
    <row r="5309" spans="1:10" hidden="1" x14ac:dyDescent="0.3">
      <c r="A5309" s="2" t="e">
        <f>Table1[[#This Row],[Befolyt]]</f>
        <v>#VALUE!</v>
      </c>
      <c r="B5309" t="e">
        <f>Table1[[#This Row],[ÜK]]</f>
        <v>#VALUE!</v>
      </c>
      <c r="C5309" s="3" t="e">
        <f>Table1[[#This Row],[Szla]]</f>
        <v>#VALUE!</v>
      </c>
      <c r="D5309" s="6" t="e">
        <f>Table1[[#This Row],[Kelt_hó]]</f>
        <v>#VALUE!</v>
      </c>
      <c r="E5309" t="e">
        <f>Table1[[#This Row],[Vevő]]</f>
        <v>#VALUE!</v>
      </c>
      <c r="F5309" t="e">
        <f>Table1[[#This Row],[Termékkör]]</f>
        <v>#VALUE!</v>
      </c>
      <c r="G5309" s="4" t="e">
        <f>Table1[[#This Row],[SzumElad]]</f>
        <v>#VALUE!</v>
      </c>
      <c r="H5309" s="7" t="e">
        <f>Table1[[#This Row],[Jut_%]]</f>
        <v>#VALUE!</v>
      </c>
      <c r="I5309" s="4" t="e">
        <f>Table1[[#This Row],[Jut]]</f>
        <v>#VALUE!</v>
      </c>
      <c r="J5309" s="4" t="e">
        <f>Table1[[#This Row],[Column1]]</f>
        <v>#VALUE!</v>
      </c>
    </row>
    <row r="5310" spans="1:10" hidden="1" x14ac:dyDescent="0.3">
      <c r="A5310" s="2" t="e">
        <f>Table1[[#This Row],[Befolyt]]</f>
        <v>#VALUE!</v>
      </c>
      <c r="B5310" t="e">
        <f>Table1[[#This Row],[ÜK]]</f>
        <v>#VALUE!</v>
      </c>
      <c r="C5310" s="3" t="e">
        <f>Table1[[#This Row],[Szla]]</f>
        <v>#VALUE!</v>
      </c>
      <c r="D5310" s="6" t="e">
        <f>Table1[[#This Row],[Kelt_hó]]</f>
        <v>#VALUE!</v>
      </c>
      <c r="E5310" t="e">
        <f>Table1[[#This Row],[Vevő]]</f>
        <v>#VALUE!</v>
      </c>
      <c r="F5310" t="e">
        <f>Table1[[#This Row],[Termékkör]]</f>
        <v>#VALUE!</v>
      </c>
      <c r="G5310" s="4" t="e">
        <f>Table1[[#This Row],[SzumElad]]</f>
        <v>#VALUE!</v>
      </c>
      <c r="H5310" s="7" t="e">
        <f>Table1[[#This Row],[Jut_%]]</f>
        <v>#VALUE!</v>
      </c>
      <c r="I5310" s="4" t="e">
        <f>Table1[[#This Row],[Jut]]</f>
        <v>#VALUE!</v>
      </c>
      <c r="J5310" s="4" t="e">
        <f>Table1[[#This Row],[Column1]]</f>
        <v>#VALUE!</v>
      </c>
    </row>
    <row r="5311" spans="1:10" hidden="1" x14ac:dyDescent="0.3">
      <c r="A5311" s="2" t="e">
        <f>Table1[[#This Row],[Befolyt]]</f>
        <v>#VALUE!</v>
      </c>
      <c r="B5311" t="e">
        <f>Table1[[#This Row],[ÜK]]</f>
        <v>#VALUE!</v>
      </c>
      <c r="C5311" s="3" t="e">
        <f>Table1[[#This Row],[Szla]]</f>
        <v>#VALUE!</v>
      </c>
      <c r="D5311" s="6" t="e">
        <f>Table1[[#This Row],[Kelt_hó]]</f>
        <v>#VALUE!</v>
      </c>
      <c r="E5311" t="e">
        <f>Table1[[#This Row],[Vevő]]</f>
        <v>#VALUE!</v>
      </c>
      <c r="F5311" t="e">
        <f>Table1[[#This Row],[Termékkör]]</f>
        <v>#VALUE!</v>
      </c>
      <c r="G5311" s="4" t="e">
        <f>Table1[[#This Row],[SzumElad]]</f>
        <v>#VALUE!</v>
      </c>
      <c r="H5311" s="7" t="e">
        <f>Table1[[#This Row],[Jut_%]]</f>
        <v>#VALUE!</v>
      </c>
      <c r="I5311" s="4" t="e">
        <f>Table1[[#This Row],[Jut]]</f>
        <v>#VALUE!</v>
      </c>
      <c r="J5311" s="4" t="e">
        <f>Table1[[#This Row],[Column1]]</f>
        <v>#VALUE!</v>
      </c>
    </row>
    <row r="5312" spans="1:10" hidden="1" x14ac:dyDescent="0.3">
      <c r="A5312" s="2" t="e">
        <f>Table1[[#This Row],[Befolyt]]</f>
        <v>#VALUE!</v>
      </c>
      <c r="B5312" t="e">
        <f>Table1[[#This Row],[ÜK]]</f>
        <v>#VALUE!</v>
      </c>
      <c r="C5312" s="3" t="e">
        <f>Table1[[#This Row],[Szla]]</f>
        <v>#VALUE!</v>
      </c>
      <c r="D5312" s="6" t="e">
        <f>Table1[[#This Row],[Kelt_hó]]</f>
        <v>#VALUE!</v>
      </c>
      <c r="E5312" t="e">
        <f>Table1[[#This Row],[Vevő]]</f>
        <v>#VALUE!</v>
      </c>
      <c r="F5312" t="e">
        <f>Table1[[#This Row],[Termékkör]]</f>
        <v>#VALUE!</v>
      </c>
      <c r="G5312" s="4" t="e">
        <f>Table1[[#This Row],[SzumElad]]</f>
        <v>#VALUE!</v>
      </c>
      <c r="H5312" s="7" t="e">
        <f>Table1[[#This Row],[Jut_%]]</f>
        <v>#VALUE!</v>
      </c>
      <c r="I5312" s="4" t="e">
        <f>Table1[[#This Row],[Jut]]</f>
        <v>#VALUE!</v>
      </c>
      <c r="J5312" s="4" t="e">
        <f>Table1[[#This Row],[Column1]]</f>
        <v>#VALUE!</v>
      </c>
    </row>
    <row r="5313" spans="1:10" hidden="1" x14ac:dyDescent="0.3">
      <c r="A5313" s="2" t="e">
        <f>Table1[[#This Row],[Befolyt]]</f>
        <v>#VALUE!</v>
      </c>
      <c r="B5313" t="e">
        <f>Table1[[#This Row],[ÜK]]</f>
        <v>#VALUE!</v>
      </c>
      <c r="C5313" s="3" t="e">
        <f>Table1[[#This Row],[Szla]]</f>
        <v>#VALUE!</v>
      </c>
      <c r="D5313" s="6" t="e">
        <f>Table1[[#This Row],[Kelt_hó]]</f>
        <v>#VALUE!</v>
      </c>
      <c r="E5313" t="e">
        <f>Table1[[#This Row],[Vevő]]</f>
        <v>#VALUE!</v>
      </c>
      <c r="F5313" t="e">
        <f>Table1[[#This Row],[Termékkör]]</f>
        <v>#VALUE!</v>
      </c>
      <c r="G5313" s="4" t="e">
        <f>Table1[[#This Row],[SzumElad]]</f>
        <v>#VALUE!</v>
      </c>
      <c r="H5313" s="7" t="e">
        <f>Table1[[#This Row],[Jut_%]]</f>
        <v>#VALUE!</v>
      </c>
      <c r="I5313" s="4" t="e">
        <f>Table1[[#This Row],[Jut]]</f>
        <v>#VALUE!</v>
      </c>
      <c r="J5313" s="4" t="e">
        <f>Table1[[#This Row],[Column1]]</f>
        <v>#VALUE!</v>
      </c>
    </row>
    <row r="5314" spans="1:10" hidden="1" x14ac:dyDescent="0.3">
      <c r="A5314" s="2" t="e">
        <f>Table1[[#This Row],[Befolyt]]</f>
        <v>#VALUE!</v>
      </c>
      <c r="B5314" t="e">
        <f>Table1[[#This Row],[ÜK]]</f>
        <v>#VALUE!</v>
      </c>
      <c r="C5314" s="3" t="e">
        <f>Table1[[#This Row],[Szla]]</f>
        <v>#VALUE!</v>
      </c>
      <c r="D5314" s="6" t="e">
        <f>Table1[[#This Row],[Kelt_hó]]</f>
        <v>#VALUE!</v>
      </c>
      <c r="E5314" t="e">
        <f>Table1[[#This Row],[Vevő]]</f>
        <v>#VALUE!</v>
      </c>
      <c r="F5314" t="e">
        <f>Table1[[#This Row],[Termékkör]]</f>
        <v>#VALUE!</v>
      </c>
      <c r="G5314" s="4" t="e">
        <f>Table1[[#This Row],[SzumElad]]</f>
        <v>#VALUE!</v>
      </c>
      <c r="H5314" s="7" t="e">
        <f>Table1[[#This Row],[Jut_%]]</f>
        <v>#VALUE!</v>
      </c>
      <c r="I5314" s="4" t="e">
        <f>Table1[[#This Row],[Jut]]</f>
        <v>#VALUE!</v>
      </c>
      <c r="J5314" s="4" t="e">
        <f>Table1[[#This Row],[Column1]]</f>
        <v>#VALUE!</v>
      </c>
    </row>
    <row r="5315" spans="1:10" hidden="1" x14ac:dyDescent="0.3">
      <c r="A5315" s="2" t="e">
        <f>Table1[[#This Row],[Befolyt]]</f>
        <v>#VALUE!</v>
      </c>
      <c r="B5315" t="e">
        <f>Table1[[#This Row],[ÜK]]</f>
        <v>#VALUE!</v>
      </c>
      <c r="C5315" s="3" t="e">
        <f>Table1[[#This Row],[Szla]]</f>
        <v>#VALUE!</v>
      </c>
      <c r="D5315" s="6" t="e">
        <f>Table1[[#This Row],[Kelt_hó]]</f>
        <v>#VALUE!</v>
      </c>
      <c r="E5315" t="e">
        <f>Table1[[#This Row],[Vevő]]</f>
        <v>#VALUE!</v>
      </c>
      <c r="F5315" t="e">
        <f>Table1[[#This Row],[Termékkör]]</f>
        <v>#VALUE!</v>
      </c>
      <c r="G5315" s="4" t="e">
        <f>Table1[[#This Row],[SzumElad]]</f>
        <v>#VALUE!</v>
      </c>
      <c r="H5315" s="7" t="e">
        <f>Table1[[#This Row],[Jut_%]]</f>
        <v>#VALUE!</v>
      </c>
      <c r="I5315" s="4" t="e">
        <f>Table1[[#This Row],[Jut]]</f>
        <v>#VALUE!</v>
      </c>
      <c r="J5315" s="4" t="e">
        <f>Table1[[#This Row],[Column1]]</f>
        <v>#VALUE!</v>
      </c>
    </row>
    <row r="5316" spans="1:10" hidden="1" x14ac:dyDescent="0.3">
      <c r="A5316" s="2" t="e">
        <f>Table1[[#This Row],[Befolyt]]</f>
        <v>#VALUE!</v>
      </c>
      <c r="B5316" t="e">
        <f>Table1[[#This Row],[ÜK]]</f>
        <v>#VALUE!</v>
      </c>
      <c r="C5316" s="3" t="e">
        <f>Table1[[#This Row],[Szla]]</f>
        <v>#VALUE!</v>
      </c>
      <c r="D5316" s="6" t="e">
        <f>Table1[[#This Row],[Kelt_hó]]</f>
        <v>#VALUE!</v>
      </c>
      <c r="E5316" t="e">
        <f>Table1[[#This Row],[Vevő]]</f>
        <v>#VALUE!</v>
      </c>
      <c r="F5316" t="e">
        <f>Table1[[#This Row],[Termékkör]]</f>
        <v>#VALUE!</v>
      </c>
      <c r="G5316" s="4" t="e">
        <f>Table1[[#This Row],[SzumElad]]</f>
        <v>#VALUE!</v>
      </c>
      <c r="H5316" s="7" t="e">
        <f>Table1[[#This Row],[Jut_%]]</f>
        <v>#VALUE!</v>
      </c>
      <c r="I5316" s="4" t="e">
        <f>Table1[[#This Row],[Jut]]</f>
        <v>#VALUE!</v>
      </c>
      <c r="J5316" s="4" t="e">
        <f>Table1[[#This Row],[Column1]]</f>
        <v>#VALUE!</v>
      </c>
    </row>
    <row r="5317" spans="1:10" hidden="1" x14ac:dyDescent="0.3">
      <c r="A5317" s="2" t="e">
        <f>Table1[[#This Row],[Befolyt]]</f>
        <v>#VALUE!</v>
      </c>
      <c r="B5317" t="e">
        <f>Table1[[#This Row],[ÜK]]</f>
        <v>#VALUE!</v>
      </c>
      <c r="C5317" s="3" t="e">
        <f>Table1[[#This Row],[Szla]]</f>
        <v>#VALUE!</v>
      </c>
      <c r="D5317" s="6" t="e">
        <f>Table1[[#This Row],[Kelt_hó]]</f>
        <v>#VALUE!</v>
      </c>
      <c r="E5317" t="e">
        <f>Table1[[#This Row],[Vevő]]</f>
        <v>#VALUE!</v>
      </c>
      <c r="F5317" t="e">
        <f>Table1[[#This Row],[Termékkör]]</f>
        <v>#VALUE!</v>
      </c>
      <c r="G5317" s="4" t="e">
        <f>Table1[[#This Row],[SzumElad]]</f>
        <v>#VALUE!</v>
      </c>
      <c r="H5317" s="7" t="e">
        <f>Table1[[#This Row],[Jut_%]]</f>
        <v>#VALUE!</v>
      </c>
      <c r="I5317" s="4" t="e">
        <f>Table1[[#This Row],[Jut]]</f>
        <v>#VALUE!</v>
      </c>
      <c r="J5317" s="4" t="e">
        <f>Table1[[#This Row],[Column1]]</f>
        <v>#VALUE!</v>
      </c>
    </row>
    <row r="5318" spans="1:10" hidden="1" x14ac:dyDescent="0.3">
      <c r="A5318" s="2" t="e">
        <f>Table1[[#This Row],[Befolyt]]</f>
        <v>#VALUE!</v>
      </c>
      <c r="B5318" t="e">
        <f>Table1[[#This Row],[ÜK]]</f>
        <v>#VALUE!</v>
      </c>
      <c r="C5318" s="3" t="e">
        <f>Table1[[#This Row],[Szla]]</f>
        <v>#VALUE!</v>
      </c>
      <c r="D5318" s="6" t="e">
        <f>Table1[[#This Row],[Kelt_hó]]</f>
        <v>#VALUE!</v>
      </c>
      <c r="E5318" t="e">
        <f>Table1[[#This Row],[Vevő]]</f>
        <v>#VALUE!</v>
      </c>
      <c r="F5318" t="e">
        <f>Table1[[#This Row],[Termékkör]]</f>
        <v>#VALUE!</v>
      </c>
      <c r="G5318" s="4" t="e">
        <f>Table1[[#This Row],[SzumElad]]</f>
        <v>#VALUE!</v>
      </c>
      <c r="H5318" s="7" t="e">
        <f>Table1[[#This Row],[Jut_%]]</f>
        <v>#VALUE!</v>
      </c>
      <c r="I5318" s="4" t="e">
        <f>Table1[[#This Row],[Jut]]</f>
        <v>#VALUE!</v>
      </c>
      <c r="J5318" s="4" t="e">
        <f>Table1[[#This Row],[Column1]]</f>
        <v>#VALUE!</v>
      </c>
    </row>
    <row r="5319" spans="1:10" hidden="1" x14ac:dyDescent="0.3">
      <c r="A5319" s="2" t="e">
        <f>Table1[[#This Row],[Befolyt]]</f>
        <v>#VALUE!</v>
      </c>
      <c r="B5319" t="e">
        <f>Table1[[#This Row],[ÜK]]</f>
        <v>#VALUE!</v>
      </c>
      <c r="C5319" s="3" t="e">
        <f>Table1[[#This Row],[Szla]]</f>
        <v>#VALUE!</v>
      </c>
      <c r="D5319" s="6" t="e">
        <f>Table1[[#This Row],[Kelt_hó]]</f>
        <v>#VALUE!</v>
      </c>
      <c r="E5319" t="e">
        <f>Table1[[#This Row],[Vevő]]</f>
        <v>#VALUE!</v>
      </c>
      <c r="F5319" t="e">
        <f>Table1[[#This Row],[Termékkör]]</f>
        <v>#VALUE!</v>
      </c>
      <c r="G5319" s="4" t="e">
        <f>Table1[[#This Row],[SzumElad]]</f>
        <v>#VALUE!</v>
      </c>
      <c r="H5319" s="7" t="e">
        <f>Table1[[#This Row],[Jut_%]]</f>
        <v>#VALUE!</v>
      </c>
      <c r="I5319" s="4" t="e">
        <f>Table1[[#This Row],[Jut]]</f>
        <v>#VALUE!</v>
      </c>
      <c r="J5319" s="4" t="e">
        <f>Table1[[#This Row],[Column1]]</f>
        <v>#VALUE!</v>
      </c>
    </row>
    <row r="5320" spans="1:10" hidden="1" x14ac:dyDescent="0.3">
      <c r="A5320" s="2" t="e">
        <f>Table1[[#This Row],[Befolyt]]</f>
        <v>#VALUE!</v>
      </c>
      <c r="B5320" t="e">
        <f>Table1[[#This Row],[ÜK]]</f>
        <v>#VALUE!</v>
      </c>
      <c r="C5320" s="3" t="e">
        <f>Table1[[#This Row],[Szla]]</f>
        <v>#VALUE!</v>
      </c>
      <c r="D5320" s="6" t="e">
        <f>Table1[[#This Row],[Kelt_hó]]</f>
        <v>#VALUE!</v>
      </c>
      <c r="E5320" t="e">
        <f>Table1[[#This Row],[Vevő]]</f>
        <v>#VALUE!</v>
      </c>
      <c r="F5320" t="e">
        <f>Table1[[#This Row],[Termékkör]]</f>
        <v>#VALUE!</v>
      </c>
      <c r="G5320" s="4" t="e">
        <f>Table1[[#This Row],[SzumElad]]</f>
        <v>#VALUE!</v>
      </c>
      <c r="H5320" s="7" t="e">
        <f>Table1[[#This Row],[Jut_%]]</f>
        <v>#VALUE!</v>
      </c>
      <c r="I5320" s="4" t="e">
        <f>Table1[[#This Row],[Jut]]</f>
        <v>#VALUE!</v>
      </c>
      <c r="J5320" s="4" t="e">
        <f>Table1[[#This Row],[Column1]]</f>
        <v>#VALUE!</v>
      </c>
    </row>
    <row r="5321" spans="1:10" hidden="1" x14ac:dyDescent="0.3">
      <c r="A5321" s="2" t="e">
        <f>Table1[[#This Row],[Befolyt]]</f>
        <v>#VALUE!</v>
      </c>
      <c r="B5321" t="e">
        <f>Table1[[#This Row],[ÜK]]</f>
        <v>#VALUE!</v>
      </c>
      <c r="C5321" s="3" t="e">
        <f>Table1[[#This Row],[Szla]]</f>
        <v>#VALUE!</v>
      </c>
      <c r="D5321" s="6" t="e">
        <f>Table1[[#This Row],[Kelt_hó]]</f>
        <v>#VALUE!</v>
      </c>
      <c r="E5321" t="e">
        <f>Table1[[#This Row],[Vevő]]</f>
        <v>#VALUE!</v>
      </c>
      <c r="F5321" t="e">
        <f>Table1[[#This Row],[Termékkör]]</f>
        <v>#VALUE!</v>
      </c>
      <c r="G5321" s="4" t="e">
        <f>Table1[[#This Row],[SzumElad]]</f>
        <v>#VALUE!</v>
      </c>
      <c r="H5321" s="7" t="e">
        <f>Table1[[#This Row],[Jut_%]]</f>
        <v>#VALUE!</v>
      </c>
      <c r="I5321" s="4" t="e">
        <f>Table1[[#This Row],[Jut]]</f>
        <v>#VALUE!</v>
      </c>
      <c r="J5321" s="4" t="e">
        <f>Table1[[#This Row],[Column1]]</f>
        <v>#VALUE!</v>
      </c>
    </row>
    <row r="5322" spans="1:10" hidden="1" x14ac:dyDescent="0.3">
      <c r="A5322" s="2" t="e">
        <f>Table1[[#This Row],[Befolyt]]</f>
        <v>#VALUE!</v>
      </c>
      <c r="B5322" t="e">
        <f>Table1[[#This Row],[ÜK]]</f>
        <v>#VALUE!</v>
      </c>
      <c r="C5322" s="3" t="e">
        <f>Table1[[#This Row],[Szla]]</f>
        <v>#VALUE!</v>
      </c>
      <c r="D5322" s="6" t="e">
        <f>Table1[[#This Row],[Kelt_hó]]</f>
        <v>#VALUE!</v>
      </c>
      <c r="E5322" t="e">
        <f>Table1[[#This Row],[Vevő]]</f>
        <v>#VALUE!</v>
      </c>
      <c r="F5322" t="e">
        <f>Table1[[#This Row],[Termékkör]]</f>
        <v>#VALUE!</v>
      </c>
      <c r="G5322" s="4" t="e">
        <f>Table1[[#This Row],[SzumElad]]</f>
        <v>#VALUE!</v>
      </c>
      <c r="H5322" s="7" t="e">
        <f>Table1[[#This Row],[Jut_%]]</f>
        <v>#VALUE!</v>
      </c>
      <c r="I5322" s="4" t="e">
        <f>Table1[[#This Row],[Jut]]</f>
        <v>#VALUE!</v>
      </c>
      <c r="J5322" s="4" t="e">
        <f>Table1[[#This Row],[Column1]]</f>
        <v>#VALUE!</v>
      </c>
    </row>
    <row r="5323" spans="1:10" hidden="1" x14ac:dyDescent="0.3">
      <c r="A5323" s="2" t="e">
        <f>Table1[[#This Row],[Befolyt]]</f>
        <v>#VALUE!</v>
      </c>
      <c r="B5323" t="e">
        <f>Table1[[#This Row],[ÜK]]</f>
        <v>#VALUE!</v>
      </c>
      <c r="C5323" s="3" t="e">
        <f>Table1[[#This Row],[Szla]]</f>
        <v>#VALUE!</v>
      </c>
      <c r="D5323" s="6" t="e">
        <f>Table1[[#This Row],[Kelt_hó]]</f>
        <v>#VALUE!</v>
      </c>
      <c r="E5323" t="e">
        <f>Table1[[#This Row],[Vevő]]</f>
        <v>#VALUE!</v>
      </c>
      <c r="F5323" t="e">
        <f>Table1[[#This Row],[Termékkör]]</f>
        <v>#VALUE!</v>
      </c>
      <c r="G5323" s="4" t="e">
        <f>Table1[[#This Row],[SzumElad]]</f>
        <v>#VALUE!</v>
      </c>
      <c r="H5323" s="7" t="e">
        <f>Table1[[#This Row],[Jut_%]]</f>
        <v>#VALUE!</v>
      </c>
      <c r="I5323" s="4" t="e">
        <f>Table1[[#This Row],[Jut]]</f>
        <v>#VALUE!</v>
      </c>
      <c r="J5323" s="4" t="e">
        <f>Table1[[#This Row],[Column1]]</f>
        <v>#VALUE!</v>
      </c>
    </row>
    <row r="5324" spans="1:10" hidden="1" x14ac:dyDescent="0.3">
      <c r="A5324" s="2" t="e">
        <f>Table1[[#This Row],[Befolyt]]</f>
        <v>#VALUE!</v>
      </c>
      <c r="B5324" t="e">
        <f>Table1[[#This Row],[ÜK]]</f>
        <v>#VALUE!</v>
      </c>
      <c r="C5324" s="3" t="e">
        <f>Table1[[#This Row],[Szla]]</f>
        <v>#VALUE!</v>
      </c>
      <c r="D5324" s="6" t="e">
        <f>Table1[[#This Row],[Kelt_hó]]</f>
        <v>#VALUE!</v>
      </c>
      <c r="E5324" t="e">
        <f>Table1[[#This Row],[Vevő]]</f>
        <v>#VALUE!</v>
      </c>
      <c r="F5324" t="e">
        <f>Table1[[#This Row],[Termékkör]]</f>
        <v>#VALUE!</v>
      </c>
      <c r="G5324" s="4" t="e">
        <f>Table1[[#This Row],[SzumElad]]</f>
        <v>#VALUE!</v>
      </c>
      <c r="H5324" s="7" t="e">
        <f>Table1[[#This Row],[Jut_%]]</f>
        <v>#VALUE!</v>
      </c>
      <c r="I5324" s="4" t="e">
        <f>Table1[[#This Row],[Jut]]</f>
        <v>#VALUE!</v>
      </c>
      <c r="J5324" s="4" t="e">
        <f>Table1[[#This Row],[Column1]]</f>
        <v>#VALUE!</v>
      </c>
    </row>
    <row r="5325" spans="1:10" hidden="1" x14ac:dyDescent="0.3">
      <c r="A5325" s="2" t="e">
        <f>Table1[[#This Row],[Befolyt]]</f>
        <v>#VALUE!</v>
      </c>
      <c r="B5325" t="e">
        <f>Table1[[#This Row],[ÜK]]</f>
        <v>#VALUE!</v>
      </c>
      <c r="C5325" s="3" t="e">
        <f>Table1[[#This Row],[Szla]]</f>
        <v>#VALUE!</v>
      </c>
      <c r="D5325" s="6" t="e">
        <f>Table1[[#This Row],[Kelt_hó]]</f>
        <v>#VALUE!</v>
      </c>
      <c r="E5325" t="e">
        <f>Table1[[#This Row],[Vevő]]</f>
        <v>#VALUE!</v>
      </c>
      <c r="F5325" t="e">
        <f>Table1[[#This Row],[Termékkör]]</f>
        <v>#VALUE!</v>
      </c>
      <c r="G5325" s="4" t="e">
        <f>Table1[[#This Row],[SzumElad]]</f>
        <v>#VALUE!</v>
      </c>
      <c r="H5325" s="7" t="e">
        <f>Table1[[#This Row],[Jut_%]]</f>
        <v>#VALUE!</v>
      </c>
      <c r="I5325" s="4" t="e">
        <f>Table1[[#This Row],[Jut]]</f>
        <v>#VALUE!</v>
      </c>
      <c r="J5325" s="4" t="e">
        <f>Table1[[#This Row],[Column1]]</f>
        <v>#VALUE!</v>
      </c>
    </row>
    <row r="5326" spans="1:10" hidden="1" x14ac:dyDescent="0.3">
      <c r="A5326" s="2" t="e">
        <f>Table1[[#This Row],[Befolyt]]</f>
        <v>#VALUE!</v>
      </c>
      <c r="B5326" t="e">
        <f>Table1[[#This Row],[ÜK]]</f>
        <v>#VALUE!</v>
      </c>
      <c r="C5326" s="3" t="e">
        <f>Table1[[#This Row],[Szla]]</f>
        <v>#VALUE!</v>
      </c>
      <c r="D5326" s="6" t="e">
        <f>Table1[[#This Row],[Kelt_hó]]</f>
        <v>#VALUE!</v>
      </c>
      <c r="E5326" t="e">
        <f>Table1[[#This Row],[Vevő]]</f>
        <v>#VALUE!</v>
      </c>
      <c r="F5326" t="e">
        <f>Table1[[#This Row],[Termékkör]]</f>
        <v>#VALUE!</v>
      </c>
      <c r="G5326" s="4" t="e">
        <f>Table1[[#This Row],[SzumElad]]</f>
        <v>#VALUE!</v>
      </c>
      <c r="H5326" s="7" t="e">
        <f>Table1[[#This Row],[Jut_%]]</f>
        <v>#VALUE!</v>
      </c>
      <c r="I5326" s="4" t="e">
        <f>Table1[[#This Row],[Jut]]</f>
        <v>#VALUE!</v>
      </c>
      <c r="J5326" s="4" t="e">
        <f>Table1[[#This Row],[Column1]]</f>
        <v>#VALUE!</v>
      </c>
    </row>
    <row r="5327" spans="1:10" hidden="1" x14ac:dyDescent="0.3">
      <c r="A5327" s="2" t="e">
        <f>Table1[[#This Row],[Befolyt]]</f>
        <v>#VALUE!</v>
      </c>
      <c r="B5327" t="e">
        <f>Table1[[#This Row],[ÜK]]</f>
        <v>#VALUE!</v>
      </c>
      <c r="C5327" s="3" t="e">
        <f>Table1[[#This Row],[Szla]]</f>
        <v>#VALUE!</v>
      </c>
      <c r="D5327" s="6" t="e">
        <f>Table1[[#This Row],[Kelt_hó]]</f>
        <v>#VALUE!</v>
      </c>
      <c r="E5327" t="e">
        <f>Table1[[#This Row],[Vevő]]</f>
        <v>#VALUE!</v>
      </c>
      <c r="F5327" t="e">
        <f>Table1[[#This Row],[Termékkör]]</f>
        <v>#VALUE!</v>
      </c>
      <c r="G5327" s="4" t="e">
        <f>Table1[[#This Row],[SzumElad]]</f>
        <v>#VALUE!</v>
      </c>
      <c r="H5327" s="7" t="e">
        <f>Table1[[#This Row],[Jut_%]]</f>
        <v>#VALUE!</v>
      </c>
      <c r="I5327" s="4" t="e">
        <f>Table1[[#This Row],[Jut]]</f>
        <v>#VALUE!</v>
      </c>
      <c r="J5327" s="4" t="e">
        <f>Table1[[#This Row],[Column1]]</f>
        <v>#VALUE!</v>
      </c>
    </row>
    <row r="5328" spans="1:10" hidden="1" x14ac:dyDescent="0.3">
      <c r="A5328" s="2" t="e">
        <f>Table1[[#This Row],[Befolyt]]</f>
        <v>#VALUE!</v>
      </c>
      <c r="B5328" t="e">
        <f>Table1[[#This Row],[ÜK]]</f>
        <v>#VALUE!</v>
      </c>
      <c r="C5328" s="3" t="e">
        <f>Table1[[#This Row],[Szla]]</f>
        <v>#VALUE!</v>
      </c>
      <c r="D5328" s="6" t="e">
        <f>Table1[[#This Row],[Kelt_hó]]</f>
        <v>#VALUE!</v>
      </c>
      <c r="E5328" t="e">
        <f>Table1[[#This Row],[Vevő]]</f>
        <v>#VALUE!</v>
      </c>
      <c r="F5328" t="e">
        <f>Table1[[#This Row],[Termékkör]]</f>
        <v>#VALUE!</v>
      </c>
      <c r="G5328" s="4" t="e">
        <f>Table1[[#This Row],[SzumElad]]</f>
        <v>#VALUE!</v>
      </c>
      <c r="H5328" s="7" t="e">
        <f>Table1[[#This Row],[Jut_%]]</f>
        <v>#VALUE!</v>
      </c>
      <c r="I5328" s="4" t="e">
        <f>Table1[[#This Row],[Jut]]</f>
        <v>#VALUE!</v>
      </c>
      <c r="J5328" s="4" t="e">
        <f>Table1[[#This Row],[Column1]]</f>
        <v>#VALUE!</v>
      </c>
    </row>
    <row r="5329" spans="1:10" hidden="1" x14ac:dyDescent="0.3">
      <c r="A5329" s="2" t="e">
        <f>Table1[[#This Row],[Befolyt]]</f>
        <v>#VALUE!</v>
      </c>
      <c r="B5329" t="e">
        <f>Table1[[#This Row],[ÜK]]</f>
        <v>#VALUE!</v>
      </c>
      <c r="C5329" s="3" t="e">
        <f>Table1[[#This Row],[Szla]]</f>
        <v>#VALUE!</v>
      </c>
      <c r="D5329" s="6" t="e">
        <f>Table1[[#This Row],[Kelt_hó]]</f>
        <v>#VALUE!</v>
      </c>
      <c r="E5329" t="e">
        <f>Table1[[#This Row],[Vevő]]</f>
        <v>#VALUE!</v>
      </c>
      <c r="F5329" t="e">
        <f>Table1[[#This Row],[Termékkör]]</f>
        <v>#VALUE!</v>
      </c>
      <c r="G5329" s="4" t="e">
        <f>Table1[[#This Row],[SzumElad]]</f>
        <v>#VALUE!</v>
      </c>
      <c r="H5329" s="7" t="e">
        <f>Table1[[#This Row],[Jut_%]]</f>
        <v>#VALUE!</v>
      </c>
      <c r="I5329" s="4" t="e">
        <f>Table1[[#This Row],[Jut]]</f>
        <v>#VALUE!</v>
      </c>
      <c r="J5329" s="4" t="e">
        <f>Table1[[#This Row],[Column1]]</f>
        <v>#VALUE!</v>
      </c>
    </row>
    <row r="5330" spans="1:10" hidden="1" x14ac:dyDescent="0.3">
      <c r="A5330" s="2" t="e">
        <f>Table1[[#This Row],[Befolyt]]</f>
        <v>#VALUE!</v>
      </c>
      <c r="B5330" t="e">
        <f>Table1[[#This Row],[ÜK]]</f>
        <v>#VALUE!</v>
      </c>
      <c r="C5330" s="3" t="e">
        <f>Table1[[#This Row],[Szla]]</f>
        <v>#VALUE!</v>
      </c>
      <c r="D5330" s="6" t="e">
        <f>Table1[[#This Row],[Kelt_hó]]</f>
        <v>#VALUE!</v>
      </c>
      <c r="E5330" t="e">
        <f>Table1[[#This Row],[Vevő]]</f>
        <v>#VALUE!</v>
      </c>
      <c r="F5330" t="e">
        <f>Table1[[#This Row],[Termékkör]]</f>
        <v>#VALUE!</v>
      </c>
      <c r="G5330" s="4" t="e">
        <f>Table1[[#This Row],[SzumElad]]</f>
        <v>#VALUE!</v>
      </c>
      <c r="H5330" s="7" t="e">
        <f>Table1[[#This Row],[Jut_%]]</f>
        <v>#VALUE!</v>
      </c>
      <c r="I5330" s="4" t="e">
        <f>Table1[[#This Row],[Jut]]</f>
        <v>#VALUE!</v>
      </c>
      <c r="J5330" s="4" t="e">
        <f>Table1[[#This Row],[Column1]]</f>
        <v>#VALUE!</v>
      </c>
    </row>
    <row r="5331" spans="1:10" hidden="1" x14ac:dyDescent="0.3">
      <c r="A5331" s="2" t="e">
        <f>Table1[[#This Row],[Befolyt]]</f>
        <v>#VALUE!</v>
      </c>
      <c r="B5331" t="e">
        <f>Table1[[#This Row],[ÜK]]</f>
        <v>#VALUE!</v>
      </c>
      <c r="C5331" s="3" t="e">
        <f>Table1[[#This Row],[Szla]]</f>
        <v>#VALUE!</v>
      </c>
      <c r="D5331" s="6" t="e">
        <f>Table1[[#This Row],[Kelt_hó]]</f>
        <v>#VALUE!</v>
      </c>
      <c r="E5331" t="e">
        <f>Table1[[#This Row],[Vevő]]</f>
        <v>#VALUE!</v>
      </c>
      <c r="F5331" t="e">
        <f>Table1[[#This Row],[Termékkör]]</f>
        <v>#VALUE!</v>
      </c>
      <c r="G5331" s="4" t="e">
        <f>Table1[[#This Row],[SzumElad]]</f>
        <v>#VALUE!</v>
      </c>
      <c r="H5331" s="7" t="e">
        <f>Table1[[#This Row],[Jut_%]]</f>
        <v>#VALUE!</v>
      </c>
      <c r="I5331" s="4" t="e">
        <f>Table1[[#This Row],[Jut]]</f>
        <v>#VALUE!</v>
      </c>
      <c r="J5331" s="4" t="e">
        <f>Table1[[#This Row],[Column1]]</f>
        <v>#VALUE!</v>
      </c>
    </row>
    <row r="5332" spans="1:10" hidden="1" x14ac:dyDescent="0.3">
      <c r="A5332" s="2" t="e">
        <f>Table1[[#This Row],[Befolyt]]</f>
        <v>#VALUE!</v>
      </c>
      <c r="B5332" t="e">
        <f>Table1[[#This Row],[ÜK]]</f>
        <v>#VALUE!</v>
      </c>
      <c r="C5332" s="3" t="e">
        <f>Table1[[#This Row],[Szla]]</f>
        <v>#VALUE!</v>
      </c>
      <c r="D5332" s="6" t="e">
        <f>Table1[[#This Row],[Kelt_hó]]</f>
        <v>#VALUE!</v>
      </c>
      <c r="E5332" t="e">
        <f>Table1[[#This Row],[Vevő]]</f>
        <v>#VALUE!</v>
      </c>
      <c r="F5332" t="e">
        <f>Table1[[#This Row],[Termékkör]]</f>
        <v>#VALUE!</v>
      </c>
      <c r="G5332" s="4" t="e">
        <f>Table1[[#This Row],[SzumElad]]</f>
        <v>#VALUE!</v>
      </c>
      <c r="H5332" s="7" t="e">
        <f>Table1[[#This Row],[Jut_%]]</f>
        <v>#VALUE!</v>
      </c>
      <c r="I5332" s="4" t="e">
        <f>Table1[[#This Row],[Jut]]</f>
        <v>#VALUE!</v>
      </c>
      <c r="J5332" s="4" t="e">
        <f>Table1[[#This Row],[Column1]]</f>
        <v>#VALUE!</v>
      </c>
    </row>
    <row r="5333" spans="1:10" hidden="1" x14ac:dyDescent="0.3">
      <c r="A5333" s="2" t="e">
        <f>Table1[[#This Row],[Befolyt]]</f>
        <v>#VALUE!</v>
      </c>
      <c r="B5333" t="e">
        <f>Table1[[#This Row],[ÜK]]</f>
        <v>#VALUE!</v>
      </c>
      <c r="C5333" s="3" t="e">
        <f>Table1[[#This Row],[Szla]]</f>
        <v>#VALUE!</v>
      </c>
      <c r="D5333" s="6" t="e">
        <f>Table1[[#This Row],[Kelt_hó]]</f>
        <v>#VALUE!</v>
      </c>
      <c r="E5333" t="e">
        <f>Table1[[#This Row],[Vevő]]</f>
        <v>#VALUE!</v>
      </c>
      <c r="F5333" t="e">
        <f>Table1[[#This Row],[Termékkör]]</f>
        <v>#VALUE!</v>
      </c>
      <c r="G5333" s="4" t="e">
        <f>Table1[[#This Row],[SzumElad]]</f>
        <v>#VALUE!</v>
      </c>
      <c r="H5333" s="7" t="e">
        <f>Table1[[#This Row],[Jut_%]]</f>
        <v>#VALUE!</v>
      </c>
      <c r="I5333" s="4" t="e">
        <f>Table1[[#This Row],[Jut]]</f>
        <v>#VALUE!</v>
      </c>
      <c r="J5333" s="4" t="e">
        <f>Table1[[#This Row],[Column1]]</f>
        <v>#VALUE!</v>
      </c>
    </row>
    <row r="5334" spans="1:10" hidden="1" x14ac:dyDescent="0.3">
      <c r="A5334" s="2" t="e">
        <f>Table1[[#This Row],[Befolyt]]</f>
        <v>#VALUE!</v>
      </c>
      <c r="B5334" t="e">
        <f>Table1[[#This Row],[ÜK]]</f>
        <v>#VALUE!</v>
      </c>
      <c r="C5334" s="3" t="e">
        <f>Table1[[#This Row],[Szla]]</f>
        <v>#VALUE!</v>
      </c>
      <c r="D5334" s="6" t="e">
        <f>Table1[[#This Row],[Kelt_hó]]</f>
        <v>#VALUE!</v>
      </c>
      <c r="E5334" t="e">
        <f>Table1[[#This Row],[Vevő]]</f>
        <v>#VALUE!</v>
      </c>
      <c r="F5334" t="e">
        <f>Table1[[#This Row],[Termékkör]]</f>
        <v>#VALUE!</v>
      </c>
      <c r="G5334" s="4" t="e">
        <f>Table1[[#This Row],[SzumElad]]</f>
        <v>#VALUE!</v>
      </c>
      <c r="H5334" s="7" t="e">
        <f>Table1[[#This Row],[Jut_%]]</f>
        <v>#VALUE!</v>
      </c>
      <c r="I5334" s="4" t="e">
        <f>Table1[[#This Row],[Jut]]</f>
        <v>#VALUE!</v>
      </c>
      <c r="J5334" s="4" t="e">
        <f>Table1[[#This Row],[Column1]]</f>
        <v>#VALUE!</v>
      </c>
    </row>
    <row r="5335" spans="1:10" hidden="1" x14ac:dyDescent="0.3">
      <c r="A5335" s="2" t="e">
        <f>Table1[[#This Row],[Befolyt]]</f>
        <v>#VALUE!</v>
      </c>
      <c r="B5335" t="e">
        <f>Table1[[#This Row],[ÜK]]</f>
        <v>#VALUE!</v>
      </c>
      <c r="C5335" s="3" t="e">
        <f>Table1[[#This Row],[Szla]]</f>
        <v>#VALUE!</v>
      </c>
      <c r="D5335" s="6" t="e">
        <f>Table1[[#This Row],[Kelt_hó]]</f>
        <v>#VALUE!</v>
      </c>
      <c r="E5335" t="e">
        <f>Table1[[#This Row],[Vevő]]</f>
        <v>#VALUE!</v>
      </c>
      <c r="F5335" t="e">
        <f>Table1[[#This Row],[Termékkör]]</f>
        <v>#VALUE!</v>
      </c>
      <c r="G5335" s="4" t="e">
        <f>Table1[[#This Row],[SzumElad]]</f>
        <v>#VALUE!</v>
      </c>
      <c r="H5335" s="7" t="e">
        <f>Table1[[#This Row],[Jut_%]]</f>
        <v>#VALUE!</v>
      </c>
      <c r="I5335" s="4" t="e">
        <f>Table1[[#This Row],[Jut]]</f>
        <v>#VALUE!</v>
      </c>
      <c r="J5335" s="4" t="e">
        <f>Table1[[#This Row],[Column1]]</f>
        <v>#VALUE!</v>
      </c>
    </row>
    <row r="5336" spans="1:10" hidden="1" x14ac:dyDescent="0.3">
      <c r="A5336" s="2" t="e">
        <f>Table1[[#This Row],[Befolyt]]</f>
        <v>#VALUE!</v>
      </c>
      <c r="B5336" t="e">
        <f>Table1[[#This Row],[ÜK]]</f>
        <v>#VALUE!</v>
      </c>
      <c r="C5336" s="3" t="e">
        <f>Table1[[#This Row],[Szla]]</f>
        <v>#VALUE!</v>
      </c>
      <c r="D5336" s="6" t="e">
        <f>Table1[[#This Row],[Kelt_hó]]</f>
        <v>#VALUE!</v>
      </c>
      <c r="E5336" t="e">
        <f>Table1[[#This Row],[Vevő]]</f>
        <v>#VALUE!</v>
      </c>
      <c r="F5336" t="e">
        <f>Table1[[#This Row],[Termékkör]]</f>
        <v>#VALUE!</v>
      </c>
      <c r="G5336" s="4" t="e">
        <f>Table1[[#This Row],[SzumElad]]</f>
        <v>#VALUE!</v>
      </c>
      <c r="H5336" s="7" t="e">
        <f>Table1[[#This Row],[Jut_%]]</f>
        <v>#VALUE!</v>
      </c>
      <c r="I5336" s="4" t="e">
        <f>Table1[[#This Row],[Jut]]</f>
        <v>#VALUE!</v>
      </c>
      <c r="J5336" s="4" t="e">
        <f>Table1[[#This Row],[Column1]]</f>
        <v>#VALUE!</v>
      </c>
    </row>
    <row r="5337" spans="1:10" hidden="1" x14ac:dyDescent="0.3">
      <c r="A5337" s="2" t="e">
        <f>Table1[[#This Row],[Befolyt]]</f>
        <v>#VALUE!</v>
      </c>
      <c r="B5337" t="e">
        <f>Table1[[#This Row],[ÜK]]</f>
        <v>#VALUE!</v>
      </c>
      <c r="C5337" s="3" t="e">
        <f>Table1[[#This Row],[Szla]]</f>
        <v>#VALUE!</v>
      </c>
      <c r="D5337" s="6" t="e">
        <f>Table1[[#This Row],[Kelt_hó]]</f>
        <v>#VALUE!</v>
      </c>
      <c r="E5337" t="e">
        <f>Table1[[#This Row],[Vevő]]</f>
        <v>#VALUE!</v>
      </c>
      <c r="F5337" t="e">
        <f>Table1[[#This Row],[Termékkör]]</f>
        <v>#VALUE!</v>
      </c>
      <c r="G5337" s="4" t="e">
        <f>Table1[[#This Row],[SzumElad]]</f>
        <v>#VALUE!</v>
      </c>
      <c r="H5337" s="7" t="e">
        <f>Table1[[#This Row],[Jut_%]]</f>
        <v>#VALUE!</v>
      </c>
      <c r="I5337" s="4" t="e">
        <f>Table1[[#This Row],[Jut]]</f>
        <v>#VALUE!</v>
      </c>
      <c r="J5337" s="4" t="e">
        <f>Table1[[#This Row],[Column1]]</f>
        <v>#VALUE!</v>
      </c>
    </row>
    <row r="5338" spans="1:10" hidden="1" x14ac:dyDescent="0.3">
      <c r="A5338" s="2" t="e">
        <f>Table1[[#This Row],[Befolyt]]</f>
        <v>#VALUE!</v>
      </c>
      <c r="B5338" t="e">
        <f>Table1[[#This Row],[ÜK]]</f>
        <v>#VALUE!</v>
      </c>
      <c r="C5338" s="3" t="e">
        <f>Table1[[#This Row],[Szla]]</f>
        <v>#VALUE!</v>
      </c>
      <c r="D5338" s="6" t="e">
        <f>Table1[[#This Row],[Kelt_hó]]</f>
        <v>#VALUE!</v>
      </c>
      <c r="E5338" t="e">
        <f>Table1[[#This Row],[Vevő]]</f>
        <v>#VALUE!</v>
      </c>
      <c r="F5338" t="e">
        <f>Table1[[#This Row],[Termékkör]]</f>
        <v>#VALUE!</v>
      </c>
      <c r="G5338" s="4" t="e">
        <f>Table1[[#This Row],[SzumElad]]</f>
        <v>#VALUE!</v>
      </c>
      <c r="H5338" s="7" t="e">
        <f>Table1[[#This Row],[Jut_%]]</f>
        <v>#VALUE!</v>
      </c>
      <c r="I5338" s="4" t="e">
        <f>Table1[[#This Row],[Jut]]</f>
        <v>#VALUE!</v>
      </c>
      <c r="J5338" s="4" t="e">
        <f>Table1[[#This Row],[Column1]]</f>
        <v>#VALUE!</v>
      </c>
    </row>
    <row r="5339" spans="1:10" hidden="1" x14ac:dyDescent="0.3">
      <c r="A5339" s="2" t="e">
        <f>Table1[[#This Row],[Befolyt]]</f>
        <v>#VALUE!</v>
      </c>
      <c r="B5339" t="e">
        <f>Table1[[#This Row],[ÜK]]</f>
        <v>#VALUE!</v>
      </c>
      <c r="C5339" s="3" t="e">
        <f>Table1[[#This Row],[Szla]]</f>
        <v>#VALUE!</v>
      </c>
      <c r="D5339" s="6" t="e">
        <f>Table1[[#This Row],[Kelt_hó]]</f>
        <v>#VALUE!</v>
      </c>
      <c r="E5339" t="e">
        <f>Table1[[#This Row],[Vevő]]</f>
        <v>#VALUE!</v>
      </c>
      <c r="F5339" t="e">
        <f>Table1[[#This Row],[Termékkör]]</f>
        <v>#VALUE!</v>
      </c>
      <c r="G5339" s="4" t="e">
        <f>Table1[[#This Row],[SzumElad]]</f>
        <v>#VALUE!</v>
      </c>
      <c r="H5339" s="7" t="e">
        <f>Table1[[#This Row],[Jut_%]]</f>
        <v>#VALUE!</v>
      </c>
      <c r="I5339" s="4" t="e">
        <f>Table1[[#This Row],[Jut]]</f>
        <v>#VALUE!</v>
      </c>
      <c r="J5339" s="4" t="e">
        <f>Table1[[#This Row],[Column1]]</f>
        <v>#VALUE!</v>
      </c>
    </row>
    <row r="5340" spans="1:10" hidden="1" x14ac:dyDescent="0.3">
      <c r="A5340" s="2" t="e">
        <f>Table1[[#This Row],[Befolyt]]</f>
        <v>#VALUE!</v>
      </c>
      <c r="B5340" t="e">
        <f>Table1[[#This Row],[ÜK]]</f>
        <v>#VALUE!</v>
      </c>
      <c r="C5340" s="3" t="e">
        <f>Table1[[#This Row],[Szla]]</f>
        <v>#VALUE!</v>
      </c>
      <c r="D5340" s="6" t="e">
        <f>Table1[[#This Row],[Kelt_hó]]</f>
        <v>#VALUE!</v>
      </c>
      <c r="E5340" t="e">
        <f>Table1[[#This Row],[Vevő]]</f>
        <v>#VALUE!</v>
      </c>
      <c r="F5340" t="e">
        <f>Table1[[#This Row],[Termékkör]]</f>
        <v>#VALUE!</v>
      </c>
      <c r="G5340" s="4" t="e">
        <f>Table1[[#This Row],[SzumElad]]</f>
        <v>#VALUE!</v>
      </c>
      <c r="H5340" s="7" t="e">
        <f>Table1[[#This Row],[Jut_%]]</f>
        <v>#VALUE!</v>
      </c>
      <c r="I5340" s="4" t="e">
        <f>Table1[[#This Row],[Jut]]</f>
        <v>#VALUE!</v>
      </c>
      <c r="J5340" s="4" t="e">
        <f>Table1[[#This Row],[Column1]]</f>
        <v>#VALUE!</v>
      </c>
    </row>
    <row r="5341" spans="1:10" hidden="1" x14ac:dyDescent="0.3">
      <c r="A5341" s="2" t="e">
        <f>Table1[[#This Row],[Befolyt]]</f>
        <v>#VALUE!</v>
      </c>
      <c r="B5341" t="e">
        <f>Table1[[#This Row],[ÜK]]</f>
        <v>#VALUE!</v>
      </c>
      <c r="C5341" s="3" t="e">
        <f>Table1[[#This Row],[Szla]]</f>
        <v>#VALUE!</v>
      </c>
      <c r="D5341" s="6" t="e">
        <f>Table1[[#This Row],[Kelt_hó]]</f>
        <v>#VALUE!</v>
      </c>
      <c r="E5341" t="e">
        <f>Table1[[#This Row],[Vevő]]</f>
        <v>#VALUE!</v>
      </c>
      <c r="F5341" t="e">
        <f>Table1[[#This Row],[Termékkör]]</f>
        <v>#VALUE!</v>
      </c>
      <c r="G5341" s="4" t="e">
        <f>Table1[[#This Row],[SzumElad]]</f>
        <v>#VALUE!</v>
      </c>
      <c r="H5341" s="7" t="e">
        <f>Table1[[#This Row],[Jut_%]]</f>
        <v>#VALUE!</v>
      </c>
      <c r="I5341" s="4" t="e">
        <f>Table1[[#This Row],[Jut]]</f>
        <v>#VALUE!</v>
      </c>
      <c r="J5341" s="4" t="e">
        <f>Table1[[#This Row],[Column1]]</f>
        <v>#VALUE!</v>
      </c>
    </row>
    <row r="5342" spans="1:10" hidden="1" x14ac:dyDescent="0.3">
      <c r="A5342" s="2" t="e">
        <f>Table1[[#This Row],[Befolyt]]</f>
        <v>#VALUE!</v>
      </c>
      <c r="B5342" t="e">
        <f>Table1[[#This Row],[ÜK]]</f>
        <v>#VALUE!</v>
      </c>
      <c r="C5342" s="3" t="e">
        <f>Table1[[#This Row],[Szla]]</f>
        <v>#VALUE!</v>
      </c>
      <c r="D5342" s="6" t="e">
        <f>Table1[[#This Row],[Kelt_hó]]</f>
        <v>#VALUE!</v>
      </c>
      <c r="E5342" t="e">
        <f>Table1[[#This Row],[Vevő]]</f>
        <v>#VALUE!</v>
      </c>
      <c r="F5342" t="e">
        <f>Table1[[#This Row],[Termékkör]]</f>
        <v>#VALUE!</v>
      </c>
      <c r="G5342" s="4" t="e">
        <f>Table1[[#This Row],[SzumElad]]</f>
        <v>#VALUE!</v>
      </c>
      <c r="H5342" s="7" t="e">
        <f>Table1[[#This Row],[Jut_%]]</f>
        <v>#VALUE!</v>
      </c>
      <c r="I5342" s="4" t="e">
        <f>Table1[[#This Row],[Jut]]</f>
        <v>#VALUE!</v>
      </c>
      <c r="J5342" s="4" t="e">
        <f>Table1[[#This Row],[Column1]]</f>
        <v>#VALUE!</v>
      </c>
    </row>
    <row r="5343" spans="1:10" hidden="1" x14ac:dyDescent="0.3">
      <c r="A5343" s="2" t="e">
        <f>Table1[[#This Row],[Befolyt]]</f>
        <v>#VALUE!</v>
      </c>
      <c r="B5343" t="e">
        <f>Table1[[#This Row],[ÜK]]</f>
        <v>#VALUE!</v>
      </c>
      <c r="C5343" s="3" t="e">
        <f>Table1[[#This Row],[Szla]]</f>
        <v>#VALUE!</v>
      </c>
      <c r="D5343" s="6" t="e">
        <f>Table1[[#This Row],[Kelt_hó]]</f>
        <v>#VALUE!</v>
      </c>
      <c r="E5343" t="e">
        <f>Table1[[#This Row],[Vevő]]</f>
        <v>#VALUE!</v>
      </c>
      <c r="F5343" t="e">
        <f>Table1[[#This Row],[Termékkör]]</f>
        <v>#VALUE!</v>
      </c>
      <c r="G5343" s="4" t="e">
        <f>Table1[[#This Row],[SzumElad]]</f>
        <v>#VALUE!</v>
      </c>
      <c r="H5343" s="7" t="e">
        <f>Table1[[#This Row],[Jut_%]]</f>
        <v>#VALUE!</v>
      </c>
      <c r="I5343" s="4" t="e">
        <f>Table1[[#This Row],[Jut]]</f>
        <v>#VALUE!</v>
      </c>
      <c r="J5343" s="4" t="e">
        <f>Table1[[#This Row],[Column1]]</f>
        <v>#VALUE!</v>
      </c>
    </row>
    <row r="5344" spans="1:10" hidden="1" x14ac:dyDescent="0.3">
      <c r="A5344" s="2" t="e">
        <f>Table1[[#This Row],[Befolyt]]</f>
        <v>#VALUE!</v>
      </c>
      <c r="B5344" t="e">
        <f>Table1[[#This Row],[ÜK]]</f>
        <v>#VALUE!</v>
      </c>
      <c r="C5344" s="3" t="e">
        <f>Table1[[#This Row],[Szla]]</f>
        <v>#VALUE!</v>
      </c>
      <c r="D5344" s="6" t="e">
        <f>Table1[[#This Row],[Kelt_hó]]</f>
        <v>#VALUE!</v>
      </c>
      <c r="E5344" t="e">
        <f>Table1[[#This Row],[Vevő]]</f>
        <v>#VALUE!</v>
      </c>
      <c r="F5344" t="e">
        <f>Table1[[#This Row],[Termékkör]]</f>
        <v>#VALUE!</v>
      </c>
      <c r="G5344" s="4" t="e">
        <f>Table1[[#This Row],[SzumElad]]</f>
        <v>#VALUE!</v>
      </c>
      <c r="H5344" s="7" t="e">
        <f>Table1[[#This Row],[Jut_%]]</f>
        <v>#VALUE!</v>
      </c>
      <c r="I5344" s="4" t="e">
        <f>Table1[[#This Row],[Jut]]</f>
        <v>#VALUE!</v>
      </c>
      <c r="J5344" s="4" t="e">
        <f>Table1[[#This Row],[Column1]]</f>
        <v>#VALUE!</v>
      </c>
    </row>
    <row r="5345" spans="1:10" hidden="1" x14ac:dyDescent="0.3">
      <c r="A5345" s="2" t="e">
        <f>Table1[[#This Row],[Befolyt]]</f>
        <v>#VALUE!</v>
      </c>
      <c r="B5345" t="e">
        <f>Table1[[#This Row],[ÜK]]</f>
        <v>#VALUE!</v>
      </c>
      <c r="C5345" s="3" t="e">
        <f>Table1[[#This Row],[Szla]]</f>
        <v>#VALUE!</v>
      </c>
      <c r="D5345" s="6" t="e">
        <f>Table1[[#This Row],[Kelt_hó]]</f>
        <v>#VALUE!</v>
      </c>
      <c r="E5345" t="e">
        <f>Table1[[#This Row],[Vevő]]</f>
        <v>#VALUE!</v>
      </c>
      <c r="F5345" t="e">
        <f>Table1[[#This Row],[Termékkör]]</f>
        <v>#VALUE!</v>
      </c>
      <c r="G5345" s="4" t="e">
        <f>Table1[[#This Row],[SzumElad]]</f>
        <v>#VALUE!</v>
      </c>
      <c r="H5345" s="7" t="e">
        <f>Table1[[#This Row],[Jut_%]]</f>
        <v>#VALUE!</v>
      </c>
      <c r="I5345" s="4" t="e">
        <f>Table1[[#This Row],[Jut]]</f>
        <v>#VALUE!</v>
      </c>
      <c r="J5345" s="4" t="e">
        <f>Table1[[#This Row],[Column1]]</f>
        <v>#VALUE!</v>
      </c>
    </row>
    <row r="5346" spans="1:10" hidden="1" x14ac:dyDescent="0.3">
      <c r="A5346" s="2" t="e">
        <f>Table1[[#This Row],[Befolyt]]</f>
        <v>#VALUE!</v>
      </c>
      <c r="B5346" t="e">
        <f>Table1[[#This Row],[ÜK]]</f>
        <v>#VALUE!</v>
      </c>
      <c r="C5346" s="3" t="e">
        <f>Table1[[#This Row],[Szla]]</f>
        <v>#VALUE!</v>
      </c>
      <c r="D5346" s="6" t="e">
        <f>Table1[[#This Row],[Kelt_hó]]</f>
        <v>#VALUE!</v>
      </c>
      <c r="E5346" t="e">
        <f>Table1[[#This Row],[Vevő]]</f>
        <v>#VALUE!</v>
      </c>
      <c r="F5346" t="e">
        <f>Table1[[#This Row],[Termékkör]]</f>
        <v>#VALUE!</v>
      </c>
      <c r="G5346" s="4" t="e">
        <f>Table1[[#This Row],[SzumElad]]</f>
        <v>#VALUE!</v>
      </c>
      <c r="H5346" s="7" t="e">
        <f>Table1[[#This Row],[Jut_%]]</f>
        <v>#VALUE!</v>
      </c>
      <c r="I5346" s="4" t="e">
        <f>Table1[[#This Row],[Jut]]</f>
        <v>#VALUE!</v>
      </c>
      <c r="J5346" s="4" t="e">
        <f>Table1[[#This Row],[Column1]]</f>
        <v>#VALUE!</v>
      </c>
    </row>
    <row r="5347" spans="1:10" hidden="1" x14ac:dyDescent="0.3">
      <c r="A5347" s="2" t="e">
        <f>Table1[[#This Row],[Befolyt]]</f>
        <v>#VALUE!</v>
      </c>
      <c r="B5347" t="e">
        <f>Table1[[#This Row],[ÜK]]</f>
        <v>#VALUE!</v>
      </c>
      <c r="C5347" s="3" t="e">
        <f>Table1[[#This Row],[Szla]]</f>
        <v>#VALUE!</v>
      </c>
      <c r="D5347" s="6" t="e">
        <f>Table1[[#This Row],[Kelt_hó]]</f>
        <v>#VALUE!</v>
      </c>
      <c r="E5347" t="e">
        <f>Table1[[#This Row],[Vevő]]</f>
        <v>#VALUE!</v>
      </c>
      <c r="F5347" t="e">
        <f>Table1[[#This Row],[Termékkör]]</f>
        <v>#VALUE!</v>
      </c>
      <c r="G5347" s="4" t="e">
        <f>Table1[[#This Row],[SzumElad]]</f>
        <v>#VALUE!</v>
      </c>
      <c r="H5347" s="7" t="e">
        <f>Table1[[#This Row],[Jut_%]]</f>
        <v>#VALUE!</v>
      </c>
      <c r="I5347" s="4" t="e">
        <f>Table1[[#This Row],[Jut]]</f>
        <v>#VALUE!</v>
      </c>
      <c r="J5347" s="4" t="e">
        <f>Table1[[#This Row],[Column1]]</f>
        <v>#VALUE!</v>
      </c>
    </row>
    <row r="5348" spans="1:10" hidden="1" x14ac:dyDescent="0.3">
      <c r="A5348" s="2" t="e">
        <f>Table1[[#This Row],[Befolyt]]</f>
        <v>#VALUE!</v>
      </c>
      <c r="B5348" t="e">
        <f>Table1[[#This Row],[ÜK]]</f>
        <v>#VALUE!</v>
      </c>
      <c r="C5348" s="3" t="e">
        <f>Table1[[#This Row],[Szla]]</f>
        <v>#VALUE!</v>
      </c>
      <c r="D5348" s="6" t="e">
        <f>Table1[[#This Row],[Kelt_hó]]</f>
        <v>#VALUE!</v>
      </c>
      <c r="E5348" t="e">
        <f>Table1[[#This Row],[Vevő]]</f>
        <v>#VALUE!</v>
      </c>
      <c r="F5348" t="e">
        <f>Table1[[#This Row],[Termékkör]]</f>
        <v>#VALUE!</v>
      </c>
      <c r="G5348" s="4" t="e">
        <f>Table1[[#This Row],[SzumElad]]</f>
        <v>#VALUE!</v>
      </c>
      <c r="H5348" s="7" t="e">
        <f>Table1[[#This Row],[Jut_%]]</f>
        <v>#VALUE!</v>
      </c>
      <c r="I5348" s="4" t="e">
        <f>Table1[[#This Row],[Jut]]</f>
        <v>#VALUE!</v>
      </c>
      <c r="J5348" s="4" t="e">
        <f>Table1[[#This Row],[Column1]]</f>
        <v>#VALUE!</v>
      </c>
    </row>
    <row r="5349" spans="1:10" hidden="1" x14ac:dyDescent="0.3">
      <c r="A5349" s="2" t="e">
        <f>Table1[[#This Row],[Befolyt]]</f>
        <v>#VALUE!</v>
      </c>
      <c r="B5349" t="e">
        <f>Table1[[#This Row],[ÜK]]</f>
        <v>#VALUE!</v>
      </c>
      <c r="C5349" s="3" t="e">
        <f>Table1[[#This Row],[Szla]]</f>
        <v>#VALUE!</v>
      </c>
      <c r="D5349" s="6" t="e">
        <f>Table1[[#This Row],[Kelt_hó]]</f>
        <v>#VALUE!</v>
      </c>
      <c r="E5349" t="e">
        <f>Table1[[#This Row],[Vevő]]</f>
        <v>#VALUE!</v>
      </c>
      <c r="F5349" t="e">
        <f>Table1[[#This Row],[Termékkör]]</f>
        <v>#VALUE!</v>
      </c>
      <c r="G5349" s="4" t="e">
        <f>Table1[[#This Row],[SzumElad]]</f>
        <v>#VALUE!</v>
      </c>
      <c r="H5349" s="7" t="e">
        <f>Table1[[#This Row],[Jut_%]]</f>
        <v>#VALUE!</v>
      </c>
      <c r="I5349" s="4" t="e">
        <f>Table1[[#This Row],[Jut]]</f>
        <v>#VALUE!</v>
      </c>
      <c r="J5349" s="4" t="e">
        <f>Table1[[#This Row],[Column1]]</f>
        <v>#VALUE!</v>
      </c>
    </row>
    <row r="5350" spans="1:10" hidden="1" x14ac:dyDescent="0.3">
      <c r="A5350" s="2" t="e">
        <f>Table1[[#This Row],[Befolyt]]</f>
        <v>#VALUE!</v>
      </c>
      <c r="B5350" t="e">
        <f>Table1[[#This Row],[ÜK]]</f>
        <v>#VALUE!</v>
      </c>
      <c r="C5350" s="3" t="e">
        <f>Table1[[#This Row],[Szla]]</f>
        <v>#VALUE!</v>
      </c>
      <c r="D5350" s="6" t="e">
        <f>Table1[[#This Row],[Kelt_hó]]</f>
        <v>#VALUE!</v>
      </c>
      <c r="E5350" t="e">
        <f>Table1[[#This Row],[Vevő]]</f>
        <v>#VALUE!</v>
      </c>
      <c r="F5350" t="e">
        <f>Table1[[#This Row],[Termékkör]]</f>
        <v>#VALUE!</v>
      </c>
      <c r="G5350" s="4" t="e">
        <f>Table1[[#This Row],[SzumElad]]</f>
        <v>#VALUE!</v>
      </c>
      <c r="H5350" s="7" t="e">
        <f>Table1[[#This Row],[Jut_%]]</f>
        <v>#VALUE!</v>
      </c>
      <c r="I5350" s="4" t="e">
        <f>Table1[[#This Row],[Jut]]</f>
        <v>#VALUE!</v>
      </c>
      <c r="J5350" s="4" t="e">
        <f>Table1[[#This Row],[Column1]]</f>
        <v>#VALUE!</v>
      </c>
    </row>
    <row r="5351" spans="1:10" hidden="1" x14ac:dyDescent="0.3">
      <c r="A5351" s="2" t="e">
        <f>Table1[[#This Row],[Befolyt]]</f>
        <v>#VALUE!</v>
      </c>
      <c r="B5351" t="e">
        <f>Table1[[#This Row],[ÜK]]</f>
        <v>#VALUE!</v>
      </c>
      <c r="C5351" s="3" t="e">
        <f>Table1[[#This Row],[Szla]]</f>
        <v>#VALUE!</v>
      </c>
      <c r="D5351" s="6" t="e">
        <f>Table1[[#This Row],[Kelt_hó]]</f>
        <v>#VALUE!</v>
      </c>
      <c r="E5351" t="e">
        <f>Table1[[#This Row],[Vevő]]</f>
        <v>#VALUE!</v>
      </c>
      <c r="F5351" t="e">
        <f>Table1[[#This Row],[Termékkör]]</f>
        <v>#VALUE!</v>
      </c>
      <c r="G5351" s="4" t="e">
        <f>Table1[[#This Row],[SzumElad]]</f>
        <v>#VALUE!</v>
      </c>
      <c r="H5351" s="7" t="e">
        <f>Table1[[#This Row],[Jut_%]]</f>
        <v>#VALUE!</v>
      </c>
      <c r="I5351" s="4" t="e">
        <f>Table1[[#This Row],[Jut]]</f>
        <v>#VALUE!</v>
      </c>
      <c r="J5351" s="4" t="e">
        <f>Table1[[#This Row],[Column1]]</f>
        <v>#VALUE!</v>
      </c>
    </row>
    <row r="5352" spans="1:10" hidden="1" x14ac:dyDescent="0.3">
      <c r="A5352" s="2" t="e">
        <f>Table1[[#This Row],[Befolyt]]</f>
        <v>#VALUE!</v>
      </c>
      <c r="B5352" t="e">
        <f>Table1[[#This Row],[ÜK]]</f>
        <v>#VALUE!</v>
      </c>
      <c r="C5352" s="3" t="e">
        <f>Table1[[#This Row],[Szla]]</f>
        <v>#VALUE!</v>
      </c>
      <c r="D5352" s="6" t="e">
        <f>Table1[[#This Row],[Kelt_hó]]</f>
        <v>#VALUE!</v>
      </c>
      <c r="E5352" t="e">
        <f>Table1[[#This Row],[Vevő]]</f>
        <v>#VALUE!</v>
      </c>
      <c r="F5352" t="e">
        <f>Table1[[#This Row],[Termékkör]]</f>
        <v>#VALUE!</v>
      </c>
      <c r="G5352" s="4" t="e">
        <f>Table1[[#This Row],[SzumElad]]</f>
        <v>#VALUE!</v>
      </c>
      <c r="H5352" s="7" t="e">
        <f>Table1[[#This Row],[Jut_%]]</f>
        <v>#VALUE!</v>
      </c>
      <c r="I5352" s="4" t="e">
        <f>Table1[[#This Row],[Jut]]</f>
        <v>#VALUE!</v>
      </c>
      <c r="J5352" s="4" t="e">
        <f>Table1[[#This Row],[Column1]]</f>
        <v>#VALUE!</v>
      </c>
    </row>
    <row r="5353" spans="1:10" hidden="1" x14ac:dyDescent="0.3">
      <c r="A5353" s="2" t="e">
        <f>Table1[[#This Row],[Befolyt]]</f>
        <v>#VALUE!</v>
      </c>
      <c r="B5353" t="e">
        <f>Table1[[#This Row],[ÜK]]</f>
        <v>#VALUE!</v>
      </c>
      <c r="C5353" s="3" t="e">
        <f>Table1[[#This Row],[Szla]]</f>
        <v>#VALUE!</v>
      </c>
      <c r="D5353" s="6" t="e">
        <f>Table1[[#This Row],[Kelt_hó]]</f>
        <v>#VALUE!</v>
      </c>
      <c r="E5353" t="e">
        <f>Table1[[#This Row],[Vevő]]</f>
        <v>#VALUE!</v>
      </c>
      <c r="F5353" t="e">
        <f>Table1[[#This Row],[Termékkör]]</f>
        <v>#VALUE!</v>
      </c>
      <c r="G5353" s="4" t="e">
        <f>Table1[[#This Row],[SzumElad]]</f>
        <v>#VALUE!</v>
      </c>
      <c r="H5353" s="7" t="e">
        <f>Table1[[#This Row],[Jut_%]]</f>
        <v>#VALUE!</v>
      </c>
      <c r="I5353" s="4" t="e">
        <f>Table1[[#This Row],[Jut]]</f>
        <v>#VALUE!</v>
      </c>
      <c r="J5353" s="4" t="e">
        <f>Table1[[#This Row],[Column1]]</f>
        <v>#VALUE!</v>
      </c>
    </row>
    <row r="5354" spans="1:10" hidden="1" x14ac:dyDescent="0.3">
      <c r="A5354" s="2" t="e">
        <f>Table1[[#This Row],[Befolyt]]</f>
        <v>#VALUE!</v>
      </c>
      <c r="B5354" t="e">
        <f>Table1[[#This Row],[ÜK]]</f>
        <v>#VALUE!</v>
      </c>
      <c r="C5354" s="3" t="e">
        <f>Table1[[#This Row],[Szla]]</f>
        <v>#VALUE!</v>
      </c>
      <c r="D5354" s="6" t="e">
        <f>Table1[[#This Row],[Kelt_hó]]</f>
        <v>#VALUE!</v>
      </c>
      <c r="E5354" t="e">
        <f>Table1[[#This Row],[Vevő]]</f>
        <v>#VALUE!</v>
      </c>
      <c r="F5354" t="e">
        <f>Table1[[#This Row],[Termékkör]]</f>
        <v>#VALUE!</v>
      </c>
      <c r="G5354" s="4" t="e">
        <f>Table1[[#This Row],[SzumElad]]</f>
        <v>#VALUE!</v>
      </c>
      <c r="H5354" s="7" t="e">
        <f>Table1[[#This Row],[Jut_%]]</f>
        <v>#VALUE!</v>
      </c>
      <c r="I5354" s="4" t="e">
        <f>Table1[[#This Row],[Jut]]</f>
        <v>#VALUE!</v>
      </c>
      <c r="J5354" s="4" t="e">
        <f>Table1[[#This Row],[Column1]]</f>
        <v>#VALUE!</v>
      </c>
    </row>
    <row r="5355" spans="1:10" hidden="1" x14ac:dyDescent="0.3">
      <c r="A5355" s="2" t="e">
        <f>Table1[[#This Row],[Befolyt]]</f>
        <v>#VALUE!</v>
      </c>
      <c r="B5355" t="e">
        <f>Table1[[#This Row],[ÜK]]</f>
        <v>#VALUE!</v>
      </c>
      <c r="C5355" s="3" t="e">
        <f>Table1[[#This Row],[Szla]]</f>
        <v>#VALUE!</v>
      </c>
      <c r="D5355" s="6" t="e">
        <f>Table1[[#This Row],[Kelt_hó]]</f>
        <v>#VALUE!</v>
      </c>
      <c r="E5355" t="e">
        <f>Table1[[#This Row],[Vevő]]</f>
        <v>#VALUE!</v>
      </c>
      <c r="F5355" t="e">
        <f>Table1[[#This Row],[Termékkör]]</f>
        <v>#VALUE!</v>
      </c>
      <c r="G5355" s="4" t="e">
        <f>Table1[[#This Row],[SzumElad]]</f>
        <v>#VALUE!</v>
      </c>
      <c r="H5355" s="7" t="e">
        <f>Table1[[#This Row],[Jut_%]]</f>
        <v>#VALUE!</v>
      </c>
      <c r="I5355" s="4" t="e">
        <f>Table1[[#This Row],[Jut]]</f>
        <v>#VALUE!</v>
      </c>
      <c r="J5355" s="4" t="e">
        <f>Table1[[#This Row],[Column1]]</f>
        <v>#VALUE!</v>
      </c>
    </row>
    <row r="5356" spans="1:10" hidden="1" x14ac:dyDescent="0.3">
      <c r="A5356" s="2" t="e">
        <f>Table1[[#This Row],[Befolyt]]</f>
        <v>#VALUE!</v>
      </c>
      <c r="B5356" t="e">
        <f>Table1[[#This Row],[ÜK]]</f>
        <v>#VALUE!</v>
      </c>
      <c r="C5356" s="3" t="e">
        <f>Table1[[#This Row],[Szla]]</f>
        <v>#VALUE!</v>
      </c>
      <c r="D5356" s="6" t="e">
        <f>Table1[[#This Row],[Kelt_hó]]</f>
        <v>#VALUE!</v>
      </c>
      <c r="E5356" t="e">
        <f>Table1[[#This Row],[Vevő]]</f>
        <v>#VALUE!</v>
      </c>
      <c r="F5356" t="e">
        <f>Table1[[#This Row],[Termékkör]]</f>
        <v>#VALUE!</v>
      </c>
      <c r="G5356" s="4" t="e">
        <f>Table1[[#This Row],[SzumElad]]</f>
        <v>#VALUE!</v>
      </c>
      <c r="H5356" s="7" t="e">
        <f>Table1[[#This Row],[Jut_%]]</f>
        <v>#VALUE!</v>
      </c>
      <c r="I5356" s="4" t="e">
        <f>Table1[[#This Row],[Jut]]</f>
        <v>#VALUE!</v>
      </c>
      <c r="J5356" s="4" t="e">
        <f>Table1[[#This Row],[Column1]]</f>
        <v>#VALUE!</v>
      </c>
    </row>
    <row r="5357" spans="1:10" hidden="1" x14ac:dyDescent="0.3">
      <c r="A5357" s="2" t="e">
        <f>Table1[[#This Row],[Befolyt]]</f>
        <v>#VALUE!</v>
      </c>
      <c r="B5357" t="e">
        <f>Table1[[#This Row],[ÜK]]</f>
        <v>#VALUE!</v>
      </c>
      <c r="C5357" s="3" t="e">
        <f>Table1[[#This Row],[Szla]]</f>
        <v>#VALUE!</v>
      </c>
      <c r="D5357" s="6" t="e">
        <f>Table1[[#This Row],[Kelt_hó]]</f>
        <v>#VALUE!</v>
      </c>
      <c r="E5357" t="e">
        <f>Table1[[#This Row],[Vevő]]</f>
        <v>#VALUE!</v>
      </c>
      <c r="F5357" t="e">
        <f>Table1[[#This Row],[Termékkör]]</f>
        <v>#VALUE!</v>
      </c>
      <c r="G5357" s="4" t="e">
        <f>Table1[[#This Row],[SzumElad]]</f>
        <v>#VALUE!</v>
      </c>
      <c r="H5357" s="7" t="e">
        <f>Table1[[#This Row],[Jut_%]]</f>
        <v>#VALUE!</v>
      </c>
      <c r="I5357" s="4" t="e">
        <f>Table1[[#This Row],[Jut]]</f>
        <v>#VALUE!</v>
      </c>
      <c r="J5357" s="4" t="e">
        <f>Table1[[#This Row],[Column1]]</f>
        <v>#VALUE!</v>
      </c>
    </row>
    <row r="5358" spans="1:10" hidden="1" x14ac:dyDescent="0.3">
      <c r="A5358" s="2" t="e">
        <f>Table1[[#This Row],[Befolyt]]</f>
        <v>#VALUE!</v>
      </c>
      <c r="B5358" t="e">
        <f>Table1[[#This Row],[ÜK]]</f>
        <v>#VALUE!</v>
      </c>
      <c r="C5358" s="3" t="e">
        <f>Table1[[#This Row],[Szla]]</f>
        <v>#VALUE!</v>
      </c>
      <c r="D5358" s="6" t="e">
        <f>Table1[[#This Row],[Kelt_hó]]</f>
        <v>#VALUE!</v>
      </c>
      <c r="E5358" t="e">
        <f>Table1[[#This Row],[Vevő]]</f>
        <v>#VALUE!</v>
      </c>
      <c r="F5358" t="e">
        <f>Table1[[#This Row],[Termékkör]]</f>
        <v>#VALUE!</v>
      </c>
      <c r="G5358" s="4" t="e">
        <f>Table1[[#This Row],[SzumElad]]</f>
        <v>#VALUE!</v>
      </c>
      <c r="H5358" s="7" t="e">
        <f>Table1[[#This Row],[Jut_%]]</f>
        <v>#VALUE!</v>
      </c>
      <c r="I5358" s="4" t="e">
        <f>Table1[[#This Row],[Jut]]</f>
        <v>#VALUE!</v>
      </c>
      <c r="J5358" s="4" t="e">
        <f>Table1[[#This Row],[Column1]]</f>
        <v>#VALUE!</v>
      </c>
    </row>
    <row r="5359" spans="1:10" hidden="1" x14ac:dyDescent="0.3">
      <c r="A5359" s="2" t="e">
        <f>Table1[[#This Row],[Befolyt]]</f>
        <v>#VALUE!</v>
      </c>
      <c r="B5359" t="e">
        <f>Table1[[#This Row],[ÜK]]</f>
        <v>#VALUE!</v>
      </c>
      <c r="C5359" s="3" t="e">
        <f>Table1[[#This Row],[Szla]]</f>
        <v>#VALUE!</v>
      </c>
      <c r="D5359" s="6" t="e">
        <f>Table1[[#This Row],[Kelt_hó]]</f>
        <v>#VALUE!</v>
      </c>
      <c r="E5359" t="e">
        <f>Table1[[#This Row],[Vevő]]</f>
        <v>#VALUE!</v>
      </c>
      <c r="F5359" t="e">
        <f>Table1[[#This Row],[Termékkör]]</f>
        <v>#VALUE!</v>
      </c>
      <c r="G5359" s="4" t="e">
        <f>Table1[[#This Row],[SzumElad]]</f>
        <v>#VALUE!</v>
      </c>
      <c r="H5359" s="7" t="e">
        <f>Table1[[#This Row],[Jut_%]]</f>
        <v>#VALUE!</v>
      </c>
      <c r="I5359" s="4" t="e">
        <f>Table1[[#This Row],[Jut]]</f>
        <v>#VALUE!</v>
      </c>
      <c r="J5359" s="4" t="e">
        <f>Table1[[#This Row],[Column1]]</f>
        <v>#VALUE!</v>
      </c>
    </row>
    <row r="5360" spans="1:10" hidden="1" x14ac:dyDescent="0.3">
      <c r="A5360" s="2" t="e">
        <f>Table1[[#This Row],[Befolyt]]</f>
        <v>#VALUE!</v>
      </c>
      <c r="B5360" t="e">
        <f>Table1[[#This Row],[ÜK]]</f>
        <v>#VALUE!</v>
      </c>
      <c r="C5360" s="3" t="e">
        <f>Table1[[#This Row],[Szla]]</f>
        <v>#VALUE!</v>
      </c>
      <c r="D5360" s="6" t="e">
        <f>Table1[[#This Row],[Kelt_hó]]</f>
        <v>#VALUE!</v>
      </c>
      <c r="E5360" t="e">
        <f>Table1[[#This Row],[Vevő]]</f>
        <v>#VALUE!</v>
      </c>
      <c r="F5360" t="e">
        <f>Table1[[#This Row],[Termékkör]]</f>
        <v>#VALUE!</v>
      </c>
      <c r="G5360" s="4" t="e">
        <f>Table1[[#This Row],[SzumElad]]</f>
        <v>#VALUE!</v>
      </c>
      <c r="H5360" s="7" t="e">
        <f>Table1[[#This Row],[Jut_%]]</f>
        <v>#VALUE!</v>
      </c>
      <c r="I5360" s="4" t="e">
        <f>Table1[[#This Row],[Jut]]</f>
        <v>#VALUE!</v>
      </c>
      <c r="J5360" s="4" t="e">
        <f>Table1[[#This Row],[Column1]]</f>
        <v>#VALUE!</v>
      </c>
    </row>
    <row r="5361" spans="1:10" hidden="1" x14ac:dyDescent="0.3">
      <c r="A5361" s="2" t="e">
        <f>Table1[[#This Row],[Befolyt]]</f>
        <v>#VALUE!</v>
      </c>
      <c r="B5361" t="e">
        <f>Table1[[#This Row],[ÜK]]</f>
        <v>#VALUE!</v>
      </c>
      <c r="C5361" s="3" t="e">
        <f>Table1[[#This Row],[Szla]]</f>
        <v>#VALUE!</v>
      </c>
      <c r="D5361" s="6" t="e">
        <f>Table1[[#This Row],[Kelt_hó]]</f>
        <v>#VALUE!</v>
      </c>
      <c r="E5361" t="e">
        <f>Table1[[#This Row],[Vevő]]</f>
        <v>#VALUE!</v>
      </c>
      <c r="F5361" t="e">
        <f>Table1[[#This Row],[Termékkör]]</f>
        <v>#VALUE!</v>
      </c>
      <c r="G5361" s="4" t="e">
        <f>Table1[[#This Row],[SzumElad]]</f>
        <v>#VALUE!</v>
      </c>
      <c r="H5361" s="7" t="e">
        <f>Table1[[#This Row],[Jut_%]]</f>
        <v>#VALUE!</v>
      </c>
      <c r="I5361" s="4" t="e">
        <f>Table1[[#This Row],[Jut]]</f>
        <v>#VALUE!</v>
      </c>
      <c r="J5361" s="4" t="e">
        <f>Table1[[#This Row],[Column1]]</f>
        <v>#VALUE!</v>
      </c>
    </row>
    <row r="5362" spans="1:10" hidden="1" x14ac:dyDescent="0.3">
      <c r="A5362" s="2" t="e">
        <f>Table1[[#This Row],[Befolyt]]</f>
        <v>#VALUE!</v>
      </c>
      <c r="B5362" t="e">
        <f>Table1[[#This Row],[ÜK]]</f>
        <v>#VALUE!</v>
      </c>
      <c r="C5362" s="3" t="e">
        <f>Table1[[#This Row],[Szla]]</f>
        <v>#VALUE!</v>
      </c>
      <c r="D5362" s="6" t="e">
        <f>Table1[[#This Row],[Kelt_hó]]</f>
        <v>#VALUE!</v>
      </c>
      <c r="E5362" t="e">
        <f>Table1[[#This Row],[Vevő]]</f>
        <v>#VALUE!</v>
      </c>
      <c r="F5362" t="e">
        <f>Table1[[#This Row],[Termékkör]]</f>
        <v>#VALUE!</v>
      </c>
      <c r="G5362" s="4" t="e">
        <f>Table1[[#This Row],[SzumElad]]</f>
        <v>#VALUE!</v>
      </c>
      <c r="H5362" s="7" t="e">
        <f>Table1[[#This Row],[Jut_%]]</f>
        <v>#VALUE!</v>
      </c>
      <c r="I5362" s="4" t="e">
        <f>Table1[[#This Row],[Jut]]</f>
        <v>#VALUE!</v>
      </c>
      <c r="J5362" s="4" t="e">
        <f>Table1[[#This Row],[Column1]]</f>
        <v>#VALUE!</v>
      </c>
    </row>
    <row r="5363" spans="1:10" hidden="1" x14ac:dyDescent="0.3">
      <c r="A5363" s="2" t="e">
        <f>Table1[[#This Row],[Befolyt]]</f>
        <v>#VALUE!</v>
      </c>
      <c r="B5363" t="e">
        <f>Table1[[#This Row],[ÜK]]</f>
        <v>#VALUE!</v>
      </c>
      <c r="C5363" s="3" t="e">
        <f>Table1[[#This Row],[Szla]]</f>
        <v>#VALUE!</v>
      </c>
      <c r="D5363" s="6" t="e">
        <f>Table1[[#This Row],[Kelt_hó]]</f>
        <v>#VALUE!</v>
      </c>
      <c r="E5363" t="e">
        <f>Table1[[#This Row],[Vevő]]</f>
        <v>#VALUE!</v>
      </c>
      <c r="F5363" t="e">
        <f>Table1[[#This Row],[Termékkör]]</f>
        <v>#VALUE!</v>
      </c>
      <c r="G5363" s="4" t="e">
        <f>Table1[[#This Row],[SzumElad]]</f>
        <v>#VALUE!</v>
      </c>
      <c r="H5363" s="7" t="e">
        <f>Table1[[#This Row],[Jut_%]]</f>
        <v>#VALUE!</v>
      </c>
      <c r="I5363" s="4" t="e">
        <f>Table1[[#This Row],[Jut]]</f>
        <v>#VALUE!</v>
      </c>
      <c r="J5363" s="4" t="e">
        <f>Table1[[#This Row],[Column1]]</f>
        <v>#VALUE!</v>
      </c>
    </row>
    <row r="5364" spans="1:10" hidden="1" x14ac:dyDescent="0.3">
      <c r="A5364" s="2" t="e">
        <f>Table1[[#This Row],[Befolyt]]</f>
        <v>#VALUE!</v>
      </c>
      <c r="B5364" t="e">
        <f>Table1[[#This Row],[ÜK]]</f>
        <v>#VALUE!</v>
      </c>
      <c r="C5364" s="3" t="e">
        <f>Table1[[#This Row],[Szla]]</f>
        <v>#VALUE!</v>
      </c>
      <c r="D5364" s="6" t="e">
        <f>Table1[[#This Row],[Kelt_hó]]</f>
        <v>#VALUE!</v>
      </c>
      <c r="E5364" t="e">
        <f>Table1[[#This Row],[Vevő]]</f>
        <v>#VALUE!</v>
      </c>
      <c r="F5364" t="e">
        <f>Table1[[#This Row],[Termékkör]]</f>
        <v>#VALUE!</v>
      </c>
      <c r="G5364" s="4" t="e">
        <f>Table1[[#This Row],[SzumElad]]</f>
        <v>#VALUE!</v>
      </c>
      <c r="H5364" s="7" t="e">
        <f>Table1[[#This Row],[Jut_%]]</f>
        <v>#VALUE!</v>
      </c>
      <c r="I5364" s="4" t="e">
        <f>Table1[[#This Row],[Jut]]</f>
        <v>#VALUE!</v>
      </c>
      <c r="J5364" s="4" t="e">
        <f>Table1[[#This Row],[Column1]]</f>
        <v>#VALUE!</v>
      </c>
    </row>
    <row r="5365" spans="1:10" hidden="1" x14ac:dyDescent="0.3">
      <c r="A5365" s="2" t="e">
        <f>Table1[[#This Row],[Befolyt]]</f>
        <v>#VALUE!</v>
      </c>
      <c r="B5365" t="e">
        <f>Table1[[#This Row],[ÜK]]</f>
        <v>#VALUE!</v>
      </c>
      <c r="C5365" s="3" t="e">
        <f>Table1[[#This Row],[Szla]]</f>
        <v>#VALUE!</v>
      </c>
      <c r="D5365" s="6" t="e">
        <f>Table1[[#This Row],[Kelt_hó]]</f>
        <v>#VALUE!</v>
      </c>
      <c r="E5365" t="e">
        <f>Table1[[#This Row],[Vevő]]</f>
        <v>#VALUE!</v>
      </c>
      <c r="F5365" t="e">
        <f>Table1[[#This Row],[Termékkör]]</f>
        <v>#VALUE!</v>
      </c>
      <c r="G5365" s="4" t="e">
        <f>Table1[[#This Row],[SzumElad]]</f>
        <v>#VALUE!</v>
      </c>
      <c r="H5365" s="7" t="e">
        <f>Table1[[#This Row],[Jut_%]]</f>
        <v>#VALUE!</v>
      </c>
      <c r="I5365" s="4" t="e">
        <f>Table1[[#This Row],[Jut]]</f>
        <v>#VALUE!</v>
      </c>
      <c r="J5365" s="4" t="e">
        <f>Table1[[#This Row],[Column1]]</f>
        <v>#VALUE!</v>
      </c>
    </row>
    <row r="5366" spans="1:10" hidden="1" x14ac:dyDescent="0.3">
      <c r="A5366" s="2" t="e">
        <f>Table1[[#This Row],[Befolyt]]</f>
        <v>#VALUE!</v>
      </c>
      <c r="B5366" t="e">
        <f>Table1[[#This Row],[ÜK]]</f>
        <v>#VALUE!</v>
      </c>
      <c r="C5366" s="3" t="e">
        <f>Table1[[#This Row],[Szla]]</f>
        <v>#VALUE!</v>
      </c>
      <c r="D5366" s="6" t="e">
        <f>Table1[[#This Row],[Kelt_hó]]</f>
        <v>#VALUE!</v>
      </c>
      <c r="E5366" t="e">
        <f>Table1[[#This Row],[Vevő]]</f>
        <v>#VALUE!</v>
      </c>
      <c r="F5366" t="e">
        <f>Table1[[#This Row],[Termékkör]]</f>
        <v>#VALUE!</v>
      </c>
      <c r="G5366" s="4" t="e">
        <f>Table1[[#This Row],[SzumElad]]</f>
        <v>#VALUE!</v>
      </c>
      <c r="H5366" s="7" t="e">
        <f>Table1[[#This Row],[Jut_%]]</f>
        <v>#VALUE!</v>
      </c>
      <c r="I5366" s="4" t="e">
        <f>Table1[[#This Row],[Jut]]</f>
        <v>#VALUE!</v>
      </c>
      <c r="J5366" s="4" t="e">
        <f>Table1[[#This Row],[Column1]]</f>
        <v>#VALUE!</v>
      </c>
    </row>
    <row r="5367" spans="1:10" hidden="1" x14ac:dyDescent="0.3">
      <c r="A5367" s="2" t="e">
        <f>Table1[[#This Row],[Befolyt]]</f>
        <v>#VALUE!</v>
      </c>
      <c r="B5367" t="e">
        <f>Table1[[#This Row],[ÜK]]</f>
        <v>#VALUE!</v>
      </c>
      <c r="C5367" s="3" t="e">
        <f>Table1[[#This Row],[Szla]]</f>
        <v>#VALUE!</v>
      </c>
      <c r="D5367" s="6" t="e">
        <f>Table1[[#This Row],[Kelt_hó]]</f>
        <v>#VALUE!</v>
      </c>
      <c r="E5367" t="e">
        <f>Table1[[#This Row],[Vevő]]</f>
        <v>#VALUE!</v>
      </c>
      <c r="F5367" t="e">
        <f>Table1[[#This Row],[Termékkör]]</f>
        <v>#VALUE!</v>
      </c>
      <c r="G5367" s="4" t="e">
        <f>Table1[[#This Row],[SzumElad]]</f>
        <v>#VALUE!</v>
      </c>
      <c r="H5367" s="7" t="e">
        <f>Table1[[#This Row],[Jut_%]]</f>
        <v>#VALUE!</v>
      </c>
      <c r="I5367" s="4" t="e">
        <f>Table1[[#This Row],[Jut]]</f>
        <v>#VALUE!</v>
      </c>
      <c r="J5367" s="4" t="e">
        <f>Table1[[#This Row],[Column1]]</f>
        <v>#VALUE!</v>
      </c>
    </row>
    <row r="5368" spans="1:10" hidden="1" x14ac:dyDescent="0.3">
      <c r="A5368" s="2" t="e">
        <f>Table1[[#This Row],[Befolyt]]</f>
        <v>#VALUE!</v>
      </c>
      <c r="B5368" t="e">
        <f>Table1[[#This Row],[ÜK]]</f>
        <v>#VALUE!</v>
      </c>
      <c r="C5368" s="3" t="e">
        <f>Table1[[#This Row],[Szla]]</f>
        <v>#VALUE!</v>
      </c>
      <c r="D5368" s="6" t="e">
        <f>Table1[[#This Row],[Kelt_hó]]</f>
        <v>#VALUE!</v>
      </c>
      <c r="E5368" t="e">
        <f>Table1[[#This Row],[Vevő]]</f>
        <v>#VALUE!</v>
      </c>
      <c r="F5368" t="e">
        <f>Table1[[#This Row],[Termékkör]]</f>
        <v>#VALUE!</v>
      </c>
      <c r="G5368" s="4" t="e">
        <f>Table1[[#This Row],[SzumElad]]</f>
        <v>#VALUE!</v>
      </c>
      <c r="H5368" s="7" t="e">
        <f>Table1[[#This Row],[Jut_%]]</f>
        <v>#VALUE!</v>
      </c>
      <c r="I5368" s="4" t="e">
        <f>Table1[[#This Row],[Jut]]</f>
        <v>#VALUE!</v>
      </c>
      <c r="J5368" s="4" t="e">
        <f>Table1[[#This Row],[Column1]]</f>
        <v>#VALUE!</v>
      </c>
    </row>
    <row r="5369" spans="1:10" hidden="1" x14ac:dyDescent="0.3">
      <c r="A5369" s="2" t="e">
        <f>Table1[[#This Row],[Befolyt]]</f>
        <v>#VALUE!</v>
      </c>
      <c r="B5369" t="e">
        <f>Table1[[#This Row],[ÜK]]</f>
        <v>#VALUE!</v>
      </c>
      <c r="C5369" s="3" t="e">
        <f>Table1[[#This Row],[Szla]]</f>
        <v>#VALUE!</v>
      </c>
      <c r="D5369" s="6" t="e">
        <f>Table1[[#This Row],[Kelt_hó]]</f>
        <v>#VALUE!</v>
      </c>
      <c r="E5369" t="e">
        <f>Table1[[#This Row],[Vevő]]</f>
        <v>#VALUE!</v>
      </c>
      <c r="F5369" t="e">
        <f>Table1[[#This Row],[Termékkör]]</f>
        <v>#VALUE!</v>
      </c>
      <c r="G5369" s="4" t="e">
        <f>Table1[[#This Row],[SzumElad]]</f>
        <v>#VALUE!</v>
      </c>
      <c r="H5369" s="7" t="e">
        <f>Table1[[#This Row],[Jut_%]]</f>
        <v>#VALUE!</v>
      </c>
      <c r="I5369" s="4" t="e">
        <f>Table1[[#This Row],[Jut]]</f>
        <v>#VALUE!</v>
      </c>
      <c r="J5369" s="4" t="e">
        <f>Table1[[#This Row],[Column1]]</f>
        <v>#VALUE!</v>
      </c>
    </row>
    <row r="5370" spans="1:10" hidden="1" x14ac:dyDescent="0.3">
      <c r="A5370" s="2" t="e">
        <f>Table1[[#This Row],[Befolyt]]</f>
        <v>#VALUE!</v>
      </c>
      <c r="B5370" t="e">
        <f>Table1[[#This Row],[ÜK]]</f>
        <v>#VALUE!</v>
      </c>
      <c r="C5370" s="3" t="e">
        <f>Table1[[#This Row],[Szla]]</f>
        <v>#VALUE!</v>
      </c>
      <c r="D5370" s="6" t="e">
        <f>Table1[[#This Row],[Kelt_hó]]</f>
        <v>#VALUE!</v>
      </c>
      <c r="E5370" t="e">
        <f>Table1[[#This Row],[Vevő]]</f>
        <v>#VALUE!</v>
      </c>
      <c r="F5370" t="e">
        <f>Table1[[#This Row],[Termékkör]]</f>
        <v>#VALUE!</v>
      </c>
      <c r="G5370" s="4" t="e">
        <f>Table1[[#This Row],[SzumElad]]</f>
        <v>#VALUE!</v>
      </c>
      <c r="H5370" s="7" t="e">
        <f>Table1[[#This Row],[Jut_%]]</f>
        <v>#VALUE!</v>
      </c>
      <c r="I5370" s="4" t="e">
        <f>Table1[[#This Row],[Jut]]</f>
        <v>#VALUE!</v>
      </c>
      <c r="J5370" s="4" t="e">
        <f>Table1[[#This Row],[Column1]]</f>
        <v>#VALUE!</v>
      </c>
    </row>
    <row r="5371" spans="1:10" hidden="1" x14ac:dyDescent="0.3">
      <c r="A5371" s="2" t="e">
        <f>Table1[[#This Row],[Befolyt]]</f>
        <v>#VALUE!</v>
      </c>
      <c r="B5371" t="e">
        <f>Table1[[#This Row],[ÜK]]</f>
        <v>#VALUE!</v>
      </c>
      <c r="C5371" s="3" t="e">
        <f>Table1[[#This Row],[Szla]]</f>
        <v>#VALUE!</v>
      </c>
      <c r="D5371" s="6" t="e">
        <f>Table1[[#This Row],[Kelt_hó]]</f>
        <v>#VALUE!</v>
      </c>
      <c r="E5371" t="e">
        <f>Table1[[#This Row],[Vevő]]</f>
        <v>#VALUE!</v>
      </c>
      <c r="F5371" t="e">
        <f>Table1[[#This Row],[Termékkör]]</f>
        <v>#VALUE!</v>
      </c>
      <c r="G5371" s="4" t="e">
        <f>Table1[[#This Row],[SzumElad]]</f>
        <v>#VALUE!</v>
      </c>
      <c r="H5371" s="7" t="e">
        <f>Table1[[#This Row],[Jut_%]]</f>
        <v>#VALUE!</v>
      </c>
      <c r="I5371" s="4" t="e">
        <f>Table1[[#This Row],[Jut]]</f>
        <v>#VALUE!</v>
      </c>
      <c r="J5371" s="4" t="e">
        <f>Table1[[#This Row],[Column1]]</f>
        <v>#VALUE!</v>
      </c>
    </row>
    <row r="5372" spans="1:10" hidden="1" x14ac:dyDescent="0.3">
      <c r="A5372" s="2" t="e">
        <f>Table1[[#This Row],[Befolyt]]</f>
        <v>#VALUE!</v>
      </c>
      <c r="B5372" t="e">
        <f>Table1[[#This Row],[ÜK]]</f>
        <v>#VALUE!</v>
      </c>
      <c r="C5372" s="3" t="e">
        <f>Table1[[#This Row],[Szla]]</f>
        <v>#VALUE!</v>
      </c>
      <c r="D5372" s="6" t="e">
        <f>Table1[[#This Row],[Kelt_hó]]</f>
        <v>#VALUE!</v>
      </c>
      <c r="E5372" t="e">
        <f>Table1[[#This Row],[Vevő]]</f>
        <v>#VALUE!</v>
      </c>
      <c r="F5372" t="e">
        <f>Table1[[#This Row],[Termékkör]]</f>
        <v>#VALUE!</v>
      </c>
      <c r="G5372" s="4" t="e">
        <f>Table1[[#This Row],[SzumElad]]</f>
        <v>#VALUE!</v>
      </c>
      <c r="H5372" s="7" t="e">
        <f>Table1[[#This Row],[Jut_%]]</f>
        <v>#VALUE!</v>
      </c>
      <c r="I5372" s="4" t="e">
        <f>Table1[[#This Row],[Jut]]</f>
        <v>#VALUE!</v>
      </c>
      <c r="J5372" s="4" t="e">
        <f>Table1[[#This Row],[Column1]]</f>
        <v>#VALUE!</v>
      </c>
    </row>
    <row r="5373" spans="1:10" hidden="1" x14ac:dyDescent="0.3">
      <c r="A5373" s="2" t="e">
        <f>Table1[[#This Row],[Befolyt]]</f>
        <v>#VALUE!</v>
      </c>
      <c r="B5373" t="e">
        <f>Table1[[#This Row],[ÜK]]</f>
        <v>#VALUE!</v>
      </c>
      <c r="C5373" s="3" t="e">
        <f>Table1[[#This Row],[Szla]]</f>
        <v>#VALUE!</v>
      </c>
      <c r="D5373" s="6" t="e">
        <f>Table1[[#This Row],[Kelt_hó]]</f>
        <v>#VALUE!</v>
      </c>
      <c r="E5373" t="e">
        <f>Table1[[#This Row],[Vevő]]</f>
        <v>#VALUE!</v>
      </c>
      <c r="F5373" t="e">
        <f>Table1[[#This Row],[Termékkör]]</f>
        <v>#VALUE!</v>
      </c>
      <c r="G5373" s="4" t="e">
        <f>Table1[[#This Row],[SzumElad]]</f>
        <v>#VALUE!</v>
      </c>
      <c r="H5373" s="7" t="e">
        <f>Table1[[#This Row],[Jut_%]]</f>
        <v>#VALUE!</v>
      </c>
      <c r="I5373" s="4" t="e">
        <f>Table1[[#This Row],[Jut]]</f>
        <v>#VALUE!</v>
      </c>
      <c r="J5373" s="4" t="e">
        <f>Table1[[#This Row],[Column1]]</f>
        <v>#VALUE!</v>
      </c>
    </row>
    <row r="5374" spans="1:10" hidden="1" x14ac:dyDescent="0.3">
      <c r="A5374" s="2" t="e">
        <f>Table1[[#This Row],[Befolyt]]</f>
        <v>#VALUE!</v>
      </c>
      <c r="B5374" t="e">
        <f>Table1[[#This Row],[ÜK]]</f>
        <v>#VALUE!</v>
      </c>
      <c r="C5374" s="3" t="e">
        <f>Table1[[#This Row],[Szla]]</f>
        <v>#VALUE!</v>
      </c>
      <c r="D5374" s="6" t="e">
        <f>Table1[[#This Row],[Kelt_hó]]</f>
        <v>#VALUE!</v>
      </c>
      <c r="E5374" t="e">
        <f>Table1[[#This Row],[Vevő]]</f>
        <v>#VALUE!</v>
      </c>
      <c r="F5374" t="e">
        <f>Table1[[#This Row],[Termékkör]]</f>
        <v>#VALUE!</v>
      </c>
      <c r="G5374" s="4" t="e">
        <f>Table1[[#This Row],[SzumElad]]</f>
        <v>#VALUE!</v>
      </c>
      <c r="H5374" s="7" t="e">
        <f>Table1[[#This Row],[Jut_%]]</f>
        <v>#VALUE!</v>
      </c>
      <c r="I5374" s="4" t="e">
        <f>Table1[[#This Row],[Jut]]</f>
        <v>#VALUE!</v>
      </c>
      <c r="J5374" s="4" t="e">
        <f>Table1[[#This Row],[Column1]]</f>
        <v>#VALUE!</v>
      </c>
    </row>
    <row r="5375" spans="1:10" hidden="1" x14ac:dyDescent="0.3">
      <c r="A5375" s="2" t="e">
        <f>Table1[[#This Row],[Befolyt]]</f>
        <v>#VALUE!</v>
      </c>
      <c r="B5375" t="e">
        <f>Table1[[#This Row],[ÜK]]</f>
        <v>#VALUE!</v>
      </c>
      <c r="C5375" s="3" t="e">
        <f>Table1[[#This Row],[Szla]]</f>
        <v>#VALUE!</v>
      </c>
      <c r="D5375" s="6" t="e">
        <f>Table1[[#This Row],[Kelt_hó]]</f>
        <v>#VALUE!</v>
      </c>
      <c r="E5375" t="e">
        <f>Table1[[#This Row],[Vevő]]</f>
        <v>#VALUE!</v>
      </c>
      <c r="F5375" t="e">
        <f>Table1[[#This Row],[Termékkör]]</f>
        <v>#VALUE!</v>
      </c>
      <c r="G5375" s="4" t="e">
        <f>Table1[[#This Row],[SzumElad]]</f>
        <v>#VALUE!</v>
      </c>
      <c r="H5375" s="7" t="e">
        <f>Table1[[#This Row],[Jut_%]]</f>
        <v>#VALUE!</v>
      </c>
      <c r="I5375" s="4" t="e">
        <f>Table1[[#This Row],[Jut]]</f>
        <v>#VALUE!</v>
      </c>
      <c r="J5375" s="4" t="e">
        <f>Table1[[#This Row],[Column1]]</f>
        <v>#VALUE!</v>
      </c>
    </row>
    <row r="5376" spans="1:10" hidden="1" x14ac:dyDescent="0.3">
      <c r="A5376" s="2" t="e">
        <f>Table1[[#This Row],[Befolyt]]</f>
        <v>#VALUE!</v>
      </c>
      <c r="B5376" t="e">
        <f>Table1[[#This Row],[ÜK]]</f>
        <v>#VALUE!</v>
      </c>
      <c r="C5376" s="3" t="e">
        <f>Table1[[#This Row],[Szla]]</f>
        <v>#VALUE!</v>
      </c>
      <c r="D5376" s="6" t="e">
        <f>Table1[[#This Row],[Kelt_hó]]</f>
        <v>#VALUE!</v>
      </c>
      <c r="E5376" t="e">
        <f>Table1[[#This Row],[Vevő]]</f>
        <v>#VALUE!</v>
      </c>
      <c r="F5376" t="e">
        <f>Table1[[#This Row],[Termékkör]]</f>
        <v>#VALUE!</v>
      </c>
      <c r="G5376" s="4" t="e">
        <f>Table1[[#This Row],[SzumElad]]</f>
        <v>#VALUE!</v>
      </c>
      <c r="H5376" s="7" t="e">
        <f>Table1[[#This Row],[Jut_%]]</f>
        <v>#VALUE!</v>
      </c>
      <c r="I5376" s="4" t="e">
        <f>Table1[[#This Row],[Jut]]</f>
        <v>#VALUE!</v>
      </c>
      <c r="J5376" s="4" t="e">
        <f>Table1[[#This Row],[Column1]]</f>
        <v>#VALUE!</v>
      </c>
    </row>
    <row r="5377" spans="1:10" hidden="1" x14ac:dyDescent="0.3">
      <c r="A5377" s="2" t="e">
        <f>Table1[[#This Row],[Befolyt]]</f>
        <v>#VALUE!</v>
      </c>
      <c r="B5377" t="e">
        <f>Table1[[#This Row],[ÜK]]</f>
        <v>#VALUE!</v>
      </c>
      <c r="C5377" s="3" t="e">
        <f>Table1[[#This Row],[Szla]]</f>
        <v>#VALUE!</v>
      </c>
      <c r="D5377" s="6" t="e">
        <f>Table1[[#This Row],[Kelt_hó]]</f>
        <v>#VALUE!</v>
      </c>
      <c r="E5377" t="e">
        <f>Table1[[#This Row],[Vevő]]</f>
        <v>#VALUE!</v>
      </c>
      <c r="F5377" t="e">
        <f>Table1[[#This Row],[Termékkör]]</f>
        <v>#VALUE!</v>
      </c>
      <c r="G5377" s="4" t="e">
        <f>Table1[[#This Row],[SzumElad]]</f>
        <v>#VALUE!</v>
      </c>
      <c r="H5377" s="7" t="e">
        <f>Table1[[#This Row],[Jut_%]]</f>
        <v>#VALUE!</v>
      </c>
      <c r="I5377" s="4" t="e">
        <f>Table1[[#This Row],[Jut]]</f>
        <v>#VALUE!</v>
      </c>
      <c r="J5377" s="4" t="e">
        <f>Table1[[#This Row],[Column1]]</f>
        <v>#VALUE!</v>
      </c>
    </row>
    <row r="5378" spans="1:10" hidden="1" x14ac:dyDescent="0.3">
      <c r="A5378" s="2" t="e">
        <f>Table1[[#This Row],[Befolyt]]</f>
        <v>#VALUE!</v>
      </c>
      <c r="B5378" t="e">
        <f>Table1[[#This Row],[ÜK]]</f>
        <v>#VALUE!</v>
      </c>
      <c r="C5378" s="3" t="e">
        <f>Table1[[#This Row],[Szla]]</f>
        <v>#VALUE!</v>
      </c>
      <c r="D5378" s="6" t="e">
        <f>Table1[[#This Row],[Kelt_hó]]</f>
        <v>#VALUE!</v>
      </c>
      <c r="E5378" t="e">
        <f>Table1[[#This Row],[Vevő]]</f>
        <v>#VALUE!</v>
      </c>
      <c r="F5378" t="e">
        <f>Table1[[#This Row],[Termékkör]]</f>
        <v>#VALUE!</v>
      </c>
      <c r="G5378" s="4" t="e">
        <f>Table1[[#This Row],[SzumElad]]</f>
        <v>#VALUE!</v>
      </c>
      <c r="H5378" s="7" t="e">
        <f>Table1[[#This Row],[Jut_%]]</f>
        <v>#VALUE!</v>
      </c>
      <c r="I5378" s="4" t="e">
        <f>Table1[[#This Row],[Jut]]</f>
        <v>#VALUE!</v>
      </c>
      <c r="J5378" s="4" t="e">
        <f>Table1[[#This Row],[Column1]]</f>
        <v>#VALUE!</v>
      </c>
    </row>
    <row r="5379" spans="1:10" hidden="1" x14ac:dyDescent="0.3">
      <c r="A5379" s="2" t="e">
        <f>Table1[[#This Row],[Befolyt]]</f>
        <v>#VALUE!</v>
      </c>
      <c r="B5379" t="e">
        <f>Table1[[#This Row],[ÜK]]</f>
        <v>#VALUE!</v>
      </c>
      <c r="C5379" s="3" t="e">
        <f>Table1[[#This Row],[Szla]]</f>
        <v>#VALUE!</v>
      </c>
      <c r="D5379" s="6" t="e">
        <f>Table1[[#This Row],[Kelt_hó]]</f>
        <v>#VALUE!</v>
      </c>
      <c r="E5379" t="e">
        <f>Table1[[#This Row],[Vevő]]</f>
        <v>#VALUE!</v>
      </c>
      <c r="F5379" t="e">
        <f>Table1[[#This Row],[Termékkör]]</f>
        <v>#VALUE!</v>
      </c>
      <c r="G5379" s="4" t="e">
        <f>Table1[[#This Row],[SzumElad]]</f>
        <v>#VALUE!</v>
      </c>
      <c r="H5379" s="7" t="e">
        <f>Table1[[#This Row],[Jut_%]]</f>
        <v>#VALUE!</v>
      </c>
      <c r="I5379" s="4" t="e">
        <f>Table1[[#This Row],[Jut]]</f>
        <v>#VALUE!</v>
      </c>
      <c r="J5379" s="4" t="e">
        <f>Table1[[#This Row],[Column1]]</f>
        <v>#VALUE!</v>
      </c>
    </row>
    <row r="5380" spans="1:10" hidden="1" x14ac:dyDescent="0.3">
      <c r="A5380" s="2" t="e">
        <f>Table1[[#This Row],[Befolyt]]</f>
        <v>#VALUE!</v>
      </c>
      <c r="B5380" t="e">
        <f>Table1[[#This Row],[ÜK]]</f>
        <v>#VALUE!</v>
      </c>
      <c r="C5380" s="3" t="e">
        <f>Table1[[#This Row],[Szla]]</f>
        <v>#VALUE!</v>
      </c>
      <c r="D5380" s="6" t="e">
        <f>Table1[[#This Row],[Kelt_hó]]</f>
        <v>#VALUE!</v>
      </c>
      <c r="E5380" t="e">
        <f>Table1[[#This Row],[Vevő]]</f>
        <v>#VALUE!</v>
      </c>
      <c r="F5380" t="e">
        <f>Table1[[#This Row],[Termékkör]]</f>
        <v>#VALUE!</v>
      </c>
      <c r="G5380" s="4" t="e">
        <f>Table1[[#This Row],[SzumElad]]</f>
        <v>#VALUE!</v>
      </c>
      <c r="H5380" s="7" t="e">
        <f>Table1[[#This Row],[Jut_%]]</f>
        <v>#VALUE!</v>
      </c>
      <c r="I5380" s="4" t="e">
        <f>Table1[[#This Row],[Jut]]</f>
        <v>#VALUE!</v>
      </c>
      <c r="J5380" s="4" t="e">
        <f>Table1[[#This Row],[Column1]]</f>
        <v>#VALUE!</v>
      </c>
    </row>
    <row r="5381" spans="1:10" hidden="1" x14ac:dyDescent="0.3">
      <c r="A5381" s="2" t="e">
        <f>Table1[[#This Row],[Befolyt]]</f>
        <v>#VALUE!</v>
      </c>
      <c r="B5381" t="e">
        <f>Table1[[#This Row],[ÜK]]</f>
        <v>#VALUE!</v>
      </c>
      <c r="C5381" s="3" t="e">
        <f>Table1[[#This Row],[Szla]]</f>
        <v>#VALUE!</v>
      </c>
      <c r="D5381" s="6" t="e">
        <f>Table1[[#This Row],[Kelt_hó]]</f>
        <v>#VALUE!</v>
      </c>
      <c r="E5381" t="e">
        <f>Table1[[#This Row],[Vevő]]</f>
        <v>#VALUE!</v>
      </c>
      <c r="F5381" t="e">
        <f>Table1[[#This Row],[Termékkör]]</f>
        <v>#VALUE!</v>
      </c>
      <c r="G5381" s="4" t="e">
        <f>Table1[[#This Row],[SzumElad]]</f>
        <v>#VALUE!</v>
      </c>
      <c r="H5381" s="7" t="e">
        <f>Table1[[#This Row],[Jut_%]]</f>
        <v>#VALUE!</v>
      </c>
      <c r="I5381" s="4" t="e">
        <f>Table1[[#This Row],[Jut]]</f>
        <v>#VALUE!</v>
      </c>
      <c r="J5381" s="4" t="e">
        <f>Table1[[#This Row],[Column1]]</f>
        <v>#VALUE!</v>
      </c>
    </row>
    <row r="5382" spans="1:10" hidden="1" x14ac:dyDescent="0.3">
      <c r="A5382" s="2" t="e">
        <f>Table1[[#This Row],[Befolyt]]</f>
        <v>#VALUE!</v>
      </c>
      <c r="B5382" t="e">
        <f>Table1[[#This Row],[ÜK]]</f>
        <v>#VALUE!</v>
      </c>
      <c r="C5382" s="3" t="e">
        <f>Table1[[#This Row],[Szla]]</f>
        <v>#VALUE!</v>
      </c>
      <c r="D5382" s="6" t="e">
        <f>Table1[[#This Row],[Kelt_hó]]</f>
        <v>#VALUE!</v>
      </c>
      <c r="E5382" t="e">
        <f>Table1[[#This Row],[Vevő]]</f>
        <v>#VALUE!</v>
      </c>
      <c r="F5382" t="e">
        <f>Table1[[#This Row],[Termékkör]]</f>
        <v>#VALUE!</v>
      </c>
      <c r="G5382" s="4" t="e">
        <f>Table1[[#This Row],[SzumElad]]</f>
        <v>#VALUE!</v>
      </c>
      <c r="H5382" s="7" t="e">
        <f>Table1[[#This Row],[Jut_%]]</f>
        <v>#VALUE!</v>
      </c>
      <c r="I5382" s="4" t="e">
        <f>Table1[[#This Row],[Jut]]</f>
        <v>#VALUE!</v>
      </c>
      <c r="J5382" s="4" t="e">
        <f>Table1[[#This Row],[Column1]]</f>
        <v>#VALUE!</v>
      </c>
    </row>
    <row r="5383" spans="1:10" hidden="1" x14ac:dyDescent="0.3">
      <c r="A5383" s="2" t="e">
        <f>Table1[[#This Row],[Befolyt]]</f>
        <v>#VALUE!</v>
      </c>
      <c r="B5383" t="e">
        <f>Table1[[#This Row],[ÜK]]</f>
        <v>#VALUE!</v>
      </c>
      <c r="C5383" s="3" t="e">
        <f>Table1[[#This Row],[Szla]]</f>
        <v>#VALUE!</v>
      </c>
      <c r="D5383" s="6" t="e">
        <f>Table1[[#This Row],[Kelt_hó]]</f>
        <v>#VALUE!</v>
      </c>
      <c r="E5383" t="e">
        <f>Table1[[#This Row],[Vevő]]</f>
        <v>#VALUE!</v>
      </c>
      <c r="F5383" t="e">
        <f>Table1[[#This Row],[Termékkör]]</f>
        <v>#VALUE!</v>
      </c>
      <c r="G5383" s="4" t="e">
        <f>Table1[[#This Row],[SzumElad]]</f>
        <v>#VALUE!</v>
      </c>
      <c r="H5383" s="7" t="e">
        <f>Table1[[#This Row],[Jut_%]]</f>
        <v>#VALUE!</v>
      </c>
      <c r="I5383" s="4" t="e">
        <f>Table1[[#This Row],[Jut]]</f>
        <v>#VALUE!</v>
      </c>
      <c r="J5383" s="4" t="e">
        <f>Table1[[#This Row],[Column1]]</f>
        <v>#VALUE!</v>
      </c>
    </row>
    <row r="5384" spans="1:10" hidden="1" x14ac:dyDescent="0.3">
      <c r="A5384" s="2" t="e">
        <f>Table1[[#This Row],[Befolyt]]</f>
        <v>#VALUE!</v>
      </c>
      <c r="B5384" t="e">
        <f>Table1[[#This Row],[ÜK]]</f>
        <v>#VALUE!</v>
      </c>
      <c r="C5384" s="3" t="e">
        <f>Table1[[#This Row],[Szla]]</f>
        <v>#VALUE!</v>
      </c>
      <c r="D5384" s="6" t="e">
        <f>Table1[[#This Row],[Kelt_hó]]</f>
        <v>#VALUE!</v>
      </c>
      <c r="E5384" t="e">
        <f>Table1[[#This Row],[Vevő]]</f>
        <v>#VALUE!</v>
      </c>
      <c r="F5384" t="e">
        <f>Table1[[#This Row],[Termékkör]]</f>
        <v>#VALUE!</v>
      </c>
      <c r="G5384" s="4" t="e">
        <f>Table1[[#This Row],[SzumElad]]</f>
        <v>#VALUE!</v>
      </c>
      <c r="H5384" s="7" t="e">
        <f>Table1[[#This Row],[Jut_%]]</f>
        <v>#VALUE!</v>
      </c>
      <c r="I5384" s="4" t="e">
        <f>Table1[[#This Row],[Jut]]</f>
        <v>#VALUE!</v>
      </c>
      <c r="J5384" s="4" t="e">
        <f>Table1[[#This Row],[Column1]]</f>
        <v>#VALUE!</v>
      </c>
    </row>
    <row r="5385" spans="1:10" hidden="1" x14ac:dyDescent="0.3">
      <c r="A5385" s="2" t="e">
        <f>Table1[[#This Row],[Befolyt]]</f>
        <v>#VALUE!</v>
      </c>
      <c r="B5385" t="e">
        <f>Table1[[#This Row],[ÜK]]</f>
        <v>#VALUE!</v>
      </c>
      <c r="C5385" s="3" t="e">
        <f>Table1[[#This Row],[Szla]]</f>
        <v>#VALUE!</v>
      </c>
      <c r="D5385" s="6" t="e">
        <f>Table1[[#This Row],[Kelt_hó]]</f>
        <v>#VALUE!</v>
      </c>
      <c r="E5385" t="e">
        <f>Table1[[#This Row],[Vevő]]</f>
        <v>#VALUE!</v>
      </c>
      <c r="F5385" t="e">
        <f>Table1[[#This Row],[Termékkör]]</f>
        <v>#VALUE!</v>
      </c>
      <c r="G5385" s="4" t="e">
        <f>Table1[[#This Row],[SzumElad]]</f>
        <v>#VALUE!</v>
      </c>
      <c r="H5385" s="7" t="e">
        <f>Table1[[#This Row],[Jut_%]]</f>
        <v>#VALUE!</v>
      </c>
      <c r="I5385" s="4" t="e">
        <f>Table1[[#This Row],[Jut]]</f>
        <v>#VALUE!</v>
      </c>
      <c r="J5385" s="4" t="e">
        <f>Table1[[#This Row],[Column1]]</f>
        <v>#VALUE!</v>
      </c>
    </row>
    <row r="5386" spans="1:10" hidden="1" x14ac:dyDescent="0.3">
      <c r="A5386" s="2" t="e">
        <f>Table1[[#This Row],[Befolyt]]</f>
        <v>#VALUE!</v>
      </c>
      <c r="B5386" t="e">
        <f>Table1[[#This Row],[ÜK]]</f>
        <v>#VALUE!</v>
      </c>
      <c r="C5386" s="3" t="e">
        <f>Table1[[#This Row],[Szla]]</f>
        <v>#VALUE!</v>
      </c>
      <c r="D5386" s="6" t="e">
        <f>Table1[[#This Row],[Kelt_hó]]</f>
        <v>#VALUE!</v>
      </c>
      <c r="E5386" t="e">
        <f>Table1[[#This Row],[Vevő]]</f>
        <v>#VALUE!</v>
      </c>
      <c r="F5386" t="e">
        <f>Table1[[#This Row],[Termékkör]]</f>
        <v>#VALUE!</v>
      </c>
      <c r="G5386" s="4" t="e">
        <f>Table1[[#This Row],[SzumElad]]</f>
        <v>#VALUE!</v>
      </c>
      <c r="H5386" s="7" t="e">
        <f>Table1[[#This Row],[Jut_%]]</f>
        <v>#VALUE!</v>
      </c>
      <c r="I5386" s="4" t="e">
        <f>Table1[[#This Row],[Jut]]</f>
        <v>#VALUE!</v>
      </c>
      <c r="J5386" s="4" t="e">
        <f>Table1[[#This Row],[Column1]]</f>
        <v>#VALUE!</v>
      </c>
    </row>
    <row r="5387" spans="1:10" hidden="1" x14ac:dyDescent="0.3">
      <c r="A5387" s="2" t="e">
        <f>Table1[[#This Row],[Befolyt]]</f>
        <v>#VALUE!</v>
      </c>
      <c r="B5387" t="e">
        <f>Table1[[#This Row],[ÜK]]</f>
        <v>#VALUE!</v>
      </c>
      <c r="C5387" s="3" t="e">
        <f>Table1[[#This Row],[Szla]]</f>
        <v>#VALUE!</v>
      </c>
      <c r="D5387" s="6" t="e">
        <f>Table1[[#This Row],[Kelt_hó]]</f>
        <v>#VALUE!</v>
      </c>
      <c r="E5387" t="e">
        <f>Table1[[#This Row],[Vevő]]</f>
        <v>#VALUE!</v>
      </c>
      <c r="F5387" t="e">
        <f>Table1[[#This Row],[Termékkör]]</f>
        <v>#VALUE!</v>
      </c>
      <c r="G5387" s="4" t="e">
        <f>Table1[[#This Row],[SzumElad]]</f>
        <v>#VALUE!</v>
      </c>
      <c r="H5387" s="7" t="e">
        <f>Table1[[#This Row],[Jut_%]]</f>
        <v>#VALUE!</v>
      </c>
      <c r="I5387" s="4" t="e">
        <f>Table1[[#This Row],[Jut]]</f>
        <v>#VALUE!</v>
      </c>
      <c r="J5387" s="4" t="e">
        <f>Table1[[#This Row],[Column1]]</f>
        <v>#VALUE!</v>
      </c>
    </row>
    <row r="5388" spans="1:10" hidden="1" x14ac:dyDescent="0.3">
      <c r="A5388" s="2" t="e">
        <f>Table1[[#This Row],[Befolyt]]</f>
        <v>#VALUE!</v>
      </c>
      <c r="B5388" t="e">
        <f>Table1[[#This Row],[ÜK]]</f>
        <v>#VALUE!</v>
      </c>
      <c r="C5388" s="3" t="e">
        <f>Table1[[#This Row],[Szla]]</f>
        <v>#VALUE!</v>
      </c>
      <c r="D5388" s="6" t="e">
        <f>Table1[[#This Row],[Kelt_hó]]</f>
        <v>#VALUE!</v>
      </c>
      <c r="E5388" t="e">
        <f>Table1[[#This Row],[Vevő]]</f>
        <v>#VALUE!</v>
      </c>
      <c r="F5388" t="e">
        <f>Table1[[#This Row],[Termékkör]]</f>
        <v>#VALUE!</v>
      </c>
      <c r="G5388" s="4" t="e">
        <f>Table1[[#This Row],[SzumElad]]</f>
        <v>#VALUE!</v>
      </c>
      <c r="H5388" s="7" t="e">
        <f>Table1[[#This Row],[Jut_%]]</f>
        <v>#VALUE!</v>
      </c>
      <c r="I5388" s="4" t="e">
        <f>Table1[[#This Row],[Jut]]</f>
        <v>#VALUE!</v>
      </c>
      <c r="J5388" s="4" t="e">
        <f>Table1[[#This Row],[Column1]]</f>
        <v>#VALUE!</v>
      </c>
    </row>
    <row r="5389" spans="1:10" hidden="1" x14ac:dyDescent="0.3">
      <c r="A5389" s="2" t="e">
        <f>Table1[[#This Row],[Befolyt]]</f>
        <v>#VALUE!</v>
      </c>
      <c r="B5389" t="e">
        <f>Table1[[#This Row],[ÜK]]</f>
        <v>#VALUE!</v>
      </c>
      <c r="C5389" s="3" t="e">
        <f>Table1[[#This Row],[Szla]]</f>
        <v>#VALUE!</v>
      </c>
      <c r="D5389" s="6" t="e">
        <f>Table1[[#This Row],[Kelt_hó]]</f>
        <v>#VALUE!</v>
      </c>
      <c r="E5389" t="e">
        <f>Table1[[#This Row],[Vevő]]</f>
        <v>#VALUE!</v>
      </c>
      <c r="F5389" t="e">
        <f>Table1[[#This Row],[Termékkör]]</f>
        <v>#VALUE!</v>
      </c>
      <c r="G5389" s="4" t="e">
        <f>Table1[[#This Row],[SzumElad]]</f>
        <v>#VALUE!</v>
      </c>
      <c r="H5389" s="7" t="e">
        <f>Table1[[#This Row],[Jut_%]]</f>
        <v>#VALUE!</v>
      </c>
      <c r="I5389" s="4" t="e">
        <f>Table1[[#This Row],[Jut]]</f>
        <v>#VALUE!</v>
      </c>
      <c r="J5389" s="4" t="e">
        <f>Table1[[#This Row],[Column1]]</f>
        <v>#VALUE!</v>
      </c>
    </row>
    <row r="5390" spans="1:10" hidden="1" x14ac:dyDescent="0.3">
      <c r="A5390" s="2" t="e">
        <f>Table1[[#This Row],[Befolyt]]</f>
        <v>#VALUE!</v>
      </c>
      <c r="B5390" t="e">
        <f>Table1[[#This Row],[ÜK]]</f>
        <v>#VALUE!</v>
      </c>
      <c r="C5390" s="3" t="e">
        <f>Table1[[#This Row],[Szla]]</f>
        <v>#VALUE!</v>
      </c>
      <c r="D5390" s="6" t="e">
        <f>Table1[[#This Row],[Kelt_hó]]</f>
        <v>#VALUE!</v>
      </c>
      <c r="E5390" t="e">
        <f>Table1[[#This Row],[Vevő]]</f>
        <v>#VALUE!</v>
      </c>
      <c r="F5390" t="e">
        <f>Table1[[#This Row],[Termékkör]]</f>
        <v>#VALUE!</v>
      </c>
      <c r="G5390" s="4" t="e">
        <f>Table1[[#This Row],[SzumElad]]</f>
        <v>#VALUE!</v>
      </c>
      <c r="H5390" s="7" t="e">
        <f>Table1[[#This Row],[Jut_%]]</f>
        <v>#VALUE!</v>
      </c>
      <c r="I5390" s="4" t="e">
        <f>Table1[[#This Row],[Jut]]</f>
        <v>#VALUE!</v>
      </c>
      <c r="J5390" s="4" t="e">
        <f>Table1[[#This Row],[Column1]]</f>
        <v>#VALUE!</v>
      </c>
    </row>
    <row r="5391" spans="1:10" hidden="1" x14ac:dyDescent="0.3">
      <c r="A5391" s="2" t="e">
        <f>Table1[[#This Row],[Befolyt]]</f>
        <v>#VALUE!</v>
      </c>
      <c r="B5391" t="e">
        <f>Table1[[#This Row],[ÜK]]</f>
        <v>#VALUE!</v>
      </c>
      <c r="C5391" s="3" t="e">
        <f>Table1[[#This Row],[Szla]]</f>
        <v>#VALUE!</v>
      </c>
      <c r="D5391" s="6" t="e">
        <f>Table1[[#This Row],[Kelt_hó]]</f>
        <v>#VALUE!</v>
      </c>
      <c r="E5391" t="e">
        <f>Table1[[#This Row],[Vevő]]</f>
        <v>#VALUE!</v>
      </c>
      <c r="F5391" t="e">
        <f>Table1[[#This Row],[Termékkör]]</f>
        <v>#VALUE!</v>
      </c>
      <c r="G5391" s="4" t="e">
        <f>Table1[[#This Row],[SzumElad]]</f>
        <v>#VALUE!</v>
      </c>
      <c r="H5391" s="7" t="e">
        <f>Table1[[#This Row],[Jut_%]]</f>
        <v>#VALUE!</v>
      </c>
      <c r="I5391" s="4" t="e">
        <f>Table1[[#This Row],[Jut]]</f>
        <v>#VALUE!</v>
      </c>
      <c r="J5391" s="4" t="e">
        <f>Table1[[#This Row],[Column1]]</f>
        <v>#VALUE!</v>
      </c>
    </row>
    <row r="5392" spans="1:10" hidden="1" x14ac:dyDescent="0.3">
      <c r="A5392" s="2" t="e">
        <f>Table1[[#This Row],[Befolyt]]</f>
        <v>#VALUE!</v>
      </c>
      <c r="B5392" t="e">
        <f>Table1[[#This Row],[ÜK]]</f>
        <v>#VALUE!</v>
      </c>
      <c r="C5392" s="3" t="e">
        <f>Table1[[#This Row],[Szla]]</f>
        <v>#VALUE!</v>
      </c>
      <c r="D5392" s="6" t="e">
        <f>Table1[[#This Row],[Kelt_hó]]</f>
        <v>#VALUE!</v>
      </c>
      <c r="E5392" t="e">
        <f>Table1[[#This Row],[Vevő]]</f>
        <v>#VALUE!</v>
      </c>
      <c r="F5392" t="e">
        <f>Table1[[#This Row],[Termékkör]]</f>
        <v>#VALUE!</v>
      </c>
      <c r="G5392" s="4" t="e">
        <f>Table1[[#This Row],[SzumElad]]</f>
        <v>#VALUE!</v>
      </c>
      <c r="H5392" s="7" t="e">
        <f>Table1[[#This Row],[Jut_%]]</f>
        <v>#VALUE!</v>
      </c>
      <c r="I5392" s="4" t="e">
        <f>Table1[[#This Row],[Jut]]</f>
        <v>#VALUE!</v>
      </c>
      <c r="J5392" s="4" t="e">
        <f>Table1[[#This Row],[Column1]]</f>
        <v>#VALUE!</v>
      </c>
    </row>
    <row r="5393" spans="1:10" hidden="1" x14ac:dyDescent="0.3">
      <c r="A5393" s="2" t="e">
        <f>Table1[[#This Row],[Befolyt]]</f>
        <v>#VALUE!</v>
      </c>
      <c r="B5393" t="e">
        <f>Table1[[#This Row],[ÜK]]</f>
        <v>#VALUE!</v>
      </c>
      <c r="C5393" s="3" t="e">
        <f>Table1[[#This Row],[Szla]]</f>
        <v>#VALUE!</v>
      </c>
      <c r="D5393" s="6" t="e">
        <f>Table1[[#This Row],[Kelt_hó]]</f>
        <v>#VALUE!</v>
      </c>
      <c r="E5393" t="e">
        <f>Table1[[#This Row],[Vevő]]</f>
        <v>#VALUE!</v>
      </c>
      <c r="F5393" t="e">
        <f>Table1[[#This Row],[Termékkör]]</f>
        <v>#VALUE!</v>
      </c>
      <c r="G5393" s="4" t="e">
        <f>Table1[[#This Row],[SzumElad]]</f>
        <v>#VALUE!</v>
      </c>
      <c r="H5393" s="7" t="e">
        <f>Table1[[#This Row],[Jut_%]]</f>
        <v>#VALUE!</v>
      </c>
      <c r="I5393" s="4" t="e">
        <f>Table1[[#This Row],[Jut]]</f>
        <v>#VALUE!</v>
      </c>
      <c r="J5393" s="4" t="e">
        <f>Table1[[#This Row],[Column1]]</f>
        <v>#VALUE!</v>
      </c>
    </row>
    <row r="5394" spans="1:10" hidden="1" x14ac:dyDescent="0.3">
      <c r="A5394" s="2" t="e">
        <f>Table1[[#This Row],[Befolyt]]</f>
        <v>#VALUE!</v>
      </c>
      <c r="B5394" t="e">
        <f>Table1[[#This Row],[ÜK]]</f>
        <v>#VALUE!</v>
      </c>
      <c r="C5394" s="3" t="e">
        <f>Table1[[#This Row],[Szla]]</f>
        <v>#VALUE!</v>
      </c>
      <c r="D5394" s="6" t="e">
        <f>Table1[[#This Row],[Kelt_hó]]</f>
        <v>#VALUE!</v>
      </c>
      <c r="E5394" t="e">
        <f>Table1[[#This Row],[Vevő]]</f>
        <v>#VALUE!</v>
      </c>
      <c r="F5394" t="e">
        <f>Table1[[#This Row],[Termékkör]]</f>
        <v>#VALUE!</v>
      </c>
      <c r="G5394" s="4" t="e">
        <f>Table1[[#This Row],[SzumElad]]</f>
        <v>#VALUE!</v>
      </c>
      <c r="H5394" s="7" t="e">
        <f>Table1[[#This Row],[Jut_%]]</f>
        <v>#VALUE!</v>
      </c>
      <c r="I5394" s="4" t="e">
        <f>Table1[[#This Row],[Jut]]</f>
        <v>#VALUE!</v>
      </c>
      <c r="J5394" s="4" t="e">
        <f>Table1[[#This Row],[Column1]]</f>
        <v>#VALUE!</v>
      </c>
    </row>
    <row r="5395" spans="1:10" hidden="1" x14ac:dyDescent="0.3">
      <c r="A5395" s="2" t="e">
        <f>Table1[[#This Row],[Befolyt]]</f>
        <v>#VALUE!</v>
      </c>
      <c r="B5395" t="e">
        <f>Table1[[#This Row],[ÜK]]</f>
        <v>#VALUE!</v>
      </c>
      <c r="C5395" s="3" t="e">
        <f>Table1[[#This Row],[Szla]]</f>
        <v>#VALUE!</v>
      </c>
      <c r="D5395" s="6" t="e">
        <f>Table1[[#This Row],[Kelt_hó]]</f>
        <v>#VALUE!</v>
      </c>
      <c r="E5395" t="e">
        <f>Table1[[#This Row],[Vevő]]</f>
        <v>#VALUE!</v>
      </c>
      <c r="F5395" t="e">
        <f>Table1[[#This Row],[Termékkör]]</f>
        <v>#VALUE!</v>
      </c>
      <c r="G5395" s="4" t="e">
        <f>Table1[[#This Row],[SzumElad]]</f>
        <v>#VALUE!</v>
      </c>
      <c r="H5395" s="7" t="e">
        <f>Table1[[#This Row],[Jut_%]]</f>
        <v>#VALUE!</v>
      </c>
      <c r="I5395" s="4" t="e">
        <f>Table1[[#This Row],[Jut]]</f>
        <v>#VALUE!</v>
      </c>
      <c r="J5395" s="4" t="e">
        <f>Table1[[#This Row],[Column1]]</f>
        <v>#VALUE!</v>
      </c>
    </row>
    <row r="5396" spans="1:10" hidden="1" x14ac:dyDescent="0.3">
      <c r="A5396" s="2" t="e">
        <f>Table1[[#This Row],[Befolyt]]</f>
        <v>#VALUE!</v>
      </c>
      <c r="B5396" t="e">
        <f>Table1[[#This Row],[ÜK]]</f>
        <v>#VALUE!</v>
      </c>
      <c r="C5396" s="3" t="e">
        <f>Table1[[#This Row],[Szla]]</f>
        <v>#VALUE!</v>
      </c>
      <c r="D5396" s="6" t="e">
        <f>Table1[[#This Row],[Kelt_hó]]</f>
        <v>#VALUE!</v>
      </c>
      <c r="E5396" t="e">
        <f>Table1[[#This Row],[Vevő]]</f>
        <v>#VALUE!</v>
      </c>
      <c r="F5396" t="e">
        <f>Table1[[#This Row],[Termékkör]]</f>
        <v>#VALUE!</v>
      </c>
      <c r="G5396" s="4" t="e">
        <f>Table1[[#This Row],[SzumElad]]</f>
        <v>#VALUE!</v>
      </c>
      <c r="H5396" s="7" t="e">
        <f>Table1[[#This Row],[Jut_%]]</f>
        <v>#VALUE!</v>
      </c>
      <c r="I5396" s="4" t="e">
        <f>Table1[[#This Row],[Jut]]</f>
        <v>#VALUE!</v>
      </c>
      <c r="J5396" s="4" t="e">
        <f>Table1[[#This Row],[Column1]]</f>
        <v>#VALUE!</v>
      </c>
    </row>
    <row r="5397" spans="1:10" hidden="1" x14ac:dyDescent="0.3">
      <c r="A5397" s="2" t="e">
        <f>Table1[[#This Row],[Befolyt]]</f>
        <v>#VALUE!</v>
      </c>
      <c r="B5397" t="e">
        <f>Table1[[#This Row],[ÜK]]</f>
        <v>#VALUE!</v>
      </c>
      <c r="C5397" s="3" t="e">
        <f>Table1[[#This Row],[Szla]]</f>
        <v>#VALUE!</v>
      </c>
      <c r="D5397" s="6" t="e">
        <f>Table1[[#This Row],[Kelt_hó]]</f>
        <v>#VALUE!</v>
      </c>
      <c r="E5397" t="e">
        <f>Table1[[#This Row],[Vevő]]</f>
        <v>#VALUE!</v>
      </c>
      <c r="F5397" t="e">
        <f>Table1[[#This Row],[Termékkör]]</f>
        <v>#VALUE!</v>
      </c>
      <c r="G5397" s="4" t="e">
        <f>Table1[[#This Row],[SzumElad]]</f>
        <v>#VALUE!</v>
      </c>
      <c r="H5397" s="7" t="e">
        <f>Table1[[#This Row],[Jut_%]]</f>
        <v>#VALUE!</v>
      </c>
      <c r="I5397" s="4" t="e">
        <f>Table1[[#This Row],[Jut]]</f>
        <v>#VALUE!</v>
      </c>
      <c r="J5397" s="4" t="e">
        <f>Table1[[#This Row],[Column1]]</f>
        <v>#VALUE!</v>
      </c>
    </row>
    <row r="5398" spans="1:10" hidden="1" x14ac:dyDescent="0.3">
      <c r="A5398" s="2" t="e">
        <f>Table1[[#This Row],[Befolyt]]</f>
        <v>#VALUE!</v>
      </c>
      <c r="B5398" t="e">
        <f>Table1[[#This Row],[ÜK]]</f>
        <v>#VALUE!</v>
      </c>
      <c r="C5398" s="3" t="e">
        <f>Table1[[#This Row],[Szla]]</f>
        <v>#VALUE!</v>
      </c>
      <c r="D5398" s="6" t="e">
        <f>Table1[[#This Row],[Kelt_hó]]</f>
        <v>#VALUE!</v>
      </c>
      <c r="E5398" t="e">
        <f>Table1[[#This Row],[Vevő]]</f>
        <v>#VALUE!</v>
      </c>
      <c r="F5398" t="e">
        <f>Table1[[#This Row],[Termékkör]]</f>
        <v>#VALUE!</v>
      </c>
      <c r="G5398" s="4" t="e">
        <f>Table1[[#This Row],[SzumElad]]</f>
        <v>#VALUE!</v>
      </c>
      <c r="H5398" s="7" t="e">
        <f>Table1[[#This Row],[Jut_%]]</f>
        <v>#VALUE!</v>
      </c>
      <c r="I5398" s="4" t="e">
        <f>Table1[[#This Row],[Jut]]</f>
        <v>#VALUE!</v>
      </c>
      <c r="J5398" s="4" t="e">
        <f>Table1[[#This Row],[Column1]]</f>
        <v>#VALUE!</v>
      </c>
    </row>
    <row r="5399" spans="1:10" hidden="1" x14ac:dyDescent="0.3">
      <c r="A5399" s="2" t="e">
        <f>Table1[[#This Row],[Befolyt]]</f>
        <v>#VALUE!</v>
      </c>
      <c r="B5399" t="e">
        <f>Table1[[#This Row],[ÜK]]</f>
        <v>#VALUE!</v>
      </c>
      <c r="C5399" s="3" t="e">
        <f>Table1[[#This Row],[Szla]]</f>
        <v>#VALUE!</v>
      </c>
      <c r="D5399" s="6" t="e">
        <f>Table1[[#This Row],[Kelt_hó]]</f>
        <v>#VALUE!</v>
      </c>
      <c r="E5399" t="e">
        <f>Table1[[#This Row],[Vevő]]</f>
        <v>#VALUE!</v>
      </c>
      <c r="F5399" t="e">
        <f>Table1[[#This Row],[Termékkör]]</f>
        <v>#VALUE!</v>
      </c>
      <c r="G5399" s="4" t="e">
        <f>Table1[[#This Row],[SzumElad]]</f>
        <v>#VALUE!</v>
      </c>
      <c r="H5399" s="7" t="e">
        <f>Table1[[#This Row],[Jut_%]]</f>
        <v>#VALUE!</v>
      </c>
      <c r="I5399" s="4" t="e">
        <f>Table1[[#This Row],[Jut]]</f>
        <v>#VALUE!</v>
      </c>
      <c r="J5399" s="4" t="e">
        <f>Table1[[#This Row],[Column1]]</f>
        <v>#VALUE!</v>
      </c>
    </row>
    <row r="5400" spans="1:10" hidden="1" x14ac:dyDescent="0.3">
      <c r="A5400" s="2" t="e">
        <f>Table1[[#This Row],[Befolyt]]</f>
        <v>#VALUE!</v>
      </c>
      <c r="B5400" t="e">
        <f>Table1[[#This Row],[ÜK]]</f>
        <v>#VALUE!</v>
      </c>
      <c r="C5400" s="3" t="e">
        <f>Table1[[#This Row],[Szla]]</f>
        <v>#VALUE!</v>
      </c>
      <c r="D5400" s="6" t="e">
        <f>Table1[[#This Row],[Kelt_hó]]</f>
        <v>#VALUE!</v>
      </c>
      <c r="E5400" t="e">
        <f>Table1[[#This Row],[Vevő]]</f>
        <v>#VALUE!</v>
      </c>
      <c r="F5400" t="e">
        <f>Table1[[#This Row],[Termékkör]]</f>
        <v>#VALUE!</v>
      </c>
      <c r="G5400" s="4" t="e">
        <f>Table1[[#This Row],[SzumElad]]</f>
        <v>#VALUE!</v>
      </c>
      <c r="H5400" s="7" t="e">
        <f>Table1[[#This Row],[Jut_%]]</f>
        <v>#VALUE!</v>
      </c>
      <c r="I5400" s="4" t="e">
        <f>Table1[[#This Row],[Jut]]</f>
        <v>#VALUE!</v>
      </c>
      <c r="J5400" s="4" t="e">
        <f>Table1[[#This Row],[Column1]]</f>
        <v>#VALUE!</v>
      </c>
    </row>
    <row r="5401" spans="1:10" hidden="1" x14ac:dyDescent="0.3">
      <c r="A5401" s="2" t="e">
        <f>Table1[[#This Row],[Befolyt]]</f>
        <v>#VALUE!</v>
      </c>
      <c r="B5401" t="e">
        <f>Table1[[#This Row],[ÜK]]</f>
        <v>#VALUE!</v>
      </c>
      <c r="C5401" s="3" t="e">
        <f>Table1[[#This Row],[Szla]]</f>
        <v>#VALUE!</v>
      </c>
      <c r="D5401" s="6" t="e">
        <f>Table1[[#This Row],[Kelt_hó]]</f>
        <v>#VALUE!</v>
      </c>
      <c r="E5401" t="e">
        <f>Table1[[#This Row],[Vevő]]</f>
        <v>#VALUE!</v>
      </c>
      <c r="F5401" t="e">
        <f>Table1[[#This Row],[Termékkör]]</f>
        <v>#VALUE!</v>
      </c>
      <c r="G5401" s="4" t="e">
        <f>Table1[[#This Row],[SzumElad]]</f>
        <v>#VALUE!</v>
      </c>
      <c r="H5401" s="7" t="e">
        <f>Table1[[#This Row],[Jut_%]]</f>
        <v>#VALUE!</v>
      </c>
      <c r="I5401" s="4" t="e">
        <f>Table1[[#This Row],[Jut]]</f>
        <v>#VALUE!</v>
      </c>
      <c r="J5401" s="4" t="e">
        <f>Table1[[#This Row],[Column1]]</f>
        <v>#VALUE!</v>
      </c>
    </row>
    <row r="5402" spans="1:10" hidden="1" x14ac:dyDescent="0.3">
      <c r="A5402" s="2" t="e">
        <f>Table1[[#This Row],[Befolyt]]</f>
        <v>#VALUE!</v>
      </c>
      <c r="B5402" t="e">
        <f>Table1[[#This Row],[ÜK]]</f>
        <v>#VALUE!</v>
      </c>
      <c r="C5402" s="3" t="e">
        <f>Table1[[#This Row],[Szla]]</f>
        <v>#VALUE!</v>
      </c>
      <c r="D5402" s="6" t="e">
        <f>Table1[[#This Row],[Kelt_hó]]</f>
        <v>#VALUE!</v>
      </c>
      <c r="E5402" t="e">
        <f>Table1[[#This Row],[Vevő]]</f>
        <v>#VALUE!</v>
      </c>
      <c r="F5402" t="e">
        <f>Table1[[#This Row],[Termékkör]]</f>
        <v>#VALUE!</v>
      </c>
      <c r="G5402" s="4" t="e">
        <f>Table1[[#This Row],[SzumElad]]</f>
        <v>#VALUE!</v>
      </c>
      <c r="H5402" s="7" t="e">
        <f>Table1[[#This Row],[Jut_%]]</f>
        <v>#VALUE!</v>
      </c>
      <c r="I5402" s="4" t="e">
        <f>Table1[[#This Row],[Jut]]</f>
        <v>#VALUE!</v>
      </c>
      <c r="J5402" s="4" t="e">
        <f>Table1[[#This Row],[Column1]]</f>
        <v>#VALUE!</v>
      </c>
    </row>
    <row r="5403" spans="1:10" hidden="1" x14ac:dyDescent="0.3">
      <c r="A5403" s="2" t="e">
        <f>Table1[[#This Row],[Befolyt]]</f>
        <v>#VALUE!</v>
      </c>
      <c r="B5403" t="e">
        <f>Table1[[#This Row],[ÜK]]</f>
        <v>#VALUE!</v>
      </c>
      <c r="C5403" s="3" t="e">
        <f>Table1[[#This Row],[Szla]]</f>
        <v>#VALUE!</v>
      </c>
      <c r="D5403" s="6" t="e">
        <f>Table1[[#This Row],[Kelt_hó]]</f>
        <v>#VALUE!</v>
      </c>
      <c r="E5403" t="e">
        <f>Table1[[#This Row],[Vevő]]</f>
        <v>#VALUE!</v>
      </c>
      <c r="F5403" t="e">
        <f>Table1[[#This Row],[Termékkör]]</f>
        <v>#VALUE!</v>
      </c>
      <c r="G5403" s="4" t="e">
        <f>Table1[[#This Row],[SzumElad]]</f>
        <v>#VALUE!</v>
      </c>
      <c r="H5403" s="7" t="e">
        <f>Table1[[#This Row],[Jut_%]]</f>
        <v>#VALUE!</v>
      </c>
      <c r="I5403" s="4" t="e">
        <f>Table1[[#This Row],[Jut]]</f>
        <v>#VALUE!</v>
      </c>
      <c r="J5403" s="4" t="e">
        <f>Table1[[#This Row],[Column1]]</f>
        <v>#VALUE!</v>
      </c>
    </row>
    <row r="5404" spans="1:10" hidden="1" x14ac:dyDescent="0.3">
      <c r="A5404" s="2" t="e">
        <f>Table1[[#This Row],[Befolyt]]</f>
        <v>#VALUE!</v>
      </c>
      <c r="B5404" t="e">
        <f>Table1[[#This Row],[ÜK]]</f>
        <v>#VALUE!</v>
      </c>
      <c r="C5404" s="3" t="e">
        <f>Table1[[#This Row],[Szla]]</f>
        <v>#VALUE!</v>
      </c>
      <c r="D5404" s="6" t="e">
        <f>Table1[[#This Row],[Kelt_hó]]</f>
        <v>#VALUE!</v>
      </c>
      <c r="E5404" t="e">
        <f>Table1[[#This Row],[Vevő]]</f>
        <v>#VALUE!</v>
      </c>
      <c r="F5404" t="e">
        <f>Table1[[#This Row],[Termékkör]]</f>
        <v>#VALUE!</v>
      </c>
      <c r="G5404" s="4" t="e">
        <f>Table1[[#This Row],[SzumElad]]</f>
        <v>#VALUE!</v>
      </c>
      <c r="H5404" s="7" t="e">
        <f>Table1[[#This Row],[Jut_%]]</f>
        <v>#VALUE!</v>
      </c>
      <c r="I5404" s="4" t="e">
        <f>Table1[[#This Row],[Jut]]</f>
        <v>#VALUE!</v>
      </c>
      <c r="J5404" s="4" t="e">
        <f>Table1[[#This Row],[Column1]]</f>
        <v>#VALUE!</v>
      </c>
    </row>
    <row r="5405" spans="1:10" hidden="1" x14ac:dyDescent="0.3">
      <c r="A5405" s="2" t="e">
        <f>Table1[[#This Row],[Befolyt]]</f>
        <v>#VALUE!</v>
      </c>
      <c r="B5405" t="e">
        <f>Table1[[#This Row],[ÜK]]</f>
        <v>#VALUE!</v>
      </c>
      <c r="C5405" s="3" t="e">
        <f>Table1[[#This Row],[Szla]]</f>
        <v>#VALUE!</v>
      </c>
      <c r="D5405" s="6" t="e">
        <f>Table1[[#This Row],[Kelt_hó]]</f>
        <v>#VALUE!</v>
      </c>
      <c r="E5405" t="e">
        <f>Table1[[#This Row],[Vevő]]</f>
        <v>#VALUE!</v>
      </c>
      <c r="F5405" t="e">
        <f>Table1[[#This Row],[Termékkör]]</f>
        <v>#VALUE!</v>
      </c>
      <c r="G5405" s="4" t="e">
        <f>Table1[[#This Row],[SzumElad]]</f>
        <v>#VALUE!</v>
      </c>
      <c r="H5405" s="7" t="e">
        <f>Table1[[#This Row],[Jut_%]]</f>
        <v>#VALUE!</v>
      </c>
      <c r="I5405" s="4" t="e">
        <f>Table1[[#This Row],[Jut]]</f>
        <v>#VALUE!</v>
      </c>
      <c r="J5405" s="4" t="e">
        <f>Table1[[#This Row],[Column1]]</f>
        <v>#VALUE!</v>
      </c>
    </row>
    <row r="5406" spans="1:10" hidden="1" x14ac:dyDescent="0.3">
      <c r="A5406" s="2" t="e">
        <f>Table1[[#This Row],[Befolyt]]</f>
        <v>#VALUE!</v>
      </c>
      <c r="B5406" t="e">
        <f>Table1[[#This Row],[ÜK]]</f>
        <v>#VALUE!</v>
      </c>
      <c r="C5406" s="3" t="e">
        <f>Table1[[#This Row],[Szla]]</f>
        <v>#VALUE!</v>
      </c>
      <c r="D5406" s="6" t="e">
        <f>Table1[[#This Row],[Kelt_hó]]</f>
        <v>#VALUE!</v>
      </c>
      <c r="E5406" t="e">
        <f>Table1[[#This Row],[Vevő]]</f>
        <v>#VALUE!</v>
      </c>
      <c r="F5406" t="e">
        <f>Table1[[#This Row],[Termékkör]]</f>
        <v>#VALUE!</v>
      </c>
      <c r="G5406" s="4" t="e">
        <f>Table1[[#This Row],[SzumElad]]</f>
        <v>#VALUE!</v>
      </c>
      <c r="H5406" s="7" t="e">
        <f>Table1[[#This Row],[Jut_%]]</f>
        <v>#VALUE!</v>
      </c>
      <c r="I5406" s="4" t="e">
        <f>Table1[[#This Row],[Jut]]</f>
        <v>#VALUE!</v>
      </c>
      <c r="J5406" s="4" t="e">
        <f>Table1[[#This Row],[Column1]]</f>
        <v>#VALUE!</v>
      </c>
    </row>
    <row r="5407" spans="1:10" hidden="1" x14ac:dyDescent="0.3">
      <c r="A5407" s="2" t="e">
        <f>Table1[[#This Row],[Befolyt]]</f>
        <v>#VALUE!</v>
      </c>
      <c r="B5407" t="e">
        <f>Table1[[#This Row],[ÜK]]</f>
        <v>#VALUE!</v>
      </c>
      <c r="C5407" s="3" t="e">
        <f>Table1[[#This Row],[Szla]]</f>
        <v>#VALUE!</v>
      </c>
      <c r="D5407" s="6" t="e">
        <f>Table1[[#This Row],[Kelt_hó]]</f>
        <v>#VALUE!</v>
      </c>
      <c r="E5407" t="e">
        <f>Table1[[#This Row],[Vevő]]</f>
        <v>#VALUE!</v>
      </c>
      <c r="F5407" t="e">
        <f>Table1[[#This Row],[Termékkör]]</f>
        <v>#VALUE!</v>
      </c>
      <c r="G5407" s="4" t="e">
        <f>Table1[[#This Row],[SzumElad]]</f>
        <v>#VALUE!</v>
      </c>
      <c r="H5407" s="7" t="e">
        <f>Table1[[#This Row],[Jut_%]]</f>
        <v>#VALUE!</v>
      </c>
      <c r="I5407" s="4" t="e">
        <f>Table1[[#This Row],[Jut]]</f>
        <v>#VALUE!</v>
      </c>
      <c r="J5407" s="4" t="e">
        <f>Table1[[#This Row],[Column1]]</f>
        <v>#VALUE!</v>
      </c>
    </row>
    <row r="5408" spans="1:10" hidden="1" x14ac:dyDescent="0.3">
      <c r="A5408" s="2" t="e">
        <f>Table1[[#This Row],[Befolyt]]</f>
        <v>#VALUE!</v>
      </c>
      <c r="B5408" t="e">
        <f>Table1[[#This Row],[ÜK]]</f>
        <v>#VALUE!</v>
      </c>
      <c r="C5408" s="3" t="e">
        <f>Table1[[#This Row],[Szla]]</f>
        <v>#VALUE!</v>
      </c>
      <c r="D5408" s="6" t="e">
        <f>Table1[[#This Row],[Kelt_hó]]</f>
        <v>#VALUE!</v>
      </c>
      <c r="E5408" t="e">
        <f>Table1[[#This Row],[Vevő]]</f>
        <v>#VALUE!</v>
      </c>
      <c r="F5408" t="e">
        <f>Table1[[#This Row],[Termékkör]]</f>
        <v>#VALUE!</v>
      </c>
      <c r="G5408" s="4" t="e">
        <f>Table1[[#This Row],[SzumElad]]</f>
        <v>#VALUE!</v>
      </c>
      <c r="H5408" s="7" t="e">
        <f>Table1[[#This Row],[Jut_%]]</f>
        <v>#VALUE!</v>
      </c>
      <c r="I5408" s="4" t="e">
        <f>Table1[[#This Row],[Jut]]</f>
        <v>#VALUE!</v>
      </c>
      <c r="J5408" s="4" t="e">
        <f>Table1[[#This Row],[Column1]]</f>
        <v>#VALUE!</v>
      </c>
    </row>
    <row r="5409" spans="1:10" hidden="1" x14ac:dyDescent="0.3">
      <c r="A5409" s="2" t="e">
        <f>Table1[[#This Row],[Befolyt]]</f>
        <v>#VALUE!</v>
      </c>
      <c r="B5409" t="e">
        <f>Table1[[#This Row],[ÜK]]</f>
        <v>#VALUE!</v>
      </c>
      <c r="C5409" s="3" t="e">
        <f>Table1[[#This Row],[Szla]]</f>
        <v>#VALUE!</v>
      </c>
      <c r="D5409" s="6" t="e">
        <f>Table1[[#This Row],[Kelt_hó]]</f>
        <v>#VALUE!</v>
      </c>
      <c r="E5409" t="e">
        <f>Table1[[#This Row],[Vevő]]</f>
        <v>#VALUE!</v>
      </c>
      <c r="F5409" t="e">
        <f>Table1[[#This Row],[Termékkör]]</f>
        <v>#VALUE!</v>
      </c>
      <c r="G5409" s="4" t="e">
        <f>Table1[[#This Row],[SzumElad]]</f>
        <v>#VALUE!</v>
      </c>
      <c r="H5409" s="7" t="e">
        <f>Table1[[#This Row],[Jut_%]]</f>
        <v>#VALUE!</v>
      </c>
      <c r="I5409" s="4" t="e">
        <f>Table1[[#This Row],[Jut]]</f>
        <v>#VALUE!</v>
      </c>
      <c r="J5409" s="4" t="e">
        <f>Table1[[#This Row],[Column1]]</f>
        <v>#VALUE!</v>
      </c>
    </row>
    <row r="5410" spans="1:10" hidden="1" x14ac:dyDescent="0.3">
      <c r="A5410" s="2" t="e">
        <f>Table1[[#This Row],[Befolyt]]</f>
        <v>#VALUE!</v>
      </c>
      <c r="B5410" t="e">
        <f>Table1[[#This Row],[ÜK]]</f>
        <v>#VALUE!</v>
      </c>
      <c r="C5410" s="3" t="e">
        <f>Table1[[#This Row],[Szla]]</f>
        <v>#VALUE!</v>
      </c>
      <c r="D5410" s="6" t="e">
        <f>Table1[[#This Row],[Kelt_hó]]</f>
        <v>#VALUE!</v>
      </c>
      <c r="E5410" t="e">
        <f>Table1[[#This Row],[Vevő]]</f>
        <v>#VALUE!</v>
      </c>
      <c r="F5410" t="e">
        <f>Table1[[#This Row],[Termékkör]]</f>
        <v>#VALUE!</v>
      </c>
      <c r="G5410" s="4" t="e">
        <f>Table1[[#This Row],[SzumElad]]</f>
        <v>#VALUE!</v>
      </c>
      <c r="H5410" s="7" t="e">
        <f>Table1[[#This Row],[Jut_%]]</f>
        <v>#VALUE!</v>
      </c>
      <c r="I5410" s="4" t="e">
        <f>Table1[[#This Row],[Jut]]</f>
        <v>#VALUE!</v>
      </c>
      <c r="J5410" s="4" t="e">
        <f>Table1[[#This Row],[Column1]]</f>
        <v>#VALUE!</v>
      </c>
    </row>
    <row r="5411" spans="1:10" hidden="1" x14ac:dyDescent="0.3">
      <c r="A5411" s="2" t="e">
        <f>Table1[[#This Row],[Befolyt]]</f>
        <v>#VALUE!</v>
      </c>
      <c r="B5411" t="e">
        <f>Table1[[#This Row],[ÜK]]</f>
        <v>#VALUE!</v>
      </c>
      <c r="C5411" s="3" t="e">
        <f>Table1[[#This Row],[Szla]]</f>
        <v>#VALUE!</v>
      </c>
      <c r="D5411" s="6" t="e">
        <f>Table1[[#This Row],[Kelt_hó]]</f>
        <v>#VALUE!</v>
      </c>
      <c r="E5411" t="e">
        <f>Table1[[#This Row],[Vevő]]</f>
        <v>#VALUE!</v>
      </c>
      <c r="F5411" t="e">
        <f>Table1[[#This Row],[Termékkör]]</f>
        <v>#VALUE!</v>
      </c>
      <c r="G5411" s="4" t="e">
        <f>Table1[[#This Row],[SzumElad]]</f>
        <v>#VALUE!</v>
      </c>
      <c r="H5411" s="7" t="e">
        <f>Table1[[#This Row],[Jut_%]]</f>
        <v>#VALUE!</v>
      </c>
      <c r="I5411" s="4" t="e">
        <f>Table1[[#This Row],[Jut]]</f>
        <v>#VALUE!</v>
      </c>
      <c r="J5411" s="4" t="e">
        <f>Table1[[#This Row],[Column1]]</f>
        <v>#VALUE!</v>
      </c>
    </row>
    <row r="5412" spans="1:10" hidden="1" x14ac:dyDescent="0.3">
      <c r="A5412" s="2" t="e">
        <f>Table1[[#This Row],[Befolyt]]</f>
        <v>#VALUE!</v>
      </c>
      <c r="B5412" t="e">
        <f>Table1[[#This Row],[ÜK]]</f>
        <v>#VALUE!</v>
      </c>
      <c r="C5412" s="3" t="e">
        <f>Table1[[#This Row],[Szla]]</f>
        <v>#VALUE!</v>
      </c>
      <c r="D5412" s="6" t="e">
        <f>Table1[[#This Row],[Kelt_hó]]</f>
        <v>#VALUE!</v>
      </c>
      <c r="E5412" t="e">
        <f>Table1[[#This Row],[Vevő]]</f>
        <v>#VALUE!</v>
      </c>
      <c r="F5412" t="e">
        <f>Table1[[#This Row],[Termékkör]]</f>
        <v>#VALUE!</v>
      </c>
      <c r="G5412" s="4" t="e">
        <f>Table1[[#This Row],[SzumElad]]</f>
        <v>#VALUE!</v>
      </c>
      <c r="H5412" s="7" t="e">
        <f>Table1[[#This Row],[Jut_%]]</f>
        <v>#VALUE!</v>
      </c>
      <c r="I5412" s="4" t="e">
        <f>Table1[[#This Row],[Jut]]</f>
        <v>#VALUE!</v>
      </c>
      <c r="J5412" s="4" t="e">
        <f>Table1[[#This Row],[Column1]]</f>
        <v>#VALUE!</v>
      </c>
    </row>
    <row r="5413" spans="1:10" hidden="1" x14ac:dyDescent="0.3">
      <c r="A5413" s="2" t="e">
        <f>Table1[[#This Row],[Befolyt]]</f>
        <v>#VALUE!</v>
      </c>
      <c r="B5413" t="e">
        <f>Table1[[#This Row],[ÜK]]</f>
        <v>#VALUE!</v>
      </c>
      <c r="C5413" s="3" t="e">
        <f>Table1[[#This Row],[Szla]]</f>
        <v>#VALUE!</v>
      </c>
      <c r="D5413" s="6" t="e">
        <f>Table1[[#This Row],[Kelt_hó]]</f>
        <v>#VALUE!</v>
      </c>
      <c r="E5413" t="e">
        <f>Table1[[#This Row],[Vevő]]</f>
        <v>#VALUE!</v>
      </c>
      <c r="F5413" t="e">
        <f>Table1[[#This Row],[Termékkör]]</f>
        <v>#VALUE!</v>
      </c>
      <c r="G5413" s="4" t="e">
        <f>Table1[[#This Row],[SzumElad]]</f>
        <v>#VALUE!</v>
      </c>
      <c r="H5413" s="7" t="e">
        <f>Table1[[#This Row],[Jut_%]]</f>
        <v>#VALUE!</v>
      </c>
      <c r="I5413" s="4" t="e">
        <f>Table1[[#This Row],[Jut]]</f>
        <v>#VALUE!</v>
      </c>
      <c r="J5413" s="4" t="e">
        <f>Table1[[#This Row],[Column1]]</f>
        <v>#VALUE!</v>
      </c>
    </row>
    <row r="5414" spans="1:10" hidden="1" x14ac:dyDescent="0.3">
      <c r="A5414" s="2" t="e">
        <f>Table1[[#This Row],[Befolyt]]</f>
        <v>#VALUE!</v>
      </c>
      <c r="B5414" t="e">
        <f>Table1[[#This Row],[ÜK]]</f>
        <v>#VALUE!</v>
      </c>
      <c r="C5414" s="3" t="e">
        <f>Table1[[#This Row],[Szla]]</f>
        <v>#VALUE!</v>
      </c>
      <c r="D5414" s="6" t="e">
        <f>Table1[[#This Row],[Kelt_hó]]</f>
        <v>#VALUE!</v>
      </c>
      <c r="E5414" t="e">
        <f>Table1[[#This Row],[Vevő]]</f>
        <v>#VALUE!</v>
      </c>
      <c r="F5414" t="e">
        <f>Table1[[#This Row],[Termékkör]]</f>
        <v>#VALUE!</v>
      </c>
      <c r="G5414" s="4" t="e">
        <f>Table1[[#This Row],[SzumElad]]</f>
        <v>#VALUE!</v>
      </c>
      <c r="H5414" s="7" t="e">
        <f>Table1[[#This Row],[Jut_%]]</f>
        <v>#VALUE!</v>
      </c>
      <c r="I5414" s="4" t="e">
        <f>Table1[[#This Row],[Jut]]</f>
        <v>#VALUE!</v>
      </c>
      <c r="J5414" s="4" t="e">
        <f>Table1[[#This Row],[Column1]]</f>
        <v>#VALUE!</v>
      </c>
    </row>
    <row r="5415" spans="1:10" hidden="1" x14ac:dyDescent="0.3">
      <c r="A5415" s="2" t="e">
        <f>Table1[[#This Row],[Befolyt]]</f>
        <v>#VALUE!</v>
      </c>
      <c r="B5415" t="e">
        <f>Table1[[#This Row],[ÜK]]</f>
        <v>#VALUE!</v>
      </c>
      <c r="C5415" s="3" t="e">
        <f>Table1[[#This Row],[Szla]]</f>
        <v>#VALUE!</v>
      </c>
      <c r="D5415" s="6" t="e">
        <f>Table1[[#This Row],[Kelt_hó]]</f>
        <v>#VALUE!</v>
      </c>
      <c r="E5415" t="e">
        <f>Table1[[#This Row],[Vevő]]</f>
        <v>#VALUE!</v>
      </c>
      <c r="F5415" t="e">
        <f>Table1[[#This Row],[Termékkör]]</f>
        <v>#VALUE!</v>
      </c>
      <c r="G5415" s="4" t="e">
        <f>Table1[[#This Row],[SzumElad]]</f>
        <v>#VALUE!</v>
      </c>
      <c r="H5415" s="7" t="e">
        <f>Table1[[#This Row],[Jut_%]]</f>
        <v>#VALUE!</v>
      </c>
      <c r="I5415" s="4" t="e">
        <f>Table1[[#This Row],[Jut]]</f>
        <v>#VALUE!</v>
      </c>
      <c r="J5415" s="4" t="e">
        <f>Table1[[#This Row],[Column1]]</f>
        <v>#VALUE!</v>
      </c>
    </row>
    <row r="5416" spans="1:10" hidden="1" x14ac:dyDescent="0.3">
      <c r="A5416" s="2" t="e">
        <f>Table1[[#This Row],[Befolyt]]</f>
        <v>#VALUE!</v>
      </c>
      <c r="B5416" t="e">
        <f>Table1[[#This Row],[ÜK]]</f>
        <v>#VALUE!</v>
      </c>
      <c r="C5416" s="3" t="e">
        <f>Table1[[#This Row],[Szla]]</f>
        <v>#VALUE!</v>
      </c>
      <c r="D5416" s="6" t="e">
        <f>Table1[[#This Row],[Kelt_hó]]</f>
        <v>#VALUE!</v>
      </c>
      <c r="E5416" t="e">
        <f>Table1[[#This Row],[Vevő]]</f>
        <v>#VALUE!</v>
      </c>
      <c r="F5416" t="e">
        <f>Table1[[#This Row],[Termékkör]]</f>
        <v>#VALUE!</v>
      </c>
      <c r="G5416" s="4" t="e">
        <f>Table1[[#This Row],[SzumElad]]</f>
        <v>#VALUE!</v>
      </c>
      <c r="H5416" s="7" t="e">
        <f>Table1[[#This Row],[Jut_%]]</f>
        <v>#VALUE!</v>
      </c>
      <c r="I5416" s="4" t="e">
        <f>Table1[[#This Row],[Jut]]</f>
        <v>#VALUE!</v>
      </c>
      <c r="J5416" s="4" t="e">
        <f>Table1[[#This Row],[Column1]]</f>
        <v>#VALUE!</v>
      </c>
    </row>
    <row r="5417" spans="1:10" hidden="1" x14ac:dyDescent="0.3">
      <c r="A5417" s="2" t="e">
        <f>Table1[[#This Row],[Befolyt]]</f>
        <v>#VALUE!</v>
      </c>
      <c r="B5417" t="e">
        <f>Table1[[#This Row],[ÜK]]</f>
        <v>#VALUE!</v>
      </c>
      <c r="C5417" s="3" t="e">
        <f>Table1[[#This Row],[Szla]]</f>
        <v>#VALUE!</v>
      </c>
      <c r="D5417" s="6" t="e">
        <f>Table1[[#This Row],[Kelt_hó]]</f>
        <v>#VALUE!</v>
      </c>
      <c r="E5417" t="e">
        <f>Table1[[#This Row],[Vevő]]</f>
        <v>#VALUE!</v>
      </c>
      <c r="F5417" t="e">
        <f>Table1[[#This Row],[Termékkör]]</f>
        <v>#VALUE!</v>
      </c>
      <c r="G5417" s="4" t="e">
        <f>Table1[[#This Row],[SzumElad]]</f>
        <v>#VALUE!</v>
      </c>
      <c r="H5417" s="7" t="e">
        <f>Table1[[#This Row],[Jut_%]]</f>
        <v>#VALUE!</v>
      </c>
      <c r="I5417" s="4" t="e">
        <f>Table1[[#This Row],[Jut]]</f>
        <v>#VALUE!</v>
      </c>
      <c r="J5417" s="4" t="e">
        <f>Table1[[#This Row],[Column1]]</f>
        <v>#VALUE!</v>
      </c>
    </row>
    <row r="5418" spans="1:10" hidden="1" x14ac:dyDescent="0.3">
      <c r="A5418" s="2" t="e">
        <f>Table1[[#This Row],[Befolyt]]</f>
        <v>#VALUE!</v>
      </c>
      <c r="B5418" t="e">
        <f>Table1[[#This Row],[ÜK]]</f>
        <v>#VALUE!</v>
      </c>
      <c r="C5418" s="3" t="e">
        <f>Table1[[#This Row],[Szla]]</f>
        <v>#VALUE!</v>
      </c>
      <c r="D5418" s="6" t="e">
        <f>Table1[[#This Row],[Kelt_hó]]</f>
        <v>#VALUE!</v>
      </c>
      <c r="E5418" t="e">
        <f>Table1[[#This Row],[Vevő]]</f>
        <v>#VALUE!</v>
      </c>
      <c r="F5418" t="e">
        <f>Table1[[#This Row],[Termékkör]]</f>
        <v>#VALUE!</v>
      </c>
      <c r="G5418" s="4" t="e">
        <f>Table1[[#This Row],[SzumElad]]</f>
        <v>#VALUE!</v>
      </c>
      <c r="H5418" s="7" t="e">
        <f>Table1[[#This Row],[Jut_%]]</f>
        <v>#VALUE!</v>
      </c>
      <c r="I5418" s="4" t="e">
        <f>Table1[[#This Row],[Jut]]</f>
        <v>#VALUE!</v>
      </c>
      <c r="J5418" s="4" t="e">
        <f>Table1[[#This Row],[Column1]]</f>
        <v>#VALUE!</v>
      </c>
    </row>
    <row r="5419" spans="1:10" hidden="1" x14ac:dyDescent="0.3">
      <c r="A5419" s="2" t="e">
        <f>Table1[[#This Row],[Befolyt]]</f>
        <v>#VALUE!</v>
      </c>
      <c r="B5419" t="e">
        <f>Table1[[#This Row],[ÜK]]</f>
        <v>#VALUE!</v>
      </c>
      <c r="C5419" s="3" t="e">
        <f>Table1[[#This Row],[Szla]]</f>
        <v>#VALUE!</v>
      </c>
      <c r="D5419" s="6" t="e">
        <f>Table1[[#This Row],[Kelt_hó]]</f>
        <v>#VALUE!</v>
      </c>
      <c r="E5419" t="e">
        <f>Table1[[#This Row],[Vevő]]</f>
        <v>#VALUE!</v>
      </c>
      <c r="F5419" t="e">
        <f>Table1[[#This Row],[Termékkör]]</f>
        <v>#VALUE!</v>
      </c>
      <c r="G5419" s="4" t="e">
        <f>Table1[[#This Row],[SzumElad]]</f>
        <v>#VALUE!</v>
      </c>
      <c r="H5419" s="7" t="e">
        <f>Table1[[#This Row],[Jut_%]]</f>
        <v>#VALUE!</v>
      </c>
      <c r="I5419" s="4" t="e">
        <f>Table1[[#This Row],[Jut]]</f>
        <v>#VALUE!</v>
      </c>
      <c r="J5419" s="4" t="e">
        <f>Table1[[#This Row],[Column1]]</f>
        <v>#VALUE!</v>
      </c>
    </row>
    <row r="5420" spans="1:10" hidden="1" x14ac:dyDescent="0.3">
      <c r="A5420" s="2" t="e">
        <f>Table1[[#This Row],[Befolyt]]</f>
        <v>#VALUE!</v>
      </c>
      <c r="B5420" t="e">
        <f>Table1[[#This Row],[ÜK]]</f>
        <v>#VALUE!</v>
      </c>
      <c r="C5420" s="3" t="e">
        <f>Table1[[#This Row],[Szla]]</f>
        <v>#VALUE!</v>
      </c>
      <c r="D5420" s="6" t="e">
        <f>Table1[[#This Row],[Kelt_hó]]</f>
        <v>#VALUE!</v>
      </c>
      <c r="E5420" t="e">
        <f>Table1[[#This Row],[Vevő]]</f>
        <v>#VALUE!</v>
      </c>
      <c r="F5420" t="e">
        <f>Table1[[#This Row],[Termékkör]]</f>
        <v>#VALUE!</v>
      </c>
      <c r="G5420" s="4" t="e">
        <f>Table1[[#This Row],[SzumElad]]</f>
        <v>#VALUE!</v>
      </c>
      <c r="H5420" s="7" t="e">
        <f>Table1[[#This Row],[Jut_%]]</f>
        <v>#VALUE!</v>
      </c>
      <c r="I5420" s="4" t="e">
        <f>Table1[[#This Row],[Jut]]</f>
        <v>#VALUE!</v>
      </c>
      <c r="J5420" s="4" t="e">
        <f>Table1[[#This Row],[Column1]]</f>
        <v>#VALUE!</v>
      </c>
    </row>
    <row r="5421" spans="1:10" hidden="1" x14ac:dyDescent="0.3">
      <c r="A5421" s="2" t="e">
        <f>Table1[[#This Row],[Befolyt]]</f>
        <v>#VALUE!</v>
      </c>
      <c r="B5421" t="e">
        <f>Table1[[#This Row],[ÜK]]</f>
        <v>#VALUE!</v>
      </c>
      <c r="C5421" s="3" t="e">
        <f>Table1[[#This Row],[Szla]]</f>
        <v>#VALUE!</v>
      </c>
      <c r="D5421" s="6" t="e">
        <f>Table1[[#This Row],[Kelt_hó]]</f>
        <v>#VALUE!</v>
      </c>
      <c r="E5421" t="e">
        <f>Table1[[#This Row],[Vevő]]</f>
        <v>#VALUE!</v>
      </c>
      <c r="F5421" t="e">
        <f>Table1[[#This Row],[Termékkör]]</f>
        <v>#VALUE!</v>
      </c>
      <c r="G5421" s="4" t="e">
        <f>Table1[[#This Row],[SzumElad]]</f>
        <v>#VALUE!</v>
      </c>
      <c r="H5421" s="7" t="e">
        <f>Table1[[#This Row],[Jut_%]]</f>
        <v>#VALUE!</v>
      </c>
      <c r="I5421" s="4" t="e">
        <f>Table1[[#This Row],[Jut]]</f>
        <v>#VALUE!</v>
      </c>
      <c r="J5421" s="4" t="e">
        <f>Table1[[#This Row],[Column1]]</f>
        <v>#VALUE!</v>
      </c>
    </row>
    <row r="5422" spans="1:10" hidden="1" x14ac:dyDescent="0.3">
      <c r="A5422" s="2" t="e">
        <f>Table1[[#This Row],[Befolyt]]</f>
        <v>#VALUE!</v>
      </c>
      <c r="B5422" t="e">
        <f>Table1[[#This Row],[ÜK]]</f>
        <v>#VALUE!</v>
      </c>
      <c r="C5422" s="3" t="e">
        <f>Table1[[#This Row],[Szla]]</f>
        <v>#VALUE!</v>
      </c>
      <c r="D5422" s="6" t="e">
        <f>Table1[[#This Row],[Kelt_hó]]</f>
        <v>#VALUE!</v>
      </c>
      <c r="E5422" t="e">
        <f>Table1[[#This Row],[Vevő]]</f>
        <v>#VALUE!</v>
      </c>
      <c r="F5422" t="e">
        <f>Table1[[#This Row],[Termékkör]]</f>
        <v>#VALUE!</v>
      </c>
      <c r="G5422" s="4" t="e">
        <f>Table1[[#This Row],[SzumElad]]</f>
        <v>#VALUE!</v>
      </c>
      <c r="H5422" s="7" t="e">
        <f>Table1[[#This Row],[Jut_%]]</f>
        <v>#VALUE!</v>
      </c>
      <c r="I5422" s="4" t="e">
        <f>Table1[[#This Row],[Jut]]</f>
        <v>#VALUE!</v>
      </c>
      <c r="J5422" s="4" t="e">
        <f>Table1[[#This Row],[Column1]]</f>
        <v>#VALUE!</v>
      </c>
    </row>
    <row r="5423" spans="1:10" hidden="1" x14ac:dyDescent="0.3">
      <c r="A5423" s="2" t="e">
        <f>Table1[[#This Row],[Befolyt]]</f>
        <v>#VALUE!</v>
      </c>
      <c r="B5423" t="e">
        <f>Table1[[#This Row],[ÜK]]</f>
        <v>#VALUE!</v>
      </c>
      <c r="C5423" s="3" t="e">
        <f>Table1[[#This Row],[Szla]]</f>
        <v>#VALUE!</v>
      </c>
      <c r="D5423" s="6" t="e">
        <f>Table1[[#This Row],[Kelt_hó]]</f>
        <v>#VALUE!</v>
      </c>
      <c r="E5423" t="e">
        <f>Table1[[#This Row],[Vevő]]</f>
        <v>#VALUE!</v>
      </c>
      <c r="F5423" t="e">
        <f>Table1[[#This Row],[Termékkör]]</f>
        <v>#VALUE!</v>
      </c>
      <c r="G5423" s="4" t="e">
        <f>Table1[[#This Row],[SzumElad]]</f>
        <v>#VALUE!</v>
      </c>
      <c r="H5423" s="7" t="e">
        <f>Table1[[#This Row],[Jut_%]]</f>
        <v>#VALUE!</v>
      </c>
      <c r="I5423" s="4" t="e">
        <f>Table1[[#This Row],[Jut]]</f>
        <v>#VALUE!</v>
      </c>
      <c r="J5423" s="4" t="e">
        <f>Table1[[#This Row],[Column1]]</f>
        <v>#VALUE!</v>
      </c>
    </row>
    <row r="5424" spans="1:10" hidden="1" x14ac:dyDescent="0.3">
      <c r="A5424" s="2" t="e">
        <f>Table1[[#This Row],[Befolyt]]</f>
        <v>#VALUE!</v>
      </c>
      <c r="B5424" t="e">
        <f>Table1[[#This Row],[ÜK]]</f>
        <v>#VALUE!</v>
      </c>
      <c r="C5424" s="3" t="e">
        <f>Table1[[#This Row],[Szla]]</f>
        <v>#VALUE!</v>
      </c>
      <c r="D5424" s="6" t="e">
        <f>Table1[[#This Row],[Kelt_hó]]</f>
        <v>#VALUE!</v>
      </c>
      <c r="E5424" t="e">
        <f>Table1[[#This Row],[Vevő]]</f>
        <v>#VALUE!</v>
      </c>
      <c r="F5424" t="e">
        <f>Table1[[#This Row],[Termékkör]]</f>
        <v>#VALUE!</v>
      </c>
      <c r="G5424" s="4" t="e">
        <f>Table1[[#This Row],[SzumElad]]</f>
        <v>#VALUE!</v>
      </c>
      <c r="H5424" s="7" t="e">
        <f>Table1[[#This Row],[Jut_%]]</f>
        <v>#VALUE!</v>
      </c>
      <c r="I5424" s="4" t="e">
        <f>Table1[[#This Row],[Jut]]</f>
        <v>#VALUE!</v>
      </c>
      <c r="J5424" s="4" t="e">
        <f>Table1[[#This Row],[Column1]]</f>
        <v>#VALUE!</v>
      </c>
    </row>
    <row r="5425" spans="1:10" hidden="1" x14ac:dyDescent="0.3">
      <c r="A5425" s="2" t="e">
        <f>Table1[[#This Row],[Befolyt]]</f>
        <v>#VALUE!</v>
      </c>
      <c r="B5425" t="e">
        <f>Table1[[#This Row],[ÜK]]</f>
        <v>#VALUE!</v>
      </c>
      <c r="C5425" s="3" t="e">
        <f>Table1[[#This Row],[Szla]]</f>
        <v>#VALUE!</v>
      </c>
      <c r="D5425" s="6" t="e">
        <f>Table1[[#This Row],[Kelt_hó]]</f>
        <v>#VALUE!</v>
      </c>
      <c r="E5425" t="e">
        <f>Table1[[#This Row],[Vevő]]</f>
        <v>#VALUE!</v>
      </c>
      <c r="F5425" t="e">
        <f>Table1[[#This Row],[Termékkör]]</f>
        <v>#VALUE!</v>
      </c>
      <c r="G5425" s="4" t="e">
        <f>Table1[[#This Row],[SzumElad]]</f>
        <v>#VALUE!</v>
      </c>
      <c r="H5425" s="7" t="e">
        <f>Table1[[#This Row],[Jut_%]]</f>
        <v>#VALUE!</v>
      </c>
      <c r="I5425" s="4" t="e">
        <f>Table1[[#This Row],[Jut]]</f>
        <v>#VALUE!</v>
      </c>
      <c r="J5425" s="4" t="e">
        <f>Table1[[#This Row],[Column1]]</f>
        <v>#VALUE!</v>
      </c>
    </row>
    <row r="5426" spans="1:10" hidden="1" x14ac:dyDescent="0.3">
      <c r="A5426" s="2" t="e">
        <f>Table1[[#This Row],[Befolyt]]</f>
        <v>#VALUE!</v>
      </c>
      <c r="B5426" t="e">
        <f>Table1[[#This Row],[ÜK]]</f>
        <v>#VALUE!</v>
      </c>
      <c r="C5426" s="3" t="e">
        <f>Table1[[#This Row],[Szla]]</f>
        <v>#VALUE!</v>
      </c>
      <c r="D5426" s="6" t="e">
        <f>Table1[[#This Row],[Kelt_hó]]</f>
        <v>#VALUE!</v>
      </c>
      <c r="E5426" t="e">
        <f>Table1[[#This Row],[Vevő]]</f>
        <v>#VALUE!</v>
      </c>
      <c r="F5426" t="e">
        <f>Table1[[#This Row],[Termékkör]]</f>
        <v>#VALUE!</v>
      </c>
      <c r="G5426" s="4" t="e">
        <f>Table1[[#This Row],[SzumElad]]</f>
        <v>#VALUE!</v>
      </c>
      <c r="H5426" s="7" t="e">
        <f>Table1[[#This Row],[Jut_%]]</f>
        <v>#VALUE!</v>
      </c>
      <c r="I5426" s="4" t="e">
        <f>Table1[[#This Row],[Jut]]</f>
        <v>#VALUE!</v>
      </c>
      <c r="J5426" s="4" t="e">
        <f>Table1[[#This Row],[Column1]]</f>
        <v>#VALUE!</v>
      </c>
    </row>
    <row r="5427" spans="1:10" hidden="1" x14ac:dyDescent="0.3">
      <c r="A5427" s="2" t="e">
        <f>Table1[[#This Row],[Befolyt]]</f>
        <v>#VALUE!</v>
      </c>
      <c r="B5427" t="e">
        <f>Table1[[#This Row],[ÜK]]</f>
        <v>#VALUE!</v>
      </c>
      <c r="C5427" s="3" t="e">
        <f>Table1[[#This Row],[Szla]]</f>
        <v>#VALUE!</v>
      </c>
      <c r="D5427" s="6" t="e">
        <f>Table1[[#This Row],[Kelt_hó]]</f>
        <v>#VALUE!</v>
      </c>
      <c r="E5427" t="e">
        <f>Table1[[#This Row],[Vevő]]</f>
        <v>#VALUE!</v>
      </c>
      <c r="F5427" t="e">
        <f>Table1[[#This Row],[Termékkör]]</f>
        <v>#VALUE!</v>
      </c>
      <c r="G5427" s="4" t="e">
        <f>Table1[[#This Row],[SzumElad]]</f>
        <v>#VALUE!</v>
      </c>
      <c r="H5427" s="7" t="e">
        <f>Table1[[#This Row],[Jut_%]]</f>
        <v>#VALUE!</v>
      </c>
      <c r="I5427" s="4" t="e">
        <f>Table1[[#This Row],[Jut]]</f>
        <v>#VALUE!</v>
      </c>
      <c r="J5427" s="4" t="e">
        <f>Table1[[#This Row],[Column1]]</f>
        <v>#VALUE!</v>
      </c>
    </row>
    <row r="5428" spans="1:10" hidden="1" x14ac:dyDescent="0.3">
      <c r="A5428" s="2" t="e">
        <f>Table1[[#This Row],[Befolyt]]</f>
        <v>#VALUE!</v>
      </c>
      <c r="B5428" t="e">
        <f>Table1[[#This Row],[ÜK]]</f>
        <v>#VALUE!</v>
      </c>
      <c r="C5428" s="3" t="e">
        <f>Table1[[#This Row],[Szla]]</f>
        <v>#VALUE!</v>
      </c>
      <c r="D5428" s="6" t="e">
        <f>Table1[[#This Row],[Kelt_hó]]</f>
        <v>#VALUE!</v>
      </c>
      <c r="E5428" t="e">
        <f>Table1[[#This Row],[Vevő]]</f>
        <v>#VALUE!</v>
      </c>
      <c r="F5428" t="e">
        <f>Table1[[#This Row],[Termékkör]]</f>
        <v>#VALUE!</v>
      </c>
      <c r="G5428" s="4" t="e">
        <f>Table1[[#This Row],[SzumElad]]</f>
        <v>#VALUE!</v>
      </c>
      <c r="H5428" s="7" t="e">
        <f>Table1[[#This Row],[Jut_%]]</f>
        <v>#VALUE!</v>
      </c>
      <c r="I5428" s="4" t="e">
        <f>Table1[[#This Row],[Jut]]</f>
        <v>#VALUE!</v>
      </c>
      <c r="J5428" s="4" t="e">
        <f>Table1[[#This Row],[Column1]]</f>
        <v>#VALUE!</v>
      </c>
    </row>
    <row r="5429" spans="1:10" hidden="1" x14ac:dyDescent="0.3">
      <c r="A5429" s="2" t="e">
        <f>Table1[[#This Row],[Befolyt]]</f>
        <v>#VALUE!</v>
      </c>
      <c r="B5429" t="e">
        <f>Table1[[#This Row],[ÜK]]</f>
        <v>#VALUE!</v>
      </c>
      <c r="C5429" s="3" t="e">
        <f>Table1[[#This Row],[Szla]]</f>
        <v>#VALUE!</v>
      </c>
      <c r="D5429" s="6" t="e">
        <f>Table1[[#This Row],[Kelt_hó]]</f>
        <v>#VALUE!</v>
      </c>
      <c r="E5429" t="e">
        <f>Table1[[#This Row],[Vevő]]</f>
        <v>#VALUE!</v>
      </c>
      <c r="F5429" t="e">
        <f>Table1[[#This Row],[Termékkör]]</f>
        <v>#VALUE!</v>
      </c>
      <c r="G5429" s="4" t="e">
        <f>Table1[[#This Row],[SzumElad]]</f>
        <v>#VALUE!</v>
      </c>
      <c r="H5429" s="7" t="e">
        <f>Table1[[#This Row],[Jut_%]]</f>
        <v>#VALUE!</v>
      </c>
      <c r="I5429" s="4" t="e">
        <f>Table1[[#This Row],[Jut]]</f>
        <v>#VALUE!</v>
      </c>
      <c r="J5429" s="4" t="e">
        <f>Table1[[#This Row],[Column1]]</f>
        <v>#VALUE!</v>
      </c>
    </row>
    <row r="5430" spans="1:10" hidden="1" x14ac:dyDescent="0.3">
      <c r="A5430" s="2" t="e">
        <f>Table1[[#This Row],[Befolyt]]</f>
        <v>#VALUE!</v>
      </c>
      <c r="B5430" t="e">
        <f>Table1[[#This Row],[ÜK]]</f>
        <v>#VALUE!</v>
      </c>
      <c r="C5430" s="3" t="e">
        <f>Table1[[#This Row],[Szla]]</f>
        <v>#VALUE!</v>
      </c>
      <c r="D5430" s="6" t="e">
        <f>Table1[[#This Row],[Kelt_hó]]</f>
        <v>#VALUE!</v>
      </c>
      <c r="E5430" t="e">
        <f>Table1[[#This Row],[Vevő]]</f>
        <v>#VALUE!</v>
      </c>
      <c r="F5430" t="e">
        <f>Table1[[#This Row],[Termékkör]]</f>
        <v>#VALUE!</v>
      </c>
      <c r="G5430" s="4" t="e">
        <f>Table1[[#This Row],[SzumElad]]</f>
        <v>#VALUE!</v>
      </c>
      <c r="H5430" s="7" t="e">
        <f>Table1[[#This Row],[Jut_%]]</f>
        <v>#VALUE!</v>
      </c>
      <c r="I5430" s="4" t="e">
        <f>Table1[[#This Row],[Jut]]</f>
        <v>#VALUE!</v>
      </c>
      <c r="J5430" s="4" t="e">
        <f>Table1[[#This Row],[Column1]]</f>
        <v>#VALUE!</v>
      </c>
    </row>
    <row r="5431" spans="1:10" hidden="1" x14ac:dyDescent="0.3">
      <c r="A5431" s="2" t="e">
        <f>Table1[[#This Row],[Befolyt]]</f>
        <v>#VALUE!</v>
      </c>
      <c r="B5431" t="e">
        <f>Table1[[#This Row],[ÜK]]</f>
        <v>#VALUE!</v>
      </c>
      <c r="C5431" s="3" t="e">
        <f>Table1[[#This Row],[Szla]]</f>
        <v>#VALUE!</v>
      </c>
      <c r="D5431" s="6" t="e">
        <f>Table1[[#This Row],[Kelt_hó]]</f>
        <v>#VALUE!</v>
      </c>
      <c r="E5431" t="e">
        <f>Table1[[#This Row],[Vevő]]</f>
        <v>#VALUE!</v>
      </c>
      <c r="F5431" t="e">
        <f>Table1[[#This Row],[Termékkör]]</f>
        <v>#VALUE!</v>
      </c>
      <c r="G5431" s="4" t="e">
        <f>Table1[[#This Row],[SzumElad]]</f>
        <v>#VALUE!</v>
      </c>
      <c r="H5431" s="7" t="e">
        <f>Table1[[#This Row],[Jut_%]]</f>
        <v>#VALUE!</v>
      </c>
      <c r="I5431" s="4" t="e">
        <f>Table1[[#This Row],[Jut]]</f>
        <v>#VALUE!</v>
      </c>
      <c r="J5431" s="4" t="e">
        <f>Table1[[#This Row],[Column1]]</f>
        <v>#VALUE!</v>
      </c>
    </row>
    <row r="5432" spans="1:10" hidden="1" x14ac:dyDescent="0.3">
      <c r="A5432" s="2" t="e">
        <f>Table1[[#This Row],[Befolyt]]</f>
        <v>#VALUE!</v>
      </c>
      <c r="B5432" t="e">
        <f>Table1[[#This Row],[ÜK]]</f>
        <v>#VALUE!</v>
      </c>
      <c r="C5432" s="3" t="e">
        <f>Table1[[#This Row],[Szla]]</f>
        <v>#VALUE!</v>
      </c>
      <c r="D5432" s="6" t="e">
        <f>Table1[[#This Row],[Kelt_hó]]</f>
        <v>#VALUE!</v>
      </c>
      <c r="E5432" t="e">
        <f>Table1[[#This Row],[Vevő]]</f>
        <v>#VALUE!</v>
      </c>
      <c r="F5432" t="e">
        <f>Table1[[#This Row],[Termékkör]]</f>
        <v>#VALUE!</v>
      </c>
      <c r="G5432" s="4" t="e">
        <f>Table1[[#This Row],[SzumElad]]</f>
        <v>#VALUE!</v>
      </c>
      <c r="H5432" s="7" t="e">
        <f>Table1[[#This Row],[Jut_%]]</f>
        <v>#VALUE!</v>
      </c>
      <c r="I5432" s="4" t="e">
        <f>Table1[[#This Row],[Jut]]</f>
        <v>#VALUE!</v>
      </c>
      <c r="J5432" s="4" t="e">
        <f>Table1[[#This Row],[Column1]]</f>
        <v>#VALUE!</v>
      </c>
    </row>
    <row r="5433" spans="1:10" hidden="1" x14ac:dyDescent="0.3">
      <c r="A5433" s="2" t="e">
        <f>Table1[[#This Row],[Befolyt]]</f>
        <v>#VALUE!</v>
      </c>
      <c r="B5433" t="e">
        <f>Table1[[#This Row],[ÜK]]</f>
        <v>#VALUE!</v>
      </c>
      <c r="C5433" s="3" t="e">
        <f>Table1[[#This Row],[Szla]]</f>
        <v>#VALUE!</v>
      </c>
      <c r="D5433" s="6" t="e">
        <f>Table1[[#This Row],[Kelt_hó]]</f>
        <v>#VALUE!</v>
      </c>
      <c r="E5433" t="e">
        <f>Table1[[#This Row],[Vevő]]</f>
        <v>#VALUE!</v>
      </c>
      <c r="F5433" t="e">
        <f>Table1[[#This Row],[Termékkör]]</f>
        <v>#VALUE!</v>
      </c>
      <c r="G5433" s="4" t="e">
        <f>Table1[[#This Row],[SzumElad]]</f>
        <v>#VALUE!</v>
      </c>
      <c r="H5433" s="7" t="e">
        <f>Table1[[#This Row],[Jut_%]]</f>
        <v>#VALUE!</v>
      </c>
      <c r="I5433" s="4" t="e">
        <f>Table1[[#This Row],[Jut]]</f>
        <v>#VALUE!</v>
      </c>
      <c r="J5433" s="4" t="e">
        <f>Table1[[#This Row],[Column1]]</f>
        <v>#VALUE!</v>
      </c>
    </row>
    <row r="5434" spans="1:10" hidden="1" x14ac:dyDescent="0.3">
      <c r="A5434" s="2" t="e">
        <f>Table1[[#This Row],[Befolyt]]</f>
        <v>#VALUE!</v>
      </c>
      <c r="B5434" t="e">
        <f>Table1[[#This Row],[ÜK]]</f>
        <v>#VALUE!</v>
      </c>
      <c r="C5434" s="3" t="e">
        <f>Table1[[#This Row],[Szla]]</f>
        <v>#VALUE!</v>
      </c>
      <c r="D5434" s="6" t="e">
        <f>Table1[[#This Row],[Kelt_hó]]</f>
        <v>#VALUE!</v>
      </c>
      <c r="E5434" t="e">
        <f>Table1[[#This Row],[Vevő]]</f>
        <v>#VALUE!</v>
      </c>
      <c r="F5434" t="e">
        <f>Table1[[#This Row],[Termékkör]]</f>
        <v>#VALUE!</v>
      </c>
      <c r="G5434" s="4" t="e">
        <f>Table1[[#This Row],[SzumElad]]</f>
        <v>#VALUE!</v>
      </c>
      <c r="H5434" s="7" t="e">
        <f>Table1[[#This Row],[Jut_%]]</f>
        <v>#VALUE!</v>
      </c>
      <c r="I5434" s="4" t="e">
        <f>Table1[[#This Row],[Jut]]</f>
        <v>#VALUE!</v>
      </c>
      <c r="J5434" s="4" t="e">
        <f>Table1[[#This Row],[Column1]]</f>
        <v>#VALUE!</v>
      </c>
    </row>
    <row r="5435" spans="1:10" hidden="1" x14ac:dyDescent="0.3">
      <c r="A5435" s="2" t="e">
        <f>Table1[[#This Row],[Befolyt]]</f>
        <v>#VALUE!</v>
      </c>
      <c r="B5435" t="e">
        <f>Table1[[#This Row],[ÜK]]</f>
        <v>#VALUE!</v>
      </c>
      <c r="C5435" s="3" t="e">
        <f>Table1[[#This Row],[Szla]]</f>
        <v>#VALUE!</v>
      </c>
      <c r="D5435" s="6" t="e">
        <f>Table1[[#This Row],[Kelt_hó]]</f>
        <v>#VALUE!</v>
      </c>
      <c r="E5435" t="e">
        <f>Table1[[#This Row],[Vevő]]</f>
        <v>#VALUE!</v>
      </c>
      <c r="F5435" t="e">
        <f>Table1[[#This Row],[Termékkör]]</f>
        <v>#VALUE!</v>
      </c>
      <c r="G5435" s="4" t="e">
        <f>Table1[[#This Row],[SzumElad]]</f>
        <v>#VALUE!</v>
      </c>
      <c r="H5435" s="7" t="e">
        <f>Table1[[#This Row],[Jut_%]]</f>
        <v>#VALUE!</v>
      </c>
      <c r="I5435" s="4" t="e">
        <f>Table1[[#This Row],[Jut]]</f>
        <v>#VALUE!</v>
      </c>
      <c r="J5435" s="4" t="e">
        <f>Table1[[#This Row],[Column1]]</f>
        <v>#VALUE!</v>
      </c>
    </row>
    <row r="5436" spans="1:10" hidden="1" x14ac:dyDescent="0.3">
      <c r="A5436" s="2" t="e">
        <f>Table1[[#This Row],[Befolyt]]</f>
        <v>#VALUE!</v>
      </c>
      <c r="B5436" t="e">
        <f>Table1[[#This Row],[ÜK]]</f>
        <v>#VALUE!</v>
      </c>
      <c r="C5436" s="3" t="e">
        <f>Table1[[#This Row],[Szla]]</f>
        <v>#VALUE!</v>
      </c>
      <c r="D5436" s="6" t="e">
        <f>Table1[[#This Row],[Kelt_hó]]</f>
        <v>#VALUE!</v>
      </c>
      <c r="E5436" t="e">
        <f>Table1[[#This Row],[Vevő]]</f>
        <v>#VALUE!</v>
      </c>
      <c r="F5436" t="e">
        <f>Table1[[#This Row],[Termékkör]]</f>
        <v>#VALUE!</v>
      </c>
      <c r="G5436" s="4" t="e">
        <f>Table1[[#This Row],[SzumElad]]</f>
        <v>#VALUE!</v>
      </c>
      <c r="H5436" s="7" t="e">
        <f>Table1[[#This Row],[Jut_%]]</f>
        <v>#VALUE!</v>
      </c>
      <c r="I5436" s="4" t="e">
        <f>Table1[[#This Row],[Jut]]</f>
        <v>#VALUE!</v>
      </c>
      <c r="J5436" s="4" t="e">
        <f>Table1[[#This Row],[Column1]]</f>
        <v>#VALUE!</v>
      </c>
    </row>
    <row r="5437" spans="1:10" hidden="1" x14ac:dyDescent="0.3">
      <c r="A5437" s="2" t="e">
        <f>Table1[[#This Row],[Befolyt]]</f>
        <v>#VALUE!</v>
      </c>
      <c r="B5437" t="e">
        <f>Table1[[#This Row],[ÜK]]</f>
        <v>#VALUE!</v>
      </c>
      <c r="C5437" s="3" t="e">
        <f>Table1[[#This Row],[Szla]]</f>
        <v>#VALUE!</v>
      </c>
      <c r="D5437" s="6" t="e">
        <f>Table1[[#This Row],[Kelt_hó]]</f>
        <v>#VALUE!</v>
      </c>
      <c r="E5437" t="e">
        <f>Table1[[#This Row],[Vevő]]</f>
        <v>#VALUE!</v>
      </c>
      <c r="F5437" t="e">
        <f>Table1[[#This Row],[Termékkör]]</f>
        <v>#VALUE!</v>
      </c>
      <c r="G5437" s="4" t="e">
        <f>Table1[[#This Row],[SzumElad]]</f>
        <v>#VALUE!</v>
      </c>
      <c r="H5437" s="7" t="e">
        <f>Table1[[#This Row],[Jut_%]]</f>
        <v>#VALUE!</v>
      </c>
      <c r="I5437" s="4" t="e">
        <f>Table1[[#This Row],[Jut]]</f>
        <v>#VALUE!</v>
      </c>
      <c r="J5437" s="4" t="e">
        <f>Table1[[#This Row],[Column1]]</f>
        <v>#VALUE!</v>
      </c>
    </row>
    <row r="5438" spans="1:10" hidden="1" x14ac:dyDescent="0.3">
      <c r="A5438" s="2" t="e">
        <f>Table1[[#This Row],[Befolyt]]</f>
        <v>#VALUE!</v>
      </c>
      <c r="B5438" t="e">
        <f>Table1[[#This Row],[ÜK]]</f>
        <v>#VALUE!</v>
      </c>
      <c r="C5438" s="3" t="e">
        <f>Table1[[#This Row],[Szla]]</f>
        <v>#VALUE!</v>
      </c>
      <c r="D5438" s="6" t="e">
        <f>Table1[[#This Row],[Kelt_hó]]</f>
        <v>#VALUE!</v>
      </c>
      <c r="E5438" t="e">
        <f>Table1[[#This Row],[Vevő]]</f>
        <v>#VALUE!</v>
      </c>
      <c r="F5438" t="e">
        <f>Table1[[#This Row],[Termékkör]]</f>
        <v>#VALUE!</v>
      </c>
      <c r="G5438" s="4" t="e">
        <f>Table1[[#This Row],[SzumElad]]</f>
        <v>#VALUE!</v>
      </c>
      <c r="H5438" s="7" t="e">
        <f>Table1[[#This Row],[Jut_%]]</f>
        <v>#VALUE!</v>
      </c>
      <c r="I5438" s="4" t="e">
        <f>Table1[[#This Row],[Jut]]</f>
        <v>#VALUE!</v>
      </c>
      <c r="J5438" s="4" t="e">
        <f>Table1[[#This Row],[Column1]]</f>
        <v>#VALUE!</v>
      </c>
    </row>
    <row r="5439" spans="1:10" hidden="1" x14ac:dyDescent="0.3">
      <c r="A5439" s="2" t="e">
        <f>Table1[[#This Row],[Befolyt]]</f>
        <v>#VALUE!</v>
      </c>
      <c r="B5439" t="e">
        <f>Table1[[#This Row],[ÜK]]</f>
        <v>#VALUE!</v>
      </c>
      <c r="C5439" s="3" t="e">
        <f>Table1[[#This Row],[Szla]]</f>
        <v>#VALUE!</v>
      </c>
      <c r="D5439" s="6" t="e">
        <f>Table1[[#This Row],[Kelt_hó]]</f>
        <v>#VALUE!</v>
      </c>
      <c r="E5439" t="e">
        <f>Table1[[#This Row],[Vevő]]</f>
        <v>#VALUE!</v>
      </c>
      <c r="F5439" t="e">
        <f>Table1[[#This Row],[Termékkör]]</f>
        <v>#VALUE!</v>
      </c>
      <c r="G5439" s="4" t="e">
        <f>Table1[[#This Row],[SzumElad]]</f>
        <v>#VALUE!</v>
      </c>
      <c r="H5439" s="7" t="e">
        <f>Table1[[#This Row],[Jut_%]]</f>
        <v>#VALUE!</v>
      </c>
      <c r="I5439" s="4" t="e">
        <f>Table1[[#This Row],[Jut]]</f>
        <v>#VALUE!</v>
      </c>
      <c r="J5439" s="4" t="e">
        <f>Table1[[#This Row],[Column1]]</f>
        <v>#VALUE!</v>
      </c>
    </row>
    <row r="5440" spans="1:10" hidden="1" x14ac:dyDescent="0.3">
      <c r="A5440" s="2" t="e">
        <f>Table1[[#This Row],[Befolyt]]</f>
        <v>#VALUE!</v>
      </c>
      <c r="B5440" t="e">
        <f>Table1[[#This Row],[ÜK]]</f>
        <v>#VALUE!</v>
      </c>
      <c r="C5440" s="3" t="e">
        <f>Table1[[#This Row],[Szla]]</f>
        <v>#VALUE!</v>
      </c>
      <c r="D5440" s="6" t="e">
        <f>Table1[[#This Row],[Kelt_hó]]</f>
        <v>#VALUE!</v>
      </c>
      <c r="E5440" t="e">
        <f>Table1[[#This Row],[Vevő]]</f>
        <v>#VALUE!</v>
      </c>
      <c r="F5440" t="e">
        <f>Table1[[#This Row],[Termékkör]]</f>
        <v>#VALUE!</v>
      </c>
      <c r="G5440" s="4" t="e">
        <f>Table1[[#This Row],[SzumElad]]</f>
        <v>#VALUE!</v>
      </c>
      <c r="H5440" s="7" t="e">
        <f>Table1[[#This Row],[Jut_%]]</f>
        <v>#VALUE!</v>
      </c>
      <c r="I5440" s="4" t="e">
        <f>Table1[[#This Row],[Jut]]</f>
        <v>#VALUE!</v>
      </c>
      <c r="J5440" s="4" t="e">
        <f>Table1[[#This Row],[Column1]]</f>
        <v>#VALUE!</v>
      </c>
    </row>
    <row r="5441" spans="1:10" hidden="1" x14ac:dyDescent="0.3">
      <c r="A5441" s="2" t="e">
        <f>Table1[[#This Row],[Befolyt]]</f>
        <v>#VALUE!</v>
      </c>
      <c r="B5441" t="e">
        <f>Table1[[#This Row],[ÜK]]</f>
        <v>#VALUE!</v>
      </c>
      <c r="C5441" s="3" t="e">
        <f>Table1[[#This Row],[Szla]]</f>
        <v>#VALUE!</v>
      </c>
      <c r="D5441" s="6" t="e">
        <f>Table1[[#This Row],[Kelt_hó]]</f>
        <v>#VALUE!</v>
      </c>
      <c r="E5441" t="e">
        <f>Table1[[#This Row],[Vevő]]</f>
        <v>#VALUE!</v>
      </c>
      <c r="F5441" t="e">
        <f>Table1[[#This Row],[Termékkör]]</f>
        <v>#VALUE!</v>
      </c>
      <c r="G5441" s="4" t="e">
        <f>Table1[[#This Row],[SzumElad]]</f>
        <v>#VALUE!</v>
      </c>
      <c r="H5441" s="7" t="e">
        <f>Table1[[#This Row],[Jut_%]]</f>
        <v>#VALUE!</v>
      </c>
      <c r="I5441" s="4" t="e">
        <f>Table1[[#This Row],[Jut]]</f>
        <v>#VALUE!</v>
      </c>
      <c r="J5441" s="4" t="e">
        <f>Table1[[#This Row],[Column1]]</f>
        <v>#VALUE!</v>
      </c>
    </row>
    <row r="5442" spans="1:10" hidden="1" x14ac:dyDescent="0.3">
      <c r="A5442" s="2" t="e">
        <f>Table1[[#This Row],[Befolyt]]</f>
        <v>#VALUE!</v>
      </c>
      <c r="B5442" t="e">
        <f>Table1[[#This Row],[ÜK]]</f>
        <v>#VALUE!</v>
      </c>
      <c r="C5442" s="3" t="e">
        <f>Table1[[#This Row],[Szla]]</f>
        <v>#VALUE!</v>
      </c>
      <c r="D5442" s="6" t="e">
        <f>Table1[[#This Row],[Kelt_hó]]</f>
        <v>#VALUE!</v>
      </c>
      <c r="E5442" t="e">
        <f>Table1[[#This Row],[Vevő]]</f>
        <v>#VALUE!</v>
      </c>
      <c r="F5442" t="e">
        <f>Table1[[#This Row],[Termékkör]]</f>
        <v>#VALUE!</v>
      </c>
      <c r="G5442" s="4" t="e">
        <f>Table1[[#This Row],[SzumElad]]</f>
        <v>#VALUE!</v>
      </c>
      <c r="H5442" s="7" t="e">
        <f>Table1[[#This Row],[Jut_%]]</f>
        <v>#VALUE!</v>
      </c>
      <c r="I5442" s="4" t="e">
        <f>Table1[[#This Row],[Jut]]</f>
        <v>#VALUE!</v>
      </c>
      <c r="J5442" s="4" t="e">
        <f>Table1[[#This Row],[Column1]]</f>
        <v>#VALUE!</v>
      </c>
    </row>
    <row r="5443" spans="1:10" hidden="1" x14ac:dyDescent="0.3">
      <c r="A5443" s="2" t="e">
        <f>Table1[[#This Row],[Befolyt]]</f>
        <v>#VALUE!</v>
      </c>
      <c r="B5443" t="e">
        <f>Table1[[#This Row],[ÜK]]</f>
        <v>#VALUE!</v>
      </c>
      <c r="C5443" s="3" t="e">
        <f>Table1[[#This Row],[Szla]]</f>
        <v>#VALUE!</v>
      </c>
      <c r="D5443" s="6" t="e">
        <f>Table1[[#This Row],[Kelt_hó]]</f>
        <v>#VALUE!</v>
      </c>
      <c r="E5443" t="e">
        <f>Table1[[#This Row],[Vevő]]</f>
        <v>#VALUE!</v>
      </c>
      <c r="F5443" t="e">
        <f>Table1[[#This Row],[Termékkör]]</f>
        <v>#VALUE!</v>
      </c>
      <c r="G5443" s="4" t="e">
        <f>Table1[[#This Row],[SzumElad]]</f>
        <v>#VALUE!</v>
      </c>
      <c r="H5443" s="7" t="e">
        <f>Table1[[#This Row],[Jut_%]]</f>
        <v>#VALUE!</v>
      </c>
      <c r="I5443" s="4" t="e">
        <f>Table1[[#This Row],[Jut]]</f>
        <v>#VALUE!</v>
      </c>
      <c r="J5443" s="4" t="e">
        <f>Table1[[#This Row],[Column1]]</f>
        <v>#VALUE!</v>
      </c>
    </row>
    <row r="5444" spans="1:10" hidden="1" x14ac:dyDescent="0.3">
      <c r="A5444" s="2" t="e">
        <f>Table1[[#This Row],[Befolyt]]</f>
        <v>#VALUE!</v>
      </c>
      <c r="B5444" t="e">
        <f>Table1[[#This Row],[ÜK]]</f>
        <v>#VALUE!</v>
      </c>
      <c r="C5444" s="3" t="e">
        <f>Table1[[#This Row],[Szla]]</f>
        <v>#VALUE!</v>
      </c>
      <c r="D5444" s="6" t="e">
        <f>Table1[[#This Row],[Kelt_hó]]</f>
        <v>#VALUE!</v>
      </c>
      <c r="E5444" t="e">
        <f>Table1[[#This Row],[Vevő]]</f>
        <v>#VALUE!</v>
      </c>
      <c r="F5444" t="e">
        <f>Table1[[#This Row],[Termékkör]]</f>
        <v>#VALUE!</v>
      </c>
      <c r="G5444" s="4" t="e">
        <f>Table1[[#This Row],[SzumElad]]</f>
        <v>#VALUE!</v>
      </c>
      <c r="H5444" s="7" t="e">
        <f>Table1[[#This Row],[Jut_%]]</f>
        <v>#VALUE!</v>
      </c>
      <c r="I5444" s="4" t="e">
        <f>Table1[[#This Row],[Jut]]</f>
        <v>#VALUE!</v>
      </c>
      <c r="J5444" s="4" t="e">
        <f>Table1[[#This Row],[Column1]]</f>
        <v>#VALUE!</v>
      </c>
    </row>
    <row r="5445" spans="1:10" hidden="1" x14ac:dyDescent="0.3">
      <c r="A5445" s="2" t="e">
        <f>Table1[[#This Row],[Befolyt]]</f>
        <v>#VALUE!</v>
      </c>
      <c r="B5445" t="e">
        <f>Table1[[#This Row],[ÜK]]</f>
        <v>#VALUE!</v>
      </c>
      <c r="C5445" s="3" t="e">
        <f>Table1[[#This Row],[Szla]]</f>
        <v>#VALUE!</v>
      </c>
      <c r="D5445" s="6" t="e">
        <f>Table1[[#This Row],[Kelt_hó]]</f>
        <v>#VALUE!</v>
      </c>
      <c r="E5445" t="e">
        <f>Table1[[#This Row],[Vevő]]</f>
        <v>#VALUE!</v>
      </c>
      <c r="F5445" t="e">
        <f>Table1[[#This Row],[Termékkör]]</f>
        <v>#VALUE!</v>
      </c>
      <c r="G5445" s="4" t="e">
        <f>Table1[[#This Row],[SzumElad]]</f>
        <v>#VALUE!</v>
      </c>
      <c r="H5445" s="7" t="e">
        <f>Table1[[#This Row],[Jut_%]]</f>
        <v>#VALUE!</v>
      </c>
      <c r="I5445" s="4" t="e">
        <f>Table1[[#This Row],[Jut]]</f>
        <v>#VALUE!</v>
      </c>
      <c r="J5445" s="4" t="e">
        <f>Table1[[#This Row],[Column1]]</f>
        <v>#VALUE!</v>
      </c>
    </row>
    <row r="5446" spans="1:10" hidden="1" x14ac:dyDescent="0.3">
      <c r="A5446" s="2" t="e">
        <f>Table1[[#This Row],[Befolyt]]</f>
        <v>#VALUE!</v>
      </c>
      <c r="B5446" t="e">
        <f>Table1[[#This Row],[ÜK]]</f>
        <v>#VALUE!</v>
      </c>
      <c r="C5446" s="3" t="e">
        <f>Table1[[#This Row],[Szla]]</f>
        <v>#VALUE!</v>
      </c>
      <c r="D5446" s="6" t="e">
        <f>Table1[[#This Row],[Kelt_hó]]</f>
        <v>#VALUE!</v>
      </c>
      <c r="E5446" t="e">
        <f>Table1[[#This Row],[Vevő]]</f>
        <v>#VALUE!</v>
      </c>
      <c r="F5446" t="e">
        <f>Table1[[#This Row],[Termékkör]]</f>
        <v>#VALUE!</v>
      </c>
      <c r="G5446" s="4" t="e">
        <f>Table1[[#This Row],[SzumElad]]</f>
        <v>#VALUE!</v>
      </c>
      <c r="H5446" s="7" t="e">
        <f>Table1[[#This Row],[Jut_%]]</f>
        <v>#VALUE!</v>
      </c>
      <c r="I5446" s="4" t="e">
        <f>Table1[[#This Row],[Jut]]</f>
        <v>#VALUE!</v>
      </c>
      <c r="J5446" s="4" t="e">
        <f>Table1[[#This Row],[Column1]]</f>
        <v>#VALUE!</v>
      </c>
    </row>
    <row r="5447" spans="1:10" hidden="1" x14ac:dyDescent="0.3">
      <c r="A5447" s="2" t="e">
        <f>Table1[[#This Row],[Befolyt]]</f>
        <v>#VALUE!</v>
      </c>
      <c r="B5447" t="e">
        <f>Table1[[#This Row],[ÜK]]</f>
        <v>#VALUE!</v>
      </c>
      <c r="C5447" s="3" t="e">
        <f>Table1[[#This Row],[Szla]]</f>
        <v>#VALUE!</v>
      </c>
      <c r="D5447" s="6" t="e">
        <f>Table1[[#This Row],[Kelt_hó]]</f>
        <v>#VALUE!</v>
      </c>
      <c r="E5447" t="e">
        <f>Table1[[#This Row],[Vevő]]</f>
        <v>#VALUE!</v>
      </c>
      <c r="F5447" t="e">
        <f>Table1[[#This Row],[Termékkör]]</f>
        <v>#VALUE!</v>
      </c>
      <c r="G5447" s="4" t="e">
        <f>Table1[[#This Row],[SzumElad]]</f>
        <v>#VALUE!</v>
      </c>
      <c r="H5447" s="7" t="e">
        <f>Table1[[#This Row],[Jut_%]]</f>
        <v>#VALUE!</v>
      </c>
      <c r="I5447" s="4" t="e">
        <f>Table1[[#This Row],[Jut]]</f>
        <v>#VALUE!</v>
      </c>
      <c r="J5447" s="4" t="e">
        <f>Table1[[#This Row],[Column1]]</f>
        <v>#VALUE!</v>
      </c>
    </row>
    <row r="5448" spans="1:10" hidden="1" x14ac:dyDescent="0.3">
      <c r="A5448" s="2" t="e">
        <f>Table1[[#This Row],[Befolyt]]</f>
        <v>#VALUE!</v>
      </c>
      <c r="B5448" t="e">
        <f>Table1[[#This Row],[ÜK]]</f>
        <v>#VALUE!</v>
      </c>
      <c r="C5448" s="3" t="e">
        <f>Table1[[#This Row],[Szla]]</f>
        <v>#VALUE!</v>
      </c>
      <c r="D5448" s="6" t="e">
        <f>Table1[[#This Row],[Kelt_hó]]</f>
        <v>#VALUE!</v>
      </c>
      <c r="E5448" t="e">
        <f>Table1[[#This Row],[Vevő]]</f>
        <v>#VALUE!</v>
      </c>
      <c r="F5448" t="e">
        <f>Table1[[#This Row],[Termékkör]]</f>
        <v>#VALUE!</v>
      </c>
      <c r="G5448" s="4" t="e">
        <f>Table1[[#This Row],[SzumElad]]</f>
        <v>#VALUE!</v>
      </c>
      <c r="H5448" s="7" t="e">
        <f>Table1[[#This Row],[Jut_%]]</f>
        <v>#VALUE!</v>
      </c>
      <c r="I5448" s="4" t="e">
        <f>Table1[[#This Row],[Jut]]</f>
        <v>#VALUE!</v>
      </c>
      <c r="J5448" s="4" t="e">
        <f>Table1[[#This Row],[Column1]]</f>
        <v>#VALUE!</v>
      </c>
    </row>
    <row r="5449" spans="1:10" hidden="1" x14ac:dyDescent="0.3">
      <c r="A5449" s="2" t="e">
        <f>Table1[[#This Row],[Befolyt]]</f>
        <v>#VALUE!</v>
      </c>
      <c r="B5449" t="e">
        <f>Table1[[#This Row],[ÜK]]</f>
        <v>#VALUE!</v>
      </c>
      <c r="C5449" s="3" t="e">
        <f>Table1[[#This Row],[Szla]]</f>
        <v>#VALUE!</v>
      </c>
      <c r="D5449" s="6" t="e">
        <f>Table1[[#This Row],[Kelt_hó]]</f>
        <v>#VALUE!</v>
      </c>
      <c r="E5449" t="e">
        <f>Table1[[#This Row],[Vevő]]</f>
        <v>#VALUE!</v>
      </c>
      <c r="F5449" t="e">
        <f>Table1[[#This Row],[Termékkör]]</f>
        <v>#VALUE!</v>
      </c>
      <c r="G5449" s="4" t="e">
        <f>Table1[[#This Row],[SzumElad]]</f>
        <v>#VALUE!</v>
      </c>
      <c r="H5449" s="7" t="e">
        <f>Table1[[#This Row],[Jut_%]]</f>
        <v>#VALUE!</v>
      </c>
      <c r="I5449" s="4" t="e">
        <f>Table1[[#This Row],[Jut]]</f>
        <v>#VALUE!</v>
      </c>
      <c r="J5449" s="4" t="e">
        <f>Table1[[#This Row],[Column1]]</f>
        <v>#VALUE!</v>
      </c>
    </row>
    <row r="5450" spans="1:10" hidden="1" x14ac:dyDescent="0.3">
      <c r="A5450" s="2" t="e">
        <f>Table1[[#This Row],[Befolyt]]</f>
        <v>#VALUE!</v>
      </c>
      <c r="B5450" t="e">
        <f>Table1[[#This Row],[ÜK]]</f>
        <v>#VALUE!</v>
      </c>
      <c r="C5450" s="3" t="e">
        <f>Table1[[#This Row],[Szla]]</f>
        <v>#VALUE!</v>
      </c>
      <c r="D5450" s="6" t="e">
        <f>Table1[[#This Row],[Kelt_hó]]</f>
        <v>#VALUE!</v>
      </c>
      <c r="E5450" t="e">
        <f>Table1[[#This Row],[Vevő]]</f>
        <v>#VALUE!</v>
      </c>
      <c r="F5450" t="e">
        <f>Table1[[#This Row],[Termékkör]]</f>
        <v>#VALUE!</v>
      </c>
      <c r="G5450" s="4" t="e">
        <f>Table1[[#This Row],[SzumElad]]</f>
        <v>#VALUE!</v>
      </c>
      <c r="H5450" s="7" t="e">
        <f>Table1[[#This Row],[Jut_%]]</f>
        <v>#VALUE!</v>
      </c>
      <c r="I5450" s="4" t="e">
        <f>Table1[[#This Row],[Jut]]</f>
        <v>#VALUE!</v>
      </c>
      <c r="J5450" s="4" t="e">
        <f>Table1[[#This Row],[Column1]]</f>
        <v>#VALUE!</v>
      </c>
    </row>
    <row r="5451" spans="1:10" hidden="1" x14ac:dyDescent="0.3">
      <c r="A5451" s="2" t="e">
        <f>Table1[[#This Row],[Befolyt]]</f>
        <v>#VALUE!</v>
      </c>
      <c r="B5451" t="e">
        <f>Table1[[#This Row],[ÜK]]</f>
        <v>#VALUE!</v>
      </c>
      <c r="C5451" s="3" t="e">
        <f>Table1[[#This Row],[Szla]]</f>
        <v>#VALUE!</v>
      </c>
      <c r="D5451" s="6" t="e">
        <f>Table1[[#This Row],[Kelt_hó]]</f>
        <v>#VALUE!</v>
      </c>
      <c r="E5451" t="e">
        <f>Table1[[#This Row],[Vevő]]</f>
        <v>#VALUE!</v>
      </c>
      <c r="F5451" t="e">
        <f>Table1[[#This Row],[Termékkör]]</f>
        <v>#VALUE!</v>
      </c>
      <c r="G5451" s="4" t="e">
        <f>Table1[[#This Row],[SzumElad]]</f>
        <v>#VALUE!</v>
      </c>
      <c r="H5451" s="7" t="e">
        <f>Table1[[#This Row],[Jut_%]]</f>
        <v>#VALUE!</v>
      </c>
      <c r="I5451" s="4" t="e">
        <f>Table1[[#This Row],[Jut]]</f>
        <v>#VALUE!</v>
      </c>
      <c r="J5451" s="4" t="e">
        <f>Table1[[#This Row],[Column1]]</f>
        <v>#VALUE!</v>
      </c>
    </row>
    <row r="5452" spans="1:10" hidden="1" x14ac:dyDescent="0.3">
      <c r="A5452" s="2" t="e">
        <f>Table1[[#This Row],[Befolyt]]</f>
        <v>#VALUE!</v>
      </c>
      <c r="B5452" t="e">
        <f>Table1[[#This Row],[ÜK]]</f>
        <v>#VALUE!</v>
      </c>
      <c r="C5452" s="3" t="e">
        <f>Table1[[#This Row],[Szla]]</f>
        <v>#VALUE!</v>
      </c>
      <c r="D5452" s="6" t="e">
        <f>Table1[[#This Row],[Kelt_hó]]</f>
        <v>#VALUE!</v>
      </c>
      <c r="E5452" t="e">
        <f>Table1[[#This Row],[Vevő]]</f>
        <v>#VALUE!</v>
      </c>
      <c r="F5452" t="e">
        <f>Table1[[#This Row],[Termékkör]]</f>
        <v>#VALUE!</v>
      </c>
      <c r="G5452" s="4" t="e">
        <f>Table1[[#This Row],[SzumElad]]</f>
        <v>#VALUE!</v>
      </c>
      <c r="H5452" s="7" t="e">
        <f>Table1[[#This Row],[Jut_%]]</f>
        <v>#VALUE!</v>
      </c>
      <c r="I5452" s="4" t="e">
        <f>Table1[[#This Row],[Jut]]</f>
        <v>#VALUE!</v>
      </c>
      <c r="J5452" s="4" t="e">
        <f>Table1[[#This Row],[Column1]]</f>
        <v>#VALUE!</v>
      </c>
    </row>
    <row r="5453" spans="1:10" hidden="1" x14ac:dyDescent="0.3">
      <c r="A5453" s="2" t="e">
        <f>Table1[[#This Row],[Befolyt]]</f>
        <v>#VALUE!</v>
      </c>
      <c r="B5453" t="e">
        <f>Table1[[#This Row],[ÜK]]</f>
        <v>#VALUE!</v>
      </c>
      <c r="C5453" s="3" t="e">
        <f>Table1[[#This Row],[Szla]]</f>
        <v>#VALUE!</v>
      </c>
      <c r="D5453" s="6" t="e">
        <f>Table1[[#This Row],[Kelt_hó]]</f>
        <v>#VALUE!</v>
      </c>
      <c r="E5453" t="e">
        <f>Table1[[#This Row],[Vevő]]</f>
        <v>#VALUE!</v>
      </c>
      <c r="F5453" t="e">
        <f>Table1[[#This Row],[Termékkör]]</f>
        <v>#VALUE!</v>
      </c>
      <c r="G5453" s="4" t="e">
        <f>Table1[[#This Row],[SzumElad]]</f>
        <v>#VALUE!</v>
      </c>
      <c r="H5453" s="7" t="e">
        <f>Table1[[#This Row],[Jut_%]]</f>
        <v>#VALUE!</v>
      </c>
      <c r="I5453" s="4" t="e">
        <f>Table1[[#This Row],[Jut]]</f>
        <v>#VALUE!</v>
      </c>
      <c r="J5453" s="4" t="e">
        <f>Table1[[#This Row],[Column1]]</f>
        <v>#VALUE!</v>
      </c>
    </row>
    <row r="5454" spans="1:10" hidden="1" x14ac:dyDescent="0.3">
      <c r="A5454" s="2" t="e">
        <f>Table1[[#This Row],[Befolyt]]</f>
        <v>#VALUE!</v>
      </c>
      <c r="B5454" t="e">
        <f>Table1[[#This Row],[ÜK]]</f>
        <v>#VALUE!</v>
      </c>
      <c r="C5454" s="3" t="e">
        <f>Table1[[#This Row],[Szla]]</f>
        <v>#VALUE!</v>
      </c>
      <c r="D5454" s="6" t="e">
        <f>Table1[[#This Row],[Kelt_hó]]</f>
        <v>#VALUE!</v>
      </c>
      <c r="E5454" t="e">
        <f>Table1[[#This Row],[Vevő]]</f>
        <v>#VALUE!</v>
      </c>
      <c r="F5454" t="e">
        <f>Table1[[#This Row],[Termékkör]]</f>
        <v>#VALUE!</v>
      </c>
      <c r="G5454" s="4" t="e">
        <f>Table1[[#This Row],[SzumElad]]</f>
        <v>#VALUE!</v>
      </c>
      <c r="H5454" s="7" t="e">
        <f>Table1[[#This Row],[Jut_%]]</f>
        <v>#VALUE!</v>
      </c>
      <c r="I5454" s="4" t="e">
        <f>Table1[[#This Row],[Jut]]</f>
        <v>#VALUE!</v>
      </c>
      <c r="J5454" s="4" t="e">
        <f>Table1[[#This Row],[Column1]]</f>
        <v>#VALUE!</v>
      </c>
    </row>
    <row r="5455" spans="1:10" hidden="1" x14ac:dyDescent="0.3">
      <c r="A5455" s="2" t="e">
        <f>Table1[[#This Row],[Befolyt]]</f>
        <v>#VALUE!</v>
      </c>
      <c r="B5455" t="e">
        <f>Table1[[#This Row],[ÜK]]</f>
        <v>#VALUE!</v>
      </c>
      <c r="C5455" s="3" t="e">
        <f>Table1[[#This Row],[Szla]]</f>
        <v>#VALUE!</v>
      </c>
      <c r="D5455" s="6" t="e">
        <f>Table1[[#This Row],[Kelt_hó]]</f>
        <v>#VALUE!</v>
      </c>
      <c r="E5455" t="e">
        <f>Table1[[#This Row],[Vevő]]</f>
        <v>#VALUE!</v>
      </c>
      <c r="F5455" t="e">
        <f>Table1[[#This Row],[Termékkör]]</f>
        <v>#VALUE!</v>
      </c>
      <c r="G5455" s="4" t="e">
        <f>Table1[[#This Row],[SzumElad]]</f>
        <v>#VALUE!</v>
      </c>
      <c r="H5455" s="7" t="e">
        <f>Table1[[#This Row],[Jut_%]]</f>
        <v>#VALUE!</v>
      </c>
      <c r="I5455" s="4" t="e">
        <f>Table1[[#This Row],[Jut]]</f>
        <v>#VALUE!</v>
      </c>
      <c r="J5455" s="4" t="e">
        <f>Table1[[#This Row],[Column1]]</f>
        <v>#VALUE!</v>
      </c>
    </row>
    <row r="5456" spans="1:10" hidden="1" x14ac:dyDescent="0.3">
      <c r="A5456" s="2" t="e">
        <f>Table1[[#This Row],[Befolyt]]</f>
        <v>#VALUE!</v>
      </c>
      <c r="B5456" t="e">
        <f>Table1[[#This Row],[ÜK]]</f>
        <v>#VALUE!</v>
      </c>
      <c r="C5456" s="3" t="e">
        <f>Table1[[#This Row],[Szla]]</f>
        <v>#VALUE!</v>
      </c>
      <c r="D5456" s="6" t="e">
        <f>Table1[[#This Row],[Kelt_hó]]</f>
        <v>#VALUE!</v>
      </c>
      <c r="E5456" t="e">
        <f>Table1[[#This Row],[Vevő]]</f>
        <v>#VALUE!</v>
      </c>
      <c r="F5456" t="e">
        <f>Table1[[#This Row],[Termékkör]]</f>
        <v>#VALUE!</v>
      </c>
      <c r="G5456" s="4" t="e">
        <f>Table1[[#This Row],[SzumElad]]</f>
        <v>#VALUE!</v>
      </c>
      <c r="H5456" s="7" t="e">
        <f>Table1[[#This Row],[Jut_%]]</f>
        <v>#VALUE!</v>
      </c>
      <c r="I5456" s="4" t="e">
        <f>Table1[[#This Row],[Jut]]</f>
        <v>#VALUE!</v>
      </c>
      <c r="J5456" s="4" t="e">
        <f>Table1[[#This Row],[Column1]]</f>
        <v>#VALUE!</v>
      </c>
    </row>
    <row r="5457" spans="1:10" hidden="1" x14ac:dyDescent="0.3">
      <c r="A5457" s="2" t="e">
        <f>Table1[[#This Row],[Befolyt]]</f>
        <v>#VALUE!</v>
      </c>
      <c r="B5457" t="e">
        <f>Table1[[#This Row],[ÜK]]</f>
        <v>#VALUE!</v>
      </c>
      <c r="C5457" s="3" t="e">
        <f>Table1[[#This Row],[Szla]]</f>
        <v>#VALUE!</v>
      </c>
      <c r="D5457" s="6" t="e">
        <f>Table1[[#This Row],[Kelt_hó]]</f>
        <v>#VALUE!</v>
      </c>
      <c r="E5457" t="e">
        <f>Table1[[#This Row],[Vevő]]</f>
        <v>#VALUE!</v>
      </c>
      <c r="F5457" t="e">
        <f>Table1[[#This Row],[Termékkör]]</f>
        <v>#VALUE!</v>
      </c>
      <c r="G5457" s="4" t="e">
        <f>Table1[[#This Row],[SzumElad]]</f>
        <v>#VALUE!</v>
      </c>
      <c r="H5457" s="7" t="e">
        <f>Table1[[#This Row],[Jut_%]]</f>
        <v>#VALUE!</v>
      </c>
      <c r="I5457" s="4" t="e">
        <f>Table1[[#This Row],[Jut]]</f>
        <v>#VALUE!</v>
      </c>
      <c r="J5457" s="4" t="e">
        <f>Table1[[#This Row],[Column1]]</f>
        <v>#VALUE!</v>
      </c>
    </row>
    <row r="5458" spans="1:10" hidden="1" x14ac:dyDescent="0.3">
      <c r="A5458" s="2" t="e">
        <f>Table1[[#This Row],[Befolyt]]</f>
        <v>#VALUE!</v>
      </c>
      <c r="B5458" t="e">
        <f>Table1[[#This Row],[ÜK]]</f>
        <v>#VALUE!</v>
      </c>
      <c r="C5458" s="3" t="e">
        <f>Table1[[#This Row],[Szla]]</f>
        <v>#VALUE!</v>
      </c>
      <c r="D5458" s="6" t="e">
        <f>Table1[[#This Row],[Kelt_hó]]</f>
        <v>#VALUE!</v>
      </c>
      <c r="E5458" t="e">
        <f>Table1[[#This Row],[Vevő]]</f>
        <v>#VALUE!</v>
      </c>
      <c r="F5458" t="e">
        <f>Table1[[#This Row],[Termékkör]]</f>
        <v>#VALUE!</v>
      </c>
      <c r="G5458" s="4" t="e">
        <f>Table1[[#This Row],[SzumElad]]</f>
        <v>#VALUE!</v>
      </c>
      <c r="H5458" s="7" t="e">
        <f>Table1[[#This Row],[Jut_%]]</f>
        <v>#VALUE!</v>
      </c>
      <c r="I5458" s="4" t="e">
        <f>Table1[[#This Row],[Jut]]</f>
        <v>#VALUE!</v>
      </c>
      <c r="J5458" s="4" t="e">
        <f>Table1[[#This Row],[Column1]]</f>
        <v>#VALUE!</v>
      </c>
    </row>
    <row r="5459" spans="1:10" hidden="1" x14ac:dyDescent="0.3">
      <c r="A5459" s="2" t="e">
        <f>Table1[[#This Row],[Befolyt]]</f>
        <v>#VALUE!</v>
      </c>
      <c r="B5459" t="e">
        <f>Table1[[#This Row],[ÜK]]</f>
        <v>#VALUE!</v>
      </c>
      <c r="C5459" s="3" t="e">
        <f>Table1[[#This Row],[Szla]]</f>
        <v>#VALUE!</v>
      </c>
      <c r="D5459" s="6" t="e">
        <f>Table1[[#This Row],[Kelt_hó]]</f>
        <v>#VALUE!</v>
      </c>
      <c r="E5459" t="e">
        <f>Table1[[#This Row],[Vevő]]</f>
        <v>#VALUE!</v>
      </c>
      <c r="F5459" t="e">
        <f>Table1[[#This Row],[Termékkör]]</f>
        <v>#VALUE!</v>
      </c>
      <c r="G5459" s="4" t="e">
        <f>Table1[[#This Row],[SzumElad]]</f>
        <v>#VALUE!</v>
      </c>
      <c r="H5459" s="7" t="e">
        <f>Table1[[#This Row],[Jut_%]]</f>
        <v>#VALUE!</v>
      </c>
      <c r="I5459" s="4" t="e">
        <f>Table1[[#This Row],[Jut]]</f>
        <v>#VALUE!</v>
      </c>
      <c r="J5459" s="4" t="e">
        <f>Table1[[#This Row],[Column1]]</f>
        <v>#VALUE!</v>
      </c>
    </row>
    <row r="5460" spans="1:10" hidden="1" x14ac:dyDescent="0.3">
      <c r="A5460" s="2" t="e">
        <f>Table1[[#This Row],[Befolyt]]</f>
        <v>#VALUE!</v>
      </c>
      <c r="B5460" t="e">
        <f>Table1[[#This Row],[ÜK]]</f>
        <v>#VALUE!</v>
      </c>
      <c r="C5460" s="3" t="e">
        <f>Table1[[#This Row],[Szla]]</f>
        <v>#VALUE!</v>
      </c>
      <c r="D5460" s="6" t="e">
        <f>Table1[[#This Row],[Kelt_hó]]</f>
        <v>#VALUE!</v>
      </c>
      <c r="E5460" t="e">
        <f>Table1[[#This Row],[Vevő]]</f>
        <v>#VALUE!</v>
      </c>
      <c r="F5460" t="e">
        <f>Table1[[#This Row],[Termékkör]]</f>
        <v>#VALUE!</v>
      </c>
      <c r="G5460" s="4" t="e">
        <f>Table1[[#This Row],[SzumElad]]</f>
        <v>#VALUE!</v>
      </c>
      <c r="H5460" s="7" t="e">
        <f>Table1[[#This Row],[Jut_%]]</f>
        <v>#VALUE!</v>
      </c>
      <c r="I5460" s="4" t="e">
        <f>Table1[[#This Row],[Jut]]</f>
        <v>#VALUE!</v>
      </c>
      <c r="J5460" s="4" t="e">
        <f>Table1[[#This Row],[Column1]]</f>
        <v>#VALUE!</v>
      </c>
    </row>
    <row r="5461" spans="1:10" hidden="1" x14ac:dyDescent="0.3">
      <c r="A5461" s="2" t="e">
        <f>Table1[[#This Row],[Befolyt]]</f>
        <v>#VALUE!</v>
      </c>
      <c r="B5461" t="e">
        <f>Table1[[#This Row],[ÜK]]</f>
        <v>#VALUE!</v>
      </c>
      <c r="C5461" s="3" t="e">
        <f>Table1[[#This Row],[Szla]]</f>
        <v>#VALUE!</v>
      </c>
      <c r="D5461" s="6" t="e">
        <f>Table1[[#This Row],[Kelt_hó]]</f>
        <v>#VALUE!</v>
      </c>
      <c r="E5461" t="e">
        <f>Table1[[#This Row],[Vevő]]</f>
        <v>#VALUE!</v>
      </c>
      <c r="F5461" t="e">
        <f>Table1[[#This Row],[Termékkör]]</f>
        <v>#VALUE!</v>
      </c>
      <c r="G5461" s="4" t="e">
        <f>Table1[[#This Row],[SzumElad]]</f>
        <v>#VALUE!</v>
      </c>
      <c r="H5461" s="7" t="e">
        <f>Table1[[#This Row],[Jut_%]]</f>
        <v>#VALUE!</v>
      </c>
      <c r="I5461" s="4" t="e">
        <f>Table1[[#This Row],[Jut]]</f>
        <v>#VALUE!</v>
      </c>
      <c r="J5461" s="4" t="e">
        <f>Table1[[#This Row],[Column1]]</f>
        <v>#VALUE!</v>
      </c>
    </row>
    <row r="5462" spans="1:10" hidden="1" x14ac:dyDescent="0.3">
      <c r="A5462" s="2" t="e">
        <f>Table1[[#This Row],[Befolyt]]</f>
        <v>#VALUE!</v>
      </c>
      <c r="B5462" t="e">
        <f>Table1[[#This Row],[ÜK]]</f>
        <v>#VALUE!</v>
      </c>
      <c r="C5462" s="3" t="e">
        <f>Table1[[#This Row],[Szla]]</f>
        <v>#VALUE!</v>
      </c>
      <c r="D5462" s="6" t="e">
        <f>Table1[[#This Row],[Kelt_hó]]</f>
        <v>#VALUE!</v>
      </c>
      <c r="E5462" t="e">
        <f>Table1[[#This Row],[Vevő]]</f>
        <v>#VALUE!</v>
      </c>
      <c r="F5462" t="e">
        <f>Table1[[#This Row],[Termékkör]]</f>
        <v>#VALUE!</v>
      </c>
      <c r="G5462" s="4" t="e">
        <f>Table1[[#This Row],[SzumElad]]</f>
        <v>#VALUE!</v>
      </c>
      <c r="H5462" s="7" t="e">
        <f>Table1[[#This Row],[Jut_%]]</f>
        <v>#VALUE!</v>
      </c>
      <c r="I5462" s="4" t="e">
        <f>Table1[[#This Row],[Jut]]</f>
        <v>#VALUE!</v>
      </c>
      <c r="J5462" s="4" t="e">
        <f>Table1[[#This Row],[Column1]]</f>
        <v>#VALUE!</v>
      </c>
    </row>
    <row r="5463" spans="1:10" hidden="1" x14ac:dyDescent="0.3">
      <c r="A5463" s="2" t="e">
        <f>Table1[[#This Row],[Befolyt]]</f>
        <v>#VALUE!</v>
      </c>
      <c r="B5463" t="e">
        <f>Table1[[#This Row],[ÜK]]</f>
        <v>#VALUE!</v>
      </c>
      <c r="C5463" s="3" t="e">
        <f>Table1[[#This Row],[Szla]]</f>
        <v>#VALUE!</v>
      </c>
      <c r="D5463" s="6" t="e">
        <f>Table1[[#This Row],[Kelt_hó]]</f>
        <v>#VALUE!</v>
      </c>
      <c r="E5463" t="e">
        <f>Table1[[#This Row],[Vevő]]</f>
        <v>#VALUE!</v>
      </c>
      <c r="F5463" t="e">
        <f>Table1[[#This Row],[Termékkör]]</f>
        <v>#VALUE!</v>
      </c>
      <c r="G5463" s="4" t="e">
        <f>Table1[[#This Row],[SzumElad]]</f>
        <v>#VALUE!</v>
      </c>
      <c r="H5463" s="7" t="e">
        <f>Table1[[#This Row],[Jut_%]]</f>
        <v>#VALUE!</v>
      </c>
      <c r="I5463" s="4" t="e">
        <f>Table1[[#This Row],[Jut]]</f>
        <v>#VALUE!</v>
      </c>
      <c r="J5463" s="4" t="e">
        <f>Table1[[#This Row],[Column1]]</f>
        <v>#VALUE!</v>
      </c>
    </row>
    <row r="5464" spans="1:10" hidden="1" x14ac:dyDescent="0.3">
      <c r="A5464" s="2" t="e">
        <f>Table1[[#This Row],[Befolyt]]</f>
        <v>#VALUE!</v>
      </c>
      <c r="B5464" t="e">
        <f>Table1[[#This Row],[ÜK]]</f>
        <v>#VALUE!</v>
      </c>
      <c r="C5464" s="3" t="e">
        <f>Table1[[#This Row],[Szla]]</f>
        <v>#VALUE!</v>
      </c>
      <c r="D5464" s="6" t="e">
        <f>Table1[[#This Row],[Kelt_hó]]</f>
        <v>#VALUE!</v>
      </c>
      <c r="E5464" t="e">
        <f>Table1[[#This Row],[Vevő]]</f>
        <v>#VALUE!</v>
      </c>
      <c r="F5464" t="e">
        <f>Table1[[#This Row],[Termékkör]]</f>
        <v>#VALUE!</v>
      </c>
      <c r="G5464" s="4" t="e">
        <f>Table1[[#This Row],[SzumElad]]</f>
        <v>#VALUE!</v>
      </c>
      <c r="H5464" s="7" t="e">
        <f>Table1[[#This Row],[Jut_%]]</f>
        <v>#VALUE!</v>
      </c>
      <c r="I5464" s="4" t="e">
        <f>Table1[[#This Row],[Jut]]</f>
        <v>#VALUE!</v>
      </c>
      <c r="J5464" s="4" t="e">
        <f>Table1[[#This Row],[Column1]]</f>
        <v>#VALUE!</v>
      </c>
    </row>
    <row r="5465" spans="1:10" hidden="1" x14ac:dyDescent="0.3">
      <c r="A5465" s="2" t="e">
        <f>Table1[[#This Row],[Befolyt]]</f>
        <v>#VALUE!</v>
      </c>
      <c r="B5465" t="e">
        <f>Table1[[#This Row],[ÜK]]</f>
        <v>#VALUE!</v>
      </c>
      <c r="C5465" s="3" t="e">
        <f>Table1[[#This Row],[Szla]]</f>
        <v>#VALUE!</v>
      </c>
      <c r="D5465" s="6" t="e">
        <f>Table1[[#This Row],[Kelt_hó]]</f>
        <v>#VALUE!</v>
      </c>
      <c r="E5465" t="e">
        <f>Table1[[#This Row],[Vevő]]</f>
        <v>#VALUE!</v>
      </c>
      <c r="F5465" t="e">
        <f>Table1[[#This Row],[Termékkör]]</f>
        <v>#VALUE!</v>
      </c>
      <c r="G5465" s="4" t="e">
        <f>Table1[[#This Row],[SzumElad]]</f>
        <v>#VALUE!</v>
      </c>
      <c r="H5465" s="7" t="e">
        <f>Table1[[#This Row],[Jut_%]]</f>
        <v>#VALUE!</v>
      </c>
      <c r="I5465" s="4" t="e">
        <f>Table1[[#This Row],[Jut]]</f>
        <v>#VALUE!</v>
      </c>
      <c r="J5465" s="4" t="e">
        <f>Table1[[#This Row],[Column1]]</f>
        <v>#VALUE!</v>
      </c>
    </row>
    <row r="5466" spans="1:10" hidden="1" x14ac:dyDescent="0.3">
      <c r="A5466" s="2" t="e">
        <f>Table1[[#This Row],[Befolyt]]</f>
        <v>#VALUE!</v>
      </c>
      <c r="B5466" t="e">
        <f>Table1[[#This Row],[ÜK]]</f>
        <v>#VALUE!</v>
      </c>
      <c r="C5466" s="3" t="e">
        <f>Table1[[#This Row],[Szla]]</f>
        <v>#VALUE!</v>
      </c>
      <c r="D5466" s="6" t="e">
        <f>Table1[[#This Row],[Kelt_hó]]</f>
        <v>#VALUE!</v>
      </c>
      <c r="E5466" t="e">
        <f>Table1[[#This Row],[Vevő]]</f>
        <v>#VALUE!</v>
      </c>
      <c r="F5466" t="e">
        <f>Table1[[#This Row],[Termékkör]]</f>
        <v>#VALUE!</v>
      </c>
      <c r="G5466" s="4" t="e">
        <f>Table1[[#This Row],[SzumElad]]</f>
        <v>#VALUE!</v>
      </c>
      <c r="H5466" s="7" t="e">
        <f>Table1[[#This Row],[Jut_%]]</f>
        <v>#VALUE!</v>
      </c>
      <c r="I5466" s="4" t="e">
        <f>Table1[[#This Row],[Jut]]</f>
        <v>#VALUE!</v>
      </c>
      <c r="J5466" s="4" t="e">
        <f>Table1[[#This Row],[Column1]]</f>
        <v>#VALUE!</v>
      </c>
    </row>
    <row r="5467" spans="1:10" hidden="1" x14ac:dyDescent="0.3">
      <c r="A5467" s="2" t="e">
        <f>Table1[[#This Row],[Befolyt]]</f>
        <v>#VALUE!</v>
      </c>
      <c r="B5467" t="e">
        <f>Table1[[#This Row],[ÜK]]</f>
        <v>#VALUE!</v>
      </c>
      <c r="C5467" s="3" t="e">
        <f>Table1[[#This Row],[Szla]]</f>
        <v>#VALUE!</v>
      </c>
      <c r="D5467" s="6" t="e">
        <f>Table1[[#This Row],[Kelt_hó]]</f>
        <v>#VALUE!</v>
      </c>
      <c r="E5467" t="e">
        <f>Table1[[#This Row],[Vevő]]</f>
        <v>#VALUE!</v>
      </c>
      <c r="F5467" t="e">
        <f>Table1[[#This Row],[Termékkör]]</f>
        <v>#VALUE!</v>
      </c>
      <c r="G5467" s="4" t="e">
        <f>Table1[[#This Row],[SzumElad]]</f>
        <v>#VALUE!</v>
      </c>
      <c r="H5467" s="7" t="e">
        <f>Table1[[#This Row],[Jut_%]]</f>
        <v>#VALUE!</v>
      </c>
      <c r="I5467" s="4" t="e">
        <f>Table1[[#This Row],[Jut]]</f>
        <v>#VALUE!</v>
      </c>
      <c r="J5467" s="4" t="e">
        <f>Table1[[#This Row],[Column1]]</f>
        <v>#VALUE!</v>
      </c>
    </row>
    <row r="5468" spans="1:10" hidden="1" x14ac:dyDescent="0.3">
      <c r="A5468" s="2" t="e">
        <f>Table1[[#This Row],[Befolyt]]</f>
        <v>#VALUE!</v>
      </c>
      <c r="B5468" t="e">
        <f>Table1[[#This Row],[ÜK]]</f>
        <v>#VALUE!</v>
      </c>
      <c r="C5468" s="3" t="e">
        <f>Table1[[#This Row],[Szla]]</f>
        <v>#VALUE!</v>
      </c>
      <c r="D5468" s="6" t="e">
        <f>Table1[[#This Row],[Kelt_hó]]</f>
        <v>#VALUE!</v>
      </c>
      <c r="E5468" t="e">
        <f>Table1[[#This Row],[Vevő]]</f>
        <v>#VALUE!</v>
      </c>
      <c r="F5468" t="e">
        <f>Table1[[#This Row],[Termékkör]]</f>
        <v>#VALUE!</v>
      </c>
      <c r="G5468" s="4" t="e">
        <f>Table1[[#This Row],[SzumElad]]</f>
        <v>#VALUE!</v>
      </c>
      <c r="H5468" s="7" t="e">
        <f>Table1[[#This Row],[Jut_%]]</f>
        <v>#VALUE!</v>
      </c>
      <c r="I5468" s="4" t="e">
        <f>Table1[[#This Row],[Jut]]</f>
        <v>#VALUE!</v>
      </c>
      <c r="J5468" s="4" t="e">
        <f>Table1[[#This Row],[Column1]]</f>
        <v>#VALUE!</v>
      </c>
    </row>
    <row r="5469" spans="1:10" hidden="1" x14ac:dyDescent="0.3">
      <c r="A5469" s="2" t="e">
        <f>Table1[[#This Row],[Befolyt]]</f>
        <v>#VALUE!</v>
      </c>
      <c r="B5469" t="e">
        <f>Table1[[#This Row],[ÜK]]</f>
        <v>#VALUE!</v>
      </c>
      <c r="C5469" s="3" t="e">
        <f>Table1[[#This Row],[Szla]]</f>
        <v>#VALUE!</v>
      </c>
      <c r="D5469" s="6" t="e">
        <f>Table1[[#This Row],[Kelt_hó]]</f>
        <v>#VALUE!</v>
      </c>
      <c r="E5469" t="e">
        <f>Table1[[#This Row],[Vevő]]</f>
        <v>#VALUE!</v>
      </c>
      <c r="F5469" t="e">
        <f>Table1[[#This Row],[Termékkör]]</f>
        <v>#VALUE!</v>
      </c>
      <c r="G5469" s="4" t="e">
        <f>Table1[[#This Row],[SzumElad]]</f>
        <v>#VALUE!</v>
      </c>
      <c r="H5469" s="7" t="e">
        <f>Table1[[#This Row],[Jut_%]]</f>
        <v>#VALUE!</v>
      </c>
      <c r="I5469" s="4" t="e">
        <f>Table1[[#This Row],[Jut]]</f>
        <v>#VALUE!</v>
      </c>
      <c r="J5469" s="4" t="e">
        <f>Table1[[#This Row],[Column1]]</f>
        <v>#VALUE!</v>
      </c>
    </row>
    <row r="5470" spans="1:10" hidden="1" x14ac:dyDescent="0.3">
      <c r="A5470" s="2" t="e">
        <f>Table1[[#This Row],[Befolyt]]</f>
        <v>#VALUE!</v>
      </c>
      <c r="B5470" t="e">
        <f>Table1[[#This Row],[ÜK]]</f>
        <v>#VALUE!</v>
      </c>
      <c r="C5470" s="3" t="e">
        <f>Table1[[#This Row],[Szla]]</f>
        <v>#VALUE!</v>
      </c>
      <c r="D5470" s="6" t="e">
        <f>Table1[[#This Row],[Kelt_hó]]</f>
        <v>#VALUE!</v>
      </c>
      <c r="E5470" t="e">
        <f>Table1[[#This Row],[Vevő]]</f>
        <v>#VALUE!</v>
      </c>
      <c r="F5470" t="e">
        <f>Table1[[#This Row],[Termékkör]]</f>
        <v>#VALUE!</v>
      </c>
      <c r="G5470" s="4" t="e">
        <f>Table1[[#This Row],[SzumElad]]</f>
        <v>#VALUE!</v>
      </c>
      <c r="H5470" s="7" t="e">
        <f>Table1[[#This Row],[Jut_%]]</f>
        <v>#VALUE!</v>
      </c>
      <c r="I5470" s="4" t="e">
        <f>Table1[[#This Row],[Jut]]</f>
        <v>#VALUE!</v>
      </c>
      <c r="J5470" s="4" t="e">
        <f>Table1[[#This Row],[Column1]]</f>
        <v>#VALUE!</v>
      </c>
    </row>
    <row r="5471" spans="1:10" hidden="1" x14ac:dyDescent="0.3">
      <c r="A5471" s="2" t="e">
        <f>Table1[[#This Row],[Befolyt]]</f>
        <v>#VALUE!</v>
      </c>
      <c r="B5471" t="e">
        <f>Table1[[#This Row],[ÜK]]</f>
        <v>#VALUE!</v>
      </c>
      <c r="C5471" s="3" t="e">
        <f>Table1[[#This Row],[Szla]]</f>
        <v>#VALUE!</v>
      </c>
      <c r="D5471" s="6" t="e">
        <f>Table1[[#This Row],[Kelt_hó]]</f>
        <v>#VALUE!</v>
      </c>
      <c r="E5471" t="e">
        <f>Table1[[#This Row],[Vevő]]</f>
        <v>#VALUE!</v>
      </c>
      <c r="F5471" t="e">
        <f>Table1[[#This Row],[Termékkör]]</f>
        <v>#VALUE!</v>
      </c>
      <c r="G5471" s="4" t="e">
        <f>Table1[[#This Row],[SzumElad]]</f>
        <v>#VALUE!</v>
      </c>
      <c r="H5471" s="7" t="e">
        <f>Table1[[#This Row],[Jut_%]]</f>
        <v>#VALUE!</v>
      </c>
      <c r="I5471" s="4" t="e">
        <f>Table1[[#This Row],[Jut]]</f>
        <v>#VALUE!</v>
      </c>
      <c r="J5471" s="4" t="e">
        <f>Table1[[#This Row],[Column1]]</f>
        <v>#VALUE!</v>
      </c>
    </row>
    <row r="5472" spans="1:10" hidden="1" x14ac:dyDescent="0.3">
      <c r="A5472" s="2" t="e">
        <f>Table1[[#This Row],[Befolyt]]</f>
        <v>#VALUE!</v>
      </c>
      <c r="B5472" t="e">
        <f>Table1[[#This Row],[ÜK]]</f>
        <v>#VALUE!</v>
      </c>
      <c r="C5472" s="3" t="e">
        <f>Table1[[#This Row],[Szla]]</f>
        <v>#VALUE!</v>
      </c>
      <c r="D5472" s="6" t="e">
        <f>Table1[[#This Row],[Kelt_hó]]</f>
        <v>#VALUE!</v>
      </c>
      <c r="E5472" t="e">
        <f>Table1[[#This Row],[Vevő]]</f>
        <v>#VALUE!</v>
      </c>
      <c r="F5472" t="e">
        <f>Table1[[#This Row],[Termékkör]]</f>
        <v>#VALUE!</v>
      </c>
      <c r="G5472" s="4" t="e">
        <f>Table1[[#This Row],[SzumElad]]</f>
        <v>#VALUE!</v>
      </c>
      <c r="H5472" s="7" t="e">
        <f>Table1[[#This Row],[Jut_%]]</f>
        <v>#VALUE!</v>
      </c>
      <c r="I5472" s="4" t="e">
        <f>Table1[[#This Row],[Jut]]</f>
        <v>#VALUE!</v>
      </c>
      <c r="J5472" s="4" t="e">
        <f>Table1[[#This Row],[Column1]]</f>
        <v>#VALUE!</v>
      </c>
    </row>
    <row r="5473" spans="1:10" hidden="1" x14ac:dyDescent="0.3">
      <c r="A5473" s="2" t="e">
        <f>Table1[[#This Row],[Befolyt]]</f>
        <v>#VALUE!</v>
      </c>
      <c r="B5473" t="e">
        <f>Table1[[#This Row],[ÜK]]</f>
        <v>#VALUE!</v>
      </c>
      <c r="C5473" s="3" t="e">
        <f>Table1[[#This Row],[Szla]]</f>
        <v>#VALUE!</v>
      </c>
      <c r="D5473" s="6" t="e">
        <f>Table1[[#This Row],[Kelt_hó]]</f>
        <v>#VALUE!</v>
      </c>
      <c r="E5473" t="e">
        <f>Table1[[#This Row],[Vevő]]</f>
        <v>#VALUE!</v>
      </c>
      <c r="F5473" t="e">
        <f>Table1[[#This Row],[Termékkör]]</f>
        <v>#VALUE!</v>
      </c>
      <c r="G5473" s="4" t="e">
        <f>Table1[[#This Row],[SzumElad]]</f>
        <v>#VALUE!</v>
      </c>
      <c r="H5473" s="7" t="e">
        <f>Table1[[#This Row],[Jut_%]]</f>
        <v>#VALUE!</v>
      </c>
      <c r="I5473" s="4" t="e">
        <f>Table1[[#This Row],[Jut]]</f>
        <v>#VALUE!</v>
      </c>
      <c r="J5473" s="4" t="e">
        <f>Table1[[#This Row],[Column1]]</f>
        <v>#VALUE!</v>
      </c>
    </row>
    <row r="5474" spans="1:10" hidden="1" x14ac:dyDescent="0.3">
      <c r="A5474" s="2" t="e">
        <f>Table1[[#This Row],[Befolyt]]</f>
        <v>#VALUE!</v>
      </c>
      <c r="B5474" t="e">
        <f>Table1[[#This Row],[ÜK]]</f>
        <v>#VALUE!</v>
      </c>
      <c r="C5474" s="3" t="e">
        <f>Table1[[#This Row],[Szla]]</f>
        <v>#VALUE!</v>
      </c>
      <c r="D5474" s="6" t="e">
        <f>Table1[[#This Row],[Kelt_hó]]</f>
        <v>#VALUE!</v>
      </c>
      <c r="E5474" t="e">
        <f>Table1[[#This Row],[Vevő]]</f>
        <v>#VALUE!</v>
      </c>
      <c r="F5474" t="e">
        <f>Table1[[#This Row],[Termékkör]]</f>
        <v>#VALUE!</v>
      </c>
      <c r="G5474" s="4" t="e">
        <f>Table1[[#This Row],[SzumElad]]</f>
        <v>#VALUE!</v>
      </c>
      <c r="H5474" s="7" t="e">
        <f>Table1[[#This Row],[Jut_%]]</f>
        <v>#VALUE!</v>
      </c>
      <c r="I5474" s="4" t="e">
        <f>Table1[[#This Row],[Jut]]</f>
        <v>#VALUE!</v>
      </c>
      <c r="J5474" s="4" t="e">
        <f>Table1[[#This Row],[Column1]]</f>
        <v>#VALUE!</v>
      </c>
    </row>
    <row r="5475" spans="1:10" hidden="1" x14ac:dyDescent="0.3">
      <c r="A5475" s="2" t="e">
        <f>Table1[[#This Row],[Befolyt]]</f>
        <v>#VALUE!</v>
      </c>
      <c r="B5475" t="e">
        <f>Table1[[#This Row],[ÜK]]</f>
        <v>#VALUE!</v>
      </c>
      <c r="C5475" s="3" t="e">
        <f>Table1[[#This Row],[Szla]]</f>
        <v>#VALUE!</v>
      </c>
      <c r="D5475" s="6" t="e">
        <f>Table1[[#This Row],[Kelt_hó]]</f>
        <v>#VALUE!</v>
      </c>
      <c r="E5475" t="e">
        <f>Table1[[#This Row],[Vevő]]</f>
        <v>#VALUE!</v>
      </c>
      <c r="F5475" t="e">
        <f>Table1[[#This Row],[Termékkör]]</f>
        <v>#VALUE!</v>
      </c>
      <c r="G5475" s="4" t="e">
        <f>Table1[[#This Row],[SzumElad]]</f>
        <v>#VALUE!</v>
      </c>
      <c r="H5475" s="7" t="e">
        <f>Table1[[#This Row],[Jut_%]]</f>
        <v>#VALUE!</v>
      </c>
      <c r="I5475" s="4" t="e">
        <f>Table1[[#This Row],[Jut]]</f>
        <v>#VALUE!</v>
      </c>
      <c r="J5475" s="4" t="e">
        <f>Table1[[#This Row],[Column1]]</f>
        <v>#VALUE!</v>
      </c>
    </row>
    <row r="5476" spans="1:10" hidden="1" x14ac:dyDescent="0.3">
      <c r="A5476" s="2" t="e">
        <f>Table1[[#This Row],[Befolyt]]</f>
        <v>#VALUE!</v>
      </c>
      <c r="B5476" t="e">
        <f>Table1[[#This Row],[ÜK]]</f>
        <v>#VALUE!</v>
      </c>
      <c r="C5476" s="3" t="e">
        <f>Table1[[#This Row],[Szla]]</f>
        <v>#VALUE!</v>
      </c>
      <c r="D5476" s="6" t="e">
        <f>Table1[[#This Row],[Kelt_hó]]</f>
        <v>#VALUE!</v>
      </c>
      <c r="E5476" t="e">
        <f>Table1[[#This Row],[Vevő]]</f>
        <v>#VALUE!</v>
      </c>
      <c r="F5476" t="e">
        <f>Table1[[#This Row],[Termékkör]]</f>
        <v>#VALUE!</v>
      </c>
      <c r="G5476" s="4" t="e">
        <f>Table1[[#This Row],[SzumElad]]</f>
        <v>#VALUE!</v>
      </c>
      <c r="H5476" s="7" t="e">
        <f>Table1[[#This Row],[Jut_%]]</f>
        <v>#VALUE!</v>
      </c>
      <c r="I5476" s="4" t="e">
        <f>Table1[[#This Row],[Jut]]</f>
        <v>#VALUE!</v>
      </c>
      <c r="J5476" s="4" t="e">
        <f>Table1[[#This Row],[Column1]]</f>
        <v>#VALUE!</v>
      </c>
    </row>
    <row r="5477" spans="1:10" hidden="1" x14ac:dyDescent="0.3">
      <c r="A5477" s="2" t="e">
        <f>Table1[[#This Row],[Befolyt]]</f>
        <v>#VALUE!</v>
      </c>
      <c r="B5477" t="e">
        <f>Table1[[#This Row],[ÜK]]</f>
        <v>#VALUE!</v>
      </c>
      <c r="C5477" s="3" t="e">
        <f>Table1[[#This Row],[Szla]]</f>
        <v>#VALUE!</v>
      </c>
      <c r="D5477" s="6" t="e">
        <f>Table1[[#This Row],[Kelt_hó]]</f>
        <v>#VALUE!</v>
      </c>
      <c r="E5477" t="e">
        <f>Table1[[#This Row],[Vevő]]</f>
        <v>#VALUE!</v>
      </c>
      <c r="F5477" t="e">
        <f>Table1[[#This Row],[Termékkör]]</f>
        <v>#VALUE!</v>
      </c>
      <c r="G5477" s="4" t="e">
        <f>Table1[[#This Row],[SzumElad]]</f>
        <v>#VALUE!</v>
      </c>
      <c r="H5477" s="7" t="e">
        <f>Table1[[#This Row],[Jut_%]]</f>
        <v>#VALUE!</v>
      </c>
      <c r="I5477" s="4" t="e">
        <f>Table1[[#This Row],[Jut]]</f>
        <v>#VALUE!</v>
      </c>
      <c r="J5477" s="4" t="e">
        <f>Table1[[#This Row],[Column1]]</f>
        <v>#VALUE!</v>
      </c>
    </row>
    <row r="5478" spans="1:10" hidden="1" x14ac:dyDescent="0.3">
      <c r="A5478" s="2" t="e">
        <f>Table1[[#This Row],[Befolyt]]</f>
        <v>#VALUE!</v>
      </c>
      <c r="B5478" t="e">
        <f>Table1[[#This Row],[ÜK]]</f>
        <v>#VALUE!</v>
      </c>
      <c r="C5478" s="3" t="e">
        <f>Table1[[#This Row],[Szla]]</f>
        <v>#VALUE!</v>
      </c>
      <c r="D5478" s="6" t="e">
        <f>Table1[[#This Row],[Kelt_hó]]</f>
        <v>#VALUE!</v>
      </c>
      <c r="E5478" t="e">
        <f>Table1[[#This Row],[Vevő]]</f>
        <v>#VALUE!</v>
      </c>
      <c r="F5478" t="e">
        <f>Table1[[#This Row],[Termékkör]]</f>
        <v>#VALUE!</v>
      </c>
      <c r="G5478" s="4" t="e">
        <f>Table1[[#This Row],[SzumElad]]</f>
        <v>#VALUE!</v>
      </c>
      <c r="H5478" s="7" t="e">
        <f>Table1[[#This Row],[Jut_%]]</f>
        <v>#VALUE!</v>
      </c>
      <c r="I5478" s="4" t="e">
        <f>Table1[[#This Row],[Jut]]</f>
        <v>#VALUE!</v>
      </c>
      <c r="J5478" s="4" t="e">
        <f>Table1[[#This Row],[Column1]]</f>
        <v>#VALUE!</v>
      </c>
    </row>
    <row r="5479" spans="1:10" hidden="1" x14ac:dyDescent="0.3">
      <c r="A5479" s="2" t="e">
        <f>Table1[[#This Row],[Befolyt]]</f>
        <v>#VALUE!</v>
      </c>
      <c r="B5479" t="e">
        <f>Table1[[#This Row],[ÜK]]</f>
        <v>#VALUE!</v>
      </c>
      <c r="C5479" s="3" t="e">
        <f>Table1[[#This Row],[Szla]]</f>
        <v>#VALUE!</v>
      </c>
      <c r="D5479" s="6" t="e">
        <f>Table1[[#This Row],[Kelt_hó]]</f>
        <v>#VALUE!</v>
      </c>
      <c r="E5479" t="e">
        <f>Table1[[#This Row],[Vevő]]</f>
        <v>#VALUE!</v>
      </c>
      <c r="F5479" t="e">
        <f>Table1[[#This Row],[Termékkör]]</f>
        <v>#VALUE!</v>
      </c>
      <c r="G5479" s="4" t="e">
        <f>Table1[[#This Row],[SzumElad]]</f>
        <v>#VALUE!</v>
      </c>
      <c r="H5479" s="7" t="e">
        <f>Table1[[#This Row],[Jut_%]]</f>
        <v>#VALUE!</v>
      </c>
      <c r="I5479" s="4" t="e">
        <f>Table1[[#This Row],[Jut]]</f>
        <v>#VALUE!</v>
      </c>
      <c r="J5479" s="4" t="e">
        <f>Table1[[#This Row],[Column1]]</f>
        <v>#VALUE!</v>
      </c>
    </row>
    <row r="5480" spans="1:10" hidden="1" x14ac:dyDescent="0.3">
      <c r="A5480" s="2" t="e">
        <f>Table1[[#This Row],[Befolyt]]</f>
        <v>#VALUE!</v>
      </c>
      <c r="B5480" t="e">
        <f>Table1[[#This Row],[ÜK]]</f>
        <v>#VALUE!</v>
      </c>
      <c r="C5480" s="3" t="e">
        <f>Table1[[#This Row],[Szla]]</f>
        <v>#VALUE!</v>
      </c>
      <c r="D5480" s="6" t="e">
        <f>Table1[[#This Row],[Kelt_hó]]</f>
        <v>#VALUE!</v>
      </c>
      <c r="E5480" t="e">
        <f>Table1[[#This Row],[Vevő]]</f>
        <v>#VALUE!</v>
      </c>
      <c r="F5480" t="e">
        <f>Table1[[#This Row],[Termékkör]]</f>
        <v>#VALUE!</v>
      </c>
      <c r="G5480" s="4" t="e">
        <f>Table1[[#This Row],[SzumElad]]</f>
        <v>#VALUE!</v>
      </c>
      <c r="H5480" s="7" t="e">
        <f>Table1[[#This Row],[Jut_%]]</f>
        <v>#VALUE!</v>
      </c>
      <c r="I5480" s="4" t="e">
        <f>Table1[[#This Row],[Jut]]</f>
        <v>#VALUE!</v>
      </c>
      <c r="J5480" s="4" t="e">
        <f>Table1[[#This Row],[Column1]]</f>
        <v>#VALUE!</v>
      </c>
    </row>
    <row r="5481" spans="1:10" hidden="1" x14ac:dyDescent="0.3">
      <c r="A5481" s="2" t="e">
        <f>Table1[[#This Row],[Befolyt]]</f>
        <v>#VALUE!</v>
      </c>
      <c r="B5481" t="e">
        <f>Table1[[#This Row],[ÜK]]</f>
        <v>#VALUE!</v>
      </c>
      <c r="C5481" s="3" t="e">
        <f>Table1[[#This Row],[Szla]]</f>
        <v>#VALUE!</v>
      </c>
      <c r="D5481" s="6" t="e">
        <f>Table1[[#This Row],[Kelt_hó]]</f>
        <v>#VALUE!</v>
      </c>
      <c r="E5481" t="e">
        <f>Table1[[#This Row],[Vevő]]</f>
        <v>#VALUE!</v>
      </c>
      <c r="F5481" t="e">
        <f>Table1[[#This Row],[Termékkör]]</f>
        <v>#VALUE!</v>
      </c>
      <c r="G5481" s="4" t="e">
        <f>Table1[[#This Row],[SzumElad]]</f>
        <v>#VALUE!</v>
      </c>
      <c r="H5481" s="7" t="e">
        <f>Table1[[#This Row],[Jut_%]]</f>
        <v>#VALUE!</v>
      </c>
      <c r="I5481" s="4" t="e">
        <f>Table1[[#This Row],[Jut]]</f>
        <v>#VALUE!</v>
      </c>
      <c r="J5481" s="4" t="e">
        <f>Table1[[#This Row],[Column1]]</f>
        <v>#VALUE!</v>
      </c>
    </row>
    <row r="5482" spans="1:10" hidden="1" x14ac:dyDescent="0.3">
      <c r="A5482" s="2" t="e">
        <f>Table1[[#This Row],[Befolyt]]</f>
        <v>#VALUE!</v>
      </c>
      <c r="B5482" t="e">
        <f>Table1[[#This Row],[ÜK]]</f>
        <v>#VALUE!</v>
      </c>
      <c r="C5482" s="3" t="e">
        <f>Table1[[#This Row],[Szla]]</f>
        <v>#VALUE!</v>
      </c>
      <c r="D5482" s="6" t="e">
        <f>Table1[[#This Row],[Kelt_hó]]</f>
        <v>#VALUE!</v>
      </c>
      <c r="E5482" t="e">
        <f>Table1[[#This Row],[Vevő]]</f>
        <v>#VALUE!</v>
      </c>
      <c r="F5482" t="e">
        <f>Table1[[#This Row],[Termékkör]]</f>
        <v>#VALUE!</v>
      </c>
      <c r="G5482" s="4" t="e">
        <f>Table1[[#This Row],[SzumElad]]</f>
        <v>#VALUE!</v>
      </c>
      <c r="H5482" s="7" t="e">
        <f>Table1[[#This Row],[Jut_%]]</f>
        <v>#VALUE!</v>
      </c>
      <c r="I5482" s="4" t="e">
        <f>Table1[[#This Row],[Jut]]</f>
        <v>#VALUE!</v>
      </c>
      <c r="J5482" s="4" t="e">
        <f>Table1[[#This Row],[Column1]]</f>
        <v>#VALUE!</v>
      </c>
    </row>
    <row r="5483" spans="1:10" hidden="1" x14ac:dyDescent="0.3">
      <c r="A5483" s="2" t="e">
        <f>Table1[[#This Row],[Befolyt]]</f>
        <v>#VALUE!</v>
      </c>
      <c r="B5483" t="e">
        <f>Table1[[#This Row],[ÜK]]</f>
        <v>#VALUE!</v>
      </c>
      <c r="C5483" s="3" t="e">
        <f>Table1[[#This Row],[Szla]]</f>
        <v>#VALUE!</v>
      </c>
      <c r="D5483" s="6" t="e">
        <f>Table1[[#This Row],[Kelt_hó]]</f>
        <v>#VALUE!</v>
      </c>
      <c r="E5483" t="e">
        <f>Table1[[#This Row],[Vevő]]</f>
        <v>#VALUE!</v>
      </c>
      <c r="F5483" t="e">
        <f>Table1[[#This Row],[Termékkör]]</f>
        <v>#VALUE!</v>
      </c>
      <c r="G5483" s="4" t="e">
        <f>Table1[[#This Row],[SzumElad]]</f>
        <v>#VALUE!</v>
      </c>
      <c r="H5483" s="7" t="e">
        <f>Table1[[#This Row],[Jut_%]]</f>
        <v>#VALUE!</v>
      </c>
      <c r="I5483" s="4" t="e">
        <f>Table1[[#This Row],[Jut]]</f>
        <v>#VALUE!</v>
      </c>
      <c r="J5483" s="4" t="e">
        <f>Table1[[#This Row],[Column1]]</f>
        <v>#VALUE!</v>
      </c>
    </row>
    <row r="5484" spans="1:10" hidden="1" x14ac:dyDescent="0.3">
      <c r="A5484" s="2" t="e">
        <f>Table1[[#This Row],[Befolyt]]</f>
        <v>#VALUE!</v>
      </c>
      <c r="B5484" t="e">
        <f>Table1[[#This Row],[ÜK]]</f>
        <v>#VALUE!</v>
      </c>
      <c r="C5484" s="3" t="e">
        <f>Table1[[#This Row],[Szla]]</f>
        <v>#VALUE!</v>
      </c>
      <c r="D5484" s="6" t="e">
        <f>Table1[[#This Row],[Kelt_hó]]</f>
        <v>#VALUE!</v>
      </c>
      <c r="E5484" t="e">
        <f>Table1[[#This Row],[Vevő]]</f>
        <v>#VALUE!</v>
      </c>
      <c r="F5484" t="e">
        <f>Table1[[#This Row],[Termékkör]]</f>
        <v>#VALUE!</v>
      </c>
      <c r="G5484" s="4" t="e">
        <f>Table1[[#This Row],[SzumElad]]</f>
        <v>#VALUE!</v>
      </c>
      <c r="H5484" s="7" t="e">
        <f>Table1[[#This Row],[Jut_%]]</f>
        <v>#VALUE!</v>
      </c>
      <c r="I5484" s="4" t="e">
        <f>Table1[[#This Row],[Jut]]</f>
        <v>#VALUE!</v>
      </c>
      <c r="J5484" s="4" t="e">
        <f>Table1[[#This Row],[Column1]]</f>
        <v>#VALUE!</v>
      </c>
    </row>
    <row r="5485" spans="1:10" hidden="1" x14ac:dyDescent="0.3">
      <c r="A5485" s="2" t="e">
        <f>Table1[[#This Row],[Befolyt]]</f>
        <v>#VALUE!</v>
      </c>
      <c r="B5485" t="e">
        <f>Table1[[#This Row],[ÜK]]</f>
        <v>#VALUE!</v>
      </c>
      <c r="C5485" s="3" t="e">
        <f>Table1[[#This Row],[Szla]]</f>
        <v>#VALUE!</v>
      </c>
      <c r="D5485" s="6" t="e">
        <f>Table1[[#This Row],[Kelt_hó]]</f>
        <v>#VALUE!</v>
      </c>
      <c r="E5485" t="e">
        <f>Table1[[#This Row],[Vevő]]</f>
        <v>#VALUE!</v>
      </c>
      <c r="F5485" t="e">
        <f>Table1[[#This Row],[Termékkör]]</f>
        <v>#VALUE!</v>
      </c>
      <c r="G5485" s="4" t="e">
        <f>Table1[[#This Row],[SzumElad]]</f>
        <v>#VALUE!</v>
      </c>
      <c r="H5485" s="7" t="e">
        <f>Table1[[#This Row],[Jut_%]]</f>
        <v>#VALUE!</v>
      </c>
      <c r="I5485" s="4" t="e">
        <f>Table1[[#This Row],[Jut]]</f>
        <v>#VALUE!</v>
      </c>
      <c r="J5485" s="4" t="e">
        <f>Table1[[#This Row],[Column1]]</f>
        <v>#VALUE!</v>
      </c>
    </row>
    <row r="5486" spans="1:10" hidden="1" x14ac:dyDescent="0.3">
      <c r="A5486" s="2" t="e">
        <f>Table1[[#This Row],[Befolyt]]</f>
        <v>#VALUE!</v>
      </c>
      <c r="B5486" t="e">
        <f>Table1[[#This Row],[ÜK]]</f>
        <v>#VALUE!</v>
      </c>
      <c r="C5486" s="3" t="e">
        <f>Table1[[#This Row],[Szla]]</f>
        <v>#VALUE!</v>
      </c>
      <c r="D5486" s="6" t="e">
        <f>Table1[[#This Row],[Kelt_hó]]</f>
        <v>#VALUE!</v>
      </c>
      <c r="E5486" t="e">
        <f>Table1[[#This Row],[Vevő]]</f>
        <v>#VALUE!</v>
      </c>
      <c r="F5486" t="e">
        <f>Table1[[#This Row],[Termékkör]]</f>
        <v>#VALUE!</v>
      </c>
      <c r="G5486" s="4" t="e">
        <f>Table1[[#This Row],[SzumElad]]</f>
        <v>#VALUE!</v>
      </c>
      <c r="H5486" s="7" t="e">
        <f>Table1[[#This Row],[Jut_%]]</f>
        <v>#VALUE!</v>
      </c>
      <c r="I5486" s="4" t="e">
        <f>Table1[[#This Row],[Jut]]</f>
        <v>#VALUE!</v>
      </c>
      <c r="J5486" s="4" t="e">
        <f>Table1[[#This Row],[Column1]]</f>
        <v>#VALUE!</v>
      </c>
    </row>
    <row r="5487" spans="1:10" hidden="1" x14ac:dyDescent="0.3">
      <c r="A5487" s="2" t="e">
        <f>Table1[[#This Row],[Befolyt]]</f>
        <v>#VALUE!</v>
      </c>
      <c r="B5487" t="e">
        <f>Table1[[#This Row],[ÜK]]</f>
        <v>#VALUE!</v>
      </c>
      <c r="C5487" s="3" t="e">
        <f>Table1[[#This Row],[Szla]]</f>
        <v>#VALUE!</v>
      </c>
      <c r="D5487" s="6" t="e">
        <f>Table1[[#This Row],[Kelt_hó]]</f>
        <v>#VALUE!</v>
      </c>
      <c r="E5487" t="e">
        <f>Table1[[#This Row],[Vevő]]</f>
        <v>#VALUE!</v>
      </c>
      <c r="F5487" t="e">
        <f>Table1[[#This Row],[Termékkör]]</f>
        <v>#VALUE!</v>
      </c>
      <c r="G5487" s="4" t="e">
        <f>Table1[[#This Row],[SzumElad]]</f>
        <v>#VALUE!</v>
      </c>
      <c r="H5487" s="7" t="e">
        <f>Table1[[#This Row],[Jut_%]]</f>
        <v>#VALUE!</v>
      </c>
      <c r="I5487" s="4" t="e">
        <f>Table1[[#This Row],[Jut]]</f>
        <v>#VALUE!</v>
      </c>
      <c r="J5487" s="4" t="e">
        <f>Table1[[#This Row],[Column1]]</f>
        <v>#VALUE!</v>
      </c>
    </row>
    <row r="5488" spans="1:10" hidden="1" x14ac:dyDescent="0.3">
      <c r="A5488" s="2" t="e">
        <f>Table1[[#This Row],[Befolyt]]</f>
        <v>#VALUE!</v>
      </c>
      <c r="B5488" t="e">
        <f>Table1[[#This Row],[ÜK]]</f>
        <v>#VALUE!</v>
      </c>
      <c r="C5488" s="3" t="e">
        <f>Table1[[#This Row],[Szla]]</f>
        <v>#VALUE!</v>
      </c>
      <c r="D5488" s="6" t="e">
        <f>Table1[[#This Row],[Kelt_hó]]</f>
        <v>#VALUE!</v>
      </c>
      <c r="E5488" t="e">
        <f>Table1[[#This Row],[Vevő]]</f>
        <v>#VALUE!</v>
      </c>
      <c r="F5488" t="e">
        <f>Table1[[#This Row],[Termékkör]]</f>
        <v>#VALUE!</v>
      </c>
      <c r="G5488" s="4" t="e">
        <f>Table1[[#This Row],[SzumElad]]</f>
        <v>#VALUE!</v>
      </c>
      <c r="H5488" s="7" t="e">
        <f>Table1[[#This Row],[Jut_%]]</f>
        <v>#VALUE!</v>
      </c>
      <c r="I5488" s="4" t="e">
        <f>Table1[[#This Row],[Jut]]</f>
        <v>#VALUE!</v>
      </c>
      <c r="J5488" s="4" t="e">
        <f>Table1[[#This Row],[Column1]]</f>
        <v>#VALUE!</v>
      </c>
    </row>
    <row r="5489" spans="1:10" hidden="1" x14ac:dyDescent="0.3">
      <c r="A5489" s="2" t="e">
        <f>Table1[[#This Row],[Befolyt]]</f>
        <v>#VALUE!</v>
      </c>
      <c r="B5489" t="e">
        <f>Table1[[#This Row],[ÜK]]</f>
        <v>#VALUE!</v>
      </c>
      <c r="C5489" s="3" t="e">
        <f>Table1[[#This Row],[Szla]]</f>
        <v>#VALUE!</v>
      </c>
      <c r="D5489" s="6" t="e">
        <f>Table1[[#This Row],[Kelt_hó]]</f>
        <v>#VALUE!</v>
      </c>
      <c r="E5489" t="e">
        <f>Table1[[#This Row],[Vevő]]</f>
        <v>#VALUE!</v>
      </c>
      <c r="F5489" t="e">
        <f>Table1[[#This Row],[Termékkör]]</f>
        <v>#VALUE!</v>
      </c>
      <c r="G5489" s="4" t="e">
        <f>Table1[[#This Row],[SzumElad]]</f>
        <v>#VALUE!</v>
      </c>
      <c r="H5489" s="7" t="e">
        <f>Table1[[#This Row],[Jut_%]]</f>
        <v>#VALUE!</v>
      </c>
      <c r="I5489" s="4" t="e">
        <f>Table1[[#This Row],[Jut]]</f>
        <v>#VALUE!</v>
      </c>
      <c r="J5489" s="4" t="e">
        <f>Table1[[#This Row],[Column1]]</f>
        <v>#VALUE!</v>
      </c>
    </row>
    <row r="5490" spans="1:10" hidden="1" x14ac:dyDescent="0.3">
      <c r="A5490" s="2" t="e">
        <f>Table1[[#This Row],[Befolyt]]</f>
        <v>#VALUE!</v>
      </c>
      <c r="B5490" t="e">
        <f>Table1[[#This Row],[ÜK]]</f>
        <v>#VALUE!</v>
      </c>
      <c r="C5490" s="3" t="e">
        <f>Table1[[#This Row],[Szla]]</f>
        <v>#VALUE!</v>
      </c>
      <c r="D5490" s="6" t="e">
        <f>Table1[[#This Row],[Kelt_hó]]</f>
        <v>#VALUE!</v>
      </c>
      <c r="E5490" t="e">
        <f>Table1[[#This Row],[Vevő]]</f>
        <v>#VALUE!</v>
      </c>
      <c r="F5490" t="e">
        <f>Table1[[#This Row],[Termékkör]]</f>
        <v>#VALUE!</v>
      </c>
      <c r="G5490" s="4" t="e">
        <f>Table1[[#This Row],[SzumElad]]</f>
        <v>#VALUE!</v>
      </c>
      <c r="H5490" s="7" t="e">
        <f>Table1[[#This Row],[Jut_%]]</f>
        <v>#VALUE!</v>
      </c>
      <c r="I5490" s="4" t="e">
        <f>Table1[[#This Row],[Jut]]</f>
        <v>#VALUE!</v>
      </c>
      <c r="J5490" s="4" t="e">
        <f>Table1[[#This Row],[Column1]]</f>
        <v>#VALUE!</v>
      </c>
    </row>
    <row r="5491" spans="1:10" hidden="1" x14ac:dyDescent="0.3">
      <c r="A5491" s="2" t="e">
        <f>Table1[[#This Row],[Befolyt]]</f>
        <v>#VALUE!</v>
      </c>
      <c r="B5491" t="e">
        <f>Table1[[#This Row],[ÜK]]</f>
        <v>#VALUE!</v>
      </c>
      <c r="C5491" s="3" t="e">
        <f>Table1[[#This Row],[Szla]]</f>
        <v>#VALUE!</v>
      </c>
      <c r="D5491" s="6" t="e">
        <f>Table1[[#This Row],[Kelt_hó]]</f>
        <v>#VALUE!</v>
      </c>
      <c r="E5491" t="e">
        <f>Table1[[#This Row],[Vevő]]</f>
        <v>#VALUE!</v>
      </c>
      <c r="F5491" t="e">
        <f>Table1[[#This Row],[Termékkör]]</f>
        <v>#VALUE!</v>
      </c>
      <c r="G5491" s="4" t="e">
        <f>Table1[[#This Row],[SzumElad]]</f>
        <v>#VALUE!</v>
      </c>
      <c r="H5491" s="7" t="e">
        <f>Table1[[#This Row],[Jut_%]]</f>
        <v>#VALUE!</v>
      </c>
      <c r="I5491" s="4" t="e">
        <f>Table1[[#This Row],[Jut]]</f>
        <v>#VALUE!</v>
      </c>
      <c r="J5491" s="4" t="e">
        <f>Table1[[#This Row],[Column1]]</f>
        <v>#VALUE!</v>
      </c>
    </row>
    <row r="5492" spans="1:10" hidden="1" x14ac:dyDescent="0.3">
      <c r="A5492" s="2" t="e">
        <f>Table1[[#This Row],[Befolyt]]</f>
        <v>#VALUE!</v>
      </c>
      <c r="B5492" t="e">
        <f>Table1[[#This Row],[ÜK]]</f>
        <v>#VALUE!</v>
      </c>
      <c r="C5492" s="3" t="e">
        <f>Table1[[#This Row],[Szla]]</f>
        <v>#VALUE!</v>
      </c>
      <c r="D5492" s="6" t="e">
        <f>Table1[[#This Row],[Kelt_hó]]</f>
        <v>#VALUE!</v>
      </c>
      <c r="E5492" t="e">
        <f>Table1[[#This Row],[Vevő]]</f>
        <v>#VALUE!</v>
      </c>
      <c r="F5492" t="e">
        <f>Table1[[#This Row],[Termékkör]]</f>
        <v>#VALUE!</v>
      </c>
      <c r="G5492" s="4" t="e">
        <f>Table1[[#This Row],[SzumElad]]</f>
        <v>#VALUE!</v>
      </c>
      <c r="H5492" s="7" t="e">
        <f>Table1[[#This Row],[Jut_%]]</f>
        <v>#VALUE!</v>
      </c>
      <c r="I5492" s="4" t="e">
        <f>Table1[[#This Row],[Jut]]</f>
        <v>#VALUE!</v>
      </c>
      <c r="J5492" s="4" t="e">
        <f>Table1[[#This Row],[Column1]]</f>
        <v>#VALUE!</v>
      </c>
    </row>
    <row r="5493" spans="1:10" hidden="1" x14ac:dyDescent="0.3">
      <c r="A5493" s="2" t="e">
        <f>Table1[[#This Row],[Befolyt]]</f>
        <v>#VALUE!</v>
      </c>
      <c r="B5493" t="e">
        <f>Table1[[#This Row],[ÜK]]</f>
        <v>#VALUE!</v>
      </c>
      <c r="C5493" s="3" t="e">
        <f>Table1[[#This Row],[Szla]]</f>
        <v>#VALUE!</v>
      </c>
      <c r="D5493" s="6" t="e">
        <f>Table1[[#This Row],[Kelt_hó]]</f>
        <v>#VALUE!</v>
      </c>
      <c r="E5493" t="e">
        <f>Table1[[#This Row],[Vevő]]</f>
        <v>#VALUE!</v>
      </c>
      <c r="F5493" t="e">
        <f>Table1[[#This Row],[Termékkör]]</f>
        <v>#VALUE!</v>
      </c>
      <c r="G5493" s="4" t="e">
        <f>Table1[[#This Row],[SzumElad]]</f>
        <v>#VALUE!</v>
      </c>
      <c r="H5493" s="7" t="e">
        <f>Table1[[#This Row],[Jut_%]]</f>
        <v>#VALUE!</v>
      </c>
      <c r="I5493" s="4" t="e">
        <f>Table1[[#This Row],[Jut]]</f>
        <v>#VALUE!</v>
      </c>
      <c r="J5493" s="4" t="e">
        <f>Table1[[#This Row],[Column1]]</f>
        <v>#VALUE!</v>
      </c>
    </row>
    <row r="5494" spans="1:10" hidden="1" x14ac:dyDescent="0.3">
      <c r="A5494" s="2" t="e">
        <f>Table1[[#This Row],[Befolyt]]</f>
        <v>#VALUE!</v>
      </c>
      <c r="B5494" t="e">
        <f>Table1[[#This Row],[ÜK]]</f>
        <v>#VALUE!</v>
      </c>
      <c r="C5494" s="3" t="e">
        <f>Table1[[#This Row],[Szla]]</f>
        <v>#VALUE!</v>
      </c>
      <c r="D5494" s="6" t="e">
        <f>Table1[[#This Row],[Kelt_hó]]</f>
        <v>#VALUE!</v>
      </c>
      <c r="E5494" t="e">
        <f>Table1[[#This Row],[Vevő]]</f>
        <v>#VALUE!</v>
      </c>
      <c r="F5494" t="e">
        <f>Table1[[#This Row],[Termékkör]]</f>
        <v>#VALUE!</v>
      </c>
      <c r="G5494" s="4" t="e">
        <f>Table1[[#This Row],[SzumElad]]</f>
        <v>#VALUE!</v>
      </c>
      <c r="H5494" s="7" t="e">
        <f>Table1[[#This Row],[Jut_%]]</f>
        <v>#VALUE!</v>
      </c>
      <c r="I5494" s="4" t="e">
        <f>Table1[[#This Row],[Jut]]</f>
        <v>#VALUE!</v>
      </c>
      <c r="J5494" s="4" t="e">
        <f>Table1[[#This Row],[Column1]]</f>
        <v>#VALUE!</v>
      </c>
    </row>
    <row r="5495" spans="1:10" hidden="1" x14ac:dyDescent="0.3">
      <c r="A5495" s="2" t="e">
        <f>Table1[[#This Row],[Befolyt]]</f>
        <v>#VALUE!</v>
      </c>
      <c r="B5495" t="e">
        <f>Table1[[#This Row],[ÜK]]</f>
        <v>#VALUE!</v>
      </c>
      <c r="C5495" s="3" t="e">
        <f>Table1[[#This Row],[Szla]]</f>
        <v>#VALUE!</v>
      </c>
      <c r="D5495" s="6" t="e">
        <f>Table1[[#This Row],[Kelt_hó]]</f>
        <v>#VALUE!</v>
      </c>
      <c r="E5495" t="e">
        <f>Table1[[#This Row],[Vevő]]</f>
        <v>#VALUE!</v>
      </c>
      <c r="F5495" t="e">
        <f>Table1[[#This Row],[Termékkör]]</f>
        <v>#VALUE!</v>
      </c>
      <c r="G5495" s="4" t="e">
        <f>Table1[[#This Row],[SzumElad]]</f>
        <v>#VALUE!</v>
      </c>
      <c r="H5495" s="7" t="e">
        <f>Table1[[#This Row],[Jut_%]]</f>
        <v>#VALUE!</v>
      </c>
      <c r="I5495" s="4" t="e">
        <f>Table1[[#This Row],[Jut]]</f>
        <v>#VALUE!</v>
      </c>
      <c r="J5495" s="4" t="e">
        <f>Table1[[#This Row],[Column1]]</f>
        <v>#VALUE!</v>
      </c>
    </row>
    <row r="5496" spans="1:10" hidden="1" x14ac:dyDescent="0.3">
      <c r="A5496" s="2" t="e">
        <f>Table1[[#This Row],[Befolyt]]</f>
        <v>#VALUE!</v>
      </c>
      <c r="B5496" t="e">
        <f>Table1[[#This Row],[ÜK]]</f>
        <v>#VALUE!</v>
      </c>
      <c r="C5496" s="3" t="e">
        <f>Table1[[#This Row],[Szla]]</f>
        <v>#VALUE!</v>
      </c>
      <c r="D5496" s="6" t="e">
        <f>Table1[[#This Row],[Kelt_hó]]</f>
        <v>#VALUE!</v>
      </c>
      <c r="E5496" t="e">
        <f>Table1[[#This Row],[Vevő]]</f>
        <v>#VALUE!</v>
      </c>
      <c r="F5496" t="e">
        <f>Table1[[#This Row],[Termékkör]]</f>
        <v>#VALUE!</v>
      </c>
      <c r="G5496" s="4" t="e">
        <f>Table1[[#This Row],[SzumElad]]</f>
        <v>#VALUE!</v>
      </c>
      <c r="H5496" s="7" t="e">
        <f>Table1[[#This Row],[Jut_%]]</f>
        <v>#VALUE!</v>
      </c>
      <c r="I5496" s="4" t="e">
        <f>Table1[[#This Row],[Jut]]</f>
        <v>#VALUE!</v>
      </c>
      <c r="J5496" s="4" t="e">
        <f>Table1[[#This Row],[Column1]]</f>
        <v>#VALUE!</v>
      </c>
    </row>
    <row r="5497" spans="1:10" hidden="1" x14ac:dyDescent="0.3">
      <c r="A5497" s="2" t="e">
        <f>Table1[[#This Row],[Befolyt]]</f>
        <v>#VALUE!</v>
      </c>
      <c r="B5497" t="e">
        <f>Table1[[#This Row],[ÜK]]</f>
        <v>#VALUE!</v>
      </c>
      <c r="C5497" s="3" t="e">
        <f>Table1[[#This Row],[Szla]]</f>
        <v>#VALUE!</v>
      </c>
      <c r="D5497" s="6" t="e">
        <f>Table1[[#This Row],[Kelt_hó]]</f>
        <v>#VALUE!</v>
      </c>
      <c r="E5497" t="e">
        <f>Table1[[#This Row],[Vevő]]</f>
        <v>#VALUE!</v>
      </c>
      <c r="F5497" t="e">
        <f>Table1[[#This Row],[Termékkör]]</f>
        <v>#VALUE!</v>
      </c>
      <c r="G5497" s="4" t="e">
        <f>Table1[[#This Row],[SzumElad]]</f>
        <v>#VALUE!</v>
      </c>
      <c r="H5497" s="7" t="e">
        <f>Table1[[#This Row],[Jut_%]]</f>
        <v>#VALUE!</v>
      </c>
      <c r="I5497" s="4" t="e">
        <f>Table1[[#This Row],[Jut]]</f>
        <v>#VALUE!</v>
      </c>
      <c r="J5497" s="4" t="e">
        <f>Table1[[#This Row],[Column1]]</f>
        <v>#VALUE!</v>
      </c>
    </row>
    <row r="5498" spans="1:10" hidden="1" x14ac:dyDescent="0.3">
      <c r="A5498" s="2" t="e">
        <f>Table1[[#This Row],[Befolyt]]</f>
        <v>#VALUE!</v>
      </c>
      <c r="B5498" t="e">
        <f>Table1[[#This Row],[ÜK]]</f>
        <v>#VALUE!</v>
      </c>
      <c r="C5498" s="3" t="e">
        <f>Table1[[#This Row],[Szla]]</f>
        <v>#VALUE!</v>
      </c>
      <c r="D5498" s="6" t="e">
        <f>Table1[[#This Row],[Kelt_hó]]</f>
        <v>#VALUE!</v>
      </c>
      <c r="E5498" t="e">
        <f>Table1[[#This Row],[Vevő]]</f>
        <v>#VALUE!</v>
      </c>
      <c r="F5498" t="e">
        <f>Table1[[#This Row],[Termékkör]]</f>
        <v>#VALUE!</v>
      </c>
      <c r="G5498" s="4" t="e">
        <f>Table1[[#This Row],[SzumElad]]</f>
        <v>#VALUE!</v>
      </c>
      <c r="H5498" s="7" t="e">
        <f>Table1[[#This Row],[Jut_%]]</f>
        <v>#VALUE!</v>
      </c>
      <c r="I5498" s="4" t="e">
        <f>Table1[[#This Row],[Jut]]</f>
        <v>#VALUE!</v>
      </c>
      <c r="J5498" s="4" t="e">
        <f>Table1[[#This Row],[Column1]]</f>
        <v>#VALUE!</v>
      </c>
    </row>
    <row r="5499" spans="1:10" hidden="1" x14ac:dyDescent="0.3">
      <c r="A5499" s="2" t="e">
        <f>Table1[[#This Row],[Befolyt]]</f>
        <v>#VALUE!</v>
      </c>
      <c r="B5499" t="e">
        <f>Table1[[#This Row],[ÜK]]</f>
        <v>#VALUE!</v>
      </c>
      <c r="C5499" s="3" t="e">
        <f>Table1[[#This Row],[Szla]]</f>
        <v>#VALUE!</v>
      </c>
      <c r="D5499" s="6" t="e">
        <f>Table1[[#This Row],[Kelt_hó]]</f>
        <v>#VALUE!</v>
      </c>
      <c r="E5499" t="e">
        <f>Table1[[#This Row],[Vevő]]</f>
        <v>#VALUE!</v>
      </c>
      <c r="F5499" t="e">
        <f>Table1[[#This Row],[Termékkör]]</f>
        <v>#VALUE!</v>
      </c>
      <c r="G5499" s="4" t="e">
        <f>Table1[[#This Row],[SzumElad]]</f>
        <v>#VALUE!</v>
      </c>
      <c r="H5499" s="7" t="e">
        <f>Table1[[#This Row],[Jut_%]]</f>
        <v>#VALUE!</v>
      </c>
      <c r="I5499" s="4" t="e">
        <f>Table1[[#This Row],[Jut]]</f>
        <v>#VALUE!</v>
      </c>
      <c r="J5499" s="4" t="e">
        <f>Table1[[#This Row],[Column1]]</f>
        <v>#VALUE!</v>
      </c>
    </row>
    <row r="5500" spans="1:10" hidden="1" x14ac:dyDescent="0.3">
      <c r="A5500" s="2" t="e">
        <f>Table1[[#This Row],[Befolyt]]</f>
        <v>#VALUE!</v>
      </c>
      <c r="B5500" t="e">
        <f>Table1[[#This Row],[ÜK]]</f>
        <v>#VALUE!</v>
      </c>
      <c r="C5500" s="3" t="e">
        <f>Table1[[#This Row],[Szla]]</f>
        <v>#VALUE!</v>
      </c>
      <c r="D5500" s="6" t="e">
        <f>Table1[[#This Row],[Kelt_hó]]</f>
        <v>#VALUE!</v>
      </c>
      <c r="E5500" t="e">
        <f>Table1[[#This Row],[Vevő]]</f>
        <v>#VALUE!</v>
      </c>
      <c r="F5500" t="e">
        <f>Table1[[#This Row],[Termékkör]]</f>
        <v>#VALUE!</v>
      </c>
      <c r="G5500" s="4" t="e">
        <f>Table1[[#This Row],[SzumElad]]</f>
        <v>#VALUE!</v>
      </c>
      <c r="H5500" s="7" t="e">
        <f>Table1[[#This Row],[Jut_%]]</f>
        <v>#VALUE!</v>
      </c>
      <c r="I5500" s="4" t="e">
        <f>Table1[[#This Row],[Jut]]</f>
        <v>#VALUE!</v>
      </c>
      <c r="J5500" s="4" t="e">
        <f>Table1[[#This Row],[Column1]]</f>
        <v>#VALUE!</v>
      </c>
    </row>
    <row r="5501" spans="1:10" hidden="1" x14ac:dyDescent="0.3">
      <c r="A5501" s="2" t="e">
        <f>Table1[[#This Row],[Befolyt]]</f>
        <v>#VALUE!</v>
      </c>
      <c r="B5501" t="e">
        <f>Table1[[#This Row],[ÜK]]</f>
        <v>#VALUE!</v>
      </c>
      <c r="C5501" s="3" t="e">
        <f>Table1[[#This Row],[Szla]]</f>
        <v>#VALUE!</v>
      </c>
      <c r="D5501" s="6" t="e">
        <f>Table1[[#This Row],[Kelt_hó]]</f>
        <v>#VALUE!</v>
      </c>
      <c r="E5501" t="e">
        <f>Table1[[#This Row],[Vevő]]</f>
        <v>#VALUE!</v>
      </c>
      <c r="F5501" t="e">
        <f>Table1[[#This Row],[Termékkör]]</f>
        <v>#VALUE!</v>
      </c>
      <c r="G5501" s="4" t="e">
        <f>Table1[[#This Row],[SzumElad]]</f>
        <v>#VALUE!</v>
      </c>
      <c r="H5501" s="7" t="e">
        <f>Table1[[#This Row],[Jut_%]]</f>
        <v>#VALUE!</v>
      </c>
      <c r="I5501" s="4" t="e">
        <f>Table1[[#This Row],[Jut]]</f>
        <v>#VALUE!</v>
      </c>
      <c r="J5501" s="4" t="e">
        <f>Table1[[#This Row],[Column1]]</f>
        <v>#VALUE!</v>
      </c>
    </row>
    <row r="5502" spans="1:10" hidden="1" x14ac:dyDescent="0.3">
      <c r="A5502" s="2" t="e">
        <f>Table1[[#This Row],[Befolyt]]</f>
        <v>#VALUE!</v>
      </c>
      <c r="B5502" t="e">
        <f>Table1[[#This Row],[ÜK]]</f>
        <v>#VALUE!</v>
      </c>
      <c r="C5502" s="3" t="e">
        <f>Table1[[#This Row],[Szla]]</f>
        <v>#VALUE!</v>
      </c>
      <c r="D5502" s="6" t="e">
        <f>Table1[[#This Row],[Kelt_hó]]</f>
        <v>#VALUE!</v>
      </c>
      <c r="E5502" t="e">
        <f>Table1[[#This Row],[Vevő]]</f>
        <v>#VALUE!</v>
      </c>
      <c r="F5502" t="e">
        <f>Table1[[#This Row],[Termékkör]]</f>
        <v>#VALUE!</v>
      </c>
      <c r="G5502" s="4" t="e">
        <f>Table1[[#This Row],[SzumElad]]</f>
        <v>#VALUE!</v>
      </c>
      <c r="H5502" s="7" t="e">
        <f>Table1[[#This Row],[Jut_%]]</f>
        <v>#VALUE!</v>
      </c>
      <c r="I5502" s="4" t="e">
        <f>Table1[[#This Row],[Jut]]</f>
        <v>#VALUE!</v>
      </c>
      <c r="J5502" s="4" t="e">
        <f>Table1[[#This Row],[Column1]]</f>
        <v>#VALUE!</v>
      </c>
    </row>
    <row r="5503" spans="1:10" hidden="1" x14ac:dyDescent="0.3">
      <c r="A5503" s="2" t="e">
        <f>Table1[[#This Row],[Befolyt]]</f>
        <v>#VALUE!</v>
      </c>
      <c r="B5503" t="e">
        <f>Table1[[#This Row],[ÜK]]</f>
        <v>#VALUE!</v>
      </c>
      <c r="C5503" s="3" t="e">
        <f>Table1[[#This Row],[Szla]]</f>
        <v>#VALUE!</v>
      </c>
      <c r="D5503" s="6" t="e">
        <f>Table1[[#This Row],[Kelt_hó]]</f>
        <v>#VALUE!</v>
      </c>
      <c r="E5503" t="e">
        <f>Table1[[#This Row],[Vevő]]</f>
        <v>#VALUE!</v>
      </c>
      <c r="F5503" t="e">
        <f>Table1[[#This Row],[Termékkör]]</f>
        <v>#VALUE!</v>
      </c>
      <c r="G5503" s="4" t="e">
        <f>Table1[[#This Row],[SzumElad]]</f>
        <v>#VALUE!</v>
      </c>
      <c r="H5503" s="7" t="e">
        <f>Table1[[#This Row],[Jut_%]]</f>
        <v>#VALUE!</v>
      </c>
      <c r="I5503" s="4" t="e">
        <f>Table1[[#This Row],[Jut]]</f>
        <v>#VALUE!</v>
      </c>
      <c r="J5503" s="4" t="e">
        <f>Table1[[#This Row],[Column1]]</f>
        <v>#VALUE!</v>
      </c>
    </row>
    <row r="5504" spans="1:10" hidden="1" x14ac:dyDescent="0.3">
      <c r="A5504" s="2" t="e">
        <f>Table1[[#This Row],[Befolyt]]</f>
        <v>#VALUE!</v>
      </c>
      <c r="B5504" t="e">
        <f>Table1[[#This Row],[ÜK]]</f>
        <v>#VALUE!</v>
      </c>
      <c r="C5504" s="3" t="e">
        <f>Table1[[#This Row],[Szla]]</f>
        <v>#VALUE!</v>
      </c>
      <c r="D5504" s="6" t="e">
        <f>Table1[[#This Row],[Kelt_hó]]</f>
        <v>#VALUE!</v>
      </c>
      <c r="E5504" t="e">
        <f>Table1[[#This Row],[Vevő]]</f>
        <v>#VALUE!</v>
      </c>
      <c r="F5504" t="e">
        <f>Table1[[#This Row],[Termékkör]]</f>
        <v>#VALUE!</v>
      </c>
      <c r="G5504" s="4" t="e">
        <f>Table1[[#This Row],[SzumElad]]</f>
        <v>#VALUE!</v>
      </c>
      <c r="H5504" s="7" t="e">
        <f>Table1[[#This Row],[Jut_%]]</f>
        <v>#VALUE!</v>
      </c>
      <c r="I5504" s="4" t="e">
        <f>Table1[[#This Row],[Jut]]</f>
        <v>#VALUE!</v>
      </c>
      <c r="J5504" s="4" t="e">
        <f>Table1[[#This Row],[Column1]]</f>
        <v>#VALUE!</v>
      </c>
    </row>
    <row r="5505" spans="1:10" hidden="1" x14ac:dyDescent="0.3">
      <c r="A5505" s="2" t="e">
        <f>Table1[[#This Row],[Befolyt]]</f>
        <v>#VALUE!</v>
      </c>
      <c r="B5505" t="e">
        <f>Table1[[#This Row],[ÜK]]</f>
        <v>#VALUE!</v>
      </c>
      <c r="C5505" s="3" t="e">
        <f>Table1[[#This Row],[Szla]]</f>
        <v>#VALUE!</v>
      </c>
      <c r="D5505" s="6" t="e">
        <f>Table1[[#This Row],[Kelt_hó]]</f>
        <v>#VALUE!</v>
      </c>
      <c r="E5505" t="e">
        <f>Table1[[#This Row],[Vevő]]</f>
        <v>#VALUE!</v>
      </c>
      <c r="F5505" t="e">
        <f>Table1[[#This Row],[Termékkör]]</f>
        <v>#VALUE!</v>
      </c>
      <c r="G5505" s="4" t="e">
        <f>Table1[[#This Row],[SzumElad]]</f>
        <v>#VALUE!</v>
      </c>
      <c r="H5505" s="7" t="e">
        <f>Table1[[#This Row],[Jut_%]]</f>
        <v>#VALUE!</v>
      </c>
      <c r="I5505" s="4" t="e">
        <f>Table1[[#This Row],[Jut]]</f>
        <v>#VALUE!</v>
      </c>
      <c r="J5505" s="4" t="e">
        <f>Table1[[#This Row],[Column1]]</f>
        <v>#VALUE!</v>
      </c>
    </row>
    <row r="5506" spans="1:10" hidden="1" x14ac:dyDescent="0.3">
      <c r="A5506" s="2" t="e">
        <f>Table1[[#This Row],[Befolyt]]</f>
        <v>#VALUE!</v>
      </c>
      <c r="B5506" t="e">
        <f>Table1[[#This Row],[ÜK]]</f>
        <v>#VALUE!</v>
      </c>
      <c r="C5506" s="3" t="e">
        <f>Table1[[#This Row],[Szla]]</f>
        <v>#VALUE!</v>
      </c>
      <c r="D5506" s="6" t="e">
        <f>Table1[[#This Row],[Kelt_hó]]</f>
        <v>#VALUE!</v>
      </c>
      <c r="E5506" t="e">
        <f>Table1[[#This Row],[Vevő]]</f>
        <v>#VALUE!</v>
      </c>
      <c r="F5506" t="e">
        <f>Table1[[#This Row],[Termékkör]]</f>
        <v>#VALUE!</v>
      </c>
      <c r="G5506" s="4" t="e">
        <f>Table1[[#This Row],[SzumElad]]</f>
        <v>#VALUE!</v>
      </c>
      <c r="H5506" s="7" t="e">
        <f>Table1[[#This Row],[Jut_%]]</f>
        <v>#VALUE!</v>
      </c>
      <c r="I5506" s="4" t="e">
        <f>Table1[[#This Row],[Jut]]</f>
        <v>#VALUE!</v>
      </c>
      <c r="J5506" s="4" t="e">
        <f>Table1[[#This Row],[Column1]]</f>
        <v>#VALUE!</v>
      </c>
    </row>
    <row r="5507" spans="1:10" hidden="1" x14ac:dyDescent="0.3">
      <c r="A5507" s="2" t="e">
        <f>Table1[[#This Row],[Befolyt]]</f>
        <v>#VALUE!</v>
      </c>
      <c r="B5507" t="e">
        <f>Table1[[#This Row],[ÜK]]</f>
        <v>#VALUE!</v>
      </c>
      <c r="C5507" s="3" t="e">
        <f>Table1[[#This Row],[Szla]]</f>
        <v>#VALUE!</v>
      </c>
      <c r="D5507" s="6" t="e">
        <f>Table1[[#This Row],[Kelt_hó]]</f>
        <v>#VALUE!</v>
      </c>
      <c r="E5507" t="e">
        <f>Table1[[#This Row],[Vevő]]</f>
        <v>#VALUE!</v>
      </c>
      <c r="F5507" t="e">
        <f>Table1[[#This Row],[Termékkör]]</f>
        <v>#VALUE!</v>
      </c>
      <c r="G5507" s="4" t="e">
        <f>Table1[[#This Row],[SzumElad]]</f>
        <v>#VALUE!</v>
      </c>
      <c r="H5507" s="7" t="e">
        <f>Table1[[#This Row],[Jut_%]]</f>
        <v>#VALUE!</v>
      </c>
      <c r="I5507" s="4" t="e">
        <f>Table1[[#This Row],[Jut]]</f>
        <v>#VALUE!</v>
      </c>
      <c r="J5507" s="4" t="e">
        <f>Table1[[#This Row],[Column1]]</f>
        <v>#VALUE!</v>
      </c>
    </row>
    <row r="5508" spans="1:10" hidden="1" x14ac:dyDescent="0.3">
      <c r="A5508" s="2" t="e">
        <f>Table1[[#This Row],[Befolyt]]</f>
        <v>#VALUE!</v>
      </c>
      <c r="B5508" t="e">
        <f>Table1[[#This Row],[ÜK]]</f>
        <v>#VALUE!</v>
      </c>
      <c r="C5508" s="3" t="e">
        <f>Table1[[#This Row],[Szla]]</f>
        <v>#VALUE!</v>
      </c>
      <c r="D5508" s="6" t="e">
        <f>Table1[[#This Row],[Kelt_hó]]</f>
        <v>#VALUE!</v>
      </c>
      <c r="E5508" t="e">
        <f>Table1[[#This Row],[Vevő]]</f>
        <v>#VALUE!</v>
      </c>
      <c r="F5508" t="e">
        <f>Table1[[#This Row],[Termékkör]]</f>
        <v>#VALUE!</v>
      </c>
      <c r="G5508" s="4" t="e">
        <f>Table1[[#This Row],[SzumElad]]</f>
        <v>#VALUE!</v>
      </c>
      <c r="H5508" s="7" t="e">
        <f>Table1[[#This Row],[Jut_%]]</f>
        <v>#VALUE!</v>
      </c>
      <c r="I5508" s="4" t="e">
        <f>Table1[[#This Row],[Jut]]</f>
        <v>#VALUE!</v>
      </c>
      <c r="J5508" s="4" t="e">
        <f>Table1[[#This Row],[Column1]]</f>
        <v>#VALUE!</v>
      </c>
    </row>
    <row r="5509" spans="1:10" hidden="1" x14ac:dyDescent="0.3">
      <c r="A5509" s="2" t="e">
        <f>Table1[[#This Row],[Befolyt]]</f>
        <v>#VALUE!</v>
      </c>
      <c r="B5509" t="e">
        <f>Table1[[#This Row],[ÜK]]</f>
        <v>#VALUE!</v>
      </c>
      <c r="C5509" s="3" t="e">
        <f>Table1[[#This Row],[Szla]]</f>
        <v>#VALUE!</v>
      </c>
      <c r="D5509" s="6" t="e">
        <f>Table1[[#This Row],[Kelt_hó]]</f>
        <v>#VALUE!</v>
      </c>
      <c r="E5509" t="e">
        <f>Table1[[#This Row],[Vevő]]</f>
        <v>#VALUE!</v>
      </c>
      <c r="F5509" t="e">
        <f>Table1[[#This Row],[Termékkör]]</f>
        <v>#VALUE!</v>
      </c>
      <c r="G5509" s="4" t="e">
        <f>Table1[[#This Row],[SzumElad]]</f>
        <v>#VALUE!</v>
      </c>
      <c r="H5509" s="7" t="e">
        <f>Table1[[#This Row],[Jut_%]]</f>
        <v>#VALUE!</v>
      </c>
      <c r="I5509" s="4" t="e">
        <f>Table1[[#This Row],[Jut]]</f>
        <v>#VALUE!</v>
      </c>
      <c r="J5509" s="4" t="e">
        <f>Table1[[#This Row],[Column1]]</f>
        <v>#VALUE!</v>
      </c>
    </row>
    <row r="5510" spans="1:10" hidden="1" x14ac:dyDescent="0.3">
      <c r="A5510" s="2" t="e">
        <f>Table1[[#This Row],[Befolyt]]</f>
        <v>#VALUE!</v>
      </c>
      <c r="B5510" t="e">
        <f>Table1[[#This Row],[ÜK]]</f>
        <v>#VALUE!</v>
      </c>
      <c r="C5510" s="3" t="e">
        <f>Table1[[#This Row],[Szla]]</f>
        <v>#VALUE!</v>
      </c>
      <c r="D5510" s="6" t="e">
        <f>Table1[[#This Row],[Kelt_hó]]</f>
        <v>#VALUE!</v>
      </c>
      <c r="E5510" t="e">
        <f>Table1[[#This Row],[Vevő]]</f>
        <v>#VALUE!</v>
      </c>
      <c r="F5510" t="e">
        <f>Table1[[#This Row],[Termékkör]]</f>
        <v>#VALUE!</v>
      </c>
      <c r="G5510" s="4" t="e">
        <f>Table1[[#This Row],[SzumElad]]</f>
        <v>#VALUE!</v>
      </c>
      <c r="H5510" s="7" t="e">
        <f>Table1[[#This Row],[Jut_%]]</f>
        <v>#VALUE!</v>
      </c>
      <c r="I5510" s="4" t="e">
        <f>Table1[[#This Row],[Jut]]</f>
        <v>#VALUE!</v>
      </c>
      <c r="J5510" s="4" t="e">
        <f>Table1[[#This Row],[Column1]]</f>
        <v>#VALUE!</v>
      </c>
    </row>
    <row r="5511" spans="1:10" hidden="1" x14ac:dyDescent="0.3">
      <c r="A5511" s="2" t="e">
        <f>Table1[[#This Row],[Befolyt]]</f>
        <v>#VALUE!</v>
      </c>
      <c r="B5511" t="e">
        <f>Table1[[#This Row],[ÜK]]</f>
        <v>#VALUE!</v>
      </c>
      <c r="C5511" s="3" t="e">
        <f>Table1[[#This Row],[Szla]]</f>
        <v>#VALUE!</v>
      </c>
      <c r="D5511" s="6" t="e">
        <f>Table1[[#This Row],[Kelt_hó]]</f>
        <v>#VALUE!</v>
      </c>
      <c r="E5511" t="e">
        <f>Table1[[#This Row],[Vevő]]</f>
        <v>#VALUE!</v>
      </c>
      <c r="F5511" t="e">
        <f>Table1[[#This Row],[Termékkör]]</f>
        <v>#VALUE!</v>
      </c>
      <c r="G5511" s="4" t="e">
        <f>Table1[[#This Row],[SzumElad]]</f>
        <v>#VALUE!</v>
      </c>
      <c r="H5511" s="7" t="e">
        <f>Table1[[#This Row],[Jut_%]]</f>
        <v>#VALUE!</v>
      </c>
      <c r="I5511" s="4" t="e">
        <f>Table1[[#This Row],[Jut]]</f>
        <v>#VALUE!</v>
      </c>
      <c r="J5511" s="4" t="e">
        <f>Table1[[#This Row],[Column1]]</f>
        <v>#VALUE!</v>
      </c>
    </row>
    <row r="5512" spans="1:10" hidden="1" x14ac:dyDescent="0.3">
      <c r="A5512" s="2" t="e">
        <f>Table1[[#This Row],[Befolyt]]</f>
        <v>#VALUE!</v>
      </c>
      <c r="B5512" t="e">
        <f>Table1[[#This Row],[ÜK]]</f>
        <v>#VALUE!</v>
      </c>
      <c r="C5512" s="3" t="e">
        <f>Table1[[#This Row],[Szla]]</f>
        <v>#VALUE!</v>
      </c>
      <c r="D5512" s="6" t="e">
        <f>Table1[[#This Row],[Kelt_hó]]</f>
        <v>#VALUE!</v>
      </c>
      <c r="E5512" t="e">
        <f>Table1[[#This Row],[Vevő]]</f>
        <v>#VALUE!</v>
      </c>
      <c r="F5512" t="e">
        <f>Table1[[#This Row],[Termékkör]]</f>
        <v>#VALUE!</v>
      </c>
      <c r="G5512" s="4" t="e">
        <f>Table1[[#This Row],[SzumElad]]</f>
        <v>#VALUE!</v>
      </c>
      <c r="H5512" s="7" t="e">
        <f>Table1[[#This Row],[Jut_%]]</f>
        <v>#VALUE!</v>
      </c>
      <c r="I5512" s="4" t="e">
        <f>Table1[[#This Row],[Jut]]</f>
        <v>#VALUE!</v>
      </c>
      <c r="J5512" s="4" t="e">
        <f>Table1[[#This Row],[Column1]]</f>
        <v>#VALUE!</v>
      </c>
    </row>
    <row r="5513" spans="1:10" hidden="1" x14ac:dyDescent="0.3">
      <c r="A5513" s="2" t="e">
        <f>Table1[[#This Row],[Befolyt]]</f>
        <v>#VALUE!</v>
      </c>
      <c r="B5513" t="e">
        <f>Table1[[#This Row],[ÜK]]</f>
        <v>#VALUE!</v>
      </c>
      <c r="C5513" s="3" t="e">
        <f>Table1[[#This Row],[Szla]]</f>
        <v>#VALUE!</v>
      </c>
      <c r="D5513" s="6" t="e">
        <f>Table1[[#This Row],[Kelt_hó]]</f>
        <v>#VALUE!</v>
      </c>
      <c r="E5513" t="e">
        <f>Table1[[#This Row],[Vevő]]</f>
        <v>#VALUE!</v>
      </c>
      <c r="F5513" t="e">
        <f>Table1[[#This Row],[Termékkör]]</f>
        <v>#VALUE!</v>
      </c>
      <c r="G5513" s="4" t="e">
        <f>Table1[[#This Row],[SzumElad]]</f>
        <v>#VALUE!</v>
      </c>
      <c r="H5513" s="7" t="e">
        <f>Table1[[#This Row],[Jut_%]]</f>
        <v>#VALUE!</v>
      </c>
      <c r="I5513" s="4" t="e">
        <f>Table1[[#This Row],[Jut]]</f>
        <v>#VALUE!</v>
      </c>
      <c r="J5513" s="4" t="e">
        <f>Table1[[#This Row],[Column1]]</f>
        <v>#VALUE!</v>
      </c>
    </row>
    <row r="5514" spans="1:10" hidden="1" x14ac:dyDescent="0.3">
      <c r="A5514" s="2" t="e">
        <f>Table1[[#This Row],[Befolyt]]</f>
        <v>#VALUE!</v>
      </c>
      <c r="B5514" t="e">
        <f>Table1[[#This Row],[ÜK]]</f>
        <v>#VALUE!</v>
      </c>
      <c r="C5514" s="3" t="e">
        <f>Table1[[#This Row],[Szla]]</f>
        <v>#VALUE!</v>
      </c>
      <c r="D5514" s="6" t="e">
        <f>Table1[[#This Row],[Kelt_hó]]</f>
        <v>#VALUE!</v>
      </c>
      <c r="E5514" t="e">
        <f>Table1[[#This Row],[Vevő]]</f>
        <v>#VALUE!</v>
      </c>
      <c r="F5514" t="e">
        <f>Table1[[#This Row],[Termékkör]]</f>
        <v>#VALUE!</v>
      </c>
      <c r="G5514" s="4" t="e">
        <f>Table1[[#This Row],[SzumElad]]</f>
        <v>#VALUE!</v>
      </c>
      <c r="H5514" s="7" t="e">
        <f>Table1[[#This Row],[Jut_%]]</f>
        <v>#VALUE!</v>
      </c>
      <c r="I5514" s="4" t="e">
        <f>Table1[[#This Row],[Jut]]</f>
        <v>#VALUE!</v>
      </c>
      <c r="J5514" s="4" t="e">
        <f>Table1[[#This Row],[Column1]]</f>
        <v>#VALUE!</v>
      </c>
    </row>
    <row r="5515" spans="1:10" hidden="1" x14ac:dyDescent="0.3">
      <c r="A5515" s="2" t="e">
        <f>Table1[[#This Row],[Befolyt]]</f>
        <v>#VALUE!</v>
      </c>
      <c r="B5515" t="e">
        <f>Table1[[#This Row],[ÜK]]</f>
        <v>#VALUE!</v>
      </c>
      <c r="C5515" s="3" t="e">
        <f>Table1[[#This Row],[Szla]]</f>
        <v>#VALUE!</v>
      </c>
      <c r="D5515" s="6" t="e">
        <f>Table1[[#This Row],[Kelt_hó]]</f>
        <v>#VALUE!</v>
      </c>
      <c r="E5515" t="e">
        <f>Table1[[#This Row],[Vevő]]</f>
        <v>#VALUE!</v>
      </c>
      <c r="F5515" t="e">
        <f>Table1[[#This Row],[Termékkör]]</f>
        <v>#VALUE!</v>
      </c>
      <c r="G5515" s="4" t="e">
        <f>Table1[[#This Row],[SzumElad]]</f>
        <v>#VALUE!</v>
      </c>
      <c r="H5515" s="7" t="e">
        <f>Table1[[#This Row],[Jut_%]]</f>
        <v>#VALUE!</v>
      </c>
      <c r="I5515" s="4" t="e">
        <f>Table1[[#This Row],[Jut]]</f>
        <v>#VALUE!</v>
      </c>
      <c r="J5515" s="4" t="e">
        <f>Table1[[#This Row],[Column1]]</f>
        <v>#VALUE!</v>
      </c>
    </row>
    <row r="5516" spans="1:10" hidden="1" x14ac:dyDescent="0.3">
      <c r="A5516" s="2" t="e">
        <f>Table1[[#This Row],[Befolyt]]</f>
        <v>#VALUE!</v>
      </c>
      <c r="B5516" t="e">
        <f>Table1[[#This Row],[ÜK]]</f>
        <v>#VALUE!</v>
      </c>
      <c r="C5516" s="3" t="e">
        <f>Table1[[#This Row],[Szla]]</f>
        <v>#VALUE!</v>
      </c>
      <c r="D5516" s="6" t="e">
        <f>Table1[[#This Row],[Kelt_hó]]</f>
        <v>#VALUE!</v>
      </c>
      <c r="E5516" t="e">
        <f>Table1[[#This Row],[Vevő]]</f>
        <v>#VALUE!</v>
      </c>
      <c r="F5516" t="e">
        <f>Table1[[#This Row],[Termékkör]]</f>
        <v>#VALUE!</v>
      </c>
      <c r="G5516" s="4" t="e">
        <f>Table1[[#This Row],[SzumElad]]</f>
        <v>#VALUE!</v>
      </c>
      <c r="H5516" s="7" t="e">
        <f>Table1[[#This Row],[Jut_%]]</f>
        <v>#VALUE!</v>
      </c>
      <c r="I5516" s="4" t="e">
        <f>Table1[[#This Row],[Jut]]</f>
        <v>#VALUE!</v>
      </c>
      <c r="J5516" s="4" t="e">
        <f>Table1[[#This Row],[Column1]]</f>
        <v>#VALUE!</v>
      </c>
    </row>
    <row r="5517" spans="1:10" hidden="1" x14ac:dyDescent="0.3">
      <c r="A5517" s="2" t="e">
        <f>Table1[[#This Row],[Befolyt]]</f>
        <v>#VALUE!</v>
      </c>
      <c r="B5517" t="e">
        <f>Table1[[#This Row],[ÜK]]</f>
        <v>#VALUE!</v>
      </c>
      <c r="C5517" s="3" t="e">
        <f>Table1[[#This Row],[Szla]]</f>
        <v>#VALUE!</v>
      </c>
      <c r="D5517" s="6" t="e">
        <f>Table1[[#This Row],[Kelt_hó]]</f>
        <v>#VALUE!</v>
      </c>
      <c r="E5517" t="e">
        <f>Table1[[#This Row],[Vevő]]</f>
        <v>#VALUE!</v>
      </c>
      <c r="F5517" t="e">
        <f>Table1[[#This Row],[Termékkör]]</f>
        <v>#VALUE!</v>
      </c>
      <c r="G5517" s="4" t="e">
        <f>Table1[[#This Row],[SzumElad]]</f>
        <v>#VALUE!</v>
      </c>
      <c r="H5517" s="7" t="e">
        <f>Table1[[#This Row],[Jut_%]]</f>
        <v>#VALUE!</v>
      </c>
      <c r="I5517" s="4" t="e">
        <f>Table1[[#This Row],[Jut]]</f>
        <v>#VALUE!</v>
      </c>
      <c r="J5517" s="4" t="e">
        <f>Table1[[#This Row],[Column1]]</f>
        <v>#VALUE!</v>
      </c>
    </row>
    <row r="5518" spans="1:10" hidden="1" x14ac:dyDescent="0.3">
      <c r="A5518" s="2" t="e">
        <f>Table1[[#This Row],[Befolyt]]</f>
        <v>#VALUE!</v>
      </c>
      <c r="B5518" t="e">
        <f>Table1[[#This Row],[ÜK]]</f>
        <v>#VALUE!</v>
      </c>
      <c r="C5518" s="3" t="e">
        <f>Table1[[#This Row],[Szla]]</f>
        <v>#VALUE!</v>
      </c>
      <c r="D5518" s="6" t="e">
        <f>Table1[[#This Row],[Kelt_hó]]</f>
        <v>#VALUE!</v>
      </c>
      <c r="E5518" t="e">
        <f>Table1[[#This Row],[Vevő]]</f>
        <v>#VALUE!</v>
      </c>
      <c r="F5518" t="e">
        <f>Table1[[#This Row],[Termékkör]]</f>
        <v>#VALUE!</v>
      </c>
      <c r="G5518" s="4" t="e">
        <f>Table1[[#This Row],[SzumElad]]</f>
        <v>#VALUE!</v>
      </c>
      <c r="H5518" s="7" t="e">
        <f>Table1[[#This Row],[Jut_%]]</f>
        <v>#VALUE!</v>
      </c>
      <c r="I5518" s="4" t="e">
        <f>Table1[[#This Row],[Jut]]</f>
        <v>#VALUE!</v>
      </c>
      <c r="J5518" s="4" t="e">
        <f>Table1[[#This Row],[Column1]]</f>
        <v>#VALUE!</v>
      </c>
    </row>
    <row r="5519" spans="1:10" hidden="1" x14ac:dyDescent="0.3">
      <c r="A5519" s="2" t="e">
        <f>Table1[[#This Row],[Befolyt]]</f>
        <v>#VALUE!</v>
      </c>
      <c r="B5519" t="e">
        <f>Table1[[#This Row],[ÜK]]</f>
        <v>#VALUE!</v>
      </c>
      <c r="C5519" s="3" t="e">
        <f>Table1[[#This Row],[Szla]]</f>
        <v>#VALUE!</v>
      </c>
      <c r="D5519" s="6" t="e">
        <f>Table1[[#This Row],[Kelt_hó]]</f>
        <v>#VALUE!</v>
      </c>
      <c r="E5519" t="e">
        <f>Table1[[#This Row],[Vevő]]</f>
        <v>#VALUE!</v>
      </c>
      <c r="F5519" t="e">
        <f>Table1[[#This Row],[Termékkör]]</f>
        <v>#VALUE!</v>
      </c>
      <c r="G5519" s="4" t="e">
        <f>Table1[[#This Row],[SzumElad]]</f>
        <v>#VALUE!</v>
      </c>
      <c r="H5519" s="7" t="e">
        <f>Table1[[#This Row],[Jut_%]]</f>
        <v>#VALUE!</v>
      </c>
      <c r="I5519" s="4" t="e">
        <f>Table1[[#This Row],[Jut]]</f>
        <v>#VALUE!</v>
      </c>
      <c r="J5519" s="4" t="e">
        <f>Table1[[#This Row],[Column1]]</f>
        <v>#VALUE!</v>
      </c>
    </row>
    <row r="5520" spans="1:10" hidden="1" x14ac:dyDescent="0.3">
      <c r="A5520" s="2" t="e">
        <f>Table1[[#This Row],[Befolyt]]</f>
        <v>#VALUE!</v>
      </c>
      <c r="B5520" t="e">
        <f>Table1[[#This Row],[ÜK]]</f>
        <v>#VALUE!</v>
      </c>
      <c r="C5520" s="3" t="e">
        <f>Table1[[#This Row],[Szla]]</f>
        <v>#VALUE!</v>
      </c>
      <c r="D5520" s="6" t="e">
        <f>Table1[[#This Row],[Kelt_hó]]</f>
        <v>#VALUE!</v>
      </c>
      <c r="E5520" t="e">
        <f>Table1[[#This Row],[Vevő]]</f>
        <v>#VALUE!</v>
      </c>
      <c r="F5520" t="e">
        <f>Table1[[#This Row],[Termékkör]]</f>
        <v>#VALUE!</v>
      </c>
      <c r="G5520" s="4" t="e">
        <f>Table1[[#This Row],[SzumElad]]</f>
        <v>#VALUE!</v>
      </c>
      <c r="H5520" s="7" t="e">
        <f>Table1[[#This Row],[Jut_%]]</f>
        <v>#VALUE!</v>
      </c>
      <c r="I5520" s="4" t="e">
        <f>Table1[[#This Row],[Jut]]</f>
        <v>#VALUE!</v>
      </c>
      <c r="J5520" s="4" t="e">
        <f>Table1[[#This Row],[Column1]]</f>
        <v>#VALUE!</v>
      </c>
    </row>
    <row r="5521" spans="1:10" hidden="1" x14ac:dyDescent="0.3">
      <c r="A5521" s="2" t="e">
        <f>Table1[[#This Row],[Befolyt]]</f>
        <v>#VALUE!</v>
      </c>
      <c r="B5521" t="e">
        <f>Table1[[#This Row],[ÜK]]</f>
        <v>#VALUE!</v>
      </c>
      <c r="C5521" s="3" t="e">
        <f>Table1[[#This Row],[Szla]]</f>
        <v>#VALUE!</v>
      </c>
      <c r="D5521" s="6" t="e">
        <f>Table1[[#This Row],[Kelt_hó]]</f>
        <v>#VALUE!</v>
      </c>
      <c r="E5521" t="e">
        <f>Table1[[#This Row],[Vevő]]</f>
        <v>#VALUE!</v>
      </c>
      <c r="F5521" t="e">
        <f>Table1[[#This Row],[Termékkör]]</f>
        <v>#VALUE!</v>
      </c>
      <c r="G5521" s="4" t="e">
        <f>Table1[[#This Row],[SzumElad]]</f>
        <v>#VALUE!</v>
      </c>
      <c r="H5521" s="7" t="e">
        <f>Table1[[#This Row],[Jut_%]]</f>
        <v>#VALUE!</v>
      </c>
      <c r="I5521" s="4" t="e">
        <f>Table1[[#This Row],[Jut]]</f>
        <v>#VALUE!</v>
      </c>
      <c r="J5521" s="4" t="e">
        <f>Table1[[#This Row],[Column1]]</f>
        <v>#VALUE!</v>
      </c>
    </row>
    <row r="5522" spans="1:10" hidden="1" x14ac:dyDescent="0.3">
      <c r="A5522" s="2" t="e">
        <f>Table1[[#This Row],[Befolyt]]</f>
        <v>#VALUE!</v>
      </c>
      <c r="B5522" t="e">
        <f>Table1[[#This Row],[ÜK]]</f>
        <v>#VALUE!</v>
      </c>
      <c r="C5522" s="3" t="e">
        <f>Table1[[#This Row],[Szla]]</f>
        <v>#VALUE!</v>
      </c>
      <c r="D5522" s="6" t="e">
        <f>Table1[[#This Row],[Kelt_hó]]</f>
        <v>#VALUE!</v>
      </c>
      <c r="E5522" t="e">
        <f>Table1[[#This Row],[Vevő]]</f>
        <v>#VALUE!</v>
      </c>
      <c r="F5522" t="e">
        <f>Table1[[#This Row],[Termékkör]]</f>
        <v>#VALUE!</v>
      </c>
      <c r="G5522" s="4" t="e">
        <f>Table1[[#This Row],[SzumElad]]</f>
        <v>#VALUE!</v>
      </c>
      <c r="H5522" s="7" t="e">
        <f>Table1[[#This Row],[Jut_%]]</f>
        <v>#VALUE!</v>
      </c>
      <c r="I5522" s="4" t="e">
        <f>Table1[[#This Row],[Jut]]</f>
        <v>#VALUE!</v>
      </c>
      <c r="J5522" s="4" t="e">
        <f>Table1[[#This Row],[Column1]]</f>
        <v>#VALUE!</v>
      </c>
    </row>
    <row r="5523" spans="1:10" hidden="1" x14ac:dyDescent="0.3">
      <c r="A5523" s="2" t="e">
        <f>Table1[[#This Row],[Befolyt]]</f>
        <v>#VALUE!</v>
      </c>
      <c r="B5523" t="e">
        <f>Table1[[#This Row],[ÜK]]</f>
        <v>#VALUE!</v>
      </c>
      <c r="C5523" s="3" t="e">
        <f>Table1[[#This Row],[Szla]]</f>
        <v>#VALUE!</v>
      </c>
      <c r="D5523" s="6" t="e">
        <f>Table1[[#This Row],[Kelt_hó]]</f>
        <v>#VALUE!</v>
      </c>
      <c r="E5523" t="e">
        <f>Table1[[#This Row],[Vevő]]</f>
        <v>#VALUE!</v>
      </c>
      <c r="F5523" t="e">
        <f>Table1[[#This Row],[Termékkör]]</f>
        <v>#VALUE!</v>
      </c>
      <c r="G5523" s="4" t="e">
        <f>Table1[[#This Row],[SzumElad]]</f>
        <v>#VALUE!</v>
      </c>
      <c r="H5523" s="7" t="e">
        <f>Table1[[#This Row],[Jut_%]]</f>
        <v>#VALUE!</v>
      </c>
      <c r="I5523" s="4" t="e">
        <f>Table1[[#This Row],[Jut]]</f>
        <v>#VALUE!</v>
      </c>
      <c r="J5523" s="4" t="e">
        <f>Table1[[#This Row],[Column1]]</f>
        <v>#VALUE!</v>
      </c>
    </row>
    <row r="5524" spans="1:10" hidden="1" x14ac:dyDescent="0.3">
      <c r="A5524" s="2" t="e">
        <f>Table1[[#This Row],[Befolyt]]</f>
        <v>#VALUE!</v>
      </c>
      <c r="B5524" t="e">
        <f>Table1[[#This Row],[ÜK]]</f>
        <v>#VALUE!</v>
      </c>
      <c r="C5524" s="3" t="e">
        <f>Table1[[#This Row],[Szla]]</f>
        <v>#VALUE!</v>
      </c>
      <c r="D5524" s="6" t="e">
        <f>Table1[[#This Row],[Kelt_hó]]</f>
        <v>#VALUE!</v>
      </c>
      <c r="E5524" t="e">
        <f>Table1[[#This Row],[Vevő]]</f>
        <v>#VALUE!</v>
      </c>
      <c r="F5524" t="e">
        <f>Table1[[#This Row],[Termékkör]]</f>
        <v>#VALUE!</v>
      </c>
      <c r="G5524" s="4" t="e">
        <f>Table1[[#This Row],[SzumElad]]</f>
        <v>#VALUE!</v>
      </c>
      <c r="H5524" s="7" t="e">
        <f>Table1[[#This Row],[Jut_%]]</f>
        <v>#VALUE!</v>
      </c>
      <c r="I5524" s="4" t="e">
        <f>Table1[[#This Row],[Jut]]</f>
        <v>#VALUE!</v>
      </c>
      <c r="J5524" s="4" t="e">
        <f>Table1[[#This Row],[Column1]]</f>
        <v>#VALUE!</v>
      </c>
    </row>
    <row r="5525" spans="1:10" hidden="1" x14ac:dyDescent="0.3">
      <c r="A5525" s="2" t="e">
        <f>Table1[[#This Row],[Befolyt]]</f>
        <v>#VALUE!</v>
      </c>
      <c r="B5525" t="e">
        <f>Table1[[#This Row],[ÜK]]</f>
        <v>#VALUE!</v>
      </c>
      <c r="C5525" s="3" t="e">
        <f>Table1[[#This Row],[Szla]]</f>
        <v>#VALUE!</v>
      </c>
      <c r="D5525" s="6" t="e">
        <f>Table1[[#This Row],[Kelt_hó]]</f>
        <v>#VALUE!</v>
      </c>
      <c r="E5525" t="e">
        <f>Table1[[#This Row],[Vevő]]</f>
        <v>#VALUE!</v>
      </c>
      <c r="F5525" t="e">
        <f>Table1[[#This Row],[Termékkör]]</f>
        <v>#VALUE!</v>
      </c>
      <c r="G5525" s="4" t="e">
        <f>Table1[[#This Row],[SzumElad]]</f>
        <v>#VALUE!</v>
      </c>
      <c r="H5525" s="7" t="e">
        <f>Table1[[#This Row],[Jut_%]]</f>
        <v>#VALUE!</v>
      </c>
      <c r="I5525" s="4" t="e">
        <f>Table1[[#This Row],[Jut]]</f>
        <v>#VALUE!</v>
      </c>
      <c r="J5525" s="4" t="e">
        <f>Table1[[#This Row],[Column1]]</f>
        <v>#VALUE!</v>
      </c>
    </row>
    <row r="5526" spans="1:10" hidden="1" x14ac:dyDescent="0.3">
      <c r="A5526" s="2" t="e">
        <f>Table1[[#This Row],[Befolyt]]</f>
        <v>#VALUE!</v>
      </c>
      <c r="B5526" t="e">
        <f>Table1[[#This Row],[ÜK]]</f>
        <v>#VALUE!</v>
      </c>
      <c r="C5526" s="3" t="e">
        <f>Table1[[#This Row],[Szla]]</f>
        <v>#VALUE!</v>
      </c>
      <c r="D5526" s="6" t="e">
        <f>Table1[[#This Row],[Kelt_hó]]</f>
        <v>#VALUE!</v>
      </c>
      <c r="E5526" t="e">
        <f>Table1[[#This Row],[Vevő]]</f>
        <v>#VALUE!</v>
      </c>
      <c r="F5526" t="e">
        <f>Table1[[#This Row],[Termékkör]]</f>
        <v>#VALUE!</v>
      </c>
      <c r="G5526" s="4" t="e">
        <f>Table1[[#This Row],[SzumElad]]</f>
        <v>#VALUE!</v>
      </c>
      <c r="H5526" s="7" t="e">
        <f>Table1[[#This Row],[Jut_%]]</f>
        <v>#VALUE!</v>
      </c>
      <c r="I5526" s="4" t="e">
        <f>Table1[[#This Row],[Jut]]</f>
        <v>#VALUE!</v>
      </c>
      <c r="J5526" s="4" t="e">
        <f>Table1[[#This Row],[Column1]]</f>
        <v>#VALUE!</v>
      </c>
    </row>
    <row r="5527" spans="1:10" hidden="1" x14ac:dyDescent="0.3">
      <c r="A5527" s="2" t="e">
        <f>Table1[[#This Row],[Befolyt]]</f>
        <v>#VALUE!</v>
      </c>
      <c r="B5527" t="e">
        <f>Table1[[#This Row],[ÜK]]</f>
        <v>#VALUE!</v>
      </c>
      <c r="C5527" s="3" t="e">
        <f>Table1[[#This Row],[Szla]]</f>
        <v>#VALUE!</v>
      </c>
      <c r="D5527" s="6" t="e">
        <f>Table1[[#This Row],[Kelt_hó]]</f>
        <v>#VALUE!</v>
      </c>
      <c r="E5527" t="e">
        <f>Table1[[#This Row],[Vevő]]</f>
        <v>#VALUE!</v>
      </c>
      <c r="F5527" t="e">
        <f>Table1[[#This Row],[Termékkör]]</f>
        <v>#VALUE!</v>
      </c>
      <c r="G5527" s="4" t="e">
        <f>Table1[[#This Row],[SzumElad]]</f>
        <v>#VALUE!</v>
      </c>
      <c r="H5527" s="7" t="e">
        <f>Table1[[#This Row],[Jut_%]]</f>
        <v>#VALUE!</v>
      </c>
      <c r="I5527" s="4" t="e">
        <f>Table1[[#This Row],[Jut]]</f>
        <v>#VALUE!</v>
      </c>
      <c r="J5527" s="4" t="e">
        <f>Table1[[#This Row],[Column1]]</f>
        <v>#VALUE!</v>
      </c>
    </row>
    <row r="5528" spans="1:10" hidden="1" x14ac:dyDescent="0.3">
      <c r="A5528" s="2" t="e">
        <f>Table1[[#This Row],[Befolyt]]</f>
        <v>#VALUE!</v>
      </c>
      <c r="B5528" t="e">
        <f>Table1[[#This Row],[ÜK]]</f>
        <v>#VALUE!</v>
      </c>
      <c r="C5528" s="3" t="e">
        <f>Table1[[#This Row],[Szla]]</f>
        <v>#VALUE!</v>
      </c>
      <c r="D5528" s="6" t="e">
        <f>Table1[[#This Row],[Kelt_hó]]</f>
        <v>#VALUE!</v>
      </c>
      <c r="E5528" t="e">
        <f>Table1[[#This Row],[Vevő]]</f>
        <v>#VALUE!</v>
      </c>
      <c r="F5528" t="e">
        <f>Table1[[#This Row],[Termékkör]]</f>
        <v>#VALUE!</v>
      </c>
      <c r="G5528" s="4" t="e">
        <f>Table1[[#This Row],[SzumElad]]</f>
        <v>#VALUE!</v>
      </c>
      <c r="H5528" s="7" t="e">
        <f>Table1[[#This Row],[Jut_%]]</f>
        <v>#VALUE!</v>
      </c>
      <c r="I5528" s="4" t="e">
        <f>Table1[[#This Row],[Jut]]</f>
        <v>#VALUE!</v>
      </c>
      <c r="J5528" s="4" t="e">
        <f>Table1[[#This Row],[Column1]]</f>
        <v>#VALUE!</v>
      </c>
    </row>
    <row r="5529" spans="1:10" hidden="1" x14ac:dyDescent="0.3">
      <c r="A5529" s="2" t="e">
        <f>Table1[[#This Row],[Befolyt]]</f>
        <v>#VALUE!</v>
      </c>
      <c r="B5529" t="e">
        <f>Table1[[#This Row],[ÜK]]</f>
        <v>#VALUE!</v>
      </c>
      <c r="C5529" s="3" t="e">
        <f>Table1[[#This Row],[Szla]]</f>
        <v>#VALUE!</v>
      </c>
      <c r="D5529" s="6" t="e">
        <f>Table1[[#This Row],[Kelt_hó]]</f>
        <v>#VALUE!</v>
      </c>
      <c r="E5529" t="e">
        <f>Table1[[#This Row],[Vevő]]</f>
        <v>#VALUE!</v>
      </c>
      <c r="F5529" t="e">
        <f>Table1[[#This Row],[Termékkör]]</f>
        <v>#VALUE!</v>
      </c>
      <c r="G5529" s="4" t="e">
        <f>Table1[[#This Row],[SzumElad]]</f>
        <v>#VALUE!</v>
      </c>
      <c r="H5529" s="7" t="e">
        <f>Table1[[#This Row],[Jut_%]]</f>
        <v>#VALUE!</v>
      </c>
      <c r="I5529" s="4" t="e">
        <f>Table1[[#This Row],[Jut]]</f>
        <v>#VALUE!</v>
      </c>
      <c r="J5529" s="4" t="e">
        <f>Table1[[#This Row],[Column1]]</f>
        <v>#VALUE!</v>
      </c>
    </row>
    <row r="5530" spans="1:10" hidden="1" x14ac:dyDescent="0.3">
      <c r="A5530" s="2" t="e">
        <f>Table1[[#This Row],[Befolyt]]</f>
        <v>#VALUE!</v>
      </c>
      <c r="B5530" t="e">
        <f>Table1[[#This Row],[ÜK]]</f>
        <v>#VALUE!</v>
      </c>
      <c r="C5530" s="3" t="e">
        <f>Table1[[#This Row],[Szla]]</f>
        <v>#VALUE!</v>
      </c>
      <c r="D5530" s="6" t="e">
        <f>Table1[[#This Row],[Kelt_hó]]</f>
        <v>#VALUE!</v>
      </c>
      <c r="E5530" t="e">
        <f>Table1[[#This Row],[Vevő]]</f>
        <v>#VALUE!</v>
      </c>
      <c r="F5530" t="e">
        <f>Table1[[#This Row],[Termékkör]]</f>
        <v>#VALUE!</v>
      </c>
      <c r="G5530" s="4" t="e">
        <f>Table1[[#This Row],[SzumElad]]</f>
        <v>#VALUE!</v>
      </c>
      <c r="H5530" s="7" t="e">
        <f>Table1[[#This Row],[Jut_%]]</f>
        <v>#VALUE!</v>
      </c>
      <c r="I5530" s="4" t="e">
        <f>Table1[[#This Row],[Jut]]</f>
        <v>#VALUE!</v>
      </c>
      <c r="J5530" s="4" t="e">
        <f>Table1[[#This Row],[Column1]]</f>
        <v>#VALUE!</v>
      </c>
    </row>
    <row r="5531" spans="1:10" hidden="1" x14ac:dyDescent="0.3">
      <c r="A5531" s="2" t="e">
        <f>Table1[[#This Row],[Befolyt]]</f>
        <v>#VALUE!</v>
      </c>
      <c r="B5531" t="e">
        <f>Table1[[#This Row],[ÜK]]</f>
        <v>#VALUE!</v>
      </c>
      <c r="C5531" s="3" t="e">
        <f>Table1[[#This Row],[Szla]]</f>
        <v>#VALUE!</v>
      </c>
      <c r="D5531" s="6" t="e">
        <f>Table1[[#This Row],[Kelt_hó]]</f>
        <v>#VALUE!</v>
      </c>
      <c r="E5531" t="e">
        <f>Table1[[#This Row],[Vevő]]</f>
        <v>#VALUE!</v>
      </c>
      <c r="F5531" t="e">
        <f>Table1[[#This Row],[Termékkör]]</f>
        <v>#VALUE!</v>
      </c>
      <c r="G5531" s="4" t="e">
        <f>Table1[[#This Row],[SzumElad]]</f>
        <v>#VALUE!</v>
      </c>
      <c r="H5531" s="7" t="e">
        <f>Table1[[#This Row],[Jut_%]]</f>
        <v>#VALUE!</v>
      </c>
      <c r="I5531" s="4" t="e">
        <f>Table1[[#This Row],[Jut]]</f>
        <v>#VALUE!</v>
      </c>
      <c r="J5531" s="4" t="e">
        <f>Table1[[#This Row],[Column1]]</f>
        <v>#VALUE!</v>
      </c>
    </row>
    <row r="5532" spans="1:10" hidden="1" x14ac:dyDescent="0.3">
      <c r="A5532" s="2" t="e">
        <f>Table1[[#This Row],[Befolyt]]</f>
        <v>#VALUE!</v>
      </c>
      <c r="B5532" t="e">
        <f>Table1[[#This Row],[ÜK]]</f>
        <v>#VALUE!</v>
      </c>
      <c r="C5532" s="3" t="e">
        <f>Table1[[#This Row],[Szla]]</f>
        <v>#VALUE!</v>
      </c>
      <c r="D5532" s="6" t="e">
        <f>Table1[[#This Row],[Kelt_hó]]</f>
        <v>#VALUE!</v>
      </c>
      <c r="E5532" t="e">
        <f>Table1[[#This Row],[Vevő]]</f>
        <v>#VALUE!</v>
      </c>
      <c r="F5532" t="e">
        <f>Table1[[#This Row],[Termékkör]]</f>
        <v>#VALUE!</v>
      </c>
      <c r="G5532" s="4" t="e">
        <f>Table1[[#This Row],[SzumElad]]</f>
        <v>#VALUE!</v>
      </c>
      <c r="H5532" s="7" t="e">
        <f>Table1[[#This Row],[Jut_%]]</f>
        <v>#VALUE!</v>
      </c>
      <c r="I5532" s="4" t="e">
        <f>Table1[[#This Row],[Jut]]</f>
        <v>#VALUE!</v>
      </c>
      <c r="J5532" s="4" t="e">
        <f>Table1[[#This Row],[Column1]]</f>
        <v>#VALUE!</v>
      </c>
    </row>
    <row r="5533" spans="1:10" hidden="1" x14ac:dyDescent="0.3">
      <c r="A5533" s="2" t="e">
        <f>Table1[[#This Row],[Befolyt]]</f>
        <v>#VALUE!</v>
      </c>
      <c r="B5533" t="e">
        <f>Table1[[#This Row],[ÜK]]</f>
        <v>#VALUE!</v>
      </c>
      <c r="C5533" s="3" t="e">
        <f>Table1[[#This Row],[Szla]]</f>
        <v>#VALUE!</v>
      </c>
      <c r="D5533" s="6" t="e">
        <f>Table1[[#This Row],[Kelt_hó]]</f>
        <v>#VALUE!</v>
      </c>
      <c r="E5533" t="e">
        <f>Table1[[#This Row],[Vevő]]</f>
        <v>#VALUE!</v>
      </c>
      <c r="F5533" t="e">
        <f>Table1[[#This Row],[Termékkör]]</f>
        <v>#VALUE!</v>
      </c>
      <c r="G5533" s="4" t="e">
        <f>Table1[[#This Row],[SzumElad]]</f>
        <v>#VALUE!</v>
      </c>
      <c r="H5533" s="7" t="e">
        <f>Table1[[#This Row],[Jut_%]]</f>
        <v>#VALUE!</v>
      </c>
      <c r="I5533" s="4" t="e">
        <f>Table1[[#This Row],[Jut]]</f>
        <v>#VALUE!</v>
      </c>
      <c r="J5533" s="4" t="e">
        <f>Table1[[#This Row],[Column1]]</f>
        <v>#VALUE!</v>
      </c>
    </row>
    <row r="5534" spans="1:10" hidden="1" x14ac:dyDescent="0.3">
      <c r="A5534" s="2" t="e">
        <f>Table1[[#This Row],[Befolyt]]</f>
        <v>#VALUE!</v>
      </c>
      <c r="B5534" t="e">
        <f>Table1[[#This Row],[ÜK]]</f>
        <v>#VALUE!</v>
      </c>
      <c r="C5534" s="3" t="e">
        <f>Table1[[#This Row],[Szla]]</f>
        <v>#VALUE!</v>
      </c>
      <c r="D5534" s="6" t="e">
        <f>Table1[[#This Row],[Kelt_hó]]</f>
        <v>#VALUE!</v>
      </c>
      <c r="E5534" t="e">
        <f>Table1[[#This Row],[Vevő]]</f>
        <v>#VALUE!</v>
      </c>
      <c r="F5534" t="e">
        <f>Table1[[#This Row],[Termékkör]]</f>
        <v>#VALUE!</v>
      </c>
      <c r="G5534" s="4" t="e">
        <f>Table1[[#This Row],[SzumElad]]</f>
        <v>#VALUE!</v>
      </c>
      <c r="H5534" s="7" t="e">
        <f>Table1[[#This Row],[Jut_%]]</f>
        <v>#VALUE!</v>
      </c>
      <c r="I5534" s="4" t="e">
        <f>Table1[[#This Row],[Jut]]</f>
        <v>#VALUE!</v>
      </c>
      <c r="J5534" s="4" t="e">
        <f>Table1[[#This Row],[Column1]]</f>
        <v>#VALUE!</v>
      </c>
    </row>
    <row r="5535" spans="1:10" hidden="1" x14ac:dyDescent="0.3">
      <c r="A5535" s="2" t="e">
        <f>Table1[[#This Row],[Befolyt]]</f>
        <v>#VALUE!</v>
      </c>
      <c r="B5535" t="e">
        <f>Table1[[#This Row],[ÜK]]</f>
        <v>#VALUE!</v>
      </c>
      <c r="C5535" s="3" t="e">
        <f>Table1[[#This Row],[Szla]]</f>
        <v>#VALUE!</v>
      </c>
      <c r="D5535" s="6" t="e">
        <f>Table1[[#This Row],[Kelt_hó]]</f>
        <v>#VALUE!</v>
      </c>
      <c r="E5535" t="e">
        <f>Table1[[#This Row],[Vevő]]</f>
        <v>#VALUE!</v>
      </c>
      <c r="F5535" t="e">
        <f>Table1[[#This Row],[Termékkör]]</f>
        <v>#VALUE!</v>
      </c>
      <c r="G5535" s="4" t="e">
        <f>Table1[[#This Row],[SzumElad]]</f>
        <v>#VALUE!</v>
      </c>
      <c r="H5535" s="7" t="e">
        <f>Table1[[#This Row],[Jut_%]]</f>
        <v>#VALUE!</v>
      </c>
      <c r="I5535" s="4" t="e">
        <f>Table1[[#This Row],[Jut]]</f>
        <v>#VALUE!</v>
      </c>
      <c r="J5535" s="4" t="e">
        <f>Table1[[#This Row],[Column1]]</f>
        <v>#VALUE!</v>
      </c>
    </row>
    <row r="5536" spans="1:10" hidden="1" x14ac:dyDescent="0.3">
      <c r="A5536" s="2" t="e">
        <f>Table1[[#This Row],[Befolyt]]</f>
        <v>#VALUE!</v>
      </c>
      <c r="B5536" t="e">
        <f>Table1[[#This Row],[ÜK]]</f>
        <v>#VALUE!</v>
      </c>
      <c r="C5536" s="3" t="e">
        <f>Table1[[#This Row],[Szla]]</f>
        <v>#VALUE!</v>
      </c>
      <c r="D5536" s="6" t="e">
        <f>Table1[[#This Row],[Kelt_hó]]</f>
        <v>#VALUE!</v>
      </c>
      <c r="E5536" t="e">
        <f>Table1[[#This Row],[Vevő]]</f>
        <v>#VALUE!</v>
      </c>
      <c r="F5536" t="e">
        <f>Table1[[#This Row],[Termékkör]]</f>
        <v>#VALUE!</v>
      </c>
      <c r="G5536" s="4" t="e">
        <f>Table1[[#This Row],[SzumElad]]</f>
        <v>#VALUE!</v>
      </c>
      <c r="H5536" s="7" t="e">
        <f>Table1[[#This Row],[Jut_%]]</f>
        <v>#VALUE!</v>
      </c>
      <c r="I5536" s="4" t="e">
        <f>Table1[[#This Row],[Jut]]</f>
        <v>#VALUE!</v>
      </c>
      <c r="J5536" s="4" t="e">
        <f>Table1[[#This Row],[Column1]]</f>
        <v>#VALUE!</v>
      </c>
    </row>
    <row r="5537" spans="1:10" hidden="1" x14ac:dyDescent="0.3">
      <c r="A5537" s="2" t="e">
        <f>Table1[[#This Row],[Befolyt]]</f>
        <v>#VALUE!</v>
      </c>
      <c r="B5537" t="e">
        <f>Table1[[#This Row],[ÜK]]</f>
        <v>#VALUE!</v>
      </c>
      <c r="C5537" s="3" t="e">
        <f>Table1[[#This Row],[Szla]]</f>
        <v>#VALUE!</v>
      </c>
      <c r="D5537" s="6" t="e">
        <f>Table1[[#This Row],[Kelt_hó]]</f>
        <v>#VALUE!</v>
      </c>
      <c r="E5537" t="e">
        <f>Table1[[#This Row],[Vevő]]</f>
        <v>#VALUE!</v>
      </c>
      <c r="F5537" t="e">
        <f>Table1[[#This Row],[Termékkör]]</f>
        <v>#VALUE!</v>
      </c>
      <c r="G5537" s="4" t="e">
        <f>Table1[[#This Row],[SzumElad]]</f>
        <v>#VALUE!</v>
      </c>
      <c r="H5537" s="7" t="e">
        <f>Table1[[#This Row],[Jut_%]]</f>
        <v>#VALUE!</v>
      </c>
      <c r="I5537" s="4" t="e">
        <f>Table1[[#This Row],[Jut]]</f>
        <v>#VALUE!</v>
      </c>
      <c r="J5537" s="4" t="e">
        <f>Table1[[#This Row],[Column1]]</f>
        <v>#VALUE!</v>
      </c>
    </row>
    <row r="5538" spans="1:10" hidden="1" x14ac:dyDescent="0.3">
      <c r="A5538" s="2" t="e">
        <f>Table1[[#This Row],[Befolyt]]</f>
        <v>#VALUE!</v>
      </c>
      <c r="B5538" t="e">
        <f>Table1[[#This Row],[ÜK]]</f>
        <v>#VALUE!</v>
      </c>
      <c r="C5538" s="3" t="e">
        <f>Table1[[#This Row],[Szla]]</f>
        <v>#VALUE!</v>
      </c>
      <c r="D5538" s="6" t="e">
        <f>Table1[[#This Row],[Kelt_hó]]</f>
        <v>#VALUE!</v>
      </c>
      <c r="E5538" t="e">
        <f>Table1[[#This Row],[Vevő]]</f>
        <v>#VALUE!</v>
      </c>
      <c r="F5538" t="e">
        <f>Table1[[#This Row],[Termékkör]]</f>
        <v>#VALUE!</v>
      </c>
      <c r="G5538" s="4" t="e">
        <f>Table1[[#This Row],[SzumElad]]</f>
        <v>#VALUE!</v>
      </c>
      <c r="H5538" s="7" t="e">
        <f>Table1[[#This Row],[Jut_%]]</f>
        <v>#VALUE!</v>
      </c>
      <c r="I5538" s="4" t="e">
        <f>Table1[[#This Row],[Jut]]</f>
        <v>#VALUE!</v>
      </c>
      <c r="J5538" s="4" t="e">
        <f>Table1[[#This Row],[Column1]]</f>
        <v>#VALUE!</v>
      </c>
    </row>
    <row r="5539" spans="1:10" hidden="1" x14ac:dyDescent="0.3">
      <c r="A5539" s="2" t="e">
        <f>Table1[[#This Row],[Befolyt]]</f>
        <v>#VALUE!</v>
      </c>
      <c r="B5539" t="e">
        <f>Table1[[#This Row],[ÜK]]</f>
        <v>#VALUE!</v>
      </c>
      <c r="C5539" s="3" t="e">
        <f>Table1[[#This Row],[Szla]]</f>
        <v>#VALUE!</v>
      </c>
      <c r="D5539" s="6" t="e">
        <f>Table1[[#This Row],[Kelt_hó]]</f>
        <v>#VALUE!</v>
      </c>
      <c r="E5539" t="e">
        <f>Table1[[#This Row],[Vevő]]</f>
        <v>#VALUE!</v>
      </c>
      <c r="F5539" t="e">
        <f>Table1[[#This Row],[Termékkör]]</f>
        <v>#VALUE!</v>
      </c>
      <c r="G5539" s="4" t="e">
        <f>Table1[[#This Row],[SzumElad]]</f>
        <v>#VALUE!</v>
      </c>
      <c r="H5539" s="7" t="e">
        <f>Table1[[#This Row],[Jut_%]]</f>
        <v>#VALUE!</v>
      </c>
      <c r="I5539" s="4" t="e">
        <f>Table1[[#This Row],[Jut]]</f>
        <v>#VALUE!</v>
      </c>
      <c r="J5539" s="4" t="e">
        <f>Table1[[#This Row],[Column1]]</f>
        <v>#VALUE!</v>
      </c>
    </row>
    <row r="5540" spans="1:10" hidden="1" x14ac:dyDescent="0.3">
      <c r="A5540" s="2" t="e">
        <f>Table1[[#This Row],[Befolyt]]</f>
        <v>#VALUE!</v>
      </c>
      <c r="B5540" t="e">
        <f>Table1[[#This Row],[ÜK]]</f>
        <v>#VALUE!</v>
      </c>
      <c r="C5540" s="3" t="e">
        <f>Table1[[#This Row],[Szla]]</f>
        <v>#VALUE!</v>
      </c>
      <c r="D5540" s="6" t="e">
        <f>Table1[[#This Row],[Kelt_hó]]</f>
        <v>#VALUE!</v>
      </c>
      <c r="E5540" t="e">
        <f>Table1[[#This Row],[Vevő]]</f>
        <v>#VALUE!</v>
      </c>
      <c r="F5540" t="e">
        <f>Table1[[#This Row],[Termékkör]]</f>
        <v>#VALUE!</v>
      </c>
      <c r="G5540" s="4" t="e">
        <f>Table1[[#This Row],[SzumElad]]</f>
        <v>#VALUE!</v>
      </c>
      <c r="H5540" s="7" t="e">
        <f>Table1[[#This Row],[Jut_%]]</f>
        <v>#VALUE!</v>
      </c>
      <c r="I5540" s="4" t="e">
        <f>Table1[[#This Row],[Jut]]</f>
        <v>#VALUE!</v>
      </c>
      <c r="J5540" s="4" t="e">
        <f>Table1[[#This Row],[Column1]]</f>
        <v>#VALUE!</v>
      </c>
    </row>
    <row r="5541" spans="1:10" hidden="1" x14ac:dyDescent="0.3">
      <c r="A5541" s="2" t="e">
        <f>Table1[[#This Row],[Befolyt]]</f>
        <v>#VALUE!</v>
      </c>
      <c r="B5541" t="e">
        <f>Table1[[#This Row],[ÜK]]</f>
        <v>#VALUE!</v>
      </c>
      <c r="C5541" s="3" t="e">
        <f>Table1[[#This Row],[Szla]]</f>
        <v>#VALUE!</v>
      </c>
      <c r="D5541" s="6" t="e">
        <f>Table1[[#This Row],[Kelt_hó]]</f>
        <v>#VALUE!</v>
      </c>
      <c r="E5541" t="e">
        <f>Table1[[#This Row],[Vevő]]</f>
        <v>#VALUE!</v>
      </c>
      <c r="F5541" t="e">
        <f>Table1[[#This Row],[Termékkör]]</f>
        <v>#VALUE!</v>
      </c>
      <c r="G5541" s="4" t="e">
        <f>Table1[[#This Row],[SzumElad]]</f>
        <v>#VALUE!</v>
      </c>
      <c r="H5541" s="7" t="e">
        <f>Table1[[#This Row],[Jut_%]]</f>
        <v>#VALUE!</v>
      </c>
      <c r="I5541" s="4" t="e">
        <f>Table1[[#This Row],[Jut]]</f>
        <v>#VALUE!</v>
      </c>
      <c r="J5541" s="4" t="e">
        <f>Table1[[#This Row],[Column1]]</f>
        <v>#VALUE!</v>
      </c>
    </row>
    <row r="5542" spans="1:10" hidden="1" x14ac:dyDescent="0.3">
      <c r="A5542" s="2" t="e">
        <f>Table1[[#This Row],[Befolyt]]</f>
        <v>#VALUE!</v>
      </c>
      <c r="B5542" t="e">
        <f>Table1[[#This Row],[ÜK]]</f>
        <v>#VALUE!</v>
      </c>
      <c r="C5542" s="3" t="e">
        <f>Table1[[#This Row],[Szla]]</f>
        <v>#VALUE!</v>
      </c>
      <c r="D5542" s="6" t="e">
        <f>Table1[[#This Row],[Kelt_hó]]</f>
        <v>#VALUE!</v>
      </c>
      <c r="E5542" t="e">
        <f>Table1[[#This Row],[Vevő]]</f>
        <v>#VALUE!</v>
      </c>
      <c r="F5542" t="e">
        <f>Table1[[#This Row],[Termékkör]]</f>
        <v>#VALUE!</v>
      </c>
      <c r="G5542" s="4" t="e">
        <f>Table1[[#This Row],[SzumElad]]</f>
        <v>#VALUE!</v>
      </c>
      <c r="H5542" s="7" t="e">
        <f>Table1[[#This Row],[Jut_%]]</f>
        <v>#VALUE!</v>
      </c>
      <c r="I5542" s="4" t="e">
        <f>Table1[[#This Row],[Jut]]</f>
        <v>#VALUE!</v>
      </c>
      <c r="J5542" s="4" t="e">
        <f>Table1[[#This Row],[Column1]]</f>
        <v>#VALUE!</v>
      </c>
    </row>
    <row r="5543" spans="1:10" hidden="1" x14ac:dyDescent="0.3">
      <c r="A5543" s="2" t="e">
        <f>Table1[[#This Row],[Befolyt]]</f>
        <v>#VALUE!</v>
      </c>
      <c r="B5543" t="e">
        <f>Table1[[#This Row],[ÜK]]</f>
        <v>#VALUE!</v>
      </c>
      <c r="C5543" s="3" t="e">
        <f>Table1[[#This Row],[Szla]]</f>
        <v>#VALUE!</v>
      </c>
      <c r="D5543" s="6" t="e">
        <f>Table1[[#This Row],[Kelt_hó]]</f>
        <v>#VALUE!</v>
      </c>
      <c r="E5543" t="e">
        <f>Table1[[#This Row],[Vevő]]</f>
        <v>#VALUE!</v>
      </c>
      <c r="F5543" t="e">
        <f>Table1[[#This Row],[Termékkör]]</f>
        <v>#VALUE!</v>
      </c>
      <c r="G5543" s="4" t="e">
        <f>Table1[[#This Row],[SzumElad]]</f>
        <v>#VALUE!</v>
      </c>
      <c r="H5543" s="7" t="e">
        <f>Table1[[#This Row],[Jut_%]]</f>
        <v>#VALUE!</v>
      </c>
      <c r="I5543" s="4" t="e">
        <f>Table1[[#This Row],[Jut]]</f>
        <v>#VALUE!</v>
      </c>
      <c r="J5543" s="4" t="e">
        <f>Table1[[#This Row],[Column1]]</f>
        <v>#VALUE!</v>
      </c>
    </row>
    <row r="5544" spans="1:10" hidden="1" x14ac:dyDescent="0.3">
      <c r="A5544" s="2" t="e">
        <f>Table1[[#This Row],[Befolyt]]</f>
        <v>#VALUE!</v>
      </c>
      <c r="B5544" t="e">
        <f>Table1[[#This Row],[ÜK]]</f>
        <v>#VALUE!</v>
      </c>
      <c r="C5544" s="3" t="e">
        <f>Table1[[#This Row],[Szla]]</f>
        <v>#VALUE!</v>
      </c>
      <c r="D5544" s="6" t="e">
        <f>Table1[[#This Row],[Kelt_hó]]</f>
        <v>#VALUE!</v>
      </c>
      <c r="E5544" t="e">
        <f>Table1[[#This Row],[Vevő]]</f>
        <v>#VALUE!</v>
      </c>
      <c r="F5544" t="e">
        <f>Table1[[#This Row],[Termékkör]]</f>
        <v>#VALUE!</v>
      </c>
      <c r="G5544" s="4" t="e">
        <f>Table1[[#This Row],[SzumElad]]</f>
        <v>#VALUE!</v>
      </c>
      <c r="H5544" s="7" t="e">
        <f>Table1[[#This Row],[Jut_%]]</f>
        <v>#VALUE!</v>
      </c>
      <c r="I5544" s="4" t="e">
        <f>Table1[[#This Row],[Jut]]</f>
        <v>#VALUE!</v>
      </c>
      <c r="J5544" s="4" t="e">
        <f>Table1[[#This Row],[Column1]]</f>
        <v>#VALUE!</v>
      </c>
    </row>
    <row r="5545" spans="1:10" hidden="1" x14ac:dyDescent="0.3">
      <c r="A5545" s="2" t="e">
        <f>Table1[[#This Row],[Befolyt]]</f>
        <v>#VALUE!</v>
      </c>
      <c r="B5545" t="e">
        <f>Table1[[#This Row],[ÜK]]</f>
        <v>#VALUE!</v>
      </c>
      <c r="C5545" s="3" t="e">
        <f>Table1[[#This Row],[Szla]]</f>
        <v>#VALUE!</v>
      </c>
      <c r="D5545" s="6" t="e">
        <f>Table1[[#This Row],[Kelt_hó]]</f>
        <v>#VALUE!</v>
      </c>
      <c r="E5545" t="e">
        <f>Table1[[#This Row],[Vevő]]</f>
        <v>#VALUE!</v>
      </c>
      <c r="F5545" t="e">
        <f>Table1[[#This Row],[Termékkör]]</f>
        <v>#VALUE!</v>
      </c>
      <c r="G5545" s="4" t="e">
        <f>Table1[[#This Row],[SzumElad]]</f>
        <v>#VALUE!</v>
      </c>
      <c r="H5545" s="7" t="e">
        <f>Table1[[#This Row],[Jut_%]]</f>
        <v>#VALUE!</v>
      </c>
      <c r="I5545" s="4" t="e">
        <f>Table1[[#This Row],[Jut]]</f>
        <v>#VALUE!</v>
      </c>
      <c r="J5545" s="4" t="e">
        <f>Table1[[#This Row],[Column1]]</f>
        <v>#VALUE!</v>
      </c>
    </row>
    <row r="5546" spans="1:10" hidden="1" x14ac:dyDescent="0.3">
      <c r="A5546" s="2" t="e">
        <f>Table1[[#This Row],[Befolyt]]</f>
        <v>#VALUE!</v>
      </c>
      <c r="B5546" t="e">
        <f>Table1[[#This Row],[ÜK]]</f>
        <v>#VALUE!</v>
      </c>
      <c r="C5546" s="3" t="e">
        <f>Table1[[#This Row],[Szla]]</f>
        <v>#VALUE!</v>
      </c>
      <c r="D5546" s="6" t="e">
        <f>Table1[[#This Row],[Kelt_hó]]</f>
        <v>#VALUE!</v>
      </c>
      <c r="E5546" t="e">
        <f>Table1[[#This Row],[Vevő]]</f>
        <v>#VALUE!</v>
      </c>
      <c r="F5546" t="e">
        <f>Table1[[#This Row],[Termékkör]]</f>
        <v>#VALUE!</v>
      </c>
      <c r="G5546" s="4" t="e">
        <f>Table1[[#This Row],[SzumElad]]</f>
        <v>#VALUE!</v>
      </c>
      <c r="H5546" s="7" t="e">
        <f>Table1[[#This Row],[Jut_%]]</f>
        <v>#VALUE!</v>
      </c>
      <c r="I5546" s="4" t="e">
        <f>Table1[[#This Row],[Jut]]</f>
        <v>#VALUE!</v>
      </c>
      <c r="J5546" s="4" t="e">
        <f>Table1[[#This Row],[Column1]]</f>
        <v>#VALUE!</v>
      </c>
    </row>
    <row r="5547" spans="1:10" hidden="1" x14ac:dyDescent="0.3">
      <c r="A5547" s="2" t="e">
        <f>Table1[[#This Row],[Befolyt]]</f>
        <v>#VALUE!</v>
      </c>
      <c r="B5547" t="e">
        <f>Table1[[#This Row],[ÜK]]</f>
        <v>#VALUE!</v>
      </c>
      <c r="C5547" s="3" t="e">
        <f>Table1[[#This Row],[Szla]]</f>
        <v>#VALUE!</v>
      </c>
      <c r="D5547" s="6" t="e">
        <f>Table1[[#This Row],[Kelt_hó]]</f>
        <v>#VALUE!</v>
      </c>
      <c r="E5547" t="e">
        <f>Table1[[#This Row],[Vevő]]</f>
        <v>#VALUE!</v>
      </c>
      <c r="F5547" t="e">
        <f>Table1[[#This Row],[Termékkör]]</f>
        <v>#VALUE!</v>
      </c>
      <c r="G5547" s="4" t="e">
        <f>Table1[[#This Row],[SzumElad]]</f>
        <v>#VALUE!</v>
      </c>
      <c r="H5547" s="7" t="e">
        <f>Table1[[#This Row],[Jut_%]]</f>
        <v>#VALUE!</v>
      </c>
      <c r="I5547" s="4" t="e">
        <f>Table1[[#This Row],[Jut]]</f>
        <v>#VALUE!</v>
      </c>
      <c r="J5547" s="4" t="e">
        <f>Table1[[#This Row],[Column1]]</f>
        <v>#VALUE!</v>
      </c>
    </row>
    <row r="5548" spans="1:10" hidden="1" x14ac:dyDescent="0.3">
      <c r="A5548" s="2" t="e">
        <f>Table1[[#This Row],[Befolyt]]</f>
        <v>#VALUE!</v>
      </c>
      <c r="B5548" t="e">
        <f>Table1[[#This Row],[ÜK]]</f>
        <v>#VALUE!</v>
      </c>
      <c r="C5548" s="3" t="e">
        <f>Table1[[#This Row],[Szla]]</f>
        <v>#VALUE!</v>
      </c>
      <c r="D5548" s="6" t="e">
        <f>Table1[[#This Row],[Kelt_hó]]</f>
        <v>#VALUE!</v>
      </c>
      <c r="E5548" t="e">
        <f>Table1[[#This Row],[Vevő]]</f>
        <v>#VALUE!</v>
      </c>
      <c r="F5548" t="e">
        <f>Table1[[#This Row],[Termékkör]]</f>
        <v>#VALUE!</v>
      </c>
      <c r="G5548" s="4" t="e">
        <f>Table1[[#This Row],[SzumElad]]</f>
        <v>#VALUE!</v>
      </c>
      <c r="H5548" s="7" t="e">
        <f>Table1[[#This Row],[Jut_%]]</f>
        <v>#VALUE!</v>
      </c>
      <c r="I5548" s="4" t="e">
        <f>Table1[[#This Row],[Jut]]</f>
        <v>#VALUE!</v>
      </c>
      <c r="J5548" s="4" t="e">
        <f>Table1[[#This Row],[Column1]]</f>
        <v>#VALUE!</v>
      </c>
    </row>
    <row r="5549" spans="1:10" hidden="1" x14ac:dyDescent="0.3">
      <c r="A5549" s="2" t="e">
        <f>Table1[[#This Row],[Befolyt]]</f>
        <v>#VALUE!</v>
      </c>
      <c r="B5549" t="e">
        <f>Table1[[#This Row],[ÜK]]</f>
        <v>#VALUE!</v>
      </c>
      <c r="C5549" s="3" t="e">
        <f>Table1[[#This Row],[Szla]]</f>
        <v>#VALUE!</v>
      </c>
      <c r="D5549" s="6" t="e">
        <f>Table1[[#This Row],[Kelt_hó]]</f>
        <v>#VALUE!</v>
      </c>
      <c r="E5549" t="e">
        <f>Table1[[#This Row],[Vevő]]</f>
        <v>#VALUE!</v>
      </c>
      <c r="F5549" t="e">
        <f>Table1[[#This Row],[Termékkör]]</f>
        <v>#VALUE!</v>
      </c>
      <c r="G5549" s="4" t="e">
        <f>Table1[[#This Row],[SzumElad]]</f>
        <v>#VALUE!</v>
      </c>
      <c r="H5549" s="7" t="e">
        <f>Table1[[#This Row],[Jut_%]]</f>
        <v>#VALUE!</v>
      </c>
      <c r="I5549" s="4" t="e">
        <f>Table1[[#This Row],[Jut]]</f>
        <v>#VALUE!</v>
      </c>
      <c r="J5549" s="4" t="e">
        <f>Table1[[#This Row],[Column1]]</f>
        <v>#VALUE!</v>
      </c>
    </row>
    <row r="5550" spans="1:10" hidden="1" x14ac:dyDescent="0.3">
      <c r="A5550" s="2" t="e">
        <f>Table1[[#This Row],[Befolyt]]</f>
        <v>#VALUE!</v>
      </c>
      <c r="B5550" t="e">
        <f>Table1[[#This Row],[ÜK]]</f>
        <v>#VALUE!</v>
      </c>
      <c r="C5550" s="3" t="e">
        <f>Table1[[#This Row],[Szla]]</f>
        <v>#VALUE!</v>
      </c>
      <c r="D5550" s="6" t="e">
        <f>Table1[[#This Row],[Kelt_hó]]</f>
        <v>#VALUE!</v>
      </c>
      <c r="E5550" t="e">
        <f>Table1[[#This Row],[Vevő]]</f>
        <v>#VALUE!</v>
      </c>
      <c r="F5550" t="e">
        <f>Table1[[#This Row],[Termékkör]]</f>
        <v>#VALUE!</v>
      </c>
      <c r="G5550" s="4" t="e">
        <f>Table1[[#This Row],[SzumElad]]</f>
        <v>#VALUE!</v>
      </c>
      <c r="H5550" s="7" t="e">
        <f>Table1[[#This Row],[Jut_%]]</f>
        <v>#VALUE!</v>
      </c>
      <c r="I5550" s="4" t="e">
        <f>Table1[[#This Row],[Jut]]</f>
        <v>#VALUE!</v>
      </c>
      <c r="J5550" s="4" t="e">
        <f>Table1[[#This Row],[Column1]]</f>
        <v>#VALUE!</v>
      </c>
    </row>
    <row r="5551" spans="1:10" hidden="1" x14ac:dyDescent="0.3">
      <c r="A5551" s="2" t="e">
        <f>Table1[[#This Row],[Befolyt]]</f>
        <v>#VALUE!</v>
      </c>
      <c r="B5551" t="e">
        <f>Table1[[#This Row],[ÜK]]</f>
        <v>#VALUE!</v>
      </c>
      <c r="C5551" s="3" t="e">
        <f>Table1[[#This Row],[Szla]]</f>
        <v>#VALUE!</v>
      </c>
      <c r="D5551" s="6" t="e">
        <f>Table1[[#This Row],[Kelt_hó]]</f>
        <v>#VALUE!</v>
      </c>
      <c r="E5551" t="e">
        <f>Table1[[#This Row],[Vevő]]</f>
        <v>#VALUE!</v>
      </c>
      <c r="F5551" t="e">
        <f>Table1[[#This Row],[Termékkör]]</f>
        <v>#VALUE!</v>
      </c>
      <c r="G5551" s="4" t="e">
        <f>Table1[[#This Row],[SzumElad]]</f>
        <v>#VALUE!</v>
      </c>
      <c r="H5551" s="7" t="e">
        <f>Table1[[#This Row],[Jut_%]]</f>
        <v>#VALUE!</v>
      </c>
      <c r="I5551" s="4" t="e">
        <f>Table1[[#This Row],[Jut]]</f>
        <v>#VALUE!</v>
      </c>
      <c r="J5551" s="4" t="e">
        <f>Table1[[#This Row],[Column1]]</f>
        <v>#VALUE!</v>
      </c>
    </row>
    <row r="5552" spans="1:10" hidden="1" x14ac:dyDescent="0.3">
      <c r="A5552" s="2" t="e">
        <f>Table1[[#This Row],[Befolyt]]</f>
        <v>#VALUE!</v>
      </c>
      <c r="B5552" t="e">
        <f>Table1[[#This Row],[ÜK]]</f>
        <v>#VALUE!</v>
      </c>
      <c r="C5552" s="3" t="e">
        <f>Table1[[#This Row],[Szla]]</f>
        <v>#VALUE!</v>
      </c>
      <c r="D5552" s="6" t="e">
        <f>Table1[[#This Row],[Kelt_hó]]</f>
        <v>#VALUE!</v>
      </c>
      <c r="E5552" t="e">
        <f>Table1[[#This Row],[Vevő]]</f>
        <v>#VALUE!</v>
      </c>
      <c r="F5552" t="e">
        <f>Table1[[#This Row],[Termékkör]]</f>
        <v>#VALUE!</v>
      </c>
      <c r="G5552" s="4" t="e">
        <f>Table1[[#This Row],[SzumElad]]</f>
        <v>#VALUE!</v>
      </c>
      <c r="H5552" s="7" t="e">
        <f>Table1[[#This Row],[Jut_%]]</f>
        <v>#VALUE!</v>
      </c>
      <c r="I5552" s="4" t="e">
        <f>Table1[[#This Row],[Jut]]</f>
        <v>#VALUE!</v>
      </c>
      <c r="J5552" s="4" t="e">
        <f>Table1[[#This Row],[Column1]]</f>
        <v>#VALUE!</v>
      </c>
    </row>
    <row r="5553" spans="1:10" hidden="1" x14ac:dyDescent="0.3">
      <c r="A5553" s="2" t="e">
        <f>Table1[[#This Row],[Befolyt]]</f>
        <v>#VALUE!</v>
      </c>
      <c r="B5553" t="e">
        <f>Table1[[#This Row],[ÜK]]</f>
        <v>#VALUE!</v>
      </c>
      <c r="C5553" s="3" t="e">
        <f>Table1[[#This Row],[Szla]]</f>
        <v>#VALUE!</v>
      </c>
      <c r="D5553" s="6" t="e">
        <f>Table1[[#This Row],[Kelt_hó]]</f>
        <v>#VALUE!</v>
      </c>
      <c r="E5553" t="e">
        <f>Table1[[#This Row],[Vevő]]</f>
        <v>#VALUE!</v>
      </c>
      <c r="F5553" t="e">
        <f>Table1[[#This Row],[Termékkör]]</f>
        <v>#VALUE!</v>
      </c>
      <c r="G5553" s="4" t="e">
        <f>Table1[[#This Row],[SzumElad]]</f>
        <v>#VALUE!</v>
      </c>
      <c r="H5553" s="7" t="e">
        <f>Table1[[#This Row],[Jut_%]]</f>
        <v>#VALUE!</v>
      </c>
      <c r="I5553" s="4" t="e">
        <f>Table1[[#This Row],[Jut]]</f>
        <v>#VALUE!</v>
      </c>
      <c r="J5553" s="4" t="e">
        <f>Table1[[#This Row],[Column1]]</f>
        <v>#VALUE!</v>
      </c>
    </row>
    <row r="5554" spans="1:10" hidden="1" x14ac:dyDescent="0.3">
      <c r="A5554" s="2" t="e">
        <f>Table1[[#This Row],[Befolyt]]</f>
        <v>#VALUE!</v>
      </c>
      <c r="B5554" t="e">
        <f>Table1[[#This Row],[ÜK]]</f>
        <v>#VALUE!</v>
      </c>
      <c r="C5554" s="3" t="e">
        <f>Table1[[#This Row],[Szla]]</f>
        <v>#VALUE!</v>
      </c>
      <c r="D5554" s="6" t="e">
        <f>Table1[[#This Row],[Kelt_hó]]</f>
        <v>#VALUE!</v>
      </c>
      <c r="E5554" t="e">
        <f>Table1[[#This Row],[Vevő]]</f>
        <v>#VALUE!</v>
      </c>
      <c r="F5554" t="e">
        <f>Table1[[#This Row],[Termékkör]]</f>
        <v>#VALUE!</v>
      </c>
      <c r="G5554" s="4" t="e">
        <f>Table1[[#This Row],[SzumElad]]</f>
        <v>#VALUE!</v>
      </c>
      <c r="H5554" s="7" t="e">
        <f>Table1[[#This Row],[Jut_%]]</f>
        <v>#VALUE!</v>
      </c>
      <c r="I5554" s="4" t="e">
        <f>Table1[[#This Row],[Jut]]</f>
        <v>#VALUE!</v>
      </c>
      <c r="J5554" s="4" t="e">
        <f>Table1[[#This Row],[Column1]]</f>
        <v>#VALUE!</v>
      </c>
    </row>
    <row r="5555" spans="1:10" hidden="1" x14ac:dyDescent="0.3">
      <c r="A5555" s="2" t="e">
        <f>Table1[[#This Row],[Befolyt]]</f>
        <v>#VALUE!</v>
      </c>
      <c r="B5555" t="e">
        <f>Table1[[#This Row],[ÜK]]</f>
        <v>#VALUE!</v>
      </c>
      <c r="C5555" s="3" t="e">
        <f>Table1[[#This Row],[Szla]]</f>
        <v>#VALUE!</v>
      </c>
      <c r="D5555" s="6" t="e">
        <f>Table1[[#This Row],[Kelt_hó]]</f>
        <v>#VALUE!</v>
      </c>
      <c r="E5555" t="e">
        <f>Table1[[#This Row],[Vevő]]</f>
        <v>#VALUE!</v>
      </c>
      <c r="F5555" t="e">
        <f>Table1[[#This Row],[Termékkör]]</f>
        <v>#VALUE!</v>
      </c>
      <c r="G5555" s="4" t="e">
        <f>Table1[[#This Row],[SzumElad]]</f>
        <v>#VALUE!</v>
      </c>
      <c r="H5555" s="7" t="e">
        <f>Table1[[#This Row],[Jut_%]]</f>
        <v>#VALUE!</v>
      </c>
      <c r="I5555" s="4" t="e">
        <f>Table1[[#This Row],[Jut]]</f>
        <v>#VALUE!</v>
      </c>
      <c r="J5555" s="4" t="e">
        <f>Table1[[#This Row],[Column1]]</f>
        <v>#VALUE!</v>
      </c>
    </row>
    <row r="5556" spans="1:10" hidden="1" x14ac:dyDescent="0.3">
      <c r="A5556" s="2" t="e">
        <f>Table1[[#This Row],[Befolyt]]</f>
        <v>#VALUE!</v>
      </c>
      <c r="B5556" t="e">
        <f>Table1[[#This Row],[ÜK]]</f>
        <v>#VALUE!</v>
      </c>
      <c r="C5556" s="3" t="e">
        <f>Table1[[#This Row],[Szla]]</f>
        <v>#VALUE!</v>
      </c>
      <c r="D5556" s="6" t="e">
        <f>Table1[[#This Row],[Kelt_hó]]</f>
        <v>#VALUE!</v>
      </c>
      <c r="E5556" t="e">
        <f>Table1[[#This Row],[Vevő]]</f>
        <v>#VALUE!</v>
      </c>
      <c r="F5556" t="e">
        <f>Table1[[#This Row],[Termékkör]]</f>
        <v>#VALUE!</v>
      </c>
      <c r="G5556" s="4" t="e">
        <f>Table1[[#This Row],[SzumElad]]</f>
        <v>#VALUE!</v>
      </c>
      <c r="H5556" s="7" t="e">
        <f>Table1[[#This Row],[Jut_%]]</f>
        <v>#VALUE!</v>
      </c>
      <c r="I5556" s="4" t="e">
        <f>Table1[[#This Row],[Jut]]</f>
        <v>#VALUE!</v>
      </c>
      <c r="J5556" s="4" t="e">
        <f>Table1[[#This Row],[Column1]]</f>
        <v>#VALUE!</v>
      </c>
    </row>
    <row r="5557" spans="1:10" hidden="1" x14ac:dyDescent="0.3">
      <c r="A5557" s="2" t="e">
        <f>Table1[[#This Row],[Befolyt]]</f>
        <v>#VALUE!</v>
      </c>
      <c r="B5557" t="e">
        <f>Table1[[#This Row],[ÜK]]</f>
        <v>#VALUE!</v>
      </c>
      <c r="C5557" s="3" t="e">
        <f>Table1[[#This Row],[Szla]]</f>
        <v>#VALUE!</v>
      </c>
      <c r="D5557" s="6" t="e">
        <f>Table1[[#This Row],[Kelt_hó]]</f>
        <v>#VALUE!</v>
      </c>
      <c r="E5557" t="e">
        <f>Table1[[#This Row],[Vevő]]</f>
        <v>#VALUE!</v>
      </c>
      <c r="F5557" t="e">
        <f>Table1[[#This Row],[Termékkör]]</f>
        <v>#VALUE!</v>
      </c>
      <c r="G5557" s="4" t="e">
        <f>Table1[[#This Row],[SzumElad]]</f>
        <v>#VALUE!</v>
      </c>
      <c r="H5557" s="7" t="e">
        <f>Table1[[#This Row],[Jut_%]]</f>
        <v>#VALUE!</v>
      </c>
      <c r="I5557" s="4" t="e">
        <f>Table1[[#This Row],[Jut]]</f>
        <v>#VALUE!</v>
      </c>
      <c r="J5557" s="4" t="e">
        <f>Table1[[#This Row],[Column1]]</f>
        <v>#VALUE!</v>
      </c>
    </row>
    <row r="5558" spans="1:10" hidden="1" x14ac:dyDescent="0.3">
      <c r="A5558" s="2" t="e">
        <f>Table1[[#This Row],[Befolyt]]</f>
        <v>#VALUE!</v>
      </c>
      <c r="B5558" t="e">
        <f>Table1[[#This Row],[ÜK]]</f>
        <v>#VALUE!</v>
      </c>
      <c r="C5558" s="3" t="e">
        <f>Table1[[#This Row],[Szla]]</f>
        <v>#VALUE!</v>
      </c>
      <c r="D5558" s="6" t="e">
        <f>Table1[[#This Row],[Kelt_hó]]</f>
        <v>#VALUE!</v>
      </c>
      <c r="E5558" t="e">
        <f>Table1[[#This Row],[Vevő]]</f>
        <v>#VALUE!</v>
      </c>
      <c r="F5558" t="e">
        <f>Table1[[#This Row],[Termékkör]]</f>
        <v>#VALUE!</v>
      </c>
      <c r="G5558" s="4" t="e">
        <f>Table1[[#This Row],[SzumElad]]</f>
        <v>#VALUE!</v>
      </c>
      <c r="H5558" s="7" t="e">
        <f>Table1[[#This Row],[Jut_%]]</f>
        <v>#VALUE!</v>
      </c>
      <c r="I5558" s="4" t="e">
        <f>Table1[[#This Row],[Jut]]</f>
        <v>#VALUE!</v>
      </c>
      <c r="J5558" s="4" t="e">
        <f>Table1[[#This Row],[Column1]]</f>
        <v>#VALUE!</v>
      </c>
    </row>
    <row r="5559" spans="1:10" hidden="1" x14ac:dyDescent="0.3">
      <c r="A5559" s="2" t="e">
        <f>Table1[[#This Row],[Befolyt]]</f>
        <v>#VALUE!</v>
      </c>
      <c r="B5559" t="e">
        <f>Table1[[#This Row],[ÜK]]</f>
        <v>#VALUE!</v>
      </c>
      <c r="C5559" s="3" t="e">
        <f>Table1[[#This Row],[Szla]]</f>
        <v>#VALUE!</v>
      </c>
      <c r="D5559" s="6" t="e">
        <f>Table1[[#This Row],[Kelt_hó]]</f>
        <v>#VALUE!</v>
      </c>
      <c r="E5559" t="e">
        <f>Table1[[#This Row],[Vevő]]</f>
        <v>#VALUE!</v>
      </c>
      <c r="F5559" t="e">
        <f>Table1[[#This Row],[Termékkör]]</f>
        <v>#VALUE!</v>
      </c>
      <c r="G5559" s="4" t="e">
        <f>Table1[[#This Row],[SzumElad]]</f>
        <v>#VALUE!</v>
      </c>
      <c r="H5559" s="7" t="e">
        <f>Table1[[#This Row],[Jut_%]]</f>
        <v>#VALUE!</v>
      </c>
      <c r="I5559" s="4" t="e">
        <f>Table1[[#This Row],[Jut]]</f>
        <v>#VALUE!</v>
      </c>
      <c r="J5559" s="4" t="e">
        <f>Table1[[#This Row],[Column1]]</f>
        <v>#VALUE!</v>
      </c>
    </row>
    <row r="5560" spans="1:10" hidden="1" x14ac:dyDescent="0.3">
      <c r="A5560" s="2" t="e">
        <f>Table1[[#This Row],[Befolyt]]</f>
        <v>#VALUE!</v>
      </c>
      <c r="B5560" t="e">
        <f>Table1[[#This Row],[ÜK]]</f>
        <v>#VALUE!</v>
      </c>
      <c r="C5560" s="3" t="e">
        <f>Table1[[#This Row],[Szla]]</f>
        <v>#VALUE!</v>
      </c>
      <c r="D5560" s="6" t="e">
        <f>Table1[[#This Row],[Kelt_hó]]</f>
        <v>#VALUE!</v>
      </c>
      <c r="E5560" t="e">
        <f>Table1[[#This Row],[Vevő]]</f>
        <v>#VALUE!</v>
      </c>
      <c r="F5560" t="e">
        <f>Table1[[#This Row],[Termékkör]]</f>
        <v>#VALUE!</v>
      </c>
      <c r="G5560" s="4" t="e">
        <f>Table1[[#This Row],[SzumElad]]</f>
        <v>#VALUE!</v>
      </c>
      <c r="H5560" s="7" t="e">
        <f>Table1[[#This Row],[Jut_%]]</f>
        <v>#VALUE!</v>
      </c>
      <c r="I5560" s="4" t="e">
        <f>Table1[[#This Row],[Jut]]</f>
        <v>#VALUE!</v>
      </c>
      <c r="J5560" s="4" t="e">
        <f>Table1[[#This Row],[Column1]]</f>
        <v>#VALUE!</v>
      </c>
    </row>
    <row r="5561" spans="1:10" hidden="1" x14ac:dyDescent="0.3">
      <c r="A5561" s="2" t="e">
        <f>Table1[[#This Row],[Befolyt]]</f>
        <v>#VALUE!</v>
      </c>
      <c r="B5561" t="e">
        <f>Table1[[#This Row],[ÜK]]</f>
        <v>#VALUE!</v>
      </c>
      <c r="C5561" s="3" t="e">
        <f>Table1[[#This Row],[Szla]]</f>
        <v>#VALUE!</v>
      </c>
      <c r="D5561" s="6" t="e">
        <f>Table1[[#This Row],[Kelt_hó]]</f>
        <v>#VALUE!</v>
      </c>
      <c r="E5561" t="e">
        <f>Table1[[#This Row],[Vevő]]</f>
        <v>#VALUE!</v>
      </c>
      <c r="F5561" t="e">
        <f>Table1[[#This Row],[Termékkör]]</f>
        <v>#VALUE!</v>
      </c>
      <c r="G5561" s="4" t="e">
        <f>Table1[[#This Row],[SzumElad]]</f>
        <v>#VALUE!</v>
      </c>
      <c r="H5561" s="7" t="e">
        <f>Table1[[#This Row],[Jut_%]]</f>
        <v>#VALUE!</v>
      </c>
      <c r="I5561" s="4" t="e">
        <f>Table1[[#This Row],[Jut]]</f>
        <v>#VALUE!</v>
      </c>
      <c r="J5561" s="4" t="e">
        <f>Table1[[#This Row],[Column1]]</f>
        <v>#VALUE!</v>
      </c>
    </row>
    <row r="5562" spans="1:10" hidden="1" x14ac:dyDescent="0.3">
      <c r="A5562" s="2" t="e">
        <f>Table1[[#This Row],[Befolyt]]</f>
        <v>#VALUE!</v>
      </c>
      <c r="B5562" t="e">
        <f>Table1[[#This Row],[ÜK]]</f>
        <v>#VALUE!</v>
      </c>
      <c r="C5562" s="3" t="e">
        <f>Table1[[#This Row],[Szla]]</f>
        <v>#VALUE!</v>
      </c>
      <c r="D5562" s="6" t="e">
        <f>Table1[[#This Row],[Kelt_hó]]</f>
        <v>#VALUE!</v>
      </c>
      <c r="E5562" t="e">
        <f>Table1[[#This Row],[Vevő]]</f>
        <v>#VALUE!</v>
      </c>
      <c r="F5562" t="e">
        <f>Table1[[#This Row],[Termékkör]]</f>
        <v>#VALUE!</v>
      </c>
      <c r="G5562" s="4" t="e">
        <f>Table1[[#This Row],[SzumElad]]</f>
        <v>#VALUE!</v>
      </c>
      <c r="H5562" s="7" t="e">
        <f>Table1[[#This Row],[Jut_%]]</f>
        <v>#VALUE!</v>
      </c>
      <c r="I5562" s="4" t="e">
        <f>Table1[[#This Row],[Jut]]</f>
        <v>#VALUE!</v>
      </c>
      <c r="J5562" s="4" t="e">
        <f>Table1[[#This Row],[Column1]]</f>
        <v>#VALUE!</v>
      </c>
    </row>
    <row r="5563" spans="1:10" hidden="1" x14ac:dyDescent="0.3">
      <c r="A5563" s="2" t="e">
        <f>Table1[[#This Row],[Befolyt]]</f>
        <v>#VALUE!</v>
      </c>
      <c r="B5563" t="e">
        <f>Table1[[#This Row],[ÜK]]</f>
        <v>#VALUE!</v>
      </c>
      <c r="C5563" s="3" t="e">
        <f>Table1[[#This Row],[Szla]]</f>
        <v>#VALUE!</v>
      </c>
      <c r="D5563" s="6" t="e">
        <f>Table1[[#This Row],[Kelt_hó]]</f>
        <v>#VALUE!</v>
      </c>
      <c r="E5563" t="e">
        <f>Table1[[#This Row],[Vevő]]</f>
        <v>#VALUE!</v>
      </c>
      <c r="F5563" t="e">
        <f>Table1[[#This Row],[Termékkör]]</f>
        <v>#VALUE!</v>
      </c>
      <c r="G5563" s="4" t="e">
        <f>Table1[[#This Row],[SzumElad]]</f>
        <v>#VALUE!</v>
      </c>
      <c r="H5563" s="7" t="e">
        <f>Table1[[#This Row],[Jut_%]]</f>
        <v>#VALUE!</v>
      </c>
      <c r="I5563" s="4" t="e">
        <f>Table1[[#This Row],[Jut]]</f>
        <v>#VALUE!</v>
      </c>
      <c r="J5563" s="4" t="e">
        <f>Table1[[#This Row],[Column1]]</f>
        <v>#VALUE!</v>
      </c>
    </row>
    <row r="5564" spans="1:10" hidden="1" x14ac:dyDescent="0.3">
      <c r="A5564" s="2" t="e">
        <f>Table1[[#This Row],[Befolyt]]</f>
        <v>#VALUE!</v>
      </c>
      <c r="B5564" t="e">
        <f>Table1[[#This Row],[ÜK]]</f>
        <v>#VALUE!</v>
      </c>
      <c r="C5564" s="3" t="e">
        <f>Table1[[#This Row],[Szla]]</f>
        <v>#VALUE!</v>
      </c>
      <c r="D5564" s="6" t="e">
        <f>Table1[[#This Row],[Kelt_hó]]</f>
        <v>#VALUE!</v>
      </c>
      <c r="E5564" t="e">
        <f>Table1[[#This Row],[Vevő]]</f>
        <v>#VALUE!</v>
      </c>
      <c r="F5564" t="e">
        <f>Table1[[#This Row],[Termékkör]]</f>
        <v>#VALUE!</v>
      </c>
      <c r="G5564" s="4" t="e">
        <f>Table1[[#This Row],[SzumElad]]</f>
        <v>#VALUE!</v>
      </c>
      <c r="H5564" s="7" t="e">
        <f>Table1[[#This Row],[Jut_%]]</f>
        <v>#VALUE!</v>
      </c>
      <c r="I5564" s="4" t="e">
        <f>Table1[[#This Row],[Jut]]</f>
        <v>#VALUE!</v>
      </c>
      <c r="J5564" s="4" t="e">
        <f>Table1[[#This Row],[Column1]]</f>
        <v>#VALUE!</v>
      </c>
    </row>
    <row r="5565" spans="1:10" hidden="1" x14ac:dyDescent="0.3">
      <c r="A5565" s="2" t="e">
        <f>Table1[[#This Row],[Befolyt]]</f>
        <v>#VALUE!</v>
      </c>
      <c r="B5565" t="e">
        <f>Table1[[#This Row],[ÜK]]</f>
        <v>#VALUE!</v>
      </c>
      <c r="C5565" s="3" t="e">
        <f>Table1[[#This Row],[Szla]]</f>
        <v>#VALUE!</v>
      </c>
      <c r="D5565" s="6" t="e">
        <f>Table1[[#This Row],[Kelt_hó]]</f>
        <v>#VALUE!</v>
      </c>
      <c r="E5565" t="e">
        <f>Table1[[#This Row],[Vevő]]</f>
        <v>#VALUE!</v>
      </c>
      <c r="F5565" t="e">
        <f>Table1[[#This Row],[Termékkör]]</f>
        <v>#VALUE!</v>
      </c>
      <c r="G5565" s="4" t="e">
        <f>Table1[[#This Row],[SzumElad]]</f>
        <v>#VALUE!</v>
      </c>
      <c r="H5565" s="7" t="e">
        <f>Table1[[#This Row],[Jut_%]]</f>
        <v>#VALUE!</v>
      </c>
      <c r="I5565" s="4" t="e">
        <f>Table1[[#This Row],[Jut]]</f>
        <v>#VALUE!</v>
      </c>
      <c r="J5565" s="4" t="e">
        <f>Table1[[#This Row],[Column1]]</f>
        <v>#VALUE!</v>
      </c>
    </row>
    <row r="5566" spans="1:10" hidden="1" x14ac:dyDescent="0.3">
      <c r="A5566" s="2" t="e">
        <f>Table1[[#This Row],[Befolyt]]</f>
        <v>#VALUE!</v>
      </c>
      <c r="B5566" t="e">
        <f>Table1[[#This Row],[ÜK]]</f>
        <v>#VALUE!</v>
      </c>
      <c r="C5566" s="3" t="e">
        <f>Table1[[#This Row],[Szla]]</f>
        <v>#VALUE!</v>
      </c>
      <c r="D5566" s="6" t="e">
        <f>Table1[[#This Row],[Kelt_hó]]</f>
        <v>#VALUE!</v>
      </c>
      <c r="E5566" t="e">
        <f>Table1[[#This Row],[Vevő]]</f>
        <v>#VALUE!</v>
      </c>
      <c r="F5566" t="e">
        <f>Table1[[#This Row],[Termékkör]]</f>
        <v>#VALUE!</v>
      </c>
      <c r="G5566" s="4" t="e">
        <f>Table1[[#This Row],[SzumElad]]</f>
        <v>#VALUE!</v>
      </c>
      <c r="H5566" s="7" t="e">
        <f>Table1[[#This Row],[Jut_%]]</f>
        <v>#VALUE!</v>
      </c>
      <c r="I5566" s="4" t="e">
        <f>Table1[[#This Row],[Jut]]</f>
        <v>#VALUE!</v>
      </c>
      <c r="J5566" s="4" t="e">
        <f>Table1[[#This Row],[Column1]]</f>
        <v>#VALUE!</v>
      </c>
    </row>
    <row r="5567" spans="1:10" hidden="1" x14ac:dyDescent="0.3">
      <c r="A5567" s="2" t="e">
        <f>Table1[[#This Row],[Befolyt]]</f>
        <v>#VALUE!</v>
      </c>
      <c r="B5567" t="e">
        <f>Table1[[#This Row],[ÜK]]</f>
        <v>#VALUE!</v>
      </c>
      <c r="C5567" s="3" t="e">
        <f>Table1[[#This Row],[Szla]]</f>
        <v>#VALUE!</v>
      </c>
      <c r="D5567" s="6" t="e">
        <f>Table1[[#This Row],[Kelt_hó]]</f>
        <v>#VALUE!</v>
      </c>
      <c r="E5567" t="e">
        <f>Table1[[#This Row],[Vevő]]</f>
        <v>#VALUE!</v>
      </c>
      <c r="F5567" t="e">
        <f>Table1[[#This Row],[Termékkör]]</f>
        <v>#VALUE!</v>
      </c>
      <c r="G5567" s="4" t="e">
        <f>Table1[[#This Row],[SzumElad]]</f>
        <v>#VALUE!</v>
      </c>
      <c r="H5567" s="7" t="e">
        <f>Table1[[#This Row],[Jut_%]]</f>
        <v>#VALUE!</v>
      </c>
      <c r="I5567" s="4" t="e">
        <f>Table1[[#This Row],[Jut]]</f>
        <v>#VALUE!</v>
      </c>
      <c r="J5567" s="4" t="e">
        <f>Table1[[#This Row],[Column1]]</f>
        <v>#VALUE!</v>
      </c>
    </row>
    <row r="5568" spans="1:10" hidden="1" x14ac:dyDescent="0.3">
      <c r="A5568" s="2" t="e">
        <f>Table1[[#This Row],[Befolyt]]</f>
        <v>#VALUE!</v>
      </c>
      <c r="B5568" t="e">
        <f>Table1[[#This Row],[ÜK]]</f>
        <v>#VALUE!</v>
      </c>
      <c r="C5568" s="3" t="e">
        <f>Table1[[#This Row],[Szla]]</f>
        <v>#VALUE!</v>
      </c>
      <c r="D5568" s="6" t="e">
        <f>Table1[[#This Row],[Kelt_hó]]</f>
        <v>#VALUE!</v>
      </c>
      <c r="E5568" t="e">
        <f>Table1[[#This Row],[Vevő]]</f>
        <v>#VALUE!</v>
      </c>
      <c r="F5568" t="e">
        <f>Table1[[#This Row],[Termékkör]]</f>
        <v>#VALUE!</v>
      </c>
      <c r="G5568" s="4" t="e">
        <f>Table1[[#This Row],[SzumElad]]</f>
        <v>#VALUE!</v>
      </c>
      <c r="H5568" s="7" t="e">
        <f>Table1[[#This Row],[Jut_%]]</f>
        <v>#VALUE!</v>
      </c>
      <c r="I5568" s="4" t="e">
        <f>Table1[[#This Row],[Jut]]</f>
        <v>#VALUE!</v>
      </c>
      <c r="J5568" s="4" t="e">
        <f>Table1[[#This Row],[Column1]]</f>
        <v>#VALUE!</v>
      </c>
    </row>
    <row r="5569" spans="1:10" hidden="1" x14ac:dyDescent="0.3">
      <c r="A5569" s="2" t="e">
        <f>Table1[[#This Row],[Befolyt]]</f>
        <v>#VALUE!</v>
      </c>
      <c r="B5569" t="e">
        <f>Table1[[#This Row],[ÜK]]</f>
        <v>#VALUE!</v>
      </c>
      <c r="C5569" s="3" t="e">
        <f>Table1[[#This Row],[Szla]]</f>
        <v>#VALUE!</v>
      </c>
      <c r="D5569" s="6" t="e">
        <f>Table1[[#This Row],[Kelt_hó]]</f>
        <v>#VALUE!</v>
      </c>
      <c r="E5569" t="e">
        <f>Table1[[#This Row],[Vevő]]</f>
        <v>#VALUE!</v>
      </c>
      <c r="F5569" t="e">
        <f>Table1[[#This Row],[Termékkör]]</f>
        <v>#VALUE!</v>
      </c>
      <c r="G5569" s="4" t="e">
        <f>Table1[[#This Row],[SzumElad]]</f>
        <v>#VALUE!</v>
      </c>
      <c r="H5569" s="7" t="e">
        <f>Table1[[#This Row],[Jut_%]]</f>
        <v>#VALUE!</v>
      </c>
      <c r="I5569" s="4" t="e">
        <f>Table1[[#This Row],[Jut]]</f>
        <v>#VALUE!</v>
      </c>
      <c r="J5569" s="4" t="e">
        <f>Table1[[#This Row],[Column1]]</f>
        <v>#VALUE!</v>
      </c>
    </row>
    <row r="5570" spans="1:10" hidden="1" x14ac:dyDescent="0.3">
      <c r="A5570" s="2" t="e">
        <f>Table1[[#This Row],[Befolyt]]</f>
        <v>#VALUE!</v>
      </c>
      <c r="B5570" t="e">
        <f>Table1[[#This Row],[ÜK]]</f>
        <v>#VALUE!</v>
      </c>
      <c r="C5570" s="3" t="e">
        <f>Table1[[#This Row],[Szla]]</f>
        <v>#VALUE!</v>
      </c>
      <c r="D5570" s="6" t="e">
        <f>Table1[[#This Row],[Kelt_hó]]</f>
        <v>#VALUE!</v>
      </c>
      <c r="E5570" t="e">
        <f>Table1[[#This Row],[Vevő]]</f>
        <v>#VALUE!</v>
      </c>
      <c r="F5570" t="e">
        <f>Table1[[#This Row],[Termékkör]]</f>
        <v>#VALUE!</v>
      </c>
      <c r="G5570" s="4" t="e">
        <f>Table1[[#This Row],[SzumElad]]</f>
        <v>#VALUE!</v>
      </c>
      <c r="H5570" s="7" t="e">
        <f>Table1[[#This Row],[Jut_%]]</f>
        <v>#VALUE!</v>
      </c>
      <c r="I5570" s="4" t="e">
        <f>Table1[[#This Row],[Jut]]</f>
        <v>#VALUE!</v>
      </c>
      <c r="J5570" s="4" t="e">
        <f>Table1[[#This Row],[Column1]]</f>
        <v>#VALUE!</v>
      </c>
    </row>
    <row r="5571" spans="1:10" hidden="1" x14ac:dyDescent="0.3">
      <c r="A5571" s="2" t="e">
        <f>Table1[[#This Row],[Befolyt]]</f>
        <v>#VALUE!</v>
      </c>
      <c r="B5571" t="e">
        <f>Table1[[#This Row],[ÜK]]</f>
        <v>#VALUE!</v>
      </c>
      <c r="C5571" s="3" t="e">
        <f>Table1[[#This Row],[Szla]]</f>
        <v>#VALUE!</v>
      </c>
      <c r="D5571" s="6" t="e">
        <f>Table1[[#This Row],[Kelt_hó]]</f>
        <v>#VALUE!</v>
      </c>
      <c r="E5571" t="e">
        <f>Table1[[#This Row],[Vevő]]</f>
        <v>#VALUE!</v>
      </c>
      <c r="F5571" t="e">
        <f>Table1[[#This Row],[Termékkör]]</f>
        <v>#VALUE!</v>
      </c>
      <c r="G5571" s="4" t="e">
        <f>Table1[[#This Row],[SzumElad]]</f>
        <v>#VALUE!</v>
      </c>
      <c r="H5571" s="7" t="e">
        <f>Table1[[#This Row],[Jut_%]]</f>
        <v>#VALUE!</v>
      </c>
      <c r="I5571" s="4" t="e">
        <f>Table1[[#This Row],[Jut]]</f>
        <v>#VALUE!</v>
      </c>
      <c r="J5571" s="4" t="e">
        <f>Table1[[#This Row],[Column1]]</f>
        <v>#VALUE!</v>
      </c>
    </row>
    <row r="5572" spans="1:10" hidden="1" x14ac:dyDescent="0.3">
      <c r="A5572" s="2" t="e">
        <f>Table1[[#This Row],[Befolyt]]</f>
        <v>#VALUE!</v>
      </c>
      <c r="B5572" t="e">
        <f>Table1[[#This Row],[ÜK]]</f>
        <v>#VALUE!</v>
      </c>
      <c r="C5572" s="3" t="e">
        <f>Table1[[#This Row],[Szla]]</f>
        <v>#VALUE!</v>
      </c>
      <c r="D5572" s="6" t="e">
        <f>Table1[[#This Row],[Kelt_hó]]</f>
        <v>#VALUE!</v>
      </c>
      <c r="E5572" t="e">
        <f>Table1[[#This Row],[Vevő]]</f>
        <v>#VALUE!</v>
      </c>
      <c r="F5572" t="e">
        <f>Table1[[#This Row],[Termékkör]]</f>
        <v>#VALUE!</v>
      </c>
      <c r="G5572" s="4" t="e">
        <f>Table1[[#This Row],[SzumElad]]</f>
        <v>#VALUE!</v>
      </c>
      <c r="H5572" s="7" t="e">
        <f>Table1[[#This Row],[Jut_%]]</f>
        <v>#VALUE!</v>
      </c>
      <c r="I5572" s="4" t="e">
        <f>Table1[[#This Row],[Jut]]</f>
        <v>#VALUE!</v>
      </c>
      <c r="J5572" s="4" t="e">
        <f>Table1[[#This Row],[Column1]]</f>
        <v>#VALUE!</v>
      </c>
    </row>
    <row r="5573" spans="1:10" hidden="1" x14ac:dyDescent="0.3">
      <c r="A5573" s="2" t="e">
        <f>Table1[[#This Row],[Befolyt]]</f>
        <v>#VALUE!</v>
      </c>
      <c r="B5573" t="e">
        <f>Table1[[#This Row],[ÜK]]</f>
        <v>#VALUE!</v>
      </c>
      <c r="C5573" s="3" t="e">
        <f>Table1[[#This Row],[Szla]]</f>
        <v>#VALUE!</v>
      </c>
      <c r="D5573" s="6" t="e">
        <f>Table1[[#This Row],[Kelt_hó]]</f>
        <v>#VALUE!</v>
      </c>
      <c r="E5573" t="e">
        <f>Table1[[#This Row],[Vevő]]</f>
        <v>#VALUE!</v>
      </c>
      <c r="F5573" t="e">
        <f>Table1[[#This Row],[Termékkör]]</f>
        <v>#VALUE!</v>
      </c>
      <c r="G5573" s="4" t="e">
        <f>Table1[[#This Row],[SzumElad]]</f>
        <v>#VALUE!</v>
      </c>
      <c r="H5573" s="7" t="e">
        <f>Table1[[#This Row],[Jut_%]]</f>
        <v>#VALUE!</v>
      </c>
      <c r="I5573" s="4" t="e">
        <f>Table1[[#This Row],[Jut]]</f>
        <v>#VALUE!</v>
      </c>
      <c r="J5573" s="4" t="e">
        <f>Table1[[#This Row],[Column1]]</f>
        <v>#VALUE!</v>
      </c>
    </row>
    <row r="5574" spans="1:10" hidden="1" x14ac:dyDescent="0.3">
      <c r="A5574" s="2" t="e">
        <f>Table1[[#This Row],[Befolyt]]</f>
        <v>#VALUE!</v>
      </c>
      <c r="B5574" t="e">
        <f>Table1[[#This Row],[ÜK]]</f>
        <v>#VALUE!</v>
      </c>
      <c r="C5574" s="3" t="e">
        <f>Table1[[#This Row],[Szla]]</f>
        <v>#VALUE!</v>
      </c>
      <c r="D5574" s="6" t="e">
        <f>Table1[[#This Row],[Kelt_hó]]</f>
        <v>#VALUE!</v>
      </c>
      <c r="E5574" t="e">
        <f>Table1[[#This Row],[Vevő]]</f>
        <v>#VALUE!</v>
      </c>
      <c r="F5574" t="e">
        <f>Table1[[#This Row],[Termékkör]]</f>
        <v>#VALUE!</v>
      </c>
      <c r="G5574" s="4" t="e">
        <f>Table1[[#This Row],[SzumElad]]</f>
        <v>#VALUE!</v>
      </c>
      <c r="H5574" s="7" t="e">
        <f>Table1[[#This Row],[Jut_%]]</f>
        <v>#VALUE!</v>
      </c>
      <c r="I5574" s="4" t="e">
        <f>Table1[[#This Row],[Jut]]</f>
        <v>#VALUE!</v>
      </c>
      <c r="J5574" s="4" t="e">
        <f>Table1[[#This Row],[Column1]]</f>
        <v>#VALUE!</v>
      </c>
    </row>
    <row r="5575" spans="1:10" hidden="1" x14ac:dyDescent="0.3">
      <c r="A5575" s="2" t="e">
        <f>Table1[[#This Row],[Befolyt]]</f>
        <v>#VALUE!</v>
      </c>
      <c r="B5575" t="e">
        <f>Table1[[#This Row],[ÜK]]</f>
        <v>#VALUE!</v>
      </c>
      <c r="C5575" s="3" t="e">
        <f>Table1[[#This Row],[Szla]]</f>
        <v>#VALUE!</v>
      </c>
      <c r="D5575" s="6" t="e">
        <f>Table1[[#This Row],[Kelt_hó]]</f>
        <v>#VALUE!</v>
      </c>
      <c r="E5575" t="e">
        <f>Table1[[#This Row],[Vevő]]</f>
        <v>#VALUE!</v>
      </c>
      <c r="F5575" t="e">
        <f>Table1[[#This Row],[Termékkör]]</f>
        <v>#VALUE!</v>
      </c>
      <c r="G5575" s="4" t="e">
        <f>Table1[[#This Row],[SzumElad]]</f>
        <v>#VALUE!</v>
      </c>
      <c r="H5575" s="7" t="e">
        <f>Table1[[#This Row],[Jut_%]]</f>
        <v>#VALUE!</v>
      </c>
      <c r="I5575" s="4" t="e">
        <f>Table1[[#This Row],[Jut]]</f>
        <v>#VALUE!</v>
      </c>
      <c r="J5575" s="4" t="e">
        <f>Table1[[#This Row],[Column1]]</f>
        <v>#VALUE!</v>
      </c>
    </row>
    <row r="5576" spans="1:10" hidden="1" x14ac:dyDescent="0.3">
      <c r="A5576" s="2" t="e">
        <f>Table1[[#This Row],[Befolyt]]</f>
        <v>#VALUE!</v>
      </c>
      <c r="B5576" t="e">
        <f>Table1[[#This Row],[ÜK]]</f>
        <v>#VALUE!</v>
      </c>
      <c r="C5576" s="3" t="e">
        <f>Table1[[#This Row],[Szla]]</f>
        <v>#VALUE!</v>
      </c>
      <c r="D5576" s="6" t="e">
        <f>Table1[[#This Row],[Kelt_hó]]</f>
        <v>#VALUE!</v>
      </c>
      <c r="E5576" t="e">
        <f>Table1[[#This Row],[Vevő]]</f>
        <v>#VALUE!</v>
      </c>
      <c r="F5576" t="e">
        <f>Table1[[#This Row],[Termékkör]]</f>
        <v>#VALUE!</v>
      </c>
      <c r="G5576" s="4" t="e">
        <f>Table1[[#This Row],[SzumElad]]</f>
        <v>#VALUE!</v>
      </c>
      <c r="H5576" s="7" t="e">
        <f>Table1[[#This Row],[Jut_%]]</f>
        <v>#VALUE!</v>
      </c>
      <c r="I5576" s="4" t="e">
        <f>Table1[[#This Row],[Jut]]</f>
        <v>#VALUE!</v>
      </c>
      <c r="J5576" s="4" t="e">
        <f>Table1[[#This Row],[Column1]]</f>
        <v>#VALUE!</v>
      </c>
    </row>
    <row r="5577" spans="1:10" hidden="1" x14ac:dyDescent="0.3">
      <c r="A5577" s="2" t="e">
        <f>Table1[[#This Row],[Befolyt]]</f>
        <v>#VALUE!</v>
      </c>
      <c r="B5577" t="e">
        <f>Table1[[#This Row],[ÜK]]</f>
        <v>#VALUE!</v>
      </c>
      <c r="C5577" s="3" t="e">
        <f>Table1[[#This Row],[Szla]]</f>
        <v>#VALUE!</v>
      </c>
      <c r="D5577" s="6" t="e">
        <f>Table1[[#This Row],[Kelt_hó]]</f>
        <v>#VALUE!</v>
      </c>
      <c r="E5577" t="e">
        <f>Table1[[#This Row],[Vevő]]</f>
        <v>#VALUE!</v>
      </c>
      <c r="F5577" t="e">
        <f>Table1[[#This Row],[Termékkör]]</f>
        <v>#VALUE!</v>
      </c>
      <c r="G5577" s="4" t="e">
        <f>Table1[[#This Row],[SzumElad]]</f>
        <v>#VALUE!</v>
      </c>
      <c r="H5577" s="7" t="e">
        <f>Table1[[#This Row],[Jut_%]]</f>
        <v>#VALUE!</v>
      </c>
      <c r="I5577" s="4" t="e">
        <f>Table1[[#This Row],[Jut]]</f>
        <v>#VALUE!</v>
      </c>
      <c r="J5577" s="4" t="e">
        <f>Table1[[#This Row],[Column1]]</f>
        <v>#VALUE!</v>
      </c>
    </row>
    <row r="5578" spans="1:10" hidden="1" x14ac:dyDescent="0.3">
      <c r="A5578" s="2" t="e">
        <f>Table1[[#This Row],[Befolyt]]</f>
        <v>#VALUE!</v>
      </c>
      <c r="B5578" t="e">
        <f>Table1[[#This Row],[ÜK]]</f>
        <v>#VALUE!</v>
      </c>
      <c r="C5578" s="3" t="e">
        <f>Table1[[#This Row],[Szla]]</f>
        <v>#VALUE!</v>
      </c>
      <c r="D5578" s="6" t="e">
        <f>Table1[[#This Row],[Kelt_hó]]</f>
        <v>#VALUE!</v>
      </c>
      <c r="E5578" t="e">
        <f>Table1[[#This Row],[Vevő]]</f>
        <v>#VALUE!</v>
      </c>
      <c r="F5578" t="e">
        <f>Table1[[#This Row],[Termékkör]]</f>
        <v>#VALUE!</v>
      </c>
      <c r="G5578" s="4" t="e">
        <f>Table1[[#This Row],[SzumElad]]</f>
        <v>#VALUE!</v>
      </c>
      <c r="H5578" s="7" t="e">
        <f>Table1[[#This Row],[Jut_%]]</f>
        <v>#VALUE!</v>
      </c>
      <c r="I5578" s="4" t="e">
        <f>Table1[[#This Row],[Jut]]</f>
        <v>#VALUE!</v>
      </c>
      <c r="J5578" s="4" t="e">
        <f>Table1[[#This Row],[Column1]]</f>
        <v>#VALUE!</v>
      </c>
    </row>
    <row r="5579" spans="1:10" hidden="1" x14ac:dyDescent="0.3">
      <c r="A5579" s="2" t="e">
        <f>Table1[[#This Row],[Befolyt]]</f>
        <v>#VALUE!</v>
      </c>
      <c r="B5579" t="e">
        <f>Table1[[#This Row],[ÜK]]</f>
        <v>#VALUE!</v>
      </c>
      <c r="C5579" s="3" t="e">
        <f>Table1[[#This Row],[Szla]]</f>
        <v>#VALUE!</v>
      </c>
      <c r="D5579" s="6" t="e">
        <f>Table1[[#This Row],[Kelt_hó]]</f>
        <v>#VALUE!</v>
      </c>
      <c r="E5579" t="e">
        <f>Table1[[#This Row],[Vevő]]</f>
        <v>#VALUE!</v>
      </c>
      <c r="F5579" t="e">
        <f>Table1[[#This Row],[Termékkör]]</f>
        <v>#VALUE!</v>
      </c>
      <c r="G5579" s="4" t="e">
        <f>Table1[[#This Row],[SzumElad]]</f>
        <v>#VALUE!</v>
      </c>
      <c r="H5579" s="7" t="e">
        <f>Table1[[#This Row],[Jut_%]]</f>
        <v>#VALUE!</v>
      </c>
      <c r="I5579" s="4" t="e">
        <f>Table1[[#This Row],[Jut]]</f>
        <v>#VALUE!</v>
      </c>
      <c r="J5579" s="4" t="e">
        <f>Table1[[#This Row],[Column1]]</f>
        <v>#VALUE!</v>
      </c>
    </row>
    <row r="5580" spans="1:10" hidden="1" x14ac:dyDescent="0.3">
      <c r="A5580" s="2" t="e">
        <f>Table1[[#This Row],[Befolyt]]</f>
        <v>#VALUE!</v>
      </c>
      <c r="B5580" t="e">
        <f>Table1[[#This Row],[ÜK]]</f>
        <v>#VALUE!</v>
      </c>
      <c r="C5580" s="3" t="e">
        <f>Table1[[#This Row],[Szla]]</f>
        <v>#VALUE!</v>
      </c>
      <c r="D5580" s="6" t="e">
        <f>Table1[[#This Row],[Kelt_hó]]</f>
        <v>#VALUE!</v>
      </c>
      <c r="E5580" t="e">
        <f>Table1[[#This Row],[Vevő]]</f>
        <v>#VALUE!</v>
      </c>
      <c r="F5580" t="e">
        <f>Table1[[#This Row],[Termékkör]]</f>
        <v>#VALUE!</v>
      </c>
      <c r="G5580" s="4" t="e">
        <f>Table1[[#This Row],[SzumElad]]</f>
        <v>#VALUE!</v>
      </c>
      <c r="H5580" s="7" t="e">
        <f>Table1[[#This Row],[Jut_%]]</f>
        <v>#VALUE!</v>
      </c>
      <c r="I5580" s="4" t="e">
        <f>Table1[[#This Row],[Jut]]</f>
        <v>#VALUE!</v>
      </c>
      <c r="J5580" s="4" t="e">
        <f>Table1[[#This Row],[Column1]]</f>
        <v>#VALUE!</v>
      </c>
    </row>
    <row r="5581" spans="1:10" hidden="1" x14ac:dyDescent="0.3">
      <c r="A5581" s="2" t="e">
        <f>Table1[[#This Row],[Befolyt]]</f>
        <v>#VALUE!</v>
      </c>
      <c r="B5581" t="e">
        <f>Table1[[#This Row],[ÜK]]</f>
        <v>#VALUE!</v>
      </c>
      <c r="C5581" s="3" t="e">
        <f>Table1[[#This Row],[Szla]]</f>
        <v>#VALUE!</v>
      </c>
      <c r="D5581" s="6" t="e">
        <f>Table1[[#This Row],[Kelt_hó]]</f>
        <v>#VALUE!</v>
      </c>
      <c r="E5581" t="e">
        <f>Table1[[#This Row],[Vevő]]</f>
        <v>#VALUE!</v>
      </c>
      <c r="F5581" t="e">
        <f>Table1[[#This Row],[Termékkör]]</f>
        <v>#VALUE!</v>
      </c>
      <c r="G5581" s="4" t="e">
        <f>Table1[[#This Row],[SzumElad]]</f>
        <v>#VALUE!</v>
      </c>
      <c r="H5581" s="7" t="e">
        <f>Table1[[#This Row],[Jut_%]]</f>
        <v>#VALUE!</v>
      </c>
      <c r="I5581" s="4" t="e">
        <f>Table1[[#This Row],[Jut]]</f>
        <v>#VALUE!</v>
      </c>
      <c r="J5581" s="4" t="e">
        <f>Table1[[#This Row],[Column1]]</f>
        <v>#VALUE!</v>
      </c>
    </row>
    <row r="5582" spans="1:10" hidden="1" x14ac:dyDescent="0.3">
      <c r="A5582" s="2" t="e">
        <f>Table1[[#This Row],[Befolyt]]</f>
        <v>#VALUE!</v>
      </c>
      <c r="B5582" t="e">
        <f>Table1[[#This Row],[ÜK]]</f>
        <v>#VALUE!</v>
      </c>
      <c r="C5582" s="3" t="e">
        <f>Table1[[#This Row],[Szla]]</f>
        <v>#VALUE!</v>
      </c>
      <c r="D5582" s="6" t="e">
        <f>Table1[[#This Row],[Kelt_hó]]</f>
        <v>#VALUE!</v>
      </c>
      <c r="E5582" t="e">
        <f>Table1[[#This Row],[Vevő]]</f>
        <v>#VALUE!</v>
      </c>
      <c r="F5582" t="e">
        <f>Table1[[#This Row],[Termékkör]]</f>
        <v>#VALUE!</v>
      </c>
      <c r="G5582" s="4" t="e">
        <f>Table1[[#This Row],[SzumElad]]</f>
        <v>#VALUE!</v>
      </c>
      <c r="H5582" s="7" t="e">
        <f>Table1[[#This Row],[Jut_%]]</f>
        <v>#VALUE!</v>
      </c>
      <c r="I5582" s="4" t="e">
        <f>Table1[[#This Row],[Jut]]</f>
        <v>#VALUE!</v>
      </c>
      <c r="J5582" s="4" t="e">
        <f>Table1[[#This Row],[Column1]]</f>
        <v>#VALUE!</v>
      </c>
    </row>
    <row r="5583" spans="1:10" hidden="1" x14ac:dyDescent="0.3">
      <c r="A5583" s="2" t="e">
        <f>Table1[[#This Row],[Befolyt]]</f>
        <v>#VALUE!</v>
      </c>
      <c r="B5583" t="e">
        <f>Table1[[#This Row],[ÜK]]</f>
        <v>#VALUE!</v>
      </c>
      <c r="C5583" s="3" t="e">
        <f>Table1[[#This Row],[Szla]]</f>
        <v>#VALUE!</v>
      </c>
      <c r="D5583" s="6" t="e">
        <f>Table1[[#This Row],[Kelt_hó]]</f>
        <v>#VALUE!</v>
      </c>
      <c r="E5583" t="e">
        <f>Table1[[#This Row],[Vevő]]</f>
        <v>#VALUE!</v>
      </c>
      <c r="F5583" t="e">
        <f>Table1[[#This Row],[Termékkör]]</f>
        <v>#VALUE!</v>
      </c>
      <c r="G5583" s="4" t="e">
        <f>Table1[[#This Row],[SzumElad]]</f>
        <v>#VALUE!</v>
      </c>
      <c r="H5583" s="7" t="e">
        <f>Table1[[#This Row],[Jut_%]]</f>
        <v>#VALUE!</v>
      </c>
      <c r="I5583" s="4" t="e">
        <f>Table1[[#This Row],[Jut]]</f>
        <v>#VALUE!</v>
      </c>
      <c r="J5583" s="4" t="e">
        <f>Table1[[#This Row],[Column1]]</f>
        <v>#VALUE!</v>
      </c>
    </row>
    <row r="5584" spans="1:10" hidden="1" x14ac:dyDescent="0.3">
      <c r="A5584" s="2" t="e">
        <f>Table1[[#This Row],[Befolyt]]</f>
        <v>#VALUE!</v>
      </c>
      <c r="B5584" t="e">
        <f>Table1[[#This Row],[ÜK]]</f>
        <v>#VALUE!</v>
      </c>
      <c r="C5584" s="3" t="e">
        <f>Table1[[#This Row],[Szla]]</f>
        <v>#VALUE!</v>
      </c>
      <c r="D5584" s="6" t="e">
        <f>Table1[[#This Row],[Kelt_hó]]</f>
        <v>#VALUE!</v>
      </c>
      <c r="E5584" t="e">
        <f>Table1[[#This Row],[Vevő]]</f>
        <v>#VALUE!</v>
      </c>
      <c r="F5584" t="e">
        <f>Table1[[#This Row],[Termékkör]]</f>
        <v>#VALUE!</v>
      </c>
      <c r="G5584" s="4" t="e">
        <f>Table1[[#This Row],[SzumElad]]</f>
        <v>#VALUE!</v>
      </c>
      <c r="H5584" s="7" t="e">
        <f>Table1[[#This Row],[Jut_%]]</f>
        <v>#VALUE!</v>
      </c>
      <c r="I5584" s="4" t="e">
        <f>Table1[[#This Row],[Jut]]</f>
        <v>#VALUE!</v>
      </c>
      <c r="J5584" s="4" t="e">
        <f>Table1[[#This Row],[Column1]]</f>
        <v>#VALUE!</v>
      </c>
    </row>
    <row r="5585" spans="1:10" hidden="1" x14ac:dyDescent="0.3">
      <c r="A5585" s="2" t="e">
        <f>Table1[[#This Row],[Befolyt]]</f>
        <v>#VALUE!</v>
      </c>
      <c r="B5585" t="e">
        <f>Table1[[#This Row],[ÜK]]</f>
        <v>#VALUE!</v>
      </c>
      <c r="C5585" s="3" t="e">
        <f>Table1[[#This Row],[Szla]]</f>
        <v>#VALUE!</v>
      </c>
      <c r="D5585" s="6" t="e">
        <f>Table1[[#This Row],[Kelt_hó]]</f>
        <v>#VALUE!</v>
      </c>
      <c r="E5585" t="e">
        <f>Table1[[#This Row],[Vevő]]</f>
        <v>#VALUE!</v>
      </c>
      <c r="F5585" t="e">
        <f>Table1[[#This Row],[Termékkör]]</f>
        <v>#VALUE!</v>
      </c>
      <c r="G5585" s="4" t="e">
        <f>Table1[[#This Row],[SzumElad]]</f>
        <v>#VALUE!</v>
      </c>
      <c r="H5585" s="7" t="e">
        <f>Table1[[#This Row],[Jut_%]]</f>
        <v>#VALUE!</v>
      </c>
      <c r="I5585" s="4" t="e">
        <f>Table1[[#This Row],[Jut]]</f>
        <v>#VALUE!</v>
      </c>
      <c r="J5585" s="4" t="e">
        <f>Table1[[#This Row],[Column1]]</f>
        <v>#VALUE!</v>
      </c>
    </row>
    <row r="5586" spans="1:10" hidden="1" x14ac:dyDescent="0.3">
      <c r="A5586" s="2" t="e">
        <f>Table1[[#This Row],[Befolyt]]</f>
        <v>#VALUE!</v>
      </c>
      <c r="B5586" t="e">
        <f>Table1[[#This Row],[ÜK]]</f>
        <v>#VALUE!</v>
      </c>
      <c r="C5586" s="3" t="e">
        <f>Table1[[#This Row],[Szla]]</f>
        <v>#VALUE!</v>
      </c>
      <c r="D5586" s="6" t="e">
        <f>Table1[[#This Row],[Kelt_hó]]</f>
        <v>#VALUE!</v>
      </c>
      <c r="E5586" t="e">
        <f>Table1[[#This Row],[Vevő]]</f>
        <v>#VALUE!</v>
      </c>
      <c r="F5586" t="e">
        <f>Table1[[#This Row],[Termékkör]]</f>
        <v>#VALUE!</v>
      </c>
      <c r="G5586" s="4" t="e">
        <f>Table1[[#This Row],[SzumElad]]</f>
        <v>#VALUE!</v>
      </c>
      <c r="H5586" s="7" t="e">
        <f>Table1[[#This Row],[Jut_%]]</f>
        <v>#VALUE!</v>
      </c>
      <c r="I5586" s="4" t="e">
        <f>Table1[[#This Row],[Jut]]</f>
        <v>#VALUE!</v>
      </c>
      <c r="J5586" s="4" t="e">
        <f>Table1[[#This Row],[Column1]]</f>
        <v>#VALUE!</v>
      </c>
    </row>
    <row r="5587" spans="1:10" hidden="1" x14ac:dyDescent="0.3">
      <c r="A5587" s="2" t="e">
        <f>Table1[[#This Row],[Befolyt]]</f>
        <v>#VALUE!</v>
      </c>
      <c r="B5587" t="e">
        <f>Table1[[#This Row],[ÜK]]</f>
        <v>#VALUE!</v>
      </c>
      <c r="C5587" s="3" t="e">
        <f>Table1[[#This Row],[Szla]]</f>
        <v>#VALUE!</v>
      </c>
      <c r="D5587" s="6" t="e">
        <f>Table1[[#This Row],[Kelt_hó]]</f>
        <v>#VALUE!</v>
      </c>
      <c r="E5587" t="e">
        <f>Table1[[#This Row],[Vevő]]</f>
        <v>#VALUE!</v>
      </c>
      <c r="F5587" t="e">
        <f>Table1[[#This Row],[Termékkör]]</f>
        <v>#VALUE!</v>
      </c>
      <c r="G5587" s="4" t="e">
        <f>Table1[[#This Row],[SzumElad]]</f>
        <v>#VALUE!</v>
      </c>
      <c r="H5587" s="7" t="e">
        <f>Table1[[#This Row],[Jut_%]]</f>
        <v>#VALUE!</v>
      </c>
      <c r="I5587" s="4" t="e">
        <f>Table1[[#This Row],[Jut]]</f>
        <v>#VALUE!</v>
      </c>
      <c r="J5587" s="4" t="e">
        <f>Table1[[#This Row],[Column1]]</f>
        <v>#VALUE!</v>
      </c>
    </row>
    <row r="5588" spans="1:10" hidden="1" x14ac:dyDescent="0.3">
      <c r="A5588" s="2" t="e">
        <f>Table1[[#This Row],[Befolyt]]</f>
        <v>#VALUE!</v>
      </c>
      <c r="B5588" t="e">
        <f>Table1[[#This Row],[ÜK]]</f>
        <v>#VALUE!</v>
      </c>
      <c r="C5588" s="3" t="e">
        <f>Table1[[#This Row],[Szla]]</f>
        <v>#VALUE!</v>
      </c>
      <c r="D5588" s="6" t="e">
        <f>Table1[[#This Row],[Kelt_hó]]</f>
        <v>#VALUE!</v>
      </c>
      <c r="E5588" t="e">
        <f>Table1[[#This Row],[Vevő]]</f>
        <v>#VALUE!</v>
      </c>
      <c r="F5588" t="e">
        <f>Table1[[#This Row],[Termékkör]]</f>
        <v>#VALUE!</v>
      </c>
      <c r="G5588" s="4" t="e">
        <f>Table1[[#This Row],[SzumElad]]</f>
        <v>#VALUE!</v>
      </c>
      <c r="H5588" s="7" t="e">
        <f>Table1[[#This Row],[Jut_%]]</f>
        <v>#VALUE!</v>
      </c>
      <c r="I5588" s="4" t="e">
        <f>Table1[[#This Row],[Jut]]</f>
        <v>#VALUE!</v>
      </c>
      <c r="J5588" s="4" t="e">
        <f>Table1[[#This Row],[Column1]]</f>
        <v>#VALUE!</v>
      </c>
    </row>
    <row r="5589" spans="1:10" hidden="1" x14ac:dyDescent="0.3">
      <c r="A5589" s="2" t="e">
        <f>Table1[[#This Row],[Befolyt]]</f>
        <v>#VALUE!</v>
      </c>
      <c r="B5589" t="e">
        <f>Table1[[#This Row],[ÜK]]</f>
        <v>#VALUE!</v>
      </c>
      <c r="C5589" s="3" t="e">
        <f>Table1[[#This Row],[Szla]]</f>
        <v>#VALUE!</v>
      </c>
      <c r="D5589" s="6" t="e">
        <f>Table1[[#This Row],[Kelt_hó]]</f>
        <v>#VALUE!</v>
      </c>
      <c r="E5589" t="e">
        <f>Table1[[#This Row],[Vevő]]</f>
        <v>#VALUE!</v>
      </c>
      <c r="F5589" t="e">
        <f>Table1[[#This Row],[Termékkör]]</f>
        <v>#VALUE!</v>
      </c>
      <c r="G5589" s="4" t="e">
        <f>Table1[[#This Row],[SzumElad]]</f>
        <v>#VALUE!</v>
      </c>
      <c r="H5589" s="7" t="e">
        <f>Table1[[#This Row],[Jut_%]]</f>
        <v>#VALUE!</v>
      </c>
      <c r="I5589" s="4" t="e">
        <f>Table1[[#This Row],[Jut]]</f>
        <v>#VALUE!</v>
      </c>
      <c r="J5589" s="4" t="e">
        <f>Table1[[#This Row],[Column1]]</f>
        <v>#VALUE!</v>
      </c>
    </row>
    <row r="5590" spans="1:10" hidden="1" x14ac:dyDescent="0.3">
      <c r="A5590" s="2" t="e">
        <f>Table1[[#This Row],[Befolyt]]</f>
        <v>#VALUE!</v>
      </c>
      <c r="B5590" t="e">
        <f>Table1[[#This Row],[ÜK]]</f>
        <v>#VALUE!</v>
      </c>
      <c r="C5590" s="3" t="e">
        <f>Table1[[#This Row],[Szla]]</f>
        <v>#VALUE!</v>
      </c>
      <c r="D5590" s="6" t="e">
        <f>Table1[[#This Row],[Kelt_hó]]</f>
        <v>#VALUE!</v>
      </c>
      <c r="E5590" t="e">
        <f>Table1[[#This Row],[Vevő]]</f>
        <v>#VALUE!</v>
      </c>
      <c r="F5590" t="e">
        <f>Table1[[#This Row],[Termékkör]]</f>
        <v>#VALUE!</v>
      </c>
      <c r="G5590" s="4" t="e">
        <f>Table1[[#This Row],[SzumElad]]</f>
        <v>#VALUE!</v>
      </c>
      <c r="H5590" s="7" t="e">
        <f>Table1[[#This Row],[Jut_%]]</f>
        <v>#VALUE!</v>
      </c>
      <c r="I5590" s="4" t="e">
        <f>Table1[[#This Row],[Jut]]</f>
        <v>#VALUE!</v>
      </c>
      <c r="J5590" s="4" t="e">
        <f>Table1[[#This Row],[Column1]]</f>
        <v>#VALUE!</v>
      </c>
    </row>
    <row r="5591" spans="1:10" hidden="1" x14ac:dyDescent="0.3">
      <c r="A5591" s="2" t="e">
        <f>Table1[[#This Row],[Befolyt]]</f>
        <v>#VALUE!</v>
      </c>
      <c r="B5591" t="e">
        <f>Table1[[#This Row],[ÜK]]</f>
        <v>#VALUE!</v>
      </c>
      <c r="C5591" s="3" t="e">
        <f>Table1[[#This Row],[Szla]]</f>
        <v>#VALUE!</v>
      </c>
      <c r="D5591" s="6" t="e">
        <f>Table1[[#This Row],[Kelt_hó]]</f>
        <v>#VALUE!</v>
      </c>
      <c r="E5591" t="e">
        <f>Table1[[#This Row],[Vevő]]</f>
        <v>#VALUE!</v>
      </c>
      <c r="F5591" t="e">
        <f>Table1[[#This Row],[Termékkör]]</f>
        <v>#VALUE!</v>
      </c>
      <c r="G5591" s="4" t="e">
        <f>Table1[[#This Row],[SzumElad]]</f>
        <v>#VALUE!</v>
      </c>
      <c r="H5591" s="7" t="e">
        <f>Table1[[#This Row],[Jut_%]]</f>
        <v>#VALUE!</v>
      </c>
      <c r="I5591" s="4" t="e">
        <f>Table1[[#This Row],[Jut]]</f>
        <v>#VALUE!</v>
      </c>
      <c r="J5591" s="4" t="e">
        <f>Table1[[#This Row],[Column1]]</f>
        <v>#VALUE!</v>
      </c>
    </row>
    <row r="5592" spans="1:10" hidden="1" x14ac:dyDescent="0.3">
      <c r="A5592" s="2" t="e">
        <f>Table1[[#This Row],[Befolyt]]</f>
        <v>#VALUE!</v>
      </c>
      <c r="B5592" t="e">
        <f>Table1[[#This Row],[ÜK]]</f>
        <v>#VALUE!</v>
      </c>
      <c r="C5592" s="3" t="e">
        <f>Table1[[#This Row],[Szla]]</f>
        <v>#VALUE!</v>
      </c>
      <c r="D5592" s="6" t="e">
        <f>Table1[[#This Row],[Kelt_hó]]</f>
        <v>#VALUE!</v>
      </c>
      <c r="E5592" t="e">
        <f>Table1[[#This Row],[Vevő]]</f>
        <v>#VALUE!</v>
      </c>
      <c r="F5592" t="e">
        <f>Table1[[#This Row],[Termékkör]]</f>
        <v>#VALUE!</v>
      </c>
      <c r="G5592" s="4" t="e">
        <f>Table1[[#This Row],[SzumElad]]</f>
        <v>#VALUE!</v>
      </c>
      <c r="H5592" s="7" t="e">
        <f>Table1[[#This Row],[Jut_%]]</f>
        <v>#VALUE!</v>
      </c>
      <c r="I5592" s="4" t="e">
        <f>Table1[[#This Row],[Jut]]</f>
        <v>#VALUE!</v>
      </c>
      <c r="J5592" s="4" t="e">
        <f>Table1[[#This Row],[Column1]]</f>
        <v>#VALUE!</v>
      </c>
    </row>
    <row r="5593" spans="1:10" hidden="1" x14ac:dyDescent="0.3">
      <c r="A5593" s="2" t="e">
        <f>Table1[[#This Row],[Befolyt]]</f>
        <v>#VALUE!</v>
      </c>
      <c r="B5593" t="e">
        <f>Table1[[#This Row],[ÜK]]</f>
        <v>#VALUE!</v>
      </c>
      <c r="C5593" s="3" t="e">
        <f>Table1[[#This Row],[Szla]]</f>
        <v>#VALUE!</v>
      </c>
      <c r="D5593" s="6" t="e">
        <f>Table1[[#This Row],[Kelt_hó]]</f>
        <v>#VALUE!</v>
      </c>
      <c r="E5593" t="e">
        <f>Table1[[#This Row],[Vevő]]</f>
        <v>#VALUE!</v>
      </c>
      <c r="F5593" t="e">
        <f>Table1[[#This Row],[Termékkör]]</f>
        <v>#VALUE!</v>
      </c>
      <c r="G5593" s="4" t="e">
        <f>Table1[[#This Row],[SzumElad]]</f>
        <v>#VALUE!</v>
      </c>
      <c r="H5593" s="7" t="e">
        <f>Table1[[#This Row],[Jut_%]]</f>
        <v>#VALUE!</v>
      </c>
      <c r="I5593" s="4" t="e">
        <f>Table1[[#This Row],[Jut]]</f>
        <v>#VALUE!</v>
      </c>
      <c r="J5593" s="4" t="e">
        <f>Table1[[#This Row],[Column1]]</f>
        <v>#VALUE!</v>
      </c>
    </row>
    <row r="5594" spans="1:10" hidden="1" x14ac:dyDescent="0.3">
      <c r="A5594" s="2" t="e">
        <f>Table1[[#This Row],[Befolyt]]</f>
        <v>#VALUE!</v>
      </c>
      <c r="B5594" t="e">
        <f>Table1[[#This Row],[ÜK]]</f>
        <v>#VALUE!</v>
      </c>
      <c r="C5594" s="3" t="e">
        <f>Table1[[#This Row],[Szla]]</f>
        <v>#VALUE!</v>
      </c>
      <c r="D5594" s="6" t="e">
        <f>Table1[[#This Row],[Kelt_hó]]</f>
        <v>#VALUE!</v>
      </c>
      <c r="E5594" t="e">
        <f>Table1[[#This Row],[Vevő]]</f>
        <v>#VALUE!</v>
      </c>
      <c r="F5594" t="e">
        <f>Table1[[#This Row],[Termékkör]]</f>
        <v>#VALUE!</v>
      </c>
      <c r="G5594" s="4" t="e">
        <f>Table1[[#This Row],[SzumElad]]</f>
        <v>#VALUE!</v>
      </c>
      <c r="H5594" s="7" t="e">
        <f>Table1[[#This Row],[Jut_%]]</f>
        <v>#VALUE!</v>
      </c>
      <c r="I5594" s="4" t="e">
        <f>Table1[[#This Row],[Jut]]</f>
        <v>#VALUE!</v>
      </c>
      <c r="J5594" s="4" t="e">
        <f>Table1[[#This Row],[Column1]]</f>
        <v>#VALUE!</v>
      </c>
    </row>
    <row r="5595" spans="1:10" hidden="1" x14ac:dyDescent="0.3">
      <c r="A5595" s="2" t="e">
        <f>Table1[[#This Row],[Befolyt]]</f>
        <v>#VALUE!</v>
      </c>
      <c r="B5595" t="e">
        <f>Table1[[#This Row],[ÜK]]</f>
        <v>#VALUE!</v>
      </c>
      <c r="C5595" s="3" t="e">
        <f>Table1[[#This Row],[Szla]]</f>
        <v>#VALUE!</v>
      </c>
      <c r="D5595" s="6" t="e">
        <f>Table1[[#This Row],[Kelt_hó]]</f>
        <v>#VALUE!</v>
      </c>
      <c r="E5595" t="e">
        <f>Table1[[#This Row],[Vevő]]</f>
        <v>#VALUE!</v>
      </c>
      <c r="F5595" t="e">
        <f>Table1[[#This Row],[Termékkör]]</f>
        <v>#VALUE!</v>
      </c>
      <c r="G5595" s="4" t="e">
        <f>Table1[[#This Row],[SzumElad]]</f>
        <v>#VALUE!</v>
      </c>
      <c r="H5595" s="7" t="e">
        <f>Table1[[#This Row],[Jut_%]]</f>
        <v>#VALUE!</v>
      </c>
      <c r="I5595" s="4" t="e">
        <f>Table1[[#This Row],[Jut]]</f>
        <v>#VALUE!</v>
      </c>
      <c r="J5595" s="4" t="e">
        <f>Table1[[#This Row],[Column1]]</f>
        <v>#VALUE!</v>
      </c>
    </row>
    <row r="5596" spans="1:10" hidden="1" x14ac:dyDescent="0.3">
      <c r="A5596" s="2" t="e">
        <f>Table1[[#This Row],[Befolyt]]</f>
        <v>#VALUE!</v>
      </c>
      <c r="B5596" t="e">
        <f>Table1[[#This Row],[ÜK]]</f>
        <v>#VALUE!</v>
      </c>
      <c r="C5596" s="3" t="e">
        <f>Table1[[#This Row],[Szla]]</f>
        <v>#VALUE!</v>
      </c>
      <c r="D5596" s="6" t="e">
        <f>Table1[[#This Row],[Kelt_hó]]</f>
        <v>#VALUE!</v>
      </c>
      <c r="E5596" t="e">
        <f>Table1[[#This Row],[Vevő]]</f>
        <v>#VALUE!</v>
      </c>
      <c r="F5596" t="e">
        <f>Table1[[#This Row],[Termékkör]]</f>
        <v>#VALUE!</v>
      </c>
      <c r="G5596" s="4" t="e">
        <f>Table1[[#This Row],[SzumElad]]</f>
        <v>#VALUE!</v>
      </c>
      <c r="H5596" s="7" t="e">
        <f>Table1[[#This Row],[Jut_%]]</f>
        <v>#VALUE!</v>
      </c>
      <c r="I5596" s="4" t="e">
        <f>Table1[[#This Row],[Jut]]</f>
        <v>#VALUE!</v>
      </c>
      <c r="J5596" s="4" t="e">
        <f>Table1[[#This Row],[Column1]]</f>
        <v>#VALUE!</v>
      </c>
    </row>
    <row r="5597" spans="1:10" hidden="1" x14ac:dyDescent="0.3">
      <c r="A5597" s="2" t="e">
        <f>Table1[[#This Row],[Befolyt]]</f>
        <v>#VALUE!</v>
      </c>
      <c r="B5597" t="e">
        <f>Table1[[#This Row],[ÜK]]</f>
        <v>#VALUE!</v>
      </c>
      <c r="C5597" s="3" t="e">
        <f>Table1[[#This Row],[Szla]]</f>
        <v>#VALUE!</v>
      </c>
      <c r="D5597" s="6" t="e">
        <f>Table1[[#This Row],[Kelt_hó]]</f>
        <v>#VALUE!</v>
      </c>
      <c r="E5597" t="e">
        <f>Table1[[#This Row],[Vevő]]</f>
        <v>#VALUE!</v>
      </c>
      <c r="F5597" t="e">
        <f>Table1[[#This Row],[Termékkör]]</f>
        <v>#VALUE!</v>
      </c>
      <c r="G5597" s="4" t="e">
        <f>Table1[[#This Row],[SzumElad]]</f>
        <v>#VALUE!</v>
      </c>
      <c r="H5597" s="7" t="e">
        <f>Table1[[#This Row],[Jut_%]]</f>
        <v>#VALUE!</v>
      </c>
      <c r="I5597" s="4" t="e">
        <f>Table1[[#This Row],[Jut]]</f>
        <v>#VALUE!</v>
      </c>
      <c r="J5597" s="4" t="e">
        <f>Table1[[#This Row],[Column1]]</f>
        <v>#VALUE!</v>
      </c>
    </row>
    <row r="5598" spans="1:10" hidden="1" x14ac:dyDescent="0.3">
      <c r="A5598" s="2" t="e">
        <f>Table1[[#This Row],[Befolyt]]</f>
        <v>#VALUE!</v>
      </c>
      <c r="B5598" t="e">
        <f>Table1[[#This Row],[ÜK]]</f>
        <v>#VALUE!</v>
      </c>
      <c r="C5598" s="3" t="e">
        <f>Table1[[#This Row],[Szla]]</f>
        <v>#VALUE!</v>
      </c>
      <c r="D5598" s="6" t="e">
        <f>Table1[[#This Row],[Kelt_hó]]</f>
        <v>#VALUE!</v>
      </c>
      <c r="E5598" t="e">
        <f>Table1[[#This Row],[Vevő]]</f>
        <v>#VALUE!</v>
      </c>
      <c r="F5598" t="e">
        <f>Table1[[#This Row],[Termékkör]]</f>
        <v>#VALUE!</v>
      </c>
      <c r="G5598" s="4" t="e">
        <f>Table1[[#This Row],[SzumElad]]</f>
        <v>#VALUE!</v>
      </c>
      <c r="H5598" s="7" t="e">
        <f>Table1[[#This Row],[Jut_%]]</f>
        <v>#VALUE!</v>
      </c>
      <c r="I5598" s="4" t="e">
        <f>Table1[[#This Row],[Jut]]</f>
        <v>#VALUE!</v>
      </c>
      <c r="J5598" s="4" t="e">
        <f>Table1[[#This Row],[Column1]]</f>
        <v>#VALUE!</v>
      </c>
    </row>
    <row r="5599" spans="1:10" hidden="1" x14ac:dyDescent="0.3">
      <c r="A5599" s="2" t="e">
        <f>Table1[[#This Row],[Befolyt]]</f>
        <v>#VALUE!</v>
      </c>
      <c r="B5599" t="e">
        <f>Table1[[#This Row],[ÜK]]</f>
        <v>#VALUE!</v>
      </c>
      <c r="C5599" s="3" t="e">
        <f>Table1[[#This Row],[Szla]]</f>
        <v>#VALUE!</v>
      </c>
      <c r="D5599" s="6" t="e">
        <f>Table1[[#This Row],[Kelt_hó]]</f>
        <v>#VALUE!</v>
      </c>
      <c r="E5599" t="e">
        <f>Table1[[#This Row],[Vevő]]</f>
        <v>#VALUE!</v>
      </c>
      <c r="F5599" t="e">
        <f>Table1[[#This Row],[Termékkör]]</f>
        <v>#VALUE!</v>
      </c>
      <c r="G5599" s="4" t="e">
        <f>Table1[[#This Row],[SzumElad]]</f>
        <v>#VALUE!</v>
      </c>
      <c r="H5599" s="7" t="e">
        <f>Table1[[#This Row],[Jut_%]]</f>
        <v>#VALUE!</v>
      </c>
      <c r="I5599" s="4" t="e">
        <f>Table1[[#This Row],[Jut]]</f>
        <v>#VALUE!</v>
      </c>
      <c r="J5599" s="4" t="e">
        <f>Table1[[#This Row],[Column1]]</f>
        <v>#VALUE!</v>
      </c>
    </row>
    <row r="5600" spans="1:10" hidden="1" x14ac:dyDescent="0.3">
      <c r="A5600" s="2" t="e">
        <f>Table1[[#This Row],[Befolyt]]</f>
        <v>#VALUE!</v>
      </c>
      <c r="B5600" t="e">
        <f>Table1[[#This Row],[ÜK]]</f>
        <v>#VALUE!</v>
      </c>
      <c r="C5600" s="3" t="e">
        <f>Table1[[#This Row],[Szla]]</f>
        <v>#VALUE!</v>
      </c>
      <c r="D5600" s="6" t="e">
        <f>Table1[[#This Row],[Kelt_hó]]</f>
        <v>#VALUE!</v>
      </c>
      <c r="E5600" t="e">
        <f>Table1[[#This Row],[Vevő]]</f>
        <v>#VALUE!</v>
      </c>
      <c r="F5600" t="e">
        <f>Table1[[#This Row],[Termékkör]]</f>
        <v>#VALUE!</v>
      </c>
      <c r="G5600" s="4" t="e">
        <f>Table1[[#This Row],[SzumElad]]</f>
        <v>#VALUE!</v>
      </c>
      <c r="H5600" s="7" t="e">
        <f>Table1[[#This Row],[Jut_%]]</f>
        <v>#VALUE!</v>
      </c>
      <c r="I5600" s="4" t="e">
        <f>Table1[[#This Row],[Jut]]</f>
        <v>#VALUE!</v>
      </c>
      <c r="J5600" s="4" t="e">
        <f>Table1[[#This Row],[Column1]]</f>
        <v>#VALUE!</v>
      </c>
    </row>
    <row r="5601" spans="1:10" hidden="1" x14ac:dyDescent="0.3">
      <c r="A5601" s="2" t="e">
        <f>Table1[[#This Row],[Befolyt]]</f>
        <v>#VALUE!</v>
      </c>
      <c r="B5601" t="e">
        <f>Table1[[#This Row],[ÜK]]</f>
        <v>#VALUE!</v>
      </c>
      <c r="C5601" s="3" t="e">
        <f>Table1[[#This Row],[Szla]]</f>
        <v>#VALUE!</v>
      </c>
      <c r="D5601" s="6" t="e">
        <f>Table1[[#This Row],[Kelt_hó]]</f>
        <v>#VALUE!</v>
      </c>
      <c r="E5601" t="e">
        <f>Table1[[#This Row],[Vevő]]</f>
        <v>#VALUE!</v>
      </c>
      <c r="F5601" t="e">
        <f>Table1[[#This Row],[Termékkör]]</f>
        <v>#VALUE!</v>
      </c>
      <c r="G5601" s="4" t="e">
        <f>Table1[[#This Row],[SzumElad]]</f>
        <v>#VALUE!</v>
      </c>
      <c r="H5601" s="7" t="e">
        <f>Table1[[#This Row],[Jut_%]]</f>
        <v>#VALUE!</v>
      </c>
      <c r="I5601" s="4" t="e">
        <f>Table1[[#This Row],[Jut]]</f>
        <v>#VALUE!</v>
      </c>
      <c r="J5601" s="4" t="e">
        <f>Table1[[#This Row],[Column1]]</f>
        <v>#VALUE!</v>
      </c>
    </row>
    <row r="5602" spans="1:10" hidden="1" x14ac:dyDescent="0.3">
      <c r="A5602" s="2" t="e">
        <f>Table1[[#This Row],[Befolyt]]</f>
        <v>#VALUE!</v>
      </c>
      <c r="B5602" t="e">
        <f>Table1[[#This Row],[ÜK]]</f>
        <v>#VALUE!</v>
      </c>
      <c r="C5602" s="3" t="e">
        <f>Table1[[#This Row],[Szla]]</f>
        <v>#VALUE!</v>
      </c>
      <c r="D5602" s="6" t="e">
        <f>Table1[[#This Row],[Kelt_hó]]</f>
        <v>#VALUE!</v>
      </c>
      <c r="E5602" t="e">
        <f>Table1[[#This Row],[Vevő]]</f>
        <v>#VALUE!</v>
      </c>
      <c r="F5602" t="e">
        <f>Table1[[#This Row],[Termékkör]]</f>
        <v>#VALUE!</v>
      </c>
      <c r="G5602" s="4" t="e">
        <f>Table1[[#This Row],[SzumElad]]</f>
        <v>#VALUE!</v>
      </c>
      <c r="H5602" s="7" t="e">
        <f>Table1[[#This Row],[Jut_%]]</f>
        <v>#VALUE!</v>
      </c>
      <c r="I5602" s="4" t="e">
        <f>Table1[[#This Row],[Jut]]</f>
        <v>#VALUE!</v>
      </c>
      <c r="J5602" s="4" t="e">
        <f>Table1[[#This Row],[Column1]]</f>
        <v>#VALUE!</v>
      </c>
    </row>
    <row r="5603" spans="1:10" hidden="1" x14ac:dyDescent="0.3">
      <c r="A5603" s="2" t="e">
        <f>Table1[[#This Row],[Befolyt]]</f>
        <v>#VALUE!</v>
      </c>
      <c r="B5603" t="e">
        <f>Table1[[#This Row],[ÜK]]</f>
        <v>#VALUE!</v>
      </c>
      <c r="C5603" s="3" t="e">
        <f>Table1[[#This Row],[Szla]]</f>
        <v>#VALUE!</v>
      </c>
      <c r="D5603" s="6" t="e">
        <f>Table1[[#This Row],[Kelt_hó]]</f>
        <v>#VALUE!</v>
      </c>
      <c r="E5603" t="e">
        <f>Table1[[#This Row],[Vevő]]</f>
        <v>#VALUE!</v>
      </c>
      <c r="F5603" t="e">
        <f>Table1[[#This Row],[Termékkör]]</f>
        <v>#VALUE!</v>
      </c>
      <c r="G5603" s="4" t="e">
        <f>Table1[[#This Row],[SzumElad]]</f>
        <v>#VALUE!</v>
      </c>
      <c r="H5603" s="7" t="e">
        <f>Table1[[#This Row],[Jut_%]]</f>
        <v>#VALUE!</v>
      </c>
      <c r="I5603" s="4" t="e">
        <f>Table1[[#This Row],[Jut]]</f>
        <v>#VALUE!</v>
      </c>
      <c r="J5603" s="4" t="e">
        <f>Table1[[#This Row],[Column1]]</f>
        <v>#VALUE!</v>
      </c>
    </row>
    <row r="5604" spans="1:10" hidden="1" x14ac:dyDescent="0.3">
      <c r="A5604" s="2" t="e">
        <f>Table1[[#This Row],[Befolyt]]</f>
        <v>#VALUE!</v>
      </c>
      <c r="B5604" t="e">
        <f>Table1[[#This Row],[ÜK]]</f>
        <v>#VALUE!</v>
      </c>
      <c r="C5604" s="3" t="e">
        <f>Table1[[#This Row],[Szla]]</f>
        <v>#VALUE!</v>
      </c>
      <c r="D5604" s="6" t="e">
        <f>Table1[[#This Row],[Kelt_hó]]</f>
        <v>#VALUE!</v>
      </c>
      <c r="E5604" t="e">
        <f>Table1[[#This Row],[Vevő]]</f>
        <v>#VALUE!</v>
      </c>
      <c r="F5604" t="e">
        <f>Table1[[#This Row],[Termékkör]]</f>
        <v>#VALUE!</v>
      </c>
      <c r="G5604" s="4" t="e">
        <f>Table1[[#This Row],[SzumElad]]</f>
        <v>#VALUE!</v>
      </c>
      <c r="H5604" s="7" t="e">
        <f>Table1[[#This Row],[Jut_%]]</f>
        <v>#VALUE!</v>
      </c>
      <c r="I5604" s="4" t="e">
        <f>Table1[[#This Row],[Jut]]</f>
        <v>#VALUE!</v>
      </c>
      <c r="J5604" s="4" t="e">
        <f>Table1[[#This Row],[Column1]]</f>
        <v>#VALUE!</v>
      </c>
    </row>
    <row r="5605" spans="1:10" hidden="1" x14ac:dyDescent="0.3">
      <c r="A5605" s="2" t="e">
        <f>Table1[[#This Row],[Befolyt]]</f>
        <v>#VALUE!</v>
      </c>
      <c r="B5605" t="e">
        <f>Table1[[#This Row],[ÜK]]</f>
        <v>#VALUE!</v>
      </c>
      <c r="C5605" s="3" t="e">
        <f>Table1[[#This Row],[Szla]]</f>
        <v>#VALUE!</v>
      </c>
      <c r="D5605" s="6" t="e">
        <f>Table1[[#This Row],[Kelt_hó]]</f>
        <v>#VALUE!</v>
      </c>
      <c r="E5605" t="e">
        <f>Table1[[#This Row],[Vevő]]</f>
        <v>#VALUE!</v>
      </c>
      <c r="F5605" t="e">
        <f>Table1[[#This Row],[Termékkör]]</f>
        <v>#VALUE!</v>
      </c>
      <c r="G5605" s="4" t="e">
        <f>Table1[[#This Row],[SzumElad]]</f>
        <v>#VALUE!</v>
      </c>
      <c r="H5605" s="7" t="e">
        <f>Table1[[#This Row],[Jut_%]]</f>
        <v>#VALUE!</v>
      </c>
      <c r="I5605" s="4" t="e">
        <f>Table1[[#This Row],[Jut]]</f>
        <v>#VALUE!</v>
      </c>
      <c r="J5605" s="4" t="e">
        <f>Table1[[#This Row],[Column1]]</f>
        <v>#VALUE!</v>
      </c>
    </row>
    <row r="5606" spans="1:10" hidden="1" x14ac:dyDescent="0.3">
      <c r="A5606" s="2" t="e">
        <f>Table1[[#This Row],[Befolyt]]</f>
        <v>#VALUE!</v>
      </c>
      <c r="B5606" t="e">
        <f>Table1[[#This Row],[ÜK]]</f>
        <v>#VALUE!</v>
      </c>
      <c r="C5606" s="3" t="e">
        <f>Table1[[#This Row],[Szla]]</f>
        <v>#VALUE!</v>
      </c>
      <c r="D5606" s="6" t="e">
        <f>Table1[[#This Row],[Kelt_hó]]</f>
        <v>#VALUE!</v>
      </c>
      <c r="E5606" t="e">
        <f>Table1[[#This Row],[Vevő]]</f>
        <v>#VALUE!</v>
      </c>
      <c r="F5606" t="e">
        <f>Table1[[#This Row],[Termékkör]]</f>
        <v>#VALUE!</v>
      </c>
      <c r="G5606" s="4" t="e">
        <f>Table1[[#This Row],[SzumElad]]</f>
        <v>#VALUE!</v>
      </c>
      <c r="H5606" s="7" t="e">
        <f>Table1[[#This Row],[Jut_%]]</f>
        <v>#VALUE!</v>
      </c>
      <c r="I5606" s="4" t="e">
        <f>Table1[[#This Row],[Jut]]</f>
        <v>#VALUE!</v>
      </c>
      <c r="J5606" s="4" t="e">
        <f>Table1[[#This Row],[Column1]]</f>
        <v>#VALUE!</v>
      </c>
    </row>
    <row r="5607" spans="1:10" hidden="1" x14ac:dyDescent="0.3">
      <c r="A5607" s="2" t="e">
        <f>Table1[[#This Row],[Befolyt]]</f>
        <v>#VALUE!</v>
      </c>
      <c r="B5607" t="e">
        <f>Table1[[#This Row],[ÜK]]</f>
        <v>#VALUE!</v>
      </c>
      <c r="C5607" s="3" t="e">
        <f>Table1[[#This Row],[Szla]]</f>
        <v>#VALUE!</v>
      </c>
      <c r="D5607" s="6" t="e">
        <f>Table1[[#This Row],[Kelt_hó]]</f>
        <v>#VALUE!</v>
      </c>
      <c r="E5607" t="e">
        <f>Table1[[#This Row],[Vevő]]</f>
        <v>#VALUE!</v>
      </c>
      <c r="F5607" t="e">
        <f>Table1[[#This Row],[Termékkör]]</f>
        <v>#VALUE!</v>
      </c>
      <c r="G5607" s="4" t="e">
        <f>Table1[[#This Row],[SzumElad]]</f>
        <v>#VALUE!</v>
      </c>
      <c r="H5607" s="7" t="e">
        <f>Table1[[#This Row],[Jut_%]]</f>
        <v>#VALUE!</v>
      </c>
      <c r="I5607" s="4" t="e">
        <f>Table1[[#This Row],[Jut]]</f>
        <v>#VALUE!</v>
      </c>
      <c r="J5607" s="4" t="e">
        <f>Table1[[#This Row],[Column1]]</f>
        <v>#VALUE!</v>
      </c>
    </row>
    <row r="5608" spans="1:10" hidden="1" x14ac:dyDescent="0.3">
      <c r="A5608" s="2" t="e">
        <f>Table1[[#This Row],[Befolyt]]</f>
        <v>#VALUE!</v>
      </c>
      <c r="B5608" t="e">
        <f>Table1[[#This Row],[ÜK]]</f>
        <v>#VALUE!</v>
      </c>
      <c r="C5608" s="3" t="e">
        <f>Table1[[#This Row],[Szla]]</f>
        <v>#VALUE!</v>
      </c>
      <c r="D5608" s="6" t="e">
        <f>Table1[[#This Row],[Kelt_hó]]</f>
        <v>#VALUE!</v>
      </c>
      <c r="E5608" t="e">
        <f>Table1[[#This Row],[Vevő]]</f>
        <v>#VALUE!</v>
      </c>
      <c r="F5608" t="e">
        <f>Table1[[#This Row],[Termékkör]]</f>
        <v>#VALUE!</v>
      </c>
      <c r="G5608" s="4" t="e">
        <f>Table1[[#This Row],[SzumElad]]</f>
        <v>#VALUE!</v>
      </c>
      <c r="H5608" s="7" t="e">
        <f>Table1[[#This Row],[Jut_%]]</f>
        <v>#VALUE!</v>
      </c>
      <c r="I5608" s="4" t="e">
        <f>Table1[[#This Row],[Jut]]</f>
        <v>#VALUE!</v>
      </c>
      <c r="J5608" s="4" t="e">
        <f>Table1[[#This Row],[Column1]]</f>
        <v>#VALUE!</v>
      </c>
    </row>
    <row r="5609" spans="1:10" hidden="1" x14ac:dyDescent="0.3">
      <c r="A5609" s="2" t="e">
        <f>Table1[[#This Row],[Befolyt]]</f>
        <v>#VALUE!</v>
      </c>
      <c r="B5609" t="e">
        <f>Table1[[#This Row],[ÜK]]</f>
        <v>#VALUE!</v>
      </c>
      <c r="C5609" s="3" t="e">
        <f>Table1[[#This Row],[Szla]]</f>
        <v>#VALUE!</v>
      </c>
      <c r="D5609" s="6" t="e">
        <f>Table1[[#This Row],[Kelt_hó]]</f>
        <v>#VALUE!</v>
      </c>
      <c r="E5609" t="e">
        <f>Table1[[#This Row],[Vevő]]</f>
        <v>#VALUE!</v>
      </c>
      <c r="F5609" t="e">
        <f>Table1[[#This Row],[Termékkör]]</f>
        <v>#VALUE!</v>
      </c>
      <c r="G5609" s="4" t="e">
        <f>Table1[[#This Row],[SzumElad]]</f>
        <v>#VALUE!</v>
      </c>
      <c r="H5609" s="7" t="e">
        <f>Table1[[#This Row],[Jut_%]]</f>
        <v>#VALUE!</v>
      </c>
      <c r="I5609" s="4" t="e">
        <f>Table1[[#This Row],[Jut]]</f>
        <v>#VALUE!</v>
      </c>
      <c r="J5609" s="4" t="e">
        <f>Table1[[#This Row],[Column1]]</f>
        <v>#VALUE!</v>
      </c>
    </row>
    <row r="5610" spans="1:10" hidden="1" x14ac:dyDescent="0.3">
      <c r="A5610" s="2" t="e">
        <f>Table1[[#This Row],[Befolyt]]</f>
        <v>#VALUE!</v>
      </c>
      <c r="B5610" t="e">
        <f>Table1[[#This Row],[ÜK]]</f>
        <v>#VALUE!</v>
      </c>
      <c r="C5610" s="3" t="e">
        <f>Table1[[#This Row],[Szla]]</f>
        <v>#VALUE!</v>
      </c>
      <c r="D5610" s="6" t="e">
        <f>Table1[[#This Row],[Kelt_hó]]</f>
        <v>#VALUE!</v>
      </c>
      <c r="E5610" t="e">
        <f>Table1[[#This Row],[Vevő]]</f>
        <v>#VALUE!</v>
      </c>
      <c r="F5610" t="e">
        <f>Table1[[#This Row],[Termékkör]]</f>
        <v>#VALUE!</v>
      </c>
      <c r="G5610" s="4" t="e">
        <f>Table1[[#This Row],[SzumElad]]</f>
        <v>#VALUE!</v>
      </c>
      <c r="H5610" s="7" t="e">
        <f>Table1[[#This Row],[Jut_%]]</f>
        <v>#VALUE!</v>
      </c>
      <c r="I5610" s="4" t="e">
        <f>Table1[[#This Row],[Jut]]</f>
        <v>#VALUE!</v>
      </c>
      <c r="J5610" s="4" t="e">
        <f>Table1[[#This Row],[Column1]]</f>
        <v>#VALUE!</v>
      </c>
    </row>
    <row r="5611" spans="1:10" hidden="1" x14ac:dyDescent="0.3">
      <c r="A5611" s="2" t="e">
        <f>Table1[[#This Row],[Befolyt]]</f>
        <v>#VALUE!</v>
      </c>
      <c r="B5611" t="e">
        <f>Table1[[#This Row],[ÜK]]</f>
        <v>#VALUE!</v>
      </c>
      <c r="C5611" s="3" t="e">
        <f>Table1[[#This Row],[Szla]]</f>
        <v>#VALUE!</v>
      </c>
      <c r="D5611" s="6" t="e">
        <f>Table1[[#This Row],[Kelt_hó]]</f>
        <v>#VALUE!</v>
      </c>
      <c r="E5611" t="e">
        <f>Table1[[#This Row],[Vevő]]</f>
        <v>#VALUE!</v>
      </c>
      <c r="F5611" t="e">
        <f>Table1[[#This Row],[Termékkör]]</f>
        <v>#VALUE!</v>
      </c>
      <c r="G5611" s="4" t="e">
        <f>Table1[[#This Row],[SzumElad]]</f>
        <v>#VALUE!</v>
      </c>
      <c r="H5611" s="7" t="e">
        <f>Table1[[#This Row],[Jut_%]]</f>
        <v>#VALUE!</v>
      </c>
      <c r="I5611" s="4" t="e">
        <f>Table1[[#This Row],[Jut]]</f>
        <v>#VALUE!</v>
      </c>
      <c r="J5611" s="4" t="e">
        <f>Table1[[#This Row],[Column1]]</f>
        <v>#VALUE!</v>
      </c>
    </row>
    <row r="5612" spans="1:10" hidden="1" x14ac:dyDescent="0.3">
      <c r="A5612" s="2" t="e">
        <f>Table1[[#This Row],[Befolyt]]</f>
        <v>#VALUE!</v>
      </c>
      <c r="B5612" t="e">
        <f>Table1[[#This Row],[ÜK]]</f>
        <v>#VALUE!</v>
      </c>
      <c r="C5612" s="3" t="e">
        <f>Table1[[#This Row],[Szla]]</f>
        <v>#VALUE!</v>
      </c>
      <c r="D5612" s="6" t="e">
        <f>Table1[[#This Row],[Kelt_hó]]</f>
        <v>#VALUE!</v>
      </c>
      <c r="E5612" t="e">
        <f>Table1[[#This Row],[Vevő]]</f>
        <v>#VALUE!</v>
      </c>
      <c r="F5612" t="e">
        <f>Table1[[#This Row],[Termékkör]]</f>
        <v>#VALUE!</v>
      </c>
      <c r="G5612" s="4" t="e">
        <f>Table1[[#This Row],[SzumElad]]</f>
        <v>#VALUE!</v>
      </c>
      <c r="H5612" s="7" t="e">
        <f>Table1[[#This Row],[Jut_%]]</f>
        <v>#VALUE!</v>
      </c>
      <c r="I5612" s="4" t="e">
        <f>Table1[[#This Row],[Jut]]</f>
        <v>#VALUE!</v>
      </c>
      <c r="J5612" s="4" t="e">
        <f>Table1[[#This Row],[Column1]]</f>
        <v>#VALUE!</v>
      </c>
    </row>
    <row r="5613" spans="1:10" hidden="1" x14ac:dyDescent="0.3">
      <c r="A5613" s="2" t="e">
        <f>Table1[[#This Row],[Befolyt]]</f>
        <v>#VALUE!</v>
      </c>
      <c r="B5613" t="e">
        <f>Table1[[#This Row],[ÜK]]</f>
        <v>#VALUE!</v>
      </c>
      <c r="C5613" s="3" t="e">
        <f>Table1[[#This Row],[Szla]]</f>
        <v>#VALUE!</v>
      </c>
      <c r="D5613" s="6" t="e">
        <f>Table1[[#This Row],[Kelt_hó]]</f>
        <v>#VALUE!</v>
      </c>
      <c r="E5613" t="e">
        <f>Table1[[#This Row],[Vevő]]</f>
        <v>#VALUE!</v>
      </c>
      <c r="F5613" t="e">
        <f>Table1[[#This Row],[Termékkör]]</f>
        <v>#VALUE!</v>
      </c>
      <c r="G5613" s="4" t="e">
        <f>Table1[[#This Row],[SzumElad]]</f>
        <v>#VALUE!</v>
      </c>
      <c r="H5613" s="7" t="e">
        <f>Table1[[#This Row],[Jut_%]]</f>
        <v>#VALUE!</v>
      </c>
      <c r="I5613" s="4" t="e">
        <f>Table1[[#This Row],[Jut]]</f>
        <v>#VALUE!</v>
      </c>
      <c r="J5613" s="4" t="e">
        <f>Table1[[#This Row],[Column1]]</f>
        <v>#VALUE!</v>
      </c>
    </row>
    <row r="5614" spans="1:10" hidden="1" x14ac:dyDescent="0.3">
      <c r="A5614" s="2" t="e">
        <f>Table1[[#This Row],[Befolyt]]</f>
        <v>#VALUE!</v>
      </c>
      <c r="B5614" t="e">
        <f>Table1[[#This Row],[ÜK]]</f>
        <v>#VALUE!</v>
      </c>
      <c r="C5614" s="3" t="e">
        <f>Table1[[#This Row],[Szla]]</f>
        <v>#VALUE!</v>
      </c>
      <c r="D5614" s="6" t="e">
        <f>Table1[[#This Row],[Kelt_hó]]</f>
        <v>#VALUE!</v>
      </c>
      <c r="E5614" t="e">
        <f>Table1[[#This Row],[Vevő]]</f>
        <v>#VALUE!</v>
      </c>
      <c r="F5614" t="e">
        <f>Table1[[#This Row],[Termékkör]]</f>
        <v>#VALUE!</v>
      </c>
      <c r="G5614" s="4" t="e">
        <f>Table1[[#This Row],[SzumElad]]</f>
        <v>#VALUE!</v>
      </c>
      <c r="H5614" s="7" t="e">
        <f>Table1[[#This Row],[Jut_%]]</f>
        <v>#VALUE!</v>
      </c>
      <c r="I5614" s="4" t="e">
        <f>Table1[[#This Row],[Jut]]</f>
        <v>#VALUE!</v>
      </c>
      <c r="J5614" s="4" t="e">
        <f>Table1[[#This Row],[Column1]]</f>
        <v>#VALUE!</v>
      </c>
    </row>
    <row r="5615" spans="1:10" hidden="1" x14ac:dyDescent="0.3">
      <c r="A5615" s="2" t="e">
        <f>Table1[[#This Row],[Befolyt]]</f>
        <v>#VALUE!</v>
      </c>
      <c r="B5615" t="e">
        <f>Table1[[#This Row],[ÜK]]</f>
        <v>#VALUE!</v>
      </c>
      <c r="C5615" s="3" t="e">
        <f>Table1[[#This Row],[Szla]]</f>
        <v>#VALUE!</v>
      </c>
      <c r="D5615" s="6" t="e">
        <f>Table1[[#This Row],[Kelt_hó]]</f>
        <v>#VALUE!</v>
      </c>
      <c r="E5615" t="e">
        <f>Table1[[#This Row],[Vevő]]</f>
        <v>#VALUE!</v>
      </c>
      <c r="F5615" t="e">
        <f>Table1[[#This Row],[Termékkör]]</f>
        <v>#VALUE!</v>
      </c>
      <c r="G5615" s="4" t="e">
        <f>Table1[[#This Row],[SzumElad]]</f>
        <v>#VALUE!</v>
      </c>
      <c r="H5615" s="7" t="e">
        <f>Table1[[#This Row],[Jut_%]]</f>
        <v>#VALUE!</v>
      </c>
      <c r="I5615" s="4" t="e">
        <f>Table1[[#This Row],[Jut]]</f>
        <v>#VALUE!</v>
      </c>
      <c r="J5615" s="4" t="e">
        <f>Table1[[#This Row],[Column1]]</f>
        <v>#VALUE!</v>
      </c>
    </row>
    <row r="5616" spans="1:10" hidden="1" x14ac:dyDescent="0.3">
      <c r="A5616" s="2" t="e">
        <f>Table1[[#This Row],[Befolyt]]</f>
        <v>#VALUE!</v>
      </c>
      <c r="B5616" t="e">
        <f>Table1[[#This Row],[ÜK]]</f>
        <v>#VALUE!</v>
      </c>
      <c r="C5616" s="3" t="e">
        <f>Table1[[#This Row],[Szla]]</f>
        <v>#VALUE!</v>
      </c>
      <c r="D5616" s="6" t="e">
        <f>Table1[[#This Row],[Kelt_hó]]</f>
        <v>#VALUE!</v>
      </c>
      <c r="E5616" t="e">
        <f>Table1[[#This Row],[Vevő]]</f>
        <v>#VALUE!</v>
      </c>
      <c r="F5616" t="e">
        <f>Table1[[#This Row],[Termékkör]]</f>
        <v>#VALUE!</v>
      </c>
      <c r="G5616" s="4" t="e">
        <f>Table1[[#This Row],[SzumElad]]</f>
        <v>#VALUE!</v>
      </c>
      <c r="H5616" s="7" t="e">
        <f>Table1[[#This Row],[Jut_%]]</f>
        <v>#VALUE!</v>
      </c>
      <c r="I5616" s="4" t="e">
        <f>Table1[[#This Row],[Jut]]</f>
        <v>#VALUE!</v>
      </c>
      <c r="J5616" s="4" t="e">
        <f>Table1[[#This Row],[Column1]]</f>
        <v>#VALUE!</v>
      </c>
    </row>
    <row r="5617" spans="1:10" hidden="1" x14ac:dyDescent="0.3">
      <c r="A5617" s="2" t="e">
        <f>Table1[[#This Row],[Befolyt]]</f>
        <v>#VALUE!</v>
      </c>
      <c r="B5617" t="e">
        <f>Table1[[#This Row],[ÜK]]</f>
        <v>#VALUE!</v>
      </c>
      <c r="C5617" s="3" t="e">
        <f>Table1[[#This Row],[Szla]]</f>
        <v>#VALUE!</v>
      </c>
      <c r="D5617" s="6" t="e">
        <f>Table1[[#This Row],[Kelt_hó]]</f>
        <v>#VALUE!</v>
      </c>
      <c r="E5617" t="e">
        <f>Table1[[#This Row],[Vevő]]</f>
        <v>#VALUE!</v>
      </c>
      <c r="F5617" t="e">
        <f>Table1[[#This Row],[Termékkör]]</f>
        <v>#VALUE!</v>
      </c>
      <c r="G5617" s="4" t="e">
        <f>Table1[[#This Row],[SzumElad]]</f>
        <v>#VALUE!</v>
      </c>
      <c r="H5617" s="7" t="e">
        <f>Table1[[#This Row],[Jut_%]]</f>
        <v>#VALUE!</v>
      </c>
      <c r="I5617" s="4" t="e">
        <f>Table1[[#This Row],[Jut]]</f>
        <v>#VALUE!</v>
      </c>
      <c r="J5617" s="4" t="e">
        <f>Table1[[#This Row],[Column1]]</f>
        <v>#VALUE!</v>
      </c>
    </row>
    <row r="5618" spans="1:10" hidden="1" x14ac:dyDescent="0.3">
      <c r="A5618" s="2" t="e">
        <f>Table1[[#This Row],[Befolyt]]</f>
        <v>#VALUE!</v>
      </c>
      <c r="B5618" t="e">
        <f>Table1[[#This Row],[ÜK]]</f>
        <v>#VALUE!</v>
      </c>
      <c r="C5618" s="3" t="e">
        <f>Table1[[#This Row],[Szla]]</f>
        <v>#VALUE!</v>
      </c>
      <c r="D5618" s="6" t="e">
        <f>Table1[[#This Row],[Kelt_hó]]</f>
        <v>#VALUE!</v>
      </c>
      <c r="E5618" t="e">
        <f>Table1[[#This Row],[Vevő]]</f>
        <v>#VALUE!</v>
      </c>
      <c r="F5618" t="e">
        <f>Table1[[#This Row],[Termékkör]]</f>
        <v>#VALUE!</v>
      </c>
      <c r="G5618" s="4" t="e">
        <f>Table1[[#This Row],[SzumElad]]</f>
        <v>#VALUE!</v>
      </c>
      <c r="H5618" s="7" t="e">
        <f>Table1[[#This Row],[Jut_%]]</f>
        <v>#VALUE!</v>
      </c>
      <c r="I5618" s="4" t="e">
        <f>Table1[[#This Row],[Jut]]</f>
        <v>#VALUE!</v>
      </c>
      <c r="J5618" s="4" t="e">
        <f>Table1[[#This Row],[Column1]]</f>
        <v>#VALUE!</v>
      </c>
    </row>
    <row r="5619" spans="1:10" hidden="1" x14ac:dyDescent="0.3">
      <c r="A5619" s="2" t="e">
        <f>Table1[[#This Row],[Befolyt]]</f>
        <v>#VALUE!</v>
      </c>
      <c r="B5619" t="e">
        <f>Table1[[#This Row],[ÜK]]</f>
        <v>#VALUE!</v>
      </c>
      <c r="C5619" s="3" t="e">
        <f>Table1[[#This Row],[Szla]]</f>
        <v>#VALUE!</v>
      </c>
      <c r="D5619" s="6" t="e">
        <f>Table1[[#This Row],[Kelt_hó]]</f>
        <v>#VALUE!</v>
      </c>
      <c r="E5619" t="e">
        <f>Table1[[#This Row],[Vevő]]</f>
        <v>#VALUE!</v>
      </c>
      <c r="F5619" t="e">
        <f>Table1[[#This Row],[Termékkör]]</f>
        <v>#VALUE!</v>
      </c>
      <c r="G5619" s="4" t="e">
        <f>Table1[[#This Row],[SzumElad]]</f>
        <v>#VALUE!</v>
      </c>
      <c r="H5619" s="7" t="e">
        <f>Table1[[#This Row],[Jut_%]]</f>
        <v>#VALUE!</v>
      </c>
      <c r="I5619" s="4" t="e">
        <f>Table1[[#This Row],[Jut]]</f>
        <v>#VALUE!</v>
      </c>
      <c r="J5619" s="4" t="e">
        <f>Table1[[#This Row],[Column1]]</f>
        <v>#VALUE!</v>
      </c>
    </row>
    <row r="5620" spans="1:10" hidden="1" x14ac:dyDescent="0.3">
      <c r="A5620" s="2" t="e">
        <f>Table1[[#This Row],[Befolyt]]</f>
        <v>#VALUE!</v>
      </c>
      <c r="B5620" t="e">
        <f>Table1[[#This Row],[ÜK]]</f>
        <v>#VALUE!</v>
      </c>
      <c r="C5620" s="3" t="e">
        <f>Table1[[#This Row],[Szla]]</f>
        <v>#VALUE!</v>
      </c>
      <c r="D5620" s="6" t="e">
        <f>Table1[[#This Row],[Kelt_hó]]</f>
        <v>#VALUE!</v>
      </c>
      <c r="E5620" t="e">
        <f>Table1[[#This Row],[Vevő]]</f>
        <v>#VALUE!</v>
      </c>
      <c r="F5620" t="e">
        <f>Table1[[#This Row],[Termékkör]]</f>
        <v>#VALUE!</v>
      </c>
      <c r="G5620" s="4" t="e">
        <f>Table1[[#This Row],[SzumElad]]</f>
        <v>#VALUE!</v>
      </c>
      <c r="H5620" s="7" t="e">
        <f>Table1[[#This Row],[Jut_%]]</f>
        <v>#VALUE!</v>
      </c>
      <c r="I5620" s="4" t="e">
        <f>Table1[[#This Row],[Jut]]</f>
        <v>#VALUE!</v>
      </c>
      <c r="J5620" s="4" t="e">
        <f>Table1[[#This Row],[Column1]]</f>
        <v>#VALUE!</v>
      </c>
    </row>
    <row r="5621" spans="1:10" hidden="1" x14ac:dyDescent="0.3">
      <c r="A5621" s="2" t="e">
        <f>Table1[[#This Row],[Befolyt]]</f>
        <v>#VALUE!</v>
      </c>
      <c r="B5621" t="e">
        <f>Table1[[#This Row],[ÜK]]</f>
        <v>#VALUE!</v>
      </c>
      <c r="C5621" s="3" t="e">
        <f>Table1[[#This Row],[Szla]]</f>
        <v>#VALUE!</v>
      </c>
      <c r="D5621" s="6" t="e">
        <f>Table1[[#This Row],[Kelt_hó]]</f>
        <v>#VALUE!</v>
      </c>
      <c r="E5621" t="e">
        <f>Table1[[#This Row],[Vevő]]</f>
        <v>#VALUE!</v>
      </c>
      <c r="F5621" t="e">
        <f>Table1[[#This Row],[Termékkör]]</f>
        <v>#VALUE!</v>
      </c>
      <c r="G5621" s="4" t="e">
        <f>Table1[[#This Row],[SzumElad]]</f>
        <v>#VALUE!</v>
      </c>
      <c r="H5621" s="7" t="e">
        <f>Table1[[#This Row],[Jut_%]]</f>
        <v>#VALUE!</v>
      </c>
      <c r="I5621" s="4" t="e">
        <f>Table1[[#This Row],[Jut]]</f>
        <v>#VALUE!</v>
      </c>
      <c r="J5621" s="4" t="e">
        <f>Table1[[#This Row],[Column1]]</f>
        <v>#VALUE!</v>
      </c>
    </row>
    <row r="5622" spans="1:10" hidden="1" x14ac:dyDescent="0.3">
      <c r="A5622" s="2" t="e">
        <f>Table1[[#This Row],[Befolyt]]</f>
        <v>#VALUE!</v>
      </c>
      <c r="B5622" t="e">
        <f>Table1[[#This Row],[ÜK]]</f>
        <v>#VALUE!</v>
      </c>
      <c r="C5622" s="3" t="e">
        <f>Table1[[#This Row],[Szla]]</f>
        <v>#VALUE!</v>
      </c>
      <c r="D5622" s="6" t="e">
        <f>Table1[[#This Row],[Kelt_hó]]</f>
        <v>#VALUE!</v>
      </c>
      <c r="E5622" t="e">
        <f>Table1[[#This Row],[Vevő]]</f>
        <v>#VALUE!</v>
      </c>
      <c r="F5622" t="e">
        <f>Table1[[#This Row],[Termékkör]]</f>
        <v>#VALUE!</v>
      </c>
      <c r="G5622" s="4" t="e">
        <f>Table1[[#This Row],[SzumElad]]</f>
        <v>#VALUE!</v>
      </c>
      <c r="H5622" s="7" t="e">
        <f>Table1[[#This Row],[Jut_%]]</f>
        <v>#VALUE!</v>
      </c>
      <c r="I5622" s="4" t="e">
        <f>Table1[[#This Row],[Jut]]</f>
        <v>#VALUE!</v>
      </c>
      <c r="J5622" s="4" t="e">
        <f>Table1[[#This Row],[Column1]]</f>
        <v>#VALUE!</v>
      </c>
    </row>
    <row r="5623" spans="1:10" hidden="1" x14ac:dyDescent="0.3">
      <c r="A5623" s="2" t="e">
        <f>Table1[[#This Row],[Befolyt]]</f>
        <v>#VALUE!</v>
      </c>
      <c r="B5623" t="e">
        <f>Table1[[#This Row],[ÜK]]</f>
        <v>#VALUE!</v>
      </c>
      <c r="C5623" s="3" t="e">
        <f>Table1[[#This Row],[Szla]]</f>
        <v>#VALUE!</v>
      </c>
      <c r="D5623" s="6" t="e">
        <f>Table1[[#This Row],[Kelt_hó]]</f>
        <v>#VALUE!</v>
      </c>
      <c r="E5623" t="e">
        <f>Table1[[#This Row],[Vevő]]</f>
        <v>#VALUE!</v>
      </c>
      <c r="F5623" t="e">
        <f>Table1[[#This Row],[Termékkör]]</f>
        <v>#VALUE!</v>
      </c>
      <c r="G5623" s="4" t="e">
        <f>Table1[[#This Row],[SzumElad]]</f>
        <v>#VALUE!</v>
      </c>
      <c r="H5623" s="7" t="e">
        <f>Table1[[#This Row],[Jut_%]]</f>
        <v>#VALUE!</v>
      </c>
      <c r="I5623" s="4" t="e">
        <f>Table1[[#This Row],[Jut]]</f>
        <v>#VALUE!</v>
      </c>
      <c r="J5623" s="4" t="e">
        <f>Table1[[#This Row],[Column1]]</f>
        <v>#VALUE!</v>
      </c>
    </row>
    <row r="5624" spans="1:10" hidden="1" x14ac:dyDescent="0.3">
      <c r="A5624" s="2" t="e">
        <f>Table1[[#This Row],[Befolyt]]</f>
        <v>#VALUE!</v>
      </c>
      <c r="B5624" t="e">
        <f>Table1[[#This Row],[ÜK]]</f>
        <v>#VALUE!</v>
      </c>
      <c r="C5624" s="3" t="e">
        <f>Table1[[#This Row],[Szla]]</f>
        <v>#VALUE!</v>
      </c>
      <c r="D5624" s="6" t="e">
        <f>Table1[[#This Row],[Kelt_hó]]</f>
        <v>#VALUE!</v>
      </c>
      <c r="E5624" t="e">
        <f>Table1[[#This Row],[Vevő]]</f>
        <v>#VALUE!</v>
      </c>
      <c r="F5624" t="e">
        <f>Table1[[#This Row],[Termékkör]]</f>
        <v>#VALUE!</v>
      </c>
      <c r="G5624" s="4" t="e">
        <f>Table1[[#This Row],[SzumElad]]</f>
        <v>#VALUE!</v>
      </c>
      <c r="H5624" s="7" t="e">
        <f>Table1[[#This Row],[Jut_%]]</f>
        <v>#VALUE!</v>
      </c>
      <c r="I5624" s="4" t="e">
        <f>Table1[[#This Row],[Jut]]</f>
        <v>#VALUE!</v>
      </c>
      <c r="J5624" s="4" t="e">
        <f>Table1[[#This Row],[Column1]]</f>
        <v>#VALUE!</v>
      </c>
    </row>
    <row r="5625" spans="1:10" hidden="1" x14ac:dyDescent="0.3">
      <c r="A5625" s="2" t="e">
        <f>Table1[[#This Row],[Befolyt]]</f>
        <v>#VALUE!</v>
      </c>
      <c r="B5625" t="e">
        <f>Table1[[#This Row],[ÜK]]</f>
        <v>#VALUE!</v>
      </c>
      <c r="C5625" s="3" t="e">
        <f>Table1[[#This Row],[Szla]]</f>
        <v>#VALUE!</v>
      </c>
      <c r="D5625" s="6" t="e">
        <f>Table1[[#This Row],[Kelt_hó]]</f>
        <v>#VALUE!</v>
      </c>
      <c r="E5625" t="e">
        <f>Table1[[#This Row],[Vevő]]</f>
        <v>#VALUE!</v>
      </c>
      <c r="F5625" t="e">
        <f>Table1[[#This Row],[Termékkör]]</f>
        <v>#VALUE!</v>
      </c>
      <c r="G5625" s="4" t="e">
        <f>Table1[[#This Row],[SzumElad]]</f>
        <v>#VALUE!</v>
      </c>
      <c r="H5625" s="7" t="e">
        <f>Table1[[#This Row],[Jut_%]]</f>
        <v>#VALUE!</v>
      </c>
      <c r="I5625" s="4" t="e">
        <f>Table1[[#This Row],[Jut]]</f>
        <v>#VALUE!</v>
      </c>
      <c r="J5625" s="4" t="e">
        <f>Table1[[#This Row],[Column1]]</f>
        <v>#VALUE!</v>
      </c>
    </row>
    <row r="5626" spans="1:10" hidden="1" x14ac:dyDescent="0.3">
      <c r="A5626" s="2" t="e">
        <f>Table1[[#This Row],[Befolyt]]</f>
        <v>#VALUE!</v>
      </c>
      <c r="B5626" t="e">
        <f>Table1[[#This Row],[ÜK]]</f>
        <v>#VALUE!</v>
      </c>
      <c r="C5626" s="3" t="e">
        <f>Table1[[#This Row],[Szla]]</f>
        <v>#VALUE!</v>
      </c>
      <c r="D5626" s="6" t="e">
        <f>Table1[[#This Row],[Kelt_hó]]</f>
        <v>#VALUE!</v>
      </c>
      <c r="E5626" t="e">
        <f>Table1[[#This Row],[Vevő]]</f>
        <v>#VALUE!</v>
      </c>
      <c r="F5626" t="e">
        <f>Table1[[#This Row],[Termékkör]]</f>
        <v>#VALUE!</v>
      </c>
      <c r="G5626" s="4" t="e">
        <f>Table1[[#This Row],[SzumElad]]</f>
        <v>#VALUE!</v>
      </c>
      <c r="H5626" s="7" t="e">
        <f>Table1[[#This Row],[Jut_%]]</f>
        <v>#VALUE!</v>
      </c>
      <c r="I5626" s="4" t="e">
        <f>Table1[[#This Row],[Jut]]</f>
        <v>#VALUE!</v>
      </c>
      <c r="J5626" s="4" t="e">
        <f>Table1[[#This Row],[Column1]]</f>
        <v>#VALUE!</v>
      </c>
    </row>
    <row r="5627" spans="1:10" hidden="1" x14ac:dyDescent="0.3">
      <c r="A5627" s="2" t="e">
        <f>Table1[[#This Row],[Befolyt]]</f>
        <v>#VALUE!</v>
      </c>
      <c r="B5627" t="e">
        <f>Table1[[#This Row],[ÜK]]</f>
        <v>#VALUE!</v>
      </c>
      <c r="C5627" s="3" t="e">
        <f>Table1[[#This Row],[Szla]]</f>
        <v>#VALUE!</v>
      </c>
      <c r="D5627" s="6" t="e">
        <f>Table1[[#This Row],[Kelt_hó]]</f>
        <v>#VALUE!</v>
      </c>
      <c r="E5627" t="e">
        <f>Table1[[#This Row],[Vevő]]</f>
        <v>#VALUE!</v>
      </c>
      <c r="F5627" t="e">
        <f>Table1[[#This Row],[Termékkör]]</f>
        <v>#VALUE!</v>
      </c>
      <c r="G5627" s="4" t="e">
        <f>Table1[[#This Row],[SzumElad]]</f>
        <v>#VALUE!</v>
      </c>
      <c r="H5627" s="7" t="e">
        <f>Table1[[#This Row],[Jut_%]]</f>
        <v>#VALUE!</v>
      </c>
      <c r="I5627" s="4" t="e">
        <f>Table1[[#This Row],[Jut]]</f>
        <v>#VALUE!</v>
      </c>
      <c r="J5627" s="4" t="e">
        <f>Table1[[#This Row],[Column1]]</f>
        <v>#VALUE!</v>
      </c>
    </row>
    <row r="5628" spans="1:10" hidden="1" x14ac:dyDescent="0.3">
      <c r="A5628" s="2" t="e">
        <f>Table1[[#This Row],[Befolyt]]</f>
        <v>#VALUE!</v>
      </c>
      <c r="B5628" t="e">
        <f>Table1[[#This Row],[ÜK]]</f>
        <v>#VALUE!</v>
      </c>
      <c r="C5628" s="3" t="e">
        <f>Table1[[#This Row],[Szla]]</f>
        <v>#VALUE!</v>
      </c>
      <c r="D5628" s="6" t="e">
        <f>Table1[[#This Row],[Kelt_hó]]</f>
        <v>#VALUE!</v>
      </c>
      <c r="E5628" t="e">
        <f>Table1[[#This Row],[Vevő]]</f>
        <v>#VALUE!</v>
      </c>
      <c r="F5628" t="e">
        <f>Table1[[#This Row],[Termékkör]]</f>
        <v>#VALUE!</v>
      </c>
      <c r="G5628" s="4" t="e">
        <f>Table1[[#This Row],[SzumElad]]</f>
        <v>#VALUE!</v>
      </c>
      <c r="H5628" s="7" t="e">
        <f>Table1[[#This Row],[Jut_%]]</f>
        <v>#VALUE!</v>
      </c>
      <c r="I5628" s="4" t="e">
        <f>Table1[[#This Row],[Jut]]</f>
        <v>#VALUE!</v>
      </c>
      <c r="J5628" s="4" t="e">
        <f>Table1[[#This Row],[Column1]]</f>
        <v>#VALUE!</v>
      </c>
    </row>
    <row r="5629" spans="1:10" hidden="1" x14ac:dyDescent="0.3">
      <c r="A5629" s="2" t="e">
        <f>Table1[[#This Row],[Befolyt]]</f>
        <v>#VALUE!</v>
      </c>
      <c r="B5629" t="e">
        <f>Table1[[#This Row],[ÜK]]</f>
        <v>#VALUE!</v>
      </c>
      <c r="C5629" s="3" t="e">
        <f>Table1[[#This Row],[Szla]]</f>
        <v>#VALUE!</v>
      </c>
      <c r="D5629" s="6" t="e">
        <f>Table1[[#This Row],[Kelt_hó]]</f>
        <v>#VALUE!</v>
      </c>
      <c r="E5629" t="e">
        <f>Table1[[#This Row],[Vevő]]</f>
        <v>#VALUE!</v>
      </c>
      <c r="F5629" t="e">
        <f>Table1[[#This Row],[Termékkör]]</f>
        <v>#VALUE!</v>
      </c>
      <c r="G5629" s="4" t="e">
        <f>Table1[[#This Row],[SzumElad]]</f>
        <v>#VALUE!</v>
      </c>
      <c r="H5629" s="7" t="e">
        <f>Table1[[#This Row],[Jut_%]]</f>
        <v>#VALUE!</v>
      </c>
      <c r="I5629" s="4" t="e">
        <f>Table1[[#This Row],[Jut]]</f>
        <v>#VALUE!</v>
      </c>
      <c r="J5629" s="4" t="e">
        <f>Table1[[#This Row],[Column1]]</f>
        <v>#VALUE!</v>
      </c>
    </row>
    <row r="5630" spans="1:10" hidden="1" x14ac:dyDescent="0.3">
      <c r="A5630" s="2" t="e">
        <f>Table1[[#This Row],[Befolyt]]</f>
        <v>#VALUE!</v>
      </c>
      <c r="B5630" t="e">
        <f>Table1[[#This Row],[ÜK]]</f>
        <v>#VALUE!</v>
      </c>
      <c r="C5630" s="3" t="e">
        <f>Table1[[#This Row],[Szla]]</f>
        <v>#VALUE!</v>
      </c>
      <c r="D5630" s="6" t="e">
        <f>Table1[[#This Row],[Kelt_hó]]</f>
        <v>#VALUE!</v>
      </c>
      <c r="E5630" t="e">
        <f>Table1[[#This Row],[Vevő]]</f>
        <v>#VALUE!</v>
      </c>
      <c r="F5630" t="e">
        <f>Table1[[#This Row],[Termékkör]]</f>
        <v>#VALUE!</v>
      </c>
      <c r="G5630" s="4" t="e">
        <f>Table1[[#This Row],[SzumElad]]</f>
        <v>#VALUE!</v>
      </c>
      <c r="H5630" s="7" t="e">
        <f>Table1[[#This Row],[Jut_%]]</f>
        <v>#VALUE!</v>
      </c>
      <c r="I5630" s="4" t="e">
        <f>Table1[[#This Row],[Jut]]</f>
        <v>#VALUE!</v>
      </c>
      <c r="J5630" s="4" t="e">
        <f>Table1[[#This Row],[Column1]]</f>
        <v>#VALUE!</v>
      </c>
    </row>
    <row r="5631" spans="1:10" hidden="1" x14ac:dyDescent="0.3">
      <c r="A5631" s="2" t="e">
        <f>Table1[[#This Row],[Befolyt]]</f>
        <v>#VALUE!</v>
      </c>
      <c r="B5631" t="e">
        <f>Table1[[#This Row],[ÜK]]</f>
        <v>#VALUE!</v>
      </c>
      <c r="C5631" s="3" t="e">
        <f>Table1[[#This Row],[Szla]]</f>
        <v>#VALUE!</v>
      </c>
      <c r="D5631" s="6" t="e">
        <f>Table1[[#This Row],[Kelt_hó]]</f>
        <v>#VALUE!</v>
      </c>
      <c r="E5631" t="e">
        <f>Table1[[#This Row],[Vevő]]</f>
        <v>#VALUE!</v>
      </c>
      <c r="F5631" t="e">
        <f>Table1[[#This Row],[Termékkör]]</f>
        <v>#VALUE!</v>
      </c>
      <c r="G5631" s="4" t="e">
        <f>Table1[[#This Row],[SzumElad]]</f>
        <v>#VALUE!</v>
      </c>
      <c r="H5631" s="7" t="e">
        <f>Table1[[#This Row],[Jut_%]]</f>
        <v>#VALUE!</v>
      </c>
      <c r="I5631" s="4" t="e">
        <f>Table1[[#This Row],[Jut]]</f>
        <v>#VALUE!</v>
      </c>
      <c r="J5631" s="4" t="e">
        <f>Table1[[#This Row],[Column1]]</f>
        <v>#VALUE!</v>
      </c>
    </row>
    <row r="5632" spans="1:10" hidden="1" x14ac:dyDescent="0.3">
      <c r="A5632" s="2" t="e">
        <f>Table1[[#This Row],[Befolyt]]</f>
        <v>#VALUE!</v>
      </c>
      <c r="B5632" t="e">
        <f>Table1[[#This Row],[ÜK]]</f>
        <v>#VALUE!</v>
      </c>
      <c r="C5632" s="3" t="e">
        <f>Table1[[#This Row],[Szla]]</f>
        <v>#VALUE!</v>
      </c>
      <c r="D5632" s="6" t="e">
        <f>Table1[[#This Row],[Kelt_hó]]</f>
        <v>#VALUE!</v>
      </c>
      <c r="E5632" t="e">
        <f>Table1[[#This Row],[Vevő]]</f>
        <v>#VALUE!</v>
      </c>
      <c r="F5632" t="e">
        <f>Table1[[#This Row],[Termékkör]]</f>
        <v>#VALUE!</v>
      </c>
      <c r="G5632" s="4" t="e">
        <f>Table1[[#This Row],[SzumElad]]</f>
        <v>#VALUE!</v>
      </c>
      <c r="H5632" s="7" t="e">
        <f>Table1[[#This Row],[Jut_%]]</f>
        <v>#VALUE!</v>
      </c>
      <c r="I5632" s="4" t="e">
        <f>Table1[[#This Row],[Jut]]</f>
        <v>#VALUE!</v>
      </c>
      <c r="J5632" s="4" t="e">
        <f>Table1[[#This Row],[Column1]]</f>
        <v>#VALUE!</v>
      </c>
    </row>
    <row r="5633" spans="1:10" hidden="1" x14ac:dyDescent="0.3">
      <c r="A5633" s="2" t="e">
        <f>Table1[[#This Row],[Befolyt]]</f>
        <v>#VALUE!</v>
      </c>
      <c r="B5633" t="e">
        <f>Table1[[#This Row],[ÜK]]</f>
        <v>#VALUE!</v>
      </c>
      <c r="C5633" s="3" t="e">
        <f>Table1[[#This Row],[Szla]]</f>
        <v>#VALUE!</v>
      </c>
      <c r="D5633" s="6" t="e">
        <f>Table1[[#This Row],[Kelt_hó]]</f>
        <v>#VALUE!</v>
      </c>
      <c r="E5633" t="e">
        <f>Table1[[#This Row],[Vevő]]</f>
        <v>#VALUE!</v>
      </c>
      <c r="F5633" t="e">
        <f>Table1[[#This Row],[Termékkör]]</f>
        <v>#VALUE!</v>
      </c>
      <c r="G5633" s="4" t="e">
        <f>Table1[[#This Row],[SzumElad]]</f>
        <v>#VALUE!</v>
      </c>
      <c r="H5633" s="7" t="e">
        <f>Table1[[#This Row],[Jut_%]]</f>
        <v>#VALUE!</v>
      </c>
      <c r="I5633" s="4" t="e">
        <f>Table1[[#This Row],[Jut]]</f>
        <v>#VALUE!</v>
      </c>
      <c r="J5633" s="4" t="e">
        <f>Table1[[#This Row],[Column1]]</f>
        <v>#VALUE!</v>
      </c>
    </row>
    <row r="5634" spans="1:10" hidden="1" x14ac:dyDescent="0.3">
      <c r="A5634" s="2" t="e">
        <f>Table1[[#This Row],[Befolyt]]</f>
        <v>#VALUE!</v>
      </c>
      <c r="B5634" t="e">
        <f>Table1[[#This Row],[ÜK]]</f>
        <v>#VALUE!</v>
      </c>
      <c r="C5634" s="3" t="e">
        <f>Table1[[#This Row],[Szla]]</f>
        <v>#VALUE!</v>
      </c>
      <c r="D5634" s="6" t="e">
        <f>Table1[[#This Row],[Kelt_hó]]</f>
        <v>#VALUE!</v>
      </c>
      <c r="E5634" t="e">
        <f>Table1[[#This Row],[Vevő]]</f>
        <v>#VALUE!</v>
      </c>
      <c r="F5634" t="e">
        <f>Table1[[#This Row],[Termékkör]]</f>
        <v>#VALUE!</v>
      </c>
      <c r="G5634" s="4" t="e">
        <f>Table1[[#This Row],[SzumElad]]</f>
        <v>#VALUE!</v>
      </c>
      <c r="H5634" s="7" t="e">
        <f>Table1[[#This Row],[Jut_%]]</f>
        <v>#VALUE!</v>
      </c>
      <c r="I5634" s="4" t="e">
        <f>Table1[[#This Row],[Jut]]</f>
        <v>#VALUE!</v>
      </c>
      <c r="J5634" s="4" t="e">
        <f>Table1[[#This Row],[Column1]]</f>
        <v>#VALUE!</v>
      </c>
    </row>
    <row r="5635" spans="1:10" hidden="1" x14ac:dyDescent="0.3">
      <c r="A5635" s="2" t="e">
        <f>Table1[[#This Row],[Befolyt]]</f>
        <v>#VALUE!</v>
      </c>
      <c r="B5635" t="e">
        <f>Table1[[#This Row],[ÜK]]</f>
        <v>#VALUE!</v>
      </c>
      <c r="C5635" s="3" t="e">
        <f>Table1[[#This Row],[Szla]]</f>
        <v>#VALUE!</v>
      </c>
      <c r="D5635" s="6" t="e">
        <f>Table1[[#This Row],[Kelt_hó]]</f>
        <v>#VALUE!</v>
      </c>
      <c r="E5635" t="e">
        <f>Table1[[#This Row],[Vevő]]</f>
        <v>#VALUE!</v>
      </c>
      <c r="F5635" t="e">
        <f>Table1[[#This Row],[Termékkör]]</f>
        <v>#VALUE!</v>
      </c>
      <c r="G5635" s="4" t="e">
        <f>Table1[[#This Row],[SzumElad]]</f>
        <v>#VALUE!</v>
      </c>
      <c r="H5635" s="7" t="e">
        <f>Table1[[#This Row],[Jut_%]]</f>
        <v>#VALUE!</v>
      </c>
      <c r="I5635" s="4" t="e">
        <f>Table1[[#This Row],[Jut]]</f>
        <v>#VALUE!</v>
      </c>
      <c r="J5635" s="4" t="e">
        <f>Table1[[#This Row],[Column1]]</f>
        <v>#VALUE!</v>
      </c>
    </row>
    <row r="5636" spans="1:10" hidden="1" x14ac:dyDescent="0.3">
      <c r="A5636" s="2" t="e">
        <f>Table1[[#This Row],[Befolyt]]</f>
        <v>#VALUE!</v>
      </c>
      <c r="B5636" t="e">
        <f>Table1[[#This Row],[ÜK]]</f>
        <v>#VALUE!</v>
      </c>
      <c r="C5636" s="3" t="e">
        <f>Table1[[#This Row],[Szla]]</f>
        <v>#VALUE!</v>
      </c>
      <c r="D5636" s="6" t="e">
        <f>Table1[[#This Row],[Kelt_hó]]</f>
        <v>#VALUE!</v>
      </c>
      <c r="E5636" t="e">
        <f>Table1[[#This Row],[Vevő]]</f>
        <v>#VALUE!</v>
      </c>
      <c r="F5636" t="e">
        <f>Table1[[#This Row],[Termékkör]]</f>
        <v>#VALUE!</v>
      </c>
      <c r="G5636" s="4" t="e">
        <f>Table1[[#This Row],[SzumElad]]</f>
        <v>#VALUE!</v>
      </c>
      <c r="H5636" s="7" t="e">
        <f>Table1[[#This Row],[Jut_%]]</f>
        <v>#VALUE!</v>
      </c>
      <c r="I5636" s="4" t="e">
        <f>Table1[[#This Row],[Jut]]</f>
        <v>#VALUE!</v>
      </c>
      <c r="J5636" s="4" t="e">
        <f>Table1[[#This Row],[Column1]]</f>
        <v>#VALUE!</v>
      </c>
    </row>
    <row r="5637" spans="1:10" hidden="1" x14ac:dyDescent="0.3">
      <c r="A5637" s="2" t="e">
        <f>Table1[[#This Row],[Befolyt]]</f>
        <v>#VALUE!</v>
      </c>
      <c r="B5637" t="e">
        <f>Table1[[#This Row],[ÜK]]</f>
        <v>#VALUE!</v>
      </c>
      <c r="C5637" s="3" t="e">
        <f>Table1[[#This Row],[Szla]]</f>
        <v>#VALUE!</v>
      </c>
      <c r="D5637" s="6" t="e">
        <f>Table1[[#This Row],[Kelt_hó]]</f>
        <v>#VALUE!</v>
      </c>
      <c r="E5637" t="e">
        <f>Table1[[#This Row],[Vevő]]</f>
        <v>#VALUE!</v>
      </c>
      <c r="F5637" t="e">
        <f>Table1[[#This Row],[Termékkör]]</f>
        <v>#VALUE!</v>
      </c>
      <c r="G5637" s="4" t="e">
        <f>Table1[[#This Row],[SzumElad]]</f>
        <v>#VALUE!</v>
      </c>
      <c r="H5637" s="7" t="e">
        <f>Table1[[#This Row],[Jut_%]]</f>
        <v>#VALUE!</v>
      </c>
      <c r="I5637" s="4" t="e">
        <f>Table1[[#This Row],[Jut]]</f>
        <v>#VALUE!</v>
      </c>
      <c r="J5637" s="4" t="e">
        <f>Table1[[#This Row],[Column1]]</f>
        <v>#VALUE!</v>
      </c>
    </row>
    <row r="5638" spans="1:10" hidden="1" x14ac:dyDescent="0.3">
      <c r="A5638" s="2" t="e">
        <f>Table1[[#This Row],[Befolyt]]</f>
        <v>#VALUE!</v>
      </c>
      <c r="B5638" t="e">
        <f>Table1[[#This Row],[ÜK]]</f>
        <v>#VALUE!</v>
      </c>
      <c r="C5638" s="3" t="e">
        <f>Table1[[#This Row],[Szla]]</f>
        <v>#VALUE!</v>
      </c>
      <c r="D5638" s="6" t="e">
        <f>Table1[[#This Row],[Kelt_hó]]</f>
        <v>#VALUE!</v>
      </c>
      <c r="E5638" t="e">
        <f>Table1[[#This Row],[Vevő]]</f>
        <v>#VALUE!</v>
      </c>
      <c r="F5638" t="e">
        <f>Table1[[#This Row],[Termékkör]]</f>
        <v>#VALUE!</v>
      </c>
      <c r="G5638" s="4" t="e">
        <f>Table1[[#This Row],[SzumElad]]</f>
        <v>#VALUE!</v>
      </c>
      <c r="H5638" s="7" t="e">
        <f>Table1[[#This Row],[Jut_%]]</f>
        <v>#VALUE!</v>
      </c>
      <c r="I5638" s="4" t="e">
        <f>Table1[[#This Row],[Jut]]</f>
        <v>#VALUE!</v>
      </c>
      <c r="J5638" s="4" t="e">
        <f>Table1[[#This Row],[Column1]]</f>
        <v>#VALUE!</v>
      </c>
    </row>
    <row r="5639" spans="1:10" hidden="1" x14ac:dyDescent="0.3">
      <c r="A5639" s="2" t="e">
        <f>Table1[[#This Row],[Befolyt]]</f>
        <v>#VALUE!</v>
      </c>
      <c r="B5639" t="e">
        <f>Table1[[#This Row],[ÜK]]</f>
        <v>#VALUE!</v>
      </c>
      <c r="C5639" s="3" t="e">
        <f>Table1[[#This Row],[Szla]]</f>
        <v>#VALUE!</v>
      </c>
      <c r="D5639" s="6" t="e">
        <f>Table1[[#This Row],[Kelt_hó]]</f>
        <v>#VALUE!</v>
      </c>
      <c r="E5639" t="e">
        <f>Table1[[#This Row],[Vevő]]</f>
        <v>#VALUE!</v>
      </c>
      <c r="F5639" t="e">
        <f>Table1[[#This Row],[Termékkör]]</f>
        <v>#VALUE!</v>
      </c>
      <c r="G5639" s="4" t="e">
        <f>Table1[[#This Row],[SzumElad]]</f>
        <v>#VALUE!</v>
      </c>
      <c r="H5639" s="7" t="e">
        <f>Table1[[#This Row],[Jut_%]]</f>
        <v>#VALUE!</v>
      </c>
      <c r="I5639" s="4" t="e">
        <f>Table1[[#This Row],[Jut]]</f>
        <v>#VALUE!</v>
      </c>
      <c r="J5639" s="4" t="e">
        <f>Table1[[#This Row],[Column1]]</f>
        <v>#VALUE!</v>
      </c>
    </row>
    <row r="5640" spans="1:10" hidden="1" x14ac:dyDescent="0.3">
      <c r="A5640" s="2" t="e">
        <f>Table1[[#This Row],[Befolyt]]</f>
        <v>#VALUE!</v>
      </c>
      <c r="B5640" t="e">
        <f>Table1[[#This Row],[ÜK]]</f>
        <v>#VALUE!</v>
      </c>
      <c r="C5640" s="3" t="e">
        <f>Table1[[#This Row],[Szla]]</f>
        <v>#VALUE!</v>
      </c>
      <c r="D5640" s="6" t="e">
        <f>Table1[[#This Row],[Kelt_hó]]</f>
        <v>#VALUE!</v>
      </c>
      <c r="E5640" t="e">
        <f>Table1[[#This Row],[Vevő]]</f>
        <v>#VALUE!</v>
      </c>
      <c r="F5640" t="e">
        <f>Table1[[#This Row],[Termékkör]]</f>
        <v>#VALUE!</v>
      </c>
      <c r="G5640" s="4" t="e">
        <f>Table1[[#This Row],[SzumElad]]</f>
        <v>#VALUE!</v>
      </c>
      <c r="H5640" s="7" t="e">
        <f>Table1[[#This Row],[Jut_%]]</f>
        <v>#VALUE!</v>
      </c>
      <c r="I5640" s="4" t="e">
        <f>Table1[[#This Row],[Jut]]</f>
        <v>#VALUE!</v>
      </c>
      <c r="J5640" s="4" t="e">
        <f>Table1[[#This Row],[Column1]]</f>
        <v>#VALUE!</v>
      </c>
    </row>
    <row r="5641" spans="1:10" hidden="1" x14ac:dyDescent="0.3">
      <c r="A5641" s="2" t="e">
        <f>Table1[[#This Row],[Befolyt]]</f>
        <v>#VALUE!</v>
      </c>
      <c r="B5641" t="e">
        <f>Table1[[#This Row],[ÜK]]</f>
        <v>#VALUE!</v>
      </c>
      <c r="C5641" s="3" t="e">
        <f>Table1[[#This Row],[Szla]]</f>
        <v>#VALUE!</v>
      </c>
      <c r="D5641" s="6" t="e">
        <f>Table1[[#This Row],[Kelt_hó]]</f>
        <v>#VALUE!</v>
      </c>
      <c r="E5641" t="e">
        <f>Table1[[#This Row],[Vevő]]</f>
        <v>#VALUE!</v>
      </c>
      <c r="F5641" t="e">
        <f>Table1[[#This Row],[Termékkör]]</f>
        <v>#VALUE!</v>
      </c>
      <c r="G5641" s="4" t="e">
        <f>Table1[[#This Row],[SzumElad]]</f>
        <v>#VALUE!</v>
      </c>
      <c r="H5641" s="7" t="e">
        <f>Table1[[#This Row],[Jut_%]]</f>
        <v>#VALUE!</v>
      </c>
      <c r="I5641" s="4" t="e">
        <f>Table1[[#This Row],[Jut]]</f>
        <v>#VALUE!</v>
      </c>
      <c r="J5641" s="4" t="e">
        <f>Table1[[#This Row],[Column1]]</f>
        <v>#VALUE!</v>
      </c>
    </row>
    <row r="5642" spans="1:10" hidden="1" x14ac:dyDescent="0.3">
      <c r="A5642" s="2" t="e">
        <f>Table1[[#This Row],[Befolyt]]</f>
        <v>#VALUE!</v>
      </c>
      <c r="B5642" t="e">
        <f>Table1[[#This Row],[ÜK]]</f>
        <v>#VALUE!</v>
      </c>
      <c r="C5642" s="3" t="e">
        <f>Table1[[#This Row],[Szla]]</f>
        <v>#VALUE!</v>
      </c>
      <c r="D5642" s="6" t="e">
        <f>Table1[[#This Row],[Kelt_hó]]</f>
        <v>#VALUE!</v>
      </c>
      <c r="E5642" t="e">
        <f>Table1[[#This Row],[Vevő]]</f>
        <v>#VALUE!</v>
      </c>
      <c r="F5642" t="e">
        <f>Table1[[#This Row],[Termékkör]]</f>
        <v>#VALUE!</v>
      </c>
      <c r="G5642" s="4" t="e">
        <f>Table1[[#This Row],[SzumElad]]</f>
        <v>#VALUE!</v>
      </c>
      <c r="H5642" s="7" t="e">
        <f>Table1[[#This Row],[Jut_%]]</f>
        <v>#VALUE!</v>
      </c>
      <c r="I5642" s="4" t="e">
        <f>Table1[[#This Row],[Jut]]</f>
        <v>#VALUE!</v>
      </c>
      <c r="J5642" s="4" t="e">
        <f>Table1[[#This Row],[Column1]]</f>
        <v>#VALUE!</v>
      </c>
    </row>
    <row r="5643" spans="1:10" hidden="1" x14ac:dyDescent="0.3">
      <c r="A5643" s="2" t="e">
        <f>Table1[[#This Row],[Befolyt]]</f>
        <v>#VALUE!</v>
      </c>
      <c r="B5643" t="e">
        <f>Table1[[#This Row],[ÜK]]</f>
        <v>#VALUE!</v>
      </c>
      <c r="C5643" s="3" t="e">
        <f>Table1[[#This Row],[Szla]]</f>
        <v>#VALUE!</v>
      </c>
      <c r="D5643" s="6" t="e">
        <f>Table1[[#This Row],[Kelt_hó]]</f>
        <v>#VALUE!</v>
      </c>
      <c r="E5643" t="e">
        <f>Table1[[#This Row],[Vevő]]</f>
        <v>#VALUE!</v>
      </c>
      <c r="F5643" t="e">
        <f>Table1[[#This Row],[Termékkör]]</f>
        <v>#VALUE!</v>
      </c>
      <c r="G5643" s="4" t="e">
        <f>Table1[[#This Row],[SzumElad]]</f>
        <v>#VALUE!</v>
      </c>
      <c r="H5643" s="7" t="e">
        <f>Table1[[#This Row],[Jut_%]]</f>
        <v>#VALUE!</v>
      </c>
      <c r="I5643" s="4" t="e">
        <f>Table1[[#This Row],[Jut]]</f>
        <v>#VALUE!</v>
      </c>
      <c r="J5643" s="4" t="e">
        <f>Table1[[#This Row],[Column1]]</f>
        <v>#VALUE!</v>
      </c>
    </row>
    <row r="5644" spans="1:10" hidden="1" x14ac:dyDescent="0.3">
      <c r="A5644" s="2" t="e">
        <f>Table1[[#This Row],[Befolyt]]</f>
        <v>#VALUE!</v>
      </c>
      <c r="B5644" t="e">
        <f>Table1[[#This Row],[ÜK]]</f>
        <v>#VALUE!</v>
      </c>
      <c r="C5644" s="3" t="e">
        <f>Table1[[#This Row],[Szla]]</f>
        <v>#VALUE!</v>
      </c>
      <c r="D5644" s="6" t="e">
        <f>Table1[[#This Row],[Kelt_hó]]</f>
        <v>#VALUE!</v>
      </c>
      <c r="E5644" t="e">
        <f>Table1[[#This Row],[Vevő]]</f>
        <v>#VALUE!</v>
      </c>
      <c r="F5644" t="e">
        <f>Table1[[#This Row],[Termékkör]]</f>
        <v>#VALUE!</v>
      </c>
      <c r="G5644" s="4" t="e">
        <f>Table1[[#This Row],[SzumElad]]</f>
        <v>#VALUE!</v>
      </c>
      <c r="H5644" s="7" t="e">
        <f>Table1[[#This Row],[Jut_%]]</f>
        <v>#VALUE!</v>
      </c>
      <c r="I5644" s="4" t="e">
        <f>Table1[[#This Row],[Jut]]</f>
        <v>#VALUE!</v>
      </c>
      <c r="J5644" s="4" t="e">
        <f>Table1[[#This Row],[Column1]]</f>
        <v>#VALUE!</v>
      </c>
    </row>
    <row r="5645" spans="1:10" hidden="1" x14ac:dyDescent="0.3">
      <c r="A5645" s="2" t="e">
        <f>Table1[[#This Row],[Befolyt]]</f>
        <v>#VALUE!</v>
      </c>
      <c r="B5645" t="e">
        <f>Table1[[#This Row],[ÜK]]</f>
        <v>#VALUE!</v>
      </c>
      <c r="C5645" s="3" t="e">
        <f>Table1[[#This Row],[Szla]]</f>
        <v>#VALUE!</v>
      </c>
      <c r="D5645" s="6" t="e">
        <f>Table1[[#This Row],[Kelt_hó]]</f>
        <v>#VALUE!</v>
      </c>
      <c r="E5645" t="e">
        <f>Table1[[#This Row],[Vevő]]</f>
        <v>#VALUE!</v>
      </c>
      <c r="F5645" t="e">
        <f>Table1[[#This Row],[Termékkör]]</f>
        <v>#VALUE!</v>
      </c>
      <c r="G5645" s="4" t="e">
        <f>Table1[[#This Row],[SzumElad]]</f>
        <v>#VALUE!</v>
      </c>
      <c r="H5645" s="7" t="e">
        <f>Table1[[#This Row],[Jut_%]]</f>
        <v>#VALUE!</v>
      </c>
      <c r="I5645" s="4" t="e">
        <f>Table1[[#This Row],[Jut]]</f>
        <v>#VALUE!</v>
      </c>
      <c r="J5645" s="4" t="e">
        <f>Table1[[#This Row],[Column1]]</f>
        <v>#VALUE!</v>
      </c>
    </row>
    <row r="5646" spans="1:10" hidden="1" x14ac:dyDescent="0.3">
      <c r="A5646" s="2" t="e">
        <f>Table1[[#This Row],[Befolyt]]</f>
        <v>#VALUE!</v>
      </c>
      <c r="B5646" t="e">
        <f>Table1[[#This Row],[ÜK]]</f>
        <v>#VALUE!</v>
      </c>
      <c r="C5646" s="3" t="e">
        <f>Table1[[#This Row],[Szla]]</f>
        <v>#VALUE!</v>
      </c>
      <c r="D5646" s="6" t="e">
        <f>Table1[[#This Row],[Kelt_hó]]</f>
        <v>#VALUE!</v>
      </c>
      <c r="E5646" t="e">
        <f>Table1[[#This Row],[Vevő]]</f>
        <v>#VALUE!</v>
      </c>
      <c r="F5646" t="e">
        <f>Table1[[#This Row],[Termékkör]]</f>
        <v>#VALUE!</v>
      </c>
      <c r="G5646" s="4" t="e">
        <f>Table1[[#This Row],[SzumElad]]</f>
        <v>#VALUE!</v>
      </c>
      <c r="H5646" s="7" t="e">
        <f>Table1[[#This Row],[Jut_%]]</f>
        <v>#VALUE!</v>
      </c>
      <c r="I5646" s="4" t="e">
        <f>Table1[[#This Row],[Jut]]</f>
        <v>#VALUE!</v>
      </c>
      <c r="J5646" s="4" t="e">
        <f>Table1[[#This Row],[Column1]]</f>
        <v>#VALUE!</v>
      </c>
    </row>
    <row r="5647" spans="1:10" hidden="1" x14ac:dyDescent="0.3">
      <c r="A5647" s="2" t="e">
        <f>Table1[[#This Row],[Befolyt]]</f>
        <v>#VALUE!</v>
      </c>
      <c r="B5647" t="e">
        <f>Table1[[#This Row],[ÜK]]</f>
        <v>#VALUE!</v>
      </c>
      <c r="C5647" s="3" t="e">
        <f>Table1[[#This Row],[Szla]]</f>
        <v>#VALUE!</v>
      </c>
      <c r="D5647" s="6" t="e">
        <f>Table1[[#This Row],[Kelt_hó]]</f>
        <v>#VALUE!</v>
      </c>
      <c r="E5647" t="e">
        <f>Table1[[#This Row],[Vevő]]</f>
        <v>#VALUE!</v>
      </c>
      <c r="F5647" t="e">
        <f>Table1[[#This Row],[Termékkör]]</f>
        <v>#VALUE!</v>
      </c>
      <c r="G5647" s="4" t="e">
        <f>Table1[[#This Row],[SzumElad]]</f>
        <v>#VALUE!</v>
      </c>
      <c r="H5647" s="7" t="e">
        <f>Table1[[#This Row],[Jut_%]]</f>
        <v>#VALUE!</v>
      </c>
      <c r="I5647" s="4" t="e">
        <f>Table1[[#This Row],[Jut]]</f>
        <v>#VALUE!</v>
      </c>
      <c r="J5647" s="4" t="e">
        <f>Table1[[#This Row],[Column1]]</f>
        <v>#VALUE!</v>
      </c>
    </row>
    <row r="5648" spans="1:10" hidden="1" x14ac:dyDescent="0.3">
      <c r="A5648" s="2" t="e">
        <f>Table1[[#This Row],[Befolyt]]</f>
        <v>#VALUE!</v>
      </c>
      <c r="B5648" t="e">
        <f>Table1[[#This Row],[ÜK]]</f>
        <v>#VALUE!</v>
      </c>
      <c r="C5648" s="3" t="e">
        <f>Table1[[#This Row],[Szla]]</f>
        <v>#VALUE!</v>
      </c>
      <c r="D5648" s="6" t="e">
        <f>Table1[[#This Row],[Kelt_hó]]</f>
        <v>#VALUE!</v>
      </c>
      <c r="E5648" t="e">
        <f>Table1[[#This Row],[Vevő]]</f>
        <v>#VALUE!</v>
      </c>
      <c r="F5648" t="e">
        <f>Table1[[#This Row],[Termékkör]]</f>
        <v>#VALUE!</v>
      </c>
      <c r="G5648" s="4" t="e">
        <f>Table1[[#This Row],[SzumElad]]</f>
        <v>#VALUE!</v>
      </c>
      <c r="H5648" s="7" t="e">
        <f>Table1[[#This Row],[Jut_%]]</f>
        <v>#VALUE!</v>
      </c>
      <c r="I5648" s="4" t="e">
        <f>Table1[[#This Row],[Jut]]</f>
        <v>#VALUE!</v>
      </c>
      <c r="J5648" s="4" t="e">
        <f>Table1[[#This Row],[Column1]]</f>
        <v>#VALUE!</v>
      </c>
    </row>
    <row r="5649" spans="1:10" hidden="1" x14ac:dyDescent="0.3">
      <c r="A5649" s="2" t="e">
        <f>Table1[[#This Row],[Befolyt]]</f>
        <v>#VALUE!</v>
      </c>
      <c r="B5649" t="e">
        <f>Table1[[#This Row],[ÜK]]</f>
        <v>#VALUE!</v>
      </c>
      <c r="C5649" s="3" t="e">
        <f>Table1[[#This Row],[Szla]]</f>
        <v>#VALUE!</v>
      </c>
      <c r="D5649" s="6" t="e">
        <f>Table1[[#This Row],[Kelt_hó]]</f>
        <v>#VALUE!</v>
      </c>
      <c r="E5649" t="e">
        <f>Table1[[#This Row],[Vevő]]</f>
        <v>#VALUE!</v>
      </c>
      <c r="F5649" t="e">
        <f>Table1[[#This Row],[Termékkör]]</f>
        <v>#VALUE!</v>
      </c>
      <c r="G5649" s="4" t="e">
        <f>Table1[[#This Row],[SzumElad]]</f>
        <v>#VALUE!</v>
      </c>
      <c r="H5649" s="7" t="e">
        <f>Table1[[#This Row],[Jut_%]]</f>
        <v>#VALUE!</v>
      </c>
      <c r="I5649" s="4" t="e">
        <f>Table1[[#This Row],[Jut]]</f>
        <v>#VALUE!</v>
      </c>
      <c r="J5649" s="4" t="e">
        <f>Table1[[#This Row],[Column1]]</f>
        <v>#VALUE!</v>
      </c>
    </row>
    <row r="5650" spans="1:10" hidden="1" x14ac:dyDescent="0.3">
      <c r="A5650" s="2" t="e">
        <f>Table1[[#This Row],[Befolyt]]</f>
        <v>#VALUE!</v>
      </c>
      <c r="B5650" t="e">
        <f>Table1[[#This Row],[ÜK]]</f>
        <v>#VALUE!</v>
      </c>
      <c r="C5650" s="3" t="e">
        <f>Table1[[#This Row],[Szla]]</f>
        <v>#VALUE!</v>
      </c>
      <c r="D5650" s="6" t="e">
        <f>Table1[[#This Row],[Kelt_hó]]</f>
        <v>#VALUE!</v>
      </c>
      <c r="E5650" t="e">
        <f>Table1[[#This Row],[Vevő]]</f>
        <v>#VALUE!</v>
      </c>
      <c r="F5650" t="e">
        <f>Table1[[#This Row],[Termékkör]]</f>
        <v>#VALUE!</v>
      </c>
      <c r="G5650" s="4" t="e">
        <f>Table1[[#This Row],[SzumElad]]</f>
        <v>#VALUE!</v>
      </c>
      <c r="H5650" s="7" t="e">
        <f>Table1[[#This Row],[Jut_%]]</f>
        <v>#VALUE!</v>
      </c>
      <c r="I5650" s="4" t="e">
        <f>Table1[[#This Row],[Jut]]</f>
        <v>#VALUE!</v>
      </c>
      <c r="J5650" s="4" t="e">
        <f>Table1[[#This Row],[Column1]]</f>
        <v>#VALUE!</v>
      </c>
    </row>
    <row r="5651" spans="1:10" hidden="1" x14ac:dyDescent="0.3">
      <c r="A5651" s="2" t="e">
        <f>Table1[[#This Row],[Befolyt]]</f>
        <v>#VALUE!</v>
      </c>
      <c r="B5651" t="e">
        <f>Table1[[#This Row],[ÜK]]</f>
        <v>#VALUE!</v>
      </c>
      <c r="C5651" s="3" t="e">
        <f>Table1[[#This Row],[Szla]]</f>
        <v>#VALUE!</v>
      </c>
      <c r="D5651" s="6" t="e">
        <f>Table1[[#This Row],[Kelt_hó]]</f>
        <v>#VALUE!</v>
      </c>
      <c r="E5651" t="e">
        <f>Table1[[#This Row],[Vevő]]</f>
        <v>#VALUE!</v>
      </c>
      <c r="F5651" t="e">
        <f>Table1[[#This Row],[Termékkör]]</f>
        <v>#VALUE!</v>
      </c>
      <c r="G5651" s="4" t="e">
        <f>Table1[[#This Row],[SzumElad]]</f>
        <v>#VALUE!</v>
      </c>
      <c r="H5651" s="7" t="e">
        <f>Table1[[#This Row],[Jut_%]]</f>
        <v>#VALUE!</v>
      </c>
      <c r="I5651" s="4" t="e">
        <f>Table1[[#This Row],[Jut]]</f>
        <v>#VALUE!</v>
      </c>
      <c r="J5651" s="4" t="e">
        <f>Table1[[#This Row],[Column1]]</f>
        <v>#VALUE!</v>
      </c>
    </row>
    <row r="5652" spans="1:10" hidden="1" x14ac:dyDescent="0.3">
      <c r="A5652" s="2" t="e">
        <f>Table1[[#This Row],[Befolyt]]</f>
        <v>#VALUE!</v>
      </c>
      <c r="B5652" t="e">
        <f>Table1[[#This Row],[ÜK]]</f>
        <v>#VALUE!</v>
      </c>
      <c r="C5652" s="3" t="e">
        <f>Table1[[#This Row],[Szla]]</f>
        <v>#VALUE!</v>
      </c>
      <c r="D5652" s="6" t="e">
        <f>Table1[[#This Row],[Kelt_hó]]</f>
        <v>#VALUE!</v>
      </c>
      <c r="E5652" t="e">
        <f>Table1[[#This Row],[Vevő]]</f>
        <v>#VALUE!</v>
      </c>
      <c r="F5652" t="e">
        <f>Table1[[#This Row],[Termékkör]]</f>
        <v>#VALUE!</v>
      </c>
      <c r="G5652" s="4" t="e">
        <f>Table1[[#This Row],[SzumElad]]</f>
        <v>#VALUE!</v>
      </c>
      <c r="H5652" s="7" t="e">
        <f>Table1[[#This Row],[Jut_%]]</f>
        <v>#VALUE!</v>
      </c>
      <c r="I5652" s="4" t="e">
        <f>Table1[[#This Row],[Jut]]</f>
        <v>#VALUE!</v>
      </c>
      <c r="J5652" s="4" t="e">
        <f>Table1[[#This Row],[Column1]]</f>
        <v>#VALUE!</v>
      </c>
    </row>
    <row r="5653" spans="1:10" hidden="1" x14ac:dyDescent="0.3">
      <c r="A5653" s="2" t="e">
        <f>Table1[[#This Row],[Befolyt]]</f>
        <v>#VALUE!</v>
      </c>
      <c r="B5653" t="e">
        <f>Table1[[#This Row],[ÜK]]</f>
        <v>#VALUE!</v>
      </c>
      <c r="C5653" s="3" t="e">
        <f>Table1[[#This Row],[Szla]]</f>
        <v>#VALUE!</v>
      </c>
      <c r="D5653" s="6" t="e">
        <f>Table1[[#This Row],[Kelt_hó]]</f>
        <v>#VALUE!</v>
      </c>
      <c r="E5653" t="e">
        <f>Table1[[#This Row],[Vevő]]</f>
        <v>#VALUE!</v>
      </c>
      <c r="F5653" t="e">
        <f>Table1[[#This Row],[Termékkör]]</f>
        <v>#VALUE!</v>
      </c>
      <c r="G5653" s="4" t="e">
        <f>Table1[[#This Row],[SzumElad]]</f>
        <v>#VALUE!</v>
      </c>
      <c r="H5653" s="7" t="e">
        <f>Table1[[#This Row],[Jut_%]]</f>
        <v>#VALUE!</v>
      </c>
      <c r="I5653" s="4" t="e">
        <f>Table1[[#This Row],[Jut]]</f>
        <v>#VALUE!</v>
      </c>
      <c r="J5653" s="4" t="e">
        <f>Table1[[#This Row],[Column1]]</f>
        <v>#VALUE!</v>
      </c>
    </row>
    <row r="5654" spans="1:10" hidden="1" x14ac:dyDescent="0.3">
      <c r="A5654" s="2" t="e">
        <f>Table1[[#This Row],[Befolyt]]</f>
        <v>#VALUE!</v>
      </c>
      <c r="B5654" t="e">
        <f>Table1[[#This Row],[ÜK]]</f>
        <v>#VALUE!</v>
      </c>
      <c r="C5654" s="3" t="e">
        <f>Table1[[#This Row],[Szla]]</f>
        <v>#VALUE!</v>
      </c>
      <c r="D5654" s="6" t="e">
        <f>Table1[[#This Row],[Kelt_hó]]</f>
        <v>#VALUE!</v>
      </c>
      <c r="E5654" t="e">
        <f>Table1[[#This Row],[Vevő]]</f>
        <v>#VALUE!</v>
      </c>
      <c r="F5654" t="e">
        <f>Table1[[#This Row],[Termékkör]]</f>
        <v>#VALUE!</v>
      </c>
      <c r="G5654" s="4" t="e">
        <f>Table1[[#This Row],[SzumElad]]</f>
        <v>#VALUE!</v>
      </c>
      <c r="H5654" s="7" t="e">
        <f>Table1[[#This Row],[Jut_%]]</f>
        <v>#VALUE!</v>
      </c>
      <c r="I5654" s="4" t="e">
        <f>Table1[[#This Row],[Jut]]</f>
        <v>#VALUE!</v>
      </c>
      <c r="J5654" s="4" t="e">
        <f>Table1[[#This Row],[Column1]]</f>
        <v>#VALUE!</v>
      </c>
    </row>
    <row r="5655" spans="1:10" hidden="1" x14ac:dyDescent="0.3">
      <c r="A5655" s="2" t="e">
        <f>Table1[[#This Row],[Befolyt]]</f>
        <v>#VALUE!</v>
      </c>
      <c r="B5655" t="e">
        <f>Table1[[#This Row],[ÜK]]</f>
        <v>#VALUE!</v>
      </c>
      <c r="C5655" s="3" t="e">
        <f>Table1[[#This Row],[Szla]]</f>
        <v>#VALUE!</v>
      </c>
      <c r="D5655" s="6" t="e">
        <f>Table1[[#This Row],[Kelt_hó]]</f>
        <v>#VALUE!</v>
      </c>
      <c r="E5655" t="e">
        <f>Table1[[#This Row],[Vevő]]</f>
        <v>#VALUE!</v>
      </c>
      <c r="F5655" t="e">
        <f>Table1[[#This Row],[Termékkör]]</f>
        <v>#VALUE!</v>
      </c>
      <c r="G5655" s="4" t="e">
        <f>Table1[[#This Row],[SzumElad]]</f>
        <v>#VALUE!</v>
      </c>
      <c r="H5655" s="7" t="e">
        <f>Table1[[#This Row],[Jut_%]]</f>
        <v>#VALUE!</v>
      </c>
      <c r="I5655" s="4" t="e">
        <f>Table1[[#This Row],[Jut]]</f>
        <v>#VALUE!</v>
      </c>
      <c r="J5655" s="4" t="e">
        <f>Table1[[#This Row],[Column1]]</f>
        <v>#VALUE!</v>
      </c>
    </row>
    <row r="5656" spans="1:10" hidden="1" x14ac:dyDescent="0.3">
      <c r="A5656" s="2" t="e">
        <f>Table1[[#This Row],[Befolyt]]</f>
        <v>#VALUE!</v>
      </c>
      <c r="B5656" t="e">
        <f>Table1[[#This Row],[ÜK]]</f>
        <v>#VALUE!</v>
      </c>
      <c r="C5656" s="3" t="e">
        <f>Table1[[#This Row],[Szla]]</f>
        <v>#VALUE!</v>
      </c>
      <c r="D5656" s="6" t="e">
        <f>Table1[[#This Row],[Kelt_hó]]</f>
        <v>#VALUE!</v>
      </c>
      <c r="E5656" t="e">
        <f>Table1[[#This Row],[Vevő]]</f>
        <v>#VALUE!</v>
      </c>
      <c r="F5656" t="e">
        <f>Table1[[#This Row],[Termékkör]]</f>
        <v>#VALUE!</v>
      </c>
      <c r="G5656" s="4" t="e">
        <f>Table1[[#This Row],[SzumElad]]</f>
        <v>#VALUE!</v>
      </c>
      <c r="H5656" s="7" t="e">
        <f>Table1[[#This Row],[Jut_%]]</f>
        <v>#VALUE!</v>
      </c>
      <c r="I5656" s="4" t="e">
        <f>Table1[[#This Row],[Jut]]</f>
        <v>#VALUE!</v>
      </c>
      <c r="J5656" s="4" t="e">
        <f>Table1[[#This Row],[Column1]]</f>
        <v>#VALUE!</v>
      </c>
    </row>
    <row r="5657" spans="1:10" hidden="1" x14ac:dyDescent="0.3">
      <c r="A5657" s="2" t="e">
        <f>Table1[[#This Row],[Befolyt]]</f>
        <v>#VALUE!</v>
      </c>
      <c r="B5657" t="e">
        <f>Table1[[#This Row],[ÜK]]</f>
        <v>#VALUE!</v>
      </c>
      <c r="C5657" s="3" t="e">
        <f>Table1[[#This Row],[Szla]]</f>
        <v>#VALUE!</v>
      </c>
      <c r="D5657" s="6" t="e">
        <f>Table1[[#This Row],[Kelt_hó]]</f>
        <v>#VALUE!</v>
      </c>
      <c r="E5657" t="e">
        <f>Table1[[#This Row],[Vevő]]</f>
        <v>#VALUE!</v>
      </c>
      <c r="F5657" t="e">
        <f>Table1[[#This Row],[Termékkör]]</f>
        <v>#VALUE!</v>
      </c>
      <c r="G5657" s="4" t="e">
        <f>Table1[[#This Row],[SzumElad]]</f>
        <v>#VALUE!</v>
      </c>
      <c r="H5657" s="7" t="e">
        <f>Table1[[#This Row],[Jut_%]]</f>
        <v>#VALUE!</v>
      </c>
      <c r="I5657" s="4" t="e">
        <f>Table1[[#This Row],[Jut]]</f>
        <v>#VALUE!</v>
      </c>
      <c r="J5657" s="4" t="e">
        <f>Table1[[#This Row],[Column1]]</f>
        <v>#VALUE!</v>
      </c>
    </row>
    <row r="5658" spans="1:10" hidden="1" x14ac:dyDescent="0.3">
      <c r="A5658" s="2" t="e">
        <f>Table1[[#This Row],[Befolyt]]</f>
        <v>#VALUE!</v>
      </c>
      <c r="B5658" t="e">
        <f>Table1[[#This Row],[ÜK]]</f>
        <v>#VALUE!</v>
      </c>
      <c r="C5658" s="3" t="e">
        <f>Table1[[#This Row],[Szla]]</f>
        <v>#VALUE!</v>
      </c>
      <c r="D5658" s="6" t="e">
        <f>Table1[[#This Row],[Kelt_hó]]</f>
        <v>#VALUE!</v>
      </c>
      <c r="E5658" t="e">
        <f>Table1[[#This Row],[Vevő]]</f>
        <v>#VALUE!</v>
      </c>
      <c r="F5658" t="e">
        <f>Table1[[#This Row],[Termékkör]]</f>
        <v>#VALUE!</v>
      </c>
      <c r="G5658" s="4" t="e">
        <f>Table1[[#This Row],[SzumElad]]</f>
        <v>#VALUE!</v>
      </c>
      <c r="H5658" s="7" t="e">
        <f>Table1[[#This Row],[Jut_%]]</f>
        <v>#VALUE!</v>
      </c>
      <c r="I5658" s="4" t="e">
        <f>Table1[[#This Row],[Jut]]</f>
        <v>#VALUE!</v>
      </c>
      <c r="J5658" s="4" t="e">
        <f>Table1[[#This Row],[Column1]]</f>
        <v>#VALUE!</v>
      </c>
    </row>
    <row r="5659" spans="1:10" hidden="1" x14ac:dyDescent="0.3">
      <c r="A5659" s="2" t="e">
        <f>Table1[[#This Row],[Befolyt]]</f>
        <v>#VALUE!</v>
      </c>
      <c r="B5659" t="e">
        <f>Table1[[#This Row],[ÜK]]</f>
        <v>#VALUE!</v>
      </c>
      <c r="C5659" s="3" t="e">
        <f>Table1[[#This Row],[Szla]]</f>
        <v>#VALUE!</v>
      </c>
      <c r="D5659" s="6" t="e">
        <f>Table1[[#This Row],[Kelt_hó]]</f>
        <v>#VALUE!</v>
      </c>
      <c r="E5659" t="e">
        <f>Table1[[#This Row],[Vevő]]</f>
        <v>#VALUE!</v>
      </c>
      <c r="F5659" t="e">
        <f>Table1[[#This Row],[Termékkör]]</f>
        <v>#VALUE!</v>
      </c>
      <c r="G5659" s="4" t="e">
        <f>Table1[[#This Row],[SzumElad]]</f>
        <v>#VALUE!</v>
      </c>
      <c r="H5659" s="7" t="e">
        <f>Table1[[#This Row],[Jut_%]]</f>
        <v>#VALUE!</v>
      </c>
      <c r="I5659" s="4" t="e">
        <f>Table1[[#This Row],[Jut]]</f>
        <v>#VALUE!</v>
      </c>
      <c r="J5659" s="4" t="e">
        <f>Table1[[#This Row],[Column1]]</f>
        <v>#VALUE!</v>
      </c>
    </row>
    <row r="5660" spans="1:10" hidden="1" x14ac:dyDescent="0.3">
      <c r="A5660" s="2" t="e">
        <f>Table1[[#This Row],[Befolyt]]</f>
        <v>#VALUE!</v>
      </c>
      <c r="B5660" t="e">
        <f>Table1[[#This Row],[ÜK]]</f>
        <v>#VALUE!</v>
      </c>
      <c r="C5660" s="3" t="e">
        <f>Table1[[#This Row],[Szla]]</f>
        <v>#VALUE!</v>
      </c>
      <c r="D5660" s="6" t="e">
        <f>Table1[[#This Row],[Kelt_hó]]</f>
        <v>#VALUE!</v>
      </c>
      <c r="E5660" t="e">
        <f>Table1[[#This Row],[Vevő]]</f>
        <v>#VALUE!</v>
      </c>
      <c r="F5660" t="e">
        <f>Table1[[#This Row],[Termékkör]]</f>
        <v>#VALUE!</v>
      </c>
      <c r="G5660" s="4" t="e">
        <f>Table1[[#This Row],[SzumElad]]</f>
        <v>#VALUE!</v>
      </c>
      <c r="H5660" s="7" t="e">
        <f>Table1[[#This Row],[Jut_%]]</f>
        <v>#VALUE!</v>
      </c>
      <c r="I5660" s="4" t="e">
        <f>Table1[[#This Row],[Jut]]</f>
        <v>#VALUE!</v>
      </c>
      <c r="J5660" s="4" t="e">
        <f>Table1[[#This Row],[Column1]]</f>
        <v>#VALUE!</v>
      </c>
    </row>
    <row r="5661" spans="1:10" hidden="1" x14ac:dyDescent="0.3">
      <c r="A5661" s="2" t="e">
        <f>Table1[[#This Row],[Befolyt]]</f>
        <v>#VALUE!</v>
      </c>
      <c r="B5661" t="e">
        <f>Table1[[#This Row],[ÜK]]</f>
        <v>#VALUE!</v>
      </c>
      <c r="C5661" s="3" t="e">
        <f>Table1[[#This Row],[Szla]]</f>
        <v>#VALUE!</v>
      </c>
      <c r="D5661" s="6" t="e">
        <f>Table1[[#This Row],[Kelt_hó]]</f>
        <v>#VALUE!</v>
      </c>
      <c r="E5661" t="e">
        <f>Table1[[#This Row],[Vevő]]</f>
        <v>#VALUE!</v>
      </c>
      <c r="F5661" t="e">
        <f>Table1[[#This Row],[Termékkör]]</f>
        <v>#VALUE!</v>
      </c>
      <c r="G5661" s="4" t="e">
        <f>Table1[[#This Row],[SzumElad]]</f>
        <v>#VALUE!</v>
      </c>
      <c r="H5661" s="7" t="e">
        <f>Table1[[#This Row],[Jut_%]]</f>
        <v>#VALUE!</v>
      </c>
      <c r="I5661" s="4" t="e">
        <f>Table1[[#This Row],[Jut]]</f>
        <v>#VALUE!</v>
      </c>
      <c r="J5661" s="4" t="e">
        <f>Table1[[#This Row],[Column1]]</f>
        <v>#VALUE!</v>
      </c>
    </row>
    <row r="5662" spans="1:10" hidden="1" x14ac:dyDescent="0.3">
      <c r="A5662" s="2" t="e">
        <f>Table1[[#This Row],[Befolyt]]</f>
        <v>#VALUE!</v>
      </c>
      <c r="B5662" t="e">
        <f>Table1[[#This Row],[ÜK]]</f>
        <v>#VALUE!</v>
      </c>
      <c r="C5662" s="3" t="e">
        <f>Table1[[#This Row],[Szla]]</f>
        <v>#VALUE!</v>
      </c>
      <c r="D5662" s="6" t="e">
        <f>Table1[[#This Row],[Kelt_hó]]</f>
        <v>#VALUE!</v>
      </c>
      <c r="E5662" t="e">
        <f>Table1[[#This Row],[Vevő]]</f>
        <v>#VALUE!</v>
      </c>
      <c r="F5662" t="e">
        <f>Table1[[#This Row],[Termékkör]]</f>
        <v>#VALUE!</v>
      </c>
      <c r="G5662" s="4" t="e">
        <f>Table1[[#This Row],[SzumElad]]</f>
        <v>#VALUE!</v>
      </c>
      <c r="H5662" s="7" t="e">
        <f>Table1[[#This Row],[Jut_%]]</f>
        <v>#VALUE!</v>
      </c>
      <c r="I5662" s="4" t="e">
        <f>Table1[[#This Row],[Jut]]</f>
        <v>#VALUE!</v>
      </c>
      <c r="J5662" s="4" t="e">
        <f>Table1[[#This Row],[Column1]]</f>
        <v>#VALUE!</v>
      </c>
    </row>
    <row r="5663" spans="1:10" hidden="1" x14ac:dyDescent="0.3">
      <c r="A5663" s="2" t="e">
        <f>Table1[[#This Row],[Befolyt]]</f>
        <v>#VALUE!</v>
      </c>
      <c r="B5663" t="e">
        <f>Table1[[#This Row],[ÜK]]</f>
        <v>#VALUE!</v>
      </c>
      <c r="C5663" s="3" t="e">
        <f>Table1[[#This Row],[Szla]]</f>
        <v>#VALUE!</v>
      </c>
      <c r="D5663" s="6" t="e">
        <f>Table1[[#This Row],[Kelt_hó]]</f>
        <v>#VALUE!</v>
      </c>
      <c r="E5663" t="e">
        <f>Table1[[#This Row],[Vevő]]</f>
        <v>#VALUE!</v>
      </c>
      <c r="F5663" t="e">
        <f>Table1[[#This Row],[Termékkör]]</f>
        <v>#VALUE!</v>
      </c>
      <c r="G5663" s="4" t="e">
        <f>Table1[[#This Row],[SzumElad]]</f>
        <v>#VALUE!</v>
      </c>
      <c r="H5663" s="7" t="e">
        <f>Table1[[#This Row],[Jut_%]]</f>
        <v>#VALUE!</v>
      </c>
      <c r="I5663" s="4" t="e">
        <f>Table1[[#This Row],[Jut]]</f>
        <v>#VALUE!</v>
      </c>
      <c r="J5663" s="4" t="e">
        <f>Table1[[#This Row],[Column1]]</f>
        <v>#VALUE!</v>
      </c>
    </row>
    <row r="5664" spans="1:10" hidden="1" x14ac:dyDescent="0.3">
      <c r="A5664" s="2" t="e">
        <f>Table1[[#This Row],[Befolyt]]</f>
        <v>#VALUE!</v>
      </c>
      <c r="B5664" t="e">
        <f>Table1[[#This Row],[ÜK]]</f>
        <v>#VALUE!</v>
      </c>
      <c r="C5664" s="3" t="e">
        <f>Table1[[#This Row],[Szla]]</f>
        <v>#VALUE!</v>
      </c>
      <c r="D5664" s="6" t="e">
        <f>Table1[[#This Row],[Kelt_hó]]</f>
        <v>#VALUE!</v>
      </c>
      <c r="E5664" t="e">
        <f>Table1[[#This Row],[Vevő]]</f>
        <v>#VALUE!</v>
      </c>
      <c r="F5664" t="e">
        <f>Table1[[#This Row],[Termékkör]]</f>
        <v>#VALUE!</v>
      </c>
      <c r="G5664" s="4" t="e">
        <f>Table1[[#This Row],[SzumElad]]</f>
        <v>#VALUE!</v>
      </c>
      <c r="H5664" s="7" t="e">
        <f>Table1[[#This Row],[Jut_%]]</f>
        <v>#VALUE!</v>
      </c>
      <c r="I5664" s="4" t="e">
        <f>Table1[[#This Row],[Jut]]</f>
        <v>#VALUE!</v>
      </c>
      <c r="J5664" s="4" t="e">
        <f>Table1[[#This Row],[Column1]]</f>
        <v>#VALUE!</v>
      </c>
    </row>
    <row r="5665" spans="1:10" hidden="1" x14ac:dyDescent="0.3">
      <c r="A5665" s="2" t="e">
        <f>Table1[[#This Row],[Befolyt]]</f>
        <v>#VALUE!</v>
      </c>
      <c r="B5665" t="e">
        <f>Table1[[#This Row],[ÜK]]</f>
        <v>#VALUE!</v>
      </c>
      <c r="C5665" s="3" t="e">
        <f>Table1[[#This Row],[Szla]]</f>
        <v>#VALUE!</v>
      </c>
      <c r="D5665" s="6" t="e">
        <f>Table1[[#This Row],[Kelt_hó]]</f>
        <v>#VALUE!</v>
      </c>
      <c r="E5665" t="e">
        <f>Table1[[#This Row],[Vevő]]</f>
        <v>#VALUE!</v>
      </c>
      <c r="F5665" t="e">
        <f>Table1[[#This Row],[Termékkör]]</f>
        <v>#VALUE!</v>
      </c>
      <c r="G5665" s="4" t="e">
        <f>Table1[[#This Row],[SzumElad]]</f>
        <v>#VALUE!</v>
      </c>
      <c r="H5665" s="7" t="e">
        <f>Table1[[#This Row],[Jut_%]]</f>
        <v>#VALUE!</v>
      </c>
      <c r="I5665" s="4" t="e">
        <f>Table1[[#This Row],[Jut]]</f>
        <v>#VALUE!</v>
      </c>
      <c r="J5665" s="4" t="e">
        <f>Table1[[#This Row],[Column1]]</f>
        <v>#VALUE!</v>
      </c>
    </row>
    <row r="5666" spans="1:10" hidden="1" x14ac:dyDescent="0.3">
      <c r="A5666" s="2" t="e">
        <f>Table1[[#This Row],[Befolyt]]</f>
        <v>#VALUE!</v>
      </c>
      <c r="B5666" t="e">
        <f>Table1[[#This Row],[ÜK]]</f>
        <v>#VALUE!</v>
      </c>
      <c r="C5666" s="3" t="e">
        <f>Table1[[#This Row],[Szla]]</f>
        <v>#VALUE!</v>
      </c>
      <c r="D5666" s="6" t="e">
        <f>Table1[[#This Row],[Kelt_hó]]</f>
        <v>#VALUE!</v>
      </c>
      <c r="E5666" t="e">
        <f>Table1[[#This Row],[Vevő]]</f>
        <v>#VALUE!</v>
      </c>
      <c r="F5666" t="e">
        <f>Table1[[#This Row],[Termékkör]]</f>
        <v>#VALUE!</v>
      </c>
      <c r="G5666" s="4" t="e">
        <f>Table1[[#This Row],[SzumElad]]</f>
        <v>#VALUE!</v>
      </c>
      <c r="H5666" s="7" t="e">
        <f>Table1[[#This Row],[Jut_%]]</f>
        <v>#VALUE!</v>
      </c>
      <c r="I5666" s="4" t="e">
        <f>Table1[[#This Row],[Jut]]</f>
        <v>#VALUE!</v>
      </c>
      <c r="J5666" s="4" t="e">
        <f>Table1[[#This Row],[Column1]]</f>
        <v>#VALUE!</v>
      </c>
    </row>
    <row r="5667" spans="1:10" hidden="1" x14ac:dyDescent="0.3">
      <c r="A5667" s="2" t="e">
        <f>Table1[[#This Row],[Befolyt]]</f>
        <v>#VALUE!</v>
      </c>
      <c r="B5667" t="e">
        <f>Table1[[#This Row],[ÜK]]</f>
        <v>#VALUE!</v>
      </c>
      <c r="C5667" s="3" t="e">
        <f>Table1[[#This Row],[Szla]]</f>
        <v>#VALUE!</v>
      </c>
      <c r="D5667" s="6" t="e">
        <f>Table1[[#This Row],[Kelt_hó]]</f>
        <v>#VALUE!</v>
      </c>
      <c r="E5667" t="e">
        <f>Table1[[#This Row],[Vevő]]</f>
        <v>#VALUE!</v>
      </c>
      <c r="F5667" t="e">
        <f>Table1[[#This Row],[Termékkör]]</f>
        <v>#VALUE!</v>
      </c>
      <c r="G5667" s="4" t="e">
        <f>Table1[[#This Row],[SzumElad]]</f>
        <v>#VALUE!</v>
      </c>
      <c r="H5667" s="7" t="e">
        <f>Table1[[#This Row],[Jut_%]]</f>
        <v>#VALUE!</v>
      </c>
      <c r="I5667" s="4" t="e">
        <f>Table1[[#This Row],[Jut]]</f>
        <v>#VALUE!</v>
      </c>
      <c r="J5667" s="4" t="e">
        <f>Table1[[#This Row],[Column1]]</f>
        <v>#VALUE!</v>
      </c>
    </row>
    <row r="5668" spans="1:10" hidden="1" x14ac:dyDescent="0.3">
      <c r="A5668" s="2" t="e">
        <f>Table1[[#This Row],[Befolyt]]</f>
        <v>#VALUE!</v>
      </c>
      <c r="B5668" t="e">
        <f>Table1[[#This Row],[ÜK]]</f>
        <v>#VALUE!</v>
      </c>
      <c r="C5668" s="3" t="e">
        <f>Table1[[#This Row],[Szla]]</f>
        <v>#VALUE!</v>
      </c>
      <c r="D5668" s="6" t="e">
        <f>Table1[[#This Row],[Kelt_hó]]</f>
        <v>#VALUE!</v>
      </c>
      <c r="E5668" t="e">
        <f>Table1[[#This Row],[Vevő]]</f>
        <v>#VALUE!</v>
      </c>
      <c r="F5668" t="e">
        <f>Table1[[#This Row],[Termékkör]]</f>
        <v>#VALUE!</v>
      </c>
      <c r="G5668" s="4" t="e">
        <f>Table1[[#This Row],[SzumElad]]</f>
        <v>#VALUE!</v>
      </c>
      <c r="H5668" s="7" t="e">
        <f>Table1[[#This Row],[Jut_%]]</f>
        <v>#VALUE!</v>
      </c>
      <c r="I5668" s="4" t="e">
        <f>Table1[[#This Row],[Jut]]</f>
        <v>#VALUE!</v>
      </c>
      <c r="J5668" s="4" t="e">
        <f>Table1[[#This Row],[Column1]]</f>
        <v>#VALUE!</v>
      </c>
    </row>
    <row r="5669" spans="1:10" hidden="1" x14ac:dyDescent="0.3">
      <c r="A5669" s="2" t="e">
        <f>Table1[[#This Row],[Befolyt]]</f>
        <v>#VALUE!</v>
      </c>
      <c r="B5669" t="e">
        <f>Table1[[#This Row],[ÜK]]</f>
        <v>#VALUE!</v>
      </c>
      <c r="C5669" s="3" t="e">
        <f>Table1[[#This Row],[Szla]]</f>
        <v>#VALUE!</v>
      </c>
      <c r="D5669" s="6" t="e">
        <f>Table1[[#This Row],[Kelt_hó]]</f>
        <v>#VALUE!</v>
      </c>
      <c r="E5669" t="e">
        <f>Table1[[#This Row],[Vevő]]</f>
        <v>#VALUE!</v>
      </c>
      <c r="F5669" t="e">
        <f>Table1[[#This Row],[Termékkör]]</f>
        <v>#VALUE!</v>
      </c>
      <c r="G5669" s="4" t="e">
        <f>Table1[[#This Row],[SzumElad]]</f>
        <v>#VALUE!</v>
      </c>
      <c r="H5669" s="7" t="e">
        <f>Table1[[#This Row],[Jut_%]]</f>
        <v>#VALUE!</v>
      </c>
      <c r="I5669" s="4" t="e">
        <f>Table1[[#This Row],[Jut]]</f>
        <v>#VALUE!</v>
      </c>
      <c r="J5669" s="4" t="e">
        <f>Table1[[#This Row],[Column1]]</f>
        <v>#VALUE!</v>
      </c>
    </row>
    <row r="5670" spans="1:10" hidden="1" x14ac:dyDescent="0.3">
      <c r="A5670" s="2" t="e">
        <f>Table1[[#This Row],[Befolyt]]</f>
        <v>#VALUE!</v>
      </c>
      <c r="B5670" t="e">
        <f>Table1[[#This Row],[ÜK]]</f>
        <v>#VALUE!</v>
      </c>
      <c r="C5670" s="3" t="e">
        <f>Table1[[#This Row],[Szla]]</f>
        <v>#VALUE!</v>
      </c>
      <c r="D5670" s="6" t="e">
        <f>Table1[[#This Row],[Kelt_hó]]</f>
        <v>#VALUE!</v>
      </c>
      <c r="E5670" t="e">
        <f>Table1[[#This Row],[Vevő]]</f>
        <v>#VALUE!</v>
      </c>
      <c r="F5670" t="e">
        <f>Table1[[#This Row],[Termékkör]]</f>
        <v>#VALUE!</v>
      </c>
      <c r="G5670" s="4" t="e">
        <f>Table1[[#This Row],[SzumElad]]</f>
        <v>#VALUE!</v>
      </c>
      <c r="H5670" s="7" t="e">
        <f>Table1[[#This Row],[Jut_%]]</f>
        <v>#VALUE!</v>
      </c>
      <c r="I5670" s="4" t="e">
        <f>Table1[[#This Row],[Jut]]</f>
        <v>#VALUE!</v>
      </c>
      <c r="J5670" s="4" t="e">
        <f>Table1[[#This Row],[Column1]]</f>
        <v>#VALUE!</v>
      </c>
    </row>
    <row r="5671" spans="1:10" hidden="1" x14ac:dyDescent="0.3">
      <c r="A5671" s="2" t="e">
        <f>Table1[[#This Row],[Befolyt]]</f>
        <v>#VALUE!</v>
      </c>
      <c r="B5671" t="e">
        <f>Table1[[#This Row],[ÜK]]</f>
        <v>#VALUE!</v>
      </c>
      <c r="C5671" s="3" t="e">
        <f>Table1[[#This Row],[Szla]]</f>
        <v>#VALUE!</v>
      </c>
      <c r="D5671" s="6" t="e">
        <f>Table1[[#This Row],[Kelt_hó]]</f>
        <v>#VALUE!</v>
      </c>
      <c r="E5671" t="e">
        <f>Table1[[#This Row],[Vevő]]</f>
        <v>#VALUE!</v>
      </c>
      <c r="F5671" t="e">
        <f>Table1[[#This Row],[Termékkör]]</f>
        <v>#VALUE!</v>
      </c>
      <c r="G5671" s="4" t="e">
        <f>Table1[[#This Row],[SzumElad]]</f>
        <v>#VALUE!</v>
      </c>
      <c r="H5671" s="7" t="e">
        <f>Table1[[#This Row],[Jut_%]]</f>
        <v>#VALUE!</v>
      </c>
      <c r="I5671" s="4" t="e">
        <f>Table1[[#This Row],[Jut]]</f>
        <v>#VALUE!</v>
      </c>
      <c r="J5671" s="4" t="e">
        <f>Table1[[#This Row],[Column1]]</f>
        <v>#VALUE!</v>
      </c>
    </row>
    <row r="5672" spans="1:10" hidden="1" x14ac:dyDescent="0.3">
      <c r="A5672" s="2" t="e">
        <f>Table1[[#This Row],[Befolyt]]</f>
        <v>#VALUE!</v>
      </c>
      <c r="B5672" t="e">
        <f>Table1[[#This Row],[ÜK]]</f>
        <v>#VALUE!</v>
      </c>
      <c r="C5672" s="3" t="e">
        <f>Table1[[#This Row],[Szla]]</f>
        <v>#VALUE!</v>
      </c>
      <c r="D5672" s="6" t="e">
        <f>Table1[[#This Row],[Kelt_hó]]</f>
        <v>#VALUE!</v>
      </c>
      <c r="E5672" t="e">
        <f>Table1[[#This Row],[Vevő]]</f>
        <v>#VALUE!</v>
      </c>
      <c r="F5672" t="e">
        <f>Table1[[#This Row],[Termékkör]]</f>
        <v>#VALUE!</v>
      </c>
      <c r="G5672" s="4" t="e">
        <f>Table1[[#This Row],[SzumElad]]</f>
        <v>#VALUE!</v>
      </c>
      <c r="H5672" s="7" t="e">
        <f>Table1[[#This Row],[Jut_%]]</f>
        <v>#VALUE!</v>
      </c>
      <c r="I5672" s="4" t="e">
        <f>Table1[[#This Row],[Jut]]</f>
        <v>#VALUE!</v>
      </c>
      <c r="J5672" s="4" t="e">
        <f>Table1[[#This Row],[Column1]]</f>
        <v>#VALUE!</v>
      </c>
    </row>
    <row r="5673" spans="1:10" hidden="1" x14ac:dyDescent="0.3">
      <c r="A5673" s="2" t="e">
        <f>Table1[[#This Row],[Befolyt]]</f>
        <v>#VALUE!</v>
      </c>
      <c r="B5673" t="e">
        <f>Table1[[#This Row],[ÜK]]</f>
        <v>#VALUE!</v>
      </c>
      <c r="C5673" s="3" t="e">
        <f>Table1[[#This Row],[Szla]]</f>
        <v>#VALUE!</v>
      </c>
      <c r="D5673" s="6" t="e">
        <f>Table1[[#This Row],[Kelt_hó]]</f>
        <v>#VALUE!</v>
      </c>
      <c r="E5673" t="e">
        <f>Table1[[#This Row],[Vevő]]</f>
        <v>#VALUE!</v>
      </c>
      <c r="F5673" t="e">
        <f>Table1[[#This Row],[Termékkör]]</f>
        <v>#VALUE!</v>
      </c>
      <c r="G5673" s="4" t="e">
        <f>Table1[[#This Row],[SzumElad]]</f>
        <v>#VALUE!</v>
      </c>
      <c r="H5673" s="7" t="e">
        <f>Table1[[#This Row],[Jut_%]]</f>
        <v>#VALUE!</v>
      </c>
      <c r="I5673" s="4" t="e">
        <f>Table1[[#This Row],[Jut]]</f>
        <v>#VALUE!</v>
      </c>
      <c r="J5673" s="4" t="e">
        <f>Table1[[#This Row],[Column1]]</f>
        <v>#VALUE!</v>
      </c>
    </row>
    <row r="5674" spans="1:10" hidden="1" x14ac:dyDescent="0.3">
      <c r="A5674" s="2" t="e">
        <f>Table1[[#This Row],[Befolyt]]</f>
        <v>#VALUE!</v>
      </c>
      <c r="B5674" t="e">
        <f>Table1[[#This Row],[ÜK]]</f>
        <v>#VALUE!</v>
      </c>
      <c r="C5674" s="3" t="e">
        <f>Table1[[#This Row],[Szla]]</f>
        <v>#VALUE!</v>
      </c>
      <c r="D5674" s="6" t="e">
        <f>Table1[[#This Row],[Kelt_hó]]</f>
        <v>#VALUE!</v>
      </c>
      <c r="E5674" t="e">
        <f>Table1[[#This Row],[Vevő]]</f>
        <v>#VALUE!</v>
      </c>
      <c r="F5674" t="e">
        <f>Table1[[#This Row],[Termékkör]]</f>
        <v>#VALUE!</v>
      </c>
      <c r="G5674" s="4" t="e">
        <f>Table1[[#This Row],[SzumElad]]</f>
        <v>#VALUE!</v>
      </c>
      <c r="H5674" s="7" t="e">
        <f>Table1[[#This Row],[Jut_%]]</f>
        <v>#VALUE!</v>
      </c>
      <c r="I5674" s="4" t="e">
        <f>Table1[[#This Row],[Jut]]</f>
        <v>#VALUE!</v>
      </c>
      <c r="J5674" s="4" t="e">
        <f>Table1[[#This Row],[Column1]]</f>
        <v>#VALUE!</v>
      </c>
    </row>
    <row r="5675" spans="1:10" hidden="1" x14ac:dyDescent="0.3">
      <c r="A5675" s="2" t="e">
        <f>Table1[[#This Row],[Befolyt]]</f>
        <v>#VALUE!</v>
      </c>
      <c r="B5675" t="e">
        <f>Table1[[#This Row],[ÜK]]</f>
        <v>#VALUE!</v>
      </c>
      <c r="C5675" s="3" t="e">
        <f>Table1[[#This Row],[Szla]]</f>
        <v>#VALUE!</v>
      </c>
      <c r="D5675" s="6" t="e">
        <f>Table1[[#This Row],[Kelt_hó]]</f>
        <v>#VALUE!</v>
      </c>
      <c r="E5675" t="e">
        <f>Table1[[#This Row],[Vevő]]</f>
        <v>#VALUE!</v>
      </c>
      <c r="F5675" t="e">
        <f>Table1[[#This Row],[Termékkör]]</f>
        <v>#VALUE!</v>
      </c>
      <c r="G5675" s="4" t="e">
        <f>Table1[[#This Row],[SzumElad]]</f>
        <v>#VALUE!</v>
      </c>
      <c r="H5675" s="7" t="e">
        <f>Table1[[#This Row],[Jut_%]]</f>
        <v>#VALUE!</v>
      </c>
      <c r="I5675" s="4" t="e">
        <f>Table1[[#This Row],[Jut]]</f>
        <v>#VALUE!</v>
      </c>
      <c r="J5675" s="4" t="e">
        <f>Table1[[#This Row],[Column1]]</f>
        <v>#VALUE!</v>
      </c>
    </row>
    <row r="5676" spans="1:10" hidden="1" x14ac:dyDescent="0.3">
      <c r="A5676" s="2" t="e">
        <f>Table1[[#This Row],[Befolyt]]</f>
        <v>#VALUE!</v>
      </c>
      <c r="B5676" t="e">
        <f>Table1[[#This Row],[ÜK]]</f>
        <v>#VALUE!</v>
      </c>
      <c r="C5676" s="3" t="e">
        <f>Table1[[#This Row],[Szla]]</f>
        <v>#VALUE!</v>
      </c>
      <c r="D5676" s="6" t="e">
        <f>Table1[[#This Row],[Kelt_hó]]</f>
        <v>#VALUE!</v>
      </c>
      <c r="E5676" t="e">
        <f>Table1[[#This Row],[Vevő]]</f>
        <v>#VALUE!</v>
      </c>
      <c r="F5676" t="e">
        <f>Table1[[#This Row],[Termékkör]]</f>
        <v>#VALUE!</v>
      </c>
      <c r="G5676" s="4" t="e">
        <f>Table1[[#This Row],[SzumElad]]</f>
        <v>#VALUE!</v>
      </c>
      <c r="H5676" s="7" t="e">
        <f>Table1[[#This Row],[Jut_%]]</f>
        <v>#VALUE!</v>
      </c>
      <c r="I5676" s="4" t="e">
        <f>Table1[[#This Row],[Jut]]</f>
        <v>#VALUE!</v>
      </c>
      <c r="J5676" s="4" t="e">
        <f>Table1[[#This Row],[Column1]]</f>
        <v>#VALUE!</v>
      </c>
    </row>
    <row r="5677" spans="1:10" hidden="1" x14ac:dyDescent="0.3">
      <c r="A5677" s="2" t="e">
        <f>Table1[[#This Row],[Befolyt]]</f>
        <v>#VALUE!</v>
      </c>
      <c r="B5677" t="e">
        <f>Table1[[#This Row],[ÜK]]</f>
        <v>#VALUE!</v>
      </c>
      <c r="C5677" s="3" t="e">
        <f>Table1[[#This Row],[Szla]]</f>
        <v>#VALUE!</v>
      </c>
      <c r="D5677" s="6" t="e">
        <f>Table1[[#This Row],[Kelt_hó]]</f>
        <v>#VALUE!</v>
      </c>
      <c r="E5677" t="e">
        <f>Table1[[#This Row],[Vevő]]</f>
        <v>#VALUE!</v>
      </c>
      <c r="F5677" t="e">
        <f>Table1[[#This Row],[Termékkör]]</f>
        <v>#VALUE!</v>
      </c>
      <c r="G5677" s="4" t="e">
        <f>Table1[[#This Row],[SzumElad]]</f>
        <v>#VALUE!</v>
      </c>
      <c r="H5677" s="7" t="e">
        <f>Table1[[#This Row],[Jut_%]]</f>
        <v>#VALUE!</v>
      </c>
      <c r="I5677" s="4" t="e">
        <f>Table1[[#This Row],[Jut]]</f>
        <v>#VALUE!</v>
      </c>
      <c r="J5677" s="4" t="e">
        <f>Table1[[#This Row],[Column1]]</f>
        <v>#VALUE!</v>
      </c>
    </row>
    <row r="5678" spans="1:10" hidden="1" x14ac:dyDescent="0.3">
      <c r="A5678" s="2" t="e">
        <f>Table1[[#This Row],[Befolyt]]</f>
        <v>#VALUE!</v>
      </c>
      <c r="B5678" t="e">
        <f>Table1[[#This Row],[ÜK]]</f>
        <v>#VALUE!</v>
      </c>
      <c r="C5678" s="3" t="e">
        <f>Table1[[#This Row],[Szla]]</f>
        <v>#VALUE!</v>
      </c>
      <c r="D5678" s="6" t="e">
        <f>Table1[[#This Row],[Kelt_hó]]</f>
        <v>#VALUE!</v>
      </c>
      <c r="E5678" t="e">
        <f>Table1[[#This Row],[Vevő]]</f>
        <v>#VALUE!</v>
      </c>
      <c r="F5678" t="e">
        <f>Table1[[#This Row],[Termékkör]]</f>
        <v>#VALUE!</v>
      </c>
      <c r="G5678" s="4" t="e">
        <f>Table1[[#This Row],[SzumElad]]</f>
        <v>#VALUE!</v>
      </c>
      <c r="H5678" s="7" t="e">
        <f>Table1[[#This Row],[Jut_%]]</f>
        <v>#VALUE!</v>
      </c>
      <c r="I5678" s="4" t="e">
        <f>Table1[[#This Row],[Jut]]</f>
        <v>#VALUE!</v>
      </c>
      <c r="J5678" s="4" t="e">
        <f>Table1[[#This Row],[Column1]]</f>
        <v>#VALUE!</v>
      </c>
    </row>
    <row r="5679" spans="1:10" hidden="1" x14ac:dyDescent="0.3">
      <c r="A5679" s="2" t="e">
        <f>Table1[[#This Row],[Befolyt]]</f>
        <v>#VALUE!</v>
      </c>
      <c r="B5679" t="e">
        <f>Table1[[#This Row],[ÜK]]</f>
        <v>#VALUE!</v>
      </c>
      <c r="C5679" s="3" t="e">
        <f>Table1[[#This Row],[Szla]]</f>
        <v>#VALUE!</v>
      </c>
      <c r="D5679" s="6" t="e">
        <f>Table1[[#This Row],[Kelt_hó]]</f>
        <v>#VALUE!</v>
      </c>
      <c r="E5679" t="e">
        <f>Table1[[#This Row],[Vevő]]</f>
        <v>#VALUE!</v>
      </c>
      <c r="F5679" t="e">
        <f>Table1[[#This Row],[Termékkör]]</f>
        <v>#VALUE!</v>
      </c>
      <c r="G5679" s="4" t="e">
        <f>Table1[[#This Row],[SzumElad]]</f>
        <v>#VALUE!</v>
      </c>
      <c r="H5679" s="7" t="e">
        <f>Table1[[#This Row],[Jut_%]]</f>
        <v>#VALUE!</v>
      </c>
      <c r="I5679" s="4" t="e">
        <f>Table1[[#This Row],[Jut]]</f>
        <v>#VALUE!</v>
      </c>
      <c r="J5679" s="4" t="e">
        <f>Table1[[#This Row],[Column1]]</f>
        <v>#VALUE!</v>
      </c>
    </row>
    <row r="5680" spans="1:10" hidden="1" x14ac:dyDescent="0.3">
      <c r="A5680" s="2" t="e">
        <f>Table1[[#This Row],[Befolyt]]</f>
        <v>#VALUE!</v>
      </c>
      <c r="B5680" t="e">
        <f>Table1[[#This Row],[ÜK]]</f>
        <v>#VALUE!</v>
      </c>
      <c r="C5680" s="3" t="e">
        <f>Table1[[#This Row],[Szla]]</f>
        <v>#VALUE!</v>
      </c>
      <c r="D5680" s="6" t="e">
        <f>Table1[[#This Row],[Kelt_hó]]</f>
        <v>#VALUE!</v>
      </c>
      <c r="E5680" t="e">
        <f>Table1[[#This Row],[Vevő]]</f>
        <v>#VALUE!</v>
      </c>
      <c r="F5680" t="e">
        <f>Table1[[#This Row],[Termékkör]]</f>
        <v>#VALUE!</v>
      </c>
      <c r="G5680" s="4" t="e">
        <f>Table1[[#This Row],[SzumElad]]</f>
        <v>#VALUE!</v>
      </c>
      <c r="H5680" s="7" t="e">
        <f>Table1[[#This Row],[Jut_%]]</f>
        <v>#VALUE!</v>
      </c>
      <c r="I5680" s="4" t="e">
        <f>Table1[[#This Row],[Jut]]</f>
        <v>#VALUE!</v>
      </c>
      <c r="J5680" s="4" t="e">
        <f>Table1[[#This Row],[Column1]]</f>
        <v>#VALUE!</v>
      </c>
    </row>
    <row r="5681" spans="1:10" hidden="1" x14ac:dyDescent="0.3">
      <c r="A5681" s="2" t="e">
        <f>Table1[[#This Row],[Befolyt]]</f>
        <v>#VALUE!</v>
      </c>
      <c r="B5681" t="e">
        <f>Table1[[#This Row],[ÜK]]</f>
        <v>#VALUE!</v>
      </c>
      <c r="C5681" s="3" t="e">
        <f>Table1[[#This Row],[Szla]]</f>
        <v>#VALUE!</v>
      </c>
      <c r="D5681" s="6" t="e">
        <f>Table1[[#This Row],[Kelt_hó]]</f>
        <v>#VALUE!</v>
      </c>
      <c r="E5681" t="e">
        <f>Table1[[#This Row],[Vevő]]</f>
        <v>#VALUE!</v>
      </c>
      <c r="F5681" t="e">
        <f>Table1[[#This Row],[Termékkör]]</f>
        <v>#VALUE!</v>
      </c>
      <c r="G5681" s="4" t="e">
        <f>Table1[[#This Row],[SzumElad]]</f>
        <v>#VALUE!</v>
      </c>
      <c r="H5681" s="7" t="e">
        <f>Table1[[#This Row],[Jut_%]]</f>
        <v>#VALUE!</v>
      </c>
      <c r="I5681" s="4" t="e">
        <f>Table1[[#This Row],[Jut]]</f>
        <v>#VALUE!</v>
      </c>
      <c r="J5681" s="4" t="e">
        <f>Table1[[#This Row],[Column1]]</f>
        <v>#VALUE!</v>
      </c>
    </row>
    <row r="5682" spans="1:10" hidden="1" x14ac:dyDescent="0.3">
      <c r="A5682" s="2" t="e">
        <f>Table1[[#This Row],[Befolyt]]</f>
        <v>#VALUE!</v>
      </c>
      <c r="B5682" t="e">
        <f>Table1[[#This Row],[ÜK]]</f>
        <v>#VALUE!</v>
      </c>
      <c r="C5682" s="3" t="e">
        <f>Table1[[#This Row],[Szla]]</f>
        <v>#VALUE!</v>
      </c>
      <c r="D5682" s="6" t="e">
        <f>Table1[[#This Row],[Kelt_hó]]</f>
        <v>#VALUE!</v>
      </c>
      <c r="E5682" t="e">
        <f>Table1[[#This Row],[Vevő]]</f>
        <v>#VALUE!</v>
      </c>
      <c r="F5682" t="e">
        <f>Table1[[#This Row],[Termékkör]]</f>
        <v>#VALUE!</v>
      </c>
      <c r="G5682" s="4" t="e">
        <f>Table1[[#This Row],[SzumElad]]</f>
        <v>#VALUE!</v>
      </c>
      <c r="H5682" s="7" t="e">
        <f>Table1[[#This Row],[Jut_%]]</f>
        <v>#VALUE!</v>
      </c>
      <c r="I5682" s="4" t="e">
        <f>Table1[[#This Row],[Jut]]</f>
        <v>#VALUE!</v>
      </c>
      <c r="J5682" s="4" t="e">
        <f>Table1[[#This Row],[Column1]]</f>
        <v>#VALUE!</v>
      </c>
    </row>
    <row r="5683" spans="1:10" hidden="1" x14ac:dyDescent="0.3">
      <c r="A5683" s="2" t="e">
        <f>Table1[[#This Row],[Befolyt]]</f>
        <v>#VALUE!</v>
      </c>
      <c r="B5683" t="e">
        <f>Table1[[#This Row],[ÜK]]</f>
        <v>#VALUE!</v>
      </c>
      <c r="C5683" s="3" t="e">
        <f>Table1[[#This Row],[Szla]]</f>
        <v>#VALUE!</v>
      </c>
      <c r="D5683" s="6" t="e">
        <f>Table1[[#This Row],[Kelt_hó]]</f>
        <v>#VALUE!</v>
      </c>
      <c r="E5683" t="e">
        <f>Table1[[#This Row],[Vevő]]</f>
        <v>#VALUE!</v>
      </c>
      <c r="F5683" t="e">
        <f>Table1[[#This Row],[Termékkör]]</f>
        <v>#VALUE!</v>
      </c>
      <c r="G5683" s="4" t="e">
        <f>Table1[[#This Row],[SzumElad]]</f>
        <v>#VALUE!</v>
      </c>
      <c r="H5683" s="7" t="e">
        <f>Table1[[#This Row],[Jut_%]]</f>
        <v>#VALUE!</v>
      </c>
      <c r="I5683" s="4" t="e">
        <f>Table1[[#This Row],[Jut]]</f>
        <v>#VALUE!</v>
      </c>
      <c r="J5683" s="4" t="e">
        <f>Table1[[#This Row],[Column1]]</f>
        <v>#VALUE!</v>
      </c>
    </row>
    <row r="5684" spans="1:10" hidden="1" x14ac:dyDescent="0.3">
      <c r="A5684" s="2" t="e">
        <f>Table1[[#This Row],[Befolyt]]</f>
        <v>#VALUE!</v>
      </c>
      <c r="B5684" t="e">
        <f>Table1[[#This Row],[ÜK]]</f>
        <v>#VALUE!</v>
      </c>
      <c r="C5684" s="3" t="e">
        <f>Table1[[#This Row],[Szla]]</f>
        <v>#VALUE!</v>
      </c>
      <c r="D5684" s="6" t="e">
        <f>Table1[[#This Row],[Kelt_hó]]</f>
        <v>#VALUE!</v>
      </c>
      <c r="E5684" t="e">
        <f>Table1[[#This Row],[Vevő]]</f>
        <v>#VALUE!</v>
      </c>
      <c r="F5684" t="e">
        <f>Table1[[#This Row],[Termékkör]]</f>
        <v>#VALUE!</v>
      </c>
      <c r="G5684" s="4" t="e">
        <f>Table1[[#This Row],[SzumElad]]</f>
        <v>#VALUE!</v>
      </c>
      <c r="H5684" s="7" t="e">
        <f>Table1[[#This Row],[Jut_%]]</f>
        <v>#VALUE!</v>
      </c>
      <c r="I5684" s="4" t="e">
        <f>Table1[[#This Row],[Jut]]</f>
        <v>#VALUE!</v>
      </c>
      <c r="J5684" s="4" t="e">
        <f>Table1[[#This Row],[Column1]]</f>
        <v>#VALUE!</v>
      </c>
    </row>
    <row r="5685" spans="1:10" hidden="1" x14ac:dyDescent="0.3">
      <c r="A5685" s="2" t="e">
        <f>Table1[[#This Row],[Befolyt]]</f>
        <v>#VALUE!</v>
      </c>
      <c r="B5685" t="e">
        <f>Table1[[#This Row],[ÜK]]</f>
        <v>#VALUE!</v>
      </c>
      <c r="C5685" s="3" t="e">
        <f>Table1[[#This Row],[Szla]]</f>
        <v>#VALUE!</v>
      </c>
      <c r="D5685" s="6" t="e">
        <f>Table1[[#This Row],[Kelt_hó]]</f>
        <v>#VALUE!</v>
      </c>
      <c r="E5685" t="e">
        <f>Table1[[#This Row],[Vevő]]</f>
        <v>#VALUE!</v>
      </c>
      <c r="F5685" t="e">
        <f>Table1[[#This Row],[Termékkör]]</f>
        <v>#VALUE!</v>
      </c>
      <c r="G5685" s="4" t="e">
        <f>Table1[[#This Row],[SzumElad]]</f>
        <v>#VALUE!</v>
      </c>
      <c r="H5685" s="7" t="e">
        <f>Table1[[#This Row],[Jut_%]]</f>
        <v>#VALUE!</v>
      </c>
      <c r="I5685" s="4" t="e">
        <f>Table1[[#This Row],[Jut]]</f>
        <v>#VALUE!</v>
      </c>
      <c r="J5685" s="4" t="e">
        <f>Table1[[#This Row],[Column1]]</f>
        <v>#VALUE!</v>
      </c>
    </row>
    <row r="5686" spans="1:10" hidden="1" x14ac:dyDescent="0.3">
      <c r="A5686" s="2" t="e">
        <f>Table1[[#This Row],[Befolyt]]</f>
        <v>#VALUE!</v>
      </c>
      <c r="B5686" t="e">
        <f>Table1[[#This Row],[ÜK]]</f>
        <v>#VALUE!</v>
      </c>
      <c r="C5686" s="3" t="e">
        <f>Table1[[#This Row],[Szla]]</f>
        <v>#VALUE!</v>
      </c>
      <c r="D5686" s="6" t="e">
        <f>Table1[[#This Row],[Kelt_hó]]</f>
        <v>#VALUE!</v>
      </c>
      <c r="E5686" t="e">
        <f>Table1[[#This Row],[Vevő]]</f>
        <v>#VALUE!</v>
      </c>
      <c r="F5686" t="e">
        <f>Table1[[#This Row],[Termékkör]]</f>
        <v>#VALUE!</v>
      </c>
      <c r="G5686" s="4" t="e">
        <f>Table1[[#This Row],[SzumElad]]</f>
        <v>#VALUE!</v>
      </c>
      <c r="H5686" s="7" t="e">
        <f>Table1[[#This Row],[Jut_%]]</f>
        <v>#VALUE!</v>
      </c>
      <c r="I5686" s="4" t="e">
        <f>Table1[[#This Row],[Jut]]</f>
        <v>#VALUE!</v>
      </c>
      <c r="J5686" s="4" t="e">
        <f>Table1[[#This Row],[Column1]]</f>
        <v>#VALUE!</v>
      </c>
    </row>
    <row r="5687" spans="1:10" hidden="1" x14ac:dyDescent="0.3">
      <c r="A5687" s="2" t="e">
        <f>Table1[[#This Row],[Befolyt]]</f>
        <v>#VALUE!</v>
      </c>
      <c r="B5687" t="e">
        <f>Table1[[#This Row],[ÜK]]</f>
        <v>#VALUE!</v>
      </c>
      <c r="C5687" s="3" t="e">
        <f>Table1[[#This Row],[Szla]]</f>
        <v>#VALUE!</v>
      </c>
      <c r="D5687" s="6" t="e">
        <f>Table1[[#This Row],[Kelt_hó]]</f>
        <v>#VALUE!</v>
      </c>
      <c r="E5687" t="e">
        <f>Table1[[#This Row],[Vevő]]</f>
        <v>#VALUE!</v>
      </c>
      <c r="F5687" t="e">
        <f>Table1[[#This Row],[Termékkör]]</f>
        <v>#VALUE!</v>
      </c>
      <c r="G5687" s="4" t="e">
        <f>Table1[[#This Row],[SzumElad]]</f>
        <v>#VALUE!</v>
      </c>
      <c r="H5687" s="7" t="e">
        <f>Table1[[#This Row],[Jut_%]]</f>
        <v>#VALUE!</v>
      </c>
      <c r="I5687" s="4" t="e">
        <f>Table1[[#This Row],[Jut]]</f>
        <v>#VALUE!</v>
      </c>
      <c r="J5687" s="4" t="e">
        <f>Table1[[#This Row],[Column1]]</f>
        <v>#VALUE!</v>
      </c>
    </row>
    <row r="5688" spans="1:10" hidden="1" x14ac:dyDescent="0.3">
      <c r="A5688" s="2" t="e">
        <f>Table1[[#This Row],[Befolyt]]</f>
        <v>#VALUE!</v>
      </c>
      <c r="B5688" t="e">
        <f>Table1[[#This Row],[ÜK]]</f>
        <v>#VALUE!</v>
      </c>
      <c r="C5688" s="3" t="e">
        <f>Table1[[#This Row],[Szla]]</f>
        <v>#VALUE!</v>
      </c>
      <c r="D5688" s="6" t="e">
        <f>Table1[[#This Row],[Kelt_hó]]</f>
        <v>#VALUE!</v>
      </c>
      <c r="E5688" t="e">
        <f>Table1[[#This Row],[Vevő]]</f>
        <v>#VALUE!</v>
      </c>
      <c r="F5688" t="e">
        <f>Table1[[#This Row],[Termékkör]]</f>
        <v>#VALUE!</v>
      </c>
      <c r="G5688" s="4" t="e">
        <f>Table1[[#This Row],[SzumElad]]</f>
        <v>#VALUE!</v>
      </c>
      <c r="H5688" s="7" t="e">
        <f>Table1[[#This Row],[Jut_%]]</f>
        <v>#VALUE!</v>
      </c>
      <c r="I5688" s="4" t="e">
        <f>Table1[[#This Row],[Jut]]</f>
        <v>#VALUE!</v>
      </c>
      <c r="J5688" s="4" t="e">
        <f>Table1[[#This Row],[Column1]]</f>
        <v>#VALUE!</v>
      </c>
    </row>
    <row r="5689" spans="1:10" hidden="1" x14ac:dyDescent="0.3">
      <c r="A5689" s="2" t="e">
        <f>Table1[[#This Row],[Befolyt]]</f>
        <v>#VALUE!</v>
      </c>
      <c r="B5689" t="e">
        <f>Table1[[#This Row],[ÜK]]</f>
        <v>#VALUE!</v>
      </c>
      <c r="C5689" s="3" t="e">
        <f>Table1[[#This Row],[Szla]]</f>
        <v>#VALUE!</v>
      </c>
      <c r="D5689" s="6" t="e">
        <f>Table1[[#This Row],[Kelt_hó]]</f>
        <v>#VALUE!</v>
      </c>
      <c r="E5689" t="e">
        <f>Table1[[#This Row],[Vevő]]</f>
        <v>#VALUE!</v>
      </c>
      <c r="F5689" t="e">
        <f>Table1[[#This Row],[Termékkör]]</f>
        <v>#VALUE!</v>
      </c>
      <c r="G5689" s="4" t="e">
        <f>Table1[[#This Row],[SzumElad]]</f>
        <v>#VALUE!</v>
      </c>
      <c r="H5689" s="7" t="e">
        <f>Table1[[#This Row],[Jut_%]]</f>
        <v>#VALUE!</v>
      </c>
      <c r="I5689" s="4" t="e">
        <f>Table1[[#This Row],[Jut]]</f>
        <v>#VALUE!</v>
      </c>
      <c r="J5689" s="4" t="e">
        <f>Table1[[#This Row],[Column1]]</f>
        <v>#VALUE!</v>
      </c>
    </row>
    <row r="5690" spans="1:10" hidden="1" x14ac:dyDescent="0.3">
      <c r="A5690" s="2" t="e">
        <f>Table1[[#This Row],[Befolyt]]</f>
        <v>#VALUE!</v>
      </c>
      <c r="B5690" t="e">
        <f>Table1[[#This Row],[ÜK]]</f>
        <v>#VALUE!</v>
      </c>
      <c r="C5690" s="3" t="e">
        <f>Table1[[#This Row],[Szla]]</f>
        <v>#VALUE!</v>
      </c>
      <c r="D5690" s="6" t="e">
        <f>Table1[[#This Row],[Kelt_hó]]</f>
        <v>#VALUE!</v>
      </c>
      <c r="E5690" t="e">
        <f>Table1[[#This Row],[Vevő]]</f>
        <v>#VALUE!</v>
      </c>
      <c r="F5690" t="e">
        <f>Table1[[#This Row],[Termékkör]]</f>
        <v>#VALUE!</v>
      </c>
      <c r="G5690" s="4" t="e">
        <f>Table1[[#This Row],[SzumElad]]</f>
        <v>#VALUE!</v>
      </c>
      <c r="H5690" s="7" t="e">
        <f>Table1[[#This Row],[Jut_%]]</f>
        <v>#VALUE!</v>
      </c>
      <c r="I5690" s="4" t="e">
        <f>Table1[[#This Row],[Jut]]</f>
        <v>#VALUE!</v>
      </c>
      <c r="J5690" s="4" t="e">
        <f>Table1[[#This Row],[Column1]]</f>
        <v>#VALUE!</v>
      </c>
    </row>
    <row r="5691" spans="1:10" hidden="1" x14ac:dyDescent="0.3">
      <c r="A5691" s="2" t="e">
        <f>Table1[[#This Row],[Befolyt]]</f>
        <v>#VALUE!</v>
      </c>
      <c r="B5691" t="e">
        <f>Table1[[#This Row],[ÜK]]</f>
        <v>#VALUE!</v>
      </c>
      <c r="C5691" s="3" t="e">
        <f>Table1[[#This Row],[Szla]]</f>
        <v>#VALUE!</v>
      </c>
      <c r="D5691" s="6" t="e">
        <f>Table1[[#This Row],[Kelt_hó]]</f>
        <v>#VALUE!</v>
      </c>
      <c r="E5691" t="e">
        <f>Table1[[#This Row],[Vevő]]</f>
        <v>#VALUE!</v>
      </c>
      <c r="F5691" t="e">
        <f>Table1[[#This Row],[Termékkör]]</f>
        <v>#VALUE!</v>
      </c>
      <c r="G5691" s="4" t="e">
        <f>Table1[[#This Row],[SzumElad]]</f>
        <v>#VALUE!</v>
      </c>
      <c r="H5691" s="7" t="e">
        <f>Table1[[#This Row],[Jut_%]]</f>
        <v>#VALUE!</v>
      </c>
      <c r="I5691" s="4" t="e">
        <f>Table1[[#This Row],[Jut]]</f>
        <v>#VALUE!</v>
      </c>
      <c r="J5691" s="4" t="e">
        <f>Table1[[#This Row],[Column1]]</f>
        <v>#VALUE!</v>
      </c>
    </row>
    <row r="5692" spans="1:10" hidden="1" x14ac:dyDescent="0.3">
      <c r="A5692" s="2" t="e">
        <f>Table1[[#This Row],[Befolyt]]</f>
        <v>#VALUE!</v>
      </c>
      <c r="B5692" t="e">
        <f>Table1[[#This Row],[ÜK]]</f>
        <v>#VALUE!</v>
      </c>
      <c r="C5692" s="3" t="e">
        <f>Table1[[#This Row],[Szla]]</f>
        <v>#VALUE!</v>
      </c>
      <c r="D5692" s="6" t="e">
        <f>Table1[[#This Row],[Kelt_hó]]</f>
        <v>#VALUE!</v>
      </c>
      <c r="E5692" t="e">
        <f>Table1[[#This Row],[Vevő]]</f>
        <v>#VALUE!</v>
      </c>
      <c r="F5692" t="e">
        <f>Table1[[#This Row],[Termékkör]]</f>
        <v>#VALUE!</v>
      </c>
      <c r="G5692" s="4" t="e">
        <f>Table1[[#This Row],[SzumElad]]</f>
        <v>#VALUE!</v>
      </c>
      <c r="H5692" s="7" t="e">
        <f>Table1[[#This Row],[Jut_%]]</f>
        <v>#VALUE!</v>
      </c>
      <c r="I5692" s="4" t="e">
        <f>Table1[[#This Row],[Jut]]</f>
        <v>#VALUE!</v>
      </c>
      <c r="J5692" s="4" t="e">
        <f>Table1[[#This Row],[Column1]]</f>
        <v>#VALUE!</v>
      </c>
    </row>
    <row r="5693" spans="1:10" hidden="1" x14ac:dyDescent="0.3">
      <c r="A5693" s="2" t="e">
        <f>Table1[[#This Row],[Befolyt]]</f>
        <v>#VALUE!</v>
      </c>
      <c r="B5693" t="e">
        <f>Table1[[#This Row],[ÜK]]</f>
        <v>#VALUE!</v>
      </c>
      <c r="C5693" s="3" t="e">
        <f>Table1[[#This Row],[Szla]]</f>
        <v>#VALUE!</v>
      </c>
      <c r="D5693" s="6" t="e">
        <f>Table1[[#This Row],[Kelt_hó]]</f>
        <v>#VALUE!</v>
      </c>
      <c r="E5693" t="e">
        <f>Table1[[#This Row],[Vevő]]</f>
        <v>#VALUE!</v>
      </c>
      <c r="F5693" t="e">
        <f>Table1[[#This Row],[Termékkör]]</f>
        <v>#VALUE!</v>
      </c>
      <c r="G5693" s="4" t="e">
        <f>Table1[[#This Row],[SzumElad]]</f>
        <v>#VALUE!</v>
      </c>
      <c r="H5693" s="7" t="e">
        <f>Table1[[#This Row],[Jut_%]]</f>
        <v>#VALUE!</v>
      </c>
      <c r="I5693" s="4" t="e">
        <f>Table1[[#This Row],[Jut]]</f>
        <v>#VALUE!</v>
      </c>
      <c r="J5693" s="4" t="e">
        <f>Table1[[#This Row],[Column1]]</f>
        <v>#VALUE!</v>
      </c>
    </row>
    <row r="5694" spans="1:10" hidden="1" x14ac:dyDescent="0.3">
      <c r="A5694" s="2" t="e">
        <f>Table1[[#This Row],[Befolyt]]</f>
        <v>#VALUE!</v>
      </c>
      <c r="B5694" t="e">
        <f>Table1[[#This Row],[ÜK]]</f>
        <v>#VALUE!</v>
      </c>
      <c r="C5694" s="3" t="e">
        <f>Table1[[#This Row],[Szla]]</f>
        <v>#VALUE!</v>
      </c>
      <c r="D5694" s="6" t="e">
        <f>Table1[[#This Row],[Kelt_hó]]</f>
        <v>#VALUE!</v>
      </c>
      <c r="E5694" t="e">
        <f>Table1[[#This Row],[Vevő]]</f>
        <v>#VALUE!</v>
      </c>
      <c r="F5694" t="e">
        <f>Table1[[#This Row],[Termékkör]]</f>
        <v>#VALUE!</v>
      </c>
      <c r="G5694" s="4" t="e">
        <f>Table1[[#This Row],[SzumElad]]</f>
        <v>#VALUE!</v>
      </c>
      <c r="H5694" s="7" t="e">
        <f>Table1[[#This Row],[Jut_%]]</f>
        <v>#VALUE!</v>
      </c>
      <c r="I5694" s="4" t="e">
        <f>Table1[[#This Row],[Jut]]</f>
        <v>#VALUE!</v>
      </c>
      <c r="J5694" s="4" t="e">
        <f>Table1[[#This Row],[Column1]]</f>
        <v>#VALUE!</v>
      </c>
    </row>
    <row r="5695" spans="1:10" hidden="1" x14ac:dyDescent="0.3">
      <c r="A5695" s="2" t="e">
        <f>Table1[[#This Row],[Befolyt]]</f>
        <v>#VALUE!</v>
      </c>
      <c r="B5695" t="e">
        <f>Table1[[#This Row],[ÜK]]</f>
        <v>#VALUE!</v>
      </c>
      <c r="C5695" s="3" t="e">
        <f>Table1[[#This Row],[Szla]]</f>
        <v>#VALUE!</v>
      </c>
      <c r="D5695" s="6" t="e">
        <f>Table1[[#This Row],[Kelt_hó]]</f>
        <v>#VALUE!</v>
      </c>
      <c r="E5695" t="e">
        <f>Table1[[#This Row],[Vevő]]</f>
        <v>#VALUE!</v>
      </c>
      <c r="F5695" t="e">
        <f>Table1[[#This Row],[Termékkör]]</f>
        <v>#VALUE!</v>
      </c>
      <c r="G5695" s="4" t="e">
        <f>Table1[[#This Row],[SzumElad]]</f>
        <v>#VALUE!</v>
      </c>
      <c r="H5695" s="7" t="e">
        <f>Table1[[#This Row],[Jut_%]]</f>
        <v>#VALUE!</v>
      </c>
      <c r="I5695" s="4" t="e">
        <f>Table1[[#This Row],[Jut]]</f>
        <v>#VALUE!</v>
      </c>
      <c r="J5695" s="4" t="e">
        <f>Table1[[#This Row],[Column1]]</f>
        <v>#VALUE!</v>
      </c>
    </row>
    <row r="5696" spans="1:10" hidden="1" x14ac:dyDescent="0.3">
      <c r="A5696" s="2" t="e">
        <f>Table1[[#This Row],[Befolyt]]</f>
        <v>#VALUE!</v>
      </c>
      <c r="B5696" t="e">
        <f>Table1[[#This Row],[ÜK]]</f>
        <v>#VALUE!</v>
      </c>
      <c r="C5696" s="3" t="e">
        <f>Table1[[#This Row],[Szla]]</f>
        <v>#VALUE!</v>
      </c>
      <c r="D5696" s="6" t="e">
        <f>Table1[[#This Row],[Kelt_hó]]</f>
        <v>#VALUE!</v>
      </c>
      <c r="E5696" t="e">
        <f>Table1[[#This Row],[Vevő]]</f>
        <v>#VALUE!</v>
      </c>
      <c r="F5696" t="e">
        <f>Table1[[#This Row],[Termékkör]]</f>
        <v>#VALUE!</v>
      </c>
      <c r="G5696" s="4" t="e">
        <f>Table1[[#This Row],[SzumElad]]</f>
        <v>#VALUE!</v>
      </c>
      <c r="H5696" s="7" t="e">
        <f>Table1[[#This Row],[Jut_%]]</f>
        <v>#VALUE!</v>
      </c>
      <c r="I5696" s="4" t="e">
        <f>Table1[[#This Row],[Jut]]</f>
        <v>#VALUE!</v>
      </c>
      <c r="J5696" s="4" t="e">
        <f>Table1[[#This Row],[Column1]]</f>
        <v>#VALUE!</v>
      </c>
    </row>
    <row r="5697" spans="1:10" hidden="1" x14ac:dyDescent="0.3">
      <c r="A5697" s="2" t="e">
        <f>Table1[[#This Row],[Befolyt]]</f>
        <v>#VALUE!</v>
      </c>
      <c r="B5697" t="e">
        <f>Table1[[#This Row],[ÜK]]</f>
        <v>#VALUE!</v>
      </c>
      <c r="C5697" s="3" t="e">
        <f>Table1[[#This Row],[Szla]]</f>
        <v>#VALUE!</v>
      </c>
      <c r="D5697" s="6" t="e">
        <f>Table1[[#This Row],[Kelt_hó]]</f>
        <v>#VALUE!</v>
      </c>
      <c r="E5697" t="e">
        <f>Table1[[#This Row],[Vevő]]</f>
        <v>#VALUE!</v>
      </c>
      <c r="F5697" t="e">
        <f>Table1[[#This Row],[Termékkör]]</f>
        <v>#VALUE!</v>
      </c>
      <c r="G5697" s="4" t="e">
        <f>Table1[[#This Row],[SzumElad]]</f>
        <v>#VALUE!</v>
      </c>
      <c r="H5697" s="7" t="e">
        <f>Table1[[#This Row],[Jut_%]]</f>
        <v>#VALUE!</v>
      </c>
      <c r="I5697" s="4" t="e">
        <f>Table1[[#This Row],[Jut]]</f>
        <v>#VALUE!</v>
      </c>
      <c r="J5697" s="4" t="e">
        <f>Table1[[#This Row],[Column1]]</f>
        <v>#VALUE!</v>
      </c>
    </row>
    <row r="5698" spans="1:10" hidden="1" x14ac:dyDescent="0.3">
      <c r="A5698" s="2" t="e">
        <f>Table1[[#This Row],[Befolyt]]</f>
        <v>#VALUE!</v>
      </c>
      <c r="B5698" t="e">
        <f>Table1[[#This Row],[ÜK]]</f>
        <v>#VALUE!</v>
      </c>
      <c r="C5698" s="3" t="e">
        <f>Table1[[#This Row],[Szla]]</f>
        <v>#VALUE!</v>
      </c>
      <c r="D5698" s="6" t="e">
        <f>Table1[[#This Row],[Kelt_hó]]</f>
        <v>#VALUE!</v>
      </c>
      <c r="E5698" t="e">
        <f>Table1[[#This Row],[Vevő]]</f>
        <v>#VALUE!</v>
      </c>
      <c r="F5698" t="e">
        <f>Table1[[#This Row],[Termékkör]]</f>
        <v>#VALUE!</v>
      </c>
      <c r="G5698" s="4" t="e">
        <f>Table1[[#This Row],[SzumElad]]</f>
        <v>#VALUE!</v>
      </c>
      <c r="H5698" s="7" t="e">
        <f>Table1[[#This Row],[Jut_%]]</f>
        <v>#VALUE!</v>
      </c>
      <c r="I5698" s="4" t="e">
        <f>Table1[[#This Row],[Jut]]</f>
        <v>#VALUE!</v>
      </c>
      <c r="J5698" s="4" t="e">
        <f>Table1[[#This Row],[Column1]]</f>
        <v>#VALUE!</v>
      </c>
    </row>
    <row r="5699" spans="1:10" hidden="1" x14ac:dyDescent="0.3">
      <c r="A5699" s="2" t="e">
        <f>Table1[[#This Row],[Befolyt]]</f>
        <v>#VALUE!</v>
      </c>
      <c r="B5699" t="e">
        <f>Table1[[#This Row],[ÜK]]</f>
        <v>#VALUE!</v>
      </c>
      <c r="C5699" s="3" t="e">
        <f>Table1[[#This Row],[Szla]]</f>
        <v>#VALUE!</v>
      </c>
      <c r="D5699" s="6" t="e">
        <f>Table1[[#This Row],[Kelt_hó]]</f>
        <v>#VALUE!</v>
      </c>
      <c r="E5699" t="e">
        <f>Table1[[#This Row],[Vevő]]</f>
        <v>#VALUE!</v>
      </c>
      <c r="F5699" t="e">
        <f>Table1[[#This Row],[Termékkör]]</f>
        <v>#VALUE!</v>
      </c>
      <c r="G5699" s="4" t="e">
        <f>Table1[[#This Row],[SzumElad]]</f>
        <v>#VALUE!</v>
      </c>
      <c r="H5699" s="7" t="e">
        <f>Table1[[#This Row],[Jut_%]]</f>
        <v>#VALUE!</v>
      </c>
      <c r="I5699" s="4" t="e">
        <f>Table1[[#This Row],[Jut]]</f>
        <v>#VALUE!</v>
      </c>
      <c r="J5699" s="4" t="e">
        <f>Table1[[#This Row],[Column1]]</f>
        <v>#VALUE!</v>
      </c>
    </row>
    <row r="5700" spans="1:10" hidden="1" x14ac:dyDescent="0.3">
      <c r="A5700" s="2" t="e">
        <f>Table1[[#This Row],[Befolyt]]</f>
        <v>#VALUE!</v>
      </c>
      <c r="B5700" t="e">
        <f>Table1[[#This Row],[ÜK]]</f>
        <v>#VALUE!</v>
      </c>
      <c r="C5700" s="3" t="e">
        <f>Table1[[#This Row],[Szla]]</f>
        <v>#VALUE!</v>
      </c>
      <c r="D5700" s="6" t="e">
        <f>Table1[[#This Row],[Kelt_hó]]</f>
        <v>#VALUE!</v>
      </c>
      <c r="E5700" t="e">
        <f>Table1[[#This Row],[Vevő]]</f>
        <v>#VALUE!</v>
      </c>
      <c r="F5700" t="e">
        <f>Table1[[#This Row],[Termékkör]]</f>
        <v>#VALUE!</v>
      </c>
      <c r="G5700" s="4" t="e">
        <f>Table1[[#This Row],[SzumElad]]</f>
        <v>#VALUE!</v>
      </c>
      <c r="H5700" s="7" t="e">
        <f>Table1[[#This Row],[Jut_%]]</f>
        <v>#VALUE!</v>
      </c>
      <c r="I5700" s="4" t="e">
        <f>Table1[[#This Row],[Jut]]</f>
        <v>#VALUE!</v>
      </c>
      <c r="J5700" s="4" t="e">
        <f>Table1[[#This Row],[Column1]]</f>
        <v>#VALUE!</v>
      </c>
    </row>
    <row r="5701" spans="1:10" hidden="1" x14ac:dyDescent="0.3">
      <c r="A5701" s="2" t="e">
        <f>Table1[[#This Row],[Befolyt]]</f>
        <v>#VALUE!</v>
      </c>
      <c r="B5701" t="e">
        <f>Table1[[#This Row],[ÜK]]</f>
        <v>#VALUE!</v>
      </c>
      <c r="C5701" s="3" t="e">
        <f>Table1[[#This Row],[Szla]]</f>
        <v>#VALUE!</v>
      </c>
      <c r="D5701" s="6" t="e">
        <f>Table1[[#This Row],[Kelt_hó]]</f>
        <v>#VALUE!</v>
      </c>
      <c r="E5701" t="e">
        <f>Table1[[#This Row],[Vevő]]</f>
        <v>#VALUE!</v>
      </c>
      <c r="F5701" t="e">
        <f>Table1[[#This Row],[Termékkör]]</f>
        <v>#VALUE!</v>
      </c>
      <c r="G5701" s="4" t="e">
        <f>Table1[[#This Row],[SzumElad]]</f>
        <v>#VALUE!</v>
      </c>
      <c r="H5701" s="7" t="e">
        <f>Table1[[#This Row],[Jut_%]]</f>
        <v>#VALUE!</v>
      </c>
      <c r="I5701" s="4" t="e">
        <f>Table1[[#This Row],[Jut]]</f>
        <v>#VALUE!</v>
      </c>
      <c r="J5701" s="4" t="e">
        <f>Table1[[#This Row],[Column1]]</f>
        <v>#VALUE!</v>
      </c>
    </row>
    <row r="5702" spans="1:10" hidden="1" x14ac:dyDescent="0.3">
      <c r="A5702" s="2" t="e">
        <f>Table1[[#This Row],[Befolyt]]</f>
        <v>#VALUE!</v>
      </c>
      <c r="B5702" t="e">
        <f>Table1[[#This Row],[ÜK]]</f>
        <v>#VALUE!</v>
      </c>
      <c r="C5702" s="3" t="e">
        <f>Table1[[#This Row],[Szla]]</f>
        <v>#VALUE!</v>
      </c>
      <c r="D5702" s="6" t="e">
        <f>Table1[[#This Row],[Kelt_hó]]</f>
        <v>#VALUE!</v>
      </c>
      <c r="E5702" t="e">
        <f>Table1[[#This Row],[Vevő]]</f>
        <v>#VALUE!</v>
      </c>
      <c r="F5702" t="e">
        <f>Table1[[#This Row],[Termékkör]]</f>
        <v>#VALUE!</v>
      </c>
      <c r="G5702" s="4" t="e">
        <f>Table1[[#This Row],[SzumElad]]</f>
        <v>#VALUE!</v>
      </c>
      <c r="H5702" s="7" t="e">
        <f>Table1[[#This Row],[Jut_%]]</f>
        <v>#VALUE!</v>
      </c>
      <c r="I5702" s="4" t="e">
        <f>Table1[[#This Row],[Jut]]</f>
        <v>#VALUE!</v>
      </c>
      <c r="J5702" s="4" t="e">
        <f>Table1[[#This Row],[Column1]]</f>
        <v>#VALUE!</v>
      </c>
    </row>
    <row r="5703" spans="1:10" hidden="1" x14ac:dyDescent="0.3">
      <c r="A5703" s="2" t="e">
        <f>Table1[[#This Row],[Befolyt]]</f>
        <v>#VALUE!</v>
      </c>
      <c r="B5703" t="e">
        <f>Table1[[#This Row],[ÜK]]</f>
        <v>#VALUE!</v>
      </c>
      <c r="C5703" s="3" t="e">
        <f>Table1[[#This Row],[Szla]]</f>
        <v>#VALUE!</v>
      </c>
      <c r="D5703" s="6" t="e">
        <f>Table1[[#This Row],[Kelt_hó]]</f>
        <v>#VALUE!</v>
      </c>
      <c r="E5703" t="e">
        <f>Table1[[#This Row],[Vevő]]</f>
        <v>#VALUE!</v>
      </c>
      <c r="F5703" t="e">
        <f>Table1[[#This Row],[Termékkör]]</f>
        <v>#VALUE!</v>
      </c>
      <c r="G5703" s="4" t="e">
        <f>Table1[[#This Row],[SzumElad]]</f>
        <v>#VALUE!</v>
      </c>
      <c r="H5703" s="7" t="e">
        <f>Table1[[#This Row],[Jut_%]]</f>
        <v>#VALUE!</v>
      </c>
      <c r="I5703" s="4" t="e">
        <f>Table1[[#This Row],[Jut]]</f>
        <v>#VALUE!</v>
      </c>
      <c r="J5703" s="4" t="e">
        <f>Table1[[#This Row],[Column1]]</f>
        <v>#VALUE!</v>
      </c>
    </row>
    <row r="5704" spans="1:10" hidden="1" x14ac:dyDescent="0.3">
      <c r="A5704" s="2" t="e">
        <f>Table1[[#This Row],[Befolyt]]</f>
        <v>#VALUE!</v>
      </c>
      <c r="B5704" t="e">
        <f>Table1[[#This Row],[ÜK]]</f>
        <v>#VALUE!</v>
      </c>
      <c r="C5704" s="3" t="e">
        <f>Table1[[#This Row],[Szla]]</f>
        <v>#VALUE!</v>
      </c>
      <c r="D5704" s="6" t="e">
        <f>Table1[[#This Row],[Kelt_hó]]</f>
        <v>#VALUE!</v>
      </c>
      <c r="E5704" t="e">
        <f>Table1[[#This Row],[Vevő]]</f>
        <v>#VALUE!</v>
      </c>
      <c r="F5704" t="e">
        <f>Table1[[#This Row],[Termékkör]]</f>
        <v>#VALUE!</v>
      </c>
      <c r="G5704" s="4" t="e">
        <f>Table1[[#This Row],[SzumElad]]</f>
        <v>#VALUE!</v>
      </c>
      <c r="H5704" s="7" t="e">
        <f>Table1[[#This Row],[Jut_%]]</f>
        <v>#VALUE!</v>
      </c>
      <c r="I5704" s="4" t="e">
        <f>Table1[[#This Row],[Jut]]</f>
        <v>#VALUE!</v>
      </c>
      <c r="J5704" s="4" t="e">
        <f>Table1[[#This Row],[Column1]]</f>
        <v>#VALUE!</v>
      </c>
    </row>
    <row r="5705" spans="1:10" hidden="1" x14ac:dyDescent="0.3">
      <c r="A5705" s="2" t="e">
        <f>Table1[[#This Row],[Befolyt]]</f>
        <v>#VALUE!</v>
      </c>
      <c r="B5705" t="e">
        <f>Table1[[#This Row],[ÜK]]</f>
        <v>#VALUE!</v>
      </c>
      <c r="C5705" s="3" t="e">
        <f>Table1[[#This Row],[Szla]]</f>
        <v>#VALUE!</v>
      </c>
      <c r="D5705" s="6" t="e">
        <f>Table1[[#This Row],[Kelt_hó]]</f>
        <v>#VALUE!</v>
      </c>
      <c r="E5705" t="e">
        <f>Table1[[#This Row],[Vevő]]</f>
        <v>#VALUE!</v>
      </c>
      <c r="F5705" t="e">
        <f>Table1[[#This Row],[Termékkör]]</f>
        <v>#VALUE!</v>
      </c>
      <c r="G5705" s="4" t="e">
        <f>Table1[[#This Row],[SzumElad]]</f>
        <v>#VALUE!</v>
      </c>
      <c r="H5705" s="7" t="e">
        <f>Table1[[#This Row],[Jut_%]]</f>
        <v>#VALUE!</v>
      </c>
      <c r="I5705" s="4" t="e">
        <f>Table1[[#This Row],[Jut]]</f>
        <v>#VALUE!</v>
      </c>
      <c r="J5705" s="4" t="e">
        <f>Table1[[#This Row],[Column1]]</f>
        <v>#VALUE!</v>
      </c>
    </row>
    <row r="5706" spans="1:10" hidden="1" x14ac:dyDescent="0.3">
      <c r="A5706" s="2" t="e">
        <f>Table1[[#This Row],[Befolyt]]</f>
        <v>#VALUE!</v>
      </c>
      <c r="B5706" t="e">
        <f>Table1[[#This Row],[ÜK]]</f>
        <v>#VALUE!</v>
      </c>
      <c r="C5706" s="3" t="e">
        <f>Table1[[#This Row],[Szla]]</f>
        <v>#VALUE!</v>
      </c>
      <c r="D5706" s="6" t="e">
        <f>Table1[[#This Row],[Kelt_hó]]</f>
        <v>#VALUE!</v>
      </c>
      <c r="E5706" t="e">
        <f>Table1[[#This Row],[Vevő]]</f>
        <v>#VALUE!</v>
      </c>
      <c r="F5706" t="e">
        <f>Table1[[#This Row],[Termékkör]]</f>
        <v>#VALUE!</v>
      </c>
      <c r="G5706" s="4" t="e">
        <f>Table1[[#This Row],[SzumElad]]</f>
        <v>#VALUE!</v>
      </c>
      <c r="H5706" s="7" t="e">
        <f>Table1[[#This Row],[Jut_%]]</f>
        <v>#VALUE!</v>
      </c>
      <c r="I5706" s="4" t="e">
        <f>Table1[[#This Row],[Jut]]</f>
        <v>#VALUE!</v>
      </c>
      <c r="J5706" s="4" t="e">
        <f>Table1[[#This Row],[Column1]]</f>
        <v>#VALUE!</v>
      </c>
    </row>
    <row r="5707" spans="1:10" hidden="1" x14ac:dyDescent="0.3">
      <c r="A5707" s="2" t="e">
        <f>Table1[[#This Row],[Befolyt]]</f>
        <v>#VALUE!</v>
      </c>
      <c r="B5707" t="e">
        <f>Table1[[#This Row],[ÜK]]</f>
        <v>#VALUE!</v>
      </c>
      <c r="C5707" s="3" t="e">
        <f>Table1[[#This Row],[Szla]]</f>
        <v>#VALUE!</v>
      </c>
      <c r="D5707" s="6" t="e">
        <f>Table1[[#This Row],[Kelt_hó]]</f>
        <v>#VALUE!</v>
      </c>
      <c r="E5707" t="e">
        <f>Table1[[#This Row],[Vevő]]</f>
        <v>#VALUE!</v>
      </c>
      <c r="F5707" t="e">
        <f>Table1[[#This Row],[Termékkör]]</f>
        <v>#VALUE!</v>
      </c>
      <c r="G5707" s="4" t="e">
        <f>Table1[[#This Row],[SzumElad]]</f>
        <v>#VALUE!</v>
      </c>
      <c r="H5707" s="7" t="e">
        <f>Table1[[#This Row],[Jut_%]]</f>
        <v>#VALUE!</v>
      </c>
      <c r="I5707" s="4" t="e">
        <f>Table1[[#This Row],[Jut]]</f>
        <v>#VALUE!</v>
      </c>
      <c r="J5707" s="4" t="e">
        <f>Table1[[#This Row],[Column1]]</f>
        <v>#VALUE!</v>
      </c>
    </row>
    <row r="5708" spans="1:10" hidden="1" x14ac:dyDescent="0.3">
      <c r="A5708" s="2" t="e">
        <f>Table1[[#This Row],[Befolyt]]</f>
        <v>#VALUE!</v>
      </c>
      <c r="B5708" t="e">
        <f>Table1[[#This Row],[ÜK]]</f>
        <v>#VALUE!</v>
      </c>
      <c r="C5708" s="3" t="e">
        <f>Table1[[#This Row],[Szla]]</f>
        <v>#VALUE!</v>
      </c>
      <c r="D5708" s="6" t="e">
        <f>Table1[[#This Row],[Kelt_hó]]</f>
        <v>#VALUE!</v>
      </c>
      <c r="E5708" t="e">
        <f>Table1[[#This Row],[Vevő]]</f>
        <v>#VALUE!</v>
      </c>
      <c r="F5708" t="e">
        <f>Table1[[#This Row],[Termékkör]]</f>
        <v>#VALUE!</v>
      </c>
      <c r="G5708" s="4" t="e">
        <f>Table1[[#This Row],[SzumElad]]</f>
        <v>#VALUE!</v>
      </c>
      <c r="H5708" s="7" t="e">
        <f>Table1[[#This Row],[Jut_%]]</f>
        <v>#VALUE!</v>
      </c>
      <c r="I5708" s="4" t="e">
        <f>Table1[[#This Row],[Jut]]</f>
        <v>#VALUE!</v>
      </c>
      <c r="J5708" s="4" t="e">
        <f>Table1[[#This Row],[Column1]]</f>
        <v>#VALUE!</v>
      </c>
    </row>
    <row r="5709" spans="1:10" hidden="1" x14ac:dyDescent="0.3">
      <c r="A5709" s="2" t="e">
        <f>Table1[[#This Row],[Befolyt]]</f>
        <v>#VALUE!</v>
      </c>
      <c r="B5709" t="e">
        <f>Table1[[#This Row],[ÜK]]</f>
        <v>#VALUE!</v>
      </c>
      <c r="C5709" s="3" t="e">
        <f>Table1[[#This Row],[Szla]]</f>
        <v>#VALUE!</v>
      </c>
      <c r="D5709" s="6" t="e">
        <f>Table1[[#This Row],[Kelt_hó]]</f>
        <v>#VALUE!</v>
      </c>
      <c r="E5709" t="e">
        <f>Table1[[#This Row],[Vevő]]</f>
        <v>#VALUE!</v>
      </c>
      <c r="F5709" t="e">
        <f>Table1[[#This Row],[Termékkör]]</f>
        <v>#VALUE!</v>
      </c>
      <c r="G5709" s="4" t="e">
        <f>Table1[[#This Row],[SzumElad]]</f>
        <v>#VALUE!</v>
      </c>
      <c r="H5709" s="7" t="e">
        <f>Table1[[#This Row],[Jut_%]]</f>
        <v>#VALUE!</v>
      </c>
      <c r="I5709" s="4" t="e">
        <f>Table1[[#This Row],[Jut]]</f>
        <v>#VALUE!</v>
      </c>
      <c r="J5709" s="4" t="e">
        <f>Table1[[#This Row],[Column1]]</f>
        <v>#VALUE!</v>
      </c>
    </row>
    <row r="5710" spans="1:10" hidden="1" x14ac:dyDescent="0.3">
      <c r="A5710" s="2" t="e">
        <f>Table1[[#This Row],[Befolyt]]</f>
        <v>#VALUE!</v>
      </c>
      <c r="B5710" t="e">
        <f>Table1[[#This Row],[ÜK]]</f>
        <v>#VALUE!</v>
      </c>
      <c r="C5710" s="3" t="e">
        <f>Table1[[#This Row],[Szla]]</f>
        <v>#VALUE!</v>
      </c>
      <c r="D5710" s="6" t="e">
        <f>Table1[[#This Row],[Kelt_hó]]</f>
        <v>#VALUE!</v>
      </c>
      <c r="E5710" t="e">
        <f>Table1[[#This Row],[Vevő]]</f>
        <v>#VALUE!</v>
      </c>
      <c r="F5710" t="e">
        <f>Table1[[#This Row],[Termékkör]]</f>
        <v>#VALUE!</v>
      </c>
      <c r="G5710" s="4" t="e">
        <f>Table1[[#This Row],[SzumElad]]</f>
        <v>#VALUE!</v>
      </c>
      <c r="H5710" s="7" t="e">
        <f>Table1[[#This Row],[Jut_%]]</f>
        <v>#VALUE!</v>
      </c>
      <c r="I5710" s="4" t="e">
        <f>Table1[[#This Row],[Jut]]</f>
        <v>#VALUE!</v>
      </c>
      <c r="J5710" s="4" t="e">
        <f>Table1[[#This Row],[Column1]]</f>
        <v>#VALUE!</v>
      </c>
    </row>
    <row r="5711" spans="1:10" hidden="1" x14ac:dyDescent="0.3">
      <c r="A5711" s="2" t="e">
        <f>Table1[[#This Row],[Befolyt]]</f>
        <v>#VALUE!</v>
      </c>
      <c r="B5711" t="e">
        <f>Table1[[#This Row],[ÜK]]</f>
        <v>#VALUE!</v>
      </c>
      <c r="C5711" s="3" t="e">
        <f>Table1[[#This Row],[Szla]]</f>
        <v>#VALUE!</v>
      </c>
      <c r="D5711" s="6" t="e">
        <f>Table1[[#This Row],[Kelt_hó]]</f>
        <v>#VALUE!</v>
      </c>
      <c r="E5711" t="e">
        <f>Table1[[#This Row],[Vevő]]</f>
        <v>#VALUE!</v>
      </c>
      <c r="F5711" t="e">
        <f>Table1[[#This Row],[Termékkör]]</f>
        <v>#VALUE!</v>
      </c>
      <c r="G5711" s="4" t="e">
        <f>Table1[[#This Row],[SzumElad]]</f>
        <v>#VALUE!</v>
      </c>
      <c r="H5711" s="7" t="e">
        <f>Table1[[#This Row],[Jut_%]]</f>
        <v>#VALUE!</v>
      </c>
      <c r="I5711" s="4" t="e">
        <f>Table1[[#This Row],[Jut]]</f>
        <v>#VALUE!</v>
      </c>
      <c r="J5711" s="4" t="e">
        <f>Table1[[#This Row],[Column1]]</f>
        <v>#VALUE!</v>
      </c>
    </row>
    <row r="5712" spans="1:10" hidden="1" x14ac:dyDescent="0.3">
      <c r="A5712" s="2" t="e">
        <f>Table1[[#This Row],[Befolyt]]</f>
        <v>#VALUE!</v>
      </c>
      <c r="B5712" t="e">
        <f>Table1[[#This Row],[ÜK]]</f>
        <v>#VALUE!</v>
      </c>
      <c r="C5712" s="3" t="e">
        <f>Table1[[#This Row],[Szla]]</f>
        <v>#VALUE!</v>
      </c>
      <c r="D5712" s="6" t="e">
        <f>Table1[[#This Row],[Kelt_hó]]</f>
        <v>#VALUE!</v>
      </c>
      <c r="E5712" t="e">
        <f>Table1[[#This Row],[Vevő]]</f>
        <v>#VALUE!</v>
      </c>
      <c r="F5712" t="e">
        <f>Table1[[#This Row],[Termékkör]]</f>
        <v>#VALUE!</v>
      </c>
      <c r="G5712" s="4" t="e">
        <f>Table1[[#This Row],[SzumElad]]</f>
        <v>#VALUE!</v>
      </c>
      <c r="H5712" s="7" t="e">
        <f>Table1[[#This Row],[Jut_%]]</f>
        <v>#VALUE!</v>
      </c>
      <c r="I5712" s="4" t="e">
        <f>Table1[[#This Row],[Jut]]</f>
        <v>#VALUE!</v>
      </c>
      <c r="J5712" s="4" t="e">
        <f>Table1[[#This Row],[Column1]]</f>
        <v>#VALUE!</v>
      </c>
    </row>
    <row r="5713" spans="1:10" hidden="1" x14ac:dyDescent="0.3">
      <c r="A5713" s="2" t="e">
        <f>Table1[[#This Row],[Befolyt]]</f>
        <v>#VALUE!</v>
      </c>
      <c r="B5713" t="e">
        <f>Table1[[#This Row],[ÜK]]</f>
        <v>#VALUE!</v>
      </c>
      <c r="C5713" s="3" t="e">
        <f>Table1[[#This Row],[Szla]]</f>
        <v>#VALUE!</v>
      </c>
      <c r="D5713" s="6" t="e">
        <f>Table1[[#This Row],[Kelt_hó]]</f>
        <v>#VALUE!</v>
      </c>
      <c r="E5713" t="e">
        <f>Table1[[#This Row],[Vevő]]</f>
        <v>#VALUE!</v>
      </c>
      <c r="F5713" t="e">
        <f>Table1[[#This Row],[Termékkör]]</f>
        <v>#VALUE!</v>
      </c>
      <c r="G5713" s="4" t="e">
        <f>Table1[[#This Row],[SzumElad]]</f>
        <v>#VALUE!</v>
      </c>
      <c r="H5713" s="7" t="e">
        <f>Table1[[#This Row],[Jut_%]]</f>
        <v>#VALUE!</v>
      </c>
      <c r="I5713" s="4" t="e">
        <f>Table1[[#This Row],[Jut]]</f>
        <v>#VALUE!</v>
      </c>
      <c r="J5713" s="4" t="e">
        <f>Table1[[#This Row],[Column1]]</f>
        <v>#VALUE!</v>
      </c>
    </row>
    <row r="5714" spans="1:10" hidden="1" x14ac:dyDescent="0.3">
      <c r="A5714" s="2" t="e">
        <f>Table1[[#This Row],[Befolyt]]</f>
        <v>#VALUE!</v>
      </c>
      <c r="B5714" t="e">
        <f>Table1[[#This Row],[ÜK]]</f>
        <v>#VALUE!</v>
      </c>
      <c r="C5714" s="3" t="e">
        <f>Table1[[#This Row],[Szla]]</f>
        <v>#VALUE!</v>
      </c>
      <c r="D5714" s="6" t="e">
        <f>Table1[[#This Row],[Kelt_hó]]</f>
        <v>#VALUE!</v>
      </c>
      <c r="E5714" t="e">
        <f>Table1[[#This Row],[Vevő]]</f>
        <v>#VALUE!</v>
      </c>
      <c r="F5714" t="e">
        <f>Table1[[#This Row],[Termékkör]]</f>
        <v>#VALUE!</v>
      </c>
      <c r="G5714" s="4" t="e">
        <f>Table1[[#This Row],[SzumElad]]</f>
        <v>#VALUE!</v>
      </c>
      <c r="H5714" s="7" t="e">
        <f>Table1[[#This Row],[Jut_%]]</f>
        <v>#VALUE!</v>
      </c>
      <c r="I5714" s="4" t="e">
        <f>Table1[[#This Row],[Jut]]</f>
        <v>#VALUE!</v>
      </c>
      <c r="J5714" s="4" t="e">
        <f>Table1[[#This Row],[Column1]]</f>
        <v>#VALUE!</v>
      </c>
    </row>
    <row r="5715" spans="1:10" hidden="1" x14ac:dyDescent="0.3">
      <c r="A5715" s="2" t="e">
        <f>Table1[[#This Row],[Befolyt]]</f>
        <v>#VALUE!</v>
      </c>
      <c r="B5715" t="e">
        <f>Table1[[#This Row],[ÜK]]</f>
        <v>#VALUE!</v>
      </c>
      <c r="C5715" s="3" t="e">
        <f>Table1[[#This Row],[Szla]]</f>
        <v>#VALUE!</v>
      </c>
      <c r="D5715" s="6" t="e">
        <f>Table1[[#This Row],[Kelt_hó]]</f>
        <v>#VALUE!</v>
      </c>
      <c r="E5715" t="e">
        <f>Table1[[#This Row],[Vevő]]</f>
        <v>#VALUE!</v>
      </c>
      <c r="F5715" t="e">
        <f>Table1[[#This Row],[Termékkör]]</f>
        <v>#VALUE!</v>
      </c>
      <c r="G5715" s="4" t="e">
        <f>Table1[[#This Row],[SzumElad]]</f>
        <v>#VALUE!</v>
      </c>
      <c r="H5715" s="7" t="e">
        <f>Table1[[#This Row],[Jut_%]]</f>
        <v>#VALUE!</v>
      </c>
      <c r="I5715" s="4" t="e">
        <f>Table1[[#This Row],[Jut]]</f>
        <v>#VALUE!</v>
      </c>
      <c r="J5715" s="4" t="e">
        <f>Table1[[#This Row],[Column1]]</f>
        <v>#VALUE!</v>
      </c>
    </row>
    <row r="5716" spans="1:10" hidden="1" x14ac:dyDescent="0.3">
      <c r="A5716" s="2" t="e">
        <f>Table1[[#This Row],[Befolyt]]</f>
        <v>#VALUE!</v>
      </c>
      <c r="B5716" t="e">
        <f>Table1[[#This Row],[ÜK]]</f>
        <v>#VALUE!</v>
      </c>
      <c r="C5716" s="3" t="e">
        <f>Table1[[#This Row],[Szla]]</f>
        <v>#VALUE!</v>
      </c>
      <c r="D5716" s="6" t="e">
        <f>Table1[[#This Row],[Kelt_hó]]</f>
        <v>#VALUE!</v>
      </c>
      <c r="E5716" t="e">
        <f>Table1[[#This Row],[Vevő]]</f>
        <v>#VALUE!</v>
      </c>
      <c r="F5716" t="e">
        <f>Table1[[#This Row],[Termékkör]]</f>
        <v>#VALUE!</v>
      </c>
      <c r="G5716" s="4" t="e">
        <f>Table1[[#This Row],[SzumElad]]</f>
        <v>#VALUE!</v>
      </c>
      <c r="H5716" s="7" t="e">
        <f>Table1[[#This Row],[Jut_%]]</f>
        <v>#VALUE!</v>
      </c>
      <c r="I5716" s="4" t="e">
        <f>Table1[[#This Row],[Jut]]</f>
        <v>#VALUE!</v>
      </c>
      <c r="J5716" s="4" t="e">
        <f>Table1[[#This Row],[Column1]]</f>
        <v>#VALUE!</v>
      </c>
    </row>
    <row r="5717" spans="1:10" hidden="1" x14ac:dyDescent="0.3">
      <c r="A5717" s="2" t="e">
        <f>Table1[[#This Row],[Befolyt]]</f>
        <v>#VALUE!</v>
      </c>
      <c r="B5717" t="e">
        <f>Table1[[#This Row],[ÜK]]</f>
        <v>#VALUE!</v>
      </c>
      <c r="C5717" s="3" t="e">
        <f>Table1[[#This Row],[Szla]]</f>
        <v>#VALUE!</v>
      </c>
      <c r="D5717" s="6" t="e">
        <f>Table1[[#This Row],[Kelt_hó]]</f>
        <v>#VALUE!</v>
      </c>
      <c r="E5717" t="e">
        <f>Table1[[#This Row],[Vevő]]</f>
        <v>#VALUE!</v>
      </c>
      <c r="F5717" t="e">
        <f>Table1[[#This Row],[Termékkör]]</f>
        <v>#VALUE!</v>
      </c>
      <c r="G5717" s="4" t="e">
        <f>Table1[[#This Row],[SzumElad]]</f>
        <v>#VALUE!</v>
      </c>
      <c r="H5717" s="7" t="e">
        <f>Table1[[#This Row],[Jut_%]]</f>
        <v>#VALUE!</v>
      </c>
      <c r="I5717" s="4" t="e">
        <f>Table1[[#This Row],[Jut]]</f>
        <v>#VALUE!</v>
      </c>
      <c r="J5717" s="4" t="e">
        <f>Table1[[#This Row],[Column1]]</f>
        <v>#VALUE!</v>
      </c>
    </row>
    <row r="5718" spans="1:10" hidden="1" x14ac:dyDescent="0.3">
      <c r="A5718" s="2" t="e">
        <f>Table1[[#This Row],[Befolyt]]</f>
        <v>#VALUE!</v>
      </c>
      <c r="B5718" t="e">
        <f>Table1[[#This Row],[ÜK]]</f>
        <v>#VALUE!</v>
      </c>
      <c r="C5718" s="3" t="e">
        <f>Table1[[#This Row],[Szla]]</f>
        <v>#VALUE!</v>
      </c>
      <c r="D5718" s="6" t="e">
        <f>Table1[[#This Row],[Kelt_hó]]</f>
        <v>#VALUE!</v>
      </c>
      <c r="E5718" t="e">
        <f>Table1[[#This Row],[Vevő]]</f>
        <v>#VALUE!</v>
      </c>
      <c r="F5718" t="e">
        <f>Table1[[#This Row],[Termékkör]]</f>
        <v>#VALUE!</v>
      </c>
      <c r="G5718" s="4" t="e">
        <f>Table1[[#This Row],[SzumElad]]</f>
        <v>#VALUE!</v>
      </c>
      <c r="H5718" s="7" t="e">
        <f>Table1[[#This Row],[Jut_%]]</f>
        <v>#VALUE!</v>
      </c>
      <c r="I5718" s="4" t="e">
        <f>Table1[[#This Row],[Jut]]</f>
        <v>#VALUE!</v>
      </c>
      <c r="J5718" s="4" t="e">
        <f>Table1[[#This Row],[Column1]]</f>
        <v>#VALUE!</v>
      </c>
    </row>
    <row r="5719" spans="1:10" hidden="1" x14ac:dyDescent="0.3">
      <c r="A5719" s="2" t="e">
        <f>Table1[[#This Row],[Befolyt]]</f>
        <v>#VALUE!</v>
      </c>
      <c r="B5719" t="e">
        <f>Table1[[#This Row],[ÜK]]</f>
        <v>#VALUE!</v>
      </c>
      <c r="C5719" s="3" t="e">
        <f>Table1[[#This Row],[Szla]]</f>
        <v>#VALUE!</v>
      </c>
      <c r="D5719" s="6" t="e">
        <f>Table1[[#This Row],[Kelt_hó]]</f>
        <v>#VALUE!</v>
      </c>
      <c r="E5719" t="e">
        <f>Table1[[#This Row],[Vevő]]</f>
        <v>#VALUE!</v>
      </c>
      <c r="F5719" t="e">
        <f>Table1[[#This Row],[Termékkör]]</f>
        <v>#VALUE!</v>
      </c>
      <c r="G5719" s="4" t="e">
        <f>Table1[[#This Row],[SzumElad]]</f>
        <v>#VALUE!</v>
      </c>
      <c r="H5719" s="7" t="e">
        <f>Table1[[#This Row],[Jut_%]]</f>
        <v>#VALUE!</v>
      </c>
      <c r="I5719" s="4" t="e">
        <f>Table1[[#This Row],[Jut]]</f>
        <v>#VALUE!</v>
      </c>
      <c r="J5719" s="4" t="e">
        <f>Table1[[#This Row],[Column1]]</f>
        <v>#VALUE!</v>
      </c>
    </row>
    <row r="5720" spans="1:10" hidden="1" x14ac:dyDescent="0.3">
      <c r="A5720" s="2" t="e">
        <f>Table1[[#This Row],[Befolyt]]</f>
        <v>#VALUE!</v>
      </c>
      <c r="B5720" t="e">
        <f>Table1[[#This Row],[ÜK]]</f>
        <v>#VALUE!</v>
      </c>
      <c r="C5720" s="3" t="e">
        <f>Table1[[#This Row],[Szla]]</f>
        <v>#VALUE!</v>
      </c>
      <c r="D5720" s="6" t="e">
        <f>Table1[[#This Row],[Kelt_hó]]</f>
        <v>#VALUE!</v>
      </c>
      <c r="E5720" t="e">
        <f>Table1[[#This Row],[Vevő]]</f>
        <v>#VALUE!</v>
      </c>
      <c r="F5720" t="e">
        <f>Table1[[#This Row],[Termékkör]]</f>
        <v>#VALUE!</v>
      </c>
      <c r="G5720" s="4" t="e">
        <f>Table1[[#This Row],[SzumElad]]</f>
        <v>#VALUE!</v>
      </c>
      <c r="H5720" s="7" t="e">
        <f>Table1[[#This Row],[Jut_%]]</f>
        <v>#VALUE!</v>
      </c>
      <c r="I5720" s="4" t="e">
        <f>Table1[[#This Row],[Jut]]</f>
        <v>#VALUE!</v>
      </c>
      <c r="J5720" s="4" t="e">
        <f>Table1[[#This Row],[Column1]]</f>
        <v>#VALUE!</v>
      </c>
    </row>
    <row r="5721" spans="1:10" hidden="1" x14ac:dyDescent="0.3">
      <c r="A5721" s="2" t="e">
        <f>Table1[[#This Row],[Befolyt]]</f>
        <v>#VALUE!</v>
      </c>
      <c r="B5721" t="e">
        <f>Table1[[#This Row],[ÜK]]</f>
        <v>#VALUE!</v>
      </c>
      <c r="C5721" s="3" t="e">
        <f>Table1[[#This Row],[Szla]]</f>
        <v>#VALUE!</v>
      </c>
      <c r="D5721" s="6" t="e">
        <f>Table1[[#This Row],[Kelt_hó]]</f>
        <v>#VALUE!</v>
      </c>
      <c r="E5721" t="e">
        <f>Table1[[#This Row],[Vevő]]</f>
        <v>#VALUE!</v>
      </c>
      <c r="F5721" t="e">
        <f>Table1[[#This Row],[Termékkör]]</f>
        <v>#VALUE!</v>
      </c>
      <c r="G5721" s="4" t="e">
        <f>Table1[[#This Row],[SzumElad]]</f>
        <v>#VALUE!</v>
      </c>
      <c r="H5721" s="7" t="e">
        <f>Table1[[#This Row],[Jut_%]]</f>
        <v>#VALUE!</v>
      </c>
      <c r="I5721" s="4" t="e">
        <f>Table1[[#This Row],[Jut]]</f>
        <v>#VALUE!</v>
      </c>
      <c r="J5721" s="4" t="e">
        <f>Table1[[#This Row],[Column1]]</f>
        <v>#VALUE!</v>
      </c>
    </row>
    <row r="5722" spans="1:10" hidden="1" x14ac:dyDescent="0.3">
      <c r="A5722" s="2" t="e">
        <f>Table1[[#This Row],[Befolyt]]</f>
        <v>#VALUE!</v>
      </c>
      <c r="B5722" t="e">
        <f>Table1[[#This Row],[ÜK]]</f>
        <v>#VALUE!</v>
      </c>
      <c r="C5722" s="3" t="e">
        <f>Table1[[#This Row],[Szla]]</f>
        <v>#VALUE!</v>
      </c>
      <c r="D5722" s="6" t="e">
        <f>Table1[[#This Row],[Kelt_hó]]</f>
        <v>#VALUE!</v>
      </c>
      <c r="E5722" t="e">
        <f>Table1[[#This Row],[Vevő]]</f>
        <v>#VALUE!</v>
      </c>
      <c r="F5722" t="e">
        <f>Table1[[#This Row],[Termékkör]]</f>
        <v>#VALUE!</v>
      </c>
      <c r="G5722" s="4" t="e">
        <f>Table1[[#This Row],[SzumElad]]</f>
        <v>#VALUE!</v>
      </c>
      <c r="H5722" s="7" t="e">
        <f>Table1[[#This Row],[Jut_%]]</f>
        <v>#VALUE!</v>
      </c>
      <c r="I5722" s="4" t="e">
        <f>Table1[[#This Row],[Jut]]</f>
        <v>#VALUE!</v>
      </c>
      <c r="J5722" s="4" t="e">
        <f>Table1[[#This Row],[Column1]]</f>
        <v>#VALUE!</v>
      </c>
    </row>
    <row r="5723" spans="1:10" hidden="1" x14ac:dyDescent="0.3">
      <c r="A5723" s="2" t="e">
        <f>Table1[[#This Row],[Befolyt]]</f>
        <v>#VALUE!</v>
      </c>
      <c r="B5723" t="e">
        <f>Table1[[#This Row],[ÜK]]</f>
        <v>#VALUE!</v>
      </c>
      <c r="C5723" s="3" t="e">
        <f>Table1[[#This Row],[Szla]]</f>
        <v>#VALUE!</v>
      </c>
      <c r="D5723" s="6" t="e">
        <f>Table1[[#This Row],[Kelt_hó]]</f>
        <v>#VALUE!</v>
      </c>
      <c r="E5723" t="e">
        <f>Table1[[#This Row],[Vevő]]</f>
        <v>#VALUE!</v>
      </c>
      <c r="F5723" t="e">
        <f>Table1[[#This Row],[Termékkör]]</f>
        <v>#VALUE!</v>
      </c>
      <c r="G5723" s="4" t="e">
        <f>Table1[[#This Row],[SzumElad]]</f>
        <v>#VALUE!</v>
      </c>
      <c r="H5723" s="7" t="e">
        <f>Table1[[#This Row],[Jut_%]]</f>
        <v>#VALUE!</v>
      </c>
      <c r="I5723" s="4" t="e">
        <f>Table1[[#This Row],[Jut]]</f>
        <v>#VALUE!</v>
      </c>
      <c r="J5723" s="4" t="e">
        <f>Table1[[#This Row],[Column1]]</f>
        <v>#VALUE!</v>
      </c>
    </row>
    <row r="5724" spans="1:10" hidden="1" x14ac:dyDescent="0.3">
      <c r="A5724" s="2" t="e">
        <f>Table1[[#This Row],[Befolyt]]</f>
        <v>#VALUE!</v>
      </c>
      <c r="B5724" t="e">
        <f>Table1[[#This Row],[ÜK]]</f>
        <v>#VALUE!</v>
      </c>
      <c r="C5724" s="3" t="e">
        <f>Table1[[#This Row],[Szla]]</f>
        <v>#VALUE!</v>
      </c>
      <c r="D5724" s="6" t="e">
        <f>Table1[[#This Row],[Kelt_hó]]</f>
        <v>#VALUE!</v>
      </c>
      <c r="E5724" t="e">
        <f>Table1[[#This Row],[Vevő]]</f>
        <v>#VALUE!</v>
      </c>
      <c r="F5724" t="e">
        <f>Table1[[#This Row],[Termékkör]]</f>
        <v>#VALUE!</v>
      </c>
      <c r="G5724" s="4" t="e">
        <f>Table1[[#This Row],[SzumElad]]</f>
        <v>#VALUE!</v>
      </c>
      <c r="H5724" s="7" t="e">
        <f>Table1[[#This Row],[Jut_%]]</f>
        <v>#VALUE!</v>
      </c>
      <c r="I5724" s="4" t="e">
        <f>Table1[[#This Row],[Jut]]</f>
        <v>#VALUE!</v>
      </c>
      <c r="J5724" s="4" t="e">
        <f>Table1[[#This Row],[Column1]]</f>
        <v>#VALUE!</v>
      </c>
    </row>
    <row r="5725" spans="1:10" hidden="1" x14ac:dyDescent="0.3">
      <c r="A5725" s="2" t="e">
        <f>Table1[[#This Row],[Befolyt]]</f>
        <v>#VALUE!</v>
      </c>
      <c r="B5725" t="e">
        <f>Table1[[#This Row],[ÜK]]</f>
        <v>#VALUE!</v>
      </c>
      <c r="C5725" s="3" t="e">
        <f>Table1[[#This Row],[Szla]]</f>
        <v>#VALUE!</v>
      </c>
      <c r="D5725" s="6" t="e">
        <f>Table1[[#This Row],[Kelt_hó]]</f>
        <v>#VALUE!</v>
      </c>
      <c r="E5725" t="e">
        <f>Table1[[#This Row],[Vevő]]</f>
        <v>#VALUE!</v>
      </c>
      <c r="F5725" t="e">
        <f>Table1[[#This Row],[Termékkör]]</f>
        <v>#VALUE!</v>
      </c>
      <c r="G5725" s="4" t="e">
        <f>Table1[[#This Row],[SzumElad]]</f>
        <v>#VALUE!</v>
      </c>
      <c r="H5725" s="7" t="e">
        <f>Table1[[#This Row],[Jut_%]]</f>
        <v>#VALUE!</v>
      </c>
      <c r="I5725" s="4" t="e">
        <f>Table1[[#This Row],[Jut]]</f>
        <v>#VALUE!</v>
      </c>
      <c r="J5725" s="4" t="e">
        <f>Table1[[#This Row],[Column1]]</f>
        <v>#VALUE!</v>
      </c>
    </row>
    <row r="5726" spans="1:10" hidden="1" x14ac:dyDescent="0.3">
      <c r="A5726" s="2" t="e">
        <f>Table1[[#This Row],[Befolyt]]</f>
        <v>#VALUE!</v>
      </c>
      <c r="B5726" t="e">
        <f>Table1[[#This Row],[ÜK]]</f>
        <v>#VALUE!</v>
      </c>
      <c r="C5726" s="3" t="e">
        <f>Table1[[#This Row],[Szla]]</f>
        <v>#VALUE!</v>
      </c>
      <c r="D5726" s="6" t="e">
        <f>Table1[[#This Row],[Kelt_hó]]</f>
        <v>#VALUE!</v>
      </c>
      <c r="E5726" t="e">
        <f>Table1[[#This Row],[Vevő]]</f>
        <v>#VALUE!</v>
      </c>
      <c r="F5726" t="e">
        <f>Table1[[#This Row],[Termékkör]]</f>
        <v>#VALUE!</v>
      </c>
      <c r="G5726" s="4" t="e">
        <f>Table1[[#This Row],[SzumElad]]</f>
        <v>#VALUE!</v>
      </c>
      <c r="H5726" s="7" t="e">
        <f>Table1[[#This Row],[Jut_%]]</f>
        <v>#VALUE!</v>
      </c>
      <c r="I5726" s="4" t="e">
        <f>Table1[[#This Row],[Jut]]</f>
        <v>#VALUE!</v>
      </c>
      <c r="J5726" s="4" t="e">
        <f>Table1[[#This Row],[Column1]]</f>
        <v>#VALUE!</v>
      </c>
    </row>
    <row r="5727" spans="1:10" hidden="1" x14ac:dyDescent="0.3">
      <c r="A5727" s="2" t="e">
        <f>Table1[[#This Row],[Befolyt]]</f>
        <v>#VALUE!</v>
      </c>
      <c r="B5727" t="e">
        <f>Table1[[#This Row],[ÜK]]</f>
        <v>#VALUE!</v>
      </c>
      <c r="C5727" s="3" t="e">
        <f>Table1[[#This Row],[Szla]]</f>
        <v>#VALUE!</v>
      </c>
      <c r="D5727" s="6" t="e">
        <f>Table1[[#This Row],[Kelt_hó]]</f>
        <v>#VALUE!</v>
      </c>
      <c r="E5727" t="e">
        <f>Table1[[#This Row],[Vevő]]</f>
        <v>#VALUE!</v>
      </c>
      <c r="F5727" t="e">
        <f>Table1[[#This Row],[Termékkör]]</f>
        <v>#VALUE!</v>
      </c>
      <c r="G5727" s="4" t="e">
        <f>Table1[[#This Row],[SzumElad]]</f>
        <v>#VALUE!</v>
      </c>
      <c r="H5727" s="7" t="e">
        <f>Table1[[#This Row],[Jut_%]]</f>
        <v>#VALUE!</v>
      </c>
      <c r="I5727" s="4" t="e">
        <f>Table1[[#This Row],[Jut]]</f>
        <v>#VALUE!</v>
      </c>
      <c r="J5727" s="4" t="e">
        <f>Table1[[#This Row],[Column1]]</f>
        <v>#VALUE!</v>
      </c>
    </row>
    <row r="5728" spans="1:10" hidden="1" x14ac:dyDescent="0.3">
      <c r="A5728" s="2" t="e">
        <f>Table1[[#This Row],[Befolyt]]</f>
        <v>#VALUE!</v>
      </c>
      <c r="B5728" t="e">
        <f>Table1[[#This Row],[ÜK]]</f>
        <v>#VALUE!</v>
      </c>
      <c r="C5728" s="3" t="e">
        <f>Table1[[#This Row],[Szla]]</f>
        <v>#VALUE!</v>
      </c>
      <c r="D5728" s="6" t="e">
        <f>Table1[[#This Row],[Kelt_hó]]</f>
        <v>#VALUE!</v>
      </c>
      <c r="E5728" t="e">
        <f>Table1[[#This Row],[Vevő]]</f>
        <v>#VALUE!</v>
      </c>
      <c r="F5728" t="e">
        <f>Table1[[#This Row],[Termékkör]]</f>
        <v>#VALUE!</v>
      </c>
      <c r="G5728" s="4" t="e">
        <f>Table1[[#This Row],[SzumElad]]</f>
        <v>#VALUE!</v>
      </c>
      <c r="H5728" s="7" t="e">
        <f>Table1[[#This Row],[Jut_%]]</f>
        <v>#VALUE!</v>
      </c>
      <c r="I5728" s="4" t="e">
        <f>Table1[[#This Row],[Jut]]</f>
        <v>#VALUE!</v>
      </c>
      <c r="J5728" s="4" t="e">
        <f>Table1[[#This Row],[Column1]]</f>
        <v>#VALUE!</v>
      </c>
    </row>
    <row r="5729" spans="1:10" hidden="1" x14ac:dyDescent="0.3">
      <c r="A5729" s="2" t="e">
        <f>Table1[[#This Row],[Befolyt]]</f>
        <v>#VALUE!</v>
      </c>
      <c r="B5729" t="e">
        <f>Table1[[#This Row],[ÜK]]</f>
        <v>#VALUE!</v>
      </c>
      <c r="C5729" s="3" t="e">
        <f>Table1[[#This Row],[Szla]]</f>
        <v>#VALUE!</v>
      </c>
      <c r="D5729" s="6" t="e">
        <f>Table1[[#This Row],[Kelt_hó]]</f>
        <v>#VALUE!</v>
      </c>
      <c r="E5729" t="e">
        <f>Table1[[#This Row],[Vevő]]</f>
        <v>#VALUE!</v>
      </c>
      <c r="F5729" t="e">
        <f>Table1[[#This Row],[Termékkör]]</f>
        <v>#VALUE!</v>
      </c>
      <c r="G5729" s="4" t="e">
        <f>Table1[[#This Row],[SzumElad]]</f>
        <v>#VALUE!</v>
      </c>
      <c r="H5729" s="7" t="e">
        <f>Table1[[#This Row],[Jut_%]]</f>
        <v>#VALUE!</v>
      </c>
      <c r="I5729" s="4" t="e">
        <f>Table1[[#This Row],[Jut]]</f>
        <v>#VALUE!</v>
      </c>
      <c r="J5729" s="4" t="e">
        <f>Table1[[#This Row],[Column1]]</f>
        <v>#VALUE!</v>
      </c>
    </row>
    <row r="5730" spans="1:10" hidden="1" x14ac:dyDescent="0.3">
      <c r="A5730" s="2" t="e">
        <f>Table1[[#This Row],[Befolyt]]</f>
        <v>#VALUE!</v>
      </c>
      <c r="B5730" t="e">
        <f>Table1[[#This Row],[ÜK]]</f>
        <v>#VALUE!</v>
      </c>
      <c r="C5730" s="3" t="e">
        <f>Table1[[#This Row],[Szla]]</f>
        <v>#VALUE!</v>
      </c>
      <c r="D5730" s="6" t="e">
        <f>Table1[[#This Row],[Kelt_hó]]</f>
        <v>#VALUE!</v>
      </c>
      <c r="E5730" t="e">
        <f>Table1[[#This Row],[Vevő]]</f>
        <v>#VALUE!</v>
      </c>
      <c r="F5730" t="e">
        <f>Table1[[#This Row],[Termékkör]]</f>
        <v>#VALUE!</v>
      </c>
      <c r="G5730" s="4" t="e">
        <f>Table1[[#This Row],[SzumElad]]</f>
        <v>#VALUE!</v>
      </c>
      <c r="H5730" s="7" t="e">
        <f>Table1[[#This Row],[Jut_%]]</f>
        <v>#VALUE!</v>
      </c>
      <c r="I5730" s="4" t="e">
        <f>Table1[[#This Row],[Jut]]</f>
        <v>#VALUE!</v>
      </c>
      <c r="J5730" s="4" t="e">
        <f>Table1[[#This Row],[Column1]]</f>
        <v>#VALUE!</v>
      </c>
    </row>
    <row r="5731" spans="1:10" hidden="1" x14ac:dyDescent="0.3">
      <c r="A5731" s="2" t="e">
        <f>Table1[[#This Row],[Befolyt]]</f>
        <v>#VALUE!</v>
      </c>
      <c r="B5731" t="e">
        <f>Table1[[#This Row],[ÜK]]</f>
        <v>#VALUE!</v>
      </c>
      <c r="C5731" s="3" t="e">
        <f>Table1[[#This Row],[Szla]]</f>
        <v>#VALUE!</v>
      </c>
      <c r="D5731" s="6" t="e">
        <f>Table1[[#This Row],[Kelt_hó]]</f>
        <v>#VALUE!</v>
      </c>
      <c r="E5731" t="e">
        <f>Table1[[#This Row],[Vevő]]</f>
        <v>#VALUE!</v>
      </c>
      <c r="F5731" t="e">
        <f>Table1[[#This Row],[Termékkör]]</f>
        <v>#VALUE!</v>
      </c>
      <c r="G5731" s="4" t="e">
        <f>Table1[[#This Row],[SzumElad]]</f>
        <v>#VALUE!</v>
      </c>
      <c r="H5731" s="7" t="e">
        <f>Table1[[#This Row],[Jut_%]]</f>
        <v>#VALUE!</v>
      </c>
      <c r="I5731" s="4" t="e">
        <f>Table1[[#This Row],[Jut]]</f>
        <v>#VALUE!</v>
      </c>
      <c r="J5731" s="4" t="e">
        <f>Table1[[#This Row],[Column1]]</f>
        <v>#VALUE!</v>
      </c>
    </row>
    <row r="5732" spans="1:10" hidden="1" x14ac:dyDescent="0.3">
      <c r="A5732" s="2" t="e">
        <f>Table1[[#This Row],[Befolyt]]</f>
        <v>#VALUE!</v>
      </c>
      <c r="B5732" t="e">
        <f>Table1[[#This Row],[ÜK]]</f>
        <v>#VALUE!</v>
      </c>
      <c r="C5732" s="3" t="e">
        <f>Table1[[#This Row],[Szla]]</f>
        <v>#VALUE!</v>
      </c>
      <c r="D5732" s="6" t="e">
        <f>Table1[[#This Row],[Kelt_hó]]</f>
        <v>#VALUE!</v>
      </c>
      <c r="E5732" t="e">
        <f>Table1[[#This Row],[Vevő]]</f>
        <v>#VALUE!</v>
      </c>
      <c r="F5732" t="e">
        <f>Table1[[#This Row],[Termékkör]]</f>
        <v>#VALUE!</v>
      </c>
      <c r="G5732" s="4" t="e">
        <f>Table1[[#This Row],[SzumElad]]</f>
        <v>#VALUE!</v>
      </c>
      <c r="H5732" s="7" t="e">
        <f>Table1[[#This Row],[Jut_%]]</f>
        <v>#VALUE!</v>
      </c>
      <c r="I5732" s="4" t="e">
        <f>Table1[[#This Row],[Jut]]</f>
        <v>#VALUE!</v>
      </c>
      <c r="J5732" s="4" t="e">
        <f>Table1[[#This Row],[Column1]]</f>
        <v>#VALUE!</v>
      </c>
    </row>
    <row r="5733" spans="1:10" hidden="1" x14ac:dyDescent="0.3">
      <c r="A5733" s="2" t="e">
        <f>Table1[[#This Row],[Befolyt]]</f>
        <v>#VALUE!</v>
      </c>
      <c r="B5733" t="e">
        <f>Table1[[#This Row],[ÜK]]</f>
        <v>#VALUE!</v>
      </c>
      <c r="C5733" s="3" t="e">
        <f>Table1[[#This Row],[Szla]]</f>
        <v>#VALUE!</v>
      </c>
      <c r="D5733" s="6" t="e">
        <f>Table1[[#This Row],[Kelt_hó]]</f>
        <v>#VALUE!</v>
      </c>
      <c r="E5733" t="e">
        <f>Table1[[#This Row],[Vevő]]</f>
        <v>#VALUE!</v>
      </c>
      <c r="F5733" t="e">
        <f>Table1[[#This Row],[Termékkör]]</f>
        <v>#VALUE!</v>
      </c>
      <c r="G5733" s="4" t="e">
        <f>Table1[[#This Row],[SzumElad]]</f>
        <v>#VALUE!</v>
      </c>
      <c r="H5733" s="7" t="e">
        <f>Table1[[#This Row],[Jut_%]]</f>
        <v>#VALUE!</v>
      </c>
      <c r="I5733" s="4" t="e">
        <f>Table1[[#This Row],[Jut]]</f>
        <v>#VALUE!</v>
      </c>
      <c r="J5733" s="4" t="e">
        <f>Table1[[#This Row],[Column1]]</f>
        <v>#VALUE!</v>
      </c>
    </row>
    <row r="5734" spans="1:10" hidden="1" x14ac:dyDescent="0.3">
      <c r="A5734" s="2" t="e">
        <f>Table1[[#This Row],[Befolyt]]</f>
        <v>#VALUE!</v>
      </c>
      <c r="B5734" t="e">
        <f>Table1[[#This Row],[ÜK]]</f>
        <v>#VALUE!</v>
      </c>
      <c r="C5734" s="3" t="e">
        <f>Table1[[#This Row],[Szla]]</f>
        <v>#VALUE!</v>
      </c>
      <c r="D5734" s="6" t="e">
        <f>Table1[[#This Row],[Kelt_hó]]</f>
        <v>#VALUE!</v>
      </c>
      <c r="E5734" t="e">
        <f>Table1[[#This Row],[Vevő]]</f>
        <v>#VALUE!</v>
      </c>
      <c r="F5734" t="e">
        <f>Table1[[#This Row],[Termékkör]]</f>
        <v>#VALUE!</v>
      </c>
      <c r="G5734" s="4" t="e">
        <f>Table1[[#This Row],[SzumElad]]</f>
        <v>#VALUE!</v>
      </c>
      <c r="H5734" s="7" t="e">
        <f>Table1[[#This Row],[Jut_%]]</f>
        <v>#VALUE!</v>
      </c>
      <c r="I5734" s="4" t="e">
        <f>Table1[[#This Row],[Jut]]</f>
        <v>#VALUE!</v>
      </c>
      <c r="J5734" s="4" t="e">
        <f>Table1[[#This Row],[Column1]]</f>
        <v>#VALUE!</v>
      </c>
    </row>
    <row r="5735" spans="1:10" hidden="1" x14ac:dyDescent="0.3">
      <c r="A5735" s="2" t="e">
        <f>Table1[[#This Row],[Befolyt]]</f>
        <v>#VALUE!</v>
      </c>
      <c r="B5735" t="e">
        <f>Table1[[#This Row],[ÜK]]</f>
        <v>#VALUE!</v>
      </c>
      <c r="C5735" s="3" t="e">
        <f>Table1[[#This Row],[Szla]]</f>
        <v>#VALUE!</v>
      </c>
      <c r="D5735" s="6" t="e">
        <f>Table1[[#This Row],[Kelt_hó]]</f>
        <v>#VALUE!</v>
      </c>
      <c r="E5735" t="e">
        <f>Table1[[#This Row],[Vevő]]</f>
        <v>#VALUE!</v>
      </c>
      <c r="F5735" t="e">
        <f>Table1[[#This Row],[Termékkör]]</f>
        <v>#VALUE!</v>
      </c>
      <c r="G5735" s="4" t="e">
        <f>Table1[[#This Row],[SzumElad]]</f>
        <v>#VALUE!</v>
      </c>
      <c r="H5735" s="7" t="e">
        <f>Table1[[#This Row],[Jut_%]]</f>
        <v>#VALUE!</v>
      </c>
      <c r="I5735" s="4" t="e">
        <f>Table1[[#This Row],[Jut]]</f>
        <v>#VALUE!</v>
      </c>
      <c r="J5735" s="4" t="e">
        <f>Table1[[#This Row],[Column1]]</f>
        <v>#VALUE!</v>
      </c>
    </row>
    <row r="5736" spans="1:10" hidden="1" x14ac:dyDescent="0.3">
      <c r="A5736" s="2" t="e">
        <f>Table1[[#This Row],[Befolyt]]</f>
        <v>#VALUE!</v>
      </c>
      <c r="B5736" t="e">
        <f>Table1[[#This Row],[ÜK]]</f>
        <v>#VALUE!</v>
      </c>
      <c r="C5736" s="3" t="e">
        <f>Table1[[#This Row],[Szla]]</f>
        <v>#VALUE!</v>
      </c>
      <c r="D5736" s="6" t="e">
        <f>Table1[[#This Row],[Kelt_hó]]</f>
        <v>#VALUE!</v>
      </c>
      <c r="E5736" t="e">
        <f>Table1[[#This Row],[Vevő]]</f>
        <v>#VALUE!</v>
      </c>
      <c r="F5736" t="e">
        <f>Table1[[#This Row],[Termékkör]]</f>
        <v>#VALUE!</v>
      </c>
      <c r="G5736" s="4" t="e">
        <f>Table1[[#This Row],[SzumElad]]</f>
        <v>#VALUE!</v>
      </c>
      <c r="H5736" s="7" t="e">
        <f>Table1[[#This Row],[Jut_%]]</f>
        <v>#VALUE!</v>
      </c>
      <c r="I5736" s="4" t="e">
        <f>Table1[[#This Row],[Jut]]</f>
        <v>#VALUE!</v>
      </c>
      <c r="J5736" s="4" t="e">
        <f>Table1[[#This Row],[Column1]]</f>
        <v>#VALUE!</v>
      </c>
    </row>
    <row r="5737" spans="1:10" hidden="1" x14ac:dyDescent="0.3">
      <c r="A5737" s="2" t="e">
        <f>Table1[[#This Row],[Befolyt]]</f>
        <v>#VALUE!</v>
      </c>
      <c r="B5737" t="e">
        <f>Table1[[#This Row],[ÜK]]</f>
        <v>#VALUE!</v>
      </c>
      <c r="C5737" s="3" t="e">
        <f>Table1[[#This Row],[Szla]]</f>
        <v>#VALUE!</v>
      </c>
      <c r="D5737" s="6" t="e">
        <f>Table1[[#This Row],[Kelt_hó]]</f>
        <v>#VALUE!</v>
      </c>
      <c r="E5737" t="e">
        <f>Table1[[#This Row],[Vevő]]</f>
        <v>#VALUE!</v>
      </c>
      <c r="F5737" t="e">
        <f>Table1[[#This Row],[Termékkör]]</f>
        <v>#VALUE!</v>
      </c>
      <c r="G5737" s="4" t="e">
        <f>Table1[[#This Row],[SzumElad]]</f>
        <v>#VALUE!</v>
      </c>
      <c r="H5737" s="7" t="e">
        <f>Table1[[#This Row],[Jut_%]]</f>
        <v>#VALUE!</v>
      </c>
      <c r="I5737" s="4" t="e">
        <f>Table1[[#This Row],[Jut]]</f>
        <v>#VALUE!</v>
      </c>
      <c r="J5737" s="4" t="e">
        <f>Table1[[#This Row],[Column1]]</f>
        <v>#VALUE!</v>
      </c>
    </row>
    <row r="5738" spans="1:10" hidden="1" x14ac:dyDescent="0.3">
      <c r="A5738" s="2" t="e">
        <f>Table1[[#This Row],[Befolyt]]</f>
        <v>#VALUE!</v>
      </c>
      <c r="B5738" t="e">
        <f>Table1[[#This Row],[ÜK]]</f>
        <v>#VALUE!</v>
      </c>
      <c r="C5738" s="3" t="e">
        <f>Table1[[#This Row],[Szla]]</f>
        <v>#VALUE!</v>
      </c>
      <c r="D5738" s="6" t="e">
        <f>Table1[[#This Row],[Kelt_hó]]</f>
        <v>#VALUE!</v>
      </c>
      <c r="E5738" t="e">
        <f>Table1[[#This Row],[Vevő]]</f>
        <v>#VALUE!</v>
      </c>
      <c r="F5738" t="e">
        <f>Table1[[#This Row],[Termékkör]]</f>
        <v>#VALUE!</v>
      </c>
      <c r="G5738" s="4" t="e">
        <f>Table1[[#This Row],[SzumElad]]</f>
        <v>#VALUE!</v>
      </c>
      <c r="H5738" s="7" t="e">
        <f>Table1[[#This Row],[Jut_%]]</f>
        <v>#VALUE!</v>
      </c>
      <c r="I5738" s="4" t="e">
        <f>Table1[[#This Row],[Jut]]</f>
        <v>#VALUE!</v>
      </c>
      <c r="J5738" s="4" t="e">
        <f>Table1[[#This Row],[Column1]]</f>
        <v>#VALUE!</v>
      </c>
    </row>
    <row r="5739" spans="1:10" hidden="1" x14ac:dyDescent="0.3">
      <c r="A5739" s="2" t="e">
        <f>Table1[[#This Row],[Befolyt]]</f>
        <v>#VALUE!</v>
      </c>
      <c r="B5739" t="e">
        <f>Table1[[#This Row],[ÜK]]</f>
        <v>#VALUE!</v>
      </c>
      <c r="C5739" s="3" t="e">
        <f>Table1[[#This Row],[Szla]]</f>
        <v>#VALUE!</v>
      </c>
      <c r="D5739" s="6" t="e">
        <f>Table1[[#This Row],[Kelt_hó]]</f>
        <v>#VALUE!</v>
      </c>
      <c r="E5739" t="e">
        <f>Table1[[#This Row],[Vevő]]</f>
        <v>#VALUE!</v>
      </c>
      <c r="F5739" t="e">
        <f>Table1[[#This Row],[Termékkör]]</f>
        <v>#VALUE!</v>
      </c>
      <c r="G5739" s="4" t="e">
        <f>Table1[[#This Row],[SzumElad]]</f>
        <v>#VALUE!</v>
      </c>
      <c r="H5739" s="7" t="e">
        <f>Table1[[#This Row],[Jut_%]]</f>
        <v>#VALUE!</v>
      </c>
      <c r="I5739" s="4" t="e">
        <f>Table1[[#This Row],[Jut]]</f>
        <v>#VALUE!</v>
      </c>
      <c r="J5739" s="4" t="e">
        <f>Table1[[#This Row],[Column1]]</f>
        <v>#VALUE!</v>
      </c>
    </row>
    <row r="5740" spans="1:10" hidden="1" x14ac:dyDescent="0.3">
      <c r="A5740" s="2" t="e">
        <f>Table1[[#This Row],[Befolyt]]</f>
        <v>#VALUE!</v>
      </c>
      <c r="B5740" t="e">
        <f>Table1[[#This Row],[ÜK]]</f>
        <v>#VALUE!</v>
      </c>
      <c r="C5740" s="3" t="e">
        <f>Table1[[#This Row],[Szla]]</f>
        <v>#VALUE!</v>
      </c>
      <c r="D5740" s="6" t="e">
        <f>Table1[[#This Row],[Kelt_hó]]</f>
        <v>#VALUE!</v>
      </c>
      <c r="E5740" t="e">
        <f>Table1[[#This Row],[Vevő]]</f>
        <v>#VALUE!</v>
      </c>
      <c r="F5740" t="e">
        <f>Table1[[#This Row],[Termékkör]]</f>
        <v>#VALUE!</v>
      </c>
      <c r="G5740" s="4" t="e">
        <f>Table1[[#This Row],[SzumElad]]</f>
        <v>#VALUE!</v>
      </c>
      <c r="H5740" s="7" t="e">
        <f>Table1[[#This Row],[Jut_%]]</f>
        <v>#VALUE!</v>
      </c>
      <c r="I5740" s="4" t="e">
        <f>Table1[[#This Row],[Jut]]</f>
        <v>#VALUE!</v>
      </c>
      <c r="J5740" s="4" t="e">
        <f>Table1[[#This Row],[Column1]]</f>
        <v>#VALUE!</v>
      </c>
    </row>
    <row r="5741" spans="1:10" hidden="1" x14ac:dyDescent="0.3">
      <c r="A5741" s="2" t="e">
        <f>Table1[[#This Row],[Befolyt]]</f>
        <v>#VALUE!</v>
      </c>
      <c r="B5741" t="e">
        <f>Table1[[#This Row],[ÜK]]</f>
        <v>#VALUE!</v>
      </c>
      <c r="C5741" s="3" t="e">
        <f>Table1[[#This Row],[Szla]]</f>
        <v>#VALUE!</v>
      </c>
      <c r="D5741" s="6" t="e">
        <f>Table1[[#This Row],[Kelt_hó]]</f>
        <v>#VALUE!</v>
      </c>
      <c r="E5741" t="e">
        <f>Table1[[#This Row],[Vevő]]</f>
        <v>#VALUE!</v>
      </c>
      <c r="F5741" t="e">
        <f>Table1[[#This Row],[Termékkör]]</f>
        <v>#VALUE!</v>
      </c>
      <c r="G5741" s="4" t="e">
        <f>Table1[[#This Row],[SzumElad]]</f>
        <v>#VALUE!</v>
      </c>
      <c r="H5741" s="7" t="e">
        <f>Table1[[#This Row],[Jut_%]]</f>
        <v>#VALUE!</v>
      </c>
      <c r="I5741" s="4" t="e">
        <f>Table1[[#This Row],[Jut]]</f>
        <v>#VALUE!</v>
      </c>
      <c r="J5741" s="4" t="e">
        <f>Table1[[#This Row],[Column1]]</f>
        <v>#VALUE!</v>
      </c>
    </row>
    <row r="5742" spans="1:10" hidden="1" x14ac:dyDescent="0.3">
      <c r="A5742" s="2" t="e">
        <f>Table1[[#This Row],[Befolyt]]</f>
        <v>#VALUE!</v>
      </c>
      <c r="B5742" t="e">
        <f>Table1[[#This Row],[ÜK]]</f>
        <v>#VALUE!</v>
      </c>
      <c r="C5742" s="3" t="e">
        <f>Table1[[#This Row],[Szla]]</f>
        <v>#VALUE!</v>
      </c>
      <c r="D5742" s="6" t="e">
        <f>Table1[[#This Row],[Kelt_hó]]</f>
        <v>#VALUE!</v>
      </c>
      <c r="E5742" t="e">
        <f>Table1[[#This Row],[Vevő]]</f>
        <v>#VALUE!</v>
      </c>
      <c r="F5742" t="e">
        <f>Table1[[#This Row],[Termékkör]]</f>
        <v>#VALUE!</v>
      </c>
      <c r="G5742" s="4" t="e">
        <f>Table1[[#This Row],[SzumElad]]</f>
        <v>#VALUE!</v>
      </c>
      <c r="H5742" s="7" t="e">
        <f>Table1[[#This Row],[Jut_%]]</f>
        <v>#VALUE!</v>
      </c>
      <c r="I5742" s="4" t="e">
        <f>Table1[[#This Row],[Jut]]</f>
        <v>#VALUE!</v>
      </c>
      <c r="J5742" s="4" t="e">
        <f>Table1[[#This Row],[Column1]]</f>
        <v>#VALUE!</v>
      </c>
    </row>
    <row r="5743" spans="1:10" hidden="1" x14ac:dyDescent="0.3">
      <c r="A5743" s="2" t="e">
        <f>Table1[[#This Row],[Befolyt]]</f>
        <v>#VALUE!</v>
      </c>
      <c r="B5743" t="e">
        <f>Table1[[#This Row],[ÜK]]</f>
        <v>#VALUE!</v>
      </c>
      <c r="C5743" s="3" t="e">
        <f>Table1[[#This Row],[Szla]]</f>
        <v>#VALUE!</v>
      </c>
      <c r="D5743" s="6" t="e">
        <f>Table1[[#This Row],[Kelt_hó]]</f>
        <v>#VALUE!</v>
      </c>
      <c r="E5743" t="e">
        <f>Table1[[#This Row],[Vevő]]</f>
        <v>#VALUE!</v>
      </c>
      <c r="F5743" t="e">
        <f>Table1[[#This Row],[Termékkör]]</f>
        <v>#VALUE!</v>
      </c>
      <c r="G5743" s="4" t="e">
        <f>Table1[[#This Row],[SzumElad]]</f>
        <v>#VALUE!</v>
      </c>
      <c r="H5743" s="7" t="e">
        <f>Table1[[#This Row],[Jut_%]]</f>
        <v>#VALUE!</v>
      </c>
      <c r="I5743" s="4" t="e">
        <f>Table1[[#This Row],[Jut]]</f>
        <v>#VALUE!</v>
      </c>
      <c r="J5743" s="4" t="e">
        <f>Table1[[#This Row],[Column1]]</f>
        <v>#VALUE!</v>
      </c>
    </row>
    <row r="5744" spans="1:10" hidden="1" x14ac:dyDescent="0.3">
      <c r="A5744" s="2" t="e">
        <f>Table1[[#This Row],[Befolyt]]</f>
        <v>#VALUE!</v>
      </c>
      <c r="B5744" t="e">
        <f>Table1[[#This Row],[ÜK]]</f>
        <v>#VALUE!</v>
      </c>
      <c r="C5744" s="3" t="e">
        <f>Table1[[#This Row],[Szla]]</f>
        <v>#VALUE!</v>
      </c>
      <c r="D5744" s="6" t="e">
        <f>Table1[[#This Row],[Kelt_hó]]</f>
        <v>#VALUE!</v>
      </c>
      <c r="E5744" t="e">
        <f>Table1[[#This Row],[Vevő]]</f>
        <v>#VALUE!</v>
      </c>
      <c r="F5744" t="e">
        <f>Table1[[#This Row],[Termékkör]]</f>
        <v>#VALUE!</v>
      </c>
      <c r="G5744" s="4" t="e">
        <f>Table1[[#This Row],[SzumElad]]</f>
        <v>#VALUE!</v>
      </c>
      <c r="H5744" s="7" t="e">
        <f>Table1[[#This Row],[Jut_%]]</f>
        <v>#VALUE!</v>
      </c>
      <c r="I5744" s="4" t="e">
        <f>Table1[[#This Row],[Jut]]</f>
        <v>#VALUE!</v>
      </c>
      <c r="J5744" s="4" t="e">
        <f>Table1[[#This Row],[Column1]]</f>
        <v>#VALUE!</v>
      </c>
    </row>
    <row r="5745" spans="1:10" hidden="1" x14ac:dyDescent="0.3">
      <c r="A5745" s="2" t="e">
        <f>Table1[[#This Row],[Befolyt]]</f>
        <v>#VALUE!</v>
      </c>
      <c r="B5745" t="e">
        <f>Table1[[#This Row],[ÜK]]</f>
        <v>#VALUE!</v>
      </c>
      <c r="C5745" s="3" t="e">
        <f>Table1[[#This Row],[Szla]]</f>
        <v>#VALUE!</v>
      </c>
      <c r="D5745" s="6" t="e">
        <f>Table1[[#This Row],[Kelt_hó]]</f>
        <v>#VALUE!</v>
      </c>
      <c r="E5745" t="e">
        <f>Table1[[#This Row],[Vevő]]</f>
        <v>#VALUE!</v>
      </c>
      <c r="F5745" t="e">
        <f>Table1[[#This Row],[Termékkör]]</f>
        <v>#VALUE!</v>
      </c>
      <c r="G5745" s="4" t="e">
        <f>Table1[[#This Row],[SzumElad]]</f>
        <v>#VALUE!</v>
      </c>
      <c r="H5745" s="7" t="e">
        <f>Table1[[#This Row],[Jut_%]]</f>
        <v>#VALUE!</v>
      </c>
      <c r="I5745" s="4" t="e">
        <f>Table1[[#This Row],[Jut]]</f>
        <v>#VALUE!</v>
      </c>
      <c r="J5745" s="4" t="e">
        <f>Table1[[#This Row],[Column1]]</f>
        <v>#VALUE!</v>
      </c>
    </row>
    <row r="5746" spans="1:10" hidden="1" x14ac:dyDescent="0.3">
      <c r="A5746" s="2" t="e">
        <f>Table1[[#This Row],[Befolyt]]</f>
        <v>#VALUE!</v>
      </c>
      <c r="B5746" t="e">
        <f>Table1[[#This Row],[ÜK]]</f>
        <v>#VALUE!</v>
      </c>
      <c r="C5746" s="3" t="e">
        <f>Table1[[#This Row],[Szla]]</f>
        <v>#VALUE!</v>
      </c>
      <c r="D5746" s="6" t="e">
        <f>Table1[[#This Row],[Kelt_hó]]</f>
        <v>#VALUE!</v>
      </c>
      <c r="E5746" t="e">
        <f>Table1[[#This Row],[Vevő]]</f>
        <v>#VALUE!</v>
      </c>
      <c r="F5746" t="e">
        <f>Table1[[#This Row],[Termékkör]]</f>
        <v>#VALUE!</v>
      </c>
      <c r="G5746" s="4" t="e">
        <f>Table1[[#This Row],[SzumElad]]</f>
        <v>#VALUE!</v>
      </c>
      <c r="H5746" s="7" t="e">
        <f>Table1[[#This Row],[Jut_%]]</f>
        <v>#VALUE!</v>
      </c>
      <c r="I5746" s="4" t="e">
        <f>Table1[[#This Row],[Jut]]</f>
        <v>#VALUE!</v>
      </c>
      <c r="J5746" s="4" t="e">
        <f>Table1[[#This Row],[Column1]]</f>
        <v>#VALUE!</v>
      </c>
    </row>
    <row r="5747" spans="1:10" hidden="1" x14ac:dyDescent="0.3">
      <c r="A5747" s="2" t="e">
        <f>Table1[[#This Row],[Befolyt]]</f>
        <v>#VALUE!</v>
      </c>
      <c r="B5747" t="e">
        <f>Table1[[#This Row],[ÜK]]</f>
        <v>#VALUE!</v>
      </c>
      <c r="C5747" s="3" t="e">
        <f>Table1[[#This Row],[Szla]]</f>
        <v>#VALUE!</v>
      </c>
      <c r="D5747" s="6" t="e">
        <f>Table1[[#This Row],[Kelt_hó]]</f>
        <v>#VALUE!</v>
      </c>
      <c r="E5747" t="e">
        <f>Table1[[#This Row],[Vevő]]</f>
        <v>#VALUE!</v>
      </c>
      <c r="F5747" t="e">
        <f>Table1[[#This Row],[Termékkör]]</f>
        <v>#VALUE!</v>
      </c>
      <c r="G5747" s="4" t="e">
        <f>Table1[[#This Row],[SzumElad]]</f>
        <v>#VALUE!</v>
      </c>
      <c r="H5747" s="7" t="e">
        <f>Table1[[#This Row],[Jut_%]]</f>
        <v>#VALUE!</v>
      </c>
      <c r="I5747" s="4" t="e">
        <f>Table1[[#This Row],[Jut]]</f>
        <v>#VALUE!</v>
      </c>
      <c r="J5747" s="4" t="e">
        <f>Table1[[#This Row],[Column1]]</f>
        <v>#VALUE!</v>
      </c>
    </row>
    <row r="5748" spans="1:10" hidden="1" x14ac:dyDescent="0.3">
      <c r="A5748" s="2" t="e">
        <f>Table1[[#This Row],[Befolyt]]</f>
        <v>#VALUE!</v>
      </c>
      <c r="B5748" t="e">
        <f>Table1[[#This Row],[ÜK]]</f>
        <v>#VALUE!</v>
      </c>
      <c r="C5748" s="3" t="e">
        <f>Table1[[#This Row],[Szla]]</f>
        <v>#VALUE!</v>
      </c>
      <c r="D5748" s="6" t="e">
        <f>Table1[[#This Row],[Kelt_hó]]</f>
        <v>#VALUE!</v>
      </c>
      <c r="E5748" t="e">
        <f>Table1[[#This Row],[Vevő]]</f>
        <v>#VALUE!</v>
      </c>
      <c r="F5748" t="e">
        <f>Table1[[#This Row],[Termékkör]]</f>
        <v>#VALUE!</v>
      </c>
      <c r="G5748" s="4" t="e">
        <f>Table1[[#This Row],[SzumElad]]</f>
        <v>#VALUE!</v>
      </c>
      <c r="H5748" s="7" t="e">
        <f>Table1[[#This Row],[Jut_%]]</f>
        <v>#VALUE!</v>
      </c>
      <c r="I5748" s="4" t="e">
        <f>Table1[[#This Row],[Jut]]</f>
        <v>#VALUE!</v>
      </c>
      <c r="J5748" s="4" t="e">
        <f>Table1[[#This Row],[Column1]]</f>
        <v>#VALUE!</v>
      </c>
    </row>
    <row r="5749" spans="1:10" hidden="1" x14ac:dyDescent="0.3">
      <c r="A5749" s="2" t="e">
        <f>Table1[[#This Row],[Befolyt]]</f>
        <v>#VALUE!</v>
      </c>
      <c r="B5749" t="e">
        <f>Table1[[#This Row],[ÜK]]</f>
        <v>#VALUE!</v>
      </c>
      <c r="C5749" s="3" t="e">
        <f>Table1[[#This Row],[Szla]]</f>
        <v>#VALUE!</v>
      </c>
      <c r="D5749" s="6" t="e">
        <f>Table1[[#This Row],[Kelt_hó]]</f>
        <v>#VALUE!</v>
      </c>
      <c r="E5749" t="e">
        <f>Table1[[#This Row],[Vevő]]</f>
        <v>#VALUE!</v>
      </c>
      <c r="F5749" t="e">
        <f>Table1[[#This Row],[Termékkör]]</f>
        <v>#VALUE!</v>
      </c>
      <c r="G5749" s="4" t="e">
        <f>Table1[[#This Row],[SzumElad]]</f>
        <v>#VALUE!</v>
      </c>
      <c r="H5749" s="7" t="e">
        <f>Table1[[#This Row],[Jut_%]]</f>
        <v>#VALUE!</v>
      </c>
      <c r="I5749" s="4" t="e">
        <f>Table1[[#This Row],[Jut]]</f>
        <v>#VALUE!</v>
      </c>
      <c r="J5749" s="4" t="e">
        <f>Table1[[#This Row],[Column1]]</f>
        <v>#VALUE!</v>
      </c>
    </row>
    <row r="5750" spans="1:10" hidden="1" x14ac:dyDescent="0.3">
      <c r="A5750" s="2" t="e">
        <f>Table1[[#This Row],[Befolyt]]</f>
        <v>#VALUE!</v>
      </c>
      <c r="B5750" t="e">
        <f>Table1[[#This Row],[ÜK]]</f>
        <v>#VALUE!</v>
      </c>
      <c r="C5750" s="3" t="e">
        <f>Table1[[#This Row],[Szla]]</f>
        <v>#VALUE!</v>
      </c>
      <c r="D5750" s="6" t="e">
        <f>Table1[[#This Row],[Kelt_hó]]</f>
        <v>#VALUE!</v>
      </c>
      <c r="E5750" t="e">
        <f>Table1[[#This Row],[Vevő]]</f>
        <v>#VALUE!</v>
      </c>
      <c r="F5750" t="e">
        <f>Table1[[#This Row],[Termékkör]]</f>
        <v>#VALUE!</v>
      </c>
      <c r="G5750" s="4" t="e">
        <f>Table1[[#This Row],[SzumElad]]</f>
        <v>#VALUE!</v>
      </c>
      <c r="H5750" s="7" t="e">
        <f>Table1[[#This Row],[Jut_%]]</f>
        <v>#VALUE!</v>
      </c>
      <c r="I5750" s="4" t="e">
        <f>Table1[[#This Row],[Jut]]</f>
        <v>#VALUE!</v>
      </c>
      <c r="J5750" s="4" t="e">
        <f>Table1[[#This Row],[Column1]]</f>
        <v>#VALUE!</v>
      </c>
    </row>
    <row r="5751" spans="1:10" hidden="1" x14ac:dyDescent="0.3">
      <c r="A5751" s="2" t="e">
        <f>Table1[[#This Row],[Befolyt]]</f>
        <v>#VALUE!</v>
      </c>
      <c r="B5751" t="e">
        <f>Table1[[#This Row],[ÜK]]</f>
        <v>#VALUE!</v>
      </c>
      <c r="C5751" s="3" t="e">
        <f>Table1[[#This Row],[Szla]]</f>
        <v>#VALUE!</v>
      </c>
      <c r="D5751" s="6" t="e">
        <f>Table1[[#This Row],[Kelt_hó]]</f>
        <v>#VALUE!</v>
      </c>
      <c r="E5751" t="e">
        <f>Table1[[#This Row],[Vevő]]</f>
        <v>#VALUE!</v>
      </c>
      <c r="F5751" t="e">
        <f>Table1[[#This Row],[Termékkör]]</f>
        <v>#VALUE!</v>
      </c>
      <c r="G5751" s="4" t="e">
        <f>Table1[[#This Row],[SzumElad]]</f>
        <v>#VALUE!</v>
      </c>
      <c r="H5751" s="7" t="e">
        <f>Table1[[#This Row],[Jut_%]]</f>
        <v>#VALUE!</v>
      </c>
      <c r="I5751" s="4" t="e">
        <f>Table1[[#This Row],[Jut]]</f>
        <v>#VALUE!</v>
      </c>
      <c r="J5751" s="4" t="e">
        <f>Table1[[#This Row],[Column1]]</f>
        <v>#VALUE!</v>
      </c>
    </row>
    <row r="5752" spans="1:10" hidden="1" x14ac:dyDescent="0.3">
      <c r="A5752" s="2" t="e">
        <f>Table1[[#This Row],[Befolyt]]</f>
        <v>#VALUE!</v>
      </c>
      <c r="B5752" t="e">
        <f>Table1[[#This Row],[ÜK]]</f>
        <v>#VALUE!</v>
      </c>
      <c r="C5752" s="3" t="e">
        <f>Table1[[#This Row],[Szla]]</f>
        <v>#VALUE!</v>
      </c>
      <c r="D5752" s="6" t="e">
        <f>Table1[[#This Row],[Kelt_hó]]</f>
        <v>#VALUE!</v>
      </c>
      <c r="E5752" t="e">
        <f>Table1[[#This Row],[Vevő]]</f>
        <v>#VALUE!</v>
      </c>
      <c r="F5752" t="e">
        <f>Table1[[#This Row],[Termékkör]]</f>
        <v>#VALUE!</v>
      </c>
      <c r="G5752" s="4" t="e">
        <f>Table1[[#This Row],[SzumElad]]</f>
        <v>#VALUE!</v>
      </c>
      <c r="H5752" s="7" t="e">
        <f>Table1[[#This Row],[Jut_%]]</f>
        <v>#VALUE!</v>
      </c>
      <c r="I5752" s="4" t="e">
        <f>Table1[[#This Row],[Jut]]</f>
        <v>#VALUE!</v>
      </c>
      <c r="J5752" s="4" t="e">
        <f>Table1[[#This Row],[Column1]]</f>
        <v>#VALUE!</v>
      </c>
    </row>
    <row r="5753" spans="1:10" hidden="1" x14ac:dyDescent="0.3">
      <c r="A5753" s="2" t="e">
        <f>Table1[[#This Row],[Befolyt]]</f>
        <v>#VALUE!</v>
      </c>
      <c r="B5753" t="e">
        <f>Table1[[#This Row],[ÜK]]</f>
        <v>#VALUE!</v>
      </c>
      <c r="C5753" s="3" t="e">
        <f>Table1[[#This Row],[Szla]]</f>
        <v>#VALUE!</v>
      </c>
      <c r="D5753" s="6" t="e">
        <f>Table1[[#This Row],[Kelt_hó]]</f>
        <v>#VALUE!</v>
      </c>
      <c r="E5753" t="e">
        <f>Table1[[#This Row],[Vevő]]</f>
        <v>#VALUE!</v>
      </c>
      <c r="F5753" t="e">
        <f>Table1[[#This Row],[Termékkör]]</f>
        <v>#VALUE!</v>
      </c>
      <c r="G5753" s="4" t="e">
        <f>Table1[[#This Row],[SzumElad]]</f>
        <v>#VALUE!</v>
      </c>
      <c r="H5753" s="7" t="e">
        <f>Table1[[#This Row],[Jut_%]]</f>
        <v>#VALUE!</v>
      </c>
      <c r="I5753" s="4" t="e">
        <f>Table1[[#This Row],[Jut]]</f>
        <v>#VALUE!</v>
      </c>
      <c r="J5753" s="4" t="e">
        <f>Table1[[#This Row],[Column1]]</f>
        <v>#VALUE!</v>
      </c>
    </row>
    <row r="5754" spans="1:10" hidden="1" x14ac:dyDescent="0.3">
      <c r="A5754" s="2" t="e">
        <f>Table1[[#This Row],[Befolyt]]</f>
        <v>#VALUE!</v>
      </c>
      <c r="B5754" t="e">
        <f>Table1[[#This Row],[ÜK]]</f>
        <v>#VALUE!</v>
      </c>
      <c r="C5754" s="3" t="e">
        <f>Table1[[#This Row],[Szla]]</f>
        <v>#VALUE!</v>
      </c>
      <c r="D5754" s="6" t="e">
        <f>Table1[[#This Row],[Kelt_hó]]</f>
        <v>#VALUE!</v>
      </c>
      <c r="E5754" t="e">
        <f>Table1[[#This Row],[Vevő]]</f>
        <v>#VALUE!</v>
      </c>
      <c r="F5754" t="e">
        <f>Table1[[#This Row],[Termékkör]]</f>
        <v>#VALUE!</v>
      </c>
      <c r="G5754" s="4" t="e">
        <f>Table1[[#This Row],[SzumElad]]</f>
        <v>#VALUE!</v>
      </c>
      <c r="H5754" s="7" t="e">
        <f>Table1[[#This Row],[Jut_%]]</f>
        <v>#VALUE!</v>
      </c>
      <c r="I5754" s="4" t="e">
        <f>Table1[[#This Row],[Jut]]</f>
        <v>#VALUE!</v>
      </c>
      <c r="J5754" s="4" t="e">
        <f>Table1[[#This Row],[Column1]]</f>
        <v>#VALUE!</v>
      </c>
    </row>
    <row r="5755" spans="1:10" hidden="1" x14ac:dyDescent="0.3">
      <c r="A5755" s="2" t="e">
        <f>Table1[[#This Row],[Befolyt]]</f>
        <v>#VALUE!</v>
      </c>
      <c r="B5755" t="e">
        <f>Table1[[#This Row],[ÜK]]</f>
        <v>#VALUE!</v>
      </c>
      <c r="C5755" s="3" t="e">
        <f>Table1[[#This Row],[Szla]]</f>
        <v>#VALUE!</v>
      </c>
      <c r="D5755" s="6" t="e">
        <f>Table1[[#This Row],[Kelt_hó]]</f>
        <v>#VALUE!</v>
      </c>
      <c r="E5755" t="e">
        <f>Table1[[#This Row],[Vevő]]</f>
        <v>#VALUE!</v>
      </c>
      <c r="F5755" t="e">
        <f>Table1[[#This Row],[Termékkör]]</f>
        <v>#VALUE!</v>
      </c>
      <c r="G5755" s="4" t="e">
        <f>Table1[[#This Row],[SzumElad]]</f>
        <v>#VALUE!</v>
      </c>
      <c r="H5755" s="7" t="e">
        <f>Table1[[#This Row],[Jut_%]]</f>
        <v>#VALUE!</v>
      </c>
      <c r="I5755" s="4" t="e">
        <f>Table1[[#This Row],[Jut]]</f>
        <v>#VALUE!</v>
      </c>
      <c r="J5755" s="4" t="e">
        <f>Table1[[#This Row],[Column1]]</f>
        <v>#VALUE!</v>
      </c>
    </row>
    <row r="5756" spans="1:10" hidden="1" x14ac:dyDescent="0.3">
      <c r="A5756" s="2" t="e">
        <f>Table1[[#This Row],[Befolyt]]</f>
        <v>#VALUE!</v>
      </c>
      <c r="B5756" t="e">
        <f>Table1[[#This Row],[ÜK]]</f>
        <v>#VALUE!</v>
      </c>
      <c r="C5756" s="3" t="e">
        <f>Table1[[#This Row],[Szla]]</f>
        <v>#VALUE!</v>
      </c>
      <c r="D5756" s="6" t="e">
        <f>Table1[[#This Row],[Kelt_hó]]</f>
        <v>#VALUE!</v>
      </c>
      <c r="E5756" t="e">
        <f>Table1[[#This Row],[Vevő]]</f>
        <v>#VALUE!</v>
      </c>
      <c r="F5756" t="e">
        <f>Table1[[#This Row],[Termékkör]]</f>
        <v>#VALUE!</v>
      </c>
      <c r="G5756" s="4" t="e">
        <f>Table1[[#This Row],[SzumElad]]</f>
        <v>#VALUE!</v>
      </c>
      <c r="H5756" s="7" t="e">
        <f>Table1[[#This Row],[Jut_%]]</f>
        <v>#VALUE!</v>
      </c>
      <c r="I5756" s="4" t="e">
        <f>Table1[[#This Row],[Jut]]</f>
        <v>#VALUE!</v>
      </c>
      <c r="J5756" s="4" t="e">
        <f>Table1[[#This Row],[Column1]]</f>
        <v>#VALUE!</v>
      </c>
    </row>
    <row r="5757" spans="1:10" hidden="1" x14ac:dyDescent="0.3">
      <c r="A5757" s="2" t="e">
        <f>Table1[[#This Row],[Befolyt]]</f>
        <v>#VALUE!</v>
      </c>
      <c r="B5757" t="e">
        <f>Table1[[#This Row],[ÜK]]</f>
        <v>#VALUE!</v>
      </c>
      <c r="C5757" s="3" t="e">
        <f>Table1[[#This Row],[Szla]]</f>
        <v>#VALUE!</v>
      </c>
      <c r="D5757" s="6" t="e">
        <f>Table1[[#This Row],[Kelt_hó]]</f>
        <v>#VALUE!</v>
      </c>
      <c r="E5757" t="e">
        <f>Table1[[#This Row],[Vevő]]</f>
        <v>#VALUE!</v>
      </c>
      <c r="F5757" t="e">
        <f>Table1[[#This Row],[Termékkör]]</f>
        <v>#VALUE!</v>
      </c>
      <c r="G5757" s="4" t="e">
        <f>Table1[[#This Row],[SzumElad]]</f>
        <v>#VALUE!</v>
      </c>
      <c r="H5757" s="7" t="e">
        <f>Table1[[#This Row],[Jut_%]]</f>
        <v>#VALUE!</v>
      </c>
      <c r="I5757" s="4" t="e">
        <f>Table1[[#This Row],[Jut]]</f>
        <v>#VALUE!</v>
      </c>
      <c r="J5757" s="4" t="e">
        <f>Table1[[#This Row],[Column1]]</f>
        <v>#VALUE!</v>
      </c>
    </row>
    <row r="5758" spans="1:10" hidden="1" x14ac:dyDescent="0.3">
      <c r="A5758" s="2" t="e">
        <f>Table1[[#This Row],[Befolyt]]</f>
        <v>#VALUE!</v>
      </c>
      <c r="B5758" t="e">
        <f>Table1[[#This Row],[ÜK]]</f>
        <v>#VALUE!</v>
      </c>
      <c r="C5758" s="3" t="e">
        <f>Table1[[#This Row],[Szla]]</f>
        <v>#VALUE!</v>
      </c>
      <c r="D5758" s="6" t="e">
        <f>Table1[[#This Row],[Kelt_hó]]</f>
        <v>#VALUE!</v>
      </c>
      <c r="E5758" t="e">
        <f>Table1[[#This Row],[Vevő]]</f>
        <v>#VALUE!</v>
      </c>
      <c r="F5758" t="e">
        <f>Table1[[#This Row],[Termékkör]]</f>
        <v>#VALUE!</v>
      </c>
      <c r="G5758" s="4" t="e">
        <f>Table1[[#This Row],[SzumElad]]</f>
        <v>#VALUE!</v>
      </c>
      <c r="H5758" s="7" t="e">
        <f>Table1[[#This Row],[Jut_%]]</f>
        <v>#VALUE!</v>
      </c>
      <c r="I5758" s="4" t="e">
        <f>Table1[[#This Row],[Jut]]</f>
        <v>#VALUE!</v>
      </c>
      <c r="J5758" s="4" t="e">
        <f>Table1[[#This Row],[Column1]]</f>
        <v>#VALUE!</v>
      </c>
    </row>
    <row r="5759" spans="1:10" hidden="1" x14ac:dyDescent="0.3">
      <c r="A5759" s="2" t="e">
        <f>Table1[[#This Row],[Befolyt]]</f>
        <v>#VALUE!</v>
      </c>
      <c r="B5759" t="e">
        <f>Table1[[#This Row],[ÜK]]</f>
        <v>#VALUE!</v>
      </c>
      <c r="C5759" s="3" t="e">
        <f>Table1[[#This Row],[Szla]]</f>
        <v>#VALUE!</v>
      </c>
      <c r="D5759" s="6" t="e">
        <f>Table1[[#This Row],[Kelt_hó]]</f>
        <v>#VALUE!</v>
      </c>
      <c r="E5759" t="e">
        <f>Table1[[#This Row],[Vevő]]</f>
        <v>#VALUE!</v>
      </c>
      <c r="F5759" t="e">
        <f>Table1[[#This Row],[Termékkör]]</f>
        <v>#VALUE!</v>
      </c>
      <c r="G5759" s="4" t="e">
        <f>Table1[[#This Row],[SzumElad]]</f>
        <v>#VALUE!</v>
      </c>
      <c r="H5759" s="7" t="e">
        <f>Table1[[#This Row],[Jut_%]]</f>
        <v>#VALUE!</v>
      </c>
      <c r="I5759" s="4" t="e">
        <f>Table1[[#This Row],[Jut]]</f>
        <v>#VALUE!</v>
      </c>
      <c r="J5759" s="4" t="e">
        <f>Table1[[#This Row],[Column1]]</f>
        <v>#VALUE!</v>
      </c>
    </row>
    <row r="5760" spans="1:10" hidden="1" x14ac:dyDescent="0.3">
      <c r="A5760" s="2" t="e">
        <f>Table1[[#This Row],[Befolyt]]</f>
        <v>#VALUE!</v>
      </c>
      <c r="B5760" t="e">
        <f>Table1[[#This Row],[ÜK]]</f>
        <v>#VALUE!</v>
      </c>
      <c r="C5760" s="3" t="e">
        <f>Table1[[#This Row],[Szla]]</f>
        <v>#VALUE!</v>
      </c>
      <c r="D5760" s="6" t="e">
        <f>Table1[[#This Row],[Kelt_hó]]</f>
        <v>#VALUE!</v>
      </c>
      <c r="E5760" t="e">
        <f>Table1[[#This Row],[Vevő]]</f>
        <v>#VALUE!</v>
      </c>
      <c r="F5760" t="e">
        <f>Table1[[#This Row],[Termékkör]]</f>
        <v>#VALUE!</v>
      </c>
      <c r="G5760" s="4" t="e">
        <f>Table1[[#This Row],[SzumElad]]</f>
        <v>#VALUE!</v>
      </c>
      <c r="H5760" s="7" t="e">
        <f>Table1[[#This Row],[Jut_%]]</f>
        <v>#VALUE!</v>
      </c>
      <c r="I5760" s="4" t="e">
        <f>Table1[[#This Row],[Jut]]</f>
        <v>#VALUE!</v>
      </c>
      <c r="J5760" s="4" t="e">
        <f>Table1[[#This Row],[Column1]]</f>
        <v>#VALUE!</v>
      </c>
    </row>
    <row r="5761" spans="1:10" hidden="1" x14ac:dyDescent="0.3">
      <c r="A5761" s="2" t="e">
        <f>Table1[[#This Row],[Befolyt]]</f>
        <v>#VALUE!</v>
      </c>
      <c r="B5761" t="e">
        <f>Table1[[#This Row],[ÜK]]</f>
        <v>#VALUE!</v>
      </c>
      <c r="C5761" s="3" t="e">
        <f>Table1[[#This Row],[Szla]]</f>
        <v>#VALUE!</v>
      </c>
      <c r="D5761" s="6" t="e">
        <f>Table1[[#This Row],[Kelt_hó]]</f>
        <v>#VALUE!</v>
      </c>
      <c r="E5761" t="e">
        <f>Table1[[#This Row],[Vevő]]</f>
        <v>#VALUE!</v>
      </c>
      <c r="F5761" t="e">
        <f>Table1[[#This Row],[Termékkör]]</f>
        <v>#VALUE!</v>
      </c>
      <c r="G5761" s="4" t="e">
        <f>Table1[[#This Row],[SzumElad]]</f>
        <v>#VALUE!</v>
      </c>
      <c r="H5761" s="7" t="e">
        <f>Table1[[#This Row],[Jut_%]]</f>
        <v>#VALUE!</v>
      </c>
      <c r="I5761" s="4" t="e">
        <f>Table1[[#This Row],[Jut]]</f>
        <v>#VALUE!</v>
      </c>
      <c r="J5761" s="4" t="e">
        <f>Table1[[#This Row],[Column1]]</f>
        <v>#VALUE!</v>
      </c>
    </row>
    <row r="5762" spans="1:10" hidden="1" x14ac:dyDescent="0.3">
      <c r="A5762" s="2" t="e">
        <f>Table1[[#This Row],[Befolyt]]</f>
        <v>#VALUE!</v>
      </c>
      <c r="B5762" t="e">
        <f>Table1[[#This Row],[ÜK]]</f>
        <v>#VALUE!</v>
      </c>
      <c r="C5762" s="3" t="e">
        <f>Table1[[#This Row],[Szla]]</f>
        <v>#VALUE!</v>
      </c>
      <c r="D5762" s="6" t="e">
        <f>Table1[[#This Row],[Kelt_hó]]</f>
        <v>#VALUE!</v>
      </c>
      <c r="E5762" t="e">
        <f>Table1[[#This Row],[Vevő]]</f>
        <v>#VALUE!</v>
      </c>
      <c r="F5762" t="e">
        <f>Table1[[#This Row],[Termékkör]]</f>
        <v>#VALUE!</v>
      </c>
      <c r="G5762" s="4" t="e">
        <f>Table1[[#This Row],[SzumElad]]</f>
        <v>#VALUE!</v>
      </c>
      <c r="H5762" s="7" t="e">
        <f>Table1[[#This Row],[Jut_%]]</f>
        <v>#VALUE!</v>
      </c>
      <c r="I5762" s="4" t="e">
        <f>Table1[[#This Row],[Jut]]</f>
        <v>#VALUE!</v>
      </c>
      <c r="J5762" s="4" t="e">
        <f>Table1[[#This Row],[Column1]]</f>
        <v>#VALUE!</v>
      </c>
    </row>
    <row r="5763" spans="1:10" hidden="1" x14ac:dyDescent="0.3">
      <c r="A5763" s="2" t="e">
        <f>Table1[[#This Row],[Befolyt]]</f>
        <v>#VALUE!</v>
      </c>
      <c r="B5763" t="e">
        <f>Table1[[#This Row],[ÜK]]</f>
        <v>#VALUE!</v>
      </c>
      <c r="C5763" s="3" t="e">
        <f>Table1[[#This Row],[Szla]]</f>
        <v>#VALUE!</v>
      </c>
      <c r="D5763" s="6" t="e">
        <f>Table1[[#This Row],[Kelt_hó]]</f>
        <v>#VALUE!</v>
      </c>
      <c r="E5763" t="e">
        <f>Table1[[#This Row],[Vevő]]</f>
        <v>#VALUE!</v>
      </c>
      <c r="F5763" t="e">
        <f>Table1[[#This Row],[Termékkör]]</f>
        <v>#VALUE!</v>
      </c>
      <c r="G5763" s="4" t="e">
        <f>Table1[[#This Row],[SzumElad]]</f>
        <v>#VALUE!</v>
      </c>
      <c r="H5763" s="7" t="e">
        <f>Table1[[#This Row],[Jut_%]]</f>
        <v>#VALUE!</v>
      </c>
      <c r="I5763" s="4" t="e">
        <f>Table1[[#This Row],[Jut]]</f>
        <v>#VALUE!</v>
      </c>
      <c r="J5763" s="4" t="e">
        <f>Table1[[#This Row],[Column1]]</f>
        <v>#VALUE!</v>
      </c>
    </row>
    <row r="5764" spans="1:10" hidden="1" x14ac:dyDescent="0.3">
      <c r="A5764" s="2" t="e">
        <f>Table1[[#This Row],[Befolyt]]</f>
        <v>#VALUE!</v>
      </c>
      <c r="B5764" t="e">
        <f>Table1[[#This Row],[ÜK]]</f>
        <v>#VALUE!</v>
      </c>
      <c r="C5764" s="3" t="e">
        <f>Table1[[#This Row],[Szla]]</f>
        <v>#VALUE!</v>
      </c>
      <c r="D5764" s="6" t="e">
        <f>Table1[[#This Row],[Kelt_hó]]</f>
        <v>#VALUE!</v>
      </c>
      <c r="E5764" t="e">
        <f>Table1[[#This Row],[Vevő]]</f>
        <v>#VALUE!</v>
      </c>
      <c r="F5764" t="e">
        <f>Table1[[#This Row],[Termékkör]]</f>
        <v>#VALUE!</v>
      </c>
      <c r="G5764" s="4" t="e">
        <f>Table1[[#This Row],[SzumElad]]</f>
        <v>#VALUE!</v>
      </c>
      <c r="H5764" s="7" t="e">
        <f>Table1[[#This Row],[Jut_%]]</f>
        <v>#VALUE!</v>
      </c>
      <c r="I5764" s="4" t="e">
        <f>Table1[[#This Row],[Jut]]</f>
        <v>#VALUE!</v>
      </c>
      <c r="J5764" s="4" t="e">
        <f>Table1[[#This Row],[Column1]]</f>
        <v>#VALUE!</v>
      </c>
    </row>
    <row r="5765" spans="1:10" hidden="1" x14ac:dyDescent="0.3">
      <c r="A5765" s="2" t="e">
        <f>Table1[[#This Row],[Befolyt]]</f>
        <v>#VALUE!</v>
      </c>
      <c r="B5765" t="e">
        <f>Table1[[#This Row],[ÜK]]</f>
        <v>#VALUE!</v>
      </c>
      <c r="C5765" s="3" t="e">
        <f>Table1[[#This Row],[Szla]]</f>
        <v>#VALUE!</v>
      </c>
      <c r="D5765" s="6" t="e">
        <f>Table1[[#This Row],[Kelt_hó]]</f>
        <v>#VALUE!</v>
      </c>
      <c r="E5765" t="e">
        <f>Table1[[#This Row],[Vevő]]</f>
        <v>#VALUE!</v>
      </c>
      <c r="F5765" t="e">
        <f>Table1[[#This Row],[Termékkör]]</f>
        <v>#VALUE!</v>
      </c>
      <c r="G5765" s="4" t="e">
        <f>Table1[[#This Row],[SzumElad]]</f>
        <v>#VALUE!</v>
      </c>
      <c r="H5765" s="7" t="e">
        <f>Table1[[#This Row],[Jut_%]]</f>
        <v>#VALUE!</v>
      </c>
      <c r="I5765" s="4" t="e">
        <f>Table1[[#This Row],[Jut]]</f>
        <v>#VALUE!</v>
      </c>
      <c r="J5765" s="4" t="e">
        <f>Table1[[#This Row],[Column1]]</f>
        <v>#VALUE!</v>
      </c>
    </row>
    <row r="5766" spans="1:10" hidden="1" x14ac:dyDescent="0.3">
      <c r="A5766" s="2" t="e">
        <f>Table1[[#This Row],[Befolyt]]</f>
        <v>#VALUE!</v>
      </c>
      <c r="B5766" t="e">
        <f>Table1[[#This Row],[ÜK]]</f>
        <v>#VALUE!</v>
      </c>
      <c r="C5766" s="3" t="e">
        <f>Table1[[#This Row],[Szla]]</f>
        <v>#VALUE!</v>
      </c>
      <c r="D5766" s="6" t="e">
        <f>Table1[[#This Row],[Kelt_hó]]</f>
        <v>#VALUE!</v>
      </c>
      <c r="E5766" t="e">
        <f>Table1[[#This Row],[Vevő]]</f>
        <v>#VALUE!</v>
      </c>
      <c r="F5766" t="e">
        <f>Table1[[#This Row],[Termékkör]]</f>
        <v>#VALUE!</v>
      </c>
      <c r="G5766" s="4" t="e">
        <f>Table1[[#This Row],[SzumElad]]</f>
        <v>#VALUE!</v>
      </c>
      <c r="H5766" s="7" t="e">
        <f>Table1[[#This Row],[Jut_%]]</f>
        <v>#VALUE!</v>
      </c>
      <c r="I5766" s="4" t="e">
        <f>Table1[[#This Row],[Jut]]</f>
        <v>#VALUE!</v>
      </c>
      <c r="J5766" s="4" t="e">
        <f>Table1[[#This Row],[Column1]]</f>
        <v>#VALUE!</v>
      </c>
    </row>
    <row r="5767" spans="1:10" hidden="1" x14ac:dyDescent="0.3">
      <c r="A5767" s="2" t="e">
        <f>Table1[[#This Row],[Befolyt]]</f>
        <v>#VALUE!</v>
      </c>
      <c r="B5767" t="e">
        <f>Table1[[#This Row],[ÜK]]</f>
        <v>#VALUE!</v>
      </c>
      <c r="C5767" s="3" t="e">
        <f>Table1[[#This Row],[Szla]]</f>
        <v>#VALUE!</v>
      </c>
      <c r="D5767" s="6" t="e">
        <f>Table1[[#This Row],[Kelt_hó]]</f>
        <v>#VALUE!</v>
      </c>
      <c r="E5767" t="e">
        <f>Table1[[#This Row],[Vevő]]</f>
        <v>#VALUE!</v>
      </c>
      <c r="F5767" t="e">
        <f>Table1[[#This Row],[Termékkör]]</f>
        <v>#VALUE!</v>
      </c>
      <c r="G5767" s="4" t="e">
        <f>Table1[[#This Row],[SzumElad]]</f>
        <v>#VALUE!</v>
      </c>
      <c r="H5767" s="7" t="e">
        <f>Table1[[#This Row],[Jut_%]]</f>
        <v>#VALUE!</v>
      </c>
      <c r="I5767" s="4" t="e">
        <f>Table1[[#This Row],[Jut]]</f>
        <v>#VALUE!</v>
      </c>
      <c r="J5767" s="4" t="e">
        <f>Table1[[#This Row],[Column1]]</f>
        <v>#VALUE!</v>
      </c>
    </row>
    <row r="5768" spans="1:10" hidden="1" x14ac:dyDescent="0.3">
      <c r="A5768" s="2" t="e">
        <f>Table1[[#This Row],[Befolyt]]</f>
        <v>#VALUE!</v>
      </c>
      <c r="B5768" t="e">
        <f>Table1[[#This Row],[ÜK]]</f>
        <v>#VALUE!</v>
      </c>
      <c r="C5768" s="3" t="e">
        <f>Table1[[#This Row],[Szla]]</f>
        <v>#VALUE!</v>
      </c>
      <c r="D5768" s="6" t="e">
        <f>Table1[[#This Row],[Kelt_hó]]</f>
        <v>#VALUE!</v>
      </c>
      <c r="E5768" t="e">
        <f>Table1[[#This Row],[Vevő]]</f>
        <v>#VALUE!</v>
      </c>
      <c r="F5768" t="e">
        <f>Table1[[#This Row],[Termékkör]]</f>
        <v>#VALUE!</v>
      </c>
      <c r="G5768" s="4" t="e">
        <f>Table1[[#This Row],[SzumElad]]</f>
        <v>#VALUE!</v>
      </c>
      <c r="H5768" s="7" t="e">
        <f>Table1[[#This Row],[Jut_%]]</f>
        <v>#VALUE!</v>
      </c>
      <c r="I5768" s="4" t="e">
        <f>Table1[[#This Row],[Jut]]</f>
        <v>#VALUE!</v>
      </c>
      <c r="J5768" s="4" t="e">
        <f>Table1[[#This Row],[Column1]]</f>
        <v>#VALUE!</v>
      </c>
    </row>
    <row r="5769" spans="1:10" hidden="1" x14ac:dyDescent="0.3">
      <c r="A5769" s="2" t="e">
        <f>Table1[[#This Row],[Befolyt]]</f>
        <v>#VALUE!</v>
      </c>
      <c r="B5769" t="e">
        <f>Table1[[#This Row],[ÜK]]</f>
        <v>#VALUE!</v>
      </c>
      <c r="C5769" s="3" t="e">
        <f>Table1[[#This Row],[Szla]]</f>
        <v>#VALUE!</v>
      </c>
      <c r="D5769" s="6" t="e">
        <f>Table1[[#This Row],[Kelt_hó]]</f>
        <v>#VALUE!</v>
      </c>
      <c r="E5769" t="e">
        <f>Table1[[#This Row],[Vevő]]</f>
        <v>#VALUE!</v>
      </c>
      <c r="F5769" t="e">
        <f>Table1[[#This Row],[Termékkör]]</f>
        <v>#VALUE!</v>
      </c>
      <c r="G5769" s="4" t="e">
        <f>Table1[[#This Row],[SzumElad]]</f>
        <v>#VALUE!</v>
      </c>
      <c r="H5769" s="7" t="e">
        <f>Table1[[#This Row],[Jut_%]]</f>
        <v>#VALUE!</v>
      </c>
      <c r="I5769" s="4" t="e">
        <f>Table1[[#This Row],[Jut]]</f>
        <v>#VALUE!</v>
      </c>
      <c r="J5769" s="4" t="e">
        <f>Table1[[#This Row],[Column1]]</f>
        <v>#VALUE!</v>
      </c>
    </row>
    <row r="5770" spans="1:10" hidden="1" x14ac:dyDescent="0.3">
      <c r="A5770" s="2" t="e">
        <f>Table1[[#This Row],[Befolyt]]</f>
        <v>#VALUE!</v>
      </c>
      <c r="B5770" t="e">
        <f>Table1[[#This Row],[ÜK]]</f>
        <v>#VALUE!</v>
      </c>
      <c r="C5770" s="3" t="e">
        <f>Table1[[#This Row],[Szla]]</f>
        <v>#VALUE!</v>
      </c>
      <c r="D5770" s="6" t="e">
        <f>Table1[[#This Row],[Kelt_hó]]</f>
        <v>#VALUE!</v>
      </c>
      <c r="E5770" t="e">
        <f>Table1[[#This Row],[Vevő]]</f>
        <v>#VALUE!</v>
      </c>
      <c r="F5770" t="e">
        <f>Table1[[#This Row],[Termékkör]]</f>
        <v>#VALUE!</v>
      </c>
      <c r="G5770" s="4" t="e">
        <f>Table1[[#This Row],[SzumElad]]</f>
        <v>#VALUE!</v>
      </c>
      <c r="H5770" s="7" t="e">
        <f>Table1[[#This Row],[Jut_%]]</f>
        <v>#VALUE!</v>
      </c>
      <c r="I5770" s="4" t="e">
        <f>Table1[[#This Row],[Jut]]</f>
        <v>#VALUE!</v>
      </c>
      <c r="J5770" s="4" t="e">
        <f>Table1[[#This Row],[Column1]]</f>
        <v>#VALUE!</v>
      </c>
    </row>
    <row r="5771" spans="1:10" hidden="1" x14ac:dyDescent="0.3">
      <c r="A5771" s="2" t="e">
        <f>Table1[[#This Row],[Befolyt]]</f>
        <v>#VALUE!</v>
      </c>
      <c r="B5771" t="e">
        <f>Table1[[#This Row],[ÜK]]</f>
        <v>#VALUE!</v>
      </c>
      <c r="C5771" s="3" t="e">
        <f>Table1[[#This Row],[Szla]]</f>
        <v>#VALUE!</v>
      </c>
      <c r="D5771" s="6" t="e">
        <f>Table1[[#This Row],[Kelt_hó]]</f>
        <v>#VALUE!</v>
      </c>
      <c r="E5771" t="e">
        <f>Table1[[#This Row],[Vevő]]</f>
        <v>#VALUE!</v>
      </c>
      <c r="F5771" t="e">
        <f>Table1[[#This Row],[Termékkör]]</f>
        <v>#VALUE!</v>
      </c>
      <c r="G5771" s="4" t="e">
        <f>Table1[[#This Row],[SzumElad]]</f>
        <v>#VALUE!</v>
      </c>
      <c r="H5771" s="7" t="e">
        <f>Table1[[#This Row],[Jut_%]]</f>
        <v>#VALUE!</v>
      </c>
      <c r="I5771" s="4" t="e">
        <f>Table1[[#This Row],[Jut]]</f>
        <v>#VALUE!</v>
      </c>
      <c r="J5771" s="4" t="e">
        <f>Table1[[#This Row],[Column1]]</f>
        <v>#VALUE!</v>
      </c>
    </row>
    <row r="5772" spans="1:10" hidden="1" x14ac:dyDescent="0.3">
      <c r="A5772" s="2" t="e">
        <f>Table1[[#This Row],[Befolyt]]</f>
        <v>#VALUE!</v>
      </c>
      <c r="B5772" t="e">
        <f>Table1[[#This Row],[ÜK]]</f>
        <v>#VALUE!</v>
      </c>
      <c r="C5772" s="3" t="e">
        <f>Table1[[#This Row],[Szla]]</f>
        <v>#VALUE!</v>
      </c>
      <c r="D5772" s="6" t="e">
        <f>Table1[[#This Row],[Kelt_hó]]</f>
        <v>#VALUE!</v>
      </c>
      <c r="E5772" t="e">
        <f>Table1[[#This Row],[Vevő]]</f>
        <v>#VALUE!</v>
      </c>
      <c r="F5772" t="e">
        <f>Table1[[#This Row],[Termékkör]]</f>
        <v>#VALUE!</v>
      </c>
      <c r="G5772" s="4" t="e">
        <f>Table1[[#This Row],[SzumElad]]</f>
        <v>#VALUE!</v>
      </c>
      <c r="H5772" s="7" t="e">
        <f>Table1[[#This Row],[Jut_%]]</f>
        <v>#VALUE!</v>
      </c>
      <c r="I5772" s="4" t="e">
        <f>Table1[[#This Row],[Jut]]</f>
        <v>#VALUE!</v>
      </c>
      <c r="J5772" s="4" t="e">
        <f>Table1[[#This Row],[Column1]]</f>
        <v>#VALUE!</v>
      </c>
    </row>
    <row r="5773" spans="1:10" hidden="1" x14ac:dyDescent="0.3">
      <c r="A5773" s="2" t="e">
        <f>Table1[[#This Row],[Befolyt]]</f>
        <v>#VALUE!</v>
      </c>
      <c r="B5773" t="e">
        <f>Table1[[#This Row],[ÜK]]</f>
        <v>#VALUE!</v>
      </c>
      <c r="C5773" s="3" t="e">
        <f>Table1[[#This Row],[Szla]]</f>
        <v>#VALUE!</v>
      </c>
      <c r="D5773" s="6" t="e">
        <f>Table1[[#This Row],[Kelt_hó]]</f>
        <v>#VALUE!</v>
      </c>
      <c r="E5773" t="e">
        <f>Table1[[#This Row],[Vevő]]</f>
        <v>#VALUE!</v>
      </c>
      <c r="F5773" t="e">
        <f>Table1[[#This Row],[Termékkör]]</f>
        <v>#VALUE!</v>
      </c>
      <c r="G5773" s="4" t="e">
        <f>Table1[[#This Row],[SzumElad]]</f>
        <v>#VALUE!</v>
      </c>
      <c r="H5773" s="7" t="e">
        <f>Table1[[#This Row],[Jut_%]]</f>
        <v>#VALUE!</v>
      </c>
      <c r="I5773" s="4" t="e">
        <f>Table1[[#This Row],[Jut]]</f>
        <v>#VALUE!</v>
      </c>
      <c r="J5773" s="4" t="e">
        <f>Table1[[#This Row],[Column1]]</f>
        <v>#VALUE!</v>
      </c>
    </row>
    <row r="5774" spans="1:10" hidden="1" x14ac:dyDescent="0.3">
      <c r="A5774" s="2" t="e">
        <f>Table1[[#This Row],[Befolyt]]</f>
        <v>#VALUE!</v>
      </c>
      <c r="B5774" t="e">
        <f>Table1[[#This Row],[ÜK]]</f>
        <v>#VALUE!</v>
      </c>
      <c r="C5774" s="3" t="e">
        <f>Table1[[#This Row],[Szla]]</f>
        <v>#VALUE!</v>
      </c>
      <c r="D5774" s="6" t="e">
        <f>Table1[[#This Row],[Kelt_hó]]</f>
        <v>#VALUE!</v>
      </c>
      <c r="E5774" t="e">
        <f>Table1[[#This Row],[Vevő]]</f>
        <v>#VALUE!</v>
      </c>
      <c r="F5774" t="e">
        <f>Table1[[#This Row],[Termékkör]]</f>
        <v>#VALUE!</v>
      </c>
      <c r="G5774" s="4" t="e">
        <f>Table1[[#This Row],[SzumElad]]</f>
        <v>#VALUE!</v>
      </c>
      <c r="H5774" s="7" t="e">
        <f>Table1[[#This Row],[Jut_%]]</f>
        <v>#VALUE!</v>
      </c>
      <c r="I5774" s="4" t="e">
        <f>Table1[[#This Row],[Jut]]</f>
        <v>#VALUE!</v>
      </c>
      <c r="J5774" s="4" t="e">
        <f>Table1[[#This Row],[Column1]]</f>
        <v>#VALUE!</v>
      </c>
    </row>
    <row r="5775" spans="1:10" hidden="1" x14ac:dyDescent="0.3">
      <c r="A5775" s="2" t="e">
        <f>Table1[[#This Row],[Befolyt]]</f>
        <v>#VALUE!</v>
      </c>
      <c r="B5775" t="e">
        <f>Table1[[#This Row],[ÜK]]</f>
        <v>#VALUE!</v>
      </c>
      <c r="C5775" s="3" t="e">
        <f>Table1[[#This Row],[Szla]]</f>
        <v>#VALUE!</v>
      </c>
      <c r="D5775" s="6" t="e">
        <f>Table1[[#This Row],[Kelt_hó]]</f>
        <v>#VALUE!</v>
      </c>
      <c r="E5775" t="e">
        <f>Table1[[#This Row],[Vevő]]</f>
        <v>#VALUE!</v>
      </c>
      <c r="F5775" t="e">
        <f>Table1[[#This Row],[Termékkör]]</f>
        <v>#VALUE!</v>
      </c>
      <c r="G5775" s="4" t="e">
        <f>Table1[[#This Row],[SzumElad]]</f>
        <v>#VALUE!</v>
      </c>
      <c r="H5775" s="7" t="e">
        <f>Table1[[#This Row],[Jut_%]]</f>
        <v>#VALUE!</v>
      </c>
      <c r="I5775" s="4" t="e">
        <f>Table1[[#This Row],[Jut]]</f>
        <v>#VALUE!</v>
      </c>
      <c r="J5775" s="4" t="e">
        <f>Table1[[#This Row],[Column1]]</f>
        <v>#VALUE!</v>
      </c>
    </row>
    <row r="5776" spans="1:10" hidden="1" x14ac:dyDescent="0.3">
      <c r="A5776" s="2" t="e">
        <f>Table1[[#This Row],[Befolyt]]</f>
        <v>#VALUE!</v>
      </c>
      <c r="B5776" t="e">
        <f>Table1[[#This Row],[ÜK]]</f>
        <v>#VALUE!</v>
      </c>
      <c r="C5776" s="3" t="e">
        <f>Table1[[#This Row],[Szla]]</f>
        <v>#VALUE!</v>
      </c>
      <c r="D5776" s="6" t="e">
        <f>Table1[[#This Row],[Kelt_hó]]</f>
        <v>#VALUE!</v>
      </c>
      <c r="E5776" t="e">
        <f>Table1[[#This Row],[Vevő]]</f>
        <v>#VALUE!</v>
      </c>
      <c r="F5776" t="e">
        <f>Table1[[#This Row],[Termékkör]]</f>
        <v>#VALUE!</v>
      </c>
      <c r="G5776" s="4" t="e">
        <f>Table1[[#This Row],[SzumElad]]</f>
        <v>#VALUE!</v>
      </c>
      <c r="H5776" s="7" t="e">
        <f>Table1[[#This Row],[Jut_%]]</f>
        <v>#VALUE!</v>
      </c>
      <c r="I5776" s="4" t="e">
        <f>Table1[[#This Row],[Jut]]</f>
        <v>#VALUE!</v>
      </c>
      <c r="J5776" s="4" t="e">
        <f>Table1[[#This Row],[Column1]]</f>
        <v>#VALUE!</v>
      </c>
    </row>
    <row r="5777" spans="1:10" hidden="1" x14ac:dyDescent="0.3">
      <c r="A5777" s="2" t="e">
        <f>Table1[[#This Row],[Befolyt]]</f>
        <v>#VALUE!</v>
      </c>
      <c r="B5777" t="e">
        <f>Table1[[#This Row],[ÜK]]</f>
        <v>#VALUE!</v>
      </c>
      <c r="C5777" s="3" t="e">
        <f>Table1[[#This Row],[Szla]]</f>
        <v>#VALUE!</v>
      </c>
      <c r="D5777" s="6" t="e">
        <f>Table1[[#This Row],[Kelt_hó]]</f>
        <v>#VALUE!</v>
      </c>
      <c r="E5777" t="e">
        <f>Table1[[#This Row],[Vevő]]</f>
        <v>#VALUE!</v>
      </c>
      <c r="F5777" t="e">
        <f>Table1[[#This Row],[Termékkör]]</f>
        <v>#VALUE!</v>
      </c>
      <c r="G5777" s="4" t="e">
        <f>Table1[[#This Row],[SzumElad]]</f>
        <v>#VALUE!</v>
      </c>
      <c r="H5777" s="7" t="e">
        <f>Table1[[#This Row],[Jut_%]]</f>
        <v>#VALUE!</v>
      </c>
      <c r="I5777" s="4" t="e">
        <f>Table1[[#This Row],[Jut]]</f>
        <v>#VALUE!</v>
      </c>
      <c r="J5777" s="4" t="e">
        <f>Table1[[#This Row],[Column1]]</f>
        <v>#VALUE!</v>
      </c>
    </row>
    <row r="5778" spans="1:10" hidden="1" x14ac:dyDescent="0.3">
      <c r="A5778" s="2" t="e">
        <f>Table1[[#This Row],[Befolyt]]</f>
        <v>#VALUE!</v>
      </c>
      <c r="B5778" t="e">
        <f>Table1[[#This Row],[ÜK]]</f>
        <v>#VALUE!</v>
      </c>
      <c r="C5778" s="3" t="e">
        <f>Table1[[#This Row],[Szla]]</f>
        <v>#VALUE!</v>
      </c>
      <c r="D5778" s="6" t="e">
        <f>Table1[[#This Row],[Kelt_hó]]</f>
        <v>#VALUE!</v>
      </c>
      <c r="E5778" t="e">
        <f>Table1[[#This Row],[Vevő]]</f>
        <v>#VALUE!</v>
      </c>
      <c r="F5778" t="e">
        <f>Table1[[#This Row],[Termékkör]]</f>
        <v>#VALUE!</v>
      </c>
      <c r="G5778" s="4" t="e">
        <f>Table1[[#This Row],[SzumElad]]</f>
        <v>#VALUE!</v>
      </c>
      <c r="H5778" s="7" t="e">
        <f>Table1[[#This Row],[Jut_%]]</f>
        <v>#VALUE!</v>
      </c>
      <c r="I5778" s="4" t="e">
        <f>Table1[[#This Row],[Jut]]</f>
        <v>#VALUE!</v>
      </c>
      <c r="J5778" s="4" t="e">
        <f>Table1[[#This Row],[Column1]]</f>
        <v>#VALUE!</v>
      </c>
    </row>
    <row r="5779" spans="1:10" hidden="1" x14ac:dyDescent="0.3">
      <c r="A5779" s="2" t="e">
        <f>Table1[[#This Row],[Befolyt]]</f>
        <v>#VALUE!</v>
      </c>
      <c r="B5779" t="e">
        <f>Table1[[#This Row],[ÜK]]</f>
        <v>#VALUE!</v>
      </c>
      <c r="C5779" s="3" t="e">
        <f>Table1[[#This Row],[Szla]]</f>
        <v>#VALUE!</v>
      </c>
      <c r="D5779" s="6" t="e">
        <f>Table1[[#This Row],[Kelt_hó]]</f>
        <v>#VALUE!</v>
      </c>
      <c r="E5779" t="e">
        <f>Table1[[#This Row],[Vevő]]</f>
        <v>#VALUE!</v>
      </c>
      <c r="F5779" t="e">
        <f>Table1[[#This Row],[Termékkör]]</f>
        <v>#VALUE!</v>
      </c>
      <c r="G5779" s="4" t="e">
        <f>Table1[[#This Row],[SzumElad]]</f>
        <v>#VALUE!</v>
      </c>
      <c r="H5779" s="7" t="e">
        <f>Table1[[#This Row],[Jut_%]]</f>
        <v>#VALUE!</v>
      </c>
      <c r="I5779" s="4" t="e">
        <f>Table1[[#This Row],[Jut]]</f>
        <v>#VALUE!</v>
      </c>
      <c r="J5779" s="4" t="e">
        <f>Table1[[#This Row],[Column1]]</f>
        <v>#VALUE!</v>
      </c>
    </row>
    <row r="5780" spans="1:10" hidden="1" x14ac:dyDescent="0.3">
      <c r="A5780" s="2" t="e">
        <f>Table1[[#This Row],[Befolyt]]</f>
        <v>#VALUE!</v>
      </c>
      <c r="B5780" t="e">
        <f>Table1[[#This Row],[ÜK]]</f>
        <v>#VALUE!</v>
      </c>
      <c r="C5780" s="3" t="e">
        <f>Table1[[#This Row],[Szla]]</f>
        <v>#VALUE!</v>
      </c>
      <c r="D5780" s="6" t="e">
        <f>Table1[[#This Row],[Kelt_hó]]</f>
        <v>#VALUE!</v>
      </c>
      <c r="E5780" t="e">
        <f>Table1[[#This Row],[Vevő]]</f>
        <v>#VALUE!</v>
      </c>
      <c r="F5780" t="e">
        <f>Table1[[#This Row],[Termékkör]]</f>
        <v>#VALUE!</v>
      </c>
      <c r="G5780" s="4" t="e">
        <f>Table1[[#This Row],[SzumElad]]</f>
        <v>#VALUE!</v>
      </c>
      <c r="H5780" s="7" t="e">
        <f>Table1[[#This Row],[Jut_%]]</f>
        <v>#VALUE!</v>
      </c>
      <c r="I5780" s="4" t="e">
        <f>Table1[[#This Row],[Jut]]</f>
        <v>#VALUE!</v>
      </c>
      <c r="J5780" s="4" t="e">
        <f>Table1[[#This Row],[Column1]]</f>
        <v>#VALUE!</v>
      </c>
    </row>
    <row r="5781" spans="1:10" hidden="1" x14ac:dyDescent="0.3">
      <c r="A5781" s="2" t="e">
        <f>Table1[[#This Row],[Befolyt]]</f>
        <v>#VALUE!</v>
      </c>
      <c r="B5781" t="e">
        <f>Table1[[#This Row],[ÜK]]</f>
        <v>#VALUE!</v>
      </c>
      <c r="C5781" s="3" t="e">
        <f>Table1[[#This Row],[Szla]]</f>
        <v>#VALUE!</v>
      </c>
      <c r="D5781" s="6" t="e">
        <f>Table1[[#This Row],[Kelt_hó]]</f>
        <v>#VALUE!</v>
      </c>
      <c r="E5781" t="e">
        <f>Table1[[#This Row],[Vevő]]</f>
        <v>#VALUE!</v>
      </c>
      <c r="F5781" t="e">
        <f>Table1[[#This Row],[Termékkör]]</f>
        <v>#VALUE!</v>
      </c>
      <c r="G5781" s="4" t="e">
        <f>Table1[[#This Row],[SzumElad]]</f>
        <v>#VALUE!</v>
      </c>
      <c r="H5781" s="7" t="e">
        <f>Table1[[#This Row],[Jut_%]]</f>
        <v>#VALUE!</v>
      </c>
      <c r="I5781" s="4" t="e">
        <f>Table1[[#This Row],[Jut]]</f>
        <v>#VALUE!</v>
      </c>
      <c r="J5781" s="4" t="e">
        <f>Table1[[#This Row],[Column1]]</f>
        <v>#VALUE!</v>
      </c>
    </row>
    <row r="5782" spans="1:10" hidden="1" x14ac:dyDescent="0.3">
      <c r="A5782" s="2" t="e">
        <f>Table1[[#This Row],[Befolyt]]</f>
        <v>#VALUE!</v>
      </c>
      <c r="B5782" t="e">
        <f>Table1[[#This Row],[ÜK]]</f>
        <v>#VALUE!</v>
      </c>
      <c r="C5782" s="3" t="e">
        <f>Table1[[#This Row],[Szla]]</f>
        <v>#VALUE!</v>
      </c>
      <c r="D5782" s="6" t="e">
        <f>Table1[[#This Row],[Kelt_hó]]</f>
        <v>#VALUE!</v>
      </c>
      <c r="E5782" t="e">
        <f>Table1[[#This Row],[Vevő]]</f>
        <v>#VALUE!</v>
      </c>
      <c r="F5782" t="e">
        <f>Table1[[#This Row],[Termékkör]]</f>
        <v>#VALUE!</v>
      </c>
      <c r="G5782" s="4" t="e">
        <f>Table1[[#This Row],[SzumElad]]</f>
        <v>#VALUE!</v>
      </c>
      <c r="H5782" s="7" t="e">
        <f>Table1[[#This Row],[Jut_%]]</f>
        <v>#VALUE!</v>
      </c>
      <c r="I5782" s="4" t="e">
        <f>Table1[[#This Row],[Jut]]</f>
        <v>#VALUE!</v>
      </c>
      <c r="J5782" s="4" t="e">
        <f>Table1[[#This Row],[Column1]]</f>
        <v>#VALUE!</v>
      </c>
    </row>
    <row r="5783" spans="1:10" hidden="1" x14ac:dyDescent="0.3">
      <c r="A5783" s="2" t="e">
        <f>Table1[[#This Row],[Befolyt]]</f>
        <v>#VALUE!</v>
      </c>
      <c r="B5783" t="e">
        <f>Table1[[#This Row],[ÜK]]</f>
        <v>#VALUE!</v>
      </c>
      <c r="C5783" s="3" t="e">
        <f>Table1[[#This Row],[Szla]]</f>
        <v>#VALUE!</v>
      </c>
      <c r="D5783" s="6" t="e">
        <f>Table1[[#This Row],[Kelt_hó]]</f>
        <v>#VALUE!</v>
      </c>
      <c r="E5783" t="e">
        <f>Table1[[#This Row],[Vevő]]</f>
        <v>#VALUE!</v>
      </c>
      <c r="F5783" t="e">
        <f>Table1[[#This Row],[Termékkör]]</f>
        <v>#VALUE!</v>
      </c>
      <c r="G5783" s="4" t="e">
        <f>Table1[[#This Row],[SzumElad]]</f>
        <v>#VALUE!</v>
      </c>
      <c r="H5783" s="7" t="e">
        <f>Table1[[#This Row],[Jut_%]]</f>
        <v>#VALUE!</v>
      </c>
      <c r="I5783" s="4" t="e">
        <f>Table1[[#This Row],[Jut]]</f>
        <v>#VALUE!</v>
      </c>
      <c r="J5783" s="4" t="e">
        <f>Table1[[#This Row],[Column1]]</f>
        <v>#VALUE!</v>
      </c>
    </row>
    <row r="5784" spans="1:10" hidden="1" x14ac:dyDescent="0.3">
      <c r="A5784" s="2" t="e">
        <f>Table1[[#This Row],[Befolyt]]</f>
        <v>#VALUE!</v>
      </c>
      <c r="B5784" t="e">
        <f>Table1[[#This Row],[ÜK]]</f>
        <v>#VALUE!</v>
      </c>
      <c r="C5784" s="3" t="e">
        <f>Table1[[#This Row],[Szla]]</f>
        <v>#VALUE!</v>
      </c>
      <c r="D5784" s="6" t="e">
        <f>Table1[[#This Row],[Kelt_hó]]</f>
        <v>#VALUE!</v>
      </c>
      <c r="E5784" t="e">
        <f>Table1[[#This Row],[Vevő]]</f>
        <v>#VALUE!</v>
      </c>
      <c r="F5784" t="e">
        <f>Table1[[#This Row],[Termékkör]]</f>
        <v>#VALUE!</v>
      </c>
      <c r="G5784" s="4" t="e">
        <f>Table1[[#This Row],[SzumElad]]</f>
        <v>#VALUE!</v>
      </c>
      <c r="H5784" s="7" t="e">
        <f>Table1[[#This Row],[Jut_%]]</f>
        <v>#VALUE!</v>
      </c>
      <c r="I5784" s="4" t="e">
        <f>Table1[[#This Row],[Jut]]</f>
        <v>#VALUE!</v>
      </c>
      <c r="J5784" s="4" t="e">
        <f>Table1[[#This Row],[Column1]]</f>
        <v>#VALUE!</v>
      </c>
    </row>
    <row r="5785" spans="1:10" hidden="1" x14ac:dyDescent="0.3">
      <c r="A5785" s="2" t="e">
        <f>Table1[[#This Row],[Befolyt]]</f>
        <v>#VALUE!</v>
      </c>
      <c r="B5785" t="e">
        <f>Table1[[#This Row],[ÜK]]</f>
        <v>#VALUE!</v>
      </c>
      <c r="C5785" s="3" t="e">
        <f>Table1[[#This Row],[Szla]]</f>
        <v>#VALUE!</v>
      </c>
      <c r="D5785" s="6" t="e">
        <f>Table1[[#This Row],[Kelt_hó]]</f>
        <v>#VALUE!</v>
      </c>
      <c r="E5785" t="e">
        <f>Table1[[#This Row],[Vevő]]</f>
        <v>#VALUE!</v>
      </c>
      <c r="F5785" t="e">
        <f>Table1[[#This Row],[Termékkör]]</f>
        <v>#VALUE!</v>
      </c>
      <c r="G5785" s="4" t="e">
        <f>Table1[[#This Row],[SzumElad]]</f>
        <v>#VALUE!</v>
      </c>
      <c r="H5785" s="7" t="e">
        <f>Table1[[#This Row],[Jut_%]]</f>
        <v>#VALUE!</v>
      </c>
      <c r="I5785" s="4" t="e">
        <f>Table1[[#This Row],[Jut]]</f>
        <v>#VALUE!</v>
      </c>
      <c r="J5785" s="4" t="e">
        <f>Table1[[#This Row],[Column1]]</f>
        <v>#VALUE!</v>
      </c>
    </row>
    <row r="5786" spans="1:10" hidden="1" x14ac:dyDescent="0.3">
      <c r="A5786" s="2" t="e">
        <f>Table1[[#This Row],[Befolyt]]</f>
        <v>#VALUE!</v>
      </c>
      <c r="B5786" t="e">
        <f>Table1[[#This Row],[ÜK]]</f>
        <v>#VALUE!</v>
      </c>
      <c r="C5786" s="3" t="e">
        <f>Table1[[#This Row],[Szla]]</f>
        <v>#VALUE!</v>
      </c>
      <c r="D5786" s="6" t="e">
        <f>Table1[[#This Row],[Kelt_hó]]</f>
        <v>#VALUE!</v>
      </c>
      <c r="E5786" t="e">
        <f>Table1[[#This Row],[Vevő]]</f>
        <v>#VALUE!</v>
      </c>
      <c r="F5786" t="e">
        <f>Table1[[#This Row],[Termékkör]]</f>
        <v>#VALUE!</v>
      </c>
      <c r="G5786" s="4" t="e">
        <f>Table1[[#This Row],[SzumElad]]</f>
        <v>#VALUE!</v>
      </c>
      <c r="H5786" s="7" t="e">
        <f>Table1[[#This Row],[Jut_%]]</f>
        <v>#VALUE!</v>
      </c>
      <c r="I5786" s="4" t="e">
        <f>Table1[[#This Row],[Jut]]</f>
        <v>#VALUE!</v>
      </c>
      <c r="J5786" s="4" t="e">
        <f>Table1[[#This Row],[Column1]]</f>
        <v>#VALUE!</v>
      </c>
    </row>
    <row r="5787" spans="1:10" hidden="1" x14ac:dyDescent="0.3">
      <c r="A5787" s="2" t="e">
        <f>Table1[[#This Row],[Befolyt]]</f>
        <v>#VALUE!</v>
      </c>
      <c r="B5787" t="e">
        <f>Table1[[#This Row],[ÜK]]</f>
        <v>#VALUE!</v>
      </c>
      <c r="C5787" s="3" t="e">
        <f>Table1[[#This Row],[Szla]]</f>
        <v>#VALUE!</v>
      </c>
      <c r="D5787" s="6" t="e">
        <f>Table1[[#This Row],[Kelt_hó]]</f>
        <v>#VALUE!</v>
      </c>
      <c r="E5787" t="e">
        <f>Table1[[#This Row],[Vevő]]</f>
        <v>#VALUE!</v>
      </c>
      <c r="F5787" t="e">
        <f>Table1[[#This Row],[Termékkör]]</f>
        <v>#VALUE!</v>
      </c>
      <c r="G5787" s="4" t="e">
        <f>Table1[[#This Row],[SzumElad]]</f>
        <v>#VALUE!</v>
      </c>
      <c r="H5787" s="7" t="e">
        <f>Table1[[#This Row],[Jut_%]]</f>
        <v>#VALUE!</v>
      </c>
      <c r="I5787" s="4" t="e">
        <f>Table1[[#This Row],[Jut]]</f>
        <v>#VALUE!</v>
      </c>
      <c r="J5787" s="4" t="e">
        <f>Table1[[#This Row],[Column1]]</f>
        <v>#VALUE!</v>
      </c>
    </row>
    <row r="5788" spans="1:10" hidden="1" x14ac:dyDescent="0.3">
      <c r="A5788" s="2" t="e">
        <f>Table1[[#This Row],[Befolyt]]</f>
        <v>#VALUE!</v>
      </c>
      <c r="B5788" t="e">
        <f>Table1[[#This Row],[ÜK]]</f>
        <v>#VALUE!</v>
      </c>
      <c r="C5788" s="3" t="e">
        <f>Table1[[#This Row],[Szla]]</f>
        <v>#VALUE!</v>
      </c>
      <c r="D5788" s="6" t="e">
        <f>Table1[[#This Row],[Kelt_hó]]</f>
        <v>#VALUE!</v>
      </c>
      <c r="E5788" t="e">
        <f>Table1[[#This Row],[Vevő]]</f>
        <v>#VALUE!</v>
      </c>
      <c r="F5788" t="e">
        <f>Table1[[#This Row],[Termékkör]]</f>
        <v>#VALUE!</v>
      </c>
      <c r="G5788" s="4" t="e">
        <f>Table1[[#This Row],[SzumElad]]</f>
        <v>#VALUE!</v>
      </c>
      <c r="H5788" s="7" t="e">
        <f>Table1[[#This Row],[Jut_%]]</f>
        <v>#VALUE!</v>
      </c>
      <c r="I5788" s="4" t="e">
        <f>Table1[[#This Row],[Jut]]</f>
        <v>#VALUE!</v>
      </c>
      <c r="J5788" s="4" t="e">
        <f>Table1[[#This Row],[Column1]]</f>
        <v>#VALUE!</v>
      </c>
    </row>
    <row r="5789" spans="1:10" hidden="1" x14ac:dyDescent="0.3">
      <c r="A5789" s="2" t="e">
        <f>Table1[[#This Row],[Befolyt]]</f>
        <v>#VALUE!</v>
      </c>
      <c r="B5789" t="e">
        <f>Table1[[#This Row],[ÜK]]</f>
        <v>#VALUE!</v>
      </c>
      <c r="C5789" s="3" t="e">
        <f>Table1[[#This Row],[Szla]]</f>
        <v>#VALUE!</v>
      </c>
      <c r="D5789" s="6" t="e">
        <f>Table1[[#This Row],[Kelt_hó]]</f>
        <v>#VALUE!</v>
      </c>
      <c r="E5789" t="e">
        <f>Table1[[#This Row],[Vevő]]</f>
        <v>#VALUE!</v>
      </c>
      <c r="F5789" t="e">
        <f>Table1[[#This Row],[Termékkör]]</f>
        <v>#VALUE!</v>
      </c>
      <c r="G5789" s="4" t="e">
        <f>Table1[[#This Row],[SzumElad]]</f>
        <v>#VALUE!</v>
      </c>
      <c r="H5789" s="7" t="e">
        <f>Table1[[#This Row],[Jut_%]]</f>
        <v>#VALUE!</v>
      </c>
      <c r="I5789" s="4" t="e">
        <f>Table1[[#This Row],[Jut]]</f>
        <v>#VALUE!</v>
      </c>
      <c r="J5789" s="4" t="e">
        <f>Table1[[#This Row],[Column1]]</f>
        <v>#VALUE!</v>
      </c>
    </row>
    <row r="5790" spans="1:10" hidden="1" x14ac:dyDescent="0.3">
      <c r="A5790" s="2" t="e">
        <f>Table1[[#This Row],[Befolyt]]</f>
        <v>#VALUE!</v>
      </c>
      <c r="B5790" t="e">
        <f>Table1[[#This Row],[ÜK]]</f>
        <v>#VALUE!</v>
      </c>
      <c r="C5790" s="3" t="e">
        <f>Table1[[#This Row],[Szla]]</f>
        <v>#VALUE!</v>
      </c>
      <c r="D5790" s="6" t="e">
        <f>Table1[[#This Row],[Kelt_hó]]</f>
        <v>#VALUE!</v>
      </c>
      <c r="E5790" t="e">
        <f>Table1[[#This Row],[Vevő]]</f>
        <v>#VALUE!</v>
      </c>
      <c r="F5790" t="e">
        <f>Table1[[#This Row],[Termékkör]]</f>
        <v>#VALUE!</v>
      </c>
      <c r="G5790" s="4" t="e">
        <f>Table1[[#This Row],[SzumElad]]</f>
        <v>#VALUE!</v>
      </c>
      <c r="H5790" s="7" t="e">
        <f>Table1[[#This Row],[Jut_%]]</f>
        <v>#VALUE!</v>
      </c>
      <c r="I5790" s="4" t="e">
        <f>Table1[[#This Row],[Jut]]</f>
        <v>#VALUE!</v>
      </c>
      <c r="J5790" s="4" t="e">
        <f>Table1[[#This Row],[Column1]]</f>
        <v>#VALUE!</v>
      </c>
    </row>
    <row r="5791" spans="1:10" hidden="1" x14ac:dyDescent="0.3">
      <c r="A5791" s="2" t="e">
        <f>Table1[[#This Row],[Befolyt]]</f>
        <v>#VALUE!</v>
      </c>
      <c r="B5791" t="e">
        <f>Table1[[#This Row],[ÜK]]</f>
        <v>#VALUE!</v>
      </c>
      <c r="C5791" s="3" t="e">
        <f>Table1[[#This Row],[Szla]]</f>
        <v>#VALUE!</v>
      </c>
      <c r="D5791" s="6" t="e">
        <f>Table1[[#This Row],[Kelt_hó]]</f>
        <v>#VALUE!</v>
      </c>
      <c r="E5791" t="e">
        <f>Table1[[#This Row],[Vevő]]</f>
        <v>#VALUE!</v>
      </c>
      <c r="F5791" t="e">
        <f>Table1[[#This Row],[Termékkör]]</f>
        <v>#VALUE!</v>
      </c>
      <c r="G5791" s="4" t="e">
        <f>Table1[[#This Row],[SzumElad]]</f>
        <v>#VALUE!</v>
      </c>
      <c r="H5791" s="7" t="e">
        <f>Table1[[#This Row],[Jut_%]]</f>
        <v>#VALUE!</v>
      </c>
      <c r="I5791" s="4" t="e">
        <f>Table1[[#This Row],[Jut]]</f>
        <v>#VALUE!</v>
      </c>
      <c r="J5791" s="4" t="e">
        <f>Table1[[#This Row],[Column1]]</f>
        <v>#VALUE!</v>
      </c>
    </row>
    <row r="5792" spans="1:10" hidden="1" x14ac:dyDescent="0.3">
      <c r="A5792" s="2" t="e">
        <f>Table1[[#This Row],[Befolyt]]</f>
        <v>#VALUE!</v>
      </c>
      <c r="B5792" t="e">
        <f>Table1[[#This Row],[ÜK]]</f>
        <v>#VALUE!</v>
      </c>
      <c r="C5792" s="3" t="e">
        <f>Table1[[#This Row],[Szla]]</f>
        <v>#VALUE!</v>
      </c>
      <c r="D5792" s="6" t="e">
        <f>Table1[[#This Row],[Kelt_hó]]</f>
        <v>#VALUE!</v>
      </c>
      <c r="E5792" t="e">
        <f>Table1[[#This Row],[Vevő]]</f>
        <v>#VALUE!</v>
      </c>
      <c r="F5792" t="e">
        <f>Table1[[#This Row],[Termékkör]]</f>
        <v>#VALUE!</v>
      </c>
      <c r="G5792" s="4" t="e">
        <f>Table1[[#This Row],[SzumElad]]</f>
        <v>#VALUE!</v>
      </c>
      <c r="H5792" s="7" t="e">
        <f>Table1[[#This Row],[Jut_%]]</f>
        <v>#VALUE!</v>
      </c>
      <c r="I5792" s="4" t="e">
        <f>Table1[[#This Row],[Jut]]</f>
        <v>#VALUE!</v>
      </c>
      <c r="J5792" s="4" t="e">
        <f>Table1[[#This Row],[Column1]]</f>
        <v>#VALUE!</v>
      </c>
    </row>
    <row r="5793" spans="1:10" hidden="1" x14ac:dyDescent="0.3">
      <c r="A5793" s="2" t="e">
        <f>Table1[[#This Row],[Befolyt]]</f>
        <v>#VALUE!</v>
      </c>
      <c r="B5793" t="e">
        <f>Table1[[#This Row],[ÜK]]</f>
        <v>#VALUE!</v>
      </c>
      <c r="C5793" s="3" t="e">
        <f>Table1[[#This Row],[Szla]]</f>
        <v>#VALUE!</v>
      </c>
      <c r="D5793" s="6" t="e">
        <f>Table1[[#This Row],[Kelt_hó]]</f>
        <v>#VALUE!</v>
      </c>
      <c r="E5793" t="e">
        <f>Table1[[#This Row],[Vevő]]</f>
        <v>#VALUE!</v>
      </c>
      <c r="F5793" t="e">
        <f>Table1[[#This Row],[Termékkör]]</f>
        <v>#VALUE!</v>
      </c>
      <c r="G5793" s="4" t="e">
        <f>Table1[[#This Row],[SzumElad]]</f>
        <v>#VALUE!</v>
      </c>
      <c r="H5793" s="7" t="e">
        <f>Table1[[#This Row],[Jut_%]]</f>
        <v>#VALUE!</v>
      </c>
      <c r="I5793" s="4" t="e">
        <f>Table1[[#This Row],[Jut]]</f>
        <v>#VALUE!</v>
      </c>
      <c r="J5793" s="4" t="e">
        <f>Table1[[#This Row],[Column1]]</f>
        <v>#VALUE!</v>
      </c>
    </row>
    <row r="5794" spans="1:10" hidden="1" x14ac:dyDescent="0.3">
      <c r="A5794" s="2" t="e">
        <f>Table1[[#This Row],[Befolyt]]</f>
        <v>#VALUE!</v>
      </c>
      <c r="B5794" t="e">
        <f>Table1[[#This Row],[ÜK]]</f>
        <v>#VALUE!</v>
      </c>
      <c r="C5794" s="3" t="e">
        <f>Table1[[#This Row],[Szla]]</f>
        <v>#VALUE!</v>
      </c>
      <c r="D5794" s="6" t="e">
        <f>Table1[[#This Row],[Kelt_hó]]</f>
        <v>#VALUE!</v>
      </c>
      <c r="E5794" t="e">
        <f>Table1[[#This Row],[Vevő]]</f>
        <v>#VALUE!</v>
      </c>
      <c r="F5794" t="e">
        <f>Table1[[#This Row],[Termékkör]]</f>
        <v>#VALUE!</v>
      </c>
      <c r="G5794" s="4" t="e">
        <f>Table1[[#This Row],[SzumElad]]</f>
        <v>#VALUE!</v>
      </c>
      <c r="H5794" s="7" t="e">
        <f>Table1[[#This Row],[Jut_%]]</f>
        <v>#VALUE!</v>
      </c>
      <c r="I5794" s="4" t="e">
        <f>Table1[[#This Row],[Jut]]</f>
        <v>#VALUE!</v>
      </c>
      <c r="J5794" s="4" t="e">
        <f>Table1[[#This Row],[Column1]]</f>
        <v>#VALUE!</v>
      </c>
    </row>
    <row r="5795" spans="1:10" hidden="1" x14ac:dyDescent="0.3">
      <c r="A5795" s="2" t="e">
        <f>Table1[[#This Row],[Befolyt]]</f>
        <v>#VALUE!</v>
      </c>
      <c r="B5795" t="e">
        <f>Table1[[#This Row],[ÜK]]</f>
        <v>#VALUE!</v>
      </c>
      <c r="C5795" s="3" t="e">
        <f>Table1[[#This Row],[Szla]]</f>
        <v>#VALUE!</v>
      </c>
      <c r="D5795" s="6" t="e">
        <f>Table1[[#This Row],[Kelt_hó]]</f>
        <v>#VALUE!</v>
      </c>
      <c r="E5795" t="e">
        <f>Table1[[#This Row],[Vevő]]</f>
        <v>#VALUE!</v>
      </c>
      <c r="F5795" t="e">
        <f>Table1[[#This Row],[Termékkör]]</f>
        <v>#VALUE!</v>
      </c>
      <c r="G5795" s="4" t="e">
        <f>Table1[[#This Row],[SzumElad]]</f>
        <v>#VALUE!</v>
      </c>
      <c r="H5795" s="7" t="e">
        <f>Table1[[#This Row],[Jut_%]]</f>
        <v>#VALUE!</v>
      </c>
      <c r="I5795" s="4" t="e">
        <f>Table1[[#This Row],[Jut]]</f>
        <v>#VALUE!</v>
      </c>
      <c r="J5795" s="4" t="e">
        <f>Table1[[#This Row],[Column1]]</f>
        <v>#VALUE!</v>
      </c>
    </row>
    <row r="5796" spans="1:10" hidden="1" x14ac:dyDescent="0.3">
      <c r="A5796" s="2" t="e">
        <f>Table1[[#This Row],[Befolyt]]</f>
        <v>#VALUE!</v>
      </c>
      <c r="B5796" t="e">
        <f>Table1[[#This Row],[ÜK]]</f>
        <v>#VALUE!</v>
      </c>
      <c r="C5796" s="3" t="e">
        <f>Table1[[#This Row],[Szla]]</f>
        <v>#VALUE!</v>
      </c>
      <c r="D5796" s="6" t="e">
        <f>Table1[[#This Row],[Kelt_hó]]</f>
        <v>#VALUE!</v>
      </c>
      <c r="E5796" t="e">
        <f>Table1[[#This Row],[Vevő]]</f>
        <v>#VALUE!</v>
      </c>
      <c r="F5796" t="e">
        <f>Table1[[#This Row],[Termékkör]]</f>
        <v>#VALUE!</v>
      </c>
      <c r="G5796" s="4" t="e">
        <f>Table1[[#This Row],[SzumElad]]</f>
        <v>#VALUE!</v>
      </c>
      <c r="H5796" s="7" t="e">
        <f>Table1[[#This Row],[Jut_%]]</f>
        <v>#VALUE!</v>
      </c>
      <c r="I5796" s="4" t="e">
        <f>Table1[[#This Row],[Jut]]</f>
        <v>#VALUE!</v>
      </c>
      <c r="J5796" s="4" t="e">
        <f>Table1[[#This Row],[Column1]]</f>
        <v>#VALUE!</v>
      </c>
    </row>
    <row r="5797" spans="1:10" hidden="1" x14ac:dyDescent="0.3">
      <c r="A5797" s="2" t="e">
        <f>Table1[[#This Row],[Befolyt]]</f>
        <v>#VALUE!</v>
      </c>
      <c r="B5797" t="e">
        <f>Table1[[#This Row],[ÜK]]</f>
        <v>#VALUE!</v>
      </c>
      <c r="C5797" s="3" t="e">
        <f>Table1[[#This Row],[Szla]]</f>
        <v>#VALUE!</v>
      </c>
      <c r="D5797" s="6" t="e">
        <f>Table1[[#This Row],[Kelt_hó]]</f>
        <v>#VALUE!</v>
      </c>
      <c r="E5797" t="e">
        <f>Table1[[#This Row],[Vevő]]</f>
        <v>#VALUE!</v>
      </c>
      <c r="F5797" t="e">
        <f>Table1[[#This Row],[Termékkör]]</f>
        <v>#VALUE!</v>
      </c>
      <c r="G5797" s="4" t="e">
        <f>Table1[[#This Row],[SzumElad]]</f>
        <v>#VALUE!</v>
      </c>
      <c r="H5797" s="7" t="e">
        <f>Table1[[#This Row],[Jut_%]]</f>
        <v>#VALUE!</v>
      </c>
      <c r="I5797" s="4" t="e">
        <f>Table1[[#This Row],[Jut]]</f>
        <v>#VALUE!</v>
      </c>
      <c r="J5797" s="4" t="e">
        <f>Table1[[#This Row],[Column1]]</f>
        <v>#VALUE!</v>
      </c>
    </row>
    <row r="5798" spans="1:10" hidden="1" x14ac:dyDescent="0.3">
      <c r="A5798" s="2" t="e">
        <f>Table1[[#This Row],[Befolyt]]</f>
        <v>#VALUE!</v>
      </c>
      <c r="B5798" t="e">
        <f>Table1[[#This Row],[ÜK]]</f>
        <v>#VALUE!</v>
      </c>
      <c r="C5798" s="3" t="e">
        <f>Table1[[#This Row],[Szla]]</f>
        <v>#VALUE!</v>
      </c>
      <c r="D5798" s="6" t="e">
        <f>Table1[[#This Row],[Kelt_hó]]</f>
        <v>#VALUE!</v>
      </c>
      <c r="E5798" t="e">
        <f>Table1[[#This Row],[Vevő]]</f>
        <v>#VALUE!</v>
      </c>
      <c r="F5798" t="e">
        <f>Table1[[#This Row],[Termékkör]]</f>
        <v>#VALUE!</v>
      </c>
      <c r="G5798" s="4" t="e">
        <f>Table1[[#This Row],[SzumElad]]</f>
        <v>#VALUE!</v>
      </c>
      <c r="H5798" s="7" t="e">
        <f>Table1[[#This Row],[Jut_%]]</f>
        <v>#VALUE!</v>
      </c>
      <c r="I5798" s="4" t="e">
        <f>Table1[[#This Row],[Jut]]</f>
        <v>#VALUE!</v>
      </c>
      <c r="J5798" s="4" t="e">
        <f>Table1[[#This Row],[Column1]]</f>
        <v>#VALUE!</v>
      </c>
    </row>
    <row r="5799" spans="1:10" hidden="1" x14ac:dyDescent="0.3">
      <c r="A5799" s="2" t="e">
        <f>Table1[[#This Row],[Befolyt]]</f>
        <v>#VALUE!</v>
      </c>
      <c r="B5799" t="e">
        <f>Table1[[#This Row],[ÜK]]</f>
        <v>#VALUE!</v>
      </c>
      <c r="C5799" s="3" t="e">
        <f>Table1[[#This Row],[Szla]]</f>
        <v>#VALUE!</v>
      </c>
      <c r="D5799" s="6" t="e">
        <f>Table1[[#This Row],[Kelt_hó]]</f>
        <v>#VALUE!</v>
      </c>
      <c r="E5799" t="e">
        <f>Table1[[#This Row],[Vevő]]</f>
        <v>#VALUE!</v>
      </c>
      <c r="F5799" t="e">
        <f>Table1[[#This Row],[Termékkör]]</f>
        <v>#VALUE!</v>
      </c>
      <c r="G5799" s="4" t="e">
        <f>Table1[[#This Row],[SzumElad]]</f>
        <v>#VALUE!</v>
      </c>
      <c r="H5799" s="7" t="e">
        <f>Table1[[#This Row],[Jut_%]]</f>
        <v>#VALUE!</v>
      </c>
      <c r="I5799" s="4" t="e">
        <f>Table1[[#This Row],[Jut]]</f>
        <v>#VALUE!</v>
      </c>
      <c r="J5799" s="4" t="e">
        <f>Table1[[#This Row],[Column1]]</f>
        <v>#VALUE!</v>
      </c>
    </row>
    <row r="5800" spans="1:10" hidden="1" x14ac:dyDescent="0.3">
      <c r="A5800" s="2" t="e">
        <f>Table1[[#This Row],[Befolyt]]</f>
        <v>#VALUE!</v>
      </c>
      <c r="B5800" t="e">
        <f>Table1[[#This Row],[ÜK]]</f>
        <v>#VALUE!</v>
      </c>
      <c r="C5800" s="3" t="e">
        <f>Table1[[#This Row],[Szla]]</f>
        <v>#VALUE!</v>
      </c>
      <c r="D5800" s="6" t="e">
        <f>Table1[[#This Row],[Kelt_hó]]</f>
        <v>#VALUE!</v>
      </c>
      <c r="E5800" t="e">
        <f>Table1[[#This Row],[Vevő]]</f>
        <v>#VALUE!</v>
      </c>
      <c r="F5800" t="e">
        <f>Table1[[#This Row],[Termékkör]]</f>
        <v>#VALUE!</v>
      </c>
      <c r="G5800" s="4" t="e">
        <f>Table1[[#This Row],[SzumElad]]</f>
        <v>#VALUE!</v>
      </c>
      <c r="H5800" s="7" t="e">
        <f>Table1[[#This Row],[Jut_%]]</f>
        <v>#VALUE!</v>
      </c>
      <c r="I5800" s="4" t="e">
        <f>Table1[[#This Row],[Jut]]</f>
        <v>#VALUE!</v>
      </c>
      <c r="J5800" s="4" t="e">
        <f>Table1[[#This Row],[Column1]]</f>
        <v>#VALUE!</v>
      </c>
    </row>
    <row r="5801" spans="1:10" hidden="1" x14ac:dyDescent="0.3">
      <c r="A5801" s="2" t="e">
        <f>Table1[[#This Row],[Befolyt]]</f>
        <v>#VALUE!</v>
      </c>
      <c r="B5801" t="e">
        <f>Table1[[#This Row],[ÜK]]</f>
        <v>#VALUE!</v>
      </c>
      <c r="C5801" s="3" t="e">
        <f>Table1[[#This Row],[Szla]]</f>
        <v>#VALUE!</v>
      </c>
      <c r="D5801" s="6" t="e">
        <f>Table1[[#This Row],[Kelt_hó]]</f>
        <v>#VALUE!</v>
      </c>
      <c r="E5801" t="e">
        <f>Table1[[#This Row],[Vevő]]</f>
        <v>#VALUE!</v>
      </c>
      <c r="F5801" t="e">
        <f>Table1[[#This Row],[Termékkör]]</f>
        <v>#VALUE!</v>
      </c>
      <c r="G5801" s="4" t="e">
        <f>Table1[[#This Row],[SzumElad]]</f>
        <v>#VALUE!</v>
      </c>
      <c r="H5801" s="7" t="e">
        <f>Table1[[#This Row],[Jut_%]]</f>
        <v>#VALUE!</v>
      </c>
      <c r="I5801" s="4" t="e">
        <f>Table1[[#This Row],[Jut]]</f>
        <v>#VALUE!</v>
      </c>
      <c r="J5801" s="4" t="e">
        <f>Table1[[#This Row],[Column1]]</f>
        <v>#VALUE!</v>
      </c>
    </row>
    <row r="5802" spans="1:10" hidden="1" x14ac:dyDescent="0.3">
      <c r="A5802" s="2" t="e">
        <f>Table1[[#This Row],[Befolyt]]</f>
        <v>#VALUE!</v>
      </c>
      <c r="B5802" t="e">
        <f>Table1[[#This Row],[ÜK]]</f>
        <v>#VALUE!</v>
      </c>
      <c r="C5802" s="3" t="e">
        <f>Table1[[#This Row],[Szla]]</f>
        <v>#VALUE!</v>
      </c>
      <c r="D5802" s="6" t="e">
        <f>Table1[[#This Row],[Kelt_hó]]</f>
        <v>#VALUE!</v>
      </c>
      <c r="E5802" t="e">
        <f>Table1[[#This Row],[Vevő]]</f>
        <v>#VALUE!</v>
      </c>
      <c r="F5802" t="e">
        <f>Table1[[#This Row],[Termékkör]]</f>
        <v>#VALUE!</v>
      </c>
      <c r="G5802" s="4" t="e">
        <f>Table1[[#This Row],[SzumElad]]</f>
        <v>#VALUE!</v>
      </c>
      <c r="H5802" s="7" t="e">
        <f>Table1[[#This Row],[Jut_%]]</f>
        <v>#VALUE!</v>
      </c>
      <c r="I5802" s="4" t="e">
        <f>Table1[[#This Row],[Jut]]</f>
        <v>#VALUE!</v>
      </c>
      <c r="J5802" s="4" t="e">
        <f>Table1[[#This Row],[Column1]]</f>
        <v>#VALUE!</v>
      </c>
    </row>
    <row r="5803" spans="1:10" hidden="1" x14ac:dyDescent="0.3">
      <c r="A5803" s="2" t="e">
        <f>Table1[[#This Row],[Befolyt]]</f>
        <v>#VALUE!</v>
      </c>
      <c r="B5803" t="e">
        <f>Table1[[#This Row],[ÜK]]</f>
        <v>#VALUE!</v>
      </c>
      <c r="C5803" s="3" t="e">
        <f>Table1[[#This Row],[Szla]]</f>
        <v>#VALUE!</v>
      </c>
      <c r="D5803" s="6" t="e">
        <f>Table1[[#This Row],[Kelt_hó]]</f>
        <v>#VALUE!</v>
      </c>
      <c r="E5803" t="e">
        <f>Table1[[#This Row],[Vevő]]</f>
        <v>#VALUE!</v>
      </c>
      <c r="F5803" t="e">
        <f>Table1[[#This Row],[Termékkör]]</f>
        <v>#VALUE!</v>
      </c>
      <c r="G5803" s="4" t="e">
        <f>Table1[[#This Row],[SzumElad]]</f>
        <v>#VALUE!</v>
      </c>
      <c r="H5803" s="7" t="e">
        <f>Table1[[#This Row],[Jut_%]]</f>
        <v>#VALUE!</v>
      </c>
      <c r="I5803" s="4" t="e">
        <f>Table1[[#This Row],[Jut]]</f>
        <v>#VALUE!</v>
      </c>
      <c r="J5803" s="4" t="e">
        <f>Table1[[#This Row],[Column1]]</f>
        <v>#VALUE!</v>
      </c>
    </row>
    <row r="5804" spans="1:10" hidden="1" x14ac:dyDescent="0.3">
      <c r="A5804" s="2" t="e">
        <f>Table1[[#This Row],[Befolyt]]</f>
        <v>#VALUE!</v>
      </c>
      <c r="B5804" t="e">
        <f>Table1[[#This Row],[ÜK]]</f>
        <v>#VALUE!</v>
      </c>
      <c r="C5804" s="3" t="e">
        <f>Table1[[#This Row],[Szla]]</f>
        <v>#VALUE!</v>
      </c>
      <c r="D5804" s="6" t="e">
        <f>Table1[[#This Row],[Kelt_hó]]</f>
        <v>#VALUE!</v>
      </c>
      <c r="E5804" t="e">
        <f>Table1[[#This Row],[Vevő]]</f>
        <v>#VALUE!</v>
      </c>
      <c r="F5804" t="e">
        <f>Table1[[#This Row],[Termékkör]]</f>
        <v>#VALUE!</v>
      </c>
      <c r="G5804" s="4" t="e">
        <f>Table1[[#This Row],[SzumElad]]</f>
        <v>#VALUE!</v>
      </c>
      <c r="H5804" s="7" t="e">
        <f>Table1[[#This Row],[Jut_%]]</f>
        <v>#VALUE!</v>
      </c>
      <c r="I5804" s="4" t="e">
        <f>Table1[[#This Row],[Jut]]</f>
        <v>#VALUE!</v>
      </c>
      <c r="J5804" s="4" t="e">
        <f>Table1[[#This Row],[Column1]]</f>
        <v>#VALUE!</v>
      </c>
    </row>
    <row r="5805" spans="1:10" hidden="1" x14ac:dyDescent="0.3">
      <c r="A5805" s="2" t="e">
        <f>Table1[[#This Row],[Befolyt]]</f>
        <v>#VALUE!</v>
      </c>
      <c r="B5805" t="e">
        <f>Table1[[#This Row],[ÜK]]</f>
        <v>#VALUE!</v>
      </c>
      <c r="C5805" s="3" t="e">
        <f>Table1[[#This Row],[Szla]]</f>
        <v>#VALUE!</v>
      </c>
      <c r="D5805" s="6" t="e">
        <f>Table1[[#This Row],[Kelt_hó]]</f>
        <v>#VALUE!</v>
      </c>
      <c r="E5805" t="e">
        <f>Table1[[#This Row],[Vevő]]</f>
        <v>#VALUE!</v>
      </c>
      <c r="F5805" t="e">
        <f>Table1[[#This Row],[Termékkör]]</f>
        <v>#VALUE!</v>
      </c>
      <c r="G5805" s="4" t="e">
        <f>Table1[[#This Row],[SzumElad]]</f>
        <v>#VALUE!</v>
      </c>
      <c r="H5805" s="7" t="e">
        <f>Table1[[#This Row],[Jut_%]]</f>
        <v>#VALUE!</v>
      </c>
      <c r="I5805" s="4" t="e">
        <f>Table1[[#This Row],[Jut]]</f>
        <v>#VALUE!</v>
      </c>
      <c r="J5805" s="4" t="e">
        <f>Table1[[#This Row],[Column1]]</f>
        <v>#VALUE!</v>
      </c>
    </row>
    <row r="5806" spans="1:10" hidden="1" x14ac:dyDescent="0.3">
      <c r="A5806" s="2" t="e">
        <f>Table1[[#This Row],[Befolyt]]</f>
        <v>#VALUE!</v>
      </c>
      <c r="B5806" t="e">
        <f>Table1[[#This Row],[ÜK]]</f>
        <v>#VALUE!</v>
      </c>
      <c r="C5806" s="3" t="e">
        <f>Table1[[#This Row],[Szla]]</f>
        <v>#VALUE!</v>
      </c>
      <c r="D5806" s="6" t="e">
        <f>Table1[[#This Row],[Kelt_hó]]</f>
        <v>#VALUE!</v>
      </c>
      <c r="E5806" t="e">
        <f>Table1[[#This Row],[Vevő]]</f>
        <v>#VALUE!</v>
      </c>
      <c r="F5806" t="e">
        <f>Table1[[#This Row],[Termékkör]]</f>
        <v>#VALUE!</v>
      </c>
      <c r="G5806" s="4" t="e">
        <f>Table1[[#This Row],[SzumElad]]</f>
        <v>#VALUE!</v>
      </c>
      <c r="H5806" s="7" t="e">
        <f>Table1[[#This Row],[Jut_%]]</f>
        <v>#VALUE!</v>
      </c>
      <c r="I5806" s="4" t="e">
        <f>Table1[[#This Row],[Jut]]</f>
        <v>#VALUE!</v>
      </c>
      <c r="J5806" s="4" t="e">
        <f>Table1[[#This Row],[Column1]]</f>
        <v>#VALUE!</v>
      </c>
    </row>
    <row r="5807" spans="1:10" hidden="1" x14ac:dyDescent="0.3">
      <c r="A5807" s="2" t="e">
        <f>Table1[[#This Row],[Befolyt]]</f>
        <v>#VALUE!</v>
      </c>
      <c r="B5807" t="e">
        <f>Table1[[#This Row],[ÜK]]</f>
        <v>#VALUE!</v>
      </c>
      <c r="C5807" s="3" t="e">
        <f>Table1[[#This Row],[Szla]]</f>
        <v>#VALUE!</v>
      </c>
      <c r="D5807" s="6" t="e">
        <f>Table1[[#This Row],[Kelt_hó]]</f>
        <v>#VALUE!</v>
      </c>
      <c r="E5807" t="e">
        <f>Table1[[#This Row],[Vevő]]</f>
        <v>#VALUE!</v>
      </c>
      <c r="F5807" t="e">
        <f>Table1[[#This Row],[Termékkör]]</f>
        <v>#VALUE!</v>
      </c>
      <c r="G5807" s="4" t="e">
        <f>Table1[[#This Row],[SzumElad]]</f>
        <v>#VALUE!</v>
      </c>
      <c r="H5807" s="7" t="e">
        <f>Table1[[#This Row],[Jut_%]]</f>
        <v>#VALUE!</v>
      </c>
      <c r="I5807" s="4" t="e">
        <f>Table1[[#This Row],[Jut]]</f>
        <v>#VALUE!</v>
      </c>
      <c r="J5807" s="4" t="e">
        <f>Table1[[#This Row],[Column1]]</f>
        <v>#VALUE!</v>
      </c>
    </row>
    <row r="5808" spans="1:10" hidden="1" x14ac:dyDescent="0.3">
      <c r="A5808" s="2" t="e">
        <f>Table1[[#This Row],[Befolyt]]</f>
        <v>#VALUE!</v>
      </c>
      <c r="B5808" t="e">
        <f>Table1[[#This Row],[ÜK]]</f>
        <v>#VALUE!</v>
      </c>
      <c r="C5808" s="3" t="e">
        <f>Table1[[#This Row],[Szla]]</f>
        <v>#VALUE!</v>
      </c>
      <c r="D5808" s="6" t="e">
        <f>Table1[[#This Row],[Kelt_hó]]</f>
        <v>#VALUE!</v>
      </c>
      <c r="E5808" t="e">
        <f>Table1[[#This Row],[Vevő]]</f>
        <v>#VALUE!</v>
      </c>
      <c r="F5808" t="e">
        <f>Table1[[#This Row],[Termékkör]]</f>
        <v>#VALUE!</v>
      </c>
      <c r="G5808" s="4" t="e">
        <f>Table1[[#This Row],[SzumElad]]</f>
        <v>#VALUE!</v>
      </c>
      <c r="H5808" s="7" t="e">
        <f>Table1[[#This Row],[Jut_%]]</f>
        <v>#VALUE!</v>
      </c>
      <c r="I5808" s="4" t="e">
        <f>Table1[[#This Row],[Jut]]</f>
        <v>#VALUE!</v>
      </c>
      <c r="J5808" s="4" t="e">
        <f>Table1[[#This Row],[Column1]]</f>
        <v>#VALUE!</v>
      </c>
    </row>
    <row r="5809" spans="1:10" hidden="1" x14ac:dyDescent="0.3">
      <c r="A5809" s="2" t="e">
        <f>Table1[[#This Row],[Befolyt]]</f>
        <v>#VALUE!</v>
      </c>
      <c r="B5809" t="e">
        <f>Table1[[#This Row],[ÜK]]</f>
        <v>#VALUE!</v>
      </c>
      <c r="C5809" s="3" t="e">
        <f>Table1[[#This Row],[Szla]]</f>
        <v>#VALUE!</v>
      </c>
      <c r="D5809" s="6" t="e">
        <f>Table1[[#This Row],[Kelt_hó]]</f>
        <v>#VALUE!</v>
      </c>
      <c r="E5809" t="e">
        <f>Table1[[#This Row],[Vevő]]</f>
        <v>#VALUE!</v>
      </c>
      <c r="F5809" t="e">
        <f>Table1[[#This Row],[Termékkör]]</f>
        <v>#VALUE!</v>
      </c>
      <c r="G5809" s="4" t="e">
        <f>Table1[[#This Row],[SzumElad]]</f>
        <v>#VALUE!</v>
      </c>
      <c r="H5809" s="7" t="e">
        <f>Table1[[#This Row],[Jut_%]]</f>
        <v>#VALUE!</v>
      </c>
      <c r="I5809" s="4" t="e">
        <f>Table1[[#This Row],[Jut]]</f>
        <v>#VALUE!</v>
      </c>
      <c r="J5809" s="4" t="e">
        <f>Table1[[#This Row],[Column1]]</f>
        <v>#VALUE!</v>
      </c>
    </row>
    <row r="5810" spans="1:10" hidden="1" x14ac:dyDescent="0.3">
      <c r="A5810" s="2" t="e">
        <f>Table1[[#This Row],[Befolyt]]</f>
        <v>#VALUE!</v>
      </c>
      <c r="B5810" t="e">
        <f>Table1[[#This Row],[ÜK]]</f>
        <v>#VALUE!</v>
      </c>
      <c r="C5810" s="3" t="e">
        <f>Table1[[#This Row],[Szla]]</f>
        <v>#VALUE!</v>
      </c>
      <c r="D5810" s="6" t="e">
        <f>Table1[[#This Row],[Kelt_hó]]</f>
        <v>#VALUE!</v>
      </c>
      <c r="E5810" t="e">
        <f>Table1[[#This Row],[Vevő]]</f>
        <v>#VALUE!</v>
      </c>
      <c r="F5810" t="e">
        <f>Table1[[#This Row],[Termékkör]]</f>
        <v>#VALUE!</v>
      </c>
      <c r="G5810" s="4" t="e">
        <f>Table1[[#This Row],[SzumElad]]</f>
        <v>#VALUE!</v>
      </c>
      <c r="H5810" s="7" t="e">
        <f>Table1[[#This Row],[Jut_%]]</f>
        <v>#VALUE!</v>
      </c>
      <c r="I5810" s="4" t="e">
        <f>Table1[[#This Row],[Jut]]</f>
        <v>#VALUE!</v>
      </c>
      <c r="J5810" s="4" t="e">
        <f>Table1[[#This Row],[Column1]]</f>
        <v>#VALUE!</v>
      </c>
    </row>
    <row r="5811" spans="1:10" hidden="1" x14ac:dyDescent="0.3">
      <c r="A5811" s="2" t="e">
        <f>Table1[[#This Row],[Befolyt]]</f>
        <v>#VALUE!</v>
      </c>
      <c r="B5811" t="e">
        <f>Table1[[#This Row],[ÜK]]</f>
        <v>#VALUE!</v>
      </c>
      <c r="C5811" s="3" t="e">
        <f>Table1[[#This Row],[Szla]]</f>
        <v>#VALUE!</v>
      </c>
      <c r="D5811" s="6" t="e">
        <f>Table1[[#This Row],[Kelt_hó]]</f>
        <v>#VALUE!</v>
      </c>
      <c r="E5811" t="e">
        <f>Table1[[#This Row],[Vevő]]</f>
        <v>#VALUE!</v>
      </c>
      <c r="F5811" t="e">
        <f>Table1[[#This Row],[Termékkör]]</f>
        <v>#VALUE!</v>
      </c>
      <c r="G5811" s="4" t="e">
        <f>Table1[[#This Row],[SzumElad]]</f>
        <v>#VALUE!</v>
      </c>
      <c r="H5811" s="7" t="e">
        <f>Table1[[#This Row],[Jut_%]]</f>
        <v>#VALUE!</v>
      </c>
      <c r="I5811" s="4" t="e">
        <f>Table1[[#This Row],[Jut]]</f>
        <v>#VALUE!</v>
      </c>
      <c r="J5811" s="4" t="e">
        <f>Table1[[#This Row],[Column1]]</f>
        <v>#VALUE!</v>
      </c>
    </row>
    <row r="5812" spans="1:10" hidden="1" x14ac:dyDescent="0.3">
      <c r="A5812" s="2" t="e">
        <f>Table1[[#This Row],[Befolyt]]</f>
        <v>#VALUE!</v>
      </c>
      <c r="B5812" t="e">
        <f>Table1[[#This Row],[ÜK]]</f>
        <v>#VALUE!</v>
      </c>
      <c r="C5812" s="3" t="e">
        <f>Table1[[#This Row],[Szla]]</f>
        <v>#VALUE!</v>
      </c>
      <c r="D5812" s="6" t="e">
        <f>Table1[[#This Row],[Kelt_hó]]</f>
        <v>#VALUE!</v>
      </c>
      <c r="E5812" t="e">
        <f>Table1[[#This Row],[Vevő]]</f>
        <v>#VALUE!</v>
      </c>
      <c r="F5812" t="e">
        <f>Table1[[#This Row],[Termékkör]]</f>
        <v>#VALUE!</v>
      </c>
      <c r="G5812" s="4" t="e">
        <f>Table1[[#This Row],[SzumElad]]</f>
        <v>#VALUE!</v>
      </c>
      <c r="H5812" s="7" t="e">
        <f>Table1[[#This Row],[Jut_%]]</f>
        <v>#VALUE!</v>
      </c>
      <c r="I5812" s="4" t="e">
        <f>Table1[[#This Row],[Jut]]</f>
        <v>#VALUE!</v>
      </c>
      <c r="J5812" s="4" t="e">
        <f>Table1[[#This Row],[Column1]]</f>
        <v>#VALUE!</v>
      </c>
    </row>
    <row r="5813" spans="1:10" hidden="1" x14ac:dyDescent="0.3">
      <c r="A5813" s="2" t="e">
        <f>Table1[[#This Row],[Befolyt]]</f>
        <v>#VALUE!</v>
      </c>
      <c r="B5813" t="e">
        <f>Table1[[#This Row],[ÜK]]</f>
        <v>#VALUE!</v>
      </c>
      <c r="C5813" s="3" t="e">
        <f>Table1[[#This Row],[Szla]]</f>
        <v>#VALUE!</v>
      </c>
      <c r="D5813" s="6" t="e">
        <f>Table1[[#This Row],[Kelt_hó]]</f>
        <v>#VALUE!</v>
      </c>
      <c r="E5813" t="e">
        <f>Table1[[#This Row],[Vevő]]</f>
        <v>#VALUE!</v>
      </c>
      <c r="F5813" t="e">
        <f>Table1[[#This Row],[Termékkör]]</f>
        <v>#VALUE!</v>
      </c>
      <c r="G5813" s="4" t="e">
        <f>Table1[[#This Row],[SzumElad]]</f>
        <v>#VALUE!</v>
      </c>
      <c r="H5813" s="7" t="e">
        <f>Table1[[#This Row],[Jut_%]]</f>
        <v>#VALUE!</v>
      </c>
      <c r="I5813" s="4" t="e">
        <f>Table1[[#This Row],[Jut]]</f>
        <v>#VALUE!</v>
      </c>
      <c r="J5813" s="4" t="e">
        <f>Table1[[#This Row],[Column1]]</f>
        <v>#VALUE!</v>
      </c>
    </row>
    <row r="5814" spans="1:10" hidden="1" x14ac:dyDescent="0.3">
      <c r="A5814" s="2" t="e">
        <f>Table1[[#This Row],[Befolyt]]</f>
        <v>#VALUE!</v>
      </c>
      <c r="B5814" t="e">
        <f>Table1[[#This Row],[ÜK]]</f>
        <v>#VALUE!</v>
      </c>
      <c r="C5814" s="3" t="e">
        <f>Table1[[#This Row],[Szla]]</f>
        <v>#VALUE!</v>
      </c>
      <c r="D5814" s="6" t="e">
        <f>Table1[[#This Row],[Kelt_hó]]</f>
        <v>#VALUE!</v>
      </c>
      <c r="E5814" t="e">
        <f>Table1[[#This Row],[Vevő]]</f>
        <v>#VALUE!</v>
      </c>
      <c r="F5814" t="e">
        <f>Table1[[#This Row],[Termékkör]]</f>
        <v>#VALUE!</v>
      </c>
      <c r="G5814" s="4" t="e">
        <f>Table1[[#This Row],[SzumElad]]</f>
        <v>#VALUE!</v>
      </c>
      <c r="H5814" s="7" t="e">
        <f>Table1[[#This Row],[Jut_%]]</f>
        <v>#VALUE!</v>
      </c>
      <c r="I5814" s="4" t="e">
        <f>Table1[[#This Row],[Jut]]</f>
        <v>#VALUE!</v>
      </c>
      <c r="J5814" s="4" t="e">
        <f>Table1[[#This Row],[Column1]]</f>
        <v>#VALUE!</v>
      </c>
    </row>
    <row r="5815" spans="1:10" hidden="1" x14ac:dyDescent="0.3">
      <c r="A5815" s="2" t="e">
        <f>Table1[[#This Row],[Befolyt]]</f>
        <v>#VALUE!</v>
      </c>
      <c r="B5815" t="e">
        <f>Table1[[#This Row],[ÜK]]</f>
        <v>#VALUE!</v>
      </c>
      <c r="C5815" s="3" t="e">
        <f>Table1[[#This Row],[Szla]]</f>
        <v>#VALUE!</v>
      </c>
      <c r="D5815" s="6" t="e">
        <f>Table1[[#This Row],[Kelt_hó]]</f>
        <v>#VALUE!</v>
      </c>
      <c r="E5815" t="e">
        <f>Table1[[#This Row],[Vevő]]</f>
        <v>#VALUE!</v>
      </c>
      <c r="F5815" t="e">
        <f>Table1[[#This Row],[Termékkör]]</f>
        <v>#VALUE!</v>
      </c>
      <c r="G5815" s="4" t="e">
        <f>Table1[[#This Row],[SzumElad]]</f>
        <v>#VALUE!</v>
      </c>
      <c r="H5815" s="7" t="e">
        <f>Table1[[#This Row],[Jut_%]]</f>
        <v>#VALUE!</v>
      </c>
      <c r="I5815" s="4" t="e">
        <f>Table1[[#This Row],[Jut]]</f>
        <v>#VALUE!</v>
      </c>
      <c r="J5815" s="4" t="e">
        <f>Table1[[#This Row],[Column1]]</f>
        <v>#VALUE!</v>
      </c>
    </row>
    <row r="5816" spans="1:10" hidden="1" x14ac:dyDescent="0.3">
      <c r="A5816" s="2" t="e">
        <f>Table1[[#This Row],[Befolyt]]</f>
        <v>#VALUE!</v>
      </c>
      <c r="B5816" t="e">
        <f>Table1[[#This Row],[ÜK]]</f>
        <v>#VALUE!</v>
      </c>
      <c r="C5816" s="3" t="e">
        <f>Table1[[#This Row],[Szla]]</f>
        <v>#VALUE!</v>
      </c>
      <c r="D5816" s="6" t="e">
        <f>Table1[[#This Row],[Kelt_hó]]</f>
        <v>#VALUE!</v>
      </c>
      <c r="E5816" t="e">
        <f>Table1[[#This Row],[Vevő]]</f>
        <v>#VALUE!</v>
      </c>
      <c r="F5816" t="e">
        <f>Table1[[#This Row],[Termékkör]]</f>
        <v>#VALUE!</v>
      </c>
      <c r="G5816" s="4" t="e">
        <f>Table1[[#This Row],[SzumElad]]</f>
        <v>#VALUE!</v>
      </c>
      <c r="H5816" s="7" t="e">
        <f>Table1[[#This Row],[Jut_%]]</f>
        <v>#VALUE!</v>
      </c>
      <c r="I5816" s="4" t="e">
        <f>Table1[[#This Row],[Jut]]</f>
        <v>#VALUE!</v>
      </c>
      <c r="J5816" s="4" t="e">
        <f>Table1[[#This Row],[Column1]]</f>
        <v>#VALUE!</v>
      </c>
    </row>
    <row r="5817" spans="1:10" hidden="1" x14ac:dyDescent="0.3">
      <c r="A5817" s="2" t="e">
        <f>Table1[[#This Row],[Befolyt]]</f>
        <v>#VALUE!</v>
      </c>
      <c r="B5817" t="e">
        <f>Table1[[#This Row],[ÜK]]</f>
        <v>#VALUE!</v>
      </c>
      <c r="C5817" s="3" t="e">
        <f>Table1[[#This Row],[Szla]]</f>
        <v>#VALUE!</v>
      </c>
      <c r="D5817" s="6" t="e">
        <f>Table1[[#This Row],[Kelt_hó]]</f>
        <v>#VALUE!</v>
      </c>
      <c r="E5817" t="e">
        <f>Table1[[#This Row],[Vevő]]</f>
        <v>#VALUE!</v>
      </c>
      <c r="F5817" t="e">
        <f>Table1[[#This Row],[Termékkör]]</f>
        <v>#VALUE!</v>
      </c>
      <c r="G5817" s="4" t="e">
        <f>Table1[[#This Row],[SzumElad]]</f>
        <v>#VALUE!</v>
      </c>
      <c r="H5817" s="7" t="e">
        <f>Table1[[#This Row],[Jut_%]]</f>
        <v>#VALUE!</v>
      </c>
      <c r="I5817" s="4" t="e">
        <f>Table1[[#This Row],[Jut]]</f>
        <v>#VALUE!</v>
      </c>
      <c r="J5817" s="4" t="e">
        <f>Table1[[#This Row],[Column1]]</f>
        <v>#VALUE!</v>
      </c>
    </row>
    <row r="5818" spans="1:10" hidden="1" x14ac:dyDescent="0.3">
      <c r="A5818" s="2" t="e">
        <f>Table1[[#This Row],[Befolyt]]</f>
        <v>#VALUE!</v>
      </c>
      <c r="B5818" t="e">
        <f>Table1[[#This Row],[ÜK]]</f>
        <v>#VALUE!</v>
      </c>
      <c r="C5818" s="3" t="e">
        <f>Table1[[#This Row],[Szla]]</f>
        <v>#VALUE!</v>
      </c>
      <c r="D5818" s="6" t="e">
        <f>Table1[[#This Row],[Kelt_hó]]</f>
        <v>#VALUE!</v>
      </c>
      <c r="E5818" t="e">
        <f>Table1[[#This Row],[Vevő]]</f>
        <v>#VALUE!</v>
      </c>
      <c r="F5818" t="e">
        <f>Table1[[#This Row],[Termékkör]]</f>
        <v>#VALUE!</v>
      </c>
      <c r="G5818" s="4" t="e">
        <f>Table1[[#This Row],[SzumElad]]</f>
        <v>#VALUE!</v>
      </c>
      <c r="H5818" s="7" t="e">
        <f>Table1[[#This Row],[Jut_%]]</f>
        <v>#VALUE!</v>
      </c>
      <c r="I5818" s="4" t="e">
        <f>Table1[[#This Row],[Jut]]</f>
        <v>#VALUE!</v>
      </c>
      <c r="J5818" s="4" t="e">
        <f>Table1[[#This Row],[Column1]]</f>
        <v>#VALUE!</v>
      </c>
    </row>
    <row r="5819" spans="1:10" hidden="1" x14ac:dyDescent="0.3">
      <c r="A5819" s="2" t="e">
        <f>Table1[[#This Row],[Befolyt]]</f>
        <v>#VALUE!</v>
      </c>
      <c r="B5819" t="e">
        <f>Table1[[#This Row],[ÜK]]</f>
        <v>#VALUE!</v>
      </c>
      <c r="C5819" s="3" t="e">
        <f>Table1[[#This Row],[Szla]]</f>
        <v>#VALUE!</v>
      </c>
      <c r="D5819" s="6" t="e">
        <f>Table1[[#This Row],[Kelt_hó]]</f>
        <v>#VALUE!</v>
      </c>
      <c r="E5819" t="e">
        <f>Table1[[#This Row],[Vevő]]</f>
        <v>#VALUE!</v>
      </c>
      <c r="F5819" t="e">
        <f>Table1[[#This Row],[Termékkör]]</f>
        <v>#VALUE!</v>
      </c>
      <c r="G5819" s="4" t="e">
        <f>Table1[[#This Row],[SzumElad]]</f>
        <v>#VALUE!</v>
      </c>
      <c r="H5819" s="7" t="e">
        <f>Table1[[#This Row],[Jut_%]]</f>
        <v>#VALUE!</v>
      </c>
      <c r="I5819" s="4" t="e">
        <f>Table1[[#This Row],[Jut]]</f>
        <v>#VALUE!</v>
      </c>
      <c r="J5819" s="4" t="e">
        <f>Table1[[#This Row],[Column1]]</f>
        <v>#VALUE!</v>
      </c>
    </row>
    <row r="5820" spans="1:10" hidden="1" x14ac:dyDescent="0.3">
      <c r="A5820" s="2" t="e">
        <f>Table1[[#This Row],[Befolyt]]</f>
        <v>#VALUE!</v>
      </c>
      <c r="B5820" t="e">
        <f>Table1[[#This Row],[ÜK]]</f>
        <v>#VALUE!</v>
      </c>
      <c r="C5820" s="3" t="e">
        <f>Table1[[#This Row],[Szla]]</f>
        <v>#VALUE!</v>
      </c>
      <c r="D5820" s="6" t="e">
        <f>Table1[[#This Row],[Kelt_hó]]</f>
        <v>#VALUE!</v>
      </c>
      <c r="E5820" t="e">
        <f>Table1[[#This Row],[Vevő]]</f>
        <v>#VALUE!</v>
      </c>
      <c r="F5820" t="e">
        <f>Table1[[#This Row],[Termékkör]]</f>
        <v>#VALUE!</v>
      </c>
      <c r="G5820" s="4" t="e">
        <f>Table1[[#This Row],[SzumElad]]</f>
        <v>#VALUE!</v>
      </c>
      <c r="H5820" s="7" t="e">
        <f>Table1[[#This Row],[Jut_%]]</f>
        <v>#VALUE!</v>
      </c>
      <c r="I5820" s="4" t="e">
        <f>Table1[[#This Row],[Jut]]</f>
        <v>#VALUE!</v>
      </c>
      <c r="J5820" s="4" t="e">
        <f>Table1[[#This Row],[Column1]]</f>
        <v>#VALUE!</v>
      </c>
    </row>
    <row r="5821" spans="1:10" hidden="1" x14ac:dyDescent="0.3">
      <c r="A5821" s="2" t="e">
        <f>Table1[[#This Row],[Befolyt]]</f>
        <v>#VALUE!</v>
      </c>
      <c r="B5821" t="e">
        <f>Table1[[#This Row],[ÜK]]</f>
        <v>#VALUE!</v>
      </c>
      <c r="C5821" s="3" t="e">
        <f>Table1[[#This Row],[Szla]]</f>
        <v>#VALUE!</v>
      </c>
      <c r="D5821" s="6" t="e">
        <f>Table1[[#This Row],[Kelt_hó]]</f>
        <v>#VALUE!</v>
      </c>
      <c r="E5821" t="e">
        <f>Table1[[#This Row],[Vevő]]</f>
        <v>#VALUE!</v>
      </c>
      <c r="F5821" t="e">
        <f>Table1[[#This Row],[Termékkör]]</f>
        <v>#VALUE!</v>
      </c>
      <c r="G5821" s="4" t="e">
        <f>Table1[[#This Row],[SzumElad]]</f>
        <v>#VALUE!</v>
      </c>
      <c r="H5821" s="7" t="e">
        <f>Table1[[#This Row],[Jut_%]]</f>
        <v>#VALUE!</v>
      </c>
      <c r="I5821" s="4" t="e">
        <f>Table1[[#This Row],[Jut]]</f>
        <v>#VALUE!</v>
      </c>
      <c r="J5821" s="4" t="e">
        <f>Table1[[#This Row],[Column1]]</f>
        <v>#VALUE!</v>
      </c>
    </row>
    <row r="5822" spans="1:10" hidden="1" x14ac:dyDescent="0.3">
      <c r="A5822" s="2" t="e">
        <f>Table1[[#This Row],[Befolyt]]</f>
        <v>#VALUE!</v>
      </c>
      <c r="B5822" t="e">
        <f>Table1[[#This Row],[ÜK]]</f>
        <v>#VALUE!</v>
      </c>
      <c r="C5822" s="3" t="e">
        <f>Table1[[#This Row],[Szla]]</f>
        <v>#VALUE!</v>
      </c>
      <c r="D5822" s="6" t="e">
        <f>Table1[[#This Row],[Kelt_hó]]</f>
        <v>#VALUE!</v>
      </c>
      <c r="E5822" t="e">
        <f>Table1[[#This Row],[Vevő]]</f>
        <v>#VALUE!</v>
      </c>
      <c r="F5822" t="e">
        <f>Table1[[#This Row],[Termékkör]]</f>
        <v>#VALUE!</v>
      </c>
      <c r="G5822" s="4" t="e">
        <f>Table1[[#This Row],[SzumElad]]</f>
        <v>#VALUE!</v>
      </c>
      <c r="H5822" s="7" t="e">
        <f>Table1[[#This Row],[Jut_%]]</f>
        <v>#VALUE!</v>
      </c>
      <c r="I5822" s="4" t="e">
        <f>Table1[[#This Row],[Jut]]</f>
        <v>#VALUE!</v>
      </c>
      <c r="J5822" s="4" t="e">
        <f>Table1[[#This Row],[Column1]]</f>
        <v>#VALUE!</v>
      </c>
    </row>
    <row r="5823" spans="1:10" hidden="1" x14ac:dyDescent="0.3">
      <c r="A5823" s="2" t="e">
        <f>Table1[[#This Row],[Befolyt]]</f>
        <v>#VALUE!</v>
      </c>
      <c r="B5823" t="e">
        <f>Table1[[#This Row],[ÜK]]</f>
        <v>#VALUE!</v>
      </c>
      <c r="C5823" s="3" t="e">
        <f>Table1[[#This Row],[Szla]]</f>
        <v>#VALUE!</v>
      </c>
      <c r="D5823" s="6" t="e">
        <f>Table1[[#This Row],[Kelt_hó]]</f>
        <v>#VALUE!</v>
      </c>
      <c r="E5823" t="e">
        <f>Table1[[#This Row],[Vevő]]</f>
        <v>#VALUE!</v>
      </c>
      <c r="F5823" t="e">
        <f>Table1[[#This Row],[Termékkör]]</f>
        <v>#VALUE!</v>
      </c>
      <c r="G5823" s="4" t="e">
        <f>Table1[[#This Row],[SzumElad]]</f>
        <v>#VALUE!</v>
      </c>
      <c r="H5823" s="7" t="e">
        <f>Table1[[#This Row],[Jut_%]]</f>
        <v>#VALUE!</v>
      </c>
      <c r="I5823" s="4" t="e">
        <f>Table1[[#This Row],[Jut]]</f>
        <v>#VALUE!</v>
      </c>
      <c r="J5823" s="4" t="e">
        <f>Table1[[#This Row],[Column1]]</f>
        <v>#VALUE!</v>
      </c>
    </row>
    <row r="5824" spans="1:10" hidden="1" x14ac:dyDescent="0.3">
      <c r="A5824" s="2" t="e">
        <f>Table1[[#This Row],[Befolyt]]</f>
        <v>#VALUE!</v>
      </c>
      <c r="B5824" t="e">
        <f>Table1[[#This Row],[ÜK]]</f>
        <v>#VALUE!</v>
      </c>
      <c r="C5824" s="3" t="e">
        <f>Table1[[#This Row],[Szla]]</f>
        <v>#VALUE!</v>
      </c>
      <c r="D5824" s="6" t="e">
        <f>Table1[[#This Row],[Kelt_hó]]</f>
        <v>#VALUE!</v>
      </c>
      <c r="E5824" t="e">
        <f>Table1[[#This Row],[Vevő]]</f>
        <v>#VALUE!</v>
      </c>
      <c r="F5824" t="e">
        <f>Table1[[#This Row],[Termékkör]]</f>
        <v>#VALUE!</v>
      </c>
      <c r="G5824" s="4" t="e">
        <f>Table1[[#This Row],[SzumElad]]</f>
        <v>#VALUE!</v>
      </c>
      <c r="H5824" s="7" t="e">
        <f>Table1[[#This Row],[Jut_%]]</f>
        <v>#VALUE!</v>
      </c>
      <c r="I5824" s="4" t="e">
        <f>Table1[[#This Row],[Jut]]</f>
        <v>#VALUE!</v>
      </c>
      <c r="J5824" s="4" t="e">
        <f>Table1[[#This Row],[Column1]]</f>
        <v>#VALUE!</v>
      </c>
    </row>
    <row r="5825" spans="1:10" hidden="1" x14ac:dyDescent="0.3">
      <c r="A5825" s="2" t="e">
        <f>Table1[[#This Row],[Befolyt]]</f>
        <v>#VALUE!</v>
      </c>
      <c r="B5825" t="e">
        <f>Table1[[#This Row],[ÜK]]</f>
        <v>#VALUE!</v>
      </c>
      <c r="C5825" s="3" t="e">
        <f>Table1[[#This Row],[Szla]]</f>
        <v>#VALUE!</v>
      </c>
      <c r="D5825" s="6" t="e">
        <f>Table1[[#This Row],[Kelt_hó]]</f>
        <v>#VALUE!</v>
      </c>
      <c r="E5825" t="e">
        <f>Table1[[#This Row],[Vevő]]</f>
        <v>#VALUE!</v>
      </c>
      <c r="F5825" t="e">
        <f>Table1[[#This Row],[Termékkör]]</f>
        <v>#VALUE!</v>
      </c>
      <c r="G5825" s="4" t="e">
        <f>Table1[[#This Row],[SzumElad]]</f>
        <v>#VALUE!</v>
      </c>
      <c r="H5825" s="7" t="e">
        <f>Table1[[#This Row],[Jut_%]]</f>
        <v>#VALUE!</v>
      </c>
      <c r="I5825" s="4" t="e">
        <f>Table1[[#This Row],[Jut]]</f>
        <v>#VALUE!</v>
      </c>
      <c r="J5825" s="4" t="e">
        <f>Table1[[#This Row],[Column1]]</f>
        <v>#VALUE!</v>
      </c>
    </row>
    <row r="5826" spans="1:10" hidden="1" x14ac:dyDescent="0.3">
      <c r="A5826" s="2" t="e">
        <f>Table1[[#This Row],[Befolyt]]</f>
        <v>#VALUE!</v>
      </c>
      <c r="B5826" t="e">
        <f>Table1[[#This Row],[ÜK]]</f>
        <v>#VALUE!</v>
      </c>
      <c r="C5826" s="3" t="e">
        <f>Table1[[#This Row],[Szla]]</f>
        <v>#VALUE!</v>
      </c>
      <c r="D5826" s="6" t="e">
        <f>Table1[[#This Row],[Kelt_hó]]</f>
        <v>#VALUE!</v>
      </c>
      <c r="E5826" t="e">
        <f>Table1[[#This Row],[Vevő]]</f>
        <v>#VALUE!</v>
      </c>
      <c r="F5826" t="e">
        <f>Table1[[#This Row],[Termékkör]]</f>
        <v>#VALUE!</v>
      </c>
      <c r="G5826" s="4" t="e">
        <f>Table1[[#This Row],[SzumElad]]</f>
        <v>#VALUE!</v>
      </c>
      <c r="H5826" s="7" t="e">
        <f>Table1[[#This Row],[Jut_%]]</f>
        <v>#VALUE!</v>
      </c>
      <c r="I5826" s="4" t="e">
        <f>Table1[[#This Row],[Jut]]</f>
        <v>#VALUE!</v>
      </c>
      <c r="J5826" s="4" t="e">
        <f>Table1[[#This Row],[Column1]]</f>
        <v>#VALUE!</v>
      </c>
    </row>
    <row r="5827" spans="1:10" hidden="1" x14ac:dyDescent="0.3">
      <c r="A5827" s="2" t="e">
        <f>Table1[[#This Row],[Befolyt]]</f>
        <v>#VALUE!</v>
      </c>
      <c r="B5827" t="e">
        <f>Table1[[#This Row],[ÜK]]</f>
        <v>#VALUE!</v>
      </c>
      <c r="C5827" s="3" t="e">
        <f>Table1[[#This Row],[Szla]]</f>
        <v>#VALUE!</v>
      </c>
      <c r="D5827" s="6" t="e">
        <f>Table1[[#This Row],[Kelt_hó]]</f>
        <v>#VALUE!</v>
      </c>
      <c r="E5827" t="e">
        <f>Table1[[#This Row],[Vevő]]</f>
        <v>#VALUE!</v>
      </c>
      <c r="F5827" t="e">
        <f>Table1[[#This Row],[Termékkör]]</f>
        <v>#VALUE!</v>
      </c>
      <c r="G5827" s="4" t="e">
        <f>Table1[[#This Row],[SzumElad]]</f>
        <v>#VALUE!</v>
      </c>
      <c r="H5827" s="7" t="e">
        <f>Table1[[#This Row],[Jut_%]]</f>
        <v>#VALUE!</v>
      </c>
      <c r="I5827" s="4" t="e">
        <f>Table1[[#This Row],[Jut]]</f>
        <v>#VALUE!</v>
      </c>
      <c r="J5827" s="4" t="e">
        <f>Table1[[#This Row],[Column1]]</f>
        <v>#VALUE!</v>
      </c>
    </row>
    <row r="5828" spans="1:10" hidden="1" x14ac:dyDescent="0.3">
      <c r="A5828" s="2" t="e">
        <f>Table1[[#This Row],[Befolyt]]</f>
        <v>#VALUE!</v>
      </c>
      <c r="B5828" t="e">
        <f>Table1[[#This Row],[ÜK]]</f>
        <v>#VALUE!</v>
      </c>
      <c r="C5828" s="3" t="e">
        <f>Table1[[#This Row],[Szla]]</f>
        <v>#VALUE!</v>
      </c>
      <c r="D5828" s="6" t="e">
        <f>Table1[[#This Row],[Kelt_hó]]</f>
        <v>#VALUE!</v>
      </c>
      <c r="E5828" t="e">
        <f>Table1[[#This Row],[Vevő]]</f>
        <v>#VALUE!</v>
      </c>
      <c r="F5828" t="e">
        <f>Table1[[#This Row],[Termékkör]]</f>
        <v>#VALUE!</v>
      </c>
      <c r="G5828" s="4" t="e">
        <f>Table1[[#This Row],[SzumElad]]</f>
        <v>#VALUE!</v>
      </c>
      <c r="H5828" s="7" t="e">
        <f>Table1[[#This Row],[Jut_%]]</f>
        <v>#VALUE!</v>
      </c>
      <c r="I5828" s="4" t="e">
        <f>Table1[[#This Row],[Jut]]</f>
        <v>#VALUE!</v>
      </c>
      <c r="J5828" s="4" t="e">
        <f>Table1[[#This Row],[Column1]]</f>
        <v>#VALUE!</v>
      </c>
    </row>
    <row r="5829" spans="1:10" hidden="1" x14ac:dyDescent="0.3">
      <c r="A5829" s="2" t="e">
        <f>Table1[[#This Row],[Befolyt]]</f>
        <v>#VALUE!</v>
      </c>
      <c r="B5829" t="e">
        <f>Table1[[#This Row],[ÜK]]</f>
        <v>#VALUE!</v>
      </c>
      <c r="C5829" s="3" t="e">
        <f>Table1[[#This Row],[Szla]]</f>
        <v>#VALUE!</v>
      </c>
      <c r="D5829" s="6" t="e">
        <f>Table1[[#This Row],[Kelt_hó]]</f>
        <v>#VALUE!</v>
      </c>
      <c r="E5829" t="e">
        <f>Table1[[#This Row],[Vevő]]</f>
        <v>#VALUE!</v>
      </c>
      <c r="F5829" t="e">
        <f>Table1[[#This Row],[Termékkör]]</f>
        <v>#VALUE!</v>
      </c>
      <c r="G5829" s="4" t="e">
        <f>Table1[[#This Row],[SzumElad]]</f>
        <v>#VALUE!</v>
      </c>
      <c r="H5829" s="7" t="e">
        <f>Table1[[#This Row],[Jut_%]]</f>
        <v>#VALUE!</v>
      </c>
      <c r="I5829" s="4" t="e">
        <f>Table1[[#This Row],[Jut]]</f>
        <v>#VALUE!</v>
      </c>
      <c r="J5829" s="4" t="e">
        <f>Table1[[#This Row],[Column1]]</f>
        <v>#VALUE!</v>
      </c>
    </row>
    <row r="5830" spans="1:10" hidden="1" x14ac:dyDescent="0.3">
      <c r="A5830" s="2" t="e">
        <f>Table1[[#This Row],[Befolyt]]</f>
        <v>#VALUE!</v>
      </c>
      <c r="B5830" t="e">
        <f>Table1[[#This Row],[ÜK]]</f>
        <v>#VALUE!</v>
      </c>
      <c r="C5830" s="3" t="e">
        <f>Table1[[#This Row],[Szla]]</f>
        <v>#VALUE!</v>
      </c>
      <c r="D5830" s="6" t="e">
        <f>Table1[[#This Row],[Kelt_hó]]</f>
        <v>#VALUE!</v>
      </c>
      <c r="E5830" t="e">
        <f>Table1[[#This Row],[Vevő]]</f>
        <v>#VALUE!</v>
      </c>
      <c r="F5830" t="e">
        <f>Table1[[#This Row],[Termékkör]]</f>
        <v>#VALUE!</v>
      </c>
      <c r="G5830" s="4" t="e">
        <f>Table1[[#This Row],[SzumElad]]</f>
        <v>#VALUE!</v>
      </c>
      <c r="H5830" s="7" t="e">
        <f>Table1[[#This Row],[Jut_%]]</f>
        <v>#VALUE!</v>
      </c>
      <c r="I5830" s="4" t="e">
        <f>Table1[[#This Row],[Jut]]</f>
        <v>#VALUE!</v>
      </c>
      <c r="J5830" s="4" t="e">
        <f>Table1[[#This Row],[Column1]]</f>
        <v>#VALUE!</v>
      </c>
    </row>
    <row r="5831" spans="1:10" hidden="1" x14ac:dyDescent="0.3">
      <c r="A5831" s="2" t="e">
        <f>Table1[[#This Row],[Befolyt]]</f>
        <v>#VALUE!</v>
      </c>
      <c r="B5831" t="e">
        <f>Table1[[#This Row],[ÜK]]</f>
        <v>#VALUE!</v>
      </c>
      <c r="C5831" s="3" t="e">
        <f>Table1[[#This Row],[Szla]]</f>
        <v>#VALUE!</v>
      </c>
      <c r="D5831" s="6" t="e">
        <f>Table1[[#This Row],[Kelt_hó]]</f>
        <v>#VALUE!</v>
      </c>
      <c r="E5831" t="e">
        <f>Table1[[#This Row],[Vevő]]</f>
        <v>#VALUE!</v>
      </c>
      <c r="F5831" t="e">
        <f>Table1[[#This Row],[Termékkör]]</f>
        <v>#VALUE!</v>
      </c>
      <c r="G5831" s="4" t="e">
        <f>Table1[[#This Row],[SzumElad]]</f>
        <v>#VALUE!</v>
      </c>
      <c r="H5831" s="7" t="e">
        <f>Table1[[#This Row],[Jut_%]]</f>
        <v>#VALUE!</v>
      </c>
      <c r="I5831" s="4" t="e">
        <f>Table1[[#This Row],[Jut]]</f>
        <v>#VALUE!</v>
      </c>
      <c r="J5831" s="4" t="e">
        <f>Table1[[#This Row],[Column1]]</f>
        <v>#VALUE!</v>
      </c>
    </row>
    <row r="5832" spans="1:10" hidden="1" x14ac:dyDescent="0.3">
      <c r="A5832" s="2" t="e">
        <f>Table1[[#This Row],[Befolyt]]</f>
        <v>#VALUE!</v>
      </c>
      <c r="B5832" t="e">
        <f>Table1[[#This Row],[ÜK]]</f>
        <v>#VALUE!</v>
      </c>
      <c r="C5832" s="3" t="e">
        <f>Table1[[#This Row],[Szla]]</f>
        <v>#VALUE!</v>
      </c>
      <c r="D5832" s="6" t="e">
        <f>Table1[[#This Row],[Kelt_hó]]</f>
        <v>#VALUE!</v>
      </c>
      <c r="E5832" t="e">
        <f>Table1[[#This Row],[Vevő]]</f>
        <v>#VALUE!</v>
      </c>
      <c r="F5832" t="e">
        <f>Table1[[#This Row],[Termékkör]]</f>
        <v>#VALUE!</v>
      </c>
      <c r="G5832" s="4" t="e">
        <f>Table1[[#This Row],[SzumElad]]</f>
        <v>#VALUE!</v>
      </c>
      <c r="H5832" s="7" t="e">
        <f>Table1[[#This Row],[Jut_%]]</f>
        <v>#VALUE!</v>
      </c>
      <c r="I5832" s="4" t="e">
        <f>Table1[[#This Row],[Jut]]</f>
        <v>#VALUE!</v>
      </c>
      <c r="J5832" s="4" t="e">
        <f>Table1[[#This Row],[Column1]]</f>
        <v>#VALUE!</v>
      </c>
    </row>
    <row r="5833" spans="1:10" hidden="1" x14ac:dyDescent="0.3">
      <c r="A5833" s="2" t="e">
        <f>Table1[[#This Row],[Befolyt]]</f>
        <v>#VALUE!</v>
      </c>
      <c r="B5833" t="e">
        <f>Table1[[#This Row],[ÜK]]</f>
        <v>#VALUE!</v>
      </c>
      <c r="C5833" s="3" t="e">
        <f>Table1[[#This Row],[Szla]]</f>
        <v>#VALUE!</v>
      </c>
      <c r="D5833" s="6" t="e">
        <f>Table1[[#This Row],[Kelt_hó]]</f>
        <v>#VALUE!</v>
      </c>
      <c r="E5833" t="e">
        <f>Table1[[#This Row],[Vevő]]</f>
        <v>#VALUE!</v>
      </c>
      <c r="F5833" t="e">
        <f>Table1[[#This Row],[Termékkör]]</f>
        <v>#VALUE!</v>
      </c>
      <c r="G5833" s="4" t="e">
        <f>Table1[[#This Row],[SzumElad]]</f>
        <v>#VALUE!</v>
      </c>
      <c r="H5833" s="7" t="e">
        <f>Table1[[#This Row],[Jut_%]]</f>
        <v>#VALUE!</v>
      </c>
      <c r="I5833" s="4" t="e">
        <f>Table1[[#This Row],[Jut]]</f>
        <v>#VALUE!</v>
      </c>
      <c r="J5833" s="4" t="e">
        <f>Table1[[#This Row],[Column1]]</f>
        <v>#VALUE!</v>
      </c>
    </row>
    <row r="5834" spans="1:10" hidden="1" x14ac:dyDescent="0.3">
      <c r="A5834" s="2" t="e">
        <f>Table1[[#This Row],[Befolyt]]</f>
        <v>#VALUE!</v>
      </c>
      <c r="B5834" t="e">
        <f>Table1[[#This Row],[ÜK]]</f>
        <v>#VALUE!</v>
      </c>
      <c r="C5834" s="3" t="e">
        <f>Table1[[#This Row],[Szla]]</f>
        <v>#VALUE!</v>
      </c>
      <c r="D5834" s="6" t="e">
        <f>Table1[[#This Row],[Kelt_hó]]</f>
        <v>#VALUE!</v>
      </c>
      <c r="E5834" t="e">
        <f>Table1[[#This Row],[Vevő]]</f>
        <v>#VALUE!</v>
      </c>
      <c r="F5834" t="e">
        <f>Table1[[#This Row],[Termékkör]]</f>
        <v>#VALUE!</v>
      </c>
      <c r="G5834" s="4" t="e">
        <f>Table1[[#This Row],[SzumElad]]</f>
        <v>#VALUE!</v>
      </c>
      <c r="H5834" s="7" t="e">
        <f>Table1[[#This Row],[Jut_%]]</f>
        <v>#VALUE!</v>
      </c>
      <c r="I5834" s="4" t="e">
        <f>Table1[[#This Row],[Jut]]</f>
        <v>#VALUE!</v>
      </c>
      <c r="J5834" s="4" t="e">
        <f>Table1[[#This Row],[Column1]]</f>
        <v>#VALUE!</v>
      </c>
    </row>
    <row r="5835" spans="1:10" hidden="1" x14ac:dyDescent="0.3">
      <c r="A5835" s="2" t="e">
        <f>Table1[[#This Row],[Befolyt]]</f>
        <v>#VALUE!</v>
      </c>
      <c r="B5835" t="e">
        <f>Table1[[#This Row],[ÜK]]</f>
        <v>#VALUE!</v>
      </c>
      <c r="C5835" s="3" t="e">
        <f>Table1[[#This Row],[Szla]]</f>
        <v>#VALUE!</v>
      </c>
      <c r="D5835" s="6" t="e">
        <f>Table1[[#This Row],[Kelt_hó]]</f>
        <v>#VALUE!</v>
      </c>
      <c r="E5835" t="e">
        <f>Table1[[#This Row],[Vevő]]</f>
        <v>#VALUE!</v>
      </c>
      <c r="F5835" t="e">
        <f>Table1[[#This Row],[Termékkör]]</f>
        <v>#VALUE!</v>
      </c>
      <c r="G5835" s="4" t="e">
        <f>Table1[[#This Row],[SzumElad]]</f>
        <v>#VALUE!</v>
      </c>
      <c r="H5835" s="7" t="e">
        <f>Table1[[#This Row],[Jut_%]]</f>
        <v>#VALUE!</v>
      </c>
      <c r="I5835" s="4" t="e">
        <f>Table1[[#This Row],[Jut]]</f>
        <v>#VALUE!</v>
      </c>
      <c r="J5835" s="4" t="e">
        <f>Table1[[#This Row],[Column1]]</f>
        <v>#VALUE!</v>
      </c>
    </row>
    <row r="5836" spans="1:10" hidden="1" x14ac:dyDescent="0.3">
      <c r="A5836" s="2" t="e">
        <f>Table1[[#This Row],[Befolyt]]</f>
        <v>#VALUE!</v>
      </c>
      <c r="B5836" t="e">
        <f>Table1[[#This Row],[ÜK]]</f>
        <v>#VALUE!</v>
      </c>
      <c r="C5836" s="3" t="e">
        <f>Table1[[#This Row],[Szla]]</f>
        <v>#VALUE!</v>
      </c>
      <c r="D5836" s="6" t="e">
        <f>Table1[[#This Row],[Kelt_hó]]</f>
        <v>#VALUE!</v>
      </c>
      <c r="E5836" t="e">
        <f>Table1[[#This Row],[Vevő]]</f>
        <v>#VALUE!</v>
      </c>
      <c r="F5836" t="e">
        <f>Table1[[#This Row],[Termékkör]]</f>
        <v>#VALUE!</v>
      </c>
      <c r="G5836" s="4" t="e">
        <f>Table1[[#This Row],[SzumElad]]</f>
        <v>#VALUE!</v>
      </c>
      <c r="H5836" s="7" t="e">
        <f>Table1[[#This Row],[Jut_%]]</f>
        <v>#VALUE!</v>
      </c>
      <c r="I5836" s="4" t="e">
        <f>Table1[[#This Row],[Jut]]</f>
        <v>#VALUE!</v>
      </c>
      <c r="J5836" s="4" t="e">
        <f>Table1[[#This Row],[Column1]]</f>
        <v>#VALUE!</v>
      </c>
    </row>
    <row r="5837" spans="1:10" hidden="1" x14ac:dyDescent="0.3">
      <c r="A5837" s="2" t="e">
        <f>Table1[[#This Row],[Befolyt]]</f>
        <v>#VALUE!</v>
      </c>
      <c r="B5837" t="e">
        <f>Table1[[#This Row],[ÜK]]</f>
        <v>#VALUE!</v>
      </c>
      <c r="C5837" s="3" t="e">
        <f>Table1[[#This Row],[Szla]]</f>
        <v>#VALUE!</v>
      </c>
      <c r="D5837" s="6" t="e">
        <f>Table1[[#This Row],[Kelt_hó]]</f>
        <v>#VALUE!</v>
      </c>
      <c r="E5837" t="e">
        <f>Table1[[#This Row],[Vevő]]</f>
        <v>#VALUE!</v>
      </c>
      <c r="F5837" t="e">
        <f>Table1[[#This Row],[Termékkör]]</f>
        <v>#VALUE!</v>
      </c>
      <c r="G5837" s="4" t="e">
        <f>Table1[[#This Row],[SzumElad]]</f>
        <v>#VALUE!</v>
      </c>
      <c r="H5837" s="7" t="e">
        <f>Table1[[#This Row],[Jut_%]]</f>
        <v>#VALUE!</v>
      </c>
      <c r="I5837" s="4" t="e">
        <f>Table1[[#This Row],[Jut]]</f>
        <v>#VALUE!</v>
      </c>
      <c r="J5837" s="4" t="e">
        <f>Table1[[#This Row],[Column1]]</f>
        <v>#VALUE!</v>
      </c>
    </row>
    <row r="5838" spans="1:10" hidden="1" x14ac:dyDescent="0.3">
      <c r="A5838" s="2" t="e">
        <f>Table1[[#This Row],[Befolyt]]</f>
        <v>#VALUE!</v>
      </c>
      <c r="B5838" t="e">
        <f>Table1[[#This Row],[ÜK]]</f>
        <v>#VALUE!</v>
      </c>
      <c r="C5838" s="3" t="e">
        <f>Table1[[#This Row],[Szla]]</f>
        <v>#VALUE!</v>
      </c>
      <c r="D5838" s="6" t="e">
        <f>Table1[[#This Row],[Kelt_hó]]</f>
        <v>#VALUE!</v>
      </c>
      <c r="E5838" t="e">
        <f>Table1[[#This Row],[Vevő]]</f>
        <v>#VALUE!</v>
      </c>
      <c r="F5838" t="e">
        <f>Table1[[#This Row],[Termékkör]]</f>
        <v>#VALUE!</v>
      </c>
      <c r="G5838" s="4" t="e">
        <f>Table1[[#This Row],[SzumElad]]</f>
        <v>#VALUE!</v>
      </c>
      <c r="H5838" s="7" t="e">
        <f>Table1[[#This Row],[Jut_%]]</f>
        <v>#VALUE!</v>
      </c>
      <c r="I5838" s="4" t="e">
        <f>Table1[[#This Row],[Jut]]</f>
        <v>#VALUE!</v>
      </c>
      <c r="J5838" s="4" t="e">
        <f>Table1[[#This Row],[Column1]]</f>
        <v>#VALUE!</v>
      </c>
    </row>
    <row r="5839" spans="1:10" hidden="1" x14ac:dyDescent="0.3">
      <c r="A5839" s="2" t="e">
        <f>Table1[[#This Row],[Befolyt]]</f>
        <v>#VALUE!</v>
      </c>
      <c r="B5839" t="e">
        <f>Table1[[#This Row],[ÜK]]</f>
        <v>#VALUE!</v>
      </c>
      <c r="C5839" s="3" t="e">
        <f>Table1[[#This Row],[Szla]]</f>
        <v>#VALUE!</v>
      </c>
      <c r="D5839" s="6" t="e">
        <f>Table1[[#This Row],[Kelt_hó]]</f>
        <v>#VALUE!</v>
      </c>
      <c r="E5839" t="e">
        <f>Table1[[#This Row],[Vevő]]</f>
        <v>#VALUE!</v>
      </c>
      <c r="F5839" t="e">
        <f>Table1[[#This Row],[Termékkör]]</f>
        <v>#VALUE!</v>
      </c>
      <c r="G5839" s="4" t="e">
        <f>Table1[[#This Row],[SzumElad]]</f>
        <v>#VALUE!</v>
      </c>
      <c r="H5839" s="7" t="e">
        <f>Table1[[#This Row],[Jut_%]]</f>
        <v>#VALUE!</v>
      </c>
      <c r="I5839" s="4" t="e">
        <f>Table1[[#This Row],[Jut]]</f>
        <v>#VALUE!</v>
      </c>
      <c r="J5839" s="4" t="e">
        <f>Table1[[#This Row],[Column1]]</f>
        <v>#VALUE!</v>
      </c>
    </row>
    <row r="5840" spans="1:10" hidden="1" x14ac:dyDescent="0.3">
      <c r="A5840" s="2" t="e">
        <f>Table1[[#This Row],[Befolyt]]</f>
        <v>#VALUE!</v>
      </c>
      <c r="B5840" t="e">
        <f>Table1[[#This Row],[ÜK]]</f>
        <v>#VALUE!</v>
      </c>
      <c r="C5840" s="3" t="e">
        <f>Table1[[#This Row],[Szla]]</f>
        <v>#VALUE!</v>
      </c>
      <c r="D5840" s="6" t="e">
        <f>Table1[[#This Row],[Kelt_hó]]</f>
        <v>#VALUE!</v>
      </c>
      <c r="E5840" t="e">
        <f>Table1[[#This Row],[Vevő]]</f>
        <v>#VALUE!</v>
      </c>
      <c r="F5840" t="e">
        <f>Table1[[#This Row],[Termékkör]]</f>
        <v>#VALUE!</v>
      </c>
      <c r="G5840" s="4" t="e">
        <f>Table1[[#This Row],[SzumElad]]</f>
        <v>#VALUE!</v>
      </c>
      <c r="H5840" s="7" t="e">
        <f>Table1[[#This Row],[Jut_%]]</f>
        <v>#VALUE!</v>
      </c>
      <c r="I5840" s="4" t="e">
        <f>Table1[[#This Row],[Jut]]</f>
        <v>#VALUE!</v>
      </c>
      <c r="J5840" s="4" t="e">
        <f>Table1[[#This Row],[Column1]]</f>
        <v>#VALUE!</v>
      </c>
    </row>
    <row r="5841" spans="1:10" hidden="1" x14ac:dyDescent="0.3">
      <c r="A5841" s="2" t="e">
        <f>Table1[[#This Row],[Befolyt]]</f>
        <v>#VALUE!</v>
      </c>
      <c r="B5841" t="e">
        <f>Table1[[#This Row],[ÜK]]</f>
        <v>#VALUE!</v>
      </c>
      <c r="C5841" s="3" t="e">
        <f>Table1[[#This Row],[Szla]]</f>
        <v>#VALUE!</v>
      </c>
      <c r="D5841" s="6" t="e">
        <f>Table1[[#This Row],[Kelt_hó]]</f>
        <v>#VALUE!</v>
      </c>
      <c r="E5841" t="e">
        <f>Table1[[#This Row],[Vevő]]</f>
        <v>#VALUE!</v>
      </c>
      <c r="F5841" t="e">
        <f>Table1[[#This Row],[Termékkör]]</f>
        <v>#VALUE!</v>
      </c>
      <c r="G5841" s="4" t="e">
        <f>Table1[[#This Row],[SzumElad]]</f>
        <v>#VALUE!</v>
      </c>
      <c r="H5841" s="7" t="e">
        <f>Table1[[#This Row],[Jut_%]]</f>
        <v>#VALUE!</v>
      </c>
      <c r="I5841" s="4" t="e">
        <f>Table1[[#This Row],[Jut]]</f>
        <v>#VALUE!</v>
      </c>
      <c r="J5841" s="4" t="e">
        <f>Table1[[#This Row],[Column1]]</f>
        <v>#VALUE!</v>
      </c>
    </row>
    <row r="5842" spans="1:10" hidden="1" x14ac:dyDescent="0.3">
      <c r="A5842" s="2" t="e">
        <f>Table1[[#This Row],[Befolyt]]</f>
        <v>#VALUE!</v>
      </c>
      <c r="B5842" t="e">
        <f>Table1[[#This Row],[ÜK]]</f>
        <v>#VALUE!</v>
      </c>
      <c r="C5842" s="3" t="e">
        <f>Table1[[#This Row],[Szla]]</f>
        <v>#VALUE!</v>
      </c>
      <c r="D5842" s="6" t="e">
        <f>Table1[[#This Row],[Kelt_hó]]</f>
        <v>#VALUE!</v>
      </c>
      <c r="E5842" t="e">
        <f>Table1[[#This Row],[Vevő]]</f>
        <v>#VALUE!</v>
      </c>
      <c r="F5842" t="e">
        <f>Table1[[#This Row],[Termékkör]]</f>
        <v>#VALUE!</v>
      </c>
      <c r="G5842" s="4" t="e">
        <f>Table1[[#This Row],[SzumElad]]</f>
        <v>#VALUE!</v>
      </c>
      <c r="H5842" s="7" t="e">
        <f>Table1[[#This Row],[Jut_%]]</f>
        <v>#VALUE!</v>
      </c>
      <c r="I5842" s="4" t="e">
        <f>Table1[[#This Row],[Jut]]</f>
        <v>#VALUE!</v>
      </c>
      <c r="J5842" s="4" t="e">
        <f>Table1[[#This Row],[Column1]]</f>
        <v>#VALUE!</v>
      </c>
    </row>
    <row r="5843" spans="1:10" hidden="1" x14ac:dyDescent="0.3">
      <c r="A5843" s="2" t="e">
        <f>Table1[[#This Row],[Befolyt]]</f>
        <v>#VALUE!</v>
      </c>
      <c r="B5843" t="e">
        <f>Table1[[#This Row],[ÜK]]</f>
        <v>#VALUE!</v>
      </c>
      <c r="C5843" s="3" t="e">
        <f>Table1[[#This Row],[Szla]]</f>
        <v>#VALUE!</v>
      </c>
      <c r="D5843" s="6" t="e">
        <f>Table1[[#This Row],[Kelt_hó]]</f>
        <v>#VALUE!</v>
      </c>
      <c r="E5843" t="e">
        <f>Table1[[#This Row],[Vevő]]</f>
        <v>#VALUE!</v>
      </c>
      <c r="F5843" t="e">
        <f>Table1[[#This Row],[Termékkör]]</f>
        <v>#VALUE!</v>
      </c>
      <c r="G5843" s="4" t="e">
        <f>Table1[[#This Row],[SzumElad]]</f>
        <v>#VALUE!</v>
      </c>
      <c r="H5843" s="7" t="e">
        <f>Table1[[#This Row],[Jut_%]]</f>
        <v>#VALUE!</v>
      </c>
      <c r="I5843" s="4" t="e">
        <f>Table1[[#This Row],[Jut]]</f>
        <v>#VALUE!</v>
      </c>
      <c r="J5843" s="4" t="e">
        <f>Table1[[#This Row],[Column1]]</f>
        <v>#VALUE!</v>
      </c>
    </row>
    <row r="5844" spans="1:10" hidden="1" x14ac:dyDescent="0.3">
      <c r="A5844" s="2" t="e">
        <f>Table1[[#This Row],[Befolyt]]</f>
        <v>#VALUE!</v>
      </c>
      <c r="B5844" t="e">
        <f>Table1[[#This Row],[ÜK]]</f>
        <v>#VALUE!</v>
      </c>
      <c r="C5844" s="3" t="e">
        <f>Table1[[#This Row],[Szla]]</f>
        <v>#VALUE!</v>
      </c>
      <c r="D5844" s="6" t="e">
        <f>Table1[[#This Row],[Kelt_hó]]</f>
        <v>#VALUE!</v>
      </c>
      <c r="E5844" t="e">
        <f>Table1[[#This Row],[Vevő]]</f>
        <v>#VALUE!</v>
      </c>
      <c r="F5844" t="e">
        <f>Table1[[#This Row],[Termékkör]]</f>
        <v>#VALUE!</v>
      </c>
      <c r="G5844" s="4" t="e">
        <f>Table1[[#This Row],[SzumElad]]</f>
        <v>#VALUE!</v>
      </c>
      <c r="H5844" s="7" t="e">
        <f>Table1[[#This Row],[Jut_%]]</f>
        <v>#VALUE!</v>
      </c>
      <c r="I5844" s="4" t="e">
        <f>Table1[[#This Row],[Jut]]</f>
        <v>#VALUE!</v>
      </c>
      <c r="J5844" s="4" t="e">
        <f>Table1[[#This Row],[Column1]]</f>
        <v>#VALUE!</v>
      </c>
    </row>
    <row r="5845" spans="1:10" hidden="1" x14ac:dyDescent="0.3">
      <c r="A5845" s="2" t="e">
        <f>Table1[[#This Row],[Befolyt]]</f>
        <v>#VALUE!</v>
      </c>
      <c r="B5845" t="e">
        <f>Table1[[#This Row],[ÜK]]</f>
        <v>#VALUE!</v>
      </c>
      <c r="C5845" s="3" t="e">
        <f>Table1[[#This Row],[Szla]]</f>
        <v>#VALUE!</v>
      </c>
      <c r="D5845" s="6" t="e">
        <f>Table1[[#This Row],[Kelt_hó]]</f>
        <v>#VALUE!</v>
      </c>
      <c r="E5845" t="e">
        <f>Table1[[#This Row],[Vevő]]</f>
        <v>#VALUE!</v>
      </c>
      <c r="F5845" t="e">
        <f>Table1[[#This Row],[Termékkör]]</f>
        <v>#VALUE!</v>
      </c>
      <c r="G5845" s="4" t="e">
        <f>Table1[[#This Row],[SzumElad]]</f>
        <v>#VALUE!</v>
      </c>
      <c r="H5845" s="7" t="e">
        <f>Table1[[#This Row],[Jut_%]]</f>
        <v>#VALUE!</v>
      </c>
      <c r="I5845" s="4" t="e">
        <f>Table1[[#This Row],[Jut]]</f>
        <v>#VALUE!</v>
      </c>
      <c r="J5845" s="4" t="e">
        <f>Table1[[#This Row],[Column1]]</f>
        <v>#VALUE!</v>
      </c>
    </row>
    <row r="5846" spans="1:10" hidden="1" x14ac:dyDescent="0.3">
      <c r="A5846" s="2" t="e">
        <f>Table1[[#This Row],[Befolyt]]</f>
        <v>#VALUE!</v>
      </c>
      <c r="B5846" t="e">
        <f>Table1[[#This Row],[ÜK]]</f>
        <v>#VALUE!</v>
      </c>
      <c r="C5846" s="3" t="e">
        <f>Table1[[#This Row],[Szla]]</f>
        <v>#VALUE!</v>
      </c>
      <c r="D5846" s="6" t="e">
        <f>Table1[[#This Row],[Kelt_hó]]</f>
        <v>#VALUE!</v>
      </c>
      <c r="E5846" t="e">
        <f>Table1[[#This Row],[Vevő]]</f>
        <v>#VALUE!</v>
      </c>
      <c r="F5846" t="e">
        <f>Table1[[#This Row],[Termékkör]]</f>
        <v>#VALUE!</v>
      </c>
      <c r="G5846" s="4" t="e">
        <f>Table1[[#This Row],[SzumElad]]</f>
        <v>#VALUE!</v>
      </c>
      <c r="H5846" s="7" t="e">
        <f>Table1[[#This Row],[Jut_%]]</f>
        <v>#VALUE!</v>
      </c>
      <c r="I5846" s="4" t="e">
        <f>Table1[[#This Row],[Jut]]</f>
        <v>#VALUE!</v>
      </c>
      <c r="J5846" s="4" t="e">
        <f>Table1[[#This Row],[Column1]]</f>
        <v>#VALUE!</v>
      </c>
    </row>
    <row r="5847" spans="1:10" hidden="1" x14ac:dyDescent="0.3">
      <c r="A5847" s="2" t="e">
        <f>Table1[[#This Row],[Befolyt]]</f>
        <v>#VALUE!</v>
      </c>
      <c r="B5847" t="e">
        <f>Table1[[#This Row],[ÜK]]</f>
        <v>#VALUE!</v>
      </c>
      <c r="C5847" s="3" t="e">
        <f>Table1[[#This Row],[Szla]]</f>
        <v>#VALUE!</v>
      </c>
      <c r="D5847" s="6" t="e">
        <f>Table1[[#This Row],[Kelt_hó]]</f>
        <v>#VALUE!</v>
      </c>
      <c r="E5847" t="e">
        <f>Table1[[#This Row],[Vevő]]</f>
        <v>#VALUE!</v>
      </c>
      <c r="F5847" t="e">
        <f>Table1[[#This Row],[Termékkör]]</f>
        <v>#VALUE!</v>
      </c>
      <c r="G5847" s="4" t="e">
        <f>Table1[[#This Row],[SzumElad]]</f>
        <v>#VALUE!</v>
      </c>
      <c r="H5847" s="7" t="e">
        <f>Table1[[#This Row],[Jut_%]]</f>
        <v>#VALUE!</v>
      </c>
      <c r="I5847" s="4" t="e">
        <f>Table1[[#This Row],[Jut]]</f>
        <v>#VALUE!</v>
      </c>
      <c r="J5847" s="4" t="e">
        <f>Table1[[#This Row],[Column1]]</f>
        <v>#VALUE!</v>
      </c>
    </row>
    <row r="5848" spans="1:10" hidden="1" x14ac:dyDescent="0.3">
      <c r="A5848" s="2" t="e">
        <f>Table1[[#This Row],[Befolyt]]</f>
        <v>#VALUE!</v>
      </c>
      <c r="B5848" t="e">
        <f>Table1[[#This Row],[ÜK]]</f>
        <v>#VALUE!</v>
      </c>
      <c r="C5848" s="3" t="e">
        <f>Table1[[#This Row],[Szla]]</f>
        <v>#VALUE!</v>
      </c>
      <c r="D5848" s="6" t="e">
        <f>Table1[[#This Row],[Kelt_hó]]</f>
        <v>#VALUE!</v>
      </c>
      <c r="E5848" t="e">
        <f>Table1[[#This Row],[Vevő]]</f>
        <v>#VALUE!</v>
      </c>
      <c r="F5848" t="e">
        <f>Table1[[#This Row],[Termékkör]]</f>
        <v>#VALUE!</v>
      </c>
      <c r="G5848" s="4" t="e">
        <f>Table1[[#This Row],[SzumElad]]</f>
        <v>#VALUE!</v>
      </c>
      <c r="H5848" s="7" t="e">
        <f>Table1[[#This Row],[Jut_%]]</f>
        <v>#VALUE!</v>
      </c>
      <c r="I5848" s="4" t="e">
        <f>Table1[[#This Row],[Jut]]</f>
        <v>#VALUE!</v>
      </c>
      <c r="J5848" s="4" t="e">
        <f>Table1[[#This Row],[Column1]]</f>
        <v>#VALUE!</v>
      </c>
    </row>
    <row r="5849" spans="1:10" hidden="1" x14ac:dyDescent="0.3">
      <c r="A5849" s="2" t="e">
        <f>Table1[[#This Row],[Befolyt]]</f>
        <v>#VALUE!</v>
      </c>
      <c r="B5849" t="e">
        <f>Table1[[#This Row],[ÜK]]</f>
        <v>#VALUE!</v>
      </c>
      <c r="C5849" s="3" t="e">
        <f>Table1[[#This Row],[Szla]]</f>
        <v>#VALUE!</v>
      </c>
      <c r="D5849" s="6" t="e">
        <f>Table1[[#This Row],[Kelt_hó]]</f>
        <v>#VALUE!</v>
      </c>
      <c r="E5849" t="e">
        <f>Table1[[#This Row],[Vevő]]</f>
        <v>#VALUE!</v>
      </c>
      <c r="F5849" t="e">
        <f>Table1[[#This Row],[Termékkör]]</f>
        <v>#VALUE!</v>
      </c>
      <c r="G5849" s="4" t="e">
        <f>Table1[[#This Row],[SzumElad]]</f>
        <v>#VALUE!</v>
      </c>
      <c r="H5849" s="7" t="e">
        <f>Table1[[#This Row],[Jut_%]]</f>
        <v>#VALUE!</v>
      </c>
      <c r="I5849" s="4" t="e">
        <f>Table1[[#This Row],[Jut]]</f>
        <v>#VALUE!</v>
      </c>
      <c r="J5849" s="4" t="e">
        <f>Table1[[#This Row],[Column1]]</f>
        <v>#VALUE!</v>
      </c>
    </row>
    <row r="5850" spans="1:10" hidden="1" x14ac:dyDescent="0.3">
      <c r="A5850" s="2" t="e">
        <f>Table1[[#This Row],[Befolyt]]</f>
        <v>#VALUE!</v>
      </c>
      <c r="B5850" t="e">
        <f>Table1[[#This Row],[ÜK]]</f>
        <v>#VALUE!</v>
      </c>
      <c r="C5850" s="3" t="e">
        <f>Table1[[#This Row],[Szla]]</f>
        <v>#VALUE!</v>
      </c>
      <c r="D5850" s="6" t="e">
        <f>Table1[[#This Row],[Kelt_hó]]</f>
        <v>#VALUE!</v>
      </c>
      <c r="E5850" t="e">
        <f>Table1[[#This Row],[Vevő]]</f>
        <v>#VALUE!</v>
      </c>
      <c r="F5850" t="e">
        <f>Table1[[#This Row],[Termékkör]]</f>
        <v>#VALUE!</v>
      </c>
      <c r="G5850" s="4" t="e">
        <f>Table1[[#This Row],[SzumElad]]</f>
        <v>#VALUE!</v>
      </c>
      <c r="H5850" s="7" t="e">
        <f>Table1[[#This Row],[Jut_%]]</f>
        <v>#VALUE!</v>
      </c>
      <c r="I5850" s="4" t="e">
        <f>Table1[[#This Row],[Jut]]</f>
        <v>#VALUE!</v>
      </c>
      <c r="J5850" s="4" t="e">
        <f>Table1[[#This Row],[Column1]]</f>
        <v>#VALUE!</v>
      </c>
    </row>
    <row r="5851" spans="1:10" hidden="1" x14ac:dyDescent="0.3">
      <c r="A5851" s="2" t="e">
        <f>Table1[[#This Row],[Befolyt]]</f>
        <v>#VALUE!</v>
      </c>
      <c r="B5851" t="e">
        <f>Table1[[#This Row],[ÜK]]</f>
        <v>#VALUE!</v>
      </c>
      <c r="C5851" s="3" t="e">
        <f>Table1[[#This Row],[Szla]]</f>
        <v>#VALUE!</v>
      </c>
      <c r="D5851" s="6" t="e">
        <f>Table1[[#This Row],[Kelt_hó]]</f>
        <v>#VALUE!</v>
      </c>
      <c r="E5851" t="e">
        <f>Table1[[#This Row],[Vevő]]</f>
        <v>#VALUE!</v>
      </c>
      <c r="F5851" t="e">
        <f>Table1[[#This Row],[Termékkör]]</f>
        <v>#VALUE!</v>
      </c>
      <c r="G5851" s="4" t="e">
        <f>Table1[[#This Row],[SzumElad]]</f>
        <v>#VALUE!</v>
      </c>
      <c r="H5851" s="7" t="e">
        <f>Table1[[#This Row],[Jut_%]]</f>
        <v>#VALUE!</v>
      </c>
      <c r="I5851" s="4" t="e">
        <f>Table1[[#This Row],[Jut]]</f>
        <v>#VALUE!</v>
      </c>
      <c r="J5851" s="4" t="e">
        <f>Table1[[#This Row],[Column1]]</f>
        <v>#VALUE!</v>
      </c>
    </row>
    <row r="5852" spans="1:10" hidden="1" x14ac:dyDescent="0.3">
      <c r="A5852" s="2" t="e">
        <f>Table1[[#This Row],[Befolyt]]</f>
        <v>#VALUE!</v>
      </c>
      <c r="B5852" t="e">
        <f>Table1[[#This Row],[ÜK]]</f>
        <v>#VALUE!</v>
      </c>
      <c r="C5852" s="3" t="e">
        <f>Table1[[#This Row],[Szla]]</f>
        <v>#VALUE!</v>
      </c>
      <c r="D5852" s="6" t="e">
        <f>Table1[[#This Row],[Kelt_hó]]</f>
        <v>#VALUE!</v>
      </c>
      <c r="E5852" t="e">
        <f>Table1[[#This Row],[Vevő]]</f>
        <v>#VALUE!</v>
      </c>
      <c r="F5852" t="e">
        <f>Table1[[#This Row],[Termékkör]]</f>
        <v>#VALUE!</v>
      </c>
      <c r="G5852" s="4" t="e">
        <f>Table1[[#This Row],[SzumElad]]</f>
        <v>#VALUE!</v>
      </c>
      <c r="H5852" s="7" t="e">
        <f>Table1[[#This Row],[Jut_%]]</f>
        <v>#VALUE!</v>
      </c>
      <c r="I5852" s="4" t="e">
        <f>Table1[[#This Row],[Jut]]</f>
        <v>#VALUE!</v>
      </c>
      <c r="J5852" s="4" t="e">
        <f>Table1[[#This Row],[Column1]]</f>
        <v>#VALUE!</v>
      </c>
    </row>
    <row r="5853" spans="1:10" hidden="1" x14ac:dyDescent="0.3">
      <c r="A5853" s="2" t="e">
        <f>Table1[[#This Row],[Befolyt]]</f>
        <v>#VALUE!</v>
      </c>
      <c r="B5853" t="e">
        <f>Table1[[#This Row],[ÜK]]</f>
        <v>#VALUE!</v>
      </c>
      <c r="C5853" s="3" t="e">
        <f>Table1[[#This Row],[Szla]]</f>
        <v>#VALUE!</v>
      </c>
      <c r="D5853" s="6" t="e">
        <f>Table1[[#This Row],[Kelt_hó]]</f>
        <v>#VALUE!</v>
      </c>
      <c r="E5853" t="e">
        <f>Table1[[#This Row],[Vevő]]</f>
        <v>#VALUE!</v>
      </c>
      <c r="F5853" t="e">
        <f>Table1[[#This Row],[Termékkör]]</f>
        <v>#VALUE!</v>
      </c>
      <c r="G5853" s="4" t="e">
        <f>Table1[[#This Row],[SzumElad]]</f>
        <v>#VALUE!</v>
      </c>
      <c r="H5853" s="7" t="e">
        <f>Table1[[#This Row],[Jut_%]]</f>
        <v>#VALUE!</v>
      </c>
      <c r="I5853" s="4" t="e">
        <f>Table1[[#This Row],[Jut]]</f>
        <v>#VALUE!</v>
      </c>
      <c r="J5853" s="4" t="e">
        <f>Table1[[#This Row],[Column1]]</f>
        <v>#VALUE!</v>
      </c>
    </row>
    <row r="5854" spans="1:10" hidden="1" x14ac:dyDescent="0.3">
      <c r="A5854" s="2" t="e">
        <f>Table1[[#This Row],[Befolyt]]</f>
        <v>#VALUE!</v>
      </c>
      <c r="B5854" t="e">
        <f>Table1[[#This Row],[ÜK]]</f>
        <v>#VALUE!</v>
      </c>
      <c r="C5854" s="3" t="e">
        <f>Table1[[#This Row],[Szla]]</f>
        <v>#VALUE!</v>
      </c>
      <c r="D5854" s="6" t="e">
        <f>Table1[[#This Row],[Kelt_hó]]</f>
        <v>#VALUE!</v>
      </c>
      <c r="E5854" t="e">
        <f>Table1[[#This Row],[Vevő]]</f>
        <v>#VALUE!</v>
      </c>
      <c r="F5854" t="e">
        <f>Table1[[#This Row],[Termékkör]]</f>
        <v>#VALUE!</v>
      </c>
      <c r="G5854" s="4" t="e">
        <f>Table1[[#This Row],[SzumElad]]</f>
        <v>#VALUE!</v>
      </c>
      <c r="H5854" s="7" t="e">
        <f>Table1[[#This Row],[Jut_%]]</f>
        <v>#VALUE!</v>
      </c>
      <c r="I5854" s="4" t="e">
        <f>Table1[[#This Row],[Jut]]</f>
        <v>#VALUE!</v>
      </c>
      <c r="J5854" s="4" t="e">
        <f>Table1[[#This Row],[Column1]]</f>
        <v>#VALUE!</v>
      </c>
    </row>
    <row r="5855" spans="1:10" hidden="1" x14ac:dyDescent="0.3">
      <c r="A5855" s="2" t="e">
        <f>Table1[[#This Row],[Befolyt]]</f>
        <v>#VALUE!</v>
      </c>
      <c r="B5855" t="e">
        <f>Table1[[#This Row],[ÜK]]</f>
        <v>#VALUE!</v>
      </c>
      <c r="C5855" s="3" t="e">
        <f>Table1[[#This Row],[Szla]]</f>
        <v>#VALUE!</v>
      </c>
      <c r="D5855" s="6" t="e">
        <f>Table1[[#This Row],[Kelt_hó]]</f>
        <v>#VALUE!</v>
      </c>
      <c r="E5855" t="e">
        <f>Table1[[#This Row],[Vevő]]</f>
        <v>#VALUE!</v>
      </c>
      <c r="F5855" t="e">
        <f>Table1[[#This Row],[Termékkör]]</f>
        <v>#VALUE!</v>
      </c>
      <c r="G5855" s="4" t="e">
        <f>Table1[[#This Row],[SzumElad]]</f>
        <v>#VALUE!</v>
      </c>
      <c r="H5855" s="7" t="e">
        <f>Table1[[#This Row],[Jut_%]]</f>
        <v>#VALUE!</v>
      </c>
      <c r="I5855" s="4" t="e">
        <f>Table1[[#This Row],[Jut]]</f>
        <v>#VALUE!</v>
      </c>
      <c r="J5855" s="4" t="e">
        <f>Table1[[#This Row],[Column1]]</f>
        <v>#VALUE!</v>
      </c>
    </row>
    <row r="5856" spans="1:10" hidden="1" x14ac:dyDescent="0.3">
      <c r="A5856" s="2" t="e">
        <f>Table1[[#This Row],[Befolyt]]</f>
        <v>#VALUE!</v>
      </c>
      <c r="B5856" t="e">
        <f>Table1[[#This Row],[ÜK]]</f>
        <v>#VALUE!</v>
      </c>
      <c r="C5856" s="3" t="e">
        <f>Table1[[#This Row],[Szla]]</f>
        <v>#VALUE!</v>
      </c>
      <c r="D5856" s="6" t="e">
        <f>Table1[[#This Row],[Kelt_hó]]</f>
        <v>#VALUE!</v>
      </c>
      <c r="E5856" t="e">
        <f>Table1[[#This Row],[Vevő]]</f>
        <v>#VALUE!</v>
      </c>
      <c r="F5856" t="e">
        <f>Table1[[#This Row],[Termékkör]]</f>
        <v>#VALUE!</v>
      </c>
      <c r="G5856" s="4" t="e">
        <f>Table1[[#This Row],[SzumElad]]</f>
        <v>#VALUE!</v>
      </c>
      <c r="H5856" s="7" t="e">
        <f>Table1[[#This Row],[Jut_%]]</f>
        <v>#VALUE!</v>
      </c>
      <c r="I5856" s="4" t="e">
        <f>Table1[[#This Row],[Jut]]</f>
        <v>#VALUE!</v>
      </c>
      <c r="J5856" s="4" t="e">
        <f>Table1[[#This Row],[Column1]]</f>
        <v>#VALUE!</v>
      </c>
    </row>
    <row r="5857" spans="1:10" hidden="1" x14ac:dyDescent="0.3">
      <c r="A5857" s="2" t="e">
        <f>Table1[[#This Row],[Befolyt]]</f>
        <v>#VALUE!</v>
      </c>
      <c r="B5857" t="e">
        <f>Table1[[#This Row],[ÜK]]</f>
        <v>#VALUE!</v>
      </c>
      <c r="C5857" s="3" t="e">
        <f>Table1[[#This Row],[Szla]]</f>
        <v>#VALUE!</v>
      </c>
      <c r="D5857" s="6" t="e">
        <f>Table1[[#This Row],[Kelt_hó]]</f>
        <v>#VALUE!</v>
      </c>
      <c r="E5857" t="e">
        <f>Table1[[#This Row],[Vevő]]</f>
        <v>#VALUE!</v>
      </c>
      <c r="F5857" t="e">
        <f>Table1[[#This Row],[Termékkör]]</f>
        <v>#VALUE!</v>
      </c>
      <c r="G5857" s="4" t="e">
        <f>Table1[[#This Row],[SzumElad]]</f>
        <v>#VALUE!</v>
      </c>
      <c r="H5857" s="7" t="e">
        <f>Table1[[#This Row],[Jut_%]]</f>
        <v>#VALUE!</v>
      </c>
      <c r="I5857" s="4" t="e">
        <f>Table1[[#This Row],[Jut]]</f>
        <v>#VALUE!</v>
      </c>
      <c r="J5857" s="4" t="e">
        <f>Table1[[#This Row],[Column1]]</f>
        <v>#VALUE!</v>
      </c>
    </row>
    <row r="5858" spans="1:10" hidden="1" x14ac:dyDescent="0.3">
      <c r="A5858" s="2" t="e">
        <f>Table1[[#This Row],[Befolyt]]</f>
        <v>#VALUE!</v>
      </c>
      <c r="B5858" t="e">
        <f>Table1[[#This Row],[ÜK]]</f>
        <v>#VALUE!</v>
      </c>
      <c r="C5858" s="3" t="e">
        <f>Table1[[#This Row],[Szla]]</f>
        <v>#VALUE!</v>
      </c>
      <c r="D5858" s="6" t="e">
        <f>Table1[[#This Row],[Kelt_hó]]</f>
        <v>#VALUE!</v>
      </c>
      <c r="E5858" t="e">
        <f>Table1[[#This Row],[Vevő]]</f>
        <v>#VALUE!</v>
      </c>
      <c r="F5858" t="e">
        <f>Table1[[#This Row],[Termékkör]]</f>
        <v>#VALUE!</v>
      </c>
      <c r="G5858" s="4" t="e">
        <f>Table1[[#This Row],[SzumElad]]</f>
        <v>#VALUE!</v>
      </c>
      <c r="H5858" s="7" t="e">
        <f>Table1[[#This Row],[Jut_%]]</f>
        <v>#VALUE!</v>
      </c>
      <c r="I5858" s="4" t="e">
        <f>Table1[[#This Row],[Jut]]</f>
        <v>#VALUE!</v>
      </c>
      <c r="J5858" s="4" t="e">
        <f>Table1[[#This Row],[Column1]]</f>
        <v>#VALUE!</v>
      </c>
    </row>
    <row r="5859" spans="1:10" hidden="1" x14ac:dyDescent="0.3">
      <c r="A5859" s="2" t="e">
        <f>Table1[[#This Row],[Befolyt]]</f>
        <v>#VALUE!</v>
      </c>
      <c r="B5859" t="e">
        <f>Table1[[#This Row],[ÜK]]</f>
        <v>#VALUE!</v>
      </c>
      <c r="C5859" s="3" t="e">
        <f>Table1[[#This Row],[Szla]]</f>
        <v>#VALUE!</v>
      </c>
      <c r="D5859" s="6" t="e">
        <f>Table1[[#This Row],[Kelt_hó]]</f>
        <v>#VALUE!</v>
      </c>
      <c r="E5859" t="e">
        <f>Table1[[#This Row],[Vevő]]</f>
        <v>#VALUE!</v>
      </c>
      <c r="F5859" t="e">
        <f>Table1[[#This Row],[Termékkör]]</f>
        <v>#VALUE!</v>
      </c>
      <c r="G5859" s="4" t="e">
        <f>Table1[[#This Row],[SzumElad]]</f>
        <v>#VALUE!</v>
      </c>
      <c r="H5859" s="7" t="e">
        <f>Table1[[#This Row],[Jut_%]]</f>
        <v>#VALUE!</v>
      </c>
      <c r="I5859" s="4" t="e">
        <f>Table1[[#This Row],[Jut]]</f>
        <v>#VALUE!</v>
      </c>
      <c r="J5859" s="4" t="e">
        <f>Table1[[#This Row],[Column1]]</f>
        <v>#VALUE!</v>
      </c>
    </row>
    <row r="5860" spans="1:10" hidden="1" x14ac:dyDescent="0.3">
      <c r="A5860" s="2" t="e">
        <f>Table1[[#This Row],[Befolyt]]</f>
        <v>#VALUE!</v>
      </c>
      <c r="B5860" t="e">
        <f>Table1[[#This Row],[ÜK]]</f>
        <v>#VALUE!</v>
      </c>
      <c r="C5860" s="3" t="e">
        <f>Table1[[#This Row],[Szla]]</f>
        <v>#VALUE!</v>
      </c>
      <c r="D5860" s="6" t="e">
        <f>Table1[[#This Row],[Kelt_hó]]</f>
        <v>#VALUE!</v>
      </c>
      <c r="E5860" t="e">
        <f>Table1[[#This Row],[Vevő]]</f>
        <v>#VALUE!</v>
      </c>
      <c r="F5860" t="e">
        <f>Table1[[#This Row],[Termékkör]]</f>
        <v>#VALUE!</v>
      </c>
      <c r="G5860" s="4" t="e">
        <f>Table1[[#This Row],[SzumElad]]</f>
        <v>#VALUE!</v>
      </c>
      <c r="H5860" s="7" t="e">
        <f>Table1[[#This Row],[Jut_%]]</f>
        <v>#VALUE!</v>
      </c>
      <c r="I5860" s="4" t="e">
        <f>Table1[[#This Row],[Jut]]</f>
        <v>#VALUE!</v>
      </c>
      <c r="J5860" s="4" t="e">
        <f>Table1[[#This Row],[Column1]]</f>
        <v>#VALUE!</v>
      </c>
    </row>
    <row r="5861" spans="1:10" hidden="1" x14ac:dyDescent="0.3">
      <c r="A5861" s="2" t="e">
        <f>Table1[[#This Row],[Befolyt]]</f>
        <v>#VALUE!</v>
      </c>
      <c r="B5861" t="e">
        <f>Table1[[#This Row],[ÜK]]</f>
        <v>#VALUE!</v>
      </c>
      <c r="C5861" s="3" t="e">
        <f>Table1[[#This Row],[Szla]]</f>
        <v>#VALUE!</v>
      </c>
      <c r="D5861" s="6" t="e">
        <f>Table1[[#This Row],[Kelt_hó]]</f>
        <v>#VALUE!</v>
      </c>
      <c r="E5861" t="e">
        <f>Table1[[#This Row],[Vevő]]</f>
        <v>#VALUE!</v>
      </c>
      <c r="F5861" t="e">
        <f>Table1[[#This Row],[Termékkör]]</f>
        <v>#VALUE!</v>
      </c>
      <c r="G5861" s="4" t="e">
        <f>Table1[[#This Row],[SzumElad]]</f>
        <v>#VALUE!</v>
      </c>
      <c r="H5861" s="7" t="e">
        <f>Table1[[#This Row],[Jut_%]]</f>
        <v>#VALUE!</v>
      </c>
      <c r="I5861" s="4" t="e">
        <f>Table1[[#This Row],[Jut]]</f>
        <v>#VALUE!</v>
      </c>
      <c r="J5861" s="4" t="e">
        <f>Table1[[#This Row],[Column1]]</f>
        <v>#VALUE!</v>
      </c>
    </row>
    <row r="5862" spans="1:10" hidden="1" x14ac:dyDescent="0.3">
      <c r="A5862" s="2" t="e">
        <f>Table1[[#This Row],[Befolyt]]</f>
        <v>#VALUE!</v>
      </c>
      <c r="B5862" t="e">
        <f>Table1[[#This Row],[ÜK]]</f>
        <v>#VALUE!</v>
      </c>
      <c r="C5862" s="3" t="e">
        <f>Table1[[#This Row],[Szla]]</f>
        <v>#VALUE!</v>
      </c>
      <c r="D5862" s="6" t="e">
        <f>Table1[[#This Row],[Kelt_hó]]</f>
        <v>#VALUE!</v>
      </c>
      <c r="E5862" t="e">
        <f>Table1[[#This Row],[Vevő]]</f>
        <v>#VALUE!</v>
      </c>
      <c r="F5862" t="e">
        <f>Table1[[#This Row],[Termékkör]]</f>
        <v>#VALUE!</v>
      </c>
      <c r="G5862" s="4" t="e">
        <f>Table1[[#This Row],[SzumElad]]</f>
        <v>#VALUE!</v>
      </c>
      <c r="H5862" s="7" t="e">
        <f>Table1[[#This Row],[Jut_%]]</f>
        <v>#VALUE!</v>
      </c>
      <c r="I5862" s="4" t="e">
        <f>Table1[[#This Row],[Jut]]</f>
        <v>#VALUE!</v>
      </c>
      <c r="J5862" s="4" t="e">
        <f>Table1[[#This Row],[Column1]]</f>
        <v>#VALUE!</v>
      </c>
    </row>
    <row r="5863" spans="1:10" hidden="1" x14ac:dyDescent="0.3">
      <c r="A5863" s="2" t="e">
        <f>Table1[[#This Row],[Befolyt]]</f>
        <v>#VALUE!</v>
      </c>
      <c r="B5863" t="e">
        <f>Table1[[#This Row],[ÜK]]</f>
        <v>#VALUE!</v>
      </c>
      <c r="C5863" s="3" t="e">
        <f>Table1[[#This Row],[Szla]]</f>
        <v>#VALUE!</v>
      </c>
      <c r="D5863" s="6" t="e">
        <f>Table1[[#This Row],[Kelt_hó]]</f>
        <v>#VALUE!</v>
      </c>
      <c r="E5863" t="e">
        <f>Table1[[#This Row],[Vevő]]</f>
        <v>#VALUE!</v>
      </c>
      <c r="F5863" t="e">
        <f>Table1[[#This Row],[Termékkör]]</f>
        <v>#VALUE!</v>
      </c>
      <c r="G5863" s="4" t="e">
        <f>Table1[[#This Row],[SzumElad]]</f>
        <v>#VALUE!</v>
      </c>
      <c r="H5863" s="7" t="e">
        <f>Table1[[#This Row],[Jut_%]]</f>
        <v>#VALUE!</v>
      </c>
      <c r="I5863" s="4" t="e">
        <f>Table1[[#This Row],[Jut]]</f>
        <v>#VALUE!</v>
      </c>
      <c r="J5863" s="4" t="e">
        <f>Table1[[#This Row],[Column1]]</f>
        <v>#VALUE!</v>
      </c>
    </row>
    <row r="5864" spans="1:10" hidden="1" x14ac:dyDescent="0.3">
      <c r="A5864" s="2" t="e">
        <f>Table1[[#This Row],[Befolyt]]</f>
        <v>#VALUE!</v>
      </c>
      <c r="B5864" t="e">
        <f>Table1[[#This Row],[ÜK]]</f>
        <v>#VALUE!</v>
      </c>
      <c r="C5864" s="3" t="e">
        <f>Table1[[#This Row],[Szla]]</f>
        <v>#VALUE!</v>
      </c>
      <c r="D5864" s="6" t="e">
        <f>Table1[[#This Row],[Kelt_hó]]</f>
        <v>#VALUE!</v>
      </c>
      <c r="E5864" t="e">
        <f>Table1[[#This Row],[Vevő]]</f>
        <v>#VALUE!</v>
      </c>
      <c r="F5864" t="e">
        <f>Table1[[#This Row],[Termékkör]]</f>
        <v>#VALUE!</v>
      </c>
      <c r="G5864" s="4" t="e">
        <f>Table1[[#This Row],[SzumElad]]</f>
        <v>#VALUE!</v>
      </c>
      <c r="H5864" s="7" t="e">
        <f>Table1[[#This Row],[Jut_%]]</f>
        <v>#VALUE!</v>
      </c>
      <c r="I5864" s="4" t="e">
        <f>Table1[[#This Row],[Jut]]</f>
        <v>#VALUE!</v>
      </c>
      <c r="J5864" s="4" t="e">
        <f>Table1[[#This Row],[Column1]]</f>
        <v>#VALUE!</v>
      </c>
    </row>
    <row r="5865" spans="1:10" hidden="1" x14ac:dyDescent="0.3">
      <c r="A5865" s="2" t="e">
        <f>Table1[[#This Row],[Befolyt]]</f>
        <v>#VALUE!</v>
      </c>
      <c r="B5865" t="e">
        <f>Table1[[#This Row],[ÜK]]</f>
        <v>#VALUE!</v>
      </c>
      <c r="C5865" s="3" t="e">
        <f>Table1[[#This Row],[Szla]]</f>
        <v>#VALUE!</v>
      </c>
      <c r="D5865" s="6" t="e">
        <f>Table1[[#This Row],[Kelt_hó]]</f>
        <v>#VALUE!</v>
      </c>
      <c r="E5865" t="e">
        <f>Table1[[#This Row],[Vevő]]</f>
        <v>#VALUE!</v>
      </c>
      <c r="F5865" t="e">
        <f>Table1[[#This Row],[Termékkör]]</f>
        <v>#VALUE!</v>
      </c>
      <c r="G5865" s="4" t="e">
        <f>Table1[[#This Row],[SzumElad]]</f>
        <v>#VALUE!</v>
      </c>
      <c r="H5865" s="7" t="e">
        <f>Table1[[#This Row],[Jut_%]]</f>
        <v>#VALUE!</v>
      </c>
      <c r="I5865" s="4" t="e">
        <f>Table1[[#This Row],[Jut]]</f>
        <v>#VALUE!</v>
      </c>
      <c r="J5865" s="4" t="e">
        <f>Table1[[#This Row],[Column1]]</f>
        <v>#VALUE!</v>
      </c>
    </row>
    <row r="5866" spans="1:10" hidden="1" x14ac:dyDescent="0.3">
      <c r="A5866" s="2" t="e">
        <f>Table1[[#This Row],[Befolyt]]</f>
        <v>#VALUE!</v>
      </c>
      <c r="B5866" t="e">
        <f>Table1[[#This Row],[ÜK]]</f>
        <v>#VALUE!</v>
      </c>
      <c r="C5866" s="3" t="e">
        <f>Table1[[#This Row],[Szla]]</f>
        <v>#VALUE!</v>
      </c>
      <c r="D5866" s="6" t="e">
        <f>Table1[[#This Row],[Kelt_hó]]</f>
        <v>#VALUE!</v>
      </c>
      <c r="E5866" t="e">
        <f>Table1[[#This Row],[Vevő]]</f>
        <v>#VALUE!</v>
      </c>
      <c r="F5866" t="e">
        <f>Table1[[#This Row],[Termékkör]]</f>
        <v>#VALUE!</v>
      </c>
      <c r="G5866" s="4" t="e">
        <f>Table1[[#This Row],[SzumElad]]</f>
        <v>#VALUE!</v>
      </c>
      <c r="H5866" s="7" t="e">
        <f>Table1[[#This Row],[Jut_%]]</f>
        <v>#VALUE!</v>
      </c>
      <c r="I5866" s="4" t="e">
        <f>Table1[[#This Row],[Jut]]</f>
        <v>#VALUE!</v>
      </c>
      <c r="J5866" s="4" t="e">
        <f>Table1[[#This Row],[Column1]]</f>
        <v>#VALUE!</v>
      </c>
    </row>
    <row r="5867" spans="1:10" hidden="1" x14ac:dyDescent="0.3">
      <c r="A5867" s="2" t="e">
        <f>Table1[[#This Row],[Befolyt]]</f>
        <v>#VALUE!</v>
      </c>
      <c r="B5867" t="e">
        <f>Table1[[#This Row],[ÜK]]</f>
        <v>#VALUE!</v>
      </c>
      <c r="C5867" s="3" t="e">
        <f>Table1[[#This Row],[Szla]]</f>
        <v>#VALUE!</v>
      </c>
      <c r="D5867" s="6" t="e">
        <f>Table1[[#This Row],[Kelt_hó]]</f>
        <v>#VALUE!</v>
      </c>
      <c r="E5867" t="e">
        <f>Table1[[#This Row],[Vevő]]</f>
        <v>#VALUE!</v>
      </c>
      <c r="F5867" t="e">
        <f>Table1[[#This Row],[Termékkör]]</f>
        <v>#VALUE!</v>
      </c>
      <c r="G5867" s="4" t="e">
        <f>Table1[[#This Row],[SzumElad]]</f>
        <v>#VALUE!</v>
      </c>
      <c r="H5867" s="7" t="e">
        <f>Table1[[#This Row],[Jut_%]]</f>
        <v>#VALUE!</v>
      </c>
      <c r="I5867" s="4" t="e">
        <f>Table1[[#This Row],[Jut]]</f>
        <v>#VALUE!</v>
      </c>
      <c r="J5867" s="4" t="e">
        <f>Table1[[#This Row],[Column1]]</f>
        <v>#VALUE!</v>
      </c>
    </row>
    <row r="5868" spans="1:10" hidden="1" x14ac:dyDescent="0.3">
      <c r="A5868" s="2" t="e">
        <f>Table1[[#This Row],[Befolyt]]</f>
        <v>#VALUE!</v>
      </c>
      <c r="B5868" t="e">
        <f>Table1[[#This Row],[ÜK]]</f>
        <v>#VALUE!</v>
      </c>
      <c r="C5868" s="3" t="e">
        <f>Table1[[#This Row],[Szla]]</f>
        <v>#VALUE!</v>
      </c>
      <c r="D5868" s="6" t="e">
        <f>Table1[[#This Row],[Kelt_hó]]</f>
        <v>#VALUE!</v>
      </c>
      <c r="E5868" t="e">
        <f>Table1[[#This Row],[Vevő]]</f>
        <v>#VALUE!</v>
      </c>
      <c r="F5868" t="e">
        <f>Table1[[#This Row],[Termékkör]]</f>
        <v>#VALUE!</v>
      </c>
      <c r="G5868" s="4" t="e">
        <f>Table1[[#This Row],[SzumElad]]</f>
        <v>#VALUE!</v>
      </c>
      <c r="H5868" s="7" t="e">
        <f>Table1[[#This Row],[Jut_%]]</f>
        <v>#VALUE!</v>
      </c>
      <c r="I5868" s="4" t="e">
        <f>Table1[[#This Row],[Jut]]</f>
        <v>#VALUE!</v>
      </c>
      <c r="J5868" s="4" t="e">
        <f>Table1[[#This Row],[Column1]]</f>
        <v>#VALUE!</v>
      </c>
    </row>
    <row r="5869" spans="1:10" hidden="1" x14ac:dyDescent="0.3">
      <c r="A5869" s="2" t="e">
        <f>Table1[[#This Row],[Befolyt]]</f>
        <v>#VALUE!</v>
      </c>
      <c r="B5869" t="e">
        <f>Table1[[#This Row],[ÜK]]</f>
        <v>#VALUE!</v>
      </c>
      <c r="C5869" s="3" t="e">
        <f>Table1[[#This Row],[Szla]]</f>
        <v>#VALUE!</v>
      </c>
      <c r="D5869" s="6" t="e">
        <f>Table1[[#This Row],[Kelt_hó]]</f>
        <v>#VALUE!</v>
      </c>
      <c r="E5869" t="e">
        <f>Table1[[#This Row],[Vevő]]</f>
        <v>#VALUE!</v>
      </c>
      <c r="F5869" t="e">
        <f>Table1[[#This Row],[Termékkör]]</f>
        <v>#VALUE!</v>
      </c>
      <c r="G5869" s="4" t="e">
        <f>Table1[[#This Row],[SzumElad]]</f>
        <v>#VALUE!</v>
      </c>
      <c r="H5869" s="7" t="e">
        <f>Table1[[#This Row],[Jut_%]]</f>
        <v>#VALUE!</v>
      </c>
      <c r="I5869" s="4" t="e">
        <f>Table1[[#This Row],[Jut]]</f>
        <v>#VALUE!</v>
      </c>
      <c r="J5869" s="4" t="e">
        <f>Table1[[#This Row],[Column1]]</f>
        <v>#VALUE!</v>
      </c>
    </row>
    <row r="5870" spans="1:10" hidden="1" x14ac:dyDescent="0.3">
      <c r="A5870" s="2" t="e">
        <f>Table1[[#This Row],[Befolyt]]</f>
        <v>#VALUE!</v>
      </c>
      <c r="B5870" t="e">
        <f>Table1[[#This Row],[ÜK]]</f>
        <v>#VALUE!</v>
      </c>
      <c r="C5870" s="3" t="e">
        <f>Table1[[#This Row],[Szla]]</f>
        <v>#VALUE!</v>
      </c>
      <c r="D5870" s="6" t="e">
        <f>Table1[[#This Row],[Kelt_hó]]</f>
        <v>#VALUE!</v>
      </c>
      <c r="E5870" t="e">
        <f>Table1[[#This Row],[Vevő]]</f>
        <v>#VALUE!</v>
      </c>
      <c r="F5870" t="e">
        <f>Table1[[#This Row],[Termékkör]]</f>
        <v>#VALUE!</v>
      </c>
      <c r="G5870" s="4" t="e">
        <f>Table1[[#This Row],[SzumElad]]</f>
        <v>#VALUE!</v>
      </c>
      <c r="H5870" s="7" t="e">
        <f>Table1[[#This Row],[Jut_%]]</f>
        <v>#VALUE!</v>
      </c>
      <c r="I5870" s="4" t="e">
        <f>Table1[[#This Row],[Jut]]</f>
        <v>#VALUE!</v>
      </c>
      <c r="J5870" s="4" t="e">
        <f>Table1[[#This Row],[Column1]]</f>
        <v>#VALUE!</v>
      </c>
    </row>
    <row r="5871" spans="1:10" hidden="1" x14ac:dyDescent="0.3">
      <c r="A5871" s="2" t="e">
        <f>Table1[[#This Row],[Befolyt]]</f>
        <v>#VALUE!</v>
      </c>
      <c r="B5871" t="e">
        <f>Table1[[#This Row],[ÜK]]</f>
        <v>#VALUE!</v>
      </c>
      <c r="C5871" s="3" t="e">
        <f>Table1[[#This Row],[Szla]]</f>
        <v>#VALUE!</v>
      </c>
      <c r="D5871" s="6" t="e">
        <f>Table1[[#This Row],[Kelt_hó]]</f>
        <v>#VALUE!</v>
      </c>
      <c r="E5871" t="e">
        <f>Table1[[#This Row],[Vevő]]</f>
        <v>#VALUE!</v>
      </c>
      <c r="F5871" t="e">
        <f>Table1[[#This Row],[Termékkör]]</f>
        <v>#VALUE!</v>
      </c>
      <c r="G5871" s="4" t="e">
        <f>Table1[[#This Row],[SzumElad]]</f>
        <v>#VALUE!</v>
      </c>
      <c r="H5871" s="7" t="e">
        <f>Table1[[#This Row],[Jut_%]]</f>
        <v>#VALUE!</v>
      </c>
      <c r="I5871" s="4" t="e">
        <f>Table1[[#This Row],[Jut]]</f>
        <v>#VALUE!</v>
      </c>
      <c r="J5871" s="4" t="e">
        <f>Table1[[#This Row],[Column1]]</f>
        <v>#VALUE!</v>
      </c>
    </row>
    <row r="5872" spans="1:10" hidden="1" x14ac:dyDescent="0.3">
      <c r="A5872" s="2" t="e">
        <f>Table1[[#This Row],[Befolyt]]</f>
        <v>#VALUE!</v>
      </c>
      <c r="B5872" t="e">
        <f>Table1[[#This Row],[ÜK]]</f>
        <v>#VALUE!</v>
      </c>
      <c r="C5872" s="3" t="e">
        <f>Table1[[#This Row],[Szla]]</f>
        <v>#VALUE!</v>
      </c>
      <c r="D5872" s="6" t="e">
        <f>Table1[[#This Row],[Kelt_hó]]</f>
        <v>#VALUE!</v>
      </c>
      <c r="E5872" t="e">
        <f>Table1[[#This Row],[Vevő]]</f>
        <v>#VALUE!</v>
      </c>
      <c r="F5872" t="e">
        <f>Table1[[#This Row],[Termékkör]]</f>
        <v>#VALUE!</v>
      </c>
      <c r="G5872" s="4" t="e">
        <f>Table1[[#This Row],[SzumElad]]</f>
        <v>#VALUE!</v>
      </c>
      <c r="H5872" s="7" t="e">
        <f>Table1[[#This Row],[Jut_%]]</f>
        <v>#VALUE!</v>
      </c>
      <c r="I5872" s="4" t="e">
        <f>Table1[[#This Row],[Jut]]</f>
        <v>#VALUE!</v>
      </c>
      <c r="J5872" s="4" t="e">
        <f>Table1[[#This Row],[Column1]]</f>
        <v>#VALUE!</v>
      </c>
    </row>
    <row r="5873" spans="1:10" hidden="1" x14ac:dyDescent="0.3">
      <c r="A5873" s="2" t="e">
        <f>Table1[[#This Row],[Befolyt]]</f>
        <v>#VALUE!</v>
      </c>
      <c r="B5873" t="e">
        <f>Table1[[#This Row],[ÜK]]</f>
        <v>#VALUE!</v>
      </c>
      <c r="C5873" s="3" t="e">
        <f>Table1[[#This Row],[Szla]]</f>
        <v>#VALUE!</v>
      </c>
      <c r="D5873" s="6" t="e">
        <f>Table1[[#This Row],[Kelt_hó]]</f>
        <v>#VALUE!</v>
      </c>
      <c r="E5873" t="e">
        <f>Table1[[#This Row],[Vevő]]</f>
        <v>#VALUE!</v>
      </c>
      <c r="F5873" t="e">
        <f>Table1[[#This Row],[Termékkör]]</f>
        <v>#VALUE!</v>
      </c>
      <c r="G5873" s="4" t="e">
        <f>Table1[[#This Row],[SzumElad]]</f>
        <v>#VALUE!</v>
      </c>
      <c r="H5873" s="7" t="e">
        <f>Table1[[#This Row],[Jut_%]]</f>
        <v>#VALUE!</v>
      </c>
      <c r="I5873" s="4" t="e">
        <f>Table1[[#This Row],[Jut]]</f>
        <v>#VALUE!</v>
      </c>
      <c r="J5873" s="4" t="e">
        <f>Table1[[#This Row],[Column1]]</f>
        <v>#VALUE!</v>
      </c>
    </row>
    <row r="5874" spans="1:10" hidden="1" x14ac:dyDescent="0.3">
      <c r="A5874" s="2" t="e">
        <f>Table1[[#This Row],[Befolyt]]</f>
        <v>#VALUE!</v>
      </c>
      <c r="B5874" t="e">
        <f>Table1[[#This Row],[ÜK]]</f>
        <v>#VALUE!</v>
      </c>
      <c r="C5874" s="3" t="e">
        <f>Table1[[#This Row],[Szla]]</f>
        <v>#VALUE!</v>
      </c>
      <c r="D5874" s="6" t="e">
        <f>Table1[[#This Row],[Kelt_hó]]</f>
        <v>#VALUE!</v>
      </c>
      <c r="E5874" t="e">
        <f>Table1[[#This Row],[Vevő]]</f>
        <v>#VALUE!</v>
      </c>
      <c r="F5874" t="e">
        <f>Table1[[#This Row],[Termékkör]]</f>
        <v>#VALUE!</v>
      </c>
      <c r="G5874" s="4" t="e">
        <f>Table1[[#This Row],[SzumElad]]</f>
        <v>#VALUE!</v>
      </c>
      <c r="H5874" s="7" t="e">
        <f>Table1[[#This Row],[Jut_%]]</f>
        <v>#VALUE!</v>
      </c>
      <c r="I5874" s="4" t="e">
        <f>Table1[[#This Row],[Jut]]</f>
        <v>#VALUE!</v>
      </c>
      <c r="J5874" s="4" t="e">
        <f>Table1[[#This Row],[Column1]]</f>
        <v>#VALUE!</v>
      </c>
    </row>
    <row r="5875" spans="1:10" hidden="1" x14ac:dyDescent="0.3">
      <c r="A5875" s="2" t="e">
        <f>Table1[[#This Row],[Befolyt]]</f>
        <v>#VALUE!</v>
      </c>
      <c r="B5875" t="e">
        <f>Table1[[#This Row],[ÜK]]</f>
        <v>#VALUE!</v>
      </c>
      <c r="C5875" s="3" t="e">
        <f>Table1[[#This Row],[Szla]]</f>
        <v>#VALUE!</v>
      </c>
      <c r="D5875" s="6" t="e">
        <f>Table1[[#This Row],[Kelt_hó]]</f>
        <v>#VALUE!</v>
      </c>
      <c r="E5875" t="e">
        <f>Table1[[#This Row],[Vevő]]</f>
        <v>#VALUE!</v>
      </c>
      <c r="F5875" t="e">
        <f>Table1[[#This Row],[Termékkör]]</f>
        <v>#VALUE!</v>
      </c>
      <c r="G5875" s="4" t="e">
        <f>Table1[[#This Row],[SzumElad]]</f>
        <v>#VALUE!</v>
      </c>
      <c r="H5875" s="7" t="e">
        <f>Table1[[#This Row],[Jut_%]]</f>
        <v>#VALUE!</v>
      </c>
      <c r="I5875" s="4" t="e">
        <f>Table1[[#This Row],[Jut]]</f>
        <v>#VALUE!</v>
      </c>
      <c r="J5875" s="4" t="e">
        <f>Table1[[#This Row],[Column1]]</f>
        <v>#VALUE!</v>
      </c>
    </row>
    <row r="5876" spans="1:10" hidden="1" x14ac:dyDescent="0.3">
      <c r="A5876" s="2" t="e">
        <f>Table1[[#This Row],[Befolyt]]</f>
        <v>#VALUE!</v>
      </c>
      <c r="B5876" t="e">
        <f>Table1[[#This Row],[ÜK]]</f>
        <v>#VALUE!</v>
      </c>
      <c r="C5876" s="3" t="e">
        <f>Table1[[#This Row],[Szla]]</f>
        <v>#VALUE!</v>
      </c>
      <c r="D5876" s="6" t="e">
        <f>Table1[[#This Row],[Kelt_hó]]</f>
        <v>#VALUE!</v>
      </c>
      <c r="E5876" t="e">
        <f>Table1[[#This Row],[Vevő]]</f>
        <v>#VALUE!</v>
      </c>
      <c r="F5876" t="e">
        <f>Table1[[#This Row],[Termékkör]]</f>
        <v>#VALUE!</v>
      </c>
      <c r="G5876" s="4" t="e">
        <f>Table1[[#This Row],[SzumElad]]</f>
        <v>#VALUE!</v>
      </c>
      <c r="H5876" s="7" t="e">
        <f>Table1[[#This Row],[Jut_%]]</f>
        <v>#VALUE!</v>
      </c>
      <c r="I5876" s="4" t="e">
        <f>Table1[[#This Row],[Jut]]</f>
        <v>#VALUE!</v>
      </c>
      <c r="J5876" s="4" t="e">
        <f>Table1[[#This Row],[Column1]]</f>
        <v>#VALUE!</v>
      </c>
    </row>
    <row r="5877" spans="1:10" hidden="1" x14ac:dyDescent="0.3">
      <c r="A5877" s="2" t="e">
        <f>Table1[[#This Row],[Befolyt]]</f>
        <v>#VALUE!</v>
      </c>
      <c r="B5877" t="e">
        <f>Table1[[#This Row],[ÜK]]</f>
        <v>#VALUE!</v>
      </c>
      <c r="C5877" s="3" t="e">
        <f>Table1[[#This Row],[Szla]]</f>
        <v>#VALUE!</v>
      </c>
      <c r="D5877" s="6" t="e">
        <f>Table1[[#This Row],[Kelt_hó]]</f>
        <v>#VALUE!</v>
      </c>
      <c r="E5877" t="e">
        <f>Table1[[#This Row],[Vevő]]</f>
        <v>#VALUE!</v>
      </c>
      <c r="F5877" t="e">
        <f>Table1[[#This Row],[Termékkör]]</f>
        <v>#VALUE!</v>
      </c>
      <c r="G5877" s="4" t="e">
        <f>Table1[[#This Row],[SzumElad]]</f>
        <v>#VALUE!</v>
      </c>
      <c r="H5877" s="7" t="e">
        <f>Table1[[#This Row],[Jut_%]]</f>
        <v>#VALUE!</v>
      </c>
      <c r="I5877" s="4" t="e">
        <f>Table1[[#This Row],[Jut]]</f>
        <v>#VALUE!</v>
      </c>
      <c r="J5877" s="4" t="e">
        <f>Table1[[#This Row],[Column1]]</f>
        <v>#VALUE!</v>
      </c>
    </row>
    <row r="5878" spans="1:10" hidden="1" x14ac:dyDescent="0.3">
      <c r="A5878" s="2" t="e">
        <f>Table1[[#This Row],[Befolyt]]</f>
        <v>#VALUE!</v>
      </c>
      <c r="B5878" t="e">
        <f>Table1[[#This Row],[ÜK]]</f>
        <v>#VALUE!</v>
      </c>
      <c r="C5878" s="3" t="e">
        <f>Table1[[#This Row],[Szla]]</f>
        <v>#VALUE!</v>
      </c>
      <c r="D5878" s="6" t="e">
        <f>Table1[[#This Row],[Kelt_hó]]</f>
        <v>#VALUE!</v>
      </c>
      <c r="E5878" t="e">
        <f>Table1[[#This Row],[Vevő]]</f>
        <v>#VALUE!</v>
      </c>
      <c r="F5878" t="e">
        <f>Table1[[#This Row],[Termékkör]]</f>
        <v>#VALUE!</v>
      </c>
      <c r="G5878" s="4" t="e">
        <f>Table1[[#This Row],[SzumElad]]</f>
        <v>#VALUE!</v>
      </c>
      <c r="H5878" s="7" t="e">
        <f>Table1[[#This Row],[Jut_%]]</f>
        <v>#VALUE!</v>
      </c>
      <c r="I5878" s="4" t="e">
        <f>Table1[[#This Row],[Jut]]</f>
        <v>#VALUE!</v>
      </c>
      <c r="J5878" s="4" t="e">
        <f>Table1[[#This Row],[Column1]]</f>
        <v>#VALUE!</v>
      </c>
    </row>
    <row r="5879" spans="1:10" hidden="1" x14ac:dyDescent="0.3">
      <c r="A5879" s="2" t="e">
        <f>Table1[[#This Row],[Befolyt]]</f>
        <v>#VALUE!</v>
      </c>
      <c r="B5879" t="e">
        <f>Table1[[#This Row],[ÜK]]</f>
        <v>#VALUE!</v>
      </c>
      <c r="C5879" s="3" t="e">
        <f>Table1[[#This Row],[Szla]]</f>
        <v>#VALUE!</v>
      </c>
      <c r="D5879" s="6" t="e">
        <f>Table1[[#This Row],[Kelt_hó]]</f>
        <v>#VALUE!</v>
      </c>
      <c r="E5879" t="e">
        <f>Table1[[#This Row],[Vevő]]</f>
        <v>#VALUE!</v>
      </c>
      <c r="F5879" t="e">
        <f>Table1[[#This Row],[Termékkör]]</f>
        <v>#VALUE!</v>
      </c>
      <c r="G5879" s="4" t="e">
        <f>Table1[[#This Row],[SzumElad]]</f>
        <v>#VALUE!</v>
      </c>
      <c r="H5879" s="7" t="e">
        <f>Table1[[#This Row],[Jut_%]]</f>
        <v>#VALUE!</v>
      </c>
      <c r="I5879" s="4" t="e">
        <f>Table1[[#This Row],[Jut]]</f>
        <v>#VALUE!</v>
      </c>
      <c r="J5879" s="4" t="e">
        <f>Table1[[#This Row],[Column1]]</f>
        <v>#VALUE!</v>
      </c>
    </row>
    <row r="5880" spans="1:10" hidden="1" x14ac:dyDescent="0.3">
      <c r="A5880" s="2" t="e">
        <f>Table1[[#This Row],[Befolyt]]</f>
        <v>#VALUE!</v>
      </c>
      <c r="B5880" t="e">
        <f>Table1[[#This Row],[ÜK]]</f>
        <v>#VALUE!</v>
      </c>
      <c r="C5880" s="3" t="e">
        <f>Table1[[#This Row],[Szla]]</f>
        <v>#VALUE!</v>
      </c>
      <c r="D5880" s="6" t="e">
        <f>Table1[[#This Row],[Kelt_hó]]</f>
        <v>#VALUE!</v>
      </c>
      <c r="E5880" t="e">
        <f>Table1[[#This Row],[Vevő]]</f>
        <v>#VALUE!</v>
      </c>
      <c r="F5880" t="e">
        <f>Table1[[#This Row],[Termékkör]]</f>
        <v>#VALUE!</v>
      </c>
      <c r="G5880" s="4" t="e">
        <f>Table1[[#This Row],[SzumElad]]</f>
        <v>#VALUE!</v>
      </c>
      <c r="H5880" s="7" t="e">
        <f>Table1[[#This Row],[Jut_%]]</f>
        <v>#VALUE!</v>
      </c>
      <c r="I5880" s="4" t="e">
        <f>Table1[[#This Row],[Jut]]</f>
        <v>#VALUE!</v>
      </c>
      <c r="J5880" s="4" t="e">
        <f>Table1[[#This Row],[Column1]]</f>
        <v>#VALUE!</v>
      </c>
    </row>
    <row r="5881" spans="1:10" hidden="1" x14ac:dyDescent="0.3">
      <c r="A5881" s="2" t="e">
        <f>Table1[[#This Row],[Befolyt]]</f>
        <v>#VALUE!</v>
      </c>
      <c r="B5881" t="e">
        <f>Table1[[#This Row],[ÜK]]</f>
        <v>#VALUE!</v>
      </c>
      <c r="C5881" s="3" t="e">
        <f>Table1[[#This Row],[Szla]]</f>
        <v>#VALUE!</v>
      </c>
      <c r="D5881" s="6" t="e">
        <f>Table1[[#This Row],[Kelt_hó]]</f>
        <v>#VALUE!</v>
      </c>
      <c r="E5881" t="e">
        <f>Table1[[#This Row],[Vevő]]</f>
        <v>#VALUE!</v>
      </c>
      <c r="F5881" t="e">
        <f>Table1[[#This Row],[Termékkör]]</f>
        <v>#VALUE!</v>
      </c>
      <c r="G5881" s="4" t="e">
        <f>Table1[[#This Row],[SzumElad]]</f>
        <v>#VALUE!</v>
      </c>
      <c r="H5881" s="7" t="e">
        <f>Table1[[#This Row],[Jut_%]]</f>
        <v>#VALUE!</v>
      </c>
      <c r="I5881" s="4" t="e">
        <f>Table1[[#This Row],[Jut]]</f>
        <v>#VALUE!</v>
      </c>
      <c r="J5881" s="4" t="e">
        <f>Table1[[#This Row],[Column1]]</f>
        <v>#VALUE!</v>
      </c>
    </row>
    <row r="5882" spans="1:10" hidden="1" x14ac:dyDescent="0.3">
      <c r="A5882" s="2" t="e">
        <f>Table1[[#This Row],[Befolyt]]</f>
        <v>#VALUE!</v>
      </c>
      <c r="B5882" t="e">
        <f>Table1[[#This Row],[ÜK]]</f>
        <v>#VALUE!</v>
      </c>
      <c r="C5882" s="3" t="e">
        <f>Table1[[#This Row],[Szla]]</f>
        <v>#VALUE!</v>
      </c>
      <c r="D5882" s="6" t="e">
        <f>Table1[[#This Row],[Kelt_hó]]</f>
        <v>#VALUE!</v>
      </c>
      <c r="E5882" t="e">
        <f>Table1[[#This Row],[Vevő]]</f>
        <v>#VALUE!</v>
      </c>
      <c r="F5882" t="e">
        <f>Table1[[#This Row],[Termékkör]]</f>
        <v>#VALUE!</v>
      </c>
      <c r="G5882" s="4" t="e">
        <f>Table1[[#This Row],[SzumElad]]</f>
        <v>#VALUE!</v>
      </c>
      <c r="H5882" s="7" t="e">
        <f>Table1[[#This Row],[Jut_%]]</f>
        <v>#VALUE!</v>
      </c>
      <c r="I5882" s="4" t="e">
        <f>Table1[[#This Row],[Jut]]</f>
        <v>#VALUE!</v>
      </c>
      <c r="J5882" s="4" t="e">
        <f>Table1[[#This Row],[Column1]]</f>
        <v>#VALUE!</v>
      </c>
    </row>
    <row r="5883" spans="1:10" hidden="1" x14ac:dyDescent="0.3">
      <c r="A5883" s="2" t="e">
        <f>Table1[[#This Row],[Befolyt]]</f>
        <v>#VALUE!</v>
      </c>
      <c r="B5883" t="e">
        <f>Table1[[#This Row],[ÜK]]</f>
        <v>#VALUE!</v>
      </c>
      <c r="C5883" s="3" t="e">
        <f>Table1[[#This Row],[Szla]]</f>
        <v>#VALUE!</v>
      </c>
      <c r="D5883" s="6" t="e">
        <f>Table1[[#This Row],[Kelt_hó]]</f>
        <v>#VALUE!</v>
      </c>
      <c r="E5883" t="e">
        <f>Table1[[#This Row],[Vevő]]</f>
        <v>#VALUE!</v>
      </c>
      <c r="F5883" t="e">
        <f>Table1[[#This Row],[Termékkör]]</f>
        <v>#VALUE!</v>
      </c>
      <c r="G5883" s="4" t="e">
        <f>Table1[[#This Row],[SzumElad]]</f>
        <v>#VALUE!</v>
      </c>
      <c r="H5883" s="7" t="e">
        <f>Table1[[#This Row],[Jut_%]]</f>
        <v>#VALUE!</v>
      </c>
      <c r="I5883" s="4" t="e">
        <f>Table1[[#This Row],[Jut]]</f>
        <v>#VALUE!</v>
      </c>
      <c r="J5883" s="4" t="e">
        <f>Table1[[#This Row],[Column1]]</f>
        <v>#VALUE!</v>
      </c>
    </row>
    <row r="5884" spans="1:10" hidden="1" x14ac:dyDescent="0.3">
      <c r="A5884" s="2" t="e">
        <f>Table1[[#This Row],[Befolyt]]</f>
        <v>#VALUE!</v>
      </c>
      <c r="B5884" t="e">
        <f>Table1[[#This Row],[ÜK]]</f>
        <v>#VALUE!</v>
      </c>
      <c r="C5884" s="3" t="e">
        <f>Table1[[#This Row],[Szla]]</f>
        <v>#VALUE!</v>
      </c>
      <c r="D5884" s="6" t="e">
        <f>Table1[[#This Row],[Kelt_hó]]</f>
        <v>#VALUE!</v>
      </c>
      <c r="E5884" t="e">
        <f>Table1[[#This Row],[Vevő]]</f>
        <v>#VALUE!</v>
      </c>
      <c r="F5884" t="e">
        <f>Table1[[#This Row],[Termékkör]]</f>
        <v>#VALUE!</v>
      </c>
      <c r="G5884" s="4" t="e">
        <f>Table1[[#This Row],[SzumElad]]</f>
        <v>#VALUE!</v>
      </c>
      <c r="H5884" s="7" t="e">
        <f>Table1[[#This Row],[Jut_%]]</f>
        <v>#VALUE!</v>
      </c>
      <c r="I5884" s="4" t="e">
        <f>Table1[[#This Row],[Jut]]</f>
        <v>#VALUE!</v>
      </c>
      <c r="J5884" s="4" t="e">
        <f>Table1[[#This Row],[Column1]]</f>
        <v>#VALUE!</v>
      </c>
    </row>
    <row r="5885" spans="1:10" hidden="1" x14ac:dyDescent="0.3">
      <c r="A5885" s="2" t="e">
        <f>Table1[[#This Row],[Befolyt]]</f>
        <v>#VALUE!</v>
      </c>
      <c r="B5885" t="e">
        <f>Table1[[#This Row],[ÜK]]</f>
        <v>#VALUE!</v>
      </c>
      <c r="C5885" s="3" t="e">
        <f>Table1[[#This Row],[Szla]]</f>
        <v>#VALUE!</v>
      </c>
      <c r="D5885" s="6" t="e">
        <f>Table1[[#This Row],[Kelt_hó]]</f>
        <v>#VALUE!</v>
      </c>
      <c r="E5885" t="e">
        <f>Table1[[#This Row],[Vevő]]</f>
        <v>#VALUE!</v>
      </c>
      <c r="F5885" t="e">
        <f>Table1[[#This Row],[Termékkör]]</f>
        <v>#VALUE!</v>
      </c>
      <c r="G5885" s="4" t="e">
        <f>Table1[[#This Row],[SzumElad]]</f>
        <v>#VALUE!</v>
      </c>
      <c r="H5885" s="7" t="e">
        <f>Table1[[#This Row],[Jut_%]]</f>
        <v>#VALUE!</v>
      </c>
      <c r="I5885" s="4" t="e">
        <f>Table1[[#This Row],[Jut]]</f>
        <v>#VALUE!</v>
      </c>
      <c r="J5885" s="4" t="e">
        <f>Table1[[#This Row],[Column1]]</f>
        <v>#VALUE!</v>
      </c>
    </row>
    <row r="5886" spans="1:10" hidden="1" x14ac:dyDescent="0.3">
      <c r="A5886" s="2" t="e">
        <f>Table1[[#This Row],[Befolyt]]</f>
        <v>#VALUE!</v>
      </c>
      <c r="B5886" t="e">
        <f>Table1[[#This Row],[ÜK]]</f>
        <v>#VALUE!</v>
      </c>
      <c r="C5886" s="3" t="e">
        <f>Table1[[#This Row],[Szla]]</f>
        <v>#VALUE!</v>
      </c>
      <c r="D5886" s="6" t="e">
        <f>Table1[[#This Row],[Kelt_hó]]</f>
        <v>#VALUE!</v>
      </c>
      <c r="E5886" t="e">
        <f>Table1[[#This Row],[Vevő]]</f>
        <v>#VALUE!</v>
      </c>
      <c r="F5886" t="e">
        <f>Table1[[#This Row],[Termékkör]]</f>
        <v>#VALUE!</v>
      </c>
      <c r="G5886" s="4" t="e">
        <f>Table1[[#This Row],[SzumElad]]</f>
        <v>#VALUE!</v>
      </c>
      <c r="H5886" s="7" t="e">
        <f>Table1[[#This Row],[Jut_%]]</f>
        <v>#VALUE!</v>
      </c>
      <c r="I5886" s="4" t="e">
        <f>Table1[[#This Row],[Jut]]</f>
        <v>#VALUE!</v>
      </c>
      <c r="J5886" s="4" t="e">
        <f>Table1[[#This Row],[Column1]]</f>
        <v>#VALUE!</v>
      </c>
    </row>
    <row r="5887" spans="1:10" hidden="1" x14ac:dyDescent="0.3">
      <c r="A5887" s="2" t="e">
        <f>Table1[[#This Row],[Befolyt]]</f>
        <v>#VALUE!</v>
      </c>
      <c r="B5887" t="e">
        <f>Table1[[#This Row],[ÜK]]</f>
        <v>#VALUE!</v>
      </c>
      <c r="C5887" s="3" t="e">
        <f>Table1[[#This Row],[Szla]]</f>
        <v>#VALUE!</v>
      </c>
      <c r="D5887" s="6" t="e">
        <f>Table1[[#This Row],[Kelt_hó]]</f>
        <v>#VALUE!</v>
      </c>
      <c r="E5887" t="e">
        <f>Table1[[#This Row],[Vevő]]</f>
        <v>#VALUE!</v>
      </c>
      <c r="F5887" t="e">
        <f>Table1[[#This Row],[Termékkör]]</f>
        <v>#VALUE!</v>
      </c>
      <c r="G5887" s="4" t="e">
        <f>Table1[[#This Row],[SzumElad]]</f>
        <v>#VALUE!</v>
      </c>
      <c r="H5887" s="7" t="e">
        <f>Table1[[#This Row],[Jut_%]]</f>
        <v>#VALUE!</v>
      </c>
      <c r="I5887" s="4" t="e">
        <f>Table1[[#This Row],[Jut]]</f>
        <v>#VALUE!</v>
      </c>
      <c r="J5887" s="4" t="e">
        <f>Table1[[#This Row],[Column1]]</f>
        <v>#VALUE!</v>
      </c>
    </row>
    <row r="5888" spans="1:10" hidden="1" x14ac:dyDescent="0.3">
      <c r="A5888" s="2" t="e">
        <f>Table1[[#This Row],[Befolyt]]</f>
        <v>#VALUE!</v>
      </c>
      <c r="B5888" t="e">
        <f>Table1[[#This Row],[ÜK]]</f>
        <v>#VALUE!</v>
      </c>
      <c r="C5888" s="3" t="e">
        <f>Table1[[#This Row],[Szla]]</f>
        <v>#VALUE!</v>
      </c>
      <c r="D5888" s="6" t="e">
        <f>Table1[[#This Row],[Kelt_hó]]</f>
        <v>#VALUE!</v>
      </c>
      <c r="E5888" t="e">
        <f>Table1[[#This Row],[Vevő]]</f>
        <v>#VALUE!</v>
      </c>
      <c r="F5888" t="e">
        <f>Table1[[#This Row],[Termékkör]]</f>
        <v>#VALUE!</v>
      </c>
      <c r="G5888" s="4" t="e">
        <f>Table1[[#This Row],[SzumElad]]</f>
        <v>#VALUE!</v>
      </c>
      <c r="H5888" s="7" t="e">
        <f>Table1[[#This Row],[Jut_%]]</f>
        <v>#VALUE!</v>
      </c>
      <c r="I5888" s="4" t="e">
        <f>Table1[[#This Row],[Jut]]</f>
        <v>#VALUE!</v>
      </c>
      <c r="J5888" s="4" t="e">
        <f>Table1[[#This Row],[Column1]]</f>
        <v>#VALUE!</v>
      </c>
    </row>
    <row r="5889" spans="1:10" hidden="1" x14ac:dyDescent="0.3">
      <c r="A5889" s="2" t="e">
        <f>Table1[[#This Row],[Befolyt]]</f>
        <v>#VALUE!</v>
      </c>
      <c r="B5889" t="e">
        <f>Table1[[#This Row],[ÜK]]</f>
        <v>#VALUE!</v>
      </c>
      <c r="C5889" s="3" t="e">
        <f>Table1[[#This Row],[Szla]]</f>
        <v>#VALUE!</v>
      </c>
      <c r="D5889" s="6" t="e">
        <f>Table1[[#This Row],[Kelt_hó]]</f>
        <v>#VALUE!</v>
      </c>
      <c r="E5889" t="e">
        <f>Table1[[#This Row],[Vevő]]</f>
        <v>#VALUE!</v>
      </c>
      <c r="F5889" t="e">
        <f>Table1[[#This Row],[Termékkör]]</f>
        <v>#VALUE!</v>
      </c>
      <c r="G5889" s="4" t="e">
        <f>Table1[[#This Row],[SzumElad]]</f>
        <v>#VALUE!</v>
      </c>
      <c r="H5889" s="7" t="e">
        <f>Table1[[#This Row],[Jut_%]]</f>
        <v>#VALUE!</v>
      </c>
      <c r="I5889" s="4" t="e">
        <f>Table1[[#This Row],[Jut]]</f>
        <v>#VALUE!</v>
      </c>
      <c r="J5889" s="4" t="e">
        <f>Table1[[#This Row],[Column1]]</f>
        <v>#VALUE!</v>
      </c>
    </row>
    <row r="5890" spans="1:10" hidden="1" x14ac:dyDescent="0.3">
      <c r="A5890" s="2" t="e">
        <f>Table1[[#This Row],[Befolyt]]</f>
        <v>#VALUE!</v>
      </c>
      <c r="B5890" t="e">
        <f>Table1[[#This Row],[ÜK]]</f>
        <v>#VALUE!</v>
      </c>
      <c r="C5890" s="3" t="e">
        <f>Table1[[#This Row],[Szla]]</f>
        <v>#VALUE!</v>
      </c>
      <c r="D5890" s="6" t="e">
        <f>Table1[[#This Row],[Kelt_hó]]</f>
        <v>#VALUE!</v>
      </c>
      <c r="E5890" t="e">
        <f>Table1[[#This Row],[Vevő]]</f>
        <v>#VALUE!</v>
      </c>
      <c r="F5890" t="e">
        <f>Table1[[#This Row],[Termékkör]]</f>
        <v>#VALUE!</v>
      </c>
      <c r="G5890" s="4" t="e">
        <f>Table1[[#This Row],[SzumElad]]</f>
        <v>#VALUE!</v>
      </c>
      <c r="H5890" s="7" t="e">
        <f>Table1[[#This Row],[Jut_%]]</f>
        <v>#VALUE!</v>
      </c>
      <c r="I5890" s="4" t="e">
        <f>Table1[[#This Row],[Jut]]</f>
        <v>#VALUE!</v>
      </c>
      <c r="J5890" s="4" t="e">
        <f>Table1[[#This Row],[Column1]]</f>
        <v>#VALUE!</v>
      </c>
    </row>
    <row r="5891" spans="1:10" hidden="1" x14ac:dyDescent="0.3">
      <c r="A5891" s="2" t="e">
        <f>Table1[[#This Row],[Befolyt]]</f>
        <v>#VALUE!</v>
      </c>
      <c r="B5891" t="e">
        <f>Table1[[#This Row],[ÜK]]</f>
        <v>#VALUE!</v>
      </c>
      <c r="C5891" s="3" t="e">
        <f>Table1[[#This Row],[Szla]]</f>
        <v>#VALUE!</v>
      </c>
      <c r="D5891" s="6" t="e">
        <f>Table1[[#This Row],[Kelt_hó]]</f>
        <v>#VALUE!</v>
      </c>
      <c r="E5891" t="e">
        <f>Table1[[#This Row],[Vevő]]</f>
        <v>#VALUE!</v>
      </c>
      <c r="F5891" t="e">
        <f>Table1[[#This Row],[Termékkör]]</f>
        <v>#VALUE!</v>
      </c>
      <c r="G5891" s="4" t="e">
        <f>Table1[[#This Row],[SzumElad]]</f>
        <v>#VALUE!</v>
      </c>
      <c r="H5891" s="7" t="e">
        <f>Table1[[#This Row],[Jut_%]]</f>
        <v>#VALUE!</v>
      </c>
      <c r="I5891" s="4" t="e">
        <f>Table1[[#This Row],[Jut]]</f>
        <v>#VALUE!</v>
      </c>
      <c r="J5891" s="4" t="e">
        <f>Table1[[#This Row],[Column1]]</f>
        <v>#VALUE!</v>
      </c>
    </row>
    <row r="5892" spans="1:10" hidden="1" x14ac:dyDescent="0.3">
      <c r="A5892" s="2" t="e">
        <f>Table1[[#This Row],[Befolyt]]</f>
        <v>#VALUE!</v>
      </c>
      <c r="B5892" t="e">
        <f>Table1[[#This Row],[ÜK]]</f>
        <v>#VALUE!</v>
      </c>
      <c r="C5892" s="3" t="e">
        <f>Table1[[#This Row],[Szla]]</f>
        <v>#VALUE!</v>
      </c>
      <c r="D5892" s="6" t="e">
        <f>Table1[[#This Row],[Kelt_hó]]</f>
        <v>#VALUE!</v>
      </c>
      <c r="E5892" t="e">
        <f>Table1[[#This Row],[Vevő]]</f>
        <v>#VALUE!</v>
      </c>
      <c r="F5892" t="e">
        <f>Table1[[#This Row],[Termékkör]]</f>
        <v>#VALUE!</v>
      </c>
      <c r="G5892" s="4" t="e">
        <f>Table1[[#This Row],[SzumElad]]</f>
        <v>#VALUE!</v>
      </c>
      <c r="H5892" s="7" t="e">
        <f>Table1[[#This Row],[Jut_%]]</f>
        <v>#VALUE!</v>
      </c>
      <c r="I5892" s="4" t="e">
        <f>Table1[[#This Row],[Jut]]</f>
        <v>#VALUE!</v>
      </c>
      <c r="J5892" s="4" t="e">
        <f>Table1[[#This Row],[Column1]]</f>
        <v>#VALUE!</v>
      </c>
    </row>
    <row r="5893" spans="1:10" hidden="1" x14ac:dyDescent="0.3">
      <c r="A5893" s="2" t="e">
        <f>Table1[[#This Row],[Befolyt]]</f>
        <v>#VALUE!</v>
      </c>
      <c r="B5893" t="e">
        <f>Table1[[#This Row],[ÜK]]</f>
        <v>#VALUE!</v>
      </c>
      <c r="C5893" s="3" t="e">
        <f>Table1[[#This Row],[Szla]]</f>
        <v>#VALUE!</v>
      </c>
      <c r="D5893" s="6" t="e">
        <f>Table1[[#This Row],[Kelt_hó]]</f>
        <v>#VALUE!</v>
      </c>
      <c r="E5893" t="e">
        <f>Table1[[#This Row],[Vevő]]</f>
        <v>#VALUE!</v>
      </c>
      <c r="F5893" t="e">
        <f>Table1[[#This Row],[Termékkör]]</f>
        <v>#VALUE!</v>
      </c>
      <c r="G5893" s="4" t="e">
        <f>Table1[[#This Row],[SzumElad]]</f>
        <v>#VALUE!</v>
      </c>
      <c r="H5893" s="7" t="e">
        <f>Table1[[#This Row],[Jut_%]]</f>
        <v>#VALUE!</v>
      </c>
      <c r="I5893" s="4" t="e">
        <f>Table1[[#This Row],[Jut]]</f>
        <v>#VALUE!</v>
      </c>
      <c r="J5893" s="4" t="e">
        <f>Table1[[#This Row],[Column1]]</f>
        <v>#VALUE!</v>
      </c>
    </row>
    <row r="5894" spans="1:10" hidden="1" x14ac:dyDescent="0.3">
      <c r="A5894" s="2" t="e">
        <f>Table1[[#This Row],[Befolyt]]</f>
        <v>#VALUE!</v>
      </c>
      <c r="B5894" t="e">
        <f>Table1[[#This Row],[ÜK]]</f>
        <v>#VALUE!</v>
      </c>
      <c r="C5894" s="3" t="e">
        <f>Table1[[#This Row],[Szla]]</f>
        <v>#VALUE!</v>
      </c>
      <c r="D5894" s="6" t="e">
        <f>Table1[[#This Row],[Kelt_hó]]</f>
        <v>#VALUE!</v>
      </c>
      <c r="E5894" t="e">
        <f>Table1[[#This Row],[Vevő]]</f>
        <v>#VALUE!</v>
      </c>
      <c r="F5894" t="e">
        <f>Table1[[#This Row],[Termékkör]]</f>
        <v>#VALUE!</v>
      </c>
      <c r="G5894" s="4" t="e">
        <f>Table1[[#This Row],[SzumElad]]</f>
        <v>#VALUE!</v>
      </c>
      <c r="H5894" s="7" t="e">
        <f>Table1[[#This Row],[Jut_%]]</f>
        <v>#VALUE!</v>
      </c>
      <c r="I5894" s="4" t="e">
        <f>Table1[[#This Row],[Jut]]</f>
        <v>#VALUE!</v>
      </c>
      <c r="J5894" s="4" t="e">
        <f>Table1[[#This Row],[Column1]]</f>
        <v>#VALUE!</v>
      </c>
    </row>
    <row r="5895" spans="1:10" hidden="1" x14ac:dyDescent="0.3">
      <c r="A5895" s="2" t="e">
        <f>Table1[[#This Row],[Befolyt]]</f>
        <v>#VALUE!</v>
      </c>
      <c r="B5895" t="e">
        <f>Table1[[#This Row],[ÜK]]</f>
        <v>#VALUE!</v>
      </c>
      <c r="C5895" s="3" t="e">
        <f>Table1[[#This Row],[Szla]]</f>
        <v>#VALUE!</v>
      </c>
      <c r="D5895" s="6" t="e">
        <f>Table1[[#This Row],[Kelt_hó]]</f>
        <v>#VALUE!</v>
      </c>
      <c r="E5895" t="e">
        <f>Table1[[#This Row],[Vevő]]</f>
        <v>#VALUE!</v>
      </c>
      <c r="F5895" t="e">
        <f>Table1[[#This Row],[Termékkör]]</f>
        <v>#VALUE!</v>
      </c>
      <c r="G5895" s="4" t="e">
        <f>Table1[[#This Row],[SzumElad]]</f>
        <v>#VALUE!</v>
      </c>
      <c r="H5895" s="7" t="e">
        <f>Table1[[#This Row],[Jut_%]]</f>
        <v>#VALUE!</v>
      </c>
      <c r="I5895" s="4" t="e">
        <f>Table1[[#This Row],[Jut]]</f>
        <v>#VALUE!</v>
      </c>
      <c r="J5895" s="4" t="e">
        <f>Table1[[#This Row],[Column1]]</f>
        <v>#VALUE!</v>
      </c>
    </row>
    <row r="5896" spans="1:10" hidden="1" x14ac:dyDescent="0.3">
      <c r="A5896" s="2" t="e">
        <f>Table1[[#This Row],[Befolyt]]</f>
        <v>#VALUE!</v>
      </c>
      <c r="B5896" t="e">
        <f>Table1[[#This Row],[ÜK]]</f>
        <v>#VALUE!</v>
      </c>
      <c r="C5896" s="3" t="e">
        <f>Table1[[#This Row],[Szla]]</f>
        <v>#VALUE!</v>
      </c>
      <c r="D5896" s="6" t="e">
        <f>Table1[[#This Row],[Kelt_hó]]</f>
        <v>#VALUE!</v>
      </c>
      <c r="E5896" t="e">
        <f>Table1[[#This Row],[Vevő]]</f>
        <v>#VALUE!</v>
      </c>
      <c r="F5896" t="e">
        <f>Table1[[#This Row],[Termékkör]]</f>
        <v>#VALUE!</v>
      </c>
      <c r="G5896" s="4" t="e">
        <f>Table1[[#This Row],[SzumElad]]</f>
        <v>#VALUE!</v>
      </c>
      <c r="H5896" s="7" t="e">
        <f>Table1[[#This Row],[Jut_%]]</f>
        <v>#VALUE!</v>
      </c>
      <c r="I5896" s="4" t="e">
        <f>Table1[[#This Row],[Jut]]</f>
        <v>#VALUE!</v>
      </c>
      <c r="J5896" s="4" t="e">
        <f>Table1[[#This Row],[Column1]]</f>
        <v>#VALUE!</v>
      </c>
    </row>
    <row r="5897" spans="1:10" hidden="1" x14ac:dyDescent="0.3">
      <c r="A5897" s="2" t="e">
        <f>Table1[[#This Row],[Befolyt]]</f>
        <v>#VALUE!</v>
      </c>
      <c r="B5897" t="e">
        <f>Table1[[#This Row],[ÜK]]</f>
        <v>#VALUE!</v>
      </c>
      <c r="C5897" s="3" t="e">
        <f>Table1[[#This Row],[Szla]]</f>
        <v>#VALUE!</v>
      </c>
      <c r="D5897" s="6" t="e">
        <f>Table1[[#This Row],[Kelt_hó]]</f>
        <v>#VALUE!</v>
      </c>
      <c r="E5897" t="e">
        <f>Table1[[#This Row],[Vevő]]</f>
        <v>#VALUE!</v>
      </c>
      <c r="F5897" t="e">
        <f>Table1[[#This Row],[Termékkör]]</f>
        <v>#VALUE!</v>
      </c>
      <c r="G5897" s="4" t="e">
        <f>Table1[[#This Row],[SzumElad]]</f>
        <v>#VALUE!</v>
      </c>
      <c r="H5897" s="7" t="e">
        <f>Table1[[#This Row],[Jut_%]]</f>
        <v>#VALUE!</v>
      </c>
      <c r="I5897" s="4" t="e">
        <f>Table1[[#This Row],[Jut]]</f>
        <v>#VALUE!</v>
      </c>
      <c r="J5897" s="4" t="e">
        <f>Table1[[#This Row],[Column1]]</f>
        <v>#VALUE!</v>
      </c>
    </row>
    <row r="5898" spans="1:10" hidden="1" x14ac:dyDescent="0.3">
      <c r="A5898" s="2" t="e">
        <f>Table1[[#This Row],[Befolyt]]</f>
        <v>#VALUE!</v>
      </c>
      <c r="B5898" t="e">
        <f>Table1[[#This Row],[ÜK]]</f>
        <v>#VALUE!</v>
      </c>
      <c r="C5898" s="3" t="e">
        <f>Table1[[#This Row],[Szla]]</f>
        <v>#VALUE!</v>
      </c>
      <c r="D5898" s="6" t="e">
        <f>Table1[[#This Row],[Kelt_hó]]</f>
        <v>#VALUE!</v>
      </c>
      <c r="E5898" t="e">
        <f>Table1[[#This Row],[Vevő]]</f>
        <v>#VALUE!</v>
      </c>
      <c r="F5898" t="e">
        <f>Table1[[#This Row],[Termékkör]]</f>
        <v>#VALUE!</v>
      </c>
      <c r="G5898" s="4" t="e">
        <f>Table1[[#This Row],[SzumElad]]</f>
        <v>#VALUE!</v>
      </c>
      <c r="H5898" s="7" t="e">
        <f>Table1[[#This Row],[Jut_%]]</f>
        <v>#VALUE!</v>
      </c>
      <c r="I5898" s="4" t="e">
        <f>Table1[[#This Row],[Jut]]</f>
        <v>#VALUE!</v>
      </c>
      <c r="J5898" s="4" t="e">
        <f>Table1[[#This Row],[Column1]]</f>
        <v>#VALUE!</v>
      </c>
    </row>
    <row r="5899" spans="1:10" hidden="1" x14ac:dyDescent="0.3">
      <c r="A5899" s="2" t="e">
        <f>Table1[[#This Row],[Befolyt]]</f>
        <v>#VALUE!</v>
      </c>
      <c r="B5899" t="e">
        <f>Table1[[#This Row],[ÜK]]</f>
        <v>#VALUE!</v>
      </c>
      <c r="C5899" s="3" t="e">
        <f>Table1[[#This Row],[Szla]]</f>
        <v>#VALUE!</v>
      </c>
      <c r="D5899" s="6" t="e">
        <f>Table1[[#This Row],[Kelt_hó]]</f>
        <v>#VALUE!</v>
      </c>
      <c r="E5899" t="e">
        <f>Table1[[#This Row],[Vevő]]</f>
        <v>#VALUE!</v>
      </c>
      <c r="F5899" t="e">
        <f>Table1[[#This Row],[Termékkör]]</f>
        <v>#VALUE!</v>
      </c>
      <c r="G5899" s="4" t="e">
        <f>Table1[[#This Row],[SzumElad]]</f>
        <v>#VALUE!</v>
      </c>
      <c r="H5899" s="7" t="e">
        <f>Table1[[#This Row],[Jut_%]]</f>
        <v>#VALUE!</v>
      </c>
      <c r="I5899" s="4" t="e">
        <f>Table1[[#This Row],[Jut]]</f>
        <v>#VALUE!</v>
      </c>
      <c r="J5899" s="4" t="e">
        <f>Table1[[#This Row],[Column1]]</f>
        <v>#VALUE!</v>
      </c>
    </row>
    <row r="5900" spans="1:10" hidden="1" x14ac:dyDescent="0.3">
      <c r="A5900" s="2" t="e">
        <f>Table1[[#This Row],[Befolyt]]</f>
        <v>#VALUE!</v>
      </c>
      <c r="B5900" t="e">
        <f>Table1[[#This Row],[ÜK]]</f>
        <v>#VALUE!</v>
      </c>
      <c r="C5900" s="3" t="e">
        <f>Table1[[#This Row],[Szla]]</f>
        <v>#VALUE!</v>
      </c>
      <c r="D5900" s="6" t="e">
        <f>Table1[[#This Row],[Kelt_hó]]</f>
        <v>#VALUE!</v>
      </c>
      <c r="E5900" t="e">
        <f>Table1[[#This Row],[Vevő]]</f>
        <v>#VALUE!</v>
      </c>
      <c r="F5900" t="e">
        <f>Table1[[#This Row],[Termékkör]]</f>
        <v>#VALUE!</v>
      </c>
      <c r="G5900" s="4" t="e">
        <f>Table1[[#This Row],[SzumElad]]</f>
        <v>#VALUE!</v>
      </c>
      <c r="H5900" s="7" t="e">
        <f>Table1[[#This Row],[Jut_%]]</f>
        <v>#VALUE!</v>
      </c>
      <c r="I5900" s="4" t="e">
        <f>Table1[[#This Row],[Jut]]</f>
        <v>#VALUE!</v>
      </c>
      <c r="J5900" s="4" t="e">
        <f>Table1[[#This Row],[Column1]]</f>
        <v>#VALUE!</v>
      </c>
    </row>
    <row r="5901" spans="1:10" hidden="1" x14ac:dyDescent="0.3">
      <c r="A5901" s="2" t="e">
        <f>Table1[[#This Row],[Befolyt]]</f>
        <v>#VALUE!</v>
      </c>
      <c r="B5901" t="e">
        <f>Table1[[#This Row],[ÜK]]</f>
        <v>#VALUE!</v>
      </c>
      <c r="C5901" s="3" t="e">
        <f>Table1[[#This Row],[Szla]]</f>
        <v>#VALUE!</v>
      </c>
      <c r="D5901" s="6" t="e">
        <f>Table1[[#This Row],[Kelt_hó]]</f>
        <v>#VALUE!</v>
      </c>
      <c r="E5901" t="e">
        <f>Table1[[#This Row],[Vevő]]</f>
        <v>#VALUE!</v>
      </c>
      <c r="F5901" t="e">
        <f>Table1[[#This Row],[Termékkör]]</f>
        <v>#VALUE!</v>
      </c>
      <c r="G5901" s="4" t="e">
        <f>Table1[[#This Row],[SzumElad]]</f>
        <v>#VALUE!</v>
      </c>
      <c r="H5901" s="7" t="e">
        <f>Table1[[#This Row],[Jut_%]]</f>
        <v>#VALUE!</v>
      </c>
      <c r="I5901" s="4" t="e">
        <f>Table1[[#This Row],[Jut]]</f>
        <v>#VALUE!</v>
      </c>
      <c r="J5901" s="4" t="e">
        <f>Table1[[#This Row],[Column1]]</f>
        <v>#VALUE!</v>
      </c>
    </row>
    <row r="5902" spans="1:10" hidden="1" x14ac:dyDescent="0.3">
      <c r="A5902" s="2" t="e">
        <f>Table1[[#This Row],[Befolyt]]</f>
        <v>#VALUE!</v>
      </c>
      <c r="B5902" t="e">
        <f>Table1[[#This Row],[ÜK]]</f>
        <v>#VALUE!</v>
      </c>
      <c r="C5902" s="3" t="e">
        <f>Table1[[#This Row],[Szla]]</f>
        <v>#VALUE!</v>
      </c>
      <c r="D5902" s="6" t="e">
        <f>Table1[[#This Row],[Kelt_hó]]</f>
        <v>#VALUE!</v>
      </c>
      <c r="E5902" t="e">
        <f>Table1[[#This Row],[Vevő]]</f>
        <v>#VALUE!</v>
      </c>
      <c r="F5902" t="e">
        <f>Table1[[#This Row],[Termékkör]]</f>
        <v>#VALUE!</v>
      </c>
      <c r="G5902" s="4" t="e">
        <f>Table1[[#This Row],[SzumElad]]</f>
        <v>#VALUE!</v>
      </c>
      <c r="H5902" s="7" t="e">
        <f>Table1[[#This Row],[Jut_%]]</f>
        <v>#VALUE!</v>
      </c>
      <c r="I5902" s="4" t="e">
        <f>Table1[[#This Row],[Jut]]</f>
        <v>#VALUE!</v>
      </c>
      <c r="J5902" s="4" t="e">
        <f>Table1[[#This Row],[Column1]]</f>
        <v>#VALUE!</v>
      </c>
    </row>
    <row r="5903" spans="1:10" hidden="1" x14ac:dyDescent="0.3">
      <c r="A5903" s="2" t="e">
        <f>Table1[[#This Row],[Befolyt]]</f>
        <v>#VALUE!</v>
      </c>
      <c r="B5903" t="e">
        <f>Table1[[#This Row],[ÜK]]</f>
        <v>#VALUE!</v>
      </c>
      <c r="C5903" s="3" t="e">
        <f>Table1[[#This Row],[Szla]]</f>
        <v>#VALUE!</v>
      </c>
      <c r="D5903" s="6" t="e">
        <f>Table1[[#This Row],[Kelt_hó]]</f>
        <v>#VALUE!</v>
      </c>
      <c r="E5903" t="e">
        <f>Table1[[#This Row],[Vevő]]</f>
        <v>#VALUE!</v>
      </c>
      <c r="F5903" t="e">
        <f>Table1[[#This Row],[Termékkör]]</f>
        <v>#VALUE!</v>
      </c>
      <c r="G5903" s="4" t="e">
        <f>Table1[[#This Row],[SzumElad]]</f>
        <v>#VALUE!</v>
      </c>
      <c r="H5903" s="7" t="e">
        <f>Table1[[#This Row],[Jut_%]]</f>
        <v>#VALUE!</v>
      </c>
      <c r="I5903" s="4" t="e">
        <f>Table1[[#This Row],[Jut]]</f>
        <v>#VALUE!</v>
      </c>
      <c r="J5903" s="4" t="e">
        <f>Table1[[#This Row],[Column1]]</f>
        <v>#VALUE!</v>
      </c>
    </row>
    <row r="5904" spans="1:10" hidden="1" x14ac:dyDescent="0.3">
      <c r="A5904" s="2" t="e">
        <f>Table1[[#This Row],[Befolyt]]</f>
        <v>#VALUE!</v>
      </c>
      <c r="B5904" t="e">
        <f>Table1[[#This Row],[ÜK]]</f>
        <v>#VALUE!</v>
      </c>
      <c r="C5904" s="3" t="e">
        <f>Table1[[#This Row],[Szla]]</f>
        <v>#VALUE!</v>
      </c>
      <c r="D5904" s="6" t="e">
        <f>Table1[[#This Row],[Kelt_hó]]</f>
        <v>#VALUE!</v>
      </c>
      <c r="E5904" t="e">
        <f>Table1[[#This Row],[Vevő]]</f>
        <v>#VALUE!</v>
      </c>
      <c r="F5904" t="e">
        <f>Table1[[#This Row],[Termékkör]]</f>
        <v>#VALUE!</v>
      </c>
      <c r="G5904" s="4" t="e">
        <f>Table1[[#This Row],[SzumElad]]</f>
        <v>#VALUE!</v>
      </c>
      <c r="H5904" s="7" t="e">
        <f>Table1[[#This Row],[Jut_%]]</f>
        <v>#VALUE!</v>
      </c>
      <c r="I5904" s="4" t="e">
        <f>Table1[[#This Row],[Jut]]</f>
        <v>#VALUE!</v>
      </c>
      <c r="J5904" s="4" t="e">
        <f>Table1[[#This Row],[Column1]]</f>
        <v>#VALUE!</v>
      </c>
    </row>
    <row r="5905" spans="1:10" hidden="1" x14ac:dyDescent="0.3">
      <c r="A5905" s="2" t="e">
        <f>Table1[[#This Row],[Befolyt]]</f>
        <v>#VALUE!</v>
      </c>
      <c r="B5905" t="e">
        <f>Table1[[#This Row],[ÜK]]</f>
        <v>#VALUE!</v>
      </c>
      <c r="C5905" s="3" t="e">
        <f>Table1[[#This Row],[Szla]]</f>
        <v>#VALUE!</v>
      </c>
      <c r="D5905" s="6" t="e">
        <f>Table1[[#This Row],[Kelt_hó]]</f>
        <v>#VALUE!</v>
      </c>
      <c r="E5905" t="e">
        <f>Table1[[#This Row],[Vevő]]</f>
        <v>#VALUE!</v>
      </c>
      <c r="F5905" t="e">
        <f>Table1[[#This Row],[Termékkör]]</f>
        <v>#VALUE!</v>
      </c>
      <c r="G5905" s="4" t="e">
        <f>Table1[[#This Row],[SzumElad]]</f>
        <v>#VALUE!</v>
      </c>
      <c r="H5905" s="7" t="e">
        <f>Table1[[#This Row],[Jut_%]]</f>
        <v>#VALUE!</v>
      </c>
      <c r="I5905" s="4" t="e">
        <f>Table1[[#This Row],[Jut]]</f>
        <v>#VALUE!</v>
      </c>
      <c r="J5905" s="4" t="e">
        <f>Table1[[#This Row],[Column1]]</f>
        <v>#VALUE!</v>
      </c>
    </row>
    <row r="5906" spans="1:10" hidden="1" x14ac:dyDescent="0.3">
      <c r="A5906" s="2" t="e">
        <f>Table1[[#This Row],[Befolyt]]</f>
        <v>#VALUE!</v>
      </c>
      <c r="B5906" t="e">
        <f>Table1[[#This Row],[ÜK]]</f>
        <v>#VALUE!</v>
      </c>
      <c r="C5906" s="3" t="e">
        <f>Table1[[#This Row],[Szla]]</f>
        <v>#VALUE!</v>
      </c>
      <c r="D5906" s="6" t="e">
        <f>Table1[[#This Row],[Kelt_hó]]</f>
        <v>#VALUE!</v>
      </c>
      <c r="E5906" t="e">
        <f>Table1[[#This Row],[Vevő]]</f>
        <v>#VALUE!</v>
      </c>
      <c r="F5906" t="e">
        <f>Table1[[#This Row],[Termékkör]]</f>
        <v>#VALUE!</v>
      </c>
      <c r="G5906" s="4" t="e">
        <f>Table1[[#This Row],[SzumElad]]</f>
        <v>#VALUE!</v>
      </c>
      <c r="H5906" s="7" t="e">
        <f>Table1[[#This Row],[Jut_%]]</f>
        <v>#VALUE!</v>
      </c>
      <c r="I5906" s="4" t="e">
        <f>Table1[[#This Row],[Jut]]</f>
        <v>#VALUE!</v>
      </c>
      <c r="J5906" s="4" t="e">
        <f>Table1[[#This Row],[Column1]]</f>
        <v>#VALUE!</v>
      </c>
    </row>
    <row r="5907" spans="1:10" hidden="1" x14ac:dyDescent="0.3">
      <c r="A5907" s="2" t="e">
        <f>Table1[[#This Row],[Befolyt]]</f>
        <v>#VALUE!</v>
      </c>
      <c r="B5907" t="e">
        <f>Table1[[#This Row],[ÜK]]</f>
        <v>#VALUE!</v>
      </c>
      <c r="C5907" s="3" t="e">
        <f>Table1[[#This Row],[Szla]]</f>
        <v>#VALUE!</v>
      </c>
      <c r="D5907" s="6" t="e">
        <f>Table1[[#This Row],[Kelt_hó]]</f>
        <v>#VALUE!</v>
      </c>
      <c r="E5907" t="e">
        <f>Table1[[#This Row],[Vevő]]</f>
        <v>#VALUE!</v>
      </c>
      <c r="F5907" t="e">
        <f>Table1[[#This Row],[Termékkör]]</f>
        <v>#VALUE!</v>
      </c>
      <c r="G5907" s="4" t="e">
        <f>Table1[[#This Row],[SzumElad]]</f>
        <v>#VALUE!</v>
      </c>
      <c r="H5907" s="7" t="e">
        <f>Table1[[#This Row],[Jut_%]]</f>
        <v>#VALUE!</v>
      </c>
      <c r="I5907" s="4" t="e">
        <f>Table1[[#This Row],[Jut]]</f>
        <v>#VALUE!</v>
      </c>
      <c r="J5907" s="4" t="e">
        <f>Table1[[#This Row],[Column1]]</f>
        <v>#VALUE!</v>
      </c>
    </row>
    <row r="5908" spans="1:10" hidden="1" x14ac:dyDescent="0.3">
      <c r="A5908" s="2" t="e">
        <f>Table1[[#This Row],[Befolyt]]</f>
        <v>#VALUE!</v>
      </c>
      <c r="B5908" t="e">
        <f>Table1[[#This Row],[ÜK]]</f>
        <v>#VALUE!</v>
      </c>
      <c r="C5908" s="3" t="e">
        <f>Table1[[#This Row],[Szla]]</f>
        <v>#VALUE!</v>
      </c>
      <c r="D5908" s="6" t="e">
        <f>Table1[[#This Row],[Kelt_hó]]</f>
        <v>#VALUE!</v>
      </c>
      <c r="E5908" t="e">
        <f>Table1[[#This Row],[Vevő]]</f>
        <v>#VALUE!</v>
      </c>
      <c r="F5908" t="e">
        <f>Table1[[#This Row],[Termékkör]]</f>
        <v>#VALUE!</v>
      </c>
      <c r="G5908" s="4" t="e">
        <f>Table1[[#This Row],[SzumElad]]</f>
        <v>#VALUE!</v>
      </c>
      <c r="H5908" s="7" t="e">
        <f>Table1[[#This Row],[Jut_%]]</f>
        <v>#VALUE!</v>
      </c>
      <c r="I5908" s="4" t="e">
        <f>Table1[[#This Row],[Jut]]</f>
        <v>#VALUE!</v>
      </c>
      <c r="J5908" s="4" t="e">
        <f>Table1[[#This Row],[Column1]]</f>
        <v>#VALUE!</v>
      </c>
    </row>
    <row r="5909" spans="1:10" hidden="1" x14ac:dyDescent="0.3">
      <c r="A5909" s="2" t="e">
        <f>Table1[[#This Row],[Befolyt]]</f>
        <v>#VALUE!</v>
      </c>
      <c r="B5909" t="e">
        <f>Table1[[#This Row],[ÜK]]</f>
        <v>#VALUE!</v>
      </c>
      <c r="C5909" s="3" t="e">
        <f>Table1[[#This Row],[Szla]]</f>
        <v>#VALUE!</v>
      </c>
      <c r="D5909" s="6" t="e">
        <f>Table1[[#This Row],[Kelt_hó]]</f>
        <v>#VALUE!</v>
      </c>
      <c r="E5909" t="e">
        <f>Table1[[#This Row],[Vevő]]</f>
        <v>#VALUE!</v>
      </c>
      <c r="F5909" t="e">
        <f>Table1[[#This Row],[Termékkör]]</f>
        <v>#VALUE!</v>
      </c>
      <c r="G5909" s="4" t="e">
        <f>Table1[[#This Row],[SzumElad]]</f>
        <v>#VALUE!</v>
      </c>
      <c r="H5909" s="7" t="e">
        <f>Table1[[#This Row],[Jut_%]]</f>
        <v>#VALUE!</v>
      </c>
      <c r="I5909" s="4" t="e">
        <f>Table1[[#This Row],[Jut]]</f>
        <v>#VALUE!</v>
      </c>
      <c r="J5909" s="4" t="e">
        <f>Table1[[#This Row],[Column1]]</f>
        <v>#VALUE!</v>
      </c>
    </row>
    <row r="5910" spans="1:10" hidden="1" x14ac:dyDescent="0.3">
      <c r="A5910" s="2" t="e">
        <f>Table1[[#This Row],[Befolyt]]</f>
        <v>#VALUE!</v>
      </c>
      <c r="B5910" t="e">
        <f>Table1[[#This Row],[ÜK]]</f>
        <v>#VALUE!</v>
      </c>
      <c r="C5910" s="3" t="e">
        <f>Table1[[#This Row],[Szla]]</f>
        <v>#VALUE!</v>
      </c>
      <c r="D5910" s="6" t="e">
        <f>Table1[[#This Row],[Kelt_hó]]</f>
        <v>#VALUE!</v>
      </c>
      <c r="E5910" t="e">
        <f>Table1[[#This Row],[Vevő]]</f>
        <v>#VALUE!</v>
      </c>
      <c r="F5910" t="e">
        <f>Table1[[#This Row],[Termékkör]]</f>
        <v>#VALUE!</v>
      </c>
      <c r="G5910" s="4" t="e">
        <f>Table1[[#This Row],[SzumElad]]</f>
        <v>#VALUE!</v>
      </c>
      <c r="H5910" s="7" t="e">
        <f>Table1[[#This Row],[Jut_%]]</f>
        <v>#VALUE!</v>
      </c>
      <c r="I5910" s="4" t="e">
        <f>Table1[[#This Row],[Jut]]</f>
        <v>#VALUE!</v>
      </c>
      <c r="J5910" s="4" t="e">
        <f>Table1[[#This Row],[Column1]]</f>
        <v>#VALUE!</v>
      </c>
    </row>
    <row r="5911" spans="1:10" hidden="1" x14ac:dyDescent="0.3">
      <c r="A5911" s="2" t="e">
        <f>Table1[[#This Row],[Befolyt]]</f>
        <v>#VALUE!</v>
      </c>
      <c r="B5911" t="e">
        <f>Table1[[#This Row],[ÜK]]</f>
        <v>#VALUE!</v>
      </c>
      <c r="C5911" s="3" t="e">
        <f>Table1[[#This Row],[Szla]]</f>
        <v>#VALUE!</v>
      </c>
      <c r="D5911" s="6" t="e">
        <f>Table1[[#This Row],[Kelt_hó]]</f>
        <v>#VALUE!</v>
      </c>
      <c r="E5911" t="e">
        <f>Table1[[#This Row],[Vevő]]</f>
        <v>#VALUE!</v>
      </c>
      <c r="F5911" t="e">
        <f>Table1[[#This Row],[Termékkör]]</f>
        <v>#VALUE!</v>
      </c>
      <c r="G5911" s="4" t="e">
        <f>Table1[[#This Row],[SzumElad]]</f>
        <v>#VALUE!</v>
      </c>
      <c r="H5911" s="7" t="e">
        <f>Table1[[#This Row],[Jut_%]]</f>
        <v>#VALUE!</v>
      </c>
      <c r="I5911" s="4" t="e">
        <f>Table1[[#This Row],[Jut]]</f>
        <v>#VALUE!</v>
      </c>
      <c r="J5911" s="4" t="e">
        <f>Table1[[#This Row],[Column1]]</f>
        <v>#VALUE!</v>
      </c>
    </row>
    <row r="5912" spans="1:10" hidden="1" x14ac:dyDescent="0.3">
      <c r="A5912" s="2" t="e">
        <f>Table1[[#This Row],[Befolyt]]</f>
        <v>#VALUE!</v>
      </c>
      <c r="B5912" t="e">
        <f>Table1[[#This Row],[ÜK]]</f>
        <v>#VALUE!</v>
      </c>
      <c r="C5912" s="3" t="e">
        <f>Table1[[#This Row],[Szla]]</f>
        <v>#VALUE!</v>
      </c>
      <c r="D5912" s="6" t="e">
        <f>Table1[[#This Row],[Kelt_hó]]</f>
        <v>#VALUE!</v>
      </c>
      <c r="E5912" t="e">
        <f>Table1[[#This Row],[Vevő]]</f>
        <v>#VALUE!</v>
      </c>
      <c r="F5912" t="e">
        <f>Table1[[#This Row],[Termékkör]]</f>
        <v>#VALUE!</v>
      </c>
      <c r="G5912" s="4" t="e">
        <f>Table1[[#This Row],[SzumElad]]</f>
        <v>#VALUE!</v>
      </c>
      <c r="H5912" s="7" t="e">
        <f>Table1[[#This Row],[Jut_%]]</f>
        <v>#VALUE!</v>
      </c>
      <c r="I5912" s="4" t="e">
        <f>Table1[[#This Row],[Jut]]</f>
        <v>#VALUE!</v>
      </c>
      <c r="J5912" s="4" t="e">
        <f>Table1[[#This Row],[Column1]]</f>
        <v>#VALUE!</v>
      </c>
    </row>
    <row r="5913" spans="1:10" hidden="1" x14ac:dyDescent="0.3">
      <c r="A5913" s="2" t="e">
        <f>Table1[[#This Row],[Befolyt]]</f>
        <v>#VALUE!</v>
      </c>
      <c r="B5913" t="e">
        <f>Table1[[#This Row],[ÜK]]</f>
        <v>#VALUE!</v>
      </c>
      <c r="C5913" s="3" t="e">
        <f>Table1[[#This Row],[Szla]]</f>
        <v>#VALUE!</v>
      </c>
      <c r="D5913" s="6" t="e">
        <f>Table1[[#This Row],[Kelt_hó]]</f>
        <v>#VALUE!</v>
      </c>
      <c r="E5913" t="e">
        <f>Table1[[#This Row],[Vevő]]</f>
        <v>#VALUE!</v>
      </c>
      <c r="F5913" t="e">
        <f>Table1[[#This Row],[Termékkör]]</f>
        <v>#VALUE!</v>
      </c>
      <c r="G5913" s="4" t="e">
        <f>Table1[[#This Row],[SzumElad]]</f>
        <v>#VALUE!</v>
      </c>
      <c r="H5913" s="7" t="e">
        <f>Table1[[#This Row],[Jut_%]]</f>
        <v>#VALUE!</v>
      </c>
      <c r="I5913" s="4" t="e">
        <f>Table1[[#This Row],[Jut]]</f>
        <v>#VALUE!</v>
      </c>
      <c r="J5913" s="4" t="e">
        <f>Table1[[#This Row],[Column1]]</f>
        <v>#VALUE!</v>
      </c>
    </row>
    <row r="5914" spans="1:10" hidden="1" x14ac:dyDescent="0.3">
      <c r="A5914" s="2" t="e">
        <f>Table1[[#This Row],[Befolyt]]</f>
        <v>#VALUE!</v>
      </c>
      <c r="B5914" t="e">
        <f>Table1[[#This Row],[ÜK]]</f>
        <v>#VALUE!</v>
      </c>
      <c r="C5914" s="3" t="e">
        <f>Table1[[#This Row],[Szla]]</f>
        <v>#VALUE!</v>
      </c>
      <c r="D5914" s="6" t="e">
        <f>Table1[[#This Row],[Kelt_hó]]</f>
        <v>#VALUE!</v>
      </c>
      <c r="E5914" t="e">
        <f>Table1[[#This Row],[Vevő]]</f>
        <v>#VALUE!</v>
      </c>
      <c r="F5914" t="e">
        <f>Table1[[#This Row],[Termékkör]]</f>
        <v>#VALUE!</v>
      </c>
      <c r="G5914" s="4" t="e">
        <f>Table1[[#This Row],[SzumElad]]</f>
        <v>#VALUE!</v>
      </c>
      <c r="H5914" s="7" t="e">
        <f>Table1[[#This Row],[Jut_%]]</f>
        <v>#VALUE!</v>
      </c>
      <c r="I5914" s="4" t="e">
        <f>Table1[[#This Row],[Jut]]</f>
        <v>#VALUE!</v>
      </c>
      <c r="J5914" s="4" t="e">
        <f>Table1[[#This Row],[Column1]]</f>
        <v>#VALUE!</v>
      </c>
    </row>
    <row r="5915" spans="1:10" hidden="1" x14ac:dyDescent="0.3">
      <c r="A5915" s="2" t="e">
        <f>Table1[[#This Row],[Befolyt]]</f>
        <v>#VALUE!</v>
      </c>
      <c r="B5915" t="e">
        <f>Table1[[#This Row],[ÜK]]</f>
        <v>#VALUE!</v>
      </c>
      <c r="C5915" s="3" t="e">
        <f>Table1[[#This Row],[Szla]]</f>
        <v>#VALUE!</v>
      </c>
      <c r="D5915" s="6" t="e">
        <f>Table1[[#This Row],[Kelt_hó]]</f>
        <v>#VALUE!</v>
      </c>
      <c r="E5915" t="e">
        <f>Table1[[#This Row],[Vevő]]</f>
        <v>#VALUE!</v>
      </c>
      <c r="F5915" t="e">
        <f>Table1[[#This Row],[Termékkör]]</f>
        <v>#VALUE!</v>
      </c>
      <c r="G5915" s="4" t="e">
        <f>Table1[[#This Row],[SzumElad]]</f>
        <v>#VALUE!</v>
      </c>
      <c r="H5915" s="7" t="e">
        <f>Table1[[#This Row],[Jut_%]]</f>
        <v>#VALUE!</v>
      </c>
      <c r="I5915" s="4" t="e">
        <f>Table1[[#This Row],[Jut]]</f>
        <v>#VALUE!</v>
      </c>
      <c r="J5915" s="4" t="e">
        <f>Table1[[#This Row],[Column1]]</f>
        <v>#VALUE!</v>
      </c>
    </row>
    <row r="5916" spans="1:10" hidden="1" x14ac:dyDescent="0.3">
      <c r="A5916" s="2" t="e">
        <f>Table1[[#This Row],[Befolyt]]</f>
        <v>#VALUE!</v>
      </c>
      <c r="B5916" t="e">
        <f>Table1[[#This Row],[ÜK]]</f>
        <v>#VALUE!</v>
      </c>
      <c r="C5916" s="3" t="e">
        <f>Table1[[#This Row],[Szla]]</f>
        <v>#VALUE!</v>
      </c>
      <c r="D5916" s="6" t="e">
        <f>Table1[[#This Row],[Kelt_hó]]</f>
        <v>#VALUE!</v>
      </c>
      <c r="E5916" t="e">
        <f>Table1[[#This Row],[Vevő]]</f>
        <v>#VALUE!</v>
      </c>
      <c r="F5916" t="e">
        <f>Table1[[#This Row],[Termékkör]]</f>
        <v>#VALUE!</v>
      </c>
      <c r="G5916" s="4" t="e">
        <f>Table1[[#This Row],[SzumElad]]</f>
        <v>#VALUE!</v>
      </c>
      <c r="H5916" s="7" t="e">
        <f>Table1[[#This Row],[Jut_%]]</f>
        <v>#VALUE!</v>
      </c>
      <c r="I5916" s="4" t="e">
        <f>Table1[[#This Row],[Jut]]</f>
        <v>#VALUE!</v>
      </c>
      <c r="J5916" s="4" t="e">
        <f>Table1[[#This Row],[Column1]]</f>
        <v>#VALUE!</v>
      </c>
    </row>
    <row r="5917" spans="1:10" hidden="1" x14ac:dyDescent="0.3">
      <c r="A5917" s="2" t="e">
        <f>Table1[[#This Row],[Befolyt]]</f>
        <v>#VALUE!</v>
      </c>
      <c r="B5917" t="e">
        <f>Table1[[#This Row],[ÜK]]</f>
        <v>#VALUE!</v>
      </c>
      <c r="C5917" s="3" t="e">
        <f>Table1[[#This Row],[Szla]]</f>
        <v>#VALUE!</v>
      </c>
      <c r="D5917" s="6" t="e">
        <f>Table1[[#This Row],[Kelt_hó]]</f>
        <v>#VALUE!</v>
      </c>
      <c r="E5917" t="e">
        <f>Table1[[#This Row],[Vevő]]</f>
        <v>#VALUE!</v>
      </c>
      <c r="F5917" t="e">
        <f>Table1[[#This Row],[Termékkör]]</f>
        <v>#VALUE!</v>
      </c>
      <c r="G5917" s="4" t="e">
        <f>Table1[[#This Row],[SzumElad]]</f>
        <v>#VALUE!</v>
      </c>
      <c r="H5917" s="7" t="e">
        <f>Table1[[#This Row],[Jut_%]]</f>
        <v>#VALUE!</v>
      </c>
      <c r="I5917" s="4" t="e">
        <f>Table1[[#This Row],[Jut]]</f>
        <v>#VALUE!</v>
      </c>
      <c r="J5917" s="4" t="e">
        <f>Table1[[#This Row],[Column1]]</f>
        <v>#VALUE!</v>
      </c>
    </row>
    <row r="5918" spans="1:10" hidden="1" x14ac:dyDescent="0.3">
      <c r="A5918" s="2" t="e">
        <f>Table1[[#This Row],[Befolyt]]</f>
        <v>#VALUE!</v>
      </c>
      <c r="B5918" t="e">
        <f>Table1[[#This Row],[ÜK]]</f>
        <v>#VALUE!</v>
      </c>
      <c r="C5918" s="3" t="e">
        <f>Table1[[#This Row],[Szla]]</f>
        <v>#VALUE!</v>
      </c>
      <c r="D5918" s="6" t="e">
        <f>Table1[[#This Row],[Kelt_hó]]</f>
        <v>#VALUE!</v>
      </c>
      <c r="E5918" t="e">
        <f>Table1[[#This Row],[Vevő]]</f>
        <v>#VALUE!</v>
      </c>
      <c r="F5918" t="e">
        <f>Table1[[#This Row],[Termékkör]]</f>
        <v>#VALUE!</v>
      </c>
      <c r="G5918" s="4" t="e">
        <f>Table1[[#This Row],[SzumElad]]</f>
        <v>#VALUE!</v>
      </c>
      <c r="H5918" s="7" t="e">
        <f>Table1[[#This Row],[Jut_%]]</f>
        <v>#VALUE!</v>
      </c>
      <c r="I5918" s="4" t="e">
        <f>Table1[[#This Row],[Jut]]</f>
        <v>#VALUE!</v>
      </c>
      <c r="J5918" s="4" t="e">
        <f>Table1[[#This Row],[Column1]]</f>
        <v>#VALUE!</v>
      </c>
    </row>
    <row r="5919" spans="1:10" hidden="1" x14ac:dyDescent="0.3">
      <c r="A5919" s="2" t="e">
        <f>Table1[[#This Row],[Befolyt]]</f>
        <v>#VALUE!</v>
      </c>
      <c r="B5919" t="e">
        <f>Table1[[#This Row],[ÜK]]</f>
        <v>#VALUE!</v>
      </c>
      <c r="C5919" s="3" t="e">
        <f>Table1[[#This Row],[Szla]]</f>
        <v>#VALUE!</v>
      </c>
      <c r="D5919" s="6" t="e">
        <f>Table1[[#This Row],[Kelt_hó]]</f>
        <v>#VALUE!</v>
      </c>
      <c r="E5919" t="e">
        <f>Table1[[#This Row],[Vevő]]</f>
        <v>#VALUE!</v>
      </c>
      <c r="F5919" t="e">
        <f>Table1[[#This Row],[Termékkör]]</f>
        <v>#VALUE!</v>
      </c>
      <c r="G5919" s="4" t="e">
        <f>Table1[[#This Row],[SzumElad]]</f>
        <v>#VALUE!</v>
      </c>
      <c r="H5919" s="7" t="e">
        <f>Table1[[#This Row],[Jut_%]]</f>
        <v>#VALUE!</v>
      </c>
      <c r="I5919" s="4" t="e">
        <f>Table1[[#This Row],[Jut]]</f>
        <v>#VALUE!</v>
      </c>
      <c r="J5919" s="4" t="e">
        <f>Table1[[#This Row],[Column1]]</f>
        <v>#VALUE!</v>
      </c>
    </row>
    <row r="5920" spans="1:10" hidden="1" x14ac:dyDescent="0.3">
      <c r="A5920" s="2" t="e">
        <f>Table1[[#This Row],[Befolyt]]</f>
        <v>#VALUE!</v>
      </c>
      <c r="B5920" t="e">
        <f>Table1[[#This Row],[ÜK]]</f>
        <v>#VALUE!</v>
      </c>
      <c r="C5920" s="3" t="e">
        <f>Table1[[#This Row],[Szla]]</f>
        <v>#VALUE!</v>
      </c>
      <c r="D5920" s="6" t="e">
        <f>Table1[[#This Row],[Kelt_hó]]</f>
        <v>#VALUE!</v>
      </c>
      <c r="E5920" t="e">
        <f>Table1[[#This Row],[Vevő]]</f>
        <v>#VALUE!</v>
      </c>
      <c r="F5920" t="e">
        <f>Table1[[#This Row],[Termékkör]]</f>
        <v>#VALUE!</v>
      </c>
      <c r="G5920" s="4" t="e">
        <f>Table1[[#This Row],[SzumElad]]</f>
        <v>#VALUE!</v>
      </c>
      <c r="H5920" s="7" t="e">
        <f>Table1[[#This Row],[Jut_%]]</f>
        <v>#VALUE!</v>
      </c>
      <c r="I5920" s="4" t="e">
        <f>Table1[[#This Row],[Jut]]</f>
        <v>#VALUE!</v>
      </c>
      <c r="J5920" s="4" t="e">
        <f>Table1[[#This Row],[Column1]]</f>
        <v>#VALUE!</v>
      </c>
    </row>
    <row r="5921" spans="1:10" hidden="1" x14ac:dyDescent="0.3">
      <c r="A5921" s="2" t="e">
        <f>Table1[[#This Row],[Befolyt]]</f>
        <v>#VALUE!</v>
      </c>
      <c r="B5921" t="e">
        <f>Table1[[#This Row],[ÜK]]</f>
        <v>#VALUE!</v>
      </c>
      <c r="C5921" s="3" t="e">
        <f>Table1[[#This Row],[Szla]]</f>
        <v>#VALUE!</v>
      </c>
      <c r="D5921" s="6" t="e">
        <f>Table1[[#This Row],[Kelt_hó]]</f>
        <v>#VALUE!</v>
      </c>
      <c r="E5921" t="e">
        <f>Table1[[#This Row],[Vevő]]</f>
        <v>#VALUE!</v>
      </c>
      <c r="F5921" t="e">
        <f>Table1[[#This Row],[Termékkör]]</f>
        <v>#VALUE!</v>
      </c>
      <c r="G5921" s="4" t="e">
        <f>Table1[[#This Row],[SzumElad]]</f>
        <v>#VALUE!</v>
      </c>
      <c r="H5921" s="7" t="e">
        <f>Table1[[#This Row],[Jut_%]]</f>
        <v>#VALUE!</v>
      </c>
      <c r="I5921" s="4" t="e">
        <f>Table1[[#This Row],[Jut]]</f>
        <v>#VALUE!</v>
      </c>
      <c r="J5921" s="4" t="e">
        <f>Table1[[#This Row],[Column1]]</f>
        <v>#VALUE!</v>
      </c>
    </row>
    <row r="5922" spans="1:10" hidden="1" x14ac:dyDescent="0.3">
      <c r="A5922" s="2" t="e">
        <f>Table1[[#This Row],[Befolyt]]</f>
        <v>#VALUE!</v>
      </c>
      <c r="B5922" t="e">
        <f>Table1[[#This Row],[ÜK]]</f>
        <v>#VALUE!</v>
      </c>
      <c r="C5922" s="3" t="e">
        <f>Table1[[#This Row],[Szla]]</f>
        <v>#VALUE!</v>
      </c>
      <c r="D5922" s="6" t="e">
        <f>Table1[[#This Row],[Kelt_hó]]</f>
        <v>#VALUE!</v>
      </c>
      <c r="E5922" t="e">
        <f>Table1[[#This Row],[Vevő]]</f>
        <v>#VALUE!</v>
      </c>
      <c r="F5922" t="e">
        <f>Table1[[#This Row],[Termékkör]]</f>
        <v>#VALUE!</v>
      </c>
      <c r="G5922" s="4" t="e">
        <f>Table1[[#This Row],[SzumElad]]</f>
        <v>#VALUE!</v>
      </c>
      <c r="H5922" s="7" t="e">
        <f>Table1[[#This Row],[Jut_%]]</f>
        <v>#VALUE!</v>
      </c>
      <c r="I5922" s="4" t="e">
        <f>Table1[[#This Row],[Jut]]</f>
        <v>#VALUE!</v>
      </c>
      <c r="J5922" s="4" t="e">
        <f>Table1[[#This Row],[Column1]]</f>
        <v>#VALUE!</v>
      </c>
    </row>
    <row r="5923" spans="1:10" hidden="1" x14ac:dyDescent="0.3">
      <c r="A5923" s="2" t="e">
        <f>Table1[[#This Row],[Befolyt]]</f>
        <v>#VALUE!</v>
      </c>
      <c r="B5923" t="e">
        <f>Table1[[#This Row],[ÜK]]</f>
        <v>#VALUE!</v>
      </c>
      <c r="C5923" s="3" t="e">
        <f>Table1[[#This Row],[Szla]]</f>
        <v>#VALUE!</v>
      </c>
      <c r="D5923" s="6" t="e">
        <f>Table1[[#This Row],[Kelt_hó]]</f>
        <v>#VALUE!</v>
      </c>
      <c r="E5923" t="e">
        <f>Table1[[#This Row],[Vevő]]</f>
        <v>#VALUE!</v>
      </c>
      <c r="F5923" t="e">
        <f>Table1[[#This Row],[Termékkör]]</f>
        <v>#VALUE!</v>
      </c>
      <c r="G5923" s="4" t="e">
        <f>Table1[[#This Row],[SzumElad]]</f>
        <v>#VALUE!</v>
      </c>
      <c r="H5923" s="7" t="e">
        <f>Table1[[#This Row],[Jut_%]]</f>
        <v>#VALUE!</v>
      </c>
      <c r="I5923" s="4" t="e">
        <f>Table1[[#This Row],[Jut]]</f>
        <v>#VALUE!</v>
      </c>
      <c r="J5923" s="4" t="e">
        <f>Table1[[#This Row],[Column1]]</f>
        <v>#VALUE!</v>
      </c>
    </row>
    <row r="5924" spans="1:10" hidden="1" x14ac:dyDescent="0.3">
      <c r="A5924" s="2" t="e">
        <f>Table1[[#This Row],[Befolyt]]</f>
        <v>#VALUE!</v>
      </c>
      <c r="B5924" t="e">
        <f>Table1[[#This Row],[ÜK]]</f>
        <v>#VALUE!</v>
      </c>
      <c r="C5924" s="3" t="e">
        <f>Table1[[#This Row],[Szla]]</f>
        <v>#VALUE!</v>
      </c>
      <c r="D5924" s="6" t="e">
        <f>Table1[[#This Row],[Kelt_hó]]</f>
        <v>#VALUE!</v>
      </c>
      <c r="E5924" t="e">
        <f>Table1[[#This Row],[Vevő]]</f>
        <v>#VALUE!</v>
      </c>
      <c r="F5924" t="e">
        <f>Table1[[#This Row],[Termékkör]]</f>
        <v>#VALUE!</v>
      </c>
      <c r="G5924" s="4" t="e">
        <f>Table1[[#This Row],[SzumElad]]</f>
        <v>#VALUE!</v>
      </c>
      <c r="H5924" s="7" t="e">
        <f>Table1[[#This Row],[Jut_%]]</f>
        <v>#VALUE!</v>
      </c>
      <c r="I5924" s="4" t="e">
        <f>Table1[[#This Row],[Jut]]</f>
        <v>#VALUE!</v>
      </c>
      <c r="J5924" s="4" t="e">
        <f>Table1[[#This Row],[Column1]]</f>
        <v>#VALUE!</v>
      </c>
    </row>
    <row r="5925" spans="1:10" hidden="1" x14ac:dyDescent="0.3">
      <c r="A5925" s="2" t="e">
        <f>Table1[[#This Row],[Befolyt]]</f>
        <v>#VALUE!</v>
      </c>
      <c r="B5925" t="e">
        <f>Table1[[#This Row],[ÜK]]</f>
        <v>#VALUE!</v>
      </c>
      <c r="C5925" s="3" t="e">
        <f>Table1[[#This Row],[Szla]]</f>
        <v>#VALUE!</v>
      </c>
      <c r="D5925" s="6" t="e">
        <f>Table1[[#This Row],[Kelt_hó]]</f>
        <v>#VALUE!</v>
      </c>
      <c r="E5925" t="e">
        <f>Table1[[#This Row],[Vevő]]</f>
        <v>#VALUE!</v>
      </c>
      <c r="F5925" t="e">
        <f>Table1[[#This Row],[Termékkör]]</f>
        <v>#VALUE!</v>
      </c>
      <c r="G5925" s="4" t="e">
        <f>Table1[[#This Row],[SzumElad]]</f>
        <v>#VALUE!</v>
      </c>
      <c r="H5925" s="7" t="e">
        <f>Table1[[#This Row],[Jut_%]]</f>
        <v>#VALUE!</v>
      </c>
      <c r="I5925" s="4" t="e">
        <f>Table1[[#This Row],[Jut]]</f>
        <v>#VALUE!</v>
      </c>
      <c r="J5925" s="4" t="e">
        <f>Table1[[#This Row],[Column1]]</f>
        <v>#VALUE!</v>
      </c>
    </row>
    <row r="5926" spans="1:10" hidden="1" x14ac:dyDescent="0.3">
      <c r="A5926" s="2" t="e">
        <f>Table1[[#This Row],[Befolyt]]</f>
        <v>#VALUE!</v>
      </c>
      <c r="B5926" t="e">
        <f>Table1[[#This Row],[ÜK]]</f>
        <v>#VALUE!</v>
      </c>
      <c r="C5926" s="3" t="e">
        <f>Table1[[#This Row],[Szla]]</f>
        <v>#VALUE!</v>
      </c>
      <c r="D5926" s="6" t="e">
        <f>Table1[[#This Row],[Kelt_hó]]</f>
        <v>#VALUE!</v>
      </c>
      <c r="E5926" t="e">
        <f>Table1[[#This Row],[Vevő]]</f>
        <v>#VALUE!</v>
      </c>
      <c r="F5926" t="e">
        <f>Table1[[#This Row],[Termékkör]]</f>
        <v>#VALUE!</v>
      </c>
      <c r="G5926" s="4" t="e">
        <f>Table1[[#This Row],[SzumElad]]</f>
        <v>#VALUE!</v>
      </c>
      <c r="H5926" s="7" t="e">
        <f>Table1[[#This Row],[Jut_%]]</f>
        <v>#VALUE!</v>
      </c>
      <c r="I5926" s="4" t="e">
        <f>Table1[[#This Row],[Jut]]</f>
        <v>#VALUE!</v>
      </c>
      <c r="J5926" s="4" t="e">
        <f>Table1[[#This Row],[Column1]]</f>
        <v>#VALUE!</v>
      </c>
    </row>
    <row r="5927" spans="1:10" hidden="1" x14ac:dyDescent="0.3">
      <c r="A5927" s="2" t="e">
        <f>Table1[[#This Row],[Befolyt]]</f>
        <v>#VALUE!</v>
      </c>
      <c r="B5927" t="e">
        <f>Table1[[#This Row],[ÜK]]</f>
        <v>#VALUE!</v>
      </c>
      <c r="C5927" s="3" t="e">
        <f>Table1[[#This Row],[Szla]]</f>
        <v>#VALUE!</v>
      </c>
      <c r="D5927" s="6" t="e">
        <f>Table1[[#This Row],[Kelt_hó]]</f>
        <v>#VALUE!</v>
      </c>
      <c r="E5927" t="e">
        <f>Table1[[#This Row],[Vevő]]</f>
        <v>#VALUE!</v>
      </c>
      <c r="F5927" t="e">
        <f>Table1[[#This Row],[Termékkör]]</f>
        <v>#VALUE!</v>
      </c>
      <c r="G5927" s="4" t="e">
        <f>Table1[[#This Row],[SzumElad]]</f>
        <v>#VALUE!</v>
      </c>
      <c r="H5927" s="7" t="e">
        <f>Table1[[#This Row],[Jut_%]]</f>
        <v>#VALUE!</v>
      </c>
      <c r="I5927" s="4" t="e">
        <f>Table1[[#This Row],[Jut]]</f>
        <v>#VALUE!</v>
      </c>
      <c r="J5927" s="4" t="e">
        <f>Table1[[#This Row],[Column1]]</f>
        <v>#VALUE!</v>
      </c>
    </row>
    <row r="5928" spans="1:10" hidden="1" x14ac:dyDescent="0.3">
      <c r="A5928" s="2" t="e">
        <f>Table1[[#This Row],[Befolyt]]</f>
        <v>#VALUE!</v>
      </c>
      <c r="B5928" t="e">
        <f>Table1[[#This Row],[ÜK]]</f>
        <v>#VALUE!</v>
      </c>
      <c r="C5928" s="3" t="e">
        <f>Table1[[#This Row],[Szla]]</f>
        <v>#VALUE!</v>
      </c>
      <c r="D5928" s="6" t="e">
        <f>Table1[[#This Row],[Kelt_hó]]</f>
        <v>#VALUE!</v>
      </c>
      <c r="E5928" t="e">
        <f>Table1[[#This Row],[Vevő]]</f>
        <v>#VALUE!</v>
      </c>
      <c r="F5928" t="e">
        <f>Table1[[#This Row],[Termékkör]]</f>
        <v>#VALUE!</v>
      </c>
      <c r="G5928" s="4" t="e">
        <f>Table1[[#This Row],[SzumElad]]</f>
        <v>#VALUE!</v>
      </c>
      <c r="H5928" s="7" t="e">
        <f>Table1[[#This Row],[Jut_%]]</f>
        <v>#VALUE!</v>
      </c>
      <c r="I5928" s="4" t="e">
        <f>Table1[[#This Row],[Jut]]</f>
        <v>#VALUE!</v>
      </c>
      <c r="J5928" s="4" t="e">
        <f>Table1[[#This Row],[Column1]]</f>
        <v>#VALUE!</v>
      </c>
    </row>
    <row r="5929" spans="1:10" hidden="1" x14ac:dyDescent="0.3">
      <c r="A5929" s="2" t="e">
        <f>Table1[[#This Row],[Befolyt]]</f>
        <v>#VALUE!</v>
      </c>
      <c r="B5929" t="e">
        <f>Table1[[#This Row],[ÜK]]</f>
        <v>#VALUE!</v>
      </c>
      <c r="C5929" s="3" t="e">
        <f>Table1[[#This Row],[Szla]]</f>
        <v>#VALUE!</v>
      </c>
      <c r="D5929" s="6" t="e">
        <f>Table1[[#This Row],[Kelt_hó]]</f>
        <v>#VALUE!</v>
      </c>
      <c r="E5929" t="e">
        <f>Table1[[#This Row],[Vevő]]</f>
        <v>#VALUE!</v>
      </c>
      <c r="F5929" t="e">
        <f>Table1[[#This Row],[Termékkör]]</f>
        <v>#VALUE!</v>
      </c>
      <c r="G5929" s="4" t="e">
        <f>Table1[[#This Row],[SzumElad]]</f>
        <v>#VALUE!</v>
      </c>
      <c r="H5929" s="7" t="e">
        <f>Table1[[#This Row],[Jut_%]]</f>
        <v>#VALUE!</v>
      </c>
      <c r="I5929" s="4" t="e">
        <f>Table1[[#This Row],[Jut]]</f>
        <v>#VALUE!</v>
      </c>
      <c r="J5929" s="4" t="e">
        <f>Table1[[#This Row],[Column1]]</f>
        <v>#VALUE!</v>
      </c>
    </row>
    <row r="5930" spans="1:10" hidden="1" x14ac:dyDescent="0.3">
      <c r="A5930" s="2" t="e">
        <f>Table1[[#This Row],[Befolyt]]</f>
        <v>#VALUE!</v>
      </c>
      <c r="B5930" t="e">
        <f>Table1[[#This Row],[ÜK]]</f>
        <v>#VALUE!</v>
      </c>
      <c r="C5930" s="3" t="e">
        <f>Table1[[#This Row],[Szla]]</f>
        <v>#VALUE!</v>
      </c>
      <c r="D5930" s="6" t="e">
        <f>Table1[[#This Row],[Kelt_hó]]</f>
        <v>#VALUE!</v>
      </c>
      <c r="E5930" t="e">
        <f>Table1[[#This Row],[Vevő]]</f>
        <v>#VALUE!</v>
      </c>
      <c r="F5930" t="e">
        <f>Table1[[#This Row],[Termékkör]]</f>
        <v>#VALUE!</v>
      </c>
      <c r="G5930" s="4" t="e">
        <f>Table1[[#This Row],[SzumElad]]</f>
        <v>#VALUE!</v>
      </c>
      <c r="H5930" s="7" t="e">
        <f>Table1[[#This Row],[Jut_%]]</f>
        <v>#VALUE!</v>
      </c>
      <c r="I5930" s="4" t="e">
        <f>Table1[[#This Row],[Jut]]</f>
        <v>#VALUE!</v>
      </c>
      <c r="J5930" s="4" t="e">
        <f>Table1[[#This Row],[Column1]]</f>
        <v>#VALUE!</v>
      </c>
    </row>
    <row r="5931" spans="1:10" hidden="1" x14ac:dyDescent="0.3">
      <c r="A5931" s="2" t="e">
        <f>Table1[[#This Row],[Befolyt]]</f>
        <v>#VALUE!</v>
      </c>
      <c r="B5931" t="e">
        <f>Table1[[#This Row],[ÜK]]</f>
        <v>#VALUE!</v>
      </c>
      <c r="C5931" s="3" t="e">
        <f>Table1[[#This Row],[Szla]]</f>
        <v>#VALUE!</v>
      </c>
      <c r="D5931" s="6" t="e">
        <f>Table1[[#This Row],[Kelt_hó]]</f>
        <v>#VALUE!</v>
      </c>
      <c r="E5931" t="e">
        <f>Table1[[#This Row],[Vevő]]</f>
        <v>#VALUE!</v>
      </c>
      <c r="F5931" t="e">
        <f>Table1[[#This Row],[Termékkör]]</f>
        <v>#VALUE!</v>
      </c>
      <c r="G5931" s="4" t="e">
        <f>Table1[[#This Row],[SzumElad]]</f>
        <v>#VALUE!</v>
      </c>
      <c r="H5931" s="7" t="e">
        <f>Table1[[#This Row],[Jut_%]]</f>
        <v>#VALUE!</v>
      </c>
      <c r="I5931" s="4" t="e">
        <f>Table1[[#This Row],[Jut]]</f>
        <v>#VALUE!</v>
      </c>
      <c r="J5931" s="4" t="e">
        <f>Table1[[#This Row],[Column1]]</f>
        <v>#VALUE!</v>
      </c>
    </row>
    <row r="5932" spans="1:10" hidden="1" x14ac:dyDescent="0.3">
      <c r="A5932" s="2" t="e">
        <f>Table1[[#This Row],[Befolyt]]</f>
        <v>#VALUE!</v>
      </c>
      <c r="B5932" t="e">
        <f>Table1[[#This Row],[ÜK]]</f>
        <v>#VALUE!</v>
      </c>
      <c r="C5932" s="3" t="e">
        <f>Table1[[#This Row],[Szla]]</f>
        <v>#VALUE!</v>
      </c>
      <c r="D5932" s="6" t="e">
        <f>Table1[[#This Row],[Kelt_hó]]</f>
        <v>#VALUE!</v>
      </c>
      <c r="E5932" t="e">
        <f>Table1[[#This Row],[Vevő]]</f>
        <v>#VALUE!</v>
      </c>
      <c r="F5932" t="e">
        <f>Table1[[#This Row],[Termékkör]]</f>
        <v>#VALUE!</v>
      </c>
      <c r="G5932" s="4" t="e">
        <f>Table1[[#This Row],[SzumElad]]</f>
        <v>#VALUE!</v>
      </c>
      <c r="H5932" s="7" t="e">
        <f>Table1[[#This Row],[Jut_%]]</f>
        <v>#VALUE!</v>
      </c>
      <c r="I5932" s="4" t="e">
        <f>Table1[[#This Row],[Jut]]</f>
        <v>#VALUE!</v>
      </c>
      <c r="J5932" s="4" t="e">
        <f>Table1[[#This Row],[Column1]]</f>
        <v>#VALUE!</v>
      </c>
    </row>
    <row r="5933" spans="1:10" hidden="1" x14ac:dyDescent="0.3">
      <c r="A5933" s="2" t="e">
        <f>Table1[[#This Row],[Befolyt]]</f>
        <v>#VALUE!</v>
      </c>
      <c r="B5933" t="e">
        <f>Table1[[#This Row],[ÜK]]</f>
        <v>#VALUE!</v>
      </c>
      <c r="C5933" s="3" t="e">
        <f>Table1[[#This Row],[Szla]]</f>
        <v>#VALUE!</v>
      </c>
      <c r="D5933" s="6" t="e">
        <f>Table1[[#This Row],[Kelt_hó]]</f>
        <v>#VALUE!</v>
      </c>
      <c r="E5933" t="e">
        <f>Table1[[#This Row],[Vevő]]</f>
        <v>#VALUE!</v>
      </c>
      <c r="F5933" t="e">
        <f>Table1[[#This Row],[Termékkör]]</f>
        <v>#VALUE!</v>
      </c>
      <c r="G5933" s="4" t="e">
        <f>Table1[[#This Row],[SzumElad]]</f>
        <v>#VALUE!</v>
      </c>
      <c r="H5933" s="7" t="e">
        <f>Table1[[#This Row],[Jut_%]]</f>
        <v>#VALUE!</v>
      </c>
      <c r="I5933" s="4" t="e">
        <f>Table1[[#This Row],[Jut]]</f>
        <v>#VALUE!</v>
      </c>
      <c r="J5933" s="4" t="e">
        <f>Table1[[#This Row],[Column1]]</f>
        <v>#VALUE!</v>
      </c>
    </row>
    <row r="5934" spans="1:10" hidden="1" x14ac:dyDescent="0.3">
      <c r="A5934" s="2" t="e">
        <f>Table1[[#This Row],[Befolyt]]</f>
        <v>#VALUE!</v>
      </c>
      <c r="B5934" t="e">
        <f>Table1[[#This Row],[ÜK]]</f>
        <v>#VALUE!</v>
      </c>
      <c r="C5934" s="3" t="e">
        <f>Table1[[#This Row],[Szla]]</f>
        <v>#VALUE!</v>
      </c>
      <c r="D5934" s="6" t="e">
        <f>Table1[[#This Row],[Kelt_hó]]</f>
        <v>#VALUE!</v>
      </c>
      <c r="E5934" t="e">
        <f>Table1[[#This Row],[Vevő]]</f>
        <v>#VALUE!</v>
      </c>
      <c r="F5934" t="e">
        <f>Table1[[#This Row],[Termékkör]]</f>
        <v>#VALUE!</v>
      </c>
      <c r="G5934" s="4" t="e">
        <f>Table1[[#This Row],[SzumElad]]</f>
        <v>#VALUE!</v>
      </c>
      <c r="H5934" s="7" t="e">
        <f>Table1[[#This Row],[Jut_%]]</f>
        <v>#VALUE!</v>
      </c>
      <c r="I5934" s="4" t="e">
        <f>Table1[[#This Row],[Jut]]</f>
        <v>#VALUE!</v>
      </c>
      <c r="J5934" s="4" t="e">
        <f>Table1[[#This Row],[Column1]]</f>
        <v>#VALUE!</v>
      </c>
    </row>
    <row r="5935" spans="1:10" hidden="1" x14ac:dyDescent="0.3">
      <c r="A5935" s="2" t="e">
        <f>Table1[[#This Row],[Befolyt]]</f>
        <v>#VALUE!</v>
      </c>
      <c r="B5935" t="e">
        <f>Table1[[#This Row],[ÜK]]</f>
        <v>#VALUE!</v>
      </c>
      <c r="C5935" s="3" t="e">
        <f>Table1[[#This Row],[Szla]]</f>
        <v>#VALUE!</v>
      </c>
      <c r="D5935" s="6" t="e">
        <f>Table1[[#This Row],[Kelt_hó]]</f>
        <v>#VALUE!</v>
      </c>
      <c r="E5935" t="e">
        <f>Table1[[#This Row],[Vevő]]</f>
        <v>#VALUE!</v>
      </c>
      <c r="F5935" t="e">
        <f>Table1[[#This Row],[Termékkör]]</f>
        <v>#VALUE!</v>
      </c>
      <c r="G5935" s="4" t="e">
        <f>Table1[[#This Row],[SzumElad]]</f>
        <v>#VALUE!</v>
      </c>
      <c r="H5935" s="7" t="e">
        <f>Table1[[#This Row],[Jut_%]]</f>
        <v>#VALUE!</v>
      </c>
      <c r="I5935" s="4" t="e">
        <f>Table1[[#This Row],[Jut]]</f>
        <v>#VALUE!</v>
      </c>
      <c r="J5935" s="4" t="e">
        <f>Table1[[#This Row],[Column1]]</f>
        <v>#VALUE!</v>
      </c>
    </row>
    <row r="5936" spans="1:10" hidden="1" x14ac:dyDescent="0.3">
      <c r="A5936" s="2" t="e">
        <f>Table1[[#This Row],[Befolyt]]</f>
        <v>#VALUE!</v>
      </c>
      <c r="B5936" t="e">
        <f>Table1[[#This Row],[ÜK]]</f>
        <v>#VALUE!</v>
      </c>
      <c r="C5936" s="3" t="e">
        <f>Table1[[#This Row],[Szla]]</f>
        <v>#VALUE!</v>
      </c>
      <c r="D5936" s="6" t="e">
        <f>Table1[[#This Row],[Kelt_hó]]</f>
        <v>#VALUE!</v>
      </c>
      <c r="E5936" t="e">
        <f>Table1[[#This Row],[Vevő]]</f>
        <v>#VALUE!</v>
      </c>
      <c r="F5936" t="e">
        <f>Table1[[#This Row],[Termékkör]]</f>
        <v>#VALUE!</v>
      </c>
      <c r="G5936" s="4" t="e">
        <f>Table1[[#This Row],[SzumElad]]</f>
        <v>#VALUE!</v>
      </c>
      <c r="H5936" s="7" t="e">
        <f>Table1[[#This Row],[Jut_%]]</f>
        <v>#VALUE!</v>
      </c>
      <c r="I5936" s="4" t="e">
        <f>Table1[[#This Row],[Jut]]</f>
        <v>#VALUE!</v>
      </c>
      <c r="J5936" s="4" t="e">
        <f>Table1[[#This Row],[Column1]]</f>
        <v>#VALUE!</v>
      </c>
    </row>
    <row r="5937" spans="1:10" hidden="1" x14ac:dyDescent="0.3">
      <c r="A5937" s="2" t="e">
        <f>Table1[[#This Row],[Befolyt]]</f>
        <v>#VALUE!</v>
      </c>
      <c r="B5937" t="e">
        <f>Table1[[#This Row],[ÜK]]</f>
        <v>#VALUE!</v>
      </c>
      <c r="C5937" s="3" t="e">
        <f>Table1[[#This Row],[Szla]]</f>
        <v>#VALUE!</v>
      </c>
      <c r="D5937" s="6" t="e">
        <f>Table1[[#This Row],[Kelt_hó]]</f>
        <v>#VALUE!</v>
      </c>
      <c r="E5937" t="e">
        <f>Table1[[#This Row],[Vevő]]</f>
        <v>#VALUE!</v>
      </c>
      <c r="F5937" t="e">
        <f>Table1[[#This Row],[Termékkör]]</f>
        <v>#VALUE!</v>
      </c>
      <c r="G5937" s="4" t="e">
        <f>Table1[[#This Row],[SzumElad]]</f>
        <v>#VALUE!</v>
      </c>
      <c r="H5937" s="7" t="e">
        <f>Table1[[#This Row],[Jut_%]]</f>
        <v>#VALUE!</v>
      </c>
      <c r="I5937" s="4" t="e">
        <f>Table1[[#This Row],[Jut]]</f>
        <v>#VALUE!</v>
      </c>
      <c r="J5937" s="4" t="e">
        <f>Table1[[#This Row],[Column1]]</f>
        <v>#VALUE!</v>
      </c>
    </row>
    <row r="5938" spans="1:10" hidden="1" x14ac:dyDescent="0.3">
      <c r="A5938" s="2" t="e">
        <f>Table1[[#This Row],[Befolyt]]</f>
        <v>#VALUE!</v>
      </c>
      <c r="B5938" t="e">
        <f>Table1[[#This Row],[ÜK]]</f>
        <v>#VALUE!</v>
      </c>
      <c r="C5938" s="3" t="e">
        <f>Table1[[#This Row],[Szla]]</f>
        <v>#VALUE!</v>
      </c>
      <c r="D5938" s="6" t="e">
        <f>Table1[[#This Row],[Kelt_hó]]</f>
        <v>#VALUE!</v>
      </c>
      <c r="E5938" t="e">
        <f>Table1[[#This Row],[Vevő]]</f>
        <v>#VALUE!</v>
      </c>
      <c r="F5938" t="e">
        <f>Table1[[#This Row],[Termékkör]]</f>
        <v>#VALUE!</v>
      </c>
      <c r="G5938" s="4" t="e">
        <f>Table1[[#This Row],[SzumElad]]</f>
        <v>#VALUE!</v>
      </c>
      <c r="H5938" s="7" t="e">
        <f>Table1[[#This Row],[Jut_%]]</f>
        <v>#VALUE!</v>
      </c>
      <c r="I5938" s="4" t="e">
        <f>Table1[[#This Row],[Jut]]</f>
        <v>#VALUE!</v>
      </c>
      <c r="J5938" s="4" t="e">
        <f>Table1[[#This Row],[Column1]]</f>
        <v>#VALUE!</v>
      </c>
    </row>
    <row r="5939" spans="1:10" hidden="1" x14ac:dyDescent="0.3">
      <c r="A5939" s="2" t="e">
        <f>Table1[[#This Row],[Befolyt]]</f>
        <v>#VALUE!</v>
      </c>
      <c r="B5939" t="e">
        <f>Table1[[#This Row],[ÜK]]</f>
        <v>#VALUE!</v>
      </c>
      <c r="C5939" s="3" t="e">
        <f>Table1[[#This Row],[Szla]]</f>
        <v>#VALUE!</v>
      </c>
      <c r="D5939" s="6" t="e">
        <f>Table1[[#This Row],[Kelt_hó]]</f>
        <v>#VALUE!</v>
      </c>
      <c r="E5939" t="e">
        <f>Table1[[#This Row],[Vevő]]</f>
        <v>#VALUE!</v>
      </c>
      <c r="F5939" t="e">
        <f>Table1[[#This Row],[Termékkör]]</f>
        <v>#VALUE!</v>
      </c>
      <c r="G5939" s="4" t="e">
        <f>Table1[[#This Row],[SzumElad]]</f>
        <v>#VALUE!</v>
      </c>
      <c r="H5939" s="7" t="e">
        <f>Table1[[#This Row],[Jut_%]]</f>
        <v>#VALUE!</v>
      </c>
      <c r="I5939" s="4" t="e">
        <f>Table1[[#This Row],[Jut]]</f>
        <v>#VALUE!</v>
      </c>
      <c r="J5939" s="4" t="e">
        <f>Table1[[#This Row],[Column1]]</f>
        <v>#VALUE!</v>
      </c>
    </row>
    <row r="5940" spans="1:10" hidden="1" x14ac:dyDescent="0.3">
      <c r="A5940" s="2" t="e">
        <f>Table1[[#This Row],[Befolyt]]</f>
        <v>#VALUE!</v>
      </c>
      <c r="B5940" t="e">
        <f>Table1[[#This Row],[ÜK]]</f>
        <v>#VALUE!</v>
      </c>
      <c r="C5940" s="3" t="e">
        <f>Table1[[#This Row],[Szla]]</f>
        <v>#VALUE!</v>
      </c>
      <c r="D5940" s="6" t="e">
        <f>Table1[[#This Row],[Kelt_hó]]</f>
        <v>#VALUE!</v>
      </c>
      <c r="E5940" t="e">
        <f>Table1[[#This Row],[Vevő]]</f>
        <v>#VALUE!</v>
      </c>
      <c r="F5940" t="e">
        <f>Table1[[#This Row],[Termékkör]]</f>
        <v>#VALUE!</v>
      </c>
      <c r="G5940" s="4" t="e">
        <f>Table1[[#This Row],[SzumElad]]</f>
        <v>#VALUE!</v>
      </c>
      <c r="H5940" s="7" t="e">
        <f>Table1[[#This Row],[Jut_%]]</f>
        <v>#VALUE!</v>
      </c>
      <c r="I5940" s="4" t="e">
        <f>Table1[[#This Row],[Jut]]</f>
        <v>#VALUE!</v>
      </c>
      <c r="J5940" s="4" t="e">
        <f>Table1[[#This Row],[Column1]]</f>
        <v>#VALUE!</v>
      </c>
    </row>
    <row r="5941" spans="1:10" hidden="1" x14ac:dyDescent="0.3">
      <c r="A5941" s="2" t="e">
        <f>Table1[[#This Row],[Befolyt]]</f>
        <v>#VALUE!</v>
      </c>
      <c r="B5941" t="e">
        <f>Table1[[#This Row],[ÜK]]</f>
        <v>#VALUE!</v>
      </c>
      <c r="C5941" s="3" t="e">
        <f>Table1[[#This Row],[Szla]]</f>
        <v>#VALUE!</v>
      </c>
      <c r="D5941" s="6" t="e">
        <f>Table1[[#This Row],[Kelt_hó]]</f>
        <v>#VALUE!</v>
      </c>
      <c r="E5941" t="e">
        <f>Table1[[#This Row],[Vevő]]</f>
        <v>#VALUE!</v>
      </c>
      <c r="F5941" t="e">
        <f>Table1[[#This Row],[Termékkör]]</f>
        <v>#VALUE!</v>
      </c>
      <c r="G5941" s="4" t="e">
        <f>Table1[[#This Row],[SzumElad]]</f>
        <v>#VALUE!</v>
      </c>
      <c r="H5941" s="7" t="e">
        <f>Table1[[#This Row],[Jut_%]]</f>
        <v>#VALUE!</v>
      </c>
      <c r="I5941" s="4" t="e">
        <f>Table1[[#This Row],[Jut]]</f>
        <v>#VALUE!</v>
      </c>
      <c r="J5941" s="4" t="e">
        <f>Table1[[#This Row],[Column1]]</f>
        <v>#VALUE!</v>
      </c>
    </row>
    <row r="5942" spans="1:10" hidden="1" x14ac:dyDescent="0.3">
      <c r="A5942" s="2" t="e">
        <f>Table1[[#This Row],[Befolyt]]</f>
        <v>#VALUE!</v>
      </c>
      <c r="B5942" t="e">
        <f>Table1[[#This Row],[ÜK]]</f>
        <v>#VALUE!</v>
      </c>
      <c r="C5942" s="3" t="e">
        <f>Table1[[#This Row],[Szla]]</f>
        <v>#VALUE!</v>
      </c>
      <c r="D5942" s="6" t="e">
        <f>Table1[[#This Row],[Kelt_hó]]</f>
        <v>#VALUE!</v>
      </c>
      <c r="E5942" t="e">
        <f>Table1[[#This Row],[Vevő]]</f>
        <v>#VALUE!</v>
      </c>
      <c r="F5942" t="e">
        <f>Table1[[#This Row],[Termékkör]]</f>
        <v>#VALUE!</v>
      </c>
      <c r="G5942" s="4" t="e">
        <f>Table1[[#This Row],[SzumElad]]</f>
        <v>#VALUE!</v>
      </c>
      <c r="H5942" s="7" t="e">
        <f>Table1[[#This Row],[Jut_%]]</f>
        <v>#VALUE!</v>
      </c>
      <c r="I5942" s="4" t="e">
        <f>Table1[[#This Row],[Jut]]</f>
        <v>#VALUE!</v>
      </c>
      <c r="J5942" s="4" t="e">
        <f>Table1[[#This Row],[Column1]]</f>
        <v>#VALUE!</v>
      </c>
    </row>
    <row r="5943" spans="1:10" hidden="1" x14ac:dyDescent="0.3">
      <c r="A5943" s="2" t="e">
        <f>Table1[[#This Row],[Befolyt]]</f>
        <v>#VALUE!</v>
      </c>
      <c r="B5943" t="e">
        <f>Table1[[#This Row],[ÜK]]</f>
        <v>#VALUE!</v>
      </c>
      <c r="C5943" s="3" t="e">
        <f>Table1[[#This Row],[Szla]]</f>
        <v>#VALUE!</v>
      </c>
      <c r="D5943" s="6" t="e">
        <f>Table1[[#This Row],[Kelt_hó]]</f>
        <v>#VALUE!</v>
      </c>
      <c r="E5943" t="e">
        <f>Table1[[#This Row],[Vevő]]</f>
        <v>#VALUE!</v>
      </c>
      <c r="F5943" t="e">
        <f>Table1[[#This Row],[Termékkör]]</f>
        <v>#VALUE!</v>
      </c>
      <c r="G5943" s="4" t="e">
        <f>Table1[[#This Row],[SzumElad]]</f>
        <v>#VALUE!</v>
      </c>
      <c r="H5943" s="7" t="e">
        <f>Table1[[#This Row],[Jut_%]]</f>
        <v>#VALUE!</v>
      </c>
      <c r="I5943" s="4" t="e">
        <f>Table1[[#This Row],[Jut]]</f>
        <v>#VALUE!</v>
      </c>
      <c r="J5943" s="4" t="e">
        <f>Table1[[#This Row],[Column1]]</f>
        <v>#VALUE!</v>
      </c>
    </row>
    <row r="5944" spans="1:10" hidden="1" x14ac:dyDescent="0.3">
      <c r="A5944" s="2" t="e">
        <f>Table1[[#This Row],[Befolyt]]</f>
        <v>#VALUE!</v>
      </c>
      <c r="B5944" t="e">
        <f>Table1[[#This Row],[ÜK]]</f>
        <v>#VALUE!</v>
      </c>
      <c r="C5944" s="3" t="e">
        <f>Table1[[#This Row],[Szla]]</f>
        <v>#VALUE!</v>
      </c>
      <c r="D5944" s="6" t="e">
        <f>Table1[[#This Row],[Kelt_hó]]</f>
        <v>#VALUE!</v>
      </c>
      <c r="E5944" t="e">
        <f>Table1[[#This Row],[Vevő]]</f>
        <v>#VALUE!</v>
      </c>
      <c r="F5944" t="e">
        <f>Table1[[#This Row],[Termékkör]]</f>
        <v>#VALUE!</v>
      </c>
      <c r="G5944" s="4" t="e">
        <f>Table1[[#This Row],[SzumElad]]</f>
        <v>#VALUE!</v>
      </c>
      <c r="H5944" s="7" t="e">
        <f>Table1[[#This Row],[Jut_%]]</f>
        <v>#VALUE!</v>
      </c>
      <c r="I5944" s="4" t="e">
        <f>Table1[[#This Row],[Jut]]</f>
        <v>#VALUE!</v>
      </c>
      <c r="J5944" s="4" t="e">
        <f>Table1[[#This Row],[Column1]]</f>
        <v>#VALUE!</v>
      </c>
    </row>
    <row r="5945" spans="1:10" hidden="1" x14ac:dyDescent="0.3">
      <c r="A5945" s="2" t="e">
        <f>Table1[[#This Row],[Befolyt]]</f>
        <v>#VALUE!</v>
      </c>
      <c r="B5945" t="e">
        <f>Table1[[#This Row],[ÜK]]</f>
        <v>#VALUE!</v>
      </c>
      <c r="C5945" s="3" t="e">
        <f>Table1[[#This Row],[Szla]]</f>
        <v>#VALUE!</v>
      </c>
      <c r="D5945" s="6" t="e">
        <f>Table1[[#This Row],[Kelt_hó]]</f>
        <v>#VALUE!</v>
      </c>
      <c r="E5945" t="e">
        <f>Table1[[#This Row],[Vevő]]</f>
        <v>#VALUE!</v>
      </c>
      <c r="F5945" t="e">
        <f>Table1[[#This Row],[Termékkör]]</f>
        <v>#VALUE!</v>
      </c>
      <c r="G5945" s="4" t="e">
        <f>Table1[[#This Row],[SzumElad]]</f>
        <v>#VALUE!</v>
      </c>
      <c r="H5945" s="7" t="e">
        <f>Table1[[#This Row],[Jut_%]]</f>
        <v>#VALUE!</v>
      </c>
      <c r="I5945" s="4" t="e">
        <f>Table1[[#This Row],[Jut]]</f>
        <v>#VALUE!</v>
      </c>
      <c r="J5945" s="4" t="e">
        <f>Table1[[#This Row],[Column1]]</f>
        <v>#VALUE!</v>
      </c>
    </row>
    <row r="5946" spans="1:10" hidden="1" x14ac:dyDescent="0.3">
      <c r="A5946" s="2" t="e">
        <f>Table1[[#This Row],[Befolyt]]</f>
        <v>#VALUE!</v>
      </c>
      <c r="B5946" t="e">
        <f>Table1[[#This Row],[ÜK]]</f>
        <v>#VALUE!</v>
      </c>
      <c r="C5946" s="3" t="e">
        <f>Table1[[#This Row],[Szla]]</f>
        <v>#VALUE!</v>
      </c>
      <c r="D5946" s="6" t="e">
        <f>Table1[[#This Row],[Kelt_hó]]</f>
        <v>#VALUE!</v>
      </c>
      <c r="E5946" t="e">
        <f>Table1[[#This Row],[Vevő]]</f>
        <v>#VALUE!</v>
      </c>
      <c r="F5946" t="e">
        <f>Table1[[#This Row],[Termékkör]]</f>
        <v>#VALUE!</v>
      </c>
      <c r="G5946" s="4" t="e">
        <f>Table1[[#This Row],[SzumElad]]</f>
        <v>#VALUE!</v>
      </c>
      <c r="H5946" s="7" t="e">
        <f>Table1[[#This Row],[Jut_%]]</f>
        <v>#VALUE!</v>
      </c>
      <c r="I5946" s="4" t="e">
        <f>Table1[[#This Row],[Jut]]</f>
        <v>#VALUE!</v>
      </c>
      <c r="J5946" s="4" t="e">
        <f>Table1[[#This Row],[Column1]]</f>
        <v>#VALUE!</v>
      </c>
    </row>
    <row r="5947" spans="1:10" hidden="1" x14ac:dyDescent="0.3">
      <c r="A5947" s="2" t="e">
        <f>Table1[[#This Row],[Befolyt]]</f>
        <v>#VALUE!</v>
      </c>
      <c r="B5947" t="e">
        <f>Table1[[#This Row],[ÜK]]</f>
        <v>#VALUE!</v>
      </c>
      <c r="C5947" s="3" t="e">
        <f>Table1[[#This Row],[Szla]]</f>
        <v>#VALUE!</v>
      </c>
      <c r="D5947" s="6" t="e">
        <f>Table1[[#This Row],[Kelt_hó]]</f>
        <v>#VALUE!</v>
      </c>
      <c r="E5947" t="e">
        <f>Table1[[#This Row],[Vevő]]</f>
        <v>#VALUE!</v>
      </c>
      <c r="F5947" t="e">
        <f>Table1[[#This Row],[Termékkör]]</f>
        <v>#VALUE!</v>
      </c>
      <c r="G5947" s="4" t="e">
        <f>Table1[[#This Row],[SzumElad]]</f>
        <v>#VALUE!</v>
      </c>
      <c r="H5947" s="7" t="e">
        <f>Table1[[#This Row],[Jut_%]]</f>
        <v>#VALUE!</v>
      </c>
      <c r="I5947" s="4" t="e">
        <f>Table1[[#This Row],[Jut]]</f>
        <v>#VALUE!</v>
      </c>
      <c r="J5947" s="4" t="e">
        <f>Table1[[#This Row],[Column1]]</f>
        <v>#VALUE!</v>
      </c>
    </row>
    <row r="5948" spans="1:10" hidden="1" x14ac:dyDescent="0.3">
      <c r="A5948" s="2" t="e">
        <f>Table1[[#This Row],[Befolyt]]</f>
        <v>#VALUE!</v>
      </c>
      <c r="B5948" t="e">
        <f>Table1[[#This Row],[ÜK]]</f>
        <v>#VALUE!</v>
      </c>
      <c r="C5948" s="3" t="e">
        <f>Table1[[#This Row],[Szla]]</f>
        <v>#VALUE!</v>
      </c>
      <c r="D5948" s="6" t="e">
        <f>Table1[[#This Row],[Kelt_hó]]</f>
        <v>#VALUE!</v>
      </c>
      <c r="E5948" t="e">
        <f>Table1[[#This Row],[Vevő]]</f>
        <v>#VALUE!</v>
      </c>
      <c r="F5948" t="e">
        <f>Table1[[#This Row],[Termékkör]]</f>
        <v>#VALUE!</v>
      </c>
      <c r="G5948" s="4" t="e">
        <f>Table1[[#This Row],[SzumElad]]</f>
        <v>#VALUE!</v>
      </c>
      <c r="H5948" s="7" t="e">
        <f>Table1[[#This Row],[Jut_%]]</f>
        <v>#VALUE!</v>
      </c>
      <c r="I5948" s="4" t="e">
        <f>Table1[[#This Row],[Jut]]</f>
        <v>#VALUE!</v>
      </c>
      <c r="J5948" s="4" t="e">
        <f>Table1[[#This Row],[Column1]]</f>
        <v>#VALUE!</v>
      </c>
    </row>
    <row r="5949" spans="1:10" hidden="1" x14ac:dyDescent="0.3">
      <c r="A5949" s="2" t="e">
        <f>Table1[[#This Row],[Befolyt]]</f>
        <v>#VALUE!</v>
      </c>
      <c r="B5949" t="e">
        <f>Table1[[#This Row],[ÜK]]</f>
        <v>#VALUE!</v>
      </c>
      <c r="C5949" s="3" t="e">
        <f>Table1[[#This Row],[Szla]]</f>
        <v>#VALUE!</v>
      </c>
      <c r="D5949" s="6" t="e">
        <f>Table1[[#This Row],[Kelt_hó]]</f>
        <v>#VALUE!</v>
      </c>
      <c r="E5949" t="e">
        <f>Table1[[#This Row],[Vevő]]</f>
        <v>#VALUE!</v>
      </c>
      <c r="F5949" t="e">
        <f>Table1[[#This Row],[Termékkör]]</f>
        <v>#VALUE!</v>
      </c>
      <c r="G5949" s="4" t="e">
        <f>Table1[[#This Row],[SzumElad]]</f>
        <v>#VALUE!</v>
      </c>
      <c r="H5949" s="7" t="e">
        <f>Table1[[#This Row],[Jut_%]]</f>
        <v>#VALUE!</v>
      </c>
      <c r="I5949" s="4" t="e">
        <f>Table1[[#This Row],[Jut]]</f>
        <v>#VALUE!</v>
      </c>
      <c r="J5949" s="4" t="e">
        <f>Table1[[#This Row],[Column1]]</f>
        <v>#VALUE!</v>
      </c>
    </row>
    <row r="5950" spans="1:10" hidden="1" x14ac:dyDescent="0.3">
      <c r="A5950" s="2" t="e">
        <f>Table1[[#This Row],[Befolyt]]</f>
        <v>#VALUE!</v>
      </c>
      <c r="B5950" t="e">
        <f>Table1[[#This Row],[ÜK]]</f>
        <v>#VALUE!</v>
      </c>
      <c r="C5950" s="3" t="e">
        <f>Table1[[#This Row],[Szla]]</f>
        <v>#VALUE!</v>
      </c>
      <c r="D5950" s="6" t="e">
        <f>Table1[[#This Row],[Kelt_hó]]</f>
        <v>#VALUE!</v>
      </c>
      <c r="E5950" t="e">
        <f>Table1[[#This Row],[Vevő]]</f>
        <v>#VALUE!</v>
      </c>
      <c r="F5950" t="e">
        <f>Table1[[#This Row],[Termékkör]]</f>
        <v>#VALUE!</v>
      </c>
      <c r="G5950" s="4" t="e">
        <f>Table1[[#This Row],[SzumElad]]</f>
        <v>#VALUE!</v>
      </c>
      <c r="H5950" s="7" t="e">
        <f>Table1[[#This Row],[Jut_%]]</f>
        <v>#VALUE!</v>
      </c>
      <c r="I5950" s="4" t="e">
        <f>Table1[[#This Row],[Jut]]</f>
        <v>#VALUE!</v>
      </c>
      <c r="J5950" s="4" t="e">
        <f>Table1[[#This Row],[Column1]]</f>
        <v>#VALUE!</v>
      </c>
    </row>
    <row r="5951" spans="1:10" hidden="1" x14ac:dyDescent="0.3">
      <c r="A5951" s="2" t="e">
        <f>Table1[[#This Row],[Befolyt]]</f>
        <v>#VALUE!</v>
      </c>
      <c r="B5951" t="e">
        <f>Table1[[#This Row],[ÜK]]</f>
        <v>#VALUE!</v>
      </c>
      <c r="C5951" s="3" t="e">
        <f>Table1[[#This Row],[Szla]]</f>
        <v>#VALUE!</v>
      </c>
      <c r="D5951" s="6" t="e">
        <f>Table1[[#This Row],[Kelt_hó]]</f>
        <v>#VALUE!</v>
      </c>
      <c r="E5951" t="e">
        <f>Table1[[#This Row],[Vevő]]</f>
        <v>#VALUE!</v>
      </c>
      <c r="F5951" t="e">
        <f>Table1[[#This Row],[Termékkör]]</f>
        <v>#VALUE!</v>
      </c>
      <c r="G5951" s="4" t="e">
        <f>Table1[[#This Row],[SzumElad]]</f>
        <v>#VALUE!</v>
      </c>
      <c r="H5951" s="7" t="e">
        <f>Table1[[#This Row],[Jut_%]]</f>
        <v>#VALUE!</v>
      </c>
      <c r="I5951" s="4" t="e">
        <f>Table1[[#This Row],[Jut]]</f>
        <v>#VALUE!</v>
      </c>
      <c r="J5951" s="4" t="e">
        <f>Table1[[#This Row],[Column1]]</f>
        <v>#VALUE!</v>
      </c>
    </row>
    <row r="5952" spans="1:10" hidden="1" x14ac:dyDescent="0.3">
      <c r="A5952" s="2" t="e">
        <f>Table1[[#This Row],[Befolyt]]</f>
        <v>#VALUE!</v>
      </c>
      <c r="B5952" t="e">
        <f>Table1[[#This Row],[ÜK]]</f>
        <v>#VALUE!</v>
      </c>
      <c r="C5952" s="3" t="e">
        <f>Table1[[#This Row],[Szla]]</f>
        <v>#VALUE!</v>
      </c>
      <c r="D5952" s="6" t="e">
        <f>Table1[[#This Row],[Kelt_hó]]</f>
        <v>#VALUE!</v>
      </c>
      <c r="E5952" t="e">
        <f>Table1[[#This Row],[Vevő]]</f>
        <v>#VALUE!</v>
      </c>
      <c r="F5952" t="e">
        <f>Table1[[#This Row],[Termékkör]]</f>
        <v>#VALUE!</v>
      </c>
      <c r="G5952" s="4" t="e">
        <f>Table1[[#This Row],[SzumElad]]</f>
        <v>#VALUE!</v>
      </c>
      <c r="H5952" s="7" t="e">
        <f>Table1[[#This Row],[Jut_%]]</f>
        <v>#VALUE!</v>
      </c>
      <c r="I5952" s="4" t="e">
        <f>Table1[[#This Row],[Jut]]</f>
        <v>#VALUE!</v>
      </c>
      <c r="J5952" s="4" t="e">
        <f>Table1[[#This Row],[Column1]]</f>
        <v>#VALUE!</v>
      </c>
    </row>
    <row r="5953" spans="1:10" hidden="1" x14ac:dyDescent="0.3">
      <c r="A5953" s="2" t="e">
        <f>Table1[[#This Row],[Befolyt]]</f>
        <v>#VALUE!</v>
      </c>
      <c r="B5953" t="e">
        <f>Table1[[#This Row],[ÜK]]</f>
        <v>#VALUE!</v>
      </c>
      <c r="C5953" s="3" t="e">
        <f>Table1[[#This Row],[Szla]]</f>
        <v>#VALUE!</v>
      </c>
      <c r="D5953" s="6" t="e">
        <f>Table1[[#This Row],[Kelt_hó]]</f>
        <v>#VALUE!</v>
      </c>
      <c r="E5953" t="e">
        <f>Table1[[#This Row],[Vevő]]</f>
        <v>#VALUE!</v>
      </c>
      <c r="F5953" t="e">
        <f>Table1[[#This Row],[Termékkör]]</f>
        <v>#VALUE!</v>
      </c>
      <c r="G5953" s="4" t="e">
        <f>Table1[[#This Row],[SzumElad]]</f>
        <v>#VALUE!</v>
      </c>
      <c r="H5953" s="7" t="e">
        <f>Table1[[#This Row],[Jut_%]]</f>
        <v>#VALUE!</v>
      </c>
      <c r="I5953" s="4" t="e">
        <f>Table1[[#This Row],[Jut]]</f>
        <v>#VALUE!</v>
      </c>
      <c r="J5953" s="4" t="e">
        <f>Table1[[#This Row],[Column1]]</f>
        <v>#VALUE!</v>
      </c>
    </row>
    <row r="5954" spans="1:10" hidden="1" x14ac:dyDescent="0.3">
      <c r="A5954" s="2" t="e">
        <f>Table1[[#This Row],[Befolyt]]</f>
        <v>#VALUE!</v>
      </c>
      <c r="B5954" t="e">
        <f>Table1[[#This Row],[ÜK]]</f>
        <v>#VALUE!</v>
      </c>
      <c r="C5954" s="3" t="e">
        <f>Table1[[#This Row],[Szla]]</f>
        <v>#VALUE!</v>
      </c>
      <c r="D5954" s="6" t="e">
        <f>Table1[[#This Row],[Kelt_hó]]</f>
        <v>#VALUE!</v>
      </c>
      <c r="E5954" t="e">
        <f>Table1[[#This Row],[Vevő]]</f>
        <v>#VALUE!</v>
      </c>
      <c r="F5954" t="e">
        <f>Table1[[#This Row],[Termékkör]]</f>
        <v>#VALUE!</v>
      </c>
      <c r="G5954" s="4" t="e">
        <f>Table1[[#This Row],[SzumElad]]</f>
        <v>#VALUE!</v>
      </c>
      <c r="H5954" s="7" t="e">
        <f>Table1[[#This Row],[Jut_%]]</f>
        <v>#VALUE!</v>
      </c>
      <c r="I5954" s="4" t="e">
        <f>Table1[[#This Row],[Jut]]</f>
        <v>#VALUE!</v>
      </c>
      <c r="J5954" s="4" t="e">
        <f>Table1[[#This Row],[Column1]]</f>
        <v>#VALUE!</v>
      </c>
    </row>
    <row r="5955" spans="1:10" hidden="1" x14ac:dyDescent="0.3">
      <c r="A5955" s="2" t="e">
        <f>Table1[[#This Row],[Befolyt]]</f>
        <v>#VALUE!</v>
      </c>
      <c r="B5955" t="e">
        <f>Table1[[#This Row],[ÜK]]</f>
        <v>#VALUE!</v>
      </c>
      <c r="C5955" s="3" t="e">
        <f>Table1[[#This Row],[Szla]]</f>
        <v>#VALUE!</v>
      </c>
      <c r="D5955" s="6" t="e">
        <f>Table1[[#This Row],[Kelt_hó]]</f>
        <v>#VALUE!</v>
      </c>
      <c r="E5955" t="e">
        <f>Table1[[#This Row],[Vevő]]</f>
        <v>#VALUE!</v>
      </c>
      <c r="F5955" t="e">
        <f>Table1[[#This Row],[Termékkör]]</f>
        <v>#VALUE!</v>
      </c>
      <c r="G5955" s="4" t="e">
        <f>Table1[[#This Row],[SzumElad]]</f>
        <v>#VALUE!</v>
      </c>
      <c r="H5955" s="7" t="e">
        <f>Table1[[#This Row],[Jut_%]]</f>
        <v>#VALUE!</v>
      </c>
      <c r="I5955" s="4" t="e">
        <f>Table1[[#This Row],[Jut]]</f>
        <v>#VALUE!</v>
      </c>
      <c r="J5955" s="4" t="e">
        <f>Table1[[#This Row],[Column1]]</f>
        <v>#VALUE!</v>
      </c>
    </row>
    <row r="5956" spans="1:10" hidden="1" x14ac:dyDescent="0.3">
      <c r="A5956" s="2" t="e">
        <f>Table1[[#This Row],[Befolyt]]</f>
        <v>#VALUE!</v>
      </c>
      <c r="B5956" t="e">
        <f>Table1[[#This Row],[ÜK]]</f>
        <v>#VALUE!</v>
      </c>
      <c r="C5956" s="3" t="e">
        <f>Table1[[#This Row],[Szla]]</f>
        <v>#VALUE!</v>
      </c>
      <c r="D5956" s="6" t="e">
        <f>Table1[[#This Row],[Kelt_hó]]</f>
        <v>#VALUE!</v>
      </c>
      <c r="E5956" t="e">
        <f>Table1[[#This Row],[Vevő]]</f>
        <v>#VALUE!</v>
      </c>
      <c r="F5956" t="e">
        <f>Table1[[#This Row],[Termékkör]]</f>
        <v>#VALUE!</v>
      </c>
      <c r="G5956" s="4" t="e">
        <f>Table1[[#This Row],[SzumElad]]</f>
        <v>#VALUE!</v>
      </c>
      <c r="H5956" s="7" t="e">
        <f>Table1[[#This Row],[Jut_%]]</f>
        <v>#VALUE!</v>
      </c>
      <c r="I5956" s="4" t="e">
        <f>Table1[[#This Row],[Jut]]</f>
        <v>#VALUE!</v>
      </c>
      <c r="J5956" s="4" t="e">
        <f>Table1[[#This Row],[Column1]]</f>
        <v>#VALUE!</v>
      </c>
    </row>
    <row r="5957" spans="1:10" hidden="1" x14ac:dyDescent="0.3">
      <c r="A5957" s="2" t="e">
        <f>Table1[[#This Row],[Befolyt]]</f>
        <v>#VALUE!</v>
      </c>
      <c r="B5957" t="e">
        <f>Table1[[#This Row],[ÜK]]</f>
        <v>#VALUE!</v>
      </c>
      <c r="C5957" s="3" t="e">
        <f>Table1[[#This Row],[Szla]]</f>
        <v>#VALUE!</v>
      </c>
      <c r="D5957" s="6" t="e">
        <f>Table1[[#This Row],[Kelt_hó]]</f>
        <v>#VALUE!</v>
      </c>
      <c r="E5957" t="e">
        <f>Table1[[#This Row],[Vevő]]</f>
        <v>#VALUE!</v>
      </c>
      <c r="F5957" t="e">
        <f>Table1[[#This Row],[Termékkör]]</f>
        <v>#VALUE!</v>
      </c>
      <c r="G5957" s="4" t="e">
        <f>Table1[[#This Row],[SzumElad]]</f>
        <v>#VALUE!</v>
      </c>
      <c r="H5957" s="7" t="e">
        <f>Table1[[#This Row],[Jut_%]]</f>
        <v>#VALUE!</v>
      </c>
      <c r="I5957" s="4" t="e">
        <f>Table1[[#This Row],[Jut]]</f>
        <v>#VALUE!</v>
      </c>
      <c r="J5957" s="4" t="e">
        <f>Table1[[#This Row],[Column1]]</f>
        <v>#VALUE!</v>
      </c>
    </row>
    <row r="5958" spans="1:10" hidden="1" x14ac:dyDescent="0.3">
      <c r="A5958" s="2" t="e">
        <f>Table1[[#This Row],[Befolyt]]</f>
        <v>#VALUE!</v>
      </c>
      <c r="B5958" t="e">
        <f>Table1[[#This Row],[ÜK]]</f>
        <v>#VALUE!</v>
      </c>
      <c r="C5958" s="3" t="e">
        <f>Table1[[#This Row],[Szla]]</f>
        <v>#VALUE!</v>
      </c>
      <c r="D5958" s="6" t="e">
        <f>Table1[[#This Row],[Kelt_hó]]</f>
        <v>#VALUE!</v>
      </c>
      <c r="E5958" t="e">
        <f>Table1[[#This Row],[Vevő]]</f>
        <v>#VALUE!</v>
      </c>
      <c r="F5958" t="e">
        <f>Table1[[#This Row],[Termékkör]]</f>
        <v>#VALUE!</v>
      </c>
      <c r="G5958" s="4" t="e">
        <f>Table1[[#This Row],[SzumElad]]</f>
        <v>#VALUE!</v>
      </c>
      <c r="H5958" s="7" t="e">
        <f>Table1[[#This Row],[Jut_%]]</f>
        <v>#VALUE!</v>
      </c>
      <c r="I5958" s="4" t="e">
        <f>Table1[[#This Row],[Jut]]</f>
        <v>#VALUE!</v>
      </c>
      <c r="J5958" s="4" t="e">
        <f>Table1[[#This Row],[Column1]]</f>
        <v>#VALUE!</v>
      </c>
    </row>
    <row r="5959" spans="1:10" hidden="1" x14ac:dyDescent="0.3">
      <c r="A5959" s="2" t="e">
        <f>Table1[[#This Row],[Befolyt]]</f>
        <v>#VALUE!</v>
      </c>
      <c r="B5959" t="e">
        <f>Table1[[#This Row],[ÜK]]</f>
        <v>#VALUE!</v>
      </c>
      <c r="C5959" s="3" t="e">
        <f>Table1[[#This Row],[Szla]]</f>
        <v>#VALUE!</v>
      </c>
      <c r="D5959" s="6" t="e">
        <f>Table1[[#This Row],[Kelt_hó]]</f>
        <v>#VALUE!</v>
      </c>
      <c r="E5959" t="e">
        <f>Table1[[#This Row],[Vevő]]</f>
        <v>#VALUE!</v>
      </c>
      <c r="F5959" t="e">
        <f>Table1[[#This Row],[Termékkör]]</f>
        <v>#VALUE!</v>
      </c>
      <c r="G5959" s="4" t="e">
        <f>Table1[[#This Row],[SzumElad]]</f>
        <v>#VALUE!</v>
      </c>
      <c r="H5959" s="7" t="e">
        <f>Table1[[#This Row],[Jut_%]]</f>
        <v>#VALUE!</v>
      </c>
      <c r="I5959" s="4" t="e">
        <f>Table1[[#This Row],[Jut]]</f>
        <v>#VALUE!</v>
      </c>
      <c r="J5959" s="4" t="e">
        <f>Table1[[#This Row],[Column1]]</f>
        <v>#VALUE!</v>
      </c>
    </row>
    <row r="5960" spans="1:10" hidden="1" x14ac:dyDescent="0.3">
      <c r="A5960" s="2" t="e">
        <f>Table1[[#This Row],[Befolyt]]</f>
        <v>#VALUE!</v>
      </c>
      <c r="B5960" t="e">
        <f>Table1[[#This Row],[ÜK]]</f>
        <v>#VALUE!</v>
      </c>
      <c r="C5960" s="3" t="e">
        <f>Table1[[#This Row],[Szla]]</f>
        <v>#VALUE!</v>
      </c>
      <c r="D5960" s="6" t="e">
        <f>Table1[[#This Row],[Kelt_hó]]</f>
        <v>#VALUE!</v>
      </c>
      <c r="E5960" t="e">
        <f>Table1[[#This Row],[Vevő]]</f>
        <v>#VALUE!</v>
      </c>
      <c r="F5960" t="e">
        <f>Table1[[#This Row],[Termékkör]]</f>
        <v>#VALUE!</v>
      </c>
      <c r="G5960" s="4" t="e">
        <f>Table1[[#This Row],[SzumElad]]</f>
        <v>#VALUE!</v>
      </c>
      <c r="H5960" s="7" t="e">
        <f>Table1[[#This Row],[Jut_%]]</f>
        <v>#VALUE!</v>
      </c>
      <c r="I5960" s="4" t="e">
        <f>Table1[[#This Row],[Jut]]</f>
        <v>#VALUE!</v>
      </c>
      <c r="J5960" s="4" t="e">
        <f>Table1[[#This Row],[Column1]]</f>
        <v>#VALUE!</v>
      </c>
    </row>
    <row r="5961" spans="1:10" hidden="1" x14ac:dyDescent="0.3">
      <c r="A5961" s="2" t="e">
        <f>Table1[[#This Row],[Befolyt]]</f>
        <v>#VALUE!</v>
      </c>
      <c r="B5961" t="e">
        <f>Table1[[#This Row],[ÜK]]</f>
        <v>#VALUE!</v>
      </c>
      <c r="C5961" s="3" t="e">
        <f>Table1[[#This Row],[Szla]]</f>
        <v>#VALUE!</v>
      </c>
      <c r="D5961" s="6" t="e">
        <f>Table1[[#This Row],[Kelt_hó]]</f>
        <v>#VALUE!</v>
      </c>
      <c r="E5961" t="e">
        <f>Table1[[#This Row],[Vevő]]</f>
        <v>#VALUE!</v>
      </c>
      <c r="F5961" t="e">
        <f>Table1[[#This Row],[Termékkör]]</f>
        <v>#VALUE!</v>
      </c>
      <c r="G5961" s="4" t="e">
        <f>Table1[[#This Row],[SzumElad]]</f>
        <v>#VALUE!</v>
      </c>
      <c r="H5961" s="7" t="e">
        <f>Table1[[#This Row],[Jut_%]]</f>
        <v>#VALUE!</v>
      </c>
      <c r="I5961" s="4" t="e">
        <f>Table1[[#This Row],[Jut]]</f>
        <v>#VALUE!</v>
      </c>
      <c r="J5961" s="4" t="e">
        <f>Table1[[#This Row],[Column1]]</f>
        <v>#VALUE!</v>
      </c>
    </row>
    <row r="5962" spans="1:10" hidden="1" x14ac:dyDescent="0.3">
      <c r="A5962" s="2" t="e">
        <f>Table1[[#This Row],[Befolyt]]</f>
        <v>#VALUE!</v>
      </c>
      <c r="B5962" t="e">
        <f>Table1[[#This Row],[ÜK]]</f>
        <v>#VALUE!</v>
      </c>
      <c r="C5962" s="3" t="e">
        <f>Table1[[#This Row],[Szla]]</f>
        <v>#VALUE!</v>
      </c>
      <c r="D5962" s="6" t="e">
        <f>Table1[[#This Row],[Kelt_hó]]</f>
        <v>#VALUE!</v>
      </c>
      <c r="E5962" t="e">
        <f>Table1[[#This Row],[Vevő]]</f>
        <v>#VALUE!</v>
      </c>
      <c r="F5962" t="e">
        <f>Table1[[#This Row],[Termékkör]]</f>
        <v>#VALUE!</v>
      </c>
      <c r="G5962" s="4" t="e">
        <f>Table1[[#This Row],[SzumElad]]</f>
        <v>#VALUE!</v>
      </c>
      <c r="H5962" s="7" t="e">
        <f>Table1[[#This Row],[Jut_%]]</f>
        <v>#VALUE!</v>
      </c>
      <c r="I5962" s="4" t="e">
        <f>Table1[[#This Row],[Jut]]</f>
        <v>#VALUE!</v>
      </c>
      <c r="J5962" s="4" t="e">
        <f>Table1[[#This Row],[Column1]]</f>
        <v>#VALUE!</v>
      </c>
    </row>
    <row r="5963" spans="1:10" hidden="1" x14ac:dyDescent="0.3">
      <c r="A5963" s="2" t="e">
        <f>Table1[[#This Row],[Befolyt]]</f>
        <v>#VALUE!</v>
      </c>
      <c r="B5963" t="e">
        <f>Table1[[#This Row],[ÜK]]</f>
        <v>#VALUE!</v>
      </c>
      <c r="C5963" s="3" t="e">
        <f>Table1[[#This Row],[Szla]]</f>
        <v>#VALUE!</v>
      </c>
      <c r="D5963" s="6" t="e">
        <f>Table1[[#This Row],[Kelt_hó]]</f>
        <v>#VALUE!</v>
      </c>
      <c r="E5963" t="e">
        <f>Table1[[#This Row],[Vevő]]</f>
        <v>#VALUE!</v>
      </c>
      <c r="F5963" t="e">
        <f>Table1[[#This Row],[Termékkör]]</f>
        <v>#VALUE!</v>
      </c>
      <c r="G5963" s="4" t="e">
        <f>Table1[[#This Row],[SzumElad]]</f>
        <v>#VALUE!</v>
      </c>
      <c r="H5963" s="7" t="e">
        <f>Table1[[#This Row],[Jut_%]]</f>
        <v>#VALUE!</v>
      </c>
      <c r="I5963" s="4" t="e">
        <f>Table1[[#This Row],[Jut]]</f>
        <v>#VALUE!</v>
      </c>
      <c r="J5963" s="4" t="e">
        <f>Table1[[#This Row],[Column1]]</f>
        <v>#VALUE!</v>
      </c>
    </row>
    <row r="5964" spans="1:10" hidden="1" x14ac:dyDescent="0.3">
      <c r="A5964" s="2" t="e">
        <f>Table1[[#This Row],[Befolyt]]</f>
        <v>#VALUE!</v>
      </c>
      <c r="B5964" t="e">
        <f>Table1[[#This Row],[ÜK]]</f>
        <v>#VALUE!</v>
      </c>
      <c r="C5964" s="3" t="e">
        <f>Table1[[#This Row],[Szla]]</f>
        <v>#VALUE!</v>
      </c>
      <c r="D5964" s="6" t="e">
        <f>Table1[[#This Row],[Kelt_hó]]</f>
        <v>#VALUE!</v>
      </c>
      <c r="E5964" t="e">
        <f>Table1[[#This Row],[Vevő]]</f>
        <v>#VALUE!</v>
      </c>
      <c r="F5964" t="e">
        <f>Table1[[#This Row],[Termékkör]]</f>
        <v>#VALUE!</v>
      </c>
      <c r="G5964" s="4" t="e">
        <f>Table1[[#This Row],[SzumElad]]</f>
        <v>#VALUE!</v>
      </c>
      <c r="H5964" s="7" t="e">
        <f>Table1[[#This Row],[Jut_%]]</f>
        <v>#VALUE!</v>
      </c>
      <c r="I5964" s="4" t="e">
        <f>Table1[[#This Row],[Jut]]</f>
        <v>#VALUE!</v>
      </c>
      <c r="J5964" s="4" t="e">
        <f>Table1[[#This Row],[Column1]]</f>
        <v>#VALUE!</v>
      </c>
    </row>
    <row r="5965" spans="1:10" hidden="1" x14ac:dyDescent="0.3">
      <c r="A5965" s="2" t="e">
        <f>Table1[[#This Row],[Befolyt]]</f>
        <v>#VALUE!</v>
      </c>
      <c r="B5965" t="e">
        <f>Table1[[#This Row],[ÜK]]</f>
        <v>#VALUE!</v>
      </c>
      <c r="C5965" s="3" t="e">
        <f>Table1[[#This Row],[Szla]]</f>
        <v>#VALUE!</v>
      </c>
      <c r="D5965" s="6" t="e">
        <f>Table1[[#This Row],[Kelt_hó]]</f>
        <v>#VALUE!</v>
      </c>
      <c r="E5965" t="e">
        <f>Table1[[#This Row],[Vevő]]</f>
        <v>#VALUE!</v>
      </c>
      <c r="F5965" t="e">
        <f>Table1[[#This Row],[Termékkör]]</f>
        <v>#VALUE!</v>
      </c>
      <c r="G5965" s="4" t="e">
        <f>Table1[[#This Row],[SzumElad]]</f>
        <v>#VALUE!</v>
      </c>
      <c r="H5965" s="7" t="e">
        <f>Table1[[#This Row],[Jut_%]]</f>
        <v>#VALUE!</v>
      </c>
      <c r="I5965" s="4" t="e">
        <f>Table1[[#This Row],[Jut]]</f>
        <v>#VALUE!</v>
      </c>
      <c r="J5965" s="4" t="e">
        <f>Table1[[#This Row],[Column1]]</f>
        <v>#VALUE!</v>
      </c>
    </row>
    <row r="5966" spans="1:10" hidden="1" x14ac:dyDescent="0.3">
      <c r="A5966" s="2" t="e">
        <f>Table1[[#This Row],[Befolyt]]</f>
        <v>#VALUE!</v>
      </c>
      <c r="B5966" t="e">
        <f>Table1[[#This Row],[ÜK]]</f>
        <v>#VALUE!</v>
      </c>
      <c r="C5966" s="3" t="e">
        <f>Table1[[#This Row],[Szla]]</f>
        <v>#VALUE!</v>
      </c>
      <c r="D5966" s="6" t="e">
        <f>Table1[[#This Row],[Kelt_hó]]</f>
        <v>#VALUE!</v>
      </c>
      <c r="E5966" t="e">
        <f>Table1[[#This Row],[Vevő]]</f>
        <v>#VALUE!</v>
      </c>
      <c r="F5966" t="e">
        <f>Table1[[#This Row],[Termékkör]]</f>
        <v>#VALUE!</v>
      </c>
      <c r="G5966" s="4" t="e">
        <f>Table1[[#This Row],[SzumElad]]</f>
        <v>#VALUE!</v>
      </c>
      <c r="H5966" s="7" t="e">
        <f>Table1[[#This Row],[Jut_%]]</f>
        <v>#VALUE!</v>
      </c>
      <c r="I5966" s="4" t="e">
        <f>Table1[[#This Row],[Jut]]</f>
        <v>#VALUE!</v>
      </c>
      <c r="J5966" s="4" t="e">
        <f>Table1[[#This Row],[Column1]]</f>
        <v>#VALUE!</v>
      </c>
    </row>
    <row r="5967" spans="1:10" hidden="1" x14ac:dyDescent="0.3">
      <c r="A5967" s="2" t="e">
        <f>Table1[[#This Row],[Befolyt]]</f>
        <v>#VALUE!</v>
      </c>
      <c r="B5967" t="e">
        <f>Table1[[#This Row],[ÜK]]</f>
        <v>#VALUE!</v>
      </c>
      <c r="C5967" s="3" t="e">
        <f>Table1[[#This Row],[Szla]]</f>
        <v>#VALUE!</v>
      </c>
      <c r="D5967" s="6" t="e">
        <f>Table1[[#This Row],[Kelt_hó]]</f>
        <v>#VALUE!</v>
      </c>
      <c r="E5967" t="e">
        <f>Table1[[#This Row],[Vevő]]</f>
        <v>#VALUE!</v>
      </c>
      <c r="F5967" t="e">
        <f>Table1[[#This Row],[Termékkör]]</f>
        <v>#VALUE!</v>
      </c>
      <c r="G5967" s="4" t="e">
        <f>Table1[[#This Row],[SzumElad]]</f>
        <v>#VALUE!</v>
      </c>
      <c r="H5967" s="7" t="e">
        <f>Table1[[#This Row],[Jut_%]]</f>
        <v>#VALUE!</v>
      </c>
      <c r="I5967" s="4" t="e">
        <f>Table1[[#This Row],[Jut]]</f>
        <v>#VALUE!</v>
      </c>
      <c r="J5967" s="4" t="e">
        <f>Table1[[#This Row],[Column1]]</f>
        <v>#VALUE!</v>
      </c>
    </row>
    <row r="5968" spans="1:10" hidden="1" x14ac:dyDescent="0.3">
      <c r="A5968" s="2" t="e">
        <f>Table1[[#This Row],[Befolyt]]</f>
        <v>#VALUE!</v>
      </c>
      <c r="B5968" t="e">
        <f>Table1[[#This Row],[ÜK]]</f>
        <v>#VALUE!</v>
      </c>
      <c r="C5968" s="3" t="e">
        <f>Table1[[#This Row],[Szla]]</f>
        <v>#VALUE!</v>
      </c>
      <c r="D5968" s="6" t="e">
        <f>Table1[[#This Row],[Kelt_hó]]</f>
        <v>#VALUE!</v>
      </c>
      <c r="E5968" t="e">
        <f>Table1[[#This Row],[Vevő]]</f>
        <v>#VALUE!</v>
      </c>
      <c r="F5968" t="e">
        <f>Table1[[#This Row],[Termékkör]]</f>
        <v>#VALUE!</v>
      </c>
      <c r="G5968" s="4" t="e">
        <f>Table1[[#This Row],[SzumElad]]</f>
        <v>#VALUE!</v>
      </c>
      <c r="H5968" s="7" t="e">
        <f>Table1[[#This Row],[Jut_%]]</f>
        <v>#VALUE!</v>
      </c>
      <c r="I5968" s="4" t="e">
        <f>Table1[[#This Row],[Jut]]</f>
        <v>#VALUE!</v>
      </c>
      <c r="J5968" s="4" t="e">
        <f>Table1[[#This Row],[Column1]]</f>
        <v>#VALUE!</v>
      </c>
    </row>
    <row r="5969" spans="1:10" hidden="1" x14ac:dyDescent="0.3">
      <c r="A5969" s="2" t="e">
        <f>Table1[[#This Row],[Befolyt]]</f>
        <v>#VALUE!</v>
      </c>
      <c r="B5969" t="e">
        <f>Table1[[#This Row],[ÜK]]</f>
        <v>#VALUE!</v>
      </c>
      <c r="C5969" s="3" t="e">
        <f>Table1[[#This Row],[Szla]]</f>
        <v>#VALUE!</v>
      </c>
      <c r="D5969" s="6" t="e">
        <f>Table1[[#This Row],[Kelt_hó]]</f>
        <v>#VALUE!</v>
      </c>
      <c r="E5969" t="e">
        <f>Table1[[#This Row],[Vevő]]</f>
        <v>#VALUE!</v>
      </c>
      <c r="F5969" t="e">
        <f>Table1[[#This Row],[Termékkör]]</f>
        <v>#VALUE!</v>
      </c>
      <c r="G5969" s="4" t="e">
        <f>Table1[[#This Row],[SzumElad]]</f>
        <v>#VALUE!</v>
      </c>
      <c r="H5969" s="7" t="e">
        <f>Table1[[#This Row],[Jut_%]]</f>
        <v>#VALUE!</v>
      </c>
      <c r="I5969" s="4" t="e">
        <f>Table1[[#This Row],[Jut]]</f>
        <v>#VALUE!</v>
      </c>
      <c r="J5969" s="4" t="e">
        <f>Table1[[#This Row],[Column1]]</f>
        <v>#VALUE!</v>
      </c>
    </row>
    <row r="5970" spans="1:10" hidden="1" x14ac:dyDescent="0.3">
      <c r="A5970" s="2" t="e">
        <f>Table1[[#This Row],[Befolyt]]</f>
        <v>#VALUE!</v>
      </c>
      <c r="B5970" t="e">
        <f>Table1[[#This Row],[ÜK]]</f>
        <v>#VALUE!</v>
      </c>
      <c r="C5970" s="3" t="e">
        <f>Table1[[#This Row],[Szla]]</f>
        <v>#VALUE!</v>
      </c>
      <c r="D5970" s="6" t="e">
        <f>Table1[[#This Row],[Kelt_hó]]</f>
        <v>#VALUE!</v>
      </c>
      <c r="E5970" t="e">
        <f>Table1[[#This Row],[Vevő]]</f>
        <v>#VALUE!</v>
      </c>
      <c r="F5970" t="e">
        <f>Table1[[#This Row],[Termékkör]]</f>
        <v>#VALUE!</v>
      </c>
      <c r="G5970" s="4" t="e">
        <f>Table1[[#This Row],[SzumElad]]</f>
        <v>#VALUE!</v>
      </c>
      <c r="H5970" s="7" t="e">
        <f>Table1[[#This Row],[Jut_%]]</f>
        <v>#VALUE!</v>
      </c>
      <c r="I5970" s="4" t="e">
        <f>Table1[[#This Row],[Jut]]</f>
        <v>#VALUE!</v>
      </c>
      <c r="J5970" s="4" t="e">
        <f>Table1[[#This Row],[Column1]]</f>
        <v>#VALUE!</v>
      </c>
    </row>
    <row r="5971" spans="1:10" hidden="1" x14ac:dyDescent="0.3">
      <c r="A5971" s="2" t="e">
        <f>Table1[[#This Row],[Befolyt]]</f>
        <v>#VALUE!</v>
      </c>
      <c r="B5971" t="e">
        <f>Table1[[#This Row],[ÜK]]</f>
        <v>#VALUE!</v>
      </c>
      <c r="C5971" s="3" t="e">
        <f>Table1[[#This Row],[Szla]]</f>
        <v>#VALUE!</v>
      </c>
      <c r="D5971" s="6" t="e">
        <f>Table1[[#This Row],[Kelt_hó]]</f>
        <v>#VALUE!</v>
      </c>
      <c r="E5971" t="e">
        <f>Table1[[#This Row],[Vevő]]</f>
        <v>#VALUE!</v>
      </c>
      <c r="F5971" t="e">
        <f>Table1[[#This Row],[Termékkör]]</f>
        <v>#VALUE!</v>
      </c>
      <c r="G5971" s="4" t="e">
        <f>Table1[[#This Row],[SzumElad]]</f>
        <v>#VALUE!</v>
      </c>
      <c r="H5971" s="7" t="e">
        <f>Table1[[#This Row],[Jut_%]]</f>
        <v>#VALUE!</v>
      </c>
      <c r="I5971" s="4" t="e">
        <f>Table1[[#This Row],[Jut]]</f>
        <v>#VALUE!</v>
      </c>
      <c r="J5971" s="4" t="e">
        <f>Table1[[#This Row],[Column1]]</f>
        <v>#VALUE!</v>
      </c>
    </row>
    <row r="5972" spans="1:10" hidden="1" x14ac:dyDescent="0.3">
      <c r="A5972" s="2" t="e">
        <f>Table1[[#This Row],[Befolyt]]</f>
        <v>#VALUE!</v>
      </c>
      <c r="B5972" t="e">
        <f>Table1[[#This Row],[ÜK]]</f>
        <v>#VALUE!</v>
      </c>
      <c r="C5972" s="3" t="e">
        <f>Table1[[#This Row],[Szla]]</f>
        <v>#VALUE!</v>
      </c>
      <c r="D5972" s="6" t="e">
        <f>Table1[[#This Row],[Kelt_hó]]</f>
        <v>#VALUE!</v>
      </c>
      <c r="E5972" t="e">
        <f>Table1[[#This Row],[Vevő]]</f>
        <v>#VALUE!</v>
      </c>
      <c r="F5972" t="e">
        <f>Table1[[#This Row],[Termékkör]]</f>
        <v>#VALUE!</v>
      </c>
      <c r="G5972" s="4" t="e">
        <f>Table1[[#This Row],[SzumElad]]</f>
        <v>#VALUE!</v>
      </c>
      <c r="H5972" s="7" t="e">
        <f>Table1[[#This Row],[Jut_%]]</f>
        <v>#VALUE!</v>
      </c>
      <c r="I5972" s="4" t="e">
        <f>Table1[[#This Row],[Jut]]</f>
        <v>#VALUE!</v>
      </c>
      <c r="J5972" s="4" t="e">
        <f>Table1[[#This Row],[Column1]]</f>
        <v>#VALUE!</v>
      </c>
    </row>
    <row r="5973" spans="1:10" hidden="1" x14ac:dyDescent="0.3">
      <c r="A5973" s="2" t="e">
        <f>Table1[[#This Row],[Befolyt]]</f>
        <v>#VALUE!</v>
      </c>
      <c r="B5973" t="e">
        <f>Table1[[#This Row],[ÜK]]</f>
        <v>#VALUE!</v>
      </c>
      <c r="C5973" s="3" t="e">
        <f>Table1[[#This Row],[Szla]]</f>
        <v>#VALUE!</v>
      </c>
      <c r="D5973" s="6" t="e">
        <f>Table1[[#This Row],[Kelt_hó]]</f>
        <v>#VALUE!</v>
      </c>
      <c r="E5973" t="e">
        <f>Table1[[#This Row],[Vevő]]</f>
        <v>#VALUE!</v>
      </c>
      <c r="F5973" t="e">
        <f>Table1[[#This Row],[Termékkör]]</f>
        <v>#VALUE!</v>
      </c>
      <c r="G5973" s="4" t="e">
        <f>Table1[[#This Row],[SzumElad]]</f>
        <v>#VALUE!</v>
      </c>
      <c r="H5973" s="7" t="e">
        <f>Table1[[#This Row],[Jut_%]]</f>
        <v>#VALUE!</v>
      </c>
      <c r="I5973" s="4" t="e">
        <f>Table1[[#This Row],[Jut]]</f>
        <v>#VALUE!</v>
      </c>
      <c r="J5973" s="4" t="e">
        <f>Table1[[#This Row],[Column1]]</f>
        <v>#VALUE!</v>
      </c>
    </row>
    <row r="5974" spans="1:10" hidden="1" x14ac:dyDescent="0.3">
      <c r="A5974" s="2" t="e">
        <f>Table1[[#This Row],[Befolyt]]</f>
        <v>#VALUE!</v>
      </c>
      <c r="B5974" t="e">
        <f>Table1[[#This Row],[ÜK]]</f>
        <v>#VALUE!</v>
      </c>
      <c r="C5974" s="3" t="e">
        <f>Table1[[#This Row],[Szla]]</f>
        <v>#VALUE!</v>
      </c>
      <c r="D5974" s="6" t="e">
        <f>Table1[[#This Row],[Kelt_hó]]</f>
        <v>#VALUE!</v>
      </c>
      <c r="E5974" t="e">
        <f>Table1[[#This Row],[Vevő]]</f>
        <v>#VALUE!</v>
      </c>
      <c r="F5974" t="e">
        <f>Table1[[#This Row],[Termékkör]]</f>
        <v>#VALUE!</v>
      </c>
      <c r="G5974" s="4" t="e">
        <f>Table1[[#This Row],[SzumElad]]</f>
        <v>#VALUE!</v>
      </c>
      <c r="H5974" s="7" t="e">
        <f>Table1[[#This Row],[Jut_%]]</f>
        <v>#VALUE!</v>
      </c>
      <c r="I5974" s="4" t="e">
        <f>Table1[[#This Row],[Jut]]</f>
        <v>#VALUE!</v>
      </c>
      <c r="J5974" s="4" t="e">
        <f>Table1[[#This Row],[Column1]]</f>
        <v>#VALUE!</v>
      </c>
    </row>
    <row r="5975" spans="1:10" hidden="1" x14ac:dyDescent="0.3">
      <c r="A5975" s="2" t="e">
        <f>Table1[[#This Row],[Befolyt]]</f>
        <v>#VALUE!</v>
      </c>
      <c r="B5975" t="e">
        <f>Table1[[#This Row],[ÜK]]</f>
        <v>#VALUE!</v>
      </c>
      <c r="C5975" s="3" t="e">
        <f>Table1[[#This Row],[Szla]]</f>
        <v>#VALUE!</v>
      </c>
      <c r="D5975" s="6" t="e">
        <f>Table1[[#This Row],[Kelt_hó]]</f>
        <v>#VALUE!</v>
      </c>
      <c r="E5975" t="e">
        <f>Table1[[#This Row],[Vevő]]</f>
        <v>#VALUE!</v>
      </c>
      <c r="F5975" t="e">
        <f>Table1[[#This Row],[Termékkör]]</f>
        <v>#VALUE!</v>
      </c>
      <c r="G5975" s="4" t="e">
        <f>Table1[[#This Row],[SzumElad]]</f>
        <v>#VALUE!</v>
      </c>
      <c r="H5975" s="7" t="e">
        <f>Table1[[#This Row],[Jut_%]]</f>
        <v>#VALUE!</v>
      </c>
      <c r="I5975" s="4" t="e">
        <f>Table1[[#This Row],[Jut]]</f>
        <v>#VALUE!</v>
      </c>
      <c r="J5975" s="4" t="e">
        <f>Table1[[#This Row],[Column1]]</f>
        <v>#VALUE!</v>
      </c>
    </row>
    <row r="5976" spans="1:10" hidden="1" x14ac:dyDescent="0.3">
      <c r="A5976" s="2" t="e">
        <f>Table1[[#This Row],[Befolyt]]</f>
        <v>#VALUE!</v>
      </c>
      <c r="B5976" t="e">
        <f>Table1[[#This Row],[ÜK]]</f>
        <v>#VALUE!</v>
      </c>
      <c r="C5976" s="3" t="e">
        <f>Table1[[#This Row],[Szla]]</f>
        <v>#VALUE!</v>
      </c>
      <c r="D5976" s="6" t="e">
        <f>Table1[[#This Row],[Kelt_hó]]</f>
        <v>#VALUE!</v>
      </c>
      <c r="E5976" t="e">
        <f>Table1[[#This Row],[Vevő]]</f>
        <v>#VALUE!</v>
      </c>
      <c r="F5976" t="e">
        <f>Table1[[#This Row],[Termékkör]]</f>
        <v>#VALUE!</v>
      </c>
      <c r="G5976" s="4" t="e">
        <f>Table1[[#This Row],[SzumElad]]</f>
        <v>#VALUE!</v>
      </c>
      <c r="H5976" s="7" t="e">
        <f>Table1[[#This Row],[Jut_%]]</f>
        <v>#VALUE!</v>
      </c>
      <c r="I5976" s="4" t="e">
        <f>Table1[[#This Row],[Jut]]</f>
        <v>#VALUE!</v>
      </c>
      <c r="J5976" s="4" t="e">
        <f>Table1[[#This Row],[Column1]]</f>
        <v>#VALUE!</v>
      </c>
    </row>
    <row r="5977" spans="1:10" hidden="1" x14ac:dyDescent="0.3">
      <c r="A5977" s="2" t="e">
        <f>Table1[[#This Row],[Befolyt]]</f>
        <v>#VALUE!</v>
      </c>
      <c r="B5977" t="e">
        <f>Table1[[#This Row],[ÜK]]</f>
        <v>#VALUE!</v>
      </c>
      <c r="C5977" s="3" t="e">
        <f>Table1[[#This Row],[Szla]]</f>
        <v>#VALUE!</v>
      </c>
      <c r="D5977" s="6" t="e">
        <f>Table1[[#This Row],[Kelt_hó]]</f>
        <v>#VALUE!</v>
      </c>
      <c r="E5977" t="e">
        <f>Table1[[#This Row],[Vevő]]</f>
        <v>#VALUE!</v>
      </c>
      <c r="F5977" t="e">
        <f>Table1[[#This Row],[Termékkör]]</f>
        <v>#VALUE!</v>
      </c>
      <c r="G5977" s="4" t="e">
        <f>Table1[[#This Row],[SzumElad]]</f>
        <v>#VALUE!</v>
      </c>
      <c r="H5977" s="7" t="e">
        <f>Table1[[#This Row],[Jut_%]]</f>
        <v>#VALUE!</v>
      </c>
      <c r="I5977" s="4" t="e">
        <f>Table1[[#This Row],[Jut]]</f>
        <v>#VALUE!</v>
      </c>
      <c r="J5977" s="4" t="e">
        <f>Table1[[#This Row],[Column1]]</f>
        <v>#VALUE!</v>
      </c>
    </row>
    <row r="5978" spans="1:10" hidden="1" x14ac:dyDescent="0.3">
      <c r="A5978" s="2" t="e">
        <f>Table1[[#This Row],[Befolyt]]</f>
        <v>#VALUE!</v>
      </c>
      <c r="B5978" t="e">
        <f>Table1[[#This Row],[ÜK]]</f>
        <v>#VALUE!</v>
      </c>
      <c r="C5978" s="3" t="e">
        <f>Table1[[#This Row],[Szla]]</f>
        <v>#VALUE!</v>
      </c>
      <c r="D5978" s="6" t="e">
        <f>Table1[[#This Row],[Kelt_hó]]</f>
        <v>#VALUE!</v>
      </c>
      <c r="E5978" t="e">
        <f>Table1[[#This Row],[Vevő]]</f>
        <v>#VALUE!</v>
      </c>
      <c r="F5978" t="e">
        <f>Table1[[#This Row],[Termékkör]]</f>
        <v>#VALUE!</v>
      </c>
      <c r="G5978" s="4" t="e">
        <f>Table1[[#This Row],[SzumElad]]</f>
        <v>#VALUE!</v>
      </c>
      <c r="H5978" s="7" t="e">
        <f>Table1[[#This Row],[Jut_%]]</f>
        <v>#VALUE!</v>
      </c>
      <c r="I5978" s="4" t="e">
        <f>Table1[[#This Row],[Jut]]</f>
        <v>#VALUE!</v>
      </c>
      <c r="J5978" s="4" t="e">
        <f>Table1[[#This Row],[Column1]]</f>
        <v>#VALUE!</v>
      </c>
    </row>
    <row r="5979" spans="1:10" hidden="1" x14ac:dyDescent="0.3">
      <c r="A5979" s="2" t="e">
        <f>Table1[[#This Row],[Befolyt]]</f>
        <v>#VALUE!</v>
      </c>
      <c r="B5979" t="e">
        <f>Table1[[#This Row],[ÜK]]</f>
        <v>#VALUE!</v>
      </c>
      <c r="C5979" s="3" t="e">
        <f>Table1[[#This Row],[Szla]]</f>
        <v>#VALUE!</v>
      </c>
      <c r="D5979" s="6" t="e">
        <f>Table1[[#This Row],[Kelt_hó]]</f>
        <v>#VALUE!</v>
      </c>
      <c r="E5979" t="e">
        <f>Table1[[#This Row],[Vevő]]</f>
        <v>#VALUE!</v>
      </c>
      <c r="F5979" t="e">
        <f>Table1[[#This Row],[Termékkör]]</f>
        <v>#VALUE!</v>
      </c>
      <c r="G5979" s="4" t="e">
        <f>Table1[[#This Row],[SzumElad]]</f>
        <v>#VALUE!</v>
      </c>
      <c r="H5979" s="7" t="e">
        <f>Table1[[#This Row],[Jut_%]]</f>
        <v>#VALUE!</v>
      </c>
      <c r="I5979" s="4" t="e">
        <f>Table1[[#This Row],[Jut]]</f>
        <v>#VALUE!</v>
      </c>
      <c r="J5979" s="4" t="e">
        <f>Table1[[#This Row],[Column1]]</f>
        <v>#VALUE!</v>
      </c>
    </row>
    <row r="5980" spans="1:10" hidden="1" x14ac:dyDescent="0.3">
      <c r="A5980" s="2" t="e">
        <f>Table1[[#This Row],[Befolyt]]</f>
        <v>#VALUE!</v>
      </c>
      <c r="B5980" t="e">
        <f>Table1[[#This Row],[ÜK]]</f>
        <v>#VALUE!</v>
      </c>
      <c r="C5980" s="3" t="e">
        <f>Table1[[#This Row],[Szla]]</f>
        <v>#VALUE!</v>
      </c>
      <c r="D5980" s="6" t="e">
        <f>Table1[[#This Row],[Kelt_hó]]</f>
        <v>#VALUE!</v>
      </c>
      <c r="E5980" t="e">
        <f>Table1[[#This Row],[Vevő]]</f>
        <v>#VALUE!</v>
      </c>
      <c r="F5980" t="e">
        <f>Table1[[#This Row],[Termékkör]]</f>
        <v>#VALUE!</v>
      </c>
      <c r="G5980" s="4" t="e">
        <f>Table1[[#This Row],[SzumElad]]</f>
        <v>#VALUE!</v>
      </c>
      <c r="H5980" s="7" t="e">
        <f>Table1[[#This Row],[Jut_%]]</f>
        <v>#VALUE!</v>
      </c>
      <c r="I5980" s="4" t="e">
        <f>Table1[[#This Row],[Jut]]</f>
        <v>#VALUE!</v>
      </c>
      <c r="J5980" s="4" t="e">
        <f>Table1[[#This Row],[Column1]]</f>
        <v>#VALUE!</v>
      </c>
    </row>
    <row r="5981" spans="1:10" hidden="1" x14ac:dyDescent="0.3">
      <c r="A5981" s="2" t="e">
        <f>Table1[[#This Row],[Befolyt]]</f>
        <v>#VALUE!</v>
      </c>
      <c r="B5981" t="e">
        <f>Table1[[#This Row],[ÜK]]</f>
        <v>#VALUE!</v>
      </c>
      <c r="C5981" s="3" t="e">
        <f>Table1[[#This Row],[Szla]]</f>
        <v>#VALUE!</v>
      </c>
      <c r="D5981" s="6" t="e">
        <f>Table1[[#This Row],[Kelt_hó]]</f>
        <v>#VALUE!</v>
      </c>
      <c r="E5981" t="e">
        <f>Table1[[#This Row],[Vevő]]</f>
        <v>#VALUE!</v>
      </c>
      <c r="F5981" t="e">
        <f>Table1[[#This Row],[Termékkör]]</f>
        <v>#VALUE!</v>
      </c>
      <c r="G5981" s="4" t="e">
        <f>Table1[[#This Row],[SzumElad]]</f>
        <v>#VALUE!</v>
      </c>
      <c r="H5981" s="7" t="e">
        <f>Table1[[#This Row],[Jut_%]]</f>
        <v>#VALUE!</v>
      </c>
      <c r="I5981" s="4" t="e">
        <f>Table1[[#This Row],[Jut]]</f>
        <v>#VALUE!</v>
      </c>
      <c r="J5981" s="4" t="e">
        <f>Table1[[#This Row],[Column1]]</f>
        <v>#VALUE!</v>
      </c>
    </row>
    <row r="5982" spans="1:10" hidden="1" x14ac:dyDescent="0.3">
      <c r="A5982" s="2" t="e">
        <f>Table1[[#This Row],[Befolyt]]</f>
        <v>#VALUE!</v>
      </c>
      <c r="B5982" t="e">
        <f>Table1[[#This Row],[ÜK]]</f>
        <v>#VALUE!</v>
      </c>
      <c r="C5982" s="3" t="e">
        <f>Table1[[#This Row],[Szla]]</f>
        <v>#VALUE!</v>
      </c>
      <c r="D5982" s="6" t="e">
        <f>Table1[[#This Row],[Kelt_hó]]</f>
        <v>#VALUE!</v>
      </c>
      <c r="E5982" t="e">
        <f>Table1[[#This Row],[Vevő]]</f>
        <v>#VALUE!</v>
      </c>
      <c r="F5982" t="e">
        <f>Table1[[#This Row],[Termékkör]]</f>
        <v>#VALUE!</v>
      </c>
      <c r="G5982" s="4" t="e">
        <f>Table1[[#This Row],[SzumElad]]</f>
        <v>#VALUE!</v>
      </c>
      <c r="H5982" s="7" t="e">
        <f>Table1[[#This Row],[Jut_%]]</f>
        <v>#VALUE!</v>
      </c>
      <c r="I5982" s="4" t="e">
        <f>Table1[[#This Row],[Jut]]</f>
        <v>#VALUE!</v>
      </c>
      <c r="J5982" s="4" t="e">
        <f>Table1[[#This Row],[Column1]]</f>
        <v>#VALUE!</v>
      </c>
    </row>
    <row r="5983" spans="1:10" hidden="1" x14ac:dyDescent="0.3">
      <c r="A5983" s="2" t="e">
        <f>Table1[[#This Row],[Befolyt]]</f>
        <v>#VALUE!</v>
      </c>
      <c r="B5983" t="e">
        <f>Table1[[#This Row],[ÜK]]</f>
        <v>#VALUE!</v>
      </c>
      <c r="C5983" s="3" t="e">
        <f>Table1[[#This Row],[Szla]]</f>
        <v>#VALUE!</v>
      </c>
      <c r="D5983" s="6" t="e">
        <f>Table1[[#This Row],[Kelt_hó]]</f>
        <v>#VALUE!</v>
      </c>
      <c r="E5983" t="e">
        <f>Table1[[#This Row],[Vevő]]</f>
        <v>#VALUE!</v>
      </c>
      <c r="F5983" t="e">
        <f>Table1[[#This Row],[Termékkör]]</f>
        <v>#VALUE!</v>
      </c>
      <c r="G5983" s="4" t="e">
        <f>Table1[[#This Row],[SzumElad]]</f>
        <v>#VALUE!</v>
      </c>
      <c r="H5983" s="7" t="e">
        <f>Table1[[#This Row],[Jut_%]]</f>
        <v>#VALUE!</v>
      </c>
      <c r="I5983" s="4" t="e">
        <f>Table1[[#This Row],[Jut]]</f>
        <v>#VALUE!</v>
      </c>
      <c r="J5983" s="4" t="e">
        <f>Table1[[#This Row],[Column1]]</f>
        <v>#VALUE!</v>
      </c>
    </row>
    <row r="5984" spans="1:10" hidden="1" x14ac:dyDescent="0.3">
      <c r="A5984" s="2" t="e">
        <f>Table1[[#This Row],[Befolyt]]</f>
        <v>#VALUE!</v>
      </c>
      <c r="B5984" t="e">
        <f>Table1[[#This Row],[ÜK]]</f>
        <v>#VALUE!</v>
      </c>
      <c r="C5984" s="3" t="e">
        <f>Table1[[#This Row],[Szla]]</f>
        <v>#VALUE!</v>
      </c>
      <c r="D5984" s="6" t="e">
        <f>Table1[[#This Row],[Kelt_hó]]</f>
        <v>#VALUE!</v>
      </c>
      <c r="E5984" t="e">
        <f>Table1[[#This Row],[Vevő]]</f>
        <v>#VALUE!</v>
      </c>
      <c r="F5984" t="e">
        <f>Table1[[#This Row],[Termékkör]]</f>
        <v>#VALUE!</v>
      </c>
      <c r="G5984" s="4" t="e">
        <f>Table1[[#This Row],[SzumElad]]</f>
        <v>#VALUE!</v>
      </c>
      <c r="H5984" s="7" t="e">
        <f>Table1[[#This Row],[Jut_%]]</f>
        <v>#VALUE!</v>
      </c>
      <c r="I5984" s="4" t="e">
        <f>Table1[[#This Row],[Jut]]</f>
        <v>#VALUE!</v>
      </c>
      <c r="J5984" s="4" t="e">
        <f>Table1[[#This Row],[Column1]]</f>
        <v>#VALUE!</v>
      </c>
    </row>
    <row r="5985" spans="1:10" hidden="1" x14ac:dyDescent="0.3">
      <c r="A5985" s="2" t="e">
        <f>Table1[[#This Row],[Befolyt]]</f>
        <v>#VALUE!</v>
      </c>
      <c r="B5985" t="e">
        <f>Table1[[#This Row],[ÜK]]</f>
        <v>#VALUE!</v>
      </c>
      <c r="C5985" s="3" t="e">
        <f>Table1[[#This Row],[Szla]]</f>
        <v>#VALUE!</v>
      </c>
      <c r="D5985" s="6" t="e">
        <f>Table1[[#This Row],[Kelt_hó]]</f>
        <v>#VALUE!</v>
      </c>
      <c r="E5985" t="e">
        <f>Table1[[#This Row],[Vevő]]</f>
        <v>#VALUE!</v>
      </c>
      <c r="F5985" t="e">
        <f>Table1[[#This Row],[Termékkör]]</f>
        <v>#VALUE!</v>
      </c>
      <c r="G5985" s="4" t="e">
        <f>Table1[[#This Row],[SzumElad]]</f>
        <v>#VALUE!</v>
      </c>
      <c r="H5985" s="7" t="e">
        <f>Table1[[#This Row],[Jut_%]]</f>
        <v>#VALUE!</v>
      </c>
      <c r="I5985" s="4" t="e">
        <f>Table1[[#This Row],[Jut]]</f>
        <v>#VALUE!</v>
      </c>
      <c r="J5985" s="4" t="e">
        <f>Table1[[#This Row],[Column1]]</f>
        <v>#VALUE!</v>
      </c>
    </row>
    <row r="5986" spans="1:10" hidden="1" x14ac:dyDescent="0.3">
      <c r="A5986" s="2" t="e">
        <f>Table1[[#This Row],[Befolyt]]</f>
        <v>#VALUE!</v>
      </c>
      <c r="B5986" t="e">
        <f>Table1[[#This Row],[ÜK]]</f>
        <v>#VALUE!</v>
      </c>
      <c r="C5986" s="3" t="e">
        <f>Table1[[#This Row],[Szla]]</f>
        <v>#VALUE!</v>
      </c>
      <c r="D5986" s="6" t="e">
        <f>Table1[[#This Row],[Kelt_hó]]</f>
        <v>#VALUE!</v>
      </c>
      <c r="E5986" t="e">
        <f>Table1[[#This Row],[Vevő]]</f>
        <v>#VALUE!</v>
      </c>
      <c r="F5986" t="e">
        <f>Table1[[#This Row],[Termékkör]]</f>
        <v>#VALUE!</v>
      </c>
      <c r="G5986" s="4" t="e">
        <f>Table1[[#This Row],[SzumElad]]</f>
        <v>#VALUE!</v>
      </c>
      <c r="H5986" s="7" t="e">
        <f>Table1[[#This Row],[Jut_%]]</f>
        <v>#VALUE!</v>
      </c>
      <c r="I5986" s="4" t="e">
        <f>Table1[[#This Row],[Jut]]</f>
        <v>#VALUE!</v>
      </c>
      <c r="J5986" s="4" t="e">
        <f>Table1[[#This Row],[Column1]]</f>
        <v>#VALUE!</v>
      </c>
    </row>
    <row r="5987" spans="1:10" hidden="1" x14ac:dyDescent="0.3">
      <c r="A5987" s="2" t="e">
        <f>Table1[[#This Row],[Befolyt]]</f>
        <v>#VALUE!</v>
      </c>
      <c r="B5987" t="e">
        <f>Table1[[#This Row],[ÜK]]</f>
        <v>#VALUE!</v>
      </c>
      <c r="C5987" s="3" t="e">
        <f>Table1[[#This Row],[Szla]]</f>
        <v>#VALUE!</v>
      </c>
      <c r="D5987" s="6" t="e">
        <f>Table1[[#This Row],[Kelt_hó]]</f>
        <v>#VALUE!</v>
      </c>
      <c r="E5987" t="e">
        <f>Table1[[#This Row],[Vevő]]</f>
        <v>#VALUE!</v>
      </c>
      <c r="F5987" t="e">
        <f>Table1[[#This Row],[Termékkör]]</f>
        <v>#VALUE!</v>
      </c>
      <c r="G5987" s="4" t="e">
        <f>Table1[[#This Row],[SzumElad]]</f>
        <v>#VALUE!</v>
      </c>
      <c r="H5987" s="7" t="e">
        <f>Table1[[#This Row],[Jut_%]]</f>
        <v>#VALUE!</v>
      </c>
      <c r="I5987" s="4" t="e">
        <f>Table1[[#This Row],[Jut]]</f>
        <v>#VALUE!</v>
      </c>
      <c r="J5987" s="4" t="e">
        <f>Table1[[#This Row],[Column1]]</f>
        <v>#VALUE!</v>
      </c>
    </row>
    <row r="5988" spans="1:10" hidden="1" x14ac:dyDescent="0.3">
      <c r="A5988" s="2" t="e">
        <f>Table1[[#This Row],[Befolyt]]</f>
        <v>#VALUE!</v>
      </c>
      <c r="B5988" t="e">
        <f>Table1[[#This Row],[ÜK]]</f>
        <v>#VALUE!</v>
      </c>
      <c r="C5988" s="3" t="e">
        <f>Table1[[#This Row],[Szla]]</f>
        <v>#VALUE!</v>
      </c>
      <c r="D5988" s="6" t="e">
        <f>Table1[[#This Row],[Kelt_hó]]</f>
        <v>#VALUE!</v>
      </c>
      <c r="E5988" t="e">
        <f>Table1[[#This Row],[Vevő]]</f>
        <v>#VALUE!</v>
      </c>
      <c r="F5988" t="e">
        <f>Table1[[#This Row],[Termékkör]]</f>
        <v>#VALUE!</v>
      </c>
      <c r="G5988" s="4" t="e">
        <f>Table1[[#This Row],[SzumElad]]</f>
        <v>#VALUE!</v>
      </c>
      <c r="H5988" s="7" t="e">
        <f>Table1[[#This Row],[Jut_%]]</f>
        <v>#VALUE!</v>
      </c>
      <c r="I5988" s="4" t="e">
        <f>Table1[[#This Row],[Jut]]</f>
        <v>#VALUE!</v>
      </c>
      <c r="J5988" s="4" t="e">
        <f>Table1[[#This Row],[Column1]]</f>
        <v>#VALUE!</v>
      </c>
    </row>
    <row r="5989" spans="1:10" hidden="1" x14ac:dyDescent="0.3">
      <c r="A5989" s="2" t="e">
        <f>Table1[[#This Row],[Befolyt]]</f>
        <v>#VALUE!</v>
      </c>
      <c r="B5989" t="e">
        <f>Table1[[#This Row],[ÜK]]</f>
        <v>#VALUE!</v>
      </c>
      <c r="C5989" s="3" t="e">
        <f>Table1[[#This Row],[Szla]]</f>
        <v>#VALUE!</v>
      </c>
      <c r="D5989" s="6" t="e">
        <f>Table1[[#This Row],[Kelt_hó]]</f>
        <v>#VALUE!</v>
      </c>
      <c r="E5989" t="e">
        <f>Table1[[#This Row],[Vevő]]</f>
        <v>#VALUE!</v>
      </c>
      <c r="F5989" t="e">
        <f>Table1[[#This Row],[Termékkör]]</f>
        <v>#VALUE!</v>
      </c>
      <c r="G5989" s="4" t="e">
        <f>Table1[[#This Row],[SzumElad]]</f>
        <v>#VALUE!</v>
      </c>
      <c r="H5989" s="7" t="e">
        <f>Table1[[#This Row],[Jut_%]]</f>
        <v>#VALUE!</v>
      </c>
      <c r="I5989" s="4" t="e">
        <f>Table1[[#This Row],[Jut]]</f>
        <v>#VALUE!</v>
      </c>
      <c r="J5989" s="4" t="e">
        <f>Table1[[#This Row],[Column1]]</f>
        <v>#VALUE!</v>
      </c>
    </row>
    <row r="5990" spans="1:10" hidden="1" x14ac:dyDescent="0.3">
      <c r="A5990" s="2" t="e">
        <f>Table1[[#This Row],[Befolyt]]</f>
        <v>#VALUE!</v>
      </c>
      <c r="B5990" t="e">
        <f>Table1[[#This Row],[ÜK]]</f>
        <v>#VALUE!</v>
      </c>
      <c r="C5990" s="3" t="e">
        <f>Table1[[#This Row],[Szla]]</f>
        <v>#VALUE!</v>
      </c>
      <c r="D5990" s="6" t="e">
        <f>Table1[[#This Row],[Kelt_hó]]</f>
        <v>#VALUE!</v>
      </c>
      <c r="E5990" t="e">
        <f>Table1[[#This Row],[Vevő]]</f>
        <v>#VALUE!</v>
      </c>
      <c r="F5990" t="e">
        <f>Table1[[#This Row],[Termékkör]]</f>
        <v>#VALUE!</v>
      </c>
      <c r="G5990" s="4" t="e">
        <f>Table1[[#This Row],[SzumElad]]</f>
        <v>#VALUE!</v>
      </c>
      <c r="H5990" s="7" t="e">
        <f>Table1[[#This Row],[Jut_%]]</f>
        <v>#VALUE!</v>
      </c>
      <c r="I5990" s="4" t="e">
        <f>Table1[[#This Row],[Jut]]</f>
        <v>#VALUE!</v>
      </c>
      <c r="J5990" s="4" t="e">
        <f>Table1[[#This Row],[Column1]]</f>
        <v>#VALUE!</v>
      </c>
    </row>
    <row r="5991" spans="1:10" hidden="1" x14ac:dyDescent="0.3">
      <c r="A5991" s="2" t="e">
        <f>Table1[[#This Row],[Befolyt]]</f>
        <v>#VALUE!</v>
      </c>
      <c r="B5991" t="e">
        <f>Table1[[#This Row],[ÜK]]</f>
        <v>#VALUE!</v>
      </c>
      <c r="C5991" s="3" t="e">
        <f>Table1[[#This Row],[Szla]]</f>
        <v>#VALUE!</v>
      </c>
      <c r="D5991" s="6" t="e">
        <f>Table1[[#This Row],[Kelt_hó]]</f>
        <v>#VALUE!</v>
      </c>
      <c r="E5991" t="e">
        <f>Table1[[#This Row],[Vevő]]</f>
        <v>#VALUE!</v>
      </c>
      <c r="F5991" t="e">
        <f>Table1[[#This Row],[Termékkör]]</f>
        <v>#VALUE!</v>
      </c>
      <c r="G5991" s="4" t="e">
        <f>Table1[[#This Row],[SzumElad]]</f>
        <v>#VALUE!</v>
      </c>
      <c r="H5991" s="7" t="e">
        <f>Table1[[#This Row],[Jut_%]]</f>
        <v>#VALUE!</v>
      </c>
      <c r="I5991" s="4" t="e">
        <f>Table1[[#This Row],[Jut]]</f>
        <v>#VALUE!</v>
      </c>
      <c r="J5991" s="4" t="e">
        <f>Table1[[#This Row],[Column1]]</f>
        <v>#VALUE!</v>
      </c>
    </row>
    <row r="5992" spans="1:10" hidden="1" x14ac:dyDescent="0.3">
      <c r="A5992" s="2" t="e">
        <f>Table1[[#This Row],[Befolyt]]</f>
        <v>#VALUE!</v>
      </c>
      <c r="B5992" t="e">
        <f>Table1[[#This Row],[ÜK]]</f>
        <v>#VALUE!</v>
      </c>
      <c r="C5992" s="3" t="e">
        <f>Table1[[#This Row],[Szla]]</f>
        <v>#VALUE!</v>
      </c>
      <c r="D5992" s="6" t="e">
        <f>Table1[[#This Row],[Kelt_hó]]</f>
        <v>#VALUE!</v>
      </c>
      <c r="E5992" t="e">
        <f>Table1[[#This Row],[Vevő]]</f>
        <v>#VALUE!</v>
      </c>
      <c r="F5992" t="e">
        <f>Table1[[#This Row],[Termékkör]]</f>
        <v>#VALUE!</v>
      </c>
      <c r="G5992" s="4" t="e">
        <f>Table1[[#This Row],[SzumElad]]</f>
        <v>#VALUE!</v>
      </c>
      <c r="H5992" s="7" t="e">
        <f>Table1[[#This Row],[Jut_%]]</f>
        <v>#VALUE!</v>
      </c>
      <c r="I5992" s="4" t="e">
        <f>Table1[[#This Row],[Jut]]</f>
        <v>#VALUE!</v>
      </c>
      <c r="J5992" s="4" t="e">
        <f>Table1[[#This Row],[Column1]]</f>
        <v>#VALUE!</v>
      </c>
    </row>
    <row r="5993" spans="1:10" hidden="1" x14ac:dyDescent="0.3">
      <c r="A5993" s="2" t="e">
        <f>Table1[[#This Row],[Befolyt]]</f>
        <v>#VALUE!</v>
      </c>
      <c r="B5993" t="e">
        <f>Table1[[#This Row],[ÜK]]</f>
        <v>#VALUE!</v>
      </c>
      <c r="C5993" s="3" t="e">
        <f>Table1[[#This Row],[Szla]]</f>
        <v>#VALUE!</v>
      </c>
      <c r="D5993" s="6" t="e">
        <f>Table1[[#This Row],[Kelt_hó]]</f>
        <v>#VALUE!</v>
      </c>
      <c r="E5993" t="e">
        <f>Table1[[#This Row],[Vevő]]</f>
        <v>#VALUE!</v>
      </c>
      <c r="F5993" t="e">
        <f>Table1[[#This Row],[Termékkör]]</f>
        <v>#VALUE!</v>
      </c>
      <c r="G5993" s="4" t="e">
        <f>Table1[[#This Row],[SzumElad]]</f>
        <v>#VALUE!</v>
      </c>
      <c r="H5993" s="7" t="e">
        <f>Table1[[#This Row],[Jut_%]]</f>
        <v>#VALUE!</v>
      </c>
      <c r="I5993" s="4" t="e">
        <f>Table1[[#This Row],[Jut]]</f>
        <v>#VALUE!</v>
      </c>
      <c r="J5993" s="4" t="e">
        <f>Table1[[#This Row],[Column1]]</f>
        <v>#VALUE!</v>
      </c>
    </row>
    <row r="5994" spans="1:10" hidden="1" x14ac:dyDescent="0.3">
      <c r="A5994" s="2" t="e">
        <f>Table1[[#This Row],[Befolyt]]</f>
        <v>#VALUE!</v>
      </c>
      <c r="B5994" t="e">
        <f>Table1[[#This Row],[ÜK]]</f>
        <v>#VALUE!</v>
      </c>
      <c r="C5994" s="3" t="e">
        <f>Table1[[#This Row],[Szla]]</f>
        <v>#VALUE!</v>
      </c>
      <c r="D5994" s="6" t="e">
        <f>Table1[[#This Row],[Kelt_hó]]</f>
        <v>#VALUE!</v>
      </c>
      <c r="E5994" t="e">
        <f>Table1[[#This Row],[Vevő]]</f>
        <v>#VALUE!</v>
      </c>
      <c r="F5994" t="e">
        <f>Table1[[#This Row],[Termékkör]]</f>
        <v>#VALUE!</v>
      </c>
      <c r="G5994" s="4" t="e">
        <f>Table1[[#This Row],[SzumElad]]</f>
        <v>#VALUE!</v>
      </c>
      <c r="H5994" s="7" t="e">
        <f>Table1[[#This Row],[Jut_%]]</f>
        <v>#VALUE!</v>
      </c>
      <c r="I5994" s="4" t="e">
        <f>Table1[[#This Row],[Jut]]</f>
        <v>#VALUE!</v>
      </c>
      <c r="J5994" s="4" t="e">
        <f>Table1[[#This Row],[Column1]]</f>
        <v>#VALUE!</v>
      </c>
    </row>
    <row r="5995" spans="1:10" hidden="1" x14ac:dyDescent="0.3">
      <c r="A5995" s="2" t="e">
        <f>Table1[[#This Row],[Befolyt]]</f>
        <v>#VALUE!</v>
      </c>
      <c r="B5995" t="e">
        <f>Table1[[#This Row],[ÜK]]</f>
        <v>#VALUE!</v>
      </c>
      <c r="C5995" s="3" t="e">
        <f>Table1[[#This Row],[Szla]]</f>
        <v>#VALUE!</v>
      </c>
      <c r="D5995" s="6" t="e">
        <f>Table1[[#This Row],[Kelt_hó]]</f>
        <v>#VALUE!</v>
      </c>
      <c r="E5995" t="e">
        <f>Table1[[#This Row],[Vevő]]</f>
        <v>#VALUE!</v>
      </c>
      <c r="F5995" t="e">
        <f>Table1[[#This Row],[Termékkör]]</f>
        <v>#VALUE!</v>
      </c>
      <c r="G5995" s="4" t="e">
        <f>Table1[[#This Row],[SzumElad]]</f>
        <v>#VALUE!</v>
      </c>
      <c r="H5995" s="7" t="e">
        <f>Table1[[#This Row],[Jut_%]]</f>
        <v>#VALUE!</v>
      </c>
      <c r="I5995" s="4" t="e">
        <f>Table1[[#This Row],[Jut]]</f>
        <v>#VALUE!</v>
      </c>
      <c r="J5995" s="4" t="e">
        <f>Table1[[#This Row],[Column1]]</f>
        <v>#VALUE!</v>
      </c>
    </row>
    <row r="5996" spans="1:10" hidden="1" x14ac:dyDescent="0.3">
      <c r="A5996" s="2" t="e">
        <f>Table1[[#This Row],[Befolyt]]</f>
        <v>#VALUE!</v>
      </c>
      <c r="B5996" t="e">
        <f>Table1[[#This Row],[ÜK]]</f>
        <v>#VALUE!</v>
      </c>
      <c r="C5996" s="3" t="e">
        <f>Table1[[#This Row],[Szla]]</f>
        <v>#VALUE!</v>
      </c>
      <c r="D5996" s="6" t="e">
        <f>Table1[[#This Row],[Kelt_hó]]</f>
        <v>#VALUE!</v>
      </c>
      <c r="E5996" t="e">
        <f>Table1[[#This Row],[Vevő]]</f>
        <v>#VALUE!</v>
      </c>
      <c r="F5996" t="e">
        <f>Table1[[#This Row],[Termékkör]]</f>
        <v>#VALUE!</v>
      </c>
      <c r="G5996" s="4" t="e">
        <f>Table1[[#This Row],[SzumElad]]</f>
        <v>#VALUE!</v>
      </c>
      <c r="H5996" s="7" t="e">
        <f>Table1[[#This Row],[Jut_%]]</f>
        <v>#VALUE!</v>
      </c>
      <c r="I5996" s="4" t="e">
        <f>Table1[[#This Row],[Jut]]</f>
        <v>#VALUE!</v>
      </c>
      <c r="J5996" s="4" t="e">
        <f>Table1[[#This Row],[Column1]]</f>
        <v>#VALUE!</v>
      </c>
    </row>
    <row r="5997" spans="1:10" hidden="1" x14ac:dyDescent="0.3">
      <c r="A5997" s="2" t="e">
        <f>Table1[[#This Row],[Befolyt]]</f>
        <v>#VALUE!</v>
      </c>
      <c r="B5997" t="e">
        <f>Table1[[#This Row],[ÜK]]</f>
        <v>#VALUE!</v>
      </c>
      <c r="C5997" s="3" t="e">
        <f>Table1[[#This Row],[Szla]]</f>
        <v>#VALUE!</v>
      </c>
      <c r="D5997" s="6" t="e">
        <f>Table1[[#This Row],[Kelt_hó]]</f>
        <v>#VALUE!</v>
      </c>
      <c r="E5997" t="e">
        <f>Table1[[#This Row],[Vevő]]</f>
        <v>#VALUE!</v>
      </c>
      <c r="F5997" t="e">
        <f>Table1[[#This Row],[Termékkör]]</f>
        <v>#VALUE!</v>
      </c>
      <c r="G5997" s="4" t="e">
        <f>Table1[[#This Row],[SzumElad]]</f>
        <v>#VALUE!</v>
      </c>
      <c r="H5997" s="7" t="e">
        <f>Table1[[#This Row],[Jut_%]]</f>
        <v>#VALUE!</v>
      </c>
      <c r="I5997" s="4" t="e">
        <f>Table1[[#This Row],[Jut]]</f>
        <v>#VALUE!</v>
      </c>
      <c r="J5997" s="4" t="e">
        <f>Table1[[#This Row],[Column1]]</f>
        <v>#VALUE!</v>
      </c>
    </row>
    <row r="5998" spans="1:10" hidden="1" x14ac:dyDescent="0.3">
      <c r="A5998" s="2" t="e">
        <f>Table1[[#This Row],[Befolyt]]</f>
        <v>#VALUE!</v>
      </c>
      <c r="B5998" t="e">
        <f>Table1[[#This Row],[ÜK]]</f>
        <v>#VALUE!</v>
      </c>
      <c r="C5998" s="3" t="e">
        <f>Table1[[#This Row],[Szla]]</f>
        <v>#VALUE!</v>
      </c>
      <c r="D5998" s="6" t="e">
        <f>Table1[[#This Row],[Kelt_hó]]</f>
        <v>#VALUE!</v>
      </c>
      <c r="E5998" t="e">
        <f>Table1[[#This Row],[Vevő]]</f>
        <v>#VALUE!</v>
      </c>
      <c r="F5998" t="e">
        <f>Table1[[#This Row],[Termékkör]]</f>
        <v>#VALUE!</v>
      </c>
      <c r="G5998" s="4" t="e">
        <f>Table1[[#This Row],[SzumElad]]</f>
        <v>#VALUE!</v>
      </c>
      <c r="H5998" s="7" t="e">
        <f>Table1[[#This Row],[Jut_%]]</f>
        <v>#VALUE!</v>
      </c>
      <c r="I5998" s="4" t="e">
        <f>Table1[[#This Row],[Jut]]</f>
        <v>#VALUE!</v>
      </c>
      <c r="J5998" s="4" t="e">
        <f>Table1[[#This Row],[Column1]]</f>
        <v>#VALUE!</v>
      </c>
    </row>
    <row r="5999" spans="1:10" hidden="1" x14ac:dyDescent="0.3">
      <c r="A5999" s="2" t="e">
        <f>Table1[[#This Row],[Befolyt]]</f>
        <v>#VALUE!</v>
      </c>
      <c r="B5999" t="e">
        <f>Table1[[#This Row],[ÜK]]</f>
        <v>#VALUE!</v>
      </c>
      <c r="C5999" s="3" t="e">
        <f>Table1[[#This Row],[Szla]]</f>
        <v>#VALUE!</v>
      </c>
      <c r="D5999" s="6" t="e">
        <f>Table1[[#This Row],[Kelt_hó]]</f>
        <v>#VALUE!</v>
      </c>
      <c r="E5999" t="e">
        <f>Table1[[#This Row],[Vevő]]</f>
        <v>#VALUE!</v>
      </c>
      <c r="F5999" t="e">
        <f>Table1[[#This Row],[Termékkör]]</f>
        <v>#VALUE!</v>
      </c>
      <c r="G5999" s="4" t="e">
        <f>Table1[[#This Row],[SzumElad]]</f>
        <v>#VALUE!</v>
      </c>
      <c r="H5999" s="7" t="e">
        <f>Table1[[#This Row],[Jut_%]]</f>
        <v>#VALUE!</v>
      </c>
      <c r="I5999" s="4" t="e">
        <f>Table1[[#This Row],[Jut]]</f>
        <v>#VALUE!</v>
      </c>
      <c r="J5999" s="4" t="e">
        <f>Table1[[#This Row],[Column1]]</f>
        <v>#VALUE!</v>
      </c>
    </row>
    <row r="6000" spans="1:10" hidden="1" x14ac:dyDescent="0.3">
      <c r="A6000" s="2" t="e">
        <f>Table1[[#This Row],[Befolyt]]</f>
        <v>#VALUE!</v>
      </c>
      <c r="B6000" t="e">
        <f>Table1[[#This Row],[ÜK]]</f>
        <v>#VALUE!</v>
      </c>
      <c r="C6000" s="3" t="e">
        <f>Table1[[#This Row],[Szla]]</f>
        <v>#VALUE!</v>
      </c>
      <c r="D6000" s="6" t="e">
        <f>Table1[[#This Row],[Kelt_hó]]</f>
        <v>#VALUE!</v>
      </c>
      <c r="E6000" t="e">
        <f>Table1[[#This Row],[Vevő]]</f>
        <v>#VALUE!</v>
      </c>
      <c r="F6000" t="e">
        <f>Table1[[#This Row],[Termékkör]]</f>
        <v>#VALUE!</v>
      </c>
      <c r="G6000" s="4" t="e">
        <f>Table1[[#This Row],[SzumElad]]</f>
        <v>#VALUE!</v>
      </c>
      <c r="H6000" s="7" t="e">
        <f>Table1[[#This Row],[Jut_%]]</f>
        <v>#VALUE!</v>
      </c>
      <c r="I6000" s="4" t="e">
        <f>Table1[[#This Row],[Jut]]</f>
        <v>#VALUE!</v>
      </c>
      <c r="J6000" s="4" t="e">
        <f>Table1[[#This Row],[Column1]]</f>
        <v>#VALUE!</v>
      </c>
    </row>
    <row r="6001" spans="1:10" hidden="1" x14ac:dyDescent="0.3">
      <c r="A6001" s="2" t="e">
        <f>Table1[[#This Row],[Befolyt]]</f>
        <v>#VALUE!</v>
      </c>
      <c r="B6001" t="e">
        <f>Table1[[#This Row],[ÜK]]</f>
        <v>#VALUE!</v>
      </c>
      <c r="C6001" s="3" t="e">
        <f>Table1[[#This Row],[Szla]]</f>
        <v>#VALUE!</v>
      </c>
      <c r="D6001" s="6" t="e">
        <f>Table1[[#This Row],[Kelt_hó]]</f>
        <v>#VALUE!</v>
      </c>
      <c r="E6001" t="e">
        <f>Table1[[#This Row],[Vevő]]</f>
        <v>#VALUE!</v>
      </c>
      <c r="F6001" t="e">
        <f>Table1[[#This Row],[Termékkör]]</f>
        <v>#VALUE!</v>
      </c>
      <c r="G6001" s="4" t="e">
        <f>Table1[[#This Row],[SzumElad]]</f>
        <v>#VALUE!</v>
      </c>
      <c r="H6001" s="7" t="e">
        <f>Table1[[#This Row],[Jut_%]]</f>
        <v>#VALUE!</v>
      </c>
      <c r="I6001" s="4" t="e">
        <f>Table1[[#This Row],[Jut]]</f>
        <v>#VALUE!</v>
      </c>
      <c r="J6001" s="4" t="e">
        <f>Table1[[#This Row],[Column1]]</f>
        <v>#VALUE!</v>
      </c>
    </row>
    <row r="6002" spans="1:10" hidden="1" x14ac:dyDescent="0.3">
      <c r="A6002" s="2" t="e">
        <f>Table1[[#This Row],[Befolyt]]</f>
        <v>#VALUE!</v>
      </c>
      <c r="B6002" t="e">
        <f>Table1[[#This Row],[ÜK]]</f>
        <v>#VALUE!</v>
      </c>
      <c r="C6002" s="3" t="e">
        <f>Table1[[#This Row],[Szla]]</f>
        <v>#VALUE!</v>
      </c>
      <c r="D6002" s="6" t="e">
        <f>Table1[[#This Row],[Kelt_hó]]</f>
        <v>#VALUE!</v>
      </c>
      <c r="E6002" t="e">
        <f>Table1[[#This Row],[Vevő]]</f>
        <v>#VALUE!</v>
      </c>
      <c r="F6002" t="e">
        <f>Table1[[#This Row],[Termékkör]]</f>
        <v>#VALUE!</v>
      </c>
      <c r="G6002" s="4" t="e">
        <f>Table1[[#This Row],[SzumElad]]</f>
        <v>#VALUE!</v>
      </c>
      <c r="H6002" s="7" t="e">
        <f>Table1[[#This Row],[Jut_%]]</f>
        <v>#VALUE!</v>
      </c>
      <c r="I6002" s="4" t="e">
        <f>Table1[[#This Row],[Jut]]</f>
        <v>#VALUE!</v>
      </c>
      <c r="J6002" s="4" t="e">
        <f>Table1[[#This Row],[Column1]]</f>
        <v>#VALUE!</v>
      </c>
    </row>
    <row r="6003" spans="1:10" hidden="1" x14ac:dyDescent="0.3">
      <c r="A6003" s="2" t="e">
        <f>Table1[[#This Row],[Befolyt]]</f>
        <v>#VALUE!</v>
      </c>
      <c r="B6003" t="e">
        <f>Table1[[#This Row],[ÜK]]</f>
        <v>#VALUE!</v>
      </c>
      <c r="C6003" s="3" t="e">
        <f>Table1[[#This Row],[Szla]]</f>
        <v>#VALUE!</v>
      </c>
      <c r="D6003" s="6" t="e">
        <f>Table1[[#This Row],[Kelt_hó]]</f>
        <v>#VALUE!</v>
      </c>
      <c r="E6003" t="e">
        <f>Table1[[#This Row],[Vevő]]</f>
        <v>#VALUE!</v>
      </c>
      <c r="F6003" t="e">
        <f>Table1[[#This Row],[Termékkör]]</f>
        <v>#VALUE!</v>
      </c>
      <c r="G6003" s="4" t="e">
        <f>Table1[[#This Row],[SzumElad]]</f>
        <v>#VALUE!</v>
      </c>
      <c r="H6003" s="7" t="e">
        <f>Table1[[#This Row],[Jut_%]]</f>
        <v>#VALUE!</v>
      </c>
      <c r="I6003" s="4" t="e">
        <f>Table1[[#This Row],[Jut]]</f>
        <v>#VALUE!</v>
      </c>
      <c r="J6003" s="4" t="e">
        <f>Table1[[#This Row],[Column1]]</f>
        <v>#VALUE!</v>
      </c>
    </row>
    <row r="6004" spans="1:10" hidden="1" x14ac:dyDescent="0.3">
      <c r="A6004" s="2" t="e">
        <f>Table1[[#This Row],[Befolyt]]</f>
        <v>#VALUE!</v>
      </c>
      <c r="B6004" t="e">
        <f>Table1[[#This Row],[ÜK]]</f>
        <v>#VALUE!</v>
      </c>
      <c r="C6004" s="3" t="e">
        <f>Table1[[#This Row],[Szla]]</f>
        <v>#VALUE!</v>
      </c>
      <c r="D6004" s="6" t="e">
        <f>Table1[[#This Row],[Kelt_hó]]</f>
        <v>#VALUE!</v>
      </c>
      <c r="E6004" t="e">
        <f>Table1[[#This Row],[Vevő]]</f>
        <v>#VALUE!</v>
      </c>
      <c r="F6004" t="e">
        <f>Table1[[#This Row],[Termékkör]]</f>
        <v>#VALUE!</v>
      </c>
      <c r="G6004" s="4" t="e">
        <f>Table1[[#This Row],[SzumElad]]</f>
        <v>#VALUE!</v>
      </c>
      <c r="H6004" s="7" t="e">
        <f>Table1[[#This Row],[Jut_%]]</f>
        <v>#VALUE!</v>
      </c>
      <c r="I6004" s="4" t="e">
        <f>Table1[[#This Row],[Jut]]</f>
        <v>#VALUE!</v>
      </c>
      <c r="J6004" s="4" t="e">
        <f>Table1[[#This Row],[Column1]]</f>
        <v>#VALUE!</v>
      </c>
    </row>
    <row r="6005" spans="1:10" hidden="1" x14ac:dyDescent="0.3">
      <c r="A6005" s="2" t="e">
        <f>Table1[[#This Row],[Befolyt]]</f>
        <v>#VALUE!</v>
      </c>
      <c r="B6005" t="e">
        <f>Table1[[#This Row],[ÜK]]</f>
        <v>#VALUE!</v>
      </c>
      <c r="C6005" s="3" t="e">
        <f>Table1[[#This Row],[Szla]]</f>
        <v>#VALUE!</v>
      </c>
      <c r="D6005" s="6" t="e">
        <f>Table1[[#This Row],[Kelt_hó]]</f>
        <v>#VALUE!</v>
      </c>
      <c r="E6005" t="e">
        <f>Table1[[#This Row],[Vevő]]</f>
        <v>#VALUE!</v>
      </c>
      <c r="F6005" t="e">
        <f>Table1[[#This Row],[Termékkör]]</f>
        <v>#VALUE!</v>
      </c>
      <c r="G6005" s="4" t="e">
        <f>Table1[[#This Row],[SzumElad]]</f>
        <v>#VALUE!</v>
      </c>
      <c r="H6005" s="7" t="e">
        <f>Table1[[#This Row],[Jut_%]]</f>
        <v>#VALUE!</v>
      </c>
      <c r="I6005" s="4" t="e">
        <f>Table1[[#This Row],[Jut]]</f>
        <v>#VALUE!</v>
      </c>
      <c r="J6005" s="4" t="e">
        <f>Table1[[#This Row],[Column1]]</f>
        <v>#VALUE!</v>
      </c>
    </row>
    <row r="6006" spans="1:10" hidden="1" x14ac:dyDescent="0.3">
      <c r="A6006" s="2" t="e">
        <f>Table1[[#This Row],[Befolyt]]</f>
        <v>#VALUE!</v>
      </c>
      <c r="B6006" t="e">
        <f>Table1[[#This Row],[ÜK]]</f>
        <v>#VALUE!</v>
      </c>
      <c r="C6006" s="3" t="e">
        <f>Table1[[#This Row],[Szla]]</f>
        <v>#VALUE!</v>
      </c>
      <c r="D6006" s="6" t="e">
        <f>Table1[[#This Row],[Kelt_hó]]</f>
        <v>#VALUE!</v>
      </c>
      <c r="E6006" t="e">
        <f>Table1[[#This Row],[Vevő]]</f>
        <v>#VALUE!</v>
      </c>
      <c r="F6006" t="e">
        <f>Table1[[#This Row],[Termékkör]]</f>
        <v>#VALUE!</v>
      </c>
      <c r="G6006" s="4" t="e">
        <f>Table1[[#This Row],[SzumElad]]</f>
        <v>#VALUE!</v>
      </c>
      <c r="H6006" s="7" t="e">
        <f>Table1[[#This Row],[Jut_%]]</f>
        <v>#VALUE!</v>
      </c>
      <c r="I6006" s="4" t="e">
        <f>Table1[[#This Row],[Jut]]</f>
        <v>#VALUE!</v>
      </c>
      <c r="J6006" s="4" t="e">
        <f>Table1[[#This Row],[Column1]]</f>
        <v>#VALUE!</v>
      </c>
    </row>
    <row r="6007" spans="1:10" hidden="1" x14ac:dyDescent="0.3">
      <c r="A6007" s="2" t="e">
        <f>Table1[[#This Row],[Befolyt]]</f>
        <v>#VALUE!</v>
      </c>
      <c r="B6007" t="e">
        <f>Table1[[#This Row],[ÜK]]</f>
        <v>#VALUE!</v>
      </c>
      <c r="C6007" s="3" t="e">
        <f>Table1[[#This Row],[Szla]]</f>
        <v>#VALUE!</v>
      </c>
      <c r="D6007" s="6" t="e">
        <f>Table1[[#This Row],[Kelt_hó]]</f>
        <v>#VALUE!</v>
      </c>
      <c r="E6007" t="e">
        <f>Table1[[#This Row],[Vevő]]</f>
        <v>#VALUE!</v>
      </c>
      <c r="F6007" t="e">
        <f>Table1[[#This Row],[Termékkör]]</f>
        <v>#VALUE!</v>
      </c>
      <c r="G6007" s="4" t="e">
        <f>Table1[[#This Row],[SzumElad]]</f>
        <v>#VALUE!</v>
      </c>
      <c r="H6007" s="7" t="e">
        <f>Table1[[#This Row],[Jut_%]]</f>
        <v>#VALUE!</v>
      </c>
      <c r="I6007" s="4" t="e">
        <f>Table1[[#This Row],[Jut]]</f>
        <v>#VALUE!</v>
      </c>
      <c r="J6007" s="4" t="e">
        <f>Table1[[#This Row],[Column1]]</f>
        <v>#VALUE!</v>
      </c>
    </row>
    <row r="6008" spans="1:10" hidden="1" x14ac:dyDescent="0.3">
      <c r="A6008" s="2" t="e">
        <f>Table1[[#This Row],[Befolyt]]</f>
        <v>#VALUE!</v>
      </c>
      <c r="B6008" t="e">
        <f>Table1[[#This Row],[ÜK]]</f>
        <v>#VALUE!</v>
      </c>
      <c r="C6008" s="3" t="e">
        <f>Table1[[#This Row],[Szla]]</f>
        <v>#VALUE!</v>
      </c>
      <c r="D6008" s="6" t="e">
        <f>Table1[[#This Row],[Kelt_hó]]</f>
        <v>#VALUE!</v>
      </c>
      <c r="E6008" t="e">
        <f>Table1[[#This Row],[Vevő]]</f>
        <v>#VALUE!</v>
      </c>
      <c r="F6008" t="e">
        <f>Table1[[#This Row],[Termékkör]]</f>
        <v>#VALUE!</v>
      </c>
      <c r="G6008" s="4" t="e">
        <f>Table1[[#This Row],[SzumElad]]</f>
        <v>#VALUE!</v>
      </c>
      <c r="H6008" s="7" t="e">
        <f>Table1[[#This Row],[Jut_%]]</f>
        <v>#VALUE!</v>
      </c>
      <c r="I6008" s="4" t="e">
        <f>Table1[[#This Row],[Jut]]</f>
        <v>#VALUE!</v>
      </c>
      <c r="J6008" s="4" t="e">
        <f>Table1[[#This Row],[Column1]]</f>
        <v>#VALUE!</v>
      </c>
    </row>
    <row r="6009" spans="1:10" hidden="1" x14ac:dyDescent="0.3">
      <c r="A6009" s="2" t="e">
        <f>Table1[[#This Row],[Befolyt]]</f>
        <v>#VALUE!</v>
      </c>
      <c r="B6009" t="e">
        <f>Table1[[#This Row],[ÜK]]</f>
        <v>#VALUE!</v>
      </c>
      <c r="C6009" s="3" t="e">
        <f>Table1[[#This Row],[Szla]]</f>
        <v>#VALUE!</v>
      </c>
      <c r="D6009" s="6" t="e">
        <f>Table1[[#This Row],[Kelt_hó]]</f>
        <v>#VALUE!</v>
      </c>
      <c r="E6009" t="e">
        <f>Table1[[#This Row],[Vevő]]</f>
        <v>#VALUE!</v>
      </c>
      <c r="F6009" t="e">
        <f>Table1[[#This Row],[Termékkör]]</f>
        <v>#VALUE!</v>
      </c>
      <c r="G6009" s="4" t="e">
        <f>Table1[[#This Row],[SzumElad]]</f>
        <v>#VALUE!</v>
      </c>
      <c r="H6009" s="7" t="e">
        <f>Table1[[#This Row],[Jut_%]]</f>
        <v>#VALUE!</v>
      </c>
      <c r="I6009" s="4" t="e">
        <f>Table1[[#This Row],[Jut]]</f>
        <v>#VALUE!</v>
      </c>
      <c r="J6009" s="4" t="e">
        <f>Table1[[#This Row],[Column1]]</f>
        <v>#VALUE!</v>
      </c>
    </row>
    <row r="6010" spans="1:10" hidden="1" x14ac:dyDescent="0.3">
      <c r="A6010" s="2" t="e">
        <f>Table1[[#This Row],[Befolyt]]</f>
        <v>#VALUE!</v>
      </c>
      <c r="B6010" t="e">
        <f>Table1[[#This Row],[ÜK]]</f>
        <v>#VALUE!</v>
      </c>
      <c r="C6010" s="3" t="e">
        <f>Table1[[#This Row],[Szla]]</f>
        <v>#VALUE!</v>
      </c>
      <c r="D6010" s="6" t="e">
        <f>Table1[[#This Row],[Kelt_hó]]</f>
        <v>#VALUE!</v>
      </c>
      <c r="E6010" t="e">
        <f>Table1[[#This Row],[Vevő]]</f>
        <v>#VALUE!</v>
      </c>
      <c r="F6010" t="e">
        <f>Table1[[#This Row],[Termékkör]]</f>
        <v>#VALUE!</v>
      </c>
      <c r="G6010" s="4" t="e">
        <f>Table1[[#This Row],[SzumElad]]</f>
        <v>#VALUE!</v>
      </c>
      <c r="H6010" s="7" t="e">
        <f>Table1[[#This Row],[Jut_%]]</f>
        <v>#VALUE!</v>
      </c>
      <c r="I6010" s="4" t="e">
        <f>Table1[[#This Row],[Jut]]</f>
        <v>#VALUE!</v>
      </c>
      <c r="J6010" s="4" t="e">
        <f>Table1[[#This Row],[Column1]]</f>
        <v>#VALUE!</v>
      </c>
    </row>
    <row r="6011" spans="1:10" hidden="1" x14ac:dyDescent="0.3">
      <c r="A6011" s="2" t="e">
        <f>Table1[[#This Row],[Befolyt]]</f>
        <v>#VALUE!</v>
      </c>
      <c r="B6011" t="e">
        <f>Table1[[#This Row],[ÜK]]</f>
        <v>#VALUE!</v>
      </c>
      <c r="C6011" s="3" t="e">
        <f>Table1[[#This Row],[Szla]]</f>
        <v>#VALUE!</v>
      </c>
      <c r="D6011" s="6" t="e">
        <f>Table1[[#This Row],[Kelt_hó]]</f>
        <v>#VALUE!</v>
      </c>
      <c r="E6011" t="e">
        <f>Table1[[#This Row],[Vevő]]</f>
        <v>#VALUE!</v>
      </c>
      <c r="F6011" t="e">
        <f>Table1[[#This Row],[Termékkör]]</f>
        <v>#VALUE!</v>
      </c>
      <c r="G6011" s="4" t="e">
        <f>Table1[[#This Row],[SzumElad]]</f>
        <v>#VALUE!</v>
      </c>
      <c r="H6011" s="7" t="e">
        <f>Table1[[#This Row],[Jut_%]]</f>
        <v>#VALUE!</v>
      </c>
      <c r="I6011" s="4" t="e">
        <f>Table1[[#This Row],[Jut]]</f>
        <v>#VALUE!</v>
      </c>
      <c r="J6011" s="4" t="e">
        <f>Table1[[#This Row],[Column1]]</f>
        <v>#VALUE!</v>
      </c>
    </row>
    <row r="6012" spans="1:10" hidden="1" x14ac:dyDescent="0.3">
      <c r="A6012" s="2" t="e">
        <f>Table1[[#This Row],[Befolyt]]</f>
        <v>#VALUE!</v>
      </c>
      <c r="B6012" t="e">
        <f>Table1[[#This Row],[ÜK]]</f>
        <v>#VALUE!</v>
      </c>
      <c r="C6012" s="3" t="e">
        <f>Table1[[#This Row],[Szla]]</f>
        <v>#VALUE!</v>
      </c>
      <c r="D6012" s="6" t="e">
        <f>Table1[[#This Row],[Kelt_hó]]</f>
        <v>#VALUE!</v>
      </c>
      <c r="E6012" t="e">
        <f>Table1[[#This Row],[Vevő]]</f>
        <v>#VALUE!</v>
      </c>
      <c r="F6012" t="e">
        <f>Table1[[#This Row],[Termékkör]]</f>
        <v>#VALUE!</v>
      </c>
      <c r="G6012" s="4" t="e">
        <f>Table1[[#This Row],[SzumElad]]</f>
        <v>#VALUE!</v>
      </c>
      <c r="H6012" s="7" t="e">
        <f>Table1[[#This Row],[Jut_%]]</f>
        <v>#VALUE!</v>
      </c>
      <c r="I6012" s="4" t="e">
        <f>Table1[[#This Row],[Jut]]</f>
        <v>#VALUE!</v>
      </c>
      <c r="J6012" s="4" t="e">
        <f>Table1[[#This Row],[Column1]]</f>
        <v>#VALUE!</v>
      </c>
    </row>
    <row r="6013" spans="1:10" hidden="1" x14ac:dyDescent="0.3">
      <c r="A6013" s="2" t="e">
        <f>Table1[[#This Row],[Befolyt]]</f>
        <v>#VALUE!</v>
      </c>
      <c r="B6013" t="e">
        <f>Table1[[#This Row],[ÜK]]</f>
        <v>#VALUE!</v>
      </c>
      <c r="C6013" s="3" t="e">
        <f>Table1[[#This Row],[Szla]]</f>
        <v>#VALUE!</v>
      </c>
      <c r="D6013" s="6" t="e">
        <f>Table1[[#This Row],[Kelt_hó]]</f>
        <v>#VALUE!</v>
      </c>
      <c r="E6013" t="e">
        <f>Table1[[#This Row],[Vevő]]</f>
        <v>#VALUE!</v>
      </c>
      <c r="F6013" t="e">
        <f>Table1[[#This Row],[Termékkör]]</f>
        <v>#VALUE!</v>
      </c>
      <c r="G6013" s="4" t="e">
        <f>Table1[[#This Row],[SzumElad]]</f>
        <v>#VALUE!</v>
      </c>
      <c r="H6013" s="7" t="e">
        <f>Table1[[#This Row],[Jut_%]]</f>
        <v>#VALUE!</v>
      </c>
      <c r="I6013" s="4" t="e">
        <f>Table1[[#This Row],[Jut]]</f>
        <v>#VALUE!</v>
      </c>
      <c r="J6013" s="4" t="e">
        <f>Table1[[#This Row],[Column1]]</f>
        <v>#VALUE!</v>
      </c>
    </row>
    <row r="6014" spans="1:10" hidden="1" x14ac:dyDescent="0.3">
      <c r="A6014" s="2" t="e">
        <f>Table1[[#This Row],[Befolyt]]</f>
        <v>#VALUE!</v>
      </c>
      <c r="B6014" t="e">
        <f>Table1[[#This Row],[ÜK]]</f>
        <v>#VALUE!</v>
      </c>
      <c r="C6014" s="3" t="e">
        <f>Table1[[#This Row],[Szla]]</f>
        <v>#VALUE!</v>
      </c>
      <c r="D6014" s="6" t="e">
        <f>Table1[[#This Row],[Kelt_hó]]</f>
        <v>#VALUE!</v>
      </c>
      <c r="E6014" t="e">
        <f>Table1[[#This Row],[Vevő]]</f>
        <v>#VALUE!</v>
      </c>
      <c r="F6014" t="e">
        <f>Table1[[#This Row],[Termékkör]]</f>
        <v>#VALUE!</v>
      </c>
      <c r="G6014" s="4" t="e">
        <f>Table1[[#This Row],[SzumElad]]</f>
        <v>#VALUE!</v>
      </c>
      <c r="H6014" s="7" t="e">
        <f>Table1[[#This Row],[Jut_%]]</f>
        <v>#VALUE!</v>
      </c>
      <c r="I6014" s="4" t="e">
        <f>Table1[[#This Row],[Jut]]</f>
        <v>#VALUE!</v>
      </c>
      <c r="J6014" s="4" t="e">
        <f>Table1[[#This Row],[Column1]]</f>
        <v>#VALUE!</v>
      </c>
    </row>
    <row r="6015" spans="1:10" hidden="1" x14ac:dyDescent="0.3">
      <c r="A6015" s="2" t="e">
        <f>Table1[[#This Row],[Befolyt]]</f>
        <v>#VALUE!</v>
      </c>
      <c r="B6015" t="e">
        <f>Table1[[#This Row],[ÜK]]</f>
        <v>#VALUE!</v>
      </c>
      <c r="C6015" s="3" t="e">
        <f>Table1[[#This Row],[Szla]]</f>
        <v>#VALUE!</v>
      </c>
      <c r="D6015" s="6" t="e">
        <f>Table1[[#This Row],[Kelt_hó]]</f>
        <v>#VALUE!</v>
      </c>
      <c r="E6015" t="e">
        <f>Table1[[#This Row],[Vevő]]</f>
        <v>#VALUE!</v>
      </c>
      <c r="F6015" t="e">
        <f>Table1[[#This Row],[Termékkör]]</f>
        <v>#VALUE!</v>
      </c>
      <c r="G6015" s="4" t="e">
        <f>Table1[[#This Row],[SzumElad]]</f>
        <v>#VALUE!</v>
      </c>
      <c r="H6015" s="7" t="e">
        <f>Table1[[#This Row],[Jut_%]]</f>
        <v>#VALUE!</v>
      </c>
      <c r="I6015" s="4" t="e">
        <f>Table1[[#This Row],[Jut]]</f>
        <v>#VALUE!</v>
      </c>
      <c r="J6015" s="4" t="e">
        <f>Table1[[#This Row],[Column1]]</f>
        <v>#VALUE!</v>
      </c>
    </row>
    <row r="6016" spans="1:10" hidden="1" x14ac:dyDescent="0.3">
      <c r="A6016" s="2" t="e">
        <f>Table1[[#This Row],[Befolyt]]</f>
        <v>#VALUE!</v>
      </c>
      <c r="B6016" t="e">
        <f>Table1[[#This Row],[ÜK]]</f>
        <v>#VALUE!</v>
      </c>
      <c r="C6016" s="3" t="e">
        <f>Table1[[#This Row],[Szla]]</f>
        <v>#VALUE!</v>
      </c>
      <c r="D6016" s="6" t="e">
        <f>Table1[[#This Row],[Kelt_hó]]</f>
        <v>#VALUE!</v>
      </c>
      <c r="E6016" t="e">
        <f>Table1[[#This Row],[Vevő]]</f>
        <v>#VALUE!</v>
      </c>
      <c r="F6016" t="e">
        <f>Table1[[#This Row],[Termékkör]]</f>
        <v>#VALUE!</v>
      </c>
      <c r="G6016" s="4" t="e">
        <f>Table1[[#This Row],[SzumElad]]</f>
        <v>#VALUE!</v>
      </c>
      <c r="H6016" s="7" t="e">
        <f>Table1[[#This Row],[Jut_%]]</f>
        <v>#VALUE!</v>
      </c>
      <c r="I6016" s="4" t="e">
        <f>Table1[[#This Row],[Jut]]</f>
        <v>#VALUE!</v>
      </c>
      <c r="J6016" s="4" t="e">
        <f>Table1[[#This Row],[Column1]]</f>
        <v>#VALUE!</v>
      </c>
    </row>
    <row r="6017" spans="1:10" hidden="1" x14ac:dyDescent="0.3">
      <c r="A6017" s="2" t="e">
        <f>Table1[[#This Row],[Befolyt]]</f>
        <v>#VALUE!</v>
      </c>
      <c r="B6017" t="e">
        <f>Table1[[#This Row],[ÜK]]</f>
        <v>#VALUE!</v>
      </c>
      <c r="C6017" s="3" t="e">
        <f>Table1[[#This Row],[Szla]]</f>
        <v>#VALUE!</v>
      </c>
      <c r="D6017" s="6" t="e">
        <f>Table1[[#This Row],[Kelt_hó]]</f>
        <v>#VALUE!</v>
      </c>
      <c r="E6017" t="e">
        <f>Table1[[#This Row],[Vevő]]</f>
        <v>#VALUE!</v>
      </c>
      <c r="F6017" t="e">
        <f>Table1[[#This Row],[Termékkör]]</f>
        <v>#VALUE!</v>
      </c>
      <c r="G6017" s="4" t="e">
        <f>Table1[[#This Row],[SzumElad]]</f>
        <v>#VALUE!</v>
      </c>
      <c r="H6017" s="7" t="e">
        <f>Table1[[#This Row],[Jut_%]]</f>
        <v>#VALUE!</v>
      </c>
      <c r="I6017" s="4" t="e">
        <f>Table1[[#This Row],[Jut]]</f>
        <v>#VALUE!</v>
      </c>
      <c r="J6017" s="4" t="e">
        <f>Table1[[#This Row],[Column1]]</f>
        <v>#VALUE!</v>
      </c>
    </row>
    <row r="6018" spans="1:10" hidden="1" x14ac:dyDescent="0.3">
      <c r="A6018" s="2" t="e">
        <f>Table1[[#This Row],[Befolyt]]</f>
        <v>#VALUE!</v>
      </c>
      <c r="B6018" t="e">
        <f>Table1[[#This Row],[ÜK]]</f>
        <v>#VALUE!</v>
      </c>
      <c r="C6018" s="3" t="e">
        <f>Table1[[#This Row],[Szla]]</f>
        <v>#VALUE!</v>
      </c>
      <c r="D6018" s="6" t="e">
        <f>Table1[[#This Row],[Kelt_hó]]</f>
        <v>#VALUE!</v>
      </c>
      <c r="E6018" t="e">
        <f>Table1[[#This Row],[Vevő]]</f>
        <v>#VALUE!</v>
      </c>
      <c r="F6018" t="e">
        <f>Table1[[#This Row],[Termékkör]]</f>
        <v>#VALUE!</v>
      </c>
      <c r="G6018" s="4" t="e">
        <f>Table1[[#This Row],[SzumElad]]</f>
        <v>#VALUE!</v>
      </c>
      <c r="H6018" s="7" t="e">
        <f>Table1[[#This Row],[Jut_%]]</f>
        <v>#VALUE!</v>
      </c>
      <c r="I6018" s="4" t="e">
        <f>Table1[[#This Row],[Jut]]</f>
        <v>#VALUE!</v>
      </c>
      <c r="J6018" s="4" t="e">
        <f>Table1[[#This Row],[Column1]]</f>
        <v>#VALUE!</v>
      </c>
    </row>
    <row r="6019" spans="1:10" hidden="1" x14ac:dyDescent="0.3">
      <c r="A6019" s="2" t="e">
        <f>Table1[[#This Row],[Befolyt]]</f>
        <v>#VALUE!</v>
      </c>
      <c r="B6019" t="e">
        <f>Table1[[#This Row],[ÜK]]</f>
        <v>#VALUE!</v>
      </c>
      <c r="C6019" s="3" t="e">
        <f>Table1[[#This Row],[Szla]]</f>
        <v>#VALUE!</v>
      </c>
      <c r="D6019" s="6" t="e">
        <f>Table1[[#This Row],[Kelt_hó]]</f>
        <v>#VALUE!</v>
      </c>
      <c r="E6019" t="e">
        <f>Table1[[#This Row],[Vevő]]</f>
        <v>#VALUE!</v>
      </c>
      <c r="F6019" t="e">
        <f>Table1[[#This Row],[Termékkör]]</f>
        <v>#VALUE!</v>
      </c>
      <c r="G6019" s="4" t="e">
        <f>Table1[[#This Row],[SzumElad]]</f>
        <v>#VALUE!</v>
      </c>
      <c r="H6019" s="7" t="e">
        <f>Table1[[#This Row],[Jut_%]]</f>
        <v>#VALUE!</v>
      </c>
      <c r="I6019" s="4" t="e">
        <f>Table1[[#This Row],[Jut]]</f>
        <v>#VALUE!</v>
      </c>
      <c r="J6019" s="4" t="e">
        <f>Table1[[#This Row],[Column1]]</f>
        <v>#VALUE!</v>
      </c>
    </row>
    <row r="6020" spans="1:10" hidden="1" x14ac:dyDescent="0.3">
      <c r="A6020" s="2" t="e">
        <f>Table1[[#This Row],[Befolyt]]</f>
        <v>#VALUE!</v>
      </c>
      <c r="B6020" t="e">
        <f>Table1[[#This Row],[ÜK]]</f>
        <v>#VALUE!</v>
      </c>
      <c r="C6020" s="3" t="e">
        <f>Table1[[#This Row],[Szla]]</f>
        <v>#VALUE!</v>
      </c>
      <c r="D6020" s="6" t="e">
        <f>Table1[[#This Row],[Kelt_hó]]</f>
        <v>#VALUE!</v>
      </c>
      <c r="E6020" t="e">
        <f>Table1[[#This Row],[Vevő]]</f>
        <v>#VALUE!</v>
      </c>
      <c r="F6020" t="e">
        <f>Table1[[#This Row],[Termékkör]]</f>
        <v>#VALUE!</v>
      </c>
      <c r="G6020" s="4" t="e">
        <f>Table1[[#This Row],[SzumElad]]</f>
        <v>#VALUE!</v>
      </c>
      <c r="H6020" s="7" t="e">
        <f>Table1[[#This Row],[Jut_%]]</f>
        <v>#VALUE!</v>
      </c>
      <c r="I6020" s="4" t="e">
        <f>Table1[[#This Row],[Jut]]</f>
        <v>#VALUE!</v>
      </c>
      <c r="J6020" s="4" t="e">
        <f>Table1[[#This Row],[Column1]]</f>
        <v>#VALUE!</v>
      </c>
    </row>
    <row r="6021" spans="1:10" hidden="1" x14ac:dyDescent="0.3">
      <c r="A6021" s="2" t="e">
        <f>Table1[[#This Row],[Befolyt]]</f>
        <v>#VALUE!</v>
      </c>
      <c r="B6021" t="e">
        <f>Table1[[#This Row],[ÜK]]</f>
        <v>#VALUE!</v>
      </c>
      <c r="C6021" s="3" t="e">
        <f>Table1[[#This Row],[Szla]]</f>
        <v>#VALUE!</v>
      </c>
      <c r="D6021" s="6" t="e">
        <f>Table1[[#This Row],[Kelt_hó]]</f>
        <v>#VALUE!</v>
      </c>
      <c r="E6021" t="e">
        <f>Table1[[#This Row],[Vevő]]</f>
        <v>#VALUE!</v>
      </c>
      <c r="F6021" t="e">
        <f>Table1[[#This Row],[Termékkör]]</f>
        <v>#VALUE!</v>
      </c>
      <c r="G6021" s="4" t="e">
        <f>Table1[[#This Row],[SzumElad]]</f>
        <v>#VALUE!</v>
      </c>
      <c r="H6021" s="7" t="e">
        <f>Table1[[#This Row],[Jut_%]]</f>
        <v>#VALUE!</v>
      </c>
      <c r="I6021" s="4" t="e">
        <f>Table1[[#This Row],[Jut]]</f>
        <v>#VALUE!</v>
      </c>
      <c r="J6021" s="4" t="e">
        <f>Table1[[#This Row],[Column1]]</f>
        <v>#VALUE!</v>
      </c>
    </row>
    <row r="6022" spans="1:10" hidden="1" x14ac:dyDescent="0.3">
      <c r="A6022" s="2" t="e">
        <f>Table1[[#This Row],[Befolyt]]</f>
        <v>#VALUE!</v>
      </c>
      <c r="B6022" t="e">
        <f>Table1[[#This Row],[ÜK]]</f>
        <v>#VALUE!</v>
      </c>
      <c r="C6022" s="3" t="e">
        <f>Table1[[#This Row],[Szla]]</f>
        <v>#VALUE!</v>
      </c>
      <c r="D6022" s="6" t="e">
        <f>Table1[[#This Row],[Kelt_hó]]</f>
        <v>#VALUE!</v>
      </c>
      <c r="E6022" t="e">
        <f>Table1[[#This Row],[Vevő]]</f>
        <v>#VALUE!</v>
      </c>
      <c r="F6022" t="e">
        <f>Table1[[#This Row],[Termékkör]]</f>
        <v>#VALUE!</v>
      </c>
      <c r="G6022" s="4" t="e">
        <f>Table1[[#This Row],[SzumElad]]</f>
        <v>#VALUE!</v>
      </c>
      <c r="H6022" s="7" t="e">
        <f>Table1[[#This Row],[Jut_%]]</f>
        <v>#VALUE!</v>
      </c>
      <c r="I6022" s="4" t="e">
        <f>Table1[[#This Row],[Jut]]</f>
        <v>#VALUE!</v>
      </c>
      <c r="J6022" s="4" t="e">
        <f>Table1[[#This Row],[Column1]]</f>
        <v>#VALUE!</v>
      </c>
    </row>
    <row r="6023" spans="1:10" hidden="1" x14ac:dyDescent="0.3">
      <c r="A6023" s="2" t="e">
        <f>Table1[[#This Row],[Befolyt]]</f>
        <v>#VALUE!</v>
      </c>
      <c r="B6023" t="e">
        <f>Table1[[#This Row],[ÜK]]</f>
        <v>#VALUE!</v>
      </c>
      <c r="C6023" s="3" t="e">
        <f>Table1[[#This Row],[Szla]]</f>
        <v>#VALUE!</v>
      </c>
      <c r="D6023" s="6" t="e">
        <f>Table1[[#This Row],[Kelt_hó]]</f>
        <v>#VALUE!</v>
      </c>
      <c r="E6023" t="e">
        <f>Table1[[#This Row],[Vevő]]</f>
        <v>#VALUE!</v>
      </c>
      <c r="F6023" t="e">
        <f>Table1[[#This Row],[Termékkör]]</f>
        <v>#VALUE!</v>
      </c>
      <c r="G6023" s="4" t="e">
        <f>Table1[[#This Row],[SzumElad]]</f>
        <v>#VALUE!</v>
      </c>
      <c r="H6023" s="7" t="e">
        <f>Table1[[#This Row],[Jut_%]]</f>
        <v>#VALUE!</v>
      </c>
      <c r="I6023" s="4" t="e">
        <f>Table1[[#This Row],[Jut]]</f>
        <v>#VALUE!</v>
      </c>
      <c r="J6023" s="4" t="e">
        <f>Table1[[#This Row],[Column1]]</f>
        <v>#VALUE!</v>
      </c>
    </row>
    <row r="6024" spans="1:10" hidden="1" x14ac:dyDescent="0.3">
      <c r="A6024" s="2" t="e">
        <f>Table1[[#This Row],[Befolyt]]</f>
        <v>#VALUE!</v>
      </c>
      <c r="B6024" t="e">
        <f>Table1[[#This Row],[ÜK]]</f>
        <v>#VALUE!</v>
      </c>
      <c r="C6024" s="3" t="e">
        <f>Table1[[#This Row],[Szla]]</f>
        <v>#VALUE!</v>
      </c>
      <c r="D6024" s="6" t="e">
        <f>Table1[[#This Row],[Kelt_hó]]</f>
        <v>#VALUE!</v>
      </c>
      <c r="E6024" t="e">
        <f>Table1[[#This Row],[Vevő]]</f>
        <v>#VALUE!</v>
      </c>
      <c r="F6024" t="e">
        <f>Table1[[#This Row],[Termékkör]]</f>
        <v>#VALUE!</v>
      </c>
      <c r="G6024" s="4" t="e">
        <f>Table1[[#This Row],[SzumElad]]</f>
        <v>#VALUE!</v>
      </c>
      <c r="H6024" s="7" t="e">
        <f>Table1[[#This Row],[Jut_%]]</f>
        <v>#VALUE!</v>
      </c>
      <c r="I6024" s="4" t="e">
        <f>Table1[[#This Row],[Jut]]</f>
        <v>#VALUE!</v>
      </c>
      <c r="J6024" s="4" t="e">
        <f>Table1[[#This Row],[Column1]]</f>
        <v>#VALUE!</v>
      </c>
    </row>
    <row r="6025" spans="1:10" hidden="1" x14ac:dyDescent="0.3">
      <c r="A6025" s="2" t="e">
        <f>Table1[[#This Row],[Befolyt]]</f>
        <v>#VALUE!</v>
      </c>
      <c r="B6025" t="e">
        <f>Table1[[#This Row],[ÜK]]</f>
        <v>#VALUE!</v>
      </c>
      <c r="C6025" s="3" t="e">
        <f>Table1[[#This Row],[Szla]]</f>
        <v>#VALUE!</v>
      </c>
      <c r="D6025" s="6" t="e">
        <f>Table1[[#This Row],[Kelt_hó]]</f>
        <v>#VALUE!</v>
      </c>
      <c r="E6025" t="e">
        <f>Table1[[#This Row],[Vevő]]</f>
        <v>#VALUE!</v>
      </c>
      <c r="F6025" t="e">
        <f>Table1[[#This Row],[Termékkör]]</f>
        <v>#VALUE!</v>
      </c>
      <c r="G6025" s="4" t="e">
        <f>Table1[[#This Row],[SzumElad]]</f>
        <v>#VALUE!</v>
      </c>
      <c r="H6025" s="7" t="e">
        <f>Table1[[#This Row],[Jut_%]]</f>
        <v>#VALUE!</v>
      </c>
      <c r="I6025" s="4" t="e">
        <f>Table1[[#This Row],[Jut]]</f>
        <v>#VALUE!</v>
      </c>
      <c r="J6025" s="4" t="e">
        <f>Table1[[#This Row],[Column1]]</f>
        <v>#VALUE!</v>
      </c>
    </row>
    <row r="6026" spans="1:10" hidden="1" x14ac:dyDescent="0.3">
      <c r="A6026" s="2" t="e">
        <f>Table1[[#This Row],[Befolyt]]</f>
        <v>#VALUE!</v>
      </c>
      <c r="B6026" t="e">
        <f>Table1[[#This Row],[ÜK]]</f>
        <v>#VALUE!</v>
      </c>
      <c r="C6026" s="3" t="e">
        <f>Table1[[#This Row],[Szla]]</f>
        <v>#VALUE!</v>
      </c>
      <c r="D6026" s="6" t="e">
        <f>Table1[[#This Row],[Kelt_hó]]</f>
        <v>#VALUE!</v>
      </c>
      <c r="E6026" t="e">
        <f>Table1[[#This Row],[Vevő]]</f>
        <v>#VALUE!</v>
      </c>
      <c r="F6026" t="e">
        <f>Table1[[#This Row],[Termékkör]]</f>
        <v>#VALUE!</v>
      </c>
      <c r="G6026" s="4" t="e">
        <f>Table1[[#This Row],[SzumElad]]</f>
        <v>#VALUE!</v>
      </c>
      <c r="H6026" s="7" t="e">
        <f>Table1[[#This Row],[Jut_%]]</f>
        <v>#VALUE!</v>
      </c>
      <c r="I6026" s="4" t="e">
        <f>Table1[[#This Row],[Jut]]</f>
        <v>#VALUE!</v>
      </c>
      <c r="J6026" s="4" t="e">
        <f>Table1[[#This Row],[Column1]]</f>
        <v>#VALUE!</v>
      </c>
    </row>
    <row r="6027" spans="1:10" hidden="1" x14ac:dyDescent="0.3">
      <c r="A6027" s="2" t="e">
        <f>Table1[[#This Row],[Befolyt]]</f>
        <v>#VALUE!</v>
      </c>
      <c r="B6027" t="e">
        <f>Table1[[#This Row],[ÜK]]</f>
        <v>#VALUE!</v>
      </c>
      <c r="C6027" s="3" t="e">
        <f>Table1[[#This Row],[Szla]]</f>
        <v>#VALUE!</v>
      </c>
      <c r="D6027" s="6" t="e">
        <f>Table1[[#This Row],[Kelt_hó]]</f>
        <v>#VALUE!</v>
      </c>
      <c r="E6027" t="e">
        <f>Table1[[#This Row],[Vevő]]</f>
        <v>#VALUE!</v>
      </c>
      <c r="F6027" t="e">
        <f>Table1[[#This Row],[Termékkör]]</f>
        <v>#VALUE!</v>
      </c>
      <c r="G6027" s="4" t="e">
        <f>Table1[[#This Row],[SzumElad]]</f>
        <v>#VALUE!</v>
      </c>
      <c r="H6027" s="7" t="e">
        <f>Table1[[#This Row],[Jut_%]]</f>
        <v>#VALUE!</v>
      </c>
      <c r="I6027" s="4" t="e">
        <f>Table1[[#This Row],[Jut]]</f>
        <v>#VALUE!</v>
      </c>
      <c r="J6027" s="4" t="e">
        <f>Table1[[#This Row],[Column1]]</f>
        <v>#VALUE!</v>
      </c>
    </row>
    <row r="6028" spans="1:10" hidden="1" x14ac:dyDescent="0.3">
      <c r="A6028" s="2" t="e">
        <f>Table1[[#This Row],[Befolyt]]</f>
        <v>#VALUE!</v>
      </c>
      <c r="B6028" t="e">
        <f>Table1[[#This Row],[ÜK]]</f>
        <v>#VALUE!</v>
      </c>
      <c r="C6028" s="3" t="e">
        <f>Table1[[#This Row],[Szla]]</f>
        <v>#VALUE!</v>
      </c>
      <c r="D6028" s="6" t="e">
        <f>Table1[[#This Row],[Kelt_hó]]</f>
        <v>#VALUE!</v>
      </c>
      <c r="E6028" t="e">
        <f>Table1[[#This Row],[Vevő]]</f>
        <v>#VALUE!</v>
      </c>
      <c r="F6028" t="e">
        <f>Table1[[#This Row],[Termékkör]]</f>
        <v>#VALUE!</v>
      </c>
      <c r="G6028" s="4" t="e">
        <f>Table1[[#This Row],[SzumElad]]</f>
        <v>#VALUE!</v>
      </c>
      <c r="H6028" s="7" t="e">
        <f>Table1[[#This Row],[Jut_%]]</f>
        <v>#VALUE!</v>
      </c>
      <c r="I6028" s="4" t="e">
        <f>Table1[[#This Row],[Jut]]</f>
        <v>#VALUE!</v>
      </c>
      <c r="J6028" s="4" t="e">
        <f>Table1[[#This Row],[Column1]]</f>
        <v>#VALUE!</v>
      </c>
    </row>
    <row r="6029" spans="1:10" hidden="1" x14ac:dyDescent="0.3">
      <c r="A6029" s="2" t="e">
        <f>Table1[[#This Row],[Befolyt]]</f>
        <v>#VALUE!</v>
      </c>
      <c r="B6029" t="e">
        <f>Table1[[#This Row],[ÜK]]</f>
        <v>#VALUE!</v>
      </c>
      <c r="C6029" s="3" t="e">
        <f>Table1[[#This Row],[Szla]]</f>
        <v>#VALUE!</v>
      </c>
      <c r="D6029" s="6" t="e">
        <f>Table1[[#This Row],[Kelt_hó]]</f>
        <v>#VALUE!</v>
      </c>
      <c r="E6029" t="e">
        <f>Table1[[#This Row],[Vevő]]</f>
        <v>#VALUE!</v>
      </c>
      <c r="F6029" t="e">
        <f>Table1[[#This Row],[Termékkör]]</f>
        <v>#VALUE!</v>
      </c>
      <c r="G6029" s="4" t="e">
        <f>Table1[[#This Row],[SzumElad]]</f>
        <v>#VALUE!</v>
      </c>
      <c r="H6029" s="7" t="e">
        <f>Table1[[#This Row],[Jut_%]]</f>
        <v>#VALUE!</v>
      </c>
      <c r="I6029" s="4" t="e">
        <f>Table1[[#This Row],[Jut]]</f>
        <v>#VALUE!</v>
      </c>
      <c r="J6029" s="4" t="e">
        <f>Table1[[#This Row],[Column1]]</f>
        <v>#VALUE!</v>
      </c>
    </row>
    <row r="6030" spans="1:10" hidden="1" x14ac:dyDescent="0.3">
      <c r="A6030" s="2" t="e">
        <f>Table1[[#This Row],[Befolyt]]</f>
        <v>#VALUE!</v>
      </c>
      <c r="B6030" t="e">
        <f>Table1[[#This Row],[ÜK]]</f>
        <v>#VALUE!</v>
      </c>
      <c r="C6030" s="3" t="e">
        <f>Table1[[#This Row],[Szla]]</f>
        <v>#VALUE!</v>
      </c>
      <c r="D6030" s="6" t="e">
        <f>Table1[[#This Row],[Kelt_hó]]</f>
        <v>#VALUE!</v>
      </c>
      <c r="E6030" t="e">
        <f>Table1[[#This Row],[Vevő]]</f>
        <v>#VALUE!</v>
      </c>
      <c r="F6030" t="e">
        <f>Table1[[#This Row],[Termékkör]]</f>
        <v>#VALUE!</v>
      </c>
      <c r="G6030" s="4" t="e">
        <f>Table1[[#This Row],[SzumElad]]</f>
        <v>#VALUE!</v>
      </c>
      <c r="H6030" s="7" t="e">
        <f>Table1[[#This Row],[Jut_%]]</f>
        <v>#VALUE!</v>
      </c>
      <c r="I6030" s="4" t="e">
        <f>Table1[[#This Row],[Jut]]</f>
        <v>#VALUE!</v>
      </c>
      <c r="J6030" s="4" t="e">
        <f>Table1[[#This Row],[Column1]]</f>
        <v>#VALUE!</v>
      </c>
    </row>
    <row r="6031" spans="1:10" hidden="1" x14ac:dyDescent="0.3">
      <c r="A6031" s="2" t="e">
        <f>Table1[[#This Row],[Befolyt]]</f>
        <v>#VALUE!</v>
      </c>
      <c r="B6031" t="e">
        <f>Table1[[#This Row],[ÜK]]</f>
        <v>#VALUE!</v>
      </c>
      <c r="C6031" s="3" t="e">
        <f>Table1[[#This Row],[Szla]]</f>
        <v>#VALUE!</v>
      </c>
      <c r="D6031" s="6" t="e">
        <f>Table1[[#This Row],[Kelt_hó]]</f>
        <v>#VALUE!</v>
      </c>
      <c r="E6031" t="e">
        <f>Table1[[#This Row],[Vevő]]</f>
        <v>#VALUE!</v>
      </c>
      <c r="F6031" t="e">
        <f>Table1[[#This Row],[Termékkör]]</f>
        <v>#VALUE!</v>
      </c>
      <c r="G6031" s="4" t="e">
        <f>Table1[[#This Row],[SzumElad]]</f>
        <v>#VALUE!</v>
      </c>
      <c r="H6031" s="7" t="e">
        <f>Table1[[#This Row],[Jut_%]]</f>
        <v>#VALUE!</v>
      </c>
      <c r="I6031" s="4" t="e">
        <f>Table1[[#This Row],[Jut]]</f>
        <v>#VALUE!</v>
      </c>
      <c r="J6031" s="4" t="e">
        <f>Table1[[#This Row],[Column1]]</f>
        <v>#VALUE!</v>
      </c>
    </row>
    <row r="6032" spans="1:10" hidden="1" x14ac:dyDescent="0.3">
      <c r="A6032" s="2" t="e">
        <f>Table1[[#This Row],[Befolyt]]</f>
        <v>#VALUE!</v>
      </c>
      <c r="B6032" t="e">
        <f>Table1[[#This Row],[ÜK]]</f>
        <v>#VALUE!</v>
      </c>
      <c r="C6032" s="3" t="e">
        <f>Table1[[#This Row],[Szla]]</f>
        <v>#VALUE!</v>
      </c>
      <c r="D6032" s="6" t="e">
        <f>Table1[[#This Row],[Kelt_hó]]</f>
        <v>#VALUE!</v>
      </c>
      <c r="E6032" t="e">
        <f>Table1[[#This Row],[Vevő]]</f>
        <v>#VALUE!</v>
      </c>
      <c r="F6032" t="e">
        <f>Table1[[#This Row],[Termékkör]]</f>
        <v>#VALUE!</v>
      </c>
      <c r="G6032" s="4" t="e">
        <f>Table1[[#This Row],[SzumElad]]</f>
        <v>#VALUE!</v>
      </c>
      <c r="H6032" s="7" t="e">
        <f>Table1[[#This Row],[Jut_%]]</f>
        <v>#VALUE!</v>
      </c>
      <c r="I6032" s="4" t="e">
        <f>Table1[[#This Row],[Jut]]</f>
        <v>#VALUE!</v>
      </c>
      <c r="J6032" s="4" t="e">
        <f>Table1[[#This Row],[Column1]]</f>
        <v>#VALUE!</v>
      </c>
    </row>
    <row r="6033" spans="1:10" hidden="1" x14ac:dyDescent="0.3">
      <c r="A6033" s="2" t="e">
        <f>Table1[[#This Row],[Befolyt]]</f>
        <v>#VALUE!</v>
      </c>
      <c r="B6033" t="e">
        <f>Table1[[#This Row],[ÜK]]</f>
        <v>#VALUE!</v>
      </c>
      <c r="C6033" s="3" t="e">
        <f>Table1[[#This Row],[Szla]]</f>
        <v>#VALUE!</v>
      </c>
      <c r="D6033" s="6" t="e">
        <f>Table1[[#This Row],[Kelt_hó]]</f>
        <v>#VALUE!</v>
      </c>
      <c r="E6033" t="e">
        <f>Table1[[#This Row],[Vevő]]</f>
        <v>#VALUE!</v>
      </c>
      <c r="F6033" t="e">
        <f>Table1[[#This Row],[Termékkör]]</f>
        <v>#VALUE!</v>
      </c>
      <c r="G6033" s="4" t="e">
        <f>Table1[[#This Row],[SzumElad]]</f>
        <v>#VALUE!</v>
      </c>
      <c r="H6033" s="7" t="e">
        <f>Table1[[#This Row],[Jut_%]]</f>
        <v>#VALUE!</v>
      </c>
      <c r="I6033" s="4" t="e">
        <f>Table1[[#This Row],[Jut]]</f>
        <v>#VALUE!</v>
      </c>
      <c r="J6033" s="4" t="e">
        <f>Table1[[#This Row],[Column1]]</f>
        <v>#VALUE!</v>
      </c>
    </row>
    <row r="6034" spans="1:10" hidden="1" x14ac:dyDescent="0.3">
      <c r="A6034" s="2" t="e">
        <f>Table1[[#This Row],[Befolyt]]</f>
        <v>#VALUE!</v>
      </c>
      <c r="B6034" t="e">
        <f>Table1[[#This Row],[ÜK]]</f>
        <v>#VALUE!</v>
      </c>
      <c r="C6034" s="3" t="e">
        <f>Table1[[#This Row],[Szla]]</f>
        <v>#VALUE!</v>
      </c>
      <c r="D6034" s="6" t="e">
        <f>Table1[[#This Row],[Kelt_hó]]</f>
        <v>#VALUE!</v>
      </c>
      <c r="E6034" t="e">
        <f>Table1[[#This Row],[Vevő]]</f>
        <v>#VALUE!</v>
      </c>
      <c r="F6034" t="e">
        <f>Table1[[#This Row],[Termékkör]]</f>
        <v>#VALUE!</v>
      </c>
      <c r="G6034" s="4" t="e">
        <f>Table1[[#This Row],[SzumElad]]</f>
        <v>#VALUE!</v>
      </c>
      <c r="H6034" s="7" t="e">
        <f>Table1[[#This Row],[Jut_%]]</f>
        <v>#VALUE!</v>
      </c>
      <c r="I6034" s="4" t="e">
        <f>Table1[[#This Row],[Jut]]</f>
        <v>#VALUE!</v>
      </c>
      <c r="J6034" s="4" t="e">
        <f>Table1[[#This Row],[Column1]]</f>
        <v>#VALUE!</v>
      </c>
    </row>
    <row r="6035" spans="1:10" hidden="1" x14ac:dyDescent="0.3">
      <c r="A6035" s="2" t="e">
        <f>Table1[[#This Row],[Befolyt]]</f>
        <v>#VALUE!</v>
      </c>
      <c r="B6035" t="e">
        <f>Table1[[#This Row],[ÜK]]</f>
        <v>#VALUE!</v>
      </c>
      <c r="C6035" s="3" t="e">
        <f>Table1[[#This Row],[Szla]]</f>
        <v>#VALUE!</v>
      </c>
      <c r="D6035" s="6" t="e">
        <f>Table1[[#This Row],[Kelt_hó]]</f>
        <v>#VALUE!</v>
      </c>
      <c r="E6035" t="e">
        <f>Table1[[#This Row],[Vevő]]</f>
        <v>#VALUE!</v>
      </c>
      <c r="F6035" t="e">
        <f>Table1[[#This Row],[Termékkör]]</f>
        <v>#VALUE!</v>
      </c>
      <c r="G6035" s="4" t="e">
        <f>Table1[[#This Row],[SzumElad]]</f>
        <v>#VALUE!</v>
      </c>
      <c r="H6035" s="7" t="e">
        <f>Table1[[#This Row],[Jut_%]]</f>
        <v>#VALUE!</v>
      </c>
      <c r="I6035" s="4" t="e">
        <f>Table1[[#This Row],[Jut]]</f>
        <v>#VALUE!</v>
      </c>
      <c r="J6035" s="4" t="e">
        <f>Table1[[#This Row],[Column1]]</f>
        <v>#VALUE!</v>
      </c>
    </row>
    <row r="6036" spans="1:10" hidden="1" x14ac:dyDescent="0.3">
      <c r="A6036" s="2" t="e">
        <f>Table1[[#This Row],[Befolyt]]</f>
        <v>#VALUE!</v>
      </c>
      <c r="B6036" t="e">
        <f>Table1[[#This Row],[ÜK]]</f>
        <v>#VALUE!</v>
      </c>
      <c r="C6036" s="3" t="e">
        <f>Table1[[#This Row],[Szla]]</f>
        <v>#VALUE!</v>
      </c>
      <c r="D6036" s="6" t="e">
        <f>Table1[[#This Row],[Kelt_hó]]</f>
        <v>#VALUE!</v>
      </c>
      <c r="E6036" t="e">
        <f>Table1[[#This Row],[Vevő]]</f>
        <v>#VALUE!</v>
      </c>
      <c r="F6036" t="e">
        <f>Table1[[#This Row],[Termékkör]]</f>
        <v>#VALUE!</v>
      </c>
      <c r="G6036" s="4" t="e">
        <f>Table1[[#This Row],[SzumElad]]</f>
        <v>#VALUE!</v>
      </c>
      <c r="H6036" s="7" t="e">
        <f>Table1[[#This Row],[Jut_%]]</f>
        <v>#VALUE!</v>
      </c>
      <c r="I6036" s="4" t="e">
        <f>Table1[[#This Row],[Jut]]</f>
        <v>#VALUE!</v>
      </c>
      <c r="J6036" s="4" t="e">
        <f>Table1[[#This Row],[Column1]]</f>
        <v>#VALUE!</v>
      </c>
    </row>
    <row r="6037" spans="1:10" hidden="1" x14ac:dyDescent="0.3">
      <c r="A6037" s="2" t="e">
        <f>Table1[[#This Row],[Befolyt]]</f>
        <v>#VALUE!</v>
      </c>
      <c r="B6037" t="e">
        <f>Table1[[#This Row],[ÜK]]</f>
        <v>#VALUE!</v>
      </c>
      <c r="C6037" s="3" t="e">
        <f>Table1[[#This Row],[Szla]]</f>
        <v>#VALUE!</v>
      </c>
      <c r="D6037" s="6" t="e">
        <f>Table1[[#This Row],[Kelt_hó]]</f>
        <v>#VALUE!</v>
      </c>
      <c r="E6037" t="e">
        <f>Table1[[#This Row],[Vevő]]</f>
        <v>#VALUE!</v>
      </c>
      <c r="F6037" t="e">
        <f>Table1[[#This Row],[Termékkör]]</f>
        <v>#VALUE!</v>
      </c>
      <c r="G6037" s="4" t="e">
        <f>Table1[[#This Row],[SzumElad]]</f>
        <v>#VALUE!</v>
      </c>
      <c r="H6037" s="7" t="e">
        <f>Table1[[#This Row],[Jut_%]]</f>
        <v>#VALUE!</v>
      </c>
      <c r="I6037" s="4" t="e">
        <f>Table1[[#This Row],[Jut]]</f>
        <v>#VALUE!</v>
      </c>
      <c r="J6037" s="4" t="e">
        <f>Table1[[#This Row],[Column1]]</f>
        <v>#VALUE!</v>
      </c>
    </row>
    <row r="6038" spans="1:10" hidden="1" x14ac:dyDescent="0.3">
      <c r="A6038" s="2" t="e">
        <f>Table1[[#This Row],[Befolyt]]</f>
        <v>#VALUE!</v>
      </c>
      <c r="B6038" t="e">
        <f>Table1[[#This Row],[ÜK]]</f>
        <v>#VALUE!</v>
      </c>
      <c r="C6038" s="3" t="e">
        <f>Table1[[#This Row],[Szla]]</f>
        <v>#VALUE!</v>
      </c>
      <c r="D6038" s="6" t="e">
        <f>Table1[[#This Row],[Kelt_hó]]</f>
        <v>#VALUE!</v>
      </c>
      <c r="E6038" t="e">
        <f>Table1[[#This Row],[Vevő]]</f>
        <v>#VALUE!</v>
      </c>
      <c r="F6038" t="e">
        <f>Table1[[#This Row],[Termékkör]]</f>
        <v>#VALUE!</v>
      </c>
      <c r="G6038" s="4" t="e">
        <f>Table1[[#This Row],[SzumElad]]</f>
        <v>#VALUE!</v>
      </c>
      <c r="H6038" s="7" t="e">
        <f>Table1[[#This Row],[Jut_%]]</f>
        <v>#VALUE!</v>
      </c>
      <c r="I6038" s="4" t="e">
        <f>Table1[[#This Row],[Jut]]</f>
        <v>#VALUE!</v>
      </c>
      <c r="J6038" s="4" t="e">
        <f>Table1[[#This Row],[Column1]]</f>
        <v>#VALUE!</v>
      </c>
    </row>
    <row r="6039" spans="1:10" hidden="1" x14ac:dyDescent="0.3">
      <c r="A6039" s="2" t="e">
        <f>Table1[[#This Row],[Befolyt]]</f>
        <v>#VALUE!</v>
      </c>
      <c r="B6039" t="e">
        <f>Table1[[#This Row],[ÜK]]</f>
        <v>#VALUE!</v>
      </c>
      <c r="C6039" s="3" t="e">
        <f>Table1[[#This Row],[Szla]]</f>
        <v>#VALUE!</v>
      </c>
      <c r="D6039" s="6" t="e">
        <f>Table1[[#This Row],[Kelt_hó]]</f>
        <v>#VALUE!</v>
      </c>
      <c r="E6039" t="e">
        <f>Table1[[#This Row],[Vevő]]</f>
        <v>#VALUE!</v>
      </c>
      <c r="F6039" t="e">
        <f>Table1[[#This Row],[Termékkör]]</f>
        <v>#VALUE!</v>
      </c>
      <c r="G6039" s="4" t="e">
        <f>Table1[[#This Row],[SzumElad]]</f>
        <v>#VALUE!</v>
      </c>
      <c r="H6039" s="7" t="e">
        <f>Table1[[#This Row],[Jut_%]]</f>
        <v>#VALUE!</v>
      </c>
      <c r="I6039" s="4" t="e">
        <f>Table1[[#This Row],[Jut]]</f>
        <v>#VALUE!</v>
      </c>
      <c r="J6039" s="4" t="e">
        <f>Table1[[#This Row],[Column1]]</f>
        <v>#VALUE!</v>
      </c>
    </row>
    <row r="6040" spans="1:10" hidden="1" x14ac:dyDescent="0.3">
      <c r="A6040" s="2" t="e">
        <f>Table1[[#This Row],[Befolyt]]</f>
        <v>#VALUE!</v>
      </c>
      <c r="B6040" t="e">
        <f>Table1[[#This Row],[ÜK]]</f>
        <v>#VALUE!</v>
      </c>
      <c r="C6040" s="3" t="e">
        <f>Table1[[#This Row],[Szla]]</f>
        <v>#VALUE!</v>
      </c>
      <c r="D6040" s="6" t="e">
        <f>Table1[[#This Row],[Kelt_hó]]</f>
        <v>#VALUE!</v>
      </c>
      <c r="E6040" t="e">
        <f>Table1[[#This Row],[Vevő]]</f>
        <v>#VALUE!</v>
      </c>
      <c r="F6040" t="e">
        <f>Table1[[#This Row],[Termékkör]]</f>
        <v>#VALUE!</v>
      </c>
      <c r="G6040" s="4" t="e">
        <f>Table1[[#This Row],[SzumElad]]</f>
        <v>#VALUE!</v>
      </c>
      <c r="H6040" s="7" t="e">
        <f>Table1[[#This Row],[Jut_%]]</f>
        <v>#VALUE!</v>
      </c>
      <c r="I6040" s="4" t="e">
        <f>Table1[[#This Row],[Jut]]</f>
        <v>#VALUE!</v>
      </c>
      <c r="J6040" s="4" t="e">
        <f>Table1[[#This Row],[Column1]]</f>
        <v>#VALUE!</v>
      </c>
    </row>
    <row r="6041" spans="1:10" hidden="1" x14ac:dyDescent="0.3">
      <c r="A6041" s="2" t="e">
        <f>Table1[[#This Row],[Befolyt]]</f>
        <v>#VALUE!</v>
      </c>
      <c r="B6041" t="e">
        <f>Table1[[#This Row],[ÜK]]</f>
        <v>#VALUE!</v>
      </c>
      <c r="C6041" s="3" t="e">
        <f>Table1[[#This Row],[Szla]]</f>
        <v>#VALUE!</v>
      </c>
      <c r="D6041" s="6" t="e">
        <f>Table1[[#This Row],[Kelt_hó]]</f>
        <v>#VALUE!</v>
      </c>
      <c r="E6041" t="e">
        <f>Table1[[#This Row],[Vevő]]</f>
        <v>#VALUE!</v>
      </c>
      <c r="F6041" t="e">
        <f>Table1[[#This Row],[Termékkör]]</f>
        <v>#VALUE!</v>
      </c>
      <c r="G6041" s="4" t="e">
        <f>Table1[[#This Row],[SzumElad]]</f>
        <v>#VALUE!</v>
      </c>
      <c r="H6041" s="7" t="e">
        <f>Table1[[#This Row],[Jut_%]]</f>
        <v>#VALUE!</v>
      </c>
      <c r="I6041" s="4" t="e">
        <f>Table1[[#This Row],[Jut]]</f>
        <v>#VALUE!</v>
      </c>
      <c r="J6041" s="4" t="e">
        <f>Table1[[#This Row],[Column1]]</f>
        <v>#VALUE!</v>
      </c>
    </row>
    <row r="6042" spans="1:10" hidden="1" x14ac:dyDescent="0.3">
      <c r="A6042" s="2" t="e">
        <f>Table1[[#This Row],[Befolyt]]</f>
        <v>#VALUE!</v>
      </c>
      <c r="B6042" t="e">
        <f>Table1[[#This Row],[ÜK]]</f>
        <v>#VALUE!</v>
      </c>
      <c r="C6042" s="3" t="e">
        <f>Table1[[#This Row],[Szla]]</f>
        <v>#VALUE!</v>
      </c>
      <c r="D6042" s="6" t="e">
        <f>Table1[[#This Row],[Kelt_hó]]</f>
        <v>#VALUE!</v>
      </c>
      <c r="E6042" t="e">
        <f>Table1[[#This Row],[Vevő]]</f>
        <v>#VALUE!</v>
      </c>
      <c r="F6042" t="e">
        <f>Table1[[#This Row],[Termékkör]]</f>
        <v>#VALUE!</v>
      </c>
      <c r="G6042" s="4" t="e">
        <f>Table1[[#This Row],[SzumElad]]</f>
        <v>#VALUE!</v>
      </c>
      <c r="H6042" s="7" t="e">
        <f>Table1[[#This Row],[Jut_%]]</f>
        <v>#VALUE!</v>
      </c>
      <c r="I6042" s="4" t="e">
        <f>Table1[[#This Row],[Jut]]</f>
        <v>#VALUE!</v>
      </c>
      <c r="J6042" s="4" t="e">
        <f>Table1[[#This Row],[Column1]]</f>
        <v>#VALUE!</v>
      </c>
    </row>
    <row r="6043" spans="1:10" hidden="1" x14ac:dyDescent="0.3">
      <c r="A6043" s="2" t="e">
        <f>Table1[[#This Row],[Befolyt]]</f>
        <v>#VALUE!</v>
      </c>
      <c r="B6043" t="e">
        <f>Table1[[#This Row],[ÜK]]</f>
        <v>#VALUE!</v>
      </c>
      <c r="C6043" s="3" t="e">
        <f>Table1[[#This Row],[Szla]]</f>
        <v>#VALUE!</v>
      </c>
      <c r="D6043" s="6" t="e">
        <f>Table1[[#This Row],[Kelt_hó]]</f>
        <v>#VALUE!</v>
      </c>
      <c r="E6043" t="e">
        <f>Table1[[#This Row],[Vevő]]</f>
        <v>#VALUE!</v>
      </c>
      <c r="F6043" t="e">
        <f>Table1[[#This Row],[Termékkör]]</f>
        <v>#VALUE!</v>
      </c>
      <c r="G6043" s="4" t="e">
        <f>Table1[[#This Row],[SzumElad]]</f>
        <v>#VALUE!</v>
      </c>
      <c r="H6043" s="7" t="e">
        <f>Table1[[#This Row],[Jut_%]]</f>
        <v>#VALUE!</v>
      </c>
      <c r="I6043" s="4" t="e">
        <f>Table1[[#This Row],[Jut]]</f>
        <v>#VALUE!</v>
      </c>
      <c r="J6043" s="4" t="e">
        <f>Table1[[#This Row],[Column1]]</f>
        <v>#VALUE!</v>
      </c>
    </row>
    <row r="6044" spans="1:10" hidden="1" x14ac:dyDescent="0.3">
      <c r="A6044" s="2" t="e">
        <f>Table1[[#This Row],[Befolyt]]</f>
        <v>#VALUE!</v>
      </c>
      <c r="B6044" t="e">
        <f>Table1[[#This Row],[ÜK]]</f>
        <v>#VALUE!</v>
      </c>
      <c r="C6044" s="3" t="e">
        <f>Table1[[#This Row],[Szla]]</f>
        <v>#VALUE!</v>
      </c>
      <c r="D6044" s="6" t="e">
        <f>Table1[[#This Row],[Kelt_hó]]</f>
        <v>#VALUE!</v>
      </c>
      <c r="E6044" t="e">
        <f>Table1[[#This Row],[Vevő]]</f>
        <v>#VALUE!</v>
      </c>
      <c r="F6044" t="e">
        <f>Table1[[#This Row],[Termékkör]]</f>
        <v>#VALUE!</v>
      </c>
      <c r="G6044" s="4" t="e">
        <f>Table1[[#This Row],[SzumElad]]</f>
        <v>#VALUE!</v>
      </c>
      <c r="H6044" s="7" t="e">
        <f>Table1[[#This Row],[Jut_%]]</f>
        <v>#VALUE!</v>
      </c>
      <c r="I6044" s="4" t="e">
        <f>Table1[[#This Row],[Jut]]</f>
        <v>#VALUE!</v>
      </c>
      <c r="J6044" s="4" t="e">
        <f>Table1[[#This Row],[Column1]]</f>
        <v>#VALUE!</v>
      </c>
    </row>
    <row r="6045" spans="1:10" hidden="1" x14ac:dyDescent="0.3">
      <c r="A6045" s="2" t="e">
        <f>Table1[[#This Row],[Befolyt]]</f>
        <v>#VALUE!</v>
      </c>
      <c r="B6045" t="e">
        <f>Table1[[#This Row],[ÜK]]</f>
        <v>#VALUE!</v>
      </c>
      <c r="C6045" s="3" t="e">
        <f>Table1[[#This Row],[Szla]]</f>
        <v>#VALUE!</v>
      </c>
      <c r="D6045" s="6" t="e">
        <f>Table1[[#This Row],[Kelt_hó]]</f>
        <v>#VALUE!</v>
      </c>
      <c r="E6045" t="e">
        <f>Table1[[#This Row],[Vevő]]</f>
        <v>#VALUE!</v>
      </c>
      <c r="F6045" t="e">
        <f>Table1[[#This Row],[Termékkör]]</f>
        <v>#VALUE!</v>
      </c>
      <c r="G6045" s="4" t="e">
        <f>Table1[[#This Row],[SzumElad]]</f>
        <v>#VALUE!</v>
      </c>
      <c r="H6045" s="7" t="e">
        <f>Table1[[#This Row],[Jut_%]]</f>
        <v>#VALUE!</v>
      </c>
      <c r="I6045" s="4" t="e">
        <f>Table1[[#This Row],[Jut]]</f>
        <v>#VALUE!</v>
      </c>
      <c r="J6045" s="4" t="e">
        <f>Table1[[#This Row],[Column1]]</f>
        <v>#VALUE!</v>
      </c>
    </row>
    <row r="6046" spans="1:10" hidden="1" x14ac:dyDescent="0.3">
      <c r="A6046" s="2" t="e">
        <f>Table1[[#This Row],[Befolyt]]</f>
        <v>#VALUE!</v>
      </c>
      <c r="B6046" t="e">
        <f>Table1[[#This Row],[ÜK]]</f>
        <v>#VALUE!</v>
      </c>
      <c r="C6046" s="3" t="e">
        <f>Table1[[#This Row],[Szla]]</f>
        <v>#VALUE!</v>
      </c>
      <c r="D6046" s="6" t="e">
        <f>Table1[[#This Row],[Kelt_hó]]</f>
        <v>#VALUE!</v>
      </c>
      <c r="E6046" t="e">
        <f>Table1[[#This Row],[Vevő]]</f>
        <v>#VALUE!</v>
      </c>
      <c r="F6046" t="e">
        <f>Table1[[#This Row],[Termékkör]]</f>
        <v>#VALUE!</v>
      </c>
      <c r="G6046" s="4" t="e">
        <f>Table1[[#This Row],[SzumElad]]</f>
        <v>#VALUE!</v>
      </c>
      <c r="H6046" s="7" t="e">
        <f>Table1[[#This Row],[Jut_%]]</f>
        <v>#VALUE!</v>
      </c>
      <c r="I6046" s="4" t="e">
        <f>Table1[[#This Row],[Jut]]</f>
        <v>#VALUE!</v>
      </c>
      <c r="J6046" s="4" t="e">
        <f>Table1[[#This Row],[Column1]]</f>
        <v>#VALUE!</v>
      </c>
    </row>
    <row r="6047" spans="1:10" hidden="1" x14ac:dyDescent="0.3">
      <c r="A6047" s="2" t="e">
        <f>Table1[[#This Row],[Befolyt]]</f>
        <v>#VALUE!</v>
      </c>
      <c r="B6047" t="e">
        <f>Table1[[#This Row],[ÜK]]</f>
        <v>#VALUE!</v>
      </c>
      <c r="C6047" s="3" t="e">
        <f>Table1[[#This Row],[Szla]]</f>
        <v>#VALUE!</v>
      </c>
      <c r="D6047" s="6" t="e">
        <f>Table1[[#This Row],[Kelt_hó]]</f>
        <v>#VALUE!</v>
      </c>
      <c r="E6047" t="e">
        <f>Table1[[#This Row],[Vevő]]</f>
        <v>#VALUE!</v>
      </c>
      <c r="F6047" t="e">
        <f>Table1[[#This Row],[Termékkör]]</f>
        <v>#VALUE!</v>
      </c>
      <c r="G6047" s="4" t="e">
        <f>Table1[[#This Row],[SzumElad]]</f>
        <v>#VALUE!</v>
      </c>
      <c r="H6047" s="7" t="e">
        <f>Table1[[#This Row],[Jut_%]]</f>
        <v>#VALUE!</v>
      </c>
      <c r="I6047" s="4" t="e">
        <f>Table1[[#This Row],[Jut]]</f>
        <v>#VALUE!</v>
      </c>
      <c r="J6047" s="4" t="e">
        <f>Table1[[#This Row],[Column1]]</f>
        <v>#VALUE!</v>
      </c>
    </row>
    <row r="6048" spans="1:10" hidden="1" x14ac:dyDescent="0.3">
      <c r="A6048" s="2" t="e">
        <f>Table1[[#This Row],[Befolyt]]</f>
        <v>#VALUE!</v>
      </c>
      <c r="B6048" t="e">
        <f>Table1[[#This Row],[ÜK]]</f>
        <v>#VALUE!</v>
      </c>
      <c r="C6048" s="3" t="e">
        <f>Table1[[#This Row],[Szla]]</f>
        <v>#VALUE!</v>
      </c>
      <c r="D6048" s="6" t="e">
        <f>Table1[[#This Row],[Kelt_hó]]</f>
        <v>#VALUE!</v>
      </c>
      <c r="E6048" t="e">
        <f>Table1[[#This Row],[Vevő]]</f>
        <v>#VALUE!</v>
      </c>
      <c r="F6048" t="e">
        <f>Table1[[#This Row],[Termékkör]]</f>
        <v>#VALUE!</v>
      </c>
      <c r="G6048" s="4" t="e">
        <f>Table1[[#This Row],[SzumElad]]</f>
        <v>#VALUE!</v>
      </c>
      <c r="H6048" s="7" t="e">
        <f>Table1[[#This Row],[Jut_%]]</f>
        <v>#VALUE!</v>
      </c>
      <c r="I6048" s="4" t="e">
        <f>Table1[[#This Row],[Jut]]</f>
        <v>#VALUE!</v>
      </c>
      <c r="J6048" s="4" t="e">
        <f>Table1[[#This Row],[Column1]]</f>
        <v>#VALUE!</v>
      </c>
    </row>
    <row r="6049" spans="1:10" hidden="1" x14ac:dyDescent="0.3">
      <c r="A6049" s="2" t="e">
        <f>Table1[[#This Row],[Befolyt]]</f>
        <v>#VALUE!</v>
      </c>
      <c r="B6049" t="e">
        <f>Table1[[#This Row],[ÜK]]</f>
        <v>#VALUE!</v>
      </c>
      <c r="C6049" s="3" t="e">
        <f>Table1[[#This Row],[Szla]]</f>
        <v>#VALUE!</v>
      </c>
      <c r="D6049" s="6" t="e">
        <f>Table1[[#This Row],[Kelt_hó]]</f>
        <v>#VALUE!</v>
      </c>
      <c r="E6049" t="e">
        <f>Table1[[#This Row],[Vevő]]</f>
        <v>#VALUE!</v>
      </c>
      <c r="F6049" t="e">
        <f>Table1[[#This Row],[Termékkör]]</f>
        <v>#VALUE!</v>
      </c>
      <c r="G6049" s="4" t="e">
        <f>Table1[[#This Row],[SzumElad]]</f>
        <v>#VALUE!</v>
      </c>
      <c r="H6049" s="7" t="e">
        <f>Table1[[#This Row],[Jut_%]]</f>
        <v>#VALUE!</v>
      </c>
      <c r="I6049" s="4" t="e">
        <f>Table1[[#This Row],[Jut]]</f>
        <v>#VALUE!</v>
      </c>
      <c r="J6049" s="4" t="e">
        <f>Table1[[#This Row],[Column1]]</f>
        <v>#VALUE!</v>
      </c>
    </row>
    <row r="6050" spans="1:10" hidden="1" x14ac:dyDescent="0.3">
      <c r="A6050" s="2" t="e">
        <f>Table1[[#This Row],[Befolyt]]</f>
        <v>#VALUE!</v>
      </c>
      <c r="B6050" t="e">
        <f>Table1[[#This Row],[ÜK]]</f>
        <v>#VALUE!</v>
      </c>
      <c r="C6050" s="3" t="e">
        <f>Table1[[#This Row],[Szla]]</f>
        <v>#VALUE!</v>
      </c>
      <c r="D6050" s="6" t="e">
        <f>Table1[[#This Row],[Kelt_hó]]</f>
        <v>#VALUE!</v>
      </c>
      <c r="E6050" t="e">
        <f>Table1[[#This Row],[Vevő]]</f>
        <v>#VALUE!</v>
      </c>
      <c r="F6050" t="e">
        <f>Table1[[#This Row],[Termékkör]]</f>
        <v>#VALUE!</v>
      </c>
      <c r="G6050" s="4" t="e">
        <f>Table1[[#This Row],[SzumElad]]</f>
        <v>#VALUE!</v>
      </c>
      <c r="H6050" s="7" t="e">
        <f>Table1[[#This Row],[Jut_%]]</f>
        <v>#VALUE!</v>
      </c>
      <c r="I6050" s="4" t="e">
        <f>Table1[[#This Row],[Jut]]</f>
        <v>#VALUE!</v>
      </c>
      <c r="J6050" s="4" t="e">
        <f>Table1[[#This Row],[Column1]]</f>
        <v>#VALUE!</v>
      </c>
    </row>
    <row r="6051" spans="1:10" hidden="1" x14ac:dyDescent="0.3">
      <c r="A6051" s="2" t="e">
        <f>Table1[[#This Row],[Befolyt]]</f>
        <v>#VALUE!</v>
      </c>
      <c r="B6051" t="e">
        <f>Table1[[#This Row],[ÜK]]</f>
        <v>#VALUE!</v>
      </c>
      <c r="C6051" s="3" t="e">
        <f>Table1[[#This Row],[Szla]]</f>
        <v>#VALUE!</v>
      </c>
      <c r="D6051" s="6" t="e">
        <f>Table1[[#This Row],[Kelt_hó]]</f>
        <v>#VALUE!</v>
      </c>
      <c r="E6051" t="e">
        <f>Table1[[#This Row],[Vevő]]</f>
        <v>#VALUE!</v>
      </c>
      <c r="F6051" t="e">
        <f>Table1[[#This Row],[Termékkör]]</f>
        <v>#VALUE!</v>
      </c>
      <c r="G6051" s="4" t="e">
        <f>Table1[[#This Row],[SzumElad]]</f>
        <v>#VALUE!</v>
      </c>
      <c r="H6051" s="7" t="e">
        <f>Table1[[#This Row],[Jut_%]]</f>
        <v>#VALUE!</v>
      </c>
      <c r="I6051" s="4" t="e">
        <f>Table1[[#This Row],[Jut]]</f>
        <v>#VALUE!</v>
      </c>
      <c r="J6051" s="4" t="e">
        <f>Table1[[#This Row],[Column1]]</f>
        <v>#VALUE!</v>
      </c>
    </row>
    <row r="6052" spans="1:10" hidden="1" x14ac:dyDescent="0.3">
      <c r="A6052" s="2" t="e">
        <f>Table1[[#This Row],[Befolyt]]</f>
        <v>#VALUE!</v>
      </c>
      <c r="B6052" t="e">
        <f>Table1[[#This Row],[ÜK]]</f>
        <v>#VALUE!</v>
      </c>
      <c r="C6052" s="3" t="e">
        <f>Table1[[#This Row],[Szla]]</f>
        <v>#VALUE!</v>
      </c>
      <c r="D6052" s="6" t="e">
        <f>Table1[[#This Row],[Kelt_hó]]</f>
        <v>#VALUE!</v>
      </c>
      <c r="E6052" t="e">
        <f>Table1[[#This Row],[Vevő]]</f>
        <v>#VALUE!</v>
      </c>
      <c r="F6052" t="e">
        <f>Table1[[#This Row],[Termékkör]]</f>
        <v>#VALUE!</v>
      </c>
      <c r="G6052" s="4" t="e">
        <f>Table1[[#This Row],[SzumElad]]</f>
        <v>#VALUE!</v>
      </c>
      <c r="H6052" s="7" t="e">
        <f>Table1[[#This Row],[Jut_%]]</f>
        <v>#VALUE!</v>
      </c>
      <c r="I6052" s="4" t="e">
        <f>Table1[[#This Row],[Jut]]</f>
        <v>#VALUE!</v>
      </c>
      <c r="J6052" s="4" t="e">
        <f>Table1[[#This Row],[Column1]]</f>
        <v>#VALUE!</v>
      </c>
    </row>
    <row r="6053" spans="1:10" hidden="1" x14ac:dyDescent="0.3">
      <c r="A6053" s="2" t="e">
        <f>Table1[[#This Row],[Befolyt]]</f>
        <v>#VALUE!</v>
      </c>
      <c r="B6053" t="e">
        <f>Table1[[#This Row],[ÜK]]</f>
        <v>#VALUE!</v>
      </c>
      <c r="C6053" s="3" t="e">
        <f>Table1[[#This Row],[Szla]]</f>
        <v>#VALUE!</v>
      </c>
      <c r="D6053" s="6" t="e">
        <f>Table1[[#This Row],[Kelt_hó]]</f>
        <v>#VALUE!</v>
      </c>
      <c r="E6053" t="e">
        <f>Table1[[#This Row],[Vevő]]</f>
        <v>#VALUE!</v>
      </c>
      <c r="F6053" t="e">
        <f>Table1[[#This Row],[Termékkör]]</f>
        <v>#VALUE!</v>
      </c>
      <c r="G6053" s="4" t="e">
        <f>Table1[[#This Row],[SzumElad]]</f>
        <v>#VALUE!</v>
      </c>
      <c r="H6053" s="7" t="e">
        <f>Table1[[#This Row],[Jut_%]]</f>
        <v>#VALUE!</v>
      </c>
      <c r="I6053" s="4" t="e">
        <f>Table1[[#This Row],[Jut]]</f>
        <v>#VALUE!</v>
      </c>
      <c r="J6053" s="4" t="e">
        <f>Table1[[#This Row],[Column1]]</f>
        <v>#VALUE!</v>
      </c>
    </row>
    <row r="6054" spans="1:10" hidden="1" x14ac:dyDescent="0.3">
      <c r="A6054" s="2" t="e">
        <f>Table1[[#This Row],[Befolyt]]</f>
        <v>#VALUE!</v>
      </c>
      <c r="B6054" t="e">
        <f>Table1[[#This Row],[ÜK]]</f>
        <v>#VALUE!</v>
      </c>
      <c r="C6054" s="3" t="e">
        <f>Table1[[#This Row],[Szla]]</f>
        <v>#VALUE!</v>
      </c>
      <c r="D6054" s="6" t="e">
        <f>Table1[[#This Row],[Kelt_hó]]</f>
        <v>#VALUE!</v>
      </c>
      <c r="E6054" t="e">
        <f>Table1[[#This Row],[Vevő]]</f>
        <v>#VALUE!</v>
      </c>
      <c r="F6054" t="e">
        <f>Table1[[#This Row],[Termékkör]]</f>
        <v>#VALUE!</v>
      </c>
      <c r="G6054" s="4" t="e">
        <f>Table1[[#This Row],[SzumElad]]</f>
        <v>#VALUE!</v>
      </c>
      <c r="H6054" s="7" t="e">
        <f>Table1[[#This Row],[Jut_%]]</f>
        <v>#VALUE!</v>
      </c>
      <c r="I6054" s="4" t="e">
        <f>Table1[[#This Row],[Jut]]</f>
        <v>#VALUE!</v>
      </c>
      <c r="J6054" s="4" t="e">
        <f>Table1[[#This Row],[Column1]]</f>
        <v>#VALUE!</v>
      </c>
    </row>
    <row r="6055" spans="1:10" hidden="1" x14ac:dyDescent="0.3">
      <c r="A6055" s="2" t="e">
        <f>Table1[[#This Row],[Befolyt]]</f>
        <v>#VALUE!</v>
      </c>
      <c r="B6055" t="e">
        <f>Table1[[#This Row],[ÜK]]</f>
        <v>#VALUE!</v>
      </c>
      <c r="C6055" s="3" t="e">
        <f>Table1[[#This Row],[Szla]]</f>
        <v>#VALUE!</v>
      </c>
      <c r="D6055" s="6" t="e">
        <f>Table1[[#This Row],[Kelt_hó]]</f>
        <v>#VALUE!</v>
      </c>
      <c r="E6055" t="e">
        <f>Table1[[#This Row],[Vevő]]</f>
        <v>#VALUE!</v>
      </c>
      <c r="F6055" t="e">
        <f>Table1[[#This Row],[Termékkör]]</f>
        <v>#VALUE!</v>
      </c>
      <c r="G6055" s="4" t="e">
        <f>Table1[[#This Row],[SzumElad]]</f>
        <v>#VALUE!</v>
      </c>
      <c r="H6055" s="7" t="e">
        <f>Table1[[#This Row],[Jut_%]]</f>
        <v>#VALUE!</v>
      </c>
      <c r="I6055" s="4" t="e">
        <f>Table1[[#This Row],[Jut]]</f>
        <v>#VALUE!</v>
      </c>
      <c r="J6055" s="4" t="e">
        <f>Table1[[#This Row],[Column1]]</f>
        <v>#VALUE!</v>
      </c>
    </row>
    <row r="6056" spans="1:10" hidden="1" x14ac:dyDescent="0.3">
      <c r="A6056" s="2" t="e">
        <f>Table1[[#This Row],[Befolyt]]</f>
        <v>#VALUE!</v>
      </c>
      <c r="B6056" t="e">
        <f>Table1[[#This Row],[ÜK]]</f>
        <v>#VALUE!</v>
      </c>
      <c r="C6056" s="3" t="e">
        <f>Table1[[#This Row],[Szla]]</f>
        <v>#VALUE!</v>
      </c>
      <c r="D6056" s="6" t="e">
        <f>Table1[[#This Row],[Kelt_hó]]</f>
        <v>#VALUE!</v>
      </c>
      <c r="E6056" t="e">
        <f>Table1[[#This Row],[Vevő]]</f>
        <v>#VALUE!</v>
      </c>
      <c r="F6056" t="e">
        <f>Table1[[#This Row],[Termékkör]]</f>
        <v>#VALUE!</v>
      </c>
      <c r="G6056" s="4" t="e">
        <f>Table1[[#This Row],[SzumElad]]</f>
        <v>#VALUE!</v>
      </c>
      <c r="H6056" s="7" t="e">
        <f>Table1[[#This Row],[Jut_%]]</f>
        <v>#VALUE!</v>
      </c>
      <c r="I6056" s="4" t="e">
        <f>Table1[[#This Row],[Jut]]</f>
        <v>#VALUE!</v>
      </c>
      <c r="J6056" s="4" t="e">
        <f>Table1[[#This Row],[Column1]]</f>
        <v>#VALUE!</v>
      </c>
    </row>
    <row r="6057" spans="1:10" hidden="1" x14ac:dyDescent="0.3">
      <c r="A6057" s="2" t="e">
        <f>Table1[[#This Row],[Befolyt]]</f>
        <v>#VALUE!</v>
      </c>
      <c r="B6057" t="e">
        <f>Table1[[#This Row],[ÜK]]</f>
        <v>#VALUE!</v>
      </c>
      <c r="C6057" s="3" t="e">
        <f>Table1[[#This Row],[Szla]]</f>
        <v>#VALUE!</v>
      </c>
      <c r="D6057" s="6" t="e">
        <f>Table1[[#This Row],[Kelt_hó]]</f>
        <v>#VALUE!</v>
      </c>
      <c r="E6057" t="e">
        <f>Table1[[#This Row],[Vevő]]</f>
        <v>#VALUE!</v>
      </c>
      <c r="F6057" t="e">
        <f>Table1[[#This Row],[Termékkör]]</f>
        <v>#VALUE!</v>
      </c>
      <c r="G6057" s="4" t="e">
        <f>Table1[[#This Row],[SzumElad]]</f>
        <v>#VALUE!</v>
      </c>
      <c r="H6057" s="7" t="e">
        <f>Table1[[#This Row],[Jut_%]]</f>
        <v>#VALUE!</v>
      </c>
      <c r="I6057" s="4" t="e">
        <f>Table1[[#This Row],[Jut]]</f>
        <v>#VALUE!</v>
      </c>
      <c r="J6057" s="4" t="e">
        <f>Table1[[#This Row],[Column1]]</f>
        <v>#VALUE!</v>
      </c>
    </row>
    <row r="6058" spans="1:10" hidden="1" x14ac:dyDescent="0.3">
      <c r="A6058" s="2" t="e">
        <f>Table1[[#This Row],[Befolyt]]</f>
        <v>#VALUE!</v>
      </c>
      <c r="B6058" t="e">
        <f>Table1[[#This Row],[ÜK]]</f>
        <v>#VALUE!</v>
      </c>
      <c r="C6058" s="3" t="e">
        <f>Table1[[#This Row],[Szla]]</f>
        <v>#VALUE!</v>
      </c>
      <c r="D6058" s="6" t="e">
        <f>Table1[[#This Row],[Kelt_hó]]</f>
        <v>#VALUE!</v>
      </c>
      <c r="E6058" t="e">
        <f>Table1[[#This Row],[Vevő]]</f>
        <v>#VALUE!</v>
      </c>
      <c r="F6058" t="e">
        <f>Table1[[#This Row],[Termékkör]]</f>
        <v>#VALUE!</v>
      </c>
      <c r="G6058" s="4" t="e">
        <f>Table1[[#This Row],[SzumElad]]</f>
        <v>#VALUE!</v>
      </c>
      <c r="H6058" s="7" t="e">
        <f>Table1[[#This Row],[Jut_%]]</f>
        <v>#VALUE!</v>
      </c>
      <c r="I6058" s="4" t="e">
        <f>Table1[[#This Row],[Jut]]</f>
        <v>#VALUE!</v>
      </c>
      <c r="J6058" s="4" t="e">
        <f>Table1[[#This Row],[Column1]]</f>
        <v>#VALUE!</v>
      </c>
    </row>
    <row r="6059" spans="1:10" hidden="1" x14ac:dyDescent="0.3">
      <c r="A6059" s="2" t="e">
        <f>Table1[[#This Row],[Befolyt]]</f>
        <v>#VALUE!</v>
      </c>
      <c r="B6059" t="e">
        <f>Table1[[#This Row],[ÜK]]</f>
        <v>#VALUE!</v>
      </c>
      <c r="C6059" s="3" t="e">
        <f>Table1[[#This Row],[Szla]]</f>
        <v>#VALUE!</v>
      </c>
      <c r="D6059" s="6" t="e">
        <f>Table1[[#This Row],[Kelt_hó]]</f>
        <v>#VALUE!</v>
      </c>
      <c r="E6059" t="e">
        <f>Table1[[#This Row],[Vevő]]</f>
        <v>#VALUE!</v>
      </c>
      <c r="F6059" t="e">
        <f>Table1[[#This Row],[Termékkör]]</f>
        <v>#VALUE!</v>
      </c>
      <c r="G6059" s="4" t="e">
        <f>Table1[[#This Row],[SzumElad]]</f>
        <v>#VALUE!</v>
      </c>
      <c r="H6059" s="7" t="e">
        <f>Table1[[#This Row],[Jut_%]]</f>
        <v>#VALUE!</v>
      </c>
      <c r="I6059" s="4" t="e">
        <f>Table1[[#This Row],[Jut]]</f>
        <v>#VALUE!</v>
      </c>
      <c r="J6059" s="4" t="e">
        <f>Table1[[#This Row],[Column1]]</f>
        <v>#VALUE!</v>
      </c>
    </row>
    <row r="6060" spans="1:10" hidden="1" x14ac:dyDescent="0.3">
      <c r="A6060" s="2" t="e">
        <f>Table1[[#This Row],[Befolyt]]</f>
        <v>#VALUE!</v>
      </c>
      <c r="B6060" t="e">
        <f>Table1[[#This Row],[ÜK]]</f>
        <v>#VALUE!</v>
      </c>
      <c r="C6060" s="3" t="e">
        <f>Table1[[#This Row],[Szla]]</f>
        <v>#VALUE!</v>
      </c>
      <c r="D6060" s="6" t="e">
        <f>Table1[[#This Row],[Kelt_hó]]</f>
        <v>#VALUE!</v>
      </c>
      <c r="E6060" t="e">
        <f>Table1[[#This Row],[Vevő]]</f>
        <v>#VALUE!</v>
      </c>
      <c r="F6060" t="e">
        <f>Table1[[#This Row],[Termékkör]]</f>
        <v>#VALUE!</v>
      </c>
      <c r="G6060" s="4" t="e">
        <f>Table1[[#This Row],[SzumElad]]</f>
        <v>#VALUE!</v>
      </c>
      <c r="H6060" s="7" t="e">
        <f>Table1[[#This Row],[Jut_%]]</f>
        <v>#VALUE!</v>
      </c>
      <c r="I6060" s="4" t="e">
        <f>Table1[[#This Row],[Jut]]</f>
        <v>#VALUE!</v>
      </c>
      <c r="J6060" s="4" t="e">
        <f>Table1[[#This Row],[Column1]]</f>
        <v>#VALUE!</v>
      </c>
    </row>
    <row r="6061" spans="1:10" hidden="1" x14ac:dyDescent="0.3">
      <c r="A6061" s="2" t="e">
        <f>Table1[[#This Row],[Befolyt]]</f>
        <v>#VALUE!</v>
      </c>
      <c r="B6061" t="e">
        <f>Table1[[#This Row],[ÜK]]</f>
        <v>#VALUE!</v>
      </c>
      <c r="C6061" s="3" t="e">
        <f>Table1[[#This Row],[Szla]]</f>
        <v>#VALUE!</v>
      </c>
      <c r="D6061" s="6" t="e">
        <f>Table1[[#This Row],[Kelt_hó]]</f>
        <v>#VALUE!</v>
      </c>
      <c r="E6061" t="e">
        <f>Table1[[#This Row],[Vevő]]</f>
        <v>#VALUE!</v>
      </c>
      <c r="F6061" t="e">
        <f>Table1[[#This Row],[Termékkör]]</f>
        <v>#VALUE!</v>
      </c>
      <c r="G6061" s="4" t="e">
        <f>Table1[[#This Row],[SzumElad]]</f>
        <v>#VALUE!</v>
      </c>
      <c r="H6061" s="7" t="e">
        <f>Table1[[#This Row],[Jut_%]]</f>
        <v>#VALUE!</v>
      </c>
      <c r="I6061" s="4" t="e">
        <f>Table1[[#This Row],[Jut]]</f>
        <v>#VALUE!</v>
      </c>
      <c r="J6061" s="4" t="e">
        <f>Table1[[#This Row],[Column1]]</f>
        <v>#VALUE!</v>
      </c>
    </row>
    <row r="6062" spans="1:10" hidden="1" x14ac:dyDescent="0.3">
      <c r="A6062" s="2" t="e">
        <f>Table1[[#This Row],[Befolyt]]</f>
        <v>#VALUE!</v>
      </c>
      <c r="B6062" t="e">
        <f>Table1[[#This Row],[ÜK]]</f>
        <v>#VALUE!</v>
      </c>
      <c r="C6062" s="3" t="e">
        <f>Table1[[#This Row],[Szla]]</f>
        <v>#VALUE!</v>
      </c>
      <c r="D6062" s="6" t="e">
        <f>Table1[[#This Row],[Kelt_hó]]</f>
        <v>#VALUE!</v>
      </c>
      <c r="E6062" t="e">
        <f>Table1[[#This Row],[Vevő]]</f>
        <v>#VALUE!</v>
      </c>
      <c r="F6062" t="e">
        <f>Table1[[#This Row],[Termékkör]]</f>
        <v>#VALUE!</v>
      </c>
      <c r="G6062" s="4" t="e">
        <f>Table1[[#This Row],[SzumElad]]</f>
        <v>#VALUE!</v>
      </c>
      <c r="H6062" s="7" t="e">
        <f>Table1[[#This Row],[Jut_%]]</f>
        <v>#VALUE!</v>
      </c>
      <c r="I6062" s="4" t="e">
        <f>Table1[[#This Row],[Jut]]</f>
        <v>#VALUE!</v>
      </c>
      <c r="J6062" s="4" t="e">
        <f>Table1[[#This Row],[Column1]]</f>
        <v>#VALUE!</v>
      </c>
    </row>
    <row r="6063" spans="1:10" hidden="1" x14ac:dyDescent="0.3">
      <c r="A6063" s="2" t="e">
        <f>Table1[[#This Row],[Befolyt]]</f>
        <v>#VALUE!</v>
      </c>
      <c r="B6063" t="e">
        <f>Table1[[#This Row],[ÜK]]</f>
        <v>#VALUE!</v>
      </c>
      <c r="C6063" s="3" t="e">
        <f>Table1[[#This Row],[Szla]]</f>
        <v>#VALUE!</v>
      </c>
      <c r="D6063" s="6" t="e">
        <f>Table1[[#This Row],[Kelt_hó]]</f>
        <v>#VALUE!</v>
      </c>
      <c r="E6063" t="e">
        <f>Table1[[#This Row],[Vevő]]</f>
        <v>#VALUE!</v>
      </c>
      <c r="F6063" t="e">
        <f>Table1[[#This Row],[Termékkör]]</f>
        <v>#VALUE!</v>
      </c>
      <c r="G6063" s="4" t="e">
        <f>Table1[[#This Row],[SzumElad]]</f>
        <v>#VALUE!</v>
      </c>
      <c r="H6063" s="7" t="e">
        <f>Table1[[#This Row],[Jut_%]]</f>
        <v>#VALUE!</v>
      </c>
      <c r="I6063" s="4" t="e">
        <f>Table1[[#This Row],[Jut]]</f>
        <v>#VALUE!</v>
      </c>
      <c r="J6063" s="4" t="e">
        <f>Table1[[#This Row],[Column1]]</f>
        <v>#VALUE!</v>
      </c>
    </row>
    <row r="6064" spans="1:10" hidden="1" x14ac:dyDescent="0.3">
      <c r="A6064" s="2" t="e">
        <f>Table1[[#This Row],[Befolyt]]</f>
        <v>#VALUE!</v>
      </c>
      <c r="B6064" t="e">
        <f>Table1[[#This Row],[ÜK]]</f>
        <v>#VALUE!</v>
      </c>
      <c r="C6064" s="3" t="e">
        <f>Table1[[#This Row],[Szla]]</f>
        <v>#VALUE!</v>
      </c>
      <c r="D6064" s="6" t="e">
        <f>Table1[[#This Row],[Kelt_hó]]</f>
        <v>#VALUE!</v>
      </c>
      <c r="E6064" t="e">
        <f>Table1[[#This Row],[Vevő]]</f>
        <v>#VALUE!</v>
      </c>
      <c r="F6064" t="e">
        <f>Table1[[#This Row],[Termékkör]]</f>
        <v>#VALUE!</v>
      </c>
      <c r="G6064" s="4" t="e">
        <f>Table1[[#This Row],[SzumElad]]</f>
        <v>#VALUE!</v>
      </c>
      <c r="H6064" s="7" t="e">
        <f>Table1[[#This Row],[Jut_%]]</f>
        <v>#VALUE!</v>
      </c>
      <c r="I6064" s="4" t="e">
        <f>Table1[[#This Row],[Jut]]</f>
        <v>#VALUE!</v>
      </c>
      <c r="J6064" s="4" t="e">
        <f>Table1[[#This Row],[Column1]]</f>
        <v>#VALUE!</v>
      </c>
    </row>
    <row r="6065" spans="1:10" hidden="1" x14ac:dyDescent="0.3">
      <c r="A6065" s="2" t="e">
        <f>Table1[[#This Row],[Befolyt]]</f>
        <v>#VALUE!</v>
      </c>
      <c r="B6065" t="e">
        <f>Table1[[#This Row],[ÜK]]</f>
        <v>#VALUE!</v>
      </c>
      <c r="C6065" s="3" t="e">
        <f>Table1[[#This Row],[Szla]]</f>
        <v>#VALUE!</v>
      </c>
      <c r="D6065" s="6" t="e">
        <f>Table1[[#This Row],[Kelt_hó]]</f>
        <v>#VALUE!</v>
      </c>
      <c r="E6065" t="e">
        <f>Table1[[#This Row],[Vevő]]</f>
        <v>#VALUE!</v>
      </c>
      <c r="F6065" t="e">
        <f>Table1[[#This Row],[Termékkör]]</f>
        <v>#VALUE!</v>
      </c>
      <c r="G6065" s="4" t="e">
        <f>Table1[[#This Row],[SzumElad]]</f>
        <v>#VALUE!</v>
      </c>
      <c r="H6065" s="7" t="e">
        <f>Table1[[#This Row],[Jut_%]]</f>
        <v>#VALUE!</v>
      </c>
      <c r="I6065" s="4" t="e">
        <f>Table1[[#This Row],[Jut]]</f>
        <v>#VALUE!</v>
      </c>
      <c r="J6065" s="4" t="e">
        <f>Table1[[#This Row],[Column1]]</f>
        <v>#VALUE!</v>
      </c>
    </row>
    <row r="6066" spans="1:10" hidden="1" x14ac:dyDescent="0.3">
      <c r="A6066" s="2" t="e">
        <f>Table1[[#This Row],[Befolyt]]</f>
        <v>#VALUE!</v>
      </c>
      <c r="B6066" t="e">
        <f>Table1[[#This Row],[ÜK]]</f>
        <v>#VALUE!</v>
      </c>
      <c r="C6066" s="3" t="e">
        <f>Table1[[#This Row],[Szla]]</f>
        <v>#VALUE!</v>
      </c>
      <c r="D6066" s="6" t="e">
        <f>Table1[[#This Row],[Kelt_hó]]</f>
        <v>#VALUE!</v>
      </c>
      <c r="E6066" t="e">
        <f>Table1[[#This Row],[Vevő]]</f>
        <v>#VALUE!</v>
      </c>
      <c r="F6066" t="e">
        <f>Table1[[#This Row],[Termékkör]]</f>
        <v>#VALUE!</v>
      </c>
      <c r="G6066" s="4" t="e">
        <f>Table1[[#This Row],[SzumElad]]</f>
        <v>#VALUE!</v>
      </c>
      <c r="H6066" s="7" t="e">
        <f>Table1[[#This Row],[Jut_%]]</f>
        <v>#VALUE!</v>
      </c>
      <c r="I6066" s="4" t="e">
        <f>Table1[[#This Row],[Jut]]</f>
        <v>#VALUE!</v>
      </c>
      <c r="J6066" s="4" t="e">
        <f>Table1[[#This Row],[Column1]]</f>
        <v>#VALUE!</v>
      </c>
    </row>
    <row r="6067" spans="1:10" hidden="1" x14ac:dyDescent="0.3">
      <c r="A6067" s="2" t="e">
        <f>Table1[[#This Row],[Befolyt]]</f>
        <v>#VALUE!</v>
      </c>
      <c r="B6067" t="e">
        <f>Table1[[#This Row],[ÜK]]</f>
        <v>#VALUE!</v>
      </c>
      <c r="C6067" s="3" t="e">
        <f>Table1[[#This Row],[Szla]]</f>
        <v>#VALUE!</v>
      </c>
      <c r="D6067" s="6" t="e">
        <f>Table1[[#This Row],[Kelt_hó]]</f>
        <v>#VALUE!</v>
      </c>
      <c r="E6067" t="e">
        <f>Table1[[#This Row],[Vevő]]</f>
        <v>#VALUE!</v>
      </c>
      <c r="F6067" t="e">
        <f>Table1[[#This Row],[Termékkör]]</f>
        <v>#VALUE!</v>
      </c>
      <c r="G6067" s="4" t="e">
        <f>Table1[[#This Row],[SzumElad]]</f>
        <v>#VALUE!</v>
      </c>
      <c r="H6067" s="7" t="e">
        <f>Table1[[#This Row],[Jut_%]]</f>
        <v>#VALUE!</v>
      </c>
      <c r="I6067" s="4" t="e">
        <f>Table1[[#This Row],[Jut]]</f>
        <v>#VALUE!</v>
      </c>
      <c r="J6067" s="4" t="e">
        <f>Table1[[#This Row],[Column1]]</f>
        <v>#VALUE!</v>
      </c>
    </row>
    <row r="6068" spans="1:10" hidden="1" x14ac:dyDescent="0.3">
      <c r="A6068" s="2" t="e">
        <f>Table1[[#This Row],[Befolyt]]</f>
        <v>#VALUE!</v>
      </c>
      <c r="B6068" t="e">
        <f>Table1[[#This Row],[ÜK]]</f>
        <v>#VALUE!</v>
      </c>
      <c r="C6068" s="3" t="e">
        <f>Table1[[#This Row],[Szla]]</f>
        <v>#VALUE!</v>
      </c>
      <c r="D6068" s="6" t="e">
        <f>Table1[[#This Row],[Kelt_hó]]</f>
        <v>#VALUE!</v>
      </c>
      <c r="E6068" t="e">
        <f>Table1[[#This Row],[Vevő]]</f>
        <v>#VALUE!</v>
      </c>
      <c r="F6068" t="e">
        <f>Table1[[#This Row],[Termékkör]]</f>
        <v>#VALUE!</v>
      </c>
      <c r="G6068" s="4" t="e">
        <f>Table1[[#This Row],[SzumElad]]</f>
        <v>#VALUE!</v>
      </c>
      <c r="H6068" s="7" t="e">
        <f>Table1[[#This Row],[Jut_%]]</f>
        <v>#VALUE!</v>
      </c>
      <c r="I6068" s="4" t="e">
        <f>Table1[[#This Row],[Jut]]</f>
        <v>#VALUE!</v>
      </c>
      <c r="J6068" s="4" t="e">
        <f>Table1[[#This Row],[Column1]]</f>
        <v>#VALUE!</v>
      </c>
    </row>
    <row r="6069" spans="1:10" hidden="1" x14ac:dyDescent="0.3">
      <c r="A6069" s="2" t="e">
        <f>Table1[[#This Row],[Befolyt]]</f>
        <v>#VALUE!</v>
      </c>
      <c r="B6069" t="e">
        <f>Table1[[#This Row],[ÜK]]</f>
        <v>#VALUE!</v>
      </c>
      <c r="C6069" s="3" t="e">
        <f>Table1[[#This Row],[Szla]]</f>
        <v>#VALUE!</v>
      </c>
      <c r="D6069" s="6" t="e">
        <f>Table1[[#This Row],[Kelt_hó]]</f>
        <v>#VALUE!</v>
      </c>
      <c r="E6069" t="e">
        <f>Table1[[#This Row],[Vevő]]</f>
        <v>#VALUE!</v>
      </c>
      <c r="F6069" t="e">
        <f>Table1[[#This Row],[Termékkör]]</f>
        <v>#VALUE!</v>
      </c>
      <c r="G6069" s="4" t="e">
        <f>Table1[[#This Row],[SzumElad]]</f>
        <v>#VALUE!</v>
      </c>
      <c r="H6069" s="7" t="e">
        <f>Table1[[#This Row],[Jut_%]]</f>
        <v>#VALUE!</v>
      </c>
      <c r="I6069" s="4" t="e">
        <f>Table1[[#This Row],[Jut]]</f>
        <v>#VALUE!</v>
      </c>
      <c r="J6069" s="4" t="e">
        <f>Table1[[#This Row],[Column1]]</f>
        <v>#VALUE!</v>
      </c>
    </row>
    <row r="6070" spans="1:10" hidden="1" x14ac:dyDescent="0.3">
      <c r="A6070" s="2" t="e">
        <f>Table1[[#This Row],[Befolyt]]</f>
        <v>#VALUE!</v>
      </c>
      <c r="B6070" t="e">
        <f>Table1[[#This Row],[ÜK]]</f>
        <v>#VALUE!</v>
      </c>
      <c r="C6070" s="3" t="e">
        <f>Table1[[#This Row],[Szla]]</f>
        <v>#VALUE!</v>
      </c>
      <c r="D6070" s="6" t="e">
        <f>Table1[[#This Row],[Kelt_hó]]</f>
        <v>#VALUE!</v>
      </c>
      <c r="E6070" t="e">
        <f>Table1[[#This Row],[Vevő]]</f>
        <v>#VALUE!</v>
      </c>
      <c r="F6070" t="e">
        <f>Table1[[#This Row],[Termékkör]]</f>
        <v>#VALUE!</v>
      </c>
      <c r="G6070" s="4" t="e">
        <f>Table1[[#This Row],[SzumElad]]</f>
        <v>#VALUE!</v>
      </c>
      <c r="H6070" s="7" t="e">
        <f>Table1[[#This Row],[Jut_%]]</f>
        <v>#VALUE!</v>
      </c>
      <c r="I6070" s="4" t="e">
        <f>Table1[[#This Row],[Jut]]</f>
        <v>#VALUE!</v>
      </c>
      <c r="J6070" s="4" t="e">
        <f>Table1[[#This Row],[Column1]]</f>
        <v>#VALUE!</v>
      </c>
    </row>
    <row r="6071" spans="1:10" hidden="1" x14ac:dyDescent="0.3">
      <c r="A6071" s="2" t="e">
        <f>Table1[[#This Row],[Befolyt]]</f>
        <v>#VALUE!</v>
      </c>
      <c r="B6071" t="e">
        <f>Table1[[#This Row],[ÜK]]</f>
        <v>#VALUE!</v>
      </c>
      <c r="C6071" s="3" t="e">
        <f>Table1[[#This Row],[Szla]]</f>
        <v>#VALUE!</v>
      </c>
      <c r="D6071" s="6" t="e">
        <f>Table1[[#This Row],[Kelt_hó]]</f>
        <v>#VALUE!</v>
      </c>
      <c r="E6071" t="e">
        <f>Table1[[#This Row],[Vevő]]</f>
        <v>#VALUE!</v>
      </c>
      <c r="F6071" t="e">
        <f>Table1[[#This Row],[Termékkör]]</f>
        <v>#VALUE!</v>
      </c>
      <c r="G6071" s="4" t="e">
        <f>Table1[[#This Row],[SzumElad]]</f>
        <v>#VALUE!</v>
      </c>
      <c r="H6071" s="7" t="e">
        <f>Table1[[#This Row],[Jut_%]]</f>
        <v>#VALUE!</v>
      </c>
      <c r="I6071" s="4" t="e">
        <f>Table1[[#This Row],[Jut]]</f>
        <v>#VALUE!</v>
      </c>
      <c r="J6071" s="4" t="e">
        <f>Table1[[#This Row],[Column1]]</f>
        <v>#VALUE!</v>
      </c>
    </row>
    <row r="6072" spans="1:10" hidden="1" x14ac:dyDescent="0.3">
      <c r="A6072" s="2" t="e">
        <f>Table1[[#This Row],[Befolyt]]</f>
        <v>#VALUE!</v>
      </c>
      <c r="B6072" t="e">
        <f>Table1[[#This Row],[ÜK]]</f>
        <v>#VALUE!</v>
      </c>
      <c r="C6072" s="3" t="e">
        <f>Table1[[#This Row],[Szla]]</f>
        <v>#VALUE!</v>
      </c>
      <c r="D6072" s="6" t="e">
        <f>Table1[[#This Row],[Kelt_hó]]</f>
        <v>#VALUE!</v>
      </c>
      <c r="E6072" t="e">
        <f>Table1[[#This Row],[Vevő]]</f>
        <v>#VALUE!</v>
      </c>
      <c r="F6072" t="e">
        <f>Table1[[#This Row],[Termékkör]]</f>
        <v>#VALUE!</v>
      </c>
      <c r="G6072" s="4" t="e">
        <f>Table1[[#This Row],[SzumElad]]</f>
        <v>#VALUE!</v>
      </c>
      <c r="H6072" s="7" t="e">
        <f>Table1[[#This Row],[Jut_%]]</f>
        <v>#VALUE!</v>
      </c>
      <c r="I6072" s="4" t="e">
        <f>Table1[[#This Row],[Jut]]</f>
        <v>#VALUE!</v>
      </c>
      <c r="J6072" s="4" t="e">
        <f>Table1[[#This Row],[Column1]]</f>
        <v>#VALUE!</v>
      </c>
    </row>
    <row r="6073" spans="1:10" hidden="1" x14ac:dyDescent="0.3">
      <c r="A6073" s="2" t="e">
        <f>Table1[[#This Row],[Befolyt]]</f>
        <v>#VALUE!</v>
      </c>
      <c r="B6073" t="e">
        <f>Table1[[#This Row],[ÜK]]</f>
        <v>#VALUE!</v>
      </c>
      <c r="C6073" s="3" t="e">
        <f>Table1[[#This Row],[Szla]]</f>
        <v>#VALUE!</v>
      </c>
      <c r="D6073" s="6" t="e">
        <f>Table1[[#This Row],[Kelt_hó]]</f>
        <v>#VALUE!</v>
      </c>
      <c r="E6073" t="e">
        <f>Table1[[#This Row],[Vevő]]</f>
        <v>#VALUE!</v>
      </c>
      <c r="F6073" t="e">
        <f>Table1[[#This Row],[Termékkör]]</f>
        <v>#VALUE!</v>
      </c>
      <c r="G6073" s="4" t="e">
        <f>Table1[[#This Row],[SzumElad]]</f>
        <v>#VALUE!</v>
      </c>
      <c r="H6073" s="7" t="e">
        <f>Table1[[#This Row],[Jut_%]]</f>
        <v>#VALUE!</v>
      </c>
      <c r="I6073" s="4" t="e">
        <f>Table1[[#This Row],[Jut]]</f>
        <v>#VALUE!</v>
      </c>
      <c r="J6073" s="4" t="e">
        <f>Table1[[#This Row],[Column1]]</f>
        <v>#VALUE!</v>
      </c>
    </row>
    <row r="6074" spans="1:10" hidden="1" x14ac:dyDescent="0.3">
      <c r="A6074" s="2" t="e">
        <f>Table1[[#This Row],[Befolyt]]</f>
        <v>#VALUE!</v>
      </c>
      <c r="B6074" t="e">
        <f>Table1[[#This Row],[ÜK]]</f>
        <v>#VALUE!</v>
      </c>
      <c r="C6074" s="3" t="e">
        <f>Table1[[#This Row],[Szla]]</f>
        <v>#VALUE!</v>
      </c>
      <c r="D6074" s="6" t="e">
        <f>Table1[[#This Row],[Kelt_hó]]</f>
        <v>#VALUE!</v>
      </c>
      <c r="E6074" t="e">
        <f>Table1[[#This Row],[Vevő]]</f>
        <v>#VALUE!</v>
      </c>
      <c r="F6074" t="e">
        <f>Table1[[#This Row],[Termékkör]]</f>
        <v>#VALUE!</v>
      </c>
      <c r="G6074" s="4" t="e">
        <f>Table1[[#This Row],[SzumElad]]</f>
        <v>#VALUE!</v>
      </c>
      <c r="H6074" s="7" t="e">
        <f>Table1[[#This Row],[Jut_%]]</f>
        <v>#VALUE!</v>
      </c>
      <c r="I6074" s="4" t="e">
        <f>Table1[[#This Row],[Jut]]</f>
        <v>#VALUE!</v>
      </c>
      <c r="J6074" s="4" t="e">
        <f>Table1[[#This Row],[Column1]]</f>
        <v>#VALUE!</v>
      </c>
    </row>
    <row r="6075" spans="1:10" hidden="1" x14ac:dyDescent="0.3">
      <c r="A6075" s="2" t="e">
        <f>Table1[[#This Row],[Befolyt]]</f>
        <v>#VALUE!</v>
      </c>
      <c r="B6075" t="e">
        <f>Table1[[#This Row],[ÜK]]</f>
        <v>#VALUE!</v>
      </c>
      <c r="C6075" s="3" t="e">
        <f>Table1[[#This Row],[Szla]]</f>
        <v>#VALUE!</v>
      </c>
      <c r="D6075" s="6" t="e">
        <f>Table1[[#This Row],[Kelt_hó]]</f>
        <v>#VALUE!</v>
      </c>
      <c r="E6075" t="e">
        <f>Table1[[#This Row],[Vevő]]</f>
        <v>#VALUE!</v>
      </c>
      <c r="F6075" t="e">
        <f>Table1[[#This Row],[Termékkör]]</f>
        <v>#VALUE!</v>
      </c>
      <c r="G6075" s="4" t="e">
        <f>Table1[[#This Row],[SzumElad]]</f>
        <v>#VALUE!</v>
      </c>
      <c r="H6075" s="7" t="e">
        <f>Table1[[#This Row],[Jut_%]]</f>
        <v>#VALUE!</v>
      </c>
      <c r="I6075" s="4" t="e">
        <f>Table1[[#This Row],[Jut]]</f>
        <v>#VALUE!</v>
      </c>
      <c r="J6075" s="4" t="e">
        <f>Table1[[#This Row],[Column1]]</f>
        <v>#VALUE!</v>
      </c>
    </row>
    <row r="6076" spans="1:10" hidden="1" x14ac:dyDescent="0.3">
      <c r="A6076" s="2" t="e">
        <f>Table1[[#This Row],[Befolyt]]</f>
        <v>#VALUE!</v>
      </c>
      <c r="B6076" t="e">
        <f>Table1[[#This Row],[ÜK]]</f>
        <v>#VALUE!</v>
      </c>
      <c r="C6076" s="3" t="e">
        <f>Table1[[#This Row],[Szla]]</f>
        <v>#VALUE!</v>
      </c>
      <c r="D6076" s="6" t="e">
        <f>Table1[[#This Row],[Kelt_hó]]</f>
        <v>#VALUE!</v>
      </c>
      <c r="E6076" t="e">
        <f>Table1[[#This Row],[Vevő]]</f>
        <v>#VALUE!</v>
      </c>
      <c r="F6076" t="e">
        <f>Table1[[#This Row],[Termékkör]]</f>
        <v>#VALUE!</v>
      </c>
      <c r="G6076" s="4" t="e">
        <f>Table1[[#This Row],[SzumElad]]</f>
        <v>#VALUE!</v>
      </c>
      <c r="H6076" s="7" t="e">
        <f>Table1[[#This Row],[Jut_%]]</f>
        <v>#VALUE!</v>
      </c>
      <c r="I6076" s="4" t="e">
        <f>Table1[[#This Row],[Jut]]</f>
        <v>#VALUE!</v>
      </c>
      <c r="J6076" s="4" t="e">
        <f>Table1[[#This Row],[Column1]]</f>
        <v>#VALUE!</v>
      </c>
    </row>
    <row r="6077" spans="1:10" hidden="1" x14ac:dyDescent="0.3">
      <c r="A6077" s="2" t="e">
        <f>Table1[[#This Row],[Befolyt]]</f>
        <v>#VALUE!</v>
      </c>
      <c r="B6077" t="e">
        <f>Table1[[#This Row],[ÜK]]</f>
        <v>#VALUE!</v>
      </c>
      <c r="C6077" s="3" t="e">
        <f>Table1[[#This Row],[Szla]]</f>
        <v>#VALUE!</v>
      </c>
      <c r="D6077" s="6" t="e">
        <f>Table1[[#This Row],[Kelt_hó]]</f>
        <v>#VALUE!</v>
      </c>
      <c r="E6077" t="e">
        <f>Table1[[#This Row],[Vevő]]</f>
        <v>#VALUE!</v>
      </c>
      <c r="F6077" t="e">
        <f>Table1[[#This Row],[Termékkör]]</f>
        <v>#VALUE!</v>
      </c>
      <c r="G6077" s="4" t="e">
        <f>Table1[[#This Row],[SzumElad]]</f>
        <v>#VALUE!</v>
      </c>
      <c r="H6077" s="7" t="e">
        <f>Table1[[#This Row],[Jut_%]]</f>
        <v>#VALUE!</v>
      </c>
      <c r="I6077" s="4" t="e">
        <f>Table1[[#This Row],[Jut]]</f>
        <v>#VALUE!</v>
      </c>
      <c r="J6077" s="4" t="e">
        <f>Table1[[#This Row],[Column1]]</f>
        <v>#VALUE!</v>
      </c>
    </row>
    <row r="6078" spans="1:10" hidden="1" x14ac:dyDescent="0.3">
      <c r="A6078" s="2" t="e">
        <f>Table1[[#This Row],[Befolyt]]</f>
        <v>#VALUE!</v>
      </c>
      <c r="B6078" t="e">
        <f>Table1[[#This Row],[ÜK]]</f>
        <v>#VALUE!</v>
      </c>
      <c r="C6078" s="3" t="e">
        <f>Table1[[#This Row],[Szla]]</f>
        <v>#VALUE!</v>
      </c>
      <c r="D6078" s="6" t="e">
        <f>Table1[[#This Row],[Kelt_hó]]</f>
        <v>#VALUE!</v>
      </c>
      <c r="E6078" t="e">
        <f>Table1[[#This Row],[Vevő]]</f>
        <v>#VALUE!</v>
      </c>
      <c r="F6078" t="e">
        <f>Table1[[#This Row],[Termékkör]]</f>
        <v>#VALUE!</v>
      </c>
      <c r="G6078" s="4" t="e">
        <f>Table1[[#This Row],[SzumElad]]</f>
        <v>#VALUE!</v>
      </c>
      <c r="H6078" s="7" t="e">
        <f>Table1[[#This Row],[Jut_%]]</f>
        <v>#VALUE!</v>
      </c>
      <c r="I6078" s="4" t="e">
        <f>Table1[[#This Row],[Jut]]</f>
        <v>#VALUE!</v>
      </c>
      <c r="J6078" s="4" t="e">
        <f>Table1[[#This Row],[Column1]]</f>
        <v>#VALUE!</v>
      </c>
    </row>
    <row r="6079" spans="1:10" hidden="1" x14ac:dyDescent="0.3">
      <c r="A6079" s="2" t="e">
        <f>Table1[[#This Row],[Befolyt]]</f>
        <v>#VALUE!</v>
      </c>
      <c r="B6079" t="e">
        <f>Table1[[#This Row],[ÜK]]</f>
        <v>#VALUE!</v>
      </c>
      <c r="C6079" s="3" t="e">
        <f>Table1[[#This Row],[Szla]]</f>
        <v>#VALUE!</v>
      </c>
      <c r="D6079" s="6" t="e">
        <f>Table1[[#This Row],[Kelt_hó]]</f>
        <v>#VALUE!</v>
      </c>
      <c r="E6079" t="e">
        <f>Table1[[#This Row],[Vevő]]</f>
        <v>#VALUE!</v>
      </c>
      <c r="F6079" t="e">
        <f>Table1[[#This Row],[Termékkör]]</f>
        <v>#VALUE!</v>
      </c>
      <c r="G6079" s="4" t="e">
        <f>Table1[[#This Row],[SzumElad]]</f>
        <v>#VALUE!</v>
      </c>
      <c r="H6079" s="7" t="e">
        <f>Table1[[#This Row],[Jut_%]]</f>
        <v>#VALUE!</v>
      </c>
      <c r="I6079" s="4" t="e">
        <f>Table1[[#This Row],[Jut]]</f>
        <v>#VALUE!</v>
      </c>
      <c r="J6079" s="4" t="e">
        <f>Table1[[#This Row],[Column1]]</f>
        <v>#VALUE!</v>
      </c>
    </row>
    <row r="6080" spans="1:10" hidden="1" x14ac:dyDescent="0.3">
      <c r="A6080" s="2" t="e">
        <f>Table1[[#This Row],[Befolyt]]</f>
        <v>#VALUE!</v>
      </c>
      <c r="B6080" t="e">
        <f>Table1[[#This Row],[ÜK]]</f>
        <v>#VALUE!</v>
      </c>
      <c r="C6080" s="3" t="e">
        <f>Table1[[#This Row],[Szla]]</f>
        <v>#VALUE!</v>
      </c>
      <c r="D6080" s="6" t="e">
        <f>Table1[[#This Row],[Kelt_hó]]</f>
        <v>#VALUE!</v>
      </c>
      <c r="E6080" t="e">
        <f>Table1[[#This Row],[Vevő]]</f>
        <v>#VALUE!</v>
      </c>
      <c r="F6080" t="e">
        <f>Table1[[#This Row],[Termékkör]]</f>
        <v>#VALUE!</v>
      </c>
      <c r="G6080" s="4" t="e">
        <f>Table1[[#This Row],[SzumElad]]</f>
        <v>#VALUE!</v>
      </c>
      <c r="H6080" s="7" t="e">
        <f>Table1[[#This Row],[Jut_%]]</f>
        <v>#VALUE!</v>
      </c>
      <c r="I6080" s="4" t="e">
        <f>Table1[[#This Row],[Jut]]</f>
        <v>#VALUE!</v>
      </c>
      <c r="J6080" s="4" t="e">
        <f>Table1[[#This Row],[Column1]]</f>
        <v>#VALUE!</v>
      </c>
    </row>
    <row r="6081" spans="1:10" hidden="1" x14ac:dyDescent="0.3">
      <c r="A6081" s="2" t="e">
        <f>Table1[[#This Row],[Befolyt]]</f>
        <v>#VALUE!</v>
      </c>
      <c r="B6081" t="e">
        <f>Table1[[#This Row],[ÜK]]</f>
        <v>#VALUE!</v>
      </c>
      <c r="C6081" s="3" t="e">
        <f>Table1[[#This Row],[Szla]]</f>
        <v>#VALUE!</v>
      </c>
      <c r="D6081" s="6" t="e">
        <f>Table1[[#This Row],[Kelt_hó]]</f>
        <v>#VALUE!</v>
      </c>
      <c r="E6081" t="e">
        <f>Table1[[#This Row],[Vevő]]</f>
        <v>#VALUE!</v>
      </c>
      <c r="F6081" t="e">
        <f>Table1[[#This Row],[Termékkör]]</f>
        <v>#VALUE!</v>
      </c>
      <c r="G6081" s="4" t="e">
        <f>Table1[[#This Row],[SzumElad]]</f>
        <v>#VALUE!</v>
      </c>
      <c r="H6081" s="7" t="e">
        <f>Table1[[#This Row],[Jut_%]]</f>
        <v>#VALUE!</v>
      </c>
      <c r="I6081" s="4" t="e">
        <f>Table1[[#This Row],[Jut]]</f>
        <v>#VALUE!</v>
      </c>
      <c r="J6081" s="4" t="e">
        <f>Table1[[#This Row],[Column1]]</f>
        <v>#VALUE!</v>
      </c>
    </row>
    <row r="6082" spans="1:10" hidden="1" x14ac:dyDescent="0.3">
      <c r="A6082" s="2" t="e">
        <f>Table1[[#This Row],[Befolyt]]</f>
        <v>#VALUE!</v>
      </c>
      <c r="B6082" t="e">
        <f>Table1[[#This Row],[ÜK]]</f>
        <v>#VALUE!</v>
      </c>
      <c r="C6082" s="3" t="e">
        <f>Table1[[#This Row],[Szla]]</f>
        <v>#VALUE!</v>
      </c>
      <c r="D6082" s="6" t="e">
        <f>Table1[[#This Row],[Kelt_hó]]</f>
        <v>#VALUE!</v>
      </c>
      <c r="E6082" t="e">
        <f>Table1[[#This Row],[Vevő]]</f>
        <v>#VALUE!</v>
      </c>
      <c r="F6082" t="e">
        <f>Table1[[#This Row],[Termékkör]]</f>
        <v>#VALUE!</v>
      </c>
      <c r="G6082" s="4" t="e">
        <f>Table1[[#This Row],[SzumElad]]</f>
        <v>#VALUE!</v>
      </c>
      <c r="H6082" s="7" t="e">
        <f>Table1[[#This Row],[Jut_%]]</f>
        <v>#VALUE!</v>
      </c>
      <c r="I6082" s="4" t="e">
        <f>Table1[[#This Row],[Jut]]</f>
        <v>#VALUE!</v>
      </c>
      <c r="J6082" s="4" t="e">
        <f>Table1[[#This Row],[Column1]]</f>
        <v>#VALUE!</v>
      </c>
    </row>
    <row r="6083" spans="1:10" hidden="1" x14ac:dyDescent="0.3">
      <c r="A6083" s="2" t="e">
        <f>Table1[[#This Row],[Befolyt]]</f>
        <v>#VALUE!</v>
      </c>
      <c r="B6083" t="e">
        <f>Table1[[#This Row],[ÜK]]</f>
        <v>#VALUE!</v>
      </c>
      <c r="C6083" s="3" t="e">
        <f>Table1[[#This Row],[Szla]]</f>
        <v>#VALUE!</v>
      </c>
      <c r="D6083" s="6" t="e">
        <f>Table1[[#This Row],[Kelt_hó]]</f>
        <v>#VALUE!</v>
      </c>
      <c r="E6083" t="e">
        <f>Table1[[#This Row],[Vevő]]</f>
        <v>#VALUE!</v>
      </c>
      <c r="F6083" t="e">
        <f>Table1[[#This Row],[Termékkör]]</f>
        <v>#VALUE!</v>
      </c>
      <c r="G6083" s="4" t="e">
        <f>Table1[[#This Row],[SzumElad]]</f>
        <v>#VALUE!</v>
      </c>
      <c r="H6083" s="7" t="e">
        <f>Table1[[#This Row],[Jut_%]]</f>
        <v>#VALUE!</v>
      </c>
      <c r="I6083" s="4" t="e">
        <f>Table1[[#This Row],[Jut]]</f>
        <v>#VALUE!</v>
      </c>
      <c r="J6083" s="4" t="e">
        <f>Table1[[#This Row],[Column1]]</f>
        <v>#VALUE!</v>
      </c>
    </row>
    <row r="6084" spans="1:10" hidden="1" x14ac:dyDescent="0.3">
      <c r="A6084" s="2" t="e">
        <f>Table1[[#This Row],[Befolyt]]</f>
        <v>#VALUE!</v>
      </c>
      <c r="B6084" t="e">
        <f>Table1[[#This Row],[ÜK]]</f>
        <v>#VALUE!</v>
      </c>
      <c r="C6084" s="3" t="e">
        <f>Table1[[#This Row],[Szla]]</f>
        <v>#VALUE!</v>
      </c>
      <c r="D6084" s="6" t="e">
        <f>Table1[[#This Row],[Kelt_hó]]</f>
        <v>#VALUE!</v>
      </c>
      <c r="E6084" t="e">
        <f>Table1[[#This Row],[Vevő]]</f>
        <v>#VALUE!</v>
      </c>
      <c r="F6084" t="e">
        <f>Table1[[#This Row],[Termékkör]]</f>
        <v>#VALUE!</v>
      </c>
      <c r="G6084" s="4" t="e">
        <f>Table1[[#This Row],[SzumElad]]</f>
        <v>#VALUE!</v>
      </c>
      <c r="H6084" s="7" t="e">
        <f>Table1[[#This Row],[Jut_%]]</f>
        <v>#VALUE!</v>
      </c>
      <c r="I6084" s="4" t="e">
        <f>Table1[[#This Row],[Jut]]</f>
        <v>#VALUE!</v>
      </c>
      <c r="J6084" s="4" t="e">
        <f>Table1[[#This Row],[Column1]]</f>
        <v>#VALUE!</v>
      </c>
    </row>
    <row r="6085" spans="1:10" hidden="1" x14ac:dyDescent="0.3">
      <c r="A6085" s="2" t="e">
        <f>Table1[[#This Row],[Befolyt]]</f>
        <v>#VALUE!</v>
      </c>
      <c r="B6085" t="e">
        <f>Table1[[#This Row],[ÜK]]</f>
        <v>#VALUE!</v>
      </c>
      <c r="C6085" s="3" t="e">
        <f>Table1[[#This Row],[Szla]]</f>
        <v>#VALUE!</v>
      </c>
      <c r="D6085" s="6" t="e">
        <f>Table1[[#This Row],[Kelt_hó]]</f>
        <v>#VALUE!</v>
      </c>
      <c r="E6085" t="e">
        <f>Table1[[#This Row],[Vevő]]</f>
        <v>#VALUE!</v>
      </c>
      <c r="F6085" t="e">
        <f>Table1[[#This Row],[Termékkör]]</f>
        <v>#VALUE!</v>
      </c>
      <c r="G6085" s="4" t="e">
        <f>Table1[[#This Row],[SzumElad]]</f>
        <v>#VALUE!</v>
      </c>
      <c r="H6085" s="7" t="e">
        <f>Table1[[#This Row],[Jut_%]]</f>
        <v>#VALUE!</v>
      </c>
      <c r="I6085" s="4" t="e">
        <f>Table1[[#This Row],[Jut]]</f>
        <v>#VALUE!</v>
      </c>
      <c r="J6085" s="4" t="e">
        <f>Table1[[#This Row],[Column1]]</f>
        <v>#VALUE!</v>
      </c>
    </row>
    <row r="6086" spans="1:10" hidden="1" x14ac:dyDescent="0.3">
      <c r="A6086" s="2" t="e">
        <f>Table1[[#This Row],[Befolyt]]</f>
        <v>#VALUE!</v>
      </c>
      <c r="B6086" t="e">
        <f>Table1[[#This Row],[ÜK]]</f>
        <v>#VALUE!</v>
      </c>
      <c r="C6086" s="3" t="e">
        <f>Table1[[#This Row],[Szla]]</f>
        <v>#VALUE!</v>
      </c>
      <c r="D6086" s="6" t="e">
        <f>Table1[[#This Row],[Kelt_hó]]</f>
        <v>#VALUE!</v>
      </c>
      <c r="E6086" t="e">
        <f>Table1[[#This Row],[Vevő]]</f>
        <v>#VALUE!</v>
      </c>
      <c r="F6086" t="e">
        <f>Table1[[#This Row],[Termékkör]]</f>
        <v>#VALUE!</v>
      </c>
      <c r="G6086" s="4" t="e">
        <f>Table1[[#This Row],[SzumElad]]</f>
        <v>#VALUE!</v>
      </c>
      <c r="H6086" s="7" t="e">
        <f>Table1[[#This Row],[Jut_%]]</f>
        <v>#VALUE!</v>
      </c>
      <c r="I6086" s="4" t="e">
        <f>Table1[[#This Row],[Jut]]</f>
        <v>#VALUE!</v>
      </c>
      <c r="J6086" s="4" t="e">
        <f>Table1[[#This Row],[Column1]]</f>
        <v>#VALUE!</v>
      </c>
    </row>
    <row r="6087" spans="1:10" hidden="1" x14ac:dyDescent="0.3">
      <c r="A6087" s="2" t="e">
        <f>Table1[[#This Row],[Befolyt]]</f>
        <v>#VALUE!</v>
      </c>
      <c r="B6087" t="e">
        <f>Table1[[#This Row],[ÜK]]</f>
        <v>#VALUE!</v>
      </c>
      <c r="C6087" s="3" t="e">
        <f>Table1[[#This Row],[Szla]]</f>
        <v>#VALUE!</v>
      </c>
      <c r="D6087" s="6" t="e">
        <f>Table1[[#This Row],[Kelt_hó]]</f>
        <v>#VALUE!</v>
      </c>
      <c r="E6087" t="e">
        <f>Table1[[#This Row],[Vevő]]</f>
        <v>#VALUE!</v>
      </c>
      <c r="F6087" t="e">
        <f>Table1[[#This Row],[Termékkör]]</f>
        <v>#VALUE!</v>
      </c>
      <c r="G6087" s="4" t="e">
        <f>Table1[[#This Row],[SzumElad]]</f>
        <v>#VALUE!</v>
      </c>
      <c r="H6087" s="7" t="e">
        <f>Table1[[#This Row],[Jut_%]]</f>
        <v>#VALUE!</v>
      </c>
      <c r="I6087" s="4" t="e">
        <f>Table1[[#This Row],[Jut]]</f>
        <v>#VALUE!</v>
      </c>
      <c r="J6087" s="4" t="e">
        <f>Table1[[#This Row],[Column1]]</f>
        <v>#VALUE!</v>
      </c>
    </row>
    <row r="6088" spans="1:10" hidden="1" x14ac:dyDescent="0.3">
      <c r="A6088" s="2" t="e">
        <f>Table1[[#This Row],[Befolyt]]</f>
        <v>#VALUE!</v>
      </c>
      <c r="B6088" t="e">
        <f>Table1[[#This Row],[ÜK]]</f>
        <v>#VALUE!</v>
      </c>
      <c r="C6088" s="3" t="e">
        <f>Table1[[#This Row],[Szla]]</f>
        <v>#VALUE!</v>
      </c>
      <c r="D6088" s="6" t="e">
        <f>Table1[[#This Row],[Kelt_hó]]</f>
        <v>#VALUE!</v>
      </c>
      <c r="E6088" t="e">
        <f>Table1[[#This Row],[Vevő]]</f>
        <v>#VALUE!</v>
      </c>
      <c r="F6088" t="e">
        <f>Table1[[#This Row],[Termékkör]]</f>
        <v>#VALUE!</v>
      </c>
      <c r="G6088" s="4" t="e">
        <f>Table1[[#This Row],[SzumElad]]</f>
        <v>#VALUE!</v>
      </c>
      <c r="H6088" s="7" t="e">
        <f>Table1[[#This Row],[Jut_%]]</f>
        <v>#VALUE!</v>
      </c>
      <c r="I6088" s="4" t="e">
        <f>Table1[[#This Row],[Jut]]</f>
        <v>#VALUE!</v>
      </c>
      <c r="J6088" s="4" t="e">
        <f>Table1[[#This Row],[Column1]]</f>
        <v>#VALUE!</v>
      </c>
    </row>
    <row r="6089" spans="1:10" hidden="1" x14ac:dyDescent="0.3">
      <c r="A6089" s="2" t="e">
        <f>Table1[[#This Row],[Befolyt]]</f>
        <v>#VALUE!</v>
      </c>
      <c r="B6089" t="e">
        <f>Table1[[#This Row],[ÜK]]</f>
        <v>#VALUE!</v>
      </c>
      <c r="C6089" s="3" t="e">
        <f>Table1[[#This Row],[Szla]]</f>
        <v>#VALUE!</v>
      </c>
      <c r="D6089" s="6" t="e">
        <f>Table1[[#This Row],[Kelt_hó]]</f>
        <v>#VALUE!</v>
      </c>
      <c r="E6089" t="e">
        <f>Table1[[#This Row],[Vevő]]</f>
        <v>#VALUE!</v>
      </c>
      <c r="F6089" t="e">
        <f>Table1[[#This Row],[Termékkör]]</f>
        <v>#VALUE!</v>
      </c>
      <c r="G6089" s="4" t="e">
        <f>Table1[[#This Row],[SzumElad]]</f>
        <v>#VALUE!</v>
      </c>
      <c r="H6089" s="7" t="e">
        <f>Table1[[#This Row],[Jut_%]]</f>
        <v>#VALUE!</v>
      </c>
      <c r="I6089" s="4" t="e">
        <f>Table1[[#This Row],[Jut]]</f>
        <v>#VALUE!</v>
      </c>
      <c r="J6089" s="4" t="e">
        <f>Table1[[#This Row],[Column1]]</f>
        <v>#VALUE!</v>
      </c>
    </row>
    <row r="6090" spans="1:10" hidden="1" x14ac:dyDescent="0.3">
      <c r="A6090" s="2" t="e">
        <f>Table1[[#This Row],[Befolyt]]</f>
        <v>#VALUE!</v>
      </c>
      <c r="B6090" t="e">
        <f>Table1[[#This Row],[ÜK]]</f>
        <v>#VALUE!</v>
      </c>
      <c r="C6090" s="3" t="e">
        <f>Table1[[#This Row],[Szla]]</f>
        <v>#VALUE!</v>
      </c>
      <c r="D6090" s="6" t="e">
        <f>Table1[[#This Row],[Kelt_hó]]</f>
        <v>#VALUE!</v>
      </c>
      <c r="E6090" t="e">
        <f>Table1[[#This Row],[Vevő]]</f>
        <v>#VALUE!</v>
      </c>
      <c r="F6090" t="e">
        <f>Table1[[#This Row],[Termékkör]]</f>
        <v>#VALUE!</v>
      </c>
      <c r="G6090" s="4" t="e">
        <f>Table1[[#This Row],[SzumElad]]</f>
        <v>#VALUE!</v>
      </c>
      <c r="H6090" s="7" t="e">
        <f>Table1[[#This Row],[Jut_%]]</f>
        <v>#VALUE!</v>
      </c>
      <c r="I6090" s="4" t="e">
        <f>Table1[[#This Row],[Jut]]</f>
        <v>#VALUE!</v>
      </c>
      <c r="J6090" s="4" t="e">
        <f>Table1[[#This Row],[Column1]]</f>
        <v>#VALUE!</v>
      </c>
    </row>
    <row r="6091" spans="1:10" hidden="1" x14ac:dyDescent="0.3">
      <c r="A6091" s="2" t="e">
        <f>Table1[[#This Row],[Befolyt]]</f>
        <v>#VALUE!</v>
      </c>
      <c r="B6091" t="e">
        <f>Table1[[#This Row],[ÜK]]</f>
        <v>#VALUE!</v>
      </c>
      <c r="C6091" s="3" t="e">
        <f>Table1[[#This Row],[Szla]]</f>
        <v>#VALUE!</v>
      </c>
      <c r="D6091" s="6" t="e">
        <f>Table1[[#This Row],[Kelt_hó]]</f>
        <v>#VALUE!</v>
      </c>
      <c r="E6091" t="e">
        <f>Table1[[#This Row],[Vevő]]</f>
        <v>#VALUE!</v>
      </c>
      <c r="F6091" t="e">
        <f>Table1[[#This Row],[Termékkör]]</f>
        <v>#VALUE!</v>
      </c>
      <c r="G6091" s="4" t="e">
        <f>Table1[[#This Row],[SzumElad]]</f>
        <v>#VALUE!</v>
      </c>
      <c r="H6091" s="7" t="e">
        <f>Table1[[#This Row],[Jut_%]]</f>
        <v>#VALUE!</v>
      </c>
      <c r="I6091" s="4" t="e">
        <f>Table1[[#This Row],[Jut]]</f>
        <v>#VALUE!</v>
      </c>
      <c r="J6091" s="4" t="e">
        <f>Table1[[#This Row],[Column1]]</f>
        <v>#VALUE!</v>
      </c>
    </row>
    <row r="6092" spans="1:10" hidden="1" x14ac:dyDescent="0.3">
      <c r="A6092" s="2" t="e">
        <f>Table1[[#This Row],[Befolyt]]</f>
        <v>#VALUE!</v>
      </c>
      <c r="B6092" t="e">
        <f>Table1[[#This Row],[ÜK]]</f>
        <v>#VALUE!</v>
      </c>
      <c r="C6092" s="3" t="e">
        <f>Table1[[#This Row],[Szla]]</f>
        <v>#VALUE!</v>
      </c>
      <c r="D6092" s="6" t="e">
        <f>Table1[[#This Row],[Kelt_hó]]</f>
        <v>#VALUE!</v>
      </c>
      <c r="E6092" t="e">
        <f>Table1[[#This Row],[Vevő]]</f>
        <v>#VALUE!</v>
      </c>
      <c r="F6092" t="e">
        <f>Table1[[#This Row],[Termékkör]]</f>
        <v>#VALUE!</v>
      </c>
      <c r="G6092" s="4" t="e">
        <f>Table1[[#This Row],[SzumElad]]</f>
        <v>#VALUE!</v>
      </c>
      <c r="H6092" s="7" t="e">
        <f>Table1[[#This Row],[Jut_%]]</f>
        <v>#VALUE!</v>
      </c>
      <c r="I6092" s="4" t="e">
        <f>Table1[[#This Row],[Jut]]</f>
        <v>#VALUE!</v>
      </c>
      <c r="J6092" s="4" t="e">
        <f>Table1[[#This Row],[Column1]]</f>
        <v>#VALUE!</v>
      </c>
    </row>
    <row r="6093" spans="1:10" hidden="1" x14ac:dyDescent="0.3">
      <c r="A6093" s="2" t="e">
        <f>Table1[[#This Row],[Befolyt]]</f>
        <v>#VALUE!</v>
      </c>
      <c r="B6093" t="e">
        <f>Table1[[#This Row],[ÜK]]</f>
        <v>#VALUE!</v>
      </c>
      <c r="C6093" s="3" t="e">
        <f>Table1[[#This Row],[Szla]]</f>
        <v>#VALUE!</v>
      </c>
      <c r="D6093" s="6" t="e">
        <f>Table1[[#This Row],[Kelt_hó]]</f>
        <v>#VALUE!</v>
      </c>
      <c r="E6093" t="e">
        <f>Table1[[#This Row],[Vevő]]</f>
        <v>#VALUE!</v>
      </c>
      <c r="F6093" t="e">
        <f>Table1[[#This Row],[Termékkör]]</f>
        <v>#VALUE!</v>
      </c>
      <c r="G6093" s="4" t="e">
        <f>Table1[[#This Row],[SzumElad]]</f>
        <v>#VALUE!</v>
      </c>
      <c r="H6093" s="7" t="e">
        <f>Table1[[#This Row],[Jut_%]]</f>
        <v>#VALUE!</v>
      </c>
      <c r="I6093" s="4" t="e">
        <f>Table1[[#This Row],[Jut]]</f>
        <v>#VALUE!</v>
      </c>
      <c r="J6093" s="4" t="e">
        <f>Table1[[#This Row],[Column1]]</f>
        <v>#VALUE!</v>
      </c>
    </row>
    <row r="6094" spans="1:10" hidden="1" x14ac:dyDescent="0.3">
      <c r="A6094" s="2" t="e">
        <f>Table1[[#This Row],[Befolyt]]</f>
        <v>#VALUE!</v>
      </c>
      <c r="B6094" t="e">
        <f>Table1[[#This Row],[ÜK]]</f>
        <v>#VALUE!</v>
      </c>
      <c r="C6094" s="3" t="e">
        <f>Table1[[#This Row],[Szla]]</f>
        <v>#VALUE!</v>
      </c>
      <c r="D6094" s="6" t="e">
        <f>Table1[[#This Row],[Kelt_hó]]</f>
        <v>#VALUE!</v>
      </c>
      <c r="E6094" t="e">
        <f>Table1[[#This Row],[Vevő]]</f>
        <v>#VALUE!</v>
      </c>
      <c r="F6094" t="e">
        <f>Table1[[#This Row],[Termékkör]]</f>
        <v>#VALUE!</v>
      </c>
      <c r="G6094" s="4" t="e">
        <f>Table1[[#This Row],[SzumElad]]</f>
        <v>#VALUE!</v>
      </c>
      <c r="H6094" s="7" t="e">
        <f>Table1[[#This Row],[Jut_%]]</f>
        <v>#VALUE!</v>
      </c>
      <c r="I6094" s="4" t="e">
        <f>Table1[[#This Row],[Jut]]</f>
        <v>#VALUE!</v>
      </c>
      <c r="J6094" s="4" t="e">
        <f>Table1[[#This Row],[Column1]]</f>
        <v>#VALUE!</v>
      </c>
    </row>
    <row r="6095" spans="1:10" hidden="1" x14ac:dyDescent="0.3">
      <c r="A6095" s="2" t="e">
        <f>Table1[[#This Row],[Befolyt]]</f>
        <v>#VALUE!</v>
      </c>
      <c r="B6095" t="e">
        <f>Table1[[#This Row],[ÜK]]</f>
        <v>#VALUE!</v>
      </c>
      <c r="C6095" s="3" t="e">
        <f>Table1[[#This Row],[Szla]]</f>
        <v>#VALUE!</v>
      </c>
      <c r="D6095" s="6" t="e">
        <f>Table1[[#This Row],[Kelt_hó]]</f>
        <v>#VALUE!</v>
      </c>
      <c r="E6095" t="e">
        <f>Table1[[#This Row],[Vevő]]</f>
        <v>#VALUE!</v>
      </c>
      <c r="F6095" t="e">
        <f>Table1[[#This Row],[Termékkör]]</f>
        <v>#VALUE!</v>
      </c>
      <c r="G6095" s="4" t="e">
        <f>Table1[[#This Row],[SzumElad]]</f>
        <v>#VALUE!</v>
      </c>
      <c r="H6095" s="7" t="e">
        <f>Table1[[#This Row],[Jut_%]]</f>
        <v>#VALUE!</v>
      </c>
      <c r="I6095" s="4" t="e">
        <f>Table1[[#This Row],[Jut]]</f>
        <v>#VALUE!</v>
      </c>
      <c r="J6095" s="4" t="e">
        <f>Table1[[#This Row],[Column1]]</f>
        <v>#VALUE!</v>
      </c>
    </row>
    <row r="6096" spans="1:10" hidden="1" x14ac:dyDescent="0.3">
      <c r="A6096" s="2" t="e">
        <f>Table1[[#This Row],[Befolyt]]</f>
        <v>#VALUE!</v>
      </c>
      <c r="B6096" t="e">
        <f>Table1[[#This Row],[ÜK]]</f>
        <v>#VALUE!</v>
      </c>
      <c r="C6096" s="3" t="e">
        <f>Table1[[#This Row],[Szla]]</f>
        <v>#VALUE!</v>
      </c>
      <c r="D6096" s="6" t="e">
        <f>Table1[[#This Row],[Kelt_hó]]</f>
        <v>#VALUE!</v>
      </c>
      <c r="E6096" t="e">
        <f>Table1[[#This Row],[Vevő]]</f>
        <v>#VALUE!</v>
      </c>
      <c r="F6096" t="e">
        <f>Table1[[#This Row],[Termékkör]]</f>
        <v>#VALUE!</v>
      </c>
      <c r="G6096" s="4" t="e">
        <f>Table1[[#This Row],[SzumElad]]</f>
        <v>#VALUE!</v>
      </c>
      <c r="H6096" s="7" t="e">
        <f>Table1[[#This Row],[Jut_%]]</f>
        <v>#VALUE!</v>
      </c>
      <c r="I6096" s="4" t="e">
        <f>Table1[[#This Row],[Jut]]</f>
        <v>#VALUE!</v>
      </c>
      <c r="J6096" s="4" t="e">
        <f>Table1[[#This Row],[Column1]]</f>
        <v>#VALUE!</v>
      </c>
    </row>
    <row r="6097" spans="1:10" hidden="1" x14ac:dyDescent="0.3">
      <c r="A6097" s="2" t="e">
        <f>Table1[[#This Row],[Befolyt]]</f>
        <v>#VALUE!</v>
      </c>
      <c r="B6097" t="e">
        <f>Table1[[#This Row],[ÜK]]</f>
        <v>#VALUE!</v>
      </c>
      <c r="C6097" s="3" t="e">
        <f>Table1[[#This Row],[Szla]]</f>
        <v>#VALUE!</v>
      </c>
      <c r="D6097" s="6" t="e">
        <f>Table1[[#This Row],[Kelt_hó]]</f>
        <v>#VALUE!</v>
      </c>
      <c r="E6097" t="e">
        <f>Table1[[#This Row],[Vevő]]</f>
        <v>#VALUE!</v>
      </c>
      <c r="F6097" t="e">
        <f>Table1[[#This Row],[Termékkör]]</f>
        <v>#VALUE!</v>
      </c>
      <c r="G6097" s="4" t="e">
        <f>Table1[[#This Row],[SzumElad]]</f>
        <v>#VALUE!</v>
      </c>
      <c r="H6097" s="7" t="e">
        <f>Table1[[#This Row],[Jut_%]]</f>
        <v>#VALUE!</v>
      </c>
      <c r="I6097" s="4" t="e">
        <f>Table1[[#This Row],[Jut]]</f>
        <v>#VALUE!</v>
      </c>
      <c r="J6097" s="4" t="e">
        <f>Table1[[#This Row],[Column1]]</f>
        <v>#VALUE!</v>
      </c>
    </row>
    <row r="6098" spans="1:10" hidden="1" x14ac:dyDescent="0.3">
      <c r="A6098" s="2" t="e">
        <f>Table1[[#This Row],[Befolyt]]</f>
        <v>#VALUE!</v>
      </c>
      <c r="B6098" t="e">
        <f>Table1[[#This Row],[ÜK]]</f>
        <v>#VALUE!</v>
      </c>
      <c r="C6098" s="3" t="e">
        <f>Table1[[#This Row],[Szla]]</f>
        <v>#VALUE!</v>
      </c>
      <c r="D6098" s="6" t="e">
        <f>Table1[[#This Row],[Kelt_hó]]</f>
        <v>#VALUE!</v>
      </c>
      <c r="E6098" t="e">
        <f>Table1[[#This Row],[Vevő]]</f>
        <v>#VALUE!</v>
      </c>
      <c r="F6098" t="e">
        <f>Table1[[#This Row],[Termékkör]]</f>
        <v>#VALUE!</v>
      </c>
      <c r="G6098" s="4" t="e">
        <f>Table1[[#This Row],[SzumElad]]</f>
        <v>#VALUE!</v>
      </c>
      <c r="H6098" s="7" t="e">
        <f>Table1[[#This Row],[Jut_%]]</f>
        <v>#VALUE!</v>
      </c>
      <c r="I6098" s="4" t="e">
        <f>Table1[[#This Row],[Jut]]</f>
        <v>#VALUE!</v>
      </c>
      <c r="J6098" s="4" t="e">
        <f>Table1[[#This Row],[Column1]]</f>
        <v>#VALUE!</v>
      </c>
    </row>
    <row r="6099" spans="1:10" hidden="1" x14ac:dyDescent="0.3">
      <c r="A6099" s="2" t="e">
        <f>Table1[[#This Row],[Befolyt]]</f>
        <v>#VALUE!</v>
      </c>
      <c r="B6099" t="e">
        <f>Table1[[#This Row],[ÜK]]</f>
        <v>#VALUE!</v>
      </c>
      <c r="C6099" s="3" t="e">
        <f>Table1[[#This Row],[Szla]]</f>
        <v>#VALUE!</v>
      </c>
      <c r="D6099" s="6" t="e">
        <f>Table1[[#This Row],[Kelt_hó]]</f>
        <v>#VALUE!</v>
      </c>
      <c r="E6099" t="e">
        <f>Table1[[#This Row],[Vevő]]</f>
        <v>#VALUE!</v>
      </c>
      <c r="F6099" t="e">
        <f>Table1[[#This Row],[Termékkör]]</f>
        <v>#VALUE!</v>
      </c>
      <c r="G6099" s="4" t="e">
        <f>Table1[[#This Row],[SzumElad]]</f>
        <v>#VALUE!</v>
      </c>
      <c r="H6099" s="7" t="e">
        <f>Table1[[#This Row],[Jut_%]]</f>
        <v>#VALUE!</v>
      </c>
      <c r="I6099" s="4" t="e">
        <f>Table1[[#This Row],[Jut]]</f>
        <v>#VALUE!</v>
      </c>
      <c r="J6099" s="4" t="e">
        <f>Table1[[#This Row],[Column1]]</f>
        <v>#VALUE!</v>
      </c>
    </row>
    <row r="6100" spans="1:10" hidden="1" x14ac:dyDescent="0.3">
      <c r="A6100" s="2" t="e">
        <f>Table1[[#This Row],[Befolyt]]</f>
        <v>#VALUE!</v>
      </c>
      <c r="B6100" t="e">
        <f>Table1[[#This Row],[ÜK]]</f>
        <v>#VALUE!</v>
      </c>
      <c r="C6100" s="3" t="e">
        <f>Table1[[#This Row],[Szla]]</f>
        <v>#VALUE!</v>
      </c>
      <c r="D6100" s="6" t="e">
        <f>Table1[[#This Row],[Kelt_hó]]</f>
        <v>#VALUE!</v>
      </c>
      <c r="E6100" t="e">
        <f>Table1[[#This Row],[Vevő]]</f>
        <v>#VALUE!</v>
      </c>
      <c r="F6100" t="e">
        <f>Table1[[#This Row],[Termékkör]]</f>
        <v>#VALUE!</v>
      </c>
      <c r="G6100" s="4" t="e">
        <f>Table1[[#This Row],[SzumElad]]</f>
        <v>#VALUE!</v>
      </c>
      <c r="H6100" s="7" t="e">
        <f>Table1[[#This Row],[Jut_%]]</f>
        <v>#VALUE!</v>
      </c>
      <c r="I6100" s="4" t="e">
        <f>Table1[[#This Row],[Jut]]</f>
        <v>#VALUE!</v>
      </c>
      <c r="J6100" s="4" t="e">
        <f>Table1[[#This Row],[Column1]]</f>
        <v>#VALUE!</v>
      </c>
    </row>
    <row r="6101" spans="1:10" hidden="1" x14ac:dyDescent="0.3">
      <c r="A6101" s="2" t="e">
        <f>Table1[[#This Row],[Befolyt]]</f>
        <v>#VALUE!</v>
      </c>
      <c r="B6101" t="e">
        <f>Table1[[#This Row],[ÜK]]</f>
        <v>#VALUE!</v>
      </c>
      <c r="C6101" s="3" t="e">
        <f>Table1[[#This Row],[Szla]]</f>
        <v>#VALUE!</v>
      </c>
      <c r="D6101" s="6" t="e">
        <f>Table1[[#This Row],[Kelt_hó]]</f>
        <v>#VALUE!</v>
      </c>
      <c r="E6101" t="e">
        <f>Table1[[#This Row],[Vevő]]</f>
        <v>#VALUE!</v>
      </c>
      <c r="F6101" t="e">
        <f>Table1[[#This Row],[Termékkör]]</f>
        <v>#VALUE!</v>
      </c>
      <c r="G6101" s="4" t="e">
        <f>Table1[[#This Row],[SzumElad]]</f>
        <v>#VALUE!</v>
      </c>
      <c r="H6101" s="7" t="e">
        <f>Table1[[#This Row],[Jut_%]]</f>
        <v>#VALUE!</v>
      </c>
      <c r="I6101" s="4" t="e">
        <f>Table1[[#This Row],[Jut]]</f>
        <v>#VALUE!</v>
      </c>
      <c r="J6101" s="4" t="e">
        <f>Table1[[#This Row],[Column1]]</f>
        <v>#VALUE!</v>
      </c>
    </row>
    <row r="6102" spans="1:10" hidden="1" x14ac:dyDescent="0.3">
      <c r="A6102" s="2" t="e">
        <f>Table1[[#This Row],[Befolyt]]</f>
        <v>#VALUE!</v>
      </c>
      <c r="B6102" t="e">
        <f>Table1[[#This Row],[ÜK]]</f>
        <v>#VALUE!</v>
      </c>
      <c r="C6102" s="3" t="e">
        <f>Table1[[#This Row],[Szla]]</f>
        <v>#VALUE!</v>
      </c>
      <c r="D6102" s="6" t="e">
        <f>Table1[[#This Row],[Kelt_hó]]</f>
        <v>#VALUE!</v>
      </c>
      <c r="E6102" t="e">
        <f>Table1[[#This Row],[Vevő]]</f>
        <v>#VALUE!</v>
      </c>
      <c r="F6102" t="e">
        <f>Table1[[#This Row],[Termékkör]]</f>
        <v>#VALUE!</v>
      </c>
      <c r="G6102" s="4" t="e">
        <f>Table1[[#This Row],[SzumElad]]</f>
        <v>#VALUE!</v>
      </c>
      <c r="H6102" s="7" t="e">
        <f>Table1[[#This Row],[Jut_%]]</f>
        <v>#VALUE!</v>
      </c>
      <c r="I6102" s="4" t="e">
        <f>Table1[[#This Row],[Jut]]</f>
        <v>#VALUE!</v>
      </c>
      <c r="J6102" s="4" t="e">
        <f>Table1[[#This Row],[Column1]]</f>
        <v>#VALUE!</v>
      </c>
    </row>
    <row r="6103" spans="1:10" hidden="1" x14ac:dyDescent="0.3">
      <c r="A6103" s="2" t="e">
        <f>Table1[[#This Row],[Befolyt]]</f>
        <v>#VALUE!</v>
      </c>
      <c r="B6103" t="e">
        <f>Table1[[#This Row],[ÜK]]</f>
        <v>#VALUE!</v>
      </c>
      <c r="C6103" s="3" t="e">
        <f>Table1[[#This Row],[Szla]]</f>
        <v>#VALUE!</v>
      </c>
      <c r="D6103" s="6" t="e">
        <f>Table1[[#This Row],[Kelt_hó]]</f>
        <v>#VALUE!</v>
      </c>
      <c r="E6103" t="e">
        <f>Table1[[#This Row],[Vevő]]</f>
        <v>#VALUE!</v>
      </c>
      <c r="F6103" t="e">
        <f>Table1[[#This Row],[Termékkör]]</f>
        <v>#VALUE!</v>
      </c>
      <c r="G6103" s="4" t="e">
        <f>Table1[[#This Row],[SzumElad]]</f>
        <v>#VALUE!</v>
      </c>
      <c r="H6103" s="7" t="e">
        <f>Table1[[#This Row],[Jut_%]]</f>
        <v>#VALUE!</v>
      </c>
      <c r="I6103" s="4" t="e">
        <f>Table1[[#This Row],[Jut]]</f>
        <v>#VALUE!</v>
      </c>
      <c r="J6103" s="4" t="e">
        <f>Table1[[#This Row],[Column1]]</f>
        <v>#VALUE!</v>
      </c>
    </row>
    <row r="6104" spans="1:10" hidden="1" x14ac:dyDescent="0.3">
      <c r="A6104" s="2" t="e">
        <f>Table1[[#This Row],[Befolyt]]</f>
        <v>#VALUE!</v>
      </c>
      <c r="B6104" t="e">
        <f>Table1[[#This Row],[ÜK]]</f>
        <v>#VALUE!</v>
      </c>
      <c r="C6104" s="3" t="e">
        <f>Table1[[#This Row],[Szla]]</f>
        <v>#VALUE!</v>
      </c>
      <c r="D6104" s="6" t="e">
        <f>Table1[[#This Row],[Kelt_hó]]</f>
        <v>#VALUE!</v>
      </c>
      <c r="E6104" t="e">
        <f>Table1[[#This Row],[Vevő]]</f>
        <v>#VALUE!</v>
      </c>
      <c r="F6104" t="e">
        <f>Table1[[#This Row],[Termékkör]]</f>
        <v>#VALUE!</v>
      </c>
      <c r="G6104" s="4" t="e">
        <f>Table1[[#This Row],[SzumElad]]</f>
        <v>#VALUE!</v>
      </c>
      <c r="H6104" s="7" t="e">
        <f>Table1[[#This Row],[Jut_%]]</f>
        <v>#VALUE!</v>
      </c>
      <c r="I6104" s="4" t="e">
        <f>Table1[[#This Row],[Jut]]</f>
        <v>#VALUE!</v>
      </c>
      <c r="J6104" s="4" t="e">
        <f>Table1[[#This Row],[Column1]]</f>
        <v>#VALUE!</v>
      </c>
    </row>
    <row r="6105" spans="1:10" hidden="1" x14ac:dyDescent="0.3">
      <c r="A6105" s="2" t="e">
        <f>Table1[[#This Row],[Befolyt]]</f>
        <v>#VALUE!</v>
      </c>
      <c r="B6105" t="e">
        <f>Table1[[#This Row],[ÜK]]</f>
        <v>#VALUE!</v>
      </c>
      <c r="C6105" s="3" t="e">
        <f>Table1[[#This Row],[Szla]]</f>
        <v>#VALUE!</v>
      </c>
      <c r="D6105" s="6" t="e">
        <f>Table1[[#This Row],[Kelt_hó]]</f>
        <v>#VALUE!</v>
      </c>
      <c r="E6105" t="e">
        <f>Table1[[#This Row],[Vevő]]</f>
        <v>#VALUE!</v>
      </c>
      <c r="F6105" t="e">
        <f>Table1[[#This Row],[Termékkör]]</f>
        <v>#VALUE!</v>
      </c>
      <c r="G6105" s="4" t="e">
        <f>Table1[[#This Row],[SzumElad]]</f>
        <v>#VALUE!</v>
      </c>
      <c r="H6105" s="7" t="e">
        <f>Table1[[#This Row],[Jut_%]]</f>
        <v>#VALUE!</v>
      </c>
      <c r="I6105" s="4" t="e">
        <f>Table1[[#This Row],[Jut]]</f>
        <v>#VALUE!</v>
      </c>
      <c r="J6105" s="4" t="e">
        <f>Table1[[#This Row],[Column1]]</f>
        <v>#VALUE!</v>
      </c>
    </row>
    <row r="6106" spans="1:10" hidden="1" x14ac:dyDescent="0.3">
      <c r="A6106" s="2" t="e">
        <f>Table1[[#This Row],[Befolyt]]</f>
        <v>#VALUE!</v>
      </c>
      <c r="B6106" t="e">
        <f>Table1[[#This Row],[ÜK]]</f>
        <v>#VALUE!</v>
      </c>
      <c r="C6106" s="3" t="e">
        <f>Table1[[#This Row],[Szla]]</f>
        <v>#VALUE!</v>
      </c>
      <c r="D6106" s="6" t="e">
        <f>Table1[[#This Row],[Kelt_hó]]</f>
        <v>#VALUE!</v>
      </c>
      <c r="E6106" t="e">
        <f>Table1[[#This Row],[Vevő]]</f>
        <v>#VALUE!</v>
      </c>
      <c r="F6106" t="e">
        <f>Table1[[#This Row],[Termékkör]]</f>
        <v>#VALUE!</v>
      </c>
      <c r="G6106" s="4" t="e">
        <f>Table1[[#This Row],[SzumElad]]</f>
        <v>#VALUE!</v>
      </c>
      <c r="H6106" s="7" t="e">
        <f>Table1[[#This Row],[Jut_%]]</f>
        <v>#VALUE!</v>
      </c>
      <c r="I6106" s="4" t="e">
        <f>Table1[[#This Row],[Jut]]</f>
        <v>#VALUE!</v>
      </c>
      <c r="J6106" s="4" t="e">
        <f>Table1[[#This Row],[Column1]]</f>
        <v>#VALUE!</v>
      </c>
    </row>
    <row r="6107" spans="1:10" hidden="1" x14ac:dyDescent="0.3">
      <c r="A6107" s="2" t="e">
        <f>Table1[[#This Row],[Befolyt]]</f>
        <v>#VALUE!</v>
      </c>
      <c r="B6107" t="e">
        <f>Table1[[#This Row],[ÜK]]</f>
        <v>#VALUE!</v>
      </c>
      <c r="C6107" s="3" t="e">
        <f>Table1[[#This Row],[Szla]]</f>
        <v>#VALUE!</v>
      </c>
      <c r="D6107" s="6" t="e">
        <f>Table1[[#This Row],[Kelt_hó]]</f>
        <v>#VALUE!</v>
      </c>
      <c r="E6107" t="e">
        <f>Table1[[#This Row],[Vevő]]</f>
        <v>#VALUE!</v>
      </c>
      <c r="F6107" t="e">
        <f>Table1[[#This Row],[Termékkör]]</f>
        <v>#VALUE!</v>
      </c>
      <c r="G6107" s="4" t="e">
        <f>Table1[[#This Row],[SzumElad]]</f>
        <v>#VALUE!</v>
      </c>
      <c r="H6107" s="7" t="e">
        <f>Table1[[#This Row],[Jut_%]]</f>
        <v>#VALUE!</v>
      </c>
      <c r="I6107" s="4" t="e">
        <f>Table1[[#This Row],[Jut]]</f>
        <v>#VALUE!</v>
      </c>
      <c r="J6107" s="4" t="e">
        <f>Table1[[#This Row],[Column1]]</f>
        <v>#VALUE!</v>
      </c>
    </row>
    <row r="6108" spans="1:10" hidden="1" x14ac:dyDescent="0.3">
      <c r="A6108" s="2" t="e">
        <f>Table1[[#This Row],[Befolyt]]</f>
        <v>#VALUE!</v>
      </c>
      <c r="B6108" t="e">
        <f>Table1[[#This Row],[ÜK]]</f>
        <v>#VALUE!</v>
      </c>
      <c r="C6108" s="3" t="e">
        <f>Table1[[#This Row],[Szla]]</f>
        <v>#VALUE!</v>
      </c>
      <c r="D6108" s="6" t="e">
        <f>Table1[[#This Row],[Kelt_hó]]</f>
        <v>#VALUE!</v>
      </c>
      <c r="E6108" t="e">
        <f>Table1[[#This Row],[Vevő]]</f>
        <v>#VALUE!</v>
      </c>
      <c r="F6108" t="e">
        <f>Table1[[#This Row],[Termékkör]]</f>
        <v>#VALUE!</v>
      </c>
      <c r="G6108" s="4" t="e">
        <f>Table1[[#This Row],[SzumElad]]</f>
        <v>#VALUE!</v>
      </c>
      <c r="H6108" s="7" t="e">
        <f>Table1[[#This Row],[Jut_%]]</f>
        <v>#VALUE!</v>
      </c>
      <c r="I6108" s="4" t="e">
        <f>Table1[[#This Row],[Jut]]</f>
        <v>#VALUE!</v>
      </c>
      <c r="J6108" s="4" t="e">
        <f>Table1[[#This Row],[Column1]]</f>
        <v>#VALUE!</v>
      </c>
    </row>
    <row r="6109" spans="1:10" hidden="1" x14ac:dyDescent="0.3">
      <c r="A6109" s="2" t="e">
        <f>Table1[[#This Row],[Befolyt]]</f>
        <v>#VALUE!</v>
      </c>
      <c r="B6109" t="e">
        <f>Table1[[#This Row],[ÜK]]</f>
        <v>#VALUE!</v>
      </c>
      <c r="C6109" s="3" t="e">
        <f>Table1[[#This Row],[Szla]]</f>
        <v>#VALUE!</v>
      </c>
      <c r="D6109" s="6" t="e">
        <f>Table1[[#This Row],[Kelt_hó]]</f>
        <v>#VALUE!</v>
      </c>
      <c r="E6109" t="e">
        <f>Table1[[#This Row],[Vevő]]</f>
        <v>#VALUE!</v>
      </c>
      <c r="F6109" t="e">
        <f>Table1[[#This Row],[Termékkör]]</f>
        <v>#VALUE!</v>
      </c>
      <c r="G6109" s="4" t="e">
        <f>Table1[[#This Row],[SzumElad]]</f>
        <v>#VALUE!</v>
      </c>
      <c r="H6109" s="7" t="e">
        <f>Table1[[#This Row],[Jut_%]]</f>
        <v>#VALUE!</v>
      </c>
      <c r="I6109" s="4" t="e">
        <f>Table1[[#This Row],[Jut]]</f>
        <v>#VALUE!</v>
      </c>
      <c r="J6109" s="4" t="e">
        <f>Table1[[#This Row],[Column1]]</f>
        <v>#VALUE!</v>
      </c>
    </row>
    <row r="6110" spans="1:10" hidden="1" x14ac:dyDescent="0.3">
      <c r="A6110" s="2" t="e">
        <f>Table1[[#This Row],[Befolyt]]</f>
        <v>#VALUE!</v>
      </c>
      <c r="B6110" t="e">
        <f>Table1[[#This Row],[ÜK]]</f>
        <v>#VALUE!</v>
      </c>
      <c r="C6110" s="3" t="e">
        <f>Table1[[#This Row],[Szla]]</f>
        <v>#VALUE!</v>
      </c>
      <c r="D6110" s="6" t="e">
        <f>Table1[[#This Row],[Kelt_hó]]</f>
        <v>#VALUE!</v>
      </c>
      <c r="E6110" t="e">
        <f>Table1[[#This Row],[Vevő]]</f>
        <v>#VALUE!</v>
      </c>
      <c r="F6110" t="e">
        <f>Table1[[#This Row],[Termékkör]]</f>
        <v>#VALUE!</v>
      </c>
      <c r="G6110" s="4" t="e">
        <f>Table1[[#This Row],[SzumElad]]</f>
        <v>#VALUE!</v>
      </c>
      <c r="H6110" s="7" t="e">
        <f>Table1[[#This Row],[Jut_%]]</f>
        <v>#VALUE!</v>
      </c>
      <c r="I6110" s="4" t="e">
        <f>Table1[[#This Row],[Jut]]</f>
        <v>#VALUE!</v>
      </c>
      <c r="J6110" s="4" t="e">
        <f>Table1[[#This Row],[Column1]]</f>
        <v>#VALUE!</v>
      </c>
    </row>
    <row r="6111" spans="1:10" hidden="1" x14ac:dyDescent="0.3">
      <c r="A6111" s="2" t="e">
        <f>Table1[[#This Row],[Befolyt]]</f>
        <v>#VALUE!</v>
      </c>
      <c r="B6111" t="e">
        <f>Table1[[#This Row],[ÜK]]</f>
        <v>#VALUE!</v>
      </c>
      <c r="C6111" s="3" t="e">
        <f>Table1[[#This Row],[Szla]]</f>
        <v>#VALUE!</v>
      </c>
      <c r="D6111" s="6" t="e">
        <f>Table1[[#This Row],[Kelt_hó]]</f>
        <v>#VALUE!</v>
      </c>
      <c r="E6111" t="e">
        <f>Table1[[#This Row],[Vevő]]</f>
        <v>#VALUE!</v>
      </c>
      <c r="F6111" t="e">
        <f>Table1[[#This Row],[Termékkör]]</f>
        <v>#VALUE!</v>
      </c>
      <c r="G6111" s="4" t="e">
        <f>Table1[[#This Row],[SzumElad]]</f>
        <v>#VALUE!</v>
      </c>
      <c r="H6111" s="7" t="e">
        <f>Table1[[#This Row],[Jut_%]]</f>
        <v>#VALUE!</v>
      </c>
      <c r="I6111" s="4" t="e">
        <f>Table1[[#This Row],[Jut]]</f>
        <v>#VALUE!</v>
      </c>
      <c r="J6111" s="4" t="e">
        <f>Table1[[#This Row],[Column1]]</f>
        <v>#VALUE!</v>
      </c>
    </row>
    <row r="6112" spans="1:10" hidden="1" x14ac:dyDescent="0.3">
      <c r="A6112" s="2" t="e">
        <f>Table1[[#This Row],[Befolyt]]</f>
        <v>#VALUE!</v>
      </c>
      <c r="B6112" t="e">
        <f>Table1[[#This Row],[ÜK]]</f>
        <v>#VALUE!</v>
      </c>
      <c r="C6112" s="3" t="e">
        <f>Table1[[#This Row],[Szla]]</f>
        <v>#VALUE!</v>
      </c>
      <c r="D6112" s="6" t="e">
        <f>Table1[[#This Row],[Kelt_hó]]</f>
        <v>#VALUE!</v>
      </c>
      <c r="E6112" t="e">
        <f>Table1[[#This Row],[Vevő]]</f>
        <v>#VALUE!</v>
      </c>
      <c r="F6112" t="e">
        <f>Table1[[#This Row],[Termékkör]]</f>
        <v>#VALUE!</v>
      </c>
      <c r="G6112" s="4" t="e">
        <f>Table1[[#This Row],[SzumElad]]</f>
        <v>#VALUE!</v>
      </c>
      <c r="H6112" s="7" t="e">
        <f>Table1[[#This Row],[Jut_%]]</f>
        <v>#VALUE!</v>
      </c>
      <c r="I6112" s="4" t="e">
        <f>Table1[[#This Row],[Jut]]</f>
        <v>#VALUE!</v>
      </c>
      <c r="J6112" s="4" t="e">
        <f>Table1[[#This Row],[Column1]]</f>
        <v>#VALUE!</v>
      </c>
    </row>
    <row r="6113" spans="1:10" hidden="1" x14ac:dyDescent="0.3">
      <c r="A6113" s="2" t="e">
        <f>Table1[[#This Row],[Befolyt]]</f>
        <v>#VALUE!</v>
      </c>
      <c r="B6113" t="e">
        <f>Table1[[#This Row],[ÜK]]</f>
        <v>#VALUE!</v>
      </c>
      <c r="C6113" s="3" t="e">
        <f>Table1[[#This Row],[Szla]]</f>
        <v>#VALUE!</v>
      </c>
      <c r="D6113" s="6" t="e">
        <f>Table1[[#This Row],[Kelt_hó]]</f>
        <v>#VALUE!</v>
      </c>
      <c r="E6113" t="e">
        <f>Table1[[#This Row],[Vevő]]</f>
        <v>#VALUE!</v>
      </c>
      <c r="F6113" t="e">
        <f>Table1[[#This Row],[Termékkör]]</f>
        <v>#VALUE!</v>
      </c>
      <c r="G6113" s="4" t="e">
        <f>Table1[[#This Row],[SzumElad]]</f>
        <v>#VALUE!</v>
      </c>
      <c r="H6113" s="7" t="e">
        <f>Table1[[#This Row],[Jut_%]]</f>
        <v>#VALUE!</v>
      </c>
      <c r="I6113" s="4" t="e">
        <f>Table1[[#This Row],[Jut]]</f>
        <v>#VALUE!</v>
      </c>
      <c r="J6113" s="4" t="e">
        <f>Table1[[#This Row],[Column1]]</f>
        <v>#VALUE!</v>
      </c>
    </row>
    <row r="6114" spans="1:10" hidden="1" x14ac:dyDescent="0.3">
      <c r="A6114" s="2" t="e">
        <f>Table1[[#This Row],[Befolyt]]</f>
        <v>#VALUE!</v>
      </c>
      <c r="B6114" t="e">
        <f>Table1[[#This Row],[ÜK]]</f>
        <v>#VALUE!</v>
      </c>
      <c r="C6114" s="3" t="e">
        <f>Table1[[#This Row],[Szla]]</f>
        <v>#VALUE!</v>
      </c>
      <c r="D6114" s="6" t="e">
        <f>Table1[[#This Row],[Kelt_hó]]</f>
        <v>#VALUE!</v>
      </c>
      <c r="E6114" t="e">
        <f>Table1[[#This Row],[Vevő]]</f>
        <v>#VALUE!</v>
      </c>
      <c r="F6114" t="e">
        <f>Table1[[#This Row],[Termékkör]]</f>
        <v>#VALUE!</v>
      </c>
      <c r="G6114" s="4" t="e">
        <f>Table1[[#This Row],[SzumElad]]</f>
        <v>#VALUE!</v>
      </c>
      <c r="H6114" s="7" t="e">
        <f>Table1[[#This Row],[Jut_%]]</f>
        <v>#VALUE!</v>
      </c>
      <c r="I6114" s="4" t="e">
        <f>Table1[[#This Row],[Jut]]</f>
        <v>#VALUE!</v>
      </c>
      <c r="J6114" s="4" t="e">
        <f>Table1[[#This Row],[Column1]]</f>
        <v>#VALUE!</v>
      </c>
    </row>
    <row r="6115" spans="1:10" hidden="1" x14ac:dyDescent="0.3">
      <c r="A6115" s="2" t="e">
        <f>Table1[[#This Row],[Befolyt]]</f>
        <v>#VALUE!</v>
      </c>
      <c r="B6115" t="e">
        <f>Table1[[#This Row],[ÜK]]</f>
        <v>#VALUE!</v>
      </c>
      <c r="C6115" s="3" t="e">
        <f>Table1[[#This Row],[Szla]]</f>
        <v>#VALUE!</v>
      </c>
      <c r="D6115" s="6" t="e">
        <f>Table1[[#This Row],[Kelt_hó]]</f>
        <v>#VALUE!</v>
      </c>
      <c r="E6115" t="e">
        <f>Table1[[#This Row],[Vevő]]</f>
        <v>#VALUE!</v>
      </c>
      <c r="F6115" t="e">
        <f>Table1[[#This Row],[Termékkör]]</f>
        <v>#VALUE!</v>
      </c>
      <c r="G6115" s="4" t="e">
        <f>Table1[[#This Row],[SzumElad]]</f>
        <v>#VALUE!</v>
      </c>
      <c r="H6115" s="7" t="e">
        <f>Table1[[#This Row],[Jut_%]]</f>
        <v>#VALUE!</v>
      </c>
      <c r="I6115" s="4" t="e">
        <f>Table1[[#This Row],[Jut]]</f>
        <v>#VALUE!</v>
      </c>
      <c r="J6115" s="4" t="e">
        <f>Table1[[#This Row],[Column1]]</f>
        <v>#VALUE!</v>
      </c>
    </row>
    <row r="6116" spans="1:10" hidden="1" x14ac:dyDescent="0.3">
      <c r="A6116" s="2" t="e">
        <f>Table1[[#This Row],[Befolyt]]</f>
        <v>#VALUE!</v>
      </c>
      <c r="B6116" t="e">
        <f>Table1[[#This Row],[ÜK]]</f>
        <v>#VALUE!</v>
      </c>
      <c r="C6116" s="3" t="e">
        <f>Table1[[#This Row],[Szla]]</f>
        <v>#VALUE!</v>
      </c>
      <c r="D6116" s="6" t="e">
        <f>Table1[[#This Row],[Kelt_hó]]</f>
        <v>#VALUE!</v>
      </c>
      <c r="E6116" t="e">
        <f>Table1[[#This Row],[Vevő]]</f>
        <v>#VALUE!</v>
      </c>
      <c r="F6116" t="e">
        <f>Table1[[#This Row],[Termékkör]]</f>
        <v>#VALUE!</v>
      </c>
      <c r="G6116" s="4" t="e">
        <f>Table1[[#This Row],[SzumElad]]</f>
        <v>#VALUE!</v>
      </c>
      <c r="H6116" s="7" t="e">
        <f>Table1[[#This Row],[Jut_%]]</f>
        <v>#VALUE!</v>
      </c>
      <c r="I6116" s="4" t="e">
        <f>Table1[[#This Row],[Jut]]</f>
        <v>#VALUE!</v>
      </c>
      <c r="J6116" s="4" t="e">
        <f>Table1[[#This Row],[Column1]]</f>
        <v>#VALUE!</v>
      </c>
    </row>
    <row r="6117" spans="1:10" hidden="1" x14ac:dyDescent="0.3">
      <c r="A6117" s="2" t="e">
        <f>Table1[[#This Row],[Befolyt]]</f>
        <v>#VALUE!</v>
      </c>
      <c r="B6117" t="e">
        <f>Table1[[#This Row],[ÜK]]</f>
        <v>#VALUE!</v>
      </c>
      <c r="C6117" s="3" t="e">
        <f>Table1[[#This Row],[Szla]]</f>
        <v>#VALUE!</v>
      </c>
      <c r="D6117" s="6" t="e">
        <f>Table1[[#This Row],[Kelt_hó]]</f>
        <v>#VALUE!</v>
      </c>
      <c r="E6117" t="e">
        <f>Table1[[#This Row],[Vevő]]</f>
        <v>#VALUE!</v>
      </c>
      <c r="F6117" t="e">
        <f>Table1[[#This Row],[Termékkör]]</f>
        <v>#VALUE!</v>
      </c>
      <c r="G6117" s="4" t="e">
        <f>Table1[[#This Row],[SzumElad]]</f>
        <v>#VALUE!</v>
      </c>
      <c r="H6117" s="7" t="e">
        <f>Table1[[#This Row],[Jut_%]]</f>
        <v>#VALUE!</v>
      </c>
      <c r="I6117" s="4" t="e">
        <f>Table1[[#This Row],[Jut]]</f>
        <v>#VALUE!</v>
      </c>
      <c r="J6117" s="4" t="e">
        <f>Table1[[#This Row],[Column1]]</f>
        <v>#VALUE!</v>
      </c>
    </row>
    <row r="6118" spans="1:10" hidden="1" x14ac:dyDescent="0.3">
      <c r="A6118" s="2" t="e">
        <f>Table1[[#This Row],[Befolyt]]</f>
        <v>#VALUE!</v>
      </c>
      <c r="B6118" t="e">
        <f>Table1[[#This Row],[ÜK]]</f>
        <v>#VALUE!</v>
      </c>
      <c r="C6118" s="3" t="e">
        <f>Table1[[#This Row],[Szla]]</f>
        <v>#VALUE!</v>
      </c>
      <c r="D6118" s="6" t="e">
        <f>Table1[[#This Row],[Kelt_hó]]</f>
        <v>#VALUE!</v>
      </c>
      <c r="E6118" t="e">
        <f>Table1[[#This Row],[Vevő]]</f>
        <v>#VALUE!</v>
      </c>
      <c r="F6118" t="e">
        <f>Table1[[#This Row],[Termékkör]]</f>
        <v>#VALUE!</v>
      </c>
      <c r="G6118" s="4" t="e">
        <f>Table1[[#This Row],[SzumElad]]</f>
        <v>#VALUE!</v>
      </c>
      <c r="H6118" s="7" t="e">
        <f>Table1[[#This Row],[Jut_%]]</f>
        <v>#VALUE!</v>
      </c>
      <c r="I6118" s="4" t="e">
        <f>Table1[[#This Row],[Jut]]</f>
        <v>#VALUE!</v>
      </c>
      <c r="J6118" s="4" t="e">
        <f>Table1[[#This Row],[Column1]]</f>
        <v>#VALUE!</v>
      </c>
    </row>
    <row r="6119" spans="1:10" hidden="1" x14ac:dyDescent="0.3">
      <c r="A6119" s="2" t="e">
        <f>Table1[[#This Row],[Befolyt]]</f>
        <v>#VALUE!</v>
      </c>
      <c r="B6119" t="e">
        <f>Table1[[#This Row],[ÜK]]</f>
        <v>#VALUE!</v>
      </c>
      <c r="C6119" s="3" t="e">
        <f>Table1[[#This Row],[Szla]]</f>
        <v>#VALUE!</v>
      </c>
      <c r="D6119" s="6" t="e">
        <f>Table1[[#This Row],[Kelt_hó]]</f>
        <v>#VALUE!</v>
      </c>
      <c r="E6119" t="e">
        <f>Table1[[#This Row],[Vevő]]</f>
        <v>#VALUE!</v>
      </c>
      <c r="F6119" t="e">
        <f>Table1[[#This Row],[Termékkör]]</f>
        <v>#VALUE!</v>
      </c>
      <c r="G6119" s="4" t="e">
        <f>Table1[[#This Row],[SzumElad]]</f>
        <v>#VALUE!</v>
      </c>
      <c r="H6119" s="7" t="e">
        <f>Table1[[#This Row],[Jut_%]]</f>
        <v>#VALUE!</v>
      </c>
      <c r="I6119" s="4" t="e">
        <f>Table1[[#This Row],[Jut]]</f>
        <v>#VALUE!</v>
      </c>
      <c r="J6119" s="4" t="e">
        <f>Table1[[#This Row],[Column1]]</f>
        <v>#VALUE!</v>
      </c>
    </row>
    <row r="6120" spans="1:10" hidden="1" x14ac:dyDescent="0.3">
      <c r="A6120" s="2" t="e">
        <f>Table1[[#This Row],[Befolyt]]</f>
        <v>#VALUE!</v>
      </c>
      <c r="B6120" t="e">
        <f>Table1[[#This Row],[ÜK]]</f>
        <v>#VALUE!</v>
      </c>
      <c r="C6120" s="3" t="e">
        <f>Table1[[#This Row],[Szla]]</f>
        <v>#VALUE!</v>
      </c>
      <c r="D6120" s="6" t="e">
        <f>Table1[[#This Row],[Kelt_hó]]</f>
        <v>#VALUE!</v>
      </c>
      <c r="E6120" t="e">
        <f>Table1[[#This Row],[Vevő]]</f>
        <v>#VALUE!</v>
      </c>
      <c r="F6120" t="e">
        <f>Table1[[#This Row],[Termékkör]]</f>
        <v>#VALUE!</v>
      </c>
      <c r="G6120" s="4" t="e">
        <f>Table1[[#This Row],[SzumElad]]</f>
        <v>#VALUE!</v>
      </c>
      <c r="H6120" s="7" t="e">
        <f>Table1[[#This Row],[Jut_%]]</f>
        <v>#VALUE!</v>
      </c>
      <c r="I6120" s="4" t="e">
        <f>Table1[[#This Row],[Jut]]</f>
        <v>#VALUE!</v>
      </c>
      <c r="J6120" s="4" t="e">
        <f>Table1[[#This Row],[Column1]]</f>
        <v>#VALUE!</v>
      </c>
    </row>
    <row r="6121" spans="1:10" hidden="1" x14ac:dyDescent="0.3">
      <c r="A6121" s="2" t="e">
        <f>Table1[[#This Row],[Befolyt]]</f>
        <v>#VALUE!</v>
      </c>
      <c r="B6121" t="e">
        <f>Table1[[#This Row],[ÜK]]</f>
        <v>#VALUE!</v>
      </c>
      <c r="C6121" s="3" t="e">
        <f>Table1[[#This Row],[Szla]]</f>
        <v>#VALUE!</v>
      </c>
      <c r="D6121" s="6" t="e">
        <f>Table1[[#This Row],[Kelt_hó]]</f>
        <v>#VALUE!</v>
      </c>
      <c r="E6121" t="e">
        <f>Table1[[#This Row],[Vevő]]</f>
        <v>#VALUE!</v>
      </c>
      <c r="F6121" t="e">
        <f>Table1[[#This Row],[Termékkör]]</f>
        <v>#VALUE!</v>
      </c>
      <c r="G6121" s="4" t="e">
        <f>Table1[[#This Row],[SzumElad]]</f>
        <v>#VALUE!</v>
      </c>
      <c r="H6121" s="7" t="e">
        <f>Table1[[#This Row],[Jut_%]]</f>
        <v>#VALUE!</v>
      </c>
      <c r="I6121" s="4" t="e">
        <f>Table1[[#This Row],[Jut]]</f>
        <v>#VALUE!</v>
      </c>
      <c r="J6121" s="4" t="e">
        <f>Table1[[#This Row],[Column1]]</f>
        <v>#VALUE!</v>
      </c>
    </row>
    <row r="6122" spans="1:10" hidden="1" x14ac:dyDescent="0.3">
      <c r="A6122" s="2" t="e">
        <f>Table1[[#This Row],[Befolyt]]</f>
        <v>#VALUE!</v>
      </c>
      <c r="B6122" t="e">
        <f>Table1[[#This Row],[ÜK]]</f>
        <v>#VALUE!</v>
      </c>
      <c r="C6122" s="3" t="e">
        <f>Table1[[#This Row],[Szla]]</f>
        <v>#VALUE!</v>
      </c>
      <c r="D6122" s="6" t="e">
        <f>Table1[[#This Row],[Kelt_hó]]</f>
        <v>#VALUE!</v>
      </c>
      <c r="E6122" t="e">
        <f>Table1[[#This Row],[Vevő]]</f>
        <v>#VALUE!</v>
      </c>
      <c r="F6122" t="e">
        <f>Table1[[#This Row],[Termékkör]]</f>
        <v>#VALUE!</v>
      </c>
      <c r="G6122" s="4" t="e">
        <f>Table1[[#This Row],[SzumElad]]</f>
        <v>#VALUE!</v>
      </c>
      <c r="H6122" s="7" t="e">
        <f>Table1[[#This Row],[Jut_%]]</f>
        <v>#VALUE!</v>
      </c>
      <c r="I6122" s="4" t="e">
        <f>Table1[[#This Row],[Jut]]</f>
        <v>#VALUE!</v>
      </c>
      <c r="J6122" s="4" t="e">
        <f>Table1[[#This Row],[Column1]]</f>
        <v>#VALUE!</v>
      </c>
    </row>
    <row r="6123" spans="1:10" hidden="1" x14ac:dyDescent="0.3">
      <c r="A6123" s="2" t="e">
        <f>Table1[[#This Row],[Befolyt]]</f>
        <v>#VALUE!</v>
      </c>
      <c r="B6123" t="e">
        <f>Table1[[#This Row],[ÜK]]</f>
        <v>#VALUE!</v>
      </c>
      <c r="C6123" s="3" t="e">
        <f>Table1[[#This Row],[Szla]]</f>
        <v>#VALUE!</v>
      </c>
      <c r="D6123" s="6" t="e">
        <f>Table1[[#This Row],[Kelt_hó]]</f>
        <v>#VALUE!</v>
      </c>
      <c r="E6123" t="e">
        <f>Table1[[#This Row],[Vevő]]</f>
        <v>#VALUE!</v>
      </c>
      <c r="F6123" t="e">
        <f>Table1[[#This Row],[Termékkör]]</f>
        <v>#VALUE!</v>
      </c>
      <c r="G6123" s="4" t="e">
        <f>Table1[[#This Row],[SzumElad]]</f>
        <v>#VALUE!</v>
      </c>
      <c r="H6123" s="7" t="e">
        <f>Table1[[#This Row],[Jut_%]]</f>
        <v>#VALUE!</v>
      </c>
      <c r="I6123" s="4" t="e">
        <f>Table1[[#This Row],[Jut]]</f>
        <v>#VALUE!</v>
      </c>
      <c r="J6123" s="4" t="e">
        <f>Table1[[#This Row],[Column1]]</f>
        <v>#VALUE!</v>
      </c>
    </row>
    <row r="6124" spans="1:10" hidden="1" x14ac:dyDescent="0.3">
      <c r="A6124" s="2" t="e">
        <f>Table1[[#This Row],[Befolyt]]</f>
        <v>#VALUE!</v>
      </c>
      <c r="B6124" t="e">
        <f>Table1[[#This Row],[ÜK]]</f>
        <v>#VALUE!</v>
      </c>
      <c r="C6124" s="3" t="e">
        <f>Table1[[#This Row],[Szla]]</f>
        <v>#VALUE!</v>
      </c>
      <c r="D6124" s="6" t="e">
        <f>Table1[[#This Row],[Kelt_hó]]</f>
        <v>#VALUE!</v>
      </c>
      <c r="E6124" t="e">
        <f>Table1[[#This Row],[Vevő]]</f>
        <v>#VALUE!</v>
      </c>
      <c r="F6124" t="e">
        <f>Table1[[#This Row],[Termékkör]]</f>
        <v>#VALUE!</v>
      </c>
      <c r="G6124" s="4" t="e">
        <f>Table1[[#This Row],[SzumElad]]</f>
        <v>#VALUE!</v>
      </c>
      <c r="H6124" s="7" t="e">
        <f>Table1[[#This Row],[Jut_%]]</f>
        <v>#VALUE!</v>
      </c>
      <c r="I6124" s="4" t="e">
        <f>Table1[[#This Row],[Jut]]</f>
        <v>#VALUE!</v>
      </c>
      <c r="J6124" s="4" t="e">
        <f>Table1[[#This Row],[Column1]]</f>
        <v>#VALUE!</v>
      </c>
    </row>
    <row r="6125" spans="1:10" hidden="1" x14ac:dyDescent="0.3">
      <c r="A6125" s="2" t="e">
        <f>Table1[[#This Row],[Befolyt]]</f>
        <v>#VALUE!</v>
      </c>
      <c r="B6125" t="e">
        <f>Table1[[#This Row],[ÜK]]</f>
        <v>#VALUE!</v>
      </c>
      <c r="C6125" s="3" t="e">
        <f>Table1[[#This Row],[Szla]]</f>
        <v>#VALUE!</v>
      </c>
      <c r="D6125" s="6" t="e">
        <f>Table1[[#This Row],[Kelt_hó]]</f>
        <v>#VALUE!</v>
      </c>
      <c r="E6125" t="e">
        <f>Table1[[#This Row],[Vevő]]</f>
        <v>#VALUE!</v>
      </c>
      <c r="F6125" t="e">
        <f>Table1[[#This Row],[Termékkör]]</f>
        <v>#VALUE!</v>
      </c>
      <c r="G6125" s="4" t="e">
        <f>Table1[[#This Row],[SzumElad]]</f>
        <v>#VALUE!</v>
      </c>
      <c r="H6125" s="7" t="e">
        <f>Table1[[#This Row],[Jut_%]]</f>
        <v>#VALUE!</v>
      </c>
      <c r="I6125" s="4" t="e">
        <f>Table1[[#This Row],[Jut]]</f>
        <v>#VALUE!</v>
      </c>
      <c r="J6125" s="4" t="e">
        <f>Table1[[#This Row],[Column1]]</f>
        <v>#VALUE!</v>
      </c>
    </row>
    <row r="6126" spans="1:10" hidden="1" x14ac:dyDescent="0.3">
      <c r="A6126" s="2" t="e">
        <f>Table1[[#This Row],[Befolyt]]</f>
        <v>#VALUE!</v>
      </c>
      <c r="B6126" t="e">
        <f>Table1[[#This Row],[ÜK]]</f>
        <v>#VALUE!</v>
      </c>
      <c r="C6126" s="3" t="e">
        <f>Table1[[#This Row],[Szla]]</f>
        <v>#VALUE!</v>
      </c>
      <c r="D6126" s="6" t="e">
        <f>Table1[[#This Row],[Kelt_hó]]</f>
        <v>#VALUE!</v>
      </c>
      <c r="E6126" t="e">
        <f>Table1[[#This Row],[Vevő]]</f>
        <v>#VALUE!</v>
      </c>
      <c r="F6126" t="e">
        <f>Table1[[#This Row],[Termékkör]]</f>
        <v>#VALUE!</v>
      </c>
      <c r="G6126" s="4" t="e">
        <f>Table1[[#This Row],[SzumElad]]</f>
        <v>#VALUE!</v>
      </c>
      <c r="H6126" s="7" t="e">
        <f>Table1[[#This Row],[Jut_%]]</f>
        <v>#VALUE!</v>
      </c>
      <c r="I6126" s="4" t="e">
        <f>Table1[[#This Row],[Jut]]</f>
        <v>#VALUE!</v>
      </c>
      <c r="J6126" s="4" t="e">
        <f>Table1[[#This Row],[Column1]]</f>
        <v>#VALUE!</v>
      </c>
    </row>
    <row r="6127" spans="1:10" hidden="1" x14ac:dyDescent="0.3">
      <c r="A6127" s="2" t="e">
        <f>Table1[[#This Row],[Befolyt]]</f>
        <v>#VALUE!</v>
      </c>
      <c r="B6127" t="e">
        <f>Table1[[#This Row],[ÜK]]</f>
        <v>#VALUE!</v>
      </c>
      <c r="C6127" s="3" t="e">
        <f>Table1[[#This Row],[Szla]]</f>
        <v>#VALUE!</v>
      </c>
      <c r="D6127" s="6" t="e">
        <f>Table1[[#This Row],[Kelt_hó]]</f>
        <v>#VALUE!</v>
      </c>
      <c r="E6127" t="e">
        <f>Table1[[#This Row],[Vevő]]</f>
        <v>#VALUE!</v>
      </c>
      <c r="F6127" t="e">
        <f>Table1[[#This Row],[Termékkör]]</f>
        <v>#VALUE!</v>
      </c>
      <c r="G6127" s="4" t="e">
        <f>Table1[[#This Row],[SzumElad]]</f>
        <v>#VALUE!</v>
      </c>
      <c r="H6127" s="7" t="e">
        <f>Table1[[#This Row],[Jut_%]]</f>
        <v>#VALUE!</v>
      </c>
      <c r="I6127" s="4" t="e">
        <f>Table1[[#This Row],[Jut]]</f>
        <v>#VALUE!</v>
      </c>
      <c r="J6127" s="4" t="e">
        <f>Table1[[#This Row],[Column1]]</f>
        <v>#VALUE!</v>
      </c>
    </row>
    <row r="6128" spans="1:10" hidden="1" x14ac:dyDescent="0.3">
      <c r="A6128" s="2" t="e">
        <f>Table1[[#This Row],[Befolyt]]</f>
        <v>#VALUE!</v>
      </c>
      <c r="B6128" t="e">
        <f>Table1[[#This Row],[ÜK]]</f>
        <v>#VALUE!</v>
      </c>
      <c r="C6128" s="3" t="e">
        <f>Table1[[#This Row],[Szla]]</f>
        <v>#VALUE!</v>
      </c>
      <c r="D6128" s="6" t="e">
        <f>Table1[[#This Row],[Kelt_hó]]</f>
        <v>#VALUE!</v>
      </c>
      <c r="E6128" t="e">
        <f>Table1[[#This Row],[Vevő]]</f>
        <v>#VALUE!</v>
      </c>
      <c r="F6128" t="e">
        <f>Table1[[#This Row],[Termékkör]]</f>
        <v>#VALUE!</v>
      </c>
      <c r="G6128" s="4" t="e">
        <f>Table1[[#This Row],[SzumElad]]</f>
        <v>#VALUE!</v>
      </c>
      <c r="H6128" s="7" t="e">
        <f>Table1[[#This Row],[Jut_%]]</f>
        <v>#VALUE!</v>
      </c>
      <c r="I6128" s="4" t="e">
        <f>Table1[[#This Row],[Jut]]</f>
        <v>#VALUE!</v>
      </c>
      <c r="J6128" s="4" t="e">
        <f>Table1[[#This Row],[Column1]]</f>
        <v>#VALUE!</v>
      </c>
    </row>
    <row r="6129" spans="1:10" hidden="1" x14ac:dyDescent="0.3">
      <c r="A6129" s="2" t="e">
        <f>Table1[[#This Row],[Befolyt]]</f>
        <v>#VALUE!</v>
      </c>
      <c r="B6129" t="e">
        <f>Table1[[#This Row],[ÜK]]</f>
        <v>#VALUE!</v>
      </c>
      <c r="C6129" s="3" t="e">
        <f>Table1[[#This Row],[Szla]]</f>
        <v>#VALUE!</v>
      </c>
      <c r="D6129" s="6" t="e">
        <f>Table1[[#This Row],[Kelt_hó]]</f>
        <v>#VALUE!</v>
      </c>
      <c r="E6129" t="e">
        <f>Table1[[#This Row],[Vevő]]</f>
        <v>#VALUE!</v>
      </c>
      <c r="F6129" t="e">
        <f>Table1[[#This Row],[Termékkör]]</f>
        <v>#VALUE!</v>
      </c>
      <c r="G6129" s="4" t="e">
        <f>Table1[[#This Row],[SzumElad]]</f>
        <v>#VALUE!</v>
      </c>
      <c r="H6129" s="7" t="e">
        <f>Table1[[#This Row],[Jut_%]]</f>
        <v>#VALUE!</v>
      </c>
      <c r="I6129" s="4" t="e">
        <f>Table1[[#This Row],[Jut]]</f>
        <v>#VALUE!</v>
      </c>
      <c r="J6129" s="4" t="e">
        <f>Table1[[#This Row],[Column1]]</f>
        <v>#VALUE!</v>
      </c>
    </row>
    <row r="6130" spans="1:10" hidden="1" x14ac:dyDescent="0.3">
      <c r="A6130" s="2" t="e">
        <f>Table1[[#This Row],[Befolyt]]</f>
        <v>#VALUE!</v>
      </c>
      <c r="B6130" t="e">
        <f>Table1[[#This Row],[ÜK]]</f>
        <v>#VALUE!</v>
      </c>
      <c r="C6130" s="3" t="e">
        <f>Table1[[#This Row],[Szla]]</f>
        <v>#VALUE!</v>
      </c>
      <c r="D6130" s="6" t="e">
        <f>Table1[[#This Row],[Kelt_hó]]</f>
        <v>#VALUE!</v>
      </c>
      <c r="E6130" t="e">
        <f>Table1[[#This Row],[Vevő]]</f>
        <v>#VALUE!</v>
      </c>
      <c r="F6130" t="e">
        <f>Table1[[#This Row],[Termékkör]]</f>
        <v>#VALUE!</v>
      </c>
      <c r="G6130" s="4" t="e">
        <f>Table1[[#This Row],[SzumElad]]</f>
        <v>#VALUE!</v>
      </c>
      <c r="H6130" s="7" t="e">
        <f>Table1[[#This Row],[Jut_%]]</f>
        <v>#VALUE!</v>
      </c>
      <c r="I6130" s="4" t="e">
        <f>Table1[[#This Row],[Jut]]</f>
        <v>#VALUE!</v>
      </c>
      <c r="J6130" s="4" t="e">
        <f>Table1[[#This Row],[Column1]]</f>
        <v>#VALUE!</v>
      </c>
    </row>
    <row r="6131" spans="1:10" hidden="1" x14ac:dyDescent="0.3">
      <c r="A6131" s="2" t="e">
        <f>Table1[[#This Row],[Befolyt]]</f>
        <v>#VALUE!</v>
      </c>
      <c r="B6131" t="e">
        <f>Table1[[#This Row],[ÜK]]</f>
        <v>#VALUE!</v>
      </c>
      <c r="C6131" s="3" t="e">
        <f>Table1[[#This Row],[Szla]]</f>
        <v>#VALUE!</v>
      </c>
      <c r="D6131" s="6" t="e">
        <f>Table1[[#This Row],[Kelt_hó]]</f>
        <v>#VALUE!</v>
      </c>
      <c r="E6131" t="e">
        <f>Table1[[#This Row],[Vevő]]</f>
        <v>#VALUE!</v>
      </c>
      <c r="F6131" t="e">
        <f>Table1[[#This Row],[Termékkör]]</f>
        <v>#VALUE!</v>
      </c>
      <c r="G6131" s="4" t="e">
        <f>Table1[[#This Row],[SzumElad]]</f>
        <v>#VALUE!</v>
      </c>
      <c r="H6131" s="7" t="e">
        <f>Table1[[#This Row],[Jut_%]]</f>
        <v>#VALUE!</v>
      </c>
      <c r="I6131" s="4" t="e">
        <f>Table1[[#This Row],[Jut]]</f>
        <v>#VALUE!</v>
      </c>
      <c r="J6131" s="4" t="e">
        <f>Table1[[#This Row],[Column1]]</f>
        <v>#VALUE!</v>
      </c>
    </row>
    <row r="6132" spans="1:10" hidden="1" x14ac:dyDescent="0.3">
      <c r="A6132" s="2" t="e">
        <f>Table1[[#This Row],[Befolyt]]</f>
        <v>#VALUE!</v>
      </c>
      <c r="B6132" t="e">
        <f>Table1[[#This Row],[ÜK]]</f>
        <v>#VALUE!</v>
      </c>
      <c r="C6132" s="3" t="e">
        <f>Table1[[#This Row],[Szla]]</f>
        <v>#VALUE!</v>
      </c>
      <c r="D6132" s="6" t="e">
        <f>Table1[[#This Row],[Kelt_hó]]</f>
        <v>#VALUE!</v>
      </c>
      <c r="E6132" t="e">
        <f>Table1[[#This Row],[Vevő]]</f>
        <v>#VALUE!</v>
      </c>
      <c r="F6132" t="e">
        <f>Table1[[#This Row],[Termékkör]]</f>
        <v>#VALUE!</v>
      </c>
      <c r="G6132" s="4" t="e">
        <f>Table1[[#This Row],[SzumElad]]</f>
        <v>#VALUE!</v>
      </c>
      <c r="H6132" s="7" t="e">
        <f>Table1[[#This Row],[Jut_%]]</f>
        <v>#VALUE!</v>
      </c>
      <c r="I6132" s="4" t="e">
        <f>Table1[[#This Row],[Jut]]</f>
        <v>#VALUE!</v>
      </c>
      <c r="J6132" s="4" t="e">
        <f>Table1[[#This Row],[Column1]]</f>
        <v>#VALUE!</v>
      </c>
    </row>
    <row r="6133" spans="1:10" hidden="1" x14ac:dyDescent="0.3">
      <c r="A6133" s="2" t="e">
        <f>Table1[[#This Row],[Befolyt]]</f>
        <v>#VALUE!</v>
      </c>
      <c r="B6133" t="e">
        <f>Table1[[#This Row],[ÜK]]</f>
        <v>#VALUE!</v>
      </c>
      <c r="C6133" s="3" t="e">
        <f>Table1[[#This Row],[Szla]]</f>
        <v>#VALUE!</v>
      </c>
      <c r="D6133" s="6" t="e">
        <f>Table1[[#This Row],[Kelt_hó]]</f>
        <v>#VALUE!</v>
      </c>
      <c r="E6133" t="e">
        <f>Table1[[#This Row],[Vevő]]</f>
        <v>#VALUE!</v>
      </c>
      <c r="F6133" t="e">
        <f>Table1[[#This Row],[Termékkör]]</f>
        <v>#VALUE!</v>
      </c>
      <c r="G6133" s="4" t="e">
        <f>Table1[[#This Row],[SzumElad]]</f>
        <v>#VALUE!</v>
      </c>
      <c r="H6133" s="7" t="e">
        <f>Table1[[#This Row],[Jut_%]]</f>
        <v>#VALUE!</v>
      </c>
      <c r="I6133" s="4" t="e">
        <f>Table1[[#This Row],[Jut]]</f>
        <v>#VALUE!</v>
      </c>
      <c r="J6133" s="4" t="e">
        <f>Table1[[#This Row],[Column1]]</f>
        <v>#VALUE!</v>
      </c>
    </row>
    <row r="6134" spans="1:10" hidden="1" x14ac:dyDescent="0.3">
      <c r="A6134" s="2" t="e">
        <f>Table1[[#This Row],[Befolyt]]</f>
        <v>#VALUE!</v>
      </c>
      <c r="B6134" t="e">
        <f>Table1[[#This Row],[ÜK]]</f>
        <v>#VALUE!</v>
      </c>
      <c r="C6134" s="3" t="e">
        <f>Table1[[#This Row],[Szla]]</f>
        <v>#VALUE!</v>
      </c>
      <c r="D6134" s="6" t="e">
        <f>Table1[[#This Row],[Kelt_hó]]</f>
        <v>#VALUE!</v>
      </c>
      <c r="E6134" t="e">
        <f>Table1[[#This Row],[Vevő]]</f>
        <v>#VALUE!</v>
      </c>
      <c r="F6134" t="e">
        <f>Table1[[#This Row],[Termékkör]]</f>
        <v>#VALUE!</v>
      </c>
      <c r="G6134" s="4" t="e">
        <f>Table1[[#This Row],[SzumElad]]</f>
        <v>#VALUE!</v>
      </c>
      <c r="H6134" s="7" t="e">
        <f>Table1[[#This Row],[Jut_%]]</f>
        <v>#VALUE!</v>
      </c>
      <c r="I6134" s="4" t="e">
        <f>Table1[[#This Row],[Jut]]</f>
        <v>#VALUE!</v>
      </c>
      <c r="J6134" s="4" t="e">
        <f>Table1[[#This Row],[Column1]]</f>
        <v>#VALUE!</v>
      </c>
    </row>
    <row r="6135" spans="1:10" hidden="1" x14ac:dyDescent="0.3">
      <c r="A6135" s="2" t="e">
        <f>Table1[[#This Row],[Befolyt]]</f>
        <v>#VALUE!</v>
      </c>
      <c r="B6135" t="e">
        <f>Table1[[#This Row],[ÜK]]</f>
        <v>#VALUE!</v>
      </c>
      <c r="C6135" s="3" t="e">
        <f>Table1[[#This Row],[Szla]]</f>
        <v>#VALUE!</v>
      </c>
      <c r="D6135" s="6" t="e">
        <f>Table1[[#This Row],[Kelt_hó]]</f>
        <v>#VALUE!</v>
      </c>
      <c r="E6135" t="e">
        <f>Table1[[#This Row],[Vevő]]</f>
        <v>#VALUE!</v>
      </c>
      <c r="F6135" t="e">
        <f>Table1[[#This Row],[Termékkör]]</f>
        <v>#VALUE!</v>
      </c>
      <c r="G6135" s="4" t="e">
        <f>Table1[[#This Row],[SzumElad]]</f>
        <v>#VALUE!</v>
      </c>
      <c r="H6135" s="7" t="e">
        <f>Table1[[#This Row],[Jut_%]]</f>
        <v>#VALUE!</v>
      </c>
      <c r="I6135" s="4" t="e">
        <f>Table1[[#This Row],[Jut]]</f>
        <v>#VALUE!</v>
      </c>
      <c r="J6135" s="4" t="e">
        <f>Table1[[#This Row],[Column1]]</f>
        <v>#VALUE!</v>
      </c>
    </row>
    <row r="6136" spans="1:10" hidden="1" x14ac:dyDescent="0.3">
      <c r="A6136" s="2" t="e">
        <f>Table1[[#This Row],[Befolyt]]</f>
        <v>#VALUE!</v>
      </c>
      <c r="B6136" t="e">
        <f>Table1[[#This Row],[ÜK]]</f>
        <v>#VALUE!</v>
      </c>
      <c r="C6136" s="3" t="e">
        <f>Table1[[#This Row],[Szla]]</f>
        <v>#VALUE!</v>
      </c>
      <c r="D6136" s="6" t="e">
        <f>Table1[[#This Row],[Kelt_hó]]</f>
        <v>#VALUE!</v>
      </c>
      <c r="E6136" t="e">
        <f>Table1[[#This Row],[Vevő]]</f>
        <v>#VALUE!</v>
      </c>
      <c r="F6136" t="e">
        <f>Table1[[#This Row],[Termékkör]]</f>
        <v>#VALUE!</v>
      </c>
      <c r="G6136" s="4" t="e">
        <f>Table1[[#This Row],[SzumElad]]</f>
        <v>#VALUE!</v>
      </c>
      <c r="H6136" s="7" t="e">
        <f>Table1[[#This Row],[Jut_%]]</f>
        <v>#VALUE!</v>
      </c>
      <c r="I6136" s="4" t="e">
        <f>Table1[[#This Row],[Jut]]</f>
        <v>#VALUE!</v>
      </c>
      <c r="J6136" s="4" t="e">
        <f>Table1[[#This Row],[Column1]]</f>
        <v>#VALUE!</v>
      </c>
    </row>
    <row r="6137" spans="1:10" hidden="1" x14ac:dyDescent="0.3">
      <c r="A6137" s="2" t="e">
        <f>Table1[[#This Row],[Befolyt]]</f>
        <v>#VALUE!</v>
      </c>
      <c r="B6137" t="e">
        <f>Table1[[#This Row],[ÜK]]</f>
        <v>#VALUE!</v>
      </c>
      <c r="C6137" s="3" t="e">
        <f>Table1[[#This Row],[Szla]]</f>
        <v>#VALUE!</v>
      </c>
      <c r="D6137" s="6" t="e">
        <f>Table1[[#This Row],[Kelt_hó]]</f>
        <v>#VALUE!</v>
      </c>
      <c r="E6137" t="e">
        <f>Table1[[#This Row],[Vevő]]</f>
        <v>#VALUE!</v>
      </c>
      <c r="F6137" t="e">
        <f>Table1[[#This Row],[Termékkör]]</f>
        <v>#VALUE!</v>
      </c>
      <c r="G6137" s="4" t="e">
        <f>Table1[[#This Row],[SzumElad]]</f>
        <v>#VALUE!</v>
      </c>
      <c r="H6137" s="7" t="e">
        <f>Table1[[#This Row],[Jut_%]]</f>
        <v>#VALUE!</v>
      </c>
      <c r="I6137" s="4" t="e">
        <f>Table1[[#This Row],[Jut]]</f>
        <v>#VALUE!</v>
      </c>
      <c r="J6137" s="4" t="e">
        <f>Table1[[#This Row],[Column1]]</f>
        <v>#VALUE!</v>
      </c>
    </row>
    <row r="6138" spans="1:10" hidden="1" x14ac:dyDescent="0.3">
      <c r="A6138" s="2" t="e">
        <f>Table1[[#This Row],[Befolyt]]</f>
        <v>#VALUE!</v>
      </c>
      <c r="B6138" t="e">
        <f>Table1[[#This Row],[ÜK]]</f>
        <v>#VALUE!</v>
      </c>
      <c r="C6138" s="3" t="e">
        <f>Table1[[#This Row],[Szla]]</f>
        <v>#VALUE!</v>
      </c>
      <c r="D6138" s="6" t="e">
        <f>Table1[[#This Row],[Kelt_hó]]</f>
        <v>#VALUE!</v>
      </c>
      <c r="E6138" t="e">
        <f>Table1[[#This Row],[Vevő]]</f>
        <v>#VALUE!</v>
      </c>
      <c r="F6138" t="e">
        <f>Table1[[#This Row],[Termékkör]]</f>
        <v>#VALUE!</v>
      </c>
      <c r="G6138" s="4" t="e">
        <f>Table1[[#This Row],[SzumElad]]</f>
        <v>#VALUE!</v>
      </c>
      <c r="H6138" s="7" t="e">
        <f>Table1[[#This Row],[Jut_%]]</f>
        <v>#VALUE!</v>
      </c>
      <c r="I6138" s="4" t="e">
        <f>Table1[[#This Row],[Jut]]</f>
        <v>#VALUE!</v>
      </c>
      <c r="J6138" s="4" t="e">
        <f>Table1[[#This Row],[Column1]]</f>
        <v>#VALUE!</v>
      </c>
    </row>
    <row r="6139" spans="1:10" hidden="1" x14ac:dyDescent="0.3">
      <c r="A6139" s="2" t="e">
        <f>Table1[[#This Row],[Befolyt]]</f>
        <v>#VALUE!</v>
      </c>
      <c r="B6139" t="e">
        <f>Table1[[#This Row],[ÜK]]</f>
        <v>#VALUE!</v>
      </c>
      <c r="C6139" s="3" t="e">
        <f>Table1[[#This Row],[Szla]]</f>
        <v>#VALUE!</v>
      </c>
      <c r="D6139" s="6" t="e">
        <f>Table1[[#This Row],[Kelt_hó]]</f>
        <v>#VALUE!</v>
      </c>
      <c r="E6139" t="e">
        <f>Table1[[#This Row],[Vevő]]</f>
        <v>#VALUE!</v>
      </c>
      <c r="F6139" t="e">
        <f>Table1[[#This Row],[Termékkör]]</f>
        <v>#VALUE!</v>
      </c>
      <c r="G6139" s="4" t="e">
        <f>Table1[[#This Row],[SzumElad]]</f>
        <v>#VALUE!</v>
      </c>
      <c r="H6139" s="7" t="e">
        <f>Table1[[#This Row],[Jut_%]]</f>
        <v>#VALUE!</v>
      </c>
      <c r="I6139" s="4" t="e">
        <f>Table1[[#This Row],[Jut]]</f>
        <v>#VALUE!</v>
      </c>
      <c r="J6139" s="4" t="e">
        <f>Table1[[#This Row],[Column1]]</f>
        <v>#VALUE!</v>
      </c>
    </row>
    <row r="6140" spans="1:10" hidden="1" x14ac:dyDescent="0.3">
      <c r="A6140" s="2" t="e">
        <f>Table1[[#This Row],[Befolyt]]</f>
        <v>#VALUE!</v>
      </c>
      <c r="B6140" t="e">
        <f>Table1[[#This Row],[ÜK]]</f>
        <v>#VALUE!</v>
      </c>
      <c r="C6140" s="3" t="e">
        <f>Table1[[#This Row],[Szla]]</f>
        <v>#VALUE!</v>
      </c>
      <c r="D6140" s="6" t="e">
        <f>Table1[[#This Row],[Kelt_hó]]</f>
        <v>#VALUE!</v>
      </c>
      <c r="E6140" t="e">
        <f>Table1[[#This Row],[Vevő]]</f>
        <v>#VALUE!</v>
      </c>
      <c r="F6140" t="e">
        <f>Table1[[#This Row],[Termékkör]]</f>
        <v>#VALUE!</v>
      </c>
      <c r="G6140" s="4" t="e">
        <f>Table1[[#This Row],[SzumElad]]</f>
        <v>#VALUE!</v>
      </c>
      <c r="H6140" s="7" t="e">
        <f>Table1[[#This Row],[Jut_%]]</f>
        <v>#VALUE!</v>
      </c>
      <c r="I6140" s="4" t="e">
        <f>Table1[[#This Row],[Jut]]</f>
        <v>#VALUE!</v>
      </c>
      <c r="J6140" s="4" t="e">
        <f>Table1[[#This Row],[Column1]]</f>
        <v>#VALUE!</v>
      </c>
    </row>
    <row r="6141" spans="1:10" hidden="1" x14ac:dyDescent="0.3">
      <c r="A6141" s="2" t="e">
        <f>Table1[[#This Row],[Befolyt]]</f>
        <v>#VALUE!</v>
      </c>
      <c r="B6141" t="e">
        <f>Table1[[#This Row],[ÜK]]</f>
        <v>#VALUE!</v>
      </c>
      <c r="C6141" s="3" t="e">
        <f>Table1[[#This Row],[Szla]]</f>
        <v>#VALUE!</v>
      </c>
      <c r="D6141" s="6" t="e">
        <f>Table1[[#This Row],[Kelt_hó]]</f>
        <v>#VALUE!</v>
      </c>
      <c r="E6141" t="e">
        <f>Table1[[#This Row],[Vevő]]</f>
        <v>#VALUE!</v>
      </c>
      <c r="F6141" t="e">
        <f>Table1[[#This Row],[Termékkör]]</f>
        <v>#VALUE!</v>
      </c>
      <c r="G6141" s="4" t="e">
        <f>Table1[[#This Row],[SzumElad]]</f>
        <v>#VALUE!</v>
      </c>
      <c r="H6141" s="7" t="e">
        <f>Table1[[#This Row],[Jut_%]]</f>
        <v>#VALUE!</v>
      </c>
      <c r="I6141" s="4" t="e">
        <f>Table1[[#This Row],[Jut]]</f>
        <v>#VALUE!</v>
      </c>
      <c r="J6141" s="4" t="e">
        <f>Table1[[#This Row],[Column1]]</f>
        <v>#VALUE!</v>
      </c>
    </row>
    <row r="6142" spans="1:10" hidden="1" x14ac:dyDescent="0.3">
      <c r="A6142" s="2" t="e">
        <f>Table1[[#This Row],[Befolyt]]</f>
        <v>#VALUE!</v>
      </c>
      <c r="B6142" t="e">
        <f>Table1[[#This Row],[ÜK]]</f>
        <v>#VALUE!</v>
      </c>
      <c r="C6142" s="3" t="e">
        <f>Table1[[#This Row],[Szla]]</f>
        <v>#VALUE!</v>
      </c>
      <c r="D6142" s="6" t="e">
        <f>Table1[[#This Row],[Kelt_hó]]</f>
        <v>#VALUE!</v>
      </c>
      <c r="E6142" t="e">
        <f>Table1[[#This Row],[Vevő]]</f>
        <v>#VALUE!</v>
      </c>
      <c r="F6142" t="e">
        <f>Table1[[#This Row],[Termékkör]]</f>
        <v>#VALUE!</v>
      </c>
      <c r="G6142" s="4" t="e">
        <f>Table1[[#This Row],[SzumElad]]</f>
        <v>#VALUE!</v>
      </c>
      <c r="H6142" s="7" t="e">
        <f>Table1[[#This Row],[Jut_%]]</f>
        <v>#VALUE!</v>
      </c>
      <c r="I6142" s="4" t="e">
        <f>Table1[[#This Row],[Jut]]</f>
        <v>#VALUE!</v>
      </c>
      <c r="J6142" s="4" t="e">
        <f>Table1[[#This Row],[Column1]]</f>
        <v>#VALUE!</v>
      </c>
    </row>
    <row r="6143" spans="1:10" hidden="1" x14ac:dyDescent="0.3">
      <c r="A6143" s="2" t="e">
        <f>Table1[[#This Row],[Befolyt]]</f>
        <v>#VALUE!</v>
      </c>
      <c r="B6143" t="e">
        <f>Table1[[#This Row],[ÜK]]</f>
        <v>#VALUE!</v>
      </c>
      <c r="C6143" s="3" t="e">
        <f>Table1[[#This Row],[Szla]]</f>
        <v>#VALUE!</v>
      </c>
      <c r="D6143" s="6" t="e">
        <f>Table1[[#This Row],[Kelt_hó]]</f>
        <v>#VALUE!</v>
      </c>
      <c r="E6143" t="e">
        <f>Table1[[#This Row],[Vevő]]</f>
        <v>#VALUE!</v>
      </c>
      <c r="F6143" t="e">
        <f>Table1[[#This Row],[Termékkör]]</f>
        <v>#VALUE!</v>
      </c>
      <c r="G6143" s="4" t="e">
        <f>Table1[[#This Row],[SzumElad]]</f>
        <v>#VALUE!</v>
      </c>
      <c r="H6143" s="7" t="e">
        <f>Table1[[#This Row],[Jut_%]]</f>
        <v>#VALUE!</v>
      </c>
      <c r="I6143" s="4" t="e">
        <f>Table1[[#This Row],[Jut]]</f>
        <v>#VALUE!</v>
      </c>
      <c r="J6143" s="4" t="e">
        <f>Table1[[#This Row],[Column1]]</f>
        <v>#VALUE!</v>
      </c>
    </row>
    <row r="6144" spans="1:10" hidden="1" x14ac:dyDescent="0.3">
      <c r="A6144" s="2" t="e">
        <f>Table1[[#This Row],[Befolyt]]</f>
        <v>#VALUE!</v>
      </c>
      <c r="B6144" t="e">
        <f>Table1[[#This Row],[ÜK]]</f>
        <v>#VALUE!</v>
      </c>
      <c r="C6144" s="3" t="e">
        <f>Table1[[#This Row],[Szla]]</f>
        <v>#VALUE!</v>
      </c>
      <c r="D6144" s="6" t="e">
        <f>Table1[[#This Row],[Kelt_hó]]</f>
        <v>#VALUE!</v>
      </c>
      <c r="E6144" t="e">
        <f>Table1[[#This Row],[Vevő]]</f>
        <v>#VALUE!</v>
      </c>
      <c r="F6144" t="e">
        <f>Table1[[#This Row],[Termékkör]]</f>
        <v>#VALUE!</v>
      </c>
      <c r="G6144" s="4" t="e">
        <f>Table1[[#This Row],[SzumElad]]</f>
        <v>#VALUE!</v>
      </c>
      <c r="H6144" s="7" t="e">
        <f>Table1[[#This Row],[Jut_%]]</f>
        <v>#VALUE!</v>
      </c>
      <c r="I6144" s="4" t="e">
        <f>Table1[[#This Row],[Jut]]</f>
        <v>#VALUE!</v>
      </c>
      <c r="J6144" s="4" t="e">
        <f>Table1[[#This Row],[Column1]]</f>
        <v>#VALUE!</v>
      </c>
    </row>
    <row r="6145" spans="1:10" hidden="1" x14ac:dyDescent="0.3">
      <c r="A6145" s="2" t="e">
        <f>Table1[[#This Row],[Befolyt]]</f>
        <v>#VALUE!</v>
      </c>
      <c r="B6145" t="e">
        <f>Table1[[#This Row],[ÜK]]</f>
        <v>#VALUE!</v>
      </c>
      <c r="C6145" s="3" t="e">
        <f>Table1[[#This Row],[Szla]]</f>
        <v>#VALUE!</v>
      </c>
      <c r="D6145" s="6" t="e">
        <f>Table1[[#This Row],[Kelt_hó]]</f>
        <v>#VALUE!</v>
      </c>
      <c r="E6145" t="e">
        <f>Table1[[#This Row],[Vevő]]</f>
        <v>#VALUE!</v>
      </c>
      <c r="F6145" t="e">
        <f>Table1[[#This Row],[Termékkör]]</f>
        <v>#VALUE!</v>
      </c>
      <c r="G6145" s="4" t="e">
        <f>Table1[[#This Row],[SzumElad]]</f>
        <v>#VALUE!</v>
      </c>
      <c r="H6145" s="7" t="e">
        <f>Table1[[#This Row],[Jut_%]]</f>
        <v>#VALUE!</v>
      </c>
      <c r="I6145" s="4" t="e">
        <f>Table1[[#This Row],[Jut]]</f>
        <v>#VALUE!</v>
      </c>
      <c r="J6145" s="4" t="e">
        <f>Table1[[#This Row],[Column1]]</f>
        <v>#VALUE!</v>
      </c>
    </row>
    <row r="6146" spans="1:10" hidden="1" x14ac:dyDescent="0.3">
      <c r="A6146" s="2" t="e">
        <f>Table1[[#This Row],[Befolyt]]</f>
        <v>#VALUE!</v>
      </c>
      <c r="B6146" t="e">
        <f>Table1[[#This Row],[ÜK]]</f>
        <v>#VALUE!</v>
      </c>
      <c r="C6146" s="3" t="e">
        <f>Table1[[#This Row],[Szla]]</f>
        <v>#VALUE!</v>
      </c>
      <c r="D6146" s="6" t="e">
        <f>Table1[[#This Row],[Kelt_hó]]</f>
        <v>#VALUE!</v>
      </c>
      <c r="E6146" t="e">
        <f>Table1[[#This Row],[Vevő]]</f>
        <v>#VALUE!</v>
      </c>
      <c r="F6146" t="e">
        <f>Table1[[#This Row],[Termékkör]]</f>
        <v>#VALUE!</v>
      </c>
      <c r="G6146" s="4" t="e">
        <f>Table1[[#This Row],[SzumElad]]</f>
        <v>#VALUE!</v>
      </c>
      <c r="H6146" s="7" t="e">
        <f>Table1[[#This Row],[Jut_%]]</f>
        <v>#VALUE!</v>
      </c>
      <c r="I6146" s="4" t="e">
        <f>Table1[[#This Row],[Jut]]</f>
        <v>#VALUE!</v>
      </c>
      <c r="J6146" s="4" t="e">
        <f>Table1[[#This Row],[Column1]]</f>
        <v>#VALUE!</v>
      </c>
    </row>
    <row r="6147" spans="1:10" hidden="1" x14ac:dyDescent="0.3">
      <c r="A6147" s="2" t="e">
        <f>Table1[[#This Row],[Befolyt]]</f>
        <v>#VALUE!</v>
      </c>
      <c r="B6147" t="e">
        <f>Table1[[#This Row],[ÜK]]</f>
        <v>#VALUE!</v>
      </c>
      <c r="C6147" s="3" t="e">
        <f>Table1[[#This Row],[Szla]]</f>
        <v>#VALUE!</v>
      </c>
      <c r="D6147" s="6" t="e">
        <f>Table1[[#This Row],[Kelt_hó]]</f>
        <v>#VALUE!</v>
      </c>
      <c r="E6147" t="e">
        <f>Table1[[#This Row],[Vevő]]</f>
        <v>#VALUE!</v>
      </c>
      <c r="F6147" t="e">
        <f>Table1[[#This Row],[Termékkör]]</f>
        <v>#VALUE!</v>
      </c>
      <c r="G6147" s="4" t="e">
        <f>Table1[[#This Row],[SzumElad]]</f>
        <v>#VALUE!</v>
      </c>
      <c r="H6147" s="7" t="e">
        <f>Table1[[#This Row],[Jut_%]]</f>
        <v>#VALUE!</v>
      </c>
      <c r="I6147" s="4" t="e">
        <f>Table1[[#This Row],[Jut]]</f>
        <v>#VALUE!</v>
      </c>
      <c r="J6147" s="4" t="e">
        <f>Table1[[#This Row],[Column1]]</f>
        <v>#VALUE!</v>
      </c>
    </row>
    <row r="6148" spans="1:10" hidden="1" x14ac:dyDescent="0.3">
      <c r="A6148" s="2" t="e">
        <f>Table1[[#This Row],[Befolyt]]</f>
        <v>#VALUE!</v>
      </c>
      <c r="B6148" t="e">
        <f>Table1[[#This Row],[ÜK]]</f>
        <v>#VALUE!</v>
      </c>
      <c r="C6148" s="3" t="e">
        <f>Table1[[#This Row],[Szla]]</f>
        <v>#VALUE!</v>
      </c>
      <c r="D6148" s="6" t="e">
        <f>Table1[[#This Row],[Kelt_hó]]</f>
        <v>#VALUE!</v>
      </c>
      <c r="E6148" t="e">
        <f>Table1[[#This Row],[Vevő]]</f>
        <v>#VALUE!</v>
      </c>
      <c r="F6148" t="e">
        <f>Table1[[#This Row],[Termékkör]]</f>
        <v>#VALUE!</v>
      </c>
      <c r="G6148" s="4" t="e">
        <f>Table1[[#This Row],[SzumElad]]</f>
        <v>#VALUE!</v>
      </c>
      <c r="H6148" s="7" t="e">
        <f>Table1[[#This Row],[Jut_%]]</f>
        <v>#VALUE!</v>
      </c>
      <c r="I6148" s="4" t="e">
        <f>Table1[[#This Row],[Jut]]</f>
        <v>#VALUE!</v>
      </c>
      <c r="J6148" s="4" t="e">
        <f>Table1[[#This Row],[Column1]]</f>
        <v>#VALUE!</v>
      </c>
    </row>
    <row r="6149" spans="1:10" hidden="1" x14ac:dyDescent="0.3">
      <c r="A6149" s="2" t="e">
        <f>Table1[[#This Row],[Befolyt]]</f>
        <v>#VALUE!</v>
      </c>
      <c r="B6149" t="e">
        <f>Table1[[#This Row],[ÜK]]</f>
        <v>#VALUE!</v>
      </c>
      <c r="C6149" s="3" t="e">
        <f>Table1[[#This Row],[Szla]]</f>
        <v>#VALUE!</v>
      </c>
      <c r="D6149" s="6" t="e">
        <f>Table1[[#This Row],[Kelt_hó]]</f>
        <v>#VALUE!</v>
      </c>
      <c r="E6149" t="e">
        <f>Table1[[#This Row],[Vevő]]</f>
        <v>#VALUE!</v>
      </c>
      <c r="F6149" t="e">
        <f>Table1[[#This Row],[Termékkör]]</f>
        <v>#VALUE!</v>
      </c>
      <c r="G6149" s="4" t="e">
        <f>Table1[[#This Row],[SzumElad]]</f>
        <v>#VALUE!</v>
      </c>
      <c r="H6149" s="7" t="e">
        <f>Table1[[#This Row],[Jut_%]]</f>
        <v>#VALUE!</v>
      </c>
      <c r="I6149" s="4" t="e">
        <f>Table1[[#This Row],[Jut]]</f>
        <v>#VALUE!</v>
      </c>
      <c r="J6149" s="4" t="e">
        <f>Table1[[#This Row],[Column1]]</f>
        <v>#VALUE!</v>
      </c>
    </row>
    <row r="6150" spans="1:10" hidden="1" x14ac:dyDescent="0.3">
      <c r="A6150" s="2" t="e">
        <f>Table1[[#This Row],[Befolyt]]</f>
        <v>#VALUE!</v>
      </c>
      <c r="B6150" t="e">
        <f>Table1[[#This Row],[ÜK]]</f>
        <v>#VALUE!</v>
      </c>
      <c r="C6150" s="3" t="e">
        <f>Table1[[#This Row],[Szla]]</f>
        <v>#VALUE!</v>
      </c>
      <c r="D6150" s="6" t="e">
        <f>Table1[[#This Row],[Kelt_hó]]</f>
        <v>#VALUE!</v>
      </c>
      <c r="E6150" t="e">
        <f>Table1[[#This Row],[Vevő]]</f>
        <v>#VALUE!</v>
      </c>
      <c r="F6150" t="e">
        <f>Table1[[#This Row],[Termékkör]]</f>
        <v>#VALUE!</v>
      </c>
      <c r="G6150" s="4" t="e">
        <f>Table1[[#This Row],[SzumElad]]</f>
        <v>#VALUE!</v>
      </c>
      <c r="H6150" s="7" t="e">
        <f>Table1[[#This Row],[Jut_%]]</f>
        <v>#VALUE!</v>
      </c>
      <c r="I6150" s="4" t="e">
        <f>Table1[[#This Row],[Jut]]</f>
        <v>#VALUE!</v>
      </c>
      <c r="J6150" s="4" t="e">
        <f>Table1[[#This Row],[Column1]]</f>
        <v>#VALUE!</v>
      </c>
    </row>
    <row r="6151" spans="1:10" hidden="1" x14ac:dyDescent="0.3">
      <c r="A6151" s="2" t="e">
        <f>Table1[[#This Row],[Befolyt]]</f>
        <v>#VALUE!</v>
      </c>
      <c r="B6151" t="e">
        <f>Table1[[#This Row],[ÜK]]</f>
        <v>#VALUE!</v>
      </c>
      <c r="C6151" s="3" t="e">
        <f>Table1[[#This Row],[Szla]]</f>
        <v>#VALUE!</v>
      </c>
      <c r="D6151" s="6" t="e">
        <f>Table1[[#This Row],[Kelt_hó]]</f>
        <v>#VALUE!</v>
      </c>
      <c r="E6151" t="e">
        <f>Table1[[#This Row],[Vevő]]</f>
        <v>#VALUE!</v>
      </c>
      <c r="F6151" t="e">
        <f>Table1[[#This Row],[Termékkör]]</f>
        <v>#VALUE!</v>
      </c>
      <c r="G6151" s="4" t="e">
        <f>Table1[[#This Row],[SzumElad]]</f>
        <v>#VALUE!</v>
      </c>
      <c r="H6151" s="7" t="e">
        <f>Table1[[#This Row],[Jut_%]]</f>
        <v>#VALUE!</v>
      </c>
      <c r="I6151" s="4" t="e">
        <f>Table1[[#This Row],[Jut]]</f>
        <v>#VALUE!</v>
      </c>
      <c r="J6151" s="4" t="e">
        <f>Table1[[#This Row],[Column1]]</f>
        <v>#VALUE!</v>
      </c>
    </row>
    <row r="6152" spans="1:10" hidden="1" x14ac:dyDescent="0.3">
      <c r="A6152" s="2" t="e">
        <f>Table1[[#This Row],[Befolyt]]</f>
        <v>#VALUE!</v>
      </c>
      <c r="B6152" t="e">
        <f>Table1[[#This Row],[ÜK]]</f>
        <v>#VALUE!</v>
      </c>
      <c r="C6152" s="3" t="e">
        <f>Table1[[#This Row],[Szla]]</f>
        <v>#VALUE!</v>
      </c>
      <c r="D6152" s="6" t="e">
        <f>Table1[[#This Row],[Kelt_hó]]</f>
        <v>#VALUE!</v>
      </c>
      <c r="E6152" t="e">
        <f>Table1[[#This Row],[Vevő]]</f>
        <v>#VALUE!</v>
      </c>
      <c r="F6152" t="e">
        <f>Table1[[#This Row],[Termékkör]]</f>
        <v>#VALUE!</v>
      </c>
      <c r="G6152" s="4" t="e">
        <f>Table1[[#This Row],[SzumElad]]</f>
        <v>#VALUE!</v>
      </c>
      <c r="H6152" s="7" t="e">
        <f>Table1[[#This Row],[Jut_%]]</f>
        <v>#VALUE!</v>
      </c>
      <c r="I6152" s="4" t="e">
        <f>Table1[[#This Row],[Jut]]</f>
        <v>#VALUE!</v>
      </c>
      <c r="J6152" s="4" t="e">
        <f>Table1[[#This Row],[Column1]]</f>
        <v>#VALUE!</v>
      </c>
    </row>
    <row r="6153" spans="1:10" hidden="1" x14ac:dyDescent="0.3">
      <c r="A6153" s="2" t="e">
        <f>Table1[[#This Row],[Befolyt]]</f>
        <v>#VALUE!</v>
      </c>
      <c r="B6153" t="e">
        <f>Table1[[#This Row],[ÜK]]</f>
        <v>#VALUE!</v>
      </c>
      <c r="C6153" s="3" t="e">
        <f>Table1[[#This Row],[Szla]]</f>
        <v>#VALUE!</v>
      </c>
      <c r="D6153" s="6" t="e">
        <f>Table1[[#This Row],[Kelt_hó]]</f>
        <v>#VALUE!</v>
      </c>
      <c r="E6153" t="e">
        <f>Table1[[#This Row],[Vevő]]</f>
        <v>#VALUE!</v>
      </c>
      <c r="F6153" t="e">
        <f>Table1[[#This Row],[Termékkör]]</f>
        <v>#VALUE!</v>
      </c>
      <c r="G6153" s="4" t="e">
        <f>Table1[[#This Row],[SzumElad]]</f>
        <v>#VALUE!</v>
      </c>
      <c r="H6153" s="7" t="e">
        <f>Table1[[#This Row],[Jut_%]]</f>
        <v>#VALUE!</v>
      </c>
      <c r="I6153" s="4" t="e">
        <f>Table1[[#This Row],[Jut]]</f>
        <v>#VALUE!</v>
      </c>
      <c r="J6153" s="4" t="e">
        <f>Table1[[#This Row],[Column1]]</f>
        <v>#VALUE!</v>
      </c>
    </row>
    <row r="6154" spans="1:10" hidden="1" x14ac:dyDescent="0.3">
      <c r="A6154" s="2" t="e">
        <f>Table1[[#This Row],[Befolyt]]</f>
        <v>#VALUE!</v>
      </c>
      <c r="B6154" t="e">
        <f>Table1[[#This Row],[ÜK]]</f>
        <v>#VALUE!</v>
      </c>
      <c r="C6154" s="3" t="e">
        <f>Table1[[#This Row],[Szla]]</f>
        <v>#VALUE!</v>
      </c>
      <c r="D6154" s="6" t="e">
        <f>Table1[[#This Row],[Kelt_hó]]</f>
        <v>#VALUE!</v>
      </c>
      <c r="E6154" t="e">
        <f>Table1[[#This Row],[Vevő]]</f>
        <v>#VALUE!</v>
      </c>
      <c r="F6154" t="e">
        <f>Table1[[#This Row],[Termékkör]]</f>
        <v>#VALUE!</v>
      </c>
      <c r="G6154" s="4" t="e">
        <f>Table1[[#This Row],[SzumElad]]</f>
        <v>#VALUE!</v>
      </c>
      <c r="H6154" s="7" t="e">
        <f>Table1[[#This Row],[Jut_%]]</f>
        <v>#VALUE!</v>
      </c>
      <c r="I6154" s="4" t="e">
        <f>Table1[[#This Row],[Jut]]</f>
        <v>#VALUE!</v>
      </c>
      <c r="J6154" s="4" t="e">
        <f>Table1[[#This Row],[Column1]]</f>
        <v>#VALUE!</v>
      </c>
    </row>
    <row r="6155" spans="1:10" hidden="1" x14ac:dyDescent="0.3">
      <c r="A6155" s="2" t="e">
        <f>Table1[[#This Row],[Befolyt]]</f>
        <v>#VALUE!</v>
      </c>
      <c r="B6155" t="e">
        <f>Table1[[#This Row],[ÜK]]</f>
        <v>#VALUE!</v>
      </c>
      <c r="C6155" s="3" t="e">
        <f>Table1[[#This Row],[Szla]]</f>
        <v>#VALUE!</v>
      </c>
      <c r="D6155" s="6" t="e">
        <f>Table1[[#This Row],[Kelt_hó]]</f>
        <v>#VALUE!</v>
      </c>
      <c r="E6155" t="e">
        <f>Table1[[#This Row],[Vevő]]</f>
        <v>#VALUE!</v>
      </c>
      <c r="F6155" t="e">
        <f>Table1[[#This Row],[Termékkör]]</f>
        <v>#VALUE!</v>
      </c>
      <c r="G6155" s="4" t="e">
        <f>Table1[[#This Row],[SzumElad]]</f>
        <v>#VALUE!</v>
      </c>
      <c r="H6155" s="7" t="e">
        <f>Table1[[#This Row],[Jut_%]]</f>
        <v>#VALUE!</v>
      </c>
      <c r="I6155" s="4" t="e">
        <f>Table1[[#This Row],[Jut]]</f>
        <v>#VALUE!</v>
      </c>
      <c r="J6155" s="4" t="e">
        <f>Table1[[#This Row],[Column1]]</f>
        <v>#VALUE!</v>
      </c>
    </row>
    <row r="6156" spans="1:10" hidden="1" x14ac:dyDescent="0.3">
      <c r="A6156" s="2" t="e">
        <f>Table1[[#This Row],[Befolyt]]</f>
        <v>#VALUE!</v>
      </c>
      <c r="B6156" t="e">
        <f>Table1[[#This Row],[ÜK]]</f>
        <v>#VALUE!</v>
      </c>
      <c r="C6156" s="3" t="e">
        <f>Table1[[#This Row],[Szla]]</f>
        <v>#VALUE!</v>
      </c>
      <c r="D6156" s="6" t="e">
        <f>Table1[[#This Row],[Kelt_hó]]</f>
        <v>#VALUE!</v>
      </c>
      <c r="E6156" t="e">
        <f>Table1[[#This Row],[Vevő]]</f>
        <v>#VALUE!</v>
      </c>
      <c r="F6156" t="e">
        <f>Table1[[#This Row],[Termékkör]]</f>
        <v>#VALUE!</v>
      </c>
      <c r="G6156" s="4" t="e">
        <f>Table1[[#This Row],[SzumElad]]</f>
        <v>#VALUE!</v>
      </c>
      <c r="H6156" s="7" t="e">
        <f>Table1[[#This Row],[Jut_%]]</f>
        <v>#VALUE!</v>
      </c>
      <c r="I6156" s="4" t="e">
        <f>Table1[[#This Row],[Jut]]</f>
        <v>#VALUE!</v>
      </c>
      <c r="J6156" s="4" t="e">
        <f>Table1[[#This Row],[Column1]]</f>
        <v>#VALUE!</v>
      </c>
    </row>
    <row r="6157" spans="1:10" hidden="1" x14ac:dyDescent="0.3">
      <c r="A6157" s="2" t="e">
        <f>Table1[[#This Row],[Befolyt]]</f>
        <v>#VALUE!</v>
      </c>
      <c r="B6157" t="e">
        <f>Table1[[#This Row],[ÜK]]</f>
        <v>#VALUE!</v>
      </c>
      <c r="C6157" s="3" t="e">
        <f>Table1[[#This Row],[Szla]]</f>
        <v>#VALUE!</v>
      </c>
      <c r="D6157" s="6" t="e">
        <f>Table1[[#This Row],[Kelt_hó]]</f>
        <v>#VALUE!</v>
      </c>
      <c r="E6157" t="e">
        <f>Table1[[#This Row],[Vevő]]</f>
        <v>#VALUE!</v>
      </c>
      <c r="F6157" t="e">
        <f>Table1[[#This Row],[Termékkör]]</f>
        <v>#VALUE!</v>
      </c>
      <c r="G6157" s="4" t="e">
        <f>Table1[[#This Row],[SzumElad]]</f>
        <v>#VALUE!</v>
      </c>
      <c r="H6157" s="7" t="e">
        <f>Table1[[#This Row],[Jut_%]]</f>
        <v>#VALUE!</v>
      </c>
      <c r="I6157" s="4" t="e">
        <f>Table1[[#This Row],[Jut]]</f>
        <v>#VALUE!</v>
      </c>
      <c r="J6157" s="4" t="e">
        <f>Table1[[#This Row],[Column1]]</f>
        <v>#VALUE!</v>
      </c>
    </row>
    <row r="6158" spans="1:10" hidden="1" x14ac:dyDescent="0.3">
      <c r="A6158" s="2" t="e">
        <f>Table1[[#This Row],[Befolyt]]</f>
        <v>#VALUE!</v>
      </c>
      <c r="B6158" t="e">
        <f>Table1[[#This Row],[ÜK]]</f>
        <v>#VALUE!</v>
      </c>
      <c r="C6158" s="3" t="e">
        <f>Table1[[#This Row],[Szla]]</f>
        <v>#VALUE!</v>
      </c>
      <c r="D6158" s="6" t="e">
        <f>Table1[[#This Row],[Kelt_hó]]</f>
        <v>#VALUE!</v>
      </c>
      <c r="E6158" t="e">
        <f>Table1[[#This Row],[Vevő]]</f>
        <v>#VALUE!</v>
      </c>
      <c r="F6158" t="e">
        <f>Table1[[#This Row],[Termékkör]]</f>
        <v>#VALUE!</v>
      </c>
      <c r="G6158" s="4" t="e">
        <f>Table1[[#This Row],[SzumElad]]</f>
        <v>#VALUE!</v>
      </c>
      <c r="H6158" s="7" t="e">
        <f>Table1[[#This Row],[Jut_%]]</f>
        <v>#VALUE!</v>
      </c>
      <c r="I6158" s="4" t="e">
        <f>Table1[[#This Row],[Jut]]</f>
        <v>#VALUE!</v>
      </c>
      <c r="J6158" s="4" t="e">
        <f>Table1[[#This Row],[Column1]]</f>
        <v>#VALUE!</v>
      </c>
    </row>
    <row r="6159" spans="1:10" hidden="1" x14ac:dyDescent="0.3">
      <c r="A6159" s="2" t="e">
        <f>Table1[[#This Row],[Befolyt]]</f>
        <v>#VALUE!</v>
      </c>
      <c r="B6159" t="e">
        <f>Table1[[#This Row],[ÜK]]</f>
        <v>#VALUE!</v>
      </c>
      <c r="C6159" s="3" t="e">
        <f>Table1[[#This Row],[Szla]]</f>
        <v>#VALUE!</v>
      </c>
      <c r="D6159" s="6" t="e">
        <f>Table1[[#This Row],[Kelt_hó]]</f>
        <v>#VALUE!</v>
      </c>
      <c r="E6159" t="e">
        <f>Table1[[#This Row],[Vevő]]</f>
        <v>#VALUE!</v>
      </c>
      <c r="F6159" t="e">
        <f>Table1[[#This Row],[Termékkör]]</f>
        <v>#VALUE!</v>
      </c>
      <c r="G6159" s="4" t="e">
        <f>Table1[[#This Row],[SzumElad]]</f>
        <v>#VALUE!</v>
      </c>
      <c r="H6159" s="7" t="e">
        <f>Table1[[#This Row],[Jut_%]]</f>
        <v>#VALUE!</v>
      </c>
      <c r="I6159" s="4" t="e">
        <f>Table1[[#This Row],[Jut]]</f>
        <v>#VALUE!</v>
      </c>
      <c r="J6159" s="4" t="e">
        <f>Table1[[#This Row],[Column1]]</f>
        <v>#VALUE!</v>
      </c>
    </row>
    <row r="6160" spans="1:10" hidden="1" x14ac:dyDescent="0.3">
      <c r="A6160" s="2" t="e">
        <f>Table1[[#This Row],[Befolyt]]</f>
        <v>#VALUE!</v>
      </c>
      <c r="B6160" t="e">
        <f>Table1[[#This Row],[ÜK]]</f>
        <v>#VALUE!</v>
      </c>
      <c r="C6160" s="3" t="e">
        <f>Table1[[#This Row],[Szla]]</f>
        <v>#VALUE!</v>
      </c>
      <c r="D6160" s="6" t="e">
        <f>Table1[[#This Row],[Kelt_hó]]</f>
        <v>#VALUE!</v>
      </c>
      <c r="E6160" t="e">
        <f>Table1[[#This Row],[Vevő]]</f>
        <v>#VALUE!</v>
      </c>
      <c r="F6160" t="e">
        <f>Table1[[#This Row],[Termékkör]]</f>
        <v>#VALUE!</v>
      </c>
      <c r="G6160" s="4" t="e">
        <f>Table1[[#This Row],[SzumElad]]</f>
        <v>#VALUE!</v>
      </c>
      <c r="H6160" s="7" t="e">
        <f>Table1[[#This Row],[Jut_%]]</f>
        <v>#VALUE!</v>
      </c>
      <c r="I6160" s="4" t="e">
        <f>Table1[[#This Row],[Jut]]</f>
        <v>#VALUE!</v>
      </c>
      <c r="J6160" s="4" t="e">
        <f>Table1[[#This Row],[Column1]]</f>
        <v>#VALUE!</v>
      </c>
    </row>
    <row r="6161" spans="1:10" hidden="1" x14ac:dyDescent="0.3">
      <c r="A6161" s="2" t="e">
        <f>Table1[[#This Row],[Befolyt]]</f>
        <v>#VALUE!</v>
      </c>
      <c r="B6161" t="e">
        <f>Table1[[#This Row],[ÜK]]</f>
        <v>#VALUE!</v>
      </c>
      <c r="C6161" s="3" t="e">
        <f>Table1[[#This Row],[Szla]]</f>
        <v>#VALUE!</v>
      </c>
      <c r="D6161" s="6" t="e">
        <f>Table1[[#This Row],[Kelt_hó]]</f>
        <v>#VALUE!</v>
      </c>
      <c r="E6161" t="e">
        <f>Table1[[#This Row],[Vevő]]</f>
        <v>#VALUE!</v>
      </c>
      <c r="F6161" t="e">
        <f>Table1[[#This Row],[Termékkör]]</f>
        <v>#VALUE!</v>
      </c>
      <c r="G6161" s="4" t="e">
        <f>Table1[[#This Row],[SzumElad]]</f>
        <v>#VALUE!</v>
      </c>
      <c r="H6161" s="7" t="e">
        <f>Table1[[#This Row],[Jut_%]]</f>
        <v>#VALUE!</v>
      </c>
      <c r="I6161" s="4" t="e">
        <f>Table1[[#This Row],[Jut]]</f>
        <v>#VALUE!</v>
      </c>
      <c r="J6161" s="4" t="e">
        <f>Table1[[#This Row],[Column1]]</f>
        <v>#VALUE!</v>
      </c>
    </row>
    <row r="6162" spans="1:10" hidden="1" x14ac:dyDescent="0.3">
      <c r="A6162" s="2" t="e">
        <f>Table1[[#This Row],[Befolyt]]</f>
        <v>#VALUE!</v>
      </c>
      <c r="B6162" t="e">
        <f>Table1[[#This Row],[ÜK]]</f>
        <v>#VALUE!</v>
      </c>
      <c r="C6162" s="3" t="e">
        <f>Table1[[#This Row],[Szla]]</f>
        <v>#VALUE!</v>
      </c>
      <c r="D6162" s="6" t="e">
        <f>Table1[[#This Row],[Kelt_hó]]</f>
        <v>#VALUE!</v>
      </c>
      <c r="E6162" t="e">
        <f>Table1[[#This Row],[Vevő]]</f>
        <v>#VALUE!</v>
      </c>
      <c r="F6162" t="e">
        <f>Table1[[#This Row],[Termékkör]]</f>
        <v>#VALUE!</v>
      </c>
      <c r="G6162" s="4" t="e">
        <f>Table1[[#This Row],[SzumElad]]</f>
        <v>#VALUE!</v>
      </c>
      <c r="H6162" s="7" t="e">
        <f>Table1[[#This Row],[Jut_%]]</f>
        <v>#VALUE!</v>
      </c>
      <c r="I6162" s="4" t="e">
        <f>Table1[[#This Row],[Jut]]</f>
        <v>#VALUE!</v>
      </c>
      <c r="J6162" s="4" t="e">
        <f>Table1[[#This Row],[Column1]]</f>
        <v>#VALUE!</v>
      </c>
    </row>
    <row r="6163" spans="1:10" hidden="1" x14ac:dyDescent="0.3">
      <c r="A6163" s="2" t="e">
        <f>Table1[[#This Row],[Befolyt]]</f>
        <v>#VALUE!</v>
      </c>
      <c r="B6163" t="e">
        <f>Table1[[#This Row],[ÜK]]</f>
        <v>#VALUE!</v>
      </c>
      <c r="C6163" s="3" t="e">
        <f>Table1[[#This Row],[Szla]]</f>
        <v>#VALUE!</v>
      </c>
      <c r="D6163" s="6" t="e">
        <f>Table1[[#This Row],[Kelt_hó]]</f>
        <v>#VALUE!</v>
      </c>
      <c r="E6163" t="e">
        <f>Table1[[#This Row],[Vevő]]</f>
        <v>#VALUE!</v>
      </c>
      <c r="F6163" t="e">
        <f>Table1[[#This Row],[Termékkör]]</f>
        <v>#VALUE!</v>
      </c>
      <c r="G6163" s="4" t="e">
        <f>Table1[[#This Row],[SzumElad]]</f>
        <v>#VALUE!</v>
      </c>
      <c r="H6163" s="7" t="e">
        <f>Table1[[#This Row],[Jut_%]]</f>
        <v>#VALUE!</v>
      </c>
      <c r="I6163" s="4" t="e">
        <f>Table1[[#This Row],[Jut]]</f>
        <v>#VALUE!</v>
      </c>
      <c r="J6163" s="4" t="e">
        <f>Table1[[#This Row],[Column1]]</f>
        <v>#VALUE!</v>
      </c>
    </row>
    <row r="6164" spans="1:10" hidden="1" x14ac:dyDescent="0.3">
      <c r="A6164" s="2" t="e">
        <f>Table1[[#This Row],[Befolyt]]</f>
        <v>#VALUE!</v>
      </c>
      <c r="B6164" t="e">
        <f>Table1[[#This Row],[ÜK]]</f>
        <v>#VALUE!</v>
      </c>
      <c r="C6164" s="3" t="e">
        <f>Table1[[#This Row],[Szla]]</f>
        <v>#VALUE!</v>
      </c>
      <c r="D6164" s="6" t="e">
        <f>Table1[[#This Row],[Kelt_hó]]</f>
        <v>#VALUE!</v>
      </c>
      <c r="E6164" t="e">
        <f>Table1[[#This Row],[Vevő]]</f>
        <v>#VALUE!</v>
      </c>
      <c r="F6164" t="e">
        <f>Table1[[#This Row],[Termékkör]]</f>
        <v>#VALUE!</v>
      </c>
      <c r="G6164" s="4" t="e">
        <f>Table1[[#This Row],[SzumElad]]</f>
        <v>#VALUE!</v>
      </c>
      <c r="H6164" s="7" t="e">
        <f>Table1[[#This Row],[Jut_%]]</f>
        <v>#VALUE!</v>
      </c>
      <c r="I6164" s="4" t="e">
        <f>Table1[[#This Row],[Jut]]</f>
        <v>#VALUE!</v>
      </c>
      <c r="J6164" s="4" t="e">
        <f>Table1[[#This Row],[Column1]]</f>
        <v>#VALUE!</v>
      </c>
    </row>
    <row r="6165" spans="1:10" hidden="1" x14ac:dyDescent="0.3">
      <c r="A6165" s="2" t="e">
        <f>Table1[[#This Row],[Befolyt]]</f>
        <v>#VALUE!</v>
      </c>
      <c r="B6165" t="e">
        <f>Table1[[#This Row],[ÜK]]</f>
        <v>#VALUE!</v>
      </c>
      <c r="C6165" s="3" t="e">
        <f>Table1[[#This Row],[Szla]]</f>
        <v>#VALUE!</v>
      </c>
      <c r="D6165" s="6" t="e">
        <f>Table1[[#This Row],[Kelt_hó]]</f>
        <v>#VALUE!</v>
      </c>
      <c r="E6165" t="e">
        <f>Table1[[#This Row],[Vevő]]</f>
        <v>#VALUE!</v>
      </c>
      <c r="F6165" t="e">
        <f>Table1[[#This Row],[Termékkör]]</f>
        <v>#VALUE!</v>
      </c>
      <c r="G6165" s="4" t="e">
        <f>Table1[[#This Row],[SzumElad]]</f>
        <v>#VALUE!</v>
      </c>
      <c r="H6165" s="7" t="e">
        <f>Table1[[#This Row],[Jut_%]]</f>
        <v>#VALUE!</v>
      </c>
      <c r="I6165" s="4" t="e">
        <f>Table1[[#This Row],[Jut]]</f>
        <v>#VALUE!</v>
      </c>
      <c r="J6165" s="4" t="e">
        <f>Table1[[#This Row],[Column1]]</f>
        <v>#VALUE!</v>
      </c>
    </row>
    <row r="6166" spans="1:10" hidden="1" x14ac:dyDescent="0.3">
      <c r="A6166" s="2" t="e">
        <f>Table1[[#This Row],[Befolyt]]</f>
        <v>#VALUE!</v>
      </c>
      <c r="B6166" t="e">
        <f>Table1[[#This Row],[ÜK]]</f>
        <v>#VALUE!</v>
      </c>
      <c r="C6166" s="3" t="e">
        <f>Table1[[#This Row],[Szla]]</f>
        <v>#VALUE!</v>
      </c>
      <c r="D6166" s="6" t="e">
        <f>Table1[[#This Row],[Kelt_hó]]</f>
        <v>#VALUE!</v>
      </c>
      <c r="E6166" t="e">
        <f>Table1[[#This Row],[Vevő]]</f>
        <v>#VALUE!</v>
      </c>
      <c r="F6166" t="e">
        <f>Table1[[#This Row],[Termékkör]]</f>
        <v>#VALUE!</v>
      </c>
      <c r="G6166" s="4" t="e">
        <f>Table1[[#This Row],[SzumElad]]</f>
        <v>#VALUE!</v>
      </c>
      <c r="H6166" s="7" t="e">
        <f>Table1[[#This Row],[Jut_%]]</f>
        <v>#VALUE!</v>
      </c>
      <c r="I6166" s="4" t="e">
        <f>Table1[[#This Row],[Jut]]</f>
        <v>#VALUE!</v>
      </c>
      <c r="J6166" s="4" t="e">
        <f>Table1[[#This Row],[Column1]]</f>
        <v>#VALUE!</v>
      </c>
    </row>
    <row r="6167" spans="1:10" hidden="1" x14ac:dyDescent="0.3">
      <c r="A6167" s="2" t="e">
        <f>Table1[[#This Row],[Befolyt]]</f>
        <v>#VALUE!</v>
      </c>
      <c r="B6167" t="e">
        <f>Table1[[#This Row],[ÜK]]</f>
        <v>#VALUE!</v>
      </c>
      <c r="C6167" s="3" t="e">
        <f>Table1[[#This Row],[Szla]]</f>
        <v>#VALUE!</v>
      </c>
      <c r="D6167" s="6" t="e">
        <f>Table1[[#This Row],[Kelt_hó]]</f>
        <v>#VALUE!</v>
      </c>
      <c r="E6167" t="e">
        <f>Table1[[#This Row],[Vevő]]</f>
        <v>#VALUE!</v>
      </c>
      <c r="F6167" t="e">
        <f>Table1[[#This Row],[Termékkör]]</f>
        <v>#VALUE!</v>
      </c>
      <c r="G6167" s="4" t="e">
        <f>Table1[[#This Row],[SzumElad]]</f>
        <v>#VALUE!</v>
      </c>
      <c r="H6167" s="7" t="e">
        <f>Table1[[#This Row],[Jut_%]]</f>
        <v>#VALUE!</v>
      </c>
      <c r="I6167" s="4" t="e">
        <f>Table1[[#This Row],[Jut]]</f>
        <v>#VALUE!</v>
      </c>
      <c r="J6167" s="4" t="e">
        <f>Table1[[#This Row],[Column1]]</f>
        <v>#VALUE!</v>
      </c>
    </row>
    <row r="6168" spans="1:10" hidden="1" x14ac:dyDescent="0.3">
      <c r="A6168" s="2" t="e">
        <f>Table1[[#This Row],[Befolyt]]</f>
        <v>#VALUE!</v>
      </c>
      <c r="B6168" t="e">
        <f>Table1[[#This Row],[ÜK]]</f>
        <v>#VALUE!</v>
      </c>
      <c r="C6168" s="3" t="e">
        <f>Table1[[#This Row],[Szla]]</f>
        <v>#VALUE!</v>
      </c>
      <c r="D6168" s="6" t="e">
        <f>Table1[[#This Row],[Kelt_hó]]</f>
        <v>#VALUE!</v>
      </c>
      <c r="E6168" t="e">
        <f>Table1[[#This Row],[Vevő]]</f>
        <v>#VALUE!</v>
      </c>
      <c r="F6168" t="e">
        <f>Table1[[#This Row],[Termékkör]]</f>
        <v>#VALUE!</v>
      </c>
      <c r="G6168" s="4" t="e">
        <f>Table1[[#This Row],[SzumElad]]</f>
        <v>#VALUE!</v>
      </c>
      <c r="H6168" s="7" t="e">
        <f>Table1[[#This Row],[Jut_%]]</f>
        <v>#VALUE!</v>
      </c>
      <c r="I6168" s="4" t="e">
        <f>Table1[[#This Row],[Jut]]</f>
        <v>#VALUE!</v>
      </c>
      <c r="J6168" s="4" t="e">
        <f>Table1[[#This Row],[Column1]]</f>
        <v>#VALUE!</v>
      </c>
    </row>
    <row r="6169" spans="1:10" hidden="1" x14ac:dyDescent="0.3">
      <c r="A6169" s="2" t="e">
        <f>Table1[[#This Row],[Befolyt]]</f>
        <v>#VALUE!</v>
      </c>
      <c r="B6169" t="e">
        <f>Table1[[#This Row],[ÜK]]</f>
        <v>#VALUE!</v>
      </c>
      <c r="C6169" s="3" t="e">
        <f>Table1[[#This Row],[Szla]]</f>
        <v>#VALUE!</v>
      </c>
      <c r="D6169" s="6" t="e">
        <f>Table1[[#This Row],[Kelt_hó]]</f>
        <v>#VALUE!</v>
      </c>
      <c r="E6169" t="e">
        <f>Table1[[#This Row],[Vevő]]</f>
        <v>#VALUE!</v>
      </c>
      <c r="F6169" t="e">
        <f>Table1[[#This Row],[Termékkör]]</f>
        <v>#VALUE!</v>
      </c>
      <c r="G6169" s="4" t="e">
        <f>Table1[[#This Row],[SzumElad]]</f>
        <v>#VALUE!</v>
      </c>
      <c r="H6169" s="7" t="e">
        <f>Table1[[#This Row],[Jut_%]]</f>
        <v>#VALUE!</v>
      </c>
      <c r="I6169" s="4" t="e">
        <f>Table1[[#This Row],[Jut]]</f>
        <v>#VALUE!</v>
      </c>
      <c r="J6169" s="4" t="e">
        <f>Table1[[#This Row],[Column1]]</f>
        <v>#VALUE!</v>
      </c>
    </row>
    <row r="6170" spans="1:10" hidden="1" x14ac:dyDescent="0.3">
      <c r="A6170" s="2" t="e">
        <f>Table1[[#This Row],[Befolyt]]</f>
        <v>#VALUE!</v>
      </c>
      <c r="B6170" t="e">
        <f>Table1[[#This Row],[ÜK]]</f>
        <v>#VALUE!</v>
      </c>
      <c r="C6170" s="3" t="e">
        <f>Table1[[#This Row],[Szla]]</f>
        <v>#VALUE!</v>
      </c>
      <c r="D6170" s="6" t="e">
        <f>Table1[[#This Row],[Kelt_hó]]</f>
        <v>#VALUE!</v>
      </c>
      <c r="E6170" t="e">
        <f>Table1[[#This Row],[Vevő]]</f>
        <v>#VALUE!</v>
      </c>
      <c r="F6170" t="e">
        <f>Table1[[#This Row],[Termékkör]]</f>
        <v>#VALUE!</v>
      </c>
      <c r="G6170" s="4" t="e">
        <f>Table1[[#This Row],[SzumElad]]</f>
        <v>#VALUE!</v>
      </c>
      <c r="H6170" s="7" t="e">
        <f>Table1[[#This Row],[Jut_%]]</f>
        <v>#VALUE!</v>
      </c>
      <c r="I6170" s="4" t="e">
        <f>Table1[[#This Row],[Jut]]</f>
        <v>#VALUE!</v>
      </c>
      <c r="J6170" s="4" t="e">
        <f>Table1[[#This Row],[Column1]]</f>
        <v>#VALUE!</v>
      </c>
    </row>
    <row r="6171" spans="1:10" hidden="1" x14ac:dyDescent="0.3">
      <c r="A6171" s="2" t="e">
        <f>Table1[[#This Row],[Befolyt]]</f>
        <v>#VALUE!</v>
      </c>
      <c r="B6171" t="e">
        <f>Table1[[#This Row],[ÜK]]</f>
        <v>#VALUE!</v>
      </c>
      <c r="C6171" s="3" t="e">
        <f>Table1[[#This Row],[Szla]]</f>
        <v>#VALUE!</v>
      </c>
      <c r="D6171" s="6" t="e">
        <f>Table1[[#This Row],[Kelt_hó]]</f>
        <v>#VALUE!</v>
      </c>
      <c r="E6171" t="e">
        <f>Table1[[#This Row],[Vevő]]</f>
        <v>#VALUE!</v>
      </c>
      <c r="F6171" t="e">
        <f>Table1[[#This Row],[Termékkör]]</f>
        <v>#VALUE!</v>
      </c>
      <c r="G6171" s="4" t="e">
        <f>Table1[[#This Row],[SzumElad]]</f>
        <v>#VALUE!</v>
      </c>
      <c r="H6171" s="7" t="e">
        <f>Table1[[#This Row],[Jut_%]]</f>
        <v>#VALUE!</v>
      </c>
      <c r="I6171" s="4" t="e">
        <f>Table1[[#This Row],[Jut]]</f>
        <v>#VALUE!</v>
      </c>
      <c r="J6171" s="4" t="e">
        <f>Table1[[#This Row],[Column1]]</f>
        <v>#VALUE!</v>
      </c>
    </row>
    <row r="6172" spans="1:10" hidden="1" x14ac:dyDescent="0.3">
      <c r="A6172" s="2" t="e">
        <f>Table1[[#This Row],[Befolyt]]</f>
        <v>#VALUE!</v>
      </c>
      <c r="B6172" t="e">
        <f>Table1[[#This Row],[ÜK]]</f>
        <v>#VALUE!</v>
      </c>
      <c r="C6172" s="3" t="e">
        <f>Table1[[#This Row],[Szla]]</f>
        <v>#VALUE!</v>
      </c>
      <c r="D6172" s="6" t="e">
        <f>Table1[[#This Row],[Kelt_hó]]</f>
        <v>#VALUE!</v>
      </c>
      <c r="E6172" t="e">
        <f>Table1[[#This Row],[Vevő]]</f>
        <v>#VALUE!</v>
      </c>
      <c r="F6172" t="e">
        <f>Table1[[#This Row],[Termékkör]]</f>
        <v>#VALUE!</v>
      </c>
      <c r="G6172" s="4" t="e">
        <f>Table1[[#This Row],[SzumElad]]</f>
        <v>#VALUE!</v>
      </c>
      <c r="H6172" s="7" t="e">
        <f>Table1[[#This Row],[Jut_%]]</f>
        <v>#VALUE!</v>
      </c>
      <c r="I6172" s="4" t="e">
        <f>Table1[[#This Row],[Jut]]</f>
        <v>#VALUE!</v>
      </c>
      <c r="J6172" s="4" t="e">
        <f>Table1[[#This Row],[Column1]]</f>
        <v>#VALUE!</v>
      </c>
    </row>
    <row r="6173" spans="1:10" hidden="1" x14ac:dyDescent="0.3">
      <c r="A6173" s="2" t="e">
        <f>Table1[[#This Row],[Befolyt]]</f>
        <v>#VALUE!</v>
      </c>
      <c r="B6173" t="e">
        <f>Table1[[#This Row],[ÜK]]</f>
        <v>#VALUE!</v>
      </c>
      <c r="C6173" s="3" t="e">
        <f>Table1[[#This Row],[Szla]]</f>
        <v>#VALUE!</v>
      </c>
      <c r="D6173" s="6" t="e">
        <f>Table1[[#This Row],[Kelt_hó]]</f>
        <v>#VALUE!</v>
      </c>
      <c r="E6173" t="e">
        <f>Table1[[#This Row],[Vevő]]</f>
        <v>#VALUE!</v>
      </c>
      <c r="F6173" t="e">
        <f>Table1[[#This Row],[Termékkör]]</f>
        <v>#VALUE!</v>
      </c>
      <c r="G6173" s="4" t="e">
        <f>Table1[[#This Row],[SzumElad]]</f>
        <v>#VALUE!</v>
      </c>
      <c r="H6173" s="7" t="e">
        <f>Table1[[#This Row],[Jut_%]]</f>
        <v>#VALUE!</v>
      </c>
      <c r="I6173" s="4" t="e">
        <f>Table1[[#This Row],[Jut]]</f>
        <v>#VALUE!</v>
      </c>
      <c r="J6173" s="4" t="e">
        <f>Table1[[#This Row],[Column1]]</f>
        <v>#VALUE!</v>
      </c>
    </row>
    <row r="6174" spans="1:10" hidden="1" x14ac:dyDescent="0.3">
      <c r="A6174" s="2" t="e">
        <f>Table1[[#This Row],[Befolyt]]</f>
        <v>#VALUE!</v>
      </c>
      <c r="B6174" t="e">
        <f>Table1[[#This Row],[ÜK]]</f>
        <v>#VALUE!</v>
      </c>
      <c r="C6174" s="3" t="e">
        <f>Table1[[#This Row],[Szla]]</f>
        <v>#VALUE!</v>
      </c>
      <c r="D6174" s="6" t="e">
        <f>Table1[[#This Row],[Kelt_hó]]</f>
        <v>#VALUE!</v>
      </c>
      <c r="E6174" t="e">
        <f>Table1[[#This Row],[Vevő]]</f>
        <v>#VALUE!</v>
      </c>
      <c r="F6174" t="e">
        <f>Table1[[#This Row],[Termékkör]]</f>
        <v>#VALUE!</v>
      </c>
      <c r="G6174" s="4" t="e">
        <f>Table1[[#This Row],[SzumElad]]</f>
        <v>#VALUE!</v>
      </c>
      <c r="H6174" s="7" t="e">
        <f>Table1[[#This Row],[Jut_%]]</f>
        <v>#VALUE!</v>
      </c>
      <c r="I6174" s="4" t="e">
        <f>Table1[[#This Row],[Jut]]</f>
        <v>#VALUE!</v>
      </c>
      <c r="J6174" s="4" t="e">
        <f>Table1[[#This Row],[Column1]]</f>
        <v>#VALUE!</v>
      </c>
    </row>
    <row r="6175" spans="1:10" hidden="1" x14ac:dyDescent="0.3">
      <c r="A6175" s="2" t="e">
        <f>Table1[[#This Row],[Befolyt]]</f>
        <v>#VALUE!</v>
      </c>
      <c r="B6175" t="e">
        <f>Table1[[#This Row],[ÜK]]</f>
        <v>#VALUE!</v>
      </c>
      <c r="C6175" s="3" t="e">
        <f>Table1[[#This Row],[Szla]]</f>
        <v>#VALUE!</v>
      </c>
      <c r="D6175" s="6" t="e">
        <f>Table1[[#This Row],[Kelt_hó]]</f>
        <v>#VALUE!</v>
      </c>
      <c r="E6175" t="e">
        <f>Table1[[#This Row],[Vevő]]</f>
        <v>#VALUE!</v>
      </c>
      <c r="F6175" t="e">
        <f>Table1[[#This Row],[Termékkör]]</f>
        <v>#VALUE!</v>
      </c>
      <c r="G6175" s="4" t="e">
        <f>Table1[[#This Row],[SzumElad]]</f>
        <v>#VALUE!</v>
      </c>
      <c r="H6175" s="7" t="e">
        <f>Table1[[#This Row],[Jut_%]]</f>
        <v>#VALUE!</v>
      </c>
      <c r="I6175" s="4" t="e">
        <f>Table1[[#This Row],[Jut]]</f>
        <v>#VALUE!</v>
      </c>
      <c r="J6175" s="4" t="e">
        <f>Table1[[#This Row],[Column1]]</f>
        <v>#VALUE!</v>
      </c>
    </row>
    <row r="6176" spans="1:10" hidden="1" x14ac:dyDescent="0.3">
      <c r="A6176" s="2" t="e">
        <f>Table1[[#This Row],[Befolyt]]</f>
        <v>#VALUE!</v>
      </c>
      <c r="B6176" t="e">
        <f>Table1[[#This Row],[ÜK]]</f>
        <v>#VALUE!</v>
      </c>
      <c r="C6176" s="3" t="e">
        <f>Table1[[#This Row],[Szla]]</f>
        <v>#VALUE!</v>
      </c>
      <c r="D6176" s="6" t="e">
        <f>Table1[[#This Row],[Kelt_hó]]</f>
        <v>#VALUE!</v>
      </c>
      <c r="E6176" t="e">
        <f>Table1[[#This Row],[Vevő]]</f>
        <v>#VALUE!</v>
      </c>
      <c r="F6176" t="e">
        <f>Table1[[#This Row],[Termékkör]]</f>
        <v>#VALUE!</v>
      </c>
      <c r="G6176" s="4" t="e">
        <f>Table1[[#This Row],[SzumElad]]</f>
        <v>#VALUE!</v>
      </c>
      <c r="H6176" s="7" t="e">
        <f>Table1[[#This Row],[Jut_%]]</f>
        <v>#VALUE!</v>
      </c>
      <c r="I6176" s="4" t="e">
        <f>Table1[[#This Row],[Jut]]</f>
        <v>#VALUE!</v>
      </c>
      <c r="J6176" s="4" t="e">
        <f>Table1[[#This Row],[Column1]]</f>
        <v>#VALUE!</v>
      </c>
    </row>
    <row r="6177" spans="1:10" hidden="1" x14ac:dyDescent="0.3">
      <c r="A6177" s="2" t="e">
        <f>Table1[[#This Row],[Befolyt]]</f>
        <v>#VALUE!</v>
      </c>
      <c r="B6177" t="e">
        <f>Table1[[#This Row],[ÜK]]</f>
        <v>#VALUE!</v>
      </c>
      <c r="C6177" s="3" t="e">
        <f>Table1[[#This Row],[Szla]]</f>
        <v>#VALUE!</v>
      </c>
      <c r="D6177" s="6" t="e">
        <f>Table1[[#This Row],[Kelt_hó]]</f>
        <v>#VALUE!</v>
      </c>
      <c r="E6177" t="e">
        <f>Table1[[#This Row],[Vevő]]</f>
        <v>#VALUE!</v>
      </c>
      <c r="F6177" t="e">
        <f>Table1[[#This Row],[Termékkör]]</f>
        <v>#VALUE!</v>
      </c>
      <c r="G6177" s="4" t="e">
        <f>Table1[[#This Row],[SzumElad]]</f>
        <v>#VALUE!</v>
      </c>
      <c r="H6177" s="7" t="e">
        <f>Table1[[#This Row],[Jut_%]]</f>
        <v>#VALUE!</v>
      </c>
      <c r="I6177" s="4" t="e">
        <f>Table1[[#This Row],[Jut]]</f>
        <v>#VALUE!</v>
      </c>
      <c r="J6177" s="4" t="e">
        <f>Table1[[#This Row],[Column1]]</f>
        <v>#VALUE!</v>
      </c>
    </row>
    <row r="6178" spans="1:10" hidden="1" x14ac:dyDescent="0.3">
      <c r="A6178" s="2" t="e">
        <f>Table1[[#This Row],[Befolyt]]</f>
        <v>#VALUE!</v>
      </c>
      <c r="B6178" t="e">
        <f>Table1[[#This Row],[ÜK]]</f>
        <v>#VALUE!</v>
      </c>
      <c r="C6178" s="3" t="e">
        <f>Table1[[#This Row],[Szla]]</f>
        <v>#VALUE!</v>
      </c>
      <c r="D6178" s="6" t="e">
        <f>Table1[[#This Row],[Kelt_hó]]</f>
        <v>#VALUE!</v>
      </c>
      <c r="E6178" t="e">
        <f>Table1[[#This Row],[Vevő]]</f>
        <v>#VALUE!</v>
      </c>
      <c r="F6178" t="e">
        <f>Table1[[#This Row],[Termékkör]]</f>
        <v>#VALUE!</v>
      </c>
      <c r="G6178" s="4" t="e">
        <f>Table1[[#This Row],[SzumElad]]</f>
        <v>#VALUE!</v>
      </c>
      <c r="H6178" s="7" t="e">
        <f>Table1[[#This Row],[Jut_%]]</f>
        <v>#VALUE!</v>
      </c>
      <c r="I6178" s="4" t="e">
        <f>Table1[[#This Row],[Jut]]</f>
        <v>#VALUE!</v>
      </c>
      <c r="J6178" s="4" t="e">
        <f>Table1[[#This Row],[Column1]]</f>
        <v>#VALUE!</v>
      </c>
    </row>
    <row r="6179" spans="1:10" hidden="1" x14ac:dyDescent="0.3">
      <c r="A6179" s="2" t="e">
        <f>Table1[[#This Row],[Befolyt]]</f>
        <v>#VALUE!</v>
      </c>
      <c r="B6179" t="e">
        <f>Table1[[#This Row],[ÜK]]</f>
        <v>#VALUE!</v>
      </c>
      <c r="C6179" s="3" t="e">
        <f>Table1[[#This Row],[Szla]]</f>
        <v>#VALUE!</v>
      </c>
      <c r="D6179" s="6" t="e">
        <f>Table1[[#This Row],[Kelt_hó]]</f>
        <v>#VALUE!</v>
      </c>
      <c r="E6179" t="e">
        <f>Table1[[#This Row],[Vevő]]</f>
        <v>#VALUE!</v>
      </c>
      <c r="F6179" t="e">
        <f>Table1[[#This Row],[Termékkör]]</f>
        <v>#VALUE!</v>
      </c>
      <c r="G6179" s="4" t="e">
        <f>Table1[[#This Row],[SzumElad]]</f>
        <v>#VALUE!</v>
      </c>
      <c r="H6179" s="7" t="e">
        <f>Table1[[#This Row],[Jut_%]]</f>
        <v>#VALUE!</v>
      </c>
      <c r="I6179" s="4" t="e">
        <f>Table1[[#This Row],[Jut]]</f>
        <v>#VALUE!</v>
      </c>
      <c r="J6179" s="4" t="e">
        <f>Table1[[#This Row],[Column1]]</f>
        <v>#VALUE!</v>
      </c>
    </row>
    <row r="6180" spans="1:10" hidden="1" x14ac:dyDescent="0.3">
      <c r="A6180" s="2" t="e">
        <f>Table1[[#This Row],[Befolyt]]</f>
        <v>#VALUE!</v>
      </c>
      <c r="B6180" t="e">
        <f>Table1[[#This Row],[ÜK]]</f>
        <v>#VALUE!</v>
      </c>
      <c r="C6180" s="3" t="e">
        <f>Table1[[#This Row],[Szla]]</f>
        <v>#VALUE!</v>
      </c>
      <c r="D6180" s="6" t="e">
        <f>Table1[[#This Row],[Kelt_hó]]</f>
        <v>#VALUE!</v>
      </c>
      <c r="E6180" t="e">
        <f>Table1[[#This Row],[Vevő]]</f>
        <v>#VALUE!</v>
      </c>
      <c r="F6180" t="e">
        <f>Table1[[#This Row],[Termékkör]]</f>
        <v>#VALUE!</v>
      </c>
      <c r="G6180" s="4" t="e">
        <f>Table1[[#This Row],[SzumElad]]</f>
        <v>#VALUE!</v>
      </c>
      <c r="H6180" s="7" t="e">
        <f>Table1[[#This Row],[Jut_%]]</f>
        <v>#VALUE!</v>
      </c>
      <c r="I6180" s="4" t="e">
        <f>Table1[[#This Row],[Jut]]</f>
        <v>#VALUE!</v>
      </c>
      <c r="J6180" s="4" t="e">
        <f>Table1[[#This Row],[Column1]]</f>
        <v>#VALUE!</v>
      </c>
    </row>
    <row r="6181" spans="1:10" hidden="1" x14ac:dyDescent="0.3">
      <c r="A6181" s="2" t="e">
        <f>Table1[[#This Row],[Befolyt]]</f>
        <v>#VALUE!</v>
      </c>
      <c r="B6181" t="e">
        <f>Table1[[#This Row],[ÜK]]</f>
        <v>#VALUE!</v>
      </c>
      <c r="C6181" s="3" t="e">
        <f>Table1[[#This Row],[Szla]]</f>
        <v>#VALUE!</v>
      </c>
      <c r="D6181" s="6" t="e">
        <f>Table1[[#This Row],[Kelt_hó]]</f>
        <v>#VALUE!</v>
      </c>
      <c r="E6181" t="e">
        <f>Table1[[#This Row],[Vevő]]</f>
        <v>#VALUE!</v>
      </c>
      <c r="F6181" t="e">
        <f>Table1[[#This Row],[Termékkör]]</f>
        <v>#VALUE!</v>
      </c>
      <c r="G6181" s="4" t="e">
        <f>Table1[[#This Row],[SzumElad]]</f>
        <v>#VALUE!</v>
      </c>
      <c r="H6181" s="7" t="e">
        <f>Table1[[#This Row],[Jut_%]]</f>
        <v>#VALUE!</v>
      </c>
      <c r="I6181" s="4" t="e">
        <f>Table1[[#This Row],[Jut]]</f>
        <v>#VALUE!</v>
      </c>
      <c r="J6181" s="4" t="e">
        <f>Table1[[#This Row],[Column1]]</f>
        <v>#VALUE!</v>
      </c>
    </row>
    <row r="6182" spans="1:10" hidden="1" x14ac:dyDescent="0.3">
      <c r="A6182" s="2" t="e">
        <f>Table1[[#This Row],[Befolyt]]</f>
        <v>#VALUE!</v>
      </c>
      <c r="B6182" t="e">
        <f>Table1[[#This Row],[ÜK]]</f>
        <v>#VALUE!</v>
      </c>
      <c r="C6182" s="3" t="e">
        <f>Table1[[#This Row],[Szla]]</f>
        <v>#VALUE!</v>
      </c>
      <c r="D6182" s="6" t="e">
        <f>Table1[[#This Row],[Kelt_hó]]</f>
        <v>#VALUE!</v>
      </c>
      <c r="E6182" t="e">
        <f>Table1[[#This Row],[Vevő]]</f>
        <v>#VALUE!</v>
      </c>
      <c r="F6182" t="e">
        <f>Table1[[#This Row],[Termékkör]]</f>
        <v>#VALUE!</v>
      </c>
      <c r="G6182" s="4" t="e">
        <f>Table1[[#This Row],[SzumElad]]</f>
        <v>#VALUE!</v>
      </c>
      <c r="H6182" s="7" t="e">
        <f>Table1[[#This Row],[Jut_%]]</f>
        <v>#VALUE!</v>
      </c>
      <c r="I6182" s="4" t="e">
        <f>Table1[[#This Row],[Jut]]</f>
        <v>#VALUE!</v>
      </c>
      <c r="J6182" s="4" t="e">
        <f>Table1[[#This Row],[Column1]]</f>
        <v>#VALUE!</v>
      </c>
    </row>
    <row r="6183" spans="1:10" hidden="1" x14ac:dyDescent="0.3">
      <c r="A6183" s="2" t="e">
        <f>Table1[[#This Row],[Befolyt]]</f>
        <v>#VALUE!</v>
      </c>
      <c r="B6183" t="e">
        <f>Table1[[#This Row],[ÜK]]</f>
        <v>#VALUE!</v>
      </c>
      <c r="C6183" s="3" t="e">
        <f>Table1[[#This Row],[Szla]]</f>
        <v>#VALUE!</v>
      </c>
      <c r="D6183" s="6" t="e">
        <f>Table1[[#This Row],[Kelt_hó]]</f>
        <v>#VALUE!</v>
      </c>
      <c r="E6183" t="e">
        <f>Table1[[#This Row],[Vevő]]</f>
        <v>#VALUE!</v>
      </c>
      <c r="F6183" t="e">
        <f>Table1[[#This Row],[Termékkör]]</f>
        <v>#VALUE!</v>
      </c>
      <c r="G6183" s="4" t="e">
        <f>Table1[[#This Row],[SzumElad]]</f>
        <v>#VALUE!</v>
      </c>
      <c r="H6183" s="7" t="e">
        <f>Table1[[#This Row],[Jut_%]]</f>
        <v>#VALUE!</v>
      </c>
      <c r="I6183" s="4" t="e">
        <f>Table1[[#This Row],[Jut]]</f>
        <v>#VALUE!</v>
      </c>
      <c r="J6183" s="4" t="e">
        <f>Table1[[#This Row],[Column1]]</f>
        <v>#VALUE!</v>
      </c>
    </row>
    <row r="6184" spans="1:10" hidden="1" x14ac:dyDescent="0.3">
      <c r="A6184" s="2" t="e">
        <f>Table1[[#This Row],[Befolyt]]</f>
        <v>#VALUE!</v>
      </c>
      <c r="B6184" t="e">
        <f>Table1[[#This Row],[ÜK]]</f>
        <v>#VALUE!</v>
      </c>
      <c r="C6184" s="3" t="e">
        <f>Table1[[#This Row],[Szla]]</f>
        <v>#VALUE!</v>
      </c>
      <c r="D6184" s="6" t="e">
        <f>Table1[[#This Row],[Kelt_hó]]</f>
        <v>#VALUE!</v>
      </c>
      <c r="E6184" t="e">
        <f>Table1[[#This Row],[Vevő]]</f>
        <v>#VALUE!</v>
      </c>
      <c r="F6184" t="e">
        <f>Table1[[#This Row],[Termékkör]]</f>
        <v>#VALUE!</v>
      </c>
      <c r="G6184" s="4" t="e">
        <f>Table1[[#This Row],[SzumElad]]</f>
        <v>#VALUE!</v>
      </c>
      <c r="H6184" s="7" t="e">
        <f>Table1[[#This Row],[Jut_%]]</f>
        <v>#VALUE!</v>
      </c>
      <c r="I6184" s="4" t="e">
        <f>Table1[[#This Row],[Jut]]</f>
        <v>#VALUE!</v>
      </c>
      <c r="J6184" s="4" t="e">
        <f>Table1[[#This Row],[Column1]]</f>
        <v>#VALUE!</v>
      </c>
    </row>
    <row r="6185" spans="1:10" hidden="1" x14ac:dyDescent="0.3">
      <c r="A6185" s="2" t="e">
        <f>Table1[[#This Row],[Befolyt]]</f>
        <v>#VALUE!</v>
      </c>
      <c r="B6185" t="e">
        <f>Table1[[#This Row],[ÜK]]</f>
        <v>#VALUE!</v>
      </c>
      <c r="C6185" s="3" t="e">
        <f>Table1[[#This Row],[Szla]]</f>
        <v>#VALUE!</v>
      </c>
      <c r="D6185" s="6" t="e">
        <f>Table1[[#This Row],[Kelt_hó]]</f>
        <v>#VALUE!</v>
      </c>
      <c r="E6185" t="e">
        <f>Table1[[#This Row],[Vevő]]</f>
        <v>#VALUE!</v>
      </c>
      <c r="F6185" t="e">
        <f>Table1[[#This Row],[Termékkör]]</f>
        <v>#VALUE!</v>
      </c>
      <c r="G6185" s="4" t="e">
        <f>Table1[[#This Row],[SzumElad]]</f>
        <v>#VALUE!</v>
      </c>
      <c r="H6185" s="7" t="e">
        <f>Table1[[#This Row],[Jut_%]]</f>
        <v>#VALUE!</v>
      </c>
      <c r="I6185" s="4" t="e">
        <f>Table1[[#This Row],[Jut]]</f>
        <v>#VALUE!</v>
      </c>
      <c r="J6185" s="4" t="e">
        <f>Table1[[#This Row],[Column1]]</f>
        <v>#VALUE!</v>
      </c>
    </row>
    <row r="6186" spans="1:10" hidden="1" x14ac:dyDescent="0.3">
      <c r="A6186" s="2" t="e">
        <f>Table1[[#This Row],[Befolyt]]</f>
        <v>#VALUE!</v>
      </c>
      <c r="B6186" t="e">
        <f>Table1[[#This Row],[ÜK]]</f>
        <v>#VALUE!</v>
      </c>
      <c r="C6186" s="3" t="e">
        <f>Table1[[#This Row],[Szla]]</f>
        <v>#VALUE!</v>
      </c>
      <c r="D6186" s="6" t="e">
        <f>Table1[[#This Row],[Kelt_hó]]</f>
        <v>#VALUE!</v>
      </c>
      <c r="E6186" t="e">
        <f>Table1[[#This Row],[Vevő]]</f>
        <v>#VALUE!</v>
      </c>
      <c r="F6186" t="e">
        <f>Table1[[#This Row],[Termékkör]]</f>
        <v>#VALUE!</v>
      </c>
      <c r="G6186" s="4" t="e">
        <f>Table1[[#This Row],[SzumElad]]</f>
        <v>#VALUE!</v>
      </c>
      <c r="H6186" s="7" t="e">
        <f>Table1[[#This Row],[Jut_%]]</f>
        <v>#VALUE!</v>
      </c>
      <c r="I6186" s="4" t="e">
        <f>Table1[[#This Row],[Jut]]</f>
        <v>#VALUE!</v>
      </c>
      <c r="J6186" s="4" t="e">
        <f>Table1[[#This Row],[Column1]]</f>
        <v>#VALUE!</v>
      </c>
    </row>
    <row r="6187" spans="1:10" hidden="1" x14ac:dyDescent="0.3">
      <c r="A6187" s="2" t="e">
        <f>Table1[[#This Row],[Befolyt]]</f>
        <v>#VALUE!</v>
      </c>
      <c r="B6187" t="e">
        <f>Table1[[#This Row],[ÜK]]</f>
        <v>#VALUE!</v>
      </c>
      <c r="C6187" s="3" t="e">
        <f>Table1[[#This Row],[Szla]]</f>
        <v>#VALUE!</v>
      </c>
      <c r="D6187" s="6" t="e">
        <f>Table1[[#This Row],[Kelt_hó]]</f>
        <v>#VALUE!</v>
      </c>
      <c r="E6187" t="e">
        <f>Table1[[#This Row],[Vevő]]</f>
        <v>#VALUE!</v>
      </c>
      <c r="F6187" t="e">
        <f>Table1[[#This Row],[Termékkör]]</f>
        <v>#VALUE!</v>
      </c>
      <c r="G6187" s="4" t="e">
        <f>Table1[[#This Row],[SzumElad]]</f>
        <v>#VALUE!</v>
      </c>
      <c r="H6187" s="7" t="e">
        <f>Table1[[#This Row],[Jut_%]]</f>
        <v>#VALUE!</v>
      </c>
      <c r="I6187" s="4" t="e">
        <f>Table1[[#This Row],[Jut]]</f>
        <v>#VALUE!</v>
      </c>
      <c r="J6187" s="4" t="e">
        <f>Table1[[#This Row],[Column1]]</f>
        <v>#VALUE!</v>
      </c>
    </row>
    <row r="6188" spans="1:10" hidden="1" x14ac:dyDescent="0.3">
      <c r="A6188" s="2" t="e">
        <f>Table1[[#This Row],[Befolyt]]</f>
        <v>#VALUE!</v>
      </c>
      <c r="B6188" t="e">
        <f>Table1[[#This Row],[ÜK]]</f>
        <v>#VALUE!</v>
      </c>
      <c r="C6188" s="3" t="e">
        <f>Table1[[#This Row],[Szla]]</f>
        <v>#VALUE!</v>
      </c>
      <c r="D6188" s="6" t="e">
        <f>Table1[[#This Row],[Kelt_hó]]</f>
        <v>#VALUE!</v>
      </c>
      <c r="E6188" t="e">
        <f>Table1[[#This Row],[Vevő]]</f>
        <v>#VALUE!</v>
      </c>
      <c r="F6188" t="e">
        <f>Table1[[#This Row],[Termékkör]]</f>
        <v>#VALUE!</v>
      </c>
      <c r="G6188" s="4" t="e">
        <f>Table1[[#This Row],[SzumElad]]</f>
        <v>#VALUE!</v>
      </c>
      <c r="H6188" s="7" t="e">
        <f>Table1[[#This Row],[Jut_%]]</f>
        <v>#VALUE!</v>
      </c>
      <c r="I6188" s="4" t="e">
        <f>Table1[[#This Row],[Jut]]</f>
        <v>#VALUE!</v>
      </c>
      <c r="J6188" s="4" t="e">
        <f>Table1[[#This Row],[Column1]]</f>
        <v>#VALUE!</v>
      </c>
    </row>
    <row r="6189" spans="1:10" hidden="1" x14ac:dyDescent="0.3">
      <c r="A6189" s="2" t="e">
        <f>Table1[[#This Row],[Befolyt]]</f>
        <v>#VALUE!</v>
      </c>
      <c r="B6189" t="e">
        <f>Table1[[#This Row],[ÜK]]</f>
        <v>#VALUE!</v>
      </c>
      <c r="C6189" s="3" t="e">
        <f>Table1[[#This Row],[Szla]]</f>
        <v>#VALUE!</v>
      </c>
      <c r="D6189" s="6" t="e">
        <f>Table1[[#This Row],[Kelt_hó]]</f>
        <v>#VALUE!</v>
      </c>
      <c r="E6189" t="e">
        <f>Table1[[#This Row],[Vevő]]</f>
        <v>#VALUE!</v>
      </c>
      <c r="F6189" t="e">
        <f>Table1[[#This Row],[Termékkör]]</f>
        <v>#VALUE!</v>
      </c>
      <c r="G6189" s="4" t="e">
        <f>Table1[[#This Row],[SzumElad]]</f>
        <v>#VALUE!</v>
      </c>
      <c r="H6189" s="7" t="e">
        <f>Table1[[#This Row],[Jut_%]]</f>
        <v>#VALUE!</v>
      </c>
      <c r="I6189" s="4" t="e">
        <f>Table1[[#This Row],[Jut]]</f>
        <v>#VALUE!</v>
      </c>
      <c r="J6189" s="4" t="e">
        <f>Table1[[#This Row],[Column1]]</f>
        <v>#VALUE!</v>
      </c>
    </row>
    <row r="6190" spans="1:10" hidden="1" x14ac:dyDescent="0.3">
      <c r="A6190" s="2" t="e">
        <f>Table1[[#This Row],[Befolyt]]</f>
        <v>#VALUE!</v>
      </c>
      <c r="B6190" t="e">
        <f>Table1[[#This Row],[ÜK]]</f>
        <v>#VALUE!</v>
      </c>
      <c r="C6190" s="3" t="e">
        <f>Table1[[#This Row],[Szla]]</f>
        <v>#VALUE!</v>
      </c>
      <c r="D6190" s="6" t="e">
        <f>Table1[[#This Row],[Kelt_hó]]</f>
        <v>#VALUE!</v>
      </c>
      <c r="E6190" t="e">
        <f>Table1[[#This Row],[Vevő]]</f>
        <v>#VALUE!</v>
      </c>
      <c r="F6190" t="e">
        <f>Table1[[#This Row],[Termékkör]]</f>
        <v>#VALUE!</v>
      </c>
      <c r="G6190" s="4" t="e">
        <f>Table1[[#This Row],[SzumElad]]</f>
        <v>#VALUE!</v>
      </c>
      <c r="H6190" s="7" t="e">
        <f>Table1[[#This Row],[Jut_%]]</f>
        <v>#VALUE!</v>
      </c>
      <c r="I6190" s="4" t="e">
        <f>Table1[[#This Row],[Jut]]</f>
        <v>#VALUE!</v>
      </c>
      <c r="J6190" s="4" t="e">
        <f>Table1[[#This Row],[Column1]]</f>
        <v>#VALUE!</v>
      </c>
    </row>
    <row r="6191" spans="1:10" hidden="1" x14ac:dyDescent="0.3">
      <c r="A6191" s="2" t="e">
        <f>Table1[[#This Row],[Befolyt]]</f>
        <v>#VALUE!</v>
      </c>
      <c r="B6191" t="e">
        <f>Table1[[#This Row],[ÜK]]</f>
        <v>#VALUE!</v>
      </c>
      <c r="C6191" s="3" t="e">
        <f>Table1[[#This Row],[Szla]]</f>
        <v>#VALUE!</v>
      </c>
      <c r="D6191" s="6" t="e">
        <f>Table1[[#This Row],[Kelt_hó]]</f>
        <v>#VALUE!</v>
      </c>
      <c r="E6191" t="e">
        <f>Table1[[#This Row],[Vevő]]</f>
        <v>#VALUE!</v>
      </c>
      <c r="F6191" t="e">
        <f>Table1[[#This Row],[Termékkör]]</f>
        <v>#VALUE!</v>
      </c>
      <c r="G6191" s="4" t="e">
        <f>Table1[[#This Row],[SzumElad]]</f>
        <v>#VALUE!</v>
      </c>
      <c r="H6191" s="7" t="e">
        <f>Table1[[#This Row],[Jut_%]]</f>
        <v>#VALUE!</v>
      </c>
      <c r="I6191" s="4" t="e">
        <f>Table1[[#This Row],[Jut]]</f>
        <v>#VALUE!</v>
      </c>
      <c r="J6191" s="4" t="e">
        <f>Table1[[#This Row],[Column1]]</f>
        <v>#VALUE!</v>
      </c>
    </row>
    <row r="6192" spans="1:10" hidden="1" x14ac:dyDescent="0.3">
      <c r="A6192" s="2" t="e">
        <f>Table1[[#This Row],[Befolyt]]</f>
        <v>#VALUE!</v>
      </c>
      <c r="B6192" t="e">
        <f>Table1[[#This Row],[ÜK]]</f>
        <v>#VALUE!</v>
      </c>
      <c r="C6192" s="3" t="e">
        <f>Table1[[#This Row],[Szla]]</f>
        <v>#VALUE!</v>
      </c>
      <c r="D6192" s="6" t="e">
        <f>Table1[[#This Row],[Kelt_hó]]</f>
        <v>#VALUE!</v>
      </c>
      <c r="E6192" t="e">
        <f>Table1[[#This Row],[Vevő]]</f>
        <v>#VALUE!</v>
      </c>
      <c r="F6192" t="e">
        <f>Table1[[#This Row],[Termékkör]]</f>
        <v>#VALUE!</v>
      </c>
      <c r="G6192" s="4" t="e">
        <f>Table1[[#This Row],[SzumElad]]</f>
        <v>#VALUE!</v>
      </c>
      <c r="H6192" s="7" t="e">
        <f>Table1[[#This Row],[Jut_%]]</f>
        <v>#VALUE!</v>
      </c>
      <c r="I6192" s="4" t="e">
        <f>Table1[[#This Row],[Jut]]</f>
        <v>#VALUE!</v>
      </c>
      <c r="J6192" s="4" t="e">
        <f>Table1[[#This Row],[Column1]]</f>
        <v>#VALUE!</v>
      </c>
    </row>
    <row r="6193" spans="1:10" hidden="1" x14ac:dyDescent="0.3">
      <c r="A6193" s="2" t="e">
        <f>Table1[[#This Row],[Befolyt]]</f>
        <v>#VALUE!</v>
      </c>
      <c r="B6193" t="e">
        <f>Table1[[#This Row],[ÜK]]</f>
        <v>#VALUE!</v>
      </c>
      <c r="C6193" s="3" t="e">
        <f>Table1[[#This Row],[Szla]]</f>
        <v>#VALUE!</v>
      </c>
      <c r="D6193" s="6" t="e">
        <f>Table1[[#This Row],[Kelt_hó]]</f>
        <v>#VALUE!</v>
      </c>
      <c r="E6193" t="e">
        <f>Table1[[#This Row],[Vevő]]</f>
        <v>#VALUE!</v>
      </c>
      <c r="F6193" t="e">
        <f>Table1[[#This Row],[Termékkör]]</f>
        <v>#VALUE!</v>
      </c>
      <c r="G6193" s="4" t="e">
        <f>Table1[[#This Row],[SzumElad]]</f>
        <v>#VALUE!</v>
      </c>
      <c r="H6193" s="7" t="e">
        <f>Table1[[#This Row],[Jut_%]]</f>
        <v>#VALUE!</v>
      </c>
      <c r="I6193" s="4" t="e">
        <f>Table1[[#This Row],[Jut]]</f>
        <v>#VALUE!</v>
      </c>
      <c r="J6193" s="4" t="e">
        <f>Table1[[#This Row],[Column1]]</f>
        <v>#VALUE!</v>
      </c>
    </row>
    <row r="6194" spans="1:10" hidden="1" x14ac:dyDescent="0.3">
      <c r="A6194" s="2" t="e">
        <f>Table1[[#This Row],[Befolyt]]</f>
        <v>#VALUE!</v>
      </c>
      <c r="B6194" t="e">
        <f>Table1[[#This Row],[ÜK]]</f>
        <v>#VALUE!</v>
      </c>
      <c r="C6194" s="3" t="e">
        <f>Table1[[#This Row],[Szla]]</f>
        <v>#VALUE!</v>
      </c>
      <c r="D6194" s="6" t="e">
        <f>Table1[[#This Row],[Kelt_hó]]</f>
        <v>#VALUE!</v>
      </c>
      <c r="E6194" t="e">
        <f>Table1[[#This Row],[Vevő]]</f>
        <v>#VALUE!</v>
      </c>
      <c r="F6194" t="e">
        <f>Table1[[#This Row],[Termékkör]]</f>
        <v>#VALUE!</v>
      </c>
      <c r="G6194" s="4" t="e">
        <f>Table1[[#This Row],[SzumElad]]</f>
        <v>#VALUE!</v>
      </c>
      <c r="H6194" s="7" t="e">
        <f>Table1[[#This Row],[Jut_%]]</f>
        <v>#VALUE!</v>
      </c>
      <c r="I6194" s="4" t="e">
        <f>Table1[[#This Row],[Jut]]</f>
        <v>#VALUE!</v>
      </c>
      <c r="J6194" s="4" t="e">
        <f>Table1[[#This Row],[Column1]]</f>
        <v>#VALUE!</v>
      </c>
    </row>
    <row r="6195" spans="1:10" hidden="1" x14ac:dyDescent="0.3">
      <c r="A6195" s="2" t="e">
        <f>Table1[[#This Row],[Befolyt]]</f>
        <v>#VALUE!</v>
      </c>
      <c r="B6195" t="e">
        <f>Table1[[#This Row],[ÜK]]</f>
        <v>#VALUE!</v>
      </c>
      <c r="C6195" s="3" t="e">
        <f>Table1[[#This Row],[Szla]]</f>
        <v>#VALUE!</v>
      </c>
      <c r="D6195" s="6" t="e">
        <f>Table1[[#This Row],[Kelt_hó]]</f>
        <v>#VALUE!</v>
      </c>
      <c r="E6195" t="e">
        <f>Table1[[#This Row],[Vevő]]</f>
        <v>#VALUE!</v>
      </c>
      <c r="F6195" t="e">
        <f>Table1[[#This Row],[Termékkör]]</f>
        <v>#VALUE!</v>
      </c>
      <c r="G6195" s="4" t="e">
        <f>Table1[[#This Row],[SzumElad]]</f>
        <v>#VALUE!</v>
      </c>
      <c r="H6195" s="7" t="e">
        <f>Table1[[#This Row],[Jut_%]]</f>
        <v>#VALUE!</v>
      </c>
      <c r="I6195" s="4" t="e">
        <f>Table1[[#This Row],[Jut]]</f>
        <v>#VALUE!</v>
      </c>
      <c r="J6195" s="4" t="e">
        <f>Table1[[#This Row],[Column1]]</f>
        <v>#VALUE!</v>
      </c>
    </row>
    <row r="6196" spans="1:10" hidden="1" x14ac:dyDescent="0.3">
      <c r="A6196" s="2" t="e">
        <f>Table1[[#This Row],[Befolyt]]</f>
        <v>#VALUE!</v>
      </c>
      <c r="B6196" t="e">
        <f>Table1[[#This Row],[ÜK]]</f>
        <v>#VALUE!</v>
      </c>
      <c r="C6196" s="3" t="e">
        <f>Table1[[#This Row],[Szla]]</f>
        <v>#VALUE!</v>
      </c>
      <c r="D6196" s="6" t="e">
        <f>Table1[[#This Row],[Kelt_hó]]</f>
        <v>#VALUE!</v>
      </c>
      <c r="E6196" t="e">
        <f>Table1[[#This Row],[Vevő]]</f>
        <v>#VALUE!</v>
      </c>
      <c r="F6196" t="e">
        <f>Table1[[#This Row],[Termékkör]]</f>
        <v>#VALUE!</v>
      </c>
      <c r="G6196" s="4" t="e">
        <f>Table1[[#This Row],[SzumElad]]</f>
        <v>#VALUE!</v>
      </c>
      <c r="H6196" s="7" t="e">
        <f>Table1[[#This Row],[Jut_%]]</f>
        <v>#VALUE!</v>
      </c>
      <c r="I6196" s="4" t="e">
        <f>Table1[[#This Row],[Jut]]</f>
        <v>#VALUE!</v>
      </c>
      <c r="J6196" s="4" t="e">
        <f>Table1[[#This Row],[Column1]]</f>
        <v>#VALUE!</v>
      </c>
    </row>
    <row r="6197" spans="1:10" hidden="1" x14ac:dyDescent="0.3">
      <c r="A6197" s="2" t="e">
        <f>Table1[[#This Row],[Befolyt]]</f>
        <v>#VALUE!</v>
      </c>
      <c r="B6197" t="e">
        <f>Table1[[#This Row],[ÜK]]</f>
        <v>#VALUE!</v>
      </c>
      <c r="C6197" s="3" t="e">
        <f>Table1[[#This Row],[Szla]]</f>
        <v>#VALUE!</v>
      </c>
      <c r="D6197" s="6" t="e">
        <f>Table1[[#This Row],[Kelt_hó]]</f>
        <v>#VALUE!</v>
      </c>
      <c r="E6197" t="e">
        <f>Table1[[#This Row],[Vevő]]</f>
        <v>#VALUE!</v>
      </c>
      <c r="F6197" t="e">
        <f>Table1[[#This Row],[Termékkör]]</f>
        <v>#VALUE!</v>
      </c>
      <c r="G6197" s="4" t="e">
        <f>Table1[[#This Row],[SzumElad]]</f>
        <v>#VALUE!</v>
      </c>
      <c r="H6197" s="7" t="e">
        <f>Table1[[#This Row],[Jut_%]]</f>
        <v>#VALUE!</v>
      </c>
      <c r="I6197" s="4" t="e">
        <f>Table1[[#This Row],[Jut]]</f>
        <v>#VALUE!</v>
      </c>
      <c r="J6197" s="4" t="e">
        <f>Table1[[#This Row],[Column1]]</f>
        <v>#VALUE!</v>
      </c>
    </row>
    <row r="6198" spans="1:10" hidden="1" x14ac:dyDescent="0.3">
      <c r="A6198" s="2" t="e">
        <f>Table1[[#This Row],[Befolyt]]</f>
        <v>#VALUE!</v>
      </c>
      <c r="B6198" t="e">
        <f>Table1[[#This Row],[ÜK]]</f>
        <v>#VALUE!</v>
      </c>
      <c r="C6198" s="3" t="e">
        <f>Table1[[#This Row],[Szla]]</f>
        <v>#VALUE!</v>
      </c>
      <c r="D6198" s="6" t="e">
        <f>Table1[[#This Row],[Kelt_hó]]</f>
        <v>#VALUE!</v>
      </c>
      <c r="E6198" t="e">
        <f>Table1[[#This Row],[Vevő]]</f>
        <v>#VALUE!</v>
      </c>
      <c r="F6198" t="e">
        <f>Table1[[#This Row],[Termékkör]]</f>
        <v>#VALUE!</v>
      </c>
      <c r="G6198" s="4" t="e">
        <f>Table1[[#This Row],[SzumElad]]</f>
        <v>#VALUE!</v>
      </c>
      <c r="H6198" s="7" t="e">
        <f>Table1[[#This Row],[Jut_%]]</f>
        <v>#VALUE!</v>
      </c>
      <c r="I6198" s="4" t="e">
        <f>Table1[[#This Row],[Jut]]</f>
        <v>#VALUE!</v>
      </c>
      <c r="J6198" s="4" t="e">
        <f>Table1[[#This Row],[Column1]]</f>
        <v>#VALUE!</v>
      </c>
    </row>
    <row r="6199" spans="1:10" hidden="1" x14ac:dyDescent="0.3">
      <c r="A6199" s="2" t="e">
        <f>Table1[[#This Row],[Befolyt]]</f>
        <v>#VALUE!</v>
      </c>
      <c r="B6199" t="e">
        <f>Table1[[#This Row],[ÜK]]</f>
        <v>#VALUE!</v>
      </c>
      <c r="C6199" s="3" t="e">
        <f>Table1[[#This Row],[Szla]]</f>
        <v>#VALUE!</v>
      </c>
      <c r="D6199" s="6" t="e">
        <f>Table1[[#This Row],[Kelt_hó]]</f>
        <v>#VALUE!</v>
      </c>
      <c r="E6199" t="e">
        <f>Table1[[#This Row],[Vevő]]</f>
        <v>#VALUE!</v>
      </c>
      <c r="F6199" t="e">
        <f>Table1[[#This Row],[Termékkör]]</f>
        <v>#VALUE!</v>
      </c>
      <c r="G6199" s="4" t="e">
        <f>Table1[[#This Row],[SzumElad]]</f>
        <v>#VALUE!</v>
      </c>
      <c r="H6199" s="7" t="e">
        <f>Table1[[#This Row],[Jut_%]]</f>
        <v>#VALUE!</v>
      </c>
      <c r="I6199" s="4" t="e">
        <f>Table1[[#This Row],[Jut]]</f>
        <v>#VALUE!</v>
      </c>
      <c r="J6199" s="4" t="e">
        <f>Table1[[#This Row],[Column1]]</f>
        <v>#VALUE!</v>
      </c>
    </row>
    <row r="6200" spans="1:10" hidden="1" x14ac:dyDescent="0.3">
      <c r="A6200" s="2" t="e">
        <f>Table1[[#This Row],[Befolyt]]</f>
        <v>#VALUE!</v>
      </c>
      <c r="B6200" t="e">
        <f>Table1[[#This Row],[ÜK]]</f>
        <v>#VALUE!</v>
      </c>
      <c r="C6200" s="3" t="e">
        <f>Table1[[#This Row],[Szla]]</f>
        <v>#VALUE!</v>
      </c>
      <c r="D6200" s="6" t="e">
        <f>Table1[[#This Row],[Kelt_hó]]</f>
        <v>#VALUE!</v>
      </c>
      <c r="E6200" t="e">
        <f>Table1[[#This Row],[Vevő]]</f>
        <v>#VALUE!</v>
      </c>
      <c r="F6200" t="e">
        <f>Table1[[#This Row],[Termékkör]]</f>
        <v>#VALUE!</v>
      </c>
      <c r="G6200" s="4" t="e">
        <f>Table1[[#This Row],[SzumElad]]</f>
        <v>#VALUE!</v>
      </c>
      <c r="H6200" s="7" t="e">
        <f>Table1[[#This Row],[Jut_%]]</f>
        <v>#VALUE!</v>
      </c>
      <c r="I6200" s="4" t="e">
        <f>Table1[[#This Row],[Jut]]</f>
        <v>#VALUE!</v>
      </c>
      <c r="J6200" s="4" t="e">
        <f>Table1[[#This Row],[Column1]]</f>
        <v>#VALUE!</v>
      </c>
    </row>
    <row r="6201" spans="1:10" hidden="1" x14ac:dyDescent="0.3">
      <c r="A6201" s="2" t="e">
        <f>Table1[[#This Row],[Befolyt]]</f>
        <v>#VALUE!</v>
      </c>
      <c r="B6201" t="e">
        <f>Table1[[#This Row],[ÜK]]</f>
        <v>#VALUE!</v>
      </c>
      <c r="C6201" s="3" t="e">
        <f>Table1[[#This Row],[Szla]]</f>
        <v>#VALUE!</v>
      </c>
      <c r="D6201" s="6" t="e">
        <f>Table1[[#This Row],[Kelt_hó]]</f>
        <v>#VALUE!</v>
      </c>
      <c r="E6201" t="e">
        <f>Table1[[#This Row],[Vevő]]</f>
        <v>#VALUE!</v>
      </c>
      <c r="F6201" t="e">
        <f>Table1[[#This Row],[Termékkör]]</f>
        <v>#VALUE!</v>
      </c>
      <c r="G6201" s="4" t="e">
        <f>Table1[[#This Row],[SzumElad]]</f>
        <v>#VALUE!</v>
      </c>
      <c r="H6201" s="7" t="e">
        <f>Table1[[#This Row],[Jut_%]]</f>
        <v>#VALUE!</v>
      </c>
      <c r="I6201" s="4" t="e">
        <f>Table1[[#This Row],[Jut]]</f>
        <v>#VALUE!</v>
      </c>
      <c r="J6201" s="4" t="e">
        <f>Table1[[#This Row],[Column1]]</f>
        <v>#VALUE!</v>
      </c>
    </row>
    <row r="6202" spans="1:10" hidden="1" x14ac:dyDescent="0.3">
      <c r="A6202" s="2" t="e">
        <f>Table1[[#This Row],[Befolyt]]</f>
        <v>#VALUE!</v>
      </c>
      <c r="B6202" t="e">
        <f>Table1[[#This Row],[ÜK]]</f>
        <v>#VALUE!</v>
      </c>
      <c r="C6202" s="3" t="e">
        <f>Table1[[#This Row],[Szla]]</f>
        <v>#VALUE!</v>
      </c>
      <c r="D6202" s="6" t="e">
        <f>Table1[[#This Row],[Kelt_hó]]</f>
        <v>#VALUE!</v>
      </c>
      <c r="E6202" t="e">
        <f>Table1[[#This Row],[Vevő]]</f>
        <v>#VALUE!</v>
      </c>
      <c r="F6202" t="e">
        <f>Table1[[#This Row],[Termékkör]]</f>
        <v>#VALUE!</v>
      </c>
      <c r="G6202" s="4" t="e">
        <f>Table1[[#This Row],[SzumElad]]</f>
        <v>#VALUE!</v>
      </c>
      <c r="H6202" s="7" t="e">
        <f>Table1[[#This Row],[Jut_%]]</f>
        <v>#VALUE!</v>
      </c>
      <c r="I6202" s="4" t="e">
        <f>Table1[[#This Row],[Jut]]</f>
        <v>#VALUE!</v>
      </c>
      <c r="J6202" s="4" t="e">
        <f>Table1[[#This Row],[Column1]]</f>
        <v>#VALUE!</v>
      </c>
    </row>
    <row r="6203" spans="1:10" hidden="1" x14ac:dyDescent="0.3">
      <c r="A6203" s="2" t="e">
        <f>Table1[[#This Row],[Befolyt]]</f>
        <v>#VALUE!</v>
      </c>
      <c r="B6203" t="e">
        <f>Table1[[#This Row],[ÜK]]</f>
        <v>#VALUE!</v>
      </c>
      <c r="C6203" s="3" t="e">
        <f>Table1[[#This Row],[Szla]]</f>
        <v>#VALUE!</v>
      </c>
      <c r="D6203" s="6" t="e">
        <f>Table1[[#This Row],[Kelt_hó]]</f>
        <v>#VALUE!</v>
      </c>
      <c r="E6203" t="e">
        <f>Table1[[#This Row],[Vevő]]</f>
        <v>#VALUE!</v>
      </c>
      <c r="F6203" t="e">
        <f>Table1[[#This Row],[Termékkör]]</f>
        <v>#VALUE!</v>
      </c>
      <c r="G6203" s="4" t="e">
        <f>Table1[[#This Row],[SzumElad]]</f>
        <v>#VALUE!</v>
      </c>
      <c r="H6203" s="7" t="e">
        <f>Table1[[#This Row],[Jut_%]]</f>
        <v>#VALUE!</v>
      </c>
      <c r="I6203" s="4" t="e">
        <f>Table1[[#This Row],[Jut]]</f>
        <v>#VALUE!</v>
      </c>
      <c r="J6203" s="4" t="e">
        <f>Table1[[#This Row],[Column1]]</f>
        <v>#VALUE!</v>
      </c>
    </row>
    <row r="6204" spans="1:10" hidden="1" x14ac:dyDescent="0.3">
      <c r="A6204" s="2" t="e">
        <f>Table1[[#This Row],[Befolyt]]</f>
        <v>#VALUE!</v>
      </c>
      <c r="B6204" t="e">
        <f>Table1[[#This Row],[ÜK]]</f>
        <v>#VALUE!</v>
      </c>
      <c r="C6204" s="3" t="e">
        <f>Table1[[#This Row],[Szla]]</f>
        <v>#VALUE!</v>
      </c>
      <c r="D6204" s="6" t="e">
        <f>Table1[[#This Row],[Kelt_hó]]</f>
        <v>#VALUE!</v>
      </c>
      <c r="E6204" t="e">
        <f>Table1[[#This Row],[Vevő]]</f>
        <v>#VALUE!</v>
      </c>
      <c r="F6204" t="e">
        <f>Table1[[#This Row],[Termékkör]]</f>
        <v>#VALUE!</v>
      </c>
      <c r="G6204" s="4" t="e">
        <f>Table1[[#This Row],[SzumElad]]</f>
        <v>#VALUE!</v>
      </c>
      <c r="H6204" s="7" t="e">
        <f>Table1[[#This Row],[Jut_%]]</f>
        <v>#VALUE!</v>
      </c>
      <c r="I6204" s="4" t="e">
        <f>Table1[[#This Row],[Jut]]</f>
        <v>#VALUE!</v>
      </c>
      <c r="J6204" s="4" t="e">
        <f>Table1[[#This Row],[Column1]]</f>
        <v>#VALUE!</v>
      </c>
    </row>
    <row r="6205" spans="1:10" hidden="1" x14ac:dyDescent="0.3">
      <c r="A6205" s="2" t="e">
        <f>Table1[[#This Row],[Befolyt]]</f>
        <v>#VALUE!</v>
      </c>
      <c r="B6205" t="e">
        <f>Table1[[#This Row],[ÜK]]</f>
        <v>#VALUE!</v>
      </c>
      <c r="C6205" s="3" t="e">
        <f>Table1[[#This Row],[Szla]]</f>
        <v>#VALUE!</v>
      </c>
      <c r="D6205" s="6" t="e">
        <f>Table1[[#This Row],[Kelt_hó]]</f>
        <v>#VALUE!</v>
      </c>
      <c r="E6205" t="e">
        <f>Table1[[#This Row],[Vevő]]</f>
        <v>#VALUE!</v>
      </c>
      <c r="F6205" t="e">
        <f>Table1[[#This Row],[Termékkör]]</f>
        <v>#VALUE!</v>
      </c>
      <c r="G6205" s="4" t="e">
        <f>Table1[[#This Row],[SzumElad]]</f>
        <v>#VALUE!</v>
      </c>
      <c r="H6205" s="7" t="e">
        <f>Table1[[#This Row],[Jut_%]]</f>
        <v>#VALUE!</v>
      </c>
      <c r="I6205" s="4" t="e">
        <f>Table1[[#This Row],[Jut]]</f>
        <v>#VALUE!</v>
      </c>
      <c r="J6205" s="4" t="e">
        <f>Table1[[#This Row],[Column1]]</f>
        <v>#VALUE!</v>
      </c>
    </row>
    <row r="6206" spans="1:10" hidden="1" x14ac:dyDescent="0.3">
      <c r="A6206" s="2" t="e">
        <f>Table1[[#This Row],[Befolyt]]</f>
        <v>#VALUE!</v>
      </c>
      <c r="B6206" t="e">
        <f>Table1[[#This Row],[ÜK]]</f>
        <v>#VALUE!</v>
      </c>
      <c r="C6206" s="3" t="e">
        <f>Table1[[#This Row],[Szla]]</f>
        <v>#VALUE!</v>
      </c>
      <c r="D6206" s="6" t="e">
        <f>Table1[[#This Row],[Kelt_hó]]</f>
        <v>#VALUE!</v>
      </c>
      <c r="E6206" t="e">
        <f>Table1[[#This Row],[Vevő]]</f>
        <v>#VALUE!</v>
      </c>
      <c r="F6206" t="e">
        <f>Table1[[#This Row],[Termékkör]]</f>
        <v>#VALUE!</v>
      </c>
      <c r="G6206" s="4" t="e">
        <f>Table1[[#This Row],[SzumElad]]</f>
        <v>#VALUE!</v>
      </c>
      <c r="H6206" s="7" t="e">
        <f>Table1[[#This Row],[Jut_%]]</f>
        <v>#VALUE!</v>
      </c>
      <c r="I6206" s="4" t="e">
        <f>Table1[[#This Row],[Jut]]</f>
        <v>#VALUE!</v>
      </c>
      <c r="J6206" s="4" t="e">
        <f>Table1[[#This Row],[Column1]]</f>
        <v>#VALUE!</v>
      </c>
    </row>
    <row r="6207" spans="1:10" hidden="1" x14ac:dyDescent="0.3">
      <c r="A6207" s="2" t="e">
        <f>Table1[[#This Row],[Befolyt]]</f>
        <v>#VALUE!</v>
      </c>
      <c r="B6207" t="e">
        <f>Table1[[#This Row],[ÜK]]</f>
        <v>#VALUE!</v>
      </c>
      <c r="C6207" s="3" t="e">
        <f>Table1[[#This Row],[Szla]]</f>
        <v>#VALUE!</v>
      </c>
      <c r="D6207" s="6" t="e">
        <f>Table1[[#This Row],[Kelt_hó]]</f>
        <v>#VALUE!</v>
      </c>
      <c r="E6207" t="e">
        <f>Table1[[#This Row],[Vevő]]</f>
        <v>#VALUE!</v>
      </c>
      <c r="F6207" t="e">
        <f>Table1[[#This Row],[Termékkör]]</f>
        <v>#VALUE!</v>
      </c>
      <c r="G6207" s="4" t="e">
        <f>Table1[[#This Row],[SzumElad]]</f>
        <v>#VALUE!</v>
      </c>
      <c r="H6207" s="7" t="e">
        <f>Table1[[#This Row],[Jut_%]]</f>
        <v>#VALUE!</v>
      </c>
      <c r="I6207" s="4" t="e">
        <f>Table1[[#This Row],[Jut]]</f>
        <v>#VALUE!</v>
      </c>
      <c r="J6207" s="4" t="e">
        <f>Table1[[#This Row],[Column1]]</f>
        <v>#VALUE!</v>
      </c>
    </row>
    <row r="6208" spans="1:10" hidden="1" x14ac:dyDescent="0.3">
      <c r="A6208" s="2" t="e">
        <f>Table1[[#This Row],[Befolyt]]</f>
        <v>#VALUE!</v>
      </c>
      <c r="B6208" t="e">
        <f>Table1[[#This Row],[ÜK]]</f>
        <v>#VALUE!</v>
      </c>
      <c r="C6208" s="3" t="e">
        <f>Table1[[#This Row],[Szla]]</f>
        <v>#VALUE!</v>
      </c>
      <c r="D6208" s="6" t="e">
        <f>Table1[[#This Row],[Kelt_hó]]</f>
        <v>#VALUE!</v>
      </c>
      <c r="E6208" t="e">
        <f>Table1[[#This Row],[Vevő]]</f>
        <v>#VALUE!</v>
      </c>
      <c r="F6208" t="e">
        <f>Table1[[#This Row],[Termékkör]]</f>
        <v>#VALUE!</v>
      </c>
      <c r="G6208" s="4" t="e">
        <f>Table1[[#This Row],[SzumElad]]</f>
        <v>#VALUE!</v>
      </c>
      <c r="H6208" s="7" t="e">
        <f>Table1[[#This Row],[Jut_%]]</f>
        <v>#VALUE!</v>
      </c>
      <c r="I6208" s="4" t="e">
        <f>Table1[[#This Row],[Jut]]</f>
        <v>#VALUE!</v>
      </c>
      <c r="J6208" s="4" t="e">
        <f>Table1[[#This Row],[Column1]]</f>
        <v>#VALUE!</v>
      </c>
    </row>
    <row r="6209" spans="1:10" hidden="1" x14ac:dyDescent="0.3">
      <c r="A6209" s="2" t="e">
        <f>Table1[[#This Row],[Befolyt]]</f>
        <v>#VALUE!</v>
      </c>
      <c r="B6209" t="e">
        <f>Table1[[#This Row],[ÜK]]</f>
        <v>#VALUE!</v>
      </c>
      <c r="C6209" s="3" t="e">
        <f>Table1[[#This Row],[Szla]]</f>
        <v>#VALUE!</v>
      </c>
      <c r="D6209" s="6" t="e">
        <f>Table1[[#This Row],[Kelt_hó]]</f>
        <v>#VALUE!</v>
      </c>
      <c r="E6209" t="e">
        <f>Table1[[#This Row],[Vevő]]</f>
        <v>#VALUE!</v>
      </c>
      <c r="F6209" t="e">
        <f>Table1[[#This Row],[Termékkör]]</f>
        <v>#VALUE!</v>
      </c>
      <c r="G6209" s="4" t="e">
        <f>Table1[[#This Row],[SzumElad]]</f>
        <v>#VALUE!</v>
      </c>
      <c r="H6209" s="7" t="e">
        <f>Table1[[#This Row],[Jut_%]]</f>
        <v>#VALUE!</v>
      </c>
      <c r="I6209" s="4" t="e">
        <f>Table1[[#This Row],[Jut]]</f>
        <v>#VALUE!</v>
      </c>
      <c r="J6209" s="4" t="e">
        <f>Table1[[#This Row],[Column1]]</f>
        <v>#VALUE!</v>
      </c>
    </row>
    <row r="6210" spans="1:10" hidden="1" x14ac:dyDescent="0.3">
      <c r="A6210" s="2" t="e">
        <f>Table1[[#This Row],[Befolyt]]</f>
        <v>#VALUE!</v>
      </c>
      <c r="B6210" t="e">
        <f>Table1[[#This Row],[ÜK]]</f>
        <v>#VALUE!</v>
      </c>
      <c r="C6210" s="3" t="e">
        <f>Table1[[#This Row],[Szla]]</f>
        <v>#VALUE!</v>
      </c>
      <c r="D6210" s="6" t="e">
        <f>Table1[[#This Row],[Kelt_hó]]</f>
        <v>#VALUE!</v>
      </c>
      <c r="E6210" t="e">
        <f>Table1[[#This Row],[Vevő]]</f>
        <v>#VALUE!</v>
      </c>
      <c r="F6210" t="e">
        <f>Table1[[#This Row],[Termékkör]]</f>
        <v>#VALUE!</v>
      </c>
      <c r="G6210" s="4" t="e">
        <f>Table1[[#This Row],[SzumElad]]</f>
        <v>#VALUE!</v>
      </c>
      <c r="H6210" s="7" t="e">
        <f>Table1[[#This Row],[Jut_%]]</f>
        <v>#VALUE!</v>
      </c>
      <c r="I6210" s="4" t="e">
        <f>Table1[[#This Row],[Jut]]</f>
        <v>#VALUE!</v>
      </c>
      <c r="J6210" s="4" t="e">
        <f>Table1[[#This Row],[Column1]]</f>
        <v>#VALUE!</v>
      </c>
    </row>
    <row r="6211" spans="1:10" hidden="1" x14ac:dyDescent="0.3">
      <c r="A6211" s="2" t="e">
        <f>Table1[[#This Row],[Befolyt]]</f>
        <v>#VALUE!</v>
      </c>
      <c r="B6211" t="e">
        <f>Table1[[#This Row],[ÜK]]</f>
        <v>#VALUE!</v>
      </c>
      <c r="C6211" s="3" t="e">
        <f>Table1[[#This Row],[Szla]]</f>
        <v>#VALUE!</v>
      </c>
      <c r="D6211" s="6" t="e">
        <f>Table1[[#This Row],[Kelt_hó]]</f>
        <v>#VALUE!</v>
      </c>
      <c r="E6211" t="e">
        <f>Table1[[#This Row],[Vevő]]</f>
        <v>#VALUE!</v>
      </c>
      <c r="F6211" t="e">
        <f>Table1[[#This Row],[Termékkör]]</f>
        <v>#VALUE!</v>
      </c>
      <c r="G6211" s="4" t="e">
        <f>Table1[[#This Row],[SzumElad]]</f>
        <v>#VALUE!</v>
      </c>
      <c r="H6211" s="7" t="e">
        <f>Table1[[#This Row],[Jut_%]]</f>
        <v>#VALUE!</v>
      </c>
      <c r="I6211" s="4" t="e">
        <f>Table1[[#This Row],[Jut]]</f>
        <v>#VALUE!</v>
      </c>
      <c r="J6211" s="4" t="e">
        <f>Table1[[#This Row],[Column1]]</f>
        <v>#VALUE!</v>
      </c>
    </row>
    <row r="6212" spans="1:10" hidden="1" x14ac:dyDescent="0.3">
      <c r="A6212" s="2" t="e">
        <f>Table1[[#This Row],[Befolyt]]</f>
        <v>#VALUE!</v>
      </c>
      <c r="B6212" t="e">
        <f>Table1[[#This Row],[ÜK]]</f>
        <v>#VALUE!</v>
      </c>
      <c r="C6212" s="3" t="e">
        <f>Table1[[#This Row],[Szla]]</f>
        <v>#VALUE!</v>
      </c>
      <c r="D6212" s="6" t="e">
        <f>Table1[[#This Row],[Kelt_hó]]</f>
        <v>#VALUE!</v>
      </c>
      <c r="E6212" t="e">
        <f>Table1[[#This Row],[Vevő]]</f>
        <v>#VALUE!</v>
      </c>
      <c r="F6212" t="e">
        <f>Table1[[#This Row],[Termékkör]]</f>
        <v>#VALUE!</v>
      </c>
      <c r="G6212" s="4" t="e">
        <f>Table1[[#This Row],[SzumElad]]</f>
        <v>#VALUE!</v>
      </c>
      <c r="H6212" s="7" t="e">
        <f>Table1[[#This Row],[Jut_%]]</f>
        <v>#VALUE!</v>
      </c>
      <c r="I6212" s="4" t="e">
        <f>Table1[[#This Row],[Jut]]</f>
        <v>#VALUE!</v>
      </c>
      <c r="J6212" s="4" t="e">
        <f>Table1[[#This Row],[Column1]]</f>
        <v>#VALUE!</v>
      </c>
    </row>
    <row r="6213" spans="1:10" hidden="1" x14ac:dyDescent="0.3">
      <c r="A6213" s="2" t="e">
        <f>Table1[[#This Row],[Befolyt]]</f>
        <v>#VALUE!</v>
      </c>
      <c r="B6213" t="e">
        <f>Table1[[#This Row],[ÜK]]</f>
        <v>#VALUE!</v>
      </c>
      <c r="C6213" s="3" t="e">
        <f>Table1[[#This Row],[Szla]]</f>
        <v>#VALUE!</v>
      </c>
      <c r="D6213" s="6" t="e">
        <f>Table1[[#This Row],[Kelt_hó]]</f>
        <v>#VALUE!</v>
      </c>
      <c r="E6213" t="e">
        <f>Table1[[#This Row],[Vevő]]</f>
        <v>#VALUE!</v>
      </c>
      <c r="F6213" t="e">
        <f>Table1[[#This Row],[Termékkör]]</f>
        <v>#VALUE!</v>
      </c>
      <c r="G6213" s="4" t="e">
        <f>Table1[[#This Row],[SzumElad]]</f>
        <v>#VALUE!</v>
      </c>
      <c r="H6213" s="7" t="e">
        <f>Table1[[#This Row],[Jut_%]]</f>
        <v>#VALUE!</v>
      </c>
      <c r="I6213" s="4" t="e">
        <f>Table1[[#This Row],[Jut]]</f>
        <v>#VALUE!</v>
      </c>
      <c r="J6213" s="4" t="e">
        <f>Table1[[#This Row],[Column1]]</f>
        <v>#VALUE!</v>
      </c>
    </row>
    <row r="6214" spans="1:10" hidden="1" x14ac:dyDescent="0.3">
      <c r="A6214" s="2" t="e">
        <f>Table1[[#This Row],[Befolyt]]</f>
        <v>#VALUE!</v>
      </c>
      <c r="B6214" t="e">
        <f>Table1[[#This Row],[ÜK]]</f>
        <v>#VALUE!</v>
      </c>
      <c r="C6214" s="3" t="e">
        <f>Table1[[#This Row],[Szla]]</f>
        <v>#VALUE!</v>
      </c>
      <c r="D6214" s="6" t="e">
        <f>Table1[[#This Row],[Kelt_hó]]</f>
        <v>#VALUE!</v>
      </c>
      <c r="E6214" t="e">
        <f>Table1[[#This Row],[Vevő]]</f>
        <v>#VALUE!</v>
      </c>
      <c r="F6214" t="e">
        <f>Table1[[#This Row],[Termékkör]]</f>
        <v>#VALUE!</v>
      </c>
      <c r="G6214" s="4" t="e">
        <f>Table1[[#This Row],[SzumElad]]</f>
        <v>#VALUE!</v>
      </c>
      <c r="H6214" s="7" t="e">
        <f>Table1[[#This Row],[Jut_%]]</f>
        <v>#VALUE!</v>
      </c>
      <c r="I6214" s="4" t="e">
        <f>Table1[[#This Row],[Jut]]</f>
        <v>#VALUE!</v>
      </c>
      <c r="J6214" s="4" t="e">
        <f>Table1[[#This Row],[Column1]]</f>
        <v>#VALUE!</v>
      </c>
    </row>
    <row r="6215" spans="1:10" hidden="1" x14ac:dyDescent="0.3">
      <c r="A6215" s="2" t="e">
        <f>Table1[[#This Row],[Befolyt]]</f>
        <v>#VALUE!</v>
      </c>
      <c r="B6215" t="e">
        <f>Table1[[#This Row],[ÜK]]</f>
        <v>#VALUE!</v>
      </c>
      <c r="C6215" s="3" t="e">
        <f>Table1[[#This Row],[Szla]]</f>
        <v>#VALUE!</v>
      </c>
      <c r="D6215" s="6" t="e">
        <f>Table1[[#This Row],[Kelt_hó]]</f>
        <v>#VALUE!</v>
      </c>
      <c r="E6215" t="e">
        <f>Table1[[#This Row],[Vevő]]</f>
        <v>#VALUE!</v>
      </c>
      <c r="F6215" t="e">
        <f>Table1[[#This Row],[Termékkör]]</f>
        <v>#VALUE!</v>
      </c>
      <c r="G6215" s="4" t="e">
        <f>Table1[[#This Row],[SzumElad]]</f>
        <v>#VALUE!</v>
      </c>
      <c r="H6215" s="7" t="e">
        <f>Table1[[#This Row],[Jut_%]]</f>
        <v>#VALUE!</v>
      </c>
      <c r="I6215" s="4" t="e">
        <f>Table1[[#This Row],[Jut]]</f>
        <v>#VALUE!</v>
      </c>
      <c r="J6215" s="4" t="e">
        <f>Table1[[#This Row],[Column1]]</f>
        <v>#VALUE!</v>
      </c>
    </row>
    <row r="6216" spans="1:10" hidden="1" x14ac:dyDescent="0.3">
      <c r="A6216" s="2" t="e">
        <f>Table1[[#This Row],[Befolyt]]</f>
        <v>#VALUE!</v>
      </c>
      <c r="B6216" t="e">
        <f>Table1[[#This Row],[ÜK]]</f>
        <v>#VALUE!</v>
      </c>
      <c r="C6216" s="3" t="e">
        <f>Table1[[#This Row],[Szla]]</f>
        <v>#VALUE!</v>
      </c>
      <c r="D6216" s="6" t="e">
        <f>Table1[[#This Row],[Kelt_hó]]</f>
        <v>#VALUE!</v>
      </c>
      <c r="E6216" t="e">
        <f>Table1[[#This Row],[Vevő]]</f>
        <v>#VALUE!</v>
      </c>
      <c r="F6216" t="e">
        <f>Table1[[#This Row],[Termékkör]]</f>
        <v>#VALUE!</v>
      </c>
      <c r="G6216" s="4" t="e">
        <f>Table1[[#This Row],[SzumElad]]</f>
        <v>#VALUE!</v>
      </c>
      <c r="H6216" s="7" t="e">
        <f>Table1[[#This Row],[Jut_%]]</f>
        <v>#VALUE!</v>
      </c>
      <c r="I6216" s="4" t="e">
        <f>Table1[[#This Row],[Jut]]</f>
        <v>#VALUE!</v>
      </c>
      <c r="J6216" s="4" t="e">
        <f>Table1[[#This Row],[Column1]]</f>
        <v>#VALUE!</v>
      </c>
    </row>
    <row r="6217" spans="1:10" hidden="1" x14ac:dyDescent="0.3">
      <c r="A6217" s="2" t="e">
        <f>Table1[[#This Row],[Befolyt]]</f>
        <v>#VALUE!</v>
      </c>
      <c r="B6217" t="e">
        <f>Table1[[#This Row],[ÜK]]</f>
        <v>#VALUE!</v>
      </c>
      <c r="C6217" s="3" t="e">
        <f>Table1[[#This Row],[Szla]]</f>
        <v>#VALUE!</v>
      </c>
      <c r="D6217" s="6" t="e">
        <f>Table1[[#This Row],[Kelt_hó]]</f>
        <v>#VALUE!</v>
      </c>
      <c r="E6217" t="e">
        <f>Table1[[#This Row],[Vevő]]</f>
        <v>#VALUE!</v>
      </c>
      <c r="F6217" t="e">
        <f>Table1[[#This Row],[Termékkör]]</f>
        <v>#VALUE!</v>
      </c>
      <c r="G6217" s="4" t="e">
        <f>Table1[[#This Row],[SzumElad]]</f>
        <v>#VALUE!</v>
      </c>
      <c r="H6217" s="7" t="e">
        <f>Table1[[#This Row],[Jut_%]]</f>
        <v>#VALUE!</v>
      </c>
      <c r="I6217" s="4" t="e">
        <f>Table1[[#This Row],[Jut]]</f>
        <v>#VALUE!</v>
      </c>
      <c r="J6217" s="4" t="e">
        <f>Table1[[#This Row],[Column1]]</f>
        <v>#VALUE!</v>
      </c>
    </row>
    <row r="6218" spans="1:10" hidden="1" x14ac:dyDescent="0.3">
      <c r="A6218" s="2" t="e">
        <f>Table1[[#This Row],[Befolyt]]</f>
        <v>#VALUE!</v>
      </c>
      <c r="B6218" t="e">
        <f>Table1[[#This Row],[ÜK]]</f>
        <v>#VALUE!</v>
      </c>
      <c r="C6218" s="3" t="e">
        <f>Table1[[#This Row],[Szla]]</f>
        <v>#VALUE!</v>
      </c>
      <c r="D6218" s="6" t="e">
        <f>Table1[[#This Row],[Kelt_hó]]</f>
        <v>#VALUE!</v>
      </c>
      <c r="E6218" t="e">
        <f>Table1[[#This Row],[Vevő]]</f>
        <v>#VALUE!</v>
      </c>
      <c r="F6218" t="e">
        <f>Table1[[#This Row],[Termékkör]]</f>
        <v>#VALUE!</v>
      </c>
      <c r="G6218" s="4" t="e">
        <f>Table1[[#This Row],[SzumElad]]</f>
        <v>#VALUE!</v>
      </c>
      <c r="H6218" s="7" t="e">
        <f>Table1[[#This Row],[Jut_%]]</f>
        <v>#VALUE!</v>
      </c>
      <c r="I6218" s="4" t="e">
        <f>Table1[[#This Row],[Jut]]</f>
        <v>#VALUE!</v>
      </c>
      <c r="J6218" s="4" t="e">
        <f>Table1[[#This Row],[Column1]]</f>
        <v>#VALUE!</v>
      </c>
    </row>
    <row r="6219" spans="1:10" hidden="1" x14ac:dyDescent="0.3">
      <c r="A6219" s="2" t="e">
        <f>Table1[[#This Row],[Befolyt]]</f>
        <v>#VALUE!</v>
      </c>
      <c r="B6219" t="e">
        <f>Table1[[#This Row],[ÜK]]</f>
        <v>#VALUE!</v>
      </c>
      <c r="C6219" s="3" t="e">
        <f>Table1[[#This Row],[Szla]]</f>
        <v>#VALUE!</v>
      </c>
      <c r="D6219" s="6" t="e">
        <f>Table1[[#This Row],[Kelt_hó]]</f>
        <v>#VALUE!</v>
      </c>
      <c r="E6219" t="e">
        <f>Table1[[#This Row],[Vevő]]</f>
        <v>#VALUE!</v>
      </c>
      <c r="F6219" t="e">
        <f>Table1[[#This Row],[Termékkör]]</f>
        <v>#VALUE!</v>
      </c>
      <c r="G6219" s="4" t="e">
        <f>Table1[[#This Row],[SzumElad]]</f>
        <v>#VALUE!</v>
      </c>
      <c r="H6219" s="7" t="e">
        <f>Table1[[#This Row],[Jut_%]]</f>
        <v>#VALUE!</v>
      </c>
      <c r="I6219" s="4" t="e">
        <f>Table1[[#This Row],[Jut]]</f>
        <v>#VALUE!</v>
      </c>
      <c r="J6219" s="4" t="e">
        <f>Table1[[#This Row],[Column1]]</f>
        <v>#VALUE!</v>
      </c>
    </row>
    <row r="6220" spans="1:10" hidden="1" x14ac:dyDescent="0.3">
      <c r="A6220" s="2" t="e">
        <f>Table1[[#This Row],[Befolyt]]</f>
        <v>#VALUE!</v>
      </c>
      <c r="B6220" t="e">
        <f>Table1[[#This Row],[ÜK]]</f>
        <v>#VALUE!</v>
      </c>
      <c r="C6220" s="3" t="e">
        <f>Table1[[#This Row],[Szla]]</f>
        <v>#VALUE!</v>
      </c>
      <c r="D6220" s="6" t="e">
        <f>Table1[[#This Row],[Kelt_hó]]</f>
        <v>#VALUE!</v>
      </c>
      <c r="E6220" t="e">
        <f>Table1[[#This Row],[Vevő]]</f>
        <v>#VALUE!</v>
      </c>
      <c r="F6220" t="e">
        <f>Table1[[#This Row],[Termékkör]]</f>
        <v>#VALUE!</v>
      </c>
      <c r="G6220" s="4" t="e">
        <f>Table1[[#This Row],[SzumElad]]</f>
        <v>#VALUE!</v>
      </c>
      <c r="H6220" s="7" t="e">
        <f>Table1[[#This Row],[Jut_%]]</f>
        <v>#VALUE!</v>
      </c>
      <c r="I6220" s="4" t="e">
        <f>Table1[[#This Row],[Jut]]</f>
        <v>#VALUE!</v>
      </c>
      <c r="J6220" s="4" t="e">
        <f>Table1[[#This Row],[Column1]]</f>
        <v>#VALUE!</v>
      </c>
    </row>
    <row r="6221" spans="1:10" hidden="1" x14ac:dyDescent="0.3">
      <c r="A6221" s="2" t="e">
        <f>Table1[[#This Row],[Befolyt]]</f>
        <v>#VALUE!</v>
      </c>
      <c r="B6221" t="e">
        <f>Table1[[#This Row],[ÜK]]</f>
        <v>#VALUE!</v>
      </c>
      <c r="C6221" s="3" t="e">
        <f>Table1[[#This Row],[Szla]]</f>
        <v>#VALUE!</v>
      </c>
      <c r="D6221" s="6" t="e">
        <f>Table1[[#This Row],[Kelt_hó]]</f>
        <v>#VALUE!</v>
      </c>
      <c r="E6221" t="e">
        <f>Table1[[#This Row],[Vevő]]</f>
        <v>#VALUE!</v>
      </c>
      <c r="F6221" t="e">
        <f>Table1[[#This Row],[Termékkör]]</f>
        <v>#VALUE!</v>
      </c>
      <c r="G6221" s="4" t="e">
        <f>Table1[[#This Row],[SzumElad]]</f>
        <v>#VALUE!</v>
      </c>
      <c r="H6221" s="7" t="e">
        <f>Table1[[#This Row],[Jut_%]]</f>
        <v>#VALUE!</v>
      </c>
      <c r="I6221" s="4" t="e">
        <f>Table1[[#This Row],[Jut]]</f>
        <v>#VALUE!</v>
      </c>
      <c r="J6221" s="4" t="e">
        <f>Table1[[#This Row],[Column1]]</f>
        <v>#VALUE!</v>
      </c>
    </row>
    <row r="6222" spans="1:10" hidden="1" x14ac:dyDescent="0.3">
      <c r="A6222" s="2" t="e">
        <f>Table1[[#This Row],[Befolyt]]</f>
        <v>#VALUE!</v>
      </c>
      <c r="B6222" t="e">
        <f>Table1[[#This Row],[ÜK]]</f>
        <v>#VALUE!</v>
      </c>
      <c r="C6222" s="3" t="e">
        <f>Table1[[#This Row],[Szla]]</f>
        <v>#VALUE!</v>
      </c>
      <c r="D6222" s="6" t="e">
        <f>Table1[[#This Row],[Kelt_hó]]</f>
        <v>#VALUE!</v>
      </c>
      <c r="E6222" t="e">
        <f>Table1[[#This Row],[Vevő]]</f>
        <v>#VALUE!</v>
      </c>
      <c r="F6222" t="e">
        <f>Table1[[#This Row],[Termékkör]]</f>
        <v>#VALUE!</v>
      </c>
      <c r="G6222" s="4" t="e">
        <f>Table1[[#This Row],[SzumElad]]</f>
        <v>#VALUE!</v>
      </c>
      <c r="H6222" s="7" t="e">
        <f>Table1[[#This Row],[Jut_%]]</f>
        <v>#VALUE!</v>
      </c>
      <c r="I6222" s="4" t="e">
        <f>Table1[[#This Row],[Jut]]</f>
        <v>#VALUE!</v>
      </c>
      <c r="J6222" s="4" t="e">
        <f>Table1[[#This Row],[Column1]]</f>
        <v>#VALUE!</v>
      </c>
    </row>
    <row r="6223" spans="1:10" hidden="1" x14ac:dyDescent="0.3">
      <c r="A6223" s="2" t="e">
        <f>Table1[[#This Row],[Befolyt]]</f>
        <v>#VALUE!</v>
      </c>
      <c r="B6223" t="e">
        <f>Table1[[#This Row],[ÜK]]</f>
        <v>#VALUE!</v>
      </c>
      <c r="C6223" s="3" t="e">
        <f>Table1[[#This Row],[Szla]]</f>
        <v>#VALUE!</v>
      </c>
      <c r="D6223" s="6" t="e">
        <f>Table1[[#This Row],[Kelt_hó]]</f>
        <v>#VALUE!</v>
      </c>
      <c r="E6223" t="e">
        <f>Table1[[#This Row],[Vevő]]</f>
        <v>#VALUE!</v>
      </c>
      <c r="F6223" t="e">
        <f>Table1[[#This Row],[Termékkör]]</f>
        <v>#VALUE!</v>
      </c>
      <c r="G6223" s="4" t="e">
        <f>Table1[[#This Row],[SzumElad]]</f>
        <v>#VALUE!</v>
      </c>
      <c r="H6223" s="7" t="e">
        <f>Table1[[#This Row],[Jut_%]]</f>
        <v>#VALUE!</v>
      </c>
      <c r="I6223" s="4" t="e">
        <f>Table1[[#This Row],[Jut]]</f>
        <v>#VALUE!</v>
      </c>
      <c r="J6223" s="4" t="e">
        <f>Table1[[#This Row],[Column1]]</f>
        <v>#VALUE!</v>
      </c>
    </row>
    <row r="6224" spans="1:10" hidden="1" x14ac:dyDescent="0.3">
      <c r="A6224" s="2" t="e">
        <f>Table1[[#This Row],[Befolyt]]</f>
        <v>#VALUE!</v>
      </c>
      <c r="B6224" t="e">
        <f>Table1[[#This Row],[ÜK]]</f>
        <v>#VALUE!</v>
      </c>
      <c r="C6224" s="3" t="e">
        <f>Table1[[#This Row],[Szla]]</f>
        <v>#VALUE!</v>
      </c>
      <c r="D6224" s="6" t="e">
        <f>Table1[[#This Row],[Kelt_hó]]</f>
        <v>#VALUE!</v>
      </c>
      <c r="E6224" t="e">
        <f>Table1[[#This Row],[Vevő]]</f>
        <v>#VALUE!</v>
      </c>
      <c r="F6224" t="e">
        <f>Table1[[#This Row],[Termékkör]]</f>
        <v>#VALUE!</v>
      </c>
      <c r="G6224" s="4" t="e">
        <f>Table1[[#This Row],[SzumElad]]</f>
        <v>#VALUE!</v>
      </c>
      <c r="H6224" s="7" t="e">
        <f>Table1[[#This Row],[Jut_%]]</f>
        <v>#VALUE!</v>
      </c>
      <c r="I6224" s="4" t="e">
        <f>Table1[[#This Row],[Jut]]</f>
        <v>#VALUE!</v>
      </c>
      <c r="J6224" s="4" t="e">
        <f>Table1[[#This Row],[Column1]]</f>
        <v>#VALUE!</v>
      </c>
    </row>
    <row r="6225" spans="1:10" hidden="1" x14ac:dyDescent="0.3">
      <c r="A6225" s="2" t="e">
        <f>Table1[[#This Row],[Befolyt]]</f>
        <v>#VALUE!</v>
      </c>
      <c r="B6225" t="e">
        <f>Table1[[#This Row],[ÜK]]</f>
        <v>#VALUE!</v>
      </c>
      <c r="C6225" s="3" t="e">
        <f>Table1[[#This Row],[Szla]]</f>
        <v>#VALUE!</v>
      </c>
      <c r="D6225" s="6" t="e">
        <f>Table1[[#This Row],[Kelt_hó]]</f>
        <v>#VALUE!</v>
      </c>
      <c r="E6225" t="e">
        <f>Table1[[#This Row],[Vevő]]</f>
        <v>#VALUE!</v>
      </c>
      <c r="F6225" t="e">
        <f>Table1[[#This Row],[Termékkör]]</f>
        <v>#VALUE!</v>
      </c>
      <c r="G6225" s="4" t="e">
        <f>Table1[[#This Row],[SzumElad]]</f>
        <v>#VALUE!</v>
      </c>
      <c r="H6225" s="7" t="e">
        <f>Table1[[#This Row],[Jut_%]]</f>
        <v>#VALUE!</v>
      </c>
      <c r="I6225" s="4" t="e">
        <f>Table1[[#This Row],[Jut]]</f>
        <v>#VALUE!</v>
      </c>
      <c r="J6225" s="4" t="e">
        <f>Table1[[#This Row],[Column1]]</f>
        <v>#VALUE!</v>
      </c>
    </row>
    <row r="6226" spans="1:10" hidden="1" x14ac:dyDescent="0.3">
      <c r="A6226" s="2" t="e">
        <f>Table1[[#This Row],[Befolyt]]</f>
        <v>#VALUE!</v>
      </c>
      <c r="B6226" t="e">
        <f>Table1[[#This Row],[ÜK]]</f>
        <v>#VALUE!</v>
      </c>
      <c r="C6226" s="3" t="e">
        <f>Table1[[#This Row],[Szla]]</f>
        <v>#VALUE!</v>
      </c>
      <c r="D6226" s="6" t="e">
        <f>Table1[[#This Row],[Kelt_hó]]</f>
        <v>#VALUE!</v>
      </c>
      <c r="E6226" t="e">
        <f>Table1[[#This Row],[Vevő]]</f>
        <v>#VALUE!</v>
      </c>
      <c r="F6226" t="e">
        <f>Table1[[#This Row],[Termékkör]]</f>
        <v>#VALUE!</v>
      </c>
      <c r="G6226" s="4" t="e">
        <f>Table1[[#This Row],[SzumElad]]</f>
        <v>#VALUE!</v>
      </c>
      <c r="H6226" s="7" t="e">
        <f>Table1[[#This Row],[Jut_%]]</f>
        <v>#VALUE!</v>
      </c>
      <c r="I6226" s="4" t="e">
        <f>Table1[[#This Row],[Jut]]</f>
        <v>#VALUE!</v>
      </c>
      <c r="J6226" s="4" t="e">
        <f>Table1[[#This Row],[Column1]]</f>
        <v>#VALUE!</v>
      </c>
    </row>
    <row r="6227" spans="1:10" hidden="1" x14ac:dyDescent="0.3">
      <c r="A6227" s="2" t="e">
        <f>Table1[[#This Row],[Befolyt]]</f>
        <v>#VALUE!</v>
      </c>
      <c r="B6227" t="e">
        <f>Table1[[#This Row],[ÜK]]</f>
        <v>#VALUE!</v>
      </c>
      <c r="C6227" s="3" t="e">
        <f>Table1[[#This Row],[Szla]]</f>
        <v>#VALUE!</v>
      </c>
      <c r="D6227" s="6" t="e">
        <f>Table1[[#This Row],[Kelt_hó]]</f>
        <v>#VALUE!</v>
      </c>
      <c r="E6227" t="e">
        <f>Table1[[#This Row],[Vevő]]</f>
        <v>#VALUE!</v>
      </c>
      <c r="F6227" t="e">
        <f>Table1[[#This Row],[Termékkör]]</f>
        <v>#VALUE!</v>
      </c>
      <c r="G6227" s="4" t="e">
        <f>Table1[[#This Row],[SzumElad]]</f>
        <v>#VALUE!</v>
      </c>
      <c r="H6227" s="7" t="e">
        <f>Table1[[#This Row],[Jut_%]]</f>
        <v>#VALUE!</v>
      </c>
      <c r="I6227" s="4" t="e">
        <f>Table1[[#This Row],[Jut]]</f>
        <v>#VALUE!</v>
      </c>
      <c r="J6227" s="4" t="e">
        <f>Table1[[#This Row],[Column1]]</f>
        <v>#VALUE!</v>
      </c>
    </row>
    <row r="6228" spans="1:10" hidden="1" x14ac:dyDescent="0.3">
      <c r="A6228" s="2" t="e">
        <f>Table1[[#This Row],[Befolyt]]</f>
        <v>#VALUE!</v>
      </c>
      <c r="B6228" t="e">
        <f>Table1[[#This Row],[ÜK]]</f>
        <v>#VALUE!</v>
      </c>
      <c r="C6228" s="3" t="e">
        <f>Table1[[#This Row],[Szla]]</f>
        <v>#VALUE!</v>
      </c>
      <c r="D6228" s="6" t="e">
        <f>Table1[[#This Row],[Kelt_hó]]</f>
        <v>#VALUE!</v>
      </c>
      <c r="E6228" t="e">
        <f>Table1[[#This Row],[Vevő]]</f>
        <v>#VALUE!</v>
      </c>
      <c r="F6228" t="e">
        <f>Table1[[#This Row],[Termékkör]]</f>
        <v>#VALUE!</v>
      </c>
      <c r="G6228" s="4" t="e">
        <f>Table1[[#This Row],[SzumElad]]</f>
        <v>#VALUE!</v>
      </c>
      <c r="H6228" s="7" t="e">
        <f>Table1[[#This Row],[Jut_%]]</f>
        <v>#VALUE!</v>
      </c>
      <c r="I6228" s="4" t="e">
        <f>Table1[[#This Row],[Jut]]</f>
        <v>#VALUE!</v>
      </c>
      <c r="J6228" s="4" t="e">
        <f>Table1[[#This Row],[Column1]]</f>
        <v>#VALUE!</v>
      </c>
    </row>
    <row r="6229" spans="1:10" hidden="1" x14ac:dyDescent="0.3">
      <c r="A6229" s="2" t="e">
        <f>Table1[[#This Row],[Befolyt]]</f>
        <v>#VALUE!</v>
      </c>
      <c r="B6229" t="e">
        <f>Table1[[#This Row],[ÜK]]</f>
        <v>#VALUE!</v>
      </c>
      <c r="C6229" s="3" t="e">
        <f>Table1[[#This Row],[Szla]]</f>
        <v>#VALUE!</v>
      </c>
      <c r="D6229" s="6" t="e">
        <f>Table1[[#This Row],[Kelt_hó]]</f>
        <v>#VALUE!</v>
      </c>
      <c r="E6229" t="e">
        <f>Table1[[#This Row],[Vevő]]</f>
        <v>#VALUE!</v>
      </c>
      <c r="F6229" t="e">
        <f>Table1[[#This Row],[Termékkör]]</f>
        <v>#VALUE!</v>
      </c>
      <c r="G6229" s="4" t="e">
        <f>Table1[[#This Row],[SzumElad]]</f>
        <v>#VALUE!</v>
      </c>
      <c r="H6229" s="7" t="e">
        <f>Table1[[#This Row],[Jut_%]]</f>
        <v>#VALUE!</v>
      </c>
      <c r="I6229" s="4" t="e">
        <f>Table1[[#This Row],[Jut]]</f>
        <v>#VALUE!</v>
      </c>
      <c r="J6229" s="4" t="e">
        <f>Table1[[#This Row],[Column1]]</f>
        <v>#VALUE!</v>
      </c>
    </row>
    <row r="6230" spans="1:10" hidden="1" x14ac:dyDescent="0.3">
      <c r="A6230" s="2" t="e">
        <f>Table1[[#This Row],[Befolyt]]</f>
        <v>#VALUE!</v>
      </c>
      <c r="B6230" t="e">
        <f>Table1[[#This Row],[ÜK]]</f>
        <v>#VALUE!</v>
      </c>
      <c r="C6230" s="3" t="e">
        <f>Table1[[#This Row],[Szla]]</f>
        <v>#VALUE!</v>
      </c>
      <c r="D6230" s="6" t="e">
        <f>Table1[[#This Row],[Kelt_hó]]</f>
        <v>#VALUE!</v>
      </c>
      <c r="E6230" t="e">
        <f>Table1[[#This Row],[Vevő]]</f>
        <v>#VALUE!</v>
      </c>
      <c r="F6230" t="e">
        <f>Table1[[#This Row],[Termékkör]]</f>
        <v>#VALUE!</v>
      </c>
      <c r="G6230" s="4" t="e">
        <f>Table1[[#This Row],[SzumElad]]</f>
        <v>#VALUE!</v>
      </c>
      <c r="H6230" s="7" t="e">
        <f>Table1[[#This Row],[Jut_%]]</f>
        <v>#VALUE!</v>
      </c>
      <c r="I6230" s="4" t="e">
        <f>Table1[[#This Row],[Jut]]</f>
        <v>#VALUE!</v>
      </c>
      <c r="J6230" s="4" t="e">
        <f>Table1[[#This Row],[Column1]]</f>
        <v>#VALUE!</v>
      </c>
    </row>
    <row r="6231" spans="1:10" hidden="1" x14ac:dyDescent="0.3">
      <c r="A6231" s="2" t="e">
        <f>Table1[[#This Row],[Befolyt]]</f>
        <v>#VALUE!</v>
      </c>
      <c r="B6231" t="e">
        <f>Table1[[#This Row],[ÜK]]</f>
        <v>#VALUE!</v>
      </c>
      <c r="C6231" s="3" t="e">
        <f>Table1[[#This Row],[Szla]]</f>
        <v>#VALUE!</v>
      </c>
      <c r="D6231" s="6" t="e">
        <f>Table1[[#This Row],[Kelt_hó]]</f>
        <v>#VALUE!</v>
      </c>
      <c r="E6231" t="e">
        <f>Table1[[#This Row],[Vevő]]</f>
        <v>#VALUE!</v>
      </c>
      <c r="F6231" t="e">
        <f>Table1[[#This Row],[Termékkör]]</f>
        <v>#VALUE!</v>
      </c>
      <c r="G6231" s="4" t="e">
        <f>Table1[[#This Row],[SzumElad]]</f>
        <v>#VALUE!</v>
      </c>
      <c r="H6231" s="7" t="e">
        <f>Table1[[#This Row],[Jut_%]]</f>
        <v>#VALUE!</v>
      </c>
      <c r="I6231" s="4" t="e">
        <f>Table1[[#This Row],[Jut]]</f>
        <v>#VALUE!</v>
      </c>
      <c r="J6231" s="4" t="e">
        <f>Table1[[#This Row],[Column1]]</f>
        <v>#VALUE!</v>
      </c>
    </row>
    <row r="6232" spans="1:10" hidden="1" x14ac:dyDescent="0.3">
      <c r="A6232" s="2" t="e">
        <f>Table1[[#This Row],[Befolyt]]</f>
        <v>#VALUE!</v>
      </c>
      <c r="B6232" t="e">
        <f>Table1[[#This Row],[ÜK]]</f>
        <v>#VALUE!</v>
      </c>
      <c r="C6232" s="3" t="e">
        <f>Table1[[#This Row],[Szla]]</f>
        <v>#VALUE!</v>
      </c>
      <c r="D6232" s="6" t="e">
        <f>Table1[[#This Row],[Kelt_hó]]</f>
        <v>#VALUE!</v>
      </c>
      <c r="E6232" t="e">
        <f>Table1[[#This Row],[Vevő]]</f>
        <v>#VALUE!</v>
      </c>
      <c r="F6232" t="e">
        <f>Table1[[#This Row],[Termékkör]]</f>
        <v>#VALUE!</v>
      </c>
      <c r="G6232" s="4" t="e">
        <f>Table1[[#This Row],[SzumElad]]</f>
        <v>#VALUE!</v>
      </c>
      <c r="H6232" s="7" t="e">
        <f>Table1[[#This Row],[Jut_%]]</f>
        <v>#VALUE!</v>
      </c>
      <c r="I6232" s="4" t="e">
        <f>Table1[[#This Row],[Jut]]</f>
        <v>#VALUE!</v>
      </c>
      <c r="J6232" s="4" t="e">
        <f>Table1[[#This Row],[Column1]]</f>
        <v>#VALUE!</v>
      </c>
    </row>
    <row r="6233" spans="1:10" hidden="1" x14ac:dyDescent="0.3">
      <c r="A6233" s="2" t="e">
        <f>Table1[[#This Row],[Befolyt]]</f>
        <v>#VALUE!</v>
      </c>
      <c r="B6233" t="e">
        <f>Table1[[#This Row],[ÜK]]</f>
        <v>#VALUE!</v>
      </c>
      <c r="C6233" s="3" t="e">
        <f>Table1[[#This Row],[Szla]]</f>
        <v>#VALUE!</v>
      </c>
      <c r="D6233" s="6" t="e">
        <f>Table1[[#This Row],[Kelt_hó]]</f>
        <v>#VALUE!</v>
      </c>
      <c r="E6233" t="e">
        <f>Table1[[#This Row],[Vevő]]</f>
        <v>#VALUE!</v>
      </c>
      <c r="F6233" t="e">
        <f>Table1[[#This Row],[Termékkör]]</f>
        <v>#VALUE!</v>
      </c>
      <c r="G6233" s="4" t="e">
        <f>Table1[[#This Row],[SzumElad]]</f>
        <v>#VALUE!</v>
      </c>
      <c r="H6233" s="7" t="e">
        <f>Table1[[#This Row],[Jut_%]]</f>
        <v>#VALUE!</v>
      </c>
      <c r="I6233" s="4" t="e">
        <f>Table1[[#This Row],[Jut]]</f>
        <v>#VALUE!</v>
      </c>
      <c r="J6233" s="4" t="e">
        <f>Table1[[#This Row],[Column1]]</f>
        <v>#VALUE!</v>
      </c>
    </row>
    <row r="6234" spans="1:10" hidden="1" x14ac:dyDescent="0.3">
      <c r="A6234" s="2" t="e">
        <f>Table1[[#This Row],[Befolyt]]</f>
        <v>#VALUE!</v>
      </c>
      <c r="B6234" t="e">
        <f>Table1[[#This Row],[ÜK]]</f>
        <v>#VALUE!</v>
      </c>
      <c r="C6234" s="3" t="e">
        <f>Table1[[#This Row],[Szla]]</f>
        <v>#VALUE!</v>
      </c>
      <c r="D6234" s="6" t="e">
        <f>Table1[[#This Row],[Kelt_hó]]</f>
        <v>#VALUE!</v>
      </c>
      <c r="E6234" t="e">
        <f>Table1[[#This Row],[Vevő]]</f>
        <v>#VALUE!</v>
      </c>
      <c r="F6234" t="e">
        <f>Table1[[#This Row],[Termékkör]]</f>
        <v>#VALUE!</v>
      </c>
      <c r="G6234" s="4" t="e">
        <f>Table1[[#This Row],[SzumElad]]</f>
        <v>#VALUE!</v>
      </c>
      <c r="H6234" s="7" t="e">
        <f>Table1[[#This Row],[Jut_%]]</f>
        <v>#VALUE!</v>
      </c>
      <c r="I6234" s="4" t="e">
        <f>Table1[[#This Row],[Jut]]</f>
        <v>#VALUE!</v>
      </c>
      <c r="J6234" s="4" t="e">
        <f>Table1[[#This Row],[Column1]]</f>
        <v>#VALUE!</v>
      </c>
    </row>
    <row r="6235" spans="1:10" hidden="1" x14ac:dyDescent="0.3">
      <c r="A6235" s="2" t="e">
        <f>Table1[[#This Row],[Befolyt]]</f>
        <v>#VALUE!</v>
      </c>
      <c r="B6235" t="e">
        <f>Table1[[#This Row],[ÜK]]</f>
        <v>#VALUE!</v>
      </c>
      <c r="C6235" s="3" t="e">
        <f>Table1[[#This Row],[Szla]]</f>
        <v>#VALUE!</v>
      </c>
      <c r="D6235" s="6" t="e">
        <f>Table1[[#This Row],[Kelt_hó]]</f>
        <v>#VALUE!</v>
      </c>
      <c r="E6235" t="e">
        <f>Table1[[#This Row],[Vevő]]</f>
        <v>#VALUE!</v>
      </c>
      <c r="F6235" t="e">
        <f>Table1[[#This Row],[Termékkör]]</f>
        <v>#VALUE!</v>
      </c>
      <c r="G6235" s="4" t="e">
        <f>Table1[[#This Row],[SzumElad]]</f>
        <v>#VALUE!</v>
      </c>
      <c r="H6235" s="7" t="e">
        <f>Table1[[#This Row],[Jut_%]]</f>
        <v>#VALUE!</v>
      </c>
      <c r="I6235" s="4" t="e">
        <f>Table1[[#This Row],[Jut]]</f>
        <v>#VALUE!</v>
      </c>
      <c r="J6235" s="4" t="e">
        <f>Table1[[#This Row],[Column1]]</f>
        <v>#VALUE!</v>
      </c>
    </row>
    <row r="6236" spans="1:10" hidden="1" x14ac:dyDescent="0.3">
      <c r="A6236" s="2" t="e">
        <f>Table1[[#This Row],[Befolyt]]</f>
        <v>#VALUE!</v>
      </c>
      <c r="B6236" t="e">
        <f>Table1[[#This Row],[ÜK]]</f>
        <v>#VALUE!</v>
      </c>
      <c r="C6236" s="3" t="e">
        <f>Table1[[#This Row],[Szla]]</f>
        <v>#VALUE!</v>
      </c>
      <c r="D6236" s="6" t="e">
        <f>Table1[[#This Row],[Kelt_hó]]</f>
        <v>#VALUE!</v>
      </c>
      <c r="E6236" t="e">
        <f>Table1[[#This Row],[Vevő]]</f>
        <v>#VALUE!</v>
      </c>
      <c r="F6236" t="e">
        <f>Table1[[#This Row],[Termékkör]]</f>
        <v>#VALUE!</v>
      </c>
      <c r="G6236" s="4" t="e">
        <f>Table1[[#This Row],[SzumElad]]</f>
        <v>#VALUE!</v>
      </c>
      <c r="H6236" s="7" t="e">
        <f>Table1[[#This Row],[Jut_%]]</f>
        <v>#VALUE!</v>
      </c>
      <c r="I6236" s="4" t="e">
        <f>Table1[[#This Row],[Jut]]</f>
        <v>#VALUE!</v>
      </c>
      <c r="J6236" s="4" t="e">
        <f>Table1[[#This Row],[Column1]]</f>
        <v>#VALUE!</v>
      </c>
    </row>
    <row r="6237" spans="1:10" hidden="1" x14ac:dyDescent="0.3">
      <c r="A6237" s="2" t="e">
        <f>Table1[[#This Row],[Befolyt]]</f>
        <v>#VALUE!</v>
      </c>
      <c r="B6237" t="e">
        <f>Table1[[#This Row],[ÜK]]</f>
        <v>#VALUE!</v>
      </c>
      <c r="C6237" s="3" t="e">
        <f>Table1[[#This Row],[Szla]]</f>
        <v>#VALUE!</v>
      </c>
      <c r="D6237" s="6" t="e">
        <f>Table1[[#This Row],[Kelt_hó]]</f>
        <v>#VALUE!</v>
      </c>
      <c r="E6237" t="e">
        <f>Table1[[#This Row],[Vevő]]</f>
        <v>#VALUE!</v>
      </c>
      <c r="F6237" t="e">
        <f>Table1[[#This Row],[Termékkör]]</f>
        <v>#VALUE!</v>
      </c>
      <c r="G6237" s="4" t="e">
        <f>Table1[[#This Row],[SzumElad]]</f>
        <v>#VALUE!</v>
      </c>
      <c r="H6237" s="7" t="e">
        <f>Table1[[#This Row],[Jut_%]]</f>
        <v>#VALUE!</v>
      </c>
      <c r="I6237" s="4" t="e">
        <f>Table1[[#This Row],[Jut]]</f>
        <v>#VALUE!</v>
      </c>
      <c r="J6237" s="4" t="e">
        <f>Table1[[#This Row],[Column1]]</f>
        <v>#VALUE!</v>
      </c>
    </row>
    <row r="6238" spans="1:10" hidden="1" x14ac:dyDescent="0.3">
      <c r="A6238" s="2" t="e">
        <f>Table1[[#This Row],[Befolyt]]</f>
        <v>#VALUE!</v>
      </c>
      <c r="B6238" t="e">
        <f>Table1[[#This Row],[ÜK]]</f>
        <v>#VALUE!</v>
      </c>
      <c r="C6238" s="3" t="e">
        <f>Table1[[#This Row],[Szla]]</f>
        <v>#VALUE!</v>
      </c>
      <c r="D6238" s="6" t="e">
        <f>Table1[[#This Row],[Kelt_hó]]</f>
        <v>#VALUE!</v>
      </c>
      <c r="E6238" t="e">
        <f>Table1[[#This Row],[Vevő]]</f>
        <v>#VALUE!</v>
      </c>
      <c r="F6238" t="e">
        <f>Table1[[#This Row],[Termékkör]]</f>
        <v>#VALUE!</v>
      </c>
      <c r="G6238" s="4" t="e">
        <f>Table1[[#This Row],[SzumElad]]</f>
        <v>#VALUE!</v>
      </c>
      <c r="H6238" s="7" t="e">
        <f>Table1[[#This Row],[Jut_%]]</f>
        <v>#VALUE!</v>
      </c>
      <c r="I6238" s="4" t="e">
        <f>Table1[[#This Row],[Jut]]</f>
        <v>#VALUE!</v>
      </c>
      <c r="J6238" s="4" t="e">
        <f>Table1[[#This Row],[Column1]]</f>
        <v>#VALUE!</v>
      </c>
    </row>
    <row r="6239" spans="1:10" hidden="1" x14ac:dyDescent="0.3">
      <c r="A6239" s="2" t="e">
        <f>Table1[[#This Row],[Befolyt]]</f>
        <v>#VALUE!</v>
      </c>
      <c r="B6239" t="e">
        <f>Table1[[#This Row],[ÜK]]</f>
        <v>#VALUE!</v>
      </c>
      <c r="C6239" s="3" t="e">
        <f>Table1[[#This Row],[Szla]]</f>
        <v>#VALUE!</v>
      </c>
      <c r="D6239" s="6" t="e">
        <f>Table1[[#This Row],[Kelt_hó]]</f>
        <v>#VALUE!</v>
      </c>
      <c r="E6239" t="e">
        <f>Table1[[#This Row],[Vevő]]</f>
        <v>#VALUE!</v>
      </c>
      <c r="F6239" t="e">
        <f>Table1[[#This Row],[Termékkör]]</f>
        <v>#VALUE!</v>
      </c>
      <c r="G6239" s="4" t="e">
        <f>Table1[[#This Row],[SzumElad]]</f>
        <v>#VALUE!</v>
      </c>
      <c r="H6239" s="7" t="e">
        <f>Table1[[#This Row],[Jut_%]]</f>
        <v>#VALUE!</v>
      </c>
      <c r="I6239" s="4" t="e">
        <f>Table1[[#This Row],[Jut]]</f>
        <v>#VALUE!</v>
      </c>
      <c r="J6239" s="4" t="e">
        <f>Table1[[#This Row],[Column1]]</f>
        <v>#VALUE!</v>
      </c>
    </row>
    <row r="6240" spans="1:10" hidden="1" x14ac:dyDescent="0.3">
      <c r="A6240" s="2" t="e">
        <f>Table1[[#This Row],[Befolyt]]</f>
        <v>#VALUE!</v>
      </c>
      <c r="B6240" t="e">
        <f>Table1[[#This Row],[ÜK]]</f>
        <v>#VALUE!</v>
      </c>
      <c r="C6240" s="3" t="e">
        <f>Table1[[#This Row],[Szla]]</f>
        <v>#VALUE!</v>
      </c>
      <c r="D6240" s="6" t="e">
        <f>Table1[[#This Row],[Kelt_hó]]</f>
        <v>#VALUE!</v>
      </c>
      <c r="E6240" t="e">
        <f>Table1[[#This Row],[Vevő]]</f>
        <v>#VALUE!</v>
      </c>
      <c r="F6240" t="e">
        <f>Table1[[#This Row],[Termékkör]]</f>
        <v>#VALUE!</v>
      </c>
      <c r="G6240" s="4" t="e">
        <f>Table1[[#This Row],[SzumElad]]</f>
        <v>#VALUE!</v>
      </c>
      <c r="H6240" s="7" t="e">
        <f>Table1[[#This Row],[Jut_%]]</f>
        <v>#VALUE!</v>
      </c>
      <c r="I6240" s="4" t="e">
        <f>Table1[[#This Row],[Jut]]</f>
        <v>#VALUE!</v>
      </c>
      <c r="J6240" s="4" t="e">
        <f>Table1[[#This Row],[Column1]]</f>
        <v>#VALUE!</v>
      </c>
    </row>
    <row r="6241" spans="1:10" hidden="1" x14ac:dyDescent="0.3">
      <c r="A6241" s="2" t="e">
        <f>Table1[[#This Row],[Befolyt]]</f>
        <v>#VALUE!</v>
      </c>
      <c r="B6241" t="e">
        <f>Table1[[#This Row],[ÜK]]</f>
        <v>#VALUE!</v>
      </c>
      <c r="C6241" s="3" t="e">
        <f>Table1[[#This Row],[Szla]]</f>
        <v>#VALUE!</v>
      </c>
      <c r="D6241" s="6" t="e">
        <f>Table1[[#This Row],[Kelt_hó]]</f>
        <v>#VALUE!</v>
      </c>
      <c r="E6241" t="e">
        <f>Table1[[#This Row],[Vevő]]</f>
        <v>#VALUE!</v>
      </c>
      <c r="F6241" t="e">
        <f>Table1[[#This Row],[Termékkör]]</f>
        <v>#VALUE!</v>
      </c>
      <c r="G6241" s="4" t="e">
        <f>Table1[[#This Row],[SzumElad]]</f>
        <v>#VALUE!</v>
      </c>
      <c r="H6241" s="7" t="e">
        <f>Table1[[#This Row],[Jut_%]]</f>
        <v>#VALUE!</v>
      </c>
      <c r="I6241" s="4" t="e">
        <f>Table1[[#This Row],[Jut]]</f>
        <v>#VALUE!</v>
      </c>
      <c r="J6241" s="4" t="e">
        <f>Table1[[#This Row],[Column1]]</f>
        <v>#VALUE!</v>
      </c>
    </row>
    <row r="6242" spans="1:10" hidden="1" x14ac:dyDescent="0.3">
      <c r="A6242" s="2" t="e">
        <f>Table1[[#This Row],[Befolyt]]</f>
        <v>#VALUE!</v>
      </c>
      <c r="B6242" t="e">
        <f>Table1[[#This Row],[ÜK]]</f>
        <v>#VALUE!</v>
      </c>
      <c r="C6242" s="3" t="e">
        <f>Table1[[#This Row],[Szla]]</f>
        <v>#VALUE!</v>
      </c>
      <c r="D6242" s="6" t="e">
        <f>Table1[[#This Row],[Kelt_hó]]</f>
        <v>#VALUE!</v>
      </c>
      <c r="E6242" t="e">
        <f>Table1[[#This Row],[Vevő]]</f>
        <v>#VALUE!</v>
      </c>
      <c r="F6242" t="e">
        <f>Table1[[#This Row],[Termékkör]]</f>
        <v>#VALUE!</v>
      </c>
      <c r="G6242" s="4" t="e">
        <f>Table1[[#This Row],[SzumElad]]</f>
        <v>#VALUE!</v>
      </c>
      <c r="H6242" s="7" t="e">
        <f>Table1[[#This Row],[Jut_%]]</f>
        <v>#VALUE!</v>
      </c>
      <c r="I6242" s="4" t="e">
        <f>Table1[[#This Row],[Jut]]</f>
        <v>#VALUE!</v>
      </c>
      <c r="J6242" s="4" t="e">
        <f>Table1[[#This Row],[Column1]]</f>
        <v>#VALUE!</v>
      </c>
    </row>
    <row r="6243" spans="1:10" hidden="1" x14ac:dyDescent="0.3">
      <c r="A6243" s="2" t="e">
        <f>Table1[[#This Row],[Befolyt]]</f>
        <v>#VALUE!</v>
      </c>
      <c r="B6243" t="e">
        <f>Table1[[#This Row],[ÜK]]</f>
        <v>#VALUE!</v>
      </c>
      <c r="C6243" s="3" t="e">
        <f>Table1[[#This Row],[Szla]]</f>
        <v>#VALUE!</v>
      </c>
      <c r="D6243" s="6" t="e">
        <f>Table1[[#This Row],[Kelt_hó]]</f>
        <v>#VALUE!</v>
      </c>
      <c r="E6243" t="e">
        <f>Table1[[#This Row],[Vevő]]</f>
        <v>#VALUE!</v>
      </c>
      <c r="F6243" t="e">
        <f>Table1[[#This Row],[Termékkör]]</f>
        <v>#VALUE!</v>
      </c>
      <c r="G6243" s="4" t="e">
        <f>Table1[[#This Row],[SzumElad]]</f>
        <v>#VALUE!</v>
      </c>
      <c r="H6243" s="7" t="e">
        <f>Table1[[#This Row],[Jut_%]]</f>
        <v>#VALUE!</v>
      </c>
      <c r="I6243" s="4" t="e">
        <f>Table1[[#This Row],[Jut]]</f>
        <v>#VALUE!</v>
      </c>
      <c r="J6243" s="4" t="e">
        <f>Table1[[#This Row],[Column1]]</f>
        <v>#VALUE!</v>
      </c>
    </row>
    <row r="6244" spans="1:10" hidden="1" x14ac:dyDescent="0.3">
      <c r="A6244" s="2" t="e">
        <f>Table1[[#This Row],[Befolyt]]</f>
        <v>#VALUE!</v>
      </c>
      <c r="B6244" t="e">
        <f>Table1[[#This Row],[ÜK]]</f>
        <v>#VALUE!</v>
      </c>
      <c r="C6244" s="3" t="e">
        <f>Table1[[#This Row],[Szla]]</f>
        <v>#VALUE!</v>
      </c>
      <c r="D6244" s="6" t="e">
        <f>Table1[[#This Row],[Kelt_hó]]</f>
        <v>#VALUE!</v>
      </c>
      <c r="E6244" t="e">
        <f>Table1[[#This Row],[Vevő]]</f>
        <v>#VALUE!</v>
      </c>
      <c r="F6244" t="e">
        <f>Table1[[#This Row],[Termékkör]]</f>
        <v>#VALUE!</v>
      </c>
      <c r="G6244" s="4" t="e">
        <f>Table1[[#This Row],[SzumElad]]</f>
        <v>#VALUE!</v>
      </c>
      <c r="H6244" s="7" t="e">
        <f>Table1[[#This Row],[Jut_%]]</f>
        <v>#VALUE!</v>
      </c>
      <c r="I6244" s="4" t="e">
        <f>Table1[[#This Row],[Jut]]</f>
        <v>#VALUE!</v>
      </c>
      <c r="J6244" s="4" t="e">
        <f>Table1[[#This Row],[Column1]]</f>
        <v>#VALUE!</v>
      </c>
    </row>
    <row r="6245" spans="1:10" hidden="1" x14ac:dyDescent="0.3">
      <c r="A6245" s="2" t="e">
        <f>Table1[[#This Row],[Befolyt]]</f>
        <v>#VALUE!</v>
      </c>
      <c r="B6245" t="e">
        <f>Table1[[#This Row],[ÜK]]</f>
        <v>#VALUE!</v>
      </c>
      <c r="C6245" s="3" t="e">
        <f>Table1[[#This Row],[Szla]]</f>
        <v>#VALUE!</v>
      </c>
      <c r="D6245" s="6" t="e">
        <f>Table1[[#This Row],[Kelt_hó]]</f>
        <v>#VALUE!</v>
      </c>
      <c r="E6245" t="e">
        <f>Table1[[#This Row],[Vevő]]</f>
        <v>#VALUE!</v>
      </c>
      <c r="F6245" t="e">
        <f>Table1[[#This Row],[Termékkör]]</f>
        <v>#VALUE!</v>
      </c>
      <c r="G6245" s="4" t="e">
        <f>Table1[[#This Row],[SzumElad]]</f>
        <v>#VALUE!</v>
      </c>
      <c r="H6245" s="7" t="e">
        <f>Table1[[#This Row],[Jut_%]]</f>
        <v>#VALUE!</v>
      </c>
      <c r="I6245" s="4" t="e">
        <f>Table1[[#This Row],[Jut]]</f>
        <v>#VALUE!</v>
      </c>
      <c r="J6245" s="4" t="e">
        <f>Table1[[#This Row],[Column1]]</f>
        <v>#VALUE!</v>
      </c>
    </row>
    <row r="6246" spans="1:10" hidden="1" x14ac:dyDescent="0.3">
      <c r="A6246" s="2" t="e">
        <f>Table1[[#This Row],[Befolyt]]</f>
        <v>#VALUE!</v>
      </c>
      <c r="B6246" t="e">
        <f>Table1[[#This Row],[ÜK]]</f>
        <v>#VALUE!</v>
      </c>
      <c r="C6246" s="3" t="e">
        <f>Table1[[#This Row],[Szla]]</f>
        <v>#VALUE!</v>
      </c>
      <c r="D6246" s="6" t="e">
        <f>Table1[[#This Row],[Kelt_hó]]</f>
        <v>#VALUE!</v>
      </c>
      <c r="E6246" t="e">
        <f>Table1[[#This Row],[Vevő]]</f>
        <v>#VALUE!</v>
      </c>
      <c r="F6246" t="e">
        <f>Table1[[#This Row],[Termékkör]]</f>
        <v>#VALUE!</v>
      </c>
      <c r="G6246" s="4" t="e">
        <f>Table1[[#This Row],[SzumElad]]</f>
        <v>#VALUE!</v>
      </c>
      <c r="H6246" s="7" t="e">
        <f>Table1[[#This Row],[Jut_%]]</f>
        <v>#VALUE!</v>
      </c>
      <c r="I6246" s="4" t="e">
        <f>Table1[[#This Row],[Jut]]</f>
        <v>#VALUE!</v>
      </c>
      <c r="J6246" s="4" t="e">
        <f>Table1[[#This Row],[Column1]]</f>
        <v>#VALUE!</v>
      </c>
    </row>
    <row r="6247" spans="1:10" hidden="1" x14ac:dyDescent="0.3">
      <c r="A6247" s="2" t="e">
        <f>Table1[[#This Row],[Befolyt]]</f>
        <v>#VALUE!</v>
      </c>
      <c r="B6247" t="e">
        <f>Table1[[#This Row],[ÜK]]</f>
        <v>#VALUE!</v>
      </c>
      <c r="C6247" s="3" t="e">
        <f>Table1[[#This Row],[Szla]]</f>
        <v>#VALUE!</v>
      </c>
      <c r="D6247" s="6" t="e">
        <f>Table1[[#This Row],[Kelt_hó]]</f>
        <v>#VALUE!</v>
      </c>
      <c r="E6247" t="e">
        <f>Table1[[#This Row],[Vevő]]</f>
        <v>#VALUE!</v>
      </c>
      <c r="F6247" t="e">
        <f>Table1[[#This Row],[Termékkör]]</f>
        <v>#VALUE!</v>
      </c>
      <c r="G6247" s="4" t="e">
        <f>Table1[[#This Row],[SzumElad]]</f>
        <v>#VALUE!</v>
      </c>
      <c r="H6247" s="7" t="e">
        <f>Table1[[#This Row],[Jut_%]]</f>
        <v>#VALUE!</v>
      </c>
      <c r="I6247" s="4" t="e">
        <f>Table1[[#This Row],[Jut]]</f>
        <v>#VALUE!</v>
      </c>
      <c r="J6247" s="4" t="e">
        <f>Table1[[#This Row],[Column1]]</f>
        <v>#VALUE!</v>
      </c>
    </row>
    <row r="6248" spans="1:10" hidden="1" x14ac:dyDescent="0.3">
      <c r="A6248" s="2" t="e">
        <f>Table1[[#This Row],[Befolyt]]</f>
        <v>#VALUE!</v>
      </c>
      <c r="B6248" t="e">
        <f>Table1[[#This Row],[ÜK]]</f>
        <v>#VALUE!</v>
      </c>
      <c r="C6248" s="3" t="e">
        <f>Table1[[#This Row],[Szla]]</f>
        <v>#VALUE!</v>
      </c>
      <c r="D6248" s="6" t="e">
        <f>Table1[[#This Row],[Kelt_hó]]</f>
        <v>#VALUE!</v>
      </c>
      <c r="E6248" t="e">
        <f>Table1[[#This Row],[Vevő]]</f>
        <v>#VALUE!</v>
      </c>
      <c r="F6248" t="e">
        <f>Table1[[#This Row],[Termékkör]]</f>
        <v>#VALUE!</v>
      </c>
      <c r="G6248" s="4" t="e">
        <f>Table1[[#This Row],[SzumElad]]</f>
        <v>#VALUE!</v>
      </c>
      <c r="H6248" s="7" t="e">
        <f>Table1[[#This Row],[Jut_%]]</f>
        <v>#VALUE!</v>
      </c>
      <c r="I6248" s="4" t="e">
        <f>Table1[[#This Row],[Jut]]</f>
        <v>#VALUE!</v>
      </c>
      <c r="J6248" s="4" t="e">
        <f>Table1[[#This Row],[Column1]]</f>
        <v>#VALUE!</v>
      </c>
    </row>
    <row r="6249" spans="1:10" hidden="1" x14ac:dyDescent="0.3">
      <c r="A6249" s="2" t="e">
        <f>Table1[[#This Row],[Befolyt]]</f>
        <v>#VALUE!</v>
      </c>
      <c r="B6249" t="e">
        <f>Table1[[#This Row],[ÜK]]</f>
        <v>#VALUE!</v>
      </c>
      <c r="C6249" s="3" t="e">
        <f>Table1[[#This Row],[Szla]]</f>
        <v>#VALUE!</v>
      </c>
      <c r="D6249" s="6" t="e">
        <f>Table1[[#This Row],[Kelt_hó]]</f>
        <v>#VALUE!</v>
      </c>
      <c r="E6249" t="e">
        <f>Table1[[#This Row],[Vevő]]</f>
        <v>#VALUE!</v>
      </c>
      <c r="F6249" t="e">
        <f>Table1[[#This Row],[Termékkör]]</f>
        <v>#VALUE!</v>
      </c>
      <c r="G6249" s="4" t="e">
        <f>Table1[[#This Row],[SzumElad]]</f>
        <v>#VALUE!</v>
      </c>
      <c r="H6249" s="7" t="e">
        <f>Table1[[#This Row],[Jut_%]]</f>
        <v>#VALUE!</v>
      </c>
      <c r="I6249" s="4" t="e">
        <f>Table1[[#This Row],[Jut]]</f>
        <v>#VALUE!</v>
      </c>
      <c r="J6249" s="4" t="e">
        <f>Table1[[#This Row],[Column1]]</f>
        <v>#VALUE!</v>
      </c>
    </row>
    <row r="6250" spans="1:10" hidden="1" x14ac:dyDescent="0.3">
      <c r="A6250" s="2" t="e">
        <f>Table1[[#This Row],[Befolyt]]</f>
        <v>#VALUE!</v>
      </c>
      <c r="B6250" t="e">
        <f>Table1[[#This Row],[ÜK]]</f>
        <v>#VALUE!</v>
      </c>
      <c r="C6250" s="3" t="e">
        <f>Table1[[#This Row],[Szla]]</f>
        <v>#VALUE!</v>
      </c>
      <c r="D6250" s="6" t="e">
        <f>Table1[[#This Row],[Kelt_hó]]</f>
        <v>#VALUE!</v>
      </c>
      <c r="E6250" t="e">
        <f>Table1[[#This Row],[Vevő]]</f>
        <v>#VALUE!</v>
      </c>
      <c r="F6250" t="e">
        <f>Table1[[#This Row],[Termékkör]]</f>
        <v>#VALUE!</v>
      </c>
      <c r="G6250" s="4" t="e">
        <f>Table1[[#This Row],[SzumElad]]</f>
        <v>#VALUE!</v>
      </c>
      <c r="H6250" s="7" t="e">
        <f>Table1[[#This Row],[Jut_%]]</f>
        <v>#VALUE!</v>
      </c>
      <c r="I6250" s="4" t="e">
        <f>Table1[[#This Row],[Jut]]</f>
        <v>#VALUE!</v>
      </c>
      <c r="J6250" s="4" t="e">
        <f>Table1[[#This Row],[Column1]]</f>
        <v>#VALUE!</v>
      </c>
    </row>
    <row r="6251" spans="1:10" hidden="1" x14ac:dyDescent="0.3">
      <c r="A6251" s="2" t="e">
        <f>Table1[[#This Row],[Befolyt]]</f>
        <v>#VALUE!</v>
      </c>
      <c r="B6251" t="e">
        <f>Table1[[#This Row],[ÜK]]</f>
        <v>#VALUE!</v>
      </c>
      <c r="C6251" s="3" t="e">
        <f>Table1[[#This Row],[Szla]]</f>
        <v>#VALUE!</v>
      </c>
      <c r="D6251" s="6" t="e">
        <f>Table1[[#This Row],[Kelt_hó]]</f>
        <v>#VALUE!</v>
      </c>
      <c r="E6251" t="e">
        <f>Table1[[#This Row],[Vevő]]</f>
        <v>#VALUE!</v>
      </c>
      <c r="F6251" t="e">
        <f>Table1[[#This Row],[Termékkör]]</f>
        <v>#VALUE!</v>
      </c>
      <c r="G6251" s="4" t="e">
        <f>Table1[[#This Row],[SzumElad]]</f>
        <v>#VALUE!</v>
      </c>
      <c r="H6251" s="7" t="e">
        <f>Table1[[#This Row],[Jut_%]]</f>
        <v>#VALUE!</v>
      </c>
      <c r="I6251" s="4" t="e">
        <f>Table1[[#This Row],[Jut]]</f>
        <v>#VALUE!</v>
      </c>
      <c r="J6251" s="4" t="e">
        <f>Table1[[#This Row],[Column1]]</f>
        <v>#VALUE!</v>
      </c>
    </row>
    <row r="6252" spans="1:10" hidden="1" x14ac:dyDescent="0.3">
      <c r="A6252" s="2" t="e">
        <f>Table1[[#This Row],[Befolyt]]</f>
        <v>#VALUE!</v>
      </c>
      <c r="B6252" t="e">
        <f>Table1[[#This Row],[ÜK]]</f>
        <v>#VALUE!</v>
      </c>
      <c r="C6252" s="3" t="e">
        <f>Table1[[#This Row],[Szla]]</f>
        <v>#VALUE!</v>
      </c>
      <c r="D6252" s="6" t="e">
        <f>Table1[[#This Row],[Kelt_hó]]</f>
        <v>#VALUE!</v>
      </c>
      <c r="E6252" t="e">
        <f>Table1[[#This Row],[Vevő]]</f>
        <v>#VALUE!</v>
      </c>
      <c r="F6252" t="e">
        <f>Table1[[#This Row],[Termékkör]]</f>
        <v>#VALUE!</v>
      </c>
      <c r="G6252" s="4" t="e">
        <f>Table1[[#This Row],[SzumElad]]</f>
        <v>#VALUE!</v>
      </c>
      <c r="H6252" s="7" t="e">
        <f>Table1[[#This Row],[Jut_%]]</f>
        <v>#VALUE!</v>
      </c>
      <c r="I6252" s="4" t="e">
        <f>Table1[[#This Row],[Jut]]</f>
        <v>#VALUE!</v>
      </c>
      <c r="J6252" s="4" t="e">
        <f>Table1[[#This Row],[Column1]]</f>
        <v>#VALUE!</v>
      </c>
    </row>
    <row r="6253" spans="1:10" hidden="1" x14ac:dyDescent="0.3">
      <c r="A6253" s="2" t="e">
        <f>Table1[[#This Row],[Befolyt]]</f>
        <v>#VALUE!</v>
      </c>
      <c r="B6253" t="e">
        <f>Table1[[#This Row],[ÜK]]</f>
        <v>#VALUE!</v>
      </c>
      <c r="C6253" s="3" t="e">
        <f>Table1[[#This Row],[Szla]]</f>
        <v>#VALUE!</v>
      </c>
      <c r="D6253" s="6" t="e">
        <f>Table1[[#This Row],[Kelt_hó]]</f>
        <v>#VALUE!</v>
      </c>
      <c r="E6253" t="e">
        <f>Table1[[#This Row],[Vevő]]</f>
        <v>#VALUE!</v>
      </c>
      <c r="F6253" t="e">
        <f>Table1[[#This Row],[Termékkör]]</f>
        <v>#VALUE!</v>
      </c>
      <c r="G6253" s="4" t="e">
        <f>Table1[[#This Row],[SzumElad]]</f>
        <v>#VALUE!</v>
      </c>
      <c r="H6253" s="7" t="e">
        <f>Table1[[#This Row],[Jut_%]]</f>
        <v>#VALUE!</v>
      </c>
      <c r="I6253" s="4" t="e">
        <f>Table1[[#This Row],[Jut]]</f>
        <v>#VALUE!</v>
      </c>
      <c r="J6253" s="4" t="e">
        <f>Table1[[#This Row],[Column1]]</f>
        <v>#VALUE!</v>
      </c>
    </row>
    <row r="6254" spans="1:10" hidden="1" x14ac:dyDescent="0.3">
      <c r="A6254" s="2" t="e">
        <f>Table1[[#This Row],[Befolyt]]</f>
        <v>#VALUE!</v>
      </c>
      <c r="B6254" t="e">
        <f>Table1[[#This Row],[ÜK]]</f>
        <v>#VALUE!</v>
      </c>
      <c r="C6254" s="3" t="e">
        <f>Table1[[#This Row],[Szla]]</f>
        <v>#VALUE!</v>
      </c>
      <c r="D6254" s="6" t="e">
        <f>Table1[[#This Row],[Kelt_hó]]</f>
        <v>#VALUE!</v>
      </c>
      <c r="E6254" t="e">
        <f>Table1[[#This Row],[Vevő]]</f>
        <v>#VALUE!</v>
      </c>
      <c r="F6254" t="e">
        <f>Table1[[#This Row],[Termékkör]]</f>
        <v>#VALUE!</v>
      </c>
      <c r="G6254" s="4" t="e">
        <f>Table1[[#This Row],[SzumElad]]</f>
        <v>#VALUE!</v>
      </c>
      <c r="H6254" s="7" t="e">
        <f>Table1[[#This Row],[Jut_%]]</f>
        <v>#VALUE!</v>
      </c>
      <c r="I6254" s="4" t="e">
        <f>Table1[[#This Row],[Jut]]</f>
        <v>#VALUE!</v>
      </c>
      <c r="J6254" s="4" t="e">
        <f>Table1[[#This Row],[Column1]]</f>
        <v>#VALUE!</v>
      </c>
    </row>
    <row r="6255" spans="1:10" hidden="1" x14ac:dyDescent="0.3">
      <c r="A6255" s="2" t="e">
        <f>Table1[[#This Row],[Befolyt]]</f>
        <v>#VALUE!</v>
      </c>
      <c r="B6255" t="e">
        <f>Table1[[#This Row],[ÜK]]</f>
        <v>#VALUE!</v>
      </c>
      <c r="C6255" s="3" t="e">
        <f>Table1[[#This Row],[Szla]]</f>
        <v>#VALUE!</v>
      </c>
      <c r="D6255" s="6" t="e">
        <f>Table1[[#This Row],[Kelt_hó]]</f>
        <v>#VALUE!</v>
      </c>
      <c r="E6255" t="e">
        <f>Table1[[#This Row],[Vevő]]</f>
        <v>#VALUE!</v>
      </c>
      <c r="F6255" t="e">
        <f>Table1[[#This Row],[Termékkör]]</f>
        <v>#VALUE!</v>
      </c>
      <c r="G6255" s="4" t="e">
        <f>Table1[[#This Row],[SzumElad]]</f>
        <v>#VALUE!</v>
      </c>
      <c r="H6255" s="7" t="e">
        <f>Table1[[#This Row],[Jut_%]]</f>
        <v>#VALUE!</v>
      </c>
      <c r="I6255" s="4" t="e">
        <f>Table1[[#This Row],[Jut]]</f>
        <v>#VALUE!</v>
      </c>
      <c r="J6255" s="4" t="e">
        <f>Table1[[#This Row],[Column1]]</f>
        <v>#VALUE!</v>
      </c>
    </row>
    <row r="6256" spans="1:10" hidden="1" x14ac:dyDescent="0.3">
      <c r="A6256" s="2" t="e">
        <f>Table1[[#This Row],[Befolyt]]</f>
        <v>#VALUE!</v>
      </c>
      <c r="B6256" t="e">
        <f>Table1[[#This Row],[ÜK]]</f>
        <v>#VALUE!</v>
      </c>
      <c r="C6256" s="3" t="e">
        <f>Table1[[#This Row],[Szla]]</f>
        <v>#VALUE!</v>
      </c>
      <c r="D6256" s="6" t="e">
        <f>Table1[[#This Row],[Kelt_hó]]</f>
        <v>#VALUE!</v>
      </c>
      <c r="E6256" t="e">
        <f>Table1[[#This Row],[Vevő]]</f>
        <v>#VALUE!</v>
      </c>
      <c r="F6256" t="e">
        <f>Table1[[#This Row],[Termékkör]]</f>
        <v>#VALUE!</v>
      </c>
      <c r="G6256" s="4" t="e">
        <f>Table1[[#This Row],[SzumElad]]</f>
        <v>#VALUE!</v>
      </c>
      <c r="H6256" s="7" t="e">
        <f>Table1[[#This Row],[Jut_%]]</f>
        <v>#VALUE!</v>
      </c>
      <c r="I6256" s="4" t="e">
        <f>Table1[[#This Row],[Jut]]</f>
        <v>#VALUE!</v>
      </c>
      <c r="J6256" s="4" t="e">
        <f>Table1[[#This Row],[Column1]]</f>
        <v>#VALUE!</v>
      </c>
    </row>
    <row r="6257" spans="1:10" hidden="1" x14ac:dyDescent="0.3">
      <c r="A6257" s="2" t="e">
        <f>Table1[[#This Row],[Befolyt]]</f>
        <v>#VALUE!</v>
      </c>
      <c r="B6257" t="e">
        <f>Table1[[#This Row],[ÜK]]</f>
        <v>#VALUE!</v>
      </c>
      <c r="C6257" s="3" t="e">
        <f>Table1[[#This Row],[Szla]]</f>
        <v>#VALUE!</v>
      </c>
      <c r="D6257" s="6" t="e">
        <f>Table1[[#This Row],[Kelt_hó]]</f>
        <v>#VALUE!</v>
      </c>
      <c r="E6257" t="e">
        <f>Table1[[#This Row],[Vevő]]</f>
        <v>#VALUE!</v>
      </c>
      <c r="F6257" t="e">
        <f>Table1[[#This Row],[Termékkör]]</f>
        <v>#VALUE!</v>
      </c>
      <c r="G6257" s="4" t="e">
        <f>Table1[[#This Row],[SzumElad]]</f>
        <v>#VALUE!</v>
      </c>
      <c r="H6257" s="7" t="e">
        <f>Table1[[#This Row],[Jut_%]]</f>
        <v>#VALUE!</v>
      </c>
      <c r="I6257" s="4" t="e">
        <f>Table1[[#This Row],[Jut]]</f>
        <v>#VALUE!</v>
      </c>
      <c r="J6257" s="4" t="e">
        <f>Table1[[#This Row],[Column1]]</f>
        <v>#VALUE!</v>
      </c>
    </row>
    <row r="6258" spans="1:10" hidden="1" x14ac:dyDescent="0.3">
      <c r="A6258" s="2" t="e">
        <f>Table1[[#This Row],[Befolyt]]</f>
        <v>#VALUE!</v>
      </c>
      <c r="B6258" t="e">
        <f>Table1[[#This Row],[ÜK]]</f>
        <v>#VALUE!</v>
      </c>
      <c r="C6258" s="3" t="e">
        <f>Table1[[#This Row],[Szla]]</f>
        <v>#VALUE!</v>
      </c>
      <c r="D6258" s="6" t="e">
        <f>Table1[[#This Row],[Kelt_hó]]</f>
        <v>#VALUE!</v>
      </c>
      <c r="E6258" t="e">
        <f>Table1[[#This Row],[Vevő]]</f>
        <v>#VALUE!</v>
      </c>
      <c r="F6258" t="e">
        <f>Table1[[#This Row],[Termékkör]]</f>
        <v>#VALUE!</v>
      </c>
      <c r="G6258" s="4" t="e">
        <f>Table1[[#This Row],[SzumElad]]</f>
        <v>#VALUE!</v>
      </c>
      <c r="H6258" s="7" t="e">
        <f>Table1[[#This Row],[Jut_%]]</f>
        <v>#VALUE!</v>
      </c>
      <c r="I6258" s="4" t="e">
        <f>Table1[[#This Row],[Jut]]</f>
        <v>#VALUE!</v>
      </c>
      <c r="J6258" s="4" t="e">
        <f>Table1[[#This Row],[Column1]]</f>
        <v>#VALUE!</v>
      </c>
    </row>
    <row r="6259" spans="1:10" hidden="1" x14ac:dyDescent="0.3">
      <c r="A6259" s="2" t="e">
        <f>Table1[[#This Row],[Befolyt]]</f>
        <v>#VALUE!</v>
      </c>
      <c r="B6259" t="e">
        <f>Table1[[#This Row],[ÜK]]</f>
        <v>#VALUE!</v>
      </c>
      <c r="C6259" s="3" t="e">
        <f>Table1[[#This Row],[Szla]]</f>
        <v>#VALUE!</v>
      </c>
      <c r="D6259" s="6" t="e">
        <f>Table1[[#This Row],[Kelt_hó]]</f>
        <v>#VALUE!</v>
      </c>
      <c r="E6259" t="e">
        <f>Table1[[#This Row],[Vevő]]</f>
        <v>#VALUE!</v>
      </c>
      <c r="F6259" t="e">
        <f>Table1[[#This Row],[Termékkör]]</f>
        <v>#VALUE!</v>
      </c>
      <c r="G6259" s="4" t="e">
        <f>Table1[[#This Row],[SzumElad]]</f>
        <v>#VALUE!</v>
      </c>
      <c r="H6259" s="7" t="e">
        <f>Table1[[#This Row],[Jut_%]]</f>
        <v>#VALUE!</v>
      </c>
      <c r="I6259" s="4" t="e">
        <f>Table1[[#This Row],[Jut]]</f>
        <v>#VALUE!</v>
      </c>
      <c r="J6259" s="4" t="e">
        <f>Table1[[#This Row],[Column1]]</f>
        <v>#VALUE!</v>
      </c>
    </row>
    <row r="6260" spans="1:10" hidden="1" x14ac:dyDescent="0.3">
      <c r="A6260" s="2" t="e">
        <f>Table1[[#This Row],[Befolyt]]</f>
        <v>#VALUE!</v>
      </c>
      <c r="B6260" t="e">
        <f>Table1[[#This Row],[ÜK]]</f>
        <v>#VALUE!</v>
      </c>
      <c r="C6260" s="3" t="e">
        <f>Table1[[#This Row],[Szla]]</f>
        <v>#VALUE!</v>
      </c>
      <c r="D6260" s="6" t="e">
        <f>Table1[[#This Row],[Kelt_hó]]</f>
        <v>#VALUE!</v>
      </c>
      <c r="E6260" t="e">
        <f>Table1[[#This Row],[Vevő]]</f>
        <v>#VALUE!</v>
      </c>
      <c r="F6260" t="e">
        <f>Table1[[#This Row],[Termékkör]]</f>
        <v>#VALUE!</v>
      </c>
      <c r="G6260" s="4" t="e">
        <f>Table1[[#This Row],[SzumElad]]</f>
        <v>#VALUE!</v>
      </c>
      <c r="H6260" s="7" t="e">
        <f>Table1[[#This Row],[Jut_%]]</f>
        <v>#VALUE!</v>
      </c>
      <c r="I6260" s="4" t="e">
        <f>Table1[[#This Row],[Jut]]</f>
        <v>#VALUE!</v>
      </c>
      <c r="J6260" s="4" t="e">
        <f>Table1[[#This Row],[Column1]]</f>
        <v>#VALUE!</v>
      </c>
    </row>
    <row r="6261" spans="1:10" hidden="1" x14ac:dyDescent="0.3">
      <c r="A6261" s="2" t="e">
        <f>Table1[[#This Row],[Befolyt]]</f>
        <v>#VALUE!</v>
      </c>
      <c r="B6261" t="e">
        <f>Table1[[#This Row],[ÜK]]</f>
        <v>#VALUE!</v>
      </c>
      <c r="C6261" s="3" t="e">
        <f>Table1[[#This Row],[Szla]]</f>
        <v>#VALUE!</v>
      </c>
      <c r="D6261" s="6" t="e">
        <f>Table1[[#This Row],[Kelt_hó]]</f>
        <v>#VALUE!</v>
      </c>
      <c r="E6261" t="e">
        <f>Table1[[#This Row],[Vevő]]</f>
        <v>#VALUE!</v>
      </c>
      <c r="F6261" t="e">
        <f>Table1[[#This Row],[Termékkör]]</f>
        <v>#VALUE!</v>
      </c>
      <c r="G6261" s="4" t="e">
        <f>Table1[[#This Row],[SzumElad]]</f>
        <v>#VALUE!</v>
      </c>
      <c r="H6261" s="7" t="e">
        <f>Table1[[#This Row],[Jut_%]]</f>
        <v>#VALUE!</v>
      </c>
      <c r="I6261" s="4" t="e">
        <f>Table1[[#This Row],[Jut]]</f>
        <v>#VALUE!</v>
      </c>
      <c r="J6261" s="4" t="e">
        <f>Table1[[#This Row],[Column1]]</f>
        <v>#VALUE!</v>
      </c>
    </row>
    <row r="6262" spans="1:10" hidden="1" x14ac:dyDescent="0.3">
      <c r="A6262" s="2" t="e">
        <f>Table1[[#This Row],[Befolyt]]</f>
        <v>#VALUE!</v>
      </c>
      <c r="B6262" t="e">
        <f>Table1[[#This Row],[ÜK]]</f>
        <v>#VALUE!</v>
      </c>
      <c r="C6262" s="3" t="e">
        <f>Table1[[#This Row],[Szla]]</f>
        <v>#VALUE!</v>
      </c>
      <c r="D6262" s="6" t="e">
        <f>Table1[[#This Row],[Kelt_hó]]</f>
        <v>#VALUE!</v>
      </c>
      <c r="E6262" t="e">
        <f>Table1[[#This Row],[Vevő]]</f>
        <v>#VALUE!</v>
      </c>
      <c r="F6262" t="e">
        <f>Table1[[#This Row],[Termékkör]]</f>
        <v>#VALUE!</v>
      </c>
      <c r="G6262" s="4" t="e">
        <f>Table1[[#This Row],[SzumElad]]</f>
        <v>#VALUE!</v>
      </c>
      <c r="H6262" s="7" t="e">
        <f>Table1[[#This Row],[Jut_%]]</f>
        <v>#VALUE!</v>
      </c>
      <c r="I6262" s="4" t="e">
        <f>Table1[[#This Row],[Jut]]</f>
        <v>#VALUE!</v>
      </c>
      <c r="J6262" s="4" t="e">
        <f>Table1[[#This Row],[Column1]]</f>
        <v>#VALUE!</v>
      </c>
    </row>
    <row r="6263" spans="1:10" hidden="1" x14ac:dyDescent="0.3">
      <c r="A6263" s="2" t="e">
        <f>Table1[[#This Row],[Befolyt]]</f>
        <v>#VALUE!</v>
      </c>
      <c r="B6263" t="e">
        <f>Table1[[#This Row],[ÜK]]</f>
        <v>#VALUE!</v>
      </c>
      <c r="C6263" s="3" t="e">
        <f>Table1[[#This Row],[Szla]]</f>
        <v>#VALUE!</v>
      </c>
      <c r="D6263" s="6" t="e">
        <f>Table1[[#This Row],[Kelt_hó]]</f>
        <v>#VALUE!</v>
      </c>
      <c r="E6263" t="e">
        <f>Table1[[#This Row],[Vevő]]</f>
        <v>#VALUE!</v>
      </c>
      <c r="F6263" t="e">
        <f>Table1[[#This Row],[Termékkör]]</f>
        <v>#VALUE!</v>
      </c>
      <c r="G6263" s="4" t="e">
        <f>Table1[[#This Row],[SzumElad]]</f>
        <v>#VALUE!</v>
      </c>
      <c r="H6263" s="7" t="e">
        <f>Table1[[#This Row],[Jut_%]]</f>
        <v>#VALUE!</v>
      </c>
      <c r="I6263" s="4" t="e">
        <f>Table1[[#This Row],[Jut]]</f>
        <v>#VALUE!</v>
      </c>
      <c r="J6263" s="4" t="e">
        <f>Table1[[#This Row],[Column1]]</f>
        <v>#VALUE!</v>
      </c>
    </row>
    <row r="6264" spans="1:10" hidden="1" x14ac:dyDescent="0.3">
      <c r="A6264" s="2" t="e">
        <f>Table1[[#This Row],[Befolyt]]</f>
        <v>#VALUE!</v>
      </c>
      <c r="B6264" t="e">
        <f>Table1[[#This Row],[ÜK]]</f>
        <v>#VALUE!</v>
      </c>
      <c r="C6264" s="3" t="e">
        <f>Table1[[#This Row],[Szla]]</f>
        <v>#VALUE!</v>
      </c>
      <c r="D6264" s="6" t="e">
        <f>Table1[[#This Row],[Kelt_hó]]</f>
        <v>#VALUE!</v>
      </c>
      <c r="E6264" t="e">
        <f>Table1[[#This Row],[Vevő]]</f>
        <v>#VALUE!</v>
      </c>
      <c r="F6264" t="e">
        <f>Table1[[#This Row],[Termékkör]]</f>
        <v>#VALUE!</v>
      </c>
      <c r="G6264" s="4" t="e">
        <f>Table1[[#This Row],[SzumElad]]</f>
        <v>#VALUE!</v>
      </c>
      <c r="H6264" s="7" t="e">
        <f>Table1[[#This Row],[Jut_%]]</f>
        <v>#VALUE!</v>
      </c>
      <c r="I6264" s="4" t="e">
        <f>Table1[[#This Row],[Jut]]</f>
        <v>#VALUE!</v>
      </c>
      <c r="J6264" s="4" t="e">
        <f>Table1[[#This Row],[Column1]]</f>
        <v>#VALUE!</v>
      </c>
    </row>
    <row r="6265" spans="1:10" hidden="1" x14ac:dyDescent="0.3">
      <c r="A6265" s="2" t="e">
        <f>Table1[[#This Row],[Befolyt]]</f>
        <v>#VALUE!</v>
      </c>
      <c r="B6265" t="e">
        <f>Table1[[#This Row],[ÜK]]</f>
        <v>#VALUE!</v>
      </c>
      <c r="C6265" s="3" t="e">
        <f>Table1[[#This Row],[Szla]]</f>
        <v>#VALUE!</v>
      </c>
      <c r="D6265" s="6" t="e">
        <f>Table1[[#This Row],[Kelt_hó]]</f>
        <v>#VALUE!</v>
      </c>
      <c r="E6265" t="e">
        <f>Table1[[#This Row],[Vevő]]</f>
        <v>#VALUE!</v>
      </c>
      <c r="F6265" t="e">
        <f>Table1[[#This Row],[Termékkör]]</f>
        <v>#VALUE!</v>
      </c>
      <c r="G6265" s="4" t="e">
        <f>Table1[[#This Row],[SzumElad]]</f>
        <v>#VALUE!</v>
      </c>
      <c r="H6265" s="7" t="e">
        <f>Table1[[#This Row],[Jut_%]]</f>
        <v>#VALUE!</v>
      </c>
      <c r="I6265" s="4" t="e">
        <f>Table1[[#This Row],[Jut]]</f>
        <v>#VALUE!</v>
      </c>
      <c r="J6265" s="4" t="e">
        <f>Table1[[#This Row],[Column1]]</f>
        <v>#VALUE!</v>
      </c>
    </row>
    <row r="6266" spans="1:10" hidden="1" x14ac:dyDescent="0.3">
      <c r="A6266" s="2" t="e">
        <f>Table1[[#This Row],[Befolyt]]</f>
        <v>#VALUE!</v>
      </c>
      <c r="B6266" t="e">
        <f>Table1[[#This Row],[ÜK]]</f>
        <v>#VALUE!</v>
      </c>
      <c r="C6266" s="3" t="e">
        <f>Table1[[#This Row],[Szla]]</f>
        <v>#VALUE!</v>
      </c>
      <c r="D6266" s="6" t="e">
        <f>Table1[[#This Row],[Kelt_hó]]</f>
        <v>#VALUE!</v>
      </c>
      <c r="E6266" t="e">
        <f>Table1[[#This Row],[Vevő]]</f>
        <v>#VALUE!</v>
      </c>
      <c r="F6266" t="e">
        <f>Table1[[#This Row],[Termékkör]]</f>
        <v>#VALUE!</v>
      </c>
      <c r="G6266" s="4" t="e">
        <f>Table1[[#This Row],[SzumElad]]</f>
        <v>#VALUE!</v>
      </c>
      <c r="H6266" s="7" t="e">
        <f>Table1[[#This Row],[Jut_%]]</f>
        <v>#VALUE!</v>
      </c>
      <c r="I6266" s="4" t="e">
        <f>Table1[[#This Row],[Jut]]</f>
        <v>#VALUE!</v>
      </c>
      <c r="J6266" s="4" t="e">
        <f>Table1[[#This Row],[Column1]]</f>
        <v>#VALUE!</v>
      </c>
    </row>
    <row r="6267" spans="1:10" hidden="1" x14ac:dyDescent="0.3">
      <c r="A6267" s="2" t="e">
        <f>Table1[[#This Row],[Befolyt]]</f>
        <v>#VALUE!</v>
      </c>
      <c r="B6267" t="e">
        <f>Table1[[#This Row],[ÜK]]</f>
        <v>#VALUE!</v>
      </c>
      <c r="C6267" s="3" t="e">
        <f>Table1[[#This Row],[Szla]]</f>
        <v>#VALUE!</v>
      </c>
      <c r="D6267" s="6" t="e">
        <f>Table1[[#This Row],[Kelt_hó]]</f>
        <v>#VALUE!</v>
      </c>
      <c r="E6267" t="e">
        <f>Table1[[#This Row],[Vevő]]</f>
        <v>#VALUE!</v>
      </c>
      <c r="F6267" t="e">
        <f>Table1[[#This Row],[Termékkör]]</f>
        <v>#VALUE!</v>
      </c>
      <c r="G6267" s="4" t="e">
        <f>Table1[[#This Row],[SzumElad]]</f>
        <v>#VALUE!</v>
      </c>
      <c r="H6267" s="7" t="e">
        <f>Table1[[#This Row],[Jut_%]]</f>
        <v>#VALUE!</v>
      </c>
      <c r="I6267" s="4" t="e">
        <f>Table1[[#This Row],[Jut]]</f>
        <v>#VALUE!</v>
      </c>
      <c r="J6267" s="4" t="e">
        <f>Table1[[#This Row],[Column1]]</f>
        <v>#VALUE!</v>
      </c>
    </row>
    <row r="6268" spans="1:10" hidden="1" x14ac:dyDescent="0.3">
      <c r="A6268" s="2" t="e">
        <f>Table1[[#This Row],[Befolyt]]</f>
        <v>#VALUE!</v>
      </c>
      <c r="B6268" t="e">
        <f>Table1[[#This Row],[ÜK]]</f>
        <v>#VALUE!</v>
      </c>
      <c r="C6268" s="3" t="e">
        <f>Table1[[#This Row],[Szla]]</f>
        <v>#VALUE!</v>
      </c>
      <c r="D6268" s="6" t="e">
        <f>Table1[[#This Row],[Kelt_hó]]</f>
        <v>#VALUE!</v>
      </c>
      <c r="E6268" t="e">
        <f>Table1[[#This Row],[Vevő]]</f>
        <v>#VALUE!</v>
      </c>
      <c r="F6268" t="e">
        <f>Table1[[#This Row],[Termékkör]]</f>
        <v>#VALUE!</v>
      </c>
      <c r="G6268" s="4" t="e">
        <f>Table1[[#This Row],[SzumElad]]</f>
        <v>#VALUE!</v>
      </c>
      <c r="H6268" s="7" t="e">
        <f>Table1[[#This Row],[Jut_%]]</f>
        <v>#VALUE!</v>
      </c>
      <c r="I6268" s="4" t="e">
        <f>Table1[[#This Row],[Jut]]</f>
        <v>#VALUE!</v>
      </c>
      <c r="J6268" s="4" t="e">
        <f>Table1[[#This Row],[Column1]]</f>
        <v>#VALUE!</v>
      </c>
    </row>
    <row r="6269" spans="1:10" hidden="1" x14ac:dyDescent="0.3">
      <c r="A6269" s="2" t="e">
        <f>Table1[[#This Row],[Befolyt]]</f>
        <v>#VALUE!</v>
      </c>
      <c r="B6269" t="e">
        <f>Table1[[#This Row],[ÜK]]</f>
        <v>#VALUE!</v>
      </c>
      <c r="C6269" s="3" t="e">
        <f>Table1[[#This Row],[Szla]]</f>
        <v>#VALUE!</v>
      </c>
      <c r="D6269" s="6" t="e">
        <f>Table1[[#This Row],[Kelt_hó]]</f>
        <v>#VALUE!</v>
      </c>
      <c r="E6269" t="e">
        <f>Table1[[#This Row],[Vevő]]</f>
        <v>#VALUE!</v>
      </c>
      <c r="F6269" t="e">
        <f>Table1[[#This Row],[Termékkör]]</f>
        <v>#VALUE!</v>
      </c>
      <c r="G6269" s="4" t="e">
        <f>Table1[[#This Row],[SzumElad]]</f>
        <v>#VALUE!</v>
      </c>
      <c r="H6269" s="7" t="e">
        <f>Table1[[#This Row],[Jut_%]]</f>
        <v>#VALUE!</v>
      </c>
      <c r="I6269" s="4" t="e">
        <f>Table1[[#This Row],[Jut]]</f>
        <v>#VALUE!</v>
      </c>
      <c r="J6269" s="4" t="e">
        <f>Table1[[#This Row],[Column1]]</f>
        <v>#VALUE!</v>
      </c>
    </row>
    <row r="6270" spans="1:10" hidden="1" x14ac:dyDescent="0.3">
      <c r="A6270" s="2" t="e">
        <f>Table1[[#This Row],[Befolyt]]</f>
        <v>#VALUE!</v>
      </c>
      <c r="B6270" t="e">
        <f>Table1[[#This Row],[ÜK]]</f>
        <v>#VALUE!</v>
      </c>
      <c r="C6270" s="3" t="e">
        <f>Table1[[#This Row],[Szla]]</f>
        <v>#VALUE!</v>
      </c>
      <c r="D6270" s="6" t="e">
        <f>Table1[[#This Row],[Kelt_hó]]</f>
        <v>#VALUE!</v>
      </c>
      <c r="E6270" t="e">
        <f>Table1[[#This Row],[Vevő]]</f>
        <v>#VALUE!</v>
      </c>
      <c r="F6270" t="e">
        <f>Table1[[#This Row],[Termékkör]]</f>
        <v>#VALUE!</v>
      </c>
      <c r="G6270" s="4" t="e">
        <f>Table1[[#This Row],[SzumElad]]</f>
        <v>#VALUE!</v>
      </c>
      <c r="H6270" s="7" t="e">
        <f>Table1[[#This Row],[Jut_%]]</f>
        <v>#VALUE!</v>
      </c>
      <c r="I6270" s="4" t="e">
        <f>Table1[[#This Row],[Jut]]</f>
        <v>#VALUE!</v>
      </c>
      <c r="J6270" s="4" t="e">
        <f>Table1[[#This Row],[Column1]]</f>
        <v>#VALUE!</v>
      </c>
    </row>
    <row r="6271" spans="1:10" hidden="1" x14ac:dyDescent="0.3">
      <c r="A6271" s="2" t="e">
        <f>Table1[[#This Row],[Befolyt]]</f>
        <v>#VALUE!</v>
      </c>
      <c r="B6271" t="e">
        <f>Table1[[#This Row],[ÜK]]</f>
        <v>#VALUE!</v>
      </c>
      <c r="C6271" s="3" t="e">
        <f>Table1[[#This Row],[Szla]]</f>
        <v>#VALUE!</v>
      </c>
      <c r="D6271" s="6" t="e">
        <f>Table1[[#This Row],[Kelt_hó]]</f>
        <v>#VALUE!</v>
      </c>
      <c r="E6271" t="e">
        <f>Table1[[#This Row],[Vevő]]</f>
        <v>#VALUE!</v>
      </c>
      <c r="F6271" t="e">
        <f>Table1[[#This Row],[Termékkör]]</f>
        <v>#VALUE!</v>
      </c>
      <c r="G6271" s="4" t="e">
        <f>Table1[[#This Row],[SzumElad]]</f>
        <v>#VALUE!</v>
      </c>
      <c r="H6271" s="7" t="e">
        <f>Table1[[#This Row],[Jut_%]]</f>
        <v>#VALUE!</v>
      </c>
      <c r="I6271" s="4" t="e">
        <f>Table1[[#This Row],[Jut]]</f>
        <v>#VALUE!</v>
      </c>
      <c r="J6271" s="4" t="e">
        <f>Table1[[#This Row],[Column1]]</f>
        <v>#VALUE!</v>
      </c>
    </row>
    <row r="6272" spans="1:10" hidden="1" x14ac:dyDescent="0.3">
      <c r="A6272" s="2" t="e">
        <f>Table1[[#This Row],[Befolyt]]</f>
        <v>#VALUE!</v>
      </c>
      <c r="B6272" t="e">
        <f>Table1[[#This Row],[ÜK]]</f>
        <v>#VALUE!</v>
      </c>
      <c r="C6272" s="3" t="e">
        <f>Table1[[#This Row],[Szla]]</f>
        <v>#VALUE!</v>
      </c>
      <c r="D6272" s="6" t="e">
        <f>Table1[[#This Row],[Kelt_hó]]</f>
        <v>#VALUE!</v>
      </c>
      <c r="E6272" t="e">
        <f>Table1[[#This Row],[Vevő]]</f>
        <v>#VALUE!</v>
      </c>
      <c r="F6272" t="e">
        <f>Table1[[#This Row],[Termékkör]]</f>
        <v>#VALUE!</v>
      </c>
      <c r="G6272" s="4" t="e">
        <f>Table1[[#This Row],[SzumElad]]</f>
        <v>#VALUE!</v>
      </c>
      <c r="H6272" s="7" t="e">
        <f>Table1[[#This Row],[Jut_%]]</f>
        <v>#VALUE!</v>
      </c>
      <c r="I6272" s="4" t="e">
        <f>Table1[[#This Row],[Jut]]</f>
        <v>#VALUE!</v>
      </c>
      <c r="J6272" s="4" t="e">
        <f>Table1[[#This Row],[Column1]]</f>
        <v>#VALUE!</v>
      </c>
    </row>
    <row r="6273" spans="1:10" hidden="1" x14ac:dyDescent="0.3">
      <c r="A6273" s="2" t="e">
        <f>Table1[[#This Row],[Befolyt]]</f>
        <v>#VALUE!</v>
      </c>
      <c r="B6273" t="e">
        <f>Table1[[#This Row],[ÜK]]</f>
        <v>#VALUE!</v>
      </c>
      <c r="C6273" s="3" t="e">
        <f>Table1[[#This Row],[Szla]]</f>
        <v>#VALUE!</v>
      </c>
      <c r="D6273" s="6" t="e">
        <f>Table1[[#This Row],[Kelt_hó]]</f>
        <v>#VALUE!</v>
      </c>
      <c r="E6273" t="e">
        <f>Table1[[#This Row],[Vevő]]</f>
        <v>#VALUE!</v>
      </c>
      <c r="F6273" t="e">
        <f>Table1[[#This Row],[Termékkör]]</f>
        <v>#VALUE!</v>
      </c>
      <c r="G6273" s="4" t="e">
        <f>Table1[[#This Row],[SzumElad]]</f>
        <v>#VALUE!</v>
      </c>
      <c r="H6273" s="7" t="e">
        <f>Table1[[#This Row],[Jut_%]]</f>
        <v>#VALUE!</v>
      </c>
      <c r="I6273" s="4" t="e">
        <f>Table1[[#This Row],[Jut]]</f>
        <v>#VALUE!</v>
      </c>
      <c r="J6273" s="4" t="e">
        <f>Table1[[#This Row],[Column1]]</f>
        <v>#VALUE!</v>
      </c>
    </row>
    <row r="6274" spans="1:10" hidden="1" x14ac:dyDescent="0.3">
      <c r="A6274" s="2" t="e">
        <f>Table1[[#This Row],[Befolyt]]</f>
        <v>#VALUE!</v>
      </c>
      <c r="B6274" t="e">
        <f>Table1[[#This Row],[ÜK]]</f>
        <v>#VALUE!</v>
      </c>
      <c r="C6274" s="3" t="e">
        <f>Table1[[#This Row],[Szla]]</f>
        <v>#VALUE!</v>
      </c>
      <c r="D6274" s="6" t="e">
        <f>Table1[[#This Row],[Kelt_hó]]</f>
        <v>#VALUE!</v>
      </c>
      <c r="E6274" t="e">
        <f>Table1[[#This Row],[Vevő]]</f>
        <v>#VALUE!</v>
      </c>
      <c r="F6274" t="e">
        <f>Table1[[#This Row],[Termékkör]]</f>
        <v>#VALUE!</v>
      </c>
      <c r="G6274" s="4" t="e">
        <f>Table1[[#This Row],[SzumElad]]</f>
        <v>#VALUE!</v>
      </c>
      <c r="H6274" s="7" t="e">
        <f>Table1[[#This Row],[Jut_%]]</f>
        <v>#VALUE!</v>
      </c>
      <c r="I6274" s="4" t="e">
        <f>Table1[[#This Row],[Jut]]</f>
        <v>#VALUE!</v>
      </c>
      <c r="J6274" s="4" t="e">
        <f>Table1[[#This Row],[Column1]]</f>
        <v>#VALUE!</v>
      </c>
    </row>
    <row r="6275" spans="1:10" hidden="1" x14ac:dyDescent="0.3">
      <c r="A6275" s="2" t="e">
        <f>Table1[[#This Row],[Befolyt]]</f>
        <v>#VALUE!</v>
      </c>
      <c r="B6275" t="e">
        <f>Table1[[#This Row],[ÜK]]</f>
        <v>#VALUE!</v>
      </c>
      <c r="C6275" s="3" t="e">
        <f>Table1[[#This Row],[Szla]]</f>
        <v>#VALUE!</v>
      </c>
      <c r="D6275" s="6" t="e">
        <f>Table1[[#This Row],[Kelt_hó]]</f>
        <v>#VALUE!</v>
      </c>
      <c r="E6275" t="e">
        <f>Table1[[#This Row],[Vevő]]</f>
        <v>#VALUE!</v>
      </c>
      <c r="F6275" t="e">
        <f>Table1[[#This Row],[Termékkör]]</f>
        <v>#VALUE!</v>
      </c>
      <c r="G6275" s="4" t="e">
        <f>Table1[[#This Row],[SzumElad]]</f>
        <v>#VALUE!</v>
      </c>
      <c r="H6275" s="7" t="e">
        <f>Table1[[#This Row],[Jut_%]]</f>
        <v>#VALUE!</v>
      </c>
      <c r="I6275" s="4" t="e">
        <f>Table1[[#This Row],[Jut]]</f>
        <v>#VALUE!</v>
      </c>
      <c r="J6275" s="4" t="e">
        <f>Table1[[#This Row],[Column1]]</f>
        <v>#VALUE!</v>
      </c>
    </row>
    <row r="6276" spans="1:10" hidden="1" x14ac:dyDescent="0.3">
      <c r="A6276" s="2" t="e">
        <f>Table1[[#This Row],[Befolyt]]</f>
        <v>#VALUE!</v>
      </c>
      <c r="B6276" t="e">
        <f>Table1[[#This Row],[ÜK]]</f>
        <v>#VALUE!</v>
      </c>
      <c r="C6276" s="3" t="e">
        <f>Table1[[#This Row],[Szla]]</f>
        <v>#VALUE!</v>
      </c>
      <c r="D6276" s="6" t="e">
        <f>Table1[[#This Row],[Kelt_hó]]</f>
        <v>#VALUE!</v>
      </c>
      <c r="E6276" t="e">
        <f>Table1[[#This Row],[Vevő]]</f>
        <v>#VALUE!</v>
      </c>
      <c r="F6276" t="e">
        <f>Table1[[#This Row],[Termékkör]]</f>
        <v>#VALUE!</v>
      </c>
      <c r="G6276" s="4" t="e">
        <f>Table1[[#This Row],[SzumElad]]</f>
        <v>#VALUE!</v>
      </c>
      <c r="H6276" s="7" t="e">
        <f>Table1[[#This Row],[Jut_%]]</f>
        <v>#VALUE!</v>
      </c>
      <c r="I6276" s="4" t="e">
        <f>Table1[[#This Row],[Jut]]</f>
        <v>#VALUE!</v>
      </c>
      <c r="J6276" s="4" t="e">
        <f>Table1[[#This Row],[Column1]]</f>
        <v>#VALUE!</v>
      </c>
    </row>
    <row r="6277" spans="1:10" hidden="1" x14ac:dyDescent="0.3">
      <c r="A6277" s="2" t="e">
        <f>Table1[[#This Row],[Befolyt]]</f>
        <v>#VALUE!</v>
      </c>
      <c r="B6277" t="e">
        <f>Table1[[#This Row],[ÜK]]</f>
        <v>#VALUE!</v>
      </c>
      <c r="C6277" s="3" t="e">
        <f>Table1[[#This Row],[Szla]]</f>
        <v>#VALUE!</v>
      </c>
      <c r="D6277" s="6" t="e">
        <f>Table1[[#This Row],[Kelt_hó]]</f>
        <v>#VALUE!</v>
      </c>
      <c r="E6277" t="e">
        <f>Table1[[#This Row],[Vevő]]</f>
        <v>#VALUE!</v>
      </c>
      <c r="F6277" t="e">
        <f>Table1[[#This Row],[Termékkör]]</f>
        <v>#VALUE!</v>
      </c>
      <c r="G6277" s="4" t="e">
        <f>Table1[[#This Row],[SzumElad]]</f>
        <v>#VALUE!</v>
      </c>
      <c r="H6277" s="7" t="e">
        <f>Table1[[#This Row],[Jut_%]]</f>
        <v>#VALUE!</v>
      </c>
      <c r="I6277" s="4" t="e">
        <f>Table1[[#This Row],[Jut]]</f>
        <v>#VALUE!</v>
      </c>
      <c r="J6277" s="4" t="e">
        <f>Table1[[#This Row],[Column1]]</f>
        <v>#VALUE!</v>
      </c>
    </row>
    <row r="6278" spans="1:10" hidden="1" x14ac:dyDescent="0.3">
      <c r="A6278" s="2" t="e">
        <f>Table1[[#This Row],[Befolyt]]</f>
        <v>#VALUE!</v>
      </c>
      <c r="B6278" t="e">
        <f>Table1[[#This Row],[ÜK]]</f>
        <v>#VALUE!</v>
      </c>
      <c r="C6278" s="3" t="e">
        <f>Table1[[#This Row],[Szla]]</f>
        <v>#VALUE!</v>
      </c>
      <c r="D6278" s="6" t="e">
        <f>Table1[[#This Row],[Kelt_hó]]</f>
        <v>#VALUE!</v>
      </c>
      <c r="E6278" t="e">
        <f>Table1[[#This Row],[Vevő]]</f>
        <v>#VALUE!</v>
      </c>
      <c r="F6278" t="e">
        <f>Table1[[#This Row],[Termékkör]]</f>
        <v>#VALUE!</v>
      </c>
      <c r="G6278" s="4" t="e">
        <f>Table1[[#This Row],[SzumElad]]</f>
        <v>#VALUE!</v>
      </c>
      <c r="H6278" s="7" t="e">
        <f>Table1[[#This Row],[Jut_%]]</f>
        <v>#VALUE!</v>
      </c>
      <c r="I6278" s="4" t="e">
        <f>Table1[[#This Row],[Jut]]</f>
        <v>#VALUE!</v>
      </c>
      <c r="J6278" s="4" t="e">
        <f>Table1[[#This Row],[Column1]]</f>
        <v>#VALUE!</v>
      </c>
    </row>
    <row r="6279" spans="1:10" hidden="1" x14ac:dyDescent="0.3">
      <c r="A6279" s="2" t="e">
        <f>Table1[[#This Row],[Befolyt]]</f>
        <v>#VALUE!</v>
      </c>
      <c r="B6279" t="e">
        <f>Table1[[#This Row],[ÜK]]</f>
        <v>#VALUE!</v>
      </c>
      <c r="C6279" s="3" t="e">
        <f>Table1[[#This Row],[Szla]]</f>
        <v>#VALUE!</v>
      </c>
      <c r="D6279" s="6" t="e">
        <f>Table1[[#This Row],[Kelt_hó]]</f>
        <v>#VALUE!</v>
      </c>
      <c r="E6279" t="e">
        <f>Table1[[#This Row],[Vevő]]</f>
        <v>#VALUE!</v>
      </c>
      <c r="F6279" t="e">
        <f>Table1[[#This Row],[Termékkör]]</f>
        <v>#VALUE!</v>
      </c>
      <c r="G6279" s="4" t="e">
        <f>Table1[[#This Row],[SzumElad]]</f>
        <v>#VALUE!</v>
      </c>
      <c r="H6279" s="7" t="e">
        <f>Table1[[#This Row],[Jut_%]]</f>
        <v>#VALUE!</v>
      </c>
      <c r="I6279" s="4" t="e">
        <f>Table1[[#This Row],[Jut]]</f>
        <v>#VALUE!</v>
      </c>
      <c r="J6279" s="4" t="e">
        <f>Table1[[#This Row],[Column1]]</f>
        <v>#VALUE!</v>
      </c>
    </row>
    <row r="6280" spans="1:10" hidden="1" x14ac:dyDescent="0.3">
      <c r="A6280" s="2" t="e">
        <f>Table1[[#This Row],[Befolyt]]</f>
        <v>#VALUE!</v>
      </c>
      <c r="B6280" t="e">
        <f>Table1[[#This Row],[ÜK]]</f>
        <v>#VALUE!</v>
      </c>
      <c r="C6280" s="3" t="e">
        <f>Table1[[#This Row],[Szla]]</f>
        <v>#VALUE!</v>
      </c>
      <c r="D6280" s="6" t="e">
        <f>Table1[[#This Row],[Kelt_hó]]</f>
        <v>#VALUE!</v>
      </c>
      <c r="E6280" t="e">
        <f>Table1[[#This Row],[Vevő]]</f>
        <v>#VALUE!</v>
      </c>
      <c r="F6280" t="e">
        <f>Table1[[#This Row],[Termékkör]]</f>
        <v>#VALUE!</v>
      </c>
      <c r="G6280" s="4" t="e">
        <f>Table1[[#This Row],[SzumElad]]</f>
        <v>#VALUE!</v>
      </c>
      <c r="H6280" s="7" t="e">
        <f>Table1[[#This Row],[Jut_%]]</f>
        <v>#VALUE!</v>
      </c>
      <c r="I6280" s="4" t="e">
        <f>Table1[[#This Row],[Jut]]</f>
        <v>#VALUE!</v>
      </c>
      <c r="J6280" s="4" t="e">
        <f>Table1[[#This Row],[Column1]]</f>
        <v>#VALUE!</v>
      </c>
    </row>
    <row r="6281" spans="1:10" hidden="1" x14ac:dyDescent="0.3">
      <c r="A6281" s="2" t="e">
        <f>Table1[[#This Row],[Befolyt]]</f>
        <v>#VALUE!</v>
      </c>
      <c r="B6281" t="e">
        <f>Table1[[#This Row],[ÜK]]</f>
        <v>#VALUE!</v>
      </c>
      <c r="C6281" s="3" t="e">
        <f>Table1[[#This Row],[Szla]]</f>
        <v>#VALUE!</v>
      </c>
      <c r="D6281" s="6" t="e">
        <f>Table1[[#This Row],[Kelt_hó]]</f>
        <v>#VALUE!</v>
      </c>
      <c r="E6281" t="e">
        <f>Table1[[#This Row],[Vevő]]</f>
        <v>#VALUE!</v>
      </c>
      <c r="F6281" t="e">
        <f>Table1[[#This Row],[Termékkör]]</f>
        <v>#VALUE!</v>
      </c>
      <c r="G6281" s="4" t="e">
        <f>Table1[[#This Row],[SzumElad]]</f>
        <v>#VALUE!</v>
      </c>
      <c r="H6281" s="7" t="e">
        <f>Table1[[#This Row],[Jut_%]]</f>
        <v>#VALUE!</v>
      </c>
      <c r="I6281" s="4" t="e">
        <f>Table1[[#This Row],[Jut]]</f>
        <v>#VALUE!</v>
      </c>
      <c r="J6281" s="4" t="e">
        <f>Table1[[#This Row],[Column1]]</f>
        <v>#VALUE!</v>
      </c>
    </row>
    <row r="6282" spans="1:10" hidden="1" x14ac:dyDescent="0.3">
      <c r="A6282" s="2" t="e">
        <f>Table1[[#This Row],[Befolyt]]</f>
        <v>#VALUE!</v>
      </c>
      <c r="B6282" t="e">
        <f>Table1[[#This Row],[ÜK]]</f>
        <v>#VALUE!</v>
      </c>
      <c r="C6282" s="3" t="e">
        <f>Table1[[#This Row],[Szla]]</f>
        <v>#VALUE!</v>
      </c>
      <c r="D6282" s="6" t="e">
        <f>Table1[[#This Row],[Kelt_hó]]</f>
        <v>#VALUE!</v>
      </c>
      <c r="E6282" t="e">
        <f>Table1[[#This Row],[Vevő]]</f>
        <v>#VALUE!</v>
      </c>
      <c r="F6282" t="e">
        <f>Table1[[#This Row],[Termékkör]]</f>
        <v>#VALUE!</v>
      </c>
      <c r="G6282" s="4" t="e">
        <f>Table1[[#This Row],[SzumElad]]</f>
        <v>#VALUE!</v>
      </c>
      <c r="H6282" s="7" t="e">
        <f>Table1[[#This Row],[Jut_%]]</f>
        <v>#VALUE!</v>
      </c>
      <c r="I6282" s="4" t="e">
        <f>Table1[[#This Row],[Jut]]</f>
        <v>#VALUE!</v>
      </c>
      <c r="J6282" s="4" t="e">
        <f>Table1[[#This Row],[Column1]]</f>
        <v>#VALUE!</v>
      </c>
    </row>
    <row r="6283" spans="1:10" hidden="1" x14ac:dyDescent="0.3">
      <c r="A6283" s="2" t="e">
        <f>Table1[[#This Row],[Befolyt]]</f>
        <v>#VALUE!</v>
      </c>
      <c r="B6283" t="e">
        <f>Table1[[#This Row],[ÜK]]</f>
        <v>#VALUE!</v>
      </c>
      <c r="C6283" s="3" t="e">
        <f>Table1[[#This Row],[Szla]]</f>
        <v>#VALUE!</v>
      </c>
      <c r="D6283" s="6" t="e">
        <f>Table1[[#This Row],[Kelt_hó]]</f>
        <v>#VALUE!</v>
      </c>
      <c r="E6283" t="e">
        <f>Table1[[#This Row],[Vevő]]</f>
        <v>#VALUE!</v>
      </c>
      <c r="F6283" t="e">
        <f>Table1[[#This Row],[Termékkör]]</f>
        <v>#VALUE!</v>
      </c>
      <c r="G6283" s="4" t="e">
        <f>Table1[[#This Row],[SzumElad]]</f>
        <v>#VALUE!</v>
      </c>
      <c r="H6283" s="7" t="e">
        <f>Table1[[#This Row],[Jut_%]]</f>
        <v>#VALUE!</v>
      </c>
      <c r="I6283" s="4" t="e">
        <f>Table1[[#This Row],[Jut]]</f>
        <v>#VALUE!</v>
      </c>
      <c r="J6283" s="4" t="e">
        <f>Table1[[#This Row],[Column1]]</f>
        <v>#VALUE!</v>
      </c>
    </row>
    <row r="6284" spans="1:10" hidden="1" x14ac:dyDescent="0.3">
      <c r="A6284" s="2" t="e">
        <f>Table1[[#This Row],[Befolyt]]</f>
        <v>#VALUE!</v>
      </c>
      <c r="B6284" t="e">
        <f>Table1[[#This Row],[ÜK]]</f>
        <v>#VALUE!</v>
      </c>
      <c r="C6284" s="3" t="e">
        <f>Table1[[#This Row],[Szla]]</f>
        <v>#VALUE!</v>
      </c>
      <c r="D6284" s="6" t="e">
        <f>Table1[[#This Row],[Kelt_hó]]</f>
        <v>#VALUE!</v>
      </c>
      <c r="E6284" t="e">
        <f>Table1[[#This Row],[Vevő]]</f>
        <v>#VALUE!</v>
      </c>
      <c r="F6284" t="e">
        <f>Table1[[#This Row],[Termékkör]]</f>
        <v>#VALUE!</v>
      </c>
      <c r="G6284" s="4" t="e">
        <f>Table1[[#This Row],[SzumElad]]</f>
        <v>#VALUE!</v>
      </c>
      <c r="H6284" s="7" t="e">
        <f>Table1[[#This Row],[Jut_%]]</f>
        <v>#VALUE!</v>
      </c>
      <c r="I6284" s="4" t="e">
        <f>Table1[[#This Row],[Jut]]</f>
        <v>#VALUE!</v>
      </c>
      <c r="J6284" s="4" t="e">
        <f>Table1[[#This Row],[Column1]]</f>
        <v>#VALUE!</v>
      </c>
    </row>
    <row r="6285" spans="1:10" hidden="1" x14ac:dyDescent="0.3">
      <c r="A6285" s="2" t="e">
        <f>Table1[[#This Row],[Befolyt]]</f>
        <v>#VALUE!</v>
      </c>
      <c r="B6285" t="e">
        <f>Table1[[#This Row],[ÜK]]</f>
        <v>#VALUE!</v>
      </c>
      <c r="C6285" s="3" t="e">
        <f>Table1[[#This Row],[Szla]]</f>
        <v>#VALUE!</v>
      </c>
      <c r="D6285" s="6" t="e">
        <f>Table1[[#This Row],[Kelt_hó]]</f>
        <v>#VALUE!</v>
      </c>
      <c r="E6285" t="e">
        <f>Table1[[#This Row],[Vevő]]</f>
        <v>#VALUE!</v>
      </c>
      <c r="F6285" t="e">
        <f>Table1[[#This Row],[Termékkör]]</f>
        <v>#VALUE!</v>
      </c>
      <c r="G6285" s="4" t="e">
        <f>Table1[[#This Row],[SzumElad]]</f>
        <v>#VALUE!</v>
      </c>
      <c r="H6285" s="7" t="e">
        <f>Table1[[#This Row],[Jut_%]]</f>
        <v>#VALUE!</v>
      </c>
      <c r="I6285" s="4" t="e">
        <f>Table1[[#This Row],[Jut]]</f>
        <v>#VALUE!</v>
      </c>
      <c r="J6285" s="4" t="e">
        <f>Table1[[#This Row],[Column1]]</f>
        <v>#VALUE!</v>
      </c>
    </row>
    <row r="6286" spans="1:10" hidden="1" x14ac:dyDescent="0.3">
      <c r="A6286" s="2" t="e">
        <f>Table1[[#This Row],[Befolyt]]</f>
        <v>#VALUE!</v>
      </c>
      <c r="B6286" t="e">
        <f>Table1[[#This Row],[ÜK]]</f>
        <v>#VALUE!</v>
      </c>
      <c r="C6286" s="3" t="e">
        <f>Table1[[#This Row],[Szla]]</f>
        <v>#VALUE!</v>
      </c>
      <c r="D6286" s="6" t="e">
        <f>Table1[[#This Row],[Kelt_hó]]</f>
        <v>#VALUE!</v>
      </c>
      <c r="E6286" t="e">
        <f>Table1[[#This Row],[Vevő]]</f>
        <v>#VALUE!</v>
      </c>
      <c r="F6286" t="e">
        <f>Table1[[#This Row],[Termékkör]]</f>
        <v>#VALUE!</v>
      </c>
      <c r="G6286" s="4" t="e">
        <f>Table1[[#This Row],[SzumElad]]</f>
        <v>#VALUE!</v>
      </c>
      <c r="H6286" s="7" t="e">
        <f>Table1[[#This Row],[Jut_%]]</f>
        <v>#VALUE!</v>
      </c>
      <c r="I6286" s="4" t="e">
        <f>Table1[[#This Row],[Jut]]</f>
        <v>#VALUE!</v>
      </c>
      <c r="J6286" s="4" t="e">
        <f>Table1[[#This Row],[Column1]]</f>
        <v>#VALUE!</v>
      </c>
    </row>
    <row r="6287" spans="1:10" hidden="1" x14ac:dyDescent="0.3">
      <c r="A6287" s="2" t="e">
        <f>Table1[[#This Row],[Befolyt]]</f>
        <v>#VALUE!</v>
      </c>
      <c r="B6287" t="e">
        <f>Table1[[#This Row],[ÜK]]</f>
        <v>#VALUE!</v>
      </c>
      <c r="C6287" s="3" t="e">
        <f>Table1[[#This Row],[Szla]]</f>
        <v>#VALUE!</v>
      </c>
      <c r="D6287" s="6" t="e">
        <f>Table1[[#This Row],[Kelt_hó]]</f>
        <v>#VALUE!</v>
      </c>
      <c r="E6287" t="e">
        <f>Table1[[#This Row],[Vevő]]</f>
        <v>#VALUE!</v>
      </c>
      <c r="F6287" t="e">
        <f>Table1[[#This Row],[Termékkör]]</f>
        <v>#VALUE!</v>
      </c>
      <c r="G6287" s="4" t="e">
        <f>Table1[[#This Row],[SzumElad]]</f>
        <v>#VALUE!</v>
      </c>
      <c r="H6287" s="7" t="e">
        <f>Table1[[#This Row],[Jut_%]]</f>
        <v>#VALUE!</v>
      </c>
      <c r="I6287" s="4" t="e">
        <f>Table1[[#This Row],[Jut]]</f>
        <v>#VALUE!</v>
      </c>
      <c r="J6287" s="4" t="e">
        <f>Table1[[#This Row],[Column1]]</f>
        <v>#VALUE!</v>
      </c>
    </row>
    <row r="6288" spans="1:10" hidden="1" x14ac:dyDescent="0.3">
      <c r="A6288" s="2" t="e">
        <f>Table1[[#This Row],[Befolyt]]</f>
        <v>#VALUE!</v>
      </c>
      <c r="B6288" t="e">
        <f>Table1[[#This Row],[ÜK]]</f>
        <v>#VALUE!</v>
      </c>
      <c r="C6288" s="3" t="e">
        <f>Table1[[#This Row],[Szla]]</f>
        <v>#VALUE!</v>
      </c>
      <c r="D6288" s="6" t="e">
        <f>Table1[[#This Row],[Kelt_hó]]</f>
        <v>#VALUE!</v>
      </c>
      <c r="E6288" t="e">
        <f>Table1[[#This Row],[Vevő]]</f>
        <v>#VALUE!</v>
      </c>
      <c r="F6288" t="e">
        <f>Table1[[#This Row],[Termékkör]]</f>
        <v>#VALUE!</v>
      </c>
      <c r="G6288" s="4" t="e">
        <f>Table1[[#This Row],[SzumElad]]</f>
        <v>#VALUE!</v>
      </c>
      <c r="H6288" s="7" t="e">
        <f>Table1[[#This Row],[Jut_%]]</f>
        <v>#VALUE!</v>
      </c>
      <c r="I6288" s="4" t="e">
        <f>Table1[[#This Row],[Jut]]</f>
        <v>#VALUE!</v>
      </c>
      <c r="J6288" s="4" t="e">
        <f>Table1[[#This Row],[Column1]]</f>
        <v>#VALUE!</v>
      </c>
    </row>
    <row r="6289" spans="1:10" hidden="1" x14ac:dyDescent="0.3">
      <c r="A6289" s="2" t="e">
        <f>Table1[[#This Row],[Befolyt]]</f>
        <v>#VALUE!</v>
      </c>
      <c r="B6289" t="e">
        <f>Table1[[#This Row],[ÜK]]</f>
        <v>#VALUE!</v>
      </c>
      <c r="C6289" s="3" t="e">
        <f>Table1[[#This Row],[Szla]]</f>
        <v>#VALUE!</v>
      </c>
      <c r="D6289" s="6" t="e">
        <f>Table1[[#This Row],[Kelt_hó]]</f>
        <v>#VALUE!</v>
      </c>
      <c r="E6289" t="e">
        <f>Table1[[#This Row],[Vevő]]</f>
        <v>#VALUE!</v>
      </c>
      <c r="F6289" t="e">
        <f>Table1[[#This Row],[Termékkör]]</f>
        <v>#VALUE!</v>
      </c>
      <c r="G6289" s="4" t="e">
        <f>Table1[[#This Row],[SzumElad]]</f>
        <v>#VALUE!</v>
      </c>
      <c r="H6289" s="7" t="e">
        <f>Table1[[#This Row],[Jut_%]]</f>
        <v>#VALUE!</v>
      </c>
      <c r="I6289" s="4" t="e">
        <f>Table1[[#This Row],[Jut]]</f>
        <v>#VALUE!</v>
      </c>
      <c r="J6289" s="4" t="e">
        <f>Table1[[#This Row],[Column1]]</f>
        <v>#VALUE!</v>
      </c>
    </row>
    <row r="6290" spans="1:10" hidden="1" x14ac:dyDescent="0.3">
      <c r="A6290" s="2" t="e">
        <f>Table1[[#This Row],[Befolyt]]</f>
        <v>#VALUE!</v>
      </c>
      <c r="B6290" t="e">
        <f>Table1[[#This Row],[ÜK]]</f>
        <v>#VALUE!</v>
      </c>
      <c r="C6290" s="3" t="e">
        <f>Table1[[#This Row],[Szla]]</f>
        <v>#VALUE!</v>
      </c>
      <c r="D6290" s="6" t="e">
        <f>Table1[[#This Row],[Kelt_hó]]</f>
        <v>#VALUE!</v>
      </c>
      <c r="E6290" t="e">
        <f>Table1[[#This Row],[Vevő]]</f>
        <v>#VALUE!</v>
      </c>
      <c r="F6290" t="e">
        <f>Table1[[#This Row],[Termékkör]]</f>
        <v>#VALUE!</v>
      </c>
      <c r="G6290" s="4" t="e">
        <f>Table1[[#This Row],[SzumElad]]</f>
        <v>#VALUE!</v>
      </c>
      <c r="H6290" s="7" t="e">
        <f>Table1[[#This Row],[Jut_%]]</f>
        <v>#VALUE!</v>
      </c>
      <c r="I6290" s="4" t="e">
        <f>Table1[[#This Row],[Jut]]</f>
        <v>#VALUE!</v>
      </c>
      <c r="J6290" s="4" t="e">
        <f>Table1[[#This Row],[Column1]]</f>
        <v>#VALUE!</v>
      </c>
    </row>
    <row r="6291" spans="1:10" hidden="1" x14ac:dyDescent="0.3">
      <c r="A6291" s="2" t="e">
        <f>Table1[[#This Row],[Befolyt]]</f>
        <v>#VALUE!</v>
      </c>
      <c r="B6291" t="e">
        <f>Table1[[#This Row],[ÜK]]</f>
        <v>#VALUE!</v>
      </c>
      <c r="C6291" s="3" t="e">
        <f>Table1[[#This Row],[Szla]]</f>
        <v>#VALUE!</v>
      </c>
      <c r="D6291" s="6" t="e">
        <f>Table1[[#This Row],[Kelt_hó]]</f>
        <v>#VALUE!</v>
      </c>
      <c r="E6291" t="e">
        <f>Table1[[#This Row],[Vevő]]</f>
        <v>#VALUE!</v>
      </c>
      <c r="F6291" t="e">
        <f>Table1[[#This Row],[Termékkör]]</f>
        <v>#VALUE!</v>
      </c>
      <c r="G6291" s="4" t="e">
        <f>Table1[[#This Row],[SzumElad]]</f>
        <v>#VALUE!</v>
      </c>
      <c r="H6291" s="7" t="e">
        <f>Table1[[#This Row],[Jut_%]]</f>
        <v>#VALUE!</v>
      </c>
      <c r="I6291" s="4" t="e">
        <f>Table1[[#This Row],[Jut]]</f>
        <v>#VALUE!</v>
      </c>
      <c r="J6291" s="4" t="e">
        <f>Table1[[#This Row],[Column1]]</f>
        <v>#VALUE!</v>
      </c>
    </row>
    <row r="6292" spans="1:10" hidden="1" x14ac:dyDescent="0.3">
      <c r="A6292" s="2" t="e">
        <f>Table1[[#This Row],[Befolyt]]</f>
        <v>#VALUE!</v>
      </c>
      <c r="B6292" t="e">
        <f>Table1[[#This Row],[ÜK]]</f>
        <v>#VALUE!</v>
      </c>
      <c r="C6292" s="3" t="e">
        <f>Table1[[#This Row],[Szla]]</f>
        <v>#VALUE!</v>
      </c>
      <c r="D6292" s="6" t="e">
        <f>Table1[[#This Row],[Kelt_hó]]</f>
        <v>#VALUE!</v>
      </c>
      <c r="E6292" t="e">
        <f>Table1[[#This Row],[Vevő]]</f>
        <v>#VALUE!</v>
      </c>
      <c r="F6292" t="e">
        <f>Table1[[#This Row],[Termékkör]]</f>
        <v>#VALUE!</v>
      </c>
      <c r="G6292" s="4" t="e">
        <f>Table1[[#This Row],[SzumElad]]</f>
        <v>#VALUE!</v>
      </c>
      <c r="H6292" s="7" t="e">
        <f>Table1[[#This Row],[Jut_%]]</f>
        <v>#VALUE!</v>
      </c>
      <c r="I6292" s="4" t="e">
        <f>Table1[[#This Row],[Jut]]</f>
        <v>#VALUE!</v>
      </c>
      <c r="J6292" s="4" t="e">
        <f>Table1[[#This Row],[Column1]]</f>
        <v>#VALUE!</v>
      </c>
    </row>
    <row r="6293" spans="1:10" hidden="1" x14ac:dyDescent="0.3">
      <c r="A6293" s="2" t="e">
        <f>Table1[[#This Row],[Befolyt]]</f>
        <v>#VALUE!</v>
      </c>
      <c r="B6293" t="e">
        <f>Table1[[#This Row],[ÜK]]</f>
        <v>#VALUE!</v>
      </c>
      <c r="C6293" s="3" t="e">
        <f>Table1[[#This Row],[Szla]]</f>
        <v>#VALUE!</v>
      </c>
      <c r="D6293" s="6" t="e">
        <f>Table1[[#This Row],[Kelt_hó]]</f>
        <v>#VALUE!</v>
      </c>
      <c r="E6293" t="e">
        <f>Table1[[#This Row],[Vevő]]</f>
        <v>#VALUE!</v>
      </c>
      <c r="F6293" t="e">
        <f>Table1[[#This Row],[Termékkör]]</f>
        <v>#VALUE!</v>
      </c>
      <c r="G6293" s="4" t="e">
        <f>Table1[[#This Row],[SzumElad]]</f>
        <v>#VALUE!</v>
      </c>
      <c r="H6293" s="7" t="e">
        <f>Table1[[#This Row],[Jut_%]]</f>
        <v>#VALUE!</v>
      </c>
      <c r="I6293" s="4" t="e">
        <f>Table1[[#This Row],[Jut]]</f>
        <v>#VALUE!</v>
      </c>
      <c r="J6293" s="4" t="e">
        <f>Table1[[#This Row],[Column1]]</f>
        <v>#VALUE!</v>
      </c>
    </row>
    <row r="6294" spans="1:10" hidden="1" x14ac:dyDescent="0.3">
      <c r="A6294" s="2" t="e">
        <f>Table1[[#This Row],[Befolyt]]</f>
        <v>#VALUE!</v>
      </c>
      <c r="B6294" t="e">
        <f>Table1[[#This Row],[ÜK]]</f>
        <v>#VALUE!</v>
      </c>
      <c r="C6294" s="3" t="e">
        <f>Table1[[#This Row],[Szla]]</f>
        <v>#VALUE!</v>
      </c>
      <c r="D6294" s="6" t="e">
        <f>Table1[[#This Row],[Kelt_hó]]</f>
        <v>#VALUE!</v>
      </c>
      <c r="E6294" t="e">
        <f>Table1[[#This Row],[Vevő]]</f>
        <v>#VALUE!</v>
      </c>
      <c r="F6294" t="e">
        <f>Table1[[#This Row],[Termékkör]]</f>
        <v>#VALUE!</v>
      </c>
      <c r="G6294" s="4" t="e">
        <f>Table1[[#This Row],[SzumElad]]</f>
        <v>#VALUE!</v>
      </c>
      <c r="H6294" s="7" t="e">
        <f>Table1[[#This Row],[Jut_%]]</f>
        <v>#VALUE!</v>
      </c>
      <c r="I6294" s="4" t="e">
        <f>Table1[[#This Row],[Jut]]</f>
        <v>#VALUE!</v>
      </c>
      <c r="J6294" s="4" t="e">
        <f>Table1[[#This Row],[Column1]]</f>
        <v>#VALUE!</v>
      </c>
    </row>
    <row r="6295" spans="1:10" hidden="1" x14ac:dyDescent="0.3">
      <c r="A6295" s="2" t="e">
        <f>Table1[[#This Row],[Befolyt]]</f>
        <v>#VALUE!</v>
      </c>
      <c r="B6295" t="e">
        <f>Table1[[#This Row],[ÜK]]</f>
        <v>#VALUE!</v>
      </c>
      <c r="C6295" s="3" t="e">
        <f>Table1[[#This Row],[Szla]]</f>
        <v>#VALUE!</v>
      </c>
      <c r="D6295" s="6" t="e">
        <f>Table1[[#This Row],[Kelt_hó]]</f>
        <v>#VALUE!</v>
      </c>
      <c r="E6295" t="e">
        <f>Table1[[#This Row],[Vevő]]</f>
        <v>#VALUE!</v>
      </c>
      <c r="F6295" t="e">
        <f>Table1[[#This Row],[Termékkör]]</f>
        <v>#VALUE!</v>
      </c>
      <c r="G6295" s="4" t="e">
        <f>Table1[[#This Row],[SzumElad]]</f>
        <v>#VALUE!</v>
      </c>
      <c r="H6295" s="7" t="e">
        <f>Table1[[#This Row],[Jut_%]]</f>
        <v>#VALUE!</v>
      </c>
      <c r="I6295" s="4" t="e">
        <f>Table1[[#This Row],[Jut]]</f>
        <v>#VALUE!</v>
      </c>
      <c r="J6295" s="4" t="e">
        <f>Table1[[#This Row],[Column1]]</f>
        <v>#VALUE!</v>
      </c>
    </row>
    <row r="6296" spans="1:10" hidden="1" x14ac:dyDescent="0.3">
      <c r="A6296" s="2" t="e">
        <f>Table1[[#This Row],[Befolyt]]</f>
        <v>#VALUE!</v>
      </c>
      <c r="B6296" t="e">
        <f>Table1[[#This Row],[ÜK]]</f>
        <v>#VALUE!</v>
      </c>
      <c r="C6296" s="3" t="e">
        <f>Table1[[#This Row],[Szla]]</f>
        <v>#VALUE!</v>
      </c>
      <c r="D6296" s="6" t="e">
        <f>Table1[[#This Row],[Kelt_hó]]</f>
        <v>#VALUE!</v>
      </c>
      <c r="E6296" t="e">
        <f>Table1[[#This Row],[Vevő]]</f>
        <v>#VALUE!</v>
      </c>
      <c r="F6296" t="e">
        <f>Table1[[#This Row],[Termékkör]]</f>
        <v>#VALUE!</v>
      </c>
      <c r="G6296" s="4" t="e">
        <f>Table1[[#This Row],[SzumElad]]</f>
        <v>#VALUE!</v>
      </c>
      <c r="H6296" s="7" t="e">
        <f>Table1[[#This Row],[Jut_%]]</f>
        <v>#VALUE!</v>
      </c>
      <c r="I6296" s="4" t="e">
        <f>Table1[[#This Row],[Jut]]</f>
        <v>#VALUE!</v>
      </c>
      <c r="J6296" s="4" t="e">
        <f>Table1[[#This Row],[Column1]]</f>
        <v>#VALUE!</v>
      </c>
    </row>
    <row r="6297" spans="1:10" hidden="1" x14ac:dyDescent="0.3">
      <c r="A6297" s="2" t="e">
        <f>Table1[[#This Row],[Befolyt]]</f>
        <v>#VALUE!</v>
      </c>
      <c r="B6297" t="e">
        <f>Table1[[#This Row],[ÜK]]</f>
        <v>#VALUE!</v>
      </c>
      <c r="C6297" s="3" t="e">
        <f>Table1[[#This Row],[Szla]]</f>
        <v>#VALUE!</v>
      </c>
      <c r="D6297" s="6" t="e">
        <f>Table1[[#This Row],[Kelt_hó]]</f>
        <v>#VALUE!</v>
      </c>
      <c r="E6297" t="e">
        <f>Table1[[#This Row],[Vevő]]</f>
        <v>#VALUE!</v>
      </c>
      <c r="F6297" t="e">
        <f>Table1[[#This Row],[Termékkör]]</f>
        <v>#VALUE!</v>
      </c>
      <c r="G6297" s="4" t="e">
        <f>Table1[[#This Row],[SzumElad]]</f>
        <v>#VALUE!</v>
      </c>
      <c r="H6297" s="7" t="e">
        <f>Table1[[#This Row],[Jut_%]]</f>
        <v>#VALUE!</v>
      </c>
      <c r="I6297" s="4" t="e">
        <f>Table1[[#This Row],[Jut]]</f>
        <v>#VALUE!</v>
      </c>
      <c r="J6297" s="4" t="e">
        <f>Table1[[#This Row],[Column1]]</f>
        <v>#VALUE!</v>
      </c>
    </row>
    <row r="6298" spans="1:10" hidden="1" x14ac:dyDescent="0.3">
      <c r="A6298" s="2" t="e">
        <f>Table1[[#This Row],[Befolyt]]</f>
        <v>#VALUE!</v>
      </c>
      <c r="B6298" t="e">
        <f>Table1[[#This Row],[ÜK]]</f>
        <v>#VALUE!</v>
      </c>
      <c r="C6298" s="3" t="e">
        <f>Table1[[#This Row],[Szla]]</f>
        <v>#VALUE!</v>
      </c>
      <c r="D6298" s="6" t="e">
        <f>Table1[[#This Row],[Kelt_hó]]</f>
        <v>#VALUE!</v>
      </c>
      <c r="E6298" t="e">
        <f>Table1[[#This Row],[Vevő]]</f>
        <v>#VALUE!</v>
      </c>
      <c r="F6298" t="e">
        <f>Table1[[#This Row],[Termékkör]]</f>
        <v>#VALUE!</v>
      </c>
      <c r="G6298" s="4" t="e">
        <f>Table1[[#This Row],[SzumElad]]</f>
        <v>#VALUE!</v>
      </c>
      <c r="H6298" s="7" t="e">
        <f>Table1[[#This Row],[Jut_%]]</f>
        <v>#VALUE!</v>
      </c>
      <c r="I6298" s="4" t="e">
        <f>Table1[[#This Row],[Jut]]</f>
        <v>#VALUE!</v>
      </c>
      <c r="J6298" s="4" t="e">
        <f>Table1[[#This Row],[Column1]]</f>
        <v>#VALUE!</v>
      </c>
    </row>
    <row r="6299" spans="1:10" hidden="1" x14ac:dyDescent="0.3">
      <c r="A6299" s="2" t="e">
        <f>Table1[[#This Row],[Befolyt]]</f>
        <v>#VALUE!</v>
      </c>
      <c r="B6299" t="e">
        <f>Table1[[#This Row],[ÜK]]</f>
        <v>#VALUE!</v>
      </c>
      <c r="C6299" s="3" t="e">
        <f>Table1[[#This Row],[Szla]]</f>
        <v>#VALUE!</v>
      </c>
      <c r="D6299" s="6" t="e">
        <f>Table1[[#This Row],[Kelt_hó]]</f>
        <v>#VALUE!</v>
      </c>
      <c r="E6299" t="e">
        <f>Table1[[#This Row],[Vevő]]</f>
        <v>#VALUE!</v>
      </c>
      <c r="F6299" t="e">
        <f>Table1[[#This Row],[Termékkör]]</f>
        <v>#VALUE!</v>
      </c>
      <c r="G6299" s="4" t="e">
        <f>Table1[[#This Row],[SzumElad]]</f>
        <v>#VALUE!</v>
      </c>
      <c r="H6299" s="7" t="e">
        <f>Table1[[#This Row],[Jut_%]]</f>
        <v>#VALUE!</v>
      </c>
      <c r="I6299" s="4" t="e">
        <f>Table1[[#This Row],[Jut]]</f>
        <v>#VALUE!</v>
      </c>
      <c r="J6299" s="4" t="e">
        <f>Table1[[#This Row],[Column1]]</f>
        <v>#VALUE!</v>
      </c>
    </row>
    <row r="6300" spans="1:10" hidden="1" x14ac:dyDescent="0.3">
      <c r="A6300" s="2" t="e">
        <f>Table1[[#This Row],[Befolyt]]</f>
        <v>#VALUE!</v>
      </c>
      <c r="B6300" t="e">
        <f>Table1[[#This Row],[ÜK]]</f>
        <v>#VALUE!</v>
      </c>
      <c r="C6300" s="3" t="e">
        <f>Table1[[#This Row],[Szla]]</f>
        <v>#VALUE!</v>
      </c>
      <c r="D6300" s="6" t="e">
        <f>Table1[[#This Row],[Kelt_hó]]</f>
        <v>#VALUE!</v>
      </c>
      <c r="E6300" t="e">
        <f>Table1[[#This Row],[Vevő]]</f>
        <v>#VALUE!</v>
      </c>
      <c r="F6300" t="e">
        <f>Table1[[#This Row],[Termékkör]]</f>
        <v>#VALUE!</v>
      </c>
      <c r="G6300" s="4" t="e">
        <f>Table1[[#This Row],[SzumElad]]</f>
        <v>#VALUE!</v>
      </c>
      <c r="H6300" s="7" t="e">
        <f>Table1[[#This Row],[Jut_%]]</f>
        <v>#VALUE!</v>
      </c>
      <c r="I6300" s="4" t="e">
        <f>Table1[[#This Row],[Jut]]</f>
        <v>#VALUE!</v>
      </c>
      <c r="J6300" s="4" t="e">
        <f>Table1[[#This Row],[Column1]]</f>
        <v>#VALUE!</v>
      </c>
    </row>
    <row r="6301" spans="1:10" hidden="1" x14ac:dyDescent="0.3">
      <c r="A6301" s="2" t="e">
        <f>Table1[[#This Row],[Befolyt]]</f>
        <v>#VALUE!</v>
      </c>
      <c r="B6301" t="e">
        <f>Table1[[#This Row],[ÜK]]</f>
        <v>#VALUE!</v>
      </c>
      <c r="C6301" s="3" t="e">
        <f>Table1[[#This Row],[Szla]]</f>
        <v>#VALUE!</v>
      </c>
      <c r="D6301" s="6" t="e">
        <f>Table1[[#This Row],[Kelt_hó]]</f>
        <v>#VALUE!</v>
      </c>
      <c r="E6301" t="e">
        <f>Table1[[#This Row],[Vevő]]</f>
        <v>#VALUE!</v>
      </c>
      <c r="F6301" t="e">
        <f>Table1[[#This Row],[Termékkör]]</f>
        <v>#VALUE!</v>
      </c>
      <c r="G6301" s="4" t="e">
        <f>Table1[[#This Row],[SzumElad]]</f>
        <v>#VALUE!</v>
      </c>
      <c r="H6301" s="7" t="e">
        <f>Table1[[#This Row],[Jut_%]]</f>
        <v>#VALUE!</v>
      </c>
      <c r="I6301" s="4" t="e">
        <f>Table1[[#This Row],[Jut]]</f>
        <v>#VALUE!</v>
      </c>
      <c r="J6301" s="4" t="e">
        <f>Table1[[#This Row],[Column1]]</f>
        <v>#VALUE!</v>
      </c>
    </row>
    <row r="6302" spans="1:10" hidden="1" x14ac:dyDescent="0.3">
      <c r="A6302" s="2" t="e">
        <f>Table1[[#This Row],[Befolyt]]</f>
        <v>#VALUE!</v>
      </c>
      <c r="B6302" t="e">
        <f>Table1[[#This Row],[ÜK]]</f>
        <v>#VALUE!</v>
      </c>
      <c r="C6302" s="3" t="e">
        <f>Table1[[#This Row],[Szla]]</f>
        <v>#VALUE!</v>
      </c>
      <c r="D6302" s="6" t="e">
        <f>Table1[[#This Row],[Kelt_hó]]</f>
        <v>#VALUE!</v>
      </c>
      <c r="E6302" t="e">
        <f>Table1[[#This Row],[Vevő]]</f>
        <v>#VALUE!</v>
      </c>
      <c r="F6302" t="e">
        <f>Table1[[#This Row],[Termékkör]]</f>
        <v>#VALUE!</v>
      </c>
      <c r="G6302" s="4" t="e">
        <f>Table1[[#This Row],[SzumElad]]</f>
        <v>#VALUE!</v>
      </c>
      <c r="H6302" s="7" t="e">
        <f>Table1[[#This Row],[Jut_%]]</f>
        <v>#VALUE!</v>
      </c>
      <c r="I6302" s="4" t="e">
        <f>Table1[[#This Row],[Jut]]</f>
        <v>#VALUE!</v>
      </c>
      <c r="J6302" s="4" t="e">
        <f>Table1[[#This Row],[Column1]]</f>
        <v>#VALUE!</v>
      </c>
    </row>
    <row r="6303" spans="1:10" hidden="1" x14ac:dyDescent="0.3">
      <c r="A6303" s="2" t="e">
        <f>Table1[[#This Row],[Befolyt]]</f>
        <v>#VALUE!</v>
      </c>
      <c r="B6303" t="e">
        <f>Table1[[#This Row],[ÜK]]</f>
        <v>#VALUE!</v>
      </c>
      <c r="C6303" s="3" t="e">
        <f>Table1[[#This Row],[Szla]]</f>
        <v>#VALUE!</v>
      </c>
      <c r="D6303" s="6" t="e">
        <f>Table1[[#This Row],[Kelt_hó]]</f>
        <v>#VALUE!</v>
      </c>
      <c r="E6303" t="e">
        <f>Table1[[#This Row],[Vevő]]</f>
        <v>#VALUE!</v>
      </c>
      <c r="F6303" t="e">
        <f>Table1[[#This Row],[Termékkör]]</f>
        <v>#VALUE!</v>
      </c>
      <c r="G6303" s="4" t="e">
        <f>Table1[[#This Row],[SzumElad]]</f>
        <v>#VALUE!</v>
      </c>
      <c r="H6303" s="7" t="e">
        <f>Table1[[#This Row],[Jut_%]]</f>
        <v>#VALUE!</v>
      </c>
      <c r="I6303" s="4" t="e">
        <f>Table1[[#This Row],[Jut]]</f>
        <v>#VALUE!</v>
      </c>
      <c r="J6303" s="4" t="e">
        <f>Table1[[#This Row],[Column1]]</f>
        <v>#VALUE!</v>
      </c>
    </row>
    <row r="6304" spans="1:10" hidden="1" x14ac:dyDescent="0.3">
      <c r="A6304" s="2" t="e">
        <f>Table1[[#This Row],[Befolyt]]</f>
        <v>#VALUE!</v>
      </c>
      <c r="B6304" t="e">
        <f>Table1[[#This Row],[ÜK]]</f>
        <v>#VALUE!</v>
      </c>
      <c r="C6304" s="3" t="e">
        <f>Table1[[#This Row],[Szla]]</f>
        <v>#VALUE!</v>
      </c>
      <c r="D6304" s="6" t="e">
        <f>Table1[[#This Row],[Kelt_hó]]</f>
        <v>#VALUE!</v>
      </c>
      <c r="E6304" t="e">
        <f>Table1[[#This Row],[Vevő]]</f>
        <v>#VALUE!</v>
      </c>
      <c r="F6304" t="e">
        <f>Table1[[#This Row],[Termékkör]]</f>
        <v>#VALUE!</v>
      </c>
      <c r="G6304" s="4" t="e">
        <f>Table1[[#This Row],[SzumElad]]</f>
        <v>#VALUE!</v>
      </c>
      <c r="H6304" s="7" t="e">
        <f>Table1[[#This Row],[Jut_%]]</f>
        <v>#VALUE!</v>
      </c>
      <c r="I6304" s="4" t="e">
        <f>Table1[[#This Row],[Jut]]</f>
        <v>#VALUE!</v>
      </c>
      <c r="J6304" s="4" t="e">
        <f>Table1[[#This Row],[Column1]]</f>
        <v>#VALUE!</v>
      </c>
    </row>
    <row r="6305" spans="1:10" hidden="1" x14ac:dyDescent="0.3">
      <c r="A6305" s="2" t="e">
        <f>Table1[[#This Row],[Befolyt]]</f>
        <v>#VALUE!</v>
      </c>
      <c r="B6305" t="e">
        <f>Table1[[#This Row],[ÜK]]</f>
        <v>#VALUE!</v>
      </c>
      <c r="C6305" s="3" t="e">
        <f>Table1[[#This Row],[Szla]]</f>
        <v>#VALUE!</v>
      </c>
      <c r="D6305" s="6" t="e">
        <f>Table1[[#This Row],[Kelt_hó]]</f>
        <v>#VALUE!</v>
      </c>
      <c r="E6305" t="e">
        <f>Table1[[#This Row],[Vevő]]</f>
        <v>#VALUE!</v>
      </c>
      <c r="F6305" t="e">
        <f>Table1[[#This Row],[Termékkör]]</f>
        <v>#VALUE!</v>
      </c>
      <c r="G6305" s="4" t="e">
        <f>Table1[[#This Row],[SzumElad]]</f>
        <v>#VALUE!</v>
      </c>
      <c r="H6305" s="7" t="e">
        <f>Table1[[#This Row],[Jut_%]]</f>
        <v>#VALUE!</v>
      </c>
      <c r="I6305" s="4" t="e">
        <f>Table1[[#This Row],[Jut]]</f>
        <v>#VALUE!</v>
      </c>
      <c r="J6305" s="4" t="e">
        <f>Table1[[#This Row],[Column1]]</f>
        <v>#VALUE!</v>
      </c>
    </row>
    <row r="6306" spans="1:10" hidden="1" x14ac:dyDescent="0.3">
      <c r="A6306" s="2" t="e">
        <f>Table1[[#This Row],[Befolyt]]</f>
        <v>#VALUE!</v>
      </c>
      <c r="B6306" t="e">
        <f>Table1[[#This Row],[ÜK]]</f>
        <v>#VALUE!</v>
      </c>
      <c r="C6306" s="3" t="e">
        <f>Table1[[#This Row],[Szla]]</f>
        <v>#VALUE!</v>
      </c>
      <c r="D6306" s="6" t="e">
        <f>Table1[[#This Row],[Kelt_hó]]</f>
        <v>#VALUE!</v>
      </c>
      <c r="E6306" t="e">
        <f>Table1[[#This Row],[Vevő]]</f>
        <v>#VALUE!</v>
      </c>
      <c r="F6306" t="e">
        <f>Table1[[#This Row],[Termékkör]]</f>
        <v>#VALUE!</v>
      </c>
      <c r="G6306" s="4" t="e">
        <f>Table1[[#This Row],[SzumElad]]</f>
        <v>#VALUE!</v>
      </c>
      <c r="H6306" s="7" t="e">
        <f>Table1[[#This Row],[Jut_%]]</f>
        <v>#VALUE!</v>
      </c>
      <c r="I6306" s="4" t="e">
        <f>Table1[[#This Row],[Jut]]</f>
        <v>#VALUE!</v>
      </c>
      <c r="J6306" s="4" t="e">
        <f>Table1[[#This Row],[Column1]]</f>
        <v>#VALUE!</v>
      </c>
    </row>
    <row r="6307" spans="1:10" hidden="1" x14ac:dyDescent="0.3">
      <c r="A6307" s="2" t="e">
        <f>Table1[[#This Row],[Befolyt]]</f>
        <v>#VALUE!</v>
      </c>
      <c r="B6307" t="e">
        <f>Table1[[#This Row],[ÜK]]</f>
        <v>#VALUE!</v>
      </c>
      <c r="C6307" s="3" t="e">
        <f>Table1[[#This Row],[Szla]]</f>
        <v>#VALUE!</v>
      </c>
      <c r="D6307" s="6" t="e">
        <f>Table1[[#This Row],[Kelt_hó]]</f>
        <v>#VALUE!</v>
      </c>
      <c r="E6307" t="e">
        <f>Table1[[#This Row],[Vevő]]</f>
        <v>#VALUE!</v>
      </c>
      <c r="F6307" t="e">
        <f>Table1[[#This Row],[Termékkör]]</f>
        <v>#VALUE!</v>
      </c>
      <c r="G6307" s="4" t="e">
        <f>Table1[[#This Row],[SzumElad]]</f>
        <v>#VALUE!</v>
      </c>
      <c r="H6307" s="7" t="e">
        <f>Table1[[#This Row],[Jut_%]]</f>
        <v>#VALUE!</v>
      </c>
      <c r="I6307" s="4" t="e">
        <f>Table1[[#This Row],[Jut]]</f>
        <v>#VALUE!</v>
      </c>
      <c r="J6307" s="4" t="e">
        <f>Table1[[#This Row],[Column1]]</f>
        <v>#VALUE!</v>
      </c>
    </row>
    <row r="6308" spans="1:10" hidden="1" x14ac:dyDescent="0.3">
      <c r="A6308" s="2" t="e">
        <f>Table1[[#This Row],[Befolyt]]</f>
        <v>#VALUE!</v>
      </c>
      <c r="B6308" t="e">
        <f>Table1[[#This Row],[ÜK]]</f>
        <v>#VALUE!</v>
      </c>
      <c r="C6308" s="3" t="e">
        <f>Table1[[#This Row],[Szla]]</f>
        <v>#VALUE!</v>
      </c>
      <c r="D6308" s="6" t="e">
        <f>Table1[[#This Row],[Kelt_hó]]</f>
        <v>#VALUE!</v>
      </c>
      <c r="E6308" t="e">
        <f>Table1[[#This Row],[Vevő]]</f>
        <v>#VALUE!</v>
      </c>
      <c r="F6308" t="e">
        <f>Table1[[#This Row],[Termékkör]]</f>
        <v>#VALUE!</v>
      </c>
      <c r="G6308" s="4" t="e">
        <f>Table1[[#This Row],[SzumElad]]</f>
        <v>#VALUE!</v>
      </c>
      <c r="H6308" s="7" t="e">
        <f>Table1[[#This Row],[Jut_%]]</f>
        <v>#VALUE!</v>
      </c>
      <c r="I6308" s="4" t="e">
        <f>Table1[[#This Row],[Jut]]</f>
        <v>#VALUE!</v>
      </c>
      <c r="J6308" s="4" t="e">
        <f>Table1[[#This Row],[Column1]]</f>
        <v>#VALUE!</v>
      </c>
    </row>
    <row r="6309" spans="1:10" hidden="1" x14ac:dyDescent="0.3">
      <c r="A6309" s="2" t="e">
        <f>Table1[[#This Row],[Befolyt]]</f>
        <v>#VALUE!</v>
      </c>
      <c r="B6309" t="e">
        <f>Table1[[#This Row],[ÜK]]</f>
        <v>#VALUE!</v>
      </c>
      <c r="C6309" s="3" t="e">
        <f>Table1[[#This Row],[Szla]]</f>
        <v>#VALUE!</v>
      </c>
      <c r="D6309" s="6" t="e">
        <f>Table1[[#This Row],[Kelt_hó]]</f>
        <v>#VALUE!</v>
      </c>
      <c r="E6309" t="e">
        <f>Table1[[#This Row],[Vevő]]</f>
        <v>#VALUE!</v>
      </c>
      <c r="F6309" t="e">
        <f>Table1[[#This Row],[Termékkör]]</f>
        <v>#VALUE!</v>
      </c>
      <c r="G6309" s="4" t="e">
        <f>Table1[[#This Row],[SzumElad]]</f>
        <v>#VALUE!</v>
      </c>
      <c r="H6309" s="7" t="e">
        <f>Table1[[#This Row],[Jut_%]]</f>
        <v>#VALUE!</v>
      </c>
      <c r="I6309" s="4" t="e">
        <f>Table1[[#This Row],[Jut]]</f>
        <v>#VALUE!</v>
      </c>
      <c r="J6309" s="4" t="e">
        <f>Table1[[#This Row],[Column1]]</f>
        <v>#VALUE!</v>
      </c>
    </row>
    <row r="6310" spans="1:10" hidden="1" x14ac:dyDescent="0.3">
      <c r="A6310" s="2" t="e">
        <f>Table1[[#This Row],[Befolyt]]</f>
        <v>#VALUE!</v>
      </c>
      <c r="B6310" t="e">
        <f>Table1[[#This Row],[ÜK]]</f>
        <v>#VALUE!</v>
      </c>
      <c r="C6310" s="3" t="e">
        <f>Table1[[#This Row],[Szla]]</f>
        <v>#VALUE!</v>
      </c>
      <c r="D6310" s="6" t="e">
        <f>Table1[[#This Row],[Kelt_hó]]</f>
        <v>#VALUE!</v>
      </c>
      <c r="E6310" t="e">
        <f>Table1[[#This Row],[Vevő]]</f>
        <v>#VALUE!</v>
      </c>
      <c r="F6310" t="e">
        <f>Table1[[#This Row],[Termékkör]]</f>
        <v>#VALUE!</v>
      </c>
      <c r="G6310" s="4" t="e">
        <f>Table1[[#This Row],[SzumElad]]</f>
        <v>#VALUE!</v>
      </c>
      <c r="H6310" s="7" t="e">
        <f>Table1[[#This Row],[Jut_%]]</f>
        <v>#VALUE!</v>
      </c>
      <c r="I6310" s="4" t="e">
        <f>Table1[[#This Row],[Jut]]</f>
        <v>#VALUE!</v>
      </c>
      <c r="J6310" s="4" t="e">
        <f>Table1[[#This Row],[Column1]]</f>
        <v>#VALUE!</v>
      </c>
    </row>
    <row r="6311" spans="1:10" hidden="1" x14ac:dyDescent="0.3">
      <c r="A6311" s="2" t="e">
        <f>Table1[[#This Row],[Befolyt]]</f>
        <v>#VALUE!</v>
      </c>
      <c r="B6311" t="e">
        <f>Table1[[#This Row],[ÜK]]</f>
        <v>#VALUE!</v>
      </c>
      <c r="C6311" s="3" t="e">
        <f>Table1[[#This Row],[Szla]]</f>
        <v>#VALUE!</v>
      </c>
      <c r="D6311" s="6" t="e">
        <f>Table1[[#This Row],[Kelt_hó]]</f>
        <v>#VALUE!</v>
      </c>
      <c r="E6311" t="e">
        <f>Table1[[#This Row],[Vevő]]</f>
        <v>#VALUE!</v>
      </c>
      <c r="F6311" t="e">
        <f>Table1[[#This Row],[Termékkör]]</f>
        <v>#VALUE!</v>
      </c>
      <c r="G6311" s="4" t="e">
        <f>Table1[[#This Row],[SzumElad]]</f>
        <v>#VALUE!</v>
      </c>
      <c r="H6311" s="7" t="e">
        <f>Table1[[#This Row],[Jut_%]]</f>
        <v>#VALUE!</v>
      </c>
      <c r="I6311" s="4" t="e">
        <f>Table1[[#This Row],[Jut]]</f>
        <v>#VALUE!</v>
      </c>
      <c r="J6311" s="4" t="e">
        <f>Table1[[#This Row],[Column1]]</f>
        <v>#VALUE!</v>
      </c>
    </row>
    <row r="6312" spans="1:10" hidden="1" x14ac:dyDescent="0.3">
      <c r="A6312" s="2" t="e">
        <f>Table1[[#This Row],[Befolyt]]</f>
        <v>#VALUE!</v>
      </c>
      <c r="B6312" t="e">
        <f>Table1[[#This Row],[ÜK]]</f>
        <v>#VALUE!</v>
      </c>
      <c r="C6312" s="3" t="e">
        <f>Table1[[#This Row],[Szla]]</f>
        <v>#VALUE!</v>
      </c>
      <c r="D6312" s="6" t="e">
        <f>Table1[[#This Row],[Kelt_hó]]</f>
        <v>#VALUE!</v>
      </c>
      <c r="E6312" t="e">
        <f>Table1[[#This Row],[Vevő]]</f>
        <v>#VALUE!</v>
      </c>
      <c r="F6312" t="e">
        <f>Table1[[#This Row],[Termékkör]]</f>
        <v>#VALUE!</v>
      </c>
      <c r="G6312" s="4" t="e">
        <f>Table1[[#This Row],[SzumElad]]</f>
        <v>#VALUE!</v>
      </c>
      <c r="H6312" s="7" t="e">
        <f>Table1[[#This Row],[Jut_%]]</f>
        <v>#VALUE!</v>
      </c>
      <c r="I6312" s="4" t="e">
        <f>Table1[[#This Row],[Jut]]</f>
        <v>#VALUE!</v>
      </c>
      <c r="J6312" s="4" t="e">
        <f>Table1[[#This Row],[Column1]]</f>
        <v>#VALUE!</v>
      </c>
    </row>
    <row r="6313" spans="1:10" hidden="1" x14ac:dyDescent="0.3">
      <c r="A6313" s="2" t="e">
        <f>Table1[[#This Row],[Befolyt]]</f>
        <v>#VALUE!</v>
      </c>
      <c r="B6313" t="e">
        <f>Table1[[#This Row],[ÜK]]</f>
        <v>#VALUE!</v>
      </c>
      <c r="C6313" s="3" t="e">
        <f>Table1[[#This Row],[Szla]]</f>
        <v>#VALUE!</v>
      </c>
      <c r="D6313" s="6" t="e">
        <f>Table1[[#This Row],[Kelt_hó]]</f>
        <v>#VALUE!</v>
      </c>
      <c r="E6313" t="e">
        <f>Table1[[#This Row],[Vevő]]</f>
        <v>#VALUE!</v>
      </c>
      <c r="F6313" t="e">
        <f>Table1[[#This Row],[Termékkör]]</f>
        <v>#VALUE!</v>
      </c>
      <c r="G6313" s="4" t="e">
        <f>Table1[[#This Row],[SzumElad]]</f>
        <v>#VALUE!</v>
      </c>
      <c r="H6313" s="7" t="e">
        <f>Table1[[#This Row],[Jut_%]]</f>
        <v>#VALUE!</v>
      </c>
      <c r="I6313" s="4" t="e">
        <f>Table1[[#This Row],[Jut]]</f>
        <v>#VALUE!</v>
      </c>
      <c r="J6313" s="4" t="e">
        <f>Table1[[#This Row],[Column1]]</f>
        <v>#VALUE!</v>
      </c>
    </row>
    <row r="6314" spans="1:10" hidden="1" x14ac:dyDescent="0.3">
      <c r="A6314" s="2" t="e">
        <f>Table1[[#This Row],[Befolyt]]</f>
        <v>#VALUE!</v>
      </c>
      <c r="B6314" t="e">
        <f>Table1[[#This Row],[ÜK]]</f>
        <v>#VALUE!</v>
      </c>
      <c r="C6314" s="3" t="e">
        <f>Table1[[#This Row],[Szla]]</f>
        <v>#VALUE!</v>
      </c>
      <c r="D6314" s="6" t="e">
        <f>Table1[[#This Row],[Kelt_hó]]</f>
        <v>#VALUE!</v>
      </c>
      <c r="E6314" t="e">
        <f>Table1[[#This Row],[Vevő]]</f>
        <v>#VALUE!</v>
      </c>
      <c r="F6314" t="e">
        <f>Table1[[#This Row],[Termékkör]]</f>
        <v>#VALUE!</v>
      </c>
      <c r="G6314" s="4" t="e">
        <f>Table1[[#This Row],[SzumElad]]</f>
        <v>#VALUE!</v>
      </c>
      <c r="H6314" s="7" t="e">
        <f>Table1[[#This Row],[Jut_%]]</f>
        <v>#VALUE!</v>
      </c>
      <c r="I6314" s="4" t="e">
        <f>Table1[[#This Row],[Jut]]</f>
        <v>#VALUE!</v>
      </c>
      <c r="J6314" s="4" t="e">
        <f>Table1[[#This Row],[Column1]]</f>
        <v>#VALUE!</v>
      </c>
    </row>
    <row r="6315" spans="1:10" hidden="1" x14ac:dyDescent="0.3">
      <c r="A6315" s="2" t="e">
        <f>Table1[[#This Row],[Befolyt]]</f>
        <v>#VALUE!</v>
      </c>
      <c r="B6315" t="e">
        <f>Table1[[#This Row],[ÜK]]</f>
        <v>#VALUE!</v>
      </c>
      <c r="C6315" s="3" t="e">
        <f>Table1[[#This Row],[Szla]]</f>
        <v>#VALUE!</v>
      </c>
      <c r="D6315" s="6" t="e">
        <f>Table1[[#This Row],[Kelt_hó]]</f>
        <v>#VALUE!</v>
      </c>
      <c r="E6315" t="e">
        <f>Table1[[#This Row],[Vevő]]</f>
        <v>#VALUE!</v>
      </c>
      <c r="F6315" t="e">
        <f>Table1[[#This Row],[Termékkör]]</f>
        <v>#VALUE!</v>
      </c>
      <c r="G6315" s="4" t="e">
        <f>Table1[[#This Row],[SzumElad]]</f>
        <v>#VALUE!</v>
      </c>
      <c r="H6315" s="7" t="e">
        <f>Table1[[#This Row],[Jut_%]]</f>
        <v>#VALUE!</v>
      </c>
      <c r="I6315" s="4" t="e">
        <f>Table1[[#This Row],[Jut]]</f>
        <v>#VALUE!</v>
      </c>
      <c r="J6315" s="4" t="e">
        <f>Table1[[#This Row],[Column1]]</f>
        <v>#VALUE!</v>
      </c>
    </row>
    <row r="6316" spans="1:10" hidden="1" x14ac:dyDescent="0.3">
      <c r="A6316" s="2" t="e">
        <f>Table1[[#This Row],[Befolyt]]</f>
        <v>#VALUE!</v>
      </c>
      <c r="B6316" t="e">
        <f>Table1[[#This Row],[ÜK]]</f>
        <v>#VALUE!</v>
      </c>
      <c r="C6316" s="3" t="e">
        <f>Table1[[#This Row],[Szla]]</f>
        <v>#VALUE!</v>
      </c>
      <c r="D6316" s="6" t="e">
        <f>Table1[[#This Row],[Kelt_hó]]</f>
        <v>#VALUE!</v>
      </c>
      <c r="E6316" t="e">
        <f>Table1[[#This Row],[Vevő]]</f>
        <v>#VALUE!</v>
      </c>
      <c r="F6316" t="e">
        <f>Table1[[#This Row],[Termékkör]]</f>
        <v>#VALUE!</v>
      </c>
      <c r="G6316" s="4" t="e">
        <f>Table1[[#This Row],[SzumElad]]</f>
        <v>#VALUE!</v>
      </c>
      <c r="H6316" s="7" t="e">
        <f>Table1[[#This Row],[Jut_%]]</f>
        <v>#VALUE!</v>
      </c>
      <c r="I6316" s="4" t="e">
        <f>Table1[[#This Row],[Jut]]</f>
        <v>#VALUE!</v>
      </c>
      <c r="J6316" s="4" t="e">
        <f>Table1[[#This Row],[Column1]]</f>
        <v>#VALUE!</v>
      </c>
    </row>
    <row r="6317" spans="1:10" hidden="1" x14ac:dyDescent="0.3">
      <c r="A6317" s="2" t="e">
        <f>Table1[[#This Row],[Befolyt]]</f>
        <v>#VALUE!</v>
      </c>
      <c r="B6317" t="e">
        <f>Table1[[#This Row],[ÜK]]</f>
        <v>#VALUE!</v>
      </c>
      <c r="C6317" s="3" t="e">
        <f>Table1[[#This Row],[Szla]]</f>
        <v>#VALUE!</v>
      </c>
      <c r="D6317" s="6" t="e">
        <f>Table1[[#This Row],[Kelt_hó]]</f>
        <v>#VALUE!</v>
      </c>
      <c r="E6317" t="e">
        <f>Table1[[#This Row],[Vevő]]</f>
        <v>#VALUE!</v>
      </c>
      <c r="F6317" t="e">
        <f>Table1[[#This Row],[Termékkör]]</f>
        <v>#VALUE!</v>
      </c>
      <c r="G6317" s="4" t="e">
        <f>Table1[[#This Row],[SzumElad]]</f>
        <v>#VALUE!</v>
      </c>
      <c r="H6317" s="7" t="e">
        <f>Table1[[#This Row],[Jut_%]]</f>
        <v>#VALUE!</v>
      </c>
      <c r="I6317" s="4" t="e">
        <f>Table1[[#This Row],[Jut]]</f>
        <v>#VALUE!</v>
      </c>
      <c r="J6317" s="4" t="e">
        <f>Table1[[#This Row],[Column1]]</f>
        <v>#VALUE!</v>
      </c>
    </row>
    <row r="6318" spans="1:10" hidden="1" x14ac:dyDescent="0.3">
      <c r="A6318" s="2" t="e">
        <f>Table1[[#This Row],[Befolyt]]</f>
        <v>#VALUE!</v>
      </c>
      <c r="B6318" t="e">
        <f>Table1[[#This Row],[ÜK]]</f>
        <v>#VALUE!</v>
      </c>
      <c r="C6318" s="3" t="e">
        <f>Table1[[#This Row],[Szla]]</f>
        <v>#VALUE!</v>
      </c>
      <c r="D6318" s="6" t="e">
        <f>Table1[[#This Row],[Kelt_hó]]</f>
        <v>#VALUE!</v>
      </c>
      <c r="E6318" t="e">
        <f>Table1[[#This Row],[Vevő]]</f>
        <v>#VALUE!</v>
      </c>
      <c r="F6318" t="e">
        <f>Table1[[#This Row],[Termékkör]]</f>
        <v>#VALUE!</v>
      </c>
      <c r="G6318" s="4" t="e">
        <f>Table1[[#This Row],[SzumElad]]</f>
        <v>#VALUE!</v>
      </c>
      <c r="H6318" s="7" t="e">
        <f>Table1[[#This Row],[Jut_%]]</f>
        <v>#VALUE!</v>
      </c>
      <c r="I6318" s="4" t="e">
        <f>Table1[[#This Row],[Jut]]</f>
        <v>#VALUE!</v>
      </c>
      <c r="J6318" s="4" t="e">
        <f>Table1[[#This Row],[Column1]]</f>
        <v>#VALUE!</v>
      </c>
    </row>
    <row r="6319" spans="1:10" hidden="1" x14ac:dyDescent="0.3">
      <c r="A6319" s="2" t="e">
        <f>Table1[[#This Row],[Befolyt]]</f>
        <v>#VALUE!</v>
      </c>
      <c r="B6319" t="e">
        <f>Table1[[#This Row],[ÜK]]</f>
        <v>#VALUE!</v>
      </c>
      <c r="C6319" s="3" t="e">
        <f>Table1[[#This Row],[Szla]]</f>
        <v>#VALUE!</v>
      </c>
      <c r="D6319" s="6" t="e">
        <f>Table1[[#This Row],[Kelt_hó]]</f>
        <v>#VALUE!</v>
      </c>
      <c r="E6319" t="e">
        <f>Table1[[#This Row],[Vevő]]</f>
        <v>#VALUE!</v>
      </c>
      <c r="F6319" t="e">
        <f>Table1[[#This Row],[Termékkör]]</f>
        <v>#VALUE!</v>
      </c>
      <c r="G6319" s="4" t="e">
        <f>Table1[[#This Row],[SzumElad]]</f>
        <v>#VALUE!</v>
      </c>
      <c r="H6319" s="7" t="e">
        <f>Table1[[#This Row],[Jut_%]]</f>
        <v>#VALUE!</v>
      </c>
      <c r="I6319" s="4" t="e">
        <f>Table1[[#This Row],[Jut]]</f>
        <v>#VALUE!</v>
      </c>
      <c r="J6319" s="4" t="e">
        <f>Table1[[#This Row],[Column1]]</f>
        <v>#VALUE!</v>
      </c>
    </row>
    <row r="6320" spans="1:10" hidden="1" x14ac:dyDescent="0.3">
      <c r="A6320" s="2" t="e">
        <f>Table1[[#This Row],[Befolyt]]</f>
        <v>#VALUE!</v>
      </c>
      <c r="B6320" t="e">
        <f>Table1[[#This Row],[ÜK]]</f>
        <v>#VALUE!</v>
      </c>
      <c r="C6320" s="3" t="e">
        <f>Table1[[#This Row],[Szla]]</f>
        <v>#VALUE!</v>
      </c>
      <c r="D6320" s="6" t="e">
        <f>Table1[[#This Row],[Kelt_hó]]</f>
        <v>#VALUE!</v>
      </c>
      <c r="E6320" t="e">
        <f>Table1[[#This Row],[Vevő]]</f>
        <v>#VALUE!</v>
      </c>
      <c r="F6320" t="e">
        <f>Table1[[#This Row],[Termékkör]]</f>
        <v>#VALUE!</v>
      </c>
      <c r="G6320" s="4" t="e">
        <f>Table1[[#This Row],[SzumElad]]</f>
        <v>#VALUE!</v>
      </c>
      <c r="H6320" s="7" t="e">
        <f>Table1[[#This Row],[Jut_%]]</f>
        <v>#VALUE!</v>
      </c>
      <c r="I6320" s="4" t="e">
        <f>Table1[[#This Row],[Jut]]</f>
        <v>#VALUE!</v>
      </c>
      <c r="J6320" s="4" t="e">
        <f>Table1[[#This Row],[Column1]]</f>
        <v>#VALUE!</v>
      </c>
    </row>
    <row r="6321" spans="1:10" hidden="1" x14ac:dyDescent="0.3">
      <c r="A6321" s="2" t="e">
        <f>Table1[[#This Row],[Befolyt]]</f>
        <v>#VALUE!</v>
      </c>
      <c r="B6321" t="e">
        <f>Table1[[#This Row],[ÜK]]</f>
        <v>#VALUE!</v>
      </c>
      <c r="C6321" s="3" t="e">
        <f>Table1[[#This Row],[Szla]]</f>
        <v>#VALUE!</v>
      </c>
      <c r="D6321" s="6" t="e">
        <f>Table1[[#This Row],[Kelt_hó]]</f>
        <v>#VALUE!</v>
      </c>
      <c r="E6321" t="e">
        <f>Table1[[#This Row],[Vevő]]</f>
        <v>#VALUE!</v>
      </c>
      <c r="F6321" t="e">
        <f>Table1[[#This Row],[Termékkör]]</f>
        <v>#VALUE!</v>
      </c>
      <c r="G6321" s="4" t="e">
        <f>Table1[[#This Row],[SzumElad]]</f>
        <v>#VALUE!</v>
      </c>
      <c r="H6321" s="7" t="e">
        <f>Table1[[#This Row],[Jut_%]]</f>
        <v>#VALUE!</v>
      </c>
      <c r="I6321" s="4" t="e">
        <f>Table1[[#This Row],[Jut]]</f>
        <v>#VALUE!</v>
      </c>
      <c r="J6321" s="4" t="e">
        <f>Table1[[#This Row],[Column1]]</f>
        <v>#VALUE!</v>
      </c>
    </row>
    <row r="6322" spans="1:10" hidden="1" x14ac:dyDescent="0.3">
      <c r="A6322" s="2" t="e">
        <f>Table1[[#This Row],[Befolyt]]</f>
        <v>#VALUE!</v>
      </c>
      <c r="B6322" t="e">
        <f>Table1[[#This Row],[ÜK]]</f>
        <v>#VALUE!</v>
      </c>
      <c r="C6322" s="3" t="e">
        <f>Table1[[#This Row],[Szla]]</f>
        <v>#VALUE!</v>
      </c>
      <c r="D6322" s="6" t="e">
        <f>Table1[[#This Row],[Kelt_hó]]</f>
        <v>#VALUE!</v>
      </c>
      <c r="E6322" t="e">
        <f>Table1[[#This Row],[Vevő]]</f>
        <v>#VALUE!</v>
      </c>
      <c r="F6322" t="e">
        <f>Table1[[#This Row],[Termékkör]]</f>
        <v>#VALUE!</v>
      </c>
      <c r="G6322" s="4" t="e">
        <f>Table1[[#This Row],[SzumElad]]</f>
        <v>#VALUE!</v>
      </c>
      <c r="H6322" s="7" t="e">
        <f>Table1[[#This Row],[Jut_%]]</f>
        <v>#VALUE!</v>
      </c>
      <c r="I6322" s="4" t="e">
        <f>Table1[[#This Row],[Jut]]</f>
        <v>#VALUE!</v>
      </c>
      <c r="J6322" s="4" t="e">
        <f>Table1[[#This Row],[Column1]]</f>
        <v>#VALUE!</v>
      </c>
    </row>
    <row r="6323" spans="1:10" hidden="1" x14ac:dyDescent="0.3">
      <c r="A6323" s="2" t="e">
        <f>Table1[[#This Row],[Befolyt]]</f>
        <v>#VALUE!</v>
      </c>
      <c r="B6323" t="e">
        <f>Table1[[#This Row],[ÜK]]</f>
        <v>#VALUE!</v>
      </c>
      <c r="C6323" s="3" t="e">
        <f>Table1[[#This Row],[Szla]]</f>
        <v>#VALUE!</v>
      </c>
      <c r="D6323" s="6" t="e">
        <f>Table1[[#This Row],[Kelt_hó]]</f>
        <v>#VALUE!</v>
      </c>
      <c r="E6323" t="e">
        <f>Table1[[#This Row],[Vevő]]</f>
        <v>#VALUE!</v>
      </c>
      <c r="F6323" t="e">
        <f>Table1[[#This Row],[Termékkör]]</f>
        <v>#VALUE!</v>
      </c>
      <c r="G6323" s="4" t="e">
        <f>Table1[[#This Row],[SzumElad]]</f>
        <v>#VALUE!</v>
      </c>
      <c r="H6323" s="7" t="e">
        <f>Table1[[#This Row],[Jut_%]]</f>
        <v>#VALUE!</v>
      </c>
      <c r="I6323" s="4" t="e">
        <f>Table1[[#This Row],[Jut]]</f>
        <v>#VALUE!</v>
      </c>
      <c r="J6323" s="4" t="e">
        <f>Table1[[#This Row],[Column1]]</f>
        <v>#VALUE!</v>
      </c>
    </row>
    <row r="6324" spans="1:10" hidden="1" x14ac:dyDescent="0.3">
      <c r="A6324" s="2" t="e">
        <f>Table1[[#This Row],[Befolyt]]</f>
        <v>#VALUE!</v>
      </c>
      <c r="B6324" t="e">
        <f>Table1[[#This Row],[ÜK]]</f>
        <v>#VALUE!</v>
      </c>
      <c r="C6324" s="3" t="e">
        <f>Table1[[#This Row],[Szla]]</f>
        <v>#VALUE!</v>
      </c>
      <c r="D6324" s="6" t="e">
        <f>Table1[[#This Row],[Kelt_hó]]</f>
        <v>#VALUE!</v>
      </c>
      <c r="E6324" t="e">
        <f>Table1[[#This Row],[Vevő]]</f>
        <v>#VALUE!</v>
      </c>
      <c r="F6324" t="e">
        <f>Table1[[#This Row],[Termékkör]]</f>
        <v>#VALUE!</v>
      </c>
      <c r="G6324" s="4" t="e">
        <f>Table1[[#This Row],[SzumElad]]</f>
        <v>#VALUE!</v>
      </c>
      <c r="H6324" s="7" t="e">
        <f>Table1[[#This Row],[Jut_%]]</f>
        <v>#VALUE!</v>
      </c>
      <c r="I6324" s="4" t="e">
        <f>Table1[[#This Row],[Jut]]</f>
        <v>#VALUE!</v>
      </c>
      <c r="J6324" s="4" t="e">
        <f>Table1[[#This Row],[Column1]]</f>
        <v>#VALUE!</v>
      </c>
    </row>
    <row r="6325" spans="1:10" hidden="1" x14ac:dyDescent="0.3">
      <c r="A6325" s="2" t="e">
        <f>Table1[[#This Row],[Befolyt]]</f>
        <v>#VALUE!</v>
      </c>
      <c r="B6325" t="e">
        <f>Table1[[#This Row],[ÜK]]</f>
        <v>#VALUE!</v>
      </c>
      <c r="C6325" s="3" t="e">
        <f>Table1[[#This Row],[Szla]]</f>
        <v>#VALUE!</v>
      </c>
      <c r="D6325" s="6" t="e">
        <f>Table1[[#This Row],[Kelt_hó]]</f>
        <v>#VALUE!</v>
      </c>
      <c r="E6325" t="e">
        <f>Table1[[#This Row],[Vevő]]</f>
        <v>#VALUE!</v>
      </c>
      <c r="F6325" t="e">
        <f>Table1[[#This Row],[Termékkör]]</f>
        <v>#VALUE!</v>
      </c>
      <c r="G6325" s="4" t="e">
        <f>Table1[[#This Row],[SzumElad]]</f>
        <v>#VALUE!</v>
      </c>
      <c r="H6325" s="7" t="e">
        <f>Table1[[#This Row],[Jut_%]]</f>
        <v>#VALUE!</v>
      </c>
      <c r="I6325" s="4" t="e">
        <f>Table1[[#This Row],[Jut]]</f>
        <v>#VALUE!</v>
      </c>
      <c r="J6325" s="4" t="e">
        <f>Table1[[#This Row],[Column1]]</f>
        <v>#VALUE!</v>
      </c>
    </row>
    <row r="6326" spans="1:10" hidden="1" x14ac:dyDescent="0.3">
      <c r="A6326" s="2" t="e">
        <f>Table1[[#This Row],[Befolyt]]</f>
        <v>#VALUE!</v>
      </c>
      <c r="B6326" t="e">
        <f>Table1[[#This Row],[ÜK]]</f>
        <v>#VALUE!</v>
      </c>
      <c r="C6326" s="3" t="e">
        <f>Table1[[#This Row],[Szla]]</f>
        <v>#VALUE!</v>
      </c>
      <c r="D6326" s="6" t="e">
        <f>Table1[[#This Row],[Kelt_hó]]</f>
        <v>#VALUE!</v>
      </c>
      <c r="E6326" t="e">
        <f>Table1[[#This Row],[Vevő]]</f>
        <v>#VALUE!</v>
      </c>
      <c r="F6326" t="e">
        <f>Table1[[#This Row],[Termékkör]]</f>
        <v>#VALUE!</v>
      </c>
      <c r="G6326" s="4" t="e">
        <f>Table1[[#This Row],[SzumElad]]</f>
        <v>#VALUE!</v>
      </c>
      <c r="H6326" s="7" t="e">
        <f>Table1[[#This Row],[Jut_%]]</f>
        <v>#VALUE!</v>
      </c>
      <c r="I6326" s="4" t="e">
        <f>Table1[[#This Row],[Jut]]</f>
        <v>#VALUE!</v>
      </c>
      <c r="J6326" s="4" t="e">
        <f>Table1[[#This Row],[Column1]]</f>
        <v>#VALUE!</v>
      </c>
    </row>
    <row r="6327" spans="1:10" hidden="1" x14ac:dyDescent="0.3">
      <c r="A6327" s="2" t="e">
        <f>Table1[[#This Row],[Befolyt]]</f>
        <v>#VALUE!</v>
      </c>
      <c r="B6327" t="e">
        <f>Table1[[#This Row],[ÜK]]</f>
        <v>#VALUE!</v>
      </c>
      <c r="C6327" s="3" t="e">
        <f>Table1[[#This Row],[Szla]]</f>
        <v>#VALUE!</v>
      </c>
      <c r="D6327" s="6" t="e">
        <f>Table1[[#This Row],[Kelt_hó]]</f>
        <v>#VALUE!</v>
      </c>
      <c r="E6327" t="e">
        <f>Table1[[#This Row],[Vevő]]</f>
        <v>#VALUE!</v>
      </c>
      <c r="F6327" t="e">
        <f>Table1[[#This Row],[Termékkör]]</f>
        <v>#VALUE!</v>
      </c>
      <c r="G6327" s="4" t="e">
        <f>Table1[[#This Row],[SzumElad]]</f>
        <v>#VALUE!</v>
      </c>
      <c r="H6327" s="7" t="e">
        <f>Table1[[#This Row],[Jut_%]]</f>
        <v>#VALUE!</v>
      </c>
      <c r="I6327" s="4" t="e">
        <f>Table1[[#This Row],[Jut]]</f>
        <v>#VALUE!</v>
      </c>
      <c r="J6327" s="4" t="e">
        <f>Table1[[#This Row],[Column1]]</f>
        <v>#VALUE!</v>
      </c>
    </row>
    <row r="6328" spans="1:10" hidden="1" x14ac:dyDescent="0.3">
      <c r="A6328" s="2" t="e">
        <f>Table1[[#This Row],[Befolyt]]</f>
        <v>#VALUE!</v>
      </c>
      <c r="B6328" t="e">
        <f>Table1[[#This Row],[ÜK]]</f>
        <v>#VALUE!</v>
      </c>
      <c r="C6328" s="3" t="e">
        <f>Table1[[#This Row],[Szla]]</f>
        <v>#VALUE!</v>
      </c>
      <c r="D6328" s="6" t="e">
        <f>Table1[[#This Row],[Kelt_hó]]</f>
        <v>#VALUE!</v>
      </c>
      <c r="E6328" t="e">
        <f>Table1[[#This Row],[Vevő]]</f>
        <v>#VALUE!</v>
      </c>
      <c r="F6328" t="e">
        <f>Table1[[#This Row],[Termékkör]]</f>
        <v>#VALUE!</v>
      </c>
      <c r="G6328" s="4" t="e">
        <f>Table1[[#This Row],[SzumElad]]</f>
        <v>#VALUE!</v>
      </c>
      <c r="H6328" s="7" t="e">
        <f>Table1[[#This Row],[Jut_%]]</f>
        <v>#VALUE!</v>
      </c>
      <c r="I6328" s="4" t="e">
        <f>Table1[[#This Row],[Jut]]</f>
        <v>#VALUE!</v>
      </c>
      <c r="J6328" s="4" t="e">
        <f>Table1[[#This Row],[Column1]]</f>
        <v>#VALUE!</v>
      </c>
    </row>
    <row r="6329" spans="1:10" hidden="1" x14ac:dyDescent="0.3">
      <c r="A6329" s="2" t="e">
        <f>Table1[[#This Row],[Befolyt]]</f>
        <v>#VALUE!</v>
      </c>
      <c r="B6329" t="e">
        <f>Table1[[#This Row],[ÜK]]</f>
        <v>#VALUE!</v>
      </c>
      <c r="C6329" s="3" t="e">
        <f>Table1[[#This Row],[Szla]]</f>
        <v>#VALUE!</v>
      </c>
      <c r="D6329" s="6" t="e">
        <f>Table1[[#This Row],[Kelt_hó]]</f>
        <v>#VALUE!</v>
      </c>
      <c r="E6329" t="e">
        <f>Table1[[#This Row],[Vevő]]</f>
        <v>#VALUE!</v>
      </c>
      <c r="F6329" t="e">
        <f>Table1[[#This Row],[Termékkör]]</f>
        <v>#VALUE!</v>
      </c>
      <c r="G6329" s="4" t="e">
        <f>Table1[[#This Row],[SzumElad]]</f>
        <v>#VALUE!</v>
      </c>
      <c r="H6329" s="7" t="e">
        <f>Table1[[#This Row],[Jut_%]]</f>
        <v>#VALUE!</v>
      </c>
      <c r="I6329" s="4" t="e">
        <f>Table1[[#This Row],[Jut]]</f>
        <v>#VALUE!</v>
      </c>
      <c r="J6329" s="4" t="e">
        <f>Table1[[#This Row],[Column1]]</f>
        <v>#VALUE!</v>
      </c>
    </row>
    <row r="6330" spans="1:10" hidden="1" x14ac:dyDescent="0.3">
      <c r="A6330" s="2" t="e">
        <f>Table1[[#This Row],[Befolyt]]</f>
        <v>#VALUE!</v>
      </c>
      <c r="B6330" t="e">
        <f>Table1[[#This Row],[ÜK]]</f>
        <v>#VALUE!</v>
      </c>
      <c r="C6330" s="3" t="e">
        <f>Table1[[#This Row],[Szla]]</f>
        <v>#VALUE!</v>
      </c>
      <c r="D6330" s="6" t="e">
        <f>Table1[[#This Row],[Kelt_hó]]</f>
        <v>#VALUE!</v>
      </c>
      <c r="E6330" t="e">
        <f>Table1[[#This Row],[Vevő]]</f>
        <v>#VALUE!</v>
      </c>
      <c r="F6330" t="e">
        <f>Table1[[#This Row],[Termékkör]]</f>
        <v>#VALUE!</v>
      </c>
      <c r="G6330" s="4" t="e">
        <f>Table1[[#This Row],[SzumElad]]</f>
        <v>#VALUE!</v>
      </c>
      <c r="H6330" s="7" t="e">
        <f>Table1[[#This Row],[Jut_%]]</f>
        <v>#VALUE!</v>
      </c>
      <c r="I6330" s="4" t="e">
        <f>Table1[[#This Row],[Jut]]</f>
        <v>#VALUE!</v>
      </c>
      <c r="J6330" s="4" t="e">
        <f>Table1[[#This Row],[Column1]]</f>
        <v>#VALUE!</v>
      </c>
    </row>
    <row r="6331" spans="1:10" hidden="1" x14ac:dyDescent="0.3">
      <c r="A6331" s="2" t="e">
        <f>Table1[[#This Row],[Befolyt]]</f>
        <v>#VALUE!</v>
      </c>
      <c r="B6331" t="e">
        <f>Table1[[#This Row],[ÜK]]</f>
        <v>#VALUE!</v>
      </c>
      <c r="C6331" s="3" t="e">
        <f>Table1[[#This Row],[Szla]]</f>
        <v>#VALUE!</v>
      </c>
      <c r="D6331" s="6" t="e">
        <f>Table1[[#This Row],[Kelt_hó]]</f>
        <v>#VALUE!</v>
      </c>
      <c r="E6331" t="e">
        <f>Table1[[#This Row],[Vevő]]</f>
        <v>#VALUE!</v>
      </c>
      <c r="F6331" t="e">
        <f>Table1[[#This Row],[Termékkör]]</f>
        <v>#VALUE!</v>
      </c>
      <c r="G6331" s="4" t="e">
        <f>Table1[[#This Row],[SzumElad]]</f>
        <v>#VALUE!</v>
      </c>
      <c r="H6331" s="7" t="e">
        <f>Table1[[#This Row],[Jut_%]]</f>
        <v>#VALUE!</v>
      </c>
      <c r="I6331" s="4" t="e">
        <f>Table1[[#This Row],[Jut]]</f>
        <v>#VALUE!</v>
      </c>
      <c r="J6331" s="4" t="e">
        <f>Table1[[#This Row],[Column1]]</f>
        <v>#VALUE!</v>
      </c>
    </row>
    <row r="6332" spans="1:10" hidden="1" x14ac:dyDescent="0.3">
      <c r="A6332" s="2" t="e">
        <f>Table1[[#This Row],[Befolyt]]</f>
        <v>#VALUE!</v>
      </c>
      <c r="B6332" t="e">
        <f>Table1[[#This Row],[ÜK]]</f>
        <v>#VALUE!</v>
      </c>
      <c r="C6332" s="3" t="e">
        <f>Table1[[#This Row],[Szla]]</f>
        <v>#VALUE!</v>
      </c>
      <c r="D6332" s="6" t="e">
        <f>Table1[[#This Row],[Kelt_hó]]</f>
        <v>#VALUE!</v>
      </c>
      <c r="E6332" t="e">
        <f>Table1[[#This Row],[Vevő]]</f>
        <v>#VALUE!</v>
      </c>
      <c r="F6332" t="e">
        <f>Table1[[#This Row],[Termékkör]]</f>
        <v>#VALUE!</v>
      </c>
      <c r="G6332" s="4" t="e">
        <f>Table1[[#This Row],[SzumElad]]</f>
        <v>#VALUE!</v>
      </c>
      <c r="H6332" s="7" t="e">
        <f>Table1[[#This Row],[Jut_%]]</f>
        <v>#VALUE!</v>
      </c>
      <c r="I6332" s="4" t="e">
        <f>Table1[[#This Row],[Jut]]</f>
        <v>#VALUE!</v>
      </c>
      <c r="J6332" s="4" t="e">
        <f>Table1[[#This Row],[Column1]]</f>
        <v>#VALUE!</v>
      </c>
    </row>
    <row r="6333" spans="1:10" hidden="1" x14ac:dyDescent="0.3">
      <c r="A6333" s="2" t="e">
        <f>Table1[[#This Row],[Befolyt]]</f>
        <v>#VALUE!</v>
      </c>
      <c r="B6333" t="e">
        <f>Table1[[#This Row],[ÜK]]</f>
        <v>#VALUE!</v>
      </c>
      <c r="C6333" s="3" t="e">
        <f>Table1[[#This Row],[Szla]]</f>
        <v>#VALUE!</v>
      </c>
      <c r="D6333" s="6" t="e">
        <f>Table1[[#This Row],[Kelt_hó]]</f>
        <v>#VALUE!</v>
      </c>
      <c r="E6333" t="e">
        <f>Table1[[#This Row],[Vevő]]</f>
        <v>#VALUE!</v>
      </c>
      <c r="F6333" t="e">
        <f>Table1[[#This Row],[Termékkör]]</f>
        <v>#VALUE!</v>
      </c>
      <c r="G6333" s="4" t="e">
        <f>Table1[[#This Row],[SzumElad]]</f>
        <v>#VALUE!</v>
      </c>
      <c r="H6333" s="7" t="e">
        <f>Table1[[#This Row],[Jut_%]]</f>
        <v>#VALUE!</v>
      </c>
      <c r="I6333" s="4" t="e">
        <f>Table1[[#This Row],[Jut]]</f>
        <v>#VALUE!</v>
      </c>
      <c r="J6333" s="4" t="e">
        <f>Table1[[#This Row],[Column1]]</f>
        <v>#VALUE!</v>
      </c>
    </row>
    <row r="6334" spans="1:10" hidden="1" x14ac:dyDescent="0.3">
      <c r="A6334" s="2" t="e">
        <f>Table1[[#This Row],[Befolyt]]</f>
        <v>#VALUE!</v>
      </c>
      <c r="B6334" t="e">
        <f>Table1[[#This Row],[ÜK]]</f>
        <v>#VALUE!</v>
      </c>
      <c r="C6334" s="3" t="e">
        <f>Table1[[#This Row],[Szla]]</f>
        <v>#VALUE!</v>
      </c>
      <c r="D6334" s="6" t="e">
        <f>Table1[[#This Row],[Kelt_hó]]</f>
        <v>#VALUE!</v>
      </c>
      <c r="E6334" t="e">
        <f>Table1[[#This Row],[Vevő]]</f>
        <v>#VALUE!</v>
      </c>
      <c r="F6334" t="e">
        <f>Table1[[#This Row],[Termékkör]]</f>
        <v>#VALUE!</v>
      </c>
      <c r="G6334" s="4" t="e">
        <f>Table1[[#This Row],[SzumElad]]</f>
        <v>#VALUE!</v>
      </c>
      <c r="H6334" s="7" t="e">
        <f>Table1[[#This Row],[Jut_%]]</f>
        <v>#VALUE!</v>
      </c>
      <c r="I6334" s="4" t="e">
        <f>Table1[[#This Row],[Jut]]</f>
        <v>#VALUE!</v>
      </c>
      <c r="J6334" s="4" t="e">
        <f>Table1[[#This Row],[Column1]]</f>
        <v>#VALUE!</v>
      </c>
    </row>
    <row r="6335" spans="1:10" hidden="1" x14ac:dyDescent="0.3">
      <c r="A6335" s="2" t="e">
        <f>Table1[[#This Row],[Befolyt]]</f>
        <v>#VALUE!</v>
      </c>
      <c r="B6335" t="e">
        <f>Table1[[#This Row],[ÜK]]</f>
        <v>#VALUE!</v>
      </c>
      <c r="C6335" s="3" t="e">
        <f>Table1[[#This Row],[Szla]]</f>
        <v>#VALUE!</v>
      </c>
      <c r="D6335" s="6" t="e">
        <f>Table1[[#This Row],[Kelt_hó]]</f>
        <v>#VALUE!</v>
      </c>
      <c r="E6335" t="e">
        <f>Table1[[#This Row],[Vevő]]</f>
        <v>#VALUE!</v>
      </c>
      <c r="F6335" t="e">
        <f>Table1[[#This Row],[Termékkör]]</f>
        <v>#VALUE!</v>
      </c>
      <c r="G6335" s="4" t="e">
        <f>Table1[[#This Row],[SzumElad]]</f>
        <v>#VALUE!</v>
      </c>
      <c r="H6335" s="7" t="e">
        <f>Table1[[#This Row],[Jut_%]]</f>
        <v>#VALUE!</v>
      </c>
      <c r="I6335" s="4" t="e">
        <f>Table1[[#This Row],[Jut]]</f>
        <v>#VALUE!</v>
      </c>
      <c r="J6335" s="4" t="e">
        <f>Table1[[#This Row],[Column1]]</f>
        <v>#VALUE!</v>
      </c>
    </row>
    <row r="6336" spans="1:10" hidden="1" x14ac:dyDescent="0.3">
      <c r="A6336" s="2" t="e">
        <f>Table1[[#This Row],[Befolyt]]</f>
        <v>#VALUE!</v>
      </c>
      <c r="B6336" t="e">
        <f>Table1[[#This Row],[ÜK]]</f>
        <v>#VALUE!</v>
      </c>
      <c r="C6336" s="3" t="e">
        <f>Table1[[#This Row],[Szla]]</f>
        <v>#VALUE!</v>
      </c>
      <c r="D6336" s="6" t="e">
        <f>Table1[[#This Row],[Kelt_hó]]</f>
        <v>#VALUE!</v>
      </c>
      <c r="E6336" t="e">
        <f>Table1[[#This Row],[Vevő]]</f>
        <v>#VALUE!</v>
      </c>
      <c r="F6336" t="e">
        <f>Table1[[#This Row],[Termékkör]]</f>
        <v>#VALUE!</v>
      </c>
      <c r="G6336" s="4" t="e">
        <f>Table1[[#This Row],[SzumElad]]</f>
        <v>#VALUE!</v>
      </c>
      <c r="H6336" s="7" t="e">
        <f>Table1[[#This Row],[Jut_%]]</f>
        <v>#VALUE!</v>
      </c>
      <c r="I6336" s="4" t="e">
        <f>Table1[[#This Row],[Jut]]</f>
        <v>#VALUE!</v>
      </c>
      <c r="J6336" s="4" t="e">
        <f>Table1[[#This Row],[Column1]]</f>
        <v>#VALUE!</v>
      </c>
    </row>
    <row r="6337" spans="1:10" hidden="1" x14ac:dyDescent="0.3">
      <c r="A6337" s="2" t="e">
        <f>Table1[[#This Row],[Befolyt]]</f>
        <v>#VALUE!</v>
      </c>
      <c r="B6337" t="e">
        <f>Table1[[#This Row],[ÜK]]</f>
        <v>#VALUE!</v>
      </c>
      <c r="C6337" s="3" t="e">
        <f>Table1[[#This Row],[Szla]]</f>
        <v>#VALUE!</v>
      </c>
      <c r="D6337" s="6" t="e">
        <f>Table1[[#This Row],[Kelt_hó]]</f>
        <v>#VALUE!</v>
      </c>
      <c r="E6337" t="e">
        <f>Table1[[#This Row],[Vevő]]</f>
        <v>#VALUE!</v>
      </c>
      <c r="F6337" t="e">
        <f>Table1[[#This Row],[Termékkör]]</f>
        <v>#VALUE!</v>
      </c>
      <c r="G6337" s="4" t="e">
        <f>Table1[[#This Row],[SzumElad]]</f>
        <v>#VALUE!</v>
      </c>
      <c r="H6337" s="7" t="e">
        <f>Table1[[#This Row],[Jut_%]]</f>
        <v>#VALUE!</v>
      </c>
      <c r="I6337" s="4" t="e">
        <f>Table1[[#This Row],[Jut]]</f>
        <v>#VALUE!</v>
      </c>
      <c r="J6337" s="4" t="e">
        <f>Table1[[#This Row],[Column1]]</f>
        <v>#VALUE!</v>
      </c>
    </row>
    <row r="6338" spans="1:10" hidden="1" x14ac:dyDescent="0.3">
      <c r="A6338" s="2" t="e">
        <f>Table1[[#This Row],[Befolyt]]</f>
        <v>#VALUE!</v>
      </c>
      <c r="B6338" t="e">
        <f>Table1[[#This Row],[ÜK]]</f>
        <v>#VALUE!</v>
      </c>
      <c r="C6338" s="3" t="e">
        <f>Table1[[#This Row],[Szla]]</f>
        <v>#VALUE!</v>
      </c>
      <c r="D6338" s="6" t="e">
        <f>Table1[[#This Row],[Kelt_hó]]</f>
        <v>#VALUE!</v>
      </c>
      <c r="E6338" t="e">
        <f>Table1[[#This Row],[Vevő]]</f>
        <v>#VALUE!</v>
      </c>
      <c r="F6338" t="e">
        <f>Table1[[#This Row],[Termékkör]]</f>
        <v>#VALUE!</v>
      </c>
      <c r="G6338" s="4" t="e">
        <f>Table1[[#This Row],[SzumElad]]</f>
        <v>#VALUE!</v>
      </c>
      <c r="H6338" s="7" t="e">
        <f>Table1[[#This Row],[Jut_%]]</f>
        <v>#VALUE!</v>
      </c>
      <c r="I6338" s="4" t="e">
        <f>Table1[[#This Row],[Jut]]</f>
        <v>#VALUE!</v>
      </c>
      <c r="J6338" s="4" t="e">
        <f>Table1[[#This Row],[Column1]]</f>
        <v>#VALUE!</v>
      </c>
    </row>
    <row r="6339" spans="1:10" hidden="1" x14ac:dyDescent="0.3">
      <c r="A6339" s="2" t="e">
        <f>Table1[[#This Row],[Befolyt]]</f>
        <v>#VALUE!</v>
      </c>
      <c r="B6339" t="e">
        <f>Table1[[#This Row],[ÜK]]</f>
        <v>#VALUE!</v>
      </c>
      <c r="C6339" s="3" t="e">
        <f>Table1[[#This Row],[Szla]]</f>
        <v>#VALUE!</v>
      </c>
      <c r="D6339" s="6" t="e">
        <f>Table1[[#This Row],[Kelt_hó]]</f>
        <v>#VALUE!</v>
      </c>
      <c r="E6339" t="e">
        <f>Table1[[#This Row],[Vevő]]</f>
        <v>#VALUE!</v>
      </c>
      <c r="F6339" t="e">
        <f>Table1[[#This Row],[Termékkör]]</f>
        <v>#VALUE!</v>
      </c>
      <c r="G6339" s="4" t="e">
        <f>Table1[[#This Row],[SzumElad]]</f>
        <v>#VALUE!</v>
      </c>
      <c r="H6339" s="7" t="e">
        <f>Table1[[#This Row],[Jut_%]]</f>
        <v>#VALUE!</v>
      </c>
      <c r="I6339" s="4" t="e">
        <f>Table1[[#This Row],[Jut]]</f>
        <v>#VALUE!</v>
      </c>
      <c r="J6339" s="4" t="e">
        <f>Table1[[#This Row],[Column1]]</f>
        <v>#VALUE!</v>
      </c>
    </row>
    <row r="6340" spans="1:10" hidden="1" x14ac:dyDescent="0.3">
      <c r="A6340" s="2" t="e">
        <f>Table1[[#This Row],[Befolyt]]</f>
        <v>#VALUE!</v>
      </c>
      <c r="B6340" t="e">
        <f>Table1[[#This Row],[ÜK]]</f>
        <v>#VALUE!</v>
      </c>
      <c r="C6340" s="3" t="e">
        <f>Table1[[#This Row],[Szla]]</f>
        <v>#VALUE!</v>
      </c>
      <c r="D6340" s="6" t="e">
        <f>Table1[[#This Row],[Kelt_hó]]</f>
        <v>#VALUE!</v>
      </c>
      <c r="E6340" t="e">
        <f>Table1[[#This Row],[Vevő]]</f>
        <v>#VALUE!</v>
      </c>
      <c r="F6340" t="e">
        <f>Table1[[#This Row],[Termékkör]]</f>
        <v>#VALUE!</v>
      </c>
      <c r="G6340" s="4" t="e">
        <f>Table1[[#This Row],[SzumElad]]</f>
        <v>#VALUE!</v>
      </c>
      <c r="H6340" s="7" t="e">
        <f>Table1[[#This Row],[Jut_%]]</f>
        <v>#VALUE!</v>
      </c>
      <c r="I6340" s="4" t="e">
        <f>Table1[[#This Row],[Jut]]</f>
        <v>#VALUE!</v>
      </c>
      <c r="J6340" s="4" t="e">
        <f>Table1[[#This Row],[Column1]]</f>
        <v>#VALUE!</v>
      </c>
    </row>
    <row r="6341" spans="1:10" hidden="1" x14ac:dyDescent="0.3">
      <c r="A6341" s="2" t="e">
        <f>Table1[[#This Row],[Befolyt]]</f>
        <v>#VALUE!</v>
      </c>
      <c r="B6341" t="e">
        <f>Table1[[#This Row],[ÜK]]</f>
        <v>#VALUE!</v>
      </c>
      <c r="C6341" s="3" t="e">
        <f>Table1[[#This Row],[Szla]]</f>
        <v>#VALUE!</v>
      </c>
      <c r="D6341" s="6" t="e">
        <f>Table1[[#This Row],[Kelt_hó]]</f>
        <v>#VALUE!</v>
      </c>
      <c r="E6341" t="e">
        <f>Table1[[#This Row],[Vevő]]</f>
        <v>#VALUE!</v>
      </c>
      <c r="F6341" t="e">
        <f>Table1[[#This Row],[Termékkör]]</f>
        <v>#VALUE!</v>
      </c>
      <c r="G6341" s="4" t="e">
        <f>Table1[[#This Row],[SzumElad]]</f>
        <v>#VALUE!</v>
      </c>
      <c r="H6341" s="7" t="e">
        <f>Table1[[#This Row],[Jut_%]]</f>
        <v>#VALUE!</v>
      </c>
      <c r="I6341" s="4" t="e">
        <f>Table1[[#This Row],[Jut]]</f>
        <v>#VALUE!</v>
      </c>
      <c r="J6341" s="4" t="e">
        <f>Table1[[#This Row],[Column1]]</f>
        <v>#VALUE!</v>
      </c>
    </row>
    <row r="6342" spans="1:10" hidden="1" x14ac:dyDescent="0.3">
      <c r="A6342" s="2" t="e">
        <f>Table1[[#This Row],[Befolyt]]</f>
        <v>#VALUE!</v>
      </c>
      <c r="B6342" t="e">
        <f>Table1[[#This Row],[ÜK]]</f>
        <v>#VALUE!</v>
      </c>
      <c r="C6342" s="3" t="e">
        <f>Table1[[#This Row],[Szla]]</f>
        <v>#VALUE!</v>
      </c>
      <c r="D6342" s="6" t="e">
        <f>Table1[[#This Row],[Kelt_hó]]</f>
        <v>#VALUE!</v>
      </c>
      <c r="E6342" t="e">
        <f>Table1[[#This Row],[Vevő]]</f>
        <v>#VALUE!</v>
      </c>
      <c r="F6342" t="e">
        <f>Table1[[#This Row],[Termékkör]]</f>
        <v>#VALUE!</v>
      </c>
      <c r="G6342" s="4" t="e">
        <f>Table1[[#This Row],[SzumElad]]</f>
        <v>#VALUE!</v>
      </c>
      <c r="H6342" s="7" t="e">
        <f>Table1[[#This Row],[Jut_%]]</f>
        <v>#VALUE!</v>
      </c>
      <c r="I6342" s="4" t="e">
        <f>Table1[[#This Row],[Jut]]</f>
        <v>#VALUE!</v>
      </c>
      <c r="J6342" s="4" t="e">
        <f>Table1[[#This Row],[Column1]]</f>
        <v>#VALUE!</v>
      </c>
    </row>
    <row r="6343" spans="1:10" hidden="1" x14ac:dyDescent="0.3">
      <c r="A6343" s="2" t="e">
        <f>Table1[[#This Row],[Befolyt]]</f>
        <v>#VALUE!</v>
      </c>
      <c r="B6343" t="e">
        <f>Table1[[#This Row],[ÜK]]</f>
        <v>#VALUE!</v>
      </c>
      <c r="C6343" s="3" t="e">
        <f>Table1[[#This Row],[Szla]]</f>
        <v>#VALUE!</v>
      </c>
      <c r="D6343" s="6" t="e">
        <f>Table1[[#This Row],[Kelt_hó]]</f>
        <v>#VALUE!</v>
      </c>
      <c r="E6343" t="e">
        <f>Table1[[#This Row],[Vevő]]</f>
        <v>#VALUE!</v>
      </c>
      <c r="F6343" t="e">
        <f>Table1[[#This Row],[Termékkör]]</f>
        <v>#VALUE!</v>
      </c>
      <c r="G6343" s="4" t="e">
        <f>Table1[[#This Row],[SzumElad]]</f>
        <v>#VALUE!</v>
      </c>
      <c r="H6343" s="7" t="e">
        <f>Table1[[#This Row],[Jut_%]]</f>
        <v>#VALUE!</v>
      </c>
      <c r="I6343" s="4" t="e">
        <f>Table1[[#This Row],[Jut]]</f>
        <v>#VALUE!</v>
      </c>
      <c r="J6343" s="4" t="e">
        <f>Table1[[#This Row],[Column1]]</f>
        <v>#VALUE!</v>
      </c>
    </row>
    <row r="6344" spans="1:10" hidden="1" x14ac:dyDescent="0.3">
      <c r="A6344" s="2" t="e">
        <f>Table1[[#This Row],[Befolyt]]</f>
        <v>#VALUE!</v>
      </c>
      <c r="B6344" t="e">
        <f>Table1[[#This Row],[ÜK]]</f>
        <v>#VALUE!</v>
      </c>
      <c r="C6344" s="3" t="e">
        <f>Table1[[#This Row],[Szla]]</f>
        <v>#VALUE!</v>
      </c>
      <c r="D6344" s="6" t="e">
        <f>Table1[[#This Row],[Kelt_hó]]</f>
        <v>#VALUE!</v>
      </c>
      <c r="E6344" t="e">
        <f>Table1[[#This Row],[Vevő]]</f>
        <v>#VALUE!</v>
      </c>
      <c r="F6344" t="e">
        <f>Table1[[#This Row],[Termékkör]]</f>
        <v>#VALUE!</v>
      </c>
      <c r="G6344" s="4" t="e">
        <f>Table1[[#This Row],[SzumElad]]</f>
        <v>#VALUE!</v>
      </c>
      <c r="H6344" s="7" t="e">
        <f>Table1[[#This Row],[Jut_%]]</f>
        <v>#VALUE!</v>
      </c>
      <c r="I6344" s="4" t="e">
        <f>Table1[[#This Row],[Jut]]</f>
        <v>#VALUE!</v>
      </c>
      <c r="J6344" s="4" t="e">
        <f>Table1[[#This Row],[Column1]]</f>
        <v>#VALUE!</v>
      </c>
    </row>
    <row r="6345" spans="1:10" hidden="1" x14ac:dyDescent="0.3">
      <c r="A6345" s="2" t="e">
        <f>Table1[[#This Row],[Befolyt]]</f>
        <v>#VALUE!</v>
      </c>
      <c r="B6345" t="e">
        <f>Table1[[#This Row],[ÜK]]</f>
        <v>#VALUE!</v>
      </c>
      <c r="C6345" s="3" t="e">
        <f>Table1[[#This Row],[Szla]]</f>
        <v>#VALUE!</v>
      </c>
      <c r="D6345" s="6" t="e">
        <f>Table1[[#This Row],[Kelt_hó]]</f>
        <v>#VALUE!</v>
      </c>
      <c r="E6345" t="e">
        <f>Table1[[#This Row],[Vevő]]</f>
        <v>#VALUE!</v>
      </c>
      <c r="F6345" t="e">
        <f>Table1[[#This Row],[Termékkör]]</f>
        <v>#VALUE!</v>
      </c>
      <c r="G6345" s="4" t="e">
        <f>Table1[[#This Row],[SzumElad]]</f>
        <v>#VALUE!</v>
      </c>
      <c r="H6345" s="7" t="e">
        <f>Table1[[#This Row],[Jut_%]]</f>
        <v>#VALUE!</v>
      </c>
      <c r="I6345" s="4" t="e">
        <f>Table1[[#This Row],[Jut]]</f>
        <v>#VALUE!</v>
      </c>
      <c r="J6345" s="4" t="e">
        <f>Table1[[#This Row],[Column1]]</f>
        <v>#VALUE!</v>
      </c>
    </row>
    <row r="6346" spans="1:10" hidden="1" x14ac:dyDescent="0.3">
      <c r="A6346" s="2" t="e">
        <f>Table1[[#This Row],[Befolyt]]</f>
        <v>#VALUE!</v>
      </c>
      <c r="B6346" t="e">
        <f>Table1[[#This Row],[ÜK]]</f>
        <v>#VALUE!</v>
      </c>
      <c r="C6346" s="3" t="e">
        <f>Table1[[#This Row],[Szla]]</f>
        <v>#VALUE!</v>
      </c>
      <c r="D6346" s="6" t="e">
        <f>Table1[[#This Row],[Kelt_hó]]</f>
        <v>#VALUE!</v>
      </c>
      <c r="E6346" t="e">
        <f>Table1[[#This Row],[Vevő]]</f>
        <v>#VALUE!</v>
      </c>
      <c r="F6346" t="e">
        <f>Table1[[#This Row],[Termékkör]]</f>
        <v>#VALUE!</v>
      </c>
      <c r="G6346" s="4" t="e">
        <f>Table1[[#This Row],[SzumElad]]</f>
        <v>#VALUE!</v>
      </c>
      <c r="H6346" s="7" t="e">
        <f>Table1[[#This Row],[Jut_%]]</f>
        <v>#VALUE!</v>
      </c>
      <c r="I6346" s="4" t="e">
        <f>Table1[[#This Row],[Jut]]</f>
        <v>#VALUE!</v>
      </c>
      <c r="J6346" s="4" t="e">
        <f>Table1[[#This Row],[Column1]]</f>
        <v>#VALUE!</v>
      </c>
    </row>
    <row r="6347" spans="1:10" hidden="1" x14ac:dyDescent="0.3">
      <c r="A6347" s="2" t="e">
        <f>Table1[[#This Row],[Befolyt]]</f>
        <v>#VALUE!</v>
      </c>
      <c r="B6347" t="e">
        <f>Table1[[#This Row],[ÜK]]</f>
        <v>#VALUE!</v>
      </c>
      <c r="C6347" s="3" t="e">
        <f>Table1[[#This Row],[Szla]]</f>
        <v>#VALUE!</v>
      </c>
      <c r="D6347" s="6" t="e">
        <f>Table1[[#This Row],[Kelt_hó]]</f>
        <v>#VALUE!</v>
      </c>
      <c r="E6347" t="e">
        <f>Table1[[#This Row],[Vevő]]</f>
        <v>#VALUE!</v>
      </c>
      <c r="F6347" t="e">
        <f>Table1[[#This Row],[Termékkör]]</f>
        <v>#VALUE!</v>
      </c>
      <c r="G6347" s="4" t="e">
        <f>Table1[[#This Row],[SzumElad]]</f>
        <v>#VALUE!</v>
      </c>
      <c r="H6347" s="7" t="e">
        <f>Table1[[#This Row],[Jut_%]]</f>
        <v>#VALUE!</v>
      </c>
      <c r="I6347" s="4" t="e">
        <f>Table1[[#This Row],[Jut]]</f>
        <v>#VALUE!</v>
      </c>
      <c r="J6347" s="4" t="e">
        <f>Table1[[#This Row],[Column1]]</f>
        <v>#VALUE!</v>
      </c>
    </row>
    <row r="6348" spans="1:10" hidden="1" x14ac:dyDescent="0.3">
      <c r="A6348" s="2" t="e">
        <f>Table1[[#This Row],[Befolyt]]</f>
        <v>#VALUE!</v>
      </c>
      <c r="B6348" t="e">
        <f>Table1[[#This Row],[ÜK]]</f>
        <v>#VALUE!</v>
      </c>
      <c r="C6348" s="3" t="e">
        <f>Table1[[#This Row],[Szla]]</f>
        <v>#VALUE!</v>
      </c>
      <c r="D6348" s="6" t="e">
        <f>Table1[[#This Row],[Kelt_hó]]</f>
        <v>#VALUE!</v>
      </c>
      <c r="E6348" t="e">
        <f>Table1[[#This Row],[Vevő]]</f>
        <v>#VALUE!</v>
      </c>
      <c r="F6348" t="e">
        <f>Table1[[#This Row],[Termékkör]]</f>
        <v>#VALUE!</v>
      </c>
      <c r="G6348" s="4" t="e">
        <f>Table1[[#This Row],[SzumElad]]</f>
        <v>#VALUE!</v>
      </c>
      <c r="H6348" s="7" t="e">
        <f>Table1[[#This Row],[Jut_%]]</f>
        <v>#VALUE!</v>
      </c>
      <c r="I6348" s="4" t="e">
        <f>Table1[[#This Row],[Jut]]</f>
        <v>#VALUE!</v>
      </c>
      <c r="J6348" s="4" t="e">
        <f>Table1[[#This Row],[Column1]]</f>
        <v>#VALUE!</v>
      </c>
    </row>
    <row r="6349" spans="1:10" hidden="1" x14ac:dyDescent="0.3">
      <c r="A6349" s="2" t="e">
        <f>Table1[[#This Row],[Befolyt]]</f>
        <v>#VALUE!</v>
      </c>
      <c r="B6349" t="e">
        <f>Table1[[#This Row],[ÜK]]</f>
        <v>#VALUE!</v>
      </c>
      <c r="C6349" s="3" t="e">
        <f>Table1[[#This Row],[Szla]]</f>
        <v>#VALUE!</v>
      </c>
      <c r="D6349" s="6" t="e">
        <f>Table1[[#This Row],[Kelt_hó]]</f>
        <v>#VALUE!</v>
      </c>
      <c r="E6349" t="e">
        <f>Table1[[#This Row],[Vevő]]</f>
        <v>#VALUE!</v>
      </c>
      <c r="F6349" t="e">
        <f>Table1[[#This Row],[Termékkör]]</f>
        <v>#VALUE!</v>
      </c>
      <c r="G6349" s="4" t="e">
        <f>Table1[[#This Row],[SzumElad]]</f>
        <v>#VALUE!</v>
      </c>
      <c r="H6349" s="7" t="e">
        <f>Table1[[#This Row],[Jut_%]]</f>
        <v>#VALUE!</v>
      </c>
      <c r="I6349" s="4" t="e">
        <f>Table1[[#This Row],[Jut]]</f>
        <v>#VALUE!</v>
      </c>
      <c r="J6349" s="4" t="e">
        <f>Table1[[#This Row],[Column1]]</f>
        <v>#VALUE!</v>
      </c>
    </row>
    <row r="6350" spans="1:10" hidden="1" x14ac:dyDescent="0.3">
      <c r="A6350" s="2" t="e">
        <f>Table1[[#This Row],[Befolyt]]</f>
        <v>#VALUE!</v>
      </c>
      <c r="B6350" t="e">
        <f>Table1[[#This Row],[ÜK]]</f>
        <v>#VALUE!</v>
      </c>
      <c r="C6350" s="3" t="e">
        <f>Table1[[#This Row],[Szla]]</f>
        <v>#VALUE!</v>
      </c>
      <c r="D6350" s="6" t="e">
        <f>Table1[[#This Row],[Kelt_hó]]</f>
        <v>#VALUE!</v>
      </c>
      <c r="E6350" t="e">
        <f>Table1[[#This Row],[Vevő]]</f>
        <v>#VALUE!</v>
      </c>
      <c r="F6350" t="e">
        <f>Table1[[#This Row],[Termékkör]]</f>
        <v>#VALUE!</v>
      </c>
      <c r="G6350" s="4" t="e">
        <f>Table1[[#This Row],[SzumElad]]</f>
        <v>#VALUE!</v>
      </c>
      <c r="H6350" s="7" t="e">
        <f>Table1[[#This Row],[Jut_%]]</f>
        <v>#VALUE!</v>
      </c>
      <c r="I6350" s="4" t="e">
        <f>Table1[[#This Row],[Jut]]</f>
        <v>#VALUE!</v>
      </c>
      <c r="J6350" s="4" t="e">
        <f>Table1[[#This Row],[Column1]]</f>
        <v>#VALUE!</v>
      </c>
    </row>
    <row r="6351" spans="1:10" hidden="1" x14ac:dyDescent="0.3">
      <c r="A6351" s="2" t="e">
        <f>Table1[[#This Row],[Befolyt]]</f>
        <v>#VALUE!</v>
      </c>
      <c r="B6351" t="e">
        <f>Table1[[#This Row],[ÜK]]</f>
        <v>#VALUE!</v>
      </c>
      <c r="C6351" s="3" t="e">
        <f>Table1[[#This Row],[Szla]]</f>
        <v>#VALUE!</v>
      </c>
      <c r="D6351" s="6" t="e">
        <f>Table1[[#This Row],[Kelt_hó]]</f>
        <v>#VALUE!</v>
      </c>
      <c r="E6351" t="e">
        <f>Table1[[#This Row],[Vevő]]</f>
        <v>#VALUE!</v>
      </c>
      <c r="F6351" t="e">
        <f>Table1[[#This Row],[Termékkör]]</f>
        <v>#VALUE!</v>
      </c>
      <c r="G6351" s="4" t="e">
        <f>Table1[[#This Row],[SzumElad]]</f>
        <v>#VALUE!</v>
      </c>
      <c r="H6351" s="7" t="e">
        <f>Table1[[#This Row],[Jut_%]]</f>
        <v>#VALUE!</v>
      </c>
      <c r="I6351" s="4" t="e">
        <f>Table1[[#This Row],[Jut]]</f>
        <v>#VALUE!</v>
      </c>
      <c r="J6351" s="4" t="e">
        <f>Table1[[#This Row],[Column1]]</f>
        <v>#VALUE!</v>
      </c>
    </row>
    <row r="6352" spans="1:10" hidden="1" x14ac:dyDescent="0.3">
      <c r="A6352" s="2" t="e">
        <f>Table1[[#This Row],[Befolyt]]</f>
        <v>#VALUE!</v>
      </c>
      <c r="B6352" t="e">
        <f>Table1[[#This Row],[ÜK]]</f>
        <v>#VALUE!</v>
      </c>
      <c r="C6352" s="3" t="e">
        <f>Table1[[#This Row],[Szla]]</f>
        <v>#VALUE!</v>
      </c>
      <c r="D6352" s="6" t="e">
        <f>Table1[[#This Row],[Kelt_hó]]</f>
        <v>#VALUE!</v>
      </c>
      <c r="E6352" t="e">
        <f>Table1[[#This Row],[Vevő]]</f>
        <v>#VALUE!</v>
      </c>
      <c r="F6352" t="e">
        <f>Table1[[#This Row],[Termékkör]]</f>
        <v>#VALUE!</v>
      </c>
      <c r="G6352" s="4" t="e">
        <f>Table1[[#This Row],[SzumElad]]</f>
        <v>#VALUE!</v>
      </c>
      <c r="H6352" s="7" t="e">
        <f>Table1[[#This Row],[Jut_%]]</f>
        <v>#VALUE!</v>
      </c>
      <c r="I6352" s="4" t="e">
        <f>Table1[[#This Row],[Jut]]</f>
        <v>#VALUE!</v>
      </c>
      <c r="J6352" s="4" t="e">
        <f>Table1[[#This Row],[Column1]]</f>
        <v>#VALUE!</v>
      </c>
    </row>
    <row r="6353" spans="1:10" hidden="1" x14ac:dyDescent="0.3">
      <c r="A6353" s="2" t="e">
        <f>Table1[[#This Row],[Befolyt]]</f>
        <v>#VALUE!</v>
      </c>
      <c r="B6353" t="e">
        <f>Table1[[#This Row],[ÜK]]</f>
        <v>#VALUE!</v>
      </c>
      <c r="C6353" s="3" t="e">
        <f>Table1[[#This Row],[Szla]]</f>
        <v>#VALUE!</v>
      </c>
      <c r="D6353" s="6" t="e">
        <f>Table1[[#This Row],[Kelt_hó]]</f>
        <v>#VALUE!</v>
      </c>
      <c r="E6353" t="e">
        <f>Table1[[#This Row],[Vevő]]</f>
        <v>#VALUE!</v>
      </c>
      <c r="F6353" t="e">
        <f>Table1[[#This Row],[Termékkör]]</f>
        <v>#VALUE!</v>
      </c>
      <c r="G6353" s="4" t="e">
        <f>Table1[[#This Row],[SzumElad]]</f>
        <v>#VALUE!</v>
      </c>
      <c r="H6353" s="7" t="e">
        <f>Table1[[#This Row],[Jut_%]]</f>
        <v>#VALUE!</v>
      </c>
      <c r="I6353" s="4" t="e">
        <f>Table1[[#This Row],[Jut]]</f>
        <v>#VALUE!</v>
      </c>
      <c r="J6353" s="4" t="e">
        <f>Table1[[#This Row],[Column1]]</f>
        <v>#VALUE!</v>
      </c>
    </row>
    <row r="6354" spans="1:10" hidden="1" x14ac:dyDescent="0.3">
      <c r="A6354" s="2" t="e">
        <f>Table1[[#This Row],[Befolyt]]</f>
        <v>#VALUE!</v>
      </c>
      <c r="B6354" t="e">
        <f>Table1[[#This Row],[ÜK]]</f>
        <v>#VALUE!</v>
      </c>
      <c r="C6354" s="3" t="e">
        <f>Table1[[#This Row],[Szla]]</f>
        <v>#VALUE!</v>
      </c>
      <c r="D6354" s="6" t="e">
        <f>Table1[[#This Row],[Kelt_hó]]</f>
        <v>#VALUE!</v>
      </c>
      <c r="E6354" t="e">
        <f>Table1[[#This Row],[Vevő]]</f>
        <v>#VALUE!</v>
      </c>
      <c r="F6354" t="e">
        <f>Table1[[#This Row],[Termékkör]]</f>
        <v>#VALUE!</v>
      </c>
      <c r="G6354" s="4" t="e">
        <f>Table1[[#This Row],[SzumElad]]</f>
        <v>#VALUE!</v>
      </c>
      <c r="H6354" s="7" t="e">
        <f>Table1[[#This Row],[Jut_%]]</f>
        <v>#VALUE!</v>
      </c>
      <c r="I6354" s="4" t="e">
        <f>Table1[[#This Row],[Jut]]</f>
        <v>#VALUE!</v>
      </c>
      <c r="J6354" s="4" t="e">
        <f>Table1[[#This Row],[Column1]]</f>
        <v>#VALUE!</v>
      </c>
    </row>
    <row r="6355" spans="1:10" hidden="1" x14ac:dyDescent="0.3">
      <c r="A6355" s="2" t="e">
        <f>Table1[[#This Row],[Befolyt]]</f>
        <v>#VALUE!</v>
      </c>
      <c r="B6355" t="e">
        <f>Table1[[#This Row],[ÜK]]</f>
        <v>#VALUE!</v>
      </c>
      <c r="C6355" s="3" t="e">
        <f>Table1[[#This Row],[Szla]]</f>
        <v>#VALUE!</v>
      </c>
      <c r="D6355" s="6" t="e">
        <f>Table1[[#This Row],[Kelt_hó]]</f>
        <v>#VALUE!</v>
      </c>
      <c r="E6355" t="e">
        <f>Table1[[#This Row],[Vevő]]</f>
        <v>#VALUE!</v>
      </c>
      <c r="F6355" t="e">
        <f>Table1[[#This Row],[Termékkör]]</f>
        <v>#VALUE!</v>
      </c>
      <c r="G6355" s="4" t="e">
        <f>Table1[[#This Row],[SzumElad]]</f>
        <v>#VALUE!</v>
      </c>
      <c r="H6355" s="7" t="e">
        <f>Table1[[#This Row],[Jut_%]]</f>
        <v>#VALUE!</v>
      </c>
      <c r="I6355" s="4" t="e">
        <f>Table1[[#This Row],[Jut]]</f>
        <v>#VALUE!</v>
      </c>
      <c r="J6355" s="4" t="e">
        <f>Table1[[#This Row],[Column1]]</f>
        <v>#VALUE!</v>
      </c>
    </row>
    <row r="6356" spans="1:10" hidden="1" x14ac:dyDescent="0.3">
      <c r="A6356" s="2" t="e">
        <f>Table1[[#This Row],[Befolyt]]</f>
        <v>#VALUE!</v>
      </c>
      <c r="B6356" t="e">
        <f>Table1[[#This Row],[ÜK]]</f>
        <v>#VALUE!</v>
      </c>
      <c r="C6356" s="3" t="e">
        <f>Table1[[#This Row],[Szla]]</f>
        <v>#VALUE!</v>
      </c>
      <c r="D6356" s="6" t="e">
        <f>Table1[[#This Row],[Kelt_hó]]</f>
        <v>#VALUE!</v>
      </c>
      <c r="E6356" t="e">
        <f>Table1[[#This Row],[Vevő]]</f>
        <v>#VALUE!</v>
      </c>
      <c r="F6356" t="e">
        <f>Table1[[#This Row],[Termékkör]]</f>
        <v>#VALUE!</v>
      </c>
      <c r="G6356" s="4" t="e">
        <f>Table1[[#This Row],[SzumElad]]</f>
        <v>#VALUE!</v>
      </c>
      <c r="H6356" s="7" t="e">
        <f>Table1[[#This Row],[Jut_%]]</f>
        <v>#VALUE!</v>
      </c>
      <c r="I6356" s="4" t="e">
        <f>Table1[[#This Row],[Jut]]</f>
        <v>#VALUE!</v>
      </c>
      <c r="J6356" s="4" t="e">
        <f>Table1[[#This Row],[Column1]]</f>
        <v>#VALUE!</v>
      </c>
    </row>
    <row r="6357" spans="1:10" hidden="1" x14ac:dyDescent="0.3">
      <c r="A6357" s="2" t="e">
        <f>Table1[[#This Row],[Befolyt]]</f>
        <v>#VALUE!</v>
      </c>
      <c r="B6357" t="e">
        <f>Table1[[#This Row],[ÜK]]</f>
        <v>#VALUE!</v>
      </c>
      <c r="C6357" s="3" t="e">
        <f>Table1[[#This Row],[Szla]]</f>
        <v>#VALUE!</v>
      </c>
      <c r="D6357" s="6" t="e">
        <f>Table1[[#This Row],[Kelt_hó]]</f>
        <v>#VALUE!</v>
      </c>
      <c r="E6357" t="e">
        <f>Table1[[#This Row],[Vevő]]</f>
        <v>#VALUE!</v>
      </c>
      <c r="F6357" t="e">
        <f>Table1[[#This Row],[Termékkör]]</f>
        <v>#VALUE!</v>
      </c>
      <c r="G6357" s="4" t="e">
        <f>Table1[[#This Row],[SzumElad]]</f>
        <v>#VALUE!</v>
      </c>
      <c r="H6357" s="7" t="e">
        <f>Table1[[#This Row],[Jut_%]]</f>
        <v>#VALUE!</v>
      </c>
      <c r="I6357" s="4" t="e">
        <f>Table1[[#This Row],[Jut]]</f>
        <v>#VALUE!</v>
      </c>
      <c r="J6357" s="4" t="e">
        <f>Table1[[#This Row],[Column1]]</f>
        <v>#VALUE!</v>
      </c>
    </row>
    <row r="6358" spans="1:10" hidden="1" x14ac:dyDescent="0.3">
      <c r="A6358" s="2" t="e">
        <f>Table1[[#This Row],[Befolyt]]</f>
        <v>#VALUE!</v>
      </c>
      <c r="B6358" t="e">
        <f>Table1[[#This Row],[ÜK]]</f>
        <v>#VALUE!</v>
      </c>
      <c r="C6358" s="3" t="e">
        <f>Table1[[#This Row],[Szla]]</f>
        <v>#VALUE!</v>
      </c>
      <c r="D6358" s="6" t="e">
        <f>Table1[[#This Row],[Kelt_hó]]</f>
        <v>#VALUE!</v>
      </c>
      <c r="E6358" t="e">
        <f>Table1[[#This Row],[Vevő]]</f>
        <v>#VALUE!</v>
      </c>
      <c r="F6358" t="e">
        <f>Table1[[#This Row],[Termékkör]]</f>
        <v>#VALUE!</v>
      </c>
      <c r="G6358" s="4" t="e">
        <f>Table1[[#This Row],[SzumElad]]</f>
        <v>#VALUE!</v>
      </c>
      <c r="H6358" s="7" t="e">
        <f>Table1[[#This Row],[Jut_%]]</f>
        <v>#VALUE!</v>
      </c>
      <c r="I6358" s="4" t="e">
        <f>Table1[[#This Row],[Jut]]</f>
        <v>#VALUE!</v>
      </c>
      <c r="J6358" s="4" t="e">
        <f>Table1[[#This Row],[Column1]]</f>
        <v>#VALUE!</v>
      </c>
    </row>
    <row r="6359" spans="1:10" hidden="1" x14ac:dyDescent="0.3">
      <c r="A6359" s="2" t="e">
        <f>Table1[[#This Row],[Befolyt]]</f>
        <v>#VALUE!</v>
      </c>
      <c r="B6359" t="e">
        <f>Table1[[#This Row],[ÜK]]</f>
        <v>#VALUE!</v>
      </c>
      <c r="C6359" s="3" t="e">
        <f>Table1[[#This Row],[Szla]]</f>
        <v>#VALUE!</v>
      </c>
      <c r="D6359" s="6" t="e">
        <f>Table1[[#This Row],[Kelt_hó]]</f>
        <v>#VALUE!</v>
      </c>
      <c r="E6359" t="e">
        <f>Table1[[#This Row],[Vevő]]</f>
        <v>#VALUE!</v>
      </c>
      <c r="F6359" t="e">
        <f>Table1[[#This Row],[Termékkör]]</f>
        <v>#VALUE!</v>
      </c>
      <c r="G6359" s="4" t="e">
        <f>Table1[[#This Row],[SzumElad]]</f>
        <v>#VALUE!</v>
      </c>
      <c r="H6359" s="7" t="e">
        <f>Table1[[#This Row],[Jut_%]]</f>
        <v>#VALUE!</v>
      </c>
      <c r="I6359" s="4" t="e">
        <f>Table1[[#This Row],[Jut]]</f>
        <v>#VALUE!</v>
      </c>
      <c r="J6359" s="4" t="e">
        <f>Table1[[#This Row],[Column1]]</f>
        <v>#VALUE!</v>
      </c>
    </row>
    <row r="6360" spans="1:10" hidden="1" x14ac:dyDescent="0.3">
      <c r="A6360" s="2" t="e">
        <f>Table1[[#This Row],[Befolyt]]</f>
        <v>#VALUE!</v>
      </c>
      <c r="B6360" t="e">
        <f>Table1[[#This Row],[ÜK]]</f>
        <v>#VALUE!</v>
      </c>
      <c r="C6360" s="3" t="e">
        <f>Table1[[#This Row],[Szla]]</f>
        <v>#VALUE!</v>
      </c>
      <c r="D6360" s="6" t="e">
        <f>Table1[[#This Row],[Kelt_hó]]</f>
        <v>#VALUE!</v>
      </c>
      <c r="E6360" t="e">
        <f>Table1[[#This Row],[Vevő]]</f>
        <v>#VALUE!</v>
      </c>
      <c r="F6360" t="e">
        <f>Table1[[#This Row],[Termékkör]]</f>
        <v>#VALUE!</v>
      </c>
      <c r="G6360" s="4" t="e">
        <f>Table1[[#This Row],[SzumElad]]</f>
        <v>#VALUE!</v>
      </c>
      <c r="H6360" s="7" t="e">
        <f>Table1[[#This Row],[Jut_%]]</f>
        <v>#VALUE!</v>
      </c>
      <c r="I6360" s="4" t="e">
        <f>Table1[[#This Row],[Jut]]</f>
        <v>#VALUE!</v>
      </c>
      <c r="J6360" s="4" t="e">
        <f>Table1[[#This Row],[Column1]]</f>
        <v>#VALUE!</v>
      </c>
    </row>
    <row r="6361" spans="1:10" hidden="1" x14ac:dyDescent="0.3">
      <c r="A6361" s="2" t="e">
        <f>Table1[[#This Row],[Befolyt]]</f>
        <v>#VALUE!</v>
      </c>
      <c r="B6361" t="e">
        <f>Table1[[#This Row],[ÜK]]</f>
        <v>#VALUE!</v>
      </c>
      <c r="C6361" s="3" t="e">
        <f>Table1[[#This Row],[Szla]]</f>
        <v>#VALUE!</v>
      </c>
      <c r="D6361" s="6" t="e">
        <f>Table1[[#This Row],[Kelt_hó]]</f>
        <v>#VALUE!</v>
      </c>
      <c r="E6361" t="e">
        <f>Table1[[#This Row],[Vevő]]</f>
        <v>#VALUE!</v>
      </c>
      <c r="F6361" t="e">
        <f>Table1[[#This Row],[Termékkör]]</f>
        <v>#VALUE!</v>
      </c>
      <c r="G6361" s="4" t="e">
        <f>Table1[[#This Row],[SzumElad]]</f>
        <v>#VALUE!</v>
      </c>
      <c r="H6361" s="7" t="e">
        <f>Table1[[#This Row],[Jut_%]]</f>
        <v>#VALUE!</v>
      </c>
      <c r="I6361" s="4" t="e">
        <f>Table1[[#This Row],[Jut]]</f>
        <v>#VALUE!</v>
      </c>
      <c r="J6361" s="4" t="e">
        <f>Table1[[#This Row],[Column1]]</f>
        <v>#VALUE!</v>
      </c>
    </row>
    <row r="6362" spans="1:10" hidden="1" x14ac:dyDescent="0.3">
      <c r="A6362" s="2" t="e">
        <f>Table1[[#This Row],[Befolyt]]</f>
        <v>#VALUE!</v>
      </c>
      <c r="B6362" t="e">
        <f>Table1[[#This Row],[ÜK]]</f>
        <v>#VALUE!</v>
      </c>
      <c r="C6362" s="3" t="e">
        <f>Table1[[#This Row],[Szla]]</f>
        <v>#VALUE!</v>
      </c>
      <c r="D6362" s="6" t="e">
        <f>Table1[[#This Row],[Kelt_hó]]</f>
        <v>#VALUE!</v>
      </c>
      <c r="E6362" t="e">
        <f>Table1[[#This Row],[Vevő]]</f>
        <v>#VALUE!</v>
      </c>
      <c r="F6362" t="e">
        <f>Table1[[#This Row],[Termékkör]]</f>
        <v>#VALUE!</v>
      </c>
      <c r="G6362" s="4" t="e">
        <f>Table1[[#This Row],[SzumElad]]</f>
        <v>#VALUE!</v>
      </c>
      <c r="H6362" s="7" t="e">
        <f>Table1[[#This Row],[Jut_%]]</f>
        <v>#VALUE!</v>
      </c>
      <c r="I6362" s="4" t="e">
        <f>Table1[[#This Row],[Jut]]</f>
        <v>#VALUE!</v>
      </c>
      <c r="J6362" s="4" t="e">
        <f>Table1[[#This Row],[Column1]]</f>
        <v>#VALUE!</v>
      </c>
    </row>
    <row r="6363" spans="1:10" hidden="1" x14ac:dyDescent="0.3">
      <c r="A6363" s="2" t="e">
        <f>Table1[[#This Row],[Befolyt]]</f>
        <v>#VALUE!</v>
      </c>
      <c r="B6363" t="e">
        <f>Table1[[#This Row],[ÜK]]</f>
        <v>#VALUE!</v>
      </c>
      <c r="C6363" s="3" t="e">
        <f>Table1[[#This Row],[Szla]]</f>
        <v>#VALUE!</v>
      </c>
      <c r="D6363" s="6" t="e">
        <f>Table1[[#This Row],[Kelt_hó]]</f>
        <v>#VALUE!</v>
      </c>
      <c r="E6363" t="e">
        <f>Table1[[#This Row],[Vevő]]</f>
        <v>#VALUE!</v>
      </c>
      <c r="F6363" t="e">
        <f>Table1[[#This Row],[Termékkör]]</f>
        <v>#VALUE!</v>
      </c>
      <c r="G6363" s="4" t="e">
        <f>Table1[[#This Row],[SzumElad]]</f>
        <v>#VALUE!</v>
      </c>
      <c r="H6363" s="7" t="e">
        <f>Table1[[#This Row],[Jut_%]]</f>
        <v>#VALUE!</v>
      </c>
      <c r="I6363" s="4" t="e">
        <f>Table1[[#This Row],[Jut]]</f>
        <v>#VALUE!</v>
      </c>
      <c r="J6363" s="4" t="e">
        <f>Table1[[#This Row],[Column1]]</f>
        <v>#VALUE!</v>
      </c>
    </row>
    <row r="6364" spans="1:10" hidden="1" x14ac:dyDescent="0.3">
      <c r="A6364" s="2" t="e">
        <f>Table1[[#This Row],[Befolyt]]</f>
        <v>#VALUE!</v>
      </c>
      <c r="B6364" t="e">
        <f>Table1[[#This Row],[ÜK]]</f>
        <v>#VALUE!</v>
      </c>
      <c r="C6364" s="3" t="e">
        <f>Table1[[#This Row],[Szla]]</f>
        <v>#VALUE!</v>
      </c>
      <c r="D6364" s="6" t="e">
        <f>Table1[[#This Row],[Kelt_hó]]</f>
        <v>#VALUE!</v>
      </c>
      <c r="E6364" t="e">
        <f>Table1[[#This Row],[Vevő]]</f>
        <v>#VALUE!</v>
      </c>
      <c r="F6364" t="e">
        <f>Table1[[#This Row],[Termékkör]]</f>
        <v>#VALUE!</v>
      </c>
      <c r="G6364" s="4" t="e">
        <f>Table1[[#This Row],[SzumElad]]</f>
        <v>#VALUE!</v>
      </c>
      <c r="H6364" s="7" t="e">
        <f>Table1[[#This Row],[Jut_%]]</f>
        <v>#VALUE!</v>
      </c>
      <c r="I6364" s="4" t="e">
        <f>Table1[[#This Row],[Jut]]</f>
        <v>#VALUE!</v>
      </c>
      <c r="J6364" s="4" t="e">
        <f>Table1[[#This Row],[Column1]]</f>
        <v>#VALUE!</v>
      </c>
    </row>
    <row r="6365" spans="1:10" hidden="1" x14ac:dyDescent="0.3">
      <c r="A6365" s="2" t="e">
        <f>Table1[[#This Row],[Befolyt]]</f>
        <v>#VALUE!</v>
      </c>
      <c r="B6365" t="e">
        <f>Table1[[#This Row],[ÜK]]</f>
        <v>#VALUE!</v>
      </c>
      <c r="C6365" s="3" t="e">
        <f>Table1[[#This Row],[Szla]]</f>
        <v>#VALUE!</v>
      </c>
      <c r="D6365" s="6" t="e">
        <f>Table1[[#This Row],[Kelt_hó]]</f>
        <v>#VALUE!</v>
      </c>
      <c r="E6365" t="e">
        <f>Table1[[#This Row],[Vevő]]</f>
        <v>#VALUE!</v>
      </c>
      <c r="F6365" t="e">
        <f>Table1[[#This Row],[Termékkör]]</f>
        <v>#VALUE!</v>
      </c>
      <c r="G6365" s="4" t="e">
        <f>Table1[[#This Row],[SzumElad]]</f>
        <v>#VALUE!</v>
      </c>
      <c r="H6365" s="7" t="e">
        <f>Table1[[#This Row],[Jut_%]]</f>
        <v>#VALUE!</v>
      </c>
      <c r="I6365" s="4" t="e">
        <f>Table1[[#This Row],[Jut]]</f>
        <v>#VALUE!</v>
      </c>
      <c r="J6365" s="4" t="e">
        <f>Table1[[#This Row],[Column1]]</f>
        <v>#VALUE!</v>
      </c>
    </row>
    <row r="6366" spans="1:10" hidden="1" x14ac:dyDescent="0.3">
      <c r="A6366" s="2" t="e">
        <f>Table1[[#This Row],[Befolyt]]</f>
        <v>#VALUE!</v>
      </c>
      <c r="B6366" t="e">
        <f>Table1[[#This Row],[ÜK]]</f>
        <v>#VALUE!</v>
      </c>
      <c r="C6366" s="3" t="e">
        <f>Table1[[#This Row],[Szla]]</f>
        <v>#VALUE!</v>
      </c>
      <c r="D6366" s="6" t="e">
        <f>Table1[[#This Row],[Kelt_hó]]</f>
        <v>#VALUE!</v>
      </c>
      <c r="E6366" t="e">
        <f>Table1[[#This Row],[Vevő]]</f>
        <v>#VALUE!</v>
      </c>
      <c r="F6366" t="e">
        <f>Table1[[#This Row],[Termékkör]]</f>
        <v>#VALUE!</v>
      </c>
      <c r="G6366" s="4" t="e">
        <f>Table1[[#This Row],[SzumElad]]</f>
        <v>#VALUE!</v>
      </c>
      <c r="H6366" s="7" t="e">
        <f>Table1[[#This Row],[Jut_%]]</f>
        <v>#VALUE!</v>
      </c>
      <c r="I6366" s="4" t="e">
        <f>Table1[[#This Row],[Jut]]</f>
        <v>#VALUE!</v>
      </c>
      <c r="J6366" s="4" t="e">
        <f>Table1[[#This Row],[Column1]]</f>
        <v>#VALUE!</v>
      </c>
    </row>
    <row r="6367" spans="1:10" hidden="1" x14ac:dyDescent="0.3">
      <c r="A6367" s="2" t="e">
        <f>Table1[[#This Row],[Befolyt]]</f>
        <v>#VALUE!</v>
      </c>
      <c r="B6367" t="e">
        <f>Table1[[#This Row],[ÜK]]</f>
        <v>#VALUE!</v>
      </c>
      <c r="C6367" s="3" t="e">
        <f>Table1[[#This Row],[Szla]]</f>
        <v>#VALUE!</v>
      </c>
      <c r="D6367" s="6" t="e">
        <f>Table1[[#This Row],[Kelt_hó]]</f>
        <v>#VALUE!</v>
      </c>
      <c r="E6367" t="e">
        <f>Table1[[#This Row],[Vevő]]</f>
        <v>#VALUE!</v>
      </c>
      <c r="F6367" t="e">
        <f>Table1[[#This Row],[Termékkör]]</f>
        <v>#VALUE!</v>
      </c>
      <c r="G6367" s="4" t="e">
        <f>Table1[[#This Row],[SzumElad]]</f>
        <v>#VALUE!</v>
      </c>
      <c r="H6367" s="7" t="e">
        <f>Table1[[#This Row],[Jut_%]]</f>
        <v>#VALUE!</v>
      </c>
      <c r="I6367" s="4" t="e">
        <f>Table1[[#This Row],[Jut]]</f>
        <v>#VALUE!</v>
      </c>
      <c r="J6367" s="4" t="e">
        <f>Table1[[#This Row],[Column1]]</f>
        <v>#VALUE!</v>
      </c>
    </row>
    <row r="6368" spans="1:10" hidden="1" x14ac:dyDescent="0.3">
      <c r="A6368" s="2" t="e">
        <f>Table1[[#This Row],[Befolyt]]</f>
        <v>#VALUE!</v>
      </c>
      <c r="B6368" t="e">
        <f>Table1[[#This Row],[ÜK]]</f>
        <v>#VALUE!</v>
      </c>
      <c r="C6368" s="3" t="e">
        <f>Table1[[#This Row],[Szla]]</f>
        <v>#VALUE!</v>
      </c>
      <c r="D6368" s="6" t="e">
        <f>Table1[[#This Row],[Kelt_hó]]</f>
        <v>#VALUE!</v>
      </c>
      <c r="E6368" t="e">
        <f>Table1[[#This Row],[Vevő]]</f>
        <v>#VALUE!</v>
      </c>
      <c r="F6368" t="e">
        <f>Table1[[#This Row],[Termékkör]]</f>
        <v>#VALUE!</v>
      </c>
      <c r="G6368" s="4" t="e">
        <f>Table1[[#This Row],[SzumElad]]</f>
        <v>#VALUE!</v>
      </c>
      <c r="H6368" s="7" t="e">
        <f>Table1[[#This Row],[Jut_%]]</f>
        <v>#VALUE!</v>
      </c>
      <c r="I6368" s="4" t="e">
        <f>Table1[[#This Row],[Jut]]</f>
        <v>#VALUE!</v>
      </c>
      <c r="J6368" s="4" t="e">
        <f>Table1[[#This Row],[Column1]]</f>
        <v>#VALUE!</v>
      </c>
    </row>
    <row r="6369" spans="1:10" hidden="1" x14ac:dyDescent="0.3">
      <c r="A6369" s="2" t="e">
        <f>Table1[[#This Row],[Befolyt]]</f>
        <v>#VALUE!</v>
      </c>
      <c r="B6369" t="e">
        <f>Table1[[#This Row],[ÜK]]</f>
        <v>#VALUE!</v>
      </c>
      <c r="C6369" s="3" t="e">
        <f>Table1[[#This Row],[Szla]]</f>
        <v>#VALUE!</v>
      </c>
      <c r="D6369" s="6" t="e">
        <f>Table1[[#This Row],[Kelt_hó]]</f>
        <v>#VALUE!</v>
      </c>
      <c r="E6369" t="e">
        <f>Table1[[#This Row],[Vevő]]</f>
        <v>#VALUE!</v>
      </c>
      <c r="F6369" t="e">
        <f>Table1[[#This Row],[Termékkör]]</f>
        <v>#VALUE!</v>
      </c>
      <c r="G6369" s="4" t="e">
        <f>Table1[[#This Row],[SzumElad]]</f>
        <v>#VALUE!</v>
      </c>
      <c r="H6369" s="7" t="e">
        <f>Table1[[#This Row],[Jut_%]]</f>
        <v>#VALUE!</v>
      </c>
      <c r="I6369" s="4" t="e">
        <f>Table1[[#This Row],[Jut]]</f>
        <v>#VALUE!</v>
      </c>
      <c r="J6369" s="4" t="e">
        <f>Table1[[#This Row],[Column1]]</f>
        <v>#VALUE!</v>
      </c>
    </row>
    <row r="6370" spans="1:10" hidden="1" x14ac:dyDescent="0.3">
      <c r="A6370" s="2" t="e">
        <f>Table1[[#This Row],[Befolyt]]</f>
        <v>#VALUE!</v>
      </c>
      <c r="B6370" t="e">
        <f>Table1[[#This Row],[ÜK]]</f>
        <v>#VALUE!</v>
      </c>
      <c r="C6370" s="3" t="e">
        <f>Table1[[#This Row],[Szla]]</f>
        <v>#VALUE!</v>
      </c>
      <c r="D6370" s="6" t="e">
        <f>Table1[[#This Row],[Kelt_hó]]</f>
        <v>#VALUE!</v>
      </c>
      <c r="E6370" t="e">
        <f>Table1[[#This Row],[Vevő]]</f>
        <v>#VALUE!</v>
      </c>
      <c r="F6370" t="e">
        <f>Table1[[#This Row],[Termékkör]]</f>
        <v>#VALUE!</v>
      </c>
      <c r="G6370" s="4" t="e">
        <f>Table1[[#This Row],[SzumElad]]</f>
        <v>#VALUE!</v>
      </c>
      <c r="H6370" s="7" t="e">
        <f>Table1[[#This Row],[Jut_%]]</f>
        <v>#VALUE!</v>
      </c>
      <c r="I6370" s="4" t="e">
        <f>Table1[[#This Row],[Jut]]</f>
        <v>#VALUE!</v>
      </c>
      <c r="J6370" s="4" t="e">
        <f>Table1[[#This Row],[Column1]]</f>
        <v>#VALUE!</v>
      </c>
    </row>
    <row r="6371" spans="1:10" hidden="1" x14ac:dyDescent="0.3">
      <c r="A6371" s="2" t="e">
        <f>Table1[[#This Row],[Befolyt]]</f>
        <v>#VALUE!</v>
      </c>
      <c r="B6371" t="e">
        <f>Table1[[#This Row],[ÜK]]</f>
        <v>#VALUE!</v>
      </c>
      <c r="C6371" s="3" t="e">
        <f>Table1[[#This Row],[Szla]]</f>
        <v>#VALUE!</v>
      </c>
      <c r="D6371" s="6" t="e">
        <f>Table1[[#This Row],[Kelt_hó]]</f>
        <v>#VALUE!</v>
      </c>
      <c r="E6371" t="e">
        <f>Table1[[#This Row],[Vevő]]</f>
        <v>#VALUE!</v>
      </c>
      <c r="F6371" t="e">
        <f>Table1[[#This Row],[Termékkör]]</f>
        <v>#VALUE!</v>
      </c>
      <c r="G6371" s="4" t="e">
        <f>Table1[[#This Row],[SzumElad]]</f>
        <v>#VALUE!</v>
      </c>
      <c r="H6371" s="7" t="e">
        <f>Table1[[#This Row],[Jut_%]]</f>
        <v>#VALUE!</v>
      </c>
      <c r="I6371" s="4" t="e">
        <f>Table1[[#This Row],[Jut]]</f>
        <v>#VALUE!</v>
      </c>
      <c r="J6371" s="4" t="e">
        <f>Table1[[#This Row],[Column1]]</f>
        <v>#VALUE!</v>
      </c>
    </row>
    <row r="6372" spans="1:10" hidden="1" x14ac:dyDescent="0.3">
      <c r="A6372" s="2" t="e">
        <f>Table1[[#This Row],[Befolyt]]</f>
        <v>#VALUE!</v>
      </c>
      <c r="B6372" t="e">
        <f>Table1[[#This Row],[ÜK]]</f>
        <v>#VALUE!</v>
      </c>
      <c r="C6372" s="3" t="e">
        <f>Table1[[#This Row],[Szla]]</f>
        <v>#VALUE!</v>
      </c>
      <c r="D6372" s="6" t="e">
        <f>Table1[[#This Row],[Kelt_hó]]</f>
        <v>#VALUE!</v>
      </c>
      <c r="E6372" t="e">
        <f>Table1[[#This Row],[Vevő]]</f>
        <v>#VALUE!</v>
      </c>
      <c r="F6372" t="e">
        <f>Table1[[#This Row],[Termékkör]]</f>
        <v>#VALUE!</v>
      </c>
      <c r="G6372" s="4" t="e">
        <f>Table1[[#This Row],[SzumElad]]</f>
        <v>#VALUE!</v>
      </c>
      <c r="H6372" s="7" t="e">
        <f>Table1[[#This Row],[Jut_%]]</f>
        <v>#VALUE!</v>
      </c>
      <c r="I6372" s="4" t="e">
        <f>Table1[[#This Row],[Jut]]</f>
        <v>#VALUE!</v>
      </c>
      <c r="J6372" s="4" t="e">
        <f>Table1[[#This Row],[Column1]]</f>
        <v>#VALUE!</v>
      </c>
    </row>
    <row r="6373" spans="1:10" hidden="1" x14ac:dyDescent="0.3">
      <c r="A6373" s="2" t="e">
        <f>Table1[[#This Row],[Befolyt]]</f>
        <v>#VALUE!</v>
      </c>
      <c r="B6373" t="e">
        <f>Table1[[#This Row],[ÜK]]</f>
        <v>#VALUE!</v>
      </c>
      <c r="C6373" s="3" t="e">
        <f>Table1[[#This Row],[Szla]]</f>
        <v>#VALUE!</v>
      </c>
      <c r="D6373" s="6" t="e">
        <f>Table1[[#This Row],[Kelt_hó]]</f>
        <v>#VALUE!</v>
      </c>
      <c r="E6373" t="e">
        <f>Table1[[#This Row],[Vevő]]</f>
        <v>#VALUE!</v>
      </c>
      <c r="F6373" t="e">
        <f>Table1[[#This Row],[Termékkör]]</f>
        <v>#VALUE!</v>
      </c>
      <c r="G6373" s="4" t="e">
        <f>Table1[[#This Row],[SzumElad]]</f>
        <v>#VALUE!</v>
      </c>
      <c r="H6373" s="7" t="e">
        <f>Table1[[#This Row],[Jut_%]]</f>
        <v>#VALUE!</v>
      </c>
      <c r="I6373" s="4" t="e">
        <f>Table1[[#This Row],[Jut]]</f>
        <v>#VALUE!</v>
      </c>
      <c r="J6373" s="4" t="e">
        <f>Table1[[#This Row],[Column1]]</f>
        <v>#VALUE!</v>
      </c>
    </row>
    <row r="6374" spans="1:10" hidden="1" x14ac:dyDescent="0.3">
      <c r="A6374" s="2" t="e">
        <f>Table1[[#This Row],[Befolyt]]</f>
        <v>#VALUE!</v>
      </c>
      <c r="B6374" t="e">
        <f>Table1[[#This Row],[ÜK]]</f>
        <v>#VALUE!</v>
      </c>
      <c r="C6374" s="3" t="e">
        <f>Table1[[#This Row],[Szla]]</f>
        <v>#VALUE!</v>
      </c>
      <c r="D6374" s="6" t="e">
        <f>Table1[[#This Row],[Kelt_hó]]</f>
        <v>#VALUE!</v>
      </c>
      <c r="E6374" t="e">
        <f>Table1[[#This Row],[Vevő]]</f>
        <v>#VALUE!</v>
      </c>
      <c r="F6374" t="e">
        <f>Table1[[#This Row],[Termékkör]]</f>
        <v>#VALUE!</v>
      </c>
      <c r="G6374" s="4" t="e">
        <f>Table1[[#This Row],[SzumElad]]</f>
        <v>#VALUE!</v>
      </c>
      <c r="H6374" s="7" t="e">
        <f>Table1[[#This Row],[Jut_%]]</f>
        <v>#VALUE!</v>
      </c>
      <c r="I6374" s="4" t="e">
        <f>Table1[[#This Row],[Jut]]</f>
        <v>#VALUE!</v>
      </c>
      <c r="J6374" s="4" t="e">
        <f>Table1[[#This Row],[Column1]]</f>
        <v>#VALUE!</v>
      </c>
    </row>
    <row r="6375" spans="1:10" hidden="1" x14ac:dyDescent="0.3">
      <c r="A6375" s="2" t="e">
        <f>Table1[[#This Row],[Befolyt]]</f>
        <v>#VALUE!</v>
      </c>
      <c r="B6375" t="e">
        <f>Table1[[#This Row],[ÜK]]</f>
        <v>#VALUE!</v>
      </c>
      <c r="C6375" s="3" t="e">
        <f>Table1[[#This Row],[Szla]]</f>
        <v>#VALUE!</v>
      </c>
      <c r="D6375" s="6" t="e">
        <f>Table1[[#This Row],[Kelt_hó]]</f>
        <v>#VALUE!</v>
      </c>
      <c r="E6375" t="e">
        <f>Table1[[#This Row],[Vevő]]</f>
        <v>#VALUE!</v>
      </c>
      <c r="F6375" t="e">
        <f>Table1[[#This Row],[Termékkör]]</f>
        <v>#VALUE!</v>
      </c>
      <c r="G6375" s="4" t="e">
        <f>Table1[[#This Row],[SzumElad]]</f>
        <v>#VALUE!</v>
      </c>
      <c r="H6375" s="7" t="e">
        <f>Table1[[#This Row],[Jut_%]]</f>
        <v>#VALUE!</v>
      </c>
      <c r="I6375" s="4" t="e">
        <f>Table1[[#This Row],[Jut]]</f>
        <v>#VALUE!</v>
      </c>
      <c r="J6375" s="4" t="e">
        <f>Table1[[#This Row],[Column1]]</f>
        <v>#VALUE!</v>
      </c>
    </row>
    <row r="6376" spans="1:10" hidden="1" x14ac:dyDescent="0.3">
      <c r="A6376" s="2" t="e">
        <f>Table1[[#This Row],[Befolyt]]</f>
        <v>#VALUE!</v>
      </c>
      <c r="B6376" t="e">
        <f>Table1[[#This Row],[ÜK]]</f>
        <v>#VALUE!</v>
      </c>
      <c r="C6376" s="3" t="e">
        <f>Table1[[#This Row],[Szla]]</f>
        <v>#VALUE!</v>
      </c>
      <c r="D6376" s="6" t="e">
        <f>Table1[[#This Row],[Kelt_hó]]</f>
        <v>#VALUE!</v>
      </c>
      <c r="E6376" t="e">
        <f>Table1[[#This Row],[Vevő]]</f>
        <v>#VALUE!</v>
      </c>
      <c r="F6376" t="e">
        <f>Table1[[#This Row],[Termékkör]]</f>
        <v>#VALUE!</v>
      </c>
      <c r="G6376" s="4" t="e">
        <f>Table1[[#This Row],[SzumElad]]</f>
        <v>#VALUE!</v>
      </c>
      <c r="H6376" s="7" t="e">
        <f>Table1[[#This Row],[Jut_%]]</f>
        <v>#VALUE!</v>
      </c>
      <c r="I6376" s="4" t="e">
        <f>Table1[[#This Row],[Jut]]</f>
        <v>#VALUE!</v>
      </c>
      <c r="J6376" s="4" t="e">
        <f>Table1[[#This Row],[Column1]]</f>
        <v>#VALUE!</v>
      </c>
    </row>
    <row r="6377" spans="1:10" hidden="1" x14ac:dyDescent="0.3">
      <c r="A6377" s="2" t="e">
        <f>Table1[[#This Row],[Befolyt]]</f>
        <v>#VALUE!</v>
      </c>
      <c r="B6377" t="e">
        <f>Table1[[#This Row],[ÜK]]</f>
        <v>#VALUE!</v>
      </c>
      <c r="C6377" s="3" t="e">
        <f>Table1[[#This Row],[Szla]]</f>
        <v>#VALUE!</v>
      </c>
      <c r="D6377" s="6" t="e">
        <f>Table1[[#This Row],[Kelt_hó]]</f>
        <v>#VALUE!</v>
      </c>
      <c r="E6377" t="e">
        <f>Table1[[#This Row],[Vevő]]</f>
        <v>#VALUE!</v>
      </c>
      <c r="F6377" t="e">
        <f>Table1[[#This Row],[Termékkör]]</f>
        <v>#VALUE!</v>
      </c>
      <c r="G6377" s="4" t="e">
        <f>Table1[[#This Row],[SzumElad]]</f>
        <v>#VALUE!</v>
      </c>
      <c r="H6377" s="7" t="e">
        <f>Table1[[#This Row],[Jut_%]]</f>
        <v>#VALUE!</v>
      </c>
      <c r="I6377" s="4" t="e">
        <f>Table1[[#This Row],[Jut]]</f>
        <v>#VALUE!</v>
      </c>
      <c r="J6377" s="4" t="e">
        <f>Table1[[#This Row],[Column1]]</f>
        <v>#VALUE!</v>
      </c>
    </row>
    <row r="6378" spans="1:10" hidden="1" x14ac:dyDescent="0.3">
      <c r="A6378" s="2" t="e">
        <f>Table1[[#This Row],[Befolyt]]</f>
        <v>#VALUE!</v>
      </c>
      <c r="B6378" t="e">
        <f>Table1[[#This Row],[ÜK]]</f>
        <v>#VALUE!</v>
      </c>
      <c r="C6378" s="3" t="e">
        <f>Table1[[#This Row],[Szla]]</f>
        <v>#VALUE!</v>
      </c>
      <c r="D6378" s="6" t="e">
        <f>Table1[[#This Row],[Kelt_hó]]</f>
        <v>#VALUE!</v>
      </c>
      <c r="E6378" t="e">
        <f>Table1[[#This Row],[Vevő]]</f>
        <v>#VALUE!</v>
      </c>
      <c r="F6378" t="e">
        <f>Table1[[#This Row],[Termékkör]]</f>
        <v>#VALUE!</v>
      </c>
      <c r="G6378" s="4" t="e">
        <f>Table1[[#This Row],[SzumElad]]</f>
        <v>#VALUE!</v>
      </c>
      <c r="H6378" s="7" t="e">
        <f>Table1[[#This Row],[Jut_%]]</f>
        <v>#VALUE!</v>
      </c>
      <c r="I6378" s="4" t="e">
        <f>Table1[[#This Row],[Jut]]</f>
        <v>#VALUE!</v>
      </c>
      <c r="J6378" s="4" t="e">
        <f>Table1[[#This Row],[Column1]]</f>
        <v>#VALUE!</v>
      </c>
    </row>
    <row r="6379" spans="1:10" hidden="1" x14ac:dyDescent="0.3">
      <c r="A6379" s="2" t="e">
        <f>Table1[[#This Row],[Befolyt]]</f>
        <v>#VALUE!</v>
      </c>
      <c r="B6379" t="e">
        <f>Table1[[#This Row],[ÜK]]</f>
        <v>#VALUE!</v>
      </c>
      <c r="C6379" s="3" t="e">
        <f>Table1[[#This Row],[Szla]]</f>
        <v>#VALUE!</v>
      </c>
      <c r="D6379" s="6" t="e">
        <f>Table1[[#This Row],[Kelt_hó]]</f>
        <v>#VALUE!</v>
      </c>
      <c r="E6379" t="e">
        <f>Table1[[#This Row],[Vevő]]</f>
        <v>#VALUE!</v>
      </c>
      <c r="F6379" t="e">
        <f>Table1[[#This Row],[Termékkör]]</f>
        <v>#VALUE!</v>
      </c>
      <c r="G6379" s="4" t="e">
        <f>Table1[[#This Row],[SzumElad]]</f>
        <v>#VALUE!</v>
      </c>
      <c r="H6379" s="7" t="e">
        <f>Table1[[#This Row],[Jut_%]]</f>
        <v>#VALUE!</v>
      </c>
      <c r="I6379" s="4" t="e">
        <f>Table1[[#This Row],[Jut]]</f>
        <v>#VALUE!</v>
      </c>
      <c r="J6379" s="4" t="e">
        <f>Table1[[#This Row],[Column1]]</f>
        <v>#VALUE!</v>
      </c>
    </row>
    <row r="6380" spans="1:10" hidden="1" x14ac:dyDescent="0.3">
      <c r="A6380" s="2" t="e">
        <f>Table1[[#This Row],[Befolyt]]</f>
        <v>#VALUE!</v>
      </c>
      <c r="B6380" t="e">
        <f>Table1[[#This Row],[ÜK]]</f>
        <v>#VALUE!</v>
      </c>
      <c r="C6380" s="3" t="e">
        <f>Table1[[#This Row],[Szla]]</f>
        <v>#VALUE!</v>
      </c>
      <c r="D6380" s="6" t="e">
        <f>Table1[[#This Row],[Kelt_hó]]</f>
        <v>#VALUE!</v>
      </c>
      <c r="E6380" t="e">
        <f>Table1[[#This Row],[Vevő]]</f>
        <v>#VALUE!</v>
      </c>
      <c r="F6380" t="e">
        <f>Table1[[#This Row],[Termékkör]]</f>
        <v>#VALUE!</v>
      </c>
      <c r="G6380" s="4" t="e">
        <f>Table1[[#This Row],[SzumElad]]</f>
        <v>#VALUE!</v>
      </c>
      <c r="H6380" s="7" t="e">
        <f>Table1[[#This Row],[Jut_%]]</f>
        <v>#VALUE!</v>
      </c>
      <c r="I6380" s="4" t="e">
        <f>Table1[[#This Row],[Jut]]</f>
        <v>#VALUE!</v>
      </c>
      <c r="J6380" s="4" t="e">
        <f>Table1[[#This Row],[Column1]]</f>
        <v>#VALUE!</v>
      </c>
    </row>
    <row r="6381" spans="1:10" hidden="1" x14ac:dyDescent="0.3">
      <c r="A6381" s="2" t="e">
        <f>Table1[[#This Row],[Befolyt]]</f>
        <v>#VALUE!</v>
      </c>
      <c r="B6381" t="e">
        <f>Table1[[#This Row],[ÜK]]</f>
        <v>#VALUE!</v>
      </c>
      <c r="C6381" s="3" t="e">
        <f>Table1[[#This Row],[Szla]]</f>
        <v>#VALUE!</v>
      </c>
      <c r="D6381" s="6" t="e">
        <f>Table1[[#This Row],[Kelt_hó]]</f>
        <v>#VALUE!</v>
      </c>
      <c r="E6381" t="e">
        <f>Table1[[#This Row],[Vevő]]</f>
        <v>#VALUE!</v>
      </c>
      <c r="F6381" t="e">
        <f>Table1[[#This Row],[Termékkör]]</f>
        <v>#VALUE!</v>
      </c>
      <c r="G6381" s="4" t="e">
        <f>Table1[[#This Row],[SzumElad]]</f>
        <v>#VALUE!</v>
      </c>
      <c r="H6381" s="7" t="e">
        <f>Table1[[#This Row],[Jut_%]]</f>
        <v>#VALUE!</v>
      </c>
      <c r="I6381" s="4" t="e">
        <f>Table1[[#This Row],[Jut]]</f>
        <v>#VALUE!</v>
      </c>
      <c r="J6381" s="4" t="e">
        <f>Table1[[#This Row],[Column1]]</f>
        <v>#VALUE!</v>
      </c>
    </row>
    <row r="6382" spans="1:10" hidden="1" x14ac:dyDescent="0.3">
      <c r="A6382" s="2" t="e">
        <f>Table1[[#This Row],[Befolyt]]</f>
        <v>#VALUE!</v>
      </c>
      <c r="B6382" t="e">
        <f>Table1[[#This Row],[ÜK]]</f>
        <v>#VALUE!</v>
      </c>
      <c r="C6382" s="3" t="e">
        <f>Table1[[#This Row],[Szla]]</f>
        <v>#VALUE!</v>
      </c>
      <c r="D6382" s="6" t="e">
        <f>Table1[[#This Row],[Kelt_hó]]</f>
        <v>#VALUE!</v>
      </c>
      <c r="E6382" t="e">
        <f>Table1[[#This Row],[Vevő]]</f>
        <v>#VALUE!</v>
      </c>
      <c r="F6382" t="e">
        <f>Table1[[#This Row],[Termékkör]]</f>
        <v>#VALUE!</v>
      </c>
      <c r="G6382" s="4" t="e">
        <f>Table1[[#This Row],[SzumElad]]</f>
        <v>#VALUE!</v>
      </c>
      <c r="H6382" s="7" t="e">
        <f>Table1[[#This Row],[Jut_%]]</f>
        <v>#VALUE!</v>
      </c>
      <c r="I6382" s="4" t="e">
        <f>Table1[[#This Row],[Jut]]</f>
        <v>#VALUE!</v>
      </c>
      <c r="J6382" s="4" t="e">
        <f>Table1[[#This Row],[Column1]]</f>
        <v>#VALUE!</v>
      </c>
    </row>
    <row r="6383" spans="1:10" hidden="1" x14ac:dyDescent="0.3">
      <c r="A6383" s="2" t="e">
        <f>Table1[[#This Row],[Befolyt]]</f>
        <v>#VALUE!</v>
      </c>
      <c r="B6383" t="e">
        <f>Table1[[#This Row],[ÜK]]</f>
        <v>#VALUE!</v>
      </c>
      <c r="C6383" s="3" t="e">
        <f>Table1[[#This Row],[Szla]]</f>
        <v>#VALUE!</v>
      </c>
      <c r="D6383" s="6" t="e">
        <f>Table1[[#This Row],[Kelt_hó]]</f>
        <v>#VALUE!</v>
      </c>
      <c r="E6383" t="e">
        <f>Table1[[#This Row],[Vevő]]</f>
        <v>#VALUE!</v>
      </c>
      <c r="F6383" t="e">
        <f>Table1[[#This Row],[Termékkör]]</f>
        <v>#VALUE!</v>
      </c>
      <c r="G6383" s="4" t="e">
        <f>Table1[[#This Row],[SzumElad]]</f>
        <v>#VALUE!</v>
      </c>
      <c r="H6383" s="7" t="e">
        <f>Table1[[#This Row],[Jut_%]]</f>
        <v>#VALUE!</v>
      </c>
      <c r="I6383" s="4" t="e">
        <f>Table1[[#This Row],[Jut]]</f>
        <v>#VALUE!</v>
      </c>
      <c r="J6383" s="4" t="e">
        <f>Table1[[#This Row],[Column1]]</f>
        <v>#VALUE!</v>
      </c>
    </row>
    <row r="6384" spans="1:10" hidden="1" x14ac:dyDescent="0.3">
      <c r="A6384" s="2" t="e">
        <f>Table1[[#This Row],[Befolyt]]</f>
        <v>#VALUE!</v>
      </c>
      <c r="B6384" t="e">
        <f>Table1[[#This Row],[ÜK]]</f>
        <v>#VALUE!</v>
      </c>
      <c r="C6384" s="3" t="e">
        <f>Table1[[#This Row],[Szla]]</f>
        <v>#VALUE!</v>
      </c>
      <c r="D6384" s="6" t="e">
        <f>Table1[[#This Row],[Kelt_hó]]</f>
        <v>#VALUE!</v>
      </c>
      <c r="E6384" t="e">
        <f>Table1[[#This Row],[Vevő]]</f>
        <v>#VALUE!</v>
      </c>
      <c r="F6384" t="e">
        <f>Table1[[#This Row],[Termékkör]]</f>
        <v>#VALUE!</v>
      </c>
      <c r="G6384" s="4" t="e">
        <f>Table1[[#This Row],[SzumElad]]</f>
        <v>#VALUE!</v>
      </c>
      <c r="H6384" s="7" t="e">
        <f>Table1[[#This Row],[Jut_%]]</f>
        <v>#VALUE!</v>
      </c>
      <c r="I6384" s="4" t="e">
        <f>Table1[[#This Row],[Jut]]</f>
        <v>#VALUE!</v>
      </c>
      <c r="J6384" s="4" t="e">
        <f>Table1[[#This Row],[Column1]]</f>
        <v>#VALUE!</v>
      </c>
    </row>
    <row r="6385" spans="1:10" hidden="1" x14ac:dyDescent="0.3">
      <c r="A6385" s="2" t="e">
        <f>Table1[[#This Row],[Befolyt]]</f>
        <v>#VALUE!</v>
      </c>
      <c r="B6385" t="e">
        <f>Table1[[#This Row],[ÜK]]</f>
        <v>#VALUE!</v>
      </c>
      <c r="C6385" s="3" t="e">
        <f>Table1[[#This Row],[Szla]]</f>
        <v>#VALUE!</v>
      </c>
      <c r="D6385" s="6" t="e">
        <f>Table1[[#This Row],[Kelt_hó]]</f>
        <v>#VALUE!</v>
      </c>
      <c r="E6385" t="e">
        <f>Table1[[#This Row],[Vevő]]</f>
        <v>#VALUE!</v>
      </c>
      <c r="F6385" t="e">
        <f>Table1[[#This Row],[Termékkör]]</f>
        <v>#VALUE!</v>
      </c>
      <c r="G6385" s="4" t="e">
        <f>Table1[[#This Row],[SzumElad]]</f>
        <v>#VALUE!</v>
      </c>
      <c r="H6385" s="7" t="e">
        <f>Table1[[#This Row],[Jut_%]]</f>
        <v>#VALUE!</v>
      </c>
      <c r="I6385" s="4" t="e">
        <f>Table1[[#This Row],[Jut]]</f>
        <v>#VALUE!</v>
      </c>
      <c r="J6385" s="4" t="e">
        <f>Table1[[#This Row],[Column1]]</f>
        <v>#VALUE!</v>
      </c>
    </row>
    <row r="6386" spans="1:10" hidden="1" x14ac:dyDescent="0.3">
      <c r="A6386" s="2" t="e">
        <f>Table1[[#This Row],[Befolyt]]</f>
        <v>#VALUE!</v>
      </c>
      <c r="B6386" t="e">
        <f>Table1[[#This Row],[ÜK]]</f>
        <v>#VALUE!</v>
      </c>
      <c r="C6386" s="3" t="e">
        <f>Table1[[#This Row],[Szla]]</f>
        <v>#VALUE!</v>
      </c>
      <c r="D6386" s="6" t="e">
        <f>Table1[[#This Row],[Kelt_hó]]</f>
        <v>#VALUE!</v>
      </c>
      <c r="E6386" t="e">
        <f>Table1[[#This Row],[Vevő]]</f>
        <v>#VALUE!</v>
      </c>
      <c r="F6386" t="e">
        <f>Table1[[#This Row],[Termékkör]]</f>
        <v>#VALUE!</v>
      </c>
      <c r="G6386" s="4" t="e">
        <f>Table1[[#This Row],[SzumElad]]</f>
        <v>#VALUE!</v>
      </c>
      <c r="H6386" s="7" t="e">
        <f>Table1[[#This Row],[Jut_%]]</f>
        <v>#VALUE!</v>
      </c>
      <c r="I6386" s="4" t="e">
        <f>Table1[[#This Row],[Jut]]</f>
        <v>#VALUE!</v>
      </c>
      <c r="J6386" s="4" t="e">
        <f>Table1[[#This Row],[Column1]]</f>
        <v>#VALUE!</v>
      </c>
    </row>
    <row r="6387" spans="1:10" hidden="1" x14ac:dyDescent="0.3">
      <c r="A6387" s="2" t="e">
        <f>Table1[[#This Row],[Befolyt]]</f>
        <v>#VALUE!</v>
      </c>
      <c r="B6387" t="e">
        <f>Table1[[#This Row],[ÜK]]</f>
        <v>#VALUE!</v>
      </c>
      <c r="C6387" s="3" t="e">
        <f>Table1[[#This Row],[Szla]]</f>
        <v>#VALUE!</v>
      </c>
      <c r="D6387" s="6" t="e">
        <f>Table1[[#This Row],[Kelt_hó]]</f>
        <v>#VALUE!</v>
      </c>
      <c r="E6387" t="e">
        <f>Table1[[#This Row],[Vevő]]</f>
        <v>#VALUE!</v>
      </c>
      <c r="F6387" t="e">
        <f>Table1[[#This Row],[Termékkör]]</f>
        <v>#VALUE!</v>
      </c>
      <c r="G6387" s="4" t="e">
        <f>Table1[[#This Row],[SzumElad]]</f>
        <v>#VALUE!</v>
      </c>
      <c r="H6387" s="7" t="e">
        <f>Table1[[#This Row],[Jut_%]]</f>
        <v>#VALUE!</v>
      </c>
      <c r="I6387" s="4" t="e">
        <f>Table1[[#This Row],[Jut]]</f>
        <v>#VALUE!</v>
      </c>
      <c r="J6387" s="4" t="e">
        <f>Table1[[#This Row],[Column1]]</f>
        <v>#VALUE!</v>
      </c>
    </row>
    <row r="6388" spans="1:10" hidden="1" x14ac:dyDescent="0.3">
      <c r="A6388" s="2" t="e">
        <f>Table1[[#This Row],[Befolyt]]</f>
        <v>#VALUE!</v>
      </c>
      <c r="B6388" t="e">
        <f>Table1[[#This Row],[ÜK]]</f>
        <v>#VALUE!</v>
      </c>
      <c r="C6388" s="3" t="e">
        <f>Table1[[#This Row],[Szla]]</f>
        <v>#VALUE!</v>
      </c>
      <c r="D6388" s="6" t="e">
        <f>Table1[[#This Row],[Kelt_hó]]</f>
        <v>#VALUE!</v>
      </c>
      <c r="E6388" t="e">
        <f>Table1[[#This Row],[Vevő]]</f>
        <v>#VALUE!</v>
      </c>
      <c r="F6388" t="e">
        <f>Table1[[#This Row],[Termékkör]]</f>
        <v>#VALUE!</v>
      </c>
      <c r="G6388" s="4" t="e">
        <f>Table1[[#This Row],[SzumElad]]</f>
        <v>#VALUE!</v>
      </c>
      <c r="H6388" s="7" t="e">
        <f>Table1[[#This Row],[Jut_%]]</f>
        <v>#VALUE!</v>
      </c>
      <c r="I6388" s="4" t="e">
        <f>Table1[[#This Row],[Jut]]</f>
        <v>#VALUE!</v>
      </c>
      <c r="J6388" s="4" t="e">
        <f>Table1[[#This Row],[Column1]]</f>
        <v>#VALUE!</v>
      </c>
    </row>
    <row r="6389" spans="1:10" hidden="1" x14ac:dyDescent="0.3">
      <c r="A6389" s="2" t="e">
        <f>Table1[[#This Row],[Befolyt]]</f>
        <v>#VALUE!</v>
      </c>
      <c r="B6389" t="e">
        <f>Table1[[#This Row],[ÜK]]</f>
        <v>#VALUE!</v>
      </c>
      <c r="C6389" s="3" t="e">
        <f>Table1[[#This Row],[Szla]]</f>
        <v>#VALUE!</v>
      </c>
      <c r="D6389" s="6" t="e">
        <f>Table1[[#This Row],[Kelt_hó]]</f>
        <v>#VALUE!</v>
      </c>
      <c r="E6389" t="e">
        <f>Table1[[#This Row],[Vevő]]</f>
        <v>#VALUE!</v>
      </c>
      <c r="F6389" t="e">
        <f>Table1[[#This Row],[Termékkör]]</f>
        <v>#VALUE!</v>
      </c>
      <c r="G6389" s="4" t="e">
        <f>Table1[[#This Row],[SzumElad]]</f>
        <v>#VALUE!</v>
      </c>
      <c r="H6389" s="7" t="e">
        <f>Table1[[#This Row],[Jut_%]]</f>
        <v>#VALUE!</v>
      </c>
      <c r="I6389" s="4" t="e">
        <f>Table1[[#This Row],[Jut]]</f>
        <v>#VALUE!</v>
      </c>
      <c r="J6389" s="4" t="e">
        <f>Table1[[#This Row],[Column1]]</f>
        <v>#VALUE!</v>
      </c>
    </row>
    <row r="6390" spans="1:10" hidden="1" x14ac:dyDescent="0.3">
      <c r="A6390" s="2" t="e">
        <f>Table1[[#This Row],[Befolyt]]</f>
        <v>#VALUE!</v>
      </c>
      <c r="B6390" t="e">
        <f>Table1[[#This Row],[ÜK]]</f>
        <v>#VALUE!</v>
      </c>
      <c r="C6390" s="3" t="e">
        <f>Table1[[#This Row],[Szla]]</f>
        <v>#VALUE!</v>
      </c>
      <c r="D6390" s="6" t="e">
        <f>Table1[[#This Row],[Kelt_hó]]</f>
        <v>#VALUE!</v>
      </c>
      <c r="E6390" t="e">
        <f>Table1[[#This Row],[Vevő]]</f>
        <v>#VALUE!</v>
      </c>
      <c r="F6390" t="e">
        <f>Table1[[#This Row],[Termékkör]]</f>
        <v>#VALUE!</v>
      </c>
      <c r="G6390" s="4" t="e">
        <f>Table1[[#This Row],[SzumElad]]</f>
        <v>#VALUE!</v>
      </c>
      <c r="H6390" s="7" t="e">
        <f>Table1[[#This Row],[Jut_%]]</f>
        <v>#VALUE!</v>
      </c>
      <c r="I6390" s="4" t="e">
        <f>Table1[[#This Row],[Jut]]</f>
        <v>#VALUE!</v>
      </c>
      <c r="J6390" s="4" t="e">
        <f>Table1[[#This Row],[Column1]]</f>
        <v>#VALUE!</v>
      </c>
    </row>
    <row r="6391" spans="1:10" hidden="1" x14ac:dyDescent="0.3">
      <c r="A6391" s="2" t="e">
        <f>Table1[[#This Row],[Befolyt]]</f>
        <v>#VALUE!</v>
      </c>
      <c r="B6391" t="e">
        <f>Table1[[#This Row],[ÜK]]</f>
        <v>#VALUE!</v>
      </c>
      <c r="C6391" s="3" t="e">
        <f>Table1[[#This Row],[Szla]]</f>
        <v>#VALUE!</v>
      </c>
      <c r="D6391" s="6" t="e">
        <f>Table1[[#This Row],[Kelt_hó]]</f>
        <v>#VALUE!</v>
      </c>
      <c r="E6391" t="e">
        <f>Table1[[#This Row],[Vevő]]</f>
        <v>#VALUE!</v>
      </c>
      <c r="F6391" t="e">
        <f>Table1[[#This Row],[Termékkör]]</f>
        <v>#VALUE!</v>
      </c>
      <c r="G6391" s="4" t="e">
        <f>Table1[[#This Row],[SzumElad]]</f>
        <v>#VALUE!</v>
      </c>
      <c r="H6391" s="7" t="e">
        <f>Table1[[#This Row],[Jut_%]]</f>
        <v>#VALUE!</v>
      </c>
      <c r="I6391" s="4" t="e">
        <f>Table1[[#This Row],[Jut]]</f>
        <v>#VALUE!</v>
      </c>
      <c r="J6391" s="4" t="e">
        <f>Table1[[#This Row],[Column1]]</f>
        <v>#VALUE!</v>
      </c>
    </row>
    <row r="6392" spans="1:10" hidden="1" x14ac:dyDescent="0.3">
      <c r="A6392" s="2" t="e">
        <f>Table1[[#This Row],[Befolyt]]</f>
        <v>#VALUE!</v>
      </c>
      <c r="B6392" t="e">
        <f>Table1[[#This Row],[ÜK]]</f>
        <v>#VALUE!</v>
      </c>
      <c r="C6392" s="3" t="e">
        <f>Table1[[#This Row],[Szla]]</f>
        <v>#VALUE!</v>
      </c>
      <c r="D6392" s="6" t="e">
        <f>Table1[[#This Row],[Kelt_hó]]</f>
        <v>#VALUE!</v>
      </c>
      <c r="E6392" t="e">
        <f>Table1[[#This Row],[Vevő]]</f>
        <v>#VALUE!</v>
      </c>
      <c r="F6392" t="e">
        <f>Table1[[#This Row],[Termékkör]]</f>
        <v>#VALUE!</v>
      </c>
      <c r="G6392" s="4" t="e">
        <f>Table1[[#This Row],[SzumElad]]</f>
        <v>#VALUE!</v>
      </c>
      <c r="H6392" s="7" t="e">
        <f>Table1[[#This Row],[Jut_%]]</f>
        <v>#VALUE!</v>
      </c>
      <c r="I6392" s="4" t="e">
        <f>Table1[[#This Row],[Jut]]</f>
        <v>#VALUE!</v>
      </c>
      <c r="J6392" s="4" t="e">
        <f>Table1[[#This Row],[Column1]]</f>
        <v>#VALUE!</v>
      </c>
    </row>
    <row r="6393" spans="1:10" hidden="1" x14ac:dyDescent="0.3">
      <c r="A6393" s="2" t="e">
        <f>Table1[[#This Row],[Befolyt]]</f>
        <v>#VALUE!</v>
      </c>
      <c r="B6393" t="e">
        <f>Table1[[#This Row],[ÜK]]</f>
        <v>#VALUE!</v>
      </c>
      <c r="C6393" s="3" t="e">
        <f>Table1[[#This Row],[Szla]]</f>
        <v>#VALUE!</v>
      </c>
      <c r="D6393" s="6" t="e">
        <f>Table1[[#This Row],[Kelt_hó]]</f>
        <v>#VALUE!</v>
      </c>
      <c r="E6393" t="e">
        <f>Table1[[#This Row],[Vevő]]</f>
        <v>#VALUE!</v>
      </c>
      <c r="F6393" t="e">
        <f>Table1[[#This Row],[Termékkör]]</f>
        <v>#VALUE!</v>
      </c>
      <c r="G6393" s="4" t="e">
        <f>Table1[[#This Row],[SzumElad]]</f>
        <v>#VALUE!</v>
      </c>
      <c r="H6393" s="7" t="e">
        <f>Table1[[#This Row],[Jut_%]]</f>
        <v>#VALUE!</v>
      </c>
      <c r="I6393" s="4" t="e">
        <f>Table1[[#This Row],[Jut]]</f>
        <v>#VALUE!</v>
      </c>
      <c r="J6393" s="4" t="e">
        <f>Table1[[#This Row],[Column1]]</f>
        <v>#VALUE!</v>
      </c>
    </row>
    <row r="6394" spans="1:10" hidden="1" x14ac:dyDescent="0.3">
      <c r="A6394" s="2" t="e">
        <f>Table1[[#This Row],[Befolyt]]</f>
        <v>#VALUE!</v>
      </c>
      <c r="B6394" t="e">
        <f>Table1[[#This Row],[ÜK]]</f>
        <v>#VALUE!</v>
      </c>
      <c r="C6394" s="3" t="e">
        <f>Table1[[#This Row],[Szla]]</f>
        <v>#VALUE!</v>
      </c>
      <c r="D6394" s="6" t="e">
        <f>Table1[[#This Row],[Kelt_hó]]</f>
        <v>#VALUE!</v>
      </c>
      <c r="E6394" t="e">
        <f>Table1[[#This Row],[Vevő]]</f>
        <v>#VALUE!</v>
      </c>
      <c r="F6394" t="e">
        <f>Table1[[#This Row],[Termékkör]]</f>
        <v>#VALUE!</v>
      </c>
      <c r="G6394" s="4" t="e">
        <f>Table1[[#This Row],[SzumElad]]</f>
        <v>#VALUE!</v>
      </c>
      <c r="H6394" s="7" t="e">
        <f>Table1[[#This Row],[Jut_%]]</f>
        <v>#VALUE!</v>
      </c>
      <c r="I6394" s="4" t="e">
        <f>Table1[[#This Row],[Jut]]</f>
        <v>#VALUE!</v>
      </c>
      <c r="J6394" s="4" t="e">
        <f>Table1[[#This Row],[Column1]]</f>
        <v>#VALUE!</v>
      </c>
    </row>
    <row r="6395" spans="1:10" hidden="1" x14ac:dyDescent="0.3">
      <c r="A6395" s="2" t="e">
        <f>Table1[[#This Row],[Befolyt]]</f>
        <v>#VALUE!</v>
      </c>
      <c r="B6395" t="e">
        <f>Table1[[#This Row],[ÜK]]</f>
        <v>#VALUE!</v>
      </c>
      <c r="C6395" s="3" t="e">
        <f>Table1[[#This Row],[Szla]]</f>
        <v>#VALUE!</v>
      </c>
      <c r="D6395" s="6" t="e">
        <f>Table1[[#This Row],[Kelt_hó]]</f>
        <v>#VALUE!</v>
      </c>
      <c r="E6395" t="e">
        <f>Table1[[#This Row],[Vevő]]</f>
        <v>#VALUE!</v>
      </c>
      <c r="F6395" t="e">
        <f>Table1[[#This Row],[Termékkör]]</f>
        <v>#VALUE!</v>
      </c>
      <c r="G6395" s="4" t="e">
        <f>Table1[[#This Row],[SzumElad]]</f>
        <v>#VALUE!</v>
      </c>
      <c r="H6395" s="7" t="e">
        <f>Table1[[#This Row],[Jut_%]]</f>
        <v>#VALUE!</v>
      </c>
      <c r="I6395" s="4" t="e">
        <f>Table1[[#This Row],[Jut]]</f>
        <v>#VALUE!</v>
      </c>
      <c r="J6395" s="4" t="e">
        <f>Table1[[#This Row],[Column1]]</f>
        <v>#VALUE!</v>
      </c>
    </row>
    <row r="6396" spans="1:10" hidden="1" x14ac:dyDescent="0.3">
      <c r="A6396" s="2" t="e">
        <f>Table1[[#This Row],[Befolyt]]</f>
        <v>#VALUE!</v>
      </c>
      <c r="B6396" t="e">
        <f>Table1[[#This Row],[ÜK]]</f>
        <v>#VALUE!</v>
      </c>
      <c r="C6396" s="3" t="e">
        <f>Table1[[#This Row],[Szla]]</f>
        <v>#VALUE!</v>
      </c>
      <c r="D6396" s="6" t="e">
        <f>Table1[[#This Row],[Kelt_hó]]</f>
        <v>#VALUE!</v>
      </c>
      <c r="E6396" t="e">
        <f>Table1[[#This Row],[Vevő]]</f>
        <v>#VALUE!</v>
      </c>
      <c r="F6396" t="e">
        <f>Table1[[#This Row],[Termékkör]]</f>
        <v>#VALUE!</v>
      </c>
      <c r="G6396" s="4" t="e">
        <f>Table1[[#This Row],[SzumElad]]</f>
        <v>#VALUE!</v>
      </c>
      <c r="H6396" s="7" t="e">
        <f>Table1[[#This Row],[Jut_%]]</f>
        <v>#VALUE!</v>
      </c>
      <c r="I6396" s="4" t="e">
        <f>Table1[[#This Row],[Jut]]</f>
        <v>#VALUE!</v>
      </c>
      <c r="J6396" s="4" t="e">
        <f>Table1[[#This Row],[Column1]]</f>
        <v>#VALUE!</v>
      </c>
    </row>
    <row r="6397" spans="1:10" hidden="1" x14ac:dyDescent="0.3">
      <c r="A6397" s="2" t="e">
        <f>Table1[[#This Row],[Befolyt]]</f>
        <v>#VALUE!</v>
      </c>
      <c r="B6397" t="e">
        <f>Table1[[#This Row],[ÜK]]</f>
        <v>#VALUE!</v>
      </c>
      <c r="C6397" s="3" t="e">
        <f>Table1[[#This Row],[Szla]]</f>
        <v>#VALUE!</v>
      </c>
      <c r="D6397" s="6" t="e">
        <f>Table1[[#This Row],[Kelt_hó]]</f>
        <v>#VALUE!</v>
      </c>
      <c r="E6397" t="e">
        <f>Table1[[#This Row],[Vevő]]</f>
        <v>#VALUE!</v>
      </c>
      <c r="F6397" t="e">
        <f>Table1[[#This Row],[Termékkör]]</f>
        <v>#VALUE!</v>
      </c>
      <c r="G6397" s="4" t="e">
        <f>Table1[[#This Row],[SzumElad]]</f>
        <v>#VALUE!</v>
      </c>
      <c r="H6397" s="7" t="e">
        <f>Table1[[#This Row],[Jut_%]]</f>
        <v>#VALUE!</v>
      </c>
      <c r="I6397" s="4" t="e">
        <f>Table1[[#This Row],[Jut]]</f>
        <v>#VALUE!</v>
      </c>
      <c r="J6397" s="4" t="e">
        <f>Table1[[#This Row],[Column1]]</f>
        <v>#VALUE!</v>
      </c>
    </row>
    <row r="6398" spans="1:10" hidden="1" x14ac:dyDescent="0.3">
      <c r="A6398" s="2" t="e">
        <f>Table1[[#This Row],[Befolyt]]</f>
        <v>#VALUE!</v>
      </c>
      <c r="B6398" t="e">
        <f>Table1[[#This Row],[ÜK]]</f>
        <v>#VALUE!</v>
      </c>
      <c r="C6398" s="3" t="e">
        <f>Table1[[#This Row],[Szla]]</f>
        <v>#VALUE!</v>
      </c>
      <c r="D6398" s="6" t="e">
        <f>Table1[[#This Row],[Kelt_hó]]</f>
        <v>#VALUE!</v>
      </c>
      <c r="E6398" t="e">
        <f>Table1[[#This Row],[Vevő]]</f>
        <v>#VALUE!</v>
      </c>
      <c r="F6398" t="e">
        <f>Table1[[#This Row],[Termékkör]]</f>
        <v>#VALUE!</v>
      </c>
      <c r="G6398" s="4" t="e">
        <f>Table1[[#This Row],[SzumElad]]</f>
        <v>#VALUE!</v>
      </c>
      <c r="H6398" s="7" t="e">
        <f>Table1[[#This Row],[Jut_%]]</f>
        <v>#VALUE!</v>
      </c>
      <c r="I6398" s="4" t="e">
        <f>Table1[[#This Row],[Jut]]</f>
        <v>#VALUE!</v>
      </c>
      <c r="J6398" s="4" t="e">
        <f>Table1[[#This Row],[Column1]]</f>
        <v>#VALUE!</v>
      </c>
    </row>
    <row r="6399" spans="1:10" hidden="1" x14ac:dyDescent="0.3">
      <c r="A6399" s="2" t="e">
        <f>Table1[[#This Row],[Befolyt]]</f>
        <v>#VALUE!</v>
      </c>
      <c r="B6399" t="e">
        <f>Table1[[#This Row],[ÜK]]</f>
        <v>#VALUE!</v>
      </c>
      <c r="C6399" s="3" t="e">
        <f>Table1[[#This Row],[Szla]]</f>
        <v>#VALUE!</v>
      </c>
      <c r="D6399" s="6" t="e">
        <f>Table1[[#This Row],[Kelt_hó]]</f>
        <v>#VALUE!</v>
      </c>
      <c r="E6399" t="e">
        <f>Table1[[#This Row],[Vevő]]</f>
        <v>#VALUE!</v>
      </c>
      <c r="F6399" t="e">
        <f>Table1[[#This Row],[Termékkör]]</f>
        <v>#VALUE!</v>
      </c>
      <c r="G6399" s="4" t="e">
        <f>Table1[[#This Row],[SzumElad]]</f>
        <v>#VALUE!</v>
      </c>
      <c r="H6399" s="7" t="e">
        <f>Table1[[#This Row],[Jut_%]]</f>
        <v>#VALUE!</v>
      </c>
      <c r="I6399" s="4" t="e">
        <f>Table1[[#This Row],[Jut]]</f>
        <v>#VALUE!</v>
      </c>
      <c r="J6399" s="4" t="e">
        <f>Table1[[#This Row],[Column1]]</f>
        <v>#VALUE!</v>
      </c>
    </row>
    <row r="6400" spans="1:10" hidden="1" x14ac:dyDescent="0.3">
      <c r="A6400" s="2" t="e">
        <f>Table1[[#This Row],[Befolyt]]</f>
        <v>#VALUE!</v>
      </c>
      <c r="B6400" t="e">
        <f>Table1[[#This Row],[ÜK]]</f>
        <v>#VALUE!</v>
      </c>
      <c r="C6400" s="3" t="e">
        <f>Table1[[#This Row],[Szla]]</f>
        <v>#VALUE!</v>
      </c>
      <c r="D6400" s="6" t="e">
        <f>Table1[[#This Row],[Kelt_hó]]</f>
        <v>#VALUE!</v>
      </c>
      <c r="E6400" t="e">
        <f>Table1[[#This Row],[Vevő]]</f>
        <v>#VALUE!</v>
      </c>
      <c r="F6400" t="e">
        <f>Table1[[#This Row],[Termékkör]]</f>
        <v>#VALUE!</v>
      </c>
      <c r="G6400" s="4" t="e">
        <f>Table1[[#This Row],[SzumElad]]</f>
        <v>#VALUE!</v>
      </c>
      <c r="H6400" s="7" t="e">
        <f>Table1[[#This Row],[Jut_%]]</f>
        <v>#VALUE!</v>
      </c>
      <c r="I6400" s="4" t="e">
        <f>Table1[[#This Row],[Jut]]</f>
        <v>#VALUE!</v>
      </c>
      <c r="J6400" s="4" t="e">
        <f>Table1[[#This Row],[Column1]]</f>
        <v>#VALUE!</v>
      </c>
    </row>
    <row r="6401" spans="1:10" hidden="1" x14ac:dyDescent="0.3">
      <c r="A6401" s="2" t="e">
        <f>Table1[[#This Row],[Befolyt]]</f>
        <v>#VALUE!</v>
      </c>
      <c r="B6401" t="e">
        <f>Table1[[#This Row],[ÜK]]</f>
        <v>#VALUE!</v>
      </c>
      <c r="C6401" s="3" t="e">
        <f>Table1[[#This Row],[Szla]]</f>
        <v>#VALUE!</v>
      </c>
      <c r="D6401" s="6" t="e">
        <f>Table1[[#This Row],[Kelt_hó]]</f>
        <v>#VALUE!</v>
      </c>
      <c r="E6401" t="e">
        <f>Table1[[#This Row],[Vevő]]</f>
        <v>#VALUE!</v>
      </c>
      <c r="F6401" t="e">
        <f>Table1[[#This Row],[Termékkör]]</f>
        <v>#VALUE!</v>
      </c>
      <c r="G6401" s="4" t="e">
        <f>Table1[[#This Row],[SzumElad]]</f>
        <v>#VALUE!</v>
      </c>
      <c r="H6401" s="7" t="e">
        <f>Table1[[#This Row],[Jut_%]]</f>
        <v>#VALUE!</v>
      </c>
      <c r="I6401" s="4" t="e">
        <f>Table1[[#This Row],[Jut]]</f>
        <v>#VALUE!</v>
      </c>
      <c r="J6401" s="4" t="e">
        <f>Table1[[#This Row],[Column1]]</f>
        <v>#VALUE!</v>
      </c>
    </row>
    <row r="6402" spans="1:10" hidden="1" x14ac:dyDescent="0.3">
      <c r="A6402" s="2" t="e">
        <f>Table1[[#This Row],[Befolyt]]</f>
        <v>#VALUE!</v>
      </c>
      <c r="B6402" t="e">
        <f>Table1[[#This Row],[ÜK]]</f>
        <v>#VALUE!</v>
      </c>
      <c r="C6402" s="3" t="e">
        <f>Table1[[#This Row],[Szla]]</f>
        <v>#VALUE!</v>
      </c>
      <c r="D6402" s="6" t="e">
        <f>Table1[[#This Row],[Kelt_hó]]</f>
        <v>#VALUE!</v>
      </c>
      <c r="E6402" t="e">
        <f>Table1[[#This Row],[Vevő]]</f>
        <v>#VALUE!</v>
      </c>
      <c r="F6402" t="e">
        <f>Table1[[#This Row],[Termékkör]]</f>
        <v>#VALUE!</v>
      </c>
      <c r="G6402" s="4" t="e">
        <f>Table1[[#This Row],[SzumElad]]</f>
        <v>#VALUE!</v>
      </c>
      <c r="H6402" s="7" t="e">
        <f>Table1[[#This Row],[Jut_%]]</f>
        <v>#VALUE!</v>
      </c>
      <c r="I6402" s="4" t="e">
        <f>Table1[[#This Row],[Jut]]</f>
        <v>#VALUE!</v>
      </c>
      <c r="J6402" s="4" t="e">
        <f>Table1[[#This Row],[Column1]]</f>
        <v>#VALUE!</v>
      </c>
    </row>
    <row r="6403" spans="1:10" hidden="1" x14ac:dyDescent="0.3">
      <c r="A6403" s="2" t="e">
        <f>Table1[[#This Row],[Befolyt]]</f>
        <v>#VALUE!</v>
      </c>
      <c r="B6403" t="e">
        <f>Table1[[#This Row],[ÜK]]</f>
        <v>#VALUE!</v>
      </c>
      <c r="C6403" s="3" t="e">
        <f>Table1[[#This Row],[Szla]]</f>
        <v>#VALUE!</v>
      </c>
      <c r="D6403" s="6" t="e">
        <f>Table1[[#This Row],[Kelt_hó]]</f>
        <v>#VALUE!</v>
      </c>
      <c r="E6403" t="e">
        <f>Table1[[#This Row],[Vevő]]</f>
        <v>#VALUE!</v>
      </c>
      <c r="F6403" t="e">
        <f>Table1[[#This Row],[Termékkör]]</f>
        <v>#VALUE!</v>
      </c>
      <c r="G6403" s="4" t="e">
        <f>Table1[[#This Row],[SzumElad]]</f>
        <v>#VALUE!</v>
      </c>
      <c r="H6403" s="7" t="e">
        <f>Table1[[#This Row],[Jut_%]]</f>
        <v>#VALUE!</v>
      </c>
      <c r="I6403" s="4" t="e">
        <f>Table1[[#This Row],[Jut]]</f>
        <v>#VALUE!</v>
      </c>
      <c r="J6403" s="4" t="e">
        <f>Table1[[#This Row],[Column1]]</f>
        <v>#VALUE!</v>
      </c>
    </row>
    <row r="6404" spans="1:10" hidden="1" x14ac:dyDescent="0.3">
      <c r="A6404" s="2" t="e">
        <f>Table1[[#This Row],[Befolyt]]</f>
        <v>#VALUE!</v>
      </c>
      <c r="B6404" t="e">
        <f>Table1[[#This Row],[ÜK]]</f>
        <v>#VALUE!</v>
      </c>
      <c r="C6404" s="3" t="e">
        <f>Table1[[#This Row],[Szla]]</f>
        <v>#VALUE!</v>
      </c>
      <c r="D6404" s="6" t="e">
        <f>Table1[[#This Row],[Kelt_hó]]</f>
        <v>#VALUE!</v>
      </c>
      <c r="E6404" t="e">
        <f>Table1[[#This Row],[Vevő]]</f>
        <v>#VALUE!</v>
      </c>
      <c r="F6404" t="e">
        <f>Table1[[#This Row],[Termékkör]]</f>
        <v>#VALUE!</v>
      </c>
      <c r="G6404" s="4" t="e">
        <f>Table1[[#This Row],[SzumElad]]</f>
        <v>#VALUE!</v>
      </c>
      <c r="H6404" s="7" t="e">
        <f>Table1[[#This Row],[Jut_%]]</f>
        <v>#VALUE!</v>
      </c>
      <c r="I6404" s="4" t="e">
        <f>Table1[[#This Row],[Jut]]</f>
        <v>#VALUE!</v>
      </c>
      <c r="J6404" s="4" t="e">
        <f>Table1[[#This Row],[Column1]]</f>
        <v>#VALUE!</v>
      </c>
    </row>
    <row r="6405" spans="1:10" hidden="1" x14ac:dyDescent="0.3">
      <c r="A6405" s="2" t="e">
        <f>Table1[[#This Row],[Befolyt]]</f>
        <v>#VALUE!</v>
      </c>
      <c r="B6405" t="e">
        <f>Table1[[#This Row],[ÜK]]</f>
        <v>#VALUE!</v>
      </c>
      <c r="C6405" s="3" t="e">
        <f>Table1[[#This Row],[Szla]]</f>
        <v>#VALUE!</v>
      </c>
      <c r="D6405" s="6" t="e">
        <f>Table1[[#This Row],[Kelt_hó]]</f>
        <v>#VALUE!</v>
      </c>
      <c r="E6405" t="e">
        <f>Table1[[#This Row],[Vevő]]</f>
        <v>#VALUE!</v>
      </c>
      <c r="F6405" t="e">
        <f>Table1[[#This Row],[Termékkör]]</f>
        <v>#VALUE!</v>
      </c>
      <c r="G6405" s="4" t="e">
        <f>Table1[[#This Row],[SzumElad]]</f>
        <v>#VALUE!</v>
      </c>
      <c r="H6405" s="7" t="e">
        <f>Table1[[#This Row],[Jut_%]]</f>
        <v>#VALUE!</v>
      </c>
      <c r="I6405" s="4" t="e">
        <f>Table1[[#This Row],[Jut]]</f>
        <v>#VALUE!</v>
      </c>
      <c r="J6405" s="4" t="e">
        <f>Table1[[#This Row],[Column1]]</f>
        <v>#VALUE!</v>
      </c>
    </row>
    <row r="6406" spans="1:10" hidden="1" x14ac:dyDescent="0.3">
      <c r="A6406" s="2" t="e">
        <f>Table1[[#This Row],[Befolyt]]</f>
        <v>#VALUE!</v>
      </c>
      <c r="B6406" t="e">
        <f>Table1[[#This Row],[ÜK]]</f>
        <v>#VALUE!</v>
      </c>
      <c r="C6406" s="3" t="e">
        <f>Table1[[#This Row],[Szla]]</f>
        <v>#VALUE!</v>
      </c>
      <c r="D6406" s="6" t="e">
        <f>Table1[[#This Row],[Kelt_hó]]</f>
        <v>#VALUE!</v>
      </c>
      <c r="E6406" t="e">
        <f>Table1[[#This Row],[Vevő]]</f>
        <v>#VALUE!</v>
      </c>
      <c r="F6406" t="e">
        <f>Table1[[#This Row],[Termékkör]]</f>
        <v>#VALUE!</v>
      </c>
      <c r="G6406" s="4" t="e">
        <f>Table1[[#This Row],[SzumElad]]</f>
        <v>#VALUE!</v>
      </c>
      <c r="H6406" s="7" t="e">
        <f>Table1[[#This Row],[Jut_%]]</f>
        <v>#VALUE!</v>
      </c>
      <c r="I6406" s="4" t="e">
        <f>Table1[[#This Row],[Jut]]</f>
        <v>#VALUE!</v>
      </c>
      <c r="J6406" s="4" t="e">
        <f>Table1[[#This Row],[Column1]]</f>
        <v>#VALUE!</v>
      </c>
    </row>
    <row r="6407" spans="1:10" hidden="1" x14ac:dyDescent="0.3">
      <c r="A6407" s="2" t="e">
        <f>Table1[[#This Row],[Befolyt]]</f>
        <v>#VALUE!</v>
      </c>
      <c r="B6407" t="e">
        <f>Table1[[#This Row],[ÜK]]</f>
        <v>#VALUE!</v>
      </c>
      <c r="C6407" s="3" t="e">
        <f>Table1[[#This Row],[Szla]]</f>
        <v>#VALUE!</v>
      </c>
      <c r="D6407" s="6" t="e">
        <f>Table1[[#This Row],[Kelt_hó]]</f>
        <v>#VALUE!</v>
      </c>
      <c r="E6407" t="e">
        <f>Table1[[#This Row],[Vevő]]</f>
        <v>#VALUE!</v>
      </c>
      <c r="F6407" t="e">
        <f>Table1[[#This Row],[Termékkör]]</f>
        <v>#VALUE!</v>
      </c>
      <c r="G6407" s="4" t="e">
        <f>Table1[[#This Row],[SzumElad]]</f>
        <v>#VALUE!</v>
      </c>
      <c r="H6407" s="7" t="e">
        <f>Table1[[#This Row],[Jut_%]]</f>
        <v>#VALUE!</v>
      </c>
      <c r="I6407" s="4" t="e">
        <f>Table1[[#This Row],[Jut]]</f>
        <v>#VALUE!</v>
      </c>
      <c r="J6407" s="4" t="e">
        <f>Table1[[#This Row],[Column1]]</f>
        <v>#VALUE!</v>
      </c>
    </row>
    <row r="6408" spans="1:10" hidden="1" x14ac:dyDescent="0.3">
      <c r="A6408" s="2" t="e">
        <f>Table1[[#This Row],[Befolyt]]</f>
        <v>#VALUE!</v>
      </c>
      <c r="B6408" t="e">
        <f>Table1[[#This Row],[ÜK]]</f>
        <v>#VALUE!</v>
      </c>
      <c r="C6408" s="3" t="e">
        <f>Table1[[#This Row],[Szla]]</f>
        <v>#VALUE!</v>
      </c>
      <c r="D6408" s="6" t="e">
        <f>Table1[[#This Row],[Kelt_hó]]</f>
        <v>#VALUE!</v>
      </c>
      <c r="E6408" t="e">
        <f>Table1[[#This Row],[Vevő]]</f>
        <v>#VALUE!</v>
      </c>
      <c r="F6408" t="e">
        <f>Table1[[#This Row],[Termékkör]]</f>
        <v>#VALUE!</v>
      </c>
      <c r="G6408" s="4" t="e">
        <f>Table1[[#This Row],[SzumElad]]</f>
        <v>#VALUE!</v>
      </c>
      <c r="H6408" s="7" t="e">
        <f>Table1[[#This Row],[Jut_%]]</f>
        <v>#VALUE!</v>
      </c>
      <c r="I6408" s="4" t="e">
        <f>Table1[[#This Row],[Jut]]</f>
        <v>#VALUE!</v>
      </c>
      <c r="J6408" s="4" t="e">
        <f>Table1[[#This Row],[Column1]]</f>
        <v>#VALUE!</v>
      </c>
    </row>
    <row r="6409" spans="1:10" hidden="1" x14ac:dyDescent="0.3">
      <c r="A6409" s="2" t="e">
        <f>Table1[[#This Row],[Befolyt]]</f>
        <v>#VALUE!</v>
      </c>
      <c r="B6409" t="e">
        <f>Table1[[#This Row],[ÜK]]</f>
        <v>#VALUE!</v>
      </c>
      <c r="C6409" s="3" t="e">
        <f>Table1[[#This Row],[Szla]]</f>
        <v>#VALUE!</v>
      </c>
      <c r="D6409" s="6" t="e">
        <f>Table1[[#This Row],[Kelt_hó]]</f>
        <v>#VALUE!</v>
      </c>
      <c r="E6409" t="e">
        <f>Table1[[#This Row],[Vevő]]</f>
        <v>#VALUE!</v>
      </c>
      <c r="F6409" t="e">
        <f>Table1[[#This Row],[Termékkör]]</f>
        <v>#VALUE!</v>
      </c>
      <c r="G6409" s="4" t="e">
        <f>Table1[[#This Row],[SzumElad]]</f>
        <v>#VALUE!</v>
      </c>
      <c r="H6409" s="7" t="e">
        <f>Table1[[#This Row],[Jut_%]]</f>
        <v>#VALUE!</v>
      </c>
      <c r="I6409" s="4" t="e">
        <f>Table1[[#This Row],[Jut]]</f>
        <v>#VALUE!</v>
      </c>
      <c r="J6409" s="4" t="e">
        <f>Table1[[#This Row],[Column1]]</f>
        <v>#VALUE!</v>
      </c>
    </row>
    <row r="6410" spans="1:10" hidden="1" x14ac:dyDescent="0.3">
      <c r="A6410" s="2" t="e">
        <f>Table1[[#This Row],[Befolyt]]</f>
        <v>#VALUE!</v>
      </c>
      <c r="B6410" t="e">
        <f>Table1[[#This Row],[ÜK]]</f>
        <v>#VALUE!</v>
      </c>
      <c r="C6410" s="3" t="e">
        <f>Table1[[#This Row],[Szla]]</f>
        <v>#VALUE!</v>
      </c>
      <c r="D6410" s="6" t="e">
        <f>Table1[[#This Row],[Kelt_hó]]</f>
        <v>#VALUE!</v>
      </c>
      <c r="E6410" t="e">
        <f>Table1[[#This Row],[Vevő]]</f>
        <v>#VALUE!</v>
      </c>
      <c r="F6410" t="e">
        <f>Table1[[#This Row],[Termékkör]]</f>
        <v>#VALUE!</v>
      </c>
      <c r="G6410" s="4" t="e">
        <f>Table1[[#This Row],[SzumElad]]</f>
        <v>#VALUE!</v>
      </c>
      <c r="H6410" s="7" t="e">
        <f>Table1[[#This Row],[Jut_%]]</f>
        <v>#VALUE!</v>
      </c>
      <c r="I6410" s="4" t="e">
        <f>Table1[[#This Row],[Jut]]</f>
        <v>#VALUE!</v>
      </c>
      <c r="J6410" s="4" t="e">
        <f>Table1[[#This Row],[Column1]]</f>
        <v>#VALUE!</v>
      </c>
    </row>
    <row r="6411" spans="1:10" hidden="1" x14ac:dyDescent="0.3">
      <c r="A6411" s="2" t="e">
        <f>Table1[[#This Row],[Befolyt]]</f>
        <v>#VALUE!</v>
      </c>
      <c r="B6411" t="e">
        <f>Table1[[#This Row],[ÜK]]</f>
        <v>#VALUE!</v>
      </c>
      <c r="C6411" s="3" t="e">
        <f>Table1[[#This Row],[Szla]]</f>
        <v>#VALUE!</v>
      </c>
      <c r="D6411" s="6" t="e">
        <f>Table1[[#This Row],[Kelt_hó]]</f>
        <v>#VALUE!</v>
      </c>
      <c r="E6411" t="e">
        <f>Table1[[#This Row],[Vevő]]</f>
        <v>#VALUE!</v>
      </c>
      <c r="F6411" t="e">
        <f>Table1[[#This Row],[Termékkör]]</f>
        <v>#VALUE!</v>
      </c>
      <c r="G6411" s="4" t="e">
        <f>Table1[[#This Row],[SzumElad]]</f>
        <v>#VALUE!</v>
      </c>
      <c r="H6411" s="7" t="e">
        <f>Table1[[#This Row],[Jut_%]]</f>
        <v>#VALUE!</v>
      </c>
      <c r="I6411" s="4" t="e">
        <f>Table1[[#This Row],[Jut]]</f>
        <v>#VALUE!</v>
      </c>
      <c r="J6411" s="4" t="e">
        <f>Table1[[#This Row],[Column1]]</f>
        <v>#VALUE!</v>
      </c>
    </row>
    <row r="6412" spans="1:10" hidden="1" x14ac:dyDescent="0.3">
      <c r="A6412" s="2" t="e">
        <f>Table1[[#This Row],[Befolyt]]</f>
        <v>#VALUE!</v>
      </c>
      <c r="B6412" t="e">
        <f>Table1[[#This Row],[ÜK]]</f>
        <v>#VALUE!</v>
      </c>
      <c r="C6412" s="3" t="e">
        <f>Table1[[#This Row],[Szla]]</f>
        <v>#VALUE!</v>
      </c>
      <c r="D6412" s="6" t="e">
        <f>Table1[[#This Row],[Kelt_hó]]</f>
        <v>#VALUE!</v>
      </c>
      <c r="E6412" t="e">
        <f>Table1[[#This Row],[Vevő]]</f>
        <v>#VALUE!</v>
      </c>
      <c r="F6412" t="e">
        <f>Table1[[#This Row],[Termékkör]]</f>
        <v>#VALUE!</v>
      </c>
      <c r="G6412" s="4" t="e">
        <f>Table1[[#This Row],[SzumElad]]</f>
        <v>#VALUE!</v>
      </c>
      <c r="H6412" s="7" t="e">
        <f>Table1[[#This Row],[Jut_%]]</f>
        <v>#VALUE!</v>
      </c>
      <c r="I6412" s="4" t="e">
        <f>Table1[[#This Row],[Jut]]</f>
        <v>#VALUE!</v>
      </c>
      <c r="J6412" s="4" t="e">
        <f>Table1[[#This Row],[Column1]]</f>
        <v>#VALUE!</v>
      </c>
    </row>
    <row r="6413" spans="1:10" hidden="1" x14ac:dyDescent="0.3">
      <c r="A6413" s="2" t="e">
        <f>Table1[[#This Row],[Befolyt]]</f>
        <v>#VALUE!</v>
      </c>
      <c r="B6413" t="e">
        <f>Table1[[#This Row],[ÜK]]</f>
        <v>#VALUE!</v>
      </c>
      <c r="C6413" s="3" t="e">
        <f>Table1[[#This Row],[Szla]]</f>
        <v>#VALUE!</v>
      </c>
      <c r="D6413" s="6" t="e">
        <f>Table1[[#This Row],[Kelt_hó]]</f>
        <v>#VALUE!</v>
      </c>
      <c r="E6413" t="e">
        <f>Table1[[#This Row],[Vevő]]</f>
        <v>#VALUE!</v>
      </c>
      <c r="F6413" t="e">
        <f>Table1[[#This Row],[Termékkör]]</f>
        <v>#VALUE!</v>
      </c>
      <c r="G6413" s="4" t="e">
        <f>Table1[[#This Row],[SzumElad]]</f>
        <v>#VALUE!</v>
      </c>
      <c r="H6413" s="7" t="e">
        <f>Table1[[#This Row],[Jut_%]]</f>
        <v>#VALUE!</v>
      </c>
      <c r="I6413" s="4" t="e">
        <f>Table1[[#This Row],[Jut]]</f>
        <v>#VALUE!</v>
      </c>
      <c r="J6413" s="4" t="e">
        <f>Table1[[#This Row],[Column1]]</f>
        <v>#VALUE!</v>
      </c>
    </row>
    <row r="6414" spans="1:10" hidden="1" x14ac:dyDescent="0.3">
      <c r="A6414" s="2" t="e">
        <f>Table1[[#This Row],[Befolyt]]</f>
        <v>#VALUE!</v>
      </c>
      <c r="B6414" t="e">
        <f>Table1[[#This Row],[ÜK]]</f>
        <v>#VALUE!</v>
      </c>
      <c r="C6414" s="3" t="e">
        <f>Table1[[#This Row],[Szla]]</f>
        <v>#VALUE!</v>
      </c>
      <c r="D6414" s="6" t="e">
        <f>Table1[[#This Row],[Kelt_hó]]</f>
        <v>#VALUE!</v>
      </c>
      <c r="E6414" t="e">
        <f>Table1[[#This Row],[Vevő]]</f>
        <v>#VALUE!</v>
      </c>
      <c r="F6414" t="e">
        <f>Table1[[#This Row],[Termékkör]]</f>
        <v>#VALUE!</v>
      </c>
      <c r="G6414" s="4" t="e">
        <f>Table1[[#This Row],[SzumElad]]</f>
        <v>#VALUE!</v>
      </c>
      <c r="H6414" s="7" t="e">
        <f>Table1[[#This Row],[Jut_%]]</f>
        <v>#VALUE!</v>
      </c>
      <c r="I6414" s="4" t="e">
        <f>Table1[[#This Row],[Jut]]</f>
        <v>#VALUE!</v>
      </c>
      <c r="J6414" s="4" t="e">
        <f>Table1[[#This Row],[Column1]]</f>
        <v>#VALUE!</v>
      </c>
    </row>
    <row r="6415" spans="1:10" hidden="1" x14ac:dyDescent="0.3">
      <c r="A6415" s="2" t="e">
        <f>Table1[[#This Row],[Befolyt]]</f>
        <v>#VALUE!</v>
      </c>
      <c r="B6415" t="e">
        <f>Table1[[#This Row],[ÜK]]</f>
        <v>#VALUE!</v>
      </c>
      <c r="C6415" s="3" t="e">
        <f>Table1[[#This Row],[Szla]]</f>
        <v>#VALUE!</v>
      </c>
      <c r="D6415" s="6" t="e">
        <f>Table1[[#This Row],[Kelt_hó]]</f>
        <v>#VALUE!</v>
      </c>
      <c r="E6415" t="e">
        <f>Table1[[#This Row],[Vevő]]</f>
        <v>#VALUE!</v>
      </c>
      <c r="F6415" t="e">
        <f>Table1[[#This Row],[Termékkör]]</f>
        <v>#VALUE!</v>
      </c>
      <c r="G6415" s="4" t="e">
        <f>Table1[[#This Row],[SzumElad]]</f>
        <v>#VALUE!</v>
      </c>
      <c r="H6415" s="7" t="e">
        <f>Table1[[#This Row],[Jut_%]]</f>
        <v>#VALUE!</v>
      </c>
      <c r="I6415" s="4" t="e">
        <f>Table1[[#This Row],[Jut]]</f>
        <v>#VALUE!</v>
      </c>
      <c r="J6415" s="4" t="e">
        <f>Table1[[#This Row],[Column1]]</f>
        <v>#VALUE!</v>
      </c>
    </row>
    <row r="6416" spans="1:10" hidden="1" x14ac:dyDescent="0.3">
      <c r="A6416" s="2" t="e">
        <f>Table1[[#This Row],[Befolyt]]</f>
        <v>#VALUE!</v>
      </c>
      <c r="B6416" t="e">
        <f>Table1[[#This Row],[ÜK]]</f>
        <v>#VALUE!</v>
      </c>
      <c r="C6416" s="3" t="e">
        <f>Table1[[#This Row],[Szla]]</f>
        <v>#VALUE!</v>
      </c>
      <c r="D6416" s="6" t="e">
        <f>Table1[[#This Row],[Kelt_hó]]</f>
        <v>#VALUE!</v>
      </c>
      <c r="E6416" t="e">
        <f>Table1[[#This Row],[Vevő]]</f>
        <v>#VALUE!</v>
      </c>
      <c r="F6416" t="e">
        <f>Table1[[#This Row],[Termékkör]]</f>
        <v>#VALUE!</v>
      </c>
      <c r="G6416" s="4" t="e">
        <f>Table1[[#This Row],[SzumElad]]</f>
        <v>#VALUE!</v>
      </c>
      <c r="H6416" s="7" t="e">
        <f>Table1[[#This Row],[Jut_%]]</f>
        <v>#VALUE!</v>
      </c>
      <c r="I6416" s="4" t="e">
        <f>Table1[[#This Row],[Jut]]</f>
        <v>#VALUE!</v>
      </c>
      <c r="J6416" s="4" t="e">
        <f>Table1[[#This Row],[Column1]]</f>
        <v>#VALUE!</v>
      </c>
    </row>
    <row r="6417" spans="1:10" hidden="1" x14ac:dyDescent="0.3">
      <c r="A6417" s="2" t="e">
        <f>Table1[[#This Row],[Befolyt]]</f>
        <v>#VALUE!</v>
      </c>
      <c r="B6417" t="e">
        <f>Table1[[#This Row],[ÜK]]</f>
        <v>#VALUE!</v>
      </c>
      <c r="C6417" s="3" t="e">
        <f>Table1[[#This Row],[Szla]]</f>
        <v>#VALUE!</v>
      </c>
      <c r="D6417" s="6" t="e">
        <f>Table1[[#This Row],[Kelt_hó]]</f>
        <v>#VALUE!</v>
      </c>
      <c r="E6417" t="e">
        <f>Table1[[#This Row],[Vevő]]</f>
        <v>#VALUE!</v>
      </c>
      <c r="F6417" t="e">
        <f>Table1[[#This Row],[Termékkör]]</f>
        <v>#VALUE!</v>
      </c>
      <c r="G6417" s="4" t="e">
        <f>Table1[[#This Row],[SzumElad]]</f>
        <v>#VALUE!</v>
      </c>
      <c r="H6417" s="7" t="e">
        <f>Table1[[#This Row],[Jut_%]]</f>
        <v>#VALUE!</v>
      </c>
      <c r="I6417" s="4" t="e">
        <f>Table1[[#This Row],[Jut]]</f>
        <v>#VALUE!</v>
      </c>
      <c r="J6417" s="4" t="e">
        <f>Table1[[#This Row],[Column1]]</f>
        <v>#VALUE!</v>
      </c>
    </row>
    <row r="6418" spans="1:10" hidden="1" x14ac:dyDescent="0.3">
      <c r="A6418" s="2" t="e">
        <f>Table1[[#This Row],[Befolyt]]</f>
        <v>#VALUE!</v>
      </c>
      <c r="B6418" t="e">
        <f>Table1[[#This Row],[ÜK]]</f>
        <v>#VALUE!</v>
      </c>
      <c r="C6418" s="3" t="e">
        <f>Table1[[#This Row],[Szla]]</f>
        <v>#VALUE!</v>
      </c>
      <c r="D6418" s="6" t="e">
        <f>Table1[[#This Row],[Kelt_hó]]</f>
        <v>#VALUE!</v>
      </c>
      <c r="E6418" t="e">
        <f>Table1[[#This Row],[Vevő]]</f>
        <v>#VALUE!</v>
      </c>
      <c r="F6418" t="e">
        <f>Table1[[#This Row],[Termékkör]]</f>
        <v>#VALUE!</v>
      </c>
      <c r="G6418" s="4" t="e">
        <f>Table1[[#This Row],[SzumElad]]</f>
        <v>#VALUE!</v>
      </c>
      <c r="H6418" s="7" t="e">
        <f>Table1[[#This Row],[Jut_%]]</f>
        <v>#VALUE!</v>
      </c>
      <c r="I6418" s="4" t="e">
        <f>Table1[[#This Row],[Jut]]</f>
        <v>#VALUE!</v>
      </c>
      <c r="J6418" s="4" t="e">
        <f>Table1[[#This Row],[Column1]]</f>
        <v>#VALUE!</v>
      </c>
    </row>
    <row r="6419" spans="1:10" hidden="1" x14ac:dyDescent="0.3">
      <c r="A6419" s="2" t="e">
        <f>Table1[[#This Row],[Befolyt]]</f>
        <v>#VALUE!</v>
      </c>
      <c r="B6419" t="e">
        <f>Table1[[#This Row],[ÜK]]</f>
        <v>#VALUE!</v>
      </c>
      <c r="C6419" s="3" t="e">
        <f>Table1[[#This Row],[Szla]]</f>
        <v>#VALUE!</v>
      </c>
      <c r="D6419" s="6" t="e">
        <f>Table1[[#This Row],[Kelt_hó]]</f>
        <v>#VALUE!</v>
      </c>
      <c r="E6419" t="e">
        <f>Table1[[#This Row],[Vevő]]</f>
        <v>#VALUE!</v>
      </c>
      <c r="F6419" t="e">
        <f>Table1[[#This Row],[Termékkör]]</f>
        <v>#VALUE!</v>
      </c>
      <c r="G6419" s="4" t="e">
        <f>Table1[[#This Row],[SzumElad]]</f>
        <v>#VALUE!</v>
      </c>
      <c r="H6419" s="7" t="e">
        <f>Table1[[#This Row],[Jut_%]]</f>
        <v>#VALUE!</v>
      </c>
      <c r="I6419" s="4" t="e">
        <f>Table1[[#This Row],[Jut]]</f>
        <v>#VALUE!</v>
      </c>
      <c r="J6419" s="4" t="e">
        <f>Table1[[#This Row],[Column1]]</f>
        <v>#VALUE!</v>
      </c>
    </row>
    <row r="6420" spans="1:10" hidden="1" x14ac:dyDescent="0.3">
      <c r="A6420" s="2" t="e">
        <f>Table1[[#This Row],[Befolyt]]</f>
        <v>#VALUE!</v>
      </c>
      <c r="B6420" t="e">
        <f>Table1[[#This Row],[ÜK]]</f>
        <v>#VALUE!</v>
      </c>
      <c r="C6420" s="3" t="e">
        <f>Table1[[#This Row],[Szla]]</f>
        <v>#VALUE!</v>
      </c>
      <c r="D6420" s="6" t="e">
        <f>Table1[[#This Row],[Kelt_hó]]</f>
        <v>#VALUE!</v>
      </c>
      <c r="E6420" t="e">
        <f>Table1[[#This Row],[Vevő]]</f>
        <v>#VALUE!</v>
      </c>
      <c r="F6420" t="e">
        <f>Table1[[#This Row],[Termékkör]]</f>
        <v>#VALUE!</v>
      </c>
      <c r="G6420" s="4" t="e">
        <f>Table1[[#This Row],[SzumElad]]</f>
        <v>#VALUE!</v>
      </c>
      <c r="H6420" s="7" t="e">
        <f>Table1[[#This Row],[Jut_%]]</f>
        <v>#VALUE!</v>
      </c>
      <c r="I6420" s="4" t="e">
        <f>Table1[[#This Row],[Jut]]</f>
        <v>#VALUE!</v>
      </c>
      <c r="J6420" s="4" t="e">
        <f>Table1[[#This Row],[Column1]]</f>
        <v>#VALUE!</v>
      </c>
    </row>
    <row r="6421" spans="1:10" hidden="1" x14ac:dyDescent="0.3">
      <c r="A6421" s="2" t="e">
        <f>Table1[[#This Row],[Befolyt]]</f>
        <v>#VALUE!</v>
      </c>
      <c r="B6421" t="e">
        <f>Table1[[#This Row],[ÜK]]</f>
        <v>#VALUE!</v>
      </c>
      <c r="C6421" s="3" t="e">
        <f>Table1[[#This Row],[Szla]]</f>
        <v>#VALUE!</v>
      </c>
      <c r="D6421" s="6" t="e">
        <f>Table1[[#This Row],[Kelt_hó]]</f>
        <v>#VALUE!</v>
      </c>
      <c r="E6421" t="e">
        <f>Table1[[#This Row],[Vevő]]</f>
        <v>#VALUE!</v>
      </c>
      <c r="F6421" t="e">
        <f>Table1[[#This Row],[Termékkör]]</f>
        <v>#VALUE!</v>
      </c>
      <c r="G6421" s="4" t="e">
        <f>Table1[[#This Row],[SzumElad]]</f>
        <v>#VALUE!</v>
      </c>
      <c r="H6421" s="7" t="e">
        <f>Table1[[#This Row],[Jut_%]]</f>
        <v>#VALUE!</v>
      </c>
      <c r="I6421" s="4" t="e">
        <f>Table1[[#This Row],[Jut]]</f>
        <v>#VALUE!</v>
      </c>
      <c r="J6421" s="4" t="e">
        <f>Table1[[#This Row],[Column1]]</f>
        <v>#VALUE!</v>
      </c>
    </row>
    <row r="6422" spans="1:10" hidden="1" x14ac:dyDescent="0.3">
      <c r="A6422" s="2" t="e">
        <f>Table1[[#This Row],[Befolyt]]</f>
        <v>#VALUE!</v>
      </c>
      <c r="B6422" t="e">
        <f>Table1[[#This Row],[ÜK]]</f>
        <v>#VALUE!</v>
      </c>
      <c r="C6422" s="3" t="e">
        <f>Table1[[#This Row],[Szla]]</f>
        <v>#VALUE!</v>
      </c>
      <c r="D6422" s="6" t="e">
        <f>Table1[[#This Row],[Kelt_hó]]</f>
        <v>#VALUE!</v>
      </c>
      <c r="E6422" t="e">
        <f>Table1[[#This Row],[Vevő]]</f>
        <v>#VALUE!</v>
      </c>
      <c r="F6422" t="e">
        <f>Table1[[#This Row],[Termékkör]]</f>
        <v>#VALUE!</v>
      </c>
      <c r="G6422" s="4" t="e">
        <f>Table1[[#This Row],[SzumElad]]</f>
        <v>#VALUE!</v>
      </c>
      <c r="H6422" s="7" t="e">
        <f>Table1[[#This Row],[Jut_%]]</f>
        <v>#VALUE!</v>
      </c>
      <c r="I6422" s="4" t="e">
        <f>Table1[[#This Row],[Jut]]</f>
        <v>#VALUE!</v>
      </c>
      <c r="J6422" s="4" t="e">
        <f>Table1[[#This Row],[Column1]]</f>
        <v>#VALUE!</v>
      </c>
    </row>
    <row r="6423" spans="1:10" hidden="1" x14ac:dyDescent="0.3">
      <c r="A6423" s="2" t="e">
        <f>Table1[[#This Row],[Befolyt]]</f>
        <v>#VALUE!</v>
      </c>
      <c r="B6423" t="e">
        <f>Table1[[#This Row],[ÜK]]</f>
        <v>#VALUE!</v>
      </c>
      <c r="C6423" s="3" t="e">
        <f>Table1[[#This Row],[Szla]]</f>
        <v>#VALUE!</v>
      </c>
      <c r="D6423" s="6" t="e">
        <f>Table1[[#This Row],[Kelt_hó]]</f>
        <v>#VALUE!</v>
      </c>
      <c r="E6423" t="e">
        <f>Table1[[#This Row],[Vevő]]</f>
        <v>#VALUE!</v>
      </c>
      <c r="F6423" t="e">
        <f>Table1[[#This Row],[Termékkör]]</f>
        <v>#VALUE!</v>
      </c>
      <c r="G6423" s="4" t="e">
        <f>Table1[[#This Row],[SzumElad]]</f>
        <v>#VALUE!</v>
      </c>
      <c r="H6423" s="7" t="e">
        <f>Table1[[#This Row],[Jut_%]]</f>
        <v>#VALUE!</v>
      </c>
      <c r="I6423" s="4" t="e">
        <f>Table1[[#This Row],[Jut]]</f>
        <v>#VALUE!</v>
      </c>
      <c r="J6423" s="4" t="e">
        <f>Table1[[#This Row],[Column1]]</f>
        <v>#VALUE!</v>
      </c>
    </row>
    <row r="6424" spans="1:10" hidden="1" x14ac:dyDescent="0.3">
      <c r="A6424" s="2" t="e">
        <f>Table1[[#This Row],[Befolyt]]</f>
        <v>#VALUE!</v>
      </c>
      <c r="B6424" t="e">
        <f>Table1[[#This Row],[ÜK]]</f>
        <v>#VALUE!</v>
      </c>
      <c r="C6424" s="3" t="e">
        <f>Table1[[#This Row],[Szla]]</f>
        <v>#VALUE!</v>
      </c>
      <c r="D6424" s="6" t="e">
        <f>Table1[[#This Row],[Kelt_hó]]</f>
        <v>#VALUE!</v>
      </c>
      <c r="E6424" t="e">
        <f>Table1[[#This Row],[Vevő]]</f>
        <v>#VALUE!</v>
      </c>
      <c r="F6424" t="e">
        <f>Table1[[#This Row],[Termékkör]]</f>
        <v>#VALUE!</v>
      </c>
      <c r="G6424" s="4" t="e">
        <f>Table1[[#This Row],[SzumElad]]</f>
        <v>#VALUE!</v>
      </c>
      <c r="H6424" s="7" t="e">
        <f>Table1[[#This Row],[Jut_%]]</f>
        <v>#VALUE!</v>
      </c>
      <c r="I6424" s="4" t="e">
        <f>Table1[[#This Row],[Jut]]</f>
        <v>#VALUE!</v>
      </c>
      <c r="J6424" s="4" t="e">
        <f>Table1[[#This Row],[Column1]]</f>
        <v>#VALUE!</v>
      </c>
    </row>
    <row r="6425" spans="1:10" hidden="1" x14ac:dyDescent="0.3">
      <c r="A6425" s="2" t="e">
        <f>Table1[[#This Row],[Befolyt]]</f>
        <v>#VALUE!</v>
      </c>
      <c r="B6425" t="e">
        <f>Table1[[#This Row],[ÜK]]</f>
        <v>#VALUE!</v>
      </c>
      <c r="C6425" s="3" t="e">
        <f>Table1[[#This Row],[Szla]]</f>
        <v>#VALUE!</v>
      </c>
      <c r="D6425" s="6" t="e">
        <f>Table1[[#This Row],[Kelt_hó]]</f>
        <v>#VALUE!</v>
      </c>
      <c r="E6425" t="e">
        <f>Table1[[#This Row],[Vevő]]</f>
        <v>#VALUE!</v>
      </c>
      <c r="F6425" t="e">
        <f>Table1[[#This Row],[Termékkör]]</f>
        <v>#VALUE!</v>
      </c>
      <c r="G6425" s="4" t="e">
        <f>Table1[[#This Row],[SzumElad]]</f>
        <v>#VALUE!</v>
      </c>
      <c r="H6425" s="7" t="e">
        <f>Table1[[#This Row],[Jut_%]]</f>
        <v>#VALUE!</v>
      </c>
      <c r="I6425" s="4" t="e">
        <f>Table1[[#This Row],[Jut]]</f>
        <v>#VALUE!</v>
      </c>
      <c r="J6425" s="4" t="e">
        <f>Table1[[#This Row],[Column1]]</f>
        <v>#VALUE!</v>
      </c>
    </row>
    <row r="6426" spans="1:10" hidden="1" x14ac:dyDescent="0.3">
      <c r="A6426" s="2" t="e">
        <f>Table1[[#This Row],[Befolyt]]</f>
        <v>#VALUE!</v>
      </c>
      <c r="B6426" t="e">
        <f>Table1[[#This Row],[ÜK]]</f>
        <v>#VALUE!</v>
      </c>
      <c r="C6426" s="3" t="e">
        <f>Table1[[#This Row],[Szla]]</f>
        <v>#VALUE!</v>
      </c>
      <c r="D6426" s="6" t="e">
        <f>Table1[[#This Row],[Kelt_hó]]</f>
        <v>#VALUE!</v>
      </c>
      <c r="E6426" t="e">
        <f>Table1[[#This Row],[Vevő]]</f>
        <v>#VALUE!</v>
      </c>
      <c r="F6426" t="e">
        <f>Table1[[#This Row],[Termékkör]]</f>
        <v>#VALUE!</v>
      </c>
      <c r="G6426" s="4" t="e">
        <f>Table1[[#This Row],[SzumElad]]</f>
        <v>#VALUE!</v>
      </c>
      <c r="H6426" s="7" t="e">
        <f>Table1[[#This Row],[Jut_%]]</f>
        <v>#VALUE!</v>
      </c>
      <c r="I6426" s="4" t="e">
        <f>Table1[[#This Row],[Jut]]</f>
        <v>#VALUE!</v>
      </c>
      <c r="J6426" s="4" t="e">
        <f>Table1[[#This Row],[Column1]]</f>
        <v>#VALUE!</v>
      </c>
    </row>
    <row r="6427" spans="1:10" hidden="1" x14ac:dyDescent="0.3">
      <c r="A6427" s="2" t="e">
        <f>Table1[[#This Row],[Befolyt]]</f>
        <v>#VALUE!</v>
      </c>
      <c r="B6427" t="e">
        <f>Table1[[#This Row],[ÜK]]</f>
        <v>#VALUE!</v>
      </c>
      <c r="C6427" s="3" t="e">
        <f>Table1[[#This Row],[Szla]]</f>
        <v>#VALUE!</v>
      </c>
      <c r="D6427" s="6" t="e">
        <f>Table1[[#This Row],[Kelt_hó]]</f>
        <v>#VALUE!</v>
      </c>
      <c r="E6427" t="e">
        <f>Table1[[#This Row],[Vevő]]</f>
        <v>#VALUE!</v>
      </c>
      <c r="F6427" t="e">
        <f>Table1[[#This Row],[Termékkör]]</f>
        <v>#VALUE!</v>
      </c>
      <c r="G6427" s="4" t="e">
        <f>Table1[[#This Row],[SzumElad]]</f>
        <v>#VALUE!</v>
      </c>
      <c r="H6427" s="7" t="e">
        <f>Table1[[#This Row],[Jut_%]]</f>
        <v>#VALUE!</v>
      </c>
      <c r="I6427" s="4" t="e">
        <f>Table1[[#This Row],[Jut]]</f>
        <v>#VALUE!</v>
      </c>
      <c r="J6427" s="4" t="e">
        <f>Table1[[#This Row],[Column1]]</f>
        <v>#VALUE!</v>
      </c>
    </row>
    <row r="6428" spans="1:10" hidden="1" x14ac:dyDescent="0.3">
      <c r="A6428" s="2" t="e">
        <f>Table1[[#This Row],[Befolyt]]</f>
        <v>#VALUE!</v>
      </c>
      <c r="B6428" t="e">
        <f>Table1[[#This Row],[ÜK]]</f>
        <v>#VALUE!</v>
      </c>
      <c r="C6428" s="3" t="e">
        <f>Table1[[#This Row],[Szla]]</f>
        <v>#VALUE!</v>
      </c>
      <c r="D6428" s="6" t="e">
        <f>Table1[[#This Row],[Kelt_hó]]</f>
        <v>#VALUE!</v>
      </c>
      <c r="E6428" t="e">
        <f>Table1[[#This Row],[Vevő]]</f>
        <v>#VALUE!</v>
      </c>
      <c r="F6428" t="e">
        <f>Table1[[#This Row],[Termékkör]]</f>
        <v>#VALUE!</v>
      </c>
      <c r="G6428" s="4" t="e">
        <f>Table1[[#This Row],[SzumElad]]</f>
        <v>#VALUE!</v>
      </c>
      <c r="H6428" s="7" t="e">
        <f>Table1[[#This Row],[Jut_%]]</f>
        <v>#VALUE!</v>
      </c>
      <c r="I6428" s="4" t="e">
        <f>Table1[[#This Row],[Jut]]</f>
        <v>#VALUE!</v>
      </c>
      <c r="J6428" s="4" t="e">
        <f>Table1[[#This Row],[Column1]]</f>
        <v>#VALUE!</v>
      </c>
    </row>
    <row r="6429" spans="1:10" hidden="1" x14ac:dyDescent="0.3">
      <c r="A6429" s="2" t="e">
        <f>Table1[[#This Row],[Befolyt]]</f>
        <v>#VALUE!</v>
      </c>
      <c r="B6429" t="e">
        <f>Table1[[#This Row],[ÜK]]</f>
        <v>#VALUE!</v>
      </c>
      <c r="C6429" s="3" t="e">
        <f>Table1[[#This Row],[Szla]]</f>
        <v>#VALUE!</v>
      </c>
      <c r="D6429" s="6" t="e">
        <f>Table1[[#This Row],[Kelt_hó]]</f>
        <v>#VALUE!</v>
      </c>
      <c r="E6429" t="e">
        <f>Table1[[#This Row],[Vevő]]</f>
        <v>#VALUE!</v>
      </c>
      <c r="F6429" t="e">
        <f>Table1[[#This Row],[Termékkör]]</f>
        <v>#VALUE!</v>
      </c>
      <c r="G6429" s="4" t="e">
        <f>Table1[[#This Row],[SzumElad]]</f>
        <v>#VALUE!</v>
      </c>
      <c r="H6429" s="7" t="e">
        <f>Table1[[#This Row],[Jut_%]]</f>
        <v>#VALUE!</v>
      </c>
      <c r="I6429" s="4" t="e">
        <f>Table1[[#This Row],[Jut]]</f>
        <v>#VALUE!</v>
      </c>
      <c r="J6429" s="4" t="e">
        <f>Table1[[#This Row],[Column1]]</f>
        <v>#VALUE!</v>
      </c>
    </row>
    <row r="6430" spans="1:10" hidden="1" x14ac:dyDescent="0.3">
      <c r="A6430" s="2" t="e">
        <f>Table1[[#This Row],[Befolyt]]</f>
        <v>#VALUE!</v>
      </c>
      <c r="B6430" t="e">
        <f>Table1[[#This Row],[ÜK]]</f>
        <v>#VALUE!</v>
      </c>
      <c r="C6430" s="3" t="e">
        <f>Table1[[#This Row],[Szla]]</f>
        <v>#VALUE!</v>
      </c>
      <c r="D6430" s="6" t="e">
        <f>Table1[[#This Row],[Kelt_hó]]</f>
        <v>#VALUE!</v>
      </c>
      <c r="E6430" t="e">
        <f>Table1[[#This Row],[Vevő]]</f>
        <v>#VALUE!</v>
      </c>
      <c r="F6430" t="e">
        <f>Table1[[#This Row],[Termékkör]]</f>
        <v>#VALUE!</v>
      </c>
      <c r="G6430" s="4" t="e">
        <f>Table1[[#This Row],[SzumElad]]</f>
        <v>#VALUE!</v>
      </c>
      <c r="H6430" s="7" t="e">
        <f>Table1[[#This Row],[Jut_%]]</f>
        <v>#VALUE!</v>
      </c>
      <c r="I6430" s="4" t="e">
        <f>Table1[[#This Row],[Jut]]</f>
        <v>#VALUE!</v>
      </c>
      <c r="J6430" s="4" t="e">
        <f>Table1[[#This Row],[Column1]]</f>
        <v>#VALUE!</v>
      </c>
    </row>
    <row r="6431" spans="1:10" hidden="1" x14ac:dyDescent="0.3">
      <c r="A6431" s="2" t="e">
        <f>Table1[[#This Row],[Befolyt]]</f>
        <v>#VALUE!</v>
      </c>
      <c r="B6431" t="e">
        <f>Table1[[#This Row],[ÜK]]</f>
        <v>#VALUE!</v>
      </c>
      <c r="C6431" s="3" t="e">
        <f>Table1[[#This Row],[Szla]]</f>
        <v>#VALUE!</v>
      </c>
      <c r="D6431" s="6" t="e">
        <f>Table1[[#This Row],[Kelt_hó]]</f>
        <v>#VALUE!</v>
      </c>
      <c r="E6431" t="e">
        <f>Table1[[#This Row],[Vevő]]</f>
        <v>#VALUE!</v>
      </c>
      <c r="F6431" t="e">
        <f>Table1[[#This Row],[Termékkör]]</f>
        <v>#VALUE!</v>
      </c>
      <c r="G6431" s="4" t="e">
        <f>Table1[[#This Row],[SzumElad]]</f>
        <v>#VALUE!</v>
      </c>
      <c r="H6431" s="7" t="e">
        <f>Table1[[#This Row],[Jut_%]]</f>
        <v>#VALUE!</v>
      </c>
      <c r="I6431" s="4" t="e">
        <f>Table1[[#This Row],[Jut]]</f>
        <v>#VALUE!</v>
      </c>
      <c r="J6431" s="4" t="e">
        <f>Table1[[#This Row],[Column1]]</f>
        <v>#VALUE!</v>
      </c>
    </row>
    <row r="6432" spans="1:10" hidden="1" x14ac:dyDescent="0.3">
      <c r="A6432" s="2" t="e">
        <f>Table1[[#This Row],[Befolyt]]</f>
        <v>#VALUE!</v>
      </c>
      <c r="B6432" t="e">
        <f>Table1[[#This Row],[ÜK]]</f>
        <v>#VALUE!</v>
      </c>
      <c r="C6432" s="3" t="e">
        <f>Table1[[#This Row],[Szla]]</f>
        <v>#VALUE!</v>
      </c>
      <c r="D6432" s="6" t="e">
        <f>Table1[[#This Row],[Kelt_hó]]</f>
        <v>#VALUE!</v>
      </c>
      <c r="E6432" t="e">
        <f>Table1[[#This Row],[Vevő]]</f>
        <v>#VALUE!</v>
      </c>
      <c r="F6432" t="e">
        <f>Table1[[#This Row],[Termékkör]]</f>
        <v>#VALUE!</v>
      </c>
      <c r="G6432" s="4" t="e">
        <f>Table1[[#This Row],[SzumElad]]</f>
        <v>#VALUE!</v>
      </c>
      <c r="H6432" s="7" t="e">
        <f>Table1[[#This Row],[Jut_%]]</f>
        <v>#VALUE!</v>
      </c>
      <c r="I6432" s="4" t="e">
        <f>Table1[[#This Row],[Jut]]</f>
        <v>#VALUE!</v>
      </c>
      <c r="J6432" s="4" t="e">
        <f>Table1[[#This Row],[Column1]]</f>
        <v>#VALUE!</v>
      </c>
    </row>
    <row r="6433" spans="1:10" hidden="1" x14ac:dyDescent="0.3">
      <c r="A6433" s="2" t="e">
        <f>Table1[[#This Row],[Befolyt]]</f>
        <v>#VALUE!</v>
      </c>
      <c r="B6433" t="e">
        <f>Table1[[#This Row],[ÜK]]</f>
        <v>#VALUE!</v>
      </c>
      <c r="C6433" s="3" t="e">
        <f>Table1[[#This Row],[Szla]]</f>
        <v>#VALUE!</v>
      </c>
      <c r="D6433" s="6" t="e">
        <f>Table1[[#This Row],[Kelt_hó]]</f>
        <v>#VALUE!</v>
      </c>
      <c r="E6433" t="e">
        <f>Table1[[#This Row],[Vevő]]</f>
        <v>#VALUE!</v>
      </c>
      <c r="F6433" t="e">
        <f>Table1[[#This Row],[Termékkör]]</f>
        <v>#VALUE!</v>
      </c>
      <c r="G6433" s="4" t="e">
        <f>Table1[[#This Row],[SzumElad]]</f>
        <v>#VALUE!</v>
      </c>
      <c r="H6433" s="7" t="e">
        <f>Table1[[#This Row],[Jut_%]]</f>
        <v>#VALUE!</v>
      </c>
      <c r="I6433" s="4" t="e">
        <f>Table1[[#This Row],[Jut]]</f>
        <v>#VALUE!</v>
      </c>
      <c r="J6433" s="4" t="e">
        <f>Table1[[#This Row],[Column1]]</f>
        <v>#VALUE!</v>
      </c>
    </row>
    <row r="6434" spans="1:10" hidden="1" x14ac:dyDescent="0.3">
      <c r="A6434" s="2" t="e">
        <f>Table1[[#This Row],[Befolyt]]</f>
        <v>#VALUE!</v>
      </c>
      <c r="B6434" t="e">
        <f>Table1[[#This Row],[ÜK]]</f>
        <v>#VALUE!</v>
      </c>
      <c r="C6434" s="3" t="e">
        <f>Table1[[#This Row],[Szla]]</f>
        <v>#VALUE!</v>
      </c>
      <c r="D6434" s="6" t="e">
        <f>Table1[[#This Row],[Kelt_hó]]</f>
        <v>#VALUE!</v>
      </c>
      <c r="E6434" t="e">
        <f>Table1[[#This Row],[Vevő]]</f>
        <v>#VALUE!</v>
      </c>
      <c r="F6434" t="e">
        <f>Table1[[#This Row],[Termékkör]]</f>
        <v>#VALUE!</v>
      </c>
      <c r="G6434" s="4" t="e">
        <f>Table1[[#This Row],[SzumElad]]</f>
        <v>#VALUE!</v>
      </c>
      <c r="H6434" s="7" t="e">
        <f>Table1[[#This Row],[Jut_%]]</f>
        <v>#VALUE!</v>
      </c>
      <c r="I6434" s="4" t="e">
        <f>Table1[[#This Row],[Jut]]</f>
        <v>#VALUE!</v>
      </c>
      <c r="J6434" s="4" t="e">
        <f>Table1[[#This Row],[Column1]]</f>
        <v>#VALUE!</v>
      </c>
    </row>
    <row r="6435" spans="1:10" hidden="1" x14ac:dyDescent="0.3">
      <c r="A6435" s="2" t="e">
        <f>Table1[[#This Row],[Befolyt]]</f>
        <v>#VALUE!</v>
      </c>
      <c r="B6435" t="e">
        <f>Table1[[#This Row],[ÜK]]</f>
        <v>#VALUE!</v>
      </c>
      <c r="C6435" s="3" t="e">
        <f>Table1[[#This Row],[Szla]]</f>
        <v>#VALUE!</v>
      </c>
      <c r="D6435" s="6" t="e">
        <f>Table1[[#This Row],[Kelt_hó]]</f>
        <v>#VALUE!</v>
      </c>
      <c r="E6435" t="e">
        <f>Table1[[#This Row],[Vevő]]</f>
        <v>#VALUE!</v>
      </c>
      <c r="F6435" t="e">
        <f>Table1[[#This Row],[Termékkör]]</f>
        <v>#VALUE!</v>
      </c>
      <c r="G6435" s="4" t="e">
        <f>Table1[[#This Row],[SzumElad]]</f>
        <v>#VALUE!</v>
      </c>
      <c r="H6435" s="7" t="e">
        <f>Table1[[#This Row],[Jut_%]]</f>
        <v>#VALUE!</v>
      </c>
      <c r="I6435" s="4" t="e">
        <f>Table1[[#This Row],[Jut]]</f>
        <v>#VALUE!</v>
      </c>
      <c r="J6435" s="4" t="e">
        <f>Table1[[#This Row],[Column1]]</f>
        <v>#VALUE!</v>
      </c>
    </row>
    <row r="6436" spans="1:10" hidden="1" x14ac:dyDescent="0.3">
      <c r="A6436" s="2" t="e">
        <f>Table1[[#This Row],[Befolyt]]</f>
        <v>#VALUE!</v>
      </c>
      <c r="B6436" t="e">
        <f>Table1[[#This Row],[ÜK]]</f>
        <v>#VALUE!</v>
      </c>
      <c r="C6436" s="3" t="e">
        <f>Table1[[#This Row],[Szla]]</f>
        <v>#VALUE!</v>
      </c>
      <c r="D6436" s="6" t="e">
        <f>Table1[[#This Row],[Kelt_hó]]</f>
        <v>#VALUE!</v>
      </c>
      <c r="E6436" t="e">
        <f>Table1[[#This Row],[Vevő]]</f>
        <v>#VALUE!</v>
      </c>
      <c r="F6436" t="e">
        <f>Table1[[#This Row],[Termékkör]]</f>
        <v>#VALUE!</v>
      </c>
      <c r="G6436" s="4" t="e">
        <f>Table1[[#This Row],[SzumElad]]</f>
        <v>#VALUE!</v>
      </c>
      <c r="H6436" s="7" t="e">
        <f>Table1[[#This Row],[Jut_%]]</f>
        <v>#VALUE!</v>
      </c>
      <c r="I6436" s="4" t="e">
        <f>Table1[[#This Row],[Jut]]</f>
        <v>#VALUE!</v>
      </c>
      <c r="J6436" s="4" t="e">
        <f>Table1[[#This Row],[Column1]]</f>
        <v>#VALUE!</v>
      </c>
    </row>
    <row r="6437" spans="1:10" hidden="1" x14ac:dyDescent="0.3">
      <c r="A6437" s="2" t="e">
        <f>Table1[[#This Row],[Befolyt]]</f>
        <v>#VALUE!</v>
      </c>
      <c r="B6437" t="e">
        <f>Table1[[#This Row],[ÜK]]</f>
        <v>#VALUE!</v>
      </c>
      <c r="C6437" s="3" t="e">
        <f>Table1[[#This Row],[Szla]]</f>
        <v>#VALUE!</v>
      </c>
      <c r="D6437" s="6" t="e">
        <f>Table1[[#This Row],[Kelt_hó]]</f>
        <v>#VALUE!</v>
      </c>
      <c r="E6437" t="e">
        <f>Table1[[#This Row],[Vevő]]</f>
        <v>#VALUE!</v>
      </c>
      <c r="F6437" t="e">
        <f>Table1[[#This Row],[Termékkör]]</f>
        <v>#VALUE!</v>
      </c>
      <c r="G6437" s="4" t="e">
        <f>Table1[[#This Row],[SzumElad]]</f>
        <v>#VALUE!</v>
      </c>
      <c r="H6437" s="7" t="e">
        <f>Table1[[#This Row],[Jut_%]]</f>
        <v>#VALUE!</v>
      </c>
      <c r="I6437" s="4" t="e">
        <f>Table1[[#This Row],[Jut]]</f>
        <v>#VALUE!</v>
      </c>
      <c r="J6437" s="4" t="e">
        <f>Table1[[#This Row],[Column1]]</f>
        <v>#VALUE!</v>
      </c>
    </row>
    <row r="6438" spans="1:10" hidden="1" x14ac:dyDescent="0.3">
      <c r="A6438" s="2" t="e">
        <f>Table1[[#This Row],[Befolyt]]</f>
        <v>#VALUE!</v>
      </c>
      <c r="B6438" t="e">
        <f>Table1[[#This Row],[ÜK]]</f>
        <v>#VALUE!</v>
      </c>
      <c r="C6438" s="3" t="e">
        <f>Table1[[#This Row],[Szla]]</f>
        <v>#VALUE!</v>
      </c>
      <c r="D6438" s="6" t="e">
        <f>Table1[[#This Row],[Kelt_hó]]</f>
        <v>#VALUE!</v>
      </c>
      <c r="E6438" t="e">
        <f>Table1[[#This Row],[Vevő]]</f>
        <v>#VALUE!</v>
      </c>
      <c r="F6438" t="e">
        <f>Table1[[#This Row],[Termékkör]]</f>
        <v>#VALUE!</v>
      </c>
      <c r="G6438" s="4" t="e">
        <f>Table1[[#This Row],[SzumElad]]</f>
        <v>#VALUE!</v>
      </c>
      <c r="H6438" s="7" t="e">
        <f>Table1[[#This Row],[Jut_%]]</f>
        <v>#VALUE!</v>
      </c>
      <c r="I6438" s="4" t="e">
        <f>Table1[[#This Row],[Jut]]</f>
        <v>#VALUE!</v>
      </c>
      <c r="J6438" s="4" t="e">
        <f>Table1[[#This Row],[Column1]]</f>
        <v>#VALUE!</v>
      </c>
    </row>
    <row r="6439" spans="1:10" hidden="1" x14ac:dyDescent="0.3">
      <c r="A6439" s="2" t="e">
        <f>Table1[[#This Row],[Befolyt]]</f>
        <v>#VALUE!</v>
      </c>
      <c r="B6439" t="e">
        <f>Table1[[#This Row],[ÜK]]</f>
        <v>#VALUE!</v>
      </c>
      <c r="C6439" s="3" t="e">
        <f>Table1[[#This Row],[Szla]]</f>
        <v>#VALUE!</v>
      </c>
      <c r="D6439" s="6" t="e">
        <f>Table1[[#This Row],[Kelt_hó]]</f>
        <v>#VALUE!</v>
      </c>
      <c r="E6439" t="e">
        <f>Table1[[#This Row],[Vevő]]</f>
        <v>#VALUE!</v>
      </c>
      <c r="F6439" t="e">
        <f>Table1[[#This Row],[Termékkör]]</f>
        <v>#VALUE!</v>
      </c>
      <c r="G6439" s="4" t="e">
        <f>Table1[[#This Row],[SzumElad]]</f>
        <v>#VALUE!</v>
      </c>
      <c r="H6439" s="7" t="e">
        <f>Table1[[#This Row],[Jut_%]]</f>
        <v>#VALUE!</v>
      </c>
      <c r="I6439" s="4" t="e">
        <f>Table1[[#This Row],[Jut]]</f>
        <v>#VALUE!</v>
      </c>
      <c r="J6439" s="4" t="e">
        <f>Table1[[#This Row],[Column1]]</f>
        <v>#VALUE!</v>
      </c>
    </row>
    <row r="6440" spans="1:10" hidden="1" x14ac:dyDescent="0.3">
      <c r="A6440" s="2" t="e">
        <f>Table1[[#This Row],[Befolyt]]</f>
        <v>#VALUE!</v>
      </c>
      <c r="B6440" t="e">
        <f>Table1[[#This Row],[ÜK]]</f>
        <v>#VALUE!</v>
      </c>
      <c r="C6440" s="3" t="e">
        <f>Table1[[#This Row],[Szla]]</f>
        <v>#VALUE!</v>
      </c>
      <c r="D6440" s="6" t="e">
        <f>Table1[[#This Row],[Kelt_hó]]</f>
        <v>#VALUE!</v>
      </c>
      <c r="E6440" t="e">
        <f>Table1[[#This Row],[Vevő]]</f>
        <v>#VALUE!</v>
      </c>
      <c r="F6440" t="e">
        <f>Table1[[#This Row],[Termékkör]]</f>
        <v>#VALUE!</v>
      </c>
      <c r="G6440" s="4" t="e">
        <f>Table1[[#This Row],[SzumElad]]</f>
        <v>#VALUE!</v>
      </c>
      <c r="H6440" s="7" t="e">
        <f>Table1[[#This Row],[Jut_%]]</f>
        <v>#VALUE!</v>
      </c>
      <c r="I6440" s="4" t="e">
        <f>Table1[[#This Row],[Jut]]</f>
        <v>#VALUE!</v>
      </c>
      <c r="J6440" s="4" t="e">
        <f>Table1[[#This Row],[Column1]]</f>
        <v>#VALUE!</v>
      </c>
    </row>
    <row r="6441" spans="1:10" hidden="1" x14ac:dyDescent="0.3">
      <c r="A6441" s="2" t="e">
        <f>Table1[[#This Row],[Befolyt]]</f>
        <v>#VALUE!</v>
      </c>
      <c r="B6441" t="e">
        <f>Table1[[#This Row],[ÜK]]</f>
        <v>#VALUE!</v>
      </c>
      <c r="C6441" s="3" t="e">
        <f>Table1[[#This Row],[Szla]]</f>
        <v>#VALUE!</v>
      </c>
      <c r="D6441" s="6" t="e">
        <f>Table1[[#This Row],[Kelt_hó]]</f>
        <v>#VALUE!</v>
      </c>
      <c r="E6441" t="e">
        <f>Table1[[#This Row],[Vevő]]</f>
        <v>#VALUE!</v>
      </c>
      <c r="F6441" t="e">
        <f>Table1[[#This Row],[Termékkör]]</f>
        <v>#VALUE!</v>
      </c>
      <c r="G6441" s="4" t="e">
        <f>Table1[[#This Row],[SzumElad]]</f>
        <v>#VALUE!</v>
      </c>
      <c r="H6441" s="7" t="e">
        <f>Table1[[#This Row],[Jut_%]]</f>
        <v>#VALUE!</v>
      </c>
      <c r="I6441" s="4" t="e">
        <f>Table1[[#This Row],[Jut]]</f>
        <v>#VALUE!</v>
      </c>
      <c r="J6441" s="4" t="e">
        <f>Table1[[#This Row],[Column1]]</f>
        <v>#VALUE!</v>
      </c>
    </row>
    <row r="6442" spans="1:10" hidden="1" x14ac:dyDescent="0.3">
      <c r="A6442" s="2" t="e">
        <f>Table1[[#This Row],[Befolyt]]</f>
        <v>#VALUE!</v>
      </c>
      <c r="B6442" t="e">
        <f>Table1[[#This Row],[ÜK]]</f>
        <v>#VALUE!</v>
      </c>
      <c r="C6442" s="3" t="e">
        <f>Table1[[#This Row],[Szla]]</f>
        <v>#VALUE!</v>
      </c>
      <c r="D6442" s="6" t="e">
        <f>Table1[[#This Row],[Kelt_hó]]</f>
        <v>#VALUE!</v>
      </c>
      <c r="E6442" t="e">
        <f>Table1[[#This Row],[Vevő]]</f>
        <v>#VALUE!</v>
      </c>
      <c r="F6442" t="e">
        <f>Table1[[#This Row],[Termékkör]]</f>
        <v>#VALUE!</v>
      </c>
      <c r="G6442" s="4" t="e">
        <f>Table1[[#This Row],[SzumElad]]</f>
        <v>#VALUE!</v>
      </c>
      <c r="H6442" s="7" t="e">
        <f>Table1[[#This Row],[Jut_%]]</f>
        <v>#VALUE!</v>
      </c>
      <c r="I6442" s="4" t="e">
        <f>Table1[[#This Row],[Jut]]</f>
        <v>#VALUE!</v>
      </c>
      <c r="J6442" s="4" t="e">
        <f>Table1[[#This Row],[Column1]]</f>
        <v>#VALUE!</v>
      </c>
    </row>
    <row r="6443" spans="1:10" hidden="1" x14ac:dyDescent="0.3">
      <c r="A6443" s="2" t="e">
        <f>Table1[[#This Row],[Befolyt]]</f>
        <v>#VALUE!</v>
      </c>
      <c r="B6443" t="e">
        <f>Table1[[#This Row],[ÜK]]</f>
        <v>#VALUE!</v>
      </c>
      <c r="C6443" s="3" t="e">
        <f>Table1[[#This Row],[Szla]]</f>
        <v>#VALUE!</v>
      </c>
      <c r="D6443" s="6" t="e">
        <f>Table1[[#This Row],[Kelt_hó]]</f>
        <v>#VALUE!</v>
      </c>
      <c r="E6443" t="e">
        <f>Table1[[#This Row],[Vevő]]</f>
        <v>#VALUE!</v>
      </c>
      <c r="F6443" t="e">
        <f>Table1[[#This Row],[Termékkör]]</f>
        <v>#VALUE!</v>
      </c>
      <c r="G6443" s="4" t="e">
        <f>Table1[[#This Row],[SzumElad]]</f>
        <v>#VALUE!</v>
      </c>
      <c r="H6443" s="7" t="e">
        <f>Table1[[#This Row],[Jut_%]]</f>
        <v>#VALUE!</v>
      </c>
      <c r="I6443" s="4" t="e">
        <f>Table1[[#This Row],[Jut]]</f>
        <v>#VALUE!</v>
      </c>
      <c r="J6443" s="4" t="e">
        <f>Table1[[#This Row],[Column1]]</f>
        <v>#VALUE!</v>
      </c>
    </row>
    <row r="6444" spans="1:10" hidden="1" x14ac:dyDescent="0.3">
      <c r="A6444" s="2" t="e">
        <f>Table1[[#This Row],[Befolyt]]</f>
        <v>#VALUE!</v>
      </c>
      <c r="B6444" t="e">
        <f>Table1[[#This Row],[ÜK]]</f>
        <v>#VALUE!</v>
      </c>
      <c r="C6444" s="3" t="e">
        <f>Table1[[#This Row],[Szla]]</f>
        <v>#VALUE!</v>
      </c>
      <c r="D6444" s="6" t="e">
        <f>Table1[[#This Row],[Kelt_hó]]</f>
        <v>#VALUE!</v>
      </c>
      <c r="E6444" t="e">
        <f>Table1[[#This Row],[Vevő]]</f>
        <v>#VALUE!</v>
      </c>
      <c r="F6444" t="e">
        <f>Table1[[#This Row],[Termékkör]]</f>
        <v>#VALUE!</v>
      </c>
      <c r="G6444" s="4" t="e">
        <f>Table1[[#This Row],[SzumElad]]</f>
        <v>#VALUE!</v>
      </c>
      <c r="H6444" s="7" t="e">
        <f>Table1[[#This Row],[Jut_%]]</f>
        <v>#VALUE!</v>
      </c>
      <c r="I6444" s="4" t="e">
        <f>Table1[[#This Row],[Jut]]</f>
        <v>#VALUE!</v>
      </c>
      <c r="J6444" s="4" t="e">
        <f>Table1[[#This Row],[Column1]]</f>
        <v>#VALUE!</v>
      </c>
    </row>
    <row r="6445" spans="1:10" hidden="1" x14ac:dyDescent="0.3">
      <c r="A6445" s="2" t="e">
        <f>Table1[[#This Row],[Befolyt]]</f>
        <v>#VALUE!</v>
      </c>
      <c r="B6445" t="e">
        <f>Table1[[#This Row],[ÜK]]</f>
        <v>#VALUE!</v>
      </c>
      <c r="C6445" s="3" t="e">
        <f>Table1[[#This Row],[Szla]]</f>
        <v>#VALUE!</v>
      </c>
      <c r="D6445" s="6" t="e">
        <f>Table1[[#This Row],[Kelt_hó]]</f>
        <v>#VALUE!</v>
      </c>
      <c r="E6445" t="e">
        <f>Table1[[#This Row],[Vevő]]</f>
        <v>#VALUE!</v>
      </c>
      <c r="F6445" t="e">
        <f>Table1[[#This Row],[Termékkör]]</f>
        <v>#VALUE!</v>
      </c>
      <c r="G6445" s="4" t="e">
        <f>Table1[[#This Row],[SzumElad]]</f>
        <v>#VALUE!</v>
      </c>
      <c r="H6445" s="7" t="e">
        <f>Table1[[#This Row],[Jut_%]]</f>
        <v>#VALUE!</v>
      </c>
      <c r="I6445" s="4" t="e">
        <f>Table1[[#This Row],[Jut]]</f>
        <v>#VALUE!</v>
      </c>
      <c r="J6445" s="4" t="e">
        <f>Table1[[#This Row],[Column1]]</f>
        <v>#VALUE!</v>
      </c>
    </row>
    <row r="6446" spans="1:10" hidden="1" x14ac:dyDescent="0.3">
      <c r="A6446" s="2" t="e">
        <f>Table1[[#This Row],[Befolyt]]</f>
        <v>#VALUE!</v>
      </c>
      <c r="B6446" t="e">
        <f>Table1[[#This Row],[ÜK]]</f>
        <v>#VALUE!</v>
      </c>
      <c r="C6446" s="3" t="e">
        <f>Table1[[#This Row],[Szla]]</f>
        <v>#VALUE!</v>
      </c>
      <c r="D6446" s="6" t="e">
        <f>Table1[[#This Row],[Kelt_hó]]</f>
        <v>#VALUE!</v>
      </c>
      <c r="E6446" t="e">
        <f>Table1[[#This Row],[Vevő]]</f>
        <v>#VALUE!</v>
      </c>
      <c r="F6446" t="e">
        <f>Table1[[#This Row],[Termékkör]]</f>
        <v>#VALUE!</v>
      </c>
      <c r="G6446" s="4" t="e">
        <f>Table1[[#This Row],[SzumElad]]</f>
        <v>#VALUE!</v>
      </c>
      <c r="H6446" s="7" t="e">
        <f>Table1[[#This Row],[Jut_%]]</f>
        <v>#VALUE!</v>
      </c>
      <c r="I6446" s="4" t="e">
        <f>Table1[[#This Row],[Jut]]</f>
        <v>#VALUE!</v>
      </c>
      <c r="J6446" s="4" t="e">
        <f>Table1[[#This Row],[Column1]]</f>
        <v>#VALUE!</v>
      </c>
    </row>
    <row r="6447" spans="1:10" hidden="1" x14ac:dyDescent="0.3">
      <c r="A6447" s="2" t="e">
        <f>Table1[[#This Row],[Befolyt]]</f>
        <v>#VALUE!</v>
      </c>
      <c r="B6447" t="e">
        <f>Table1[[#This Row],[ÜK]]</f>
        <v>#VALUE!</v>
      </c>
      <c r="C6447" s="3" t="e">
        <f>Table1[[#This Row],[Szla]]</f>
        <v>#VALUE!</v>
      </c>
      <c r="D6447" s="6" t="e">
        <f>Table1[[#This Row],[Kelt_hó]]</f>
        <v>#VALUE!</v>
      </c>
      <c r="E6447" t="e">
        <f>Table1[[#This Row],[Vevő]]</f>
        <v>#VALUE!</v>
      </c>
      <c r="F6447" t="e">
        <f>Table1[[#This Row],[Termékkör]]</f>
        <v>#VALUE!</v>
      </c>
      <c r="G6447" s="4" t="e">
        <f>Table1[[#This Row],[SzumElad]]</f>
        <v>#VALUE!</v>
      </c>
      <c r="H6447" s="7" t="e">
        <f>Table1[[#This Row],[Jut_%]]</f>
        <v>#VALUE!</v>
      </c>
      <c r="I6447" s="4" t="e">
        <f>Table1[[#This Row],[Jut]]</f>
        <v>#VALUE!</v>
      </c>
      <c r="J6447" s="4" t="e">
        <f>Table1[[#This Row],[Column1]]</f>
        <v>#VALUE!</v>
      </c>
    </row>
    <row r="6448" spans="1:10" hidden="1" x14ac:dyDescent="0.3">
      <c r="A6448" s="2" t="e">
        <f>Table1[[#This Row],[Befolyt]]</f>
        <v>#VALUE!</v>
      </c>
      <c r="B6448" t="e">
        <f>Table1[[#This Row],[ÜK]]</f>
        <v>#VALUE!</v>
      </c>
      <c r="C6448" s="3" t="e">
        <f>Table1[[#This Row],[Szla]]</f>
        <v>#VALUE!</v>
      </c>
      <c r="D6448" s="6" t="e">
        <f>Table1[[#This Row],[Kelt_hó]]</f>
        <v>#VALUE!</v>
      </c>
      <c r="E6448" t="e">
        <f>Table1[[#This Row],[Vevő]]</f>
        <v>#VALUE!</v>
      </c>
      <c r="F6448" t="e">
        <f>Table1[[#This Row],[Termékkör]]</f>
        <v>#VALUE!</v>
      </c>
      <c r="G6448" s="4" t="e">
        <f>Table1[[#This Row],[SzumElad]]</f>
        <v>#VALUE!</v>
      </c>
      <c r="H6448" s="7" t="e">
        <f>Table1[[#This Row],[Jut_%]]</f>
        <v>#VALUE!</v>
      </c>
      <c r="I6448" s="4" t="e">
        <f>Table1[[#This Row],[Jut]]</f>
        <v>#VALUE!</v>
      </c>
      <c r="J6448" s="4" t="e">
        <f>Table1[[#This Row],[Column1]]</f>
        <v>#VALUE!</v>
      </c>
    </row>
    <row r="6449" spans="1:10" hidden="1" x14ac:dyDescent="0.3">
      <c r="A6449" s="2" t="e">
        <f>Table1[[#This Row],[Befolyt]]</f>
        <v>#VALUE!</v>
      </c>
      <c r="B6449" t="e">
        <f>Table1[[#This Row],[ÜK]]</f>
        <v>#VALUE!</v>
      </c>
      <c r="C6449" s="3" t="e">
        <f>Table1[[#This Row],[Szla]]</f>
        <v>#VALUE!</v>
      </c>
      <c r="D6449" s="6" t="e">
        <f>Table1[[#This Row],[Kelt_hó]]</f>
        <v>#VALUE!</v>
      </c>
      <c r="E6449" t="e">
        <f>Table1[[#This Row],[Vevő]]</f>
        <v>#VALUE!</v>
      </c>
      <c r="F6449" t="e">
        <f>Table1[[#This Row],[Termékkör]]</f>
        <v>#VALUE!</v>
      </c>
      <c r="G6449" s="4" t="e">
        <f>Table1[[#This Row],[SzumElad]]</f>
        <v>#VALUE!</v>
      </c>
      <c r="H6449" s="7" t="e">
        <f>Table1[[#This Row],[Jut_%]]</f>
        <v>#VALUE!</v>
      </c>
      <c r="I6449" s="4" t="e">
        <f>Table1[[#This Row],[Jut]]</f>
        <v>#VALUE!</v>
      </c>
      <c r="J6449" s="4" t="e">
        <f>Table1[[#This Row],[Column1]]</f>
        <v>#VALUE!</v>
      </c>
    </row>
    <row r="6450" spans="1:10" hidden="1" x14ac:dyDescent="0.3">
      <c r="A6450" s="2" t="e">
        <f>Table1[[#This Row],[Befolyt]]</f>
        <v>#VALUE!</v>
      </c>
      <c r="B6450" t="e">
        <f>Table1[[#This Row],[ÜK]]</f>
        <v>#VALUE!</v>
      </c>
      <c r="C6450" s="3" t="e">
        <f>Table1[[#This Row],[Szla]]</f>
        <v>#VALUE!</v>
      </c>
      <c r="D6450" s="6" t="e">
        <f>Table1[[#This Row],[Kelt_hó]]</f>
        <v>#VALUE!</v>
      </c>
      <c r="E6450" t="e">
        <f>Table1[[#This Row],[Vevő]]</f>
        <v>#VALUE!</v>
      </c>
      <c r="F6450" t="e">
        <f>Table1[[#This Row],[Termékkör]]</f>
        <v>#VALUE!</v>
      </c>
      <c r="G6450" s="4" t="e">
        <f>Table1[[#This Row],[SzumElad]]</f>
        <v>#VALUE!</v>
      </c>
      <c r="H6450" s="7" t="e">
        <f>Table1[[#This Row],[Jut_%]]</f>
        <v>#VALUE!</v>
      </c>
      <c r="I6450" s="4" t="e">
        <f>Table1[[#This Row],[Jut]]</f>
        <v>#VALUE!</v>
      </c>
      <c r="J6450" s="4" t="e">
        <f>Table1[[#This Row],[Column1]]</f>
        <v>#VALUE!</v>
      </c>
    </row>
    <row r="6451" spans="1:10" hidden="1" x14ac:dyDescent="0.3">
      <c r="A6451" s="2" t="e">
        <f>Table1[[#This Row],[Befolyt]]</f>
        <v>#VALUE!</v>
      </c>
      <c r="B6451" t="e">
        <f>Table1[[#This Row],[ÜK]]</f>
        <v>#VALUE!</v>
      </c>
      <c r="C6451" s="3" t="e">
        <f>Table1[[#This Row],[Szla]]</f>
        <v>#VALUE!</v>
      </c>
      <c r="D6451" s="6" t="e">
        <f>Table1[[#This Row],[Kelt_hó]]</f>
        <v>#VALUE!</v>
      </c>
      <c r="E6451" t="e">
        <f>Table1[[#This Row],[Vevő]]</f>
        <v>#VALUE!</v>
      </c>
      <c r="F6451" t="e">
        <f>Table1[[#This Row],[Termékkör]]</f>
        <v>#VALUE!</v>
      </c>
      <c r="G6451" s="4" t="e">
        <f>Table1[[#This Row],[SzumElad]]</f>
        <v>#VALUE!</v>
      </c>
      <c r="H6451" s="7" t="e">
        <f>Table1[[#This Row],[Jut_%]]</f>
        <v>#VALUE!</v>
      </c>
      <c r="I6451" s="4" t="e">
        <f>Table1[[#This Row],[Jut]]</f>
        <v>#VALUE!</v>
      </c>
      <c r="J6451" s="4" t="e">
        <f>Table1[[#This Row],[Column1]]</f>
        <v>#VALUE!</v>
      </c>
    </row>
    <row r="6452" spans="1:10" hidden="1" x14ac:dyDescent="0.3">
      <c r="A6452" s="2" t="e">
        <f>Table1[[#This Row],[Befolyt]]</f>
        <v>#VALUE!</v>
      </c>
      <c r="B6452" t="e">
        <f>Table1[[#This Row],[ÜK]]</f>
        <v>#VALUE!</v>
      </c>
      <c r="C6452" s="3" t="e">
        <f>Table1[[#This Row],[Szla]]</f>
        <v>#VALUE!</v>
      </c>
      <c r="D6452" s="6" t="e">
        <f>Table1[[#This Row],[Kelt_hó]]</f>
        <v>#VALUE!</v>
      </c>
      <c r="E6452" t="e">
        <f>Table1[[#This Row],[Vevő]]</f>
        <v>#VALUE!</v>
      </c>
      <c r="F6452" t="e">
        <f>Table1[[#This Row],[Termékkör]]</f>
        <v>#VALUE!</v>
      </c>
      <c r="G6452" s="4" t="e">
        <f>Table1[[#This Row],[SzumElad]]</f>
        <v>#VALUE!</v>
      </c>
      <c r="H6452" s="7" t="e">
        <f>Table1[[#This Row],[Jut_%]]</f>
        <v>#VALUE!</v>
      </c>
      <c r="I6452" s="4" t="e">
        <f>Table1[[#This Row],[Jut]]</f>
        <v>#VALUE!</v>
      </c>
      <c r="J6452" s="4" t="e">
        <f>Table1[[#This Row],[Column1]]</f>
        <v>#VALUE!</v>
      </c>
    </row>
    <row r="6453" spans="1:10" hidden="1" x14ac:dyDescent="0.3">
      <c r="A6453" s="2" t="e">
        <f>Table1[[#This Row],[Befolyt]]</f>
        <v>#VALUE!</v>
      </c>
      <c r="B6453" t="e">
        <f>Table1[[#This Row],[ÜK]]</f>
        <v>#VALUE!</v>
      </c>
      <c r="C6453" s="3" t="e">
        <f>Table1[[#This Row],[Szla]]</f>
        <v>#VALUE!</v>
      </c>
      <c r="D6453" s="6" t="e">
        <f>Table1[[#This Row],[Kelt_hó]]</f>
        <v>#VALUE!</v>
      </c>
      <c r="E6453" t="e">
        <f>Table1[[#This Row],[Vevő]]</f>
        <v>#VALUE!</v>
      </c>
      <c r="F6453" t="e">
        <f>Table1[[#This Row],[Termékkör]]</f>
        <v>#VALUE!</v>
      </c>
      <c r="G6453" s="4" t="e">
        <f>Table1[[#This Row],[SzumElad]]</f>
        <v>#VALUE!</v>
      </c>
      <c r="H6453" s="7" t="e">
        <f>Table1[[#This Row],[Jut_%]]</f>
        <v>#VALUE!</v>
      </c>
      <c r="I6453" s="4" t="e">
        <f>Table1[[#This Row],[Jut]]</f>
        <v>#VALUE!</v>
      </c>
      <c r="J6453" s="4" t="e">
        <f>Table1[[#This Row],[Column1]]</f>
        <v>#VALUE!</v>
      </c>
    </row>
    <row r="6454" spans="1:10" hidden="1" x14ac:dyDescent="0.3">
      <c r="A6454" s="2" t="e">
        <f>Table1[[#This Row],[Befolyt]]</f>
        <v>#VALUE!</v>
      </c>
      <c r="B6454" t="e">
        <f>Table1[[#This Row],[ÜK]]</f>
        <v>#VALUE!</v>
      </c>
      <c r="C6454" s="3" t="e">
        <f>Table1[[#This Row],[Szla]]</f>
        <v>#VALUE!</v>
      </c>
      <c r="D6454" s="6" t="e">
        <f>Table1[[#This Row],[Kelt_hó]]</f>
        <v>#VALUE!</v>
      </c>
      <c r="E6454" t="e">
        <f>Table1[[#This Row],[Vevő]]</f>
        <v>#VALUE!</v>
      </c>
      <c r="F6454" t="e">
        <f>Table1[[#This Row],[Termékkör]]</f>
        <v>#VALUE!</v>
      </c>
      <c r="G6454" s="4" t="e">
        <f>Table1[[#This Row],[SzumElad]]</f>
        <v>#VALUE!</v>
      </c>
      <c r="H6454" s="7" t="e">
        <f>Table1[[#This Row],[Jut_%]]</f>
        <v>#VALUE!</v>
      </c>
      <c r="I6454" s="4" t="e">
        <f>Table1[[#This Row],[Jut]]</f>
        <v>#VALUE!</v>
      </c>
      <c r="J6454" s="4" t="e">
        <f>Table1[[#This Row],[Column1]]</f>
        <v>#VALUE!</v>
      </c>
    </row>
    <row r="6455" spans="1:10" hidden="1" x14ac:dyDescent="0.3">
      <c r="A6455" s="2" t="e">
        <f>Table1[[#This Row],[Befolyt]]</f>
        <v>#VALUE!</v>
      </c>
      <c r="B6455" t="e">
        <f>Table1[[#This Row],[ÜK]]</f>
        <v>#VALUE!</v>
      </c>
      <c r="C6455" s="3" t="e">
        <f>Table1[[#This Row],[Szla]]</f>
        <v>#VALUE!</v>
      </c>
      <c r="D6455" s="6" t="e">
        <f>Table1[[#This Row],[Kelt_hó]]</f>
        <v>#VALUE!</v>
      </c>
      <c r="E6455" t="e">
        <f>Table1[[#This Row],[Vevő]]</f>
        <v>#VALUE!</v>
      </c>
      <c r="F6455" t="e">
        <f>Table1[[#This Row],[Termékkör]]</f>
        <v>#VALUE!</v>
      </c>
      <c r="G6455" s="4" t="e">
        <f>Table1[[#This Row],[SzumElad]]</f>
        <v>#VALUE!</v>
      </c>
      <c r="H6455" s="7" t="e">
        <f>Table1[[#This Row],[Jut_%]]</f>
        <v>#VALUE!</v>
      </c>
      <c r="I6455" s="4" t="e">
        <f>Table1[[#This Row],[Jut]]</f>
        <v>#VALUE!</v>
      </c>
      <c r="J6455" s="4" t="e">
        <f>Table1[[#This Row],[Column1]]</f>
        <v>#VALUE!</v>
      </c>
    </row>
    <row r="6456" spans="1:10" hidden="1" x14ac:dyDescent="0.3">
      <c r="A6456" s="2" t="e">
        <f>Table1[[#This Row],[Befolyt]]</f>
        <v>#VALUE!</v>
      </c>
      <c r="B6456" t="e">
        <f>Table1[[#This Row],[ÜK]]</f>
        <v>#VALUE!</v>
      </c>
      <c r="C6456" s="3" t="e">
        <f>Table1[[#This Row],[Szla]]</f>
        <v>#VALUE!</v>
      </c>
      <c r="D6456" s="6" t="e">
        <f>Table1[[#This Row],[Kelt_hó]]</f>
        <v>#VALUE!</v>
      </c>
      <c r="E6456" t="e">
        <f>Table1[[#This Row],[Vevő]]</f>
        <v>#VALUE!</v>
      </c>
      <c r="F6456" t="e">
        <f>Table1[[#This Row],[Termékkör]]</f>
        <v>#VALUE!</v>
      </c>
      <c r="G6456" s="4" t="e">
        <f>Table1[[#This Row],[SzumElad]]</f>
        <v>#VALUE!</v>
      </c>
      <c r="H6456" s="7" t="e">
        <f>Table1[[#This Row],[Jut_%]]</f>
        <v>#VALUE!</v>
      </c>
      <c r="I6456" s="4" t="e">
        <f>Table1[[#This Row],[Jut]]</f>
        <v>#VALUE!</v>
      </c>
      <c r="J6456" s="4" t="e">
        <f>Table1[[#This Row],[Column1]]</f>
        <v>#VALUE!</v>
      </c>
    </row>
    <row r="6457" spans="1:10" hidden="1" x14ac:dyDescent="0.3">
      <c r="A6457" s="2" t="e">
        <f>Table1[[#This Row],[Befolyt]]</f>
        <v>#VALUE!</v>
      </c>
      <c r="B6457" t="e">
        <f>Table1[[#This Row],[ÜK]]</f>
        <v>#VALUE!</v>
      </c>
      <c r="C6457" s="3" t="e">
        <f>Table1[[#This Row],[Szla]]</f>
        <v>#VALUE!</v>
      </c>
      <c r="D6457" s="6" t="e">
        <f>Table1[[#This Row],[Kelt_hó]]</f>
        <v>#VALUE!</v>
      </c>
      <c r="E6457" t="e">
        <f>Table1[[#This Row],[Vevő]]</f>
        <v>#VALUE!</v>
      </c>
      <c r="F6457" t="e">
        <f>Table1[[#This Row],[Termékkör]]</f>
        <v>#VALUE!</v>
      </c>
      <c r="G6457" s="4" t="e">
        <f>Table1[[#This Row],[SzumElad]]</f>
        <v>#VALUE!</v>
      </c>
      <c r="H6457" s="7" t="e">
        <f>Table1[[#This Row],[Jut_%]]</f>
        <v>#VALUE!</v>
      </c>
      <c r="I6457" s="4" t="e">
        <f>Table1[[#This Row],[Jut]]</f>
        <v>#VALUE!</v>
      </c>
      <c r="J6457" s="4" t="e">
        <f>Table1[[#This Row],[Column1]]</f>
        <v>#VALUE!</v>
      </c>
    </row>
    <row r="6458" spans="1:10" hidden="1" x14ac:dyDescent="0.3">
      <c r="A6458" s="2" t="e">
        <f>Table1[[#This Row],[Befolyt]]</f>
        <v>#VALUE!</v>
      </c>
      <c r="B6458" t="e">
        <f>Table1[[#This Row],[ÜK]]</f>
        <v>#VALUE!</v>
      </c>
      <c r="C6458" s="3" t="e">
        <f>Table1[[#This Row],[Szla]]</f>
        <v>#VALUE!</v>
      </c>
      <c r="D6458" s="6" t="e">
        <f>Table1[[#This Row],[Kelt_hó]]</f>
        <v>#VALUE!</v>
      </c>
      <c r="E6458" t="e">
        <f>Table1[[#This Row],[Vevő]]</f>
        <v>#VALUE!</v>
      </c>
      <c r="F6458" t="e">
        <f>Table1[[#This Row],[Termékkör]]</f>
        <v>#VALUE!</v>
      </c>
      <c r="G6458" s="4" t="e">
        <f>Table1[[#This Row],[SzumElad]]</f>
        <v>#VALUE!</v>
      </c>
      <c r="H6458" s="7" t="e">
        <f>Table1[[#This Row],[Jut_%]]</f>
        <v>#VALUE!</v>
      </c>
      <c r="I6458" s="4" t="e">
        <f>Table1[[#This Row],[Jut]]</f>
        <v>#VALUE!</v>
      </c>
      <c r="J6458" s="4" t="e">
        <f>Table1[[#This Row],[Column1]]</f>
        <v>#VALUE!</v>
      </c>
    </row>
    <row r="6459" spans="1:10" hidden="1" x14ac:dyDescent="0.3">
      <c r="A6459" s="2" t="e">
        <f>Table1[[#This Row],[Befolyt]]</f>
        <v>#VALUE!</v>
      </c>
      <c r="B6459" t="e">
        <f>Table1[[#This Row],[ÜK]]</f>
        <v>#VALUE!</v>
      </c>
      <c r="C6459" s="3" t="e">
        <f>Table1[[#This Row],[Szla]]</f>
        <v>#VALUE!</v>
      </c>
      <c r="D6459" s="6" t="e">
        <f>Table1[[#This Row],[Kelt_hó]]</f>
        <v>#VALUE!</v>
      </c>
      <c r="E6459" t="e">
        <f>Table1[[#This Row],[Vevő]]</f>
        <v>#VALUE!</v>
      </c>
      <c r="F6459" t="e">
        <f>Table1[[#This Row],[Termékkör]]</f>
        <v>#VALUE!</v>
      </c>
      <c r="G6459" s="4" t="e">
        <f>Table1[[#This Row],[SzumElad]]</f>
        <v>#VALUE!</v>
      </c>
      <c r="H6459" s="7" t="e">
        <f>Table1[[#This Row],[Jut_%]]</f>
        <v>#VALUE!</v>
      </c>
      <c r="I6459" s="4" t="e">
        <f>Table1[[#This Row],[Jut]]</f>
        <v>#VALUE!</v>
      </c>
      <c r="J6459" s="4" t="e">
        <f>Table1[[#This Row],[Column1]]</f>
        <v>#VALUE!</v>
      </c>
    </row>
    <row r="6460" spans="1:10" hidden="1" x14ac:dyDescent="0.3">
      <c r="A6460" s="2" t="e">
        <f>Table1[[#This Row],[Befolyt]]</f>
        <v>#VALUE!</v>
      </c>
      <c r="B6460" t="e">
        <f>Table1[[#This Row],[ÜK]]</f>
        <v>#VALUE!</v>
      </c>
      <c r="C6460" s="3" t="e">
        <f>Table1[[#This Row],[Szla]]</f>
        <v>#VALUE!</v>
      </c>
      <c r="D6460" s="6" t="e">
        <f>Table1[[#This Row],[Kelt_hó]]</f>
        <v>#VALUE!</v>
      </c>
      <c r="E6460" t="e">
        <f>Table1[[#This Row],[Vevő]]</f>
        <v>#VALUE!</v>
      </c>
      <c r="F6460" t="e">
        <f>Table1[[#This Row],[Termékkör]]</f>
        <v>#VALUE!</v>
      </c>
      <c r="G6460" s="4" t="e">
        <f>Table1[[#This Row],[SzumElad]]</f>
        <v>#VALUE!</v>
      </c>
      <c r="H6460" s="7" t="e">
        <f>Table1[[#This Row],[Jut_%]]</f>
        <v>#VALUE!</v>
      </c>
      <c r="I6460" s="4" t="e">
        <f>Table1[[#This Row],[Jut]]</f>
        <v>#VALUE!</v>
      </c>
      <c r="J6460" s="4" t="e">
        <f>Table1[[#This Row],[Column1]]</f>
        <v>#VALUE!</v>
      </c>
    </row>
    <row r="6461" spans="1:10" hidden="1" x14ac:dyDescent="0.3">
      <c r="A6461" s="2" t="e">
        <f>Table1[[#This Row],[Befolyt]]</f>
        <v>#VALUE!</v>
      </c>
      <c r="B6461" t="e">
        <f>Table1[[#This Row],[ÜK]]</f>
        <v>#VALUE!</v>
      </c>
      <c r="C6461" s="3" t="e">
        <f>Table1[[#This Row],[Szla]]</f>
        <v>#VALUE!</v>
      </c>
      <c r="D6461" s="6" t="e">
        <f>Table1[[#This Row],[Kelt_hó]]</f>
        <v>#VALUE!</v>
      </c>
      <c r="E6461" t="e">
        <f>Table1[[#This Row],[Vevő]]</f>
        <v>#VALUE!</v>
      </c>
      <c r="F6461" t="e">
        <f>Table1[[#This Row],[Termékkör]]</f>
        <v>#VALUE!</v>
      </c>
      <c r="G6461" s="4" t="e">
        <f>Table1[[#This Row],[SzumElad]]</f>
        <v>#VALUE!</v>
      </c>
      <c r="H6461" s="7" t="e">
        <f>Table1[[#This Row],[Jut_%]]</f>
        <v>#VALUE!</v>
      </c>
      <c r="I6461" s="4" t="e">
        <f>Table1[[#This Row],[Jut]]</f>
        <v>#VALUE!</v>
      </c>
      <c r="J6461" s="4" t="e">
        <f>Table1[[#This Row],[Column1]]</f>
        <v>#VALUE!</v>
      </c>
    </row>
    <row r="6462" spans="1:10" hidden="1" x14ac:dyDescent="0.3">
      <c r="A6462" s="2" t="e">
        <f>Table1[[#This Row],[Befolyt]]</f>
        <v>#VALUE!</v>
      </c>
      <c r="B6462" t="e">
        <f>Table1[[#This Row],[ÜK]]</f>
        <v>#VALUE!</v>
      </c>
      <c r="C6462" s="3" t="e">
        <f>Table1[[#This Row],[Szla]]</f>
        <v>#VALUE!</v>
      </c>
      <c r="D6462" s="6" t="e">
        <f>Table1[[#This Row],[Kelt_hó]]</f>
        <v>#VALUE!</v>
      </c>
      <c r="E6462" t="e">
        <f>Table1[[#This Row],[Vevő]]</f>
        <v>#VALUE!</v>
      </c>
      <c r="F6462" t="e">
        <f>Table1[[#This Row],[Termékkör]]</f>
        <v>#VALUE!</v>
      </c>
      <c r="G6462" s="4" t="e">
        <f>Table1[[#This Row],[SzumElad]]</f>
        <v>#VALUE!</v>
      </c>
      <c r="H6462" s="7" t="e">
        <f>Table1[[#This Row],[Jut_%]]</f>
        <v>#VALUE!</v>
      </c>
      <c r="I6462" s="4" t="e">
        <f>Table1[[#This Row],[Jut]]</f>
        <v>#VALUE!</v>
      </c>
      <c r="J6462" s="4" t="e">
        <f>Table1[[#This Row],[Column1]]</f>
        <v>#VALUE!</v>
      </c>
    </row>
    <row r="6463" spans="1:10" hidden="1" x14ac:dyDescent="0.3">
      <c r="A6463" s="2" t="e">
        <f>Table1[[#This Row],[Befolyt]]</f>
        <v>#VALUE!</v>
      </c>
      <c r="B6463" t="e">
        <f>Table1[[#This Row],[ÜK]]</f>
        <v>#VALUE!</v>
      </c>
      <c r="C6463" s="3" t="e">
        <f>Table1[[#This Row],[Szla]]</f>
        <v>#VALUE!</v>
      </c>
      <c r="D6463" s="6" t="e">
        <f>Table1[[#This Row],[Kelt_hó]]</f>
        <v>#VALUE!</v>
      </c>
      <c r="E6463" t="e">
        <f>Table1[[#This Row],[Vevő]]</f>
        <v>#VALUE!</v>
      </c>
      <c r="F6463" t="e">
        <f>Table1[[#This Row],[Termékkör]]</f>
        <v>#VALUE!</v>
      </c>
      <c r="G6463" s="4" t="e">
        <f>Table1[[#This Row],[SzumElad]]</f>
        <v>#VALUE!</v>
      </c>
      <c r="H6463" s="7" t="e">
        <f>Table1[[#This Row],[Jut_%]]</f>
        <v>#VALUE!</v>
      </c>
      <c r="I6463" s="4" t="e">
        <f>Table1[[#This Row],[Jut]]</f>
        <v>#VALUE!</v>
      </c>
      <c r="J6463" s="4" t="e">
        <f>Table1[[#This Row],[Column1]]</f>
        <v>#VALUE!</v>
      </c>
    </row>
    <row r="6464" spans="1:10" hidden="1" x14ac:dyDescent="0.3">
      <c r="A6464" s="2" t="e">
        <f>Table1[[#This Row],[Befolyt]]</f>
        <v>#VALUE!</v>
      </c>
      <c r="B6464" t="e">
        <f>Table1[[#This Row],[ÜK]]</f>
        <v>#VALUE!</v>
      </c>
      <c r="C6464" s="3" t="e">
        <f>Table1[[#This Row],[Szla]]</f>
        <v>#VALUE!</v>
      </c>
      <c r="D6464" s="6" t="e">
        <f>Table1[[#This Row],[Kelt_hó]]</f>
        <v>#VALUE!</v>
      </c>
      <c r="E6464" t="e">
        <f>Table1[[#This Row],[Vevő]]</f>
        <v>#VALUE!</v>
      </c>
      <c r="F6464" t="e">
        <f>Table1[[#This Row],[Termékkör]]</f>
        <v>#VALUE!</v>
      </c>
      <c r="G6464" s="4" t="e">
        <f>Table1[[#This Row],[SzumElad]]</f>
        <v>#VALUE!</v>
      </c>
      <c r="H6464" s="7" t="e">
        <f>Table1[[#This Row],[Jut_%]]</f>
        <v>#VALUE!</v>
      </c>
      <c r="I6464" s="4" t="e">
        <f>Table1[[#This Row],[Jut]]</f>
        <v>#VALUE!</v>
      </c>
      <c r="J6464" s="4" t="e">
        <f>Table1[[#This Row],[Column1]]</f>
        <v>#VALUE!</v>
      </c>
    </row>
    <row r="6465" spans="1:10" hidden="1" x14ac:dyDescent="0.3">
      <c r="A6465" s="2" t="e">
        <f>Table1[[#This Row],[Befolyt]]</f>
        <v>#VALUE!</v>
      </c>
      <c r="B6465" t="e">
        <f>Table1[[#This Row],[ÜK]]</f>
        <v>#VALUE!</v>
      </c>
      <c r="C6465" s="3" t="e">
        <f>Table1[[#This Row],[Szla]]</f>
        <v>#VALUE!</v>
      </c>
      <c r="D6465" s="6" t="e">
        <f>Table1[[#This Row],[Kelt_hó]]</f>
        <v>#VALUE!</v>
      </c>
      <c r="E6465" t="e">
        <f>Table1[[#This Row],[Vevő]]</f>
        <v>#VALUE!</v>
      </c>
      <c r="F6465" t="e">
        <f>Table1[[#This Row],[Termékkör]]</f>
        <v>#VALUE!</v>
      </c>
      <c r="G6465" s="4" t="e">
        <f>Table1[[#This Row],[SzumElad]]</f>
        <v>#VALUE!</v>
      </c>
      <c r="H6465" s="7" t="e">
        <f>Table1[[#This Row],[Jut_%]]</f>
        <v>#VALUE!</v>
      </c>
      <c r="I6465" s="4" t="e">
        <f>Table1[[#This Row],[Jut]]</f>
        <v>#VALUE!</v>
      </c>
      <c r="J6465" s="4" t="e">
        <f>Table1[[#This Row],[Column1]]</f>
        <v>#VALUE!</v>
      </c>
    </row>
    <row r="6466" spans="1:10" hidden="1" x14ac:dyDescent="0.3">
      <c r="A6466" s="2" t="e">
        <f>Table1[[#This Row],[Befolyt]]</f>
        <v>#VALUE!</v>
      </c>
      <c r="B6466" t="e">
        <f>Table1[[#This Row],[ÜK]]</f>
        <v>#VALUE!</v>
      </c>
      <c r="C6466" s="3" t="e">
        <f>Table1[[#This Row],[Szla]]</f>
        <v>#VALUE!</v>
      </c>
      <c r="D6466" s="6" t="e">
        <f>Table1[[#This Row],[Kelt_hó]]</f>
        <v>#VALUE!</v>
      </c>
      <c r="E6466" t="e">
        <f>Table1[[#This Row],[Vevő]]</f>
        <v>#VALUE!</v>
      </c>
      <c r="F6466" t="e">
        <f>Table1[[#This Row],[Termékkör]]</f>
        <v>#VALUE!</v>
      </c>
      <c r="G6466" s="4" t="e">
        <f>Table1[[#This Row],[SzumElad]]</f>
        <v>#VALUE!</v>
      </c>
      <c r="H6466" s="7" t="e">
        <f>Table1[[#This Row],[Jut_%]]</f>
        <v>#VALUE!</v>
      </c>
      <c r="I6466" s="4" t="e">
        <f>Table1[[#This Row],[Jut]]</f>
        <v>#VALUE!</v>
      </c>
      <c r="J6466" s="4" t="e">
        <f>Table1[[#This Row],[Column1]]</f>
        <v>#VALUE!</v>
      </c>
    </row>
    <row r="6467" spans="1:10" hidden="1" x14ac:dyDescent="0.3">
      <c r="A6467" s="2" t="e">
        <f>Table1[[#This Row],[Befolyt]]</f>
        <v>#VALUE!</v>
      </c>
      <c r="B6467" t="e">
        <f>Table1[[#This Row],[ÜK]]</f>
        <v>#VALUE!</v>
      </c>
      <c r="C6467" s="3" t="e">
        <f>Table1[[#This Row],[Szla]]</f>
        <v>#VALUE!</v>
      </c>
      <c r="D6467" s="6" t="e">
        <f>Table1[[#This Row],[Kelt_hó]]</f>
        <v>#VALUE!</v>
      </c>
      <c r="E6467" t="e">
        <f>Table1[[#This Row],[Vevő]]</f>
        <v>#VALUE!</v>
      </c>
      <c r="F6467" t="e">
        <f>Table1[[#This Row],[Termékkör]]</f>
        <v>#VALUE!</v>
      </c>
      <c r="G6467" s="4" t="e">
        <f>Table1[[#This Row],[SzumElad]]</f>
        <v>#VALUE!</v>
      </c>
      <c r="H6467" s="7" t="e">
        <f>Table1[[#This Row],[Jut_%]]</f>
        <v>#VALUE!</v>
      </c>
      <c r="I6467" s="4" t="e">
        <f>Table1[[#This Row],[Jut]]</f>
        <v>#VALUE!</v>
      </c>
      <c r="J6467" s="4" t="e">
        <f>Table1[[#This Row],[Column1]]</f>
        <v>#VALUE!</v>
      </c>
    </row>
    <row r="6468" spans="1:10" hidden="1" x14ac:dyDescent="0.3">
      <c r="A6468" s="2" t="e">
        <f>Table1[[#This Row],[Befolyt]]</f>
        <v>#VALUE!</v>
      </c>
      <c r="B6468" t="e">
        <f>Table1[[#This Row],[ÜK]]</f>
        <v>#VALUE!</v>
      </c>
      <c r="C6468" s="3" t="e">
        <f>Table1[[#This Row],[Szla]]</f>
        <v>#VALUE!</v>
      </c>
      <c r="D6468" s="6" t="e">
        <f>Table1[[#This Row],[Kelt_hó]]</f>
        <v>#VALUE!</v>
      </c>
      <c r="E6468" t="e">
        <f>Table1[[#This Row],[Vevő]]</f>
        <v>#VALUE!</v>
      </c>
      <c r="F6468" t="e">
        <f>Table1[[#This Row],[Termékkör]]</f>
        <v>#VALUE!</v>
      </c>
      <c r="G6468" s="4" t="e">
        <f>Table1[[#This Row],[SzumElad]]</f>
        <v>#VALUE!</v>
      </c>
      <c r="H6468" s="7" t="e">
        <f>Table1[[#This Row],[Jut_%]]</f>
        <v>#VALUE!</v>
      </c>
      <c r="I6468" s="4" t="e">
        <f>Table1[[#This Row],[Jut]]</f>
        <v>#VALUE!</v>
      </c>
      <c r="J6468" s="4" t="e">
        <f>Table1[[#This Row],[Column1]]</f>
        <v>#VALUE!</v>
      </c>
    </row>
    <row r="6469" spans="1:10" hidden="1" x14ac:dyDescent="0.3">
      <c r="A6469" s="2" t="e">
        <f>Table1[[#This Row],[Befolyt]]</f>
        <v>#VALUE!</v>
      </c>
      <c r="B6469" t="e">
        <f>Table1[[#This Row],[ÜK]]</f>
        <v>#VALUE!</v>
      </c>
      <c r="C6469" s="3" t="e">
        <f>Table1[[#This Row],[Szla]]</f>
        <v>#VALUE!</v>
      </c>
      <c r="D6469" s="6" t="e">
        <f>Table1[[#This Row],[Kelt_hó]]</f>
        <v>#VALUE!</v>
      </c>
      <c r="E6469" t="e">
        <f>Table1[[#This Row],[Vevő]]</f>
        <v>#VALUE!</v>
      </c>
      <c r="F6469" t="e">
        <f>Table1[[#This Row],[Termékkör]]</f>
        <v>#VALUE!</v>
      </c>
      <c r="G6469" s="4" t="e">
        <f>Table1[[#This Row],[SzumElad]]</f>
        <v>#VALUE!</v>
      </c>
      <c r="H6469" s="7" t="e">
        <f>Table1[[#This Row],[Jut_%]]</f>
        <v>#VALUE!</v>
      </c>
      <c r="I6469" s="4" t="e">
        <f>Table1[[#This Row],[Jut]]</f>
        <v>#VALUE!</v>
      </c>
      <c r="J6469" s="4" t="e">
        <f>Table1[[#This Row],[Column1]]</f>
        <v>#VALUE!</v>
      </c>
    </row>
    <row r="6470" spans="1:10" hidden="1" x14ac:dyDescent="0.3">
      <c r="A6470" s="2" t="e">
        <f>Table1[[#This Row],[Befolyt]]</f>
        <v>#VALUE!</v>
      </c>
      <c r="B6470" t="e">
        <f>Table1[[#This Row],[ÜK]]</f>
        <v>#VALUE!</v>
      </c>
      <c r="C6470" s="3" t="e">
        <f>Table1[[#This Row],[Szla]]</f>
        <v>#VALUE!</v>
      </c>
      <c r="D6470" s="6" t="e">
        <f>Table1[[#This Row],[Kelt_hó]]</f>
        <v>#VALUE!</v>
      </c>
      <c r="E6470" t="e">
        <f>Table1[[#This Row],[Vevő]]</f>
        <v>#VALUE!</v>
      </c>
      <c r="F6470" t="e">
        <f>Table1[[#This Row],[Termékkör]]</f>
        <v>#VALUE!</v>
      </c>
      <c r="G6470" s="4" t="e">
        <f>Table1[[#This Row],[SzumElad]]</f>
        <v>#VALUE!</v>
      </c>
      <c r="H6470" s="7" t="e">
        <f>Table1[[#This Row],[Jut_%]]</f>
        <v>#VALUE!</v>
      </c>
      <c r="I6470" s="4" t="e">
        <f>Table1[[#This Row],[Jut]]</f>
        <v>#VALUE!</v>
      </c>
      <c r="J6470" s="4" t="e">
        <f>Table1[[#This Row],[Column1]]</f>
        <v>#VALUE!</v>
      </c>
    </row>
    <row r="6471" spans="1:10" hidden="1" x14ac:dyDescent="0.3">
      <c r="A6471" s="2" t="e">
        <f>Table1[[#This Row],[Befolyt]]</f>
        <v>#VALUE!</v>
      </c>
      <c r="B6471" t="e">
        <f>Table1[[#This Row],[ÜK]]</f>
        <v>#VALUE!</v>
      </c>
      <c r="C6471" s="3" t="e">
        <f>Table1[[#This Row],[Szla]]</f>
        <v>#VALUE!</v>
      </c>
      <c r="D6471" s="6" t="e">
        <f>Table1[[#This Row],[Kelt_hó]]</f>
        <v>#VALUE!</v>
      </c>
      <c r="E6471" t="e">
        <f>Table1[[#This Row],[Vevő]]</f>
        <v>#VALUE!</v>
      </c>
      <c r="F6471" t="e">
        <f>Table1[[#This Row],[Termékkör]]</f>
        <v>#VALUE!</v>
      </c>
      <c r="G6471" s="4" t="e">
        <f>Table1[[#This Row],[SzumElad]]</f>
        <v>#VALUE!</v>
      </c>
      <c r="H6471" s="7" t="e">
        <f>Table1[[#This Row],[Jut_%]]</f>
        <v>#VALUE!</v>
      </c>
      <c r="I6471" s="4" t="e">
        <f>Table1[[#This Row],[Jut]]</f>
        <v>#VALUE!</v>
      </c>
      <c r="J6471" s="4" t="e">
        <f>Table1[[#This Row],[Column1]]</f>
        <v>#VALUE!</v>
      </c>
    </row>
    <row r="6472" spans="1:10" hidden="1" x14ac:dyDescent="0.3">
      <c r="A6472" s="2" t="e">
        <f>Table1[[#This Row],[Befolyt]]</f>
        <v>#VALUE!</v>
      </c>
      <c r="B6472" t="e">
        <f>Table1[[#This Row],[ÜK]]</f>
        <v>#VALUE!</v>
      </c>
      <c r="C6472" s="3" t="e">
        <f>Table1[[#This Row],[Szla]]</f>
        <v>#VALUE!</v>
      </c>
      <c r="D6472" s="6" t="e">
        <f>Table1[[#This Row],[Kelt_hó]]</f>
        <v>#VALUE!</v>
      </c>
      <c r="E6472" t="e">
        <f>Table1[[#This Row],[Vevő]]</f>
        <v>#VALUE!</v>
      </c>
      <c r="F6472" t="e">
        <f>Table1[[#This Row],[Termékkör]]</f>
        <v>#VALUE!</v>
      </c>
      <c r="G6472" s="4" t="e">
        <f>Table1[[#This Row],[SzumElad]]</f>
        <v>#VALUE!</v>
      </c>
      <c r="H6472" s="7" t="e">
        <f>Table1[[#This Row],[Jut_%]]</f>
        <v>#VALUE!</v>
      </c>
      <c r="I6472" s="4" t="e">
        <f>Table1[[#This Row],[Jut]]</f>
        <v>#VALUE!</v>
      </c>
      <c r="J6472" s="4" t="e">
        <f>Table1[[#This Row],[Column1]]</f>
        <v>#VALUE!</v>
      </c>
    </row>
    <row r="6473" spans="1:10" hidden="1" x14ac:dyDescent="0.3">
      <c r="A6473" s="2" t="e">
        <f>Table1[[#This Row],[Befolyt]]</f>
        <v>#VALUE!</v>
      </c>
      <c r="B6473" t="e">
        <f>Table1[[#This Row],[ÜK]]</f>
        <v>#VALUE!</v>
      </c>
      <c r="C6473" s="3" t="e">
        <f>Table1[[#This Row],[Szla]]</f>
        <v>#VALUE!</v>
      </c>
      <c r="D6473" s="6" t="e">
        <f>Table1[[#This Row],[Kelt_hó]]</f>
        <v>#VALUE!</v>
      </c>
      <c r="E6473" t="e">
        <f>Table1[[#This Row],[Vevő]]</f>
        <v>#VALUE!</v>
      </c>
      <c r="F6473" t="e">
        <f>Table1[[#This Row],[Termékkör]]</f>
        <v>#VALUE!</v>
      </c>
      <c r="G6473" s="4" t="e">
        <f>Table1[[#This Row],[SzumElad]]</f>
        <v>#VALUE!</v>
      </c>
      <c r="H6473" s="7" t="e">
        <f>Table1[[#This Row],[Jut_%]]</f>
        <v>#VALUE!</v>
      </c>
      <c r="I6473" s="4" t="e">
        <f>Table1[[#This Row],[Jut]]</f>
        <v>#VALUE!</v>
      </c>
      <c r="J6473" s="4" t="e">
        <f>Table1[[#This Row],[Column1]]</f>
        <v>#VALUE!</v>
      </c>
    </row>
    <row r="6474" spans="1:10" hidden="1" x14ac:dyDescent="0.3">
      <c r="A6474" s="2" t="e">
        <f>Table1[[#This Row],[Befolyt]]</f>
        <v>#VALUE!</v>
      </c>
      <c r="B6474" t="e">
        <f>Table1[[#This Row],[ÜK]]</f>
        <v>#VALUE!</v>
      </c>
      <c r="C6474" s="3" t="e">
        <f>Table1[[#This Row],[Szla]]</f>
        <v>#VALUE!</v>
      </c>
      <c r="D6474" s="6" t="e">
        <f>Table1[[#This Row],[Kelt_hó]]</f>
        <v>#VALUE!</v>
      </c>
      <c r="E6474" t="e">
        <f>Table1[[#This Row],[Vevő]]</f>
        <v>#VALUE!</v>
      </c>
      <c r="F6474" t="e">
        <f>Table1[[#This Row],[Termékkör]]</f>
        <v>#VALUE!</v>
      </c>
      <c r="G6474" s="4" t="e">
        <f>Table1[[#This Row],[SzumElad]]</f>
        <v>#VALUE!</v>
      </c>
      <c r="H6474" s="7" t="e">
        <f>Table1[[#This Row],[Jut_%]]</f>
        <v>#VALUE!</v>
      </c>
      <c r="I6474" s="4" t="e">
        <f>Table1[[#This Row],[Jut]]</f>
        <v>#VALUE!</v>
      </c>
      <c r="J6474" s="4" t="e">
        <f>Table1[[#This Row],[Column1]]</f>
        <v>#VALUE!</v>
      </c>
    </row>
    <row r="6475" spans="1:10" hidden="1" x14ac:dyDescent="0.3">
      <c r="A6475" s="2" t="e">
        <f>Table1[[#This Row],[Befolyt]]</f>
        <v>#VALUE!</v>
      </c>
      <c r="B6475" t="e">
        <f>Table1[[#This Row],[ÜK]]</f>
        <v>#VALUE!</v>
      </c>
      <c r="C6475" s="3" t="e">
        <f>Table1[[#This Row],[Szla]]</f>
        <v>#VALUE!</v>
      </c>
      <c r="D6475" s="6" t="e">
        <f>Table1[[#This Row],[Kelt_hó]]</f>
        <v>#VALUE!</v>
      </c>
      <c r="E6475" t="e">
        <f>Table1[[#This Row],[Vevő]]</f>
        <v>#VALUE!</v>
      </c>
      <c r="F6475" t="e">
        <f>Table1[[#This Row],[Termékkör]]</f>
        <v>#VALUE!</v>
      </c>
      <c r="G6475" s="4" t="e">
        <f>Table1[[#This Row],[SzumElad]]</f>
        <v>#VALUE!</v>
      </c>
      <c r="H6475" s="7" t="e">
        <f>Table1[[#This Row],[Jut_%]]</f>
        <v>#VALUE!</v>
      </c>
      <c r="I6475" s="4" t="e">
        <f>Table1[[#This Row],[Jut]]</f>
        <v>#VALUE!</v>
      </c>
      <c r="J6475" s="4" t="e">
        <f>Table1[[#This Row],[Column1]]</f>
        <v>#VALUE!</v>
      </c>
    </row>
    <row r="6476" spans="1:10" hidden="1" x14ac:dyDescent="0.3">
      <c r="A6476" s="2" t="e">
        <f>Table1[[#This Row],[Befolyt]]</f>
        <v>#VALUE!</v>
      </c>
      <c r="B6476" t="e">
        <f>Table1[[#This Row],[ÜK]]</f>
        <v>#VALUE!</v>
      </c>
      <c r="C6476" s="3" t="e">
        <f>Table1[[#This Row],[Szla]]</f>
        <v>#VALUE!</v>
      </c>
      <c r="D6476" s="6" t="e">
        <f>Table1[[#This Row],[Kelt_hó]]</f>
        <v>#VALUE!</v>
      </c>
      <c r="E6476" t="e">
        <f>Table1[[#This Row],[Vevő]]</f>
        <v>#VALUE!</v>
      </c>
      <c r="F6476" t="e">
        <f>Table1[[#This Row],[Termékkör]]</f>
        <v>#VALUE!</v>
      </c>
      <c r="G6476" s="4" t="e">
        <f>Table1[[#This Row],[SzumElad]]</f>
        <v>#VALUE!</v>
      </c>
      <c r="H6476" s="7" t="e">
        <f>Table1[[#This Row],[Jut_%]]</f>
        <v>#VALUE!</v>
      </c>
      <c r="I6476" s="4" t="e">
        <f>Table1[[#This Row],[Jut]]</f>
        <v>#VALUE!</v>
      </c>
      <c r="J6476" s="4" t="e">
        <f>Table1[[#This Row],[Column1]]</f>
        <v>#VALUE!</v>
      </c>
    </row>
    <row r="6477" spans="1:10" hidden="1" x14ac:dyDescent="0.3">
      <c r="A6477" s="2" t="e">
        <f>Table1[[#This Row],[Befolyt]]</f>
        <v>#VALUE!</v>
      </c>
      <c r="B6477" t="e">
        <f>Table1[[#This Row],[ÜK]]</f>
        <v>#VALUE!</v>
      </c>
      <c r="C6477" s="3" t="e">
        <f>Table1[[#This Row],[Szla]]</f>
        <v>#VALUE!</v>
      </c>
      <c r="D6477" s="6" t="e">
        <f>Table1[[#This Row],[Kelt_hó]]</f>
        <v>#VALUE!</v>
      </c>
      <c r="E6477" t="e">
        <f>Table1[[#This Row],[Vevő]]</f>
        <v>#VALUE!</v>
      </c>
      <c r="F6477" t="e">
        <f>Table1[[#This Row],[Termékkör]]</f>
        <v>#VALUE!</v>
      </c>
      <c r="G6477" s="4" t="e">
        <f>Table1[[#This Row],[SzumElad]]</f>
        <v>#VALUE!</v>
      </c>
      <c r="H6477" s="7" t="e">
        <f>Table1[[#This Row],[Jut_%]]</f>
        <v>#VALUE!</v>
      </c>
      <c r="I6477" s="4" t="e">
        <f>Table1[[#This Row],[Jut]]</f>
        <v>#VALUE!</v>
      </c>
      <c r="J6477" s="4" t="e">
        <f>Table1[[#This Row],[Column1]]</f>
        <v>#VALUE!</v>
      </c>
    </row>
    <row r="6478" spans="1:10" hidden="1" x14ac:dyDescent="0.3">
      <c r="A6478" s="2" t="e">
        <f>Table1[[#This Row],[Befolyt]]</f>
        <v>#VALUE!</v>
      </c>
      <c r="B6478" t="e">
        <f>Table1[[#This Row],[ÜK]]</f>
        <v>#VALUE!</v>
      </c>
      <c r="C6478" s="3" t="e">
        <f>Table1[[#This Row],[Szla]]</f>
        <v>#VALUE!</v>
      </c>
      <c r="D6478" s="6" t="e">
        <f>Table1[[#This Row],[Kelt_hó]]</f>
        <v>#VALUE!</v>
      </c>
      <c r="E6478" t="e">
        <f>Table1[[#This Row],[Vevő]]</f>
        <v>#VALUE!</v>
      </c>
      <c r="F6478" t="e">
        <f>Table1[[#This Row],[Termékkör]]</f>
        <v>#VALUE!</v>
      </c>
      <c r="G6478" s="4" t="e">
        <f>Table1[[#This Row],[SzumElad]]</f>
        <v>#VALUE!</v>
      </c>
      <c r="H6478" s="7" t="e">
        <f>Table1[[#This Row],[Jut_%]]</f>
        <v>#VALUE!</v>
      </c>
      <c r="I6478" s="4" t="e">
        <f>Table1[[#This Row],[Jut]]</f>
        <v>#VALUE!</v>
      </c>
      <c r="J6478" s="4" t="e">
        <f>Table1[[#This Row],[Column1]]</f>
        <v>#VALUE!</v>
      </c>
    </row>
    <row r="6479" spans="1:10" hidden="1" x14ac:dyDescent="0.3">
      <c r="A6479" s="2" t="e">
        <f>Table1[[#This Row],[Befolyt]]</f>
        <v>#VALUE!</v>
      </c>
      <c r="B6479" t="e">
        <f>Table1[[#This Row],[ÜK]]</f>
        <v>#VALUE!</v>
      </c>
      <c r="C6479" s="3" t="e">
        <f>Table1[[#This Row],[Szla]]</f>
        <v>#VALUE!</v>
      </c>
      <c r="D6479" s="6" t="e">
        <f>Table1[[#This Row],[Kelt_hó]]</f>
        <v>#VALUE!</v>
      </c>
      <c r="E6479" t="e">
        <f>Table1[[#This Row],[Vevő]]</f>
        <v>#VALUE!</v>
      </c>
      <c r="F6479" t="e">
        <f>Table1[[#This Row],[Termékkör]]</f>
        <v>#VALUE!</v>
      </c>
      <c r="G6479" s="4" t="e">
        <f>Table1[[#This Row],[SzumElad]]</f>
        <v>#VALUE!</v>
      </c>
      <c r="H6479" s="7" t="e">
        <f>Table1[[#This Row],[Jut_%]]</f>
        <v>#VALUE!</v>
      </c>
      <c r="I6479" s="4" t="e">
        <f>Table1[[#This Row],[Jut]]</f>
        <v>#VALUE!</v>
      </c>
      <c r="J6479" s="4" t="e">
        <f>Table1[[#This Row],[Column1]]</f>
        <v>#VALUE!</v>
      </c>
    </row>
    <row r="6480" spans="1:10" hidden="1" x14ac:dyDescent="0.3">
      <c r="A6480" s="2" t="e">
        <f>Table1[[#This Row],[Befolyt]]</f>
        <v>#VALUE!</v>
      </c>
      <c r="B6480" t="e">
        <f>Table1[[#This Row],[ÜK]]</f>
        <v>#VALUE!</v>
      </c>
      <c r="C6480" s="3" t="e">
        <f>Table1[[#This Row],[Szla]]</f>
        <v>#VALUE!</v>
      </c>
      <c r="D6480" s="6" t="e">
        <f>Table1[[#This Row],[Kelt_hó]]</f>
        <v>#VALUE!</v>
      </c>
      <c r="E6480" t="e">
        <f>Table1[[#This Row],[Vevő]]</f>
        <v>#VALUE!</v>
      </c>
      <c r="F6480" t="e">
        <f>Table1[[#This Row],[Termékkör]]</f>
        <v>#VALUE!</v>
      </c>
      <c r="G6480" s="4" t="e">
        <f>Table1[[#This Row],[SzumElad]]</f>
        <v>#VALUE!</v>
      </c>
      <c r="H6480" s="7" t="e">
        <f>Table1[[#This Row],[Jut_%]]</f>
        <v>#VALUE!</v>
      </c>
      <c r="I6480" s="4" t="e">
        <f>Table1[[#This Row],[Jut]]</f>
        <v>#VALUE!</v>
      </c>
      <c r="J6480" s="4" t="e">
        <f>Table1[[#This Row],[Column1]]</f>
        <v>#VALUE!</v>
      </c>
    </row>
    <row r="6481" spans="1:10" hidden="1" x14ac:dyDescent="0.3">
      <c r="A6481" s="2" t="e">
        <f>Table1[[#This Row],[Befolyt]]</f>
        <v>#VALUE!</v>
      </c>
      <c r="B6481" t="e">
        <f>Table1[[#This Row],[ÜK]]</f>
        <v>#VALUE!</v>
      </c>
      <c r="C6481" s="3" t="e">
        <f>Table1[[#This Row],[Szla]]</f>
        <v>#VALUE!</v>
      </c>
      <c r="D6481" s="6" t="e">
        <f>Table1[[#This Row],[Kelt_hó]]</f>
        <v>#VALUE!</v>
      </c>
      <c r="E6481" t="e">
        <f>Table1[[#This Row],[Vevő]]</f>
        <v>#VALUE!</v>
      </c>
      <c r="F6481" t="e">
        <f>Table1[[#This Row],[Termékkör]]</f>
        <v>#VALUE!</v>
      </c>
      <c r="G6481" s="4" t="e">
        <f>Table1[[#This Row],[SzumElad]]</f>
        <v>#VALUE!</v>
      </c>
      <c r="H6481" s="7" t="e">
        <f>Table1[[#This Row],[Jut_%]]</f>
        <v>#VALUE!</v>
      </c>
      <c r="I6481" s="4" t="e">
        <f>Table1[[#This Row],[Jut]]</f>
        <v>#VALUE!</v>
      </c>
      <c r="J6481" s="4" t="e">
        <f>Table1[[#This Row],[Column1]]</f>
        <v>#VALUE!</v>
      </c>
    </row>
    <row r="6482" spans="1:10" hidden="1" x14ac:dyDescent="0.3">
      <c r="A6482" s="2" t="e">
        <f>Table1[[#This Row],[Befolyt]]</f>
        <v>#VALUE!</v>
      </c>
      <c r="B6482" t="e">
        <f>Table1[[#This Row],[ÜK]]</f>
        <v>#VALUE!</v>
      </c>
      <c r="C6482" s="3" t="e">
        <f>Table1[[#This Row],[Szla]]</f>
        <v>#VALUE!</v>
      </c>
      <c r="D6482" s="6" t="e">
        <f>Table1[[#This Row],[Kelt_hó]]</f>
        <v>#VALUE!</v>
      </c>
      <c r="E6482" t="e">
        <f>Table1[[#This Row],[Vevő]]</f>
        <v>#VALUE!</v>
      </c>
      <c r="F6482" t="e">
        <f>Table1[[#This Row],[Termékkör]]</f>
        <v>#VALUE!</v>
      </c>
      <c r="G6482" s="4" t="e">
        <f>Table1[[#This Row],[SzumElad]]</f>
        <v>#VALUE!</v>
      </c>
      <c r="H6482" s="7" t="e">
        <f>Table1[[#This Row],[Jut_%]]</f>
        <v>#VALUE!</v>
      </c>
      <c r="I6482" s="4" t="e">
        <f>Table1[[#This Row],[Jut]]</f>
        <v>#VALUE!</v>
      </c>
      <c r="J6482" s="4" t="e">
        <f>Table1[[#This Row],[Column1]]</f>
        <v>#VALUE!</v>
      </c>
    </row>
    <row r="6483" spans="1:10" hidden="1" x14ac:dyDescent="0.3">
      <c r="A6483" s="2" t="e">
        <f>Table1[[#This Row],[Befolyt]]</f>
        <v>#VALUE!</v>
      </c>
      <c r="B6483" t="e">
        <f>Table1[[#This Row],[ÜK]]</f>
        <v>#VALUE!</v>
      </c>
      <c r="C6483" s="3" t="e">
        <f>Table1[[#This Row],[Szla]]</f>
        <v>#VALUE!</v>
      </c>
      <c r="D6483" s="6" t="e">
        <f>Table1[[#This Row],[Kelt_hó]]</f>
        <v>#VALUE!</v>
      </c>
      <c r="E6483" t="e">
        <f>Table1[[#This Row],[Vevő]]</f>
        <v>#VALUE!</v>
      </c>
      <c r="F6483" t="e">
        <f>Table1[[#This Row],[Termékkör]]</f>
        <v>#VALUE!</v>
      </c>
      <c r="G6483" s="4" t="e">
        <f>Table1[[#This Row],[SzumElad]]</f>
        <v>#VALUE!</v>
      </c>
      <c r="H6483" s="7" t="e">
        <f>Table1[[#This Row],[Jut_%]]</f>
        <v>#VALUE!</v>
      </c>
      <c r="I6483" s="4" t="e">
        <f>Table1[[#This Row],[Jut]]</f>
        <v>#VALUE!</v>
      </c>
      <c r="J6483" s="4" t="e">
        <f>Table1[[#This Row],[Column1]]</f>
        <v>#VALUE!</v>
      </c>
    </row>
    <row r="6484" spans="1:10" hidden="1" x14ac:dyDescent="0.3">
      <c r="A6484" s="2" t="e">
        <f>Table1[[#This Row],[Befolyt]]</f>
        <v>#VALUE!</v>
      </c>
      <c r="B6484" t="e">
        <f>Table1[[#This Row],[ÜK]]</f>
        <v>#VALUE!</v>
      </c>
      <c r="C6484" s="3" t="e">
        <f>Table1[[#This Row],[Szla]]</f>
        <v>#VALUE!</v>
      </c>
      <c r="D6484" s="6" t="e">
        <f>Table1[[#This Row],[Kelt_hó]]</f>
        <v>#VALUE!</v>
      </c>
      <c r="E6484" t="e">
        <f>Table1[[#This Row],[Vevő]]</f>
        <v>#VALUE!</v>
      </c>
      <c r="F6484" t="e">
        <f>Table1[[#This Row],[Termékkör]]</f>
        <v>#VALUE!</v>
      </c>
      <c r="G6484" s="4" t="e">
        <f>Table1[[#This Row],[SzumElad]]</f>
        <v>#VALUE!</v>
      </c>
      <c r="H6484" s="7" t="e">
        <f>Table1[[#This Row],[Jut_%]]</f>
        <v>#VALUE!</v>
      </c>
      <c r="I6484" s="4" t="e">
        <f>Table1[[#This Row],[Jut]]</f>
        <v>#VALUE!</v>
      </c>
      <c r="J6484" s="4" t="e">
        <f>Table1[[#This Row],[Column1]]</f>
        <v>#VALUE!</v>
      </c>
    </row>
    <row r="6485" spans="1:10" hidden="1" x14ac:dyDescent="0.3">
      <c r="A6485" s="2" t="e">
        <f>Table1[[#This Row],[Befolyt]]</f>
        <v>#VALUE!</v>
      </c>
      <c r="B6485" t="e">
        <f>Table1[[#This Row],[ÜK]]</f>
        <v>#VALUE!</v>
      </c>
      <c r="C6485" s="3" t="e">
        <f>Table1[[#This Row],[Szla]]</f>
        <v>#VALUE!</v>
      </c>
      <c r="D6485" s="6" t="e">
        <f>Table1[[#This Row],[Kelt_hó]]</f>
        <v>#VALUE!</v>
      </c>
      <c r="E6485" t="e">
        <f>Table1[[#This Row],[Vevő]]</f>
        <v>#VALUE!</v>
      </c>
      <c r="F6485" t="e">
        <f>Table1[[#This Row],[Termékkör]]</f>
        <v>#VALUE!</v>
      </c>
      <c r="G6485" s="4" t="e">
        <f>Table1[[#This Row],[SzumElad]]</f>
        <v>#VALUE!</v>
      </c>
      <c r="H6485" s="7" t="e">
        <f>Table1[[#This Row],[Jut_%]]</f>
        <v>#VALUE!</v>
      </c>
      <c r="I6485" s="4" t="e">
        <f>Table1[[#This Row],[Jut]]</f>
        <v>#VALUE!</v>
      </c>
      <c r="J6485" s="4" t="e">
        <f>Table1[[#This Row],[Column1]]</f>
        <v>#VALUE!</v>
      </c>
    </row>
    <row r="6486" spans="1:10" hidden="1" x14ac:dyDescent="0.3">
      <c r="A6486" s="2" t="e">
        <f>Table1[[#This Row],[Befolyt]]</f>
        <v>#VALUE!</v>
      </c>
      <c r="B6486" t="e">
        <f>Table1[[#This Row],[ÜK]]</f>
        <v>#VALUE!</v>
      </c>
      <c r="C6486" s="3" t="e">
        <f>Table1[[#This Row],[Szla]]</f>
        <v>#VALUE!</v>
      </c>
      <c r="D6486" s="6" t="e">
        <f>Table1[[#This Row],[Kelt_hó]]</f>
        <v>#VALUE!</v>
      </c>
      <c r="E6486" t="e">
        <f>Table1[[#This Row],[Vevő]]</f>
        <v>#VALUE!</v>
      </c>
      <c r="F6486" t="e">
        <f>Table1[[#This Row],[Termékkör]]</f>
        <v>#VALUE!</v>
      </c>
      <c r="G6486" s="4" t="e">
        <f>Table1[[#This Row],[SzumElad]]</f>
        <v>#VALUE!</v>
      </c>
      <c r="H6486" s="7" t="e">
        <f>Table1[[#This Row],[Jut_%]]</f>
        <v>#VALUE!</v>
      </c>
      <c r="I6486" s="4" t="e">
        <f>Table1[[#This Row],[Jut]]</f>
        <v>#VALUE!</v>
      </c>
      <c r="J6486" s="4" t="e">
        <f>Table1[[#This Row],[Column1]]</f>
        <v>#VALUE!</v>
      </c>
    </row>
    <row r="6487" spans="1:10" hidden="1" x14ac:dyDescent="0.3">
      <c r="A6487" s="2" t="e">
        <f>Table1[[#This Row],[Befolyt]]</f>
        <v>#VALUE!</v>
      </c>
      <c r="B6487" t="e">
        <f>Table1[[#This Row],[ÜK]]</f>
        <v>#VALUE!</v>
      </c>
      <c r="C6487" s="3" t="e">
        <f>Table1[[#This Row],[Szla]]</f>
        <v>#VALUE!</v>
      </c>
      <c r="D6487" s="6" t="e">
        <f>Table1[[#This Row],[Kelt_hó]]</f>
        <v>#VALUE!</v>
      </c>
      <c r="E6487" t="e">
        <f>Table1[[#This Row],[Vevő]]</f>
        <v>#VALUE!</v>
      </c>
      <c r="F6487" t="e">
        <f>Table1[[#This Row],[Termékkör]]</f>
        <v>#VALUE!</v>
      </c>
      <c r="G6487" s="4" t="e">
        <f>Table1[[#This Row],[SzumElad]]</f>
        <v>#VALUE!</v>
      </c>
      <c r="H6487" s="7" t="e">
        <f>Table1[[#This Row],[Jut_%]]</f>
        <v>#VALUE!</v>
      </c>
      <c r="I6487" s="4" t="e">
        <f>Table1[[#This Row],[Jut]]</f>
        <v>#VALUE!</v>
      </c>
      <c r="J6487" s="4" t="e">
        <f>Table1[[#This Row],[Column1]]</f>
        <v>#VALUE!</v>
      </c>
    </row>
    <row r="6488" spans="1:10" hidden="1" x14ac:dyDescent="0.3">
      <c r="A6488" s="2" t="e">
        <f>Table1[[#This Row],[Befolyt]]</f>
        <v>#VALUE!</v>
      </c>
      <c r="B6488" t="e">
        <f>Table1[[#This Row],[ÜK]]</f>
        <v>#VALUE!</v>
      </c>
      <c r="C6488" s="3" t="e">
        <f>Table1[[#This Row],[Szla]]</f>
        <v>#VALUE!</v>
      </c>
      <c r="D6488" s="6" t="e">
        <f>Table1[[#This Row],[Kelt_hó]]</f>
        <v>#VALUE!</v>
      </c>
      <c r="E6488" t="e">
        <f>Table1[[#This Row],[Vevő]]</f>
        <v>#VALUE!</v>
      </c>
      <c r="F6488" t="e">
        <f>Table1[[#This Row],[Termékkör]]</f>
        <v>#VALUE!</v>
      </c>
      <c r="G6488" s="4" t="e">
        <f>Table1[[#This Row],[SzumElad]]</f>
        <v>#VALUE!</v>
      </c>
      <c r="H6488" s="7" t="e">
        <f>Table1[[#This Row],[Jut_%]]</f>
        <v>#VALUE!</v>
      </c>
      <c r="I6488" s="4" t="e">
        <f>Table1[[#This Row],[Jut]]</f>
        <v>#VALUE!</v>
      </c>
      <c r="J6488" s="4" t="e">
        <f>Table1[[#This Row],[Column1]]</f>
        <v>#VALUE!</v>
      </c>
    </row>
    <row r="6489" spans="1:10" hidden="1" x14ac:dyDescent="0.3">
      <c r="A6489" s="2" t="e">
        <f>Table1[[#This Row],[Befolyt]]</f>
        <v>#VALUE!</v>
      </c>
      <c r="B6489" t="e">
        <f>Table1[[#This Row],[ÜK]]</f>
        <v>#VALUE!</v>
      </c>
      <c r="C6489" s="3" t="e">
        <f>Table1[[#This Row],[Szla]]</f>
        <v>#VALUE!</v>
      </c>
      <c r="D6489" s="6" t="e">
        <f>Table1[[#This Row],[Kelt_hó]]</f>
        <v>#VALUE!</v>
      </c>
      <c r="E6489" t="e">
        <f>Table1[[#This Row],[Vevő]]</f>
        <v>#VALUE!</v>
      </c>
      <c r="F6489" t="e">
        <f>Table1[[#This Row],[Termékkör]]</f>
        <v>#VALUE!</v>
      </c>
      <c r="G6489" s="4" t="e">
        <f>Table1[[#This Row],[SzumElad]]</f>
        <v>#VALUE!</v>
      </c>
      <c r="H6489" s="7" t="e">
        <f>Table1[[#This Row],[Jut_%]]</f>
        <v>#VALUE!</v>
      </c>
      <c r="I6489" s="4" t="e">
        <f>Table1[[#This Row],[Jut]]</f>
        <v>#VALUE!</v>
      </c>
      <c r="J6489" s="4" t="e">
        <f>Table1[[#This Row],[Column1]]</f>
        <v>#VALUE!</v>
      </c>
    </row>
    <row r="6490" spans="1:10" hidden="1" x14ac:dyDescent="0.3">
      <c r="A6490" s="2" t="e">
        <f>Table1[[#This Row],[Befolyt]]</f>
        <v>#VALUE!</v>
      </c>
      <c r="B6490" t="e">
        <f>Table1[[#This Row],[ÜK]]</f>
        <v>#VALUE!</v>
      </c>
      <c r="C6490" s="3" t="e">
        <f>Table1[[#This Row],[Szla]]</f>
        <v>#VALUE!</v>
      </c>
      <c r="D6490" s="6" t="e">
        <f>Table1[[#This Row],[Kelt_hó]]</f>
        <v>#VALUE!</v>
      </c>
      <c r="E6490" t="e">
        <f>Table1[[#This Row],[Vevő]]</f>
        <v>#VALUE!</v>
      </c>
      <c r="F6490" t="e">
        <f>Table1[[#This Row],[Termékkör]]</f>
        <v>#VALUE!</v>
      </c>
      <c r="G6490" s="4" t="e">
        <f>Table1[[#This Row],[SzumElad]]</f>
        <v>#VALUE!</v>
      </c>
      <c r="H6490" s="7" t="e">
        <f>Table1[[#This Row],[Jut_%]]</f>
        <v>#VALUE!</v>
      </c>
      <c r="I6490" s="4" t="e">
        <f>Table1[[#This Row],[Jut]]</f>
        <v>#VALUE!</v>
      </c>
      <c r="J6490" s="4" t="e">
        <f>Table1[[#This Row],[Column1]]</f>
        <v>#VALUE!</v>
      </c>
    </row>
    <row r="6491" spans="1:10" hidden="1" x14ac:dyDescent="0.3">
      <c r="A6491" s="2" t="e">
        <f>Table1[[#This Row],[Befolyt]]</f>
        <v>#VALUE!</v>
      </c>
      <c r="B6491" t="e">
        <f>Table1[[#This Row],[ÜK]]</f>
        <v>#VALUE!</v>
      </c>
      <c r="C6491" s="3" t="e">
        <f>Table1[[#This Row],[Szla]]</f>
        <v>#VALUE!</v>
      </c>
      <c r="D6491" s="6" t="e">
        <f>Table1[[#This Row],[Kelt_hó]]</f>
        <v>#VALUE!</v>
      </c>
      <c r="E6491" t="e">
        <f>Table1[[#This Row],[Vevő]]</f>
        <v>#VALUE!</v>
      </c>
      <c r="F6491" t="e">
        <f>Table1[[#This Row],[Termékkör]]</f>
        <v>#VALUE!</v>
      </c>
      <c r="G6491" s="4" t="e">
        <f>Table1[[#This Row],[SzumElad]]</f>
        <v>#VALUE!</v>
      </c>
      <c r="H6491" s="7" t="e">
        <f>Table1[[#This Row],[Jut_%]]</f>
        <v>#VALUE!</v>
      </c>
      <c r="I6491" s="4" t="e">
        <f>Table1[[#This Row],[Jut]]</f>
        <v>#VALUE!</v>
      </c>
      <c r="J6491" s="4" t="e">
        <f>Table1[[#This Row],[Column1]]</f>
        <v>#VALUE!</v>
      </c>
    </row>
    <row r="6492" spans="1:10" hidden="1" x14ac:dyDescent="0.3">
      <c r="A6492" s="2" t="e">
        <f>Table1[[#This Row],[Befolyt]]</f>
        <v>#VALUE!</v>
      </c>
      <c r="B6492" t="e">
        <f>Table1[[#This Row],[ÜK]]</f>
        <v>#VALUE!</v>
      </c>
      <c r="C6492" s="3" t="e">
        <f>Table1[[#This Row],[Szla]]</f>
        <v>#VALUE!</v>
      </c>
      <c r="D6492" s="6" t="e">
        <f>Table1[[#This Row],[Kelt_hó]]</f>
        <v>#VALUE!</v>
      </c>
      <c r="E6492" t="e">
        <f>Table1[[#This Row],[Vevő]]</f>
        <v>#VALUE!</v>
      </c>
      <c r="F6492" t="e">
        <f>Table1[[#This Row],[Termékkör]]</f>
        <v>#VALUE!</v>
      </c>
      <c r="G6492" s="4" t="e">
        <f>Table1[[#This Row],[SzumElad]]</f>
        <v>#VALUE!</v>
      </c>
      <c r="H6492" s="7" t="e">
        <f>Table1[[#This Row],[Jut_%]]</f>
        <v>#VALUE!</v>
      </c>
      <c r="I6492" s="4" t="e">
        <f>Table1[[#This Row],[Jut]]</f>
        <v>#VALUE!</v>
      </c>
      <c r="J6492" s="4" t="e">
        <f>Table1[[#This Row],[Column1]]</f>
        <v>#VALUE!</v>
      </c>
    </row>
    <row r="6493" spans="1:10" hidden="1" x14ac:dyDescent="0.3">
      <c r="A6493" s="2" t="e">
        <f>Table1[[#This Row],[Befolyt]]</f>
        <v>#VALUE!</v>
      </c>
      <c r="B6493" t="e">
        <f>Table1[[#This Row],[ÜK]]</f>
        <v>#VALUE!</v>
      </c>
      <c r="C6493" s="3" t="e">
        <f>Table1[[#This Row],[Szla]]</f>
        <v>#VALUE!</v>
      </c>
      <c r="D6493" s="6" t="e">
        <f>Table1[[#This Row],[Kelt_hó]]</f>
        <v>#VALUE!</v>
      </c>
      <c r="E6493" t="e">
        <f>Table1[[#This Row],[Vevő]]</f>
        <v>#VALUE!</v>
      </c>
      <c r="F6493" t="e">
        <f>Table1[[#This Row],[Termékkör]]</f>
        <v>#VALUE!</v>
      </c>
      <c r="G6493" s="4" t="e">
        <f>Table1[[#This Row],[SzumElad]]</f>
        <v>#VALUE!</v>
      </c>
      <c r="H6493" s="7" t="e">
        <f>Table1[[#This Row],[Jut_%]]</f>
        <v>#VALUE!</v>
      </c>
      <c r="I6493" s="4" t="e">
        <f>Table1[[#This Row],[Jut]]</f>
        <v>#VALUE!</v>
      </c>
      <c r="J6493" s="4" t="e">
        <f>Table1[[#This Row],[Column1]]</f>
        <v>#VALUE!</v>
      </c>
    </row>
    <row r="6494" spans="1:10" hidden="1" x14ac:dyDescent="0.3">
      <c r="A6494" s="2" t="e">
        <f>Table1[[#This Row],[Befolyt]]</f>
        <v>#VALUE!</v>
      </c>
      <c r="B6494" t="e">
        <f>Table1[[#This Row],[ÜK]]</f>
        <v>#VALUE!</v>
      </c>
      <c r="C6494" s="3" t="e">
        <f>Table1[[#This Row],[Szla]]</f>
        <v>#VALUE!</v>
      </c>
      <c r="D6494" s="6" t="e">
        <f>Table1[[#This Row],[Kelt_hó]]</f>
        <v>#VALUE!</v>
      </c>
      <c r="E6494" t="e">
        <f>Table1[[#This Row],[Vevő]]</f>
        <v>#VALUE!</v>
      </c>
      <c r="F6494" t="e">
        <f>Table1[[#This Row],[Termékkör]]</f>
        <v>#VALUE!</v>
      </c>
      <c r="G6494" s="4" t="e">
        <f>Table1[[#This Row],[SzumElad]]</f>
        <v>#VALUE!</v>
      </c>
      <c r="H6494" s="7" t="e">
        <f>Table1[[#This Row],[Jut_%]]</f>
        <v>#VALUE!</v>
      </c>
      <c r="I6494" s="4" t="e">
        <f>Table1[[#This Row],[Jut]]</f>
        <v>#VALUE!</v>
      </c>
      <c r="J6494" s="4" t="e">
        <f>Table1[[#This Row],[Column1]]</f>
        <v>#VALUE!</v>
      </c>
    </row>
    <row r="6495" spans="1:10" hidden="1" x14ac:dyDescent="0.3">
      <c r="A6495" s="2" t="e">
        <f>Table1[[#This Row],[Befolyt]]</f>
        <v>#VALUE!</v>
      </c>
      <c r="B6495" t="e">
        <f>Table1[[#This Row],[ÜK]]</f>
        <v>#VALUE!</v>
      </c>
      <c r="C6495" s="3" t="e">
        <f>Table1[[#This Row],[Szla]]</f>
        <v>#VALUE!</v>
      </c>
      <c r="D6495" s="6" t="e">
        <f>Table1[[#This Row],[Kelt_hó]]</f>
        <v>#VALUE!</v>
      </c>
      <c r="E6495" t="e">
        <f>Table1[[#This Row],[Vevő]]</f>
        <v>#VALUE!</v>
      </c>
      <c r="F6495" t="e">
        <f>Table1[[#This Row],[Termékkör]]</f>
        <v>#VALUE!</v>
      </c>
      <c r="G6495" s="4" t="e">
        <f>Table1[[#This Row],[SzumElad]]</f>
        <v>#VALUE!</v>
      </c>
      <c r="H6495" s="7" t="e">
        <f>Table1[[#This Row],[Jut_%]]</f>
        <v>#VALUE!</v>
      </c>
      <c r="I6495" s="4" t="e">
        <f>Table1[[#This Row],[Jut]]</f>
        <v>#VALUE!</v>
      </c>
      <c r="J6495" s="4" t="e">
        <f>Table1[[#This Row],[Column1]]</f>
        <v>#VALUE!</v>
      </c>
    </row>
    <row r="6496" spans="1:10" hidden="1" x14ac:dyDescent="0.3">
      <c r="A6496" s="2" t="e">
        <f>Table1[[#This Row],[Befolyt]]</f>
        <v>#VALUE!</v>
      </c>
      <c r="B6496" t="e">
        <f>Table1[[#This Row],[ÜK]]</f>
        <v>#VALUE!</v>
      </c>
      <c r="C6496" s="3" t="e">
        <f>Table1[[#This Row],[Szla]]</f>
        <v>#VALUE!</v>
      </c>
      <c r="D6496" s="6" t="e">
        <f>Table1[[#This Row],[Kelt_hó]]</f>
        <v>#VALUE!</v>
      </c>
      <c r="E6496" t="e">
        <f>Table1[[#This Row],[Vevő]]</f>
        <v>#VALUE!</v>
      </c>
      <c r="F6496" t="e">
        <f>Table1[[#This Row],[Termékkör]]</f>
        <v>#VALUE!</v>
      </c>
      <c r="G6496" s="4" t="e">
        <f>Table1[[#This Row],[SzumElad]]</f>
        <v>#VALUE!</v>
      </c>
      <c r="H6496" s="7" t="e">
        <f>Table1[[#This Row],[Jut_%]]</f>
        <v>#VALUE!</v>
      </c>
      <c r="I6496" s="4" t="e">
        <f>Table1[[#This Row],[Jut]]</f>
        <v>#VALUE!</v>
      </c>
      <c r="J6496" s="4" t="e">
        <f>Table1[[#This Row],[Column1]]</f>
        <v>#VALUE!</v>
      </c>
    </row>
    <row r="6497" spans="1:10" hidden="1" x14ac:dyDescent="0.3">
      <c r="A6497" s="2" t="e">
        <f>Table1[[#This Row],[Befolyt]]</f>
        <v>#VALUE!</v>
      </c>
      <c r="B6497" t="e">
        <f>Table1[[#This Row],[ÜK]]</f>
        <v>#VALUE!</v>
      </c>
      <c r="C6497" s="3" t="e">
        <f>Table1[[#This Row],[Szla]]</f>
        <v>#VALUE!</v>
      </c>
      <c r="D6497" s="6" t="e">
        <f>Table1[[#This Row],[Kelt_hó]]</f>
        <v>#VALUE!</v>
      </c>
      <c r="E6497" t="e">
        <f>Table1[[#This Row],[Vevő]]</f>
        <v>#VALUE!</v>
      </c>
      <c r="F6497" t="e">
        <f>Table1[[#This Row],[Termékkör]]</f>
        <v>#VALUE!</v>
      </c>
      <c r="G6497" s="4" t="e">
        <f>Table1[[#This Row],[SzumElad]]</f>
        <v>#VALUE!</v>
      </c>
      <c r="H6497" s="7" t="e">
        <f>Table1[[#This Row],[Jut_%]]</f>
        <v>#VALUE!</v>
      </c>
      <c r="I6497" s="4" t="e">
        <f>Table1[[#This Row],[Jut]]</f>
        <v>#VALUE!</v>
      </c>
      <c r="J6497" s="4" t="e">
        <f>Table1[[#This Row],[Column1]]</f>
        <v>#VALUE!</v>
      </c>
    </row>
    <row r="6498" spans="1:10" hidden="1" x14ac:dyDescent="0.3">
      <c r="A6498" s="2" t="e">
        <f>Table1[[#This Row],[Befolyt]]</f>
        <v>#VALUE!</v>
      </c>
      <c r="B6498" t="e">
        <f>Table1[[#This Row],[ÜK]]</f>
        <v>#VALUE!</v>
      </c>
      <c r="C6498" s="3" t="e">
        <f>Table1[[#This Row],[Szla]]</f>
        <v>#VALUE!</v>
      </c>
      <c r="D6498" s="6" t="e">
        <f>Table1[[#This Row],[Kelt_hó]]</f>
        <v>#VALUE!</v>
      </c>
      <c r="E6498" t="e">
        <f>Table1[[#This Row],[Vevő]]</f>
        <v>#VALUE!</v>
      </c>
      <c r="F6498" t="e">
        <f>Table1[[#This Row],[Termékkör]]</f>
        <v>#VALUE!</v>
      </c>
      <c r="G6498" s="4" t="e">
        <f>Table1[[#This Row],[SzumElad]]</f>
        <v>#VALUE!</v>
      </c>
      <c r="H6498" s="7" t="e">
        <f>Table1[[#This Row],[Jut_%]]</f>
        <v>#VALUE!</v>
      </c>
      <c r="I6498" s="4" t="e">
        <f>Table1[[#This Row],[Jut]]</f>
        <v>#VALUE!</v>
      </c>
      <c r="J6498" s="4" t="e">
        <f>Table1[[#This Row],[Column1]]</f>
        <v>#VALUE!</v>
      </c>
    </row>
    <row r="6499" spans="1:10" hidden="1" x14ac:dyDescent="0.3">
      <c r="A6499" s="2" t="e">
        <f>Table1[[#This Row],[Befolyt]]</f>
        <v>#VALUE!</v>
      </c>
      <c r="B6499" t="e">
        <f>Table1[[#This Row],[ÜK]]</f>
        <v>#VALUE!</v>
      </c>
      <c r="C6499" s="3" t="e">
        <f>Table1[[#This Row],[Szla]]</f>
        <v>#VALUE!</v>
      </c>
      <c r="D6499" s="6" t="e">
        <f>Table1[[#This Row],[Kelt_hó]]</f>
        <v>#VALUE!</v>
      </c>
      <c r="E6499" t="e">
        <f>Table1[[#This Row],[Vevő]]</f>
        <v>#VALUE!</v>
      </c>
      <c r="F6499" t="e">
        <f>Table1[[#This Row],[Termékkör]]</f>
        <v>#VALUE!</v>
      </c>
      <c r="G6499" s="4" t="e">
        <f>Table1[[#This Row],[SzumElad]]</f>
        <v>#VALUE!</v>
      </c>
      <c r="H6499" s="7" t="e">
        <f>Table1[[#This Row],[Jut_%]]</f>
        <v>#VALUE!</v>
      </c>
      <c r="I6499" s="4" t="e">
        <f>Table1[[#This Row],[Jut]]</f>
        <v>#VALUE!</v>
      </c>
      <c r="J6499" s="4" t="e">
        <f>Table1[[#This Row],[Column1]]</f>
        <v>#VALUE!</v>
      </c>
    </row>
    <row r="6500" spans="1:10" hidden="1" x14ac:dyDescent="0.3">
      <c r="A6500" s="2" t="e">
        <f>Table1[[#This Row],[Befolyt]]</f>
        <v>#VALUE!</v>
      </c>
      <c r="B6500" t="e">
        <f>Table1[[#This Row],[ÜK]]</f>
        <v>#VALUE!</v>
      </c>
      <c r="C6500" s="3" t="e">
        <f>Table1[[#This Row],[Szla]]</f>
        <v>#VALUE!</v>
      </c>
      <c r="D6500" s="6" t="e">
        <f>Table1[[#This Row],[Kelt_hó]]</f>
        <v>#VALUE!</v>
      </c>
      <c r="E6500" t="e">
        <f>Table1[[#This Row],[Vevő]]</f>
        <v>#VALUE!</v>
      </c>
      <c r="F6500" t="e">
        <f>Table1[[#This Row],[Termékkör]]</f>
        <v>#VALUE!</v>
      </c>
      <c r="G6500" s="4" t="e">
        <f>Table1[[#This Row],[SzumElad]]</f>
        <v>#VALUE!</v>
      </c>
      <c r="H6500" s="7" t="e">
        <f>Table1[[#This Row],[Jut_%]]</f>
        <v>#VALUE!</v>
      </c>
      <c r="I6500" s="4" t="e">
        <f>Table1[[#This Row],[Jut]]</f>
        <v>#VALUE!</v>
      </c>
      <c r="J6500" s="4" t="e">
        <f>Table1[[#This Row],[Column1]]</f>
        <v>#VALUE!</v>
      </c>
    </row>
    <row r="6501" spans="1:10" hidden="1" x14ac:dyDescent="0.3">
      <c r="A6501" s="2" t="e">
        <f>Table1[[#This Row],[Befolyt]]</f>
        <v>#VALUE!</v>
      </c>
      <c r="B6501" t="e">
        <f>Table1[[#This Row],[ÜK]]</f>
        <v>#VALUE!</v>
      </c>
      <c r="C6501" s="3" t="e">
        <f>Table1[[#This Row],[Szla]]</f>
        <v>#VALUE!</v>
      </c>
      <c r="D6501" s="6" t="e">
        <f>Table1[[#This Row],[Kelt_hó]]</f>
        <v>#VALUE!</v>
      </c>
      <c r="E6501" t="e">
        <f>Table1[[#This Row],[Vevő]]</f>
        <v>#VALUE!</v>
      </c>
      <c r="F6501" t="e">
        <f>Table1[[#This Row],[Termékkör]]</f>
        <v>#VALUE!</v>
      </c>
      <c r="G6501" s="4" t="e">
        <f>Table1[[#This Row],[SzumElad]]</f>
        <v>#VALUE!</v>
      </c>
      <c r="H6501" s="7" t="e">
        <f>Table1[[#This Row],[Jut_%]]</f>
        <v>#VALUE!</v>
      </c>
      <c r="I6501" s="4" t="e">
        <f>Table1[[#This Row],[Jut]]</f>
        <v>#VALUE!</v>
      </c>
      <c r="J6501" s="4" t="e">
        <f>Table1[[#This Row],[Column1]]</f>
        <v>#VALUE!</v>
      </c>
    </row>
    <row r="6502" spans="1:10" hidden="1" x14ac:dyDescent="0.3">
      <c r="A6502" s="2" t="e">
        <f>Table1[[#This Row],[Befolyt]]</f>
        <v>#VALUE!</v>
      </c>
      <c r="B6502" t="e">
        <f>Table1[[#This Row],[ÜK]]</f>
        <v>#VALUE!</v>
      </c>
      <c r="C6502" s="3" t="e">
        <f>Table1[[#This Row],[Szla]]</f>
        <v>#VALUE!</v>
      </c>
      <c r="D6502" s="6" t="e">
        <f>Table1[[#This Row],[Kelt_hó]]</f>
        <v>#VALUE!</v>
      </c>
      <c r="E6502" t="e">
        <f>Table1[[#This Row],[Vevő]]</f>
        <v>#VALUE!</v>
      </c>
      <c r="F6502" t="e">
        <f>Table1[[#This Row],[Termékkör]]</f>
        <v>#VALUE!</v>
      </c>
      <c r="G6502" s="4" t="e">
        <f>Table1[[#This Row],[SzumElad]]</f>
        <v>#VALUE!</v>
      </c>
      <c r="H6502" s="7" t="e">
        <f>Table1[[#This Row],[Jut_%]]</f>
        <v>#VALUE!</v>
      </c>
      <c r="I6502" s="4" t="e">
        <f>Table1[[#This Row],[Jut]]</f>
        <v>#VALUE!</v>
      </c>
      <c r="J6502" s="4" t="e">
        <f>Table1[[#This Row],[Column1]]</f>
        <v>#VALUE!</v>
      </c>
    </row>
    <row r="6503" spans="1:10" hidden="1" x14ac:dyDescent="0.3">
      <c r="A6503" s="2" t="e">
        <f>Table1[[#This Row],[Befolyt]]</f>
        <v>#VALUE!</v>
      </c>
      <c r="B6503" t="e">
        <f>Table1[[#This Row],[ÜK]]</f>
        <v>#VALUE!</v>
      </c>
      <c r="C6503" s="3" t="e">
        <f>Table1[[#This Row],[Szla]]</f>
        <v>#VALUE!</v>
      </c>
      <c r="D6503" s="6" t="e">
        <f>Table1[[#This Row],[Kelt_hó]]</f>
        <v>#VALUE!</v>
      </c>
      <c r="E6503" t="e">
        <f>Table1[[#This Row],[Vevő]]</f>
        <v>#VALUE!</v>
      </c>
      <c r="F6503" t="e">
        <f>Table1[[#This Row],[Termékkör]]</f>
        <v>#VALUE!</v>
      </c>
      <c r="G6503" s="4" t="e">
        <f>Table1[[#This Row],[SzumElad]]</f>
        <v>#VALUE!</v>
      </c>
      <c r="H6503" s="7" t="e">
        <f>Table1[[#This Row],[Jut_%]]</f>
        <v>#VALUE!</v>
      </c>
      <c r="I6503" s="4" t="e">
        <f>Table1[[#This Row],[Jut]]</f>
        <v>#VALUE!</v>
      </c>
      <c r="J6503" s="4" t="e">
        <f>Table1[[#This Row],[Column1]]</f>
        <v>#VALUE!</v>
      </c>
    </row>
    <row r="6504" spans="1:10" hidden="1" x14ac:dyDescent="0.3">
      <c r="A6504" s="2" t="e">
        <f>Table1[[#This Row],[Befolyt]]</f>
        <v>#VALUE!</v>
      </c>
      <c r="B6504" t="e">
        <f>Table1[[#This Row],[ÜK]]</f>
        <v>#VALUE!</v>
      </c>
      <c r="C6504" s="3" t="e">
        <f>Table1[[#This Row],[Szla]]</f>
        <v>#VALUE!</v>
      </c>
      <c r="D6504" s="6" t="e">
        <f>Table1[[#This Row],[Kelt_hó]]</f>
        <v>#VALUE!</v>
      </c>
      <c r="E6504" t="e">
        <f>Table1[[#This Row],[Vevő]]</f>
        <v>#VALUE!</v>
      </c>
      <c r="F6504" t="e">
        <f>Table1[[#This Row],[Termékkör]]</f>
        <v>#VALUE!</v>
      </c>
      <c r="G6504" s="4" t="e">
        <f>Table1[[#This Row],[SzumElad]]</f>
        <v>#VALUE!</v>
      </c>
      <c r="H6504" s="7" t="e">
        <f>Table1[[#This Row],[Jut_%]]</f>
        <v>#VALUE!</v>
      </c>
      <c r="I6504" s="4" t="e">
        <f>Table1[[#This Row],[Jut]]</f>
        <v>#VALUE!</v>
      </c>
      <c r="J6504" s="4" t="e">
        <f>Table1[[#This Row],[Column1]]</f>
        <v>#VALUE!</v>
      </c>
    </row>
    <row r="6505" spans="1:10" hidden="1" x14ac:dyDescent="0.3">
      <c r="A6505" s="2" t="e">
        <f>Table1[[#This Row],[Befolyt]]</f>
        <v>#VALUE!</v>
      </c>
      <c r="B6505" t="e">
        <f>Table1[[#This Row],[ÜK]]</f>
        <v>#VALUE!</v>
      </c>
      <c r="C6505" s="3" t="e">
        <f>Table1[[#This Row],[Szla]]</f>
        <v>#VALUE!</v>
      </c>
      <c r="D6505" s="6" t="e">
        <f>Table1[[#This Row],[Kelt_hó]]</f>
        <v>#VALUE!</v>
      </c>
      <c r="E6505" t="e">
        <f>Table1[[#This Row],[Vevő]]</f>
        <v>#VALUE!</v>
      </c>
      <c r="F6505" t="e">
        <f>Table1[[#This Row],[Termékkör]]</f>
        <v>#VALUE!</v>
      </c>
      <c r="G6505" s="4" t="e">
        <f>Table1[[#This Row],[SzumElad]]</f>
        <v>#VALUE!</v>
      </c>
      <c r="H6505" s="7" t="e">
        <f>Table1[[#This Row],[Jut_%]]</f>
        <v>#VALUE!</v>
      </c>
      <c r="I6505" s="4" t="e">
        <f>Table1[[#This Row],[Jut]]</f>
        <v>#VALUE!</v>
      </c>
      <c r="J6505" s="4" t="e">
        <f>Table1[[#This Row],[Column1]]</f>
        <v>#VALUE!</v>
      </c>
    </row>
    <row r="6506" spans="1:10" hidden="1" x14ac:dyDescent="0.3">
      <c r="A6506" s="2" t="e">
        <f>Table1[[#This Row],[Befolyt]]</f>
        <v>#VALUE!</v>
      </c>
      <c r="B6506" t="e">
        <f>Table1[[#This Row],[ÜK]]</f>
        <v>#VALUE!</v>
      </c>
      <c r="C6506" s="3" t="e">
        <f>Table1[[#This Row],[Szla]]</f>
        <v>#VALUE!</v>
      </c>
      <c r="D6506" s="6" t="e">
        <f>Table1[[#This Row],[Kelt_hó]]</f>
        <v>#VALUE!</v>
      </c>
      <c r="E6506" t="e">
        <f>Table1[[#This Row],[Vevő]]</f>
        <v>#VALUE!</v>
      </c>
      <c r="F6506" t="e">
        <f>Table1[[#This Row],[Termékkör]]</f>
        <v>#VALUE!</v>
      </c>
      <c r="G6506" s="4" t="e">
        <f>Table1[[#This Row],[SzumElad]]</f>
        <v>#VALUE!</v>
      </c>
      <c r="H6506" s="7" t="e">
        <f>Table1[[#This Row],[Jut_%]]</f>
        <v>#VALUE!</v>
      </c>
      <c r="I6506" s="4" t="e">
        <f>Table1[[#This Row],[Jut]]</f>
        <v>#VALUE!</v>
      </c>
      <c r="J6506" s="4" t="e">
        <f>Table1[[#This Row],[Column1]]</f>
        <v>#VALUE!</v>
      </c>
    </row>
    <row r="6507" spans="1:10" hidden="1" x14ac:dyDescent="0.3">
      <c r="A6507" s="2" t="e">
        <f>Table1[[#This Row],[Befolyt]]</f>
        <v>#VALUE!</v>
      </c>
      <c r="B6507" t="e">
        <f>Table1[[#This Row],[ÜK]]</f>
        <v>#VALUE!</v>
      </c>
      <c r="C6507" s="3" t="e">
        <f>Table1[[#This Row],[Szla]]</f>
        <v>#VALUE!</v>
      </c>
      <c r="D6507" s="6" t="e">
        <f>Table1[[#This Row],[Kelt_hó]]</f>
        <v>#VALUE!</v>
      </c>
      <c r="E6507" t="e">
        <f>Table1[[#This Row],[Vevő]]</f>
        <v>#VALUE!</v>
      </c>
      <c r="F6507" t="e">
        <f>Table1[[#This Row],[Termékkör]]</f>
        <v>#VALUE!</v>
      </c>
      <c r="G6507" s="4" t="e">
        <f>Table1[[#This Row],[SzumElad]]</f>
        <v>#VALUE!</v>
      </c>
      <c r="H6507" s="7" t="e">
        <f>Table1[[#This Row],[Jut_%]]</f>
        <v>#VALUE!</v>
      </c>
      <c r="I6507" s="4" t="e">
        <f>Table1[[#This Row],[Jut]]</f>
        <v>#VALUE!</v>
      </c>
      <c r="J6507" s="4" t="e">
        <f>Table1[[#This Row],[Column1]]</f>
        <v>#VALUE!</v>
      </c>
    </row>
    <row r="6508" spans="1:10" hidden="1" x14ac:dyDescent="0.3">
      <c r="A6508" s="2" t="e">
        <f>Table1[[#This Row],[Befolyt]]</f>
        <v>#VALUE!</v>
      </c>
      <c r="B6508" t="e">
        <f>Table1[[#This Row],[ÜK]]</f>
        <v>#VALUE!</v>
      </c>
      <c r="C6508" s="3" t="e">
        <f>Table1[[#This Row],[Szla]]</f>
        <v>#VALUE!</v>
      </c>
      <c r="D6508" s="6" t="e">
        <f>Table1[[#This Row],[Kelt_hó]]</f>
        <v>#VALUE!</v>
      </c>
      <c r="E6508" t="e">
        <f>Table1[[#This Row],[Vevő]]</f>
        <v>#VALUE!</v>
      </c>
      <c r="F6508" t="e">
        <f>Table1[[#This Row],[Termékkör]]</f>
        <v>#VALUE!</v>
      </c>
      <c r="G6508" s="4" t="e">
        <f>Table1[[#This Row],[SzumElad]]</f>
        <v>#VALUE!</v>
      </c>
      <c r="H6508" s="7" t="e">
        <f>Table1[[#This Row],[Jut_%]]</f>
        <v>#VALUE!</v>
      </c>
      <c r="I6508" s="4" t="e">
        <f>Table1[[#This Row],[Jut]]</f>
        <v>#VALUE!</v>
      </c>
      <c r="J6508" s="4" t="e">
        <f>Table1[[#This Row],[Column1]]</f>
        <v>#VALUE!</v>
      </c>
    </row>
    <row r="6509" spans="1:10" hidden="1" x14ac:dyDescent="0.3">
      <c r="A6509" s="2" t="e">
        <f>Table1[[#This Row],[Befolyt]]</f>
        <v>#VALUE!</v>
      </c>
      <c r="B6509" t="e">
        <f>Table1[[#This Row],[ÜK]]</f>
        <v>#VALUE!</v>
      </c>
      <c r="C6509" s="3" t="e">
        <f>Table1[[#This Row],[Szla]]</f>
        <v>#VALUE!</v>
      </c>
      <c r="D6509" s="6" t="e">
        <f>Table1[[#This Row],[Kelt_hó]]</f>
        <v>#VALUE!</v>
      </c>
      <c r="E6509" t="e">
        <f>Table1[[#This Row],[Vevő]]</f>
        <v>#VALUE!</v>
      </c>
      <c r="F6509" t="e">
        <f>Table1[[#This Row],[Termékkör]]</f>
        <v>#VALUE!</v>
      </c>
      <c r="G6509" s="4" t="e">
        <f>Table1[[#This Row],[SzumElad]]</f>
        <v>#VALUE!</v>
      </c>
      <c r="H6509" s="7" t="e">
        <f>Table1[[#This Row],[Jut_%]]</f>
        <v>#VALUE!</v>
      </c>
      <c r="I6509" s="4" t="e">
        <f>Table1[[#This Row],[Jut]]</f>
        <v>#VALUE!</v>
      </c>
      <c r="J6509" s="4" t="e">
        <f>Table1[[#This Row],[Column1]]</f>
        <v>#VALUE!</v>
      </c>
    </row>
    <row r="6510" spans="1:10" hidden="1" x14ac:dyDescent="0.3">
      <c r="A6510" s="2" t="e">
        <f>Table1[[#This Row],[Befolyt]]</f>
        <v>#VALUE!</v>
      </c>
      <c r="B6510" t="e">
        <f>Table1[[#This Row],[ÜK]]</f>
        <v>#VALUE!</v>
      </c>
      <c r="C6510" s="3" t="e">
        <f>Table1[[#This Row],[Szla]]</f>
        <v>#VALUE!</v>
      </c>
      <c r="D6510" s="6" t="e">
        <f>Table1[[#This Row],[Kelt_hó]]</f>
        <v>#VALUE!</v>
      </c>
      <c r="E6510" t="e">
        <f>Table1[[#This Row],[Vevő]]</f>
        <v>#VALUE!</v>
      </c>
      <c r="F6510" t="e">
        <f>Table1[[#This Row],[Termékkör]]</f>
        <v>#VALUE!</v>
      </c>
      <c r="G6510" s="4" t="e">
        <f>Table1[[#This Row],[SzumElad]]</f>
        <v>#VALUE!</v>
      </c>
      <c r="H6510" s="7" t="e">
        <f>Table1[[#This Row],[Jut_%]]</f>
        <v>#VALUE!</v>
      </c>
      <c r="I6510" s="4" t="e">
        <f>Table1[[#This Row],[Jut]]</f>
        <v>#VALUE!</v>
      </c>
      <c r="J6510" s="4" t="e">
        <f>Table1[[#This Row],[Column1]]</f>
        <v>#VALUE!</v>
      </c>
    </row>
    <row r="6511" spans="1:10" hidden="1" x14ac:dyDescent="0.3">
      <c r="A6511" s="2" t="e">
        <f>Table1[[#This Row],[Befolyt]]</f>
        <v>#VALUE!</v>
      </c>
      <c r="B6511" t="e">
        <f>Table1[[#This Row],[ÜK]]</f>
        <v>#VALUE!</v>
      </c>
      <c r="C6511" s="3" t="e">
        <f>Table1[[#This Row],[Szla]]</f>
        <v>#VALUE!</v>
      </c>
      <c r="D6511" s="6" t="e">
        <f>Table1[[#This Row],[Kelt_hó]]</f>
        <v>#VALUE!</v>
      </c>
      <c r="E6511" t="e">
        <f>Table1[[#This Row],[Vevő]]</f>
        <v>#VALUE!</v>
      </c>
      <c r="F6511" t="e">
        <f>Table1[[#This Row],[Termékkör]]</f>
        <v>#VALUE!</v>
      </c>
      <c r="G6511" s="4" t="e">
        <f>Table1[[#This Row],[SzumElad]]</f>
        <v>#VALUE!</v>
      </c>
      <c r="H6511" s="7" t="e">
        <f>Table1[[#This Row],[Jut_%]]</f>
        <v>#VALUE!</v>
      </c>
      <c r="I6511" s="4" t="e">
        <f>Table1[[#This Row],[Jut]]</f>
        <v>#VALUE!</v>
      </c>
      <c r="J6511" s="4" t="e">
        <f>Table1[[#This Row],[Column1]]</f>
        <v>#VALUE!</v>
      </c>
    </row>
    <row r="6512" spans="1:10" hidden="1" x14ac:dyDescent="0.3">
      <c r="A6512" s="2" t="e">
        <f>Table1[[#This Row],[Befolyt]]</f>
        <v>#VALUE!</v>
      </c>
      <c r="B6512" t="e">
        <f>Table1[[#This Row],[ÜK]]</f>
        <v>#VALUE!</v>
      </c>
      <c r="C6512" s="3" t="e">
        <f>Table1[[#This Row],[Szla]]</f>
        <v>#VALUE!</v>
      </c>
      <c r="D6512" s="6" t="e">
        <f>Table1[[#This Row],[Kelt_hó]]</f>
        <v>#VALUE!</v>
      </c>
      <c r="E6512" t="e">
        <f>Table1[[#This Row],[Vevő]]</f>
        <v>#VALUE!</v>
      </c>
      <c r="F6512" t="e">
        <f>Table1[[#This Row],[Termékkör]]</f>
        <v>#VALUE!</v>
      </c>
      <c r="G6512" s="4" t="e">
        <f>Table1[[#This Row],[SzumElad]]</f>
        <v>#VALUE!</v>
      </c>
      <c r="H6512" s="7" t="e">
        <f>Table1[[#This Row],[Jut_%]]</f>
        <v>#VALUE!</v>
      </c>
      <c r="I6512" s="4" t="e">
        <f>Table1[[#This Row],[Jut]]</f>
        <v>#VALUE!</v>
      </c>
      <c r="J6512" s="4" t="e">
        <f>Table1[[#This Row],[Column1]]</f>
        <v>#VALUE!</v>
      </c>
    </row>
    <row r="6513" spans="1:10" hidden="1" x14ac:dyDescent="0.3">
      <c r="A6513" s="2" t="e">
        <f>Table1[[#This Row],[Befolyt]]</f>
        <v>#VALUE!</v>
      </c>
      <c r="B6513" t="e">
        <f>Table1[[#This Row],[ÜK]]</f>
        <v>#VALUE!</v>
      </c>
      <c r="C6513" s="3" t="e">
        <f>Table1[[#This Row],[Szla]]</f>
        <v>#VALUE!</v>
      </c>
      <c r="D6513" s="6" t="e">
        <f>Table1[[#This Row],[Kelt_hó]]</f>
        <v>#VALUE!</v>
      </c>
      <c r="E6513" t="e">
        <f>Table1[[#This Row],[Vevő]]</f>
        <v>#VALUE!</v>
      </c>
      <c r="F6513" t="e">
        <f>Table1[[#This Row],[Termékkör]]</f>
        <v>#VALUE!</v>
      </c>
      <c r="G6513" s="4" t="e">
        <f>Table1[[#This Row],[SzumElad]]</f>
        <v>#VALUE!</v>
      </c>
      <c r="H6513" s="7" t="e">
        <f>Table1[[#This Row],[Jut_%]]</f>
        <v>#VALUE!</v>
      </c>
      <c r="I6513" s="4" t="e">
        <f>Table1[[#This Row],[Jut]]</f>
        <v>#VALUE!</v>
      </c>
      <c r="J6513" s="4" t="e">
        <f>Table1[[#This Row],[Column1]]</f>
        <v>#VALUE!</v>
      </c>
    </row>
    <row r="6514" spans="1:10" hidden="1" x14ac:dyDescent="0.3">
      <c r="A6514" s="2" t="e">
        <f>Table1[[#This Row],[Befolyt]]</f>
        <v>#VALUE!</v>
      </c>
      <c r="B6514" t="e">
        <f>Table1[[#This Row],[ÜK]]</f>
        <v>#VALUE!</v>
      </c>
      <c r="C6514" s="3" t="e">
        <f>Table1[[#This Row],[Szla]]</f>
        <v>#VALUE!</v>
      </c>
      <c r="D6514" s="6" t="e">
        <f>Table1[[#This Row],[Kelt_hó]]</f>
        <v>#VALUE!</v>
      </c>
      <c r="E6514" t="e">
        <f>Table1[[#This Row],[Vevő]]</f>
        <v>#VALUE!</v>
      </c>
      <c r="F6514" t="e">
        <f>Table1[[#This Row],[Termékkör]]</f>
        <v>#VALUE!</v>
      </c>
      <c r="G6514" s="4" t="e">
        <f>Table1[[#This Row],[SzumElad]]</f>
        <v>#VALUE!</v>
      </c>
      <c r="H6514" s="7" t="e">
        <f>Table1[[#This Row],[Jut_%]]</f>
        <v>#VALUE!</v>
      </c>
      <c r="I6514" s="4" t="e">
        <f>Table1[[#This Row],[Jut]]</f>
        <v>#VALUE!</v>
      </c>
      <c r="J6514" s="4" t="e">
        <f>Table1[[#This Row],[Column1]]</f>
        <v>#VALUE!</v>
      </c>
    </row>
    <row r="6515" spans="1:10" hidden="1" x14ac:dyDescent="0.3">
      <c r="A6515" s="2" t="e">
        <f>Table1[[#This Row],[Befolyt]]</f>
        <v>#VALUE!</v>
      </c>
      <c r="B6515" t="e">
        <f>Table1[[#This Row],[ÜK]]</f>
        <v>#VALUE!</v>
      </c>
      <c r="C6515" s="3" t="e">
        <f>Table1[[#This Row],[Szla]]</f>
        <v>#VALUE!</v>
      </c>
      <c r="D6515" s="6" t="e">
        <f>Table1[[#This Row],[Kelt_hó]]</f>
        <v>#VALUE!</v>
      </c>
      <c r="E6515" t="e">
        <f>Table1[[#This Row],[Vevő]]</f>
        <v>#VALUE!</v>
      </c>
      <c r="F6515" t="e">
        <f>Table1[[#This Row],[Termékkör]]</f>
        <v>#VALUE!</v>
      </c>
      <c r="G6515" s="4" t="e">
        <f>Table1[[#This Row],[SzumElad]]</f>
        <v>#VALUE!</v>
      </c>
      <c r="H6515" s="7" t="e">
        <f>Table1[[#This Row],[Jut_%]]</f>
        <v>#VALUE!</v>
      </c>
      <c r="I6515" s="4" t="e">
        <f>Table1[[#This Row],[Jut]]</f>
        <v>#VALUE!</v>
      </c>
      <c r="J6515" s="4" t="e">
        <f>Table1[[#This Row],[Column1]]</f>
        <v>#VALUE!</v>
      </c>
    </row>
    <row r="6516" spans="1:10" hidden="1" x14ac:dyDescent="0.3">
      <c r="A6516" s="2" t="e">
        <f>Table1[[#This Row],[Befolyt]]</f>
        <v>#VALUE!</v>
      </c>
      <c r="B6516" t="e">
        <f>Table1[[#This Row],[ÜK]]</f>
        <v>#VALUE!</v>
      </c>
      <c r="C6516" s="3" t="e">
        <f>Table1[[#This Row],[Szla]]</f>
        <v>#VALUE!</v>
      </c>
      <c r="D6516" s="6" t="e">
        <f>Table1[[#This Row],[Kelt_hó]]</f>
        <v>#VALUE!</v>
      </c>
      <c r="E6516" t="e">
        <f>Table1[[#This Row],[Vevő]]</f>
        <v>#VALUE!</v>
      </c>
      <c r="F6516" t="e">
        <f>Table1[[#This Row],[Termékkör]]</f>
        <v>#VALUE!</v>
      </c>
      <c r="G6516" s="4" t="e">
        <f>Table1[[#This Row],[SzumElad]]</f>
        <v>#VALUE!</v>
      </c>
      <c r="H6516" s="7" t="e">
        <f>Table1[[#This Row],[Jut_%]]</f>
        <v>#VALUE!</v>
      </c>
      <c r="I6516" s="4" t="e">
        <f>Table1[[#This Row],[Jut]]</f>
        <v>#VALUE!</v>
      </c>
      <c r="J6516" s="4" t="e">
        <f>Table1[[#This Row],[Column1]]</f>
        <v>#VALUE!</v>
      </c>
    </row>
    <row r="6517" spans="1:10" hidden="1" x14ac:dyDescent="0.3">
      <c r="A6517" s="2" t="e">
        <f>Table1[[#This Row],[Befolyt]]</f>
        <v>#VALUE!</v>
      </c>
      <c r="B6517" t="e">
        <f>Table1[[#This Row],[ÜK]]</f>
        <v>#VALUE!</v>
      </c>
      <c r="C6517" s="3" t="e">
        <f>Table1[[#This Row],[Szla]]</f>
        <v>#VALUE!</v>
      </c>
      <c r="D6517" s="6" t="e">
        <f>Table1[[#This Row],[Kelt_hó]]</f>
        <v>#VALUE!</v>
      </c>
      <c r="E6517" t="e">
        <f>Table1[[#This Row],[Vevő]]</f>
        <v>#VALUE!</v>
      </c>
      <c r="F6517" t="e">
        <f>Table1[[#This Row],[Termékkör]]</f>
        <v>#VALUE!</v>
      </c>
      <c r="G6517" s="4" t="e">
        <f>Table1[[#This Row],[SzumElad]]</f>
        <v>#VALUE!</v>
      </c>
      <c r="H6517" s="7" t="e">
        <f>Table1[[#This Row],[Jut_%]]</f>
        <v>#VALUE!</v>
      </c>
      <c r="I6517" s="4" t="e">
        <f>Table1[[#This Row],[Jut]]</f>
        <v>#VALUE!</v>
      </c>
      <c r="J6517" s="4" t="e">
        <f>Table1[[#This Row],[Column1]]</f>
        <v>#VALUE!</v>
      </c>
    </row>
    <row r="6518" spans="1:10" hidden="1" x14ac:dyDescent="0.3">
      <c r="A6518" s="2" t="e">
        <f>Table1[[#This Row],[Befolyt]]</f>
        <v>#VALUE!</v>
      </c>
      <c r="B6518" t="e">
        <f>Table1[[#This Row],[ÜK]]</f>
        <v>#VALUE!</v>
      </c>
      <c r="C6518" s="3" t="e">
        <f>Table1[[#This Row],[Szla]]</f>
        <v>#VALUE!</v>
      </c>
      <c r="D6518" s="6" t="e">
        <f>Table1[[#This Row],[Kelt_hó]]</f>
        <v>#VALUE!</v>
      </c>
      <c r="E6518" t="e">
        <f>Table1[[#This Row],[Vevő]]</f>
        <v>#VALUE!</v>
      </c>
      <c r="F6518" t="e">
        <f>Table1[[#This Row],[Termékkör]]</f>
        <v>#VALUE!</v>
      </c>
      <c r="G6518" s="4" t="e">
        <f>Table1[[#This Row],[SzumElad]]</f>
        <v>#VALUE!</v>
      </c>
      <c r="H6518" s="7" t="e">
        <f>Table1[[#This Row],[Jut_%]]</f>
        <v>#VALUE!</v>
      </c>
      <c r="I6518" s="4" t="e">
        <f>Table1[[#This Row],[Jut]]</f>
        <v>#VALUE!</v>
      </c>
      <c r="J6518" s="4" t="e">
        <f>Table1[[#This Row],[Column1]]</f>
        <v>#VALUE!</v>
      </c>
    </row>
    <row r="6519" spans="1:10" hidden="1" x14ac:dyDescent="0.3">
      <c r="A6519" s="2" t="e">
        <f>Table1[[#This Row],[Befolyt]]</f>
        <v>#VALUE!</v>
      </c>
      <c r="B6519" t="e">
        <f>Table1[[#This Row],[ÜK]]</f>
        <v>#VALUE!</v>
      </c>
      <c r="C6519" s="3" t="e">
        <f>Table1[[#This Row],[Szla]]</f>
        <v>#VALUE!</v>
      </c>
      <c r="D6519" s="6" t="e">
        <f>Table1[[#This Row],[Kelt_hó]]</f>
        <v>#VALUE!</v>
      </c>
      <c r="E6519" t="e">
        <f>Table1[[#This Row],[Vevő]]</f>
        <v>#VALUE!</v>
      </c>
      <c r="F6519" t="e">
        <f>Table1[[#This Row],[Termékkör]]</f>
        <v>#VALUE!</v>
      </c>
      <c r="G6519" s="4" t="e">
        <f>Table1[[#This Row],[SzumElad]]</f>
        <v>#VALUE!</v>
      </c>
      <c r="H6519" s="7" t="e">
        <f>Table1[[#This Row],[Jut_%]]</f>
        <v>#VALUE!</v>
      </c>
      <c r="I6519" s="4" t="e">
        <f>Table1[[#This Row],[Jut]]</f>
        <v>#VALUE!</v>
      </c>
      <c r="J6519" s="4" t="e">
        <f>Table1[[#This Row],[Column1]]</f>
        <v>#VALUE!</v>
      </c>
    </row>
    <row r="6520" spans="1:10" hidden="1" x14ac:dyDescent="0.3">
      <c r="A6520" s="2" t="e">
        <f>Table1[[#This Row],[Befolyt]]</f>
        <v>#VALUE!</v>
      </c>
      <c r="B6520" t="e">
        <f>Table1[[#This Row],[ÜK]]</f>
        <v>#VALUE!</v>
      </c>
      <c r="C6520" s="3" t="e">
        <f>Table1[[#This Row],[Szla]]</f>
        <v>#VALUE!</v>
      </c>
      <c r="D6520" s="6" t="e">
        <f>Table1[[#This Row],[Kelt_hó]]</f>
        <v>#VALUE!</v>
      </c>
      <c r="E6520" t="e">
        <f>Table1[[#This Row],[Vevő]]</f>
        <v>#VALUE!</v>
      </c>
      <c r="F6520" t="e">
        <f>Table1[[#This Row],[Termékkör]]</f>
        <v>#VALUE!</v>
      </c>
      <c r="G6520" s="4" t="e">
        <f>Table1[[#This Row],[SzumElad]]</f>
        <v>#VALUE!</v>
      </c>
      <c r="H6520" s="7" t="e">
        <f>Table1[[#This Row],[Jut_%]]</f>
        <v>#VALUE!</v>
      </c>
      <c r="I6520" s="4" t="e">
        <f>Table1[[#This Row],[Jut]]</f>
        <v>#VALUE!</v>
      </c>
      <c r="J6520" s="4" t="e">
        <f>Table1[[#This Row],[Column1]]</f>
        <v>#VALUE!</v>
      </c>
    </row>
    <row r="6521" spans="1:10" hidden="1" x14ac:dyDescent="0.3">
      <c r="A6521" s="2" t="e">
        <f>Table1[[#This Row],[Befolyt]]</f>
        <v>#VALUE!</v>
      </c>
      <c r="B6521" t="e">
        <f>Table1[[#This Row],[ÜK]]</f>
        <v>#VALUE!</v>
      </c>
      <c r="C6521" s="3" t="e">
        <f>Table1[[#This Row],[Szla]]</f>
        <v>#VALUE!</v>
      </c>
      <c r="D6521" s="6" t="e">
        <f>Table1[[#This Row],[Kelt_hó]]</f>
        <v>#VALUE!</v>
      </c>
      <c r="E6521" t="e">
        <f>Table1[[#This Row],[Vevő]]</f>
        <v>#VALUE!</v>
      </c>
      <c r="F6521" t="e">
        <f>Table1[[#This Row],[Termékkör]]</f>
        <v>#VALUE!</v>
      </c>
      <c r="G6521" s="4" t="e">
        <f>Table1[[#This Row],[SzumElad]]</f>
        <v>#VALUE!</v>
      </c>
      <c r="H6521" s="7" t="e">
        <f>Table1[[#This Row],[Jut_%]]</f>
        <v>#VALUE!</v>
      </c>
      <c r="I6521" s="4" t="e">
        <f>Table1[[#This Row],[Jut]]</f>
        <v>#VALUE!</v>
      </c>
      <c r="J6521" s="4" t="e">
        <f>Table1[[#This Row],[Column1]]</f>
        <v>#VALUE!</v>
      </c>
    </row>
    <row r="6522" spans="1:10" hidden="1" x14ac:dyDescent="0.3">
      <c r="A6522" s="2" t="e">
        <f>Table1[[#This Row],[Befolyt]]</f>
        <v>#VALUE!</v>
      </c>
      <c r="B6522" t="e">
        <f>Table1[[#This Row],[ÜK]]</f>
        <v>#VALUE!</v>
      </c>
      <c r="C6522" s="3" t="e">
        <f>Table1[[#This Row],[Szla]]</f>
        <v>#VALUE!</v>
      </c>
      <c r="D6522" s="6" t="e">
        <f>Table1[[#This Row],[Kelt_hó]]</f>
        <v>#VALUE!</v>
      </c>
      <c r="E6522" t="e">
        <f>Table1[[#This Row],[Vevő]]</f>
        <v>#VALUE!</v>
      </c>
      <c r="F6522" t="e">
        <f>Table1[[#This Row],[Termékkör]]</f>
        <v>#VALUE!</v>
      </c>
      <c r="G6522" s="4" t="e">
        <f>Table1[[#This Row],[SzumElad]]</f>
        <v>#VALUE!</v>
      </c>
      <c r="H6522" s="7" t="e">
        <f>Table1[[#This Row],[Jut_%]]</f>
        <v>#VALUE!</v>
      </c>
      <c r="I6522" s="4" t="e">
        <f>Table1[[#This Row],[Jut]]</f>
        <v>#VALUE!</v>
      </c>
      <c r="J6522" s="4" t="e">
        <f>Table1[[#This Row],[Column1]]</f>
        <v>#VALUE!</v>
      </c>
    </row>
    <row r="6523" spans="1:10" hidden="1" x14ac:dyDescent="0.3">
      <c r="A6523" s="2" t="e">
        <f>Table1[[#This Row],[Befolyt]]</f>
        <v>#VALUE!</v>
      </c>
      <c r="B6523" t="e">
        <f>Table1[[#This Row],[ÜK]]</f>
        <v>#VALUE!</v>
      </c>
      <c r="C6523" s="3" t="e">
        <f>Table1[[#This Row],[Szla]]</f>
        <v>#VALUE!</v>
      </c>
      <c r="D6523" s="6" t="e">
        <f>Table1[[#This Row],[Kelt_hó]]</f>
        <v>#VALUE!</v>
      </c>
      <c r="E6523" t="e">
        <f>Table1[[#This Row],[Vevő]]</f>
        <v>#VALUE!</v>
      </c>
      <c r="F6523" t="e">
        <f>Table1[[#This Row],[Termékkör]]</f>
        <v>#VALUE!</v>
      </c>
      <c r="G6523" s="4" t="e">
        <f>Table1[[#This Row],[SzumElad]]</f>
        <v>#VALUE!</v>
      </c>
      <c r="H6523" s="7" t="e">
        <f>Table1[[#This Row],[Jut_%]]</f>
        <v>#VALUE!</v>
      </c>
      <c r="I6523" s="4" t="e">
        <f>Table1[[#This Row],[Jut]]</f>
        <v>#VALUE!</v>
      </c>
      <c r="J6523" s="4" t="e">
        <f>Table1[[#This Row],[Column1]]</f>
        <v>#VALUE!</v>
      </c>
    </row>
    <row r="6524" spans="1:10" hidden="1" x14ac:dyDescent="0.3">
      <c r="A6524" s="2" t="e">
        <f>Table1[[#This Row],[Befolyt]]</f>
        <v>#VALUE!</v>
      </c>
      <c r="B6524" t="e">
        <f>Table1[[#This Row],[ÜK]]</f>
        <v>#VALUE!</v>
      </c>
      <c r="C6524" s="3" t="e">
        <f>Table1[[#This Row],[Szla]]</f>
        <v>#VALUE!</v>
      </c>
      <c r="D6524" s="6" t="e">
        <f>Table1[[#This Row],[Kelt_hó]]</f>
        <v>#VALUE!</v>
      </c>
      <c r="E6524" t="e">
        <f>Table1[[#This Row],[Vevő]]</f>
        <v>#VALUE!</v>
      </c>
      <c r="F6524" t="e">
        <f>Table1[[#This Row],[Termékkör]]</f>
        <v>#VALUE!</v>
      </c>
      <c r="G6524" s="4" t="e">
        <f>Table1[[#This Row],[SzumElad]]</f>
        <v>#VALUE!</v>
      </c>
      <c r="H6524" s="7" t="e">
        <f>Table1[[#This Row],[Jut_%]]</f>
        <v>#VALUE!</v>
      </c>
      <c r="I6524" s="4" t="e">
        <f>Table1[[#This Row],[Jut]]</f>
        <v>#VALUE!</v>
      </c>
      <c r="J6524" s="4" t="e">
        <f>Table1[[#This Row],[Column1]]</f>
        <v>#VALUE!</v>
      </c>
    </row>
    <row r="6525" spans="1:10" hidden="1" x14ac:dyDescent="0.3">
      <c r="A6525" s="2" t="e">
        <f>Table1[[#This Row],[Befolyt]]</f>
        <v>#VALUE!</v>
      </c>
      <c r="B6525" t="e">
        <f>Table1[[#This Row],[ÜK]]</f>
        <v>#VALUE!</v>
      </c>
      <c r="C6525" s="3" t="e">
        <f>Table1[[#This Row],[Szla]]</f>
        <v>#VALUE!</v>
      </c>
      <c r="D6525" s="6" t="e">
        <f>Table1[[#This Row],[Kelt_hó]]</f>
        <v>#VALUE!</v>
      </c>
      <c r="E6525" t="e">
        <f>Table1[[#This Row],[Vevő]]</f>
        <v>#VALUE!</v>
      </c>
      <c r="F6525" t="e">
        <f>Table1[[#This Row],[Termékkör]]</f>
        <v>#VALUE!</v>
      </c>
      <c r="G6525" s="4" t="e">
        <f>Table1[[#This Row],[SzumElad]]</f>
        <v>#VALUE!</v>
      </c>
      <c r="H6525" s="7" t="e">
        <f>Table1[[#This Row],[Jut_%]]</f>
        <v>#VALUE!</v>
      </c>
      <c r="I6525" s="4" t="e">
        <f>Table1[[#This Row],[Jut]]</f>
        <v>#VALUE!</v>
      </c>
      <c r="J6525" s="4" t="e">
        <f>Table1[[#This Row],[Column1]]</f>
        <v>#VALUE!</v>
      </c>
    </row>
    <row r="6526" spans="1:10" hidden="1" x14ac:dyDescent="0.3">
      <c r="A6526" s="2" t="e">
        <f>Table1[[#This Row],[Befolyt]]</f>
        <v>#VALUE!</v>
      </c>
      <c r="B6526" t="e">
        <f>Table1[[#This Row],[ÜK]]</f>
        <v>#VALUE!</v>
      </c>
      <c r="C6526" s="3" t="e">
        <f>Table1[[#This Row],[Szla]]</f>
        <v>#VALUE!</v>
      </c>
      <c r="D6526" s="6" t="e">
        <f>Table1[[#This Row],[Kelt_hó]]</f>
        <v>#VALUE!</v>
      </c>
      <c r="E6526" t="e">
        <f>Table1[[#This Row],[Vevő]]</f>
        <v>#VALUE!</v>
      </c>
      <c r="F6526" t="e">
        <f>Table1[[#This Row],[Termékkör]]</f>
        <v>#VALUE!</v>
      </c>
      <c r="G6526" s="4" t="e">
        <f>Table1[[#This Row],[SzumElad]]</f>
        <v>#VALUE!</v>
      </c>
      <c r="H6526" s="7" t="e">
        <f>Table1[[#This Row],[Jut_%]]</f>
        <v>#VALUE!</v>
      </c>
      <c r="I6526" s="4" t="e">
        <f>Table1[[#This Row],[Jut]]</f>
        <v>#VALUE!</v>
      </c>
      <c r="J6526" s="4" t="e">
        <f>Table1[[#This Row],[Column1]]</f>
        <v>#VALUE!</v>
      </c>
    </row>
    <row r="6527" spans="1:10" hidden="1" x14ac:dyDescent="0.3">
      <c r="A6527" s="2" t="e">
        <f>Table1[[#This Row],[Befolyt]]</f>
        <v>#VALUE!</v>
      </c>
      <c r="B6527" t="e">
        <f>Table1[[#This Row],[ÜK]]</f>
        <v>#VALUE!</v>
      </c>
      <c r="C6527" s="3" t="e">
        <f>Table1[[#This Row],[Szla]]</f>
        <v>#VALUE!</v>
      </c>
      <c r="D6527" s="6" t="e">
        <f>Table1[[#This Row],[Kelt_hó]]</f>
        <v>#VALUE!</v>
      </c>
      <c r="E6527" t="e">
        <f>Table1[[#This Row],[Vevő]]</f>
        <v>#VALUE!</v>
      </c>
      <c r="F6527" t="e">
        <f>Table1[[#This Row],[Termékkör]]</f>
        <v>#VALUE!</v>
      </c>
      <c r="G6527" s="4" t="e">
        <f>Table1[[#This Row],[SzumElad]]</f>
        <v>#VALUE!</v>
      </c>
      <c r="H6527" s="7" t="e">
        <f>Table1[[#This Row],[Jut_%]]</f>
        <v>#VALUE!</v>
      </c>
      <c r="I6527" s="4" t="e">
        <f>Table1[[#This Row],[Jut]]</f>
        <v>#VALUE!</v>
      </c>
      <c r="J6527" s="4" t="e">
        <f>Table1[[#This Row],[Column1]]</f>
        <v>#VALUE!</v>
      </c>
    </row>
    <row r="6528" spans="1:10" hidden="1" x14ac:dyDescent="0.3">
      <c r="A6528" s="2" t="e">
        <f>Table1[[#This Row],[Befolyt]]</f>
        <v>#VALUE!</v>
      </c>
      <c r="B6528" t="e">
        <f>Table1[[#This Row],[ÜK]]</f>
        <v>#VALUE!</v>
      </c>
      <c r="C6528" s="3" t="e">
        <f>Table1[[#This Row],[Szla]]</f>
        <v>#VALUE!</v>
      </c>
      <c r="D6528" s="6" t="e">
        <f>Table1[[#This Row],[Kelt_hó]]</f>
        <v>#VALUE!</v>
      </c>
      <c r="E6528" t="e">
        <f>Table1[[#This Row],[Vevő]]</f>
        <v>#VALUE!</v>
      </c>
      <c r="F6528" t="e">
        <f>Table1[[#This Row],[Termékkör]]</f>
        <v>#VALUE!</v>
      </c>
      <c r="G6528" s="4" t="e">
        <f>Table1[[#This Row],[SzumElad]]</f>
        <v>#VALUE!</v>
      </c>
      <c r="H6528" s="7" t="e">
        <f>Table1[[#This Row],[Jut_%]]</f>
        <v>#VALUE!</v>
      </c>
      <c r="I6528" s="4" t="e">
        <f>Table1[[#This Row],[Jut]]</f>
        <v>#VALUE!</v>
      </c>
      <c r="J6528" s="4" t="e">
        <f>Table1[[#This Row],[Column1]]</f>
        <v>#VALUE!</v>
      </c>
    </row>
    <row r="6529" spans="1:10" hidden="1" x14ac:dyDescent="0.3">
      <c r="A6529" s="2" t="e">
        <f>Table1[[#This Row],[Befolyt]]</f>
        <v>#VALUE!</v>
      </c>
      <c r="B6529" t="e">
        <f>Table1[[#This Row],[ÜK]]</f>
        <v>#VALUE!</v>
      </c>
      <c r="C6529" s="3" t="e">
        <f>Table1[[#This Row],[Szla]]</f>
        <v>#VALUE!</v>
      </c>
      <c r="D6529" s="6" t="e">
        <f>Table1[[#This Row],[Kelt_hó]]</f>
        <v>#VALUE!</v>
      </c>
      <c r="E6529" t="e">
        <f>Table1[[#This Row],[Vevő]]</f>
        <v>#VALUE!</v>
      </c>
      <c r="F6529" t="e">
        <f>Table1[[#This Row],[Termékkör]]</f>
        <v>#VALUE!</v>
      </c>
      <c r="G6529" s="4" t="e">
        <f>Table1[[#This Row],[SzumElad]]</f>
        <v>#VALUE!</v>
      </c>
      <c r="H6529" s="7" t="e">
        <f>Table1[[#This Row],[Jut_%]]</f>
        <v>#VALUE!</v>
      </c>
      <c r="I6529" s="4" t="e">
        <f>Table1[[#This Row],[Jut]]</f>
        <v>#VALUE!</v>
      </c>
      <c r="J6529" s="4" t="e">
        <f>Table1[[#This Row],[Column1]]</f>
        <v>#VALUE!</v>
      </c>
    </row>
    <row r="6530" spans="1:10" hidden="1" x14ac:dyDescent="0.3">
      <c r="A6530" s="2" t="e">
        <f>Table1[[#This Row],[Befolyt]]</f>
        <v>#VALUE!</v>
      </c>
      <c r="B6530" t="e">
        <f>Table1[[#This Row],[ÜK]]</f>
        <v>#VALUE!</v>
      </c>
      <c r="C6530" s="3" t="e">
        <f>Table1[[#This Row],[Szla]]</f>
        <v>#VALUE!</v>
      </c>
      <c r="D6530" s="6" t="e">
        <f>Table1[[#This Row],[Kelt_hó]]</f>
        <v>#VALUE!</v>
      </c>
      <c r="E6530" t="e">
        <f>Table1[[#This Row],[Vevő]]</f>
        <v>#VALUE!</v>
      </c>
      <c r="F6530" t="e">
        <f>Table1[[#This Row],[Termékkör]]</f>
        <v>#VALUE!</v>
      </c>
      <c r="G6530" s="4" t="e">
        <f>Table1[[#This Row],[SzumElad]]</f>
        <v>#VALUE!</v>
      </c>
      <c r="H6530" s="7" t="e">
        <f>Table1[[#This Row],[Jut_%]]</f>
        <v>#VALUE!</v>
      </c>
      <c r="I6530" s="4" t="e">
        <f>Table1[[#This Row],[Jut]]</f>
        <v>#VALUE!</v>
      </c>
      <c r="J6530" s="4" t="e">
        <f>Table1[[#This Row],[Column1]]</f>
        <v>#VALUE!</v>
      </c>
    </row>
    <row r="6531" spans="1:10" hidden="1" x14ac:dyDescent="0.3">
      <c r="A6531" s="2" t="e">
        <f>Table1[[#This Row],[Befolyt]]</f>
        <v>#VALUE!</v>
      </c>
      <c r="B6531" t="e">
        <f>Table1[[#This Row],[ÜK]]</f>
        <v>#VALUE!</v>
      </c>
      <c r="C6531" s="3" t="e">
        <f>Table1[[#This Row],[Szla]]</f>
        <v>#VALUE!</v>
      </c>
      <c r="D6531" s="6" t="e">
        <f>Table1[[#This Row],[Kelt_hó]]</f>
        <v>#VALUE!</v>
      </c>
      <c r="E6531" t="e">
        <f>Table1[[#This Row],[Vevő]]</f>
        <v>#VALUE!</v>
      </c>
      <c r="F6531" t="e">
        <f>Table1[[#This Row],[Termékkör]]</f>
        <v>#VALUE!</v>
      </c>
      <c r="G6531" s="4" t="e">
        <f>Table1[[#This Row],[SzumElad]]</f>
        <v>#VALUE!</v>
      </c>
      <c r="H6531" s="7" t="e">
        <f>Table1[[#This Row],[Jut_%]]</f>
        <v>#VALUE!</v>
      </c>
      <c r="I6531" s="4" t="e">
        <f>Table1[[#This Row],[Jut]]</f>
        <v>#VALUE!</v>
      </c>
      <c r="J6531" s="4" t="e">
        <f>Table1[[#This Row],[Column1]]</f>
        <v>#VALUE!</v>
      </c>
    </row>
    <row r="6532" spans="1:10" hidden="1" x14ac:dyDescent="0.3">
      <c r="A6532" s="2" t="e">
        <f>Table1[[#This Row],[Befolyt]]</f>
        <v>#VALUE!</v>
      </c>
      <c r="B6532" t="e">
        <f>Table1[[#This Row],[ÜK]]</f>
        <v>#VALUE!</v>
      </c>
      <c r="C6532" s="3" t="e">
        <f>Table1[[#This Row],[Szla]]</f>
        <v>#VALUE!</v>
      </c>
      <c r="D6532" s="6" t="e">
        <f>Table1[[#This Row],[Kelt_hó]]</f>
        <v>#VALUE!</v>
      </c>
      <c r="E6532" t="e">
        <f>Table1[[#This Row],[Vevő]]</f>
        <v>#VALUE!</v>
      </c>
      <c r="F6532" t="e">
        <f>Table1[[#This Row],[Termékkör]]</f>
        <v>#VALUE!</v>
      </c>
      <c r="G6532" s="4" t="e">
        <f>Table1[[#This Row],[SzumElad]]</f>
        <v>#VALUE!</v>
      </c>
      <c r="H6532" s="7" t="e">
        <f>Table1[[#This Row],[Jut_%]]</f>
        <v>#VALUE!</v>
      </c>
      <c r="I6532" s="4" t="e">
        <f>Table1[[#This Row],[Jut]]</f>
        <v>#VALUE!</v>
      </c>
      <c r="J6532" s="4" t="e">
        <f>Table1[[#This Row],[Column1]]</f>
        <v>#VALUE!</v>
      </c>
    </row>
    <row r="6533" spans="1:10" hidden="1" x14ac:dyDescent="0.3">
      <c r="A6533" s="2" t="e">
        <f>Table1[[#This Row],[Befolyt]]</f>
        <v>#VALUE!</v>
      </c>
      <c r="B6533" t="e">
        <f>Table1[[#This Row],[ÜK]]</f>
        <v>#VALUE!</v>
      </c>
      <c r="C6533" s="3" t="e">
        <f>Table1[[#This Row],[Szla]]</f>
        <v>#VALUE!</v>
      </c>
      <c r="D6533" s="6" t="e">
        <f>Table1[[#This Row],[Kelt_hó]]</f>
        <v>#VALUE!</v>
      </c>
      <c r="E6533" t="e">
        <f>Table1[[#This Row],[Vevő]]</f>
        <v>#VALUE!</v>
      </c>
      <c r="F6533" t="e">
        <f>Table1[[#This Row],[Termékkör]]</f>
        <v>#VALUE!</v>
      </c>
      <c r="G6533" s="4" t="e">
        <f>Table1[[#This Row],[SzumElad]]</f>
        <v>#VALUE!</v>
      </c>
      <c r="H6533" s="7" t="e">
        <f>Table1[[#This Row],[Jut_%]]</f>
        <v>#VALUE!</v>
      </c>
      <c r="I6533" s="4" t="e">
        <f>Table1[[#This Row],[Jut]]</f>
        <v>#VALUE!</v>
      </c>
      <c r="J6533" s="4" t="e">
        <f>Table1[[#This Row],[Column1]]</f>
        <v>#VALUE!</v>
      </c>
    </row>
    <row r="6534" spans="1:10" hidden="1" x14ac:dyDescent="0.3">
      <c r="A6534" s="2" t="e">
        <f>Table1[[#This Row],[Befolyt]]</f>
        <v>#VALUE!</v>
      </c>
      <c r="B6534" t="e">
        <f>Table1[[#This Row],[ÜK]]</f>
        <v>#VALUE!</v>
      </c>
      <c r="C6534" s="3" t="e">
        <f>Table1[[#This Row],[Szla]]</f>
        <v>#VALUE!</v>
      </c>
      <c r="D6534" s="6" t="e">
        <f>Table1[[#This Row],[Kelt_hó]]</f>
        <v>#VALUE!</v>
      </c>
      <c r="E6534" t="e">
        <f>Table1[[#This Row],[Vevő]]</f>
        <v>#VALUE!</v>
      </c>
      <c r="F6534" t="e">
        <f>Table1[[#This Row],[Termékkör]]</f>
        <v>#VALUE!</v>
      </c>
      <c r="G6534" s="4" t="e">
        <f>Table1[[#This Row],[SzumElad]]</f>
        <v>#VALUE!</v>
      </c>
      <c r="H6534" s="7" t="e">
        <f>Table1[[#This Row],[Jut_%]]</f>
        <v>#VALUE!</v>
      </c>
      <c r="I6534" s="4" t="e">
        <f>Table1[[#This Row],[Jut]]</f>
        <v>#VALUE!</v>
      </c>
      <c r="J6534" s="4" t="e">
        <f>Table1[[#This Row],[Column1]]</f>
        <v>#VALUE!</v>
      </c>
    </row>
    <row r="6535" spans="1:10" hidden="1" x14ac:dyDescent="0.3">
      <c r="A6535" s="2" t="e">
        <f>Table1[[#This Row],[Befolyt]]</f>
        <v>#VALUE!</v>
      </c>
      <c r="B6535" t="e">
        <f>Table1[[#This Row],[ÜK]]</f>
        <v>#VALUE!</v>
      </c>
      <c r="C6535" s="3" t="e">
        <f>Table1[[#This Row],[Szla]]</f>
        <v>#VALUE!</v>
      </c>
      <c r="D6535" s="6" t="e">
        <f>Table1[[#This Row],[Kelt_hó]]</f>
        <v>#VALUE!</v>
      </c>
      <c r="E6535" t="e">
        <f>Table1[[#This Row],[Vevő]]</f>
        <v>#VALUE!</v>
      </c>
      <c r="F6535" t="e">
        <f>Table1[[#This Row],[Termékkör]]</f>
        <v>#VALUE!</v>
      </c>
      <c r="G6535" s="4" t="e">
        <f>Table1[[#This Row],[SzumElad]]</f>
        <v>#VALUE!</v>
      </c>
      <c r="H6535" s="7" t="e">
        <f>Table1[[#This Row],[Jut_%]]</f>
        <v>#VALUE!</v>
      </c>
      <c r="I6535" s="4" t="e">
        <f>Table1[[#This Row],[Jut]]</f>
        <v>#VALUE!</v>
      </c>
      <c r="J6535" s="4" t="e">
        <f>Table1[[#This Row],[Column1]]</f>
        <v>#VALUE!</v>
      </c>
    </row>
    <row r="6536" spans="1:10" hidden="1" x14ac:dyDescent="0.3">
      <c r="A6536" s="2" t="e">
        <f>Table1[[#This Row],[Befolyt]]</f>
        <v>#VALUE!</v>
      </c>
      <c r="B6536" t="e">
        <f>Table1[[#This Row],[ÜK]]</f>
        <v>#VALUE!</v>
      </c>
      <c r="C6536" s="3" t="e">
        <f>Table1[[#This Row],[Szla]]</f>
        <v>#VALUE!</v>
      </c>
      <c r="D6536" s="6" t="e">
        <f>Table1[[#This Row],[Kelt_hó]]</f>
        <v>#VALUE!</v>
      </c>
      <c r="E6536" t="e">
        <f>Table1[[#This Row],[Vevő]]</f>
        <v>#VALUE!</v>
      </c>
      <c r="F6536" t="e">
        <f>Table1[[#This Row],[Termékkör]]</f>
        <v>#VALUE!</v>
      </c>
      <c r="G6536" s="4" t="e">
        <f>Table1[[#This Row],[SzumElad]]</f>
        <v>#VALUE!</v>
      </c>
      <c r="H6536" s="7" t="e">
        <f>Table1[[#This Row],[Jut_%]]</f>
        <v>#VALUE!</v>
      </c>
      <c r="I6536" s="4" t="e">
        <f>Table1[[#This Row],[Jut]]</f>
        <v>#VALUE!</v>
      </c>
      <c r="J6536" s="4" t="e">
        <f>Table1[[#This Row],[Column1]]</f>
        <v>#VALUE!</v>
      </c>
    </row>
    <row r="6537" spans="1:10" hidden="1" x14ac:dyDescent="0.3">
      <c r="A6537" s="2" t="e">
        <f>Table1[[#This Row],[Befolyt]]</f>
        <v>#VALUE!</v>
      </c>
      <c r="B6537" t="e">
        <f>Table1[[#This Row],[ÜK]]</f>
        <v>#VALUE!</v>
      </c>
      <c r="C6537" s="3" t="e">
        <f>Table1[[#This Row],[Szla]]</f>
        <v>#VALUE!</v>
      </c>
      <c r="D6537" s="6" t="e">
        <f>Table1[[#This Row],[Kelt_hó]]</f>
        <v>#VALUE!</v>
      </c>
      <c r="E6537" t="e">
        <f>Table1[[#This Row],[Vevő]]</f>
        <v>#VALUE!</v>
      </c>
      <c r="F6537" t="e">
        <f>Table1[[#This Row],[Termékkör]]</f>
        <v>#VALUE!</v>
      </c>
      <c r="G6537" s="4" t="e">
        <f>Table1[[#This Row],[SzumElad]]</f>
        <v>#VALUE!</v>
      </c>
      <c r="H6537" s="7" t="e">
        <f>Table1[[#This Row],[Jut_%]]</f>
        <v>#VALUE!</v>
      </c>
      <c r="I6537" s="4" t="e">
        <f>Table1[[#This Row],[Jut]]</f>
        <v>#VALUE!</v>
      </c>
      <c r="J6537" s="4" t="e">
        <f>Table1[[#This Row],[Column1]]</f>
        <v>#VALUE!</v>
      </c>
    </row>
    <row r="6538" spans="1:10" hidden="1" x14ac:dyDescent="0.3">
      <c r="A6538" s="2" t="e">
        <f>Table1[[#This Row],[Befolyt]]</f>
        <v>#VALUE!</v>
      </c>
      <c r="B6538" t="e">
        <f>Table1[[#This Row],[ÜK]]</f>
        <v>#VALUE!</v>
      </c>
      <c r="C6538" s="3" t="e">
        <f>Table1[[#This Row],[Szla]]</f>
        <v>#VALUE!</v>
      </c>
      <c r="D6538" s="6" t="e">
        <f>Table1[[#This Row],[Kelt_hó]]</f>
        <v>#VALUE!</v>
      </c>
      <c r="E6538" t="e">
        <f>Table1[[#This Row],[Vevő]]</f>
        <v>#VALUE!</v>
      </c>
      <c r="F6538" t="e">
        <f>Table1[[#This Row],[Termékkör]]</f>
        <v>#VALUE!</v>
      </c>
      <c r="G6538" s="4" t="e">
        <f>Table1[[#This Row],[SzumElad]]</f>
        <v>#VALUE!</v>
      </c>
      <c r="H6538" s="7" t="e">
        <f>Table1[[#This Row],[Jut_%]]</f>
        <v>#VALUE!</v>
      </c>
      <c r="I6538" s="4" t="e">
        <f>Table1[[#This Row],[Jut]]</f>
        <v>#VALUE!</v>
      </c>
      <c r="J6538" s="4" t="e">
        <f>Table1[[#This Row],[Column1]]</f>
        <v>#VALUE!</v>
      </c>
    </row>
    <row r="6539" spans="1:10" hidden="1" x14ac:dyDescent="0.3">
      <c r="A6539" s="2" t="e">
        <f>Table1[[#This Row],[Befolyt]]</f>
        <v>#VALUE!</v>
      </c>
      <c r="B6539" t="e">
        <f>Table1[[#This Row],[ÜK]]</f>
        <v>#VALUE!</v>
      </c>
      <c r="C6539" s="3" t="e">
        <f>Table1[[#This Row],[Szla]]</f>
        <v>#VALUE!</v>
      </c>
      <c r="D6539" s="6" t="e">
        <f>Table1[[#This Row],[Kelt_hó]]</f>
        <v>#VALUE!</v>
      </c>
      <c r="E6539" t="e">
        <f>Table1[[#This Row],[Vevő]]</f>
        <v>#VALUE!</v>
      </c>
      <c r="F6539" t="e">
        <f>Table1[[#This Row],[Termékkör]]</f>
        <v>#VALUE!</v>
      </c>
      <c r="G6539" s="4" t="e">
        <f>Table1[[#This Row],[SzumElad]]</f>
        <v>#VALUE!</v>
      </c>
      <c r="H6539" s="7" t="e">
        <f>Table1[[#This Row],[Jut_%]]</f>
        <v>#VALUE!</v>
      </c>
      <c r="I6539" s="4" t="e">
        <f>Table1[[#This Row],[Jut]]</f>
        <v>#VALUE!</v>
      </c>
      <c r="J6539" s="4" t="e">
        <f>Table1[[#This Row],[Column1]]</f>
        <v>#VALUE!</v>
      </c>
    </row>
    <row r="6540" spans="1:10" hidden="1" x14ac:dyDescent="0.3">
      <c r="A6540" s="2" t="e">
        <f>Table1[[#This Row],[Befolyt]]</f>
        <v>#VALUE!</v>
      </c>
      <c r="B6540" t="e">
        <f>Table1[[#This Row],[ÜK]]</f>
        <v>#VALUE!</v>
      </c>
      <c r="C6540" s="3" t="e">
        <f>Table1[[#This Row],[Szla]]</f>
        <v>#VALUE!</v>
      </c>
      <c r="D6540" s="6" t="e">
        <f>Table1[[#This Row],[Kelt_hó]]</f>
        <v>#VALUE!</v>
      </c>
      <c r="E6540" t="e">
        <f>Table1[[#This Row],[Vevő]]</f>
        <v>#VALUE!</v>
      </c>
      <c r="F6540" t="e">
        <f>Table1[[#This Row],[Termékkör]]</f>
        <v>#VALUE!</v>
      </c>
      <c r="G6540" s="4" t="e">
        <f>Table1[[#This Row],[SzumElad]]</f>
        <v>#VALUE!</v>
      </c>
      <c r="H6540" s="7" t="e">
        <f>Table1[[#This Row],[Jut_%]]</f>
        <v>#VALUE!</v>
      </c>
      <c r="I6540" s="4" t="e">
        <f>Table1[[#This Row],[Jut]]</f>
        <v>#VALUE!</v>
      </c>
      <c r="J6540" s="4" t="e">
        <f>Table1[[#This Row],[Column1]]</f>
        <v>#VALUE!</v>
      </c>
    </row>
    <row r="6541" spans="1:10" hidden="1" x14ac:dyDescent="0.3">
      <c r="A6541" s="2" t="e">
        <f>Table1[[#This Row],[Befolyt]]</f>
        <v>#VALUE!</v>
      </c>
      <c r="B6541" t="e">
        <f>Table1[[#This Row],[ÜK]]</f>
        <v>#VALUE!</v>
      </c>
      <c r="C6541" s="3" t="e">
        <f>Table1[[#This Row],[Szla]]</f>
        <v>#VALUE!</v>
      </c>
      <c r="D6541" s="6" t="e">
        <f>Table1[[#This Row],[Kelt_hó]]</f>
        <v>#VALUE!</v>
      </c>
      <c r="E6541" t="e">
        <f>Table1[[#This Row],[Vevő]]</f>
        <v>#VALUE!</v>
      </c>
      <c r="F6541" t="e">
        <f>Table1[[#This Row],[Termékkör]]</f>
        <v>#VALUE!</v>
      </c>
      <c r="G6541" s="4" t="e">
        <f>Table1[[#This Row],[SzumElad]]</f>
        <v>#VALUE!</v>
      </c>
      <c r="H6541" s="7" t="e">
        <f>Table1[[#This Row],[Jut_%]]</f>
        <v>#VALUE!</v>
      </c>
      <c r="I6541" s="4" t="e">
        <f>Table1[[#This Row],[Jut]]</f>
        <v>#VALUE!</v>
      </c>
      <c r="J6541" s="4" t="e">
        <f>Table1[[#This Row],[Column1]]</f>
        <v>#VALUE!</v>
      </c>
    </row>
    <row r="6542" spans="1:10" hidden="1" x14ac:dyDescent="0.3">
      <c r="A6542" s="2" t="e">
        <f>Table1[[#This Row],[Befolyt]]</f>
        <v>#VALUE!</v>
      </c>
      <c r="B6542" t="e">
        <f>Table1[[#This Row],[ÜK]]</f>
        <v>#VALUE!</v>
      </c>
      <c r="C6542" s="3" t="e">
        <f>Table1[[#This Row],[Szla]]</f>
        <v>#VALUE!</v>
      </c>
      <c r="D6542" s="6" t="e">
        <f>Table1[[#This Row],[Kelt_hó]]</f>
        <v>#VALUE!</v>
      </c>
      <c r="E6542" t="e">
        <f>Table1[[#This Row],[Vevő]]</f>
        <v>#VALUE!</v>
      </c>
      <c r="F6542" t="e">
        <f>Table1[[#This Row],[Termékkör]]</f>
        <v>#VALUE!</v>
      </c>
      <c r="G6542" s="4" t="e">
        <f>Table1[[#This Row],[SzumElad]]</f>
        <v>#VALUE!</v>
      </c>
      <c r="H6542" s="7" t="e">
        <f>Table1[[#This Row],[Jut_%]]</f>
        <v>#VALUE!</v>
      </c>
      <c r="I6542" s="4" t="e">
        <f>Table1[[#This Row],[Jut]]</f>
        <v>#VALUE!</v>
      </c>
      <c r="J6542" s="4" t="e">
        <f>Table1[[#This Row],[Column1]]</f>
        <v>#VALUE!</v>
      </c>
    </row>
    <row r="6543" spans="1:10" hidden="1" x14ac:dyDescent="0.3">
      <c r="A6543" s="2" t="e">
        <f>Table1[[#This Row],[Befolyt]]</f>
        <v>#VALUE!</v>
      </c>
      <c r="B6543" t="e">
        <f>Table1[[#This Row],[ÜK]]</f>
        <v>#VALUE!</v>
      </c>
      <c r="C6543" s="3" t="e">
        <f>Table1[[#This Row],[Szla]]</f>
        <v>#VALUE!</v>
      </c>
      <c r="D6543" s="6" t="e">
        <f>Table1[[#This Row],[Kelt_hó]]</f>
        <v>#VALUE!</v>
      </c>
      <c r="E6543" t="e">
        <f>Table1[[#This Row],[Vevő]]</f>
        <v>#VALUE!</v>
      </c>
      <c r="F6543" t="e">
        <f>Table1[[#This Row],[Termékkör]]</f>
        <v>#VALUE!</v>
      </c>
      <c r="G6543" s="4" t="e">
        <f>Table1[[#This Row],[SzumElad]]</f>
        <v>#VALUE!</v>
      </c>
      <c r="H6543" s="7" t="e">
        <f>Table1[[#This Row],[Jut_%]]</f>
        <v>#VALUE!</v>
      </c>
      <c r="I6543" s="4" t="e">
        <f>Table1[[#This Row],[Jut]]</f>
        <v>#VALUE!</v>
      </c>
      <c r="J6543" s="4" t="e">
        <f>Table1[[#This Row],[Column1]]</f>
        <v>#VALUE!</v>
      </c>
    </row>
    <row r="6544" spans="1:10" hidden="1" x14ac:dyDescent="0.3">
      <c r="A6544" s="2" t="e">
        <f>Table1[[#This Row],[Befolyt]]</f>
        <v>#VALUE!</v>
      </c>
      <c r="B6544" t="e">
        <f>Table1[[#This Row],[ÜK]]</f>
        <v>#VALUE!</v>
      </c>
      <c r="C6544" s="3" t="e">
        <f>Table1[[#This Row],[Szla]]</f>
        <v>#VALUE!</v>
      </c>
      <c r="D6544" s="6" t="e">
        <f>Table1[[#This Row],[Kelt_hó]]</f>
        <v>#VALUE!</v>
      </c>
      <c r="E6544" t="e">
        <f>Table1[[#This Row],[Vevő]]</f>
        <v>#VALUE!</v>
      </c>
      <c r="F6544" t="e">
        <f>Table1[[#This Row],[Termékkör]]</f>
        <v>#VALUE!</v>
      </c>
      <c r="G6544" s="4" t="e">
        <f>Table1[[#This Row],[SzumElad]]</f>
        <v>#VALUE!</v>
      </c>
      <c r="H6544" s="7" t="e">
        <f>Table1[[#This Row],[Jut_%]]</f>
        <v>#VALUE!</v>
      </c>
      <c r="I6544" s="4" t="e">
        <f>Table1[[#This Row],[Jut]]</f>
        <v>#VALUE!</v>
      </c>
      <c r="J6544" s="4" t="e">
        <f>Table1[[#This Row],[Column1]]</f>
        <v>#VALUE!</v>
      </c>
    </row>
    <row r="6545" spans="1:10" hidden="1" x14ac:dyDescent="0.3">
      <c r="A6545" s="2" t="e">
        <f>Table1[[#This Row],[Befolyt]]</f>
        <v>#VALUE!</v>
      </c>
      <c r="B6545" t="e">
        <f>Table1[[#This Row],[ÜK]]</f>
        <v>#VALUE!</v>
      </c>
      <c r="C6545" s="3" t="e">
        <f>Table1[[#This Row],[Szla]]</f>
        <v>#VALUE!</v>
      </c>
      <c r="D6545" s="6" t="e">
        <f>Table1[[#This Row],[Kelt_hó]]</f>
        <v>#VALUE!</v>
      </c>
      <c r="E6545" t="e">
        <f>Table1[[#This Row],[Vevő]]</f>
        <v>#VALUE!</v>
      </c>
      <c r="F6545" t="e">
        <f>Table1[[#This Row],[Termékkör]]</f>
        <v>#VALUE!</v>
      </c>
      <c r="G6545" s="4" t="e">
        <f>Table1[[#This Row],[SzumElad]]</f>
        <v>#VALUE!</v>
      </c>
      <c r="H6545" s="7" t="e">
        <f>Table1[[#This Row],[Jut_%]]</f>
        <v>#VALUE!</v>
      </c>
      <c r="I6545" s="4" t="e">
        <f>Table1[[#This Row],[Jut]]</f>
        <v>#VALUE!</v>
      </c>
      <c r="J6545" s="4" t="e">
        <f>Table1[[#This Row],[Column1]]</f>
        <v>#VALUE!</v>
      </c>
    </row>
    <row r="6546" spans="1:10" hidden="1" x14ac:dyDescent="0.3">
      <c r="A6546" s="2" t="e">
        <f>Table1[[#This Row],[Befolyt]]</f>
        <v>#VALUE!</v>
      </c>
      <c r="B6546" t="e">
        <f>Table1[[#This Row],[ÜK]]</f>
        <v>#VALUE!</v>
      </c>
      <c r="C6546" s="3" t="e">
        <f>Table1[[#This Row],[Szla]]</f>
        <v>#VALUE!</v>
      </c>
      <c r="D6546" s="6" t="e">
        <f>Table1[[#This Row],[Kelt_hó]]</f>
        <v>#VALUE!</v>
      </c>
      <c r="E6546" t="e">
        <f>Table1[[#This Row],[Vevő]]</f>
        <v>#VALUE!</v>
      </c>
      <c r="F6546" t="e">
        <f>Table1[[#This Row],[Termékkör]]</f>
        <v>#VALUE!</v>
      </c>
      <c r="G6546" s="4" t="e">
        <f>Table1[[#This Row],[SzumElad]]</f>
        <v>#VALUE!</v>
      </c>
      <c r="H6546" s="7" t="e">
        <f>Table1[[#This Row],[Jut_%]]</f>
        <v>#VALUE!</v>
      </c>
      <c r="I6546" s="4" t="e">
        <f>Table1[[#This Row],[Jut]]</f>
        <v>#VALUE!</v>
      </c>
      <c r="J6546" s="4" t="e">
        <f>Table1[[#This Row],[Column1]]</f>
        <v>#VALUE!</v>
      </c>
    </row>
    <row r="6547" spans="1:10" hidden="1" x14ac:dyDescent="0.3">
      <c r="A6547" s="2" t="e">
        <f>Table1[[#This Row],[Befolyt]]</f>
        <v>#VALUE!</v>
      </c>
      <c r="B6547" t="e">
        <f>Table1[[#This Row],[ÜK]]</f>
        <v>#VALUE!</v>
      </c>
      <c r="C6547" s="3" t="e">
        <f>Table1[[#This Row],[Szla]]</f>
        <v>#VALUE!</v>
      </c>
      <c r="D6547" s="6" t="e">
        <f>Table1[[#This Row],[Kelt_hó]]</f>
        <v>#VALUE!</v>
      </c>
      <c r="E6547" t="e">
        <f>Table1[[#This Row],[Vevő]]</f>
        <v>#VALUE!</v>
      </c>
      <c r="F6547" t="e">
        <f>Table1[[#This Row],[Termékkör]]</f>
        <v>#VALUE!</v>
      </c>
      <c r="G6547" s="4" t="e">
        <f>Table1[[#This Row],[SzumElad]]</f>
        <v>#VALUE!</v>
      </c>
      <c r="H6547" s="7" t="e">
        <f>Table1[[#This Row],[Jut_%]]</f>
        <v>#VALUE!</v>
      </c>
      <c r="I6547" s="4" t="e">
        <f>Table1[[#This Row],[Jut]]</f>
        <v>#VALUE!</v>
      </c>
      <c r="J6547" s="4" t="e">
        <f>Table1[[#This Row],[Column1]]</f>
        <v>#VALUE!</v>
      </c>
    </row>
    <row r="6548" spans="1:10" hidden="1" x14ac:dyDescent="0.3">
      <c r="A6548" s="2" t="e">
        <f>Table1[[#This Row],[Befolyt]]</f>
        <v>#VALUE!</v>
      </c>
      <c r="B6548" t="e">
        <f>Table1[[#This Row],[ÜK]]</f>
        <v>#VALUE!</v>
      </c>
      <c r="C6548" s="3" t="e">
        <f>Table1[[#This Row],[Szla]]</f>
        <v>#VALUE!</v>
      </c>
      <c r="D6548" s="6" t="e">
        <f>Table1[[#This Row],[Kelt_hó]]</f>
        <v>#VALUE!</v>
      </c>
      <c r="E6548" t="e">
        <f>Table1[[#This Row],[Vevő]]</f>
        <v>#VALUE!</v>
      </c>
      <c r="F6548" t="e">
        <f>Table1[[#This Row],[Termékkör]]</f>
        <v>#VALUE!</v>
      </c>
      <c r="G6548" s="4" t="e">
        <f>Table1[[#This Row],[SzumElad]]</f>
        <v>#VALUE!</v>
      </c>
      <c r="H6548" s="7" t="e">
        <f>Table1[[#This Row],[Jut_%]]</f>
        <v>#VALUE!</v>
      </c>
      <c r="I6548" s="4" t="e">
        <f>Table1[[#This Row],[Jut]]</f>
        <v>#VALUE!</v>
      </c>
      <c r="J6548" s="4" t="e">
        <f>Table1[[#This Row],[Column1]]</f>
        <v>#VALUE!</v>
      </c>
    </row>
    <row r="6549" spans="1:10" hidden="1" x14ac:dyDescent="0.3">
      <c r="A6549" s="2" t="e">
        <f>Table1[[#This Row],[Befolyt]]</f>
        <v>#VALUE!</v>
      </c>
      <c r="B6549" t="e">
        <f>Table1[[#This Row],[ÜK]]</f>
        <v>#VALUE!</v>
      </c>
      <c r="C6549" s="3" t="e">
        <f>Table1[[#This Row],[Szla]]</f>
        <v>#VALUE!</v>
      </c>
      <c r="D6549" s="6" t="e">
        <f>Table1[[#This Row],[Kelt_hó]]</f>
        <v>#VALUE!</v>
      </c>
      <c r="E6549" t="e">
        <f>Table1[[#This Row],[Vevő]]</f>
        <v>#VALUE!</v>
      </c>
      <c r="F6549" t="e">
        <f>Table1[[#This Row],[Termékkör]]</f>
        <v>#VALUE!</v>
      </c>
      <c r="G6549" s="4" t="e">
        <f>Table1[[#This Row],[SzumElad]]</f>
        <v>#VALUE!</v>
      </c>
      <c r="H6549" s="7" t="e">
        <f>Table1[[#This Row],[Jut_%]]</f>
        <v>#VALUE!</v>
      </c>
      <c r="I6549" s="4" t="e">
        <f>Table1[[#This Row],[Jut]]</f>
        <v>#VALUE!</v>
      </c>
      <c r="J6549" s="4" t="e">
        <f>Table1[[#This Row],[Column1]]</f>
        <v>#VALUE!</v>
      </c>
    </row>
    <row r="6550" spans="1:10" hidden="1" x14ac:dyDescent="0.3">
      <c r="A6550" s="2" t="e">
        <f>Table1[[#This Row],[Befolyt]]</f>
        <v>#VALUE!</v>
      </c>
      <c r="B6550" t="e">
        <f>Table1[[#This Row],[ÜK]]</f>
        <v>#VALUE!</v>
      </c>
      <c r="C6550" s="3" t="e">
        <f>Table1[[#This Row],[Szla]]</f>
        <v>#VALUE!</v>
      </c>
      <c r="D6550" s="6" t="e">
        <f>Table1[[#This Row],[Kelt_hó]]</f>
        <v>#VALUE!</v>
      </c>
      <c r="E6550" t="e">
        <f>Table1[[#This Row],[Vevő]]</f>
        <v>#VALUE!</v>
      </c>
      <c r="F6550" t="e">
        <f>Table1[[#This Row],[Termékkör]]</f>
        <v>#VALUE!</v>
      </c>
      <c r="G6550" s="4" t="e">
        <f>Table1[[#This Row],[SzumElad]]</f>
        <v>#VALUE!</v>
      </c>
      <c r="H6550" s="7" t="e">
        <f>Table1[[#This Row],[Jut_%]]</f>
        <v>#VALUE!</v>
      </c>
      <c r="I6550" s="4" t="e">
        <f>Table1[[#This Row],[Jut]]</f>
        <v>#VALUE!</v>
      </c>
      <c r="J6550" s="4" t="e">
        <f>Table1[[#This Row],[Column1]]</f>
        <v>#VALUE!</v>
      </c>
    </row>
    <row r="6551" spans="1:10" hidden="1" x14ac:dyDescent="0.3">
      <c r="A6551" s="2" t="e">
        <f>Table1[[#This Row],[Befolyt]]</f>
        <v>#VALUE!</v>
      </c>
      <c r="B6551" t="e">
        <f>Table1[[#This Row],[ÜK]]</f>
        <v>#VALUE!</v>
      </c>
      <c r="C6551" s="3" t="e">
        <f>Table1[[#This Row],[Szla]]</f>
        <v>#VALUE!</v>
      </c>
      <c r="D6551" s="6" t="e">
        <f>Table1[[#This Row],[Kelt_hó]]</f>
        <v>#VALUE!</v>
      </c>
      <c r="E6551" t="e">
        <f>Table1[[#This Row],[Vevő]]</f>
        <v>#VALUE!</v>
      </c>
      <c r="F6551" t="e">
        <f>Table1[[#This Row],[Termékkör]]</f>
        <v>#VALUE!</v>
      </c>
      <c r="G6551" s="4" t="e">
        <f>Table1[[#This Row],[SzumElad]]</f>
        <v>#VALUE!</v>
      </c>
      <c r="H6551" s="7" t="e">
        <f>Table1[[#This Row],[Jut_%]]</f>
        <v>#VALUE!</v>
      </c>
      <c r="I6551" s="4" t="e">
        <f>Table1[[#This Row],[Jut]]</f>
        <v>#VALUE!</v>
      </c>
      <c r="J6551" s="4" t="e">
        <f>Table1[[#This Row],[Column1]]</f>
        <v>#VALUE!</v>
      </c>
    </row>
    <row r="6552" spans="1:10" hidden="1" x14ac:dyDescent="0.3">
      <c r="A6552" s="2" t="e">
        <f>Table1[[#This Row],[Befolyt]]</f>
        <v>#VALUE!</v>
      </c>
      <c r="B6552" t="e">
        <f>Table1[[#This Row],[ÜK]]</f>
        <v>#VALUE!</v>
      </c>
      <c r="C6552" s="3" t="e">
        <f>Table1[[#This Row],[Szla]]</f>
        <v>#VALUE!</v>
      </c>
      <c r="D6552" s="6" t="e">
        <f>Table1[[#This Row],[Kelt_hó]]</f>
        <v>#VALUE!</v>
      </c>
      <c r="E6552" t="e">
        <f>Table1[[#This Row],[Vevő]]</f>
        <v>#VALUE!</v>
      </c>
      <c r="F6552" t="e">
        <f>Table1[[#This Row],[Termékkör]]</f>
        <v>#VALUE!</v>
      </c>
      <c r="G6552" s="4" t="e">
        <f>Table1[[#This Row],[SzumElad]]</f>
        <v>#VALUE!</v>
      </c>
      <c r="H6552" s="7" t="e">
        <f>Table1[[#This Row],[Jut_%]]</f>
        <v>#VALUE!</v>
      </c>
      <c r="I6552" s="4" t="e">
        <f>Table1[[#This Row],[Jut]]</f>
        <v>#VALUE!</v>
      </c>
      <c r="J6552" s="4" t="e">
        <f>Table1[[#This Row],[Column1]]</f>
        <v>#VALUE!</v>
      </c>
    </row>
    <row r="6553" spans="1:10" hidden="1" x14ac:dyDescent="0.3">
      <c r="A6553" s="2" t="e">
        <f>Table1[[#This Row],[Befolyt]]</f>
        <v>#VALUE!</v>
      </c>
      <c r="B6553" t="e">
        <f>Table1[[#This Row],[ÜK]]</f>
        <v>#VALUE!</v>
      </c>
      <c r="C6553" s="3" t="e">
        <f>Table1[[#This Row],[Szla]]</f>
        <v>#VALUE!</v>
      </c>
      <c r="D6553" s="6" t="e">
        <f>Table1[[#This Row],[Kelt_hó]]</f>
        <v>#VALUE!</v>
      </c>
      <c r="E6553" t="e">
        <f>Table1[[#This Row],[Vevő]]</f>
        <v>#VALUE!</v>
      </c>
      <c r="F6553" t="e">
        <f>Table1[[#This Row],[Termékkör]]</f>
        <v>#VALUE!</v>
      </c>
      <c r="G6553" s="4" t="e">
        <f>Table1[[#This Row],[SzumElad]]</f>
        <v>#VALUE!</v>
      </c>
      <c r="H6553" s="7" t="e">
        <f>Table1[[#This Row],[Jut_%]]</f>
        <v>#VALUE!</v>
      </c>
      <c r="I6553" s="4" t="e">
        <f>Table1[[#This Row],[Jut]]</f>
        <v>#VALUE!</v>
      </c>
      <c r="J6553" s="4" t="e">
        <f>Table1[[#This Row],[Column1]]</f>
        <v>#VALUE!</v>
      </c>
    </row>
    <row r="6554" spans="1:10" hidden="1" x14ac:dyDescent="0.3">
      <c r="A6554" s="2" t="e">
        <f>Table1[[#This Row],[Befolyt]]</f>
        <v>#VALUE!</v>
      </c>
      <c r="B6554" t="e">
        <f>Table1[[#This Row],[ÜK]]</f>
        <v>#VALUE!</v>
      </c>
      <c r="C6554" s="3" t="e">
        <f>Table1[[#This Row],[Szla]]</f>
        <v>#VALUE!</v>
      </c>
      <c r="D6554" s="6" t="e">
        <f>Table1[[#This Row],[Kelt_hó]]</f>
        <v>#VALUE!</v>
      </c>
      <c r="E6554" t="e">
        <f>Table1[[#This Row],[Vevő]]</f>
        <v>#VALUE!</v>
      </c>
      <c r="F6554" t="e">
        <f>Table1[[#This Row],[Termékkör]]</f>
        <v>#VALUE!</v>
      </c>
      <c r="G6554" s="4" t="e">
        <f>Table1[[#This Row],[SzumElad]]</f>
        <v>#VALUE!</v>
      </c>
      <c r="H6554" s="7" t="e">
        <f>Table1[[#This Row],[Jut_%]]</f>
        <v>#VALUE!</v>
      </c>
      <c r="I6554" s="4" t="e">
        <f>Table1[[#This Row],[Jut]]</f>
        <v>#VALUE!</v>
      </c>
      <c r="J6554" s="4" t="e">
        <f>Table1[[#This Row],[Column1]]</f>
        <v>#VALUE!</v>
      </c>
    </row>
    <row r="6555" spans="1:10" hidden="1" x14ac:dyDescent="0.3">
      <c r="A6555" s="2" t="e">
        <f>Table1[[#This Row],[Befolyt]]</f>
        <v>#VALUE!</v>
      </c>
      <c r="B6555" t="e">
        <f>Table1[[#This Row],[ÜK]]</f>
        <v>#VALUE!</v>
      </c>
      <c r="C6555" s="3" t="e">
        <f>Table1[[#This Row],[Szla]]</f>
        <v>#VALUE!</v>
      </c>
      <c r="D6555" s="6" t="e">
        <f>Table1[[#This Row],[Kelt_hó]]</f>
        <v>#VALUE!</v>
      </c>
      <c r="E6555" t="e">
        <f>Table1[[#This Row],[Vevő]]</f>
        <v>#VALUE!</v>
      </c>
      <c r="F6555" t="e">
        <f>Table1[[#This Row],[Termékkör]]</f>
        <v>#VALUE!</v>
      </c>
      <c r="G6555" s="4" t="e">
        <f>Table1[[#This Row],[SzumElad]]</f>
        <v>#VALUE!</v>
      </c>
      <c r="H6555" s="7" t="e">
        <f>Table1[[#This Row],[Jut_%]]</f>
        <v>#VALUE!</v>
      </c>
      <c r="I6555" s="4" t="e">
        <f>Table1[[#This Row],[Jut]]</f>
        <v>#VALUE!</v>
      </c>
      <c r="J6555" s="4" t="e">
        <f>Table1[[#This Row],[Column1]]</f>
        <v>#VALUE!</v>
      </c>
    </row>
    <row r="6556" spans="1:10" hidden="1" x14ac:dyDescent="0.3">
      <c r="A6556" s="2" t="e">
        <f>Table1[[#This Row],[Befolyt]]</f>
        <v>#VALUE!</v>
      </c>
      <c r="B6556" t="e">
        <f>Table1[[#This Row],[ÜK]]</f>
        <v>#VALUE!</v>
      </c>
      <c r="C6556" s="3" t="e">
        <f>Table1[[#This Row],[Szla]]</f>
        <v>#VALUE!</v>
      </c>
      <c r="D6556" s="6" t="e">
        <f>Table1[[#This Row],[Kelt_hó]]</f>
        <v>#VALUE!</v>
      </c>
      <c r="E6556" t="e">
        <f>Table1[[#This Row],[Vevő]]</f>
        <v>#VALUE!</v>
      </c>
      <c r="F6556" t="e">
        <f>Table1[[#This Row],[Termékkör]]</f>
        <v>#VALUE!</v>
      </c>
      <c r="G6556" s="4" t="e">
        <f>Table1[[#This Row],[SzumElad]]</f>
        <v>#VALUE!</v>
      </c>
      <c r="H6556" s="7" t="e">
        <f>Table1[[#This Row],[Jut_%]]</f>
        <v>#VALUE!</v>
      </c>
      <c r="I6556" s="4" t="e">
        <f>Table1[[#This Row],[Jut]]</f>
        <v>#VALUE!</v>
      </c>
      <c r="J6556" s="4" t="e">
        <f>Table1[[#This Row],[Column1]]</f>
        <v>#VALUE!</v>
      </c>
    </row>
    <row r="6557" spans="1:10" hidden="1" x14ac:dyDescent="0.3">
      <c r="A6557" s="2" t="e">
        <f>Table1[[#This Row],[Befolyt]]</f>
        <v>#VALUE!</v>
      </c>
      <c r="B6557" t="e">
        <f>Table1[[#This Row],[ÜK]]</f>
        <v>#VALUE!</v>
      </c>
      <c r="C6557" s="3" t="e">
        <f>Table1[[#This Row],[Szla]]</f>
        <v>#VALUE!</v>
      </c>
      <c r="D6557" s="6" t="e">
        <f>Table1[[#This Row],[Kelt_hó]]</f>
        <v>#VALUE!</v>
      </c>
      <c r="E6557" t="e">
        <f>Table1[[#This Row],[Vevő]]</f>
        <v>#VALUE!</v>
      </c>
      <c r="F6557" t="e">
        <f>Table1[[#This Row],[Termékkör]]</f>
        <v>#VALUE!</v>
      </c>
      <c r="G6557" s="4" t="e">
        <f>Table1[[#This Row],[SzumElad]]</f>
        <v>#VALUE!</v>
      </c>
      <c r="H6557" s="7" t="e">
        <f>Table1[[#This Row],[Jut_%]]</f>
        <v>#VALUE!</v>
      </c>
      <c r="I6557" s="4" t="e">
        <f>Table1[[#This Row],[Jut]]</f>
        <v>#VALUE!</v>
      </c>
      <c r="J6557" s="4" t="e">
        <f>Table1[[#This Row],[Column1]]</f>
        <v>#VALUE!</v>
      </c>
    </row>
    <row r="6558" spans="1:10" hidden="1" x14ac:dyDescent="0.3">
      <c r="A6558" s="2" t="e">
        <f>Table1[[#This Row],[Befolyt]]</f>
        <v>#VALUE!</v>
      </c>
      <c r="B6558" t="e">
        <f>Table1[[#This Row],[ÜK]]</f>
        <v>#VALUE!</v>
      </c>
      <c r="C6558" s="3" t="e">
        <f>Table1[[#This Row],[Szla]]</f>
        <v>#VALUE!</v>
      </c>
      <c r="D6558" s="6" t="e">
        <f>Table1[[#This Row],[Kelt_hó]]</f>
        <v>#VALUE!</v>
      </c>
      <c r="E6558" t="e">
        <f>Table1[[#This Row],[Vevő]]</f>
        <v>#VALUE!</v>
      </c>
      <c r="F6558" t="e">
        <f>Table1[[#This Row],[Termékkör]]</f>
        <v>#VALUE!</v>
      </c>
      <c r="G6558" s="4" t="e">
        <f>Table1[[#This Row],[SzumElad]]</f>
        <v>#VALUE!</v>
      </c>
      <c r="H6558" s="7" t="e">
        <f>Table1[[#This Row],[Jut_%]]</f>
        <v>#VALUE!</v>
      </c>
      <c r="I6558" s="4" t="e">
        <f>Table1[[#This Row],[Jut]]</f>
        <v>#VALUE!</v>
      </c>
      <c r="J6558" s="4" t="e">
        <f>Table1[[#This Row],[Column1]]</f>
        <v>#VALUE!</v>
      </c>
    </row>
    <row r="6559" spans="1:10" hidden="1" x14ac:dyDescent="0.3">
      <c r="A6559" s="2" t="e">
        <f>Table1[[#This Row],[Befolyt]]</f>
        <v>#VALUE!</v>
      </c>
      <c r="B6559" t="e">
        <f>Table1[[#This Row],[ÜK]]</f>
        <v>#VALUE!</v>
      </c>
      <c r="C6559" s="3" t="e">
        <f>Table1[[#This Row],[Szla]]</f>
        <v>#VALUE!</v>
      </c>
      <c r="D6559" s="6" t="e">
        <f>Table1[[#This Row],[Kelt_hó]]</f>
        <v>#VALUE!</v>
      </c>
      <c r="E6559" t="e">
        <f>Table1[[#This Row],[Vevő]]</f>
        <v>#VALUE!</v>
      </c>
      <c r="F6559" t="e">
        <f>Table1[[#This Row],[Termékkör]]</f>
        <v>#VALUE!</v>
      </c>
      <c r="G6559" s="4" t="e">
        <f>Table1[[#This Row],[SzumElad]]</f>
        <v>#VALUE!</v>
      </c>
      <c r="H6559" s="7" t="e">
        <f>Table1[[#This Row],[Jut_%]]</f>
        <v>#VALUE!</v>
      </c>
      <c r="I6559" s="4" t="e">
        <f>Table1[[#This Row],[Jut]]</f>
        <v>#VALUE!</v>
      </c>
      <c r="J6559" s="4" t="e">
        <f>Table1[[#This Row],[Column1]]</f>
        <v>#VALUE!</v>
      </c>
    </row>
    <row r="6560" spans="1:10" hidden="1" x14ac:dyDescent="0.3">
      <c r="A6560" s="2" t="e">
        <f>Table1[[#This Row],[Befolyt]]</f>
        <v>#VALUE!</v>
      </c>
      <c r="B6560" t="e">
        <f>Table1[[#This Row],[ÜK]]</f>
        <v>#VALUE!</v>
      </c>
      <c r="C6560" s="3" t="e">
        <f>Table1[[#This Row],[Szla]]</f>
        <v>#VALUE!</v>
      </c>
      <c r="D6560" s="6" t="e">
        <f>Table1[[#This Row],[Kelt_hó]]</f>
        <v>#VALUE!</v>
      </c>
      <c r="E6560" t="e">
        <f>Table1[[#This Row],[Vevő]]</f>
        <v>#VALUE!</v>
      </c>
      <c r="F6560" t="e">
        <f>Table1[[#This Row],[Termékkör]]</f>
        <v>#VALUE!</v>
      </c>
      <c r="G6560" s="4" t="e">
        <f>Table1[[#This Row],[SzumElad]]</f>
        <v>#VALUE!</v>
      </c>
      <c r="H6560" s="7" t="e">
        <f>Table1[[#This Row],[Jut_%]]</f>
        <v>#VALUE!</v>
      </c>
      <c r="I6560" s="4" t="e">
        <f>Table1[[#This Row],[Jut]]</f>
        <v>#VALUE!</v>
      </c>
      <c r="J6560" s="4" t="e">
        <f>Table1[[#This Row],[Column1]]</f>
        <v>#VALUE!</v>
      </c>
    </row>
    <row r="6561" spans="1:10" hidden="1" x14ac:dyDescent="0.3">
      <c r="A6561" s="2" t="e">
        <f>Table1[[#This Row],[Befolyt]]</f>
        <v>#VALUE!</v>
      </c>
      <c r="B6561" t="e">
        <f>Table1[[#This Row],[ÜK]]</f>
        <v>#VALUE!</v>
      </c>
      <c r="C6561" s="3" t="e">
        <f>Table1[[#This Row],[Szla]]</f>
        <v>#VALUE!</v>
      </c>
      <c r="D6561" s="6" t="e">
        <f>Table1[[#This Row],[Kelt_hó]]</f>
        <v>#VALUE!</v>
      </c>
      <c r="E6561" t="e">
        <f>Table1[[#This Row],[Vevő]]</f>
        <v>#VALUE!</v>
      </c>
      <c r="F6561" t="e">
        <f>Table1[[#This Row],[Termékkör]]</f>
        <v>#VALUE!</v>
      </c>
      <c r="G6561" s="4" t="e">
        <f>Table1[[#This Row],[SzumElad]]</f>
        <v>#VALUE!</v>
      </c>
      <c r="H6561" s="7" t="e">
        <f>Table1[[#This Row],[Jut_%]]</f>
        <v>#VALUE!</v>
      </c>
      <c r="I6561" s="4" t="e">
        <f>Table1[[#This Row],[Jut]]</f>
        <v>#VALUE!</v>
      </c>
      <c r="J6561" s="4" t="e">
        <f>Table1[[#This Row],[Column1]]</f>
        <v>#VALUE!</v>
      </c>
    </row>
    <row r="6562" spans="1:10" hidden="1" x14ac:dyDescent="0.3">
      <c r="A6562" s="2" t="e">
        <f>Table1[[#This Row],[Befolyt]]</f>
        <v>#VALUE!</v>
      </c>
      <c r="B6562" t="e">
        <f>Table1[[#This Row],[ÜK]]</f>
        <v>#VALUE!</v>
      </c>
      <c r="C6562" s="3" t="e">
        <f>Table1[[#This Row],[Szla]]</f>
        <v>#VALUE!</v>
      </c>
      <c r="D6562" s="6" t="e">
        <f>Table1[[#This Row],[Kelt_hó]]</f>
        <v>#VALUE!</v>
      </c>
      <c r="E6562" t="e">
        <f>Table1[[#This Row],[Vevő]]</f>
        <v>#VALUE!</v>
      </c>
      <c r="F6562" t="e">
        <f>Table1[[#This Row],[Termékkör]]</f>
        <v>#VALUE!</v>
      </c>
      <c r="G6562" s="4" t="e">
        <f>Table1[[#This Row],[SzumElad]]</f>
        <v>#VALUE!</v>
      </c>
      <c r="H6562" s="7" t="e">
        <f>Table1[[#This Row],[Jut_%]]</f>
        <v>#VALUE!</v>
      </c>
      <c r="I6562" s="4" t="e">
        <f>Table1[[#This Row],[Jut]]</f>
        <v>#VALUE!</v>
      </c>
      <c r="J6562" s="4" t="e">
        <f>Table1[[#This Row],[Column1]]</f>
        <v>#VALUE!</v>
      </c>
    </row>
    <row r="6563" spans="1:10" hidden="1" x14ac:dyDescent="0.3">
      <c r="A6563" s="2" t="e">
        <f>Table1[[#This Row],[Befolyt]]</f>
        <v>#VALUE!</v>
      </c>
      <c r="B6563" t="e">
        <f>Table1[[#This Row],[ÜK]]</f>
        <v>#VALUE!</v>
      </c>
      <c r="C6563" s="3" t="e">
        <f>Table1[[#This Row],[Szla]]</f>
        <v>#VALUE!</v>
      </c>
      <c r="D6563" s="6" t="e">
        <f>Table1[[#This Row],[Kelt_hó]]</f>
        <v>#VALUE!</v>
      </c>
      <c r="E6563" t="e">
        <f>Table1[[#This Row],[Vevő]]</f>
        <v>#VALUE!</v>
      </c>
      <c r="F6563" t="e">
        <f>Table1[[#This Row],[Termékkör]]</f>
        <v>#VALUE!</v>
      </c>
      <c r="G6563" s="4" t="e">
        <f>Table1[[#This Row],[SzumElad]]</f>
        <v>#VALUE!</v>
      </c>
      <c r="H6563" s="7" t="e">
        <f>Table1[[#This Row],[Jut_%]]</f>
        <v>#VALUE!</v>
      </c>
      <c r="I6563" s="4" t="e">
        <f>Table1[[#This Row],[Jut]]</f>
        <v>#VALUE!</v>
      </c>
      <c r="J6563" s="4" t="e">
        <f>Table1[[#This Row],[Column1]]</f>
        <v>#VALUE!</v>
      </c>
    </row>
    <row r="6564" spans="1:10" hidden="1" x14ac:dyDescent="0.3">
      <c r="A6564" s="2" t="e">
        <f>Table1[[#This Row],[Befolyt]]</f>
        <v>#VALUE!</v>
      </c>
      <c r="B6564" t="e">
        <f>Table1[[#This Row],[ÜK]]</f>
        <v>#VALUE!</v>
      </c>
      <c r="C6564" s="3" t="e">
        <f>Table1[[#This Row],[Szla]]</f>
        <v>#VALUE!</v>
      </c>
      <c r="D6564" s="6" t="e">
        <f>Table1[[#This Row],[Kelt_hó]]</f>
        <v>#VALUE!</v>
      </c>
      <c r="E6564" t="e">
        <f>Table1[[#This Row],[Vevő]]</f>
        <v>#VALUE!</v>
      </c>
      <c r="F6564" t="e">
        <f>Table1[[#This Row],[Termékkör]]</f>
        <v>#VALUE!</v>
      </c>
      <c r="G6564" s="4" t="e">
        <f>Table1[[#This Row],[SzumElad]]</f>
        <v>#VALUE!</v>
      </c>
      <c r="H6564" s="7" t="e">
        <f>Table1[[#This Row],[Jut_%]]</f>
        <v>#VALUE!</v>
      </c>
      <c r="I6564" s="4" t="e">
        <f>Table1[[#This Row],[Jut]]</f>
        <v>#VALUE!</v>
      </c>
      <c r="J6564" s="4" t="e">
        <f>Table1[[#This Row],[Column1]]</f>
        <v>#VALUE!</v>
      </c>
    </row>
    <row r="6565" spans="1:10" hidden="1" x14ac:dyDescent="0.3">
      <c r="A6565" s="2" t="e">
        <f>Table1[[#This Row],[Befolyt]]</f>
        <v>#VALUE!</v>
      </c>
      <c r="B6565" t="e">
        <f>Table1[[#This Row],[ÜK]]</f>
        <v>#VALUE!</v>
      </c>
      <c r="C6565" s="3" t="e">
        <f>Table1[[#This Row],[Szla]]</f>
        <v>#VALUE!</v>
      </c>
      <c r="D6565" s="6" t="e">
        <f>Table1[[#This Row],[Kelt_hó]]</f>
        <v>#VALUE!</v>
      </c>
      <c r="E6565" t="e">
        <f>Table1[[#This Row],[Vevő]]</f>
        <v>#VALUE!</v>
      </c>
      <c r="F6565" t="e">
        <f>Table1[[#This Row],[Termékkör]]</f>
        <v>#VALUE!</v>
      </c>
      <c r="G6565" s="4" t="e">
        <f>Table1[[#This Row],[SzumElad]]</f>
        <v>#VALUE!</v>
      </c>
      <c r="H6565" s="7" t="e">
        <f>Table1[[#This Row],[Jut_%]]</f>
        <v>#VALUE!</v>
      </c>
      <c r="I6565" s="4" t="e">
        <f>Table1[[#This Row],[Jut]]</f>
        <v>#VALUE!</v>
      </c>
      <c r="J6565" s="4" t="e">
        <f>Table1[[#This Row],[Column1]]</f>
        <v>#VALUE!</v>
      </c>
    </row>
    <row r="6566" spans="1:10" hidden="1" x14ac:dyDescent="0.3">
      <c r="A6566" s="2" t="e">
        <f>Table1[[#This Row],[Befolyt]]</f>
        <v>#VALUE!</v>
      </c>
      <c r="B6566" t="e">
        <f>Table1[[#This Row],[ÜK]]</f>
        <v>#VALUE!</v>
      </c>
      <c r="C6566" s="3" t="e">
        <f>Table1[[#This Row],[Szla]]</f>
        <v>#VALUE!</v>
      </c>
      <c r="D6566" s="6" t="e">
        <f>Table1[[#This Row],[Kelt_hó]]</f>
        <v>#VALUE!</v>
      </c>
      <c r="E6566" t="e">
        <f>Table1[[#This Row],[Vevő]]</f>
        <v>#VALUE!</v>
      </c>
      <c r="F6566" t="e">
        <f>Table1[[#This Row],[Termékkör]]</f>
        <v>#VALUE!</v>
      </c>
      <c r="G6566" s="4" t="e">
        <f>Table1[[#This Row],[SzumElad]]</f>
        <v>#VALUE!</v>
      </c>
      <c r="H6566" s="7" t="e">
        <f>Table1[[#This Row],[Jut_%]]</f>
        <v>#VALUE!</v>
      </c>
      <c r="I6566" s="4" t="e">
        <f>Table1[[#This Row],[Jut]]</f>
        <v>#VALUE!</v>
      </c>
      <c r="J6566" s="4" t="e">
        <f>Table1[[#This Row],[Column1]]</f>
        <v>#VALUE!</v>
      </c>
    </row>
    <row r="6567" spans="1:10" hidden="1" x14ac:dyDescent="0.3">
      <c r="A6567" s="2" t="e">
        <f>Table1[[#This Row],[Befolyt]]</f>
        <v>#VALUE!</v>
      </c>
      <c r="B6567" t="e">
        <f>Table1[[#This Row],[ÜK]]</f>
        <v>#VALUE!</v>
      </c>
      <c r="C6567" s="3" t="e">
        <f>Table1[[#This Row],[Szla]]</f>
        <v>#VALUE!</v>
      </c>
      <c r="D6567" s="6" t="e">
        <f>Table1[[#This Row],[Kelt_hó]]</f>
        <v>#VALUE!</v>
      </c>
      <c r="E6567" t="e">
        <f>Table1[[#This Row],[Vevő]]</f>
        <v>#VALUE!</v>
      </c>
      <c r="F6567" t="e">
        <f>Table1[[#This Row],[Termékkör]]</f>
        <v>#VALUE!</v>
      </c>
      <c r="G6567" s="4" t="e">
        <f>Table1[[#This Row],[SzumElad]]</f>
        <v>#VALUE!</v>
      </c>
      <c r="H6567" s="7" t="e">
        <f>Table1[[#This Row],[Jut_%]]</f>
        <v>#VALUE!</v>
      </c>
      <c r="I6567" s="4" t="e">
        <f>Table1[[#This Row],[Jut]]</f>
        <v>#VALUE!</v>
      </c>
      <c r="J6567" s="4" t="e">
        <f>Table1[[#This Row],[Column1]]</f>
        <v>#VALUE!</v>
      </c>
    </row>
    <row r="6568" spans="1:10" hidden="1" x14ac:dyDescent="0.3">
      <c r="A6568" s="2" t="e">
        <f>Table1[[#This Row],[Befolyt]]</f>
        <v>#VALUE!</v>
      </c>
      <c r="B6568" t="e">
        <f>Table1[[#This Row],[ÜK]]</f>
        <v>#VALUE!</v>
      </c>
      <c r="C6568" s="3" t="e">
        <f>Table1[[#This Row],[Szla]]</f>
        <v>#VALUE!</v>
      </c>
      <c r="D6568" s="6" t="e">
        <f>Table1[[#This Row],[Kelt_hó]]</f>
        <v>#VALUE!</v>
      </c>
      <c r="E6568" t="e">
        <f>Table1[[#This Row],[Vevő]]</f>
        <v>#VALUE!</v>
      </c>
      <c r="F6568" t="e">
        <f>Table1[[#This Row],[Termékkör]]</f>
        <v>#VALUE!</v>
      </c>
      <c r="G6568" s="4" t="e">
        <f>Table1[[#This Row],[SzumElad]]</f>
        <v>#VALUE!</v>
      </c>
      <c r="H6568" s="7" t="e">
        <f>Table1[[#This Row],[Jut_%]]</f>
        <v>#VALUE!</v>
      </c>
      <c r="I6568" s="4" t="e">
        <f>Table1[[#This Row],[Jut]]</f>
        <v>#VALUE!</v>
      </c>
      <c r="J6568" s="4" t="e">
        <f>Table1[[#This Row],[Column1]]</f>
        <v>#VALUE!</v>
      </c>
    </row>
    <row r="6569" spans="1:10" hidden="1" x14ac:dyDescent="0.3">
      <c r="A6569" s="2" t="e">
        <f>Table1[[#This Row],[Befolyt]]</f>
        <v>#VALUE!</v>
      </c>
      <c r="B6569" t="e">
        <f>Table1[[#This Row],[ÜK]]</f>
        <v>#VALUE!</v>
      </c>
      <c r="C6569" s="3" t="e">
        <f>Table1[[#This Row],[Szla]]</f>
        <v>#VALUE!</v>
      </c>
      <c r="D6569" s="6" t="e">
        <f>Table1[[#This Row],[Kelt_hó]]</f>
        <v>#VALUE!</v>
      </c>
      <c r="E6569" t="e">
        <f>Table1[[#This Row],[Vevő]]</f>
        <v>#VALUE!</v>
      </c>
      <c r="F6569" t="e">
        <f>Table1[[#This Row],[Termékkör]]</f>
        <v>#VALUE!</v>
      </c>
      <c r="G6569" s="4" t="e">
        <f>Table1[[#This Row],[SzumElad]]</f>
        <v>#VALUE!</v>
      </c>
      <c r="H6569" s="7" t="e">
        <f>Table1[[#This Row],[Jut_%]]</f>
        <v>#VALUE!</v>
      </c>
      <c r="I6569" s="4" t="e">
        <f>Table1[[#This Row],[Jut]]</f>
        <v>#VALUE!</v>
      </c>
      <c r="J6569" s="4" t="e">
        <f>Table1[[#This Row],[Column1]]</f>
        <v>#VALUE!</v>
      </c>
    </row>
    <row r="6570" spans="1:10" hidden="1" x14ac:dyDescent="0.3">
      <c r="A6570" s="2" t="e">
        <f>Table1[[#This Row],[Befolyt]]</f>
        <v>#VALUE!</v>
      </c>
      <c r="B6570" t="e">
        <f>Table1[[#This Row],[ÜK]]</f>
        <v>#VALUE!</v>
      </c>
      <c r="C6570" s="3" t="e">
        <f>Table1[[#This Row],[Szla]]</f>
        <v>#VALUE!</v>
      </c>
      <c r="D6570" s="6" t="e">
        <f>Table1[[#This Row],[Kelt_hó]]</f>
        <v>#VALUE!</v>
      </c>
      <c r="E6570" t="e">
        <f>Table1[[#This Row],[Vevő]]</f>
        <v>#VALUE!</v>
      </c>
      <c r="F6570" t="e">
        <f>Table1[[#This Row],[Termékkör]]</f>
        <v>#VALUE!</v>
      </c>
      <c r="G6570" s="4" t="e">
        <f>Table1[[#This Row],[SzumElad]]</f>
        <v>#VALUE!</v>
      </c>
      <c r="H6570" s="7" t="e">
        <f>Table1[[#This Row],[Jut_%]]</f>
        <v>#VALUE!</v>
      </c>
      <c r="I6570" s="4" t="e">
        <f>Table1[[#This Row],[Jut]]</f>
        <v>#VALUE!</v>
      </c>
      <c r="J6570" s="4" t="e">
        <f>Table1[[#This Row],[Column1]]</f>
        <v>#VALUE!</v>
      </c>
    </row>
    <row r="6571" spans="1:10" hidden="1" x14ac:dyDescent="0.3">
      <c r="A6571" s="2" t="e">
        <f>Table1[[#This Row],[Befolyt]]</f>
        <v>#VALUE!</v>
      </c>
      <c r="B6571" t="e">
        <f>Table1[[#This Row],[ÜK]]</f>
        <v>#VALUE!</v>
      </c>
      <c r="C6571" s="3" t="e">
        <f>Table1[[#This Row],[Szla]]</f>
        <v>#VALUE!</v>
      </c>
      <c r="D6571" s="6" t="e">
        <f>Table1[[#This Row],[Kelt_hó]]</f>
        <v>#VALUE!</v>
      </c>
      <c r="E6571" t="e">
        <f>Table1[[#This Row],[Vevő]]</f>
        <v>#VALUE!</v>
      </c>
      <c r="F6571" t="e">
        <f>Table1[[#This Row],[Termékkör]]</f>
        <v>#VALUE!</v>
      </c>
      <c r="G6571" s="4" t="e">
        <f>Table1[[#This Row],[SzumElad]]</f>
        <v>#VALUE!</v>
      </c>
      <c r="H6571" s="7" t="e">
        <f>Table1[[#This Row],[Jut_%]]</f>
        <v>#VALUE!</v>
      </c>
      <c r="I6571" s="4" t="e">
        <f>Table1[[#This Row],[Jut]]</f>
        <v>#VALUE!</v>
      </c>
      <c r="J6571" s="4" t="e">
        <f>Table1[[#This Row],[Column1]]</f>
        <v>#VALUE!</v>
      </c>
    </row>
    <row r="6572" spans="1:10" hidden="1" x14ac:dyDescent="0.3">
      <c r="A6572" s="2" t="e">
        <f>Table1[[#This Row],[Befolyt]]</f>
        <v>#VALUE!</v>
      </c>
      <c r="B6572" t="e">
        <f>Table1[[#This Row],[ÜK]]</f>
        <v>#VALUE!</v>
      </c>
      <c r="C6572" s="3" t="e">
        <f>Table1[[#This Row],[Szla]]</f>
        <v>#VALUE!</v>
      </c>
      <c r="D6572" s="6" t="e">
        <f>Table1[[#This Row],[Kelt_hó]]</f>
        <v>#VALUE!</v>
      </c>
      <c r="E6572" t="e">
        <f>Table1[[#This Row],[Vevő]]</f>
        <v>#VALUE!</v>
      </c>
      <c r="F6572" t="e">
        <f>Table1[[#This Row],[Termékkör]]</f>
        <v>#VALUE!</v>
      </c>
      <c r="G6572" s="4" t="e">
        <f>Table1[[#This Row],[SzumElad]]</f>
        <v>#VALUE!</v>
      </c>
      <c r="H6572" s="7" t="e">
        <f>Table1[[#This Row],[Jut_%]]</f>
        <v>#VALUE!</v>
      </c>
      <c r="I6572" s="4" t="e">
        <f>Table1[[#This Row],[Jut]]</f>
        <v>#VALUE!</v>
      </c>
      <c r="J6572" s="4" t="e">
        <f>Table1[[#This Row],[Column1]]</f>
        <v>#VALUE!</v>
      </c>
    </row>
    <row r="6573" spans="1:10" hidden="1" x14ac:dyDescent="0.3">
      <c r="A6573" s="2" t="e">
        <f>Table1[[#This Row],[Befolyt]]</f>
        <v>#VALUE!</v>
      </c>
      <c r="B6573" t="e">
        <f>Table1[[#This Row],[ÜK]]</f>
        <v>#VALUE!</v>
      </c>
      <c r="C6573" s="3" t="e">
        <f>Table1[[#This Row],[Szla]]</f>
        <v>#VALUE!</v>
      </c>
      <c r="D6573" s="6" t="e">
        <f>Table1[[#This Row],[Kelt_hó]]</f>
        <v>#VALUE!</v>
      </c>
      <c r="E6573" t="e">
        <f>Table1[[#This Row],[Vevő]]</f>
        <v>#VALUE!</v>
      </c>
      <c r="F6573" t="e">
        <f>Table1[[#This Row],[Termékkör]]</f>
        <v>#VALUE!</v>
      </c>
      <c r="G6573" s="4" t="e">
        <f>Table1[[#This Row],[SzumElad]]</f>
        <v>#VALUE!</v>
      </c>
      <c r="H6573" s="7" t="e">
        <f>Table1[[#This Row],[Jut_%]]</f>
        <v>#VALUE!</v>
      </c>
      <c r="I6573" s="4" t="e">
        <f>Table1[[#This Row],[Jut]]</f>
        <v>#VALUE!</v>
      </c>
      <c r="J6573" s="4" t="e">
        <f>Table1[[#This Row],[Column1]]</f>
        <v>#VALUE!</v>
      </c>
    </row>
    <row r="6574" spans="1:10" hidden="1" x14ac:dyDescent="0.3">
      <c r="A6574" s="2" t="e">
        <f>Table1[[#This Row],[Befolyt]]</f>
        <v>#VALUE!</v>
      </c>
      <c r="B6574" t="e">
        <f>Table1[[#This Row],[ÜK]]</f>
        <v>#VALUE!</v>
      </c>
      <c r="C6574" s="3" t="e">
        <f>Table1[[#This Row],[Szla]]</f>
        <v>#VALUE!</v>
      </c>
      <c r="D6574" s="6" t="e">
        <f>Table1[[#This Row],[Kelt_hó]]</f>
        <v>#VALUE!</v>
      </c>
      <c r="E6574" t="e">
        <f>Table1[[#This Row],[Vevő]]</f>
        <v>#VALUE!</v>
      </c>
      <c r="F6574" t="e">
        <f>Table1[[#This Row],[Termékkör]]</f>
        <v>#VALUE!</v>
      </c>
      <c r="G6574" s="4" t="e">
        <f>Table1[[#This Row],[SzumElad]]</f>
        <v>#VALUE!</v>
      </c>
      <c r="H6574" s="7" t="e">
        <f>Table1[[#This Row],[Jut_%]]</f>
        <v>#VALUE!</v>
      </c>
      <c r="I6574" s="4" t="e">
        <f>Table1[[#This Row],[Jut]]</f>
        <v>#VALUE!</v>
      </c>
      <c r="J6574" s="4" t="e">
        <f>Table1[[#This Row],[Column1]]</f>
        <v>#VALUE!</v>
      </c>
    </row>
    <row r="6575" spans="1:10" hidden="1" x14ac:dyDescent="0.3">
      <c r="A6575" s="2" t="e">
        <f>Table1[[#This Row],[Befolyt]]</f>
        <v>#VALUE!</v>
      </c>
      <c r="B6575" t="e">
        <f>Table1[[#This Row],[ÜK]]</f>
        <v>#VALUE!</v>
      </c>
      <c r="C6575" s="3" t="e">
        <f>Table1[[#This Row],[Szla]]</f>
        <v>#VALUE!</v>
      </c>
      <c r="D6575" s="6" t="e">
        <f>Table1[[#This Row],[Kelt_hó]]</f>
        <v>#VALUE!</v>
      </c>
      <c r="E6575" t="e">
        <f>Table1[[#This Row],[Vevő]]</f>
        <v>#VALUE!</v>
      </c>
      <c r="F6575" t="e">
        <f>Table1[[#This Row],[Termékkör]]</f>
        <v>#VALUE!</v>
      </c>
      <c r="G6575" s="4" t="e">
        <f>Table1[[#This Row],[SzumElad]]</f>
        <v>#VALUE!</v>
      </c>
      <c r="H6575" s="7" t="e">
        <f>Table1[[#This Row],[Jut_%]]</f>
        <v>#VALUE!</v>
      </c>
      <c r="I6575" s="4" t="e">
        <f>Table1[[#This Row],[Jut]]</f>
        <v>#VALUE!</v>
      </c>
      <c r="J6575" s="4" t="e">
        <f>Table1[[#This Row],[Column1]]</f>
        <v>#VALUE!</v>
      </c>
    </row>
    <row r="6576" spans="1:10" hidden="1" x14ac:dyDescent="0.3">
      <c r="A6576" s="2" t="e">
        <f>Table1[[#This Row],[Befolyt]]</f>
        <v>#VALUE!</v>
      </c>
      <c r="B6576" t="e">
        <f>Table1[[#This Row],[ÜK]]</f>
        <v>#VALUE!</v>
      </c>
      <c r="C6576" s="3" t="e">
        <f>Table1[[#This Row],[Szla]]</f>
        <v>#VALUE!</v>
      </c>
      <c r="D6576" s="6" t="e">
        <f>Table1[[#This Row],[Kelt_hó]]</f>
        <v>#VALUE!</v>
      </c>
      <c r="E6576" t="e">
        <f>Table1[[#This Row],[Vevő]]</f>
        <v>#VALUE!</v>
      </c>
      <c r="F6576" t="e">
        <f>Table1[[#This Row],[Termékkör]]</f>
        <v>#VALUE!</v>
      </c>
      <c r="G6576" s="4" t="e">
        <f>Table1[[#This Row],[SzumElad]]</f>
        <v>#VALUE!</v>
      </c>
      <c r="H6576" s="7" t="e">
        <f>Table1[[#This Row],[Jut_%]]</f>
        <v>#VALUE!</v>
      </c>
      <c r="I6576" s="4" t="e">
        <f>Table1[[#This Row],[Jut]]</f>
        <v>#VALUE!</v>
      </c>
      <c r="J6576" s="4" t="e">
        <f>Table1[[#This Row],[Column1]]</f>
        <v>#VALUE!</v>
      </c>
    </row>
    <row r="6577" spans="1:10" hidden="1" x14ac:dyDescent="0.3">
      <c r="A6577" s="2" t="e">
        <f>Table1[[#This Row],[Befolyt]]</f>
        <v>#VALUE!</v>
      </c>
      <c r="B6577" t="e">
        <f>Table1[[#This Row],[ÜK]]</f>
        <v>#VALUE!</v>
      </c>
      <c r="C6577" s="3" t="e">
        <f>Table1[[#This Row],[Szla]]</f>
        <v>#VALUE!</v>
      </c>
      <c r="D6577" s="6" t="e">
        <f>Table1[[#This Row],[Kelt_hó]]</f>
        <v>#VALUE!</v>
      </c>
      <c r="E6577" t="e">
        <f>Table1[[#This Row],[Vevő]]</f>
        <v>#VALUE!</v>
      </c>
      <c r="F6577" t="e">
        <f>Table1[[#This Row],[Termékkör]]</f>
        <v>#VALUE!</v>
      </c>
      <c r="G6577" s="4" t="e">
        <f>Table1[[#This Row],[SzumElad]]</f>
        <v>#VALUE!</v>
      </c>
      <c r="H6577" s="7" t="e">
        <f>Table1[[#This Row],[Jut_%]]</f>
        <v>#VALUE!</v>
      </c>
      <c r="I6577" s="4" t="e">
        <f>Table1[[#This Row],[Jut]]</f>
        <v>#VALUE!</v>
      </c>
      <c r="J6577" s="4" t="e">
        <f>Table1[[#This Row],[Column1]]</f>
        <v>#VALUE!</v>
      </c>
    </row>
    <row r="6578" spans="1:10" hidden="1" x14ac:dyDescent="0.3">
      <c r="A6578" s="2" t="e">
        <f>Table1[[#This Row],[Befolyt]]</f>
        <v>#VALUE!</v>
      </c>
      <c r="B6578" t="e">
        <f>Table1[[#This Row],[ÜK]]</f>
        <v>#VALUE!</v>
      </c>
      <c r="C6578" s="3" t="e">
        <f>Table1[[#This Row],[Szla]]</f>
        <v>#VALUE!</v>
      </c>
      <c r="D6578" s="6" t="e">
        <f>Table1[[#This Row],[Kelt_hó]]</f>
        <v>#VALUE!</v>
      </c>
      <c r="E6578" t="e">
        <f>Table1[[#This Row],[Vevő]]</f>
        <v>#VALUE!</v>
      </c>
      <c r="F6578" t="e">
        <f>Table1[[#This Row],[Termékkör]]</f>
        <v>#VALUE!</v>
      </c>
      <c r="G6578" s="4" t="e">
        <f>Table1[[#This Row],[SzumElad]]</f>
        <v>#VALUE!</v>
      </c>
      <c r="H6578" s="7" t="e">
        <f>Table1[[#This Row],[Jut_%]]</f>
        <v>#VALUE!</v>
      </c>
      <c r="I6578" s="4" t="e">
        <f>Table1[[#This Row],[Jut]]</f>
        <v>#VALUE!</v>
      </c>
      <c r="J6578" s="4" t="e">
        <f>Table1[[#This Row],[Column1]]</f>
        <v>#VALUE!</v>
      </c>
    </row>
    <row r="6579" spans="1:10" hidden="1" x14ac:dyDescent="0.3">
      <c r="A6579" s="2" t="e">
        <f>Table1[[#This Row],[Befolyt]]</f>
        <v>#VALUE!</v>
      </c>
      <c r="B6579" t="e">
        <f>Table1[[#This Row],[ÜK]]</f>
        <v>#VALUE!</v>
      </c>
      <c r="C6579" s="3" t="e">
        <f>Table1[[#This Row],[Szla]]</f>
        <v>#VALUE!</v>
      </c>
      <c r="D6579" s="6" t="e">
        <f>Table1[[#This Row],[Kelt_hó]]</f>
        <v>#VALUE!</v>
      </c>
      <c r="E6579" t="e">
        <f>Table1[[#This Row],[Vevő]]</f>
        <v>#VALUE!</v>
      </c>
      <c r="F6579" t="e">
        <f>Table1[[#This Row],[Termékkör]]</f>
        <v>#VALUE!</v>
      </c>
      <c r="G6579" s="4" t="e">
        <f>Table1[[#This Row],[SzumElad]]</f>
        <v>#VALUE!</v>
      </c>
      <c r="H6579" s="7" t="e">
        <f>Table1[[#This Row],[Jut_%]]</f>
        <v>#VALUE!</v>
      </c>
      <c r="I6579" s="4" t="e">
        <f>Table1[[#This Row],[Jut]]</f>
        <v>#VALUE!</v>
      </c>
      <c r="J6579" s="4" t="e">
        <f>Table1[[#This Row],[Column1]]</f>
        <v>#VALUE!</v>
      </c>
    </row>
    <row r="6580" spans="1:10" hidden="1" x14ac:dyDescent="0.3">
      <c r="A6580" s="2" t="e">
        <f>Table1[[#This Row],[Befolyt]]</f>
        <v>#VALUE!</v>
      </c>
      <c r="B6580" t="e">
        <f>Table1[[#This Row],[ÜK]]</f>
        <v>#VALUE!</v>
      </c>
      <c r="C6580" s="3" t="e">
        <f>Table1[[#This Row],[Szla]]</f>
        <v>#VALUE!</v>
      </c>
      <c r="D6580" s="6" t="e">
        <f>Table1[[#This Row],[Kelt_hó]]</f>
        <v>#VALUE!</v>
      </c>
      <c r="E6580" t="e">
        <f>Table1[[#This Row],[Vevő]]</f>
        <v>#VALUE!</v>
      </c>
      <c r="F6580" t="e">
        <f>Table1[[#This Row],[Termékkör]]</f>
        <v>#VALUE!</v>
      </c>
      <c r="G6580" s="4" t="e">
        <f>Table1[[#This Row],[SzumElad]]</f>
        <v>#VALUE!</v>
      </c>
      <c r="H6580" s="7" t="e">
        <f>Table1[[#This Row],[Jut_%]]</f>
        <v>#VALUE!</v>
      </c>
      <c r="I6580" s="4" t="e">
        <f>Table1[[#This Row],[Jut]]</f>
        <v>#VALUE!</v>
      </c>
      <c r="J6580" s="4" t="e">
        <f>Table1[[#This Row],[Column1]]</f>
        <v>#VALUE!</v>
      </c>
    </row>
    <row r="6581" spans="1:10" hidden="1" x14ac:dyDescent="0.3">
      <c r="A6581" s="2" t="e">
        <f>Table1[[#This Row],[Befolyt]]</f>
        <v>#VALUE!</v>
      </c>
      <c r="B6581" t="e">
        <f>Table1[[#This Row],[ÜK]]</f>
        <v>#VALUE!</v>
      </c>
      <c r="C6581" s="3" t="e">
        <f>Table1[[#This Row],[Szla]]</f>
        <v>#VALUE!</v>
      </c>
      <c r="D6581" s="6" t="e">
        <f>Table1[[#This Row],[Kelt_hó]]</f>
        <v>#VALUE!</v>
      </c>
      <c r="E6581" t="e">
        <f>Table1[[#This Row],[Vevő]]</f>
        <v>#VALUE!</v>
      </c>
      <c r="F6581" t="e">
        <f>Table1[[#This Row],[Termékkör]]</f>
        <v>#VALUE!</v>
      </c>
      <c r="G6581" s="4" t="e">
        <f>Table1[[#This Row],[SzumElad]]</f>
        <v>#VALUE!</v>
      </c>
      <c r="H6581" s="7" t="e">
        <f>Table1[[#This Row],[Jut_%]]</f>
        <v>#VALUE!</v>
      </c>
      <c r="I6581" s="4" t="e">
        <f>Table1[[#This Row],[Jut]]</f>
        <v>#VALUE!</v>
      </c>
      <c r="J6581" s="4" t="e">
        <f>Table1[[#This Row],[Column1]]</f>
        <v>#VALUE!</v>
      </c>
    </row>
    <row r="6582" spans="1:10" hidden="1" x14ac:dyDescent="0.3">
      <c r="A6582" s="2" t="e">
        <f>Table1[[#This Row],[Befolyt]]</f>
        <v>#VALUE!</v>
      </c>
      <c r="B6582" t="e">
        <f>Table1[[#This Row],[ÜK]]</f>
        <v>#VALUE!</v>
      </c>
      <c r="C6582" s="3" t="e">
        <f>Table1[[#This Row],[Szla]]</f>
        <v>#VALUE!</v>
      </c>
      <c r="D6582" s="6" t="e">
        <f>Table1[[#This Row],[Kelt_hó]]</f>
        <v>#VALUE!</v>
      </c>
      <c r="E6582" t="e">
        <f>Table1[[#This Row],[Vevő]]</f>
        <v>#VALUE!</v>
      </c>
      <c r="F6582" t="e">
        <f>Table1[[#This Row],[Termékkör]]</f>
        <v>#VALUE!</v>
      </c>
      <c r="G6582" s="4" t="e">
        <f>Table1[[#This Row],[SzumElad]]</f>
        <v>#VALUE!</v>
      </c>
      <c r="H6582" s="7" t="e">
        <f>Table1[[#This Row],[Jut_%]]</f>
        <v>#VALUE!</v>
      </c>
      <c r="I6582" s="4" t="e">
        <f>Table1[[#This Row],[Jut]]</f>
        <v>#VALUE!</v>
      </c>
      <c r="J6582" s="4" t="e">
        <f>Table1[[#This Row],[Column1]]</f>
        <v>#VALUE!</v>
      </c>
    </row>
    <row r="6583" spans="1:10" hidden="1" x14ac:dyDescent="0.3">
      <c r="A6583" s="2" t="e">
        <f>Table1[[#This Row],[Befolyt]]</f>
        <v>#VALUE!</v>
      </c>
      <c r="B6583" t="e">
        <f>Table1[[#This Row],[ÜK]]</f>
        <v>#VALUE!</v>
      </c>
      <c r="C6583" s="3" t="e">
        <f>Table1[[#This Row],[Szla]]</f>
        <v>#VALUE!</v>
      </c>
      <c r="D6583" s="6" t="e">
        <f>Table1[[#This Row],[Kelt_hó]]</f>
        <v>#VALUE!</v>
      </c>
      <c r="E6583" t="e">
        <f>Table1[[#This Row],[Vevő]]</f>
        <v>#VALUE!</v>
      </c>
      <c r="F6583" t="e">
        <f>Table1[[#This Row],[Termékkör]]</f>
        <v>#VALUE!</v>
      </c>
      <c r="G6583" s="4" t="e">
        <f>Table1[[#This Row],[SzumElad]]</f>
        <v>#VALUE!</v>
      </c>
      <c r="H6583" s="7" t="e">
        <f>Table1[[#This Row],[Jut_%]]</f>
        <v>#VALUE!</v>
      </c>
      <c r="I6583" s="4" t="e">
        <f>Table1[[#This Row],[Jut]]</f>
        <v>#VALUE!</v>
      </c>
      <c r="J6583" s="4" t="e">
        <f>Table1[[#This Row],[Column1]]</f>
        <v>#VALUE!</v>
      </c>
    </row>
    <row r="6584" spans="1:10" hidden="1" x14ac:dyDescent="0.3">
      <c r="A6584" s="2" t="e">
        <f>Table1[[#This Row],[Befolyt]]</f>
        <v>#VALUE!</v>
      </c>
      <c r="B6584" t="e">
        <f>Table1[[#This Row],[ÜK]]</f>
        <v>#VALUE!</v>
      </c>
      <c r="C6584" s="3" t="e">
        <f>Table1[[#This Row],[Szla]]</f>
        <v>#VALUE!</v>
      </c>
      <c r="D6584" s="6" t="e">
        <f>Table1[[#This Row],[Kelt_hó]]</f>
        <v>#VALUE!</v>
      </c>
      <c r="E6584" t="e">
        <f>Table1[[#This Row],[Vevő]]</f>
        <v>#VALUE!</v>
      </c>
      <c r="F6584" t="e">
        <f>Table1[[#This Row],[Termékkör]]</f>
        <v>#VALUE!</v>
      </c>
      <c r="G6584" s="4" t="e">
        <f>Table1[[#This Row],[SzumElad]]</f>
        <v>#VALUE!</v>
      </c>
      <c r="H6584" s="7" t="e">
        <f>Table1[[#This Row],[Jut_%]]</f>
        <v>#VALUE!</v>
      </c>
      <c r="I6584" s="4" t="e">
        <f>Table1[[#This Row],[Jut]]</f>
        <v>#VALUE!</v>
      </c>
      <c r="J6584" s="4" t="e">
        <f>Table1[[#This Row],[Column1]]</f>
        <v>#VALUE!</v>
      </c>
    </row>
    <row r="6585" spans="1:10" hidden="1" x14ac:dyDescent="0.3">
      <c r="A6585" s="2" t="e">
        <f>Table1[[#This Row],[Befolyt]]</f>
        <v>#VALUE!</v>
      </c>
      <c r="B6585" t="e">
        <f>Table1[[#This Row],[ÜK]]</f>
        <v>#VALUE!</v>
      </c>
      <c r="C6585" s="3" t="e">
        <f>Table1[[#This Row],[Szla]]</f>
        <v>#VALUE!</v>
      </c>
      <c r="D6585" s="6" t="e">
        <f>Table1[[#This Row],[Kelt_hó]]</f>
        <v>#VALUE!</v>
      </c>
      <c r="E6585" t="e">
        <f>Table1[[#This Row],[Vevő]]</f>
        <v>#VALUE!</v>
      </c>
      <c r="F6585" t="e">
        <f>Table1[[#This Row],[Termékkör]]</f>
        <v>#VALUE!</v>
      </c>
      <c r="G6585" s="4" t="e">
        <f>Table1[[#This Row],[SzumElad]]</f>
        <v>#VALUE!</v>
      </c>
      <c r="H6585" s="7" t="e">
        <f>Table1[[#This Row],[Jut_%]]</f>
        <v>#VALUE!</v>
      </c>
      <c r="I6585" s="4" t="e">
        <f>Table1[[#This Row],[Jut]]</f>
        <v>#VALUE!</v>
      </c>
      <c r="J6585" s="4" t="e">
        <f>Table1[[#This Row],[Column1]]</f>
        <v>#VALUE!</v>
      </c>
    </row>
    <row r="6586" spans="1:10" hidden="1" x14ac:dyDescent="0.3">
      <c r="A6586" s="2" t="e">
        <f>Table1[[#This Row],[Befolyt]]</f>
        <v>#VALUE!</v>
      </c>
      <c r="B6586" t="e">
        <f>Table1[[#This Row],[ÜK]]</f>
        <v>#VALUE!</v>
      </c>
      <c r="C6586" s="3" t="e">
        <f>Table1[[#This Row],[Szla]]</f>
        <v>#VALUE!</v>
      </c>
      <c r="D6586" s="6" t="e">
        <f>Table1[[#This Row],[Kelt_hó]]</f>
        <v>#VALUE!</v>
      </c>
      <c r="E6586" t="e">
        <f>Table1[[#This Row],[Vevő]]</f>
        <v>#VALUE!</v>
      </c>
      <c r="F6586" t="e">
        <f>Table1[[#This Row],[Termékkör]]</f>
        <v>#VALUE!</v>
      </c>
      <c r="G6586" s="4" t="e">
        <f>Table1[[#This Row],[SzumElad]]</f>
        <v>#VALUE!</v>
      </c>
      <c r="H6586" s="7" t="e">
        <f>Table1[[#This Row],[Jut_%]]</f>
        <v>#VALUE!</v>
      </c>
      <c r="I6586" s="4" t="e">
        <f>Table1[[#This Row],[Jut]]</f>
        <v>#VALUE!</v>
      </c>
      <c r="J6586" s="4" t="e">
        <f>Table1[[#This Row],[Column1]]</f>
        <v>#VALUE!</v>
      </c>
    </row>
    <row r="6587" spans="1:10" hidden="1" x14ac:dyDescent="0.3">
      <c r="A6587" s="2" t="e">
        <f>Table1[[#This Row],[Befolyt]]</f>
        <v>#VALUE!</v>
      </c>
      <c r="B6587" t="e">
        <f>Table1[[#This Row],[ÜK]]</f>
        <v>#VALUE!</v>
      </c>
      <c r="C6587" s="3" t="e">
        <f>Table1[[#This Row],[Szla]]</f>
        <v>#VALUE!</v>
      </c>
      <c r="D6587" s="6" t="e">
        <f>Table1[[#This Row],[Kelt_hó]]</f>
        <v>#VALUE!</v>
      </c>
      <c r="E6587" t="e">
        <f>Table1[[#This Row],[Vevő]]</f>
        <v>#VALUE!</v>
      </c>
      <c r="F6587" t="e">
        <f>Table1[[#This Row],[Termékkör]]</f>
        <v>#VALUE!</v>
      </c>
      <c r="G6587" s="4" t="e">
        <f>Table1[[#This Row],[SzumElad]]</f>
        <v>#VALUE!</v>
      </c>
      <c r="H6587" s="7" t="e">
        <f>Table1[[#This Row],[Jut_%]]</f>
        <v>#VALUE!</v>
      </c>
      <c r="I6587" s="4" t="e">
        <f>Table1[[#This Row],[Jut]]</f>
        <v>#VALUE!</v>
      </c>
      <c r="J6587" s="4" t="e">
        <f>Table1[[#This Row],[Column1]]</f>
        <v>#VALUE!</v>
      </c>
    </row>
    <row r="6588" spans="1:10" hidden="1" x14ac:dyDescent="0.3">
      <c r="A6588" s="2" t="e">
        <f>Table1[[#This Row],[Befolyt]]</f>
        <v>#VALUE!</v>
      </c>
      <c r="B6588" t="e">
        <f>Table1[[#This Row],[ÜK]]</f>
        <v>#VALUE!</v>
      </c>
      <c r="C6588" s="3" t="e">
        <f>Table1[[#This Row],[Szla]]</f>
        <v>#VALUE!</v>
      </c>
      <c r="D6588" s="6" t="e">
        <f>Table1[[#This Row],[Kelt_hó]]</f>
        <v>#VALUE!</v>
      </c>
      <c r="E6588" t="e">
        <f>Table1[[#This Row],[Vevő]]</f>
        <v>#VALUE!</v>
      </c>
      <c r="F6588" t="e">
        <f>Table1[[#This Row],[Termékkör]]</f>
        <v>#VALUE!</v>
      </c>
      <c r="G6588" s="4" t="e">
        <f>Table1[[#This Row],[SzumElad]]</f>
        <v>#VALUE!</v>
      </c>
      <c r="H6588" s="7" t="e">
        <f>Table1[[#This Row],[Jut_%]]</f>
        <v>#VALUE!</v>
      </c>
      <c r="I6588" s="4" t="e">
        <f>Table1[[#This Row],[Jut]]</f>
        <v>#VALUE!</v>
      </c>
      <c r="J6588" s="4" t="e">
        <f>Table1[[#This Row],[Column1]]</f>
        <v>#VALUE!</v>
      </c>
    </row>
    <row r="6589" spans="1:10" hidden="1" x14ac:dyDescent="0.3">
      <c r="A6589" s="2" t="e">
        <f>Table1[[#This Row],[Befolyt]]</f>
        <v>#VALUE!</v>
      </c>
      <c r="B6589" t="e">
        <f>Table1[[#This Row],[ÜK]]</f>
        <v>#VALUE!</v>
      </c>
      <c r="C6589" s="3" t="e">
        <f>Table1[[#This Row],[Szla]]</f>
        <v>#VALUE!</v>
      </c>
      <c r="D6589" s="6" t="e">
        <f>Table1[[#This Row],[Kelt_hó]]</f>
        <v>#VALUE!</v>
      </c>
      <c r="E6589" t="e">
        <f>Table1[[#This Row],[Vevő]]</f>
        <v>#VALUE!</v>
      </c>
      <c r="F6589" t="e">
        <f>Table1[[#This Row],[Termékkör]]</f>
        <v>#VALUE!</v>
      </c>
      <c r="G6589" s="4" t="e">
        <f>Table1[[#This Row],[SzumElad]]</f>
        <v>#VALUE!</v>
      </c>
      <c r="H6589" s="7" t="e">
        <f>Table1[[#This Row],[Jut_%]]</f>
        <v>#VALUE!</v>
      </c>
      <c r="I6589" s="4" t="e">
        <f>Table1[[#This Row],[Jut]]</f>
        <v>#VALUE!</v>
      </c>
      <c r="J6589" s="4" t="e">
        <f>Table1[[#This Row],[Column1]]</f>
        <v>#VALUE!</v>
      </c>
    </row>
    <row r="6590" spans="1:10" hidden="1" x14ac:dyDescent="0.3">
      <c r="A6590" s="2" t="e">
        <f>Table1[[#This Row],[Befolyt]]</f>
        <v>#VALUE!</v>
      </c>
      <c r="B6590" t="e">
        <f>Table1[[#This Row],[ÜK]]</f>
        <v>#VALUE!</v>
      </c>
      <c r="C6590" s="3" t="e">
        <f>Table1[[#This Row],[Szla]]</f>
        <v>#VALUE!</v>
      </c>
      <c r="D6590" s="6" t="e">
        <f>Table1[[#This Row],[Kelt_hó]]</f>
        <v>#VALUE!</v>
      </c>
      <c r="E6590" t="e">
        <f>Table1[[#This Row],[Vevő]]</f>
        <v>#VALUE!</v>
      </c>
      <c r="F6590" t="e">
        <f>Table1[[#This Row],[Termékkör]]</f>
        <v>#VALUE!</v>
      </c>
      <c r="G6590" s="4" t="e">
        <f>Table1[[#This Row],[SzumElad]]</f>
        <v>#VALUE!</v>
      </c>
      <c r="H6590" s="7" t="e">
        <f>Table1[[#This Row],[Jut_%]]</f>
        <v>#VALUE!</v>
      </c>
      <c r="I6590" s="4" t="e">
        <f>Table1[[#This Row],[Jut]]</f>
        <v>#VALUE!</v>
      </c>
      <c r="J6590" s="4" t="e">
        <f>Table1[[#This Row],[Column1]]</f>
        <v>#VALUE!</v>
      </c>
    </row>
    <row r="6591" spans="1:10" hidden="1" x14ac:dyDescent="0.3">
      <c r="A6591" s="2" t="e">
        <f>Table1[[#This Row],[Befolyt]]</f>
        <v>#VALUE!</v>
      </c>
      <c r="B6591" t="e">
        <f>Table1[[#This Row],[ÜK]]</f>
        <v>#VALUE!</v>
      </c>
      <c r="C6591" s="3" t="e">
        <f>Table1[[#This Row],[Szla]]</f>
        <v>#VALUE!</v>
      </c>
      <c r="D6591" s="6" t="e">
        <f>Table1[[#This Row],[Kelt_hó]]</f>
        <v>#VALUE!</v>
      </c>
      <c r="E6591" t="e">
        <f>Table1[[#This Row],[Vevő]]</f>
        <v>#VALUE!</v>
      </c>
      <c r="F6591" t="e">
        <f>Table1[[#This Row],[Termékkör]]</f>
        <v>#VALUE!</v>
      </c>
      <c r="G6591" s="4" t="e">
        <f>Table1[[#This Row],[SzumElad]]</f>
        <v>#VALUE!</v>
      </c>
      <c r="H6591" s="7" t="e">
        <f>Table1[[#This Row],[Jut_%]]</f>
        <v>#VALUE!</v>
      </c>
      <c r="I6591" s="4" t="e">
        <f>Table1[[#This Row],[Jut]]</f>
        <v>#VALUE!</v>
      </c>
      <c r="J6591" s="4" t="e">
        <f>Table1[[#This Row],[Column1]]</f>
        <v>#VALUE!</v>
      </c>
    </row>
    <row r="6592" spans="1:10" hidden="1" x14ac:dyDescent="0.3">
      <c r="A6592" s="2" t="e">
        <f>Table1[[#This Row],[Befolyt]]</f>
        <v>#VALUE!</v>
      </c>
      <c r="B6592" t="e">
        <f>Table1[[#This Row],[ÜK]]</f>
        <v>#VALUE!</v>
      </c>
      <c r="C6592" s="3" t="e">
        <f>Table1[[#This Row],[Szla]]</f>
        <v>#VALUE!</v>
      </c>
      <c r="D6592" s="6" t="e">
        <f>Table1[[#This Row],[Kelt_hó]]</f>
        <v>#VALUE!</v>
      </c>
      <c r="E6592" t="e">
        <f>Table1[[#This Row],[Vevő]]</f>
        <v>#VALUE!</v>
      </c>
      <c r="F6592" t="e">
        <f>Table1[[#This Row],[Termékkör]]</f>
        <v>#VALUE!</v>
      </c>
      <c r="G6592" s="4" t="e">
        <f>Table1[[#This Row],[SzumElad]]</f>
        <v>#VALUE!</v>
      </c>
      <c r="H6592" s="7" t="e">
        <f>Table1[[#This Row],[Jut_%]]</f>
        <v>#VALUE!</v>
      </c>
      <c r="I6592" s="4" t="e">
        <f>Table1[[#This Row],[Jut]]</f>
        <v>#VALUE!</v>
      </c>
      <c r="J6592" s="4" t="e">
        <f>Table1[[#This Row],[Column1]]</f>
        <v>#VALUE!</v>
      </c>
    </row>
    <row r="6593" spans="1:10" hidden="1" x14ac:dyDescent="0.3">
      <c r="A6593" s="2" t="e">
        <f>Table1[[#This Row],[Befolyt]]</f>
        <v>#VALUE!</v>
      </c>
      <c r="B6593" t="e">
        <f>Table1[[#This Row],[ÜK]]</f>
        <v>#VALUE!</v>
      </c>
      <c r="C6593" s="3" t="e">
        <f>Table1[[#This Row],[Szla]]</f>
        <v>#VALUE!</v>
      </c>
      <c r="D6593" s="6" t="e">
        <f>Table1[[#This Row],[Kelt_hó]]</f>
        <v>#VALUE!</v>
      </c>
      <c r="E6593" t="e">
        <f>Table1[[#This Row],[Vevő]]</f>
        <v>#VALUE!</v>
      </c>
      <c r="F6593" t="e">
        <f>Table1[[#This Row],[Termékkör]]</f>
        <v>#VALUE!</v>
      </c>
      <c r="G6593" s="4" t="e">
        <f>Table1[[#This Row],[SzumElad]]</f>
        <v>#VALUE!</v>
      </c>
      <c r="H6593" s="7" t="e">
        <f>Table1[[#This Row],[Jut_%]]</f>
        <v>#VALUE!</v>
      </c>
      <c r="I6593" s="4" t="e">
        <f>Table1[[#This Row],[Jut]]</f>
        <v>#VALUE!</v>
      </c>
      <c r="J6593" s="4" t="e">
        <f>Table1[[#This Row],[Column1]]</f>
        <v>#VALUE!</v>
      </c>
    </row>
    <row r="6594" spans="1:10" hidden="1" x14ac:dyDescent="0.3">
      <c r="A6594" s="2" t="e">
        <f>Table1[[#This Row],[Befolyt]]</f>
        <v>#VALUE!</v>
      </c>
      <c r="B6594" t="e">
        <f>Table1[[#This Row],[ÜK]]</f>
        <v>#VALUE!</v>
      </c>
      <c r="C6594" s="3" t="e">
        <f>Table1[[#This Row],[Szla]]</f>
        <v>#VALUE!</v>
      </c>
      <c r="D6594" s="6" t="e">
        <f>Table1[[#This Row],[Kelt_hó]]</f>
        <v>#VALUE!</v>
      </c>
      <c r="E6594" t="e">
        <f>Table1[[#This Row],[Vevő]]</f>
        <v>#VALUE!</v>
      </c>
      <c r="F6594" t="e">
        <f>Table1[[#This Row],[Termékkör]]</f>
        <v>#VALUE!</v>
      </c>
      <c r="G6594" s="4" t="e">
        <f>Table1[[#This Row],[SzumElad]]</f>
        <v>#VALUE!</v>
      </c>
      <c r="H6594" s="7" t="e">
        <f>Table1[[#This Row],[Jut_%]]</f>
        <v>#VALUE!</v>
      </c>
      <c r="I6594" s="4" t="e">
        <f>Table1[[#This Row],[Jut]]</f>
        <v>#VALUE!</v>
      </c>
      <c r="J6594" s="4" t="e">
        <f>Table1[[#This Row],[Column1]]</f>
        <v>#VALUE!</v>
      </c>
    </row>
    <row r="6595" spans="1:10" hidden="1" x14ac:dyDescent="0.3">
      <c r="A6595" s="2" t="e">
        <f>Table1[[#This Row],[Befolyt]]</f>
        <v>#VALUE!</v>
      </c>
      <c r="B6595" t="e">
        <f>Table1[[#This Row],[ÜK]]</f>
        <v>#VALUE!</v>
      </c>
      <c r="C6595" s="3" t="e">
        <f>Table1[[#This Row],[Szla]]</f>
        <v>#VALUE!</v>
      </c>
      <c r="D6595" s="6" t="e">
        <f>Table1[[#This Row],[Kelt_hó]]</f>
        <v>#VALUE!</v>
      </c>
      <c r="E6595" t="e">
        <f>Table1[[#This Row],[Vevő]]</f>
        <v>#VALUE!</v>
      </c>
      <c r="F6595" t="e">
        <f>Table1[[#This Row],[Termékkör]]</f>
        <v>#VALUE!</v>
      </c>
      <c r="G6595" s="4" t="e">
        <f>Table1[[#This Row],[SzumElad]]</f>
        <v>#VALUE!</v>
      </c>
      <c r="H6595" s="7" t="e">
        <f>Table1[[#This Row],[Jut_%]]</f>
        <v>#VALUE!</v>
      </c>
      <c r="I6595" s="4" t="e">
        <f>Table1[[#This Row],[Jut]]</f>
        <v>#VALUE!</v>
      </c>
      <c r="J6595" s="4" t="e">
        <f>Table1[[#This Row],[Column1]]</f>
        <v>#VALUE!</v>
      </c>
    </row>
    <row r="6596" spans="1:10" hidden="1" x14ac:dyDescent="0.3">
      <c r="A6596" s="2" t="e">
        <f>Table1[[#This Row],[Befolyt]]</f>
        <v>#VALUE!</v>
      </c>
      <c r="B6596" t="e">
        <f>Table1[[#This Row],[ÜK]]</f>
        <v>#VALUE!</v>
      </c>
      <c r="C6596" s="3" t="e">
        <f>Table1[[#This Row],[Szla]]</f>
        <v>#VALUE!</v>
      </c>
      <c r="D6596" s="6" t="e">
        <f>Table1[[#This Row],[Kelt_hó]]</f>
        <v>#VALUE!</v>
      </c>
      <c r="E6596" t="e">
        <f>Table1[[#This Row],[Vevő]]</f>
        <v>#VALUE!</v>
      </c>
      <c r="F6596" t="e">
        <f>Table1[[#This Row],[Termékkör]]</f>
        <v>#VALUE!</v>
      </c>
      <c r="G6596" s="4" t="e">
        <f>Table1[[#This Row],[SzumElad]]</f>
        <v>#VALUE!</v>
      </c>
      <c r="H6596" s="7" t="e">
        <f>Table1[[#This Row],[Jut_%]]</f>
        <v>#VALUE!</v>
      </c>
      <c r="I6596" s="4" t="e">
        <f>Table1[[#This Row],[Jut]]</f>
        <v>#VALUE!</v>
      </c>
      <c r="J6596" s="4" t="e">
        <f>Table1[[#This Row],[Column1]]</f>
        <v>#VALUE!</v>
      </c>
    </row>
    <row r="6597" spans="1:10" hidden="1" x14ac:dyDescent="0.3">
      <c r="A6597" s="2" t="e">
        <f>Table1[[#This Row],[Befolyt]]</f>
        <v>#VALUE!</v>
      </c>
      <c r="B6597" t="e">
        <f>Table1[[#This Row],[ÜK]]</f>
        <v>#VALUE!</v>
      </c>
      <c r="C6597" s="3" t="e">
        <f>Table1[[#This Row],[Szla]]</f>
        <v>#VALUE!</v>
      </c>
      <c r="D6597" s="6" t="e">
        <f>Table1[[#This Row],[Kelt_hó]]</f>
        <v>#VALUE!</v>
      </c>
      <c r="E6597" t="e">
        <f>Table1[[#This Row],[Vevő]]</f>
        <v>#VALUE!</v>
      </c>
      <c r="F6597" t="e">
        <f>Table1[[#This Row],[Termékkör]]</f>
        <v>#VALUE!</v>
      </c>
      <c r="G6597" s="4" t="e">
        <f>Table1[[#This Row],[SzumElad]]</f>
        <v>#VALUE!</v>
      </c>
      <c r="H6597" s="7" t="e">
        <f>Table1[[#This Row],[Jut_%]]</f>
        <v>#VALUE!</v>
      </c>
      <c r="I6597" s="4" t="e">
        <f>Table1[[#This Row],[Jut]]</f>
        <v>#VALUE!</v>
      </c>
      <c r="J6597" s="4" t="e">
        <f>Table1[[#This Row],[Column1]]</f>
        <v>#VALUE!</v>
      </c>
    </row>
    <row r="6598" spans="1:10" hidden="1" x14ac:dyDescent="0.3">
      <c r="A6598" s="2" t="e">
        <f>Table1[[#This Row],[Befolyt]]</f>
        <v>#VALUE!</v>
      </c>
      <c r="B6598" t="e">
        <f>Table1[[#This Row],[ÜK]]</f>
        <v>#VALUE!</v>
      </c>
      <c r="C6598" s="3" t="e">
        <f>Table1[[#This Row],[Szla]]</f>
        <v>#VALUE!</v>
      </c>
      <c r="D6598" s="6" t="e">
        <f>Table1[[#This Row],[Kelt_hó]]</f>
        <v>#VALUE!</v>
      </c>
      <c r="E6598" t="e">
        <f>Table1[[#This Row],[Vevő]]</f>
        <v>#VALUE!</v>
      </c>
      <c r="F6598" t="e">
        <f>Table1[[#This Row],[Termékkör]]</f>
        <v>#VALUE!</v>
      </c>
      <c r="G6598" s="4" t="e">
        <f>Table1[[#This Row],[SzumElad]]</f>
        <v>#VALUE!</v>
      </c>
      <c r="H6598" s="7" t="e">
        <f>Table1[[#This Row],[Jut_%]]</f>
        <v>#VALUE!</v>
      </c>
      <c r="I6598" s="4" t="e">
        <f>Table1[[#This Row],[Jut]]</f>
        <v>#VALUE!</v>
      </c>
      <c r="J6598" s="4" t="e">
        <f>Table1[[#This Row],[Column1]]</f>
        <v>#VALUE!</v>
      </c>
    </row>
    <row r="6599" spans="1:10" hidden="1" x14ac:dyDescent="0.3">
      <c r="A6599" s="2" t="e">
        <f>Table1[[#This Row],[Befolyt]]</f>
        <v>#VALUE!</v>
      </c>
      <c r="B6599" t="e">
        <f>Table1[[#This Row],[ÜK]]</f>
        <v>#VALUE!</v>
      </c>
      <c r="C6599" s="3" t="e">
        <f>Table1[[#This Row],[Szla]]</f>
        <v>#VALUE!</v>
      </c>
      <c r="D6599" s="6" t="e">
        <f>Table1[[#This Row],[Kelt_hó]]</f>
        <v>#VALUE!</v>
      </c>
      <c r="E6599" t="e">
        <f>Table1[[#This Row],[Vevő]]</f>
        <v>#VALUE!</v>
      </c>
      <c r="F6599" t="e">
        <f>Table1[[#This Row],[Termékkör]]</f>
        <v>#VALUE!</v>
      </c>
      <c r="G6599" s="4" t="e">
        <f>Table1[[#This Row],[SzumElad]]</f>
        <v>#VALUE!</v>
      </c>
      <c r="H6599" s="7" t="e">
        <f>Table1[[#This Row],[Jut_%]]</f>
        <v>#VALUE!</v>
      </c>
      <c r="I6599" s="4" t="e">
        <f>Table1[[#This Row],[Jut]]</f>
        <v>#VALUE!</v>
      </c>
      <c r="J6599" s="4" t="e">
        <f>Table1[[#This Row],[Column1]]</f>
        <v>#VALUE!</v>
      </c>
    </row>
    <row r="6600" spans="1:10" hidden="1" x14ac:dyDescent="0.3">
      <c r="A6600" s="2" t="e">
        <f>Table1[[#This Row],[Befolyt]]</f>
        <v>#VALUE!</v>
      </c>
      <c r="B6600" t="e">
        <f>Table1[[#This Row],[ÜK]]</f>
        <v>#VALUE!</v>
      </c>
      <c r="C6600" s="3" t="e">
        <f>Table1[[#This Row],[Szla]]</f>
        <v>#VALUE!</v>
      </c>
      <c r="D6600" s="6" t="e">
        <f>Table1[[#This Row],[Kelt_hó]]</f>
        <v>#VALUE!</v>
      </c>
      <c r="E6600" t="e">
        <f>Table1[[#This Row],[Vevő]]</f>
        <v>#VALUE!</v>
      </c>
      <c r="F6600" t="e">
        <f>Table1[[#This Row],[Termékkör]]</f>
        <v>#VALUE!</v>
      </c>
      <c r="G6600" s="4" t="e">
        <f>Table1[[#This Row],[SzumElad]]</f>
        <v>#VALUE!</v>
      </c>
      <c r="H6600" s="7" t="e">
        <f>Table1[[#This Row],[Jut_%]]</f>
        <v>#VALUE!</v>
      </c>
      <c r="I6600" s="4" t="e">
        <f>Table1[[#This Row],[Jut]]</f>
        <v>#VALUE!</v>
      </c>
      <c r="J6600" s="4" t="e">
        <f>Table1[[#This Row],[Column1]]</f>
        <v>#VALUE!</v>
      </c>
    </row>
    <row r="6601" spans="1:10" hidden="1" x14ac:dyDescent="0.3">
      <c r="A6601" s="2" t="e">
        <f>Table1[[#This Row],[Befolyt]]</f>
        <v>#VALUE!</v>
      </c>
      <c r="B6601" t="e">
        <f>Table1[[#This Row],[ÜK]]</f>
        <v>#VALUE!</v>
      </c>
      <c r="C6601" s="3" t="e">
        <f>Table1[[#This Row],[Szla]]</f>
        <v>#VALUE!</v>
      </c>
      <c r="D6601" s="6" t="e">
        <f>Table1[[#This Row],[Kelt_hó]]</f>
        <v>#VALUE!</v>
      </c>
      <c r="E6601" t="e">
        <f>Table1[[#This Row],[Vevő]]</f>
        <v>#VALUE!</v>
      </c>
      <c r="F6601" t="e">
        <f>Table1[[#This Row],[Termékkör]]</f>
        <v>#VALUE!</v>
      </c>
      <c r="G6601" s="4" t="e">
        <f>Table1[[#This Row],[SzumElad]]</f>
        <v>#VALUE!</v>
      </c>
      <c r="H6601" s="7" t="e">
        <f>Table1[[#This Row],[Jut_%]]</f>
        <v>#VALUE!</v>
      </c>
      <c r="I6601" s="4" t="e">
        <f>Table1[[#This Row],[Jut]]</f>
        <v>#VALUE!</v>
      </c>
      <c r="J6601" s="4" t="e">
        <f>Table1[[#This Row],[Column1]]</f>
        <v>#VALUE!</v>
      </c>
    </row>
    <row r="6602" spans="1:10" hidden="1" x14ac:dyDescent="0.3">
      <c r="A6602" s="2" t="e">
        <f>Table1[[#This Row],[Befolyt]]</f>
        <v>#VALUE!</v>
      </c>
      <c r="B6602" t="e">
        <f>Table1[[#This Row],[ÜK]]</f>
        <v>#VALUE!</v>
      </c>
      <c r="C6602" s="3" t="e">
        <f>Table1[[#This Row],[Szla]]</f>
        <v>#VALUE!</v>
      </c>
      <c r="D6602" s="6" t="e">
        <f>Table1[[#This Row],[Kelt_hó]]</f>
        <v>#VALUE!</v>
      </c>
      <c r="E6602" t="e">
        <f>Table1[[#This Row],[Vevő]]</f>
        <v>#VALUE!</v>
      </c>
      <c r="F6602" t="e">
        <f>Table1[[#This Row],[Termékkör]]</f>
        <v>#VALUE!</v>
      </c>
      <c r="G6602" s="4" t="e">
        <f>Table1[[#This Row],[SzumElad]]</f>
        <v>#VALUE!</v>
      </c>
      <c r="H6602" s="7" t="e">
        <f>Table1[[#This Row],[Jut_%]]</f>
        <v>#VALUE!</v>
      </c>
      <c r="I6602" s="4" t="e">
        <f>Table1[[#This Row],[Jut]]</f>
        <v>#VALUE!</v>
      </c>
      <c r="J6602" s="4" t="e">
        <f>Table1[[#This Row],[Column1]]</f>
        <v>#VALUE!</v>
      </c>
    </row>
    <row r="6603" spans="1:10" hidden="1" x14ac:dyDescent="0.3">
      <c r="A6603" s="2" t="e">
        <f>Table1[[#This Row],[Befolyt]]</f>
        <v>#VALUE!</v>
      </c>
      <c r="B6603" t="e">
        <f>Table1[[#This Row],[ÜK]]</f>
        <v>#VALUE!</v>
      </c>
      <c r="C6603" s="3" t="e">
        <f>Table1[[#This Row],[Szla]]</f>
        <v>#VALUE!</v>
      </c>
      <c r="D6603" s="6" t="e">
        <f>Table1[[#This Row],[Kelt_hó]]</f>
        <v>#VALUE!</v>
      </c>
      <c r="E6603" t="e">
        <f>Table1[[#This Row],[Vevő]]</f>
        <v>#VALUE!</v>
      </c>
      <c r="F6603" t="e">
        <f>Table1[[#This Row],[Termékkör]]</f>
        <v>#VALUE!</v>
      </c>
      <c r="G6603" s="4" t="e">
        <f>Table1[[#This Row],[SzumElad]]</f>
        <v>#VALUE!</v>
      </c>
      <c r="H6603" s="7" t="e">
        <f>Table1[[#This Row],[Jut_%]]</f>
        <v>#VALUE!</v>
      </c>
      <c r="I6603" s="4" t="e">
        <f>Table1[[#This Row],[Jut]]</f>
        <v>#VALUE!</v>
      </c>
      <c r="J6603" s="4" t="e">
        <f>Table1[[#This Row],[Column1]]</f>
        <v>#VALUE!</v>
      </c>
    </row>
    <row r="6604" spans="1:10" hidden="1" x14ac:dyDescent="0.3">
      <c r="A6604" s="2" t="e">
        <f>Table1[[#This Row],[Befolyt]]</f>
        <v>#VALUE!</v>
      </c>
      <c r="B6604" t="e">
        <f>Table1[[#This Row],[ÜK]]</f>
        <v>#VALUE!</v>
      </c>
      <c r="C6604" s="3" t="e">
        <f>Table1[[#This Row],[Szla]]</f>
        <v>#VALUE!</v>
      </c>
      <c r="D6604" s="6" t="e">
        <f>Table1[[#This Row],[Kelt_hó]]</f>
        <v>#VALUE!</v>
      </c>
      <c r="E6604" t="e">
        <f>Table1[[#This Row],[Vevő]]</f>
        <v>#VALUE!</v>
      </c>
      <c r="F6604" t="e">
        <f>Table1[[#This Row],[Termékkör]]</f>
        <v>#VALUE!</v>
      </c>
      <c r="G6604" s="4" t="e">
        <f>Table1[[#This Row],[SzumElad]]</f>
        <v>#VALUE!</v>
      </c>
      <c r="H6604" s="7" t="e">
        <f>Table1[[#This Row],[Jut_%]]</f>
        <v>#VALUE!</v>
      </c>
      <c r="I6604" s="4" t="e">
        <f>Table1[[#This Row],[Jut]]</f>
        <v>#VALUE!</v>
      </c>
      <c r="J6604" s="4" t="e">
        <f>Table1[[#This Row],[Column1]]</f>
        <v>#VALUE!</v>
      </c>
    </row>
    <row r="6605" spans="1:10" hidden="1" x14ac:dyDescent="0.3">
      <c r="A6605" s="2" t="e">
        <f>Table1[[#This Row],[Befolyt]]</f>
        <v>#VALUE!</v>
      </c>
      <c r="B6605" t="e">
        <f>Table1[[#This Row],[ÜK]]</f>
        <v>#VALUE!</v>
      </c>
      <c r="C6605" s="3" t="e">
        <f>Table1[[#This Row],[Szla]]</f>
        <v>#VALUE!</v>
      </c>
      <c r="D6605" s="6" t="e">
        <f>Table1[[#This Row],[Kelt_hó]]</f>
        <v>#VALUE!</v>
      </c>
      <c r="E6605" t="e">
        <f>Table1[[#This Row],[Vevő]]</f>
        <v>#VALUE!</v>
      </c>
      <c r="F6605" t="e">
        <f>Table1[[#This Row],[Termékkör]]</f>
        <v>#VALUE!</v>
      </c>
      <c r="G6605" s="4" t="e">
        <f>Table1[[#This Row],[SzumElad]]</f>
        <v>#VALUE!</v>
      </c>
      <c r="H6605" s="7" t="e">
        <f>Table1[[#This Row],[Jut_%]]</f>
        <v>#VALUE!</v>
      </c>
      <c r="I6605" s="4" t="e">
        <f>Table1[[#This Row],[Jut]]</f>
        <v>#VALUE!</v>
      </c>
      <c r="J6605" s="4" t="e">
        <f>Table1[[#This Row],[Column1]]</f>
        <v>#VALUE!</v>
      </c>
    </row>
    <row r="6606" spans="1:10" hidden="1" x14ac:dyDescent="0.3">
      <c r="A6606" s="2" t="e">
        <f>Table1[[#This Row],[Befolyt]]</f>
        <v>#VALUE!</v>
      </c>
      <c r="B6606" t="e">
        <f>Table1[[#This Row],[ÜK]]</f>
        <v>#VALUE!</v>
      </c>
      <c r="C6606" s="3" t="e">
        <f>Table1[[#This Row],[Szla]]</f>
        <v>#VALUE!</v>
      </c>
      <c r="D6606" s="6" t="e">
        <f>Table1[[#This Row],[Kelt_hó]]</f>
        <v>#VALUE!</v>
      </c>
      <c r="E6606" t="e">
        <f>Table1[[#This Row],[Vevő]]</f>
        <v>#VALUE!</v>
      </c>
      <c r="F6606" t="e">
        <f>Table1[[#This Row],[Termékkör]]</f>
        <v>#VALUE!</v>
      </c>
      <c r="G6606" s="4" t="e">
        <f>Table1[[#This Row],[SzumElad]]</f>
        <v>#VALUE!</v>
      </c>
      <c r="H6606" s="7" t="e">
        <f>Table1[[#This Row],[Jut_%]]</f>
        <v>#VALUE!</v>
      </c>
      <c r="I6606" s="4" t="e">
        <f>Table1[[#This Row],[Jut]]</f>
        <v>#VALUE!</v>
      </c>
      <c r="J6606" s="4" t="e">
        <f>Table1[[#This Row],[Column1]]</f>
        <v>#VALUE!</v>
      </c>
    </row>
    <row r="6607" spans="1:10" hidden="1" x14ac:dyDescent="0.3">
      <c r="A6607" s="2" t="e">
        <f>Table1[[#This Row],[Befolyt]]</f>
        <v>#VALUE!</v>
      </c>
      <c r="B6607" t="e">
        <f>Table1[[#This Row],[ÜK]]</f>
        <v>#VALUE!</v>
      </c>
      <c r="C6607" s="3" t="e">
        <f>Table1[[#This Row],[Szla]]</f>
        <v>#VALUE!</v>
      </c>
      <c r="D6607" s="6" t="e">
        <f>Table1[[#This Row],[Kelt_hó]]</f>
        <v>#VALUE!</v>
      </c>
      <c r="E6607" t="e">
        <f>Table1[[#This Row],[Vevő]]</f>
        <v>#VALUE!</v>
      </c>
      <c r="F6607" t="e">
        <f>Table1[[#This Row],[Termékkör]]</f>
        <v>#VALUE!</v>
      </c>
      <c r="G6607" s="4" t="e">
        <f>Table1[[#This Row],[SzumElad]]</f>
        <v>#VALUE!</v>
      </c>
      <c r="H6607" s="7" t="e">
        <f>Table1[[#This Row],[Jut_%]]</f>
        <v>#VALUE!</v>
      </c>
      <c r="I6607" s="4" t="e">
        <f>Table1[[#This Row],[Jut]]</f>
        <v>#VALUE!</v>
      </c>
      <c r="J6607" s="4" t="e">
        <f>Table1[[#This Row],[Column1]]</f>
        <v>#VALUE!</v>
      </c>
    </row>
    <row r="6608" spans="1:10" hidden="1" x14ac:dyDescent="0.3">
      <c r="A6608" s="2" t="e">
        <f>Table1[[#This Row],[Befolyt]]</f>
        <v>#VALUE!</v>
      </c>
      <c r="B6608" t="e">
        <f>Table1[[#This Row],[ÜK]]</f>
        <v>#VALUE!</v>
      </c>
      <c r="C6608" s="3" t="e">
        <f>Table1[[#This Row],[Szla]]</f>
        <v>#VALUE!</v>
      </c>
      <c r="D6608" s="6" t="e">
        <f>Table1[[#This Row],[Kelt_hó]]</f>
        <v>#VALUE!</v>
      </c>
      <c r="E6608" t="e">
        <f>Table1[[#This Row],[Vevő]]</f>
        <v>#VALUE!</v>
      </c>
      <c r="F6608" t="e">
        <f>Table1[[#This Row],[Termékkör]]</f>
        <v>#VALUE!</v>
      </c>
      <c r="G6608" s="4" t="e">
        <f>Table1[[#This Row],[SzumElad]]</f>
        <v>#VALUE!</v>
      </c>
      <c r="H6608" s="7" t="e">
        <f>Table1[[#This Row],[Jut_%]]</f>
        <v>#VALUE!</v>
      </c>
      <c r="I6608" s="4" t="e">
        <f>Table1[[#This Row],[Jut]]</f>
        <v>#VALUE!</v>
      </c>
      <c r="J6608" s="4" t="e">
        <f>Table1[[#This Row],[Column1]]</f>
        <v>#VALUE!</v>
      </c>
    </row>
    <row r="6609" spans="1:10" hidden="1" x14ac:dyDescent="0.3">
      <c r="A6609" s="2" t="e">
        <f>Table1[[#This Row],[Befolyt]]</f>
        <v>#VALUE!</v>
      </c>
      <c r="B6609" t="e">
        <f>Table1[[#This Row],[ÜK]]</f>
        <v>#VALUE!</v>
      </c>
      <c r="C6609" s="3" t="e">
        <f>Table1[[#This Row],[Szla]]</f>
        <v>#VALUE!</v>
      </c>
      <c r="D6609" s="6" t="e">
        <f>Table1[[#This Row],[Kelt_hó]]</f>
        <v>#VALUE!</v>
      </c>
      <c r="E6609" t="e">
        <f>Table1[[#This Row],[Vevő]]</f>
        <v>#VALUE!</v>
      </c>
      <c r="F6609" t="e">
        <f>Table1[[#This Row],[Termékkör]]</f>
        <v>#VALUE!</v>
      </c>
      <c r="G6609" s="4" t="e">
        <f>Table1[[#This Row],[SzumElad]]</f>
        <v>#VALUE!</v>
      </c>
      <c r="H6609" s="7" t="e">
        <f>Table1[[#This Row],[Jut_%]]</f>
        <v>#VALUE!</v>
      </c>
      <c r="I6609" s="4" t="e">
        <f>Table1[[#This Row],[Jut]]</f>
        <v>#VALUE!</v>
      </c>
      <c r="J6609" s="4" t="e">
        <f>Table1[[#This Row],[Column1]]</f>
        <v>#VALUE!</v>
      </c>
    </row>
    <row r="6610" spans="1:10" hidden="1" x14ac:dyDescent="0.3">
      <c r="A6610" s="2" t="e">
        <f>Table1[[#This Row],[Befolyt]]</f>
        <v>#VALUE!</v>
      </c>
      <c r="B6610" t="e">
        <f>Table1[[#This Row],[ÜK]]</f>
        <v>#VALUE!</v>
      </c>
      <c r="C6610" s="3" t="e">
        <f>Table1[[#This Row],[Szla]]</f>
        <v>#VALUE!</v>
      </c>
      <c r="D6610" s="6" t="e">
        <f>Table1[[#This Row],[Kelt_hó]]</f>
        <v>#VALUE!</v>
      </c>
      <c r="E6610" t="e">
        <f>Table1[[#This Row],[Vevő]]</f>
        <v>#VALUE!</v>
      </c>
      <c r="F6610" t="e">
        <f>Table1[[#This Row],[Termékkör]]</f>
        <v>#VALUE!</v>
      </c>
      <c r="G6610" s="4" t="e">
        <f>Table1[[#This Row],[SzumElad]]</f>
        <v>#VALUE!</v>
      </c>
      <c r="H6610" s="7" t="e">
        <f>Table1[[#This Row],[Jut_%]]</f>
        <v>#VALUE!</v>
      </c>
      <c r="I6610" s="4" t="e">
        <f>Table1[[#This Row],[Jut]]</f>
        <v>#VALUE!</v>
      </c>
      <c r="J6610" s="4" t="e">
        <f>Table1[[#This Row],[Column1]]</f>
        <v>#VALUE!</v>
      </c>
    </row>
    <row r="6611" spans="1:10" hidden="1" x14ac:dyDescent="0.3">
      <c r="A6611" s="2" t="e">
        <f>Table1[[#This Row],[Befolyt]]</f>
        <v>#VALUE!</v>
      </c>
      <c r="B6611" t="e">
        <f>Table1[[#This Row],[ÜK]]</f>
        <v>#VALUE!</v>
      </c>
      <c r="C6611" s="3" t="e">
        <f>Table1[[#This Row],[Szla]]</f>
        <v>#VALUE!</v>
      </c>
      <c r="D6611" s="6" t="e">
        <f>Table1[[#This Row],[Kelt_hó]]</f>
        <v>#VALUE!</v>
      </c>
      <c r="E6611" t="e">
        <f>Table1[[#This Row],[Vevő]]</f>
        <v>#VALUE!</v>
      </c>
      <c r="F6611" t="e">
        <f>Table1[[#This Row],[Termékkör]]</f>
        <v>#VALUE!</v>
      </c>
      <c r="G6611" s="4" t="e">
        <f>Table1[[#This Row],[SzumElad]]</f>
        <v>#VALUE!</v>
      </c>
      <c r="H6611" s="7" t="e">
        <f>Table1[[#This Row],[Jut_%]]</f>
        <v>#VALUE!</v>
      </c>
      <c r="I6611" s="4" t="e">
        <f>Table1[[#This Row],[Jut]]</f>
        <v>#VALUE!</v>
      </c>
      <c r="J6611" s="4" t="e">
        <f>Table1[[#This Row],[Column1]]</f>
        <v>#VALUE!</v>
      </c>
    </row>
    <row r="6612" spans="1:10" hidden="1" x14ac:dyDescent="0.3">
      <c r="A6612" s="2" t="e">
        <f>Table1[[#This Row],[Befolyt]]</f>
        <v>#VALUE!</v>
      </c>
      <c r="B6612" t="e">
        <f>Table1[[#This Row],[ÜK]]</f>
        <v>#VALUE!</v>
      </c>
      <c r="C6612" s="3" t="e">
        <f>Table1[[#This Row],[Szla]]</f>
        <v>#VALUE!</v>
      </c>
      <c r="D6612" s="6" t="e">
        <f>Table1[[#This Row],[Kelt_hó]]</f>
        <v>#VALUE!</v>
      </c>
      <c r="E6612" t="e">
        <f>Table1[[#This Row],[Vevő]]</f>
        <v>#VALUE!</v>
      </c>
      <c r="F6612" t="e">
        <f>Table1[[#This Row],[Termékkör]]</f>
        <v>#VALUE!</v>
      </c>
      <c r="G6612" s="4" t="e">
        <f>Table1[[#This Row],[SzumElad]]</f>
        <v>#VALUE!</v>
      </c>
      <c r="H6612" s="7" t="e">
        <f>Table1[[#This Row],[Jut_%]]</f>
        <v>#VALUE!</v>
      </c>
      <c r="I6612" s="4" t="e">
        <f>Table1[[#This Row],[Jut]]</f>
        <v>#VALUE!</v>
      </c>
      <c r="J6612" s="4" t="e">
        <f>Table1[[#This Row],[Column1]]</f>
        <v>#VALUE!</v>
      </c>
    </row>
    <row r="6613" spans="1:10" hidden="1" x14ac:dyDescent="0.3">
      <c r="A6613" s="2" t="e">
        <f>Table1[[#This Row],[Befolyt]]</f>
        <v>#VALUE!</v>
      </c>
      <c r="B6613" t="e">
        <f>Table1[[#This Row],[ÜK]]</f>
        <v>#VALUE!</v>
      </c>
      <c r="C6613" s="3" t="e">
        <f>Table1[[#This Row],[Szla]]</f>
        <v>#VALUE!</v>
      </c>
      <c r="D6613" s="6" t="e">
        <f>Table1[[#This Row],[Kelt_hó]]</f>
        <v>#VALUE!</v>
      </c>
      <c r="E6613" t="e">
        <f>Table1[[#This Row],[Vevő]]</f>
        <v>#VALUE!</v>
      </c>
      <c r="F6613" t="e">
        <f>Table1[[#This Row],[Termékkör]]</f>
        <v>#VALUE!</v>
      </c>
      <c r="G6613" s="4" t="e">
        <f>Table1[[#This Row],[SzumElad]]</f>
        <v>#VALUE!</v>
      </c>
      <c r="H6613" s="7" t="e">
        <f>Table1[[#This Row],[Jut_%]]</f>
        <v>#VALUE!</v>
      </c>
      <c r="I6613" s="4" t="e">
        <f>Table1[[#This Row],[Jut]]</f>
        <v>#VALUE!</v>
      </c>
      <c r="J6613" s="4" t="e">
        <f>Table1[[#This Row],[Column1]]</f>
        <v>#VALUE!</v>
      </c>
    </row>
    <row r="6614" spans="1:10" hidden="1" x14ac:dyDescent="0.3">
      <c r="A6614" s="2" t="e">
        <f>Table1[[#This Row],[Befolyt]]</f>
        <v>#VALUE!</v>
      </c>
      <c r="B6614" t="e">
        <f>Table1[[#This Row],[ÜK]]</f>
        <v>#VALUE!</v>
      </c>
      <c r="C6614" s="3" t="e">
        <f>Table1[[#This Row],[Szla]]</f>
        <v>#VALUE!</v>
      </c>
      <c r="D6614" s="6" t="e">
        <f>Table1[[#This Row],[Kelt_hó]]</f>
        <v>#VALUE!</v>
      </c>
      <c r="E6614" t="e">
        <f>Table1[[#This Row],[Vevő]]</f>
        <v>#VALUE!</v>
      </c>
      <c r="F6614" t="e">
        <f>Table1[[#This Row],[Termékkör]]</f>
        <v>#VALUE!</v>
      </c>
      <c r="G6614" s="4" t="e">
        <f>Table1[[#This Row],[SzumElad]]</f>
        <v>#VALUE!</v>
      </c>
      <c r="H6614" s="7" t="e">
        <f>Table1[[#This Row],[Jut_%]]</f>
        <v>#VALUE!</v>
      </c>
      <c r="I6614" s="4" t="e">
        <f>Table1[[#This Row],[Jut]]</f>
        <v>#VALUE!</v>
      </c>
      <c r="J6614" s="4" t="e">
        <f>Table1[[#This Row],[Column1]]</f>
        <v>#VALUE!</v>
      </c>
    </row>
    <row r="6615" spans="1:10" hidden="1" x14ac:dyDescent="0.3">
      <c r="A6615" s="2" t="e">
        <f>Table1[[#This Row],[Befolyt]]</f>
        <v>#VALUE!</v>
      </c>
      <c r="B6615" t="e">
        <f>Table1[[#This Row],[ÜK]]</f>
        <v>#VALUE!</v>
      </c>
      <c r="C6615" s="3" t="e">
        <f>Table1[[#This Row],[Szla]]</f>
        <v>#VALUE!</v>
      </c>
      <c r="D6615" s="6" t="e">
        <f>Table1[[#This Row],[Kelt_hó]]</f>
        <v>#VALUE!</v>
      </c>
      <c r="E6615" t="e">
        <f>Table1[[#This Row],[Vevő]]</f>
        <v>#VALUE!</v>
      </c>
      <c r="F6615" t="e">
        <f>Table1[[#This Row],[Termékkör]]</f>
        <v>#VALUE!</v>
      </c>
      <c r="G6615" s="4" t="e">
        <f>Table1[[#This Row],[SzumElad]]</f>
        <v>#VALUE!</v>
      </c>
      <c r="H6615" s="7" t="e">
        <f>Table1[[#This Row],[Jut_%]]</f>
        <v>#VALUE!</v>
      </c>
      <c r="I6615" s="4" t="e">
        <f>Table1[[#This Row],[Jut]]</f>
        <v>#VALUE!</v>
      </c>
      <c r="J6615" s="4" t="e">
        <f>Table1[[#This Row],[Column1]]</f>
        <v>#VALUE!</v>
      </c>
    </row>
    <row r="6616" spans="1:10" hidden="1" x14ac:dyDescent="0.3">
      <c r="A6616" s="2" t="e">
        <f>Table1[[#This Row],[Befolyt]]</f>
        <v>#VALUE!</v>
      </c>
      <c r="B6616" t="e">
        <f>Table1[[#This Row],[ÜK]]</f>
        <v>#VALUE!</v>
      </c>
      <c r="C6616" s="3" t="e">
        <f>Table1[[#This Row],[Szla]]</f>
        <v>#VALUE!</v>
      </c>
      <c r="D6616" s="6" t="e">
        <f>Table1[[#This Row],[Kelt_hó]]</f>
        <v>#VALUE!</v>
      </c>
      <c r="E6616" t="e">
        <f>Table1[[#This Row],[Vevő]]</f>
        <v>#VALUE!</v>
      </c>
      <c r="F6616" t="e">
        <f>Table1[[#This Row],[Termékkör]]</f>
        <v>#VALUE!</v>
      </c>
      <c r="G6616" s="4" t="e">
        <f>Table1[[#This Row],[SzumElad]]</f>
        <v>#VALUE!</v>
      </c>
      <c r="H6616" s="7" t="e">
        <f>Table1[[#This Row],[Jut_%]]</f>
        <v>#VALUE!</v>
      </c>
      <c r="I6616" s="4" t="e">
        <f>Table1[[#This Row],[Jut]]</f>
        <v>#VALUE!</v>
      </c>
      <c r="J6616" s="4" t="e">
        <f>Table1[[#This Row],[Column1]]</f>
        <v>#VALUE!</v>
      </c>
    </row>
    <row r="6617" spans="1:10" hidden="1" x14ac:dyDescent="0.3">
      <c r="A6617" s="2" t="e">
        <f>Table1[[#This Row],[Befolyt]]</f>
        <v>#VALUE!</v>
      </c>
      <c r="B6617" t="e">
        <f>Table1[[#This Row],[ÜK]]</f>
        <v>#VALUE!</v>
      </c>
      <c r="C6617" s="3" t="e">
        <f>Table1[[#This Row],[Szla]]</f>
        <v>#VALUE!</v>
      </c>
      <c r="D6617" s="6" t="e">
        <f>Table1[[#This Row],[Kelt_hó]]</f>
        <v>#VALUE!</v>
      </c>
      <c r="E6617" t="e">
        <f>Table1[[#This Row],[Vevő]]</f>
        <v>#VALUE!</v>
      </c>
      <c r="F6617" t="e">
        <f>Table1[[#This Row],[Termékkör]]</f>
        <v>#VALUE!</v>
      </c>
      <c r="G6617" s="4" t="e">
        <f>Table1[[#This Row],[SzumElad]]</f>
        <v>#VALUE!</v>
      </c>
      <c r="H6617" s="7" t="e">
        <f>Table1[[#This Row],[Jut_%]]</f>
        <v>#VALUE!</v>
      </c>
      <c r="I6617" s="4" t="e">
        <f>Table1[[#This Row],[Jut]]</f>
        <v>#VALUE!</v>
      </c>
      <c r="J6617" s="4" t="e">
        <f>Table1[[#This Row],[Column1]]</f>
        <v>#VALUE!</v>
      </c>
    </row>
    <row r="6618" spans="1:10" hidden="1" x14ac:dyDescent="0.3">
      <c r="A6618" s="2" t="e">
        <f>Table1[[#This Row],[Befolyt]]</f>
        <v>#VALUE!</v>
      </c>
      <c r="B6618" t="e">
        <f>Table1[[#This Row],[ÜK]]</f>
        <v>#VALUE!</v>
      </c>
      <c r="C6618" s="3" t="e">
        <f>Table1[[#This Row],[Szla]]</f>
        <v>#VALUE!</v>
      </c>
      <c r="D6618" s="6" t="e">
        <f>Table1[[#This Row],[Kelt_hó]]</f>
        <v>#VALUE!</v>
      </c>
      <c r="E6618" t="e">
        <f>Table1[[#This Row],[Vevő]]</f>
        <v>#VALUE!</v>
      </c>
      <c r="F6618" t="e">
        <f>Table1[[#This Row],[Termékkör]]</f>
        <v>#VALUE!</v>
      </c>
      <c r="G6618" s="4" t="e">
        <f>Table1[[#This Row],[SzumElad]]</f>
        <v>#VALUE!</v>
      </c>
      <c r="H6618" s="7" t="e">
        <f>Table1[[#This Row],[Jut_%]]</f>
        <v>#VALUE!</v>
      </c>
      <c r="I6618" s="4" t="e">
        <f>Table1[[#This Row],[Jut]]</f>
        <v>#VALUE!</v>
      </c>
      <c r="J6618" s="4" t="e">
        <f>Table1[[#This Row],[Column1]]</f>
        <v>#VALUE!</v>
      </c>
    </row>
    <row r="6619" spans="1:10" hidden="1" x14ac:dyDescent="0.3">
      <c r="A6619" s="2" t="e">
        <f>Table1[[#This Row],[Befolyt]]</f>
        <v>#VALUE!</v>
      </c>
      <c r="B6619" t="e">
        <f>Table1[[#This Row],[ÜK]]</f>
        <v>#VALUE!</v>
      </c>
      <c r="C6619" s="3" t="e">
        <f>Table1[[#This Row],[Szla]]</f>
        <v>#VALUE!</v>
      </c>
      <c r="D6619" s="6" t="e">
        <f>Table1[[#This Row],[Kelt_hó]]</f>
        <v>#VALUE!</v>
      </c>
      <c r="E6619" t="e">
        <f>Table1[[#This Row],[Vevő]]</f>
        <v>#VALUE!</v>
      </c>
      <c r="F6619" t="e">
        <f>Table1[[#This Row],[Termékkör]]</f>
        <v>#VALUE!</v>
      </c>
      <c r="G6619" s="4" t="e">
        <f>Table1[[#This Row],[SzumElad]]</f>
        <v>#VALUE!</v>
      </c>
      <c r="H6619" s="7" t="e">
        <f>Table1[[#This Row],[Jut_%]]</f>
        <v>#VALUE!</v>
      </c>
      <c r="I6619" s="4" t="e">
        <f>Table1[[#This Row],[Jut]]</f>
        <v>#VALUE!</v>
      </c>
      <c r="J6619" s="4" t="e">
        <f>Table1[[#This Row],[Column1]]</f>
        <v>#VALUE!</v>
      </c>
    </row>
    <row r="6620" spans="1:10" hidden="1" x14ac:dyDescent="0.3">
      <c r="A6620" s="2" t="e">
        <f>Table1[[#This Row],[Befolyt]]</f>
        <v>#VALUE!</v>
      </c>
      <c r="B6620" t="e">
        <f>Table1[[#This Row],[ÜK]]</f>
        <v>#VALUE!</v>
      </c>
      <c r="C6620" s="3" t="e">
        <f>Table1[[#This Row],[Szla]]</f>
        <v>#VALUE!</v>
      </c>
      <c r="D6620" s="6" t="e">
        <f>Table1[[#This Row],[Kelt_hó]]</f>
        <v>#VALUE!</v>
      </c>
      <c r="E6620" t="e">
        <f>Table1[[#This Row],[Vevő]]</f>
        <v>#VALUE!</v>
      </c>
      <c r="F6620" t="e">
        <f>Table1[[#This Row],[Termékkör]]</f>
        <v>#VALUE!</v>
      </c>
      <c r="G6620" s="4" t="e">
        <f>Table1[[#This Row],[SzumElad]]</f>
        <v>#VALUE!</v>
      </c>
      <c r="H6620" s="7" t="e">
        <f>Table1[[#This Row],[Jut_%]]</f>
        <v>#VALUE!</v>
      </c>
      <c r="I6620" s="4" t="e">
        <f>Table1[[#This Row],[Jut]]</f>
        <v>#VALUE!</v>
      </c>
      <c r="J6620" s="4" t="e">
        <f>Table1[[#This Row],[Column1]]</f>
        <v>#VALUE!</v>
      </c>
    </row>
    <row r="6621" spans="1:10" hidden="1" x14ac:dyDescent="0.3">
      <c r="A6621" s="2" t="e">
        <f>Table1[[#This Row],[Befolyt]]</f>
        <v>#VALUE!</v>
      </c>
      <c r="B6621" t="e">
        <f>Table1[[#This Row],[ÜK]]</f>
        <v>#VALUE!</v>
      </c>
      <c r="C6621" s="3" t="e">
        <f>Table1[[#This Row],[Szla]]</f>
        <v>#VALUE!</v>
      </c>
      <c r="D6621" s="6" t="e">
        <f>Table1[[#This Row],[Kelt_hó]]</f>
        <v>#VALUE!</v>
      </c>
      <c r="E6621" t="e">
        <f>Table1[[#This Row],[Vevő]]</f>
        <v>#VALUE!</v>
      </c>
      <c r="F6621" t="e">
        <f>Table1[[#This Row],[Termékkör]]</f>
        <v>#VALUE!</v>
      </c>
      <c r="G6621" s="4" t="e">
        <f>Table1[[#This Row],[SzumElad]]</f>
        <v>#VALUE!</v>
      </c>
      <c r="H6621" s="7" t="e">
        <f>Table1[[#This Row],[Jut_%]]</f>
        <v>#VALUE!</v>
      </c>
      <c r="I6621" s="4" t="e">
        <f>Table1[[#This Row],[Jut]]</f>
        <v>#VALUE!</v>
      </c>
      <c r="J6621" s="4" t="e">
        <f>Table1[[#This Row],[Column1]]</f>
        <v>#VALUE!</v>
      </c>
    </row>
    <row r="6622" spans="1:10" hidden="1" x14ac:dyDescent="0.3">
      <c r="A6622" s="2" t="e">
        <f>Table1[[#This Row],[Befolyt]]</f>
        <v>#VALUE!</v>
      </c>
      <c r="B6622" t="e">
        <f>Table1[[#This Row],[ÜK]]</f>
        <v>#VALUE!</v>
      </c>
      <c r="C6622" s="3" t="e">
        <f>Table1[[#This Row],[Szla]]</f>
        <v>#VALUE!</v>
      </c>
      <c r="D6622" s="6" t="e">
        <f>Table1[[#This Row],[Kelt_hó]]</f>
        <v>#VALUE!</v>
      </c>
      <c r="E6622" t="e">
        <f>Table1[[#This Row],[Vevő]]</f>
        <v>#VALUE!</v>
      </c>
      <c r="F6622" t="e">
        <f>Table1[[#This Row],[Termékkör]]</f>
        <v>#VALUE!</v>
      </c>
      <c r="G6622" s="4" t="e">
        <f>Table1[[#This Row],[SzumElad]]</f>
        <v>#VALUE!</v>
      </c>
      <c r="H6622" s="7" t="e">
        <f>Table1[[#This Row],[Jut_%]]</f>
        <v>#VALUE!</v>
      </c>
      <c r="I6622" s="4" t="e">
        <f>Table1[[#This Row],[Jut]]</f>
        <v>#VALUE!</v>
      </c>
      <c r="J6622" s="4" t="e">
        <f>Table1[[#This Row],[Column1]]</f>
        <v>#VALUE!</v>
      </c>
    </row>
    <row r="6623" spans="1:10" hidden="1" x14ac:dyDescent="0.3">
      <c r="A6623" s="2" t="e">
        <f>Table1[[#This Row],[Befolyt]]</f>
        <v>#VALUE!</v>
      </c>
      <c r="B6623" t="e">
        <f>Table1[[#This Row],[ÜK]]</f>
        <v>#VALUE!</v>
      </c>
      <c r="C6623" s="3" t="e">
        <f>Table1[[#This Row],[Szla]]</f>
        <v>#VALUE!</v>
      </c>
      <c r="D6623" s="6" t="e">
        <f>Table1[[#This Row],[Kelt_hó]]</f>
        <v>#VALUE!</v>
      </c>
      <c r="E6623" t="e">
        <f>Table1[[#This Row],[Vevő]]</f>
        <v>#VALUE!</v>
      </c>
      <c r="F6623" t="e">
        <f>Table1[[#This Row],[Termékkör]]</f>
        <v>#VALUE!</v>
      </c>
      <c r="G6623" s="4" t="e">
        <f>Table1[[#This Row],[SzumElad]]</f>
        <v>#VALUE!</v>
      </c>
      <c r="H6623" s="7" t="e">
        <f>Table1[[#This Row],[Jut_%]]</f>
        <v>#VALUE!</v>
      </c>
      <c r="I6623" s="4" t="e">
        <f>Table1[[#This Row],[Jut]]</f>
        <v>#VALUE!</v>
      </c>
      <c r="J6623" s="4" t="e">
        <f>Table1[[#This Row],[Column1]]</f>
        <v>#VALUE!</v>
      </c>
    </row>
    <row r="6624" spans="1:10" hidden="1" x14ac:dyDescent="0.3">
      <c r="A6624" s="2" t="e">
        <f>Table1[[#This Row],[Befolyt]]</f>
        <v>#VALUE!</v>
      </c>
      <c r="B6624" t="e">
        <f>Table1[[#This Row],[ÜK]]</f>
        <v>#VALUE!</v>
      </c>
      <c r="C6624" s="3" t="e">
        <f>Table1[[#This Row],[Szla]]</f>
        <v>#VALUE!</v>
      </c>
      <c r="D6624" s="6" t="e">
        <f>Table1[[#This Row],[Kelt_hó]]</f>
        <v>#VALUE!</v>
      </c>
      <c r="E6624" t="e">
        <f>Table1[[#This Row],[Vevő]]</f>
        <v>#VALUE!</v>
      </c>
      <c r="F6624" t="e">
        <f>Table1[[#This Row],[Termékkör]]</f>
        <v>#VALUE!</v>
      </c>
      <c r="G6624" s="4" t="e">
        <f>Table1[[#This Row],[SzumElad]]</f>
        <v>#VALUE!</v>
      </c>
      <c r="H6624" s="7" t="e">
        <f>Table1[[#This Row],[Jut_%]]</f>
        <v>#VALUE!</v>
      </c>
      <c r="I6624" s="4" t="e">
        <f>Table1[[#This Row],[Jut]]</f>
        <v>#VALUE!</v>
      </c>
      <c r="J6624" s="4" t="e">
        <f>Table1[[#This Row],[Column1]]</f>
        <v>#VALUE!</v>
      </c>
    </row>
    <row r="6625" spans="1:10" hidden="1" x14ac:dyDescent="0.3">
      <c r="A6625" s="2" t="e">
        <f>Table1[[#This Row],[Befolyt]]</f>
        <v>#VALUE!</v>
      </c>
      <c r="B6625" t="e">
        <f>Table1[[#This Row],[ÜK]]</f>
        <v>#VALUE!</v>
      </c>
      <c r="C6625" s="3" t="e">
        <f>Table1[[#This Row],[Szla]]</f>
        <v>#VALUE!</v>
      </c>
      <c r="D6625" s="6" t="e">
        <f>Table1[[#This Row],[Kelt_hó]]</f>
        <v>#VALUE!</v>
      </c>
      <c r="E6625" t="e">
        <f>Table1[[#This Row],[Vevő]]</f>
        <v>#VALUE!</v>
      </c>
      <c r="F6625" t="e">
        <f>Table1[[#This Row],[Termékkör]]</f>
        <v>#VALUE!</v>
      </c>
      <c r="G6625" s="4" t="e">
        <f>Table1[[#This Row],[SzumElad]]</f>
        <v>#VALUE!</v>
      </c>
      <c r="H6625" s="7" t="e">
        <f>Table1[[#This Row],[Jut_%]]</f>
        <v>#VALUE!</v>
      </c>
      <c r="I6625" s="4" t="e">
        <f>Table1[[#This Row],[Jut]]</f>
        <v>#VALUE!</v>
      </c>
      <c r="J6625" s="4" t="e">
        <f>Table1[[#This Row],[Column1]]</f>
        <v>#VALUE!</v>
      </c>
    </row>
    <row r="6626" spans="1:10" hidden="1" x14ac:dyDescent="0.3">
      <c r="A6626" s="2" t="e">
        <f>Table1[[#This Row],[Befolyt]]</f>
        <v>#VALUE!</v>
      </c>
      <c r="B6626" t="e">
        <f>Table1[[#This Row],[ÜK]]</f>
        <v>#VALUE!</v>
      </c>
      <c r="C6626" s="3" t="e">
        <f>Table1[[#This Row],[Szla]]</f>
        <v>#VALUE!</v>
      </c>
      <c r="D6626" s="6" t="e">
        <f>Table1[[#This Row],[Kelt_hó]]</f>
        <v>#VALUE!</v>
      </c>
      <c r="E6626" t="e">
        <f>Table1[[#This Row],[Vevő]]</f>
        <v>#VALUE!</v>
      </c>
      <c r="F6626" t="e">
        <f>Table1[[#This Row],[Termékkör]]</f>
        <v>#VALUE!</v>
      </c>
      <c r="G6626" s="4" t="e">
        <f>Table1[[#This Row],[SzumElad]]</f>
        <v>#VALUE!</v>
      </c>
      <c r="H6626" s="7" t="e">
        <f>Table1[[#This Row],[Jut_%]]</f>
        <v>#VALUE!</v>
      </c>
      <c r="I6626" s="4" t="e">
        <f>Table1[[#This Row],[Jut]]</f>
        <v>#VALUE!</v>
      </c>
      <c r="J6626" s="4" t="e">
        <f>Table1[[#This Row],[Column1]]</f>
        <v>#VALUE!</v>
      </c>
    </row>
    <row r="6627" spans="1:10" hidden="1" x14ac:dyDescent="0.3">
      <c r="A6627" s="2" t="e">
        <f>Table1[[#This Row],[Befolyt]]</f>
        <v>#VALUE!</v>
      </c>
      <c r="B6627" t="e">
        <f>Table1[[#This Row],[ÜK]]</f>
        <v>#VALUE!</v>
      </c>
      <c r="C6627" s="3" t="e">
        <f>Table1[[#This Row],[Szla]]</f>
        <v>#VALUE!</v>
      </c>
      <c r="D6627" s="6" t="e">
        <f>Table1[[#This Row],[Kelt_hó]]</f>
        <v>#VALUE!</v>
      </c>
      <c r="E6627" t="e">
        <f>Table1[[#This Row],[Vevő]]</f>
        <v>#VALUE!</v>
      </c>
      <c r="F6627" t="e">
        <f>Table1[[#This Row],[Termékkör]]</f>
        <v>#VALUE!</v>
      </c>
      <c r="G6627" s="4" t="e">
        <f>Table1[[#This Row],[SzumElad]]</f>
        <v>#VALUE!</v>
      </c>
      <c r="H6627" s="7" t="e">
        <f>Table1[[#This Row],[Jut_%]]</f>
        <v>#VALUE!</v>
      </c>
      <c r="I6627" s="4" t="e">
        <f>Table1[[#This Row],[Jut]]</f>
        <v>#VALUE!</v>
      </c>
      <c r="J6627" s="4" t="e">
        <f>Table1[[#This Row],[Column1]]</f>
        <v>#VALUE!</v>
      </c>
    </row>
    <row r="6628" spans="1:10" hidden="1" x14ac:dyDescent="0.3">
      <c r="A6628" s="2" t="e">
        <f>Table1[[#This Row],[Befolyt]]</f>
        <v>#VALUE!</v>
      </c>
      <c r="B6628" t="e">
        <f>Table1[[#This Row],[ÜK]]</f>
        <v>#VALUE!</v>
      </c>
      <c r="C6628" s="3" t="e">
        <f>Table1[[#This Row],[Szla]]</f>
        <v>#VALUE!</v>
      </c>
      <c r="D6628" s="6" t="e">
        <f>Table1[[#This Row],[Kelt_hó]]</f>
        <v>#VALUE!</v>
      </c>
      <c r="E6628" t="e">
        <f>Table1[[#This Row],[Vevő]]</f>
        <v>#VALUE!</v>
      </c>
      <c r="F6628" t="e">
        <f>Table1[[#This Row],[Termékkör]]</f>
        <v>#VALUE!</v>
      </c>
      <c r="G6628" s="4" t="e">
        <f>Table1[[#This Row],[SzumElad]]</f>
        <v>#VALUE!</v>
      </c>
      <c r="H6628" s="7" t="e">
        <f>Table1[[#This Row],[Jut_%]]</f>
        <v>#VALUE!</v>
      </c>
      <c r="I6628" s="4" t="e">
        <f>Table1[[#This Row],[Jut]]</f>
        <v>#VALUE!</v>
      </c>
      <c r="J6628" s="4" t="e">
        <f>Table1[[#This Row],[Column1]]</f>
        <v>#VALUE!</v>
      </c>
    </row>
    <row r="6629" spans="1:10" hidden="1" x14ac:dyDescent="0.3">
      <c r="A6629" s="2" t="e">
        <f>Table1[[#This Row],[Befolyt]]</f>
        <v>#VALUE!</v>
      </c>
      <c r="B6629" t="e">
        <f>Table1[[#This Row],[ÜK]]</f>
        <v>#VALUE!</v>
      </c>
      <c r="C6629" s="3" t="e">
        <f>Table1[[#This Row],[Szla]]</f>
        <v>#VALUE!</v>
      </c>
      <c r="D6629" s="6" t="e">
        <f>Table1[[#This Row],[Kelt_hó]]</f>
        <v>#VALUE!</v>
      </c>
      <c r="E6629" t="e">
        <f>Table1[[#This Row],[Vevő]]</f>
        <v>#VALUE!</v>
      </c>
      <c r="F6629" t="e">
        <f>Table1[[#This Row],[Termékkör]]</f>
        <v>#VALUE!</v>
      </c>
      <c r="G6629" s="4" t="e">
        <f>Table1[[#This Row],[SzumElad]]</f>
        <v>#VALUE!</v>
      </c>
      <c r="H6629" s="7" t="e">
        <f>Table1[[#This Row],[Jut_%]]</f>
        <v>#VALUE!</v>
      </c>
      <c r="I6629" s="4" t="e">
        <f>Table1[[#This Row],[Jut]]</f>
        <v>#VALUE!</v>
      </c>
      <c r="J6629" s="4" t="e">
        <f>Table1[[#This Row],[Column1]]</f>
        <v>#VALUE!</v>
      </c>
    </row>
    <row r="6630" spans="1:10" hidden="1" x14ac:dyDescent="0.3">
      <c r="A6630" s="2" t="e">
        <f>Table1[[#This Row],[Befolyt]]</f>
        <v>#VALUE!</v>
      </c>
      <c r="B6630" t="e">
        <f>Table1[[#This Row],[ÜK]]</f>
        <v>#VALUE!</v>
      </c>
      <c r="C6630" s="3" t="e">
        <f>Table1[[#This Row],[Szla]]</f>
        <v>#VALUE!</v>
      </c>
      <c r="D6630" s="6" t="e">
        <f>Table1[[#This Row],[Kelt_hó]]</f>
        <v>#VALUE!</v>
      </c>
      <c r="E6630" t="e">
        <f>Table1[[#This Row],[Vevő]]</f>
        <v>#VALUE!</v>
      </c>
      <c r="F6630" t="e">
        <f>Table1[[#This Row],[Termékkör]]</f>
        <v>#VALUE!</v>
      </c>
      <c r="G6630" s="4" t="e">
        <f>Table1[[#This Row],[SzumElad]]</f>
        <v>#VALUE!</v>
      </c>
      <c r="H6630" s="7" t="e">
        <f>Table1[[#This Row],[Jut_%]]</f>
        <v>#VALUE!</v>
      </c>
      <c r="I6630" s="4" t="e">
        <f>Table1[[#This Row],[Jut]]</f>
        <v>#VALUE!</v>
      </c>
      <c r="J6630" s="4" t="e">
        <f>Table1[[#This Row],[Column1]]</f>
        <v>#VALUE!</v>
      </c>
    </row>
    <row r="6631" spans="1:10" hidden="1" x14ac:dyDescent="0.3">
      <c r="A6631" s="2" t="e">
        <f>Table1[[#This Row],[Befolyt]]</f>
        <v>#VALUE!</v>
      </c>
      <c r="B6631" t="e">
        <f>Table1[[#This Row],[ÜK]]</f>
        <v>#VALUE!</v>
      </c>
      <c r="C6631" s="3" t="e">
        <f>Table1[[#This Row],[Szla]]</f>
        <v>#VALUE!</v>
      </c>
      <c r="D6631" s="6" t="e">
        <f>Table1[[#This Row],[Kelt_hó]]</f>
        <v>#VALUE!</v>
      </c>
      <c r="E6631" t="e">
        <f>Table1[[#This Row],[Vevő]]</f>
        <v>#VALUE!</v>
      </c>
      <c r="F6631" t="e">
        <f>Table1[[#This Row],[Termékkör]]</f>
        <v>#VALUE!</v>
      </c>
      <c r="G6631" s="4" t="e">
        <f>Table1[[#This Row],[SzumElad]]</f>
        <v>#VALUE!</v>
      </c>
      <c r="H6631" s="7" t="e">
        <f>Table1[[#This Row],[Jut_%]]</f>
        <v>#VALUE!</v>
      </c>
      <c r="I6631" s="4" t="e">
        <f>Table1[[#This Row],[Jut]]</f>
        <v>#VALUE!</v>
      </c>
      <c r="J6631" s="4" t="e">
        <f>Table1[[#This Row],[Column1]]</f>
        <v>#VALUE!</v>
      </c>
    </row>
    <row r="6632" spans="1:10" hidden="1" x14ac:dyDescent="0.3">
      <c r="A6632" s="2" t="e">
        <f>Table1[[#This Row],[Befolyt]]</f>
        <v>#VALUE!</v>
      </c>
      <c r="B6632" t="e">
        <f>Table1[[#This Row],[ÜK]]</f>
        <v>#VALUE!</v>
      </c>
      <c r="C6632" s="3" t="e">
        <f>Table1[[#This Row],[Szla]]</f>
        <v>#VALUE!</v>
      </c>
      <c r="D6632" s="6" t="e">
        <f>Table1[[#This Row],[Kelt_hó]]</f>
        <v>#VALUE!</v>
      </c>
      <c r="E6632" t="e">
        <f>Table1[[#This Row],[Vevő]]</f>
        <v>#VALUE!</v>
      </c>
      <c r="F6632" t="e">
        <f>Table1[[#This Row],[Termékkör]]</f>
        <v>#VALUE!</v>
      </c>
      <c r="G6632" s="4" t="e">
        <f>Table1[[#This Row],[SzumElad]]</f>
        <v>#VALUE!</v>
      </c>
      <c r="H6632" s="7" t="e">
        <f>Table1[[#This Row],[Jut_%]]</f>
        <v>#VALUE!</v>
      </c>
      <c r="I6632" s="4" t="e">
        <f>Table1[[#This Row],[Jut]]</f>
        <v>#VALUE!</v>
      </c>
      <c r="J6632" s="4" t="e">
        <f>Table1[[#This Row],[Column1]]</f>
        <v>#VALUE!</v>
      </c>
    </row>
    <row r="6633" spans="1:10" hidden="1" x14ac:dyDescent="0.3">
      <c r="A6633" s="2" t="e">
        <f>Table1[[#This Row],[Befolyt]]</f>
        <v>#VALUE!</v>
      </c>
      <c r="B6633" t="e">
        <f>Table1[[#This Row],[ÜK]]</f>
        <v>#VALUE!</v>
      </c>
      <c r="C6633" s="3" t="e">
        <f>Table1[[#This Row],[Szla]]</f>
        <v>#VALUE!</v>
      </c>
      <c r="D6633" s="6" t="e">
        <f>Table1[[#This Row],[Kelt_hó]]</f>
        <v>#VALUE!</v>
      </c>
      <c r="E6633" t="e">
        <f>Table1[[#This Row],[Vevő]]</f>
        <v>#VALUE!</v>
      </c>
      <c r="F6633" t="e">
        <f>Table1[[#This Row],[Termékkör]]</f>
        <v>#VALUE!</v>
      </c>
      <c r="G6633" s="4" t="e">
        <f>Table1[[#This Row],[SzumElad]]</f>
        <v>#VALUE!</v>
      </c>
      <c r="H6633" s="7" t="e">
        <f>Table1[[#This Row],[Jut_%]]</f>
        <v>#VALUE!</v>
      </c>
      <c r="I6633" s="4" t="e">
        <f>Table1[[#This Row],[Jut]]</f>
        <v>#VALUE!</v>
      </c>
      <c r="J6633" s="4" t="e">
        <f>Table1[[#This Row],[Column1]]</f>
        <v>#VALUE!</v>
      </c>
    </row>
    <row r="6634" spans="1:10" hidden="1" x14ac:dyDescent="0.3">
      <c r="A6634" s="2" t="e">
        <f>Table1[[#This Row],[Befolyt]]</f>
        <v>#VALUE!</v>
      </c>
      <c r="B6634" t="e">
        <f>Table1[[#This Row],[ÜK]]</f>
        <v>#VALUE!</v>
      </c>
      <c r="C6634" s="3" t="e">
        <f>Table1[[#This Row],[Szla]]</f>
        <v>#VALUE!</v>
      </c>
      <c r="D6634" s="6" t="e">
        <f>Table1[[#This Row],[Kelt_hó]]</f>
        <v>#VALUE!</v>
      </c>
      <c r="E6634" t="e">
        <f>Table1[[#This Row],[Vevő]]</f>
        <v>#VALUE!</v>
      </c>
      <c r="F6634" t="e">
        <f>Table1[[#This Row],[Termékkör]]</f>
        <v>#VALUE!</v>
      </c>
      <c r="G6634" s="4" t="e">
        <f>Table1[[#This Row],[SzumElad]]</f>
        <v>#VALUE!</v>
      </c>
      <c r="H6634" s="7" t="e">
        <f>Table1[[#This Row],[Jut_%]]</f>
        <v>#VALUE!</v>
      </c>
      <c r="I6634" s="4" t="e">
        <f>Table1[[#This Row],[Jut]]</f>
        <v>#VALUE!</v>
      </c>
      <c r="J6634" s="4" t="e">
        <f>Table1[[#This Row],[Column1]]</f>
        <v>#VALUE!</v>
      </c>
    </row>
    <row r="6635" spans="1:10" hidden="1" x14ac:dyDescent="0.3">
      <c r="A6635" s="2" t="e">
        <f>Table1[[#This Row],[Befolyt]]</f>
        <v>#VALUE!</v>
      </c>
      <c r="B6635" t="e">
        <f>Table1[[#This Row],[ÜK]]</f>
        <v>#VALUE!</v>
      </c>
      <c r="C6635" s="3" t="e">
        <f>Table1[[#This Row],[Szla]]</f>
        <v>#VALUE!</v>
      </c>
      <c r="D6635" s="6" t="e">
        <f>Table1[[#This Row],[Kelt_hó]]</f>
        <v>#VALUE!</v>
      </c>
      <c r="E6635" t="e">
        <f>Table1[[#This Row],[Vevő]]</f>
        <v>#VALUE!</v>
      </c>
      <c r="F6635" t="e">
        <f>Table1[[#This Row],[Termékkör]]</f>
        <v>#VALUE!</v>
      </c>
      <c r="G6635" s="4" t="e">
        <f>Table1[[#This Row],[SzumElad]]</f>
        <v>#VALUE!</v>
      </c>
      <c r="H6635" s="7" t="e">
        <f>Table1[[#This Row],[Jut_%]]</f>
        <v>#VALUE!</v>
      </c>
      <c r="I6635" s="4" t="e">
        <f>Table1[[#This Row],[Jut]]</f>
        <v>#VALUE!</v>
      </c>
      <c r="J6635" s="4" t="e">
        <f>Table1[[#This Row],[Column1]]</f>
        <v>#VALUE!</v>
      </c>
    </row>
    <row r="6636" spans="1:10" hidden="1" x14ac:dyDescent="0.3">
      <c r="A6636" s="2" t="e">
        <f>Table1[[#This Row],[Befolyt]]</f>
        <v>#VALUE!</v>
      </c>
      <c r="B6636" t="e">
        <f>Table1[[#This Row],[ÜK]]</f>
        <v>#VALUE!</v>
      </c>
      <c r="C6636" s="3" t="e">
        <f>Table1[[#This Row],[Szla]]</f>
        <v>#VALUE!</v>
      </c>
      <c r="D6636" s="6" t="e">
        <f>Table1[[#This Row],[Kelt_hó]]</f>
        <v>#VALUE!</v>
      </c>
      <c r="E6636" t="e">
        <f>Table1[[#This Row],[Vevő]]</f>
        <v>#VALUE!</v>
      </c>
      <c r="F6636" t="e">
        <f>Table1[[#This Row],[Termékkör]]</f>
        <v>#VALUE!</v>
      </c>
      <c r="G6636" s="4" t="e">
        <f>Table1[[#This Row],[SzumElad]]</f>
        <v>#VALUE!</v>
      </c>
      <c r="H6636" s="7" t="e">
        <f>Table1[[#This Row],[Jut_%]]</f>
        <v>#VALUE!</v>
      </c>
      <c r="I6636" s="4" t="e">
        <f>Table1[[#This Row],[Jut]]</f>
        <v>#VALUE!</v>
      </c>
      <c r="J6636" s="4" t="e">
        <f>Table1[[#This Row],[Column1]]</f>
        <v>#VALUE!</v>
      </c>
    </row>
    <row r="6637" spans="1:10" hidden="1" x14ac:dyDescent="0.3">
      <c r="A6637" s="2" t="e">
        <f>Table1[[#This Row],[Befolyt]]</f>
        <v>#VALUE!</v>
      </c>
      <c r="B6637" t="e">
        <f>Table1[[#This Row],[ÜK]]</f>
        <v>#VALUE!</v>
      </c>
      <c r="C6637" s="3" t="e">
        <f>Table1[[#This Row],[Szla]]</f>
        <v>#VALUE!</v>
      </c>
      <c r="D6637" s="6" t="e">
        <f>Table1[[#This Row],[Kelt_hó]]</f>
        <v>#VALUE!</v>
      </c>
      <c r="E6637" t="e">
        <f>Table1[[#This Row],[Vevő]]</f>
        <v>#VALUE!</v>
      </c>
      <c r="F6637" t="e">
        <f>Table1[[#This Row],[Termékkör]]</f>
        <v>#VALUE!</v>
      </c>
      <c r="G6637" s="4" t="e">
        <f>Table1[[#This Row],[SzumElad]]</f>
        <v>#VALUE!</v>
      </c>
      <c r="H6637" s="7" t="e">
        <f>Table1[[#This Row],[Jut_%]]</f>
        <v>#VALUE!</v>
      </c>
      <c r="I6637" s="4" t="e">
        <f>Table1[[#This Row],[Jut]]</f>
        <v>#VALUE!</v>
      </c>
      <c r="J6637" s="4" t="e">
        <f>Table1[[#This Row],[Column1]]</f>
        <v>#VALUE!</v>
      </c>
    </row>
    <row r="6638" spans="1:10" hidden="1" x14ac:dyDescent="0.3">
      <c r="A6638" s="2" t="e">
        <f>Table1[[#This Row],[Befolyt]]</f>
        <v>#VALUE!</v>
      </c>
      <c r="B6638" t="e">
        <f>Table1[[#This Row],[ÜK]]</f>
        <v>#VALUE!</v>
      </c>
      <c r="C6638" s="3" t="e">
        <f>Table1[[#This Row],[Szla]]</f>
        <v>#VALUE!</v>
      </c>
      <c r="D6638" s="6" t="e">
        <f>Table1[[#This Row],[Kelt_hó]]</f>
        <v>#VALUE!</v>
      </c>
      <c r="E6638" t="e">
        <f>Table1[[#This Row],[Vevő]]</f>
        <v>#VALUE!</v>
      </c>
      <c r="F6638" t="e">
        <f>Table1[[#This Row],[Termékkör]]</f>
        <v>#VALUE!</v>
      </c>
      <c r="G6638" s="4" t="e">
        <f>Table1[[#This Row],[SzumElad]]</f>
        <v>#VALUE!</v>
      </c>
      <c r="H6638" s="7" t="e">
        <f>Table1[[#This Row],[Jut_%]]</f>
        <v>#VALUE!</v>
      </c>
      <c r="I6638" s="4" t="e">
        <f>Table1[[#This Row],[Jut]]</f>
        <v>#VALUE!</v>
      </c>
      <c r="J6638" s="4" t="e">
        <f>Table1[[#This Row],[Column1]]</f>
        <v>#VALUE!</v>
      </c>
    </row>
    <row r="6639" spans="1:10" hidden="1" x14ac:dyDescent="0.3">
      <c r="A6639" s="2" t="e">
        <f>Table1[[#This Row],[Befolyt]]</f>
        <v>#VALUE!</v>
      </c>
      <c r="B6639" t="e">
        <f>Table1[[#This Row],[ÜK]]</f>
        <v>#VALUE!</v>
      </c>
      <c r="C6639" s="3" t="e">
        <f>Table1[[#This Row],[Szla]]</f>
        <v>#VALUE!</v>
      </c>
      <c r="D6639" s="6" t="e">
        <f>Table1[[#This Row],[Kelt_hó]]</f>
        <v>#VALUE!</v>
      </c>
      <c r="E6639" t="e">
        <f>Table1[[#This Row],[Vevő]]</f>
        <v>#VALUE!</v>
      </c>
      <c r="F6639" t="e">
        <f>Table1[[#This Row],[Termékkör]]</f>
        <v>#VALUE!</v>
      </c>
      <c r="G6639" s="4" t="e">
        <f>Table1[[#This Row],[SzumElad]]</f>
        <v>#VALUE!</v>
      </c>
      <c r="H6639" s="7" t="e">
        <f>Table1[[#This Row],[Jut_%]]</f>
        <v>#VALUE!</v>
      </c>
      <c r="I6639" s="4" t="e">
        <f>Table1[[#This Row],[Jut]]</f>
        <v>#VALUE!</v>
      </c>
      <c r="J6639" s="4" t="e">
        <f>Table1[[#This Row],[Column1]]</f>
        <v>#VALUE!</v>
      </c>
    </row>
    <row r="6640" spans="1:10" hidden="1" x14ac:dyDescent="0.3">
      <c r="A6640" s="2" t="e">
        <f>Table1[[#This Row],[Befolyt]]</f>
        <v>#VALUE!</v>
      </c>
      <c r="B6640" t="e">
        <f>Table1[[#This Row],[ÜK]]</f>
        <v>#VALUE!</v>
      </c>
      <c r="C6640" s="3" t="e">
        <f>Table1[[#This Row],[Szla]]</f>
        <v>#VALUE!</v>
      </c>
      <c r="D6640" s="6" t="e">
        <f>Table1[[#This Row],[Kelt_hó]]</f>
        <v>#VALUE!</v>
      </c>
      <c r="E6640" t="e">
        <f>Table1[[#This Row],[Vevő]]</f>
        <v>#VALUE!</v>
      </c>
      <c r="F6640" t="e">
        <f>Table1[[#This Row],[Termékkör]]</f>
        <v>#VALUE!</v>
      </c>
      <c r="G6640" s="4" t="e">
        <f>Table1[[#This Row],[SzumElad]]</f>
        <v>#VALUE!</v>
      </c>
      <c r="H6640" s="7" t="e">
        <f>Table1[[#This Row],[Jut_%]]</f>
        <v>#VALUE!</v>
      </c>
      <c r="I6640" s="4" t="e">
        <f>Table1[[#This Row],[Jut]]</f>
        <v>#VALUE!</v>
      </c>
      <c r="J6640" s="4" t="e">
        <f>Table1[[#This Row],[Column1]]</f>
        <v>#VALUE!</v>
      </c>
    </row>
    <row r="6641" spans="1:10" hidden="1" x14ac:dyDescent="0.3">
      <c r="A6641" s="2" t="e">
        <f>Table1[[#This Row],[Befolyt]]</f>
        <v>#VALUE!</v>
      </c>
      <c r="B6641" t="e">
        <f>Table1[[#This Row],[ÜK]]</f>
        <v>#VALUE!</v>
      </c>
      <c r="C6641" s="3" t="e">
        <f>Table1[[#This Row],[Szla]]</f>
        <v>#VALUE!</v>
      </c>
      <c r="D6641" s="6" t="e">
        <f>Table1[[#This Row],[Kelt_hó]]</f>
        <v>#VALUE!</v>
      </c>
      <c r="E6641" t="e">
        <f>Table1[[#This Row],[Vevő]]</f>
        <v>#VALUE!</v>
      </c>
      <c r="F6641" t="e">
        <f>Table1[[#This Row],[Termékkör]]</f>
        <v>#VALUE!</v>
      </c>
      <c r="G6641" s="4" t="e">
        <f>Table1[[#This Row],[SzumElad]]</f>
        <v>#VALUE!</v>
      </c>
      <c r="H6641" s="7" t="e">
        <f>Table1[[#This Row],[Jut_%]]</f>
        <v>#VALUE!</v>
      </c>
      <c r="I6641" s="4" t="e">
        <f>Table1[[#This Row],[Jut]]</f>
        <v>#VALUE!</v>
      </c>
      <c r="J6641" s="4" t="e">
        <f>Table1[[#This Row],[Column1]]</f>
        <v>#VALUE!</v>
      </c>
    </row>
    <row r="6642" spans="1:10" hidden="1" x14ac:dyDescent="0.3">
      <c r="A6642" s="2" t="e">
        <f>Table1[[#This Row],[Befolyt]]</f>
        <v>#VALUE!</v>
      </c>
      <c r="B6642" t="e">
        <f>Table1[[#This Row],[ÜK]]</f>
        <v>#VALUE!</v>
      </c>
      <c r="C6642" s="3" t="e">
        <f>Table1[[#This Row],[Szla]]</f>
        <v>#VALUE!</v>
      </c>
      <c r="D6642" s="6" t="e">
        <f>Table1[[#This Row],[Kelt_hó]]</f>
        <v>#VALUE!</v>
      </c>
      <c r="E6642" t="e">
        <f>Table1[[#This Row],[Vevő]]</f>
        <v>#VALUE!</v>
      </c>
      <c r="F6642" t="e">
        <f>Table1[[#This Row],[Termékkör]]</f>
        <v>#VALUE!</v>
      </c>
      <c r="G6642" s="4" t="e">
        <f>Table1[[#This Row],[SzumElad]]</f>
        <v>#VALUE!</v>
      </c>
      <c r="H6642" s="7" t="e">
        <f>Table1[[#This Row],[Jut_%]]</f>
        <v>#VALUE!</v>
      </c>
      <c r="I6642" s="4" t="e">
        <f>Table1[[#This Row],[Jut]]</f>
        <v>#VALUE!</v>
      </c>
      <c r="J6642" s="4" t="e">
        <f>Table1[[#This Row],[Column1]]</f>
        <v>#VALUE!</v>
      </c>
    </row>
    <row r="6643" spans="1:10" hidden="1" x14ac:dyDescent="0.3">
      <c r="A6643" s="2" t="e">
        <f>Table1[[#This Row],[Befolyt]]</f>
        <v>#VALUE!</v>
      </c>
      <c r="B6643" t="e">
        <f>Table1[[#This Row],[ÜK]]</f>
        <v>#VALUE!</v>
      </c>
      <c r="C6643" s="3" t="e">
        <f>Table1[[#This Row],[Szla]]</f>
        <v>#VALUE!</v>
      </c>
      <c r="D6643" s="6" t="e">
        <f>Table1[[#This Row],[Kelt_hó]]</f>
        <v>#VALUE!</v>
      </c>
      <c r="E6643" t="e">
        <f>Table1[[#This Row],[Vevő]]</f>
        <v>#VALUE!</v>
      </c>
      <c r="F6643" t="e">
        <f>Table1[[#This Row],[Termékkör]]</f>
        <v>#VALUE!</v>
      </c>
      <c r="G6643" s="4" t="e">
        <f>Table1[[#This Row],[SzumElad]]</f>
        <v>#VALUE!</v>
      </c>
      <c r="H6643" s="7" t="e">
        <f>Table1[[#This Row],[Jut_%]]</f>
        <v>#VALUE!</v>
      </c>
      <c r="I6643" s="4" t="e">
        <f>Table1[[#This Row],[Jut]]</f>
        <v>#VALUE!</v>
      </c>
      <c r="J6643" s="4" t="e">
        <f>Table1[[#This Row],[Column1]]</f>
        <v>#VALUE!</v>
      </c>
    </row>
    <row r="6644" spans="1:10" hidden="1" x14ac:dyDescent="0.3">
      <c r="A6644" s="2" t="e">
        <f>Table1[[#This Row],[Befolyt]]</f>
        <v>#VALUE!</v>
      </c>
      <c r="B6644" t="e">
        <f>Table1[[#This Row],[ÜK]]</f>
        <v>#VALUE!</v>
      </c>
      <c r="C6644" s="3" t="e">
        <f>Table1[[#This Row],[Szla]]</f>
        <v>#VALUE!</v>
      </c>
      <c r="D6644" s="6" t="e">
        <f>Table1[[#This Row],[Kelt_hó]]</f>
        <v>#VALUE!</v>
      </c>
      <c r="E6644" t="e">
        <f>Table1[[#This Row],[Vevő]]</f>
        <v>#VALUE!</v>
      </c>
      <c r="F6644" t="e">
        <f>Table1[[#This Row],[Termékkör]]</f>
        <v>#VALUE!</v>
      </c>
      <c r="G6644" s="4" t="e">
        <f>Table1[[#This Row],[SzumElad]]</f>
        <v>#VALUE!</v>
      </c>
      <c r="H6644" s="7" t="e">
        <f>Table1[[#This Row],[Jut_%]]</f>
        <v>#VALUE!</v>
      </c>
      <c r="I6644" s="4" t="e">
        <f>Table1[[#This Row],[Jut]]</f>
        <v>#VALUE!</v>
      </c>
      <c r="J6644" s="4" t="e">
        <f>Table1[[#This Row],[Column1]]</f>
        <v>#VALUE!</v>
      </c>
    </row>
    <row r="6645" spans="1:10" hidden="1" x14ac:dyDescent="0.3">
      <c r="A6645" s="2" t="e">
        <f>Table1[[#This Row],[Befolyt]]</f>
        <v>#VALUE!</v>
      </c>
      <c r="B6645" t="e">
        <f>Table1[[#This Row],[ÜK]]</f>
        <v>#VALUE!</v>
      </c>
      <c r="C6645" s="3" t="e">
        <f>Table1[[#This Row],[Szla]]</f>
        <v>#VALUE!</v>
      </c>
      <c r="D6645" s="6" t="e">
        <f>Table1[[#This Row],[Kelt_hó]]</f>
        <v>#VALUE!</v>
      </c>
      <c r="E6645" t="e">
        <f>Table1[[#This Row],[Vevő]]</f>
        <v>#VALUE!</v>
      </c>
      <c r="F6645" t="e">
        <f>Table1[[#This Row],[Termékkör]]</f>
        <v>#VALUE!</v>
      </c>
      <c r="G6645" s="4" t="e">
        <f>Table1[[#This Row],[SzumElad]]</f>
        <v>#VALUE!</v>
      </c>
      <c r="H6645" s="7" t="e">
        <f>Table1[[#This Row],[Jut_%]]</f>
        <v>#VALUE!</v>
      </c>
      <c r="I6645" s="4" t="e">
        <f>Table1[[#This Row],[Jut]]</f>
        <v>#VALUE!</v>
      </c>
      <c r="J6645" s="4" t="e">
        <f>Table1[[#This Row],[Column1]]</f>
        <v>#VALUE!</v>
      </c>
    </row>
    <row r="6646" spans="1:10" hidden="1" x14ac:dyDescent="0.3">
      <c r="A6646" s="2" t="e">
        <f>Table1[[#This Row],[Befolyt]]</f>
        <v>#VALUE!</v>
      </c>
      <c r="B6646" t="e">
        <f>Table1[[#This Row],[ÜK]]</f>
        <v>#VALUE!</v>
      </c>
      <c r="C6646" s="3" t="e">
        <f>Table1[[#This Row],[Szla]]</f>
        <v>#VALUE!</v>
      </c>
      <c r="D6646" s="6" t="e">
        <f>Table1[[#This Row],[Kelt_hó]]</f>
        <v>#VALUE!</v>
      </c>
      <c r="E6646" t="e">
        <f>Table1[[#This Row],[Vevő]]</f>
        <v>#VALUE!</v>
      </c>
      <c r="F6646" t="e">
        <f>Table1[[#This Row],[Termékkör]]</f>
        <v>#VALUE!</v>
      </c>
      <c r="G6646" s="4" t="e">
        <f>Table1[[#This Row],[SzumElad]]</f>
        <v>#VALUE!</v>
      </c>
      <c r="H6646" s="7" t="e">
        <f>Table1[[#This Row],[Jut_%]]</f>
        <v>#VALUE!</v>
      </c>
      <c r="I6646" s="4" t="e">
        <f>Table1[[#This Row],[Jut]]</f>
        <v>#VALUE!</v>
      </c>
      <c r="J6646" s="4" t="e">
        <f>Table1[[#This Row],[Column1]]</f>
        <v>#VALUE!</v>
      </c>
    </row>
    <row r="6647" spans="1:10" hidden="1" x14ac:dyDescent="0.3">
      <c r="A6647" s="2" t="e">
        <f>Table1[[#This Row],[Befolyt]]</f>
        <v>#VALUE!</v>
      </c>
      <c r="B6647" t="e">
        <f>Table1[[#This Row],[ÜK]]</f>
        <v>#VALUE!</v>
      </c>
      <c r="C6647" s="3" t="e">
        <f>Table1[[#This Row],[Szla]]</f>
        <v>#VALUE!</v>
      </c>
      <c r="D6647" s="6" t="e">
        <f>Table1[[#This Row],[Kelt_hó]]</f>
        <v>#VALUE!</v>
      </c>
      <c r="E6647" t="e">
        <f>Table1[[#This Row],[Vevő]]</f>
        <v>#VALUE!</v>
      </c>
      <c r="F6647" t="e">
        <f>Table1[[#This Row],[Termékkör]]</f>
        <v>#VALUE!</v>
      </c>
      <c r="G6647" s="4" t="e">
        <f>Table1[[#This Row],[SzumElad]]</f>
        <v>#VALUE!</v>
      </c>
      <c r="H6647" s="7" t="e">
        <f>Table1[[#This Row],[Jut_%]]</f>
        <v>#VALUE!</v>
      </c>
      <c r="I6647" s="4" t="e">
        <f>Table1[[#This Row],[Jut]]</f>
        <v>#VALUE!</v>
      </c>
      <c r="J6647" s="4" t="e">
        <f>Table1[[#This Row],[Column1]]</f>
        <v>#VALUE!</v>
      </c>
    </row>
    <row r="6648" spans="1:10" hidden="1" x14ac:dyDescent="0.3">
      <c r="A6648" s="2" t="e">
        <f>Table1[[#This Row],[Befolyt]]</f>
        <v>#VALUE!</v>
      </c>
      <c r="B6648" t="e">
        <f>Table1[[#This Row],[ÜK]]</f>
        <v>#VALUE!</v>
      </c>
      <c r="C6648" s="3" t="e">
        <f>Table1[[#This Row],[Szla]]</f>
        <v>#VALUE!</v>
      </c>
      <c r="D6648" s="6" t="e">
        <f>Table1[[#This Row],[Kelt_hó]]</f>
        <v>#VALUE!</v>
      </c>
      <c r="E6648" t="e">
        <f>Table1[[#This Row],[Vevő]]</f>
        <v>#VALUE!</v>
      </c>
      <c r="F6648" t="e">
        <f>Table1[[#This Row],[Termékkör]]</f>
        <v>#VALUE!</v>
      </c>
      <c r="G6648" s="4" t="e">
        <f>Table1[[#This Row],[SzumElad]]</f>
        <v>#VALUE!</v>
      </c>
      <c r="H6648" s="7" t="e">
        <f>Table1[[#This Row],[Jut_%]]</f>
        <v>#VALUE!</v>
      </c>
      <c r="I6648" s="4" t="e">
        <f>Table1[[#This Row],[Jut]]</f>
        <v>#VALUE!</v>
      </c>
      <c r="J6648" s="4" t="e">
        <f>Table1[[#This Row],[Column1]]</f>
        <v>#VALUE!</v>
      </c>
    </row>
    <row r="6649" spans="1:10" hidden="1" x14ac:dyDescent="0.3">
      <c r="A6649" s="2" t="e">
        <f>Table1[[#This Row],[Befolyt]]</f>
        <v>#VALUE!</v>
      </c>
      <c r="B6649" t="e">
        <f>Table1[[#This Row],[ÜK]]</f>
        <v>#VALUE!</v>
      </c>
      <c r="C6649" s="3" t="e">
        <f>Table1[[#This Row],[Szla]]</f>
        <v>#VALUE!</v>
      </c>
      <c r="D6649" s="6" t="e">
        <f>Table1[[#This Row],[Kelt_hó]]</f>
        <v>#VALUE!</v>
      </c>
      <c r="E6649" t="e">
        <f>Table1[[#This Row],[Vevő]]</f>
        <v>#VALUE!</v>
      </c>
      <c r="F6649" t="e">
        <f>Table1[[#This Row],[Termékkör]]</f>
        <v>#VALUE!</v>
      </c>
      <c r="G6649" s="4" t="e">
        <f>Table1[[#This Row],[SzumElad]]</f>
        <v>#VALUE!</v>
      </c>
      <c r="H6649" s="7" t="e">
        <f>Table1[[#This Row],[Jut_%]]</f>
        <v>#VALUE!</v>
      </c>
      <c r="I6649" s="4" t="e">
        <f>Table1[[#This Row],[Jut]]</f>
        <v>#VALUE!</v>
      </c>
      <c r="J6649" s="4" t="e">
        <f>Table1[[#This Row],[Column1]]</f>
        <v>#VALUE!</v>
      </c>
    </row>
    <row r="6650" spans="1:10" hidden="1" x14ac:dyDescent="0.3">
      <c r="A6650" s="2" t="e">
        <f>Table1[[#This Row],[Befolyt]]</f>
        <v>#VALUE!</v>
      </c>
      <c r="B6650" t="e">
        <f>Table1[[#This Row],[ÜK]]</f>
        <v>#VALUE!</v>
      </c>
      <c r="C6650" s="3" t="e">
        <f>Table1[[#This Row],[Szla]]</f>
        <v>#VALUE!</v>
      </c>
      <c r="D6650" s="6" t="e">
        <f>Table1[[#This Row],[Kelt_hó]]</f>
        <v>#VALUE!</v>
      </c>
      <c r="E6650" t="e">
        <f>Table1[[#This Row],[Vevő]]</f>
        <v>#VALUE!</v>
      </c>
      <c r="F6650" t="e">
        <f>Table1[[#This Row],[Termékkör]]</f>
        <v>#VALUE!</v>
      </c>
      <c r="G6650" s="4" t="e">
        <f>Table1[[#This Row],[SzumElad]]</f>
        <v>#VALUE!</v>
      </c>
      <c r="H6650" s="7" t="e">
        <f>Table1[[#This Row],[Jut_%]]</f>
        <v>#VALUE!</v>
      </c>
      <c r="I6650" s="4" t="e">
        <f>Table1[[#This Row],[Jut]]</f>
        <v>#VALUE!</v>
      </c>
      <c r="J6650" s="4" t="e">
        <f>Table1[[#This Row],[Column1]]</f>
        <v>#VALUE!</v>
      </c>
    </row>
    <row r="6651" spans="1:10" hidden="1" x14ac:dyDescent="0.3">
      <c r="A6651" s="2" t="e">
        <f>Table1[[#This Row],[Befolyt]]</f>
        <v>#VALUE!</v>
      </c>
      <c r="B6651" t="e">
        <f>Table1[[#This Row],[ÜK]]</f>
        <v>#VALUE!</v>
      </c>
      <c r="C6651" s="3" t="e">
        <f>Table1[[#This Row],[Szla]]</f>
        <v>#VALUE!</v>
      </c>
      <c r="D6651" s="6" t="e">
        <f>Table1[[#This Row],[Kelt_hó]]</f>
        <v>#VALUE!</v>
      </c>
      <c r="E6651" t="e">
        <f>Table1[[#This Row],[Vevő]]</f>
        <v>#VALUE!</v>
      </c>
      <c r="F6651" t="e">
        <f>Table1[[#This Row],[Termékkör]]</f>
        <v>#VALUE!</v>
      </c>
      <c r="G6651" s="4" t="e">
        <f>Table1[[#This Row],[SzumElad]]</f>
        <v>#VALUE!</v>
      </c>
      <c r="H6651" s="7" t="e">
        <f>Table1[[#This Row],[Jut_%]]</f>
        <v>#VALUE!</v>
      </c>
      <c r="I6651" s="4" t="e">
        <f>Table1[[#This Row],[Jut]]</f>
        <v>#VALUE!</v>
      </c>
      <c r="J6651" s="4" t="e">
        <f>Table1[[#This Row],[Column1]]</f>
        <v>#VALUE!</v>
      </c>
    </row>
    <row r="6652" spans="1:10" hidden="1" x14ac:dyDescent="0.3">
      <c r="A6652" s="2" t="e">
        <f>Table1[[#This Row],[Befolyt]]</f>
        <v>#VALUE!</v>
      </c>
      <c r="B6652" t="e">
        <f>Table1[[#This Row],[ÜK]]</f>
        <v>#VALUE!</v>
      </c>
      <c r="C6652" s="3" t="e">
        <f>Table1[[#This Row],[Szla]]</f>
        <v>#VALUE!</v>
      </c>
      <c r="D6652" s="6" t="e">
        <f>Table1[[#This Row],[Kelt_hó]]</f>
        <v>#VALUE!</v>
      </c>
      <c r="E6652" t="e">
        <f>Table1[[#This Row],[Vevő]]</f>
        <v>#VALUE!</v>
      </c>
      <c r="F6652" t="e">
        <f>Table1[[#This Row],[Termékkör]]</f>
        <v>#VALUE!</v>
      </c>
      <c r="G6652" s="4" t="e">
        <f>Table1[[#This Row],[SzumElad]]</f>
        <v>#VALUE!</v>
      </c>
      <c r="H6652" s="7" t="e">
        <f>Table1[[#This Row],[Jut_%]]</f>
        <v>#VALUE!</v>
      </c>
      <c r="I6652" s="4" t="e">
        <f>Table1[[#This Row],[Jut]]</f>
        <v>#VALUE!</v>
      </c>
      <c r="J6652" s="4" t="e">
        <f>Table1[[#This Row],[Column1]]</f>
        <v>#VALUE!</v>
      </c>
    </row>
    <row r="6653" spans="1:10" hidden="1" x14ac:dyDescent="0.3">
      <c r="A6653" s="2" t="e">
        <f>Table1[[#This Row],[Befolyt]]</f>
        <v>#VALUE!</v>
      </c>
      <c r="B6653" t="e">
        <f>Table1[[#This Row],[ÜK]]</f>
        <v>#VALUE!</v>
      </c>
      <c r="C6653" s="3" t="e">
        <f>Table1[[#This Row],[Szla]]</f>
        <v>#VALUE!</v>
      </c>
      <c r="D6653" s="6" t="e">
        <f>Table1[[#This Row],[Kelt_hó]]</f>
        <v>#VALUE!</v>
      </c>
      <c r="E6653" t="e">
        <f>Table1[[#This Row],[Vevő]]</f>
        <v>#VALUE!</v>
      </c>
      <c r="F6653" t="e">
        <f>Table1[[#This Row],[Termékkör]]</f>
        <v>#VALUE!</v>
      </c>
      <c r="G6653" s="4" t="e">
        <f>Table1[[#This Row],[SzumElad]]</f>
        <v>#VALUE!</v>
      </c>
      <c r="H6653" s="7" t="e">
        <f>Table1[[#This Row],[Jut_%]]</f>
        <v>#VALUE!</v>
      </c>
      <c r="I6653" s="4" t="e">
        <f>Table1[[#This Row],[Jut]]</f>
        <v>#VALUE!</v>
      </c>
      <c r="J6653" s="4" t="e">
        <f>Table1[[#This Row],[Column1]]</f>
        <v>#VALUE!</v>
      </c>
    </row>
    <row r="6654" spans="1:10" hidden="1" x14ac:dyDescent="0.3">
      <c r="A6654" s="2" t="e">
        <f>Table1[[#This Row],[Befolyt]]</f>
        <v>#VALUE!</v>
      </c>
      <c r="B6654" t="e">
        <f>Table1[[#This Row],[ÜK]]</f>
        <v>#VALUE!</v>
      </c>
      <c r="C6654" s="3" t="e">
        <f>Table1[[#This Row],[Szla]]</f>
        <v>#VALUE!</v>
      </c>
      <c r="D6654" s="6" t="e">
        <f>Table1[[#This Row],[Kelt_hó]]</f>
        <v>#VALUE!</v>
      </c>
      <c r="E6654" t="e">
        <f>Table1[[#This Row],[Vevő]]</f>
        <v>#VALUE!</v>
      </c>
      <c r="F6654" t="e">
        <f>Table1[[#This Row],[Termékkör]]</f>
        <v>#VALUE!</v>
      </c>
      <c r="G6654" s="4" t="e">
        <f>Table1[[#This Row],[SzumElad]]</f>
        <v>#VALUE!</v>
      </c>
      <c r="H6654" s="7" t="e">
        <f>Table1[[#This Row],[Jut_%]]</f>
        <v>#VALUE!</v>
      </c>
      <c r="I6654" s="4" t="e">
        <f>Table1[[#This Row],[Jut]]</f>
        <v>#VALUE!</v>
      </c>
      <c r="J6654" s="4" t="e">
        <f>Table1[[#This Row],[Column1]]</f>
        <v>#VALUE!</v>
      </c>
    </row>
    <row r="6655" spans="1:10" hidden="1" x14ac:dyDescent="0.3">
      <c r="A6655" s="2" t="e">
        <f>Table1[[#This Row],[Befolyt]]</f>
        <v>#VALUE!</v>
      </c>
      <c r="B6655" t="e">
        <f>Table1[[#This Row],[ÜK]]</f>
        <v>#VALUE!</v>
      </c>
      <c r="C6655" s="3" t="e">
        <f>Table1[[#This Row],[Szla]]</f>
        <v>#VALUE!</v>
      </c>
      <c r="D6655" s="6" t="e">
        <f>Table1[[#This Row],[Kelt_hó]]</f>
        <v>#VALUE!</v>
      </c>
      <c r="E6655" t="e">
        <f>Table1[[#This Row],[Vevő]]</f>
        <v>#VALUE!</v>
      </c>
      <c r="F6655" t="e">
        <f>Table1[[#This Row],[Termékkör]]</f>
        <v>#VALUE!</v>
      </c>
      <c r="G6655" s="4" t="e">
        <f>Table1[[#This Row],[SzumElad]]</f>
        <v>#VALUE!</v>
      </c>
      <c r="H6655" s="7" t="e">
        <f>Table1[[#This Row],[Jut_%]]</f>
        <v>#VALUE!</v>
      </c>
      <c r="I6655" s="4" t="e">
        <f>Table1[[#This Row],[Jut]]</f>
        <v>#VALUE!</v>
      </c>
      <c r="J6655" s="4" t="e">
        <f>Table1[[#This Row],[Column1]]</f>
        <v>#VALUE!</v>
      </c>
    </row>
    <row r="6656" spans="1:10" hidden="1" x14ac:dyDescent="0.3">
      <c r="A6656" s="2" t="e">
        <f>Table1[[#This Row],[Befolyt]]</f>
        <v>#VALUE!</v>
      </c>
      <c r="B6656" t="e">
        <f>Table1[[#This Row],[ÜK]]</f>
        <v>#VALUE!</v>
      </c>
      <c r="C6656" s="3" t="e">
        <f>Table1[[#This Row],[Szla]]</f>
        <v>#VALUE!</v>
      </c>
      <c r="D6656" s="6" t="e">
        <f>Table1[[#This Row],[Kelt_hó]]</f>
        <v>#VALUE!</v>
      </c>
      <c r="E6656" t="e">
        <f>Table1[[#This Row],[Vevő]]</f>
        <v>#VALUE!</v>
      </c>
      <c r="F6656" t="e">
        <f>Table1[[#This Row],[Termékkör]]</f>
        <v>#VALUE!</v>
      </c>
      <c r="G6656" s="4" t="e">
        <f>Table1[[#This Row],[SzumElad]]</f>
        <v>#VALUE!</v>
      </c>
      <c r="H6656" s="7" t="e">
        <f>Table1[[#This Row],[Jut_%]]</f>
        <v>#VALUE!</v>
      </c>
      <c r="I6656" s="4" t="e">
        <f>Table1[[#This Row],[Jut]]</f>
        <v>#VALUE!</v>
      </c>
      <c r="J6656" s="4" t="e">
        <f>Table1[[#This Row],[Column1]]</f>
        <v>#VALUE!</v>
      </c>
    </row>
    <row r="6657" spans="1:10" hidden="1" x14ac:dyDescent="0.3">
      <c r="A6657" s="2" t="e">
        <f>Table1[[#This Row],[Befolyt]]</f>
        <v>#VALUE!</v>
      </c>
      <c r="B6657" t="e">
        <f>Table1[[#This Row],[ÜK]]</f>
        <v>#VALUE!</v>
      </c>
      <c r="C6657" s="3" t="e">
        <f>Table1[[#This Row],[Szla]]</f>
        <v>#VALUE!</v>
      </c>
      <c r="D6657" s="6" t="e">
        <f>Table1[[#This Row],[Kelt_hó]]</f>
        <v>#VALUE!</v>
      </c>
      <c r="E6657" t="e">
        <f>Table1[[#This Row],[Vevő]]</f>
        <v>#VALUE!</v>
      </c>
      <c r="F6657" t="e">
        <f>Table1[[#This Row],[Termékkör]]</f>
        <v>#VALUE!</v>
      </c>
      <c r="G6657" s="4" t="e">
        <f>Table1[[#This Row],[SzumElad]]</f>
        <v>#VALUE!</v>
      </c>
      <c r="H6657" s="7" t="e">
        <f>Table1[[#This Row],[Jut_%]]</f>
        <v>#VALUE!</v>
      </c>
      <c r="I6657" s="4" t="e">
        <f>Table1[[#This Row],[Jut]]</f>
        <v>#VALUE!</v>
      </c>
      <c r="J6657" s="4" t="e">
        <f>Table1[[#This Row],[Column1]]</f>
        <v>#VALUE!</v>
      </c>
    </row>
    <row r="6658" spans="1:10" hidden="1" x14ac:dyDescent="0.3">
      <c r="A6658" s="2" t="e">
        <f>Table1[[#This Row],[Befolyt]]</f>
        <v>#VALUE!</v>
      </c>
      <c r="B6658" t="e">
        <f>Table1[[#This Row],[ÜK]]</f>
        <v>#VALUE!</v>
      </c>
      <c r="C6658" s="3" t="e">
        <f>Table1[[#This Row],[Szla]]</f>
        <v>#VALUE!</v>
      </c>
      <c r="D6658" s="6" t="e">
        <f>Table1[[#This Row],[Kelt_hó]]</f>
        <v>#VALUE!</v>
      </c>
      <c r="E6658" t="e">
        <f>Table1[[#This Row],[Vevő]]</f>
        <v>#VALUE!</v>
      </c>
      <c r="F6658" t="e">
        <f>Table1[[#This Row],[Termékkör]]</f>
        <v>#VALUE!</v>
      </c>
      <c r="G6658" s="4" t="e">
        <f>Table1[[#This Row],[SzumElad]]</f>
        <v>#VALUE!</v>
      </c>
      <c r="H6658" s="7" t="e">
        <f>Table1[[#This Row],[Jut_%]]</f>
        <v>#VALUE!</v>
      </c>
      <c r="I6658" s="4" t="e">
        <f>Table1[[#This Row],[Jut]]</f>
        <v>#VALUE!</v>
      </c>
      <c r="J6658" s="4" t="e">
        <f>Table1[[#This Row],[Column1]]</f>
        <v>#VALUE!</v>
      </c>
    </row>
    <row r="6659" spans="1:10" hidden="1" x14ac:dyDescent="0.3">
      <c r="A6659" s="2" t="e">
        <f>Table1[[#This Row],[Befolyt]]</f>
        <v>#VALUE!</v>
      </c>
      <c r="B6659" t="e">
        <f>Table1[[#This Row],[ÜK]]</f>
        <v>#VALUE!</v>
      </c>
      <c r="C6659" s="3" t="e">
        <f>Table1[[#This Row],[Szla]]</f>
        <v>#VALUE!</v>
      </c>
      <c r="D6659" s="6" t="e">
        <f>Table1[[#This Row],[Kelt_hó]]</f>
        <v>#VALUE!</v>
      </c>
      <c r="E6659" t="e">
        <f>Table1[[#This Row],[Vevő]]</f>
        <v>#VALUE!</v>
      </c>
      <c r="F6659" t="e">
        <f>Table1[[#This Row],[Termékkör]]</f>
        <v>#VALUE!</v>
      </c>
      <c r="G6659" s="4" t="e">
        <f>Table1[[#This Row],[SzumElad]]</f>
        <v>#VALUE!</v>
      </c>
      <c r="H6659" s="7" t="e">
        <f>Table1[[#This Row],[Jut_%]]</f>
        <v>#VALUE!</v>
      </c>
      <c r="I6659" s="4" t="e">
        <f>Table1[[#This Row],[Jut]]</f>
        <v>#VALUE!</v>
      </c>
      <c r="J6659" s="4" t="e">
        <f>Table1[[#This Row],[Column1]]</f>
        <v>#VALUE!</v>
      </c>
    </row>
    <row r="6660" spans="1:10" hidden="1" x14ac:dyDescent="0.3">
      <c r="A6660" s="2" t="e">
        <f>Table1[[#This Row],[Befolyt]]</f>
        <v>#VALUE!</v>
      </c>
      <c r="B6660" t="e">
        <f>Table1[[#This Row],[ÜK]]</f>
        <v>#VALUE!</v>
      </c>
      <c r="C6660" s="3" t="e">
        <f>Table1[[#This Row],[Szla]]</f>
        <v>#VALUE!</v>
      </c>
      <c r="D6660" s="6" t="e">
        <f>Table1[[#This Row],[Kelt_hó]]</f>
        <v>#VALUE!</v>
      </c>
      <c r="E6660" t="e">
        <f>Table1[[#This Row],[Vevő]]</f>
        <v>#VALUE!</v>
      </c>
      <c r="F6660" t="e">
        <f>Table1[[#This Row],[Termékkör]]</f>
        <v>#VALUE!</v>
      </c>
      <c r="G6660" s="4" t="e">
        <f>Table1[[#This Row],[SzumElad]]</f>
        <v>#VALUE!</v>
      </c>
      <c r="H6660" s="7" t="e">
        <f>Table1[[#This Row],[Jut_%]]</f>
        <v>#VALUE!</v>
      </c>
      <c r="I6660" s="4" t="e">
        <f>Table1[[#This Row],[Jut]]</f>
        <v>#VALUE!</v>
      </c>
      <c r="J6660" s="4" t="e">
        <f>Table1[[#This Row],[Column1]]</f>
        <v>#VALUE!</v>
      </c>
    </row>
    <row r="6661" spans="1:10" hidden="1" x14ac:dyDescent="0.3">
      <c r="A6661" s="2" t="e">
        <f>Table1[[#This Row],[Befolyt]]</f>
        <v>#VALUE!</v>
      </c>
      <c r="B6661" t="e">
        <f>Table1[[#This Row],[ÜK]]</f>
        <v>#VALUE!</v>
      </c>
      <c r="C6661" s="3" t="e">
        <f>Table1[[#This Row],[Szla]]</f>
        <v>#VALUE!</v>
      </c>
      <c r="D6661" s="6" t="e">
        <f>Table1[[#This Row],[Kelt_hó]]</f>
        <v>#VALUE!</v>
      </c>
      <c r="E6661" t="e">
        <f>Table1[[#This Row],[Vevő]]</f>
        <v>#VALUE!</v>
      </c>
      <c r="F6661" t="e">
        <f>Table1[[#This Row],[Termékkör]]</f>
        <v>#VALUE!</v>
      </c>
      <c r="G6661" s="4" t="e">
        <f>Table1[[#This Row],[SzumElad]]</f>
        <v>#VALUE!</v>
      </c>
      <c r="H6661" s="7" t="e">
        <f>Table1[[#This Row],[Jut_%]]</f>
        <v>#VALUE!</v>
      </c>
      <c r="I6661" s="4" t="e">
        <f>Table1[[#This Row],[Jut]]</f>
        <v>#VALUE!</v>
      </c>
      <c r="J6661" s="4" t="e">
        <f>Table1[[#This Row],[Column1]]</f>
        <v>#VALUE!</v>
      </c>
    </row>
    <row r="6662" spans="1:10" hidden="1" x14ac:dyDescent="0.3">
      <c r="A6662" s="2" t="e">
        <f>Table1[[#This Row],[Befolyt]]</f>
        <v>#VALUE!</v>
      </c>
      <c r="B6662" t="e">
        <f>Table1[[#This Row],[ÜK]]</f>
        <v>#VALUE!</v>
      </c>
      <c r="C6662" s="3" t="e">
        <f>Table1[[#This Row],[Szla]]</f>
        <v>#VALUE!</v>
      </c>
      <c r="D6662" s="6" t="e">
        <f>Table1[[#This Row],[Kelt_hó]]</f>
        <v>#VALUE!</v>
      </c>
      <c r="E6662" t="e">
        <f>Table1[[#This Row],[Vevő]]</f>
        <v>#VALUE!</v>
      </c>
      <c r="F6662" t="e">
        <f>Table1[[#This Row],[Termékkör]]</f>
        <v>#VALUE!</v>
      </c>
      <c r="G6662" s="4" t="e">
        <f>Table1[[#This Row],[SzumElad]]</f>
        <v>#VALUE!</v>
      </c>
      <c r="H6662" s="7" t="e">
        <f>Table1[[#This Row],[Jut_%]]</f>
        <v>#VALUE!</v>
      </c>
      <c r="I6662" s="4" t="e">
        <f>Table1[[#This Row],[Jut]]</f>
        <v>#VALUE!</v>
      </c>
      <c r="J6662" s="4" t="e">
        <f>Table1[[#This Row],[Column1]]</f>
        <v>#VALUE!</v>
      </c>
    </row>
    <row r="6663" spans="1:10" hidden="1" x14ac:dyDescent="0.3">
      <c r="A6663" s="2" t="e">
        <f>Table1[[#This Row],[Befolyt]]</f>
        <v>#VALUE!</v>
      </c>
      <c r="B6663" t="e">
        <f>Table1[[#This Row],[ÜK]]</f>
        <v>#VALUE!</v>
      </c>
      <c r="C6663" s="3" t="e">
        <f>Table1[[#This Row],[Szla]]</f>
        <v>#VALUE!</v>
      </c>
      <c r="D6663" s="6" t="e">
        <f>Table1[[#This Row],[Kelt_hó]]</f>
        <v>#VALUE!</v>
      </c>
      <c r="E6663" t="e">
        <f>Table1[[#This Row],[Vevő]]</f>
        <v>#VALUE!</v>
      </c>
      <c r="F6663" t="e">
        <f>Table1[[#This Row],[Termékkör]]</f>
        <v>#VALUE!</v>
      </c>
      <c r="G6663" s="4" t="e">
        <f>Table1[[#This Row],[SzumElad]]</f>
        <v>#VALUE!</v>
      </c>
      <c r="H6663" s="7" t="e">
        <f>Table1[[#This Row],[Jut_%]]</f>
        <v>#VALUE!</v>
      </c>
      <c r="I6663" s="4" t="e">
        <f>Table1[[#This Row],[Jut]]</f>
        <v>#VALUE!</v>
      </c>
      <c r="J6663" s="4" t="e">
        <f>Table1[[#This Row],[Column1]]</f>
        <v>#VALUE!</v>
      </c>
    </row>
    <row r="6664" spans="1:10" hidden="1" x14ac:dyDescent="0.3">
      <c r="A6664" s="2" t="e">
        <f>Table1[[#This Row],[Befolyt]]</f>
        <v>#VALUE!</v>
      </c>
      <c r="B6664" t="e">
        <f>Table1[[#This Row],[ÜK]]</f>
        <v>#VALUE!</v>
      </c>
      <c r="C6664" s="3" t="e">
        <f>Table1[[#This Row],[Szla]]</f>
        <v>#VALUE!</v>
      </c>
      <c r="D6664" s="6" t="e">
        <f>Table1[[#This Row],[Kelt_hó]]</f>
        <v>#VALUE!</v>
      </c>
      <c r="E6664" t="e">
        <f>Table1[[#This Row],[Vevő]]</f>
        <v>#VALUE!</v>
      </c>
      <c r="F6664" t="e">
        <f>Table1[[#This Row],[Termékkör]]</f>
        <v>#VALUE!</v>
      </c>
      <c r="G6664" s="4" t="e">
        <f>Table1[[#This Row],[SzumElad]]</f>
        <v>#VALUE!</v>
      </c>
      <c r="H6664" s="7" t="e">
        <f>Table1[[#This Row],[Jut_%]]</f>
        <v>#VALUE!</v>
      </c>
      <c r="I6664" s="4" t="e">
        <f>Table1[[#This Row],[Jut]]</f>
        <v>#VALUE!</v>
      </c>
      <c r="J6664" s="4" t="e">
        <f>Table1[[#This Row],[Column1]]</f>
        <v>#VALUE!</v>
      </c>
    </row>
    <row r="6665" spans="1:10" hidden="1" x14ac:dyDescent="0.3">
      <c r="A6665" s="2" t="e">
        <f>Table1[[#This Row],[Befolyt]]</f>
        <v>#VALUE!</v>
      </c>
      <c r="B6665" t="e">
        <f>Table1[[#This Row],[ÜK]]</f>
        <v>#VALUE!</v>
      </c>
      <c r="C6665" s="3" t="e">
        <f>Table1[[#This Row],[Szla]]</f>
        <v>#VALUE!</v>
      </c>
      <c r="D6665" s="6" t="e">
        <f>Table1[[#This Row],[Kelt_hó]]</f>
        <v>#VALUE!</v>
      </c>
      <c r="E6665" t="e">
        <f>Table1[[#This Row],[Vevő]]</f>
        <v>#VALUE!</v>
      </c>
      <c r="F6665" t="e">
        <f>Table1[[#This Row],[Termékkör]]</f>
        <v>#VALUE!</v>
      </c>
      <c r="G6665" s="4" t="e">
        <f>Table1[[#This Row],[SzumElad]]</f>
        <v>#VALUE!</v>
      </c>
      <c r="H6665" s="7" t="e">
        <f>Table1[[#This Row],[Jut_%]]</f>
        <v>#VALUE!</v>
      </c>
      <c r="I6665" s="4" t="e">
        <f>Table1[[#This Row],[Jut]]</f>
        <v>#VALUE!</v>
      </c>
      <c r="J6665" s="4" t="e">
        <f>Table1[[#This Row],[Column1]]</f>
        <v>#VALUE!</v>
      </c>
    </row>
    <row r="6666" spans="1:10" hidden="1" x14ac:dyDescent="0.3">
      <c r="A6666" s="2" t="e">
        <f>Table1[[#This Row],[Befolyt]]</f>
        <v>#VALUE!</v>
      </c>
      <c r="B6666" t="e">
        <f>Table1[[#This Row],[ÜK]]</f>
        <v>#VALUE!</v>
      </c>
      <c r="C6666" s="3" t="e">
        <f>Table1[[#This Row],[Szla]]</f>
        <v>#VALUE!</v>
      </c>
      <c r="D6666" s="6" t="e">
        <f>Table1[[#This Row],[Kelt_hó]]</f>
        <v>#VALUE!</v>
      </c>
      <c r="E6666" t="e">
        <f>Table1[[#This Row],[Vevő]]</f>
        <v>#VALUE!</v>
      </c>
      <c r="F6666" t="e">
        <f>Table1[[#This Row],[Termékkör]]</f>
        <v>#VALUE!</v>
      </c>
      <c r="G6666" s="4" t="e">
        <f>Table1[[#This Row],[SzumElad]]</f>
        <v>#VALUE!</v>
      </c>
      <c r="H6666" s="7" t="e">
        <f>Table1[[#This Row],[Jut_%]]</f>
        <v>#VALUE!</v>
      </c>
      <c r="I6666" s="4" t="e">
        <f>Table1[[#This Row],[Jut]]</f>
        <v>#VALUE!</v>
      </c>
      <c r="J6666" s="4" t="e">
        <f>Table1[[#This Row],[Column1]]</f>
        <v>#VALUE!</v>
      </c>
    </row>
    <row r="6667" spans="1:10" hidden="1" x14ac:dyDescent="0.3">
      <c r="A6667" s="2" t="e">
        <f>Table1[[#This Row],[Befolyt]]</f>
        <v>#VALUE!</v>
      </c>
      <c r="B6667" t="e">
        <f>Table1[[#This Row],[ÜK]]</f>
        <v>#VALUE!</v>
      </c>
      <c r="C6667" s="3" t="e">
        <f>Table1[[#This Row],[Szla]]</f>
        <v>#VALUE!</v>
      </c>
      <c r="D6667" s="6" t="e">
        <f>Table1[[#This Row],[Kelt_hó]]</f>
        <v>#VALUE!</v>
      </c>
      <c r="E6667" t="e">
        <f>Table1[[#This Row],[Vevő]]</f>
        <v>#VALUE!</v>
      </c>
      <c r="F6667" t="e">
        <f>Table1[[#This Row],[Termékkör]]</f>
        <v>#VALUE!</v>
      </c>
      <c r="G6667" s="4" t="e">
        <f>Table1[[#This Row],[SzumElad]]</f>
        <v>#VALUE!</v>
      </c>
      <c r="H6667" s="7" t="e">
        <f>Table1[[#This Row],[Jut_%]]</f>
        <v>#VALUE!</v>
      </c>
      <c r="I6667" s="4" t="e">
        <f>Table1[[#This Row],[Jut]]</f>
        <v>#VALUE!</v>
      </c>
      <c r="J6667" s="4" t="e">
        <f>Table1[[#This Row],[Column1]]</f>
        <v>#VALUE!</v>
      </c>
    </row>
    <row r="6668" spans="1:10" hidden="1" x14ac:dyDescent="0.3">
      <c r="A6668" s="2" t="e">
        <f>Table1[[#This Row],[Befolyt]]</f>
        <v>#VALUE!</v>
      </c>
      <c r="B6668" t="e">
        <f>Table1[[#This Row],[ÜK]]</f>
        <v>#VALUE!</v>
      </c>
      <c r="C6668" s="3" t="e">
        <f>Table1[[#This Row],[Szla]]</f>
        <v>#VALUE!</v>
      </c>
      <c r="D6668" s="6" t="e">
        <f>Table1[[#This Row],[Kelt_hó]]</f>
        <v>#VALUE!</v>
      </c>
      <c r="E6668" t="e">
        <f>Table1[[#This Row],[Vevő]]</f>
        <v>#VALUE!</v>
      </c>
      <c r="F6668" t="e">
        <f>Table1[[#This Row],[Termékkör]]</f>
        <v>#VALUE!</v>
      </c>
      <c r="G6668" s="4" t="e">
        <f>Table1[[#This Row],[SzumElad]]</f>
        <v>#VALUE!</v>
      </c>
      <c r="H6668" s="7" t="e">
        <f>Table1[[#This Row],[Jut_%]]</f>
        <v>#VALUE!</v>
      </c>
      <c r="I6668" s="4" t="e">
        <f>Table1[[#This Row],[Jut]]</f>
        <v>#VALUE!</v>
      </c>
      <c r="J6668" s="4" t="e">
        <f>Table1[[#This Row],[Column1]]</f>
        <v>#VALUE!</v>
      </c>
    </row>
    <row r="6669" spans="1:10" hidden="1" x14ac:dyDescent="0.3">
      <c r="A6669" s="2" t="e">
        <f>Table1[[#This Row],[Befolyt]]</f>
        <v>#VALUE!</v>
      </c>
      <c r="B6669" t="e">
        <f>Table1[[#This Row],[ÜK]]</f>
        <v>#VALUE!</v>
      </c>
      <c r="C6669" s="3" t="e">
        <f>Table1[[#This Row],[Szla]]</f>
        <v>#VALUE!</v>
      </c>
      <c r="D6669" s="6" t="e">
        <f>Table1[[#This Row],[Kelt_hó]]</f>
        <v>#VALUE!</v>
      </c>
      <c r="E6669" t="e">
        <f>Table1[[#This Row],[Vevő]]</f>
        <v>#VALUE!</v>
      </c>
      <c r="F6669" t="e">
        <f>Table1[[#This Row],[Termékkör]]</f>
        <v>#VALUE!</v>
      </c>
      <c r="G6669" s="4" t="e">
        <f>Table1[[#This Row],[SzumElad]]</f>
        <v>#VALUE!</v>
      </c>
      <c r="H6669" s="7" t="e">
        <f>Table1[[#This Row],[Jut_%]]</f>
        <v>#VALUE!</v>
      </c>
      <c r="I6669" s="4" t="e">
        <f>Table1[[#This Row],[Jut]]</f>
        <v>#VALUE!</v>
      </c>
      <c r="J6669" s="4" t="e">
        <f>Table1[[#This Row],[Column1]]</f>
        <v>#VALUE!</v>
      </c>
    </row>
    <row r="6670" spans="1:10" hidden="1" x14ac:dyDescent="0.3">
      <c r="A6670" s="2" t="e">
        <f>Table1[[#This Row],[Befolyt]]</f>
        <v>#VALUE!</v>
      </c>
      <c r="B6670" t="e">
        <f>Table1[[#This Row],[ÜK]]</f>
        <v>#VALUE!</v>
      </c>
      <c r="C6670" s="3" t="e">
        <f>Table1[[#This Row],[Szla]]</f>
        <v>#VALUE!</v>
      </c>
      <c r="D6670" s="6" t="e">
        <f>Table1[[#This Row],[Kelt_hó]]</f>
        <v>#VALUE!</v>
      </c>
      <c r="E6670" t="e">
        <f>Table1[[#This Row],[Vevő]]</f>
        <v>#VALUE!</v>
      </c>
      <c r="F6670" t="e">
        <f>Table1[[#This Row],[Termékkör]]</f>
        <v>#VALUE!</v>
      </c>
      <c r="G6670" s="4" t="e">
        <f>Table1[[#This Row],[SzumElad]]</f>
        <v>#VALUE!</v>
      </c>
      <c r="H6670" s="7" t="e">
        <f>Table1[[#This Row],[Jut_%]]</f>
        <v>#VALUE!</v>
      </c>
      <c r="I6670" s="4" t="e">
        <f>Table1[[#This Row],[Jut]]</f>
        <v>#VALUE!</v>
      </c>
      <c r="J6670" s="4" t="e">
        <f>Table1[[#This Row],[Column1]]</f>
        <v>#VALUE!</v>
      </c>
    </row>
    <row r="6671" spans="1:10" hidden="1" x14ac:dyDescent="0.3">
      <c r="A6671" s="2" t="e">
        <f>Table1[[#This Row],[Befolyt]]</f>
        <v>#VALUE!</v>
      </c>
      <c r="B6671" t="e">
        <f>Table1[[#This Row],[ÜK]]</f>
        <v>#VALUE!</v>
      </c>
      <c r="C6671" s="3" t="e">
        <f>Table1[[#This Row],[Szla]]</f>
        <v>#VALUE!</v>
      </c>
      <c r="D6671" s="6" t="e">
        <f>Table1[[#This Row],[Kelt_hó]]</f>
        <v>#VALUE!</v>
      </c>
      <c r="E6671" t="e">
        <f>Table1[[#This Row],[Vevő]]</f>
        <v>#VALUE!</v>
      </c>
      <c r="F6671" t="e">
        <f>Table1[[#This Row],[Termékkör]]</f>
        <v>#VALUE!</v>
      </c>
      <c r="G6671" s="4" t="e">
        <f>Table1[[#This Row],[SzumElad]]</f>
        <v>#VALUE!</v>
      </c>
      <c r="H6671" s="7" t="e">
        <f>Table1[[#This Row],[Jut_%]]</f>
        <v>#VALUE!</v>
      </c>
      <c r="I6671" s="4" t="e">
        <f>Table1[[#This Row],[Jut]]</f>
        <v>#VALUE!</v>
      </c>
      <c r="J6671" s="4" t="e">
        <f>Table1[[#This Row],[Column1]]</f>
        <v>#VALUE!</v>
      </c>
    </row>
    <row r="6672" spans="1:10" hidden="1" x14ac:dyDescent="0.3">
      <c r="A6672" s="2" t="e">
        <f>Table1[[#This Row],[Befolyt]]</f>
        <v>#VALUE!</v>
      </c>
      <c r="B6672" t="e">
        <f>Table1[[#This Row],[ÜK]]</f>
        <v>#VALUE!</v>
      </c>
      <c r="C6672" s="3" t="e">
        <f>Table1[[#This Row],[Szla]]</f>
        <v>#VALUE!</v>
      </c>
      <c r="D6672" s="6" t="e">
        <f>Table1[[#This Row],[Kelt_hó]]</f>
        <v>#VALUE!</v>
      </c>
      <c r="E6672" t="e">
        <f>Table1[[#This Row],[Vevő]]</f>
        <v>#VALUE!</v>
      </c>
      <c r="F6672" t="e">
        <f>Table1[[#This Row],[Termékkör]]</f>
        <v>#VALUE!</v>
      </c>
      <c r="G6672" s="4" t="e">
        <f>Table1[[#This Row],[SzumElad]]</f>
        <v>#VALUE!</v>
      </c>
      <c r="H6672" s="7" t="e">
        <f>Table1[[#This Row],[Jut_%]]</f>
        <v>#VALUE!</v>
      </c>
      <c r="I6672" s="4" t="e">
        <f>Table1[[#This Row],[Jut]]</f>
        <v>#VALUE!</v>
      </c>
      <c r="J6672" s="4" t="e">
        <f>Table1[[#This Row],[Column1]]</f>
        <v>#VALUE!</v>
      </c>
    </row>
    <row r="6673" spans="1:10" hidden="1" x14ac:dyDescent="0.3">
      <c r="A6673" s="2" t="e">
        <f>Table1[[#This Row],[Befolyt]]</f>
        <v>#VALUE!</v>
      </c>
      <c r="B6673" t="e">
        <f>Table1[[#This Row],[ÜK]]</f>
        <v>#VALUE!</v>
      </c>
      <c r="C6673" s="3" t="e">
        <f>Table1[[#This Row],[Szla]]</f>
        <v>#VALUE!</v>
      </c>
      <c r="D6673" s="6" t="e">
        <f>Table1[[#This Row],[Kelt_hó]]</f>
        <v>#VALUE!</v>
      </c>
      <c r="E6673" t="e">
        <f>Table1[[#This Row],[Vevő]]</f>
        <v>#VALUE!</v>
      </c>
      <c r="F6673" t="e">
        <f>Table1[[#This Row],[Termékkör]]</f>
        <v>#VALUE!</v>
      </c>
      <c r="G6673" s="4" t="e">
        <f>Table1[[#This Row],[SzumElad]]</f>
        <v>#VALUE!</v>
      </c>
      <c r="H6673" s="7" t="e">
        <f>Table1[[#This Row],[Jut_%]]</f>
        <v>#VALUE!</v>
      </c>
      <c r="I6673" s="4" t="e">
        <f>Table1[[#This Row],[Jut]]</f>
        <v>#VALUE!</v>
      </c>
      <c r="J6673" s="4" t="e">
        <f>Table1[[#This Row],[Column1]]</f>
        <v>#VALUE!</v>
      </c>
    </row>
    <row r="6674" spans="1:10" hidden="1" x14ac:dyDescent="0.3">
      <c r="A6674" s="2" t="e">
        <f>Table1[[#This Row],[Befolyt]]</f>
        <v>#VALUE!</v>
      </c>
      <c r="B6674" t="e">
        <f>Table1[[#This Row],[ÜK]]</f>
        <v>#VALUE!</v>
      </c>
      <c r="C6674" s="3" t="e">
        <f>Table1[[#This Row],[Szla]]</f>
        <v>#VALUE!</v>
      </c>
      <c r="D6674" s="6" t="e">
        <f>Table1[[#This Row],[Kelt_hó]]</f>
        <v>#VALUE!</v>
      </c>
      <c r="E6674" t="e">
        <f>Table1[[#This Row],[Vevő]]</f>
        <v>#VALUE!</v>
      </c>
      <c r="F6674" t="e">
        <f>Table1[[#This Row],[Termékkör]]</f>
        <v>#VALUE!</v>
      </c>
      <c r="G6674" s="4" t="e">
        <f>Table1[[#This Row],[SzumElad]]</f>
        <v>#VALUE!</v>
      </c>
      <c r="H6674" s="7" t="e">
        <f>Table1[[#This Row],[Jut_%]]</f>
        <v>#VALUE!</v>
      </c>
      <c r="I6674" s="4" t="e">
        <f>Table1[[#This Row],[Jut]]</f>
        <v>#VALUE!</v>
      </c>
      <c r="J6674" s="4" t="e">
        <f>Table1[[#This Row],[Column1]]</f>
        <v>#VALUE!</v>
      </c>
    </row>
    <row r="6675" spans="1:10" hidden="1" x14ac:dyDescent="0.3">
      <c r="A6675" s="2" t="e">
        <f>Table1[[#This Row],[Befolyt]]</f>
        <v>#VALUE!</v>
      </c>
      <c r="B6675" t="e">
        <f>Table1[[#This Row],[ÜK]]</f>
        <v>#VALUE!</v>
      </c>
      <c r="C6675" s="3" t="e">
        <f>Table1[[#This Row],[Szla]]</f>
        <v>#VALUE!</v>
      </c>
      <c r="D6675" s="6" t="e">
        <f>Table1[[#This Row],[Kelt_hó]]</f>
        <v>#VALUE!</v>
      </c>
      <c r="E6675" t="e">
        <f>Table1[[#This Row],[Vevő]]</f>
        <v>#VALUE!</v>
      </c>
      <c r="F6675" t="e">
        <f>Table1[[#This Row],[Termékkör]]</f>
        <v>#VALUE!</v>
      </c>
      <c r="G6675" s="4" t="e">
        <f>Table1[[#This Row],[SzumElad]]</f>
        <v>#VALUE!</v>
      </c>
      <c r="H6675" s="7" t="e">
        <f>Table1[[#This Row],[Jut_%]]</f>
        <v>#VALUE!</v>
      </c>
      <c r="I6675" s="4" t="e">
        <f>Table1[[#This Row],[Jut]]</f>
        <v>#VALUE!</v>
      </c>
      <c r="J6675" s="4" t="e">
        <f>Table1[[#This Row],[Column1]]</f>
        <v>#VALUE!</v>
      </c>
    </row>
    <row r="6676" spans="1:10" hidden="1" x14ac:dyDescent="0.3">
      <c r="A6676" s="2" t="e">
        <f>Table1[[#This Row],[Befolyt]]</f>
        <v>#VALUE!</v>
      </c>
      <c r="B6676" t="e">
        <f>Table1[[#This Row],[ÜK]]</f>
        <v>#VALUE!</v>
      </c>
      <c r="C6676" s="3" t="e">
        <f>Table1[[#This Row],[Szla]]</f>
        <v>#VALUE!</v>
      </c>
      <c r="D6676" s="6" t="e">
        <f>Table1[[#This Row],[Kelt_hó]]</f>
        <v>#VALUE!</v>
      </c>
      <c r="E6676" t="e">
        <f>Table1[[#This Row],[Vevő]]</f>
        <v>#VALUE!</v>
      </c>
      <c r="F6676" t="e">
        <f>Table1[[#This Row],[Termékkör]]</f>
        <v>#VALUE!</v>
      </c>
      <c r="G6676" s="4" t="e">
        <f>Table1[[#This Row],[SzumElad]]</f>
        <v>#VALUE!</v>
      </c>
      <c r="H6676" s="7" t="e">
        <f>Table1[[#This Row],[Jut_%]]</f>
        <v>#VALUE!</v>
      </c>
      <c r="I6676" s="4" t="e">
        <f>Table1[[#This Row],[Jut]]</f>
        <v>#VALUE!</v>
      </c>
      <c r="J6676" s="4" t="e">
        <f>Table1[[#This Row],[Column1]]</f>
        <v>#VALUE!</v>
      </c>
    </row>
    <row r="6677" spans="1:10" hidden="1" x14ac:dyDescent="0.3">
      <c r="A6677" s="2" t="e">
        <f>Table1[[#This Row],[Befolyt]]</f>
        <v>#VALUE!</v>
      </c>
      <c r="B6677" t="e">
        <f>Table1[[#This Row],[ÜK]]</f>
        <v>#VALUE!</v>
      </c>
      <c r="C6677" s="3" t="e">
        <f>Table1[[#This Row],[Szla]]</f>
        <v>#VALUE!</v>
      </c>
      <c r="D6677" s="6" t="e">
        <f>Table1[[#This Row],[Kelt_hó]]</f>
        <v>#VALUE!</v>
      </c>
      <c r="E6677" t="e">
        <f>Table1[[#This Row],[Vevő]]</f>
        <v>#VALUE!</v>
      </c>
      <c r="F6677" t="e">
        <f>Table1[[#This Row],[Termékkör]]</f>
        <v>#VALUE!</v>
      </c>
      <c r="G6677" s="4" t="e">
        <f>Table1[[#This Row],[SzumElad]]</f>
        <v>#VALUE!</v>
      </c>
      <c r="H6677" s="7" t="e">
        <f>Table1[[#This Row],[Jut_%]]</f>
        <v>#VALUE!</v>
      </c>
      <c r="I6677" s="4" t="e">
        <f>Table1[[#This Row],[Jut]]</f>
        <v>#VALUE!</v>
      </c>
      <c r="J6677" s="4" t="e">
        <f>Table1[[#This Row],[Column1]]</f>
        <v>#VALUE!</v>
      </c>
    </row>
    <row r="6678" spans="1:10" hidden="1" x14ac:dyDescent="0.3">
      <c r="A6678" s="2" t="e">
        <f>Table1[[#This Row],[Befolyt]]</f>
        <v>#VALUE!</v>
      </c>
      <c r="B6678" t="e">
        <f>Table1[[#This Row],[ÜK]]</f>
        <v>#VALUE!</v>
      </c>
      <c r="C6678" s="3" t="e">
        <f>Table1[[#This Row],[Szla]]</f>
        <v>#VALUE!</v>
      </c>
      <c r="D6678" s="6" t="e">
        <f>Table1[[#This Row],[Kelt_hó]]</f>
        <v>#VALUE!</v>
      </c>
      <c r="E6678" t="e">
        <f>Table1[[#This Row],[Vevő]]</f>
        <v>#VALUE!</v>
      </c>
      <c r="F6678" t="e">
        <f>Table1[[#This Row],[Termékkör]]</f>
        <v>#VALUE!</v>
      </c>
      <c r="G6678" s="4" t="e">
        <f>Table1[[#This Row],[SzumElad]]</f>
        <v>#VALUE!</v>
      </c>
      <c r="H6678" s="7" t="e">
        <f>Table1[[#This Row],[Jut_%]]</f>
        <v>#VALUE!</v>
      </c>
      <c r="I6678" s="4" t="e">
        <f>Table1[[#This Row],[Jut]]</f>
        <v>#VALUE!</v>
      </c>
      <c r="J6678" s="4" t="e">
        <f>Table1[[#This Row],[Column1]]</f>
        <v>#VALUE!</v>
      </c>
    </row>
    <row r="6679" spans="1:10" hidden="1" x14ac:dyDescent="0.3">
      <c r="A6679" s="2" t="e">
        <f>Table1[[#This Row],[Befolyt]]</f>
        <v>#VALUE!</v>
      </c>
      <c r="B6679" t="e">
        <f>Table1[[#This Row],[ÜK]]</f>
        <v>#VALUE!</v>
      </c>
      <c r="C6679" s="3" t="e">
        <f>Table1[[#This Row],[Szla]]</f>
        <v>#VALUE!</v>
      </c>
      <c r="D6679" s="6" t="e">
        <f>Table1[[#This Row],[Kelt_hó]]</f>
        <v>#VALUE!</v>
      </c>
      <c r="E6679" t="e">
        <f>Table1[[#This Row],[Vevő]]</f>
        <v>#VALUE!</v>
      </c>
      <c r="F6679" t="e">
        <f>Table1[[#This Row],[Termékkör]]</f>
        <v>#VALUE!</v>
      </c>
      <c r="G6679" s="4" t="e">
        <f>Table1[[#This Row],[SzumElad]]</f>
        <v>#VALUE!</v>
      </c>
      <c r="H6679" s="7" t="e">
        <f>Table1[[#This Row],[Jut_%]]</f>
        <v>#VALUE!</v>
      </c>
      <c r="I6679" s="4" t="e">
        <f>Table1[[#This Row],[Jut]]</f>
        <v>#VALUE!</v>
      </c>
      <c r="J6679" s="4" t="e">
        <f>Table1[[#This Row],[Column1]]</f>
        <v>#VALUE!</v>
      </c>
    </row>
    <row r="6680" spans="1:10" hidden="1" x14ac:dyDescent="0.3">
      <c r="A6680" s="2" t="e">
        <f>Table1[[#This Row],[Befolyt]]</f>
        <v>#VALUE!</v>
      </c>
      <c r="B6680" t="e">
        <f>Table1[[#This Row],[ÜK]]</f>
        <v>#VALUE!</v>
      </c>
      <c r="C6680" s="3" t="e">
        <f>Table1[[#This Row],[Szla]]</f>
        <v>#VALUE!</v>
      </c>
      <c r="D6680" s="6" t="e">
        <f>Table1[[#This Row],[Kelt_hó]]</f>
        <v>#VALUE!</v>
      </c>
      <c r="E6680" t="e">
        <f>Table1[[#This Row],[Vevő]]</f>
        <v>#VALUE!</v>
      </c>
      <c r="F6680" t="e">
        <f>Table1[[#This Row],[Termékkör]]</f>
        <v>#VALUE!</v>
      </c>
      <c r="G6680" s="4" t="e">
        <f>Table1[[#This Row],[SzumElad]]</f>
        <v>#VALUE!</v>
      </c>
      <c r="H6680" s="7" t="e">
        <f>Table1[[#This Row],[Jut_%]]</f>
        <v>#VALUE!</v>
      </c>
      <c r="I6680" s="4" t="e">
        <f>Table1[[#This Row],[Jut]]</f>
        <v>#VALUE!</v>
      </c>
      <c r="J6680" s="4" t="e">
        <f>Table1[[#This Row],[Column1]]</f>
        <v>#VALUE!</v>
      </c>
    </row>
    <row r="6681" spans="1:10" hidden="1" x14ac:dyDescent="0.3">
      <c r="A6681" s="2" t="e">
        <f>Table1[[#This Row],[Befolyt]]</f>
        <v>#VALUE!</v>
      </c>
      <c r="B6681" t="e">
        <f>Table1[[#This Row],[ÜK]]</f>
        <v>#VALUE!</v>
      </c>
      <c r="C6681" s="3" t="e">
        <f>Table1[[#This Row],[Szla]]</f>
        <v>#VALUE!</v>
      </c>
      <c r="D6681" s="6" t="e">
        <f>Table1[[#This Row],[Kelt_hó]]</f>
        <v>#VALUE!</v>
      </c>
      <c r="E6681" t="e">
        <f>Table1[[#This Row],[Vevő]]</f>
        <v>#VALUE!</v>
      </c>
      <c r="F6681" t="e">
        <f>Table1[[#This Row],[Termékkör]]</f>
        <v>#VALUE!</v>
      </c>
      <c r="G6681" s="4" t="e">
        <f>Table1[[#This Row],[SzumElad]]</f>
        <v>#VALUE!</v>
      </c>
      <c r="H6681" s="7" t="e">
        <f>Table1[[#This Row],[Jut_%]]</f>
        <v>#VALUE!</v>
      </c>
      <c r="I6681" s="4" t="e">
        <f>Table1[[#This Row],[Jut]]</f>
        <v>#VALUE!</v>
      </c>
      <c r="J6681" s="4" t="e">
        <f>Table1[[#This Row],[Column1]]</f>
        <v>#VALUE!</v>
      </c>
    </row>
    <row r="6682" spans="1:10" hidden="1" x14ac:dyDescent="0.3">
      <c r="A6682" s="2" t="e">
        <f>Table1[[#This Row],[Befolyt]]</f>
        <v>#VALUE!</v>
      </c>
      <c r="B6682" t="e">
        <f>Table1[[#This Row],[ÜK]]</f>
        <v>#VALUE!</v>
      </c>
      <c r="C6682" s="3" t="e">
        <f>Table1[[#This Row],[Szla]]</f>
        <v>#VALUE!</v>
      </c>
      <c r="D6682" s="6" t="e">
        <f>Table1[[#This Row],[Kelt_hó]]</f>
        <v>#VALUE!</v>
      </c>
      <c r="E6682" t="e">
        <f>Table1[[#This Row],[Vevő]]</f>
        <v>#VALUE!</v>
      </c>
      <c r="F6682" t="e">
        <f>Table1[[#This Row],[Termékkör]]</f>
        <v>#VALUE!</v>
      </c>
      <c r="G6682" s="4" t="e">
        <f>Table1[[#This Row],[SzumElad]]</f>
        <v>#VALUE!</v>
      </c>
      <c r="H6682" s="7" t="e">
        <f>Table1[[#This Row],[Jut_%]]</f>
        <v>#VALUE!</v>
      </c>
      <c r="I6682" s="4" t="e">
        <f>Table1[[#This Row],[Jut]]</f>
        <v>#VALUE!</v>
      </c>
      <c r="J6682" s="4" t="e">
        <f>Table1[[#This Row],[Column1]]</f>
        <v>#VALUE!</v>
      </c>
    </row>
    <row r="6683" spans="1:10" hidden="1" x14ac:dyDescent="0.3">
      <c r="A6683" s="2" t="e">
        <f>Table1[[#This Row],[Befolyt]]</f>
        <v>#VALUE!</v>
      </c>
      <c r="B6683" t="e">
        <f>Table1[[#This Row],[ÜK]]</f>
        <v>#VALUE!</v>
      </c>
      <c r="C6683" s="3" t="e">
        <f>Table1[[#This Row],[Szla]]</f>
        <v>#VALUE!</v>
      </c>
      <c r="D6683" s="6" t="e">
        <f>Table1[[#This Row],[Kelt_hó]]</f>
        <v>#VALUE!</v>
      </c>
      <c r="E6683" t="e">
        <f>Table1[[#This Row],[Vevő]]</f>
        <v>#VALUE!</v>
      </c>
      <c r="F6683" t="e">
        <f>Table1[[#This Row],[Termékkör]]</f>
        <v>#VALUE!</v>
      </c>
      <c r="G6683" s="4" t="e">
        <f>Table1[[#This Row],[SzumElad]]</f>
        <v>#VALUE!</v>
      </c>
      <c r="H6683" s="7" t="e">
        <f>Table1[[#This Row],[Jut_%]]</f>
        <v>#VALUE!</v>
      </c>
      <c r="I6683" s="4" t="e">
        <f>Table1[[#This Row],[Jut]]</f>
        <v>#VALUE!</v>
      </c>
      <c r="J6683" s="4" t="e">
        <f>Table1[[#This Row],[Column1]]</f>
        <v>#VALUE!</v>
      </c>
    </row>
    <row r="6684" spans="1:10" hidden="1" x14ac:dyDescent="0.3">
      <c r="A6684" s="2" t="e">
        <f>Table1[[#This Row],[Befolyt]]</f>
        <v>#VALUE!</v>
      </c>
      <c r="B6684" t="e">
        <f>Table1[[#This Row],[ÜK]]</f>
        <v>#VALUE!</v>
      </c>
      <c r="C6684" s="3" t="e">
        <f>Table1[[#This Row],[Szla]]</f>
        <v>#VALUE!</v>
      </c>
      <c r="D6684" s="6" t="e">
        <f>Table1[[#This Row],[Kelt_hó]]</f>
        <v>#VALUE!</v>
      </c>
      <c r="E6684" t="e">
        <f>Table1[[#This Row],[Vevő]]</f>
        <v>#VALUE!</v>
      </c>
      <c r="F6684" t="e">
        <f>Table1[[#This Row],[Termékkör]]</f>
        <v>#VALUE!</v>
      </c>
      <c r="G6684" s="4" t="e">
        <f>Table1[[#This Row],[SzumElad]]</f>
        <v>#VALUE!</v>
      </c>
      <c r="H6684" s="7" t="e">
        <f>Table1[[#This Row],[Jut_%]]</f>
        <v>#VALUE!</v>
      </c>
      <c r="I6684" s="4" t="e">
        <f>Table1[[#This Row],[Jut]]</f>
        <v>#VALUE!</v>
      </c>
      <c r="J6684" s="4" t="e">
        <f>Table1[[#This Row],[Column1]]</f>
        <v>#VALUE!</v>
      </c>
    </row>
    <row r="6685" spans="1:10" hidden="1" x14ac:dyDescent="0.3">
      <c r="A6685" s="2" t="e">
        <f>Table1[[#This Row],[Befolyt]]</f>
        <v>#VALUE!</v>
      </c>
      <c r="B6685" t="e">
        <f>Table1[[#This Row],[ÜK]]</f>
        <v>#VALUE!</v>
      </c>
      <c r="C6685" s="3" t="e">
        <f>Table1[[#This Row],[Szla]]</f>
        <v>#VALUE!</v>
      </c>
      <c r="D6685" s="6" t="e">
        <f>Table1[[#This Row],[Kelt_hó]]</f>
        <v>#VALUE!</v>
      </c>
      <c r="E6685" t="e">
        <f>Table1[[#This Row],[Vevő]]</f>
        <v>#VALUE!</v>
      </c>
      <c r="F6685" t="e">
        <f>Table1[[#This Row],[Termékkör]]</f>
        <v>#VALUE!</v>
      </c>
      <c r="G6685" s="4" t="e">
        <f>Table1[[#This Row],[SzumElad]]</f>
        <v>#VALUE!</v>
      </c>
      <c r="H6685" s="7" t="e">
        <f>Table1[[#This Row],[Jut_%]]</f>
        <v>#VALUE!</v>
      </c>
      <c r="I6685" s="4" t="e">
        <f>Table1[[#This Row],[Jut]]</f>
        <v>#VALUE!</v>
      </c>
      <c r="J6685" s="4" t="e">
        <f>Table1[[#This Row],[Column1]]</f>
        <v>#VALUE!</v>
      </c>
    </row>
    <row r="6686" spans="1:10" hidden="1" x14ac:dyDescent="0.3">
      <c r="A6686" s="2" t="e">
        <f>Table1[[#This Row],[Befolyt]]</f>
        <v>#VALUE!</v>
      </c>
      <c r="B6686" t="e">
        <f>Table1[[#This Row],[ÜK]]</f>
        <v>#VALUE!</v>
      </c>
      <c r="C6686" s="3" t="e">
        <f>Table1[[#This Row],[Szla]]</f>
        <v>#VALUE!</v>
      </c>
      <c r="D6686" s="6" t="e">
        <f>Table1[[#This Row],[Kelt_hó]]</f>
        <v>#VALUE!</v>
      </c>
      <c r="E6686" t="e">
        <f>Table1[[#This Row],[Vevő]]</f>
        <v>#VALUE!</v>
      </c>
      <c r="F6686" t="e">
        <f>Table1[[#This Row],[Termékkör]]</f>
        <v>#VALUE!</v>
      </c>
      <c r="G6686" s="4" t="e">
        <f>Table1[[#This Row],[SzumElad]]</f>
        <v>#VALUE!</v>
      </c>
      <c r="H6686" s="7" t="e">
        <f>Table1[[#This Row],[Jut_%]]</f>
        <v>#VALUE!</v>
      </c>
      <c r="I6686" s="4" t="e">
        <f>Table1[[#This Row],[Jut]]</f>
        <v>#VALUE!</v>
      </c>
      <c r="J6686" s="4" t="e">
        <f>Table1[[#This Row],[Column1]]</f>
        <v>#VALUE!</v>
      </c>
    </row>
    <row r="6687" spans="1:10" hidden="1" x14ac:dyDescent="0.3">
      <c r="A6687" s="2" t="e">
        <f>Table1[[#This Row],[Befolyt]]</f>
        <v>#VALUE!</v>
      </c>
      <c r="B6687" t="e">
        <f>Table1[[#This Row],[ÜK]]</f>
        <v>#VALUE!</v>
      </c>
      <c r="C6687" s="3" t="e">
        <f>Table1[[#This Row],[Szla]]</f>
        <v>#VALUE!</v>
      </c>
      <c r="D6687" s="6" t="e">
        <f>Table1[[#This Row],[Kelt_hó]]</f>
        <v>#VALUE!</v>
      </c>
      <c r="E6687" t="e">
        <f>Table1[[#This Row],[Vevő]]</f>
        <v>#VALUE!</v>
      </c>
      <c r="F6687" t="e">
        <f>Table1[[#This Row],[Termékkör]]</f>
        <v>#VALUE!</v>
      </c>
      <c r="G6687" s="4" t="e">
        <f>Table1[[#This Row],[SzumElad]]</f>
        <v>#VALUE!</v>
      </c>
      <c r="H6687" s="7" t="e">
        <f>Table1[[#This Row],[Jut_%]]</f>
        <v>#VALUE!</v>
      </c>
      <c r="I6687" s="4" t="e">
        <f>Table1[[#This Row],[Jut]]</f>
        <v>#VALUE!</v>
      </c>
      <c r="J6687" s="4" t="e">
        <f>Table1[[#This Row],[Column1]]</f>
        <v>#VALUE!</v>
      </c>
    </row>
    <row r="6688" spans="1:10" hidden="1" x14ac:dyDescent="0.3">
      <c r="A6688" s="2" t="e">
        <f>Table1[[#This Row],[Befolyt]]</f>
        <v>#VALUE!</v>
      </c>
      <c r="B6688" t="e">
        <f>Table1[[#This Row],[ÜK]]</f>
        <v>#VALUE!</v>
      </c>
      <c r="C6688" s="3" t="e">
        <f>Table1[[#This Row],[Szla]]</f>
        <v>#VALUE!</v>
      </c>
      <c r="D6688" s="6" t="e">
        <f>Table1[[#This Row],[Kelt_hó]]</f>
        <v>#VALUE!</v>
      </c>
      <c r="E6688" t="e">
        <f>Table1[[#This Row],[Vevő]]</f>
        <v>#VALUE!</v>
      </c>
      <c r="F6688" t="e">
        <f>Table1[[#This Row],[Termékkör]]</f>
        <v>#VALUE!</v>
      </c>
      <c r="G6688" s="4" t="e">
        <f>Table1[[#This Row],[SzumElad]]</f>
        <v>#VALUE!</v>
      </c>
      <c r="H6688" s="7" t="e">
        <f>Table1[[#This Row],[Jut_%]]</f>
        <v>#VALUE!</v>
      </c>
      <c r="I6688" s="4" t="e">
        <f>Table1[[#This Row],[Jut]]</f>
        <v>#VALUE!</v>
      </c>
      <c r="J6688" s="4" t="e">
        <f>Table1[[#This Row],[Column1]]</f>
        <v>#VALUE!</v>
      </c>
    </row>
    <row r="6689" spans="1:10" hidden="1" x14ac:dyDescent="0.3">
      <c r="A6689" s="2" t="e">
        <f>Table1[[#This Row],[Befolyt]]</f>
        <v>#VALUE!</v>
      </c>
      <c r="B6689" t="e">
        <f>Table1[[#This Row],[ÜK]]</f>
        <v>#VALUE!</v>
      </c>
      <c r="C6689" s="3" t="e">
        <f>Table1[[#This Row],[Szla]]</f>
        <v>#VALUE!</v>
      </c>
      <c r="D6689" s="6" t="e">
        <f>Table1[[#This Row],[Kelt_hó]]</f>
        <v>#VALUE!</v>
      </c>
      <c r="E6689" t="e">
        <f>Table1[[#This Row],[Vevő]]</f>
        <v>#VALUE!</v>
      </c>
      <c r="F6689" t="e">
        <f>Table1[[#This Row],[Termékkör]]</f>
        <v>#VALUE!</v>
      </c>
      <c r="G6689" s="4" t="e">
        <f>Table1[[#This Row],[SzumElad]]</f>
        <v>#VALUE!</v>
      </c>
      <c r="H6689" s="7" t="e">
        <f>Table1[[#This Row],[Jut_%]]</f>
        <v>#VALUE!</v>
      </c>
      <c r="I6689" s="4" t="e">
        <f>Table1[[#This Row],[Jut]]</f>
        <v>#VALUE!</v>
      </c>
      <c r="J6689" s="4" t="e">
        <f>Table1[[#This Row],[Column1]]</f>
        <v>#VALUE!</v>
      </c>
    </row>
    <row r="6690" spans="1:10" hidden="1" x14ac:dyDescent="0.3">
      <c r="A6690" s="2" t="e">
        <f>Table1[[#This Row],[Befolyt]]</f>
        <v>#VALUE!</v>
      </c>
      <c r="B6690" t="e">
        <f>Table1[[#This Row],[ÜK]]</f>
        <v>#VALUE!</v>
      </c>
      <c r="C6690" s="3" t="e">
        <f>Table1[[#This Row],[Szla]]</f>
        <v>#VALUE!</v>
      </c>
      <c r="D6690" s="6" t="e">
        <f>Table1[[#This Row],[Kelt_hó]]</f>
        <v>#VALUE!</v>
      </c>
      <c r="E6690" t="e">
        <f>Table1[[#This Row],[Vevő]]</f>
        <v>#VALUE!</v>
      </c>
      <c r="F6690" t="e">
        <f>Table1[[#This Row],[Termékkör]]</f>
        <v>#VALUE!</v>
      </c>
      <c r="G6690" s="4" t="e">
        <f>Table1[[#This Row],[SzumElad]]</f>
        <v>#VALUE!</v>
      </c>
      <c r="H6690" s="7" t="e">
        <f>Table1[[#This Row],[Jut_%]]</f>
        <v>#VALUE!</v>
      </c>
      <c r="I6690" s="4" t="e">
        <f>Table1[[#This Row],[Jut]]</f>
        <v>#VALUE!</v>
      </c>
      <c r="J6690" s="4" t="e">
        <f>Table1[[#This Row],[Column1]]</f>
        <v>#VALUE!</v>
      </c>
    </row>
    <row r="6691" spans="1:10" hidden="1" x14ac:dyDescent="0.3">
      <c r="A6691" s="2" t="e">
        <f>Table1[[#This Row],[Befolyt]]</f>
        <v>#VALUE!</v>
      </c>
      <c r="B6691" t="e">
        <f>Table1[[#This Row],[ÜK]]</f>
        <v>#VALUE!</v>
      </c>
      <c r="C6691" s="3" t="e">
        <f>Table1[[#This Row],[Szla]]</f>
        <v>#VALUE!</v>
      </c>
      <c r="D6691" s="6" t="e">
        <f>Table1[[#This Row],[Kelt_hó]]</f>
        <v>#VALUE!</v>
      </c>
      <c r="E6691" t="e">
        <f>Table1[[#This Row],[Vevő]]</f>
        <v>#VALUE!</v>
      </c>
      <c r="F6691" t="e">
        <f>Table1[[#This Row],[Termékkör]]</f>
        <v>#VALUE!</v>
      </c>
      <c r="G6691" s="4" t="e">
        <f>Table1[[#This Row],[SzumElad]]</f>
        <v>#VALUE!</v>
      </c>
      <c r="H6691" s="7" t="e">
        <f>Table1[[#This Row],[Jut_%]]</f>
        <v>#VALUE!</v>
      </c>
      <c r="I6691" s="4" t="e">
        <f>Table1[[#This Row],[Jut]]</f>
        <v>#VALUE!</v>
      </c>
      <c r="J6691" s="4" t="e">
        <f>Table1[[#This Row],[Column1]]</f>
        <v>#VALUE!</v>
      </c>
    </row>
    <row r="6692" spans="1:10" hidden="1" x14ac:dyDescent="0.3">
      <c r="A6692" s="2" t="e">
        <f>Table1[[#This Row],[Befolyt]]</f>
        <v>#VALUE!</v>
      </c>
      <c r="B6692" t="e">
        <f>Table1[[#This Row],[ÜK]]</f>
        <v>#VALUE!</v>
      </c>
      <c r="C6692" s="3" t="e">
        <f>Table1[[#This Row],[Szla]]</f>
        <v>#VALUE!</v>
      </c>
      <c r="D6692" s="6" t="e">
        <f>Table1[[#This Row],[Kelt_hó]]</f>
        <v>#VALUE!</v>
      </c>
      <c r="E6692" t="e">
        <f>Table1[[#This Row],[Vevő]]</f>
        <v>#VALUE!</v>
      </c>
      <c r="F6692" t="e">
        <f>Table1[[#This Row],[Termékkör]]</f>
        <v>#VALUE!</v>
      </c>
      <c r="G6692" s="4" t="e">
        <f>Table1[[#This Row],[SzumElad]]</f>
        <v>#VALUE!</v>
      </c>
      <c r="H6692" s="7" t="e">
        <f>Table1[[#This Row],[Jut_%]]</f>
        <v>#VALUE!</v>
      </c>
      <c r="I6692" s="4" t="e">
        <f>Table1[[#This Row],[Jut]]</f>
        <v>#VALUE!</v>
      </c>
      <c r="J6692" s="4" t="e">
        <f>Table1[[#This Row],[Column1]]</f>
        <v>#VALUE!</v>
      </c>
    </row>
    <row r="6693" spans="1:10" hidden="1" x14ac:dyDescent="0.3">
      <c r="A6693" s="2" t="e">
        <f>Table1[[#This Row],[Befolyt]]</f>
        <v>#VALUE!</v>
      </c>
      <c r="B6693" t="e">
        <f>Table1[[#This Row],[ÜK]]</f>
        <v>#VALUE!</v>
      </c>
      <c r="C6693" s="3" t="e">
        <f>Table1[[#This Row],[Szla]]</f>
        <v>#VALUE!</v>
      </c>
      <c r="D6693" s="6" t="e">
        <f>Table1[[#This Row],[Kelt_hó]]</f>
        <v>#VALUE!</v>
      </c>
      <c r="E6693" t="e">
        <f>Table1[[#This Row],[Vevő]]</f>
        <v>#VALUE!</v>
      </c>
      <c r="F6693" t="e">
        <f>Table1[[#This Row],[Termékkör]]</f>
        <v>#VALUE!</v>
      </c>
      <c r="G6693" s="4" t="e">
        <f>Table1[[#This Row],[SzumElad]]</f>
        <v>#VALUE!</v>
      </c>
      <c r="H6693" s="7" t="e">
        <f>Table1[[#This Row],[Jut_%]]</f>
        <v>#VALUE!</v>
      </c>
      <c r="I6693" s="4" t="e">
        <f>Table1[[#This Row],[Jut]]</f>
        <v>#VALUE!</v>
      </c>
      <c r="J6693" s="4" t="e">
        <f>Table1[[#This Row],[Column1]]</f>
        <v>#VALUE!</v>
      </c>
    </row>
    <row r="6694" spans="1:10" hidden="1" x14ac:dyDescent="0.3">
      <c r="A6694" s="2" t="e">
        <f>Table1[[#This Row],[Befolyt]]</f>
        <v>#VALUE!</v>
      </c>
      <c r="B6694" t="e">
        <f>Table1[[#This Row],[ÜK]]</f>
        <v>#VALUE!</v>
      </c>
      <c r="C6694" s="3" t="e">
        <f>Table1[[#This Row],[Szla]]</f>
        <v>#VALUE!</v>
      </c>
      <c r="D6694" s="6" t="e">
        <f>Table1[[#This Row],[Kelt_hó]]</f>
        <v>#VALUE!</v>
      </c>
      <c r="E6694" t="e">
        <f>Table1[[#This Row],[Vevő]]</f>
        <v>#VALUE!</v>
      </c>
      <c r="F6694" t="e">
        <f>Table1[[#This Row],[Termékkör]]</f>
        <v>#VALUE!</v>
      </c>
      <c r="G6694" s="4" t="e">
        <f>Table1[[#This Row],[SzumElad]]</f>
        <v>#VALUE!</v>
      </c>
      <c r="H6694" s="7" t="e">
        <f>Table1[[#This Row],[Jut_%]]</f>
        <v>#VALUE!</v>
      </c>
      <c r="I6694" s="4" t="e">
        <f>Table1[[#This Row],[Jut]]</f>
        <v>#VALUE!</v>
      </c>
      <c r="J6694" s="4" t="e">
        <f>Table1[[#This Row],[Column1]]</f>
        <v>#VALUE!</v>
      </c>
    </row>
    <row r="6695" spans="1:10" hidden="1" x14ac:dyDescent="0.3">
      <c r="A6695" s="2" t="e">
        <f>Table1[[#This Row],[Befolyt]]</f>
        <v>#VALUE!</v>
      </c>
      <c r="B6695" t="e">
        <f>Table1[[#This Row],[ÜK]]</f>
        <v>#VALUE!</v>
      </c>
      <c r="C6695" s="3" t="e">
        <f>Table1[[#This Row],[Szla]]</f>
        <v>#VALUE!</v>
      </c>
      <c r="D6695" s="6" t="e">
        <f>Table1[[#This Row],[Kelt_hó]]</f>
        <v>#VALUE!</v>
      </c>
      <c r="E6695" t="e">
        <f>Table1[[#This Row],[Vevő]]</f>
        <v>#VALUE!</v>
      </c>
      <c r="F6695" t="e">
        <f>Table1[[#This Row],[Termékkör]]</f>
        <v>#VALUE!</v>
      </c>
      <c r="G6695" s="4" t="e">
        <f>Table1[[#This Row],[SzumElad]]</f>
        <v>#VALUE!</v>
      </c>
      <c r="H6695" s="7" t="e">
        <f>Table1[[#This Row],[Jut_%]]</f>
        <v>#VALUE!</v>
      </c>
      <c r="I6695" s="4" t="e">
        <f>Table1[[#This Row],[Jut]]</f>
        <v>#VALUE!</v>
      </c>
      <c r="J6695" s="4" t="e">
        <f>Table1[[#This Row],[Column1]]</f>
        <v>#VALUE!</v>
      </c>
    </row>
    <row r="6696" spans="1:10" hidden="1" x14ac:dyDescent="0.3">
      <c r="A6696" s="2" t="e">
        <f>Table1[[#This Row],[Befolyt]]</f>
        <v>#VALUE!</v>
      </c>
      <c r="B6696" t="e">
        <f>Table1[[#This Row],[ÜK]]</f>
        <v>#VALUE!</v>
      </c>
      <c r="C6696" s="3" t="e">
        <f>Table1[[#This Row],[Szla]]</f>
        <v>#VALUE!</v>
      </c>
      <c r="D6696" s="6" t="e">
        <f>Table1[[#This Row],[Kelt_hó]]</f>
        <v>#VALUE!</v>
      </c>
      <c r="E6696" t="e">
        <f>Table1[[#This Row],[Vevő]]</f>
        <v>#VALUE!</v>
      </c>
      <c r="F6696" t="e">
        <f>Table1[[#This Row],[Termékkör]]</f>
        <v>#VALUE!</v>
      </c>
      <c r="G6696" s="4" t="e">
        <f>Table1[[#This Row],[SzumElad]]</f>
        <v>#VALUE!</v>
      </c>
      <c r="H6696" s="7" t="e">
        <f>Table1[[#This Row],[Jut_%]]</f>
        <v>#VALUE!</v>
      </c>
      <c r="I6696" s="4" t="e">
        <f>Table1[[#This Row],[Jut]]</f>
        <v>#VALUE!</v>
      </c>
      <c r="J6696" s="4" t="e">
        <f>Table1[[#This Row],[Column1]]</f>
        <v>#VALUE!</v>
      </c>
    </row>
    <row r="6697" spans="1:10" hidden="1" x14ac:dyDescent="0.3">
      <c r="A6697" s="2" t="e">
        <f>Table1[[#This Row],[Befolyt]]</f>
        <v>#VALUE!</v>
      </c>
      <c r="B6697" t="e">
        <f>Table1[[#This Row],[ÜK]]</f>
        <v>#VALUE!</v>
      </c>
      <c r="C6697" s="3" t="e">
        <f>Table1[[#This Row],[Szla]]</f>
        <v>#VALUE!</v>
      </c>
      <c r="D6697" s="6" t="e">
        <f>Table1[[#This Row],[Kelt_hó]]</f>
        <v>#VALUE!</v>
      </c>
      <c r="E6697" t="e">
        <f>Table1[[#This Row],[Vevő]]</f>
        <v>#VALUE!</v>
      </c>
      <c r="F6697" t="e">
        <f>Table1[[#This Row],[Termékkör]]</f>
        <v>#VALUE!</v>
      </c>
      <c r="G6697" s="4" t="e">
        <f>Table1[[#This Row],[SzumElad]]</f>
        <v>#VALUE!</v>
      </c>
      <c r="H6697" s="7" t="e">
        <f>Table1[[#This Row],[Jut_%]]</f>
        <v>#VALUE!</v>
      </c>
      <c r="I6697" s="4" t="e">
        <f>Table1[[#This Row],[Jut]]</f>
        <v>#VALUE!</v>
      </c>
      <c r="J6697" s="4" t="e">
        <f>Table1[[#This Row],[Column1]]</f>
        <v>#VALUE!</v>
      </c>
    </row>
    <row r="6698" spans="1:10" hidden="1" x14ac:dyDescent="0.3">
      <c r="A6698" s="2" t="e">
        <f>Table1[[#This Row],[Befolyt]]</f>
        <v>#VALUE!</v>
      </c>
      <c r="B6698" t="e">
        <f>Table1[[#This Row],[ÜK]]</f>
        <v>#VALUE!</v>
      </c>
      <c r="C6698" s="3" t="e">
        <f>Table1[[#This Row],[Szla]]</f>
        <v>#VALUE!</v>
      </c>
      <c r="D6698" s="6" t="e">
        <f>Table1[[#This Row],[Kelt_hó]]</f>
        <v>#VALUE!</v>
      </c>
      <c r="E6698" t="e">
        <f>Table1[[#This Row],[Vevő]]</f>
        <v>#VALUE!</v>
      </c>
      <c r="F6698" t="e">
        <f>Table1[[#This Row],[Termékkör]]</f>
        <v>#VALUE!</v>
      </c>
      <c r="G6698" s="4" t="e">
        <f>Table1[[#This Row],[SzumElad]]</f>
        <v>#VALUE!</v>
      </c>
      <c r="H6698" s="7" t="e">
        <f>Table1[[#This Row],[Jut_%]]</f>
        <v>#VALUE!</v>
      </c>
      <c r="I6698" s="4" t="e">
        <f>Table1[[#This Row],[Jut]]</f>
        <v>#VALUE!</v>
      </c>
      <c r="J6698" s="4" t="e">
        <f>Table1[[#This Row],[Column1]]</f>
        <v>#VALUE!</v>
      </c>
    </row>
    <row r="6699" spans="1:10" hidden="1" x14ac:dyDescent="0.3">
      <c r="A6699" s="2" t="e">
        <f>Table1[[#This Row],[Befolyt]]</f>
        <v>#VALUE!</v>
      </c>
      <c r="B6699" t="e">
        <f>Table1[[#This Row],[ÜK]]</f>
        <v>#VALUE!</v>
      </c>
      <c r="C6699" s="3" t="e">
        <f>Table1[[#This Row],[Szla]]</f>
        <v>#VALUE!</v>
      </c>
      <c r="D6699" s="6" t="e">
        <f>Table1[[#This Row],[Kelt_hó]]</f>
        <v>#VALUE!</v>
      </c>
      <c r="E6699" t="e">
        <f>Table1[[#This Row],[Vevő]]</f>
        <v>#VALUE!</v>
      </c>
      <c r="F6699" t="e">
        <f>Table1[[#This Row],[Termékkör]]</f>
        <v>#VALUE!</v>
      </c>
      <c r="G6699" s="4" t="e">
        <f>Table1[[#This Row],[SzumElad]]</f>
        <v>#VALUE!</v>
      </c>
      <c r="H6699" s="7" t="e">
        <f>Table1[[#This Row],[Jut_%]]</f>
        <v>#VALUE!</v>
      </c>
      <c r="I6699" s="4" t="e">
        <f>Table1[[#This Row],[Jut]]</f>
        <v>#VALUE!</v>
      </c>
      <c r="J6699" s="4" t="e">
        <f>Table1[[#This Row],[Column1]]</f>
        <v>#VALUE!</v>
      </c>
    </row>
    <row r="6700" spans="1:10" hidden="1" x14ac:dyDescent="0.3">
      <c r="A6700" s="2" t="e">
        <f>Table1[[#This Row],[Befolyt]]</f>
        <v>#VALUE!</v>
      </c>
      <c r="B6700" t="e">
        <f>Table1[[#This Row],[ÜK]]</f>
        <v>#VALUE!</v>
      </c>
      <c r="C6700" s="3" t="e">
        <f>Table1[[#This Row],[Szla]]</f>
        <v>#VALUE!</v>
      </c>
      <c r="D6700" s="6" t="e">
        <f>Table1[[#This Row],[Kelt_hó]]</f>
        <v>#VALUE!</v>
      </c>
      <c r="E6700" t="e">
        <f>Table1[[#This Row],[Vevő]]</f>
        <v>#VALUE!</v>
      </c>
      <c r="F6700" t="e">
        <f>Table1[[#This Row],[Termékkör]]</f>
        <v>#VALUE!</v>
      </c>
      <c r="G6700" s="4" t="e">
        <f>Table1[[#This Row],[SzumElad]]</f>
        <v>#VALUE!</v>
      </c>
      <c r="H6700" s="7" t="e">
        <f>Table1[[#This Row],[Jut_%]]</f>
        <v>#VALUE!</v>
      </c>
      <c r="I6700" s="4" t="e">
        <f>Table1[[#This Row],[Jut]]</f>
        <v>#VALUE!</v>
      </c>
      <c r="J6700" s="4" t="e">
        <f>Table1[[#This Row],[Column1]]</f>
        <v>#VALUE!</v>
      </c>
    </row>
    <row r="6701" spans="1:10" hidden="1" x14ac:dyDescent="0.3">
      <c r="A6701" s="2" t="e">
        <f>Table1[[#This Row],[Befolyt]]</f>
        <v>#VALUE!</v>
      </c>
      <c r="B6701" t="e">
        <f>Table1[[#This Row],[ÜK]]</f>
        <v>#VALUE!</v>
      </c>
      <c r="C6701" s="3" t="e">
        <f>Table1[[#This Row],[Szla]]</f>
        <v>#VALUE!</v>
      </c>
      <c r="D6701" s="6" t="e">
        <f>Table1[[#This Row],[Kelt_hó]]</f>
        <v>#VALUE!</v>
      </c>
      <c r="E6701" t="e">
        <f>Table1[[#This Row],[Vevő]]</f>
        <v>#VALUE!</v>
      </c>
      <c r="F6701" t="e">
        <f>Table1[[#This Row],[Termékkör]]</f>
        <v>#VALUE!</v>
      </c>
      <c r="G6701" s="4" t="e">
        <f>Table1[[#This Row],[SzumElad]]</f>
        <v>#VALUE!</v>
      </c>
      <c r="H6701" s="7" t="e">
        <f>Table1[[#This Row],[Jut_%]]</f>
        <v>#VALUE!</v>
      </c>
      <c r="I6701" s="4" t="e">
        <f>Table1[[#This Row],[Jut]]</f>
        <v>#VALUE!</v>
      </c>
      <c r="J6701" s="4" t="e">
        <f>Table1[[#This Row],[Column1]]</f>
        <v>#VALUE!</v>
      </c>
    </row>
    <row r="6702" spans="1:10" hidden="1" x14ac:dyDescent="0.3">
      <c r="A6702" s="2" t="e">
        <f>Table1[[#This Row],[Befolyt]]</f>
        <v>#VALUE!</v>
      </c>
      <c r="B6702" t="e">
        <f>Table1[[#This Row],[ÜK]]</f>
        <v>#VALUE!</v>
      </c>
      <c r="C6702" s="3" t="e">
        <f>Table1[[#This Row],[Szla]]</f>
        <v>#VALUE!</v>
      </c>
      <c r="D6702" s="6" t="e">
        <f>Table1[[#This Row],[Kelt_hó]]</f>
        <v>#VALUE!</v>
      </c>
      <c r="E6702" t="e">
        <f>Table1[[#This Row],[Vevő]]</f>
        <v>#VALUE!</v>
      </c>
      <c r="F6702" t="e">
        <f>Table1[[#This Row],[Termékkör]]</f>
        <v>#VALUE!</v>
      </c>
      <c r="G6702" s="4" t="e">
        <f>Table1[[#This Row],[SzumElad]]</f>
        <v>#VALUE!</v>
      </c>
      <c r="H6702" s="7" t="e">
        <f>Table1[[#This Row],[Jut_%]]</f>
        <v>#VALUE!</v>
      </c>
      <c r="I6702" s="4" t="e">
        <f>Table1[[#This Row],[Jut]]</f>
        <v>#VALUE!</v>
      </c>
      <c r="J6702" s="4" t="e">
        <f>Table1[[#This Row],[Column1]]</f>
        <v>#VALUE!</v>
      </c>
    </row>
    <row r="6703" spans="1:10" hidden="1" x14ac:dyDescent="0.3">
      <c r="A6703" s="2" t="e">
        <f>Table1[[#This Row],[Befolyt]]</f>
        <v>#VALUE!</v>
      </c>
      <c r="B6703" t="e">
        <f>Table1[[#This Row],[ÜK]]</f>
        <v>#VALUE!</v>
      </c>
      <c r="C6703" s="3" t="e">
        <f>Table1[[#This Row],[Szla]]</f>
        <v>#VALUE!</v>
      </c>
      <c r="D6703" s="6" t="e">
        <f>Table1[[#This Row],[Kelt_hó]]</f>
        <v>#VALUE!</v>
      </c>
      <c r="E6703" t="e">
        <f>Table1[[#This Row],[Vevő]]</f>
        <v>#VALUE!</v>
      </c>
      <c r="F6703" t="e">
        <f>Table1[[#This Row],[Termékkör]]</f>
        <v>#VALUE!</v>
      </c>
      <c r="G6703" s="4" t="e">
        <f>Table1[[#This Row],[SzumElad]]</f>
        <v>#VALUE!</v>
      </c>
      <c r="H6703" s="7" t="e">
        <f>Table1[[#This Row],[Jut_%]]</f>
        <v>#VALUE!</v>
      </c>
      <c r="I6703" s="4" t="e">
        <f>Table1[[#This Row],[Jut]]</f>
        <v>#VALUE!</v>
      </c>
      <c r="J6703" s="4" t="e">
        <f>Table1[[#This Row],[Column1]]</f>
        <v>#VALUE!</v>
      </c>
    </row>
    <row r="6704" spans="1:10" hidden="1" x14ac:dyDescent="0.3">
      <c r="A6704" s="2" t="e">
        <f>Table1[[#This Row],[Befolyt]]</f>
        <v>#VALUE!</v>
      </c>
      <c r="B6704" t="e">
        <f>Table1[[#This Row],[ÜK]]</f>
        <v>#VALUE!</v>
      </c>
      <c r="C6704" s="3" t="e">
        <f>Table1[[#This Row],[Szla]]</f>
        <v>#VALUE!</v>
      </c>
      <c r="D6704" s="6" t="e">
        <f>Table1[[#This Row],[Kelt_hó]]</f>
        <v>#VALUE!</v>
      </c>
      <c r="E6704" t="e">
        <f>Table1[[#This Row],[Vevő]]</f>
        <v>#VALUE!</v>
      </c>
      <c r="F6704" t="e">
        <f>Table1[[#This Row],[Termékkör]]</f>
        <v>#VALUE!</v>
      </c>
      <c r="G6704" s="4" t="e">
        <f>Table1[[#This Row],[SzumElad]]</f>
        <v>#VALUE!</v>
      </c>
      <c r="H6704" s="7" t="e">
        <f>Table1[[#This Row],[Jut_%]]</f>
        <v>#VALUE!</v>
      </c>
      <c r="I6704" s="4" t="e">
        <f>Table1[[#This Row],[Jut]]</f>
        <v>#VALUE!</v>
      </c>
      <c r="J6704" s="4" t="e">
        <f>Table1[[#This Row],[Column1]]</f>
        <v>#VALUE!</v>
      </c>
    </row>
    <row r="6705" spans="1:10" hidden="1" x14ac:dyDescent="0.3">
      <c r="A6705" s="2" t="e">
        <f>Table1[[#This Row],[Befolyt]]</f>
        <v>#VALUE!</v>
      </c>
      <c r="B6705" t="e">
        <f>Table1[[#This Row],[ÜK]]</f>
        <v>#VALUE!</v>
      </c>
      <c r="C6705" s="3" t="e">
        <f>Table1[[#This Row],[Szla]]</f>
        <v>#VALUE!</v>
      </c>
      <c r="D6705" s="6" t="e">
        <f>Table1[[#This Row],[Kelt_hó]]</f>
        <v>#VALUE!</v>
      </c>
      <c r="E6705" t="e">
        <f>Table1[[#This Row],[Vevő]]</f>
        <v>#VALUE!</v>
      </c>
      <c r="F6705" t="e">
        <f>Table1[[#This Row],[Termékkör]]</f>
        <v>#VALUE!</v>
      </c>
      <c r="G6705" s="4" t="e">
        <f>Table1[[#This Row],[SzumElad]]</f>
        <v>#VALUE!</v>
      </c>
      <c r="H6705" s="7" t="e">
        <f>Table1[[#This Row],[Jut_%]]</f>
        <v>#VALUE!</v>
      </c>
      <c r="I6705" s="4" t="e">
        <f>Table1[[#This Row],[Jut]]</f>
        <v>#VALUE!</v>
      </c>
      <c r="J6705" s="4" t="e">
        <f>Table1[[#This Row],[Column1]]</f>
        <v>#VALUE!</v>
      </c>
    </row>
    <row r="6706" spans="1:10" hidden="1" x14ac:dyDescent="0.3">
      <c r="A6706" s="2" t="e">
        <f>Table1[[#This Row],[Befolyt]]</f>
        <v>#VALUE!</v>
      </c>
      <c r="B6706" t="e">
        <f>Table1[[#This Row],[ÜK]]</f>
        <v>#VALUE!</v>
      </c>
      <c r="C6706" s="3" t="e">
        <f>Table1[[#This Row],[Szla]]</f>
        <v>#VALUE!</v>
      </c>
      <c r="D6706" s="6" t="e">
        <f>Table1[[#This Row],[Kelt_hó]]</f>
        <v>#VALUE!</v>
      </c>
      <c r="E6706" t="e">
        <f>Table1[[#This Row],[Vevő]]</f>
        <v>#VALUE!</v>
      </c>
      <c r="F6706" t="e">
        <f>Table1[[#This Row],[Termékkör]]</f>
        <v>#VALUE!</v>
      </c>
      <c r="G6706" s="4" t="e">
        <f>Table1[[#This Row],[SzumElad]]</f>
        <v>#VALUE!</v>
      </c>
      <c r="H6706" s="7" t="e">
        <f>Table1[[#This Row],[Jut_%]]</f>
        <v>#VALUE!</v>
      </c>
      <c r="I6706" s="4" t="e">
        <f>Table1[[#This Row],[Jut]]</f>
        <v>#VALUE!</v>
      </c>
      <c r="J6706" s="4" t="e">
        <f>Table1[[#This Row],[Column1]]</f>
        <v>#VALUE!</v>
      </c>
    </row>
    <row r="6707" spans="1:10" hidden="1" x14ac:dyDescent="0.3">
      <c r="A6707" s="2" t="e">
        <f>Table1[[#This Row],[Befolyt]]</f>
        <v>#VALUE!</v>
      </c>
      <c r="B6707" t="e">
        <f>Table1[[#This Row],[ÜK]]</f>
        <v>#VALUE!</v>
      </c>
      <c r="C6707" s="3" t="e">
        <f>Table1[[#This Row],[Szla]]</f>
        <v>#VALUE!</v>
      </c>
      <c r="D6707" s="6" t="e">
        <f>Table1[[#This Row],[Kelt_hó]]</f>
        <v>#VALUE!</v>
      </c>
      <c r="E6707" t="e">
        <f>Table1[[#This Row],[Vevő]]</f>
        <v>#VALUE!</v>
      </c>
      <c r="F6707" t="e">
        <f>Table1[[#This Row],[Termékkör]]</f>
        <v>#VALUE!</v>
      </c>
      <c r="G6707" s="4" t="e">
        <f>Table1[[#This Row],[SzumElad]]</f>
        <v>#VALUE!</v>
      </c>
      <c r="H6707" s="7" t="e">
        <f>Table1[[#This Row],[Jut_%]]</f>
        <v>#VALUE!</v>
      </c>
      <c r="I6707" s="4" t="e">
        <f>Table1[[#This Row],[Jut]]</f>
        <v>#VALUE!</v>
      </c>
      <c r="J6707" s="4" t="e">
        <f>Table1[[#This Row],[Column1]]</f>
        <v>#VALUE!</v>
      </c>
    </row>
    <row r="6708" spans="1:10" hidden="1" x14ac:dyDescent="0.3">
      <c r="A6708" s="2" t="e">
        <f>Table1[[#This Row],[Befolyt]]</f>
        <v>#VALUE!</v>
      </c>
      <c r="B6708" t="e">
        <f>Table1[[#This Row],[ÜK]]</f>
        <v>#VALUE!</v>
      </c>
      <c r="C6708" s="3" t="e">
        <f>Table1[[#This Row],[Szla]]</f>
        <v>#VALUE!</v>
      </c>
      <c r="D6708" s="6" t="e">
        <f>Table1[[#This Row],[Kelt_hó]]</f>
        <v>#VALUE!</v>
      </c>
      <c r="E6708" t="e">
        <f>Table1[[#This Row],[Vevő]]</f>
        <v>#VALUE!</v>
      </c>
      <c r="F6708" t="e">
        <f>Table1[[#This Row],[Termékkör]]</f>
        <v>#VALUE!</v>
      </c>
      <c r="G6708" s="4" t="e">
        <f>Table1[[#This Row],[SzumElad]]</f>
        <v>#VALUE!</v>
      </c>
      <c r="H6708" s="7" t="e">
        <f>Table1[[#This Row],[Jut_%]]</f>
        <v>#VALUE!</v>
      </c>
      <c r="I6708" s="4" t="e">
        <f>Table1[[#This Row],[Jut]]</f>
        <v>#VALUE!</v>
      </c>
      <c r="J6708" s="4" t="e">
        <f>Table1[[#This Row],[Column1]]</f>
        <v>#VALUE!</v>
      </c>
    </row>
    <row r="6709" spans="1:10" hidden="1" x14ac:dyDescent="0.3">
      <c r="A6709" s="2" t="e">
        <f>Table1[[#This Row],[Befolyt]]</f>
        <v>#VALUE!</v>
      </c>
      <c r="B6709" t="e">
        <f>Table1[[#This Row],[ÜK]]</f>
        <v>#VALUE!</v>
      </c>
      <c r="C6709" s="3" t="e">
        <f>Table1[[#This Row],[Szla]]</f>
        <v>#VALUE!</v>
      </c>
      <c r="D6709" s="6" t="e">
        <f>Table1[[#This Row],[Kelt_hó]]</f>
        <v>#VALUE!</v>
      </c>
      <c r="E6709" t="e">
        <f>Table1[[#This Row],[Vevő]]</f>
        <v>#VALUE!</v>
      </c>
      <c r="F6709" t="e">
        <f>Table1[[#This Row],[Termékkör]]</f>
        <v>#VALUE!</v>
      </c>
      <c r="G6709" s="4" t="e">
        <f>Table1[[#This Row],[SzumElad]]</f>
        <v>#VALUE!</v>
      </c>
      <c r="H6709" s="7" t="e">
        <f>Table1[[#This Row],[Jut_%]]</f>
        <v>#VALUE!</v>
      </c>
      <c r="I6709" s="4" t="e">
        <f>Table1[[#This Row],[Jut]]</f>
        <v>#VALUE!</v>
      </c>
      <c r="J6709" s="4" t="e">
        <f>Table1[[#This Row],[Column1]]</f>
        <v>#VALUE!</v>
      </c>
    </row>
    <row r="6710" spans="1:10" hidden="1" x14ac:dyDescent="0.3">
      <c r="A6710" s="2" t="e">
        <f>Table1[[#This Row],[Befolyt]]</f>
        <v>#VALUE!</v>
      </c>
      <c r="B6710" t="e">
        <f>Table1[[#This Row],[ÜK]]</f>
        <v>#VALUE!</v>
      </c>
      <c r="C6710" s="3" t="e">
        <f>Table1[[#This Row],[Szla]]</f>
        <v>#VALUE!</v>
      </c>
      <c r="D6710" s="6" t="e">
        <f>Table1[[#This Row],[Kelt_hó]]</f>
        <v>#VALUE!</v>
      </c>
      <c r="E6710" t="e">
        <f>Table1[[#This Row],[Vevő]]</f>
        <v>#VALUE!</v>
      </c>
      <c r="F6710" t="e">
        <f>Table1[[#This Row],[Termékkör]]</f>
        <v>#VALUE!</v>
      </c>
      <c r="G6710" s="4" t="e">
        <f>Table1[[#This Row],[SzumElad]]</f>
        <v>#VALUE!</v>
      </c>
      <c r="H6710" s="7" t="e">
        <f>Table1[[#This Row],[Jut_%]]</f>
        <v>#VALUE!</v>
      </c>
      <c r="I6710" s="4" t="e">
        <f>Table1[[#This Row],[Jut]]</f>
        <v>#VALUE!</v>
      </c>
      <c r="J6710" s="4" t="e">
        <f>Table1[[#This Row],[Column1]]</f>
        <v>#VALUE!</v>
      </c>
    </row>
    <row r="6711" spans="1:10" hidden="1" x14ac:dyDescent="0.3">
      <c r="A6711" s="2" t="e">
        <f>Table1[[#This Row],[Befolyt]]</f>
        <v>#VALUE!</v>
      </c>
      <c r="B6711" t="e">
        <f>Table1[[#This Row],[ÜK]]</f>
        <v>#VALUE!</v>
      </c>
      <c r="C6711" s="3" t="e">
        <f>Table1[[#This Row],[Szla]]</f>
        <v>#VALUE!</v>
      </c>
      <c r="D6711" s="6" t="e">
        <f>Table1[[#This Row],[Kelt_hó]]</f>
        <v>#VALUE!</v>
      </c>
      <c r="E6711" t="e">
        <f>Table1[[#This Row],[Vevő]]</f>
        <v>#VALUE!</v>
      </c>
      <c r="F6711" t="e">
        <f>Table1[[#This Row],[Termékkör]]</f>
        <v>#VALUE!</v>
      </c>
      <c r="G6711" s="4" t="e">
        <f>Table1[[#This Row],[SzumElad]]</f>
        <v>#VALUE!</v>
      </c>
      <c r="H6711" s="7" t="e">
        <f>Table1[[#This Row],[Jut_%]]</f>
        <v>#VALUE!</v>
      </c>
      <c r="I6711" s="4" t="e">
        <f>Table1[[#This Row],[Jut]]</f>
        <v>#VALUE!</v>
      </c>
      <c r="J6711" s="4" t="e">
        <f>Table1[[#This Row],[Column1]]</f>
        <v>#VALUE!</v>
      </c>
    </row>
    <row r="6712" spans="1:10" hidden="1" x14ac:dyDescent="0.3">
      <c r="A6712" s="2" t="e">
        <f>Table1[[#This Row],[Befolyt]]</f>
        <v>#VALUE!</v>
      </c>
      <c r="B6712" t="e">
        <f>Table1[[#This Row],[ÜK]]</f>
        <v>#VALUE!</v>
      </c>
      <c r="C6712" s="3" t="e">
        <f>Table1[[#This Row],[Szla]]</f>
        <v>#VALUE!</v>
      </c>
      <c r="D6712" s="6" t="e">
        <f>Table1[[#This Row],[Kelt_hó]]</f>
        <v>#VALUE!</v>
      </c>
      <c r="E6712" t="e">
        <f>Table1[[#This Row],[Vevő]]</f>
        <v>#VALUE!</v>
      </c>
      <c r="F6712" t="e">
        <f>Table1[[#This Row],[Termékkör]]</f>
        <v>#VALUE!</v>
      </c>
      <c r="G6712" s="4" t="e">
        <f>Table1[[#This Row],[SzumElad]]</f>
        <v>#VALUE!</v>
      </c>
      <c r="H6712" s="7" t="e">
        <f>Table1[[#This Row],[Jut_%]]</f>
        <v>#VALUE!</v>
      </c>
      <c r="I6712" s="4" t="e">
        <f>Table1[[#This Row],[Jut]]</f>
        <v>#VALUE!</v>
      </c>
      <c r="J6712" s="4" t="e">
        <f>Table1[[#This Row],[Column1]]</f>
        <v>#VALUE!</v>
      </c>
    </row>
    <row r="6713" spans="1:10" hidden="1" x14ac:dyDescent="0.3">
      <c r="A6713" s="2" t="e">
        <f>Table1[[#This Row],[Befolyt]]</f>
        <v>#VALUE!</v>
      </c>
      <c r="B6713" t="e">
        <f>Table1[[#This Row],[ÜK]]</f>
        <v>#VALUE!</v>
      </c>
      <c r="C6713" s="3" t="e">
        <f>Table1[[#This Row],[Szla]]</f>
        <v>#VALUE!</v>
      </c>
      <c r="D6713" s="6" t="e">
        <f>Table1[[#This Row],[Kelt_hó]]</f>
        <v>#VALUE!</v>
      </c>
      <c r="E6713" t="e">
        <f>Table1[[#This Row],[Vevő]]</f>
        <v>#VALUE!</v>
      </c>
      <c r="F6713" t="e">
        <f>Table1[[#This Row],[Termékkör]]</f>
        <v>#VALUE!</v>
      </c>
      <c r="G6713" s="4" t="e">
        <f>Table1[[#This Row],[SzumElad]]</f>
        <v>#VALUE!</v>
      </c>
      <c r="H6713" s="7" t="e">
        <f>Table1[[#This Row],[Jut_%]]</f>
        <v>#VALUE!</v>
      </c>
      <c r="I6713" s="4" t="e">
        <f>Table1[[#This Row],[Jut]]</f>
        <v>#VALUE!</v>
      </c>
      <c r="J6713" s="4" t="e">
        <f>Table1[[#This Row],[Column1]]</f>
        <v>#VALUE!</v>
      </c>
    </row>
    <row r="6714" spans="1:10" hidden="1" x14ac:dyDescent="0.3">
      <c r="A6714" s="2" t="e">
        <f>Table1[[#This Row],[Befolyt]]</f>
        <v>#VALUE!</v>
      </c>
      <c r="B6714" t="e">
        <f>Table1[[#This Row],[ÜK]]</f>
        <v>#VALUE!</v>
      </c>
      <c r="C6714" s="3" t="e">
        <f>Table1[[#This Row],[Szla]]</f>
        <v>#VALUE!</v>
      </c>
      <c r="D6714" s="6" t="e">
        <f>Table1[[#This Row],[Kelt_hó]]</f>
        <v>#VALUE!</v>
      </c>
      <c r="E6714" t="e">
        <f>Table1[[#This Row],[Vevő]]</f>
        <v>#VALUE!</v>
      </c>
      <c r="F6714" t="e">
        <f>Table1[[#This Row],[Termékkör]]</f>
        <v>#VALUE!</v>
      </c>
      <c r="G6714" s="4" t="e">
        <f>Table1[[#This Row],[SzumElad]]</f>
        <v>#VALUE!</v>
      </c>
      <c r="H6714" s="7" t="e">
        <f>Table1[[#This Row],[Jut_%]]</f>
        <v>#VALUE!</v>
      </c>
      <c r="I6714" s="4" t="e">
        <f>Table1[[#This Row],[Jut]]</f>
        <v>#VALUE!</v>
      </c>
      <c r="J6714" s="4" t="e">
        <f>Table1[[#This Row],[Column1]]</f>
        <v>#VALUE!</v>
      </c>
    </row>
    <row r="6715" spans="1:10" hidden="1" x14ac:dyDescent="0.3">
      <c r="A6715" s="2" t="e">
        <f>Table1[[#This Row],[Befolyt]]</f>
        <v>#VALUE!</v>
      </c>
      <c r="B6715" t="e">
        <f>Table1[[#This Row],[ÜK]]</f>
        <v>#VALUE!</v>
      </c>
      <c r="C6715" s="3" t="e">
        <f>Table1[[#This Row],[Szla]]</f>
        <v>#VALUE!</v>
      </c>
      <c r="D6715" s="6" t="e">
        <f>Table1[[#This Row],[Kelt_hó]]</f>
        <v>#VALUE!</v>
      </c>
      <c r="E6715" t="e">
        <f>Table1[[#This Row],[Vevő]]</f>
        <v>#VALUE!</v>
      </c>
      <c r="F6715" t="e">
        <f>Table1[[#This Row],[Termékkör]]</f>
        <v>#VALUE!</v>
      </c>
      <c r="G6715" s="4" t="e">
        <f>Table1[[#This Row],[SzumElad]]</f>
        <v>#VALUE!</v>
      </c>
      <c r="H6715" s="7" t="e">
        <f>Table1[[#This Row],[Jut_%]]</f>
        <v>#VALUE!</v>
      </c>
      <c r="I6715" s="4" t="e">
        <f>Table1[[#This Row],[Jut]]</f>
        <v>#VALUE!</v>
      </c>
      <c r="J6715" s="4" t="e">
        <f>Table1[[#This Row],[Column1]]</f>
        <v>#VALUE!</v>
      </c>
    </row>
    <row r="6716" spans="1:10" hidden="1" x14ac:dyDescent="0.3">
      <c r="A6716" s="2" t="e">
        <f>Table1[[#This Row],[Befolyt]]</f>
        <v>#VALUE!</v>
      </c>
      <c r="B6716" t="e">
        <f>Table1[[#This Row],[ÜK]]</f>
        <v>#VALUE!</v>
      </c>
      <c r="C6716" s="3" t="e">
        <f>Table1[[#This Row],[Szla]]</f>
        <v>#VALUE!</v>
      </c>
      <c r="D6716" s="6" t="e">
        <f>Table1[[#This Row],[Kelt_hó]]</f>
        <v>#VALUE!</v>
      </c>
      <c r="E6716" t="e">
        <f>Table1[[#This Row],[Vevő]]</f>
        <v>#VALUE!</v>
      </c>
      <c r="F6716" t="e">
        <f>Table1[[#This Row],[Termékkör]]</f>
        <v>#VALUE!</v>
      </c>
      <c r="G6716" s="4" t="e">
        <f>Table1[[#This Row],[SzumElad]]</f>
        <v>#VALUE!</v>
      </c>
      <c r="H6716" s="7" t="e">
        <f>Table1[[#This Row],[Jut_%]]</f>
        <v>#VALUE!</v>
      </c>
      <c r="I6716" s="4" t="e">
        <f>Table1[[#This Row],[Jut]]</f>
        <v>#VALUE!</v>
      </c>
      <c r="J6716" s="4" t="e">
        <f>Table1[[#This Row],[Column1]]</f>
        <v>#VALUE!</v>
      </c>
    </row>
    <row r="6717" spans="1:10" hidden="1" x14ac:dyDescent="0.3">
      <c r="A6717" s="2" t="e">
        <f>Table1[[#This Row],[Befolyt]]</f>
        <v>#VALUE!</v>
      </c>
      <c r="B6717" t="e">
        <f>Table1[[#This Row],[ÜK]]</f>
        <v>#VALUE!</v>
      </c>
      <c r="C6717" s="3" t="e">
        <f>Table1[[#This Row],[Szla]]</f>
        <v>#VALUE!</v>
      </c>
      <c r="D6717" s="6" t="e">
        <f>Table1[[#This Row],[Kelt_hó]]</f>
        <v>#VALUE!</v>
      </c>
      <c r="E6717" t="e">
        <f>Table1[[#This Row],[Vevő]]</f>
        <v>#VALUE!</v>
      </c>
      <c r="F6717" t="e">
        <f>Table1[[#This Row],[Termékkör]]</f>
        <v>#VALUE!</v>
      </c>
      <c r="G6717" s="4" t="e">
        <f>Table1[[#This Row],[SzumElad]]</f>
        <v>#VALUE!</v>
      </c>
      <c r="H6717" s="7" t="e">
        <f>Table1[[#This Row],[Jut_%]]</f>
        <v>#VALUE!</v>
      </c>
      <c r="I6717" s="4" t="e">
        <f>Table1[[#This Row],[Jut]]</f>
        <v>#VALUE!</v>
      </c>
      <c r="J6717" s="4" t="e">
        <f>Table1[[#This Row],[Column1]]</f>
        <v>#VALUE!</v>
      </c>
    </row>
    <row r="6718" spans="1:10" hidden="1" x14ac:dyDescent="0.3">
      <c r="A6718" s="2" t="e">
        <f>Table1[[#This Row],[Befolyt]]</f>
        <v>#VALUE!</v>
      </c>
      <c r="B6718" t="e">
        <f>Table1[[#This Row],[ÜK]]</f>
        <v>#VALUE!</v>
      </c>
      <c r="C6718" s="3" t="e">
        <f>Table1[[#This Row],[Szla]]</f>
        <v>#VALUE!</v>
      </c>
      <c r="D6718" s="6" t="e">
        <f>Table1[[#This Row],[Kelt_hó]]</f>
        <v>#VALUE!</v>
      </c>
      <c r="E6718" t="e">
        <f>Table1[[#This Row],[Vevő]]</f>
        <v>#VALUE!</v>
      </c>
      <c r="F6718" t="e">
        <f>Table1[[#This Row],[Termékkör]]</f>
        <v>#VALUE!</v>
      </c>
      <c r="G6718" s="4" t="e">
        <f>Table1[[#This Row],[SzumElad]]</f>
        <v>#VALUE!</v>
      </c>
      <c r="H6718" s="7" t="e">
        <f>Table1[[#This Row],[Jut_%]]</f>
        <v>#VALUE!</v>
      </c>
      <c r="I6718" s="4" t="e">
        <f>Table1[[#This Row],[Jut]]</f>
        <v>#VALUE!</v>
      </c>
      <c r="J6718" s="4" t="e">
        <f>Table1[[#This Row],[Column1]]</f>
        <v>#VALUE!</v>
      </c>
    </row>
    <row r="6719" spans="1:10" hidden="1" x14ac:dyDescent="0.3">
      <c r="A6719" s="2" t="e">
        <f>Table1[[#This Row],[Befolyt]]</f>
        <v>#VALUE!</v>
      </c>
      <c r="B6719" t="e">
        <f>Table1[[#This Row],[ÜK]]</f>
        <v>#VALUE!</v>
      </c>
      <c r="C6719" s="3" t="e">
        <f>Table1[[#This Row],[Szla]]</f>
        <v>#VALUE!</v>
      </c>
      <c r="D6719" s="6" t="e">
        <f>Table1[[#This Row],[Kelt_hó]]</f>
        <v>#VALUE!</v>
      </c>
      <c r="E6719" t="e">
        <f>Table1[[#This Row],[Vevő]]</f>
        <v>#VALUE!</v>
      </c>
      <c r="F6719" t="e">
        <f>Table1[[#This Row],[Termékkör]]</f>
        <v>#VALUE!</v>
      </c>
      <c r="G6719" s="4" t="e">
        <f>Table1[[#This Row],[SzumElad]]</f>
        <v>#VALUE!</v>
      </c>
      <c r="H6719" s="7" t="e">
        <f>Table1[[#This Row],[Jut_%]]</f>
        <v>#VALUE!</v>
      </c>
      <c r="I6719" s="4" t="e">
        <f>Table1[[#This Row],[Jut]]</f>
        <v>#VALUE!</v>
      </c>
      <c r="J6719" s="4" t="e">
        <f>Table1[[#This Row],[Column1]]</f>
        <v>#VALUE!</v>
      </c>
    </row>
    <row r="6720" spans="1:10" hidden="1" x14ac:dyDescent="0.3">
      <c r="A6720" s="2" t="e">
        <f>Table1[[#This Row],[Befolyt]]</f>
        <v>#VALUE!</v>
      </c>
      <c r="B6720" t="e">
        <f>Table1[[#This Row],[ÜK]]</f>
        <v>#VALUE!</v>
      </c>
      <c r="C6720" s="3" t="e">
        <f>Table1[[#This Row],[Szla]]</f>
        <v>#VALUE!</v>
      </c>
      <c r="D6720" s="6" t="e">
        <f>Table1[[#This Row],[Kelt_hó]]</f>
        <v>#VALUE!</v>
      </c>
      <c r="E6720" t="e">
        <f>Table1[[#This Row],[Vevő]]</f>
        <v>#VALUE!</v>
      </c>
      <c r="F6720" t="e">
        <f>Table1[[#This Row],[Termékkör]]</f>
        <v>#VALUE!</v>
      </c>
      <c r="G6720" s="4" t="e">
        <f>Table1[[#This Row],[SzumElad]]</f>
        <v>#VALUE!</v>
      </c>
      <c r="H6720" s="7" t="e">
        <f>Table1[[#This Row],[Jut_%]]</f>
        <v>#VALUE!</v>
      </c>
      <c r="I6720" s="4" t="e">
        <f>Table1[[#This Row],[Jut]]</f>
        <v>#VALUE!</v>
      </c>
      <c r="J6720" s="4" t="e">
        <f>Table1[[#This Row],[Column1]]</f>
        <v>#VALUE!</v>
      </c>
    </row>
    <row r="6721" spans="1:10" hidden="1" x14ac:dyDescent="0.3">
      <c r="A6721" s="2" t="e">
        <f>Table1[[#This Row],[Befolyt]]</f>
        <v>#VALUE!</v>
      </c>
      <c r="B6721" t="e">
        <f>Table1[[#This Row],[ÜK]]</f>
        <v>#VALUE!</v>
      </c>
      <c r="C6721" s="3" t="e">
        <f>Table1[[#This Row],[Szla]]</f>
        <v>#VALUE!</v>
      </c>
      <c r="D6721" s="6" t="e">
        <f>Table1[[#This Row],[Kelt_hó]]</f>
        <v>#VALUE!</v>
      </c>
      <c r="E6721" t="e">
        <f>Table1[[#This Row],[Vevő]]</f>
        <v>#VALUE!</v>
      </c>
      <c r="F6721" t="e">
        <f>Table1[[#This Row],[Termékkör]]</f>
        <v>#VALUE!</v>
      </c>
      <c r="G6721" s="4" t="e">
        <f>Table1[[#This Row],[SzumElad]]</f>
        <v>#VALUE!</v>
      </c>
      <c r="H6721" s="7" t="e">
        <f>Table1[[#This Row],[Jut_%]]</f>
        <v>#VALUE!</v>
      </c>
      <c r="I6721" s="4" t="e">
        <f>Table1[[#This Row],[Jut]]</f>
        <v>#VALUE!</v>
      </c>
      <c r="J6721" s="4" t="e">
        <f>Table1[[#This Row],[Column1]]</f>
        <v>#VALUE!</v>
      </c>
    </row>
    <row r="6722" spans="1:10" hidden="1" x14ac:dyDescent="0.3">
      <c r="A6722" s="2" t="e">
        <f>Table1[[#This Row],[Befolyt]]</f>
        <v>#VALUE!</v>
      </c>
      <c r="B6722" t="e">
        <f>Table1[[#This Row],[ÜK]]</f>
        <v>#VALUE!</v>
      </c>
      <c r="C6722" s="3" t="e">
        <f>Table1[[#This Row],[Szla]]</f>
        <v>#VALUE!</v>
      </c>
      <c r="D6722" s="6" t="e">
        <f>Table1[[#This Row],[Kelt_hó]]</f>
        <v>#VALUE!</v>
      </c>
      <c r="E6722" t="e">
        <f>Table1[[#This Row],[Vevő]]</f>
        <v>#VALUE!</v>
      </c>
      <c r="F6722" t="e">
        <f>Table1[[#This Row],[Termékkör]]</f>
        <v>#VALUE!</v>
      </c>
      <c r="G6722" s="4" t="e">
        <f>Table1[[#This Row],[SzumElad]]</f>
        <v>#VALUE!</v>
      </c>
      <c r="H6722" s="7" t="e">
        <f>Table1[[#This Row],[Jut_%]]</f>
        <v>#VALUE!</v>
      </c>
      <c r="I6722" s="4" t="e">
        <f>Table1[[#This Row],[Jut]]</f>
        <v>#VALUE!</v>
      </c>
      <c r="J6722" s="4" t="e">
        <f>Table1[[#This Row],[Column1]]</f>
        <v>#VALUE!</v>
      </c>
    </row>
    <row r="6723" spans="1:10" hidden="1" x14ac:dyDescent="0.3">
      <c r="A6723" s="2" t="e">
        <f>Table1[[#This Row],[Befolyt]]</f>
        <v>#VALUE!</v>
      </c>
      <c r="B6723" t="e">
        <f>Table1[[#This Row],[ÜK]]</f>
        <v>#VALUE!</v>
      </c>
      <c r="C6723" s="3" t="e">
        <f>Table1[[#This Row],[Szla]]</f>
        <v>#VALUE!</v>
      </c>
      <c r="D6723" s="6" t="e">
        <f>Table1[[#This Row],[Kelt_hó]]</f>
        <v>#VALUE!</v>
      </c>
      <c r="E6723" t="e">
        <f>Table1[[#This Row],[Vevő]]</f>
        <v>#VALUE!</v>
      </c>
      <c r="F6723" t="e">
        <f>Table1[[#This Row],[Termékkör]]</f>
        <v>#VALUE!</v>
      </c>
      <c r="G6723" s="4" t="e">
        <f>Table1[[#This Row],[SzumElad]]</f>
        <v>#VALUE!</v>
      </c>
      <c r="H6723" s="7" t="e">
        <f>Table1[[#This Row],[Jut_%]]</f>
        <v>#VALUE!</v>
      </c>
      <c r="I6723" s="4" t="e">
        <f>Table1[[#This Row],[Jut]]</f>
        <v>#VALUE!</v>
      </c>
      <c r="J6723" s="4" t="e">
        <f>Table1[[#This Row],[Column1]]</f>
        <v>#VALUE!</v>
      </c>
    </row>
    <row r="6724" spans="1:10" hidden="1" x14ac:dyDescent="0.3">
      <c r="A6724" s="2" t="e">
        <f>Table1[[#This Row],[Befolyt]]</f>
        <v>#VALUE!</v>
      </c>
      <c r="B6724" t="e">
        <f>Table1[[#This Row],[ÜK]]</f>
        <v>#VALUE!</v>
      </c>
      <c r="C6724" s="3" t="e">
        <f>Table1[[#This Row],[Szla]]</f>
        <v>#VALUE!</v>
      </c>
      <c r="D6724" s="6" t="e">
        <f>Table1[[#This Row],[Kelt_hó]]</f>
        <v>#VALUE!</v>
      </c>
      <c r="E6724" t="e">
        <f>Table1[[#This Row],[Vevő]]</f>
        <v>#VALUE!</v>
      </c>
      <c r="F6724" t="e">
        <f>Table1[[#This Row],[Termékkör]]</f>
        <v>#VALUE!</v>
      </c>
      <c r="G6724" s="4" t="e">
        <f>Table1[[#This Row],[SzumElad]]</f>
        <v>#VALUE!</v>
      </c>
      <c r="H6724" s="7" t="e">
        <f>Table1[[#This Row],[Jut_%]]</f>
        <v>#VALUE!</v>
      </c>
      <c r="I6724" s="4" t="e">
        <f>Table1[[#This Row],[Jut]]</f>
        <v>#VALUE!</v>
      </c>
      <c r="J6724" s="4" t="e">
        <f>Table1[[#This Row],[Column1]]</f>
        <v>#VALUE!</v>
      </c>
    </row>
    <row r="6725" spans="1:10" hidden="1" x14ac:dyDescent="0.3">
      <c r="A6725" s="2" t="e">
        <f>Table1[[#This Row],[Befolyt]]</f>
        <v>#VALUE!</v>
      </c>
      <c r="B6725" t="e">
        <f>Table1[[#This Row],[ÜK]]</f>
        <v>#VALUE!</v>
      </c>
      <c r="C6725" s="3" t="e">
        <f>Table1[[#This Row],[Szla]]</f>
        <v>#VALUE!</v>
      </c>
      <c r="D6725" s="6" t="e">
        <f>Table1[[#This Row],[Kelt_hó]]</f>
        <v>#VALUE!</v>
      </c>
      <c r="E6725" t="e">
        <f>Table1[[#This Row],[Vevő]]</f>
        <v>#VALUE!</v>
      </c>
      <c r="F6725" t="e">
        <f>Table1[[#This Row],[Termékkör]]</f>
        <v>#VALUE!</v>
      </c>
      <c r="G6725" s="4" t="e">
        <f>Table1[[#This Row],[SzumElad]]</f>
        <v>#VALUE!</v>
      </c>
      <c r="H6725" s="7" t="e">
        <f>Table1[[#This Row],[Jut_%]]</f>
        <v>#VALUE!</v>
      </c>
      <c r="I6725" s="4" t="e">
        <f>Table1[[#This Row],[Jut]]</f>
        <v>#VALUE!</v>
      </c>
      <c r="J6725" s="4" t="e">
        <f>Table1[[#This Row],[Column1]]</f>
        <v>#VALUE!</v>
      </c>
    </row>
    <row r="6726" spans="1:10" hidden="1" x14ac:dyDescent="0.3">
      <c r="A6726" s="2" t="e">
        <f>Table1[[#This Row],[Befolyt]]</f>
        <v>#VALUE!</v>
      </c>
      <c r="B6726" t="e">
        <f>Table1[[#This Row],[ÜK]]</f>
        <v>#VALUE!</v>
      </c>
      <c r="C6726" s="3" t="e">
        <f>Table1[[#This Row],[Szla]]</f>
        <v>#VALUE!</v>
      </c>
      <c r="D6726" s="6" t="e">
        <f>Table1[[#This Row],[Kelt_hó]]</f>
        <v>#VALUE!</v>
      </c>
      <c r="E6726" t="e">
        <f>Table1[[#This Row],[Vevő]]</f>
        <v>#VALUE!</v>
      </c>
      <c r="F6726" t="e">
        <f>Table1[[#This Row],[Termékkör]]</f>
        <v>#VALUE!</v>
      </c>
      <c r="G6726" s="4" t="e">
        <f>Table1[[#This Row],[SzumElad]]</f>
        <v>#VALUE!</v>
      </c>
      <c r="H6726" s="7" t="e">
        <f>Table1[[#This Row],[Jut_%]]</f>
        <v>#VALUE!</v>
      </c>
      <c r="I6726" s="4" t="e">
        <f>Table1[[#This Row],[Jut]]</f>
        <v>#VALUE!</v>
      </c>
      <c r="J6726" s="4" t="e">
        <f>Table1[[#This Row],[Column1]]</f>
        <v>#VALUE!</v>
      </c>
    </row>
    <row r="6727" spans="1:10" hidden="1" x14ac:dyDescent="0.3">
      <c r="A6727" s="2" t="e">
        <f>Table1[[#This Row],[Befolyt]]</f>
        <v>#VALUE!</v>
      </c>
      <c r="B6727" t="e">
        <f>Table1[[#This Row],[ÜK]]</f>
        <v>#VALUE!</v>
      </c>
      <c r="C6727" s="3" t="e">
        <f>Table1[[#This Row],[Szla]]</f>
        <v>#VALUE!</v>
      </c>
      <c r="D6727" s="6" t="e">
        <f>Table1[[#This Row],[Kelt_hó]]</f>
        <v>#VALUE!</v>
      </c>
      <c r="E6727" t="e">
        <f>Table1[[#This Row],[Vevő]]</f>
        <v>#VALUE!</v>
      </c>
      <c r="F6727" t="e">
        <f>Table1[[#This Row],[Termékkör]]</f>
        <v>#VALUE!</v>
      </c>
      <c r="G6727" s="4" t="e">
        <f>Table1[[#This Row],[SzumElad]]</f>
        <v>#VALUE!</v>
      </c>
      <c r="H6727" s="7" t="e">
        <f>Table1[[#This Row],[Jut_%]]</f>
        <v>#VALUE!</v>
      </c>
      <c r="I6727" s="4" t="e">
        <f>Table1[[#This Row],[Jut]]</f>
        <v>#VALUE!</v>
      </c>
      <c r="J6727" s="4" t="e">
        <f>Table1[[#This Row],[Column1]]</f>
        <v>#VALUE!</v>
      </c>
    </row>
    <row r="6728" spans="1:10" hidden="1" x14ac:dyDescent="0.3">
      <c r="A6728" s="2" t="e">
        <f>Table1[[#This Row],[Befolyt]]</f>
        <v>#VALUE!</v>
      </c>
      <c r="B6728" t="e">
        <f>Table1[[#This Row],[ÜK]]</f>
        <v>#VALUE!</v>
      </c>
      <c r="C6728" s="3" t="e">
        <f>Table1[[#This Row],[Szla]]</f>
        <v>#VALUE!</v>
      </c>
      <c r="D6728" s="6" t="e">
        <f>Table1[[#This Row],[Kelt_hó]]</f>
        <v>#VALUE!</v>
      </c>
      <c r="E6728" t="e">
        <f>Table1[[#This Row],[Vevő]]</f>
        <v>#VALUE!</v>
      </c>
      <c r="F6728" t="e">
        <f>Table1[[#This Row],[Termékkör]]</f>
        <v>#VALUE!</v>
      </c>
      <c r="G6728" s="4" t="e">
        <f>Table1[[#This Row],[SzumElad]]</f>
        <v>#VALUE!</v>
      </c>
      <c r="H6728" s="7" t="e">
        <f>Table1[[#This Row],[Jut_%]]</f>
        <v>#VALUE!</v>
      </c>
      <c r="I6728" s="4" t="e">
        <f>Table1[[#This Row],[Jut]]</f>
        <v>#VALUE!</v>
      </c>
      <c r="J6728" s="4" t="e">
        <f>Table1[[#This Row],[Column1]]</f>
        <v>#VALUE!</v>
      </c>
    </row>
    <row r="6729" spans="1:10" hidden="1" x14ac:dyDescent="0.3">
      <c r="A6729" s="2" t="e">
        <f>Table1[[#This Row],[Befolyt]]</f>
        <v>#VALUE!</v>
      </c>
      <c r="B6729" t="e">
        <f>Table1[[#This Row],[ÜK]]</f>
        <v>#VALUE!</v>
      </c>
      <c r="C6729" s="3" t="e">
        <f>Table1[[#This Row],[Szla]]</f>
        <v>#VALUE!</v>
      </c>
      <c r="D6729" s="6" t="e">
        <f>Table1[[#This Row],[Kelt_hó]]</f>
        <v>#VALUE!</v>
      </c>
      <c r="E6729" t="e">
        <f>Table1[[#This Row],[Vevő]]</f>
        <v>#VALUE!</v>
      </c>
      <c r="F6729" t="e">
        <f>Table1[[#This Row],[Termékkör]]</f>
        <v>#VALUE!</v>
      </c>
      <c r="G6729" s="4" t="e">
        <f>Table1[[#This Row],[SzumElad]]</f>
        <v>#VALUE!</v>
      </c>
      <c r="H6729" s="7" t="e">
        <f>Table1[[#This Row],[Jut_%]]</f>
        <v>#VALUE!</v>
      </c>
      <c r="I6729" s="4" t="e">
        <f>Table1[[#This Row],[Jut]]</f>
        <v>#VALUE!</v>
      </c>
      <c r="J6729" s="4" t="e">
        <f>Table1[[#This Row],[Column1]]</f>
        <v>#VALUE!</v>
      </c>
    </row>
    <row r="6730" spans="1:10" hidden="1" x14ac:dyDescent="0.3">
      <c r="A6730" s="2" t="e">
        <f>Table1[[#This Row],[Befolyt]]</f>
        <v>#VALUE!</v>
      </c>
      <c r="B6730" t="e">
        <f>Table1[[#This Row],[ÜK]]</f>
        <v>#VALUE!</v>
      </c>
      <c r="C6730" s="3" t="e">
        <f>Table1[[#This Row],[Szla]]</f>
        <v>#VALUE!</v>
      </c>
      <c r="D6730" s="6" t="e">
        <f>Table1[[#This Row],[Kelt_hó]]</f>
        <v>#VALUE!</v>
      </c>
      <c r="E6730" t="e">
        <f>Table1[[#This Row],[Vevő]]</f>
        <v>#VALUE!</v>
      </c>
      <c r="F6730" t="e">
        <f>Table1[[#This Row],[Termékkör]]</f>
        <v>#VALUE!</v>
      </c>
      <c r="G6730" s="4" t="e">
        <f>Table1[[#This Row],[SzumElad]]</f>
        <v>#VALUE!</v>
      </c>
      <c r="H6730" s="7" t="e">
        <f>Table1[[#This Row],[Jut_%]]</f>
        <v>#VALUE!</v>
      </c>
      <c r="I6730" s="4" t="e">
        <f>Table1[[#This Row],[Jut]]</f>
        <v>#VALUE!</v>
      </c>
      <c r="J6730" s="4" t="e">
        <f>Table1[[#This Row],[Column1]]</f>
        <v>#VALUE!</v>
      </c>
    </row>
    <row r="6731" spans="1:10" hidden="1" x14ac:dyDescent="0.3">
      <c r="A6731" s="2" t="e">
        <f>Table1[[#This Row],[Befolyt]]</f>
        <v>#VALUE!</v>
      </c>
      <c r="B6731" t="e">
        <f>Table1[[#This Row],[ÜK]]</f>
        <v>#VALUE!</v>
      </c>
      <c r="C6731" s="3" t="e">
        <f>Table1[[#This Row],[Szla]]</f>
        <v>#VALUE!</v>
      </c>
      <c r="D6731" s="6" t="e">
        <f>Table1[[#This Row],[Kelt_hó]]</f>
        <v>#VALUE!</v>
      </c>
      <c r="E6731" t="e">
        <f>Table1[[#This Row],[Vevő]]</f>
        <v>#VALUE!</v>
      </c>
      <c r="F6731" t="e">
        <f>Table1[[#This Row],[Termékkör]]</f>
        <v>#VALUE!</v>
      </c>
      <c r="G6731" s="4" t="e">
        <f>Table1[[#This Row],[SzumElad]]</f>
        <v>#VALUE!</v>
      </c>
      <c r="H6731" s="7" t="e">
        <f>Table1[[#This Row],[Jut_%]]</f>
        <v>#VALUE!</v>
      </c>
      <c r="I6731" s="4" t="e">
        <f>Table1[[#This Row],[Jut]]</f>
        <v>#VALUE!</v>
      </c>
      <c r="J6731" s="4" t="e">
        <f>Table1[[#This Row],[Column1]]</f>
        <v>#VALUE!</v>
      </c>
    </row>
    <row r="6732" spans="1:10" hidden="1" x14ac:dyDescent="0.3">
      <c r="A6732" s="2" t="e">
        <f>Table1[[#This Row],[Befolyt]]</f>
        <v>#VALUE!</v>
      </c>
      <c r="B6732" t="e">
        <f>Table1[[#This Row],[ÜK]]</f>
        <v>#VALUE!</v>
      </c>
      <c r="C6732" s="3" t="e">
        <f>Table1[[#This Row],[Szla]]</f>
        <v>#VALUE!</v>
      </c>
      <c r="D6732" s="6" t="e">
        <f>Table1[[#This Row],[Kelt_hó]]</f>
        <v>#VALUE!</v>
      </c>
      <c r="E6732" t="e">
        <f>Table1[[#This Row],[Vevő]]</f>
        <v>#VALUE!</v>
      </c>
      <c r="F6732" t="e">
        <f>Table1[[#This Row],[Termékkör]]</f>
        <v>#VALUE!</v>
      </c>
      <c r="G6732" s="4" t="e">
        <f>Table1[[#This Row],[SzumElad]]</f>
        <v>#VALUE!</v>
      </c>
      <c r="H6732" s="7" t="e">
        <f>Table1[[#This Row],[Jut_%]]</f>
        <v>#VALUE!</v>
      </c>
      <c r="I6732" s="4" t="e">
        <f>Table1[[#This Row],[Jut]]</f>
        <v>#VALUE!</v>
      </c>
      <c r="J6732" s="4" t="e">
        <f>Table1[[#This Row],[Column1]]</f>
        <v>#VALUE!</v>
      </c>
    </row>
    <row r="6733" spans="1:10" hidden="1" x14ac:dyDescent="0.3">
      <c r="A6733" s="2" t="e">
        <f>Table1[[#This Row],[Befolyt]]</f>
        <v>#VALUE!</v>
      </c>
      <c r="B6733" t="e">
        <f>Table1[[#This Row],[ÜK]]</f>
        <v>#VALUE!</v>
      </c>
      <c r="C6733" s="3" t="e">
        <f>Table1[[#This Row],[Szla]]</f>
        <v>#VALUE!</v>
      </c>
      <c r="D6733" s="6" t="e">
        <f>Table1[[#This Row],[Kelt_hó]]</f>
        <v>#VALUE!</v>
      </c>
      <c r="E6733" t="e">
        <f>Table1[[#This Row],[Vevő]]</f>
        <v>#VALUE!</v>
      </c>
      <c r="F6733" t="e">
        <f>Table1[[#This Row],[Termékkör]]</f>
        <v>#VALUE!</v>
      </c>
      <c r="G6733" s="4" t="e">
        <f>Table1[[#This Row],[SzumElad]]</f>
        <v>#VALUE!</v>
      </c>
      <c r="H6733" s="7" t="e">
        <f>Table1[[#This Row],[Jut_%]]</f>
        <v>#VALUE!</v>
      </c>
      <c r="I6733" s="4" t="e">
        <f>Table1[[#This Row],[Jut]]</f>
        <v>#VALUE!</v>
      </c>
      <c r="J6733" s="4" t="e">
        <f>Table1[[#This Row],[Column1]]</f>
        <v>#VALUE!</v>
      </c>
    </row>
    <row r="6734" spans="1:10" hidden="1" x14ac:dyDescent="0.3">
      <c r="A6734" s="2" t="e">
        <f>Table1[[#This Row],[Befolyt]]</f>
        <v>#VALUE!</v>
      </c>
      <c r="B6734" t="e">
        <f>Table1[[#This Row],[ÜK]]</f>
        <v>#VALUE!</v>
      </c>
      <c r="C6734" s="3" t="e">
        <f>Table1[[#This Row],[Szla]]</f>
        <v>#VALUE!</v>
      </c>
      <c r="D6734" s="6" t="e">
        <f>Table1[[#This Row],[Kelt_hó]]</f>
        <v>#VALUE!</v>
      </c>
      <c r="E6734" t="e">
        <f>Table1[[#This Row],[Vevő]]</f>
        <v>#VALUE!</v>
      </c>
      <c r="F6734" t="e">
        <f>Table1[[#This Row],[Termékkör]]</f>
        <v>#VALUE!</v>
      </c>
      <c r="G6734" s="4" t="e">
        <f>Table1[[#This Row],[SzumElad]]</f>
        <v>#VALUE!</v>
      </c>
      <c r="H6734" s="7" t="e">
        <f>Table1[[#This Row],[Jut_%]]</f>
        <v>#VALUE!</v>
      </c>
      <c r="I6734" s="4" t="e">
        <f>Table1[[#This Row],[Jut]]</f>
        <v>#VALUE!</v>
      </c>
      <c r="J6734" s="4" t="e">
        <f>Table1[[#This Row],[Column1]]</f>
        <v>#VALUE!</v>
      </c>
    </row>
    <row r="6735" spans="1:10" hidden="1" x14ac:dyDescent="0.3">
      <c r="A6735" s="2" t="e">
        <f>Table1[[#This Row],[Befolyt]]</f>
        <v>#VALUE!</v>
      </c>
      <c r="B6735" t="e">
        <f>Table1[[#This Row],[ÜK]]</f>
        <v>#VALUE!</v>
      </c>
      <c r="C6735" s="3" t="e">
        <f>Table1[[#This Row],[Szla]]</f>
        <v>#VALUE!</v>
      </c>
      <c r="D6735" s="6" t="e">
        <f>Table1[[#This Row],[Kelt_hó]]</f>
        <v>#VALUE!</v>
      </c>
      <c r="E6735" t="e">
        <f>Table1[[#This Row],[Vevő]]</f>
        <v>#VALUE!</v>
      </c>
      <c r="F6735" t="e">
        <f>Table1[[#This Row],[Termékkör]]</f>
        <v>#VALUE!</v>
      </c>
      <c r="G6735" s="4" t="e">
        <f>Table1[[#This Row],[SzumElad]]</f>
        <v>#VALUE!</v>
      </c>
      <c r="H6735" s="7" t="e">
        <f>Table1[[#This Row],[Jut_%]]</f>
        <v>#VALUE!</v>
      </c>
      <c r="I6735" s="4" t="e">
        <f>Table1[[#This Row],[Jut]]</f>
        <v>#VALUE!</v>
      </c>
      <c r="J6735" s="4" t="e">
        <f>Table1[[#This Row],[Column1]]</f>
        <v>#VALUE!</v>
      </c>
    </row>
    <row r="6736" spans="1:10" hidden="1" x14ac:dyDescent="0.3">
      <c r="A6736" s="2" t="e">
        <f>Table1[[#This Row],[Befolyt]]</f>
        <v>#VALUE!</v>
      </c>
      <c r="B6736" t="e">
        <f>Table1[[#This Row],[ÜK]]</f>
        <v>#VALUE!</v>
      </c>
      <c r="C6736" s="3" t="e">
        <f>Table1[[#This Row],[Szla]]</f>
        <v>#VALUE!</v>
      </c>
      <c r="D6736" s="6" t="e">
        <f>Table1[[#This Row],[Kelt_hó]]</f>
        <v>#VALUE!</v>
      </c>
      <c r="E6736" t="e">
        <f>Table1[[#This Row],[Vevő]]</f>
        <v>#VALUE!</v>
      </c>
      <c r="F6736" t="e">
        <f>Table1[[#This Row],[Termékkör]]</f>
        <v>#VALUE!</v>
      </c>
      <c r="G6736" s="4" t="e">
        <f>Table1[[#This Row],[SzumElad]]</f>
        <v>#VALUE!</v>
      </c>
      <c r="H6736" s="7" t="e">
        <f>Table1[[#This Row],[Jut_%]]</f>
        <v>#VALUE!</v>
      </c>
      <c r="I6736" s="4" t="e">
        <f>Table1[[#This Row],[Jut]]</f>
        <v>#VALUE!</v>
      </c>
      <c r="J6736" s="4" t="e">
        <f>Table1[[#This Row],[Column1]]</f>
        <v>#VALUE!</v>
      </c>
    </row>
    <row r="6737" spans="1:10" hidden="1" x14ac:dyDescent="0.3">
      <c r="A6737" s="2" t="e">
        <f>Table1[[#This Row],[Befolyt]]</f>
        <v>#VALUE!</v>
      </c>
      <c r="B6737" t="e">
        <f>Table1[[#This Row],[ÜK]]</f>
        <v>#VALUE!</v>
      </c>
      <c r="C6737" s="3" t="e">
        <f>Table1[[#This Row],[Szla]]</f>
        <v>#VALUE!</v>
      </c>
      <c r="D6737" s="6" t="e">
        <f>Table1[[#This Row],[Kelt_hó]]</f>
        <v>#VALUE!</v>
      </c>
      <c r="E6737" t="e">
        <f>Table1[[#This Row],[Vevő]]</f>
        <v>#VALUE!</v>
      </c>
      <c r="F6737" t="e">
        <f>Table1[[#This Row],[Termékkör]]</f>
        <v>#VALUE!</v>
      </c>
      <c r="G6737" s="4" t="e">
        <f>Table1[[#This Row],[SzumElad]]</f>
        <v>#VALUE!</v>
      </c>
      <c r="H6737" s="7" t="e">
        <f>Table1[[#This Row],[Jut_%]]</f>
        <v>#VALUE!</v>
      </c>
      <c r="I6737" s="4" t="e">
        <f>Table1[[#This Row],[Jut]]</f>
        <v>#VALUE!</v>
      </c>
      <c r="J6737" s="4" t="e">
        <f>Table1[[#This Row],[Column1]]</f>
        <v>#VALUE!</v>
      </c>
    </row>
    <row r="6738" spans="1:10" hidden="1" x14ac:dyDescent="0.3">
      <c r="A6738" s="2" t="e">
        <f>Table1[[#This Row],[Befolyt]]</f>
        <v>#VALUE!</v>
      </c>
      <c r="B6738" t="e">
        <f>Table1[[#This Row],[ÜK]]</f>
        <v>#VALUE!</v>
      </c>
      <c r="C6738" s="3" t="e">
        <f>Table1[[#This Row],[Szla]]</f>
        <v>#VALUE!</v>
      </c>
      <c r="D6738" s="6" t="e">
        <f>Table1[[#This Row],[Kelt_hó]]</f>
        <v>#VALUE!</v>
      </c>
      <c r="E6738" t="e">
        <f>Table1[[#This Row],[Vevő]]</f>
        <v>#VALUE!</v>
      </c>
      <c r="F6738" t="e">
        <f>Table1[[#This Row],[Termékkör]]</f>
        <v>#VALUE!</v>
      </c>
      <c r="G6738" s="4" t="e">
        <f>Table1[[#This Row],[SzumElad]]</f>
        <v>#VALUE!</v>
      </c>
      <c r="H6738" s="7" t="e">
        <f>Table1[[#This Row],[Jut_%]]</f>
        <v>#VALUE!</v>
      </c>
      <c r="I6738" s="4" t="e">
        <f>Table1[[#This Row],[Jut]]</f>
        <v>#VALUE!</v>
      </c>
      <c r="J6738" s="4" t="e">
        <f>Table1[[#This Row],[Column1]]</f>
        <v>#VALUE!</v>
      </c>
    </row>
    <row r="6739" spans="1:10" hidden="1" x14ac:dyDescent="0.3">
      <c r="A6739" s="2" t="e">
        <f>Table1[[#This Row],[Befolyt]]</f>
        <v>#VALUE!</v>
      </c>
      <c r="B6739" t="e">
        <f>Table1[[#This Row],[ÜK]]</f>
        <v>#VALUE!</v>
      </c>
      <c r="C6739" s="3" t="e">
        <f>Table1[[#This Row],[Szla]]</f>
        <v>#VALUE!</v>
      </c>
      <c r="D6739" s="6" t="e">
        <f>Table1[[#This Row],[Kelt_hó]]</f>
        <v>#VALUE!</v>
      </c>
      <c r="E6739" t="e">
        <f>Table1[[#This Row],[Vevő]]</f>
        <v>#VALUE!</v>
      </c>
      <c r="F6739" t="e">
        <f>Table1[[#This Row],[Termékkör]]</f>
        <v>#VALUE!</v>
      </c>
      <c r="G6739" s="4" t="e">
        <f>Table1[[#This Row],[SzumElad]]</f>
        <v>#VALUE!</v>
      </c>
      <c r="H6739" s="7" t="e">
        <f>Table1[[#This Row],[Jut_%]]</f>
        <v>#VALUE!</v>
      </c>
      <c r="I6739" s="4" t="e">
        <f>Table1[[#This Row],[Jut]]</f>
        <v>#VALUE!</v>
      </c>
      <c r="J6739" s="4" t="e">
        <f>Table1[[#This Row],[Column1]]</f>
        <v>#VALUE!</v>
      </c>
    </row>
    <row r="6740" spans="1:10" hidden="1" x14ac:dyDescent="0.3">
      <c r="A6740" s="2" t="e">
        <f>Table1[[#This Row],[Befolyt]]</f>
        <v>#VALUE!</v>
      </c>
      <c r="B6740" t="e">
        <f>Table1[[#This Row],[ÜK]]</f>
        <v>#VALUE!</v>
      </c>
      <c r="C6740" s="3" t="e">
        <f>Table1[[#This Row],[Szla]]</f>
        <v>#VALUE!</v>
      </c>
      <c r="D6740" s="6" t="e">
        <f>Table1[[#This Row],[Kelt_hó]]</f>
        <v>#VALUE!</v>
      </c>
      <c r="E6740" t="e">
        <f>Table1[[#This Row],[Vevő]]</f>
        <v>#VALUE!</v>
      </c>
      <c r="F6740" t="e">
        <f>Table1[[#This Row],[Termékkör]]</f>
        <v>#VALUE!</v>
      </c>
      <c r="G6740" s="4" t="e">
        <f>Table1[[#This Row],[SzumElad]]</f>
        <v>#VALUE!</v>
      </c>
      <c r="H6740" s="7" t="e">
        <f>Table1[[#This Row],[Jut_%]]</f>
        <v>#VALUE!</v>
      </c>
      <c r="I6740" s="4" t="e">
        <f>Table1[[#This Row],[Jut]]</f>
        <v>#VALUE!</v>
      </c>
      <c r="J6740" s="4" t="e">
        <f>Table1[[#This Row],[Column1]]</f>
        <v>#VALUE!</v>
      </c>
    </row>
    <row r="6741" spans="1:10" hidden="1" x14ac:dyDescent="0.3">
      <c r="A6741" s="2" t="e">
        <f>Table1[[#This Row],[Befolyt]]</f>
        <v>#VALUE!</v>
      </c>
      <c r="B6741" t="e">
        <f>Table1[[#This Row],[ÜK]]</f>
        <v>#VALUE!</v>
      </c>
      <c r="C6741" s="3" t="e">
        <f>Table1[[#This Row],[Szla]]</f>
        <v>#VALUE!</v>
      </c>
      <c r="D6741" s="6" t="e">
        <f>Table1[[#This Row],[Kelt_hó]]</f>
        <v>#VALUE!</v>
      </c>
      <c r="E6741" t="e">
        <f>Table1[[#This Row],[Vevő]]</f>
        <v>#VALUE!</v>
      </c>
      <c r="F6741" t="e">
        <f>Table1[[#This Row],[Termékkör]]</f>
        <v>#VALUE!</v>
      </c>
      <c r="G6741" s="4" t="e">
        <f>Table1[[#This Row],[SzumElad]]</f>
        <v>#VALUE!</v>
      </c>
      <c r="H6741" s="7" t="e">
        <f>Table1[[#This Row],[Jut_%]]</f>
        <v>#VALUE!</v>
      </c>
      <c r="I6741" s="4" t="e">
        <f>Table1[[#This Row],[Jut]]</f>
        <v>#VALUE!</v>
      </c>
      <c r="J6741" s="4" t="e">
        <f>Table1[[#This Row],[Column1]]</f>
        <v>#VALUE!</v>
      </c>
    </row>
    <row r="6742" spans="1:10" hidden="1" x14ac:dyDescent="0.3">
      <c r="A6742" s="2" t="e">
        <f>Table1[[#This Row],[Befolyt]]</f>
        <v>#VALUE!</v>
      </c>
      <c r="B6742" t="e">
        <f>Table1[[#This Row],[ÜK]]</f>
        <v>#VALUE!</v>
      </c>
      <c r="C6742" s="3" t="e">
        <f>Table1[[#This Row],[Szla]]</f>
        <v>#VALUE!</v>
      </c>
      <c r="D6742" s="6" t="e">
        <f>Table1[[#This Row],[Kelt_hó]]</f>
        <v>#VALUE!</v>
      </c>
      <c r="E6742" t="e">
        <f>Table1[[#This Row],[Vevő]]</f>
        <v>#VALUE!</v>
      </c>
      <c r="F6742" t="e">
        <f>Table1[[#This Row],[Termékkör]]</f>
        <v>#VALUE!</v>
      </c>
      <c r="G6742" s="4" t="e">
        <f>Table1[[#This Row],[SzumElad]]</f>
        <v>#VALUE!</v>
      </c>
      <c r="H6742" s="7" t="e">
        <f>Table1[[#This Row],[Jut_%]]</f>
        <v>#VALUE!</v>
      </c>
      <c r="I6742" s="4" t="e">
        <f>Table1[[#This Row],[Jut]]</f>
        <v>#VALUE!</v>
      </c>
      <c r="J6742" s="4" t="e">
        <f>Table1[[#This Row],[Column1]]</f>
        <v>#VALUE!</v>
      </c>
    </row>
    <row r="6743" spans="1:10" hidden="1" x14ac:dyDescent="0.3">
      <c r="A6743" s="2" t="e">
        <f>Table1[[#This Row],[Befolyt]]</f>
        <v>#VALUE!</v>
      </c>
      <c r="B6743" t="e">
        <f>Table1[[#This Row],[ÜK]]</f>
        <v>#VALUE!</v>
      </c>
      <c r="C6743" s="3" t="e">
        <f>Table1[[#This Row],[Szla]]</f>
        <v>#VALUE!</v>
      </c>
      <c r="D6743" s="6" t="e">
        <f>Table1[[#This Row],[Kelt_hó]]</f>
        <v>#VALUE!</v>
      </c>
      <c r="E6743" t="e">
        <f>Table1[[#This Row],[Vevő]]</f>
        <v>#VALUE!</v>
      </c>
      <c r="F6743" t="e">
        <f>Table1[[#This Row],[Termékkör]]</f>
        <v>#VALUE!</v>
      </c>
      <c r="G6743" s="4" t="e">
        <f>Table1[[#This Row],[SzumElad]]</f>
        <v>#VALUE!</v>
      </c>
      <c r="H6743" s="7" t="e">
        <f>Table1[[#This Row],[Jut_%]]</f>
        <v>#VALUE!</v>
      </c>
      <c r="I6743" s="4" t="e">
        <f>Table1[[#This Row],[Jut]]</f>
        <v>#VALUE!</v>
      </c>
      <c r="J6743" s="4" t="e">
        <f>Table1[[#This Row],[Column1]]</f>
        <v>#VALUE!</v>
      </c>
    </row>
    <row r="6744" spans="1:10" hidden="1" x14ac:dyDescent="0.3">
      <c r="A6744" s="2" t="e">
        <f>Table1[[#This Row],[Befolyt]]</f>
        <v>#VALUE!</v>
      </c>
      <c r="B6744" t="e">
        <f>Table1[[#This Row],[ÜK]]</f>
        <v>#VALUE!</v>
      </c>
      <c r="C6744" s="3" t="e">
        <f>Table1[[#This Row],[Szla]]</f>
        <v>#VALUE!</v>
      </c>
      <c r="D6744" s="6" t="e">
        <f>Table1[[#This Row],[Kelt_hó]]</f>
        <v>#VALUE!</v>
      </c>
      <c r="E6744" t="e">
        <f>Table1[[#This Row],[Vevő]]</f>
        <v>#VALUE!</v>
      </c>
      <c r="F6744" t="e">
        <f>Table1[[#This Row],[Termékkör]]</f>
        <v>#VALUE!</v>
      </c>
      <c r="G6744" s="4" t="e">
        <f>Table1[[#This Row],[SzumElad]]</f>
        <v>#VALUE!</v>
      </c>
      <c r="H6744" s="7" t="e">
        <f>Table1[[#This Row],[Jut_%]]</f>
        <v>#VALUE!</v>
      </c>
      <c r="I6744" s="4" t="e">
        <f>Table1[[#This Row],[Jut]]</f>
        <v>#VALUE!</v>
      </c>
      <c r="J6744" s="4" t="e">
        <f>Table1[[#This Row],[Column1]]</f>
        <v>#VALUE!</v>
      </c>
    </row>
    <row r="6745" spans="1:10" hidden="1" x14ac:dyDescent="0.3">
      <c r="A6745" s="2" t="e">
        <f>Table1[[#This Row],[Befolyt]]</f>
        <v>#VALUE!</v>
      </c>
      <c r="B6745" t="e">
        <f>Table1[[#This Row],[ÜK]]</f>
        <v>#VALUE!</v>
      </c>
      <c r="C6745" s="3" t="e">
        <f>Table1[[#This Row],[Szla]]</f>
        <v>#VALUE!</v>
      </c>
      <c r="D6745" s="6" t="e">
        <f>Table1[[#This Row],[Kelt_hó]]</f>
        <v>#VALUE!</v>
      </c>
      <c r="E6745" t="e">
        <f>Table1[[#This Row],[Vevő]]</f>
        <v>#VALUE!</v>
      </c>
      <c r="F6745" t="e">
        <f>Table1[[#This Row],[Termékkör]]</f>
        <v>#VALUE!</v>
      </c>
      <c r="G6745" s="4" t="e">
        <f>Table1[[#This Row],[SzumElad]]</f>
        <v>#VALUE!</v>
      </c>
      <c r="H6745" s="7" t="e">
        <f>Table1[[#This Row],[Jut_%]]</f>
        <v>#VALUE!</v>
      </c>
      <c r="I6745" s="4" t="e">
        <f>Table1[[#This Row],[Jut]]</f>
        <v>#VALUE!</v>
      </c>
      <c r="J6745" s="4" t="e">
        <f>Table1[[#This Row],[Column1]]</f>
        <v>#VALUE!</v>
      </c>
    </row>
    <row r="6746" spans="1:10" hidden="1" x14ac:dyDescent="0.3">
      <c r="A6746" s="2" t="e">
        <f>Table1[[#This Row],[Befolyt]]</f>
        <v>#VALUE!</v>
      </c>
      <c r="B6746" t="e">
        <f>Table1[[#This Row],[ÜK]]</f>
        <v>#VALUE!</v>
      </c>
      <c r="C6746" s="3" t="e">
        <f>Table1[[#This Row],[Szla]]</f>
        <v>#VALUE!</v>
      </c>
      <c r="D6746" s="6" t="e">
        <f>Table1[[#This Row],[Kelt_hó]]</f>
        <v>#VALUE!</v>
      </c>
      <c r="E6746" t="e">
        <f>Table1[[#This Row],[Vevő]]</f>
        <v>#VALUE!</v>
      </c>
      <c r="F6746" t="e">
        <f>Table1[[#This Row],[Termékkör]]</f>
        <v>#VALUE!</v>
      </c>
      <c r="G6746" s="4" t="e">
        <f>Table1[[#This Row],[SzumElad]]</f>
        <v>#VALUE!</v>
      </c>
      <c r="H6746" s="7" t="e">
        <f>Table1[[#This Row],[Jut_%]]</f>
        <v>#VALUE!</v>
      </c>
      <c r="I6746" s="4" t="e">
        <f>Table1[[#This Row],[Jut]]</f>
        <v>#VALUE!</v>
      </c>
      <c r="J6746" s="4" t="e">
        <f>Table1[[#This Row],[Column1]]</f>
        <v>#VALUE!</v>
      </c>
    </row>
    <row r="6747" spans="1:10" hidden="1" x14ac:dyDescent="0.3">
      <c r="A6747" s="2" t="e">
        <f>Table1[[#This Row],[Befolyt]]</f>
        <v>#VALUE!</v>
      </c>
      <c r="B6747" t="e">
        <f>Table1[[#This Row],[ÜK]]</f>
        <v>#VALUE!</v>
      </c>
      <c r="C6747" s="3" t="e">
        <f>Table1[[#This Row],[Szla]]</f>
        <v>#VALUE!</v>
      </c>
      <c r="D6747" s="6" t="e">
        <f>Table1[[#This Row],[Kelt_hó]]</f>
        <v>#VALUE!</v>
      </c>
      <c r="E6747" t="e">
        <f>Table1[[#This Row],[Vevő]]</f>
        <v>#VALUE!</v>
      </c>
      <c r="F6747" t="e">
        <f>Table1[[#This Row],[Termékkör]]</f>
        <v>#VALUE!</v>
      </c>
      <c r="G6747" s="4" t="e">
        <f>Table1[[#This Row],[SzumElad]]</f>
        <v>#VALUE!</v>
      </c>
      <c r="H6747" s="7" t="e">
        <f>Table1[[#This Row],[Jut_%]]</f>
        <v>#VALUE!</v>
      </c>
      <c r="I6747" s="4" t="e">
        <f>Table1[[#This Row],[Jut]]</f>
        <v>#VALUE!</v>
      </c>
      <c r="J6747" s="4" t="e">
        <f>Table1[[#This Row],[Column1]]</f>
        <v>#VALUE!</v>
      </c>
    </row>
    <row r="6748" spans="1:10" hidden="1" x14ac:dyDescent="0.3">
      <c r="A6748" s="2" t="e">
        <f>Table1[[#This Row],[Befolyt]]</f>
        <v>#VALUE!</v>
      </c>
      <c r="B6748" t="e">
        <f>Table1[[#This Row],[ÜK]]</f>
        <v>#VALUE!</v>
      </c>
      <c r="C6748" s="3" t="e">
        <f>Table1[[#This Row],[Szla]]</f>
        <v>#VALUE!</v>
      </c>
      <c r="D6748" s="6" t="e">
        <f>Table1[[#This Row],[Kelt_hó]]</f>
        <v>#VALUE!</v>
      </c>
      <c r="E6748" t="e">
        <f>Table1[[#This Row],[Vevő]]</f>
        <v>#VALUE!</v>
      </c>
      <c r="F6748" t="e">
        <f>Table1[[#This Row],[Termékkör]]</f>
        <v>#VALUE!</v>
      </c>
      <c r="G6748" s="4" t="e">
        <f>Table1[[#This Row],[SzumElad]]</f>
        <v>#VALUE!</v>
      </c>
      <c r="H6748" s="7" t="e">
        <f>Table1[[#This Row],[Jut_%]]</f>
        <v>#VALUE!</v>
      </c>
      <c r="I6748" s="4" t="e">
        <f>Table1[[#This Row],[Jut]]</f>
        <v>#VALUE!</v>
      </c>
      <c r="J6748" s="4" t="e">
        <f>Table1[[#This Row],[Column1]]</f>
        <v>#VALUE!</v>
      </c>
    </row>
    <row r="6749" spans="1:10" hidden="1" x14ac:dyDescent="0.3">
      <c r="A6749" s="2" t="e">
        <f>Table1[[#This Row],[Befolyt]]</f>
        <v>#VALUE!</v>
      </c>
      <c r="B6749" t="e">
        <f>Table1[[#This Row],[ÜK]]</f>
        <v>#VALUE!</v>
      </c>
      <c r="C6749" s="3" t="e">
        <f>Table1[[#This Row],[Szla]]</f>
        <v>#VALUE!</v>
      </c>
      <c r="D6749" s="6" t="e">
        <f>Table1[[#This Row],[Kelt_hó]]</f>
        <v>#VALUE!</v>
      </c>
      <c r="E6749" t="e">
        <f>Table1[[#This Row],[Vevő]]</f>
        <v>#VALUE!</v>
      </c>
      <c r="F6749" t="e">
        <f>Table1[[#This Row],[Termékkör]]</f>
        <v>#VALUE!</v>
      </c>
      <c r="G6749" s="4" t="e">
        <f>Table1[[#This Row],[SzumElad]]</f>
        <v>#VALUE!</v>
      </c>
      <c r="H6749" s="7" t="e">
        <f>Table1[[#This Row],[Jut_%]]</f>
        <v>#VALUE!</v>
      </c>
      <c r="I6749" s="4" t="e">
        <f>Table1[[#This Row],[Jut]]</f>
        <v>#VALUE!</v>
      </c>
      <c r="J6749" s="4" t="e">
        <f>Table1[[#This Row],[Column1]]</f>
        <v>#VALUE!</v>
      </c>
    </row>
    <row r="6750" spans="1:10" hidden="1" x14ac:dyDescent="0.3">
      <c r="A6750" s="2" t="e">
        <f>Table1[[#This Row],[Befolyt]]</f>
        <v>#VALUE!</v>
      </c>
      <c r="B6750" t="e">
        <f>Table1[[#This Row],[ÜK]]</f>
        <v>#VALUE!</v>
      </c>
      <c r="C6750" s="3" t="e">
        <f>Table1[[#This Row],[Szla]]</f>
        <v>#VALUE!</v>
      </c>
      <c r="D6750" s="6" t="e">
        <f>Table1[[#This Row],[Kelt_hó]]</f>
        <v>#VALUE!</v>
      </c>
      <c r="E6750" t="e">
        <f>Table1[[#This Row],[Vevő]]</f>
        <v>#VALUE!</v>
      </c>
      <c r="F6750" t="e">
        <f>Table1[[#This Row],[Termékkör]]</f>
        <v>#VALUE!</v>
      </c>
      <c r="G6750" s="4" t="e">
        <f>Table1[[#This Row],[SzumElad]]</f>
        <v>#VALUE!</v>
      </c>
      <c r="H6750" s="7" t="e">
        <f>Table1[[#This Row],[Jut_%]]</f>
        <v>#VALUE!</v>
      </c>
      <c r="I6750" s="4" t="e">
        <f>Table1[[#This Row],[Jut]]</f>
        <v>#VALUE!</v>
      </c>
      <c r="J6750" s="4" t="e">
        <f>Table1[[#This Row],[Column1]]</f>
        <v>#VALUE!</v>
      </c>
    </row>
    <row r="6751" spans="1:10" hidden="1" x14ac:dyDescent="0.3">
      <c r="A6751" s="2" t="e">
        <f>Table1[[#This Row],[Befolyt]]</f>
        <v>#VALUE!</v>
      </c>
      <c r="B6751" t="e">
        <f>Table1[[#This Row],[ÜK]]</f>
        <v>#VALUE!</v>
      </c>
      <c r="C6751" s="3" t="e">
        <f>Table1[[#This Row],[Szla]]</f>
        <v>#VALUE!</v>
      </c>
      <c r="D6751" s="6" t="e">
        <f>Table1[[#This Row],[Kelt_hó]]</f>
        <v>#VALUE!</v>
      </c>
      <c r="E6751" t="e">
        <f>Table1[[#This Row],[Vevő]]</f>
        <v>#VALUE!</v>
      </c>
      <c r="F6751" t="e">
        <f>Table1[[#This Row],[Termékkör]]</f>
        <v>#VALUE!</v>
      </c>
      <c r="G6751" s="4" t="e">
        <f>Table1[[#This Row],[SzumElad]]</f>
        <v>#VALUE!</v>
      </c>
      <c r="H6751" s="7" t="e">
        <f>Table1[[#This Row],[Jut_%]]</f>
        <v>#VALUE!</v>
      </c>
      <c r="I6751" s="4" t="e">
        <f>Table1[[#This Row],[Jut]]</f>
        <v>#VALUE!</v>
      </c>
      <c r="J6751" s="4" t="e">
        <f>Table1[[#This Row],[Column1]]</f>
        <v>#VALUE!</v>
      </c>
    </row>
    <row r="6752" spans="1:10" hidden="1" x14ac:dyDescent="0.3">
      <c r="A6752" s="2" t="e">
        <f>Table1[[#This Row],[Befolyt]]</f>
        <v>#VALUE!</v>
      </c>
      <c r="B6752" t="e">
        <f>Table1[[#This Row],[ÜK]]</f>
        <v>#VALUE!</v>
      </c>
      <c r="C6752" s="3" t="e">
        <f>Table1[[#This Row],[Szla]]</f>
        <v>#VALUE!</v>
      </c>
      <c r="D6752" s="6" t="e">
        <f>Table1[[#This Row],[Kelt_hó]]</f>
        <v>#VALUE!</v>
      </c>
      <c r="E6752" t="e">
        <f>Table1[[#This Row],[Vevő]]</f>
        <v>#VALUE!</v>
      </c>
      <c r="F6752" t="e">
        <f>Table1[[#This Row],[Termékkör]]</f>
        <v>#VALUE!</v>
      </c>
      <c r="G6752" s="4" t="e">
        <f>Table1[[#This Row],[SzumElad]]</f>
        <v>#VALUE!</v>
      </c>
      <c r="H6752" s="7" t="e">
        <f>Table1[[#This Row],[Jut_%]]</f>
        <v>#VALUE!</v>
      </c>
      <c r="I6752" s="4" t="e">
        <f>Table1[[#This Row],[Jut]]</f>
        <v>#VALUE!</v>
      </c>
      <c r="J6752" s="4" t="e">
        <f>Table1[[#This Row],[Column1]]</f>
        <v>#VALUE!</v>
      </c>
    </row>
    <row r="6753" spans="1:10" hidden="1" x14ac:dyDescent="0.3">
      <c r="A6753" s="2" t="e">
        <f>Table1[[#This Row],[Befolyt]]</f>
        <v>#VALUE!</v>
      </c>
      <c r="B6753" t="e">
        <f>Table1[[#This Row],[ÜK]]</f>
        <v>#VALUE!</v>
      </c>
      <c r="C6753" s="3" t="e">
        <f>Table1[[#This Row],[Szla]]</f>
        <v>#VALUE!</v>
      </c>
      <c r="D6753" s="6" t="e">
        <f>Table1[[#This Row],[Kelt_hó]]</f>
        <v>#VALUE!</v>
      </c>
      <c r="E6753" t="e">
        <f>Table1[[#This Row],[Vevő]]</f>
        <v>#VALUE!</v>
      </c>
      <c r="F6753" t="e">
        <f>Table1[[#This Row],[Termékkör]]</f>
        <v>#VALUE!</v>
      </c>
      <c r="G6753" s="4" t="e">
        <f>Table1[[#This Row],[SzumElad]]</f>
        <v>#VALUE!</v>
      </c>
      <c r="H6753" s="7" t="e">
        <f>Table1[[#This Row],[Jut_%]]</f>
        <v>#VALUE!</v>
      </c>
      <c r="I6753" s="4" t="e">
        <f>Table1[[#This Row],[Jut]]</f>
        <v>#VALUE!</v>
      </c>
      <c r="J6753" s="4" t="e">
        <f>Table1[[#This Row],[Column1]]</f>
        <v>#VALUE!</v>
      </c>
    </row>
    <row r="6754" spans="1:10" hidden="1" x14ac:dyDescent="0.3">
      <c r="A6754" s="2" t="e">
        <f>Table1[[#This Row],[Befolyt]]</f>
        <v>#VALUE!</v>
      </c>
      <c r="B6754" t="e">
        <f>Table1[[#This Row],[ÜK]]</f>
        <v>#VALUE!</v>
      </c>
      <c r="C6754" s="3" t="e">
        <f>Table1[[#This Row],[Szla]]</f>
        <v>#VALUE!</v>
      </c>
      <c r="D6754" s="6" t="e">
        <f>Table1[[#This Row],[Kelt_hó]]</f>
        <v>#VALUE!</v>
      </c>
      <c r="E6754" t="e">
        <f>Table1[[#This Row],[Vevő]]</f>
        <v>#VALUE!</v>
      </c>
      <c r="F6754" t="e">
        <f>Table1[[#This Row],[Termékkör]]</f>
        <v>#VALUE!</v>
      </c>
      <c r="G6754" s="4" t="e">
        <f>Table1[[#This Row],[SzumElad]]</f>
        <v>#VALUE!</v>
      </c>
      <c r="H6754" s="7" t="e">
        <f>Table1[[#This Row],[Jut_%]]</f>
        <v>#VALUE!</v>
      </c>
      <c r="I6754" s="4" t="e">
        <f>Table1[[#This Row],[Jut]]</f>
        <v>#VALUE!</v>
      </c>
      <c r="J6754" s="4" t="e">
        <f>Table1[[#This Row],[Column1]]</f>
        <v>#VALUE!</v>
      </c>
    </row>
    <row r="6755" spans="1:10" hidden="1" x14ac:dyDescent="0.3">
      <c r="A6755" s="2" t="e">
        <f>Table1[[#This Row],[Befolyt]]</f>
        <v>#VALUE!</v>
      </c>
      <c r="B6755" t="e">
        <f>Table1[[#This Row],[ÜK]]</f>
        <v>#VALUE!</v>
      </c>
      <c r="C6755" s="3" t="e">
        <f>Table1[[#This Row],[Szla]]</f>
        <v>#VALUE!</v>
      </c>
      <c r="D6755" s="6" t="e">
        <f>Table1[[#This Row],[Kelt_hó]]</f>
        <v>#VALUE!</v>
      </c>
      <c r="E6755" t="e">
        <f>Table1[[#This Row],[Vevő]]</f>
        <v>#VALUE!</v>
      </c>
      <c r="F6755" t="e">
        <f>Table1[[#This Row],[Termékkör]]</f>
        <v>#VALUE!</v>
      </c>
      <c r="G6755" s="4" t="e">
        <f>Table1[[#This Row],[SzumElad]]</f>
        <v>#VALUE!</v>
      </c>
      <c r="H6755" s="7" t="e">
        <f>Table1[[#This Row],[Jut_%]]</f>
        <v>#VALUE!</v>
      </c>
      <c r="I6755" s="4" t="e">
        <f>Table1[[#This Row],[Jut]]</f>
        <v>#VALUE!</v>
      </c>
      <c r="J6755" s="4" t="e">
        <f>Table1[[#This Row],[Column1]]</f>
        <v>#VALUE!</v>
      </c>
    </row>
    <row r="6756" spans="1:10" hidden="1" x14ac:dyDescent="0.3">
      <c r="A6756" s="2" t="e">
        <f>Table1[[#This Row],[Befolyt]]</f>
        <v>#VALUE!</v>
      </c>
      <c r="B6756" t="e">
        <f>Table1[[#This Row],[ÜK]]</f>
        <v>#VALUE!</v>
      </c>
      <c r="C6756" s="3" t="e">
        <f>Table1[[#This Row],[Szla]]</f>
        <v>#VALUE!</v>
      </c>
      <c r="D6756" s="6" t="e">
        <f>Table1[[#This Row],[Kelt_hó]]</f>
        <v>#VALUE!</v>
      </c>
      <c r="E6756" t="e">
        <f>Table1[[#This Row],[Vevő]]</f>
        <v>#VALUE!</v>
      </c>
      <c r="F6756" t="e">
        <f>Table1[[#This Row],[Termékkör]]</f>
        <v>#VALUE!</v>
      </c>
      <c r="G6756" s="4" t="e">
        <f>Table1[[#This Row],[SzumElad]]</f>
        <v>#VALUE!</v>
      </c>
      <c r="H6756" s="7" t="e">
        <f>Table1[[#This Row],[Jut_%]]</f>
        <v>#VALUE!</v>
      </c>
      <c r="I6756" s="4" t="e">
        <f>Table1[[#This Row],[Jut]]</f>
        <v>#VALUE!</v>
      </c>
      <c r="J6756" s="4" t="e">
        <f>Table1[[#This Row],[Column1]]</f>
        <v>#VALUE!</v>
      </c>
    </row>
    <row r="6757" spans="1:10" hidden="1" x14ac:dyDescent="0.3">
      <c r="A6757" s="2" t="e">
        <f>Table1[[#This Row],[Befolyt]]</f>
        <v>#VALUE!</v>
      </c>
      <c r="B6757" t="e">
        <f>Table1[[#This Row],[ÜK]]</f>
        <v>#VALUE!</v>
      </c>
      <c r="C6757" s="3" t="e">
        <f>Table1[[#This Row],[Szla]]</f>
        <v>#VALUE!</v>
      </c>
      <c r="D6757" s="6" t="e">
        <f>Table1[[#This Row],[Kelt_hó]]</f>
        <v>#VALUE!</v>
      </c>
      <c r="E6757" t="e">
        <f>Table1[[#This Row],[Vevő]]</f>
        <v>#VALUE!</v>
      </c>
      <c r="F6757" t="e">
        <f>Table1[[#This Row],[Termékkör]]</f>
        <v>#VALUE!</v>
      </c>
      <c r="G6757" s="4" t="e">
        <f>Table1[[#This Row],[SzumElad]]</f>
        <v>#VALUE!</v>
      </c>
      <c r="H6757" s="7" t="e">
        <f>Table1[[#This Row],[Jut_%]]</f>
        <v>#VALUE!</v>
      </c>
      <c r="I6757" s="4" t="e">
        <f>Table1[[#This Row],[Jut]]</f>
        <v>#VALUE!</v>
      </c>
      <c r="J6757" s="4" t="e">
        <f>Table1[[#This Row],[Column1]]</f>
        <v>#VALUE!</v>
      </c>
    </row>
    <row r="6758" spans="1:10" hidden="1" x14ac:dyDescent="0.3">
      <c r="A6758" s="2" t="e">
        <f>Table1[[#This Row],[Befolyt]]</f>
        <v>#VALUE!</v>
      </c>
      <c r="B6758" t="e">
        <f>Table1[[#This Row],[ÜK]]</f>
        <v>#VALUE!</v>
      </c>
      <c r="C6758" s="3" t="e">
        <f>Table1[[#This Row],[Szla]]</f>
        <v>#VALUE!</v>
      </c>
      <c r="D6758" s="6" t="e">
        <f>Table1[[#This Row],[Kelt_hó]]</f>
        <v>#VALUE!</v>
      </c>
      <c r="E6758" t="e">
        <f>Table1[[#This Row],[Vevő]]</f>
        <v>#VALUE!</v>
      </c>
      <c r="F6758" t="e">
        <f>Table1[[#This Row],[Termékkör]]</f>
        <v>#VALUE!</v>
      </c>
      <c r="G6758" s="4" t="e">
        <f>Table1[[#This Row],[SzumElad]]</f>
        <v>#VALUE!</v>
      </c>
      <c r="H6758" s="7" t="e">
        <f>Table1[[#This Row],[Jut_%]]</f>
        <v>#VALUE!</v>
      </c>
      <c r="I6758" s="4" t="e">
        <f>Table1[[#This Row],[Jut]]</f>
        <v>#VALUE!</v>
      </c>
      <c r="J6758" s="4" t="e">
        <f>Table1[[#This Row],[Column1]]</f>
        <v>#VALUE!</v>
      </c>
    </row>
    <row r="6759" spans="1:10" hidden="1" x14ac:dyDescent="0.3">
      <c r="A6759" s="2" t="e">
        <f>Table1[[#This Row],[Befolyt]]</f>
        <v>#VALUE!</v>
      </c>
      <c r="B6759" t="e">
        <f>Table1[[#This Row],[ÜK]]</f>
        <v>#VALUE!</v>
      </c>
      <c r="C6759" s="3" t="e">
        <f>Table1[[#This Row],[Szla]]</f>
        <v>#VALUE!</v>
      </c>
      <c r="D6759" s="6" t="e">
        <f>Table1[[#This Row],[Kelt_hó]]</f>
        <v>#VALUE!</v>
      </c>
      <c r="E6759" t="e">
        <f>Table1[[#This Row],[Vevő]]</f>
        <v>#VALUE!</v>
      </c>
      <c r="F6759" t="e">
        <f>Table1[[#This Row],[Termékkör]]</f>
        <v>#VALUE!</v>
      </c>
      <c r="G6759" s="4" t="e">
        <f>Table1[[#This Row],[SzumElad]]</f>
        <v>#VALUE!</v>
      </c>
      <c r="H6759" s="7" t="e">
        <f>Table1[[#This Row],[Jut_%]]</f>
        <v>#VALUE!</v>
      </c>
      <c r="I6759" s="4" t="e">
        <f>Table1[[#This Row],[Jut]]</f>
        <v>#VALUE!</v>
      </c>
      <c r="J6759" s="4" t="e">
        <f>Table1[[#This Row],[Column1]]</f>
        <v>#VALUE!</v>
      </c>
    </row>
    <row r="6760" spans="1:10" hidden="1" x14ac:dyDescent="0.3">
      <c r="A6760" s="2" t="e">
        <f>Table1[[#This Row],[Befolyt]]</f>
        <v>#VALUE!</v>
      </c>
      <c r="B6760" t="e">
        <f>Table1[[#This Row],[ÜK]]</f>
        <v>#VALUE!</v>
      </c>
      <c r="C6760" s="3" t="e">
        <f>Table1[[#This Row],[Szla]]</f>
        <v>#VALUE!</v>
      </c>
      <c r="D6760" s="6" t="e">
        <f>Table1[[#This Row],[Kelt_hó]]</f>
        <v>#VALUE!</v>
      </c>
      <c r="E6760" t="e">
        <f>Table1[[#This Row],[Vevő]]</f>
        <v>#VALUE!</v>
      </c>
      <c r="F6760" t="e">
        <f>Table1[[#This Row],[Termékkör]]</f>
        <v>#VALUE!</v>
      </c>
      <c r="G6760" s="4" t="e">
        <f>Table1[[#This Row],[SzumElad]]</f>
        <v>#VALUE!</v>
      </c>
      <c r="H6760" s="7" t="e">
        <f>Table1[[#This Row],[Jut_%]]</f>
        <v>#VALUE!</v>
      </c>
      <c r="I6760" s="4" t="e">
        <f>Table1[[#This Row],[Jut]]</f>
        <v>#VALUE!</v>
      </c>
      <c r="J6760" s="4" t="e">
        <f>Table1[[#This Row],[Column1]]</f>
        <v>#VALUE!</v>
      </c>
    </row>
    <row r="6761" spans="1:10" hidden="1" x14ac:dyDescent="0.3">
      <c r="A6761" s="2" t="e">
        <f>Table1[[#This Row],[Befolyt]]</f>
        <v>#VALUE!</v>
      </c>
      <c r="B6761" t="e">
        <f>Table1[[#This Row],[ÜK]]</f>
        <v>#VALUE!</v>
      </c>
      <c r="C6761" s="3" t="e">
        <f>Table1[[#This Row],[Szla]]</f>
        <v>#VALUE!</v>
      </c>
      <c r="D6761" s="6" t="e">
        <f>Table1[[#This Row],[Kelt_hó]]</f>
        <v>#VALUE!</v>
      </c>
      <c r="E6761" t="e">
        <f>Table1[[#This Row],[Vevő]]</f>
        <v>#VALUE!</v>
      </c>
      <c r="F6761" t="e">
        <f>Table1[[#This Row],[Termékkör]]</f>
        <v>#VALUE!</v>
      </c>
      <c r="G6761" s="4" t="e">
        <f>Table1[[#This Row],[SzumElad]]</f>
        <v>#VALUE!</v>
      </c>
      <c r="H6761" s="7" t="e">
        <f>Table1[[#This Row],[Jut_%]]</f>
        <v>#VALUE!</v>
      </c>
      <c r="I6761" s="4" t="e">
        <f>Table1[[#This Row],[Jut]]</f>
        <v>#VALUE!</v>
      </c>
      <c r="J6761" s="4" t="e">
        <f>Table1[[#This Row],[Column1]]</f>
        <v>#VALUE!</v>
      </c>
    </row>
    <row r="6762" spans="1:10" hidden="1" x14ac:dyDescent="0.3">
      <c r="A6762" s="2" t="e">
        <f>Table1[[#This Row],[Befolyt]]</f>
        <v>#VALUE!</v>
      </c>
      <c r="B6762" t="e">
        <f>Table1[[#This Row],[ÜK]]</f>
        <v>#VALUE!</v>
      </c>
      <c r="C6762" s="3" t="e">
        <f>Table1[[#This Row],[Szla]]</f>
        <v>#VALUE!</v>
      </c>
      <c r="D6762" s="6" t="e">
        <f>Table1[[#This Row],[Kelt_hó]]</f>
        <v>#VALUE!</v>
      </c>
      <c r="E6762" t="e">
        <f>Table1[[#This Row],[Vevő]]</f>
        <v>#VALUE!</v>
      </c>
      <c r="F6762" t="e">
        <f>Table1[[#This Row],[Termékkör]]</f>
        <v>#VALUE!</v>
      </c>
      <c r="G6762" s="4" t="e">
        <f>Table1[[#This Row],[SzumElad]]</f>
        <v>#VALUE!</v>
      </c>
      <c r="H6762" s="7" t="e">
        <f>Table1[[#This Row],[Jut_%]]</f>
        <v>#VALUE!</v>
      </c>
      <c r="I6762" s="4" t="e">
        <f>Table1[[#This Row],[Jut]]</f>
        <v>#VALUE!</v>
      </c>
      <c r="J6762" s="4" t="e">
        <f>Table1[[#This Row],[Column1]]</f>
        <v>#VALUE!</v>
      </c>
    </row>
    <row r="6763" spans="1:10" hidden="1" x14ac:dyDescent="0.3">
      <c r="A6763" s="2" t="e">
        <f>Table1[[#This Row],[Befolyt]]</f>
        <v>#VALUE!</v>
      </c>
      <c r="B6763" t="e">
        <f>Table1[[#This Row],[ÜK]]</f>
        <v>#VALUE!</v>
      </c>
      <c r="C6763" s="3" t="e">
        <f>Table1[[#This Row],[Szla]]</f>
        <v>#VALUE!</v>
      </c>
      <c r="D6763" s="6" t="e">
        <f>Table1[[#This Row],[Kelt_hó]]</f>
        <v>#VALUE!</v>
      </c>
      <c r="E6763" t="e">
        <f>Table1[[#This Row],[Vevő]]</f>
        <v>#VALUE!</v>
      </c>
      <c r="F6763" t="e">
        <f>Table1[[#This Row],[Termékkör]]</f>
        <v>#VALUE!</v>
      </c>
      <c r="G6763" s="4" t="e">
        <f>Table1[[#This Row],[SzumElad]]</f>
        <v>#VALUE!</v>
      </c>
      <c r="H6763" s="7" t="e">
        <f>Table1[[#This Row],[Jut_%]]</f>
        <v>#VALUE!</v>
      </c>
      <c r="I6763" s="4" t="e">
        <f>Table1[[#This Row],[Jut]]</f>
        <v>#VALUE!</v>
      </c>
      <c r="J6763" s="4" t="e">
        <f>Table1[[#This Row],[Column1]]</f>
        <v>#VALUE!</v>
      </c>
    </row>
    <row r="6764" spans="1:10" hidden="1" x14ac:dyDescent="0.3">
      <c r="A6764" s="2" t="e">
        <f>Table1[[#This Row],[Befolyt]]</f>
        <v>#VALUE!</v>
      </c>
      <c r="B6764" t="e">
        <f>Table1[[#This Row],[ÜK]]</f>
        <v>#VALUE!</v>
      </c>
      <c r="C6764" s="3" t="e">
        <f>Table1[[#This Row],[Szla]]</f>
        <v>#VALUE!</v>
      </c>
      <c r="D6764" s="6" t="e">
        <f>Table1[[#This Row],[Kelt_hó]]</f>
        <v>#VALUE!</v>
      </c>
      <c r="E6764" t="e">
        <f>Table1[[#This Row],[Vevő]]</f>
        <v>#VALUE!</v>
      </c>
      <c r="F6764" t="e">
        <f>Table1[[#This Row],[Termékkör]]</f>
        <v>#VALUE!</v>
      </c>
      <c r="G6764" s="4" t="e">
        <f>Table1[[#This Row],[SzumElad]]</f>
        <v>#VALUE!</v>
      </c>
      <c r="H6764" s="7" t="e">
        <f>Table1[[#This Row],[Jut_%]]</f>
        <v>#VALUE!</v>
      </c>
      <c r="I6764" s="4" t="e">
        <f>Table1[[#This Row],[Jut]]</f>
        <v>#VALUE!</v>
      </c>
      <c r="J6764" s="4" t="e">
        <f>Table1[[#This Row],[Column1]]</f>
        <v>#VALUE!</v>
      </c>
    </row>
    <row r="6765" spans="1:10" hidden="1" x14ac:dyDescent="0.3">
      <c r="A6765" s="2" t="e">
        <f>Table1[[#This Row],[Befolyt]]</f>
        <v>#VALUE!</v>
      </c>
      <c r="B6765" t="e">
        <f>Table1[[#This Row],[ÜK]]</f>
        <v>#VALUE!</v>
      </c>
      <c r="C6765" s="3" t="e">
        <f>Table1[[#This Row],[Szla]]</f>
        <v>#VALUE!</v>
      </c>
      <c r="D6765" s="6" t="e">
        <f>Table1[[#This Row],[Kelt_hó]]</f>
        <v>#VALUE!</v>
      </c>
      <c r="E6765" t="e">
        <f>Table1[[#This Row],[Vevő]]</f>
        <v>#VALUE!</v>
      </c>
      <c r="F6765" t="e">
        <f>Table1[[#This Row],[Termékkör]]</f>
        <v>#VALUE!</v>
      </c>
      <c r="G6765" s="4" t="e">
        <f>Table1[[#This Row],[SzumElad]]</f>
        <v>#VALUE!</v>
      </c>
      <c r="H6765" s="7" t="e">
        <f>Table1[[#This Row],[Jut_%]]</f>
        <v>#VALUE!</v>
      </c>
      <c r="I6765" s="4" t="e">
        <f>Table1[[#This Row],[Jut]]</f>
        <v>#VALUE!</v>
      </c>
      <c r="J6765" s="4" t="e">
        <f>Table1[[#This Row],[Column1]]</f>
        <v>#VALUE!</v>
      </c>
    </row>
    <row r="6766" spans="1:10" hidden="1" x14ac:dyDescent="0.3">
      <c r="A6766" s="2" t="e">
        <f>Table1[[#This Row],[Befolyt]]</f>
        <v>#VALUE!</v>
      </c>
      <c r="B6766" t="e">
        <f>Table1[[#This Row],[ÜK]]</f>
        <v>#VALUE!</v>
      </c>
      <c r="C6766" s="3" t="e">
        <f>Table1[[#This Row],[Szla]]</f>
        <v>#VALUE!</v>
      </c>
      <c r="D6766" s="6" t="e">
        <f>Table1[[#This Row],[Kelt_hó]]</f>
        <v>#VALUE!</v>
      </c>
      <c r="E6766" t="e">
        <f>Table1[[#This Row],[Vevő]]</f>
        <v>#VALUE!</v>
      </c>
      <c r="F6766" t="e">
        <f>Table1[[#This Row],[Termékkör]]</f>
        <v>#VALUE!</v>
      </c>
      <c r="G6766" s="4" t="e">
        <f>Table1[[#This Row],[SzumElad]]</f>
        <v>#VALUE!</v>
      </c>
      <c r="H6766" s="7" t="e">
        <f>Table1[[#This Row],[Jut_%]]</f>
        <v>#VALUE!</v>
      </c>
      <c r="I6766" s="4" t="e">
        <f>Table1[[#This Row],[Jut]]</f>
        <v>#VALUE!</v>
      </c>
      <c r="J6766" s="4" t="e">
        <f>Table1[[#This Row],[Column1]]</f>
        <v>#VALUE!</v>
      </c>
    </row>
    <row r="6767" spans="1:10" hidden="1" x14ac:dyDescent="0.3">
      <c r="A6767" s="2" t="e">
        <f>Table1[[#This Row],[Befolyt]]</f>
        <v>#VALUE!</v>
      </c>
      <c r="B6767" t="e">
        <f>Table1[[#This Row],[ÜK]]</f>
        <v>#VALUE!</v>
      </c>
      <c r="C6767" s="3" t="e">
        <f>Table1[[#This Row],[Szla]]</f>
        <v>#VALUE!</v>
      </c>
      <c r="D6767" s="6" t="e">
        <f>Table1[[#This Row],[Kelt_hó]]</f>
        <v>#VALUE!</v>
      </c>
      <c r="E6767" t="e">
        <f>Table1[[#This Row],[Vevő]]</f>
        <v>#VALUE!</v>
      </c>
      <c r="F6767" t="e">
        <f>Table1[[#This Row],[Termékkör]]</f>
        <v>#VALUE!</v>
      </c>
      <c r="G6767" s="4" t="e">
        <f>Table1[[#This Row],[SzumElad]]</f>
        <v>#VALUE!</v>
      </c>
      <c r="H6767" s="7" t="e">
        <f>Table1[[#This Row],[Jut_%]]</f>
        <v>#VALUE!</v>
      </c>
      <c r="I6767" s="4" t="e">
        <f>Table1[[#This Row],[Jut]]</f>
        <v>#VALUE!</v>
      </c>
      <c r="J6767" s="4" t="e">
        <f>Table1[[#This Row],[Column1]]</f>
        <v>#VALUE!</v>
      </c>
    </row>
    <row r="6768" spans="1:10" hidden="1" x14ac:dyDescent="0.3">
      <c r="A6768" s="2" t="e">
        <f>Table1[[#This Row],[Befolyt]]</f>
        <v>#VALUE!</v>
      </c>
      <c r="B6768" t="e">
        <f>Table1[[#This Row],[ÜK]]</f>
        <v>#VALUE!</v>
      </c>
      <c r="C6768" s="3" t="e">
        <f>Table1[[#This Row],[Szla]]</f>
        <v>#VALUE!</v>
      </c>
      <c r="D6768" s="6" t="e">
        <f>Table1[[#This Row],[Kelt_hó]]</f>
        <v>#VALUE!</v>
      </c>
      <c r="E6768" t="e">
        <f>Table1[[#This Row],[Vevő]]</f>
        <v>#VALUE!</v>
      </c>
      <c r="F6768" t="e">
        <f>Table1[[#This Row],[Termékkör]]</f>
        <v>#VALUE!</v>
      </c>
      <c r="G6768" s="4" t="e">
        <f>Table1[[#This Row],[SzumElad]]</f>
        <v>#VALUE!</v>
      </c>
      <c r="H6768" s="7" t="e">
        <f>Table1[[#This Row],[Jut_%]]</f>
        <v>#VALUE!</v>
      </c>
      <c r="I6768" s="4" t="e">
        <f>Table1[[#This Row],[Jut]]</f>
        <v>#VALUE!</v>
      </c>
      <c r="J6768" s="4" t="e">
        <f>Table1[[#This Row],[Column1]]</f>
        <v>#VALUE!</v>
      </c>
    </row>
    <row r="6769" spans="1:10" hidden="1" x14ac:dyDescent="0.3">
      <c r="A6769" s="2" t="e">
        <f>Table1[[#This Row],[Befolyt]]</f>
        <v>#VALUE!</v>
      </c>
      <c r="B6769" t="e">
        <f>Table1[[#This Row],[ÜK]]</f>
        <v>#VALUE!</v>
      </c>
      <c r="C6769" s="3" t="e">
        <f>Table1[[#This Row],[Szla]]</f>
        <v>#VALUE!</v>
      </c>
      <c r="D6769" s="6" t="e">
        <f>Table1[[#This Row],[Kelt_hó]]</f>
        <v>#VALUE!</v>
      </c>
      <c r="E6769" t="e">
        <f>Table1[[#This Row],[Vevő]]</f>
        <v>#VALUE!</v>
      </c>
      <c r="F6769" t="e">
        <f>Table1[[#This Row],[Termékkör]]</f>
        <v>#VALUE!</v>
      </c>
      <c r="G6769" s="4" t="e">
        <f>Table1[[#This Row],[SzumElad]]</f>
        <v>#VALUE!</v>
      </c>
      <c r="H6769" s="7" t="e">
        <f>Table1[[#This Row],[Jut_%]]</f>
        <v>#VALUE!</v>
      </c>
      <c r="I6769" s="4" t="e">
        <f>Table1[[#This Row],[Jut]]</f>
        <v>#VALUE!</v>
      </c>
      <c r="J6769" s="4" t="e">
        <f>Table1[[#This Row],[Column1]]</f>
        <v>#VALUE!</v>
      </c>
    </row>
    <row r="6770" spans="1:10" hidden="1" x14ac:dyDescent="0.3">
      <c r="A6770" s="2" t="e">
        <f>Table1[[#This Row],[Befolyt]]</f>
        <v>#VALUE!</v>
      </c>
      <c r="B6770" t="e">
        <f>Table1[[#This Row],[ÜK]]</f>
        <v>#VALUE!</v>
      </c>
      <c r="C6770" s="3" t="e">
        <f>Table1[[#This Row],[Szla]]</f>
        <v>#VALUE!</v>
      </c>
      <c r="D6770" s="6" t="e">
        <f>Table1[[#This Row],[Kelt_hó]]</f>
        <v>#VALUE!</v>
      </c>
      <c r="E6770" t="e">
        <f>Table1[[#This Row],[Vevő]]</f>
        <v>#VALUE!</v>
      </c>
      <c r="F6770" t="e">
        <f>Table1[[#This Row],[Termékkör]]</f>
        <v>#VALUE!</v>
      </c>
      <c r="G6770" s="4" t="e">
        <f>Table1[[#This Row],[SzumElad]]</f>
        <v>#VALUE!</v>
      </c>
      <c r="H6770" s="7" t="e">
        <f>Table1[[#This Row],[Jut_%]]</f>
        <v>#VALUE!</v>
      </c>
      <c r="I6770" s="4" t="e">
        <f>Table1[[#This Row],[Jut]]</f>
        <v>#VALUE!</v>
      </c>
      <c r="J6770" s="4" t="e">
        <f>Table1[[#This Row],[Column1]]</f>
        <v>#VALUE!</v>
      </c>
    </row>
    <row r="6771" spans="1:10" hidden="1" x14ac:dyDescent="0.3">
      <c r="A6771" s="2" t="e">
        <f>Table1[[#This Row],[Befolyt]]</f>
        <v>#VALUE!</v>
      </c>
      <c r="B6771" t="e">
        <f>Table1[[#This Row],[ÜK]]</f>
        <v>#VALUE!</v>
      </c>
      <c r="C6771" s="3" t="e">
        <f>Table1[[#This Row],[Szla]]</f>
        <v>#VALUE!</v>
      </c>
      <c r="D6771" s="6" t="e">
        <f>Table1[[#This Row],[Kelt_hó]]</f>
        <v>#VALUE!</v>
      </c>
      <c r="E6771" t="e">
        <f>Table1[[#This Row],[Vevő]]</f>
        <v>#VALUE!</v>
      </c>
      <c r="F6771" t="e">
        <f>Table1[[#This Row],[Termékkör]]</f>
        <v>#VALUE!</v>
      </c>
      <c r="G6771" s="4" t="e">
        <f>Table1[[#This Row],[SzumElad]]</f>
        <v>#VALUE!</v>
      </c>
      <c r="H6771" s="7" t="e">
        <f>Table1[[#This Row],[Jut_%]]</f>
        <v>#VALUE!</v>
      </c>
      <c r="I6771" s="4" t="e">
        <f>Table1[[#This Row],[Jut]]</f>
        <v>#VALUE!</v>
      </c>
      <c r="J6771" s="4" t="e">
        <f>Table1[[#This Row],[Column1]]</f>
        <v>#VALUE!</v>
      </c>
    </row>
    <row r="6772" spans="1:10" hidden="1" x14ac:dyDescent="0.3">
      <c r="A6772" s="2" t="e">
        <f>Table1[[#This Row],[Befolyt]]</f>
        <v>#VALUE!</v>
      </c>
      <c r="B6772" t="e">
        <f>Table1[[#This Row],[ÜK]]</f>
        <v>#VALUE!</v>
      </c>
      <c r="C6772" s="3" t="e">
        <f>Table1[[#This Row],[Szla]]</f>
        <v>#VALUE!</v>
      </c>
      <c r="D6772" s="6" t="e">
        <f>Table1[[#This Row],[Kelt_hó]]</f>
        <v>#VALUE!</v>
      </c>
      <c r="E6772" t="e">
        <f>Table1[[#This Row],[Vevő]]</f>
        <v>#VALUE!</v>
      </c>
      <c r="F6772" t="e">
        <f>Table1[[#This Row],[Termékkör]]</f>
        <v>#VALUE!</v>
      </c>
      <c r="G6772" s="4" t="e">
        <f>Table1[[#This Row],[SzumElad]]</f>
        <v>#VALUE!</v>
      </c>
      <c r="H6772" s="7" t="e">
        <f>Table1[[#This Row],[Jut_%]]</f>
        <v>#VALUE!</v>
      </c>
      <c r="I6772" s="4" t="e">
        <f>Table1[[#This Row],[Jut]]</f>
        <v>#VALUE!</v>
      </c>
      <c r="J6772" s="4" t="e">
        <f>Table1[[#This Row],[Column1]]</f>
        <v>#VALUE!</v>
      </c>
    </row>
    <row r="6773" spans="1:10" hidden="1" x14ac:dyDescent="0.3">
      <c r="A6773" s="2" t="e">
        <f>Table1[[#This Row],[Befolyt]]</f>
        <v>#VALUE!</v>
      </c>
      <c r="B6773" t="e">
        <f>Table1[[#This Row],[ÜK]]</f>
        <v>#VALUE!</v>
      </c>
      <c r="C6773" s="3" t="e">
        <f>Table1[[#This Row],[Szla]]</f>
        <v>#VALUE!</v>
      </c>
      <c r="D6773" s="6" t="e">
        <f>Table1[[#This Row],[Kelt_hó]]</f>
        <v>#VALUE!</v>
      </c>
      <c r="E6773" t="e">
        <f>Table1[[#This Row],[Vevő]]</f>
        <v>#VALUE!</v>
      </c>
      <c r="F6773" t="e">
        <f>Table1[[#This Row],[Termékkör]]</f>
        <v>#VALUE!</v>
      </c>
      <c r="G6773" s="4" t="e">
        <f>Table1[[#This Row],[SzumElad]]</f>
        <v>#VALUE!</v>
      </c>
      <c r="H6773" s="7" t="e">
        <f>Table1[[#This Row],[Jut_%]]</f>
        <v>#VALUE!</v>
      </c>
      <c r="I6773" s="4" t="e">
        <f>Table1[[#This Row],[Jut]]</f>
        <v>#VALUE!</v>
      </c>
      <c r="J6773" s="4" t="e">
        <f>Table1[[#This Row],[Column1]]</f>
        <v>#VALUE!</v>
      </c>
    </row>
    <row r="6774" spans="1:10" hidden="1" x14ac:dyDescent="0.3">
      <c r="A6774" s="2" t="e">
        <f>Table1[[#This Row],[Befolyt]]</f>
        <v>#VALUE!</v>
      </c>
      <c r="B6774" t="e">
        <f>Table1[[#This Row],[ÜK]]</f>
        <v>#VALUE!</v>
      </c>
      <c r="C6774" s="3" t="e">
        <f>Table1[[#This Row],[Szla]]</f>
        <v>#VALUE!</v>
      </c>
      <c r="D6774" s="6" t="e">
        <f>Table1[[#This Row],[Kelt_hó]]</f>
        <v>#VALUE!</v>
      </c>
      <c r="E6774" t="e">
        <f>Table1[[#This Row],[Vevő]]</f>
        <v>#VALUE!</v>
      </c>
      <c r="F6774" t="e">
        <f>Table1[[#This Row],[Termékkör]]</f>
        <v>#VALUE!</v>
      </c>
      <c r="G6774" s="4" t="e">
        <f>Table1[[#This Row],[SzumElad]]</f>
        <v>#VALUE!</v>
      </c>
      <c r="H6774" s="7" t="e">
        <f>Table1[[#This Row],[Jut_%]]</f>
        <v>#VALUE!</v>
      </c>
      <c r="I6774" s="4" t="e">
        <f>Table1[[#This Row],[Jut]]</f>
        <v>#VALUE!</v>
      </c>
      <c r="J6774" s="4" t="e">
        <f>Table1[[#This Row],[Column1]]</f>
        <v>#VALUE!</v>
      </c>
    </row>
    <row r="6775" spans="1:10" hidden="1" x14ac:dyDescent="0.3">
      <c r="A6775" s="2" t="e">
        <f>Table1[[#This Row],[Befolyt]]</f>
        <v>#VALUE!</v>
      </c>
      <c r="B6775" t="e">
        <f>Table1[[#This Row],[ÜK]]</f>
        <v>#VALUE!</v>
      </c>
      <c r="C6775" s="3" t="e">
        <f>Table1[[#This Row],[Szla]]</f>
        <v>#VALUE!</v>
      </c>
      <c r="D6775" s="6" t="e">
        <f>Table1[[#This Row],[Kelt_hó]]</f>
        <v>#VALUE!</v>
      </c>
      <c r="E6775" t="e">
        <f>Table1[[#This Row],[Vevő]]</f>
        <v>#VALUE!</v>
      </c>
      <c r="F6775" t="e">
        <f>Table1[[#This Row],[Termékkör]]</f>
        <v>#VALUE!</v>
      </c>
      <c r="G6775" s="4" t="e">
        <f>Table1[[#This Row],[SzumElad]]</f>
        <v>#VALUE!</v>
      </c>
      <c r="H6775" s="7" t="e">
        <f>Table1[[#This Row],[Jut_%]]</f>
        <v>#VALUE!</v>
      </c>
      <c r="I6775" s="4" t="e">
        <f>Table1[[#This Row],[Jut]]</f>
        <v>#VALUE!</v>
      </c>
      <c r="J6775" s="4" t="e">
        <f>Table1[[#This Row],[Column1]]</f>
        <v>#VALUE!</v>
      </c>
    </row>
    <row r="6776" spans="1:10" hidden="1" x14ac:dyDescent="0.3">
      <c r="A6776" s="2" t="e">
        <f>Table1[[#This Row],[Befolyt]]</f>
        <v>#VALUE!</v>
      </c>
      <c r="B6776" t="e">
        <f>Table1[[#This Row],[ÜK]]</f>
        <v>#VALUE!</v>
      </c>
      <c r="C6776" s="3" t="e">
        <f>Table1[[#This Row],[Szla]]</f>
        <v>#VALUE!</v>
      </c>
      <c r="D6776" s="6" t="e">
        <f>Table1[[#This Row],[Kelt_hó]]</f>
        <v>#VALUE!</v>
      </c>
      <c r="E6776" t="e">
        <f>Table1[[#This Row],[Vevő]]</f>
        <v>#VALUE!</v>
      </c>
      <c r="F6776" t="e">
        <f>Table1[[#This Row],[Termékkör]]</f>
        <v>#VALUE!</v>
      </c>
      <c r="G6776" s="4" t="e">
        <f>Table1[[#This Row],[SzumElad]]</f>
        <v>#VALUE!</v>
      </c>
      <c r="H6776" s="7" t="e">
        <f>Table1[[#This Row],[Jut_%]]</f>
        <v>#VALUE!</v>
      </c>
      <c r="I6776" s="4" t="e">
        <f>Table1[[#This Row],[Jut]]</f>
        <v>#VALUE!</v>
      </c>
      <c r="J6776" s="4" t="e">
        <f>Table1[[#This Row],[Column1]]</f>
        <v>#VALUE!</v>
      </c>
    </row>
    <row r="6777" spans="1:10" hidden="1" x14ac:dyDescent="0.3">
      <c r="A6777" s="2" t="e">
        <f>Table1[[#This Row],[Befolyt]]</f>
        <v>#VALUE!</v>
      </c>
      <c r="B6777" t="e">
        <f>Table1[[#This Row],[ÜK]]</f>
        <v>#VALUE!</v>
      </c>
      <c r="C6777" s="3" t="e">
        <f>Table1[[#This Row],[Szla]]</f>
        <v>#VALUE!</v>
      </c>
      <c r="D6777" s="6" t="e">
        <f>Table1[[#This Row],[Kelt_hó]]</f>
        <v>#VALUE!</v>
      </c>
      <c r="E6777" t="e">
        <f>Table1[[#This Row],[Vevő]]</f>
        <v>#VALUE!</v>
      </c>
      <c r="F6777" t="e">
        <f>Table1[[#This Row],[Termékkör]]</f>
        <v>#VALUE!</v>
      </c>
      <c r="G6777" s="4" t="e">
        <f>Table1[[#This Row],[SzumElad]]</f>
        <v>#VALUE!</v>
      </c>
      <c r="H6777" s="7" t="e">
        <f>Table1[[#This Row],[Jut_%]]</f>
        <v>#VALUE!</v>
      </c>
      <c r="I6777" s="4" t="e">
        <f>Table1[[#This Row],[Jut]]</f>
        <v>#VALUE!</v>
      </c>
      <c r="J6777" s="4" t="e">
        <f>Table1[[#This Row],[Column1]]</f>
        <v>#VALUE!</v>
      </c>
    </row>
    <row r="6778" spans="1:10" hidden="1" x14ac:dyDescent="0.3">
      <c r="A6778" s="2" t="e">
        <f>Table1[[#This Row],[Befolyt]]</f>
        <v>#VALUE!</v>
      </c>
      <c r="B6778" t="e">
        <f>Table1[[#This Row],[ÜK]]</f>
        <v>#VALUE!</v>
      </c>
      <c r="C6778" s="3" t="e">
        <f>Table1[[#This Row],[Szla]]</f>
        <v>#VALUE!</v>
      </c>
      <c r="D6778" s="6" t="e">
        <f>Table1[[#This Row],[Kelt_hó]]</f>
        <v>#VALUE!</v>
      </c>
      <c r="E6778" t="e">
        <f>Table1[[#This Row],[Vevő]]</f>
        <v>#VALUE!</v>
      </c>
      <c r="F6778" t="e">
        <f>Table1[[#This Row],[Termékkör]]</f>
        <v>#VALUE!</v>
      </c>
      <c r="G6778" s="4" t="e">
        <f>Table1[[#This Row],[SzumElad]]</f>
        <v>#VALUE!</v>
      </c>
      <c r="H6778" s="7" t="e">
        <f>Table1[[#This Row],[Jut_%]]</f>
        <v>#VALUE!</v>
      </c>
      <c r="I6778" s="4" t="e">
        <f>Table1[[#This Row],[Jut]]</f>
        <v>#VALUE!</v>
      </c>
      <c r="J6778" s="4" t="e">
        <f>Table1[[#This Row],[Column1]]</f>
        <v>#VALUE!</v>
      </c>
    </row>
    <row r="6779" spans="1:10" hidden="1" x14ac:dyDescent="0.3">
      <c r="A6779" s="2" t="e">
        <f>Table1[[#This Row],[Befolyt]]</f>
        <v>#VALUE!</v>
      </c>
      <c r="B6779" t="e">
        <f>Table1[[#This Row],[ÜK]]</f>
        <v>#VALUE!</v>
      </c>
      <c r="C6779" s="3" t="e">
        <f>Table1[[#This Row],[Szla]]</f>
        <v>#VALUE!</v>
      </c>
      <c r="D6779" s="6" t="e">
        <f>Table1[[#This Row],[Kelt_hó]]</f>
        <v>#VALUE!</v>
      </c>
      <c r="E6779" t="e">
        <f>Table1[[#This Row],[Vevő]]</f>
        <v>#VALUE!</v>
      </c>
      <c r="F6779" t="e">
        <f>Table1[[#This Row],[Termékkör]]</f>
        <v>#VALUE!</v>
      </c>
      <c r="G6779" s="4" t="e">
        <f>Table1[[#This Row],[SzumElad]]</f>
        <v>#VALUE!</v>
      </c>
      <c r="H6779" s="7" t="e">
        <f>Table1[[#This Row],[Jut_%]]</f>
        <v>#VALUE!</v>
      </c>
      <c r="I6779" s="4" t="e">
        <f>Table1[[#This Row],[Jut]]</f>
        <v>#VALUE!</v>
      </c>
      <c r="J6779" s="4" t="e">
        <f>Table1[[#This Row],[Column1]]</f>
        <v>#VALUE!</v>
      </c>
    </row>
    <row r="6780" spans="1:10" hidden="1" x14ac:dyDescent="0.3">
      <c r="A6780" s="2" t="e">
        <f>Table1[[#This Row],[Befolyt]]</f>
        <v>#VALUE!</v>
      </c>
      <c r="B6780" t="e">
        <f>Table1[[#This Row],[ÜK]]</f>
        <v>#VALUE!</v>
      </c>
      <c r="C6780" s="3" t="e">
        <f>Table1[[#This Row],[Szla]]</f>
        <v>#VALUE!</v>
      </c>
      <c r="D6780" s="6" t="e">
        <f>Table1[[#This Row],[Kelt_hó]]</f>
        <v>#VALUE!</v>
      </c>
      <c r="E6780" t="e">
        <f>Table1[[#This Row],[Vevő]]</f>
        <v>#VALUE!</v>
      </c>
      <c r="F6780" t="e">
        <f>Table1[[#This Row],[Termékkör]]</f>
        <v>#VALUE!</v>
      </c>
      <c r="G6780" s="4" t="e">
        <f>Table1[[#This Row],[SzumElad]]</f>
        <v>#VALUE!</v>
      </c>
      <c r="H6780" s="7" t="e">
        <f>Table1[[#This Row],[Jut_%]]</f>
        <v>#VALUE!</v>
      </c>
      <c r="I6780" s="4" t="e">
        <f>Table1[[#This Row],[Jut]]</f>
        <v>#VALUE!</v>
      </c>
      <c r="J6780" s="4" t="e">
        <f>Table1[[#This Row],[Column1]]</f>
        <v>#VALUE!</v>
      </c>
    </row>
    <row r="6781" spans="1:10" hidden="1" x14ac:dyDescent="0.3">
      <c r="A6781" s="2" t="e">
        <f>Table1[[#This Row],[Befolyt]]</f>
        <v>#VALUE!</v>
      </c>
      <c r="B6781" t="e">
        <f>Table1[[#This Row],[ÜK]]</f>
        <v>#VALUE!</v>
      </c>
      <c r="C6781" s="3" t="e">
        <f>Table1[[#This Row],[Szla]]</f>
        <v>#VALUE!</v>
      </c>
      <c r="D6781" s="6" t="e">
        <f>Table1[[#This Row],[Kelt_hó]]</f>
        <v>#VALUE!</v>
      </c>
      <c r="E6781" t="e">
        <f>Table1[[#This Row],[Vevő]]</f>
        <v>#VALUE!</v>
      </c>
      <c r="F6781" t="e">
        <f>Table1[[#This Row],[Termékkör]]</f>
        <v>#VALUE!</v>
      </c>
      <c r="G6781" s="4" t="e">
        <f>Table1[[#This Row],[SzumElad]]</f>
        <v>#VALUE!</v>
      </c>
      <c r="H6781" s="7" t="e">
        <f>Table1[[#This Row],[Jut_%]]</f>
        <v>#VALUE!</v>
      </c>
      <c r="I6781" s="4" t="e">
        <f>Table1[[#This Row],[Jut]]</f>
        <v>#VALUE!</v>
      </c>
      <c r="J6781" s="4" t="e">
        <f>Table1[[#This Row],[Column1]]</f>
        <v>#VALUE!</v>
      </c>
    </row>
    <row r="6782" spans="1:10" hidden="1" x14ac:dyDescent="0.3">
      <c r="A6782" s="2" t="e">
        <f>Table1[[#This Row],[Befolyt]]</f>
        <v>#VALUE!</v>
      </c>
      <c r="B6782" t="e">
        <f>Table1[[#This Row],[ÜK]]</f>
        <v>#VALUE!</v>
      </c>
      <c r="C6782" s="3" t="e">
        <f>Table1[[#This Row],[Szla]]</f>
        <v>#VALUE!</v>
      </c>
      <c r="D6782" s="6" t="e">
        <f>Table1[[#This Row],[Kelt_hó]]</f>
        <v>#VALUE!</v>
      </c>
      <c r="E6782" t="e">
        <f>Table1[[#This Row],[Vevő]]</f>
        <v>#VALUE!</v>
      </c>
      <c r="F6782" t="e">
        <f>Table1[[#This Row],[Termékkör]]</f>
        <v>#VALUE!</v>
      </c>
      <c r="G6782" s="4" t="e">
        <f>Table1[[#This Row],[SzumElad]]</f>
        <v>#VALUE!</v>
      </c>
      <c r="H6782" s="7" t="e">
        <f>Table1[[#This Row],[Jut_%]]</f>
        <v>#VALUE!</v>
      </c>
      <c r="I6782" s="4" t="e">
        <f>Table1[[#This Row],[Jut]]</f>
        <v>#VALUE!</v>
      </c>
      <c r="J6782" s="4" t="e">
        <f>Table1[[#This Row],[Column1]]</f>
        <v>#VALUE!</v>
      </c>
    </row>
    <row r="6783" spans="1:10" hidden="1" x14ac:dyDescent="0.3">
      <c r="A6783" s="2" t="e">
        <f>Table1[[#This Row],[Befolyt]]</f>
        <v>#VALUE!</v>
      </c>
      <c r="B6783" t="e">
        <f>Table1[[#This Row],[ÜK]]</f>
        <v>#VALUE!</v>
      </c>
      <c r="C6783" s="3" t="e">
        <f>Table1[[#This Row],[Szla]]</f>
        <v>#VALUE!</v>
      </c>
      <c r="D6783" s="6" t="e">
        <f>Table1[[#This Row],[Kelt_hó]]</f>
        <v>#VALUE!</v>
      </c>
      <c r="E6783" t="e">
        <f>Table1[[#This Row],[Vevő]]</f>
        <v>#VALUE!</v>
      </c>
      <c r="F6783" t="e">
        <f>Table1[[#This Row],[Termékkör]]</f>
        <v>#VALUE!</v>
      </c>
      <c r="G6783" s="4" t="e">
        <f>Table1[[#This Row],[SzumElad]]</f>
        <v>#VALUE!</v>
      </c>
      <c r="H6783" s="7" t="e">
        <f>Table1[[#This Row],[Jut_%]]</f>
        <v>#VALUE!</v>
      </c>
      <c r="I6783" s="4" t="e">
        <f>Table1[[#This Row],[Jut]]</f>
        <v>#VALUE!</v>
      </c>
      <c r="J6783" s="4" t="e">
        <f>Table1[[#This Row],[Column1]]</f>
        <v>#VALUE!</v>
      </c>
    </row>
    <row r="6784" spans="1:10" hidden="1" x14ac:dyDescent="0.3">
      <c r="A6784" s="2" t="e">
        <f>Table1[[#This Row],[Befolyt]]</f>
        <v>#VALUE!</v>
      </c>
      <c r="B6784" t="e">
        <f>Table1[[#This Row],[ÜK]]</f>
        <v>#VALUE!</v>
      </c>
      <c r="C6784" s="3" t="e">
        <f>Table1[[#This Row],[Szla]]</f>
        <v>#VALUE!</v>
      </c>
      <c r="D6784" s="6" t="e">
        <f>Table1[[#This Row],[Kelt_hó]]</f>
        <v>#VALUE!</v>
      </c>
      <c r="E6784" t="e">
        <f>Table1[[#This Row],[Vevő]]</f>
        <v>#VALUE!</v>
      </c>
      <c r="F6784" t="e">
        <f>Table1[[#This Row],[Termékkör]]</f>
        <v>#VALUE!</v>
      </c>
      <c r="G6784" s="4" t="e">
        <f>Table1[[#This Row],[SzumElad]]</f>
        <v>#VALUE!</v>
      </c>
      <c r="H6784" s="7" t="e">
        <f>Table1[[#This Row],[Jut_%]]</f>
        <v>#VALUE!</v>
      </c>
      <c r="I6784" s="4" t="e">
        <f>Table1[[#This Row],[Jut]]</f>
        <v>#VALUE!</v>
      </c>
      <c r="J6784" s="4" t="e">
        <f>Table1[[#This Row],[Column1]]</f>
        <v>#VALUE!</v>
      </c>
    </row>
    <row r="6785" spans="1:10" hidden="1" x14ac:dyDescent="0.3">
      <c r="A6785" s="2" t="e">
        <f>Table1[[#This Row],[Befolyt]]</f>
        <v>#VALUE!</v>
      </c>
      <c r="B6785" t="e">
        <f>Table1[[#This Row],[ÜK]]</f>
        <v>#VALUE!</v>
      </c>
      <c r="C6785" s="3" t="e">
        <f>Table1[[#This Row],[Szla]]</f>
        <v>#VALUE!</v>
      </c>
      <c r="D6785" s="6" t="e">
        <f>Table1[[#This Row],[Kelt_hó]]</f>
        <v>#VALUE!</v>
      </c>
      <c r="E6785" t="e">
        <f>Table1[[#This Row],[Vevő]]</f>
        <v>#VALUE!</v>
      </c>
      <c r="F6785" t="e">
        <f>Table1[[#This Row],[Termékkör]]</f>
        <v>#VALUE!</v>
      </c>
      <c r="G6785" s="4" t="e">
        <f>Table1[[#This Row],[SzumElad]]</f>
        <v>#VALUE!</v>
      </c>
      <c r="H6785" s="7" t="e">
        <f>Table1[[#This Row],[Jut_%]]</f>
        <v>#VALUE!</v>
      </c>
      <c r="I6785" s="4" t="e">
        <f>Table1[[#This Row],[Jut]]</f>
        <v>#VALUE!</v>
      </c>
      <c r="J6785" s="4" t="e">
        <f>Table1[[#This Row],[Column1]]</f>
        <v>#VALUE!</v>
      </c>
    </row>
    <row r="6786" spans="1:10" hidden="1" x14ac:dyDescent="0.3">
      <c r="A6786" s="2" t="e">
        <f>Table1[[#This Row],[Befolyt]]</f>
        <v>#VALUE!</v>
      </c>
      <c r="B6786" t="e">
        <f>Table1[[#This Row],[ÜK]]</f>
        <v>#VALUE!</v>
      </c>
      <c r="C6786" s="3" t="e">
        <f>Table1[[#This Row],[Szla]]</f>
        <v>#VALUE!</v>
      </c>
      <c r="D6786" s="6" t="e">
        <f>Table1[[#This Row],[Kelt_hó]]</f>
        <v>#VALUE!</v>
      </c>
      <c r="E6786" t="e">
        <f>Table1[[#This Row],[Vevő]]</f>
        <v>#VALUE!</v>
      </c>
      <c r="F6786" t="e">
        <f>Table1[[#This Row],[Termékkör]]</f>
        <v>#VALUE!</v>
      </c>
      <c r="G6786" s="4" t="e">
        <f>Table1[[#This Row],[SzumElad]]</f>
        <v>#VALUE!</v>
      </c>
      <c r="H6786" s="7" t="e">
        <f>Table1[[#This Row],[Jut_%]]</f>
        <v>#VALUE!</v>
      </c>
      <c r="I6786" s="4" t="e">
        <f>Table1[[#This Row],[Jut]]</f>
        <v>#VALUE!</v>
      </c>
      <c r="J6786" s="4" t="e">
        <f>Table1[[#This Row],[Column1]]</f>
        <v>#VALUE!</v>
      </c>
    </row>
    <row r="6787" spans="1:10" hidden="1" x14ac:dyDescent="0.3">
      <c r="A6787" s="2" t="e">
        <f>Table1[[#This Row],[Befolyt]]</f>
        <v>#VALUE!</v>
      </c>
      <c r="B6787" t="e">
        <f>Table1[[#This Row],[ÜK]]</f>
        <v>#VALUE!</v>
      </c>
      <c r="C6787" s="3" t="e">
        <f>Table1[[#This Row],[Szla]]</f>
        <v>#VALUE!</v>
      </c>
      <c r="D6787" s="6" t="e">
        <f>Table1[[#This Row],[Kelt_hó]]</f>
        <v>#VALUE!</v>
      </c>
      <c r="E6787" t="e">
        <f>Table1[[#This Row],[Vevő]]</f>
        <v>#VALUE!</v>
      </c>
      <c r="F6787" t="e">
        <f>Table1[[#This Row],[Termékkör]]</f>
        <v>#VALUE!</v>
      </c>
      <c r="G6787" s="4" t="e">
        <f>Table1[[#This Row],[SzumElad]]</f>
        <v>#VALUE!</v>
      </c>
      <c r="H6787" s="7" t="e">
        <f>Table1[[#This Row],[Jut_%]]</f>
        <v>#VALUE!</v>
      </c>
      <c r="I6787" s="4" t="e">
        <f>Table1[[#This Row],[Jut]]</f>
        <v>#VALUE!</v>
      </c>
      <c r="J6787" s="4" t="e">
        <f>Table1[[#This Row],[Column1]]</f>
        <v>#VALUE!</v>
      </c>
    </row>
    <row r="6788" spans="1:10" hidden="1" x14ac:dyDescent="0.3">
      <c r="A6788" s="2" t="e">
        <f>Table1[[#This Row],[Befolyt]]</f>
        <v>#VALUE!</v>
      </c>
      <c r="B6788" t="e">
        <f>Table1[[#This Row],[ÜK]]</f>
        <v>#VALUE!</v>
      </c>
      <c r="C6788" s="3" t="e">
        <f>Table1[[#This Row],[Szla]]</f>
        <v>#VALUE!</v>
      </c>
      <c r="D6788" s="6" t="e">
        <f>Table1[[#This Row],[Kelt_hó]]</f>
        <v>#VALUE!</v>
      </c>
      <c r="E6788" t="e">
        <f>Table1[[#This Row],[Vevő]]</f>
        <v>#VALUE!</v>
      </c>
      <c r="F6788" t="e">
        <f>Table1[[#This Row],[Termékkör]]</f>
        <v>#VALUE!</v>
      </c>
      <c r="G6788" s="4" t="e">
        <f>Table1[[#This Row],[SzumElad]]</f>
        <v>#VALUE!</v>
      </c>
      <c r="H6788" s="7" t="e">
        <f>Table1[[#This Row],[Jut_%]]</f>
        <v>#VALUE!</v>
      </c>
      <c r="I6788" s="4" t="e">
        <f>Table1[[#This Row],[Jut]]</f>
        <v>#VALUE!</v>
      </c>
      <c r="J6788" s="4" t="e">
        <f>Table1[[#This Row],[Column1]]</f>
        <v>#VALUE!</v>
      </c>
    </row>
    <row r="6789" spans="1:10" hidden="1" x14ac:dyDescent="0.3">
      <c r="A6789" s="2" t="e">
        <f>Table1[[#This Row],[Befolyt]]</f>
        <v>#VALUE!</v>
      </c>
      <c r="B6789" t="e">
        <f>Table1[[#This Row],[ÜK]]</f>
        <v>#VALUE!</v>
      </c>
      <c r="C6789" s="3" t="e">
        <f>Table1[[#This Row],[Szla]]</f>
        <v>#VALUE!</v>
      </c>
      <c r="D6789" s="6" t="e">
        <f>Table1[[#This Row],[Kelt_hó]]</f>
        <v>#VALUE!</v>
      </c>
      <c r="E6789" t="e">
        <f>Table1[[#This Row],[Vevő]]</f>
        <v>#VALUE!</v>
      </c>
      <c r="F6789" t="e">
        <f>Table1[[#This Row],[Termékkör]]</f>
        <v>#VALUE!</v>
      </c>
      <c r="G6789" s="4" t="e">
        <f>Table1[[#This Row],[SzumElad]]</f>
        <v>#VALUE!</v>
      </c>
      <c r="H6789" s="7" t="e">
        <f>Table1[[#This Row],[Jut_%]]</f>
        <v>#VALUE!</v>
      </c>
      <c r="I6789" s="4" t="e">
        <f>Table1[[#This Row],[Jut]]</f>
        <v>#VALUE!</v>
      </c>
      <c r="J6789" s="4" t="e">
        <f>Table1[[#This Row],[Column1]]</f>
        <v>#VALUE!</v>
      </c>
    </row>
    <row r="6790" spans="1:10" hidden="1" x14ac:dyDescent="0.3">
      <c r="A6790" s="2" t="e">
        <f>Table1[[#This Row],[Befolyt]]</f>
        <v>#VALUE!</v>
      </c>
      <c r="B6790" t="e">
        <f>Table1[[#This Row],[ÜK]]</f>
        <v>#VALUE!</v>
      </c>
      <c r="C6790" s="3" t="e">
        <f>Table1[[#This Row],[Szla]]</f>
        <v>#VALUE!</v>
      </c>
      <c r="D6790" s="6" t="e">
        <f>Table1[[#This Row],[Kelt_hó]]</f>
        <v>#VALUE!</v>
      </c>
      <c r="E6790" t="e">
        <f>Table1[[#This Row],[Vevő]]</f>
        <v>#VALUE!</v>
      </c>
      <c r="F6790" t="e">
        <f>Table1[[#This Row],[Termékkör]]</f>
        <v>#VALUE!</v>
      </c>
      <c r="G6790" s="4" t="e">
        <f>Table1[[#This Row],[SzumElad]]</f>
        <v>#VALUE!</v>
      </c>
      <c r="H6790" s="7" t="e">
        <f>Table1[[#This Row],[Jut_%]]</f>
        <v>#VALUE!</v>
      </c>
      <c r="I6790" s="4" t="e">
        <f>Table1[[#This Row],[Jut]]</f>
        <v>#VALUE!</v>
      </c>
      <c r="J6790" s="4" t="e">
        <f>Table1[[#This Row],[Column1]]</f>
        <v>#VALUE!</v>
      </c>
    </row>
    <row r="6791" spans="1:10" hidden="1" x14ac:dyDescent="0.3">
      <c r="A6791" s="2" t="e">
        <f>Table1[[#This Row],[Befolyt]]</f>
        <v>#VALUE!</v>
      </c>
      <c r="B6791" t="e">
        <f>Table1[[#This Row],[ÜK]]</f>
        <v>#VALUE!</v>
      </c>
      <c r="C6791" s="3" t="e">
        <f>Table1[[#This Row],[Szla]]</f>
        <v>#VALUE!</v>
      </c>
      <c r="D6791" s="6" t="e">
        <f>Table1[[#This Row],[Kelt_hó]]</f>
        <v>#VALUE!</v>
      </c>
      <c r="E6791" t="e">
        <f>Table1[[#This Row],[Vevő]]</f>
        <v>#VALUE!</v>
      </c>
      <c r="F6791" t="e">
        <f>Table1[[#This Row],[Termékkör]]</f>
        <v>#VALUE!</v>
      </c>
      <c r="G6791" s="4" t="e">
        <f>Table1[[#This Row],[SzumElad]]</f>
        <v>#VALUE!</v>
      </c>
      <c r="H6791" s="7" t="e">
        <f>Table1[[#This Row],[Jut_%]]</f>
        <v>#VALUE!</v>
      </c>
      <c r="I6791" s="4" t="e">
        <f>Table1[[#This Row],[Jut]]</f>
        <v>#VALUE!</v>
      </c>
      <c r="J6791" s="4" t="e">
        <f>Table1[[#This Row],[Column1]]</f>
        <v>#VALUE!</v>
      </c>
    </row>
    <row r="6792" spans="1:10" hidden="1" x14ac:dyDescent="0.3">
      <c r="A6792" s="2" t="e">
        <f>Table1[[#This Row],[Befolyt]]</f>
        <v>#VALUE!</v>
      </c>
      <c r="B6792" t="e">
        <f>Table1[[#This Row],[ÜK]]</f>
        <v>#VALUE!</v>
      </c>
      <c r="C6792" s="3" t="e">
        <f>Table1[[#This Row],[Szla]]</f>
        <v>#VALUE!</v>
      </c>
      <c r="D6792" s="6" t="e">
        <f>Table1[[#This Row],[Kelt_hó]]</f>
        <v>#VALUE!</v>
      </c>
      <c r="E6792" t="e">
        <f>Table1[[#This Row],[Vevő]]</f>
        <v>#VALUE!</v>
      </c>
      <c r="F6792" t="e">
        <f>Table1[[#This Row],[Termékkör]]</f>
        <v>#VALUE!</v>
      </c>
      <c r="G6792" s="4" t="e">
        <f>Table1[[#This Row],[SzumElad]]</f>
        <v>#VALUE!</v>
      </c>
      <c r="H6792" s="7" t="e">
        <f>Table1[[#This Row],[Jut_%]]</f>
        <v>#VALUE!</v>
      </c>
      <c r="I6792" s="4" t="e">
        <f>Table1[[#This Row],[Jut]]</f>
        <v>#VALUE!</v>
      </c>
      <c r="J6792" s="4" t="e">
        <f>Table1[[#This Row],[Column1]]</f>
        <v>#VALUE!</v>
      </c>
    </row>
    <row r="6793" spans="1:10" hidden="1" x14ac:dyDescent="0.3">
      <c r="A6793" s="2" t="e">
        <f>Table1[[#This Row],[Befolyt]]</f>
        <v>#VALUE!</v>
      </c>
      <c r="B6793" t="e">
        <f>Table1[[#This Row],[ÜK]]</f>
        <v>#VALUE!</v>
      </c>
      <c r="C6793" s="3" t="e">
        <f>Table1[[#This Row],[Szla]]</f>
        <v>#VALUE!</v>
      </c>
      <c r="D6793" s="6" t="e">
        <f>Table1[[#This Row],[Kelt_hó]]</f>
        <v>#VALUE!</v>
      </c>
      <c r="E6793" t="e">
        <f>Table1[[#This Row],[Vevő]]</f>
        <v>#VALUE!</v>
      </c>
      <c r="F6793" t="e">
        <f>Table1[[#This Row],[Termékkör]]</f>
        <v>#VALUE!</v>
      </c>
      <c r="G6793" s="4" t="e">
        <f>Table1[[#This Row],[SzumElad]]</f>
        <v>#VALUE!</v>
      </c>
      <c r="H6793" s="7" t="e">
        <f>Table1[[#This Row],[Jut_%]]</f>
        <v>#VALUE!</v>
      </c>
      <c r="I6793" s="4" t="e">
        <f>Table1[[#This Row],[Jut]]</f>
        <v>#VALUE!</v>
      </c>
      <c r="J6793" s="4" t="e">
        <f>Table1[[#This Row],[Column1]]</f>
        <v>#VALUE!</v>
      </c>
    </row>
    <row r="6794" spans="1:10" hidden="1" x14ac:dyDescent="0.3">
      <c r="A6794" s="2" t="e">
        <f>Table1[[#This Row],[Befolyt]]</f>
        <v>#VALUE!</v>
      </c>
      <c r="B6794" t="e">
        <f>Table1[[#This Row],[ÜK]]</f>
        <v>#VALUE!</v>
      </c>
      <c r="C6794" s="3" t="e">
        <f>Table1[[#This Row],[Szla]]</f>
        <v>#VALUE!</v>
      </c>
      <c r="D6794" s="6" t="e">
        <f>Table1[[#This Row],[Kelt_hó]]</f>
        <v>#VALUE!</v>
      </c>
      <c r="E6794" t="e">
        <f>Table1[[#This Row],[Vevő]]</f>
        <v>#VALUE!</v>
      </c>
      <c r="F6794" t="e">
        <f>Table1[[#This Row],[Termékkör]]</f>
        <v>#VALUE!</v>
      </c>
      <c r="G6794" s="4" t="e">
        <f>Table1[[#This Row],[SzumElad]]</f>
        <v>#VALUE!</v>
      </c>
      <c r="H6794" s="7" t="e">
        <f>Table1[[#This Row],[Jut_%]]</f>
        <v>#VALUE!</v>
      </c>
      <c r="I6794" s="4" t="e">
        <f>Table1[[#This Row],[Jut]]</f>
        <v>#VALUE!</v>
      </c>
      <c r="J6794" s="4" t="e">
        <f>Table1[[#This Row],[Column1]]</f>
        <v>#VALUE!</v>
      </c>
    </row>
    <row r="6795" spans="1:10" hidden="1" x14ac:dyDescent="0.3">
      <c r="A6795" s="2" t="e">
        <f>Table1[[#This Row],[Befolyt]]</f>
        <v>#VALUE!</v>
      </c>
      <c r="B6795" t="e">
        <f>Table1[[#This Row],[ÜK]]</f>
        <v>#VALUE!</v>
      </c>
      <c r="C6795" s="3" t="e">
        <f>Table1[[#This Row],[Szla]]</f>
        <v>#VALUE!</v>
      </c>
      <c r="D6795" s="6" t="e">
        <f>Table1[[#This Row],[Kelt_hó]]</f>
        <v>#VALUE!</v>
      </c>
      <c r="E6795" t="e">
        <f>Table1[[#This Row],[Vevő]]</f>
        <v>#VALUE!</v>
      </c>
      <c r="F6795" t="e">
        <f>Table1[[#This Row],[Termékkör]]</f>
        <v>#VALUE!</v>
      </c>
      <c r="G6795" s="4" t="e">
        <f>Table1[[#This Row],[SzumElad]]</f>
        <v>#VALUE!</v>
      </c>
      <c r="H6795" s="7" t="e">
        <f>Table1[[#This Row],[Jut_%]]</f>
        <v>#VALUE!</v>
      </c>
      <c r="I6795" s="4" t="e">
        <f>Table1[[#This Row],[Jut]]</f>
        <v>#VALUE!</v>
      </c>
      <c r="J6795" s="4" t="e">
        <f>Table1[[#This Row],[Column1]]</f>
        <v>#VALUE!</v>
      </c>
    </row>
    <row r="6796" spans="1:10" hidden="1" x14ac:dyDescent="0.3">
      <c r="A6796" s="2" t="e">
        <f>Table1[[#This Row],[Befolyt]]</f>
        <v>#VALUE!</v>
      </c>
      <c r="B6796" t="e">
        <f>Table1[[#This Row],[ÜK]]</f>
        <v>#VALUE!</v>
      </c>
      <c r="C6796" s="3" t="e">
        <f>Table1[[#This Row],[Szla]]</f>
        <v>#VALUE!</v>
      </c>
      <c r="D6796" s="6" t="e">
        <f>Table1[[#This Row],[Kelt_hó]]</f>
        <v>#VALUE!</v>
      </c>
      <c r="E6796" t="e">
        <f>Table1[[#This Row],[Vevő]]</f>
        <v>#VALUE!</v>
      </c>
      <c r="F6796" t="e">
        <f>Table1[[#This Row],[Termékkör]]</f>
        <v>#VALUE!</v>
      </c>
      <c r="G6796" s="4" t="e">
        <f>Table1[[#This Row],[SzumElad]]</f>
        <v>#VALUE!</v>
      </c>
      <c r="H6796" s="7" t="e">
        <f>Table1[[#This Row],[Jut_%]]</f>
        <v>#VALUE!</v>
      </c>
      <c r="I6796" s="4" t="e">
        <f>Table1[[#This Row],[Jut]]</f>
        <v>#VALUE!</v>
      </c>
      <c r="J6796" s="4" t="e">
        <f>Table1[[#This Row],[Column1]]</f>
        <v>#VALUE!</v>
      </c>
    </row>
    <row r="6797" spans="1:10" hidden="1" x14ac:dyDescent="0.3">
      <c r="A6797" s="2" t="e">
        <f>Table1[[#This Row],[Befolyt]]</f>
        <v>#VALUE!</v>
      </c>
      <c r="B6797" t="e">
        <f>Table1[[#This Row],[ÜK]]</f>
        <v>#VALUE!</v>
      </c>
      <c r="C6797" s="3" t="e">
        <f>Table1[[#This Row],[Szla]]</f>
        <v>#VALUE!</v>
      </c>
      <c r="D6797" s="6" t="e">
        <f>Table1[[#This Row],[Kelt_hó]]</f>
        <v>#VALUE!</v>
      </c>
      <c r="E6797" t="e">
        <f>Table1[[#This Row],[Vevő]]</f>
        <v>#VALUE!</v>
      </c>
      <c r="F6797" t="e">
        <f>Table1[[#This Row],[Termékkör]]</f>
        <v>#VALUE!</v>
      </c>
      <c r="G6797" s="4" t="e">
        <f>Table1[[#This Row],[SzumElad]]</f>
        <v>#VALUE!</v>
      </c>
      <c r="H6797" s="7" t="e">
        <f>Table1[[#This Row],[Jut_%]]</f>
        <v>#VALUE!</v>
      </c>
      <c r="I6797" s="4" t="e">
        <f>Table1[[#This Row],[Jut]]</f>
        <v>#VALUE!</v>
      </c>
      <c r="J6797" s="4" t="e">
        <f>Table1[[#This Row],[Column1]]</f>
        <v>#VALUE!</v>
      </c>
    </row>
    <row r="6798" spans="1:10" hidden="1" x14ac:dyDescent="0.3">
      <c r="A6798" s="2" t="e">
        <f>Table1[[#This Row],[Befolyt]]</f>
        <v>#VALUE!</v>
      </c>
      <c r="B6798" t="e">
        <f>Table1[[#This Row],[ÜK]]</f>
        <v>#VALUE!</v>
      </c>
      <c r="C6798" s="3" t="e">
        <f>Table1[[#This Row],[Szla]]</f>
        <v>#VALUE!</v>
      </c>
      <c r="D6798" s="6" t="e">
        <f>Table1[[#This Row],[Kelt_hó]]</f>
        <v>#VALUE!</v>
      </c>
      <c r="E6798" t="e">
        <f>Table1[[#This Row],[Vevő]]</f>
        <v>#VALUE!</v>
      </c>
      <c r="F6798" t="e">
        <f>Table1[[#This Row],[Termékkör]]</f>
        <v>#VALUE!</v>
      </c>
      <c r="G6798" s="4" t="e">
        <f>Table1[[#This Row],[SzumElad]]</f>
        <v>#VALUE!</v>
      </c>
      <c r="H6798" s="7" t="e">
        <f>Table1[[#This Row],[Jut_%]]</f>
        <v>#VALUE!</v>
      </c>
      <c r="I6798" s="4" t="e">
        <f>Table1[[#This Row],[Jut]]</f>
        <v>#VALUE!</v>
      </c>
      <c r="J6798" s="4" t="e">
        <f>Table1[[#This Row],[Column1]]</f>
        <v>#VALUE!</v>
      </c>
    </row>
    <row r="6799" spans="1:10" hidden="1" x14ac:dyDescent="0.3">
      <c r="A6799" s="2" t="e">
        <f>Table1[[#This Row],[Befolyt]]</f>
        <v>#VALUE!</v>
      </c>
      <c r="B6799" t="e">
        <f>Table1[[#This Row],[ÜK]]</f>
        <v>#VALUE!</v>
      </c>
      <c r="C6799" s="3" t="e">
        <f>Table1[[#This Row],[Szla]]</f>
        <v>#VALUE!</v>
      </c>
      <c r="D6799" s="6" t="e">
        <f>Table1[[#This Row],[Kelt_hó]]</f>
        <v>#VALUE!</v>
      </c>
      <c r="E6799" t="e">
        <f>Table1[[#This Row],[Vevő]]</f>
        <v>#VALUE!</v>
      </c>
      <c r="F6799" t="e">
        <f>Table1[[#This Row],[Termékkör]]</f>
        <v>#VALUE!</v>
      </c>
      <c r="G6799" s="4" t="e">
        <f>Table1[[#This Row],[SzumElad]]</f>
        <v>#VALUE!</v>
      </c>
      <c r="H6799" s="7" t="e">
        <f>Table1[[#This Row],[Jut_%]]</f>
        <v>#VALUE!</v>
      </c>
      <c r="I6799" s="4" t="e">
        <f>Table1[[#This Row],[Jut]]</f>
        <v>#VALUE!</v>
      </c>
      <c r="J6799" s="4" t="e">
        <f>Table1[[#This Row],[Column1]]</f>
        <v>#VALUE!</v>
      </c>
    </row>
    <row r="6800" spans="1:10" hidden="1" x14ac:dyDescent="0.3">
      <c r="A6800" s="2" t="e">
        <f>Table1[[#This Row],[Befolyt]]</f>
        <v>#VALUE!</v>
      </c>
      <c r="B6800" t="e">
        <f>Table1[[#This Row],[ÜK]]</f>
        <v>#VALUE!</v>
      </c>
      <c r="C6800" s="3" t="e">
        <f>Table1[[#This Row],[Szla]]</f>
        <v>#VALUE!</v>
      </c>
      <c r="D6800" s="6" t="e">
        <f>Table1[[#This Row],[Kelt_hó]]</f>
        <v>#VALUE!</v>
      </c>
      <c r="E6800" t="e">
        <f>Table1[[#This Row],[Vevő]]</f>
        <v>#VALUE!</v>
      </c>
      <c r="F6800" t="e">
        <f>Table1[[#This Row],[Termékkör]]</f>
        <v>#VALUE!</v>
      </c>
      <c r="G6800" s="4" t="e">
        <f>Table1[[#This Row],[SzumElad]]</f>
        <v>#VALUE!</v>
      </c>
      <c r="H6800" s="7" t="e">
        <f>Table1[[#This Row],[Jut_%]]</f>
        <v>#VALUE!</v>
      </c>
      <c r="I6800" s="4" t="e">
        <f>Table1[[#This Row],[Jut]]</f>
        <v>#VALUE!</v>
      </c>
      <c r="J6800" s="4" t="e">
        <f>Table1[[#This Row],[Column1]]</f>
        <v>#VALUE!</v>
      </c>
    </row>
    <row r="6801" spans="1:10" hidden="1" x14ac:dyDescent="0.3">
      <c r="A6801" s="2" t="e">
        <f>Table1[[#This Row],[Befolyt]]</f>
        <v>#VALUE!</v>
      </c>
      <c r="B6801" t="e">
        <f>Table1[[#This Row],[ÜK]]</f>
        <v>#VALUE!</v>
      </c>
      <c r="C6801" s="3" t="e">
        <f>Table1[[#This Row],[Szla]]</f>
        <v>#VALUE!</v>
      </c>
      <c r="D6801" s="6" t="e">
        <f>Table1[[#This Row],[Kelt_hó]]</f>
        <v>#VALUE!</v>
      </c>
      <c r="E6801" t="e">
        <f>Table1[[#This Row],[Vevő]]</f>
        <v>#VALUE!</v>
      </c>
      <c r="F6801" t="e">
        <f>Table1[[#This Row],[Termékkör]]</f>
        <v>#VALUE!</v>
      </c>
      <c r="G6801" s="4" t="e">
        <f>Table1[[#This Row],[SzumElad]]</f>
        <v>#VALUE!</v>
      </c>
      <c r="H6801" s="7" t="e">
        <f>Table1[[#This Row],[Jut_%]]</f>
        <v>#VALUE!</v>
      </c>
      <c r="I6801" s="4" t="e">
        <f>Table1[[#This Row],[Jut]]</f>
        <v>#VALUE!</v>
      </c>
      <c r="J6801" s="4" t="e">
        <f>Table1[[#This Row],[Column1]]</f>
        <v>#VALUE!</v>
      </c>
    </row>
    <row r="6802" spans="1:10" hidden="1" x14ac:dyDescent="0.3">
      <c r="A6802" s="2" t="e">
        <f>Table1[[#This Row],[Befolyt]]</f>
        <v>#VALUE!</v>
      </c>
      <c r="B6802" t="e">
        <f>Table1[[#This Row],[ÜK]]</f>
        <v>#VALUE!</v>
      </c>
      <c r="C6802" s="3" t="e">
        <f>Table1[[#This Row],[Szla]]</f>
        <v>#VALUE!</v>
      </c>
      <c r="D6802" s="6" t="e">
        <f>Table1[[#This Row],[Kelt_hó]]</f>
        <v>#VALUE!</v>
      </c>
      <c r="E6802" t="e">
        <f>Table1[[#This Row],[Vevő]]</f>
        <v>#VALUE!</v>
      </c>
      <c r="F6802" t="e">
        <f>Table1[[#This Row],[Termékkör]]</f>
        <v>#VALUE!</v>
      </c>
      <c r="G6802" s="4" t="e">
        <f>Table1[[#This Row],[SzumElad]]</f>
        <v>#VALUE!</v>
      </c>
      <c r="H6802" s="7" t="e">
        <f>Table1[[#This Row],[Jut_%]]</f>
        <v>#VALUE!</v>
      </c>
      <c r="I6802" s="4" t="e">
        <f>Table1[[#This Row],[Jut]]</f>
        <v>#VALUE!</v>
      </c>
      <c r="J6802" s="4" t="e">
        <f>Table1[[#This Row],[Column1]]</f>
        <v>#VALUE!</v>
      </c>
    </row>
    <row r="6803" spans="1:10" hidden="1" x14ac:dyDescent="0.3">
      <c r="A6803" s="2" t="e">
        <f>Table1[[#This Row],[Befolyt]]</f>
        <v>#VALUE!</v>
      </c>
      <c r="B6803" t="e">
        <f>Table1[[#This Row],[ÜK]]</f>
        <v>#VALUE!</v>
      </c>
      <c r="C6803" s="3" t="e">
        <f>Table1[[#This Row],[Szla]]</f>
        <v>#VALUE!</v>
      </c>
      <c r="D6803" s="6" t="e">
        <f>Table1[[#This Row],[Kelt_hó]]</f>
        <v>#VALUE!</v>
      </c>
      <c r="E6803" t="e">
        <f>Table1[[#This Row],[Vevő]]</f>
        <v>#VALUE!</v>
      </c>
      <c r="F6803" t="e">
        <f>Table1[[#This Row],[Termékkör]]</f>
        <v>#VALUE!</v>
      </c>
      <c r="G6803" s="4" t="e">
        <f>Table1[[#This Row],[SzumElad]]</f>
        <v>#VALUE!</v>
      </c>
      <c r="H6803" s="7" t="e">
        <f>Table1[[#This Row],[Jut_%]]</f>
        <v>#VALUE!</v>
      </c>
      <c r="I6803" s="4" t="e">
        <f>Table1[[#This Row],[Jut]]</f>
        <v>#VALUE!</v>
      </c>
      <c r="J6803" s="4" t="e">
        <f>Table1[[#This Row],[Column1]]</f>
        <v>#VALUE!</v>
      </c>
    </row>
    <row r="6804" spans="1:10" hidden="1" x14ac:dyDescent="0.3">
      <c r="A6804" s="2" t="e">
        <f>Table1[[#This Row],[Befolyt]]</f>
        <v>#VALUE!</v>
      </c>
      <c r="B6804" t="e">
        <f>Table1[[#This Row],[ÜK]]</f>
        <v>#VALUE!</v>
      </c>
      <c r="C6804" s="3" t="e">
        <f>Table1[[#This Row],[Szla]]</f>
        <v>#VALUE!</v>
      </c>
      <c r="D6804" s="6" t="e">
        <f>Table1[[#This Row],[Kelt_hó]]</f>
        <v>#VALUE!</v>
      </c>
      <c r="E6804" t="e">
        <f>Table1[[#This Row],[Vevő]]</f>
        <v>#VALUE!</v>
      </c>
      <c r="F6804" t="e">
        <f>Table1[[#This Row],[Termékkör]]</f>
        <v>#VALUE!</v>
      </c>
      <c r="G6804" s="4" t="e">
        <f>Table1[[#This Row],[SzumElad]]</f>
        <v>#VALUE!</v>
      </c>
      <c r="H6804" s="7" t="e">
        <f>Table1[[#This Row],[Jut_%]]</f>
        <v>#VALUE!</v>
      </c>
      <c r="I6804" s="4" t="e">
        <f>Table1[[#This Row],[Jut]]</f>
        <v>#VALUE!</v>
      </c>
      <c r="J6804" s="4" t="e">
        <f>Table1[[#This Row],[Column1]]</f>
        <v>#VALUE!</v>
      </c>
    </row>
    <row r="6805" spans="1:10" hidden="1" x14ac:dyDescent="0.3">
      <c r="A6805" s="2" t="e">
        <f>Table1[[#This Row],[Befolyt]]</f>
        <v>#VALUE!</v>
      </c>
      <c r="B6805" t="e">
        <f>Table1[[#This Row],[ÜK]]</f>
        <v>#VALUE!</v>
      </c>
      <c r="C6805" s="3" t="e">
        <f>Table1[[#This Row],[Szla]]</f>
        <v>#VALUE!</v>
      </c>
      <c r="D6805" s="6" t="e">
        <f>Table1[[#This Row],[Kelt_hó]]</f>
        <v>#VALUE!</v>
      </c>
      <c r="E6805" t="e">
        <f>Table1[[#This Row],[Vevő]]</f>
        <v>#VALUE!</v>
      </c>
      <c r="F6805" t="e">
        <f>Table1[[#This Row],[Termékkör]]</f>
        <v>#VALUE!</v>
      </c>
      <c r="G6805" s="4" t="e">
        <f>Table1[[#This Row],[SzumElad]]</f>
        <v>#VALUE!</v>
      </c>
      <c r="H6805" s="7" t="e">
        <f>Table1[[#This Row],[Jut_%]]</f>
        <v>#VALUE!</v>
      </c>
      <c r="I6805" s="4" t="e">
        <f>Table1[[#This Row],[Jut]]</f>
        <v>#VALUE!</v>
      </c>
      <c r="J6805" s="4" t="e">
        <f>Table1[[#This Row],[Column1]]</f>
        <v>#VALUE!</v>
      </c>
    </row>
    <row r="6806" spans="1:10" hidden="1" x14ac:dyDescent="0.3">
      <c r="A6806" s="2" t="e">
        <f>Table1[[#This Row],[Befolyt]]</f>
        <v>#VALUE!</v>
      </c>
      <c r="B6806" t="e">
        <f>Table1[[#This Row],[ÜK]]</f>
        <v>#VALUE!</v>
      </c>
      <c r="C6806" s="3" t="e">
        <f>Table1[[#This Row],[Szla]]</f>
        <v>#VALUE!</v>
      </c>
      <c r="D6806" s="6" t="e">
        <f>Table1[[#This Row],[Kelt_hó]]</f>
        <v>#VALUE!</v>
      </c>
      <c r="E6806" t="e">
        <f>Table1[[#This Row],[Vevő]]</f>
        <v>#VALUE!</v>
      </c>
      <c r="F6806" t="e">
        <f>Table1[[#This Row],[Termékkör]]</f>
        <v>#VALUE!</v>
      </c>
      <c r="G6806" s="4" t="e">
        <f>Table1[[#This Row],[SzumElad]]</f>
        <v>#VALUE!</v>
      </c>
      <c r="H6806" s="7" t="e">
        <f>Table1[[#This Row],[Jut_%]]</f>
        <v>#VALUE!</v>
      </c>
      <c r="I6806" s="4" t="e">
        <f>Table1[[#This Row],[Jut]]</f>
        <v>#VALUE!</v>
      </c>
      <c r="J6806" s="4" t="e">
        <f>Table1[[#This Row],[Column1]]</f>
        <v>#VALUE!</v>
      </c>
    </row>
    <row r="6807" spans="1:10" hidden="1" x14ac:dyDescent="0.3">
      <c r="A6807" s="2" t="e">
        <f>Table1[[#This Row],[Befolyt]]</f>
        <v>#VALUE!</v>
      </c>
      <c r="B6807" t="e">
        <f>Table1[[#This Row],[ÜK]]</f>
        <v>#VALUE!</v>
      </c>
      <c r="C6807" s="3" t="e">
        <f>Table1[[#This Row],[Szla]]</f>
        <v>#VALUE!</v>
      </c>
      <c r="D6807" s="6" t="e">
        <f>Table1[[#This Row],[Kelt_hó]]</f>
        <v>#VALUE!</v>
      </c>
      <c r="E6807" t="e">
        <f>Table1[[#This Row],[Vevő]]</f>
        <v>#VALUE!</v>
      </c>
      <c r="F6807" t="e">
        <f>Table1[[#This Row],[Termékkör]]</f>
        <v>#VALUE!</v>
      </c>
      <c r="G6807" s="4" t="e">
        <f>Table1[[#This Row],[SzumElad]]</f>
        <v>#VALUE!</v>
      </c>
      <c r="H6807" s="7" t="e">
        <f>Table1[[#This Row],[Jut_%]]</f>
        <v>#VALUE!</v>
      </c>
      <c r="I6807" s="4" t="e">
        <f>Table1[[#This Row],[Jut]]</f>
        <v>#VALUE!</v>
      </c>
      <c r="J6807" s="4" t="e">
        <f>Table1[[#This Row],[Column1]]</f>
        <v>#VALUE!</v>
      </c>
    </row>
    <row r="6808" spans="1:10" hidden="1" x14ac:dyDescent="0.3">
      <c r="A6808" s="2" t="e">
        <f>Table1[[#This Row],[Befolyt]]</f>
        <v>#VALUE!</v>
      </c>
      <c r="B6808" t="e">
        <f>Table1[[#This Row],[ÜK]]</f>
        <v>#VALUE!</v>
      </c>
      <c r="C6808" s="3" t="e">
        <f>Table1[[#This Row],[Szla]]</f>
        <v>#VALUE!</v>
      </c>
      <c r="D6808" s="6" t="e">
        <f>Table1[[#This Row],[Kelt_hó]]</f>
        <v>#VALUE!</v>
      </c>
      <c r="E6808" t="e">
        <f>Table1[[#This Row],[Vevő]]</f>
        <v>#VALUE!</v>
      </c>
      <c r="F6808" t="e">
        <f>Table1[[#This Row],[Termékkör]]</f>
        <v>#VALUE!</v>
      </c>
      <c r="G6808" s="4" t="e">
        <f>Table1[[#This Row],[SzumElad]]</f>
        <v>#VALUE!</v>
      </c>
      <c r="H6808" s="7" t="e">
        <f>Table1[[#This Row],[Jut_%]]</f>
        <v>#VALUE!</v>
      </c>
      <c r="I6808" s="4" t="e">
        <f>Table1[[#This Row],[Jut]]</f>
        <v>#VALUE!</v>
      </c>
      <c r="J6808" s="4" t="e">
        <f>Table1[[#This Row],[Column1]]</f>
        <v>#VALUE!</v>
      </c>
    </row>
    <row r="6809" spans="1:10" hidden="1" x14ac:dyDescent="0.3">
      <c r="A6809" s="2" t="e">
        <f>Table1[[#This Row],[Befolyt]]</f>
        <v>#VALUE!</v>
      </c>
      <c r="B6809" t="e">
        <f>Table1[[#This Row],[ÜK]]</f>
        <v>#VALUE!</v>
      </c>
      <c r="C6809" s="3" t="e">
        <f>Table1[[#This Row],[Szla]]</f>
        <v>#VALUE!</v>
      </c>
      <c r="D6809" s="6" t="e">
        <f>Table1[[#This Row],[Kelt_hó]]</f>
        <v>#VALUE!</v>
      </c>
      <c r="E6809" t="e">
        <f>Table1[[#This Row],[Vevő]]</f>
        <v>#VALUE!</v>
      </c>
      <c r="F6809" t="e">
        <f>Table1[[#This Row],[Termékkör]]</f>
        <v>#VALUE!</v>
      </c>
      <c r="G6809" s="4" t="e">
        <f>Table1[[#This Row],[SzumElad]]</f>
        <v>#VALUE!</v>
      </c>
      <c r="H6809" s="7" t="e">
        <f>Table1[[#This Row],[Jut_%]]</f>
        <v>#VALUE!</v>
      </c>
      <c r="I6809" s="4" t="e">
        <f>Table1[[#This Row],[Jut]]</f>
        <v>#VALUE!</v>
      </c>
      <c r="J6809" s="4" t="e">
        <f>Table1[[#This Row],[Column1]]</f>
        <v>#VALUE!</v>
      </c>
    </row>
    <row r="6810" spans="1:10" hidden="1" x14ac:dyDescent="0.3">
      <c r="A6810" s="2" t="e">
        <f>Table1[[#This Row],[Befolyt]]</f>
        <v>#VALUE!</v>
      </c>
      <c r="B6810" t="e">
        <f>Table1[[#This Row],[ÜK]]</f>
        <v>#VALUE!</v>
      </c>
      <c r="C6810" s="3" t="e">
        <f>Table1[[#This Row],[Szla]]</f>
        <v>#VALUE!</v>
      </c>
      <c r="D6810" s="6" t="e">
        <f>Table1[[#This Row],[Kelt_hó]]</f>
        <v>#VALUE!</v>
      </c>
      <c r="E6810" t="e">
        <f>Table1[[#This Row],[Vevő]]</f>
        <v>#VALUE!</v>
      </c>
      <c r="F6810" t="e">
        <f>Table1[[#This Row],[Termékkör]]</f>
        <v>#VALUE!</v>
      </c>
      <c r="G6810" s="4" t="e">
        <f>Table1[[#This Row],[SzumElad]]</f>
        <v>#VALUE!</v>
      </c>
      <c r="H6810" s="7" t="e">
        <f>Table1[[#This Row],[Jut_%]]</f>
        <v>#VALUE!</v>
      </c>
      <c r="I6810" s="4" t="e">
        <f>Table1[[#This Row],[Jut]]</f>
        <v>#VALUE!</v>
      </c>
      <c r="J6810" s="4" t="e">
        <f>Table1[[#This Row],[Column1]]</f>
        <v>#VALUE!</v>
      </c>
    </row>
    <row r="6811" spans="1:10" hidden="1" x14ac:dyDescent="0.3">
      <c r="A6811" s="2" t="e">
        <f>Table1[[#This Row],[Befolyt]]</f>
        <v>#VALUE!</v>
      </c>
      <c r="B6811" t="e">
        <f>Table1[[#This Row],[ÜK]]</f>
        <v>#VALUE!</v>
      </c>
      <c r="C6811" s="3" t="e">
        <f>Table1[[#This Row],[Szla]]</f>
        <v>#VALUE!</v>
      </c>
      <c r="D6811" s="6" t="e">
        <f>Table1[[#This Row],[Kelt_hó]]</f>
        <v>#VALUE!</v>
      </c>
      <c r="E6811" t="e">
        <f>Table1[[#This Row],[Vevő]]</f>
        <v>#VALUE!</v>
      </c>
      <c r="F6811" t="e">
        <f>Table1[[#This Row],[Termékkör]]</f>
        <v>#VALUE!</v>
      </c>
      <c r="G6811" s="4" t="e">
        <f>Table1[[#This Row],[SzumElad]]</f>
        <v>#VALUE!</v>
      </c>
      <c r="H6811" s="7" t="e">
        <f>Table1[[#This Row],[Jut_%]]</f>
        <v>#VALUE!</v>
      </c>
      <c r="I6811" s="4" t="e">
        <f>Table1[[#This Row],[Jut]]</f>
        <v>#VALUE!</v>
      </c>
      <c r="J6811" s="4" t="e">
        <f>Table1[[#This Row],[Column1]]</f>
        <v>#VALUE!</v>
      </c>
    </row>
    <row r="6812" spans="1:10" hidden="1" x14ac:dyDescent="0.3">
      <c r="A6812" s="2" t="e">
        <f>Table1[[#This Row],[Befolyt]]</f>
        <v>#VALUE!</v>
      </c>
      <c r="B6812" t="e">
        <f>Table1[[#This Row],[ÜK]]</f>
        <v>#VALUE!</v>
      </c>
      <c r="C6812" s="3" t="e">
        <f>Table1[[#This Row],[Szla]]</f>
        <v>#VALUE!</v>
      </c>
      <c r="D6812" s="6" t="e">
        <f>Table1[[#This Row],[Kelt_hó]]</f>
        <v>#VALUE!</v>
      </c>
      <c r="E6812" t="e">
        <f>Table1[[#This Row],[Vevő]]</f>
        <v>#VALUE!</v>
      </c>
      <c r="F6812" t="e">
        <f>Table1[[#This Row],[Termékkör]]</f>
        <v>#VALUE!</v>
      </c>
      <c r="G6812" s="4" t="e">
        <f>Table1[[#This Row],[SzumElad]]</f>
        <v>#VALUE!</v>
      </c>
      <c r="H6812" s="7" t="e">
        <f>Table1[[#This Row],[Jut_%]]</f>
        <v>#VALUE!</v>
      </c>
      <c r="I6812" s="4" t="e">
        <f>Table1[[#This Row],[Jut]]</f>
        <v>#VALUE!</v>
      </c>
      <c r="J6812" s="4" t="e">
        <f>Table1[[#This Row],[Column1]]</f>
        <v>#VALUE!</v>
      </c>
    </row>
    <row r="6813" spans="1:10" hidden="1" x14ac:dyDescent="0.3">
      <c r="A6813" s="2" t="e">
        <f>Table1[[#This Row],[Befolyt]]</f>
        <v>#VALUE!</v>
      </c>
      <c r="B6813" t="e">
        <f>Table1[[#This Row],[ÜK]]</f>
        <v>#VALUE!</v>
      </c>
      <c r="C6813" s="3" t="e">
        <f>Table1[[#This Row],[Szla]]</f>
        <v>#VALUE!</v>
      </c>
      <c r="D6813" s="6" t="e">
        <f>Table1[[#This Row],[Kelt_hó]]</f>
        <v>#VALUE!</v>
      </c>
      <c r="E6813" t="e">
        <f>Table1[[#This Row],[Vevő]]</f>
        <v>#VALUE!</v>
      </c>
      <c r="F6813" t="e">
        <f>Table1[[#This Row],[Termékkör]]</f>
        <v>#VALUE!</v>
      </c>
      <c r="G6813" s="4" t="e">
        <f>Table1[[#This Row],[SzumElad]]</f>
        <v>#VALUE!</v>
      </c>
      <c r="H6813" s="7" t="e">
        <f>Table1[[#This Row],[Jut_%]]</f>
        <v>#VALUE!</v>
      </c>
      <c r="I6813" s="4" t="e">
        <f>Table1[[#This Row],[Jut]]</f>
        <v>#VALUE!</v>
      </c>
      <c r="J6813" s="4" t="e">
        <f>Table1[[#This Row],[Column1]]</f>
        <v>#VALUE!</v>
      </c>
    </row>
    <row r="6814" spans="1:10" hidden="1" x14ac:dyDescent="0.3">
      <c r="A6814" s="2" t="e">
        <f>Table1[[#This Row],[Befolyt]]</f>
        <v>#VALUE!</v>
      </c>
      <c r="B6814" t="e">
        <f>Table1[[#This Row],[ÜK]]</f>
        <v>#VALUE!</v>
      </c>
      <c r="C6814" s="3" t="e">
        <f>Table1[[#This Row],[Szla]]</f>
        <v>#VALUE!</v>
      </c>
      <c r="D6814" s="6" t="e">
        <f>Table1[[#This Row],[Kelt_hó]]</f>
        <v>#VALUE!</v>
      </c>
      <c r="E6814" t="e">
        <f>Table1[[#This Row],[Vevő]]</f>
        <v>#VALUE!</v>
      </c>
      <c r="F6814" t="e">
        <f>Table1[[#This Row],[Termékkör]]</f>
        <v>#VALUE!</v>
      </c>
      <c r="G6814" s="4" t="e">
        <f>Table1[[#This Row],[SzumElad]]</f>
        <v>#VALUE!</v>
      </c>
      <c r="H6814" s="7" t="e">
        <f>Table1[[#This Row],[Jut_%]]</f>
        <v>#VALUE!</v>
      </c>
      <c r="I6814" s="4" t="e">
        <f>Table1[[#This Row],[Jut]]</f>
        <v>#VALUE!</v>
      </c>
      <c r="J6814" s="4" t="e">
        <f>Table1[[#This Row],[Column1]]</f>
        <v>#VALUE!</v>
      </c>
    </row>
    <row r="6815" spans="1:10" hidden="1" x14ac:dyDescent="0.3">
      <c r="A6815" s="2" t="e">
        <f>Table1[[#This Row],[Befolyt]]</f>
        <v>#VALUE!</v>
      </c>
      <c r="B6815" t="e">
        <f>Table1[[#This Row],[ÜK]]</f>
        <v>#VALUE!</v>
      </c>
      <c r="C6815" s="3" t="e">
        <f>Table1[[#This Row],[Szla]]</f>
        <v>#VALUE!</v>
      </c>
      <c r="D6815" s="6" t="e">
        <f>Table1[[#This Row],[Kelt_hó]]</f>
        <v>#VALUE!</v>
      </c>
      <c r="E6815" t="e">
        <f>Table1[[#This Row],[Vevő]]</f>
        <v>#VALUE!</v>
      </c>
      <c r="F6815" t="e">
        <f>Table1[[#This Row],[Termékkör]]</f>
        <v>#VALUE!</v>
      </c>
      <c r="G6815" s="4" t="e">
        <f>Table1[[#This Row],[SzumElad]]</f>
        <v>#VALUE!</v>
      </c>
      <c r="H6815" s="7" t="e">
        <f>Table1[[#This Row],[Jut_%]]</f>
        <v>#VALUE!</v>
      </c>
      <c r="I6815" s="4" t="e">
        <f>Table1[[#This Row],[Jut]]</f>
        <v>#VALUE!</v>
      </c>
      <c r="J6815" s="4" t="e">
        <f>Table1[[#This Row],[Column1]]</f>
        <v>#VALUE!</v>
      </c>
    </row>
    <row r="6816" spans="1:10" hidden="1" x14ac:dyDescent="0.3">
      <c r="A6816" s="2" t="e">
        <f>Table1[[#This Row],[Befolyt]]</f>
        <v>#VALUE!</v>
      </c>
      <c r="B6816" t="e">
        <f>Table1[[#This Row],[ÜK]]</f>
        <v>#VALUE!</v>
      </c>
      <c r="C6816" s="3" t="e">
        <f>Table1[[#This Row],[Szla]]</f>
        <v>#VALUE!</v>
      </c>
      <c r="D6816" s="6" t="e">
        <f>Table1[[#This Row],[Kelt_hó]]</f>
        <v>#VALUE!</v>
      </c>
      <c r="E6816" t="e">
        <f>Table1[[#This Row],[Vevő]]</f>
        <v>#VALUE!</v>
      </c>
      <c r="F6816" t="e">
        <f>Table1[[#This Row],[Termékkör]]</f>
        <v>#VALUE!</v>
      </c>
      <c r="G6816" s="4" t="e">
        <f>Table1[[#This Row],[SzumElad]]</f>
        <v>#VALUE!</v>
      </c>
      <c r="H6816" s="7" t="e">
        <f>Table1[[#This Row],[Jut_%]]</f>
        <v>#VALUE!</v>
      </c>
      <c r="I6816" s="4" t="e">
        <f>Table1[[#This Row],[Jut]]</f>
        <v>#VALUE!</v>
      </c>
      <c r="J6816" s="4" t="e">
        <f>Table1[[#This Row],[Column1]]</f>
        <v>#VALUE!</v>
      </c>
    </row>
    <row r="6817" spans="1:10" hidden="1" x14ac:dyDescent="0.3">
      <c r="A6817" s="2" t="e">
        <f>Table1[[#This Row],[Befolyt]]</f>
        <v>#VALUE!</v>
      </c>
      <c r="B6817" t="e">
        <f>Table1[[#This Row],[ÜK]]</f>
        <v>#VALUE!</v>
      </c>
      <c r="C6817" s="3" t="e">
        <f>Table1[[#This Row],[Szla]]</f>
        <v>#VALUE!</v>
      </c>
      <c r="D6817" s="6" t="e">
        <f>Table1[[#This Row],[Kelt_hó]]</f>
        <v>#VALUE!</v>
      </c>
      <c r="E6817" t="e">
        <f>Table1[[#This Row],[Vevő]]</f>
        <v>#VALUE!</v>
      </c>
      <c r="F6817" t="e">
        <f>Table1[[#This Row],[Termékkör]]</f>
        <v>#VALUE!</v>
      </c>
      <c r="G6817" s="4" t="e">
        <f>Table1[[#This Row],[SzumElad]]</f>
        <v>#VALUE!</v>
      </c>
      <c r="H6817" s="7" t="e">
        <f>Table1[[#This Row],[Jut_%]]</f>
        <v>#VALUE!</v>
      </c>
      <c r="I6817" s="4" t="e">
        <f>Table1[[#This Row],[Jut]]</f>
        <v>#VALUE!</v>
      </c>
      <c r="J6817" s="4" t="e">
        <f>Table1[[#This Row],[Column1]]</f>
        <v>#VALUE!</v>
      </c>
    </row>
    <row r="6818" spans="1:10" hidden="1" x14ac:dyDescent="0.3">
      <c r="A6818" s="2" t="e">
        <f>Table1[[#This Row],[Befolyt]]</f>
        <v>#VALUE!</v>
      </c>
      <c r="B6818" t="e">
        <f>Table1[[#This Row],[ÜK]]</f>
        <v>#VALUE!</v>
      </c>
      <c r="C6818" s="3" t="e">
        <f>Table1[[#This Row],[Szla]]</f>
        <v>#VALUE!</v>
      </c>
      <c r="D6818" s="6" t="e">
        <f>Table1[[#This Row],[Kelt_hó]]</f>
        <v>#VALUE!</v>
      </c>
      <c r="E6818" t="e">
        <f>Table1[[#This Row],[Vevő]]</f>
        <v>#VALUE!</v>
      </c>
      <c r="F6818" t="e">
        <f>Table1[[#This Row],[Termékkör]]</f>
        <v>#VALUE!</v>
      </c>
      <c r="G6818" s="4" t="e">
        <f>Table1[[#This Row],[SzumElad]]</f>
        <v>#VALUE!</v>
      </c>
      <c r="H6818" s="7" t="e">
        <f>Table1[[#This Row],[Jut_%]]</f>
        <v>#VALUE!</v>
      </c>
      <c r="I6818" s="4" t="e">
        <f>Table1[[#This Row],[Jut]]</f>
        <v>#VALUE!</v>
      </c>
      <c r="J6818" s="4" t="e">
        <f>Table1[[#This Row],[Column1]]</f>
        <v>#VALUE!</v>
      </c>
    </row>
    <row r="6819" spans="1:10" hidden="1" x14ac:dyDescent="0.3">
      <c r="A6819" s="2" t="e">
        <f>Table1[[#This Row],[Befolyt]]</f>
        <v>#VALUE!</v>
      </c>
      <c r="B6819" t="e">
        <f>Table1[[#This Row],[ÜK]]</f>
        <v>#VALUE!</v>
      </c>
      <c r="C6819" s="3" t="e">
        <f>Table1[[#This Row],[Szla]]</f>
        <v>#VALUE!</v>
      </c>
      <c r="D6819" s="6" t="e">
        <f>Table1[[#This Row],[Kelt_hó]]</f>
        <v>#VALUE!</v>
      </c>
      <c r="E6819" t="e">
        <f>Table1[[#This Row],[Vevő]]</f>
        <v>#VALUE!</v>
      </c>
      <c r="F6819" t="e">
        <f>Table1[[#This Row],[Termékkör]]</f>
        <v>#VALUE!</v>
      </c>
      <c r="G6819" s="4" t="e">
        <f>Table1[[#This Row],[SzumElad]]</f>
        <v>#VALUE!</v>
      </c>
      <c r="H6819" s="7" t="e">
        <f>Table1[[#This Row],[Jut_%]]</f>
        <v>#VALUE!</v>
      </c>
      <c r="I6819" s="4" t="e">
        <f>Table1[[#This Row],[Jut]]</f>
        <v>#VALUE!</v>
      </c>
      <c r="J6819" s="4" t="e">
        <f>Table1[[#This Row],[Column1]]</f>
        <v>#VALUE!</v>
      </c>
    </row>
    <row r="6820" spans="1:10" hidden="1" x14ac:dyDescent="0.3">
      <c r="A6820" s="2" t="e">
        <f>Table1[[#This Row],[Befolyt]]</f>
        <v>#VALUE!</v>
      </c>
      <c r="B6820" t="e">
        <f>Table1[[#This Row],[ÜK]]</f>
        <v>#VALUE!</v>
      </c>
      <c r="C6820" s="3" t="e">
        <f>Table1[[#This Row],[Szla]]</f>
        <v>#VALUE!</v>
      </c>
      <c r="D6820" s="6" t="e">
        <f>Table1[[#This Row],[Kelt_hó]]</f>
        <v>#VALUE!</v>
      </c>
      <c r="E6820" t="e">
        <f>Table1[[#This Row],[Vevő]]</f>
        <v>#VALUE!</v>
      </c>
      <c r="F6820" t="e">
        <f>Table1[[#This Row],[Termékkör]]</f>
        <v>#VALUE!</v>
      </c>
      <c r="G6820" s="4" t="e">
        <f>Table1[[#This Row],[SzumElad]]</f>
        <v>#VALUE!</v>
      </c>
      <c r="H6820" s="7" t="e">
        <f>Table1[[#This Row],[Jut_%]]</f>
        <v>#VALUE!</v>
      </c>
      <c r="I6820" s="4" t="e">
        <f>Table1[[#This Row],[Jut]]</f>
        <v>#VALUE!</v>
      </c>
      <c r="J6820" s="4" t="e">
        <f>Table1[[#This Row],[Column1]]</f>
        <v>#VALUE!</v>
      </c>
    </row>
    <row r="6821" spans="1:10" hidden="1" x14ac:dyDescent="0.3">
      <c r="A6821" s="2" t="e">
        <f>Table1[[#This Row],[Befolyt]]</f>
        <v>#VALUE!</v>
      </c>
      <c r="B6821" t="e">
        <f>Table1[[#This Row],[ÜK]]</f>
        <v>#VALUE!</v>
      </c>
      <c r="C6821" s="3" t="e">
        <f>Table1[[#This Row],[Szla]]</f>
        <v>#VALUE!</v>
      </c>
      <c r="D6821" s="6" t="e">
        <f>Table1[[#This Row],[Kelt_hó]]</f>
        <v>#VALUE!</v>
      </c>
      <c r="E6821" t="e">
        <f>Table1[[#This Row],[Vevő]]</f>
        <v>#VALUE!</v>
      </c>
      <c r="F6821" t="e">
        <f>Table1[[#This Row],[Termékkör]]</f>
        <v>#VALUE!</v>
      </c>
      <c r="G6821" s="4" t="e">
        <f>Table1[[#This Row],[SzumElad]]</f>
        <v>#VALUE!</v>
      </c>
      <c r="H6821" s="7" t="e">
        <f>Table1[[#This Row],[Jut_%]]</f>
        <v>#VALUE!</v>
      </c>
      <c r="I6821" s="4" t="e">
        <f>Table1[[#This Row],[Jut]]</f>
        <v>#VALUE!</v>
      </c>
      <c r="J6821" s="4" t="e">
        <f>Table1[[#This Row],[Column1]]</f>
        <v>#VALUE!</v>
      </c>
    </row>
    <row r="6822" spans="1:10" hidden="1" x14ac:dyDescent="0.3">
      <c r="A6822" s="2" t="e">
        <f>Table1[[#This Row],[Befolyt]]</f>
        <v>#VALUE!</v>
      </c>
      <c r="B6822" t="e">
        <f>Table1[[#This Row],[ÜK]]</f>
        <v>#VALUE!</v>
      </c>
      <c r="C6822" s="3" t="e">
        <f>Table1[[#This Row],[Szla]]</f>
        <v>#VALUE!</v>
      </c>
      <c r="D6822" s="6" t="e">
        <f>Table1[[#This Row],[Kelt_hó]]</f>
        <v>#VALUE!</v>
      </c>
      <c r="E6822" t="e">
        <f>Table1[[#This Row],[Vevő]]</f>
        <v>#VALUE!</v>
      </c>
      <c r="F6822" t="e">
        <f>Table1[[#This Row],[Termékkör]]</f>
        <v>#VALUE!</v>
      </c>
      <c r="G6822" s="4" t="e">
        <f>Table1[[#This Row],[SzumElad]]</f>
        <v>#VALUE!</v>
      </c>
      <c r="H6822" s="7" t="e">
        <f>Table1[[#This Row],[Jut_%]]</f>
        <v>#VALUE!</v>
      </c>
      <c r="I6822" s="4" t="e">
        <f>Table1[[#This Row],[Jut]]</f>
        <v>#VALUE!</v>
      </c>
      <c r="J6822" s="4" t="e">
        <f>Table1[[#This Row],[Column1]]</f>
        <v>#VALUE!</v>
      </c>
    </row>
    <row r="6823" spans="1:10" hidden="1" x14ac:dyDescent="0.3">
      <c r="A6823" s="2" t="e">
        <f>Table1[[#This Row],[Befolyt]]</f>
        <v>#VALUE!</v>
      </c>
      <c r="B6823" t="e">
        <f>Table1[[#This Row],[ÜK]]</f>
        <v>#VALUE!</v>
      </c>
      <c r="C6823" s="3" t="e">
        <f>Table1[[#This Row],[Szla]]</f>
        <v>#VALUE!</v>
      </c>
      <c r="D6823" s="6" t="e">
        <f>Table1[[#This Row],[Kelt_hó]]</f>
        <v>#VALUE!</v>
      </c>
      <c r="E6823" t="e">
        <f>Table1[[#This Row],[Vevő]]</f>
        <v>#VALUE!</v>
      </c>
      <c r="F6823" t="e">
        <f>Table1[[#This Row],[Termékkör]]</f>
        <v>#VALUE!</v>
      </c>
      <c r="G6823" s="4" t="e">
        <f>Table1[[#This Row],[SzumElad]]</f>
        <v>#VALUE!</v>
      </c>
      <c r="H6823" s="7" t="e">
        <f>Table1[[#This Row],[Jut_%]]</f>
        <v>#VALUE!</v>
      </c>
      <c r="I6823" s="4" t="e">
        <f>Table1[[#This Row],[Jut]]</f>
        <v>#VALUE!</v>
      </c>
      <c r="J6823" s="4" t="e">
        <f>Table1[[#This Row],[Column1]]</f>
        <v>#VALUE!</v>
      </c>
    </row>
    <row r="6824" spans="1:10" hidden="1" x14ac:dyDescent="0.3">
      <c r="A6824" s="2" t="e">
        <f>Table1[[#This Row],[Befolyt]]</f>
        <v>#VALUE!</v>
      </c>
      <c r="B6824" t="e">
        <f>Table1[[#This Row],[ÜK]]</f>
        <v>#VALUE!</v>
      </c>
      <c r="C6824" s="3" t="e">
        <f>Table1[[#This Row],[Szla]]</f>
        <v>#VALUE!</v>
      </c>
      <c r="D6824" s="6" t="e">
        <f>Table1[[#This Row],[Kelt_hó]]</f>
        <v>#VALUE!</v>
      </c>
      <c r="E6824" t="e">
        <f>Table1[[#This Row],[Vevő]]</f>
        <v>#VALUE!</v>
      </c>
      <c r="F6824" t="e">
        <f>Table1[[#This Row],[Termékkör]]</f>
        <v>#VALUE!</v>
      </c>
      <c r="G6824" s="4" t="e">
        <f>Table1[[#This Row],[SzumElad]]</f>
        <v>#VALUE!</v>
      </c>
      <c r="H6824" s="7" t="e">
        <f>Table1[[#This Row],[Jut_%]]</f>
        <v>#VALUE!</v>
      </c>
      <c r="I6824" s="4" t="e">
        <f>Table1[[#This Row],[Jut]]</f>
        <v>#VALUE!</v>
      </c>
      <c r="J6824" s="4" t="e">
        <f>Table1[[#This Row],[Column1]]</f>
        <v>#VALUE!</v>
      </c>
    </row>
    <row r="6825" spans="1:10" hidden="1" x14ac:dyDescent="0.3">
      <c r="A6825" s="2" t="e">
        <f>Table1[[#This Row],[Befolyt]]</f>
        <v>#VALUE!</v>
      </c>
      <c r="B6825" t="e">
        <f>Table1[[#This Row],[ÜK]]</f>
        <v>#VALUE!</v>
      </c>
      <c r="C6825" s="3" t="e">
        <f>Table1[[#This Row],[Szla]]</f>
        <v>#VALUE!</v>
      </c>
      <c r="D6825" s="6" t="e">
        <f>Table1[[#This Row],[Kelt_hó]]</f>
        <v>#VALUE!</v>
      </c>
      <c r="E6825" t="e">
        <f>Table1[[#This Row],[Vevő]]</f>
        <v>#VALUE!</v>
      </c>
      <c r="F6825" t="e">
        <f>Table1[[#This Row],[Termékkör]]</f>
        <v>#VALUE!</v>
      </c>
      <c r="G6825" s="4" t="e">
        <f>Table1[[#This Row],[SzumElad]]</f>
        <v>#VALUE!</v>
      </c>
      <c r="H6825" s="7" t="e">
        <f>Table1[[#This Row],[Jut_%]]</f>
        <v>#VALUE!</v>
      </c>
      <c r="I6825" s="4" t="e">
        <f>Table1[[#This Row],[Jut]]</f>
        <v>#VALUE!</v>
      </c>
      <c r="J6825" s="4" t="e">
        <f>Table1[[#This Row],[Column1]]</f>
        <v>#VALUE!</v>
      </c>
    </row>
    <row r="6826" spans="1:10" hidden="1" x14ac:dyDescent="0.3">
      <c r="A6826" s="2" t="e">
        <f>Table1[[#This Row],[Befolyt]]</f>
        <v>#VALUE!</v>
      </c>
      <c r="B6826" t="e">
        <f>Table1[[#This Row],[ÜK]]</f>
        <v>#VALUE!</v>
      </c>
      <c r="C6826" s="3" t="e">
        <f>Table1[[#This Row],[Szla]]</f>
        <v>#VALUE!</v>
      </c>
      <c r="D6826" s="6" t="e">
        <f>Table1[[#This Row],[Kelt_hó]]</f>
        <v>#VALUE!</v>
      </c>
      <c r="E6826" t="e">
        <f>Table1[[#This Row],[Vevő]]</f>
        <v>#VALUE!</v>
      </c>
      <c r="F6826" t="e">
        <f>Table1[[#This Row],[Termékkör]]</f>
        <v>#VALUE!</v>
      </c>
      <c r="G6826" s="4" t="e">
        <f>Table1[[#This Row],[SzumElad]]</f>
        <v>#VALUE!</v>
      </c>
      <c r="H6826" s="7" t="e">
        <f>Table1[[#This Row],[Jut_%]]</f>
        <v>#VALUE!</v>
      </c>
      <c r="I6826" s="4" t="e">
        <f>Table1[[#This Row],[Jut]]</f>
        <v>#VALUE!</v>
      </c>
      <c r="J6826" s="4" t="e">
        <f>Table1[[#This Row],[Column1]]</f>
        <v>#VALUE!</v>
      </c>
    </row>
    <row r="6827" spans="1:10" hidden="1" x14ac:dyDescent="0.3">
      <c r="A6827" s="2" t="e">
        <f>Table1[[#This Row],[Befolyt]]</f>
        <v>#VALUE!</v>
      </c>
      <c r="B6827" t="e">
        <f>Table1[[#This Row],[ÜK]]</f>
        <v>#VALUE!</v>
      </c>
      <c r="C6827" s="3" t="e">
        <f>Table1[[#This Row],[Szla]]</f>
        <v>#VALUE!</v>
      </c>
      <c r="D6827" s="6" t="e">
        <f>Table1[[#This Row],[Kelt_hó]]</f>
        <v>#VALUE!</v>
      </c>
      <c r="E6827" t="e">
        <f>Table1[[#This Row],[Vevő]]</f>
        <v>#VALUE!</v>
      </c>
      <c r="F6827" t="e">
        <f>Table1[[#This Row],[Termékkör]]</f>
        <v>#VALUE!</v>
      </c>
      <c r="G6827" s="4" t="e">
        <f>Table1[[#This Row],[SzumElad]]</f>
        <v>#VALUE!</v>
      </c>
      <c r="H6827" s="7" t="e">
        <f>Table1[[#This Row],[Jut_%]]</f>
        <v>#VALUE!</v>
      </c>
      <c r="I6827" s="4" t="e">
        <f>Table1[[#This Row],[Jut]]</f>
        <v>#VALUE!</v>
      </c>
      <c r="J6827" s="4" t="e">
        <f>Table1[[#This Row],[Column1]]</f>
        <v>#VALUE!</v>
      </c>
    </row>
    <row r="6828" spans="1:10" hidden="1" x14ac:dyDescent="0.3">
      <c r="A6828" s="2" t="e">
        <f>Table1[[#This Row],[Befolyt]]</f>
        <v>#VALUE!</v>
      </c>
      <c r="B6828" t="e">
        <f>Table1[[#This Row],[ÜK]]</f>
        <v>#VALUE!</v>
      </c>
      <c r="C6828" s="3" t="e">
        <f>Table1[[#This Row],[Szla]]</f>
        <v>#VALUE!</v>
      </c>
      <c r="D6828" s="6" t="e">
        <f>Table1[[#This Row],[Kelt_hó]]</f>
        <v>#VALUE!</v>
      </c>
      <c r="E6828" t="e">
        <f>Table1[[#This Row],[Vevő]]</f>
        <v>#VALUE!</v>
      </c>
      <c r="F6828" t="e">
        <f>Table1[[#This Row],[Termékkör]]</f>
        <v>#VALUE!</v>
      </c>
      <c r="G6828" s="4" t="e">
        <f>Table1[[#This Row],[SzumElad]]</f>
        <v>#VALUE!</v>
      </c>
      <c r="H6828" s="7" t="e">
        <f>Table1[[#This Row],[Jut_%]]</f>
        <v>#VALUE!</v>
      </c>
      <c r="I6828" s="4" t="e">
        <f>Table1[[#This Row],[Jut]]</f>
        <v>#VALUE!</v>
      </c>
      <c r="J6828" s="4" t="e">
        <f>Table1[[#This Row],[Column1]]</f>
        <v>#VALUE!</v>
      </c>
    </row>
    <row r="6829" spans="1:10" hidden="1" x14ac:dyDescent="0.3">
      <c r="A6829" s="2" t="e">
        <f>Table1[[#This Row],[Befolyt]]</f>
        <v>#VALUE!</v>
      </c>
      <c r="B6829" t="e">
        <f>Table1[[#This Row],[ÜK]]</f>
        <v>#VALUE!</v>
      </c>
      <c r="C6829" s="3" t="e">
        <f>Table1[[#This Row],[Szla]]</f>
        <v>#VALUE!</v>
      </c>
      <c r="D6829" s="6" t="e">
        <f>Table1[[#This Row],[Kelt_hó]]</f>
        <v>#VALUE!</v>
      </c>
      <c r="E6829" t="e">
        <f>Table1[[#This Row],[Vevő]]</f>
        <v>#VALUE!</v>
      </c>
      <c r="F6829" t="e">
        <f>Table1[[#This Row],[Termékkör]]</f>
        <v>#VALUE!</v>
      </c>
      <c r="G6829" s="4" t="e">
        <f>Table1[[#This Row],[SzumElad]]</f>
        <v>#VALUE!</v>
      </c>
      <c r="H6829" s="7" t="e">
        <f>Table1[[#This Row],[Jut_%]]</f>
        <v>#VALUE!</v>
      </c>
      <c r="I6829" s="4" t="e">
        <f>Table1[[#This Row],[Jut]]</f>
        <v>#VALUE!</v>
      </c>
      <c r="J6829" s="4" t="e">
        <f>Table1[[#This Row],[Column1]]</f>
        <v>#VALUE!</v>
      </c>
    </row>
    <row r="6830" spans="1:10" hidden="1" x14ac:dyDescent="0.3">
      <c r="A6830" s="2" t="e">
        <f>Table1[[#This Row],[Befolyt]]</f>
        <v>#VALUE!</v>
      </c>
      <c r="B6830" t="e">
        <f>Table1[[#This Row],[ÜK]]</f>
        <v>#VALUE!</v>
      </c>
      <c r="C6830" s="3" t="e">
        <f>Table1[[#This Row],[Szla]]</f>
        <v>#VALUE!</v>
      </c>
      <c r="D6830" s="6" t="e">
        <f>Table1[[#This Row],[Kelt_hó]]</f>
        <v>#VALUE!</v>
      </c>
      <c r="E6830" t="e">
        <f>Table1[[#This Row],[Vevő]]</f>
        <v>#VALUE!</v>
      </c>
      <c r="F6830" t="e">
        <f>Table1[[#This Row],[Termékkör]]</f>
        <v>#VALUE!</v>
      </c>
      <c r="G6830" s="4" t="e">
        <f>Table1[[#This Row],[SzumElad]]</f>
        <v>#VALUE!</v>
      </c>
      <c r="H6830" s="7" t="e">
        <f>Table1[[#This Row],[Jut_%]]</f>
        <v>#VALUE!</v>
      </c>
      <c r="I6830" s="4" t="e">
        <f>Table1[[#This Row],[Jut]]</f>
        <v>#VALUE!</v>
      </c>
      <c r="J6830" s="4" t="e">
        <f>Table1[[#This Row],[Column1]]</f>
        <v>#VALUE!</v>
      </c>
    </row>
    <row r="6831" spans="1:10" hidden="1" x14ac:dyDescent="0.3">
      <c r="A6831" s="2" t="e">
        <f>Table1[[#This Row],[Befolyt]]</f>
        <v>#VALUE!</v>
      </c>
      <c r="B6831" t="e">
        <f>Table1[[#This Row],[ÜK]]</f>
        <v>#VALUE!</v>
      </c>
      <c r="C6831" s="3" t="e">
        <f>Table1[[#This Row],[Szla]]</f>
        <v>#VALUE!</v>
      </c>
      <c r="D6831" s="6" t="e">
        <f>Table1[[#This Row],[Kelt_hó]]</f>
        <v>#VALUE!</v>
      </c>
      <c r="E6831" t="e">
        <f>Table1[[#This Row],[Vevő]]</f>
        <v>#VALUE!</v>
      </c>
      <c r="F6831" t="e">
        <f>Table1[[#This Row],[Termékkör]]</f>
        <v>#VALUE!</v>
      </c>
      <c r="G6831" s="4" t="e">
        <f>Table1[[#This Row],[SzumElad]]</f>
        <v>#VALUE!</v>
      </c>
      <c r="H6831" s="7" t="e">
        <f>Table1[[#This Row],[Jut_%]]</f>
        <v>#VALUE!</v>
      </c>
      <c r="I6831" s="4" t="e">
        <f>Table1[[#This Row],[Jut]]</f>
        <v>#VALUE!</v>
      </c>
      <c r="J6831" s="4" t="e">
        <f>Table1[[#This Row],[Column1]]</f>
        <v>#VALUE!</v>
      </c>
    </row>
    <row r="6832" spans="1:10" hidden="1" x14ac:dyDescent="0.3">
      <c r="A6832" s="2" t="e">
        <f>Table1[[#This Row],[Befolyt]]</f>
        <v>#VALUE!</v>
      </c>
      <c r="B6832" t="e">
        <f>Table1[[#This Row],[ÜK]]</f>
        <v>#VALUE!</v>
      </c>
      <c r="C6832" s="3" t="e">
        <f>Table1[[#This Row],[Szla]]</f>
        <v>#VALUE!</v>
      </c>
      <c r="D6832" s="6" t="e">
        <f>Table1[[#This Row],[Kelt_hó]]</f>
        <v>#VALUE!</v>
      </c>
      <c r="E6832" t="e">
        <f>Table1[[#This Row],[Vevő]]</f>
        <v>#VALUE!</v>
      </c>
      <c r="F6832" t="e">
        <f>Table1[[#This Row],[Termékkör]]</f>
        <v>#VALUE!</v>
      </c>
      <c r="G6832" s="4" t="e">
        <f>Table1[[#This Row],[SzumElad]]</f>
        <v>#VALUE!</v>
      </c>
      <c r="H6832" s="7" t="e">
        <f>Table1[[#This Row],[Jut_%]]</f>
        <v>#VALUE!</v>
      </c>
      <c r="I6832" s="4" t="e">
        <f>Table1[[#This Row],[Jut]]</f>
        <v>#VALUE!</v>
      </c>
      <c r="J6832" s="4" t="e">
        <f>Table1[[#This Row],[Column1]]</f>
        <v>#VALUE!</v>
      </c>
    </row>
    <row r="6833" spans="1:10" hidden="1" x14ac:dyDescent="0.3">
      <c r="A6833" s="2" t="e">
        <f>Table1[[#This Row],[Befolyt]]</f>
        <v>#VALUE!</v>
      </c>
      <c r="B6833" t="e">
        <f>Table1[[#This Row],[ÜK]]</f>
        <v>#VALUE!</v>
      </c>
      <c r="C6833" s="3" t="e">
        <f>Table1[[#This Row],[Szla]]</f>
        <v>#VALUE!</v>
      </c>
      <c r="D6833" s="6" t="e">
        <f>Table1[[#This Row],[Kelt_hó]]</f>
        <v>#VALUE!</v>
      </c>
      <c r="E6833" t="e">
        <f>Table1[[#This Row],[Vevő]]</f>
        <v>#VALUE!</v>
      </c>
      <c r="F6833" t="e">
        <f>Table1[[#This Row],[Termékkör]]</f>
        <v>#VALUE!</v>
      </c>
      <c r="G6833" s="4" t="e">
        <f>Table1[[#This Row],[SzumElad]]</f>
        <v>#VALUE!</v>
      </c>
      <c r="H6833" s="7" t="e">
        <f>Table1[[#This Row],[Jut_%]]</f>
        <v>#VALUE!</v>
      </c>
      <c r="I6833" s="4" t="e">
        <f>Table1[[#This Row],[Jut]]</f>
        <v>#VALUE!</v>
      </c>
      <c r="J6833" s="4" t="e">
        <f>Table1[[#This Row],[Column1]]</f>
        <v>#VALUE!</v>
      </c>
    </row>
    <row r="6834" spans="1:10" hidden="1" x14ac:dyDescent="0.3">
      <c r="A6834" s="2" t="e">
        <f>Table1[[#This Row],[Befolyt]]</f>
        <v>#VALUE!</v>
      </c>
      <c r="B6834" t="e">
        <f>Table1[[#This Row],[ÜK]]</f>
        <v>#VALUE!</v>
      </c>
      <c r="C6834" s="3" t="e">
        <f>Table1[[#This Row],[Szla]]</f>
        <v>#VALUE!</v>
      </c>
      <c r="D6834" s="6" t="e">
        <f>Table1[[#This Row],[Kelt_hó]]</f>
        <v>#VALUE!</v>
      </c>
      <c r="E6834" t="e">
        <f>Table1[[#This Row],[Vevő]]</f>
        <v>#VALUE!</v>
      </c>
      <c r="F6834" t="e">
        <f>Table1[[#This Row],[Termékkör]]</f>
        <v>#VALUE!</v>
      </c>
      <c r="G6834" s="4" t="e">
        <f>Table1[[#This Row],[SzumElad]]</f>
        <v>#VALUE!</v>
      </c>
      <c r="H6834" s="7" t="e">
        <f>Table1[[#This Row],[Jut_%]]</f>
        <v>#VALUE!</v>
      </c>
      <c r="I6834" s="4" t="e">
        <f>Table1[[#This Row],[Jut]]</f>
        <v>#VALUE!</v>
      </c>
      <c r="J6834" s="4" t="e">
        <f>Table1[[#This Row],[Column1]]</f>
        <v>#VALUE!</v>
      </c>
    </row>
    <row r="6835" spans="1:10" hidden="1" x14ac:dyDescent="0.3">
      <c r="A6835" s="2" t="e">
        <f>Table1[[#This Row],[Befolyt]]</f>
        <v>#VALUE!</v>
      </c>
      <c r="B6835" t="e">
        <f>Table1[[#This Row],[ÜK]]</f>
        <v>#VALUE!</v>
      </c>
      <c r="C6835" s="3" t="e">
        <f>Table1[[#This Row],[Szla]]</f>
        <v>#VALUE!</v>
      </c>
      <c r="D6835" s="6" t="e">
        <f>Table1[[#This Row],[Kelt_hó]]</f>
        <v>#VALUE!</v>
      </c>
      <c r="E6835" t="e">
        <f>Table1[[#This Row],[Vevő]]</f>
        <v>#VALUE!</v>
      </c>
      <c r="F6835" t="e">
        <f>Table1[[#This Row],[Termékkör]]</f>
        <v>#VALUE!</v>
      </c>
      <c r="G6835" s="4" t="e">
        <f>Table1[[#This Row],[SzumElad]]</f>
        <v>#VALUE!</v>
      </c>
      <c r="H6835" s="7" t="e">
        <f>Table1[[#This Row],[Jut_%]]</f>
        <v>#VALUE!</v>
      </c>
      <c r="I6835" s="4" t="e">
        <f>Table1[[#This Row],[Jut]]</f>
        <v>#VALUE!</v>
      </c>
      <c r="J6835" s="4" t="e">
        <f>Table1[[#This Row],[Column1]]</f>
        <v>#VALUE!</v>
      </c>
    </row>
    <row r="6836" spans="1:10" hidden="1" x14ac:dyDescent="0.3">
      <c r="A6836" s="2" t="e">
        <f>Table1[[#This Row],[Befolyt]]</f>
        <v>#VALUE!</v>
      </c>
      <c r="B6836" t="e">
        <f>Table1[[#This Row],[ÜK]]</f>
        <v>#VALUE!</v>
      </c>
      <c r="C6836" s="3" t="e">
        <f>Table1[[#This Row],[Szla]]</f>
        <v>#VALUE!</v>
      </c>
      <c r="D6836" s="6" t="e">
        <f>Table1[[#This Row],[Kelt_hó]]</f>
        <v>#VALUE!</v>
      </c>
      <c r="E6836" t="e">
        <f>Table1[[#This Row],[Vevő]]</f>
        <v>#VALUE!</v>
      </c>
      <c r="F6836" t="e">
        <f>Table1[[#This Row],[Termékkör]]</f>
        <v>#VALUE!</v>
      </c>
      <c r="G6836" s="4" t="e">
        <f>Table1[[#This Row],[SzumElad]]</f>
        <v>#VALUE!</v>
      </c>
      <c r="H6836" s="7" t="e">
        <f>Table1[[#This Row],[Jut_%]]</f>
        <v>#VALUE!</v>
      </c>
      <c r="I6836" s="4" t="e">
        <f>Table1[[#This Row],[Jut]]</f>
        <v>#VALUE!</v>
      </c>
      <c r="J6836" s="4" t="e">
        <f>Table1[[#This Row],[Column1]]</f>
        <v>#VALUE!</v>
      </c>
    </row>
    <row r="6837" spans="1:10" hidden="1" x14ac:dyDescent="0.3">
      <c r="A6837" s="2" t="e">
        <f>Table1[[#This Row],[Befolyt]]</f>
        <v>#VALUE!</v>
      </c>
      <c r="B6837" t="e">
        <f>Table1[[#This Row],[ÜK]]</f>
        <v>#VALUE!</v>
      </c>
      <c r="C6837" s="3" t="e">
        <f>Table1[[#This Row],[Szla]]</f>
        <v>#VALUE!</v>
      </c>
      <c r="D6837" s="6" t="e">
        <f>Table1[[#This Row],[Kelt_hó]]</f>
        <v>#VALUE!</v>
      </c>
      <c r="E6837" t="e">
        <f>Table1[[#This Row],[Vevő]]</f>
        <v>#VALUE!</v>
      </c>
      <c r="F6837" t="e">
        <f>Table1[[#This Row],[Termékkör]]</f>
        <v>#VALUE!</v>
      </c>
      <c r="G6837" s="4" t="e">
        <f>Table1[[#This Row],[SzumElad]]</f>
        <v>#VALUE!</v>
      </c>
      <c r="H6837" s="7" t="e">
        <f>Table1[[#This Row],[Jut_%]]</f>
        <v>#VALUE!</v>
      </c>
      <c r="I6837" s="4" t="e">
        <f>Table1[[#This Row],[Jut]]</f>
        <v>#VALUE!</v>
      </c>
      <c r="J6837" s="4" t="e">
        <f>Table1[[#This Row],[Column1]]</f>
        <v>#VALUE!</v>
      </c>
    </row>
    <row r="6838" spans="1:10" hidden="1" x14ac:dyDescent="0.3">
      <c r="A6838" s="2" t="e">
        <f>Table1[[#This Row],[Befolyt]]</f>
        <v>#VALUE!</v>
      </c>
      <c r="B6838" t="e">
        <f>Table1[[#This Row],[ÜK]]</f>
        <v>#VALUE!</v>
      </c>
      <c r="C6838" s="3" t="e">
        <f>Table1[[#This Row],[Szla]]</f>
        <v>#VALUE!</v>
      </c>
      <c r="D6838" s="6" t="e">
        <f>Table1[[#This Row],[Kelt_hó]]</f>
        <v>#VALUE!</v>
      </c>
      <c r="E6838" t="e">
        <f>Table1[[#This Row],[Vevő]]</f>
        <v>#VALUE!</v>
      </c>
      <c r="F6838" t="e">
        <f>Table1[[#This Row],[Termékkör]]</f>
        <v>#VALUE!</v>
      </c>
      <c r="G6838" s="4" t="e">
        <f>Table1[[#This Row],[SzumElad]]</f>
        <v>#VALUE!</v>
      </c>
      <c r="H6838" s="7" t="e">
        <f>Table1[[#This Row],[Jut_%]]</f>
        <v>#VALUE!</v>
      </c>
      <c r="I6838" s="4" t="e">
        <f>Table1[[#This Row],[Jut]]</f>
        <v>#VALUE!</v>
      </c>
      <c r="J6838" s="4" t="e">
        <f>Table1[[#This Row],[Column1]]</f>
        <v>#VALUE!</v>
      </c>
    </row>
    <row r="6839" spans="1:10" hidden="1" x14ac:dyDescent="0.3">
      <c r="A6839" s="2" t="e">
        <f>Table1[[#This Row],[Befolyt]]</f>
        <v>#VALUE!</v>
      </c>
      <c r="B6839" t="e">
        <f>Table1[[#This Row],[ÜK]]</f>
        <v>#VALUE!</v>
      </c>
      <c r="C6839" s="3" t="e">
        <f>Table1[[#This Row],[Szla]]</f>
        <v>#VALUE!</v>
      </c>
      <c r="D6839" s="6" t="e">
        <f>Table1[[#This Row],[Kelt_hó]]</f>
        <v>#VALUE!</v>
      </c>
      <c r="E6839" t="e">
        <f>Table1[[#This Row],[Vevő]]</f>
        <v>#VALUE!</v>
      </c>
      <c r="F6839" t="e">
        <f>Table1[[#This Row],[Termékkör]]</f>
        <v>#VALUE!</v>
      </c>
      <c r="G6839" s="4" t="e">
        <f>Table1[[#This Row],[SzumElad]]</f>
        <v>#VALUE!</v>
      </c>
      <c r="H6839" s="7" t="e">
        <f>Table1[[#This Row],[Jut_%]]</f>
        <v>#VALUE!</v>
      </c>
      <c r="I6839" s="4" t="e">
        <f>Table1[[#This Row],[Jut]]</f>
        <v>#VALUE!</v>
      </c>
      <c r="J6839" s="4" t="e">
        <f>Table1[[#This Row],[Column1]]</f>
        <v>#VALUE!</v>
      </c>
    </row>
    <row r="6840" spans="1:10" hidden="1" x14ac:dyDescent="0.3">
      <c r="A6840" s="2" t="e">
        <f>Table1[[#This Row],[Befolyt]]</f>
        <v>#VALUE!</v>
      </c>
      <c r="B6840" t="e">
        <f>Table1[[#This Row],[ÜK]]</f>
        <v>#VALUE!</v>
      </c>
      <c r="C6840" s="3" t="e">
        <f>Table1[[#This Row],[Szla]]</f>
        <v>#VALUE!</v>
      </c>
      <c r="D6840" s="6" t="e">
        <f>Table1[[#This Row],[Kelt_hó]]</f>
        <v>#VALUE!</v>
      </c>
      <c r="E6840" t="e">
        <f>Table1[[#This Row],[Vevő]]</f>
        <v>#VALUE!</v>
      </c>
      <c r="F6840" t="e">
        <f>Table1[[#This Row],[Termékkör]]</f>
        <v>#VALUE!</v>
      </c>
      <c r="G6840" s="4" t="e">
        <f>Table1[[#This Row],[SzumElad]]</f>
        <v>#VALUE!</v>
      </c>
      <c r="H6840" s="7" t="e">
        <f>Table1[[#This Row],[Jut_%]]</f>
        <v>#VALUE!</v>
      </c>
      <c r="I6840" s="4" t="e">
        <f>Table1[[#This Row],[Jut]]</f>
        <v>#VALUE!</v>
      </c>
      <c r="J6840" s="4" t="e">
        <f>Table1[[#This Row],[Column1]]</f>
        <v>#VALUE!</v>
      </c>
    </row>
    <row r="6841" spans="1:10" hidden="1" x14ac:dyDescent="0.3">
      <c r="A6841" s="2" t="e">
        <f>Table1[[#This Row],[Befolyt]]</f>
        <v>#VALUE!</v>
      </c>
      <c r="B6841" t="e">
        <f>Table1[[#This Row],[ÜK]]</f>
        <v>#VALUE!</v>
      </c>
      <c r="C6841" s="3" t="e">
        <f>Table1[[#This Row],[Szla]]</f>
        <v>#VALUE!</v>
      </c>
      <c r="D6841" s="6" t="e">
        <f>Table1[[#This Row],[Kelt_hó]]</f>
        <v>#VALUE!</v>
      </c>
      <c r="E6841" t="e">
        <f>Table1[[#This Row],[Vevő]]</f>
        <v>#VALUE!</v>
      </c>
      <c r="F6841" t="e">
        <f>Table1[[#This Row],[Termékkör]]</f>
        <v>#VALUE!</v>
      </c>
      <c r="G6841" s="4" t="e">
        <f>Table1[[#This Row],[SzumElad]]</f>
        <v>#VALUE!</v>
      </c>
      <c r="H6841" s="7" t="e">
        <f>Table1[[#This Row],[Jut_%]]</f>
        <v>#VALUE!</v>
      </c>
      <c r="I6841" s="4" t="e">
        <f>Table1[[#This Row],[Jut]]</f>
        <v>#VALUE!</v>
      </c>
      <c r="J6841" s="4" t="e">
        <f>Table1[[#This Row],[Column1]]</f>
        <v>#VALUE!</v>
      </c>
    </row>
    <row r="6842" spans="1:10" hidden="1" x14ac:dyDescent="0.3">
      <c r="A6842" s="2" t="e">
        <f>Table1[[#This Row],[Befolyt]]</f>
        <v>#VALUE!</v>
      </c>
      <c r="B6842" t="e">
        <f>Table1[[#This Row],[ÜK]]</f>
        <v>#VALUE!</v>
      </c>
      <c r="C6842" s="3" t="e">
        <f>Table1[[#This Row],[Szla]]</f>
        <v>#VALUE!</v>
      </c>
      <c r="D6842" s="6" t="e">
        <f>Table1[[#This Row],[Kelt_hó]]</f>
        <v>#VALUE!</v>
      </c>
      <c r="E6842" t="e">
        <f>Table1[[#This Row],[Vevő]]</f>
        <v>#VALUE!</v>
      </c>
      <c r="F6842" t="e">
        <f>Table1[[#This Row],[Termékkör]]</f>
        <v>#VALUE!</v>
      </c>
      <c r="G6842" s="4" t="e">
        <f>Table1[[#This Row],[SzumElad]]</f>
        <v>#VALUE!</v>
      </c>
      <c r="H6842" s="7" t="e">
        <f>Table1[[#This Row],[Jut_%]]</f>
        <v>#VALUE!</v>
      </c>
      <c r="I6842" s="4" t="e">
        <f>Table1[[#This Row],[Jut]]</f>
        <v>#VALUE!</v>
      </c>
      <c r="J6842" s="4" t="e">
        <f>Table1[[#This Row],[Column1]]</f>
        <v>#VALUE!</v>
      </c>
    </row>
    <row r="6843" spans="1:10" hidden="1" x14ac:dyDescent="0.3">
      <c r="A6843" s="2" t="e">
        <f>Table1[[#This Row],[Befolyt]]</f>
        <v>#VALUE!</v>
      </c>
      <c r="B6843" t="e">
        <f>Table1[[#This Row],[ÜK]]</f>
        <v>#VALUE!</v>
      </c>
      <c r="C6843" s="3" t="e">
        <f>Table1[[#This Row],[Szla]]</f>
        <v>#VALUE!</v>
      </c>
      <c r="D6843" s="6" t="e">
        <f>Table1[[#This Row],[Kelt_hó]]</f>
        <v>#VALUE!</v>
      </c>
      <c r="E6843" t="e">
        <f>Table1[[#This Row],[Vevő]]</f>
        <v>#VALUE!</v>
      </c>
      <c r="F6843" t="e">
        <f>Table1[[#This Row],[Termékkör]]</f>
        <v>#VALUE!</v>
      </c>
      <c r="G6843" s="4" t="e">
        <f>Table1[[#This Row],[SzumElad]]</f>
        <v>#VALUE!</v>
      </c>
      <c r="H6843" s="7" t="e">
        <f>Table1[[#This Row],[Jut_%]]</f>
        <v>#VALUE!</v>
      </c>
      <c r="I6843" s="4" t="e">
        <f>Table1[[#This Row],[Jut]]</f>
        <v>#VALUE!</v>
      </c>
      <c r="J6843" s="4" t="e">
        <f>Table1[[#This Row],[Column1]]</f>
        <v>#VALUE!</v>
      </c>
    </row>
    <row r="6844" spans="1:10" hidden="1" x14ac:dyDescent="0.3">
      <c r="A6844" s="2" t="e">
        <f>Table1[[#This Row],[Befolyt]]</f>
        <v>#VALUE!</v>
      </c>
      <c r="B6844" t="e">
        <f>Table1[[#This Row],[ÜK]]</f>
        <v>#VALUE!</v>
      </c>
      <c r="C6844" s="3" t="e">
        <f>Table1[[#This Row],[Szla]]</f>
        <v>#VALUE!</v>
      </c>
      <c r="D6844" s="6" t="e">
        <f>Table1[[#This Row],[Kelt_hó]]</f>
        <v>#VALUE!</v>
      </c>
      <c r="E6844" t="e">
        <f>Table1[[#This Row],[Vevő]]</f>
        <v>#VALUE!</v>
      </c>
      <c r="F6844" t="e">
        <f>Table1[[#This Row],[Termékkör]]</f>
        <v>#VALUE!</v>
      </c>
      <c r="G6844" s="4" t="e">
        <f>Table1[[#This Row],[SzumElad]]</f>
        <v>#VALUE!</v>
      </c>
      <c r="H6844" s="7" t="e">
        <f>Table1[[#This Row],[Jut_%]]</f>
        <v>#VALUE!</v>
      </c>
      <c r="I6844" s="4" t="e">
        <f>Table1[[#This Row],[Jut]]</f>
        <v>#VALUE!</v>
      </c>
      <c r="J6844" s="4" t="e">
        <f>Table1[[#This Row],[Column1]]</f>
        <v>#VALUE!</v>
      </c>
    </row>
    <row r="6845" spans="1:10" hidden="1" x14ac:dyDescent="0.3">
      <c r="A6845" s="2" t="e">
        <f>Table1[[#This Row],[Befolyt]]</f>
        <v>#VALUE!</v>
      </c>
      <c r="B6845" t="e">
        <f>Table1[[#This Row],[ÜK]]</f>
        <v>#VALUE!</v>
      </c>
      <c r="C6845" s="3" t="e">
        <f>Table1[[#This Row],[Szla]]</f>
        <v>#VALUE!</v>
      </c>
      <c r="D6845" s="6" t="e">
        <f>Table1[[#This Row],[Kelt_hó]]</f>
        <v>#VALUE!</v>
      </c>
      <c r="E6845" t="e">
        <f>Table1[[#This Row],[Vevő]]</f>
        <v>#VALUE!</v>
      </c>
      <c r="F6845" t="e">
        <f>Table1[[#This Row],[Termékkör]]</f>
        <v>#VALUE!</v>
      </c>
      <c r="G6845" s="4" t="e">
        <f>Table1[[#This Row],[SzumElad]]</f>
        <v>#VALUE!</v>
      </c>
      <c r="H6845" s="7" t="e">
        <f>Table1[[#This Row],[Jut_%]]</f>
        <v>#VALUE!</v>
      </c>
      <c r="I6845" s="4" t="e">
        <f>Table1[[#This Row],[Jut]]</f>
        <v>#VALUE!</v>
      </c>
      <c r="J6845" s="4" t="e">
        <f>Table1[[#This Row],[Column1]]</f>
        <v>#VALUE!</v>
      </c>
    </row>
    <row r="6846" spans="1:10" hidden="1" x14ac:dyDescent="0.3">
      <c r="A6846" s="2" t="e">
        <f>Table1[[#This Row],[Befolyt]]</f>
        <v>#VALUE!</v>
      </c>
      <c r="B6846" t="e">
        <f>Table1[[#This Row],[ÜK]]</f>
        <v>#VALUE!</v>
      </c>
      <c r="C6846" s="3" t="e">
        <f>Table1[[#This Row],[Szla]]</f>
        <v>#VALUE!</v>
      </c>
      <c r="D6846" s="6" t="e">
        <f>Table1[[#This Row],[Kelt_hó]]</f>
        <v>#VALUE!</v>
      </c>
      <c r="E6846" t="e">
        <f>Table1[[#This Row],[Vevő]]</f>
        <v>#VALUE!</v>
      </c>
      <c r="F6846" t="e">
        <f>Table1[[#This Row],[Termékkör]]</f>
        <v>#VALUE!</v>
      </c>
      <c r="G6846" s="4" t="e">
        <f>Table1[[#This Row],[SzumElad]]</f>
        <v>#VALUE!</v>
      </c>
      <c r="H6846" s="7" t="e">
        <f>Table1[[#This Row],[Jut_%]]</f>
        <v>#VALUE!</v>
      </c>
      <c r="I6846" s="4" t="e">
        <f>Table1[[#This Row],[Jut]]</f>
        <v>#VALUE!</v>
      </c>
      <c r="J6846" s="4" t="e">
        <f>Table1[[#This Row],[Column1]]</f>
        <v>#VALUE!</v>
      </c>
    </row>
    <row r="6847" spans="1:10" hidden="1" x14ac:dyDescent="0.3">
      <c r="A6847" s="2" t="e">
        <f>Table1[[#This Row],[Befolyt]]</f>
        <v>#VALUE!</v>
      </c>
      <c r="B6847" t="e">
        <f>Table1[[#This Row],[ÜK]]</f>
        <v>#VALUE!</v>
      </c>
      <c r="C6847" s="3" t="e">
        <f>Table1[[#This Row],[Szla]]</f>
        <v>#VALUE!</v>
      </c>
      <c r="D6847" s="6" t="e">
        <f>Table1[[#This Row],[Kelt_hó]]</f>
        <v>#VALUE!</v>
      </c>
      <c r="E6847" t="e">
        <f>Table1[[#This Row],[Vevő]]</f>
        <v>#VALUE!</v>
      </c>
      <c r="F6847" t="e">
        <f>Table1[[#This Row],[Termékkör]]</f>
        <v>#VALUE!</v>
      </c>
      <c r="G6847" s="4" t="e">
        <f>Table1[[#This Row],[SzumElad]]</f>
        <v>#VALUE!</v>
      </c>
      <c r="H6847" s="7" t="e">
        <f>Table1[[#This Row],[Jut_%]]</f>
        <v>#VALUE!</v>
      </c>
      <c r="I6847" s="4" t="e">
        <f>Table1[[#This Row],[Jut]]</f>
        <v>#VALUE!</v>
      </c>
      <c r="J6847" s="4" t="e">
        <f>Table1[[#This Row],[Column1]]</f>
        <v>#VALUE!</v>
      </c>
    </row>
    <row r="6848" spans="1:10" hidden="1" x14ac:dyDescent="0.3">
      <c r="A6848" s="2" t="e">
        <f>Table1[[#This Row],[Befolyt]]</f>
        <v>#VALUE!</v>
      </c>
      <c r="B6848" t="e">
        <f>Table1[[#This Row],[ÜK]]</f>
        <v>#VALUE!</v>
      </c>
      <c r="C6848" s="3" t="e">
        <f>Table1[[#This Row],[Szla]]</f>
        <v>#VALUE!</v>
      </c>
      <c r="D6848" s="6" t="e">
        <f>Table1[[#This Row],[Kelt_hó]]</f>
        <v>#VALUE!</v>
      </c>
      <c r="E6848" t="e">
        <f>Table1[[#This Row],[Vevő]]</f>
        <v>#VALUE!</v>
      </c>
      <c r="F6848" t="e">
        <f>Table1[[#This Row],[Termékkör]]</f>
        <v>#VALUE!</v>
      </c>
      <c r="G6848" s="4" t="e">
        <f>Table1[[#This Row],[SzumElad]]</f>
        <v>#VALUE!</v>
      </c>
      <c r="H6848" s="7" t="e">
        <f>Table1[[#This Row],[Jut_%]]</f>
        <v>#VALUE!</v>
      </c>
      <c r="I6848" s="4" t="e">
        <f>Table1[[#This Row],[Jut]]</f>
        <v>#VALUE!</v>
      </c>
      <c r="J6848" s="4" t="e">
        <f>Table1[[#This Row],[Column1]]</f>
        <v>#VALUE!</v>
      </c>
    </row>
    <row r="6849" spans="1:10" hidden="1" x14ac:dyDescent="0.3">
      <c r="A6849" s="2" t="e">
        <f>Table1[[#This Row],[Befolyt]]</f>
        <v>#VALUE!</v>
      </c>
      <c r="B6849" t="e">
        <f>Table1[[#This Row],[ÜK]]</f>
        <v>#VALUE!</v>
      </c>
      <c r="C6849" s="3" t="e">
        <f>Table1[[#This Row],[Szla]]</f>
        <v>#VALUE!</v>
      </c>
      <c r="D6849" s="6" t="e">
        <f>Table1[[#This Row],[Kelt_hó]]</f>
        <v>#VALUE!</v>
      </c>
      <c r="E6849" t="e">
        <f>Table1[[#This Row],[Vevő]]</f>
        <v>#VALUE!</v>
      </c>
      <c r="F6849" t="e">
        <f>Table1[[#This Row],[Termékkör]]</f>
        <v>#VALUE!</v>
      </c>
      <c r="G6849" s="4" t="e">
        <f>Table1[[#This Row],[SzumElad]]</f>
        <v>#VALUE!</v>
      </c>
      <c r="H6849" s="7" t="e">
        <f>Table1[[#This Row],[Jut_%]]</f>
        <v>#VALUE!</v>
      </c>
      <c r="I6849" s="4" t="e">
        <f>Table1[[#This Row],[Jut]]</f>
        <v>#VALUE!</v>
      </c>
      <c r="J6849" s="4" t="e">
        <f>Table1[[#This Row],[Column1]]</f>
        <v>#VALUE!</v>
      </c>
    </row>
    <row r="6850" spans="1:10" hidden="1" x14ac:dyDescent="0.3">
      <c r="A6850" s="2" t="e">
        <f>Table1[[#This Row],[Befolyt]]</f>
        <v>#VALUE!</v>
      </c>
      <c r="B6850" t="e">
        <f>Table1[[#This Row],[ÜK]]</f>
        <v>#VALUE!</v>
      </c>
      <c r="C6850" s="3" t="e">
        <f>Table1[[#This Row],[Szla]]</f>
        <v>#VALUE!</v>
      </c>
      <c r="D6850" s="6" t="e">
        <f>Table1[[#This Row],[Kelt_hó]]</f>
        <v>#VALUE!</v>
      </c>
      <c r="E6850" t="e">
        <f>Table1[[#This Row],[Vevő]]</f>
        <v>#VALUE!</v>
      </c>
      <c r="F6850" t="e">
        <f>Table1[[#This Row],[Termékkör]]</f>
        <v>#VALUE!</v>
      </c>
      <c r="G6850" s="4" t="e">
        <f>Table1[[#This Row],[SzumElad]]</f>
        <v>#VALUE!</v>
      </c>
      <c r="H6850" s="7" t="e">
        <f>Table1[[#This Row],[Jut_%]]</f>
        <v>#VALUE!</v>
      </c>
      <c r="I6850" s="4" t="e">
        <f>Table1[[#This Row],[Jut]]</f>
        <v>#VALUE!</v>
      </c>
      <c r="J6850" s="4" t="e">
        <f>Table1[[#This Row],[Column1]]</f>
        <v>#VALUE!</v>
      </c>
    </row>
    <row r="6851" spans="1:10" hidden="1" x14ac:dyDescent="0.3">
      <c r="A6851" s="2" t="e">
        <f>Table1[[#This Row],[Befolyt]]</f>
        <v>#VALUE!</v>
      </c>
      <c r="B6851" t="e">
        <f>Table1[[#This Row],[ÜK]]</f>
        <v>#VALUE!</v>
      </c>
      <c r="C6851" s="3" t="e">
        <f>Table1[[#This Row],[Szla]]</f>
        <v>#VALUE!</v>
      </c>
      <c r="D6851" s="6" t="e">
        <f>Table1[[#This Row],[Kelt_hó]]</f>
        <v>#VALUE!</v>
      </c>
      <c r="E6851" t="e">
        <f>Table1[[#This Row],[Vevő]]</f>
        <v>#VALUE!</v>
      </c>
      <c r="F6851" t="e">
        <f>Table1[[#This Row],[Termékkör]]</f>
        <v>#VALUE!</v>
      </c>
      <c r="G6851" s="4" t="e">
        <f>Table1[[#This Row],[SzumElad]]</f>
        <v>#VALUE!</v>
      </c>
      <c r="H6851" s="7" t="e">
        <f>Table1[[#This Row],[Jut_%]]</f>
        <v>#VALUE!</v>
      </c>
      <c r="I6851" s="4" t="e">
        <f>Table1[[#This Row],[Jut]]</f>
        <v>#VALUE!</v>
      </c>
      <c r="J6851" s="4" t="e">
        <f>Table1[[#This Row],[Column1]]</f>
        <v>#VALUE!</v>
      </c>
    </row>
    <row r="6852" spans="1:10" hidden="1" x14ac:dyDescent="0.3">
      <c r="A6852" s="2" t="e">
        <f>Table1[[#This Row],[Befolyt]]</f>
        <v>#VALUE!</v>
      </c>
      <c r="B6852" t="e">
        <f>Table1[[#This Row],[ÜK]]</f>
        <v>#VALUE!</v>
      </c>
      <c r="C6852" s="3" t="e">
        <f>Table1[[#This Row],[Szla]]</f>
        <v>#VALUE!</v>
      </c>
      <c r="D6852" s="6" t="e">
        <f>Table1[[#This Row],[Kelt_hó]]</f>
        <v>#VALUE!</v>
      </c>
      <c r="E6852" t="e">
        <f>Table1[[#This Row],[Vevő]]</f>
        <v>#VALUE!</v>
      </c>
      <c r="F6852" t="e">
        <f>Table1[[#This Row],[Termékkör]]</f>
        <v>#VALUE!</v>
      </c>
      <c r="G6852" s="4" t="e">
        <f>Table1[[#This Row],[SzumElad]]</f>
        <v>#VALUE!</v>
      </c>
      <c r="H6852" s="7" t="e">
        <f>Table1[[#This Row],[Jut_%]]</f>
        <v>#VALUE!</v>
      </c>
      <c r="I6852" s="4" t="e">
        <f>Table1[[#This Row],[Jut]]</f>
        <v>#VALUE!</v>
      </c>
      <c r="J6852" s="4" t="e">
        <f>Table1[[#This Row],[Column1]]</f>
        <v>#VALUE!</v>
      </c>
    </row>
    <row r="6853" spans="1:10" hidden="1" x14ac:dyDescent="0.3">
      <c r="A6853" s="2" t="e">
        <f>Table1[[#This Row],[Befolyt]]</f>
        <v>#VALUE!</v>
      </c>
      <c r="B6853" t="e">
        <f>Table1[[#This Row],[ÜK]]</f>
        <v>#VALUE!</v>
      </c>
      <c r="C6853" s="3" t="e">
        <f>Table1[[#This Row],[Szla]]</f>
        <v>#VALUE!</v>
      </c>
      <c r="D6853" s="6" t="e">
        <f>Table1[[#This Row],[Kelt_hó]]</f>
        <v>#VALUE!</v>
      </c>
      <c r="E6853" t="e">
        <f>Table1[[#This Row],[Vevő]]</f>
        <v>#VALUE!</v>
      </c>
      <c r="F6853" t="e">
        <f>Table1[[#This Row],[Termékkör]]</f>
        <v>#VALUE!</v>
      </c>
      <c r="G6853" s="4" t="e">
        <f>Table1[[#This Row],[SzumElad]]</f>
        <v>#VALUE!</v>
      </c>
      <c r="H6853" s="7" t="e">
        <f>Table1[[#This Row],[Jut_%]]</f>
        <v>#VALUE!</v>
      </c>
      <c r="I6853" s="4" t="e">
        <f>Table1[[#This Row],[Jut]]</f>
        <v>#VALUE!</v>
      </c>
      <c r="J6853" s="4" t="e">
        <f>Table1[[#This Row],[Column1]]</f>
        <v>#VALUE!</v>
      </c>
    </row>
    <row r="6854" spans="1:10" hidden="1" x14ac:dyDescent="0.3">
      <c r="A6854" s="2" t="e">
        <f>Table1[[#This Row],[Befolyt]]</f>
        <v>#VALUE!</v>
      </c>
      <c r="B6854" t="e">
        <f>Table1[[#This Row],[ÜK]]</f>
        <v>#VALUE!</v>
      </c>
      <c r="C6854" s="3" t="e">
        <f>Table1[[#This Row],[Szla]]</f>
        <v>#VALUE!</v>
      </c>
      <c r="D6854" s="6" t="e">
        <f>Table1[[#This Row],[Kelt_hó]]</f>
        <v>#VALUE!</v>
      </c>
      <c r="E6854" t="e">
        <f>Table1[[#This Row],[Vevő]]</f>
        <v>#VALUE!</v>
      </c>
      <c r="F6854" t="e">
        <f>Table1[[#This Row],[Termékkör]]</f>
        <v>#VALUE!</v>
      </c>
      <c r="G6854" s="4" t="e">
        <f>Table1[[#This Row],[SzumElad]]</f>
        <v>#VALUE!</v>
      </c>
      <c r="H6854" s="7" t="e">
        <f>Table1[[#This Row],[Jut_%]]</f>
        <v>#VALUE!</v>
      </c>
      <c r="I6854" s="4" t="e">
        <f>Table1[[#This Row],[Jut]]</f>
        <v>#VALUE!</v>
      </c>
      <c r="J6854" s="4" t="e">
        <f>Table1[[#This Row],[Column1]]</f>
        <v>#VALUE!</v>
      </c>
    </row>
    <row r="6855" spans="1:10" hidden="1" x14ac:dyDescent="0.3">
      <c r="A6855" s="2" t="e">
        <f>Table1[[#This Row],[Befolyt]]</f>
        <v>#VALUE!</v>
      </c>
      <c r="B6855" t="e">
        <f>Table1[[#This Row],[ÜK]]</f>
        <v>#VALUE!</v>
      </c>
      <c r="C6855" s="3" t="e">
        <f>Table1[[#This Row],[Szla]]</f>
        <v>#VALUE!</v>
      </c>
      <c r="D6855" s="6" t="e">
        <f>Table1[[#This Row],[Kelt_hó]]</f>
        <v>#VALUE!</v>
      </c>
      <c r="E6855" t="e">
        <f>Table1[[#This Row],[Vevő]]</f>
        <v>#VALUE!</v>
      </c>
      <c r="F6855" t="e">
        <f>Table1[[#This Row],[Termékkör]]</f>
        <v>#VALUE!</v>
      </c>
      <c r="G6855" s="4" t="e">
        <f>Table1[[#This Row],[SzumElad]]</f>
        <v>#VALUE!</v>
      </c>
      <c r="H6855" s="7" t="e">
        <f>Table1[[#This Row],[Jut_%]]</f>
        <v>#VALUE!</v>
      </c>
      <c r="I6855" s="4" t="e">
        <f>Table1[[#This Row],[Jut]]</f>
        <v>#VALUE!</v>
      </c>
      <c r="J6855" s="4" t="e">
        <f>Table1[[#This Row],[Column1]]</f>
        <v>#VALUE!</v>
      </c>
    </row>
    <row r="6856" spans="1:10" hidden="1" x14ac:dyDescent="0.3">
      <c r="A6856" s="2" t="e">
        <f>Table1[[#This Row],[Befolyt]]</f>
        <v>#VALUE!</v>
      </c>
      <c r="B6856" t="e">
        <f>Table1[[#This Row],[ÜK]]</f>
        <v>#VALUE!</v>
      </c>
      <c r="C6856" s="3" t="e">
        <f>Table1[[#This Row],[Szla]]</f>
        <v>#VALUE!</v>
      </c>
      <c r="D6856" s="6" t="e">
        <f>Table1[[#This Row],[Kelt_hó]]</f>
        <v>#VALUE!</v>
      </c>
      <c r="E6856" t="e">
        <f>Table1[[#This Row],[Vevő]]</f>
        <v>#VALUE!</v>
      </c>
      <c r="F6856" t="e">
        <f>Table1[[#This Row],[Termékkör]]</f>
        <v>#VALUE!</v>
      </c>
      <c r="G6856" s="4" t="e">
        <f>Table1[[#This Row],[SzumElad]]</f>
        <v>#VALUE!</v>
      </c>
      <c r="H6856" s="7" t="e">
        <f>Table1[[#This Row],[Jut_%]]</f>
        <v>#VALUE!</v>
      </c>
      <c r="I6856" s="4" t="e">
        <f>Table1[[#This Row],[Jut]]</f>
        <v>#VALUE!</v>
      </c>
      <c r="J6856" s="4" t="e">
        <f>Table1[[#This Row],[Column1]]</f>
        <v>#VALUE!</v>
      </c>
    </row>
    <row r="6857" spans="1:10" hidden="1" x14ac:dyDescent="0.3">
      <c r="A6857" s="2" t="e">
        <f>Table1[[#This Row],[Befolyt]]</f>
        <v>#VALUE!</v>
      </c>
      <c r="B6857" t="e">
        <f>Table1[[#This Row],[ÜK]]</f>
        <v>#VALUE!</v>
      </c>
      <c r="C6857" s="3" t="e">
        <f>Table1[[#This Row],[Szla]]</f>
        <v>#VALUE!</v>
      </c>
      <c r="D6857" s="6" t="e">
        <f>Table1[[#This Row],[Kelt_hó]]</f>
        <v>#VALUE!</v>
      </c>
      <c r="E6857" t="e">
        <f>Table1[[#This Row],[Vevő]]</f>
        <v>#VALUE!</v>
      </c>
      <c r="F6857" t="e">
        <f>Table1[[#This Row],[Termékkör]]</f>
        <v>#VALUE!</v>
      </c>
      <c r="G6857" s="4" t="e">
        <f>Table1[[#This Row],[SzumElad]]</f>
        <v>#VALUE!</v>
      </c>
      <c r="H6857" s="7" t="e">
        <f>Table1[[#This Row],[Jut_%]]</f>
        <v>#VALUE!</v>
      </c>
      <c r="I6857" s="4" t="e">
        <f>Table1[[#This Row],[Jut]]</f>
        <v>#VALUE!</v>
      </c>
      <c r="J6857" s="4" t="e">
        <f>Table1[[#This Row],[Column1]]</f>
        <v>#VALUE!</v>
      </c>
    </row>
    <row r="6858" spans="1:10" hidden="1" x14ac:dyDescent="0.3">
      <c r="A6858" s="2" t="e">
        <f>Table1[[#This Row],[Befolyt]]</f>
        <v>#VALUE!</v>
      </c>
      <c r="B6858" t="e">
        <f>Table1[[#This Row],[ÜK]]</f>
        <v>#VALUE!</v>
      </c>
      <c r="C6858" s="3" t="e">
        <f>Table1[[#This Row],[Szla]]</f>
        <v>#VALUE!</v>
      </c>
      <c r="D6858" s="6" t="e">
        <f>Table1[[#This Row],[Kelt_hó]]</f>
        <v>#VALUE!</v>
      </c>
      <c r="E6858" t="e">
        <f>Table1[[#This Row],[Vevő]]</f>
        <v>#VALUE!</v>
      </c>
      <c r="F6858" t="e">
        <f>Table1[[#This Row],[Termékkör]]</f>
        <v>#VALUE!</v>
      </c>
      <c r="G6858" s="4" t="e">
        <f>Table1[[#This Row],[SzumElad]]</f>
        <v>#VALUE!</v>
      </c>
      <c r="H6858" s="7" t="e">
        <f>Table1[[#This Row],[Jut_%]]</f>
        <v>#VALUE!</v>
      </c>
      <c r="I6858" s="4" t="e">
        <f>Table1[[#This Row],[Jut]]</f>
        <v>#VALUE!</v>
      </c>
      <c r="J6858" s="4" t="e">
        <f>Table1[[#This Row],[Column1]]</f>
        <v>#VALUE!</v>
      </c>
    </row>
    <row r="6859" spans="1:10" hidden="1" x14ac:dyDescent="0.3">
      <c r="A6859" s="2" t="e">
        <f>Table1[[#This Row],[Befolyt]]</f>
        <v>#VALUE!</v>
      </c>
      <c r="B6859" t="e">
        <f>Table1[[#This Row],[ÜK]]</f>
        <v>#VALUE!</v>
      </c>
      <c r="C6859" s="3" t="e">
        <f>Table1[[#This Row],[Szla]]</f>
        <v>#VALUE!</v>
      </c>
      <c r="D6859" s="6" t="e">
        <f>Table1[[#This Row],[Kelt_hó]]</f>
        <v>#VALUE!</v>
      </c>
      <c r="E6859" t="e">
        <f>Table1[[#This Row],[Vevő]]</f>
        <v>#VALUE!</v>
      </c>
      <c r="F6859" t="e">
        <f>Table1[[#This Row],[Termékkör]]</f>
        <v>#VALUE!</v>
      </c>
      <c r="G6859" s="4" t="e">
        <f>Table1[[#This Row],[SzumElad]]</f>
        <v>#VALUE!</v>
      </c>
      <c r="H6859" s="7" t="e">
        <f>Table1[[#This Row],[Jut_%]]</f>
        <v>#VALUE!</v>
      </c>
      <c r="I6859" s="4" t="e">
        <f>Table1[[#This Row],[Jut]]</f>
        <v>#VALUE!</v>
      </c>
      <c r="J6859" s="4" t="e">
        <f>Table1[[#This Row],[Column1]]</f>
        <v>#VALUE!</v>
      </c>
    </row>
    <row r="6860" spans="1:10" hidden="1" x14ac:dyDescent="0.3">
      <c r="A6860" s="2" t="e">
        <f>Table1[[#This Row],[Befolyt]]</f>
        <v>#VALUE!</v>
      </c>
      <c r="B6860" t="e">
        <f>Table1[[#This Row],[ÜK]]</f>
        <v>#VALUE!</v>
      </c>
      <c r="C6860" s="3" t="e">
        <f>Table1[[#This Row],[Szla]]</f>
        <v>#VALUE!</v>
      </c>
      <c r="D6860" s="6" t="e">
        <f>Table1[[#This Row],[Kelt_hó]]</f>
        <v>#VALUE!</v>
      </c>
      <c r="E6860" t="e">
        <f>Table1[[#This Row],[Vevő]]</f>
        <v>#VALUE!</v>
      </c>
      <c r="F6860" t="e">
        <f>Table1[[#This Row],[Termékkör]]</f>
        <v>#VALUE!</v>
      </c>
      <c r="G6860" s="4" t="e">
        <f>Table1[[#This Row],[SzumElad]]</f>
        <v>#VALUE!</v>
      </c>
      <c r="H6860" s="7" t="e">
        <f>Table1[[#This Row],[Jut_%]]</f>
        <v>#VALUE!</v>
      </c>
      <c r="I6860" s="4" t="e">
        <f>Table1[[#This Row],[Jut]]</f>
        <v>#VALUE!</v>
      </c>
      <c r="J6860" s="4" t="e">
        <f>Table1[[#This Row],[Column1]]</f>
        <v>#VALUE!</v>
      </c>
    </row>
    <row r="6861" spans="1:10" hidden="1" x14ac:dyDescent="0.3">
      <c r="A6861" s="2" t="e">
        <f>Table1[[#This Row],[Befolyt]]</f>
        <v>#VALUE!</v>
      </c>
      <c r="B6861" t="e">
        <f>Table1[[#This Row],[ÜK]]</f>
        <v>#VALUE!</v>
      </c>
      <c r="C6861" s="3" t="e">
        <f>Table1[[#This Row],[Szla]]</f>
        <v>#VALUE!</v>
      </c>
      <c r="D6861" s="6" t="e">
        <f>Table1[[#This Row],[Kelt_hó]]</f>
        <v>#VALUE!</v>
      </c>
      <c r="E6861" t="e">
        <f>Table1[[#This Row],[Vevő]]</f>
        <v>#VALUE!</v>
      </c>
      <c r="F6861" t="e">
        <f>Table1[[#This Row],[Termékkör]]</f>
        <v>#VALUE!</v>
      </c>
      <c r="G6861" s="4" t="e">
        <f>Table1[[#This Row],[SzumElad]]</f>
        <v>#VALUE!</v>
      </c>
      <c r="H6861" s="7" t="e">
        <f>Table1[[#This Row],[Jut_%]]</f>
        <v>#VALUE!</v>
      </c>
      <c r="I6861" s="4" t="e">
        <f>Table1[[#This Row],[Jut]]</f>
        <v>#VALUE!</v>
      </c>
      <c r="J6861" s="4" t="e">
        <f>Table1[[#This Row],[Column1]]</f>
        <v>#VALUE!</v>
      </c>
    </row>
    <row r="6862" spans="1:10" hidden="1" x14ac:dyDescent="0.3">
      <c r="A6862" s="2" t="e">
        <f>Table1[[#This Row],[Befolyt]]</f>
        <v>#VALUE!</v>
      </c>
      <c r="B6862" t="e">
        <f>Table1[[#This Row],[ÜK]]</f>
        <v>#VALUE!</v>
      </c>
      <c r="C6862" s="3" t="e">
        <f>Table1[[#This Row],[Szla]]</f>
        <v>#VALUE!</v>
      </c>
      <c r="D6862" s="6" t="e">
        <f>Table1[[#This Row],[Kelt_hó]]</f>
        <v>#VALUE!</v>
      </c>
      <c r="E6862" t="e">
        <f>Table1[[#This Row],[Vevő]]</f>
        <v>#VALUE!</v>
      </c>
      <c r="F6862" t="e">
        <f>Table1[[#This Row],[Termékkör]]</f>
        <v>#VALUE!</v>
      </c>
      <c r="G6862" s="4" t="e">
        <f>Table1[[#This Row],[SzumElad]]</f>
        <v>#VALUE!</v>
      </c>
      <c r="H6862" s="7" t="e">
        <f>Table1[[#This Row],[Jut_%]]</f>
        <v>#VALUE!</v>
      </c>
      <c r="I6862" s="4" t="e">
        <f>Table1[[#This Row],[Jut]]</f>
        <v>#VALUE!</v>
      </c>
      <c r="J6862" s="4" t="e">
        <f>Table1[[#This Row],[Column1]]</f>
        <v>#VALUE!</v>
      </c>
    </row>
    <row r="6863" spans="1:10" hidden="1" x14ac:dyDescent="0.3">
      <c r="A6863" s="2" t="e">
        <f>Table1[[#This Row],[Befolyt]]</f>
        <v>#VALUE!</v>
      </c>
      <c r="B6863" t="e">
        <f>Table1[[#This Row],[ÜK]]</f>
        <v>#VALUE!</v>
      </c>
      <c r="C6863" s="3" t="e">
        <f>Table1[[#This Row],[Szla]]</f>
        <v>#VALUE!</v>
      </c>
      <c r="D6863" s="6" t="e">
        <f>Table1[[#This Row],[Kelt_hó]]</f>
        <v>#VALUE!</v>
      </c>
      <c r="E6863" t="e">
        <f>Table1[[#This Row],[Vevő]]</f>
        <v>#VALUE!</v>
      </c>
      <c r="F6863" t="e">
        <f>Table1[[#This Row],[Termékkör]]</f>
        <v>#VALUE!</v>
      </c>
      <c r="G6863" s="4" t="e">
        <f>Table1[[#This Row],[SzumElad]]</f>
        <v>#VALUE!</v>
      </c>
      <c r="H6863" s="7" t="e">
        <f>Table1[[#This Row],[Jut_%]]</f>
        <v>#VALUE!</v>
      </c>
      <c r="I6863" s="4" t="e">
        <f>Table1[[#This Row],[Jut]]</f>
        <v>#VALUE!</v>
      </c>
      <c r="J6863" s="4" t="e">
        <f>Table1[[#This Row],[Column1]]</f>
        <v>#VALUE!</v>
      </c>
    </row>
    <row r="6864" spans="1:10" hidden="1" x14ac:dyDescent="0.3">
      <c r="A6864" s="2" t="e">
        <f>Table1[[#This Row],[Befolyt]]</f>
        <v>#VALUE!</v>
      </c>
      <c r="B6864" t="e">
        <f>Table1[[#This Row],[ÜK]]</f>
        <v>#VALUE!</v>
      </c>
      <c r="C6864" s="3" t="e">
        <f>Table1[[#This Row],[Szla]]</f>
        <v>#VALUE!</v>
      </c>
      <c r="D6864" s="6" t="e">
        <f>Table1[[#This Row],[Kelt_hó]]</f>
        <v>#VALUE!</v>
      </c>
      <c r="E6864" t="e">
        <f>Table1[[#This Row],[Vevő]]</f>
        <v>#VALUE!</v>
      </c>
      <c r="F6864" t="e">
        <f>Table1[[#This Row],[Termékkör]]</f>
        <v>#VALUE!</v>
      </c>
      <c r="G6864" s="4" t="e">
        <f>Table1[[#This Row],[SzumElad]]</f>
        <v>#VALUE!</v>
      </c>
      <c r="H6864" s="7" t="e">
        <f>Table1[[#This Row],[Jut_%]]</f>
        <v>#VALUE!</v>
      </c>
      <c r="I6864" s="4" t="e">
        <f>Table1[[#This Row],[Jut]]</f>
        <v>#VALUE!</v>
      </c>
      <c r="J6864" s="4" t="e">
        <f>Table1[[#This Row],[Column1]]</f>
        <v>#VALUE!</v>
      </c>
    </row>
    <row r="6865" spans="1:10" hidden="1" x14ac:dyDescent="0.3">
      <c r="A6865" s="2" t="e">
        <f>Table1[[#This Row],[Befolyt]]</f>
        <v>#VALUE!</v>
      </c>
      <c r="B6865" t="e">
        <f>Table1[[#This Row],[ÜK]]</f>
        <v>#VALUE!</v>
      </c>
      <c r="C6865" s="3" t="e">
        <f>Table1[[#This Row],[Szla]]</f>
        <v>#VALUE!</v>
      </c>
      <c r="D6865" s="6" t="e">
        <f>Table1[[#This Row],[Kelt_hó]]</f>
        <v>#VALUE!</v>
      </c>
      <c r="E6865" t="e">
        <f>Table1[[#This Row],[Vevő]]</f>
        <v>#VALUE!</v>
      </c>
      <c r="F6865" t="e">
        <f>Table1[[#This Row],[Termékkör]]</f>
        <v>#VALUE!</v>
      </c>
      <c r="G6865" s="4" t="e">
        <f>Table1[[#This Row],[SzumElad]]</f>
        <v>#VALUE!</v>
      </c>
      <c r="H6865" s="7" t="e">
        <f>Table1[[#This Row],[Jut_%]]</f>
        <v>#VALUE!</v>
      </c>
      <c r="I6865" s="4" t="e">
        <f>Table1[[#This Row],[Jut]]</f>
        <v>#VALUE!</v>
      </c>
      <c r="J6865" s="4" t="e">
        <f>Table1[[#This Row],[Column1]]</f>
        <v>#VALUE!</v>
      </c>
    </row>
    <row r="6866" spans="1:10" hidden="1" x14ac:dyDescent="0.3">
      <c r="A6866" s="2" t="e">
        <f>Table1[[#This Row],[Befolyt]]</f>
        <v>#VALUE!</v>
      </c>
      <c r="B6866" t="e">
        <f>Table1[[#This Row],[ÜK]]</f>
        <v>#VALUE!</v>
      </c>
      <c r="C6866" s="3" t="e">
        <f>Table1[[#This Row],[Szla]]</f>
        <v>#VALUE!</v>
      </c>
      <c r="D6866" s="6" t="e">
        <f>Table1[[#This Row],[Kelt_hó]]</f>
        <v>#VALUE!</v>
      </c>
      <c r="E6866" t="e">
        <f>Table1[[#This Row],[Vevő]]</f>
        <v>#VALUE!</v>
      </c>
      <c r="F6866" t="e">
        <f>Table1[[#This Row],[Termékkör]]</f>
        <v>#VALUE!</v>
      </c>
      <c r="G6866" s="4" t="e">
        <f>Table1[[#This Row],[SzumElad]]</f>
        <v>#VALUE!</v>
      </c>
      <c r="H6866" s="7" t="e">
        <f>Table1[[#This Row],[Jut_%]]</f>
        <v>#VALUE!</v>
      </c>
      <c r="I6866" s="4" t="e">
        <f>Table1[[#This Row],[Jut]]</f>
        <v>#VALUE!</v>
      </c>
      <c r="J6866" s="4" t="e">
        <f>Table1[[#This Row],[Column1]]</f>
        <v>#VALUE!</v>
      </c>
    </row>
    <row r="6867" spans="1:10" hidden="1" x14ac:dyDescent="0.3">
      <c r="A6867" s="2" t="e">
        <f>Table1[[#This Row],[Befolyt]]</f>
        <v>#VALUE!</v>
      </c>
      <c r="B6867" t="e">
        <f>Table1[[#This Row],[ÜK]]</f>
        <v>#VALUE!</v>
      </c>
      <c r="C6867" s="3" t="e">
        <f>Table1[[#This Row],[Szla]]</f>
        <v>#VALUE!</v>
      </c>
      <c r="D6867" s="6" t="e">
        <f>Table1[[#This Row],[Kelt_hó]]</f>
        <v>#VALUE!</v>
      </c>
      <c r="E6867" t="e">
        <f>Table1[[#This Row],[Vevő]]</f>
        <v>#VALUE!</v>
      </c>
      <c r="F6867" t="e">
        <f>Table1[[#This Row],[Termékkör]]</f>
        <v>#VALUE!</v>
      </c>
      <c r="G6867" s="4" t="e">
        <f>Table1[[#This Row],[SzumElad]]</f>
        <v>#VALUE!</v>
      </c>
      <c r="H6867" s="7" t="e">
        <f>Table1[[#This Row],[Jut_%]]</f>
        <v>#VALUE!</v>
      </c>
      <c r="I6867" s="4" t="e">
        <f>Table1[[#This Row],[Jut]]</f>
        <v>#VALUE!</v>
      </c>
      <c r="J6867" s="4" t="e">
        <f>Table1[[#This Row],[Column1]]</f>
        <v>#VALUE!</v>
      </c>
    </row>
    <row r="6868" spans="1:10" hidden="1" x14ac:dyDescent="0.3">
      <c r="A6868" s="2" t="e">
        <f>Table1[[#This Row],[Befolyt]]</f>
        <v>#VALUE!</v>
      </c>
      <c r="B6868" t="e">
        <f>Table1[[#This Row],[ÜK]]</f>
        <v>#VALUE!</v>
      </c>
      <c r="C6868" s="3" t="e">
        <f>Table1[[#This Row],[Szla]]</f>
        <v>#VALUE!</v>
      </c>
      <c r="D6868" s="6" t="e">
        <f>Table1[[#This Row],[Kelt_hó]]</f>
        <v>#VALUE!</v>
      </c>
      <c r="E6868" t="e">
        <f>Table1[[#This Row],[Vevő]]</f>
        <v>#VALUE!</v>
      </c>
      <c r="F6868" t="e">
        <f>Table1[[#This Row],[Termékkör]]</f>
        <v>#VALUE!</v>
      </c>
      <c r="G6868" s="4" t="e">
        <f>Table1[[#This Row],[SzumElad]]</f>
        <v>#VALUE!</v>
      </c>
      <c r="H6868" s="7" t="e">
        <f>Table1[[#This Row],[Jut_%]]</f>
        <v>#VALUE!</v>
      </c>
      <c r="I6868" s="4" t="e">
        <f>Table1[[#This Row],[Jut]]</f>
        <v>#VALUE!</v>
      </c>
      <c r="J6868" s="4" t="e">
        <f>Table1[[#This Row],[Column1]]</f>
        <v>#VALUE!</v>
      </c>
    </row>
    <row r="6869" spans="1:10" hidden="1" x14ac:dyDescent="0.3">
      <c r="A6869" s="2" t="e">
        <f>Table1[[#This Row],[Befolyt]]</f>
        <v>#VALUE!</v>
      </c>
      <c r="B6869" t="e">
        <f>Table1[[#This Row],[ÜK]]</f>
        <v>#VALUE!</v>
      </c>
      <c r="C6869" s="3" t="e">
        <f>Table1[[#This Row],[Szla]]</f>
        <v>#VALUE!</v>
      </c>
      <c r="D6869" s="6" t="e">
        <f>Table1[[#This Row],[Kelt_hó]]</f>
        <v>#VALUE!</v>
      </c>
      <c r="E6869" t="e">
        <f>Table1[[#This Row],[Vevő]]</f>
        <v>#VALUE!</v>
      </c>
      <c r="F6869" t="e">
        <f>Table1[[#This Row],[Termékkör]]</f>
        <v>#VALUE!</v>
      </c>
      <c r="G6869" s="4" t="e">
        <f>Table1[[#This Row],[SzumElad]]</f>
        <v>#VALUE!</v>
      </c>
      <c r="H6869" s="7" t="e">
        <f>Table1[[#This Row],[Jut_%]]</f>
        <v>#VALUE!</v>
      </c>
      <c r="I6869" s="4" t="e">
        <f>Table1[[#This Row],[Jut]]</f>
        <v>#VALUE!</v>
      </c>
      <c r="J6869" s="4" t="e">
        <f>Table1[[#This Row],[Column1]]</f>
        <v>#VALUE!</v>
      </c>
    </row>
    <row r="6870" spans="1:10" hidden="1" x14ac:dyDescent="0.3">
      <c r="A6870" s="2" t="e">
        <f>Table1[[#This Row],[Befolyt]]</f>
        <v>#VALUE!</v>
      </c>
      <c r="B6870" t="e">
        <f>Table1[[#This Row],[ÜK]]</f>
        <v>#VALUE!</v>
      </c>
      <c r="C6870" s="3" t="e">
        <f>Table1[[#This Row],[Szla]]</f>
        <v>#VALUE!</v>
      </c>
      <c r="D6870" s="6" t="e">
        <f>Table1[[#This Row],[Kelt_hó]]</f>
        <v>#VALUE!</v>
      </c>
      <c r="E6870" t="e">
        <f>Table1[[#This Row],[Vevő]]</f>
        <v>#VALUE!</v>
      </c>
      <c r="F6870" t="e">
        <f>Table1[[#This Row],[Termékkör]]</f>
        <v>#VALUE!</v>
      </c>
      <c r="G6870" s="4" t="e">
        <f>Table1[[#This Row],[SzumElad]]</f>
        <v>#VALUE!</v>
      </c>
      <c r="H6870" s="7" t="e">
        <f>Table1[[#This Row],[Jut_%]]</f>
        <v>#VALUE!</v>
      </c>
      <c r="I6870" s="4" t="e">
        <f>Table1[[#This Row],[Jut]]</f>
        <v>#VALUE!</v>
      </c>
      <c r="J6870" s="4" t="e">
        <f>Table1[[#This Row],[Column1]]</f>
        <v>#VALUE!</v>
      </c>
    </row>
    <row r="6871" spans="1:10" hidden="1" x14ac:dyDescent="0.3">
      <c r="A6871" s="2" t="e">
        <f>Table1[[#This Row],[Befolyt]]</f>
        <v>#VALUE!</v>
      </c>
      <c r="B6871" t="e">
        <f>Table1[[#This Row],[ÜK]]</f>
        <v>#VALUE!</v>
      </c>
      <c r="C6871" s="3" t="e">
        <f>Table1[[#This Row],[Szla]]</f>
        <v>#VALUE!</v>
      </c>
      <c r="D6871" s="6" t="e">
        <f>Table1[[#This Row],[Kelt_hó]]</f>
        <v>#VALUE!</v>
      </c>
      <c r="E6871" t="e">
        <f>Table1[[#This Row],[Vevő]]</f>
        <v>#VALUE!</v>
      </c>
      <c r="F6871" t="e">
        <f>Table1[[#This Row],[Termékkör]]</f>
        <v>#VALUE!</v>
      </c>
      <c r="G6871" s="4" t="e">
        <f>Table1[[#This Row],[SzumElad]]</f>
        <v>#VALUE!</v>
      </c>
      <c r="H6871" s="7" t="e">
        <f>Table1[[#This Row],[Jut_%]]</f>
        <v>#VALUE!</v>
      </c>
      <c r="I6871" s="4" t="e">
        <f>Table1[[#This Row],[Jut]]</f>
        <v>#VALUE!</v>
      </c>
      <c r="J6871" s="4" t="e">
        <f>Table1[[#This Row],[Column1]]</f>
        <v>#VALUE!</v>
      </c>
    </row>
    <row r="6872" spans="1:10" hidden="1" x14ac:dyDescent="0.3">
      <c r="A6872" s="2" t="e">
        <f>Table1[[#This Row],[Befolyt]]</f>
        <v>#VALUE!</v>
      </c>
      <c r="B6872" t="e">
        <f>Table1[[#This Row],[ÜK]]</f>
        <v>#VALUE!</v>
      </c>
      <c r="C6872" s="3" t="e">
        <f>Table1[[#This Row],[Szla]]</f>
        <v>#VALUE!</v>
      </c>
      <c r="D6872" s="6" t="e">
        <f>Table1[[#This Row],[Kelt_hó]]</f>
        <v>#VALUE!</v>
      </c>
      <c r="E6872" t="e">
        <f>Table1[[#This Row],[Vevő]]</f>
        <v>#VALUE!</v>
      </c>
      <c r="F6872" t="e">
        <f>Table1[[#This Row],[Termékkör]]</f>
        <v>#VALUE!</v>
      </c>
      <c r="G6872" s="4" t="e">
        <f>Table1[[#This Row],[SzumElad]]</f>
        <v>#VALUE!</v>
      </c>
      <c r="H6872" s="7" t="e">
        <f>Table1[[#This Row],[Jut_%]]</f>
        <v>#VALUE!</v>
      </c>
      <c r="I6872" s="4" t="e">
        <f>Table1[[#This Row],[Jut]]</f>
        <v>#VALUE!</v>
      </c>
      <c r="J6872" s="4" t="e">
        <f>Table1[[#This Row],[Column1]]</f>
        <v>#VALUE!</v>
      </c>
    </row>
    <row r="6873" spans="1:10" hidden="1" x14ac:dyDescent="0.3">
      <c r="A6873" s="2" t="e">
        <f>Table1[[#This Row],[Befolyt]]</f>
        <v>#VALUE!</v>
      </c>
      <c r="B6873" t="e">
        <f>Table1[[#This Row],[ÜK]]</f>
        <v>#VALUE!</v>
      </c>
      <c r="C6873" s="3" t="e">
        <f>Table1[[#This Row],[Szla]]</f>
        <v>#VALUE!</v>
      </c>
      <c r="D6873" s="6" t="e">
        <f>Table1[[#This Row],[Kelt_hó]]</f>
        <v>#VALUE!</v>
      </c>
      <c r="E6873" t="e">
        <f>Table1[[#This Row],[Vevő]]</f>
        <v>#VALUE!</v>
      </c>
      <c r="F6873" t="e">
        <f>Table1[[#This Row],[Termékkör]]</f>
        <v>#VALUE!</v>
      </c>
      <c r="G6873" s="4" t="e">
        <f>Table1[[#This Row],[SzumElad]]</f>
        <v>#VALUE!</v>
      </c>
      <c r="H6873" s="7" t="e">
        <f>Table1[[#This Row],[Jut_%]]</f>
        <v>#VALUE!</v>
      </c>
      <c r="I6873" s="4" t="e">
        <f>Table1[[#This Row],[Jut]]</f>
        <v>#VALUE!</v>
      </c>
      <c r="J6873" s="4" t="e">
        <f>Table1[[#This Row],[Column1]]</f>
        <v>#VALUE!</v>
      </c>
    </row>
    <row r="6874" spans="1:10" hidden="1" x14ac:dyDescent="0.3">
      <c r="A6874" s="2" t="e">
        <f>Table1[[#This Row],[Befolyt]]</f>
        <v>#VALUE!</v>
      </c>
      <c r="B6874" t="e">
        <f>Table1[[#This Row],[ÜK]]</f>
        <v>#VALUE!</v>
      </c>
      <c r="C6874" s="3" t="e">
        <f>Table1[[#This Row],[Szla]]</f>
        <v>#VALUE!</v>
      </c>
      <c r="D6874" s="6" t="e">
        <f>Table1[[#This Row],[Kelt_hó]]</f>
        <v>#VALUE!</v>
      </c>
      <c r="E6874" t="e">
        <f>Table1[[#This Row],[Vevő]]</f>
        <v>#VALUE!</v>
      </c>
      <c r="F6874" t="e">
        <f>Table1[[#This Row],[Termékkör]]</f>
        <v>#VALUE!</v>
      </c>
      <c r="G6874" s="4" t="e">
        <f>Table1[[#This Row],[SzumElad]]</f>
        <v>#VALUE!</v>
      </c>
      <c r="H6874" s="7" t="e">
        <f>Table1[[#This Row],[Jut_%]]</f>
        <v>#VALUE!</v>
      </c>
      <c r="I6874" s="4" t="e">
        <f>Table1[[#This Row],[Jut]]</f>
        <v>#VALUE!</v>
      </c>
      <c r="J6874" s="4" t="e">
        <f>Table1[[#This Row],[Column1]]</f>
        <v>#VALUE!</v>
      </c>
    </row>
    <row r="6875" spans="1:10" hidden="1" x14ac:dyDescent="0.3">
      <c r="A6875" s="2" t="e">
        <f>Table1[[#This Row],[Befolyt]]</f>
        <v>#VALUE!</v>
      </c>
      <c r="B6875" t="e">
        <f>Table1[[#This Row],[ÜK]]</f>
        <v>#VALUE!</v>
      </c>
      <c r="C6875" s="3" t="e">
        <f>Table1[[#This Row],[Szla]]</f>
        <v>#VALUE!</v>
      </c>
      <c r="D6875" s="6" t="e">
        <f>Table1[[#This Row],[Kelt_hó]]</f>
        <v>#VALUE!</v>
      </c>
      <c r="E6875" t="e">
        <f>Table1[[#This Row],[Vevő]]</f>
        <v>#VALUE!</v>
      </c>
      <c r="F6875" t="e">
        <f>Table1[[#This Row],[Termékkör]]</f>
        <v>#VALUE!</v>
      </c>
      <c r="G6875" s="4" t="e">
        <f>Table1[[#This Row],[SzumElad]]</f>
        <v>#VALUE!</v>
      </c>
      <c r="H6875" s="7" t="e">
        <f>Table1[[#This Row],[Jut_%]]</f>
        <v>#VALUE!</v>
      </c>
      <c r="I6875" s="4" t="e">
        <f>Table1[[#This Row],[Jut]]</f>
        <v>#VALUE!</v>
      </c>
      <c r="J6875" s="4" t="e">
        <f>Table1[[#This Row],[Column1]]</f>
        <v>#VALUE!</v>
      </c>
    </row>
    <row r="6876" spans="1:10" hidden="1" x14ac:dyDescent="0.3">
      <c r="A6876" s="2" t="e">
        <f>Table1[[#This Row],[Befolyt]]</f>
        <v>#VALUE!</v>
      </c>
      <c r="B6876" t="e">
        <f>Table1[[#This Row],[ÜK]]</f>
        <v>#VALUE!</v>
      </c>
      <c r="C6876" s="3" t="e">
        <f>Table1[[#This Row],[Szla]]</f>
        <v>#VALUE!</v>
      </c>
      <c r="D6876" s="6" t="e">
        <f>Table1[[#This Row],[Kelt_hó]]</f>
        <v>#VALUE!</v>
      </c>
      <c r="E6876" t="e">
        <f>Table1[[#This Row],[Vevő]]</f>
        <v>#VALUE!</v>
      </c>
      <c r="F6876" t="e">
        <f>Table1[[#This Row],[Termékkör]]</f>
        <v>#VALUE!</v>
      </c>
      <c r="G6876" s="4" t="e">
        <f>Table1[[#This Row],[SzumElad]]</f>
        <v>#VALUE!</v>
      </c>
      <c r="H6876" s="7" t="e">
        <f>Table1[[#This Row],[Jut_%]]</f>
        <v>#VALUE!</v>
      </c>
      <c r="I6876" s="4" t="e">
        <f>Table1[[#This Row],[Jut]]</f>
        <v>#VALUE!</v>
      </c>
      <c r="J6876" s="4" t="e">
        <f>Table1[[#This Row],[Column1]]</f>
        <v>#VALUE!</v>
      </c>
    </row>
    <row r="6877" spans="1:10" hidden="1" x14ac:dyDescent="0.3">
      <c r="A6877" s="2" t="e">
        <f>Table1[[#This Row],[Befolyt]]</f>
        <v>#VALUE!</v>
      </c>
      <c r="B6877" t="e">
        <f>Table1[[#This Row],[ÜK]]</f>
        <v>#VALUE!</v>
      </c>
      <c r="C6877" s="3" t="e">
        <f>Table1[[#This Row],[Szla]]</f>
        <v>#VALUE!</v>
      </c>
      <c r="D6877" s="6" t="e">
        <f>Table1[[#This Row],[Kelt_hó]]</f>
        <v>#VALUE!</v>
      </c>
      <c r="E6877" t="e">
        <f>Table1[[#This Row],[Vevő]]</f>
        <v>#VALUE!</v>
      </c>
      <c r="F6877" t="e">
        <f>Table1[[#This Row],[Termékkör]]</f>
        <v>#VALUE!</v>
      </c>
      <c r="G6877" s="4" t="e">
        <f>Table1[[#This Row],[SzumElad]]</f>
        <v>#VALUE!</v>
      </c>
      <c r="H6877" s="7" t="e">
        <f>Table1[[#This Row],[Jut_%]]</f>
        <v>#VALUE!</v>
      </c>
      <c r="I6877" s="4" t="e">
        <f>Table1[[#This Row],[Jut]]</f>
        <v>#VALUE!</v>
      </c>
      <c r="J6877" s="4" t="e">
        <f>Table1[[#This Row],[Column1]]</f>
        <v>#VALUE!</v>
      </c>
    </row>
    <row r="6878" spans="1:10" hidden="1" x14ac:dyDescent="0.3">
      <c r="A6878" s="2" t="e">
        <f>Table1[[#This Row],[Befolyt]]</f>
        <v>#VALUE!</v>
      </c>
      <c r="B6878" t="e">
        <f>Table1[[#This Row],[ÜK]]</f>
        <v>#VALUE!</v>
      </c>
      <c r="C6878" s="3" t="e">
        <f>Table1[[#This Row],[Szla]]</f>
        <v>#VALUE!</v>
      </c>
      <c r="D6878" s="6" t="e">
        <f>Table1[[#This Row],[Kelt_hó]]</f>
        <v>#VALUE!</v>
      </c>
      <c r="E6878" t="e">
        <f>Table1[[#This Row],[Vevő]]</f>
        <v>#VALUE!</v>
      </c>
      <c r="F6878" t="e">
        <f>Table1[[#This Row],[Termékkör]]</f>
        <v>#VALUE!</v>
      </c>
      <c r="G6878" s="4" t="e">
        <f>Table1[[#This Row],[SzumElad]]</f>
        <v>#VALUE!</v>
      </c>
      <c r="H6878" s="7" t="e">
        <f>Table1[[#This Row],[Jut_%]]</f>
        <v>#VALUE!</v>
      </c>
      <c r="I6878" s="4" t="e">
        <f>Table1[[#This Row],[Jut]]</f>
        <v>#VALUE!</v>
      </c>
      <c r="J6878" s="4" t="e">
        <f>Table1[[#This Row],[Column1]]</f>
        <v>#VALUE!</v>
      </c>
    </row>
    <row r="6879" spans="1:10" hidden="1" x14ac:dyDescent="0.3">
      <c r="A6879" s="2" t="e">
        <f>Table1[[#This Row],[Befolyt]]</f>
        <v>#VALUE!</v>
      </c>
      <c r="B6879" t="e">
        <f>Table1[[#This Row],[ÜK]]</f>
        <v>#VALUE!</v>
      </c>
      <c r="C6879" s="3" t="e">
        <f>Table1[[#This Row],[Szla]]</f>
        <v>#VALUE!</v>
      </c>
      <c r="D6879" s="6" t="e">
        <f>Table1[[#This Row],[Kelt_hó]]</f>
        <v>#VALUE!</v>
      </c>
      <c r="E6879" t="e">
        <f>Table1[[#This Row],[Vevő]]</f>
        <v>#VALUE!</v>
      </c>
      <c r="F6879" t="e">
        <f>Table1[[#This Row],[Termékkör]]</f>
        <v>#VALUE!</v>
      </c>
      <c r="G6879" s="4" t="e">
        <f>Table1[[#This Row],[SzumElad]]</f>
        <v>#VALUE!</v>
      </c>
      <c r="H6879" s="7" t="e">
        <f>Table1[[#This Row],[Jut_%]]</f>
        <v>#VALUE!</v>
      </c>
      <c r="I6879" s="4" t="e">
        <f>Table1[[#This Row],[Jut]]</f>
        <v>#VALUE!</v>
      </c>
      <c r="J6879" s="4" t="e">
        <f>Table1[[#This Row],[Column1]]</f>
        <v>#VALUE!</v>
      </c>
    </row>
    <row r="6880" spans="1:10" hidden="1" x14ac:dyDescent="0.3">
      <c r="A6880" s="2" t="e">
        <f>Table1[[#This Row],[Befolyt]]</f>
        <v>#VALUE!</v>
      </c>
      <c r="B6880" t="e">
        <f>Table1[[#This Row],[ÜK]]</f>
        <v>#VALUE!</v>
      </c>
      <c r="C6880" s="3" t="e">
        <f>Table1[[#This Row],[Szla]]</f>
        <v>#VALUE!</v>
      </c>
      <c r="D6880" s="6" t="e">
        <f>Table1[[#This Row],[Kelt_hó]]</f>
        <v>#VALUE!</v>
      </c>
      <c r="E6880" t="e">
        <f>Table1[[#This Row],[Vevő]]</f>
        <v>#VALUE!</v>
      </c>
      <c r="F6880" t="e">
        <f>Table1[[#This Row],[Termékkör]]</f>
        <v>#VALUE!</v>
      </c>
      <c r="G6880" s="4" t="e">
        <f>Table1[[#This Row],[SzumElad]]</f>
        <v>#VALUE!</v>
      </c>
      <c r="H6880" s="7" t="e">
        <f>Table1[[#This Row],[Jut_%]]</f>
        <v>#VALUE!</v>
      </c>
      <c r="I6880" s="4" t="e">
        <f>Table1[[#This Row],[Jut]]</f>
        <v>#VALUE!</v>
      </c>
      <c r="J6880" s="4" t="e">
        <f>Table1[[#This Row],[Column1]]</f>
        <v>#VALUE!</v>
      </c>
    </row>
    <row r="6881" spans="1:10" hidden="1" x14ac:dyDescent="0.3">
      <c r="A6881" s="2" t="e">
        <f>Table1[[#This Row],[Befolyt]]</f>
        <v>#VALUE!</v>
      </c>
      <c r="B6881" t="e">
        <f>Table1[[#This Row],[ÜK]]</f>
        <v>#VALUE!</v>
      </c>
      <c r="C6881" s="3" t="e">
        <f>Table1[[#This Row],[Szla]]</f>
        <v>#VALUE!</v>
      </c>
      <c r="D6881" s="6" t="e">
        <f>Table1[[#This Row],[Kelt_hó]]</f>
        <v>#VALUE!</v>
      </c>
      <c r="E6881" t="e">
        <f>Table1[[#This Row],[Vevő]]</f>
        <v>#VALUE!</v>
      </c>
      <c r="F6881" t="e">
        <f>Table1[[#This Row],[Termékkör]]</f>
        <v>#VALUE!</v>
      </c>
      <c r="G6881" s="4" t="e">
        <f>Table1[[#This Row],[SzumElad]]</f>
        <v>#VALUE!</v>
      </c>
      <c r="H6881" s="7" t="e">
        <f>Table1[[#This Row],[Jut_%]]</f>
        <v>#VALUE!</v>
      </c>
      <c r="I6881" s="4" t="e">
        <f>Table1[[#This Row],[Jut]]</f>
        <v>#VALUE!</v>
      </c>
      <c r="J6881" s="4" t="e">
        <f>Table1[[#This Row],[Column1]]</f>
        <v>#VALUE!</v>
      </c>
    </row>
    <row r="6882" spans="1:10" hidden="1" x14ac:dyDescent="0.3">
      <c r="A6882" s="2" t="e">
        <f>Table1[[#This Row],[Befolyt]]</f>
        <v>#VALUE!</v>
      </c>
      <c r="B6882" t="e">
        <f>Table1[[#This Row],[ÜK]]</f>
        <v>#VALUE!</v>
      </c>
      <c r="C6882" s="3" t="e">
        <f>Table1[[#This Row],[Szla]]</f>
        <v>#VALUE!</v>
      </c>
      <c r="D6882" s="6" t="e">
        <f>Table1[[#This Row],[Kelt_hó]]</f>
        <v>#VALUE!</v>
      </c>
      <c r="E6882" t="e">
        <f>Table1[[#This Row],[Vevő]]</f>
        <v>#VALUE!</v>
      </c>
      <c r="F6882" t="e">
        <f>Table1[[#This Row],[Termékkör]]</f>
        <v>#VALUE!</v>
      </c>
      <c r="G6882" s="4" t="e">
        <f>Table1[[#This Row],[SzumElad]]</f>
        <v>#VALUE!</v>
      </c>
      <c r="H6882" s="7" t="e">
        <f>Table1[[#This Row],[Jut_%]]</f>
        <v>#VALUE!</v>
      </c>
      <c r="I6882" s="4" t="e">
        <f>Table1[[#This Row],[Jut]]</f>
        <v>#VALUE!</v>
      </c>
      <c r="J6882" s="4" t="e">
        <f>Table1[[#This Row],[Column1]]</f>
        <v>#VALUE!</v>
      </c>
    </row>
    <row r="6883" spans="1:10" hidden="1" x14ac:dyDescent="0.3">
      <c r="A6883" s="2" t="e">
        <f>Table1[[#This Row],[Befolyt]]</f>
        <v>#VALUE!</v>
      </c>
      <c r="B6883" t="e">
        <f>Table1[[#This Row],[ÜK]]</f>
        <v>#VALUE!</v>
      </c>
      <c r="C6883" s="3" t="e">
        <f>Table1[[#This Row],[Szla]]</f>
        <v>#VALUE!</v>
      </c>
      <c r="D6883" s="6" t="e">
        <f>Table1[[#This Row],[Kelt_hó]]</f>
        <v>#VALUE!</v>
      </c>
      <c r="E6883" t="e">
        <f>Table1[[#This Row],[Vevő]]</f>
        <v>#VALUE!</v>
      </c>
      <c r="F6883" t="e">
        <f>Table1[[#This Row],[Termékkör]]</f>
        <v>#VALUE!</v>
      </c>
      <c r="G6883" s="4" t="e">
        <f>Table1[[#This Row],[SzumElad]]</f>
        <v>#VALUE!</v>
      </c>
      <c r="H6883" s="7" t="e">
        <f>Table1[[#This Row],[Jut_%]]</f>
        <v>#VALUE!</v>
      </c>
      <c r="I6883" s="4" t="e">
        <f>Table1[[#This Row],[Jut]]</f>
        <v>#VALUE!</v>
      </c>
      <c r="J6883" s="4" t="e">
        <f>Table1[[#This Row],[Column1]]</f>
        <v>#VALUE!</v>
      </c>
    </row>
    <row r="6884" spans="1:10" hidden="1" x14ac:dyDescent="0.3">
      <c r="A6884" s="2" t="e">
        <f>Table1[[#This Row],[Befolyt]]</f>
        <v>#VALUE!</v>
      </c>
      <c r="B6884" t="e">
        <f>Table1[[#This Row],[ÜK]]</f>
        <v>#VALUE!</v>
      </c>
      <c r="C6884" s="3" t="e">
        <f>Table1[[#This Row],[Szla]]</f>
        <v>#VALUE!</v>
      </c>
      <c r="D6884" s="6" t="e">
        <f>Table1[[#This Row],[Kelt_hó]]</f>
        <v>#VALUE!</v>
      </c>
      <c r="E6884" t="e">
        <f>Table1[[#This Row],[Vevő]]</f>
        <v>#VALUE!</v>
      </c>
      <c r="F6884" t="e">
        <f>Table1[[#This Row],[Termékkör]]</f>
        <v>#VALUE!</v>
      </c>
      <c r="G6884" s="4" t="e">
        <f>Table1[[#This Row],[SzumElad]]</f>
        <v>#VALUE!</v>
      </c>
      <c r="H6884" s="7" t="e">
        <f>Table1[[#This Row],[Jut_%]]</f>
        <v>#VALUE!</v>
      </c>
      <c r="I6884" s="4" t="e">
        <f>Table1[[#This Row],[Jut]]</f>
        <v>#VALUE!</v>
      </c>
      <c r="J6884" s="4" t="e">
        <f>Table1[[#This Row],[Column1]]</f>
        <v>#VALUE!</v>
      </c>
    </row>
    <row r="6885" spans="1:10" hidden="1" x14ac:dyDescent="0.3">
      <c r="A6885" s="2" t="e">
        <f>Table1[[#This Row],[Befolyt]]</f>
        <v>#VALUE!</v>
      </c>
      <c r="B6885" t="e">
        <f>Table1[[#This Row],[ÜK]]</f>
        <v>#VALUE!</v>
      </c>
      <c r="C6885" s="3" t="e">
        <f>Table1[[#This Row],[Szla]]</f>
        <v>#VALUE!</v>
      </c>
      <c r="D6885" s="6" t="e">
        <f>Table1[[#This Row],[Kelt_hó]]</f>
        <v>#VALUE!</v>
      </c>
      <c r="E6885" t="e">
        <f>Table1[[#This Row],[Vevő]]</f>
        <v>#VALUE!</v>
      </c>
      <c r="F6885" t="e">
        <f>Table1[[#This Row],[Termékkör]]</f>
        <v>#VALUE!</v>
      </c>
      <c r="G6885" s="4" t="e">
        <f>Table1[[#This Row],[SzumElad]]</f>
        <v>#VALUE!</v>
      </c>
      <c r="H6885" s="7" t="e">
        <f>Table1[[#This Row],[Jut_%]]</f>
        <v>#VALUE!</v>
      </c>
      <c r="I6885" s="4" t="e">
        <f>Table1[[#This Row],[Jut]]</f>
        <v>#VALUE!</v>
      </c>
      <c r="J6885" s="4" t="e">
        <f>Table1[[#This Row],[Column1]]</f>
        <v>#VALUE!</v>
      </c>
    </row>
    <row r="6886" spans="1:10" hidden="1" x14ac:dyDescent="0.3">
      <c r="A6886" s="2" t="e">
        <f>Table1[[#This Row],[Befolyt]]</f>
        <v>#VALUE!</v>
      </c>
      <c r="B6886" t="e">
        <f>Table1[[#This Row],[ÜK]]</f>
        <v>#VALUE!</v>
      </c>
      <c r="C6886" s="3" t="e">
        <f>Table1[[#This Row],[Szla]]</f>
        <v>#VALUE!</v>
      </c>
      <c r="D6886" s="6" t="e">
        <f>Table1[[#This Row],[Kelt_hó]]</f>
        <v>#VALUE!</v>
      </c>
      <c r="E6886" t="e">
        <f>Table1[[#This Row],[Vevő]]</f>
        <v>#VALUE!</v>
      </c>
      <c r="F6886" t="e">
        <f>Table1[[#This Row],[Termékkör]]</f>
        <v>#VALUE!</v>
      </c>
      <c r="G6886" s="4" t="e">
        <f>Table1[[#This Row],[SzumElad]]</f>
        <v>#VALUE!</v>
      </c>
      <c r="H6886" s="7" t="e">
        <f>Table1[[#This Row],[Jut_%]]</f>
        <v>#VALUE!</v>
      </c>
      <c r="I6886" s="4" t="e">
        <f>Table1[[#This Row],[Jut]]</f>
        <v>#VALUE!</v>
      </c>
      <c r="J6886" s="4" t="e">
        <f>Table1[[#This Row],[Column1]]</f>
        <v>#VALUE!</v>
      </c>
    </row>
    <row r="6887" spans="1:10" hidden="1" x14ac:dyDescent="0.3">
      <c r="A6887" s="2" t="e">
        <f>Table1[[#This Row],[Befolyt]]</f>
        <v>#VALUE!</v>
      </c>
      <c r="B6887" t="e">
        <f>Table1[[#This Row],[ÜK]]</f>
        <v>#VALUE!</v>
      </c>
      <c r="C6887" s="3" t="e">
        <f>Table1[[#This Row],[Szla]]</f>
        <v>#VALUE!</v>
      </c>
      <c r="D6887" s="6" t="e">
        <f>Table1[[#This Row],[Kelt_hó]]</f>
        <v>#VALUE!</v>
      </c>
      <c r="E6887" t="e">
        <f>Table1[[#This Row],[Vevő]]</f>
        <v>#VALUE!</v>
      </c>
      <c r="F6887" t="e">
        <f>Table1[[#This Row],[Termékkör]]</f>
        <v>#VALUE!</v>
      </c>
      <c r="G6887" s="4" t="e">
        <f>Table1[[#This Row],[SzumElad]]</f>
        <v>#VALUE!</v>
      </c>
      <c r="H6887" s="7" t="e">
        <f>Table1[[#This Row],[Jut_%]]</f>
        <v>#VALUE!</v>
      </c>
      <c r="I6887" s="4" t="e">
        <f>Table1[[#This Row],[Jut]]</f>
        <v>#VALUE!</v>
      </c>
      <c r="J6887" s="4" t="e">
        <f>Table1[[#This Row],[Column1]]</f>
        <v>#VALUE!</v>
      </c>
    </row>
    <row r="6888" spans="1:10" hidden="1" x14ac:dyDescent="0.3">
      <c r="A6888" s="2" t="e">
        <f>Table1[[#This Row],[Befolyt]]</f>
        <v>#VALUE!</v>
      </c>
      <c r="B6888" t="e">
        <f>Table1[[#This Row],[ÜK]]</f>
        <v>#VALUE!</v>
      </c>
      <c r="C6888" s="3" t="e">
        <f>Table1[[#This Row],[Szla]]</f>
        <v>#VALUE!</v>
      </c>
      <c r="D6888" s="6" t="e">
        <f>Table1[[#This Row],[Kelt_hó]]</f>
        <v>#VALUE!</v>
      </c>
      <c r="E6888" t="e">
        <f>Table1[[#This Row],[Vevő]]</f>
        <v>#VALUE!</v>
      </c>
      <c r="F6888" t="e">
        <f>Table1[[#This Row],[Termékkör]]</f>
        <v>#VALUE!</v>
      </c>
      <c r="G6888" s="4" t="e">
        <f>Table1[[#This Row],[SzumElad]]</f>
        <v>#VALUE!</v>
      </c>
      <c r="H6888" s="7" t="e">
        <f>Table1[[#This Row],[Jut_%]]</f>
        <v>#VALUE!</v>
      </c>
      <c r="I6888" s="4" t="e">
        <f>Table1[[#This Row],[Jut]]</f>
        <v>#VALUE!</v>
      </c>
      <c r="J6888" s="4" t="e">
        <f>Table1[[#This Row],[Column1]]</f>
        <v>#VALUE!</v>
      </c>
    </row>
    <row r="6889" spans="1:10" hidden="1" x14ac:dyDescent="0.3">
      <c r="A6889" s="2" t="e">
        <f>Table1[[#This Row],[Befolyt]]</f>
        <v>#VALUE!</v>
      </c>
      <c r="B6889" t="e">
        <f>Table1[[#This Row],[ÜK]]</f>
        <v>#VALUE!</v>
      </c>
      <c r="C6889" s="3" t="e">
        <f>Table1[[#This Row],[Szla]]</f>
        <v>#VALUE!</v>
      </c>
      <c r="D6889" s="6" t="e">
        <f>Table1[[#This Row],[Kelt_hó]]</f>
        <v>#VALUE!</v>
      </c>
      <c r="E6889" t="e">
        <f>Table1[[#This Row],[Vevő]]</f>
        <v>#VALUE!</v>
      </c>
      <c r="F6889" t="e">
        <f>Table1[[#This Row],[Termékkör]]</f>
        <v>#VALUE!</v>
      </c>
      <c r="G6889" s="4" t="e">
        <f>Table1[[#This Row],[SzumElad]]</f>
        <v>#VALUE!</v>
      </c>
      <c r="H6889" s="7" t="e">
        <f>Table1[[#This Row],[Jut_%]]</f>
        <v>#VALUE!</v>
      </c>
      <c r="I6889" s="4" t="e">
        <f>Table1[[#This Row],[Jut]]</f>
        <v>#VALUE!</v>
      </c>
      <c r="J6889" s="4" t="e">
        <f>Table1[[#This Row],[Column1]]</f>
        <v>#VALUE!</v>
      </c>
    </row>
    <row r="6890" spans="1:10" hidden="1" x14ac:dyDescent="0.3">
      <c r="A6890" s="2" t="e">
        <f>Table1[[#This Row],[Befolyt]]</f>
        <v>#VALUE!</v>
      </c>
      <c r="B6890" t="e">
        <f>Table1[[#This Row],[ÜK]]</f>
        <v>#VALUE!</v>
      </c>
      <c r="C6890" s="3" t="e">
        <f>Table1[[#This Row],[Szla]]</f>
        <v>#VALUE!</v>
      </c>
      <c r="D6890" s="6" t="e">
        <f>Table1[[#This Row],[Kelt_hó]]</f>
        <v>#VALUE!</v>
      </c>
      <c r="E6890" t="e">
        <f>Table1[[#This Row],[Vevő]]</f>
        <v>#VALUE!</v>
      </c>
      <c r="F6890" t="e">
        <f>Table1[[#This Row],[Termékkör]]</f>
        <v>#VALUE!</v>
      </c>
      <c r="G6890" s="4" t="e">
        <f>Table1[[#This Row],[SzumElad]]</f>
        <v>#VALUE!</v>
      </c>
      <c r="H6890" s="7" t="e">
        <f>Table1[[#This Row],[Jut_%]]</f>
        <v>#VALUE!</v>
      </c>
      <c r="I6890" s="4" t="e">
        <f>Table1[[#This Row],[Jut]]</f>
        <v>#VALUE!</v>
      </c>
      <c r="J6890" s="4" t="e">
        <f>Table1[[#This Row],[Column1]]</f>
        <v>#VALUE!</v>
      </c>
    </row>
    <row r="6891" spans="1:10" hidden="1" x14ac:dyDescent="0.3">
      <c r="A6891" s="2" t="e">
        <f>Table1[[#This Row],[Befolyt]]</f>
        <v>#VALUE!</v>
      </c>
      <c r="B6891" t="e">
        <f>Table1[[#This Row],[ÜK]]</f>
        <v>#VALUE!</v>
      </c>
      <c r="C6891" s="3" t="e">
        <f>Table1[[#This Row],[Szla]]</f>
        <v>#VALUE!</v>
      </c>
      <c r="D6891" s="6" t="e">
        <f>Table1[[#This Row],[Kelt_hó]]</f>
        <v>#VALUE!</v>
      </c>
      <c r="E6891" t="e">
        <f>Table1[[#This Row],[Vevő]]</f>
        <v>#VALUE!</v>
      </c>
      <c r="F6891" t="e">
        <f>Table1[[#This Row],[Termékkör]]</f>
        <v>#VALUE!</v>
      </c>
      <c r="G6891" s="4" t="e">
        <f>Table1[[#This Row],[SzumElad]]</f>
        <v>#VALUE!</v>
      </c>
      <c r="H6891" s="7" t="e">
        <f>Table1[[#This Row],[Jut_%]]</f>
        <v>#VALUE!</v>
      </c>
      <c r="I6891" s="4" t="e">
        <f>Table1[[#This Row],[Jut]]</f>
        <v>#VALUE!</v>
      </c>
      <c r="J6891" s="4" t="e">
        <f>Table1[[#This Row],[Column1]]</f>
        <v>#VALUE!</v>
      </c>
    </row>
    <row r="6892" spans="1:10" hidden="1" x14ac:dyDescent="0.3">
      <c r="A6892" s="2" t="e">
        <f>Table1[[#This Row],[Befolyt]]</f>
        <v>#VALUE!</v>
      </c>
      <c r="B6892" t="e">
        <f>Table1[[#This Row],[ÜK]]</f>
        <v>#VALUE!</v>
      </c>
      <c r="C6892" s="3" t="e">
        <f>Table1[[#This Row],[Szla]]</f>
        <v>#VALUE!</v>
      </c>
      <c r="D6892" s="6" t="e">
        <f>Table1[[#This Row],[Kelt_hó]]</f>
        <v>#VALUE!</v>
      </c>
      <c r="E6892" t="e">
        <f>Table1[[#This Row],[Vevő]]</f>
        <v>#VALUE!</v>
      </c>
      <c r="F6892" t="e">
        <f>Table1[[#This Row],[Termékkör]]</f>
        <v>#VALUE!</v>
      </c>
      <c r="G6892" s="4" t="e">
        <f>Table1[[#This Row],[SzumElad]]</f>
        <v>#VALUE!</v>
      </c>
      <c r="H6892" s="7" t="e">
        <f>Table1[[#This Row],[Jut_%]]</f>
        <v>#VALUE!</v>
      </c>
      <c r="I6892" s="4" t="e">
        <f>Table1[[#This Row],[Jut]]</f>
        <v>#VALUE!</v>
      </c>
      <c r="J6892" s="4" t="e">
        <f>Table1[[#This Row],[Column1]]</f>
        <v>#VALUE!</v>
      </c>
    </row>
    <row r="6893" spans="1:10" hidden="1" x14ac:dyDescent="0.3">
      <c r="A6893" s="2" t="e">
        <f>Table1[[#This Row],[Befolyt]]</f>
        <v>#VALUE!</v>
      </c>
      <c r="B6893" t="e">
        <f>Table1[[#This Row],[ÜK]]</f>
        <v>#VALUE!</v>
      </c>
      <c r="C6893" s="3" t="e">
        <f>Table1[[#This Row],[Szla]]</f>
        <v>#VALUE!</v>
      </c>
      <c r="D6893" s="6" t="e">
        <f>Table1[[#This Row],[Kelt_hó]]</f>
        <v>#VALUE!</v>
      </c>
      <c r="E6893" t="e">
        <f>Table1[[#This Row],[Vevő]]</f>
        <v>#VALUE!</v>
      </c>
      <c r="F6893" t="e">
        <f>Table1[[#This Row],[Termékkör]]</f>
        <v>#VALUE!</v>
      </c>
      <c r="G6893" s="4" t="e">
        <f>Table1[[#This Row],[SzumElad]]</f>
        <v>#VALUE!</v>
      </c>
      <c r="H6893" s="7" t="e">
        <f>Table1[[#This Row],[Jut_%]]</f>
        <v>#VALUE!</v>
      </c>
      <c r="I6893" s="4" t="e">
        <f>Table1[[#This Row],[Jut]]</f>
        <v>#VALUE!</v>
      </c>
      <c r="J6893" s="4" t="e">
        <f>Table1[[#This Row],[Column1]]</f>
        <v>#VALUE!</v>
      </c>
    </row>
    <row r="6894" spans="1:10" hidden="1" x14ac:dyDescent="0.3">
      <c r="A6894" s="2" t="e">
        <f>Table1[[#This Row],[Befolyt]]</f>
        <v>#VALUE!</v>
      </c>
      <c r="B6894" t="e">
        <f>Table1[[#This Row],[ÜK]]</f>
        <v>#VALUE!</v>
      </c>
      <c r="C6894" s="3" t="e">
        <f>Table1[[#This Row],[Szla]]</f>
        <v>#VALUE!</v>
      </c>
      <c r="D6894" s="6" t="e">
        <f>Table1[[#This Row],[Kelt_hó]]</f>
        <v>#VALUE!</v>
      </c>
      <c r="E6894" t="e">
        <f>Table1[[#This Row],[Vevő]]</f>
        <v>#VALUE!</v>
      </c>
      <c r="F6894" t="e">
        <f>Table1[[#This Row],[Termékkör]]</f>
        <v>#VALUE!</v>
      </c>
      <c r="G6894" s="4" t="e">
        <f>Table1[[#This Row],[SzumElad]]</f>
        <v>#VALUE!</v>
      </c>
      <c r="H6894" s="7" t="e">
        <f>Table1[[#This Row],[Jut_%]]</f>
        <v>#VALUE!</v>
      </c>
      <c r="I6894" s="4" t="e">
        <f>Table1[[#This Row],[Jut]]</f>
        <v>#VALUE!</v>
      </c>
      <c r="J6894" s="4" t="e">
        <f>Table1[[#This Row],[Column1]]</f>
        <v>#VALUE!</v>
      </c>
    </row>
    <row r="6895" spans="1:10" hidden="1" x14ac:dyDescent="0.3">
      <c r="A6895" s="2" t="e">
        <f>Table1[[#This Row],[Befolyt]]</f>
        <v>#VALUE!</v>
      </c>
      <c r="B6895" t="e">
        <f>Table1[[#This Row],[ÜK]]</f>
        <v>#VALUE!</v>
      </c>
      <c r="C6895" s="3" t="e">
        <f>Table1[[#This Row],[Szla]]</f>
        <v>#VALUE!</v>
      </c>
      <c r="D6895" s="6" t="e">
        <f>Table1[[#This Row],[Kelt_hó]]</f>
        <v>#VALUE!</v>
      </c>
      <c r="E6895" t="e">
        <f>Table1[[#This Row],[Vevő]]</f>
        <v>#VALUE!</v>
      </c>
      <c r="F6895" t="e">
        <f>Table1[[#This Row],[Termékkör]]</f>
        <v>#VALUE!</v>
      </c>
      <c r="G6895" s="4" t="e">
        <f>Table1[[#This Row],[SzumElad]]</f>
        <v>#VALUE!</v>
      </c>
      <c r="H6895" s="7" t="e">
        <f>Table1[[#This Row],[Jut_%]]</f>
        <v>#VALUE!</v>
      </c>
      <c r="I6895" s="4" t="e">
        <f>Table1[[#This Row],[Jut]]</f>
        <v>#VALUE!</v>
      </c>
      <c r="J6895" s="4" t="e">
        <f>Table1[[#This Row],[Column1]]</f>
        <v>#VALUE!</v>
      </c>
    </row>
    <row r="6896" spans="1:10" hidden="1" x14ac:dyDescent="0.3">
      <c r="A6896" s="2" t="e">
        <f>Table1[[#This Row],[Befolyt]]</f>
        <v>#VALUE!</v>
      </c>
      <c r="B6896" t="e">
        <f>Table1[[#This Row],[ÜK]]</f>
        <v>#VALUE!</v>
      </c>
      <c r="C6896" s="3" t="e">
        <f>Table1[[#This Row],[Szla]]</f>
        <v>#VALUE!</v>
      </c>
      <c r="D6896" s="6" t="e">
        <f>Table1[[#This Row],[Kelt_hó]]</f>
        <v>#VALUE!</v>
      </c>
      <c r="E6896" t="e">
        <f>Table1[[#This Row],[Vevő]]</f>
        <v>#VALUE!</v>
      </c>
      <c r="F6896" t="e">
        <f>Table1[[#This Row],[Termékkör]]</f>
        <v>#VALUE!</v>
      </c>
      <c r="G6896" s="4" t="e">
        <f>Table1[[#This Row],[SzumElad]]</f>
        <v>#VALUE!</v>
      </c>
      <c r="H6896" s="7" t="e">
        <f>Table1[[#This Row],[Jut_%]]</f>
        <v>#VALUE!</v>
      </c>
      <c r="I6896" s="4" t="e">
        <f>Table1[[#This Row],[Jut]]</f>
        <v>#VALUE!</v>
      </c>
      <c r="J6896" s="4" t="e">
        <f>Table1[[#This Row],[Column1]]</f>
        <v>#VALUE!</v>
      </c>
    </row>
    <row r="6897" spans="1:10" hidden="1" x14ac:dyDescent="0.3">
      <c r="A6897" s="2" t="e">
        <f>Table1[[#This Row],[Befolyt]]</f>
        <v>#VALUE!</v>
      </c>
      <c r="B6897" t="e">
        <f>Table1[[#This Row],[ÜK]]</f>
        <v>#VALUE!</v>
      </c>
      <c r="C6897" s="3" t="e">
        <f>Table1[[#This Row],[Szla]]</f>
        <v>#VALUE!</v>
      </c>
      <c r="D6897" s="6" t="e">
        <f>Table1[[#This Row],[Kelt_hó]]</f>
        <v>#VALUE!</v>
      </c>
      <c r="E6897" t="e">
        <f>Table1[[#This Row],[Vevő]]</f>
        <v>#VALUE!</v>
      </c>
      <c r="F6897" t="e">
        <f>Table1[[#This Row],[Termékkör]]</f>
        <v>#VALUE!</v>
      </c>
      <c r="G6897" s="4" t="e">
        <f>Table1[[#This Row],[SzumElad]]</f>
        <v>#VALUE!</v>
      </c>
      <c r="H6897" s="7" t="e">
        <f>Table1[[#This Row],[Jut_%]]</f>
        <v>#VALUE!</v>
      </c>
      <c r="I6897" s="4" t="e">
        <f>Table1[[#This Row],[Jut]]</f>
        <v>#VALUE!</v>
      </c>
      <c r="J6897" s="4" t="e">
        <f>Table1[[#This Row],[Column1]]</f>
        <v>#VALUE!</v>
      </c>
    </row>
    <row r="6898" spans="1:10" hidden="1" x14ac:dyDescent="0.3">
      <c r="A6898" s="2" t="e">
        <f>Table1[[#This Row],[Befolyt]]</f>
        <v>#VALUE!</v>
      </c>
      <c r="B6898" t="e">
        <f>Table1[[#This Row],[ÜK]]</f>
        <v>#VALUE!</v>
      </c>
      <c r="C6898" s="3" t="e">
        <f>Table1[[#This Row],[Szla]]</f>
        <v>#VALUE!</v>
      </c>
      <c r="D6898" s="6" t="e">
        <f>Table1[[#This Row],[Kelt_hó]]</f>
        <v>#VALUE!</v>
      </c>
      <c r="E6898" t="e">
        <f>Table1[[#This Row],[Vevő]]</f>
        <v>#VALUE!</v>
      </c>
      <c r="F6898" t="e">
        <f>Table1[[#This Row],[Termékkör]]</f>
        <v>#VALUE!</v>
      </c>
      <c r="G6898" s="4" t="e">
        <f>Table1[[#This Row],[SzumElad]]</f>
        <v>#VALUE!</v>
      </c>
      <c r="H6898" s="7" t="e">
        <f>Table1[[#This Row],[Jut_%]]</f>
        <v>#VALUE!</v>
      </c>
      <c r="I6898" s="4" t="e">
        <f>Table1[[#This Row],[Jut]]</f>
        <v>#VALUE!</v>
      </c>
      <c r="J6898" s="4" t="e">
        <f>Table1[[#This Row],[Column1]]</f>
        <v>#VALUE!</v>
      </c>
    </row>
    <row r="6899" spans="1:10" hidden="1" x14ac:dyDescent="0.3">
      <c r="A6899" s="2" t="e">
        <f>Table1[[#This Row],[Befolyt]]</f>
        <v>#VALUE!</v>
      </c>
      <c r="B6899" t="e">
        <f>Table1[[#This Row],[ÜK]]</f>
        <v>#VALUE!</v>
      </c>
      <c r="C6899" s="3" t="e">
        <f>Table1[[#This Row],[Szla]]</f>
        <v>#VALUE!</v>
      </c>
      <c r="D6899" s="6" t="e">
        <f>Table1[[#This Row],[Kelt_hó]]</f>
        <v>#VALUE!</v>
      </c>
      <c r="E6899" t="e">
        <f>Table1[[#This Row],[Vevő]]</f>
        <v>#VALUE!</v>
      </c>
      <c r="F6899" t="e">
        <f>Table1[[#This Row],[Termékkör]]</f>
        <v>#VALUE!</v>
      </c>
      <c r="G6899" s="4" t="e">
        <f>Table1[[#This Row],[SzumElad]]</f>
        <v>#VALUE!</v>
      </c>
      <c r="H6899" s="7" t="e">
        <f>Table1[[#This Row],[Jut_%]]</f>
        <v>#VALUE!</v>
      </c>
      <c r="I6899" s="4" t="e">
        <f>Table1[[#This Row],[Jut]]</f>
        <v>#VALUE!</v>
      </c>
      <c r="J6899" s="4" t="e">
        <f>Table1[[#This Row],[Column1]]</f>
        <v>#VALUE!</v>
      </c>
    </row>
    <row r="6900" spans="1:10" hidden="1" x14ac:dyDescent="0.3">
      <c r="A6900" s="2" t="e">
        <f>Table1[[#This Row],[Befolyt]]</f>
        <v>#VALUE!</v>
      </c>
      <c r="B6900" t="e">
        <f>Table1[[#This Row],[ÜK]]</f>
        <v>#VALUE!</v>
      </c>
      <c r="C6900" s="3" t="e">
        <f>Table1[[#This Row],[Szla]]</f>
        <v>#VALUE!</v>
      </c>
      <c r="D6900" s="6" t="e">
        <f>Table1[[#This Row],[Kelt_hó]]</f>
        <v>#VALUE!</v>
      </c>
      <c r="E6900" t="e">
        <f>Table1[[#This Row],[Vevő]]</f>
        <v>#VALUE!</v>
      </c>
      <c r="F6900" t="e">
        <f>Table1[[#This Row],[Termékkör]]</f>
        <v>#VALUE!</v>
      </c>
      <c r="G6900" s="4" t="e">
        <f>Table1[[#This Row],[SzumElad]]</f>
        <v>#VALUE!</v>
      </c>
      <c r="H6900" s="7" t="e">
        <f>Table1[[#This Row],[Jut_%]]</f>
        <v>#VALUE!</v>
      </c>
      <c r="I6900" s="4" t="e">
        <f>Table1[[#This Row],[Jut]]</f>
        <v>#VALUE!</v>
      </c>
      <c r="J6900" s="4" t="e">
        <f>Table1[[#This Row],[Column1]]</f>
        <v>#VALUE!</v>
      </c>
    </row>
    <row r="6901" spans="1:10" hidden="1" x14ac:dyDescent="0.3">
      <c r="A6901" s="2" t="e">
        <f>Table1[[#This Row],[Befolyt]]</f>
        <v>#VALUE!</v>
      </c>
      <c r="B6901" t="e">
        <f>Table1[[#This Row],[ÜK]]</f>
        <v>#VALUE!</v>
      </c>
      <c r="C6901" s="3" t="e">
        <f>Table1[[#This Row],[Szla]]</f>
        <v>#VALUE!</v>
      </c>
      <c r="D6901" s="6" t="e">
        <f>Table1[[#This Row],[Kelt_hó]]</f>
        <v>#VALUE!</v>
      </c>
      <c r="E6901" t="e">
        <f>Table1[[#This Row],[Vevő]]</f>
        <v>#VALUE!</v>
      </c>
      <c r="F6901" t="e">
        <f>Table1[[#This Row],[Termékkör]]</f>
        <v>#VALUE!</v>
      </c>
      <c r="G6901" s="4" t="e">
        <f>Table1[[#This Row],[SzumElad]]</f>
        <v>#VALUE!</v>
      </c>
      <c r="H6901" s="7" t="e">
        <f>Table1[[#This Row],[Jut_%]]</f>
        <v>#VALUE!</v>
      </c>
      <c r="I6901" s="4" t="e">
        <f>Table1[[#This Row],[Jut]]</f>
        <v>#VALUE!</v>
      </c>
      <c r="J6901" s="4" t="e">
        <f>Table1[[#This Row],[Column1]]</f>
        <v>#VALUE!</v>
      </c>
    </row>
    <row r="6902" spans="1:10" hidden="1" x14ac:dyDescent="0.3">
      <c r="A6902" s="2" t="e">
        <f>Table1[[#This Row],[Befolyt]]</f>
        <v>#VALUE!</v>
      </c>
      <c r="B6902" t="e">
        <f>Table1[[#This Row],[ÜK]]</f>
        <v>#VALUE!</v>
      </c>
      <c r="C6902" s="3" t="e">
        <f>Table1[[#This Row],[Szla]]</f>
        <v>#VALUE!</v>
      </c>
      <c r="D6902" s="6" t="e">
        <f>Table1[[#This Row],[Kelt_hó]]</f>
        <v>#VALUE!</v>
      </c>
      <c r="E6902" t="e">
        <f>Table1[[#This Row],[Vevő]]</f>
        <v>#VALUE!</v>
      </c>
      <c r="F6902" t="e">
        <f>Table1[[#This Row],[Termékkör]]</f>
        <v>#VALUE!</v>
      </c>
      <c r="G6902" s="4" t="e">
        <f>Table1[[#This Row],[SzumElad]]</f>
        <v>#VALUE!</v>
      </c>
      <c r="H6902" s="7" t="e">
        <f>Table1[[#This Row],[Jut_%]]</f>
        <v>#VALUE!</v>
      </c>
      <c r="I6902" s="4" t="e">
        <f>Table1[[#This Row],[Jut]]</f>
        <v>#VALUE!</v>
      </c>
      <c r="J6902" s="4" t="e">
        <f>Table1[[#This Row],[Column1]]</f>
        <v>#VALUE!</v>
      </c>
    </row>
    <row r="6903" spans="1:10" hidden="1" x14ac:dyDescent="0.3">
      <c r="A6903" s="2" t="e">
        <f>Table1[[#This Row],[Befolyt]]</f>
        <v>#VALUE!</v>
      </c>
      <c r="B6903" t="e">
        <f>Table1[[#This Row],[ÜK]]</f>
        <v>#VALUE!</v>
      </c>
      <c r="C6903" s="3" t="e">
        <f>Table1[[#This Row],[Szla]]</f>
        <v>#VALUE!</v>
      </c>
      <c r="D6903" s="6" t="e">
        <f>Table1[[#This Row],[Kelt_hó]]</f>
        <v>#VALUE!</v>
      </c>
      <c r="E6903" t="e">
        <f>Table1[[#This Row],[Vevő]]</f>
        <v>#VALUE!</v>
      </c>
      <c r="F6903" t="e">
        <f>Table1[[#This Row],[Termékkör]]</f>
        <v>#VALUE!</v>
      </c>
      <c r="G6903" s="4" t="e">
        <f>Table1[[#This Row],[SzumElad]]</f>
        <v>#VALUE!</v>
      </c>
      <c r="H6903" s="7" t="e">
        <f>Table1[[#This Row],[Jut_%]]</f>
        <v>#VALUE!</v>
      </c>
      <c r="I6903" s="4" t="e">
        <f>Table1[[#This Row],[Jut]]</f>
        <v>#VALUE!</v>
      </c>
      <c r="J6903" s="4" t="e">
        <f>Table1[[#This Row],[Column1]]</f>
        <v>#VALUE!</v>
      </c>
    </row>
    <row r="6904" spans="1:10" hidden="1" x14ac:dyDescent="0.3">
      <c r="A6904" s="2" t="e">
        <f>Table1[[#This Row],[Befolyt]]</f>
        <v>#VALUE!</v>
      </c>
      <c r="B6904" t="e">
        <f>Table1[[#This Row],[ÜK]]</f>
        <v>#VALUE!</v>
      </c>
      <c r="C6904" s="3" t="e">
        <f>Table1[[#This Row],[Szla]]</f>
        <v>#VALUE!</v>
      </c>
      <c r="D6904" s="6" t="e">
        <f>Table1[[#This Row],[Kelt_hó]]</f>
        <v>#VALUE!</v>
      </c>
      <c r="E6904" t="e">
        <f>Table1[[#This Row],[Vevő]]</f>
        <v>#VALUE!</v>
      </c>
      <c r="F6904" t="e">
        <f>Table1[[#This Row],[Termékkör]]</f>
        <v>#VALUE!</v>
      </c>
      <c r="G6904" s="4" t="e">
        <f>Table1[[#This Row],[SzumElad]]</f>
        <v>#VALUE!</v>
      </c>
      <c r="H6904" s="7" t="e">
        <f>Table1[[#This Row],[Jut_%]]</f>
        <v>#VALUE!</v>
      </c>
      <c r="I6904" s="4" t="e">
        <f>Table1[[#This Row],[Jut]]</f>
        <v>#VALUE!</v>
      </c>
      <c r="J6904" s="4" t="e">
        <f>Table1[[#This Row],[Column1]]</f>
        <v>#VALUE!</v>
      </c>
    </row>
    <row r="6905" spans="1:10" hidden="1" x14ac:dyDescent="0.3">
      <c r="A6905" s="2" t="e">
        <f>Table1[[#This Row],[Befolyt]]</f>
        <v>#VALUE!</v>
      </c>
      <c r="B6905" t="e">
        <f>Table1[[#This Row],[ÜK]]</f>
        <v>#VALUE!</v>
      </c>
      <c r="C6905" s="3" t="e">
        <f>Table1[[#This Row],[Szla]]</f>
        <v>#VALUE!</v>
      </c>
      <c r="D6905" s="6" t="e">
        <f>Table1[[#This Row],[Kelt_hó]]</f>
        <v>#VALUE!</v>
      </c>
      <c r="E6905" t="e">
        <f>Table1[[#This Row],[Vevő]]</f>
        <v>#VALUE!</v>
      </c>
      <c r="F6905" t="e">
        <f>Table1[[#This Row],[Termékkör]]</f>
        <v>#VALUE!</v>
      </c>
      <c r="G6905" s="4" t="e">
        <f>Table1[[#This Row],[SzumElad]]</f>
        <v>#VALUE!</v>
      </c>
      <c r="H6905" s="7" t="e">
        <f>Table1[[#This Row],[Jut_%]]</f>
        <v>#VALUE!</v>
      </c>
      <c r="I6905" s="4" t="e">
        <f>Table1[[#This Row],[Jut]]</f>
        <v>#VALUE!</v>
      </c>
      <c r="J6905" s="4" t="e">
        <f>Table1[[#This Row],[Column1]]</f>
        <v>#VALUE!</v>
      </c>
    </row>
    <row r="6906" spans="1:10" hidden="1" x14ac:dyDescent="0.3">
      <c r="A6906" s="2" t="e">
        <f>Table1[[#This Row],[Befolyt]]</f>
        <v>#VALUE!</v>
      </c>
      <c r="B6906" t="e">
        <f>Table1[[#This Row],[ÜK]]</f>
        <v>#VALUE!</v>
      </c>
      <c r="C6906" s="3" t="e">
        <f>Table1[[#This Row],[Szla]]</f>
        <v>#VALUE!</v>
      </c>
      <c r="D6906" s="6" t="e">
        <f>Table1[[#This Row],[Kelt_hó]]</f>
        <v>#VALUE!</v>
      </c>
      <c r="E6906" t="e">
        <f>Table1[[#This Row],[Vevő]]</f>
        <v>#VALUE!</v>
      </c>
      <c r="F6906" t="e">
        <f>Table1[[#This Row],[Termékkör]]</f>
        <v>#VALUE!</v>
      </c>
      <c r="G6906" s="4" t="e">
        <f>Table1[[#This Row],[SzumElad]]</f>
        <v>#VALUE!</v>
      </c>
      <c r="H6906" s="7" t="e">
        <f>Table1[[#This Row],[Jut_%]]</f>
        <v>#VALUE!</v>
      </c>
      <c r="I6906" s="4" t="e">
        <f>Table1[[#This Row],[Jut]]</f>
        <v>#VALUE!</v>
      </c>
      <c r="J6906" s="4" t="e">
        <f>Table1[[#This Row],[Column1]]</f>
        <v>#VALUE!</v>
      </c>
    </row>
    <row r="6907" spans="1:10" hidden="1" x14ac:dyDescent="0.3">
      <c r="A6907" s="2" t="e">
        <f>Table1[[#This Row],[Befolyt]]</f>
        <v>#VALUE!</v>
      </c>
      <c r="B6907" t="e">
        <f>Table1[[#This Row],[ÜK]]</f>
        <v>#VALUE!</v>
      </c>
      <c r="C6907" s="3" t="e">
        <f>Table1[[#This Row],[Szla]]</f>
        <v>#VALUE!</v>
      </c>
      <c r="D6907" s="6" t="e">
        <f>Table1[[#This Row],[Kelt_hó]]</f>
        <v>#VALUE!</v>
      </c>
      <c r="E6907" t="e">
        <f>Table1[[#This Row],[Vevő]]</f>
        <v>#VALUE!</v>
      </c>
      <c r="F6907" t="e">
        <f>Table1[[#This Row],[Termékkör]]</f>
        <v>#VALUE!</v>
      </c>
      <c r="G6907" s="4" t="e">
        <f>Table1[[#This Row],[SzumElad]]</f>
        <v>#VALUE!</v>
      </c>
      <c r="H6907" s="7" t="e">
        <f>Table1[[#This Row],[Jut_%]]</f>
        <v>#VALUE!</v>
      </c>
      <c r="I6907" s="4" t="e">
        <f>Table1[[#This Row],[Jut]]</f>
        <v>#VALUE!</v>
      </c>
      <c r="J6907" s="4" t="e">
        <f>Table1[[#This Row],[Column1]]</f>
        <v>#VALUE!</v>
      </c>
    </row>
    <row r="6908" spans="1:10" hidden="1" x14ac:dyDescent="0.3">
      <c r="A6908" s="2" t="e">
        <f>Table1[[#This Row],[Befolyt]]</f>
        <v>#VALUE!</v>
      </c>
      <c r="B6908" t="e">
        <f>Table1[[#This Row],[ÜK]]</f>
        <v>#VALUE!</v>
      </c>
      <c r="C6908" s="3" t="e">
        <f>Table1[[#This Row],[Szla]]</f>
        <v>#VALUE!</v>
      </c>
      <c r="D6908" s="6" t="e">
        <f>Table1[[#This Row],[Kelt_hó]]</f>
        <v>#VALUE!</v>
      </c>
      <c r="E6908" t="e">
        <f>Table1[[#This Row],[Vevő]]</f>
        <v>#VALUE!</v>
      </c>
      <c r="F6908" t="e">
        <f>Table1[[#This Row],[Termékkör]]</f>
        <v>#VALUE!</v>
      </c>
      <c r="G6908" s="4" t="e">
        <f>Table1[[#This Row],[SzumElad]]</f>
        <v>#VALUE!</v>
      </c>
      <c r="H6908" s="7" t="e">
        <f>Table1[[#This Row],[Jut_%]]</f>
        <v>#VALUE!</v>
      </c>
      <c r="I6908" s="4" t="e">
        <f>Table1[[#This Row],[Jut]]</f>
        <v>#VALUE!</v>
      </c>
      <c r="J6908" s="4" t="e">
        <f>Table1[[#This Row],[Column1]]</f>
        <v>#VALUE!</v>
      </c>
    </row>
    <row r="6909" spans="1:10" hidden="1" x14ac:dyDescent="0.3">
      <c r="A6909" s="2" t="e">
        <f>Table1[[#This Row],[Befolyt]]</f>
        <v>#VALUE!</v>
      </c>
      <c r="B6909" t="e">
        <f>Table1[[#This Row],[ÜK]]</f>
        <v>#VALUE!</v>
      </c>
      <c r="C6909" s="3" t="e">
        <f>Table1[[#This Row],[Szla]]</f>
        <v>#VALUE!</v>
      </c>
      <c r="D6909" s="6" t="e">
        <f>Table1[[#This Row],[Kelt_hó]]</f>
        <v>#VALUE!</v>
      </c>
      <c r="E6909" t="e">
        <f>Table1[[#This Row],[Vevő]]</f>
        <v>#VALUE!</v>
      </c>
      <c r="F6909" t="e">
        <f>Table1[[#This Row],[Termékkör]]</f>
        <v>#VALUE!</v>
      </c>
      <c r="G6909" s="4" t="e">
        <f>Table1[[#This Row],[SzumElad]]</f>
        <v>#VALUE!</v>
      </c>
      <c r="H6909" s="7" t="e">
        <f>Table1[[#This Row],[Jut_%]]</f>
        <v>#VALUE!</v>
      </c>
      <c r="I6909" s="4" t="e">
        <f>Table1[[#This Row],[Jut]]</f>
        <v>#VALUE!</v>
      </c>
      <c r="J6909" s="4" t="e">
        <f>Table1[[#This Row],[Column1]]</f>
        <v>#VALUE!</v>
      </c>
    </row>
    <row r="6910" spans="1:10" hidden="1" x14ac:dyDescent="0.3">
      <c r="A6910" s="2" t="e">
        <f>Table1[[#This Row],[Befolyt]]</f>
        <v>#VALUE!</v>
      </c>
      <c r="B6910" t="e">
        <f>Table1[[#This Row],[ÜK]]</f>
        <v>#VALUE!</v>
      </c>
      <c r="C6910" s="3" t="e">
        <f>Table1[[#This Row],[Szla]]</f>
        <v>#VALUE!</v>
      </c>
      <c r="D6910" s="6" t="e">
        <f>Table1[[#This Row],[Kelt_hó]]</f>
        <v>#VALUE!</v>
      </c>
      <c r="E6910" t="e">
        <f>Table1[[#This Row],[Vevő]]</f>
        <v>#VALUE!</v>
      </c>
      <c r="F6910" t="e">
        <f>Table1[[#This Row],[Termékkör]]</f>
        <v>#VALUE!</v>
      </c>
      <c r="G6910" s="4" t="e">
        <f>Table1[[#This Row],[SzumElad]]</f>
        <v>#VALUE!</v>
      </c>
      <c r="H6910" s="7" t="e">
        <f>Table1[[#This Row],[Jut_%]]</f>
        <v>#VALUE!</v>
      </c>
      <c r="I6910" s="4" t="e">
        <f>Table1[[#This Row],[Jut]]</f>
        <v>#VALUE!</v>
      </c>
      <c r="J6910" s="4" t="e">
        <f>Table1[[#This Row],[Column1]]</f>
        <v>#VALUE!</v>
      </c>
    </row>
    <row r="6911" spans="1:10" hidden="1" x14ac:dyDescent="0.3">
      <c r="A6911" s="2" t="e">
        <f>Table1[[#This Row],[Befolyt]]</f>
        <v>#VALUE!</v>
      </c>
      <c r="B6911" t="e">
        <f>Table1[[#This Row],[ÜK]]</f>
        <v>#VALUE!</v>
      </c>
      <c r="C6911" s="3" t="e">
        <f>Table1[[#This Row],[Szla]]</f>
        <v>#VALUE!</v>
      </c>
      <c r="D6911" s="6" t="e">
        <f>Table1[[#This Row],[Kelt_hó]]</f>
        <v>#VALUE!</v>
      </c>
      <c r="E6911" t="e">
        <f>Table1[[#This Row],[Vevő]]</f>
        <v>#VALUE!</v>
      </c>
      <c r="F6911" t="e">
        <f>Table1[[#This Row],[Termékkör]]</f>
        <v>#VALUE!</v>
      </c>
      <c r="G6911" s="4" t="e">
        <f>Table1[[#This Row],[SzumElad]]</f>
        <v>#VALUE!</v>
      </c>
      <c r="H6911" s="7" t="e">
        <f>Table1[[#This Row],[Jut_%]]</f>
        <v>#VALUE!</v>
      </c>
      <c r="I6911" s="4" t="e">
        <f>Table1[[#This Row],[Jut]]</f>
        <v>#VALUE!</v>
      </c>
      <c r="J6911" s="4" t="e">
        <f>Table1[[#This Row],[Column1]]</f>
        <v>#VALUE!</v>
      </c>
    </row>
    <row r="6912" spans="1:10" hidden="1" x14ac:dyDescent="0.3">
      <c r="A6912" s="2" t="e">
        <f>Table1[[#This Row],[Befolyt]]</f>
        <v>#VALUE!</v>
      </c>
      <c r="B6912" t="e">
        <f>Table1[[#This Row],[ÜK]]</f>
        <v>#VALUE!</v>
      </c>
      <c r="C6912" s="3" t="e">
        <f>Table1[[#This Row],[Szla]]</f>
        <v>#VALUE!</v>
      </c>
      <c r="D6912" s="6" t="e">
        <f>Table1[[#This Row],[Kelt_hó]]</f>
        <v>#VALUE!</v>
      </c>
      <c r="E6912" t="e">
        <f>Table1[[#This Row],[Vevő]]</f>
        <v>#VALUE!</v>
      </c>
      <c r="F6912" t="e">
        <f>Table1[[#This Row],[Termékkör]]</f>
        <v>#VALUE!</v>
      </c>
      <c r="G6912" s="4" t="e">
        <f>Table1[[#This Row],[SzumElad]]</f>
        <v>#VALUE!</v>
      </c>
      <c r="H6912" s="7" t="e">
        <f>Table1[[#This Row],[Jut_%]]</f>
        <v>#VALUE!</v>
      </c>
      <c r="I6912" s="4" t="e">
        <f>Table1[[#This Row],[Jut]]</f>
        <v>#VALUE!</v>
      </c>
      <c r="J6912" s="4" t="e">
        <f>Table1[[#This Row],[Column1]]</f>
        <v>#VALUE!</v>
      </c>
    </row>
    <row r="6913" spans="1:10" hidden="1" x14ac:dyDescent="0.3">
      <c r="A6913" s="2" t="e">
        <f>Table1[[#This Row],[Befolyt]]</f>
        <v>#VALUE!</v>
      </c>
      <c r="B6913" t="e">
        <f>Table1[[#This Row],[ÜK]]</f>
        <v>#VALUE!</v>
      </c>
      <c r="C6913" s="3" t="e">
        <f>Table1[[#This Row],[Szla]]</f>
        <v>#VALUE!</v>
      </c>
      <c r="D6913" s="6" t="e">
        <f>Table1[[#This Row],[Kelt_hó]]</f>
        <v>#VALUE!</v>
      </c>
      <c r="E6913" t="e">
        <f>Table1[[#This Row],[Vevő]]</f>
        <v>#VALUE!</v>
      </c>
      <c r="F6913" t="e">
        <f>Table1[[#This Row],[Termékkör]]</f>
        <v>#VALUE!</v>
      </c>
      <c r="G6913" s="4" t="e">
        <f>Table1[[#This Row],[SzumElad]]</f>
        <v>#VALUE!</v>
      </c>
      <c r="H6913" s="7" t="e">
        <f>Table1[[#This Row],[Jut_%]]</f>
        <v>#VALUE!</v>
      </c>
      <c r="I6913" s="4" t="e">
        <f>Table1[[#This Row],[Jut]]</f>
        <v>#VALUE!</v>
      </c>
      <c r="J6913" s="4" t="e">
        <f>Table1[[#This Row],[Column1]]</f>
        <v>#VALUE!</v>
      </c>
    </row>
    <row r="6914" spans="1:10" hidden="1" x14ac:dyDescent="0.3">
      <c r="A6914" s="2" t="e">
        <f>Table1[[#This Row],[Befolyt]]</f>
        <v>#VALUE!</v>
      </c>
      <c r="B6914" t="e">
        <f>Table1[[#This Row],[ÜK]]</f>
        <v>#VALUE!</v>
      </c>
      <c r="C6914" s="3" t="e">
        <f>Table1[[#This Row],[Szla]]</f>
        <v>#VALUE!</v>
      </c>
      <c r="D6914" s="6" t="e">
        <f>Table1[[#This Row],[Kelt_hó]]</f>
        <v>#VALUE!</v>
      </c>
      <c r="E6914" t="e">
        <f>Table1[[#This Row],[Vevő]]</f>
        <v>#VALUE!</v>
      </c>
      <c r="F6914" t="e">
        <f>Table1[[#This Row],[Termékkör]]</f>
        <v>#VALUE!</v>
      </c>
      <c r="G6914" s="4" t="e">
        <f>Table1[[#This Row],[SzumElad]]</f>
        <v>#VALUE!</v>
      </c>
      <c r="H6914" s="7" t="e">
        <f>Table1[[#This Row],[Jut_%]]</f>
        <v>#VALUE!</v>
      </c>
      <c r="I6914" s="4" t="e">
        <f>Table1[[#This Row],[Jut]]</f>
        <v>#VALUE!</v>
      </c>
      <c r="J6914" s="4" t="e">
        <f>Table1[[#This Row],[Column1]]</f>
        <v>#VALUE!</v>
      </c>
    </row>
    <row r="6915" spans="1:10" hidden="1" x14ac:dyDescent="0.3">
      <c r="A6915" s="2" t="e">
        <f>Table1[[#This Row],[Befolyt]]</f>
        <v>#VALUE!</v>
      </c>
      <c r="B6915" t="e">
        <f>Table1[[#This Row],[ÜK]]</f>
        <v>#VALUE!</v>
      </c>
      <c r="C6915" s="3" t="e">
        <f>Table1[[#This Row],[Szla]]</f>
        <v>#VALUE!</v>
      </c>
      <c r="D6915" s="6" t="e">
        <f>Table1[[#This Row],[Kelt_hó]]</f>
        <v>#VALUE!</v>
      </c>
      <c r="E6915" t="e">
        <f>Table1[[#This Row],[Vevő]]</f>
        <v>#VALUE!</v>
      </c>
      <c r="F6915" t="e">
        <f>Table1[[#This Row],[Termékkör]]</f>
        <v>#VALUE!</v>
      </c>
      <c r="G6915" s="4" t="e">
        <f>Table1[[#This Row],[SzumElad]]</f>
        <v>#VALUE!</v>
      </c>
      <c r="H6915" s="7" t="e">
        <f>Table1[[#This Row],[Jut_%]]</f>
        <v>#VALUE!</v>
      </c>
      <c r="I6915" s="4" t="e">
        <f>Table1[[#This Row],[Jut]]</f>
        <v>#VALUE!</v>
      </c>
      <c r="J6915" s="4" t="e">
        <f>Table1[[#This Row],[Column1]]</f>
        <v>#VALUE!</v>
      </c>
    </row>
    <row r="6916" spans="1:10" hidden="1" x14ac:dyDescent="0.3">
      <c r="A6916" s="2" t="e">
        <f>Table1[[#This Row],[Befolyt]]</f>
        <v>#VALUE!</v>
      </c>
      <c r="B6916" t="e">
        <f>Table1[[#This Row],[ÜK]]</f>
        <v>#VALUE!</v>
      </c>
      <c r="C6916" s="3" t="e">
        <f>Table1[[#This Row],[Szla]]</f>
        <v>#VALUE!</v>
      </c>
      <c r="D6916" s="6" t="e">
        <f>Table1[[#This Row],[Kelt_hó]]</f>
        <v>#VALUE!</v>
      </c>
      <c r="E6916" t="e">
        <f>Table1[[#This Row],[Vevő]]</f>
        <v>#VALUE!</v>
      </c>
      <c r="F6916" t="e">
        <f>Table1[[#This Row],[Termékkör]]</f>
        <v>#VALUE!</v>
      </c>
      <c r="G6916" s="4" t="e">
        <f>Table1[[#This Row],[SzumElad]]</f>
        <v>#VALUE!</v>
      </c>
      <c r="H6916" s="7" t="e">
        <f>Table1[[#This Row],[Jut_%]]</f>
        <v>#VALUE!</v>
      </c>
      <c r="I6916" s="4" t="e">
        <f>Table1[[#This Row],[Jut]]</f>
        <v>#VALUE!</v>
      </c>
      <c r="J6916" s="4" t="e">
        <f>Table1[[#This Row],[Column1]]</f>
        <v>#VALUE!</v>
      </c>
    </row>
    <row r="6917" spans="1:10" hidden="1" x14ac:dyDescent="0.3">
      <c r="A6917" s="2" t="e">
        <f>Table1[[#This Row],[Befolyt]]</f>
        <v>#VALUE!</v>
      </c>
      <c r="B6917" t="e">
        <f>Table1[[#This Row],[ÜK]]</f>
        <v>#VALUE!</v>
      </c>
      <c r="C6917" s="3" t="e">
        <f>Table1[[#This Row],[Szla]]</f>
        <v>#VALUE!</v>
      </c>
      <c r="D6917" s="6" t="e">
        <f>Table1[[#This Row],[Kelt_hó]]</f>
        <v>#VALUE!</v>
      </c>
      <c r="E6917" t="e">
        <f>Table1[[#This Row],[Vevő]]</f>
        <v>#VALUE!</v>
      </c>
      <c r="F6917" t="e">
        <f>Table1[[#This Row],[Termékkör]]</f>
        <v>#VALUE!</v>
      </c>
      <c r="G6917" s="4" t="e">
        <f>Table1[[#This Row],[SzumElad]]</f>
        <v>#VALUE!</v>
      </c>
      <c r="H6917" s="7" t="e">
        <f>Table1[[#This Row],[Jut_%]]</f>
        <v>#VALUE!</v>
      </c>
      <c r="I6917" s="4" t="e">
        <f>Table1[[#This Row],[Jut]]</f>
        <v>#VALUE!</v>
      </c>
      <c r="J6917" s="4" t="e">
        <f>Table1[[#This Row],[Column1]]</f>
        <v>#VALUE!</v>
      </c>
    </row>
    <row r="6918" spans="1:10" hidden="1" x14ac:dyDescent="0.3">
      <c r="A6918" s="2" t="e">
        <f>Table1[[#This Row],[Befolyt]]</f>
        <v>#VALUE!</v>
      </c>
      <c r="B6918" t="e">
        <f>Table1[[#This Row],[ÜK]]</f>
        <v>#VALUE!</v>
      </c>
      <c r="C6918" s="3" t="e">
        <f>Table1[[#This Row],[Szla]]</f>
        <v>#VALUE!</v>
      </c>
      <c r="D6918" s="6" t="e">
        <f>Table1[[#This Row],[Kelt_hó]]</f>
        <v>#VALUE!</v>
      </c>
      <c r="E6918" t="e">
        <f>Table1[[#This Row],[Vevő]]</f>
        <v>#VALUE!</v>
      </c>
      <c r="F6918" t="e">
        <f>Table1[[#This Row],[Termékkör]]</f>
        <v>#VALUE!</v>
      </c>
      <c r="G6918" s="4" t="e">
        <f>Table1[[#This Row],[SzumElad]]</f>
        <v>#VALUE!</v>
      </c>
      <c r="H6918" s="7" t="e">
        <f>Table1[[#This Row],[Jut_%]]</f>
        <v>#VALUE!</v>
      </c>
      <c r="I6918" s="4" t="e">
        <f>Table1[[#This Row],[Jut]]</f>
        <v>#VALUE!</v>
      </c>
      <c r="J6918" s="4" t="e">
        <f>Table1[[#This Row],[Column1]]</f>
        <v>#VALUE!</v>
      </c>
    </row>
    <row r="6919" spans="1:10" hidden="1" x14ac:dyDescent="0.3">
      <c r="A6919" s="2" t="e">
        <f>Table1[[#This Row],[Befolyt]]</f>
        <v>#VALUE!</v>
      </c>
      <c r="B6919" t="e">
        <f>Table1[[#This Row],[ÜK]]</f>
        <v>#VALUE!</v>
      </c>
      <c r="C6919" s="3" t="e">
        <f>Table1[[#This Row],[Szla]]</f>
        <v>#VALUE!</v>
      </c>
      <c r="D6919" s="6" t="e">
        <f>Table1[[#This Row],[Kelt_hó]]</f>
        <v>#VALUE!</v>
      </c>
      <c r="E6919" t="e">
        <f>Table1[[#This Row],[Vevő]]</f>
        <v>#VALUE!</v>
      </c>
      <c r="F6919" t="e">
        <f>Table1[[#This Row],[Termékkör]]</f>
        <v>#VALUE!</v>
      </c>
      <c r="G6919" s="4" t="e">
        <f>Table1[[#This Row],[SzumElad]]</f>
        <v>#VALUE!</v>
      </c>
      <c r="H6919" s="7" t="e">
        <f>Table1[[#This Row],[Jut_%]]</f>
        <v>#VALUE!</v>
      </c>
      <c r="I6919" s="4" t="e">
        <f>Table1[[#This Row],[Jut]]</f>
        <v>#VALUE!</v>
      </c>
      <c r="J6919" s="4" t="e">
        <f>Table1[[#This Row],[Column1]]</f>
        <v>#VALUE!</v>
      </c>
    </row>
    <row r="6920" spans="1:10" hidden="1" x14ac:dyDescent="0.3">
      <c r="A6920" s="2" t="e">
        <f>Table1[[#This Row],[Befolyt]]</f>
        <v>#VALUE!</v>
      </c>
      <c r="B6920" t="e">
        <f>Table1[[#This Row],[ÜK]]</f>
        <v>#VALUE!</v>
      </c>
      <c r="C6920" s="3" t="e">
        <f>Table1[[#This Row],[Szla]]</f>
        <v>#VALUE!</v>
      </c>
      <c r="D6920" s="6" t="e">
        <f>Table1[[#This Row],[Kelt_hó]]</f>
        <v>#VALUE!</v>
      </c>
      <c r="E6920" t="e">
        <f>Table1[[#This Row],[Vevő]]</f>
        <v>#VALUE!</v>
      </c>
      <c r="F6920" t="e">
        <f>Table1[[#This Row],[Termékkör]]</f>
        <v>#VALUE!</v>
      </c>
      <c r="G6920" s="4" t="e">
        <f>Table1[[#This Row],[SzumElad]]</f>
        <v>#VALUE!</v>
      </c>
      <c r="H6920" s="7" t="e">
        <f>Table1[[#This Row],[Jut_%]]</f>
        <v>#VALUE!</v>
      </c>
      <c r="I6920" s="4" t="e">
        <f>Table1[[#This Row],[Jut]]</f>
        <v>#VALUE!</v>
      </c>
      <c r="J6920" s="4" t="e">
        <f>Table1[[#This Row],[Column1]]</f>
        <v>#VALUE!</v>
      </c>
    </row>
    <row r="6921" spans="1:10" hidden="1" x14ac:dyDescent="0.3">
      <c r="A6921" s="2" t="e">
        <f>Table1[[#This Row],[Befolyt]]</f>
        <v>#VALUE!</v>
      </c>
      <c r="B6921" t="e">
        <f>Table1[[#This Row],[ÜK]]</f>
        <v>#VALUE!</v>
      </c>
      <c r="C6921" s="3" t="e">
        <f>Table1[[#This Row],[Szla]]</f>
        <v>#VALUE!</v>
      </c>
      <c r="D6921" s="6" t="e">
        <f>Table1[[#This Row],[Kelt_hó]]</f>
        <v>#VALUE!</v>
      </c>
      <c r="E6921" t="e">
        <f>Table1[[#This Row],[Vevő]]</f>
        <v>#VALUE!</v>
      </c>
      <c r="F6921" t="e">
        <f>Table1[[#This Row],[Termékkör]]</f>
        <v>#VALUE!</v>
      </c>
      <c r="G6921" s="4" t="e">
        <f>Table1[[#This Row],[SzumElad]]</f>
        <v>#VALUE!</v>
      </c>
      <c r="H6921" s="7" t="e">
        <f>Table1[[#This Row],[Jut_%]]</f>
        <v>#VALUE!</v>
      </c>
      <c r="I6921" s="4" t="e">
        <f>Table1[[#This Row],[Jut]]</f>
        <v>#VALUE!</v>
      </c>
      <c r="J6921" s="4" t="e">
        <f>Table1[[#This Row],[Column1]]</f>
        <v>#VALUE!</v>
      </c>
    </row>
    <row r="6922" spans="1:10" hidden="1" x14ac:dyDescent="0.3">
      <c r="A6922" s="2" t="e">
        <f>Table1[[#This Row],[Befolyt]]</f>
        <v>#VALUE!</v>
      </c>
      <c r="B6922" t="e">
        <f>Table1[[#This Row],[ÜK]]</f>
        <v>#VALUE!</v>
      </c>
      <c r="C6922" s="3" t="e">
        <f>Table1[[#This Row],[Szla]]</f>
        <v>#VALUE!</v>
      </c>
      <c r="D6922" s="6" t="e">
        <f>Table1[[#This Row],[Kelt_hó]]</f>
        <v>#VALUE!</v>
      </c>
      <c r="E6922" t="e">
        <f>Table1[[#This Row],[Vevő]]</f>
        <v>#VALUE!</v>
      </c>
      <c r="F6922" t="e">
        <f>Table1[[#This Row],[Termékkör]]</f>
        <v>#VALUE!</v>
      </c>
      <c r="G6922" s="4" t="e">
        <f>Table1[[#This Row],[SzumElad]]</f>
        <v>#VALUE!</v>
      </c>
      <c r="H6922" s="7" t="e">
        <f>Table1[[#This Row],[Jut_%]]</f>
        <v>#VALUE!</v>
      </c>
      <c r="I6922" s="4" t="e">
        <f>Table1[[#This Row],[Jut]]</f>
        <v>#VALUE!</v>
      </c>
      <c r="J6922" s="4" t="e">
        <f>Table1[[#This Row],[Column1]]</f>
        <v>#VALUE!</v>
      </c>
    </row>
    <row r="6923" spans="1:10" hidden="1" x14ac:dyDescent="0.3">
      <c r="A6923" s="2" t="e">
        <f>Table1[[#This Row],[Befolyt]]</f>
        <v>#VALUE!</v>
      </c>
      <c r="B6923" t="e">
        <f>Table1[[#This Row],[ÜK]]</f>
        <v>#VALUE!</v>
      </c>
      <c r="C6923" s="3" t="e">
        <f>Table1[[#This Row],[Szla]]</f>
        <v>#VALUE!</v>
      </c>
      <c r="D6923" s="6" t="e">
        <f>Table1[[#This Row],[Kelt_hó]]</f>
        <v>#VALUE!</v>
      </c>
      <c r="E6923" t="e">
        <f>Table1[[#This Row],[Vevő]]</f>
        <v>#VALUE!</v>
      </c>
      <c r="F6923" t="e">
        <f>Table1[[#This Row],[Termékkör]]</f>
        <v>#VALUE!</v>
      </c>
      <c r="G6923" s="4" t="e">
        <f>Table1[[#This Row],[SzumElad]]</f>
        <v>#VALUE!</v>
      </c>
      <c r="H6923" s="7" t="e">
        <f>Table1[[#This Row],[Jut_%]]</f>
        <v>#VALUE!</v>
      </c>
      <c r="I6923" s="4" t="e">
        <f>Table1[[#This Row],[Jut]]</f>
        <v>#VALUE!</v>
      </c>
      <c r="J6923" s="4" t="e">
        <f>Table1[[#This Row],[Column1]]</f>
        <v>#VALUE!</v>
      </c>
    </row>
    <row r="6924" spans="1:10" hidden="1" x14ac:dyDescent="0.3">
      <c r="A6924" s="2" t="e">
        <f>Table1[[#This Row],[Befolyt]]</f>
        <v>#VALUE!</v>
      </c>
      <c r="B6924" t="e">
        <f>Table1[[#This Row],[ÜK]]</f>
        <v>#VALUE!</v>
      </c>
      <c r="C6924" s="3" t="e">
        <f>Table1[[#This Row],[Szla]]</f>
        <v>#VALUE!</v>
      </c>
      <c r="D6924" s="6" t="e">
        <f>Table1[[#This Row],[Kelt_hó]]</f>
        <v>#VALUE!</v>
      </c>
      <c r="E6924" t="e">
        <f>Table1[[#This Row],[Vevő]]</f>
        <v>#VALUE!</v>
      </c>
      <c r="F6924" t="e">
        <f>Table1[[#This Row],[Termékkör]]</f>
        <v>#VALUE!</v>
      </c>
      <c r="G6924" s="4" t="e">
        <f>Table1[[#This Row],[SzumElad]]</f>
        <v>#VALUE!</v>
      </c>
      <c r="H6924" s="7" t="e">
        <f>Table1[[#This Row],[Jut_%]]</f>
        <v>#VALUE!</v>
      </c>
      <c r="I6924" s="4" t="e">
        <f>Table1[[#This Row],[Jut]]</f>
        <v>#VALUE!</v>
      </c>
      <c r="J6924" s="4" t="e">
        <f>Table1[[#This Row],[Column1]]</f>
        <v>#VALUE!</v>
      </c>
    </row>
    <row r="6925" spans="1:10" hidden="1" x14ac:dyDescent="0.3">
      <c r="A6925" s="2" t="e">
        <f>Table1[[#This Row],[Befolyt]]</f>
        <v>#VALUE!</v>
      </c>
      <c r="B6925" t="e">
        <f>Table1[[#This Row],[ÜK]]</f>
        <v>#VALUE!</v>
      </c>
      <c r="C6925" s="3" t="e">
        <f>Table1[[#This Row],[Szla]]</f>
        <v>#VALUE!</v>
      </c>
      <c r="D6925" s="6" t="e">
        <f>Table1[[#This Row],[Kelt_hó]]</f>
        <v>#VALUE!</v>
      </c>
      <c r="E6925" t="e">
        <f>Table1[[#This Row],[Vevő]]</f>
        <v>#VALUE!</v>
      </c>
      <c r="F6925" t="e">
        <f>Table1[[#This Row],[Termékkör]]</f>
        <v>#VALUE!</v>
      </c>
      <c r="G6925" s="4" t="e">
        <f>Table1[[#This Row],[SzumElad]]</f>
        <v>#VALUE!</v>
      </c>
      <c r="H6925" s="7" t="e">
        <f>Table1[[#This Row],[Jut_%]]</f>
        <v>#VALUE!</v>
      </c>
      <c r="I6925" s="4" t="e">
        <f>Table1[[#This Row],[Jut]]</f>
        <v>#VALUE!</v>
      </c>
      <c r="J6925" s="4" t="e">
        <f>Table1[[#This Row],[Column1]]</f>
        <v>#VALUE!</v>
      </c>
    </row>
    <row r="6926" spans="1:10" hidden="1" x14ac:dyDescent="0.3">
      <c r="A6926" s="2" t="e">
        <f>Table1[[#This Row],[Befolyt]]</f>
        <v>#VALUE!</v>
      </c>
      <c r="B6926" t="e">
        <f>Table1[[#This Row],[ÜK]]</f>
        <v>#VALUE!</v>
      </c>
      <c r="C6926" s="3" t="e">
        <f>Table1[[#This Row],[Szla]]</f>
        <v>#VALUE!</v>
      </c>
      <c r="D6926" s="6" t="e">
        <f>Table1[[#This Row],[Kelt_hó]]</f>
        <v>#VALUE!</v>
      </c>
      <c r="E6926" t="e">
        <f>Table1[[#This Row],[Vevő]]</f>
        <v>#VALUE!</v>
      </c>
      <c r="F6926" t="e">
        <f>Table1[[#This Row],[Termékkör]]</f>
        <v>#VALUE!</v>
      </c>
      <c r="G6926" s="4" t="e">
        <f>Table1[[#This Row],[SzumElad]]</f>
        <v>#VALUE!</v>
      </c>
      <c r="H6926" s="7" t="e">
        <f>Table1[[#This Row],[Jut_%]]</f>
        <v>#VALUE!</v>
      </c>
      <c r="I6926" s="4" t="e">
        <f>Table1[[#This Row],[Jut]]</f>
        <v>#VALUE!</v>
      </c>
      <c r="J6926" s="4" t="e">
        <f>Table1[[#This Row],[Column1]]</f>
        <v>#VALUE!</v>
      </c>
    </row>
    <row r="6927" spans="1:10" hidden="1" x14ac:dyDescent="0.3">
      <c r="A6927" s="2" t="e">
        <f>Table1[[#This Row],[Befolyt]]</f>
        <v>#VALUE!</v>
      </c>
      <c r="B6927" t="e">
        <f>Table1[[#This Row],[ÜK]]</f>
        <v>#VALUE!</v>
      </c>
      <c r="C6927" s="3" t="e">
        <f>Table1[[#This Row],[Szla]]</f>
        <v>#VALUE!</v>
      </c>
      <c r="D6927" s="6" t="e">
        <f>Table1[[#This Row],[Kelt_hó]]</f>
        <v>#VALUE!</v>
      </c>
      <c r="E6927" t="e">
        <f>Table1[[#This Row],[Vevő]]</f>
        <v>#VALUE!</v>
      </c>
      <c r="F6927" t="e">
        <f>Table1[[#This Row],[Termékkör]]</f>
        <v>#VALUE!</v>
      </c>
      <c r="G6927" s="4" t="e">
        <f>Table1[[#This Row],[SzumElad]]</f>
        <v>#VALUE!</v>
      </c>
      <c r="H6927" s="7" t="e">
        <f>Table1[[#This Row],[Jut_%]]</f>
        <v>#VALUE!</v>
      </c>
      <c r="I6927" s="4" t="e">
        <f>Table1[[#This Row],[Jut]]</f>
        <v>#VALUE!</v>
      </c>
      <c r="J6927" s="4" t="e">
        <f>Table1[[#This Row],[Column1]]</f>
        <v>#VALUE!</v>
      </c>
    </row>
    <row r="6928" spans="1:10" hidden="1" x14ac:dyDescent="0.3">
      <c r="A6928" s="2" t="e">
        <f>Table1[[#This Row],[Befolyt]]</f>
        <v>#VALUE!</v>
      </c>
      <c r="B6928" t="e">
        <f>Table1[[#This Row],[ÜK]]</f>
        <v>#VALUE!</v>
      </c>
      <c r="C6928" s="3" t="e">
        <f>Table1[[#This Row],[Szla]]</f>
        <v>#VALUE!</v>
      </c>
      <c r="D6928" s="6" t="e">
        <f>Table1[[#This Row],[Kelt_hó]]</f>
        <v>#VALUE!</v>
      </c>
      <c r="E6928" t="e">
        <f>Table1[[#This Row],[Vevő]]</f>
        <v>#VALUE!</v>
      </c>
      <c r="F6928" t="e">
        <f>Table1[[#This Row],[Termékkör]]</f>
        <v>#VALUE!</v>
      </c>
      <c r="G6928" s="4" t="e">
        <f>Table1[[#This Row],[SzumElad]]</f>
        <v>#VALUE!</v>
      </c>
      <c r="H6928" s="7" t="e">
        <f>Table1[[#This Row],[Jut_%]]</f>
        <v>#VALUE!</v>
      </c>
      <c r="I6928" s="4" t="e">
        <f>Table1[[#This Row],[Jut]]</f>
        <v>#VALUE!</v>
      </c>
      <c r="J6928" s="4" t="e">
        <f>Table1[[#This Row],[Column1]]</f>
        <v>#VALUE!</v>
      </c>
    </row>
    <row r="6929" spans="1:10" hidden="1" x14ac:dyDescent="0.3">
      <c r="A6929" s="2" t="e">
        <f>Table1[[#This Row],[Befolyt]]</f>
        <v>#VALUE!</v>
      </c>
      <c r="B6929" t="e">
        <f>Table1[[#This Row],[ÜK]]</f>
        <v>#VALUE!</v>
      </c>
      <c r="C6929" s="3" t="e">
        <f>Table1[[#This Row],[Szla]]</f>
        <v>#VALUE!</v>
      </c>
      <c r="D6929" s="6" t="e">
        <f>Table1[[#This Row],[Kelt_hó]]</f>
        <v>#VALUE!</v>
      </c>
      <c r="E6929" t="e">
        <f>Table1[[#This Row],[Vevő]]</f>
        <v>#VALUE!</v>
      </c>
      <c r="F6929" t="e">
        <f>Table1[[#This Row],[Termékkör]]</f>
        <v>#VALUE!</v>
      </c>
      <c r="G6929" s="4" t="e">
        <f>Table1[[#This Row],[SzumElad]]</f>
        <v>#VALUE!</v>
      </c>
      <c r="H6929" s="7" t="e">
        <f>Table1[[#This Row],[Jut_%]]</f>
        <v>#VALUE!</v>
      </c>
      <c r="I6929" s="4" t="e">
        <f>Table1[[#This Row],[Jut]]</f>
        <v>#VALUE!</v>
      </c>
      <c r="J6929" s="4" t="e">
        <f>Table1[[#This Row],[Column1]]</f>
        <v>#VALUE!</v>
      </c>
    </row>
    <row r="6930" spans="1:10" hidden="1" x14ac:dyDescent="0.3">
      <c r="A6930" s="2" t="e">
        <f>Table1[[#This Row],[Befolyt]]</f>
        <v>#VALUE!</v>
      </c>
      <c r="B6930" t="e">
        <f>Table1[[#This Row],[ÜK]]</f>
        <v>#VALUE!</v>
      </c>
      <c r="C6930" s="3" t="e">
        <f>Table1[[#This Row],[Szla]]</f>
        <v>#VALUE!</v>
      </c>
      <c r="D6930" s="6" t="e">
        <f>Table1[[#This Row],[Kelt_hó]]</f>
        <v>#VALUE!</v>
      </c>
      <c r="E6930" t="e">
        <f>Table1[[#This Row],[Vevő]]</f>
        <v>#VALUE!</v>
      </c>
      <c r="F6930" t="e">
        <f>Table1[[#This Row],[Termékkör]]</f>
        <v>#VALUE!</v>
      </c>
      <c r="G6930" s="4" t="e">
        <f>Table1[[#This Row],[SzumElad]]</f>
        <v>#VALUE!</v>
      </c>
      <c r="H6930" s="7" t="e">
        <f>Table1[[#This Row],[Jut_%]]</f>
        <v>#VALUE!</v>
      </c>
      <c r="I6930" s="4" t="e">
        <f>Table1[[#This Row],[Jut]]</f>
        <v>#VALUE!</v>
      </c>
      <c r="J6930" s="4" t="e">
        <f>Table1[[#This Row],[Column1]]</f>
        <v>#VALUE!</v>
      </c>
    </row>
    <row r="6931" spans="1:10" hidden="1" x14ac:dyDescent="0.3">
      <c r="A6931" s="2" t="e">
        <f>Table1[[#This Row],[Befolyt]]</f>
        <v>#VALUE!</v>
      </c>
      <c r="B6931" t="e">
        <f>Table1[[#This Row],[ÜK]]</f>
        <v>#VALUE!</v>
      </c>
      <c r="C6931" s="3" t="e">
        <f>Table1[[#This Row],[Szla]]</f>
        <v>#VALUE!</v>
      </c>
      <c r="D6931" s="6" t="e">
        <f>Table1[[#This Row],[Kelt_hó]]</f>
        <v>#VALUE!</v>
      </c>
      <c r="E6931" t="e">
        <f>Table1[[#This Row],[Vevő]]</f>
        <v>#VALUE!</v>
      </c>
      <c r="F6931" t="e">
        <f>Table1[[#This Row],[Termékkör]]</f>
        <v>#VALUE!</v>
      </c>
      <c r="G6931" s="4" t="e">
        <f>Table1[[#This Row],[SzumElad]]</f>
        <v>#VALUE!</v>
      </c>
      <c r="H6931" s="7" t="e">
        <f>Table1[[#This Row],[Jut_%]]</f>
        <v>#VALUE!</v>
      </c>
      <c r="I6931" s="4" t="e">
        <f>Table1[[#This Row],[Jut]]</f>
        <v>#VALUE!</v>
      </c>
      <c r="J6931" s="4" t="e">
        <f>Table1[[#This Row],[Column1]]</f>
        <v>#VALUE!</v>
      </c>
    </row>
    <row r="6932" spans="1:10" hidden="1" x14ac:dyDescent="0.3">
      <c r="A6932" s="2" t="e">
        <f>Table1[[#This Row],[Befolyt]]</f>
        <v>#VALUE!</v>
      </c>
      <c r="B6932" t="e">
        <f>Table1[[#This Row],[ÜK]]</f>
        <v>#VALUE!</v>
      </c>
      <c r="C6932" s="3" t="e">
        <f>Table1[[#This Row],[Szla]]</f>
        <v>#VALUE!</v>
      </c>
      <c r="D6932" s="6" t="e">
        <f>Table1[[#This Row],[Kelt_hó]]</f>
        <v>#VALUE!</v>
      </c>
      <c r="E6932" t="e">
        <f>Table1[[#This Row],[Vevő]]</f>
        <v>#VALUE!</v>
      </c>
      <c r="F6932" t="e">
        <f>Table1[[#This Row],[Termékkör]]</f>
        <v>#VALUE!</v>
      </c>
      <c r="G6932" s="4" t="e">
        <f>Table1[[#This Row],[SzumElad]]</f>
        <v>#VALUE!</v>
      </c>
      <c r="H6932" s="7" t="e">
        <f>Table1[[#This Row],[Jut_%]]</f>
        <v>#VALUE!</v>
      </c>
      <c r="I6932" s="4" t="e">
        <f>Table1[[#This Row],[Jut]]</f>
        <v>#VALUE!</v>
      </c>
      <c r="J6932" s="4" t="e">
        <f>Table1[[#This Row],[Column1]]</f>
        <v>#VALUE!</v>
      </c>
    </row>
    <row r="6933" spans="1:10" hidden="1" x14ac:dyDescent="0.3">
      <c r="A6933" s="2" t="e">
        <f>Table1[[#This Row],[Befolyt]]</f>
        <v>#VALUE!</v>
      </c>
      <c r="B6933" t="e">
        <f>Table1[[#This Row],[ÜK]]</f>
        <v>#VALUE!</v>
      </c>
      <c r="C6933" s="3" t="e">
        <f>Table1[[#This Row],[Szla]]</f>
        <v>#VALUE!</v>
      </c>
      <c r="D6933" s="6" t="e">
        <f>Table1[[#This Row],[Kelt_hó]]</f>
        <v>#VALUE!</v>
      </c>
      <c r="E6933" t="e">
        <f>Table1[[#This Row],[Vevő]]</f>
        <v>#VALUE!</v>
      </c>
      <c r="F6933" t="e">
        <f>Table1[[#This Row],[Termékkör]]</f>
        <v>#VALUE!</v>
      </c>
      <c r="G6933" s="4" t="e">
        <f>Table1[[#This Row],[SzumElad]]</f>
        <v>#VALUE!</v>
      </c>
      <c r="H6933" s="7" t="e">
        <f>Table1[[#This Row],[Jut_%]]</f>
        <v>#VALUE!</v>
      </c>
      <c r="I6933" s="4" t="e">
        <f>Table1[[#This Row],[Jut]]</f>
        <v>#VALUE!</v>
      </c>
      <c r="J6933" s="4" t="e">
        <f>Table1[[#This Row],[Column1]]</f>
        <v>#VALUE!</v>
      </c>
    </row>
    <row r="6934" spans="1:10" hidden="1" x14ac:dyDescent="0.3">
      <c r="A6934" s="2" t="e">
        <f>Table1[[#This Row],[Befolyt]]</f>
        <v>#VALUE!</v>
      </c>
      <c r="B6934" t="e">
        <f>Table1[[#This Row],[ÜK]]</f>
        <v>#VALUE!</v>
      </c>
      <c r="C6934" s="3" t="e">
        <f>Table1[[#This Row],[Szla]]</f>
        <v>#VALUE!</v>
      </c>
      <c r="D6934" s="6" t="e">
        <f>Table1[[#This Row],[Kelt_hó]]</f>
        <v>#VALUE!</v>
      </c>
      <c r="E6934" t="e">
        <f>Table1[[#This Row],[Vevő]]</f>
        <v>#VALUE!</v>
      </c>
      <c r="F6934" t="e">
        <f>Table1[[#This Row],[Termékkör]]</f>
        <v>#VALUE!</v>
      </c>
      <c r="G6934" s="4" t="e">
        <f>Table1[[#This Row],[SzumElad]]</f>
        <v>#VALUE!</v>
      </c>
      <c r="H6934" s="7" t="e">
        <f>Table1[[#This Row],[Jut_%]]</f>
        <v>#VALUE!</v>
      </c>
      <c r="I6934" s="4" t="e">
        <f>Table1[[#This Row],[Jut]]</f>
        <v>#VALUE!</v>
      </c>
      <c r="J6934" s="4" t="e">
        <f>Table1[[#This Row],[Column1]]</f>
        <v>#VALUE!</v>
      </c>
    </row>
    <row r="6935" spans="1:10" hidden="1" x14ac:dyDescent="0.3">
      <c r="A6935" s="2" t="e">
        <f>Table1[[#This Row],[Befolyt]]</f>
        <v>#VALUE!</v>
      </c>
      <c r="B6935" t="e">
        <f>Table1[[#This Row],[ÜK]]</f>
        <v>#VALUE!</v>
      </c>
      <c r="C6935" s="3" t="e">
        <f>Table1[[#This Row],[Szla]]</f>
        <v>#VALUE!</v>
      </c>
      <c r="D6935" s="6" t="e">
        <f>Table1[[#This Row],[Kelt_hó]]</f>
        <v>#VALUE!</v>
      </c>
      <c r="E6935" t="e">
        <f>Table1[[#This Row],[Vevő]]</f>
        <v>#VALUE!</v>
      </c>
      <c r="F6935" t="e">
        <f>Table1[[#This Row],[Termékkör]]</f>
        <v>#VALUE!</v>
      </c>
      <c r="G6935" s="4" t="e">
        <f>Table1[[#This Row],[SzumElad]]</f>
        <v>#VALUE!</v>
      </c>
      <c r="H6935" s="7" t="e">
        <f>Table1[[#This Row],[Jut_%]]</f>
        <v>#VALUE!</v>
      </c>
      <c r="I6935" s="4" t="e">
        <f>Table1[[#This Row],[Jut]]</f>
        <v>#VALUE!</v>
      </c>
      <c r="J6935" s="4" t="e">
        <f>Table1[[#This Row],[Column1]]</f>
        <v>#VALUE!</v>
      </c>
    </row>
    <row r="6936" spans="1:10" hidden="1" x14ac:dyDescent="0.3">
      <c r="A6936" s="2" t="e">
        <f>Table1[[#This Row],[Befolyt]]</f>
        <v>#VALUE!</v>
      </c>
      <c r="B6936" t="e">
        <f>Table1[[#This Row],[ÜK]]</f>
        <v>#VALUE!</v>
      </c>
      <c r="C6936" s="3" t="e">
        <f>Table1[[#This Row],[Szla]]</f>
        <v>#VALUE!</v>
      </c>
      <c r="D6936" s="6" t="e">
        <f>Table1[[#This Row],[Kelt_hó]]</f>
        <v>#VALUE!</v>
      </c>
      <c r="E6936" t="e">
        <f>Table1[[#This Row],[Vevő]]</f>
        <v>#VALUE!</v>
      </c>
      <c r="F6936" t="e">
        <f>Table1[[#This Row],[Termékkör]]</f>
        <v>#VALUE!</v>
      </c>
      <c r="G6936" s="4" t="e">
        <f>Table1[[#This Row],[SzumElad]]</f>
        <v>#VALUE!</v>
      </c>
      <c r="H6936" s="7" t="e">
        <f>Table1[[#This Row],[Jut_%]]</f>
        <v>#VALUE!</v>
      </c>
      <c r="I6936" s="4" t="e">
        <f>Table1[[#This Row],[Jut]]</f>
        <v>#VALUE!</v>
      </c>
      <c r="J6936" s="4" t="e">
        <f>Table1[[#This Row],[Column1]]</f>
        <v>#VALUE!</v>
      </c>
    </row>
    <row r="6937" spans="1:10" hidden="1" x14ac:dyDescent="0.3">
      <c r="A6937" s="2" t="e">
        <f>Table1[[#This Row],[Befolyt]]</f>
        <v>#VALUE!</v>
      </c>
      <c r="B6937" t="e">
        <f>Table1[[#This Row],[ÜK]]</f>
        <v>#VALUE!</v>
      </c>
      <c r="C6937" s="3" t="e">
        <f>Table1[[#This Row],[Szla]]</f>
        <v>#VALUE!</v>
      </c>
      <c r="D6937" s="6" t="e">
        <f>Table1[[#This Row],[Kelt_hó]]</f>
        <v>#VALUE!</v>
      </c>
      <c r="E6937" t="e">
        <f>Table1[[#This Row],[Vevő]]</f>
        <v>#VALUE!</v>
      </c>
      <c r="F6937" t="e">
        <f>Table1[[#This Row],[Termékkör]]</f>
        <v>#VALUE!</v>
      </c>
      <c r="G6937" s="4" t="e">
        <f>Table1[[#This Row],[SzumElad]]</f>
        <v>#VALUE!</v>
      </c>
      <c r="H6937" s="7" t="e">
        <f>Table1[[#This Row],[Jut_%]]</f>
        <v>#VALUE!</v>
      </c>
      <c r="I6937" s="4" t="e">
        <f>Table1[[#This Row],[Jut]]</f>
        <v>#VALUE!</v>
      </c>
      <c r="J6937" s="4" t="e">
        <f>Table1[[#This Row],[Column1]]</f>
        <v>#VALUE!</v>
      </c>
    </row>
    <row r="6938" spans="1:10" hidden="1" x14ac:dyDescent="0.3">
      <c r="A6938" s="2" t="e">
        <f>Table1[[#This Row],[Befolyt]]</f>
        <v>#VALUE!</v>
      </c>
      <c r="B6938" t="e">
        <f>Table1[[#This Row],[ÜK]]</f>
        <v>#VALUE!</v>
      </c>
      <c r="C6938" s="3" t="e">
        <f>Table1[[#This Row],[Szla]]</f>
        <v>#VALUE!</v>
      </c>
      <c r="D6938" s="6" t="e">
        <f>Table1[[#This Row],[Kelt_hó]]</f>
        <v>#VALUE!</v>
      </c>
      <c r="E6938" t="e">
        <f>Table1[[#This Row],[Vevő]]</f>
        <v>#VALUE!</v>
      </c>
      <c r="F6938" t="e">
        <f>Table1[[#This Row],[Termékkör]]</f>
        <v>#VALUE!</v>
      </c>
      <c r="G6938" s="4" t="e">
        <f>Table1[[#This Row],[SzumElad]]</f>
        <v>#VALUE!</v>
      </c>
      <c r="H6938" s="7" t="e">
        <f>Table1[[#This Row],[Jut_%]]</f>
        <v>#VALUE!</v>
      </c>
      <c r="I6938" s="4" t="e">
        <f>Table1[[#This Row],[Jut]]</f>
        <v>#VALUE!</v>
      </c>
      <c r="J6938" s="4" t="e">
        <f>Table1[[#This Row],[Column1]]</f>
        <v>#VALUE!</v>
      </c>
    </row>
    <row r="6939" spans="1:10" hidden="1" x14ac:dyDescent="0.3">
      <c r="A6939" s="2" t="e">
        <f>Table1[[#This Row],[Befolyt]]</f>
        <v>#VALUE!</v>
      </c>
      <c r="B6939" t="e">
        <f>Table1[[#This Row],[ÜK]]</f>
        <v>#VALUE!</v>
      </c>
      <c r="C6939" s="3" t="e">
        <f>Table1[[#This Row],[Szla]]</f>
        <v>#VALUE!</v>
      </c>
      <c r="D6939" s="6" t="e">
        <f>Table1[[#This Row],[Kelt_hó]]</f>
        <v>#VALUE!</v>
      </c>
      <c r="E6939" t="e">
        <f>Table1[[#This Row],[Vevő]]</f>
        <v>#VALUE!</v>
      </c>
      <c r="F6939" t="e">
        <f>Table1[[#This Row],[Termékkör]]</f>
        <v>#VALUE!</v>
      </c>
      <c r="G6939" s="4" t="e">
        <f>Table1[[#This Row],[SzumElad]]</f>
        <v>#VALUE!</v>
      </c>
      <c r="H6939" s="7" t="e">
        <f>Table1[[#This Row],[Jut_%]]</f>
        <v>#VALUE!</v>
      </c>
      <c r="I6939" s="4" t="e">
        <f>Table1[[#This Row],[Jut]]</f>
        <v>#VALUE!</v>
      </c>
      <c r="J6939" s="4" t="e">
        <f>Table1[[#This Row],[Column1]]</f>
        <v>#VALUE!</v>
      </c>
    </row>
    <row r="6940" spans="1:10" hidden="1" x14ac:dyDescent="0.3">
      <c r="A6940" s="2" t="e">
        <f>Table1[[#This Row],[Befolyt]]</f>
        <v>#VALUE!</v>
      </c>
      <c r="B6940" t="e">
        <f>Table1[[#This Row],[ÜK]]</f>
        <v>#VALUE!</v>
      </c>
      <c r="C6940" s="3" t="e">
        <f>Table1[[#This Row],[Szla]]</f>
        <v>#VALUE!</v>
      </c>
      <c r="D6940" s="6" t="e">
        <f>Table1[[#This Row],[Kelt_hó]]</f>
        <v>#VALUE!</v>
      </c>
      <c r="E6940" t="e">
        <f>Table1[[#This Row],[Vevő]]</f>
        <v>#VALUE!</v>
      </c>
      <c r="F6940" t="e">
        <f>Table1[[#This Row],[Termékkör]]</f>
        <v>#VALUE!</v>
      </c>
      <c r="G6940" s="4" t="e">
        <f>Table1[[#This Row],[SzumElad]]</f>
        <v>#VALUE!</v>
      </c>
      <c r="H6940" s="7" t="e">
        <f>Table1[[#This Row],[Jut_%]]</f>
        <v>#VALUE!</v>
      </c>
      <c r="I6940" s="4" t="e">
        <f>Table1[[#This Row],[Jut]]</f>
        <v>#VALUE!</v>
      </c>
      <c r="J6940" s="4" t="e">
        <f>Table1[[#This Row],[Column1]]</f>
        <v>#VALUE!</v>
      </c>
    </row>
    <row r="6941" spans="1:10" hidden="1" x14ac:dyDescent="0.3">
      <c r="A6941" s="2" t="e">
        <f>Table1[[#This Row],[Befolyt]]</f>
        <v>#VALUE!</v>
      </c>
      <c r="B6941" t="e">
        <f>Table1[[#This Row],[ÜK]]</f>
        <v>#VALUE!</v>
      </c>
      <c r="C6941" s="3" t="e">
        <f>Table1[[#This Row],[Szla]]</f>
        <v>#VALUE!</v>
      </c>
      <c r="D6941" s="6" t="e">
        <f>Table1[[#This Row],[Kelt_hó]]</f>
        <v>#VALUE!</v>
      </c>
      <c r="E6941" t="e">
        <f>Table1[[#This Row],[Vevő]]</f>
        <v>#VALUE!</v>
      </c>
      <c r="F6941" t="e">
        <f>Table1[[#This Row],[Termékkör]]</f>
        <v>#VALUE!</v>
      </c>
      <c r="G6941" s="4" t="e">
        <f>Table1[[#This Row],[SzumElad]]</f>
        <v>#VALUE!</v>
      </c>
      <c r="H6941" s="7" t="e">
        <f>Table1[[#This Row],[Jut_%]]</f>
        <v>#VALUE!</v>
      </c>
      <c r="I6941" s="4" t="e">
        <f>Table1[[#This Row],[Jut]]</f>
        <v>#VALUE!</v>
      </c>
      <c r="J6941" s="4" t="e">
        <f>Table1[[#This Row],[Column1]]</f>
        <v>#VALUE!</v>
      </c>
    </row>
    <row r="6942" spans="1:10" hidden="1" x14ac:dyDescent="0.3">
      <c r="A6942" s="2" t="e">
        <f>Table1[[#This Row],[Befolyt]]</f>
        <v>#VALUE!</v>
      </c>
      <c r="B6942" t="e">
        <f>Table1[[#This Row],[ÜK]]</f>
        <v>#VALUE!</v>
      </c>
      <c r="C6942" s="3" t="e">
        <f>Table1[[#This Row],[Szla]]</f>
        <v>#VALUE!</v>
      </c>
      <c r="D6942" s="6" t="e">
        <f>Table1[[#This Row],[Kelt_hó]]</f>
        <v>#VALUE!</v>
      </c>
      <c r="E6942" t="e">
        <f>Table1[[#This Row],[Vevő]]</f>
        <v>#VALUE!</v>
      </c>
      <c r="F6942" t="e">
        <f>Table1[[#This Row],[Termékkör]]</f>
        <v>#VALUE!</v>
      </c>
      <c r="G6942" s="4" t="e">
        <f>Table1[[#This Row],[SzumElad]]</f>
        <v>#VALUE!</v>
      </c>
      <c r="H6942" s="7" t="e">
        <f>Table1[[#This Row],[Jut_%]]</f>
        <v>#VALUE!</v>
      </c>
      <c r="I6942" s="4" t="e">
        <f>Table1[[#This Row],[Jut]]</f>
        <v>#VALUE!</v>
      </c>
      <c r="J6942" s="4" t="e">
        <f>Table1[[#This Row],[Column1]]</f>
        <v>#VALUE!</v>
      </c>
    </row>
    <row r="6943" spans="1:10" hidden="1" x14ac:dyDescent="0.3">
      <c r="A6943" s="2" t="e">
        <f>Table1[[#This Row],[Befolyt]]</f>
        <v>#VALUE!</v>
      </c>
      <c r="B6943" t="e">
        <f>Table1[[#This Row],[ÜK]]</f>
        <v>#VALUE!</v>
      </c>
      <c r="C6943" s="3" t="e">
        <f>Table1[[#This Row],[Szla]]</f>
        <v>#VALUE!</v>
      </c>
      <c r="D6943" s="6" t="e">
        <f>Table1[[#This Row],[Kelt_hó]]</f>
        <v>#VALUE!</v>
      </c>
      <c r="E6943" t="e">
        <f>Table1[[#This Row],[Vevő]]</f>
        <v>#VALUE!</v>
      </c>
      <c r="F6943" t="e">
        <f>Table1[[#This Row],[Termékkör]]</f>
        <v>#VALUE!</v>
      </c>
      <c r="G6943" s="4" t="e">
        <f>Table1[[#This Row],[SzumElad]]</f>
        <v>#VALUE!</v>
      </c>
      <c r="H6943" s="7" t="e">
        <f>Table1[[#This Row],[Jut_%]]</f>
        <v>#VALUE!</v>
      </c>
      <c r="I6943" s="4" t="e">
        <f>Table1[[#This Row],[Jut]]</f>
        <v>#VALUE!</v>
      </c>
      <c r="J6943" s="4" t="e">
        <f>Table1[[#This Row],[Column1]]</f>
        <v>#VALUE!</v>
      </c>
    </row>
    <row r="6944" spans="1:10" hidden="1" x14ac:dyDescent="0.3">
      <c r="A6944" s="2" t="e">
        <f>Table1[[#This Row],[Befolyt]]</f>
        <v>#VALUE!</v>
      </c>
      <c r="B6944" t="e">
        <f>Table1[[#This Row],[ÜK]]</f>
        <v>#VALUE!</v>
      </c>
      <c r="C6944" s="3" t="e">
        <f>Table1[[#This Row],[Szla]]</f>
        <v>#VALUE!</v>
      </c>
      <c r="D6944" s="6" t="e">
        <f>Table1[[#This Row],[Kelt_hó]]</f>
        <v>#VALUE!</v>
      </c>
      <c r="E6944" t="e">
        <f>Table1[[#This Row],[Vevő]]</f>
        <v>#VALUE!</v>
      </c>
      <c r="F6944" t="e">
        <f>Table1[[#This Row],[Termékkör]]</f>
        <v>#VALUE!</v>
      </c>
      <c r="G6944" s="4" t="e">
        <f>Table1[[#This Row],[SzumElad]]</f>
        <v>#VALUE!</v>
      </c>
      <c r="H6944" s="7" t="e">
        <f>Table1[[#This Row],[Jut_%]]</f>
        <v>#VALUE!</v>
      </c>
      <c r="I6944" s="4" t="e">
        <f>Table1[[#This Row],[Jut]]</f>
        <v>#VALUE!</v>
      </c>
      <c r="J6944" s="4" t="e">
        <f>Table1[[#This Row],[Column1]]</f>
        <v>#VALUE!</v>
      </c>
    </row>
    <row r="6945" spans="1:10" hidden="1" x14ac:dyDescent="0.3">
      <c r="A6945" s="2" t="e">
        <f>Table1[[#This Row],[Befolyt]]</f>
        <v>#VALUE!</v>
      </c>
      <c r="B6945" t="e">
        <f>Table1[[#This Row],[ÜK]]</f>
        <v>#VALUE!</v>
      </c>
      <c r="C6945" s="3" t="e">
        <f>Table1[[#This Row],[Szla]]</f>
        <v>#VALUE!</v>
      </c>
      <c r="D6945" s="6" t="e">
        <f>Table1[[#This Row],[Kelt_hó]]</f>
        <v>#VALUE!</v>
      </c>
      <c r="E6945" t="e">
        <f>Table1[[#This Row],[Vevő]]</f>
        <v>#VALUE!</v>
      </c>
      <c r="F6945" t="e">
        <f>Table1[[#This Row],[Termékkör]]</f>
        <v>#VALUE!</v>
      </c>
      <c r="G6945" s="4" t="e">
        <f>Table1[[#This Row],[SzumElad]]</f>
        <v>#VALUE!</v>
      </c>
      <c r="H6945" s="7" t="e">
        <f>Table1[[#This Row],[Jut_%]]</f>
        <v>#VALUE!</v>
      </c>
      <c r="I6945" s="4" t="e">
        <f>Table1[[#This Row],[Jut]]</f>
        <v>#VALUE!</v>
      </c>
      <c r="J6945" s="4" t="e">
        <f>Table1[[#This Row],[Column1]]</f>
        <v>#VALUE!</v>
      </c>
    </row>
    <row r="6946" spans="1:10" hidden="1" x14ac:dyDescent="0.3">
      <c r="A6946" s="2" t="e">
        <f>Table1[[#This Row],[Befolyt]]</f>
        <v>#VALUE!</v>
      </c>
      <c r="B6946" t="e">
        <f>Table1[[#This Row],[ÜK]]</f>
        <v>#VALUE!</v>
      </c>
      <c r="C6946" s="3" t="e">
        <f>Table1[[#This Row],[Szla]]</f>
        <v>#VALUE!</v>
      </c>
      <c r="D6946" s="6" t="e">
        <f>Table1[[#This Row],[Kelt_hó]]</f>
        <v>#VALUE!</v>
      </c>
      <c r="E6946" t="e">
        <f>Table1[[#This Row],[Vevő]]</f>
        <v>#VALUE!</v>
      </c>
      <c r="F6946" t="e">
        <f>Table1[[#This Row],[Termékkör]]</f>
        <v>#VALUE!</v>
      </c>
      <c r="G6946" s="4" t="e">
        <f>Table1[[#This Row],[SzumElad]]</f>
        <v>#VALUE!</v>
      </c>
      <c r="H6946" s="7" t="e">
        <f>Table1[[#This Row],[Jut_%]]</f>
        <v>#VALUE!</v>
      </c>
      <c r="I6946" s="4" t="e">
        <f>Table1[[#This Row],[Jut]]</f>
        <v>#VALUE!</v>
      </c>
      <c r="J6946" s="4" t="e">
        <f>Table1[[#This Row],[Column1]]</f>
        <v>#VALUE!</v>
      </c>
    </row>
    <row r="6947" spans="1:10" hidden="1" x14ac:dyDescent="0.3">
      <c r="A6947" s="2" t="e">
        <f>Table1[[#This Row],[Befolyt]]</f>
        <v>#VALUE!</v>
      </c>
      <c r="B6947" t="e">
        <f>Table1[[#This Row],[ÜK]]</f>
        <v>#VALUE!</v>
      </c>
      <c r="C6947" s="3" t="e">
        <f>Table1[[#This Row],[Szla]]</f>
        <v>#VALUE!</v>
      </c>
      <c r="D6947" s="6" t="e">
        <f>Table1[[#This Row],[Kelt_hó]]</f>
        <v>#VALUE!</v>
      </c>
      <c r="E6947" t="e">
        <f>Table1[[#This Row],[Vevő]]</f>
        <v>#VALUE!</v>
      </c>
      <c r="F6947" t="e">
        <f>Table1[[#This Row],[Termékkör]]</f>
        <v>#VALUE!</v>
      </c>
      <c r="G6947" s="4" t="e">
        <f>Table1[[#This Row],[SzumElad]]</f>
        <v>#VALUE!</v>
      </c>
      <c r="H6947" s="7" t="e">
        <f>Table1[[#This Row],[Jut_%]]</f>
        <v>#VALUE!</v>
      </c>
      <c r="I6947" s="4" t="e">
        <f>Table1[[#This Row],[Jut]]</f>
        <v>#VALUE!</v>
      </c>
      <c r="J6947" s="4" t="e">
        <f>Table1[[#This Row],[Column1]]</f>
        <v>#VALUE!</v>
      </c>
    </row>
    <row r="6948" spans="1:10" hidden="1" x14ac:dyDescent="0.3">
      <c r="A6948" s="2" t="e">
        <f>Table1[[#This Row],[Befolyt]]</f>
        <v>#VALUE!</v>
      </c>
      <c r="B6948" t="e">
        <f>Table1[[#This Row],[ÜK]]</f>
        <v>#VALUE!</v>
      </c>
      <c r="C6948" s="3" t="e">
        <f>Table1[[#This Row],[Szla]]</f>
        <v>#VALUE!</v>
      </c>
      <c r="D6948" s="6" t="e">
        <f>Table1[[#This Row],[Kelt_hó]]</f>
        <v>#VALUE!</v>
      </c>
      <c r="E6948" t="e">
        <f>Table1[[#This Row],[Vevő]]</f>
        <v>#VALUE!</v>
      </c>
      <c r="F6948" t="e">
        <f>Table1[[#This Row],[Termékkör]]</f>
        <v>#VALUE!</v>
      </c>
      <c r="G6948" s="4" t="e">
        <f>Table1[[#This Row],[SzumElad]]</f>
        <v>#VALUE!</v>
      </c>
      <c r="H6948" s="7" t="e">
        <f>Table1[[#This Row],[Jut_%]]</f>
        <v>#VALUE!</v>
      </c>
      <c r="I6948" s="4" t="e">
        <f>Table1[[#This Row],[Jut]]</f>
        <v>#VALUE!</v>
      </c>
      <c r="J6948" s="4" t="e">
        <f>Table1[[#This Row],[Column1]]</f>
        <v>#VALUE!</v>
      </c>
    </row>
    <row r="6949" spans="1:10" hidden="1" x14ac:dyDescent="0.3">
      <c r="A6949" s="2" t="e">
        <f>Table1[[#This Row],[Befolyt]]</f>
        <v>#VALUE!</v>
      </c>
      <c r="B6949" t="e">
        <f>Table1[[#This Row],[ÜK]]</f>
        <v>#VALUE!</v>
      </c>
      <c r="C6949" s="3" t="e">
        <f>Table1[[#This Row],[Szla]]</f>
        <v>#VALUE!</v>
      </c>
      <c r="D6949" s="6" t="e">
        <f>Table1[[#This Row],[Kelt_hó]]</f>
        <v>#VALUE!</v>
      </c>
      <c r="E6949" t="e">
        <f>Table1[[#This Row],[Vevő]]</f>
        <v>#VALUE!</v>
      </c>
      <c r="F6949" t="e">
        <f>Table1[[#This Row],[Termékkör]]</f>
        <v>#VALUE!</v>
      </c>
      <c r="G6949" s="4" t="e">
        <f>Table1[[#This Row],[SzumElad]]</f>
        <v>#VALUE!</v>
      </c>
      <c r="H6949" s="7" t="e">
        <f>Table1[[#This Row],[Jut_%]]</f>
        <v>#VALUE!</v>
      </c>
      <c r="I6949" s="4" t="e">
        <f>Table1[[#This Row],[Jut]]</f>
        <v>#VALUE!</v>
      </c>
      <c r="J6949" s="4" t="e">
        <f>Table1[[#This Row],[Column1]]</f>
        <v>#VALUE!</v>
      </c>
    </row>
    <row r="6950" spans="1:10" hidden="1" x14ac:dyDescent="0.3">
      <c r="A6950" s="2" t="e">
        <f>Table1[[#This Row],[Befolyt]]</f>
        <v>#VALUE!</v>
      </c>
      <c r="B6950" t="e">
        <f>Table1[[#This Row],[ÜK]]</f>
        <v>#VALUE!</v>
      </c>
      <c r="C6950" s="3" t="e">
        <f>Table1[[#This Row],[Szla]]</f>
        <v>#VALUE!</v>
      </c>
      <c r="D6950" s="6" t="e">
        <f>Table1[[#This Row],[Kelt_hó]]</f>
        <v>#VALUE!</v>
      </c>
      <c r="E6950" t="e">
        <f>Table1[[#This Row],[Vevő]]</f>
        <v>#VALUE!</v>
      </c>
      <c r="F6950" t="e">
        <f>Table1[[#This Row],[Termékkör]]</f>
        <v>#VALUE!</v>
      </c>
      <c r="G6950" s="4" t="e">
        <f>Table1[[#This Row],[SzumElad]]</f>
        <v>#VALUE!</v>
      </c>
      <c r="H6950" s="7" t="e">
        <f>Table1[[#This Row],[Jut_%]]</f>
        <v>#VALUE!</v>
      </c>
      <c r="I6950" s="4" t="e">
        <f>Table1[[#This Row],[Jut]]</f>
        <v>#VALUE!</v>
      </c>
      <c r="J6950" s="4" t="e">
        <f>Table1[[#This Row],[Column1]]</f>
        <v>#VALUE!</v>
      </c>
    </row>
    <row r="6951" spans="1:10" hidden="1" x14ac:dyDescent="0.3">
      <c r="A6951" s="2" t="e">
        <f>Table1[[#This Row],[Befolyt]]</f>
        <v>#VALUE!</v>
      </c>
      <c r="B6951" t="e">
        <f>Table1[[#This Row],[ÜK]]</f>
        <v>#VALUE!</v>
      </c>
      <c r="C6951" s="3" t="e">
        <f>Table1[[#This Row],[Szla]]</f>
        <v>#VALUE!</v>
      </c>
      <c r="D6951" s="6" t="e">
        <f>Table1[[#This Row],[Kelt_hó]]</f>
        <v>#VALUE!</v>
      </c>
      <c r="E6951" t="e">
        <f>Table1[[#This Row],[Vevő]]</f>
        <v>#VALUE!</v>
      </c>
      <c r="F6951" t="e">
        <f>Table1[[#This Row],[Termékkör]]</f>
        <v>#VALUE!</v>
      </c>
      <c r="G6951" s="4" t="e">
        <f>Table1[[#This Row],[SzumElad]]</f>
        <v>#VALUE!</v>
      </c>
      <c r="H6951" s="7" t="e">
        <f>Table1[[#This Row],[Jut_%]]</f>
        <v>#VALUE!</v>
      </c>
      <c r="I6951" s="4" t="e">
        <f>Table1[[#This Row],[Jut]]</f>
        <v>#VALUE!</v>
      </c>
      <c r="J6951" s="4" t="e">
        <f>Table1[[#This Row],[Column1]]</f>
        <v>#VALUE!</v>
      </c>
    </row>
    <row r="6952" spans="1:10" hidden="1" x14ac:dyDescent="0.3">
      <c r="A6952" s="2" t="e">
        <f>Table1[[#This Row],[Befolyt]]</f>
        <v>#VALUE!</v>
      </c>
      <c r="B6952" t="e">
        <f>Table1[[#This Row],[ÜK]]</f>
        <v>#VALUE!</v>
      </c>
      <c r="C6952" s="3" t="e">
        <f>Table1[[#This Row],[Szla]]</f>
        <v>#VALUE!</v>
      </c>
      <c r="D6952" s="6" t="e">
        <f>Table1[[#This Row],[Kelt_hó]]</f>
        <v>#VALUE!</v>
      </c>
      <c r="E6952" t="e">
        <f>Table1[[#This Row],[Vevő]]</f>
        <v>#VALUE!</v>
      </c>
      <c r="F6952" t="e">
        <f>Table1[[#This Row],[Termékkör]]</f>
        <v>#VALUE!</v>
      </c>
      <c r="G6952" s="4" t="e">
        <f>Table1[[#This Row],[SzumElad]]</f>
        <v>#VALUE!</v>
      </c>
      <c r="H6952" s="7" t="e">
        <f>Table1[[#This Row],[Jut_%]]</f>
        <v>#VALUE!</v>
      </c>
      <c r="I6952" s="4" t="e">
        <f>Table1[[#This Row],[Jut]]</f>
        <v>#VALUE!</v>
      </c>
      <c r="J6952" s="4" t="e">
        <f>Table1[[#This Row],[Column1]]</f>
        <v>#VALUE!</v>
      </c>
    </row>
    <row r="6953" spans="1:10" hidden="1" x14ac:dyDescent="0.3">
      <c r="A6953" s="2" t="e">
        <f>Table1[[#This Row],[Befolyt]]</f>
        <v>#VALUE!</v>
      </c>
      <c r="B6953" t="e">
        <f>Table1[[#This Row],[ÜK]]</f>
        <v>#VALUE!</v>
      </c>
      <c r="C6953" s="3" t="e">
        <f>Table1[[#This Row],[Szla]]</f>
        <v>#VALUE!</v>
      </c>
      <c r="D6953" s="6" t="e">
        <f>Table1[[#This Row],[Kelt_hó]]</f>
        <v>#VALUE!</v>
      </c>
      <c r="E6953" t="e">
        <f>Table1[[#This Row],[Vevő]]</f>
        <v>#VALUE!</v>
      </c>
      <c r="F6953" t="e">
        <f>Table1[[#This Row],[Termékkör]]</f>
        <v>#VALUE!</v>
      </c>
      <c r="G6953" s="4" t="e">
        <f>Table1[[#This Row],[SzumElad]]</f>
        <v>#VALUE!</v>
      </c>
      <c r="H6953" s="7" t="e">
        <f>Table1[[#This Row],[Jut_%]]</f>
        <v>#VALUE!</v>
      </c>
      <c r="I6953" s="4" t="e">
        <f>Table1[[#This Row],[Jut]]</f>
        <v>#VALUE!</v>
      </c>
      <c r="J6953" s="4" t="e">
        <f>Table1[[#This Row],[Column1]]</f>
        <v>#VALUE!</v>
      </c>
    </row>
    <row r="6954" spans="1:10" hidden="1" x14ac:dyDescent="0.3">
      <c r="A6954" s="2" t="e">
        <f>Table1[[#This Row],[Befolyt]]</f>
        <v>#VALUE!</v>
      </c>
      <c r="B6954" t="e">
        <f>Table1[[#This Row],[ÜK]]</f>
        <v>#VALUE!</v>
      </c>
      <c r="C6954" s="3" t="e">
        <f>Table1[[#This Row],[Szla]]</f>
        <v>#VALUE!</v>
      </c>
      <c r="D6954" s="6" t="e">
        <f>Table1[[#This Row],[Kelt_hó]]</f>
        <v>#VALUE!</v>
      </c>
      <c r="E6954" t="e">
        <f>Table1[[#This Row],[Vevő]]</f>
        <v>#VALUE!</v>
      </c>
      <c r="F6954" t="e">
        <f>Table1[[#This Row],[Termékkör]]</f>
        <v>#VALUE!</v>
      </c>
      <c r="G6954" s="4" t="e">
        <f>Table1[[#This Row],[SzumElad]]</f>
        <v>#VALUE!</v>
      </c>
      <c r="H6954" s="7" t="e">
        <f>Table1[[#This Row],[Jut_%]]</f>
        <v>#VALUE!</v>
      </c>
      <c r="I6954" s="4" t="e">
        <f>Table1[[#This Row],[Jut]]</f>
        <v>#VALUE!</v>
      </c>
      <c r="J6954" s="4" t="e">
        <f>Table1[[#This Row],[Column1]]</f>
        <v>#VALUE!</v>
      </c>
    </row>
    <row r="6955" spans="1:10" hidden="1" x14ac:dyDescent="0.3">
      <c r="A6955" s="2" t="e">
        <f>Table1[[#This Row],[Befolyt]]</f>
        <v>#VALUE!</v>
      </c>
      <c r="B6955" t="e">
        <f>Table1[[#This Row],[ÜK]]</f>
        <v>#VALUE!</v>
      </c>
      <c r="C6955" s="3" t="e">
        <f>Table1[[#This Row],[Szla]]</f>
        <v>#VALUE!</v>
      </c>
      <c r="D6955" s="6" t="e">
        <f>Table1[[#This Row],[Kelt_hó]]</f>
        <v>#VALUE!</v>
      </c>
      <c r="E6955" t="e">
        <f>Table1[[#This Row],[Vevő]]</f>
        <v>#VALUE!</v>
      </c>
      <c r="F6955" t="e">
        <f>Table1[[#This Row],[Termékkör]]</f>
        <v>#VALUE!</v>
      </c>
      <c r="G6955" s="4" t="e">
        <f>Table1[[#This Row],[SzumElad]]</f>
        <v>#VALUE!</v>
      </c>
      <c r="H6955" s="7" t="e">
        <f>Table1[[#This Row],[Jut_%]]</f>
        <v>#VALUE!</v>
      </c>
      <c r="I6955" s="4" t="e">
        <f>Table1[[#This Row],[Jut]]</f>
        <v>#VALUE!</v>
      </c>
      <c r="J6955" s="4" t="e">
        <f>Table1[[#This Row],[Column1]]</f>
        <v>#VALUE!</v>
      </c>
    </row>
    <row r="6956" spans="1:10" hidden="1" x14ac:dyDescent="0.3">
      <c r="A6956" s="2" t="e">
        <f>Table1[[#This Row],[Befolyt]]</f>
        <v>#VALUE!</v>
      </c>
      <c r="B6956" t="e">
        <f>Table1[[#This Row],[ÜK]]</f>
        <v>#VALUE!</v>
      </c>
      <c r="C6956" s="3" t="e">
        <f>Table1[[#This Row],[Szla]]</f>
        <v>#VALUE!</v>
      </c>
      <c r="D6956" s="6" t="e">
        <f>Table1[[#This Row],[Kelt_hó]]</f>
        <v>#VALUE!</v>
      </c>
      <c r="E6956" t="e">
        <f>Table1[[#This Row],[Vevő]]</f>
        <v>#VALUE!</v>
      </c>
      <c r="F6956" t="e">
        <f>Table1[[#This Row],[Termékkör]]</f>
        <v>#VALUE!</v>
      </c>
      <c r="G6956" s="4" t="e">
        <f>Table1[[#This Row],[SzumElad]]</f>
        <v>#VALUE!</v>
      </c>
      <c r="H6956" s="7" t="e">
        <f>Table1[[#This Row],[Jut_%]]</f>
        <v>#VALUE!</v>
      </c>
      <c r="I6956" s="4" t="e">
        <f>Table1[[#This Row],[Jut]]</f>
        <v>#VALUE!</v>
      </c>
      <c r="J6956" s="4" t="e">
        <f>Table1[[#This Row],[Column1]]</f>
        <v>#VALUE!</v>
      </c>
    </row>
    <row r="6957" spans="1:10" hidden="1" x14ac:dyDescent="0.3">
      <c r="A6957" s="2" t="e">
        <f>Table1[[#This Row],[Befolyt]]</f>
        <v>#VALUE!</v>
      </c>
      <c r="B6957" t="e">
        <f>Table1[[#This Row],[ÜK]]</f>
        <v>#VALUE!</v>
      </c>
      <c r="C6957" s="3" t="e">
        <f>Table1[[#This Row],[Szla]]</f>
        <v>#VALUE!</v>
      </c>
      <c r="D6957" s="6" t="e">
        <f>Table1[[#This Row],[Kelt_hó]]</f>
        <v>#VALUE!</v>
      </c>
      <c r="E6957" t="e">
        <f>Table1[[#This Row],[Vevő]]</f>
        <v>#VALUE!</v>
      </c>
      <c r="F6957" t="e">
        <f>Table1[[#This Row],[Termékkör]]</f>
        <v>#VALUE!</v>
      </c>
      <c r="G6957" s="4" t="e">
        <f>Table1[[#This Row],[SzumElad]]</f>
        <v>#VALUE!</v>
      </c>
      <c r="H6957" s="7" t="e">
        <f>Table1[[#This Row],[Jut_%]]</f>
        <v>#VALUE!</v>
      </c>
      <c r="I6957" s="4" t="e">
        <f>Table1[[#This Row],[Jut]]</f>
        <v>#VALUE!</v>
      </c>
      <c r="J6957" s="4" t="e">
        <f>Table1[[#This Row],[Column1]]</f>
        <v>#VALUE!</v>
      </c>
    </row>
    <row r="6958" spans="1:10" hidden="1" x14ac:dyDescent="0.3">
      <c r="A6958" s="2" t="e">
        <f>Table1[[#This Row],[Befolyt]]</f>
        <v>#VALUE!</v>
      </c>
      <c r="B6958" t="e">
        <f>Table1[[#This Row],[ÜK]]</f>
        <v>#VALUE!</v>
      </c>
      <c r="C6958" s="3" t="e">
        <f>Table1[[#This Row],[Szla]]</f>
        <v>#VALUE!</v>
      </c>
      <c r="D6958" s="6" t="e">
        <f>Table1[[#This Row],[Kelt_hó]]</f>
        <v>#VALUE!</v>
      </c>
      <c r="E6958" t="e">
        <f>Table1[[#This Row],[Vevő]]</f>
        <v>#VALUE!</v>
      </c>
      <c r="F6958" t="e">
        <f>Table1[[#This Row],[Termékkör]]</f>
        <v>#VALUE!</v>
      </c>
      <c r="G6958" s="4" t="e">
        <f>Table1[[#This Row],[SzumElad]]</f>
        <v>#VALUE!</v>
      </c>
      <c r="H6958" s="7" t="e">
        <f>Table1[[#This Row],[Jut_%]]</f>
        <v>#VALUE!</v>
      </c>
      <c r="I6958" s="4" t="e">
        <f>Table1[[#This Row],[Jut]]</f>
        <v>#VALUE!</v>
      </c>
      <c r="J6958" s="4" t="e">
        <f>Table1[[#This Row],[Column1]]</f>
        <v>#VALUE!</v>
      </c>
    </row>
    <row r="6959" spans="1:10" hidden="1" x14ac:dyDescent="0.3">
      <c r="A6959" s="2" t="e">
        <f>Table1[[#This Row],[Befolyt]]</f>
        <v>#VALUE!</v>
      </c>
      <c r="B6959" t="e">
        <f>Table1[[#This Row],[ÜK]]</f>
        <v>#VALUE!</v>
      </c>
      <c r="C6959" s="3" t="e">
        <f>Table1[[#This Row],[Szla]]</f>
        <v>#VALUE!</v>
      </c>
      <c r="D6959" s="6" t="e">
        <f>Table1[[#This Row],[Kelt_hó]]</f>
        <v>#VALUE!</v>
      </c>
      <c r="E6959" t="e">
        <f>Table1[[#This Row],[Vevő]]</f>
        <v>#VALUE!</v>
      </c>
      <c r="F6959" t="e">
        <f>Table1[[#This Row],[Termékkör]]</f>
        <v>#VALUE!</v>
      </c>
      <c r="G6959" s="4" t="e">
        <f>Table1[[#This Row],[SzumElad]]</f>
        <v>#VALUE!</v>
      </c>
      <c r="H6959" s="7" t="e">
        <f>Table1[[#This Row],[Jut_%]]</f>
        <v>#VALUE!</v>
      </c>
      <c r="I6959" s="4" t="e">
        <f>Table1[[#This Row],[Jut]]</f>
        <v>#VALUE!</v>
      </c>
      <c r="J6959" s="4" t="e">
        <f>Table1[[#This Row],[Column1]]</f>
        <v>#VALUE!</v>
      </c>
    </row>
    <row r="6960" spans="1:10" hidden="1" x14ac:dyDescent="0.3">
      <c r="A6960" s="2" t="e">
        <f>Table1[[#This Row],[Befolyt]]</f>
        <v>#VALUE!</v>
      </c>
      <c r="B6960" t="e">
        <f>Table1[[#This Row],[ÜK]]</f>
        <v>#VALUE!</v>
      </c>
      <c r="C6960" s="3" t="e">
        <f>Table1[[#This Row],[Szla]]</f>
        <v>#VALUE!</v>
      </c>
      <c r="D6960" s="6" t="e">
        <f>Table1[[#This Row],[Kelt_hó]]</f>
        <v>#VALUE!</v>
      </c>
      <c r="E6960" t="e">
        <f>Table1[[#This Row],[Vevő]]</f>
        <v>#VALUE!</v>
      </c>
      <c r="F6960" t="e">
        <f>Table1[[#This Row],[Termékkör]]</f>
        <v>#VALUE!</v>
      </c>
      <c r="G6960" s="4" t="e">
        <f>Table1[[#This Row],[SzumElad]]</f>
        <v>#VALUE!</v>
      </c>
      <c r="H6960" s="7" t="e">
        <f>Table1[[#This Row],[Jut_%]]</f>
        <v>#VALUE!</v>
      </c>
      <c r="I6960" s="4" t="e">
        <f>Table1[[#This Row],[Jut]]</f>
        <v>#VALUE!</v>
      </c>
      <c r="J6960" s="4" t="e">
        <f>Table1[[#This Row],[Column1]]</f>
        <v>#VALUE!</v>
      </c>
    </row>
    <row r="6961" spans="1:10" hidden="1" x14ac:dyDescent="0.3">
      <c r="A6961" s="2" t="e">
        <f>Table1[[#This Row],[Befolyt]]</f>
        <v>#VALUE!</v>
      </c>
      <c r="B6961" t="e">
        <f>Table1[[#This Row],[ÜK]]</f>
        <v>#VALUE!</v>
      </c>
      <c r="C6961" s="3" t="e">
        <f>Table1[[#This Row],[Szla]]</f>
        <v>#VALUE!</v>
      </c>
      <c r="D6961" s="6" t="e">
        <f>Table1[[#This Row],[Kelt_hó]]</f>
        <v>#VALUE!</v>
      </c>
      <c r="E6961" t="e">
        <f>Table1[[#This Row],[Vevő]]</f>
        <v>#VALUE!</v>
      </c>
      <c r="F6961" t="e">
        <f>Table1[[#This Row],[Termékkör]]</f>
        <v>#VALUE!</v>
      </c>
      <c r="G6961" s="4" t="e">
        <f>Table1[[#This Row],[SzumElad]]</f>
        <v>#VALUE!</v>
      </c>
      <c r="H6961" s="7" t="e">
        <f>Table1[[#This Row],[Jut_%]]</f>
        <v>#VALUE!</v>
      </c>
      <c r="I6961" s="4" t="e">
        <f>Table1[[#This Row],[Jut]]</f>
        <v>#VALUE!</v>
      </c>
      <c r="J6961" s="4" t="e">
        <f>Table1[[#This Row],[Column1]]</f>
        <v>#VALUE!</v>
      </c>
    </row>
    <row r="6962" spans="1:10" hidden="1" x14ac:dyDescent="0.3">
      <c r="A6962" s="2" t="e">
        <f>Table1[[#This Row],[Befolyt]]</f>
        <v>#VALUE!</v>
      </c>
      <c r="B6962" t="e">
        <f>Table1[[#This Row],[ÜK]]</f>
        <v>#VALUE!</v>
      </c>
      <c r="C6962" s="3" t="e">
        <f>Table1[[#This Row],[Szla]]</f>
        <v>#VALUE!</v>
      </c>
      <c r="D6962" s="6" t="e">
        <f>Table1[[#This Row],[Kelt_hó]]</f>
        <v>#VALUE!</v>
      </c>
      <c r="E6962" t="e">
        <f>Table1[[#This Row],[Vevő]]</f>
        <v>#VALUE!</v>
      </c>
      <c r="F6962" t="e">
        <f>Table1[[#This Row],[Termékkör]]</f>
        <v>#VALUE!</v>
      </c>
      <c r="G6962" s="4" t="e">
        <f>Table1[[#This Row],[SzumElad]]</f>
        <v>#VALUE!</v>
      </c>
      <c r="H6962" s="7" t="e">
        <f>Table1[[#This Row],[Jut_%]]</f>
        <v>#VALUE!</v>
      </c>
      <c r="I6962" s="4" t="e">
        <f>Table1[[#This Row],[Jut]]</f>
        <v>#VALUE!</v>
      </c>
      <c r="J6962" s="4" t="e">
        <f>Table1[[#This Row],[Column1]]</f>
        <v>#VALUE!</v>
      </c>
    </row>
    <row r="6963" spans="1:10" hidden="1" x14ac:dyDescent="0.3">
      <c r="A6963" s="2" t="e">
        <f>Table1[[#This Row],[Befolyt]]</f>
        <v>#VALUE!</v>
      </c>
      <c r="B6963" t="e">
        <f>Table1[[#This Row],[ÜK]]</f>
        <v>#VALUE!</v>
      </c>
      <c r="C6963" s="3" t="e">
        <f>Table1[[#This Row],[Szla]]</f>
        <v>#VALUE!</v>
      </c>
      <c r="D6963" s="6" t="e">
        <f>Table1[[#This Row],[Kelt_hó]]</f>
        <v>#VALUE!</v>
      </c>
      <c r="E6963" t="e">
        <f>Table1[[#This Row],[Vevő]]</f>
        <v>#VALUE!</v>
      </c>
      <c r="F6963" t="e">
        <f>Table1[[#This Row],[Termékkör]]</f>
        <v>#VALUE!</v>
      </c>
      <c r="G6963" s="4" t="e">
        <f>Table1[[#This Row],[SzumElad]]</f>
        <v>#VALUE!</v>
      </c>
      <c r="H6963" s="7" t="e">
        <f>Table1[[#This Row],[Jut_%]]</f>
        <v>#VALUE!</v>
      </c>
      <c r="I6963" s="4" t="e">
        <f>Table1[[#This Row],[Jut]]</f>
        <v>#VALUE!</v>
      </c>
      <c r="J6963" s="4" t="e">
        <f>Table1[[#This Row],[Column1]]</f>
        <v>#VALUE!</v>
      </c>
    </row>
    <row r="6964" spans="1:10" hidden="1" x14ac:dyDescent="0.3">
      <c r="A6964" s="2" t="e">
        <f>Table1[[#This Row],[Befolyt]]</f>
        <v>#VALUE!</v>
      </c>
      <c r="B6964" t="e">
        <f>Table1[[#This Row],[ÜK]]</f>
        <v>#VALUE!</v>
      </c>
      <c r="C6964" s="3" t="e">
        <f>Table1[[#This Row],[Szla]]</f>
        <v>#VALUE!</v>
      </c>
      <c r="D6964" s="6" t="e">
        <f>Table1[[#This Row],[Kelt_hó]]</f>
        <v>#VALUE!</v>
      </c>
      <c r="E6964" t="e">
        <f>Table1[[#This Row],[Vevő]]</f>
        <v>#VALUE!</v>
      </c>
      <c r="F6964" t="e">
        <f>Table1[[#This Row],[Termékkör]]</f>
        <v>#VALUE!</v>
      </c>
      <c r="G6964" s="4" t="e">
        <f>Table1[[#This Row],[SzumElad]]</f>
        <v>#VALUE!</v>
      </c>
      <c r="H6964" s="7" t="e">
        <f>Table1[[#This Row],[Jut_%]]</f>
        <v>#VALUE!</v>
      </c>
      <c r="I6964" s="4" t="e">
        <f>Table1[[#This Row],[Jut]]</f>
        <v>#VALUE!</v>
      </c>
      <c r="J6964" s="4" t="e">
        <f>Table1[[#This Row],[Column1]]</f>
        <v>#VALUE!</v>
      </c>
    </row>
    <row r="6965" spans="1:10" hidden="1" x14ac:dyDescent="0.3">
      <c r="A6965" s="2" t="e">
        <f>Table1[[#This Row],[Befolyt]]</f>
        <v>#VALUE!</v>
      </c>
      <c r="B6965" t="e">
        <f>Table1[[#This Row],[ÜK]]</f>
        <v>#VALUE!</v>
      </c>
      <c r="C6965" s="3" t="e">
        <f>Table1[[#This Row],[Szla]]</f>
        <v>#VALUE!</v>
      </c>
      <c r="D6965" s="6" t="e">
        <f>Table1[[#This Row],[Kelt_hó]]</f>
        <v>#VALUE!</v>
      </c>
      <c r="E6965" t="e">
        <f>Table1[[#This Row],[Vevő]]</f>
        <v>#VALUE!</v>
      </c>
      <c r="F6965" t="e">
        <f>Table1[[#This Row],[Termékkör]]</f>
        <v>#VALUE!</v>
      </c>
      <c r="G6965" s="4" t="e">
        <f>Table1[[#This Row],[SzumElad]]</f>
        <v>#VALUE!</v>
      </c>
      <c r="H6965" s="7" t="e">
        <f>Table1[[#This Row],[Jut_%]]</f>
        <v>#VALUE!</v>
      </c>
      <c r="I6965" s="4" t="e">
        <f>Table1[[#This Row],[Jut]]</f>
        <v>#VALUE!</v>
      </c>
      <c r="J6965" s="4" t="e">
        <f>Table1[[#This Row],[Column1]]</f>
        <v>#VALUE!</v>
      </c>
    </row>
    <row r="6966" spans="1:10" hidden="1" x14ac:dyDescent="0.3">
      <c r="A6966" s="2" t="e">
        <f>Table1[[#This Row],[Befolyt]]</f>
        <v>#VALUE!</v>
      </c>
      <c r="B6966" t="e">
        <f>Table1[[#This Row],[ÜK]]</f>
        <v>#VALUE!</v>
      </c>
      <c r="C6966" s="3" t="e">
        <f>Table1[[#This Row],[Szla]]</f>
        <v>#VALUE!</v>
      </c>
      <c r="D6966" s="6" t="e">
        <f>Table1[[#This Row],[Kelt_hó]]</f>
        <v>#VALUE!</v>
      </c>
      <c r="E6966" t="e">
        <f>Table1[[#This Row],[Vevő]]</f>
        <v>#VALUE!</v>
      </c>
      <c r="F6966" t="e">
        <f>Table1[[#This Row],[Termékkör]]</f>
        <v>#VALUE!</v>
      </c>
      <c r="G6966" s="4" t="e">
        <f>Table1[[#This Row],[SzumElad]]</f>
        <v>#VALUE!</v>
      </c>
      <c r="H6966" s="7" t="e">
        <f>Table1[[#This Row],[Jut_%]]</f>
        <v>#VALUE!</v>
      </c>
      <c r="I6966" s="4" t="e">
        <f>Table1[[#This Row],[Jut]]</f>
        <v>#VALUE!</v>
      </c>
      <c r="J6966" s="4" t="e">
        <f>Table1[[#This Row],[Column1]]</f>
        <v>#VALUE!</v>
      </c>
    </row>
    <row r="6967" spans="1:10" hidden="1" x14ac:dyDescent="0.3">
      <c r="A6967" s="2" t="e">
        <f>Table1[[#This Row],[Befolyt]]</f>
        <v>#VALUE!</v>
      </c>
      <c r="B6967" t="e">
        <f>Table1[[#This Row],[ÜK]]</f>
        <v>#VALUE!</v>
      </c>
      <c r="C6967" s="3" t="e">
        <f>Table1[[#This Row],[Szla]]</f>
        <v>#VALUE!</v>
      </c>
      <c r="D6967" s="6" t="e">
        <f>Table1[[#This Row],[Kelt_hó]]</f>
        <v>#VALUE!</v>
      </c>
      <c r="E6967" t="e">
        <f>Table1[[#This Row],[Vevő]]</f>
        <v>#VALUE!</v>
      </c>
      <c r="F6967" t="e">
        <f>Table1[[#This Row],[Termékkör]]</f>
        <v>#VALUE!</v>
      </c>
      <c r="G6967" s="4" t="e">
        <f>Table1[[#This Row],[SzumElad]]</f>
        <v>#VALUE!</v>
      </c>
      <c r="H6967" s="7" t="e">
        <f>Table1[[#This Row],[Jut_%]]</f>
        <v>#VALUE!</v>
      </c>
      <c r="I6967" s="4" t="e">
        <f>Table1[[#This Row],[Jut]]</f>
        <v>#VALUE!</v>
      </c>
      <c r="J6967" s="4" t="e">
        <f>Table1[[#This Row],[Column1]]</f>
        <v>#VALUE!</v>
      </c>
    </row>
    <row r="6968" spans="1:10" hidden="1" x14ac:dyDescent="0.3">
      <c r="A6968" s="2" t="e">
        <f>Table1[[#This Row],[Befolyt]]</f>
        <v>#VALUE!</v>
      </c>
      <c r="B6968" t="e">
        <f>Table1[[#This Row],[ÜK]]</f>
        <v>#VALUE!</v>
      </c>
      <c r="C6968" s="3" t="e">
        <f>Table1[[#This Row],[Szla]]</f>
        <v>#VALUE!</v>
      </c>
      <c r="D6968" s="6" t="e">
        <f>Table1[[#This Row],[Kelt_hó]]</f>
        <v>#VALUE!</v>
      </c>
      <c r="E6968" t="e">
        <f>Table1[[#This Row],[Vevő]]</f>
        <v>#VALUE!</v>
      </c>
      <c r="F6968" t="e">
        <f>Table1[[#This Row],[Termékkör]]</f>
        <v>#VALUE!</v>
      </c>
      <c r="G6968" s="4" t="e">
        <f>Table1[[#This Row],[SzumElad]]</f>
        <v>#VALUE!</v>
      </c>
      <c r="H6968" s="7" t="e">
        <f>Table1[[#This Row],[Jut_%]]</f>
        <v>#VALUE!</v>
      </c>
      <c r="I6968" s="4" t="e">
        <f>Table1[[#This Row],[Jut]]</f>
        <v>#VALUE!</v>
      </c>
      <c r="J6968" s="4" t="e">
        <f>Table1[[#This Row],[Column1]]</f>
        <v>#VALUE!</v>
      </c>
    </row>
    <row r="6969" spans="1:10" hidden="1" x14ac:dyDescent="0.3">
      <c r="A6969" s="2" t="e">
        <f>Table1[[#This Row],[Befolyt]]</f>
        <v>#VALUE!</v>
      </c>
      <c r="B6969" t="e">
        <f>Table1[[#This Row],[ÜK]]</f>
        <v>#VALUE!</v>
      </c>
      <c r="C6969" s="3" t="e">
        <f>Table1[[#This Row],[Szla]]</f>
        <v>#VALUE!</v>
      </c>
      <c r="D6969" s="6" t="e">
        <f>Table1[[#This Row],[Kelt_hó]]</f>
        <v>#VALUE!</v>
      </c>
      <c r="E6969" t="e">
        <f>Table1[[#This Row],[Vevő]]</f>
        <v>#VALUE!</v>
      </c>
      <c r="F6969" t="e">
        <f>Table1[[#This Row],[Termékkör]]</f>
        <v>#VALUE!</v>
      </c>
      <c r="G6969" s="4" t="e">
        <f>Table1[[#This Row],[SzumElad]]</f>
        <v>#VALUE!</v>
      </c>
      <c r="H6969" s="7" t="e">
        <f>Table1[[#This Row],[Jut_%]]</f>
        <v>#VALUE!</v>
      </c>
      <c r="I6969" s="4" t="e">
        <f>Table1[[#This Row],[Jut]]</f>
        <v>#VALUE!</v>
      </c>
      <c r="J6969" s="4" t="e">
        <f>Table1[[#This Row],[Column1]]</f>
        <v>#VALUE!</v>
      </c>
    </row>
    <row r="6970" spans="1:10" hidden="1" x14ac:dyDescent="0.3">
      <c r="A6970" s="2" t="e">
        <f>Table1[[#This Row],[Befolyt]]</f>
        <v>#VALUE!</v>
      </c>
      <c r="B6970" t="e">
        <f>Table1[[#This Row],[ÜK]]</f>
        <v>#VALUE!</v>
      </c>
      <c r="C6970" s="3" t="e">
        <f>Table1[[#This Row],[Szla]]</f>
        <v>#VALUE!</v>
      </c>
      <c r="D6970" s="6" t="e">
        <f>Table1[[#This Row],[Kelt_hó]]</f>
        <v>#VALUE!</v>
      </c>
      <c r="E6970" t="e">
        <f>Table1[[#This Row],[Vevő]]</f>
        <v>#VALUE!</v>
      </c>
      <c r="F6970" t="e">
        <f>Table1[[#This Row],[Termékkör]]</f>
        <v>#VALUE!</v>
      </c>
      <c r="G6970" s="4" t="e">
        <f>Table1[[#This Row],[SzumElad]]</f>
        <v>#VALUE!</v>
      </c>
      <c r="H6970" s="7" t="e">
        <f>Table1[[#This Row],[Jut_%]]</f>
        <v>#VALUE!</v>
      </c>
      <c r="I6970" s="4" t="e">
        <f>Table1[[#This Row],[Jut]]</f>
        <v>#VALUE!</v>
      </c>
      <c r="J6970" s="4" t="e">
        <f>Table1[[#This Row],[Column1]]</f>
        <v>#VALUE!</v>
      </c>
    </row>
    <row r="6971" spans="1:10" hidden="1" x14ac:dyDescent="0.3">
      <c r="A6971" s="2" t="e">
        <f>Table1[[#This Row],[Befolyt]]</f>
        <v>#VALUE!</v>
      </c>
      <c r="B6971" t="e">
        <f>Table1[[#This Row],[ÜK]]</f>
        <v>#VALUE!</v>
      </c>
      <c r="C6971" s="3" t="e">
        <f>Table1[[#This Row],[Szla]]</f>
        <v>#VALUE!</v>
      </c>
      <c r="D6971" s="6" t="e">
        <f>Table1[[#This Row],[Kelt_hó]]</f>
        <v>#VALUE!</v>
      </c>
      <c r="E6971" t="e">
        <f>Table1[[#This Row],[Vevő]]</f>
        <v>#VALUE!</v>
      </c>
      <c r="F6971" t="e">
        <f>Table1[[#This Row],[Termékkör]]</f>
        <v>#VALUE!</v>
      </c>
      <c r="G6971" s="4" t="e">
        <f>Table1[[#This Row],[SzumElad]]</f>
        <v>#VALUE!</v>
      </c>
      <c r="H6971" s="7" t="e">
        <f>Table1[[#This Row],[Jut_%]]</f>
        <v>#VALUE!</v>
      </c>
      <c r="I6971" s="4" t="e">
        <f>Table1[[#This Row],[Jut]]</f>
        <v>#VALUE!</v>
      </c>
      <c r="J6971" s="4" t="e">
        <f>Table1[[#This Row],[Column1]]</f>
        <v>#VALUE!</v>
      </c>
    </row>
    <row r="6972" spans="1:10" hidden="1" x14ac:dyDescent="0.3">
      <c r="A6972" s="2" t="e">
        <f>Table1[[#This Row],[Befolyt]]</f>
        <v>#VALUE!</v>
      </c>
      <c r="B6972" t="e">
        <f>Table1[[#This Row],[ÜK]]</f>
        <v>#VALUE!</v>
      </c>
      <c r="C6972" s="3" t="e">
        <f>Table1[[#This Row],[Szla]]</f>
        <v>#VALUE!</v>
      </c>
      <c r="D6972" s="6" t="e">
        <f>Table1[[#This Row],[Kelt_hó]]</f>
        <v>#VALUE!</v>
      </c>
      <c r="E6972" t="e">
        <f>Table1[[#This Row],[Vevő]]</f>
        <v>#VALUE!</v>
      </c>
      <c r="F6972" t="e">
        <f>Table1[[#This Row],[Termékkör]]</f>
        <v>#VALUE!</v>
      </c>
      <c r="G6972" s="4" t="e">
        <f>Table1[[#This Row],[SzumElad]]</f>
        <v>#VALUE!</v>
      </c>
      <c r="H6972" s="7" t="e">
        <f>Table1[[#This Row],[Jut_%]]</f>
        <v>#VALUE!</v>
      </c>
      <c r="I6972" s="4" t="e">
        <f>Table1[[#This Row],[Jut]]</f>
        <v>#VALUE!</v>
      </c>
      <c r="J6972" s="4" t="e">
        <f>Table1[[#This Row],[Column1]]</f>
        <v>#VALUE!</v>
      </c>
    </row>
    <row r="6973" spans="1:10" hidden="1" x14ac:dyDescent="0.3">
      <c r="A6973" s="2" t="e">
        <f>Table1[[#This Row],[Befolyt]]</f>
        <v>#VALUE!</v>
      </c>
      <c r="B6973" t="e">
        <f>Table1[[#This Row],[ÜK]]</f>
        <v>#VALUE!</v>
      </c>
      <c r="C6973" s="3" t="e">
        <f>Table1[[#This Row],[Szla]]</f>
        <v>#VALUE!</v>
      </c>
      <c r="D6973" s="6" t="e">
        <f>Table1[[#This Row],[Kelt_hó]]</f>
        <v>#VALUE!</v>
      </c>
      <c r="E6973" t="e">
        <f>Table1[[#This Row],[Vevő]]</f>
        <v>#VALUE!</v>
      </c>
      <c r="F6973" t="e">
        <f>Table1[[#This Row],[Termékkör]]</f>
        <v>#VALUE!</v>
      </c>
      <c r="G6973" s="4" t="e">
        <f>Table1[[#This Row],[SzumElad]]</f>
        <v>#VALUE!</v>
      </c>
      <c r="H6973" s="7" t="e">
        <f>Table1[[#This Row],[Jut_%]]</f>
        <v>#VALUE!</v>
      </c>
      <c r="I6973" s="4" t="e">
        <f>Table1[[#This Row],[Jut]]</f>
        <v>#VALUE!</v>
      </c>
      <c r="J6973" s="4" t="e">
        <f>Table1[[#This Row],[Column1]]</f>
        <v>#VALUE!</v>
      </c>
    </row>
    <row r="6974" spans="1:10" hidden="1" x14ac:dyDescent="0.3">
      <c r="A6974" s="2" t="e">
        <f>Table1[[#This Row],[Befolyt]]</f>
        <v>#VALUE!</v>
      </c>
      <c r="B6974" t="e">
        <f>Table1[[#This Row],[ÜK]]</f>
        <v>#VALUE!</v>
      </c>
      <c r="C6974" s="3" t="e">
        <f>Table1[[#This Row],[Szla]]</f>
        <v>#VALUE!</v>
      </c>
      <c r="D6974" s="6" t="e">
        <f>Table1[[#This Row],[Kelt_hó]]</f>
        <v>#VALUE!</v>
      </c>
      <c r="E6974" t="e">
        <f>Table1[[#This Row],[Vevő]]</f>
        <v>#VALUE!</v>
      </c>
      <c r="F6974" t="e">
        <f>Table1[[#This Row],[Termékkör]]</f>
        <v>#VALUE!</v>
      </c>
      <c r="G6974" s="4" t="e">
        <f>Table1[[#This Row],[SzumElad]]</f>
        <v>#VALUE!</v>
      </c>
      <c r="H6974" s="7" t="e">
        <f>Table1[[#This Row],[Jut_%]]</f>
        <v>#VALUE!</v>
      </c>
      <c r="I6974" s="4" t="e">
        <f>Table1[[#This Row],[Jut]]</f>
        <v>#VALUE!</v>
      </c>
      <c r="J6974" s="4" t="e">
        <f>Table1[[#This Row],[Column1]]</f>
        <v>#VALUE!</v>
      </c>
    </row>
    <row r="6975" spans="1:10" hidden="1" x14ac:dyDescent="0.3">
      <c r="A6975" s="2" t="e">
        <f>Table1[[#This Row],[Befolyt]]</f>
        <v>#VALUE!</v>
      </c>
      <c r="B6975" t="e">
        <f>Table1[[#This Row],[ÜK]]</f>
        <v>#VALUE!</v>
      </c>
      <c r="C6975" s="3" t="e">
        <f>Table1[[#This Row],[Szla]]</f>
        <v>#VALUE!</v>
      </c>
      <c r="D6975" s="6" t="e">
        <f>Table1[[#This Row],[Kelt_hó]]</f>
        <v>#VALUE!</v>
      </c>
      <c r="E6975" t="e">
        <f>Table1[[#This Row],[Vevő]]</f>
        <v>#VALUE!</v>
      </c>
      <c r="F6975" t="e">
        <f>Table1[[#This Row],[Termékkör]]</f>
        <v>#VALUE!</v>
      </c>
      <c r="G6975" s="4" t="e">
        <f>Table1[[#This Row],[SzumElad]]</f>
        <v>#VALUE!</v>
      </c>
      <c r="H6975" s="7" t="e">
        <f>Table1[[#This Row],[Jut_%]]</f>
        <v>#VALUE!</v>
      </c>
      <c r="I6975" s="4" t="e">
        <f>Table1[[#This Row],[Jut]]</f>
        <v>#VALUE!</v>
      </c>
      <c r="J6975" s="4" t="e">
        <f>Table1[[#This Row],[Column1]]</f>
        <v>#VALUE!</v>
      </c>
    </row>
    <row r="6976" spans="1:10" hidden="1" x14ac:dyDescent="0.3">
      <c r="A6976" s="2" t="e">
        <f>Table1[[#This Row],[Befolyt]]</f>
        <v>#VALUE!</v>
      </c>
      <c r="B6976" t="e">
        <f>Table1[[#This Row],[ÜK]]</f>
        <v>#VALUE!</v>
      </c>
      <c r="C6976" s="3" t="e">
        <f>Table1[[#This Row],[Szla]]</f>
        <v>#VALUE!</v>
      </c>
      <c r="D6976" s="6" t="e">
        <f>Table1[[#This Row],[Kelt_hó]]</f>
        <v>#VALUE!</v>
      </c>
      <c r="E6976" t="e">
        <f>Table1[[#This Row],[Vevő]]</f>
        <v>#VALUE!</v>
      </c>
      <c r="F6976" t="e">
        <f>Table1[[#This Row],[Termékkör]]</f>
        <v>#VALUE!</v>
      </c>
      <c r="G6976" s="4" t="e">
        <f>Table1[[#This Row],[SzumElad]]</f>
        <v>#VALUE!</v>
      </c>
      <c r="H6976" s="7" t="e">
        <f>Table1[[#This Row],[Jut_%]]</f>
        <v>#VALUE!</v>
      </c>
      <c r="I6976" s="4" t="e">
        <f>Table1[[#This Row],[Jut]]</f>
        <v>#VALUE!</v>
      </c>
      <c r="J6976" s="4" t="e">
        <f>Table1[[#This Row],[Column1]]</f>
        <v>#VALUE!</v>
      </c>
    </row>
    <row r="6977" spans="1:10" hidden="1" x14ac:dyDescent="0.3">
      <c r="A6977" s="2" t="e">
        <f>Table1[[#This Row],[Befolyt]]</f>
        <v>#VALUE!</v>
      </c>
      <c r="B6977" t="e">
        <f>Table1[[#This Row],[ÜK]]</f>
        <v>#VALUE!</v>
      </c>
      <c r="C6977" s="3" t="e">
        <f>Table1[[#This Row],[Szla]]</f>
        <v>#VALUE!</v>
      </c>
      <c r="D6977" s="6" t="e">
        <f>Table1[[#This Row],[Kelt_hó]]</f>
        <v>#VALUE!</v>
      </c>
      <c r="E6977" t="e">
        <f>Table1[[#This Row],[Vevő]]</f>
        <v>#VALUE!</v>
      </c>
      <c r="F6977" t="e">
        <f>Table1[[#This Row],[Termékkör]]</f>
        <v>#VALUE!</v>
      </c>
      <c r="G6977" s="4" t="e">
        <f>Table1[[#This Row],[SzumElad]]</f>
        <v>#VALUE!</v>
      </c>
      <c r="H6977" s="7" t="e">
        <f>Table1[[#This Row],[Jut_%]]</f>
        <v>#VALUE!</v>
      </c>
      <c r="I6977" s="4" t="e">
        <f>Table1[[#This Row],[Jut]]</f>
        <v>#VALUE!</v>
      </c>
      <c r="J6977" s="4" t="e">
        <f>Table1[[#This Row],[Column1]]</f>
        <v>#VALUE!</v>
      </c>
    </row>
    <row r="6978" spans="1:10" hidden="1" x14ac:dyDescent="0.3">
      <c r="A6978" s="2" t="e">
        <f>Table1[[#This Row],[Befolyt]]</f>
        <v>#VALUE!</v>
      </c>
      <c r="B6978" t="e">
        <f>Table1[[#This Row],[ÜK]]</f>
        <v>#VALUE!</v>
      </c>
      <c r="C6978" s="3" t="e">
        <f>Table1[[#This Row],[Szla]]</f>
        <v>#VALUE!</v>
      </c>
      <c r="D6978" s="6" t="e">
        <f>Table1[[#This Row],[Kelt_hó]]</f>
        <v>#VALUE!</v>
      </c>
      <c r="E6978" t="e">
        <f>Table1[[#This Row],[Vevő]]</f>
        <v>#VALUE!</v>
      </c>
      <c r="F6978" t="e">
        <f>Table1[[#This Row],[Termékkör]]</f>
        <v>#VALUE!</v>
      </c>
      <c r="G6978" s="4" t="e">
        <f>Table1[[#This Row],[SzumElad]]</f>
        <v>#VALUE!</v>
      </c>
      <c r="H6978" s="7" t="e">
        <f>Table1[[#This Row],[Jut_%]]</f>
        <v>#VALUE!</v>
      </c>
      <c r="I6978" s="4" t="e">
        <f>Table1[[#This Row],[Jut]]</f>
        <v>#VALUE!</v>
      </c>
      <c r="J6978" s="4" t="e">
        <f>Table1[[#This Row],[Column1]]</f>
        <v>#VALUE!</v>
      </c>
    </row>
    <row r="6979" spans="1:10" hidden="1" x14ac:dyDescent="0.3">
      <c r="A6979" s="2" t="e">
        <f>Table1[[#This Row],[Befolyt]]</f>
        <v>#VALUE!</v>
      </c>
      <c r="B6979" t="e">
        <f>Table1[[#This Row],[ÜK]]</f>
        <v>#VALUE!</v>
      </c>
      <c r="C6979" s="3" t="e">
        <f>Table1[[#This Row],[Szla]]</f>
        <v>#VALUE!</v>
      </c>
      <c r="D6979" s="6" t="e">
        <f>Table1[[#This Row],[Kelt_hó]]</f>
        <v>#VALUE!</v>
      </c>
      <c r="E6979" t="e">
        <f>Table1[[#This Row],[Vevő]]</f>
        <v>#VALUE!</v>
      </c>
      <c r="F6979" t="e">
        <f>Table1[[#This Row],[Termékkör]]</f>
        <v>#VALUE!</v>
      </c>
      <c r="G6979" s="4" t="e">
        <f>Table1[[#This Row],[SzumElad]]</f>
        <v>#VALUE!</v>
      </c>
      <c r="H6979" s="7" t="e">
        <f>Table1[[#This Row],[Jut_%]]</f>
        <v>#VALUE!</v>
      </c>
      <c r="I6979" s="4" t="e">
        <f>Table1[[#This Row],[Jut]]</f>
        <v>#VALUE!</v>
      </c>
      <c r="J6979" s="4" t="e">
        <f>Table1[[#This Row],[Column1]]</f>
        <v>#VALUE!</v>
      </c>
    </row>
    <row r="6980" spans="1:10" hidden="1" x14ac:dyDescent="0.3">
      <c r="A6980" s="2" t="e">
        <f>Table1[[#This Row],[Befolyt]]</f>
        <v>#VALUE!</v>
      </c>
      <c r="B6980" t="e">
        <f>Table1[[#This Row],[ÜK]]</f>
        <v>#VALUE!</v>
      </c>
      <c r="C6980" s="3" t="e">
        <f>Table1[[#This Row],[Szla]]</f>
        <v>#VALUE!</v>
      </c>
      <c r="D6980" s="6" t="e">
        <f>Table1[[#This Row],[Kelt_hó]]</f>
        <v>#VALUE!</v>
      </c>
      <c r="E6980" t="e">
        <f>Table1[[#This Row],[Vevő]]</f>
        <v>#VALUE!</v>
      </c>
      <c r="F6980" t="e">
        <f>Table1[[#This Row],[Termékkör]]</f>
        <v>#VALUE!</v>
      </c>
      <c r="G6980" s="4" t="e">
        <f>Table1[[#This Row],[SzumElad]]</f>
        <v>#VALUE!</v>
      </c>
      <c r="H6980" s="7" t="e">
        <f>Table1[[#This Row],[Jut_%]]</f>
        <v>#VALUE!</v>
      </c>
      <c r="I6980" s="4" t="e">
        <f>Table1[[#This Row],[Jut]]</f>
        <v>#VALUE!</v>
      </c>
      <c r="J6980" s="4" t="e">
        <f>Table1[[#This Row],[Column1]]</f>
        <v>#VALUE!</v>
      </c>
    </row>
    <row r="6981" spans="1:10" hidden="1" x14ac:dyDescent="0.3">
      <c r="A6981" s="2" t="e">
        <f>Table1[[#This Row],[Befolyt]]</f>
        <v>#VALUE!</v>
      </c>
      <c r="B6981" t="e">
        <f>Table1[[#This Row],[ÜK]]</f>
        <v>#VALUE!</v>
      </c>
      <c r="C6981" s="3" t="e">
        <f>Table1[[#This Row],[Szla]]</f>
        <v>#VALUE!</v>
      </c>
      <c r="D6981" s="6" t="e">
        <f>Table1[[#This Row],[Kelt_hó]]</f>
        <v>#VALUE!</v>
      </c>
      <c r="E6981" t="e">
        <f>Table1[[#This Row],[Vevő]]</f>
        <v>#VALUE!</v>
      </c>
      <c r="F6981" t="e">
        <f>Table1[[#This Row],[Termékkör]]</f>
        <v>#VALUE!</v>
      </c>
      <c r="G6981" s="4" t="e">
        <f>Table1[[#This Row],[SzumElad]]</f>
        <v>#VALUE!</v>
      </c>
      <c r="H6981" s="7" t="e">
        <f>Table1[[#This Row],[Jut_%]]</f>
        <v>#VALUE!</v>
      </c>
      <c r="I6981" s="4" t="e">
        <f>Table1[[#This Row],[Jut]]</f>
        <v>#VALUE!</v>
      </c>
      <c r="J6981" s="4" t="e">
        <f>Table1[[#This Row],[Column1]]</f>
        <v>#VALUE!</v>
      </c>
    </row>
    <row r="6982" spans="1:10" hidden="1" x14ac:dyDescent="0.3">
      <c r="A6982" s="2" t="e">
        <f>Table1[[#This Row],[Befolyt]]</f>
        <v>#VALUE!</v>
      </c>
      <c r="B6982" t="e">
        <f>Table1[[#This Row],[ÜK]]</f>
        <v>#VALUE!</v>
      </c>
      <c r="C6982" s="3" t="e">
        <f>Table1[[#This Row],[Szla]]</f>
        <v>#VALUE!</v>
      </c>
      <c r="D6982" s="6" t="e">
        <f>Table1[[#This Row],[Kelt_hó]]</f>
        <v>#VALUE!</v>
      </c>
      <c r="E6982" t="e">
        <f>Table1[[#This Row],[Vevő]]</f>
        <v>#VALUE!</v>
      </c>
      <c r="F6982" t="e">
        <f>Table1[[#This Row],[Termékkör]]</f>
        <v>#VALUE!</v>
      </c>
      <c r="G6982" s="4" t="e">
        <f>Table1[[#This Row],[SzumElad]]</f>
        <v>#VALUE!</v>
      </c>
      <c r="H6982" s="7" t="e">
        <f>Table1[[#This Row],[Jut_%]]</f>
        <v>#VALUE!</v>
      </c>
      <c r="I6982" s="4" t="e">
        <f>Table1[[#This Row],[Jut]]</f>
        <v>#VALUE!</v>
      </c>
      <c r="J6982" s="4" t="e">
        <f>Table1[[#This Row],[Column1]]</f>
        <v>#VALUE!</v>
      </c>
    </row>
    <row r="6983" spans="1:10" hidden="1" x14ac:dyDescent="0.3">
      <c r="A6983" s="2" t="e">
        <f>Table1[[#This Row],[Befolyt]]</f>
        <v>#VALUE!</v>
      </c>
      <c r="B6983" t="e">
        <f>Table1[[#This Row],[ÜK]]</f>
        <v>#VALUE!</v>
      </c>
      <c r="C6983" s="3" t="e">
        <f>Table1[[#This Row],[Szla]]</f>
        <v>#VALUE!</v>
      </c>
      <c r="D6983" s="6" t="e">
        <f>Table1[[#This Row],[Kelt_hó]]</f>
        <v>#VALUE!</v>
      </c>
      <c r="E6983" t="e">
        <f>Table1[[#This Row],[Vevő]]</f>
        <v>#VALUE!</v>
      </c>
      <c r="F6983" t="e">
        <f>Table1[[#This Row],[Termékkör]]</f>
        <v>#VALUE!</v>
      </c>
      <c r="G6983" s="4" t="e">
        <f>Table1[[#This Row],[SzumElad]]</f>
        <v>#VALUE!</v>
      </c>
      <c r="H6983" s="7" t="e">
        <f>Table1[[#This Row],[Jut_%]]</f>
        <v>#VALUE!</v>
      </c>
      <c r="I6983" s="4" t="e">
        <f>Table1[[#This Row],[Jut]]</f>
        <v>#VALUE!</v>
      </c>
      <c r="J6983" s="4" t="e">
        <f>Table1[[#This Row],[Column1]]</f>
        <v>#VALUE!</v>
      </c>
    </row>
    <row r="6984" spans="1:10" hidden="1" x14ac:dyDescent="0.3">
      <c r="A6984" s="2" t="e">
        <f>Table1[[#This Row],[Befolyt]]</f>
        <v>#VALUE!</v>
      </c>
      <c r="B6984" t="e">
        <f>Table1[[#This Row],[ÜK]]</f>
        <v>#VALUE!</v>
      </c>
      <c r="C6984" s="3" t="e">
        <f>Table1[[#This Row],[Szla]]</f>
        <v>#VALUE!</v>
      </c>
      <c r="D6984" s="6" t="e">
        <f>Table1[[#This Row],[Kelt_hó]]</f>
        <v>#VALUE!</v>
      </c>
      <c r="E6984" t="e">
        <f>Table1[[#This Row],[Vevő]]</f>
        <v>#VALUE!</v>
      </c>
      <c r="F6984" t="e">
        <f>Table1[[#This Row],[Termékkör]]</f>
        <v>#VALUE!</v>
      </c>
      <c r="G6984" s="4" t="e">
        <f>Table1[[#This Row],[SzumElad]]</f>
        <v>#VALUE!</v>
      </c>
      <c r="H6984" s="7" t="e">
        <f>Table1[[#This Row],[Jut_%]]</f>
        <v>#VALUE!</v>
      </c>
      <c r="I6984" s="4" t="e">
        <f>Table1[[#This Row],[Jut]]</f>
        <v>#VALUE!</v>
      </c>
      <c r="J6984" s="4" t="e">
        <f>Table1[[#This Row],[Column1]]</f>
        <v>#VALUE!</v>
      </c>
    </row>
    <row r="6985" spans="1:10" hidden="1" x14ac:dyDescent="0.3">
      <c r="A6985" s="2" t="e">
        <f>Table1[[#This Row],[Befolyt]]</f>
        <v>#VALUE!</v>
      </c>
      <c r="B6985" t="e">
        <f>Table1[[#This Row],[ÜK]]</f>
        <v>#VALUE!</v>
      </c>
      <c r="C6985" s="3" t="e">
        <f>Table1[[#This Row],[Szla]]</f>
        <v>#VALUE!</v>
      </c>
      <c r="D6985" s="6" t="e">
        <f>Table1[[#This Row],[Kelt_hó]]</f>
        <v>#VALUE!</v>
      </c>
      <c r="E6985" t="e">
        <f>Table1[[#This Row],[Vevő]]</f>
        <v>#VALUE!</v>
      </c>
      <c r="F6985" t="e">
        <f>Table1[[#This Row],[Termékkör]]</f>
        <v>#VALUE!</v>
      </c>
      <c r="G6985" s="4" t="e">
        <f>Table1[[#This Row],[SzumElad]]</f>
        <v>#VALUE!</v>
      </c>
      <c r="H6985" s="7" t="e">
        <f>Table1[[#This Row],[Jut_%]]</f>
        <v>#VALUE!</v>
      </c>
      <c r="I6985" s="4" t="e">
        <f>Table1[[#This Row],[Jut]]</f>
        <v>#VALUE!</v>
      </c>
      <c r="J6985" s="4" t="e">
        <f>Table1[[#This Row],[Column1]]</f>
        <v>#VALUE!</v>
      </c>
    </row>
    <row r="6986" spans="1:10" hidden="1" x14ac:dyDescent="0.3">
      <c r="A6986" s="2" t="e">
        <f>Table1[[#This Row],[Befolyt]]</f>
        <v>#VALUE!</v>
      </c>
      <c r="B6986" t="e">
        <f>Table1[[#This Row],[ÜK]]</f>
        <v>#VALUE!</v>
      </c>
      <c r="C6986" s="3" t="e">
        <f>Table1[[#This Row],[Szla]]</f>
        <v>#VALUE!</v>
      </c>
      <c r="D6986" s="6" t="e">
        <f>Table1[[#This Row],[Kelt_hó]]</f>
        <v>#VALUE!</v>
      </c>
      <c r="E6986" t="e">
        <f>Table1[[#This Row],[Vevő]]</f>
        <v>#VALUE!</v>
      </c>
      <c r="F6986" t="e">
        <f>Table1[[#This Row],[Termékkör]]</f>
        <v>#VALUE!</v>
      </c>
      <c r="G6986" s="4" t="e">
        <f>Table1[[#This Row],[SzumElad]]</f>
        <v>#VALUE!</v>
      </c>
      <c r="H6986" s="7" t="e">
        <f>Table1[[#This Row],[Jut_%]]</f>
        <v>#VALUE!</v>
      </c>
      <c r="I6986" s="4" t="e">
        <f>Table1[[#This Row],[Jut]]</f>
        <v>#VALUE!</v>
      </c>
      <c r="J6986" s="4" t="e">
        <f>Table1[[#This Row],[Column1]]</f>
        <v>#VALUE!</v>
      </c>
    </row>
    <row r="6987" spans="1:10" hidden="1" x14ac:dyDescent="0.3">
      <c r="A6987" s="2" t="e">
        <f>Table1[[#This Row],[Befolyt]]</f>
        <v>#VALUE!</v>
      </c>
      <c r="B6987" t="e">
        <f>Table1[[#This Row],[ÜK]]</f>
        <v>#VALUE!</v>
      </c>
      <c r="C6987" s="3" t="e">
        <f>Table1[[#This Row],[Szla]]</f>
        <v>#VALUE!</v>
      </c>
      <c r="D6987" s="6" t="e">
        <f>Table1[[#This Row],[Kelt_hó]]</f>
        <v>#VALUE!</v>
      </c>
      <c r="E6987" t="e">
        <f>Table1[[#This Row],[Vevő]]</f>
        <v>#VALUE!</v>
      </c>
      <c r="F6987" t="e">
        <f>Table1[[#This Row],[Termékkör]]</f>
        <v>#VALUE!</v>
      </c>
      <c r="G6987" s="4" t="e">
        <f>Table1[[#This Row],[SzumElad]]</f>
        <v>#VALUE!</v>
      </c>
      <c r="H6987" s="7" t="e">
        <f>Table1[[#This Row],[Jut_%]]</f>
        <v>#VALUE!</v>
      </c>
      <c r="I6987" s="4" t="e">
        <f>Table1[[#This Row],[Jut]]</f>
        <v>#VALUE!</v>
      </c>
      <c r="J6987" s="4" t="e">
        <f>Table1[[#This Row],[Column1]]</f>
        <v>#VALUE!</v>
      </c>
    </row>
    <row r="6988" spans="1:10" hidden="1" x14ac:dyDescent="0.3">
      <c r="A6988" s="2" t="e">
        <f>Table1[[#This Row],[Befolyt]]</f>
        <v>#VALUE!</v>
      </c>
      <c r="B6988" t="e">
        <f>Table1[[#This Row],[ÜK]]</f>
        <v>#VALUE!</v>
      </c>
      <c r="C6988" s="3" t="e">
        <f>Table1[[#This Row],[Szla]]</f>
        <v>#VALUE!</v>
      </c>
      <c r="D6988" s="6" t="e">
        <f>Table1[[#This Row],[Kelt_hó]]</f>
        <v>#VALUE!</v>
      </c>
      <c r="E6988" t="e">
        <f>Table1[[#This Row],[Vevő]]</f>
        <v>#VALUE!</v>
      </c>
      <c r="F6988" t="e">
        <f>Table1[[#This Row],[Termékkör]]</f>
        <v>#VALUE!</v>
      </c>
      <c r="G6988" s="4" t="e">
        <f>Table1[[#This Row],[SzumElad]]</f>
        <v>#VALUE!</v>
      </c>
      <c r="H6988" s="7" t="e">
        <f>Table1[[#This Row],[Jut_%]]</f>
        <v>#VALUE!</v>
      </c>
      <c r="I6988" s="4" t="e">
        <f>Table1[[#This Row],[Jut]]</f>
        <v>#VALUE!</v>
      </c>
      <c r="J6988" s="4" t="e">
        <f>Table1[[#This Row],[Column1]]</f>
        <v>#VALUE!</v>
      </c>
    </row>
    <row r="6989" spans="1:10" hidden="1" x14ac:dyDescent="0.3">
      <c r="A6989" s="2" t="e">
        <f>Table1[[#This Row],[Befolyt]]</f>
        <v>#VALUE!</v>
      </c>
      <c r="B6989" t="e">
        <f>Table1[[#This Row],[ÜK]]</f>
        <v>#VALUE!</v>
      </c>
      <c r="C6989" s="3" t="e">
        <f>Table1[[#This Row],[Szla]]</f>
        <v>#VALUE!</v>
      </c>
      <c r="D6989" s="6" t="e">
        <f>Table1[[#This Row],[Kelt_hó]]</f>
        <v>#VALUE!</v>
      </c>
      <c r="E6989" t="e">
        <f>Table1[[#This Row],[Vevő]]</f>
        <v>#VALUE!</v>
      </c>
      <c r="F6989" t="e">
        <f>Table1[[#This Row],[Termékkör]]</f>
        <v>#VALUE!</v>
      </c>
      <c r="G6989" s="4" t="e">
        <f>Table1[[#This Row],[SzumElad]]</f>
        <v>#VALUE!</v>
      </c>
      <c r="H6989" s="7" t="e">
        <f>Table1[[#This Row],[Jut_%]]</f>
        <v>#VALUE!</v>
      </c>
      <c r="I6989" s="4" t="e">
        <f>Table1[[#This Row],[Jut]]</f>
        <v>#VALUE!</v>
      </c>
      <c r="J6989" s="4" t="e">
        <f>Table1[[#This Row],[Column1]]</f>
        <v>#VALUE!</v>
      </c>
    </row>
    <row r="6990" spans="1:10" hidden="1" x14ac:dyDescent="0.3">
      <c r="A6990" s="2" t="e">
        <f>Table1[[#This Row],[Befolyt]]</f>
        <v>#VALUE!</v>
      </c>
      <c r="B6990" t="e">
        <f>Table1[[#This Row],[ÜK]]</f>
        <v>#VALUE!</v>
      </c>
      <c r="C6990" s="3" t="e">
        <f>Table1[[#This Row],[Szla]]</f>
        <v>#VALUE!</v>
      </c>
      <c r="D6990" s="6" t="e">
        <f>Table1[[#This Row],[Kelt_hó]]</f>
        <v>#VALUE!</v>
      </c>
      <c r="E6990" t="e">
        <f>Table1[[#This Row],[Vevő]]</f>
        <v>#VALUE!</v>
      </c>
      <c r="F6990" t="e">
        <f>Table1[[#This Row],[Termékkör]]</f>
        <v>#VALUE!</v>
      </c>
      <c r="G6990" s="4" t="e">
        <f>Table1[[#This Row],[SzumElad]]</f>
        <v>#VALUE!</v>
      </c>
      <c r="H6990" s="7" t="e">
        <f>Table1[[#This Row],[Jut_%]]</f>
        <v>#VALUE!</v>
      </c>
      <c r="I6990" s="4" t="e">
        <f>Table1[[#This Row],[Jut]]</f>
        <v>#VALUE!</v>
      </c>
      <c r="J6990" s="4" t="e">
        <f>Table1[[#This Row],[Column1]]</f>
        <v>#VALUE!</v>
      </c>
    </row>
    <row r="6991" spans="1:10" hidden="1" x14ac:dyDescent="0.3">
      <c r="A6991" s="2" t="e">
        <f>Table1[[#This Row],[Befolyt]]</f>
        <v>#VALUE!</v>
      </c>
      <c r="B6991" t="e">
        <f>Table1[[#This Row],[ÜK]]</f>
        <v>#VALUE!</v>
      </c>
      <c r="C6991" s="3" t="e">
        <f>Table1[[#This Row],[Szla]]</f>
        <v>#VALUE!</v>
      </c>
      <c r="D6991" s="6" t="e">
        <f>Table1[[#This Row],[Kelt_hó]]</f>
        <v>#VALUE!</v>
      </c>
      <c r="E6991" t="e">
        <f>Table1[[#This Row],[Vevő]]</f>
        <v>#VALUE!</v>
      </c>
      <c r="F6991" t="e">
        <f>Table1[[#This Row],[Termékkör]]</f>
        <v>#VALUE!</v>
      </c>
      <c r="G6991" s="4" t="e">
        <f>Table1[[#This Row],[SzumElad]]</f>
        <v>#VALUE!</v>
      </c>
      <c r="H6991" s="7" t="e">
        <f>Table1[[#This Row],[Jut_%]]</f>
        <v>#VALUE!</v>
      </c>
      <c r="I6991" s="4" t="e">
        <f>Table1[[#This Row],[Jut]]</f>
        <v>#VALUE!</v>
      </c>
      <c r="J6991" s="4" t="e">
        <f>Table1[[#This Row],[Column1]]</f>
        <v>#VALUE!</v>
      </c>
    </row>
    <row r="6992" spans="1:10" hidden="1" x14ac:dyDescent="0.3">
      <c r="A6992" s="2" t="e">
        <f>Table1[[#This Row],[Befolyt]]</f>
        <v>#VALUE!</v>
      </c>
      <c r="B6992" t="e">
        <f>Table1[[#This Row],[ÜK]]</f>
        <v>#VALUE!</v>
      </c>
      <c r="C6992" s="3" t="e">
        <f>Table1[[#This Row],[Szla]]</f>
        <v>#VALUE!</v>
      </c>
      <c r="D6992" s="6" t="e">
        <f>Table1[[#This Row],[Kelt_hó]]</f>
        <v>#VALUE!</v>
      </c>
      <c r="E6992" t="e">
        <f>Table1[[#This Row],[Vevő]]</f>
        <v>#VALUE!</v>
      </c>
      <c r="F6992" t="e">
        <f>Table1[[#This Row],[Termékkör]]</f>
        <v>#VALUE!</v>
      </c>
      <c r="G6992" s="4" t="e">
        <f>Table1[[#This Row],[SzumElad]]</f>
        <v>#VALUE!</v>
      </c>
      <c r="H6992" s="7" t="e">
        <f>Table1[[#This Row],[Jut_%]]</f>
        <v>#VALUE!</v>
      </c>
      <c r="I6992" s="4" t="e">
        <f>Table1[[#This Row],[Jut]]</f>
        <v>#VALUE!</v>
      </c>
      <c r="J6992" s="4" t="e">
        <f>Table1[[#This Row],[Column1]]</f>
        <v>#VALUE!</v>
      </c>
    </row>
    <row r="6993" spans="1:10" hidden="1" x14ac:dyDescent="0.3">
      <c r="A6993" s="2" t="e">
        <f>Table1[[#This Row],[Befolyt]]</f>
        <v>#VALUE!</v>
      </c>
      <c r="B6993" t="e">
        <f>Table1[[#This Row],[ÜK]]</f>
        <v>#VALUE!</v>
      </c>
      <c r="C6993" s="3" t="e">
        <f>Table1[[#This Row],[Szla]]</f>
        <v>#VALUE!</v>
      </c>
      <c r="D6993" s="6" t="e">
        <f>Table1[[#This Row],[Kelt_hó]]</f>
        <v>#VALUE!</v>
      </c>
      <c r="E6993" t="e">
        <f>Table1[[#This Row],[Vevő]]</f>
        <v>#VALUE!</v>
      </c>
      <c r="F6993" t="e">
        <f>Table1[[#This Row],[Termékkör]]</f>
        <v>#VALUE!</v>
      </c>
      <c r="G6993" s="4" t="e">
        <f>Table1[[#This Row],[SzumElad]]</f>
        <v>#VALUE!</v>
      </c>
      <c r="H6993" s="7" t="e">
        <f>Table1[[#This Row],[Jut_%]]</f>
        <v>#VALUE!</v>
      </c>
      <c r="I6993" s="4" t="e">
        <f>Table1[[#This Row],[Jut]]</f>
        <v>#VALUE!</v>
      </c>
      <c r="J6993" s="4" t="e">
        <f>Table1[[#This Row],[Column1]]</f>
        <v>#VALUE!</v>
      </c>
    </row>
    <row r="6994" spans="1:10" hidden="1" x14ac:dyDescent="0.3">
      <c r="A6994" s="2" t="e">
        <f>Table1[[#This Row],[Befolyt]]</f>
        <v>#VALUE!</v>
      </c>
      <c r="B6994" t="e">
        <f>Table1[[#This Row],[ÜK]]</f>
        <v>#VALUE!</v>
      </c>
      <c r="C6994" s="3" t="e">
        <f>Table1[[#This Row],[Szla]]</f>
        <v>#VALUE!</v>
      </c>
      <c r="D6994" s="6" t="e">
        <f>Table1[[#This Row],[Kelt_hó]]</f>
        <v>#VALUE!</v>
      </c>
      <c r="E6994" t="e">
        <f>Table1[[#This Row],[Vevő]]</f>
        <v>#VALUE!</v>
      </c>
      <c r="F6994" t="e">
        <f>Table1[[#This Row],[Termékkör]]</f>
        <v>#VALUE!</v>
      </c>
      <c r="G6994" s="4" t="e">
        <f>Table1[[#This Row],[SzumElad]]</f>
        <v>#VALUE!</v>
      </c>
      <c r="H6994" s="7" t="e">
        <f>Table1[[#This Row],[Jut_%]]</f>
        <v>#VALUE!</v>
      </c>
      <c r="I6994" s="4" t="e">
        <f>Table1[[#This Row],[Jut]]</f>
        <v>#VALUE!</v>
      </c>
      <c r="J6994" s="4" t="e">
        <f>Table1[[#This Row],[Column1]]</f>
        <v>#VALUE!</v>
      </c>
    </row>
    <row r="6995" spans="1:10" hidden="1" x14ac:dyDescent="0.3">
      <c r="A6995" s="2" t="e">
        <f>Table1[[#This Row],[Befolyt]]</f>
        <v>#VALUE!</v>
      </c>
      <c r="B6995" t="e">
        <f>Table1[[#This Row],[ÜK]]</f>
        <v>#VALUE!</v>
      </c>
      <c r="C6995" s="3" t="e">
        <f>Table1[[#This Row],[Szla]]</f>
        <v>#VALUE!</v>
      </c>
      <c r="D6995" s="6" t="e">
        <f>Table1[[#This Row],[Kelt_hó]]</f>
        <v>#VALUE!</v>
      </c>
      <c r="E6995" t="e">
        <f>Table1[[#This Row],[Vevő]]</f>
        <v>#VALUE!</v>
      </c>
      <c r="F6995" t="e">
        <f>Table1[[#This Row],[Termékkör]]</f>
        <v>#VALUE!</v>
      </c>
      <c r="G6995" s="4" t="e">
        <f>Table1[[#This Row],[SzumElad]]</f>
        <v>#VALUE!</v>
      </c>
      <c r="H6995" s="7" t="e">
        <f>Table1[[#This Row],[Jut_%]]</f>
        <v>#VALUE!</v>
      </c>
      <c r="I6995" s="4" t="e">
        <f>Table1[[#This Row],[Jut]]</f>
        <v>#VALUE!</v>
      </c>
      <c r="J6995" s="4" t="e">
        <f>Table1[[#This Row],[Column1]]</f>
        <v>#VALUE!</v>
      </c>
    </row>
    <row r="6996" spans="1:10" hidden="1" x14ac:dyDescent="0.3">
      <c r="A6996" s="2" t="e">
        <f>Table1[[#This Row],[Befolyt]]</f>
        <v>#VALUE!</v>
      </c>
      <c r="B6996" t="e">
        <f>Table1[[#This Row],[ÜK]]</f>
        <v>#VALUE!</v>
      </c>
      <c r="C6996" s="3" t="e">
        <f>Table1[[#This Row],[Szla]]</f>
        <v>#VALUE!</v>
      </c>
      <c r="D6996" s="6" t="e">
        <f>Table1[[#This Row],[Kelt_hó]]</f>
        <v>#VALUE!</v>
      </c>
      <c r="E6996" t="e">
        <f>Table1[[#This Row],[Vevő]]</f>
        <v>#VALUE!</v>
      </c>
      <c r="F6996" t="e">
        <f>Table1[[#This Row],[Termékkör]]</f>
        <v>#VALUE!</v>
      </c>
      <c r="G6996" s="4" t="e">
        <f>Table1[[#This Row],[SzumElad]]</f>
        <v>#VALUE!</v>
      </c>
      <c r="H6996" s="7" t="e">
        <f>Table1[[#This Row],[Jut_%]]</f>
        <v>#VALUE!</v>
      </c>
      <c r="I6996" s="4" t="e">
        <f>Table1[[#This Row],[Jut]]</f>
        <v>#VALUE!</v>
      </c>
      <c r="J6996" s="4" t="e">
        <f>Table1[[#This Row],[Column1]]</f>
        <v>#VALUE!</v>
      </c>
    </row>
    <row r="6997" spans="1:10" hidden="1" x14ac:dyDescent="0.3">
      <c r="A6997" s="2" t="e">
        <f>Table1[[#This Row],[Befolyt]]</f>
        <v>#VALUE!</v>
      </c>
      <c r="B6997" t="e">
        <f>Table1[[#This Row],[ÜK]]</f>
        <v>#VALUE!</v>
      </c>
      <c r="C6997" s="3" t="e">
        <f>Table1[[#This Row],[Szla]]</f>
        <v>#VALUE!</v>
      </c>
      <c r="D6997" s="6" t="e">
        <f>Table1[[#This Row],[Kelt_hó]]</f>
        <v>#VALUE!</v>
      </c>
      <c r="E6997" t="e">
        <f>Table1[[#This Row],[Vevő]]</f>
        <v>#VALUE!</v>
      </c>
      <c r="F6997" t="e">
        <f>Table1[[#This Row],[Termékkör]]</f>
        <v>#VALUE!</v>
      </c>
      <c r="G6997" s="4" t="e">
        <f>Table1[[#This Row],[SzumElad]]</f>
        <v>#VALUE!</v>
      </c>
      <c r="H6997" s="7" t="e">
        <f>Table1[[#This Row],[Jut_%]]</f>
        <v>#VALUE!</v>
      </c>
      <c r="I6997" s="4" t="e">
        <f>Table1[[#This Row],[Jut]]</f>
        <v>#VALUE!</v>
      </c>
      <c r="J6997" s="4" t="e">
        <f>Table1[[#This Row],[Column1]]</f>
        <v>#VALUE!</v>
      </c>
    </row>
    <row r="6998" spans="1:10" hidden="1" x14ac:dyDescent="0.3">
      <c r="A6998" s="2" t="e">
        <f>Table1[[#This Row],[Befolyt]]</f>
        <v>#VALUE!</v>
      </c>
      <c r="B6998" t="e">
        <f>Table1[[#This Row],[ÜK]]</f>
        <v>#VALUE!</v>
      </c>
      <c r="C6998" s="3" t="e">
        <f>Table1[[#This Row],[Szla]]</f>
        <v>#VALUE!</v>
      </c>
      <c r="D6998" s="6" t="e">
        <f>Table1[[#This Row],[Kelt_hó]]</f>
        <v>#VALUE!</v>
      </c>
      <c r="E6998" t="e">
        <f>Table1[[#This Row],[Vevő]]</f>
        <v>#VALUE!</v>
      </c>
      <c r="F6998" t="e">
        <f>Table1[[#This Row],[Termékkör]]</f>
        <v>#VALUE!</v>
      </c>
      <c r="G6998" s="4" t="e">
        <f>Table1[[#This Row],[SzumElad]]</f>
        <v>#VALUE!</v>
      </c>
      <c r="H6998" s="7" t="e">
        <f>Table1[[#This Row],[Jut_%]]</f>
        <v>#VALUE!</v>
      </c>
      <c r="I6998" s="4" t="e">
        <f>Table1[[#This Row],[Jut]]</f>
        <v>#VALUE!</v>
      </c>
      <c r="J6998" s="4" t="e">
        <f>Table1[[#This Row],[Column1]]</f>
        <v>#VALUE!</v>
      </c>
    </row>
    <row r="6999" spans="1:10" hidden="1" x14ac:dyDescent="0.3">
      <c r="A6999" s="2" t="e">
        <f>Table1[[#This Row],[Befolyt]]</f>
        <v>#VALUE!</v>
      </c>
      <c r="B6999" t="e">
        <f>Table1[[#This Row],[ÜK]]</f>
        <v>#VALUE!</v>
      </c>
      <c r="C6999" s="3" t="e">
        <f>Table1[[#This Row],[Szla]]</f>
        <v>#VALUE!</v>
      </c>
      <c r="D6999" s="6" t="e">
        <f>Table1[[#This Row],[Kelt_hó]]</f>
        <v>#VALUE!</v>
      </c>
      <c r="E6999" t="e">
        <f>Table1[[#This Row],[Vevő]]</f>
        <v>#VALUE!</v>
      </c>
      <c r="F6999" t="e">
        <f>Table1[[#This Row],[Termékkör]]</f>
        <v>#VALUE!</v>
      </c>
      <c r="G6999" s="4" t="e">
        <f>Table1[[#This Row],[SzumElad]]</f>
        <v>#VALUE!</v>
      </c>
      <c r="H6999" s="7" t="e">
        <f>Table1[[#This Row],[Jut_%]]</f>
        <v>#VALUE!</v>
      </c>
      <c r="I6999" s="4" t="e">
        <f>Table1[[#This Row],[Jut]]</f>
        <v>#VALUE!</v>
      </c>
      <c r="J6999" s="4" t="e">
        <f>Table1[[#This Row],[Column1]]</f>
        <v>#VALUE!</v>
      </c>
    </row>
    <row r="7000" spans="1:10" hidden="1" x14ac:dyDescent="0.3">
      <c r="A7000" s="2" t="e">
        <f>Table1[[#This Row],[Befolyt]]</f>
        <v>#VALUE!</v>
      </c>
      <c r="B7000" t="e">
        <f>Table1[[#This Row],[ÜK]]</f>
        <v>#VALUE!</v>
      </c>
      <c r="C7000" s="3" t="e">
        <f>Table1[[#This Row],[Szla]]</f>
        <v>#VALUE!</v>
      </c>
      <c r="D7000" s="6" t="e">
        <f>Table1[[#This Row],[Kelt_hó]]</f>
        <v>#VALUE!</v>
      </c>
      <c r="E7000" t="e">
        <f>Table1[[#This Row],[Vevő]]</f>
        <v>#VALUE!</v>
      </c>
      <c r="F7000" t="e">
        <f>Table1[[#This Row],[Termékkör]]</f>
        <v>#VALUE!</v>
      </c>
      <c r="G7000" s="4" t="e">
        <f>Table1[[#This Row],[SzumElad]]</f>
        <v>#VALUE!</v>
      </c>
      <c r="H7000" s="7" t="e">
        <f>Table1[[#This Row],[Jut_%]]</f>
        <v>#VALUE!</v>
      </c>
      <c r="I7000" s="4" t="e">
        <f>Table1[[#This Row],[Jut]]</f>
        <v>#VALUE!</v>
      </c>
      <c r="J7000" s="4" t="e">
        <f>Table1[[#This Row],[Column1]]</f>
        <v>#VALUE!</v>
      </c>
    </row>
    <row r="7001" spans="1:10" hidden="1" x14ac:dyDescent="0.3">
      <c r="A7001" s="2" t="e">
        <f>Table1[[#This Row],[Befolyt]]</f>
        <v>#VALUE!</v>
      </c>
      <c r="B7001" t="e">
        <f>Table1[[#This Row],[ÜK]]</f>
        <v>#VALUE!</v>
      </c>
      <c r="C7001" s="3" t="e">
        <f>Table1[[#This Row],[Szla]]</f>
        <v>#VALUE!</v>
      </c>
      <c r="D7001" s="6" t="e">
        <f>Table1[[#This Row],[Kelt_hó]]</f>
        <v>#VALUE!</v>
      </c>
      <c r="E7001" t="e">
        <f>Table1[[#This Row],[Vevő]]</f>
        <v>#VALUE!</v>
      </c>
      <c r="F7001" t="e">
        <f>Table1[[#This Row],[Termékkör]]</f>
        <v>#VALUE!</v>
      </c>
      <c r="G7001" s="4" t="e">
        <f>Table1[[#This Row],[SzumElad]]</f>
        <v>#VALUE!</v>
      </c>
      <c r="H7001" s="7" t="e">
        <f>Table1[[#This Row],[Jut_%]]</f>
        <v>#VALUE!</v>
      </c>
      <c r="I7001" s="4" t="e">
        <f>Table1[[#This Row],[Jut]]</f>
        <v>#VALUE!</v>
      </c>
      <c r="J7001" s="4" t="e">
        <f>Table1[[#This Row],[Column1]]</f>
        <v>#VALUE!</v>
      </c>
    </row>
    <row r="7002" spans="1:10" hidden="1" x14ac:dyDescent="0.3">
      <c r="A7002" s="2" t="e">
        <f>Table1[[#This Row],[Befolyt]]</f>
        <v>#VALUE!</v>
      </c>
      <c r="B7002" t="e">
        <f>Table1[[#This Row],[ÜK]]</f>
        <v>#VALUE!</v>
      </c>
      <c r="C7002" s="3" t="e">
        <f>Table1[[#This Row],[Szla]]</f>
        <v>#VALUE!</v>
      </c>
      <c r="D7002" s="6" t="e">
        <f>Table1[[#This Row],[Kelt_hó]]</f>
        <v>#VALUE!</v>
      </c>
      <c r="E7002" t="e">
        <f>Table1[[#This Row],[Vevő]]</f>
        <v>#VALUE!</v>
      </c>
      <c r="F7002" t="e">
        <f>Table1[[#This Row],[Termékkör]]</f>
        <v>#VALUE!</v>
      </c>
      <c r="G7002" s="4" t="e">
        <f>Table1[[#This Row],[SzumElad]]</f>
        <v>#VALUE!</v>
      </c>
      <c r="H7002" s="7" t="e">
        <f>Table1[[#This Row],[Jut_%]]</f>
        <v>#VALUE!</v>
      </c>
      <c r="I7002" s="4" t="e">
        <f>Table1[[#This Row],[Jut]]</f>
        <v>#VALUE!</v>
      </c>
      <c r="J7002" s="4" t="e">
        <f>Table1[[#This Row],[Column1]]</f>
        <v>#VALUE!</v>
      </c>
    </row>
    <row r="7003" spans="1:10" hidden="1" x14ac:dyDescent="0.3">
      <c r="A7003" s="2" t="e">
        <f>Table1[[#This Row],[Befolyt]]</f>
        <v>#VALUE!</v>
      </c>
      <c r="B7003" t="e">
        <f>Table1[[#This Row],[ÜK]]</f>
        <v>#VALUE!</v>
      </c>
      <c r="C7003" s="3" t="e">
        <f>Table1[[#This Row],[Szla]]</f>
        <v>#VALUE!</v>
      </c>
      <c r="D7003" s="6" t="e">
        <f>Table1[[#This Row],[Kelt_hó]]</f>
        <v>#VALUE!</v>
      </c>
      <c r="E7003" t="e">
        <f>Table1[[#This Row],[Vevő]]</f>
        <v>#VALUE!</v>
      </c>
      <c r="F7003" t="e">
        <f>Table1[[#This Row],[Termékkör]]</f>
        <v>#VALUE!</v>
      </c>
      <c r="G7003" s="4" t="e">
        <f>Table1[[#This Row],[SzumElad]]</f>
        <v>#VALUE!</v>
      </c>
      <c r="H7003" s="7" t="e">
        <f>Table1[[#This Row],[Jut_%]]</f>
        <v>#VALUE!</v>
      </c>
      <c r="I7003" s="4" t="e">
        <f>Table1[[#This Row],[Jut]]</f>
        <v>#VALUE!</v>
      </c>
      <c r="J7003" s="4" t="e">
        <f>Table1[[#This Row],[Column1]]</f>
        <v>#VALUE!</v>
      </c>
    </row>
    <row r="7004" spans="1:10" hidden="1" x14ac:dyDescent="0.3">
      <c r="A7004" s="2" t="e">
        <f>Table1[[#This Row],[Befolyt]]</f>
        <v>#VALUE!</v>
      </c>
      <c r="B7004" t="e">
        <f>Table1[[#This Row],[ÜK]]</f>
        <v>#VALUE!</v>
      </c>
      <c r="C7004" s="3" t="e">
        <f>Table1[[#This Row],[Szla]]</f>
        <v>#VALUE!</v>
      </c>
      <c r="D7004" s="6" t="e">
        <f>Table1[[#This Row],[Kelt_hó]]</f>
        <v>#VALUE!</v>
      </c>
      <c r="E7004" t="e">
        <f>Table1[[#This Row],[Vevő]]</f>
        <v>#VALUE!</v>
      </c>
      <c r="F7004" t="e">
        <f>Table1[[#This Row],[Termékkör]]</f>
        <v>#VALUE!</v>
      </c>
      <c r="G7004" s="4" t="e">
        <f>Table1[[#This Row],[SzumElad]]</f>
        <v>#VALUE!</v>
      </c>
      <c r="H7004" s="7" t="e">
        <f>Table1[[#This Row],[Jut_%]]</f>
        <v>#VALUE!</v>
      </c>
      <c r="I7004" s="4" t="e">
        <f>Table1[[#This Row],[Jut]]</f>
        <v>#VALUE!</v>
      </c>
      <c r="J7004" s="4" t="e">
        <f>Table1[[#This Row],[Column1]]</f>
        <v>#VALUE!</v>
      </c>
    </row>
    <row r="7005" spans="1:10" hidden="1" x14ac:dyDescent="0.3">
      <c r="A7005" s="2" t="e">
        <f>Table1[[#This Row],[Befolyt]]</f>
        <v>#VALUE!</v>
      </c>
      <c r="B7005" t="e">
        <f>Table1[[#This Row],[ÜK]]</f>
        <v>#VALUE!</v>
      </c>
      <c r="C7005" s="3" t="e">
        <f>Table1[[#This Row],[Szla]]</f>
        <v>#VALUE!</v>
      </c>
      <c r="D7005" s="6" t="e">
        <f>Table1[[#This Row],[Kelt_hó]]</f>
        <v>#VALUE!</v>
      </c>
      <c r="E7005" t="e">
        <f>Table1[[#This Row],[Vevő]]</f>
        <v>#VALUE!</v>
      </c>
      <c r="F7005" t="e">
        <f>Table1[[#This Row],[Termékkör]]</f>
        <v>#VALUE!</v>
      </c>
      <c r="G7005" s="4" t="e">
        <f>Table1[[#This Row],[SzumElad]]</f>
        <v>#VALUE!</v>
      </c>
      <c r="H7005" s="7" t="e">
        <f>Table1[[#This Row],[Jut_%]]</f>
        <v>#VALUE!</v>
      </c>
      <c r="I7005" s="4" t="e">
        <f>Table1[[#This Row],[Jut]]</f>
        <v>#VALUE!</v>
      </c>
      <c r="J7005" s="4" t="e">
        <f>Table1[[#This Row],[Column1]]</f>
        <v>#VALUE!</v>
      </c>
    </row>
    <row r="7006" spans="1:10" hidden="1" x14ac:dyDescent="0.3">
      <c r="A7006" s="2" t="e">
        <f>Table1[[#This Row],[Befolyt]]</f>
        <v>#VALUE!</v>
      </c>
      <c r="B7006" t="e">
        <f>Table1[[#This Row],[ÜK]]</f>
        <v>#VALUE!</v>
      </c>
      <c r="C7006" s="3" t="e">
        <f>Table1[[#This Row],[Szla]]</f>
        <v>#VALUE!</v>
      </c>
      <c r="D7006" s="6" t="e">
        <f>Table1[[#This Row],[Kelt_hó]]</f>
        <v>#VALUE!</v>
      </c>
      <c r="E7006" t="e">
        <f>Table1[[#This Row],[Vevő]]</f>
        <v>#VALUE!</v>
      </c>
      <c r="F7006" t="e">
        <f>Table1[[#This Row],[Termékkör]]</f>
        <v>#VALUE!</v>
      </c>
      <c r="G7006" s="4" t="e">
        <f>Table1[[#This Row],[SzumElad]]</f>
        <v>#VALUE!</v>
      </c>
      <c r="H7006" s="7" t="e">
        <f>Table1[[#This Row],[Jut_%]]</f>
        <v>#VALUE!</v>
      </c>
      <c r="I7006" s="4" t="e">
        <f>Table1[[#This Row],[Jut]]</f>
        <v>#VALUE!</v>
      </c>
      <c r="J7006" s="4" t="e">
        <f>Table1[[#This Row],[Column1]]</f>
        <v>#VALUE!</v>
      </c>
    </row>
    <row r="7007" spans="1:10" hidden="1" x14ac:dyDescent="0.3">
      <c r="A7007" s="2" t="e">
        <f>Table1[[#This Row],[Befolyt]]</f>
        <v>#VALUE!</v>
      </c>
      <c r="B7007" t="e">
        <f>Table1[[#This Row],[ÜK]]</f>
        <v>#VALUE!</v>
      </c>
      <c r="C7007" s="3" t="e">
        <f>Table1[[#This Row],[Szla]]</f>
        <v>#VALUE!</v>
      </c>
      <c r="D7007" s="6" t="e">
        <f>Table1[[#This Row],[Kelt_hó]]</f>
        <v>#VALUE!</v>
      </c>
      <c r="E7007" t="e">
        <f>Table1[[#This Row],[Vevő]]</f>
        <v>#VALUE!</v>
      </c>
      <c r="F7007" t="e">
        <f>Table1[[#This Row],[Termékkör]]</f>
        <v>#VALUE!</v>
      </c>
      <c r="G7007" s="4" t="e">
        <f>Table1[[#This Row],[SzumElad]]</f>
        <v>#VALUE!</v>
      </c>
      <c r="H7007" s="7" t="e">
        <f>Table1[[#This Row],[Jut_%]]</f>
        <v>#VALUE!</v>
      </c>
      <c r="I7007" s="4" t="e">
        <f>Table1[[#This Row],[Jut]]</f>
        <v>#VALUE!</v>
      </c>
      <c r="J7007" s="4" t="e">
        <f>Table1[[#This Row],[Column1]]</f>
        <v>#VALUE!</v>
      </c>
    </row>
    <row r="7008" spans="1:10" hidden="1" x14ac:dyDescent="0.3">
      <c r="A7008" s="2" t="e">
        <f>Table1[[#This Row],[Befolyt]]</f>
        <v>#VALUE!</v>
      </c>
      <c r="B7008" t="e">
        <f>Table1[[#This Row],[ÜK]]</f>
        <v>#VALUE!</v>
      </c>
      <c r="C7008" s="3" t="e">
        <f>Table1[[#This Row],[Szla]]</f>
        <v>#VALUE!</v>
      </c>
      <c r="D7008" s="6" t="e">
        <f>Table1[[#This Row],[Kelt_hó]]</f>
        <v>#VALUE!</v>
      </c>
      <c r="E7008" t="e">
        <f>Table1[[#This Row],[Vevő]]</f>
        <v>#VALUE!</v>
      </c>
      <c r="F7008" t="e">
        <f>Table1[[#This Row],[Termékkör]]</f>
        <v>#VALUE!</v>
      </c>
      <c r="G7008" s="4" t="e">
        <f>Table1[[#This Row],[SzumElad]]</f>
        <v>#VALUE!</v>
      </c>
      <c r="H7008" s="7" t="e">
        <f>Table1[[#This Row],[Jut_%]]</f>
        <v>#VALUE!</v>
      </c>
      <c r="I7008" s="4" t="e">
        <f>Table1[[#This Row],[Jut]]</f>
        <v>#VALUE!</v>
      </c>
      <c r="J7008" s="4" t="e">
        <f>Table1[[#This Row],[Column1]]</f>
        <v>#VALUE!</v>
      </c>
    </row>
    <row r="7009" spans="1:10" hidden="1" x14ac:dyDescent="0.3">
      <c r="A7009" s="2" t="e">
        <f>Table1[[#This Row],[Befolyt]]</f>
        <v>#VALUE!</v>
      </c>
      <c r="B7009" t="e">
        <f>Table1[[#This Row],[ÜK]]</f>
        <v>#VALUE!</v>
      </c>
      <c r="C7009" s="3" t="e">
        <f>Table1[[#This Row],[Szla]]</f>
        <v>#VALUE!</v>
      </c>
      <c r="D7009" s="6" t="e">
        <f>Table1[[#This Row],[Kelt_hó]]</f>
        <v>#VALUE!</v>
      </c>
      <c r="E7009" t="e">
        <f>Table1[[#This Row],[Vevő]]</f>
        <v>#VALUE!</v>
      </c>
      <c r="F7009" t="e">
        <f>Table1[[#This Row],[Termékkör]]</f>
        <v>#VALUE!</v>
      </c>
      <c r="G7009" s="4" t="e">
        <f>Table1[[#This Row],[SzumElad]]</f>
        <v>#VALUE!</v>
      </c>
      <c r="H7009" s="7" t="e">
        <f>Table1[[#This Row],[Jut_%]]</f>
        <v>#VALUE!</v>
      </c>
      <c r="I7009" s="4" t="e">
        <f>Table1[[#This Row],[Jut]]</f>
        <v>#VALUE!</v>
      </c>
      <c r="J7009" s="4" t="e">
        <f>Table1[[#This Row],[Column1]]</f>
        <v>#VALUE!</v>
      </c>
    </row>
    <row r="7010" spans="1:10" hidden="1" x14ac:dyDescent="0.3">
      <c r="A7010" s="2" t="e">
        <f>Table1[[#This Row],[Befolyt]]</f>
        <v>#VALUE!</v>
      </c>
      <c r="B7010" t="e">
        <f>Table1[[#This Row],[ÜK]]</f>
        <v>#VALUE!</v>
      </c>
      <c r="C7010" s="3" t="e">
        <f>Table1[[#This Row],[Szla]]</f>
        <v>#VALUE!</v>
      </c>
      <c r="D7010" s="6" t="e">
        <f>Table1[[#This Row],[Kelt_hó]]</f>
        <v>#VALUE!</v>
      </c>
      <c r="E7010" t="e">
        <f>Table1[[#This Row],[Vevő]]</f>
        <v>#VALUE!</v>
      </c>
      <c r="F7010" t="e">
        <f>Table1[[#This Row],[Termékkör]]</f>
        <v>#VALUE!</v>
      </c>
      <c r="G7010" s="4" t="e">
        <f>Table1[[#This Row],[SzumElad]]</f>
        <v>#VALUE!</v>
      </c>
      <c r="H7010" s="7" t="e">
        <f>Table1[[#This Row],[Jut_%]]</f>
        <v>#VALUE!</v>
      </c>
      <c r="I7010" s="4" t="e">
        <f>Table1[[#This Row],[Jut]]</f>
        <v>#VALUE!</v>
      </c>
      <c r="J7010" s="4" t="e">
        <f>Table1[[#This Row],[Column1]]</f>
        <v>#VALUE!</v>
      </c>
    </row>
    <row r="7011" spans="1:10" hidden="1" x14ac:dyDescent="0.3">
      <c r="A7011" s="2" t="e">
        <f>Table1[[#This Row],[Befolyt]]</f>
        <v>#VALUE!</v>
      </c>
      <c r="B7011" t="e">
        <f>Table1[[#This Row],[ÜK]]</f>
        <v>#VALUE!</v>
      </c>
      <c r="C7011" s="3" t="e">
        <f>Table1[[#This Row],[Szla]]</f>
        <v>#VALUE!</v>
      </c>
      <c r="D7011" s="6" t="e">
        <f>Table1[[#This Row],[Kelt_hó]]</f>
        <v>#VALUE!</v>
      </c>
      <c r="E7011" t="e">
        <f>Table1[[#This Row],[Vevő]]</f>
        <v>#VALUE!</v>
      </c>
      <c r="F7011" t="e">
        <f>Table1[[#This Row],[Termékkör]]</f>
        <v>#VALUE!</v>
      </c>
      <c r="G7011" s="4" t="e">
        <f>Table1[[#This Row],[SzumElad]]</f>
        <v>#VALUE!</v>
      </c>
      <c r="H7011" s="7" t="e">
        <f>Table1[[#This Row],[Jut_%]]</f>
        <v>#VALUE!</v>
      </c>
      <c r="I7011" s="4" t="e">
        <f>Table1[[#This Row],[Jut]]</f>
        <v>#VALUE!</v>
      </c>
      <c r="J7011" s="4" t="e">
        <f>Table1[[#This Row],[Column1]]</f>
        <v>#VALUE!</v>
      </c>
    </row>
    <row r="7012" spans="1:10" hidden="1" x14ac:dyDescent="0.3">
      <c r="A7012" s="2" t="e">
        <f>Table1[[#This Row],[Befolyt]]</f>
        <v>#VALUE!</v>
      </c>
      <c r="B7012" t="e">
        <f>Table1[[#This Row],[ÜK]]</f>
        <v>#VALUE!</v>
      </c>
      <c r="C7012" s="3" t="e">
        <f>Table1[[#This Row],[Szla]]</f>
        <v>#VALUE!</v>
      </c>
      <c r="D7012" s="6" t="e">
        <f>Table1[[#This Row],[Kelt_hó]]</f>
        <v>#VALUE!</v>
      </c>
      <c r="E7012" t="e">
        <f>Table1[[#This Row],[Vevő]]</f>
        <v>#VALUE!</v>
      </c>
      <c r="F7012" t="e">
        <f>Table1[[#This Row],[Termékkör]]</f>
        <v>#VALUE!</v>
      </c>
      <c r="G7012" s="4" t="e">
        <f>Table1[[#This Row],[SzumElad]]</f>
        <v>#VALUE!</v>
      </c>
      <c r="H7012" s="7" t="e">
        <f>Table1[[#This Row],[Jut_%]]</f>
        <v>#VALUE!</v>
      </c>
      <c r="I7012" s="4" t="e">
        <f>Table1[[#This Row],[Jut]]</f>
        <v>#VALUE!</v>
      </c>
      <c r="J7012" s="4" t="e">
        <f>Table1[[#This Row],[Column1]]</f>
        <v>#VALUE!</v>
      </c>
    </row>
    <row r="7013" spans="1:10" hidden="1" x14ac:dyDescent="0.3">
      <c r="A7013" s="2" t="e">
        <f>Table1[[#This Row],[Befolyt]]</f>
        <v>#VALUE!</v>
      </c>
      <c r="B7013" t="e">
        <f>Table1[[#This Row],[ÜK]]</f>
        <v>#VALUE!</v>
      </c>
      <c r="C7013" s="3" t="e">
        <f>Table1[[#This Row],[Szla]]</f>
        <v>#VALUE!</v>
      </c>
      <c r="D7013" s="6" t="e">
        <f>Table1[[#This Row],[Kelt_hó]]</f>
        <v>#VALUE!</v>
      </c>
      <c r="E7013" t="e">
        <f>Table1[[#This Row],[Vevő]]</f>
        <v>#VALUE!</v>
      </c>
      <c r="F7013" t="e">
        <f>Table1[[#This Row],[Termékkör]]</f>
        <v>#VALUE!</v>
      </c>
      <c r="G7013" s="4" t="e">
        <f>Table1[[#This Row],[SzumElad]]</f>
        <v>#VALUE!</v>
      </c>
      <c r="H7013" s="7" t="e">
        <f>Table1[[#This Row],[Jut_%]]</f>
        <v>#VALUE!</v>
      </c>
      <c r="I7013" s="4" t="e">
        <f>Table1[[#This Row],[Jut]]</f>
        <v>#VALUE!</v>
      </c>
      <c r="J7013" s="4" t="e">
        <f>Table1[[#This Row],[Column1]]</f>
        <v>#VALUE!</v>
      </c>
    </row>
    <row r="7014" spans="1:10" hidden="1" x14ac:dyDescent="0.3">
      <c r="A7014" s="2" t="e">
        <f>Table1[[#This Row],[Befolyt]]</f>
        <v>#VALUE!</v>
      </c>
      <c r="B7014" t="e">
        <f>Table1[[#This Row],[ÜK]]</f>
        <v>#VALUE!</v>
      </c>
      <c r="C7014" s="3" t="e">
        <f>Table1[[#This Row],[Szla]]</f>
        <v>#VALUE!</v>
      </c>
      <c r="D7014" s="6" t="e">
        <f>Table1[[#This Row],[Kelt_hó]]</f>
        <v>#VALUE!</v>
      </c>
      <c r="E7014" t="e">
        <f>Table1[[#This Row],[Vevő]]</f>
        <v>#VALUE!</v>
      </c>
      <c r="F7014" t="e">
        <f>Table1[[#This Row],[Termékkör]]</f>
        <v>#VALUE!</v>
      </c>
      <c r="G7014" s="4" t="e">
        <f>Table1[[#This Row],[SzumElad]]</f>
        <v>#VALUE!</v>
      </c>
      <c r="H7014" s="7" t="e">
        <f>Table1[[#This Row],[Jut_%]]</f>
        <v>#VALUE!</v>
      </c>
      <c r="I7014" s="4" t="e">
        <f>Table1[[#This Row],[Jut]]</f>
        <v>#VALUE!</v>
      </c>
      <c r="J7014" s="4" t="e">
        <f>Table1[[#This Row],[Column1]]</f>
        <v>#VALUE!</v>
      </c>
    </row>
    <row r="7015" spans="1:10" hidden="1" x14ac:dyDescent="0.3">
      <c r="A7015" s="2" t="e">
        <f>Table1[[#This Row],[Befolyt]]</f>
        <v>#VALUE!</v>
      </c>
      <c r="B7015" t="e">
        <f>Table1[[#This Row],[ÜK]]</f>
        <v>#VALUE!</v>
      </c>
      <c r="C7015" s="3" t="e">
        <f>Table1[[#This Row],[Szla]]</f>
        <v>#VALUE!</v>
      </c>
      <c r="D7015" s="6" t="e">
        <f>Table1[[#This Row],[Kelt_hó]]</f>
        <v>#VALUE!</v>
      </c>
      <c r="E7015" t="e">
        <f>Table1[[#This Row],[Vevő]]</f>
        <v>#VALUE!</v>
      </c>
      <c r="F7015" t="e">
        <f>Table1[[#This Row],[Termékkör]]</f>
        <v>#VALUE!</v>
      </c>
      <c r="G7015" s="4" t="e">
        <f>Table1[[#This Row],[SzumElad]]</f>
        <v>#VALUE!</v>
      </c>
      <c r="H7015" s="7" t="e">
        <f>Table1[[#This Row],[Jut_%]]</f>
        <v>#VALUE!</v>
      </c>
      <c r="I7015" s="4" t="e">
        <f>Table1[[#This Row],[Jut]]</f>
        <v>#VALUE!</v>
      </c>
      <c r="J7015" s="4" t="e">
        <f>Table1[[#This Row],[Column1]]</f>
        <v>#VALUE!</v>
      </c>
    </row>
    <row r="7016" spans="1:10" hidden="1" x14ac:dyDescent="0.3">
      <c r="A7016" s="2" t="e">
        <f>Table1[[#This Row],[Befolyt]]</f>
        <v>#VALUE!</v>
      </c>
      <c r="B7016" t="e">
        <f>Table1[[#This Row],[ÜK]]</f>
        <v>#VALUE!</v>
      </c>
      <c r="C7016" s="3" t="e">
        <f>Table1[[#This Row],[Szla]]</f>
        <v>#VALUE!</v>
      </c>
      <c r="D7016" s="6" t="e">
        <f>Table1[[#This Row],[Kelt_hó]]</f>
        <v>#VALUE!</v>
      </c>
      <c r="E7016" t="e">
        <f>Table1[[#This Row],[Vevő]]</f>
        <v>#VALUE!</v>
      </c>
      <c r="F7016" t="e">
        <f>Table1[[#This Row],[Termékkör]]</f>
        <v>#VALUE!</v>
      </c>
      <c r="G7016" s="4" t="e">
        <f>Table1[[#This Row],[SzumElad]]</f>
        <v>#VALUE!</v>
      </c>
      <c r="H7016" s="7" t="e">
        <f>Table1[[#This Row],[Jut_%]]</f>
        <v>#VALUE!</v>
      </c>
      <c r="I7016" s="4" t="e">
        <f>Table1[[#This Row],[Jut]]</f>
        <v>#VALUE!</v>
      </c>
      <c r="J7016" s="4" t="e">
        <f>Table1[[#This Row],[Column1]]</f>
        <v>#VALUE!</v>
      </c>
    </row>
    <row r="7017" spans="1:10" hidden="1" x14ac:dyDescent="0.3">
      <c r="A7017" s="2" t="e">
        <f>Table1[[#This Row],[Befolyt]]</f>
        <v>#VALUE!</v>
      </c>
      <c r="B7017" t="e">
        <f>Table1[[#This Row],[ÜK]]</f>
        <v>#VALUE!</v>
      </c>
      <c r="C7017" s="3" t="e">
        <f>Table1[[#This Row],[Szla]]</f>
        <v>#VALUE!</v>
      </c>
      <c r="D7017" s="6" t="e">
        <f>Table1[[#This Row],[Kelt_hó]]</f>
        <v>#VALUE!</v>
      </c>
      <c r="E7017" t="e">
        <f>Table1[[#This Row],[Vevő]]</f>
        <v>#VALUE!</v>
      </c>
      <c r="F7017" t="e">
        <f>Table1[[#This Row],[Termékkör]]</f>
        <v>#VALUE!</v>
      </c>
      <c r="G7017" s="4" t="e">
        <f>Table1[[#This Row],[SzumElad]]</f>
        <v>#VALUE!</v>
      </c>
      <c r="H7017" s="7" t="e">
        <f>Table1[[#This Row],[Jut_%]]</f>
        <v>#VALUE!</v>
      </c>
      <c r="I7017" s="4" t="e">
        <f>Table1[[#This Row],[Jut]]</f>
        <v>#VALUE!</v>
      </c>
      <c r="J7017" s="4" t="e">
        <f>Table1[[#This Row],[Column1]]</f>
        <v>#VALUE!</v>
      </c>
    </row>
    <row r="7018" spans="1:10" hidden="1" x14ac:dyDescent="0.3">
      <c r="A7018" s="2" t="e">
        <f>Table1[[#This Row],[Befolyt]]</f>
        <v>#VALUE!</v>
      </c>
      <c r="B7018" t="e">
        <f>Table1[[#This Row],[ÜK]]</f>
        <v>#VALUE!</v>
      </c>
      <c r="C7018" s="3" t="e">
        <f>Table1[[#This Row],[Szla]]</f>
        <v>#VALUE!</v>
      </c>
      <c r="D7018" s="6" t="e">
        <f>Table1[[#This Row],[Kelt_hó]]</f>
        <v>#VALUE!</v>
      </c>
      <c r="E7018" t="e">
        <f>Table1[[#This Row],[Vevő]]</f>
        <v>#VALUE!</v>
      </c>
      <c r="F7018" t="e">
        <f>Table1[[#This Row],[Termékkör]]</f>
        <v>#VALUE!</v>
      </c>
      <c r="G7018" s="4" t="e">
        <f>Table1[[#This Row],[SzumElad]]</f>
        <v>#VALUE!</v>
      </c>
      <c r="H7018" s="7" t="e">
        <f>Table1[[#This Row],[Jut_%]]</f>
        <v>#VALUE!</v>
      </c>
      <c r="I7018" s="4" t="e">
        <f>Table1[[#This Row],[Jut]]</f>
        <v>#VALUE!</v>
      </c>
      <c r="J7018" s="4" t="e">
        <f>Table1[[#This Row],[Column1]]</f>
        <v>#VALUE!</v>
      </c>
    </row>
    <row r="7019" spans="1:10" hidden="1" x14ac:dyDescent="0.3">
      <c r="A7019" s="2" t="e">
        <f>Table1[[#This Row],[Befolyt]]</f>
        <v>#VALUE!</v>
      </c>
      <c r="B7019" t="e">
        <f>Table1[[#This Row],[ÜK]]</f>
        <v>#VALUE!</v>
      </c>
      <c r="C7019" s="3" t="e">
        <f>Table1[[#This Row],[Szla]]</f>
        <v>#VALUE!</v>
      </c>
      <c r="D7019" s="6" t="e">
        <f>Table1[[#This Row],[Kelt_hó]]</f>
        <v>#VALUE!</v>
      </c>
      <c r="E7019" t="e">
        <f>Table1[[#This Row],[Vevő]]</f>
        <v>#VALUE!</v>
      </c>
      <c r="F7019" t="e">
        <f>Table1[[#This Row],[Termékkör]]</f>
        <v>#VALUE!</v>
      </c>
      <c r="G7019" s="4" t="e">
        <f>Table1[[#This Row],[SzumElad]]</f>
        <v>#VALUE!</v>
      </c>
      <c r="H7019" s="7" t="e">
        <f>Table1[[#This Row],[Jut_%]]</f>
        <v>#VALUE!</v>
      </c>
      <c r="I7019" s="4" t="e">
        <f>Table1[[#This Row],[Jut]]</f>
        <v>#VALUE!</v>
      </c>
      <c r="J7019" s="4" t="e">
        <f>Table1[[#This Row],[Column1]]</f>
        <v>#VALUE!</v>
      </c>
    </row>
    <row r="7020" spans="1:10" hidden="1" x14ac:dyDescent="0.3">
      <c r="A7020" s="2" t="e">
        <f>Table1[[#This Row],[Befolyt]]</f>
        <v>#VALUE!</v>
      </c>
      <c r="B7020" t="e">
        <f>Table1[[#This Row],[ÜK]]</f>
        <v>#VALUE!</v>
      </c>
      <c r="C7020" s="3" t="e">
        <f>Table1[[#This Row],[Szla]]</f>
        <v>#VALUE!</v>
      </c>
      <c r="D7020" s="6" t="e">
        <f>Table1[[#This Row],[Kelt_hó]]</f>
        <v>#VALUE!</v>
      </c>
      <c r="E7020" t="e">
        <f>Table1[[#This Row],[Vevő]]</f>
        <v>#VALUE!</v>
      </c>
      <c r="F7020" t="e">
        <f>Table1[[#This Row],[Termékkör]]</f>
        <v>#VALUE!</v>
      </c>
      <c r="G7020" s="4" t="e">
        <f>Table1[[#This Row],[SzumElad]]</f>
        <v>#VALUE!</v>
      </c>
      <c r="H7020" s="7" t="e">
        <f>Table1[[#This Row],[Jut_%]]</f>
        <v>#VALUE!</v>
      </c>
      <c r="I7020" s="4" t="e">
        <f>Table1[[#This Row],[Jut]]</f>
        <v>#VALUE!</v>
      </c>
      <c r="J7020" s="4" t="e">
        <f>Table1[[#This Row],[Column1]]</f>
        <v>#VALUE!</v>
      </c>
    </row>
    <row r="7021" spans="1:10" hidden="1" x14ac:dyDescent="0.3">
      <c r="A7021" s="2" t="e">
        <f>Table1[[#This Row],[Befolyt]]</f>
        <v>#VALUE!</v>
      </c>
      <c r="B7021" t="e">
        <f>Table1[[#This Row],[ÜK]]</f>
        <v>#VALUE!</v>
      </c>
      <c r="C7021" s="3" t="e">
        <f>Table1[[#This Row],[Szla]]</f>
        <v>#VALUE!</v>
      </c>
      <c r="D7021" s="6" t="e">
        <f>Table1[[#This Row],[Kelt_hó]]</f>
        <v>#VALUE!</v>
      </c>
      <c r="E7021" t="e">
        <f>Table1[[#This Row],[Vevő]]</f>
        <v>#VALUE!</v>
      </c>
      <c r="F7021" t="e">
        <f>Table1[[#This Row],[Termékkör]]</f>
        <v>#VALUE!</v>
      </c>
      <c r="G7021" s="4" t="e">
        <f>Table1[[#This Row],[SzumElad]]</f>
        <v>#VALUE!</v>
      </c>
      <c r="H7021" s="7" t="e">
        <f>Table1[[#This Row],[Jut_%]]</f>
        <v>#VALUE!</v>
      </c>
      <c r="I7021" s="4" t="e">
        <f>Table1[[#This Row],[Jut]]</f>
        <v>#VALUE!</v>
      </c>
      <c r="J7021" s="4" t="e">
        <f>Table1[[#This Row],[Column1]]</f>
        <v>#VALUE!</v>
      </c>
    </row>
    <row r="7022" spans="1:10" hidden="1" x14ac:dyDescent="0.3">
      <c r="A7022" s="2" t="e">
        <f>Table1[[#This Row],[Befolyt]]</f>
        <v>#VALUE!</v>
      </c>
      <c r="B7022" t="e">
        <f>Table1[[#This Row],[ÜK]]</f>
        <v>#VALUE!</v>
      </c>
      <c r="C7022" s="3" t="e">
        <f>Table1[[#This Row],[Szla]]</f>
        <v>#VALUE!</v>
      </c>
      <c r="D7022" s="6" t="e">
        <f>Table1[[#This Row],[Kelt_hó]]</f>
        <v>#VALUE!</v>
      </c>
      <c r="E7022" t="e">
        <f>Table1[[#This Row],[Vevő]]</f>
        <v>#VALUE!</v>
      </c>
      <c r="F7022" t="e">
        <f>Table1[[#This Row],[Termékkör]]</f>
        <v>#VALUE!</v>
      </c>
      <c r="G7022" s="4" t="e">
        <f>Table1[[#This Row],[SzumElad]]</f>
        <v>#VALUE!</v>
      </c>
      <c r="H7022" s="7" t="e">
        <f>Table1[[#This Row],[Jut_%]]</f>
        <v>#VALUE!</v>
      </c>
      <c r="I7022" s="4" t="e">
        <f>Table1[[#This Row],[Jut]]</f>
        <v>#VALUE!</v>
      </c>
      <c r="J7022" s="4" t="e">
        <f>Table1[[#This Row],[Column1]]</f>
        <v>#VALUE!</v>
      </c>
    </row>
    <row r="7023" spans="1:10" hidden="1" x14ac:dyDescent="0.3">
      <c r="A7023" s="2" t="e">
        <f>Table1[[#This Row],[Befolyt]]</f>
        <v>#VALUE!</v>
      </c>
      <c r="B7023" t="e">
        <f>Table1[[#This Row],[ÜK]]</f>
        <v>#VALUE!</v>
      </c>
      <c r="C7023" s="3" t="e">
        <f>Table1[[#This Row],[Szla]]</f>
        <v>#VALUE!</v>
      </c>
      <c r="D7023" s="6" t="e">
        <f>Table1[[#This Row],[Kelt_hó]]</f>
        <v>#VALUE!</v>
      </c>
      <c r="E7023" t="e">
        <f>Table1[[#This Row],[Vevő]]</f>
        <v>#VALUE!</v>
      </c>
      <c r="F7023" t="e">
        <f>Table1[[#This Row],[Termékkör]]</f>
        <v>#VALUE!</v>
      </c>
      <c r="G7023" s="4" t="e">
        <f>Table1[[#This Row],[SzumElad]]</f>
        <v>#VALUE!</v>
      </c>
      <c r="H7023" s="7" t="e">
        <f>Table1[[#This Row],[Jut_%]]</f>
        <v>#VALUE!</v>
      </c>
      <c r="I7023" s="4" t="e">
        <f>Table1[[#This Row],[Jut]]</f>
        <v>#VALUE!</v>
      </c>
      <c r="J7023" s="4" t="e">
        <f>Table1[[#This Row],[Column1]]</f>
        <v>#VALUE!</v>
      </c>
    </row>
    <row r="7024" spans="1:10" hidden="1" x14ac:dyDescent="0.3">
      <c r="A7024" s="2" t="e">
        <f>Table1[[#This Row],[Befolyt]]</f>
        <v>#VALUE!</v>
      </c>
      <c r="B7024" t="e">
        <f>Table1[[#This Row],[ÜK]]</f>
        <v>#VALUE!</v>
      </c>
      <c r="C7024" s="3" t="e">
        <f>Table1[[#This Row],[Szla]]</f>
        <v>#VALUE!</v>
      </c>
      <c r="D7024" s="6" t="e">
        <f>Table1[[#This Row],[Kelt_hó]]</f>
        <v>#VALUE!</v>
      </c>
      <c r="E7024" t="e">
        <f>Table1[[#This Row],[Vevő]]</f>
        <v>#VALUE!</v>
      </c>
      <c r="F7024" t="e">
        <f>Table1[[#This Row],[Termékkör]]</f>
        <v>#VALUE!</v>
      </c>
      <c r="G7024" s="4" t="e">
        <f>Table1[[#This Row],[SzumElad]]</f>
        <v>#VALUE!</v>
      </c>
      <c r="H7024" s="7" t="e">
        <f>Table1[[#This Row],[Jut_%]]</f>
        <v>#VALUE!</v>
      </c>
      <c r="I7024" s="4" t="e">
        <f>Table1[[#This Row],[Jut]]</f>
        <v>#VALUE!</v>
      </c>
      <c r="J7024" s="4" t="e">
        <f>Table1[[#This Row],[Column1]]</f>
        <v>#VALUE!</v>
      </c>
    </row>
    <row r="7025" spans="1:10" hidden="1" x14ac:dyDescent="0.3">
      <c r="A7025" s="2" t="e">
        <f>Table1[[#This Row],[Befolyt]]</f>
        <v>#VALUE!</v>
      </c>
      <c r="B7025" t="e">
        <f>Table1[[#This Row],[ÜK]]</f>
        <v>#VALUE!</v>
      </c>
      <c r="C7025" s="3" t="e">
        <f>Table1[[#This Row],[Szla]]</f>
        <v>#VALUE!</v>
      </c>
      <c r="D7025" s="6" t="e">
        <f>Table1[[#This Row],[Kelt_hó]]</f>
        <v>#VALUE!</v>
      </c>
      <c r="E7025" t="e">
        <f>Table1[[#This Row],[Vevő]]</f>
        <v>#VALUE!</v>
      </c>
      <c r="F7025" t="e">
        <f>Table1[[#This Row],[Termékkör]]</f>
        <v>#VALUE!</v>
      </c>
      <c r="G7025" s="4" t="e">
        <f>Table1[[#This Row],[SzumElad]]</f>
        <v>#VALUE!</v>
      </c>
      <c r="H7025" s="7" t="e">
        <f>Table1[[#This Row],[Jut_%]]</f>
        <v>#VALUE!</v>
      </c>
      <c r="I7025" s="4" t="e">
        <f>Table1[[#This Row],[Jut]]</f>
        <v>#VALUE!</v>
      </c>
      <c r="J7025" s="4" t="e">
        <f>Table1[[#This Row],[Column1]]</f>
        <v>#VALUE!</v>
      </c>
    </row>
    <row r="7026" spans="1:10" hidden="1" x14ac:dyDescent="0.3">
      <c r="A7026" s="2" t="e">
        <f>Table1[[#This Row],[Befolyt]]</f>
        <v>#VALUE!</v>
      </c>
      <c r="B7026" t="e">
        <f>Table1[[#This Row],[ÜK]]</f>
        <v>#VALUE!</v>
      </c>
      <c r="C7026" s="3" t="e">
        <f>Table1[[#This Row],[Szla]]</f>
        <v>#VALUE!</v>
      </c>
      <c r="D7026" s="6" t="e">
        <f>Table1[[#This Row],[Kelt_hó]]</f>
        <v>#VALUE!</v>
      </c>
      <c r="E7026" t="e">
        <f>Table1[[#This Row],[Vevő]]</f>
        <v>#VALUE!</v>
      </c>
      <c r="F7026" t="e">
        <f>Table1[[#This Row],[Termékkör]]</f>
        <v>#VALUE!</v>
      </c>
      <c r="G7026" s="4" t="e">
        <f>Table1[[#This Row],[SzumElad]]</f>
        <v>#VALUE!</v>
      </c>
      <c r="H7026" s="7" t="e">
        <f>Table1[[#This Row],[Jut_%]]</f>
        <v>#VALUE!</v>
      </c>
      <c r="I7026" s="4" t="e">
        <f>Table1[[#This Row],[Jut]]</f>
        <v>#VALUE!</v>
      </c>
      <c r="J7026" s="4" t="e">
        <f>Table1[[#This Row],[Column1]]</f>
        <v>#VALUE!</v>
      </c>
    </row>
    <row r="7027" spans="1:10" hidden="1" x14ac:dyDescent="0.3">
      <c r="A7027" s="2" t="e">
        <f>Table1[[#This Row],[Befolyt]]</f>
        <v>#VALUE!</v>
      </c>
      <c r="B7027" t="e">
        <f>Table1[[#This Row],[ÜK]]</f>
        <v>#VALUE!</v>
      </c>
      <c r="C7027" s="3" t="e">
        <f>Table1[[#This Row],[Szla]]</f>
        <v>#VALUE!</v>
      </c>
      <c r="D7027" s="6" t="e">
        <f>Table1[[#This Row],[Kelt_hó]]</f>
        <v>#VALUE!</v>
      </c>
      <c r="E7027" t="e">
        <f>Table1[[#This Row],[Vevő]]</f>
        <v>#VALUE!</v>
      </c>
      <c r="F7027" t="e">
        <f>Table1[[#This Row],[Termékkör]]</f>
        <v>#VALUE!</v>
      </c>
      <c r="G7027" s="4" t="e">
        <f>Table1[[#This Row],[SzumElad]]</f>
        <v>#VALUE!</v>
      </c>
      <c r="H7027" s="7" t="e">
        <f>Table1[[#This Row],[Jut_%]]</f>
        <v>#VALUE!</v>
      </c>
      <c r="I7027" s="4" t="e">
        <f>Table1[[#This Row],[Jut]]</f>
        <v>#VALUE!</v>
      </c>
      <c r="J7027" s="4" t="e">
        <f>Table1[[#This Row],[Column1]]</f>
        <v>#VALUE!</v>
      </c>
    </row>
    <row r="7028" spans="1:10" hidden="1" x14ac:dyDescent="0.3">
      <c r="A7028" s="2" t="e">
        <f>Table1[[#This Row],[Befolyt]]</f>
        <v>#VALUE!</v>
      </c>
      <c r="B7028" t="e">
        <f>Table1[[#This Row],[ÜK]]</f>
        <v>#VALUE!</v>
      </c>
      <c r="C7028" s="3" t="e">
        <f>Table1[[#This Row],[Szla]]</f>
        <v>#VALUE!</v>
      </c>
      <c r="D7028" s="6" t="e">
        <f>Table1[[#This Row],[Kelt_hó]]</f>
        <v>#VALUE!</v>
      </c>
      <c r="E7028" t="e">
        <f>Table1[[#This Row],[Vevő]]</f>
        <v>#VALUE!</v>
      </c>
      <c r="F7028" t="e">
        <f>Table1[[#This Row],[Termékkör]]</f>
        <v>#VALUE!</v>
      </c>
      <c r="G7028" s="4" t="e">
        <f>Table1[[#This Row],[SzumElad]]</f>
        <v>#VALUE!</v>
      </c>
      <c r="H7028" s="7" t="e">
        <f>Table1[[#This Row],[Jut_%]]</f>
        <v>#VALUE!</v>
      </c>
      <c r="I7028" s="4" t="e">
        <f>Table1[[#This Row],[Jut]]</f>
        <v>#VALUE!</v>
      </c>
      <c r="J7028" s="4" t="e">
        <f>Table1[[#This Row],[Column1]]</f>
        <v>#VALUE!</v>
      </c>
    </row>
    <row r="7029" spans="1:10" hidden="1" x14ac:dyDescent="0.3">
      <c r="A7029" s="2" t="e">
        <f>Table1[[#This Row],[Befolyt]]</f>
        <v>#VALUE!</v>
      </c>
      <c r="B7029" t="e">
        <f>Table1[[#This Row],[ÜK]]</f>
        <v>#VALUE!</v>
      </c>
      <c r="C7029" s="3" t="e">
        <f>Table1[[#This Row],[Szla]]</f>
        <v>#VALUE!</v>
      </c>
      <c r="D7029" s="6" t="e">
        <f>Table1[[#This Row],[Kelt_hó]]</f>
        <v>#VALUE!</v>
      </c>
      <c r="E7029" t="e">
        <f>Table1[[#This Row],[Vevő]]</f>
        <v>#VALUE!</v>
      </c>
      <c r="F7029" t="e">
        <f>Table1[[#This Row],[Termékkör]]</f>
        <v>#VALUE!</v>
      </c>
      <c r="G7029" s="4" t="e">
        <f>Table1[[#This Row],[SzumElad]]</f>
        <v>#VALUE!</v>
      </c>
      <c r="H7029" s="7" t="e">
        <f>Table1[[#This Row],[Jut_%]]</f>
        <v>#VALUE!</v>
      </c>
      <c r="I7029" s="4" t="e">
        <f>Table1[[#This Row],[Jut]]</f>
        <v>#VALUE!</v>
      </c>
      <c r="J7029" s="4" t="e">
        <f>Table1[[#This Row],[Column1]]</f>
        <v>#VALUE!</v>
      </c>
    </row>
    <row r="7030" spans="1:10" hidden="1" x14ac:dyDescent="0.3">
      <c r="A7030" s="2" t="e">
        <f>Table1[[#This Row],[Befolyt]]</f>
        <v>#VALUE!</v>
      </c>
      <c r="B7030" t="e">
        <f>Table1[[#This Row],[ÜK]]</f>
        <v>#VALUE!</v>
      </c>
      <c r="C7030" s="3" t="e">
        <f>Table1[[#This Row],[Szla]]</f>
        <v>#VALUE!</v>
      </c>
      <c r="D7030" s="6" t="e">
        <f>Table1[[#This Row],[Kelt_hó]]</f>
        <v>#VALUE!</v>
      </c>
      <c r="E7030" t="e">
        <f>Table1[[#This Row],[Vevő]]</f>
        <v>#VALUE!</v>
      </c>
      <c r="F7030" t="e">
        <f>Table1[[#This Row],[Termékkör]]</f>
        <v>#VALUE!</v>
      </c>
      <c r="G7030" s="4" t="e">
        <f>Table1[[#This Row],[SzumElad]]</f>
        <v>#VALUE!</v>
      </c>
      <c r="H7030" s="7" t="e">
        <f>Table1[[#This Row],[Jut_%]]</f>
        <v>#VALUE!</v>
      </c>
      <c r="I7030" s="4" t="e">
        <f>Table1[[#This Row],[Jut]]</f>
        <v>#VALUE!</v>
      </c>
      <c r="J7030" s="4" t="e">
        <f>Table1[[#This Row],[Column1]]</f>
        <v>#VALUE!</v>
      </c>
    </row>
    <row r="7031" spans="1:10" hidden="1" x14ac:dyDescent="0.3">
      <c r="A7031" s="2" t="e">
        <f>Table1[[#This Row],[Befolyt]]</f>
        <v>#VALUE!</v>
      </c>
      <c r="B7031" t="e">
        <f>Table1[[#This Row],[ÜK]]</f>
        <v>#VALUE!</v>
      </c>
      <c r="C7031" s="3" t="e">
        <f>Table1[[#This Row],[Szla]]</f>
        <v>#VALUE!</v>
      </c>
      <c r="D7031" s="6" t="e">
        <f>Table1[[#This Row],[Kelt_hó]]</f>
        <v>#VALUE!</v>
      </c>
      <c r="E7031" t="e">
        <f>Table1[[#This Row],[Vevő]]</f>
        <v>#VALUE!</v>
      </c>
      <c r="F7031" t="e">
        <f>Table1[[#This Row],[Termékkör]]</f>
        <v>#VALUE!</v>
      </c>
      <c r="G7031" s="4" t="e">
        <f>Table1[[#This Row],[SzumElad]]</f>
        <v>#VALUE!</v>
      </c>
      <c r="H7031" s="7" t="e">
        <f>Table1[[#This Row],[Jut_%]]</f>
        <v>#VALUE!</v>
      </c>
      <c r="I7031" s="4" t="e">
        <f>Table1[[#This Row],[Jut]]</f>
        <v>#VALUE!</v>
      </c>
      <c r="J7031" s="4" t="e">
        <f>Table1[[#This Row],[Column1]]</f>
        <v>#VALUE!</v>
      </c>
    </row>
    <row r="7032" spans="1:10" hidden="1" x14ac:dyDescent="0.3">
      <c r="A7032" s="2" t="e">
        <f>Table1[[#This Row],[Befolyt]]</f>
        <v>#VALUE!</v>
      </c>
      <c r="B7032" t="e">
        <f>Table1[[#This Row],[ÜK]]</f>
        <v>#VALUE!</v>
      </c>
      <c r="C7032" s="3" t="e">
        <f>Table1[[#This Row],[Szla]]</f>
        <v>#VALUE!</v>
      </c>
      <c r="D7032" s="6" t="e">
        <f>Table1[[#This Row],[Kelt_hó]]</f>
        <v>#VALUE!</v>
      </c>
      <c r="E7032" t="e">
        <f>Table1[[#This Row],[Vevő]]</f>
        <v>#VALUE!</v>
      </c>
      <c r="F7032" t="e">
        <f>Table1[[#This Row],[Termékkör]]</f>
        <v>#VALUE!</v>
      </c>
      <c r="G7032" s="4" t="e">
        <f>Table1[[#This Row],[SzumElad]]</f>
        <v>#VALUE!</v>
      </c>
      <c r="H7032" s="7" t="e">
        <f>Table1[[#This Row],[Jut_%]]</f>
        <v>#VALUE!</v>
      </c>
      <c r="I7032" s="4" t="e">
        <f>Table1[[#This Row],[Jut]]</f>
        <v>#VALUE!</v>
      </c>
      <c r="J7032" s="4" t="e">
        <f>Table1[[#This Row],[Column1]]</f>
        <v>#VALUE!</v>
      </c>
    </row>
    <row r="7033" spans="1:10" hidden="1" x14ac:dyDescent="0.3">
      <c r="A7033" s="2" t="e">
        <f>Table1[[#This Row],[Befolyt]]</f>
        <v>#VALUE!</v>
      </c>
      <c r="B7033" t="e">
        <f>Table1[[#This Row],[ÜK]]</f>
        <v>#VALUE!</v>
      </c>
      <c r="C7033" s="3" t="e">
        <f>Table1[[#This Row],[Szla]]</f>
        <v>#VALUE!</v>
      </c>
      <c r="D7033" s="6" t="e">
        <f>Table1[[#This Row],[Kelt_hó]]</f>
        <v>#VALUE!</v>
      </c>
      <c r="E7033" t="e">
        <f>Table1[[#This Row],[Vevő]]</f>
        <v>#VALUE!</v>
      </c>
      <c r="F7033" t="e">
        <f>Table1[[#This Row],[Termékkör]]</f>
        <v>#VALUE!</v>
      </c>
      <c r="G7033" s="4" t="e">
        <f>Table1[[#This Row],[SzumElad]]</f>
        <v>#VALUE!</v>
      </c>
      <c r="H7033" s="7" t="e">
        <f>Table1[[#This Row],[Jut_%]]</f>
        <v>#VALUE!</v>
      </c>
      <c r="I7033" s="4" t="e">
        <f>Table1[[#This Row],[Jut]]</f>
        <v>#VALUE!</v>
      </c>
      <c r="J7033" s="4" t="e">
        <f>Table1[[#This Row],[Column1]]</f>
        <v>#VALUE!</v>
      </c>
    </row>
    <row r="7034" spans="1:10" hidden="1" x14ac:dyDescent="0.3">
      <c r="A7034" s="2" t="e">
        <f>Table1[[#This Row],[Befolyt]]</f>
        <v>#VALUE!</v>
      </c>
      <c r="B7034" t="e">
        <f>Table1[[#This Row],[ÜK]]</f>
        <v>#VALUE!</v>
      </c>
      <c r="C7034" s="3" t="e">
        <f>Table1[[#This Row],[Szla]]</f>
        <v>#VALUE!</v>
      </c>
      <c r="D7034" s="6" t="e">
        <f>Table1[[#This Row],[Kelt_hó]]</f>
        <v>#VALUE!</v>
      </c>
      <c r="E7034" t="e">
        <f>Table1[[#This Row],[Vevő]]</f>
        <v>#VALUE!</v>
      </c>
      <c r="F7034" t="e">
        <f>Table1[[#This Row],[Termékkör]]</f>
        <v>#VALUE!</v>
      </c>
      <c r="G7034" s="4" t="e">
        <f>Table1[[#This Row],[SzumElad]]</f>
        <v>#VALUE!</v>
      </c>
      <c r="H7034" s="7" t="e">
        <f>Table1[[#This Row],[Jut_%]]</f>
        <v>#VALUE!</v>
      </c>
      <c r="I7034" s="4" t="e">
        <f>Table1[[#This Row],[Jut]]</f>
        <v>#VALUE!</v>
      </c>
      <c r="J7034" s="4" t="e">
        <f>Table1[[#This Row],[Column1]]</f>
        <v>#VALUE!</v>
      </c>
    </row>
    <row r="7035" spans="1:10" hidden="1" x14ac:dyDescent="0.3">
      <c r="A7035" s="2" t="e">
        <f>Table1[[#This Row],[Befolyt]]</f>
        <v>#VALUE!</v>
      </c>
      <c r="B7035" t="e">
        <f>Table1[[#This Row],[ÜK]]</f>
        <v>#VALUE!</v>
      </c>
      <c r="C7035" s="3" t="e">
        <f>Table1[[#This Row],[Szla]]</f>
        <v>#VALUE!</v>
      </c>
      <c r="D7035" s="6" t="e">
        <f>Table1[[#This Row],[Kelt_hó]]</f>
        <v>#VALUE!</v>
      </c>
      <c r="E7035" t="e">
        <f>Table1[[#This Row],[Vevő]]</f>
        <v>#VALUE!</v>
      </c>
      <c r="F7035" t="e">
        <f>Table1[[#This Row],[Termékkör]]</f>
        <v>#VALUE!</v>
      </c>
      <c r="G7035" s="4" t="e">
        <f>Table1[[#This Row],[SzumElad]]</f>
        <v>#VALUE!</v>
      </c>
      <c r="H7035" s="7" t="e">
        <f>Table1[[#This Row],[Jut_%]]</f>
        <v>#VALUE!</v>
      </c>
      <c r="I7035" s="4" t="e">
        <f>Table1[[#This Row],[Jut]]</f>
        <v>#VALUE!</v>
      </c>
      <c r="J7035" s="4" t="e">
        <f>Table1[[#This Row],[Column1]]</f>
        <v>#VALUE!</v>
      </c>
    </row>
    <row r="7036" spans="1:10" hidden="1" x14ac:dyDescent="0.3">
      <c r="A7036" s="2" t="e">
        <f>Table1[[#This Row],[Befolyt]]</f>
        <v>#VALUE!</v>
      </c>
      <c r="B7036" t="e">
        <f>Table1[[#This Row],[ÜK]]</f>
        <v>#VALUE!</v>
      </c>
      <c r="C7036" s="3" t="e">
        <f>Table1[[#This Row],[Szla]]</f>
        <v>#VALUE!</v>
      </c>
      <c r="D7036" s="6" t="e">
        <f>Table1[[#This Row],[Kelt_hó]]</f>
        <v>#VALUE!</v>
      </c>
      <c r="E7036" t="e">
        <f>Table1[[#This Row],[Vevő]]</f>
        <v>#VALUE!</v>
      </c>
      <c r="F7036" t="e">
        <f>Table1[[#This Row],[Termékkör]]</f>
        <v>#VALUE!</v>
      </c>
      <c r="G7036" s="4" t="e">
        <f>Table1[[#This Row],[SzumElad]]</f>
        <v>#VALUE!</v>
      </c>
      <c r="H7036" s="7" t="e">
        <f>Table1[[#This Row],[Jut_%]]</f>
        <v>#VALUE!</v>
      </c>
      <c r="I7036" s="4" t="e">
        <f>Table1[[#This Row],[Jut]]</f>
        <v>#VALUE!</v>
      </c>
      <c r="J7036" s="4" t="e">
        <f>Table1[[#This Row],[Column1]]</f>
        <v>#VALUE!</v>
      </c>
    </row>
    <row r="7037" spans="1:10" hidden="1" x14ac:dyDescent="0.3">
      <c r="A7037" s="2" t="e">
        <f>Table1[[#This Row],[Befolyt]]</f>
        <v>#VALUE!</v>
      </c>
      <c r="B7037" t="e">
        <f>Table1[[#This Row],[ÜK]]</f>
        <v>#VALUE!</v>
      </c>
      <c r="C7037" s="3" t="e">
        <f>Table1[[#This Row],[Szla]]</f>
        <v>#VALUE!</v>
      </c>
      <c r="D7037" s="6" t="e">
        <f>Table1[[#This Row],[Kelt_hó]]</f>
        <v>#VALUE!</v>
      </c>
      <c r="E7037" t="e">
        <f>Table1[[#This Row],[Vevő]]</f>
        <v>#VALUE!</v>
      </c>
      <c r="F7037" t="e">
        <f>Table1[[#This Row],[Termékkör]]</f>
        <v>#VALUE!</v>
      </c>
      <c r="G7037" s="4" t="e">
        <f>Table1[[#This Row],[SzumElad]]</f>
        <v>#VALUE!</v>
      </c>
      <c r="H7037" s="7" t="e">
        <f>Table1[[#This Row],[Jut_%]]</f>
        <v>#VALUE!</v>
      </c>
      <c r="I7037" s="4" t="e">
        <f>Table1[[#This Row],[Jut]]</f>
        <v>#VALUE!</v>
      </c>
      <c r="J7037" s="4" t="e">
        <f>Table1[[#This Row],[Column1]]</f>
        <v>#VALUE!</v>
      </c>
    </row>
    <row r="7038" spans="1:10" hidden="1" x14ac:dyDescent="0.3">
      <c r="A7038" s="2" t="e">
        <f>Table1[[#This Row],[Befolyt]]</f>
        <v>#VALUE!</v>
      </c>
      <c r="B7038" t="e">
        <f>Table1[[#This Row],[ÜK]]</f>
        <v>#VALUE!</v>
      </c>
      <c r="C7038" s="3" t="e">
        <f>Table1[[#This Row],[Szla]]</f>
        <v>#VALUE!</v>
      </c>
      <c r="D7038" s="6" t="e">
        <f>Table1[[#This Row],[Kelt_hó]]</f>
        <v>#VALUE!</v>
      </c>
      <c r="E7038" t="e">
        <f>Table1[[#This Row],[Vevő]]</f>
        <v>#VALUE!</v>
      </c>
      <c r="F7038" t="e">
        <f>Table1[[#This Row],[Termékkör]]</f>
        <v>#VALUE!</v>
      </c>
      <c r="G7038" s="4" t="e">
        <f>Table1[[#This Row],[SzumElad]]</f>
        <v>#VALUE!</v>
      </c>
      <c r="H7038" s="7" t="e">
        <f>Table1[[#This Row],[Jut_%]]</f>
        <v>#VALUE!</v>
      </c>
      <c r="I7038" s="4" t="e">
        <f>Table1[[#This Row],[Jut]]</f>
        <v>#VALUE!</v>
      </c>
      <c r="J7038" s="4" t="e">
        <f>Table1[[#This Row],[Column1]]</f>
        <v>#VALUE!</v>
      </c>
    </row>
    <row r="7039" spans="1:10" hidden="1" x14ac:dyDescent="0.3">
      <c r="A7039" s="2" t="e">
        <f>Table1[[#This Row],[Befolyt]]</f>
        <v>#VALUE!</v>
      </c>
      <c r="B7039" t="e">
        <f>Table1[[#This Row],[ÜK]]</f>
        <v>#VALUE!</v>
      </c>
      <c r="C7039" s="3" t="e">
        <f>Table1[[#This Row],[Szla]]</f>
        <v>#VALUE!</v>
      </c>
      <c r="D7039" s="6" t="e">
        <f>Table1[[#This Row],[Kelt_hó]]</f>
        <v>#VALUE!</v>
      </c>
      <c r="E7039" t="e">
        <f>Table1[[#This Row],[Vevő]]</f>
        <v>#VALUE!</v>
      </c>
      <c r="F7039" t="e">
        <f>Table1[[#This Row],[Termékkör]]</f>
        <v>#VALUE!</v>
      </c>
      <c r="G7039" s="4" t="e">
        <f>Table1[[#This Row],[SzumElad]]</f>
        <v>#VALUE!</v>
      </c>
      <c r="H7039" s="7" t="e">
        <f>Table1[[#This Row],[Jut_%]]</f>
        <v>#VALUE!</v>
      </c>
      <c r="I7039" s="4" t="e">
        <f>Table1[[#This Row],[Jut]]</f>
        <v>#VALUE!</v>
      </c>
      <c r="J7039" s="4" t="e">
        <f>Table1[[#This Row],[Column1]]</f>
        <v>#VALUE!</v>
      </c>
    </row>
    <row r="7040" spans="1:10" hidden="1" x14ac:dyDescent="0.3">
      <c r="A7040" s="2" t="e">
        <f>Table1[[#This Row],[Befolyt]]</f>
        <v>#VALUE!</v>
      </c>
      <c r="B7040" t="e">
        <f>Table1[[#This Row],[ÜK]]</f>
        <v>#VALUE!</v>
      </c>
      <c r="C7040" s="3" t="e">
        <f>Table1[[#This Row],[Szla]]</f>
        <v>#VALUE!</v>
      </c>
      <c r="D7040" s="6" t="e">
        <f>Table1[[#This Row],[Kelt_hó]]</f>
        <v>#VALUE!</v>
      </c>
      <c r="E7040" t="e">
        <f>Table1[[#This Row],[Vevő]]</f>
        <v>#VALUE!</v>
      </c>
      <c r="F7040" t="e">
        <f>Table1[[#This Row],[Termékkör]]</f>
        <v>#VALUE!</v>
      </c>
      <c r="G7040" s="4" t="e">
        <f>Table1[[#This Row],[SzumElad]]</f>
        <v>#VALUE!</v>
      </c>
      <c r="H7040" s="7" t="e">
        <f>Table1[[#This Row],[Jut_%]]</f>
        <v>#VALUE!</v>
      </c>
      <c r="I7040" s="4" t="e">
        <f>Table1[[#This Row],[Jut]]</f>
        <v>#VALUE!</v>
      </c>
      <c r="J7040" s="4" t="e">
        <f>Table1[[#This Row],[Column1]]</f>
        <v>#VALUE!</v>
      </c>
    </row>
    <row r="7041" spans="1:10" hidden="1" x14ac:dyDescent="0.3">
      <c r="A7041" s="2" t="e">
        <f>Table1[[#This Row],[Befolyt]]</f>
        <v>#VALUE!</v>
      </c>
      <c r="B7041" t="e">
        <f>Table1[[#This Row],[ÜK]]</f>
        <v>#VALUE!</v>
      </c>
      <c r="C7041" s="3" t="e">
        <f>Table1[[#This Row],[Szla]]</f>
        <v>#VALUE!</v>
      </c>
      <c r="D7041" s="6" t="e">
        <f>Table1[[#This Row],[Kelt_hó]]</f>
        <v>#VALUE!</v>
      </c>
      <c r="E7041" t="e">
        <f>Table1[[#This Row],[Vevő]]</f>
        <v>#VALUE!</v>
      </c>
      <c r="F7041" t="e">
        <f>Table1[[#This Row],[Termékkör]]</f>
        <v>#VALUE!</v>
      </c>
      <c r="G7041" s="4" t="e">
        <f>Table1[[#This Row],[SzumElad]]</f>
        <v>#VALUE!</v>
      </c>
      <c r="H7041" s="7" t="e">
        <f>Table1[[#This Row],[Jut_%]]</f>
        <v>#VALUE!</v>
      </c>
      <c r="I7041" s="4" t="e">
        <f>Table1[[#This Row],[Jut]]</f>
        <v>#VALUE!</v>
      </c>
      <c r="J7041" s="4" t="e">
        <f>Table1[[#This Row],[Column1]]</f>
        <v>#VALUE!</v>
      </c>
    </row>
    <row r="7042" spans="1:10" hidden="1" x14ac:dyDescent="0.3">
      <c r="A7042" s="2" t="e">
        <f>Table1[[#This Row],[Befolyt]]</f>
        <v>#VALUE!</v>
      </c>
      <c r="B7042" t="e">
        <f>Table1[[#This Row],[ÜK]]</f>
        <v>#VALUE!</v>
      </c>
      <c r="C7042" s="3" t="e">
        <f>Table1[[#This Row],[Szla]]</f>
        <v>#VALUE!</v>
      </c>
      <c r="D7042" s="6" t="e">
        <f>Table1[[#This Row],[Kelt_hó]]</f>
        <v>#VALUE!</v>
      </c>
      <c r="E7042" t="e">
        <f>Table1[[#This Row],[Vevő]]</f>
        <v>#VALUE!</v>
      </c>
      <c r="F7042" t="e">
        <f>Table1[[#This Row],[Termékkör]]</f>
        <v>#VALUE!</v>
      </c>
      <c r="G7042" s="4" t="e">
        <f>Table1[[#This Row],[SzumElad]]</f>
        <v>#VALUE!</v>
      </c>
      <c r="H7042" s="7" t="e">
        <f>Table1[[#This Row],[Jut_%]]</f>
        <v>#VALUE!</v>
      </c>
      <c r="I7042" s="4" t="e">
        <f>Table1[[#This Row],[Jut]]</f>
        <v>#VALUE!</v>
      </c>
      <c r="J7042" s="4" t="e">
        <f>Table1[[#This Row],[Column1]]</f>
        <v>#VALUE!</v>
      </c>
    </row>
    <row r="7043" spans="1:10" hidden="1" x14ac:dyDescent="0.3">
      <c r="A7043" s="2" t="e">
        <f>Table1[[#This Row],[Befolyt]]</f>
        <v>#VALUE!</v>
      </c>
      <c r="B7043" t="e">
        <f>Table1[[#This Row],[ÜK]]</f>
        <v>#VALUE!</v>
      </c>
      <c r="C7043" s="3" t="e">
        <f>Table1[[#This Row],[Szla]]</f>
        <v>#VALUE!</v>
      </c>
      <c r="D7043" s="6" t="e">
        <f>Table1[[#This Row],[Kelt_hó]]</f>
        <v>#VALUE!</v>
      </c>
      <c r="E7043" t="e">
        <f>Table1[[#This Row],[Vevő]]</f>
        <v>#VALUE!</v>
      </c>
      <c r="F7043" t="e">
        <f>Table1[[#This Row],[Termékkör]]</f>
        <v>#VALUE!</v>
      </c>
      <c r="G7043" s="4" t="e">
        <f>Table1[[#This Row],[SzumElad]]</f>
        <v>#VALUE!</v>
      </c>
      <c r="H7043" s="7" t="e">
        <f>Table1[[#This Row],[Jut_%]]</f>
        <v>#VALUE!</v>
      </c>
      <c r="I7043" s="4" t="e">
        <f>Table1[[#This Row],[Jut]]</f>
        <v>#VALUE!</v>
      </c>
      <c r="J7043" s="4" t="e">
        <f>Table1[[#This Row],[Column1]]</f>
        <v>#VALUE!</v>
      </c>
    </row>
    <row r="7044" spans="1:10" hidden="1" x14ac:dyDescent="0.3">
      <c r="A7044" s="2" t="e">
        <f>Table1[[#This Row],[Befolyt]]</f>
        <v>#VALUE!</v>
      </c>
      <c r="B7044" t="e">
        <f>Table1[[#This Row],[ÜK]]</f>
        <v>#VALUE!</v>
      </c>
      <c r="C7044" s="3" t="e">
        <f>Table1[[#This Row],[Szla]]</f>
        <v>#VALUE!</v>
      </c>
      <c r="D7044" s="6" t="e">
        <f>Table1[[#This Row],[Kelt_hó]]</f>
        <v>#VALUE!</v>
      </c>
      <c r="E7044" t="e">
        <f>Table1[[#This Row],[Vevő]]</f>
        <v>#VALUE!</v>
      </c>
      <c r="F7044" t="e">
        <f>Table1[[#This Row],[Termékkör]]</f>
        <v>#VALUE!</v>
      </c>
      <c r="G7044" s="4" t="e">
        <f>Table1[[#This Row],[SzumElad]]</f>
        <v>#VALUE!</v>
      </c>
      <c r="H7044" s="7" t="e">
        <f>Table1[[#This Row],[Jut_%]]</f>
        <v>#VALUE!</v>
      </c>
      <c r="I7044" s="4" t="e">
        <f>Table1[[#This Row],[Jut]]</f>
        <v>#VALUE!</v>
      </c>
      <c r="J7044" s="4" t="e">
        <f>Table1[[#This Row],[Column1]]</f>
        <v>#VALUE!</v>
      </c>
    </row>
    <row r="7045" spans="1:10" hidden="1" x14ac:dyDescent="0.3">
      <c r="A7045" s="2" t="e">
        <f>Table1[[#This Row],[Befolyt]]</f>
        <v>#VALUE!</v>
      </c>
      <c r="B7045" t="e">
        <f>Table1[[#This Row],[ÜK]]</f>
        <v>#VALUE!</v>
      </c>
      <c r="C7045" s="3" t="e">
        <f>Table1[[#This Row],[Szla]]</f>
        <v>#VALUE!</v>
      </c>
      <c r="D7045" s="6" t="e">
        <f>Table1[[#This Row],[Kelt_hó]]</f>
        <v>#VALUE!</v>
      </c>
      <c r="E7045" t="e">
        <f>Table1[[#This Row],[Vevő]]</f>
        <v>#VALUE!</v>
      </c>
      <c r="F7045" t="e">
        <f>Table1[[#This Row],[Termékkör]]</f>
        <v>#VALUE!</v>
      </c>
      <c r="G7045" s="4" t="e">
        <f>Table1[[#This Row],[SzumElad]]</f>
        <v>#VALUE!</v>
      </c>
      <c r="H7045" s="7" t="e">
        <f>Table1[[#This Row],[Jut_%]]</f>
        <v>#VALUE!</v>
      </c>
      <c r="I7045" s="4" t="e">
        <f>Table1[[#This Row],[Jut]]</f>
        <v>#VALUE!</v>
      </c>
      <c r="J7045" s="4" t="e">
        <f>Table1[[#This Row],[Column1]]</f>
        <v>#VALUE!</v>
      </c>
    </row>
    <row r="7046" spans="1:10" hidden="1" x14ac:dyDescent="0.3">
      <c r="A7046" s="2" t="e">
        <f>Table1[[#This Row],[Befolyt]]</f>
        <v>#VALUE!</v>
      </c>
      <c r="B7046" t="e">
        <f>Table1[[#This Row],[ÜK]]</f>
        <v>#VALUE!</v>
      </c>
      <c r="C7046" s="3" t="e">
        <f>Table1[[#This Row],[Szla]]</f>
        <v>#VALUE!</v>
      </c>
      <c r="D7046" s="6" t="e">
        <f>Table1[[#This Row],[Kelt_hó]]</f>
        <v>#VALUE!</v>
      </c>
      <c r="E7046" t="e">
        <f>Table1[[#This Row],[Vevő]]</f>
        <v>#VALUE!</v>
      </c>
      <c r="F7046" t="e">
        <f>Table1[[#This Row],[Termékkör]]</f>
        <v>#VALUE!</v>
      </c>
      <c r="G7046" s="4" t="e">
        <f>Table1[[#This Row],[SzumElad]]</f>
        <v>#VALUE!</v>
      </c>
      <c r="H7046" s="7" t="e">
        <f>Table1[[#This Row],[Jut_%]]</f>
        <v>#VALUE!</v>
      </c>
      <c r="I7046" s="4" t="e">
        <f>Table1[[#This Row],[Jut]]</f>
        <v>#VALUE!</v>
      </c>
      <c r="J7046" s="4" t="e">
        <f>Table1[[#This Row],[Column1]]</f>
        <v>#VALUE!</v>
      </c>
    </row>
    <row r="7047" spans="1:10" hidden="1" x14ac:dyDescent="0.3">
      <c r="A7047" s="2" t="e">
        <f>Table1[[#This Row],[Befolyt]]</f>
        <v>#VALUE!</v>
      </c>
      <c r="B7047" t="e">
        <f>Table1[[#This Row],[ÜK]]</f>
        <v>#VALUE!</v>
      </c>
      <c r="C7047" s="3" t="e">
        <f>Table1[[#This Row],[Szla]]</f>
        <v>#VALUE!</v>
      </c>
      <c r="D7047" s="6" t="e">
        <f>Table1[[#This Row],[Kelt_hó]]</f>
        <v>#VALUE!</v>
      </c>
      <c r="E7047" t="e">
        <f>Table1[[#This Row],[Vevő]]</f>
        <v>#VALUE!</v>
      </c>
      <c r="F7047" t="e">
        <f>Table1[[#This Row],[Termékkör]]</f>
        <v>#VALUE!</v>
      </c>
      <c r="G7047" s="4" t="e">
        <f>Table1[[#This Row],[SzumElad]]</f>
        <v>#VALUE!</v>
      </c>
      <c r="H7047" s="7" t="e">
        <f>Table1[[#This Row],[Jut_%]]</f>
        <v>#VALUE!</v>
      </c>
      <c r="I7047" s="4" t="e">
        <f>Table1[[#This Row],[Jut]]</f>
        <v>#VALUE!</v>
      </c>
      <c r="J7047" s="4" t="e">
        <f>Table1[[#This Row],[Column1]]</f>
        <v>#VALUE!</v>
      </c>
    </row>
    <row r="7048" spans="1:10" hidden="1" x14ac:dyDescent="0.3">
      <c r="A7048" s="2" t="e">
        <f>Table1[[#This Row],[Befolyt]]</f>
        <v>#VALUE!</v>
      </c>
      <c r="B7048" t="e">
        <f>Table1[[#This Row],[ÜK]]</f>
        <v>#VALUE!</v>
      </c>
      <c r="C7048" s="3" t="e">
        <f>Table1[[#This Row],[Szla]]</f>
        <v>#VALUE!</v>
      </c>
      <c r="D7048" s="6" t="e">
        <f>Table1[[#This Row],[Kelt_hó]]</f>
        <v>#VALUE!</v>
      </c>
      <c r="E7048" t="e">
        <f>Table1[[#This Row],[Vevő]]</f>
        <v>#VALUE!</v>
      </c>
      <c r="F7048" t="e">
        <f>Table1[[#This Row],[Termékkör]]</f>
        <v>#VALUE!</v>
      </c>
      <c r="G7048" s="4" t="e">
        <f>Table1[[#This Row],[SzumElad]]</f>
        <v>#VALUE!</v>
      </c>
      <c r="H7048" s="7" t="e">
        <f>Table1[[#This Row],[Jut_%]]</f>
        <v>#VALUE!</v>
      </c>
      <c r="I7048" s="4" t="e">
        <f>Table1[[#This Row],[Jut]]</f>
        <v>#VALUE!</v>
      </c>
      <c r="J7048" s="4" t="e">
        <f>Table1[[#This Row],[Column1]]</f>
        <v>#VALUE!</v>
      </c>
    </row>
    <row r="7049" spans="1:10" hidden="1" x14ac:dyDescent="0.3">
      <c r="A7049" s="2" t="e">
        <f>Table1[[#This Row],[Befolyt]]</f>
        <v>#VALUE!</v>
      </c>
      <c r="B7049" t="e">
        <f>Table1[[#This Row],[ÜK]]</f>
        <v>#VALUE!</v>
      </c>
      <c r="C7049" s="3" t="e">
        <f>Table1[[#This Row],[Szla]]</f>
        <v>#VALUE!</v>
      </c>
      <c r="D7049" s="6" t="e">
        <f>Table1[[#This Row],[Kelt_hó]]</f>
        <v>#VALUE!</v>
      </c>
      <c r="E7049" t="e">
        <f>Table1[[#This Row],[Vevő]]</f>
        <v>#VALUE!</v>
      </c>
      <c r="F7049" t="e">
        <f>Table1[[#This Row],[Termékkör]]</f>
        <v>#VALUE!</v>
      </c>
      <c r="G7049" s="4" t="e">
        <f>Table1[[#This Row],[SzumElad]]</f>
        <v>#VALUE!</v>
      </c>
      <c r="H7049" s="7" t="e">
        <f>Table1[[#This Row],[Jut_%]]</f>
        <v>#VALUE!</v>
      </c>
      <c r="I7049" s="4" t="e">
        <f>Table1[[#This Row],[Jut]]</f>
        <v>#VALUE!</v>
      </c>
      <c r="J7049" s="4" t="e">
        <f>Table1[[#This Row],[Column1]]</f>
        <v>#VALUE!</v>
      </c>
    </row>
    <row r="7050" spans="1:10" hidden="1" x14ac:dyDescent="0.3">
      <c r="A7050" s="2" t="e">
        <f>Table1[[#This Row],[Befolyt]]</f>
        <v>#VALUE!</v>
      </c>
      <c r="B7050" t="e">
        <f>Table1[[#This Row],[ÜK]]</f>
        <v>#VALUE!</v>
      </c>
      <c r="C7050" s="3" t="e">
        <f>Table1[[#This Row],[Szla]]</f>
        <v>#VALUE!</v>
      </c>
      <c r="D7050" s="6" t="e">
        <f>Table1[[#This Row],[Kelt_hó]]</f>
        <v>#VALUE!</v>
      </c>
      <c r="E7050" t="e">
        <f>Table1[[#This Row],[Vevő]]</f>
        <v>#VALUE!</v>
      </c>
      <c r="F7050" t="e">
        <f>Table1[[#This Row],[Termékkör]]</f>
        <v>#VALUE!</v>
      </c>
      <c r="G7050" s="4" t="e">
        <f>Table1[[#This Row],[SzumElad]]</f>
        <v>#VALUE!</v>
      </c>
      <c r="H7050" s="7" t="e">
        <f>Table1[[#This Row],[Jut_%]]</f>
        <v>#VALUE!</v>
      </c>
      <c r="I7050" s="4" t="e">
        <f>Table1[[#This Row],[Jut]]</f>
        <v>#VALUE!</v>
      </c>
      <c r="J7050" s="4" t="e">
        <f>Table1[[#This Row],[Column1]]</f>
        <v>#VALUE!</v>
      </c>
    </row>
    <row r="7051" spans="1:10" hidden="1" x14ac:dyDescent="0.3">
      <c r="A7051" s="2" t="e">
        <f>Table1[[#This Row],[Befolyt]]</f>
        <v>#VALUE!</v>
      </c>
      <c r="B7051" t="e">
        <f>Table1[[#This Row],[ÜK]]</f>
        <v>#VALUE!</v>
      </c>
      <c r="C7051" s="3" t="e">
        <f>Table1[[#This Row],[Szla]]</f>
        <v>#VALUE!</v>
      </c>
      <c r="D7051" s="6" t="e">
        <f>Table1[[#This Row],[Kelt_hó]]</f>
        <v>#VALUE!</v>
      </c>
      <c r="E7051" t="e">
        <f>Table1[[#This Row],[Vevő]]</f>
        <v>#VALUE!</v>
      </c>
      <c r="F7051" t="e">
        <f>Table1[[#This Row],[Termékkör]]</f>
        <v>#VALUE!</v>
      </c>
      <c r="G7051" s="4" t="e">
        <f>Table1[[#This Row],[SzumElad]]</f>
        <v>#VALUE!</v>
      </c>
      <c r="H7051" s="7" t="e">
        <f>Table1[[#This Row],[Jut_%]]</f>
        <v>#VALUE!</v>
      </c>
      <c r="I7051" s="4" t="e">
        <f>Table1[[#This Row],[Jut]]</f>
        <v>#VALUE!</v>
      </c>
      <c r="J7051" s="4" t="e">
        <f>Table1[[#This Row],[Column1]]</f>
        <v>#VALUE!</v>
      </c>
    </row>
    <row r="7052" spans="1:10" hidden="1" x14ac:dyDescent="0.3">
      <c r="A7052" s="2" t="e">
        <f>Table1[[#This Row],[Befolyt]]</f>
        <v>#VALUE!</v>
      </c>
      <c r="B7052" t="e">
        <f>Table1[[#This Row],[ÜK]]</f>
        <v>#VALUE!</v>
      </c>
      <c r="C7052" s="3" t="e">
        <f>Table1[[#This Row],[Szla]]</f>
        <v>#VALUE!</v>
      </c>
      <c r="D7052" s="6" t="e">
        <f>Table1[[#This Row],[Kelt_hó]]</f>
        <v>#VALUE!</v>
      </c>
      <c r="E7052" t="e">
        <f>Table1[[#This Row],[Vevő]]</f>
        <v>#VALUE!</v>
      </c>
      <c r="F7052" t="e">
        <f>Table1[[#This Row],[Termékkör]]</f>
        <v>#VALUE!</v>
      </c>
      <c r="G7052" s="4" t="e">
        <f>Table1[[#This Row],[SzumElad]]</f>
        <v>#VALUE!</v>
      </c>
      <c r="H7052" s="7" t="e">
        <f>Table1[[#This Row],[Jut_%]]</f>
        <v>#VALUE!</v>
      </c>
      <c r="I7052" s="4" t="e">
        <f>Table1[[#This Row],[Jut]]</f>
        <v>#VALUE!</v>
      </c>
      <c r="J7052" s="4" t="e">
        <f>Table1[[#This Row],[Column1]]</f>
        <v>#VALUE!</v>
      </c>
    </row>
    <row r="7053" spans="1:10" hidden="1" x14ac:dyDescent="0.3">
      <c r="A7053" s="2" t="e">
        <f>Table1[[#This Row],[Befolyt]]</f>
        <v>#VALUE!</v>
      </c>
      <c r="B7053" t="e">
        <f>Table1[[#This Row],[ÜK]]</f>
        <v>#VALUE!</v>
      </c>
      <c r="C7053" s="3" t="e">
        <f>Table1[[#This Row],[Szla]]</f>
        <v>#VALUE!</v>
      </c>
      <c r="D7053" s="6" t="e">
        <f>Table1[[#This Row],[Kelt_hó]]</f>
        <v>#VALUE!</v>
      </c>
      <c r="E7053" t="e">
        <f>Table1[[#This Row],[Vevő]]</f>
        <v>#VALUE!</v>
      </c>
      <c r="F7053" t="e">
        <f>Table1[[#This Row],[Termékkör]]</f>
        <v>#VALUE!</v>
      </c>
      <c r="G7053" s="4" t="e">
        <f>Table1[[#This Row],[SzumElad]]</f>
        <v>#VALUE!</v>
      </c>
      <c r="H7053" s="7" t="e">
        <f>Table1[[#This Row],[Jut_%]]</f>
        <v>#VALUE!</v>
      </c>
      <c r="I7053" s="4" t="e">
        <f>Table1[[#This Row],[Jut]]</f>
        <v>#VALUE!</v>
      </c>
      <c r="J7053" s="4" t="e">
        <f>Table1[[#This Row],[Column1]]</f>
        <v>#VALUE!</v>
      </c>
    </row>
    <row r="7054" spans="1:10" hidden="1" x14ac:dyDescent="0.3">
      <c r="A7054" s="2" t="e">
        <f>Table1[[#This Row],[Befolyt]]</f>
        <v>#VALUE!</v>
      </c>
      <c r="B7054" t="e">
        <f>Table1[[#This Row],[ÜK]]</f>
        <v>#VALUE!</v>
      </c>
      <c r="C7054" s="3" t="e">
        <f>Table1[[#This Row],[Szla]]</f>
        <v>#VALUE!</v>
      </c>
      <c r="D7054" s="6" t="e">
        <f>Table1[[#This Row],[Kelt_hó]]</f>
        <v>#VALUE!</v>
      </c>
      <c r="E7054" t="e">
        <f>Table1[[#This Row],[Vevő]]</f>
        <v>#VALUE!</v>
      </c>
      <c r="F7054" t="e">
        <f>Table1[[#This Row],[Termékkör]]</f>
        <v>#VALUE!</v>
      </c>
      <c r="G7054" s="4" t="e">
        <f>Table1[[#This Row],[SzumElad]]</f>
        <v>#VALUE!</v>
      </c>
      <c r="H7054" s="7" t="e">
        <f>Table1[[#This Row],[Jut_%]]</f>
        <v>#VALUE!</v>
      </c>
      <c r="I7054" s="4" t="e">
        <f>Table1[[#This Row],[Jut]]</f>
        <v>#VALUE!</v>
      </c>
      <c r="J7054" s="4" t="e">
        <f>Table1[[#This Row],[Column1]]</f>
        <v>#VALUE!</v>
      </c>
    </row>
    <row r="7055" spans="1:10" hidden="1" x14ac:dyDescent="0.3">
      <c r="A7055" s="2" t="e">
        <f>Table1[[#This Row],[Befolyt]]</f>
        <v>#VALUE!</v>
      </c>
      <c r="B7055" t="e">
        <f>Table1[[#This Row],[ÜK]]</f>
        <v>#VALUE!</v>
      </c>
      <c r="C7055" s="3" t="e">
        <f>Table1[[#This Row],[Szla]]</f>
        <v>#VALUE!</v>
      </c>
      <c r="D7055" s="6" t="e">
        <f>Table1[[#This Row],[Kelt_hó]]</f>
        <v>#VALUE!</v>
      </c>
      <c r="E7055" t="e">
        <f>Table1[[#This Row],[Vevő]]</f>
        <v>#VALUE!</v>
      </c>
      <c r="F7055" t="e">
        <f>Table1[[#This Row],[Termékkör]]</f>
        <v>#VALUE!</v>
      </c>
      <c r="G7055" s="4" t="e">
        <f>Table1[[#This Row],[SzumElad]]</f>
        <v>#VALUE!</v>
      </c>
      <c r="H7055" s="7" t="e">
        <f>Table1[[#This Row],[Jut_%]]</f>
        <v>#VALUE!</v>
      </c>
      <c r="I7055" s="4" t="e">
        <f>Table1[[#This Row],[Jut]]</f>
        <v>#VALUE!</v>
      </c>
      <c r="J7055" s="4" t="e">
        <f>Table1[[#This Row],[Column1]]</f>
        <v>#VALUE!</v>
      </c>
    </row>
    <row r="7056" spans="1:10" hidden="1" x14ac:dyDescent="0.3">
      <c r="A7056" s="2" t="e">
        <f>Table1[[#This Row],[Befolyt]]</f>
        <v>#VALUE!</v>
      </c>
      <c r="B7056" t="e">
        <f>Table1[[#This Row],[ÜK]]</f>
        <v>#VALUE!</v>
      </c>
      <c r="C7056" s="3" t="e">
        <f>Table1[[#This Row],[Szla]]</f>
        <v>#VALUE!</v>
      </c>
      <c r="D7056" s="6" t="e">
        <f>Table1[[#This Row],[Kelt_hó]]</f>
        <v>#VALUE!</v>
      </c>
      <c r="E7056" t="e">
        <f>Table1[[#This Row],[Vevő]]</f>
        <v>#VALUE!</v>
      </c>
      <c r="F7056" t="e">
        <f>Table1[[#This Row],[Termékkör]]</f>
        <v>#VALUE!</v>
      </c>
      <c r="G7056" s="4" t="e">
        <f>Table1[[#This Row],[SzumElad]]</f>
        <v>#VALUE!</v>
      </c>
      <c r="H7056" s="7" t="e">
        <f>Table1[[#This Row],[Jut_%]]</f>
        <v>#VALUE!</v>
      </c>
      <c r="I7056" s="4" t="e">
        <f>Table1[[#This Row],[Jut]]</f>
        <v>#VALUE!</v>
      </c>
      <c r="J7056" s="4" t="e">
        <f>Table1[[#This Row],[Column1]]</f>
        <v>#VALUE!</v>
      </c>
    </row>
    <row r="7057" spans="1:10" hidden="1" x14ac:dyDescent="0.3">
      <c r="A7057" s="2" t="e">
        <f>Table1[[#This Row],[Befolyt]]</f>
        <v>#VALUE!</v>
      </c>
      <c r="B7057" t="e">
        <f>Table1[[#This Row],[ÜK]]</f>
        <v>#VALUE!</v>
      </c>
      <c r="C7057" s="3" t="e">
        <f>Table1[[#This Row],[Szla]]</f>
        <v>#VALUE!</v>
      </c>
      <c r="D7057" s="6" t="e">
        <f>Table1[[#This Row],[Kelt_hó]]</f>
        <v>#VALUE!</v>
      </c>
      <c r="E7057" t="e">
        <f>Table1[[#This Row],[Vevő]]</f>
        <v>#VALUE!</v>
      </c>
      <c r="F7057" t="e">
        <f>Table1[[#This Row],[Termékkör]]</f>
        <v>#VALUE!</v>
      </c>
      <c r="G7057" s="4" t="e">
        <f>Table1[[#This Row],[SzumElad]]</f>
        <v>#VALUE!</v>
      </c>
      <c r="H7057" s="7" t="e">
        <f>Table1[[#This Row],[Jut_%]]</f>
        <v>#VALUE!</v>
      </c>
      <c r="I7057" s="4" t="e">
        <f>Table1[[#This Row],[Jut]]</f>
        <v>#VALUE!</v>
      </c>
      <c r="J7057" s="4" t="e">
        <f>Table1[[#This Row],[Column1]]</f>
        <v>#VALUE!</v>
      </c>
    </row>
    <row r="7058" spans="1:10" hidden="1" x14ac:dyDescent="0.3">
      <c r="A7058" s="2" t="e">
        <f>Table1[[#This Row],[Befolyt]]</f>
        <v>#VALUE!</v>
      </c>
      <c r="B7058" t="e">
        <f>Table1[[#This Row],[ÜK]]</f>
        <v>#VALUE!</v>
      </c>
      <c r="C7058" s="3" t="e">
        <f>Table1[[#This Row],[Szla]]</f>
        <v>#VALUE!</v>
      </c>
      <c r="D7058" s="6" t="e">
        <f>Table1[[#This Row],[Kelt_hó]]</f>
        <v>#VALUE!</v>
      </c>
      <c r="E7058" t="e">
        <f>Table1[[#This Row],[Vevő]]</f>
        <v>#VALUE!</v>
      </c>
      <c r="F7058" t="e">
        <f>Table1[[#This Row],[Termékkör]]</f>
        <v>#VALUE!</v>
      </c>
      <c r="G7058" s="4" t="e">
        <f>Table1[[#This Row],[SzumElad]]</f>
        <v>#VALUE!</v>
      </c>
      <c r="H7058" s="7" t="e">
        <f>Table1[[#This Row],[Jut_%]]</f>
        <v>#VALUE!</v>
      </c>
      <c r="I7058" s="4" t="e">
        <f>Table1[[#This Row],[Jut]]</f>
        <v>#VALUE!</v>
      </c>
      <c r="J7058" s="4" t="e">
        <f>Table1[[#This Row],[Column1]]</f>
        <v>#VALUE!</v>
      </c>
    </row>
    <row r="7059" spans="1:10" hidden="1" x14ac:dyDescent="0.3">
      <c r="A7059" s="2" t="e">
        <f>Table1[[#This Row],[Befolyt]]</f>
        <v>#VALUE!</v>
      </c>
      <c r="B7059" t="e">
        <f>Table1[[#This Row],[ÜK]]</f>
        <v>#VALUE!</v>
      </c>
      <c r="C7059" s="3" t="e">
        <f>Table1[[#This Row],[Szla]]</f>
        <v>#VALUE!</v>
      </c>
      <c r="D7059" s="6" t="e">
        <f>Table1[[#This Row],[Kelt_hó]]</f>
        <v>#VALUE!</v>
      </c>
      <c r="E7059" t="e">
        <f>Table1[[#This Row],[Vevő]]</f>
        <v>#VALUE!</v>
      </c>
      <c r="F7059" t="e">
        <f>Table1[[#This Row],[Termékkör]]</f>
        <v>#VALUE!</v>
      </c>
      <c r="G7059" s="4" t="e">
        <f>Table1[[#This Row],[SzumElad]]</f>
        <v>#VALUE!</v>
      </c>
      <c r="H7059" s="7" t="e">
        <f>Table1[[#This Row],[Jut_%]]</f>
        <v>#VALUE!</v>
      </c>
      <c r="I7059" s="4" t="e">
        <f>Table1[[#This Row],[Jut]]</f>
        <v>#VALUE!</v>
      </c>
      <c r="J7059" s="4" t="e">
        <f>Table1[[#This Row],[Column1]]</f>
        <v>#VALUE!</v>
      </c>
    </row>
    <row r="7060" spans="1:10" hidden="1" x14ac:dyDescent="0.3">
      <c r="A7060" s="2" t="e">
        <f>Table1[[#This Row],[Befolyt]]</f>
        <v>#VALUE!</v>
      </c>
      <c r="B7060" t="e">
        <f>Table1[[#This Row],[ÜK]]</f>
        <v>#VALUE!</v>
      </c>
      <c r="C7060" s="3" t="e">
        <f>Table1[[#This Row],[Szla]]</f>
        <v>#VALUE!</v>
      </c>
      <c r="D7060" s="6" t="e">
        <f>Table1[[#This Row],[Kelt_hó]]</f>
        <v>#VALUE!</v>
      </c>
      <c r="E7060" t="e">
        <f>Table1[[#This Row],[Vevő]]</f>
        <v>#VALUE!</v>
      </c>
      <c r="F7060" t="e">
        <f>Table1[[#This Row],[Termékkör]]</f>
        <v>#VALUE!</v>
      </c>
      <c r="G7060" s="4" t="e">
        <f>Table1[[#This Row],[SzumElad]]</f>
        <v>#VALUE!</v>
      </c>
      <c r="H7060" s="7" t="e">
        <f>Table1[[#This Row],[Jut_%]]</f>
        <v>#VALUE!</v>
      </c>
      <c r="I7060" s="4" t="e">
        <f>Table1[[#This Row],[Jut]]</f>
        <v>#VALUE!</v>
      </c>
      <c r="J7060" s="4" t="e">
        <f>Table1[[#This Row],[Column1]]</f>
        <v>#VALUE!</v>
      </c>
    </row>
    <row r="7061" spans="1:10" hidden="1" x14ac:dyDescent="0.3">
      <c r="A7061" s="2" t="e">
        <f>Table1[[#This Row],[Befolyt]]</f>
        <v>#VALUE!</v>
      </c>
      <c r="B7061" t="e">
        <f>Table1[[#This Row],[ÜK]]</f>
        <v>#VALUE!</v>
      </c>
      <c r="C7061" s="3" t="e">
        <f>Table1[[#This Row],[Szla]]</f>
        <v>#VALUE!</v>
      </c>
      <c r="D7061" s="6" t="e">
        <f>Table1[[#This Row],[Kelt_hó]]</f>
        <v>#VALUE!</v>
      </c>
      <c r="E7061" t="e">
        <f>Table1[[#This Row],[Vevő]]</f>
        <v>#VALUE!</v>
      </c>
      <c r="F7061" t="e">
        <f>Table1[[#This Row],[Termékkör]]</f>
        <v>#VALUE!</v>
      </c>
      <c r="G7061" s="4" t="e">
        <f>Table1[[#This Row],[SzumElad]]</f>
        <v>#VALUE!</v>
      </c>
      <c r="H7061" s="7" t="e">
        <f>Table1[[#This Row],[Jut_%]]</f>
        <v>#VALUE!</v>
      </c>
      <c r="I7061" s="4" t="e">
        <f>Table1[[#This Row],[Jut]]</f>
        <v>#VALUE!</v>
      </c>
      <c r="J7061" s="4" t="e">
        <f>Table1[[#This Row],[Column1]]</f>
        <v>#VALUE!</v>
      </c>
    </row>
    <row r="7062" spans="1:10" hidden="1" x14ac:dyDescent="0.3">
      <c r="A7062" s="2" t="e">
        <f>Table1[[#This Row],[Befolyt]]</f>
        <v>#VALUE!</v>
      </c>
      <c r="B7062" t="e">
        <f>Table1[[#This Row],[ÜK]]</f>
        <v>#VALUE!</v>
      </c>
      <c r="C7062" s="3" t="e">
        <f>Table1[[#This Row],[Szla]]</f>
        <v>#VALUE!</v>
      </c>
      <c r="D7062" s="6" t="e">
        <f>Table1[[#This Row],[Kelt_hó]]</f>
        <v>#VALUE!</v>
      </c>
      <c r="E7062" t="e">
        <f>Table1[[#This Row],[Vevő]]</f>
        <v>#VALUE!</v>
      </c>
      <c r="F7062" t="e">
        <f>Table1[[#This Row],[Termékkör]]</f>
        <v>#VALUE!</v>
      </c>
      <c r="G7062" s="4" t="e">
        <f>Table1[[#This Row],[SzumElad]]</f>
        <v>#VALUE!</v>
      </c>
      <c r="H7062" s="7" t="e">
        <f>Table1[[#This Row],[Jut_%]]</f>
        <v>#VALUE!</v>
      </c>
      <c r="I7062" s="4" t="e">
        <f>Table1[[#This Row],[Jut]]</f>
        <v>#VALUE!</v>
      </c>
      <c r="J7062" s="4" t="e">
        <f>Table1[[#This Row],[Column1]]</f>
        <v>#VALUE!</v>
      </c>
    </row>
    <row r="7063" spans="1:10" hidden="1" x14ac:dyDescent="0.3">
      <c r="A7063" s="2" t="e">
        <f>Table1[[#This Row],[Befolyt]]</f>
        <v>#VALUE!</v>
      </c>
      <c r="B7063" t="e">
        <f>Table1[[#This Row],[ÜK]]</f>
        <v>#VALUE!</v>
      </c>
      <c r="C7063" s="3" t="e">
        <f>Table1[[#This Row],[Szla]]</f>
        <v>#VALUE!</v>
      </c>
      <c r="D7063" s="6" t="e">
        <f>Table1[[#This Row],[Kelt_hó]]</f>
        <v>#VALUE!</v>
      </c>
      <c r="E7063" t="e">
        <f>Table1[[#This Row],[Vevő]]</f>
        <v>#VALUE!</v>
      </c>
      <c r="F7063" t="e">
        <f>Table1[[#This Row],[Termékkör]]</f>
        <v>#VALUE!</v>
      </c>
      <c r="G7063" s="4" t="e">
        <f>Table1[[#This Row],[SzumElad]]</f>
        <v>#VALUE!</v>
      </c>
      <c r="H7063" s="7" t="e">
        <f>Table1[[#This Row],[Jut_%]]</f>
        <v>#VALUE!</v>
      </c>
      <c r="I7063" s="4" t="e">
        <f>Table1[[#This Row],[Jut]]</f>
        <v>#VALUE!</v>
      </c>
      <c r="J7063" s="4" t="e">
        <f>Table1[[#This Row],[Column1]]</f>
        <v>#VALUE!</v>
      </c>
    </row>
    <row r="7064" spans="1:10" hidden="1" x14ac:dyDescent="0.3">
      <c r="A7064" s="2" t="e">
        <f>Table1[[#This Row],[Befolyt]]</f>
        <v>#VALUE!</v>
      </c>
      <c r="B7064" t="e">
        <f>Table1[[#This Row],[ÜK]]</f>
        <v>#VALUE!</v>
      </c>
      <c r="C7064" s="3" t="e">
        <f>Table1[[#This Row],[Szla]]</f>
        <v>#VALUE!</v>
      </c>
      <c r="D7064" s="6" t="e">
        <f>Table1[[#This Row],[Kelt_hó]]</f>
        <v>#VALUE!</v>
      </c>
      <c r="E7064" t="e">
        <f>Table1[[#This Row],[Vevő]]</f>
        <v>#VALUE!</v>
      </c>
      <c r="F7064" t="e">
        <f>Table1[[#This Row],[Termékkör]]</f>
        <v>#VALUE!</v>
      </c>
      <c r="G7064" s="4" t="e">
        <f>Table1[[#This Row],[SzumElad]]</f>
        <v>#VALUE!</v>
      </c>
      <c r="H7064" s="7" t="e">
        <f>Table1[[#This Row],[Jut_%]]</f>
        <v>#VALUE!</v>
      </c>
      <c r="I7064" s="4" t="e">
        <f>Table1[[#This Row],[Jut]]</f>
        <v>#VALUE!</v>
      </c>
      <c r="J7064" s="4" t="e">
        <f>Table1[[#This Row],[Column1]]</f>
        <v>#VALUE!</v>
      </c>
    </row>
    <row r="7065" spans="1:10" hidden="1" x14ac:dyDescent="0.3">
      <c r="A7065" s="2" t="e">
        <f>Table1[[#This Row],[Befolyt]]</f>
        <v>#VALUE!</v>
      </c>
      <c r="B7065" t="e">
        <f>Table1[[#This Row],[ÜK]]</f>
        <v>#VALUE!</v>
      </c>
      <c r="C7065" s="3" t="e">
        <f>Table1[[#This Row],[Szla]]</f>
        <v>#VALUE!</v>
      </c>
      <c r="D7065" s="6" t="e">
        <f>Table1[[#This Row],[Kelt_hó]]</f>
        <v>#VALUE!</v>
      </c>
      <c r="E7065" t="e">
        <f>Table1[[#This Row],[Vevő]]</f>
        <v>#VALUE!</v>
      </c>
      <c r="F7065" t="e">
        <f>Table1[[#This Row],[Termékkör]]</f>
        <v>#VALUE!</v>
      </c>
      <c r="G7065" s="4" t="e">
        <f>Table1[[#This Row],[SzumElad]]</f>
        <v>#VALUE!</v>
      </c>
      <c r="H7065" s="7" t="e">
        <f>Table1[[#This Row],[Jut_%]]</f>
        <v>#VALUE!</v>
      </c>
      <c r="I7065" s="4" t="e">
        <f>Table1[[#This Row],[Jut]]</f>
        <v>#VALUE!</v>
      </c>
      <c r="J7065" s="4" t="e">
        <f>Table1[[#This Row],[Column1]]</f>
        <v>#VALUE!</v>
      </c>
    </row>
    <row r="7066" spans="1:10" hidden="1" x14ac:dyDescent="0.3">
      <c r="A7066" s="2" t="e">
        <f>Table1[[#This Row],[Befolyt]]</f>
        <v>#VALUE!</v>
      </c>
      <c r="B7066" t="e">
        <f>Table1[[#This Row],[ÜK]]</f>
        <v>#VALUE!</v>
      </c>
      <c r="C7066" s="3" t="e">
        <f>Table1[[#This Row],[Szla]]</f>
        <v>#VALUE!</v>
      </c>
      <c r="D7066" s="6" t="e">
        <f>Table1[[#This Row],[Kelt_hó]]</f>
        <v>#VALUE!</v>
      </c>
      <c r="E7066" t="e">
        <f>Table1[[#This Row],[Vevő]]</f>
        <v>#VALUE!</v>
      </c>
      <c r="F7066" t="e">
        <f>Table1[[#This Row],[Termékkör]]</f>
        <v>#VALUE!</v>
      </c>
      <c r="G7066" s="4" t="e">
        <f>Table1[[#This Row],[SzumElad]]</f>
        <v>#VALUE!</v>
      </c>
      <c r="H7066" s="7" t="e">
        <f>Table1[[#This Row],[Jut_%]]</f>
        <v>#VALUE!</v>
      </c>
      <c r="I7066" s="4" t="e">
        <f>Table1[[#This Row],[Jut]]</f>
        <v>#VALUE!</v>
      </c>
      <c r="J7066" s="4" t="e">
        <f>Table1[[#This Row],[Column1]]</f>
        <v>#VALUE!</v>
      </c>
    </row>
    <row r="7067" spans="1:10" hidden="1" x14ac:dyDescent="0.3">
      <c r="A7067" s="2" t="e">
        <f>Table1[[#This Row],[Befolyt]]</f>
        <v>#VALUE!</v>
      </c>
      <c r="B7067" t="e">
        <f>Table1[[#This Row],[ÜK]]</f>
        <v>#VALUE!</v>
      </c>
      <c r="C7067" s="3" t="e">
        <f>Table1[[#This Row],[Szla]]</f>
        <v>#VALUE!</v>
      </c>
      <c r="D7067" s="6" t="e">
        <f>Table1[[#This Row],[Kelt_hó]]</f>
        <v>#VALUE!</v>
      </c>
      <c r="E7067" t="e">
        <f>Table1[[#This Row],[Vevő]]</f>
        <v>#VALUE!</v>
      </c>
      <c r="F7067" t="e">
        <f>Table1[[#This Row],[Termékkör]]</f>
        <v>#VALUE!</v>
      </c>
      <c r="G7067" s="4" t="e">
        <f>Table1[[#This Row],[SzumElad]]</f>
        <v>#VALUE!</v>
      </c>
      <c r="H7067" s="7" t="e">
        <f>Table1[[#This Row],[Jut_%]]</f>
        <v>#VALUE!</v>
      </c>
      <c r="I7067" s="4" t="e">
        <f>Table1[[#This Row],[Jut]]</f>
        <v>#VALUE!</v>
      </c>
      <c r="J7067" s="4" t="e">
        <f>Table1[[#This Row],[Column1]]</f>
        <v>#VALUE!</v>
      </c>
    </row>
    <row r="7068" spans="1:10" hidden="1" x14ac:dyDescent="0.3">
      <c r="A7068" s="2" t="e">
        <f>Table1[[#This Row],[Befolyt]]</f>
        <v>#VALUE!</v>
      </c>
      <c r="B7068" t="e">
        <f>Table1[[#This Row],[ÜK]]</f>
        <v>#VALUE!</v>
      </c>
      <c r="C7068" s="3" t="e">
        <f>Table1[[#This Row],[Szla]]</f>
        <v>#VALUE!</v>
      </c>
      <c r="D7068" s="6" t="e">
        <f>Table1[[#This Row],[Kelt_hó]]</f>
        <v>#VALUE!</v>
      </c>
      <c r="E7068" t="e">
        <f>Table1[[#This Row],[Vevő]]</f>
        <v>#VALUE!</v>
      </c>
      <c r="F7068" t="e">
        <f>Table1[[#This Row],[Termékkör]]</f>
        <v>#VALUE!</v>
      </c>
      <c r="G7068" s="4" t="e">
        <f>Table1[[#This Row],[SzumElad]]</f>
        <v>#VALUE!</v>
      </c>
      <c r="H7068" s="7" t="e">
        <f>Table1[[#This Row],[Jut_%]]</f>
        <v>#VALUE!</v>
      </c>
      <c r="I7068" s="4" t="e">
        <f>Table1[[#This Row],[Jut]]</f>
        <v>#VALUE!</v>
      </c>
      <c r="J7068" s="4" t="e">
        <f>Table1[[#This Row],[Column1]]</f>
        <v>#VALUE!</v>
      </c>
    </row>
    <row r="7069" spans="1:10" hidden="1" x14ac:dyDescent="0.3">
      <c r="A7069" s="2" t="e">
        <f>Table1[[#This Row],[Befolyt]]</f>
        <v>#VALUE!</v>
      </c>
      <c r="B7069" t="e">
        <f>Table1[[#This Row],[ÜK]]</f>
        <v>#VALUE!</v>
      </c>
      <c r="C7069" s="3" t="e">
        <f>Table1[[#This Row],[Szla]]</f>
        <v>#VALUE!</v>
      </c>
      <c r="D7069" s="6" t="e">
        <f>Table1[[#This Row],[Kelt_hó]]</f>
        <v>#VALUE!</v>
      </c>
      <c r="E7069" t="e">
        <f>Table1[[#This Row],[Vevő]]</f>
        <v>#VALUE!</v>
      </c>
      <c r="F7069" t="e">
        <f>Table1[[#This Row],[Termékkör]]</f>
        <v>#VALUE!</v>
      </c>
      <c r="G7069" s="4" t="e">
        <f>Table1[[#This Row],[SzumElad]]</f>
        <v>#VALUE!</v>
      </c>
      <c r="H7069" s="7" t="e">
        <f>Table1[[#This Row],[Jut_%]]</f>
        <v>#VALUE!</v>
      </c>
      <c r="I7069" s="4" t="e">
        <f>Table1[[#This Row],[Jut]]</f>
        <v>#VALUE!</v>
      </c>
      <c r="J7069" s="4" t="e">
        <f>Table1[[#This Row],[Column1]]</f>
        <v>#VALUE!</v>
      </c>
    </row>
    <row r="7070" spans="1:10" hidden="1" x14ac:dyDescent="0.3">
      <c r="A7070" s="2" t="e">
        <f>Table1[[#This Row],[Befolyt]]</f>
        <v>#VALUE!</v>
      </c>
      <c r="B7070" t="e">
        <f>Table1[[#This Row],[ÜK]]</f>
        <v>#VALUE!</v>
      </c>
      <c r="C7070" s="3" t="e">
        <f>Table1[[#This Row],[Szla]]</f>
        <v>#VALUE!</v>
      </c>
      <c r="D7070" s="6" t="e">
        <f>Table1[[#This Row],[Kelt_hó]]</f>
        <v>#VALUE!</v>
      </c>
      <c r="E7070" t="e">
        <f>Table1[[#This Row],[Vevő]]</f>
        <v>#VALUE!</v>
      </c>
      <c r="F7070" t="e">
        <f>Table1[[#This Row],[Termékkör]]</f>
        <v>#VALUE!</v>
      </c>
      <c r="G7070" s="4" t="e">
        <f>Table1[[#This Row],[SzumElad]]</f>
        <v>#VALUE!</v>
      </c>
      <c r="H7070" s="7" t="e">
        <f>Table1[[#This Row],[Jut_%]]</f>
        <v>#VALUE!</v>
      </c>
      <c r="I7070" s="4" t="e">
        <f>Table1[[#This Row],[Jut]]</f>
        <v>#VALUE!</v>
      </c>
      <c r="J7070" s="4" t="e">
        <f>Table1[[#This Row],[Column1]]</f>
        <v>#VALUE!</v>
      </c>
    </row>
    <row r="7071" spans="1:10" hidden="1" x14ac:dyDescent="0.3">
      <c r="A7071" s="2" t="e">
        <f>Table1[[#This Row],[Befolyt]]</f>
        <v>#VALUE!</v>
      </c>
      <c r="B7071" t="e">
        <f>Table1[[#This Row],[ÜK]]</f>
        <v>#VALUE!</v>
      </c>
      <c r="C7071" s="3" t="e">
        <f>Table1[[#This Row],[Szla]]</f>
        <v>#VALUE!</v>
      </c>
      <c r="D7071" s="6" t="e">
        <f>Table1[[#This Row],[Kelt_hó]]</f>
        <v>#VALUE!</v>
      </c>
      <c r="E7071" t="e">
        <f>Table1[[#This Row],[Vevő]]</f>
        <v>#VALUE!</v>
      </c>
      <c r="F7071" t="e">
        <f>Table1[[#This Row],[Termékkör]]</f>
        <v>#VALUE!</v>
      </c>
      <c r="G7071" s="4" t="e">
        <f>Table1[[#This Row],[SzumElad]]</f>
        <v>#VALUE!</v>
      </c>
      <c r="H7071" s="7" t="e">
        <f>Table1[[#This Row],[Jut_%]]</f>
        <v>#VALUE!</v>
      </c>
      <c r="I7071" s="4" t="e">
        <f>Table1[[#This Row],[Jut]]</f>
        <v>#VALUE!</v>
      </c>
      <c r="J7071" s="4" t="e">
        <f>Table1[[#This Row],[Column1]]</f>
        <v>#VALUE!</v>
      </c>
    </row>
    <row r="7072" spans="1:10" hidden="1" x14ac:dyDescent="0.3">
      <c r="A7072" s="2" t="e">
        <f>Table1[[#This Row],[Befolyt]]</f>
        <v>#VALUE!</v>
      </c>
      <c r="B7072" t="e">
        <f>Table1[[#This Row],[ÜK]]</f>
        <v>#VALUE!</v>
      </c>
      <c r="C7072" s="3" t="e">
        <f>Table1[[#This Row],[Szla]]</f>
        <v>#VALUE!</v>
      </c>
      <c r="D7072" s="6" t="e">
        <f>Table1[[#This Row],[Kelt_hó]]</f>
        <v>#VALUE!</v>
      </c>
      <c r="E7072" t="e">
        <f>Table1[[#This Row],[Vevő]]</f>
        <v>#VALUE!</v>
      </c>
      <c r="F7072" t="e">
        <f>Table1[[#This Row],[Termékkör]]</f>
        <v>#VALUE!</v>
      </c>
      <c r="G7072" s="4" t="e">
        <f>Table1[[#This Row],[SzumElad]]</f>
        <v>#VALUE!</v>
      </c>
      <c r="H7072" s="7" t="e">
        <f>Table1[[#This Row],[Jut_%]]</f>
        <v>#VALUE!</v>
      </c>
      <c r="I7072" s="4" t="e">
        <f>Table1[[#This Row],[Jut]]</f>
        <v>#VALUE!</v>
      </c>
      <c r="J7072" s="4" t="e">
        <f>Table1[[#This Row],[Column1]]</f>
        <v>#VALUE!</v>
      </c>
    </row>
    <row r="7073" spans="1:10" hidden="1" x14ac:dyDescent="0.3">
      <c r="A7073" s="2" t="e">
        <f>Table1[[#This Row],[Befolyt]]</f>
        <v>#VALUE!</v>
      </c>
      <c r="B7073" t="e">
        <f>Table1[[#This Row],[ÜK]]</f>
        <v>#VALUE!</v>
      </c>
      <c r="C7073" s="3" t="e">
        <f>Table1[[#This Row],[Szla]]</f>
        <v>#VALUE!</v>
      </c>
      <c r="D7073" s="6" t="e">
        <f>Table1[[#This Row],[Kelt_hó]]</f>
        <v>#VALUE!</v>
      </c>
      <c r="E7073" t="e">
        <f>Table1[[#This Row],[Vevő]]</f>
        <v>#VALUE!</v>
      </c>
      <c r="F7073" t="e">
        <f>Table1[[#This Row],[Termékkör]]</f>
        <v>#VALUE!</v>
      </c>
      <c r="G7073" s="4" t="e">
        <f>Table1[[#This Row],[SzumElad]]</f>
        <v>#VALUE!</v>
      </c>
      <c r="H7073" s="7" t="e">
        <f>Table1[[#This Row],[Jut_%]]</f>
        <v>#VALUE!</v>
      </c>
      <c r="I7073" s="4" t="e">
        <f>Table1[[#This Row],[Jut]]</f>
        <v>#VALUE!</v>
      </c>
      <c r="J7073" s="4" t="e">
        <f>Table1[[#This Row],[Column1]]</f>
        <v>#VALUE!</v>
      </c>
    </row>
    <row r="7074" spans="1:10" hidden="1" x14ac:dyDescent="0.3">
      <c r="A7074" s="2" t="e">
        <f>Table1[[#This Row],[Befolyt]]</f>
        <v>#VALUE!</v>
      </c>
      <c r="B7074" t="e">
        <f>Table1[[#This Row],[ÜK]]</f>
        <v>#VALUE!</v>
      </c>
      <c r="C7074" s="3" t="e">
        <f>Table1[[#This Row],[Szla]]</f>
        <v>#VALUE!</v>
      </c>
      <c r="D7074" s="6" t="e">
        <f>Table1[[#This Row],[Kelt_hó]]</f>
        <v>#VALUE!</v>
      </c>
      <c r="E7074" t="e">
        <f>Table1[[#This Row],[Vevő]]</f>
        <v>#VALUE!</v>
      </c>
      <c r="F7074" t="e">
        <f>Table1[[#This Row],[Termékkör]]</f>
        <v>#VALUE!</v>
      </c>
      <c r="G7074" s="4" t="e">
        <f>Table1[[#This Row],[SzumElad]]</f>
        <v>#VALUE!</v>
      </c>
      <c r="H7074" s="7" t="e">
        <f>Table1[[#This Row],[Jut_%]]</f>
        <v>#VALUE!</v>
      </c>
      <c r="I7074" s="4" t="e">
        <f>Table1[[#This Row],[Jut]]</f>
        <v>#VALUE!</v>
      </c>
      <c r="J7074" s="4" t="e">
        <f>Table1[[#This Row],[Column1]]</f>
        <v>#VALUE!</v>
      </c>
    </row>
    <row r="7075" spans="1:10" hidden="1" x14ac:dyDescent="0.3">
      <c r="A7075" s="2" t="e">
        <f>Table1[[#This Row],[Befolyt]]</f>
        <v>#VALUE!</v>
      </c>
      <c r="B7075" t="e">
        <f>Table1[[#This Row],[ÜK]]</f>
        <v>#VALUE!</v>
      </c>
      <c r="C7075" s="3" t="e">
        <f>Table1[[#This Row],[Szla]]</f>
        <v>#VALUE!</v>
      </c>
      <c r="D7075" s="6" t="e">
        <f>Table1[[#This Row],[Kelt_hó]]</f>
        <v>#VALUE!</v>
      </c>
      <c r="E7075" t="e">
        <f>Table1[[#This Row],[Vevő]]</f>
        <v>#VALUE!</v>
      </c>
      <c r="F7075" t="e">
        <f>Table1[[#This Row],[Termékkör]]</f>
        <v>#VALUE!</v>
      </c>
      <c r="G7075" s="4" t="e">
        <f>Table1[[#This Row],[SzumElad]]</f>
        <v>#VALUE!</v>
      </c>
      <c r="H7075" s="7" t="e">
        <f>Table1[[#This Row],[Jut_%]]</f>
        <v>#VALUE!</v>
      </c>
      <c r="I7075" s="4" t="e">
        <f>Table1[[#This Row],[Jut]]</f>
        <v>#VALUE!</v>
      </c>
      <c r="J7075" s="4" t="e">
        <f>Table1[[#This Row],[Column1]]</f>
        <v>#VALUE!</v>
      </c>
    </row>
    <row r="7076" spans="1:10" hidden="1" x14ac:dyDescent="0.3">
      <c r="A7076" s="2" t="e">
        <f>Table1[[#This Row],[Befolyt]]</f>
        <v>#VALUE!</v>
      </c>
      <c r="B7076" t="e">
        <f>Table1[[#This Row],[ÜK]]</f>
        <v>#VALUE!</v>
      </c>
      <c r="C7076" s="3" t="e">
        <f>Table1[[#This Row],[Szla]]</f>
        <v>#VALUE!</v>
      </c>
      <c r="D7076" s="6" t="e">
        <f>Table1[[#This Row],[Kelt_hó]]</f>
        <v>#VALUE!</v>
      </c>
      <c r="E7076" t="e">
        <f>Table1[[#This Row],[Vevő]]</f>
        <v>#VALUE!</v>
      </c>
      <c r="F7076" t="e">
        <f>Table1[[#This Row],[Termékkör]]</f>
        <v>#VALUE!</v>
      </c>
      <c r="G7076" s="4" t="e">
        <f>Table1[[#This Row],[SzumElad]]</f>
        <v>#VALUE!</v>
      </c>
      <c r="H7076" s="7" t="e">
        <f>Table1[[#This Row],[Jut_%]]</f>
        <v>#VALUE!</v>
      </c>
      <c r="I7076" s="4" t="e">
        <f>Table1[[#This Row],[Jut]]</f>
        <v>#VALUE!</v>
      </c>
      <c r="J7076" s="4" t="e">
        <f>Table1[[#This Row],[Column1]]</f>
        <v>#VALUE!</v>
      </c>
    </row>
    <row r="7077" spans="1:10" hidden="1" x14ac:dyDescent="0.3">
      <c r="A7077" s="2" t="e">
        <f>Table1[[#This Row],[Befolyt]]</f>
        <v>#VALUE!</v>
      </c>
      <c r="B7077" t="e">
        <f>Table1[[#This Row],[ÜK]]</f>
        <v>#VALUE!</v>
      </c>
      <c r="C7077" s="3" t="e">
        <f>Table1[[#This Row],[Szla]]</f>
        <v>#VALUE!</v>
      </c>
      <c r="D7077" s="6" t="e">
        <f>Table1[[#This Row],[Kelt_hó]]</f>
        <v>#VALUE!</v>
      </c>
      <c r="E7077" t="e">
        <f>Table1[[#This Row],[Vevő]]</f>
        <v>#VALUE!</v>
      </c>
      <c r="F7077" t="e">
        <f>Table1[[#This Row],[Termékkör]]</f>
        <v>#VALUE!</v>
      </c>
      <c r="G7077" s="4" t="e">
        <f>Table1[[#This Row],[SzumElad]]</f>
        <v>#VALUE!</v>
      </c>
      <c r="H7077" s="7" t="e">
        <f>Table1[[#This Row],[Jut_%]]</f>
        <v>#VALUE!</v>
      </c>
      <c r="I7077" s="4" t="e">
        <f>Table1[[#This Row],[Jut]]</f>
        <v>#VALUE!</v>
      </c>
      <c r="J7077" s="4" t="e">
        <f>Table1[[#This Row],[Column1]]</f>
        <v>#VALUE!</v>
      </c>
    </row>
    <row r="7078" spans="1:10" hidden="1" x14ac:dyDescent="0.3">
      <c r="A7078" s="2" t="e">
        <f>Table1[[#This Row],[Befolyt]]</f>
        <v>#VALUE!</v>
      </c>
      <c r="B7078" t="e">
        <f>Table1[[#This Row],[ÜK]]</f>
        <v>#VALUE!</v>
      </c>
      <c r="C7078" s="3" t="e">
        <f>Table1[[#This Row],[Szla]]</f>
        <v>#VALUE!</v>
      </c>
      <c r="D7078" s="6" t="e">
        <f>Table1[[#This Row],[Kelt_hó]]</f>
        <v>#VALUE!</v>
      </c>
      <c r="E7078" t="e">
        <f>Table1[[#This Row],[Vevő]]</f>
        <v>#VALUE!</v>
      </c>
      <c r="F7078" t="e">
        <f>Table1[[#This Row],[Termékkör]]</f>
        <v>#VALUE!</v>
      </c>
      <c r="G7078" s="4" t="e">
        <f>Table1[[#This Row],[SzumElad]]</f>
        <v>#VALUE!</v>
      </c>
      <c r="H7078" s="7" t="e">
        <f>Table1[[#This Row],[Jut_%]]</f>
        <v>#VALUE!</v>
      </c>
      <c r="I7078" s="4" t="e">
        <f>Table1[[#This Row],[Jut]]</f>
        <v>#VALUE!</v>
      </c>
      <c r="J7078" s="4" t="e">
        <f>Table1[[#This Row],[Column1]]</f>
        <v>#VALUE!</v>
      </c>
    </row>
    <row r="7079" spans="1:10" hidden="1" x14ac:dyDescent="0.3">
      <c r="A7079" s="2" t="e">
        <f>Table1[[#This Row],[Befolyt]]</f>
        <v>#VALUE!</v>
      </c>
      <c r="B7079" t="e">
        <f>Table1[[#This Row],[ÜK]]</f>
        <v>#VALUE!</v>
      </c>
      <c r="C7079" s="3" t="e">
        <f>Table1[[#This Row],[Szla]]</f>
        <v>#VALUE!</v>
      </c>
      <c r="D7079" s="6" t="e">
        <f>Table1[[#This Row],[Kelt_hó]]</f>
        <v>#VALUE!</v>
      </c>
      <c r="E7079" t="e">
        <f>Table1[[#This Row],[Vevő]]</f>
        <v>#VALUE!</v>
      </c>
      <c r="F7079" t="e">
        <f>Table1[[#This Row],[Termékkör]]</f>
        <v>#VALUE!</v>
      </c>
      <c r="G7079" s="4" t="e">
        <f>Table1[[#This Row],[SzumElad]]</f>
        <v>#VALUE!</v>
      </c>
      <c r="H7079" s="7" t="e">
        <f>Table1[[#This Row],[Jut_%]]</f>
        <v>#VALUE!</v>
      </c>
      <c r="I7079" s="4" t="e">
        <f>Table1[[#This Row],[Jut]]</f>
        <v>#VALUE!</v>
      </c>
      <c r="J7079" s="4" t="e">
        <f>Table1[[#This Row],[Column1]]</f>
        <v>#VALUE!</v>
      </c>
    </row>
    <row r="7080" spans="1:10" hidden="1" x14ac:dyDescent="0.3">
      <c r="A7080" s="2" t="e">
        <f>Table1[[#This Row],[Befolyt]]</f>
        <v>#VALUE!</v>
      </c>
      <c r="B7080" t="e">
        <f>Table1[[#This Row],[ÜK]]</f>
        <v>#VALUE!</v>
      </c>
      <c r="C7080" s="3" t="e">
        <f>Table1[[#This Row],[Szla]]</f>
        <v>#VALUE!</v>
      </c>
      <c r="D7080" s="6" t="e">
        <f>Table1[[#This Row],[Kelt_hó]]</f>
        <v>#VALUE!</v>
      </c>
      <c r="E7080" t="e">
        <f>Table1[[#This Row],[Vevő]]</f>
        <v>#VALUE!</v>
      </c>
      <c r="F7080" t="e">
        <f>Table1[[#This Row],[Termékkör]]</f>
        <v>#VALUE!</v>
      </c>
      <c r="G7080" s="4" t="e">
        <f>Table1[[#This Row],[SzumElad]]</f>
        <v>#VALUE!</v>
      </c>
      <c r="H7080" s="7" t="e">
        <f>Table1[[#This Row],[Jut_%]]</f>
        <v>#VALUE!</v>
      </c>
      <c r="I7080" s="4" t="e">
        <f>Table1[[#This Row],[Jut]]</f>
        <v>#VALUE!</v>
      </c>
      <c r="J7080" s="4" t="e">
        <f>Table1[[#This Row],[Column1]]</f>
        <v>#VALUE!</v>
      </c>
    </row>
    <row r="7081" spans="1:10" hidden="1" x14ac:dyDescent="0.3">
      <c r="A7081" s="2" t="e">
        <f>Table1[[#This Row],[Befolyt]]</f>
        <v>#VALUE!</v>
      </c>
      <c r="B7081" t="e">
        <f>Table1[[#This Row],[ÜK]]</f>
        <v>#VALUE!</v>
      </c>
      <c r="C7081" s="3" t="e">
        <f>Table1[[#This Row],[Szla]]</f>
        <v>#VALUE!</v>
      </c>
      <c r="D7081" s="6" t="e">
        <f>Table1[[#This Row],[Kelt_hó]]</f>
        <v>#VALUE!</v>
      </c>
      <c r="E7081" t="e">
        <f>Table1[[#This Row],[Vevő]]</f>
        <v>#VALUE!</v>
      </c>
      <c r="F7081" t="e">
        <f>Table1[[#This Row],[Termékkör]]</f>
        <v>#VALUE!</v>
      </c>
      <c r="G7081" s="4" t="e">
        <f>Table1[[#This Row],[SzumElad]]</f>
        <v>#VALUE!</v>
      </c>
      <c r="H7081" s="7" t="e">
        <f>Table1[[#This Row],[Jut_%]]</f>
        <v>#VALUE!</v>
      </c>
      <c r="I7081" s="4" t="e">
        <f>Table1[[#This Row],[Jut]]</f>
        <v>#VALUE!</v>
      </c>
      <c r="J7081" s="4" t="e">
        <f>Table1[[#This Row],[Column1]]</f>
        <v>#VALUE!</v>
      </c>
    </row>
    <row r="7082" spans="1:10" hidden="1" x14ac:dyDescent="0.3">
      <c r="A7082" s="2" t="e">
        <f>Table1[[#This Row],[Befolyt]]</f>
        <v>#VALUE!</v>
      </c>
      <c r="B7082" t="e">
        <f>Table1[[#This Row],[ÜK]]</f>
        <v>#VALUE!</v>
      </c>
      <c r="C7082" s="3" t="e">
        <f>Table1[[#This Row],[Szla]]</f>
        <v>#VALUE!</v>
      </c>
      <c r="D7082" s="6" t="e">
        <f>Table1[[#This Row],[Kelt_hó]]</f>
        <v>#VALUE!</v>
      </c>
      <c r="E7082" t="e">
        <f>Table1[[#This Row],[Vevő]]</f>
        <v>#VALUE!</v>
      </c>
      <c r="F7082" t="e">
        <f>Table1[[#This Row],[Termékkör]]</f>
        <v>#VALUE!</v>
      </c>
      <c r="G7082" s="4" t="e">
        <f>Table1[[#This Row],[SzumElad]]</f>
        <v>#VALUE!</v>
      </c>
      <c r="H7082" s="7" t="e">
        <f>Table1[[#This Row],[Jut_%]]</f>
        <v>#VALUE!</v>
      </c>
      <c r="I7082" s="4" t="e">
        <f>Table1[[#This Row],[Jut]]</f>
        <v>#VALUE!</v>
      </c>
      <c r="J7082" s="4" t="e">
        <f>Table1[[#This Row],[Column1]]</f>
        <v>#VALUE!</v>
      </c>
    </row>
    <row r="7083" spans="1:10" hidden="1" x14ac:dyDescent="0.3">
      <c r="A7083" s="2" t="e">
        <f>Table1[[#This Row],[Befolyt]]</f>
        <v>#VALUE!</v>
      </c>
      <c r="B7083" t="e">
        <f>Table1[[#This Row],[ÜK]]</f>
        <v>#VALUE!</v>
      </c>
      <c r="C7083" s="3" t="e">
        <f>Table1[[#This Row],[Szla]]</f>
        <v>#VALUE!</v>
      </c>
      <c r="D7083" s="6" t="e">
        <f>Table1[[#This Row],[Kelt_hó]]</f>
        <v>#VALUE!</v>
      </c>
      <c r="E7083" t="e">
        <f>Table1[[#This Row],[Vevő]]</f>
        <v>#VALUE!</v>
      </c>
      <c r="F7083" t="e">
        <f>Table1[[#This Row],[Termékkör]]</f>
        <v>#VALUE!</v>
      </c>
      <c r="G7083" s="4" t="e">
        <f>Table1[[#This Row],[SzumElad]]</f>
        <v>#VALUE!</v>
      </c>
      <c r="H7083" s="7" t="e">
        <f>Table1[[#This Row],[Jut_%]]</f>
        <v>#VALUE!</v>
      </c>
      <c r="I7083" s="4" t="e">
        <f>Table1[[#This Row],[Jut]]</f>
        <v>#VALUE!</v>
      </c>
      <c r="J7083" s="4" t="e">
        <f>Table1[[#This Row],[Column1]]</f>
        <v>#VALUE!</v>
      </c>
    </row>
    <row r="7084" spans="1:10" hidden="1" x14ac:dyDescent="0.3">
      <c r="A7084" s="2" t="e">
        <f>Table1[[#This Row],[Befolyt]]</f>
        <v>#VALUE!</v>
      </c>
      <c r="B7084" t="e">
        <f>Table1[[#This Row],[ÜK]]</f>
        <v>#VALUE!</v>
      </c>
      <c r="C7084" s="3" t="e">
        <f>Table1[[#This Row],[Szla]]</f>
        <v>#VALUE!</v>
      </c>
      <c r="D7084" s="6" t="e">
        <f>Table1[[#This Row],[Kelt_hó]]</f>
        <v>#VALUE!</v>
      </c>
      <c r="E7084" t="e">
        <f>Table1[[#This Row],[Vevő]]</f>
        <v>#VALUE!</v>
      </c>
      <c r="F7084" t="e">
        <f>Table1[[#This Row],[Termékkör]]</f>
        <v>#VALUE!</v>
      </c>
      <c r="G7084" s="4" t="e">
        <f>Table1[[#This Row],[SzumElad]]</f>
        <v>#VALUE!</v>
      </c>
      <c r="H7084" s="7" t="e">
        <f>Table1[[#This Row],[Jut_%]]</f>
        <v>#VALUE!</v>
      </c>
      <c r="I7084" s="4" t="e">
        <f>Table1[[#This Row],[Jut]]</f>
        <v>#VALUE!</v>
      </c>
      <c r="J7084" s="4" t="e">
        <f>Table1[[#This Row],[Column1]]</f>
        <v>#VALUE!</v>
      </c>
    </row>
    <row r="7085" spans="1:10" hidden="1" x14ac:dyDescent="0.3">
      <c r="A7085" s="2" t="e">
        <f>Table1[[#This Row],[Befolyt]]</f>
        <v>#VALUE!</v>
      </c>
      <c r="B7085" t="e">
        <f>Table1[[#This Row],[ÜK]]</f>
        <v>#VALUE!</v>
      </c>
      <c r="C7085" s="3" t="e">
        <f>Table1[[#This Row],[Szla]]</f>
        <v>#VALUE!</v>
      </c>
      <c r="D7085" s="6" t="e">
        <f>Table1[[#This Row],[Kelt_hó]]</f>
        <v>#VALUE!</v>
      </c>
      <c r="E7085" t="e">
        <f>Table1[[#This Row],[Vevő]]</f>
        <v>#VALUE!</v>
      </c>
      <c r="F7085" t="e">
        <f>Table1[[#This Row],[Termékkör]]</f>
        <v>#VALUE!</v>
      </c>
      <c r="G7085" s="4" t="e">
        <f>Table1[[#This Row],[SzumElad]]</f>
        <v>#VALUE!</v>
      </c>
      <c r="H7085" s="7" t="e">
        <f>Table1[[#This Row],[Jut_%]]</f>
        <v>#VALUE!</v>
      </c>
      <c r="I7085" s="4" t="e">
        <f>Table1[[#This Row],[Jut]]</f>
        <v>#VALUE!</v>
      </c>
      <c r="J7085" s="4" t="e">
        <f>Table1[[#This Row],[Column1]]</f>
        <v>#VALUE!</v>
      </c>
    </row>
    <row r="7086" spans="1:10" hidden="1" x14ac:dyDescent="0.3">
      <c r="A7086" s="2" t="e">
        <f>Table1[[#This Row],[Befolyt]]</f>
        <v>#VALUE!</v>
      </c>
      <c r="B7086" t="e">
        <f>Table1[[#This Row],[ÜK]]</f>
        <v>#VALUE!</v>
      </c>
      <c r="C7086" s="3" t="e">
        <f>Table1[[#This Row],[Szla]]</f>
        <v>#VALUE!</v>
      </c>
      <c r="D7086" s="6" t="e">
        <f>Table1[[#This Row],[Kelt_hó]]</f>
        <v>#VALUE!</v>
      </c>
      <c r="E7086" t="e">
        <f>Table1[[#This Row],[Vevő]]</f>
        <v>#VALUE!</v>
      </c>
      <c r="F7086" t="e">
        <f>Table1[[#This Row],[Termékkör]]</f>
        <v>#VALUE!</v>
      </c>
      <c r="G7086" s="4" t="e">
        <f>Table1[[#This Row],[SzumElad]]</f>
        <v>#VALUE!</v>
      </c>
      <c r="H7086" s="7" t="e">
        <f>Table1[[#This Row],[Jut_%]]</f>
        <v>#VALUE!</v>
      </c>
      <c r="I7086" s="4" t="e">
        <f>Table1[[#This Row],[Jut]]</f>
        <v>#VALUE!</v>
      </c>
      <c r="J7086" s="4" t="e">
        <f>Table1[[#This Row],[Column1]]</f>
        <v>#VALUE!</v>
      </c>
    </row>
    <row r="7087" spans="1:10" hidden="1" x14ac:dyDescent="0.3">
      <c r="A7087" s="2" t="e">
        <f>Table1[[#This Row],[Befolyt]]</f>
        <v>#VALUE!</v>
      </c>
      <c r="B7087" t="e">
        <f>Table1[[#This Row],[ÜK]]</f>
        <v>#VALUE!</v>
      </c>
      <c r="C7087" s="3" t="e">
        <f>Table1[[#This Row],[Szla]]</f>
        <v>#VALUE!</v>
      </c>
      <c r="D7087" s="6" t="e">
        <f>Table1[[#This Row],[Kelt_hó]]</f>
        <v>#VALUE!</v>
      </c>
      <c r="E7087" t="e">
        <f>Table1[[#This Row],[Vevő]]</f>
        <v>#VALUE!</v>
      </c>
      <c r="F7087" t="e">
        <f>Table1[[#This Row],[Termékkör]]</f>
        <v>#VALUE!</v>
      </c>
      <c r="G7087" s="4" t="e">
        <f>Table1[[#This Row],[SzumElad]]</f>
        <v>#VALUE!</v>
      </c>
      <c r="H7087" s="7" t="e">
        <f>Table1[[#This Row],[Jut_%]]</f>
        <v>#VALUE!</v>
      </c>
      <c r="I7087" s="4" t="e">
        <f>Table1[[#This Row],[Jut]]</f>
        <v>#VALUE!</v>
      </c>
      <c r="J7087" s="4" t="e">
        <f>Table1[[#This Row],[Column1]]</f>
        <v>#VALUE!</v>
      </c>
    </row>
    <row r="7088" spans="1:10" hidden="1" x14ac:dyDescent="0.3">
      <c r="A7088" s="2" t="e">
        <f>Table1[[#This Row],[Befolyt]]</f>
        <v>#VALUE!</v>
      </c>
      <c r="B7088" t="e">
        <f>Table1[[#This Row],[ÜK]]</f>
        <v>#VALUE!</v>
      </c>
      <c r="C7088" s="3" t="e">
        <f>Table1[[#This Row],[Szla]]</f>
        <v>#VALUE!</v>
      </c>
      <c r="D7088" s="6" t="e">
        <f>Table1[[#This Row],[Kelt_hó]]</f>
        <v>#VALUE!</v>
      </c>
      <c r="E7088" t="e">
        <f>Table1[[#This Row],[Vevő]]</f>
        <v>#VALUE!</v>
      </c>
      <c r="F7088" t="e">
        <f>Table1[[#This Row],[Termékkör]]</f>
        <v>#VALUE!</v>
      </c>
      <c r="G7088" s="4" t="e">
        <f>Table1[[#This Row],[SzumElad]]</f>
        <v>#VALUE!</v>
      </c>
      <c r="H7088" s="7" t="e">
        <f>Table1[[#This Row],[Jut_%]]</f>
        <v>#VALUE!</v>
      </c>
      <c r="I7088" s="4" t="e">
        <f>Table1[[#This Row],[Jut]]</f>
        <v>#VALUE!</v>
      </c>
      <c r="J7088" s="4" t="e">
        <f>Table1[[#This Row],[Column1]]</f>
        <v>#VALUE!</v>
      </c>
    </row>
    <row r="7089" spans="1:10" hidden="1" x14ac:dyDescent="0.3">
      <c r="A7089" s="2" t="e">
        <f>Table1[[#This Row],[Befolyt]]</f>
        <v>#VALUE!</v>
      </c>
      <c r="B7089" t="e">
        <f>Table1[[#This Row],[ÜK]]</f>
        <v>#VALUE!</v>
      </c>
      <c r="C7089" s="3" t="e">
        <f>Table1[[#This Row],[Szla]]</f>
        <v>#VALUE!</v>
      </c>
      <c r="D7089" s="6" t="e">
        <f>Table1[[#This Row],[Kelt_hó]]</f>
        <v>#VALUE!</v>
      </c>
      <c r="E7089" t="e">
        <f>Table1[[#This Row],[Vevő]]</f>
        <v>#VALUE!</v>
      </c>
      <c r="F7089" t="e">
        <f>Table1[[#This Row],[Termékkör]]</f>
        <v>#VALUE!</v>
      </c>
      <c r="G7089" s="4" t="e">
        <f>Table1[[#This Row],[SzumElad]]</f>
        <v>#VALUE!</v>
      </c>
      <c r="H7089" s="7" t="e">
        <f>Table1[[#This Row],[Jut_%]]</f>
        <v>#VALUE!</v>
      </c>
      <c r="I7089" s="4" t="e">
        <f>Table1[[#This Row],[Jut]]</f>
        <v>#VALUE!</v>
      </c>
      <c r="J7089" s="4" t="e">
        <f>Table1[[#This Row],[Column1]]</f>
        <v>#VALUE!</v>
      </c>
    </row>
    <row r="7090" spans="1:10" hidden="1" x14ac:dyDescent="0.3">
      <c r="A7090" s="2" t="e">
        <f>Table1[[#This Row],[Befolyt]]</f>
        <v>#VALUE!</v>
      </c>
      <c r="B7090" t="e">
        <f>Table1[[#This Row],[ÜK]]</f>
        <v>#VALUE!</v>
      </c>
      <c r="C7090" s="3" t="e">
        <f>Table1[[#This Row],[Szla]]</f>
        <v>#VALUE!</v>
      </c>
      <c r="D7090" s="6" t="e">
        <f>Table1[[#This Row],[Kelt_hó]]</f>
        <v>#VALUE!</v>
      </c>
      <c r="E7090" t="e">
        <f>Table1[[#This Row],[Vevő]]</f>
        <v>#VALUE!</v>
      </c>
      <c r="F7090" t="e">
        <f>Table1[[#This Row],[Termékkör]]</f>
        <v>#VALUE!</v>
      </c>
      <c r="G7090" s="4" t="e">
        <f>Table1[[#This Row],[SzumElad]]</f>
        <v>#VALUE!</v>
      </c>
      <c r="H7090" s="7" t="e">
        <f>Table1[[#This Row],[Jut_%]]</f>
        <v>#VALUE!</v>
      </c>
      <c r="I7090" s="4" t="e">
        <f>Table1[[#This Row],[Jut]]</f>
        <v>#VALUE!</v>
      </c>
      <c r="J7090" s="4" t="e">
        <f>Table1[[#This Row],[Column1]]</f>
        <v>#VALUE!</v>
      </c>
    </row>
    <row r="7091" spans="1:10" hidden="1" x14ac:dyDescent="0.3">
      <c r="A7091" s="2" t="e">
        <f>Table1[[#This Row],[Befolyt]]</f>
        <v>#VALUE!</v>
      </c>
      <c r="B7091" t="e">
        <f>Table1[[#This Row],[ÜK]]</f>
        <v>#VALUE!</v>
      </c>
      <c r="C7091" s="3" t="e">
        <f>Table1[[#This Row],[Szla]]</f>
        <v>#VALUE!</v>
      </c>
      <c r="D7091" s="6" t="e">
        <f>Table1[[#This Row],[Kelt_hó]]</f>
        <v>#VALUE!</v>
      </c>
      <c r="E7091" t="e">
        <f>Table1[[#This Row],[Vevő]]</f>
        <v>#VALUE!</v>
      </c>
      <c r="F7091" t="e">
        <f>Table1[[#This Row],[Termékkör]]</f>
        <v>#VALUE!</v>
      </c>
      <c r="G7091" s="4" t="e">
        <f>Table1[[#This Row],[SzumElad]]</f>
        <v>#VALUE!</v>
      </c>
      <c r="H7091" s="7" t="e">
        <f>Table1[[#This Row],[Jut_%]]</f>
        <v>#VALUE!</v>
      </c>
      <c r="I7091" s="4" t="e">
        <f>Table1[[#This Row],[Jut]]</f>
        <v>#VALUE!</v>
      </c>
      <c r="J7091" s="4" t="e">
        <f>Table1[[#This Row],[Column1]]</f>
        <v>#VALUE!</v>
      </c>
    </row>
    <row r="7092" spans="1:10" hidden="1" x14ac:dyDescent="0.3">
      <c r="A7092" s="2" t="e">
        <f>Table1[[#This Row],[Befolyt]]</f>
        <v>#VALUE!</v>
      </c>
      <c r="B7092" t="e">
        <f>Table1[[#This Row],[ÜK]]</f>
        <v>#VALUE!</v>
      </c>
      <c r="C7092" s="3" t="e">
        <f>Table1[[#This Row],[Szla]]</f>
        <v>#VALUE!</v>
      </c>
      <c r="D7092" s="6" t="e">
        <f>Table1[[#This Row],[Kelt_hó]]</f>
        <v>#VALUE!</v>
      </c>
      <c r="E7092" t="e">
        <f>Table1[[#This Row],[Vevő]]</f>
        <v>#VALUE!</v>
      </c>
      <c r="F7092" t="e">
        <f>Table1[[#This Row],[Termékkör]]</f>
        <v>#VALUE!</v>
      </c>
      <c r="G7092" s="4" t="e">
        <f>Table1[[#This Row],[SzumElad]]</f>
        <v>#VALUE!</v>
      </c>
      <c r="H7092" s="7" t="e">
        <f>Table1[[#This Row],[Jut_%]]</f>
        <v>#VALUE!</v>
      </c>
      <c r="I7092" s="4" t="e">
        <f>Table1[[#This Row],[Jut]]</f>
        <v>#VALUE!</v>
      </c>
      <c r="J7092" s="4" t="e">
        <f>Table1[[#This Row],[Column1]]</f>
        <v>#VALUE!</v>
      </c>
    </row>
    <row r="7093" spans="1:10" hidden="1" x14ac:dyDescent="0.3">
      <c r="A7093" s="2" t="e">
        <f>Table1[[#This Row],[Befolyt]]</f>
        <v>#VALUE!</v>
      </c>
      <c r="B7093" t="e">
        <f>Table1[[#This Row],[ÜK]]</f>
        <v>#VALUE!</v>
      </c>
      <c r="C7093" s="3" t="e">
        <f>Table1[[#This Row],[Szla]]</f>
        <v>#VALUE!</v>
      </c>
      <c r="D7093" s="6" t="e">
        <f>Table1[[#This Row],[Kelt_hó]]</f>
        <v>#VALUE!</v>
      </c>
      <c r="E7093" t="e">
        <f>Table1[[#This Row],[Vevő]]</f>
        <v>#VALUE!</v>
      </c>
      <c r="F7093" t="e">
        <f>Table1[[#This Row],[Termékkör]]</f>
        <v>#VALUE!</v>
      </c>
      <c r="G7093" s="4" t="e">
        <f>Table1[[#This Row],[SzumElad]]</f>
        <v>#VALUE!</v>
      </c>
      <c r="H7093" s="7" t="e">
        <f>Table1[[#This Row],[Jut_%]]</f>
        <v>#VALUE!</v>
      </c>
      <c r="I7093" s="4" t="e">
        <f>Table1[[#This Row],[Jut]]</f>
        <v>#VALUE!</v>
      </c>
      <c r="J7093" s="4" t="e">
        <f>Table1[[#This Row],[Column1]]</f>
        <v>#VALUE!</v>
      </c>
    </row>
    <row r="7094" spans="1:10" hidden="1" x14ac:dyDescent="0.3">
      <c r="A7094" s="2" t="e">
        <f>Table1[[#This Row],[Befolyt]]</f>
        <v>#VALUE!</v>
      </c>
      <c r="B7094" t="e">
        <f>Table1[[#This Row],[ÜK]]</f>
        <v>#VALUE!</v>
      </c>
      <c r="C7094" s="3" t="e">
        <f>Table1[[#This Row],[Szla]]</f>
        <v>#VALUE!</v>
      </c>
      <c r="D7094" s="6" t="e">
        <f>Table1[[#This Row],[Kelt_hó]]</f>
        <v>#VALUE!</v>
      </c>
      <c r="E7094" t="e">
        <f>Table1[[#This Row],[Vevő]]</f>
        <v>#VALUE!</v>
      </c>
      <c r="F7094" t="e">
        <f>Table1[[#This Row],[Termékkör]]</f>
        <v>#VALUE!</v>
      </c>
      <c r="G7094" s="4" t="e">
        <f>Table1[[#This Row],[SzumElad]]</f>
        <v>#VALUE!</v>
      </c>
      <c r="H7094" s="7" t="e">
        <f>Table1[[#This Row],[Jut_%]]</f>
        <v>#VALUE!</v>
      </c>
      <c r="I7094" s="4" t="e">
        <f>Table1[[#This Row],[Jut]]</f>
        <v>#VALUE!</v>
      </c>
      <c r="J7094" s="4" t="e">
        <f>Table1[[#This Row],[Column1]]</f>
        <v>#VALUE!</v>
      </c>
    </row>
    <row r="7095" spans="1:10" hidden="1" x14ac:dyDescent="0.3">
      <c r="A7095" s="2" t="e">
        <f>Table1[[#This Row],[Befolyt]]</f>
        <v>#VALUE!</v>
      </c>
      <c r="B7095" t="e">
        <f>Table1[[#This Row],[ÜK]]</f>
        <v>#VALUE!</v>
      </c>
      <c r="C7095" s="3" t="e">
        <f>Table1[[#This Row],[Szla]]</f>
        <v>#VALUE!</v>
      </c>
      <c r="D7095" s="6" t="e">
        <f>Table1[[#This Row],[Kelt_hó]]</f>
        <v>#VALUE!</v>
      </c>
      <c r="E7095" t="e">
        <f>Table1[[#This Row],[Vevő]]</f>
        <v>#VALUE!</v>
      </c>
      <c r="F7095" t="e">
        <f>Table1[[#This Row],[Termékkör]]</f>
        <v>#VALUE!</v>
      </c>
      <c r="G7095" s="4" t="e">
        <f>Table1[[#This Row],[SzumElad]]</f>
        <v>#VALUE!</v>
      </c>
      <c r="H7095" s="7" t="e">
        <f>Table1[[#This Row],[Jut_%]]</f>
        <v>#VALUE!</v>
      </c>
      <c r="I7095" s="4" t="e">
        <f>Table1[[#This Row],[Jut]]</f>
        <v>#VALUE!</v>
      </c>
      <c r="J7095" s="4" t="e">
        <f>Table1[[#This Row],[Column1]]</f>
        <v>#VALUE!</v>
      </c>
    </row>
    <row r="7096" spans="1:10" hidden="1" x14ac:dyDescent="0.3">
      <c r="A7096" s="2" t="e">
        <f>Table1[[#This Row],[Befolyt]]</f>
        <v>#VALUE!</v>
      </c>
      <c r="B7096" t="e">
        <f>Table1[[#This Row],[ÜK]]</f>
        <v>#VALUE!</v>
      </c>
      <c r="C7096" s="3" t="e">
        <f>Table1[[#This Row],[Szla]]</f>
        <v>#VALUE!</v>
      </c>
      <c r="D7096" s="6" t="e">
        <f>Table1[[#This Row],[Kelt_hó]]</f>
        <v>#VALUE!</v>
      </c>
      <c r="E7096" t="e">
        <f>Table1[[#This Row],[Vevő]]</f>
        <v>#VALUE!</v>
      </c>
      <c r="F7096" t="e">
        <f>Table1[[#This Row],[Termékkör]]</f>
        <v>#VALUE!</v>
      </c>
      <c r="G7096" s="4" t="e">
        <f>Table1[[#This Row],[SzumElad]]</f>
        <v>#VALUE!</v>
      </c>
      <c r="H7096" s="7" t="e">
        <f>Table1[[#This Row],[Jut_%]]</f>
        <v>#VALUE!</v>
      </c>
      <c r="I7096" s="4" t="e">
        <f>Table1[[#This Row],[Jut]]</f>
        <v>#VALUE!</v>
      </c>
      <c r="J7096" s="4" t="e">
        <f>Table1[[#This Row],[Column1]]</f>
        <v>#VALUE!</v>
      </c>
    </row>
    <row r="7097" spans="1:10" hidden="1" x14ac:dyDescent="0.3">
      <c r="A7097" s="2" t="e">
        <f>Table1[[#This Row],[Befolyt]]</f>
        <v>#VALUE!</v>
      </c>
      <c r="B7097" t="e">
        <f>Table1[[#This Row],[ÜK]]</f>
        <v>#VALUE!</v>
      </c>
      <c r="C7097" s="3" t="e">
        <f>Table1[[#This Row],[Szla]]</f>
        <v>#VALUE!</v>
      </c>
      <c r="D7097" s="6" t="e">
        <f>Table1[[#This Row],[Kelt_hó]]</f>
        <v>#VALUE!</v>
      </c>
      <c r="E7097" t="e">
        <f>Table1[[#This Row],[Vevő]]</f>
        <v>#VALUE!</v>
      </c>
      <c r="F7097" t="e">
        <f>Table1[[#This Row],[Termékkör]]</f>
        <v>#VALUE!</v>
      </c>
      <c r="G7097" s="4" t="e">
        <f>Table1[[#This Row],[SzumElad]]</f>
        <v>#VALUE!</v>
      </c>
      <c r="H7097" s="7" t="e">
        <f>Table1[[#This Row],[Jut_%]]</f>
        <v>#VALUE!</v>
      </c>
      <c r="I7097" s="4" t="e">
        <f>Table1[[#This Row],[Jut]]</f>
        <v>#VALUE!</v>
      </c>
      <c r="J7097" s="4" t="e">
        <f>Table1[[#This Row],[Column1]]</f>
        <v>#VALUE!</v>
      </c>
    </row>
    <row r="7098" spans="1:10" hidden="1" x14ac:dyDescent="0.3">
      <c r="A7098" s="2" t="e">
        <f>Table1[[#This Row],[Befolyt]]</f>
        <v>#VALUE!</v>
      </c>
      <c r="B7098" t="e">
        <f>Table1[[#This Row],[ÜK]]</f>
        <v>#VALUE!</v>
      </c>
      <c r="C7098" s="3" t="e">
        <f>Table1[[#This Row],[Szla]]</f>
        <v>#VALUE!</v>
      </c>
      <c r="D7098" s="6" t="e">
        <f>Table1[[#This Row],[Kelt_hó]]</f>
        <v>#VALUE!</v>
      </c>
      <c r="E7098" t="e">
        <f>Table1[[#This Row],[Vevő]]</f>
        <v>#VALUE!</v>
      </c>
      <c r="F7098" t="e">
        <f>Table1[[#This Row],[Termékkör]]</f>
        <v>#VALUE!</v>
      </c>
      <c r="G7098" s="4" t="e">
        <f>Table1[[#This Row],[SzumElad]]</f>
        <v>#VALUE!</v>
      </c>
      <c r="H7098" s="7" t="e">
        <f>Table1[[#This Row],[Jut_%]]</f>
        <v>#VALUE!</v>
      </c>
      <c r="I7098" s="4" t="e">
        <f>Table1[[#This Row],[Jut]]</f>
        <v>#VALUE!</v>
      </c>
      <c r="J7098" s="4" t="e">
        <f>Table1[[#This Row],[Column1]]</f>
        <v>#VALUE!</v>
      </c>
    </row>
    <row r="7099" spans="1:10" hidden="1" x14ac:dyDescent="0.3">
      <c r="A7099" s="2" t="e">
        <f>Table1[[#This Row],[Befolyt]]</f>
        <v>#VALUE!</v>
      </c>
      <c r="B7099" t="e">
        <f>Table1[[#This Row],[ÜK]]</f>
        <v>#VALUE!</v>
      </c>
      <c r="C7099" s="3" t="e">
        <f>Table1[[#This Row],[Szla]]</f>
        <v>#VALUE!</v>
      </c>
      <c r="D7099" s="6" t="e">
        <f>Table1[[#This Row],[Kelt_hó]]</f>
        <v>#VALUE!</v>
      </c>
      <c r="E7099" t="e">
        <f>Table1[[#This Row],[Vevő]]</f>
        <v>#VALUE!</v>
      </c>
      <c r="F7099" t="e">
        <f>Table1[[#This Row],[Termékkör]]</f>
        <v>#VALUE!</v>
      </c>
      <c r="G7099" s="4" t="e">
        <f>Table1[[#This Row],[SzumElad]]</f>
        <v>#VALUE!</v>
      </c>
      <c r="H7099" s="7" t="e">
        <f>Table1[[#This Row],[Jut_%]]</f>
        <v>#VALUE!</v>
      </c>
      <c r="I7099" s="4" t="e">
        <f>Table1[[#This Row],[Jut]]</f>
        <v>#VALUE!</v>
      </c>
      <c r="J7099" s="4" t="e">
        <f>Table1[[#This Row],[Column1]]</f>
        <v>#VALUE!</v>
      </c>
    </row>
    <row r="7100" spans="1:10" hidden="1" x14ac:dyDescent="0.3">
      <c r="A7100" s="2" t="e">
        <f>Table1[[#This Row],[Befolyt]]</f>
        <v>#VALUE!</v>
      </c>
      <c r="B7100" t="e">
        <f>Table1[[#This Row],[ÜK]]</f>
        <v>#VALUE!</v>
      </c>
      <c r="C7100" s="3" t="e">
        <f>Table1[[#This Row],[Szla]]</f>
        <v>#VALUE!</v>
      </c>
      <c r="D7100" s="6" t="e">
        <f>Table1[[#This Row],[Kelt_hó]]</f>
        <v>#VALUE!</v>
      </c>
      <c r="E7100" t="e">
        <f>Table1[[#This Row],[Vevő]]</f>
        <v>#VALUE!</v>
      </c>
      <c r="F7100" t="e">
        <f>Table1[[#This Row],[Termékkör]]</f>
        <v>#VALUE!</v>
      </c>
      <c r="G7100" s="4" t="e">
        <f>Table1[[#This Row],[SzumElad]]</f>
        <v>#VALUE!</v>
      </c>
      <c r="H7100" s="7" t="e">
        <f>Table1[[#This Row],[Jut_%]]</f>
        <v>#VALUE!</v>
      </c>
      <c r="I7100" s="4" t="e">
        <f>Table1[[#This Row],[Jut]]</f>
        <v>#VALUE!</v>
      </c>
      <c r="J7100" s="4" t="e">
        <f>Table1[[#This Row],[Column1]]</f>
        <v>#VALUE!</v>
      </c>
    </row>
    <row r="7101" spans="1:10" hidden="1" x14ac:dyDescent="0.3">
      <c r="A7101" s="2" t="e">
        <f>Table1[[#This Row],[Befolyt]]</f>
        <v>#VALUE!</v>
      </c>
      <c r="B7101" t="e">
        <f>Table1[[#This Row],[ÜK]]</f>
        <v>#VALUE!</v>
      </c>
      <c r="C7101" s="3" t="e">
        <f>Table1[[#This Row],[Szla]]</f>
        <v>#VALUE!</v>
      </c>
      <c r="D7101" s="6" t="e">
        <f>Table1[[#This Row],[Kelt_hó]]</f>
        <v>#VALUE!</v>
      </c>
      <c r="E7101" t="e">
        <f>Table1[[#This Row],[Vevő]]</f>
        <v>#VALUE!</v>
      </c>
      <c r="F7101" t="e">
        <f>Table1[[#This Row],[Termékkör]]</f>
        <v>#VALUE!</v>
      </c>
      <c r="G7101" s="4" t="e">
        <f>Table1[[#This Row],[SzumElad]]</f>
        <v>#VALUE!</v>
      </c>
      <c r="H7101" s="7" t="e">
        <f>Table1[[#This Row],[Jut_%]]</f>
        <v>#VALUE!</v>
      </c>
      <c r="I7101" s="4" t="e">
        <f>Table1[[#This Row],[Jut]]</f>
        <v>#VALUE!</v>
      </c>
      <c r="J7101" s="4" t="e">
        <f>Table1[[#This Row],[Column1]]</f>
        <v>#VALUE!</v>
      </c>
    </row>
    <row r="7102" spans="1:10" hidden="1" x14ac:dyDescent="0.3">
      <c r="A7102" s="2" t="e">
        <f>Table1[[#This Row],[Befolyt]]</f>
        <v>#VALUE!</v>
      </c>
      <c r="B7102" t="e">
        <f>Table1[[#This Row],[ÜK]]</f>
        <v>#VALUE!</v>
      </c>
      <c r="C7102" s="3" t="e">
        <f>Table1[[#This Row],[Szla]]</f>
        <v>#VALUE!</v>
      </c>
      <c r="D7102" s="6" t="e">
        <f>Table1[[#This Row],[Kelt_hó]]</f>
        <v>#VALUE!</v>
      </c>
      <c r="E7102" t="e">
        <f>Table1[[#This Row],[Vevő]]</f>
        <v>#VALUE!</v>
      </c>
      <c r="F7102" t="e">
        <f>Table1[[#This Row],[Termékkör]]</f>
        <v>#VALUE!</v>
      </c>
      <c r="G7102" s="4" t="e">
        <f>Table1[[#This Row],[SzumElad]]</f>
        <v>#VALUE!</v>
      </c>
      <c r="H7102" s="7" t="e">
        <f>Table1[[#This Row],[Jut_%]]</f>
        <v>#VALUE!</v>
      </c>
      <c r="I7102" s="4" t="e">
        <f>Table1[[#This Row],[Jut]]</f>
        <v>#VALUE!</v>
      </c>
      <c r="J7102" s="4" t="e">
        <f>Table1[[#This Row],[Column1]]</f>
        <v>#VALUE!</v>
      </c>
    </row>
    <row r="7103" spans="1:10" hidden="1" x14ac:dyDescent="0.3">
      <c r="A7103" s="2" t="e">
        <f>Table1[[#This Row],[Befolyt]]</f>
        <v>#VALUE!</v>
      </c>
      <c r="B7103" t="e">
        <f>Table1[[#This Row],[ÜK]]</f>
        <v>#VALUE!</v>
      </c>
      <c r="C7103" s="3" t="e">
        <f>Table1[[#This Row],[Szla]]</f>
        <v>#VALUE!</v>
      </c>
      <c r="D7103" s="6" t="e">
        <f>Table1[[#This Row],[Kelt_hó]]</f>
        <v>#VALUE!</v>
      </c>
      <c r="E7103" t="e">
        <f>Table1[[#This Row],[Vevő]]</f>
        <v>#VALUE!</v>
      </c>
      <c r="F7103" t="e">
        <f>Table1[[#This Row],[Termékkör]]</f>
        <v>#VALUE!</v>
      </c>
      <c r="G7103" s="4" t="e">
        <f>Table1[[#This Row],[SzumElad]]</f>
        <v>#VALUE!</v>
      </c>
      <c r="H7103" s="7" t="e">
        <f>Table1[[#This Row],[Jut_%]]</f>
        <v>#VALUE!</v>
      </c>
      <c r="I7103" s="4" t="e">
        <f>Table1[[#This Row],[Jut]]</f>
        <v>#VALUE!</v>
      </c>
      <c r="J7103" s="4" t="e">
        <f>Table1[[#This Row],[Column1]]</f>
        <v>#VALUE!</v>
      </c>
    </row>
    <row r="7104" spans="1:10" hidden="1" x14ac:dyDescent="0.3">
      <c r="A7104" s="2" t="e">
        <f>Table1[[#This Row],[Befolyt]]</f>
        <v>#VALUE!</v>
      </c>
      <c r="B7104" t="e">
        <f>Table1[[#This Row],[ÜK]]</f>
        <v>#VALUE!</v>
      </c>
      <c r="C7104" s="3" t="e">
        <f>Table1[[#This Row],[Szla]]</f>
        <v>#VALUE!</v>
      </c>
      <c r="D7104" s="6" t="e">
        <f>Table1[[#This Row],[Kelt_hó]]</f>
        <v>#VALUE!</v>
      </c>
      <c r="E7104" t="e">
        <f>Table1[[#This Row],[Vevő]]</f>
        <v>#VALUE!</v>
      </c>
      <c r="F7104" t="e">
        <f>Table1[[#This Row],[Termékkör]]</f>
        <v>#VALUE!</v>
      </c>
      <c r="G7104" s="4" t="e">
        <f>Table1[[#This Row],[SzumElad]]</f>
        <v>#VALUE!</v>
      </c>
      <c r="H7104" s="7" t="e">
        <f>Table1[[#This Row],[Jut_%]]</f>
        <v>#VALUE!</v>
      </c>
      <c r="I7104" s="4" t="e">
        <f>Table1[[#This Row],[Jut]]</f>
        <v>#VALUE!</v>
      </c>
      <c r="J7104" s="4" t="e">
        <f>Table1[[#This Row],[Column1]]</f>
        <v>#VALUE!</v>
      </c>
    </row>
    <row r="7105" spans="1:10" hidden="1" x14ac:dyDescent="0.3">
      <c r="A7105" s="2" t="e">
        <f>Table1[[#This Row],[Befolyt]]</f>
        <v>#VALUE!</v>
      </c>
      <c r="B7105" t="e">
        <f>Table1[[#This Row],[ÜK]]</f>
        <v>#VALUE!</v>
      </c>
      <c r="C7105" s="3" t="e">
        <f>Table1[[#This Row],[Szla]]</f>
        <v>#VALUE!</v>
      </c>
      <c r="D7105" s="6" t="e">
        <f>Table1[[#This Row],[Kelt_hó]]</f>
        <v>#VALUE!</v>
      </c>
      <c r="E7105" t="e">
        <f>Table1[[#This Row],[Vevő]]</f>
        <v>#VALUE!</v>
      </c>
      <c r="F7105" t="e">
        <f>Table1[[#This Row],[Termékkör]]</f>
        <v>#VALUE!</v>
      </c>
      <c r="G7105" s="4" t="e">
        <f>Table1[[#This Row],[SzumElad]]</f>
        <v>#VALUE!</v>
      </c>
      <c r="H7105" s="7" t="e">
        <f>Table1[[#This Row],[Jut_%]]</f>
        <v>#VALUE!</v>
      </c>
      <c r="I7105" s="4" t="e">
        <f>Table1[[#This Row],[Jut]]</f>
        <v>#VALUE!</v>
      </c>
      <c r="J7105" s="4" t="e">
        <f>Table1[[#This Row],[Column1]]</f>
        <v>#VALUE!</v>
      </c>
    </row>
    <row r="7106" spans="1:10" hidden="1" x14ac:dyDescent="0.3">
      <c r="A7106" s="2" t="e">
        <f>Table1[[#This Row],[Befolyt]]</f>
        <v>#VALUE!</v>
      </c>
      <c r="B7106" t="e">
        <f>Table1[[#This Row],[ÜK]]</f>
        <v>#VALUE!</v>
      </c>
      <c r="C7106" s="3" t="e">
        <f>Table1[[#This Row],[Szla]]</f>
        <v>#VALUE!</v>
      </c>
      <c r="D7106" s="6" t="e">
        <f>Table1[[#This Row],[Kelt_hó]]</f>
        <v>#VALUE!</v>
      </c>
      <c r="E7106" t="e">
        <f>Table1[[#This Row],[Vevő]]</f>
        <v>#VALUE!</v>
      </c>
      <c r="F7106" t="e">
        <f>Table1[[#This Row],[Termékkör]]</f>
        <v>#VALUE!</v>
      </c>
      <c r="G7106" s="4" t="e">
        <f>Table1[[#This Row],[SzumElad]]</f>
        <v>#VALUE!</v>
      </c>
      <c r="H7106" s="7" t="e">
        <f>Table1[[#This Row],[Jut_%]]</f>
        <v>#VALUE!</v>
      </c>
      <c r="I7106" s="4" t="e">
        <f>Table1[[#This Row],[Jut]]</f>
        <v>#VALUE!</v>
      </c>
      <c r="J7106" s="4" t="e">
        <f>Table1[[#This Row],[Column1]]</f>
        <v>#VALUE!</v>
      </c>
    </row>
    <row r="7107" spans="1:10" hidden="1" x14ac:dyDescent="0.3">
      <c r="A7107" s="2" t="e">
        <f>Table1[[#This Row],[Befolyt]]</f>
        <v>#VALUE!</v>
      </c>
      <c r="B7107" t="e">
        <f>Table1[[#This Row],[ÜK]]</f>
        <v>#VALUE!</v>
      </c>
      <c r="C7107" s="3" t="e">
        <f>Table1[[#This Row],[Szla]]</f>
        <v>#VALUE!</v>
      </c>
      <c r="D7107" s="6" t="e">
        <f>Table1[[#This Row],[Kelt_hó]]</f>
        <v>#VALUE!</v>
      </c>
      <c r="E7107" t="e">
        <f>Table1[[#This Row],[Vevő]]</f>
        <v>#VALUE!</v>
      </c>
      <c r="F7107" t="e">
        <f>Table1[[#This Row],[Termékkör]]</f>
        <v>#VALUE!</v>
      </c>
      <c r="G7107" s="4" t="e">
        <f>Table1[[#This Row],[SzumElad]]</f>
        <v>#VALUE!</v>
      </c>
      <c r="H7107" s="7" t="e">
        <f>Table1[[#This Row],[Jut_%]]</f>
        <v>#VALUE!</v>
      </c>
      <c r="I7107" s="4" t="e">
        <f>Table1[[#This Row],[Jut]]</f>
        <v>#VALUE!</v>
      </c>
      <c r="J7107" s="4" t="e">
        <f>Table1[[#This Row],[Column1]]</f>
        <v>#VALUE!</v>
      </c>
    </row>
    <row r="7108" spans="1:10" hidden="1" x14ac:dyDescent="0.3">
      <c r="A7108" s="2" t="e">
        <f>Table1[[#This Row],[Befolyt]]</f>
        <v>#VALUE!</v>
      </c>
      <c r="B7108" t="e">
        <f>Table1[[#This Row],[ÜK]]</f>
        <v>#VALUE!</v>
      </c>
      <c r="C7108" s="3" t="e">
        <f>Table1[[#This Row],[Szla]]</f>
        <v>#VALUE!</v>
      </c>
      <c r="D7108" s="6" t="e">
        <f>Table1[[#This Row],[Kelt_hó]]</f>
        <v>#VALUE!</v>
      </c>
      <c r="E7108" t="e">
        <f>Table1[[#This Row],[Vevő]]</f>
        <v>#VALUE!</v>
      </c>
      <c r="F7108" t="e">
        <f>Table1[[#This Row],[Termékkör]]</f>
        <v>#VALUE!</v>
      </c>
      <c r="G7108" s="4" t="e">
        <f>Table1[[#This Row],[SzumElad]]</f>
        <v>#VALUE!</v>
      </c>
      <c r="H7108" s="7" t="e">
        <f>Table1[[#This Row],[Jut_%]]</f>
        <v>#VALUE!</v>
      </c>
      <c r="I7108" s="4" t="e">
        <f>Table1[[#This Row],[Jut]]</f>
        <v>#VALUE!</v>
      </c>
      <c r="J7108" s="4" t="e">
        <f>Table1[[#This Row],[Column1]]</f>
        <v>#VALUE!</v>
      </c>
    </row>
    <row r="7109" spans="1:10" hidden="1" x14ac:dyDescent="0.3">
      <c r="A7109" s="2" t="e">
        <f>Table1[[#This Row],[Befolyt]]</f>
        <v>#VALUE!</v>
      </c>
      <c r="B7109" t="e">
        <f>Table1[[#This Row],[ÜK]]</f>
        <v>#VALUE!</v>
      </c>
      <c r="C7109" s="3" t="e">
        <f>Table1[[#This Row],[Szla]]</f>
        <v>#VALUE!</v>
      </c>
      <c r="D7109" s="6" t="e">
        <f>Table1[[#This Row],[Kelt_hó]]</f>
        <v>#VALUE!</v>
      </c>
      <c r="E7109" t="e">
        <f>Table1[[#This Row],[Vevő]]</f>
        <v>#VALUE!</v>
      </c>
      <c r="F7109" t="e">
        <f>Table1[[#This Row],[Termékkör]]</f>
        <v>#VALUE!</v>
      </c>
      <c r="G7109" s="4" t="e">
        <f>Table1[[#This Row],[SzumElad]]</f>
        <v>#VALUE!</v>
      </c>
      <c r="H7109" s="7" t="e">
        <f>Table1[[#This Row],[Jut_%]]</f>
        <v>#VALUE!</v>
      </c>
      <c r="I7109" s="4" t="e">
        <f>Table1[[#This Row],[Jut]]</f>
        <v>#VALUE!</v>
      </c>
      <c r="J7109" s="4" t="e">
        <f>Table1[[#This Row],[Column1]]</f>
        <v>#VALUE!</v>
      </c>
    </row>
    <row r="7110" spans="1:10" hidden="1" x14ac:dyDescent="0.3">
      <c r="A7110" s="2" t="e">
        <f>Table1[[#This Row],[Befolyt]]</f>
        <v>#VALUE!</v>
      </c>
      <c r="B7110" t="e">
        <f>Table1[[#This Row],[ÜK]]</f>
        <v>#VALUE!</v>
      </c>
      <c r="C7110" s="3" t="e">
        <f>Table1[[#This Row],[Szla]]</f>
        <v>#VALUE!</v>
      </c>
      <c r="D7110" s="6" t="e">
        <f>Table1[[#This Row],[Kelt_hó]]</f>
        <v>#VALUE!</v>
      </c>
      <c r="E7110" t="e">
        <f>Table1[[#This Row],[Vevő]]</f>
        <v>#VALUE!</v>
      </c>
      <c r="F7110" t="e">
        <f>Table1[[#This Row],[Termékkör]]</f>
        <v>#VALUE!</v>
      </c>
      <c r="G7110" s="4" t="e">
        <f>Table1[[#This Row],[SzumElad]]</f>
        <v>#VALUE!</v>
      </c>
      <c r="H7110" s="7" t="e">
        <f>Table1[[#This Row],[Jut_%]]</f>
        <v>#VALUE!</v>
      </c>
      <c r="I7110" s="4" t="e">
        <f>Table1[[#This Row],[Jut]]</f>
        <v>#VALUE!</v>
      </c>
      <c r="J7110" s="4" t="e">
        <f>Table1[[#This Row],[Column1]]</f>
        <v>#VALUE!</v>
      </c>
    </row>
    <row r="7111" spans="1:10" hidden="1" x14ac:dyDescent="0.3">
      <c r="A7111" s="2" t="e">
        <f>Table1[[#This Row],[Befolyt]]</f>
        <v>#VALUE!</v>
      </c>
      <c r="B7111" t="e">
        <f>Table1[[#This Row],[ÜK]]</f>
        <v>#VALUE!</v>
      </c>
      <c r="C7111" s="3" t="e">
        <f>Table1[[#This Row],[Szla]]</f>
        <v>#VALUE!</v>
      </c>
      <c r="D7111" s="6" t="e">
        <f>Table1[[#This Row],[Kelt_hó]]</f>
        <v>#VALUE!</v>
      </c>
      <c r="E7111" t="e">
        <f>Table1[[#This Row],[Vevő]]</f>
        <v>#VALUE!</v>
      </c>
      <c r="F7111" t="e">
        <f>Table1[[#This Row],[Termékkör]]</f>
        <v>#VALUE!</v>
      </c>
      <c r="G7111" s="4" t="e">
        <f>Table1[[#This Row],[SzumElad]]</f>
        <v>#VALUE!</v>
      </c>
      <c r="H7111" s="7" t="e">
        <f>Table1[[#This Row],[Jut_%]]</f>
        <v>#VALUE!</v>
      </c>
      <c r="I7111" s="4" t="e">
        <f>Table1[[#This Row],[Jut]]</f>
        <v>#VALUE!</v>
      </c>
      <c r="J7111" s="4" t="e">
        <f>Table1[[#This Row],[Column1]]</f>
        <v>#VALUE!</v>
      </c>
    </row>
    <row r="7112" spans="1:10" hidden="1" x14ac:dyDescent="0.3">
      <c r="A7112" s="2" t="e">
        <f>Table1[[#This Row],[Befolyt]]</f>
        <v>#VALUE!</v>
      </c>
      <c r="B7112" t="e">
        <f>Table1[[#This Row],[ÜK]]</f>
        <v>#VALUE!</v>
      </c>
      <c r="C7112" s="3" t="e">
        <f>Table1[[#This Row],[Szla]]</f>
        <v>#VALUE!</v>
      </c>
      <c r="D7112" s="6" t="e">
        <f>Table1[[#This Row],[Kelt_hó]]</f>
        <v>#VALUE!</v>
      </c>
      <c r="E7112" t="e">
        <f>Table1[[#This Row],[Vevő]]</f>
        <v>#VALUE!</v>
      </c>
      <c r="F7112" t="e">
        <f>Table1[[#This Row],[Termékkör]]</f>
        <v>#VALUE!</v>
      </c>
      <c r="G7112" s="4" t="e">
        <f>Table1[[#This Row],[SzumElad]]</f>
        <v>#VALUE!</v>
      </c>
      <c r="H7112" s="7" t="e">
        <f>Table1[[#This Row],[Jut_%]]</f>
        <v>#VALUE!</v>
      </c>
      <c r="I7112" s="4" t="e">
        <f>Table1[[#This Row],[Jut]]</f>
        <v>#VALUE!</v>
      </c>
      <c r="J7112" s="4" t="e">
        <f>Table1[[#This Row],[Column1]]</f>
        <v>#VALUE!</v>
      </c>
    </row>
    <row r="7113" spans="1:10" hidden="1" x14ac:dyDescent="0.3">
      <c r="A7113" s="2" t="e">
        <f>Table1[[#This Row],[Befolyt]]</f>
        <v>#VALUE!</v>
      </c>
      <c r="B7113" t="e">
        <f>Table1[[#This Row],[ÜK]]</f>
        <v>#VALUE!</v>
      </c>
      <c r="C7113" s="3" t="e">
        <f>Table1[[#This Row],[Szla]]</f>
        <v>#VALUE!</v>
      </c>
      <c r="D7113" s="6" t="e">
        <f>Table1[[#This Row],[Kelt_hó]]</f>
        <v>#VALUE!</v>
      </c>
      <c r="E7113" t="e">
        <f>Table1[[#This Row],[Vevő]]</f>
        <v>#VALUE!</v>
      </c>
      <c r="F7113" t="e">
        <f>Table1[[#This Row],[Termékkör]]</f>
        <v>#VALUE!</v>
      </c>
      <c r="G7113" s="4" t="e">
        <f>Table1[[#This Row],[SzumElad]]</f>
        <v>#VALUE!</v>
      </c>
      <c r="H7113" s="7" t="e">
        <f>Table1[[#This Row],[Jut_%]]</f>
        <v>#VALUE!</v>
      </c>
      <c r="I7113" s="4" t="e">
        <f>Table1[[#This Row],[Jut]]</f>
        <v>#VALUE!</v>
      </c>
      <c r="J7113" s="4" t="e">
        <f>Table1[[#This Row],[Column1]]</f>
        <v>#VALUE!</v>
      </c>
    </row>
    <row r="7114" spans="1:10" hidden="1" x14ac:dyDescent="0.3">
      <c r="A7114" s="2" t="e">
        <f>Table1[[#This Row],[Befolyt]]</f>
        <v>#VALUE!</v>
      </c>
      <c r="B7114" t="e">
        <f>Table1[[#This Row],[ÜK]]</f>
        <v>#VALUE!</v>
      </c>
      <c r="C7114" s="3" t="e">
        <f>Table1[[#This Row],[Szla]]</f>
        <v>#VALUE!</v>
      </c>
      <c r="D7114" s="6" t="e">
        <f>Table1[[#This Row],[Kelt_hó]]</f>
        <v>#VALUE!</v>
      </c>
      <c r="E7114" t="e">
        <f>Table1[[#This Row],[Vevő]]</f>
        <v>#VALUE!</v>
      </c>
      <c r="F7114" t="e">
        <f>Table1[[#This Row],[Termékkör]]</f>
        <v>#VALUE!</v>
      </c>
      <c r="G7114" s="4" t="e">
        <f>Table1[[#This Row],[SzumElad]]</f>
        <v>#VALUE!</v>
      </c>
      <c r="H7114" s="7" t="e">
        <f>Table1[[#This Row],[Jut_%]]</f>
        <v>#VALUE!</v>
      </c>
      <c r="I7114" s="4" t="e">
        <f>Table1[[#This Row],[Jut]]</f>
        <v>#VALUE!</v>
      </c>
      <c r="J7114" s="4" t="e">
        <f>Table1[[#This Row],[Column1]]</f>
        <v>#VALUE!</v>
      </c>
    </row>
    <row r="7115" spans="1:10" hidden="1" x14ac:dyDescent="0.3">
      <c r="A7115" s="2" t="e">
        <f>Table1[[#This Row],[Befolyt]]</f>
        <v>#VALUE!</v>
      </c>
      <c r="B7115" t="e">
        <f>Table1[[#This Row],[ÜK]]</f>
        <v>#VALUE!</v>
      </c>
      <c r="C7115" s="3" t="e">
        <f>Table1[[#This Row],[Szla]]</f>
        <v>#VALUE!</v>
      </c>
      <c r="D7115" s="6" t="e">
        <f>Table1[[#This Row],[Kelt_hó]]</f>
        <v>#VALUE!</v>
      </c>
      <c r="E7115" t="e">
        <f>Table1[[#This Row],[Vevő]]</f>
        <v>#VALUE!</v>
      </c>
      <c r="F7115" t="e">
        <f>Table1[[#This Row],[Termékkör]]</f>
        <v>#VALUE!</v>
      </c>
      <c r="G7115" s="4" t="e">
        <f>Table1[[#This Row],[SzumElad]]</f>
        <v>#VALUE!</v>
      </c>
      <c r="H7115" s="7" t="e">
        <f>Table1[[#This Row],[Jut_%]]</f>
        <v>#VALUE!</v>
      </c>
      <c r="I7115" s="4" t="e">
        <f>Table1[[#This Row],[Jut]]</f>
        <v>#VALUE!</v>
      </c>
      <c r="J7115" s="4" t="e">
        <f>Table1[[#This Row],[Column1]]</f>
        <v>#VALUE!</v>
      </c>
    </row>
    <row r="7116" spans="1:10" hidden="1" x14ac:dyDescent="0.3">
      <c r="A7116" s="2" t="e">
        <f>Table1[[#This Row],[Befolyt]]</f>
        <v>#VALUE!</v>
      </c>
      <c r="B7116" t="e">
        <f>Table1[[#This Row],[ÜK]]</f>
        <v>#VALUE!</v>
      </c>
      <c r="C7116" s="3" t="e">
        <f>Table1[[#This Row],[Szla]]</f>
        <v>#VALUE!</v>
      </c>
      <c r="D7116" s="6" t="e">
        <f>Table1[[#This Row],[Kelt_hó]]</f>
        <v>#VALUE!</v>
      </c>
      <c r="E7116" t="e">
        <f>Table1[[#This Row],[Vevő]]</f>
        <v>#VALUE!</v>
      </c>
      <c r="F7116" t="e">
        <f>Table1[[#This Row],[Termékkör]]</f>
        <v>#VALUE!</v>
      </c>
      <c r="G7116" s="4" t="e">
        <f>Table1[[#This Row],[SzumElad]]</f>
        <v>#VALUE!</v>
      </c>
      <c r="H7116" s="7" t="e">
        <f>Table1[[#This Row],[Jut_%]]</f>
        <v>#VALUE!</v>
      </c>
      <c r="I7116" s="4" t="e">
        <f>Table1[[#This Row],[Jut]]</f>
        <v>#VALUE!</v>
      </c>
      <c r="J7116" s="4" t="e">
        <f>Table1[[#This Row],[Column1]]</f>
        <v>#VALUE!</v>
      </c>
    </row>
    <row r="7117" spans="1:10" hidden="1" x14ac:dyDescent="0.3">
      <c r="A7117" s="2" t="e">
        <f>Table1[[#This Row],[Befolyt]]</f>
        <v>#VALUE!</v>
      </c>
      <c r="B7117" t="e">
        <f>Table1[[#This Row],[ÜK]]</f>
        <v>#VALUE!</v>
      </c>
      <c r="C7117" s="3" t="e">
        <f>Table1[[#This Row],[Szla]]</f>
        <v>#VALUE!</v>
      </c>
      <c r="D7117" s="6" t="e">
        <f>Table1[[#This Row],[Kelt_hó]]</f>
        <v>#VALUE!</v>
      </c>
      <c r="E7117" t="e">
        <f>Table1[[#This Row],[Vevő]]</f>
        <v>#VALUE!</v>
      </c>
      <c r="F7117" t="e">
        <f>Table1[[#This Row],[Termékkör]]</f>
        <v>#VALUE!</v>
      </c>
      <c r="G7117" s="4" t="e">
        <f>Table1[[#This Row],[SzumElad]]</f>
        <v>#VALUE!</v>
      </c>
      <c r="H7117" s="7" t="e">
        <f>Table1[[#This Row],[Jut_%]]</f>
        <v>#VALUE!</v>
      </c>
      <c r="I7117" s="4" t="e">
        <f>Table1[[#This Row],[Jut]]</f>
        <v>#VALUE!</v>
      </c>
      <c r="J7117" s="4" t="e">
        <f>Table1[[#This Row],[Column1]]</f>
        <v>#VALUE!</v>
      </c>
    </row>
    <row r="7118" spans="1:10" hidden="1" x14ac:dyDescent="0.3">
      <c r="A7118" s="2" t="e">
        <f>Table1[[#This Row],[Befolyt]]</f>
        <v>#VALUE!</v>
      </c>
      <c r="B7118" t="e">
        <f>Table1[[#This Row],[ÜK]]</f>
        <v>#VALUE!</v>
      </c>
      <c r="C7118" s="3" t="e">
        <f>Table1[[#This Row],[Szla]]</f>
        <v>#VALUE!</v>
      </c>
      <c r="D7118" s="6" t="e">
        <f>Table1[[#This Row],[Kelt_hó]]</f>
        <v>#VALUE!</v>
      </c>
      <c r="E7118" t="e">
        <f>Table1[[#This Row],[Vevő]]</f>
        <v>#VALUE!</v>
      </c>
      <c r="F7118" t="e">
        <f>Table1[[#This Row],[Termékkör]]</f>
        <v>#VALUE!</v>
      </c>
      <c r="G7118" s="4" t="e">
        <f>Table1[[#This Row],[SzumElad]]</f>
        <v>#VALUE!</v>
      </c>
      <c r="H7118" s="7" t="e">
        <f>Table1[[#This Row],[Jut_%]]</f>
        <v>#VALUE!</v>
      </c>
      <c r="I7118" s="4" t="e">
        <f>Table1[[#This Row],[Jut]]</f>
        <v>#VALUE!</v>
      </c>
      <c r="J7118" s="4" t="e">
        <f>Table1[[#This Row],[Column1]]</f>
        <v>#VALUE!</v>
      </c>
    </row>
    <row r="7119" spans="1:10" hidden="1" x14ac:dyDescent="0.3">
      <c r="A7119" s="2" t="e">
        <f>Table1[[#This Row],[Befolyt]]</f>
        <v>#VALUE!</v>
      </c>
      <c r="B7119" t="e">
        <f>Table1[[#This Row],[ÜK]]</f>
        <v>#VALUE!</v>
      </c>
      <c r="C7119" s="3" t="e">
        <f>Table1[[#This Row],[Szla]]</f>
        <v>#VALUE!</v>
      </c>
      <c r="D7119" s="6" t="e">
        <f>Table1[[#This Row],[Kelt_hó]]</f>
        <v>#VALUE!</v>
      </c>
      <c r="E7119" t="e">
        <f>Table1[[#This Row],[Vevő]]</f>
        <v>#VALUE!</v>
      </c>
      <c r="F7119" t="e">
        <f>Table1[[#This Row],[Termékkör]]</f>
        <v>#VALUE!</v>
      </c>
      <c r="G7119" s="4" t="e">
        <f>Table1[[#This Row],[SzumElad]]</f>
        <v>#VALUE!</v>
      </c>
      <c r="H7119" s="7" t="e">
        <f>Table1[[#This Row],[Jut_%]]</f>
        <v>#VALUE!</v>
      </c>
      <c r="I7119" s="4" t="e">
        <f>Table1[[#This Row],[Jut]]</f>
        <v>#VALUE!</v>
      </c>
      <c r="J7119" s="4" t="e">
        <f>Table1[[#This Row],[Column1]]</f>
        <v>#VALUE!</v>
      </c>
    </row>
    <row r="7120" spans="1:10" hidden="1" x14ac:dyDescent="0.3">
      <c r="A7120" s="2" t="e">
        <f>Table1[[#This Row],[Befolyt]]</f>
        <v>#VALUE!</v>
      </c>
      <c r="B7120" t="e">
        <f>Table1[[#This Row],[ÜK]]</f>
        <v>#VALUE!</v>
      </c>
      <c r="C7120" s="3" t="e">
        <f>Table1[[#This Row],[Szla]]</f>
        <v>#VALUE!</v>
      </c>
      <c r="D7120" s="6" t="e">
        <f>Table1[[#This Row],[Kelt_hó]]</f>
        <v>#VALUE!</v>
      </c>
      <c r="E7120" t="e">
        <f>Table1[[#This Row],[Vevő]]</f>
        <v>#VALUE!</v>
      </c>
      <c r="F7120" t="e">
        <f>Table1[[#This Row],[Termékkör]]</f>
        <v>#VALUE!</v>
      </c>
      <c r="G7120" s="4" t="e">
        <f>Table1[[#This Row],[SzumElad]]</f>
        <v>#VALUE!</v>
      </c>
      <c r="H7120" s="7" t="e">
        <f>Table1[[#This Row],[Jut_%]]</f>
        <v>#VALUE!</v>
      </c>
      <c r="I7120" s="4" t="e">
        <f>Table1[[#This Row],[Jut]]</f>
        <v>#VALUE!</v>
      </c>
      <c r="J7120" s="4" t="e">
        <f>Table1[[#This Row],[Column1]]</f>
        <v>#VALUE!</v>
      </c>
    </row>
    <row r="7121" spans="1:10" hidden="1" x14ac:dyDescent="0.3">
      <c r="A7121" s="2" t="e">
        <f>Table1[[#This Row],[Befolyt]]</f>
        <v>#VALUE!</v>
      </c>
      <c r="B7121" t="e">
        <f>Table1[[#This Row],[ÜK]]</f>
        <v>#VALUE!</v>
      </c>
      <c r="C7121" s="3" t="e">
        <f>Table1[[#This Row],[Szla]]</f>
        <v>#VALUE!</v>
      </c>
      <c r="D7121" s="6" t="e">
        <f>Table1[[#This Row],[Kelt_hó]]</f>
        <v>#VALUE!</v>
      </c>
      <c r="E7121" t="e">
        <f>Table1[[#This Row],[Vevő]]</f>
        <v>#VALUE!</v>
      </c>
      <c r="F7121" t="e">
        <f>Table1[[#This Row],[Termékkör]]</f>
        <v>#VALUE!</v>
      </c>
      <c r="G7121" s="4" t="e">
        <f>Table1[[#This Row],[SzumElad]]</f>
        <v>#VALUE!</v>
      </c>
      <c r="H7121" s="7" t="e">
        <f>Table1[[#This Row],[Jut_%]]</f>
        <v>#VALUE!</v>
      </c>
      <c r="I7121" s="4" t="e">
        <f>Table1[[#This Row],[Jut]]</f>
        <v>#VALUE!</v>
      </c>
      <c r="J7121" s="4" t="e">
        <f>Table1[[#This Row],[Column1]]</f>
        <v>#VALUE!</v>
      </c>
    </row>
    <row r="7122" spans="1:10" hidden="1" x14ac:dyDescent="0.3">
      <c r="A7122" s="2" t="e">
        <f>Table1[[#This Row],[Befolyt]]</f>
        <v>#VALUE!</v>
      </c>
      <c r="B7122" t="e">
        <f>Table1[[#This Row],[ÜK]]</f>
        <v>#VALUE!</v>
      </c>
      <c r="C7122" s="3" t="e">
        <f>Table1[[#This Row],[Szla]]</f>
        <v>#VALUE!</v>
      </c>
      <c r="D7122" s="6" t="e">
        <f>Table1[[#This Row],[Kelt_hó]]</f>
        <v>#VALUE!</v>
      </c>
      <c r="E7122" t="e">
        <f>Table1[[#This Row],[Vevő]]</f>
        <v>#VALUE!</v>
      </c>
      <c r="F7122" t="e">
        <f>Table1[[#This Row],[Termékkör]]</f>
        <v>#VALUE!</v>
      </c>
      <c r="G7122" s="4" t="e">
        <f>Table1[[#This Row],[SzumElad]]</f>
        <v>#VALUE!</v>
      </c>
      <c r="H7122" s="7" t="e">
        <f>Table1[[#This Row],[Jut_%]]</f>
        <v>#VALUE!</v>
      </c>
      <c r="I7122" s="4" t="e">
        <f>Table1[[#This Row],[Jut]]</f>
        <v>#VALUE!</v>
      </c>
      <c r="J7122" s="4" t="e">
        <f>Table1[[#This Row],[Column1]]</f>
        <v>#VALUE!</v>
      </c>
    </row>
    <row r="7123" spans="1:10" hidden="1" x14ac:dyDescent="0.3">
      <c r="A7123" s="2" t="e">
        <f>Table1[[#This Row],[Befolyt]]</f>
        <v>#VALUE!</v>
      </c>
      <c r="B7123" t="e">
        <f>Table1[[#This Row],[ÜK]]</f>
        <v>#VALUE!</v>
      </c>
      <c r="C7123" s="3" t="e">
        <f>Table1[[#This Row],[Szla]]</f>
        <v>#VALUE!</v>
      </c>
      <c r="D7123" s="6" t="e">
        <f>Table1[[#This Row],[Kelt_hó]]</f>
        <v>#VALUE!</v>
      </c>
      <c r="E7123" t="e">
        <f>Table1[[#This Row],[Vevő]]</f>
        <v>#VALUE!</v>
      </c>
      <c r="F7123" t="e">
        <f>Table1[[#This Row],[Termékkör]]</f>
        <v>#VALUE!</v>
      </c>
      <c r="G7123" s="4" t="e">
        <f>Table1[[#This Row],[SzumElad]]</f>
        <v>#VALUE!</v>
      </c>
      <c r="H7123" s="7" t="e">
        <f>Table1[[#This Row],[Jut_%]]</f>
        <v>#VALUE!</v>
      </c>
      <c r="I7123" s="4" t="e">
        <f>Table1[[#This Row],[Jut]]</f>
        <v>#VALUE!</v>
      </c>
      <c r="J7123" s="4" t="e">
        <f>Table1[[#This Row],[Column1]]</f>
        <v>#VALUE!</v>
      </c>
    </row>
    <row r="7124" spans="1:10" hidden="1" x14ac:dyDescent="0.3">
      <c r="A7124" s="2" t="e">
        <f>Table1[[#This Row],[Befolyt]]</f>
        <v>#VALUE!</v>
      </c>
      <c r="B7124" t="e">
        <f>Table1[[#This Row],[ÜK]]</f>
        <v>#VALUE!</v>
      </c>
      <c r="C7124" s="3" t="e">
        <f>Table1[[#This Row],[Szla]]</f>
        <v>#VALUE!</v>
      </c>
      <c r="D7124" s="6" t="e">
        <f>Table1[[#This Row],[Kelt_hó]]</f>
        <v>#VALUE!</v>
      </c>
      <c r="E7124" t="e">
        <f>Table1[[#This Row],[Vevő]]</f>
        <v>#VALUE!</v>
      </c>
      <c r="F7124" t="e">
        <f>Table1[[#This Row],[Termékkör]]</f>
        <v>#VALUE!</v>
      </c>
      <c r="G7124" s="4" t="e">
        <f>Table1[[#This Row],[SzumElad]]</f>
        <v>#VALUE!</v>
      </c>
      <c r="H7124" s="7" t="e">
        <f>Table1[[#This Row],[Jut_%]]</f>
        <v>#VALUE!</v>
      </c>
      <c r="I7124" s="4" t="e">
        <f>Table1[[#This Row],[Jut]]</f>
        <v>#VALUE!</v>
      </c>
      <c r="J7124" s="4" t="e">
        <f>Table1[[#This Row],[Column1]]</f>
        <v>#VALUE!</v>
      </c>
    </row>
    <row r="7125" spans="1:10" hidden="1" x14ac:dyDescent="0.3">
      <c r="A7125" s="2" t="e">
        <f>Table1[[#This Row],[Befolyt]]</f>
        <v>#VALUE!</v>
      </c>
      <c r="B7125" t="e">
        <f>Table1[[#This Row],[ÜK]]</f>
        <v>#VALUE!</v>
      </c>
      <c r="C7125" s="3" t="e">
        <f>Table1[[#This Row],[Szla]]</f>
        <v>#VALUE!</v>
      </c>
      <c r="D7125" s="6" t="e">
        <f>Table1[[#This Row],[Kelt_hó]]</f>
        <v>#VALUE!</v>
      </c>
      <c r="E7125" t="e">
        <f>Table1[[#This Row],[Vevő]]</f>
        <v>#VALUE!</v>
      </c>
      <c r="F7125" t="e">
        <f>Table1[[#This Row],[Termékkör]]</f>
        <v>#VALUE!</v>
      </c>
      <c r="G7125" s="4" t="e">
        <f>Table1[[#This Row],[SzumElad]]</f>
        <v>#VALUE!</v>
      </c>
      <c r="H7125" s="7" t="e">
        <f>Table1[[#This Row],[Jut_%]]</f>
        <v>#VALUE!</v>
      </c>
      <c r="I7125" s="4" t="e">
        <f>Table1[[#This Row],[Jut]]</f>
        <v>#VALUE!</v>
      </c>
      <c r="J7125" s="4" t="e">
        <f>Table1[[#This Row],[Column1]]</f>
        <v>#VALUE!</v>
      </c>
    </row>
    <row r="7126" spans="1:10" hidden="1" x14ac:dyDescent="0.3">
      <c r="A7126" s="2" t="e">
        <f>Table1[[#This Row],[Befolyt]]</f>
        <v>#VALUE!</v>
      </c>
      <c r="B7126" t="e">
        <f>Table1[[#This Row],[ÜK]]</f>
        <v>#VALUE!</v>
      </c>
      <c r="C7126" s="3" t="e">
        <f>Table1[[#This Row],[Szla]]</f>
        <v>#VALUE!</v>
      </c>
      <c r="D7126" s="6" t="e">
        <f>Table1[[#This Row],[Kelt_hó]]</f>
        <v>#VALUE!</v>
      </c>
      <c r="E7126" t="e">
        <f>Table1[[#This Row],[Vevő]]</f>
        <v>#VALUE!</v>
      </c>
      <c r="F7126" t="e">
        <f>Table1[[#This Row],[Termékkör]]</f>
        <v>#VALUE!</v>
      </c>
      <c r="G7126" s="4" t="e">
        <f>Table1[[#This Row],[SzumElad]]</f>
        <v>#VALUE!</v>
      </c>
      <c r="H7126" s="7" t="e">
        <f>Table1[[#This Row],[Jut_%]]</f>
        <v>#VALUE!</v>
      </c>
      <c r="I7126" s="4" t="e">
        <f>Table1[[#This Row],[Jut]]</f>
        <v>#VALUE!</v>
      </c>
      <c r="J7126" s="4" t="e">
        <f>Table1[[#This Row],[Column1]]</f>
        <v>#VALUE!</v>
      </c>
    </row>
    <row r="7127" spans="1:10" hidden="1" x14ac:dyDescent="0.3">
      <c r="A7127" s="2" t="e">
        <f>Table1[[#This Row],[Befolyt]]</f>
        <v>#VALUE!</v>
      </c>
      <c r="B7127" t="e">
        <f>Table1[[#This Row],[ÜK]]</f>
        <v>#VALUE!</v>
      </c>
      <c r="C7127" s="3" t="e">
        <f>Table1[[#This Row],[Szla]]</f>
        <v>#VALUE!</v>
      </c>
      <c r="D7127" s="6" t="e">
        <f>Table1[[#This Row],[Kelt_hó]]</f>
        <v>#VALUE!</v>
      </c>
      <c r="E7127" t="e">
        <f>Table1[[#This Row],[Vevő]]</f>
        <v>#VALUE!</v>
      </c>
      <c r="F7127" t="e">
        <f>Table1[[#This Row],[Termékkör]]</f>
        <v>#VALUE!</v>
      </c>
      <c r="G7127" s="4" t="e">
        <f>Table1[[#This Row],[SzumElad]]</f>
        <v>#VALUE!</v>
      </c>
      <c r="H7127" s="7" t="e">
        <f>Table1[[#This Row],[Jut_%]]</f>
        <v>#VALUE!</v>
      </c>
      <c r="I7127" s="4" t="e">
        <f>Table1[[#This Row],[Jut]]</f>
        <v>#VALUE!</v>
      </c>
      <c r="J7127" s="4" t="e">
        <f>Table1[[#This Row],[Column1]]</f>
        <v>#VALUE!</v>
      </c>
    </row>
    <row r="7128" spans="1:10" hidden="1" x14ac:dyDescent="0.3">
      <c r="A7128" s="2" t="e">
        <f>Table1[[#This Row],[Befolyt]]</f>
        <v>#VALUE!</v>
      </c>
      <c r="B7128" t="e">
        <f>Table1[[#This Row],[ÜK]]</f>
        <v>#VALUE!</v>
      </c>
      <c r="C7128" s="3" t="e">
        <f>Table1[[#This Row],[Szla]]</f>
        <v>#VALUE!</v>
      </c>
      <c r="D7128" s="6" t="e">
        <f>Table1[[#This Row],[Kelt_hó]]</f>
        <v>#VALUE!</v>
      </c>
      <c r="E7128" t="e">
        <f>Table1[[#This Row],[Vevő]]</f>
        <v>#VALUE!</v>
      </c>
      <c r="F7128" t="e">
        <f>Table1[[#This Row],[Termékkör]]</f>
        <v>#VALUE!</v>
      </c>
      <c r="G7128" s="4" t="e">
        <f>Table1[[#This Row],[SzumElad]]</f>
        <v>#VALUE!</v>
      </c>
      <c r="H7128" s="7" t="e">
        <f>Table1[[#This Row],[Jut_%]]</f>
        <v>#VALUE!</v>
      </c>
      <c r="I7128" s="4" t="e">
        <f>Table1[[#This Row],[Jut]]</f>
        <v>#VALUE!</v>
      </c>
      <c r="J7128" s="4" t="e">
        <f>Table1[[#This Row],[Column1]]</f>
        <v>#VALUE!</v>
      </c>
    </row>
    <row r="7129" spans="1:10" hidden="1" x14ac:dyDescent="0.3">
      <c r="A7129" s="2" t="e">
        <f>Table1[[#This Row],[Befolyt]]</f>
        <v>#VALUE!</v>
      </c>
      <c r="B7129" t="e">
        <f>Table1[[#This Row],[ÜK]]</f>
        <v>#VALUE!</v>
      </c>
      <c r="C7129" s="3" t="e">
        <f>Table1[[#This Row],[Szla]]</f>
        <v>#VALUE!</v>
      </c>
      <c r="D7129" s="6" t="e">
        <f>Table1[[#This Row],[Kelt_hó]]</f>
        <v>#VALUE!</v>
      </c>
      <c r="E7129" t="e">
        <f>Table1[[#This Row],[Vevő]]</f>
        <v>#VALUE!</v>
      </c>
      <c r="F7129" t="e">
        <f>Table1[[#This Row],[Termékkör]]</f>
        <v>#VALUE!</v>
      </c>
      <c r="G7129" s="4" t="e">
        <f>Table1[[#This Row],[SzumElad]]</f>
        <v>#VALUE!</v>
      </c>
      <c r="H7129" s="7" t="e">
        <f>Table1[[#This Row],[Jut_%]]</f>
        <v>#VALUE!</v>
      </c>
      <c r="I7129" s="4" t="e">
        <f>Table1[[#This Row],[Jut]]</f>
        <v>#VALUE!</v>
      </c>
      <c r="J7129" s="4" t="e">
        <f>Table1[[#This Row],[Column1]]</f>
        <v>#VALUE!</v>
      </c>
    </row>
    <row r="7130" spans="1:10" hidden="1" x14ac:dyDescent="0.3">
      <c r="A7130" s="2" t="e">
        <f>Table1[[#This Row],[Befolyt]]</f>
        <v>#VALUE!</v>
      </c>
      <c r="B7130" t="e">
        <f>Table1[[#This Row],[ÜK]]</f>
        <v>#VALUE!</v>
      </c>
      <c r="C7130" s="3" t="e">
        <f>Table1[[#This Row],[Szla]]</f>
        <v>#VALUE!</v>
      </c>
      <c r="D7130" s="6" t="e">
        <f>Table1[[#This Row],[Kelt_hó]]</f>
        <v>#VALUE!</v>
      </c>
      <c r="E7130" t="e">
        <f>Table1[[#This Row],[Vevő]]</f>
        <v>#VALUE!</v>
      </c>
      <c r="F7130" t="e">
        <f>Table1[[#This Row],[Termékkör]]</f>
        <v>#VALUE!</v>
      </c>
      <c r="G7130" s="4" t="e">
        <f>Table1[[#This Row],[SzumElad]]</f>
        <v>#VALUE!</v>
      </c>
      <c r="H7130" s="7" t="e">
        <f>Table1[[#This Row],[Jut_%]]</f>
        <v>#VALUE!</v>
      </c>
      <c r="I7130" s="4" t="e">
        <f>Table1[[#This Row],[Jut]]</f>
        <v>#VALUE!</v>
      </c>
      <c r="J7130" s="4" t="e">
        <f>Table1[[#This Row],[Column1]]</f>
        <v>#VALUE!</v>
      </c>
    </row>
    <row r="7131" spans="1:10" hidden="1" x14ac:dyDescent="0.3">
      <c r="A7131" s="2" t="e">
        <f>Table1[[#This Row],[Befolyt]]</f>
        <v>#VALUE!</v>
      </c>
      <c r="B7131" t="e">
        <f>Table1[[#This Row],[ÜK]]</f>
        <v>#VALUE!</v>
      </c>
      <c r="C7131" s="3" t="e">
        <f>Table1[[#This Row],[Szla]]</f>
        <v>#VALUE!</v>
      </c>
      <c r="D7131" s="6" t="e">
        <f>Table1[[#This Row],[Kelt_hó]]</f>
        <v>#VALUE!</v>
      </c>
      <c r="E7131" t="e">
        <f>Table1[[#This Row],[Vevő]]</f>
        <v>#VALUE!</v>
      </c>
      <c r="F7131" t="e">
        <f>Table1[[#This Row],[Termékkör]]</f>
        <v>#VALUE!</v>
      </c>
      <c r="G7131" s="4" t="e">
        <f>Table1[[#This Row],[SzumElad]]</f>
        <v>#VALUE!</v>
      </c>
      <c r="H7131" s="7" t="e">
        <f>Table1[[#This Row],[Jut_%]]</f>
        <v>#VALUE!</v>
      </c>
      <c r="I7131" s="4" t="e">
        <f>Table1[[#This Row],[Jut]]</f>
        <v>#VALUE!</v>
      </c>
      <c r="J7131" s="4" t="e">
        <f>Table1[[#This Row],[Column1]]</f>
        <v>#VALUE!</v>
      </c>
    </row>
    <row r="7132" spans="1:10" hidden="1" x14ac:dyDescent="0.3">
      <c r="A7132" s="2" t="e">
        <f>Table1[[#This Row],[Befolyt]]</f>
        <v>#VALUE!</v>
      </c>
      <c r="B7132" t="e">
        <f>Table1[[#This Row],[ÜK]]</f>
        <v>#VALUE!</v>
      </c>
      <c r="C7132" s="3" t="e">
        <f>Table1[[#This Row],[Szla]]</f>
        <v>#VALUE!</v>
      </c>
      <c r="D7132" s="6" t="e">
        <f>Table1[[#This Row],[Kelt_hó]]</f>
        <v>#VALUE!</v>
      </c>
      <c r="E7132" t="e">
        <f>Table1[[#This Row],[Vevő]]</f>
        <v>#VALUE!</v>
      </c>
      <c r="F7132" t="e">
        <f>Table1[[#This Row],[Termékkör]]</f>
        <v>#VALUE!</v>
      </c>
      <c r="G7132" s="4" t="e">
        <f>Table1[[#This Row],[SzumElad]]</f>
        <v>#VALUE!</v>
      </c>
      <c r="H7132" s="7" t="e">
        <f>Table1[[#This Row],[Jut_%]]</f>
        <v>#VALUE!</v>
      </c>
      <c r="I7132" s="4" t="e">
        <f>Table1[[#This Row],[Jut]]</f>
        <v>#VALUE!</v>
      </c>
      <c r="J7132" s="4" t="e">
        <f>Table1[[#This Row],[Column1]]</f>
        <v>#VALUE!</v>
      </c>
    </row>
    <row r="7133" spans="1:10" hidden="1" x14ac:dyDescent="0.3">
      <c r="A7133" s="2" t="e">
        <f>Table1[[#This Row],[Befolyt]]</f>
        <v>#VALUE!</v>
      </c>
      <c r="B7133" t="e">
        <f>Table1[[#This Row],[ÜK]]</f>
        <v>#VALUE!</v>
      </c>
      <c r="C7133" s="3" t="e">
        <f>Table1[[#This Row],[Szla]]</f>
        <v>#VALUE!</v>
      </c>
      <c r="D7133" s="6" t="e">
        <f>Table1[[#This Row],[Kelt_hó]]</f>
        <v>#VALUE!</v>
      </c>
      <c r="E7133" t="e">
        <f>Table1[[#This Row],[Vevő]]</f>
        <v>#VALUE!</v>
      </c>
      <c r="F7133" t="e">
        <f>Table1[[#This Row],[Termékkör]]</f>
        <v>#VALUE!</v>
      </c>
      <c r="G7133" s="4" t="e">
        <f>Table1[[#This Row],[SzumElad]]</f>
        <v>#VALUE!</v>
      </c>
      <c r="H7133" s="7" t="e">
        <f>Table1[[#This Row],[Jut_%]]</f>
        <v>#VALUE!</v>
      </c>
      <c r="I7133" s="4" t="e">
        <f>Table1[[#This Row],[Jut]]</f>
        <v>#VALUE!</v>
      </c>
      <c r="J7133" s="4" t="e">
        <f>Table1[[#This Row],[Column1]]</f>
        <v>#VALUE!</v>
      </c>
    </row>
    <row r="7134" spans="1:10" hidden="1" x14ac:dyDescent="0.3">
      <c r="A7134" s="2" t="e">
        <f>Table1[[#This Row],[Befolyt]]</f>
        <v>#VALUE!</v>
      </c>
      <c r="B7134" t="e">
        <f>Table1[[#This Row],[ÜK]]</f>
        <v>#VALUE!</v>
      </c>
      <c r="C7134" s="3" t="e">
        <f>Table1[[#This Row],[Szla]]</f>
        <v>#VALUE!</v>
      </c>
      <c r="D7134" s="6" t="e">
        <f>Table1[[#This Row],[Kelt_hó]]</f>
        <v>#VALUE!</v>
      </c>
      <c r="E7134" t="e">
        <f>Table1[[#This Row],[Vevő]]</f>
        <v>#VALUE!</v>
      </c>
      <c r="F7134" t="e">
        <f>Table1[[#This Row],[Termékkör]]</f>
        <v>#VALUE!</v>
      </c>
      <c r="G7134" s="4" t="e">
        <f>Table1[[#This Row],[SzumElad]]</f>
        <v>#VALUE!</v>
      </c>
      <c r="H7134" s="7" t="e">
        <f>Table1[[#This Row],[Jut_%]]</f>
        <v>#VALUE!</v>
      </c>
      <c r="I7134" s="4" t="e">
        <f>Table1[[#This Row],[Jut]]</f>
        <v>#VALUE!</v>
      </c>
      <c r="J7134" s="4" t="e">
        <f>Table1[[#This Row],[Column1]]</f>
        <v>#VALUE!</v>
      </c>
    </row>
    <row r="7135" spans="1:10" hidden="1" x14ac:dyDescent="0.3">
      <c r="A7135" s="2" t="e">
        <f>Table1[[#This Row],[Befolyt]]</f>
        <v>#VALUE!</v>
      </c>
      <c r="B7135" t="e">
        <f>Table1[[#This Row],[ÜK]]</f>
        <v>#VALUE!</v>
      </c>
      <c r="C7135" s="3" t="e">
        <f>Table1[[#This Row],[Szla]]</f>
        <v>#VALUE!</v>
      </c>
      <c r="D7135" s="6" t="e">
        <f>Table1[[#This Row],[Kelt_hó]]</f>
        <v>#VALUE!</v>
      </c>
      <c r="E7135" t="e">
        <f>Table1[[#This Row],[Vevő]]</f>
        <v>#VALUE!</v>
      </c>
      <c r="F7135" t="e">
        <f>Table1[[#This Row],[Termékkör]]</f>
        <v>#VALUE!</v>
      </c>
      <c r="G7135" s="4" t="e">
        <f>Table1[[#This Row],[SzumElad]]</f>
        <v>#VALUE!</v>
      </c>
      <c r="H7135" s="7" t="e">
        <f>Table1[[#This Row],[Jut_%]]</f>
        <v>#VALUE!</v>
      </c>
      <c r="I7135" s="4" t="e">
        <f>Table1[[#This Row],[Jut]]</f>
        <v>#VALUE!</v>
      </c>
      <c r="J7135" s="4" t="e">
        <f>Table1[[#This Row],[Column1]]</f>
        <v>#VALUE!</v>
      </c>
    </row>
    <row r="7136" spans="1:10" hidden="1" x14ac:dyDescent="0.3">
      <c r="A7136" s="2" t="e">
        <f>Table1[[#This Row],[Befolyt]]</f>
        <v>#VALUE!</v>
      </c>
      <c r="B7136" t="e">
        <f>Table1[[#This Row],[ÜK]]</f>
        <v>#VALUE!</v>
      </c>
      <c r="C7136" s="3" t="e">
        <f>Table1[[#This Row],[Szla]]</f>
        <v>#VALUE!</v>
      </c>
      <c r="D7136" s="6" t="e">
        <f>Table1[[#This Row],[Kelt_hó]]</f>
        <v>#VALUE!</v>
      </c>
      <c r="E7136" t="e">
        <f>Table1[[#This Row],[Vevő]]</f>
        <v>#VALUE!</v>
      </c>
      <c r="F7136" t="e">
        <f>Table1[[#This Row],[Termékkör]]</f>
        <v>#VALUE!</v>
      </c>
      <c r="G7136" s="4" t="e">
        <f>Table1[[#This Row],[SzumElad]]</f>
        <v>#VALUE!</v>
      </c>
      <c r="H7136" s="7" t="e">
        <f>Table1[[#This Row],[Jut_%]]</f>
        <v>#VALUE!</v>
      </c>
      <c r="I7136" s="4" t="e">
        <f>Table1[[#This Row],[Jut]]</f>
        <v>#VALUE!</v>
      </c>
      <c r="J7136" s="4" t="e">
        <f>Table1[[#This Row],[Column1]]</f>
        <v>#VALUE!</v>
      </c>
    </row>
    <row r="7137" spans="1:10" hidden="1" x14ac:dyDescent="0.3">
      <c r="A7137" s="2" t="e">
        <f>Table1[[#This Row],[Befolyt]]</f>
        <v>#VALUE!</v>
      </c>
      <c r="B7137" t="e">
        <f>Table1[[#This Row],[ÜK]]</f>
        <v>#VALUE!</v>
      </c>
      <c r="C7137" s="3" t="e">
        <f>Table1[[#This Row],[Szla]]</f>
        <v>#VALUE!</v>
      </c>
      <c r="D7137" s="6" t="e">
        <f>Table1[[#This Row],[Kelt_hó]]</f>
        <v>#VALUE!</v>
      </c>
      <c r="E7137" t="e">
        <f>Table1[[#This Row],[Vevő]]</f>
        <v>#VALUE!</v>
      </c>
      <c r="F7137" t="e">
        <f>Table1[[#This Row],[Termékkör]]</f>
        <v>#VALUE!</v>
      </c>
      <c r="G7137" s="4" t="e">
        <f>Table1[[#This Row],[SzumElad]]</f>
        <v>#VALUE!</v>
      </c>
      <c r="H7137" s="7" t="e">
        <f>Table1[[#This Row],[Jut_%]]</f>
        <v>#VALUE!</v>
      </c>
      <c r="I7137" s="4" t="e">
        <f>Table1[[#This Row],[Jut]]</f>
        <v>#VALUE!</v>
      </c>
      <c r="J7137" s="4" t="e">
        <f>Table1[[#This Row],[Column1]]</f>
        <v>#VALUE!</v>
      </c>
    </row>
    <row r="7138" spans="1:10" hidden="1" x14ac:dyDescent="0.3">
      <c r="A7138" s="2" t="e">
        <f>Table1[[#This Row],[Befolyt]]</f>
        <v>#VALUE!</v>
      </c>
      <c r="B7138" t="e">
        <f>Table1[[#This Row],[ÜK]]</f>
        <v>#VALUE!</v>
      </c>
      <c r="C7138" s="3" t="e">
        <f>Table1[[#This Row],[Szla]]</f>
        <v>#VALUE!</v>
      </c>
      <c r="D7138" s="6" t="e">
        <f>Table1[[#This Row],[Kelt_hó]]</f>
        <v>#VALUE!</v>
      </c>
      <c r="E7138" t="e">
        <f>Table1[[#This Row],[Vevő]]</f>
        <v>#VALUE!</v>
      </c>
      <c r="F7138" t="e">
        <f>Table1[[#This Row],[Termékkör]]</f>
        <v>#VALUE!</v>
      </c>
      <c r="G7138" s="4" t="e">
        <f>Table1[[#This Row],[SzumElad]]</f>
        <v>#VALUE!</v>
      </c>
      <c r="H7138" s="7" t="e">
        <f>Table1[[#This Row],[Jut_%]]</f>
        <v>#VALUE!</v>
      </c>
      <c r="I7138" s="4" t="e">
        <f>Table1[[#This Row],[Jut]]</f>
        <v>#VALUE!</v>
      </c>
      <c r="J7138" s="4" t="e">
        <f>Table1[[#This Row],[Column1]]</f>
        <v>#VALUE!</v>
      </c>
    </row>
    <row r="7139" spans="1:10" hidden="1" x14ac:dyDescent="0.3">
      <c r="A7139" s="2" t="e">
        <f>Table1[[#This Row],[Befolyt]]</f>
        <v>#VALUE!</v>
      </c>
      <c r="B7139" t="e">
        <f>Table1[[#This Row],[ÜK]]</f>
        <v>#VALUE!</v>
      </c>
      <c r="C7139" s="3" t="e">
        <f>Table1[[#This Row],[Szla]]</f>
        <v>#VALUE!</v>
      </c>
      <c r="D7139" s="6" t="e">
        <f>Table1[[#This Row],[Kelt_hó]]</f>
        <v>#VALUE!</v>
      </c>
      <c r="E7139" t="e">
        <f>Table1[[#This Row],[Vevő]]</f>
        <v>#VALUE!</v>
      </c>
      <c r="F7139" t="e">
        <f>Table1[[#This Row],[Termékkör]]</f>
        <v>#VALUE!</v>
      </c>
      <c r="G7139" s="4" t="e">
        <f>Table1[[#This Row],[SzumElad]]</f>
        <v>#VALUE!</v>
      </c>
      <c r="H7139" s="7" t="e">
        <f>Table1[[#This Row],[Jut_%]]</f>
        <v>#VALUE!</v>
      </c>
      <c r="I7139" s="4" t="e">
        <f>Table1[[#This Row],[Jut]]</f>
        <v>#VALUE!</v>
      </c>
      <c r="J7139" s="4" t="e">
        <f>Table1[[#This Row],[Column1]]</f>
        <v>#VALUE!</v>
      </c>
    </row>
    <row r="7140" spans="1:10" hidden="1" x14ac:dyDescent="0.3">
      <c r="A7140" s="2" t="e">
        <f>Table1[[#This Row],[Befolyt]]</f>
        <v>#VALUE!</v>
      </c>
      <c r="B7140" t="e">
        <f>Table1[[#This Row],[ÜK]]</f>
        <v>#VALUE!</v>
      </c>
      <c r="C7140" s="3" t="e">
        <f>Table1[[#This Row],[Szla]]</f>
        <v>#VALUE!</v>
      </c>
      <c r="D7140" s="6" t="e">
        <f>Table1[[#This Row],[Kelt_hó]]</f>
        <v>#VALUE!</v>
      </c>
      <c r="E7140" t="e">
        <f>Table1[[#This Row],[Vevő]]</f>
        <v>#VALUE!</v>
      </c>
      <c r="F7140" t="e">
        <f>Table1[[#This Row],[Termékkör]]</f>
        <v>#VALUE!</v>
      </c>
      <c r="G7140" s="4" t="e">
        <f>Table1[[#This Row],[SzumElad]]</f>
        <v>#VALUE!</v>
      </c>
      <c r="H7140" s="7" t="e">
        <f>Table1[[#This Row],[Jut_%]]</f>
        <v>#VALUE!</v>
      </c>
      <c r="I7140" s="4" t="e">
        <f>Table1[[#This Row],[Jut]]</f>
        <v>#VALUE!</v>
      </c>
      <c r="J7140" s="4" t="e">
        <f>Table1[[#This Row],[Column1]]</f>
        <v>#VALUE!</v>
      </c>
    </row>
    <row r="7141" spans="1:10" hidden="1" x14ac:dyDescent="0.3">
      <c r="A7141" s="2" t="e">
        <f>Table1[[#This Row],[Befolyt]]</f>
        <v>#VALUE!</v>
      </c>
      <c r="B7141" t="e">
        <f>Table1[[#This Row],[ÜK]]</f>
        <v>#VALUE!</v>
      </c>
      <c r="C7141" s="3" t="e">
        <f>Table1[[#This Row],[Szla]]</f>
        <v>#VALUE!</v>
      </c>
      <c r="D7141" s="6" t="e">
        <f>Table1[[#This Row],[Kelt_hó]]</f>
        <v>#VALUE!</v>
      </c>
      <c r="E7141" t="e">
        <f>Table1[[#This Row],[Vevő]]</f>
        <v>#VALUE!</v>
      </c>
      <c r="F7141" t="e">
        <f>Table1[[#This Row],[Termékkör]]</f>
        <v>#VALUE!</v>
      </c>
      <c r="G7141" s="4" t="e">
        <f>Table1[[#This Row],[SzumElad]]</f>
        <v>#VALUE!</v>
      </c>
      <c r="H7141" s="7" t="e">
        <f>Table1[[#This Row],[Jut_%]]</f>
        <v>#VALUE!</v>
      </c>
      <c r="I7141" s="4" t="e">
        <f>Table1[[#This Row],[Jut]]</f>
        <v>#VALUE!</v>
      </c>
      <c r="J7141" s="4" t="e">
        <f>Table1[[#This Row],[Column1]]</f>
        <v>#VALUE!</v>
      </c>
    </row>
    <row r="7142" spans="1:10" hidden="1" x14ac:dyDescent="0.3">
      <c r="A7142" s="2" t="e">
        <f>Table1[[#This Row],[Befolyt]]</f>
        <v>#VALUE!</v>
      </c>
      <c r="B7142" t="e">
        <f>Table1[[#This Row],[ÜK]]</f>
        <v>#VALUE!</v>
      </c>
      <c r="C7142" s="3" t="e">
        <f>Table1[[#This Row],[Szla]]</f>
        <v>#VALUE!</v>
      </c>
      <c r="D7142" s="6" t="e">
        <f>Table1[[#This Row],[Kelt_hó]]</f>
        <v>#VALUE!</v>
      </c>
      <c r="E7142" t="e">
        <f>Table1[[#This Row],[Vevő]]</f>
        <v>#VALUE!</v>
      </c>
      <c r="F7142" t="e">
        <f>Table1[[#This Row],[Termékkör]]</f>
        <v>#VALUE!</v>
      </c>
      <c r="G7142" s="4" t="e">
        <f>Table1[[#This Row],[SzumElad]]</f>
        <v>#VALUE!</v>
      </c>
      <c r="H7142" s="7" t="e">
        <f>Table1[[#This Row],[Jut_%]]</f>
        <v>#VALUE!</v>
      </c>
      <c r="I7142" s="4" t="e">
        <f>Table1[[#This Row],[Jut]]</f>
        <v>#VALUE!</v>
      </c>
      <c r="J7142" s="4" t="e">
        <f>Table1[[#This Row],[Column1]]</f>
        <v>#VALUE!</v>
      </c>
    </row>
    <row r="7143" spans="1:10" hidden="1" x14ac:dyDescent="0.3">
      <c r="A7143" s="2" t="e">
        <f>Table1[[#This Row],[Befolyt]]</f>
        <v>#VALUE!</v>
      </c>
      <c r="B7143" t="e">
        <f>Table1[[#This Row],[ÜK]]</f>
        <v>#VALUE!</v>
      </c>
      <c r="C7143" s="3" t="e">
        <f>Table1[[#This Row],[Szla]]</f>
        <v>#VALUE!</v>
      </c>
      <c r="D7143" s="6" t="e">
        <f>Table1[[#This Row],[Kelt_hó]]</f>
        <v>#VALUE!</v>
      </c>
      <c r="E7143" t="e">
        <f>Table1[[#This Row],[Vevő]]</f>
        <v>#VALUE!</v>
      </c>
      <c r="F7143" t="e">
        <f>Table1[[#This Row],[Termékkör]]</f>
        <v>#VALUE!</v>
      </c>
      <c r="G7143" s="4" t="e">
        <f>Table1[[#This Row],[SzumElad]]</f>
        <v>#VALUE!</v>
      </c>
      <c r="H7143" s="7" t="e">
        <f>Table1[[#This Row],[Jut_%]]</f>
        <v>#VALUE!</v>
      </c>
      <c r="I7143" s="4" t="e">
        <f>Table1[[#This Row],[Jut]]</f>
        <v>#VALUE!</v>
      </c>
      <c r="J7143" s="4" t="e">
        <f>Table1[[#This Row],[Column1]]</f>
        <v>#VALUE!</v>
      </c>
    </row>
    <row r="7144" spans="1:10" hidden="1" x14ac:dyDescent="0.3">
      <c r="A7144" s="2" t="e">
        <f>Table1[[#This Row],[Befolyt]]</f>
        <v>#VALUE!</v>
      </c>
      <c r="B7144" t="e">
        <f>Table1[[#This Row],[ÜK]]</f>
        <v>#VALUE!</v>
      </c>
      <c r="C7144" s="3" t="e">
        <f>Table1[[#This Row],[Szla]]</f>
        <v>#VALUE!</v>
      </c>
      <c r="D7144" s="6" t="e">
        <f>Table1[[#This Row],[Kelt_hó]]</f>
        <v>#VALUE!</v>
      </c>
      <c r="E7144" t="e">
        <f>Table1[[#This Row],[Vevő]]</f>
        <v>#VALUE!</v>
      </c>
      <c r="F7144" t="e">
        <f>Table1[[#This Row],[Termékkör]]</f>
        <v>#VALUE!</v>
      </c>
      <c r="G7144" s="4" t="e">
        <f>Table1[[#This Row],[SzumElad]]</f>
        <v>#VALUE!</v>
      </c>
      <c r="H7144" s="7" t="e">
        <f>Table1[[#This Row],[Jut_%]]</f>
        <v>#VALUE!</v>
      </c>
      <c r="I7144" s="4" t="e">
        <f>Table1[[#This Row],[Jut]]</f>
        <v>#VALUE!</v>
      </c>
      <c r="J7144" s="4" t="e">
        <f>Table1[[#This Row],[Column1]]</f>
        <v>#VALUE!</v>
      </c>
    </row>
    <row r="7145" spans="1:10" hidden="1" x14ac:dyDescent="0.3">
      <c r="A7145" s="2" t="e">
        <f>Table1[[#This Row],[Befolyt]]</f>
        <v>#VALUE!</v>
      </c>
      <c r="B7145" t="e">
        <f>Table1[[#This Row],[ÜK]]</f>
        <v>#VALUE!</v>
      </c>
      <c r="C7145" s="3" t="e">
        <f>Table1[[#This Row],[Szla]]</f>
        <v>#VALUE!</v>
      </c>
      <c r="D7145" s="6" t="e">
        <f>Table1[[#This Row],[Kelt_hó]]</f>
        <v>#VALUE!</v>
      </c>
      <c r="E7145" t="e">
        <f>Table1[[#This Row],[Vevő]]</f>
        <v>#VALUE!</v>
      </c>
      <c r="F7145" t="e">
        <f>Table1[[#This Row],[Termékkör]]</f>
        <v>#VALUE!</v>
      </c>
      <c r="G7145" s="4" t="e">
        <f>Table1[[#This Row],[SzumElad]]</f>
        <v>#VALUE!</v>
      </c>
      <c r="H7145" s="7" t="e">
        <f>Table1[[#This Row],[Jut_%]]</f>
        <v>#VALUE!</v>
      </c>
      <c r="I7145" s="4" t="e">
        <f>Table1[[#This Row],[Jut]]</f>
        <v>#VALUE!</v>
      </c>
      <c r="J7145" s="4" t="e">
        <f>Table1[[#This Row],[Column1]]</f>
        <v>#VALUE!</v>
      </c>
    </row>
    <row r="7146" spans="1:10" hidden="1" x14ac:dyDescent="0.3">
      <c r="A7146" s="2" t="e">
        <f>Table1[[#This Row],[Befolyt]]</f>
        <v>#VALUE!</v>
      </c>
      <c r="B7146" t="e">
        <f>Table1[[#This Row],[ÜK]]</f>
        <v>#VALUE!</v>
      </c>
      <c r="C7146" s="3" t="e">
        <f>Table1[[#This Row],[Szla]]</f>
        <v>#VALUE!</v>
      </c>
      <c r="D7146" s="6" t="e">
        <f>Table1[[#This Row],[Kelt_hó]]</f>
        <v>#VALUE!</v>
      </c>
      <c r="E7146" t="e">
        <f>Table1[[#This Row],[Vevő]]</f>
        <v>#VALUE!</v>
      </c>
      <c r="F7146" t="e">
        <f>Table1[[#This Row],[Termékkör]]</f>
        <v>#VALUE!</v>
      </c>
      <c r="G7146" s="4" t="e">
        <f>Table1[[#This Row],[SzumElad]]</f>
        <v>#VALUE!</v>
      </c>
      <c r="H7146" s="7" t="e">
        <f>Table1[[#This Row],[Jut_%]]</f>
        <v>#VALUE!</v>
      </c>
      <c r="I7146" s="4" t="e">
        <f>Table1[[#This Row],[Jut]]</f>
        <v>#VALUE!</v>
      </c>
      <c r="J7146" s="4" t="e">
        <f>Table1[[#This Row],[Column1]]</f>
        <v>#VALUE!</v>
      </c>
    </row>
    <row r="7147" spans="1:10" hidden="1" x14ac:dyDescent="0.3">
      <c r="A7147" s="2" t="e">
        <f>Table1[[#This Row],[Befolyt]]</f>
        <v>#VALUE!</v>
      </c>
      <c r="B7147" t="e">
        <f>Table1[[#This Row],[ÜK]]</f>
        <v>#VALUE!</v>
      </c>
      <c r="C7147" s="3" t="e">
        <f>Table1[[#This Row],[Szla]]</f>
        <v>#VALUE!</v>
      </c>
      <c r="D7147" s="6" t="e">
        <f>Table1[[#This Row],[Kelt_hó]]</f>
        <v>#VALUE!</v>
      </c>
      <c r="E7147" t="e">
        <f>Table1[[#This Row],[Vevő]]</f>
        <v>#VALUE!</v>
      </c>
      <c r="F7147" t="e">
        <f>Table1[[#This Row],[Termékkör]]</f>
        <v>#VALUE!</v>
      </c>
      <c r="G7147" s="4" t="e">
        <f>Table1[[#This Row],[SzumElad]]</f>
        <v>#VALUE!</v>
      </c>
      <c r="H7147" s="7" t="e">
        <f>Table1[[#This Row],[Jut_%]]</f>
        <v>#VALUE!</v>
      </c>
      <c r="I7147" s="4" t="e">
        <f>Table1[[#This Row],[Jut]]</f>
        <v>#VALUE!</v>
      </c>
      <c r="J7147" s="4" t="e">
        <f>Table1[[#This Row],[Column1]]</f>
        <v>#VALUE!</v>
      </c>
    </row>
    <row r="7148" spans="1:10" hidden="1" x14ac:dyDescent="0.3">
      <c r="A7148" s="2" t="e">
        <f>Table1[[#This Row],[Befolyt]]</f>
        <v>#VALUE!</v>
      </c>
      <c r="B7148" t="e">
        <f>Table1[[#This Row],[ÜK]]</f>
        <v>#VALUE!</v>
      </c>
      <c r="C7148" s="3" t="e">
        <f>Table1[[#This Row],[Szla]]</f>
        <v>#VALUE!</v>
      </c>
      <c r="D7148" s="6" t="e">
        <f>Table1[[#This Row],[Kelt_hó]]</f>
        <v>#VALUE!</v>
      </c>
      <c r="E7148" t="e">
        <f>Table1[[#This Row],[Vevő]]</f>
        <v>#VALUE!</v>
      </c>
      <c r="F7148" t="e">
        <f>Table1[[#This Row],[Termékkör]]</f>
        <v>#VALUE!</v>
      </c>
      <c r="G7148" s="4" t="e">
        <f>Table1[[#This Row],[SzumElad]]</f>
        <v>#VALUE!</v>
      </c>
      <c r="H7148" s="7" t="e">
        <f>Table1[[#This Row],[Jut_%]]</f>
        <v>#VALUE!</v>
      </c>
      <c r="I7148" s="4" t="e">
        <f>Table1[[#This Row],[Jut]]</f>
        <v>#VALUE!</v>
      </c>
      <c r="J7148" s="4" t="e">
        <f>Table1[[#This Row],[Column1]]</f>
        <v>#VALUE!</v>
      </c>
    </row>
    <row r="7149" spans="1:10" hidden="1" x14ac:dyDescent="0.3">
      <c r="A7149" s="2" t="e">
        <f>Table1[[#This Row],[Befolyt]]</f>
        <v>#VALUE!</v>
      </c>
      <c r="B7149" t="e">
        <f>Table1[[#This Row],[ÜK]]</f>
        <v>#VALUE!</v>
      </c>
      <c r="C7149" s="3" t="e">
        <f>Table1[[#This Row],[Szla]]</f>
        <v>#VALUE!</v>
      </c>
      <c r="D7149" s="6" t="e">
        <f>Table1[[#This Row],[Kelt_hó]]</f>
        <v>#VALUE!</v>
      </c>
      <c r="E7149" t="e">
        <f>Table1[[#This Row],[Vevő]]</f>
        <v>#VALUE!</v>
      </c>
      <c r="F7149" t="e">
        <f>Table1[[#This Row],[Termékkör]]</f>
        <v>#VALUE!</v>
      </c>
      <c r="G7149" s="4" t="e">
        <f>Table1[[#This Row],[SzumElad]]</f>
        <v>#VALUE!</v>
      </c>
      <c r="H7149" s="7" t="e">
        <f>Table1[[#This Row],[Jut_%]]</f>
        <v>#VALUE!</v>
      </c>
      <c r="I7149" s="4" t="e">
        <f>Table1[[#This Row],[Jut]]</f>
        <v>#VALUE!</v>
      </c>
      <c r="J7149" s="4" t="e">
        <f>Table1[[#This Row],[Column1]]</f>
        <v>#VALUE!</v>
      </c>
    </row>
    <row r="7150" spans="1:10" hidden="1" x14ac:dyDescent="0.3">
      <c r="A7150" s="2" t="e">
        <f>Table1[[#This Row],[Befolyt]]</f>
        <v>#VALUE!</v>
      </c>
      <c r="B7150" t="e">
        <f>Table1[[#This Row],[ÜK]]</f>
        <v>#VALUE!</v>
      </c>
      <c r="C7150" s="3" t="e">
        <f>Table1[[#This Row],[Szla]]</f>
        <v>#VALUE!</v>
      </c>
      <c r="D7150" s="6" t="e">
        <f>Table1[[#This Row],[Kelt_hó]]</f>
        <v>#VALUE!</v>
      </c>
      <c r="E7150" t="e">
        <f>Table1[[#This Row],[Vevő]]</f>
        <v>#VALUE!</v>
      </c>
      <c r="F7150" t="e">
        <f>Table1[[#This Row],[Termékkör]]</f>
        <v>#VALUE!</v>
      </c>
      <c r="G7150" s="4" t="e">
        <f>Table1[[#This Row],[SzumElad]]</f>
        <v>#VALUE!</v>
      </c>
      <c r="H7150" s="7" t="e">
        <f>Table1[[#This Row],[Jut_%]]</f>
        <v>#VALUE!</v>
      </c>
      <c r="I7150" s="4" t="e">
        <f>Table1[[#This Row],[Jut]]</f>
        <v>#VALUE!</v>
      </c>
      <c r="J7150" s="4" t="e">
        <f>Table1[[#This Row],[Column1]]</f>
        <v>#VALUE!</v>
      </c>
    </row>
    <row r="7151" spans="1:10" hidden="1" x14ac:dyDescent="0.3">
      <c r="A7151" s="2" t="e">
        <f>Table1[[#This Row],[Befolyt]]</f>
        <v>#VALUE!</v>
      </c>
      <c r="B7151" t="e">
        <f>Table1[[#This Row],[ÜK]]</f>
        <v>#VALUE!</v>
      </c>
      <c r="C7151" s="3" t="e">
        <f>Table1[[#This Row],[Szla]]</f>
        <v>#VALUE!</v>
      </c>
      <c r="D7151" s="6" t="e">
        <f>Table1[[#This Row],[Kelt_hó]]</f>
        <v>#VALUE!</v>
      </c>
      <c r="E7151" t="e">
        <f>Table1[[#This Row],[Vevő]]</f>
        <v>#VALUE!</v>
      </c>
      <c r="F7151" t="e">
        <f>Table1[[#This Row],[Termékkör]]</f>
        <v>#VALUE!</v>
      </c>
      <c r="G7151" s="4" t="e">
        <f>Table1[[#This Row],[SzumElad]]</f>
        <v>#VALUE!</v>
      </c>
      <c r="H7151" s="7" t="e">
        <f>Table1[[#This Row],[Jut_%]]</f>
        <v>#VALUE!</v>
      </c>
      <c r="I7151" s="4" t="e">
        <f>Table1[[#This Row],[Jut]]</f>
        <v>#VALUE!</v>
      </c>
      <c r="J7151" s="4" t="e">
        <f>Table1[[#This Row],[Column1]]</f>
        <v>#VALUE!</v>
      </c>
    </row>
    <row r="7152" spans="1:10" hidden="1" x14ac:dyDescent="0.3">
      <c r="A7152" s="2" t="e">
        <f>Table1[[#This Row],[Befolyt]]</f>
        <v>#VALUE!</v>
      </c>
      <c r="B7152" t="e">
        <f>Table1[[#This Row],[ÜK]]</f>
        <v>#VALUE!</v>
      </c>
      <c r="C7152" s="3" t="e">
        <f>Table1[[#This Row],[Szla]]</f>
        <v>#VALUE!</v>
      </c>
      <c r="D7152" s="6" t="e">
        <f>Table1[[#This Row],[Kelt_hó]]</f>
        <v>#VALUE!</v>
      </c>
      <c r="E7152" t="e">
        <f>Table1[[#This Row],[Vevő]]</f>
        <v>#VALUE!</v>
      </c>
      <c r="F7152" t="e">
        <f>Table1[[#This Row],[Termékkör]]</f>
        <v>#VALUE!</v>
      </c>
      <c r="G7152" s="4" t="e">
        <f>Table1[[#This Row],[SzumElad]]</f>
        <v>#VALUE!</v>
      </c>
      <c r="H7152" s="7" t="e">
        <f>Table1[[#This Row],[Jut_%]]</f>
        <v>#VALUE!</v>
      </c>
      <c r="I7152" s="4" t="e">
        <f>Table1[[#This Row],[Jut]]</f>
        <v>#VALUE!</v>
      </c>
      <c r="J7152" s="4" t="e">
        <f>Table1[[#This Row],[Column1]]</f>
        <v>#VALUE!</v>
      </c>
    </row>
    <row r="7153" spans="1:10" hidden="1" x14ac:dyDescent="0.3">
      <c r="A7153" s="2" t="e">
        <f>Table1[[#This Row],[Befolyt]]</f>
        <v>#VALUE!</v>
      </c>
      <c r="B7153" t="e">
        <f>Table1[[#This Row],[ÜK]]</f>
        <v>#VALUE!</v>
      </c>
      <c r="C7153" s="3" t="e">
        <f>Table1[[#This Row],[Szla]]</f>
        <v>#VALUE!</v>
      </c>
      <c r="D7153" s="6" t="e">
        <f>Table1[[#This Row],[Kelt_hó]]</f>
        <v>#VALUE!</v>
      </c>
      <c r="E7153" t="e">
        <f>Table1[[#This Row],[Vevő]]</f>
        <v>#VALUE!</v>
      </c>
      <c r="F7153" t="e">
        <f>Table1[[#This Row],[Termékkör]]</f>
        <v>#VALUE!</v>
      </c>
      <c r="G7153" s="4" t="e">
        <f>Table1[[#This Row],[SzumElad]]</f>
        <v>#VALUE!</v>
      </c>
      <c r="H7153" s="7" t="e">
        <f>Table1[[#This Row],[Jut_%]]</f>
        <v>#VALUE!</v>
      </c>
      <c r="I7153" s="4" t="e">
        <f>Table1[[#This Row],[Jut]]</f>
        <v>#VALUE!</v>
      </c>
      <c r="J7153" s="4" t="e">
        <f>Table1[[#This Row],[Column1]]</f>
        <v>#VALUE!</v>
      </c>
    </row>
    <row r="7154" spans="1:10" hidden="1" x14ac:dyDescent="0.3">
      <c r="A7154" s="2" t="e">
        <f>Table1[[#This Row],[Befolyt]]</f>
        <v>#VALUE!</v>
      </c>
      <c r="B7154" t="e">
        <f>Table1[[#This Row],[ÜK]]</f>
        <v>#VALUE!</v>
      </c>
      <c r="C7154" s="3" t="e">
        <f>Table1[[#This Row],[Szla]]</f>
        <v>#VALUE!</v>
      </c>
      <c r="D7154" s="6" t="e">
        <f>Table1[[#This Row],[Kelt_hó]]</f>
        <v>#VALUE!</v>
      </c>
      <c r="E7154" t="e">
        <f>Table1[[#This Row],[Vevő]]</f>
        <v>#VALUE!</v>
      </c>
      <c r="F7154" t="e">
        <f>Table1[[#This Row],[Termékkör]]</f>
        <v>#VALUE!</v>
      </c>
      <c r="G7154" s="4" t="e">
        <f>Table1[[#This Row],[SzumElad]]</f>
        <v>#VALUE!</v>
      </c>
      <c r="H7154" s="7" t="e">
        <f>Table1[[#This Row],[Jut_%]]</f>
        <v>#VALUE!</v>
      </c>
      <c r="I7154" s="4" t="e">
        <f>Table1[[#This Row],[Jut]]</f>
        <v>#VALUE!</v>
      </c>
      <c r="J7154" s="4" t="e">
        <f>Table1[[#This Row],[Column1]]</f>
        <v>#VALUE!</v>
      </c>
    </row>
    <row r="7155" spans="1:10" hidden="1" x14ac:dyDescent="0.3">
      <c r="A7155" s="2" t="e">
        <f>Table1[[#This Row],[Befolyt]]</f>
        <v>#VALUE!</v>
      </c>
      <c r="B7155" t="e">
        <f>Table1[[#This Row],[ÜK]]</f>
        <v>#VALUE!</v>
      </c>
      <c r="C7155" s="3" t="e">
        <f>Table1[[#This Row],[Szla]]</f>
        <v>#VALUE!</v>
      </c>
      <c r="D7155" s="6" t="e">
        <f>Table1[[#This Row],[Kelt_hó]]</f>
        <v>#VALUE!</v>
      </c>
      <c r="E7155" t="e">
        <f>Table1[[#This Row],[Vevő]]</f>
        <v>#VALUE!</v>
      </c>
      <c r="F7155" t="e">
        <f>Table1[[#This Row],[Termékkör]]</f>
        <v>#VALUE!</v>
      </c>
      <c r="G7155" s="4" t="e">
        <f>Table1[[#This Row],[SzumElad]]</f>
        <v>#VALUE!</v>
      </c>
      <c r="H7155" s="7" t="e">
        <f>Table1[[#This Row],[Jut_%]]</f>
        <v>#VALUE!</v>
      </c>
      <c r="I7155" s="4" t="e">
        <f>Table1[[#This Row],[Jut]]</f>
        <v>#VALUE!</v>
      </c>
      <c r="J7155" s="4" t="e">
        <f>Table1[[#This Row],[Column1]]</f>
        <v>#VALUE!</v>
      </c>
    </row>
    <row r="7156" spans="1:10" hidden="1" x14ac:dyDescent="0.3">
      <c r="A7156" s="2" t="e">
        <f>Table1[[#This Row],[Befolyt]]</f>
        <v>#VALUE!</v>
      </c>
      <c r="B7156" t="e">
        <f>Table1[[#This Row],[ÜK]]</f>
        <v>#VALUE!</v>
      </c>
      <c r="C7156" s="3" t="e">
        <f>Table1[[#This Row],[Szla]]</f>
        <v>#VALUE!</v>
      </c>
      <c r="D7156" s="6" t="e">
        <f>Table1[[#This Row],[Kelt_hó]]</f>
        <v>#VALUE!</v>
      </c>
      <c r="E7156" t="e">
        <f>Table1[[#This Row],[Vevő]]</f>
        <v>#VALUE!</v>
      </c>
      <c r="F7156" t="e">
        <f>Table1[[#This Row],[Termékkör]]</f>
        <v>#VALUE!</v>
      </c>
      <c r="G7156" s="4" t="e">
        <f>Table1[[#This Row],[SzumElad]]</f>
        <v>#VALUE!</v>
      </c>
      <c r="H7156" s="7" t="e">
        <f>Table1[[#This Row],[Jut_%]]</f>
        <v>#VALUE!</v>
      </c>
      <c r="I7156" s="4" t="e">
        <f>Table1[[#This Row],[Jut]]</f>
        <v>#VALUE!</v>
      </c>
      <c r="J7156" s="4" t="e">
        <f>Table1[[#This Row],[Column1]]</f>
        <v>#VALUE!</v>
      </c>
    </row>
    <row r="7157" spans="1:10" hidden="1" x14ac:dyDescent="0.3">
      <c r="A7157" s="2" t="e">
        <f>Table1[[#This Row],[Befolyt]]</f>
        <v>#VALUE!</v>
      </c>
      <c r="B7157" t="e">
        <f>Table1[[#This Row],[ÜK]]</f>
        <v>#VALUE!</v>
      </c>
      <c r="C7157" s="3" t="e">
        <f>Table1[[#This Row],[Szla]]</f>
        <v>#VALUE!</v>
      </c>
      <c r="D7157" s="6" t="e">
        <f>Table1[[#This Row],[Kelt_hó]]</f>
        <v>#VALUE!</v>
      </c>
      <c r="E7157" t="e">
        <f>Table1[[#This Row],[Vevő]]</f>
        <v>#VALUE!</v>
      </c>
      <c r="F7157" t="e">
        <f>Table1[[#This Row],[Termékkör]]</f>
        <v>#VALUE!</v>
      </c>
      <c r="G7157" s="4" t="e">
        <f>Table1[[#This Row],[SzumElad]]</f>
        <v>#VALUE!</v>
      </c>
      <c r="H7157" s="7" t="e">
        <f>Table1[[#This Row],[Jut_%]]</f>
        <v>#VALUE!</v>
      </c>
      <c r="I7157" s="4" t="e">
        <f>Table1[[#This Row],[Jut]]</f>
        <v>#VALUE!</v>
      </c>
      <c r="J7157" s="4" t="e">
        <f>Table1[[#This Row],[Column1]]</f>
        <v>#VALUE!</v>
      </c>
    </row>
    <row r="7158" spans="1:10" hidden="1" x14ac:dyDescent="0.3">
      <c r="A7158" s="2" t="e">
        <f>Table1[[#This Row],[Befolyt]]</f>
        <v>#VALUE!</v>
      </c>
      <c r="B7158" t="e">
        <f>Table1[[#This Row],[ÜK]]</f>
        <v>#VALUE!</v>
      </c>
      <c r="C7158" s="3" t="e">
        <f>Table1[[#This Row],[Szla]]</f>
        <v>#VALUE!</v>
      </c>
      <c r="D7158" s="6" t="e">
        <f>Table1[[#This Row],[Kelt_hó]]</f>
        <v>#VALUE!</v>
      </c>
      <c r="E7158" t="e">
        <f>Table1[[#This Row],[Vevő]]</f>
        <v>#VALUE!</v>
      </c>
      <c r="F7158" t="e">
        <f>Table1[[#This Row],[Termékkör]]</f>
        <v>#VALUE!</v>
      </c>
      <c r="G7158" s="4" t="e">
        <f>Table1[[#This Row],[SzumElad]]</f>
        <v>#VALUE!</v>
      </c>
      <c r="H7158" s="7" t="e">
        <f>Table1[[#This Row],[Jut_%]]</f>
        <v>#VALUE!</v>
      </c>
      <c r="I7158" s="4" t="e">
        <f>Table1[[#This Row],[Jut]]</f>
        <v>#VALUE!</v>
      </c>
      <c r="J7158" s="4" t="e">
        <f>Table1[[#This Row],[Column1]]</f>
        <v>#VALUE!</v>
      </c>
    </row>
    <row r="7159" spans="1:10" hidden="1" x14ac:dyDescent="0.3">
      <c r="A7159" s="2" t="e">
        <f>Table1[[#This Row],[Befolyt]]</f>
        <v>#VALUE!</v>
      </c>
      <c r="B7159" t="e">
        <f>Table1[[#This Row],[ÜK]]</f>
        <v>#VALUE!</v>
      </c>
      <c r="C7159" s="3" t="e">
        <f>Table1[[#This Row],[Szla]]</f>
        <v>#VALUE!</v>
      </c>
      <c r="D7159" s="6" t="e">
        <f>Table1[[#This Row],[Kelt_hó]]</f>
        <v>#VALUE!</v>
      </c>
      <c r="E7159" t="e">
        <f>Table1[[#This Row],[Vevő]]</f>
        <v>#VALUE!</v>
      </c>
      <c r="F7159" t="e">
        <f>Table1[[#This Row],[Termékkör]]</f>
        <v>#VALUE!</v>
      </c>
      <c r="G7159" s="4" t="e">
        <f>Table1[[#This Row],[SzumElad]]</f>
        <v>#VALUE!</v>
      </c>
      <c r="H7159" s="7" t="e">
        <f>Table1[[#This Row],[Jut_%]]</f>
        <v>#VALUE!</v>
      </c>
      <c r="I7159" s="4" t="e">
        <f>Table1[[#This Row],[Jut]]</f>
        <v>#VALUE!</v>
      </c>
      <c r="J7159" s="4" t="e">
        <f>Table1[[#This Row],[Column1]]</f>
        <v>#VALUE!</v>
      </c>
    </row>
    <row r="7160" spans="1:10" hidden="1" x14ac:dyDescent="0.3">
      <c r="A7160" s="2" t="e">
        <f>Table1[[#This Row],[Befolyt]]</f>
        <v>#VALUE!</v>
      </c>
      <c r="B7160" t="e">
        <f>Table1[[#This Row],[ÜK]]</f>
        <v>#VALUE!</v>
      </c>
      <c r="C7160" s="3" t="e">
        <f>Table1[[#This Row],[Szla]]</f>
        <v>#VALUE!</v>
      </c>
      <c r="D7160" s="6" t="e">
        <f>Table1[[#This Row],[Kelt_hó]]</f>
        <v>#VALUE!</v>
      </c>
      <c r="E7160" t="e">
        <f>Table1[[#This Row],[Vevő]]</f>
        <v>#VALUE!</v>
      </c>
      <c r="F7160" t="e">
        <f>Table1[[#This Row],[Termékkör]]</f>
        <v>#VALUE!</v>
      </c>
      <c r="G7160" s="4" t="e">
        <f>Table1[[#This Row],[SzumElad]]</f>
        <v>#VALUE!</v>
      </c>
      <c r="H7160" s="7" t="e">
        <f>Table1[[#This Row],[Jut_%]]</f>
        <v>#VALUE!</v>
      </c>
      <c r="I7160" s="4" t="e">
        <f>Table1[[#This Row],[Jut]]</f>
        <v>#VALUE!</v>
      </c>
      <c r="J7160" s="4" t="e">
        <f>Table1[[#This Row],[Column1]]</f>
        <v>#VALUE!</v>
      </c>
    </row>
    <row r="7161" spans="1:10" hidden="1" x14ac:dyDescent="0.3">
      <c r="A7161" s="2" t="e">
        <f>Table1[[#This Row],[Befolyt]]</f>
        <v>#VALUE!</v>
      </c>
      <c r="B7161" t="e">
        <f>Table1[[#This Row],[ÜK]]</f>
        <v>#VALUE!</v>
      </c>
      <c r="C7161" s="3" t="e">
        <f>Table1[[#This Row],[Szla]]</f>
        <v>#VALUE!</v>
      </c>
      <c r="D7161" s="6" t="e">
        <f>Table1[[#This Row],[Kelt_hó]]</f>
        <v>#VALUE!</v>
      </c>
      <c r="E7161" t="e">
        <f>Table1[[#This Row],[Vevő]]</f>
        <v>#VALUE!</v>
      </c>
      <c r="F7161" t="e">
        <f>Table1[[#This Row],[Termékkör]]</f>
        <v>#VALUE!</v>
      </c>
      <c r="G7161" s="4" t="e">
        <f>Table1[[#This Row],[SzumElad]]</f>
        <v>#VALUE!</v>
      </c>
      <c r="H7161" s="7" t="e">
        <f>Table1[[#This Row],[Jut_%]]</f>
        <v>#VALUE!</v>
      </c>
      <c r="I7161" s="4" t="e">
        <f>Table1[[#This Row],[Jut]]</f>
        <v>#VALUE!</v>
      </c>
      <c r="J7161" s="4" t="e">
        <f>Table1[[#This Row],[Column1]]</f>
        <v>#VALUE!</v>
      </c>
    </row>
    <row r="7162" spans="1:10" hidden="1" x14ac:dyDescent="0.3">
      <c r="A7162" s="2" t="e">
        <f>Table1[[#This Row],[Befolyt]]</f>
        <v>#VALUE!</v>
      </c>
      <c r="B7162" t="e">
        <f>Table1[[#This Row],[ÜK]]</f>
        <v>#VALUE!</v>
      </c>
      <c r="C7162" s="3" t="e">
        <f>Table1[[#This Row],[Szla]]</f>
        <v>#VALUE!</v>
      </c>
      <c r="D7162" s="6" t="e">
        <f>Table1[[#This Row],[Kelt_hó]]</f>
        <v>#VALUE!</v>
      </c>
      <c r="E7162" t="e">
        <f>Table1[[#This Row],[Vevő]]</f>
        <v>#VALUE!</v>
      </c>
      <c r="F7162" t="e">
        <f>Table1[[#This Row],[Termékkör]]</f>
        <v>#VALUE!</v>
      </c>
      <c r="G7162" s="4" t="e">
        <f>Table1[[#This Row],[SzumElad]]</f>
        <v>#VALUE!</v>
      </c>
      <c r="H7162" s="7" t="e">
        <f>Table1[[#This Row],[Jut_%]]</f>
        <v>#VALUE!</v>
      </c>
      <c r="I7162" s="4" t="e">
        <f>Table1[[#This Row],[Jut]]</f>
        <v>#VALUE!</v>
      </c>
      <c r="J7162" s="4" t="e">
        <f>Table1[[#This Row],[Column1]]</f>
        <v>#VALUE!</v>
      </c>
    </row>
    <row r="7163" spans="1:10" hidden="1" x14ac:dyDescent="0.3">
      <c r="A7163" s="2" t="e">
        <f>Table1[[#This Row],[Befolyt]]</f>
        <v>#VALUE!</v>
      </c>
      <c r="B7163" t="e">
        <f>Table1[[#This Row],[ÜK]]</f>
        <v>#VALUE!</v>
      </c>
      <c r="C7163" s="3" t="e">
        <f>Table1[[#This Row],[Szla]]</f>
        <v>#VALUE!</v>
      </c>
      <c r="D7163" s="6" t="e">
        <f>Table1[[#This Row],[Kelt_hó]]</f>
        <v>#VALUE!</v>
      </c>
      <c r="E7163" t="e">
        <f>Table1[[#This Row],[Vevő]]</f>
        <v>#VALUE!</v>
      </c>
      <c r="F7163" t="e">
        <f>Table1[[#This Row],[Termékkör]]</f>
        <v>#VALUE!</v>
      </c>
      <c r="G7163" s="4" t="e">
        <f>Table1[[#This Row],[SzumElad]]</f>
        <v>#VALUE!</v>
      </c>
      <c r="H7163" s="7" t="e">
        <f>Table1[[#This Row],[Jut_%]]</f>
        <v>#VALUE!</v>
      </c>
      <c r="I7163" s="4" t="e">
        <f>Table1[[#This Row],[Jut]]</f>
        <v>#VALUE!</v>
      </c>
      <c r="J7163" s="4" t="e">
        <f>Table1[[#This Row],[Column1]]</f>
        <v>#VALUE!</v>
      </c>
    </row>
    <row r="7164" spans="1:10" hidden="1" x14ac:dyDescent="0.3">
      <c r="A7164" s="2" t="e">
        <f>Table1[[#This Row],[Befolyt]]</f>
        <v>#VALUE!</v>
      </c>
      <c r="B7164" t="e">
        <f>Table1[[#This Row],[ÜK]]</f>
        <v>#VALUE!</v>
      </c>
      <c r="C7164" s="3" t="e">
        <f>Table1[[#This Row],[Szla]]</f>
        <v>#VALUE!</v>
      </c>
      <c r="D7164" s="6" t="e">
        <f>Table1[[#This Row],[Kelt_hó]]</f>
        <v>#VALUE!</v>
      </c>
      <c r="E7164" t="e">
        <f>Table1[[#This Row],[Vevő]]</f>
        <v>#VALUE!</v>
      </c>
      <c r="F7164" t="e">
        <f>Table1[[#This Row],[Termékkör]]</f>
        <v>#VALUE!</v>
      </c>
      <c r="G7164" s="4" t="e">
        <f>Table1[[#This Row],[SzumElad]]</f>
        <v>#VALUE!</v>
      </c>
      <c r="H7164" s="7" t="e">
        <f>Table1[[#This Row],[Jut_%]]</f>
        <v>#VALUE!</v>
      </c>
      <c r="I7164" s="4" t="e">
        <f>Table1[[#This Row],[Jut]]</f>
        <v>#VALUE!</v>
      </c>
      <c r="J7164" s="4" t="e">
        <f>Table1[[#This Row],[Column1]]</f>
        <v>#VALUE!</v>
      </c>
    </row>
    <row r="7165" spans="1:10" hidden="1" x14ac:dyDescent="0.3">
      <c r="A7165" s="2" t="e">
        <f>Table1[[#This Row],[Befolyt]]</f>
        <v>#VALUE!</v>
      </c>
      <c r="B7165" t="e">
        <f>Table1[[#This Row],[ÜK]]</f>
        <v>#VALUE!</v>
      </c>
      <c r="C7165" s="3" t="e">
        <f>Table1[[#This Row],[Szla]]</f>
        <v>#VALUE!</v>
      </c>
      <c r="D7165" s="6" t="e">
        <f>Table1[[#This Row],[Kelt_hó]]</f>
        <v>#VALUE!</v>
      </c>
      <c r="E7165" t="e">
        <f>Table1[[#This Row],[Vevő]]</f>
        <v>#VALUE!</v>
      </c>
      <c r="F7165" t="e">
        <f>Table1[[#This Row],[Termékkör]]</f>
        <v>#VALUE!</v>
      </c>
      <c r="G7165" s="4" t="e">
        <f>Table1[[#This Row],[SzumElad]]</f>
        <v>#VALUE!</v>
      </c>
      <c r="H7165" s="7" t="e">
        <f>Table1[[#This Row],[Jut_%]]</f>
        <v>#VALUE!</v>
      </c>
      <c r="I7165" s="4" t="e">
        <f>Table1[[#This Row],[Jut]]</f>
        <v>#VALUE!</v>
      </c>
      <c r="J7165" s="4" t="e">
        <f>Table1[[#This Row],[Column1]]</f>
        <v>#VALUE!</v>
      </c>
    </row>
    <row r="7166" spans="1:10" hidden="1" x14ac:dyDescent="0.3">
      <c r="A7166" s="2" t="e">
        <f>Table1[[#This Row],[Befolyt]]</f>
        <v>#VALUE!</v>
      </c>
      <c r="B7166" t="e">
        <f>Table1[[#This Row],[ÜK]]</f>
        <v>#VALUE!</v>
      </c>
      <c r="C7166" s="3" t="e">
        <f>Table1[[#This Row],[Szla]]</f>
        <v>#VALUE!</v>
      </c>
      <c r="D7166" s="6" t="e">
        <f>Table1[[#This Row],[Kelt_hó]]</f>
        <v>#VALUE!</v>
      </c>
      <c r="E7166" t="e">
        <f>Table1[[#This Row],[Vevő]]</f>
        <v>#VALUE!</v>
      </c>
      <c r="F7166" t="e">
        <f>Table1[[#This Row],[Termékkör]]</f>
        <v>#VALUE!</v>
      </c>
      <c r="G7166" s="4" t="e">
        <f>Table1[[#This Row],[SzumElad]]</f>
        <v>#VALUE!</v>
      </c>
      <c r="H7166" s="7" t="e">
        <f>Table1[[#This Row],[Jut_%]]</f>
        <v>#VALUE!</v>
      </c>
      <c r="I7166" s="4" t="e">
        <f>Table1[[#This Row],[Jut]]</f>
        <v>#VALUE!</v>
      </c>
      <c r="J7166" s="4" t="e">
        <f>Table1[[#This Row],[Column1]]</f>
        <v>#VALUE!</v>
      </c>
    </row>
    <row r="7167" spans="1:10" hidden="1" x14ac:dyDescent="0.3">
      <c r="A7167" s="2" t="e">
        <f>Table1[[#This Row],[Befolyt]]</f>
        <v>#VALUE!</v>
      </c>
      <c r="B7167" t="e">
        <f>Table1[[#This Row],[ÜK]]</f>
        <v>#VALUE!</v>
      </c>
      <c r="C7167" s="3" t="e">
        <f>Table1[[#This Row],[Szla]]</f>
        <v>#VALUE!</v>
      </c>
      <c r="D7167" s="6" t="e">
        <f>Table1[[#This Row],[Kelt_hó]]</f>
        <v>#VALUE!</v>
      </c>
      <c r="E7167" t="e">
        <f>Table1[[#This Row],[Vevő]]</f>
        <v>#VALUE!</v>
      </c>
      <c r="F7167" t="e">
        <f>Table1[[#This Row],[Termékkör]]</f>
        <v>#VALUE!</v>
      </c>
      <c r="G7167" s="4" t="e">
        <f>Table1[[#This Row],[SzumElad]]</f>
        <v>#VALUE!</v>
      </c>
      <c r="H7167" s="7" t="e">
        <f>Table1[[#This Row],[Jut_%]]</f>
        <v>#VALUE!</v>
      </c>
      <c r="I7167" s="4" t="e">
        <f>Table1[[#This Row],[Jut]]</f>
        <v>#VALUE!</v>
      </c>
      <c r="J7167" s="4" t="e">
        <f>Table1[[#This Row],[Column1]]</f>
        <v>#VALUE!</v>
      </c>
    </row>
    <row r="7168" spans="1:10" hidden="1" x14ac:dyDescent="0.3">
      <c r="A7168" s="2" t="e">
        <f>Table1[[#This Row],[Befolyt]]</f>
        <v>#VALUE!</v>
      </c>
      <c r="B7168" t="e">
        <f>Table1[[#This Row],[ÜK]]</f>
        <v>#VALUE!</v>
      </c>
      <c r="C7168" s="3" t="e">
        <f>Table1[[#This Row],[Szla]]</f>
        <v>#VALUE!</v>
      </c>
      <c r="D7168" s="6" t="e">
        <f>Table1[[#This Row],[Kelt_hó]]</f>
        <v>#VALUE!</v>
      </c>
      <c r="E7168" t="e">
        <f>Table1[[#This Row],[Vevő]]</f>
        <v>#VALUE!</v>
      </c>
      <c r="F7168" t="e">
        <f>Table1[[#This Row],[Termékkör]]</f>
        <v>#VALUE!</v>
      </c>
      <c r="G7168" s="4" t="e">
        <f>Table1[[#This Row],[SzumElad]]</f>
        <v>#VALUE!</v>
      </c>
      <c r="H7168" s="7" t="e">
        <f>Table1[[#This Row],[Jut_%]]</f>
        <v>#VALUE!</v>
      </c>
      <c r="I7168" s="4" t="e">
        <f>Table1[[#This Row],[Jut]]</f>
        <v>#VALUE!</v>
      </c>
      <c r="J7168" s="4" t="e">
        <f>Table1[[#This Row],[Column1]]</f>
        <v>#VALUE!</v>
      </c>
    </row>
    <row r="7169" spans="1:10" hidden="1" x14ac:dyDescent="0.3">
      <c r="A7169" s="2" t="e">
        <f>Table1[[#This Row],[Befolyt]]</f>
        <v>#VALUE!</v>
      </c>
      <c r="B7169" t="e">
        <f>Table1[[#This Row],[ÜK]]</f>
        <v>#VALUE!</v>
      </c>
      <c r="C7169" s="3" t="e">
        <f>Table1[[#This Row],[Szla]]</f>
        <v>#VALUE!</v>
      </c>
      <c r="D7169" s="6" t="e">
        <f>Table1[[#This Row],[Kelt_hó]]</f>
        <v>#VALUE!</v>
      </c>
      <c r="E7169" t="e">
        <f>Table1[[#This Row],[Vevő]]</f>
        <v>#VALUE!</v>
      </c>
      <c r="F7169" t="e">
        <f>Table1[[#This Row],[Termékkör]]</f>
        <v>#VALUE!</v>
      </c>
      <c r="G7169" s="4" t="e">
        <f>Table1[[#This Row],[SzumElad]]</f>
        <v>#VALUE!</v>
      </c>
      <c r="H7169" s="7" t="e">
        <f>Table1[[#This Row],[Jut_%]]</f>
        <v>#VALUE!</v>
      </c>
      <c r="I7169" s="4" t="e">
        <f>Table1[[#This Row],[Jut]]</f>
        <v>#VALUE!</v>
      </c>
      <c r="J7169" s="4" t="e">
        <f>Table1[[#This Row],[Column1]]</f>
        <v>#VALUE!</v>
      </c>
    </row>
    <row r="7170" spans="1:10" hidden="1" x14ac:dyDescent="0.3">
      <c r="A7170" s="2" t="e">
        <f>Table1[[#This Row],[Befolyt]]</f>
        <v>#VALUE!</v>
      </c>
      <c r="B7170" t="e">
        <f>Table1[[#This Row],[ÜK]]</f>
        <v>#VALUE!</v>
      </c>
      <c r="C7170" s="3" t="e">
        <f>Table1[[#This Row],[Szla]]</f>
        <v>#VALUE!</v>
      </c>
      <c r="D7170" s="6" t="e">
        <f>Table1[[#This Row],[Kelt_hó]]</f>
        <v>#VALUE!</v>
      </c>
      <c r="E7170" t="e">
        <f>Table1[[#This Row],[Vevő]]</f>
        <v>#VALUE!</v>
      </c>
      <c r="F7170" t="e">
        <f>Table1[[#This Row],[Termékkör]]</f>
        <v>#VALUE!</v>
      </c>
      <c r="G7170" s="4" t="e">
        <f>Table1[[#This Row],[SzumElad]]</f>
        <v>#VALUE!</v>
      </c>
      <c r="H7170" s="7" t="e">
        <f>Table1[[#This Row],[Jut_%]]</f>
        <v>#VALUE!</v>
      </c>
      <c r="I7170" s="4" t="e">
        <f>Table1[[#This Row],[Jut]]</f>
        <v>#VALUE!</v>
      </c>
      <c r="J7170" s="4" t="e">
        <f>Table1[[#This Row],[Column1]]</f>
        <v>#VALUE!</v>
      </c>
    </row>
    <row r="7171" spans="1:10" hidden="1" x14ac:dyDescent="0.3">
      <c r="A7171" s="2" t="e">
        <f>Table1[[#This Row],[Befolyt]]</f>
        <v>#VALUE!</v>
      </c>
      <c r="B7171" t="e">
        <f>Table1[[#This Row],[ÜK]]</f>
        <v>#VALUE!</v>
      </c>
      <c r="C7171" s="3" t="e">
        <f>Table1[[#This Row],[Szla]]</f>
        <v>#VALUE!</v>
      </c>
      <c r="D7171" s="6" t="e">
        <f>Table1[[#This Row],[Kelt_hó]]</f>
        <v>#VALUE!</v>
      </c>
      <c r="E7171" t="e">
        <f>Table1[[#This Row],[Vevő]]</f>
        <v>#VALUE!</v>
      </c>
      <c r="F7171" t="e">
        <f>Table1[[#This Row],[Termékkör]]</f>
        <v>#VALUE!</v>
      </c>
      <c r="G7171" s="4" t="e">
        <f>Table1[[#This Row],[SzumElad]]</f>
        <v>#VALUE!</v>
      </c>
      <c r="H7171" s="7" t="e">
        <f>Table1[[#This Row],[Jut_%]]</f>
        <v>#VALUE!</v>
      </c>
      <c r="I7171" s="4" t="e">
        <f>Table1[[#This Row],[Jut]]</f>
        <v>#VALUE!</v>
      </c>
      <c r="J7171" s="4" t="e">
        <f>Table1[[#This Row],[Column1]]</f>
        <v>#VALUE!</v>
      </c>
    </row>
    <row r="7172" spans="1:10" hidden="1" x14ac:dyDescent="0.3">
      <c r="A7172" s="2" t="e">
        <f>Table1[[#This Row],[Befolyt]]</f>
        <v>#VALUE!</v>
      </c>
      <c r="B7172" t="e">
        <f>Table1[[#This Row],[ÜK]]</f>
        <v>#VALUE!</v>
      </c>
      <c r="C7172" s="3" t="e">
        <f>Table1[[#This Row],[Szla]]</f>
        <v>#VALUE!</v>
      </c>
      <c r="D7172" s="6" t="e">
        <f>Table1[[#This Row],[Kelt_hó]]</f>
        <v>#VALUE!</v>
      </c>
      <c r="E7172" t="e">
        <f>Table1[[#This Row],[Vevő]]</f>
        <v>#VALUE!</v>
      </c>
      <c r="F7172" t="e">
        <f>Table1[[#This Row],[Termékkör]]</f>
        <v>#VALUE!</v>
      </c>
      <c r="G7172" s="4" t="e">
        <f>Table1[[#This Row],[SzumElad]]</f>
        <v>#VALUE!</v>
      </c>
      <c r="H7172" s="7" t="e">
        <f>Table1[[#This Row],[Jut_%]]</f>
        <v>#VALUE!</v>
      </c>
      <c r="I7172" s="4" t="e">
        <f>Table1[[#This Row],[Jut]]</f>
        <v>#VALUE!</v>
      </c>
      <c r="J7172" s="4" t="e">
        <f>Table1[[#This Row],[Column1]]</f>
        <v>#VALUE!</v>
      </c>
    </row>
    <row r="7173" spans="1:10" hidden="1" x14ac:dyDescent="0.3">
      <c r="A7173" s="2" t="e">
        <f>Table1[[#This Row],[Befolyt]]</f>
        <v>#VALUE!</v>
      </c>
      <c r="B7173" t="e">
        <f>Table1[[#This Row],[ÜK]]</f>
        <v>#VALUE!</v>
      </c>
      <c r="C7173" s="3" t="e">
        <f>Table1[[#This Row],[Szla]]</f>
        <v>#VALUE!</v>
      </c>
      <c r="D7173" s="6" t="e">
        <f>Table1[[#This Row],[Kelt_hó]]</f>
        <v>#VALUE!</v>
      </c>
      <c r="E7173" t="e">
        <f>Table1[[#This Row],[Vevő]]</f>
        <v>#VALUE!</v>
      </c>
      <c r="F7173" t="e">
        <f>Table1[[#This Row],[Termékkör]]</f>
        <v>#VALUE!</v>
      </c>
      <c r="G7173" s="4" t="e">
        <f>Table1[[#This Row],[SzumElad]]</f>
        <v>#VALUE!</v>
      </c>
      <c r="H7173" s="7" t="e">
        <f>Table1[[#This Row],[Jut_%]]</f>
        <v>#VALUE!</v>
      </c>
      <c r="I7173" s="4" t="e">
        <f>Table1[[#This Row],[Jut]]</f>
        <v>#VALUE!</v>
      </c>
      <c r="J7173" s="4" t="e">
        <f>Table1[[#This Row],[Column1]]</f>
        <v>#VALUE!</v>
      </c>
    </row>
    <row r="7174" spans="1:10" hidden="1" x14ac:dyDescent="0.3">
      <c r="A7174" s="2" t="e">
        <f>Table1[[#This Row],[Befolyt]]</f>
        <v>#VALUE!</v>
      </c>
      <c r="B7174" t="e">
        <f>Table1[[#This Row],[ÜK]]</f>
        <v>#VALUE!</v>
      </c>
      <c r="C7174" s="3" t="e">
        <f>Table1[[#This Row],[Szla]]</f>
        <v>#VALUE!</v>
      </c>
      <c r="D7174" s="6" t="e">
        <f>Table1[[#This Row],[Kelt_hó]]</f>
        <v>#VALUE!</v>
      </c>
      <c r="E7174" t="e">
        <f>Table1[[#This Row],[Vevő]]</f>
        <v>#VALUE!</v>
      </c>
      <c r="F7174" t="e">
        <f>Table1[[#This Row],[Termékkör]]</f>
        <v>#VALUE!</v>
      </c>
      <c r="G7174" s="4" t="e">
        <f>Table1[[#This Row],[SzumElad]]</f>
        <v>#VALUE!</v>
      </c>
      <c r="H7174" s="7" t="e">
        <f>Table1[[#This Row],[Jut_%]]</f>
        <v>#VALUE!</v>
      </c>
      <c r="I7174" s="4" t="e">
        <f>Table1[[#This Row],[Jut]]</f>
        <v>#VALUE!</v>
      </c>
      <c r="J7174" s="4" t="e">
        <f>Table1[[#This Row],[Column1]]</f>
        <v>#VALUE!</v>
      </c>
    </row>
    <row r="7175" spans="1:10" hidden="1" x14ac:dyDescent="0.3">
      <c r="A7175" s="2" t="e">
        <f>Table1[[#This Row],[Befolyt]]</f>
        <v>#VALUE!</v>
      </c>
      <c r="B7175" t="e">
        <f>Table1[[#This Row],[ÜK]]</f>
        <v>#VALUE!</v>
      </c>
      <c r="C7175" s="3" t="e">
        <f>Table1[[#This Row],[Szla]]</f>
        <v>#VALUE!</v>
      </c>
      <c r="D7175" s="6" t="e">
        <f>Table1[[#This Row],[Kelt_hó]]</f>
        <v>#VALUE!</v>
      </c>
      <c r="E7175" t="e">
        <f>Table1[[#This Row],[Vevő]]</f>
        <v>#VALUE!</v>
      </c>
      <c r="F7175" t="e">
        <f>Table1[[#This Row],[Termékkör]]</f>
        <v>#VALUE!</v>
      </c>
      <c r="G7175" s="4" t="e">
        <f>Table1[[#This Row],[SzumElad]]</f>
        <v>#VALUE!</v>
      </c>
      <c r="H7175" s="7" t="e">
        <f>Table1[[#This Row],[Jut_%]]</f>
        <v>#VALUE!</v>
      </c>
      <c r="I7175" s="4" t="e">
        <f>Table1[[#This Row],[Jut]]</f>
        <v>#VALUE!</v>
      </c>
      <c r="J7175" s="4" t="e">
        <f>Table1[[#This Row],[Column1]]</f>
        <v>#VALUE!</v>
      </c>
    </row>
    <row r="7176" spans="1:10" hidden="1" x14ac:dyDescent="0.3">
      <c r="A7176" s="2" t="e">
        <f>Table1[[#This Row],[Befolyt]]</f>
        <v>#VALUE!</v>
      </c>
      <c r="B7176" t="e">
        <f>Table1[[#This Row],[ÜK]]</f>
        <v>#VALUE!</v>
      </c>
      <c r="C7176" s="3" t="e">
        <f>Table1[[#This Row],[Szla]]</f>
        <v>#VALUE!</v>
      </c>
      <c r="D7176" s="6" t="e">
        <f>Table1[[#This Row],[Kelt_hó]]</f>
        <v>#VALUE!</v>
      </c>
      <c r="E7176" t="e">
        <f>Table1[[#This Row],[Vevő]]</f>
        <v>#VALUE!</v>
      </c>
      <c r="F7176" t="e">
        <f>Table1[[#This Row],[Termékkör]]</f>
        <v>#VALUE!</v>
      </c>
      <c r="G7176" s="4" t="e">
        <f>Table1[[#This Row],[SzumElad]]</f>
        <v>#VALUE!</v>
      </c>
      <c r="H7176" s="7" t="e">
        <f>Table1[[#This Row],[Jut_%]]</f>
        <v>#VALUE!</v>
      </c>
      <c r="I7176" s="4" t="e">
        <f>Table1[[#This Row],[Jut]]</f>
        <v>#VALUE!</v>
      </c>
      <c r="J7176" s="4" t="e">
        <f>Table1[[#This Row],[Column1]]</f>
        <v>#VALUE!</v>
      </c>
    </row>
    <row r="7177" spans="1:10" hidden="1" x14ac:dyDescent="0.3">
      <c r="A7177" s="2" t="e">
        <f>Table1[[#This Row],[Befolyt]]</f>
        <v>#VALUE!</v>
      </c>
      <c r="B7177" t="e">
        <f>Table1[[#This Row],[ÜK]]</f>
        <v>#VALUE!</v>
      </c>
      <c r="C7177" s="3" t="e">
        <f>Table1[[#This Row],[Szla]]</f>
        <v>#VALUE!</v>
      </c>
      <c r="D7177" s="6" t="e">
        <f>Table1[[#This Row],[Kelt_hó]]</f>
        <v>#VALUE!</v>
      </c>
      <c r="E7177" t="e">
        <f>Table1[[#This Row],[Vevő]]</f>
        <v>#VALUE!</v>
      </c>
      <c r="F7177" t="e">
        <f>Table1[[#This Row],[Termékkör]]</f>
        <v>#VALUE!</v>
      </c>
      <c r="G7177" s="4" t="e">
        <f>Table1[[#This Row],[SzumElad]]</f>
        <v>#VALUE!</v>
      </c>
      <c r="H7177" s="7" t="e">
        <f>Table1[[#This Row],[Jut_%]]</f>
        <v>#VALUE!</v>
      </c>
      <c r="I7177" s="4" t="e">
        <f>Table1[[#This Row],[Jut]]</f>
        <v>#VALUE!</v>
      </c>
      <c r="J7177" s="4" t="e">
        <f>Table1[[#This Row],[Column1]]</f>
        <v>#VALUE!</v>
      </c>
    </row>
    <row r="7178" spans="1:10" hidden="1" x14ac:dyDescent="0.3">
      <c r="A7178" s="2" t="e">
        <f>Table1[[#This Row],[Befolyt]]</f>
        <v>#VALUE!</v>
      </c>
      <c r="B7178" t="e">
        <f>Table1[[#This Row],[ÜK]]</f>
        <v>#VALUE!</v>
      </c>
      <c r="C7178" s="3" t="e">
        <f>Table1[[#This Row],[Szla]]</f>
        <v>#VALUE!</v>
      </c>
      <c r="D7178" s="6" t="e">
        <f>Table1[[#This Row],[Kelt_hó]]</f>
        <v>#VALUE!</v>
      </c>
      <c r="E7178" t="e">
        <f>Table1[[#This Row],[Vevő]]</f>
        <v>#VALUE!</v>
      </c>
      <c r="F7178" t="e">
        <f>Table1[[#This Row],[Termékkör]]</f>
        <v>#VALUE!</v>
      </c>
      <c r="G7178" s="4" t="e">
        <f>Table1[[#This Row],[SzumElad]]</f>
        <v>#VALUE!</v>
      </c>
      <c r="H7178" s="7" t="e">
        <f>Table1[[#This Row],[Jut_%]]</f>
        <v>#VALUE!</v>
      </c>
      <c r="I7178" s="4" t="e">
        <f>Table1[[#This Row],[Jut]]</f>
        <v>#VALUE!</v>
      </c>
      <c r="J7178" s="4" t="e">
        <f>Table1[[#This Row],[Column1]]</f>
        <v>#VALUE!</v>
      </c>
    </row>
    <row r="7179" spans="1:10" hidden="1" x14ac:dyDescent="0.3">
      <c r="A7179" s="2" t="e">
        <f>Table1[[#This Row],[Befolyt]]</f>
        <v>#VALUE!</v>
      </c>
      <c r="B7179" t="e">
        <f>Table1[[#This Row],[ÜK]]</f>
        <v>#VALUE!</v>
      </c>
      <c r="C7179" s="3" t="e">
        <f>Table1[[#This Row],[Szla]]</f>
        <v>#VALUE!</v>
      </c>
      <c r="D7179" s="6" t="e">
        <f>Table1[[#This Row],[Kelt_hó]]</f>
        <v>#VALUE!</v>
      </c>
      <c r="E7179" t="e">
        <f>Table1[[#This Row],[Vevő]]</f>
        <v>#VALUE!</v>
      </c>
      <c r="F7179" t="e">
        <f>Table1[[#This Row],[Termékkör]]</f>
        <v>#VALUE!</v>
      </c>
      <c r="G7179" s="4" t="e">
        <f>Table1[[#This Row],[SzumElad]]</f>
        <v>#VALUE!</v>
      </c>
      <c r="H7179" s="7" t="e">
        <f>Table1[[#This Row],[Jut_%]]</f>
        <v>#VALUE!</v>
      </c>
      <c r="I7179" s="4" t="e">
        <f>Table1[[#This Row],[Jut]]</f>
        <v>#VALUE!</v>
      </c>
      <c r="J7179" s="4" t="e">
        <f>Table1[[#This Row],[Column1]]</f>
        <v>#VALUE!</v>
      </c>
    </row>
    <row r="7180" spans="1:10" hidden="1" x14ac:dyDescent="0.3">
      <c r="A7180" s="2" t="e">
        <f>Table1[[#This Row],[Befolyt]]</f>
        <v>#VALUE!</v>
      </c>
      <c r="B7180" t="e">
        <f>Table1[[#This Row],[ÜK]]</f>
        <v>#VALUE!</v>
      </c>
      <c r="C7180" s="3" t="e">
        <f>Table1[[#This Row],[Szla]]</f>
        <v>#VALUE!</v>
      </c>
      <c r="D7180" s="6" t="e">
        <f>Table1[[#This Row],[Kelt_hó]]</f>
        <v>#VALUE!</v>
      </c>
      <c r="E7180" t="e">
        <f>Table1[[#This Row],[Vevő]]</f>
        <v>#VALUE!</v>
      </c>
      <c r="F7180" t="e">
        <f>Table1[[#This Row],[Termékkör]]</f>
        <v>#VALUE!</v>
      </c>
      <c r="G7180" s="4" t="e">
        <f>Table1[[#This Row],[SzumElad]]</f>
        <v>#VALUE!</v>
      </c>
      <c r="H7180" s="7" t="e">
        <f>Table1[[#This Row],[Jut_%]]</f>
        <v>#VALUE!</v>
      </c>
      <c r="I7180" s="4" t="e">
        <f>Table1[[#This Row],[Jut]]</f>
        <v>#VALUE!</v>
      </c>
      <c r="J7180" s="4" t="e">
        <f>Table1[[#This Row],[Column1]]</f>
        <v>#VALUE!</v>
      </c>
    </row>
    <row r="7181" spans="1:10" hidden="1" x14ac:dyDescent="0.3">
      <c r="A7181" s="2" t="e">
        <f>Table1[[#This Row],[Befolyt]]</f>
        <v>#VALUE!</v>
      </c>
      <c r="B7181" t="e">
        <f>Table1[[#This Row],[ÜK]]</f>
        <v>#VALUE!</v>
      </c>
      <c r="C7181" s="3" t="e">
        <f>Table1[[#This Row],[Szla]]</f>
        <v>#VALUE!</v>
      </c>
      <c r="D7181" s="6" t="e">
        <f>Table1[[#This Row],[Kelt_hó]]</f>
        <v>#VALUE!</v>
      </c>
      <c r="E7181" t="e">
        <f>Table1[[#This Row],[Vevő]]</f>
        <v>#VALUE!</v>
      </c>
      <c r="F7181" t="e">
        <f>Table1[[#This Row],[Termékkör]]</f>
        <v>#VALUE!</v>
      </c>
      <c r="G7181" s="4" t="e">
        <f>Table1[[#This Row],[SzumElad]]</f>
        <v>#VALUE!</v>
      </c>
      <c r="H7181" s="7" t="e">
        <f>Table1[[#This Row],[Jut_%]]</f>
        <v>#VALUE!</v>
      </c>
      <c r="I7181" s="4" t="e">
        <f>Table1[[#This Row],[Jut]]</f>
        <v>#VALUE!</v>
      </c>
      <c r="J7181" s="4" t="e">
        <f>Table1[[#This Row],[Column1]]</f>
        <v>#VALUE!</v>
      </c>
    </row>
    <row r="7182" spans="1:10" hidden="1" x14ac:dyDescent="0.3">
      <c r="A7182" s="2" t="e">
        <f>Table1[[#This Row],[Befolyt]]</f>
        <v>#VALUE!</v>
      </c>
      <c r="B7182" t="e">
        <f>Table1[[#This Row],[ÜK]]</f>
        <v>#VALUE!</v>
      </c>
      <c r="C7182" s="3" t="e">
        <f>Table1[[#This Row],[Szla]]</f>
        <v>#VALUE!</v>
      </c>
      <c r="D7182" s="6" t="e">
        <f>Table1[[#This Row],[Kelt_hó]]</f>
        <v>#VALUE!</v>
      </c>
      <c r="E7182" t="e">
        <f>Table1[[#This Row],[Vevő]]</f>
        <v>#VALUE!</v>
      </c>
      <c r="F7182" t="e">
        <f>Table1[[#This Row],[Termékkör]]</f>
        <v>#VALUE!</v>
      </c>
      <c r="G7182" s="4" t="e">
        <f>Table1[[#This Row],[SzumElad]]</f>
        <v>#VALUE!</v>
      </c>
      <c r="H7182" s="7" t="e">
        <f>Table1[[#This Row],[Jut_%]]</f>
        <v>#VALUE!</v>
      </c>
      <c r="I7182" s="4" t="e">
        <f>Table1[[#This Row],[Jut]]</f>
        <v>#VALUE!</v>
      </c>
      <c r="J7182" s="4" t="e">
        <f>Table1[[#This Row],[Column1]]</f>
        <v>#VALUE!</v>
      </c>
    </row>
    <row r="7183" spans="1:10" hidden="1" x14ac:dyDescent="0.3">
      <c r="A7183" s="2" t="e">
        <f>Table1[[#This Row],[Befolyt]]</f>
        <v>#VALUE!</v>
      </c>
      <c r="B7183" t="e">
        <f>Table1[[#This Row],[ÜK]]</f>
        <v>#VALUE!</v>
      </c>
      <c r="C7183" s="3" t="e">
        <f>Table1[[#This Row],[Szla]]</f>
        <v>#VALUE!</v>
      </c>
      <c r="D7183" s="6" t="e">
        <f>Table1[[#This Row],[Kelt_hó]]</f>
        <v>#VALUE!</v>
      </c>
      <c r="E7183" t="e">
        <f>Table1[[#This Row],[Vevő]]</f>
        <v>#VALUE!</v>
      </c>
      <c r="F7183" t="e">
        <f>Table1[[#This Row],[Termékkör]]</f>
        <v>#VALUE!</v>
      </c>
      <c r="G7183" s="4" t="e">
        <f>Table1[[#This Row],[SzumElad]]</f>
        <v>#VALUE!</v>
      </c>
      <c r="H7183" s="7" t="e">
        <f>Table1[[#This Row],[Jut_%]]</f>
        <v>#VALUE!</v>
      </c>
      <c r="I7183" s="4" t="e">
        <f>Table1[[#This Row],[Jut]]</f>
        <v>#VALUE!</v>
      </c>
      <c r="J7183" s="4" t="e">
        <f>Table1[[#This Row],[Column1]]</f>
        <v>#VALUE!</v>
      </c>
    </row>
    <row r="7184" spans="1:10" hidden="1" x14ac:dyDescent="0.3">
      <c r="A7184" s="2" t="e">
        <f>Table1[[#This Row],[Befolyt]]</f>
        <v>#VALUE!</v>
      </c>
      <c r="B7184" t="e">
        <f>Table1[[#This Row],[ÜK]]</f>
        <v>#VALUE!</v>
      </c>
      <c r="C7184" s="3" t="e">
        <f>Table1[[#This Row],[Szla]]</f>
        <v>#VALUE!</v>
      </c>
      <c r="D7184" s="6" t="e">
        <f>Table1[[#This Row],[Kelt_hó]]</f>
        <v>#VALUE!</v>
      </c>
      <c r="E7184" t="e">
        <f>Table1[[#This Row],[Vevő]]</f>
        <v>#VALUE!</v>
      </c>
      <c r="F7184" t="e">
        <f>Table1[[#This Row],[Termékkör]]</f>
        <v>#VALUE!</v>
      </c>
      <c r="G7184" s="4" t="e">
        <f>Table1[[#This Row],[SzumElad]]</f>
        <v>#VALUE!</v>
      </c>
      <c r="H7184" s="7" t="e">
        <f>Table1[[#This Row],[Jut_%]]</f>
        <v>#VALUE!</v>
      </c>
      <c r="I7184" s="4" t="e">
        <f>Table1[[#This Row],[Jut]]</f>
        <v>#VALUE!</v>
      </c>
      <c r="J7184" s="4" t="e">
        <f>Table1[[#This Row],[Column1]]</f>
        <v>#VALUE!</v>
      </c>
    </row>
    <row r="7185" spans="1:10" hidden="1" x14ac:dyDescent="0.3">
      <c r="A7185" s="2" t="e">
        <f>Table1[[#This Row],[Befolyt]]</f>
        <v>#VALUE!</v>
      </c>
      <c r="B7185" t="e">
        <f>Table1[[#This Row],[ÜK]]</f>
        <v>#VALUE!</v>
      </c>
      <c r="C7185" s="3" t="e">
        <f>Table1[[#This Row],[Szla]]</f>
        <v>#VALUE!</v>
      </c>
      <c r="D7185" s="6" t="e">
        <f>Table1[[#This Row],[Kelt_hó]]</f>
        <v>#VALUE!</v>
      </c>
      <c r="E7185" t="e">
        <f>Table1[[#This Row],[Vevő]]</f>
        <v>#VALUE!</v>
      </c>
      <c r="F7185" t="e">
        <f>Table1[[#This Row],[Termékkör]]</f>
        <v>#VALUE!</v>
      </c>
      <c r="G7185" s="4" t="e">
        <f>Table1[[#This Row],[SzumElad]]</f>
        <v>#VALUE!</v>
      </c>
      <c r="H7185" s="7" t="e">
        <f>Table1[[#This Row],[Jut_%]]</f>
        <v>#VALUE!</v>
      </c>
      <c r="I7185" s="4" t="e">
        <f>Table1[[#This Row],[Jut]]</f>
        <v>#VALUE!</v>
      </c>
      <c r="J7185" s="4" t="e">
        <f>Table1[[#This Row],[Column1]]</f>
        <v>#VALUE!</v>
      </c>
    </row>
    <row r="7186" spans="1:10" hidden="1" x14ac:dyDescent="0.3">
      <c r="A7186" s="2" t="e">
        <f>Table1[[#This Row],[Befolyt]]</f>
        <v>#VALUE!</v>
      </c>
      <c r="B7186" t="e">
        <f>Table1[[#This Row],[ÜK]]</f>
        <v>#VALUE!</v>
      </c>
      <c r="C7186" s="3" t="e">
        <f>Table1[[#This Row],[Szla]]</f>
        <v>#VALUE!</v>
      </c>
      <c r="D7186" s="6" t="e">
        <f>Table1[[#This Row],[Kelt_hó]]</f>
        <v>#VALUE!</v>
      </c>
      <c r="E7186" t="e">
        <f>Table1[[#This Row],[Vevő]]</f>
        <v>#VALUE!</v>
      </c>
      <c r="F7186" t="e">
        <f>Table1[[#This Row],[Termékkör]]</f>
        <v>#VALUE!</v>
      </c>
      <c r="G7186" s="4" t="e">
        <f>Table1[[#This Row],[SzumElad]]</f>
        <v>#VALUE!</v>
      </c>
      <c r="H7186" s="7" t="e">
        <f>Table1[[#This Row],[Jut_%]]</f>
        <v>#VALUE!</v>
      </c>
      <c r="I7186" s="4" t="e">
        <f>Table1[[#This Row],[Jut]]</f>
        <v>#VALUE!</v>
      </c>
      <c r="J7186" s="4" t="e">
        <f>Table1[[#This Row],[Column1]]</f>
        <v>#VALUE!</v>
      </c>
    </row>
    <row r="7187" spans="1:10" hidden="1" x14ac:dyDescent="0.3">
      <c r="A7187" s="2" t="e">
        <f>Table1[[#This Row],[Befolyt]]</f>
        <v>#VALUE!</v>
      </c>
      <c r="B7187" t="e">
        <f>Table1[[#This Row],[ÜK]]</f>
        <v>#VALUE!</v>
      </c>
      <c r="C7187" s="3" t="e">
        <f>Table1[[#This Row],[Szla]]</f>
        <v>#VALUE!</v>
      </c>
      <c r="D7187" s="6" t="e">
        <f>Table1[[#This Row],[Kelt_hó]]</f>
        <v>#VALUE!</v>
      </c>
      <c r="E7187" t="e">
        <f>Table1[[#This Row],[Vevő]]</f>
        <v>#VALUE!</v>
      </c>
      <c r="F7187" t="e">
        <f>Table1[[#This Row],[Termékkör]]</f>
        <v>#VALUE!</v>
      </c>
      <c r="G7187" s="4" t="e">
        <f>Table1[[#This Row],[SzumElad]]</f>
        <v>#VALUE!</v>
      </c>
      <c r="H7187" s="7" t="e">
        <f>Table1[[#This Row],[Jut_%]]</f>
        <v>#VALUE!</v>
      </c>
      <c r="I7187" s="4" t="e">
        <f>Table1[[#This Row],[Jut]]</f>
        <v>#VALUE!</v>
      </c>
      <c r="J7187" s="4" t="e">
        <f>Table1[[#This Row],[Column1]]</f>
        <v>#VALUE!</v>
      </c>
    </row>
    <row r="7188" spans="1:10" hidden="1" x14ac:dyDescent="0.3">
      <c r="A7188" s="2" t="e">
        <f>Table1[[#This Row],[Befolyt]]</f>
        <v>#VALUE!</v>
      </c>
      <c r="B7188" t="e">
        <f>Table1[[#This Row],[ÜK]]</f>
        <v>#VALUE!</v>
      </c>
      <c r="C7188" s="3" t="e">
        <f>Table1[[#This Row],[Szla]]</f>
        <v>#VALUE!</v>
      </c>
      <c r="D7188" s="6" t="e">
        <f>Table1[[#This Row],[Kelt_hó]]</f>
        <v>#VALUE!</v>
      </c>
      <c r="E7188" t="e">
        <f>Table1[[#This Row],[Vevő]]</f>
        <v>#VALUE!</v>
      </c>
      <c r="F7188" t="e">
        <f>Table1[[#This Row],[Termékkör]]</f>
        <v>#VALUE!</v>
      </c>
      <c r="G7188" s="4" t="e">
        <f>Table1[[#This Row],[SzumElad]]</f>
        <v>#VALUE!</v>
      </c>
      <c r="H7188" s="7" t="e">
        <f>Table1[[#This Row],[Jut_%]]</f>
        <v>#VALUE!</v>
      </c>
      <c r="I7188" s="4" t="e">
        <f>Table1[[#This Row],[Jut]]</f>
        <v>#VALUE!</v>
      </c>
      <c r="J7188" s="4" t="e">
        <f>Table1[[#This Row],[Column1]]</f>
        <v>#VALUE!</v>
      </c>
    </row>
    <row r="7189" spans="1:10" hidden="1" x14ac:dyDescent="0.3">
      <c r="A7189" s="2" t="e">
        <f>Table1[[#This Row],[Befolyt]]</f>
        <v>#VALUE!</v>
      </c>
      <c r="B7189" t="e">
        <f>Table1[[#This Row],[ÜK]]</f>
        <v>#VALUE!</v>
      </c>
      <c r="C7189" s="3" t="e">
        <f>Table1[[#This Row],[Szla]]</f>
        <v>#VALUE!</v>
      </c>
      <c r="D7189" s="6" t="e">
        <f>Table1[[#This Row],[Kelt_hó]]</f>
        <v>#VALUE!</v>
      </c>
      <c r="E7189" t="e">
        <f>Table1[[#This Row],[Vevő]]</f>
        <v>#VALUE!</v>
      </c>
      <c r="F7189" t="e">
        <f>Table1[[#This Row],[Termékkör]]</f>
        <v>#VALUE!</v>
      </c>
      <c r="G7189" s="4" t="e">
        <f>Table1[[#This Row],[SzumElad]]</f>
        <v>#VALUE!</v>
      </c>
      <c r="H7189" s="7" t="e">
        <f>Table1[[#This Row],[Jut_%]]</f>
        <v>#VALUE!</v>
      </c>
      <c r="I7189" s="4" t="e">
        <f>Table1[[#This Row],[Jut]]</f>
        <v>#VALUE!</v>
      </c>
      <c r="J7189" s="4" t="e">
        <f>Table1[[#This Row],[Column1]]</f>
        <v>#VALUE!</v>
      </c>
    </row>
    <row r="7190" spans="1:10" hidden="1" x14ac:dyDescent="0.3">
      <c r="A7190" s="2" t="e">
        <f>Table1[[#This Row],[Befolyt]]</f>
        <v>#VALUE!</v>
      </c>
      <c r="B7190" t="e">
        <f>Table1[[#This Row],[ÜK]]</f>
        <v>#VALUE!</v>
      </c>
      <c r="C7190" s="3" t="e">
        <f>Table1[[#This Row],[Szla]]</f>
        <v>#VALUE!</v>
      </c>
      <c r="D7190" s="6" t="e">
        <f>Table1[[#This Row],[Kelt_hó]]</f>
        <v>#VALUE!</v>
      </c>
      <c r="E7190" t="e">
        <f>Table1[[#This Row],[Vevő]]</f>
        <v>#VALUE!</v>
      </c>
      <c r="F7190" t="e">
        <f>Table1[[#This Row],[Termékkör]]</f>
        <v>#VALUE!</v>
      </c>
      <c r="G7190" s="4" t="e">
        <f>Table1[[#This Row],[SzumElad]]</f>
        <v>#VALUE!</v>
      </c>
      <c r="H7190" s="7" t="e">
        <f>Table1[[#This Row],[Jut_%]]</f>
        <v>#VALUE!</v>
      </c>
      <c r="I7190" s="4" t="e">
        <f>Table1[[#This Row],[Jut]]</f>
        <v>#VALUE!</v>
      </c>
      <c r="J7190" s="4" t="e">
        <f>Table1[[#This Row],[Column1]]</f>
        <v>#VALUE!</v>
      </c>
    </row>
    <row r="7191" spans="1:10" hidden="1" x14ac:dyDescent="0.3">
      <c r="A7191" s="2" t="e">
        <f>Table1[[#This Row],[Befolyt]]</f>
        <v>#VALUE!</v>
      </c>
      <c r="B7191" t="e">
        <f>Table1[[#This Row],[ÜK]]</f>
        <v>#VALUE!</v>
      </c>
      <c r="C7191" s="3" t="e">
        <f>Table1[[#This Row],[Szla]]</f>
        <v>#VALUE!</v>
      </c>
      <c r="D7191" s="6" t="e">
        <f>Table1[[#This Row],[Kelt_hó]]</f>
        <v>#VALUE!</v>
      </c>
      <c r="E7191" t="e">
        <f>Table1[[#This Row],[Vevő]]</f>
        <v>#VALUE!</v>
      </c>
      <c r="F7191" t="e">
        <f>Table1[[#This Row],[Termékkör]]</f>
        <v>#VALUE!</v>
      </c>
      <c r="G7191" s="4" t="e">
        <f>Table1[[#This Row],[SzumElad]]</f>
        <v>#VALUE!</v>
      </c>
      <c r="H7191" s="7" t="e">
        <f>Table1[[#This Row],[Jut_%]]</f>
        <v>#VALUE!</v>
      </c>
      <c r="I7191" s="4" t="e">
        <f>Table1[[#This Row],[Jut]]</f>
        <v>#VALUE!</v>
      </c>
      <c r="J7191" s="4" t="e">
        <f>Table1[[#This Row],[Column1]]</f>
        <v>#VALUE!</v>
      </c>
    </row>
    <row r="7192" spans="1:10" hidden="1" x14ac:dyDescent="0.3">
      <c r="A7192" s="2" t="e">
        <f>Table1[[#This Row],[Befolyt]]</f>
        <v>#VALUE!</v>
      </c>
      <c r="B7192" t="e">
        <f>Table1[[#This Row],[ÜK]]</f>
        <v>#VALUE!</v>
      </c>
      <c r="C7192" s="3" t="e">
        <f>Table1[[#This Row],[Szla]]</f>
        <v>#VALUE!</v>
      </c>
      <c r="D7192" s="6" t="e">
        <f>Table1[[#This Row],[Kelt_hó]]</f>
        <v>#VALUE!</v>
      </c>
      <c r="E7192" t="e">
        <f>Table1[[#This Row],[Vevő]]</f>
        <v>#VALUE!</v>
      </c>
      <c r="F7192" t="e">
        <f>Table1[[#This Row],[Termékkör]]</f>
        <v>#VALUE!</v>
      </c>
      <c r="G7192" s="4" t="e">
        <f>Table1[[#This Row],[SzumElad]]</f>
        <v>#VALUE!</v>
      </c>
      <c r="H7192" s="7" t="e">
        <f>Table1[[#This Row],[Jut_%]]</f>
        <v>#VALUE!</v>
      </c>
      <c r="I7192" s="4" t="e">
        <f>Table1[[#This Row],[Jut]]</f>
        <v>#VALUE!</v>
      </c>
      <c r="J7192" s="4" t="e">
        <f>Table1[[#This Row],[Column1]]</f>
        <v>#VALUE!</v>
      </c>
    </row>
    <row r="7193" spans="1:10" hidden="1" x14ac:dyDescent="0.3">
      <c r="A7193" s="2" t="e">
        <f>Table1[[#This Row],[Befolyt]]</f>
        <v>#VALUE!</v>
      </c>
      <c r="B7193" t="e">
        <f>Table1[[#This Row],[ÜK]]</f>
        <v>#VALUE!</v>
      </c>
      <c r="C7193" s="3" t="e">
        <f>Table1[[#This Row],[Szla]]</f>
        <v>#VALUE!</v>
      </c>
      <c r="D7193" s="6" t="e">
        <f>Table1[[#This Row],[Kelt_hó]]</f>
        <v>#VALUE!</v>
      </c>
      <c r="E7193" t="e">
        <f>Table1[[#This Row],[Vevő]]</f>
        <v>#VALUE!</v>
      </c>
      <c r="F7193" t="e">
        <f>Table1[[#This Row],[Termékkör]]</f>
        <v>#VALUE!</v>
      </c>
      <c r="G7193" s="4" t="e">
        <f>Table1[[#This Row],[SzumElad]]</f>
        <v>#VALUE!</v>
      </c>
      <c r="H7193" s="7" t="e">
        <f>Table1[[#This Row],[Jut_%]]</f>
        <v>#VALUE!</v>
      </c>
      <c r="I7193" s="4" t="e">
        <f>Table1[[#This Row],[Jut]]</f>
        <v>#VALUE!</v>
      </c>
      <c r="J7193" s="4" t="e">
        <f>Table1[[#This Row],[Column1]]</f>
        <v>#VALUE!</v>
      </c>
    </row>
    <row r="7194" spans="1:10" hidden="1" x14ac:dyDescent="0.3">
      <c r="A7194" s="2" t="e">
        <f>Table1[[#This Row],[Befolyt]]</f>
        <v>#VALUE!</v>
      </c>
      <c r="B7194" t="e">
        <f>Table1[[#This Row],[ÜK]]</f>
        <v>#VALUE!</v>
      </c>
      <c r="C7194" s="3" t="e">
        <f>Table1[[#This Row],[Szla]]</f>
        <v>#VALUE!</v>
      </c>
      <c r="D7194" s="6" t="e">
        <f>Table1[[#This Row],[Kelt_hó]]</f>
        <v>#VALUE!</v>
      </c>
      <c r="E7194" t="e">
        <f>Table1[[#This Row],[Vevő]]</f>
        <v>#VALUE!</v>
      </c>
      <c r="F7194" t="e">
        <f>Table1[[#This Row],[Termékkör]]</f>
        <v>#VALUE!</v>
      </c>
      <c r="G7194" s="4" t="e">
        <f>Table1[[#This Row],[SzumElad]]</f>
        <v>#VALUE!</v>
      </c>
      <c r="H7194" s="7" t="e">
        <f>Table1[[#This Row],[Jut_%]]</f>
        <v>#VALUE!</v>
      </c>
      <c r="I7194" s="4" t="e">
        <f>Table1[[#This Row],[Jut]]</f>
        <v>#VALUE!</v>
      </c>
      <c r="J7194" s="4" t="e">
        <f>Table1[[#This Row],[Column1]]</f>
        <v>#VALUE!</v>
      </c>
    </row>
    <row r="7195" spans="1:10" hidden="1" x14ac:dyDescent="0.3">
      <c r="A7195" s="2" t="e">
        <f>Table1[[#This Row],[Befolyt]]</f>
        <v>#VALUE!</v>
      </c>
      <c r="B7195" t="e">
        <f>Table1[[#This Row],[ÜK]]</f>
        <v>#VALUE!</v>
      </c>
      <c r="C7195" s="3" t="e">
        <f>Table1[[#This Row],[Szla]]</f>
        <v>#VALUE!</v>
      </c>
      <c r="D7195" s="6" t="e">
        <f>Table1[[#This Row],[Kelt_hó]]</f>
        <v>#VALUE!</v>
      </c>
      <c r="E7195" t="e">
        <f>Table1[[#This Row],[Vevő]]</f>
        <v>#VALUE!</v>
      </c>
      <c r="F7195" t="e">
        <f>Table1[[#This Row],[Termékkör]]</f>
        <v>#VALUE!</v>
      </c>
      <c r="G7195" s="4" t="e">
        <f>Table1[[#This Row],[SzumElad]]</f>
        <v>#VALUE!</v>
      </c>
      <c r="H7195" s="7" t="e">
        <f>Table1[[#This Row],[Jut_%]]</f>
        <v>#VALUE!</v>
      </c>
      <c r="I7195" s="4" t="e">
        <f>Table1[[#This Row],[Jut]]</f>
        <v>#VALUE!</v>
      </c>
      <c r="J7195" s="4" t="e">
        <f>Table1[[#This Row],[Column1]]</f>
        <v>#VALUE!</v>
      </c>
    </row>
    <row r="7196" spans="1:10" hidden="1" x14ac:dyDescent="0.3">
      <c r="A7196" s="2" t="e">
        <f>Table1[[#This Row],[Befolyt]]</f>
        <v>#VALUE!</v>
      </c>
      <c r="B7196" t="e">
        <f>Table1[[#This Row],[ÜK]]</f>
        <v>#VALUE!</v>
      </c>
      <c r="C7196" s="3" t="e">
        <f>Table1[[#This Row],[Szla]]</f>
        <v>#VALUE!</v>
      </c>
      <c r="D7196" s="6" t="e">
        <f>Table1[[#This Row],[Kelt_hó]]</f>
        <v>#VALUE!</v>
      </c>
      <c r="E7196" t="e">
        <f>Table1[[#This Row],[Vevő]]</f>
        <v>#VALUE!</v>
      </c>
      <c r="F7196" t="e">
        <f>Table1[[#This Row],[Termékkör]]</f>
        <v>#VALUE!</v>
      </c>
      <c r="G7196" s="4" t="e">
        <f>Table1[[#This Row],[SzumElad]]</f>
        <v>#VALUE!</v>
      </c>
      <c r="H7196" s="7" t="e">
        <f>Table1[[#This Row],[Jut_%]]</f>
        <v>#VALUE!</v>
      </c>
      <c r="I7196" s="4" t="e">
        <f>Table1[[#This Row],[Jut]]</f>
        <v>#VALUE!</v>
      </c>
      <c r="J7196" s="4" t="e">
        <f>Table1[[#This Row],[Column1]]</f>
        <v>#VALUE!</v>
      </c>
    </row>
    <row r="7197" spans="1:10" hidden="1" x14ac:dyDescent="0.3">
      <c r="A7197" s="2" t="e">
        <f>Table1[[#This Row],[Befolyt]]</f>
        <v>#VALUE!</v>
      </c>
      <c r="B7197" t="e">
        <f>Table1[[#This Row],[ÜK]]</f>
        <v>#VALUE!</v>
      </c>
      <c r="C7197" s="3" t="e">
        <f>Table1[[#This Row],[Szla]]</f>
        <v>#VALUE!</v>
      </c>
      <c r="D7197" s="6" t="e">
        <f>Table1[[#This Row],[Kelt_hó]]</f>
        <v>#VALUE!</v>
      </c>
      <c r="E7197" t="e">
        <f>Table1[[#This Row],[Vevő]]</f>
        <v>#VALUE!</v>
      </c>
      <c r="F7197" t="e">
        <f>Table1[[#This Row],[Termékkör]]</f>
        <v>#VALUE!</v>
      </c>
      <c r="G7197" s="4" t="e">
        <f>Table1[[#This Row],[SzumElad]]</f>
        <v>#VALUE!</v>
      </c>
      <c r="H7197" s="7" t="e">
        <f>Table1[[#This Row],[Jut_%]]</f>
        <v>#VALUE!</v>
      </c>
      <c r="I7197" s="4" t="e">
        <f>Table1[[#This Row],[Jut]]</f>
        <v>#VALUE!</v>
      </c>
      <c r="J7197" s="4" t="e">
        <f>Table1[[#This Row],[Column1]]</f>
        <v>#VALUE!</v>
      </c>
    </row>
    <row r="7198" spans="1:10" hidden="1" x14ac:dyDescent="0.3">
      <c r="A7198" s="2" t="e">
        <f>Table1[[#This Row],[Befolyt]]</f>
        <v>#VALUE!</v>
      </c>
      <c r="B7198" t="e">
        <f>Table1[[#This Row],[ÜK]]</f>
        <v>#VALUE!</v>
      </c>
      <c r="C7198" s="3" t="e">
        <f>Table1[[#This Row],[Szla]]</f>
        <v>#VALUE!</v>
      </c>
      <c r="D7198" s="6" t="e">
        <f>Table1[[#This Row],[Kelt_hó]]</f>
        <v>#VALUE!</v>
      </c>
      <c r="E7198" t="e">
        <f>Table1[[#This Row],[Vevő]]</f>
        <v>#VALUE!</v>
      </c>
      <c r="F7198" t="e">
        <f>Table1[[#This Row],[Termékkör]]</f>
        <v>#VALUE!</v>
      </c>
      <c r="G7198" s="4" t="e">
        <f>Table1[[#This Row],[SzumElad]]</f>
        <v>#VALUE!</v>
      </c>
      <c r="H7198" s="7" t="e">
        <f>Table1[[#This Row],[Jut_%]]</f>
        <v>#VALUE!</v>
      </c>
      <c r="I7198" s="4" t="e">
        <f>Table1[[#This Row],[Jut]]</f>
        <v>#VALUE!</v>
      </c>
      <c r="J7198" s="4" t="e">
        <f>Table1[[#This Row],[Column1]]</f>
        <v>#VALUE!</v>
      </c>
    </row>
    <row r="7199" spans="1:10" hidden="1" x14ac:dyDescent="0.3">
      <c r="A7199" s="2" t="e">
        <f>Table1[[#This Row],[Befolyt]]</f>
        <v>#VALUE!</v>
      </c>
      <c r="B7199" t="e">
        <f>Table1[[#This Row],[ÜK]]</f>
        <v>#VALUE!</v>
      </c>
      <c r="C7199" s="3" t="e">
        <f>Table1[[#This Row],[Szla]]</f>
        <v>#VALUE!</v>
      </c>
      <c r="D7199" s="6" t="e">
        <f>Table1[[#This Row],[Kelt_hó]]</f>
        <v>#VALUE!</v>
      </c>
      <c r="E7199" t="e">
        <f>Table1[[#This Row],[Vevő]]</f>
        <v>#VALUE!</v>
      </c>
      <c r="F7199" t="e">
        <f>Table1[[#This Row],[Termékkör]]</f>
        <v>#VALUE!</v>
      </c>
      <c r="G7199" s="4" t="e">
        <f>Table1[[#This Row],[SzumElad]]</f>
        <v>#VALUE!</v>
      </c>
      <c r="H7199" s="7" t="e">
        <f>Table1[[#This Row],[Jut_%]]</f>
        <v>#VALUE!</v>
      </c>
      <c r="I7199" s="4" t="e">
        <f>Table1[[#This Row],[Jut]]</f>
        <v>#VALUE!</v>
      </c>
      <c r="J7199" s="4" t="e">
        <f>Table1[[#This Row],[Column1]]</f>
        <v>#VALUE!</v>
      </c>
    </row>
    <row r="7200" spans="1:10" hidden="1" x14ac:dyDescent="0.3">
      <c r="A7200" s="2" t="e">
        <f>Table1[[#This Row],[Befolyt]]</f>
        <v>#VALUE!</v>
      </c>
      <c r="B7200" t="e">
        <f>Table1[[#This Row],[ÜK]]</f>
        <v>#VALUE!</v>
      </c>
      <c r="C7200" s="3" t="e">
        <f>Table1[[#This Row],[Szla]]</f>
        <v>#VALUE!</v>
      </c>
      <c r="D7200" s="6" t="e">
        <f>Table1[[#This Row],[Kelt_hó]]</f>
        <v>#VALUE!</v>
      </c>
      <c r="E7200" t="e">
        <f>Table1[[#This Row],[Vevő]]</f>
        <v>#VALUE!</v>
      </c>
      <c r="F7200" t="e">
        <f>Table1[[#This Row],[Termékkör]]</f>
        <v>#VALUE!</v>
      </c>
      <c r="G7200" s="4" t="e">
        <f>Table1[[#This Row],[SzumElad]]</f>
        <v>#VALUE!</v>
      </c>
      <c r="H7200" s="7" t="e">
        <f>Table1[[#This Row],[Jut_%]]</f>
        <v>#VALUE!</v>
      </c>
      <c r="I7200" s="4" t="e">
        <f>Table1[[#This Row],[Jut]]</f>
        <v>#VALUE!</v>
      </c>
      <c r="J7200" s="4" t="e">
        <f>Table1[[#This Row],[Column1]]</f>
        <v>#VALUE!</v>
      </c>
    </row>
    <row r="7201" spans="1:10" hidden="1" x14ac:dyDescent="0.3">
      <c r="A7201" s="2" t="e">
        <f>Table1[[#This Row],[Befolyt]]</f>
        <v>#VALUE!</v>
      </c>
      <c r="B7201" t="e">
        <f>Table1[[#This Row],[ÜK]]</f>
        <v>#VALUE!</v>
      </c>
      <c r="C7201" s="3" t="e">
        <f>Table1[[#This Row],[Szla]]</f>
        <v>#VALUE!</v>
      </c>
      <c r="D7201" s="6" t="e">
        <f>Table1[[#This Row],[Kelt_hó]]</f>
        <v>#VALUE!</v>
      </c>
      <c r="E7201" t="e">
        <f>Table1[[#This Row],[Vevő]]</f>
        <v>#VALUE!</v>
      </c>
      <c r="F7201" t="e">
        <f>Table1[[#This Row],[Termékkör]]</f>
        <v>#VALUE!</v>
      </c>
      <c r="G7201" s="4" t="e">
        <f>Table1[[#This Row],[SzumElad]]</f>
        <v>#VALUE!</v>
      </c>
      <c r="H7201" s="7" t="e">
        <f>Table1[[#This Row],[Jut_%]]</f>
        <v>#VALUE!</v>
      </c>
      <c r="I7201" s="4" t="e">
        <f>Table1[[#This Row],[Jut]]</f>
        <v>#VALUE!</v>
      </c>
      <c r="J7201" s="4" t="e">
        <f>Table1[[#This Row],[Column1]]</f>
        <v>#VALUE!</v>
      </c>
    </row>
    <row r="7202" spans="1:10" hidden="1" x14ac:dyDescent="0.3">
      <c r="A7202" s="2" t="e">
        <f>Table1[[#This Row],[Befolyt]]</f>
        <v>#VALUE!</v>
      </c>
      <c r="B7202" t="e">
        <f>Table1[[#This Row],[ÜK]]</f>
        <v>#VALUE!</v>
      </c>
      <c r="C7202" s="3" t="e">
        <f>Table1[[#This Row],[Szla]]</f>
        <v>#VALUE!</v>
      </c>
      <c r="D7202" s="6" t="e">
        <f>Table1[[#This Row],[Kelt_hó]]</f>
        <v>#VALUE!</v>
      </c>
      <c r="E7202" t="e">
        <f>Table1[[#This Row],[Vevő]]</f>
        <v>#VALUE!</v>
      </c>
      <c r="F7202" t="e">
        <f>Table1[[#This Row],[Termékkör]]</f>
        <v>#VALUE!</v>
      </c>
      <c r="G7202" s="4" t="e">
        <f>Table1[[#This Row],[SzumElad]]</f>
        <v>#VALUE!</v>
      </c>
      <c r="H7202" s="7" t="e">
        <f>Table1[[#This Row],[Jut_%]]</f>
        <v>#VALUE!</v>
      </c>
      <c r="I7202" s="4" t="e">
        <f>Table1[[#This Row],[Jut]]</f>
        <v>#VALUE!</v>
      </c>
      <c r="J7202" s="4" t="e">
        <f>Table1[[#This Row],[Column1]]</f>
        <v>#VALUE!</v>
      </c>
    </row>
    <row r="7203" spans="1:10" hidden="1" x14ac:dyDescent="0.3">
      <c r="A7203" s="2" t="e">
        <f>Table1[[#This Row],[Befolyt]]</f>
        <v>#VALUE!</v>
      </c>
      <c r="B7203" t="e">
        <f>Table1[[#This Row],[ÜK]]</f>
        <v>#VALUE!</v>
      </c>
      <c r="C7203" s="3" t="e">
        <f>Table1[[#This Row],[Szla]]</f>
        <v>#VALUE!</v>
      </c>
      <c r="D7203" s="6" t="e">
        <f>Table1[[#This Row],[Kelt_hó]]</f>
        <v>#VALUE!</v>
      </c>
      <c r="E7203" t="e">
        <f>Table1[[#This Row],[Vevő]]</f>
        <v>#VALUE!</v>
      </c>
      <c r="F7203" t="e">
        <f>Table1[[#This Row],[Termékkör]]</f>
        <v>#VALUE!</v>
      </c>
      <c r="G7203" s="4" t="e">
        <f>Table1[[#This Row],[SzumElad]]</f>
        <v>#VALUE!</v>
      </c>
      <c r="H7203" s="7" t="e">
        <f>Table1[[#This Row],[Jut_%]]</f>
        <v>#VALUE!</v>
      </c>
      <c r="I7203" s="4" t="e">
        <f>Table1[[#This Row],[Jut]]</f>
        <v>#VALUE!</v>
      </c>
      <c r="J7203" s="4" t="e">
        <f>Table1[[#This Row],[Column1]]</f>
        <v>#VALUE!</v>
      </c>
    </row>
    <row r="7204" spans="1:10" hidden="1" x14ac:dyDescent="0.3">
      <c r="A7204" s="2" t="e">
        <f>Table1[[#This Row],[Befolyt]]</f>
        <v>#VALUE!</v>
      </c>
      <c r="B7204" t="e">
        <f>Table1[[#This Row],[ÜK]]</f>
        <v>#VALUE!</v>
      </c>
      <c r="C7204" s="3" t="e">
        <f>Table1[[#This Row],[Szla]]</f>
        <v>#VALUE!</v>
      </c>
      <c r="D7204" s="6" t="e">
        <f>Table1[[#This Row],[Kelt_hó]]</f>
        <v>#VALUE!</v>
      </c>
      <c r="E7204" t="e">
        <f>Table1[[#This Row],[Vevő]]</f>
        <v>#VALUE!</v>
      </c>
      <c r="F7204" t="e">
        <f>Table1[[#This Row],[Termékkör]]</f>
        <v>#VALUE!</v>
      </c>
      <c r="G7204" s="4" t="e">
        <f>Table1[[#This Row],[SzumElad]]</f>
        <v>#VALUE!</v>
      </c>
      <c r="H7204" s="7" t="e">
        <f>Table1[[#This Row],[Jut_%]]</f>
        <v>#VALUE!</v>
      </c>
      <c r="I7204" s="4" t="e">
        <f>Table1[[#This Row],[Jut]]</f>
        <v>#VALUE!</v>
      </c>
      <c r="J7204" s="4" t="e">
        <f>Table1[[#This Row],[Column1]]</f>
        <v>#VALUE!</v>
      </c>
    </row>
    <row r="7205" spans="1:10" hidden="1" x14ac:dyDescent="0.3">
      <c r="A7205" s="2" t="e">
        <f>Table1[[#This Row],[Befolyt]]</f>
        <v>#VALUE!</v>
      </c>
      <c r="B7205" t="e">
        <f>Table1[[#This Row],[ÜK]]</f>
        <v>#VALUE!</v>
      </c>
      <c r="C7205" s="3" t="e">
        <f>Table1[[#This Row],[Szla]]</f>
        <v>#VALUE!</v>
      </c>
      <c r="D7205" s="6" t="e">
        <f>Table1[[#This Row],[Kelt_hó]]</f>
        <v>#VALUE!</v>
      </c>
      <c r="E7205" t="e">
        <f>Table1[[#This Row],[Vevő]]</f>
        <v>#VALUE!</v>
      </c>
      <c r="F7205" t="e">
        <f>Table1[[#This Row],[Termékkör]]</f>
        <v>#VALUE!</v>
      </c>
      <c r="G7205" s="4" t="e">
        <f>Table1[[#This Row],[SzumElad]]</f>
        <v>#VALUE!</v>
      </c>
      <c r="H7205" s="7" t="e">
        <f>Table1[[#This Row],[Jut_%]]</f>
        <v>#VALUE!</v>
      </c>
      <c r="I7205" s="4" t="e">
        <f>Table1[[#This Row],[Jut]]</f>
        <v>#VALUE!</v>
      </c>
      <c r="J7205" s="4" t="e">
        <f>Table1[[#This Row],[Column1]]</f>
        <v>#VALUE!</v>
      </c>
    </row>
    <row r="7206" spans="1:10" hidden="1" x14ac:dyDescent="0.3">
      <c r="A7206" s="2" t="e">
        <f>Table1[[#This Row],[Befolyt]]</f>
        <v>#VALUE!</v>
      </c>
      <c r="B7206" t="e">
        <f>Table1[[#This Row],[ÜK]]</f>
        <v>#VALUE!</v>
      </c>
      <c r="C7206" s="3" t="e">
        <f>Table1[[#This Row],[Szla]]</f>
        <v>#VALUE!</v>
      </c>
      <c r="D7206" s="6" t="e">
        <f>Table1[[#This Row],[Kelt_hó]]</f>
        <v>#VALUE!</v>
      </c>
      <c r="E7206" t="e">
        <f>Table1[[#This Row],[Vevő]]</f>
        <v>#VALUE!</v>
      </c>
      <c r="F7206" t="e">
        <f>Table1[[#This Row],[Termékkör]]</f>
        <v>#VALUE!</v>
      </c>
      <c r="G7206" s="4" t="e">
        <f>Table1[[#This Row],[SzumElad]]</f>
        <v>#VALUE!</v>
      </c>
      <c r="H7206" s="7" t="e">
        <f>Table1[[#This Row],[Jut_%]]</f>
        <v>#VALUE!</v>
      </c>
      <c r="I7206" s="4" t="e">
        <f>Table1[[#This Row],[Jut]]</f>
        <v>#VALUE!</v>
      </c>
      <c r="J7206" s="4" t="e">
        <f>Table1[[#This Row],[Column1]]</f>
        <v>#VALUE!</v>
      </c>
    </row>
    <row r="7207" spans="1:10" hidden="1" x14ac:dyDescent="0.3">
      <c r="A7207" s="2" t="e">
        <f>Table1[[#This Row],[Befolyt]]</f>
        <v>#VALUE!</v>
      </c>
      <c r="B7207" t="e">
        <f>Table1[[#This Row],[ÜK]]</f>
        <v>#VALUE!</v>
      </c>
      <c r="C7207" s="3" t="e">
        <f>Table1[[#This Row],[Szla]]</f>
        <v>#VALUE!</v>
      </c>
      <c r="D7207" s="6" t="e">
        <f>Table1[[#This Row],[Kelt_hó]]</f>
        <v>#VALUE!</v>
      </c>
      <c r="E7207" t="e">
        <f>Table1[[#This Row],[Vevő]]</f>
        <v>#VALUE!</v>
      </c>
      <c r="F7207" t="e">
        <f>Table1[[#This Row],[Termékkör]]</f>
        <v>#VALUE!</v>
      </c>
      <c r="G7207" s="4" t="e">
        <f>Table1[[#This Row],[SzumElad]]</f>
        <v>#VALUE!</v>
      </c>
      <c r="H7207" s="7" t="e">
        <f>Table1[[#This Row],[Jut_%]]</f>
        <v>#VALUE!</v>
      </c>
      <c r="I7207" s="4" t="e">
        <f>Table1[[#This Row],[Jut]]</f>
        <v>#VALUE!</v>
      </c>
      <c r="J7207" s="4" t="e">
        <f>Table1[[#This Row],[Column1]]</f>
        <v>#VALUE!</v>
      </c>
    </row>
    <row r="7208" spans="1:10" hidden="1" x14ac:dyDescent="0.3">
      <c r="A7208" s="2" t="e">
        <f>Table1[[#This Row],[Befolyt]]</f>
        <v>#VALUE!</v>
      </c>
      <c r="B7208" t="e">
        <f>Table1[[#This Row],[ÜK]]</f>
        <v>#VALUE!</v>
      </c>
      <c r="C7208" s="3" t="e">
        <f>Table1[[#This Row],[Szla]]</f>
        <v>#VALUE!</v>
      </c>
      <c r="D7208" s="6" t="e">
        <f>Table1[[#This Row],[Kelt_hó]]</f>
        <v>#VALUE!</v>
      </c>
      <c r="E7208" t="e">
        <f>Table1[[#This Row],[Vevő]]</f>
        <v>#VALUE!</v>
      </c>
      <c r="F7208" t="e">
        <f>Table1[[#This Row],[Termékkör]]</f>
        <v>#VALUE!</v>
      </c>
      <c r="G7208" s="4" t="e">
        <f>Table1[[#This Row],[SzumElad]]</f>
        <v>#VALUE!</v>
      </c>
      <c r="H7208" s="7" t="e">
        <f>Table1[[#This Row],[Jut_%]]</f>
        <v>#VALUE!</v>
      </c>
      <c r="I7208" s="4" t="e">
        <f>Table1[[#This Row],[Jut]]</f>
        <v>#VALUE!</v>
      </c>
      <c r="J7208" s="4" t="e">
        <f>Table1[[#This Row],[Column1]]</f>
        <v>#VALUE!</v>
      </c>
    </row>
    <row r="7209" spans="1:10" hidden="1" x14ac:dyDescent="0.3">
      <c r="A7209" s="2" t="e">
        <f>Table1[[#This Row],[Befolyt]]</f>
        <v>#VALUE!</v>
      </c>
      <c r="B7209" t="e">
        <f>Table1[[#This Row],[ÜK]]</f>
        <v>#VALUE!</v>
      </c>
      <c r="C7209" s="3" t="e">
        <f>Table1[[#This Row],[Szla]]</f>
        <v>#VALUE!</v>
      </c>
      <c r="D7209" s="6" t="e">
        <f>Table1[[#This Row],[Kelt_hó]]</f>
        <v>#VALUE!</v>
      </c>
      <c r="E7209" t="e">
        <f>Table1[[#This Row],[Vevő]]</f>
        <v>#VALUE!</v>
      </c>
      <c r="F7209" t="e">
        <f>Table1[[#This Row],[Termékkör]]</f>
        <v>#VALUE!</v>
      </c>
      <c r="G7209" s="4" t="e">
        <f>Table1[[#This Row],[SzumElad]]</f>
        <v>#VALUE!</v>
      </c>
      <c r="H7209" s="7" t="e">
        <f>Table1[[#This Row],[Jut_%]]</f>
        <v>#VALUE!</v>
      </c>
      <c r="I7209" s="4" t="e">
        <f>Table1[[#This Row],[Jut]]</f>
        <v>#VALUE!</v>
      </c>
      <c r="J7209" s="4" t="e">
        <f>Table1[[#This Row],[Column1]]</f>
        <v>#VALUE!</v>
      </c>
    </row>
    <row r="7210" spans="1:10" hidden="1" x14ac:dyDescent="0.3">
      <c r="A7210" s="2" t="e">
        <f>Table1[[#This Row],[Befolyt]]</f>
        <v>#VALUE!</v>
      </c>
      <c r="B7210" t="e">
        <f>Table1[[#This Row],[ÜK]]</f>
        <v>#VALUE!</v>
      </c>
      <c r="C7210" s="3" t="e">
        <f>Table1[[#This Row],[Szla]]</f>
        <v>#VALUE!</v>
      </c>
      <c r="D7210" s="6" t="e">
        <f>Table1[[#This Row],[Kelt_hó]]</f>
        <v>#VALUE!</v>
      </c>
      <c r="E7210" t="e">
        <f>Table1[[#This Row],[Vevő]]</f>
        <v>#VALUE!</v>
      </c>
      <c r="F7210" t="e">
        <f>Table1[[#This Row],[Termékkör]]</f>
        <v>#VALUE!</v>
      </c>
      <c r="G7210" s="4" t="e">
        <f>Table1[[#This Row],[SzumElad]]</f>
        <v>#VALUE!</v>
      </c>
      <c r="H7210" s="7" t="e">
        <f>Table1[[#This Row],[Jut_%]]</f>
        <v>#VALUE!</v>
      </c>
      <c r="I7210" s="4" t="e">
        <f>Table1[[#This Row],[Jut]]</f>
        <v>#VALUE!</v>
      </c>
      <c r="J7210" s="4" t="e">
        <f>Table1[[#This Row],[Column1]]</f>
        <v>#VALUE!</v>
      </c>
    </row>
    <row r="7211" spans="1:10" hidden="1" x14ac:dyDescent="0.3">
      <c r="A7211" s="2" t="e">
        <f>Table1[[#This Row],[Befolyt]]</f>
        <v>#VALUE!</v>
      </c>
      <c r="B7211" t="e">
        <f>Table1[[#This Row],[ÜK]]</f>
        <v>#VALUE!</v>
      </c>
      <c r="C7211" s="3" t="e">
        <f>Table1[[#This Row],[Szla]]</f>
        <v>#VALUE!</v>
      </c>
      <c r="D7211" s="6" t="e">
        <f>Table1[[#This Row],[Kelt_hó]]</f>
        <v>#VALUE!</v>
      </c>
      <c r="E7211" t="e">
        <f>Table1[[#This Row],[Vevő]]</f>
        <v>#VALUE!</v>
      </c>
      <c r="F7211" t="e">
        <f>Table1[[#This Row],[Termékkör]]</f>
        <v>#VALUE!</v>
      </c>
      <c r="G7211" s="4" t="e">
        <f>Table1[[#This Row],[SzumElad]]</f>
        <v>#VALUE!</v>
      </c>
      <c r="H7211" s="7" t="e">
        <f>Table1[[#This Row],[Jut_%]]</f>
        <v>#VALUE!</v>
      </c>
      <c r="I7211" s="4" t="e">
        <f>Table1[[#This Row],[Jut]]</f>
        <v>#VALUE!</v>
      </c>
      <c r="J7211" s="4" t="e">
        <f>Table1[[#This Row],[Column1]]</f>
        <v>#VALUE!</v>
      </c>
    </row>
    <row r="7212" spans="1:10" hidden="1" x14ac:dyDescent="0.3">
      <c r="A7212" s="2" t="e">
        <f>Table1[[#This Row],[Befolyt]]</f>
        <v>#VALUE!</v>
      </c>
      <c r="B7212" t="e">
        <f>Table1[[#This Row],[ÜK]]</f>
        <v>#VALUE!</v>
      </c>
      <c r="C7212" s="3" t="e">
        <f>Table1[[#This Row],[Szla]]</f>
        <v>#VALUE!</v>
      </c>
      <c r="D7212" s="6" t="e">
        <f>Table1[[#This Row],[Kelt_hó]]</f>
        <v>#VALUE!</v>
      </c>
      <c r="E7212" t="e">
        <f>Table1[[#This Row],[Vevő]]</f>
        <v>#VALUE!</v>
      </c>
      <c r="F7212" t="e">
        <f>Table1[[#This Row],[Termékkör]]</f>
        <v>#VALUE!</v>
      </c>
      <c r="G7212" s="4" t="e">
        <f>Table1[[#This Row],[SzumElad]]</f>
        <v>#VALUE!</v>
      </c>
      <c r="H7212" s="7" t="e">
        <f>Table1[[#This Row],[Jut_%]]</f>
        <v>#VALUE!</v>
      </c>
      <c r="I7212" s="4" t="e">
        <f>Table1[[#This Row],[Jut]]</f>
        <v>#VALUE!</v>
      </c>
      <c r="J7212" s="4" t="e">
        <f>Table1[[#This Row],[Column1]]</f>
        <v>#VALUE!</v>
      </c>
    </row>
    <row r="7213" spans="1:10" hidden="1" x14ac:dyDescent="0.3">
      <c r="A7213" s="2" t="e">
        <f>Table1[[#This Row],[Befolyt]]</f>
        <v>#VALUE!</v>
      </c>
      <c r="B7213" t="e">
        <f>Table1[[#This Row],[ÜK]]</f>
        <v>#VALUE!</v>
      </c>
      <c r="C7213" s="3" t="e">
        <f>Table1[[#This Row],[Szla]]</f>
        <v>#VALUE!</v>
      </c>
      <c r="D7213" s="6" t="e">
        <f>Table1[[#This Row],[Kelt_hó]]</f>
        <v>#VALUE!</v>
      </c>
      <c r="E7213" t="e">
        <f>Table1[[#This Row],[Vevő]]</f>
        <v>#VALUE!</v>
      </c>
      <c r="F7213" t="e">
        <f>Table1[[#This Row],[Termékkör]]</f>
        <v>#VALUE!</v>
      </c>
      <c r="G7213" s="4" t="e">
        <f>Table1[[#This Row],[SzumElad]]</f>
        <v>#VALUE!</v>
      </c>
      <c r="H7213" s="7" t="e">
        <f>Table1[[#This Row],[Jut_%]]</f>
        <v>#VALUE!</v>
      </c>
      <c r="I7213" s="4" t="e">
        <f>Table1[[#This Row],[Jut]]</f>
        <v>#VALUE!</v>
      </c>
      <c r="J7213" s="4" t="e">
        <f>Table1[[#This Row],[Column1]]</f>
        <v>#VALUE!</v>
      </c>
    </row>
    <row r="7214" spans="1:10" hidden="1" x14ac:dyDescent="0.3">
      <c r="A7214" s="2" t="e">
        <f>Table1[[#This Row],[Befolyt]]</f>
        <v>#VALUE!</v>
      </c>
      <c r="B7214" t="e">
        <f>Table1[[#This Row],[ÜK]]</f>
        <v>#VALUE!</v>
      </c>
      <c r="C7214" s="3" t="e">
        <f>Table1[[#This Row],[Szla]]</f>
        <v>#VALUE!</v>
      </c>
      <c r="D7214" s="6" t="e">
        <f>Table1[[#This Row],[Kelt_hó]]</f>
        <v>#VALUE!</v>
      </c>
      <c r="E7214" t="e">
        <f>Table1[[#This Row],[Vevő]]</f>
        <v>#VALUE!</v>
      </c>
      <c r="F7214" t="e">
        <f>Table1[[#This Row],[Termékkör]]</f>
        <v>#VALUE!</v>
      </c>
      <c r="G7214" s="4" t="e">
        <f>Table1[[#This Row],[SzumElad]]</f>
        <v>#VALUE!</v>
      </c>
      <c r="H7214" s="7" t="e">
        <f>Table1[[#This Row],[Jut_%]]</f>
        <v>#VALUE!</v>
      </c>
      <c r="I7214" s="4" t="e">
        <f>Table1[[#This Row],[Jut]]</f>
        <v>#VALUE!</v>
      </c>
      <c r="J7214" s="4" t="e">
        <f>Table1[[#This Row],[Column1]]</f>
        <v>#VALUE!</v>
      </c>
    </row>
    <row r="7215" spans="1:10" hidden="1" x14ac:dyDescent="0.3">
      <c r="A7215" s="2" t="e">
        <f>Table1[[#This Row],[Befolyt]]</f>
        <v>#VALUE!</v>
      </c>
      <c r="B7215" t="e">
        <f>Table1[[#This Row],[ÜK]]</f>
        <v>#VALUE!</v>
      </c>
      <c r="C7215" s="3" t="e">
        <f>Table1[[#This Row],[Szla]]</f>
        <v>#VALUE!</v>
      </c>
      <c r="D7215" s="6" t="e">
        <f>Table1[[#This Row],[Kelt_hó]]</f>
        <v>#VALUE!</v>
      </c>
      <c r="E7215" t="e">
        <f>Table1[[#This Row],[Vevő]]</f>
        <v>#VALUE!</v>
      </c>
      <c r="F7215" t="e">
        <f>Table1[[#This Row],[Termékkör]]</f>
        <v>#VALUE!</v>
      </c>
      <c r="G7215" s="4" t="e">
        <f>Table1[[#This Row],[SzumElad]]</f>
        <v>#VALUE!</v>
      </c>
      <c r="H7215" s="7" t="e">
        <f>Table1[[#This Row],[Jut_%]]</f>
        <v>#VALUE!</v>
      </c>
      <c r="I7215" s="4" t="e">
        <f>Table1[[#This Row],[Jut]]</f>
        <v>#VALUE!</v>
      </c>
      <c r="J7215" s="4" t="e">
        <f>Table1[[#This Row],[Column1]]</f>
        <v>#VALUE!</v>
      </c>
    </row>
    <row r="7216" spans="1:10" hidden="1" x14ac:dyDescent="0.3">
      <c r="A7216" s="2" t="e">
        <f>Table1[[#This Row],[Befolyt]]</f>
        <v>#VALUE!</v>
      </c>
      <c r="B7216" t="e">
        <f>Table1[[#This Row],[ÜK]]</f>
        <v>#VALUE!</v>
      </c>
      <c r="C7216" s="3" t="e">
        <f>Table1[[#This Row],[Szla]]</f>
        <v>#VALUE!</v>
      </c>
      <c r="D7216" s="6" t="e">
        <f>Table1[[#This Row],[Kelt_hó]]</f>
        <v>#VALUE!</v>
      </c>
      <c r="E7216" t="e">
        <f>Table1[[#This Row],[Vevő]]</f>
        <v>#VALUE!</v>
      </c>
      <c r="F7216" t="e">
        <f>Table1[[#This Row],[Termékkör]]</f>
        <v>#VALUE!</v>
      </c>
      <c r="G7216" s="4" t="e">
        <f>Table1[[#This Row],[SzumElad]]</f>
        <v>#VALUE!</v>
      </c>
      <c r="H7216" s="7" t="e">
        <f>Table1[[#This Row],[Jut_%]]</f>
        <v>#VALUE!</v>
      </c>
      <c r="I7216" s="4" t="e">
        <f>Table1[[#This Row],[Jut]]</f>
        <v>#VALUE!</v>
      </c>
      <c r="J7216" s="4" t="e">
        <f>Table1[[#This Row],[Column1]]</f>
        <v>#VALUE!</v>
      </c>
    </row>
    <row r="7217" spans="1:10" hidden="1" x14ac:dyDescent="0.3">
      <c r="A7217" s="2" t="e">
        <f>Table1[[#This Row],[Befolyt]]</f>
        <v>#VALUE!</v>
      </c>
      <c r="B7217" t="e">
        <f>Table1[[#This Row],[ÜK]]</f>
        <v>#VALUE!</v>
      </c>
      <c r="C7217" s="3" t="e">
        <f>Table1[[#This Row],[Szla]]</f>
        <v>#VALUE!</v>
      </c>
      <c r="D7217" s="6" t="e">
        <f>Table1[[#This Row],[Kelt_hó]]</f>
        <v>#VALUE!</v>
      </c>
      <c r="E7217" t="e">
        <f>Table1[[#This Row],[Vevő]]</f>
        <v>#VALUE!</v>
      </c>
      <c r="F7217" t="e">
        <f>Table1[[#This Row],[Termékkör]]</f>
        <v>#VALUE!</v>
      </c>
      <c r="G7217" s="4" t="e">
        <f>Table1[[#This Row],[SzumElad]]</f>
        <v>#VALUE!</v>
      </c>
      <c r="H7217" s="7" t="e">
        <f>Table1[[#This Row],[Jut_%]]</f>
        <v>#VALUE!</v>
      </c>
      <c r="I7217" s="4" t="e">
        <f>Table1[[#This Row],[Jut]]</f>
        <v>#VALUE!</v>
      </c>
      <c r="J7217" s="4" t="e">
        <f>Table1[[#This Row],[Column1]]</f>
        <v>#VALUE!</v>
      </c>
    </row>
    <row r="7218" spans="1:10" hidden="1" x14ac:dyDescent="0.3">
      <c r="A7218" s="2" t="e">
        <f>Table1[[#This Row],[Befolyt]]</f>
        <v>#VALUE!</v>
      </c>
      <c r="B7218" t="e">
        <f>Table1[[#This Row],[ÜK]]</f>
        <v>#VALUE!</v>
      </c>
      <c r="C7218" s="3" t="e">
        <f>Table1[[#This Row],[Szla]]</f>
        <v>#VALUE!</v>
      </c>
      <c r="D7218" s="6" t="e">
        <f>Table1[[#This Row],[Kelt_hó]]</f>
        <v>#VALUE!</v>
      </c>
      <c r="E7218" t="e">
        <f>Table1[[#This Row],[Vevő]]</f>
        <v>#VALUE!</v>
      </c>
      <c r="F7218" t="e">
        <f>Table1[[#This Row],[Termékkör]]</f>
        <v>#VALUE!</v>
      </c>
      <c r="G7218" s="4" t="e">
        <f>Table1[[#This Row],[SzumElad]]</f>
        <v>#VALUE!</v>
      </c>
      <c r="H7218" s="7" t="e">
        <f>Table1[[#This Row],[Jut_%]]</f>
        <v>#VALUE!</v>
      </c>
      <c r="I7218" s="4" t="e">
        <f>Table1[[#This Row],[Jut]]</f>
        <v>#VALUE!</v>
      </c>
      <c r="J7218" s="4" t="e">
        <f>Table1[[#This Row],[Column1]]</f>
        <v>#VALUE!</v>
      </c>
    </row>
    <row r="7219" spans="1:10" hidden="1" x14ac:dyDescent="0.3">
      <c r="A7219" s="2" t="e">
        <f>Table1[[#This Row],[Befolyt]]</f>
        <v>#VALUE!</v>
      </c>
      <c r="B7219" t="e">
        <f>Table1[[#This Row],[ÜK]]</f>
        <v>#VALUE!</v>
      </c>
      <c r="C7219" s="3" t="e">
        <f>Table1[[#This Row],[Szla]]</f>
        <v>#VALUE!</v>
      </c>
      <c r="D7219" s="6" t="e">
        <f>Table1[[#This Row],[Kelt_hó]]</f>
        <v>#VALUE!</v>
      </c>
      <c r="E7219" t="e">
        <f>Table1[[#This Row],[Vevő]]</f>
        <v>#VALUE!</v>
      </c>
      <c r="F7219" t="e">
        <f>Table1[[#This Row],[Termékkör]]</f>
        <v>#VALUE!</v>
      </c>
      <c r="G7219" s="4" t="e">
        <f>Table1[[#This Row],[SzumElad]]</f>
        <v>#VALUE!</v>
      </c>
      <c r="H7219" s="7" t="e">
        <f>Table1[[#This Row],[Jut_%]]</f>
        <v>#VALUE!</v>
      </c>
      <c r="I7219" s="4" t="e">
        <f>Table1[[#This Row],[Jut]]</f>
        <v>#VALUE!</v>
      </c>
      <c r="J7219" s="4" t="e">
        <f>Table1[[#This Row],[Column1]]</f>
        <v>#VALUE!</v>
      </c>
    </row>
    <row r="7220" spans="1:10" hidden="1" x14ac:dyDescent="0.3">
      <c r="A7220" s="2" t="e">
        <f>Table1[[#This Row],[Befolyt]]</f>
        <v>#VALUE!</v>
      </c>
      <c r="B7220" t="e">
        <f>Table1[[#This Row],[ÜK]]</f>
        <v>#VALUE!</v>
      </c>
      <c r="C7220" s="3" t="e">
        <f>Table1[[#This Row],[Szla]]</f>
        <v>#VALUE!</v>
      </c>
      <c r="D7220" s="6" t="e">
        <f>Table1[[#This Row],[Kelt_hó]]</f>
        <v>#VALUE!</v>
      </c>
      <c r="E7220" t="e">
        <f>Table1[[#This Row],[Vevő]]</f>
        <v>#VALUE!</v>
      </c>
      <c r="F7220" t="e">
        <f>Table1[[#This Row],[Termékkör]]</f>
        <v>#VALUE!</v>
      </c>
      <c r="G7220" s="4" t="e">
        <f>Table1[[#This Row],[SzumElad]]</f>
        <v>#VALUE!</v>
      </c>
      <c r="H7220" s="7" t="e">
        <f>Table1[[#This Row],[Jut_%]]</f>
        <v>#VALUE!</v>
      </c>
      <c r="I7220" s="4" t="e">
        <f>Table1[[#This Row],[Jut]]</f>
        <v>#VALUE!</v>
      </c>
      <c r="J7220" s="4" t="e">
        <f>Table1[[#This Row],[Column1]]</f>
        <v>#VALUE!</v>
      </c>
    </row>
    <row r="7221" spans="1:10" hidden="1" x14ac:dyDescent="0.3">
      <c r="A7221" s="2" t="e">
        <f>Table1[[#This Row],[Befolyt]]</f>
        <v>#VALUE!</v>
      </c>
      <c r="B7221" t="e">
        <f>Table1[[#This Row],[ÜK]]</f>
        <v>#VALUE!</v>
      </c>
      <c r="C7221" s="3" t="e">
        <f>Table1[[#This Row],[Szla]]</f>
        <v>#VALUE!</v>
      </c>
      <c r="D7221" s="6" t="e">
        <f>Table1[[#This Row],[Kelt_hó]]</f>
        <v>#VALUE!</v>
      </c>
      <c r="E7221" t="e">
        <f>Table1[[#This Row],[Vevő]]</f>
        <v>#VALUE!</v>
      </c>
      <c r="F7221" t="e">
        <f>Table1[[#This Row],[Termékkör]]</f>
        <v>#VALUE!</v>
      </c>
      <c r="G7221" s="4" t="e">
        <f>Table1[[#This Row],[SzumElad]]</f>
        <v>#VALUE!</v>
      </c>
      <c r="H7221" s="7" t="e">
        <f>Table1[[#This Row],[Jut_%]]</f>
        <v>#VALUE!</v>
      </c>
      <c r="I7221" s="4" t="e">
        <f>Table1[[#This Row],[Jut]]</f>
        <v>#VALUE!</v>
      </c>
      <c r="J7221" s="4" t="e">
        <f>Table1[[#This Row],[Column1]]</f>
        <v>#VALUE!</v>
      </c>
    </row>
    <row r="7222" spans="1:10" hidden="1" x14ac:dyDescent="0.3">
      <c r="A7222" s="2" t="e">
        <f>Table1[[#This Row],[Befolyt]]</f>
        <v>#VALUE!</v>
      </c>
      <c r="B7222" t="e">
        <f>Table1[[#This Row],[ÜK]]</f>
        <v>#VALUE!</v>
      </c>
      <c r="C7222" s="3" t="e">
        <f>Table1[[#This Row],[Szla]]</f>
        <v>#VALUE!</v>
      </c>
      <c r="D7222" s="6" t="e">
        <f>Table1[[#This Row],[Kelt_hó]]</f>
        <v>#VALUE!</v>
      </c>
      <c r="E7222" t="e">
        <f>Table1[[#This Row],[Vevő]]</f>
        <v>#VALUE!</v>
      </c>
      <c r="F7222" t="e">
        <f>Table1[[#This Row],[Termékkör]]</f>
        <v>#VALUE!</v>
      </c>
      <c r="G7222" s="4" t="e">
        <f>Table1[[#This Row],[SzumElad]]</f>
        <v>#VALUE!</v>
      </c>
      <c r="H7222" s="7" t="e">
        <f>Table1[[#This Row],[Jut_%]]</f>
        <v>#VALUE!</v>
      </c>
      <c r="I7222" s="4" t="e">
        <f>Table1[[#This Row],[Jut]]</f>
        <v>#VALUE!</v>
      </c>
      <c r="J7222" s="4" t="e">
        <f>Table1[[#This Row],[Column1]]</f>
        <v>#VALUE!</v>
      </c>
    </row>
    <row r="7223" spans="1:10" hidden="1" x14ac:dyDescent="0.3">
      <c r="A7223" s="2" t="e">
        <f>Table1[[#This Row],[Befolyt]]</f>
        <v>#VALUE!</v>
      </c>
      <c r="B7223" t="e">
        <f>Table1[[#This Row],[ÜK]]</f>
        <v>#VALUE!</v>
      </c>
      <c r="C7223" s="3" t="e">
        <f>Table1[[#This Row],[Szla]]</f>
        <v>#VALUE!</v>
      </c>
      <c r="D7223" s="6" t="e">
        <f>Table1[[#This Row],[Kelt_hó]]</f>
        <v>#VALUE!</v>
      </c>
      <c r="E7223" t="e">
        <f>Table1[[#This Row],[Vevő]]</f>
        <v>#VALUE!</v>
      </c>
      <c r="F7223" t="e">
        <f>Table1[[#This Row],[Termékkör]]</f>
        <v>#VALUE!</v>
      </c>
      <c r="G7223" s="4" t="e">
        <f>Table1[[#This Row],[SzumElad]]</f>
        <v>#VALUE!</v>
      </c>
      <c r="H7223" s="7" t="e">
        <f>Table1[[#This Row],[Jut_%]]</f>
        <v>#VALUE!</v>
      </c>
      <c r="I7223" s="4" t="e">
        <f>Table1[[#This Row],[Jut]]</f>
        <v>#VALUE!</v>
      </c>
      <c r="J7223" s="4" t="e">
        <f>Table1[[#This Row],[Column1]]</f>
        <v>#VALUE!</v>
      </c>
    </row>
    <row r="7224" spans="1:10" hidden="1" x14ac:dyDescent="0.3">
      <c r="A7224" s="2" t="e">
        <f>Table1[[#This Row],[Befolyt]]</f>
        <v>#VALUE!</v>
      </c>
      <c r="B7224" t="e">
        <f>Table1[[#This Row],[ÜK]]</f>
        <v>#VALUE!</v>
      </c>
      <c r="C7224" s="3" t="e">
        <f>Table1[[#This Row],[Szla]]</f>
        <v>#VALUE!</v>
      </c>
      <c r="D7224" s="6" t="e">
        <f>Table1[[#This Row],[Kelt_hó]]</f>
        <v>#VALUE!</v>
      </c>
      <c r="E7224" t="e">
        <f>Table1[[#This Row],[Vevő]]</f>
        <v>#VALUE!</v>
      </c>
      <c r="F7224" t="e">
        <f>Table1[[#This Row],[Termékkör]]</f>
        <v>#VALUE!</v>
      </c>
      <c r="G7224" s="4" t="e">
        <f>Table1[[#This Row],[SzumElad]]</f>
        <v>#VALUE!</v>
      </c>
      <c r="H7224" s="7" t="e">
        <f>Table1[[#This Row],[Jut_%]]</f>
        <v>#VALUE!</v>
      </c>
      <c r="I7224" s="4" t="e">
        <f>Table1[[#This Row],[Jut]]</f>
        <v>#VALUE!</v>
      </c>
      <c r="J7224" s="4" t="e">
        <f>Table1[[#This Row],[Column1]]</f>
        <v>#VALUE!</v>
      </c>
    </row>
    <row r="7225" spans="1:10" hidden="1" x14ac:dyDescent="0.3">
      <c r="A7225" s="2" t="e">
        <f>Table1[[#This Row],[Befolyt]]</f>
        <v>#VALUE!</v>
      </c>
      <c r="B7225" t="e">
        <f>Table1[[#This Row],[ÜK]]</f>
        <v>#VALUE!</v>
      </c>
      <c r="C7225" s="3" t="e">
        <f>Table1[[#This Row],[Szla]]</f>
        <v>#VALUE!</v>
      </c>
      <c r="D7225" s="6" t="e">
        <f>Table1[[#This Row],[Kelt_hó]]</f>
        <v>#VALUE!</v>
      </c>
      <c r="E7225" t="e">
        <f>Table1[[#This Row],[Vevő]]</f>
        <v>#VALUE!</v>
      </c>
      <c r="F7225" t="e">
        <f>Table1[[#This Row],[Termékkör]]</f>
        <v>#VALUE!</v>
      </c>
      <c r="G7225" s="4" t="e">
        <f>Table1[[#This Row],[SzumElad]]</f>
        <v>#VALUE!</v>
      </c>
      <c r="H7225" s="7" t="e">
        <f>Table1[[#This Row],[Jut_%]]</f>
        <v>#VALUE!</v>
      </c>
      <c r="I7225" s="4" t="e">
        <f>Table1[[#This Row],[Jut]]</f>
        <v>#VALUE!</v>
      </c>
      <c r="J7225" s="4" t="e">
        <f>Table1[[#This Row],[Column1]]</f>
        <v>#VALUE!</v>
      </c>
    </row>
    <row r="7226" spans="1:10" hidden="1" x14ac:dyDescent="0.3">
      <c r="A7226" s="2" t="e">
        <f>Table1[[#This Row],[Befolyt]]</f>
        <v>#VALUE!</v>
      </c>
      <c r="B7226" t="e">
        <f>Table1[[#This Row],[ÜK]]</f>
        <v>#VALUE!</v>
      </c>
      <c r="C7226" s="3" t="e">
        <f>Table1[[#This Row],[Szla]]</f>
        <v>#VALUE!</v>
      </c>
      <c r="D7226" s="6" t="e">
        <f>Table1[[#This Row],[Kelt_hó]]</f>
        <v>#VALUE!</v>
      </c>
      <c r="E7226" t="e">
        <f>Table1[[#This Row],[Vevő]]</f>
        <v>#VALUE!</v>
      </c>
      <c r="F7226" t="e">
        <f>Table1[[#This Row],[Termékkör]]</f>
        <v>#VALUE!</v>
      </c>
      <c r="G7226" s="4" t="e">
        <f>Table1[[#This Row],[SzumElad]]</f>
        <v>#VALUE!</v>
      </c>
      <c r="H7226" s="7" t="e">
        <f>Table1[[#This Row],[Jut_%]]</f>
        <v>#VALUE!</v>
      </c>
      <c r="I7226" s="4" t="e">
        <f>Table1[[#This Row],[Jut]]</f>
        <v>#VALUE!</v>
      </c>
      <c r="J7226" s="4" t="e">
        <f>Table1[[#This Row],[Column1]]</f>
        <v>#VALUE!</v>
      </c>
    </row>
    <row r="7227" spans="1:10" hidden="1" x14ac:dyDescent="0.3">
      <c r="A7227" s="2" t="e">
        <f>Table1[[#This Row],[Befolyt]]</f>
        <v>#VALUE!</v>
      </c>
      <c r="B7227" t="e">
        <f>Table1[[#This Row],[ÜK]]</f>
        <v>#VALUE!</v>
      </c>
      <c r="C7227" s="3" t="e">
        <f>Table1[[#This Row],[Szla]]</f>
        <v>#VALUE!</v>
      </c>
      <c r="D7227" s="6" t="e">
        <f>Table1[[#This Row],[Kelt_hó]]</f>
        <v>#VALUE!</v>
      </c>
      <c r="E7227" t="e">
        <f>Table1[[#This Row],[Vevő]]</f>
        <v>#VALUE!</v>
      </c>
      <c r="F7227" t="e">
        <f>Table1[[#This Row],[Termékkör]]</f>
        <v>#VALUE!</v>
      </c>
      <c r="G7227" s="4" t="e">
        <f>Table1[[#This Row],[SzumElad]]</f>
        <v>#VALUE!</v>
      </c>
      <c r="H7227" s="7" t="e">
        <f>Table1[[#This Row],[Jut_%]]</f>
        <v>#VALUE!</v>
      </c>
      <c r="I7227" s="4" t="e">
        <f>Table1[[#This Row],[Jut]]</f>
        <v>#VALUE!</v>
      </c>
      <c r="J7227" s="4" t="e">
        <f>Table1[[#This Row],[Column1]]</f>
        <v>#VALUE!</v>
      </c>
    </row>
    <row r="7228" spans="1:10" hidden="1" x14ac:dyDescent="0.3">
      <c r="A7228" s="2" t="e">
        <f>Table1[[#This Row],[Befolyt]]</f>
        <v>#VALUE!</v>
      </c>
      <c r="B7228" t="e">
        <f>Table1[[#This Row],[ÜK]]</f>
        <v>#VALUE!</v>
      </c>
      <c r="C7228" s="3" t="e">
        <f>Table1[[#This Row],[Szla]]</f>
        <v>#VALUE!</v>
      </c>
      <c r="D7228" s="6" t="e">
        <f>Table1[[#This Row],[Kelt_hó]]</f>
        <v>#VALUE!</v>
      </c>
      <c r="E7228" t="e">
        <f>Table1[[#This Row],[Vevő]]</f>
        <v>#VALUE!</v>
      </c>
      <c r="F7228" t="e">
        <f>Table1[[#This Row],[Termékkör]]</f>
        <v>#VALUE!</v>
      </c>
      <c r="G7228" s="4" t="e">
        <f>Table1[[#This Row],[SzumElad]]</f>
        <v>#VALUE!</v>
      </c>
      <c r="H7228" s="7" t="e">
        <f>Table1[[#This Row],[Jut_%]]</f>
        <v>#VALUE!</v>
      </c>
      <c r="I7228" s="4" t="e">
        <f>Table1[[#This Row],[Jut]]</f>
        <v>#VALUE!</v>
      </c>
      <c r="J7228" s="4" t="e">
        <f>Table1[[#This Row],[Column1]]</f>
        <v>#VALUE!</v>
      </c>
    </row>
    <row r="7229" spans="1:10" hidden="1" x14ac:dyDescent="0.3">
      <c r="A7229" s="2" t="e">
        <f>Table1[[#This Row],[Befolyt]]</f>
        <v>#VALUE!</v>
      </c>
      <c r="B7229" t="e">
        <f>Table1[[#This Row],[ÜK]]</f>
        <v>#VALUE!</v>
      </c>
      <c r="C7229" s="3" t="e">
        <f>Table1[[#This Row],[Szla]]</f>
        <v>#VALUE!</v>
      </c>
      <c r="D7229" s="6" t="e">
        <f>Table1[[#This Row],[Kelt_hó]]</f>
        <v>#VALUE!</v>
      </c>
      <c r="E7229" t="e">
        <f>Table1[[#This Row],[Vevő]]</f>
        <v>#VALUE!</v>
      </c>
      <c r="F7229" t="e">
        <f>Table1[[#This Row],[Termékkör]]</f>
        <v>#VALUE!</v>
      </c>
      <c r="G7229" s="4" t="e">
        <f>Table1[[#This Row],[SzumElad]]</f>
        <v>#VALUE!</v>
      </c>
      <c r="H7229" s="7" t="e">
        <f>Table1[[#This Row],[Jut_%]]</f>
        <v>#VALUE!</v>
      </c>
      <c r="I7229" s="4" t="e">
        <f>Table1[[#This Row],[Jut]]</f>
        <v>#VALUE!</v>
      </c>
      <c r="J7229" s="4" t="e">
        <f>Table1[[#This Row],[Column1]]</f>
        <v>#VALUE!</v>
      </c>
    </row>
    <row r="7230" spans="1:10" hidden="1" x14ac:dyDescent="0.3">
      <c r="A7230" s="2" t="e">
        <f>Table1[[#This Row],[Befolyt]]</f>
        <v>#VALUE!</v>
      </c>
      <c r="B7230" t="e">
        <f>Table1[[#This Row],[ÜK]]</f>
        <v>#VALUE!</v>
      </c>
      <c r="C7230" s="3" t="e">
        <f>Table1[[#This Row],[Szla]]</f>
        <v>#VALUE!</v>
      </c>
      <c r="D7230" s="6" t="e">
        <f>Table1[[#This Row],[Kelt_hó]]</f>
        <v>#VALUE!</v>
      </c>
      <c r="E7230" t="e">
        <f>Table1[[#This Row],[Vevő]]</f>
        <v>#VALUE!</v>
      </c>
      <c r="F7230" t="e">
        <f>Table1[[#This Row],[Termékkör]]</f>
        <v>#VALUE!</v>
      </c>
      <c r="G7230" s="4" t="e">
        <f>Table1[[#This Row],[SzumElad]]</f>
        <v>#VALUE!</v>
      </c>
      <c r="H7230" s="7" t="e">
        <f>Table1[[#This Row],[Jut_%]]</f>
        <v>#VALUE!</v>
      </c>
      <c r="I7230" s="4" t="e">
        <f>Table1[[#This Row],[Jut]]</f>
        <v>#VALUE!</v>
      </c>
      <c r="J7230" s="4" t="e">
        <f>Table1[[#This Row],[Column1]]</f>
        <v>#VALUE!</v>
      </c>
    </row>
    <row r="7231" spans="1:10" hidden="1" x14ac:dyDescent="0.3">
      <c r="A7231" s="2" t="e">
        <f>Table1[[#This Row],[Befolyt]]</f>
        <v>#VALUE!</v>
      </c>
      <c r="B7231" t="e">
        <f>Table1[[#This Row],[ÜK]]</f>
        <v>#VALUE!</v>
      </c>
      <c r="C7231" s="3" t="e">
        <f>Table1[[#This Row],[Szla]]</f>
        <v>#VALUE!</v>
      </c>
      <c r="D7231" s="6" t="e">
        <f>Table1[[#This Row],[Kelt_hó]]</f>
        <v>#VALUE!</v>
      </c>
      <c r="E7231" t="e">
        <f>Table1[[#This Row],[Vevő]]</f>
        <v>#VALUE!</v>
      </c>
      <c r="F7231" t="e">
        <f>Table1[[#This Row],[Termékkör]]</f>
        <v>#VALUE!</v>
      </c>
      <c r="G7231" s="4" t="e">
        <f>Table1[[#This Row],[SzumElad]]</f>
        <v>#VALUE!</v>
      </c>
      <c r="H7231" s="7" t="e">
        <f>Table1[[#This Row],[Jut_%]]</f>
        <v>#VALUE!</v>
      </c>
      <c r="I7231" s="4" t="e">
        <f>Table1[[#This Row],[Jut]]</f>
        <v>#VALUE!</v>
      </c>
      <c r="J7231" s="4" t="e">
        <f>Table1[[#This Row],[Column1]]</f>
        <v>#VALUE!</v>
      </c>
    </row>
    <row r="7232" spans="1:10" hidden="1" x14ac:dyDescent="0.3">
      <c r="A7232" s="2" t="e">
        <f>Table1[[#This Row],[Befolyt]]</f>
        <v>#VALUE!</v>
      </c>
      <c r="B7232" t="e">
        <f>Table1[[#This Row],[ÜK]]</f>
        <v>#VALUE!</v>
      </c>
      <c r="C7232" s="3" t="e">
        <f>Table1[[#This Row],[Szla]]</f>
        <v>#VALUE!</v>
      </c>
      <c r="D7232" s="6" t="e">
        <f>Table1[[#This Row],[Kelt_hó]]</f>
        <v>#VALUE!</v>
      </c>
      <c r="E7232" t="e">
        <f>Table1[[#This Row],[Vevő]]</f>
        <v>#VALUE!</v>
      </c>
      <c r="F7232" t="e">
        <f>Table1[[#This Row],[Termékkör]]</f>
        <v>#VALUE!</v>
      </c>
      <c r="G7232" s="4" t="e">
        <f>Table1[[#This Row],[SzumElad]]</f>
        <v>#VALUE!</v>
      </c>
      <c r="H7232" s="7" t="e">
        <f>Table1[[#This Row],[Jut_%]]</f>
        <v>#VALUE!</v>
      </c>
      <c r="I7232" s="4" t="e">
        <f>Table1[[#This Row],[Jut]]</f>
        <v>#VALUE!</v>
      </c>
      <c r="J7232" s="4" t="e">
        <f>Table1[[#This Row],[Column1]]</f>
        <v>#VALUE!</v>
      </c>
    </row>
    <row r="7233" spans="1:10" hidden="1" x14ac:dyDescent="0.3">
      <c r="A7233" s="2" t="e">
        <f>Table1[[#This Row],[Befolyt]]</f>
        <v>#VALUE!</v>
      </c>
      <c r="B7233" t="e">
        <f>Table1[[#This Row],[ÜK]]</f>
        <v>#VALUE!</v>
      </c>
      <c r="C7233" s="3" t="e">
        <f>Table1[[#This Row],[Szla]]</f>
        <v>#VALUE!</v>
      </c>
      <c r="D7233" s="6" t="e">
        <f>Table1[[#This Row],[Kelt_hó]]</f>
        <v>#VALUE!</v>
      </c>
      <c r="E7233" t="e">
        <f>Table1[[#This Row],[Vevő]]</f>
        <v>#VALUE!</v>
      </c>
      <c r="F7233" t="e">
        <f>Table1[[#This Row],[Termékkör]]</f>
        <v>#VALUE!</v>
      </c>
      <c r="G7233" s="4" t="e">
        <f>Table1[[#This Row],[SzumElad]]</f>
        <v>#VALUE!</v>
      </c>
      <c r="H7233" s="7" t="e">
        <f>Table1[[#This Row],[Jut_%]]</f>
        <v>#VALUE!</v>
      </c>
      <c r="I7233" s="4" t="e">
        <f>Table1[[#This Row],[Jut]]</f>
        <v>#VALUE!</v>
      </c>
      <c r="J7233" s="4" t="e">
        <f>Table1[[#This Row],[Column1]]</f>
        <v>#VALUE!</v>
      </c>
    </row>
    <row r="7234" spans="1:10" hidden="1" x14ac:dyDescent="0.3">
      <c r="A7234" s="2" t="e">
        <f>Table1[[#This Row],[Befolyt]]</f>
        <v>#VALUE!</v>
      </c>
      <c r="B7234" t="e">
        <f>Table1[[#This Row],[ÜK]]</f>
        <v>#VALUE!</v>
      </c>
      <c r="C7234" s="3" t="e">
        <f>Table1[[#This Row],[Szla]]</f>
        <v>#VALUE!</v>
      </c>
      <c r="D7234" s="6" t="e">
        <f>Table1[[#This Row],[Kelt_hó]]</f>
        <v>#VALUE!</v>
      </c>
      <c r="E7234" t="e">
        <f>Table1[[#This Row],[Vevő]]</f>
        <v>#VALUE!</v>
      </c>
      <c r="F7234" t="e">
        <f>Table1[[#This Row],[Termékkör]]</f>
        <v>#VALUE!</v>
      </c>
      <c r="G7234" s="4" t="e">
        <f>Table1[[#This Row],[SzumElad]]</f>
        <v>#VALUE!</v>
      </c>
      <c r="H7234" s="7" t="e">
        <f>Table1[[#This Row],[Jut_%]]</f>
        <v>#VALUE!</v>
      </c>
      <c r="I7234" s="4" t="e">
        <f>Table1[[#This Row],[Jut]]</f>
        <v>#VALUE!</v>
      </c>
      <c r="J7234" s="4" t="e">
        <f>Table1[[#This Row],[Column1]]</f>
        <v>#VALUE!</v>
      </c>
    </row>
    <row r="7235" spans="1:10" hidden="1" x14ac:dyDescent="0.3">
      <c r="A7235" s="2" t="e">
        <f>Table1[[#This Row],[Befolyt]]</f>
        <v>#VALUE!</v>
      </c>
      <c r="B7235" t="e">
        <f>Table1[[#This Row],[ÜK]]</f>
        <v>#VALUE!</v>
      </c>
      <c r="C7235" s="3" t="e">
        <f>Table1[[#This Row],[Szla]]</f>
        <v>#VALUE!</v>
      </c>
      <c r="D7235" s="6" t="e">
        <f>Table1[[#This Row],[Kelt_hó]]</f>
        <v>#VALUE!</v>
      </c>
      <c r="E7235" t="e">
        <f>Table1[[#This Row],[Vevő]]</f>
        <v>#VALUE!</v>
      </c>
      <c r="F7235" t="e">
        <f>Table1[[#This Row],[Termékkör]]</f>
        <v>#VALUE!</v>
      </c>
      <c r="G7235" s="4" t="e">
        <f>Table1[[#This Row],[SzumElad]]</f>
        <v>#VALUE!</v>
      </c>
      <c r="H7235" s="7" t="e">
        <f>Table1[[#This Row],[Jut_%]]</f>
        <v>#VALUE!</v>
      </c>
      <c r="I7235" s="4" t="e">
        <f>Table1[[#This Row],[Jut]]</f>
        <v>#VALUE!</v>
      </c>
      <c r="J7235" s="4" t="e">
        <f>Table1[[#This Row],[Column1]]</f>
        <v>#VALUE!</v>
      </c>
    </row>
    <row r="7236" spans="1:10" hidden="1" x14ac:dyDescent="0.3">
      <c r="A7236" s="2" t="e">
        <f>Table1[[#This Row],[Befolyt]]</f>
        <v>#VALUE!</v>
      </c>
      <c r="B7236" t="e">
        <f>Table1[[#This Row],[ÜK]]</f>
        <v>#VALUE!</v>
      </c>
      <c r="C7236" s="3" t="e">
        <f>Table1[[#This Row],[Szla]]</f>
        <v>#VALUE!</v>
      </c>
      <c r="D7236" s="6" t="e">
        <f>Table1[[#This Row],[Kelt_hó]]</f>
        <v>#VALUE!</v>
      </c>
      <c r="E7236" t="e">
        <f>Table1[[#This Row],[Vevő]]</f>
        <v>#VALUE!</v>
      </c>
      <c r="F7236" t="e">
        <f>Table1[[#This Row],[Termékkör]]</f>
        <v>#VALUE!</v>
      </c>
      <c r="G7236" s="4" t="e">
        <f>Table1[[#This Row],[SzumElad]]</f>
        <v>#VALUE!</v>
      </c>
      <c r="H7236" s="7" t="e">
        <f>Table1[[#This Row],[Jut_%]]</f>
        <v>#VALUE!</v>
      </c>
      <c r="I7236" s="4" t="e">
        <f>Table1[[#This Row],[Jut]]</f>
        <v>#VALUE!</v>
      </c>
      <c r="J7236" s="4" t="e">
        <f>Table1[[#This Row],[Column1]]</f>
        <v>#VALUE!</v>
      </c>
    </row>
    <row r="7237" spans="1:10" hidden="1" x14ac:dyDescent="0.3">
      <c r="A7237" s="2" t="e">
        <f>Table1[[#This Row],[Befolyt]]</f>
        <v>#VALUE!</v>
      </c>
      <c r="B7237" t="e">
        <f>Table1[[#This Row],[ÜK]]</f>
        <v>#VALUE!</v>
      </c>
      <c r="C7237" s="3" t="e">
        <f>Table1[[#This Row],[Szla]]</f>
        <v>#VALUE!</v>
      </c>
      <c r="D7237" s="6" t="e">
        <f>Table1[[#This Row],[Kelt_hó]]</f>
        <v>#VALUE!</v>
      </c>
      <c r="E7237" t="e">
        <f>Table1[[#This Row],[Vevő]]</f>
        <v>#VALUE!</v>
      </c>
      <c r="F7237" t="e">
        <f>Table1[[#This Row],[Termékkör]]</f>
        <v>#VALUE!</v>
      </c>
      <c r="G7237" s="4" t="e">
        <f>Table1[[#This Row],[SzumElad]]</f>
        <v>#VALUE!</v>
      </c>
      <c r="H7237" s="7" t="e">
        <f>Table1[[#This Row],[Jut_%]]</f>
        <v>#VALUE!</v>
      </c>
      <c r="I7237" s="4" t="e">
        <f>Table1[[#This Row],[Jut]]</f>
        <v>#VALUE!</v>
      </c>
      <c r="J7237" s="4" t="e">
        <f>Table1[[#This Row],[Column1]]</f>
        <v>#VALUE!</v>
      </c>
    </row>
    <row r="7238" spans="1:10" hidden="1" x14ac:dyDescent="0.3">
      <c r="A7238" s="2" t="e">
        <f>Table1[[#This Row],[Befolyt]]</f>
        <v>#VALUE!</v>
      </c>
      <c r="B7238" t="e">
        <f>Table1[[#This Row],[ÜK]]</f>
        <v>#VALUE!</v>
      </c>
      <c r="C7238" s="3" t="e">
        <f>Table1[[#This Row],[Szla]]</f>
        <v>#VALUE!</v>
      </c>
      <c r="D7238" s="6" t="e">
        <f>Table1[[#This Row],[Kelt_hó]]</f>
        <v>#VALUE!</v>
      </c>
      <c r="E7238" t="e">
        <f>Table1[[#This Row],[Vevő]]</f>
        <v>#VALUE!</v>
      </c>
      <c r="F7238" t="e">
        <f>Table1[[#This Row],[Termékkör]]</f>
        <v>#VALUE!</v>
      </c>
      <c r="G7238" s="4" t="e">
        <f>Table1[[#This Row],[SzumElad]]</f>
        <v>#VALUE!</v>
      </c>
      <c r="H7238" s="7" t="e">
        <f>Table1[[#This Row],[Jut_%]]</f>
        <v>#VALUE!</v>
      </c>
      <c r="I7238" s="4" t="e">
        <f>Table1[[#This Row],[Jut]]</f>
        <v>#VALUE!</v>
      </c>
      <c r="J7238" s="4" t="e">
        <f>Table1[[#This Row],[Column1]]</f>
        <v>#VALUE!</v>
      </c>
    </row>
    <row r="7239" spans="1:10" hidden="1" x14ac:dyDescent="0.3">
      <c r="A7239" s="2" t="e">
        <f>Table1[[#This Row],[Befolyt]]</f>
        <v>#VALUE!</v>
      </c>
      <c r="B7239" t="e">
        <f>Table1[[#This Row],[ÜK]]</f>
        <v>#VALUE!</v>
      </c>
      <c r="C7239" s="3" t="e">
        <f>Table1[[#This Row],[Szla]]</f>
        <v>#VALUE!</v>
      </c>
      <c r="D7239" s="6" t="e">
        <f>Table1[[#This Row],[Kelt_hó]]</f>
        <v>#VALUE!</v>
      </c>
      <c r="E7239" t="e">
        <f>Table1[[#This Row],[Vevő]]</f>
        <v>#VALUE!</v>
      </c>
      <c r="F7239" t="e">
        <f>Table1[[#This Row],[Termékkör]]</f>
        <v>#VALUE!</v>
      </c>
      <c r="G7239" s="4" t="e">
        <f>Table1[[#This Row],[SzumElad]]</f>
        <v>#VALUE!</v>
      </c>
      <c r="H7239" s="7" t="e">
        <f>Table1[[#This Row],[Jut_%]]</f>
        <v>#VALUE!</v>
      </c>
      <c r="I7239" s="4" t="e">
        <f>Table1[[#This Row],[Jut]]</f>
        <v>#VALUE!</v>
      </c>
      <c r="J7239" s="4" t="e">
        <f>Table1[[#This Row],[Column1]]</f>
        <v>#VALUE!</v>
      </c>
    </row>
    <row r="7240" spans="1:10" hidden="1" x14ac:dyDescent="0.3">
      <c r="A7240" s="2" t="e">
        <f>Table1[[#This Row],[Befolyt]]</f>
        <v>#VALUE!</v>
      </c>
      <c r="B7240" t="e">
        <f>Table1[[#This Row],[ÜK]]</f>
        <v>#VALUE!</v>
      </c>
      <c r="C7240" s="3" t="e">
        <f>Table1[[#This Row],[Szla]]</f>
        <v>#VALUE!</v>
      </c>
      <c r="D7240" s="6" t="e">
        <f>Table1[[#This Row],[Kelt_hó]]</f>
        <v>#VALUE!</v>
      </c>
      <c r="E7240" t="e">
        <f>Table1[[#This Row],[Vevő]]</f>
        <v>#VALUE!</v>
      </c>
      <c r="F7240" t="e">
        <f>Table1[[#This Row],[Termékkör]]</f>
        <v>#VALUE!</v>
      </c>
      <c r="G7240" s="4" t="e">
        <f>Table1[[#This Row],[SzumElad]]</f>
        <v>#VALUE!</v>
      </c>
      <c r="H7240" s="7" t="e">
        <f>Table1[[#This Row],[Jut_%]]</f>
        <v>#VALUE!</v>
      </c>
      <c r="I7240" s="4" t="e">
        <f>Table1[[#This Row],[Jut]]</f>
        <v>#VALUE!</v>
      </c>
      <c r="J7240" s="4" t="e">
        <f>Table1[[#This Row],[Column1]]</f>
        <v>#VALUE!</v>
      </c>
    </row>
    <row r="7241" spans="1:10" hidden="1" x14ac:dyDescent="0.3">
      <c r="A7241" s="2" t="e">
        <f>Table1[[#This Row],[Befolyt]]</f>
        <v>#VALUE!</v>
      </c>
      <c r="B7241" t="e">
        <f>Table1[[#This Row],[ÜK]]</f>
        <v>#VALUE!</v>
      </c>
      <c r="C7241" s="3" t="e">
        <f>Table1[[#This Row],[Szla]]</f>
        <v>#VALUE!</v>
      </c>
      <c r="D7241" s="6" t="e">
        <f>Table1[[#This Row],[Kelt_hó]]</f>
        <v>#VALUE!</v>
      </c>
      <c r="E7241" t="e">
        <f>Table1[[#This Row],[Vevő]]</f>
        <v>#VALUE!</v>
      </c>
      <c r="F7241" t="e">
        <f>Table1[[#This Row],[Termékkör]]</f>
        <v>#VALUE!</v>
      </c>
      <c r="G7241" s="4" t="e">
        <f>Table1[[#This Row],[SzumElad]]</f>
        <v>#VALUE!</v>
      </c>
      <c r="H7241" s="7" t="e">
        <f>Table1[[#This Row],[Jut_%]]</f>
        <v>#VALUE!</v>
      </c>
      <c r="I7241" s="4" t="e">
        <f>Table1[[#This Row],[Jut]]</f>
        <v>#VALUE!</v>
      </c>
      <c r="J7241" s="4" t="e">
        <f>Table1[[#This Row],[Column1]]</f>
        <v>#VALUE!</v>
      </c>
    </row>
    <row r="7242" spans="1:10" hidden="1" x14ac:dyDescent="0.3">
      <c r="A7242" s="2" t="e">
        <f>Table1[[#This Row],[Befolyt]]</f>
        <v>#VALUE!</v>
      </c>
      <c r="B7242" t="e">
        <f>Table1[[#This Row],[ÜK]]</f>
        <v>#VALUE!</v>
      </c>
      <c r="C7242" s="3" t="e">
        <f>Table1[[#This Row],[Szla]]</f>
        <v>#VALUE!</v>
      </c>
      <c r="D7242" s="6" t="e">
        <f>Table1[[#This Row],[Kelt_hó]]</f>
        <v>#VALUE!</v>
      </c>
      <c r="E7242" t="e">
        <f>Table1[[#This Row],[Vevő]]</f>
        <v>#VALUE!</v>
      </c>
      <c r="F7242" t="e">
        <f>Table1[[#This Row],[Termékkör]]</f>
        <v>#VALUE!</v>
      </c>
      <c r="G7242" s="4" t="e">
        <f>Table1[[#This Row],[SzumElad]]</f>
        <v>#VALUE!</v>
      </c>
      <c r="H7242" s="7" t="e">
        <f>Table1[[#This Row],[Jut_%]]</f>
        <v>#VALUE!</v>
      </c>
      <c r="I7242" s="4" t="e">
        <f>Table1[[#This Row],[Jut]]</f>
        <v>#VALUE!</v>
      </c>
      <c r="J7242" s="4" t="e">
        <f>Table1[[#This Row],[Column1]]</f>
        <v>#VALUE!</v>
      </c>
    </row>
    <row r="7243" spans="1:10" hidden="1" x14ac:dyDescent="0.3">
      <c r="A7243" s="2" t="e">
        <f>Table1[[#This Row],[Befolyt]]</f>
        <v>#VALUE!</v>
      </c>
      <c r="B7243" t="e">
        <f>Table1[[#This Row],[ÜK]]</f>
        <v>#VALUE!</v>
      </c>
      <c r="C7243" s="3" t="e">
        <f>Table1[[#This Row],[Szla]]</f>
        <v>#VALUE!</v>
      </c>
      <c r="D7243" s="6" t="e">
        <f>Table1[[#This Row],[Kelt_hó]]</f>
        <v>#VALUE!</v>
      </c>
      <c r="E7243" t="e">
        <f>Table1[[#This Row],[Vevő]]</f>
        <v>#VALUE!</v>
      </c>
      <c r="F7243" t="e">
        <f>Table1[[#This Row],[Termékkör]]</f>
        <v>#VALUE!</v>
      </c>
      <c r="G7243" s="4" t="e">
        <f>Table1[[#This Row],[SzumElad]]</f>
        <v>#VALUE!</v>
      </c>
      <c r="H7243" s="7" t="e">
        <f>Table1[[#This Row],[Jut_%]]</f>
        <v>#VALUE!</v>
      </c>
      <c r="I7243" s="4" t="e">
        <f>Table1[[#This Row],[Jut]]</f>
        <v>#VALUE!</v>
      </c>
      <c r="J7243" s="4" t="e">
        <f>Table1[[#This Row],[Column1]]</f>
        <v>#VALUE!</v>
      </c>
    </row>
    <row r="7244" spans="1:10" hidden="1" x14ac:dyDescent="0.3">
      <c r="A7244" s="2" t="e">
        <f>Table1[[#This Row],[Befolyt]]</f>
        <v>#VALUE!</v>
      </c>
      <c r="B7244" t="e">
        <f>Table1[[#This Row],[ÜK]]</f>
        <v>#VALUE!</v>
      </c>
      <c r="C7244" s="3" t="e">
        <f>Table1[[#This Row],[Szla]]</f>
        <v>#VALUE!</v>
      </c>
      <c r="D7244" s="6" t="e">
        <f>Table1[[#This Row],[Kelt_hó]]</f>
        <v>#VALUE!</v>
      </c>
      <c r="E7244" t="e">
        <f>Table1[[#This Row],[Vevő]]</f>
        <v>#VALUE!</v>
      </c>
      <c r="F7244" t="e">
        <f>Table1[[#This Row],[Termékkör]]</f>
        <v>#VALUE!</v>
      </c>
      <c r="G7244" s="4" t="e">
        <f>Table1[[#This Row],[SzumElad]]</f>
        <v>#VALUE!</v>
      </c>
      <c r="H7244" s="7" t="e">
        <f>Table1[[#This Row],[Jut_%]]</f>
        <v>#VALUE!</v>
      </c>
      <c r="I7244" s="4" t="e">
        <f>Table1[[#This Row],[Jut]]</f>
        <v>#VALUE!</v>
      </c>
      <c r="J7244" s="4" t="e">
        <f>Table1[[#This Row],[Column1]]</f>
        <v>#VALUE!</v>
      </c>
    </row>
    <row r="7245" spans="1:10" hidden="1" x14ac:dyDescent="0.3">
      <c r="A7245" s="2" t="e">
        <f>Table1[[#This Row],[Befolyt]]</f>
        <v>#VALUE!</v>
      </c>
      <c r="B7245" t="e">
        <f>Table1[[#This Row],[ÜK]]</f>
        <v>#VALUE!</v>
      </c>
      <c r="C7245" s="3" t="e">
        <f>Table1[[#This Row],[Szla]]</f>
        <v>#VALUE!</v>
      </c>
      <c r="D7245" s="6" t="e">
        <f>Table1[[#This Row],[Kelt_hó]]</f>
        <v>#VALUE!</v>
      </c>
      <c r="E7245" t="e">
        <f>Table1[[#This Row],[Vevő]]</f>
        <v>#VALUE!</v>
      </c>
      <c r="F7245" t="e">
        <f>Table1[[#This Row],[Termékkör]]</f>
        <v>#VALUE!</v>
      </c>
      <c r="G7245" s="4" t="e">
        <f>Table1[[#This Row],[SzumElad]]</f>
        <v>#VALUE!</v>
      </c>
      <c r="H7245" s="7" t="e">
        <f>Table1[[#This Row],[Jut_%]]</f>
        <v>#VALUE!</v>
      </c>
      <c r="I7245" s="4" t="e">
        <f>Table1[[#This Row],[Jut]]</f>
        <v>#VALUE!</v>
      </c>
      <c r="J7245" s="4" t="e">
        <f>Table1[[#This Row],[Column1]]</f>
        <v>#VALUE!</v>
      </c>
    </row>
    <row r="7246" spans="1:10" hidden="1" x14ac:dyDescent="0.3">
      <c r="A7246" s="2" t="e">
        <f>Table1[[#This Row],[Befolyt]]</f>
        <v>#VALUE!</v>
      </c>
      <c r="B7246" t="e">
        <f>Table1[[#This Row],[ÜK]]</f>
        <v>#VALUE!</v>
      </c>
      <c r="C7246" s="3" t="e">
        <f>Table1[[#This Row],[Szla]]</f>
        <v>#VALUE!</v>
      </c>
      <c r="D7246" s="6" t="e">
        <f>Table1[[#This Row],[Kelt_hó]]</f>
        <v>#VALUE!</v>
      </c>
      <c r="E7246" t="e">
        <f>Table1[[#This Row],[Vevő]]</f>
        <v>#VALUE!</v>
      </c>
      <c r="F7246" t="e">
        <f>Table1[[#This Row],[Termékkör]]</f>
        <v>#VALUE!</v>
      </c>
      <c r="G7246" s="4" t="e">
        <f>Table1[[#This Row],[SzumElad]]</f>
        <v>#VALUE!</v>
      </c>
      <c r="H7246" s="7" t="e">
        <f>Table1[[#This Row],[Jut_%]]</f>
        <v>#VALUE!</v>
      </c>
      <c r="I7246" s="4" t="e">
        <f>Table1[[#This Row],[Jut]]</f>
        <v>#VALUE!</v>
      </c>
      <c r="J7246" s="4" t="e">
        <f>Table1[[#This Row],[Column1]]</f>
        <v>#VALUE!</v>
      </c>
    </row>
    <row r="7247" spans="1:10" hidden="1" x14ac:dyDescent="0.3">
      <c r="A7247" s="2" t="e">
        <f>Table1[[#This Row],[Befolyt]]</f>
        <v>#VALUE!</v>
      </c>
      <c r="B7247" t="e">
        <f>Table1[[#This Row],[ÜK]]</f>
        <v>#VALUE!</v>
      </c>
      <c r="C7247" s="3" t="e">
        <f>Table1[[#This Row],[Szla]]</f>
        <v>#VALUE!</v>
      </c>
      <c r="D7247" s="6" t="e">
        <f>Table1[[#This Row],[Kelt_hó]]</f>
        <v>#VALUE!</v>
      </c>
      <c r="E7247" t="e">
        <f>Table1[[#This Row],[Vevő]]</f>
        <v>#VALUE!</v>
      </c>
      <c r="F7247" t="e">
        <f>Table1[[#This Row],[Termékkör]]</f>
        <v>#VALUE!</v>
      </c>
      <c r="G7247" s="4" t="e">
        <f>Table1[[#This Row],[SzumElad]]</f>
        <v>#VALUE!</v>
      </c>
      <c r="H7247" s="7" t="e">
        <f>Table1[[#This Row],[Jut_%]]</f>
        <v>#VALUE!</v>
      </c>
      <c r="I7247" s="4" t="e">
        <f>Table1[[#This Row],[Jut]]</f>
        <v>#VALUE!</v>
      </c>
      <c r="J7247" s="4" t="e">
        <f>Table1[[#This Row],[Column1]]</f>
        <v>#VALUE!</v>
      </c>
    </row>
    <row r="7248" spans="1:10" hidden="1" x14ac:dyDescent="0.3">
      <c r="A7248" s="2" t="e">
        <f>Table1[[#This Row],[Befolyt]]</f>
        <v>#VALUE!</v>
      </c>
      <c r="B7248" t="e">
        <f>Table1[[#This Row],[ÜK]]</f>
        <v>#VALUE!</v>
      </c>
      <c r="C7248" s="3" t="e">
        <f>Table1[[#This Row],[Szla]]</f>
        <v>#VALUE!</v>
      </c>
      <c r="D7248" s="6" t="e">
        <f>Table1[[#This Row],[Kelt_hó]]</f>
        <v>#VALUE!</v>
      </c>
      <c r="E7248" t="e">
        <f>Table1[[#This Row],[Vevő]]</f>
        <v>#VALUE!</v>
      </c>
      <c r="F7248" t="e">
        <f>Table1[[#This Row],[Termékkör]]</f>
        <v>#VALUE!</v>
      </c>
      <c r="G7248" s="4" t="e">
        <f>Table1[[#This Row],[SzumElad]]</f>
        <v>#VALUE!</v>
      </c>
      <c r="H7248" s="7" t="e">
        <f>Table1[[#This Row],[Jut_%]]</f>
        <v>#VALUE!</v>
      </c>
      <c r="I7248" s="4" t="e">
        <f>Table1[[#This Row],[Jut]]</f>
        <v>#VALUE!</v>
      </c>
      <c r="J7248" s="4" t="e">
        <f>Table1[[#This Row],[Column1]]</f>
        <v>#VALUE!</v>
      </c>
    </row>
    <row r="7249" spans="1:10" hidden="1" x14ac:dyDescent="0.3">
      <c r="A7249" s="2" t="e">
        <f>Table1[[#This Row],[Befolyt]]</f>
        <v>#VALUE!</v>
      </c>
      <c r="B7249" t="e">
        <f>Table1[[#This Row],[ÜK]]</f>
        <v>#VALUE!</v>
      </c>
      <c r="C7249" s="3" t="e">
        <f>Table1[[#This Row],[Szla]]</f>
        <v>#VALUE!</v>
      </c>
      <c r="D7249" s="6" t="e">
        <f>Table1[[#This Row],[Kelt_hó]]</f>
        <v>#VALUE!</v>
      </c>
      <c r="E7249" t="e">
        <f>Table1[[#This Row],[Vevő]]</f>
        <v>#VALUE!</v>
      </c>
      <c r="F7249" t="e">
        <f>Table1[[#This Row],[Termékkör]]</f>
        <v>#VALUE!</v>
      </c>
      <c r="G7249" s="4" t="e">
        <f>Table1[[#This Row],[SzumElad]]</f>
        <v>#VALUE!</v>
      </c>
      <c r="H7249" s="7" t="e">
        <f>Table1[[#This Row],[Jut_%]]</f>
        <v>#VALUE!</v>
      </c>
      <c r="I7249" s="4" t="e">
        <f>Table1[[#This Row],[Jut]]</f>
        <v>#VALUE!</v>
      </c>
      <c r="J7249" s="4" t="e">
        <f>Table1[[#This Row],[Column1]]</f>
        <v>#VALUE!</v>
      </c>
    </row>
    <row r="7250" spans="1:10" hidden="1" x14ac:dyDescent="0.3">
      <c r="A7250" s="2" t="e">
        <f>Table1[[#This Row],[Befolyt]]</f>
        <v>#VALUE!</v>
      </c>
      <c r="B7250" t="e">
        <f>Table1[[#This Row],[ÜK]]</f>
        <v>#VALUE!</v>
      </c>
      <c r="C7250" s="3" t="e">
        <f>Table1[[#This Row],[Szla]]</f>
        <v>#VALUE!</v>
      </c>
      <c r="D7250" s="6" t="e">
        <f>Table1[[#This Row],[Kelt_hó]]</f>
        <v>#VALUE!</v>
      </c>
      <c r="E7250" t="e">
        <f>Table1[[#This Row],[Vevő]]</f>
        <v>#VALUE!</v>
      </c>
      <c r="F7250" t="e">
        <f>Table1[[#This Row],[Termékkör]]</f>
        <v>#VALUE!</v>
      </c>
      <c r="G7250" s="4" t="e">
        <f>Table1[[#This Row],[SzumElad]]</f>
        <v>#VALUE!</v>
      </c>
      <c r="H7250" s="7" t="e">
        <f>Table1[[#This Row],[Jut_%]]</f>
        <v>#VALUE!</v>
      </c>
      <c r="I7250" s="4" t="e">
        <f>Table1[[#This Row],[Jut]]</f>
        <v>#VALUE!</v>
      </c>
      <c r="J7250" s="4" t="e">
        <f>Table1[[#This Row],[Column1]]</f>
        <v>#VALUE!</v>
      </c>
    </row>
    <row r="7251" spans="1:10" hidden="1" x14ac:dyDescent="0.3">
      <c r="A7251" s="2" t="e">
        <f>Table1[[#This Row],[Befolyt]]</f>
        <v>#VALUE!</v>
      </c>
      <c r="B7251" t="e">
        <f>Table1[[#This Row],[ÜK]]</f>
        <v>#VALUE!</v>
      </c>
      <c r="C7251" s="3" t="e">
        <f>Table1[[#This Row],[Szla]]</f>
        <v>#VALUE!</v>
      </c>
      <c r="D7251" s="6" t="e">
        <f>Table1[[#This Row],[Kelt_hó]]</f>
        <v>#VALUE!</v>
      </c>
      <c r="E7251" t="e">
        <f>Table1[[#This Row],[Vevő]]</f>
        <v>#VALUE!</v>
      </c>
      <c r="F7251" t="e">
        <f>Table1[[#This Row],[Termékkör]]</f>
        <v>#VALUE!</v>
      </c>
      <c r="G7251" s="4" t="e">
        <f>Table1[[#This Row],[SzumElad]]</f>
        <v>#VALUE!</v>
      </c>
      <c r="H7251" s="7" t="e">
        <f>Table1[[#This Row],[Jut_%]]</f>
        <v>#VALUE!</v>
      </c>
      <c r="I7251" s="4" t="e">
        <f>Table1[[#This Row],[Jut]]</f>
        <v>#VALUE!</v>
      </c>
      <c r="J7251" s="4" t="e">
        <f>Table1[[#This Row],[Column1]]</f>
        <v>#VALUE!</v>
      </c>
    </row>
    <row r="7252" spans="1:10" hidden="1" x14ac:dyDescent="0.3">
      <c r="A7252" s="2" t="e">
        <f>Table1[[#This Row],[Befolyt]]</f>
        <v>#VALUE!</v>
      </c>
      <c r="B7252" t="e">
        <f>Table1[[#This Row],[ÜK]]</f>
        <v>#VALUE!</v>
      </c>
      <c r="C7252" s="3" t="e">
        <f>Table1[[#This Row],[Szla]]</f>
        <v>#VALUE!</v>
      </c>
      <c r="D7252" s="6" t="e">
        <f>Table1[[#This Row],[Kelt_hó]]</f>
        <v>#VALUE!</v>
      </c>
      <c r="E7252" t="e">
        <f>Table1[[#This Row],[Vevő]]</f>
        <v>#VALUE!</v>
      </c>
      <c r="F7252" t="e">
        <f>Table1[[#This Row],[Termékkör]]</f>
        <v>#VALUE!</v>
      </c>
      <c r="G7252" s="4" t="e">
        <f>Table1[[#This Row],[SzumElad]]</f>
        <v>#VALUE!</v>
      </c>
      <c r="H7252" s="7" t="e">
        <f>Table1[[#This Row],[Jut_%]]</f>
        <v>#VALUE!</v>
      </c>
      <c r="I7252" s="4" t="e">
        <f>Table1[[#This Row],[Jut]]</f>
        <v>#VALUE!</v>
      </c>
      <c r="J7252" s="4" t="e">
        <f>Table1[[#This Row],[Column1]]</f>
        <v>#VALUE!</v>
      </c>
    </row>
    <row r="7253" spans="1:10" hidden="1" x14ac:dyDescent="0.3">
      <c r="A7253" s="2" t="e">
        <f>Table1[[#This Row],[Befolyt]]</f>
        <v>#VALUE!</v>
      </c>
      <c r="B7253" t="e">
        <f>Table1[[#This Row],[ÜK]]</f>
        <v>#VALUE!</v>
      </c>
      <c r="C7253" s="3" t="e">
        <f>Table1[[#This Row],[Szla]]</f>
        <v>#VALUE!</v>
      </c>
      <c r="D7253" s="6" t="e">
        <f>Table1[[#This Row],[Kelt_hó]]</f>
        <v>#VALUE!</v>
      </c>
      <c r="E7253" t="e">
        <f>Table1[[#This Row],[Vevő]]</f>
        <v>#VALUE!</v>
      </c>
      <c r="F7253" t="e">
        <f>Table1[[#This Row],[Termékkör]]</f>
        <v>#VALUE!</v>
      </c>
      <c r="G7253" s="4" t="e">
        <f>Table1[[#This Row],[SzumElad]]</f>
        <v>#VALUE!</v>
      </c>
      <c r="H7253" s="7" t="e">
        <f>Table1[[#This Row],[Jut_%]]</f>
        <v>#VALUE!</v>
      </c>
      <c r="I7253" s="4" t="e">
        <f>Table1[[#This Row],[Jut]]</f>
        <v>#VALUE!</v>
      </c>
      <c r="J7253" s="4" t="e">
        <f>Table1[[#This Row],[Column1]]</f>
        <v>#VALUE!</v>
      </c>
    </row>
    <row r="7254" spans="1:10" hidden="1" x14ac:dyDescent="0.3">
      <c r="A7254" s="2" t="e">
        <f>Table1[[#This Row],[Befolyt]]</f>
        <v>#VALUE!</v>
      </c>
      <c r="B7254" t="e">
        <f>Table1[[#This Row],[ÜK]]</f>
        <v>#VALUE!</v>
      </c>
      <c r="C7254" s="3" t="e">
        <f>Table1[[#This Row],[Szla]]</f>
        <v>#VALUE!</v>
      </c>
      <c r="D7254" s="6" t="e">
        <f>Table1[[#This Row],[Kelt_hó]]</f>
        <v>#VALUE!</v>
      </c>
      <c r="E7254" t="e">
        <f>Table1[[#This Row],[Vevő]]</f>
        <v>#VALUE!</v>
      </c>
      <c r="F7254" t="e">
        <f>Table1[[#This Row],[Termékkör]]</f>
        <v>#VALUE!</v>
      </c>
      <c r="G7254" s="4" t="e">
        <f>Table1[[#This Row],[SzumElad]]</f>
        <v>#VALUE!</v>
      </c>
      <c r="H7254" s="7" t="e">
        <f>Table1[[#This Row],[Jut_%]]</f>
        <v>#VALUE!</v>
      </c>
      <c r="I7254" s="4" t="e">
        <f>Table1[[#This Row],[Jut]]</f>
        <v>#VALUE!</v>
      </c>
      <c r="J7254" s="4" t="e">
        <f>Table1[[#This Row],[Column1]]</f>
        <v>#VALUE!</v>
      </c>
    </row>
    <row r="7255" spans="1:10" hidden="1" x14ac:dyDescent="0.3">
      <c r="A7255" s="2" t="e">
        <f>Table1[[#This Row],[Befolyt]]</f>
        <v>#VALUE!</v>
      </c>
      <c r="B7255" t="e">
        <f>Table1[[#This Row],[ÜK]]</f>
        <v>#VALUE!</v>
      </c>
      <c r="C7255" s="3" t="e">
        <f>Table1[[#This Row],[Szla]]</f>
        <v>#VALUE!</v>
      </c>
      <c r="D7255" s="6" t="e">
        <f>Table1[[#This Row],[Kelt_hó]]</f>
        <v>#VALUE!</v>
      </c>
      <c r="E7255" t="e">
        <f>Table1[[#This Row],[Vevő]]</f>
        <v>#VALUE!</v>
      </c>
      <c r="F7255" t="e">
        <f>Table1[[#This Row],[Termékkör]]</f>
        <v>#VALUE!</v>
      </c>
      <c r="G7255" s="4" t="e">
        <f>Table1[[#This Row],[SzumElad]]</f>
        <v>#VALUE!</v>
      </c>
      <c r="H7255" s="7" t="e">
        <f>Table1[[#This Row],[Jut_%]]</f>
        <v>#VALUE!</v>
      </c>
      <c r="I7255" s="4" t="e">
        <f>Table1[[#This Row],[Jut]]</f>
        <v>#VALUE!</v>
      </c>
      <c r="J7255" s="4" t="e">
        <f>Table1[[#This Row],[Column1]]</f>
        <v>#VALUE!</v>
      </c>
    </row>
    <row r="7256" spans="1:10" hidden="1" x14ac:dyDescent="0.3">
      <c r="A7256" s="2" t="e">
        <f>Table1[[#This Row],[Befolyt]]</f>
        <v>#VALUE!</v>
      </c>
      <c r="B7256" t="e">
        <f>Table1[[#This Row],[ÜK]]</f>
        <v>#VALUE!</v>
      </c>
      <c r="C7256" s="3" t="e">
        <f>Table1[[#This Row],[Szla]]</f>
        <v>#VALUE!</v>
      </c>
      <c r="D7256" s="6" t="e">
        <f>Table1[[#This Row],[Kelt_hó]]</f>
        <v>#VALUE!</v>
      </c>
      <c r="E7256" t="e">
        <f>Table1[[#This Row],[Vevő]]</f>
        <v>#VALUE!</v>
      </c>
      <c r="F7256" t="e">
        <f>Table1[[#This Row],[Termékkör]]</f>
        <v>#VALUE!</v>
      </c>
      <c r="G7256" s="4" t="e">
        <f>Table1[[#This Row],[SzumElad]]</f>
        <v>#VALUE!</v>
      </c>
      <c r="H7256" s="7" t="e">
        <f>Table1[[#This Row],[Jut_%]]</f>
        <v>#VALUE!</v>
      </c>
      <c r="I7256" s="4" t="e">
        <f>Table1[[#This Row],[Jut]]</f>
        <v>#VALUE!</v>
      </c>
      <c r="J7256" s="4" t="e">
        <f>Table1[[#This Row],[Column1]]</f>
        <v>#VALUE!</v>
      </c>
    </row>
    <row r="7257" spans="1:10" hidden="1" x14ac:dyDescent="0.3">
      <c r="A7257" s="2" t="e">
        <f>Table1[[#This Row],[Befolyt]]</f>
        <v>#VALUE!</v>
      </c>
      <c r="B7257" t="e">
        <f>Table1[[#This Row],[ÜK]]</f>
        <v>#VALUE!</v>
      </c>
      <c r="C7257" s="3" t="e">
        <f>Table1[[#This Row],[Szla]]</f>
        <v>#VALUE!</v>
      </c>
      <c r="D7257" s="6" t="e">
        <f>Table1[[#This Row],[Kelt_hó]]</f>
        <v>#VALUE!</v>
      </c>
      <c r="E7257" t="e">
        <f>Table1[[#This Row],[Vevő]]</f>
        <v>#VALUE!</v>
      </c>
      <c r="F7257" t="e">
        <f>Table1[[#This Row],[Termékkör]]</f>
        <v>#VALUE!</v>
      </c>
      <c r="G7257" s="4" t="e">
        <f>Table1[[#This Row],[SzumElad]]</f>
        <v>#VALUE!</v>
      </c>
      <c r="H7257" s="7" t="e">
        <f>Table1[[#This Row],[Jut_%]]</f>
        <v>#VALUE!</v>
      </c>
      <c r="I7257" s="4" t="e">
        <f>Table1[[#This Row],[Jut]]</f>
        <v>#VALUE!</v>
      </c>
      <c r="J7257" s="4" t="e">
        <f>Table1[[#This Row],[Column1]]</f>
        <v>#VALUE!</v>
      </c>
    </row>
    <row r="7258" spans="1:10" hidden="1" x14ac:dyDescent="0.3">
      <c r="A7258" s="2" t="e">
        <f>Table1[[#This Row],[Befolyt]]</f>
        <v>#VALUE!</v>
      </c>
      <c r="B7258" t="e">
        <f>Table1[[#This Row],[ÜK]]</f>
        <v>#VALUE!</v>
      </c>
      <c r="C7258" s="3" t="e">
        <f>Table1[[#This Row],[Szla]]</f>
        <v>#VALUE!</v>
      </c>
      <c r="D7258" s="6" t="e">
        <f>Table1[[#This Row],[Kelt_hó]]</f>
        <v>#VALUE!</v>
      </c>
      <c r="E7258" t="e">
        <f>Table1[[#This Row],[Vevő]]</f>
        <v>#VALUE!</v>
      </c>
      <c r="F7258" t="e">
        <f>Table1[[#This Row],[Termékkör]]</f>
        <v>#VALUE!</v>
      </c>
      <c r="G7258" s="4" t="e">
        <f>Table1[[#This Row],[SzumElad]]</f>
        <v>#VALUE!</v>
      </c>
      <c r="H7258" s="7" t="e">
        <f>Table1[[#This Row],[Jut_%]]</f>
        <v>#VALUE!</v>
      </c>
      <c r="I7258" s="4" t="e">
        <f>Table1[[#This Row],[Jut]]</f>
        <v>#VALUE!</v>
      </c>
      <c r="J7258" s="4" t="e">
        <f>Table1[[#This Row],[Column1]]</f>
        <v>#VALUE!</v>
      </c>
    </row>
    <row r="7259" spans="1:10" hidden="1" x14ac:dyDescent="0.3">
      <c r="A7259" s="2" t="e">
        <f>Table1[[#This Row],[Befolyt]]</f>
        <v>#VALUE!</v>
      </c>
      <c r="B7259" t="e">
        <f>Table1[[#This Row],[ÜK]]</f>
        <v>#VALUE!</v>
      </c>
      <c r="C7259" s="3" t="e">
        <f>Table1[[#This Row],[Szla]]</f>
        <v>#VALUE!</v>
      </c>
      <c r="D7259" s="6" t="e">
        <f>Table1[[#This Row],[Kelt_hó]]</f>
        <v>#VALUE!</v>
      </c>
      <c r="E7259" t="e">
        <f>Table1[[#This Row],[Vevő]]</f>
        <v>#VALUE!</v>
      </c>
      <c r="F7259" t="e">
        <f>Table1[[#This Row],[Termékkör]]</f>
        <v>#VALUE!</v>
      </c>
      <c r="G7259" s="4" t="e">
        <f>Table1[[#This Row],[SzumElad]]</f>
        <v>#VALUE!</v>
      </c>
      <c r="H7259" s="7" t="e">
        <f>Table1[[#This Row],[Jut_%]]</f>
        <v>#VALUE!</v>
      </c>
      <c r="I7259" s="4" t="e">
        <f>Table1[[#This Row],[Jut]]</f>
        <v>#VALUE!</v>
      </c>
      <c r="J7259" s="4" t="e">
        <f>Table1[[#This Row],[Column1]]</f>
        <v>#VALUE!</v>
      </c>
    </row>
    <row r="7260" spans="1:10" hidden="1" x14ac:dyDescent="0.3">
      <c r="A7260" s="2" t="e">
        <f>Table1[[#This Row],[Befolyt]]</f>
        <v>#VALUE!</v>
      </c>
      <c r="B7260" t="e">
        <f>Table1[[#This Row],[ÜK]]</f>
        <v>#VALUE!</v>
      </c>
      <c r="C7260" s="3" t="e">
        <f>Table1[[#This Row],[Szla]]</f>
        <v>#VALUE!</v>
      </c>
      <c r="D7260" s="6" t="e">
        <f>Table1[[#This Row],[Kelt_hó]]</f>
        <v>#VALUE!</v>
      </c>
      <c r="E7260" t="e">
        <f>Table1[[#This Row],[Vevő]]</f>
        <v>#VALUE!</v>
      </c>
      <c r="F7260" t="e">
        <f>Table1[[#This Row],[Termékkör]]</f>
        <v>#VALUE!</v>
      </c>
      <c r="G7260" s="4" t="e">
        <f>Table1[[#This Row],[SzumElad]]</f>
        <v>#VALUE!</v>
      </c>
      <c r="H7260" s="7" t="e">
        <f>Table1[[#This Row],[Jut_%]]</f>
        <v>#VALUE!</v>
      </c>
      <c r="I7260" s="4" t="e">
        <f>Table1[[#This Row],[Jut]]</f>
        <v>#VALUE!</v>
      </c>
      <c r="J7260" s="4" t="e">
        <f>Table1[[#This Row],[Column1]]</f>
        <v>#VALUE!</v>
      </c>
    </row>
    <row r="7261" spans="1:10" hidden="1" x14ac:dyDescent="0.3">
      <c r="A7261" s="2" t="e">
        <f>Table1[[#This Row],[Befolyt]]</f>
        <v>#VALUE!</v>
      </c>
      <c r="B7261" t="e">
        <f>Table1[[#This Row],[ÜK]]</f>
        <v>#VALUE!</v>
      </c>
      <c r="C7261" s="3" t="e">
        <f>Table1[[#This Row],[Szla]]</f>
        <v>#VALUE!</v>
      </c>
      <c r="D7261" s="6" t="e">
        <f>Table1[[#This Row],[Kelt_hó]]</f>
        <v>#VALUE!</v>
      </c>
      <c r="E7261" t="e">
        <f>Table1[[#This Row],[Vevő]]</f>
        <v>#VALUE!</v>
      </c>
      <c r="F7261" t="e">
        <f>Table1[[#This Row],[Termékkör]]</f>
        <v>#VALUE!</v>
      </c>
      <c r="G7261" s="4" t="e">
        <f>Table1[[#This Row],[SzumElad]]</f>
        <v>#VALUE!</v>
      </c>
      <c r="H7261" s="7" t="e">
        <f>Table1[[#This Row],[Jut_%]]</f>
        <v>#VALUE!</v>
      </c>
      <c r="I7261" s="4" t="e">
        <f>Table1[[#This Row],[Jut]]</f>
        <v>#VALUE!</v>
      </c>
      <c r="J7261" s="4" t="e">
        <f>Table1[[#This Row],[Column1]]</f>
        <v>#VALUE!</v>
      </c>
    </row>
    <row r="7262" spans="1:10" hidden="1" x14ac:dyDescent="0.3">
      <c r="A7262" s="2" t="e">
        <f>Table1[[#This Row],[Befolyt]]</f>
        <v>#VALUE!</v>
      </c>
      <c r="B7262" t="e">
        <f>Table1[[#This Row],[ÜK]]</f>
        <v>#VALUE!</v>
      </c>
      <c r="C7262" s="3" t="e">
        <f>Table1[[#This Row],[Szla]]</f>
        <v>#VALUE!</v>
      </c>
      <c r="D7262" s="6" t="e">
        <f>Table1[[#This Row],[Kelt_hó]]</f>
        <v>#VALUE!</v>
      </c>
      <c r="E7262" t="e">
        <f>Table1[[#This Row],[Vevő]]</f>
        <v>#VALUE!</v>
      </c>
      <c r="F7262" t="e">
        <f>Table1[[#This Row],[Termékkör]]</f>
        <v>#VALUE!</v>
      </c>
      <c r="G7262" s="4" t="e">
        <f>Table1[[#This Row],[SzumElad]]</f>
        <v>#VALUE!</v>
      </c>
      <c r="H7262" s="7" t="e">
        <f>Table1[[#This Row],[Jut_%]]</f>
        <v>#VALUE!</v>
      </c>
      <c r="I7262" s="4" t="e">
        <f>Table1[[#This Row],[Jut]]</f>
        <v>#VALUE!</v>
      </c>
      <c r="J7262" s="4" t="e">
        <f>Table1[[#This Row],[Column1]]</f>
        <v>#VALUE!</v>
      </c>
    </row>
    <row r="7263" spans="1:10" hidden="1" x14ac:dyDescent="0.3">
      <c r="A7263" s="2" t="e">
        <f>Table1[[#This Row],[Befolyt]]</f>
        <v>#VALUE!</v>
      </c>
      <c r="B7263" t="e">
        <f>Table1[[#This Row],[ÜK]]</f>
        <v>#VALUE!</v>
      </c>
      <c r="C7263" s="3" t="e">
        <f>Table1[[#This Row],[Szla]]</f>
        <v>#VALUE!</v>
      </c>
      <c r="D7263" s="6" t="e">
        <f>Table1[[#This Row],[Kelt_hó]]</f>
        <v>#VALUE!</v>
      </c>
      <c r="E7263" t="e">
        <f>Table1[[#This Row],[Vevő]]</f>
        <v>#VALUE!</v>
      </c>
      <c r="F7263" t="e">
        <f>Table1[[#This Row],[Termékkör]]</f>
        <v>#VALUE!</v>
      </c>
      <c r="G7263" s="4" t="e">
        <f>Table1[[#This Row],[SzumElad]]</f>
        <v>#VALUE!</v>
      </c>
      <c r="H7263" s="7" t="e">
        <f>Table1[[#This Row],[Jut_%]]</f>
        <v>#VALUE!</v>
      </c>
      <c r="I7263" s="4" t="e">
        <f>Table1[[#This Row],[Jut]]</f>
        <v>#VALUE!</v>
      </c>
      <c r="J7263" s="4" t="e">
        <f>Table1[[#This Row],[Column1]]</f>
        <v>#VALUE!</v>
      </c>
    </row>
    <row r="7264" spans="1:10" hidden="1" x14ac:dyDescent="0.3">
      <c r="A7264" s="2" t="e">
        <f>Table1[[#This Row],[Befolyt]]</f>
        <v>#VALUE!</v>
      </c>
      <c r="B7264" t="e">
        <f>Table1[[#This Row],[ÜK]]</f>
        <v>#VALUE!</v>
      </c>
      <c r="C7264" s="3" t="e">
        <f>Table1[[#This Row],[Szla]]</f>
        <v>#VALUE!</v>
      </c>
      <c r="D7264" s="6" t="e">
        <f>Table1[[#This Row],[Kelt_hó]]</f>
        <v>#VALUE!</v>
      </c>
      <c r="E7264" t="e">
        <f>Table1[[#This Row],[Vevő]]</f>
        <v>#VALUE!</v>
      </c>
      <c r="F7264" t="e">
        <f>Table1[[#This Row],[Termékkör]]</f>
        <v>#VALUE!</v>
      </c>
      <c r="G7264" s="4" t="e">
        <f>Table1[[#This Row],[SzumElad]]</f>
        <v>#VALUE!</v>
      </c>
      <c r="H7264" s="7" t="e">
        <f>Table1[[#This Row],[Jut_%]]</f>
        <v>#VALUE!</v>
      </c>
      <c r="I7264" s="4" t="e">
        <f>Table1[[#This Row],[Jut]]</f>
        <v>#VALUE!</v>
      </c>
      <c r="J7264" s="4" t="e">
        <f>Table1[[#This Row],[Column1]]</f>
        <v>#VALUE!</v>
      </c>
    </row>
    <row r="7265" spans="1:10" hidden="1" x14ac:dyDescent="0.3">
      <c r="A7265" s="2" t="e">
        <f>Table1[[#This Row],[Befolyt]]</f>
        <v>#VALUE!</v>
      </c>
      <c r="B7265" t="e">
        <f>Table1[[#This Row],[ÜK]]</f>
        <v>#VALUE!</v>
      </c>
      <c r="C7265" s="3" t="e">
        <f>Table1[[#This Row],[Szla]]</f>
        <v>#VALUE!</v>
      </c>
      <c r="D7265" s="6" t="e">
        <f>Table1[[#This Row],[Kelt_hó]]</f>
        <v>#VALUE!</v>
      </c>
      <c r="E7265" t="e">
        <f>Table1[[#This Row],[Vevő]]</f>
        <v>#VALUE!</v>
      </c>
      <c r="F7265" t="e">
        <f>Table1[[#This Row],[Termékkör]]</f>
        <v>#VALUE!</v>
      </c>
      <c r="G7265" s="4" t="e">
        <f>Table1[[#This Row],[SzumElad]]</f>
        <v>#VALUE!</v>
      </c>
      <c r="H7265" s="7" t="e">
        <f>Table1[[#This Row],[Jut_%]]</f>
        <v>#VALUE!</v>
      </c>
      <c r="I7265" s="4" t="e">
        <f>Table1[[#This Row],[Jut]]</f>
        <v>#VALUE!</v>
      </c>
      <c r="J7265" s="4" t="e">
        <f>Table1[[#This Row],[Column1]]</f>
        <v>#VALUE!</v>
      </c>
    </row>
    <row r="7266" spans="1:10" hidden="1" x14ac:dyDescent="0.3">
      <c r="A7266" s="2" t="e">
        <f>Table1[[#This Row],[Befolyt]]</f>
        <v>#VALUE!</v>
      </c>
      <c r="B7266" t="e">
        <f>Table1[[#This Row],[ÜK]]</f>
        <v>#VALUE!</v>
      </c>
      <c r="C7266" s="3" t="e">
        <f>Table1[[#This Row],[Szla]]</f>
        <v>#VALUE!</v>
      </c>
      <c r="D7266" s="6" t="e">
        <f>Table1[[#This Row],[Kelt_hó]]</f>
        <v>#VALUE!</v>
      </c>
      <c r="E7266" t="e">
        <f>Table1[[#This Row],[Vevő]]</f>
        <v>#VALUE!</v>
      </c>
      <c r="F7266" t="e">
        <f>Table1[[#This Row],[Termékkör]]</f>
        <v>#VALUE!</v>
      </c>
      <c r="G7266" s="4" t="e">
        <f>Table1[[#This Row],[SzumElad]]</f>
        <v>#VALUE!</v>
      </c>
      <c r="H7266" s="7" t="e">
        <f>Table1[[#This Row],[Jut_%]]</f>
        <v>#VALUE!</v>
      </c>
      <c r="I7266" s="4" t="e">
        <f>Table1[[#This Row],[Jut]]</f>
        <v>#VALUE!</v>
      </c>
      <c r="J7266" s="4" t="e">
        <f>Table1[[#This Row],[Column1]]</f>
        <v>#VALUE!</v>
      </c>
    </row>
    <row r="7267" spans="1:10" hidden="1" x14ac:dyDescent="0.3">
      <c r="A7267" s="2" t="e">
        <f>Table1[[#This Row],[Befolyt]]</f>
        <v>#VALUE!</v>
      </c>
      <c r="B7267" t="e">
        <f>Table1[[#This Row],[ÜK]]</f>
        <v>#VALUE!</v>
      </c>
      <c r="C7267" s="3" t="e">
        <f>Table1[[#This Row],[Szla]]</f>
        <v>#VALUE!</v>
      </c>
      <c r="D7267" s="6" t="e">
        <f>Table1[[#This Row],[Kelt_hó]]</f>
        <v>#VALUE!</v>
      </c>
      <c r="E7267" t="e">
        <f>Table1[[#This Row],[Vevő]]</f>
        <v>#VALUE!</v>
      </c>
      <c r="F7267" t="e">
        <f>Table1[[#This Row],[Termékkör]]</f>
        <v>#VALUE!</v>
      </c>
      <c r="G7267" s="4" t="e">
        <f>Table1[[#This Row],[SzumElad]]</f>
        <v>#VALUE!</v>
      </c>
      <c r="H7267" s="7" t="e">
        <f>Table1[[#This Row],[Jut_%]]</f>
        <v>#VALUE!</v>
      </c>
      <c r="I7267" s="4" t="e">
        <f>Table1[[#This Row],[Jut]]</f>
        <v>#VALUE!</v>
      </c>
      <c r="J7267" s="4" t="e">
        <f>Table1[[#This Row],[Column1]]</f>
        <v>#VALUE!</v>
      </c>
    </row>
    <row r="7268" spans="1:10" hidden="1" x14ac:dyDescent="0.3">
      <c r="A7268" s="2" t="e">
        <f>Table1[[#This Row],[Befolyt]]</f>
        <v>#VALUE!</v>
      </c>
      <c r="B7268" t="e">
        <f>Table1[[#This Row],[ÜK]]</f>
        <v>#VALUE!</v>
      </c>
      <c r="C7268" s="3" t="e">
        <f>Table1[[#This Row],[Szla]]</f>
        <v>#VALUE!</v>
      </c>
      <c r="D7268" s="6" t="e">
        <f>Table1[[#This Row],[Kelt_hó]]</f>
        <v>#VALUE!</v>
      </c>
      <c r="E7268" t="e">
        <f>Table1[[#This Row],[Vevő]]</f>
        <v>#VALUE!</v>
      </c>
      <c r="F7268" t="e">
        <f>Table1[[#This Row],[Termékkör]]</f>
        <v>#VALUE!</v>
      </c>
      <c r="G7268" s="4" t="e">
        <f>Table1[[#This Row],[SzumElad]]</f>
        <v>#VALUE!</v>
      </c>
      <c r="H7268" s="7" t="e">
        <f>Table1[[#This Row],[Jut_%]]</f>
        <v>#VALUE!</v>
      </c>
      <c r="I7268" s="4" t="e">
        <f>Table1[[#This Row],[Jut]]</f>
        <v>#VALUE!</v>
      </c>
      <c r="J7268" s="4" t="e">
        <f>Table1[[#This Row],[Column1]]</f>
        <v>#VALUE!</v>
      </c>
    </row>
    <row r="7269" spans="1:10" hidden="1" x14ac:dyDescent="0.3">
      <c r="A7269" s="2" t="e">
        <f>Table1[[#This Row],[Befolyt]]</f>
        <v>#VALUE!</v>
      </c>
      <c r="B7269" t="e">
        <f>Table1[[#This Row],[ÜK]]</f>
        <v>#VALUE!</v>
      </c>
      <c r="C7269" s="3" t="e">
        <f>Table1[[#This Row],[Szla]]</f>
        <v>#VALUE!</v>
      </c>
      <c r="D7269" s="6" t="e">
        <f>Table1[[#This Row],[Kelt_hó]]</f>
        <v>#VALUE!</v>
      </c>
      <c r="E7269" t="e">
        <f>Table1[[#This Row],[Vevő]]</f>
        <v>#VALUE!</v>
      </c>
      <c r="F7269" t="e">
        <f>Table1[[#This Row],[Termékkör]]</f>
        <v>#VALUE!</v>
      </c>
      <c r="G7269" s="4" t="e">
        <f>Table1[[#This Row],[SzumElad]]</f>
        <v>#VALUE!</v>
      </c>
      <c r="H7269" s="7" t="e">
        <f>Table1[[#This Row],[Jut_%]]</f>
        <v>#VALUE!</v>
      </c>
      <c r="I7269" s="4" t="e">
        <f>Table1[[#This Row],[Jut]]</f>
        <v>#VALUE!</v>
      </c>
      <c r="J7269" s="4" t="e">
        <f>Table1[[#This Row],[Column1]]</f>
        <v>#VALUE!</v>
      </c>
    </row>
    <row r="7270" spans="1:10" hidden="1" x14ac:dyDescent="0.3">
      <c r="A7270" s="2" t="e">
        <f>Table1[[#This Row],[Befolyt]]</f>
        <v>#VALUE!</v>
      </c>
      <c r="B7270" t="e">
        <f>Table1[[#This Row],[ÜK]]</f>
        <v>#VALUE!</v>
      </c>
      <c r="C7270" s="3" t="e">
        <f>Table1[[#This Row],[Szla]]</f>
        <v>#VALUE!</v>
      </c>
      <c r="D7270" s="6" t="e">
        <f>Table1[[#This Row],[Kelt_hó]]</f>
        <v>#VALUE!</v>
      </c>
      <c r="E7270" t="e">
        <f>Table1[[#This Row],[Vevő]]</f>
        <v>#VALUE!</v>
      </c>
      <c r="F7270" t="e">
        <f>Table1[[#This Row],[Termékkör]]</f>
        <v>#VALUE!</v>
      </c>
      <c r="G7270" s="4" t="e">
        <f>Table1[[#This Row],[SzumElad]]</f>
        <v>#VALUE!</v>
      </c>
      <c r="H7270" s="7" t="e">
        <f>Table1[[#This Row],[Jut_%]]</f>
        <v>#VALUE!</v>
      </c>
      <c r="I7270" s="4" t="e">
        <f>Table1[[#This Row],[Jut]]</f>
        <v>#VALUE!</v>
      </c>
      <c r="J7270" s="4" t="e">
        <f>Table1[[#This Row],[Column1]]</f>
        <v>#VALUE!</v>
      </c>
    </row>
    <row r="7271" spans="1:10" hidden="1" x14ac:dyDescent="0.3">
      <c r="A7271" s="2" t="e">
        <f>Table1[[#This Row],[Befolyt]]</f>
        <v>#VALUE!</v>
      </c>
      <c r="B7271" t="e">
        <f>Table1[[#This Row],[ÜK]]</f>
        <v>#VALUE!</v>
      </c>
      <c r="C7271" s="3" t="e">
        <f>Table1[[#This Row],[Szla]]</f>
        <v>#VALUE!</v>
      </c>
      <c r="D7271" s="6" t="e">
        <f>Table1[[#This Row],[Kelt_hó]]</f>
        <v>#VALUE!</v>
      </c>
      <c r="E7271" t="e">
        <f>Table1[[#This Row],[Vevő]]</f>
        <v>#VALUE!</v>
      </c>
      <c r="F7271" t="e">
        <f>Table1[[#This Row],[Termékkör]]</f>
        <v>#VALUE!</v>
      </c>
      <c r="G7271" s="4" t="e">
        <f>Table1[[#This Row],[SzumElad]]</f>
        <v>#VALUE!</v>
      </c>
      <c r="H7271" s="7" t="e">
        <f>Table1[[#This Row],[Jut_%]]</f>
        <v>#VALUE!</v>
      </c>
      <c r="I7271" s="4" t="e">
        <f>Table1[[#This Row],[Jut]]</f>
        <v>#VALUE!</v>
      </c>
      <c r="J7271" s="4" t="e">
        <f>Table1[[#This Row],[Column1]]</f>
        <v>#VALUE!</v>
      </c>
    </row>
    <row r="7272" spans="1:10" hidden="1" x14ac:dyDescent="0.3">
      <c r="A7272" s="2" t="e">
        <f>Table1[[#This Row],[Befolyt]]</f>
        <v>#VALUE!</v>
      </c>
      <c r="B7272" t="e">
        <f>Table1[[#This Row],[ÜK]]</f>
        <v>#VALUE!</v>
      </c>
      <c r="C7272" s="3" t="e">
        <f>Table1[[#This Row],[Szla]]</f>
        <v>#VALUE!</v>
      </c>
      <c r="D7272" s="6" t="e">
        <f>Table1[[#This Row],[Kelt_hó]]</f>
        <v>#VALUE!</v>
      </c>
      <c r="E7272" t="e">
        <f>Table1[[#This Row],[Vevő]]</f>
        <v>#VALUE!</v>
      </c>
      <c r="F7272" t="e">
        <f>Table1[[#This Row],[Termékkör]]</f>
        <v>#VALUE!</v>
      </c>
      <c r="G7272" s="4" t="e">
        <f>Table1[[#This Row],[SzumElad]]</f>
        <v>#VALUE!</v>
      </c>
      <c r="H7272" s="7" t="e">
        <f>Table1[[#This Row],[Jut_%]]</f>
        <v>#VALUE!</v>
      </c>
      <c r="I7272" s="4" t="e">
        <f>Table1[[#This Row],[Jut]]</f>
        <v>#VALUE!</v>
      </c>
      <c r="J7272" s="4" t="e">
        <f>Table1[[#This Row],[Column1]]</f>
        <v>#VALUE!</v>
      </c>
    </row>
    <row r="7273" spans="1:10" hidden="1" x14ac:dyDescent="0.3">
      <c r="A7273" s="2" t="e">
        <f>Table1[[#This Row],[Befolyt]]</f>
        <v>#VALUE!</v>
      </c>
      <c r="B7273" t="e">
        <f>Table1[[#This Row],[ÜK]]</f>
        <v>#VALUE!</v>
      </c>
      <c r="C7273" s="3" t="e">
        <f>Table1[[#This Row],[Szla]]</f>
        <v>#VALUE!</v>
      </c>
      <c r="D7273" s="6" t="e">
        <f>Table1[[#This Row],[Kelt_hó]]</f>
        <v>#VALUE!</v>
      </c>
      <c r="E7273" t="e">
        <f>Table1[[#This Row],[Vevő]]</f>
        <v>#VALUE!</v>
      </c>
      <c r="F7273" t="e">
        <f>Table1[[#This Row],[Termékkör]]</f>
        <v>#VALUE!</v>
      </c>
      <c r="G7273" s="4" t="e">
        <f>Table1[[#This Row],[SzumElad]]</f>
        <v>#VALUE!</v>
      </c>
      <c r="H7273" s="7" t="e">
        <f>Table1[[#This Row],[Jut_%]]</f>
        <v>#VALUE!</v>
      </c>
      <c r="I7273" s="4" t="e">
        <f>Table1[[#This Row],[Jut]]</f>
        <v>#VALUE!</v>
      </c>
      <c r="J7273" s="4" t="e">
        <f>Table1[[#This Row],[Column1]]</f>
        <v>#VALUE!</v>
      </c>
    </row>
    <row r="7274" spans="1:10" hidden="1" x14ac:dyDescent="0.3">
      <c r="A7274" s="2" t="e">
        <f>Table1[[#This Row],[Befolyt]]</f>
        <v>#VALUE!</v>
      </c>
      <c r="B7274" t="e">
        <f>Table1[[#This Row],[ÜK]]</f>
        <v>#VALUE!</v>
      </c>
      <c r="C7274" s="3" t="e">
        <f>Table1[[#This Row],[Szla]]</f>
        <v>#VALUE!</v>
      </c>
      <c r="D7274" s="6" t="e">
        <f>Table1[[#This Row],[Kelt_hó]]</f>
        <v>#VALUE!</v>
      </c>
      <c r="E7274" t="e">
        <f>Table1[[#This Row],[Vevő]]</f>
        <v>#VALUE!</v>
      </c>
      <c r="F7274" t="e">
        <f>Table1[[#This Row],[Termékkör]]</f>
        <v>#VALUE!</v>
      </c>
      <c r="G7274" s="4" t="e">
        <f>Table1[[#This Row],[SzumElad]]</f>
        <v>#VALUE!</v>
      </c>
      <c r="H7274" s="7" t="e">
        <f>Table1[[#This Row],[Jut_%]]</f>
        <v>#VALUE!</v>
      </c>
      <c r="I7274" s="4" t="e">
        <f>Table1[[#This Row],[Jut]]</f>
        <v>#VALUE!</v>
      </c>
      <c r="J7274" s="4" t="e">
        <f>Table1[[#This Row],[Column1]]</f>
        <v>#VALUE!</v>
      </c>
    </row>
    <row r="7275" spans="1:10" hidden="1" x14ac:dyDescent="0.3">
      <c r="A7275" s="2" t="e">
        <f>Table1[[#This Row],[Befolyt]]</f>
        <v>#VALUE!</v>
      </c>
      <c r="B7275" t="e">
        <f>Table1[[#This Row],[ÜK]]</f>
        <v>#VALUE!</v>
      </c>
      <c r="C7275" s="3" t="e">
        <f>Table1[[#This Row],[Szla]]</f>
        <v>#VALUE!</v>
      </c>
      <c r="D7275" s="6" t="e">
        <f>Table1[[#This Row],[Kelt_hó]]</f>
        <v>#VALUE!</v>
      </c>
      <c r="E7275" t="e">
        <f>Table1[[#This Row],[Vevő]]</f>
        <v>#VALUE!</v>
      </c>
      <c r="F7275" t="e">
        <f>Table1[[#This Row],[Termékkör]]</f>
        <v>#VALUE!</v>
      </c>
      <c r="G7275" s="4" t="e">
        <f>Table1[[#This Row],[SzumElad]]</f>
        <v>#VALUE!</v>
      </c>
      <c r="H7275" s="7" t="e">
        <f>Table1[[#This Row],[Jut_%]]</f>
        <v>#VALUE!</v>
      </c>
      <c r="I7275" s="4" t="e">
        <f>Table1[[#This Row],[Jut]]</f>
        <v>#VALUE!</v>
      </c>
      <c r="J7275" s="4" t="e">
        <f>Table1[[#This Row],[Column1]]</f>
        <v>#VALUE!</v>
      </c>
    </row>
    <row r="7276" spans="1:10" hidden="1" x14ac:dyDescent="0.3">
      <c r="A7276" s="2" t="e">
        <f>Table1[[#This Row],[Befolyt]]</f>
        <v>#VALUE!</v>
      </c>
      <c r="B7276" t="e">
        <f>Table1[[#This Row],[ÜK]]</f>
        <v>#VALUE!</v>
      </c>
      <c r="C7276" s="3" t="e">
        <f>Table1[[#This Row],[Szla]]</f>
        <v>#VALUE!</v>
      </c>
      <c r="D7276" s="6" t="e">
        <f>Table1[[#This Row],[Kelt_hó]]</f>
        <v>#VALUE!</v>
      </c>
      <c r="E7276" t="e">
        <f>Table1[[#This Row],[Vevő]]</f>
        <v>#VALUE!</v>
      </c>
      <c r="F7276" t="e">
        <f>Table1[[#This Row],[Termékkör]]</f>
        <v>#VALUE!</v>
      </c>
      <c r="G7276" s="4" t="e">
        <f>Table1[[#This Row],[SzumElad]]</f>
        <v>#VALUE!</v>
      </c>
      <c r="H7276" s="7" t="e">
        <f>Table1[[#This Row],[Jut_%]]</f>
        <v>#VALUE!</v>
      </c>
      <c r="I7276" s="4" t="e">
        <f>Table1[[#This Row],[Jut]]</f>
        <v>#VALUE!</v>
      </c>
      <c r="J7276" s="4" t="e">
        <f>Table1[[#This Row],[Column1]]</f>
        <v>#VALUE!</v>
      </c>
    </row>
    <row r="7277" spans="1:10" hidden="1" x14ac:dyDescent="0.3">
      <c r="A7277" s="2" t="e">
        <f>Table1[[#This Row],[Befolyt]]</f>
        <v>#VALUE!</v>
      </c>
      <c r="B7277" t="e">
        <f>Table1[[#This Row],[ÜK]]</f>
        <v>#VALUE!</v>
      </c>
      <c r="C7277" s="3" t="e">
        <f>Table1[[#This Row],[Szla]]</f>
        <v>#VALUE!</v>
      </c>
      <c r="D7277" s="6" t="e">
        <f>Table1[[#This Row],[Kelt_hó]]</f>
        <v>#VALUE!</v>
      </c>
      <c r="E7277" t="e">
        <f>Table1[[#This Row],[Vevő]]</f>
        <v>#VALUE!</v>
      </c>
      <c r="F7277" t="e">
        <f>Table1[[#This Row],[Termékkör]]</f>
        <v>#VALUE!</v>
      </c>
      <c r="G7277" s="4" t="e">
        <f>Table1[[#This Row],[SzumElad]]</f>
        <v>#VALUE!</v>
      </c>
      <c r="H7277" s="7" t="e">
        <f>Table1[[#This Row],[Jut_%]]</f>
        <v>#VALUE!</v>
      </c>
      <c r="I7277" s="4" t="e">
        <f>Table1[[#This Row],[Jut]]</f>
        <v>#VALUE!</v>
      </c>
      <c r="J7277" s="4" t="e">
        <f>Table1[[#This Row],[Column1]]</f>
        <v>#VALUE!</v>
      </c>
    </row>
    <row r="7278" spans="1:10" hidden="1" x14ac:dyDescent="0.3">
      <c r="A7278" s="2" t="e">
        <f>Table1[[#This Row],[Befolyt]]</f>
        <v>#VALUE!</v>
      </c>
      <c r="B7278" t="e">
        <f>Table1[[#This Row],[ÜK]]</f>
        <v>#VALUE!</v>
      </c>
      <c r="C7278" s="3" t="e">
        <f>Table1[[#This Row],[Szla]]</f>
        <v>#VALUE!</v>
      </c>
      <c r="D7278" s="6" t="e">
        <f>Table1[[#This Row],[Kelt_hó]]</f>
        <v>#VALUE!</v>
      </c>
      <c r="E7278" t="e">
        <f>Table1[[#This Row],[Vevő]]</f>
        <v>#VALUE!</v>
      </c>
      <c r="F7278" t="e">
        <f>Table1[[#This Row],[Termékkör]]</f>
        <v>#VALUE!</v>
      </c>
      <c r="G7278" s="4" t="e">
        <f>Table1[[#This Row],[SzumElad]]</f>
        <v>#VALUE!</v>
      </c>
      <c r="H7278" s="7" t="e">
        <f>Table1[[#This Row],[Jut_%]]</f>
        <v>#VALUE!</v>
      </c>
      <c r="I7278" s="4" t="e">
        <f>Table1[[#This Row],[Jut]]</f>
        <v>#VALUE!</v>
      </c>
      <c r="J7278" s="4" t="e">
        <f>Table1[[#This Row],[Column1]]</f>
        <v>#VALUE!</v>
      </c>
    </row>
    <row r="7279" spans="1:10" hidden="1" x14ac:dyDescent="0.3">
      <c r="A7279" s="2" t="e">
        <f>Table1[[#This Row],[Befolyt]]</f>
        <v>#VALUE!</v>
      </c>
      <c r="B7279" t="e">
        <f>Table1[[#This Row],[ÜK]]</f>
        <v>#VALUE!</v>
      </c>
      <c r="C7279" s="3" t="e">
        <f>Table1[[#This Row],[Szla]]</f>
        <v>#VALUE!</v>
      </c>
      <c r="D7279" s="6" t="e">
        <f>Table1[[#This Row],[Kelt_hó]]</f>
        <v>#VALUE!</v>
      </c>
      <c r="E7279" t="e">
        <f>Table1[[#This Row],[Vevő]]</f>
        <v>#VALUE!</v>
      </c>
      <c r="F7279" t="e">
        <f>Table1[[#This Row],[Termékkör]]</f>
        <v>#VALUE!</v>
      </c>
      <c r="G7279" s="4" t="e">
        <f>Table1[[#This Row],[SzumElad]]</f>
        <v>#VALUE!</v>
      </c>
      <c r="H7279" s="7" t="e">
        <f>Table1[[#This Row],[Jut_%]]</f>
        <v>#VALUE!</v>
      </c>
      <c r="I7279" s="4" t="e">
        <f>Table1[[#This Row],[Jut]]</f>
        <v>#VALUE!</v>
      </c>
      <c r="J7279" s="4" t="e">
        <f>Table1[[#This Row],[Column1]]</f>
        <v>#VALUE!</v>
      </c>
    </row>
    <row r="7280" spans="1:10" hidden="1" x14ac:dyDescent="0.3">
      <c r="A7280" s="2" t="e">
        <f>Table1[[#This Row],[Befolyt]]</f>
        <v>#VALUE!</v>
      </c>
      <c r="B7280" t="e">
        <f>Table1[[#This Row],[ÜK]]</f>
        <v>#VALUE!</v>
      </c>
      <c r="C7280" s="3" t="e">
        <f>Table1[[#This Row],[Szla]]</f>
        <v>#VALUE!</v>
      </c>
      <c r="D7280" s="6" t="e">
        <f>Table1[[#This Row],[Kelt_hó]]</f>
        <v>#VALUE!</v>
      </c>
      <c r="E7280" t="e">
        <f>Table1[[#This Row],[Vevő]]</f>
        <v>#VALUE!</v>
      </c>
      <c r="F7280" t="e">
        <f>Table1[[#This Row],[Termékkör]]</f>
        <v>#VALUE!</v>
      </c>
      <c r="G7280" s="4" t="e">
        <f>Table1[[#This Row],[SzumElad]]</f>
        <v>#VALUE!</v>
      </c>
      <c r="H7280" s="7" t="e">
        <f>Table1[[#This Row],[Jut_%]]</f>
        <v>#VALUE!</v>
      </c>
      <c r="I7280" s="4" t="e">
        <f>Table1[[#This Row],[Jut]]</f>
        <v>#VALUE!</v>
      </c>
      <c r="J7280" s="4" t="e">
        <f>Table1[[#This Row],[Column1]]</f>
        <v>#VALUE!</v>
      </c>
    </row>
    <row r="7281" spans="1:10" hidden="1" x14ac:dyDescent="0.3">
      <c r="A7281" s="2" t="e">
        <f>Table1[[#This Row],[Befolyt]]</f>
        <v>#VALUE!</v>
      </c>
      <c r="B7281" t="e">
        <f>Table1[[#This Row],[ÜK]]</f>
        <v>#VALUE!</v>
      </c>
      <c r="C7281" s="3" t="e">
        <f>Table1[[#This Row],[Szla]]</f>
        <v>#VALUE!</v>
      </c>
      <c r="D7281" s="6" t="e">
        <f>Table1[[#This Row],[Kelt_hó]]</f>
        <v>#VALUE!</v>
      </c>
      <c r="E7281" t="e">
        <f>Table1[[#This Row],[Vevő]]</f>
        <v>#VALUE!</v>
      </c>
      <c r="F7281" t="e">
        <f>Table1[[#This Row],[Termékkör]]</f>
        <v>#VALUE!</v>
      </c>
      <c r="G7281" s="4" t="e">
        <f>Table1[[#This Row],[SzumElad]]</f>
        <v>#VALUE!</v>
      </c>
      <c r="H7281" s="7" t="e">
        <f>Table1[[#This Row],[Jut_%]]</f>
        <v>#VALUE!</v>
      </c>
      <c r="I7281" s="4" t="e">
        <f>Table1[[#This Row],[Jut]]</f>
        <v>#VALUE!</v>
      </c>
      <c r="J7281" s="4" t="e">
        <f>Table1[[#This Row],[Column1]]</f>
        <v>#VALUE!</v>
      </c>
    </row>
    <row r="7282" spans="1:10" hidden="1" x14ac:dyDescent="0.3">
      <c r="A7282" s="2" t="e">
        <f>Table1[[#This Row],[Befolyt]]</f>
        <v>#VALUE!</v>
      </c>
      <c r="B7282" t="e">
        <f>Table1[[#This Row],[ÜK]]</f>
        <v>#VALUE!</v>
      </c>
      <c r="C7282" s="3" t="e">
        <f>Table1[[#This Row],[Szla]]</f>
        <v>#VALUE!</v>
      </c>
      <c r="D7282" s="6" t="e">
        <f>Table1[[#This Row],[Kelt_hó]]</f>
        <v>#VALUE!</v>
      </c>
      <c r="E7282" t="e">
        <f>Table1[[#This Row],[Vevő]]</f>
        <v>#VALUE!</v>
      </c>
      <c r="F7282" t="e">
        <f>Table1[[#This Row],[Termékkör]]</f>
        <v>#VALUE!</v>
      </c>
      <c r="G7282" s="4" t="e">
        <f>Table1[[#This Row],[SzumElad]]</f>
        <v>#VALUE!</v>
      </c>
      <c r="H7282" s="7" t="e">
        <f>Table1[[#This Row],[Jut_%]]</f>
        <v>#VALUE!</v>
      </c>
      <c r="I7282" s="4" t="e">
        <f>Table1[[#This Row],[Jut]]</f>
        <v>#VALUE!</v>
      </c>
      <c r="J7282" s="4" t="e">
        <f>Table1[[#This Row],[Column1]]</f>
        <v>#VALUE!</v>
      </c>
    </row>
    <row r="7283" spans="1:10" hidden="1" x14ac:dyDescent="0.3">
      <c r="A7283" s="2" t="e">
        <f>Table1[[#This Row],[Befolyt]]</f>
        <v>#VALUE!</v>
      </c>
      <c r="B7283" t="e">
        <f>Table1[[#This Row],[ÜK]]</f>
        <v>#VALUE!</v>
      </c>
      <c r="C7283" s="3" t="e">
        <f>Table1[[#This Row],[Szla]]</f>
        <v>#VALUE!</v>
      </c>
      <c r="D7283" s="6" t="e">
        <f>Table1[[#This Row],[Kelt_hó]]</f>
        <v>#VALUE!</v>
      </c>
      <c r="E7283" t="e">
        <f>Table1[[#This Row],[Vevő]]</f>
        <v>#VALUE!</v>
      </c>
      <c r="F7283" t="e">
        <f>Table1[[#This Row],[Termékkör]]</f>
        <v>#VALUE!</v>
      </c>
      <c r="G7283" s="4" t="e">
        <f>Table1[[#This Row],[SzumElad]]</f>
        <v>#VALUE!</v>
      </c>
      <c r="H7283" s="7" t="e">
        <f>Table1[[#This Row],[Jut_%]]</f>
        <v>#VALUE!</v>
      </c>
      <c r="I7283" s="4" t="e">
        <f>Table1[[#This Row],[Jut]]</f>
        <v>#VALUE!</v>
      </c>
      <c r="J7283" s="4" t="e">
        <f>Table1[[#This Row],[Column1]]</f>
        <v>#VALUE!</v>
      </c>
    </row>
    <row r="7284" spans="1:10" hidden="1" x14ac:dyDescent="0.3">
      <c r="A7284" s="2" t="e">
        <f>Table1[[#This Row],[Befolyt]]</f>
        <v>#VALUE!</v>
      </c>
      <c r="B7284" t="e">
        <f>Table1[[#This Row],[ÜK]]</f>
        <v>#VALUE!</v>
      </c>
      <c r="C7284" s="3" t="e">
        <f>Table1[[#This Row],[Szla]]</f>
        <v>#VALUE!</v>
      </c>
      <c r="D7284" s="6" t="e">
        <f>Table1[[#This Row],[Kelt_hó]]</f>
        <v>#VALUE!</v>
      </c>
      <c r="E7284" t="e">
        <f>Table1[[#This Row],[Vevő]]</f>
        <v>#VALUE!</v>
      </c>
      <c r="F7284" t="e">
        <f>Table1[[#This Row],[Termékkör]]</f>
        <v>#VALUE!</v>
      </c>
      <c r="G7284" s="4" t="e">
        <f>Table1[[#This Row],[SzumElad]]</f>
        <v>#VALUE!</v>
      </c>
      <c r="H7284" s="7" t="e">
        <f>Table1[[#This Row],[Jut_%]]</f>
        <v>#VALUE!</v>
      </c>
      <c r="I7284" s="4" t="e">
        <f>Table1[[#This Row],[Jut]]</f>
        <v>#VALUE!</v>
      </c>
      <c r="J7284" s="4" t="e">
        <f>Table1[[#This Row],[Column1]]</f>
        <v>#VALUE!</v>
      </c>
    </row>
    <row r="7285" spans="1:10" hidden="1" x14ac:dyDescent="0.3">
      <c r="A7285" s="2" t="e">
        <f>Table1[[#This Row],[Befolyt]]</f>
        <v>#VALUE!</v>
      </c>
      <c r="B7285" t="e">
        <f>Table1[[#This Row],[ÜK]]</f>
        <v>#VALUE!</v>
      </c>
      <c r="C7285" s="3" t="e">
        <f>Table1[[#This Row],[Szla]]</f>
        <v>#VALUE!</v>
      </c>
      <c r="D7285" s="6" t="e">
        <f>Table1[[#This Row],[Kelt_hó]]</f>
        <v>#VALUE!</v>
      </c>
      <c r="E7285" t="e">
        <f>Table1[[#This Row],[Vevő]]</f>
        <v>#VALUE!</v>
      </c>
      <c r="F7285" t="e">
        <f>Table1[[#This Row],[Termékkör]]</f>
        <v>#VALUE!</v>
      </c>
      <c r="G7285" s="4" t="e">
        <f>Table1[[#This Row],[SzumElad]]</f>
        <v>#VALUE!</v>
      </c>
      <c r="H7285" s="7" t="e">
        <f>Table1[[#This Row],[Jut_%]]</f>
        <v>#VALUE!</v>
      </c>
      <c r="I7285" s="4" t="e">
        <f>Table1[[#This Row],[Jut]]</f>
        <v>#VALUE!</v>
      </c>
      <c r="J7285" s="4" t="e">
        <f>Table1[[#This Row],[Column1]]</f>
        <v>#VALUE!</v>
      </c>
    </row>
    <row r="7286" spans="1:10" hidden="1" x14ac:dyDescent="0.3">
      <c r="A7286" s="2" t="e">
        <f>Table1[[#This Row],[Befolyt]]</f>
        <v>#VALUE!</v>
      </c>
      <c r="B7286" t="e">
        <f>Table1[[#This Row],[ÜK]]</f>
        <v>#VALUE!</v>
      </c>
      <c r="C7286" s="3" t="e">
        <f>Table1[[#This Row],[Szla]]</f>
        <v>#VALUE!</v>
      </c>
      <c r="D7286" s="6" t="e">
        <f>Table1[[#This Row],[Kelt_hó]]</f>
        <v>#VALUE!</v>
      </c>
      <c r="E7286" t="e">
        <f>Table1[[#This Row],[Vevő]]</f>
        <v>#VALUE!</v>
      </c>
      <c r="F7286" t="e">
        <f>Table1[[#This Row],[Termékkör]]</f>
        <v>#VALUE!</v>
      </c>
      <c r="G7286" s="4" t="e">
        <f>Table1[[#This Row],[SzumElad]]</f>
        <v>#VALUE!</v>
      </c>
      <c r="H7286" s="7" t="e">
        <f>Table1[[#This Row],[Jut_%]]</f>
        <v>#VALUE!</v>
      </c>
      <c r="I7286" s="4" t="e">
        <f>Table1[[#This Row],[Jut]]</f>
        <v>#VALUE!</v>
      </c>
      <c r="J7286" s="4" t="e">
        <f>Table1[[#This Row],[Column1]]</f>
        <v>#VALUE!</v>
      </c>
    </row>
    <row r="7287" spans="1:10" hidden="1" x14ac:dyDescent="0.3">
      <c r="A7287" s="2" t="e">
        <f>Table1[[#This Row],[Befolyt]]</f>
        <v>#VALUE!</v>
      </c>
      <c r="B7287" t="e">
        <f>Table1[[#This Row],[ÜK]]</f>
        <v>#VALUE!</v>
      </c>
      <c r="C7287" s="3" t="e">
        <f>Table1[[#This Row],[Szla]]</f>
        <v>#VALUE!</v>
      </c>
      <c r="D7287" s="6" t="e">
        <f>Table1[[#This Row],[Kelt_hó]]</f>
        <v>#VALUE!</v>
      </c>
      <c r="E7287" t="e">
        <f>Table1[[#This Row],[Vevő]]</f>
        <v>#VALUE!</v>
      </c>
      <c r="F7287" t="e">
        <f>Table1[[#This Row],[Termékkör]]</f>
        <v>#VALUE!</v>
      </c>
      <c r="G7287" s="4" t="e">
        <f>Table1[[#This Row],[SzumElad]]</f>
        <v>#VALUE!</v>
      </c>
      <c r="H7287" s="7" t="e">
        <f>Table1[[#This Row],[Jut_%]]</f>
        <v>#VALUE!</v>
      </c>
      <c r="I7287" s="4" t="e">
        <f>Table1[[#This Row],[Jut]]</f>
        <v>#VALUE!</v>
      </c>
      <c r="J7287" s="4" t="e">
        <f>Table1[[#This Row],[Column1]]</f>
        <v>#VALUE!</v>
      </c>
    </row>
    <row r="7288" spans="1:10" hidden="1" x14ac:dyDescent="0.3">
      <c r="A7288" s="2" t="e">
        <f>Table1[[#This Row],[Befolyt]]</f>
        <v>#VALUE!</v>
      </c>
      <c r="B7288" t="e">
        <f>Table1[[#This Row],[ÜK]]</f>
        <v>#VALUE!</v>
      </c>
      <c r="C7288" s="3" t="e">
        <f>Table1[[#This Row],[Szla]]</f>
        <v>#VALUE!</v>
      </c>
      <c r="D7288" s="6" t="e">
        <f>Table1[[#This Row],[Kelt_hó]]</f>
        <v>#VALUE!</v>
      </c>
      <c r="E7288" t="e">
        <f>Table1[[#This Row],[Vevő]]</f>
        <v>#VALUE!</v>
      </c>
      <c r="F7288" t="e">
        <f>Table1[[#This Row],[Termékkör]]</f>
        <v>#VALUE!</v>
      </c>
      <c r="G7288" s="4" t="e">
        <f>Table1[[#This Row],[SzumElad]]</f>
        <v>#VALUE!</v>
      </c>
      <c r="H7288" s="7" t="e">
        <f>Table1[[#This Row],[Jut_%]]</f>
        <v>#VALUE!</v>
      </c>
      <c r="I7288" s="4" t="e">
        <f>Table1[[#This Row],[Jut]]</f>
        <v>#VALUE!</v>
      </c>
      <c r="J7288" s="4" t="e">
        <f>Table1[[#This Row],[Column1]]</f>
        <v>#VALUE!</v>
      </c>
    </row>
    <row r="7289" spans="1:10" hidden="1" x14ac:dyDescent="0.3">
      <c r="A7289" s="2" t="e">
        <f>Table1[[#This Row],[Befolyt]]</f>
        <v>#VALUE!</v>
      </c>
      <c r="B7289" t="e">
        <f>Table1[[#This Row],[ÜK]]</f>
        <v>#VALUE!</v>
      </c>
      <c r="C7289" s="3" t="e">
        <f>Table1[[#This Row],[Szla]]</f>
        <v>#VALUE!</v>
      </c>
      <c r="D7289" s="6" t="e">
        <f>Table1[[#This Row],[Kelt_hó]]</f>
        <v>#VALUE!</v>
      </c>
      <c r="E7289" t="e">
        <f>Table1[[#This Row],[Vevő]]</f>
        <v>#VALUE!</v>
      </c>
      <c r="F7289" t="e">
        <f>Table1[[#This Row],[Termékkör]]</f>
        <v>#VALUE!</v>
      </c>
      <c r="G7289" s="4" t="e">
        <f>Table1[[#This Row],[SzumElad]]</f>
        <v>#VALUE!</v>
      </c>
      <c r="H7289" s="7" t="e">
        <f>Table1[[#This Row],[Jut_%]]</f>
        <v>#VALUE!</v>
      </c>
      <c r="I7289" s="4" t="e">
        <f>Table1[[#This Row],[Jut]]</f>
        <v>#VALUE!</v>
      </c>
      <c r="J7289" s="4" t="e">
        <f>Table1[[#This Row],[Column1]]</f>
        <v>#VALUE!</v>
      </c>
    </row>
    <row r="7290" spans="1:10" hidden="1" x14ac:dyDescent="0.3">
      <c r="A7290" s="2" t="e">
        <f>Table1[[#This Row],[Befolyt]]</f>
        <v>#VALUE!</v>
      </c>
      <c r="B7290" t="e">
        <f>Table1[[#This Row],[ÜK]]</f>
        <v>#VALUE!</v>
      </c>
      <c r="C7290" s="3" t="e">
        <f>Table1[[#This Row],[Szla]]</f>
        <v>#VALUE!</v>
      </c>
      <c r="D7290" s="6" t="e">
        <f>Table1[[#This Row],[Kelt_hó]]</f>
        <v>#VALUE!</v>
      </c>
      <c r="E7290" t="e">
        <f>Table1[[#This Row],[Vevő]]</f>
        <v>#VALUE!</v>
      </c>
      <c r="F7290" t="e">
        <f>Table1[[#This Row],[Termékkör]]</f>
        <v>#VALUE!</v>
      </c>
      <c r="G7290" s="4" t="e">
        <f>Table1[[#This Row],[SzumElad]]</f>
        <v>#VALUE!</v>
      </c>
      <c r="H7290" s="7" t="e">
        <f>Table1[[#This Row],[Jut_%]]</f>
        <v>#VALUE!</v>
      </c>
      <c r="I7290" s="4" t="e">
        <f>Table1[[#This Row],[Jut]]</f>
        <v>#VALUE!</v>
      </c>
      <c r="J7290" s="4" t="e">
        <f>Table1[[#This Row],[Column1]]</f>
        <v>#VALUE!</v>
      </c>
    </row>
    <row r="7291" spans="1:10" hidden="1" x14ac:dyDescent="0.3">
      <c r="A7291" s="2" t="e">
        <f>Table1[[#This Row],[Befolyt]]</f>
        <v>#VALUE!</v>
      </c>
      <c r="B7291" t="e">
        <f>Table1[[#This Row],[ÜK]]</f>
        <v>#VALUE!</v>
      </c>
      <c r="C7291" s="3" t="e">
        <f>Table1[[#This Row],[Szla]]</f>
        <v>#VALUE!</v>
      </c>
      <c r="D7291" s="6" t="e">
        <f>Table1[[#This Row],[Kelt_hó]]</f>
        <v>#VALUE!</v>
      </c>
      <c r="E7291" t="e">
        <f>Table1[[#This Row],[Vevő]]</f>
        <v>#VALUE!</v>
      </c>
      <c r="F7291" t="e">
        <f>Table1[[#This Row],[Termékkör]]</f>
        <v>#VALUE!</v>
      </c>
      <c r="G7291" s="4" t="e">
        <f>Table1[[#This Row],[SzumElad]]</f>
        <v>#VALUE!</v>
      </c>
      <c r="H7291" s="7" t="e">
        <f>Table1[[#This Row],[Jut_%]]</f>
        <v>#VALUE!</v>
      </c>
      <c r="I7291" s="4" t="e">
        <f>Table1[[#This Row],[Jut]]</f>
        <v>#VALUE!</v>
      </c>
      <c r="J7291" s="4" t="e">
        <f>Table1[[#This Row],[Column1]]</f>
        <v>#VALUE!</v>
      </c>
    </row>
    <row r="7292" spans="1:10" hidden="1" x14ac:dyDescent="0.3">
      <c r="A7292" s="2" t="e">
        <f>Table1[[#This Row],[Befolyt]]</f>
        <v>#VALUE!</v>
      </c>
      <c r="B7292" t="e">
        <f>Table1[[#This Row],[ÜK]]</f>
        <v>#VALUE!</v>
      </c>
      <c r="C7292" s="3" t="e">
        <f>Table1[[#This Row],[Szla]]</f>
        <v>#VALUE!</v>
      </c>
      <c r="D7292" s="6" t="e">
        <f>Table1[[#This Row],[Kelt_hó]]</f>
        <v>#VALUE!</v>
      </c>
      <c r="E7292" t="e">
        <f>Table1[[#This Row],[Vevő]]</f>
        <v>#VALUE!</v>
      </c>
      <c r="F7292" t="e">
        <f>Table1[[#This Row],[Termékkör]]</f>
        <v>#VALUE!</v>
      </c>
      <c r="G7292" s="4" t="e">
        <f>Table1[[#This Row],[SzumElad]]</f>
        <v>#VALUE!</v>
      </c>
      <c r="H7292" s="7" t="e">
        <f>Table1[[#This Row],[Jut_%]]</f>
        <v>#VALUE!</v>
      </c>
      <c r="I7292" s="4" t="e">
        <f>Table1[[#This Row],[Jut]]</f>
        <v>#VALUE!</v>
      </c>
      <c r="J7292" s="4" t="e">
        <f>Table1[[#This Row],[Column1]]</f>
        <v>#VALUE!</v>
      </c>
    </row>
    <row r="7293" spans="1:10" hidden="1" x14ac:dyDescent="0.3">
      <c r="A7293" s="2" t="e">
        <f>Table1[[#This Row],[Befolyt]]</f>
        <v>#VALUE!</v>
      </c>
      <c r="B7293" t="e">
        <f>Table1[[#This Row],[ÜK]]</f>
        <v>#VALUE!</v>
      </c>
      <c r="C7293" s="3" t="e">
        <f>Table1[[#This Row],[Szla]]</f>
        <v>#VALUE!</v>
      </c>
      <c r="D7293" s="6" t="e">
        <f>Table1[[#This Row],[Kelt_hó]]</f>
        <v>#VALUE!</v>
      </c>
      <c r="E7293" t="e">
        <f>Table1[[#This Row],[Vevő]]</f>
        <v>#VALUE!</v>
      </c>
      <c r="F7293" t="e">
        <f>Table1[[#This Row],[Termékkör]]</f>
        <v>#VALUE!</v>
      </c>
      <c r="G7293" s="4" t="e">
        <f>Table1[[#This Row],[SzumElad]]</f>
        <v>#VALUE!</v>
      </c>
      <c r="H7293" s="7" t="e">
        <f>Table1[[#This Row],[Jut_%]]</f>
        <v>#VALUE!</v>
      </c>
      <c r="I7293" s="4" t="e">
        <f>Table1[[#This Row],[Jut]]</f>
        <v>#VALUE!</v>
      </c>
      <c r="J7293" s="4" t="e">
        <f>Table1[[#This Row],[Column1]]</f>
        <v>#VALUE!</v>
      </c>
    </row>
    <row r="7294" spans="1:10" hidden="1" x14ac:dyDescent="0.3">
      <c r="A7294" s="2" t="e">
        <f>Table1[[#This Row],[Befolyt]]</f>
        <v>#VALUE!</v>
      </c>
      <c r="B7294" t="e">
        <f>Table1[[#This Row],[ÜK]]</f>
        <v>#VALUE!</v>
      </c>
      <c r="C7294" s="3" t="e">
        <f>Table1[[#This Row],[Szla]]</f>
        <v>#VALUE!</v>
      </c>
      <c r="D7294" s="6" t="e">
        <f>Table1[[#This Row],[Kelt_hó]]</f>
        <v>#VALUE!</v>
      </c>
      <c r="E7294" t="e">
        <f>Table1[[#This Row],[Vevő]]</f>
        <v>#VALUE!</v>
      </c>
      <c r="F7294" t="e">
        <f>Table1[[#This Row],[Termékkör]]</f>
        <v>#VALUE!</v>
      </c>
      <c r="G7294" s="4" t="e">
        <f>Table1[[#This Row],[SzumElad]]</f>
        <v>#VALUE!</v>
      </c>
      <c r="H7294" s="7" t="e">
        <f>Table1[[#This Row],[Jut_%]]</f>
        <v>#VALUE!</v>
      </c>
      <c r="I7294" s="4" t="e">
        <f>Table1[[#This Row],[Jut]]</f>
        <v>#VALUE!</v>
      </c>
      <c r="J7294" s="4" t="e">
        <f>Table1[[#This Row],[Column1]]</f>
        <v>#VALUE!</v>
      </c>
    </row>
    <row r="7295" spans="1:10" hidden="1" x14ac:dyDescent="0.3">
      <c r="A7295" s="2" t="e">
        <f>Table1[[#This Row],[Befolyt]]</f>
        <v>#VALUE!</v>
      </c>
      <c r="B7295" t="e">
        <f>Table1[[#This Row],[ÜK]]</f>
        <v>#VALUE!</v>
      </c>
      <c r="C7295" s="3" t="e">
        <f>Table1[[#This Row],[Szla]]</f>
        <v>#VALUE!</v>
      </c>
      <c r="D7295" s="6" t="e">
        <f>Table1[[#This Row],[Kelt_hó]]</f>
        <v>#VALUE!</v>
      </c>
      <c r="E7295" t="e">
        <f>Table1[[#This Row],[Vevő]]</f>
        <v>#VALUE!</v>
      </c>
      <c r="F7295" t="e">
        <f>Table1[[#This Row],[Termékkör]]</f>
        <v>#VALUE!</v>
      </c>
      <c r="G7295" s="4" t="e">
        <f>Table1[[#This Row],[SzumElad]]</f>
        <v>#VALUE!</v>
      </c>
      <c r="H7295" s="7" t="e">
        <f>Table1[[#This Row],[Jut_%]]</f>
        <v>#VALUE!</v>
      </c>
      <c r="I7295" s="4" t="e">
        <f>Table1[[#This Row],[Jut]]</f>
        <v>#VALUE!</v>
      </c>
      <c r="J7295" s="4" t="e">
        <f>Table1[[#This Row],[Column1]]</f>
        <v>#VALUE!</v>
      </c>
    </row>
    <row r="7296" spans="1:10" hidden="1" x14ac:dyDescent="0.3">
      <c r="A7296" s="2" t="e">
        <f>Table1[[#This Row],[Befolyt]]</f>
        <v>#VALUE!</v>
      </c>
      <c r="B7296" t="e">
        <f>Table1[[#This Row],[ÜK]]</f>
        <v>#VALUE!</v>
      </c>
      <c r="C7296" s="3" t="e">
        <f>Table1[[#This Row],[Szla]]</f>
        <v>#VALUE!</v>
      </c>
      <c r="D7296" s="6" t="e">
        <f>Table1[[#This Row],[Kelt_hó]]</f>
        <v>#VALUE!</v>
      </c>
      <c r="E7296" t="e">
        <f>Table1[[#This Row],[Vevő]]</f>
        <v>#VALUE!</v>
      </c>
      <c r="F7296" t="e">
        <f>Table1[[#This Row],[Termékkör]]</f>
        <v>#VALUE!</v>
      </c>
      <c r="G7296" s="4" t="e">
        <f>Table1[[#This Row],[SzumElad]]</f>
        <v>#VALUE!</v>
      </c>
      <c r="H7296" s="7" t="e">
        <f>Table1[[#This Row],[Jut_%]]</f>
        <v>#VALUE!</v>
      </c>
      <c r="I7296" s="4" t="e">
        <f>Table1[[#This Row],[Jut]]</f>
        <v>#VALUE!</v>
      </c>
      <c r="J7296" s="4" t="e">
        <f>Table1[[#This Row],[Column1]]</f>
        <v>#VALUE!</v>
      </c>
    </row>
    <row r="7297" spans="1:10" hidden="1" x14ac:dyDescent="0.3">
      <c r="A7297" s="2" t="e">
        <f>Table1[[#This Row],[Befolyt]]</f>
        <v>#VALUE!</v>
      </c>
      <c r="B7297" t="e">
        <f>Table1[[#This Row],[ÜK]]</f>
        <v>#VALUE!</v>
      </c>
      <c r="C7297" s="3" t="e">
        <f>Table1[[#This Row],[Szla]]</f>
        <v>#VALUE!</v>
      </c>
      <c r="D7297" s="6" t="e">
        <f>Table1[[#This Row],[Kelt_hó]]</f>
        <v>#VALUE!</v>
      </c>
      <c r="E7297" t="e">
        <f>Table1[[#This Row],[Vevő]]</f>
        <v>#VALUE!</v>
      </c>
      <c r="F7297" t="e">
        <f>Table1[[#This Row],[Termékkör]]</f>
        <v>#VALUE!</v>
      </c>
      <c r="G7297" s="4" t="e">
        <f>Table1[[#This Row],[SzumElad]]</f>
        <v>#VALUE!</v>
      </c>
      <c r="H7297" s="7" t="e">
        <f>Table1[[#This Row],[Jut_%]]</f>
        <v>#VALUE!</v>
      </c>
      <c r="I7297" s="4" t="e">
        <f>Table1[[#This Row],[Jut]]</f>
        <v>#VALUE!</v>
      </c>
      <c r="J7297" s="4" t="e">
        <f>Table1[[#This Row],[Column1]]</f>
        <v>#VALUE!</v>
      </c>
    </row>
    <row r="7298" spans="1:10" hidden="1" x14ac:dyDescent="0.3">
      <c r="A7298" s="2" t="e">
        <f>Table1[[#This Row],[Befolyt]]</f>
        <v>#VALUE!</v>
      </c>
      <c r="B7298" t="e">
        <f>Table1[[#This Row],[ÜK]]</f>
        <v>#VALUE!</v>
      </c>
      <c r="C7298" s="3" t="e">
        <f>Table1[[#This Row],[Szla]]</f>
        <v>#VALUE!</v>
      </c>
      <c r="D7298" s="6" t="e">
        <f>Table1[[#This Row],[Kelt_hó]]</f>
        <v>#VALUE!</v>
      </c>
      <c r="E7298" t="e">
        <f>Table1[[#This Row],[Vevő]]</f>
        <v>#VALUE!</v>
      </c>
      <c r="F7298" t="e">
        <f>Table1[[#This Row],[Termékkör]]</f>
        <v>#VALUE!</v>
      </c>
      <c r="G7298" s="4" t="e">
        <f>Table1[[#This Row],[SzumElad]]</f>
        <v>#VALUE!</v>
      </c>
      <c r="H7298" s="7" t="e">
        <f>Table1[[#This Row],[Jut_%]]</f>
        <v>#VALUE!</v>
      </c>
      <c r="I7298" s="4" t="e">
        <f>Table1[[#This Row],[Jut]]</f>
        <v>#VALUE!</v>
      </c>
      <c r="J7298" s="4" t="e">
        <f>Table1[[#This Row],[Column1]]</f>
        <v>#VALUE!</v>
      </c>
    </row>
    <row r="7299" spans="1:10" hidden="1" x14ac:dyDescent="0.3">
      <c r="A7299" s="2" t="e">
        <f>Table1[[#This Row],[Befolyt]]</f>
        <v>#VALUE!</v>
      </c>
      <c r="B7299" t="e">
        <f>Table1[[#This Row],[ÜK]]</f>
        <v>#VALUE!</v>
      </c>
      <c r="C7299" s="3" t="e">
        <f>Table1[[#This Row],[Szla]]</f>
        <v>#VALUE!</v>
      </c>
      <c r="D7299" s="6" t="e">
        <f>Table1[[#This Row],[Kelt_hó]]</f>
        <v>#VALUE!</v>
      </c>
      <c r="E7299" t="e">
        <f>Table1[[#This Row],[Vevő]]</f>
        <v>#VALUE!</v>
      </c>
      <c r="F7299" t="e">
        <f>Table1[[#This Row],[Termékkör]]</f>
        <v>#VALUE!</v>
      </c>
      <c r="G7299" s="4" t="e">
        <f>Table1[[#This Row],[SzumElad]]</f>
        <v>#VALUE!</v>
      </c>
      <c r="H7299" s="7" t="e">
        <f>Table1[[#This Row],[Jut_%]]</f>
        <v>#VALUE!</v>
      </c>
      <c r="I7299" s="4" t="e">
        <f>Table1[[#This Row],[Jut]]</f>
        <v>#VALUE!</v>
      </c>
      <c r="J7299" s="4" t="e">
        <f>Table1[[#This Row],[Column1]]</f>
        <v>#VALUE!</v>
      </c>
    </row>
    <row r="7300" spans="1:10" hidden="1" x14ac:dyDescent="0.3">
      <c r="A7300" s="2" t="e">
        <f>Table1[[#This Row],[Befolyt]]</f>
        <v>#VALUE!</v>
      </c>
      <c r="B7300" t="e">
        <f>Table1[[#This Row],[ÜK]]</f>
        <v>#VALUE!</v>
      </c>
      <c r="C7300" s="3" t="e">
        <f>Table1[[#This Row],[Szla]]</f>
        <v>#VALUE!</v>
      </c>
      <c r="D7300" s="6" t="e">
        <f>Table1[[#This Row],[Kelt_hó]]</f>
        <v>#VALUE!</v>
      </c>
      <c r="E7300" t="e">
        <f>Table1[[#This Row],[Vevő]]</f>
        <v>#VALUE!</v>
      </c>
      <c r="F7300" t="e">
        <f>Table1[[#This Row],[Termékkör]]</f>
        <v>#VALUE!</v>
      </c>
      <c r="G7300" s="4" t="e">
        <f>Table1[[#This Row],[SzumElad]]</f>
        <v>#VALUE!</v>
      </c>
      <c r="H7300" s="7" t="e">
        <f>Table1[[#This Row],[Jut_%]]</f>
        <v>#VALUE!</v>
      </c>
      <c r="I7300" s="4" t="e">
        <f>Table1[[#This Row],[Jut]]</f>
        <v>#VALUE!</v>
      </c>
      <c r="J7300" s="4" t="e">
        <f>Table1[[#This Row],[Column1]]</f>
        <v>#VALUE!</v>
      </c>
    </row>
    <row r="7301" spans="1:10" hidden="1" x14ac:dyDescent="0.3">
      <c r="A7301" s="2" t="e">
        <f>Table1[[#This Row],[Befolyt]]</f>
        <v>#VALUE!</v>
      </c>
      <c r="B7301" t="e">
        <f>Table1[[#This Row],[ÜK]]</f>
        <v>#VALUE!</v>
      </c>
      <c r="C7301" s="3" t="e">
        <f>Table1[[#This Row],[Szla]]</f>
        <v>#VALUE!</v>
      </c>
      <c r="D7301" s="6" t="e">
        <f>Table1[[#This Row],[Kelt_hó]]</f>
        <v>#VALUE!</v>
      </c>
      <c r="E7301" t="e">
        <f>Table1[[#This Row],[Vevő]]</f>
        <v>#VALUE!</v>
      </c>
      <c r="F7301" t="e">
        <f>Table1[[#This Row],[Termékkör]]</f>
        <v>#VALUE!</v>
      </c>
      <c r="G7301" s="4" t="e">
        <f>Table1[[#This Row],[SzumElad]]</f>
        <v>#VALUE!</v>
      </c>
      <c r="H7301" s="7" t="e">
        <f>Table1[[#This Row],[Jut_%]]</f>
        <v>#VALUE!</v>
      </c>
      <c r="I7301" s="4" t="e">
        <f>Table1[[#This Row],[Jut]]</f>
        <v>#VALUE!</v>
      </c>
      <c r="J7301" s="4" t="e">
        <f>Table1[[#This Row],[Column1]]</f>
        <v>#VALUE!</v>
      </c>
    </row>
    <row r="7302" spans="1:10" hidden="1" x14ac:dyDescent="0.3">
      <c r="A7302" s="2" t="e">
        <f>Table1[[#This Row],[Befolyt]]</f>
        <v>#VALUE!</v>
      </c>
      <c r="B7302" t="e">
        <f>Table1[[#This Row],[ÜK]]</f>
        <v>#VALUE!</v>
      </c>
      <c r="C7302" s="3" t="e">
        <f>Table1[[#This Row],[Szla]]</f>
        <v>#VALUE!</v>
      </c>
      <c r="D7302" s="6" t="e">
        <f>Table1[[#This Row],[Kelt_hó]]</f>
        <v>#VALUE!</v>
      </c>
      <c r="E7302" t="e">
        <f>Table1[[#This Row],[Vevő]]</f>
        <v>#VALUE!</v>
      </c>
      <c r="F7302" t="e">
        <f>Table1[[#This Row],[Termékkör]]</f>
        <v>#VALUE!</v>
      </c>
      <c r="G7302" s="4" t="e">
        <f>Table1[[#This Row],[SzumElad]]</f>
        <v>#VALUE!</v>
      </c>
      <c r="H7302" s="7" t="e">
        <f>Table1[[#This Row],[Jut_%]]</f>
        <v>#VALUE!</v>
      </c>
      <c r="I7302" s="4" t="e">
        <f>Table1[[#This Row],[Jut]]</f>
        <v>#VALUE!</v>
      </c>
      <c r="J7302" s="4" t="e">
        <f>Table1[[#This Row],[Column1]]</f>
        <v>#VALUE!</v>
      </c>
    </row>
    <row r="7303" spans="1:10" hidden="1" x14ac:dyDescent="0.3">
      <c r="A7303" s="2" t="e">
        <f>Table1[[#This Row],[Befolyt]]</f>
        <v>#VALUE!</v>
      </c>
      <c r="B7303" t="e">
        <f>Table1[[#This Row],[ÜK]]</f>
        <v>#VALUE!</v>
      </c>
      <c r="C7303" s="3" t="e">
        <f>Table1[[#This Row],[Szla]]</f>
        <v>#VALUE!</v>
      </c>
      <c r="D7303" s="6" t="e">
        <f>Table1[[#This Row],[Kelt_hó]]</f>
        <v>#VALUE!</v>
      </c>
      <c r="E7303" t="e">
        <f>Table1[[#This Row],[Vevő]]</f>
        <v>#VALUE!</v>
      </c>
      <c r="F7303" t="e">
        <f>Table1[[#This Row],[Termékkör]]</f>
        <v>#VALUE!</v>
      </c>
      <c r="G7303" s="4" t="e">
        <f>Table1[[#This Row],[SzumElad]]</f>
        <v>#VALUE!</v>
      </c>
      <c r="H7303" s="7" t="e">
        <f>Table1[[#This Row],[Jut_%]]</f>
        <v>#VALUE!</v>
      </c>
      <c r="I7303" s="4" t="e">
        <f>Table1[[#This Row],[Jut]]</f>
        <v>#VALUE!</v>
      </c>
      <c r="J7303" s="4" t="e">
        <f>Table1[[#This Row],[Column1]]</f>
        <v>#VALUE!</v>
      </c>
    </row>
    <row r="7304" spans="1:10" hidden="1" x14ac:dyDescent="0.3">
      <c r="A7304" s="2" t="e">
        <f>Table1[[#This Row],[Befolyt]]</f>
        <v>#VALUE!</v>
      </c>
      <c r="B7304" t="e">
        <f>Table1[[#This Row],[ÜK]]</f>
        <v>#VALUE!</v>
      </c>
      <c r="C7304" s="3" t="e">
        <f>Table1[[#This Row],[Szla]]</f>
        <v>#VALUE!</v>
      </c>
      <c r="D7304" s="6" t="e">
        <f>Table1[[#This Row],[Kelt_hó]]</f>
        <v>#VALUE!</v>
      </c>
      <c r="E7304" t="e">
        <f>Table1[[#This Row],[Vevő]]</f>
        <v>#VALUE!</v>
      </c>
      <c r="F7304" t="e">
        <f>Table1[[#This Row],[Termékkör]]</f>
        <v>#VALUE!</v>
      </c>
      <c r="G7304" s="4" t="e">
        <f>Table1[[#This Row],[SzumElad]]</f>
        <v>#VALUE!</v>
      </c>
      <c r="H7304" s="7" t="e">
        <f>Table1[[#This Row],[Jut_%]]</f>
        <v>#VALUE!</v>
      </c>
      <c r="I7304" s="4" t="e">
        <f>Table1[[#This Row],[Jut]]</f>
        <v>#VALUE!</v>
      </c>
      <c r="J7304" s="4" t="e">
        <f>Table1[[#This Row],[Column1]]</f>
        <v>#VALUE!</v>
      </c>
    </row>
    <row r="7305" spans="1:10" hidden="1" x14ac:dyDescent="0.3">
      <c r="A7305" s="2" t="e">
        <f>Table1[[#This Row],[Befolyt]]</f>
        <v>#VALUE!</v>
      </c>
      <c r="B7305" t="e">
        <f>Table1[[#This Row],[ÜK]]</f>
        <v>#VALUE!</v>
      </c>
      <c r="C7305" s="3" t="e">
        <f>Table1[[#This Row],[Szla]]</f>
        <v>#VALUE!</v>
      </c>
      <c r="D7305" s="6" t="e">
        <f>Table1[[#This Row],[Kelt_hó]]</f>
        <v>#VALUE!</v>
      </c>
      <c r="E7305" t="e">
        <f>Table1[[#This Row],[Vevő]]</f>
        <v>#VALUE!</v>
      </c>
      <c r="F7305" t="e">
        <f>Table1[[#This Row],[Termékkör]]</f>
        <v>#VALUE!</v>
      </c>
      <c r="G7305" s="4" t="e">
        <f>Table1[[#This Row],[SzumElad]]</f>
        <v>#VALUE!</v>
      </c>
      <c r="H7305" s="7" t="e">
        <f>Table1[[#This Row],[Jut_%]]</f>
        <v>#VALUE!</v>
      </c>
      <c r="I7305" s="4" t="e">
        <f>Table1[[#This Row],[Jut]]</f>
        <v>#VALUE!</v>
      </c>
      <c r="J7305" s="4" t="e">
        <f>Table1[[#This Row],[Column1]]</f>
        <v>#VALUE!</v>
      </c>
    </row>
    <row r="7306" spans="1:10" hidden="1" x14ac:dyDescent="0.3">
      <c r="A7306" s="2" t="e">
        <f>Table1[[#This Row],[Befolyt]]</f>
        <v>#VALUE!</v>
      </c>
      <c r="B7306" t="e">
        <f>Table1[[#This Row],[ÜK]]</f>
        <v>#VALUE!</v>
      </c>
      <c r="C7306" s="3" t="e">
        <f>Table1[[#This Row],[Szla]]</f>
        <v>#VALUE!</v>
      </c>
      <c r="D7306" s="6" t="e">
        <f>Table1[[#This Row],[Kelt_hó]]</f>
        <v>#VALUE!</v>
      </c>
      <c r="E7306" t="e">
        <f>Table1[[#This Row],[Vevő]]</f>
        <v>#VALUE!</v>
      </c>
      <c r="F7306" t="e">
        <f>Table1[[#This Row],[Termékkör]]</f>
        <v>#VALUE!</v>
      </c>
      <c r="G7306" s="4" t="e">
        <f>Table1[[#This Row],[SzumElad]]</f>
        <v>#VALUE!</v>
      </c>
      <c r="H7306" s="7" t="e">
        <f>Table1[[#This Row],[Jut_%]]</f>
        <v>#VALUE!</v>
      </c>
      <c r="I7306" s="4" t="e">
        <f>Table1[[#This Row],[Jut]]</f>
        <v>#VALUE!</v>
      </c>
      <c r="J7306" s="4" t="e">
        <f>Table1[[#This Row],[Column1]]</f>
        <v>#VALUE!</v>
      </c>
    </row>
    <row r="7307" spans="1:10" hidden="1" x14ac:dyDescent="0.3">
      <c r="A7307" s="2" t="e">
        <f>Table1[[#This Row],[Befolyt]]</f>
        <v>#VALUE!</v>
      </c>
      <c r="B7307" t="e">
        <f>Table1[[#This Row],[ÜK]]</f>
        <v>#VALUE!</v>
      </c>
      <c r="C7307" s="3" t="e">
        <f>Table1[[#This Row],[Szla]]</f>
        <v>#VALUE!</v>
      </c>
      <c r="D7307" s="6" t="e">
        <f>Table1[[#This Row],[Kelt_hó]]</f>
        <v>#VALUE!</v>
      </c>
      <c r="E7307" t="e">
        <f>Table1[[#This Row],[Vevő]]</f>
        <v>#VALUE!</v>
      </c>
      <c r="F7307" t="e">
        <f>Table1[[#This Row],[Termékkör]]</f>
        <v>#VALUE!</v>
      </c>
      <c r="G7307" s="4" t="e">
        <f>Table1[[#This Row],[SzumElad]]</f>
        <v>#VALUE!</v>
      </c>
      <c r="H7307" s="7" t="e">
        <f>Table1[[#This Row],[Jut_%]]</f>
        <v>#VALUE!</v>
      </c>
      <c r="I7307" s="4" t="e">
        <f>Table1[[#This Row],[Jut]]</f>
        <v>#VALUE!</v>
      </c>
      <c r="J7307" s="4" t="e">
        <f>Table1[[#This Row],[Column1]]</f>
        <v>#VALUE!</v>
      </c>
    </row>
    <row r="7308" spans="1:10" hidden="1" x14ac:dyDescent="0.3">
      <c r="A7308" s="2" t="e">
        <f>Table1[[#This Row],[Befolyt]]</f>
        <v>#VALUE!</v>
      </c>
      <c r="B7308" t="e">
        <f>Table1[[#This Row],[ÜK]]</f>
        <v>#VALUE!</v>
      </c>
      <c r="C7308" s="3" t="e">
        <f>Table1[[#This Row],[Szla]]</f>
        <v>#VALUE!</v>
      </c>
      <c r="D7308" s="6" t="e">
        <f>Table1[[#This Row],[Kelt_hó]]</f>
        <v>#VALUE!</v>
      </c>
      <c r="E7308" t="e">
        <f>Table1[[#This Row],[Vevő]]</f>
        <v>#VALUE!</v>
      </c>
      <c r="F7308" t="e">
        <f>Table1[[#This Row],[Termékkör]]</f>
        <v>#VALUE!</v>
      </c>
      <c r="G7308" s="4" t="e">
        <f>Table1[[#This Row],[SzumElad]]</f>
        <v>#VALUE!</v>
      </c>
      <c r="H7308" s="7" t="e">
        <f>Table1[[#This Row],[Jut_%]]</f>
        <v>#VALUE!</v>
      </c>
      <c r="I7308" s="4" t="e">
        <f>Table1[[#This Row],[Jut]]</f>
        <v>#VALUE!</v>
      </c>
      <c r="J7308" s="4" t="e">
        <f>Table1[[#This Row],[Column1]]</f>
        <v>#VALUE!</v>
      </c>
    </row>
    <row r="7309" spans="1:10" hidden="1" x14ac:dyDescent="0.3">
      <c r="A7309" s="2" t="e">
        <f>Table1[[#This Row],[Befolyt]]</f>
        <v>#VALUE!</v>
      </c>
      <c r="B7309" t="e">
        <f>Table1[[#This Row],[ÜK]]</f>
        <v>#VALUE!</v>
      </c>
      <c r="C7309" s="3" t="e">
        <f>Table1[[#This Row],[Szla]]</f>
        <v>#VALUE!</v>
      </c>
      <c r="D7309" s="6" t="e">
        <f>Table1[[#This Row],[Kelt_hó]]</f>
        <v>#VALUE!</v>
      </c>
      <c r="E7309" t="e">
        <f>Table1[[#This Row],[Vevő]]</f>
        <v>#VALUE!</v>
      </c>
      <c r="F7309" t="e">
        <f>Table1[[#This Row],[Termékkör]]</f>
        <v>#VALUE!</v>
      </c>
      <c r="G7309" s="4" t="e">
        <f>Table1[[#This Row],[SzumElad]]</f>
        <v>#VALUE!</v>
      </c>
      <c r="H7309" s="7" t="e">
        <f>Table1[[#This Row],[Jut_%]]</f>
        <v>#VALUE!</v>
      </c>
      <c r="I7309" s="4" t="e">
        <f>Table1[[#This Row],[Jut]]</f>
        <v>#VALUE!</v>
      </c>
      <c r="J7309" s="4" t="e">
        <f>Table1[[#This Row],[Column1]]</f>
        <v>#VALUE!</v>
      </c>
    </row>
    <row r="7310" spans="1:10" hidden="1" x14ac:dyDescent="0.3">
      <c r="A7310" s="2" t="e">
        <f>Table1[[#This Row],[Befolyt]]</f>
        <v>#VALUE!</v>
      </c>
      <c r="B7310" t="e">
        <f>Table1[[#This Row],[ÜK]]</f>
        <v>#VALUE!</v>
      </c>
      <c r="C7310" s="3" t="e">
        <f>Table1[[#This Row],[Szla]]</f>
        <v>#VALUE!</v>
      </c>
      <c r="D7310" s="6" t="e">
        <f>Table1[[#This Row],[Kelt_hó]]</f>
        <v>#VALUE!</v>
      </c>
      <c r="E7310" t="e">
        <f>Table1[[#This Row],[Vevő]]</f>
        <v>#VALUE!</v>
      </c>
      <c r="F7310" t="e">
        <f>Table1[[#This Row],[Termékkör]]</f>
        <v>#VALUE!</v>
      </c>
      <c r="G7310" s="4" t="e">
        <f>Table1[[#This Row],[SzumElad]]</f>
        <v>#VALUE!</v>
      </c>
      <c r="H7310" s="7" t="e">
        <f>Table1[[#This Row],[Jut_%]]</f>
        <v>#VALUE!</v>
      </c>
      <c r="I7310" s="4" t="e">
        <f>Table1[[#This Row],[Jut]]</f>
        <v>#VALUE!</v>
      </c>
      <c r="J7310" s="4" t="e">
        <f>Table1[[#This Row],[Column1]]</f>
        <v>#VALUE!</v>
      </c>
    </row>
    <row r="7311" spans="1:10" hidden="1" x14ac:dyDescent="0.3">
      <c r="A7311" s="2" t="e">
        <f>Table1[[#This Row],[Befolyt]]</f>
        <v>#VALUE!</v>
      </c>
      <c r="B7311" t="e">
        <f>Table1[[#This Row],[ÜK]]</f>
        <v>#VALUE!</v>
      </c>
      <c r="C7311" s="3" t="e">
        <f>Table1[[#This Row],[Szla]]</f>
        <v>#VALUE!</v>
      </c>
      <c r="D7311" s="6" t="e">
        <f>Table1[[#This Row],[Kelt_hó]]</f>
        <v>#VALUE!</v>
      </c>
      <c r="E7311" t="e">
        <f>Table1[[#This Row],[Vevő]]</f>
        <v>#VALUE!</v>
      </c>
      <c r="F7311" t="e">
        <f>Table1[[#This Row],[Termékkör]]</f>
        <v>#VALUE!</v>
      </c>
      <c r="G7311" s="4" t="e">
        <f>Table1[[#This Row],[SzumElad]]</f>
        <v>#VALUE!</v>
      </c>
      <c r="H7311" s="7" t="e">
        <f>Table1[[#This Row],[Jut_%]]</f>
        <v>#VALUE!</v>
      </c>
      <c r="I7311" s="4" t="e">
        <f>Table1[[#This Row],[Jut]]</f>
        <v>#VALUE!</v>
      </c>
      <c r="J7311" s="4" t="e">
        <f>Table1[[#This Row],[Column1]]</f>
        <v>#VALUE!</v>
      </c>
    </row>
    <row r="7312" spans="1:10" hidden="1" x14ac:dyDescent="0.3">
      <c r="A7312" s="2" t="e">
        <f>Table1[[#This Row],[Befolyt]]</f>
        <v>#VALUE!</v>
      </c>
      <c r="B7312" t="e">
        <f>Table1[[#This Row],[ÜK]]</f>
        <v>#VALUE!</v>
      </c>
      <c r="C7312" s="3" t="e">
        <f>Table1[[#This Row],[Szla]]</f>
        <v>#VALUE!</v>
      </c>
      <c r="D7312" s="6" t="e">
        <f>Table1[[#This Row],[Kelt_hó]]</f>
        <v>#VALUE!</v>
      </c>
      <c r="E7312" t="e">
        <f>Table1[[#This Row],[Vevő]]</f>
        <v>#VALUE!</v>
      </c>
      <c r="F7312" t="e">
        <f>Table1[[#This Row],[Termékkör]]</f>
        <v>#VALUE!</v>
      </c>
      <c r="G7312" s="4" t="e">
        <f>Table1[[#This Row],[SzumElad]]</f>
        <v>#VALUE!</v>
      </c>
      <c r="H7312" s="7" t="e">
        <f>Table1[[#This Row],[Jut_%]]</f>
        <v>#VALUE!</v>
      </c>
      <c r="I7312" s="4" t="e">
        <f>Table1[[#This Row],[Jut]]</f>
        <v>#VALUE!</v>
      </c>
      <c r="J7312" s="4" t="e">
        <f>Table1[[#This Row],[Column1]]</f>
        <v>#VALUE!</v>
      </c>
    </row>
    <row r="7313" spans="1:10" hidden="1" x14ac:dyDescent="0.3">
      <c r="A7313" s="2" t="e">
        <f>Table1[[#This Row],[Befolyt]]</f>
        <v>#VALUE!</v>
      </c>
      <c r="B7313" t="e">
        <f>Table1[[#This Row],[ÜK]]</f>
        <v>#VALUE!</v>
      </c>
      <c r="C7313" s="3" t="e">
        <f>Table1[[#This Row],[Szla]]</f>
        <v>#VALUE!</v>
      </c>
      <c r="D7313" s="6" t="e">
        <f>Table1[[#This Row],[Kelt_hó]]</f>
        <v>#VALUE!</v>
      </c>
      <c r="E7313" t="e">
        <f>Table1[[#This Row],[Vevő]]</f>
        <v>#VALUE!</v>
      </c>
      <c r="F7313" t="e">
        <f>Table1[[#This Row],[Termékkör]]</f>
        <v>#VALUE!</v>
      </c>
      <c r="G7313" s="4" t="e">
        <f>Table1[[#This Row],[SzumElad]]</f>
        <v>#VALUE!</v>
      </c>
      <c r="H7313" s="7" t="e">
        <f>Table1[[#This Row],[Jut_%]]</f>
        <v>#VALUE!</v>
      </c>
      <c r="I7313" s="4" t="e">
        <f>Table1[[#This Row],[Jut]]</f>
        <v>#VALUE!</v>
      </c>
      <c r="J7313" s="4" t="e">
        <f>Table1[[#This Row],[Column1]]</f>
        <v>#VALUE!</v>
      </c>
    </row>
    <row r="7314" spans="1:10" hidden="1" x14ac:dyDescent="0.3">
      <c r="A7314" s="2" t="e">
        <f>Table1[[#This Row],[Befolyt]]</f>
        <v>#VALUE!</v>
      </c>
      <c r="B7314" t="e">
        <f>Table1[[#This Row],[ÜK]]</f>
        <v>#VALUE!</v>
      </c>
      <c r="C7314" s="3" t="e">
        <f>Table1[[#This Row],[Szla]]</f>
        <v>#VALUE!</v>
      </c>
      <c r="D7314" s="6" t="e">
        <f>Table1[[#This Row],[Kelt_hó]]</f>
        <v>#VALUE!</v>
      </c>
      <c r="E7314" t="e">
        <f>Table1[[#This Row],[Vevő]]</f>
        <v>#VALUE!</v>
      </c>
      <c r="F7314" t="e">
        <f>Table1[[#This Row],[Termékkör]]</f>
        <v>#VALUE!</v>
      </c>
      <c r="G7314" s="4" t="e">
        <f>Table1[[#This Row],[SzumElad]]</f>
        <v>#VALUE!</v>
      </c>
      <c r="H7314" s="7" t="e">
        <f>Table1[[#This Row],[Jut_%]]</f>
        <v>#VALUE!</v>
      </c>
      <c r="I7314" s="4" t="e">
        <f>Table1[[#This Row],[Jut]]</f>
        <v>#VALUE!</v>
      </c>
      <c r="J7314" s="4" t="e">
        <f>Table1[[#This Row],[Column1]]</f>
        <v>#VALUE!</v>
      </c>
    </row>
    <row r="7315" spans="1:10" hidden="1" x14ac:dyDescent="0.3">
      <c r="A7315" s="2" t="e">
        <f>Table1[[#This Row],[Befolyt]]</f>
        <v>#VALUE!</v>
      </c>
      <c r="B7315" t="e">
        <f>Table1[[#This Row],[ÜK]]</f>
        <v>#VALUE!</v>
      </c>
      <c r="C7315" s="3" t="e">
        <f>Table1[[#This Row],[Szla]]</f>
        <v>#VALUE!</v>
      </c>
      <c r="D7315" s="6" t="e">
        <f>Table1[[#This Row],[Kelt_hó]]</f>
        <v>#VALUE!</v>
      </c>
      <c r="E7315" t="e">
        <f>Table1[[#This Row],[Vevő]]</f>
        <v>#VALUE!</v>
      </c>
      <c r="F7315" t="e">
        <f>Table1[[#This Row],[Termékkör]]</f>
        <v>#VALUE!</v>
      </c>
      <c r="G7315" s="4" t="e">
        <f>Table1[[#This Row],[SzumElad]]</f>
        <v>#VALUE!</v>
      </c>
      <c r="H7315" s="7" t="e">
        <f>Table1[[#This Row],[Jut_%]]</f>
        <v>#VALUE!</v>
      </c>
      <c r="I7315" s="4" t="e">
        <f>Table1[[#This Row],[Jut]]</f>
        <v>#VALUE!</v>
      </c>
      <c r="J7315" s="4" t="e">
        <f>Table1[[#This Row],[Column1]]</f>
        <v>#VALUE!</v>
      </c>
    </row>
    <row r="7316" spans="1:10" hidden="1" x14ac:dyDescent="0.3">
      <c r="A7316" s="2" t="e">
        <f>Table1[[#This Row],[Befolyt]]</f>
        <v>#VALUE!</v>
      </c>
      <c r="B7316" t="e">
        <f>Table1[[#This Row],[ÜK]]</f>
        <v>#VALUE!</v>
      </c>
      <c r="C7316" s="3" t="e">
        <f>Table1[[#This Row],[Szla]]</f>
        <v>#VALUE!</v>
      </c>
      <c r="D7316" s="6" t="e">
        <f>Table1[[#This Row],[Kelt_hó]]</f>
        <v>#VALUE!</v>
      </c>
      <c r="E7316" t="e">
        <f>Table1[[#This Row],[Vevő]]</f>
        <v>#VALUE!</v>
      </c>
      <c r="F7316" t="e">
        <f>Table1[[#This Row],[Termékkör]]</f>
        <v>#VALUE!</v>
      </c>
      <c r="G7316" s="4" t="e">
        <f>Table1[[#This Row],[SzumElad]]</f>
        <v>#VALUE!</v>
      </c>
      <c r="H7316" s="7" t="e">
        <f>Table1[[#This Row],[Jut_%]]</f>
        <v>#VALUE!</v>
      </c>
      <c r="I7316" s="4" t="e">
        <f>Table1[[#This Row],[Jut]]</f>
        <v>#VALUE!</v>
      </c>
      <c r="J7316" s="4" t="e">
        <f>Table1[[#This Row],[Column1]]</f>
        <v>#VALUE!</v>
      </c>
    </row>
    <row r="7317" spans="1:10" hidden="1" x14ac:dyDescent="0.3">
      <c r="A7317" s="2" t="e">
        <f>Table1[[#This Row],[Befolyt]]</f>
        <v>#VALUE!</v>
      </c>
      <c r="B7317" t="e">
        <f>Table1[[#This Row],[ÜK]]</f>
        <v>#VALUE!</v>
      </c>
      <c r="C7317" s="3" t="e">
        <f>Table1[[#This Row],[Szla]]</f>
        <v>#VALUE!</v>
      </c>
      <c r="D7317" s="6" t="e">
        <f>Table1[[#This Row],[Kelt_hó]]</f>
        <v>#VALUE!</v>
      </c>
      <c r="E7317" t="e">
        <f>Table1[[#This Row],[Vevő]]</f>
        <v>#VALUE!</v>
      </c>
      <c r="F7317" t="e">
        <f>Table1[[#This Row],[Termékkör]]</f>
        <v>#VALUE!</v>
      </c>
      <c r="G7317" s="4" t="e">
        <f>Table1[[#This Row],[SzumElad]]</f>
        <v>#VALUE!</v>
      </c>
      <c r="H7317" s="7" t="e">
        <f>Table1[[#This Row],[Jut_%]]</f>
        <v>#VALUE!</v>
      </c>
      <c r="I7317" s="4" t="e">
        <f>Table1[[#This Row],[Jut]]</f>
        <v>#VALUE!</v>
      </c>
      <c r="J7317" s="4" t="e">
        <f>Table1[[#This Row],[Column1]]</f>
        <v>#VALUE!</v>
      </c>
    </row>
    <row r="7318" spans="1:10" hidden="1" x14ac:dyDescent="0.3">
      <c r="A7318" s="2" t="e">
        <f>Table1[[#This Row],[Befolyt]]</f>
        <v>#VALUE!</v>
      </c>
      <c r="B7318" t="e">
        <f>Table1[[#This Row],[ÜK]]</f>
        <v>#VALUE!</v>
      </c>
      <c r="C7318" s="3" t="e">
        <f>Table1[[#This Row],[Szla]]</f>
        <v>#VALUE!</v>
      </c>
      <c r="D7318" s="6" t="e">
        <f>Table1[[#This Row],[Kelt_hó]]</f>
        <v>#VALUE!</v>
      </c>
      <c r="E7318" t="e">
        <f>Table1[[#This Row],[Vevő]]</f>
        <v>#VALUE!</v>
      </c>
      <c r="F7318" t="e">
        <f>Table1[[#This Row],[Termékkör]]</f>
        <v>#VALUE!</v>
      </c>
      <c r="G7318" s="4" t="e">
        <f>Table1[[#This Row],[SzumElad]]</f>
        <v>#VALUE!</v>
      </c>
      <c r="H7318" s="7" t="e">
        <f>Table1[[#This Row],[Jut_%]]</f>
        <v>#VALUE!</v>
      </c>
      <c r="I7318" s="4" t="e">
        <f>Table1[[#This Row],[Jut]]</f>
        <v>#VALUE!</v>
      </c>
      <c r="J7318" s="4" t="e">
        <f>Table1[[#This Row],[Column1]]</f>
        <v>#VALUE!</v>
      </c>
    </row>
    <row r="7319" spans="1:10" hidden="1" x14ac:dyDescent="0.3">
      <c r="A7319" s="2" t="e">
        <f>Table1[[#This Row],[Befolyt]]</f>
        <v>#VALUE!</v>
      </c>
      <c r="B7319" t="e">
        <f>Table1[[#This Row],[ÜK]]</f>
        <v>#VALUE!</v>
      </c>
      <c r="C7319" s="3" t="e">
        <f>Table1[[#This Row],[Szla]]</f>
        <v>#VALUE!</v>
      </c>
      <c r="D7319" s="6" t="e">
        <f>Table1[[#This Row],[Kelt_hó]]</f>
        <v>#VALUE!</v>
      </c>
      <c r="E7319" t="e">
        <f>Table1[[#This Row],[Vevő]]</f>
        <v>#VALUE!</v>
      </c>
      <c r="F7319" t="e">
        <f>Table1[[#This Row],[Termékkör]]</f>
        <v>#VALUE!</v>
      </c>
      <c r="G7319" s="4" t="e">
        <f>Table1[[#This Row],[SzumElad]]</f>
        <v>#VALUE!</v>
      </c>
      <c r="H7319" s="7" t="e">
        <f>Table1[[#This Row],[Jut_%]]</f>
        <v>#VALUE!</v>
      </c>
      <c r="I7319" s="4" t="e">
        <f>Table1[[#This Row],[Jut]]</f>
        <v>#VALUE!</v>
      </c>
      <c r="J7319" s="4" t="e">
        <f>Table1[[#This Row],[Column1]]</f>
        <v>#VALUE!</v>
      </c>
    </row>
    <row r="7320" spans="1:10" hidden="1" x14ac:dyDescent="0.3">
      <c r="A7320" s="2" t="e">
        <f>Table1[[#This Row],[Befolyt]]</f>
        <v>#VALUE!</v>
      </c>
      <c r="B7320" t="e">
        <f>Table1[[#This Row],[ÜK]]</f>
        <v>#VALUE!</v>
      </c>
      <c r="C7320" s="3" t="e">
        <f>Table1[[#This Row],[Szla]]</f>
        <v>#VALUE!</v>
      </c>
      <c r="D7320" s="6" t="e">
        <f>Table1[[#This Row],[Kelt_hó]]</f>
        <v>#VALUE!</v>
      </c>
      <c r="E7320" t="e">
        <f>Table1[[#This Row],[Vevő]]</f>
        <v>#VALUE!</v>
      </c>
      <c r="F7320" t="e">
        <f>Table1[[#This Row],[Termékkör]]</f>
        <v>#VALUE!</v>
      </c>
      <c r="G7320" s="4" t="e">
        <f>Table1[[#This Row],[SzumElad]]</f>
        <v>#VALUE!</v>
      </c>
      <c r="H7320" s="7" t="e">
        <f>Table1[[#This Row],[Jut_%]]</f>
        <v>#VALUE!</v>
      </c>
      <c r="I7320" s="4" t="e">
        <f>Table1[[#This Row],[Jut]]</f>
        <v>#VALUE!</v>
      </c>
      <c r="J7320" s="4" t="e">
        <f>Table1[[#This Row],[Column1]]</f>
        <v>#VALUE!</v>
      </c>
    </row>
    <row r="7321" spans="1:10" hidden="1" x14ac:dyDescent="0.3">
      <c r="A7321" s="2" t="e">
        <f>Table1[[#This Row],[Befolyt]]</f>
        <v>#VALUE!</v>
      </c>
      <c r="B7321" t="e">
        <f>Table1[[#This Row],[ÜK]]</f>
        <v>#VALUE!</v>
      </c>
      <c r="C7321" s="3" t="e">
        <f>Table1[[#This Row],[Szla]]</f>
        <v>#VALUE!</v>
      </c>
      <c r="D7321" s="6" t="e">
        <f>Table1[[#This Row],[Kelt_hó]]</f>
        <v>#VALUE!</v>
      </c>
      <c r="E7321" t="e">
        <f>Table1[[#This Row],[Vevő]]</f>
        <v>#VALUE!</v>
      </c>
      <c r="F7321" t="e">
        <f>Table1[[#This Row],[Termékkör]]</f>
        <v>#VALUE!</v>
      </c>
      <c r="G7321" s="4" t="e">
        <f>Table1[[#This Row],[SzumElad]]</f>
        <v>#VALUE!</v>
      </c>
      <c r="H7321" s="7" t="e">
        <f>Table1[[#This Row],[Jut_%]]</f>
        <v>#VALUE!</v>
      </c>
      <c r="I7321" s="4" t="e">
        <f>Table1[[#This Row],[Jut]]</f>
        <v>#VALUE!</v>
      </c>
      <c r="J7321" s="4" t="e">
        <f>Table1[[#This Row],[Column1]]</f>
        <v>#VALUE!</v>
      </c>
    </row>
    <row r="7322" spans="1:10" hidden="1" x14ac:dyDescent="0.3">
      <c r="A7322" s="2" t="e">
        <f>Table1[[#This Row],[Befolyt]]</f>
        <v>#VALUE!</v>
      </c>
      <c r="B7322" t="e">
        <f>Table1[[#This Row],[ÜK]]</f>
        <v>#VALUE!</v>
      </c>
      <c r="C7322" s="3" t="e">
        <f>Table1[[#This Row],[Szla]]</f>
        <v>#VALUE!</v>
      </c>
      <c r="D7322" s="6" t="e">
        <f>Table1[[#This Row],[Kelt_hó]]</f>
        <v>#VALUE!</v>
      </c>
      <c r="E7322" t="e">
        <f>Table1[[#This Row],[Vevő]]</f>
        <v>#VALUE!</v>
      </c>
      <c r="F7322" t="e">
        <f>Table1[[#This Row],[Termékkör]]</f>
        <v>#VALUE!</v>
      </c>
      <c r="G7322" s="4" t="e">
        <f>Table1[[#This Row],[SzumElad]]</f>
        <v>#VALUE!</v>
      </c>
      <c r="H7322" s="7" t="e">
        <f>Table1[[#This Row],[Jut_%]]</f>
        <v>#VALUE!</v>
      </c>
      <c r="I7322" s="4" t="e">
        <f>Table1[[#This Row],[Jut]]</f>
        <v>#VALUE!</v>
      </c>
      <c r="J7322" s="4" t="e">
        <f>Table1[[#This Row],[Column1]]</f>
        <v>#VALUE!</v>
      </c>
    </row>
    <row r="7323" spans="1:10" hidden="1" x14ac:dyDescent="0.3">
      <c r="A7323" s="2" t="e">
        <f>Table1[[#This Row],[Befolyt]]</f>
        <v>#VALUE!</v>
      </c>
      <c r="B7323" t="e">
        <f>Table1[[#This Row],[ÜK]]</f>
        <v>#VALUE!</v>
      </c>
      <c r="C7323" s="3" t="e">
        <f>Table1[[#This Row],[Szla]]</f>
        <v>#VALUE!</v>
      </c>
      <c r="D7323" s="6" t="e">
        <f>Table1[[#This Row],[Kelt_hó]]</f>
        <v>#VALUE!</v>
      </c>
      <c r="E7323" t="e">
        <f>Table1[[#This Row],[Vevő]]</f>
        <v>#VALUE!</v>
      </c>
      <c r="F7323" t="e">
        <f>Table1[[#This Row],[Termékkör]]</f>
        <v>#VALUE!</v>
      </c>
      <c r="G7323" s="4" t="e">
        <f>Table1[[#This Row],[SzumElad]]</f>
        <v>#VALUE!</v>
      </c>
      <c r="H7323" s="7" t="e">
        <f>Table1[[#This Row],[Jut_%]]</f>
        <v>#VALUE!</v>
      </c>
      <c r="I7323" s="4" t="e">
        <f>Table1[[#This Row],[Jut]]</f>
        <v>#VALUE!</v>
      </c>
      <c r="J7323" s="4" t="e">
        <f>Table1[[#This Row],[Column1]]</f>
        <v>#VALUE!</v>
      </c>
    </row>
    <row r="7324" spans="1:10" hidden="1" x14ac:dyDescent="0.3">
      <c r="A7324" s="2" t="e">
        <f>Table1[[#This Row],[Befolyt]]</f>
        <v>#VALUE!</v>
      </c>
      <c r="B7324" t="e">
        <f>Table1[[#This Row],[ÜK]]</f>
        <v>#VALUE!</v>
      </c>
      <c r="C7324" s="3" t="e">
        <f>Table1[[#This Row],[Szla]]</f>
        <v>#VALUE!</v>
      </c>
      <c r="D7324" s="6" t="e">
        <f>Table1[[#This Row],[Kelt_hó]]</f>
        <v>#VALUE!</v>
      </c>
      <c r="E7324" t="e">
        <f>Table1[[#This Row],[Vevő]]</f>
        <v>#VALUE!</v>
      </c>
      <c r="F7324" t="e">
        <f>Table1[[#This Row],[Termékkör]]</f>
        <v>#VALUE!</v>
      </c>
      <c r="G7324" s="4" t="e">
        <f>Table1[[#This Row],[SzumElad]]</f>
        <v>#VALUE!</v>
      </c>
      <c r="H7324" s="7" t="e">
        <f>Table1[[#This Row],[Jut_%]]</f>
        <v>#VALUE!</v>
      </c>
      <c r="I7324" s="4" t="e">
        <f>Table1[[#This Row],[Jut]]</f>
        <v>#VALUE!</v>
      </c>
      <c r="J7324" s="4" t="e">
        <f>Table1[[#This Row],[Column1]]</f>
        <v>#VALUE!</v>
      </c>
    </row>
    <row r="7325" spans="1:10" hidden="1" x14ac:dyDescent="0.3">
      <c r="A7325" s="2" t="e">
        <f>Table1[[#This Row],[Befolyt]]</f>
        <v>#VALUE!</v>
      </c>
      <c r="B7325" t="e">
        <f>Table1[[#This Row],[ÜK]]</f>
        <v>#VALUE!</v>
      </c>
      <c r="C7325" s="3" t="e">
        <f>Table1[[#This Row],[Szla]]</f>
        <v>#VALUE!</v>
      </c>
      <c r="D7325" s="6" t="e">
        <f>Table1[[#This Row],[Kelt_hó]]</f>
        <v>#VALUE!</v>
      </c>
      <c r="E7325" t="e">
        <f>Table1[[#This Row],[Vevő]]</f>
        <v>#VALUE!</v>
      </c>
      <c r="F7325" t="e">
        <f>Table1[[#This Row],[Termékkör]]</f>
        <v>#VALUE!</v>
      </c>
      <c r="G7325" s="4" t="e">
        <f>Table1[[#This Row],[SzumElad]]</f>
        <v>#VALUE!</v>
      </c>
      <c r="H7325" s="7" t="e">
        <f>Table1[[#This Row],[Jut_%]]</f>
        <v>#VALUE!</v>
      </c>
      <c r="I7325" s="4" t="e">
        <f>Table1[[#This Row],[Jut]]</f>
        <v>#VALUE!</v>
      </c>
      <c r="J7325" s="4" t="e">
        <f>Table1[[#This Row],[Column1]]</f>
        <v>#VALUE!</v>
      </c>
    </row>
    <row r="7326" spans="1:10" hidden="1" x14ac:dyDescent="0.3">
      <c r="A7326" s="2" t="e">
        <f>Table1[[#This Row],[Befolyt]]</f>
        <v>#VALUE!</v>
      </c>
      <c r="B7326" t="e">
        <f>Table1[[#This Row],[ÜK]]</f>
        <v>#VALUE!</v>
      </c>
      <c r="C7326" s="3" t="e">
        <f>Table1[[#This Row],[Szla]]</f>
        <v>#VALUE!</v>
      </c>
      <c r="D7326" s="6" t="e">
        <f>Table1[[#This Row],[Kelt_hó]]</f>
        <v>#VALUE!</v>
      </c>
      <c r="E7326" t="e">
        <f>Table1[[#This Row],[Vevő]]</f>
        <v>#VALUE!</v>
      </c>
      <c r="F7326" t="e">
        <f>Table1[[#This Row],[Termékkör]]</f>
        <v>#VALUE!</v>
      </c>
      <c r="G7326" s="4" t="e">
        <f>Table1[[#This Row],[SzumElad]]</f>
        <v>#VALUE!</v>
      </c>
      <c r="H7326" s="7" t="e">
        <f>Table1[[#This Row],[Jut_%]]</f>
        <v>#VALUE!</v>
      </c>
      <c r="I7326" s="4" t="e">
        <f>Table1[[#This Row],[Jut]]</f>
        <v>#VALUE!</v>
      </c>
      <c r="J7326" s="4" t="e">
        <f>Table1[[#This Row],[Column1]]</f>
        <v>#VALUE!</v>
      </c>
    </row>
    <row r="7327" spans="1:10" hidden="1" x14ac:dyDescent="0.3">
      <c r="A7327" s="2" t="e">
        <f>Table1[[#This Row],[Befolyt]]</f>
        <v>#VALUE!</v>
      </c>
      <c r="B7327" t="e">
        <f>Table1[[#This Row],[ÜK]]</f>
        <v>#VALUE!</v>
      </c>
      <c r="C7327" s="3" t="e">
        <f>Table1[[#This Row],[Szla]]</f>
        <v>#VALUE!</v>
      </c>
      <c r="D7327" s="6" t="e">
        <f>Table1[[#This Row],[Kelt_hó]]</f>
        <v>#VALUE!</v>
      </c>
      <c r="E7327" t="e">
        <f>Table1[[#This Row],[Vevő]]</f>
        <v>#VALUE!</v>
      </c>
      <c r="F7327" t="e">
        <f>Table1[[#This Row],[Termékkör]]</f>
        <v>#VALUE!</v>
      </c>
      <c r="G7327" s="4" t="e">
        <f>Table1[[#This Row],[SzumElad]]</f>
        <v>#VALUE!</v>
      </c>
      <c r="H7327" s="7" t="e">
        <f>Table1[[#This Row],[Jut_%]]</f>
        <v>#VALUE!</v>
      </c>
      <c r="I7327" s="4" t="e">
        <f>Table1[[#This Row],[Jut]]</f>
        <v>#VALUE!</v>
      </c>
      <c r="J7327" s="4" t="e">
        <f>Table1[[#This Row],[Column1]]</f>
        <v>#VALUE!</v>
      </c>
    </row>
    <row r="7328" spans="1:10" hidden="1" x14ac:dyDescent="0.3">
      <c r="A7328" s="2" t="e">
        <f>Table1[[#This Row],[Befolyt]]</f>
        <v>#VALUE!</v>
      </c>
      <c r="B7328" t="e">
        <f>Table1[[#This Row],[ÜK]]</f>
        <v>#VALUE!</v>
      </c>
      <c r="C7328" s="3" t="e">
        <f>Table1[[#This Row],[Szla]]</f>
        <v>#VALUE!</v>
      </c>
      <c r="D7328" s="6" t="e">
        <f>Table1[[#This Row],[Kelt_hó]]</f>
        <v>#VALUE!</v>
      </c>
      <c r="E7328" t="e">
        <f>Table1[[#This Row],[Vevő]]</f>
        <v>#VALUE!</v>
      </c>
      <c r="F7328" t="e">
        <f>Table1[[#This Row],[Termékkör]]</f>
        <v>#VALUE!</v>
      </c>
      <c r="G7328" s="4" t="e">
        <f>Table1[[#This Row],[SzumElad]]</f>
        <v>#VALUE!</v>
      </c>
      <c r="H7328" s="7" t="e">
        <f>Table1[[#This Row],[Jut_%]]</f>
        <v>#VALUE!</v>
      </c>
      <c r="I7328" s="4" t="e">
        <f>Table1[[#This Row],[Jut]]</f>
        <v>#VALUE!</v>
      </c>
      <c r="J7328" s="4" t="e">
        <f>Table1[[#This Row],[Column1]]</f>
        <v>#VALUE!</v>
      </c>
    </row>
    <row r="7329" spans="1:10" hidden="1" x14ac:dyDescent="0.3">
      <c r="A7329" s="2" t="e">
        <f>Table1[[#This Row],[Befolyt]]</f>
        <v>#VALUE!</v>
      </c>
      <c r="B7329" t="e">
        <f>Table1[[#This Row],[ÜK]]</f>
        <v>#VALUE!</v>
      </c>
      <c r="C7329" s="3" t="e">
        <f>Table1[[#This Row],[Szla]]</f>
        <v>#VALUE!</v>
      </c>
      <c r="D7329" s="6" t="e">
        <f>Table1[[#This Row],[Kelt_hó]]</f>
        <v>#VALUE!</v>
      </c>
      <c r="E7329" t="e">
        <f>Table1[[#This Row],[Vevő]]</f>
        <v>#VALUE!</v>
      </c>
      <c r="F7329" t="e">
        <f>Table1[[#This Row],[Termékkör]]</f>
        <v>#VALUE!</v>
      </c>
      <c r="G7329" s="4" t="e">
        <f>Table1[[#This Row],[SzumElad]]</f>
        <v>#VALUE!</v>
      </c>
      <c r="H7329" s="7" t="e">
        <f>Table1[[#This Row],[Jut_%]]</f>
        <v>#VALUE!</v>
      </c>
      <c r="I7329" s="4" t="e">
        <f>Table1[[#This Row],[Jut]]</f>
        <v>#VALUE!</v>
      </c>
      <c r="J7329" s="4" t="e">
        <f>Table1[[#This Row],[Column1]]</f>
        <v>#VALUE!</v>
      </c>
    </row>
    <row r="7330" spans="1:10" hidden="1" x14ac:dyDescent="0.3">
      <c r="A7330" s="2" t="e">
        <f>Table1[[#This Row],[Befolyt]]</f>
        <v>#VALUE!</v>
      </c>
      <c r="B7330" t="e">
        <f>Table1[[#This Row],[ÜK]]</f>
        <v>#VALUE!</v>
      </c>
      <c r="C7330" s="3" t="e">
        <f>Table1[[#This Row],[Szla]]</f>
        <v>#VALUE!</v>
      </c>
      <c r="D7330" s="6" t="e">
        <f>Table1[[#This Row],[Kelt_hó]]</f>
        <v>#VALUE!</v>
      </c>
      <c r="E7330" t="e">
        <f>Table1[[#This Row],[Vevő]]</f>
        <v>#VALUE!</v>
      </c>
      <c r="F7330" t="e">
        <f>Table1[[#This Row],[Termékkör]]</f>
        <v>#VALUE!</v>
      </c>
      <c r="G7330" s="4" t="e">
        <f>Table1[[#This Row],[SzumElad]]</f>
        <v>#VALUE!</v>
      </c>
      <c r="H7330" s="7" t="e">
        <f>Table1[[#This Row],[Jut_%]]</f>
        <v>#VALUE!</v>
      </c>
      <c r="I7330" s="4" t="e">
        <f>Table1[[#This Row],[Jut]]</f>
        <v>#VALUE!</v>
      </c>
      <c r="J7330" s="4" t="e">
        <f>Table1[[#This Row],[Column1]]</f>
        <v>#VALUE!</v>
      </c>
    </row>
    <row r="7331" spans="1:10" hidden="1" x14ac:dyDescent="0.3">
      <c r="A7331" s="2" t="e">
        <f>Table1[[#This Row],[Befolyt]]</f>
        <v>#VALUE!</v>
      </c>
      <c r="B7331" t="e">
        <f>Table1[[#This Row],[ÜK]]</f>
        <v>#VALUE!</v>
      </c>
      <c r="C7331" s="3" t="e">
        <f>Table1[[#This Row],[Szla]]</f>
        <v>#VALUE!</v>
      </c>
      <c r="D7331" s="6" t="e">
        <f>Table1[[#This Row],[Kelt_hó]]</f>
        <v>#VALUE!</v>
      </c>
      <c r="E7331" t="e">
        <f>Table1[[#This Row],[Vevő]]</f>
        <v>#VALUE!</v>
      </c>
      <c r="F7331" t="e">
        <f>Table1[[#This Row],[Termékkör]]</f>
        <v>#VALUE!</v>
      </c>
      <c r="G7331" s="4" t="e">
        <f>Table1[[#This Row],[SzumElad]]</f>
        <v>#VALUE!</v>
      </c>
      <c r="H7331" s="7" t="e">
        <f>Table1[[#This Row],[Jut_%]]</f>
        <v>#VALUE!</v>
      </c>
      <c r="I7331" s="4" t="e">
        <f>Table1[[#This Row],[Jut]]</f>
        <v>#VALUE!</v>
      </c>
      <c r="J7331" s="4" t="e">
        <f>Table1[[#This Row],[Column1]]</f>
        <v>#VALUE!</v>
      </c>
    </row>
    <row r="7332" spans="1:10" hidden="1" x14ac:dyDescent="0.3">
      <c r="A7332" s="2" t="e">
        <f>Table1[[#This Row],[Befolyt]]</f>
        <v>#VALUE!</v>
      </c>
      <c r="B7332" t="e">
        <f>Table1[[#This Row],[ÜK]]</f>
        <v>#VALUE!</v>
      </c>
      <c r="C7332" s="3" t="e">
        <f>Table1[[#This Row],[Szla]]</f>
        <v>#VALUE!</v>
      </c>
      <c r="D7332" s="6" t="e">
        <f>Table1[[#This Row],[Kelt_hó]]</f>
        <v>#VALUE!</v>
      </c>
      <c r="E7332" t="e">
        <f>Table1[[#This Row],[Vevő]]</f>
        <v>#VALUE!</v>
      </c>
      <c r="F7332" t="e">
        <f>Table1[[#This Row],[Termékkör]]</f>
        <v>#VALUE!</v>
      </c>
      <c r="G7332" s="4" t="e">
        <f>Table1[[#This Row],[SzumElad]]</f>
        <v>#VALUE!</v>
      </c>
      <c r="H7332" s="7" t="e">
        <f>Table1[[#This Row],[Jut_%]]</f>
        <v>#VALUE!</v>
      </c>
      <c r="I7332" s="4" t="e">
        <f>Table1[[#This Row],[Jut]]</f>
        <v>#VALUE!</v>
      </c>
      <c r="J7332" s="4" t="e">
        <f>Table1[[#This Row],[Column1]]</f>
        <v>#VALUE!</v>
      </c>
    </row>
    <row r="7333" spans="1:10" hidden="1" x14ac:dyDescent="0.3">
      <c r="A7333" s="2" t="e">
        <f>Table1[[#This Row],[Befolyt]]</f>
        <v>#VALUE!</v>
      </c>
      <c r="B7333" t="e">
        <f>Table1[[#This Row],[ÜK]]</f>
        <v>#VALUE!</v>
      </c>
      <c r="C7333" s="3" t="e">
        <f>Table1[[#This Row],[Szla]]</f>
        <v>#VALUE!</v>
      </c>
      <c r="D7333" s="6" t="e">
        <f>Table1[[#This Row],[Kelt_hó]]</f>
        <v>#VALUE!</v>
      </c>
      <c r="E7333" t="e">
        <f>Table1[[#This Row],[Vevő]]</f>
        <v>#VALUE!</v>
      </c>
      <c r="F7333" t="e">
        <f>Table1[[#This Row],[Termékkör]]</f>
        <v>#VALUE!</v>
      </c>
      <c r="G7333" s="4" t="e">
        <f>Table1[[#This Row],[SzumElad]]</f>
        <v>#VALUE!</v>
      </c>
      <c r="H7333" s="7" t="e">
        <f>Table1[[#This Row],[Jut_%]]</f>
        <v>#VALUE!</v>
      </c>
      <c r="I7333" s="4" t="e">
        <f>Table1[[#This Row],[Jut]]</f>
        <v>#VALUE!</v>
      </c>
      <c r="J7333" s="4" t="e">
        <f>Table1[[#This Row],[Column1]]</f>
        <v>#VALUE!</v>
      </c>
    </row>
    <row r="7334" spans="1:10" hidden="1" x14ac:dyDescent="0.3">
      <c r="A7334" s="2" t="e">
        <f>Table1[[#This Row],[Befolyt]]</f>
        <v>#VALUE!</v>
      </c>
      <c r="B7334" t="e">
        <f>Table1[[#This Row],[ÜK]]</f>
        <v>#VALUE!</v>
      </c>
      <c r="C7334" s="3" t="e">
        <f>Table1[[#This Row],[Szla]]</f>
        <v>#VALUE!</v>
      </c>
      <c r="D7334" s="6" t="e">
        <f>Table1[[#This Row],[Kelt_hó]]</f>
        <v>#VALUE!</v>
      </c>
      <c r="E7334" t="e">
        <f>Table1[[#This Row],[Vevő]]</f>
        <v>#VALUE!</v>
      </c>
      <c r="F7334" t="e">
        <f>Table1[[#This Row],[Termékkör]]</f>
        <v>#VALUE!</v>
      </c>
      <c r="G7334" s="4" t="e">
        <f>Table1[[#This Row],[SzumElad]]</f>
        <v>#VALUE!</v>
      </c>
      <c r="H7334" s="7" t="e">
        <f>Table1[[#This Row],[Jut_%]]</f>
        <v>#VALUE!</v>
      </c>
      <c r="I7334" s="4" t="e">
        <f>Table1[[#This Row],[Jut]]</f>
        <v>#VALUE!</v>
      </c>
      <c r="J7334" s="4" t="e">
        <f>Table1[[#This Row],[Column1]]</f>
        <v>#VALUE!</v>
      </c>
    </row>
    <row r="7335" spans="1:10" hidden="1" x14ac:dyDescent="0.3">
      <c r="A7335" s="2" t="e">
        <f>Table1[[#This Row],[Befolyt]]</f>
        <v>#VALUE!</v>
      </c>
      <c r="B7335" t="e">
        <f>Table1[[#This Row],[ÜK]]</f>
        <v>#VALUE!</v>
      </c>
      <c r="C7335" s="3" t="e">
        <f>Table1[[#This Row],[Szla]]</f>
        <v>#VALUE!</v>
      </c>
      <c r="D7335" s="6" t="e">
        <f>Table1[[#This Row],[Kelt_hó]]</f>
        <v>#VALUE!</v>
      </c>
      <c r="E7335" t="e">
        <f>Table1[[#This Row],[Vevő]]</f>
        <v>#VALUE!</v>
      </c>
      <c r="F7335" t="e">
        <f>Table1[[#This Row],[Termékkör]]</f>
        <v>#VALUE!</v>
      </c>
      <c r="G7335" s="4" t="e">
        <f>Table1[[#This Row],[SzumElad]]</f>
        <v>#VALUE!</v>
      </c>
      <c r="H7335" s="7" t="e">
        <f>Table1[[#This Row],[Jut_%]]</f>
        <v>#VALUE!</v>
      </c>
      <c r="I7335" s="4" t="e">
        <f>Table1[[#This Row],[Jut]]</f>
        <v>#VALUE!</v>
      </c>
      <c r="J7335" s="4" t="e">
        <f>Table1[[#This Row],[Column1]]</f>
        <v>#VALUE!</v>
      </c>
    </row>
    <row r="7336" spans="1:10" hidden="1" x14ac:dyDescent="0.3">
      <c r="A7336" s="2" t="e">
        <f>Table1[[#This Row],[Befolyt]]</f>
        <v>#VALUE!</v>
      </c>
      <c r="B7336" t="e">
        <f>Table1[[#This Row],[ÜK]]</f>
        <v>#VALUE!</v>
      </c>
      <c r="C7336" s="3" t="e">
        <f>Table1[[#This Row],[Szla]]</f>
        <v>#VALUE!</v>
      </c>
      <c r="D7336" s="6" t="e">
        <f>Table1[[#This Row],[Kelt_hó]]</f>
        <v>#VALUE!</v>
      </c>
      <c r="E7336" t="e">
        <f>Table1[[#This Row],[Vevő]]</f>
        <v>#VALUE!</v>
      </c>
      <c r="F7336" t="e">
        <f>Table1[[#This Row],[Termékkör]]</f>
        <v>#VALUE!</v>
      </c>
      <c r="G7336" s="4" t="e">
        <f>Table1[[#This Row],[SzumElad]]</f>
        <v>#VALUE!</v>
      </c>
      <c r="H7336" s="7" t="e">
        <f>Table1[[#This Row],[Jut_%]]</f>
        <v>#VALUE!</v>
      </c>
      <c r="I7336" s="4" t="e">
        <f>Table1[[#This Row],[Jut]]</f>
        <v>#VALUE!</v>
      </c>
      <c r="J7336" s="4" t="e">
        <f>Table1[[#This Row],[Column1]]</f>
        <v>#VALUE!</v>
      </c>
    </row>
    <row r="7337" spans="1:10" hidden="1" x14ac:dyDescent="0.3">
      <c r="A7337" s="2" t="e">
        <f>Table1[[#This Row],[Befolyt]]</f>
        <v>#VALUE!</v>
      </c>
      <c r="B7337" t="e">
        <f>Table1[[#This Row],[ÜK]]</f>
        <v>#VALUE!</v>
      </c>
      <c r="C7337" s="3" t="e">
        <f>Table1[[#This Row],[Szla]]</f>
        <v>#VALUE!</v>
      </c>
      <c r="D7337" s="6" t="e">
        <f>Table1[[#This Row],[Kelt_hó]]</f>
        <v>#VALUE!</v>
      </c>
      <c r="E7337" t="e">
        <f>Table1[[#This Row],[Vevő]]</f>
        <v>#VALUE!</v>
      </c>
      <c r="F7337" t="e">
        <f>Table1[[#This Row],[Termékkör]]</f>
        <v>#VALUE!</v>
      </c>
      <c r="G7337" s="4" t="e">
        <f>Table1[[#This Row],[SzumElad]]</f>
        <v>#VALUE!</v>
      </c>
      <c r="H7337" s="7" t="e">
        <f>Table1[[#This Row],[Jut_%]]</f>
        <v>#VALUE!</v>
      </c>
      <c r="I7337" s="4" t="e">
        <f>Table1[[#This Row],[Jut]]</f>
        <v>#VALUE!</v>
      </c>
      <c r="J7337" s="4" t="e">
        <f>Table1[[#This Row],[Column1]]</f>
        <v>#VALUE!</v>
      </c>
    </row>
    <row r="7338" spans="1:10" hidden="1" x14ac:dyDescent="0.3">
      <c r="A7338" s="2" t="e">
        <f>Table1[[#This Row],[Befolyt]]</f>
        <v>#VALUE!</v>
      </c>
      <c r="B7338" t="e">
        <f>Table1[[#This Row],[ÜK]]</f>
        <v>#VALUE!</v>
      </c>
      <c r="C7338" s="3" t="e">
        <f>Table1[[#This Row],[Szla]]</f>
        <v>#VALUE!</v>
      </c>
      <c r="D7338" s="6" t="e">
        <f>Table1[[#This Row],[Kelt_hó]]</f>
        <v>#VALUE!</v>
      </c>
      <c r="E7338" t="e">
        <f>Table1[[#This Row],[Vevő]]</f>
        <v>#VALUE!</v>
      </c>
      <c r="F7338" t="e">
        <f>Table1[[#This Row],[Termékkör]]</f>
        <v>#VALUE!</v>
      </c>
      <c r="G7338" s="4" t="e">
        <f>Table1[[#This Row],[SzumElad]]</f>
        <v>#VALUE!</v>
      </c>
      <c r="H7338" s="7" t="e">
        <f>Table1[[#This Row],[Jut_%]]</f>
        <v>#VALUE!</v>
      </c>
      <c r="I7338" s="4" t="e">
        <f>Table1[[#This Row],[Jut]]</f>
        <v>#VALUE!</v>
      </c>
      <c r="J7338" s="4" t="e">
        <f>Table1[[#This Row],[Column1]]</f>
        <v>#VALUE!</v>
      </c>
    </row>
    <row r="7339" spans="1:10" hidden="1" x14ac:dyDescent="0.3">
      <c r="A7339" s="2" t="e">
        <f>Table1[[#This Row],[Befolyt]]</f>
        <v>#VALUE!</v>
      </c>
      <c r="B7339" t="e">
        <f>Table1[[#This Row],[ÜK]]</f>
        <v>#VALUE!</v>
      </c>
      <c r="C7339" s="3" t="e">
        <f>Table1[[#This Row],[Szla]]</f>
        <v>#VALUE!</v>
      </c>
      <c r="D7339" s="6" t="e">
        <f>Table1[[#This Row],[Kelt_hó]]</f>
        <v>#VALUE!</v>
      </c>
      <c r="E7339" t="e">
        <f>Table1[[#This Row],[Vevő]]</f>
        <v>#VALUE!</v>
      </c>
      <c r="F7339" t="e">
        <f>Table1[[#This Row],[Termékkör]]</f>
        <v>#VALUE!</v>
      </c>
      <c r="G7339" s="4" t="e">
        <f>Table1[[#This Row],[SzumElad]]</f>
        <v>#VALUE!</v>
      </c>
      <c r="H7339" s="7" t="e">
        <f>Table1[[#This Row],[Jut_%]]</f>
        <v>#VALUE!</v>
      </c>
      <c r="I7339" s="4" t="e">
        <f>Table1[[#This Row],[Jut]]</f>
        <v>#VALUE!</v>
      </c>
      <c r="J7339" s="4" t="e">
        <f>Table1[[#This Row],[Column1]]</f>
        <v>#VALUE!</v>
      </c>
    </row>
    <row r="7340" spans="1:10" hidden="1" x14ac:dyDescent="0.3">
      <c r="A7340" s="2" t="e">
        <f>Table1[[#This Row],[Befolyt]]</f>
        <v>#VALUE!</v>
      </c>
      <c r="B7340" t="e">
        <f>Table1[[#This Row],[ÜK]]</f>
        <v>#VALUE!</v>
      </c>
      <c r="C7340" s="3" t="e">
        <f>Table1[[#This Row],[Szla]]</f>
        <v>#VALUE!</v>
      </c>
      <c r="D7340" s="6" t="e">
        <f>Table1[[#This Row],[Kelt_hó]]</f>
        <v>#VALUE!</v>
      </c>
      <c r="E7340" t="e">
        <f>Table1[[#This Row],[Vevő]]</f>
        <v>#VALUE!</v>
      </c>
      <c r="F7340" t="e">
        <f>Table1[[#This Row],[Termékkör]]</f>
        <v>#VALUE!</v>
      </c>
      <c r="G7340" s="4" t="e">
        <f>Table1[[#This Row],[SzumElad]]</f>
        <v>#VALUE!</v>
      </c>
      <c r="H7340" s="7" t="e">
        <f>Table1[[#This Row],[Jut_%]]</f>
        <v>#VALUE!</v>
      </c>
      <c r="I7340" s="4" t="e">
        <f>Table1[[#This Row],[Jut]]</f>
        <v>#VALUE!</v>
      </c>
      <c r="J7340" s="4" t="e">
        <f>Table1[[#This Row],[Column1]]</f>
        <v>#VALUE!</v>
      </c>
    </row>
    <row r="7341" spans="1:10" hidden="1" x14ac:dyDescent="0.3">
      <c r="A7341" s="2" t="e">
        <f>Table1[[#This Row],[Befolyt]]</f>
        <v>#VALUE!</v>
      </c>
      <c r="B7341" t="e">
        <f>Table1[[#This Row],[ÜK]]</f>
        <v>#VALUE!</v>
      </c>
      <c r="C7341" s="3" t="e">
        <f>Table1[[#This Row],[Szla]]</f>
        <v>#VALUE!</v>
      </c>
      <c r="D7341" s="6" t="e">
        <f>Table1[[#This Row],[Kelt_hó]]</f>
        <v>#VALUE!</v>
      </c>
      <c r="E7341" t="e">
        <f>Table1[[#This Row],[Vevő]]</f>
        <v>#VALUE!</v>
      </c>
      <c r="F7341" t="e">
        <f>Table1[[#This Row],[Termékkör]]</f>
        <v>#VALUE!</v>
      </c>
      <c r="G7341" s="4" t="e">
        <f>Table1[[#This Row],[SzumElad]]</f>
        <v>#VALUE!</v>
      </c>
      <c r="H7341" s="7" t="e">
        <f>Table1[[#This Row],[Jut_%]]</f>
        <v>#VALUE!</v>
      </c>
      <c r="I7341" s="4" t="e">
        <f>Table1[[#This Row],[Jut]]</f>
        <v>#VALUE!</v>
      </c>
      <c r="J7341" s="4" t="e">
        <f>Table1[[#This Row],[Column1]]</f>
        <v>#VALUE!</v>
      </c>
    </row>
    <row r="7342" spans="1:10" hidden="1" x14ac:dyDescent="0.3">
      <c r="A7342" s="2" t="e">
        <f>Table1[[#This Row],[Befolyt]]</f>
        <v>#VALUE!</v>
      </c>
      <c r="B7342" t="e">
        <f>Table1[[#This Row],[ÜK]]</f>
        <v>#VALUE!</v>
      </c>
      <c r="C7342" s="3" t="e">
        <f>Table1[[#This Row],[Szla]]</f>
        <v>#VALUE!</v>
      </c>
      <c r="D7342" s="6" t="e">
        <f>Table1[[#This Row],[Kelt_hó]]</f>
        <v>#VALUE!</v>
      </c>
      <c r="E7342" t="e">
        <f>Table1[[#This Row],[Vevő]]</f>
        <v>#VALUE!</v>
      </c>
      <c r="F7342" t="e">
        <f>Table1[[#This Row],[Termékkör]]</f>
        <v>#VALUE!</v>
      </c>
      <c r="G7342" s="4" t="e">
        <f>Table1[[#This Row],[SzumElad]]</f>
        <v>#VALUE!</v>
      </c>
      <c r="H7342" s="7" t="e">
        <f>Table1[[#This Row],[Jut_%]]</f>
        <v>#VALUE!</v>
      </c>
      <c r="I7342" s="4" t="e">
        <f>Table1[[#This Row],[Jut]]</f>
        <v>#VALUE!</v>
      </c>
      <c r="J7342" s="4" t="e">
        <f>Table1[[#This Row],[Column1]]</f>
        <v>#VALUE!</v>
      </c>
    </row>
    <row r="7343" spans="1:10" hidden="1" x14ac:dyDescent="0.3">
      <c r="A7343" s="2" t="e">
        <f>Table1[[#This Row],[Befolyt]]</f>
        <v>#VALUE!</v>
      </c>
      <c r="B7343" t="e">
        <f>Table1[[#This Row],[ÜK]]</f>
        <v>#VALUE!</v>
      </c>
      <c r="C7343" s="3" t="e">
        <f>Table1[[#This Row],[Szla]]</f>
        <v>#VALUE!</v>
      </c>
      <c r="D7343" s="6" t="e">
        <f>Table1[[#This Row],[Kelt_hó]]</f>
        <v>#VALUE!</v>
      </c>
      <c r="E7343" t="e">
        <f>Table1[[#This Row],[Vevő]]</f>
        <v>#VALUE!</v>
      </c>
      <c r="F7343" t="e">
        <f>Table1[[#This Row],[Termékkör]]</f>
        <v>#VALUE!</v>
      </c>
      <c r="G7343" s="4" t="e">
        <f>Table1[[#This Row],[SzumElad]]</f>
        <v>#VALUE!</v>
      </c>
      <c r="H7343" s="7" t="e">
        <f>Table1[[#This Row],[Jut_%]]</f>
        <v>#VALUE!</v>
      </c>
      <c r="I7343" s="4" t="e">
        <f>Table1[[#This Row],[Jut]]</f>
        <v>#VALUE!</v>
      </c>
      <c r="J7343" s="4" t="e">
        <f>Table1[[#This Row],[Column1]]</f>
        <v>#VALUE!</v>
      </c>
    </row>
    <row r="7344" spans="1:10" hidden="1" x14ac:dyDescent="0.3">
      <c r="A7344" s="2" t="e">
        <f>Table1[[#This Row],[Befolyt]]</f>
        <v>#VALUE!</v>
      </c>
      <c r="B7344" t="e">
        <f>Table1[[#This Row],[ÜK]]</f>
        <v>#VALUE!</v>
      </c>
      <c r="C7344" s="3" t="e">
        <f>Table1[[#This Row],[Szla]]</f>
        <v>#VALUE!</v>
      </c>
      <c r="D7344" s="6" t="e">
        <f>Table1[[#This Row],[Kelt_hó]]</f>
        <v>#VALUE!</v>
      </c>
      <c r="E7344" t="e">
        <f>Table1[[#This Row],[Vevő]]</f>
        <v>#VALUE!</v>
      </c>
      <c r="F7344" t="e">
        <f>Table1[[#This Row],[Termékkör]]</f>
        <v>#VALUE!</v>
      </c>
      <c r="G7344" s="4" t="e">
        <f>Table1[[#This Row],[SzumElad]]</f>
        <v>#VALUE!</v>
      </c>
      <c r="H7344" s="7" t="e">
        <f>Table1[[#This Row],[Jut_%]]</f>
        <v>#VALUE!</v>
      </c>
      <c r="I7344" s="4" t="e">
        <f>Table1[[#This Row],[Jut]]</f>
        <v>#VALUE!</v>
      </c>
      <c r="J7344" s="4" t="e">
        <f>Table1[[#This Row],[Column1]]</f>
        <v>#VALUE!</v>
      </c>
    </row>
    <row r="7345" spans="1:10" hidden="1" x14ac:dyDescent="0.3">
      <c r="A7345" s="2" t="e">
        <f>Table1[[#This Row],[Befolyt]]</f>
        <v>#VALUE!</v>
      </c>
      <c r="B7345" t="e">
        <f>Table1[[#This Row],[ÜK]]</f>
        <v>#VALUE!</v>
      </c>
      <c r="C7345" s="3" t="e">
        <f>Table1[[#This Row],[Szla]]</f>
        <v>#VALUE!</v>
      </c>
      <c r="D7345" s="6" t="e">
        <f>Table1[[#This Row],[Kelt_hó]]</f>
        <v>#VALUE!</v>
      </c>
      <c r="E7345" t="e">
        <f>Table1[[#This Row],[Vevő]]</f>
        <v>#VALUE!</v>
      </c>
      <c r="F7345" t="e">
        <f>Table1[[#This Row],[Termékkör]]</f>
        <v>#VALUE!</v>
      </c>
      <c r="G7345" s="4" t="e">
        <f>Table1[[#This Row],[SzumElad]]</f>
        <v>#VALUE!</v>
      </c>
      <c r="H7345" s="7" t="e">
        <f>Table1[[#This Row],[Jut_%]]</f>
        <v>#VALUE!</v>
      </c>
      <c r="I7345" s="4" t="e">
        <f>Table1[[#This Row],[Jut]]</f>
        <v>#VALUE!</v>
      </c>
      <c r="J7345" s="4" t="e">
        <f>Table1[[#This Row],[Column1]]</f>
        <v>#VALUE!</v>
      </c>
    </row>
    <row r="7346" spans="1:10" hidden="1" x14ac:dyDescent="0.3">
      <c r="A7346" s="2" t="e">
        <f>Table1[[#This Row],[Befolyt]]</f>
        <v>#VALUE!</v>
      </c>
      <c r="B7346" t="e">
        <f>Table1[[#This Row],[ÜK]]</f>
        <v>#VALUE!</v>
      </c>
      <c r="C7346" s="3" t="e">
        <f>Table1[[#This Row],[Szla]]</f>
        <v>#VALUE!</v>
      </c>
      <c r="D7346" s="6" t="e">
        <f>Table1[[#This Row],[Kelt_hó]]</f>
        <v>#VALUE!</v>
      </c>
      <c r="E7346" t="e">
        <f>Table1[[#This Row],[Vevő]]</f>
        <v>#VALUE!</v>
      </c>
      <c r="F7346" t="e">
        <f>Table1[[#This Row],[Termékkör]]</f>
        <v>#VALUE!</v>
      </c>
      <c r="G7346" s="4" t="e">
        <f>Table1[[#This Row],[SzumElad]]</f>
        <v>#VALUE!</v>
      </c>
      <c r="H7346" s="7" t="e">
        <f>Table1[[#This Row],[Jut_%]]</f>
        <v>#VALUE!</v>
      </c>
      <c r="I7346" s="4" t="e">
        <f>Table1[[#This Row],[Jut]]</f>
        <v>#VALUE!</v>
      </c>
      <c r="J7346" s="4" t="e">
        <f>Table1[[#This Row],[Column1]]</f>
        <v>#VALUE!</v>
      </c>
    </row>
    <row r="7347" spans="1:10" hidden="1" x14ac:dyDescent="0.3">
      <c r="A7347" s="2" t="e">
        <f>Table1[[#This Row],[Befolyt]]</f>
        <v>#VALUE!</v>
      </c>
      <c r="B7347" t="e">
        <f>Table1[[#This Row],[ÜK]]</f>
        <v>#VALUE!</v>
      </c>
      <c r="C7347" s="3" t="e">
        <f>Table1[[#This Row],[Szla]]</f>
        <v>#VALUE!</v>
      </c>
      <c r="D7347" s="6" t="e">
        <f>Table1[[#This Row],[Kelt_hó]]</f>
        <v>#VALUE!</v>
      </c>
      <c r="E7347" t="e">
        <f>Table1[[#This Row],[Vevő]]</f>
        <v>#VALUE!</v>
      </c>
      <c r="F7347" t="e">
        <f>Table1[[#This Row],[Termékkör]]</f>
        <v>#VALUE!</v>
      </c>
      <c r="G7347" s="4" t="e">
        <f>Table1[[#This Row],[SzumElad]]</f>
        <v>#VALUE!</v>
      </c>
      <c r="H7347" s="7" t="e">
        <f>Table1[[#This Row],[Jut_%]]</f>
        <v>#VALUE!</v>
      </c>
      <c r="I7347" s="4" t="e">
        <f>Table1[[#This Row],[Jut]]</f>
        <v>#VALUE!</v>
      </c>
      <c r="J7347" s="4" t="e">
        <f>Table1[[#This Row],[Column1]]</f>
        <v>#VALUE!</v>
      </c>
    </row>
    <row r="7348" spans="1:10" hidden="1" x14ac:dyDescent="0.3">
      <c r="A7348" s="2" t="e">
        <f>Table1[[#This Row],[Befolyt]]</f>
        <v>#VALUE!</v>
      </c>
      <c r="B7348" t="e">
        <f>Table1[[#This Row],[ÜK]]</f>
        <v>#VALUE!</v>
      </c>
      <c r="C7348" s="3" t="e">
        <f>Table1[[#This Row],[Szla]]</f>
        <v>#VALUE!</v>
      </c>
      <c r="D7348" s="6" t="e">
        <f>Table1[[#This Row],[Kelt_hó]]</f>
        <v>#VALUE!</v>
      </c>
      <c r="E7348" t="e">
        <f>Table1[[#This Row],[Vevő]]</f>
        <v>#VALUE!</v>
      </c>
      <c r="F7348" t="e">
        <f>Table1[[#This Row],[Termékkör]]</f>
        <v>#VALUE!</v>
      </c>
      <c r="G7348" s="4" t="e">
        <f>Table1[[#This Row],[SzumElad]]</f>
        <v>#VALUE!</v>
      </c>
      <c r="H7348" s="7" t="e">
        <f>Table1[[#This Row],[Jut_%]]</f>
        <v>#VALUE!</v>
      </c>
      <c r="I7348" s="4" t="e">
        <f>Table1[[#This Row],[Jut]]</f>
        <v>#VALUE!</v>
      </c>
      <c r="J7348" s="4" t="e">
        <f>Table1[[#This Row],[Column1]]</f>
        <v>#VALUE!</v>
      </c>
    </row>
    <row r="7349" spans="1:10" hidden="1" x14ac:dyDescent="0.3">
      <c r="A7349" s="2" t="e">
        <f>Table1[[#This Row],[Befolyt]]</f>
        <v>#VALUE!</v>
      </c>
      <c r="B7349" t="e">
        <f>Table1[[#This Row],[ÜK]]</f>
        <v>#VALUE!</v>
      </c>
      <c r="C7349" s="3" t="e">
        <f>Table1[[#This Row],[Szla]]</f>
        <v>#VALUE!</v>
      </c>
      <c r="D7349" s="6" t="e">
        <f>Table1[[#This Row],[Kelt_hó]]</f>
        <v>#VALUE!</v>
      </c>
      <c r="E7349" t="e">
        <f>Table1[[#This Row],[Vevő]]</f>
        <v>#VALUE!</v>
      </c>
      <c r="F7349" t="e">
        <f>Table1[[#This Row],[Termékkör]]</f>
        <v>#VALUE!</v>
      </c>
      <c r="G7349" s="4" t="e">
        <f>Table1[[#This Row],[SzumElad]]</f>
        <v>#VALUE!</v>
      </c>
      <c r="H7349" s="7" t="e">
        <f>Table1[[#This Row],[Jut_%]]</f>
        <v>#VALUE!</v>
      </c>
      <c r="I7349" s="4" t="e">
        <f>Table1[[#This Row],[Jut]]</f>
        <v>#VALUE!</v>
      </c>
      <c r="J7349" s="4" t="e">
        <f>Table1[[#This Row],[Column1]]</f>
        <v>#VALUE!</v>
      </c>
    </row>
    <row r="7350" spans="1:10" hidden="1" x14ac:dyDescent="0.3">
      <c r="A7350" s="2" t="e">
        <f>Table1[[#This Row],[Befolyt]]</f>
        <v>#VALUE!</v>
      </c>
      <c r="B7350" t="e">
        <f>Table1[[#This Row],[ÜK]]</f>
        <v>#VALUE!</v>
      </c>
      <c r="C7350" s="3" t="e">
        <f>Table1[[#This Row],[Szla]]</f>
        <v>#VALUE!</v>
      </c>
      <c r="D7350" s="6" t="e">
        <f>Table1[[#This Row],[Kelt_hó]]</f>
        <v>#VALUE!</v>
      </c>
      <c r="E7350" t="e">
        <f>Table1[[#This Row],[Vevő]]</f>
        <v>#VALUE!</v>
      </c>
      <c r="F7350" t="e">
        <f>Table1[[#This Row],[Termékkör]]</f>
        <v>#VALUE!</v>
      </c>
      <c r="G7350" s="4" t="e">
        <f>Table1[[#This Row],[SzumElad]]</f>
        <v>#VALUE!</v>
      </c>
      <c r="H7350" s="7" t="e">
        <f>Table1[[#This Row],[Jut_%]]</f>
        <v>#VALUE!</v>
      </c>
      <c r="I7350" s="4" t="e">
        <f>Table1[[#This Row],[Jut]]</f>
        <v>#VALUE!</v>
      </c>
      <c r="J7350" s="4" t="e">
        <f>Table1[[#This Row],[Column1]]</f>
        <v>#VALUE!</v>
      </c>
    </row>
    <row r="7351" spans="1:10" hidden="1" x14ac:dyDescent="0.3">
      <c r="A7351" s="2" t="e">
        <f>Table1[[#This Row],[Befolyt]]</f>
        <v>#VALUE!</v>
      </c>
      <c r="B7351" t="e">
        <f>Table1[[#This Row],[ÜK]]</f>
        <v>#VALUE!</v>
      </c>
      <c r="C7351" s="3" t="e">
        <f>Table1[[#This Row],[Szla]]</f>
        <v>#VALUE!</v>
      </c>
      <c r="D7351" s="6" t="e">
        <f>Table1[[#This Row],[Kelt_hó]]</f>
        <v>#VALUE!</v>
      </c>
      <c r="E7351" t="e">
        <f>Table1[[#This Row],[Vevő]]</f>
        <v>#VALUE!</v>
      </c>
      <c r="F7351" t="e">
        <f>Table1[[#This Row],[Termékkör]]</f>
        <v>#VALUE!</v>
      </c>
      <c r="G7351" s="4" t="e">
        <f>Table1[[#This Row],[SzumElad]]</f>
        <v>#VALUE!</v>
      </c>
      <c r="H7351" s="7" t="e">
        <f>Table1[[#This Row],[Jut_%]]</f>
        <v>#VALUE!</v>
      </c>
      <c r="I7351" s="4" t="e">
        <f>Table1[[#This Row],[Jut]]</f>
        <v>#VALUE!</v>
      </c>
      <c r="J7351" s="4" t="e">
        <f>Table1[[#This Row],[Column1]]</f>
        <v>#VALUE!</v>
      </c>
    </row>
    <row r="7352" spans="1:10" hidden="1" x14ac:dyDescent="0.3">
      <c r="A7352" s="2" t="e">
        <f>Table1[[#This Row],[Befolyt]]</f>
        <v>#VALUE!</v>
      </c>
      <c r="B7352" t="e">
        <f>Table1[[#This Row],[ÜK]]</f>
        <v>#VALUE!</v>
      </c>
      <c r="C7352" s="3" t="e">
        <f>Table1[[#This Row],[Szla]]</f>
        <v>#VALUE!</v>
      </c>
      <c r="D7352" s="6" t="e">
        <f>Table1[[#This Row],[Kelt_hó]]</f>
        <v>#VALUE!</v>
      </c>
      <c r="E7352" t="e">
        <f>Table1[[#This Row],[Vevő]]</f>
        <v>#VALUE!</v>
      </c>
      <c r="F7352" t="e">
        <f>Table1[[#This Row],[Termékkör]]</f>
        <v>#VALUE!</v>
      </c>
      <c r="G7352" s="4" t="e">
        <f>Table1[[#This Row],[SzumElad]]</f>
        <v>#VALUE!</v>
      </c>
      <c r="H7352" s="7" t="e">
        <f>Table1[[#This Row],[Jut_%]]</f>
        <v>#VALUE!</v>
      </c>
      <c r="I7352" s="4" t="e">
        <f>Table1[[#This Row],[Jut]]</f>
        <v>#VALUE!</v>
      </c>
      <c r="J7352" s="4" t="e">
        <f>Table1[[#This Row],[Column1]]</f>
        <v>#VALUE!</v>
      </c>
    </row>
    <row r="7353" spans="1:10" hidden="1" x14ac:dyDescent="0.3">
      <c r="A7353" s="2" t="e">
        <f>Table1[[#This Row],[Befolyt]]</f>
        <v>#VALUE!</v>
      </c>
      <c r="B7353" t="e">
        <f>Table1[[#This Row],[ÜK]]</f>
        <v>#VALUE!</v>
      </c>
      <c r="C7353" s="3" t="e">
        <f>Table1[[#This Row],[Szla]]</f>
        <v>#VALUE!</v>
      </c>
      <c r="D7353" s="6" t="e">
        <f>Table1[[#This Row],[Kelt_hó]]</f>
        <v>#VALUE!</v>
      </c>
      <c r="E7353" t="e">
        <f>Table1[[#This Row],[Vevő]]</f>
        <v>#VALUE!</v>
      </c>
      <c r="F7353" t="e">
        <f>Table1[[#This Row],[Termékkör]]</f>
        <v>#VALUE!</v>
      </c>
      <c r="G7353" s="4" t="e">
        <f>Table1[[#This Row],[SzumElad]]</f>
        <v>#VALUE!</v>
      </c>
      <c r="H7353" s="7" t="e">
        <f>Table1[[#This Row],[Jut_%]]</f>
        <v>#VALUE!</v>
      </c>
      <c r="I7353" s="4" t="e">
        <f>Table1[[#This Row],[Jut]]</f>
        <v>#VALUE!</v>
      </c>
      <c r="J7353" s="4" t="e">
        <f>Table1[[#This Row],[Column1]]</f>
        <v>#VALUE!</v>
      </c>
    </row>
    <row r="7354" spans="1:10" hidden="1" x14ac:dyDescent="0.3">
      <c r="A7354" s="2" t="e">
        <f>Table1[[#This Row],[Befolyt]]</f>
        <v>#VALUE!</v>
      </c>
      <c r="B7354" t="e">
        <f>Table1[[#This Row],[ÜK]]</f>
        <v>#VALUE!</v>
      </c>
      <c r="C7354" s="3" t="e">
        <f>Table1[[#This Row],[Szla]]</f>
        <v>#VALUE!</v>
      </c>
      <c r="D7354" s="6" t="e">
        <f>Table1[[#This Row],[Kelt_hó]]</f>
        <v>#VALUE!</v>
      </c>
      <c r="E7354" t="e">
        <f>Table1[[#This Row],[Vevő]]</f>
        <v>#VALUE!</v>
      </c>
      <c r="F7354" t="e">
        <f>Table1[[#This Row],[Termékkör]]</f>
        <v>#VALUE!</v>
      </c>
      <c r="G7354" s="4" t="e">
        <f>Table1[[#This Row],[SzumElad]]</f>
        <v>#VALUE!</v>
      </c>
      <c r="H7354" s="7" t="e">
        <f>Table1[[#This Row],[Jut_%]]</f>
        <v>#VALUE!</v>
      </c>
      <c r="I7354" s="4" t="e">
        <f>Table1[[#This Row],[Jut]]</f>
        <v>#VALUE!</v>
      </c>
      <c r="J7354" s="4" t="e">
        <f>Table1[[#This Row],[Column1]]</f>
        <v>#VALUE!</v>
      </c>
    </row>
    <row r="7355" spans="1:10" hidden="1" x14ac:dyDescent="0.3">
      <c r="A7355" s="2" t="e">
        <f>Table1[[#This Row],[Befolyt]]</f>
        <v>#VALUE!</v>
      </c>
      <c r="B7355" t="e">
        <f>Table1[[#This Row],[ÜK]]</f>
        <v>#VALUE!</v>
      </c>
      <c r="C7355" s="3" t="e">
        <f>Table1[[#This Row],[Szla]]</f>
        <v>#VALUE!</v>
      </c>
      <c r="D7355" s="6" t="e">
        <f>Table1[[#This Row],[Kelt_hó]]</f>
        <v>#VALUE!</v>
      </c>
      <c r="E7355" t="e">
        <f>Table1[[#This Row],[Vevő]]</f>
        <v>#VALUE!</v>
      </c>
      <c r="F7355" t="e">
        <f>Table1[[#This Row],[Termékkör]]</f>
        <v>#VALUE!</v>
      </c>
      <c r="G7355" s="4" t="e">
        <f>Table1[[#This Row],[SzumElad]]</f>
        <v>#VALUE!</v>
      </c>
      <c r="H7355" s="7" t="e">
        <f>Table1[[#This Row],[Jut_%]]</f>
        <v>#VALUE!</v>
      </c>
      <c r="I7355" s="4" t="e">
        <f>Table1[[#This Row],[Jut]]</f>
        <v>#VALUE!</v>
      </c>
      <c r="J7355" s="4" t="e">
        <f>Table1[[#This Row],[Column1]]</f>
        <v>#VALUE!</v>
      </c>
    </row>
    <row r="7356" spans="1:10" hidden="1" x14ac:dyDescent="0.3">
      <c r="A7356" s="2" t="e">
        <f>Table1[[#This Row],[Befolyt]]</f>
        <v>#VALUE!</v>
      </c>
      <c r="B7356" t="e">
        <f>Table1[[#This Row],[ÜK]]</f>
        <v>#VALUE!</v>
      </c>
      <c r="C7356" s="3" t="e">
        <f>Table1[[#This Row],[Szla]]</f>
        <v>#VALUE!</v>
      </c>
      <c r="D7356" s="6" t="e">
        <f>Table1[[#This Row],[Kelt_hó]]</f>
        <v>#VALUE!</v>
      </c>
      <c r="E7356" t="e">
        <f>Table1[[#This Row],[Vevő]]</f>
        <v>#VALUE!</v>
      </c>
      <c r="F7356" t="e">
        <f>Table1[[#This Row],[Termékkör]]</f>
        <v>#VALUE!</v>
      </c>
      <c r="G7356" s="4" t="e">
        <f>Table1[[#This Row],[SzumElad]]</f>
        <v>#VALUE!</v>
      </c>
      <c r="H7356" s="7" t="e">
        <f>Table1[[#This Row],[Jut_%]]</f>
        <v>#VALUE!</v>
      </c>
      <c r="I7356" s="4" t="e">
        <f>Table1[[#This Row],[Jut]]</f>
        <v>#VALUE!</v>
      </c>
      <c r="J7356" s="4" t="e">
        <f>Table1[[#This Row],[Column1]]</f>
        <v>#VALUE!</v>
      </c>
    </row>
    <row r="7357" spans="1:10" hidden="1" x14ac:dyDescent="0.3">
      <c r="A7357" s="2" t="e">
        <f>Table1[[#This Row],[Befolyt]]</f>
        <v>#VALUE!</v>
      </c>
      <c r="B7357" t="e">
        <f>Table1[[#This Row],[ÜK]]</f>
        <v>#VALUE!</v>
      </c>
      <c r="C7357" s="3" t="e">
        <f>Table1[[#This Row],[Szla]]</f>
        <v>#VALUE!</v>
      </c>
      <c r="D7357" s="6" t="e">
        <f>Table1[[#This Row],[Kelt_hó]]</f>
        <v>#VALUE!</v>
      </c>
      <c r="E7357" t="e">
        <f>Table1[[#This Row],[Vevő]]</f>
        <v>#VALUE!</v>
      </c>
      <c r="F7357" t="e">
        <f>Table1[[#This Row],[Termékkör]]</f>
        <v>#VALUE!</v>
      </c>
      <c r="G7357" s="4" t="e">
        <f>Table1[[#This Row],[SzumElad]]</f>
        <v>#VALUE!</v>
      </c>
      <c r="H7357" s="7" t="e">
        <f>Table1[[#This Row],[Jut_%]]</f>
        <v>#VALUE!</v>
      </c>
      <c r="I7357" s="4" t="e">
        <f>Table1[[#This Row],[Jut]]</f>
        <v>#VALUE!</v>
      </c>
      <c r="J7357" s="4" t="e">
        <f>Table1[[#This Row],[Column1]]</f>
        <v>#VALUE!</v>
      </c>
    </row>
    <row r="7358" spans="1:10" hidden="1" x14ac:dyDescent="0.3">
      <c r="A7358" s="2" t="e">
        <f>Table1[[#This Row],[Befolyt]]</f>
        <v>#VALUE!</v>
      </c>
      <c r="B7358" t="e">
        <f>Table1[[#This Row],[ÜK]]</f>
        <v>#VALUE!</v>
      </c>
      <c r="C7358" s="3" t="e">
        <f>Table1[[#This Row],[Szla]]</f>
        <v>#VALUE!</v>
      </c>
      <c r="D7358" s="6" t="e">
        <f>Table1[[#This Row],[Kelt_hó]]</f>
        <v>#VALUE!</v>
      </c>
      <c r="E7358" t="e">
        <f>Table1[[#This Row],[Vevő]]</f>
        <v>#VALUE!</v>
      </c>
      <c r="F7358" t="e">
        <f>Table1[[#This Row],[Termékkör]]</f>
        <v>#VALUE!</v>
      </c>
      <c r="G7358" s="4" t="e">
        <f>Table1[[#This Row],[SzumElad]]</f>
        <v>#VALUE!</v>
      </c>
      <c r="H7358" s="7" t="e">
        <f>Table1[[#This Row],[Jut_%]]</f>
        <v>#VALUE!</v>
      </c>
      <c r="I7358" s="4" t="e">
        <f>Table1[[#This Row],[Jut]]</f>
        <v>#VALUE!</v>
      </c>
      <c r="J7358" s="4" t="e">
        <f>Table1[[#This Row],[Column1]]</f>
        <v>#VALUE!</v>
      </c>
    </row>
    <row r="7359" spans="1:10" hidden="1" x14ac:dyDescent="0.3">
      <c r="A7359" s="2" t="e">
        <f>Table1[[#This Row],[Befolyt]]</f>
        <v>#VALUE!</v>
      </c>
      <c r="B7359" t="e">
        <f>Table1[[#This Row],[ÜK]]</f>
        <v>#VALUE!</v>
      </c>
      <c r="C7359" s="3" t="e">
        <f>Table1[[#This Row],[Szla]]</f>
        <v>#VALUE!</v>
      </c>
      <c r="D7359" s="6" t="e">
        <f>Table1[[#This Row],[Kelt_hó]]</f>
        <v>#VALUE!</v>
      </c>
      <c r="E7359" t="e">
        <f>Table1[[#This Row],[Vevő]]</f>
        <v>#VALUE!</v>
      </c>
      <c r="F7359" t="e">
        <f>Table1[[#This Row],[Termékkör]]</f>
        <v>#VALUE!</v>
      </c>
      <c r="G7359" s="4" t="e">
        <f>Table1[[#This Row],[SzumElad]]</f>
        <v>#VALUE!</v>
      </c>
      <c r="H7359" s="7" t="e">
        <f>Table1[[#This Row],[Jut_%]]</f>
        <v>#VALUE!</v>
      </c>
      <c r="I7359" s="4" t="e">
        <f>Table1[[#This Row],[Jut]]</f>
        <v>#VALUE!</v>
      </c>
      <c r="J7359" s="4" t="e">
        <f>Table1[[#This Row],[Column1]]</f>
        <v>#VALUE!</v>
      </c>
    </row>
    <row r="7360" spans="1:10" hidden="1" x14ac:dyDescent="0.3">
      <c r="A7360" s="2" t="e">
        <f>Table1[[#This Row],[Befolyt]]</f>
        <v>#VALUE!</v>
      </c>
      <c r="B7360" t="e">
        <f>Table1[[#This Row],[ÜK]]</f>
        <v>#VALUE!</v>
      </c>
      <c r="C7360" s="3" t="e">
        <f>Table1[[#This Row],[Szla]]</f>
        <v>#VALUE!</v>
      </c>
      <c r="D7360" s="6" t="e">
        <f>Table1[[#This Row],[Kelt_hó]]</f>
        <v>#VALUE!</v>
      </c>
      <c r="E7360" t="e">
        <f>Table1[[#This Row],[Vevő]]</f>
        <v>#VALUE!</v>
      </c>
      <c r="F7360" t="e">
        <f>Table1[[#This Row],[Termékkör]]</f>
        <v>#VALUE!</v>
      </c>
      <c r="G7360" s="4" t="e">
        <f>Table1[[#This Row],[SzumElad]]</f>
        <v>#VALUE!</v>
      </c>
      <c r="H7360" s="7" t="e">
        <f>Table1[[#This Row],[Jut_%]]</f>
        <v>#VALUE!</v>
      </c>
      <c r="I7360" s="4" t="e">
        <f>Table1[[#This Row],[Jut]]</f>
        <v>#VALUE!</v>
      </c>
      <c r="J7360" s="4" t="e">
        <f>Table1[[#This Row],[Column1]]</f>
        <v>#VALUE!</v>
      </c>
    </row>
    <row r="7361" spans="1:10" hidden="1" x14ac:dyDescent="0.3">
      <c r="A7361" s="2" t="e">
        <f>Table1[[#This Row],[Befolyt]]</f>
        <v>#VALUE!</v>
      </c>
      <c r="B7361" t="e">
        <f>Table1[[#This Row],[ÜK]]</f>
        <v>#VALUE!</v>
      </c>
      <c r="C7361" s="3" t="e">
        <f>Table1[[#This Row],[Szla]]</f>
        <v>#VALUE!</v>
      </c>
      <c r="D7361" s="6" t="e">
        <f>Table1[[#This Row],[Kelt_hó]]</f>
        <v>#VALUE!</v>
      </c>
      <c r="E7361" t="e">
        <f>Table1[[#This Row],[Vevő]]</f>
        <v>#VALUE!</v>
      </c>
      <c r="F7361" t="e">
        <f>Table1[[#This Row],[Termékkör]]</f>
        <v>#VALUE!</v>
      </c>
      <c r="G7361" s="4" t="e">
        <f>Table1[[#This Row],[SzumElad]]</f>
        <v>#VALUE!</v>
      </c>
      <c r="H7361" s="7" t="e">
        <f>Table1[[#This Row],[Jut_%]]</f>
        <v>#VALUE!</v>
      </c>
      <c r="I7361" s="4" t="e">
        <f>Table1[[#This Row],[Jut]]</f>
        <v>#VALUE!</v>
      </c>
      <c r="J7361" s="4" t="e">
        <f>Table1[[#This Row],[Column1]]</f>
        <v>#VALUE!</v>
      </c>
    </row>
    <row r="7362" spans="1:10" hidden="1" x14ac:dyDescent="0.3">
      <c r="A7362" s="2" t="e">
        <f>Table1[[#This Row],[Befolyt]]</f>
        <v>#VALUE!</v>
      </c>
      <c r="B7362" t="e">
        <f>Table1[[#This Row],[ÜK]]</f>
        <v>#VALUE!</v>
      </c>
      <c r="C7362" s="3" t="e">
        <f>Table1[[#This Row],[Szla]]</f>
        <v>#VALUE!</v>
      </c>
      <c r="D7362" s="6" t="e">
        <f>Table1[[#This Row],[Kelt_hó]]</f>
        <v>#VALUE!</v>
      </c>
      <c r="E7362" t="e">
        <f>Table1[[#This Row],[Vevő]]</f>
        <v>#VALUE!</v>
      </c>
      <c r="F7362" t="e">
        <f>Table1[[#This Row],[Termékkör]]</f>
        <v>#VALUE!</v>
      </c>
      <c r="G7362" s="4" t="e">
        <f>Table1[[#This Row],[SzumElad]]</f>
        <v>#VALUE!</v>
      </c>
      <c r="H7362" s="7" t="e">
        <f>Table1[[#This Row],[Jut_%]]</f>
        <v>#VALUE!</v>
      </c>
      <c r="I7362" s="4" t="e">
        <f>Table1[[#This Row],[Jut]]</f>
        <v>#VALUE!</v>
      </c>
      <c r="J7362" s="4" t="e">
        <f>Table1[[#This Row],[Column1]]</f>
        <v>#VALUE!</v>
      </c>
    </row>
    <row r="7363" spans="1:10" hidden="1" x14ac:dyDescent="0.3">
      <c r="A7363" s="2" t="e">
        <f>Table1[[#This Row],[Befolyt]]</f>
        <v>#VALUE!</v>
      </c>
      <c r="B7363" t="e">
        <f>Table1[[#This Row],[ÜK]]</f>
        <v>#VALUE!</v>
      </c>
      <c r="C7363" s="3" t="e">
        <f>Table1[[#This Row],[Szla]]</f>
        <v>#VALUE!</v>
      </c>
      <c r="D7363" s="6" t="e">
        <f>Table1[[#This Row],[Kelt_hó]]</f>
        <v>#VALUE!</v>
      </c>
      <c r="E7363" t="e">
        <f>Table1[[#This Row],[Vevő]]</f>
        <v>#VALUE!</v>
      </c>
      <c r="F7363" t="e">
        <f>Table1[[#This Row],[Termékkör]]</f>
        <v>#VALUE!</v>
      </c>
      <c r="G7363" s="4" t="e">
        <f>Table1[[#This Row],[SzumElad]]</f>
        <v>#VALUE!</v>
      </c>
      <c r="H7363" s="7" t="e">
        <f>Table1[[#This Row],[Jut_%]]</f>
        <v>#VALUE!</v>
      </c>
      <c r="I7363" s="4" t="e">
        <f>Table1[[#This Row],[Jut]]</f>
        <v>#VALUE!</v>
      </c>
      <c r="J7363" s="4" t="e">
        <f>Table1[[#This Row],[Column1]]</f>
        <v>#VALUE!</v>
      </c>
    </row>
    <row r="7364" spans="1:10" hidden="1" x14ac:dyDescent="0.3">
      <c r="A7364" s="2" t="e">
        <f>Table1[[#This Row],[Befolyt]]</f>
        <v>#VALUE!</v>
      </c>
      <c r="B7364" t="e">
        <f>Table1[[#This Row],[ÜK]]</f>
        <v>#VALUE!</v>
      </c>
      <c r="C7364" s="3" t="e">
        <f>Table1[[#This Row],[Szla]]</f>
        <v>#VALUE!</v>
      </c>
      <c r="D7364" s="6" t="e">
        <f>Table1[[#This Row],[Kelt_hó]]</f>
        <v>#VALUE!</v>
      </c>
      <c r="E7364" t="e">
        <f>Table1[[#This Row],[Vevő]]</f>
        <v>#VALUE!</v>
      </c>
      <c r="F7364" t="e">
        <f>Table1[[#This Row],[Termékkör]]</f>
        <v>#VALUE!</v>
      </c>
      <c r="G7364" s="4" t="e">
        <f>Table1[[#This Row],[SzumElad]]</f>
        <v>#VALUE!</v>
      </c>
      <c r="H7364" s="7" t="e">
        <f>Table1[[#This Row],[Jut_%]]</f>
        <v>#VALUE!</v>
      </c>
      <c r="I7364" s="4" t="e">
        <f>Table1[[#This Row],[Jut]]</f>
        <v>#VALUE!</v>
      </c>
      <c r="J7364" s="4" t="e">
        <f>Table1[[#This Row],[Column1]]</f>
        <v>#VALUE!</v>
      </c>
    </row>
    <row r="7365" spans="1:10" hidden="1" x14ac:dyDescent="0.3">
      <c r="A7365" s="2" t="e">
        <f>Table1[[#This Row],[Befolyt]]</f>
        <v>#VALUE!</v>
      </c>
      <c r="B7365" t="e">
        <f>Table1[[#This Row],[ÜK]]</f>
        <v>#VALUE!</v>
      </c>
      <c r="C7365" s="3" t="e">
        <f>Table1[[#This Row],[Szla]]</f>
        <v>#VALUE!</v>
      </c>
      <c r="D7365" s="6" t="e">
        <f>Table1[[#This Row],[Kelt_hó]]</f>
        <v>#VALUE!</v>
      </c>
      <c r="E7365" t="e">
        <f>Table1[[#This Row],[Vevő]]</f>
        <v>#VALUE!</v>
      </c>
      <c r="F7365" t="e">
        <f>Table1[[#This Row],[Termékkör]]</f>
        <v>#VALUE!</v>
      </c>
      <c r="G7365" s="4" t="e">
        <f>Table1[[#This Row],[SzumElad]]</f>
        <v>#VALUE!</v>
      </c>
      <c r="H7365" s="7" t="e">
        <f>Table1[[#This Row],[Jut_%]]</f>
        <v>#VALUE!</v>
      </c>
      <c r="I7365" s="4" t="e">
        <f>Table1[[#This Row],[Jut]]</f>
        <v>#VALUE!</v>
      </c>
      <c r="J7365" s="4" t="e">
        <f>Table1[[#This Row],[Column1]]</f>
        <v>#VALUE!</v>
      </c>
    </row>
    <row r="7366" spans="1:10" hidden="1" x14ac:dyDescent="0.3">
      <c r="A7366" s="2" t="e">
        <f>Table1[[#This Row],[Befolyt]]</f>
        <v>#VALUE!</v>
      </c>
      <c r="B7366" t="e">
        <f>Table1[[#This Row],[ÜK]]</f>
        <v>#VALUE!</v>
      </c>
      <c r="C7366" s="3" t="e">
        <f>Table1[[#This Row],[Szla]]</f>
        <v>#VALUE!</v>
      </c>
      <c r="D7366" s="6" t="e">
        <f>Table1[[#This Row],[Kelt_hó]]</f>
        <v>#VALUE!</v>
      </c>
      <c r="E7366" t="e">
        <f>Table1[[#This Row],[Vevő]]</f>
        <v>#VALUE!</v>
      </c>
      <c r="F7366" t="e">
        <f>Table1[[#This Row],[Termékkör]]</f>
        <v>#VALUE!</v>
      </c>
      <c r="G7366" s="4" t="e">
        <f>Table1[[#This Row],[SzumElad]]</f>
        <v>#VALUE!</v>
      </c>
      <c r="H7366" s="7" t="e">
        <f>Table1[[#This Row],[Jut_%]]</f>
        <v>#VALUE!</v>
      </c>
      <c r="I7366" s="4" t="e">
        <f>Table1[[#This Row],[Jut]]</f>
        <v>#VALUE!</v>
      </c>
      <c r="J7366" s="4" t="e">
        <f>Table1[[#This Row],[Column1]]</f>
        <v>#VALUE!</v>
      </c>
    </row>
    <row r="7367" spans="1:10" hidden="1" x14ac:dyDescent="0.3">
      <c r="A7367" s="2" t="e">
        <f>Table1[[#This Row],[Befolyt]]</f>
        <v>#VALUE!</v>
      </c>
      <c r="B7367" t="e">
        <f>Table1[[#This Row],[ÜK]]</f>
        <v>#VALUE!</v>
      </c>
      <c r="C7367" s="3" t="e">
        <f>Table1[[#This Row],[Szla]]</f>
        <v>#VALUE!</v>
      </c>
      <c r="D7367" s="6" t="e">
        <f>Table1[[#This Row],[Kelt_hó]]</f>
        <v>#VALUE!</v>
      </c>
      <c r="E7367" t="e">
        <f>Table1[[#This Row],[Vevő]]</f>
        <v>#VALUE!</v>
      </c>
      <c r="F7367" t="e">
        <f>Table1[[#This Row],[Termékkör]]</f>
        <v>#VALUE!</v>
      </c>
      <c r="G7367" s="4" t="e">
        <f>Table1[[#This Row],[SzumElad]]</f>
        <v>#VALUE!</v>
      </c>
      <c r="H7367" s="7" t="e">
        <f>Table1[[#This Row],[Jut_%]]</f>
        <v>#VALUE!</v>
      </c>
      <c r="I7367" s="4" t="e">
        <f>Table1[[#This Row],[Jut]]</f>
        <v>#VALUE!</v>
      </c>
      <c r="J7367" s="4" t="e">
        <f>Table1[[#This Row],[Column1]]</f>
        <v>#VALUE!</v>
      </c>
    </row>
    <row r="7368" spans="1:10" hidden="1" x14ac:dyDescent="0.3">
      <c r="A7368" s="2" t="e">
        <f>Table1[[#This Row],[Befolyt]]</f>
        <v>#VALUE!</v>
      </c>
      <c r="B7368" t="e">
        <f>Table1[[#This Row],[ÜK]]</f>
        <v>#VALUE!</v>
      </c>
      <c r="C7368" s="3" t="e">
        <f>Table1[[#This Row],[Szla]]</f>
        <v>#VALUE!</v>
      </c>
      <c r="D7368" s="6" t="e">
        <f>Table1[[#This Row],[Kelt_hó]]</f>
        <v>#VALUE!</v>
      </c>
      <c r="E7368" t="e">
        <f>Table1[[#This Row],[Vevő]]</f>
        <v>#VALUE!</v>
      </c>
      <c r="F7368" t="e">
        <f>Table1[[#This Row],[Termékkör]]</f>
        <v>#VALUE!</v>
      </c>
      <c r="G7368" s="4" t="e">
        <f>Table1[[#This Row],[SzumElad]]</f>
        <v>#VALUE!</v>
      </c>
      <c r="H7368" s="7" t="e">
        <f>Table1[[#This Row],[Jut_%]]</f>
        <v>#VALUE!</v>
      </c>
      <c r="I7368" s="4" t="e">
        <f>Table1[[#This Row],[Jut]]</f>
        <v>#VALUE!</v>
      </c>
      <c r="J7368" s="4" t="e">
        <f>Table1[[#This Row],[Column1]]</f>
        <v>#VALUE!</v>
      </c>
    </row>
    <row r="7369" spans="1:10" hidden="1" x14ac:dyDescent="0.3">
      <c r="A7369" s="2" t="e">
        <f>Table1[[#This Row],[Befolyt]]</f>
        <v>#VALUE!</v>
      </c>
      <c r="B7369" t="e">
        <f>Table1[[#This Row],[ÜK]]</f>
        <v>#VALUE!</v>
      </c>
      <c r="C7369" s="3" t="e">
        <f>Table1[[#This Row],[Szla]]</f>
        <v>#VALUE!</v>
      </c>
      <c r="D7369" s="6" t="e">
        <f>Table1[[#This Row],[Kelt_hó]]</f>
        <v>#VALUE!</v>
      </c>
      <c r="E7369" t="e">
        <f>Table1[[#This Row],[Vevő]]</f>
        <v>#VALUE!</v>
      </c>
      <c r="F7369" t="e">
        <f>Table1[[#This Row],[Termékkör]]</f>
        <v>#VALUE!</v>
      </c>
      <c r="G7369" s="4" t="e">
        <f>Table1[[#This Row],[SzumElad]]</f>
        <v>#VALUE!</v>
      </c>
      <c r="H7369" s="7" t="e">
        <f>Table1[[#This Row],[Jut_%]]</f>
        <v>#VALUE!</v>
      </c>
      <c r="I7369" s="4" t="e">
        <f>Table1[[#This Row],[Jut]]</f>
        <v>#VALUE!</v>
      </c>
      <c r="J7369" s="4" t="e">
        <f>Table1[[#This Row],[Column1]]</f>
        <v>#VALUE!</v>
      </c>
    </row>
    <row r="7370" spans="1:10" hidden="1" x14ac:dyDescent="0.3">
      <c r="A7370" s="2" t="e">
        <f>Table1[[#This Row],[Befolyt]]</f>
        <v>#VALUE!</v>
      </c>
      <c r="B7370" t="e">
        <f>Table1[[#This Row],[ÜK]]</f>
        <v>#VALUE!</v>
      </c>
      <c r="C7370" s="3" t="e">
        <f>Table1[[#This Row],[Szla]]</f>
        <v>#VALUE!</v>
      </c>
      <c r="D7370" s="6" t="e">
        <f>Table1[[#This Row],[Kelt_hó]]</f>
        <v>#VALUE!</v>
      </c>
      <c r="E7370" t="e">
        <f>Table1[[#This Row],[Vevő]]</f>
        <v>#VALUE!</v>
      </c>
      <c r="F7370" t="e">
        <f>Table1[[#This Row],[Termékkör]]</f>
        <v>#VALUE!</v>
      </c>
      <c r="G7370" s="4" t="e">
        <f>Table1[[#This Row],[SzumElad]]</f>
        <v>#VALUE!</v>
      </c>
      <c r="H7370" s="7" t="e">
        <f>Table1[[#This Row],[Jut_%]]</f>
        <v>#VALUE!</v>
      </c>
      <c r="I7370" s="4" t="e">
        <f>Table1[[#This Row],[Jut]]</f>
        <v>#VALUE!</v>
      </c>
      <c r="J7370" s="4" t="e">
        <f>Table1[[#This Row],[Column1]]</f>
        <v>#VALUE!</v>
      </c>
    </row>
    <row r="7371" spans="1:10" hidden="1" x14ac:dyDescent="0.3">
      <c r="A7371" s="2" t="e">
        <f>Table1[[#This Row],[Befolyt]]</f>
        <v>#VALUE!</v>
      </c>
      <c r="B7371" t="e">
        <f>Table1[[#This Row],[ÜK]]</f>
        <v>#VALUE!</v>
      </c>
      <c r="C7371" s="3" t="e">
        <f>Table1[[#This Row],[Szla]]</f>
        <v>#VALUE!</v>
      </c>
      <c r="D7371" s="6" t="e">
        <f>Table1[[#This Row],[Kelt_hó]]</f>
        <v>#VALUE!</v>
      </c>
      <c r="E7371" t="e">
        <f>Table1[[#This Row],[Vevő]]</f>
        <v>#VALUE!</v>
      </c>
      <c r="F7371" t="e">
        <f>Table1[[#This Row],[Termékkör]]</f>
        <v>#VALUE!</v>
      </c>
      <c r="G7371" s="4" t="e">
        <f>Table1[[#This Row],[SzumElad]]</f>
        <v>#VALUE!</v>
      </c>
      <c r="H7371" s="7" t="e">
        <f>Table1[[#This Row],[Jut_%]]</f>
        <v>#VALUE!</v>
      </c>
      <c r="I7371" s="4" t="e">
        <f>Table1[[#This Row],[Jut]]</f>
        <v>#VALUE!</v>
      </c>
      <c r="J7371" s="4" t="e">
        <f>Table1[[#This Row],[Column1]]</f>
        <v>#VALUE!</v>
      </c>
    </row>
    <row r="7372" spans="1:10" hidden="1" x14ac:dyDescent="0.3">
      <c r="A7372" s="2" t="e">
        <f>Table1[[#This Row],[Befolyt]]</f>
        <v>#VALUE!</v>
      </c>
      <c r="B7372" t="e">
        <f>Table1[[#This Row],[ÜK]]</f>
        <v>#VALUE!</v>
      </c>
      <c r="C7372" s="3" t="e">
        <f>Table1[[#This Row],[Szla]]</f>
        <v>#VALUE!</v>
      </c>
      <c r="D7372" s="6" t="e">
        <f>Table1[[#This Row],[Kelt_hó]]</f>
        <v>#VALUE!</v>
      </c>
      <c r="E7372" t="e">
        <f>Table1[[#This Row],[Vevő]]</f>
        <v>#VALUE!</v>
      </c>
      <c r="F7372" t="e">
        <f>Table1[[#This Row],[Termékkör]]</f>
        <v>#VALUE!</v>
      </c>
      <c r="G7372" s="4" t="e">
        <f>Table1[[#This Row],[SzumElad]]</f>
        <v>#VALUE!</v>
      </c>
      <c r="H7372" s="7" t="e">
        <f>Table1[[#This Row],[Jut_%]]</f>
        <v>#VALUE!</v>
      </c>
      <c r="I7372" s="4" t="e">
        <f>Table1[[#This Row],[Jut]]</f>
        <v>#VALUE!</v>
      </c>
      <c r="J7372" s="4" t="e">
        <f>Table1[[#This Row],[Column1]]</f>
        <v>#VALUE!</v>
      </c>
    </row>
    <row r="7373" spans="1:10" hidden="1" x14ac:dyDescent="0.3">
      <c r="A7373" s="2" t="e">
        <f>Table1[[#This Row],[Befolyt]]</f>
        <v>#VALUE!</v>
      </c>
      <c r="B7373" t="e">
        <f>Table1[[#This Row],[ÜK]]</f>
        <v>#VALUE!</v>
      </c>
      <c r="C7373" s="3" t="e">
        <f>Table1[[#This Row],[Szla]]</f>
        <v>#VALUE!</v>
      </c>
      <c r="D7373" s="6" t="e">
        <f>Table1[[#This Row],[Kelt_hó]]</f>
        <v>#VALUE!</v>
      </c>
      <c r="E7373" t="e">
        <f>Table1[[#This Row],[Vevő]]</f>
        <v>#VALUE!</v>
      </c>
      <c r="F7373" t="e">
        <f>Table1[[#This Row],[Termékkör]]</f>
        <v>#VALUE!</v>
      </c>
      <c r="G7373" s="4" t="e">
        <f>Table1[[#This Row],[SzumElad]]</f>
        <v>#VALUE!</v>
      </c>
      <c r="H7373" s="7" t="e">
        <f>Table1[[#This Row],[Jut_%]]</f>
        <v>#VALUE!</v>
      </c>
      <c r="I7373" s="4" t="e">
        <f>Table1[[#This Row],[Jut]]</f>
        <v>#VALUE!</v>
      </c>
      <c r="J7373" s="4" t="e">
        <f>Table1[[#This Row],[Column1]]</f>
        <v>#VALUE!</v>
      </c>
    </row>
    <row r="7374" spans="1:10" hidden="1" x14ac:dyDescent="0.3">
      <c r="A7374" s="2" t="e">
        <f>Table1[[#This Row],[Befolyt]]</f>
        <v>#VALUE!</v>
      </c>
      <c r="B7374" t="e">
        <f>Table1[[#This Row],[ÜK]]</f>
        <v>#VALUE!</v>
      </c>
      <c r="C7374" s="3" t="e">
        <f>Table1[[#This Row],[Szla]]</f>
        <v>#VALUE!</v>
      </c>
      <c r="D7374" s="6" t="e">
        <f>Table1[[#This Row],[Kelt_hó]]</f>
        <v>#VALUE!</v>
      </c>
      <c r="E7374" t="e">
        <f>Table1[[#This Row],[Vevő]]</f>
        <v>#VALUE!</v>
      </c>
      <c r="F7374" t="e">
        <f>Table1[[#This Row],[Termékkör]]</f>
        <v>#VALUE!</v>
      </c>
      <c r="G7374" s="4" t="e">
        <f>Table1[[#This Row],[SzumElad]]</f>
        <v>#VALUE!</v>
      </c>
      <c r="H7374" s="7" t="e">
        <f>Table1[[#This Row],[Jut_%]]</f>
        <v>#VALUE!</v>
      </c>
      <c r="I7374" s="4" t="e">
        <f>Table1[[#This Row],[Jut]]</f>
        <v>#VALUE!</v>
      </c>
      <c r="J7374" s="4" t="e">
        <f>Table1[[#This Row],[Column1]]</f>
        <v>#VALUE!</v>
      </c>
    </row>
    <row r="7375" spans="1:10" hidden="1" x14ac:dyDescent="0.3">
      <c r="A7375" s="2" t="e">
        <f>Table1[[#This Row],[Befolyt]]</f>
        <v>#VALUE!</v>
      </c>
      <c r="B7375" t="e">
        <f>Table1[[#This Row],[ÜK]]</f>
        <v>#VALUE!</v>
      </c>
      <c r="C7375" s="3" t="e">
        <f>Table1[[#This Row],[Szla]]</f>
        <v>#VALUE!</v>
      </c>
      <c r="D7375" s="6" t="e">
        <f>Table1[[#This Row],[Kelt_hó]]</f>
        <v>#VALUE!</v>
      </c>
      <c r="E7375" t="e">
        <f>Table1[[#This Row],[Vevő]]</f>
        <v>#VALUE!</v>
      </c>
      <c r="F7375" t="e">
        <f>Table1[[#This Row],[Termékkör]]</f>
        <v>#VALUE!</v>
      </c>
      <c r="G7375" s="4" t="e">
        <f>Table1[[#This Row],[SzumElad]]</f>
        <v>#VALUE!</v>
      </c>
      <c r="H7375" s="7" t="e">
        <f>Table1[[#This Row],[Jut_%]]</f>
        <v>#VALUE!</v>
      </c>
      <c r="I7375" s="4" t="e">
        <f>Table1[[#This Row],[Jut]]</f>
        <v>#VALUE!</v>
      </c>
      <c r="J7375" s="4" t="e">
        <f>Table1[[#This Row],[Column1]]</f>
        <v>#VALUE!</v>
      </c>
    </row>
    <row r="7376" spans="1:10" hidden="1" x14ac:dyDescent="0.3">
      <c r="A7376" s="2" t="e">
        <f>Table1[[#This Row],[Befolyt]]</f>
        <v>#VALUE!</v>
      </c>
      <c r="B7376" t="e">
        <f>Table1[[#This Row],[ÜK]]</f>
        <v>#VALUE!</v>
      </c>
      <c r="C7376" s="3" t="e">
        <f>Table1[[#This Row],[Szla]]</f>
        <v>#VALUE!</v>
      </c>
      <c r="D7376" s="6" t="e">
        <f>Table1[[#This Row],[Kelt_hó]]</f>
        <v>#VALUE!</v>
      </c>
      <c r="E7376" t="e">
        <f>Table1[[#This Row],[Vevő]]</f>
        <v>#VALUE!</v>
      </c>
      <c r="F7376" t="e">
        <f>Table1[[#This Row],[Termékkör]]</f>
        <v>#VALUE!</v>
      </c>
      <c r="G7376" s="4" t="e">
        <f>Table1[[#This Row],[SzumElad]]</f>
        <v>#VALUE!</v>
      </c>
      <c r="H7376" s="7" t="e">
        <f>Table1[[#This Row],[Jut_%]]</f>
        <v>#VALUE!</v>
      </c>
      <c r="I7376" s="4" t="e">
        <f>Table1[[#This Row],[Jut]]</f>
        <v>#VALUE!</v>
      </c>
      <c r="J7376" s="4" t="e">
        <f>Table1[[#This Row],[Column1]]</f>
        <v>#VALUE!</v>
      </c>
    </row>
    <row r="7377" spans="1:10" hidden="1" x14ac:dyDescent="0.3">
      <c r="A7377" s="2" t="e">
        <f>Table1[[#This Row],[Befolyt]]</f>
        <v>#VALUE!</v>
      </c>
      <c r="B7377" t="e">
        <f>Table1[[#This Row],[ÜK]]</f>
        <v>#VALUE!</v>
      </c>
      <c r="C7377" s="3" t="e">
        <f>Table1[[#This Row],[Szla]]</f>
        <v>#VALUE!</v>
      </c>
      <c r="D7377" s="6" t="e">
        <f>Table1[[#This Row],[Kelt_hó]]</f>
        <v>#VALUE!</v>
      </c>
      <c r="E7377" t="e">
        <f>Table1[[#This Row],[Vevő]]</f>
        <v>#VALUE!</v>
      </c>
      <c r="F7377" t="e">
        <f>Table1[[#This Row],[Termékkör]]</f>
        <v>#VALUE!</v>
      </c>
      <c r="G7377" s="4" t="e">
        <f>Table1[[#This Row],[SzumElad]]</f>
        <v>#VALUE!</v>
      </c>
      <c r="H7377" s="7" t="e">
        <f>Table1[[#This Row],[Jut_%]]</f>
        <v>#VALUE!</v>
      </c>
      <c r="I7377" s="4" t="e">
        <f>Table1[[#This Row],[Jut]]</f>
        <v>#VALUE!</v>
      </c>
      <c r="J7377" s="4" t="e">
        <f>Table1[[#This Row],[Column1]]</f>
        <v>#VALUE!</v>
      </c>
    </row>
    <row r="7378" spans="1:10" hidden="1" x14ac:dyDescent="0.3">
      <c r="A7378" s="2" t="e">
        <f>Table1[[#This Row],[Befolyt]]</f>
        <v>#VALUE!</v>
      </c>
      <c r="B7378" t="e">
        <f>Table1[[#This Row],[ÜK]]</f>
        <v>#VALUE!</v>
      </c>
      <c r="C7378" s="3" t="e">
        <f>Table1[[#This Row],[Szla]]</f>
        <v>#VALUE!</v>
      </c>
      <c r="D7378" s="6" t="e">
        <f>Table1[[#This Row],[Kelt_hó]]</f>
        <v>#VALUE!</v>
      </c>
      <c r="E7378" t="e">
        <f>Table1[[#This Row],[Vevő]]</f>
        <v>#VALUE!</v>
      </c>
      <c r="F7378" t="e">
        <f>Table1[[#This Row],[Termékkör]]</f>
        <v>#VALUE!</v>
      </c>
      <c r="G7378" s="4" t="e">
        <f>Table1[[#This Row],[SzumElad]]</f>
        <v>#VALUE!</v>
      </c>
      <c r="H7378" s="7" t="e">
        <f>Table1[[#This Row],[Jut_%]]</f>
        <v>#VALUE!</v>
      </c>
      <c r="I7378" s="4" t="e">
        <f>Table1[[#This Row],[Jut]]</f>
        <v>#VALUE!</v>
      </c>
      <c r="J7378" s="4" t="e">
        <f>Table1[[#This Row],[Column1]]</f>
        <v>#VALUE!</v>
      </c>
    </row>
    <row r="7379" spans="1:10" hidden="1" x14ac:dyDescent="0.3">
      <c r="A7379" s="2" t="e">
        <f>Table1[[#This Row],[Befolyt]]</f>
        <v>#VALUE!</v>
      </c>
      <c r="B7379" t="e">
        <f>Table1[[#This Row],[ÜK]]</f>
        <v>#VALUE!</v>
      </c>
      <c r="C7379" s="3" t="e">
        <f>Table1[[#This Row],[Szla]]</f>
        <v>#VALUE!</v>
      </c>
      <c r="D7379" s="6" t="e">
        <f>Table1[[#This Row],[Kelt_hó]]</f>
        <v>#VALUE!</v>
      </c>
      <c r="E7379" t="e">
        <f>Table1[[#This Row],[Vevő]]</f>
        <v>#VALUE!</v>
      </c>
      <c r="F7379" t="e">
        <f>Table1[[#This Row],[Termékkör]]</f>
        <v>#VALUE!</v>
      </c>
      <c r="G7379" s="4" t="e">
        <f>Table1[[#This Row],[SzumElad]]</f>
        <v>#VALUE!</v>
      </c>
      <c r="H7379" s="7" t="e">
        <f>Table1[[#This Row],[Jut_%]]</f>
        <v>#VALUE!</v>
      </c>
      <c r="I7379" s="4" t="e">
        <f>Table1[[#This Row],[Jut]]</f>
        <v>#VALUE!</v>
      </c>
      <c r="J7379" s="4" t="e">
        <f>Table1[[#This Row],[Column1]]</f>
        <v>#VALUE!</v>
      </c>
    </row>
    <row r="7380" spans="1:10" hidden="1" x14ac:dyDescent="0.3">
      <c r="A7380" s="2" t="e">
        <f>Table1[[#This Row],[Befolyt]]</f>
        <v>#VALUE!</v>
      </c>
      <c r="B7380" t="e">
        <f>Table1[[#This Row],[ÜK]]</f>
        <v>#VALUE!</v>
      </c>
      <c r="C7380" s="3" t="e">
        <f>Table1[[#This Row],[Szla]]</f>
        <v>#VALUE!</v>
      </c>
      <c r="D7380" s="6" t="e">
        <f>Table1[[#This Row],[Kelt_hó]]</f>
        <v>#VALUE!</v>
      </c>
      <c r="E7380" t="e">
        <f>Table1[[#This Row],[Vevő]]</f>
        <v>#VALUE!</v>
      </c>
      <c r="F7380" t="e">
        <f>Table1[[#This Row],[Termékkör]]</f>
        <v>#VALUE!</v>
      </c>
      <c r="G7380" s="4" t="e">
        <f>Table1[[#This Row],[SzumElad]]</f>
        <v>#VALUE!</v>
      </c>
      <c r="H7380" s="7" t="e">
        <f>Table1[[#This Row],[Jut_%]]</f>
        <v>#VALUE!</v>
      </c>
      <c r="I7380" s="4" t="e">
        <f>Table1[[#This Row],[Jut]]</f>
        <v>#VALUE!</v>
      </c>
      <c r="J7380" s="4" t="e">
        <f>Table1[[#This Row],[Column1]]</f>
        <v>#VALUE!</v>
      </c>
    </row>
    <row r="7381" spans="1:10" hidden="1" x14ac:dyDescent="0.3">
      <c r="A7381" s="2" t="e">
        <f>Table1[[#This Row],[Befolyt]]</f>
        <v>#VALUE!</v>
      </c>
      <c r="B7381" t="e">
        <f>Table1[[#This Row],[ÜK]]</f>
        <v>#VALUE!</v>
      </c>
      <c r="C7381" s="3" t="e">
        <f>Table1[[#This Row],[Szla]]</f>
        <v>#VALUE!</v>
      </c>
      <c r="D7381" s="6" t="e">
        <f>Table1[[#This Row],[Kelt_hó]]</f>
        <v>#VALUE!</v>
      </c>
      <c r="E7381" t="e">
        <f>Table1[[#This Row],[Vevő]]</f>
        <v>#VALUE!</v>
      </c>
      <c r="F7381" t="e">
        <f>Table1[[#This Row],[Termékkör]]</f>
        <v>#VALUE!</v>
      </c>
      <c r="G7381" s="4" t="e">
        <f>Table1[[#This Row],[SzumElad]]</f>
        <v>#VALUE!</v>
      </c>
      <c r="H7381" s="7" t="e">
        <f>Table1[[#This Row],[Jut_%]]</f>
        <v>#VALUE!</v>
      </c>
      <c r="I7381" s="4" t="e">
        <f>Table1[[#This Row],[Jut]]</f>
        <v>#VALUE!</v>
      </c>
      <c r="J7381" s="4" t="e">
        <f>Table1[[#This Row],[Column1]]</f>
        <v>#VALUE!</v>
      </c>
    </row>
    <row r="7382" spans="1:10" hidden="1" x14ac:dyDescent="0.3">
      <c r="A7382" s="2" t="e">
        <f>Table1[[#This Row],[Befolyt]]</f>
        <v>#VALUE!</v>
      </c>
      <c r="B7382" t="e">
        <f>Table1[[#This Row],[ÜK]]</f>
        <v>#VALUE!</v>
      </c>
      <c r="C7382" s="3" t="e">
        <f>Table1[[#This Row],[Szla]]</f>
        <v>#VALUE!</v>
      </c>
      <c r="D7382" s="6" t="e">
        <f>Table1[[#This Row],[Kelt_hó]]</f>
        <v>#VALUE!</v>
      </c>
      <c r="E7382" t="e">
        <f>Table1[[#This Row],[Vevő]]</f>
        <v>#VALUE!</v>
      </c>
      <c r="F7382" t="e">
        <f>Table1[[#This Row],[Termékkör]]</f>
        <v>#VALUE!</v>
      </c>
      <c r="G7382" s="4" t="e">
        <f>Table1[[#This Row],[SzumElad]]</f>
        <v>#VALUE!</v>
      </c>
      <c r="H7382" s="7" t="e">
        <f>Table1[[#This Row],[Jut_%]]</f>
        <v>#VALUE!</v>
      </c>
      <c r="I7382" s="4" t="e">
        <f>Table1[[#This Row],[Jut]]</f>
        <v>#VALUE!</v>
      </c>
      <c r="J7382" s="4" t="e">
        <f>Table1[[#This Row],[Column1]]</f>
        <v>#VALUE!</v>
      </c>
    </row>
    <row r="7383" spans="1:10" hidden="1" x14ac:dyDescent="0.3">
      <c r="A7383" s="2" t="e">
        <f>Table1[[#This Row],[Befolyt]]</f>
        <v>#VALUE!</v>
      </c>
      <c r="B7383" t="e">
        <f>Table1[[#This Row],[ÜK]]</f>
        <v>#VALUE!</v>
      </c>
      <c r="C7383" s="3" t="e">
        <f>Table1[[#This Row],[Szla]]</f>
        <v>#VALUE!</v>
      </c>
      <c r="D7383" s="6" t="e">
        <f>Table1[[#This Row],[Kelt_hó]]</f>
        <v>#VALUE!</v>
      </c>
      <c r="E7383" t="e">
        <f>Table1[[#This Row],[Vevő]]</f>
        <v>#VALUE!</v>
      </c>
      <c r="F7383" t="e">
        <f>Table1[[#This Row],[Termékkör]]</f>
        <v>#VALUE!</v>
      </c>
      <c r="G7383" s="4" t="e">
        <f>Table1[[#This Row],[SzumElad]]</f>
        <v>#VALUE!</v>
      </c>
      <c r="H7383" s="7" t="e">
        <f>Table1[[#This Row],[Jut_%]]</f>
        <v>#VALUE!</v>
      </c>
      <c r="I7383" s="4" t="e">
        <f>Table1[[#This Row],[Jut]]</f>
        <v>#VALUE!</v>
      </c>
      <c r="J7383" s="4" t="e">
        <f>Table1[[#This Row],[Column1]]</f>
        <v>#VALUE!</v>
      </c>
    </row>
    <row r="7384" spans="1:10" hidden="1" x14ac:dyDescent="0.3">
      <c r="A7384" s="2" t="e">
        <f>Table1[[#This Row],[Befolyt]]</f>
        <v>#VALUE!</v>
      </c>
      <c r="B7384" t="e">
        <f>Table1[[#This Row],[ÜK]]</f>
        <v>#VALUE!</v>
      </c>
      <c r="C7384" s="3" t="e">
        <f>Table1[[#This Row],[Szla]]</f>
        <v>#VALUE!</v>
      </c>
      <c r="D7384" s="6" t="e">
        <f>Table1[[#This Row],[Kelt_hó]]</f>
        <v>#VALUE!</v>
      </c>
      <c r="E7384" t="e">
        <f>Table1[[#This Row],[Vevő]]</f>
        <v>#VALUE!</v>
      </c>
      <c r="F7384" t="e">
        <f>Table1[[#This Row],[Termékkör]]</f>
        <v>#VALUE!</v>
      </c>
      <c r="G7384" s="4" t="e">
        <f>Table1[[#This Row],[SzumElad]]</f>
        <v>#VALUE!</v>
      </c>
      <c r="H7384" s="7" t="e">
        <f>Table1[[#This Row],[Jut_%]]</f>
        <v>#VALUE!</v>
      </c>
      <c r="I7384" s="4" t="e">
        <f>Table1[[#This Row],[Jut]]</f>
        <v>#VALUE!</v>
      </c>
      <c r="J7384" s="4" t="e">
        <f>Table1[[#This Row],[Column1]]</f>
        <v>#VALUE!</v>
      </c>
    </row>
    <row r="7385" spans="1:10" hidden="1" x14ac:dyDescent="0.3">
      <c r="A7385" s="2" t="e">
        <f>Table1[[#This Row],[Befolyt]]</f>
        <v>#VALUE!</v>
      </c>
      <c r="B7385" t="e">
        <f>Table1[[#This Row],[ÜK]]</f>
        <v>#VALUE!</v>
      </c>
      <c r="C7385" s="3" t="e">
        <f>Table1[[#This Row],[Szla]]</f>
        <v>#VALUE!</v>
      </c>
      <c r="D7385" s="6" t="e">
        <f>Table1[[#This Row],[Kelt_hó]]</f>
        <v>#VALUE!</v>
      </c>
      <c r="E7385" t="e">
        <f>Table1[[#This Row],[Vevő]]</f>
        <v>#VALUE!</v>
      </c>
      <c r="F7385" t="e">
        <f>Table1[[#This Row],[Termékkör]]</f>
        <v>#VALUE!</v>
      </c>
      <c r="G7385" s="4" t="e">
        <f>Table1[[#This Row],[SzumElad]]</f>
        <v>#VALUE!</v>
      </c>
      <c r="H7385" s="7" t="e">
        <f>Table1[[#This Row],[Jut_%]]</f>
        <v>#VALUE!</v>
      </c>
      <c r="I7385" s="4" t="e">
        <f>Table1[[#This Row],[Jut]]</f>
        <v>#VALUE!</v>
      </c>
      <c r="J7385" s="4" t="e">
        <f>Table1[[#This Row],[Column1]]</f>
        <v>#VALUE!</v>
      </c>
    </row>
    <row r="7386" spans="1:10" hidden="1" x14ac:dyDescent="0.3">
      <c r="A7386" s="2" t="e">
        <f>Table1[[#This Row],[Befolyt]]</f>
        <v>#VALUE!</v>
      </c>
      <c r="B7386" t="e">
        <f>Table1[[#This Row],[ÜK]]</f>
        <v>#VALUE!</v>
      </c>
      <c r="C7386" s="3" t="e">
        <f>Table1[[#This Row],[Szla]]</f>
        <v>#VALUE!</v>
      </c>
      <c r="D7386" s="6" t="e">
        <f>Table1[[#This Row],[Kelt_hó]]</f>
        <v>#VALUE!</v>
      </c>
      <c r="E7386" t="e">
        <f>Table1[[#This Row],[Vevő]]</f>
        <v>#VALUE!</v>
      </c>
      <c r="F7386" t="e">
        <f>Table1[[#This Row],[Termékkör]]</f>
        <v>#VALUE!</v>
      </c>
      <c r="G7386" s="4" t="e">
        <f>Table1[[#This Row],[SzumElad]]</f>
        <v>#VALUE!</v>
      </c>
      <c r="H7386" s="7" t="e">
        <f>Table1[[#This Row],[Jut_%]]</f>
        <v>#VALUE!</v>
      </c>
      <c r="I7386" s="4" t="e">
        <f>Table1[[#This Row],[Jut]]</f>
        <v>#VALUE!</v>
      </c>
      <c r="J7386" s="4" t="e">
        <f>Table1[[#This Row],[Column1]]</f>
        <v>#VALUE!</v>
      </c>
    </row>
    <row r="7387" spans="1:10" hidden="1" x14ac:dyDescent="0.3">
      <c r="A7387" s="2" t="e">
        <f>Table1[[#This Row],[Befolyt]]</f>
        <v>#VALUE!</v>
      </c>
      <c r="B7387" t="e">
        <f>Table1[[#This Row],[ÜK]]</f>
        <v>#VALUE!</v>
      </c>
      <c r="C7387" s="3" t="e">
        <f>Table1[[#This Row],[Szla]]</f>
        <v>#VALUE!</v>
      </c>
      <c r="D7387" s="6" t="e">
        <f>Table1[[#This Row],[Kelt_hó]]</f>
        <v>#VALUE!</v>
      </c>
      <c r="E7387" t="e">
        <f>Table1[[#This Row],[Vevő]]</f>
        <v>#VALUE!</v>
      </c>
      <c r="F7387" t="e">
        <f>Table1[[#This Row],[Termékkör]]</f>
        <v>#VALUE!</v>
      </c>
      <c r="G7387" s="4" t="e">
        <f>Table1[[#This Row],[SzumElad]]</f>
        <v>#VALUE!</v>
      </c>
      <c r="H7387" s="7" t="e">
        <f>Table1[[#This Row],[Jut_%]]</f>
        <v>#VALUE!</v>
      </c>
      <c r="I7387" s="4" t="e">
        <f>Table1[[#This Row],[Jut]]</f>
        <v>#VALUE!</v>
      </c>
      <c r="J7387" s="4" t="e">
        <f>Table1[[#This Row],[Column1]]</f>
        <v>#VALUE!</v>
      </c>
    </row>
    <row r="7388" spans="1:10" hidden="1" x14ac:dyDescent="0.3">
      <c r="A7388" s="2" t="e">
        <f>Table1[[#This Row],[Befolyt]]</f>
        <v>#VALUE!</v>
      </c>
      <c r="B7388" t="e">
        <f>Table1[[#This Row],[ÜK]]</f>
        <v>#VALUE!</v>
      </c>
      <c r="C7388" s="3" t="e">
        <f>Table1[[#This Row],[Szla]]</f>
        <v>#VALUE!</v>
      </c>
      <c r="D7388" s="6" t="e">
        <f>Table1[[#This Row],[Kelt_hó]]</f>
        <v>#VALUE!</v>
      </c>
      <c r="E7388" t="e">
        <f>Table1[[#This Row],[Vevő]]</f>
        <v>#VALUE!</v>
      </c>
      <c r="F7388" t="e">
        <f>Table1[[#This Row],[Termékkör]]</f>
        <v>#VALUE!</v>
      </c>
      <c r="G7388" s="4" t="e">
        <f>Table1[[#This Row],[SzumElad]]</f>
        <v>#VALUE!</v>
      </c>
      <c r="H7388" s="7" t="e">
        <f>Table1[[#This Row],[Jut_%]]</f>
        <v>#VALUE!</v>
      </c>
      <c r="I7388" s="4" t="e">
        <f>Table1[[#This Row],[Jut]]</f>
        <v>#VALUE!</v>
      </c>
      <c r="J7388" s="4" t="e">
        <f>Table1[[#This Row],[Column1]]</f>
        <v>#VALUE!</v>
      </c>
    </row>
    <row r="7389" spans="1:10" hidden="1" x14ac:dyDescent="0.3">
      <c r="A7389" s="2" t="e">
        <f>Table1[[#This Row],[Befolyt]]</f>
        <v>#VALUE!</v>
      </c>
      <c r="B7389" t="e">
        <f>Table1[[#This Row],[ÜK]]</f>
        <v>#VALUE!</v>
      </c>
      <c r="C7389" s="3" t="e">
        <f>Table1[[#This Row],[Szla]]</f>
        <v>#VALUE!</v>
      </c>
      <c r="D7389" s="6" t="e">
        <f>Table1[[#This Row],[Kelt_hó]]</f>
        <v>#VALUE!</v>
      </c>
      <c r="E7389" t="e">
        <f>Table1[[#This Row],[Vevő]]</f>
        <v>#VALUE!</v>
      </c>
      <c r="F7389" t="e">
        <f>Table1[[#This Row],[Termékkör]]</f>
        <v>#VALUE!</v>
      </c>
      <c r="G7389" s="4" t="e">
        <f>Table1[[#This Row],[SzumElad]]</f>
        <v>#VALUE!</v>
      </c>
      <c r="H7389" s="7" t="e">
        <f>Table1[[#This Row],[Jut_%]]</f>
        <v>#VALUE!</v>
      </c>
      <c r="I7389" s="4" t="e">
        <f>Table1[[#This Row],[Jut]]</f>
        <v>#VALUE!</v>
      </c>
      <c r="J7389" s="4" t="e">
        <f>Table1[[#This Row],[Column1]]</f>
        <v>#VALUE!</v>
      </c>
    </row>
    <row r="7390" spans="1:10" hidden="1" x14ac:dyDescent="0.3">
      <c r="A7390" s="2" t="e">
        <f>Table1[[#This Row],[Befolyt]]</f>
        <v>#VALUE!</v>
      </c>
      <c r="B7390" t="e">
        <f>Table1[[#This Row],[ÜK]]</f>
        <v>#VALUE!</v>
      </c>
      <c r="C7390" s="3" t="e">
        <f>Table1[[#This Row],[Szla]]</f>
        <v>#VALUE!</v>
      </c>
      <c r="D7390" s="6" t="e">
        <f>Table1[[#This Row],[Kelt_hó]]</f>
        <v>#VALUE!</v>
      </c>
      <c r="E7390" t="e">
        <f>Table1[[#This Row],[Vevő]]</f>
        <v>#VALUE!</v>
      </c>
      <c r="F7390" t="e">
        <f>Table1[[#This Row],[Termékkör]]</f>
        <v>#VALUE!</v>
      </c>
      <c r="G7390" s="4" t="e">
        <f>Table1[[#This Row],[SzumElad]]</f>
        <v>#VALUE!</v>
      </c>
      <c r="H7390" s="7" t="e">
        <f>Table1[[#This Row],[Jut_%]]</f>
        <v>#VALUE!</v>
      </c>
      <c r="I7390" s="4" t="e">
        <f>Table1[[#This Row],[Jut]]</f>
        <v>#VALUE!</v>
      </c>
      <c r="J7390" s="4" t="e">
        <f>Table1[[#This Row],[Column1]]</f>
        <v>#VALUE!</v>
      </c>
    </row>
    <row r="7391" spans="1:10" hidden="1" x14ac:dyDescent="0.3">
      <c r="A7391" s="2" t="e">
        <f>Table1[[#This Row],[Befolyt]]</f>
        <v>#VALUE!</v>
      </c>
      <c r="B7391" t="e">
        <f>Table1[[#This Row],[ÜK]]</f>
        <v>#VALUE!</v>
      </c>
      <c r="C7391" s="3" t="e">
        <f>Table1[[#This Row],[Szla]]</f>
        <v>#VALUE!</v>
      </c>
      <c r="D7391" s="6" t="e">
        <f>Table1[[#This Row],[Kelt_hó]]</f>
        <v>#VALUE!</v>
      </c>
      <c r="E7391" t="e">
        <f>Table1[[#This Row],[Vevő]]</f>
        <v>#VALUE!</v>
      </c>
      <c r="F7391" t="e">
        <f>Table1[[#This Row],[Termékkör]]</f>
        <v>#VALUE!</v>
      </c>
      <c r="G7391" s="4" t="e">
        <f>Table1[[#This Row],[SzumElad]]</f>
        <v>#VALUE!</v>
      </c>
      <c r="H7391" s="7" t="e">
        <f>Table1[[#This Row],[Jut_%]]</f>
        <v>#VALUE!</v>
      </c>
      <c r="I7391" s="4" t="e">
        <f>Table1[[#This Row],[Jut]]</f>
        <v>#VALUE!</v>
      </c>
      <c r="J7391" s="4" t="e">
        <f>Table1[[#This Row],[Column1]]</f>
        <v>#VALUE!</v>
      </c>
    </row>
    <row r="7392" spans="1:10" hidden="1" x14ac:dyDescent="0.3">
      <c r="A7392" s="2" t="e">
        <f>Table1[[#This Row],[Befolyt]]</f>
        <v>#VALUE!</v>
      </c>
      <c r="B7392" t="e">
        <f>Table1[[#This Row],[ÜK]]</f>
        <v>#VALUE!</v>
      </c>
      <c r="C7392" s="3" t="e">
        <f>Table1[[#This Row],[Szla]]</f>
        <v>#VALUE!</v>
      </c>
      <c r="D7392" s="6" t="e">
        <f>Table1[[#This Row],[Kelt_hó]]</f>
        <v>#VALUE!</v>
      </c>
      <c r="E7392" t="e">
        <f>Table1[[#This Row],[Vevő]]</f>
        <v>#VALUE!</v>
      </c>
      <c r="F7392" t="e">
        <f>Table1[[#This Row],[Termékkör]]</f>
        <v>#VALUE!</v>
      </c>
      <c r="G7392" s="4" t="e">
        <f>Table1[[#This Row],[SzumElad]]</f>
        <v>#VALUE!</v>
      </c>
      <c r="H7392" s="7" t="e">
        <f>Table1[[#This Row],[Jut_%]]</f>
        <v>#VALUE!</v>
      </c>
      <c r="I7392" s="4" t="e">
        <f>Table1[[#This Row],[Jut]]</f>
        <v>#VALUE!</v>
      </c>
      <c r="J7392" s="4" t="e">
        <f>Table1[[#This Row],[Column1]]</f>
        <v>#VALUE!</v>
      </c>
    </row>
    <row r="7393" spans="1:10" hidden="1" x14ac:dyDescent="0.3">
      <c r="A7393" s="2" t="e">
        <f>Table1[[#This Row],[Befolyt]]</f>
        <v>#VALUE!</v>
      </c>
      <c r="B7393" t="e">
        <f>Table1[[#This Row],[ÜK]]</f>
        <v>#VALUE!</v>
      </c>
      <c r="C7393" s="3" t="e">
        <f>Table1[[#This Row],[Szla]]</f>
        <v>#VALUE!</v>
      </c>
      <c r="D7393" s="6" t="e">
        <f>Table1[[#This Row],[Kelt_hó]]</f>
        <v>#VALUE!</v>
      </c>
      <c r="E7393" t="e">
        <f>Table1[[#This Row],[Vevő]]</f>
        <v>#VALUE!</v>
      </c>
      <c r="F7393" t="e">
        <f>Table1[[#This Row],[Termékkör]]</f>
        <v>#VALUE!</v>
      </c>
      <c r="G7393" s="4" t="e">
        <f>Table1[[#This Row],[SzumElad]]</f>
        <v>#VALUE!</v>
      </c>
      <c r="H7393" s="7" t="e">
        <f>Table1[[#This Row],[Jut_%]]</f>
        <v>#VALUE!</v>
      </c>
      <c r="I7393" s="4" t="e">
        <f>Table1[[#This Row],[Jut]]</f>
        <v>#VALUE!</v>
      </c>
      <c r="J7393" s="4" t="e">
        <f>Table1[[#This Row],[Column1]]</f>
        <v>#VALUE!</v>
      </c>
    </row>
    <row r="7394" spans="1:10" hidden="1" x14ac:dyDescent="0.3">
      <c r="A7394" s="2" t="e">
        <f>Table1[[#This Row],[Befolyt]]</f>
        <v>#VALUE!</v>
      </c>
      <c r="B7394" t="e">
        <f>Table1[[#This Row],[ÜK]]</f>
        <v>#VALUE!</v>
      </c>
      <c r="C7394" s="3" t="e">
        <f>Table1[[#This Row],[Szla]]</f>
        <v>#VALUE!</v>
      </c>
      <c r="D7394" s="6" t="e">
        <f>Table1[[#This Row],[Kelt_hó]]</f>
        <v>#VALUE!</v>
      </c>
      <c r="E7394" t="e">
        <f>Table1[[#This Row],[Vevő]]</f>
        <v>#VALUE!</v>
      </c>
      <c r="F7394" t="e">
        <f>Table1[[#This Row],[Termékkör]]</f>
        <v>#VALUE!</v>
      </c>
      <c r="G7394" s="4" t="e">
        <f>Table1[[#This Row],[SzumElad]]</f>
        <v>#VALUE!</v>
      </c>
      <c r="H7394" s="7" t="e">
        <f>Table1[[#This Row],[Jut_%]]</f>
        <v>#VALUE!</v>
      </c>
      <c r="I7394" s="4" t="e">
        <f>Table1[[#This Row],[Jut]]</f>
        <v>#VALUE!</v>
      </c>
      <c r="J7394" s="4" t="e">
        <f>Table1[[#This Row],[Column1]]</f>
        <v>#VALUE!</v>
      </c>
    </row>
    <row r="7395" spans="1:10" hidden="1" x14ac:dyDescent="0.3">
      <c r="A7395" s="2" t="e">
        <f>Table1[[#This Row],[Befolyt]]</f>
        <v>#VALUE!</v>
      </c>
      <c r="B7395" t="e">
        <f>Table1[[#This Row],[ÜK]]</f>
        <v>#VALUE!</v>
      </c>
      <c r="C7395" s="3" t="e">
        <f>Table1[[#This Row],[Szla]]</f>
        <v>#VALUE!</v>
      </c>
      <c r="D7395" s="6" t="e">
        <f>Table1[[#This Row],[Kelt_hó]]</f>
        <v>#VALUE!</v>
      </c>
      <c r="E7395" t="e">
        <f>Table1[[#This Row],[Vevő]]</f>
        <v>#VALUE!</v>
      </c>
      <c r="F7395" t="e">
        <f>Table1[[#This Row],[Termékkör]]</f>
        <v>#VALUE!</v>
      </c>
      <c r="G7395" s="4" t="e">
        <f>Table1[[#This Row],[SzumElad]]</f>
        <v>#VALUE!</v>
      </c>
      <c r="H7395" s="7" t="e">
        <f>Table1[[#This Row],[Jut_%]]</f>
        <v>#VALUE!</v>
      </c>
      <c r="I7395" s="4" t="e">
        <f>Table1[[#This Row],[Jut]]</f>
        <v>#VALUE!</v>
      </c>
      <c r="J7395" s="4" t="e">
        <f>Table1[[#This Row],[Column1]]</f>
        <v>#VALUE!</v>
      </c>
    </row>
    <row r="7396" spans="1:10" hidden="1" x14ac:dyDescent="0.3">
      <c r="A7396" s="2" t="e">
        <f>Table1[[#This Row],[Befolyt]]</f>
        <v>#VALUE!</v>
      </c>
      <c r="B7396" t="e">
        <f>Table1[[#This Row],[ÜK]]</f>
        <v>#VALUE!</v>
      </c>
      <c r="C7396" s="3" t="e">
        <f>Table1[[#This Row],[Szla]]</f>
        <v>#VALUE!</v>
      </c>
      <c r="D7396" s="6" t="e">
        <f>Table1[[#This Row],[Kelt_hó]]</f>
        <v>#VALUE!</v>
      </c>
      <c r="E7396" t="e">
        <f>Table1[[#This Row],[Vevő]]</f>
        <v>#VALUE!</v>
      </c>
      <c r="F7396" t="e">
        <f>Table1[[#This Row],[Termékkör]]</f>
        <v>#VALUE!</v>
      </c>
      <c r="G7396" s="4" t="e">
        <f>Table1[[#This Row],[SzumElad]]</f>
        <v>#VALUE!</v>
      </c>
      <c r="H7396" s="7" t="e">
        <f>Table1[[#This Row],[Jut_%]]</f>
        <v>#VALUE!</v>
      </c>
      <c r="I7396" s="4" t="e">
        <f>Table1[[#This Row],[Jut]]</f>
        <v>#VALUE!</v>
      </c>
      <c r="J7396" s="4" t="e">
        <f>Table1[[#This Row],[Column1]]</f>
        <v>#VALUE!</v>
      </c>
    </row>
    <row r="7397" spans="1:10" hidden="1" x14ac:dyDescent="0.3">
      <c r="A7397" s="2" t="e">
        <f>Table1[[#This Row],[Befolyt]]</f>
        <v>#VALUE!</v>
      </c>
      <c r="B7397" t="e">
        <f>Table1[[#This Row],[ÜK]]</f>
        <v>#VALUE!</v>
      </c>
      <c r="C7397" s="3" t="e">
        <f>Table1[[#This Row],[Szla]]</f>
        <v>#VALUE!</v>
      </c>
      <c r="D7397" s="6" t="e">
        <f>Table1[[#This Row],[Kelt_hó]]</f>
        <v>#VALUE!</v>
      </c>
      <c r="E7397" t="e">
        <f>Table1[[#This Row],[Vevő]]</f>
        <v>#VALUE!</v>
      </c>
      <c r="F7397" t="e">
        <f>Table1[[#This Row],[Termékkör]]</f>
        <v>#VALUE!</v>
      </c>
      <c r="G7397" s="4" t="e">
        <f>Table1[[#This Row],[SzumElad]]</f>
        <v>#VALUE!</v>
      </c>
      <c r="H7397" s="7" t="e">
        <f>Table1[[#This Row],[Jut_%]]</f>
        <v>#VALUE!</v>
      </c>
      <c r="I7397" s="4" t="e">
        <f>Table1[[#This Row],[Jut]]</f>
        <v>#VALUE!</v>
      </c>
      <c r="J7397" s="4" t="e">
        <f>Table1[[#This Row],[Column1]]</f>
        <v>#VALUE!</v>
      </c>
    </row>
    <row r="7398" spans="1:10" hidden="1" x14ac:dyDescent="0.3">
      <c r="A7398" s="2" t="e">
        <f>Table1[[#This Row],[Befolyt]]</f>
        <v>#VALUE!</v>
      </c>
      <c r="B7398" t="e">
        <f>Table1[[#This Row],[ÜK]]</f>
        <v>#VALUE!</v>
      </c>
      <c r="C7398" s="3" t="e">
        <f>Table1[[#This Row],[Szla]]</f>
        <v>#VALUE!</v>
      </c>
      <c r="D7398" s="6" t="e">
        <f>Table1[[#This Row],[Kelt_hó]]</f>
        <v>#VALUE!</v>
      </c>
      <c r="E7398" t="e">
        <f>Table1[[#This Row],[Vevő]]</f>
        <v>#VALUE!</v>
      </c>
      <c r="F7398" t="e">
        <f>Table1[[#This Row],[Termékkör]]</f>
        <v>#VALUE!</v>
      </c>
      <c r="G7398" s="4" t="e">
        <f>Table1[[#This Row],[SzumElad]]</f>
        <v>#VALUE!</v>
      </c>
      <c r="H7398" s="7" t="e">
        <f>Table1[[#This Row],[Jut_%]]</f>
        <v>#VALUE!</v>
      </c>
      <c r="I7398" s="4" t="e">
        <f>Table1[[#This Row],[Jut]]</f>
        <v>#VALUE!</v>
      </c>
      <c r="J7398" s="4" t="e">
        <f>Table1[[#This Row],[Column1]]</f>
        <v>#VALUE!</v>
      </c>
    </row>
    <row r="7399" spans="1:10" hidden="1" x14ac:dyDescent="0.3">
      <c r="A7399" s="2" t="e">
        <f>Table1[[#This Row],[Befolyt]]</f>
        <v>#VALUE!</v>
      </c>
      <c r="B7399" t="e">
        <f>Table1[[#This Row],[ÜK]]</f>
        <v>#VALUE!</v>
      </c>
      <c r="C7399" s="3" t="e">
        <f>Table1[[#This Row],[Szla]]</f>
        <v>#VALUE!</v>
      </c>
      <c r="D7399" s="6" t="e">
        <f>Table1[[#This Row],[Kelt_hó]]</f>
        <v>#VALUE!</v>
      </c>
      <c r="E7399" t="e">
        <f>Table1[[#This Row],[Vevő]]</f>
        <v>#VALUE!</v>
      </c>
      <c r="F7399" t="e">
        <f>Table1[[#This Row],[Termékkör]]</f>
        <v>#VALUE!</v>
      </c>
      <c r="G7399" s="4" t="e">
        <f>Table1[[#This Row],[SzumElad]]</f>
        <v>#VALUE!</v>
      </c>
      <c r="H7399" s="7" t="e">
        <f>Table1[[#This Row],[Jut_%]]</f>
        <v>#VALUE!</v>
      </c>
      <c r="I7399" s="4" t="e">
        <f>Table1[[#This Row],[Jut]]</f>
        <v>#VALUE!</v>
      </c>
      <c r="J7399" s="4" t="e">
        <f>Table1[[#This Row],[Column1]]</f>
        <v>#VALUE!</v>
      </c>
    </row>
    <row r="7400" spans="1:10" hidden="1" x14ac:dyDescent="0.3">
      <c r="A7400" s="2" t="e">
        <f>Table1[[#This Row],[Befolyt]]</f>
        <v>#VALUE!</v>
      </c>
      <c r="B7400" t="e">
        <f>Table1[[#This Row],[ÜK]]</f>
        <v>#VALUE!</v>
      </c>
      <c r="C7400" s="3" t="e">
        <f>Table1[[#This Row],[Szla]]</f>
        <v>#VALUE!</v>
      </c>
      <c r="D7400" s="6" t="e">
        <f>Table1[[#This Row],[Kelt_hó]]</f>
        <v>#VALUE!</v>
      </c>
      <c r="E7400" t="e">
        <f>Table1[[#This Row],[Vevő]]</f>
        <v>#VALUE!</v>
      </c>
      <c r="F7400" t="e">
        <f>Table1[[#This Row],[Termékkör]]</f>
        <v>#VALUE!</v>
      </c>
      <c r="G7400" s="4" t="e">
        <f>Table1[[#This Row],[SzumElad]]</f>
        <v>#VALUE!</v>
      </c>
      <c r="H7400" s="7" t="e">
        <f>Table1[[#This Row],[Jut_%]]</f>
        <v>#VALUE!</v>
      </c>
      <c r="I7400" s="4" t="e">
        <f>Table1[[#This Row],[Jut]]</f>
        <v>#VALUE!</v>
      </c>
      <c r="J7400" s="4" t="e">
        <f>Table1[[#This Row],[Column1]]</f>
        <v>#VALUE!</v>
      </c>
    </row>
    <row r="7401" spans="1:10" hidden="1" x14ac:dyDescent="0.3">
      <c r="A7401" s="2" t="e">
        <f>Table1[[#This Row],[Befolyt]]</f>
        <v>#VALUE!</v>
      </c>
      <c r="B7401" t="e">
        <f>Table1[[#This Row],[ÜK]]</f>
        <v>#VALUE!</v>
      </c>
      <c r="C7401" s="3" t="e">
        <f>Table1[[#This Row],[Szla]]</f>
        <v>#VALUE!</v>
      </c>
      <c r="D7401" s="6" t="e">
        <f>Table1[[#This Row],[Kelt_hó]]</f>
        <v>#VALUE!</v>
      </c>
      <c r="E7401" t="e">
        <f>Table1[[#This Row],[Vevő]]</f>
        <v>#VALUE!</v>
      </c>
      <c r="F7401" t="e">
        <f>Table1[[#This Row],[Termékkör]]</f>
        <v>#VALUE!</v>
      </c>
      <c r="G7401" s="4" t="e">
        <f>Table1[[#This Row],[SzumElad]]</f>
        <v>#VALUE!</v>
      </c>
      <c r="H7401" s="7" t="e">
        <f>Table1[[#This Row],[Jut_%]]</f>
        <v>#VALUE!</v>
      </c>
      <c r="I7401" s="4" t="e">
        <f>Table1[[#This Row],[Jut]]</f>
        <v>#VALUE!</v>
      </c>
      <c r="J7401" s="4" t="e">
        <f>Table1[[#This Row],[Column1]]</f>
        <v>#VALUE!</v>
      </c>
    </row>
    <row r="7402" spans="1:10" hidden="1" x14ac:dyDescent="0.3">
      <c r="A7402" s="2" t="e">
        <f>Table1[[#This Row],[Befolyt]]</f>
        <v>#VALUE!</v>
      </c>
      <c r="B7402" t="e">
        <f>Table1[[#This Row],[ÜK]]</f>
        <v>#VALUE!</v>
      </c>
      <c r="C7402" s="3" t="e">
        <f>Table1[[#This Row],[Szla]]</f>
        <v>#VALUE!</v>
      </c>
      <c r="D7402" s="6" t="e">
        <f>Table1[[#This Row],[Kelt_hó]]</f>
        <v>#VALUE!</v>
      </c>
      <c r="E7402" t="e">
        <f>Table1[[#This Row],[Vevő]]</f>
        <v>#VALUE!</v>
      </c>
      <c r="F7402" t="e">
        <f>Table1[[#This Row],[Termékkör]]</f>
        <v>#VALUE!</v>
      </c>
      <c r="G7402" s="4" t="e">
        <f>Table1[[#This Row],[SzumElad]]</f>
        <v>#VALUE!</v>
      </c>
      <c r="H7402" s="7" t="e">
        <f>Table1[[#This Row],[Jut_%]]</f>
        <v>#VALUE!</v>
      </c>
      <c r="I7402" s="4" t="e">
        <f>Table1[[#This Row],[Jut]]</f>
        <v>#VALUE!</v>
      </c>
      <c r="J7402" s="4" t="e">
        <f>Table1[[#This Row],[Column1]]</f>
        <v>#VALUE!</v>
      </c>
    </row>
    <row r="7403" spans="1:10" hidden="1" x14ac:dyDescent="0.3">
      <c r="A7403" s="2" t="e">
        <f>Table1[[#This Row],[Befolyt]]</f>
        <v>#VALUE!</v>
      </c>
      <c r="B7403" t="e">
        <f>Table1[[#This Row],[ÜK]]</f>
        <v>#VALUE!</v>
      </c>
      <c r="C7403" s="3" t="e">
        <f>Table1[[#This Row],[Szla]]</f>
        <v>#VALUE!</v>
      </c>
      <c r="D7403" s="6" t="e">
        <f>Table1[[#This Row],[Kelt_hó]]</f>
        <v>#VALUE!</v>
      </c>
      <c r="E7403" t="e">
        <f>Table1[[#This Row],[Vevő]]</f>
        <v>#VALUE!</v>
      </c>
      <c r="F7403" t="e">
        <f>Table1[[#This Row],[Termékkör]]</f>
        <v>#VALUE!</v>
      </c>
      <c r="G7403" s="4" t="e">
        <f>Table1[[#This Row],[SzumElad]]</f>
        <v>#VALUE!</v>
      </c>
      <c r="H7403" s="7" t="e">
        <f>Table1[[#This Row],[Jut_%]]</f>
        <v>#VALUE!</v>
      </c>
      <c r="I7403" s="4" t="e">
        <f>Table1[[#This Row],[Jut]]</f>
        <v>#VALUE!</v>
      </c>
      <c r="J7403" s="4" t="e">
        <f>Table1[[#This Row],[Column1]]</f>
        <v>#VALUE!</v>
      </c>
    </row>
    <row r="7404" spans="1:10" hidden="1" x14ac:dyDescent="0.3">
      <c r="A7404" s="2" t="e">
        <f>Table1[[#This Row],[Befolyt]]</f>
        <v>#VALUE!</v>
      </c>
      <c r="B7404" t="e">
        <f>Table1[[#This Row],[ÜK]]</f>
        <v>#VALUE!</v>
      </c>
      <c r="C7404" s="3" t="e">
        <f>Table1[[#This Row],[Szla]]</f>
        <v>#VALUE!</v>
      </c>
      <c r="D7404" s="6" t="e">
        <f>Table1[[#This Row],[Kelt_hó]]</f>
        <v>#VALUE!</v>
      </c>
      <c r="E7404" t="e">
        <f>Table1[[#This Row],[Vevő]]</f>
        <v>#VALUE!</v>
      </c>
      <c r="F7404" t="e">
        <f>Table1[[#This Row],[Termékkör]]</f>
        <v>#VALUE!</v>
      </c>
      <c r="G7404" s="4" t="e">
        <f>Table1[[#This Row],[SzumElad]]</f>
        <v>#VALUE!</v>
      </c>
      <c r="H7404" s="7" t="e">
        <f>Table1[[#This Row],[Jut_%]]</f>
        <v>#VALUE!</v>
      </c>
      <c r="I7404" s="4" t="e">
        <f>Table1[[#This Row],[Jut]]</f>
        <v>#VALUE!</v>
      </c>
      <c r="J7404" s="4" t="e">
        <f>Table1[[#This Row],[Column1]]</f>
        <v>#VALUE!</v>
      </c>
    </row>
    <row r="7405" spans="1:10" hidden="1" x14ac:dyDescent="0.3">
      <c r="A7405" s="2" t="e">
        <f>Table1[[#This Row],[Befolyt]]</f>
        <v>#VALUE!</v>
      </c>
      <c r="B7405" t="e">
        <f>Table1[[#This Row],[ÜK]]</f>
        <v>#VALUE!</v>
      </c>
      <c r="C7405" s="3" t="e">
        <f>Table1[[#This Row],[Szla]]</f>
        <v>#VALUE!</v>
      </c>
      <c r="D7405" s="6" t="e">
        <f>Table1[[#This Row],[Kelt_hó]]</f>
        <v>#VALUE!</v>
      </c>
      <c r="E7405" t="e">
        <f>Table1[[#This Row],[Vevő]]</f>
        <v>#VALUE!</v>
      </c>
      <c r="F7405" t="e">
        <f>Table1[[#This Row],[Termékkör]]</f>
        <v>#VALUE!</v>
      </c>
      <c r="G7405" s="4" t="e">
        <f>Table1[[#This Row],[SzumElad]]</f>
        <v>#VALUE!</v>
      </c>
      <c r="H7405" s="7" t="e">
        <f>Table1[[#This Row],[Jut_%]]</f>
        <v>#VALUE!</v>
      </c>
      <c r="I7405" s="4" t="e">
        <f>Table1[[#This Row],[Jut]]</f>
        <v>#VALUE!</v>
      </c>
      <c r="J7405" s="4" t="e">
        <f>Table1[[#This Row],[Column1]]</f>
        <v>#VALUE!</v>
      </c>
    </row>
    <row r="7406" spans="1:10" hidden="1" x14ac:dyDescent="0.3">
      <c r="A7406" s="2" t="e">
        <f>Table1[[#This Row],[Befolyt]]</f>
        <v>#VALUE!</v>
      </c>
      <c r="B7406" t="e">
        <f>Table1[[#This Row],[ÜK]]</f>
        <v>#VALUE!</v>
      </c>
      <c r="C7406" s="3" t="e">
        <f>Table1[[#This Row],[Szla]]</f>
        <v>#VALUE!</v>
      </c>
      <c r="D7406" s="6" t="e">
        <f>Table1[[#This Row],[Kelt_hó]]</f>
        <v>#VALUE!</v>
      </c>
      <c r="E7406" t="e">
        <f>Table1[[#This Row],[Vevő]]</f>
        <v>#VALUE!</v>
      </c>
      <c r="F7406" t="e">
        <f>Table1[[#This Row],[Termékkör]]</f>
        <v>#VALUE!</v>
      </c>
      <c r="G7406" s="4" t="e">
        <f>Table1[[#This Row],[SzumElad]]</f>
        <v>#VALUE!</v>
      </c>
      <c r="H7406" s="7" t="e">
        <f>Table1[[#This Row],[Jut_%]]</f>
        <v>#VALUE!</v>
      </c>
      <c r="I7406" s="4" t="e">
        <f>Table1[[#This Row],[Jut]]</f>
        <v>#VALUE!</v>
      </c>
      <c r="J7406" s="4" t="e">
        <f>Table1[[#This Row],[Column1]]</f>
        <v>#VALUE!</v>
      </c>
    </row>
    <row r="7407" spans="1:10" hidden="1" x14ac:dyDescent="0.3">
      <c r="A7407" s="2" t="e">
        <f>Table1[[#This Row],[Befolyt]]</f>
        <v>#VALUE!</v>
      </c>
      <c r="B7407" t="e">
        <f>Table1[[#This Row],[ÜK]]</f>
        <v>#VALUE!</v>
      </c>
      <c r="C7407" s="3" t="e">
        <f>Table1[[#This Row],[Szla]]</f>
        <v>#VALUE!</v>
      </c>
      <c r="D7407" s="6" t="e">
        <f>Table1[[#This Row],[Kelt_hó]]</f>
        <v>#VALUE!</v>
      </c>
      <c r="E7407" t="e">
        <f>Table1[[#This Row],[Vevő]]</f>
        <v>#VALUE!</v>
      </c>
      <c r="F7407" t="e">
        <f>Table1[[#This Row],[Termékkör]]</f>
        <v>#VALUE!</v>
      </c>
      <c r="G7407" s="4" t="e">
        <f>Table1[[#This Row],[SzumElad]]</f>
        <v>#VALUE!</v>
      </c>
      <c r="H7407" s="7" t="e">
        <f>Table1[[#This Row],[Jut_%]]</f>
        <v>#VALUE!</v>
      </c>
      <c r="I7407" s="4" t="e">
        <f>Table1[[#This Row],[Jut]]</f>
        <v>#VALUE!</v>
      </c>
      <c r="J7407" s="4" t="e">
        <f>Table1[[#This Row],[Column1]]</f>
        <v>#VALUE!</v>
      </c>
    </row>
    <row r="7408" spans="1:10" hidden="1" x14ac:dyDescent="0.3">
      <c r="A7408" s="2" t="e">
        <f>Table1[[#This Row],[Befolyt]]</f>
        <v>#VALUE!</v>
      </c>
      <c r="B7408" t="e">
        <f>Table1[[#This Row],[ÜK]]</f>
        <v>#VALUE!</v>
      </c>
      <c r="C7408" s="3" t="e">
        <f>Table1[[#This Row],[Szla]]</f>
        <v>#VALUE!</v>
      </c>
      <c r="D7408" s="6" t="e">
        <f>Table1[[#This Row],[Kelt_hó]]</f>
        <v>#VALUE!</v>
      </c>
      <c r="E7408" t="e">
        <f>Table1[[#This Row],[Vevő]]</f>
        <v>#VALUE!</v>
      </c>
      <c r="F7408" t="e">
        <f>Table1[[#This Row],[Termékkör]]</f>
        <v>#VALUE!</v>
      </c>
      <c r="G7408" s="4" t="e">
        <f>Table1[[#This Row],[SzumElad]]</f>
        <v>#VALUE!</v>
      </c>
      <c r="H7408" s="7" t="e">
        <f>Table1[[#This Row],[Jut_%]]</f>
        <v>#VALUE!</v>
      </c>
      <c r="I7408" s="4" t="e">
        <f>Table1[[#This Row],[Jut]]</f>
        <v>#VALUE!</v>
      </c>
      <c r="J7408" s="4" t="e">
        <f>Table1[[#This Row],[Column1]]</f>
        <v>#VALUE!</v>
      </c>
    </row>
    <row r="7409" spans="1:10" hidden="1" x14ac:dyDescent="0.3">
      <c r="A7409" s="2" t="e">
        <f>Table1[[#This Row],[Befolyt]]</f>
        <v>#VALUE!</v>
      </c>
      <c r="B7409" t="e">
        <f>Table1[[#This Row],[ÜK]]</f>
        <v>#VALUE!</v>
      </c>
      <c r="C7409" s="3" t="e">
        <f>Table1[[#This Row],[Szla]]</f>
        <v>#VALUE!</v>
      </c>
      <c r="D7409" s="6" t="e">
        <f>Table1[[#This Row],[Kelt_hó]]</f>
        <v>#VALUE!</v>
      </c>
      <c r="E7409" t="e">
        <f>Table1[[#This Row],[Vevő]]</f>
        <v>#VALUE!</v>
      </c>
      <c r="F7409" t="e">
        <f>Table1[[#This Row],[Termékkör]]</f>
        <v>#VALUE!</v>
      </c>
      <c r="G7409" s="4" t="e">
        <f>Table1[[#This Row],[SzumElad]]</f>
        <v>#VALUE!</v>
      </c>
      <c r="H7409" s="7" t="e">
        <f>Table1[[#This Row],[Jut_%]]</f>
        <v>#VALUE!</v>
      </c>
      <c r="I7409" s="4" t="e">
        <f>Table1[[#This Row],[Jut]]</f>
        <v>#VALUE!</v>
      </c>
      <c r="J7409" s="4" t="e">
        <f>Table1[[#This Row],[Column1]]</f>
        <v>#VALUE!</v>
      </c>
    </row>
    <row r="7410" spans="1:10" hidden="1" x14ac:dyDescent="0.3">
      <c r="A7410" s="2" t="e">
        <f>Table1[[#This Row],[Befolyt]]</f>
        <v>#VALUE!</v>
      </c>
      <c r="B7410" t="e">
        <f>Table1[[#This Row],[ÜK]]</f>
        <v>#VALUE!</v>
      </c>
      <c r="C7410" s="3" t="e">
        <f>Table1[[#This Row],[Szla]]</f>
        <v>#VALUE!</v>
      </c>
      <c r="D7410" s="6" t="e">
        <f>Table1[[#This Row],[Kelt_hó]]</f>
        <v>#VALUE!</v>
      </c>
      <c r="E7410" t="e">
        <f>Table1[[#This Row],[Vevő]]</f>
        <v>#VALUE!</v>
      </c>
      <c r="F7410" t="e">
        <f>Table1[[#This Row],[Termékkör]]</f>
        <v>#VALUE!</v>
      </c>
      <c r="G7410" s="4" t="e">
        <f>Table1[[#This Row],[SzumElad]]</f>
        <v>#VALUE!</v>
      </c>
      <c r="H7410" s="7" t="e">
        <f>Table1[[#This Row],[Jut_%]]</f>
        <v>#VALUE!</v>
      </c>
      <c r="I7410" s="4" t="e">
        <f>Table1[[#This Row],[Jut]]</f>
        <v>#VALUE!</v>
      </c>
      <c r="J7410" s="4" t="e">
        <f>Table1[[#This Row],[Column1]]</f>
        <v>#VALUE!</v>
      </c>
    </row>
    <row r="7411" spans="1:10" hidden="1" x14ac:dyDescent="0.3">
      <c r="A7411" s="2" t="e">
        <f>Table1[[#This Row],[Befolyt]]</f>
        <v>#VALUE!</v>
      </c>
      <c r="B7411" t="e">
        <f>Table1[[#This Row],[ÜK]]</f>
        <v>#VALUE!</v>
      </c>
      <c r="C7411" s="3" t="e">
        <f>Table1[[#This Row],[Szla]]</f>
        <v>#VALUE!</v>
      </c>
      <c r="D7411" s="6" t="e">
        <f>Table1[[#This Row],[Kelt_hó]]</f>
        <v>#VALUE!</v>
      </c>
      <c r="E7411" t="e">
        <f>Table1[[#This Row],[Vevő]]</f>
        <v>#VALUE!</v>
      </c>
      <c r="F7411" t="e">
        <f>Table1[[#This Row],[Termékkör]]</f>
        <v>#VALUE!</v>
      </c>
      <c r="G7411" s="4" t="e">
        <f>Table1[[#This Row],[SzumElad]]</f>
        <v>#VALUE!</v>
      </c>
      <c r="H7411" s="7" t="e">
        <f>Table1[[#This Row],[Jut_%]]</f>
        <v>#VALUE!</v>
      </c>
      <c r="I7411" s="4" t="e">
        <f>Table1[[#This Row],[Jut]]</f>
        <v>#VALUE!</v>
      </c>
      <c r="J7411" s="4" t="e">
        <f>Table1[[#This Row],[Column1]]</f>
        <v>#VALUE!</v>
      </c>
    </row>
    <row r="7412" spans="1:10" hidden="1" x14ac:dyDescent="0.3">
      <c r="A7412" s="2" t="e">
        <f>Table1[[#This Row],[Befolyt]]</f>
        <v>#VALUE!</v>
      </c>
      <c r="B7412" t="e">
        <f>Table1[[#This Row],[ÜK]]</f>
        <v>#VALUE!</v>
      </c>
      <c r="C7412" s="3" t="e">
        <f>Table1[[#This Row],[Szla]]</f>
        <v>#VALUE!</v>
      </c>
      <c r="D7412" s="6" t="e">
        <f>Table1[[#This Row],[Kelt_hó]]</f>
        <v>#VALUE!</v>
      </c>
      <c r="E7412" t="e">
        <f>Table1[[#This Row],[Vevő]]</f>
        <v>#VALUE!</v>
      </c>
      <c r="F7412" t="e">
        <f>Table1[[#This Row],[Termékkör]]</f>
        <v>#VALUE!</v>
      </c>
      <c r="G7412" s="4" t="e">
        <f>Table1[[#This Row],[SzumElad]]</f>
        <v>#VALUE!</v>
      </c>
      <c r="H7412" s="7" t="e">
        <f>Table1[[#This Row],[Jut_%]]</f>
        <v>#VALUE!</v>
      </c>
      <c r="I7412" s="4" t="e">
        <f>Table1[[#This Row],[Jut]]</f>
        <v>#VALUE!</v>
      </c>
      <c r="J7412" s="4" t="e">
        <f>Table1[[#This Row],[Column1]]</f>
        <v>#VALUE!</v>
      </c>
    </row>
    <row r="7413" spans="1:10" hidden="1" x14ac:dyDescent="0.3">
      <c r="A7413" s="2" t="e">
        <f>Table1[[#This Row],[Befolyt]]</f>
        <v>#VALUE!</v>
      </c>
      <c r="B7413" t="e">
        <f>Table1[[#This Row],[ÜK]]</f>
        <v>#VALUE!</v>
      </c>
      <c r="C7413" s="3" t="e">
        <f>Table1[[#This Row],[Szla]]</f>
        <v>#VALUE!</v>
      </c>
      <c r="D7413" s="6" t="e">
        <f>Table1[[#This Row],[Kelt_hó]]</f>
        <v>#VALUE!</v>
      </c>
      <c r="E7413" t="e">
        <f>Table1[[#This Row],[Vevő]]</f>
        <v>#VALUE!</v>
      </c>
      <c r="F7413" t="e">
        <f>Table1[[#This Row],[Termékkör]]</f>
        <v>#VALUE!</v>
      </c>
      <c r="G7413" s="4" t="e">
        <f>Table1[[#This Row],[SzumElad]]</f>
        <v>#VALUE!</v>
      </c>
      <c r="H7413" s="7" t="e">
        <f>Table1[[#This Row],[Jut_%]]</f>
        <v>#VALUE!</v>
      </c>
      <c r="I7413" s="4" t="e">
        <f>Table1[[#This Row],[Jut]]</f>
        <v>#VALUE!</v>
      </c>
      <c r="J7413" s="4" t="e">
        <f>Table1[[#This Row],[Column1]]</f>
        <v>#VALUE!</v>
      </c>
    </row>
    <row r="7414" spans="1:10" hidden="1" x14ac:dyDescent="0.3">
      <c r="A7414" s="2" t="e">
        <f>Table1[[#This Row],[Befolyt]]</f>
        <v>#VALUE!</v>
      </c>
      <c r="B7414" t="e">
        <f>Table1[[#This Row],[ÜK]]</f>
        <v>#VALUE!</v>
      </c>
      <c r="C7414" s="3" t="e">
        <f>Table1[[#This Row],[Szla]]</f>
        <v>#VALUE!</v>
      </c>
      <c r="D7414" s="6" t="e">
        <f>Table1[[#This Row],[Kelt_hó]]</f>
        <v>#VALUE!</v>
      </c>
      <c r="E7414" t="e">
        <f>Table1[[#This Row],[Vevő]]</f>
        <v>#VALUE!</v>
      </c>
      <c r="F7414" t="e">
        <f>Table1[[#This Row],[Termékkör]]</f>
        <v>#VALUE!</v>
      </c>
      <c r="G7414" s="4" t="e">
        <f>Table1[[#This Row],[SzumElad]]</f>
        <v>#VALUE!</v>
      </c>
      <c r="H7414" s="7" t="e">
        <f>Table1[[#This Row],[Jut_%]]</f>
        <v>#VALUE!</v>
      </c>
      <c r="I7414" s="4" t="e">
        <f>Table1[[#This Row],[Jut]]</f>
        <v>#VALUE!</v>
      </c>
      <c r="J7414" s="4" t="e">
        <f>Table1[[#This Row],[Column1]]</f>
        <v>#VALUE!</v>
      </c>
    </row>
    <row r="7415" spans="1:10" hidden="1" x14ac:dyDescent="0.3">
      <c r="A7415" s="2" t="e">
        <f>Table1[[#This Row],[Befolyt]]</f>
        <v>#VALUE!</v>
      </c>
      <c r="B7415" t="e">
        <f>Table1[[#This Row],[ÜK]]</f>
        <v>#VALUE!</v>
      </c>
      <c r="C7415" s="3" t="e">
        <f>Table1[[#This Row],[Szla]]</f>
        <v>#VALUE!</v>
      </c>
      <c r="D7415" s="6" t="e">
        <f>Table1[[#This Row],[Kelt_hó]]</f>
        <v>#VALUE!</v>
      </c>
      <c r="E7415" t="e">
        <f>Table1[[#This Row],[Vevő]]</f>
        <v>#VALUE!</v>
      </c>
      <c r="F7415" t="e">
        <f>Table1[[#This Row],[Termékkör]]</f>
        <v>#VALUE!</v>
      </c>
      <c r="G7415" s="4" t="e">
        <f>Table1[[#This Row],[SzumElad]]</f>
        <v>#VALUE!</v>
      </c>
      <c r="H7415" s="7" t="e">
        <f>Table1[[#This Row],[Jut_%]]</f>
        <v>#VALUE!</v>
      </c>
      <c r="I7415" s="4" t="e">
        <f>Table1[[#This Row],[Jut]]</f>
        <v>#VALUE!</v>
      </c>
      <c r="J7415" s="4" t="e">
        <f>Table1[[#This Row],[Column1]]</f>
        <v>#VALUE!</v>
      </c>
    </row>
    <row r="7416" spans="1:10" hidden="1" x14ac:dyDescent="0.3">
      <c r="A7416" s="2" t="e">
        <f>Table1[[#This Row],[Befolyt]]</f>
        <v>#VALUE!</v>
      </c>
      <c r="B7416" t="e">
        <f>Table1[[#This Row],[ÜK]]</f>
        <v>#VALUE!</v>
      </c>
      <c r="C7416" s="3" t="e">
        <f>Table1[[#This Row],[Szla]]</f>
        <v>#VALUE!</v>
      </c>
      <c r="D7416" s="6" t="e">
        <f>Table1[[#This Row],[Kelt_hó]]</f>
        <v>#VALUE!</v>
      </c>
      <c r="E7416" t="e">
        <f>Table1[[#This Row],[Vevő]]</f>
        <v>#VALUE!</v>
      </c>
      <c r="F7416" t="e">
        <f>Table1[[#This Row],[Termékkör]]</f>
        <v>#VALUE!</v>
      </c>
      <c r="G7416" s="4" t="e">
        <f>Table1[[#This Row],[SzumElad]]</f>
        <v>#VALUE!</v>
      </c>
      <c r="H7416" s="7" t="e">
        <f>Table1[[#This Row],[Jut_%]]</f>
        <v>#VALUE!</v>
      </c>
      <c r="I7416" s="4" t="e">
        <f>Table1[[#This Row],[Jut]]</f>
        <v>#VALUE!</v>
      </c>
      <c r="J7416" s="4" t="e">
        <f>Table1[[#This Row],[Column1]]</f>
        <v>#VALUE!</v>
      </c>
    </row>
    <row r="7417" spans="1:10" hidden="1" x14ac:dyDescent="0.3">
      <c r="A7417" s="2" t="e">
        <f>Table1[[#This Row],[Befolyt]]</f>
        <v>#VALUE!</v>
      </c>
      <c r="B7417" t="e">
        <f>Table1[[#This Row],[ÜK]]</f>
        <v>#VALUE!</v>
      </c>
      <c r="C7417" s="3" t="e">
        <f>Table1[[#This Row],[Szla]]</f>
        <v>#VALUE!</v>
      </c>
      <c r="D7417" s="6" t="e">
        <f>Table1[[#This Row],[Kelt_hó]]</f>
        <v>#VALUE!</v>
      </c>
      <c r="E7417" t="e">
        <f>Table1[[#This Row],[Vevő]]</f>
        <v>#VALUE!</v>
      </c>
      <c r="F7417" t="e">
        <f>Table1[[#This Row],[Termékkör]]</f>
        <v>#VALUE!</v>
      </c>
      <c r="G7417" s="4" t="e">
        <f>Table1[[#This Row],[SzumElad]]</f>
        <v>#VALUE!</v>
      </c>
      <c r="H7417" s="7" t="e">
        <f>Table1[[#This Row],[Jut_%]]</f>
        <v>#VALUE!</v>
      </c>
      <c r="I7417" s="4" t="e">
        <f>Table1[[#This Row],[Jut]]</f>
        <v>#VALUE!</v>
      </c>
      <c r="J7417" s="4" t="e">
        <f>Table1[[#This Row],[Column1]]</f>
        <v>#VALUE!</v>
      </c>
    </row>
    <row r="7418" spans="1:10" hidden="1" x14ac:dyDescent="0.3">
      <c r="A7418" s="2" t="e">
        <f>Table1[[#This Row],[Befolyt]]</f>
        <v>#VALUE!</v>
      </c>
      <c r="B7418" t="e">
        <f>Table1[[#This Row],[ÜK]]</f>
        <v>#VALUE!</v>
      </c>
      <c r="C7418" s="3" t="e">
        <f>Table1[[#This Row],[Szla]]</f>
        <v>#VALUE!</v>
      </c>
      <c r="D7418" s="6" t="e">
        <f>Table1[[#This Row],[Kelt_hó]]</f>
        <v>#VALUE!</v>
      </c>
      <c r="E7418" t="e">
        <f>Table1[[#This Row],[Vevő]]</f>
        <v>#VALUE!</v>
      </c>
      <c r="F7418" t="e">
        <f>Table1[[#This Row],[Termékkör]]</f>
        <v>#VALUE!</v>
      </c>
      <c r="G7418" s="4" t="e">
        <f>Table1[[#This Row],[SzumElad]]</f>
        <v>#VALUE!</v>
      </c>
      <c r="H7418" s="7" t="e">
        <f>Table1[[#This Row],[Jut_%]]</f>
        <v>#VALUE!</v>
      </c>
      <c r="I7418" s="4" t="e">
        <f>Table1[[#This Row],[Jut]]</f>
        <v>#VALUE!</v>
      </c>
      <c r="J7418" s="4" t="e">
        <f>Table1[[#This Row],[Column1]]</f>
        <v>#VALUE!</v>
      </c>
    </row>
    <row r="7419" spans="1:10" hidden="1" x14ac:dyDescent="0.3">
      <c r="A7419" s="2" t="e">
        <f>Table1[[#This Row],[Befolyt]]</f>
        <v>#VALUE!</v>
      </c>
      <c r="B7419" t="e">
        <f>Table1[[#This Row],[ÜK]]</f>
        <v>#VALUE!</v>
      </c>
      <c r="C7419" s="3" t="e">
        <f>Table1[[#This Row],[Szla]]</f>
        <v>#VALUE!</v>
      </c>
      <c r="D7419" s="6" t="e">
        <f>Table1[[#This Row],[Kelt_hó]]</f>
        <v>#VALUE!</v>
      </c>
      <c r="E7419" t="e">
        <f>Table1[[#This Row],[Vevő]]</f>
        <v>#VALUE!</v>
      </c>
      <c r="F7419" t="e">
        <f>Table1[[#This Row],[Termékkör]]</f>
        <v>#VALUE!</v>
      </c>
      <c r="G7419" s="4" t="e">
        <f>Table1[[#This Row],[SzumElad]]</f>
        <v>#VALUE!</v>
      </c>
      <c r="H7419" s="7" t="e">
        <f>Table1[[#This Row],[Jut_%]]</f>
        <v>#VALUE!</v>
      </c>
      <c r="I7419" s="4" t="e">
        <f>Table1[[#This Row],[Jut]]</f>
        <v>#VALUE!</v>
      </c>
      <c r="J7419" s="4" t="e">
        <f>Table1[[#This Row],[Column1]]</f>
        <v>#VALUE!</v>
      </c>
    </row>
    <row r="7420" spans="1:10" hidden="1" x14ac:dyDescent="0.3">
      <c r="A7420" s="2" t="e">
        <f>Table1[[#This Row],[Befolyt]]</f>
        <v>#VALUE!</v>
      </c>
      <c r="B7420" t="e">
        <f>Table1[[#This Row],[ÜK]]</f>
        <v>#VALUE!</v>
      </c>
      <c r="C7420" s="3" t="e">
        <f>Table1[[#This Row],[Szla]]</f>
        <v>#VALUE!</v>
      </c>
      <c r="D7420" s="6" t="e">
        <f>Table1[[#This Row],[Kelt_hó]]</f>
        <v>#VALUE!</v>
      </c>
      <c r="E7420" t="e">
        <f>Table1[[#This Row],[Vevő]]</f>
        <v>#VALUE!</v>
      </c>
      <c r="F7420" t="e">
        <f>Table1[[#This Row],[Termékkör]]</f>
        <v>#VALUE!</v>
      </c>
      <c r="G7420" s="4" t="e">
        <f>Table1[[#This Row],[SzumElad]]</f>
        <v>#VALUE!</v>
      </c>
      <c r="H7420" s="7" t="e">
        <f>Table1[[#This Row],[Jut_%]]</f>
        <v>#VALUE!</v>
      </c>
      <c r="I7420" s="4" t="e">
        <f>Table1[[#This Row],[Jut]]</f>
        <v>#VALUE!</v>
      </c>
      <c r="J7420" s="4" t="e">
        <f>Table1[[#This Row],[Column1]]</f>
        <v>#VALUE!</v>
      </c>
    </row>
    <row r="7421" spans="1:10" hidden="1" x14ac:dyDescent="0.3">
      <c r="A7421" s="2" t="e">
        <f>Table1[[#This Row],[Befolyt]]</f>
        <v>#VALUE!</v>
      </c>
      <c r="B7421" t="e">
        <f>Table1[[#This Row],[ÜK]]</f>
        <v>#VALUE!</v>
      </c>
      <c r="C7421" s="3" t="e">
        <f>Table1[[#This Row],[Szla]]</f>
        <v>#VALUE!</v>
      </c>
      <c r="D7421" s="6" t="e">
        <f>Table1[[#This Row],[Kelt_hó]]</f>
        <v>#VALUE!</v>
      </c>
      <c r="E7421" t="e">
        <f>Table1[[#This Row],[Vevő]]</f>
        <v>#VALUE!</v>
      </c>
      <c r="F7421" t="e">
        <f>Table1[[#This Row],[Termékkör]]</f>
        <v>#VALUE!</v>
      </c>
      <c r="G7421" s="4" t="e">
        <f>Table1[[#This Row],[SzumElad]]</f>
        <v>#VALUE!</v>
      </c>
      <c r="H7421" s="7" t="e">
        <f>Table1[[#This Row],[Jut_%]]</f>
        <v>#VALUE!</v>
      </c>
      <c r="I7421" s="4" t="e">
        <f>Table1[[#This Row],[Jut]]</f>
        <v>#VALUE!</v>
      </c>
      <c r="J7421" s="4" t="e">
        <f>Table1[[#This Row],[Column1]]</f>
        <v>#VALUE!</v>
      </c>
    </row>
    <row r="7422" spans="1:10" hidden="1" x14ac:dyDescent="0.3">
      <c r="A7422" s="2" t="e">
        <f>Table1[[#This Row],[Befolyt]]</f>
        <v>#VALUE!</v>
      </c>
      <c r="B7422" t="e">
        <f>Table1[[#This Row],[ÜK]]</f>
        <v>#VALUE!</v>
      </c>
      <c r="C7422" s="3" t="e">
        <f>Table1[[#This Row],[Szla]]</f>
        <v>#VALUE!</v>
      </c>
      <c r="D7422" s="6" t="e">
        <f>Table1[[#This Row],[Kelt_hó]]</f>
        <v>#VALUE!</v>
      </c>
      <c r="E7422" t="e">
        <f>Table1[[#This Row],[Vevő]]</f>
        <v>#VALUE!</v>
      </c>
      <c r="F7422" t="e">
        <f>Table1[[#This Row],[Termékkör]]</f>
        <v>#VALUE!</v>
      </c>
      <c r="G7422" s="4" t="e">
        <f>Table1[[#This Row],[SzumElad]]</f>
        <v>#VALUE!</v>
      </c>
      <c r="H7422" s="7" t="e">
        <f>Table1[[#This Row],[Jut_%]]</f>
        <v>#VALUE!</v>
      </c>
      <c r="I7422" s="4" t="e">
        <f>Table1[[#This Row],[Jut]]</f>
        <v>#VALUE!</v>
      </c>
      <c r="J7422" s="4" t="e">
        <f>Table1[[#This Row],[Column1]]</f>
        <v>#VALUE!</v>
      </c>
    </row>
    <row r="7423" spans="1:10" hidden="1" x14ac:dyDescent="0.3">
      <c r="A7423" s="2" t="e">
        <f>Table1[[#This Row],[Befolyt]]</f>
        <v>#VALUE!</v>
      </c>
      <c r="B7423" t="e">
        <f>Table1[[#This Row],[ÜK]]</f>
        <v>#VALUE!</v>
      </c>
      <c r="C7423" s="3" t="e">
        <f>Table1[[#This Row],[Szla]]</f>
        <v>#VALUE!</v>
      </c>
      <c r="D7423" s="6" t="e">
        <f>Table1[[#This Row],[Kelt_hó]]</f>
        <v>#VALUE!</v>
      </c>
      <c r="E7423" t="e">
        <f>Table1[[#This Row],[Vevő]]</f>
        <v>#VALUE!</v>
      </c>
      <c r="F7423" t="e">
        <f>Table1[[#This Row],[Termékkör]]</f>
        <v>#VALUE!</v>
      </c>
      <c r="G7423" s="4" t="e">
        <f>Table1[[#This Row],[SzumElad]]</f>
        <v>#VALUE!</v>
      </c>
      <c r="H7423" s="7" t="e">
        <f>Table1[[#This Row],[Jut_%]]</f>
        <v>#VALUE!</v>
      </c>
      <c r="I7423" s="4" t="e">
        <f>Table1[[#This Row],[Jut]]</f>
        <v>#VALUE!</v>
      </c>
      <c r="J7423" s="4" t="e">
        <f>Table1[[#This Row],[Column1]]</f>
        <v>#VALUE!</v>
      </c>
    </row>
    <row r="7424" spans="1:10" hidden="1" x14ac:dyDescent="0.3">
      <c r="A7424" s="2" t="e">
        <f>Table1[[#This Row],[Befolyt]]</f>
        <v>#VALUE!</v>
      </c>
      <c r="B7424" t="e">
        <f>Table1[[#This Row],[ÜK]]</f>
        <v>#VALUE!</v>
      </c>
      <c r="C7424" s="3" t="e">
        <f>Table1[[#This Row],[Szla]]</f>
        <v>#VALUE!</v>
      </c>
      <c r="D7424" s="6" t="e">
        <f>Table1[[#This Row],[Kelt_hó]]</f>
        <v>#VALUE!</v>
      </c>
      <c r="E7424" t="e">
        <f>Table1[[#This Row],[Vevő]]</f>
        <v>#VALUE!</v>
      </c>
      <c r="F7424" t="e">
        <f>Table1[[#This Row],[Termékkör]]</f>
        <v>#VALUE!</v>
      </c>
      <c r="G7424" s="4" t="e">
        <f>Table1[[#This Row],[SzumElad]]</f>
        <v>#VALUE!</v>
      </c>
      <c r="H7424" s="7" t="e">
        <f>Table1[[#This Row],[Jut_%]]</f>
        <v>#VALUE!</v>
      </c>
      <c r="I7424" s="4" t="e">
        <f>Table1[[#This Row],[Jut]]</f>
        <v>#VALUE!</v>
      </c>
      <c r="J7424" s="4" t="e">
        <f>Table1[[#This Row],[Column1]]</f>
        <v>#VALUE!</v>
      </c>
    </row>
    <row r="7425" spans="1:10" hidden="1" x14ac:dyDescent="0.3">
      <c r="A7425" s="2" t="e">
        <f>Table1[[#This Row],[Befolyt]]</f>
        <v>#VALUE!</v>
      </c>
      <c r="B7425" t="e">
        <f>Table1[[#This Row],[ÜK]]</f>
        <v>#VALUE!</v>
      </c>
      <c r="C7425" s="3" t="e">
        <f>Table1[[#This Row],[Szla]]</f>
        <v>#VALUE!</v>
      </c>
      <c r="D7425" s="6" t="e">
        <f>Table1[[#This Row],[Kelt_hó]]</f>
        <v>#VALUE!</v>
      </c>
      <c r="E7425" t="e">
        <f>Table1[[#This Row],[Vevő]]</f>
        <v>#VALUE!</v>
      </c>
      <c r="F7425" t="e">
        <f>Table1[[#This Row],[Termékkör]]</f>
        <v>#VALUE!</v>
      </c>
      <c r="G7425" s="4" t="e">
        <f>Table1[[#This Row],[SzumElad]]</f>
        <v>#VALUE!</v>
      </c>
      <c r="H7425" s="7" t="e">
        <f>Table1[[#This Row],[Jut_%]]</f>
        <v>#VALUE!</v>
      </c>
      <c r="I7425" s="4" t="e">
        <f>Table1[[#This Row],[Jut]]</f>
        <v>#VALUE!</v>
      </c>
      <c r="J7425" s="4" t="e">
        <f>Table1[[#This Row],[Column1]]</f>
        <v>#VALUE!</v>
      </c>
    </row>
    <row r="7426" spans="1:10" hidden="1" x14ac:dyDescent="0.3">
      <c r="A7426" s="2" t="e">
        <f>Table1[[#This Row],[Befolyt]]</f>
        <v>#VALUE!</v>
      </c>
      <c r="B7426" t="e">
        <f>Table1[[#This Row],[ÜK]]</f>
        <v>#VALUE!</v>
      </c>
      <c r="C7426" s="3" t="e">
        <f>Table1[[#This Row],[Szla]]</f>
        <v>#VALUE!</v>
      </c>
      <c r="D7426" s="6" t="e">
        <f>Table1[[#This Row],[Kelt_hó]]</f>
        <v>#VALUE!</v>
      </c>
      <c r="E7426" t="e">
        <f>Table1[[#This Row],[Vevő]]</f>
        <v>#VALUE!</v>
      </c>
      <c r="F7426" t="e">
        <f>Table1[[#This Row],[Termékkör]]</f>
        <v>#VALUE!</v>
      </c>
      <c r="G7426" s="4" t="e">
        <f>Table1[[#This Row],[SzumElad]]</f>
        <v>#VALUE!</v>
      </c>
      <c r="H7426" s="7" t="e">
        <f>Table1[[#This Row],[Jut_%]]</f>
        <v>#VALUE!</v>
      </c>
      <c r="I7426" s="4" t="e">
        <f>Table1[[#This Row],[Jut]]</f>
        <v>#VALUE!</v>
      </c>
      <c r="J7426" s="4" t="e">
        <f>Table1[[#This Row],[Column1]]</f>
        <v>#VALUE!</v>
      </c>
    </row>
    <row r="7427" spans="1:10" hidden="1" x14ac:dyDescent="0.3">
      <c r="A7427" s="2" t="e">
        <f>Table1[[#This Row],[Befolyt]]</f>
        <v>#VALUE!</v>
      </c>
      <c r="B7427" t="e">
        <f>Table1[[#This Row],[ÜK]]</f>
        <v>#VALUE!</v>
      </c>
      <c r="C7427" s="3" t="e">
        <f>Table1[[#This Row],[Szla]]</f>
        <v>#VALUE!</v>
      </c>
      <c r="D7427" s="6" t="e">
        <f>Table1[[#This Row],[Kelt_hó]]</f>
        <v>#VALUE!</v>
      </c>
      <c r="E7427" t="e">
        <f>Table1[[#This Row],[Vevő]]</f>
        <v>#VALUE!</v>
      </c>
      <c r="F7427" t="e">
        <f>Table1[[#This Row],[Termékkör]]</f>
        <v>#VALUE!</v>
      </c>
      <c r="G7427" s="4" t="e">
        <f>Table1[[#This Row],[SzumElad]]</f>
        <v>#VALUE!</v>
      </c>
      <c r="H7427" s="7" t="e">
        <f>Table1[[#This Row],[Jut_%]]</f>
        <v>#VALUE!</v>
      </c>
      <c r="I7427" s="4" t="e">
        <f>Table1[[#This Row],[Jut]]</f>
        <v>#VALUE!</v>
      </c>
      <c r="J7427" s="4" t="e">
        <f>Table1[[#This Row],[Column1]]</f>
        <v>#VALUE!</v>
      </c>
    </row>
    <row r="7428" spans="1:10" hidden="1" x14ac:dyDescent="0.3">
      <c r="A7428" s="2" t="e">
        <f>Table1[[#This Row],[Befolyt]]</f>
        <v>#VALUE!</v>
      </c>
      <c r="B7428" t="e">
        <f>Table1[[#This Row],[ÜK]]</f>
        <v>#VALUE!</v>
      </c>
      <c r="C7428" s="3" t="e">
        <f>Table1[[#This Row],[Szla]]</f>
        <v>#VALUE!</v>
      </c>
      <c r="D7428" s="6" t="e">
        <f>Table1[[#This Row],[Kelt_hó]]</f>
        <v>#VALUE!</v>
      </c>
      <c r="E7428" t="e">
        <f>Table1[[#This Row],[Vevő]]</f>
        <v>#VALUE!</v>
      </c>
      <c r="F7428" t="e">
        <f>Table1[[#This Row],[Termékkör]]</f>
        <v>#VALUE!</v>
      </c>
      <c r="G7428" s="4" t="e">
        <f>Table1[[#This Row],[SzumElad]]</f>
        <v>#VALUE!</v>
      </c>
      <c r="H7428" s="7" t="e">
        <f>Table1[[#This Row],[Jut_%]]</f>
        <v>#VALUE!</v>
      </c>
      <c r="I7428" s="4" t="e">
        <f>Table1[[#This Row],[Jut]]</f>
        <v>#VALUE!</v>
      </c>
      <c r="J7428" s="4" t="e">
        <f>Table1[[#This Row],[Column1]]</f>
        <v>#VALUE!</v>
      </c>
    </row>
    <row r="7429" spans="1:10" hidden="1" x14ac:dyDescent="0.3">
      <c r="A7429" s="2" t="e">
        <f>Table1[[#This Row],[Befolyt]]</f>
        <v>#VALUE!</v>
      </c>
      <c r="B7429" t="e">
        <f>Table1[[#This Row],[ÜK]]</f>
        <v>#VALUE!</v>
      </c>
      <c r="C7429" s="3" t="e">
        <f>Table1[[#This Row],[Szla]]</f>
        <v>#VALUE!</v>
      </c>
      <c r="D7429" s="6" t="e">
        <f>Table1[[#This Row],[Kelt_hó]]</f>
        <v>#VALUE!</v>
      </c>
      <c r="E7429" t="e">
        <f>Table1[[#This Row],[Vevő]]</f>
        <v>#VALUE!</v>
      </c>
      <c r="F7429" t="e">
        <f>Table1[[#This Row],[Termékkör]]</f>
        <v>#VALUE!</v>
      </c>
      <c r="G7429" s="4" t="e">
        <f>Table1[[#This Row],[SzumElad]]</f>
        <v>#VALUE!</v>
      </c>
      <c r="H7429" s="7" t="e">
        <f>Table1[[#This Row],[Jut_%]]</f>
        <v>#VALUE!</v>
      </c>
      <c r="I7429" s="4" t="e">
        <f>Table1[[#This Row],[Jut]]</f>
        <v>#VALUE!</v>
      </c>
      <c r="J7429" s="4" t="e">
        <f>Table1[[#This Row],[Column1]]</f>
        <v>#VALUE!</v>
      </c>
    </row>
    <row r="7430" spans="1:10" hidden="1" x14ac:dyDescent="0.3">
      <c r="A7430" s="2" t="e">
        <f>Table1[[#This Row],[Befolyt]]</f>
        <v>#VALUE!</v>
      </c>
      <c r="B7430" t="e">
        <f>Table1[[#This Row],[ÜK]]</f>
        <v>#VALUE!</v>
      </c>
      <c r="C7430" s="3" t="e">
        <f>Table1[[#This Row],[Szla]]</f>
        <v>#VALUE!</v>
      </c>
      <c r="D7430" s="6" t="e">
        <f>Table1[[#This Row],[Kelt_hó]]</f>
        <v>#VALUE!</v>
      </c>
      <c r="E7430" t="e">
        <f>Table1[[#This Row],[Vevő]]</f>
        <v>#VALUE!</v>
      </c>
      <c r="F7430" t="e">
        <f>Table1[[#This Row],[Termékkör]]</f>
        <v>#VALUE!</v>
      </c>
      <c r="G7430" s="4" t="e">
        <f>Table1[[#This Row],[SzumElad]]</f>
        <v>#VALUE!</v>
      </c>
      <c r="H7430" s="7" t="e">
        <f>Table1[[#This Row],[Jut_%]]</f>
        <v>#VALUE!</v>
      </c>
      <c r="I7430" s="4" t="e">
        <f>Table1[[#This Row],[Jut]]</f>
        <v>#VALUE!</v>
      </c>
      <c r="J7430" s="4" t="e">
        <f>Table1[[#This Row],[Column1]]</f>
        <v>#VALUE!</v>
      </c>
    </row>
    <row r="7431" spans="1:10" hidden="1" x14ac:dyDescent="0.3">
      <c r="A7431" s="2" t="e">
        <f>Table1[[#This Row],[Befolyt]]</f>
        <v>#VALUE!</v>
      </c>
      <c r="B7431" t="e">
        <f>Table1[[#This Row],[ÜK]]</f>
        <v>#VALUE!</v>
      </c>
      <c r="C7431" s="3" t="e">
        <f>Table1[[#This Row],[Szla]]</f>
        <v>#VALUE!</v>
      </c>
      <c r="D7431" s="6" t="e">
        <f>Table1[[#This Row],[Kelt_hó]]</f>
        <v>#VALUE!</v>
      </c>
      <c r="E7431" t="e">
        <f>Table1[[#This Row],[Vevő]]</f>
        <v>#VALUE!</v>
      </c>
      <c r="F7431" t="e">
        <f>Table1[[#This Row],[Termékkör]]</f>
        <v>#VALUE!</v>
      </c>
      <c r="G7431" s="4" t="e">
        <f>Table1[[#This Row],[SzumElad]]</f>
        <v>#VALUE!</v>
      </c>
      <c r="H7431" s="7" t="e">
        <f>Table1[[#This Row],[Jut_%]]</f>
        <v>#VALUE!</v>
      </c>
      <c r="I7431" s="4" t="e">
        <f>Table1[[#This Row],[Jut]]</f>
        <v>#VALUE!</v>
      </c>
      <c r="J7431" s="4" t="e">
        <f>Table1[[#This Row],[Column1]]</f>
        <v>#VALUE!</v>
      </c>
    </row>
    <row r="7432" spans="1:10" hidden="1" x14ac:dyDescent="0.3">
      <c r="A7432" s="2" t="e">
        <f>Table1[[#This Row],[Befolyt]]</f>
        <v>#VALUE!</v>
      </c>
      <c r="B7432" t="e">
        <f>Table1[[#This Row],[ÜK]]</f>
        <v>#VALUE!</v>
      </c>
      <c r="C7432" s="3" t="e">
        <f>Table1[[#This Row],[Szla]]</f>
        <v>#VALUE!</v>
      </c>
      <c r="D7432" s="6" t="e">
        <f>Table1[[#This Row],[Kelt_hó]]</f>
        <v>#VALUE!</v>
      </c>
      <c r="E7432" t="e">
        <f>Table1[[#This Row],[Vevő]]</f>
        <v>#VALUE!</v>
      </c>
      <c r="F7432" t="e">
        <f>Table1[[#This Row],[Termékkör]]</f>
        <v>#VALUE!</v>
      </c>
      <c r="G7432" s="4" t="e">
        <f>Table1[[#This Row],[SzumElad]]</f>
        <v>#VALUE!</v>
      </c>
      <c r="H7432" s="7" t="e">
        <f>Table1[[#This Row],[Jut_%]]</f>
        <v>#VALUE!</v>
      </c>
      <c r="I7432" s="4" t="e">
        <f>Table1[[#This Row],[Jut]]</f>
        <v>#VALUE!</v>
      </c>
      <c r="J7432" s="4" t="e">
        <f>Table1[[#This Row],[Column1]]</f>
        <v>#VALUE!</v>
      </c>
    </row>
    <row r="7433" spans="1:10" hidden="1" x14ac:dyDescent="0.3">
      <c r="A7433" s="2" t="e">
        <f>Table1[[#This Row],[Befolyt]]</f>
        <v>#VALUE!</v>
      </c>
      <c r="B7433" t="e">
        <f>Table1[[#This Row],[ÜK]]</f>
        <v>#VALUE!</v>
      </c>
      <c r="C7433" s="3" t="e">
        <f>Table1[[#This Row],[Szla]]</f>
        <v>#VALUE!</v>
      </c>
      <c r="D7433" s="6" t="e">
        <f>Table1[[#This Row],[Kelt_hó]]</f>
        <v>#VALUE!</v>
      </c>
      <c r="E7433" t="e">
        <f>Table1[[#This Row],[Vevő]]</f>
        <v>#VALUE!</v>
      </c>
      <c r="F7433" t="e">
        <f>Table1[[#This Row],[Termékkör]]</f>
        <v>#VALUE!</v>
      </c>
      <c r="G7433" s="4" t="e">
        <f>Table1[[#This Row],[SzumElad]]</f>
        <v>#VALUE!</v>
      </c>
      <c r="H7433" s="7" t="e">
        <f>Table1[[#This Row],[Jut_%]]</f>
        <v>#VALUE!</v>
      </c>
      <c r="I7433" s="4" t="e">
        <f>Table1[[#This Row],[Jut]]</f>
        <v>#VALUE!</v>
      </c>
      <c r="J7433" s="4" t="e">
        <f>Table1[[#This Row],[Column1]]</f>
        <v>#VALUE!</v>
      </c>
    </row>
    <row r="7434" spans="1:10" hidden="1" x14ac:dyDescent="0.3">
      <c r="A7434" s="2" t="e">
        <f>Table1[[#This Row],[Befolyt]]</f>
        <v>#VALUE!</v>
      </c>
      <c r="B7434" t="e">
        <f>Table1[[#This Row],[ÜK]]</f>
        <v>#VALUE!</v>
      </c>
      <c r="C7434" s="3" t="e">
        <f>Table1[[#This Row],[Szla]]</f>
        <v>#VALUE!</v>
      </c>
      <c r="D7434" s="6" t="e">
        <f>Table1[[#This Row],[Kelt_hó]]</f>
        <v>#VALUE!</v>
      </c>
      <c r="E7434" t="e">
        <f>Table1[[#This Row],[Vevő]]</f>
        <v>#VALUE!</v>
      </c>
      <c r="F7434" t="e">
        <f>Table1[[#This Row],[Termékkör]]</f>
        <v>#VALUE!</v>
      </c>
      <c r="G7434" s="4" t="e">
        <f>Table1[[#This Row],[SzumElad]]</f>
        <v>#VALUE!</v>
      </c>
      <c r="H7434" s="7" t="e">
        <f>Table1[[#This Row],[Jut_%]]</f>
        <v>#VALUE!</v>
      </c>
      <c r="I7434" s="4" t="e">
        <f>Table1[[#This Row],[Jut]]</f>
        <v>#VALUE!</v>
      </c>
      <c r="J7434" s="4" t="e">
        <f>Table1[[#This Row],[Column1]]</f>
        <v>#VALUE!</v>
      </c>
    </row>
    <row r="7435" spans="1:10" hidden="1" x14ac:dyDescent="0.3">
      <c r="A7435" s="2" t="e">
        <f>Table1[[#This Row],[Befolyt]]</f>
        <v>#VALUE!</v>
      </c>
      <c r="B7435" t="e">
        <f>Table1[[#This Row],[ÜK]]</f>
        <v>#VALUE!</v>
      </c>
      <c r="C7435" s="3" t="e">
        <f>Table1[[#This Row],[Szla]]</f>
        <v>#VALUE!</v>
      </c>
      <c r="D7435" s="6" t="e">
        <f>Table1[[#This Row],[Kelt_hó]]</f>
        <v>#VALUE!</v>
      </c>
      <c r="E7435" t="e">
        <f>Table1[[#This Row],[Vevő]]</f>
        <v>#VALUE!</v>
      </c>
      <c r="F7435" t="e">
        <f>Table1[[#This Row],[Termékkör]]</f>
        <v>#VALUE!</v>
      </c>
      <c r="G7435" s="4" t="e">
        <f>Table1[[#This Row],[SzumElad]]</f>
        <v>#VALUE!</v>
      </c>
      <c r="H7435" s="7" t="e">
        <f>Table1[[#This Row],[Jut_%]]</f>
        <v>#VALUE!</v>
      </c>
      <c r="I7435" s="4" t="e">
        <f>Table1[[#This Row],[Jut]]</f>
        <v>#VALUE!</v>
      </c>
      <c r="J7435" s="4" t="e">
        <f>Table1[[#This Row],[Column1]]</f>
        <v>#VALUE!</v>
      </c>
    </row>
    <row r="7436" spans="1:10" hidden="1" x14ac:dyDescent="0.3">
      <c r="A7436" s="2" t="e">
        <f>Table1[[#This Row],[Befolyt]]</f>
        <v>#VALUE!</v>
      </c>
      <c r="B7436" t="e">
        <f>Table1[[#This Row],[ÜK]]</f>
        <v>#VALUE!</v>
      </c>
      <c r="C7436" s="3" t="e">
        <f>Table1[[#This Row],[Szla]]</f>
        <v>#VALUE!</v>
      </c>
      <c r="D7436" s="6" t="e">
        <f>Table1[[#This Row],[Kelt_hó]]</f>
        <v>#VALUE!</v>
      </c>
      <c r="E7436" t="e">
        <f>Table1[[#This Row],[Vevő]]</f>
        <v>#VALUE!</v>
      </c>
      <c r="F7436" t="e">
        <f>Table1[[#This Row],[Termékkör]]</f>
        <v>#VALUE!</v>
      </c>
      <c r="G7436" s="4" t="e">
        <f>Table1[[#This Row],[SzumElad]]</f>
        <v>#VALUE!</v>
      </c>
      <c r="H7436" s="7" t="e">
        <f>Table1[[#This Row],[Jut_%]]</f>
        <v>#VALUE!</v>
      </c>
      <c r="I7436" s="4" t="e">
        <f>Table1[[#This Row],[Jut]]</f>
        <v>#VALUE!</v>
      </c>
      <c r="J7436" s="4" t="e">
        <f>Table1[[#This Row],[Column1]]</f>
        <v>#VALUE!</v>
      </c>
    </row>
    <row r="7437" spans="1:10" hidden="1" x14ac:dyDescent="0.3">
      <c r="A7437" s="2" t="e">
        <f>Table1[[#This Row],[Befolyt]]</f>
        <v>#VALUE!</v>
      </c>
      <c r="B7437" t="e">
        <f>Table1[[#This Row],[ÜK]]</f>
        <v>#VALUE!</v>
      </c>
      <c r="C7437" s="3" t="e">
        <f>Table1[[#This Row],[Szla]]</f>
        <v>#VALUE!</v>
      </c>
      <c r="D7437" s="6" t="e">
        <f>Table1[[#This Row],[Kelt_hó]]</f>
        <v>#VALUE!</v>
      </c>
      <c r="E7437" t="e">
        <f>Table1[[#This Row],[Vevő]]</f>
        <v>#VALUE!</v>
      </c>
      <c r="F7437" t="e">
        <f>Table1[[#This Row],[Termékkör]]</f>
        <v>#VALUE!</v>
      </c>
      <c r="G7437" s="4" t="e">
        <f>Table1[[#This Row],[SzumElad]]</f>
        <v>#VALUE!</v>
      </c>
      <c r="H7437" s="7" t="e">
        <f>Table1[[#This Row],[Jut_%]]</f>
        <v>#VALUE!</v>
      </c>
      <c r="I7437" s="4" t="e">
        <f>Table1[[#This Row],[Jut]]</f>
        <v>#VALUE!</v>
      </c>
      <c r="J7437" s="4" t="e">
        <f>Table1[[#This Row],[Column1]]</f>
        <v>#VALUE!</v>
      </c>
    </row>
    <row r="7438" spans="1:10" hidden="1" x14ac:dyDescent="0.3">
      <c r="A7438" s="2" t="e">
        <f>Table1[[#This Row],[Befolyt]]</f>
        <v>#VALUE!</v>
      </c>
      <c r="B7438" t="e">
        <f>Table1[[#This Row],[ÜK]]</f>
        <v>#VALUE!</v>
      </c>
      <c r="C7438" s="3" t="e">
        <f>Table1[[#This Row],[Szla]]</f>
        <v>#VALUE!</v>
      </c>
      <c r="D7438" s="6" t="e">
        <f>Table1[[#This Row],[Kelt_hó]]</f>
        <v>#VALUE!</v>
      </c>
      <c r="E7438" t="e">
        <f>Table1[[#This Row],[Vevő]]</f>
        <v>#VALUE!</v>
      </c>
      <c r="F7438" t="e">
        <f>Table1[[#This Row],[Termékkör]]</f>
        <v>#VALUE!</v>
      </c>
      <c r="G7438" s="4" t="e">
        <f>Table1[[#This Row],[SzumElad]]</f>
        <v>#VALUE!</v>
      </c>
      <c r="H7438" s="7" t="e">
        <f>Table1[[#This Row],[Jut_%]]</f>
        <v>#VALUE!</v>
      </c>
      <c r="I7438" s="4" t="e">
        <f>Table1[[#This Row],[Jut]]</f>
        <v>#VALUE!</v>
      </c>
      <c r="J7438" s="4" t="e">
        <f>Table1[[#This Row],[Column1]]</f>
        <v>#VALUE!</v>
      </c>
    </row>
    <row r="7439" spans="1:10" hidden="1" x14ac:dyDescent="0.3">
      <c r="A7439" s="2" t="e">
        <f>Table1[[#This Row],[Befolyt]]</f>
        <v>#VALUE!</v>
      </c>
      <c r="B7439" t="e">
        <f>Table1[[#This Row],[ÜK]]</f>
        <v>#VALUE!</v>
      </c>
      <c r="C7439" s="3" t="e">
        <f>Table1[[#This Row],[Szla]]</f>
        <v>#VALUE!</v>
      </c>
      <c r="D7439" s="6" t="e">
        <f>Table1[[#This Row],[Kelt_hó]]</f>
        <v>#VALUE!</v>
      </c>
      <c r="E7439" t="e">
        <f>Table1[[#This Row],[Vevő]]</f>
        <v>#VALUE!</v>
      </c>
      <c r="F7439" t="e">
        <f>Table1[[#This Row],[Termékkör]]</f>
        <v>#VALUE!</v>
      </c>
      <c r="G7439" s="4" t="e">
        <f>Table1[[#This Row],[SzumElad]]</f>
        <v>#VALUE!</v>
      </c>
      <c r="H7439" s="7" t="e">
        <f>Table1[[#This Row],[Jut_%]]</f>
        <v>#VALUE!</v>
      </c>
      <c r="I7439" s="4" t="e">
        <f>Table1[[#This Row],[Jut]]</f>
        <v>#VALUE!</v>
      </c>
      <c r="J7439" s="4" t="e">
        <f>Table1[[#This Row],[Column1]]</f>
        <v>#VALUE!</v>
      </c>
    </row>
    <row r="7440" spans="1:10" hidden="1" x14ac:dyDescent="0.3">
      <c r="A7440" s="2" t="e">
        <f>Table1[[#This Row],[Befolyt]]</f>
        <v>#VALUE!</v>
      </c>
      <c r="B7440" t="e">
        <f>Table1[[#This Row],[ÜK]]</f>
        <v>#VALUE!</v>
      </c>
      <c r="C7440" s="3" t="e">
        <f>Table1[[#This Row],[Szla]]</f>
        <v>#VALUE!</v>
      </c>
      <c r="D7440" s="6" t="e">
        <f>Table1[[#This Row],[Kelt_hó]]</f>
        <v>#VALUE!</v>
      </c>
      <c r="E7440" t="e">
        <f>Table1[[#This Row],[Vevő]]</f>
        <v>#VALUE!</v>
      </c>
      <c r="F7440" t="e">
        <f>Table1[[#This Row],[Termékkör]]</f>
        <v>#VALUE!</v>
      </c>
      <c r="G7440" s="4" t="e">
        <f>Table1[[#This Row],[SzumElad]]</f>
        <v>#VALUE!</v>
      </c>
      <c r="H7440" s="7" t="e">
        <f>Table1[[#This Row],[Jut_%]]</f>
        <v>#VALUE!</v>
      </c>
      <c r="I7440" s="4" t="e">
        <f>Table1[[#This Row],[Jut]]</f>
        <v>#VALUE!</v>
      </c>
      <c r="J7440" s="4" t="e">
        <f>Table1[[#This Row],[Column1]]</f>
        <v>#VALUE!</v>
      </c>
    </row>
    <row r="7441" spans="1:10" hidden="1" x14ac:dyDescent="0.3">
      <c r="A7441" s="2" t="e">
        <f>Table1[[#This Row],[Befolyt]]</f>
        <v>#VALUE!</v>
      </c>
      <c r="B7441" t="e">
        <f>Table1[[#This Row],[ÜK]]</f>
        <v>#VALUE!</v>
      </c>
      <c r="C7441" s="3" t="e">
        <f>Table1[[#This Row],[Szla]]</f>
        <v>#VALUE!</v>
      </c>
      <c r="D7441" s="6" t="e">
        <f>Table1[[#This Row],[Kelt_hó]]</f>
        <v>#VALUE!</v>
      </c>
      <c r="E7441" t="e">
        <f>Table1[[#This Row],[Vevő]]</f>
        <v>#VALUE!</v>
      </c>
      <c r="F7441" t="e">
        <f>Table1[[#This Row],[Termékkör]]</f>
        <v>#VALUE!</v>
      </c>
      <c r="G7441" s="4" t="e">
        <f>Table1[[#This Row],[SzumElad]]</f>
        <v>#VALUE!</v>
      </c>
      <c r="H7441" s="7" t="e">
        <f>Table1[[#This Row],[Jut_%]]</f>
        <v>#VALUE!</v>
      </c>
      <c r="I7441" s="4" t="e">
        <f>Table1[[#This Row],[Jut]]</f>
        <v>#VALUE!</v>
      </c>
      <c r="J7441" s="4" t="e">
        <f>Table1[[#This Row],[Column1]]</f>
        <v>#VALUE!</v>
      </c>
    </row>
    <row r="7442" spans="1:10" hidden="1" x14ac:dyDescent="0.3">
      <c r="A7442" s="2" t="e">
        <f>Table1[[#This Row],[Befolyt]]</f>
        <v>#VALUE!</v>
      </c>
      <c r="B7442" t="e">
        <f>Table1[[#This Row],[ÜK]]</f>
        <v>#VALUE!</v>
      </c>
      <c r="C7442" s="3" t="e">
        <f>Table1[[#This Row],[Szla]]</f>
        <v>#VALUE!</v>
      </c>
      <c r="D7442" s="6" t="e">
        <f>Table1[[#This Row],[Kelt_hó]]</f>
        <v>#VALUE!</v>
      </c>
      <c r="E7442" t="e">
        <f>Table1[[#This Row],[Vevő]]</f>
        <v>#VALUE!</v>
      </c>
      <c r="F7442" t="e">
        <f>Table1[[#This Row],[Termékkör]]</f>
        <v>#VALUE!</v>
      </c>
      <c r="G7442" s="4" t="e">
        <f>Table1[[#This Row],[SzumElad]]</f>
        <v>#VALUE!</v>
      </c>
      <c r="H7442" s="7" t="e">
        <f>Table1[[#This Row],[Jut_%]]</f>
        <v>#VALUE!</v>
      </c>
      <c r="I7442" s="4" t="e">
        <f>Table1[[#This Row],[Jut]]</f>
        <v>#VALUE!</v>
      </c>
      <c r="J7442" s="4" t="e">
        <f>Table1[[#This Row],[Column1]]</f>
        <v>#VALUE!</v>
      </c>
    </row>
    <row r="7443" spans="1:10" hidden="1" x14ac:dyDescent="0.3">
      <c r="A7443" s="2" t="e">
        <f>Table1[[#This Row],[Befolyt]]</f>
        <v>#VALUE!</v>
      </c>
      <c r="B7443" t="e">
        <f>Table1[[#This Row],[ÜK]]</f>
        <v>#VALUE!</v>
      </c>
      <c r="C7443" s="3" t="e">
        <f>Table1[[#This Row],[Szla]]</f>
        <v>#VALUE!</v>
      </c>
      <c r="D7443" s="6" t="e">
        <f>Table1[[#This Row],[Kelt_hó]]</f>
        <v>#VALUE!</v>
      </c>
      <c r="E7443" t="e">
        <f>Table1[[#This Row],[Vevő]]</f>
        <v>#VALUE!</v>
      </c>
      <c r="F7443" t="e">
        <f>Table1[[#This Row],[Termékkör]]</f>
        <v>#VALUE!</v>
      </c>
      <c r="G7443" s="4" t="e">
        <f>Table1[[#This Row],[SzumElad]]</f>
        <v>#VALUE!</v>
      </c>
      <c r="H7443" s="7" t="e">
        <f>Table1[[#This Row],[Jut_%]]</f>
        <v>#VALUE!</v>
      </c>
      <c r="I7443" s="4" t="e">
        <f>Table1[[#This Row],[Jut]]</f>
        <v>#VALUE!</v>
      </c>
      <c r="J7443" s="4" t="e">
        <f>Table1[[#This Row],[Column1]]</f>
        <v>#VALUE!</v>
      </c>
    </row>
    <row r="7444" spans="1:10" hidden="1" x14ac:dyDescent="0.3">
      <c r="A7444" s="2" t="e">
        <f>Table1[[#This Row],[Befolyt]]</f>
        <v>#VALUE!</v>
      </c>
      <c r="B7444" t="e">
        <f>Table1[[#This Row],[ÜK]]</f>
        <v>#VALUE!</v>
      </c>
      <c r="C7444" s="3" t="e">
        <f>Table1[[#This Row],[Szla]]</f>
        <v>#VALUE!</v>
      </c>
      <c r="D7444" s="6" t="e">
        <f>Table1[[#This Row],[Kelt_hó]]</f>
        <v>#VALUE!</v>
      </c>
      <c r="E7444" t="e">
        <f>Table1[[#This Row],[Vevő]]</f>
        <v>#VALUE!</v>
      </c>
      <c r="F7444" t="e">
        <f>Table1[[#This Row],[Termékkör]]</f>
        <v>#VALUE!</v>
      </c>
      <c r="G7444" s="4" t="e">
        <f>Table1[[#This Row],[SzumElad]]</f>
        <v>#VALUE!</v>
      </c>
      <c r="H7444" s="7" t="e">
        <f>Table1[[#This Row],[Jut_%]]</f>
        <v>#VALUE!</v>
      </c>
      <c r="I7444" s="4" t="e">
        <f>Table1[[#This Row],[Jut]]</f>
        <v>#VALUE!</v>
      </c>
      <c r="J7444" s="4" t="e">
        <f>Table1[[#This Row],[Column1]]</f>
        <v>#VALUE!</v>
      </c>
    </row>
    <row r="7445" spans="1:10" hidden="1" x14ac:dyDescent="0.3">
      <c r="A7445" s="2" t="e">
        <f>Table1[[#This Row],[Befolyt]]</f>
        <v>#VALUE!</v>
      </c>
      <c r="B7445" t="e">
        <f>Table1[[#This Row],[ÜK]]</f>
        <v>#VALUE!</v>
      </c>
      <c r="C7445" s="3" t="e">
        <f>Table1[[#This Row],[Szla]]</f>
        <v>#VALUE!</v>
      </c>
      <c r="D7445" s="6" t="e">
        <f>Table1[[#This Row],[Kelt_hó]]</f>
        <v>#VALUE!</v>
      </c>
      <c r="E7445" t="e">
        <f>Table1[[#This Row],[Vevő]]</f>
        <v>#VALUE!</v>
      </c>
      <c r="F7445" t="e">
        <f>Table1[[#This Row],[Termékkör]]</f>
        <v>#VALUE!</v>
      </c>
      <c r="G7445" s="4" t="e">
        <f>Table1[[#This Row],[SzumElad]]</f>
        <v>#VALUE!</v>
      </c>
      <c r="H7445" s="7" t="e">
        <f>Table1[[#This Row],[Jut_%]]</f>
        <v>#VALUE!</v>
      </c>
      <c r="I7445" s="4" t="e">
        <f>Table1[[#This Row],[Jut]]</f>
        <v>#VALUE!</v>
      </c>
      <c r="J7445" s="4" t="e">
        <f>Table1[[#This Row],[Column1]]</f>
        <v>#VALUE!</v>
      </c>
    </row>
    <row r="7446" spans="1:10" hidden="1" x14ac:dyDescent="0.3">
      <c r="A7446" s="2" t="e">
        <f>Table1[[#This Row],[Befolyt]]</f>
        <v>#VALUE!</v>
      </c>
      <c r="B7446" t="e">
        <f>Table1[[#This Row],[ÜK]]</f>
        <v>#VALUE!</v>
      </c>
      <c r="C7446" s="3" t="e">
        <f>Table1[[#This Row],[Szla]]</f>
        <v>#VALUE!</v>
      </c>
      <c r="D7446" s="6" t="e">
        <f>Table1[[#This Row],[Kelt_hó]]</f>
        <v>#VALUE!</v>
      </c>
      <c r="E7446" t="e">
        <f>Table1[[#This Row],[Vevő]]</f>
        <v>#VALUE!</v>
      </c>
      <c r="F7446" t="e">
        <f>Table1[[#This Row],[Termékkör]]</f>
        <v>#VALUE!</v>
      </c>
      <c r="G7446" s="4" t="e">
        <f>Table1[[#This Row],[SzumElad]]</f>
        <v>#VALUE!</v>
      </c>
      <c r="H7446" s="7" t="e">
        <f>Table1[[#This Row],[Jut_%]]</f>
        <v>#VALUE!</v>
      </c>
      <c r="I7446" s="4" t="e">
        <f>Table1[[#This Row],[Jut]]</f>
        <v>#VALUE!</v>
      </c>
      <c r="J7446" s="4" t="e">
        <f>Table1[[#This Row],[Column1]]</f>
        <v>#VALUE!</v>
      </c>
    </row>
    <row r="7447" spans="1:10" hidden="1" x14ac:dyDescent="0.3">
      <c r="A7447" s="2" t="e">
        <f>Table1[[#This Row],[Befolyt]]</f>
        <v>#VALUE!</v>
      </c>
      <c r="B7447" t="e">
        <f>Table1[[#This Row],[ÜK]]</f>
        <v>#VALUE!</v>
      </c>
      <c r="C7447" s="3" t="e">
        <f>Table1[[#This Row],[Szla]]</f>
        <v>#VALUE!</v>
      </c>
      <c r="D7447" s="6" t="e">
        <f>Table1[[#This Row],[Kelt_hó]]</f>
        <v>#VALUE!</v>
      </c>
      <c r="E7447" t="e">
        <f>Table1[[#This Row],[Vevő]]</f>
        <v>#VALUE!</v>
      </c>
      <c r="F7447" t="e">
        <f>Table1[[#This Row],[Termékkör]]</f>
        <v>#VALUE!</v>
      </c>
      <c r="G7447" s="4" t="e">
        <f>Table1[[#This Row],[SzumElad]]</f>
        <v>#VALUE!</v>
      </c>
      <c r="H7447" s="7" t="e">
        <f>Table1[[#This Row],[Jut_%]]</f>
        <v>#VALUE!</v>
      </c>
      <c r="I7447" s="4" t="e">
        <f>Table1[[#This Row],[Jut]]</f>
        <v>#VALUE!</v>
      </c>
      <c r="J7447" s="4" t="e">
        <f>Table1[[#This Row],[Column1]]</f>
        <v>#VALUE!</v>
      </c>
    </row>
    <row r="7448" spans="1:10" hidden="1" x14ac:dyDescent="0.3">
      <c r="A7448" s="2" t="e">
        <f>Table1[[#This Row],[Befolyt]]</f>
        <v>#VALUE!</v>
      </c>
      <c r="B7448" t="e">
        <f>Table1[[#This Row],[ÜK]]</f>
        <v>#VALUE!</v>
      </c>
      <c r="C7448" s="3" t="e">
        <f>Table1[[#This Row],[Szla]]</f>
        <v>#VALUE!</v>
      </c>
      <c r="D7448" s="6" t="e">
        <f>Table1[[#This Row],[Kelt_hó]]</f>
        <v>#VALUE!</v>
      </c>
      <c r="E7448" t="e">
        <f>Table1[[#This Row],[Vevő]]</f>
        <v>#VALUE!</v>
      </c>
      <c r="F7448" t="e">
        <f>Table1[[#This Row],[Termékkör]]</f>
        <v>#VALUE!</v>
      </c>
      <c r="G7448" s="4" t="e">
        <f>Table1[[#This Row],[SzumElad]]</f>
        <v>#VALUE!</v>
      </c>
      <c r="H7448" s="7" t="e">
        <f>Table1[[#This Row],[Jut_%]]</f>
        <v>#VALUE!</v>
      </c>
      <c r="I7448" s="4" t="e">
        <f>Table1[[#This Row],[Jut]]</f>
        <v>#VALUE!</v>
      </c>
      <c r="J7448" s="4" t="e">
        <f>Table1[[#This Row],[Column1]]</f>
        <v>#VALUE!</v>
      </c>
    </row>
    <row r="7449" spans="1:10" hidden="1" x14ac:dyDescent="0.3">
      <c r="A7449" s="2" t="e">
        <f>Table1[[#This Row],[Befolyt]]</f>
        <v>#VALUE!</v>
      </c>
      <c r="B7449" t="e">
        <f>Table1[[#This Row],[ÜK]]</f>
        <v>#VALUE!</v>
      </c>
      <c r="C7449" s="3" t="e">
        <f>Table1[[#This Row],[Szla]]</f>
        <v>#VALUE!</v>
      </c>
      <c r="D7449" s="6" t="e">
        <f>Table1[[#This Row],[Kelt_hó]]</f>
        <v>#VALUE!</v>
      </c>
      <c r="E7449" t="e">
        <f>Table1[[#This Row],[Vevő]]</f>
        <v>#VALUE!</v>
      </c>
      <c r="F7449" t="e">
        <f>Table1[[#This Row],[Termékkör]]</f>
        <v>#VALUE!</v>
      </c>
      <c r="G7449" s="4" t="e">
        <f>Table1[[#This Row],[SzumElad]]</f>
        <v>#VALUE!</v>
      </c>
      <c r="H7449" s="7" t="e">
        <f>Table1[[#This Row],[Jut_%]]</f>
        <v>#VALUE!</v>
      </c>
      <c r="I7449" s="4" t="e">
        <f>Table1[[#This Row],[Jut]]</f>
        <v>#VALUE!</v>
      </c>
      <c r="J7449" s="4" t="e">
        <f>Table1[[#This Row],[Column1]]</f>
        <v>#VALUE!</v>
      </c>
    </row>
    <row r="7450" spans="1:10" hidden="1" x14ac:dyDescent="0.3">
      <c r="A7450" s="2" t="e">
        <f>Table1[[#This Row],[Befolyt]]</f>
        <v>#VALUE!</v>
      </c>
      <c r="B7450" t="e">
        <f>Table1[[#This Row],[ÜK]]</f>
        <v>#VALUE!</v>
      </c>
      <c r="C7450" s="3" t="e">
        <f>Table1[[#This Row],[Szla]]</f>
        <v>#VALUE!</v>
      </c>
      <c r="D7450" s="6" t="e">
        <f>Table1[[#This Row],[Kelt_hó]]</f>
        <v>#VALUE!</v>
      </c>
      <c r="E7450" t="e">
        <f>Table1[[#This Row],[Vevő]]</f>
        <v>#VALUE!</v>
      </c>
      <c r="F7450" t="e">
        <f>Table1[[#This Row],[Termékkör]]</f>
        <v>#VALUE!</v>
      </c>
      <c r="G7450" s="4" t="e">
        <f>Table1[[#This Row],[SzumElad]]</f>
        <v>#VALUE!</v>
      </c>
      <c r="H7450" s="7" t="e">
        <f>Table1[[#This Row],[Jut_%]]</f>
        <v>#VALUE!</v>
      </c>
      <c r="I7450" s="4" t="e">
        <f>Table1[[#This Row],[Jut]]</f>
        <v>#VALUE!</v>
      </c>
      <c r="J7450" s="4" t="e">
        <f>Table1[[#This Row],[Column1]]</f>
        <v>#VALUE!</v>
      </c>
    </row>
    <row r="7451" spans="1:10" hidden="1" x14ac:dyDescent="0.3">
      <c r="A7451" s="2" t="e">
        <f>Table1[[#This Row],[Befolyt]]</f>
        <v>#VALUE!</v>
      </c>
      <c r="B7451" t="e">
        <f>Table1[[#This Row],[ÜK]]</f>
        <v>#VALUE!</v>
      </c>
      <c r="C7451" s="3" t="e">
        <f>Table1[[#This Row],[Szla]]</f>
        <v>#VALUE!</v>
      </c>
      <c r="D7451" s="6" t="e">
        <f>Table1[[#This Row],[Kelt_hó]]</f>
        <v>#VALUE!</v>
      </c>
      <c r="E7451" t="e">
        <f>Table1[[#This Row],[Vevő]]</f>
        <v>#VALUE!</v>
      </c>
      <c r="F7451" t="e">
        <f>Table1[[#This Row],[Termékkör]]</f>
        <v>#VALUE!</v>
      </c>
      <c r="G7451" s="4" t="e">
        <f>Table1[[#This Row],[SzumElad]]</f>
        <v>#VALUE!</v>
      </c>
      <c r="H7451" s="7" t="e">
        <f>Table1[[#This Row],[Jut_%]]</f>
        <v>#VALUE!</v>
      </c>
      <c r="I7451" s="4" t="e">
        <f>Table1[[#This Row],[Jut]]</f>
        <v>#VALUE!</v>
      </c>
      <c r="J7451" s="4" t="e">
        <f>Table1[[#This Row],[Column1]]</f>
        <v>#VALUE!</v>
      </c>
    </row>
    <row r="7452" spans="1:10" hidden="1" x14ac:dyDescent="0.3">
      <c r="A7452" s="2" t="e">
        <f>Table1[[#This Row],[Befolyt]]</f>
        <v>#VALUE!</v>
      </c>
      <c r="B7452" t="e">
        <f>Table1[[#This Row],[ÜK]]</f>
        <v>#VALUE!</v>
      </c>
      <c r="C7452" s="3" t="e">
        <f>Table1[[#This Row],[Szla]]</f>
        <v>#VALUE!</v>
      </c>
      <c r="D7452" s="6" t="e">
        <f>Table1[[#This Row],[Kelt_hó]]</f>
        <v>#VALUE!</v>
      </c>
      <c r="E7452" t="e">
        <f>Table1[[#This Row],[Vevő]]</f>
        <v>#VALUE!</v>
      </c>
      <c r="F7452" t="e">
        <f>Table1[[#This Row],[Termékkör]]</f>
        <v>#VALUE!</v>
      </c>
      <c r="G7452" s="4" t="e">
        <f>Table1[[#This Row],[SzumElad]]</f>
        <v>#VALUE!</v>
      </c>
      <c r="H7452" s="7" t="e">
        <f>Table1[[#This Row],[Jut_%]]</f>
        <v>#VALUE!</v>
      </c>
      <c r="I7452" s="4" t="e">
        <f>Table1[[#This Row],[Jut]]</f>
        <v>#VALUE!</v>
      </c>
      <c r="J7452" s="4" t="e">
        <f>Table1[[#This Row],[Column1]]</f>
        <v>#VALUE!</v>
      </c>
    </row>
    <row r="7453" spans="1:10" hidden="1" x14ac:dyDescent="0.3">
      <c r="A7453" s="2" t="e">
        <f>Table1[[#This Row],[Befolyt]]</f>
        <v>#VALUE!</v>
      </c>
      <c r="B7453" t="e">
        <f>Table1[[#This Row],[ÜK]]</f>
        <v>#VALUE!</v>
      </c>
      <c r="C7453" s="3" t="e">
        <f>Table1[[#This Row],[Szla]]</f>
        <v>#VALUE!</v>
      </c>
      <c r="D7453" s="6" t="e">
        <f>Table1[[#This Row],[Kelt_hó]]</f>
        <v>#VALUE!</v>
      </c>
      <c r="E7453" t="e">
        <f>Table1[[#This Row],[Vevő]]</f>
        <v>#VALUE!</v>
      </c>
      <c r="F7453" t="e">
        <f>Table1[[#This Row],[Termékkör]]</f>
        <v>#VALUE!</v>
      </c>
      <c r="G7453" s="4" t="e">
        <f>Table1[[#This Row],[SzumElad]]</f>
        <v>#VALUE!</v>
      </c>
      <c r="H7453" s="7" t="e">
        <f>Table1[[#This Row],[Jut_%]]</f>
        <v>#VALUE!</v>
      </c>
      <c r="I7453" s="4" t="e">
        <f>Table1[[#This Row],[Jut]]</f>
        <v>#VALUE!</v>
      </c>
      <c r="J7453" s="4" t="e">
        <f>Table1[[#This Row],[Column1]]</f>
        <v>#VALUE!</v>
      </c>
    </row>
    <row r="7454" spans="1:10" hidden="1" x14ac:dyDescent="0.3">
      <c r="A7454" s="2" t="e">
        <f>Table1[[#This Row],[Befolyt]]</f>
        <v>#VALUE!</v>
      </c>
      <c r="B7454" t="e">
        <f>Table1[[#This Row],[ÜK]]</f>
        <v>#VALUE!</v>
      </c>
      <c r="C7454" s="3" t="e">
        <f>Table1[[#This Row],[Szla]]</f>
        <v>#VALUE!</v>
      </c>
      <c r="D7454" s="6" t="e">
        <f>Table1[[#This Row],[Kelt_hó]]</f>
        <v>#VALUE!</v>
      </c>
      <c r="E7454" t="e">
        <f>Table1[[#This Row],[Vevő]]</f>
        <v>#VALUE!</v>
      </c>
      <c r="F7454" t="e">
        <f>Table1[[#This Row],[Termékkör]]</f>
        <v>#VALUE!</v>
      </c>
      <c r="G7454" s="4" t="e">
        <f>Table1[[#This Row],[SzumElad]]</f>
        <v>#VALUE!</v>
      </c>
      <c r="H7454" s="7" t="e">
        <f>Table1[[#This Row],[Jut_%]]</f>
        <v>#VALUE!</v>
      </c>
      <c r="I7454" s="4" t="e">
        <f>Table1[[#This Row],[Jut]]</f>
        <v>#VALUE!</v>
      </c>
      <c r="J7454" s="4" t="e">
        <f>Table1[[#This Row],[Column1]]</f>
        <v>#VALUE!</v>
      </c>
    </row>
    <row r="7455" spans="1:10" hidden="1" x14ac:dyDescent="0.3">
      <c r="A7455" s="2" t="e">
        <f>Table1[[#This Row],[Befolyt]]</f>
        <v>#VALUE!</v>
      </c>
      <c r="B7455" t="e">
        <f>Table1[[#This Row],[ÜK]]</f>
        <v>#VALUE!</v>
      </c>
      <c r="C7455" s="3" t="e">
        <f>Table1[[#This Row],[Szla]]</f>
        <v>#VALUE!</v>
      </c>
      <c r="D7455" s="6" t="e">
        <f>Table1[[#This Row],[Kelt_hó]]</f>
        <v>#VALUE!</v>
      </c>
      <c r="E7455" t="e">
        <f>Table1[[#This Row],[Vevő]]</f>
        <v>#VALUE!</v>
      </c>
      <c r="F7455" t="e">
        <f>Table1[[#This Row],[Termékkör]]</f>
        <v>#VALUE!</v>
      </c>
      <c r="G7455" s="4" t="e">
        <f>Table1[[#This Row],[SzumElad]]</f>
        <v>#VALUE!</v>
      </c>
      <c r="H7455" s="7" t="e">
        <f>Table1[[#This Row],[Jut_%]]</f>
        <v>#VALUE!</v>
      </c>
      <c r="I7455" s="4" t="e">
        <f>Table1[[#This Row],[Jut]]</f>
        <v>#VALUE!</v>
      </c>
      <c r="J7455" s="4" t="e">
        <f>Table1[[#This Row],[Column1]]</f>
        <v>#VALUE!</v>
      </c>
    </row>
    <row r="7456" spans="1:10" hidden="1" x14ac:dyDescent="0.3">
      <c r="A7456" s="2" t="e">
        <f>Table1[[#This Row],[Befolyt]]</f>
        <v>#VALUE!</v>
      </c>
      <c r="B7456" t="e">
        <f>Table1[[#This Row],[ÜK]]</f>
        <v>#VALUE!</v>
      </c>
      <c r="C7456" s="3" t="e">
        <f>Table1[[#This Row],[Szla]]</f>
        <v>#VALUE!</v>
      </c>
      <c r="D7456" s="6" t="e">
        <f>Table1[[#This Row],[Kelt_hó]]</f>
        <v>#VALUE!</v>
      </c>
      <c r="E7456" t="e">
        <f>Table1[[#This Row],[Vevő]]</f>
        <v>#VALUE!</v>
      </c>
      <c r="F7456" t="e">
        <f>Table1[[#This Row],[Termékkör]]</f>
        <v>#VALUE!</v>
      </c>
      <c r="G7456" s="4" t="e">
        <f>Table1[[#This Row],[SzumElad]]</f>
        <v>#VALUE!</v>
      </c>
      <c r="H7456" s="7" t="e">
        <f>Table1[[#This Row],[Jut_%]]</f>
        <v>#VALUE!</v>
      </c>
      <c r="I7456" s="4" t="e">
        <f>Table1[[#This Row],[Jut]]</f>
        <v>#VALUE!</v>
      </c>
      <c r="J7456" s="4" t="e">
        <f>Table1[[#This Row],[Column1]]</f>
        <v>#VALUE!</v>
      </c>
    </row>
    <row r="7457" spans="1:10" hidden="1" x14ac:dyDescent="0.3">
      <c r="A7457" s="2" t="e">
        <f>Table1[[#This Row],[Befolyt]]</f>
        <v>#VALUE!</v>
      </c>
      <c r="B7457" t="e">
        <f>Table1[[#This Row],[ÜK]]</f>
        <v>#VALUE!</v>
      </c>
      <c r="C7457" s="3" t="e">
        <f>Table1[[#This Row],[Szla]]</f>
        <v>#VALUE!</v>
      </c>
      <c r="D7457" s="6" t="e">
        <f>Table1[[#This Row],[Kelt_hó]]</f>
        <v>#VALUE!</v>
      </c>
      <c r="E7457" t="e">
        <f>Table1[[#This Row],[Vevő]]</f>
        <v>#VALUE!</v>
      </c>
      <c r="F7457" t="e">
        <f>Table1[[#This Row],[Termékkör]]</f>
        <v>#VALUE!</v>
      </c>
      <c r="G7457" s="4" t="e">
        <f>Table1[[#This Row],[SzumElad]]</f>
        <v>#VALUE!</v>
      </c>
      <c r="H7457" s="7" t="e">
        <f>Table1[[#This Row],[Jut_%]]</f>
        <v>#VALUE!</v>
      </c>
      <c r="I7457" s="4" t="e">
        <f>Table1[[#This Row],[Jut]]</f>
        <v>#VALUE!</v>
      </c>
      <c r="J7457" s="4" t="e">
        <f>Table1[[#This Row],[Column1]]</f>
        <v>#VALUE!</v>
      </c>
    </row>
    <row r="7458" spans="1:10" hidden="1" x14ac:dyDescent="0.3">
      <c r="A7458" s="2" t="e">
        <f>Table1[[#This Row],[Befolyt]]</f>
        <v>#VALUE!</v>
      </c>
      <c r="B7458" t="e">
        <f>Table1[[#This Row],[ÜK]]</f>
        <v>#VALUE!</v>
      </c>
      <c r="C7458" s="3" t="e">
        <f>Table1[[#This Row],[Szla]]</f>
        <v>#VALUE!</v>
      </c>
      <c r="D7458" s="6" t="e">
        <f>Table1[[#This Row],[Kelt_hó]]</f>
        <v>#VALUE!</v>
      </c>
      <c r="E7458" t="e">
        <f>Table1[[#This Row],[Vevő]]</f>
        <v>#VALUE!</v>
      </c>
      <c r="F7458" t="e">
        <f>Table1[[#This Row],[Termékkör]]</f>
        <v>#VALUE!</v>
      </c>
      <c r="G7458" s="4" t="e">
        <f>Table1[[#This Row],[SzumElad]]</f>
        <v>#VALUE!</v>
      </c>
      <c r="H7458" s="7" t="e">
        <f>Table1[[#This Row],[Jut_%]]</f>
        <v>#VALUE!</v>
      </c>
      <c r="I7458" s="4" t="e">
        <f>Table1[[#This Row],[Jut]]</f>
        <v>#VALUE!</v>
      </c>
      <c r="J7458" s="4" t="e">
        <f>Table1[[#This Row],[Column1]]</f>
        <v>#VALUE!</v>
      </c>
    </row>
    <row r="7459" spans="1:10" hidden="1" x14ac:dyDescent="0.3">
      <c r="A7459" s="2" t="e">
        <f>Table1[[#This Row],[Befolyt]]</f>
        <v>#VALUE!</v>
      </c>
      <c r="B7459" t="e">
        <f>Table1[[#This Row],[ÜK]]</f>
        <v>#VALUE!</v>
      </c>
      <c r="C7459" s="3" t="e">
        <f>Table1[[#This Row],[Szla]]</f>
        <v>#VALUE!</v>
      </c>
      <c r="D7459" s="6" t="e">
        <f>Table1[[#This Row],[Kelt_hó]]</f>
        <v>#VALUE!</v>
      </c>
      <c r="E7459" t="e">
        <f>Table1[[#This Row],[Vevő]]</f>
        <v>#VALUE!</v>
      </c>
      <c r="F7459" t="e">
        <f>Table1[[#This Row],[Termékkör]]</f>
        <v>#VALUE!</v>
      </c>
      <c r="G7459" s="4" t="e">
        <f>Table1[[#This Row],[SzumElad]]</f>
        <v>#VALUE!</v>
      </c>
      <c r="H7459" s="7" t="e">
        <f>Table1[[#This Row],[Jut_%]]</f>
        <v>#VALUE!</v>
      </c>
      <c r="I7459" s="4" t="e">
        <f>Table1[[#This Row],[Jut]]</f>
        <v>#VALUE!</v>
      </c>
      <c r="J7459" s="4" t="e">
        <f>Table1[[#This Row],[Column1]]</f>
        <v>#VALUE!</v>
      </c>
    </row>
    <row r="7460" spans="1:10" hidden="1" x14ac:dyDescent="0.3">
      <c r="A7460" s="2" t="e">
        <f>Table1[[#This Row],[Befolyt]]</f>
        <v>#VALUE!</v>
      </c>
      <c r="B7460" t="e">
        <f>Table1[[#This Row],[ÜK]]</f>
        <v>#VALUE!</v>
      </c>
      <c r="C7460" s="3" t="e">
        <f>Table1[[#This Row],[Szla]]</f>
        <v>#VALUE!</v>
      </c>
      <c r="D7460" s="6" t="e">
        <f>Table1[[#This Row],[Kelt_hó]]</f>
        <v>#VALUE!</v>
      </c>
      <c r="E7460" t="e">
        <f>Table1[[#This Row],[Vevő]]</f>
        <v>#VALUE!</v>
      </c>
      <c r="F7460" t="e">
        <f>Table1[[#This Row],[Termékkör]]</f>
        <v>#VALUE!</v>
      </c>
      <c r="G7460" s="4" t="e">
        <f>Table1[[#This Row],[SzumElad]]</f>
        <v>#VALUE!</v>
      </c>
      <c r="H7460" s="7" t="e">
        <f>Table1[[#This Row],[Jut_%]]</f>
        <v>#VALUE!</v>
      </c>
      <c r="I7460" s="4" t="e">
        <f>Table1[[#This Row],[Jut]]</f>
        <v>#VALUE!</v>
      </c>
      <c r="J7460" s="4" t="e">
        <f>Table1[[#This Row],[Column1]]</f>
        <v>#VALUE!</v>
      </c>
    </row>
    <row r="7461" spans="1:10" hidden="1" x14ac:dyDescent="0.3">
      <c r="A7461" s="2" t="e">
        <f>Table1[[#This Row],[Befolyt]]</f>
        <v>#VALUE!</v>
      </c>
      <c r="B7461" t="e">
        <f>Table1[[#This Row],[ÜK]]</f>
        <v>#VALUE!</v>
      </c>
      <c r="C7461" s="3" t="e">
        <f>Table1[[#This Row],[Szla]]</f>
        <v>#VALUE!</v>
      </c>
      <c r="D7461" s="6" t="e">
        <f>Table1[[#This Row],[Kelt_hó]]</f>
        <v>#VALUE!</v>
      </c>
      <c r="E7461" t="e">
        <f>Table1[[#This Row],[Vevő]]</f>
        <v>#VALUE!</v>
      </c>
      <c r="F7461" t="e">
        <f>Table1[[#This Row],[Termékkör]]</f>
        <v>#VALUE!</v>
      </c>
      <c r="G7461" s="4" t="e">
        <f>Table1[[#This Row],[SzumElad]]</f>
        <v>#VALUE!</v>
      </c>
      <c r="H7461" s="7" t="e">
        <f>Table1[[#This Row],[Jut_%]]</f>
        <v>#VALUE!</v>
      </c>
      <c r="I7461" s="4" t="e">
        <f>Table1[[#This Row],[Jut]]</f>
        <v>#VALUE!</v>
      </c>
      <c r="J7461" s="4" t="e">
        <f>Table1[[#This Row],[Column1]]</f>
        <v>#VALUE!</v>
      </c>
    </row>
    <row r="7462" spans="1:10" hidden="1" x14ac:dyDescent="0.3">
      <c r="A7462" s="2" t="e">
        <f>Table1[[#This Row],[Befolyt]]</f>
        <v>#VALUE!</v>
      </c>
      <c r="B7462" t="e">
        <f>Table1[[#This Row],[ÜK]]</f>
        <v>#VALUE!</v>
      </c>
      <c r="C7462" s="3" t="e">
        <f>Table1[[#This Row],[Szla]]</f>
        <v>#VALUE!</v>
      </c>
      <c r="D7462" s="6" t="e">
        <f>Table1[[#This Row],[Kelt_hó]]</f>
        <v>#VALUE!</v>
      </c>
      <c r="E7462" t="e">
        <f>Table1[[#This Row],[Vevő]]</f>
        <v>#VALUE!</v>
      </c>
      <c r="F7462" t="e">
        <f>Table1[[#This Row],[Termékkör]]</f>
        <v>#VALUE!</v>
      </c>
      <c r="G7462" s="4" t="e">
        <f>Table1[[#This Row],[SzumElad]]</f>
        <v>#VALUE!</v>
      </c>
      <c r="H7462" s="7" t="e">
        <f>Table1[[#This Row],[Jut_%]]</f>
        <v>#VALUE!</v>
      </c>
      <c r="I7462" s="4" t="e">
        <f>Table1[[#This Row],[Jut]]</f>
        <v>#VALUE!</v>
      </c>
      <c r="J7462" s="4" t="e">
        <f>Table1[[#This Row],[Column1]]</f>
        <v>#VALUE!</v>
      </c>
    </row>
    <row r="7463" spans="1:10" hidden="1" x14ac:dyDescent="0.3">
      <c r="A7463" s="2" t="e">
        <f>Table1[[#This Row],[Befolyt]]</f>
        <v>#VALUE!</v>
      </c>
      <c r="B7463" t="e">
        <f>Table1[[#This Row],[ÜK]]</f>
        <v>#VALUE!</v>
      </c>
      <c r="C7463" s="3" t="e">
        <f>Table1[[#This Row],[Szla]]</f>
        <v>#VALUE!</v>
      </c>
      <c r="D7463" s="6" t="e">
        <f>Table1[[#This Row],[Kelt_hó]]</f>
        <v>#VALUE!</v>
      </c>
      <c r="E7463" t="e">
        <f>Table1[[#This Row],[Vevő]]</f>
        <v>#VALUE!</v>
      </c>
      <c r="F7463" t="e">
        <f>Table1[[#This Row],[Termékkör]]</f>
        <v>#VALUE!</v>
      </c>
      <c r="G7463" s="4" t="e">
        <f>Table1[[#This Row],[SzumElad]]</f>
        <v>#VALUE!</v>
      </c>
      <c r="H7463" s="7" t="e">
        <f>Table1[[#This Row],[Jut_%]]</f>
        <v>#VALUE!</v>
      </c>
      <c r="I7463" s="4" t="e">
        <f>Table1[[#This Row],[Jut]]</f>
        <v>#VALUE!</v>
      </c>
      <c r="J7463" s="4" t="e">
        <f>Table1[[#This Row],[Column1]]</f>
        <v>#VALUE!</v>
      </c>
    </row>
    <row r="7464" spans="1:10" hidden="1" x14ac:dyDescent="0.3">
      <c r="A7464" s="2" t="e">
        <f>Table1[[#This Row],[Befolyt]]</f>
        <v>#VALUE!</v>
      </c>
      <c r="B7464" t="e">
        <f>Table1[[#This Row],[ÜK]]</f>
        <v>#VALUE!</v>
      </c>
      <c r="C7464" s="3" t="e">
        <f>Table1[[#This Row],[Szla]]</f>
        <v>#VALUE!</v>
      </c>
      <c r="D7464" s="6" t="e">
        <f>Table1[[#This Row],[Kelt_hó]]</f>
        <v>#VALUE!</v>
      </c>
      <c r="E7464" t="e">
        <f>Table1[[#This Row],[Vevő]]</f>
        <v>#VALUE!</v>
      </c>
      <c r="F7464" t="e">
        <f>Table1[[#This Row],[Termékkör]]</f>
        <v>#VALUE!</v>
      </c>
      <c r="G7464" s="4" t="e">
        <f>Table1[[#This Row],[SzumElad]]</f>
        <v>#VALUE!</v>
      </c>
      <c r="H7464" s="7" t="e">
        <f>Table1[[#This Row],[Jut_%]]</f>
        <v>#VALUE!</v>
      </c>
      <c r="I7464" s="4" t="e">
        <f>Table1[[#This Row],[Jut]]</f>
        <v>#VALUE!</v>
      </c>
      <c r="J7464" s="4" t="e">
        <f>Table1[[#This Row],[Column1]]</f>
        <v>#VALUE!</v>
      </c>
    </row>
    <row r="7465" spans="1:10" hidden="1" x14ac:dyDescent="0.3">
      <c r="A7465" s="2" t="e">
        <f>Table1[[#This Row],[Befolyt]]</f>
        <v>#VALUE!</v>
      </c>
      <c r="B7465" t="e">
        <f>Table1[[#This Row],[ÜK]]</f>
        <v>#VALUE!</v>
      </c>
      <c r="C7465" s="3" t="e">
        <f>Table1[[#This Row],[Szla]]</f>
        <v>#VALUE!</v>
      </c>
      <c r="D7465" s="6" t="e">
        <f>Table1[[#This Row],[Kelt_hó]]</f>
        <v>#VALUE!</v>
      </c>
      <c r="E7465" t="e">
        <f>Table1[[#This Row],[Vevő]]</f>
        <v>#VALUE!</v>
      </c>
      <c r="F7465" t="e">
        <f>Table1[[#This Row],[Termékkör]]</f>
        <v>#VALUE!</v>
      </c>
      <c r="G7465" s="4" t="e">
        <f>Table1[[#This Row],[SzumElad]]</f>
        <v>#VALUE!</v>
      </c>
      <c r="H7465" s="7" t="e">
        <f>Table1[[#This Row],[Jut_%]]</f>
        <v>#VALUE!</v>
      </c>
      <c r="I7465" s="4" t="e">
        <f>Table1[[#This Row],[Jut]]</f>
        <v>#VALUE!</v>
      </c>
      <c r="J7465" s="4" t="e">
        <f>Table1[[#This Row],[Column1]]</f>
        <v>#VALUE!</v>
      </c>
    </row>
    <row r="7466" spans="1:10" hidden="1" x14ac:dyDescent="0.3">
      <c r="A7466" s="2" t="e">
        <f>Table1[[#This Row],[Befolyt]]</f>
        <v>#VALUE!</v>
      </c>
      <c r="B7466" t="e">
        <f>Table1[[#This Row],[ÜK]]</f>
        <v>#VALUE!</v>
      </c>
      <c r="C7466" s="3" t="e">
        <f>Table1[[#This Row],[Szla]]</f>
        <v>#VALUE!</v>
      </c>
      <c r="D7466" s="6" t="e">
        <f>Table1[[#This Row],[Kelt_hó]]</f>
        <v>#VALUE!</v>
      </c>
      <c r="E7466" t="e">
        <f>Table1[[#This Row],[Vevő]]</f>
        <v>#VALUE!</v>
      </c>
      <c r="F7466" t="e">
        <f>Table1[[#This Row],[Termékkör]]</f>
        <v>#VALUE!</v>
      </c>
      <c r="G7466" s="4" t="e">
        <f>Table1[[#This Row],[SzumElad]]</f>
        <v>#VALUE!</v>
      </c>
      <c r="H7466" s="7" t="e">
        <f>Table1[[#This Row],[Jut_%]]</f>
        <v>#VALUE!</v>
      </c>
      <c r="I7466" s="4" t="e">
        <f>Table1[[#This Row],[Jut]]</f>
        <v>#VALUE!</v>
      </c>
      <c r="J7466" s="4" t="e">
        <f>Table1[[#This Row],[Column1]]</f>
        <v>#VALUE!</v>
      </c>
    </row>
    <row r="7467" spans="1:10" hidden="1" x14ac:dyDescent="0.3">
      <c r="A7467" s="2" t="e">
        <f>Table1[[#This Row],[Befolyt]]</f>
        <v>#VALUE!</v>
      </c>
      <c r="B7467" t="e">
        <f>Table1[[#This Row],[ÜK]]</f>
        <v>#VALUE!</v>
      </c>
      <c r="C7467" s="3" t="e">
        <f>Table1[[#This Row],[Szla]]</f>
        <v>#VALUE!</v>
      </c>
      <c r="D7467" s="6" t="e">
        <f>Table1[[#This Row],[Kelt_hó]]</f>
        <v>#VALUE!</v>
      </c>
      <c r="E7467" t="e">
        <f>Table1[[#This Row],[Vevő]]</f>
        <v>#VALUE!</v>
      </c>
      <c r="F7467" t="e">
        <f>Table1[[#This Row],[Termékkör]]</f>
        <v>#VALUE!</v>
      </c>
      <c r="G7467" s="4" t="e">
        <f>Table1[[#This Row],[SzumElad]]</f>
        <v>#VALUE!</v>
      </c>
      <c r="H7467" s="7" t="e">
        <f>Table1[[#This Row],[Jut_%]]</f>
        <v>#VALUE!</v>
      </c>
      <c r="I7467" s="4" t="e">
        <f>Table1[[#This Row],[Jut]]</f>
        <v>#VALUE!</v>
      </c>
      <c r="J7467" s="4" t="e">
        <f>Table1[[#This Row],[Column1]]</f>
        <v>#VALUE!</v>
      </c>
    </row>
    <row r="7468" spans="1:10" hidden="1" x14ac:dyDescent="0.3">
      <c r="A7468" s="2" t="e">
        <f>Table1[[#This Row],[Befolyt]]</f>
        <v>#VALUE!</v>
      </c>
      <c r="B7468" t="e">
        <f>Table1[[#This Row],[ÜK]]</f>
        <v>#VALUE!</v>
      </c>
      <c r="C7468" s="3" t="e">
        <f>Table1[[#This Row],[Szla]]</f>
        <v>#VALUE!</v>
      </c>
      <c r="D7468" s="6" t="e">
        <f>Table1[[#This Row],[Kelt_hó]]</f>
        <v>#VALUE!</v>
      </c>
      <c r="E7468" t="e">
        <f>Table1[[#This Row],[Vevő]]</f>
        <v>#VALUE!</v>
      </c>
      <c r="F7468" t="e">
        <f>Table1[[#This Row],[Termékkör]]</f>
        <v>#VALUE!</v>
      </c>
      <c r="G7468" s="4" t="e">
        <f>Table1[[#This Row],[SzumElad]]</f>
        <v>#VALUE!</v>
      </c>
      <c r="H7468" s="7" t="e">
        <f>Table1[[#This Row],[Jut_%]]</f>
        <v>#VALUE!</v>
      </c>
      <c r="I7468" s="4" t="e">
        <f>Table1[[#This Row],[Jut]]</f>
        <v>#VALUE!</v>
      </c>
      <c r="J7468" s="4" t="e">
        <f>Table1[[#This Row],[Column1]]</f>
        <v>#VALUE!</v>
      </c>
    </row>
    <row r="7469" spans="1:10" hidden="1" x14ac:dyDescent="0.3">
      <c r="A7469" s="2" t="e">
        <f>Table1[[#This Row],[Befolyt]]</f>
        <v>#VALUE!</v>
      </c>
      <c r="B7469" t="e">
        <f>Table1[[#This Row],[ÜK]]</f>
        <v>#VALUE!</v>
      </c>
      <c r="C7469" s="3" t="e">
        <f>Table1[[#This Row],[Szla]]</f>
        <v>#VALUE!</v>
      </c>
      <c r="D7469" s="6" t="e">
        <f>Table1[[#This Row],[Kelt_hó]]</f>
        <v>#VALUE!</v>
      </c>
      <c r="E7469" t="e">
        <f>Table1[[#This Row],[Vevő]]</f>
        <v>#VALUE!</v>
      </c>
      <c r="F7469" t="e">
        <f>Table1[[#This Row],[Termékkör]]</f>
        <v>#VALUE!</v>
      </c>
      <c r="G7469" s="4" t="e">
        <f>Table1[[#This Row],[SzumElad]]</f>
        <v>#VALUE!</v>
      </c>
      <c r="H7469" s="7" t="e">
        <f>Table1[[#This Row],[Jut_%]]</f>
        <v>#VALUE!</v>
      </c>
      <c r="I7469" s="4" t="e">
        <f>Table1[[#This Row],[Jut]]</f>
        <v>#VALUE!</v>
      </c>
      <c r="J7469" s="4" t="e">
        <f>Table1[[#This Row],[Column1]]</f>
        <v>#VALUE!</v>
      </c>
    </row>
    <row r="7470" spans="1:10" hidden="1" x14ac:dyDescent="0.3">
      <c r="A7470" s="2" t="e">
        <f>Table1[[#This Row],[Befolyt]]</f>
        <v>#VALUE!</v>
      </c>
      <c r="B7470" t="e">
        <f>Table1[[#This Row],[ÜK]]</f>
        <v>#VALUE!</v>
      </c>
      <c r="C7470" s="3" t="e">
        <f>Table1[[#This Row],[Szla]]</f>
        <v>#VALUE!</v>
      </c>
      <c r="D7470" s="6" t="e">
        <f>Table1[[#This Row],[Kelt_hó]]</f>
        <v>#VALUE!</v>
      </c>
      <c r="E7470" t="e">
        <f>Table1[[#This Row],[Vevő]]</f>
        <v>#VALUE!</v>
      </c>
      <c r="F7470" t="e">
        <f>Table1[[#This Row],[Termékkör]]</f>
        <v>#VALUE!</v>
      </c>
      <c r="G7470" s="4" t="e">
        <f>Table1[[#This Row],[SzumElad]]</f>
        <v>#VALUE!</v>
      </c>
      <c r="H7470" s="7" t="e">
        <f>Table1[[#This Row],[Jut_%]]</f>
        <v>#VALUE!</v>
      </c>
      <c r="I7470" s="4" t="e">
        <f>Table1[[#This Row],[Jut]]</f>
        <v>#VALUE!</v>
      </c>
      <c r="J7470" s="4" t="e">
        <f>Table1[[#This Row],[Column1]]</f>
        <v>#VALUE!</v>
      </c>
    </row>
    <row r="7471" spans="1:10" hidden="1" x14ac:dyDescent="0.3">
      <c r="A7471" s="2" t="e">
        <f>Table1[[#This Row],[Befolyt]]</f>
        <v>#VALUE!</v>
      </c>
      <c r="B7471" t="e">
        <f>Table1[[#This Row],[ÜK]]</f>
        <v>#VALUE!</v>
      </c>
      <c r="C7471" s="3" t="e">
        <f>Table1[[#This Row],[Szla]]</f>
        <v>#VALUE!</v>
      </c>
      <c r="D7471" s="6" t="e">
        <f>Table1[[#This Row],[Kelt_hó]]</f>
        <v>#VALUE!</v>
      </c>
      <c r="E7471" t="e">
        <f>Table1[[#This Row],[Vevő]]</f>
        <v>#VALUE!</v>
      </c>
      <c r="F7471" t="e">
        <f>Table1[[#This Row],[Termékkör]]</f>
        <v>#VALUE!</v>
      </c>
      <c r="G7471" s="4" t="e">
        <f>Table1[[#This Row],[SzumElad]]</f>
        <v>#VALUE!</v>
      </c>
      <c r="H7471" s="7" t="e">
        <f>Table1[[#This Row],[Jut_%]]</f>
        <v>#VALUE!</v>
      </c>
      <c r="I7471" s="4" t="e">
        <f>Table1[[#This Row],[Jut]]</f>
        <v>#VALUE!</v>
      </c>
      <c r="J7471" s="4" t="e">
        <f>Table1[[#This Row],[Column1]]</f>
        <v>#VALUE!</v>
      </c>
    </row>
    <row r="7472" spans="1:10" hidden="1" x14ac:dyDescent="0.3">
      <c r="A7472" s="2" t="e">
        <f>Table1[[#This Row],[Befolyt]]</f>
        <v>#VALUE!</v>
      </c>
      <c r="B7472" t="e">
        <f>Table1[[#This Row],[ÜK]]</f>
        <v>#VALUE!</v>
      </c>
      <c r="C7472" s="3" t="e">
        <f>Table1[[#This Row],[Szla]]</f>
        <v>#VALUE!</v>
      </c>
      <c r="D7472" s="6" t="e">
        <f>Table1[[#This Row],[Kelt_hó]]</f>
        <v>#VALUE!</v>
      </c>
      <c r="E7472" t="e">
        <f>Table1[[#This Row],[Vevő]]</f>
        <v>#VALUE!</v>
      </c>
      <c r="F7472" t="e">
        <f>Table1[[#This Row],[Termékkör]]</f>
        <v>#VALUE!</v>
      </c>
      <c r="G7472" s="4" t="e">
        <f>Table1[[#This Row],[SzumElad]]</f>
        <v>#VALUE!</v>
      </c>
      <c r="H7472" s="7" t="e">
        <f>Table1[[#This Row],[Jut_%]]</f>
        <v>#VALUE!</v>
      </c>
      <c r="I7472" s="4" t="e">
        <f>Table1[[#This Row],[Jut]]</f>
        <v>#VALUE!</v>
      </c>
      <c r="J7472" s="4" t="e">
        <f>Table1[[#This Row],[Column1]]</f>
        <v>#VALUE!</v>
      </c>
    </row>
    <row r="7473" spans="1:10" hidden="1" x14ac:dyDescent="0.3">
      <c r="A7473" s="2" t="e">
        <f>Table1[[#This Row],[Befolyt]]</f>
        <v>#VALUE!</v>
      </c>
      <c r="B7473" t="e">
        <f>Table1[[#This Row],[ÜK]]</f>
        <v>#VALUE!</v>
      </c>
      <c r="C7473" s="3" t="e">
        <f>Table1[[#This Row],[Szla]]</f>
        <v>#VALUE!</v>
      </c>
      <c r="D7473" s="6" t="e">
        <f>Table1[[#This Row],[Kelt_hó]]</f>
        <v>#VALUE!</v>
      </c>
      <c r="E7473" t="e">
        <f>Table1[[#This Row],[Vevő]]</f>
        <v>#VALUE!</v>
      </c>
      <c r="F7473" t="e">
        <f>Table1[[#This Row],[Termékkör]]</f>
        <v>#VALUE!</v>
      </c>
      <c r="G7473" s="4" t="e">
        <f>Table1[[#This Row],[SzumElad]]</f>
        <v>#VALUE!</v>
      </c>
      <c r="H7473" s="7" t="e">
        <f>Table1[[#This Row],[Jut_%]]</f>
        <v>#VALUE!</v>
      </c>
      <c r="I7473" s="4" t="e">
        <f>Table1[[#This Row],[Jut]]</f>
        <v>#VALUE!</v>
      </c>
      <c r="J7473" s="4" t="e">
        <f>Table1[[#This Row],[Column1]]</f>
        <v>#VALUE!</v>
      </c>
    </row>
    <row r="7474" spans="1:10" hidden="1" x14ac:dyDescent="0.3">
      <c r="A7474" s="2" t="e">
        <f>Table1[[#This Row],[Befolyt]]</f>
        <v>#VALUE!</v>
      </c>
      <c r="B7474" t="e">
        <f>Table1[[#This Row],[ÜK]]</f>
        <v>#VALUE!</v>
      </c>
      <c r="C7474" s="3" t="e">
        <f>Table1[[#This Row],[Szla]]</f>
        <v>#VALUE!</v>
      </c>
      <c r="D7474" s="6" t="e">
        <f>Table1[[#This Row],[Kelt_hó]]</f>
        <v>#VALUE!</v>
      </c>
      <c r="E7474" t="e">
        <f>Table1[[#This Row],[Vevő]]</f>
        <v>#VALUE!</v>
      </c>
      <c r="F7474" t="e">
        <f>Table1[[#This Row],[Termékkör]]</f>
        <v>#VALUE!</v>
      </c>
      <c r="G7474" s="4" t="e">
        <f>Table1[[#This Row],[SzumElad]]</f>
        <v>#VALUE!</v>
      </c>
      <c r="H7474" s="7" t="e">
        <f>Table1[[#This Row],[Jut_%]]</f>
        <v>#VALUE!</v>
      </c>
      <c r="I7474" s="4" t="e">
        <f>Table1[[#This Row],[Jut]]</f>
        <v>#VALUE!</v>
      </c>
      <c r="J7474" s="4" t="e">
        <f>Table1[[#This Row],[Column1]]</f>
        <v>#VALUE!</v>
      </c>
    </row>
    <row r="7475" spans="1:10" hidden="1" x14ac:dyDescent="0.3">
      <c r="A7475" s="2" t="e">
        <f>Table1[[#This Row],[Befolyt]]</f>
        <v>#VALUE!</v>
      </c>
      <c r="B7475" t="e">
        <f>Table1[[#This Row],[ÜK]]</f>
        <v>#VALUE!</v>
      </c>
      <c r="C7475" s="3" t="e">
        <f>Table1[[#This Row],[Szla]]</f>
        <v>#VALUE!</v>
      </c>
      <c r="D7475" s="6" t="e">
        <f>Table1[[#This Row],[Kelt_hó]]</f>
        <v>#VALUE!</v>
      </c>
      <c r="E7475" t="e">
        <f>Table1[[#This Row],[Vevő]]</f>
        <v>#VALUE!</v>
      </c>
      <c r="F7475" t="e">
        <f>Table1[[#This Row],[Termékkör]]</f>
        <v>#VALUE!</v>
      </c>
      <c r="G7475" s="4" t="e">
        <f>Table1[[#This Row],[SzumElad]]</f>
        <v>#VALUE!</v>
      </c>
      <c r="H7475" s="7" t="e">
        <f>Table1[[#This Row],[Jut_%]]</f>
        <v>#VALUE!</v>
      </c>
      <c r="I7475" s="4" t="e">
        <f>Table1[[#This Row],[Jut]]</f>
        <v>#VALUE!</v>
      </c>
      <c r="J7475" s="4" t="e">
        <f>Table1[[#This Row],[Column1]]</f>
        <v>#VALUE!</v>
      </c>
    </row>
    <row r="7476" spans="1:10" hidden="1" x14ac:dyDescent="0.3">
      <c r="A7476" s="2" t="e">
        <f>Table1[[#This Row],[Befolyt]]</f>
        <v>#VALUE!</v>
      </c>
      <c r="B7476" t="e">
        <f>Table1[[#This Row],[ÜK]]</f>
        <v>#VALUE!</v>
      </c>
      <c r="C7476" s="3" t="e">
        <f>Table1[[#This Row],[Szla]]</f>
        <v>#VALUE!</v>
      </c>
      <c r="D7476" s="6" t="e">
        <f>Table1[[#This Row],[Kelt_hó]]</f>
        <v>#VALUE!</v>
      </c>
      <c r="E7476" t="e">
        <f>Table1[[#This Row],[Vevő]]</f>
        <v>#VALUE!</v>
      </c>
      <c r="F7476" t="e">
        <f>Table1[[#This Row],[Termékkör]]</f>
        <v>#VALUE!</v>
      </c>
      <c r="G7476" s="4" t="e">
        <f>Table1[[#This Row],[SzumElad]]</f>
        <v>#VALUE!</v>
      </c>
      <c r="H7476" s="7" t="e">
        <f>Table1[[#This Row],[Jut_%]]</f>
        <v>#VALUE!</v>
      </c>
      <c r="I7476" s="4" t="e">
        <f>Table1[[#This Row],[Jut]]</f>
        <v>#VALUE!</v>
      </c>
      <c r="J7476" s="4" t="e">
        <f>Table1[[#This Row],[Column1]]</f>
        <v>#VALUE!</v>
      </c>
    </row>
    <row r="7477" spans="1:10" hidden="1" x14ac:dyDescent="0.3">
      <c r="A7477" s="2" t="e">
        <f>Table1[[#This Row],[Befolyt]]</f>
        <v>#VALUE!</v>
      </c>
      <c r="B7477" t="e">
        <f>Table1[[#This Row],[ÜK]]</f>
        <v>#VALUE!</v>
      </c>
      <c r="C7477" s="3" t="e">
        <f>Table1[[#This Row],[Szla]]</f>
        <v>#VALUE!</v>
      </c>
      <c r="D7477" s="6" t="e">
        <f>Table1[[#This Row],[Kelt_hó]]</f>
        <v>#VALUE!</v>
      </c>
      <c r="E7477" t="e">
        <f>Table1[[#This Row],[Vevő]]</f>
        <v>#VALUE!</v>
      </c>
      <c r="F7477" t="e">
        <f>Table1[[#This Row],[Termékkör]]</f>
        <v>#VALUE!</v>
      </c>
      <c r="G7477" s="4" t="e">
        <f>Table1[[#This Row],[SzumElad]]</f>
        <v>#VALUE!</v>
      </c>
      <c r="H7477" s="7" t="e">
        <f>Table1[[#This Row],[Jut_%]]</f>
        <v>#VALUE!</v>
      </c>
      <c r="I7477" s="4" t="e">
        <f>Table1[[#This Row],[Jut]]</f>
        <v>#VALUE!</v>
      </c>
      <c r="J7477" s="4" t="e">
        <f>Table1[[#This Row],[Column1]]</f>
        <v>#VALUE!</v>
      </c>
    </row>
    <row r="7478" spans="1:10" hidden="1" x14ac:dyDescent="0.3">
      <c r="A7478" s="2" t="e">
        <f>Table1[[#This Row],[Befolyt]]</f>
        <v>#VALUE!</v>
      </c>
      <c r="B7478" t="e">
        <f>Table1[[#This Row],[ÜK]]</f>
        <v>#VALUE!</v>
      </c>
      <c r="C7478" s="3" t="e">
        <f>Table1[[#This Row],[Szla]]</f>
        <v>#VALUE!</v>
      </c>
      <c r="D7478" s="6" t="e">
        <f>Table1[[#This Row],[Kelt_hó]]</f>
        <v>#VALUE!</v>
      </c>
      <c r="E7478" t="e">
        <f>Table1[[#This Row],[Vevő]]</f>
        <v>#VALUE!</v>
      </c>
      <c r="F7478" t="e">
        <f>Table1[[#This Row],[Termékkör]]</f>
        <v>#VALUE!</v>
      </c>
      <c r="G7478" s="4" t="e">
        <f>Table1[[#This Row],[SzumElad]]</f>
        <v>#VALUE!</v>
      </c>
      <c r="H7478" s="7" t="e">
        <f>Table1[[#This Row],[Jut_%]]</f>
        <v>#VALUE!</v>
      </c>
      <c r="I7478" s="4" t="e">
        <f>Table1[[#This Row],[Jut]]</f>
        <v>#VALUE!</v>
      </c>
      <c r="J7478" s="4" t="e">
        <f>Table1[[#This Row],[Column1]]</f>
        <v>#VALUE!</v>
      </c>
    </row>
    <row r="7479" spans="1:10" hidden="1" x14ac:dyDescent="0.3">
      <c r="A7479" s="2" t="e">
        <f>Table1[[#This Row],[Befolyt]]</f>
        <v>#VALUE!</v>
      </c>
      <c r="B7479" t="e">
        <f>Table1[[#This Row],[ÜK]]</f>
        <v>#VALUE!</v>
      </c>
      <c r="C7479" s="3" t="e">
        <f>Table1[[#This Row],[Szla]]</f>
        <v>#VALUE!</v>
      </c>
      <c r="D7479" s="6" t="e">
        <f>Table1[[#This Row],[Kelt_hó]]</f>
        <v>#VALUE!</v>
      </c>
      <c r="E7479" t="e">
        <f>Table1[[#This Row],[Vevő]]</f>
        <v>#VALUE!</v>
      </c>
      <c r="F7479" t="e">
        <f>Table1[[#This Row],[Termékkör]]</f>
        <v>#VALUE!</v>
      </c>
      <c r="G7479" s="4" t="e">
        <f>Table1[[#This Row],[SzumElad]]</f>
        <v>#VALUE!</v>
      </c>
      <c r="H7479" s="7" t="e">
        <f>Table1[[#This Row],[Jut_%]]</f>
        <v>#VALUE!</v>
      </c>
      <c r="I7479" s="4" t="e">
        <f>Table1[[#This Row],[Jut]]</f>
        <v>#VALUE!</v>
      </c>
      <c r="J7479" s="4" t="e">
        <f>Table1[[#This Row],[Column1]]</f>
        <v>#VALUE!</v>
      </c>
    </row>
    <row r="7480" spans="1:10" hidden="1" x14ac:dyDescent="0.3">
      <c r="A7480" s="2" t="e">
        <f>Table1[[#This Row],[Befolyt]]</f>
        <v>#VALUE!</v>
      </c>
      <c r="B7480" t="e">
        <f>Table1[[#This Row],[ÜK]]</f>
        <v>#VALUE!</v>
      </c>
      <c r="C7480" s="3" t="e">
        <f>Table1[[#This Row],[Szla]]</f>
        <v>#VALUE!</v>
      </c>
      <c r="D7480" s="6" t="e">
        <f>Table1[[#This Row],[Kelt_hó]]</f>
        <v>#VALUE!</v>
      </c>
      <c r="E7480" t="e">
        <f>Table1[[#This Row],[Vevő]]</f>
        <v>#VALUE!</v>
      </c>
      <c r="F7480" t="e">
        <f>Table1[[#This Row],[Termékkör]]</f>
        <v>#VALUE!</v>
      </c>
      <c r="G7480" s="4" t="e">
        <f>Table1[[#This Row],[SzumElad]]</f>
        <v>#VALUE!</v>
      </c>
      <c r="H7480" s="7" t="e">
        <f>Table1[[#This Row],[Jut_%]]</f>
        <v>#VALUE!</v>
      </c>
      <c r="I7480" s="4" t="e">
        <f>Table1[[#This Row],[Jut]]</f>
        <v>#VALUE!</v>
      </c>
      <c r="J7480" s="4" t="e">
        <f>Table1[[#This Row],[Column1]]</f>
        <v>#VALUE!</v>
      </c>
    </row>
    <row r="7481" spans="1:10" hidden="1" x14ac:dyDescent="0.3">
      <c r="A7481" s="2" t="e">
        <f>Table1[[#This Row],[Befolyt]]</f>
        <v>#VALUE!</v>
      </c>
      <c r="B7481" t="e">
        <f>Table1[[#This Row],[ÜK]]</f>
        <v>#VALUE!</v>
      </c>
      <c r="C7481" s="3" t="e">
        <f>Table1[[#This Row],[Szla]]</f>
        <v>#VALUE!</v>
      </c>
      <c r="D7481" s="6" t="e">
        <f>Table1[[#This Row],[Kelt_hó]]</f>
        <v>#VALUE!</v>
      </c>
      <c r="E7481" t="e">
        <f>Table1[[#This Row],[Vevő]]</f>
        <v>#VALUE!</v>
      </c>
      <c r="F7481" t="e">
        <f>Table1[[#This Row],[Termékkör]]</f>
        <v>#VALUE!</v>
      </c>
      <c r="G7481" s="4" t="e">
        <f>Table1[[#This Row],[SzumElad]]</f>
        <v>#VALUE!</v>
      </c>
      <c r="H7481" s="7" t="e">
        <f>Table1[[#This Row],[Jut_%]]</f>
        <v>#VALUE!</v>
      </c>
      <c r="I7481" s="4" t="e">
        <f>Table1[[#This Row],[Jut]]</f>
        <v>#VALUE!</v>
      </c>
      <c r="J7481" s="4" t="e">
        <f>Table1[[#This Row],[Column1]]</f>
        <v>#VALUE!</v>
      </c>
    </row>
    <row r="7482" spans="1:10" hidden="1" x14ac:dyDescent="0.3">
      <c r="A7482" s="2" t="e">
        <f>Table1[[#This Row],[Befolyt]]</f>
        <v>#VALUE!</v>
      </c>
      <c r="B7482" t="e">
        <f>Table1[[#This Row],[ÜK]]</f>
        <v>#VALUE!</v>
      </c>
      <c r="C7482" s="3" t="e">
        <f>Table1[[#This Row],[Szla]]</f>
        <v>#VALUE!</v>
      </c>
      <c r="D7482" s="6" t="e">
        <f>Table1[[#This Row],[Kelt_hó]]</f>
        <v>#VALUE!</v>
      </c>
      <c r="E7482" t="e">
        <f>Table1[[#This Row],[Vevő]]</f>
        <v>#VALUE!</v>
      </c>
      <c r="F7482" t="e">
        <f>Table1[[#This Row],[Termékkör]]</f>
        <v>#VALUE!</v>
      </c>
      <c r="G7482" s="4" t="e">
        <f>Table1[[#This Row],[SzumElad]]</f>
        <v>#VALUE!</v>
      </c>
      <c r="H7482" s="7" t="e">
        <f>Table1[[#This Row],[Jut_%]]</f>
        <v>#VALUE!</v>
      </c>
      <c r="I7482" s="4" t="e">
        <f>Table1[[#This Row],[Jut]]</f>
        <v>#VALUE!</v>
      </c>
      <c r="J7482" s="4" t="e">
        <f>Table1[[#This Row],[Column1]]</f>
        <v>#VALUE!</v>
      </c>
    </row>
    <row r="7483" spans="1:10" hidden="1" x14ac:dyDescent="0.3">
      <c r="A7483" s="2" t="e">
        <f>Table1[[#This Row],[Befolyt]]</f>
        <v>#VALUE!</v>
      </c>
      <c r="B7483" t="e">
        <f>Table1[[#This Row],[ÜK]]</f>
        <v>#VALUE!</v>
      </c>
      <c r="C7483" s="3" t="e">
        <f>Table1[[#This Row],[Szla]]</f>
        <v>#VALUE!</v>
      </c>
      <c r="D7483" s="6" t="e">
        <f>Table1[[#This Row],[Kelt_hó]]</f>
        <v>#VALUE!</v>
      </c>
      <c r="E7483" t="e">
        <f>Table1[[#This Row],[Vevő]]</f>
        <v>#VALUE!</v>
      </c>
      <c r="F7483" t="e">
        <f>Table1[[#This Row],[Termékkör]]</f>
        <v>#VALUE!</v>
      </c>
      <c r="G7483" s="4" t="e">
        <f>Table1[[#This Row],[SzumElad]]</f>
        <v>#VALUE!</v>
      </c>
      <c r="H7483" s="7" t="e">
        <f>Table1[[#This Row],[Jut_%]]</f>
        <v>#VALUE!</v>
      </c>
      <c r="I7483" s="4" t="e">
        <f>Table1[[#This Row],[Jut]]</f>
        <v>#VALUE!</v>
      </c>
      <c r="J7483" s="4" t="e">
        <f>Table1[[#This Row],[Column1]]</f>
        <v>#VALUE!</v>
      </c>
    </row>
    <row r="7484" spans="1:10" hidden="1" x14ac:dyDescent="0.3">
      <c r="A7484" s="2" t="e">
        <f>Table1[[#This Row],[Befolyt]]</f>
        <v>#VALUE!</v>
      </c>
      <c r="B7484" t="e">
        <f>Table1[[#This Row],[ÜK]]</f>
        <v>#VALUE!</v>
      </c>
      <c r="C7484" s="3" t="e">
        <f>Table1[[#This Row],[Szla]]</f>
        <v>#VALUE!</v>
      </c>
      <c r="D7484" s="6" t="e">
        <f>Table1[[#This Row],[Kelt_hó]]</f>
        <v>#VALUE!</v>
      </c>
      <c r="E7484" t="e">
        <f>Table1[[#This Row],[Vevő]]</f>
        <v>#VALUE!</v>
      </c>
      <c r="F7484" t="e">
        <f>Table1[[#This Row],[Termékkör]]</f>
        <v>#VALUE!</v>
      </c>
      <c r="G7484" s="4" t="e">
        <f>Table1[[#This Row],[SzumElad]]</f>
        <v>#VALUE!</v>
      </c>
      <c r="H7484" s="7" t="e">
        <f>Table1[[#This Row],[Jut_%]]</f>
        <v>#VALUE!</v>
      </c>
      <c r="I7484" s="4" t="e">
        <f>Table1[[#This Row],[Jut]]</f>
        <v>#VALUE!</v>
      </c>
      <c r="J7484" s="4" t="e">
        <f>Table1[[#This Row],[Column1]]</f>
        <v>#VALUE!</v>
      </c>
    </row>
    <row r="7485" spans="1:10" hidden="1" x14ac:dyDescent="0.3">
      <c r="A7485" s="2" t="e">
        <f>Table1[[#This Row],[Befolyt]]</f>
        <v>#VALUE!</v>
      </c>
      <c r="B7485" t="e">
        <f>Table1[[#This Row],[ÜK]]</f>
        <v>#VALUE!</v>
      </c>
      <c r="C7485" s="3" t="e">
        <f>Table1[[#This Row],[Szla]]</f>
        <v>#VALUE!</v>
      </c>
      <c r="D7485" s="6" t="e">
        <f>Table1[[#This Row],[Kelt_hó]]</f>
        <v>#VALUE!</v>
      </c>
      <c r="E7485" t="e">
        <f>Table1[[#This Row],[Vevő]]</f>
        <v>#VALUE!</v>
      </c>
      <c r="F7485" t="e">
        <f>Table1[[#This Row],[Termékkör]]</f>
        <v>#VALUE!</v>
      </c>
      <c r="G7485" s="4" t="e">
        <f>Table1[[#This Row],[SzumElad]]</f>
        <v>#VALUE!</v>
      </c>
      <c r="H7485" s="7" t="e">
        <f>Table1[[#This Row],[Jut_%]]</f>
        <v>#VALUE!</v>
      </c>
      <c r="I7485" s="4" t="e">
        <f>Table1[[#This Row],[Jut]]</f>
        <v>#VALUE!</v>
      </c>
      <c r="J7485" s="4" t="e">
        <f>Table1[[#This Row],[Column1]]</f>
        <v>#VALUE!</v>
      </c>
    </row>
    <row r="7486" spans="1:10" hidden="1" x14ac:dyDescent="0.3">
      <c r="A7486" s="2" t="e">
        <f>Table1[[#This Row],[Befolyt]]</f>
        <v>#VALUE!</v>
      </c>
      <c r="B7486" t="e">
        <f>Table1[[#This Row],[ÜK]]</f>
        <v>#VALUE!</v>
      </c>
      <c r="C7486" s="3" t="e">
        <f>Table1[[#This Row],[Szla]]</f>
        <v>#VALUE!</v>
      </c>
      <c r="D7486" s="6" t="e">
        <f>Table1[[#This Row],[Kelt_hó]]</f>
        <v>#VALUE!</v>
      </c>
      <c r="E7486" t="e">
        <f>Table1[[#This Row],[Vevő]]</f>
        <v>#VALUE!</v>
      </c>
      <c r="F7486" t="e">
        <f>Table1[[#This Row],[Termékkör]]</f>
        <v>#VALUE!</v>
      </c>
      <c r="G7486" s="4" t="e">
        <f>Table1[[#This Row],[SzumElad]]</f>
        <v>#VALUE!</v>
      </c>
      <c r="H7486" s="7" t="e">
        <f>Table1[[#This Row],[Jut_%]]</f>
        <v>#VALUE!</v>
      </c>
      <c r="I7486" s="4" t="e">
        <f>Table1[[#This Row],[Jut]]</f>
        <v>#VALUE!</v>
      </c>
      <c r="J7486" s="4" t="e">
        <f>Table1[[#This Row],[Column1]]</f>
        <v>#VALUE!</v>
      </c>
    </row>
    <row r="7487" spans="1:10" hidden="1" x14ac:dyDescent="0.3">
      <c r="A7487" s="2" t="e">
        <f>Table1[[#This Row],[Befolyt]]</f>
        <v>#VALUE!</v>
      </c>
      <c r="B7487" t="e">
        <f>Table1[[#This Row],[ÜK]]</f>
        <v>#VALUE!</v>
      </c>
      <c r="C7487" s="3" t="e">
        <f>Table1[[#This Row],[Szla]]</f>
        <v>#VALUE!</v>
      </c>
      <c r="D7487" s="6" t="e">
        <f>Table1[[#This Row],[Kelt_hó]]</f>
        <v>#VALUE!</v>
      </c>
      <c r="E7487" t="e">
        <f>Table1[[#This Row],[Vevő]]</f>
        <v>#VALUE!</v>
      </c>
      <c r="F7487" t="e">
        <f>Table1[[#This Row],[Termékkör]]</f>
        <v>#VALUE!</v>
      </c>
      <c r="G7487" s="4" t="e">
        <f>Table1[[#This Row],[SzumElad]]</f>
        <v>#VALUE!</v>
      </c>
      <c r="H7487" s="7" t="e">
        <f>Table1[[#This Row],[Jut_%]]</f>
        <v>#VALUE!</v>
      </c>
      <c r="I7487" s="4" t="e">
        <f>Table1[[#This Row],[Jut]]</f>
        <v>#VALUE!</v>
      </c>
      <c r="J7487" s="4" t="e">
        <f>Table1[[#This Row],[Column1]]</f>
        <v>#VALUE!</v>
      </c>
    </row>
    <row r="7488" spans="1:10" hidden="1" x14ac:dyDescent="0.3">
      <c r="A7488" s="2" t="e">
        <f>Table1[[#This Row],[Befolyt]]</f>
        <v>#VALUE!</v>
      </c>
      <c r="B7488" t="e">
        <f>Table1[[#This Row],[ÜK]]</f>
        <v>#VALUE!</v>
      </c>
      <c r="C7488" s="3" t="e">
        <f>Table1[[#This Row],[Szla]]</f>
        <v>#VALUE!</v>
      </c>
      <c r="D7488" s="6" t="e">
        <f>Table1[[#This Row],[Kelt_hó]]</f>
        <v>#VALUE!</v>
      </c>
      <c r="E7488" t="e">
        <f>Table1[[#This Row],[Vevő]]</f>
        <v>#VALUE!</v>
      </c>
      <c r="F7488" t="e">
        <f>Table1[[#This Row],[Termékkör]]</f>
        <v>#VALUE!</v>
      </c>
      <c r="G7488" s="4" t="e">
        <f>Table1[[#This Row],[SzumElad]]</f>
        <v>#VALUE!</v>
      </c>
      <c r="H7488" s="7" t="e">
        <f>Table1[[#This Row],[Jut_%]]</f>
        <v>#VALUE!</v>
      </c>
      <c r="I7488" s="4" t="e">
        <f>Table1[[#This Row],[Jut]]</f>
        <v>#VALUE!</v>
      </c>
      <c r="J7488" s="4" t="e">
        <f>Table1[[#This Row],[Column1]]</f>
        <v>#VALUE!</v>
      </c>
    </row>
    <row r="7489" spans="1:10" hidden="1" x14ac:dyDescent="0.3">
      <c r="A7489" s="2" t="e">
        <f>Table1[[#This Row],[Befolyt]]</f>
        <v>#VALUE!</v>
      </c>
      <c r="B7489" t="e">
        <f>Table1[[#This Row],[ÜK]]</f>
        <v>#VALUE!</v>
      </c>
      <c r="C7489" s="3" t="e">
        <f>Table1[[#This Row],[Szla]]</f>
        <v>#VALUE!</v>
      </c>
      <c r="D7489" s="6" t="e">
        <f>Table1[[#This Row],[Kelt_hó]]</f>
        <v>#VALUE!</v>
      </c>
      <c r="E7489" t="e">
        <f>Table1[[#This Row],[Vevő]]</f>
        <v>#VALUE!</v>
      </c>
      <c r="F7489" t="e">
        <f>Table1[[#This Row],[Termékkör]]</f>
        <v>#VALUE!</v>
      </c>
      <c r="G7489" s="4" t="e">
        <f>Table1[[#This Row],[SzumElad]]</f>
        <v>#VALUE!</v>
      </c>
      <c r="H7489" s="7" t="e">
        <f>Table1[[#This Row],[Jut_%]]</f>
        <v>#VALUE!</v>
      </c>
      <c r="I7489" s="4" t="e">
        <f>Table1[[#This Row],[Jut]]</f>
        <v>#VALUE!</v>
      </c>
      <c r="J7489" s="4" t="e">
        <f>Table1[[#This Row],[Column1]]</f>
        <v>#VALUE!</v>
      </c>
    </row>
    <row r="7490" spans="1:10" hidden="1" x14ac:dyDescent="0.3">
      <c r="A7490" s="2" t="e">
        <f>Table1[[#This Row],[Befolyt]]</f>
        <v>#VALUE!</v>
      </c>
      <c r="B7490" t="e">
        <f>Table1[[#This Row],[ÜK]]</f>
        <v>#VALUE!</v>
      </c>
      <c r="C7490" s="3" t="e">
        <f>Table1[[#This Row],[Szla]]</f>
        <v>#VALUE!</v>
      </c>
      <c r="D7490" s="6" t="e">
        <f>Table1[[#This Row],[Kelt_hó]]</f>
        <v>#VALUE!</v>
      </c>
      <c r="E7490" t="e">
        <f>Table1[[#This Row],[Vevő]]</f>
        <v>#VALUE!</v>
      </c>
      <c r="F7490" t="e">
        <f>Table1[[#This Row],[Termékkör]]</f>
        <v>#VALUE!</v>
      </c>
      <c r="G7490" s="4" t="e">
        <f>Table1[[#This Row],[SzumElad]]</f>
        <v>#VALUE!</v>
      </c>
      <c r="H7490" s="7" t="e">
        <f>Table1[[#This Row],[Jut_%]]</f>
        <v>#VALUE!</v>
      </c>
      <c r="I7490" s="4" t="e">
        <f>Table1[[#This Row],[Jut]]</f>
        <v>#VALUE!</v>
      </c>
      <c r="J7490" s="4" t="e">
        <f>Table1[[#This Row],[Column1]]</f>
        <v>#VALUE!</v>
      </c>
    </row>
    <row r="7491" spans="1:10" hidden="1" x14ac:dyDescent="0.3">
      <c r="A7491" s="2" t="e">
        <f>Table1[[#This Row],[Befolyt]]</f>
        <v>#VALUE!</v>
      </c>
      <c r="B7491" t="e">
        <f>Table1[[#This Row],[ÜK]]</f>
        <v>#VALUE!</v>
      </c>
      <c r="C7491" s="3" t="e">
        <f>Table1[[#This Row],[Szla]]</f>
        <v>#VALUE!</v>
      </c>
      <c r="D7491" s="6" t="e">
        <f>Table1[[#This Row],[Kelt_hó]]</f>
        <v>#VALUE!</v>
      </c>
      <c r="E7491" t="e">
        <f>Table1[[#This Row],[Vevő]]</f>
        <v>#VALUE!</v>
      </c>
      <c r="F7491" t="e">
        <f>Table1[[#This Row],[Termékkör]]</f>
        <v>#VALUE!</v>
      </c>
      <c r="G7491" s="4" t="e">
        <f>Table1[[#This Row],[SzumElad]]</f>
        <v>#VALUE!</v>
      </c>
      <c r="H7491" s="7" t="e">
        <f>Table1[[#This Row],[Jut_%]]</f>
        <v>#VALUE!</v>
      </c>
      <c r="I7491" s="4" t="e">
        <f>Table1[[#This Row],[Jut]]</f>
        <v>#VALUE!</v>
      </c>
      <c r="J7491" s="4" t="e">
        <f>Table1[[#This Row],[Column1]]</f>
        <v>#VALUE!</v>
      </c>
    </row>
    <row r="7492" spans="1:10" hidden="1" x14ac:dyDescent="0.3">
      <c r="A7492" s="2" t="e">
        <f>Table1[[#This Row],[Befolyt]]</f>
        <v>#VALUE!</v>
      </c>
      <c r="B7492" t="e">
        <f>Table1[[#This Row],[ÜK]]</f>
        <v>#VALUE!</v>
      </c>
      <c r="C7492" s="3" t="e">
        <f>Table1[[#This Row],[Szla]]</f>
        <v>#VALUE!</v>
      </c>
      <c r="D7492" s="6" t="e">
        <f>Table1[[#This Row],[Kelt_hó]]</f>
        <v>#VALUE!</v>
      </c>
      <c r="E7492" t="e">
        <f>Table1[[#This Row],[Vevő]]</f>
        <v>#VALUE!</v>
      </c>
      <c r="F7492" t="e">
        <f>Table1[[#This Row],[Termékkör]]</f>
        <v>#VALUE!</v>
      </c>
      <c r="G7492" s="4" t="e">
        <f>Table1[[#This Row],[SzumElad]]</f>
        <v>#VALUE!</v>
      </c>
      <c r="H7492" s="7" t="e">
        <f>Table1[[#This Row],[Jut_%]]</f>
        <v>#VALUE!</v>
      </c>
      <c r="I7492" s="4" t="e">
        <f>Table1[[#This Row],[Jut]]</f>
        <v>#VALUE!</v>
      </c>
      <c r="J7492" s="4" t="e">
        <f>Table1[[#This Row],[Column1]]</f>
        <v>#VALUE!</v>
      </c>
    </row>
    <row r="7493" spans="1:10" hidden="1" x14ac:dyDescent="0.3">
      <c r="A7493" s="2" t="e">
        <f>Table1[[#This Row],[Befolyt]]</f>
        <v>#VALUE!</v>
      </c>
      <c r="B7493" t="e">
        <f>Table1[[#This Row],[ÜK]]</f>
        <v>#VALUE!</v>
      </c>
      <c r="C7493" s="3" t="e">
        <f>Table1[[#This Row],[Szla]]</f>
        <v>#VALUE!</v>
      </c>
      <c r="D7493" s="6" t="e">
        <f>Table1[[#This Row],[Kelt_hó]]</f>
        <v>#VALUE!</v>
      </c>
      <c r="E7493" t="e">
        <f>Table1[[#This Row],[Vevő]]</f>
        <v>#VALUE!</v>
      </c>
      <c r="F7493" t="e">
        <f>Table1[[#This Row],[Termékkör]]</f>
        <v>#VALUE!</v>
      </c>
      <c r="G7493" s="4" t="e">
        <f>Table1[[#This Row],[SzumElad]]</f>
        <v>#VALUE!</v>
      </c>
      <c r="H7493" s="7" t="e">
        <f>Table1[[#This Row],[Jut_%]]</f>
        <v>#VALUE!</v>
      </c>
      <c r="I7493" s="4" t="e">
        <f>Table1[[#This Row],[Jut]]</f>
        <v>#VALUE!</v>
      </c>
      <c r="J7493" s="4" t="e">
        <f>Table1[[#This Row],[Column1]]</f>
        <v>#VALUE!</v>
      </c>
    </row>
    <row r="7494" spans="1:10" hidden="1" x14ac:dyDescent="0.3">
      <c r="A7494" s="2" t="e">
        <f>Table1[[#This Row],[Befolyt]]</f>
        <v>#VALUE!</v>
      </c>
      <c r="B7494" t="e">
        <f>Table1[[#This Row],[ÜK]]</f>
        <v>#VALUE!</v>
      </c>
      <c r="C7494" s="3" t="e">
        <f>Table1[[#This Row],[Szla]]</f>
        <v>#VALUE!</v>
      </c>
      <c r="D7494" s="6" t="e">
        <f>Table1[[#This Row],[Kelt_hó]]</f>
        <v>#VALUE!</v>
      </c>
      <c r="E7494" t="e">
        <f>Table1[[#This Row],[Vevő]]</f>
        <v>#VALUE!</v>
      </c>
      <c r="F7494" t="e">
        <f>Table1[[#This Row],[Termékkör]]</f>
        <v>#VALUE!</v>
      </c>
      <c r="G7494" s="4" t="e">
        <f>Table1[[#This Row],[SzumElad]]</f>
        <v>#VALUE!</v>
      </c>
      <c r="H7494" s="7" t="e">
        <f>Table1[[#This Row],[Jut_%]]</f>
        <v>#VALUE!</v>
      </c>
      <c r="I7494" s="4" t="e">
        <f>Table1[[#This Row],[Jut]]</f>
        <v>#VALUE!</v>
      </c>
      <c r="J7494" s="4" t="e">
        <f>Table1[[#This Row],[Column1]]</f>
        <v>#VALUE!</v>
      </c>
    </row>
    <row r="7495" spans="1:10" hidden="1" x14ac:dyDescent="0.3">
      <c r="A7495" s="2" t="e">
        <f>Table1[[#This Row],[Befolyt]]</f>
        <v>#VALUE!</v>
      </c>
      <c r="B7495" t="e">
        <f>Table1[[#This Row],[ÜK]]</f>
        <v>#VALUE!</v>
      </c>
      <c r="C7495" s="3" t="e">
        <f>Table1[[#This Row],[Szla]]</f>
        <v>#VALUE!</v>
      </c>
      <c r="D7495" s="6" t="e">
        <f>Table1[[#This Row],[Kelt_hó]]</f>
        <v>#VALUE!</v>
      </c>
      <c r="E7495" t="e">
        <f>Table1[[#This Row],[Vevő]]</f>
        <v>#VALUE!</v>
      </c>
      <c r="F7495" t="e">
        <f>Table1[[#This Row],[Termékkör]]</f>
        <v>#VALUE!</v>
      </c>
      <c r="G7495" s="4" t="e">
        <f>Table1[[#This Row],[SzumElad]]</f>
        <v>#VALUE!</v>
      </c>
      <c r="H7495" s="7" t="e">
        <f>Table1[[#This Row],[Jut_%]]</f>
        <v>#VALUE!</v>
      </c>
      <c r="I7495" s="4" t="e">
        <f>Table1[[#This Row],[Jut]]</f>
        <v>#VALUE!</v>
      </c>
      <c r="J7495" s="4" t="e">
        <f>Table1[[#This Row],[Column1]]</f>
        <v>#VALUE!</v>
      </c>
    </row>
    <row r="7496" spans="1:10" hidden="1" x14ac:dyDescent="0.3">
      <c r="A7496" s="2" t="e">
        <f>Table1[[#This Row],[Befolyt]]</f>
        <v>#VALUE!</v>
      </c>
      <c r="B7496" t="e">
        <f>Table1[[#This Row],[ÜK]]</f>
        <v>#VALUE!</v>
      </c>
      <c r="C7496" s="3" t="e">
        <f>Table1[[#This Row],[Szla]]</f>
        <v>#VALUE!</v>
      </c>
      <c r="D7496" s="6" t="e">
        <f>Table1[[#This Row],[Kelt_hó]]</f>
        <v>#VALUE!</v>
      </c>
      <c r="E7496" t="e">
        <f>Table1[[#This Row],[Vevő]]</f>
        <v>#VALUE!</v>
      </c>
      <c r="F7496" t="e">
        <f>Table1[[#This Row],[Termékkör]]</f>
        <v>#VALUE!</v>
      </c>
      <c r="G7496" s="4" t="e">
        <f>Table1[[#This Row],[SzumElad]]</f>
        <v>#VALUE!</v>
      </c>
      <c r="H7496" s="7" t="e">
        <f>Table1[[#This Row],[Jut_%]]</f>
        <v>#VALUE!</v>
      </c>
      <c r="I7496" s="4" t="e">
        <f>Table1[[#This Row],[Jut]]</f>
        <v>#VALUE!</v>
      </c>
      <c r="J7496" s="4" t="e">
        <f>Table1[[#This Row],[Column1]]</f>
        <v>#VALUE!</v>
      </c>
    </row>
    <row r="7497" spans="1:10" hidden="1" x14ac:dyDescent="0.3">
      <c r="A7497" s="2" t="e">
        <f>Table1[[#This Row],[Befolyt]]</f>
        <v>#VALUE!</v>
      </c>
      <c r="B7497" t="e">
        <f>Table1[[#This Row],[ÜK]]</f>
        <v>#VALUE!</v>
      </c>
      <c r="C7497" s="3" t="e">
        <f>Table1[[#This Row],[Szla]]</f>
        <v>#VALUE!</v>
      </c>
      <c r="D7497" s="6" t="e">
        <f>Table1[[#This Row],[Kelt_hó]]</f>
        <v>#VALUE!</v>
      </c>
      <c r="E7497" t="e">
        <f>Table1[[#This Row],[Vevő]]</f>
        <v>#VALUE!</v>
      </c>
      <c r="F7497" t="e">
        <f>Table1[[#This Row],[Termékkör]]</f>
        <v>#VALUE!</v>
      </c>
      <c r="G7497" s="4" t="e">
        <f>Table1[[#This Row],[SzumElad]]</f>
        <v>#VALUE!</v>
      </c>
      <c r="H7497" s="7" t="e">
        <f>Table1[[#This Row],[Jut_%]]</f>
        <v>#VALUE!</v>
      </c>
      <c r="I7497" s="4" t="e">
        <f>Table1[[#This Row],[Jut]]</f>
        <v>#VALUE!</v>
      </c>
      <c r="J7497" s="4" t="e">
        <f>Table1[[#This Row],[Column1]]</f>
        <v>#VALUE!</v>
      </c>
    </row>
    <row r="7498" spans="1:10" hidden="1" x14ac:dyDescent="0.3">
      <c r="A7498" s="2" t="e">
        <f>Table1[[#This Row],[Befolyt]]</f>
        <v>#VALUE!</v>
      </c>
      <c r="B7498" t="e">
        <f>Table1[[#This Row],[ÜK]]</f>
        <v>#VALUE!</v>
      </c>
      <c r="C7498" s="3" t="e">
        <f>Table1[[#This Row],[Szla]]</f>
        <v>#VALUE!</v>
      </c>
      <c r="D7498" s="6" t="e">
        <f>Table1[[#This Row],[Kelt_hó]]</f>
        <v>#VALUE!</v>
      </c>
      <c r="E7498" t="e">
        <f>Table1[[#This Row],[Vevő]]</f>
        <v>#VALUE!</v>
      </c>
      <c r="F7498" t="e">
        <f>Table1[[#This Row],[Termékkör]]</f>
        <v>#VALUE!</v>
      </c>
      <c r="G7498" s="4" t="e">
        <f>Table1[[#This Row],[SzumElad]]</f>
        <v>#VALUE!</v>
      </c>
      <c r="H7498" s="7" t="e">
        <f>Table1[[#This Row],[Jut_%]]</f>
        <v>#VALUE!</v>
      </c>
      <c r="I7498" s="4" t="e">
        <f>Table1[[#This Row],[Jut]]</f>
        <v>#VALUE!</v>
      </c>
      <c r="J7498" s="4" t="e">
        <f>Table1[[#This Row],[Column1]]</f>
        <v>#VALUE!</v>
      </c>
    </row>
    <row r="7499" spans="1:10" hidden="1" x14ac:dyDescent="0.3">
      <c r="A7499" s="2" t="e">
        <f>Table1[[#This Row],[Befolyt]]</f>
        <v>#VALUE!</v>
      </c>
      <c r="B7499" t="e">
        <f>Table1[[#This Row],[ÜK]]</f>
        <v>#VALUE!</v>
      </c>
      <c r="C7499" s="3" t="e">
        <f>Table1[[#This Row],[Szla]]</f>
        <v>#VALUE!</v>
      </c>
      <c r="D7499" s="6" t="e">
        <f>Table1[[#This Row],[Kelt_hó]]</f>
        <v>#VALUE!</v>
      </c>
      <c r="E7499" t="e">
        <f>Table1[[#This Row],[Vevő]]</f>
        <v>#VALUE!</v>
      </c>
      <c r="F7499" t="e">
        <f>Table1[[#This Row],[Termékkör]]</f>
        <v>#VALUE!</v>
      </c>
      <c r="G7499" s="4" t="e">
        <f>Table1[[#This Row],[SzumElad]]</f>
        <v>#VALUE!</v>
      </c>
      <c r="H7499" s="7" t="e">
        <f>Table1[[#This Row],[Jut_%]]</f>
        <v>#VALUE!</v>
      </c>
      <c r="I7499" s="4" t="e">
        <f>Table1[[#This Row],[Jut]]</f>
        <v>#VALUE!</v>
      </c>
      <c r="J7499" s="4" t="e">
        <f>Table1[[#This Row],[Column1]]</f>
        <v>#VALUE!</v>
      </c>
    </row>
    <row r="7500" spans="1:10" hidden="1" x14ac:dyDescent="0.3">
      <c r="A7500" s="2" t="e">
        <f>Table1[[#This Row],[Befolyt]]</f>
        <v>#VALUE!</v>
      </c>
      <c r="B7500" t="e">
        <f>Table1[[#This Row],[ÜK]]</f>
        <v>#VALUE!</v>
      </c>
      <c r="C7500" s="3" t="e">
        <f>Table1[[#This Row],[Szla]]</f>
        <v>#VALUE!</v>
      </c>
      <c r="D7500" s="6" t="e">
        <f>Table1[[#This Row],[Kelt_hó]]</f>
        <v>#VALUE!</v>
      </c>
      <c r="E7500" t="e">
        <f>Table1[[#This Row],[Vevő]]</f>
        <v>#VALUE!</v>
      </c>
      <c r="F7500" t="e">
        <f>Table1[[#This Row],[Termékkör]]</f>
        <v>#VALUE!</v>
      </c>
      <c r="G7500" s="4" t="e">
        <f>Table1[[#This Row],[SzumElad]]</f>
        <v>#VALUE!</v>
      </c>
      <c r="H7500" s="7" t="e">
        <f>Table1[[#This Row],[Jut_%]]</f>
        <v>#VALUE!</v>
      </c>
      <c r="I7500" s="4" t="e">
        <f>Table1[[#This Row],[Jut]]</f>
        <v>#VALUE!</v>
      </c>
      <c r="J7500" s="4" t="e">
        <f>Table1[[#This Row],[Column1]]</f>
        <v>#VALUE!</v>
      </c>
    </row>
    <row r="7501" spans="1:10" hidden="1" x14ac:dyDescent="0.3">
      <c r="A7501" s="2" t="e">
        <f>Table1[[#This Row],[Befolyt]]</f>
        <v>#VALUE!</v>
      </c>
      <c r="B7501" t="e">
        <f>Table1[[#This Row],[ÜK]]</f>
        <v>#VALUE!</v>
      </c>
      <c r="C7501" s="3" t="e">
        <f>Table1[[#This Row],[Szla]]</f>
        <v>#VALUE!</v>
      </c>
      <c r="D7501" s="6" t="e">
        <f>Table1[[#This Row],[Kelt_hó]]</f>
        <v>#VALUE!</v>
      </c>
      <c r="E7501" t="e">
        <f>Table1[[#This Row],[Vevő]]</f>
        <v>#VALUE!</v>
      </c>
      <c r="F7501" t="e">
        <f>Table1[[#This Row],[Termékkör]]</f>
        <v>#VALUE!</v>
      </c>
      <c r="G7501" s="4" t="e">
        <f>Table1[[#This Row],[SzumElad]]</f>
        <v>#VALUE!</v>
      </c>
      <c r="H7501" s="7" t="e">
        <f>Table1[[#This Row],[Jut_%]]</f>
        <v>#VALUE!</v>
      </c>
      <c r="I7501" s="4" t="e">
        <f>Table1[[#This Row],[Jut]]</f>
        <v>#VALUE!</v>
      </c>
      <c r="J7501" s="4" t="e">
        <f>Table1[[#This Row],[Column1]]</f>
        <v>#VALUE!</v>
      </c>
    </row>
    <row r="7502" spans="1:10" hidden="1" x14ac:dyDescent="0.3">
      <c r="A7502" s="2" t="e">
        <f>Table1[[#This Row],[Befolyt]]</f>
        <v>#VALUE!</v>
      </c>
      <c r="B7502" t="e">
        <f>Table1[[#This Row],[ÜK]]</f>
        <v>#VALUE!</v>
      </c>
      <c r="C7502" s="3" t="e">
        <f>Table1[[#This Row],[Szla]]</f>
        <v>#VALUE!</v>
      </c>
      <c r="D7502" s="6" t="e">
        <f>Table1[[#This Row],[Kelt_hó]]</f>
        <v>#VALUE!</v>
      </c>
      <c r="E7502" t="e">
        <f>Table1[[#This Row],[Vevő]]</f>
        <v>#VALUE!</v>
      </c>
      <c r="F7502" t="e">
        <f>Table1[[#This Row],[Termékkör]]</f>
        <v>#VALUE!</v>
      </c>
      <c r="G7502" s="4" t="e">
        <f>Table1[[#This Row],[SzumElad]]</f>
        <v>#VALUE!</v>
      </c>
      <c r="H7502" s="7" t="e">
        <f>Table1[[#This Row],[Jut_%]]</f>
        <v>#VALUE!</v>
      </c>
      <c r="I7502" s="4" t="e">
        <f>Table1[[#This Row],[Jut]]</f>
        <v>#VALUE!</v>
      </c>
      <c r="J7502" s="4" t="e">
        <f>Table1[[#This Row],[Column1]]</f>
        <v>#VALUE!</v>
      </c>
    </row>
    <row r="7503" spans="1:10" hidden="1" x14ac:dyDescent="0.3">
      <c r="A7503" s="2" t="e">
        <f>Table1[[#This Row],[Befolyt]]</f>
        <v>#VALUE!</v>
      </c>
      <c r="B7503" t="e">
        <f>Table1[[#This Row],[ÜK]]</f>
        <v>#VALUE!</v>
      </c>
      <c r="C7503" s="3" t="e">
        <f>Table1[[#This Row],[Szla]]</f>
        <v>#VALUE!</v>
      </c>
      <c r="D7503" s="6" t="e">
        <f>Table1[[#This Row],[Kelt_hó]]</f>
        <v>#VALUE!</v>
      </c>
      <c r="E7503" t="e">
        <f>Table1[[#This Row],[Vevő]]</f>
        <v>#VALUE!</v>
      </c>
      <c r="F7503" t="e">
        <f>Table1[[#This Row],[Termékkör]]</f>
        <v>#VALUE!</v>
      </c>
      <c r="G7503" s="4" t="e">
        <f>Table1[[#This Row],[SzumElad]]</f>
        <v>#VALUE!</v>
      </c>
      <c r="H7503" s="7" t="e">
        <f>Table1[[#This Row],[Jut_%]]</f>
        <v>#VALUE!</v>
      </c>
      <c r="I7503" s="4" t="e">
        <f>Table1[[#This Row],[Jut]]</f>
        <v>#VALUE!</v>
      </c>
      <c r="J7503" s="4" t="e">
        <f>Table1[[#This Row],[Column1]]</f>
        <v>#VALUE!</v>
      </c>
    </row>
    <row r="7504" spans="1:10" hidden="1" x14ac:dyDescent="0.3">
      <c r="A7504" s="2" t="e">
        <f>Table1[[#This Row],[Befolyt]]</f>
        <v>#VALUE!</v>
      </c>
      <c r="B7504" t="e">
        <f>Table1[[#This Row],[ÜK]]</f>
        <v>#VALUE!</v>
      </c>
      <c r="C7504" s="3" t="e">
        <f>Table1[[#This Row],[Szla]]</f>
        <v>#VALUE!</v>
      </c>
      <c r="D7504" s="6" t="e">
        <f>Table1[[#This Row],[Kelt_hó]]</f>
        <v>#VALUE!</v>
      </c>
      <c r="E7504" t="e">
        <f>Table1[[#This Row],[Vevő]]</f>
        <v>#VALUE!</v>
      </c>
      <c r="F7504" t="e">
        <f>Table1[[#This Row],[Termékkör]]</f>
        <v>#VALUE!</v>
      </c>
      <c r="G7504" s="4" t="e">
        <f>Table1[[#This Row],[SzumElad]]</f>
        <v>#VALUE!</v>
      </c>
      <c r="H7504" s="7" t="e">
        <f>Table1[[#This Row],[Jut_%]]</f>
        <v>#VALUE!</v>
      </c>
      <c r="I7504" s="4" t="e">
        <f>Table1[[#This Row],[Jut]]</f>
        <v>#VALUE!</v>
      </c>
      <c r="J7504" s="4" t="e">
        <f>Table1[[#This Row],[Column1]]</f>
        <v>#VALUE!</v>
      </c>
    </row>
    <row r="7505" spans="1:10" hidden="1" x14ac:dyDescent="0.3">
      <c r="A7505" s="2" t="e">
        <f>Table1[[#This Row],[Befolyt]]</f>
        <v>#VALUE!</v>
      </c>
      <c r="B7505" t="e">
        <f>Table1[[#This Row],[ÜK]]</f>
        <v>#VALUE!</v>
      </c>
      <c r="C7505" s="3" t="e">
        <f>Table1[[#This Row],[Szla]]</f>
        <v>#VALUE!</v>
      </c>
      <c r="D7505" s="6" t="e">
        <f>Table1[[#This Row],[Kelt_hó]]</f>
        <v>#VALUE!</v>
      </c>
      <c r="E7505" t="e">
        <f>Table1[[#This Row],[Vevő]]</f>
        <v>#VALUE!</v>
      </c>
      <c r="F7505" t="e">
        <f>Table1[[#This Row],[Termékkör]]</f>
        <v>#VALUE!</v>
      </c>
      <c r="G7505" s="4" t="e">
        <f>Table1[[#This Row],[SzumElad]]</f>
        <v>#VALUE!</v>
      </c>
      <c r="H7505" s="7" t="e">
        <f>Table1[[#This Row],[Jut_%]]</f>
        <v>#VALUE!</v>
      </c>
      <c r="I7505" s="4" t="e">
        <f>Table1[[#This Row],[Jut]]</f>
        <v>#VALUE!</v>
      </c>
      <c r="J7505" s="4" t="e">
        <f>Table1[[#This Row],[Column1]]</f>
        <v>#VALUE!</v>
      </c>
    </row>
    <row r="7506" spans="1:10" hidden="1" x14ac:dyDescent="0.3">
      <c r="A7506" s="2" t="e">
        <f>Table1[[#This Row],[Befolyt]]</f>
        <v>#VALUE!</v>
      </c>
      <c r="B7506" t="e">
        <f>Table1[[#This Row],[ÜK]]</f>
        <v>#VALUE!</v>
      </c>
      <c r="C7506" s="3" t="e">
        <f>Table1[[#This Row],[Szla]]</f>
        <v>#VALUE!</v>
      </c>
      <c r="D7506" s="6" t="e">
        <f>Table1[[#This Row],[Kelt_hó]]</f>
        <v>#VALUE!</v>
      </c>
      <c r="E7506" t="e">
        <f>Table1[[#This Row],[Vevő]]</f>
        <v>#VALUE!</v>
      </c>
      <c r="F7506" t="e">
        <f>Table1[[#This Row],[Termékkör]]</f>
        <v>#VALUE!</v>
      </c>
      <c r="G7506" s="4" t="e">
        <f>Table1[[#This Row],[SzumElad]]</f>
        <v>#VALUE!</v>
      </c>
      <c r="H7506" s="7" t="e">
        <f>Table1[[#This Row],[Jut_%]]</f>
        <v>#VALUE!</v>
      </c>
      <c r="I7506" s="4" t="e">
        <f>Table1[[#This Row],[Jut]]</f>
        <v>#VALUE!</v>
      </c>
      <c r="J7506" s="4" t="e">
        <f>Table1[[#This Row],[Column1]]</f>
        <v>#VALUE!</v>
      </c>
    </row>
    <row r="7507" spans="1:10" hidden="1" x14ac:dyDescent="0.3">
      <c r="A7507" s="2" t="e">
        <f>Table1[[#This Row],[Befolyt]]</f>
        <v>#VALUE!</v>
      </c>
      <c r="B7507" t="e">
        <f>Table1[[#This Row],[ÜK]]</f>
        <v>#VALUE!</v>
      </c>
      <c r="C7507" s="3" t="e">
        <f>Table1[[#This Row],[Szla]]</f>
        <v>#VALUE!</v>
      </c>
      <c r="D7507" s="6" t="e">
        <f>Table1[[#This Row],[Kelt_hó]]</f>
        <v>#VALUE!</v>
      </c>
      <c r="E7507" t="e">
        <f>Table1[[#This Row],[Vevő]]</f>
        <v>#VALUE!</v>
      </c>
      <c r="F7507" t="e">
        <f>Table1[[#This Row],[Termékkör]]</f>
        <v>#VALUE!</v>
      </c>
      <c r="G7507" s="4" t="e">
        <f>Table1[[#This Row],[SzumElad]]</f>
        <v>#VALUE!</v>
      </c>
      <c r="H7507" s="7" t="e">
        <f>Table1[[#This Row],[Jut_%]]</f>
        <v>#VALUE!</v>
      </c>
      <c r="I7507" s="4" t="e">
        <f>Table1[[#This Row],[Jut]]</f>
        <v>#VALUE!</v>
      </c>
      <c r="J7507" s="4" t="e">
        <f>Table1[[#This Row],[Column1]]</f>
        <v>#VALUE!</v>
      </c>
    </row>
    <row r="7508" spans="1:10" hidden="1" x14ac:dyDescent="0.3">
      <c r="A7508" s="2" t="e">
        <f>Table1[[#This Row],[Befolyt]]</f>
        <v>#VALUE!</v>
      </c>
      <c r="B7508" t="e">
        <f>Table1[[#This Row],[ÜK]]</f>
        <v>#VALUE!</v>
      </c>
      <c r="C7508" s="3" t="e">
        <f>Table1[[#This Row],[Szla]]</f>
        <v>#VALUE!</v>
      </c>
      <c r="D7508" s="6" t="e">
        <f>Table1[[#This Row],[Kelt_hó]]</f>
        <v>#VALUE!</v>
      </c>
      <c r="E7508" t="e">
        <f>Table1[[#This Row],[Vevő]]</f>
        <v>#VALUE!</v>
      </c>
      <c r="F7508" t="e">
        <f>Table1[[#This Row],[Termékkör]]</f>
        <v>#VALUE!</v>
      </c>
      <c r="G7508" s="4" t="e">
        <f>Table1[[#This Row],[SzumElad]]</f>
        <v>#VALUE!</v>
      </c>
      <c r="H7508" s="7" t="e">
        <f>Table1[[#This Row],[Jut_%]]</f>
        <v>#VALUE!</v>
      </c>
      <c r="I7508" s="4" t="e">
        <f>Table1[[#This Row],[Jut]]</f>
        <v>#VALUE!</v>
      </c>
      <c r="J7508" s="4" t="e">
        <f>Table1[[#This Row],[Column1]]</f>
        <v>#VALUE!</v>
      </c>
    </row>
    <row r="7509" spans="1:10" hidden="1" x14ac:dyDescent="0.3">
      <c r="A7509" s="2" t="e">
        <f>Table1[[#This Row],[Befolyt]]</f>
        <v>#VALUE!</v>
      </c>
      <c r="B7509" t="e">
        <f>Table1[[#This Row],[ÜK]]</f>
        <v>#VALUE!</v>
      </c>
      <c r="C7509" s="3" t="e">
        <f>Table1[[#This Row],[Szla]]</f>
        <v>#VALUE!</v>
      </c>
      <c r="D7509" s="6" t="e">
        <f>Table1[[#This Row],[Kelt_hó]]</f>
        <v>#VALUE!</v>
      </c>
      <c r="E7509" t="e">
        <f>Table1[[#This Row],[Vevő]]</f>
        <v>#VALUE!</v>
      </c>
      <c r="F7509" t="e">
        <f>Table1[[#This Row],[Termékkör]]</f>
        <v>#VALUE!</v>
      </c>
      <c r="G7509" s="4" t="e">
        <f>Table1[[#This Row],[SzumElad]]</f>
        <v>#VALUE!</v>
      </c>
      <c r="H7509" s="7" t="e">
        <f>Table1[[#This Row],[Jut_%]]</f>
        <v>#VALUE!</v>
      </c>
      <c r="I7509" s="4" t="e">
        <f>Table1[[#This Row],[Jut]]</f>
        <v>#VALUE!</v>
      </c>
      <c r="J7509" s="4" t="e">
        <f>Table1[[#This Row],[Column1]]</f>
        <v>#VALUE!</v>
      </c>
    </row>
    <row r="7510" spans="1:10" hidden="1" x14ac:dyDescent="0.3">
      <c r="A7510" s="2" t="e">
        <f>Table1[[#This Row],[Befolyt]]</f>
        <v>#VALUE!</v>
      </c>
      <c r="B7510" t="e">
        <f>Table1[[#This Row],[ÜK]]</f>
        <v>#VALUE!</v>
      </c>
      <c r="C7510" s="3" t="e">
        <f>Table1[[#This Row],[Szla]]</f>
        <v>#VALUE!</v>
      </c>
      <c r="D7510" s="6" t="e">
        <f>Table1[[#This Row],[Kelt_hó]]</f>
        <v>#VALUE!</v>
      </c>
      <c r="E7510" t="e">
        <f>Table1[[#This Row],[Vevő]]</f>
        <v>#VALUE!</v>
      </c>
      <c r="F7510" t="e">
        <f>Table1[[#This Row],[Termékkör]]</f>
        <v>#VALUE!</v>
      </c>
      <c r="G7510" s="4" t="e">
        <f>Table1[[#This Row],[SzumElad]]</f>
        <v>#VALUE!</v>
      </c>
      <c r="H7510" s="7" t="e">
        <f>Table1[[#This Row],[Jut_%]]</f>
        <v>#VALUE!</v>
      </c>
      <c r="I7510" s="4" t="e">
        <f>Table1[[#This Row],[Jut]]</f>
        <v>#VALUE!</v>
      </c>
      <c r="J7510" s="4" t="e">
        <f>Table1[[#This Row],[Column1]]</f>
        <v>#VALUE!</v>
      </c>
    </row>
    <row r="7511" spans="1:10" hidden="1" x14ac:dyDescent="0.3">
      <c r="A7511" s="2" t="e">
        <f>Table1[[#This Row],[Befolyt]]</f>
        <v>#VALUE!</v>
      </c>
      <c r="B7511" t="e">
        <f>Table1[[#This Row],[ÜK]]</f>
        <v>#VALUE!</v>
      </c>
      <c r="C7511" s="3" t="e">
        <f>Table1[[#This Row],[Szla]]</f>
        <v>#VALUE!</v>
      </c>
      <c r="D7511" s="6" t="e">
        <f>Table1[[#This Row],[Kelt_hó]]</f>
        <v>#VALUE!</v>
      </c>
      <c r="E7511" t="e">
        <f>Table1[[#This Row],[Vevő]]</f>
        <v>#VALUE!</v>
      </c>
      <c r="F7511" t="e">
        <f>Table1[[#This Row],[Termékkör]]</f>
        <v>#VALUE!</v>
      </c>
      <c r="G7511" s="4" t="e">
        <f>Table1[[#This Row],[SzumElad]]</f>
        <v>#VALUE!</v>
      </c>
      <c r="H7511" s="7" t="e">
        <f>Table1[[#This Row],[Jut_%]]</f>
        <v>#VALUE!</v>
      </c>
      <c r="I7511" s="4" t="e">
        <f>Table1[[#This Row],[Jut]]</f>
        <v>#VALUE!</v>
      </c>
      <c r="J7511" s="4" t="e">
        <f>Table1[[#This Row],[Column1]]</f>
        <v>#VALUE!</v>
      </c>
    </row>
    <row r="7512" spans="1:10" hidden="1" x14ac:dyDescent="0.3">
      <c r="A7512" s="2" t="e">
        <f>Table1[[#This Row],[Befolyt]]</f>
        <v>#VALUE!</v>
      </c>
      <c r="B7512" t="e">
        <f>Table1[[#This Row],[ÜK]]</f>
        <v>#VALUE!</v>
      </c>
      <c r="C7512" s="3" t="e">
        <f>Table1[[#This Row],[Szla]]</f>
        <v>#VALUE!</v>
      </c>
      <c r="D7512" s="6" t="e">
        <f>Table1[[#This Row],[Kelt_hó]]</f>
        <v>#VALUE!</v>
      </c>
      <c r="E7512" t="e">
        <f>Table1[[#This Row],[Vevő]]</f>
        <v>#VALUE!</v>
      </c>
      <c r="F7512" t="e">
        <f>Table1[[#This Row],[Termékkör]]</f>
        <v>#VALUE!</v>
      </c>
      <c r="G7512" s="4" t="e">
        <f>Table1[[#This Row],[SzumElad]]</f>
        <v>#VALUE!</v>
      </c>
      <c r="H7512" s="7" t="e">
        <f>Table1[[#This Row],[Jut_%]]</f>
        <v>#VALUE!</v>
      </c>
      <c r="I7512" s="4" t="e">
        <f>Table1[[#This Row],[Jut]]</f>
        <v>#VALUE!</v>
      </c>
      <c r="J7512" s="4" t="e">
        <f>Table1[[#This Row],[Column1]]</f>
        <v>#VALUE!</v>
      </c>
    </row>
    <row r="7513" spans="1:10" hidden="1" x14ac:dyDescent="0.3">
      <c r="A7513" s="2" t="e">
        <f>Table1[[#This Row],[Befolyt]]</f>
        <v>#VALUE!</v>
      </c>
      <c r="B7513" t="e">
        <f>Table1[[#This Row],[ÜK]]</f>
        <v>#VALUE!</v>
      </c>
      <c r="C7513" s="3" t="e">
        <f>Table1[[#This Row],[Szla]]</f>
        <v>#VALUE!</v>
      </c>
      <c r="D7513" s="6" t="e">
        <f>Table1[[#This Row],[Kelt_hó]]</f>
        <v>#VALUE!</v>
      </c>
      <c r="E7513" t="e">
        <f>Table1[[#This Row],[Vevő]]</f>
        <v>#VALUE!</v>
      </c>
      <c r="F7513" t="e">
        <f>Table1[[#This Row],[Termékkör]]</f>
        <v>#VALUE!</v>
      </c>
      <c r="G7513" s="4" t="e">
        <f>Table1[[#This Row],[SzumElad]]</f>
        <v>#VALUE!</v>
      </c>
      <c r="H7513" s="7" t="e">
        <f>Table1[[#This Row],[Jut_%]]</f>
        <v>#VALUE!</v>
      </c>
      <c r="I7513" s="4" t="e">
        <f>Table1[[#This Row],[Jut]]</f>
        <v>#VALUE!</v>
      </c>
      <c r="J7513" s="4" t="e">
        <f>Table1[[#This Row],[Column1]]</f>
        <v>#VALUE!</v>
      </c>
    </row>
    <row r="7514" spans="1:10" hidden="1" x14ac:dyDescent="0.3">
      <c r="A7514" s="2" t="e">
        <f>Table1[[#This Row],[Befolyt]]</f>
        <v>#VALUE!</v>
      </c>
      <c r="B7514" t="e">
        <f>Table1[[#This Row],[ÜK]]</f>
        <v>#VALUE!</v>
      </c>
      <c r="C7514" s="3" t="e">
        <f>Table1[[#This Row],[Szla]]</f>
        <v>#VALUE!</v>
      </c>
      <c r="D7514" s="6" t="e">
        <f>Table1[[#This Row],[Kelt_hó]]</f>
        <v>#VALUE!</v>
      </c>
      <c r="E7514" t="e">
        <f>Table1[[#This Row],[Vevő]]</f>
        <v>#VALUE!</v>
      </c>
      <c r="F7514" t="e">
        <f>Table1[[#This Row],[Termékkör]]</f>
        <v>#VALUE!</v>
      </c>
      <c r="G7514" s="4" t="e">
        <f>Table1[[#This Row],[SzumElad]]</f>
        <v>#VALUE!</v>
      </c>
      <c r="H7514" s="7" t="e">
        <f>Table1[[#This Row],[Jut_%]]</f>
        <v>#VALUE!</v>
      </c>
      <c r="I7514" s="4" t="e">
        <f>Table1[[#This Row],[Jut]]</f>
        <v>#VALUE!</v>
      </c>
      <c r="J7514" s="4" t="e">
        <f>Table1[[#This Row],[Column1]]</f>
        <v>#VALUE!</v>
      </c>
    </row>
    <row r="7515" spans="1:10" hidden="1" x14ac:dyDescent="0.3">
      <c r="A7515" s="2" t="e">
        <f>Table1[[#This Row],[Befolyt]]</f>
        <v>#VALUE!</v>
      </c>
      <c r="B7515" t="e">
        <f>Table1[[#This Row],[ÜK]]</f>
        <v>#VALUE!</v>
      </c>
      <c r="C7515" s="3" t="e">
        <f>Table1[[#This Row],[Szla]]</f>
        <v>#VALUE!</v>
      </c>
      <c r="D7515" s="6" t="e">
        <f>Table1[[#This Row],[Kelt_hó]]</f>
        <v>#VALUE!</v>
      </c>
      <c r="E7515" t="e">
        <f>Table1[[#This Row],[Vevő]]</f>
        <v>#VALUE!</v>
      </c>
      <c r="F7515" t="e">
        <f>Table1[[#This Row],[Termékkör]]</f>
        <v>#VALUE!</v>
      </c>
      <c r="G7515" s="4" t="e">
        <f>Table1[[#This Row],[SzumElad]]</f>
        <v>#VALUE!</v>
      </c>
      <c r="H7515" s="7" t="e">
        <f>Table1[[#This Row],[Jut_%]]</f>
        <v>#VALUE!</v>
      </c>
      <c r="I7515" s="4" t="e">
        <f>Table1[[#This Row],[Jut]]</f>
        <v>#VALUE!</v>
      </c>
      <c r="J7515" s="4" t="e">
        <f>Table1[[#This Row],[Column1]]</f>
        <v>#VALUE!</v>
      </c>
    </row>
    <row r="7516" spans="1:10" hidden="1" x14ac:dyDescent="0.3">
      <c r="A7516" s="2" t="e">
        <f>Table1[[#This Row],[Befolyt]]</f>
        <v>#VALUE!</v>
      </c>
      <c r="B7516" t="e">
        <f>Table1[[#This Row],[ÜK]]</f>
        <v>#VALUE!</v>
      </c>
      <c r="C7516" s="3" t="e">
        <f>Table1[[#This Row],[Szla]]</f>
        <v>#VALUE!</v>
      </c>
      <c r="D7516" s="6" t="e">
        <f>Table1[[#This Row],[Kelt_hó]]</f>
        <v>#VALUE!</v>
      </c>
      <c r="E7516" t="e">
        <f>Table1[[#This Row],[Vevő]]</f>
        <v>#VALUE!</v>
      </c>
      <c r="F7516" t="e">
        <f>Table1[[#This Row],[Termékkör]]</f>
        <v>#VALUE!</v>
      </c>
      <c r="G7516" s="4" t="e">
        <f>Table1[[#This Row],[SzumElad]]</f>
        <v>#VALUE!</v>
      </c>
      <c r="H7516" s="7" t="e">
        <f>Table1[[#This Row],[Jut_%]]</f>
        <v>#VALUE!</v>
      </c>
      <c r="I7516" s="4" t="e">
        <f>Table1[[#This Row],[Jut]]</f>
        <v>#VALUE!</v>
      </c>
      <c r="J7516" s="4" t="e">
        <f>Table1[[#This Row],[Column1]]</f>
        <v>#VALUE!</v>
      </c>
    </row>
    <row r="7517" spans="1:10" hidden="1" x14ac:dyDescent="0.3">
      <c r="A7517" s="2" t="e">
        <f>Table1[[#This Row],[Befolyt]]</f>
        <v>#VALUE!</v>
      </c>
      <c r="B7517" t="e">
        <f>Table1[[#This Row],[ÜK]]</f>
        <v>#VALUE!</v>
      </c>
      <c r="C7517" s="3" t="e">
        <f>Table1[[#This Row],[Szla]]</f>
        <v>#VALUE!</v>
      </c>
      <c r="D7517" s="6" t="e">
        <f>Table1[[#This Row],[Kelt_hó]]</f>
        <v>#VALUE!</v>
      </c>
      <c r="E7517" t="e">
        <f>Table1[[#This Row],[Vevő]]</f>
        <v>#VALUE!</v>
      </c>
      <c r="F7517" t="e">
        <f>Table1[[#This Row],[Termékkör]]</f>
        <v>#VALUE!</v>
      </c>
      <c r="G7517" s="4" t="e">
        <f>Table1[[#This Row],[SzumElad]]</f>
        <v>#VALUE!</v>
      </c>
      <c r="H7517" s="7" t="e">
        <f>Table1[[#This Row],[Jut_%]]</f>
        <v>#VALUE!</v>
      </c>
      <c r="I7517" s="4" t="e">
        <f>Table1[[#This Row],[Jut]]</f>
        <v>#VALUE!</v>
      </c>
      <c r="J7517" s="4" t="e">
        <f>Table1[[#This Row],[Column1]]</f>
        <v>#VALUE!</v>
      </c>
    </row>
    <row r="7518" spans="1:10" hidden="1" x14ac:dyDescent="0.3">
      <c r="A7518" s="2" t="e">
        <f>Table1[[#This Row],[Befolyt]]</f>
        <v>#VALUE!</v>
      </c>
      <c r="B7518" t="e">
        <f>Table1[[#This Row],[ÜK]]</f>
        <v>#VALUE!</v>
      </c>
      <c r="C7518" s="3" t="e">
        <f>Table1[[#This Row],[Szla]]</f>
        <v>#VALUE!</v>
      </c>
      <c r="D7518" s="6" t="e">
        <f>Table1[[#This Row],[Kelt_hó]]</f>
        <v>#VALUE!</v>
      </c>
      <c r="E7518" t="e">
        <f>Table1[[#This Row],[Vevő]]</f>
        <v>#VALUE!</v>
      </c>
      <c r="F7518" t="e">
        <f>Table1[[#This Row],[Termékkör]]</f>
        <v>#VALUE!</v>
      </c>
      <c r="G7518" s="4" t="e">
        <f>Table1[[#This Row],[SzumElad]]</f>
        <v>#VALUE!</v>
      </c>
      <c r="H7518" s="7" t="e">
        <f>Table1[[#This Row],[Jut_%]]</f>
        <v>#VALUE!</v>
      </c>
      <c r="I7518" s="4" t="e">
        <f>Table1[[#This Row],[Jut]]</f>
        <v>#VALUE!</v>
      </c>
      <c r="J7518" s="4" t="e">
        <f>Table1[[#This Row],[Column1]]</f>
        <v>#VALUE!</v>
      </c>
    </row>
    <row r="7519" spans="1:10" hidden="1" x14ac:dyDescent="0.3">
      <c r="A7519" s="2" t="e">
        <f>Table1[[#This Row],[Befolyt]]</f>
        <v>#VALUE!</v>
      </c>
      <c r="B7519" t="e">
        <f>Table1[[#This Row],[ÜK]]</f>
        <v>#VALUE!</v>
      </c>
      <c r="C7519" s="3" t="e">
        <f>Table1[[#This Row],[Szla]]</f>
        <v>#VALUE!</v>
      </c>
      <c r="D7519" s="6" t="e">
        <f>Table1[[#This Row],[Kelt_hó]]</f>
        <v>#VALUE!</v>
      </c>
      <c r="E7519" t="e">
        <f>Table1[[#This Row],[Vevő]]</f>
        <v>#VALUE!</v>
      </c>
      <c r="F7519" t="e">
        <f>Table1[[#This Row],[Termékkör]]</f>
        <v>#VALUE!</v>
      </c>
      <c r="G7519" s="4" t="e">
        <f>Table1[[#This Row],[SzumElad]]</f>
        <v>#VALUE!</v>
      </c>
      <c r="H7519" s="7" t="e">
        <f>Table1[[#This Row],[Jut_%]]</f>
        <v>#VALUE!</v>
      </c>
      <c r="I7519" s="4" t="e">
        <f>Table1[[#This Row],[Jut]]</f>
        <v>#VALUE!</v>
      </c>
      <c r="J7519" s="4" t="e">
        <f>Table1[[#This Row],[Column1]]</f>
        <v>#VALUE!</v>
      </c>
    </row>
    <row r="7520" spans="1:10" hidden="1" x14ac:dyDescent="0.3">
      <c r="A7520" s="2" t="e">
        <f>Table1[[#This Row],[Befolyt]]</f>
        <v>#VALUE!</v>
      </c>
      <c r="B7520" t="e">
        <f>Table1[[#This Row],[ÜK]]</f>
        <v>#VALUE!</v>
      </c>
      <c r="C7520" s="3" t="e">
        <f>Table1[[#This Row],[Szla]]</f>
        <v>#VALUE!</v>
      </c>
      <c r="D7520" s="6" t="e">
        <f>Table1[[#This Row],[Kelt_hó]]</f>
        <v>#VALUE!</v>
      </c>
      <c r="E7520" t="e">
        <f>Table1[[#This Row],[Vevő]]</f>
        <v>#VALUE!</v>
      </c>
      <c r="F7520" t="e">
        <f>Table1[[#This Row],[Termékkör]]</f>
        <v>#VALUE!</v>
      </c>
      <c r="G7520" s="4" t="e">
        <f>Table1[[#This Row],[SzumElad]]</f>
        <v>#VALUE!</v>
      </c>
      <c r="H7520" s="7" t="e">
        <f>Table1[[#This Row],[Jut_%]]</f>
        <v>#VALUE!</v>
      </c>
      <c r="I7520" s="4" t="e">
        <f>Table1[[#This Row],[Jut]]</f>
        <v>#VALUE!</v>
      </c>
      <c r="J7520" s="4" t="e">
        <f>Table1[[#This Row],[Column1]]</f>
        <v>#VALUE!</v>
      </c>
    </row>
    <row r="7521" spans="1:10" hidden="1" x14ac:dyDescent="0.3">
      <c r="A7521" s="2" t="e">
        <f>Table1[[#This Row],[Befolyt]]</f>
        <v>#VALUE!</v>
      </c>
      <c r="B7521" t="e">
        <f>Table1[[#This Row],[ÜK]]</f>
        <v>#VALUE!</v>
      </c>
      <c r="C7521" s="3" t="e">
        <f>Table1[[#This Row],[Szla]]</f>
        <v>#VALUE!</v>
      </c>
      <c r="D7521" s="6" t="e">
        <f>Table1[[#This Row],[Kelt_hó]]</f>
        <v>#VALUE!</v>
      </c>
      <c r="E7521" t="e">
        <f>Table1[[#This Row],[Vevő]]</f>
        <v>#VALUE!</v>
      </c>
      <c r="F7521" t="e">
        <f>Table1[[#This Row],[Termékkör]]</f>
        <v>#VALUE!</v>
      </c>
      <c r="G7521" s="4" t="e">
        <f>Table1[[#This Row],[SzumElad]]</f>
        <v>#VALUE!</v>
      </c>
      <c r="H7521" s="7" t="e">
        <f>Table1[[#This Row],[Jut_%]]</f>
        <v>#VALUE!</v>
      </c>
      <c r="I7521" s="4" t="e">
        <f>Table1[[#This Row],[Jut]]</f>
        <v>#VALUE!</v>
      </c>
      <c r="J7521" s="4" t="e">
        <f>Table1[[#This Row],[Column1]]</f>
        <v>#VALUE!</v>
      </c>
    </row>
    <row r="7522" spans="1:10" hidden="1" x14ac:dyDescent="0.3">
      <c r="A7522" s="2" t="e">
        <f>Table1[[#This Row],[Befolyt]]</f>
        <v>#VALUE!</v>
      </c>
      <c r="B7522" t="e">
        <f>Table1[[#This Row],[ÜK]]</f>
        <v>#VALUE!</v>
      </c>
      <c r="C7522" s="3" t="e">
        <f>Table1[[#This Row],[Szla]]</f>
        <v>#VALUE!</v>
      </c>
      <c r="D7522" s="6" t="e">
        <f>Table1[[#This Row],[Kelt_hó]]</f>
        <v>#VALUE!</v>
      </c>
      <c r="E7522" t="e">
        <f>Table1[[#This Row],[Vevő]]</f>
        <v>#VALUE!</v>
      </c>
      <c r="F7522" t="e">
        <f>Table1[[#This Row],[Termékkör]]</f>
        <v>#VALUE!</v>
      </c>
      <c r="G7522" s="4" t="e">
        <f>Table1[[#This Row],[SzumElad]]</f>
        <v>#VALUE!</v>
      </c>
      <c r="H7522" s="7" t="e">
        <f>Table1[[#This Row],[Jut_%]]</f>
        <v>#VALUE!</v>
      </c>
      <c r="I7522" s="4" t="e">
        <f>Table1[[#This Row],[Jut]]</f>
        <v>#VALUE!</v>
      </c>
      <c r="J7522" s="4" t="e">
        <f>Table1[[#This Row],[Column1]]</f>
        <v>#VALUE!</v>
      </c>
    </row>
    <row r="7523" spans="1:10" hidden="1" x14ac:dyDescent="0.3">
      <c r="A7523" s="2" t="e">
        <f>Table1[[#This Row],[Befolyt]]</f>
        <v>#VALUE!</v>
      </c>
      <c r="B7523" t="e">
        <f>Table1[[#This Row],[ÜK]]</f>
        <v>#VALUE!</v>
      </c>
      <c r="C7523" s="3" t="e">
        <f>Table1[[#This Row],[Szla]]</f>
        <v>#VALUE!</v>
      </c>
      <c r="D7523" s="6" t="e">
        <f>Table1[[#This Row],[Kelt_hó]]</f>
        <v>#VALUE!</v>
      </c>
      <c r="E7523" t="e">
        <f>Table1[[#This Row],[Vevő]]</f>
        <v>#VALUE!</v>
      </c>
      <c r="F7523" t="e">
        <f>Table1[[#This Row],[Termékkör]]</f>
        <v>#VALUE!</v>
      </c>
      <c r="G7523" s="4" t="e">
        <f>Table1[[#This Row],[SzumElad]]</f>
        <v>#VALUE!</v>
      </c>
      <c r="H7523" s="7" t="e">
        <f>Table1[[#This Row],[Jut_%]]</f>
        <v>#VALUE!</v>
      </c>
      <c r="I7523" s="4" t="e">
        <f>Table1[[#This Row],[Jut]]</f>
        <v>#VALUE!</v>
      </c>
      <c r="J7523" s="4" t="e">
        <f>Table1[[#This Row],[Column1]]</f>
        <v>#VALUE!</v>
      </c>
    </row>
    <row r="7524" spans="1:10" hidden="1" x14ac:dyDescent="0.3">
      <c r="A7524" s="2" t="e">
        <f>Table1[[#This Row],[Befolyt]]</f>
        <v>#VALUE!</v>
      </c>
      <c r="B7524" t="e">
        <f>Table1[[#This Row],[ÜK]]</f>
        <v>#VALUE!</v>
      </c>
      <c r="C7524" s="3" t="e">
        <f>Table1[[#This Row],[Szla]]</f>
        <v>#VALUE!</v>
      </c>
      <c r="D7524" s="6" t="e">
        <f>Table1[[#This Row],[Kelt_hó]]</f>
        <v>#VALUE!</v>
      </c>
      <c r="E7524" t="e">
        <f>Table1[[#This Row],[Vevő]]</f>
        <v>#VALUE!</v>
      </c>
      <c r="F7524" t="e">
        <f>Table1[[#This Row],[Termékkör]]</f>
        <v>#VALUE!</v>
      </c>
      <c r="G7524" s="4" t="e">
        <f>Table1[[#This Row],[SzumElad]]</f>
        <v>#VALUE!</v>
      </c>
      <c r="H7524" s="7" t="e">
        <f>Table1[[#This Row],[Jut_%]]</f>
        <v>#VALUE!</v>
      </c>
      <c r="I7524" s="4" t="e">
        <f>Table1[[#This Row],[Jut]]</f>
        <v>#VALUE!</v>
      </c>
      <c r="J7524" s="4" t="e">
        <f>Table1[[#This Row],[Column1]]</f>
        <v>#VALUE!</v>
      </c>
    </row>
    <row r="7525" spans="1:10" hidden="1" x14ac:dyDescent="0.3">
      <c r="A7525" s="2" t="e">
        <f>Table1[[#This Row],[Befolyt]]</f>
        <v>#VALUE!</v>
      </c>
      <c r="B7525" t="e">
        <f>Table1[[#This Row],[ÜK]]</f>
        <v>#VALUE!</v>
      </c>
      <c r="C7525" s="3" t="e">
        <f>Table1[[#This Row],[Szla]]</f>
        <v>#VALUE!</v>
      </c>
      <c r="D7525" s="6" t="e">
        <f>Table1[[#This Row],[Kelt_hó]]</f>
        <v>#VALUE!</v>
      </c>
      <c r="E7525" t="e">
        <f>Table1[[#This Row],[Vevő]]</f>
        <v>#VALUE!</v>
      </c>
      <c r="F7525" t="e">
        <f>Table1[[#This Row],[Termékkör]]</f>
        <v>#VALUE!</v>
      </c>
      <c r="G7525" s="4" t="e">
        <f>Table1[[#This Row],[SzumElad]]</f>
        <v>#VALUE!</v>
      </c>
      <c r="H7525" s="7" t="e">
        <f>Table1[[#This Row],[Jut_%]]</f>
        <v>#VALUE!</v>
      </c>
      <c r="I7525" s="4" t="e">
        <f>Table1[[#This Row],[Jut]]</f>
        <v>#VALUE!</v>
      </c>
      <c r="J7525" s="4" t="e">
        <f>Table1[[#This Row],[Column1]]</f>
        <v>#VALUE!</v>
      </c>
    </row>
    <row r="7526" spans="1:10" hidden="1" x14ac:dyDescent="0.3">
      <c r="A7526" s="2" t="e">
        <f>Table1[[#This Row],[Befolyt]]</f>
        <v>#VALUE!</v>
      </c>
      <c r="B7526" t="e">
        <f>Table1[[#This Row],[ÜK]]</f>
        <v>#VALUE!</v>
      </c>
      <c r="C7526" s="3" t="e">
        <f>Table1[[#This Row],[Szla]]</f>
        <v>#VALUE!</v>
      </c>
      <c r="D7526" s="6" t="e">
        <f>Table1[[#This Row],[Kelt_hó]]</f>
        <v>#VALUE!</v>
      </c>
      <c r="E7526" t="e">
        <f>Table1[[#This Row],[Vevő]]</f>
        <v>#VALUE!</v>
      </c>
      <c r="F7526" t="e">
        <f>Table1[[#This Row],[Termékkör]]</f>
        <v>#VALUE!</v>
      </c>
      <c r="G7526" s="4" t="e">
        <f>Table1[[#This Row],[SzumElad]]</f>
        <v>#VALUE!</v>
      </c>
      <c r="H7526" s="7" t="e">
        <f>Table1[[#This Row],[Jut_%]]</f>
        <v>#VALUE!</v>
      </c>
      <c r="I7526" s="4" t="e">
        <f>Table1[[#This Row],[Jut]]</f>
        <v>#VALUE!</v>
      </c>
      <c r="J7526" s="4" t="e">
        <f>Table1[[#This Row],[Column1]]</f>
        <v>#VALUE!</v>
      </c>
    </row>
    <row r="7527" spans="1:10" hidden="1" x14ac:dyDescent="0.3">
      <c r="A7527" s="2" t="e">
        <f>Table1[[#This Row],[Befolyt]]</f>
        <v>#VALUE!</v>
      </c>
      <c r="B7527" t="e">
        <f>Table1[[#This Row],[ÜK]]</f>
        <v>#VALUE!</v>
      </c>
      <c r="C7527" s="3" t="e">
        <f>Table1[[#This Row],[Szla]]</f>
        <v>#VALUE!</v>
      </c>
      <c r="D7527" s="6" t="e">
        <f>Table1[[#This Row],[Kelt_hó]]</f>
        <v>#VALUE!</v>
      </c>
      <c r="E7527" t="e">
        <f>Table1[[#This Row],[Vevő]]</f>
        <v>#VALUE!</v>
      </c>
      <c r="F7527" t="e">
        <f>Table1[[#This Row],[Termékkör]]</f>
        <v>#VALUE!</v>
      </c>
      <c r="G7527" s="4" t="e">
        <f>Table1[[#This Row],[SzumElad]]</f>
        <v>#VALUE!</v>
      </c>
      <c r="H7527" s="7" t="e">
        <f>Table1[[#This Row],[Jut_%]]</f>
        <v>#VALUE!</v>
      </c>
      <c r="I7527" s="4" t="e">
        <f>Table1[[#This Row],[Jut]]</f>
        <v>#VALUE!</v>
      </c>
      <c r="J7527" s="4" t="e">
        <f>Table1[[#This Row],[Column1]]</f>
        <v>#VALUE!</v>
      </c>
    </row>
    <row r="7528" spans="1:10" hidden="1" x14ac:dyDescent="0.3">
      <c r="A7528" s="2" t="e">
        <f>Table1[[#This Row],[Befolyt]]</f>
        <v>#VALUE!</v>
      </c>
      <c r="B7528" t="e">
        <f>Table1[[#This Row],[ÜK]]</f>
        <v>#VALUE!</v>
      </c>
      <c r="C7528" s="3" t="e">
        <f>Table1[[#This Row],[Szla]]</f>
        <v>#VALUE!</v>
      </c>
      <c r="D7528" s="6" t="e">
        <f>Table1[[#This Row],[Kelt_hó]]</f>
        <v>#VALUE!</v>
      </c>
      <c r="E7528" t="e">
        <f>Table1[[#This Row],[Vevő]]</f>
        <v>#VALUE!</v>
      </c>
      <c r="F7528" t="e">
        <f>Table1[[#This Row],[Termékkör]]</f>
        <v>#VALUE!</v>
      </c>
      <c r="G7528" s="4" t="e">
        <f>Table1[[#This Row],[SzumElad]]</f>
        <v>#VALUE!</v>
      </c>
      <c r="H7528" s="7" t="e">
        <f>Table1[[#This Row],[Jut_%]]</f>
        <v>#VALUE!</v>
      </c>
      <c r="I7528" s="4" t="e">
        <f>Table1[[#This Row],[Jut]]</f>
        <v>#VALUE!</v>
      </c>
      <c r="J7528" s="4" t="e">
        <f>Table1[[#This Row],[Column1]]</f>
        <v>#VALUE!</v>
      </c>
    </row>
    <row r="7529" spans="1:10" hidden="1" x14ac:dyDescent="0.3">
      <c r="A7529" s="2" t="e">
        <f>Table1[[#This Row],[Befolyt]]</f>
        <v>#VALUE!</v>
      </c>
      <c r="B7529" t="e">
        <f>Table1[[#This Row],[ÜK]]</f>
        <v>#VALUE!</v>
      </c>
      <c r="C7529" s="3" t="e">
        <f>Table1[[#This Row],[Szla]]</f>
        <v>#VALUE!</v>
      </c>
      <c r="D7529" s="6" t="e">
        <f>Table1[[#This Row],[Kelt_hó]]</f>
        <v>#VALUE!</v>
      </c>
      <c r="E7529" t="e">
        <f>Table1[[#This Row],[Vevő]]</f>
        <v>#VALUE!</v>
      </c>
      <c r="F7529" t="e">
        <f>Table1[[#This Row],[Termékkör]]</f>
        <v>#VALUE!</v>
      </c>
      <c r="G7529" s="4" t="e">
        <f>Table1[[#This Row],[SzumElad]]</f>
        <v>#VALUE!</v>
      </c>
      <c r="H7529" s="7" t="e">
        <f>Table1[[#This Row],[Jut_%]]</f>
        <v>#VALUE!</v>
      </c>
      <c r="I7529" s="4" t="e">
        <f>Table1[[#This Row],[Jut]]</f>
        <v>#VALUE!</v>
      </c>
      <c r="J7529" s="4" t="e">
        <f>Table1[[#This Row],[Column1]]</f>
        <v>#VALUE!</v>
      </c>
    </row>
    <row r="7530" spans="1:10" hidden="1" x14ac:dyDescent="0.3">
      <c r="A7530" s="2" t="e">
        <f>Table1[[#This Row],[Befolyt]]</f>
        <v>#VALUE!</v>
      </c>
      <c r="B7530" t="e">
        <f>Table1[[#This Row],[ÜK]]</f>
        <v>#VALUE!</v>
      </c>
      <c r="C7530" s="3" t="e">
        <f>Table1[[#This Row],[Szla]]</f>
        <v>#VALUE!</v>
      </c>
      <c r="D7530" s="6" t="e">
        <f>Table1[[#This Row],[Kelt_hó]]</f>
        <v>#VALUE!</v>
      </c>
      <c r="E7530" t="e">
        <f>Table1[[#This Row],[Vevő]]</f>
        <v>#VALUE!</v>
      </c>
      <c r="F7530" t="e">
        <f>Table1[[#This Row],[Termékkör]]</f>
        <v>#VALUE!</v>
      </c>
      <c r="G7530" s="4" t="e">
        <f>Table1[[#This Row],[SzumElad]]</f>
        <v>#VALUE!</v>
      </c>
      <c r="H7530" s="7" t="e">
        <f>Table1[[#This Row],[Jut_%]]</f>
        <v>#VALUE!</v>
      </c>
      <c r="I7530" s="4" t="e">
        <f>Table1[[#This Row],[Jut]]</f>
        <v>#VALUE!</v>
      </c>
      <c r="J7530" s="4" t="e">
        <f>Table1[[#This Row],[Column1]]</f>
        <v>#VALUE!</v>
      </c>
    </row>
    <row r="7531" spans="1:10" hidden="1" x14ac:dyDescent="0.3">
      <c r="A7531" s="2" t="e">
        <f>Table1[[#This Row],[Befolyt]]</f>
        <v>#VALUE!</v>
      </c>
      <c r="B7531" t="e">
        <f>Table1[[#This Row],[ÜK]]</f>
        <v>#VALUE!</v>
      </c>
      <c r="C7531" s="3" t="e">
        <f>Table1[[#This Row],[Szla]]</f>
        <v>#VALUE!</v>
      </c>
      <c r="D7531" s="6" t="e">
        <f>Table1[[#This Row],[Kelt_hó]]</f>
        <v>#VALUE!</v>
      </c>
      <c r="E7531" t="e">
        <f>Table1[[#This Row],[Vevő]]</f>
        <v>#VALUE!</v>
      </c>
      <c r="F7531" t="e">
        <f>Table1[[#This Row],[Termékkör]]</f>
        <v>#VALUE!</v>
      </c>
      <c r="G7531" s="4" t="e">
        <f>Table1[[#This Row],[SzumElad]]</f>
        <v>#VALUE!</v>
      </c>
      <c r="H7531" s="7" t="e">
        <f>Table1[[#This Row],[Jut_%]]</f>
        <v>#VALUE!</v>
      </c>
      <c r="I7531" s="4" t="e">
        <f>Table1[[#This Row],[Jut]]</f>
        <v>#VALUE!</v>
      </c>
      <c r="J7531" s="4" t="e">
        <f>Table1[[#This Row],[Column1]]</f>
        <v>#VALUE!</v>
      </c>
    </row>
    <row r="7532" spans="1:10" hidden="1" x14ac:dyDescent="0.3">
      <c r="A7532" s="2" t="e">
        <f>Table1[[#This Row],[Befolyt]]</f>
        <v>#VALUE!</v>
      </c>
      <c r="B7532" t="e">
        <f>Table1[[#This Row],[ÜK]]</f>
        <v>#VALUE!</v>
      </c>
      <c r="C7532" s="3" t="e">
        <f>Table1[[#This Row],[Szla]]</f>
        <v>#VALUE!</v>
      </c>
      <c r="D7532" s="6" t="e">
        <f>Table1[[#This Row],[Kelt_hó]]</f>
        <v>#VALUE!</v>
      </c>
      <c r="E7532" t="e">
        <f>Table1[[#This Row],[Vevő]]</f>
        <v>#VALUE!</v>
      </c>
      <c r="F7532" t="e">
        <f>Table1[[#This Row],[Termékkör]]</f>
        <v>#VALUE!</v>
      </c>
      <c r="G7532" s="4" t="e">
        <f>Table1[[#This Row],[SzumElad]]</f>
        <v>#VALUE!</v>
      </c>
      <c r="H7532" s="7" t="e">
        <f>Table1[[#This Row],[Jut_%]]</f>
        <v>#VALUE!</v>
      </c>
      <c r="I7532" s="4" t="e">
        <f>Table1[[#This Row],[Jut]]</f>
        <v>#VALUE!</v>
      </c>
      <c r="J7532" s="4" t="e">
        <f>Table1[[#This Row],[Column1]]</f>
        <v>#VALUE!</v>
      </c>
    </row>
    <row r="7533" spans="1:10" hidden="1" x14ac:dyDescent="0.3">
      <c r="A7533" s="2" t="e">
        <f>Table1[[#This Row],[Befolyt]]</f>
        <v>#VALUE!</v>
      </c>
      <c r="B7533" t="e">
        <f>Table1[[#This Row],[ÜK]]</f>
        <v>#VALUE!</v>
      </c>
      <c r="C7533" s="3" t="e">
        <f>Table1[[#This Row],[Szla]]</f>
        <v>#VALUE!</v>
      </c>
      <c r="D7533" s="6" t="e">
        <f>Table1[[#This Row],[Kelt_hó]]</f>
        <v>#VALUE!</v>
      </c>
      <c r="E7533" t="e">
        <f>Table1[[#This Row],[Vevő]]</f>
        <v>#VALUE!</v>
      </c>
      <c r="F7533" t="e">
        <f>Table1[[#This Row],[Termékkör]]</f>
        <v>#VALUE!</v>
      </c>
      <c r="G7533" s="4" t="e">
        <f>Table1[[#This Row],[SzumElad]]</f>
        <v>#VALUE!</v>
      </c>
      <c r="H7533" s="7" t="e">
        <f>Table1[[#This Row],[Jut_%]]</f>
        <v>#VALUE!</v>
      </c>
      <c r="I7533" s="4" t="e">
        <f>Table1[[#This Row],[Jut]]</f>
        <v>#VALUE!</v>
      </c>
      <c r="J7533" s="4" t="e">
        <f>Table1[[#This Row],[Column1]]</f>
        <v>#VALUE!</v>
      </c>
    </row>
    <row r="7534" spans="1:10" hidden="1" x14ac:dyDescent="0.3">
      <c r="A7534" s="2" t="e">
        <f>Table1[[#This Row],[Befolyt]]</f>
        <v>#VALUE!</v>
      </c>
      <c r="B7534" t="e">
        <f>Table1[[#This Row],[ÜK]]</f>
        <v>#VALUE!</v>
      </c>
      <c r="C7534" s="3" t="e">
        <f>Table1[[#This Row],[Szla]]</f>
        <v>#VALUE!</v>
      </c>
      <c r="D7534" s="6" t="e">
        <f>Table1[[#This Row],[Kelt_hó]]</f>
        <v>#VALUE!</v>
      </c>
      <c r="E7534" t="e">
        <f>Table1[[#This Row],[Vevő]]</f>
        <v>#VALUE!</v>
      </c>
      <c r="F7534" t="e">
        <f>Table1[[#This Row],[Termékkör]]</f>
        <v>#VALUE!</v>
      </c>
      <c r="G7534" s="4" t="e">
        <f>Table1[[#This Row],[SzumElad]]</f>
        <v>#VALUE!</v>
      </c>
      <c r="H7534" s="7" t="e">
        <f>Table1[[#This Row],[Jut_%]]</f>
        <v>#VALUE!</v>
      </c>
      <c r="I7534" s="4" t="e">
        <f>Table1[[#This Row],[Jut]]</f>
        <v>#VALUE!</v>
      </c>
      <c r="J7534" s="4" t="e">
        <f>Table1[[#This Row],[Column1]]</f>
        <v>#VALUE!</v>
      </c>
    </row>
    <row r="7535" spans="1:10" hidden="1" x14ac:dyDescent="0.3">
      <c r="A7535" s="2" t="e">
        <f>Table1[[#This Row],[Befolyt]]</f>
        <v>#VALUE!</v>
      </c>
      <c r="B7535" t="e">
        <f>Table1[[#This Row],[ÜK]]</f>
        <v>#VALUE!</v>
      </c>
      <c r="C7535" s="3" t="e">
        <f>Table1[[#This Row],[Szla]]</f>
        <v>#VALUE!</v>
      </c>
      <c r="D7535" s="6" t="e">
        <f>Table1[[#This Row],[Kelt_hó]]</f>
        <v>#VALUE!</v>
      </c>
      <c r="E7535" t="e">
        <f>Table1[[#This Row],[Vevő]]</f>
        <v>#VALUE!</v>
      </c>
      <c r="F7535" t="e">
        <f>Table1[[#This Row],[Termékkör]]</f>
        <v>#VALUE!</v>
      </c>
      <c r="G7535" s="4" t="e">
        <f>Table1[[#This Row],[SzumElad]]</f>
        <v>#VALUE!</v>
      </c>
      <c r="H7535" s="7" t="e">
        <f>Table1[[#This Row],[Jut_%]]</f>
        <v>#VALUE!</v>
      </c>
      <c r="I7535" s="4" t="e">
        <f>Table1[[#This Row],[Jut]]</f>
        <v>#VALUE!</v>
      </c>
      <c r="J7535" s="4" t="e">
        <f>Table1[[#This Row],[Column1]]</f>
        <v>#VALUE!</v>
      </c>
    </row>
    <row r="7536" spans="1:10" hidden="1" x14ac:dyDescent="0.3">
      <c r="A7536" s="2" t="e">
        <f>Table1[[#This Row],[Befolyt]]</f>
        <v>#VALUE!</v>
      </c>
      <c r="B7536" t="e">
        <f>Table1[[#This Row],[ÜK]]</f>
        <v>#VALUE!</v>
      </c>
      <c r="C7536" s="3" t="e">
        <f>Table1[[#This Row],[Szla]]</f>
        <v>#VALUE!</v>
      </c>
      <c r="D7536" s="6" t="e">
        <f>Table1[[#This Row],[Kelt_hó]]</f>
        <v>#VALUE!</v>
      </c>
      <c r="E7536" t="e">
        <f>Table1[[#This Row],[Vevő]]</f>
        <v>#VALUE!</v>
      </c>
      <c r="F7536" t="e">
        <f>Table1[[#This Row],[Termékkör]]</f>
        <v>#VALUE!</v>
      </c>
      <c r="G7536" s="4" t="e">
        <f>Table1[[#This Row],[SzumElad]]</f>
        <v>#VALUE!</v>
      </c>
      <c r="H7536" s="7" t="e">
        <f>Table1[[#This Row],[Jut_%]]</f>
        <v>#VALUE!</v>
      </c>
      <c r="I7536" s="4" t="e">
        <f>Table1[[#This Row],[Jut]]</f>
        <v>#VALUE!</v>
      </c>
      <c r="J7536" s="4" t="e">
        <f>Table1[[#This Row],[Column1]]</f>
        <v>#VALUE!</v>
      </c>
    </row>
    <row r="7537" spans="1:10" hidden="1" x14ac:dyDescent="0.3">
      <c r="A7537" s="2" t="e">
        <f>Table1[[#This Row],[Befolyt]]</f>
        <v>#VALUE!</v>
      </c>
      <c r="B7537" t="e">
        <f>Table1[[#This Row],[ÜK]]</f>
        <v>#VALUE!</v>
      </c>
      <c r="C7537" s="3" t="e">
        <f>Table1[[#This Row],[Szla]]</f>
        <v>#VALUE!</v>
      </c>
      <c r="D7537" s="6" t="e">
        <f>Table1[[#This Row],[Kelt_hó]]</f>
        <v>#VALUE!</v>
      </c>
      <c r="E7537" t="e">
        <f>Table1[[#This Row],[Vevő]]</f>
        <v>#VALUE!</v>
      </c>
      <c r="F7537" t="e">
        <f>Table1[[#This Row],[Termékkör]]</f>
        <v>#VALUE!</v>
      </c>
      <c r="G7537" s="4" t="e">
        <f>Table1[[#This Row],[SzumElad]]</f>
        <v>#VALUE!</v>
      </c>
      <c r="H7537" s="7" t="e">
        <f>Table1[[#This Row],[Jut_%]]</f>
        <v>#VALUE!</v>
      </c>
      <c r="I7537" s="4" t="e">
        <f>Table1[[#This Row],[Jut]]</f>
        <v>#VALUE!</v>
      </c>
      <c r="J7537" s="4" t="e">
        <f>Table1[[#This Row],[Column1]]</f>
        <v>#VALUE!</v>
      </c>
    </row>
    <row r="7538" spans="1:10" hidden="1" x14ac:dyDescent="0.3">
      <c r="A7538" s="2" t="e">
        <f>Table1[[#This Row],[Befolyt]]</f>
        <v>#VALUE!</v>
      </c>
      <c r="B7538" t="e">
        <f>Table1[[#This Row],[ÜK]]</f>
        <v>#VALUE!</v>
      </c>
      <c r="C7538" s="3" t="e">
        <f>Table1[[#This Row],[Szla]]</f>
        <v>#VALUE!</v>
      </c>
      <c r="D7538" s="6" t="e">
        <f>Table1[[#This Row],[Kelt_hó]]</f>
        <v>#VALUE!</v>
      </c>
      <c r="E7538" t="e">
        <f>Table1[[#This Row],[Vevő]]</f>
        <v>#VALUE!</v>
      </c>
      <c r="F7538" t="e">
        <f>Table1[[#This Row],[Termékkör]]</f>
        <v>#VALUE!</v>
      </c>
      <c r="G7538" s="4" t="e">
        <f>Table1[[#This Row],[SzumElad]]</f>
        <v>#VALUE!</v>
      </c>
      <c r="H7538" s="7" t="e">
        <f>Table1[[#This Row],[Jut_%]]</f>
        <v>#VALUE!</v>
      </c>
      <c r="I7538" s="4" t="e">
        <f>Table1[[#This Row],[Jut]]</f>
        <v>#VALUE!</v>
      </c>
      <c r="J7538" s="4" t="e">
        <f>Table1[[#This Row],[Column1]]</f>
        <v>#VALUE!</v>
      </c>
    </row>
    <row r="7539" spans="1:10" hidden="1" x14ac:dyDescent="0.3">
      <c r="A7539" s="2" t="e">
        <f>Table1[[#This Row],[Befolyt]]</f>
        <v>#VALUE!</v>
      </c>
      <c r="B7539" t="e">
        <f>Table1[[#This Row],[ÜK]]</f>
        <v>#VALUE!</v>
      </c>
      <c r="C7539" s="3" t="e">
        <f>Table1[[#This Row],[Szla]]</f>
        <v>#VALUE!</v>
      </c>
      <c r="D7539" s="6" t="e">
        <f>Table1[[#This Row],[Kelt_hó]]</f>
        <v>#VALUE!</v>
      </c>
      <c r="E7539" t="e">
        <f>Table1[[#This Row],[Vevő]]</f>
        <v>#VALUE!</v>
      </c>
      <c r="F7539" t="e">
        <f>Table1[[#This Row],[Termékkör]]</f>
        <v>#VALUE!</v>
      </c>
      <c r="G7539" s="4" t="e">
        <f>Table1[[#This Row],[SzumElad]]</f>
        <v>#VALUE!</v>
      </c>
      <c r="H7539" s="7" t="e">
        <f>Table1[[#This Row],[Jut_%]]</f>
        <v>#VALUE!</v>
      </c>
      <c r="I7539" s="4" t="e">
        <f>Table1[[#This Row],[Jut]]</f>
        <v>#VALUE!</v>
      </c>
      <c r="J7539" s="4" t="e">
        <f>Table1[[#This Row],[Column1]]</f>
        <v>#VALUE!</v>
      </c>
    </row>
    <row r="7540" spans="1:10" hidden="1" x14ac:dyDescent="0.3">
      <c r="A7540" s="2" t="e">
        <f>Table1[[#This Row],[Befolyt]]</f>
        <v>#VALUE!</v>
      </c>
      <c r="B7540" t="e">
        <f>Table1[[#This Row],[ÜK]]</f>
        <v>#VALUE!</v>
      </c>
      <c r="C7540" s="3" t="e">
        <f>Table1[[#This Row],[Szla]]</f>
        <v>#VALUE!</v>
      </c>
      <c r="D7540" s="6" t="e">
        <f>Table1[[#This Row],[Kelt_hó]]</f>
        <v>#VALUE!</v>
      </c>
      <c r="E7540" t="e">
        <f>Table1[[#This Row],[Vevő]]</f>
        <v>#VALUE!</v>
      </c>
      <c r="F7540" t="e">
        <f>Table1[[#This Row],[Termékkör]]</f>
        <v>#VALUE!</v>
      </c>
      <c r="G7540" s="4" t="e">
        <f>Table1[[#This Row],[SzumElad]]</f>
        <v>#VALUE!</v>
      </c>
      <c r="H7540" s="7" t="e">
        <f>Table1[[#This Row],[Jut_%]]</f>
        <v>#VALUE!</v>
      </c>
      <c r="I7540" s="4" t="e">
        <f>Table1[[#This Row],[Jut]]</f>
        <v>#VALUE!</v>
      </c>
      <c r="J7540" s="4" t="e">
        <f>Table1[[#This Row],[Column1]]</f>
        <v>#VALUE!</v>
      </c>
    </row>
    <row r="7541" spans="1:10" hidden="1" x14ac:dyDescent="0.3">
      <c r="A7541" s="2" t="e">
        <f>Table1[[#This Row],[Befolyt]]</f>
        <v>#VALUE!</v>
      </c>
      <c r="B7541" t="e">
        <f>Table1[[#This Row],[ÜK]]</f>
        <v>#VALUE!</v>
      </c>
      <c r="C7541" s="3" t="e">
        <f>Table1[[#This Row],[Szla]]</f>
        <v>#VALUE!</v>
      </c>
      <c r="D7541" s="6" t="e">
        <f>Table1[[#This Row],[Kelt_hó]]</f>
        <v>#VALUE!</v>
      </c>
      <c r="E7541" t="e">
        <f>Table1[[#This Row],[Vevő]]</f>
        <v>#VALUE!</v>
      </c>
      <c r="F7541" t="e">
        <f>Table1[[#This Row],[Termékkör]]</f>
        <v>#VALUE!</v>
      </c>
      <c r="G7541" s="4" t="e">
        <f>Table1[[#This Row],[SzumElad]]</f>
        <v>#VALUE!</v>
      </c>
      <c r="H7541" s="7" t="e">
        <f>Table1[[#This Row],[Jut_%]]</f>
        <v>#VALUE!</v>
      </c>
      <c r="I7541" s="4" t="e">
        <f>Table1[[#This Row],[Jut]]</f>
        <v>#VALUE!</v>
      </c>
      <c r="J7541" s="4" t="e">
        <f>Table1[[#This Row],[Column1]]</f>
        <v>#VALUE!</v>
      </c>
    </row>
    <row r="7542" spans="1:10" hidden="1" x14ac:dyDescent="0.3">
      <c r="A7542" s="2" t="e">
        <f>Table1[[#This Row],[Befolyt]]</f>
        <v>#VALUE!</v>
      </c>
      <c r="B7542" t="e">
        <f>Table1[[#This Row],[ÜK]]</f>
        <v>#VALUE!</v>
      </c>
      <c r="C7542" s="3" t="e">
        <f>Table1[[#This Row],[Szla]]</f>
        <v>#VALUE!</v>
      </c>
      <c r="D7542" s="6" t="e">
        <f>Table1[[#This Row],[Kelt_hó]]</f>
        <v>#VALUE!</v>
      </c>
      <c r="E7542" t="e">
        <f>Table1[[#This Row],[Vevő]]</f>
        <v>#VALUE!</v>
      </c>
      <c r="F7542" t="e">
        <f>Table1[[#This Row],[Termékkör]]</f>
        <v>#VALUE!</v>
      </c>
      <c r="G7542" s="4" t="e">
        <f>Table1[[#This Row],[SzumElad]]</f>
        <v>#VALUE!</v>
      </c>
      <c r="H7542" s="7" t="e">
        <f>Table1[[#This Row],[Jut_%]]</f>
        <v>#VALUE!</v>
      </c>
      <c r="I7542" s="4" t="e">
        <f>Table1[[#This Row],[Jut]]</f>
        <v>#VALUE!</v>
      </c>
      <c r="J7542" s="4" t="e">
        <f>Table1[[#This Row],[Column1]]</f>
        <v>#VALUE!</v>
      </c>
    </row>
    <row r="7543" spans="1:10" hidden="1" x14ac:dyDescent="0.3">
      <c r="A7543" s="2" t="e">
        <f>Table1[[#This Row],[Befolyt]]</f>
        <v>#VALUE!</v>
      </c>
      <c r="B7543" t="e">
        <f>Table1[[#This Row],[ÜK]]</f>
        <v>#VALUE!</v>
      </c>
      <c r="C7543" s="3" t="e">
        <f>Table1[[#This Row],[Szla]]</f>
        <v>#VALUE!</v>
      </c>
      <c r="D7543" s="6" t="e">
        <f>Table1[[#This Row],[Kelt_hó]]</f>
        <v>#VALUE!</v>
      </c>
      <c r="E7543" t="e">
        <f>Table1[[#This Row],[Vevő]]</f>
        <v>#VALUE!</v>
      </c>
      <c r="F7543" t="e">
        <f>Table1[[#This Row],[Termékkör]]</f>
        <v>#VALUE!</v>
      </c>
      <c r="G7543" s="4" t="e">
        <f>Table1[[#This Row],[SzumElad]]</f>
        <v>#VALUE!</v>
      </c>
      <c r="H7543" s="7" t="e">
        <f>Table1[[#This Row],[Jut_%]]</f>
        <v>#VALUE!</v>
      </c>
      <c r="I7543" s="4" t="e">
        <f>Table1[[#This Row],[Jut]]</f>
        <v>#VALUE!</v>
      </c>
      <c r="J7543" s="4" t="e">
        <f>Table1[[#This Row],[Column1]]</f>
        <v>#VALUE!</v>
      </c>
    </row>
    <row r="7544" spans="1:10" hidden="1" x14ac:dyDescent="0.3">
      <c r="A7544" s="2" t="e">
        <f>Table1[[#This Row],[Befolyt]]</f>
        <v>#VALUE!</v>
      </c>
      <c r="B7544" t="e">
        <f>Table1[[#This Row],[ÜK]]</f>
        <v>#VALUE!</v>
      </c>
      <c r="C7544" s="3" t="e">
        <f>Table1[[#This Row],[Szla]]</f>
        <v>#VALUE!</v>
      </c>
      <c r="D7544" s="6" t="e">
        <f>Table1[[#This Row],[Kelt_hó]]</f>
        <v>#VALUE!</v>
      </c>
      <c r="E7544" t="e">
        <f>Table1[[#This Row],[Vevő]]</f>
        <v>#VALUE!</v>
      </c>
      <c r="F7544" t="e">
        <f>Table1[[#This Row],[Termékkör]]</f>
        <v>#VALUE!</v>
      </c>
      <c r="G7544" s="4" t="e">
        <f>Table1[[#This Row],[SzumElad]]</f>
        <v>#VALUE!</v>
      </c>
      <c r="H7544" s="7" t="e">
        <f>Table1[[#This Row],[Jut_%]]</f>
        <v>#VALUE!</v>
      </c>
      <c r="I7544" s="4" t="e">
        <f>Table1[[#This Row],[Jut]]</f>
        <v>#VALUE!</v>
      </c>
      <c r="J7544" s="4" t="e">
        <f>Table1[[#This Row],[Column1]]</f>
        <v>#VALUE!</v>
      </c>
    </row>
    <row r="7545" spans="1:10" hidden="1" x14ac:dyDescent="0.3">
      <c r="A7545" s="2" t="e">
        <f>Table1[[#This Row],[Befolyt]]</f>
        <v>#VALUE!</v>
      </c>
      <c r="B7545" t="e">
        <f>Table1[[#This Row],[ÜK]]</f>
        <v>#VALUE!</v>
      </c>
      <c r="C7545" s="3" t="e">
        <f>Table1[[#This Row],[Szla]]</f>
        <v>#VALUE!</v>
      </c>
      <c r="D7545" s="6" t="e">
        <f>Table1[[#This Row],[Kelt_hó]]</f>
        <v>#VALUE!</v>
      </c>
      <c r="E7545" t="e">
        <f>Table1[[#This Row],[Vevő]]</f>
        <v>#VALUE!</v>
      </c>
      <c r="F7545" t="e">
        <f>Table1[[#This Row],[Termékkör]]</f>
        <v>#VALUE!</v>
      </c>
      <c r="G7545" s="4" t="e">
        <f>Table1[[#This Row],[SzumElad]]</f>
        <v>#VALUE!</v>
      </c>
      <c r="H7545" s="7" t="e">
        <f>Table1[[#This Row],[Jut_%]]</f>
        <v>#VALUE!</v>
      </c>
      <c r="I7545" s="4" t="e">
        <f>Table1[[#This Row],[Jut]]</f>
        <v>#VALUE!</v>
      </c>
      <c r="J7545" s="4" t="e">
        <f>Table1[[#This Row],[Column1]]</f>
        <v>#VALUE!</v>
      </c>
    </row>
    <row r="7546" spans="1:10" hidden="1" x14ac:dyDescent="0.3">
      <c r="A7546" s="2" t="e">
        <f>Table1[[#This Row],[Befolyt]]</f>
        <v>#VALUE!</v>
      </c>
      <c r="B7546" t="e">
        <f>Table1[[#This Row],[ÜK]]</f>
        <v>#VALUE!</v>
      </c>
      <c r="C7546" s="3" t="e">
        <f>Table1[[#This Row],[Szla]]</f>
        <v>#VALUE!</v>
      </c>
      <c r="D7546" s="6" t="e">
        <f>Table1[[#This Row],[Kelt_hó]]</f>
        <v>#VALUE!</v>
      </c>
      <c r="E7546" t="e">
        <f>Table1[[#This Row],[Vevő]]</f>
        <v>#VALUE!</v>
      </c>
      <c r="F7546" t="e">
        <f>Table1[[#This Row],[Termékkör]]</f>
        <v>#VALUE!</v>
      </c>
      <c r="G7546" s="4" t="e">
        <f>Table1[[#This Row],[SzumElad]]</f>
        <v>#VALUE!</v>
      </c>
      <c r="H7546" s="7" t="e">
        <f>Table1[[#This Row],[Jut_%]]</f>
        <v>#VALUE!</v>
      </c>
      <c r="I7546" s="4" t="e">
        <f>Table1[[#This Row],[Jut]]</f>
        <v>#VALUE!</v>
      </c>
      <c r="J7546" s="4" t="e">
        <f>Table1[[#This Row],[Column1]]</f>
        <v>#VALUE!</v>
      </c>
    </row>
    <row r="7547" spans="1:10" hidden="1" x14ac:dyDescent="0.3">
      <c r="A7547" s="2" t="e">
        <f>Table1[[#This Row],[Befolyt]]</f>
        <v>#VALUE!</v>
      </c>
      <c r="B7547" t="e">
        <f>Table1[[#This Row],[ÜK]]</f>
        <v>#VALUE!</v>
      </c>
      <c r="C7547" s="3" t="e">
        <f>Table1[[#This Row],[Szla]]</f>
        <v>#VALUE!</v>
      </c>
      <c r="D7547" s="6" t="e">
        <f>Table1[[#This Row],[Kelt_hó]]</f>
        <v>#VALUE!</v>
      </c>
      <c r="E7547" t="e">
        <f>Table1[[#This Row],[Vevő]]</f>
        <v>#VALUE!</v>
      </c>
      <c r="F7547" t="e">
        <f>Table1[[#This Row],[Termékkör]]</f>
        <v>#VALUE!</v>
      </c>
      <c r="G7547" s="4" t="e">
        <f>Table1[[#This Row],[SzumElad]]</f>
        <v>#VALUE!</v>
      </c>
      <c r="H7547" s="7" t="e">
        <f>Table1[[#This Row],[Jut_%]]</f>
        <v>#VALUE!</v>
      </c>
      <c r="I7547" s="4" t="e">
        <f>Table1[[#This Row],[Jut]]</f>
        <v>#VALUE!</v>
      </c>
      <c r="J7547" s="4" t="e">
        <f>Table1[[#This Row],[Column1]]</f>
        <v>#VALUE!</v>
      </c>
    </row>
    <row r="7548" spans="1:10" hidden="1" x14ac:dyDescent="0.3">
      <c r="A7548" s="2" t="e">
        <f>Table1[[#This Row],[Befolyt]]</f>
        <v>#VALUE!</v>
      </c>
      <c r="B7548" t="e">
        <f>Table1[[#This Row],[ÜK]]</f>
        <v>#VALUE!</v>
      </c>
      <c r="C7548" s="3" t="e">
        <f>Table1[[#This Row],[Szla]]</f>
        <v>#VALUE!</v>
      </c>
      <c r="D7548" s="6" t="e">
        <f>Table1[[#This Row],[Kelt_hó]]</f>
        <v>#VALUE!</v>
      </c>
      <c r="E7548" t="e">
        <f>Table1[[#This Row],[Vevő]]</f>
        <v>#VALUE!</v>
      </c>
      <c r="F7548" t="e">
        <f>Table1[[#This Row],[Termékkör]]</f>
        <v>#VALUE!</v>
      </c>
      <c r="G7548" s="4" t="e">
        <f>Table1[[#This Row],[SzumElad]]</f>
        <v>#VALUE!</v>
      </c>
      <c r="H7548" s="7" t="e">
        <f>Table1[[#This Row],[Jut_%]]</f>
        <v>#VALUE!</v>
      </c>
      <c r="I7548" s="4" t="e">
        <f>Table1[[#This Row],[Jut]]</f>
        <v>#VALUE!</v>
      </c>
      <c r="J7548" s="4" t="e">
        <f>Table1[[#This Row],[Column1]]</f>
        <v>#VALUE!</v>
      </c>
    </row>
    <row r="7549" spans="1:10" hidden="1" x14ac:dyDescent="0.3">
      <c r="A7549" s="2" t="e">
        <f>Table1[[#This Row],[Befolyt]]</f>
        <v>#VALUE!</v>
      </c>
      <c r="B7549" t="e">
        <f>Table1[[#This Row],[ÜK]]</f>
        <v>#VALUE!</v>
      </c>
      <c r="C7549" s="3" t="e">
        <f>Table1[[#This Row],[Szla]]</f>
        <v>#VALUE!</v>
      </c>
      <c r="D7549" s="6" t="e">
        <f>Table1[[#This Row],[Kelt_hó]]</f>
        <v>#VALUE!</v>
      </c>
      <c r="E7549" t="e">
        <f>Table1[[#This Row],[Vevő]]</f>
        <v>#VALUE!</v>
      </c>
      <c r="F7549" t="e">
        <f>Table1[[#This Row],[Termékkör]]</f>
        <v>#VALUE!</v>
      </c>
      <c r="G7549" s="4" t="e">
        <f>Table1[[#This Row],[SzumElad]]</f>
        <v>#VALUE!</v>
      </c>
      <c r="H7549" s="7" t="e">
        <f>Table1[[#This Row],[Jut_%]]</f>
        <v>#VALUE!</v>
      </c>
      <c r="I7549" s="4" t="e">
        <f>Table1[[#This Row],[Jut]]</f>
        <v>#VALUE!</v>
      </c>
      <c r="J7549" s="4" t="e">
        <f>Table1[[#This Row],[Column1]]</f>
        <v>#VALUE!</v>
      </c>
    </row>
    <row r="7550" spans="1:10" hidden="1" x14ac:dyDescent="0.3">
      <c r="A7550" s="2" t="e">
        <f>Table1[[#This Row],[Befolyt]]</f>
        <v>#VALUE!</v>
      </c>
      <c r="B7550" t="e">
        <f>Table1[[#This Row],[ÜK]]</f>
        <v>#VALUE!</v>
      </c>
      <c r="C7550" s="3" t="e">
        <f>Table1[[#This Row],[Szla]]</f>
        <v>#VALUE!</v>
      </c>
      <c r="D7550" s="6" t="e">
        <f>Table1[[#This Row],[Kelt_hó]]</f>
        <v>#VALUE!</v>
      </c>
      <c r="E7550" t="e">
        <f>Table1[[#This Row],[Vevő]]</f>
        <v>#VALUE!</v>
      </c>
      <c r="F7550" t="e">
        <f>Table1[[#This Row],[Termékkör]]</f>
        <v>#VALUE!</v>
      </c>
      <c r="G7550" s="4" t="e">
        <f>Table1[[#This Row],[SzumElad]]</f>
        <v>#VALUE!</v>
      </c>
      <c r="H7550" s="7" t="e">
        <f>Table1[[#This Row],[Jut_%]]</f>
        <v>#VALUE!</v>
      </c>
      <c r="I7550" s="4" t="e">
        <f>Table1[[#This Row],[Jut]]</f>
        <v>#VALUE!</v>
      </c>
      <c r="J7550" s="4" t="e">
        <f>Table1[[#This Row],[Column1]]</f>
        <v>#VALUE!</v>
      </c>
    </row>
    <row r="7551" spans="1:10" hidden="1" x14ac:dyDescent="0.3">
      <c r="A7551" s="2" t="e">
        <f>Table1[[#This Row],[Befolyt]]</f>
        <v>#VALUE!</v>
      </c>
      <c r="B7551" t="e">
        <f>Table1[[#This Row],[ÜK]]</f>
        <v>#VALUE!</v>
      </c>
      <c r="C7551" s="3" t="e">
        <f>Table1[[#This Row],[Szla]]</f>
        <v>#VALUE!</v>
      </c>
      <c r="D7551" s="6" t="e">
        <f>Table1[[#This Row],[Kelt_hó]]</f>
        <v>#VALUE!</v>
      </c>
      <c r="E7551" t="e">
        <f>Table1[[#This Row],[Vevő]]</f>
        <v>#VALUE!</v>
      </c>
      <c r="F7551" t="e">
        <f>Table1[[#This Row],[Termékkör]]</f>
        <v>#VALUE!</v>
      </c>
      <c r="G7551" s="4" t="e">
        <f>Table1[[#This Row],[SzumElad]]</f>
        <v>#VALUE!</v>
      </c>
      <c r="H7551" s="7" t="e">
        <f>Table1[[#This Row],[Jut_%]]</f>
        <v>#VALUE!</v>
      </c>
      <c r="I7551" s="4" t="e">
        <f>Table1[[#This Row],[Jut]]</f>
        <v>#VALUE!</v>
      </c>
      <c r="J7551" s="4" t="e">
        <f>Table1[[#This Row],[Column1]]</f>
        <v>#VALUE!</v>
      </c>
    </row>
    <row r="7552" spans="1:10" hidden="1" x14ac:dyDescent="0.3">
      <c r="A7552" s="2" t="e">
        <f>Table1[[#This Row],[Befolyt]]</f>
        <v>#VALUE!</v>
      </c>
      <c r="B7552" t="e">
        <f>Table1[[#This Row],[ÜK]]</f>
        <v>#VALUE!</v>
      </c>
      <c r="C7552" s="3" t="e">
        <f>Table1[[#This Row],[Szla]]</f>
        <v>#VALUE!</v>
      </c>
      <c r="D7552" s="6" t="e">
        <f>Table1[[#This Row],[Kelt_hó]]</f>
        <v>#VALUE!</v>
      </c>
      <c r="E7552" t="e">
        <f>Table1[[#This Row],[Vevő]]</f>
        <v>#VALUE!</v>
      </c>
      <c r="F7552" t="e">
        <f>Table1[[#This Row],[Termékkör]]</f>
        <v>#VALUE!</v>
      </c>
      <c r="G7552" s="4" t="e">
        <f>Table1[[#This Row],[SzumElad]]</f>
        <v>#VALUE!</v>
      </c>
      <c r="H7552" s="7" t="e">
        <f>Table1[[#This Row],[Jut_%]]</f>
        <v>#VALUE!</v>
      </c>
      <c r="I7552" s="4" t="e">
        <f>Table1[[#This Row],[Jut]]</f>
        <v>#VALUE!</v>
      </c>
      <c r="J7552" s="4" t="e">
        <f>Table1[[#This Row],[Column1]]</f>
        <v>#VALUE!</v>
      </c>
    </row>
    <row r="7553" spans="1:10" hidden="1" x14ac:dyDescent="0.3">
      <c r="A7553" s="2" t="e">
        <f>Table1[[#This Row],[Befolyt]]</f>
        <v>#VALUE!</v>
      </c>
      <c r="B7553" t="e">
        <f>Table1[[#This Row],[ÜK]]</f>
        <v>#VALUE!</v>
      </c>
      <c r="C7553" s="3" t="e">
        <f>Table1[[#This Row],[Szla]]</f>
        <v>#VALUE!</v>
      </c>
      <c r="D7553" s="6" t="e">
        <f>Table1[[#This Row],[Kelt_hó]]</f>
        <v>#VALUE!</v>
      </c>
      <c r="E7553" t="e">
        <f>Table1[[#This Row],[Vevő]]</f>
        <v>#VALUE!</v>
      </c>
      <c r="F7553" t="e">
        <f>Table1[[#This Row],[Termékkör]]</f>
        <v>#VALUE!</v>
      </c>
      <c r="G7553" s="4" t="e">
        <f>Table1[[#This Row],[SzumElad]]</f>
        <v>#VALUE!</v>
      </c>
      <c r="H7553" s="7" t="e">
        <f>Table1[[#This Row],[Jut_%]]</f>
        <v>#VALUE!</v>
      </c>
      <c r="I7553" s="4" t="e">
        <f>Table1[[#This Row],[Jut]]</f>
        <v>#VALUE!</v>
      </c>
      <c r="J7553" s="4" t="e">
        <f>Table1[[#This Row],[Column1]]</f>
        <v>#VALUE!</v>
      </c>
    </row>
    <row r="7554" spans="1:10" hidden="1" x14ac:dyDescent="0.3">
      <c r="A7554" s="2" t="e">
        <f>Table1[[#This Row],[Befolyt]]</f>
        <v>#VALUE!</v>
      </c>
      <c r="B7554" t="e">
        <f>Table1[[#This Row],[ÜK]]</f>
        <v>#VALUE!</v>
      </c>
      <c r="C7554" s="3" t="e">
        <f>Table1[[#This Row],[Szla]]</f>
        <v>#VALUE!</v>
      </c>
      <c r="D7554" s="6" t="e">
        <f>Table1[[#This Row],[Kelt_hó]]</f>
        <v>#VALUE!</v>
      </c>
      <c r="E7554" t="e">
        <f>Table1[[#This Row],[Vevő]]</f>
        <v>#VALUE!</v>
      </c>
      <c r="F7554" t="e">
        <f>Table1[[#This Row],[Termékkör]]</f>
        <v>#VALUE!</v>
      </c>
      <c r="G7554" s="4" t="e">
        <f>Table1[[#This Row],[SzumElad]]</f>
        <v>#VALUE!</v>
      </c>
      <c r="H7554" s="7" t="e">
        <f>Table1[[#This Row],[Jut_%]]</f>
        <v>#VALUE!</v>
      </c>
      <c r="I7554" s="4" t="e">
        <f>Table1[[#This Row],[Jut]]</f>
        <v>#VALUE!</v>
      </c>
      <c r="J7554" s="4" t="e">
        <f>Table1[[#This Row],[Column1]]</f>
        <v>#VALUE!</v>
      </c>
    </row>
    <row r="7555" spans="1:10" hidden="1" x14ac:dyDescent="0.3">
      <c r="A7555" s="2" t="e">
        <f>Table1[[#This Row],[Befolyt]]</f>
        <v>#VALUE!</v>
      </c>
      <c r="B7555" t="e">
        <f>Table1[[#This Row],[ÜK]]</f>
        <v>#VALUE!</v>
      </c>
      <c r="C7555" s="3" t="e">
        <f>Table1[[#This Row],[Szla]]</f>
        <v>#VALUE!</v>
      </c>
      <c r="D7555" s="6" t="e">
        <f>Table1[[#This Row],[Kelt_hó]]</f>
        <v>#VALUE!</v>
      </c>
      <c r="E7555" t="e">
        <f>Table1[[#This Row],[Vevő]]</f>
        <v>#VALUE!</v>
      </c>
      <c r="F7555" t="e">
        <f>Table1[[#This Row],[Termékkör]]</f>
        <v>#VALUE!</v>
      </c>
      <c r="G7555" s="4" t="e">
        <f>Table1[[#This Row],[SzumElad]]</f>
        <v>#VALUE!</v>
      </c>
      <c r="H7555" s="7" t="e">
        <f>Table1[[#This Row],[Jut_%]]</f>
        <v>#VALUE!</v>
      </c>
      <c r="I7555" s="4" t="e">
        <f>Table1[[#This Row],[Jut]]</f>
        <v>#VALUE!</v>
      </c>
      <c r="J7555" s="4" t="e">
        <f>Table1[[#This Row],[Column1]]</f>
        <v>#VALUE!</v>
      </c>
    </row>
    <row r="7556" spans="1:10" hidden="1" x14ac:dyDescent="0.3">
      <c r="A7556" s="2" t="e">
        <f>Table1[[#This Row],[Befolyt]]</f>
        <v>#VALUE!</v>
      </c>
      <c r="B7556" t="e">
        <f>Table1[[#This Row],[ÜK]]</f>
        <v>#VALUE!</v>
      </c>
      <c r="C7556" s="3" t="e">
        <f>Table1[[#This Row],[Szla]]</f>
        <v>#VALUE!</v>
      </c>
      <c r="D7556" s="6" t="e">
        <f>Table1[[#This Row],[Kelt_hó]]</f>
        <v>#VALUE!</v>
      </c>
      <c r="E7556" t="e">
        <f>Table1[[#This Row],[Vevő]]</f>
        <v>#VALUE!</v>
      </c>
      <c r="F7556" t="e">
        <f>Table1[[#This Row],[Termékkör]]</f>
        <v>#VALUE!</v>
      </c>
      <c r="G7556" s="4" t="e">
        <f>Table1[[#This Row],[SzumElad]]</f>
        <v>#VALUE!</v>
      </c>
      <c r="H7556" s="7" t="e">
        <f>Table1[[#This Row],[Jut_%]]</f>
        <v>#VALUE!</v>
      </c>
      <c r="I7556" s="4" t="e">
        <f>Table1[[#This Row],[Jut]]</f>
        <v>#VALUE!</v>
      </c>
      <c r="J7556" s="4" t="e">
        <f>Table1[[#This Row],[Column1]]</f>
        <v>#VALUE!</v>
      </c>
    </row>
    <row r="7557" spans="1:10" hidden="1" x14ac:dyDescent="0.3">
      <c r="A7557" s="2" t="e">
        <f>Table1[[#This Row],[Befolyt]]</f>
        <v>#VALUE!</v>
      </c>
      <c r="B7557" t="e">
        <f>Table1[[#This Row],[ÜK]]</f>
        <v>#VALUE!</v>
      </c>
      <c r="C7557" s="3" t="e">
        <f>Table1[[#This Row],[Szla]]</f>
        <v>#VALUE!</v>
      </c>
      <c r="D7557" s="6" t="e">
        <f>Table1[[#This Row],[Kelt_hó]]</f>
        <v>#VALUE!</v>
      </c>
      <c r="E7557" t="e">
        <f>Table1[[#This Row],[Vevő]]</f>
        <v>#VALUE!</v>
      </c>
      <c r="F7557" t="e">
        <f>Table1[[#This Row],[Termékkör]]</f>
        <v>#VALUE!</v>
      </c>
      <c r="G7557" s="4" t="e">
        <f>Table1[[#This Row],[SzumElad]]</f>
        <v>#VALUE!</v>
      </c>
      <c r="H7557" s="7" t="e">
        <f>Table1[[#This Row],[Jut_%]]</f>
        <v>#VALUE!</v>
      </c>
      <c r="I7557" s="4" t="e">
        <f>Table1[[#This Row],[Jut]]</f>
        <v>#VALUE!</v>
      </c>
      <c r="J7557" s="4" t="e">
        <f>Table1[[#This Row],[Column1]]</f>
        <v>#VALUE!</v>
      </c>
    </row>
    <row r="7558" spans="1:10" hidden="1" x14ac:dyDescent="0.3">
      <c r="A7558" s="2" t="e">
        <f>Table1[[#This Row],[Befolyt]]</f>
        <v>#VALUE!</v>
      </c>
      <c r="B7558" t="e">
        <f>Table1[[#This Row],[ÜK]]</f>
        <v>#VALUE!</v>
      </c>
      <c r="C7558" s="3" t="e">
        <f>Table1[[#This Row],[Szla]]</f>
        <v>#VALUE!</v>
      </c>
      <c r="D7558" s="6" t="e">
        <f>Table1[[#This Row],[Kelt_hó]]</f>
        <v>#VALUE!</v>
      </c>
      <c r="E7558" t="e">
        <f>Table1[[#This Row],[Vevő]]</f>
        <v>#VALUE!</v>
      </c>
      <c r="F7558" t="e">
        <f>Table1[[#This Row],[Termékkör]]</f>
        <v>#VALUE!</v>
      </c>
      <c r="G7558" s="4" t="e">
        <f>Table1[[#This Row],[SzumElad]]</f>
        <v>#VALUE!</v>
      </c>
      <c r="H7558" s="7" t="e">
        <f>Table1[[#This Row],[Jut_%]]</f>
        <v>#VALUE!</v>
      </c>
      <c r="I7558" s="4" t="e">
        <f>Table1[[#This Row],[Jut]]</f>
        <v>#VALUE!</v>
      </c>
      <c r="J7558" s="4" t="e">
        <f>Table1[[#This Row],[Column1]]</f>
        <v>#VALUE!</v>
      </c>
    </row>
    <row r="7559" spans="1:10" hidden="1" x14ac:dyDescent="0.3">
      <c r="A7559" s="2" t="e">
        <f>Table1[[#This Row],[Befolyt]]</f>
        <v>#VALUE!</v>
      </c>
      <c r="B7559" t="e">
        <f>Table1[[#This Row],[ÜK]]</f>
        <v>#VALUE!</v>
      </c>
      <c r="C7559" s="3" t="e">
        <f>Table1[[#This Row],[Szla]]</f>
        <v>#VALUE!</v>
      </c>
      <c r="D7559" s="6" t="e">
        <f>Table1[[#This Row],[Kelt_hó]]</f>
        <v>#VALUE!</v>
      </c>
      <c r="E7559" t="e">
        <f>Table1[[#This Row],[Vevő]]</f>
        <v>#VALUE!</v>
      </c>
      <c r="F7559" t="e">
        <f>Table1[[#This Row],[Termékkör]]</f>
        <v>#VALUE!</v>
      </c>
      <c r="G7559" s="4" t="e">
        <f>Table1[[#This Row],[SzumElad]]</f>
        <v>#VALUE!</v>
      </c>
      <c r="H7559" s="7" t="e">
        <f>Table1[[#This Row],[Jut_%]]</f>
        <v>#VALUE!</v>
      </c>
      <c r="I7559" s="4" t="e">
        <f>Table1[[#This Row],[Jut]]</f>
        <v>#VALUE!</v>
      </c>
      <c r="J7559" s="4" t="e">
        <f>Table1[[#This Row],[Column1]]</f>
        <v>#VALUE!</v>
      </c>
    </row>
    <row r="7560" spans="1:10" hidden="1" x14ac:dyDescent="0.3">
      <c r="A7560" s="2" t="e">
        <f>Table1[[#This Row],[Befolyt]]</f>
        <v>#VALUE!</v>
      </c>
      <c r="B7560" t="e">
        <f>Table1[[#This Row],[ÜK]]</f>
        <v>#VALUE!</v>
      </c>
      <c r="C7560" s="3" t="e">
        <f>Table1[[#This Row],[Szla]]</f>
        <v>#VALUE!</v>
      </c>
      <c r="D7560" s="6" t="e">
        <f>Table1[[#This Row],[Kelt_hó]]</f>
        <v>#VALUE!</v>
      </c>
      <c r="E7560" t="e">
        <f>Table1[[#This Row],[Vevő]]</f>
        <v>#VALUE!</v>
      </c>
      <c r="F7560" t="e">
        <f>Table1[[#This Row],[Termékkör]]</f>
        <v>#VALUE!</v>
      </c>
      <c r="G7560" s="4" t="e">
        <f>Table1[[#This Row],[SzumElad]]</f>
        <v>#VALUE!</v>
      </c>
      <c r="H7560" s="7" t="e">
        <f>Table1[[#This Row],[Jut_%]]</f>
        <v>#VALUE!</v>
      </c>
      <c r="I7560" s="4" t="e">
        <f>Table1[[#This Row],[Jut]]</f>
        <v>#VALUE!</v>
      </c>
      <c r="J7560" s="4" t="e">
        <f>Table1[[#This Row],[Column1]]</f>
        <v>#VALUE!</v>
      </c>
    </row>
    <row r="7561" spans="1:10" hidden="1" x14ac:dyDescent="0.3">
      <c r="A7561" s="2" t="e">
        <f>Table1[[#This Row],[Befolyt]]</f>
        <v>#VALUE!</v>
      </c>
      <c r="B7561" t="e">
        <f>Table1[[#This Row],[ÜK]]</f>
        <v>#VALUE!</v>
      </c>
      <c r="C7561" s="3" t="e">
        <f>Table1[[#This Row],[Szla]]</f>
        <v>#VALUE!</v>
      </c>
      <c r="D7561" s="6" t="e">
        <f>Table1[[#This Row],[Kelt_hó]]</f>
        <v>#VALUE!</v>
      </c>
      <c r="E7561" t="e">
        <f>Table1[[#This Row],[Vevő]]</f>
        <v>#VALUE!</v>
      </c>
      <c r="F7561" t="e">
        <f>Table1[[#This Row],[Termékkör]]</f>
        <v>#VALUE!</v>
      </c>
      <c r="G7561" s="4" t="e">
        <f>Table1[[#This Row],[SzumElad]]</f>
        <v>#VALUE!</v>
      </c>
      <c r="H7561" s="7" t="e">
        <f>Table1[[#This Row],[Jut_%]]</f>
        <v>#VALUE!</v>
      </c>
      <c r="I7561" s="4" t="e">
        <f>Table1[[#This Row],[Jut]]</f>
        <v>#VALUE!</v>
      </c>
      <c r="J7561" s="4" t="e">
        <f>Table1[[#This Row],[Column1]]</f>
        <v>#VALUE!</v>
      </c>
    </row>
    <row r="7562" spans="1:10" hidden="1" x14ac:dyDescent="0.3">
      <c r="A7562" s="2" t="e">
        <f>Table1[[#This Row],[Befolyt]]</f>
        <v>#VALUE!</v>
      </c>
      <c r="B7562" t="e">
        <f>Table1[[#This Row],[ÜK]]</f>
        <v>#VALUE!</v>
      </c>
      <c r="C7562" s="3" t="e">
        <f>Table1[[#This Row],[Szla]]</f>
        <v>#VALUE!</v>
      </c>
      <c r="D7562" s="6" t="e">
        <f>Table1[[#This Row],[Kelt_hó]]</f>
        <v>#VALUE!</v>
      </c>
      <c r="E7562" t="e">
        <f>Table1[[#This Row],[Vevő]]</f>
        <v>#VALUE!</v>
      </c>
      <c r="F7562" t="e">
        <f>Table1[[#This Row],[Termékkör]]</f>
        <v>#VALUE!</v>
      </c>
      <c r="G7562" s="4" t="e">
        <f>Table1[[#This Row],[SzumElad]]</f>
        <v>#VALUE!</v>
      </c>
      <c r="H7562" s="7" t="e">
        <f>Table1[[#This Row],[Jut_%]]</f>
        <v>#VALUE!</v>
      </c>
      <c r="I7562" s="4" t="e">
        <f>Table1[[#This Row],[Jut]]</f>
        <v>#VALUE!</v>
      </c>
      <c r="J7562" s="4" t="e">
        <f>Table1[[#This Row],[Column1]]</f>
        <v>#VALUE!</v>
      </c>
    </row>
    <row r="7563" spans="1:10" hidden="1" x14ac:dyDescent="0.3">
      <c r="A7563" s="2" t="e">
        <f>Table1[[#This Row],[Befolyt]]</f>
        <v>#VALUE!</v>
      </c>
      <c r="B7563" t="e">
        <f>Table1[[#This Row],[ÜK]]</f>
        <v>#VALUE!</v>
      </c>
      <c r="C7563" s="3" t="e">
        <f>Table1[[#This Row],[Szla]]</f>
        <v>#VALUE!</v>
      </c>
      <c r="D7563" s="6" t="e">
        <f>Table1[[#This Row],[Kelt_hó]]</f>
        <v>#VALUE!</v>
      </c>
      <c r="E7563" t="e">
        <f>Table1[[#This Row],[Vevő]]</f>
        <v>#VALUE!</v>
      </c>
      <c r="F7563" t="e">
        <f>Table1[[#This Row],[Termékkör]]</f>
        <v>#VALUE!</v>
      </c>
      <c r="G7563" s="4" t="e">
        <f>Table1[[#This Row],[SzumElad]]</f>
        <v>#VALUE!</v>
      </c>
      <c r="H7563" s="7" t="e">
        <f>Table1[[#This Row],[Jut_%]]</f>
        <v>#VALUE!</v>
      </c>
      <c r="I7563" s="4" t="e">
        <f>Table1[[#This Row],[Jut]]</f>
        <v>#VALUE!</v>
      </c>
      <c r="J7563" s="4" t="e">
        <f>Table1[[#This Row],[Column1]]</f>
        <v>#VALUE!</v>
      </c>
    </row>
    <row r="7564" spans="1:10" hidden="1" x14ac:dyDescent="0.3">
      <c r="A7564" s="2" t="e">
        <f>Table1[[#This Row],[Befolyt]]</f>
        <v>#VALUE!</v>
      </c>
      <c r="B7564" t="e">
        <f>Table1[[#This Row],[ÜK]]</f>
        <v>#VALUE!</v>
      </c>
      <c r="C7564" s="3" t="e">
        <f>Table1[[#This Row],[Szla]]</f>
        <v>#VALUE!</v>
      </c>
      <c r="D7564" s="6" t="e">
        <f>Table1[[#This Row],[Kelt_hó]]</f>
        <v>#VALUE!</v>
      </c>
      <c r="E7564" t="e">
        <f>Table1[[#This Row],[Vevő]]</f>
        <v>#VALUE!</v>
      </c>
      <c r="F7564" t="e">
        <f>Table1[[#This Row],[Termékkör]]</f>
        <v>#VALUE!</v>
      </c>
      <c r="G7564" s="4" t="e">
        <f>Table1[[#This Row],[SzumElad]]</f>
        <v>#VALUE!</v>
      </c>
      <c r="H7564" s="7" t="e">
        <f>Table1[[#This Row],[Jut_%]]</f>
        <v>#VALUE!</v>
      </c>
      <c r="I7564" s="4" t="e">
        <f>Table1[[#This Row],[Jut]]</f>
        <v>#VALUE!</v>
      </c>
      <c r="J7564" s="4" t="e">
        <f>Table1[[#This Row],[Column1]]</f>
        <v>#VALUE!</v>
      </c>
    </row>
    <row r="7565" spans="1:10" hidden="1" x14ac:dyDescent="0.3">
      <c r="A7565" s="2" t="e">
        <f>Table1[[#This Row],[Befolyt]]</f>
        <v>#VALUE!</v>
      </c>
      <c r="B7565" t="e">
        <f>Table1[[#This Row],[ÜK]]</f>
        <v>#VALUE!</v>
      </c>
      <c r="C7565" s="3" t="e">
        <f>Table1[[#This Row],[Szla]]</f>
        <v>#VALUE!</v>
      </c>
      <c r="D7565" s="6" t="e">
        <f>Table1[[#This Row],[Kelt_hó]]</f>
        <v>#VALUE!</v>
      </c>
      <c r="E7565" t="e">
        <f>Table1[[#This Row],[Vevő]]</f>
        <v>#VALUE!</v>
      </c>
      <c r="F7565" t="e">
        <f>Table1[[#This Row],[Termékkör]]</f>
        <v>#VALUE!</v>
      </c>
      <c r="G7565" s="4" t="e">
        <f>Table1[[#This Row],[SzumElad]]</f>
        <v>#VALUE!</v>
      </c>
      <c r="H7565" s="7" t="e">
        <f>Table1[[#This Row],[Jut_%]]</f>
        <v>#VALUE!</v>
      </c>
      <c r="I7565" s="4" t="e">
        <f>Table1[[#This Row],[Jut]]</f>
        <v>#VALUE!</v>
      </c>
      <c r="J7565" s="4" t="e">
        <f>Table1[[#This Row],[Column1]]</f>
        <v>#VALUE!</v>
      </c>
    </row>
    <row r="7566" spans="1:10" hidden="1" x14ac:dyDescent="0.3">
      <c r="A7566" s="2" t="e">
        <f>Table1[[#This Row],[Befolyt]]</f>
        <v>#VALUE!</v>
      </c>
      <c r="B7566" t="e">
        <f>Table1[[#This Row],[ÜK]]</f>
        <v>#VALUE!</v>
      </c>
      <c r="C7566" s="3" t="e">
        <f>Table1[[#This Row],[Szla]]</f>
        <v>#VALUE!</v>
      </c>
      <c r="D7566" s="6" t="e">
        <f>Table1[[#This Row],[Kelt_hó]]</f>
        <v>#VALUE!</v>
      </c>
      <c r="E7566" t="e">
        <f>Table1[[#This Row],[Vevő]]</f>
        <v>#VALUE!</v>
      </c>
      <c r="F7566" t="e">
        <f>Table1[[#This Row],[Termékkör]]</f>
        <v>#VALUE!</v>
      </c>
      <c r="G7566" s="4" t="e">
        <f>Table1[[#This Row],[SzumElad]]</f>
        <v>#VALUE!</v>
      </c>
      <c r="H7566" s="7" t="e">
        <f>Table1[[#This Row],[Jut_%]]</f>
        <v>#VALUE!</v>
      </c>
      <c r="I7566" s="4" t="e">
        <f>Table1[[#This Row],[Jut]]</f>
        <v>#VALUE!</v>
      </c>
      <c r="J7566" s="4" t="e">
        <f>Table1[[#This Row],[Column1]]</f>
        <v>#VALUE!</v>
      </c>
    </row>
    <row r="7567" spans="1:10" hidden="1" x14ac:dyDescent="0.3">
      <c r="A7567" s="2" t="e">
        <f>Table1[[#This Row],[Befolyt]]</f>
        <v>#VALUE!</v>
      </c>
      <c r="B7567" t="e">
        <f>Table1[[#This Row],[ÜK]]</f>
        <v>#VALUE!</v>
      </c>
      <c r="C7567" s="3" t="e">
        <f>Table1[[#This Row],[Szla]]</f>
        <v>#VALUE!</v>
      </c>
      <c r="D7567" s="6" t="e">
        <f>Table1[[#This Row],[Kelt_hó]]</f>
        <v>#VALUE!</v>
      </c>
      <c r="E7567" t="e">
        <f>Table1[[#This Row],[Vevő]]</f>
        <v>#VALUE!</v>
      </c>
      <c r="F7567" t="e">
        <f>Table1[[#This Row],[Termékkör]]</f>
        <v>#VALUE!</v>
      </c>
      <c r="G7567" s="4" t="e">
        <f>Table1[[#This Row],[SzumElad]]</f>
        <v>#VALUE!</v>
      </c>
      <c r="H7567" s="7" t="e">
        <f>Table1[[#This Row],[Jut_%]]</f>
        <v>#VALUE!</v>
      </c>
      <c r="I7567" s="4" t="e">
        <f>Table1[[#This Row],[Jut]]</f>
        <v>#VALUE!</v>
      </c>
      <c r="J7567" s="4" t="e">
        <f>Table1[[#This Row],[Column1]]</f>
        <v>#VALUE!</v>
      </c>
    </row>
    <row r="7568" spans="1:10" hidden="1" x14ac:dyDescent="0.3">
      <c r="A7568" s="2" t="e">
        <f>Table1[[#This Row],[Befolyt]]</f>
        <v>#VALUE!</v>
      </c>
      <c r="B7568" t="e">
        <f>Table1[[#This Row],[ÜK]]</f>
        <v>#VALUE!</v>
      </c>
      <c r="C7568" s="3" t="e">
        <f>Table1[[#This Row],[Szla]]</f>
        <v>#VALUE!</v>
      </c>
      <c r="D7568" s="6" t="e">
        <f>Table1[[#This Row],[Kelt_hó]]</f>
        <v>#VALUE!</v>
      </c>
      <c r="E7568" t="e">
        <f>Table1[[#This Row],[Vevő]]</f>
        <v>#VALUE!</v>
      </c>
      <c r="F7568" t="e">
        <f>Table1[[#This Row],[Termékkör]]</f>
        <v>#VALUE!</v>
      </c>
      <c r="G7568" s="4" t="e">
        <f>Table1[[#This Row],[SzumElad]]</f>
        <v>#VALUE!</v>
      </c>
      <c r="H7568" s="7" t="e">
        <f>Table1[[#This Row],[Jut_%]]</f>
        <v>#VALUE!</v>
      </c>
      <c r="I7568" s="4" t="e">
        <f>Table1[[#This Row],[Jut]]</f>
        <v>#VALUE!</v>
      </c>
      <c r="J7568" s="4" t="e">
        <f>Table1[[#This Row],[Column1]]</f>
        <v>#VALUE!</v>
      </c>
    </row>
    <row r="7569" spans="1:10" hidden="1" x14ac:dyDescent="0.3">
      <c r="A7569" s="2" t="e">
        <f>Table1[[#This Row],[Befolyt]]</f>
        <v>#VALUE!</v>
      </c>
      <c r="B7569" t="e">
        <f>Table1[[#This Row],[ÜK]]</f>
        <v>#VALUE!</v>
      </c>
      <c r="C7569" s="3" t="e">
        <f>Table1[[#This Row],[Szla]]</f>
        <v>#VALUE!</v>
      </c>
      <c r="D7569" s="6" t="e">
        <f>Table1[[#This Row],[Kelt_hó]]</f>
        <v>#VALUE!</v>
      </c>
      <c r="E7569" t="e">
        <f>Table1[[#This Row],[Vevő]]</f>
        <v>#VALUE!</v>
      </c>
      <c r="F7569" t="e">
        <f>Table1[[#This Row],[Termékkör]]</f>
        <v>#VALUE!</v>
      </c>
      <c r="G7569" s="4" t="e">
        <f>Table1[[#This Row],[SzumElad]]</f>
        <v>#VALUE!</v>
      </c>
      <c r="H7569" s="7" t="e">
        <f>Table1[[#This Row],[Jut_%]]</f>
        <v>#VALUE!</v>
      </c>
      <c r="I7569" s="4" t="e">
        <f>Table1[[#This Row],[Jut]]</f>
        <v>#VALUE!</v>
      </c>
      <c r="J7569" s="4" t="e">
        <f>Table1[[#This Row],[Column1]]</f>
        <v>#VALUE!</v>
      </c>
    </row>
    <row r="7570" spans="1:10" hidden="1" x14ac:dyDescent="0.3">
      <c r="A7570" s="2" t="e">
        <f>Table1[[#This Row],[Befolyt]]</f>
        <v>#VALUE!</v>
      </c>
      <c r="B7570" t="e">
        <f>Table1[[#This Row],[ÜK]]</f>
        <v>#VALUE!</v>
      </c>
      <c r="C7570" s="3" t="e">
        <f>Table1[[#This Row],[Szla]]</f>
        <v>#VALUE!</v>
      </c>
      <c r="D7570" s="6" t="e">
        <f>Table1[[#This Row],[Kelt_hó]]</f>
        <v>#VALUE!</v>
      </c>
      <c r="E7570" t="e">
        <f>Table1[[#This Row],[Vevő]]</f>
        <v>#VALUE!</v>
      </c>
      <c r="F7570" t="e">
        <f>Table1[[#This Row],[Termékkör]]</f>
        <v>#VALUE!</v>
      </c>
      <c r="G7570" s="4" t="e">
        <f>Table1[[#This Row],[SzumElad]]</f>
        <v>#VALUE!</v>
      </c>
      <c r="H7570" s="7" t="e">
        <f>Table1[[#This Row],[Jut_%]]</f>
        <v>#VALUE!</v>
      </c>
      <c r="I7570" s="4" t="e">
        <f>Table1[[#This Row],[Jut]]</f>
        <v>#VALUE!</v>
      </c>
      <c r="J7570" s="4" t="e">
        <f>Table1[[#This Row],[Column1]]</f>
        <v>#VALUE!</v>
      </c>
    </row>
    <row r="7571" spans="1:10" hidden="1" x14ac:dyDescent="0.3">
      <c r="A7571" s="2" t="e">
        <f>Table1[[#This Row],[Befolyt]]</f>
        <v>#VALUE!</v>
      </c>
      <c r="B7571" t="e">
        <f>Table1[[#This Row],[ÜK]]</f>
        <v>#VALUE!</v>
      </c>
      <c r="C7571" s="3" t="e">
        <f>Table1[[#This Row],[Szla]]</f>
        <v>#VALUE!</v>
      </c>
      <c r="D7571" s="6" t="e">
        <f>Table1[[#This Row],[Kelt_hó]]</f>
        <v>#VALUE!</v>
      </c>
      <c r="E7571" t="e">
        <f>Table1[[#This Row],[Vevő]]</f>
        <v>#VALUE!</v>
      </c>
      <c r="F7571" t="e">
        <f>Table1[[#This Row],[Termékkör]]</f>
        <v>#VALUE!</v>
      </c>
      <c r="G7571" s="4" t="e">
        <f>Table1[[#This Row],[SzumElad]]</f>
        <v>#VALUE!</v>
      </c>
      <c r="H7571" s="7" t="e">
        <f>Table1[[#This Row],[Jut_%]]</f>
        <v>#VALUE!</v>
      </c>
      <c r="I7571" s="4" t="e">
        <f>Table1[[#This Row],[Jut]]</f>
        <v>#VALUE!</v>
      </c>
      <c r="J7571" s="4" t="e">
        <f>Table1[[#This Row],[Column1]]</f>
        <v>#VALUE!</v>
      </c>
    </row>
    <row r="7572" spans="1:10" hidden="1" x14ac:dyDescent="0.3">
      <c r="A7572" s="2" t="e">
        <f>Table1[[#This Row],[Befolyt]]</f>
        <v>#VALUE!</v>
      </c>
      <c r="B7572" t="e">
        <f>Table1[[#This Row],[ÜK]]</f>
        <v>#VALUE!</v>
      </c>
      <c r="C7572" s="3" t="e">
        <f>Table1[[#This Row],[Szla]]</f>
        <v>#VALUE!</v>
      </c>
      <c r="D7572" s="6" t="e">
        <f>Table1[[#This Row],[Kelt_hó]]</f>
        <v>#VALUE!</v>
      </c>
      <c r="E7572" t="e">
        <f>Table1[[#This Row],[Vevő]]</f>
        <v>#VALUE!</v>
      </c>
      <c r="F7572" t="e">
        <f>Table1[[#This Row],[Termékkör]]</f>
        <v>#VALUE!</v>
      </c>
      <c r="G7572" s="4" t="e">
        <f>Table1[[#This Row],[SzumElad]]</f>
        <v>#VALUE!</v>
      </c>
      <c r="H7572" s="7" t="e">
        <f>Table1[[#This Row],[Jut_%]]</f>
        <v>#VALUE!</v>
      </c>
      <c r="I7572" s="4" t="e">
        <f>Table1[[#This Row],[Jut]]</f>
        <v>#VALUE!</v>
      </c>
      <c r="J7572" s="4" t="e">
        <f>Table1[[#This Row],[Column1]]</f>
        <v>#VALUE!</v>
      </c>
    </row>
    <row r="7573" spans="1:10" hidden="1" x14ac:dyDescent="0.3">
      <c r="A7573" s="2" t="e">
        <f>Table1[[#This Row],[Befolyt]]</f>
        <v>#VALUE!</v>
      </c>
      <c r="B7573" t="e">
        <f>Table1[[#This Row],[ÜK]]</f>
        <v>#VALUE!</v>
      </c>
      <c r="C7573" s="3" t="e">
        <f>Table1[[#This Row],[Szla]]</f>
        <v>#VALUE!</v>
      </c>
      <c r="D7573" s="6" t="e">
        <f>Table1[[#This Row],[Kelt_hó]]</f>
        <v>#VALUE!</v>
      </c>
      <c r="E7573" t="e">
        <f>Table1[[#This Row],[Vevő]]</f>
        <v>#VALUE!</v>
      </c>
      <c r="F7573" t="e">
        <f>Table1[[#This Row],[Termékkör]]</f>
        <v>#VALUE!</v>
      </c>
      <c r="G7573" s="4" t="e">
        <f>Table1[[#This Row],[SzumElad]]</f>
        <v>#VALUE!</v>
      </c>
      <c r="H7573" s="7" t="e">
        <f>Table1[[#This Row],[Jut_%]]</f>
        <v>#VALUE!</v>
      </c>
      <c r="I7573" s="4" t="e">
        <f>Table1[[#This Row],[Jut]]</f>
        <v>#VALUE!</v>
      </c>
      <c r="J7573" s="4" t="e">
        <f>Table1[[#This Row],[Column1]]</f>
        <v>#VALUE!</v>
      </c>
    </row>
    <row r="7574" spans="1:10" hidden="1" x14ac:dyDescent="0.3">
      <c r="A7574" s="2" t="e">
        <f>Table1[[#This Row],[Befolyt]]</f>
        <v>#VALUE!</v>
      </c>
      <c r="B7574" t="e">
        <f>Table1[[#This Row],[ÜK]]</f>
        <v>#VALUE!</v>
      </c>
      <c r="C7574" s="3" t="e">
        <f>Table1[[#This Row],[Szla]]</f>
        <v>#VALUE!</v>
      </c>
      <c r="D7574" s="6" t="e">
        <f>Table1[[#This Row],[Kelt_hó]]</f>
        <v>#VALUE!</v>
      </c>
      <c r="E7574" t="e">
        <f>Table1[[#This Row],[Vevő]]</f>
        <v>#VALUE!</v>
      </c>
      <c r="F7574" t="e">
        <f>Table1[[#This Row],[Termékkör]]</f>
        <v>#VALUE!</v>
      </c>
      <c r="G7574" s="4" t="e">
        <f>Table1[[#This Row],[SzumElad]]</f>
        <v>#VALUE!</v>
      </c>
      <c r="H7574" s="7" t="e">
        <f>Table1[[#This Row],[Jut_%]]</f>
        <v>#VALUE!</v>
      </c>
      <c r="I7574" s="4" t="e">
        <f>Table1[[#This Row],[Jut]]</f>
        <v>#VALUE!</v>
      </c>
      <c r="J7574" s="4" t="e">
        <f>Table1[[#This Row],[Column1]]</f>
        <v>#VALUE!</v>
      </c>
    </row>
    <row r="7575" spans="1:10" hidden="1" x14ac:dyDescent="0.3">
      <c r="A7575" s="2" t="e">
        <f>Table1[[#This Row],[Befolyt]]</f>
        <v>#VALUE!</v>
      </c>
      <c r="B7575" t="e">
        <f>Table1[[#This Row],[ÜK]]</f>
        <v>#VALUE!</v>
      </c>
      <c r="C7575" s="3" t="e">
        <f>Table1[[#This Row],[Szla]]</f>
        <v>#VALUE!</v>
      </c>
      <c r="D7575" s="6" t="e">
        <f>Table1[[#This Row],[Kelt_hó]]</f>
        <v>#VALUE!</v>
      </c>
      <c r="E7575" t="e">
        <f>Table1[[#This Row],[Vevő]]</f>
        <v>#VALUE!</v>
      </c>
      <c r="F7575" t="e">
        <f>Table1[[#This Row],[Termékkör]]</f>
        <v>#VALUE!</v>
      </c>
      <c r="G7575" s="4" t="e">
        <f>Table1[[#This Row],[SzumElad]]</f>
        <v>#VALUE!</v>
      </c>
      <c r="H7575" s="7" t="e">
        <f>Table1[[#This Row],[Jut_%]]</f>
        <v>#VALUE!</v>
      </c>
      <c r="I7575" s="4" t="e">
        <f>Table1[[#This Row],[Jut]]</f>
        <v>#VALUE!</v>
      </c>
      <c r="J7575" s="4" t="e">
        <f>Table1[[#This Row],[Column1]]</f>
        <v>#VALUE!</v>
      </c>
    </row>
    <row r="7576" spans="1:10" hidden="1" x14ac:dyDescent="0.3">
      <c r="A7576" s="2" t="e">
        <f>Table1[[#This Row],[Befolyt]]</f>
        <v>#VALUE!</v>
      </c>
      <c r="B7576" t="e">
        <f>Table1[[#This Row],[ÜK]]</f>
        <v>#VALUE!</v>
      </c>
      <c r="C7576" s="3" t="e">
        <f>Table1[[#This Row],[Szla]]</f>
        <v>#VALUE!</v>
      </c>
      <c r="D7576" s="6" t="e">
        <f>Table1[[#This Row],[Kelt_hó]]</f>
        <v>#VALUE!</v>
      </c>
      <c r="E7576" t="e">
        <f>Table1[[#This Row],[Vevő]]</f>
        <v>#VALUE!</v>
      </c>
      <c r="F7576" t="e">
        <f>Table1[[#This Row],[Termékkör]]</f>
        <v>#VALUE!</v>
      </c>
      <c r="G7576" s="4" t="e">
        <f>Table1[[#This Row],[SzumElad]]</f>
        <v>#VALUE!</v>
      </c>
      <c r="H7576" s="7" t="e">
        <f>Table1[[#This Row],[Jut_%]]</f>
        <v>#VALUE!</v>
      </c>
      <c r="I7576" s="4" t="e">
        <f>Table1[[#This Row],[Jut]]</f>
        <v>#VALUE!</v>
      </c>
      <c r="J7576" s="4" t="e">
        <f>Table1[[#This Row],[Column1]]</f>
        <v>#VALUE!</v>
      </c>
    </row>
    <row r="7577" spans="1:10" hidden="1" x14ac:dyDescent="0.3">
      <c r="A7577" s="2" t="e">
        <f>Table1[[#This Row],[Befolyt]]</f>
        <v>#VALUE!</v>
      </c>
      <c r="B7577" t="e">
        <f>Table1[[#This Row],[ÜK]]</f>
        <v>#VALUE!</v>
      </c>
      <c r="C7577" s="3" t="e">
        <f>Table1[[#This Row],[Szla]]</f>
        <v>#VALUE!</v>
      </c>
      <c r="D7577" s="6" t="e">
        <f>Table1[[#This Row],[Kelt_hó]]</f>
        <v>#VALUE!</v>
      </c>
      <c r="E7577" t="e">
        <f>Table1[[#This Row],[Vevő]]</f>
        <v>#VALUE!</v>
      </c>
      <c r="F7577" t="e">
        <f>Table1[[#This Row],[Termékkör]]</f>
        <v>#VALUE!</v>
      </c>
      <c r="G7577" s="4" t="e">
        <f>Table1[[#This Row],[SzumElad]]</f>
        <v>#VALUE!</v>
      </c>
      <c r="H7577" s="7" t="e">
        <f>Table1[[#This Row],[Jut_%]]</f>
        <v>#VALUE!</v>
      </c>
      <c r="I7577" s="4" t="e">
        <f>Table1[[#This Row],[Jut]]</f>
        <v>#VALUE!</v>
      </c>
      <c r="J7577" s="4" t="e">
        <f>Table1[[#This Row],[Column1]]</f>
        <v>#VALUE!</v>
      </c>
    </row>
    <row r="7578" spans="1:10" hidden="1" x14ac:dyDescent="0.3">
      <c r="A7578" s="2" t="e">
        <f>Table1[[#This Row],[Befolyt]]</f>
        <v>#VALUE!</v>
      </c>
      <c r="B7578" t="e">
        <f>Table1[[#This Row],[ÜK]]</f>
        <v>#VALUE!</v>
      </c>
      <c r="C7578" s="3" t="e">
        <f>Table1[[#This Row],[Szla]]</f>
        <v>#VALUE!</v>
      </c>
      <c r="D7578" s="6" t="e">
        <f>Table1[[#This Row],[Kelt_hó]]</f>
        <v>#VALUE!</v>
      </c>
      <c r="E7578" t="e">
        <f>Table1[[#This Row],[Vevő]]</f>
        <v>#VALUE!</v>
      </c>
      <c r="F7578" t="e">
        <f>Table1[[#This Row],[Termékkör]]</f>
        <v>#VALUE!</v>
      </c>
      <c r="G7578" s="4" t="e">
        <f>Table1[[#This Row],[SzumElad]]</f>
        <v>#VALUE!</v>
      </c>
      <c r="H7578" s="7" t="e">
        <f>Table1[[#This Row],[Jut_%]]</f>
        <v>#VALUE!</v>
      </c>
      <c r="I7578" s="4" t="e">
        <f>Table1[[#This Row],[Jut]]</f>
        <v>#VALUE!</v>
      </c>
      <c r="J7578" s="4" t="e">
        <f>Table1[[#This Row],[Column1]]</f>
        <v>#VALUE!</v>
      </c>
    </row>
    <row r="7579" spans="1:10" hidden="1" x14ac:dyDescent="0.3">
      <c r="A7579" s="2" t="e">
        <f>Table1[[#This Row],[Befolyt]]</f>
        <v>#VALUE!</v>
      </c>
      <c r="B7579" t="e">
        <f>Table1[[#This Row],[ÜK]]</f>
        <v>#VALUE!</v>
      </c>
      <c r="C7579" s="3" t="e">
        <f>Table1[[#This Row],[Szla]]</f>
        <v>#VALUE!</v>
      </c>
      <c r="D7579" s="6" t="e">
        <f>Table1[[#This Row],[Kelt_hó]]</f>
        <v>#VALUE!</v>
      </c>
      <c r="E7579" t="e">
        <f>Table1[[#This Row],[Vevő]]</f>
        <v>#VALUE!</v>
      </c>
      <c r="F7579" t="e">
        <f>Table1[[#This Row],[Termékkör]]</f>
        <v>#VALUE!</v>
      </c>
      <c r="G7579" s="4" t="e">
        <f>Table1[[#This Row],[SzumElad]]</f>
        <v>#VALUE!</v>
      </c>
      <c r="H7579" s="7" t="e">
        <f>Table1[[#This Row],[Jut_%]]</f>
        <v>#VALUE!</v>
      </c>
      <c r="I7579" s="4" t="e">
        <f>Table1[[#This Row],[Jut]]</f>
        <v>#VALUE!</v>
      </c>
      <c r="J7579" s="4" t="e">
        <f>Table1[[#This Row],[Column1]]</f>
        <v>#VALUE!</v>
      </c>
    </row>
    <row r="7580" spans="1:10" hidden="1" x14ac:dyDescent="0.3">
      <c r="A7580" s="2" t="e">
        <f>Table1[[#This Row],[Befolyt]]</f>
        <v>#VALUE!</v>
      </c>
      <c r="B7580" t="e">
        <f>Table1[[#This Row],[ÜK]]</f>
        <v>#VALUE!</v>
      </c>
      <c r="C7580" s="3" t="e">
        <f>Table1[[#This Row],[Szla]]</f>
        <v>#VALUE!</v>
      </c>
      <c r="D7580" s="6" t="e">
        <f>Table1[[#This Row],[Kelt_hó]]</f>
        <v>#VALUE!</v>
      </c>
      <c r="E7580" t="e">
        <f>Table1[[#This Row],[Vevő]]</f>
        <v>#VALUE!</v>
      </c>
      <c r="F7580" t="e">
        <f>Table1[[#This Row],[Termékkör]]</f>
        <v>#VALUE!</v>
      </c>
      <c r="G7580" s="4" t="e">
        <f>Table1[[#This Row],[SzumElad]]</f>
        <v>#VALUE!</v>
      </c>
      <c r="H7580" s="7" t="e">
        <f>Table1[[#This Row],[Jut_%]]</f>
        <v>#VALUE!</v>
      </c>
      <c r="I7580" s="4" t="e">
        <f>Table1[[#This Row],[Jut]]</f>
        <v>#VALUE!</v>
      </c>
      <c r="J7580" s="4" t="e">
        <f>Table1[[#This Row],[Column1]]</f>
        <v>#VALUE!</v>
      </c>
    </row>
    <row r="7581" spans="1:10" hidden="1" x14ac:dyDescent="0.3">
      <c r="A7581" s="2" t="e">
        <f>Table1[[#This Row],[Befolyt]]</f>
        <v>#VALUE!</v>
      </c>
      <c r="B7581" t="e">
        <f>Table1[[#This Row],[ÜK]]</f>
        <v>#VALUE!</v>
      </c>
      <c r="C7581" s="3" t="e">
        <f>Table1[[#This Row],[Szla]]</f>
        <v>#VALUE!</v>
      </c>
      <c r="D7581" s="6" t="e">
        <f>Table1[[#This Row],[Kelt_hó]]</f>
        <v>#VALUE!</v>
      </c>
      <c r="E7581" t="e">
        <f>Table1[[#This Row],[Vevő]]</f>
        <v>#VALUE!</v>
      </c>
      <c r="F7581" t="e">
        <f>Table1[[#This Row],[Termékkör]]</f>
        <v>#VALUE!</v>
      </c>
      <c r="G7581" s="4" t="e">
        <f>Table1[[#This Row],[SzumElad]]</f>
        <v>#VALUE!</v>
      </c>
      <c r="H7581" s="7" t="e">
        <f>Table1[[#This Row],[Jut_%]]</f>
        <v>#VALUE!</v>
      </c>
      <c r="I7581" s="4" t="e">
        <f>Table1[[#This Row],[Jut]]</f>
        <v>#VALUE!</v>
      </c>
      <c r="J7581" s="4" t="e">
        <f>Table1[[#This Row],[Column1]]</f>
        <v>#VALUE!</v>
      </c>
    </row>
    <row r="7582" spans="1:10" hidden="1" x14ac:dyDescent="0.3">
      <c r="A7582" s="2" t="e">
        <f>Table1[[#This Row],[Befolyt]]</f>
        <v>#VALUE!</v>
      </c>
      <c r="B7582" t="e">
        <f>Table1[[#This Row],[ÜK]]</f>
        <v>#VALUE!</v>
      </c>
      <c r="C7582" s="3" t="e">
        <f>Table1[[#This Row],[Szla]]</f>
        <v>#VALUE!</v>
      </c>
      <c r="D7582" s="6" t="e">
        <f>Table1[[#This Row],[Kelt_hó]]</f>
        <v>#VALUE!</v>
      </c>
      <c r="E7582" t="e">
        <f>Table1[[#This Row],[Vevő]]</f>
        <v>#VALUE!</v>
      </c>
      <c r="F7582" t="e">
        <f>Table1[[#This Row],[Termékkör]]</f>
        <v>#VALUE!</v>
      </c>
      <c r="G7582" s="4" t="e">
        <f>Table1[[#This Row],[SzumElad]]</f>
        <v>#VALUE!</v>
      </c>
      <c r="H7582" s="7" t="e">
        <f>Table1[[#This Row],[Jut_%]]</f>
        <v>#VALUE!</v>
      </c>
      <c r="I7582" s="4" t="e">
        <f>Table1[[#This Row],[Jut]]</f>
        <v>#VALUE!</v>
      </c>
      <c r="J7582" s="4" t="e">
        <f>Table1[[#This Row],[Column1]]</f>
        <v>#VALUE!</v>
      </c>
    </row>
    <row r="7583" spans="1:10" hidden="1" x14ac:dyDescent="0.3">
      <c r="A7583" s="2" t="e">
        <f>Table1[[#This Row],[Befolyt]]</f>
        <v>#VALUE!</v>
      </c>
      <c r="B7583" t="e">
        <f>Table1[[#This Row],[ÜK]]</f>
        <v>#VALUE!</v>
      </c>
      <c r="C7583" s="3" t="e">
        <f>Table1[[#This Row],[Szla]]</f>
        <v>#VALUE!</v>
      </c>
      <c r="D7583" s="6" t="e">
        <f>Table1[[#This Row],[Kelt_hó]]</f>
        <v>#VALUE!</v>
      </c>
      <c r="E7583" t="e">
        <f>Table1[[#This Row],[Vevő]]</f>
        <v>#VALUE!</v>
      </c>
      <c r="F7583" t="e">
        <f>Table1[[#This Row],[Termékkör]]</f>
        <v>#VALUE!</v>
      </c>
      <c r="G7583" s="4" t="e">
        <f>Table1[[#This Row],[SzumElad]]</f>
        <v>#VALUE!</v>
      </c>
      <c r="H7583" s="7" t="e">
        <f>Table1[[#This Row],[Jut_%]]</f>
        <v>#VALUE!</v>
      </c>
      <c r="I7583" s="4" t="e">
        <f>Table1[[#This Row],[Jut]]</f>
        <v>#VALUE!</v>
      </c>
      <c r="J7583" s="4" t="e">
        <f>Table1[[#This Row],[Column1]]</f>
        <v>#VALUE!</v>
      </c>
    </row>
    <row r="7584" spans="1:10" hidden="1" x14ac:dyDescent="0.3">
      <c r="A7584" s="2" t="e">
        <f>Table1[[#This Row],[Befolyt]]</f>
        <v>#VALUE!</v>
      </c>
      <c r="B7584" t="e">
        <f>Table1[[#This Row],[ÜK]]</f>
        <v>#VALUE!</v>
      </c>
      <c r="C7584" s="3" t="e">
        <f>Table1[[#This Row],[Szla]]</f>
        <v>#VALUE!</v>
      </c>
      <c r="D7584" s="6" t="e">
        <f>Table1[[#This Row],[Kelt_hó]]</f>
        <v>#VALUE!</v>
      </c>
      <c r="E7584" t="e">
        <f>Table1[[#This Row],[Vevő]]</f>
        <v>#VALUE!</v>
      </c>
      <c r="F7584" t="e">
        <f>Table1[[#This Row],[Termékkör]]</f>
        <v>#VALUE!</v>
      </c>
      <c r="G7584" s="4" t="e">
        <f>Table1[[#This Row],[SzumElad]]</f>
        <v>#VALUE!</v>
      </c>
      <c r="H7584" s="7" t="e">
        <f>Table1[[#This Row],[Jut_%]]</f>
        <v>#VALUE!</v>
      </c>
      <c r="I7584" s="4" t="e">
        <f>Table1[[#This Row],[Jut]]</f>
        <v>#VALUE!</v>
      </c>
      <c r="J7584" s="4" t="e">
        <f>Table1[[#This Row],[Column1]]</f>
        <v>#VALUE!</v>
      </c>
    </row>
    <row r="7585" spans="1:10" hidden="1" x14ac:dyDescent="0.3">
      <c r="A7585" s="2" t="e">
        <f>Table1[[#This Row],[Befolyt]]</f>
        <v>#VALUE!</v>
      </c>
      <c r="B7585" t="e">
        <f>Table1[[#This Row],[ÜK]]</f>
        <v>#VALUE!</v>
      </c>
      <c r="C7585" s="3" t="e">
        <f>Table1[[#This Row],[Szla]]</f>
        <v>#VALUE!</v>
      </c>
      <c r="D7585" s="6" t="e">
        <f>Table1[[#This Row],[Kelt_hó]]</f>
        <v>#VALUE!</v>
      </c>
      <c r="E7585" t="e">
        <f>Table1[[#This Row],[Vevő]]</f>
        <v>#VALUE!</v>
      </c>
      <c r="F7585" t="e">
        <f>Table1[[#This Row],[Termékkör]]</f>
        <v>#VALUE!</v>
      </c>
      <c r="G7585" s="4" t="e">
        <f>Table1[[#This Row],[SzumElad]]</f>
        <v>#VALUE!</v>
      </c>
      <c r="H7585" s="7" t="e">
        <f>Table1[[#This Row],[Jut_%]]</f>
        <v>#VALUE!</v>
      </c>
      <c r="I7585" s="4" t="e">
        <f>Table1[[#This Row],[Jut]]</f>
        <v>#VALUE!</v>
      </c>
      <c r="J7585" s="4" t="e">
        <f>Table1[[#This Row],[Column1]]</f>
        <v>#VALUE!</v>
      </c>
    </row>
    <row r="7586" spans="1:10" hidden="1" x14ac:dyDescent="0.3">
      <c r="A7586" s="2" t="e">
        <f>Table1[[#This Row],[Befolyt]]</f>
        <v>#VALUE!</v>
      </c>
      <c r="B7586" t="e">
        <f>Table1[[#This Row],[ÜK]]</f>
        <v>#VALUE!</v>
      </c>
      <c r="C7586" s="3" t="e">
        <f>Table1[[#This Row],[Szla]]</f>
        <v>#VALUE!</v>
      </c>
      <c r="D7586" s="6" t="e">
        <f>Table1[[#This Row],[Kelt_hó]]</f>
        <v>#VALUE!</v>
      </c>
      <c r="E7586" t="e">
        <f>Table1[[#This Row],[Vevő]]</f>
        <v>#VALUE!</v>
      </c>
      <c r="F7586" t="e">
        <f>Table1[[#This Row],[Termékkör]]</f>
        <v>#VALUE!</v>
      </c>
      <c r="G7586" s="4" t="e">
        <f>Table1[[#This Row],[SzumElad]]</f>
        <v>#VALUE!</v>
      </c>
      <c r="H7586" s="7" t="e">
        <f>Table1[[#This Row],[Jut_%]]</f>
        <v>#VALUE!</v>
      </c>
      <c r="I7586" s="4" t="e">
        <f>Table1[[#This Row],[Jut]]</f>
        <v>#VALUE!</v>
      </c>
      <c r="J7586" s="4" t="e">
        <f>Table1[[#This Row],[Column1]]</f>
        <v>#VALUE!</v>
      </c>
    </row>
    <row r="7587" spans="1:10" hidden="1" x14ac:dyDescent="0.3">
      <c r="A7587" s="2" t="e">
        <f>Table1[[#This Row],[Befolyt]]</f>
        <v>#VALUE!</v>
      </c>
      <c r="B7587" t="e">
        <f>Table1[[#This Row],[ÜK]]</f>
        <v>#VALUE!</v>
      </c>
      <c r="C7587" s="3" t="e">
        <f>Table1[[#This Row],[Szla]]</f>
        <v>#VALUE!</v>
      </c>
      <c r="D7587" s="6" t="e">
        <f>Table1[[#This Row],[Kelt_hó]]</f>
        <v>#VALUE!</v>
      </c>
      <c r="E7587" t="e">
        <f>Table1[[#This Row],[Vevő]]</f>
        <v>#VALUE!</v>
      </c>
      <c r="F7587" t="e">
        <f>Table1[[#This Row],[Termékkör]]</f>
        <v>#VALUE!</v>
      </c>
      <c r="G7587" s="4" t="e">
        <f>Table1[[#This Row],[SzumElad]]</f>
        <v>#VALUE!</v>
      </c>
      <c r="H7587" s="7" t="e">
        <f>Table1[[#This Row],[Jut_%]]</f>
        <v>#VALUE!</v>
      </c>
      <c r="I7587" s="4" t="e">
        <f>Table1[[#This Row],[Jut]]</f>
        <v>#VALUE!</v>
      </c>
      <c r="J7587" s="4" t="e">
        <f>Table1[[#This Row],[Column1]]</f>
        <v>#VALUE!</v>
      </c>
    </row>
    <row r="7588" spans="1:10" hidden="1" x14ac:dyDescent="0.3">
      <c r="A7588" s="2" t="e">
        <f>Table1[[#This Row],[Befolyt]]</f>
        <v>#VALUE!</v>
      </c>
      <c r="B7588" t="e">
        <f>Table1[[#This Row],[ÜK]]</f>
        <v>#VALUE!</v>
      </c>
      <c r="C7588" s="3" t="e">
        <f>Table1[[#This Row],[Szla]]</f>
        <v>#VALUE!</v>
      </c>
      <c r="D7588" s="6" t="e">
        <f>Table1[[#This Row],[Kelt_hó]]</f>
        <v>#VALUE!</v>
      </c>
      <c r="E7588" t="e">
        <f>Table1[[#This Row],[Vevő]]</f>
        <v>#VALUE!</v>
      </c>
      <c r="F7588" t="e">
        <f>Table1[[#This Row],[Termékkör]]</f>
        <v>#VALUE!</v>
      </c>
      <c r="G7588" s="4" t="e">
        <f>Table1[[#This Row],[SzumElad]]</f>
        <v>#VALUE!</v>
      </c>
      <c r="H7588" s="7" t="e">
        <f>Table1[[#This Row],[Jut_%]]</f>
        <v>#VALUE!</v>
      </c>
      <c r="I7588" s="4" t="e">
        <f>Table1[[#This Row],[Jut]]</f>
        <v>#VALUE!</v>
      </c>
      <c r="J7588" s="4" t="e">
        <f>Table1[[#This Row],[Column1]]</f>
        <v>#VALUE!</v>
      </c>
    </row>
    <row r="7589" spans="1:10" hidden="1" x14ac:dyDescent="0.3">
      <c r="A7589" s="2" t="e">
        <f>Table1[[#This Row],[Befolyt]]</f>
        <v>#VALUE!</v>
      </c>
      <c r="B7589" t="e">
        <f>Table1[[#This Row],[ÜK]]</f>
        <v>#VALUE!</v>
      </c>
      <c r="C7589" s="3" t="e">
        <f>Table1[[#This Row],[Szla]]</f>
        <v>#VALUE!</v>
      </c>
      <c r="D7589" s="6" t="e">
        <f>Table1[[#This Row],[Kelt_hó]]</f>
        <v>#VALUE!</v>
      </c>
      <c r="E7589" t="e">
        <f>Table1[[#This Row],[Vevő]]</f>
        <v>#VALUE!</v>
      </c>
      <c r="F7589" t="e">
        <f>Table1[[#This Row],[Termékkör]]</f>
        <v>#VALUE!</v>
      </c>
      <c r="G7589" s="4" t="e">
        <f>Table1[[#This Row],[SzumElad]]</f>
        <v>#VALUE!</v>
      </c>
      <c r="H7589" s="7" t="e">
        <f>Table1[[#This Row],[Jut_%]]</f>
        <v>#VALUE!</v>
      </c>
      <c r="I7589" s="4" t="e">
        <f>Table1[[#This Row],[Jut]]</f>
        <v>#VALUE!</v>
      </c>
      <c r="J7589" s="4" t="e">
        <f>Table1[[#This Row],[Column1]]</f>
        <v>#VALUE!</v>
      </c>
    </row>
    <row r="7590" spans="1:10" hidden="1" x14ac:dyDescent="0.3">
      <c r="A7590" s="2" t="e">
        <f>Table1[[#This Row],[Befolyt]]</f>
        <v>#VALUE!</v>
      </c>
      <c r="B7590" t="e">
        <f>Table1[[#This Row],[ÜK]]</f>
        <v>#VALUE!</v>
      </c>
      <c r="C7590" s="3" t="e">
        <f>Table1[[#This Row],[Szla]]</f>
        <v>#VALUE!</v>
      </c>
      <c r="D7590" s="6" t="e">
        <f>Table1[[#This Row],[Kelt_hó]]</f>
        <v>#VALUE!</v>
      </c>
      <c r="E7590" t="e">
        <f>Table1[[#This Row],[Vevő]]</f>
        <v>#VALUE!</v>
      </c>
      <c r="F7590" t="e">
        <f>Table1[[#This Row],[Termékkör]]</f>
        <v>#VALUE!</v>
      </c>
      <c r="G7590" s="4" t="e">
        <f>Table1[[#This Row],[SzumElad]]</f>
        <v>#VALUE!</v>
      </c>
      <c r="H7590" s="7" t="e">
        <f>Table1[[#This Row],[Jut_%]]</f>
        <v>#VALUE!</v>
      </c>
      <c r="I7590" s="4" t="e">
        <f>Table1[[#This Row],[Jut]]</f>
        <v>#VALUE!</v>
      </c>
      <c r="J7590" s="4" t="e">
        <f>Table1[[#This Row],[Column1]]</f>
        <v>#VALUE!</v>
      </c>
    </row>
    <row r="7591" spans="1:10" hidden="1" x14ac:dyDescent="0.3">
      <c r="A7591" s="2" t="e">
        <f>Table1[[#This Row],[Befolyt]]</f>
        <v>#VALUE!</v>
      </c>
      <c r="B7591" t="e">
        <f>Table1[[#This Row],[ÜK]]</f>
        <v>#VALUE!</v>
      </c>
      <c r="C7591" s="3" t="e">
        <f>Table1[[#This Row],[Szla]]</f>
        <v>#VALUE!</v>
      </c>
      <c r="D7591" s="6" t="e">
        <f>Table1[[#This Row],[Kelt_hó]]</f>
        <v>#VALUE!</v>
      </c>
      <c r="E7591" t="e">
        <f>Table1[[#This Row],[Vevő]]</f>
        <v>#VALUE!</v>
      </c>
      <c r="F7591" t="e">
        <f>Table1[[#This Row],[Termékkör]]</f>
        <v>#VALUE!</v>
      </c>
      <c r="G7591" s="4" t="e">
        <f>Table1[[#This Row],[SzumElad]]</f>
        <v>#VALUE!</v>
      </c>
      <c r="H7591" s="7" t="e">
        <f>Table1[[#This Row],[Jut_%]]</f>
        <v>#VALUE!</v>
      </c>
      <c r="I7591" s="4" t="e">
        <f>Table1[[#This Row],[Jut]]</f>
        <v>#VALUE!</v>
      </c>
      <c r="J7591" s="4" t="e">
        <f>Table1[[#This Row],[Column1]]</f>
        <v>#VALUE!</v>
      </c>
    </row>
    <row r="7592" spans="1:10" hidden="1" x14ac:dyDescent="0.3">
      <c r="A7592" s="2" t="e">
        <f>Table1[[#This Row],[Befolyt]]</f>
        <v>#VALUE!</v>
      </c>
      <c r="B7592" t="e">
        <f>Table1[[#This Row],[ÜK]]</f>
        <v>#VALUE!</v>
      </c>
      <c r="C7592" s="3" t="e">
        <f>Table1[[#This Row],[Szla]]</f>
        <v>#VALUE!</v>
      </c>
      <c r="D7592" s="6" t="e">
        <f>Table1[[#This Row],[Kelt_hó]]</f>
        <v>#VALUE!</v>
      </c>
      <c r="E7592" t="e">
        <f>Table1[[#This Row],[Vevő]]</f>
        <v>#VALUE!</v>
      </c>
      <c r="F7592" t="e">
        <f>Table1[[#This Row],[Termékkör]]</f>
        <v>#VALUE!</v>
      </c>
      <c r="G7592" s="4" t="e">
        <f>Table1[[#This Row],[SzumElad]]</f>
        <v>#VALUE!</v>
      </c>
      <c r="H7592" s="7" t="e">
        <f>Table1[[#This Row],[Jut_%]]</f>
        <v>#VALUE!</v>
      </c>
      <c r="I7592" s="4" t="e">
        <f>Table1[[#This Row],[Jut]]</f>
        <v>#VALUE!</v>
      </c>
      <c r="J7592" s="4" t="e">
        <f>Table1[[#This Row],[Column1]]</f>
        <v>#VALUE!</v>
      </c>
    </row>
    <row r="7593" spans="1:10" hidden="1" x14ac:dyDescent="0.3">
      <c r="A7593" s="2" t="e">
        <f>Table1[[#This Row],[Befolyt]]</f>
        <v>#VALUE!</v>
      </c>
      <c r="B7593" t="e">
        <f>Table1[[#This Row],[ÜK]]</f>
        <v>#VALUE!</v>
      </c>
      <c r="C7593" s="3" t="e">
        <f>Table1[[#This Row],[Szla]]</f>
        <v>#VALUE!</v>
      </c>
      <c r="D7593" s="6" t="e">
        <f>Table1[[#This Row],[Kelt_hó]]</f>
        <v>#VALUE!</v>
      </c>
      <c r="E7593" t="e">
        <f>Table1[[#This Row],[Vevő]]</f>
        <v>#VALUE!</v>
      </c>
      <c r="F7593" t="e">
        <f>Table1[[#This Row],[Termékkör]]</f>
        <v>#VALUE!</v>
      </c>
      <c r="G7593" s="4" t="e">
        <f>Table1[[#This Row],[SzumElad]]</f>
        <v>#VALUE!</v>
      </c>
      <c r="H7593" s="7" t="e">
        <f>Table1[[#This Row],[Jut_%]]</f>
        <v>#VALUE!</v>
      </c>
      <c r="I7593" s="4" t="e">
        <f>Table1[[#This Row],[Jut]]</f>
        <v>#VALUE!</v>
      </c>
      <c r="J7593" s="4" t="e">
        <f>Table1[[#This Row],[Column1]]</f>
        <v>#VALUE!</v>
      </c>
    </row>
    <row r="7594" spans="1:10" hidden="1" x14ac:dyDescent="0.3">
      <c r="A7594" s="2" t="e">
        <f>Table1[[#This Row],[Befolyt]]</f>
        <v>#VALUE!</v>
      </c>
      <c r="B7594" t="e">
        <f>Table1[[#This Row],[ÜK]]</f>
        <v>#VALUE!</v>
      </c>
      <c r="C7594" s="3" t="e">
        <f>Table1[[#This Row],[Szla]]</f>
        <v>#VALUE!</v>
      </c>
      <c r="D7594" s="6" t="e">
        <f>Table1[[#This Row],[Kelt_hó]]</f>
        <v>#VALUE!</v>
      </c>
      <c r="E7594" t="e">
        <f>Table1[[#This Row],[Vevő]]</f>
        <v>#VALUE!</v>
      </c>
      <c r="F7594" t="e">
        <f>Table1[[#This Row],[Termékkör]]</f>
        <v>#VALUE!</v>
      </c>
      <c r="G7594" s="4" t="e">
        <f>Table1[[#This Row],[SzumElad]]</f>
        <v>#VALUE!</v>
      </c>
      <c r="H7594" s="7" t="e">
        <f>Table1[[#This Row],[Jut_%]]</f>
        <v>#VALUE!</v>
      </c>
      <c r="I7594" s="4" t="e">
        <f>Table1[[#This Row],[Jut]]</f>
        <v>#VALUE!</v>
      </c>
      <c r="J7594" s="4" t="e">
        <f>Table1[[#This Row],[Column1]]</f>
        <v>#VALUE!</v>
      </c>
    </row>
    <row r="7595" spans="1:10" hidden="1" x14ac:dyDescent="0.3">
      <c r="A7595" s="2" t="e">
        <f>Table1[[#This Row],[Befolyt]]</f>
        <v>#VALUE!</v>
      </c>
      <c r="B7595" t="e">
        <f>Table1[[#This Row],[ÜK]]</f>
        <v>#VALUE!</v>
      </c>
      <c r="C7595" s="3" t="e">
        <f>Table1[[#This Row],[Szla]]</f>
        <v>#VALUE!</v>
      </c>
      <c r="D7595" s="6" t="e">
        <f>Table1[[#This Row],[Kelt_hó]]</f>
        <v>#VALUE!</v>
      </c>
      <c r="E7595" t="e">
        <f>Table1[[#This Row],[Vevő]]</f>
        <v>#VALUE!</v>
      </c>
      <c r="F7595" t="e">
        <f>Table1[[#This Row],[Termékkör]]</f>
        <v>#VALUE!</v>
      </c>
      <c r="G7595" s="4" t="e">
        <f>Table1[[#This Row],[SzumElad]]</f>
        <v>#VALUE!</v>
      </c>
      <c r="H7595" s="7" t="e">
        <f>Table1[[#This Row],[Jut_%]]</f>
        <v>#VALUE!</v>
      </c>
      <c r="I7595" s="4" t="e">
        <f>Table1[[#This Row],[Jut]]</f>
        <v>#VALUE!</v>
      </c>
      <c r="J7595" s="4" t="e">
        <f>Table1[[#This Row],[Column1]]</f>
        <v>#VALUE!</v>
      </c>
    </row>
    <row r="7596" spans="1:10" hidden="1" x14ac:dyDescent="0.3">
      <c r="A7596" s="2" t="e">
        <f>Table1[[#This Row],[Befolyt]]</f>
        <v>#VALUE!</v>
      </c>
      <c r="B7596" t="e">
        <f>Table1[[#This Row],[ÜK]]</f>
        <v>#VALUE!</v>
      </c>
      <c r="C7596" s="3" t="e">
        <f>Table1[[#This Row],[Szla]]</f>
        <v>#VALUE!</v>
      </c>
      <c r="D7596" s="6" t="e">
        <f>Table1[[#This Row],[Kelt_hó]]</f>
        <v>#VALUE!</v>
      </c>
      <c r="E7596" t="e">
        <f>Table1[[#This Row],[Vevő]]</f>
        <v>#VALUE!</v>
      </c>
      <c r="F7596" t="e">
        <f>Table1[[#This Row],[Termékkör]]</f>
        <v>#VALUE!</v>
      </c>
      <c r="G7596" s="4" t="e">
        <f>Table1[[#This Row],[SzumElad]]</f>
        <v>#VALUE!</v>
      </c>
      <c r="H7596" s="7" t="e">
        <f>Table1[[#This Row],[Jut_%]]</f>
        <v>#VALUE!</v>
      </c>
      <c r="I7596" s="4" t="e">
        <f>Table1[[#This Row],[Jut]]</f>
        <v>#VALUE!</v>
      </c>
      <c r="J7596" s="4" t="e">
        <f>Table1[[#This Row],[Column1]]</f>
        <v>#VALUE!</v>
      </c>
    </row>
    <row r="7597" spans="1:10" hidden="1" x14ac:dyDescent="0.3">
      <c r="A7597" s="2" t="e">
        <f>Table1[[#This Row],[Befolyt]]</f>
        <v>#VALUE!</v>
      </c>
      <c r="B7597" t="e">
        <f>Table1[[#This Row],[ÜK]]</f>
        <v>#VALUE!</v>
      </c>
      <c r="C7597" s="3" t="e">
        <f>Table1[[#This Row],[Szla]]</f>
        <v>#VALUE!</v>
      </c>
      <c r="D7597" s="6" t="e">
        <f>Table1[[#This Row],[Kelt_hó]]</f>
        <v>#VALUE!</v>
      </c>
      <c r="E7597" t="e">
        <f>Table1[[#This Row],[Vevő]]</f>
        <v>#VALUE!</v>
      </c>
      <c r="F7597" t="e">
        <f>Table1[[#This Row],[Termékkör]]</f>
        <v>#VALUE!</v>
      </c>
      <c r="G7597" s="4" t="e">
        <f>Table1[[#This Row],[SzumElad]]</f>
        <v>#VALUE!</v>
      </c>
      <c r="H7597" s="7" t="e">
        <f>Table1[[#This Row],[Jut_%]]</f>
        <v>#VALUE!</v>
      </c>
      <c r="I7597" s="4" t="e">
        <f>Table1[[#This Row],[Jut]]</f>
        <v>#VALUE!</v>
      </c>
      <c r="J7597" s="4" t="e">
        <f>Table1[[#This Row],[Column1]]</f>
        <v>#VALUE!</v>
      </c>
    </row>
    <row r="7598" spans="1:10" hidden="1" x14ac:dyDescent="0.3">
      <c r="A7598" s="2" t="e">
        <f>Table1[[#This Row],[Befolyt]]</f>
        <v>#VALUE!</v>
      </c>
      <c r="B7598" t="e">
        <f>Table1[[#This Row],[ÜK]]</f>
        <v>#VALUE!</v>
      </c>
      <c r="C7598" s="3" t="e">
        <f>Table1[[#This Row],[Szla]]</f>
        <v>#VALUE!</v>
      </c>
      <c r="D7598" s="6" t="e">
        <f>Table1[[#This Row],[Kelt_hó]]</f>
        <v>#VALUE!</v>
      </c>
      <c r="E7598" t="e">
        <f>Table1[[#This Row],[Vevő]]</f>
        <v>#VALUE!</v>
      </c>
      <c r="F7598" t="e">
        <f>Table1[[#This Row],[Termékkör]]</f>
        <v>#VALUE!</v>
      </c>
      <c r="G7598" s="4" t="e">
        <f>Table1[[#This Row],[SzumElad]]</f>
        <v>#VALUE!</v>
      </c>
      <c r="H7598" s="7" t="e">
        <f>Table1[[#This Row],[Jut_%]]</f>
        <v>#VALUE!</v>
      </c>
      <c r="I7598" s="4" t="e">
        <f>Table1[[#This Row],[Jut]]</f>
        <v>#VALUE!</v>
      </c>
      <c r="J7598" s="4" t="e">
        <f>Table1[[#This Row],[Column1]]</f>
        <v>#VALUE!</v>
      </c>
    </row>
    <row r="7599" spans="1:10" hidden="1" x14ac:dyDescent="0.3">
      <c r="A7599" s="2" t="e">
        <f>Table1[[#This Row],[Befolyt]]</f>
        <v>#VALUE!</v>
      </c>
      <c r="B7599" t="e">
        <f>Table1[[#This Row],[ÜK]]</f>
        <v>#VALUE!</v>
      </c>
      <c r="C7599" s="3" t="e">
        <f>Table1[[#This Row],[Szla]]</f>
        <v>#VALUE!</v>
      </c>
      <c r="D7599" s="6" t="e">
        <f>Table1[[#This Row],[Kelt_hó]]</f>
        <v>#VALUE!</v>
      </c>
      <c r="E7599" t="e">
        <f>Table1[[#This Row],[Vevő]]</f>
        <v>#VALUE!</v>
      </c>
      <c r="F7599" t="e">
        <f>Table1[[#This Row],[Termékkör]]</f>
        <v>#VALUE!</v>
      </c>
      <c r="G7599" s="4" t="e">
        <f>Table1[[#This Row],[SzumElad]]</f>
        <v>#VALUE!</v>
      </c>
      <c r="H7599" s="7" t="e">
        <f>Table1[[#This Row],[Jut_%]]</f>
        <v>#VALUE!</v>
      </c>
      <c r="I7599" s="4" t="e">
        <f>Table1[[#This Row],[Jut]]</f>
        <v>#VALUE!</v>
      </c>
      <c r="J7599" s="4" t="e">
        <f>Table1[[#This Row],[Column1]]</f>
        <v>#VALUE!</v>
      </c>
    </row>
    <row r="7600" spans="1:10" hidden="1" x14ac:dyDescent="0.3">
      <c r="A7600" s="2" t="e">
        <f>Table1[[#This Row],[Befolyt]]</f>
        <v>#VALUE!</v>
      </c>
      <c r="B7600" t="e">
        <f>Table1[[#This Row],[ÜK]]</f>
        <v>#VALUE!</v>
      </c>
      <c r="C7600" s="3" t="e">
        <f>Table1[[#This Row],[Szla]]</f>
        <v>#VALUE!</v>
      </c>
      <c r="D7600" s="6" t="e">
        <f>Table1[[#This Row],[Kelt_hó]]</f>
        <v>#VALUE!</v>
      </c>
      <c r="E7600" t="e">
        <f>Table1[[#This Row],[Vevő]]</f>
        <v>#VALUE!</v>
      </c>
      <c r="F7600" t="e">
        <f>Table1[[#This Row],[Termékkör]]</f>
        <v>#VALUE!</v>
      </c>
      <c r="G7600" s="4" t="e">
        <f>Table1[[#This Row],[SzumElad]]</f>
        <v>#VALUE!</v>
      </c>
      <c r="H7600" s="7" t="e">
        <f>Table1[[#This Row],[Jut_%]]</f>
        <v>#VALUE!</v>
      </c>
      <c r="I7600" s="4" t="e">
        <f>Table1[[#This Row],[Jut]]</f>
        <v>#VALUE!</v>
      </c>
      <c r="J7600" s="4" t="e">
        <f>Table1[[#This Row],[Column1]]</f>
        <v>#VALUE!</v>
      </c>
    </row>
    <row r="7601" spans="1:10" hidden="1" x14ac:dyDescent="0.3">
      <c r="A7601" s="2" t="e">
        <f>Table1[[#This Row],[Befolyt]]</f>
        <v>#VALUE!</v>
      </c>
      <c r="B7601" t="e">
        <f>Table1[[#This Row],[ÜK]]</f>
        <v>#VALUE!</v>
      </c>
      <c r="C7601" s="3" t="e">
        <f>Table1[[#This Row],[Szla]]</f>
        <v>#VALUE!</v>
      </c>
      <c r="D7601" s="6" t="e">
        <f>Table1[[#This Row],[Kelt_hó]]</f>
        <v>#VALUE!</v>
      </c>
      <c r="E7601" t="e">
        <f>Table1[[#This Row],[Vevő]]</f>
        <v>#VALUE!</v>
      </c>
      <c r="F7601" t="e">
        <f>Table1[[#This Row],[Termékkör]]</f>
        <v>#VALUE!</v>
      </c>
      <c r="G7601" s="4" t="e">
        <f>Table1[[#This Row],[SzumElad]]</f>
        <v>#VALUE!</v>
      </c>
      <c r="H7601" s="7" t="e">
        <f>Table1[[#This Row],[Jut_%]]</f>
        <v>#VALUE!</v>
      </c>
      <c r="I7601" s="4" t="e">
        <f>Table1[[#This Row],[Jut]]</f>
        <v>#VALUE!</v>
      </c>
      <c r="J7601" s="4" t="e">
        <f>Table1[[#This Row],[Column1]]</f>
        <v>#VALUE!</v>
      </c>
    </row>
    <row r="7602" spans="1:10" hidden="1" x14ac:dyDescent="0.3">
      <c r="A7602" s="2" t="e">
        <f>Table1[[#This Row],[Befolyt]]</f>
        <v>#VALUE!</v>
      </c>
      <c r="B7602" t="e">
        <f>Table1[[#This Row],[ÜK]]</f>
        <v>#VALUE!</v>
      </c>
      <c r="C7602" s="3" t="e">
        <f>Table1[[#This Row],[Szla]]</f>
        <v>#VALUE!</v>
      </c>
      <c r="D7602" s="6" t="e">
        <f>Table1[[#This Row],[Kelt_hó]]</f>
        <v>#VALUE!</v>
      </c>
      <c r="E7602" t="e">
        <f>Table1[[#This Row],[Vevő]]</f>
        <v>#VALUE!</v>
      </c>
      <c r="F7602" t="e">
        <f>Table1[[#This Row],[Termékkör]]</f>
        <v>#VALUE!</v>
      </c>
      <c r="G7602" s="4" t="e">
        <f>Table1[[#This Row],[SzumElad]]</f>
        <v>#VALUE!</v>
      </c>
      <c r="H7602" s="7" t="e">
        <f>Table1[[#This Row],[Jut_%]]</f>
        <v>#VALUE!</v>
      </c>
      <c r="I7602" s="4" t="e">
        <f>Table1[[#This Row],[Jut]]</f>
        <v>#VALUE!</v>
      </c>
      <c r="J7602" s="4" t="e">
        <f>Table1[[#This Row],[Column1]]</f>
        <v>#VALUE!</v>
      </c>
    </row>
    <row r="7603" spans="1:10" hidden="1" x14ac:dyDescent="0.3">
      <c r="A7603" s="2" t="e">
        <f>Table1[[#This Row],[Befolyt]]</f>
        <v>#VALUE!</v>
      </c>
      <c r="B7603" t="e">
        <f>Table1[[#This Row],[ÜK]]</f>
        <v>#VALUE!</v>
      </c>
      <c r="C7603" s="3" t="e">
        <f>Table1[[#This Row],[Szla]]</f>
        <v>#VALUE!</v>
      </c>
      <c r="D7603" s="6" t="e">
        <f>Table1[[#This Row],[Kelt_hó]]</f>
        <v>#VALUE!</v>
      </c>
      <c r="E7603" t="e">
        <f>Table1[[#This Row],[Vevő]]</f>
        <v>#VALUE!</v>
      </c>
      <c r="F7603" t="e">
        <f>Table1[[#This Row],[Termékkör]]</f>
        <v>#VALUE!</v>
      </c>
      <c r="G7603" s="4" t="e">
        <f>Table1[[#This Row],[SzumElad]]</f>
        <v>#VALUE!</v>
      </c>
      <c r="H7603" s="7" t="e">
        <f>Table1[[#This Row],[Jut_%]]</f>
        <v>#VALUE!</v>
      </c>
      <c r="I7603" s="4" t="e">
        <f>Table1[[#This Row],[Jut]]</f>
        <v>#VALUE!</v>
      </c>
      <c r="J7603" s="4" t="e">
        <f>Table1[[#This Row],[Column1]]</f>
        <v>#VALUE!</v>
      </c>
    </row>
    <row r="7604" spans="1:10" hidden="1" x14ac:dyDescent="0.3">
      <c r="A7604" s="2" t="e">
        <f>Table1[[#This Row],[Befolyt]]</f>
        <v>#VALUE!</v>
      </c>
      <c r="B7604" t="e">
        <f>Table1[[#This Row],[ÜK]]</f>
        <v>#VALUE!</v>
      </c>
      <c r="C7604" s="3" t="e">
        <f>Table1[[#This Row],[Szla]]</f>
        <v>#VALUE!</v>
      </c>
      <c r="D7604" s="6" t="e">
        <f>Table1[[#This Row],[Kelt_hó]]</f>
        <v>#VALUE!</v>
      </c>
      <c r="E7604" t="e">
        <f>Table1[[#This Row],[Vevő]]</f>
        <v>#VALUE!</v>
      </c>
      <c r="F7604" t="e">
        <f>Table1[[#This Row],[Termékkör]]</f>
        <v>#VALUE!</v>
      </c>
      <c r="G7604" s="4" t="e">
        <f>Table1[[#This Row],[SzumElad]]</f>
        <v>#VALUE!</v>
      </c>
      <c r="H7604" s="7" t="e">
        <f>Table1[[#This Row],[Jut_%]]</f>
        <v>#VALUE!</v>
      </c>
      <c r="I7604" s="4" t="e">
        <f>Table1[[#This Row],[Jut]]</f>
        <v>#VALUE!</v>
      </c>
      <c r="J7604" s="4" t="e">
        <f>Table1[[#This Row],[Column1]]</f>
        <v>#VALUE!</v>
      </c>
    </row>
    <row r="7605" spans="1:10" hidden="1" x14ac:dyDescent="0.3">
      <c r="A7605" s="2" t="e">
        <f>Table1[[#This Row],[Befolyt]]</f>
        <v>#VALUE!</v>
      </c>
      <c r="B7605" t="e">
        <f>Table1[[#This Row],[ÜK]]</f>
        <v>#VALUE!</v>
      </c>
      <c r="C7605" s="3" t="e">
        <f>Table1[[#This Row],[Szla]]</f>
        <v>#VALUE!</v>
      </c>
      <c r="D7605" s="6" t="e">
        <f>Table1[[#This Row],[Kelt_hó]]</f>
        <v>#VALUE!</v>
      </c>
      <c r="E7605" t="e">
        <f>Table1[[#This Row],[Vevő]]</f>
        <v>#VALUE!</v>
      </c>
      <c r="F7605" t="e">
        <f>Table1[[#This Row],[Termékkör]]</f>
        <v>#VALUE!</v>
      </c>
      <c r="G7605" s="4" t="e">
        <f>Table1[[#This Row],[SzumElad]]</f>
        <v>#VALUE!</v>
      </c>
      <c r="H7605" s="7" t="e">
        <f>Table1[[#This Row],[Jut_%]]</f>
        <v>#VALUE!</v>
      </c>
      <c r="I7605" s="4" t="e">
        <f>Table1[[#This Row],[Jut]]</f>
        <v>#VALUE!</v>
      </c>
      <c r="J7605" s="4" t="e">
        <f>Table1[[#This Row],[Column1]]</f>
        <v>#VALUE!</v>
      </c>
    </row>
    <row r="7606" spans="1:10" hidden="1" x14ac:dyDescent="0.3">
      <c r="A7606" s="2" t="e">
        <f>Table1[[#This Row],[Befolyt]]</f>
        <v>#VALUE!</v>
      </c>
      <c r="B7606" t="e">
        <f>Table1[[#This Row],[ÜK]]</f>
        <v>#VALUE!</v>
      </c>
      <c r="C7606" s="3" t="e">
        <f>Table1[[#This Row],[Szla]]</f>
        <v>#VALUE!</v>
      </c>
      <c r="D7606" s="6" t="e">
        <f>Table1[[#This Row],[Kelt_hó]]</f>
        <v>#VALUE!</v>
      </c>
      <c r="E7606" t="e">
        <f>Table1[[#This Row],[Vevő]]</f>
        <v>#VALUE!</v>
      </c>
      <c r="F7606" t="e">
        <f>Table1[[#This Row],[Termékkör]]</f>
        <v>#VALUE!</v>
      </c>
      <c r="G7606" s="4" t="e">
        <f>Table1[[#This Row],[SzumElad]]</f>
        <v>#VALUE!</v>
      </c>
      <c r="H7606" s="7" t="e">
        <f>Table1[[#This Row],[Jut_%]]</f>
        <v>#VALUE!</v>
      </c>
      <c r="I7606" s="4" t="e">
        <f>Table1[[#This Row],[Jut]]</f>
        <v>#VALUE!</v>
      </c>
      <c r="J7606" s="4" t="e">
        <f>Table1[[#This Row],[Column1]]</f>
        <v>#VALUE!</v>
      </c>
    </row>
    <row r="7607" spans="1:10" hidden="1" x14ac:dyDescent="0.3">
      <c r="A7607" s="2" t="e">
        <f>Table1[[#This Row],[Befolyt]]</f>
        <v>#VALUE!</v>
      </c>
      <c r="B7607" t="e">
        <f>Table1[[#This Row],[ÜK]]</f>
        <v>#VALUE!</v>
      </c>
      <c r="C7607" s="3" t="e">
        <f>Table1[[#This Row],[Szla]]</f>
        <v>#VALUE!</v>
      </c>
      <c r="D7607" s="6" t="e">
        <f>Table1[[#This Row],[Kelt_hó]]</f>
        <v>#VALUE!</v>
      </c>
      <c r="E7607" t="e">
        <f>Table1[[#This Row],[Vevő]]</f>
        <v>#VALUE!</v>
      </c>
      <c r="F7607" t="e">
        <f>Table1[[#This Row],[Termékkör]]</f>
        <v>#VALUE!</v>
      </c>
      <c r="G7607" s="4" t="e">
        <f>Table1[[#This Row],[SzumElad]]</f>
        <v>#VALUE!</v>
      </c>
      <c r="H7607" s="7" t="e">
        <f>Table1[[#This Row],[Jut_%]]</f>
        <v>#VALUE!</v>
      </c>
      <c r="I7607" s="4" t="e">
        <f>Table1[[#This Row],[Jut]]</f>
        <v>#VALUE!</v>
      </c>
      <c r="J7607" s="4" t="e">
        <f>Table1[[#This Row],[Column1]]</f>
        <v>#VALUE!</v>
      </c>
    </row>
    <row r="7608" spans="1:10" hidden="1" x14ac:dyDescent="0.3">
      <c r="A7608" s="2" t="e">
        <f>Table1[[#This Row],[Befolyt]]</f>
        <v>#VALUE!</v>
      </c>
      <c r="B7608" t="e">
        <f>Table1[[#This Row],[ÜK]]</f>
        <v>#VALUE!</v>
      </c>
      <c r="C7608" s="3" t="e">
        <f>Table1[[#This Row],[Szla]]</f>
        <v>#VALUE!</v>
      </c>
      <c r="D7608" s="6" t="e">
        <f>Table1[[#This Row],[Kelt_hó]]</f>
        <v>#VALUE!</v>
      </c>
      <c r="E7608" t="e">
        <f>Table1[[#This Row],[Vevő]]</f>
        <v>#VALUE!</v>
      </c>
      <c r="F7608" t="e">
        <f>Table1[[#This Row],[Termékkör]]</f>
        <v>#VALUE!</v>
      </c>
      <c r="G7608" s="4" t="e">
        <f>Table1[[#This Row],[SzumElad]]</f>
        <v>#VALUE!</v>
      </c>
      <c r="H7608" s="7" t="e">
        <f>Table1[[#This Row],[Jut_%]]</f>
        <v>#VALUE!</v>
      </c>
      <c r="I7608" s="4" t="e">
        <f>Table1[[#This Row],[Jut]]</f>
        <v>#VALUE!</v>
      </c>
      <c r="J7608" s="4" t="e">
        <f>Table1[[#This Row],[Column1]]</f>
        <v>#VALUE!</v>
      </c>
    </row>
    <row r="7609" spans="1:10" hidden="1" x14ac:dyDescent="0.3">
      <c r="A7609" s="2" t="e">
        <f>Table1[[#This Row],[Befolyt]]</f>
        <v>#VALUE!</v>
      </c>
      <c r="B7609" t="e">
        <f>Table1[[#This Row],[ÜK]]</f>
        <v>#VALUE!</v>
      </c>
      <c r="C7609" s="3" t="e">
        <f>Table1[[#This Row],[Szla]]</f>
        <v>#VALUE!</v>
      </c>
      <c r="D7609" s="6" t="e">
        <f>Table1[[#This Row],[Kelt_hó]]</f>
        <v>#VALUE!</v>
      </c>
      <c r="E7609" t="e">
        <f>Table1[[#This Row],[Vevő]]</f>
        <v>#VALUE!</v>
      </c>
      <c r="F7609" t="e">
        <f>Table1[[#This Row],[Termékkör]]</f>
        <v>#VALUE!</v>
      </c>
      <c r="G7609" s="4" t="e">
        <f>Table1[[#This Row],[SzumElad]]</f>
        <v>#VALUE!</v>
      </c>
      <c r="H7609" s="7" t="e">
        <f>Table1[[#This Row],[Jut_%]]</f>
        <v>#VALUE!</v>
      </c>
      <c r="I7609" s="4" t="e">
        <f>Table1[[#This Row],[Jut]]</f>
        <v>#VALUE!</v>
      </c>
      <c r="J7609" s="4" t="e">
        <f>Table1[[#This Row],[Column1]]</f>
        <v>#VALUE!</v>
      </c>
    </row>
    <row r="7610" spans="1:10" hidden="1" x14ac:dyDescent="0.3">
      <c r="A7610" s="2" t="e">
        <f>Table1[[#This Row],[Befolyt]]</f>
        <v>#VALUE!</v>
      </c>
      <c r="B7610" t="e">
        <f>Table1[[#This Row],[ÜK]]</f>
        <v>#VALUE!</v>
      </c>
      <c r="C7610" s="3" t="e">
        <f>Table1[[#This Row],[Szla]]</f>
        <v>#VALUE!</v>
      </c>
      <c r="D7610" s="6" t="e">
        <f>Table1[[#This Row],[Kelt_hó]]</f>
        <v>#VALUE!</v>
      </c>
      <c r="E7610" t="e">
        <f>Table1[[#This Row],[Vevő]]</f>
        <v>#VALUE!</v>
      </c>
      <c r="F7610" t="e">
        <f>Table1[[#This Row],[Termékkör]]</f>
        <v>#VALUE!</v>
      </c>
      <c r="G7610" s="4" t="e">
        <f>Table1[[#This Row],[SzumElad]]</f>
        <v>#VALUE!</v>
      </c>
      <c r="H7610" s="7" t="e">
        <f>Table1[[#This Row],[Jut_%]]</f>
        <v>#VALUE!</v>
      </c>
      <c r="I7610" s="4" t="e">
        <f>Table1[[#This Row],[Jut]]</f>
        <v>#VALUE!</v>
      </c>
      <c r="J7610" s="4" t="e">
        <f>Table1[[#This Row],[Column1]]</f>
        <v>#VALUE!</v>
      </c>
    </row>
    <row r="7611" spans="1:10" hidden="1" x14ac:dyDescent="0.3">
      <c r="A7611" s="2" t="e">
        <f>Table1[[#This Row],[Befolyt]]</f>
        <v>#VALUE!</v>
      </c>
      <c r="B7611" t="e">
        <f>Table1[[#This Row],[ÜK]]</f>
        <v>#VALUE!</v>
      </c>
      <c r="C7611" s="3" t="e">
        <f>Table1[[#This Row],[Szla]]</f>
        <v>#VALUE!</v>
      </c>
      <c r="D7611" s="6" t="e">
        <f>Table1[[#This Row],[Kelt_hó]]</f>
        <v>#VALUE!</v>
      </c>
      <c r="E7611" t="e">
        <f>Table1[[#This Row],[Vevő]]</f>
        <v>#VALUE!</v>
      </c>
      <c r="F7611" t="e">
        <f>Table1[[#This Row],[Termékkör]]</f>
        <v>#VALUE!</v>
      </c>
      <c r="G7611" s="4" t="e">
        <f>Table1[[#This Row],[SzumElad]]</f>
        <v>#VALUE!</v>
      </c>
      <c r="H7611" s="7" t="e">
        <f>Table1[[#This Row],[Jut_%]]</f>
        <v>#VALUE!</v>
      </c>
      <c r="I7611" s="4" t="e">
        <f>Table1[[#This Row],[Jut]]</f>
        <v>#VALUE!</v>
      </c>
      <c r="J7611" s="4" t="e">
        <f>Table1[[#This Row],[Column1]]</f>
        <v>#VALUE!</v>
      </c>
    </row>
    <row r="7612" spans="1:10" hidden="1" x14ac:dyDescent="0.3">
      <c r="A7612" s="2" t="e">
        <f>Table1[[#This Row],[Befolyt]]</f>
        <v>#VALUE!</v>
      </c>
      <c r="B7612" t="e">
        <f>Table1[[#This Row],[ÜK]]</f>
        <v>#VALUE!</v>
      </c>
      <c r="C7612" s="3" t="e">
        <f>Table1[[#This Row],[Szla]]</f>
        <v>#VALUE!</v>
      </c>
      <c r="D7612" s="6" t="e">
        <f>Table1[[#This Row],[Kelt_hó]]</f>
        <v>#VALUE!</v>
      </c>
      <c r="E7612" t="e">
        <f>Table1[[#This Row],[Vevő]]</f>
        <v>#VALUE!</v>
      </c>
      <c r="F7612" t="e">
        <f>Table1[[#This Row],[Termékkör]]</f>
        <v>#VALUE!</v>
      </c>
      <c r="G7612" s="4" t="e">
        <f>Table1[[#This Row],[SzumElad]]</f>
        <v>#VALUE!</v>
      </c>
      <c r="H7612" s="7" t="e">
        <f>Table1[[#This Row],[Jut_%]]</f>
        <v>#VALUE!</v>
      </c>
      <c r="I7612" s="4" t="e">
        <f>Table1[[#This Row],[Jut]]</f>
        <v>#VALUE!</v>
      </c>
      <c r="J7612" s="4" t="e">
        <f>Table1[[#This Row],[Column1]]</f>
        <v>#VALUE!</v>
      </c>
    </row>
    <row r="7613" spans="1:10" hidden="1" x14ac:dyDescent="0.3">
      <c r="A7613" s="2" t="e">
        <f>Table1[[#This Row],[Befolyt]]</f>
        <v>#VALUE!</v>
      </c>
      <c r="B7613" t="e">
        <f>Table1[[#This Row],[ÜK]]</f>
        <v>#VALUE!</v>
      </c>
      <c r="C7613" s="3" t="e">
        <f>Table1[[#This Row],[Szla]]</f>
        <v>#VALUE!</v>
      </c>
      <c r="D7613" s="6" t="e">
        <f>Table1[[#This Row],[Kelt_hó]]</f>
        <v>#VALUE!</v>
      </c>
      <c r="E7613" t="e">
        <f>Table1[[#This Row],[Vevő]]</f>
        <v>#VALUE!</v>
      </c>
      <c r="F7613" t="e">
        <f>Table1[[#This Row],[Termékkör]]</f>
        <v>#VALUE!</v>
      </c>
      <c r="G7613" s="4" t="e">
        <f>Table1[[#This Row],[SzumElad]]</f>
        <v>#VALUE!</v>
      </c>
      <c r="H7613" s="7" t="e">
        <f>Table1[[#This Row],[Jut_%]]</f>
        <v>#VALUE!</v>
      </c>
      <c r="I7613" s="4" t="e">
        <f>Table1[[#This Row],[Jut]]</f>
        <v>#VALUE!</v>
      </c>
      <c r="J7613" s="4" t="e">
        <f>Table1[[#This Row],[Column1]]</f>
        <v>#VALUE!</v>
      </c>
    </row>
    <row r="7614" spans="1:10" hidden="1" x14ac:dyDescent="0.3">
      <c r="A7614" s="2" t="e">
        <f>Table1[[#This Row],[Befolyt]]</f>
        <v>#VALUE!</v>
      </c>
      <c r="B7614" t="e">
        <f>Table1[[#This Row],[ÜK]]</f>
        <v>#VALUE!</v>
      </c>
      <c r="C7614" s="3" t="e">
        <f>Table1[[#This Row],[Szla]]</f>
        <v>#VALUE!</v>
      </c>
      <c r="D7614" s="6" t="e">
        <f>Table1[[#This Row],[Kelt_hó]]</f>
        <v>#VALUE!</v>
      </c>
      <c r="E7614" t="e">
        <f>Table1[[#This Row],[Vevő]]</f>
        <v>#VALUE!</v>
      </c>
      <c r="F7614" t="e">
        <f>Table1[[#This Row],[Termékkör]]</f>
        <v>#VALUE!</v>
      </c>
      <c r="G7614" s="4" t="e">
        <f>Table1[[#This Row],[SzumElad]]</f>
        <v>#VALUE!</v>
      </c>
      <c r="H7614" s="7" t="e">
        <f>Table1[[#This Row],[Jut_%]]</f>
        <v>#VALUE!</v>
      </c>
      <c r="I7614" s="4" t="e">
        <f>Table1[[#This Row],[Jut]]</f>
        <v>#VALUE!</v>
      </c>
      <c r="J7614" s="4" t="e">
        <f>Table1[[#This Row],[Column1]]</f>
        <v>#VALUE!</v>
      </c>
    </row>
    <row r="7615" spans="1:10" hidden="1" x14ac:dyDescent="0.3">
      <c r="A7615" s="2" t="e">
        <f>Table1[[#This Row],[Befolyt]]</f>
        <v>#VALUE!</v>
      </c>
      <c r="B7615" t="e">
        <f>Table1[[#This Row],[ÜK]]</f>
        <v>#VALUE!</v>
      </c>
      <c r="C7615" s="3" t="e">
        <f>Table1[[#This Row],[Szla]]</f>
        <v>#VALUE!</v>
      </c>
      <c r="D7615" s="6" t="e">
        <f>Table1[[#This Row],[Kelt_hó]]</f>
        <v>#VALUE!</v>
      </c>
      <c r="E7615" t="e">
        <f>Table1[[#This Row],[Vevő]]</f>
        <v>#VALUE!</v>
      </c>
      <c r="F7615" t="e">
        <f>Table1[[#This Row],[Termékkör]]</f>
        <v>#VALUE!</v>
      </c>
      <c r="G7615" s="4" t="e">
        <f>Table1[[#This Row],[SzumElad]]</f>
        <v>#VALUE!</v>
      </c>
      <c r="H7615" s="7" t="e">
        <f>Table1[[#This Row],[Jut_%]]</f>
        <v>#VALUE!</v>
      </c>
      <c r="I7615" s="4" t="e">
        <f>Table1[[#This Row],[Jut]]</f>
        <v>#VALUE!</v>
      </c>
      <c r="J7615" s="4" t="e">
        <f>Table1[[#This Row],[Column1]]</f>
        <v>#VALUE!</v>
      </c>
    </row>
    <row r="7616" spans="1:10" hidden="1" x14ac:dyDescent="0.3">
      <c r="A7616" s="2" t="e">
        <f>Table1[[#This Row],[Befolyt]]</f>
        <v>#VALUE!</v>
      </c>
      <c r="B7616" t="e">
        <f>Table1[[#This Row],[ÜK]]</f>
        <v>#VALUE!</v>
      </c>
      <c r="C7616" s="3" t="e">
        <f>Table1[[#This Row],[Szla]]</f>
        <v>#VALUE!</v>
      </c>
      <c r="D7616" s="6" t="e">
        <f>Table1[[#This Row],[Kelt_hó]]</f>
        <v>#VALUE!</v>
      </c>
      <c r="E7616" t="e">
        <f>Table1[[#This Row],[Vevő]]</f>
        <v>#VALUE!</v>
      </c>
      <c r="F7616" t="e">
        <f>Table1[[#This Row],[Termékkör]]</f>
        <v>#VALUE!</v>
      </c>
      <c r="G7616" s="4" t="e">
        <f>Table1[[#This Row],[SzumElad]]</f>
        <v>#VALUE!</v>
      </c>
      <c r="H7616" s="7" t="e">
        <f>Table1[[#This Row],[Jut_%]]</f>
        <v>#VALUE!</v>
      </c>
      <c r="I7616" s="4" t="e">
        <f>Table1[[#This Row],[Jut]]</f>
        <v>#VALUE!</v>
      </c>
      <c r="J7616" s="4" t="e">
        <f>Table1[[#This Row],[Column1]]</f>
        <v>#VALUE!</v>
      </c>
    </row>
    <row r="7617" spans="1:10" hidden="1" x14ac:dyDescent="0.3">
      <c r="A7617" s="2" t="e">
        <f>Table1[[#This Row],[Befolyt]]</f>
        <v>#VALUE!</v>
      </c>
      <c r="B7617" t="e">
        <f>Table1[[#This Row],[ÜK]]</f>
        <v>#VALUE!</v>
      </c>
      <c r="C7617" s="3" t="e">
        <f>Table1[[#This Row],[Szla]]</f>
        <v>#VALUE!</v>
      </c>
      <c r="D7617" s="6" t="e">
        <f>Table1[[#This Row],[Kelt_hó]]</f>
        <v>#VALUE!</v>
      </c>
      <c r="E7617" t="e">
        <f>Table1[[#This Row],[Vevő]]</f>
        <v>#VALUE!</v>
      </c>
      <c r="F7617" t="e">
        <f>Table1[[#This Row],[Termékkör]]</f>
        <v>#VALUE!</v>
      </c>
      <c r="G7617" s="4" t="e">
        <f>Table1[[#This Row],[SzumElad]]</f>
        <v>#VALUE!</v>
      </c>
      <c r="H7617" s="7" t="e">
        <f>Table1[[#This Row],[Jut_%]]</f>
        <v>#VALUE!</v>
      </c>
      <c r="I7617" s="4" t="e">
        <f>Table1[[#This Row],[Jut]]</f>
        <v>#VALUE!</v>
      </c>
      <c r="J7617" s="4" t="e">
        <f>Table1[[#This Row],[Column1]]</f>
        <v>#VALUE!</v>
      </c>
    </row>
    <row r="7618" spans="1:10" hidden="1" x14ac:dyDescent="0.3">
      <c r="A7618" s="2" t="e">
        <f>Table1[[#This Row],[Befolyt]]</f>
        <v>#VALUE!</v>
      </c>
      <c r="B7618" t="e">
        <f>Table1[[#This Row],[ÜK]]</f>
        <v>#VALUE!</v>
      </c>
      <c r="C7618" s="3" t="e">
        <f>Table1[[#This Row],[Szla]]</f>
        <v>#VALUE!</v>
      </c>
      <c r="D7618" s="6" t="e">
        <f>Table1[[#This Row],[Kelt_hó]]</f>
        <v>#VALUE!</v>
      </c>
      <c r="E7618" t="e">
        <f>Table1[[#This Row],[Vevő]]</f>
        <v>#VALUE!</v>
      </c>
      <c r="F7618" t="e">
        <f>Table1[[#This Row],[Termékkör]]</f>
        <v>#VALUE!</v>
      </c>
      <c r="G7618" s="4" t="e">
        <f>Table1[[#This Row],[SzumElad]]</f>
        <v>#VALUE!</v>
      </c>
      <c r="H7618" s="7" t="e">
        <f>Table1[[#This Row],[Jut_%]]</f>
        <v>#VALUE!</v>
      </c>
      <c r="I7618" s="4" t="e">
        <f>Table1[[#This Row],[Jut]]</f>
        <v>#VALUE!</v>
      </c>
      <c r="J7618" s="4" t="e">
        <f>Table1[[#This Row],[Column1]]</f>
        <v>#VALUE!</v>
      </c>
    </row>
    <row r="7619" spans="1:10" hidden="1" x14ac:dyDescent="0.3">
      <c r="A7619" s="2" t="e">
        <f>Table1[[#This Row],[Befolyt]]</f>
        <v>#VALUE!</v>
      </c>
      <c r="B7619" t="e">
        <f>Table1[[#This Row],[ÜK]]</f>
        <v>#VALUE!</v>
      </c>
      <c r="C7619" s="3" t="e">
        <f>Table1[[#This Row],[Szla]]</f>
        <v>#VALUE!</v>
      </c>
      <c r="D7619" s="6" t="e">
        <f>Table1[[#This Row],[Kelt_hó]]</f>
        <v>#VALUE!</v>
      </c>
      <c r="E7619" t="e">
        <f>Table1[[#This Row],[Vevő]]</f>
        <v>#VALUE!</v>
      </c>
      <c r="F7619" t="e">
        <f>Table1[[#This Row],[Termékkör]]</f>
        <v>#VALUE!</v>
      </c>
      <c r="G7619" s="4" t="e">
        <f>Table1[[#This Row],[SzumElad]]</f>
        <v>#VALUE!</v>
      </c>
      <c r="H7619" s="7" t="e">
        <f>Table1[[#This Row],[Jut_%]]</f>
        <v>#VALUE!</v>
      </c>
      <c r="I7619" s="4" t="e">
        <f>Table1[[#This Row],[Jut]]</f>
        <v>#VALUE!</v>
      </c>
      <c r="J7619" s="4" t="e">
        <f>Table1[[#This Row],[Column1]]</f>
        <v>#VALUE!</v>
      </c>
    </row>
    <row r="7620" spans="1:10" hidden="1" x14ac:dyDescent="0.3">
      <c r="A7620" s="2" t="e">
        <f>Table1[[#This Row],[Befolyt]]</f>
        <v>#VALUE!</v>
      </c>
      <c r="B7620" t="e">
        <f>Table1[[#This Row],[ÜK]]</f>
        <v>#VALUE!</v>
      </c>
      <c r="C7620" s="3" t="e">
        <f>Table1[[#This Row],[Szla]]</f>
        <v>#VALUE!</v>
      </c>
      <c r="D7620" s="6" t="e">
        <f>Table1[[#This Row],[Kelt_hó]]</f>
        <v>#VALUE!</v>
      </c>
      <c r="E7620" t="e">
        <f>Table1[[#This Row],[Vevő]]</f>
        <v>#VALUE!</v>
      </c>
      <c r="F7620" t="e">
        <f>Table1[[#This Row],[Termékkör]]</f>
        <v>#VALUE!</v>
      </c>
      <c r="G7620" s="4" t="e">
        <f>Table1[[#This Row],[SzumElad]]</f>
        <v>#VALUE!</v>
      </c>
      <c r="H7620" s="7" t="e">
        <f>Table1[[#This Row],[Jut_%]]</f>
        <v>#VALUE!</v>
      </c>
      <c r="I7620" s="4" t="e">
        <f>Table1[[#This Row],[Jut]]</f>
        <v>#VALUE!</v>
      </c>
      <c r="J7620" s="4" t="e">
        <f>Table1[[#This Row],[Column1]]</f>
        <v>#VALUE!</v>
      </c>
    </row>
    <row r="7621" spans="1:10" hidden="1" x14ac:dyDescent="0.3">
      <c r="A7621" s="2" t="e">
        <f>Table1[[#This Row],[Befolyt]]</f>
        <v>#VALUE!</v>
      </c>
      <c r="B7621" t="e">
        <f>Table1[[#This Row],[ÜK]]</f>
        <v>#VALUE!</v>
      </c>
      <c r="C7621" s="3" t="e">
        <f>Table1[[#This Row],[Szla]]</f>
        <v>#VALUE!</v>
      </c>
      <c r="D7621" s="6" t="e">
        <f>Table1[[#This Row],[Kelt_hó]]</f>
        <v>#VALUE!</v>
      </c>
      <c r="E7621" t="e">
        <f>Table1[[#This Row],[Vevő]]</f>
        <v>#VALUE!</v>
      </c>
      <c r="F7621" t="e">
        <f>Table1[[#This Row],[Termékkör]]</f>
        <v>#VALUE!</v>
      </c>
      <c r="G7621" s="4" t="e">
        <f>Table1[[#This Row],[SzumElad]]</f>
        <v>#VALUE!</v>
      </c>
      <c r="H7621" s="7" t="e">
        <f>Table1[[#This Row],[Jut_%]]</f>
        <v>#VALUE!</v>
      </c>
      <c r="I7621" s="4" t="e">
        <f>Table1[[#This Row],[Jut]]</f>
        <v>#VALUE!</v>
      </c>
      <c r="J7621" s="4" t="e">
        <f>Table1[[#This Row],[Column1]]</f>
        <v>#VALUE!</v>
      </c>
    </row>
    <row r="7622" spans="1:10" hidden="1" x14ac:dyDescent="0.3">
      <c r="A7622" s="2" t="e">
        <f>Table1[[#This Row],[Befolyt]]</f>
        <v>#VALUE!</v>
      </c>
      <c r="B7622" t="e">
        <f>Table1[[#This Row],[ÜK]]</f>
        <v>#VALUE!</v>
      </c>
      <c r="C7622" s="3" t="e">
        <f>Table1[[#This Row],[Szla]]</f>
        <v>#VALUE!</v>
      </c>
      <c r="D7622" s="6" t="e">
        <f>Table1[[#This Row],[Kelt_hó]]</f>
        <v>#VALUE!</v>
      </c>
      <c r="E7622" t="e">
        <f>Table1[[#This Row],[Vevő]]</f>
        <v>#VALUE!</v>
      </c>
      <c r="F7622" t="e">
        <f>Table1[[#This Row],[Termékkör]]</f>
        <v>#VALUE!</v>
      </c>
      <c r="G7622" s="4" t="e">
        <f>Table1[[#This Row],[SzumElad]]</f>
        <v>#VALUE!</v>
      </c>
      <c r="H7622" s="7" t="e">
        <f>Table1[[#This Row],[Jut_%]]</f>
        <v>#VALUE!</v>
      </c>
      <c r="I7622" s="4" t="e">
        <f>Table1[[#This Row],[Jut]]</f>
        <v>#VALUE!</v>
      </c>
      <c r="J7622" s="4" t="e">
        <f>Table1[[#This Row],[Column1]]</f>
        <v>#VALUE!</v>
      </c>
    </row>
    <row r="7623" spans="1:10" hidden="1" x14ac:dyDescent="0.3">
      <c r="A7623" s="2" t="e">
        <f>Table1[[#This Row],[Befolyt]]</f>
        <v>#VALUE!</v>
      </c>
      <c r="B7623" t="e">
        <f>Table1[[#This Row],[ÜK]]</f>
        <v>#VALUE!</v>
      </c>
      <c r="C7623" s="3" t="e">
        <f>Table1[[#This Row],[Szla]]</f>
        <v>#VALUE!</v>
      </c>
      <c r="D7623" s="6" t="e">
        <f>Table1[[#This Row],[Kelt_hó]]</f>
        <v>#VALUE!</v>
      </c>
      <c r="E7623" t="e">
        <f>Table1[[#This Row],[Vevő]]</f>
        <v>#VALUE!</v>
      </c>
      <c r="F7623" t="e">
        <f>Table1[[#This Row],[Termékkör]]</f>
        <v>#VALUE!</v>
      </c>
      <c r="G7623" s="4" t="e">
        <f>Table1[[#This Row],[SzumElad]]</f>
        <v>#VALUE!</v>
      </c>
      <c r="H7623" s="7" t="e">
        <f>Table1[[#This Row],[Jut_%]]</f>
        <v>#VALUE!</v>
      </c>
      <c r="I7623" s="4" t="e">
        <f>Table1[[#This Row],[Jut]]</f>
        <v>#VALUE!</v>
      </c>
      <c r="J7623" s="4" t="e">
        <f>Table1[[#This Row],[Column1]]</f>
        <v>#VALUE!</v>
      </c>
    </row>
    <row r="7624" spans="1:10" hidden="1" x14ac:dyDescent="0.3">
      <c r="A7624" s="2" t="e">
        <f>Table1[[#This Row],[Befolyt]]</f>
        <v>#VALUE!</v>
      </c>
      <c r="B7624" t="e">
        <f>Table1[[#This Row],[ÜK]]</f>
        <v>#VALUE!</v>
      </c>
      <c r="C7624" s="3" t="e">
        <f>Table1[[#This Row],[Szla]]</f>
        <v>#VALUE!</v>
      </c>
      <c r="D7624" s="6" t="e">
        <f>Table1[[#This Row],[Kelt_hó]]</f>
        <v>#VALUE!</v>
      </c>
      <c r="E7624" t="e">
        <f>Table1[[#This Row],[Vevő]]</f>
        <v>#VALUE!</v>
      </c>
      <c r="F7624" t="e">
        <f>Table1[[#This Row],[Termékkör]]</f>
        <v>#VALUE!</v>
      </c>
      <c r="G7624" s="4" t="e">
        <f>Table1[[#This Row],[SzumElad]]</f>
        <v>#VALUE!</v>
      </c>
      <c r="H7624" s="7" t="e">
        <f>Table1[[#This Row],[Jut_%]]</f>
        <v>#VALUE!</v>
      </c>
      <c r="I7624" s="4" t="e">
        <f>Table1[[#This Row],[Jut]]</f>
        <v>#VALUE!</v>
      </c>
      <c r="J7624" s="4" t="e">
        <f>Table1[[#This Row],[Column1]]</f>
        <v>#VALUE!</v>
      </c>
    </row>
    <row r="7625" spans="1:10" hidden="1" x14ac:dyDescent="0.3">
      <c r="A7625" s="2" t="e">
        <f>Table1[[#This Row],[Befolyt]]</f>
        <v>#VALUE!</v>
      </c>
      <c r="B7625" t="e">
        <f>Table1[[#This Row],[ÜK]]</f>
        <v>#VALUE!</v>
      </c>
      <c r="C7625" s="3" t="e">
        <f>Table1[[#This Row],[Szla]]</f>
        <v>#VALUE!</v>
      </c>
      <c r="D7625" s="6" t="e">
        <f>Table1[[#This Row],[Kelt_hó]]</f>
        <v>#VALUE!</v>
      </c>
      <c r="E7625" t="e">
        <f>Table1[[#This Row],[Vevő]]</f>
        <v>#VALUE!</v>
      </c>
      <c r="F7625" t="e">
        <f>Table1[[#This Row],[Termékkör]]</f>
        <v>#VALUE!</v>
      </c>
      <c r="G7625" s="4" t="e">
        <f>Table1[[#This Row],[SzumElad]]</f>
        <v>#VALUE!</v>
      </c>
      <c r="H7625" s="7" t="e">
        <f>Table1[[#This Row],[Jut_%]]</f>
        <v>#VALUE!</v>
      </c>
      <c r="I7625" s="4" t="e">
        <f>Table1[[#This Row],[Jut]]</f>
        <v>#VALUE!</v>
      </c>
      <c r="J7625" s="4" t="e">
        <f>Table1[[#This Row],[Column1]]</f>
        <v>#VALUE!</v>
      </c>
    </row>
    <row r="7626" spans="1:10" hidden="1" x14ac:dyDescent="0.3">
      <c r="A7626" s="2" t="e">
        <f>Table1[[#This Row],[Befolyt]]</f>
        <v>#VALUE!</v>
      </c>
      <c r="B7626" t="e">
        <f>Table1[[#This Row],[ÜK]]</f>
        <v>#VALUE!</v>
      </c>
      <c r="C7626" s="3" t="e">
        <f>Table1[[#This Row],[Szla]]</f>
        <v>#VALUE!</v>
      </c>
      <c r="D7626" s="6" t="e">
        <f>Table1[[#This Row],[Kelt_hó]]</f>
        <v>#VALUE!</v>
      </c>
      <c r="E7626" t="e">
        <f>Table1[[#This Row],[Vevő]]</f>
        <v>#VALUE!</v>
      </c>
      <c r="F7626" t="e">
        <f>Table1[[#This Row],[Termékkör]]</f>
        <v>#VALUE!</v>
      </c>
      <c r="G7626" s="4" t="e">
        <f>Table1[[#This Row],[SzumElad]]</f>
        <v>#VALUE!</v>
      </c>
      <c r="H7626" s="7" t="e">
        <f>Table1[[#This Row],[Jut_%]]</f>
        <v>#VALUE!</v>
      </c>
      <c r="I7626" s="4" t="e">
        <f>Table1[[#This Row],[Jut]]</f>
        <v>#VALUE!</v>
      </c>
      <c r="J7626" s="4" t="e">
        <f>Table1[[#This Row],[Column1]]</f>
        <v>#VALUE!</v>
      </c>
    </row>
    <row r="7627" spans="1:10" hidden="1" x14ac:dyDescent="0.3">
      <c r="A7627" s="2" t="e">
        <f>Table1[[#This Row],[Befolyt]]</f>
        <v>#VALUE!</v>
      </c>
      <c r="B7627" t="e">
        <f>Table1[[#This Row],[ÜK]]</f>
        <v>#VALUE!</v>
      </c>
      <c r="C7627" s="3" t="e">
        <f>Table1[[#This Row],[Szla]]</f>
        <v>#VALUE!</v>
      </c>
      <c r="D7627" s="6" t="e">
        <f>Table1[[#This Row],[Kelt_hó]]</f>
        <v>#VALUE!</v>
      </c>
      <c r="E7627" t="e">
        <f>Table1[[#This Row],[Vevő]]</f>
        <v>#VALUE!</v>
      </c>
      <c r="F7627" t="e">
        <f>Table1[[#This Row],[Termékkör]]</f>
        <v>#VALUE!</v>
      </c>
      <c r="G7627" s="4" t="e">
        <f>Table1[[#This Row],[SzumElad]]</f>
        <v>#VALUE!</v>
      </c>
      <c r="H7627" s="7" t="e">
        <f>Table1[[#This Row],[Jut_%]]</f>
        <v>#VALUE!</v>
      </c>
      <c r="I7627" s="4" t="e">
        <f>Table1[[#This Row],[Jut]]</f>
        <v>#VALUE!</v>
      </c>
      <c r="J7627" s="4" t="e">
        <f>Table1[[#This Row],[Column1]]</f>
        <v>#VALUE!</v>
      </c>
    </row>
    <row r="7628" spans="1:10" hidden="1" x14ac:dyDescent="0.3">
      <c r="A7628" s="2" t="e">
        <f>Table1[[#This Row],[Befolyt]]</f>
        <v>#VALUE!</v>
      </c>
      <c r="B7628" t="e">
        <f>Table1[[#This Row],[ÜK]]</f>
        <v>#VALUE!</v>
      </c>
      <c r="C7628" s="3" t="e">
        <f>Table1[[#This Row],[Szla]]</f>
        <v>#VALUE!</v>
      </c>
      <c r="D7628" s="6" t="e">
        <f>Table1[[#This Row],[Kelt_hó]]</f>
        <v>#VALUE!</v>
      </c>
      <c r="E7628" t="e">
        <f>Table1[[#This Row],[Vevő]]</f>
        <v>#VALUE!</v>
      </c>
      <c r="F7628" t="e">
        <f>Table1[[#This Row],[Termékkör]]</f>
        <v>#VALUE!</v>
      </c>
      <c r="G7628" s="4" t="e">
        <f>Table1[[#This Row],[SzumElad]]</f>
        <v>#VALUE!</v>
      </c>
      <c r="H7628" s="7" t="e">
        <f>Table1[[#This Row],[Jut_%]]</f>
        <v>#VALUE!</v>
      </c>
      <c r="I7628" s="4" t="e">
        <f>Table1[[#This Row],[Jut]]</f>
        <v>#VALUE!</v>
      </c>
      <c r="J7628" s="4" t="e">
        <f>Table1[[#This Row],[Column1]]</f>
        <v>#VALUE!</v>
      </c>
    </row>
    <row r="7629" spans="1:10" hidden="1" x14ac:dyDescent="0.3">
      <c r="A7629" s="2" t="e">
        <f>Table1[[#This Row],[Befolyt]]</f>
        <v>#VALUE!</v>
      </c>
      <c r="B7629" t="e">
        <f>Table1[[#This Row],[ÜK]]</f>
        <v>#VALUE!</v>
      </c>
      <c r="C7629" s="3" t="e">
        <f>Table1[[#This Row],[Szla]]</f>
        <v>#VALUE!</v>
      </c>
      <c r="D7629" s="6" t="e">
        <f>Table1[[#This Row],[Kelt_hó]]</f>
        <v>#VALUE!</v>
      </c>
      <c r="E7629" t="e">
        <f>Table1[[#This Row],[Vevő]]</f>
        <v>#VALUE!</v>
      </c>
      <c r="F7629" t="e">
        <f>Table1[[#This Row],[Termékkör]]</f>
        <v>#VALUE!</v>
      </c>
      <c r="G7629" s="4" t="e">
        <f>Table1[[#This Row],[SzumElad]]</f>
        <v>#VALUE!</v>
      </c>
      <c r="H7629" s="7" t="e">
        <f>Table1[[#This Row],[Jut_%]]</f>
        <v>#VALUE!</v>
      </c>
      <c r="I7629" s="4" t="e">
        <f>Table1[[#This Row],[Jut]]</f>
        <v>#VALUE!</v>
      </c>
      <c r="J7629" s="4" t="e">
        <f>Table1[[#This Row],[Column1]]</f>
        <v>#VALUE!</v>
      </c>
    </row>
    <row r="7630" spans="1:10" hidden="1" x14ac:dyDescent="0.3">
      <c r="A7630" s="2" t="e">
        <f>Table1[[#This Row],[Befolyt]]</f>
        <v>#VALUE!</v>
      </c>
      <c r="B7630" t="e">
        <f>Table1[[#This Row],[ÜK]]</f>
        <v>#VALUE!</v>
      </c>
      <c r="C7630" s="3" t="e">
        <f>Table1[[#This Row],[Szla]]</f>
        <v>#VALUE!</v>
      </c>
      <c r="D7630" s="6" t="e">
        <f>Table1[[#This Row],[Kelt_hó]]</f>
        <v>#VALUE!</v>
      </c>
      <c r="E7630" t="e">
        <f>Table1[[#This Row],[Vevő]]</f>
        <v>#VALUE!</v>
      </c>
      <c r="F7630" t="e">
        <f>Table1[[#This Row],[Termékkör]]</f>
        <v>#VALUE!</v>
      </c>
      <c r="G7630" s="4" t="e">
        <f>Table1[[#This Row],[SzumElad]]</f>
        <v>#VALUE!</v>
      </c>
      <c r="H7630" s="7" t="e">
        <f>Table1[[#This Row],[Jut_%]]</f>
        <v>#VALUE!</v>
      </c>
      <c r="I7630" s="4" t="e">
        <f>Table1[[#This Row],[Jut]]</f>
        <v>#VALUE!</v>
      </c>
      <c r="J7630" s="4" t="e">
        <f>Table1[[#This Row],[Column1]]</f>
        <v>#VALUE!</v>
      </c>
    </row>
    <row r="7631" spans="1:10" hidden="1" x14ac:dyDescent="0.3">
      <c r="A7631" s="2" t="e">
        <f>Table1[[#This Row],[Befolyt]]</f>
        <v>#VALUE!</v>
      </c>
      <c r="B7631" t="e">
        <f>Table1[[#This Row],[ÜK]]</f>
        <v>#VALUE!</v>
      </c>
      <c r="C7631" s="3" t="e">
        <f>Table1[[#This Row],[Szla]]</f>
        <v>#VALUE!</v>
      </c>
      <c r="D7631" s="6" t="e">
        <f>Table1[[#This Row],[Kelt_hó]]</f>
        <v>#VALUE!</v>
      </c>
      <c r="E7631" t="e">
        <f>Table1[[#This Row],[Vevő]]</f>
        <v>#VALUE!</v>
      </c>
      <c r="F7631" t="e">
        <f>Table1[[#This Row],[Termékkör]]</f>
        <v>#VALUE!</v>
      </c>
      <c r="G7631" s="4" t="e">
        <f>Table1[[#This Row],[SzumElad]]</f>
        <v>#VALUE!</v>
      </c>
      <c r="H7631" s="7" t="e">
        <f>Table1[[#This Row],[Jut_%]]</f>
        <v>#VALUE!</v>
      </c>
      <c r="I7631" s="4" t="e">
        <f>Table1[[#This Row],[Jut]]</f>
        <v>#VALUE!</v>
      </c>
      <c r="J7631" s="4" t="e">
        <f>Table1[[#This Row],[Column1]]</f>
        <v>#VALUE!</v>
      </c>
    </row>
    <row r="7632" spans="1:10" hidden="1" x14ac:dyDescent="0.3">
      <c r="A7632" s="2" t="e">
        <f>Table1[[#This Row],[Befolyt]]</f>
        <v>#VALUE!</v>
      </c>
      <c r="B7632" t="e">
        <f>Table1[[#This Row],[ÜK]]</f>
        <v>#VALUE!</v>
      </c>
      <c r="C7632" s="3" t="e">
        <f>Table1[[#This Row],[Szla]]</f>
        <v>#VALUE!</v>
      </c>
      <c r="D7632" s="6" t="e">
        <f>Table1[[#This Row],[Kelt_hó]]</f>
        <v>#VALUE!</v>
      </c>
      <c r="E7632" t="e">
        <f>Table1[[#This Row],[Vevő]]</f>
        <v>#VALUE!</v>
      </c>
      <c r="F7632" t="e">
        <f>Table1[[#This Row],[Termékkör]]</f>
        <v>#VALUE!</v>
      </c>
      <c r="G7632" s="4" t="e">
        <f>Table1[[#This Row],[SzumElad]]</f>
        <v>#VALUE!</v>
      </c>
      <c r="H7632" s="7" t="e">
        <f>Table1[[#This Row],[Jut_%]]</f>
        <v>#VALUE!</v>
      </c>
      <c r="I7632" s="4" t="e">
        <f>Table1[[#This Row],[Jut]]</f>
        <v>#VALUE!</v>
      </c>
      <c r="J7632" s="4" t="e">
        <f>Table1[[#This Row],[Column1]]</f>
        <v>#VALUE!</v>
      </c>
    </row>
    <row r="7633" spans="1:10" hidden="1" x14ac:dyDescent="0.3">
      <c r="A7633" s="2" t="e">
        <f>Table1[[#This Row],[Befolyt]]</f>
        <v>#VALUE!</v>
      </c>
      <c r="B7633" t="e">
        <f>Table1[[#This Row],[ÜK]]</f>
        <v>#VALUE!</v>
      </c>
      <c r="C7633" s="3" t="e">
        <f>Table1[[#This Row],[Szla]]</f>
        <v>#VALUE!</v>
      </c>
      <c r="D7633" s="6" t="e">
        <f>Table1[[#This Row],[Kelt_hó]]</f>
        <v>#VALUE!</v>
      </c>
      <c r="E7633" t="e">
        <f>Table1[[#This Row],[Vevő]]</f>
        <v>#VALUE!</v>
      </c>
      <c r="F7633" t="e">
        <f>Table1[[#This Row],[Termékkör]]</f>
        <v>#VALUE!</v>
      </c>
      <c r="G7633" s="4" t="e">
        <f>Table1[[#This Row],[SzumElad]]</f>
        <v>#VALUE!</v>
      </c>
      <c r="H7633" s="7" t="e">
        <f>Table1[[#This Row],[Jut_%]]</f>
        <v>#VALUE!</v>
      </c>
      <c r="I7633" s="4" t="e">
        <f>Table1[[#This Row],[Jut]]</f>
        <v>#VALUE!</v>
      </c>
      <c r="J7633" s="4" t="e">
        <f>Table1[[#This Row],[Column1]]</f>
        <v>#VALUE!</v>
      </c>
    </row>
    <row r="7634" spans="1:10" hidden="1" x14ac:dyDescent="0.3">
      <c r="A7634" s="2" t="e">
        <f>Table1[[#This Row],[Befolyt]]</f>
        <v>#VALUE!</v>
      </c>
      <c r="B7634" t="e">
        <f>Table1[[#This Row],[ÜK]]</f>
        <v>#VALUE!</v>
      </c>
      <c r="C7634" s="3" t="e">
        <f>Table1[[#This Row],[Szla]]</f>
        <v>#VALUE!</v>
      </c>
      <c r="D7634" s="6" t="e">
        <f>Table1[[#This Row],[Kelt_hó]]</f>
        <v>#VALUE!</v>
      </c>
      <c r="E7634" t="e">
        <f>Table1[[#This Row],[Vevő]]</f>
        <v>#VALUE!</v>
      </c>
      <c r="F7634" t="e">
        <f>Table1[[#This Row],[Termékkör]]</f>
        <v>#VALUE!</v>
      </c>
      <c r="G7634" s="4" t="e">
        <f>Table1[[#This Row],[SzumElad]]</f>
        <v>#VALUE!</v>
      </c>
      <c r="H7634" s="7" t="e">
        <f>Table1[[#This Row],[Jut_%]]</f>
        <v>#VALUE!</v>
      </c>
      <c r="I7634" s="4" t="e">
        <f>Table1[[#This Row],[Jut]]</f>
        <v>#VALUE!</v>
      </c>
      <c r="J7634" s="4" t="e">
        <f>Table1[[#This Row],[Column1]]</f>
        <v>#VALUE!</v>
      </c>
    </row>
    <row r="7635" spans="1:10" hidden="1" x14ac:dyDescent="0.3">
      <c r="A7635" s="2" t="e">
        <f>Table1[[#This Row],[Befolyt]]</f>
        <v>#VALUE!</v>
      </c>
      <c r="B7635" t="e">
        <f>Table1[[#This Row],[ÜK]]</f>
        <v>#VALUE!</v>
      </c>
      <c r="C7635" s="3" t="e">
        <f>Table1[[#This Row],[Szla]]</f>
        <v>#VALUE!</v>
      </c>
      <c r="D7635" s="6" t="e">
        <f>Table1[[#This Row],[Kelt_hó]]</f>
        <v>#VALUE!</v>
      </c>
      <c r="E7635" t="e">
        <f>Table1[[#This Row],[Vevő]]</f>
        <v>#VALUE!</v>
      </c>
      <c r="F7635" t="e">
        <f>Table1[[#This Row],[Termékkör]]</f>
        <v>#VALUE!</v>
      </c>
      <c r="G7635" s="4" t="e">
        <f>Table1[[#This Row],[SzumElad]]</f>
        <v>#VALUE!</v>
      </c>
      <c r="H7635" s="7" t="e">
        <f>Table1[[#This Row],[Jut_%]]</f>
        <v>#VALUE!</v>
      </c>
      <c r="I7635" s="4" t="e">
        <f>Table1[[#This Row],[Jut]]</f>
        <v>#VALUE!</v>
      </c>
      <c r="J7635" s="4" t="e">
        <f>Table1[[#This Row],[Column1]]</f>
        <v>#VALUE!</v>
      </c>
    </row>
    <row r="7636" spans="1:10" hidden="1" x14ac:dyDescent="0.3">
      <c r="A7636" s="2" t="e">
        <f>Table1[[#This Row],[Befolyt]]</f>
        <v>#VALUE!</v>
      </c>
      <c r="B7636" t="e">
        <f>Table1[[#This Row],[ÜK]]</f>
        <v>#VALUE!</v>
      </c>
      <c r="C7636" s="3" t="e">
        <f>Table1[[#This Row],[Szla]]</f>
        <v>#VALUE!</v>
      </c>
      <c r="D7636" s="6" t="e">
        <f>Table1[[#This Row],[Kelt_hó]]</f>
        <v>#VALUE!</v>
      </c>
      <c r="E7636" t="e">
        <f>Table1[[#This Row],[Vevő]]</f>
        <v>#VALUE!</v>
      </c>
      <c r="F7636" t="e">
        <f>Table1[[#This Row],[Termékkör]]</f>
        <v>#VALUE!</v>
      </c>
      <c r="G7636" s="4" t="e">
        <f>Table1[[#This Row],[SzumElad]]</f>
        <v>#VALUE!</v>
      </c>
      <c r="H7636" s="7" t="e">
        <f>Table1[[#This Row],[Jut_%]]</f>
        <v>#VALUE!</v>
      </c>
      <c r="I7636" s="4" t="e">
        <f>Table1[[#This Row],[Jut]]</f>
        <v>#VALUE!</v>
      </c>
      <c r="J7636" s="4" t="e">
        <f>Table1[[#This Row],[Column1]]</f>
        <v>#VALUE!</v>
      </c>
    </row>
    <row r="7637" spans="1:10" hidden="1" x14ac:dyDescent="0.3">
      <c r="A7637" s="2" t="e">
        <f>Table1[[#This Row],[Befolyt]]</f>
        <v>#VALUE!</v>
      </c>
      <c r="B7637" t="e">
        <f>Table1[[#This Row],[ÜK]]</f>
        <v>#VALUE!</v>
      </c>
      <c r="C7637" s="3" t="e">
        <f>Table1[[#This Row],[Szla]]</f>
        <v>#VALUE!</v>
      </c>
      <c r="D7637" s="6" t="e">
        <f>Table1[[#This Row],[Kelt_hó]]</f>
        <v>#VALUE!</v>
      </c>
      <c r="E7637" t="e">
        <f>Table1[[#This Row],[Vevő]]</f>
        <v>#VALUE!</v>
      </c>
      <c r="F7637" t="e">
        <f>Table1[[#This Row],[Termékkör]]</f>
        <v>#VALUE!</v>
      </c>
      <c r="G7637" s="4" t="e">
        <f>Table1[[#This Row],[SzumElad]]</f>
        <v>#VALUE!</v>
      </c>
      <c r="H7637" s="7" t="e">
        <f>Table1[[#This Row],[Jut_%]]</f>
        <v>#VALUE!</v>
      </c>
      <c r="I7637" s="4" t="e">
        <f>Table1[[#This Row],[Jut]]</f>
        <v>#VALUE!</v>
      </c>
      <c r="J7637" s="4" t="e">
        <f>Table1[[#This Row],[Column1]]</f>
        <v>#VALUE!</v>
      </c>
    </row>
    <row r="7638" spans="1:10" hidden="1" x14ac:dyDescent="0.3">
      <c r="A7638" s="2" t="e">
        <f>Table1[[#This Row],[Befolyt]]</f>
        <v>#VALUE!</v>
      </c>
      <c r="B7638" t="e">
        <f>Table1[[#This Row],[ÜK]]</f>
        <v>#VALUE!</v>
      </c>
      <c r="C7638" s="3" t="e">
        <f>Table1[[#This Row],[Szla]]</f>
        <v>#VALUE!</v>
      </c>
      <c r="D7638" s="6" t="e">
        <f>Table1[[#This Row],[Kelt_hó]]</f>
        <v>#VALUE!</v>
      </c>
      <c r="E7638" t="e">
        <f>Table1[[#This Row],[Vevő]]</f>
        <v>#VALUE!</v>
      </c>
      <c r="F7638" t="e">
        <f>Table1[[#This Row],[Termékkör]]</f>
        <v>#VALUE!</v>
      </c>
      <c r="G7638" s="4" t="e">
        <f>Table1[[#This Row],[SzumElad]]</f>
        <v>#VALUE!</v>
      </c>
      <c r="H7638" s="7" t="e">
        <f>Table1[[#This Row],[Jut_%]]</f>
        <v>#VALUE!</v>
      </c>
      <c r="I7638" s="4" t="e">
        <f>Table1[[#This Row],[Jut]]</f>
        <v>#VALUE!</v>
      </c>
      <c r="J7638" s="4" t="e">
        <f>Table1[[#This Row],[Column1]]</f>
        <v>#VALUE!</v>
      </c>
    </row>
    <row r="7639" spans="1:10" hidden="1" x14ac:dyDescent="0.3">
      <c r="A7639" s="2" t="e">
        <f>Table1[[#This Row],[Befolyt]]</f>
        <v>#VALUE!</v>
      </c>
      <c r="B7639" t="e">
        <f>Table1[[#This Row],[ÜK]]</f>
        <v>#VALUE!</v>
      </c>
      <c r="C7639" s="3" t="e">
        <f>Table1[[#This Row],[Szla]]</f>
        <v>#VALUE!</v>
      </c>
      <c r="D7639" s="6" t="e">
        <f>Table1[[#This Row],[Kelt_hó]]</f>
        <v>#VALUE!</v>
      </c>
      <c r="E7639" t="e">
        <f>Table1[[#This Row],[Vevő]]</f>
        <v>#VALUE!</v>
      </c>
      <c r="F7639" t="e">
        <f>Table1[[#This Row],[Termékkör]]</f>
        <v>#VALUE!</v>
      </c>
      <c r="G7639" s="4" t="e">
        <f>Table1[[#This Row],[SzumElad]]</f>
        <v>#VALUE!</v>
      </c>
      <c r="H7639" s="7" t="e">
        <f>Table1[[#This Row],[Jut_%]]</f>
        <v>#VALUE!</v>
      </c>
      <c r="I7639" s="4" t="e">
        <f>Table1[[#This Row],[Jut]]</f>
        <v>#VALUE!</v>
      </c>
      <c r="J7639" s="4" t="e">
        <f>Table1[[#This Row],[Column1]]</f>
        <v>#VALUE!</v>
      </c>
    </row>
    <row r="7640" spans="1:10" hidden="1" x14ac:dyDescent="0.3">
      <c r="A7640" s="2" t="e">
        <f>Table1[[#This Row],[Befolyt]]</f>
        <v>#VALUE!</v>
      </c>
      <c r="B7640" t="e">
        <f>Table1[[#This Row],[ÜK]]</f>
        <v>#VALUE!</v>
      </c>
      <c r="C7640" s="3" t="e">
        <f>Table1[[#This Row],[Szla]]</f>
        <v>#VALUE!</v>
      </c>
      <c r="D7640" s="6" t="e">
        <f>Table1[[#This Row],[Kelt_hó]]</f>
        <v>#VALUE!</v>
      </c>
      <c r="E7640" t="e">
        <f>Table1[[#This Row],[Vevő]]</f>
        <v>#VALUE!</v>
      </c>
      <c r="F7640" t="e">
        <f>Table1[[#This Row],[Termékkör]]</f>
        <v>#VALUE!</v>
      </c>
      <c r="G7640" s="4" t="e">
        <f>Table1[[#This Row],[SzumElad]]</f>
        <v>#VALUE!</v>
      </c>
      <c r="H7640" s="7" t="e">
        <f>Table1[[#This Row],[Jut_%]]</f>
        <v>#VALUE!</v>
      </c>
      <c r="I7640" s="4" t="e">
        <f>Table1[[#This Row],[Jut]]</f>
        <v>#VALUE!</v>
      </c>
      <c r="J7640" s="4" t="e">
        <f>Table1[[#This Row],[Column1]]</f>
        <v>#VALUE!</v>
      </c>
    </row>
    <row r="7641" spans="1:10" hidden="1" x14ac:dyDescent="0.3">
      <c r="A7641" s="2" t="e">
        <f>Table1[[#This Row],[Befolyt]]</f>
        <v>#VALUE!</v>
      </c>
      <c r="B7641" t="e">
        <f>Table1[[#This Row],[ÜK]]</f>
        <v>#VALUE!</v>
      </c>
      <c r="C7641" s="3" t="e">
        <f>Table1[[#This Row],[Szla]]</f>
        <v>#VALUE!</v>
      </c>
      <c r="D7641" s="6" t="e">
        <f>Table1[[#This Row],[Kelt_hó]]</f>
        <v>#VALUE!</v>
      </c>
      <c r="E7641" t="e">
        <f>Table1[[#This Row],[Vevő]]</f>
        <v>#VALUE!</v>
      </c>
      <c r="F7641" t="e">
        <f>Table1[[#This Row],[Termékkör]]</f>
        <v>#VALUE!</v>
      </c>
      <c r="G7641" s="4" t="e">
        <f>Table1[[#This Row],[SzumElad]]</f>
        <v>#VALUE!</v>
      </c>
      <c r="H7641" s="7" t="e">
        <f>Table1[[#This Row],[Jut_%]]</f>
        <v>#VALUE!</v>
      </c>
      <c r="I7641" s="4" t="e">
        <f>Table1[[#This Row],[Jut]]</f>
        <v>#VALUE!</v>
      </c>
      <c r="J7641" s="4" t="e">
        <f>Table1[[#This Row],[Column1]]</f>
        <v>#VALUE!</v>
      </c>
    </row>
    <row r="7642" spans="1:10" hidden="1" x14ac:dyDescent="0.3">
      <c r="A7642" s="2" t="e">
        <f>Table1[[#This Row],[Befolyt]]</f>
        <v>#VALUE!</v>
      </c>
      <c r="B7642" t="e">
        <f>Table1[[#This Row],[ÜK]]</f>
        <v>#VALUE!</v>
      </c>
      <c r="C7642" s="3" t="e">
        <f>Table1[[#This Row],[Szla]]</f>
        <v>#VALUE!</v>
      </c>
      <c r="D7642" s="6" t="e">
        <f>Table1[[#This Row],[Kelt_hó]]</f>
        <v>#VALUE!</v>
      </c>
      <c r="E7642" t="e">
        <f>Table1[[#This Row],[Vevő]]</f>
        <v>#VALUE!</v>
      </c>
      <c r="F7642" t="e">
        <f>Table1[[#This Row],[Termékkör]]</f>
        <v>#VALUE!</v>
      </c>
      <c r="G7642" s="4" t="e">
        <f>Table1[[#This Row],[SzumElad]]</f>
        <v>#VALUE!</v>
      </c>
      <c r="H7642" s="7" t="e">
        <f>Table1[[#This Row],[Jut_%]]</f>
        <v>#VALUE!</v>
      </c>
      <c r="I7642" s="4" t="e">
        <f>Table1[[#This Row],[Jut]]</f>
        <v>#VALUE!</v>
      </c>
      <c r="J7642" s="4" t="e">
        <f>Table1[[#This Row],[Column1]]</f>
        <v>#VALUE!</v>
      </c>
    </row>
    <row r="7643" spans="1:10" hidden="1" x14ac:dyDescent="0.3">
      <c r="A7643" s="2" t="e">
        <f>Table1[[#This Row],[Befolyt]]</f>
        <v>#VALUE!</v>
      </c>
      <c r="B7643" t="e">
        <f>Table1[[#This Row],[ÜK]]</f>
        <v>#VALUE!</v>
      </c>
      <c r="C7643" s="3" t="e">
        <f>Table1[[#This Row],[Szla]]</f>
        <v>#VALUE!</v>
      </c>
      <c r="D7643" s="6" t="e">
        <f>Table1[[#This Row],[Kelt_hó]]</f>
        <v>#VALUE!</v>
      </c>
      <c r="E7643" t="e">
        <f>Table1[[#This Row],[Vevő]]</f>
        <v>#VALUE!</v>
      </c>
      <c r="F7643" t="e">
        <f>Table1[[#This Row],[Termékkör]]</f>
        <v>#VALUE!</v>
      </c>
      <c r="G7643" s="4" t="e">
        <f>Table1[[#This Row],[SzumElad]]</f>
        <v>#VALUE!</v>
      </c>
      <c r="H7643" s="7" t="e">
        <f>Table1[[#This Row],[Jut_%]]</f>
        <v>#VALUE!</v>
      </c>
      <c r="I7643" s="4" t="e">
        <f>Table1[[#This Row],[Jut]]</f>
        <v>#VALUE!</v>
      </c>
      <c r="J7643" s="4" t="e">
        <f>Table1[[#This Row],[Column1]]</f>
        <v>#VALUE!</v>
      </c>
    </row>
    <row r="7644" spans="1:10" hidden="1" x14ac:dyDescent="0.3">
      <c r="A7644" s="2" t="e">
        <f>Table1[[#This Row],[Befolyt]]</f>
        <v>#VALUE!</v>
      </c>
      <c r="B7644" t="e">
        <f>Table1[[#This Row],[ÜK]]</f>
        <v>#VALUE!</v>
      </c>
      <c r="C7644" s="3" t="e">
        <f>Table1[[#This Row],[Szla]]</f>
        <v>#VALUE!</v>
      </c>
      <c r="D7644" s="6" t="e">
        <f>Table1[[#This Row],[Kelt_hó]]</f>
        <v>#VALUE!</v>
      </c>
      <c r="E7644" t="e">
        <f>Table1[[#This Row],[Vevő]]</f>
        <v>#VALUE!</v>
      </c>
      <c r="F7644" t="e">
        <f>Table1[[#This Row],[Termékkör]]</f>
        <v>#VALUE!</v>
      </c>
      <c r="G7644" s="4" t="e">
        <f>Table1[[#This Row],[SzumElad]]</f>
        <v>#VALUE!</v>
      </c>
      <c r="H7644" s="7" t="e">
        <f>Table1[[#This Row],[Jut_%]]</f>
        <v>#VALUE!</v>
      </c>
      <c r="I7644" s="4" t="e">
        <f>Table1[[#This Row],[Jut]]</f>
        <v>#VALUE!</v>
      </c>
      <c r="J7644" s="4" t="e">
        <f>Table1[[#This Row],[Column1]]</f>
        <v>#VALUE!</v>
      </c>
    </row>
    <row r="7645" spans="1:10" hidden="1" x14ac:dyDescent="0.3">
      <c r="A7645" s="2" t="e">
        <f>Table1[[#This Row],[Befolyt]]</f>
        <v>#VALUE!</v>
      </c>
      <c r="B7645" t="e">
        <f>Table1[[#This Row],[ÜK]]</f>
        <v>#VALUE!</v>
      </c>
      <c r="C7645" s="3" t="e">
        <f>Table1[[#This Row],[Szla]]</f>
        <v>#VALUE!</v>
      </c>
      <c r="D7645" s="6" t="e">
        <f>Table1[[#This Row],[Kelt_hó]]</f>
        <v>#VALUE!</v>
      </c>
      <c r="E7645" t="e">
        <f>Table1[[#This Row],[Vevő]]</f>
        <v>#VALUE!</v>
      </c>
      <c r="F7645" t="e">
        <f>Table1[[#This Row],[Termékkör]]</f>
        <v>#VALUE!</v>
      </c>
      <c r="G7645" s="4" t="e">
        <f>Table1[[#This Row],[SzumElad]]</f>
        <v>#VALUE!</v>
      </c>
      <c r="H7645" s="7" t="e">
        <f>Table1[[#This Row],[Jut_%]]</f>
        <v>#VALUE!</v>
      </c>
      <c r="I7645" s="4" t="e">
        <f>Table1[[#This Row],[Jut]]</f>
        <v>#VALUE!</v>
      </c>
      <c r="J7645" s="4" t="e">
        <f>Table1[[#This Row],[Column1]]</f>
        <v>#VALUE!</v>
      </c>
    </row>
    <row r="7646" spans="1:10" hidden="1" x14ac:dyDescent="0.3">
      <c r="A7646" s="2" t="e">
        <f>Table1[[#This Row],[Befolyt]]</f>
        <v>#VALUE!</v>
      </c>
      <c r="B7646" t="e">
        <f>Table1[[#This Row],[ÜK]]</f>
        <v>#VALUE!</v>
      </c>
      <c r="C7646" s="3" t="e">
        <f>Table1[[#This Row],[Szla]]</f>
        <v>#VALUE!</v>
      </c>
      <c r="D7646" s="6" t="e">
        <f>Table1[[#This Row],[Kelt_hó]]</f>
        <v>#VALUE!</v>
      </c>
      <c r="E7646" t="e">
        <f>Table1[[#This Row],[Vevő]]</f>
        <v>#VALUE!</v>
      </c>
      <c r="F7646" t="e">
        <f>Table1[[#This Row],[Termékkör]]</f>
        <v>#VALUE!</v>
      </c>
      <c r="G7646" s="4" t="e">
        <f>Table1[[#This Row],[SzumElad]]</f>
        <v>#VALUE!</v>
      </c>
      <c r="H7646" s="7" t="e">
        <f>Table1[[#This Row],[Jut_%]]</f>
        <v>#VALUE!</v>
      </c>
      <c r="I7646" s="4" t="e">
        <f>Table1[[#This Row],[Jut]]</f>
        <v>#VALUE!</v>
      </c>
      <c r="J7646" s="4" t="e">
        <f>Table1[[#This Row],[Column1]]</f>
        <v>#VALUE!</v>
      </c>
    </row>
    <row r="7647" spans="1:10" hidden="1" x14ac:dyDescent="0.3">
      <c r="A7647" s="2" t="e">
        <f>Table1[[#This Row],[Befolyt]]</f>
        <v>#VALUE!</v>
      </c>
      <c r="B7647" t="e">
        <f>Table1[[#This Row],[ÜK]]</f>
        <v>#VALUE!</v>
      </c>
      <c r="C7647" s="3" t="e">
        <f>Table1[[#This Row],[Szla]]</f>
        <v>#VALUE!</v>
      </c>
      <c r="D7647" s="6" t="e">
        <f>Table1[[#This Row],[Kelt_hó]]</f>
        <v>#VALUE!</v>
      </c>
      <c r="E7647" t="e">
        <f>Table1[[#This Row],[Vevő]]</f>
        <v>#VALUE!</v>
      </c>
      <c r="F7647" t="e">
        <f>Table1[[#This Row],[Termékkör]]</f>
        <v>#VALUE!</v>
      </c>
      <c r="G7647" s="4" t="e">
        <f>Table1[[#This Row],[SzumElad]]</f>
        <v>#VALUE!</v>
      </c>
      <c r="H7647" s="7" t="e">
        <f>Table1[[#This Row],[Jut_%]]</f>
        <v>#VALUE!</v>
      </c>
      <c r="I7647" s="4" t="e">
        <f>Table1[[#This Row],[Jut]]</f>
        <v>#VALUE!</v>
      </c>
      <c r="J7647" s="4" t="e">
        <f>Table1[[#This Row],[Column1]]</f>
        <v>#VALUE!</v>
      </c>
    </row>
    <row r="7648" spans="1:10" hidden="1" x14ac:dyDescent="0.3">
      <c r="A7648" s="2" t="e">
        <f>Table1[[#This Row],[Befolyt]]</f>
        <v>#VALUE!</v>
      </c>
      <c r="B7648" t="e">
        <f>Table1[[#This Row],[ÜK]]</f>
        <v>#VALUE!</v>
      </c>
      <c r="C7648" s="3" t="e">
        <f>Table1[[#This Row],[Szla]]</f>
        <v>#VALUE!</v>
      </c>
      <c r="D7648" s="6" t="e">
        <f>Table1[[#This Row],[Kelt_hó]]</f>
        <v>#VALUE!</v>
      </c>
      <c r="E7648" t="e">
        <f>Table1[[#This Row],[Vevő]]</f>
        <v>#VALUE!</v>
      </c>
      <c r="F7648" t="e">
        <f>Table1[[#This Row],[Termékkör]]</f>
        <v>#VALUE!</v>
      </c>
      <c r="G7648" s="4" t="e">
        <f>Table1[[#This Row],[SzumElad]]</f>
        <v>#VALUE!</v>
      </c>
      <c r="H7648" s="7" t="e">
        <f>Table1[[#This Row],[Jut_%]]</f>
        <v>#VALUE!</v>
      </c>
      <c r="I7648" s="4" t="e">
        <f>Table1[[#This Row],[Jut]]</f>
        <v>#VALUE!</v>
      </c>
      <c r="J7648" s="4" t="e">
        <f>Table1[[#This Row],[Column1]]</f>
        <v>#VALUE!</v>
      </c>
    </row>
    <row r="7649" spans="1:10" hidden="1" x14ac:dyDescent="0.3">
      <c r="A7649" s="2" t="e">
        <f>Table1[[#This Row],[Befolyt]]</f>
        <v>#VALUE!</v>
      </c>
      <c r="B7649" t="e">
        <f>Table1[[#This Row],[ÜK]]</f>
        <v>#VALUE!</v>
      </c>
      <c r="C7649" s="3" t="e">
        <f>Table1[[#This Row],[Szla]]</f>
        <v>#VALUE!</v>
      </c>
      <c r="D7649" s="6" t="e">
        <f>Table1[[#This Row],[Kelt_hó]]</f>
        <v>#VALUE!</v>
      </c>
      <c r="E7649" t="e">
        <f>Table1[[#This Row],[Vevő]]</f>
        <v>#VALUE!</v>
      </c>
      <c r="F7649" t="e">
        <f>Table1[[#This Row],[Termékkör]]</f>
        <v>#VALUE!</v>
      </c>
      <c r="G7649" s="4" t="e">
        <f>Table1[[#This Row],[SzumElad]]</f>
        <v>#VALUE!</v>
      </c>
      <c r="H7649" s="7" t="e">
        <f>Table1[[#This Row],[Jut_%]]</f>
        <v>#VALUE!</v>
      </c>
      <c r="I7649" s="4" t="e">
        <f>Table1[[#This Row],[Jut]]</f>
        <v>#VALUE!</v>
      </c>
      <c r="J7649" s="4" t="e">
        <f>Table1[[#This Row],[Column1]]</f>
        <v>#VALUE!</v>
      </c>
    </row>
    <row r="7650" spans="1:10" hidden="1" x14ac:dyDescent="0.3">
      <c r="A7650" s="2" t="e">
        <f>Table1[[#This Row],[Befolyt]]</f>
        <v>#VALUE!</v>
      </c>
      <c r="B7650" t="e">
        <f>Table1[[#This Row],[ÜK]]</f>
        <v>#VALUE!</v>
      </c>
      <c r="C7650" s="3" t="e">
        <f>Table1[[#This Row],[Szla]]</f>
        <v>#VALUE!</v>
      </c>
      <c r="D7650" s="6" t="e">
        <f>Table1[[#This Row],[Kelt_hó]]</f>
        <v>#VALUE!</v>
      </c>
      <c r="E7650" t="e">
        <f>Table1[[#This Row],[Vevő]]</f>
        <v>#VALUE!</v>
      </c>
      <c r="F7650" t="e">
        <f>Table1[[#This Row],[Termékkör]]</f>
        <v>#VALUE!</v>
      </c>
      <c r="G7650" s="4" t="e">
        <f>Table1[[#This Row],[SzumElad]]</f>
        <v>#VALUE!</v>
      </c>
      <c r="H7650" s="7" t="e">
        <f>Table1[[#This Row],[Jut_%]]</f>
        <v>#VALUE!</v>
      </c>
      <c r="I7650" s="4" t="e">
        <f>Table1[[#This Row],[Jut]]</f>
        <v>#VALUE!</v>
      </c>
      <c r="J7650" s="4" t="e">
        <f>Table1[[#This Row],[Column1]]</f>
        <v>#VALUE!</v>
      </c>
    </row>
    <row r="7651" spans="1:10" hidden="1" x14ac:dyDescent="0.3">
      <c r="A7651" s="2" t="e">
        <f>Table1[[#This Row],[Befolyt]]</f>
        <v>#VALUE!</v>
      </c>
      <c r="B7651" t="e">
        <f>Table1[[#This Row],[ÜK]]</f>
        <v>#VALUE!</v>
      </c>
      <c r="C7651" s="3" t="e">
        <f>Table1[[#This Row],[Szla]]</f>
        <v>#VALUE!</v>
      </c>
      <c r="D7651" s="6" t="e">
        <f>Table1[[#This Row],[Kelt_hó]]</f>
        <v>#VALUE!</v>
      </c>
      <c r="E7651" t="e">
        <f>Table1[[#This Row],[Vevő]]</f>
        <v>#VALUE!</v>
      </c>
      <c r="F7651" t="e">
        <f>Table1[[#This Row],[Termékkör]]</f>
        <v>#VALUE!</v>
      </c>
      <c r="G7651" s="4" t="e">
        <f>Table1[[#This Row],[SzumElad]]</f>
        <v>#VALUE!</v>
      </c>
      <c r="H7651" s="7" t="e">
        <f>Table1[[#This Row],[Jut_%]]</f>
        <v>#VALUE!</v>
      </c>
      <c r="I7651" s="4" t="e">
        <f>Table1[[#This Row],[Jut]]</f>
        <v>#VALUE!</v>
      </c>
      <c r="J7651" s="4" t="e">
        <f>Table1[[#This Row],[Column1]]</f>
        <v>#VALUE!</v>
      </c>
    </row>
    <row r="7652" spans="1:10" hidden="1" x14ac:dyDescent="0.3">
      <c r="A7652" s="2" t="e">
        <f>Table1[[#This Row],[Befolyt]]</f>
        <v>#VALUE!</v>
      </c>
      <c r="B7652" t="e">
        <f>Table1[[#This Row],[ÜK]]</f>
        <v>#VALUE!</v>
      </c>
      <c r="C7652" s="3" t="e">
        <f>Table1[[#This Row],[Szla]]</f>
        <v>#VALUE!</v>
      </c>
      <c r="D7652" s="6" t="e">
        <f>Table1[[#This Row],[Kelt_hó]]</f>
        <v>#VALUE!</v>
      </c>
      <c r="E7652" t="e">
        <f>Table1[[#This Row],[Vevő]]</f>
        <v>#VALUE!</v>
      </c>
      <c r="F7652" t="e">
        <f>Table1[[#This Row],[Termékkör]]</f>
        <v>#VALUE!</v>
      </c>
      <c r="G7652" s="4" t="e">
        <f>Table1[[#This Row],[SzumElad]]</f>
        <v>#VALUE!</v>
      </c>
      <c r="H7652" s="7" t="e">
        <f>Table1[[#This Row],[Jut_%]]</f>
        <v>#VALUE!</v>
      </c>
      <c r="I7652" s="4" t="e">
        <f>Table1[[#This Row],[Jut]]</f>
        <v>#VALUE!</v>
      </c>
      <c r="J7652" s="4" t="e">
        <f>Table1[[#This Row],[Column1]]</f>
        <v>#VALUE!</v>
      </c>
    </row>
    <row r="7653" spans="1:10" hidden="1" x14ac:dyDescent="0.3">
      <c r="A7653" s="2" t="e">
        <f>Table1[[#This Row],[Befolyt]]</f>
        <v>#VALUE!</v>
      </c>
      <c r="B7653" t="e">
        <f>Table1[[#This Row],[ÜK]]</f>
        <v>#VALUE!</v>
      </c>
      <c r="C7653" s="3" t="e">
        <f>Table1[[#This Row],[Szla]]</f>
        <v>#VALUE!</v>
      </c>
      <c r="D7653" s="6" t="e">
        <f>Table1[[#This Row],[Kelt_hó]]</f>
        <v>#VALUE!</v>
      </c>
      <c r="E7653" t="e">
        <f>Table1[[#This Row],[Vevő]]</f>
        <v>#VALUE!</v>
      </c>
      <c r="F7653" t="e">
        <f>Table1[[#This Row],[Termékkör]]</f>
        <v>#VALUE!</v>
      </c>
      <c r="G7653" s="4" t="e">
        <f>Table1[[#This Row],[SzumElad]]</f>
        <v>#VALUE!</v>
      </c>
      <c r="H7653" s="7" t="e">
        <f>Table1[[#This Row],[Jut_%]]</f>
        <v>#VALUE!</v>
      </c>
      <c r="I7653" s="4" t="e">
        <f>Table1[[#This Row],[Jut]]</f>
        <v>#VALUE!</v>
      </c>
      <c r="J7653" s="4" t="e">
        <f>Table1[[#This Row],[Column1]]</f>
        <v>#VALUE!</v>
      </c>
    </row>
    <row r="7654" spans="1:10" hidden="1" x14ac:dyDescent="0.3">
      <c r="A7654" s="2" t="e">
        <f>Table1[[#This Row],[Befolyt]]</f>
        <v>#VALUE!</v>
      </c>
      <c r="B7654" t="e">
        <f>Table1[[#This Row],[ÜK]]</f>
        <v>#VALUE!</v>
      </c>
      <c r="C7654" s="3" t="e">
        <f>Table1[[#This Row],[Szla]]</f>
        <v>#VALUE!</v>
      </c>
      <c r="D7654" s="6" t="e">
        <f>Table1[[#This Row],[Kelt_hó]]</f>
        <v>#VALUE!</v>
      </c>
      <c r="E7654" t="e">
        <f>Table1[[#This Row],[Vevő]]</f>
        <v>#VALUE!</v>
      </c>
      <c r="F7654" t="e">
        <f>Table1[[#This Row],[Termékkör]]</f>
        <v>#VALUE!</v>
      </c>
      <c r="G7654" s="4" t="e">
        <f>Table1[[#This Row],[SzumElad]]</f>
        <v>#VALUE!</v>
      </c>
      <c r="H7654" s="7" t="e">
        <f>Table1[[#This Row],[Jut_%]]</f>
        <v>#VALUE!</v>
      </c>
      <c r="I7654" s="4" t="e">
        <f>Table1[[#This Row],[Jut]]</f>
        <v>#VALUE!</v>
      </c>
      <c r="J7654" s="4" t="e">
        <f>Table1[[#This Row],[Column1]]</f>
        <v>#VALUE!</v>
      </c>
    </row>
    <row r="7655" spans="1:10" hidden="1" x14ac:dyDescent="0.3">
      <c r="A7655" s="2" t="e">
        <f>Table1[[#This Row],[Befolyt]]</f>
        <v>#VALUE!</v>
      </c>
      <c r="B7655" t="e">
        <f>Table1[[#This Row],[ÜK]]</f>
        <v>#VALUE!</v>
      </c>
      <c r="C7655" s="3" t="e">
        <f>Table1[[#This Row],[Szla]]</f>
        <v>#VALUE!</v>
      </c>
      <c r="D7655" s="6" t="e">
        <f>Table1[[#This Row],[Kelt_hó]]</f>
        <v>#VALUE!</v>
      </c>
      <c r="E7655" t="e">
        <f>Table1[[#This Row],[Vevő]]</f>
        <v>#VALUE!</v>
      </c>
      <c r="F7655" t="e">
        <f>Table1[[#This Row],[Termékkör]]</f>
        <v>#VALUE!</v>
      </c>
      <c r="G7655" s="4" t="e">
        <f>Table1[[#This Row],[SzumElad]]</f>
        <v>#VALUE!</v>
      </c>
      <c r="H7655" s="7" t="e">
        <f>Table1[[#This Row],[Jut_%]]</f>
        <v>#VALUE!</v>
      </c>
      <c r="I7655" s="4" t="e">
        <f>Table1[[#This Row],[Jut]]</f>
        <v>#VALUE!</v>
      </c>
      <c r="J7655" s="4" t="e">
        <f>Table1[[#This Row],[Column1]]</f>
        <v>#VALUE!</v>
      </c>
    </row>
    <row r="7656" spans="1:10" hidden="1" x14ac:dyDescent="0.3">
      <c r="A7656" s="2" t="e">
        <f>Table1[[#This Row],[Befolyt]]</f>
        <v>#VALUE!</v>
      </c>
      <c r="B7656" t="e">
        <f>Table1[[#This Row],[ÜK]]</f>
        <v>#VALUE!</v>
      </c>
      <c r="C7656" s="3" t="e">
        <f>Table1[[#This Row],[Szla]]</f>
        <v>#VALUE!</v>
      </c>
      <c r="D7656" s="6" t="e">
        <f>Table1[[#This Row],[Kelt_hó]]</f>
        <v>#VALUE!</v>
      </c>
      <c r="E7656" t="e">
        <f>Table1[[#This Row],[Vevő]]</f>
        <v>#VALUE!</v>
      </c>
      <c r="F7656" t="e">
        <f>Table1[[#This Row],[Termékkör]]</f>
        <v>#VALUE!</v>
      </c>
      <c r="G7656" s="4" t="e">
        <f>Table1[[#This Row],[SzumElad]]</f>
        <v>#VALUE!</v>
      </c>
      <c r="H7656" s="7" t="e">
        <f>Table1[[#This Row],[Jut_%]]</f>
        <v>#VALUE!</v>
      </c>
      <c r="I7656" s="4" t="e">
        <f>Table1[[#This Row],[Jut]]</f>
        <v>#VALUE!</v>
      </c>
      <c r="J7656" s="4" t="e">
        <f>Table1[[#This Row],[Column1]]</f>
        <v>#VALUE!</v>
      </c>
    </row>
    <row r="7657" spans="1:10" hidden="1" x14ac:dyDescent="0.3">
      <c r="A7657" s="2" t="e">
        <f>Table1[[#This Row],[Befolyt]]</f>
        <v>#VALUE!</v>
      </c>
      <c r="B7657" t="e">
        <f>Table1[[#This Row],[ÜK]]</f>
        <v>#VALUE!</v>
      </c>
      <c r="C7657" s="3" t="e">
        <f>Table1[[#This Row],[Szla]]</f>
        <v>#VALUE!</v>
      </c>
      <c r="D7657" s="6" t="e">
        <f>Table1[[#This Row],[Kelt_hó]]</f>
        <v>#VALUE!</v>
      </c>
      <c r="E7657" t="e">
        <f>Table1[[#This Row],[Vevő]]</f>
        <v>#VALUE!</v>
      </c>
      <c r="F7657" t="e">
        <f>Table1[[#This Row],[Termékkör]]</f>
        <v>#VALUE!</v>
      </c>
      <c r="G7657" s="4" t="e">
        <f>Table1[[#This Row],[SzumElad]]</f>
        <v>#VALUE!</v>
      </c>
      <c r="H7657" s="7" t="e">
        <f>Table1[[#This Row],[Jut_%]]</f>
        <v>#VALUE!</v>
      </c>
      <c r="I7657" s="4" t="e">
        <f>Table1[[#This Row],[Jut]]</f>
        <v>#VALUE!</v>
      </c>
      <c r="J7657" s="4" t="e">
        <f>Table1[[#This Row],[Column1]]</f>
        <v>#VALUE!</v>
      </c>
    </row>
    <row r="7658" spans="1:10" hidden="1" x14ac:dyDescent="0.3">
      <c r="A7658" s="2" t="e">
        <f>Table1[[#This Row],[Befolyt]]</f>
        <v>#VALUE!</v>
      </c>
      <c r="B7658" t="e">
        <f>Table1[[#This Row],[ÜK]]</f>
        <v>#VALUE!</v>
      </c>
      <c r="C7658" s="3" t="e">
        <f>Table1[[#This Row],[Szla]]</f>
        <v>#VALUE!</v>
      </c>
      <c r="D7658" s="6" t="e">
        <f>Table1[[#This Row],[Kelt_hó]]</f>
        <v>#VALUE!</v>
      </c>
      <c r="E7658" t="e">
        <f>Table1[[#This Row],[Vevő]]</f>
        <v>#VALUE!</v>
      </c>
      <c r="F7658" t="e">
        <f>Table1[[#This Row],[Termékkör]]</f>
        <v>#VALUE!</v>
      </c>
      <c r="G7658" s="4" t="e">
        <f>Table1[[#This Row],[SzumElad]]</f>
        <v>#VALUE!</v>
      </c>
      <c r="H7658" s="7" t="e">
        <f>Table1[[#This Row],[Jut_%]]</f>
        <v>#VALUE!</v>
      </c>
      <c r="I7658" s="4" t="e">
        <f>Table1[[#This Row],[Jut]]</f>
        <v>#VALUE!</v>
      </c>
      <c r="J7658" s="4" t="e">
        <f>Table1[[#This Row],[Column1]]</f>
        <v>#VALUE!</v>
      </c>
    </row>
    <row r="7659" spans="1:10" hidden="1" x14ac:dyDescent="0.3">
      <c r="A7659" s="2" t="e">
        <f>Table1[[#This Row],[Befolyt]]</f>
        <v>#VALUE!</v>
      </c>
      <c r="B7659" t="e">
        <f>Table1[[#This Row],[ÜK]]</f>
        <v>#VALUE!</v>
      </c>
      <c r="C7659" s="3" t="e">
        <f>Table1[[#This Row],[Szla]]</f>
        <v>#VALUE!</v>
      </c>
      <c r="D7659" s="6" t="e">
        <f>Table1[[#This Row],[Kelt_hó]]</f>
        <v>#VALUE!</v>
      </c>
      <c r="E7659" t="e">
        <f>Table1[[#This Row],[Vevő]]</f>
        <v>#VALUE!</v>
      </c>
      <c r="F7659" t="e">
        <f>Table1[[#This Row],[Termékkör]]</f>
        <v>#VALUE!</v>
      </c>
      <c r="G7659" s="4" t="e">
        <f>Table1[[#This Row],[SzumElad]]</f>
        <v>#VALUE!</v>
      </c>
      <c r="H7659" s="7" t="e">
        <f>Table1[[#This Row],[Jut_%]]</f>
        <v>#VALUE!</v>
      </c>
      <c r="I7659" s="4" t="e">
        <f>Table1[[#This Row],[Jut]]</f>
        <v>#VALUE!</v>
      </c>
      <c r="J7659" s="4" t="e">
        <f>Table1[[#This Row],[Column1]]</f>
        <v>#VALUE!</v>
      </c>
    </row>
    <row r="7660" spans="1:10" hidden="1" x14ac:dyDescent="0.3">
      <c r="A7660" s="2" t="e">
        <f>Table1[[#This Row],[Befolyt]]</f>
        <v>#VALUE!</v>
      </c>
      <c r="B7660" t="e">
        <f>Table1[[#This Row],[ÜK]]</f>
        <v>#VALUE!</v>
      </c>
      <c r="C7660" s="3" t="e">
        <f>Table1[[#This Row],[Szla]]</f>
        <v>#VALUE!</v>
      </c>
      <c r="D7660" s="6" t="e">
        <f>Table1[[#This Row],[Kelt_hó]]</f>
        <v>#VALUE!</v>
      </c>
      <c r="E7660" t="e">
        <f>Table1[[#This Row],[Vevő]]</f>
        <v>#VALUE!</v>
      </c>
      <c r="F7660" t="e">
        <f>Table1[[#This Row],[Termékkör]]</f>
        <v>#VALUE!</v>
      </c>
      <c r="G7660" s="4" t="e">
        <f>Table1[[#This Row],[SzumElad]]</f>
        <v>#VALUE!</v>
      </c>
      <c r="H7660" s="7" t="e">
        <f>Table1[[#This Row],[Jut_%]]</f>
        <v>#VALUE!</v>
      </c>
      <c r="I7660" s="4" t="e">
        <f>Table1[[#This Row],[Jut]]</f>
        <v>#VALUE!</v>
      </c>
      <c r="J7660" s="4" t="e">
        <f>Table1[[#This Row],[Column1]]</f>
        <v>#VALUE!</v>
      </c>
    </row>
    <row r="7661" spans="1:10" hidden="1" x14ac:dyDescent="0.3">
      <c r="A7661" s="2" t="e">
        <f>Table1[[#This Row],[Befolyt]]</f>
        <v>#VALUE!</v>
      </c>
      <c r="B7661" t="e">
        <f>Table1[[#This Row],[ÜK]]</f>
        <v>#VALUE!</v>
      </c>
      <c r="C7661" s="3" t="e">
        <f>Table1[[#This Row],[Szla]]</f>
        <v>#VALUE!</v>
      </c>
      <c r="D7661" s="6" t="e">
        <f>Table1[[#This Row],[Kelt_hó]]</f>
        <v>#VALUE!</v>
      </c>
      <c r="E7661" t="e">
        <f>Table1[[#This Row],[Vevő]]</f>
        <v>#VALUE!</v>
      </c>
      <c r="F7661" t="e">
        <f>Table1[[#This Row],[Termékkör]]</f>
        <v>#VALUE!</v>
      </c>
      <c r="G7661" s="4" t="e">
        <f>Table1[[#This Row],[SzumElad]]</f>
        <v>#VALUE!</v>
      </c>
      <c r="H7661" s="7" t="e">
        <f>Table1[[#This Row],[Jut_%]]</f>
        <v>#VALUE!</v>
      </c>
      <c r="I7661" s="4" t="e">
        <f>Table1[[#This Row],[Jut]]</f>
        <v>#VALUE!</v>
      </c>
      <c r="J7661" s="4" t="e">
        <f>Table1[[#This Row],[Column1]]</f>
        <v>#VALUE!</v>
      </c>
    </row>
    <row r="7662" spans="1:10" hidden="1" x14ac:dyDescent="0.3">
      <c r="A7662" s="2" t="e">
        <f>Table1[[#This Row],[Befolyt]]</f>
        <v>#VALUE!</v>
      </c>
      <c r="B7662" t="e">
        <f>Table1[[#This Row],[ÜK]]</f>
        <v>#VALUE!</v>
      </c>
      <c r="C7662" s="3" t="e">
        <f>Table1[[#This Row],[Szla]]</f>
        <v>#VALUE!</v>
      </c>
      <c r="D7662" s="6" t="e">
        <f>Table1[[#This Row],[Kelt_hó]]</f>
        <v>#VALUE!</v>
      </c>
      <c r="E7662" t="e">
        <f>Table1[[#This Row],[Vevő]]</f>
        <v>#VALUE!</v>
      </c>
      <c r="F7662" t="e">
        <f>Table1[[#This Row],[Termékkör]]</f>
        <v>#VALUE!</v>
      </c>
      <c r="G7662" s="4" t="e">
        <f>Table1[[#This Row],[SzumElad]]</f>
        <v>#VALUE!</v>
      </c>
      <c r="H7662" s="7" t="e">
        <f>Table1[[#This Row],[Jut_%]]</f>
        <v>#VALUE!</v>
      </c>
      <c r="I7662" s="4" t="e">
        <f>Table1[[#This Row],[Jut]]</f>
        <v>#VALUE!</v>
      </c>
      <c r="J7662" s="4" t="e">
        <f>Table1[[#This Row],[Column1]]</f>
        <v>#VALUE!</v>
      </c>
    </row>
    <row r="7663" spans="1:10" hidden="1" x14ac:dyDescent="0.3">
      <c r="A7663" s="2" t="e">
        <f>Table1[[#This Row],[Befolyt]]</f>
        <v>#VALUE!</v>
      </c>
      <c r="B7663" t="e">
        <f>Table1[[#This Row],[ÜK]]</f>
        <v>#VALUE!</v>
      </c>
      <c r="C7663" s="3" t="e">
        <f>Table1[[#This Row],[Szla]]</f>
        <v>#VALUE!</v>
      </c>
      <c r="D7663" s="6" t="e">
        <f>Table1[[#This Row],[Kelt_hó]]</f>
        <v>#VALUE!</v>
      </c>
      <c r="E7663" t="e">
        <f>Table1[[#This Row],[Vevő]]</f>
        <v>#VALUE!</v>
      </c>
      <c r="F7663" t="e">
        <f>Table1[[#This Row],[Termékkör]]</f>
        <v>#VALUE!</v>
      </c>
      <c r="G7663" s="4" t="e">
        <f>Table1[[#This Row],[SzumElad]]</f>
        <v>#VALUE!</v>
      </c>
      <c r="H7663" s="7" t="e">
        <f>Table1[[#This Row],[Jut_%]]</f>
        <v>#VALUE!</v>
      </c>
      <c r="I7663" s="4" t="e">
        <f>Table1[[#This Row],[Jut]]</f>
        <v>#VALUE!</v>
      </c>
      <c r="J7663" s="4" t="e">
        <f>Table1[[#This Row],[Column1]]</f>
        <v>#VALUE!</v>
      </c>
    </row>
    <row r="7664" spans="1:10" hidden="1" x14ac:dyDescent="0.3">
      <c r="A7664" s="2" t="e">
        <f>Table1[[#This Row],[Befolyt]]</f>
        <v>#VALUE!</v>
      </c>
      <c r="B7664" t="e">
        <f>Table1[[#This Row],[ÜK]]</f>
        <v>#VALUE!</v>
      </c>
      <c r="C7664" s="3" t="e">
        <f>Table1[[#This Row],[Szla]]</f>
        <v>#VALUE!</v>
      </c>
      <c r="D7664" s="6" t="e">
        <f>Table1[[#This Row],[Kelt_hó]]</f>
        <v>#VALUE!</v>
      </c>
      <c r="E7664" t="e">
        <f>Table1[[#This Row],[Vevő]]</f>
        <v>#VALUE!</v>
      </c>
      <c r="F7664" t="e">
        <f>Table1[[#This Row],[Termékkör]]</f>
        <v>#VALUE!</v>
      </c>
      <c r="G7664" s="4" t="e">
        <f>Table1[[#This Row],[SzumElad]]</f>
        <v>#VALUE!</v>
      </c>
      <c r="H7664" s="7" t="e">
        <f>Table1[[#This Row],[Jut_%]]</f>
        <v>#VALUE!</v>
      </c>
      <c r="I7664" s="4" t="e">
        <f>Table1[[#This Row],[Jut]]</f>
        <v>#VALUE!</v>
      </c>
      <c r="J7664" s="4" t="e">
        <f>Table1[[#This Row],[Column1]]</f>
        <v>#VALUE!</v>
      </c>
    </row>
    <row r="7665" spans="1:10" hidden="1" x14ac:dyDescent="0.3">
      <c r="A7665" s="2" t="e">
        <f>Table1[[#This Row],[Befolyt]]</f>
        <v>#VALUE!</v>
      </c>
      <c r="B7665" t="e">
        <f>Table1[[#This Row],[ÜK]]</f>
        <v>#VALUE!</v>
      </c>
      <c r="C7665" s="3" t="e">
        <f>Table1[[#This Row],[Szla]]</f>
        <v>#VALUE!</v>
      </c>
      <c r="D7665" s="6" t="e">
        <f>Table1[[#This Row],[Kelt_hó]]</f>
        <v>#VALUE!</v>
      </c>
      <c r="E7665" t="e">
        <f>Table1[[#This Row],[Vevő]]</f>
        <v>#VALUE!</v>
      </c>
      <c r="F7665" t="e">
        <f>Table1[[#This Row],[Termékkör]]</f>
        <v>#VALUE!</v>
      </c>
      <c r="G7665" s="4" t="e">
        <f>Table1[[#This Row],[SzumElad]]</f>
        <v>#VALUE!</v>
      </c>
      <c r="H7665" s="7" t="e">
        <f>Table1[[#This Row],[Jut_%]]</f>
        <v>#VALUE!</v>
      </c>
      <c r="I7665" s="4" t="e">
        <f>Table1[[#This Row],[Jut]]</f>
        <v>#VALUE!</v>
      </c>
      <c r="J7665" s="4" t="e">
        <f>Table1[[#This Row],[Column1]]</f>
        <v>#VALUE!</v>
      </c>
    </row>
    <row r="7666" spans="1:10" hidden="1" x14ac:dyDescent="0.3">
      <c r="A7666" s="2" t="e">
        <f>Table1[[#This Row],[Befolyt]]</f>
        <v>#VALUE!</v>
      </c>
      <c r="B7666" t="e">
        <f>Table1[[#This Row],[ÜK]]</f>
        <v>#VALUE!</v>
      </c>
      <c r="C7666" s="3" t="e">
        <f>Table1[[#This Row],[Szla]]</f>
        <v>#VALUE!</v>
      </c>
      <c r="D7666" s="6" t="e">
        <f>Table1[[#This Row],[Kelt_hó]]</f>
        <v>#VALUE!</v>
      </c>
      <c r="E7666" t="e">
        <f>Table1[[#This Row],[Vevő]]</f>
        <v>#VALUE!</v>
      </c>
      <c r="F7666" t="e">
        <f>Table1[[#This Row],[Termékkör]]</f>
        <v>#VALUE!</v>
      </c>
      <c r="G7666" s="4" t="e">
        <f>Table1[[#This Row],[SzumElad]]</f>
        <v>#VALUE!</v>
      </c>
      <c r="H7666" s="7" t="e">
        <f>Table1[[#This Row],[Jut_%]]</f>
        <v>#VALUE!</v>
      </c>
      <c r="I7666" s="4" t="e">
        <f>Table1[[#This Row],[Jut]]</f>
        <v>#VALUE!</v>
      </c>
      <c r="J7666" s="4" t="e">
        <f>Table1[[#This Row],[Column1]]</f>
        <v>#VALUE!</v>
      </c>
    </row>
    <row r="7667" spans="1:10" hidden="1" x14ac:dyDescent="0.3">
      <c r="A7667" s="2" t="e">
        <f>Table1[[#This Row],[Befolyt]]</f>
        <v>#VALUE!</v>
      </c>
      <c r="B7667" t="e">
        <f>Table1[[#This Row],[ÜK]]</f>
        <v>#VALUE!</v>
      </c>
      <c r="C7667" s="3" t="e">
        <f>Table1[[#This Row],[Szla]]</f>
        <v>#VALUE!</v>
      </c>
      <c r="D7667" s="6" t="e">
        <f>Table1[[#This Row],[Kelt_hó]]</f>
        <v>#VALUE!</v>
      </c>
      <c r="E7667" t="e">
        <f>Table1[[#This Row],[Vevő]]</f>
        <v>#VALUE!</v>
      </c>
      <c r="F7667" t="e">
        <f>Table1[[#This Row],[Termékkör]]</f>
        <v>#VALUE!</v>
      </c>
      <c r="G7667" s="4" t="e">
        <f>Table1[[#This Row],[SzumElad]]</f>
        <v>#VALUE!</v>
      </c>
      <c r="H7667" s="7" t="e">
        <f>Table1[[#This Row],[Jut_%]]</f>
        <v>#VALUE!</v>
      </c>
      <c r="I7667" s="4" t="e">
        <f>Table1[[#This Row],[Jut]]</f>
        <v>#VALUE!</v>
      </c>
      <c r="J7667" s="4" t="e">
        <f>Table1[[#This Row],[Column1]]</f>
        <v>#VALUE!</v>
      </c>
    </row>
    <row r="7668" spans="1:10" hidden="1" x14ac:dyDescent="0.3">
      <c r="A7668" s="2" t="e">
        <f>Table1[[#This Row],[Befolyt]]</f>
        <v>#VALUE!</v>
      </c>
      <c r="B7668" t="e">
        <f>Table1[[#This Row],[ÜK]]</f>
        <v>#VALUE!</v>
      </c>
      <c r="C7668" s="3" t="e">
        <f>Table1[[#This Row],[Szla]]</f>
        <v>#VALUE!</v>
      </c>
      <c r="D7668" s="6" t="e">
        <f>Table1[[#This Row],[Kelt_hó]]</f>
        <v>#VALUE!</v>
      </c>
      <c r="E7668" t="e">
        <f>Table1[[#This Row],[Vevő]]</f>
        <v>#VALUE!</v>
      </c>
      <c r="F7668" t="e">
        <f>Table1[[#This Row],[Termékkör]]</f>
        <v>#VALUE!</v>
      </c>
      <c r="G7668" s="4" t="e">
        <f>Table1[[#This Row],[SzumElad]]</f>
        <v>#VALUE!</v>
      </c>
      <c r="H7668" s="7" t="e">
        <f>Table1[[#This Row],[Jut_%]]</f>
        <v>#VALUE!</v>
      </c>
      <c r="I7668" s="4" t="e">
        <f>Table1[[#This Row],[Jut]]</f>
        <v>#VALUE!</v>
      </c>
      <c r="J7668" s="4" t="e">
        <f>Table1[[#This Row],[Column1]]</f>
        <v>#VALUE!</v>
      </c>
    </row>
    <row r="7669" spans="1:10" hidden="1" x14ac:dyDescent="0.3">
      <c r="A7669" s="2" t="e">
        <f>Table1[[#This Row],[Befolyt]]</f>
        <v>#VALUE!</v>
      </c>
      <c r="B7669" t="e">
        <f>Table1[[#This Row],[ÜK]]</f>
        <v>#VALUE!</v>
      </c>
      <c r="C7669" s="3" t="e">
        <f>Table1[[#This Row],[Szla]]</f>
        <v>#VALUE!</v>
      </c>
      <c r="D7669" s="6" t="e">
        <f>Table1[[#This Row],[Kelt_hó]]</f>
        <v>#VALUE!</v>
      </c>
      <c r="E7669" t="e">
        <f>Table1[[#This Row],[Vevő]]</f>
        <v>#VALUE!</v>
      </c>
      <c r="F7669" t="e">
        <f>Table1[[#This Row],[Termékkör]]</f>
        <v>#VALUE!</v>
      </c>
      <c r="G7669" s="4" t="e">
        <f>Table1[[#This Row],[SzumElad]]</f>
        <v>#VALUE!</v>
      </c>
      <c r="H7669" s="7" t="e">
        <f>Table1[[#This Row],[Jut_%]]</f>
        <v>#VALUE!</v>
      </c>
      <c r="I7669" s="4" t="e">
        <f>Table1[[#This Row],[Jut]]</f>
        <v>#VALUE!</v>
      </c>
      <c r="J7669" s="4" t="e">
        <f>Table1[[#This Row],[Column1]]</f>
        <v>#VALUE!</v>
      </c>
    </row>
    <row r="7670" spans="1:10" hidden="1" x14ac:dyDescent="0.3">
      <c r="A7670" s="2" t="e">
        <f>Table1[[#This Row],[Befolyt]]</f>
        <v>#VALUE!</v>
      </c>
      <c r="B7670" t="e">
        <f>Table1[[#This Row],[ÜK]]</f>
        <v>#VALUE!</v>
      </c>
      <c r="C7670" s="3" t="e">
        <f>Table1[[#This Row],[Szla]]</f>
        <v>#VALUE!</v>
      </c>
      <c r="D7670" s="6" t="e">
        <f>Table1[[#This Row],[Kelt_hó]]</f>
        <v>#VALUE!</v>
      </c>
      <c r="E7670" t="e">
        <f>Table1[[#This Row],[Vevő]]</f>
        <v>#VALUE!</v>
      </c>
      <c r="F7670" t="e">
        <f>Table1[[#This Row],[Termékkör]]</f>
        <v>#VALUE!</v>
      </c>
      <c r="G7670" s="4" t="e">
        <f>Table1[[#This Row],[SzumElad]]</f>
        <v>#VALUE!</v>
      </c>
      <c r="H7670" s="7" t="e">
        <f>Table1[[#This Row],[Jut_%]]</f>
        <v>#VALUE!</v>
      </c>
      <c r="I7670" s="4" t="e">
        <f>Table1[[#This Row],[Jut]]</f>
        <v>#VALUE!</v>
      </c>
      <c r="J7670" s="4" t="e">
        <f>Table1[[#This Row],[Column1]]</f>
        <v>#VALUE!</v>
      </c>
    </row>
    <row r="7671" spans="1:10" hidden="1" x14ac:dyDescent="0.3">
      <c r="A7671" s="2" t="e">
        <f>Table1[[#This Row],[Befolyt]]</f>
        <v>#VALUE!</v>
      </c>
      <c r="B7671" t="e">
        <f>Table1[[#This Row],[ÜK]]</f>
        <v>#VALUE!</v>
      </c>
      <c r="C7671" s="3" t="e">
        <f>Table1[[#This Row],[Szla]]</f>
        <v>#VALUE!</v>
      </c>
      <c r="D7671" s="6" t="e">
        <f>Table1[[#This Row],[Kelt_hó]]</f>
        <v>#VALUE!</v>
      </c>
      <c r="E7671" t="e">
        <f>Table1[[#This Row],[Vevő]]</f>
        <v>#VALUE!</v>
      </c>
      <c r="F7671" t="e">
        <f>Table1[[#This Row],[Termékkör]]</f>
        <v>#VALUE!</v>
      </c>
      <c r="G7671" s="4" t="e">
        <f>Table1[[#This Row],[SzumElad]]</f>
        <v>#VALUE!</v>
      </c>
      <c r="H7671" s="7" t="e">
        <f>Table1[[#This Row],[Jut_%]]</f>
        <v>#VALUE!</v>
      </c>
      <c r="I7671" s="4" t="e">
        <f>Table1[[#This Row],[Jut]]</f>
        <v>#VALUE!</v>
      </c>
      <c r="J7671" s="4" t="e">
        <f>Table1[[#This Row],[Column1]]</f>
        <v>#VALUE!</v>
      </c>
    </row>
    <row r="7672" spans="1:10" hidden="1" x14ac:dyDescent="0.3">
      <c r="A7672" s="2" t="e">
        <f>Table1[[#This Row],[Befolyt]]</f>
        <v>#VALUE!</v>
      </c>
      <c r="B7672" t="e">
        <f>Table1[[#This Row],[ÜK]]</f>
        <v>#VALUE!</v>
      </c>
      <c r="C7672" s="3" t="e">
        <f>Table1[[#This Row],[Szla]]</f>
        <v>#VALUE!</v>
      </c>
      <c r="D7672" s="6" t="e">
        <f>Table1[[#This Row],[Kelt_hó]]</f>
        <v>#VALUE!</v>
      </c>
      <c r="E7672" t="e">
        <f>Table1[[#This Row],[Vevő]]</f>
        <v>#VALUE!</v>
      </c>
      <c r="F7672" t="e">
        <f>Table1[[#This Row],[Termékkör]]</f>
        <v>#VALUE!</v>
      </c>
      <c r="G7672" s="4" t="e">
        <f>Table1[[#This Row],[SzumElad]]</f>
        <v>#VALUE!</v>
      </c>
      <c r="H7672" s="7" t="e">
        <f>Table1[[#This Row],[Jut_%]]</f>
        <v>#VALUE!</v>
      </c>
      <c r="I7672" s="4" t="e">
        <f>Table1[[#This Row],[Jut]]</f>
        <v>#VALUE!</v>
      </c>
      <c r="J7672" s="4" t="e">
        <f>Table1[[#This Row],[Column1]]</f>
        <v>#VALUE!</v>
      </c>
    </row>
    <row r="7673" spans="1:10" hidden="1" x14ac:dyDescent="0.3">
      <c r="A7673" s="2" t="e">
        <f>Table1[[#This Row],[Befolyt]]</f>
        <v>#VALUE!</v>
      </c>
      <c r="B7673" t="e">
        <f>Table1[[#This Row],[ÜK]]</f>
        <v>#VALUE!</v>
      </c>
      <c r="C7673" s="3" t="e">
        <f>Table1[[#This Row],[Szla]]</f>
        <v>#VALUE!</v>
      </c>
      <c r="D7673" s="6" t="e">
        <f>Table1[[#This Row],[Kelt_hó]]</f>
        <v>#VALUE!</v>
      </c>
      <c r="E7673" t="e">
        <f>Table1[[#This Row],[Vevő]]</f>
        <v>#VALUE!</v>
      </c>
      <c r="F7673" t="e">
        <f>Table1[[#This Row],[Termékkör]]</f>
        <v>#VALUE!</v>
      </c>
      <c r="G7673" s="4" t="e">
        <f>Table1[[#This Row],[SzumElad]]</f>
        <v>#VALUE!</v>
      </c>
      <c r="H7673" s="7" t="e">
        <f>Table1[[#This Row],[Jut_%]]</f>
        <v>#VALUE!</v>
      </c>
      <c r="I7673" s="4" t="e">
        <f>Table1[[#This Row],[Jut]]</f>
        <v>#VALUE!</v>
      </c>
      <c r="J7673" s="4" t="e">
        <f>Table1[[#This Row],[Column1]]</f>
        <v>#VALUE!</v>
      </c>
    </row>
    <row r="7674" spans="1:10" hidden="1" x14ac:dyDescent="0.3">
      <c r="A7674" s="2" t="e">
        <f>Table1[[#This Row],[Befolyt]]</f>
        <v>#VALUE!</v>
      </c>
      <c r="B7674" t="e">
        <f>Table1[[#This Row],[ÜK]]</f>
        <v>#VALUE!</v>
      </c>
      <c r="C7674" s="3" t="e">
        <f>Table1[[#This Row],[Szla]]</f>
        <v>#VALUE!</v>
      </c>
      <c r="D7674" s="6" t="e">
        <f>Table1[[#This Row],[Kelt_hó]]</f>
        <v>#VALUE!</v>
      </c>
      <c r="E7674" t="e">
        <f>Table1[[#This Row],[Vevő]]</f>
        <v>#VALUE!</v>
      </c>
      <c r="F7674" t="e">
        <f>Table1[[#This Row],[Termékkör]]</f>
        <v>#VALUE!</v>
      </c>
      <c r="G7674" s="4" t="e">
        <f>Table1[[#This Row],[SzumElad]]</f>
        <v>#VALUE!</v>
      </c>
      <c r="H7674" s="7" t="e">
        <f>Table1[[#This Row],[Jut_%]]</f>
        <v>#VALUE!</v>
      </c>
      <c r="I7674" s="4" t="e">
        <f>Table1[[#This Row],[Jut]]</f>
        <v>#VALUE!</v>
      </c>
      <c r="J7674" s="4" t="e">
        <f>Table1[[#This Row],[Column1]]</f>
        <v>#VALUE!</v>
      </c>
    </row>
    <row r="7675" spans="1:10" hidden="1" x14ac:dyDescent="0.3">
      <c r="A7675" s="2" t="e">
        <f>Table1[[#This Row],[Befolyt]]</f>
        <v>#VALUE!</v>
      </c>
      <c r="B7675" t="e">
        <f>Table1[[#This Row],[ÜK]]</f>
        <v>#VALUE!</v>
      </c>
      <c r="C7675" s="3" t="e">
        <f>Table1[[#This Row],[Szla]]</f>
        <v>#VALUE!</v>
      </c>
      <c r="D7675" s="6" t="e">
        <f>Table1[[#This Row],[Kelt_hó]]</f>
        <v>#VALUE!</v>
      </c>
      <c r="E7675" t="e">
        <f>Table1[[#This Row],[Vevő]]</f>
        <v>#VALUE!</v>
      </c>
      <c r="F7675" t="e">
        <f>Table1[[#This Row],[Termékkör]]</f>
        <v>#VALUE!</v>
      </c>
      <c r="G7675" s="4" t="e">
        <f>Table1[[#This Row],[SzumElad]]</f>
        <v>#VALUE!</v>
      </c>
      <c r="H7675" s="7" t="e">
        <f>Table1[[#This Row],[Jut_%]]</f>
        <v>#VALUE!</v>
      </c>
      <c r="I7675" s="4" t="e">
        <f>Table1[[#This Row],[Jut]]</f>
        <v>#VALUE!</v>
      </c>
      <c r="J7675" s="4" t="e">
        <f>Table1[[#This Row],[Column1]]</f>
        <v>#VALUE!</v>
      </c>
    </row>
    <row r="7676" spans="1:10" hidden="1" x14ac:dyDescent="0.3">
      <c r="A7676" s="2" t="e">
        <f>Table1[[#This Row],[Befolyt]]</f>
        <v>#VALUE!</v>
      </c>
      <c r="B7676" t="e">
        <f>Table1[[#This Row],[ÜK]]</f>
        <v>#VALUE!</v>
      </c>
      <c r="C7676" s="3" t="e">
        <f>Table1[[#This Row],[Szla]]</f>
        <v>#VALUE!</v>
      </c>
      <c r="D7676" s="6" t="e">
        <f>Table1[[#This Row],[Kelt_hó]]</f>
        <v>#VALUE!</v>
      </c>
      <c r="E7676" t="e">
        <f>Table1[[#This Row],[Vevő]]</f>
        <v>#VALUE!</v>
      </c>
      <c r="F7676" t="e">
        <f>Table1[[#This Row],[Termékkör]]</f>
        <v>#VALUE!</v>
      </c>
      <c r="G7676" s="4" t="e">
        <f>Table1[[#This Row],[SzumElad]]</f>
        <v>#VALUE!</v>
      </c>
      <c r="H7676" s="7" t="e">
        <f>Table1[[#This Row],[Jut_%]]</f>
        <v>#VALUE!</v>
      </c>
      <c r="I7676" s="4" t="e">
        <f>Table1[[#This Row],[Jut]]</f>
        <v>#VALUE!</v>
      </c>
      <c r="J7676" s="4" t="e">
        <f>Table1[[#This Row],[Column1]]</f>
        <v>#VALUE!</v>
      </c>
    </row>
    <row r="7677" spans="1:10" hidden="1" x14ac:dyDescent="0.3">
      <c r="A7677" s="2" t="e">
        <f>Table1[[#This Row],[Befolyt]]</f>
        <v>#VALUE!</v>
      </c>
      <c r="B7677" t="e">
        <f>Table1[[#This Row],[ÜK]]</f>
        <v>#VALUE!</v>
      </c>
      <c r="C7677" s="3" t="e">
        <f>Table1[[#This Row],[Szla]]</f>
        <v>#VALUE!</v>
      </c>
      <c r="D7677" s="6" t="e">
        <f>Table1[[#This Row],[Kelt_hó]]</f>
        <v>#VALUE!</v>
      </c>
      <c r="E7677" t="e">
        <f>Table1[[#This Row],[Vevő]]</f>
        <v>#VALUE!</v>
      </c>
      <c r="F7677" t="e">
        <f>Table1[[#This Row],[Termékkör]]</f>
        <v>#VALUE!</v>
      </c>
      <c r="G7677" s="4" t="e">
        <f>Table1[[#This Row],[SzumElad]]</f>
        <v>#VALUE!</v>
      </c>
      <c r="H7677" s="7" t="e">
        <f>Table1[[#This Row],[Jut_%]]</f>
        <v>#VALUE!</v>
      </c>
      <c r="I7677" s="4" t="e">
        <f>Table1[[#This Row],[Jut]]</f>
        <v>#VALUE!</v>
      </c>
      <c r="J7677" s="4" t="e">
        <f>Table1[[#This Row],[Column1]]</f>
        <v>#VALUE!</v>
      </c>
    </row>
    <row r="7678" spans="1:10" hidden="1" x14ac:dyDescent="0.3">
      <c r="A7678" s="2" t="e">
        <f>Table1[[#This Row],[Befolyt]]</f>
        <v>#VALUE!</v>
      </c>
      <c r="B7678" t="e">
        <f>Table1[[#This Row],[ÜK]]</f>
        <v>#VALUE!</v>
      </c>
      <c r="C7678" s="3" t="e">
        <f>Table1[[#This Row],[Szla]]</f>
        <v>#VALUE!</v>
      </c>
      <c r="D7678" s="6" t="e">
        <f>Table1[[#This Row],[Kelt_hó]]</f>
        <v>#VALUE!</v>
      </c>
      <c r="E7678" t="e">
        <f>Table1[[#This Row],[Vevő]]</f>
        <v>#VALUE!</v>
      </c>
      <c r="F7678" t="e">
        <f>Table1[[#This Row],[Termékkör]]</f>
        <v>#VALUE!</v>
      </c>
      <c r="G7678" s="4" t="e">
        <f>Table1[[#This Row],[SzumElad]]</f>
        <v>#VALUE!</v>
      </c>
      <c r="H7678" s="7" t="e">
        <f>Table1[[#This Row],[Jut_%]]</f>
        <v>#VALUE!</v>
      </c>
      <c r="I7678" s="4" t="e">
        <f>Table1[[#This Row],[Jut]]</f>
        <v>#VALUE!</v>
      </c>
      <c r="J7678" s="4" t="e">
        <f>Table1[[#This Row],[Column1]]</f>
        <v>#VALUE!</v>
      </c>
    </row>
    <row r="7679" spans="1:10" hidden="1" x14ac:dyDescent="0.3">
      <c r="A7679" s="2" t="e">
        <f>Table1[[#This Row],[Befolyt]]</f>
        <v>#VALUE!</v>
      </c>
      <c r="B7679" t="e">
        <f>Table1[[#This Row],[ÜK]]</f>
        <v>#VALUE!</v>
      </c>
      <c r="C7679" s="3" t="e">
        <f>Table1[[#This Row],[Szla]]</f>
        <v>#VALUE!</v>
      </c>
      <c r="D7679" s="6" t="e">
        <f>Table1[[#This Row],[Kelt_hó]]</f>
        <v>#VALUE!</v>
      </c>
      <c r="E7679" t="e">
        <f>Table1[[#This Row],[Vevő]]</f>
        <v>#VALUE!</v>
      </c>
      <c r="F7679" t="e">
        <f>Table1[[#This Row],[Termékkör]]</f>
        <v>#VALUE!</v>
      </c>
      <c r="G7679" s="4" t="e">
        <f>Table1[[#This Row],[SzumElad]]</f>
        <v>#VALUE!</v>
      </c>
      <c r="H7679" s="7" t="e">
        <f>Table1[[#This Row],[Jut_%]]</f>
        <v>#VALUE!</v>
      </c>
      <c r="I7679" s="4" t="e">
        <f>Table1[[#This Row],[Jut]]</f>
        <v>#VALUE!</v>
      </c>
      <c r="J7679" s="4" t="e">
        <f>Table1[[#This Row],[Column1]]</f>
        <v>#VALUE!</v>
      </c>
    </row>
    <row r="7680" spans="1:10" hidden="1" x14ac:dyDescent="0.3">
      <c r="A7680" s="2" t="e">
        <f>Table1[[#This Row],[Befolyt]]</f>
        <v>#VALUE!</v>
      </c>
      <c r="B7680" t="e">
        <f>Table1[[#This Row],[ÜK]]</f>
        <v>#VALUE!</v>
      </c>
      <c r="C7680" s="3" t="e">
        <f>Table1[[#This Row],[Szla]]</f>
        <v>#VALUE!</v>
      </c>
      <c r="D7680" s="6" t="e">
        <f>Table1[[#This Row],[Kelt_hó]]</f>
        <v>#VALUE!</v>
      </c>
      <c r="E7680" t="e">
        <f>Table1[[#This Row],[Vevő]]</f>
        <v>#VALUE!</v>
      </c>
      <c r="F7680" t="e">
        <f>Table1[[#This Row],[Termékkör]]</f>
        <v>#VALUE!</v>
      </c>
      <c r="G7680" s="4" t="e">
        <f>Table1[[#This Row],[SzumElad]]</f>
        <v>#VALUE!</v>
      </c>
      <c r="H7680" s="7" t="e">
        <f>Table1[[#This Row],[Jut_%]]</f>
        <v>#VALUE!</v>
      </c>
      <c r="I7680" s="4" t="e">
        <f>Table1[[#This Row],[Jut]]</f>
        <v>#VALUE!</v>
      </c>
      <c r="J7680" s="4" t="e">
        <f>Table1[[#This Row],[Column1]]</f>
        <v>#VALUE!</v>
      </c>
    </row>
    <row r="7681" spans="1:10" hidden="1" x14ac:dyDescent="0.3">
      <c r="A7681" s="2" t="e">
        <f>Table1[[#This Row],[Befolyt]]</f>
        <v>#VALUE!</v>
      </c>
      <c r="B7681" t="e">
        <f>Table1[[#This Row],[ÜK]]</f>
        <v>#VALUE!</v>
      </c>
      <c r="C7681" s="3" t="e">
        <f>Table1[[#This Row],[Szla]]</f>
        <v>#VALUE!</v>
      </c>
      <c r="D7681" s="6" t="e">
        <f>Table1[[#This Row],[Kelt_hó]]</f>
        <v>#VALUE!</v>
      </c>
      <c r="E7681" t="e">
        <f>Table1[[#This Row],[Vevő]]</f>
        <v>#VALUE!</v>
      </c>
      <c r="F7681" t="e">
        <f>Table1[[#This Row],[Termékkör]]</f>
        <v>#VALUE!</v>
      </c>
      <c r="G7681" s="4" t="e">
        <f>Table1[[#This Row],[SzumElad]]</f>
        <v>#VALUE!</v>
      </c>
      <c r="H7681" s="7" t="e">
        <f>Table1[[#This Row],[Jut_%]]</f>
        <v>#VALUE!</v>
      </c>
      <c r="I7681" s="4" t="e">
        <f>Table1[[#This Row],[Jut]]</f>
        <v>#VALUE!</v>
      </c>
      <c r="J7681" s="4" t="e">
        <f>Table1[[#This Row],[Column1]]</f>
        <v>#VALUE!</v>
      </c>
    </row>
    <row r="7682" spans="1:10" hidden="1" x14ac:dyDescent="0.3">
      <c r="A7682" s="2" t="e">
        <f>Table1[[#This Row],[Befolyt]]</f>
        <v>#VALUE!</v>
      </c>
      <c r="B7682" t="e">
        <f>Table1[[#This Row],[ÜK]]</f>
        <v>#VALUE!</v>
      </c>
      <c r="C7682" s="3" t="e">
        <f>Table1[[#This Row],[Szla]]</f>
        <v>#VALUE!</v>
      </c>
      <c r="D7682" s="6" t="e">
        <f>Table1[[#This Row],[Kelt_hó]]</f>
        <v>#VALUE!</v>
      </c>
      <c r="E7682" t="e">
        <f>Table1[[#This Row],[Vevő]]</f>
        <v>#VALUE!</v>
      </c>
      <c r="F7682" t="e">
        <f>Table1[[#This Row],[Termékkör]]</f>
        <v>#VALUE!</v>
      </c>
      <c r="G7682" s="4" t="e">
        <f>Table1[[#This Row],[SzumElad]]</f>
        <v>#VALUE!</v>
      </c>
      <c r="H7682" s="7" t="e">
        <f>Table1[[#This Row],[Jut_%]]</f>
        <v>#VALUE!</v>
      </c>
      <c r="I7682" s="4" t="e">
        <f>Table1[[#This Row],[Jut]]</f>
        <v>#VALUE!</v>
      </c>
      <c r="J7682" s="4" t="e">
        <f>Table1[[#This Row],[Column1]]</f>
        <v>#VALUE!</v>
      </c>
    </row>
    <row r="7683" spans="1:10" hidden="1" x14ac:dyDescent="0.3">
      <c r="A7683" s="2" t="e">
        <f>Table1[[#This Row],[Befolyt]]</f>
        <v>#VALUE!</v>
      </c>
      <c r="B7683" t="e">
        <f>Table1[[#This Row],[ÜK]]</f>
        <v>#VALUE!</v>
      </c>
      <c r="C7683" s="3" t="e">
        <f>Table1[[#This Row],[Szla]]</f>
        <v>#VALUE!</v>
      </c>
      <c r="D7683" s="6" t="e">
        <f>Table1[[#This Row],[Kelt_hó]]</f>
        <v>#VALUE!</v>
      </c>
      <c r="E7683" t="e">
        <f>Table1[[#This Row],[Vevő]]</f>
        <v>#VALUE!</v>
      </c>
      <c r="F7683" t="e">
        <f>Table1[[#This Row],[Termékkör]]</f>
        <v>#VALUE!</v>
      </c>
      <c r="G7683" s="4" t="e">
        <f>Table1[[#This Row],[SzumElad]]</f>
        <v>#VALUE!</v>
      </c>
      <c r="H7683" s="7" t="e">
        <f>Table1[[#This Row],[Jut_%]]</f>
        <v>#VALUE!</v>
      </c>
      <c r="I7683" s="4" t="e">
        <f>Table1[[#This Row],[Jut]]</f>
        <v>#VALUE!</v>
      </c>
      <c r="J7683" s="4" t="e">
        <f>Table1[[#This Row],[Column1]]</f>
        <v>#VALUE!</v>
      </c>
    </row>
    <row r="7684" spans="1:10" hidden="1" x14ac:dyDescent="0.3">
      <c r="A7684" s="2" t="e">
        <f>Table1[[#This Row],[Befolyt]]</f>
        <v>#VALUE!</v>
      </c>
      <c r="B7684" t="e">
        <f>Table1[[#This Row],[ÜK]]</f>
        <v>#VALUE!</v>
      </c>
      <c r="C7684" s="3" t="e">
        <f>Table1[[#This Row],[Szla]]</f>
        <v>#VALUE!</v>
      </c>
      <c r="D7684" s="6" t="e">
        <f>Table1[[#This Row],[Kelt_hó]]</f>
        <v>#VALUE!</v>
      </c>
      <c r="E7684" t="e">
        <f>Table1[[#This Row],[Vevő]]</f>
        <v>#VALUE!</v>
      </c>
      <c r="F7684" t="e">
        <f>Table1[[#This Row],[Termékkör]]</f>
        <v>#VALUE!</v>
      </c>
      <c r="G7684" s="4" t="e">
        <f>Table1[[#This Row],[SzumElad]]</f>
        <v>#VALUE!</v>
      </c>
      <c r="H7684" s="7" t="e">
        <f>Table1[[#This Row],[Jut_%]]</f>
        <v>#VALUE!</v>
      </c>
      <c r="I7684" s="4" t="e">
        <f>Table1[[#This Row],[Jut]]</f>
        <v>#VALUE!</v>
      </c>
      <c r="J7684" s="4" t="e">
        <f>Table1[[#This Row],[Column1]]</f>
        <v>#VALUE!</v>
      </c>
    </row>
    <row r="7685" spans="1:10" hidden="1" x14ac:dyDescent="0.3">
      <c r="A7685" s="2" t="e">
        <f>Table1[[#This Row],[Befolyt]]</f>
        <v>#VALUE!</v>
      </c>
      <c r="B7685" t="e">
        <f>Table1[[#This Row],[ÜK]]</f>
        <v>#VALUE!</v>
      </c>
      <c r="C7685" s="3" t="e">
        <f>Table1[[#This Row],[Szla]]</f>
        <v>#VALUE!</v>
      </c>
      <c r="D7685" s="6" t="e">
        <f>Table1[[#This Row],[Kelt_hó]]</f>
        <v>#VALUE!</v>
      </c>
      <c r="E7685" t="e">
        <f>Table1[[#This Row],[Vevő]]</f>
        <v>#VALUE!</v>
      </c>
      <c r="F7685" t="e">
        <f>Table1[[#This Row],[Termékkör]]</f>
        <v>#VALUE!</v>
      </c>
      <c r="G7685" s="4" t="e">
        <f>Table1[[#This Row],[SzumElad]]</f>
        <v>#VALUE!</v>
      </c>
      <c r="H7685" s="7" t="e">
        <f>Table1[[#This Row],[Jut_%]]</f>
        <v>#VALUE!</v>
      </c>
      <c r="I7685" s="4" t="e">
        <f>Table1[[#This Row],[Jut]]</f>
        <v>#VALUE!</v>
      </c>
      <c r="J7685" s="4" t="e">
        <f>Table1[[#This Row],[Column1]]</f>
        <v>#VALUE!</v>
      </c>
    </row>
    <row r="7686" spans="1:10" hidden="1" x14ac:dyDescent="0.3">
      <c r="A7686" s="2" t="e">
        <f>Table1[[#This Row],[Befolyt]]</f>
        <v>#VALUE!</v>
      </c>
      <c r="B7686" t="e">
        <f>Table1[[#This Row],[ÜK]]</f>
        <v>#VALUE!</v>
      </c>
      <c r="C7686" s="3" t="e">
        <f>Table1[[#This Row],[Szla]]</f>
        <v>#VALUE!</v>
      </c>
      <c r="D7686" s="6" t="e">
        <f>Table1[[#This Row],[Kelt_hó]]</f>
        <v>#VALUE!</v>
      </c>
      <c r="E7686" t="e">
        <f>Table1[[#This Row],[Vevő]]</f>
        <v>#VALUE!</v>
      </c>
      <c r="F7686" t="e">
        <f>Table1[[#This Row],[Termékkör]]</f>
        <v>#VALUE!</v>
      </c>
      <c r="G7686" s="4" t="e">
        <f>Table1[[#This Row],[SzumElad]]</f>
        <v>#VALUE!</v>
      </c>
      <c r="H7686" s="7" t="e">
        <f>Table1[[#This Row],[Jut_%]]</f>
        <v>#VALUE!</v>
      </c>
      <c r="I7686" s="4" t="e">
        <f>Table1[[#This Row],[Jut]]</f>
        <v>#VALUE!</v>
      </c>
      <c r="J7686" s="4" t="e">
        <f>Table1[[#This Row],[Column1]]</f>
        <v>#VALUE!</v>
      </c>
    </row>
    <row r="7687" spans="1:10" hidden="1" x14ac:dyDescent="0.3">
      <c r="A7687" s="2" t="e">
        <f>Table1[[#This Row],[Befolyt]]</f>
        <v>#VALUE!</v>
      </c>
      <c r="B7687" t="e">
        <f>Table1[[#This Row],[ÜK]]</f>
        <v>#VALUE!</v>
      </c>
      <c r="C7687" s="3" t="e">
        <f>Table1[[#This Row],[Szla]]</f>
        <v>#VALUE!</v>
      </c>
      <c r="D7687" s="6" t="e">
        <f>Table1[[#This Row],[Kelt_hó]]</f>
        <v>#VALUE!</v>
      </c>
      <c r="E7687" t="e">
        <f>Table1[[#This Row],[Vevő]]</f>
        <v>#VALUE!</v>
      </c>
      <c r="F7687" t="e">
        <f>Table1[[#This Row],[Termékkör]]</f>
        <v>#VALUE!</v>
      </c>
      <c r="G7687" s="4" t="e">
        <f>Table1[[#This Row],[SzumElad]]</f>
        <v>#VALUE!</v>
      </c>
      <c r="H7687" s="7" t="e">
        <f>Table1[[#This Row],[Jut_%]]</f>
        <v>#VALUE!</v>
      </c>
      <c r="I7687" s="4" t="e">
        <f>Table1[[#This Row],[Jut]]</f>
        <v>#VALUE!</v>
      </c>
      <c r="J7687" s="4" t="e">
        <f>Table1[[#This Row],[Column1]]</f>
        <v>#VALUE!</v>
      </c>
    </row>
    <row r="7688" spans="1:10" hidden="1" x14ac:dyDescent="0.3">
      <c r="A7688" s="2" t="e">
        <f>Table1[[#This Row],[Befolyt]]</f>
        <v>#VALUE!</v>
      </c>
      <c r="B7688" t="e">
        <f>Table1[[#This Row],[ÜK]]</f>
        <v>#VALUE!</v>
      </c>
      <c r="C7688" s="3" t="e">
        <f>Table1[[#This Row],[Szla]]</f>
        <v>#VALUE!</v>
      </c>
      <c r="D7688" s="6" t="e">
        <f>Table1[[#This Row],[Kelt_hó]]</f>
        <v>#VALUE!</v>
      </c>
      <c r="E7688" t="e">
        <f>Table1[[#This Row],[Vevő]]</f>
        <v>#VALUE!</v>
      </c>
      <c r="F7688" t="e">
        <f>Table1[[#This Row],[Termékkör]]</f>
        <v>#VALUE!</v>
      </c>
      <c r="G7688" s="4" t="e">
        <f>Table1[[#This Row],[SzumElad]]</f>
        <v>#VALUE!</v>
      </c>
      <c r="H7688" s="7" t="e">
        <f>Table1[[#This Row],[Jut_%]]</f>
        <v>#VALUE!</v>
      </c>
      <c r="I7688" s="4" t="e">
        <f>Table1[[#This Row],[Jut]]</f>
        <v>#VALUE!</v>
      </c>
      <c r="J7688" s="4" t="e">
        <f>Table1[[#This Row],[Column1]]</f>
        <v>#VALUE!</v>
      </c>
    </row>
    <row r="7689" spans="1:10" hidden="1" x14ac:dyDescent="0.3">
      <c r="A7689" s="2" t="e">
        <f>Table1[[#This Row],[Befolyt]]</f>
        <v>#VALUE!</v>
      </c>
      <c r="B7689" t="e">
        <f>Table1[[#This Row],[ÜK]]</f>
        <v>#VALUE!</v>
      </c>
      <c r="C7689" s="3" t="e">
        <f>Table1[[#This Row],[Szla]]</f>
        <v>#VALUE!</v>
      </c>
      <c r="D7689" s="6" t="e">
        <f>Table1[[#This Row],[Kelt_hó]]</f>
        <v>#VALUE!</v>
      </c>
      <c r="E7689" t="e">
        <f>Table1[[#This Row],[Vevő]]</f>
        <v>#VALUE!</v>
      </c>
      <c r="F7689" t="e">
        <f>Table1[[#This Row],[Termékkör]]</f>
        <v>#VALUE!</v>
      </c>
      <c r="G7689" s="4" t="e">
        <f>Table1[[#This Row],[SzumElad]]</f>
        <v>#VALUE!</v>
      </c>
      <c r="H7689" s="7" t="e">
        <f>Table1[[#This Row],[Jut_%]]</f>
        <v>#VALUE!</v>
      </c>
      <c r="I7689" s="4" t="e">
        <f>Table1[[#This Row],[Jut]]</f>
        <v>#VALUE!</v>
      </c>
      <c r="J7689" s="4" t="e">
        <f>Table1[[#This Row],[Column1]]</f>
        <v>#VALUE!</v>
      </c>
    </row>
    <row r="7690" spans="1:10" hidden="1" x14ac:dyDescent="0.3">
      <c r="A7690" s="2" t="e">
        <f>Table1[[#This Row],[Befolyt]]</f>
        <v>#VALUE!</v>
      </c>
      <c r="B7690" t="e">
        <f>Table1[[#This Row],[ÜK]]</f>
        <v>#VALUE!</v>
      </c>
      <c r="C7690" s="3" t="e">
        <f>Table1[[#This Row],[Szla]]</f>
        <v>#VALUE!</v>
      </c>
      <c r="D7690" s="6" t="e">
        <f>Table1[[#This Row],[Kelt_hó]]</f>
        <v>#VALUE!</v>
      </c>
      <c r="E7690" t="e">
        <f>Table1[[#This Row],[Vevő]]</f>
        <v>#VALUE!</v>
      </c>
      <c r="F7690" t="e">
        <f>Table1[[#This Row],[Termékkör]]</f>
        <v>#VALUE!</v>
      </c>
      <c r="G7690" s="4" t="e">
        <f>Table1[[#This Row],[SzumElad]]</f>
        <v>#VALUE!</v>
      </c>
      <c r="H7690" s="7" t="e">
        <f>Table1[[#This Row],[Jut_%]]</f>
        <v>#VALUE!</v>
      </c>
      <c r="I7690" s="4" t="e">
        <f>Table1[[#This Row],[Jut]]</f>
        <v>#VALUE!</v>
      </c>
      <c r="J7690" s="4" t="e">
        <f>Table1[[#This Row],[Column1]]</f>
        <v>#VALUE!</v>
      </c>
    </row>
    <row r="7691" spans="1:10" hidden="1" x14ac:dyDescent="0.3">
      <c r="A7691" s="2" t="e">
        <f>Table1[[#This Row],[Befolyt]]</f>
        <v>#VALUE!</v>
      </c>
      <c r="B7691" t="e">
        <f>Table1[[#This Row],[ÜK]]</f>
        <v>#VALUE!</v>
      </c>
      <c r="C7691" s="3" t="e">
        <f>Table1[[#This Row],[Szla]]</f>
        <v>#VALUE!</v>
      </c>
      <c r="D7691" s="6" t="e">
        <f>Table1[[#This Row],[Kelt_hó]]</f>
        <v>#VALUE!</v>
      </c>
      <c r="E7691" t="e">
        <f>Table1[[#This Row],[Vevő]]</f>
        <v>#VALUE!</v>
      </c>
      <c r="F7691" t="e">
        <f>Table1[[#This Row],[Termékkör]]</f>
        <v>#VALUE!</v>
      </c>
      <c r="G7691" s="4" t="e">
        <f>Table1[[#This Row],[SzumElad]]</f>
        <v>#VALUE!</v>
      </c>
      <c r="H7691" s="7" t="e">
        <f>Table1[[#This Row],[Jut_%]]</f>
        <v>#VALUE!</v>
      </c>
      <c r="I7691" s="4" t="e">
        <f>Table1[[#This Row],[Jut]]</f>
        <v>#VALUE!</v>
      </c>
      <c r="J7691" s="4" t="e">
        <f>Table1[[#This Row],[Column1]]</f>
        <v>#VALUE!</v>
      </c>
    </row>
    <row r="7692" spans="1:10" hidden="1" x14ac:dyDescent="0.3">
      <c r="A7692" s="2" t="e">
        <f>Table1[[#This Row],[Befolyt]]</f>
        <v>#VALUE!</v>
      </c>
      <c r="B7692" t="e">
        <f>Table1[[#This Row],[ÜK]]</f>
        <v>#VALUE!</v>
      </c>
      <c r="C7692" s="3" t="e">
        <f>Table1[[#This Row],[Szla]]</f>
        <v>#VALUE!</v>
      </c>
      <c r="D7692" s="6" t="e">
        <f>Table1[[#This Row],[Kelt_hó]]</f>
        <v>#VALUE!</v>
      </c>
      <c r="E7692" t="e">
        <f>Table1[[#This Row],[Vevő]]</f>
        <v>#VALUE!</v>
      </c>
      <c r="F7692" t="e">
        <f>Table1[[#This Row],[Termékkör]]</f>
        <v>#VALUE!</v>
      </c>
      <c r="G7692" s="4" t="e">
        <f>Table1[[#This Row],[SzumElad]]</f>
        <v>#VALUE!</v>
      </c>
      <c r="H7692" s="7" t="e">
        <f>Table1[[#This Row],[Jut_%]]</f>
        <v>#VALUE!</v>
      </c>
      <c r="I7692" s="4" t="e">
        <f>Table1[[#This Row],[Jut]]</f>
        <v>#VALUE!</v>
      </c>
      <c r="J7692" s="4" t="e">
        <f>Table1[[#This Row],[Column1]]</f>
        <v>#VALUE!</v>
      </c>
    </row>
    <row r="7693" spans="1:10" hidden="1" x14ac:dyDescent="0.3">
      <c r="A7693" s="2" t="e">
        <f>Table1[[#This Row],[Befolyt]]</f>
        <v>#VALUE!</v>
      </c>
      <c r="B7693" t="e">
        <f>Table1[[#This Row],[ÜK]]</f>
        <v>#VALUE!</v>
      </c>
      <c r="C7693" s="3" t="e">
        <f>Table1[[#This Row],[Szla]]</f>
        <v>#VALUE!</v>
      </c>
      <c r="D7693" s="6" t="e">
        <f>Table1[[#This Row],[Kelt_hó]]</f>
        <v>#VALUE!</v>
      </c>
      <c r="E7693" t="e">
        <f>Table1[[#This Row],[Vevő]]</f>
        <v>#VALUE!</v>
      </c>
      <c r="F7693" t="e">
        <f>Table1[[#This Row],[Termékkör]]</f>
        <v>#VALUE!</v>
      </c>
      <c r="G7693" s="4" t="e">
        <f>Table1[[#This Row],[SzumElad]]</f>
        <v>#VALUE!</v>
      </c>
      <c r="H7693" s="7" t="e">
        <f>Table1[[#This Row],[Jut_%]]</f>
        <v>#VALUE!</v>
      </c>
      <c r="I7693" s="4" t="e">
        <f>Table1[[#This Row],[Jut]]</f>
        <v>#VALUE!</v>
      </c>
      <c r="J7693" s="4" t="e">
        <f>Table1[[#This Row],[Column1]]</f>
        <v>#VALUE!</v>
      </c>
    </row>
    <row r="7694" spans="1:10" hidden="1" x14ac:dyDescent="0.3">
      <c r="A7694" s="2" t="e">
        <f>Table1[[#This Row],[Befolyt]]</f>
        <v>#VALUE!</v>
      </c>
      <c r="B7694" t="e">
        <f>Table1[[#This Row],[ÜK]]</f>
        <v>#VALUE!</v>
      </c>
      <c r="C7694" s="3" t="e">
        <f>Table1[[#This Row],[Szla]]</f>
        <v>#VALUE!</v>
      </c>
      <c r="D7694" s="6" t="e">
        <f>Table1[[#This Row],[Kelt_hó]]</f>
        <v>#VALUE!</v>
      </c>
      <c r="E7694" t="e">
        <f>Table1[[#This Row],[Vevő]]</f>
        <v>#VALUE!</v>
      </c>
      <c r="F7694" t="e">
        <f>Table1[[#This Row],[Termékkör]]</f>
        <v>#VALUE!</v>
      </c>
      <c r="G7694" s="4" t="e">
        <f>Table1[[#This Row],[SzumElad]]</f>
        <v>#VALUE!</v>
      </c>
      <c r="H7694" s="7" t="e">
        <f>Table1[[#This Row],[Jut_%]]</f>
        <v>#VALUE!</v>
      </c>
      <c r="I7694" s="4" t="e">
        <f>Table1[[#This Row],[Jut]]</f>
        <v>#VALUE!</v>
      </c>
      <c r="J7694" s="4" t="e">
        <f>Table1[[#This Row],[Column1]]</f>
        <v>#VALUE!</v>
      </c>
    </row>
    <row r="7695" spans="1:10" hidden="1" x14ac:dyDescent="0.3">
      <c r="A7695" s="2" t="e">
        <f>Table1[[#This Row],[Befolyt]]</f>
        <v>#VALUE!</v>
      </c>
      <c r="B7695" t="e">
        <f>Table1[[#This Row],[ÜK]]</f>
        <v>#VALUE!</v>
      </c>
      <c r="C7695" s="3" t="e">
        <f>Table1[[#This Row],[Szla]]</f>
        <v>#VALUE!</v>
      </c>
      <c r="D7695" s="6" t="e">
        <f>Table1[[#This Row],[Kelt_hó]]</f>
        <v>#VALUE!</v>
      </c>
      <c r="E7695" t="e">
        <f>Table1[[#This Row],[Vevő]]</f>
        <v>#VALUE!</v>
      </c>
      <c r="F7695" t="e">
        <f>Table1[[#This Row],[Termékkör]]</f>
        <v>#VALUE!</v>
      </c>
      <c r="G7695" s="4" t="e">
        <f>Table1[[#This Row],[SzumElad]]</f>
        <v>#VALUE!</v>
      </c>
      <c r="H7695" s="7" t="e">
        <f>Table1[[#This Row],[Jut_%]]</f>
        <v>#VALUE!</v>
      </c>
      <c r="I7695" s="4" t="e">
        <f>Table1[[#This Row],[Jut]]</f>
        <v>#VALUE!</v>
      </c>
      <c r="J7695" s="4" t="e">
        <f>Table1[[#This Row],[Column1]]</f>
        <v>#VALUE!</v>
      </c>
    </row>
    <row r="7696" spans="1:10" hidden="1" x14ac:dyDescent="0.3">
      <c r="A7696" s="2" t="e">
        <f>Table1[[#This Row],[Befolyt]]</f>
        <v>#VALUE!</v>
      </c>
      <c r="B7696" t="e">
        <f>Table1[[#This Row],[ÜK]]</f>
        <v>#VALUE!</v>
      </c>
      <c r="C7696" s="3" t="e">
        <f>Table1[[#This Row],[Szla]]</f>
        <v>#VALUE!</v>
      </c>
      <c r="D7696" s="6" t="e">
        <f>Table1[[#This Row],[Kelt_hó]]</f>
        <v>#VALUE!</v>
      </c>
      <c r="E7696" t="e">
        <f>Table1[[#This Row],[Vevő]]</f>
        <v>#VALUE!</v>
      </c>
      <c r="F7696" t="e">
        <f>Table1[[#This Row],[Termékkör]]</f>
        <v>#VALUE!</v>
      </c>
      <c r="G7696" s="4" t="e">
        <f>Table1[[#This Row],[SzumElad]]</f>
        <v>#VALUE!</v>
      </c>
      <c r="H7696" s="7" t="e">
        <f>Table1[[#This Row],[Jut_%]]</f>
        <v>#VALUE!</v>
      </c>
      <c r="I7696" s="4" t="e">
        <f>Table1[[#This Row],[Jut]]</f>
        <v>#VALUE!</v>
      </c>
      <c r="J7696" s="4" t="e">
        <f>Table1[[#This Row],[Column1]]</f>
        <v>#VALUE!</v>
      </c>
    </row>
    <row r="7697" spans="1:10" hidden="1" x14ac:dyDescent="0.3">
      <c r="A7697" s="2" t="e">
        <f>Table1[[#This Row],[Befolyt]]</f>
        <v>#VALUE!</v>
      </c>
      <c r="B7697" t="e">
        <f>Table1[[#This Row],[ÜK]]</f>
        <v>#VALUE!</v>
      </c>
      <c r="C7697" s="3" t="e">
        <f>Table1[[#This Row],[Szla]]</f>
        <v>#VALUE!</v>
      </c>
      <c r="D7697" s="6" t="e">
        <f>Table1[[#This Row],[Kelt_hó]]</f>
        <v>#VALUE!</v>
      </c>
      <c r="E7697" t="e">
        <f>Table1[[#This Row],[Vevő]]</f>
        <v>#VALUE!</v>
      </c>
      <c r="F7697" t="e">
        <f>Table1[[#This Row],[Termékkör]]</f>
        <v>#VALUE!</v>
      </c>
      <c r="G7697" s="4" t="e">
        <f>Table1[[#This Row],[SzumElad]]</f>
        <v>#VALUE!</v>
      </c>
      <c r="H7697" s="7" t="e">
        <f>Table1[[#This Row],[Jut_%]]</f>
        <v>#VALUE!</v>
      </c>
      <c r="I7697" s="4" t="e">
        <f>Table1[[#This Row],[Jut]]</f>
        <v>#VALUE!</v>
      </c>
      <c r="J7697" s="4" t="e">
        <f>Table1[[#This Row],[Column1]]</f>
        <v>#VALUE!</v>
      </c>
    </row>
    <row r="7698" spans="1:10" hidden="1" x14ac:dyDescent="0.3">
      <c r="A7698" s="2" t="e">
        <f>Table1[[#This Row],[Befolyt]]</f>
        <v>#VALUE!</v>
      </c>
      <c r="B7698" t="e">
        <f>Table1[[#This Row],[ÜK]]</f>
        <v>#VALUE!</v>
      </c>
      <c r="C7698" s="3" t="e">
        <f>Table1[[#This Row],[Szla]]</f>
        <v>#VALUE!</v>
      </c>
      <c r="D7698" s="6" t="e">
        <f>Table1[[#This Row],[Kelt_hó]]</f>
        <v>#VALUE!</v>
      </c>
      <c r="E7698" t="e">
        <f>Table1[[#This Row],[Vevő]]</f>
        <v>#VALUE!</v>
      </c>
      <c r="F7698" t="e">
        <f>Table1[[#This Row],[Termékkör]]</f>
        <v>#VALUE!</v>
      </c>
      <c r="G7698" s="4" t="e">
        <f>Table1[[#This Row],[SzumElad]]</f>
        <v>#VALUE!</v>
      </c>
      <c r="H7698" s="7" t="e">
        <f>Table1[[#This Row],[Jut_%]]</f>
        <v>#VALUE!</v>
      </c>
      <c r="I7698" s="4" t="e">
        <f>Table1[[#This Row],[Jut]]</f>
        <v>#VALUE!</v>
      </c>
      <c r="J7698" s="4" t="e">
        <f>Table1[[#This Row],[Column1]]</f>
        <v>#VALUE!</v>
      </c>
    </row>
    <row r="7699" spans="1:10" hidden="1" x14ac:dyDescent="0.3">
      <c r="A7699" s="2" t="e">
        <f>Table1[[#This Row],[Befolyt]]</f>
        <v>#VALUE!</v>
      </c>
      <c r="B7699" t="e">
        <f>Table1[[#This Row],[ÜK]]</f>
        <v>#VALUE!</v>
      </c>
      <c r="C7699" s="3" t="e">
        <f>Table1[[#This Row],[Szla]]</f>
        <v>#VALUE!</v>
      </c>
      <c r="D7699" s="6" t="e">
        <f>Table1[[#This Row],[Kelt_hó]]</f>
        <v>#VALUE!</v>
      </c>
      <c r="E7699" t="e">
        <f>Table1[[#This Row],[Vevő]]</f>
        <v>#VALUE!</v>
      </c>
      <c r="F7699" t="e">
        <f>Table1[[#This Row],[Termékkör]]</f>
        <v>#VALUE!</v>
      </c>
      <c r="G7699" s="4" t="e">
        <f>Table1[[#This Row],[SzumElad]]</f>
        <v>#VALUE!</v>
      </c>
      <c r="H7699" s="7" t="e">
        <f>Table1[[#This Row],[Jut_%]]</f>
        <v>#VALUE!</v>
      </c>
      <c r="I7699" s="4" t="e">
        <f>Table1[[#This Row],[Jut]]</f>
        <v>#VALUE!</v>
      </c>
      <c r="J7699" s="4" t="e">
        <f>Table1[[#This Row],[Column1]]</f>
        <v>#VALUE!</v>
      </c>
    </row>
    <row r="7700" spans="1:10" hidden="1" x14ac:dyDescent="0.3">
      <c r="A7700" s="2" t="e">
        <f>Table1[[#This Row],[Befolyt]]</f>
        <v>#VALUE!</v>
      </c>
      <c r="B7700" t="e">
        <f>Table1[[#This Row],[ÜK]]</f>
        <v>#VALUE!</v>
      </c>
      <c r="C7700" s="3" t="e">
        <f>Table1[[#This Row],[Szla]]</f>
        <v>#VALUE!</v>
      </c>
      <c r="D7700" s="6" t="e">
        <f>Table1[[#This Row],[Kelt_hó]]</f>
        <v>#VALUE!</v>
      </c>
      <c r="E7700" t="e">
        <f>Table1[[#This Row],[Vevő]]</f>
        <v>#VALUE!</v>
      </c>
      <c r="F7700" t="e">
        <f>Table1[[#This Row],[Termékkör]]</f>
        <v>#VALUE!</v>
      </c>
      <c r="G7700" s="4" t="e">
        <f>Table1[[#This Row],[SzumElad]]</f>
        <v>#VALUE!</v>
      </c>
      <c r="H7700" s="7" t="e">
        <f>Table1[[#This Row],[Jut_%]]</f>
        <v>#VALUE!</v>
      </c>
      <c r="I7700" s="4" t="e">
        <f>Table1[[#This Row],[Jut]]</f>
        <v>#VALUE!</v>
      </c>
      <c r="J7700" s="4" t="e">
        <f>Table1[[#This Row],[Column1]]</f>
        <v>#VALUE!</v>
      </c>
    </row>
    <row r="7701" spans="1:10" hidden="1" x14ac:dyDescent="0.3">
      <c r="A7701" s="2" t="e">
        <f>Table1[[#This Row],[Befolyt]]</f>
        <v>#VALUE!</v>
      </c>
      <c r="B7701" t="e">
        <f>Table1[[#This Row],[ÜK]]</f>
        <v>#VALUE!</v>
      </c>
      <c r="C7701" s="3" t="e">
        <f>Table1[[#This Row],[Szla]]</f>
        <v>#VALUE!</v>
      </c>
      <c r="D7701" s="6" t="e">
        <f>Table1[[#This Row],[Kelt_hó]]</f>
        <v>#VALUE!</v>
      </c>
      <c r="E7701" t="e">
        <f>Table1[[#This Row],[Vevő]]</f>
        <v>#VALUE!</v>
      </c>
      <c r="F7701" t="e">
        <f>Table1[[#This Row],[Termékkör]]</f>
        <v>#VALUE!</v>
      </c>
      <c r="G7701" s="4" t="e">
        <f>Table1[[#This Row],[SzumElad]]</f>
        <v>#VALUE!</v>
      </c>
      <c r="H7701" s="7" t="e">
        <f>Table1[[#This Row],[Jut_%]]</f>
        <v>#VALUE!</v>
      </c>
      <c r="I7701" s="4" t="e">
        <f>Table1[[#This Row],[Jut]]</f>
        <v>#VALUE!</v>
      </c>
      <c r="J7701" s="4" t="e">
        <f>Table1[[#This Row],[Column1]]</f>
        <v>#VALUE!</v>
      </c>
    </row>
    <row r="7702" spans="1:10" hidden="1" x14ac:dyDescent="0.3">
      <c r="A7702" s="2" t="e">
        <f>Table1[[#This Row],[Befolyt]]</f>
        <v>#VALUE!</v>
      </c>
      <c r="B7702" t="e">
        <f>Table1[[#This Row],[ÜK]]</f>
        <v>#VALUE!</v>
      </c>
      <c r="C7702" s="3" t="e">
        <f>Table1[[#This Row],[Szla]]</f>
        <v>#VALUE!</v>
      </c>
      <c r="D7702" s="6" t="e">
        <f>Table1[[#This Row],[Kelt_hó]]</f>
        <v>#VALUE!</v>
      </c>
      <c r="E7702" t="e">
        <f>Table1[[#This Row],[Vevő]]</f>
        <v>#VALUE!</v>
      </c>
      <c r="F7702" t="e">
        <f>Table1[[#This Row],[Termékkör]]</f>
        <v>#VALUE!</v>
      </c>
      <c r="G7702" s="4" t="e">
        <f>Table1[[#This Row],[SzumElad]]</f>
        <v>#VALUE!</v>
      </c>
      <c r="H7702" s="7" t="e">
        <f>Table1[[#This Row],[Jut_%]]</f>
        <v>#VALUE!</v>
      </c>
      <c r="I7702" s="4" t="e">
        <f>Table1[[#This Row],[Jut]]</f>
        <v>#VALUE!</v>
      </c>
      <c r="J7702" s="4" t="e">
        <f>Table1[[#This Row],[Column1]]</f>
        <v>#VALUE!</v>
      </c>
    </row>
    <row r="7703" spans="1:10" hidden="1" x14ac:dyDescent="0.3">
      <c r="A7703" s="2" t="e">
        <f>Table1[[#This Row],[Befolyt]]</f>
        <v>#VALUE!</v>
      </c>
      <c r="B7703" t="e">
        <f>Table1[[#This Row],[ÜK]]</f>
        <v>#VALUE!</v>
      </c>
      <c r="C7703" s="3" t="e">
        <f>Table1[[#This Row],[Szla]]</f>
        <v>#VALUE!</v>
      </c>
      <c r="D7703" s="6" t="e">
        <f>Table1[[#This Row],[Kelt_hó]]</f>
        <v>#VALUE!</v>
      </c>
      <c r="E7703" t="e">
        <f>Table1[[#This Row],[Vevő]]</f>
        <v>#VALUE!</v>
      </c>
      <c r="F7703" t="e">
        <f>Table1[[#This Row],[Termékkör]]</f>
        <v>#VALUE!</v>
      </c>
      <c r="G7703" s="4" t="e">
        <f>Table1[[#This Row],[SzumElad]]</f>
        <v>#VALUE!</v>
      </c>
      <c r="H7703" s="7" t="e">
        <f>Table1[[#This Row],[Jut_%]]</f>
        <v>#VALUE!</v>
      </c>
      <c r="I7703" s="4" t="e">
        <f>Table1[[#This Row],[Jut]]</f>
        <v>#VALUE!</v>
      </c>
      <c r="J7703" s="4" t="e">
        <f>Table1[[#This Row],[Column1]]</f>
        <v>#VALUE!</v>
      </c>
    </row>
    <row r="7704" spans="1:10" hidden="1" x14ac:dyDescent="0.3">
      <c r="A7704" s="2" t="e">
        <f>Table1[[#This Row],[Befolyt]]</f>
        <v>#VALUE!</v>
      </c>
      <c r="B7704" t="e">
        <f>Table1[[#This Row],[ÜK]]</f>
        <v>#VALUE!</v>
      </c>
      <c r="C7704" s="3" t="e">
        <f>Table1[[#This Row],[Szla]]</f>
        <v>#VALUE!</v>
      </c>
      <c r="D7704" s="6" t="e">
        <f>Table1[[#This Row],[Kelt_hó]]</f>
        <v>#VALUE!</v>
      </c>
      <c r="E7704" t="e">
        <f>Table1[[#This Row],[Vevő]]</f>
        <v>#VALUE!</v>
      </c>
      <c r="F7704" t="e">
        <f>Table1[[#This Row],[Termékkör]]</f>
        <v>#VALUE!</v>
      </c>
      <c r="G7704" s="4" t="e">
        <f>Table1[[#This Row],[SzumElad]]</f>
        <v>#VALUE!</v>
      </c>
      <c r="H7704" s="7" t="e">
        <f>Table1[[#This Row],[Jut_%]]</f>
        <v>#VALUE!</v>
      </c>
      <c r="I7704" s="4" t="e">
        <f>Table1[[#This Row],[Jut]]</f>
        <v>#VALUE!</v>
      </c>
      <c r="J7704" s="4" t="e">
        <f>Table1[[#This Row],[Column1]]</f>
        <v>#VALUE!</v>
      </c>
    </row>
    <row r="7705" spans="1:10" hidden="1" x14ac:dyDescent="0.3">
      <c r="A7705" s="2" t="e">
        <f>Table1[[#This Row],[Befolyt]]</f>
        <v>#VALUE!</v>
      </c>
      <c r="B7705" t="e">
        <f>Table1[[#This Row],[ÜK]]</f>
        <v>#VALUE!</v>
      </c>
      <c r="C7705" s="3" t="e">
        <f>Table1[[#This Row],[Szla]]</f>
        <v>#VALUE!</v>
      </c>
      <c r="D7705" s="6" t="e">
        <f>Table1[[#This Row],[Kelt_hó]]</f>
        <v>#VALUE!</v>
      </c>
      <c r="E7705" t="e">
        <f>Table1[[#This Row],[Vevő]]</f>
        <v>#VALUE!</v>
      </c>
      <c r="F7705" t="e">
        <f>Table1[[#This Row],[Termékkör]]</f>
        <v>#VALUE!</v>
      </c>
      <c r="G7705" s="4" t="e">
        <f>Table1[[#This Row],[SzumElad]]</f>
        <v>#VALUE!</v>
      </c>
      <c r="H7705" s="7" t="e">
        <f>Table1[[#This Row],[Jut_%]]</f>
        <v>#VALUE!</v>
      </c>
      <c r="I7705" s="4" t="e">
        <f>Table1[[#This Row],[Jut]]</f>
        <v>#VALUE!</v>
      </c>
      <c r="J7705" s="4" t="e">
        <f>Table1[[#This Row],[Column1]]</f>
        <v>#VALUE!</v>
      </c>
    </row>
    <row r="7706" spans="1:10" hidden="1" x14ac:dyDescent="0.3">
      <c r="A7706" s="2" t="e">
        <f>Table1[[#This Row],[Befolyt]]</f>
        <v>#VALUE!</v>
      </c>
      <c r="B7706" t="e">
        <f>Table1[[#This Row],[ÜK]]</f>
        <v>#VALUE!</v>
      </c>
      <c r="C7706" s="3" t="e">
        <f>Table1[[#This Row],[Szla]]</f>
        <v>#VALUE!</v>
      </c>
      <c r="D7706" s="6" t="e">
        <f>Table1[[#This Row],[Kelt_hó]]</f>
        <v>#VALUE!</v>
      </c>
      <c r="E7706" t="e">
        <f>Table1[[#This Row],[Vevő]]</f>
        <v>#VALUE!</v>
      </c>
      <c r="F7706" t="e">
        <f>Table1[[#This Row],[Termékkör]]</f>
        <v>#VALUE!</v>
      </c>
      <c r="G7706" s="4" t="e">
        <f>Table1[[#This Row],[SzumElad]]</f>
        <v>#VALUE!</v>
      </c>
      <c r="H7706" s="7" t="e">
        <f>Table1[[#This Row],[Jut_%]]</f>
        <v>#VALUE!</v>
      </c>
      <c r="I7706" s="4" t="e">
        <f>Table1[[#This Row],[Jut]]</f>
        <v>#VALUE!</v>
      </c>
      <c r="J7706" s="4" t="e">
        <f>Table1[[#This Row],[Column1]]</f>
        <v>#VALUE!</v>
      </c>
    </row>
    <row r="7707" spans="1:10" hidden="1" x14ac:dyDescent="0.3">
      <c r="A7707" s="2" t="e">
        <f>Table1[[#This Row],[Befolyt]]</f>
        <v>#VALUE!</v>
      </c>
      <c r="B7707" t="e">
        <f>Table1[[#This Row],[ÜK]]</f>
        <v>#VALUE!</v>
      </c>
      <c r="C7707" s="3" t="e">
        <f>Table1[[#This Row],[Szla]]</f>
        <v>#VALUE!</v>
      </c>
      <c r="D7707" s="6" t="e">
        <f>Table1[[#This Row],[Kelt_hó]]</f>
        <v>#VALUE!</v>
      </c>
      <c r="E7707" t="e">
        <f>Table1[[#This Row],[Vevő]]</f>
        <v>#VALUE!</v>
      </c>
      <c r="F7707" t="e">
        <f>Table1[[#This Row],[Termékkör]]</f>
        <v>#VALUE!</v>
      </c>
      <c r="G7707" s="4" t="e">
        <f>Table1[[#This Row],[SzumElad]]</f>
        <v>#VALUE!</v>
      </c>
      <c r="H7707" s="7" t="e">
        <f>Table1[[#This Row],[Jut_%]]</f>
        <v>#VALUE!</v>
      </c>
      <c r="I7707" s="4" t="e">
        <f>Table1[[#This Row],[Jut]]</f>
        <v>#VALUE!</v>
      </c>
      <c r="J7707" s="4" t="e">
        <f>Table1[[#This Row],[Column1]]</f>
        <v>#VALUE!</v>
      </c>
    </row>
    <row r="7708" spans="1:10" hidden="1" x14ac:dyDescent="0.3">
      <c r="A7708" s="2" t="e">
        <f>Table1[[#This Row],[Befolyt]]</f>
        <v>#VALUE!</v>
      </c>
      <c r="B7708" t="e">
        <f>Table1[[#This Row],[ÜK]]</f>
        <v>#VALUE!</v>
      </c>
      <c r="C7708" s="3" t="e">
        <f>Table1[[#This Row],[Szla]]</f>
        <v>#VALUE!</v>
      </c>
      <c r="D7708" s="6" t="e">
        <f>Table1[[#This Row],[Kelt_hó]]</f>
        <v>#VALUE!</v>
      </c>
      <c r="E7708" t="e">
        <f>Table1[[#This Row],[Vevő]]</f>
        <v>#VALUE!</v>
      </c>
      <c r="F7708" t="e">
        <f>Table1[[#This Row],[Termékkör]]</f>
        <v>#VALUE!</v>
      </c>
      <c r="G7708" s="4" t="e">
        <f>Table1[[#This Row],[SzumElad]]</f>
        <v>#VALUE!</v>
      </c>
      <c r="H7708" s="7" t="e">
        <f>Table1[[#This Row],[Jut_%]]</f>
        <v>#VALUE!</v>
      </c>
      <c r="I7708" s="4" t="e">
        <f>Table1[[#This Row],[Jut]]</f>
        <v>#VALUE!</v>
      </c>
      <c r="J7708" s="4" t="e">
        <f>Table1[[#This Row],[Column1]]</f>
        <v>#VALUE!</v>
      </c>
    </row>
    <row r="7709" spans="1:10" hidden="1" x14ac:dyDescent="0.3">
      <c r="A7709" s="2" t="e">
        <f>Table1[[#This Row],[Befolyt]]</f>
        <v>#VALUE!</v>
      </c>
      <c r="B7709" t="e">
        <f>Table1[[#This Row],[ÜK]]</f>
        <v>#VALUE!</v>
      </c>
      <c r="C7709" s="3" t="e">
        <f>Table1[[#This Row],[Szla]]</f>
        <v>#VALUE!</v>
      </c>
      <c r="D7709" s="6" t="e">
        <f>Table1[[#This Row],[Kelt_hó]]</f>
        <v>#VALUE!</v>
      </c>
      <c r="E7709" t="e">
        <f>Table1[[#This Row],[Vevő]]</f>
        <v>#VALUE!</v>
      </c>
      <c r="F7709" t="e">
        <f>Table1[[#This Row],[Termékkör]]</f>
        <v>#VALUE!</v>
      </c>
      <c r="G7709" s="4" t="e">
        <f>Table1[[#This Row],[SzumElad]]</f>
        <v>#VALUE!</v>
      </c>
      <c r="H7709" s="7" t="e">
        <f>Table1[[#This Row],[Jut_%]]</f>
        <v>#VALUE!</v>
      </c>
      <c r="I7709" s="4" t="e">
        <f>Table1[[#This Row],[Jut]]</f>
        <v>#VALUE!</v>
      </c>
      <c r="J7709" s="4" t="e">
        <f>Table1[[#This Row],[Column1]]</f>
        <v>#VALUE!</v>
      </c>
    </row>
    <row r="7710" spans="1:10" hidden="1" x14ac:dyDescent="0.3">
      <c r="A7710" s="2" t="e">
        <f>Table1[[#This Row],[Befolyt]]</f>
        <v>#VALUE!</v>
      </c>
      <c r="B7710" t="e">
        <f>Table1[[#This Row],[ÜK]]</f>
        <v>#VALUE!</v>
      </c>
      <c r="C7710" s="3" t="e">
        <f>Table1[[#This Row],[Szla]]</f>
        <v>#VALUE!</v>
      </c>
      <c r="D7710" s="6" t="e">
        <f>Table1[[#This Row],[Kelt_hó]]</f>
        <v>#VALUE!</v>
      </c>
      <c r="E7710" t="e">
        <f>Table1[[#This Row],[Vevő]]</f>
        <v>#VALUE!</v>
      </c>
      <c r="F7710" t="e">
        <f>Table1[[#This Row],[Termékkör]]</f>
        <v>#VALUE!</v>
      </c>
      <c r="G7710" s="4" t="e">
        <f>Table1[[#This Row],[SzumElad]]</f>
        <v>#VALUE!</v>
      </c>
      <c r="H7710" s="7" t="e">
        <f>Table1[[#This Row],[Jut_%]]</f>
        <v>#VALUE!</v>
      </c>
      <c r="I7710" s="4" t="e">
        <f>Table1[[#This Row],[Jut]]</f>
        <v>#VALUE!</v>
      </c>
      <c r="J7710" s="4" t="e">
        <f>Table1[[#This Row],[Column1]]</f>
        <v>#VALUE!</v>
      </c>
    </row>
    <row r="7711" spans="1:10" hidden="1" x14ac:dyDescent="0.3">
      <c r="A7711" s="2" t="e">
        <f>Table1[[#This Row],[Befolyt]]</f>
        <v>#VALUE!</v>
      </c>
      <c r="B7711" t="e">
        <f>Table1[[#This Row],[ÜK]]</f>
        <v>#VALUE!</v>
      </c>
      <c r="C7711" s="3" t="e">
        <f>Table1[[#This Row],[Szla]]</f>
        <v>#VALUE!</v>
      </c>
      <c r="D7711" s="6" t="e">
        <f>Table1[[#This Row],[Kelt_hó]]</f>
        <v>#VALUE!</v>
      </c>
      <c r="E7711" t="e">
        <f>Table1[[#This Row],[Vevő]]</f>
        <v>#VALUE!</v>
      </c>
      <c r="F7711" t="e">
        <f>Table1[[#This Row],[Termékkör]]</f>
        <v>#VALUE!</v>
      </c>
      <c r="G7711" s="4" t="e">
        <f>Table1[[#This Row],[SzumElad]]</f>
        <v>#VALUE!</v>
      </c>
      <c r="H7711" s="7" t="e">
        <f>Table1[[#This Row],[Jut_%]]</f>
        <v>#VALUE!</v>
      </c>
      <c r="I7711" s="4" t="e">
        <f>Table1[[#This Row],[Jut]]</f>
        <v>#VALUE!</v>
      </c>
      <c r="J7711" s="4" t="e">
        <f>Table1[[#This Row],[Column1]]</f>
        <v>#VALUE!</v>
      </c>
    </row>
    <row r="7712" spans="1:10" hidden="1" x14ac:dyDescent="0.3">
      <c r="A7712" s="2" t="e">
        <f>Table1[[#This Row],[Befolyt]]</f>
        <v>#VALUE!</v>
      </c>
      <c r="B7712" t="e">
        <f>Table1[[#This Row],[ÜK]]</f>
        <v>#VALUE!</v>
      </c>
      <c r="C7712" s="3" t="e">
        <f>Table1[[#This Row],[Szla]]</f>
        <v>#VALUE!</v>
      </c>
      <c r="D7712" s="6" t="e">
        <f>Table1[[#This Row],[Kelt_hó]]</f>
        <v>#VALUE!</v>
      </c>
      <c r="E7712" t="e">
        <f>Table1[[#This Row],[Vevő]]</f>
        <v>#VALUE!</v>
      </c>
      <c r="F7712" t="e">
        <f>Table1[[#This Row],[Termékkör]]</f>
        <v>#VALUE!</v>
      </c>
      <c r="G7712" s="4" t="e">
        <f>Table1[[#This Row],[SzumElad]]</f>
        <v>#VALUE!</v>
      </c>
      <c r="H7712" s="7" t="e">
        <f>Table1[[#This Row],[Jut_%]]</f>
        <v>#VALUE!</v>
      </c>
      <c r="I7712" s="4" t="e">
        <f>Table1[[#This Row],[Jut]]</f>
        <v>#VALUE!</v>
      </c>
      <c r="J7712" s="4" t="e">
        <f>Table1[[#This Row],[Column1]]</f>
        <v>#VALUE!</v>
      </c>
    </row>
    <row r="7713" spans="1:10" hidden="1" x14ac:dyDescent="0.3">
      <c r="A7713" s="2" t="e">
        <f>Table1[[#This Row],[Befolyt]]</f>
        <v>#VALUE!</v>
      </c>
      <c r="B7713" t="e">
        <f>Table1[[#This Row],[ÜK]]</f>
        <v>#VALUE!</v>
      </c>
      <c r="C7713" s="3" t="e">
        <f>Table1[[#This Row],[Szla]]</f>
        <v>#VALUE!</v>
      </c>
      <c r="D7713" s="6" t="e">
        <f>Table1[[#This Row],[Kelt_hó]]</f>
        <v>#VALUE!</v>
      </c>
      <c r="E7713" t="e">
        <f>Table1[[#This Row],[Vevő]]</f>
        <v>#VALUE!</v>
      </c>
      <c r="F7713" t="e">
        <f>Table1[[#This Row],[Termékkör]]</f>
        <v>#VALUE!</v>
      </c>
      <c r="G7713" s="4" t="e">
        <f>Table1[[#This Row],[SzumElad]]</f>
        <v>#VALUE!</v>
      </c>
      <c r="H7713" s="7" t="e">
        <f>Table1[[#This Row],[Jut_%]]</f>
        <v>#VALUE!</v>
      </c>
      <c r="I7713" s="4" t="e">
        <f>Table1[[#This Row],[Jut]]</f>
        <v>#VALUE!</v>
      </c>
      <c r="J7713" s="4" t="e">
        <f>Table1[[#This Row],[Column1]]</f>
        <v>#VALUE!</v>
      </c>
    </row>
    <row r="7714" spans="1:10" hidden="1" x14ac:dyDescent="0.3">
      <c r="A7714" s="2" t="e">
        <f>Table1[[#This Row],[Befolyt]]</f>
        <v>#VALUE!</v>
      </c>
      <c r="B7714" t="e">
        <f>Table1[[#This Row],[ÜK]]</f>
        <v>#VALUE!</v>
      </c>
      <c r="C7714" s="3" t="e">
        <f>Table1[[#This Row],[Szla]]</f>
        <v>#VALUE!</v>
      </c>
      <c r="D7714" s="6" t="e">
        <f>Table1[[#This Row],[Kelt_hó]]</f>
        <v>#VALUE!</v>
      </c>
      <c r="E7714" t="e">
        <f>Table1[[#This Row],[Vevő]]</f>
        <v>#VALUE!</v>
      </c>
      <c r="F7714" t="e">
        <f>Table1[[#This Row],[Termékkör]]</f>
        <v>#VALUE!</v>
      </c>
      <c r="G7714" s="4" t="e">
        <f>Table1[[#This Row],[SzumElad]]</f>
        <v>#VALUE!</v>
      </c>
      <c r="H7714" s="7" t="e">
        <f>Table1[[#This Row],[Jut_%]]</f>
        <v>#VALUE!</v>
      </c>
      <c r="I7714" s="4" t="e">
        <f>Table1[[#This Row],[Jut]]</f>
        <v>#VALUE!</v>
      </c>
      <c r="J7714" s="4" t="e">
        <f>Table1[[#This Row],[Column1]]</f>
        <v>#VALUE!</v>
      </c>
    </row>
    <row r="7715" spans="1:10" hidden="1" x14ac:dyDescent="0.3">
      <c r="A7715" s="2" t="e">
        <f>Table1[[#This Row],[Befolyt]]</f>
        <v>#VALUE!</v>
      </c>
      <c r="B7715" t="e">
        <f>Table1[[#This Row],[ÜK]]</f>
        <v>#VALUE!</v>
      </c>
      <c r="C7715" s="3" t="e">
        <f>Table1[[#This Row],[Szla]]</f>
        <v>#VALUE!</v>
      </c>
      <c r="D7715" s="6" t="e">
        <f>Table1[[#This Row],[Kelt_hó]]</f>
        <v>#VALUE!</v>
      </c>
      <c r="E7715" t="e">
        <f>Table1[[#This Row],[Vevő]]</f>
        <v>#VALUE!</v>
      </c>
      <c r="F7715" t="e">
        <f>Table1[[#This Row],[Termékkör]]</f>
        <v>#VALUE!</v>
      </c>
      <c r="G7715" s="4" t="e">
        <f>Table1[[#This Row],[SzumElad]]</f>
        <v>#VALUE!</v>
      </c>
      <c r="H7715" s="7" t="e">
        <f>Table1[[#This Row],[Jut_%]]</f>
        <v>#VALUE!</v>
      </c>
      <c r="I7715" s="4" t="e">
        <f>Table1[[#This Row],[Jut]]</f>
        <v>#VALUE!</v>
      </c>
      <c r="J7715" s="4" t="e">
        <f>Table1[[#This Row],[Column1]]</f>
        <v>#VALUE!</v>
      </c>
    </row>
    <row r="7716" spans="1:10" hidden="1" x14ac:dyDescent="0.3">
      <c r="A7716" s="2" t="e">
        <f>Table1[[#This Row],[Befolyt]]</f>
        <v>#VALUE!</v>
      </c>
      <c r="B7716" t="e">
        <f>Table1[[#This Row],[ÜK]]</f>
        <v>#VALUE!</v>
      </c>
      <c r="C7716" s="3" t="e">
        <f>Table1[[#This Row],[Szla]]</f>
        <v>#VALUE!</v>
      </c>
      <c r="D7716" s="6" t="e">
        <f>Table1[[#This Row],[Kelt_hó]]</f>
        <v>#VALUE!</v>
      </c>
      <c r="E7716" t="e">
        <f>Table1[[#This Row],[Vevő]]</f>
        <v>#VALUE!</v>
      </c>
      <c r="F7716" t="e">
        <f>Table1[[#This Row],[Termékkör]]</f>
        <v>#VALUE!</v>
      </c>
      <c r="G7716" s="4" t="e">
        <f>Table1[[#This Row],[SzumElad]]</f>
        <v>#VALUE!</v>
      </c>
      <c r="H7716" s="7" t="e">
        <f>Table1[[#This Row],[Jut_%]]</f>
        <v>#VALUE!</v>
      </c>
      <c r="I7716" s="4" t="e">
        <f>Table1[[#This Row],[Jut]]</f>
        <v>#VALUE!</v>
      </c>
      <c r="J7716" s="4" t="e">
        <f>Table1[[#This Row],[Column1]]</f>
        <v>#VALUE!</v>
      </c>
    </row>
    <row r="7717" spans="1:10" hidden="1" x14ac:dyDescent="0.3">
      <c r="A7717" s="2" t="e">
        <f>Table1[[#This Row],[Befolyt]]</f>
        <v>#VALUE!</v>
      </c>
      <c r="B7717" t="e">
        <f>Table1[[#This Row],[ÜK]]</f>
        <v>#VALUE!</v>
      </c>
      <c r="C7717" s="3" t="e">
        <f>Table1[[#This Row],[Szla]]</f>
        <v>#VALUE!</v>
      </c>
      <c r="D7717" s="6" t="e">
        <f>Table1[[#This Row],[Kelt_hó]]</f>
        <v>#VALUE!</v>
      </c>
      <c r="E7717" t="e">
        <f>Table1[[#This Row],[Vevő]]</f>
        <v>#VALUE!</v>
      </c>
      <c r="F7717" t="e">
        <f>Table1[[#This Row],[Termékkör]]</f>
        <v>#VALUE!</v>
      </c>
      <c r="G7717" s="4" t="e">
        <f>Table1[[#This Row],[SzumElad]]</f>
        <v>#VALUE!</v>
      </c>
      <c r="H7717" s="7" t="e">
        <f>Table1[[#This Row],[Jut_%]]</f>
        <v>#VALUE!</v>
      </c>
      <c r="I7717" s="4" t="e">
        <f>Table1[[#This Row],[Jut]]</f>
        <v>#VALUE!</v>
      </c>
      <c r="J7717" s="4" t="e">
        <f>Table1[[#This Row],[Column1]]</f>
        <v>#VALUE!</v>
      </c>
    </row>
    <row r="7718" spans="1:10" hidden="1" x14ac:dyDescent="0.3">
      <c r="A7718" s="2" t="e">
        <f>Table1[[#This Row],[Befolyt]]</f>
        <v>#VALUE!</v>
      </c>
      <c r="B7718" t="e">
        <f>Table1[[#This Row],[ÜK]]</f>
        <v>#VALUE!</v>
      </c>
      <c r="C7718" s="3" t="e">
        <f>Table1[[#This Row],[Szla]]</f>
        <v>#VALUE!</v>
      </c>
      <c r="D7718" s="6" t="e">
        <f>Table1[[#This Row],[Kelt_hó]]</f>
        <v>#VALUE!</v>
      </c>
      <c r="E7718" t="e">
        <f>Table1[[#This Row],[Vevő]]</f>
        <v>#VALUE!</v>
      </c>
      <c r="F7718" t="e">
        <f>Table1[[#This Row],[Termékkör]]</f>
        <v>#VALUE!</v>
      </c>
      <c r="G7718" s="4" t="e">
        <f>Table1[[#This Row],[SzumElad]]</f>
        <v>#VALUE!</v>
      </c>
      <c r="H7718" s="7" t="e">
        <f>Table1[[#This Row],[Jut_%]]</f>
        <v>#VALUE!</v>
      </c>
      <c r="I7718" s="4" t="e">
        <f>Table1[[#This Row],[Jut]]</f>
        <v>#VALUE!</v>
      </c>
      <c r="J7718" s="4" t="e">
        <f>Table1[[#This Row],[Column1]]</f>
        <v>#VALUE!</v>
      </c>
    </row>
    <row r="7719" spans="1:10" hidden="1" x14ac:dyDescent="0.3">
      <c r="A7719" s="2" t="e">
        <f>Table1[[#This Row],[Befolyt]]</f>
        <v>#VALUE!</v>
      </c>
      <c r="B7719" t="e">
        <f>Table1[[#This Row],[ÜK]]</f>
        <v>#VALUE!</v>
      </c>
      <c r="C7719" s="3" t="e">
        <f>Table1[[#This Row],[Szla]]</f>
        <v>#VALUE!</v>
      </c>
      <c r="D7719" s="6" t="e">
        <f>Table1[[#This Row],[Kelt_hó]]</f>
        <v>#VALUE!</v>
      </c>
      <c r="E7719" t="e">
        <f>Table1[[#This Row],[Vevő]]</f>
        <v>#VALUE!</v>
      </c>
      <c r="F7719" t="e">
        <f>Table1[[#This Row],[Termékkör]]</f>
        <v>#VALUE!</v>
      </c>
      <c r="G7719" s="4" t="e">
        <f>Table1[[#This Row],[SzumElad]]</f>
        <v>#VALUE!</v>
      </c>
      <c r="H7719" s="7" t="e">
        <f>Table1[[#This Row],[Jut_%]]</f>
        <v>#VALUE!</v>
      </c>
      <c r="I7719" s="4" t="e">
        <f>Table1[[#This Row],[Jut]]</f>
        <v>#VALUE!</v>
      </c>
      <c r="J7719" s="4" t="e">
        <f>Table1[[#This Row],[Column1]]</f>
        <v>#VALUE!</v>
      </c>
    </row>
    <row r="7720" spans="1:10" hidden="1" x14ac:dyDescent="0.3">
      <c r="A7720" s="2" t="e">
        <f>Table1[[#This Row],[Befolyt]]</f>
        <v>#VALUE!</v>
      </c>
      <c r="B7720" t="e">
        <f>Table1[[#This Row],[ÜK]]</f>
        <v>#VALUE!</v>
      </c>
      <c r="C7720" s="3" t="e">
        <f>Table1[[#This Row],[Szla]]</f>
        <v>#VALUE!</v>
      </c>
      <c r="D7720" s="6" t="e">
        <f>Table1[[#This Row],[Kelt_hó]]</f>
        <v>#VALUE!</v>
      </c>
      <c r="E7720" t="e">
        <f>Table1[[#This Row],[Vevő]]</f>
        <v>#VALUE!</v>
      </c>
      <c r="F7720" t="e">
        <f>Table1[[#This Row],[Termékkör]]</f>
        <v>#VALUE!</v>
      </c>
      <c r="G7720" s="4" t="e">
        <f>Table1[[#This Row],[SzumElad]]</f>
        <v>#VALUE!</v>
      </c>
      <c r="H7720" s="7" t="e">
        <f>Table1[[#This Row],[Jut_%]]</f>
        <v>#VALUE!</v>
      </c>
      <c r="I7720" s="4" t="e">
        <f>Table1[[#This Row],[Jut]]</f>
        <v>#VALUE!</v>
      </c>
      <c r="J7720" s="4" t="e">
        <f>Table1[[#This Row],[Column1]]</f>
        <v>#VALUE!</v>
      </c>
    </row>
    <row r="7721" spans="1:10" hidden="1" x14ac:dyDescent="0.3">
      <c r="A7721" s="2" t="e">
        <f>Table1[[#This Row],[Befolyt]]</f>
        <v>#VALUE!</v>
      </c>
      <c r="B7721" t="e">
        <f>Table1[[#This Row],[ÜK]]</f>
        <v>#VALUE!</v>
      </c>
      <c r="C7721" s="3" t="e">
        <f>Table1[[#This Row],[Szla]]</f>
        <v>#VALUE!</v>
      </c>
      <c r="D7721" s="6" t="e">
        <f>Table1[[#This Row],[Kelt_hó]]</f>
        <v>#VALUE!</v>
      </c>
      <c r="E7721" t="e">
        <f>Table1[[#This Row],[Vevő]]</f>
        <v>#VALUE!</v>
      </c>
      <c r="F7721" t="e">
        <f>Table1[[#This Row],[Termékkör]]</f>
        <v>#VALUE!</v>
      </c>
      <c r="G7721" s="4" t="e">
        <f>Table1[[#This Row],[SzumElad]]</f>
        <v>#VALUE!</v>
      </c>
      <c r="H7721" s="7" t="e">
        <f>Table1[[#This Row],[Jut_%]]</f>
        <v>#VALUE!</v>
      </c>
      <c r="I7721" s="4" t="e">
        <f>Table1[[#This Row],[Jut]]</f>
        <v>#VALUE!</v>
      </c>
      <c r="J7721" s="4" t="e">
        <f>Table1[[#This Row],[Column1]]</f>
        <v>#VALUE!</v>
      </c>
    </row>
    <row r="7722" spans="1:10" hidden="1" x14ac:dyDescent="0.3">
      <c r="A7722" s="2" t="e">
        <f>Table1[[#This Row],[Befolyt]]</f>
        <v>#VALUE!</v>
      </c>
      <c r="B7722" t="e">
        <f>Table1[[#This Row],[ÜK]]</f>
        <v>#VALUE!</v>
      </c>
      <c r="C7722" s="3" t="e">
        <f>Table1[[#This Row],[Szla]]</f>
        <v>#VALUE!</v>
      </c>
      <c r="D7722" s="6" t="e">
        <f>Table1[[#This Row],[Kelt_hó]]</f>
        <v>#VALUE!</v>
      </c>
      <c r="E7722" t="e">
        <f>Table1[[#This Row],[Vevő]]</f>
        <v>#VALUE!</v>
      </c>
      <c r="F7722" t="e">
        <f>Table1[[#This Row],[Termékkör]]</f>
        <v>#VALUE!</v>
      </c>
      <c r="G7722" s="4" t="e">
        <f>Table1[[#This Row],[SzumElad]]</f>
        <v>#VALUE!</v>
      </c>
      <c r="H7722" s="7" t="e">
        <f>Table1[[#This Row],[Jut_%]]</f>
        <v>#VALUE!</v>
      </c>
      <c r="I7722" s="4" t="e">
        <f>Table1[[#This Row],[Jut]]</f>
        <v>#VALUE!</v>
      </c>
      <c r="J7722" s="4" t="e">
        <f>Table1[[#This Row],[Column1]]</f>
        <v>#VALUE!</v>
      </c>
    </row>
    <row r="7723" spans="1:10" hidden="1" x14ac:dyDescent="0.3">
      <c r="A7723" s="2" t="e">
        <f>Table1[[#This Row],[Befolyt]]</f>
        <v>#VALUE!</v>
      </c>
      <c r="B7723" t="e">
        <f>Table1[[#This Row],[ÜK]]</f>
        <v>#VALUE!</v>
      </c>
      <c r="C7723" s="3" t="e">
        <f>Table1[[#This Row],[Szla]]</f>
        <v>#VALUE!</v>
      </c>
      <c r="D7723" s="6" t="e">
        <f>Table1[[#This Row],[Kelt_hó]]</f>
        <v>#VALUE!</v>
      </c>
      <c r="E7723" t="e">
        <f>Table1[[#This Row],[Vevő]]</f>
        <v>#VALUE!</v>
      </c>
      <c r="F7723" t="e">
        <f>Table1[[#This Row],[Termékkör]]</f>
        <v>#VALUE!</v>
      </c>
      <c r="G7723" s="4" t="e">
        <f>Table1[[#This Row],[SzumElad]]</f>
        <v>#VALUE!</v>
      </c>
      <c r="H7723" s="7" t="e">
        <f>Table1[[#This Row],[Jut_%]]</f>
        <v>#VALUE!</v>
      </c>
      <c r="I7723" s="4" t="e">
        <f>Table1[[#This Row],[Jut]]</f>
        <v>#VALUE!</v>
      </c>
      <c r="J7723" s="4" t="e">
        <f>Table1[[#This Row],[Column1]]</f>
        <v>#VALUE!</v>
      </c>
    </row>
    <row r="7724" spans="1:10" hidden="1" x14ac:dyDescent="0.3">
      <c r="A7724" s="2" t="e">
        <f>Table1[[#This Row],[Befolyt]]</f>
        <v>#VALUE!</v>
      </c>
      <c r="B7724" t="e">
        <f>Table1[[#This Row],[ÜK]]</f>
        <v>#VALUE!</v>
      </c>
      <c r="C7724" s="3" t="e">
        <f>Table1[[#This Row],[Szla]]</f>
        <v>#VALUE!</v>
      </c>
      <c r="D7724" s="6" t="e">
        <f>Table1[[#This Row],[Kelt_hó]]</f>
        <v>#VALUE!</v>
      </c>
      <c r="E7724" t="e">
        <f>Table1[[#This Row],[Vevő]]</f>
        <v>#VALUE!</v>
      </c>
      <c r="F7724" t="e">
        <f>Table1[[#This Row],[Termékkör]]</f>
        <v>#VALUE!</v>
      </c>
      <c r="G7724" s="4" t="e">
        <f>Table1[[#This Row],[SzumElad]]</f>
        <v>#VALUE!</v>
      </c>
      <c r="H7724" s="7" t="e">
        <f>Table1[[#This Row],[Jut_%]]</f>
        <v>#VALUE!</v>
      </c>
      <c r="I7724" s="4" t="e">
        <f>Table1[[#This Row],[Jut]]</f>
        <v>#VALUE!</v>
      </c>
      <c r="J7724" s="4" t="e">
        <f>Table1[[#This Row],[Column1]]</f>
        <v>#VALUE!</v>
      </c>
    </row>
    <row r="7725" spans="1:10" hidden="1" x14ac:dyDescent="0.3">
      <c r="A7725" s="2" t="e">
        <f>Table1[[#This Row],[Befolyt]]</f>
        <v>#VALUE!</v>
      </c>
      <c r="B7725" t="e">
        <f>Table1[[#This Row],[ÜK]]</f>
        <v>#VALUE!</v>
      </c>
      <c r="C7725" s="3" t="e">
        <f>Table1[[#This Row],[Szla]]</f>
        <v>#VALUE!</v>
      </c>
      <c r="D7725" s="6" t="e">
        <f>Table1[[#This Row],[Kelt_hó]]</f>
        <v>#VALUE!</v>
      </c>
      <c r="E7725" t="e">
        <f>Table1[[#This Row],[Vevő]]</f>
        <v>#VALUE!</v>
      </c>
      <c r="F7725" t="e">
        <f>Table1[[#This Row],[Termékkör]]</f>
        <v>#VALUE!</v>
      </c>
      <c r="G7725" s="4" t="e">
        <f>Table1[[#This Row],[SzumElad]]</f>
        <v>#VALUE!</v>
      </c>
      <c r="H7725" s="7" t="e">
        <f>Table1[[#This Row],[Jut_%]]</f>
        <v>#VALUE!</v>
      </c>
      <c r="I7725" s="4" t="e">
        <f>Table1[[#This Row],[Jut]]</f>
        <v>#VALUE!</v>
      </c>
      <c r="J7725" s="4" t="e">
        <f>Table1[[#This Row],[Column1]]</f>
        <v>#VALUE!</v>
      </c>
    </row>
    <row r="7726" spans="1:10" hidden="1" x14ac:dyDescent="0.3">
      <c r="A7726" s="2" t="e">
        <f>Table1[[#This Row],[Befolyt]]</f>
        <v>#VALUE!</v>
      </c>
      <c r="B7726" t="e">
        <f>Table1[[#This Row],[ÜK]]</f>
        <v>#VALUE!</v>
      </c>
      <c r="C7726" s="3" t="e">
        <f>Table1[[#This Row],[Szla]]</f>
        <v>#VALUE!</v>
      </c>
      <c r="D7726" s="6" t="e">
        <f>Table1[[#This Row],[Kelt_hó]]</f>
        <v>#VALUE!</v>
      </c>
      <c r="E7726" t="e">
        <f>Table1[[#This Row],[Vevő]]</f>
        <v>#VALUE!</v>
      </c>
      <c r="F7726" t="e">
        <f>Table1[[#This Row],[Termékkör]]</f>
        <v>#VALUE!</v>
      </c>
      <c r="G7726" s="4" t="e">
        <f>Table1[[#This Row],[SzumElad]]</f>
        <v>#VALUE!</v>
      </c>
      <c r="H7726" s="7" t="e">
        <f>Table1[[#This Row],[Jut_%]]</f>
        <v>#VALUE!</v>
      </c>
      <c r="I7726" s="4" t="e">
        <f>Table1[[#This Row],[Jut]]</f>
        <v>#VALUE!</v>
      </c>
      <c r="J7726" s="4" t="e">
        <f>Table1[[#This Row],[Column1]]</f>
        <v>#VALUE!</v>
      </c>
    </row>
    <row r="7727" spans="1:10" hidden="1" x14ac:dyDescent="0.3">
      <c r="A7727" s="2" t="e">
        <f>Table1[[#This Row],[Befolyt]]</f>
        <v>#VALUE!</v>
      </c>
      <c r="B7727" t="e">
        <f>Table1[[#This Row],[ÜK]]</f>
        <v>#VALUE!</v>
      </c>
      <c r="C7727" s="3" t="e">
        <f>Table1[[#This Row],[Szla]]</f>
        <v>#VALUE!</v>
      </c>
      <c r="D7727" s="6" t="e">
        <f>Table1[[#This Row],[Kelt_hó]]</f>
        <v>#VALUE!</v>
      </c>
      <c r="E7727" t="e">
        <f>Table1[[#This Row],[Vevő]]</f>
        <v>#VALUE!</v>
      </c>
      <c r="F7727" t="e">
        <f>Table1[[#This Row],[Termékkör]]</f>
        <v>#VALUE!</v>
      </c>
      <c r="G7727" s="4" t="e">
        <f>Table1[[#This Row],[SzumElad]]</f>
        <v>#VALUE!</v>
      </c>
      <c r="H7727" s="7" t="e">
        <f>Table1[[#This Row],[Jut_%]]</f>
        <v>#VALUE!</v>
      </c>
      <c r="I7727" s="4" t="e">
        <f>Table1[[#This Row],[Jut]]</f>
        <v>#VALUE!</v>
      </c>
      <c r="J7727" s="4" t="e">
        <f>Table1[[#This Row],[Column1]]</f>
        <v>#VALUE!</v>
      </c>
    </row>
    <row r="7728" spans="1:10" hidden="1" x14ac:dyDescent="0.3">
      <c r="A7728" s="2" t="e">
        <f>Table1[[#This Row],[Befolyt]]</f>
        <v>#VALUE!</v>
      </c>
      <c r="B7728" t="e">
        <f>Table1[[#This Row],[ÜK]]</f>
        <v>#VALUE!</v>
      </c>
      <c r="C7728" s="3" t="e">
        <f>Table1[[#This Row],[Szla]]</f>
        <v>#VALUE!</v>
      </c>
      <c r="D7728" s="6" t="e">
        <f>Table1[[#This Row],[Kelt_hó]]</f>
        <v>#VALUE!</v>
      </c>
      <c r="E7728" t="e">
        <f>Table1[[#This Row],[Vevő]]</f>
        <v>#VALUE!</v>
      </c>
      <c r="F7728" t="e">
        <f>Table1[[#This Row],[Termékkör]]</f>
        <v>#VALUE!</v>
      </c>
      <c r="G7728" s="4" t="e">
        <f>Table1[[#This Row],[SzumElad]]</f>
        <v>#VALUE!</v>
      </c>
      <c r="H7728" s="7" t="e">
        <f>Table1[[#This Row],[Jut_%]]</f>
        <v>#VALUE!</v>
      </c>
      <c r="I7728" s="4" t="e">
        <f>Table1[[#This Row],[Jut]]</f>
        <v>#VALUE!</v>
      </c>
      <c r="J7728" s="4" t="e">
        <f>Table1[[#This Row],[Column1]]</f>
        <v>#VALUE!</v>
      </c>
    </row>
    <row r="7729" spans="1:10" hidden="1" x14ac:dyDescent="0.3">
      <c r="A7729" s="2" t="e">
        <f>Table1[[#This Row],[Befolyt]]</f>
        <v>#VALUE!</v>
      </c>
      <c r="B7729" t="e">
        <f>Table1[[#This Row],[ÜK]]</f>
        <v>#VALUE!</v>
      </c>
      <c r="C7729" s="3" t="e">
        <f>Table1[[#This Row],[Szla]]</f>
        <v>#VALUE!</v>
      </c>
      <c r="D7729" s="6" t="e">
        <f>Table1[[#This Row],[Kelt_hó]]</f>
        <v>#VALUE!</v>
      </c>
      <c r="E7729" t="e">
        <f>Table1[[#This Row],[Vevő]]</f>
        <v>#VALUE!</v>
      </c>
      <c r="F7729" t="e">
        <f>Table1[[#This Row],[Termékkör]]</f>
        <v>#VALUE!</v>
      </c>
      <c r="G7729" s="4" t="e">
        <f>Table1[[#This Row],[SzumElad]]</f>
        <v>#VALUE!</v>
      </c>
      <c r="H7729" s="7" t="e">
        <f>Table1[[#This Row],[Jut_%]]</f>
        <v>#VALUE!</v>
      </c>
      <c r="I7729" s="4" t="e">
        <f>Table1[[#This Row],[Jut]]</f>
        <v>#VALUE!</v>
      </c>
      <c r="J7729" s="4" t="e">
        <f>Table1[[#This Row],[Column1]]</f>
        <v>#VALUE!</v>
      </c>
    </row>
    <row r="7730" spans="1:10" hidden="1" x14ac:dyDescent="0.3">
      <c r="A7730" s="2" t="e">
        <f>Table1[[#This Row],[Befolyt]]</f>
        <v>#VALUE!</v>
      </c>
      <c r="B7730" t="e">
        <f>Table1[[#This Row],[ÜK]]</f>
        <v>#VALUE!</v>
      </c>
      <c r="C7730" s="3" t="e">
        <f>Table1[[#This Row],[Szla]]</f>
        <v>#VALUE!</v>
      </c>
      <c r="D7730" s="6" t="e">
        <f>Table1[[#This Row],[Kelt_hó]]</f>
        <v>#VALUE!</v>
      </c>
      <c r="E7730" t="e">
        <f>Table1[[#This Row],[Vevő]]</f>
        <v>#VALUE!</v>
      </c>
      <c r="F7730" t="e">
        <f>Table1[[#This Row],[Termékkör]]</f>
        <v>#VALUE!</v>
      </c>
      <c r="G7730" s="4" t="e">
        <f>Table1[[#This Row],[SzumElad]]</f>
        <v>#VALUE!</v>
      </c>
      <c r="H7730" s="7" t="e">
        <f>Table1[[#This Row],[Jut_%]]</f>
        <v>#VALUE!</v>
      </c>
      <c r="I7730" s="4" t="e">
        <f>Table1[[#This Row],[Jut]]</f>
        <v>#VALUE!</v>
      </c>
      <c r="J7730" s="4" t="e">
        <f>Table1[[#This Row],[Column1]]</f>
        <v>#VALUE!</v>
      </c>
    </row>
    <row r="7731" spans="1:10" hidden="1" x14ac:dyDescent="0.3">
      <c r="A7731" s="2" t="e">
        <f>Table1[[#This Row],[Befolyt]]</f>
        <v>#VALUE!</v>
      </c>
      <c r="B7731" t="e">
        <f>Table1[[#This Row],[ÜK]]</f>
        <v>#VALUE!</v>
      </c>
      <c r="C7731" s="3" t="e">
        <f>Table1[[#This Row],[Szla]]</f>
        <v>#VALUE!</v>
      </c>
      <c r="D7731" s="6" t="e">
        <f>Table1[[#This Row],[Kelt_hó]]</f>
        <v>#VALUE!</v>
      </c>
      <c r="E7731" t="e">
        <f>Table1[[#This Row],[Vevő]]</f>
        <v>#VALUE!</v>
      </c>
      <c r="F7731" t="e">
        <f>Table1[[#This Row],[Termékkör]]</f>
        <v>#VALUE!</v>
      </c>
      <c r="G7731" s="4" t="e">
        <f>Table1[[#This Row],[SzumElad]]</f>
        <v>#VALUE!</v>
      </c>
      <c r="H7731" s="7" t="e">
        <f>Table1[[#This Row],[Jut_%]]</f>
        <v>#VALUE!</v>
      </c>
      <c r="I7731" s="4" t="e">
        <f>Table1[[#This Row],[Jut]]</f>
        <v>#VALUE!</v>
      </c>
      <c r="J7731" s="4" t="e">
        <f>Table1[[#This Row],[Column1]]</f>
        <v>#VALUE!</v>
      </c>
    </row>
    <row r="7732" spans="1:10" hidden="1" x14ac:dyDescent="0.3">
      <c r="A7732" s="2" t="e">
        <f>Table1[[#This Row],[Befolyt]]</f>
        <v>#VALUE!</v>
      </c>
      <c r="B7732" t="e">
        <f>Table1[[#This Row],[ÜK]]</f>
        <v>#VALUE!</v>
      </c>
      <c r="C7732" s="3" t="e">
        <f>Table1[[#This Row],[Szla]]</f>
        <v>#VALUE!</v>
      </c>
      <c r="D7732" s="6" t="e">
        <f>Table1[[#This Row],[Kelt_hó]]</f>
        <v>#VALUE!</v>
      </c>
      <c r="E7732" t="e">
        <f>Table1[[#This Row],[Vevő]]</f>
        <v>#VALUE!</v>
      </c>
      <c r="F7732" t="e">
        <f>Table1[[#This Row],[Termékkör]]</f>
        <v>#VALUE!</v>
      </c>
      <c r="G7732" s="4" t="e">
        <f>Table1[[#This Row],[SzumElad]]</f>
        <v>#VALUE!</v>
      </c>
      <c r="H7732" s="7" t="e">
        <f>Table1[[#This Row],[Jut_%]]</f>
        <v>#VALUE!</v>
      </c>
      <c r="I7732" s="4" t="e">
        <f>Table1[[#This Row],[Jut]]</f>
        <v>#VALUE!</v>
      </c>
      <c r="J7732" s="4" t="e">
        <f>Table1[[#This Row],[Column1]]</f>
        <v>#VALUE!</v>
      </c>
    </row>
    <row r="7733" spans="1:10" hidden="1" x14ac:dyDescent="0.3">
      <c r="A7733" s="2" t="e">
        <f>Table1[[#This Row],[Befolyt]]</f>
        <v>#VALUE!</v>
      </c>
      <c r="B7733" t="e">
        <f>Table1[[#This Row],[ÜK]]</f>
        <v>#VALUE!</v>
      </c>
      <c r="C7733" s="3" t="e">
        <f>Table1[[#This Row],[Szla]]</f>
        <v>#VALUE!</v>
      </c>
      <c r="D7733" s="6" t="e">
        <f>Table1[[#This Row],[Kelt_hó]]</f>
        <v>#VALUE!</v>
      </c>
      <c r="E7733" t="e">
        <f>Table1[[#This Row],[Vevő]]</f>
        <v>#VALUE!</v>
      </c>
      <c r="F7733" t="e">
        <f>Table1[[#This Row],[Termékkör]]</f>
        <v>#VALUE!</v>
      </c>
      <c r="G7733" s="4" t="e">
        <f>Table1[[#This Row],[SzumElad]]</f>
        <v>#VALUE!</v>
      </c>
      <c r="H7733" s="7" t="e">
        <f>Table1[[#This Row],[Jut_%]]</f>
        <v>#VALUE!</v>
      </c>
      <c r="I7733" s="4" t="e">
        <f>Table1[[#This Row],[Jut]]</f>
        <v>#VALUE!</v>
      </c>
      <c r="J7733" s="4" t="e">
        <f>Table1[[#This Row],[Column1]]</f>
        <v>#VALUE!</v>
      </c>
    </row>
    <row r="7734" spans="1:10" hidden="1" x14ac:dyDescent="0.3">
      <c r="A7734" s="2" t="e">
        <f>Table1[[#This Row],[Befolyt]]</f>
        <v>#VALUE!</v>
      </c>
      <c r="B7734" t="e">
        <f>Table1[[#This Row],[ÜK]]</f>
        <v>#VALUE!</v>
      </c>
      <c r="C7734" s="3" t="e">
        <f>Table1[[#This Row],[Szla]]</f>
        <v>#VALUE!</v>
      </c>
      <c r="D7734" s="6" t="e">
        <f>Table1[[#This Row],[Kelt_hó]]</f>
        <v>#VALUE!</v>
      </c>
      <c r="E7734" t="e">
        <f>Table1[[#This Row],[Vevő]]</f>
        <v>#VALUE!</v>
      </c>
      <c r="F7734" t="e">
        <f>Table1[[#This Row],[Termékkör]]</f>
        <v>#VALUE!</v>
      </c>
      <c r="G7734" s="4" t="e">
        <f>Table1[[#This Row],[SzumElad]]</f>
        <v>#VALUE!</v>
      </c>
      <c r="H7734" s="7" t="e">
        <f>Table1[[#This Row],[Jut_%]]</f>
        <v>#VALUE!</v>
      </c>
      <c r="I7734" s="4" t="e">
        <f>Table1[[#This Row],[Jut]]</f>
        <v>#VALUE!</v>
      </c>
      <c r="J7734" s="4" t="e">
        <f>Table1[[#This Row],[Column1]]</f>
        <v>#VALUE!</v>
      </c>
    </row>
    <row r="7735" spans="1:10" hidden="1" x14ac:dyDescent="0.3">
      <c r="A7735" s="2" t="e">
        <f>Table1[[#This Row],[Befolyt]]</f>
        <v>#VALUE!</v>
      </c>
      <c r="B7735" t="e">
        <f>Table1[[#This Row],[ÜK]]</f>
        <v>#VALUE!</v>
      </c>
      <c r="C7735" s="3" t="e">
        <f>Table1[[#This Row],[Szla]]</f>
        <v>#VALUE!</v>
      </c>
      <c r="D7735" s="6" t="e">
        <f>Table1[[#This Row],[Kelt_hó]]</f>
        <v>#VALUE!</v>
      </c>
      <c r="E7735" t="e">
        <f>Table1[[#This Row],[Vevő]]</f>
        <v>#VALUE!</v>
      </c>
      <c r="F7735" t="e">
        <f>Table1[[#This Row],[Termékkör]]</f>
        <v>#VALUE!</v>
      </c>
      <c r="G7735" s="4" t="e">
        <f>Table1[[#This Row],[SzumElad]]</f>
        <v>#VALUE!</v>
      </c>
      <c r="H7735" s="7" t="e">
        <f>Table1[[#This Row],[Jut_%]]</f>
        <v>#VALUE!</v>
      </c>
      <c r="I7735" s="4" t="e">
        <f>Table1[[#This Row],[Jut]]</f>
        <v>#VALUE!</v>
      </c>
      <c r="J7735" s="4" t="e">
        <f>Table1[[#This Row],[Column1]]</f>
        <v>#VALUE!</v>
      </c>
    </row>
    <row r="7736" spans="1:10" hidden="1" x14ac:dyDescent="0.3">
      <c r="A7736" s="2" t="e">
        <f>Table1[[#This Row],[Befolyt]]</f>
        <v>#VALUE!</v>
      </c>
      <c r="B7736" t="e">
        <f>Table1[[#This Row],[ÜK]]</f>
        <v>#VALUE!</v>
      </c>
      <c r="C7736" s="3" t="e">
        <f>Table1[[#This Row],[Szla]]</f>
        <v>#VALUE!</v>
      </c>
      <c r="D7736" s="6" t="e">
        <f>Table1[[#This Row],[Kelt_hó]]</f>
        <v>#VALUE!</v>
      </c>
      <c r="E7736" t="e">
        <f>Table1[[#This Row],[Vevő]]</f>
        <v>#VALUE!</v>
      </c>
      <c r="F7736" t="e">
        <f>Table1[[#This Row],[Termékkör]]</f>
        <v>#VALUE!</v>
      </c>
      <c r="G7736" s="4" t="e">
        <f>Table1[[#This Row],[SzumElad]]</f>
        <v>#VALUE!</v>
      </c>
      <c r="H7736" s="7" t="e">
        <f>Table1[[#This Row],[Jut_%]]</f>
        <v>#VALUE!</v>
      </c>
      <c r="I7736" s="4" t="e">
        <f>Table1[[#This Row],[Jut]]</f>
        <v>#VALUE!</v>
      </c>
      <c r="J7736" s="4" t="e">
        <f>Table1[[#This Row],[Column1]]</f>
        <v>#VALUE!</v>
      </c>
    </row>
    <row r="7737" spans="1:10" hidden="1" x14ac:dyDescent="0.3">
      <c r="A7737" s="2" t="e">
        <f>Table1[[#This Row],[Befolyt]]</f>
        <v>#VALUE!</v>
      </c>
      <c r="B7737" t="e">
        <f>Table1[[#This Row],[ÜK]]</f>
        <v>#VALUE!</v>
      </c>
      <c r="C7737" s="3" t="e">
        <f>Table1[[#This Row],[Szla]]</f>
        <v>#VALUE!</v>
      </c>
      <c r="D7737" s="6" t="e">
        <f>Table1[[#This Row],[Kelt_hó]]</f>
        <v>#VALUE!</v>
      </c>
      <c r="E7737" t="e">
        <f>Table1[[#This Row],[Vevő]]</f>
        <v>#VALUE!</v>
      </c>
      <c r="F7737" t="e">
        <f>Table1[[#This Row],[Termékkör]]</f>
        <v>#VALUE!</v>
      </c>
      <c r="G7737" s="4" t="e">
        <f>Table1[[#This Row],[SzumElad]]</f>
        <v>#VALUE!</v>
      </c>
      <c r="H7737" s="7" t="e">
        <f>Table1[[#This Row],[Jut_%]]</f>
        <v>#VALUE!</v>
      </c>
      <c r="I7737" s="4" t="e">
        <f>Table1[[#This Row],[Jut]]</f>
        <v>#VALUE!</v>
      </c>
      <c r="J7737" s="4" t="e">
        <f>Table1[[#This Row],[Column1]]</f>
        <v>#VALUE!</v>
      </c>
    </row>
    <row r="7738" spans="1:10" hidden="1" x14ac:dyDescent="0.3">
      <c r="A7738" s="2" t="e">
        <f>Table1[[#This Row],[Befolyt]]</f>
        <v>#VALUE!</v>
      </c>
      <c r="B7738" t="e">
        <f>Table1[[#This Row],[ÜK]]</f>
        <v>#VALUE!</v>
      </c>
      <c r="C7738" s="3" t="e">
        <f>Table1[[#This Row],[Szla]]</f>
        <v>#VALUE!</v>
      </c>
      <c r="D7738" s="6" t="e">
        <f>Table1[[#This Row],[Kelt_hó]]</f>
        <v>#VALUE!</v>
      </c>
      <c r="E7738" t="e">
        <f>Table1[[#This Row],[Vevő]]</f>
        <v>#VALUE!</v>
      </c>
      <c r="F7738" t="e">
        <f>Table1[[#This Row],[Termékkör]]</f>
        <v>#VALUE!</v>
      </c>
      <c r="G7738" s="4" t="e">
        <f>Table1[[#This Row],[SzumElad]]</f>
        <v>#VALUE!</v>
      </c>
      <c r="H7738" s="7" t="e">
        <f>Table1[[#This Row],[Jut_%]]</f>
        <v>#VALUE!</v>
      </c>
      <c r="I7738" s="4" t="e">
        <f>Table1[[#This Row],[Jut]]</f>
        <v>#VALUE!</v>
      </c>
      <c r="J7738" s="4" t="e">
        <f>Table1[[#This Row],[Column1]]</f>
        <v>#VALUE!</v>
      </c>
    </row>
    <row r="7739" spans="1:10" hidden="1" x14ac:dyDescent="0.3">
      <c r="A7739" s="2" t="e">
        <f>Table1[[#This Row],[Befolyt]]</f>
        <v>#VALUE!</v>
      </c>
      <c r="B7739" t="e">
        <f>Table1[[#This Row],[ÜK]]</f>
        <v>#VALUE!</v>
      </c>
      <c r="C7739" s="3" t="e">
        <f>Table1[[#This Row],[Szla]]</f>
        <v>#VALUE!</v>
      </c>
      <c r="D7739" s="6" t="e">
        <f>Table1[[#This Row],[Kelt_hó]]</f>
        <v>#VALUE!</v>
      </c>
      <c r="E7739" t="e">
        <f>Table1[[#This Row],[Vevő]]</f>
        <v>#VALUE!</v>
      </c>
      <c r="F7739" t="e">
        <f>Table1[[#This Row],[Termékkör]]</f>
        <v>#VALUE!</v>
      </c>
      <c r="G7739" s="4" t="e">
        <f>Table1[[#This Row],[SzumElad]]</f>
        <v>#VALUE!</v>
      </c>
      <c r="H7739" s="7" t="e">
        <f>Table1[[#This Row],[Jut_%]]</f>
        <v>#VALUE!</v>
      </c>
      <c r="I7739" s="4" t="e">
        <f>Table1[[#This Row],[Jut]]</f>
        <v>#VALUE!</v>
      </c>
      <c r="J7739" s="4" t="e">
        <f>Table1[[#This Row],[Column1]]</f>
        <v>#VALUE!</v>
      </c>
    </row>
    <row r="7740" spans="1:10" hidden="1" x14ac:dyDescent="0.3">
      <c r="A7740" s="2" t="e">
        <f>Table1[[#This Row],[Befolyt]]</f>
        <v>#VALUE!</v>
      </c>
      <c r="B7740" t="e">
        <f>Table1[[#This Row],[ÜK]]</f>
        <v>#VALUE!</v>
      </c>
      <c r="C7740" s="3" t="e">
        <f>Table1[[#This Row],[Szla]]</f>
        <v>#VALUE!</v>
      </c>
      <c r="D7740" s="6" t="e">
        <f>Table1[[#This Row],[Kelt_hó]]</f>
        <v>#VALUE!</v>
      </c>
      <c r="E7740" t="e">
        <f>Table1[[#This Row],[Vevő]]</f>
        <v>#VALUE!</v>
      </c>
      <c r="F7740" t="e">
        <f>Table1[[#This Row],[Termékkör]]</f>
        <v>#VALUE!</v>
      </c>
      <c r="G7740" s="4" t="e">
        <f>Table1[[#This Row],[SzumElad]]</f>
        <v>#VALUE!</v>
      </c>
      <c r="H7740" s="7" t="e">
        <f>Table1[[#This Row],[Jut_%]]</f>
        <v>#VALUE!</v>
      </c>
      <c r="I7740" s="4" t="e">
        <f>Table1[[#This Row],[Jut]]</f>
        <v>#VALUE!</v>
      </c>
      <c r="J7740" s="4" t="e">
        <f>Table1[[#This Row],[Column1]]</f>
        <v>#VALUE!</v>
      </c>
    </row>
    <row r="7741" spans="1:10" hidden="1" x14ac:dyDescent="0.3">
      <c r="A7741" s="2" t="e">
        <f>Table1[[#This Row],[Befolyt]]</f>
        <v>#VALUE!</v>
      </c>
      <c r="B7741" t="e">
        <f>Table1[[#This Row],[ÜK]]</f>
        <v>#VALUE!</v>
      </c>
      <c r="C7741" s="3" t="e">
        <f>Table1[[#This Row],[Szla]]</f>
        <v>#VALUE!</v>
      </c>
      <c r="D7741" s="6" t="e">
        <f>Table1[[#This Row],[Kelt_hó]]</f>
        <v>#VALUE!</v>
      </c>
      <c r="E7741" t="e">
        <f>Table1[[#This Row],[Vevő]]</f>
        <v>#VALUE!</v>
      </c>
      <c r="F7741" t="e">
        <f>Table1[[#This Row],[Termékkör]]</f>
        <v>#VALUE!</v>
      </c>
      <c r="G7741" s="4" t="e">
        <f>Table1[[#This Row],[SzumElad]]</f>
        <v>#VALUE!</v>
      </c>
      <c r="H7741" s="7" t="e">
        <f>Table1[[#This Row],[Jut_%]]</f>
        <v>#VALUE!</v>
      </c>
      <c r="I7741" s="4" t="e">
        <f>Table1[[#This Row],[Jut]]</f>
        <v>#VALUE!</v>
      </c>
      <c r="J7741" s="4" t="e">
        <f>Table1[[#This Row],[Column1]]</f>
        <v>#VALUE!</v>
      </c>
    </row>
    <row r="7742" spans="1:10" hidden="1" x14ac:dyDescent="0.3">
      <c r="A7742" s="2" t="e">
        <f>Table1[[#This Row],[Befolyt]]</f>
        <v>#VALUE!</v>
      </c>
      <c r="B7742" t="e">
        <f>Table1[[#This Row],[ÜK]]</f>
        <v>#VALUE!</v>
      </c>
      <c r="C7742" s="3" t="e">
        <f>Table1[[#This Row],[Szla]]</f>
        <v>#VALUE!</v>
      </c>
      <c r="D7742" s="6" t="e">
        <f>Table1[[#This Row],[Kelt_hó]]</f>
        <v>#VALUE!</v>
      </c>
      <c r="E7742" t="e">
        <f>Table1[[#This Row],[Vevő]]</f>
        <v>#VALUE!</v>
      </c>
      <c r="F7742" t="e">
        <f>Table1[[#This Row],[Termékkör]]</f>
        <v>#VALUE!</v>
      </c>
      <c r="G7742" s="4" t="e">
        <f>Table1[[#This Row],[SzumElad]]</f>
        <v>#VALUE!</v>
      </c>
      <c r="H7742" s="7" t="e">
        <f>Table1[[#This Row],[Jut_%]]</f>
        <v>#VALUE!</v>
      </c>
      <c r="I7742" s="4" t="e">
        <f>Table1[[#This Row],[Jut]]</f>
        <v>#VALUE!</v>
      </c>
      <c r="J7742" s="4" t="e">
        <f>Table1[[#This Row],[Column1]]</f>
        <v>#VALUE!</v>
      </c>
    </row>
    <row r="7743" spans="1:10" hidden="1" x14ac:dyDescent="0.3">
      <c r="A7743" s="2" t="e">
        <f>Table1[[#This Row],[Befolyt]]</f>
        <v>#VALUE!</v>
      </c>
      <c r="B7743" t="e">
        <f>Table1[[#This Row],[ÜK]]</f>
        <v>#VALUE!</v>
      </c>
      <c r="C7743" s="3" t="e">
        <f>Table1[[#This Row],[Szla]]</f>
        <v>#VALUE!</v>
      </c>
      <c r="D7743" s="6" t="e">
        <f>Table1[[#This Row],[Kelt_hó]]</f>
        <v>#VALUE!</v>
      </c>
      <c r="E7743" t="e">
        <f>Table1[[#This Row],[Vevő]]</f>
        <v>#VALUE!</v>
      </c>
      <c r="F7743" t="e">
        <f>Table1[[#This Row],[Termékkör]]</f>
        <v>#VALUE!</v>
      </c>
      <c r="G7743" s="4" t="e">
        <f>Table1[[#This Row],[SzumElad]]</f>
        <v>#VALUE!</v>
      </c>
      <c r="H7743" s="7" t="e">
        <f>Table1[[#This Row],[Jut_%]]</f>
        <v>#VALUE!</v>
      </c>
      <c r="I7743" s="4" t="e">
        <f>Table1[[#This Row],[Jut]]</f>
        <v>#VALUE!</v>
      </c>
      <c r="J7743" s="4" t="e">
        <f>Table1[[#This Row],[Column1]]</f>
        <v>#VALUE!</v>
      </c>
    </row>
    <row r="7744" spans="1:10" hidden="1" x14ac:dyDescent="0.3">
      <c r="A7744" s="2" t="e">
        <f>Table1[[#This Row],[Befolyt]]</f>
        <v>#VALUE!</v>
      </c>
      <c r="B7744" t="e">
        <f>Table1[[#This Row],[ÜK]]</f>
        <v>#VALUE!</v>
      </c>
      <c r="C7744" s="3" t="e">
        <f>Table1[[#This Row],[Szla]]</f>
        <v>#VALUE!</v>
      </c>
      <c r="D7744" s="6" t="e">
        <f>Table1[[#This Row],[Kelt_hó]]</f>
        <v>#VALUE!</v>
      </c>
      <c r="E7744" t="e">
        <f>Table1[[#This Row],[Vevő]]</f>
        <v>#VALUE!</v>
      </c>
      <c r="F7744" t="e">
        <f>Table1[[#This Row],[Termékkör]]</f>
        <v>#VALUE!</v>
      </c>
      <c r="G7744" s="4" t="e">
        <f>Table1[[#This Row],[SzumElad]]</f>
        <v>#VALUE!</v>
      </c>
      <c r="H7744" s="7" t="e">
        <f>Table1[[#This Row],[Jut_%]]</f>
        <v>#VALUE!</v>
      </c>
      <c r="I7744" s="4" t="e">
        <f>Table1[[#This Row],[Jut]]</f>
        <v>#VALUE!</v>
      </c>
      <c r="J7744" s="4" t="e">
        <f>Table1[[#This Row],[Column1]]</f>
        <v>#VALUE!</v>
      </c>
    </row>
    <row r="7745" spans="1:10" hidden="1" x14ac:dyDescent="0.3">
      <c r="A7745" s="2" t="e">
        <f>Table1[[#This Row],[Befolyt]]</f>
        <v>#VALUE!</v>
      </c>
      <c r="B7745" t="e">
        <f>Table1[[#This Row],[ÜK]]</f>
        <v>#VALUE!</v>
      </c>
      <c r="C7745" s="3" t="e">
        <f>Table1[[#This Row],[Szla]]</f>
        <v>#VALUE!</v>
      </c>
      <c r="D7745" s="6" t="e">
        <f>Table1[[#This Row],[Kelt_hó]]</f>
        <v>#VALUE!</v>
      </c>
      <c r="E7745" t="e">
        <f>Table1[[#This Row],[Vevő]]</f>
        <v>#VALUE!</v>
      </c>
      <c r="F7745" t="e">
        <f>Table1[[#This Row],[Termékkör]]</f>
        <v>#VALUE!</v>
      </c>
      <c r="G7745" s="4" t="e">
        <f>Table1[[#This Row],[SzumElad]]</f>
        <v>#VALUE!</v>
      </c>
      <c r="H7745" s="7" t="e">
        <f>Table1[[#This Row],[Jut_%]]</f>
        <v>#VALUE!</v>
      </c>
      <c r="I7745" s="4" t="e">
        <f>Table1[[#This Row],[Jut]]</f>
        <v>#VALUE!</v>
      </c>
      <c r="J7745" s="4" t="e">
        <f>Table1[[#This Row],[Column1]]</f>
        <v>#VALUE!</v>
      </c>
    </row>
    <row r="7746" spans="1:10" hidden="1" x14ac:dyDescent="0.3">
      <c r="A7746" s="2" t="e">
        <f>Table1[[#This Row],[Befolyt]]</f>
        <v>#VALUE!</v>
      </c>
      <c r="B7746" t="e">
        <f>Table1[[#This Row],[ÜK]]</f>
        <v>#VALUE!</v>
      </c>
      <c r="C7746" s="3" t="e">
        <f>Table1[[#This Row],[Szla]]</f>
        <v>#VALUE!</v>
      </c>
      <c r="D7746" s="6" t="e">
        <f>Table1[[#This Row],[Kelt_hó]]</f>
        <v>#VALUE!</v>
      </c>
      <c r="E7746" t="e">
        <f>Table1[[#This Row],[Vevő]]</f>
        <v>#VALUE!</v>
      </c>
      <c r="F7746" t="e">
        <f>Table1[[#This Row],[Termékkör]]</f>
        <v>#VALUE!</v>
      </c>
      <c r="G7746" s="4" t="e">
        <f>Table1[[#This Row],[SzumElad]]</f>
        <v>#VALUE!</v>
      </c>
      <c r="H7746" s="7" t="e">
        <f>Table1[[#This Row],[Jut_%]]</f>
        <v>#VALUE!</v>
      </c>
      <c r="I7746" s="4" t="e">
        <f>Table1[[#This Row],[Jut]]</f>
        <v>#VALUE!</v>
      </c>
      <c r="J7746" s="4" t="e">
        <f>Table1[[#This Row],[Column1]]</f>
        <v>#VALUE!</v>
      </c>
    </row>
    <row r="7747" spans="1:10" hidden="1" x14ac:dyDescent="0.3">
      <c r="A7747" s="2" t="e">
        <f>Table1[[#This Row],[Befolyt]]</f>
        <v>#VALUE!</v>
      </c>
      <c r="B7747" t="e">
        <f>Table1[[#This Row],[ÜK]]</f>
        <v>#VALUE!</v>
      </c>
      <c r="C7747" s="3" t="e">
        <f>Table1[[#This Row],[Szla]]</f>
        <v>#VALUE!</v>
      </c>
      <c r="D7747" s="6" t="e">
        <f>Table1[[#This Row],[Kelt_hó]]</f>
        <v>#VALUE!</v>
      </c>
      <c r="E7747" t="e">
        <f>Table1[[#This Row],[Vevő]]</f>
        <v>#VALUE!</v>
      </c>
      <c r="F7747" t="e">
        <f>Table1[[#This Row],[Termékkör]]</f>
        <v>#VALUE!</v>
      </c>
      <c r="G7747" s="4" t="e">
        <f>Table1[[#This Row],[SzumElad]]</f>
        <v>#VALUE!</v>
      </c>
      <c r="H7747" s="7" t="e">
        <f>Table1[[#This Row],[Jut_%]]</f>
        <v>#VALUE!</v>
      </c>
      <c r="I7747" s="4" t="e">
        <f>Table1[[#This Row],[Jut]]</f>
        <v>#VALUE!</v>
      </c>
      <c r="J7747" s="4" t="e">
        <f>Table1[[#This Row],[Column1]]</f>
        <v>#VALUE!</v>
      </c>
    </row>
    <row r="7748" spans="1:10" hidden="1" x14ac:dyDescent="0.3">
      <c r="A7748" s="2" t="e">
        <f>Table1[[#This Row],[Befolyt]]</f>
        <v>#VALUE!</v>
      </c>
      <c r="B7748" t="e">
        <f>Table1[[#This Row],[ÜK]]</f>
        <v>#VALUE!</v>
      </c>
      <c r="C7748" s="3" t="e">
        <f>Table1[[#This Row],[Szla]]</f>
        <v>#VALUE!</v>
      </c>
      <c r="D7748" s="6" t="e">
        <f>Table1[[#This Row],[Kelt_hó]]</f>
        <v>#VALUE!</v>
      </c>
      <c r="E7748" t="e">
        <f>Table1[[#This Row],[Vevő]]</f>
        <v>#VALUE!</v>
      </c>
      <c r="F7748" t="e">
        <f>Table1[[#This Row],[Termékkör]]</f>
        <v>#VALUE!</v>
      </c>
      <c r="G7748" s="4" t="e">
        <f>Table1[[#This Row],[SzumElad]]</f>
        <v>#VALUE!</v>
      </c>
      <c r="H7748" s="7" t="e">
        <f>Table1[[#This Row],[Jut_%]]</f>
        <v>#VALUE!</v>
      </c>
      <c r="I7748" s="4" t="e">
        <f>Table1[[#This Row],[Jut]]</f>
        <v>#VALUE!</v>
      </c>
      <c r="J7748" s="4" t="e">
        <f>Table1[[#This Row],[Column1]]</f>
        <v>#VALUE!</v>
      </c>
    </row>
    <row r="7749" spans="1:10" hidden="1" x14ac:dyDescent="0.3">
      <c r="A7749" s="2" t="e">
        <f>Table1[[#This Row],[Befolyt]]</f>
        <v>#VALUE!</v>
      </c>
      <c r="B7749" t="e">
        <f>Table1[[#This Row],[ÜK]]</f>
        <v>#VALUE!</v>
      </c>
      <c r="C7749" s="3" t="e">
        <f>Table1[[#This Row],[Szla]]</f>
        <v>#VALUE!</v>
      </c>
      <c r="D7749" s="6" t="e">
        <f>Table1[[#This Row],[Kelt_hó]]</f>
        <v>#VALUE!</v>
      </c>
      <c r="E7749" t="e">
        <f>Table1[[#This Row],[Vevő]]</f>
        <v>#VALUE!</v>
      </c>
      <c r="F7749" t="e">
        <f>Table1[[#This Row],[Termékkör]]</f>
        <v>#VALUE!</v>
      </c>
      <c r="G7749" s="4" t="e">
        <f>Table1[[#This Row],[SzumElad]]</f>
        <v>#VALUE!</v>
      </c>
      <c r="H7749" s="7" t="e">
        <f>Table1[[#This Row],[Jut_%]]</f>
        <v>#VALUE!</v>
      </c>
      <c r="I7749" s="4" t="e">
        <f>Table1[[#This Row],[Jut]]</f>
        <v>#VALUE!</v>
      </c>
      <c r="J7749" s="4" t="e">
        <f>Table1[[#This Row],[Column1]]</f>
        <v>#VALUE!</v>
      </c>
    </row>
    <row r="7750" spans="1:10" hidden="1" x14ac:dyDescent="0.3">
      <c r="A7750" s="2" t="e">
        <f>Table1[[#This Row],[Befolyt]]</f>
        <v>#VALUE!</v>
      </c>
      <c r="B7750" t="e">
        <f>Table1[[#This Row],[ÜK]]</f>
        <v>#VALUE!</v>
      </c>
      <c r="C7750" s="3" t="e">
        <f>Table1[[#This Row],[Szla]]</f>
        <v>#VALUE!</v>
      </c>
      <c r="D7750" s="6" t="e">
        <f>Table1[[#This Row],[Kelt_hó]]</f>
        <v>#VALUE!</v>
      </c>
      <c r="E7750" t="e">
        <f>Table1[[#This Row],[Vevő]]</f>
        <v>#VALUE!</v>
      </c>
      <c r="F7750" t="e">
        <f>Table1[[#This Row],[Termékkör]]</f>
        <v>#VALUE!</v>
      </c>
      <c r="G7750" s="4" t="e">
        <f>Table1[[#This Row],[SzumElad]]</f>
        <v>#VALUE!</v>
      </c>
      <c r="H7750" s="7" t="e">
        <f>Table1[[#This Row],[Jut_%]]</f>
        <v>#VALUE!</v>
      </c>
      <c r="I7750" s="4" t="e">
        <f>Table1[[#This Row],[Jut]]</f>
        <v>#VALUE!</v>
      </c>
      <c r="J7750" s="4" t="e">
        <f>Table1[[#This Row],[Column1]]</f>
        <v>#VALUE!</v>
      </c>
    </row>
    <row r="7751" spans="1:10" hidden="1" x14ac:dyDescent="0.3">
      <c r="A7751" s="2" t="e">
        <f>Table1[[#This Row],[Befolyt]]</f>
        <v>#VALUE!</v>
      </c>
      <c r="B7751" t="e">
        <f>Table1[[#This Row],[ÜK]]</f>
        <v>#VALUE!</v>
      </c>
      <c r="C7751" s="3" t="e">
        <f>Table1[[#This Row],[Szla]]</f>
        <v>#VALUE!</v>
      </c>
      <c r="D7751" s="6" t="e">
        <f>Table1[[#This Row],[Kelt_hó]]</f>
        <v>#VALUE!</v>
      </c>
      <c r="E7751" t="e">
        <f>Table1[[#This Row],[Vevő]]</f>
        <v>#VALUE!</v>
      </c>
      <c r="F7751" t="e">
        <f>Table1[[#This Row],[Termékkör]]</f>
        <v>#VALUE!</v>
      </c>
      <c r="G7751" s="4" t="e">
        <f>Table1[[#This Row],[SzumElad]]</f>
        <v>#VALUE!</v>
      </c>
      <c r="H7751" s="7" t="e">
        <f>Table1[[#This Row],[Jut_%]]</f>
        <v>#VALUE!</v>
      </c>
      <c r="I7751" s="4" t="e">
        <f>Table1[[#This Row],[Jut]]</f>
        <v>#VALUE!</v>
      </c>
      <c r="J7751" s="4" t="e">
        <f>Table1[[#This Row],[Column1]]</f>
        <v>#VALUE!</v>
      </c>
    </row>
    <row r="7752" spans="1:10" hidden="1" x14ac:dyDescent="0.3">
      <c r="A7752" s="2" t="e">
        <f>Table1[[#This Row],[Befolyt]]</f>
        <v>#VALUE!</v>
      </c>
      <c r="B7752" t="e">
        <f>Table1[[#This Row],[ÜK]]</f>
        <v>#VALUE!</v>
      </c>
      <c r="C7752" s="3" t="e">
        <f>Table1[[#This Row],[Szla]]</f>
        <v>#VALUE!</v>
      </c>
      <c r="D7752" s="6" t="e">
        <f>Table1[[#This Row],[Kelt_hó]]</f>
        <v>#VALUE!</v>
      </c>
      <c r="E7752" t="e">
        <f>Table1[[#This Row],[Vevő]]</f>
        <v>#VALUE!</v>
      </c>
      <c r="F7752" t="e">
        <f>Table1[[#This Row],[Termékkör]]</f>
        <v>#VALUE!</v>
      </c>
      <c r="G7752" s="4" t="e">
        <f>Table1[[#This Row],[SzumElad]]</f>
        <v>#VALUE!</v>
      </c>
      <c r="H7752" s="7" t="e">
        <f>Table1[[#This Row],[Jut_%]]</f>
        <v>#VALUE!</v>
      </c>
      <c r="I7752" s="4" t="e">
        <f>Table1[[#This Row],[Jut]]</f>
        <v>#VALUE!</v>
      </c>
      <c r="J7752" s="4" t="e">
        <f>Table1[[#This Row],[Column1]]</f>
        <v>#VALUE!</v>
      </c>
    </row>
    <row r="7753" spans="1:10" hidden="1" x14ac:dyDescent="0.3">
      <c r="A7753" s="2" t="e">
        <f>Table1[[#This Row],[Befolyt]]</f>
        <v>#VALUE!</v>
      </c>
      <c r="B7753" t="e">
        <f>Table1[[#This Row],[ÜK]]</f>
        <v>#VALUE!</v>
      </c>
      <c r="C7753" s="3" t="e">
        <f>Table1[[#This Row],[Szla]]</f>
        <v>#VALUE!</v>
      </c>
      <c r="D7753" s="6" t="e">
        <f>Table1[[#This Row],[Kelt_hó]]</f>
        <v>#VALUE!</v>
      </c>
      <c r="E7753" t="e">
        <f>Table1[[#This Row],[Vevő]]</f>
        <v>#VALUE!</v>
      </c>
      <c r="F7753" t="e">
        <f>Table1[[#This Row],[Termékkör]]</f>
        <v>#VALUE!</v>
      </c>
      <c r="G7753" s="4" t="e">
        <f>Table1[[#This Row],[SzumElad]]</f>
        <v>#VALUE!</v>
      </c>
      <c r="H7753" s="7" t="e">
        <f>Table1[[#This Row],[Jut_%]]</f>
        <v>#VALUE!</v>
      </c>
      <c r="I7753" s="4" t="e">
        <f>Table1[[#This Row],[Jut]]</f>
        <v>#VALUE!</v>
      </c>
      <c r="J7753" s="4" t="e">
        <f>Table1[[#This Row],[Column1]]</f>
        <v>#VALUE!</v>
      </c>
    </row>
    <row r="7754" spans="1:10" hidden="1" x14ac:dyDescent="0.3">
      <c r="A7754" s="2" t="e">
        <f>Table1[[#This Row],[Befolyt]]</f>
        <v>#VALUE!</v>
      </c>
      <c r="B7754" t="e">
        <f>Table1[[#This Row],[ÜK]]</f>
        <v>#VALUE!</v>
      </c>
      <c r="C7754" s="3" t="e">
        <f>Table1[[#This Row],[Szla]]</f>
        <v>#VALUE!</v>
      </c>
      <c r="D7754" s="6" t="e">
        <f>Table1[[#This Row],[Kelt_hó]]</f>
        <v>#VALUE!</v>
      </c>
      <c r="E7754" t="e">
        <f>Table1[[#This Row],[Vevő]]</f>
        <v>#VALUE!</v>
      </c>
      <c r="F7754" t="e">
        <f>Table1[[#This Row],[Termékkör]]</f>
        <v>#VALUE!</v>
      </c>
      <c r="G7754" s="4" t="e">
        <f>Table1[[#This Row],[SzumElad]]</f>
        <v>#VALUE!</v>
      </c>
      <c r="H7754" s="7" t="e">
        <f>Table1[[#This Row],[Jut_%]]</f>
        <v>#VALUE!</v>
      </c>
      <c r="I7754" s="4" t="e">
        <f>Table1[[#This Row],[Jut]]</f>
        <v>#VALUE!</v>
      </c>
      <c r="J7754" s="4" t="e">
        <f>Table1[[#This Row],[Column1]]</f>
        <v>#VALUE!</v>
      </c>
    </row>
    <row r="7755" spans="1:10" hidden="1" x14ac:dyDescent="0.3">
      <c r="A7755" s="2" t="e">
        <f>Table1[[#This Row],[Befolyt]]</f>
        <v>#VALUE!</v>
      </c>
      <c r="B7755" t="e">
        <f>Table1[[#This Row],[ÜK]]</f>
        <v>#VALUE!</v>
      </c>
      <c r="C7755" s="3" t="e">
        <f>Table1[[#This Row],[Szla]]</f>
        <v>#VALUE!</v>
      </c>
      <c r="D7755" s="6" t="e">
        <f>Table1[[#This Row],[Kelt_hó]]</f>
        <v>#VALUE!</v>
      </c>
      <c r="E7755" t="e">
        <f>Table1[[#This Row],[Vevő]]</f>
        <v>#VALUE!</v>
      </c>
      <c r="F7755" t="e">
        <f>Table1[[#This Row],[Termékkör]]</f>
        <v>#VALUE!</v>
      </c>
      <c r="G7755" s="4" t="e">
        <f>Table1[[#This Row],[SzumElad]]</f>
        <v>#VALUE!</v>
      </c>
      <c r="H7755" s="7" t="e">
        <f>Table1[[#This Row],[Jut_%]]</f>
        <v>#VALUE!</v>
      </c>
      <c r="I7755" s="4" t="e">
        <f>Table1[[#This Row],[Jut]]</f>
        <v>#VALUE!</v>
      </c>
      <c r="J7755" s="4" t="e">
        <f>Table1[[#This Row],[Column1]]</f>
        <v>#VALUE!</v>
      </c>
    </row>
    <row r="7756" spans="1:10" hidden="1" x14ac:dyDescent="0.3">
      <c r="A7756" s="2" t="e">
        <f>Table1[[#This Row],[Befolyt]]</f>
        <v>#VALUE!</v>
      </c>
      <c r="B7756" t="e">
        <f>Table1[[#This Row],[ÜK]]</f>
        <v>#VALUE!</v>
      </c>
      <c r="C7756" s="3" t="e">
        <f>Table1[[#This Row],[Szla]]</f>
        <v>#VALUE!</v>
      </c>
      <c r="D7756" s="6" t="e">
        <f>Table1[[#This Row],[Kelt_hó]]</f>
        <v>#VALUE!</v>
      </c>
      <c r="E7756" t="e">
        <f>Table1[[#This Row],[Vevő]]</f>
        <v>#VALUE!</v>
      </c>
      <c r="F7756" t="e">
        <f>Table1[[#This Row],[Termékkör]]</f>
        <v>#VALUE!</v>
      </c>
      <c r="G7756" s="4" t="e">
        <f>Table1[[#This Row],[SzumElad]]</f>
        <v>#VALUE!</v>
      </c>
      <c r="H7756" s="7" t="e">
        <f>Table1[[#This Row],[Jut_%]]</f>
        <v>#VALUE!</v>
      </c>
      <c r="I7756" s="4" t="e">
        <f>Table1[[#This Row],[Jut]]</f>
        <v>#VALUE!</v>
      </c>
      <c r="J7756" s="4" t="e">
        <f>Table1[[#This Row],[Column1]]</f>
        <v>#VALUE!</v>
      </c>
    </row>
    <row r="7757" spans="1:10" hidden="1" x14ac:dyDescent="0.3">
      <c r="A7757" s="2" t="e">
        <f>Table1[[#This Row],[Befolyt]]</f>
        <v>#VALUE!</v>
      </c>
      <c r="B7757" t="e">
        <f>Table1[[#This Row],[ÜK]]</f>
        <v>#VALUE!</v>
      </c>
      <c r="C7757" s="3" t="e">
        <f>Table1[[#This Row],[Szla]]</f>
        <v>#VALUE!</v>
      </c>
      <c r="D7757" s="6" t="e">
        <f>Table1[[#This Row],[Kelt_hó]]</f>
        <v>#VALUE!</v>
      </c>
      <c r="E7757" t="e">
        <f>Table1[[#This Row],[Vevő]]</f>
        <v>#VALUE!</v>
      </c>
      <c r="F7757" t="e">
        <f>Table1[[#This Row],[Termékkör]]</f>
        <v>#VALUE!</v>
      </c>
      <c r="G7757" s="4" t="e">
        <f>Table1[[#This Row],[SzumElad]]</f>
        <v>#VALUE!</v>
      </c>
      <c r="H7757" s="7" t="e">
        <f>Table1[[#This Row],[Jut_%]]</f>
        <v>#VALUE!</v>
      </c>
      <c r="I7757" s="4" t="e">
        <f>Table1[[#This Row],[Jut]]</f>
        <v>#VALUE!</v>
      </c>
      <c r="J7757" s="4" t="e">
        <f>Table1[[#This Row],[Column1]]</f>
        <v>#VALUE!</v>
      </c>
    </row>
    <row r="7758" spans="1:10" hidden="1" x14ac:dyDescent="0.3">
      <c r="A7758" s="2" t="e">
        <f>Table1[[#This Row],[Befolyt]]</f>
        <v>#VALUE!</v>
      </c>
      <c r="B7758" t="e">
        <f>Table1[[#This Row],[ÜK]]</f>
        <v>#VALUE!</v>
      </c>
      <c r="C7758" s="3" t="e">
        <f>Table1[[#This Row],[Szla]]</f>
        <v>#VALUE!</v>
      </c>
      <c r="D7758" s="6" t="e">
        <f>Table1[[#This Row],[Kelt_hó]]</f>
        <v>#VALUE!</v>
      </c>
      <c r="E7758" t="e">
        <f>Table1[[#This Row],[Vevő]]</f>
        <v>#VALUE!</v>
      </c>
      <c r="F7758" t="e">
        <f>Table1[[#This Row],[Termékkör]]</f>
        <v>#VALUE!</v>
      </c>
      <c r="G7758" s="4" t="e">
        <f>Table1[[#This Row],[SzumElad]]</f>
        <v>#VALUE!</v>
      </c>
      <c r="H7758" s="7" t="e">
        <f>Table1[[#This Row],[Jut_%]]</f>
        <v>#VALUE!</v>
      </c>
      <c r="I7758" s="4" t="e">
        <f>Table1[[#This Row],[Jut]]</f>
        <v>#VALUE!</v>
      </c>
      <c r="J7758" s="4" t="e">
        <f>Table1[[#This Row],[Column1]]</f>
        <v>#VALUE!</v>
      </c>
    </row>
    <row r="7759" spans="1:10" hidden="1" x14ac:dyDescent="0.3">
      <c r="A7759" s="2" t="e">
        <f>Table1[[#This Row],[Befolyt]]</f>
        <v>#VALUE!</v>
      </c>
      <c r="B7759" t="e">
        <f>Table1[[#This Row],[ÜK]]</f>
        <v>#VALUE!</v>
      </c>
      <c r="C7759" s="3" t="e">
        <f>Table1[[#This Row],[Szla]]</f>
        <v>#VALUE!</v>
      </c>
      <c r="D7759" s="6" t="e">
        <f>Table1[[#This Row],[Kelt_hó]]</f>
        <v>#VALUE!</v>
      </c>
      <c r="E7759" t="e">
        <f>Table1[[#This Row],[Vevő]]</f>
        <v>#VALUE!</v>
      </c>
      <c r="F7759" t="e">
        <f>Table1[[#This Row],[Termékkör]]</f>
        <v>#VALUE!</v>
      </c>
      <c r="G7759" s="4" t="e">
        <f>Table1[[#This Row],[SzumElad]]</f>
        <v>#VALUE!</v>
      </c>
      <c r="H7759" s="7" t="e">
        <f>Table1[[#This Row],[Jut_%]]</f>
        <v>#VALUE!</v>
      </c>
      <c r="I7759" s="4" t="e">
        <f>Table1[[#This Row],[Jut]]</f>
        <v>#VALUE!</v>
      </c>
      <c r="J7759" s="4" t="e">
        <f>Table1[[#This Row],[Column1]]</f>
        <v>#VALUE!</v>
      </c>
    </row>
    <row r="7760" spans="1:10" hidden="1" x14ac:dyDescent="0.3">
      <c r="A7760" s="2" t="e">
        <f>Table1[[#This Row],[Befolyt]]</f>
        <v>#VALUE!</v>
      </c>
      <c r="B7760" t="e">
        <f>Table1[[#This Row],[ÜK]]</f>
        <v>#VALUE!</v>
      </c>
      <c r="C7760" s="3" t="e">
        <f>Table1[[#This Row],[Szla]]</f>
        <v>#VALUE!</v>
      </c>
      <c r="D7760" s="6" t="e">
        <f>Table1[[#This Row],[Kelt_hó]]</f>
        <v>#VALUE!</v>
      </c>
      <c r="E7760" t="e">
        <f>Table1[[#This Row],[Vevő]]</f>
        <v>#VALUE!</v>
      </c>
      <c r="F7760" t="e">
        <f>Table1[[#This Row],[Termékkör]]</f>
        <v>#VALUE!</v>
      </c>
      <c r="G7760" s="4" t="e">
        <f>Table1[[#This Row],[SzumElad]]</f>
        <v>#VALUE!</v>
      </c>
      <c r="H7760" s="7" t="e">
        <f>Table1[[#This Row],[Jut_%]]</f>
        <v>#VALUE!</v>
      </c>
      <c r="I7760" s="4" t="e">
        <f>Table1[[#This Row],[Jut]]</f>
        <v>#VALUE!</v>
      </c>
      <c r="J7760" s="4" t="e">
        <f>Table1[[#This Row],[Column1]]</f>
        <v>#VALUE!</v>
      </c>
    </row>
    <row r="7761" spans="1:10" hidden="1" x14ac:dyDescent="0.3">
      <c r="A7761" s="2" t="e">
        <f>Table1[[#This Row],[Befolyt]]</f>
        <v>#VALUE!</v>
      </c>
      <c r="B7761" t="e">
        <f>Table1[[#This Row],[ÜK]]</f>
        <v>#VALUE!</v>
      </c>
      <c r="C7761" s="3" t="e">
        <f>Table1[[#This Row],[Szla]]</f>
        <v>#VALUE!</v>
      </c>
      <c r="D7761" s="6" t="e">
        <f>Table1[[#This Row],[Kelt_hó]]</f>
        <v>#VALUE!</v>
      </c>
      <c r="E7761" t="e">
        <f>Table1[[#This Row],[Vevő]]</f>
        <v>#VALUE!</v>
      </c>
      <c r="F7761" t="e">
        <f>Table1[[#This Row],[Termékkör]]</f>
        <v>#VALUE!</v>
      </c>
      <c r="G7761" s="4" t="e">
        <f>Table1[[#This Row],[SzumElad]]</f>
        <v>#VALUE!</v>
      </c>
      <c r="H7761" s="7" t="e">
        <f>Table1[[#This Row],[Jut_%]]</f>
        <v>#VALUE!</v>
      </c>
      <c r="I7761" s="4" t="e">
        <f>Table1[[#This Row],[Jut]]</f>
        <v>#VALUE!</v>
      </c>
      <c r="J7761" s="4" t="e">
        <f>Table1[[#This Row],[Column1]]</f>
        <v>#VALUE!</v>
      </c>
    </row>
    <row r="7762" spans="1:10" hidden="1" x14ac:dyDescent="0.3">
      <c r="A7762" s="2" t="e">
        <f>Table1[[#This Row],[Befolyt]]</f>
        <v>#VALUE!</v>
      </c>
      <c r="B7762" t="e">
        <f>Table1[[#This Row],[ÜK]]</f>
        <v>#VALUE!</v>
      </c>
      <c r="C7762" s="3" t="e">
        <f>Table1[[#This Row],[Szla]]</f>
        <v>#VALUE!</v>
      </c>
      <c r="D7762" s="6" t="e">
        <f>Table1[[#This Row],[Kelt_hó]]</f>
        <v>#VALUE!</v>
      </c>
      <c r="E7762" t="e">
        <f>Table1[[#This Row],[Vevő]]</f>
        <v>#VALUE!</v>
      </c>
      <c r="F7762" t="e">
        <f>Table1[[#This Row],[Termékkör]]</f>
        <v>#VALUE!</v>
      </c>
      <c r="G7762" s="4" t="e">
        <f>Table1[[#This Row],[SzumElad]]</f>
        <v>#VALUE!</v>
      </c>
      <c r="H7762" s="7" t="e">
        <f>Table1[[#This Row],[Jut_%]]</f>
        <v>#VALUE!</v>
      </c>
      <c r="I7762" s="4" t="e">
        <f>Table1[[#This Row],[Jut]]</f>
        <v>#VALUE!</v>
      </c>
      <c r="J7762" s="4" t="e">
        <f>Table1[[#This Row],[Column1]]</f>
        <v>#VALUE!</v>
      </c>
    </row>
    <row r="7763" spans="1:10" hidden="1" x14ac:dyDescent="0.3">
      <c r="A7763" s="2" t="e">
        <f>Table1[[#This Row],[Befolyt]]</f>
        <v>#VALUE!</v>
      </c>
      <c r="B7763" t="e">
        <f>Table1[[#This Row],[ÜK]]</f>
        <v>#VALUE!</v>
      </c>
      <c r="C7763" s="3" t="e">
        <f>Table1[[#This Row],[Szla]]</f>
        <v>#VALUE!</v>
      </c>
      <c r="D7763" s="6" t="e">
        <f>Table1[[#This Row],[Kelt_hó]]</f>
        <v>#VALUE!</v>
      </c>
      <c r="E7763" t="e">
        <f>Table1[[#This Row],[Vevő]]</f>
        <v>#VALUE!</v>
      </c>
      <c r="F7763" t="e">
        <f>Table1[[#This Row],[Termékkör]]</f>
        <v>#VALUE!</v>
      </c>
      <c r="G7763" s="4" t="e">
        <f>Table1[[#This Row],[SzumElad]]</f>
        <v>#VALUE!</v>
      </c>
      <c r="H7763" s="7" t="e">
        <f>Table1[[#This Row],[Jut_%]]</f>
        <v>#VALUE!</v>
      </c>
      <c r="I7763" s="4" t="e">
        <f>Table1[[#This Row],[Jut]]</f>
        <v>#VALUE!</v>
      </c>
      <c r="J7763" s="4" t="e">
        <f>Table1[[#This Row],[Column1]]</f>
        <v>#VALUE!</v>
      </c>
    </row>
    <row r="7764" spans="1:10" hidden="1" x14ac:dyDescent="0.3">
      <c r="A7764" s="2" t="e">
        <f>Table1[[#This Row],[Befolyt]]</f>
        <v>#VALUE!</v>
      </c>
      <c r="B7764" t="e">
        <f>Table1[[#This Row],[ÜK]]</f>
        <v>#VALUE!</v>
      </c>
      <c r="C7764" s="3" t="e">
        <f>Table1[[#This Row],[Szla]]</f>
        <v>#VALUE!</v>
      </c>
      <c r="D7764" s="6" t="e">
        <f>Table1[[#This Row],[Kelt_hó]]</f>
        <v>#VALUE!</v>
      </c>
      <c r="E7764" t="e">
        <f>Table1[[#This Row],[Vevő]]</f>
        <v>#VALUE!</v>
      </c>
      <c r="F7764" t="e">
        <f>Table1[[#This Row],[Termékkör]]</f>
        <v>#VALUE!</v>
      </c>
      <c r="G7764" s="4" t="e">
        <f>Table1[[#This Row],[SzumElad]]</f>
        <v>#VALUE!</v>
      </c>
      <c r="H7764" s="7" t="e">
        <f>Table1[[#This Row],[Jut_%]]</f>
        <v>#VALUE!</v>
      </c>
      <c r="I7764" s="4" t="e">
        <f>Table1[[#This Row],[Jut]]</f>
        <v>#VALUE!</v>
      </c>
      <c r="J7764" s="4" t="e">
        <f>Table1[[#This Row],[Column1]]</f>
        <v>#VALUE!</v>
      </c>
    </row>
    <row r="7765" spans="1:10" hidden="1" x14ac:dyDescent="0.3">
      <c r="A7765" s="2" t="e">
        <f>Table1[[#This Row],[Befolyt]]</f>
        <v>#VALUE!</v>
      </c>
      <c r="B7765" t="e">
        <f>Table1[[#This Row],[ÜK]]</f>
        <v>#VALUE!</v>
      </c>
      <c r="C7765" s="3" t="e">
        <f>Table1[[#This Row],[Szla]]</f>
        <v>#VALUE!</v>
      </c>
      <c r="D7765" s="6" t="e">
        <f>Table1[[#This Row],[Kelt_hó]]</f>
        <v>#VALUE!</v>
      </c>
      <c r="E7765" t="e">
        <f>Table1[[#This Row],[Vevő]]</f>
        <v>#VALUE!</v>
      </c>
      <c r="F7765" t="e">
        <f>Table1[[#This Row],[Termékkör]]</f>
        <v>#VALUE!</v>
      </c>
      <c r="G7765" s="4" t="e">
        <f>Table1[[#This Row],[SzumElad]]</f>
        <v>#VALUE!</v>
      </c>
      <c r="H7765" s="7" t="e">
        <f>Table1[[#This Row],[Jut_%]]</f>
        <v>#VALUE!</v>
      </c>
      <c r="I7765" s="4" t="e">
        <f>Table1[[#This Row],[Jut]]</f>
        <v>#VALUE!</v>
      </c>
      <c r="J7765" s="4" t="e">
        <f>Table1[[#This Row],[Column1]]</f>
        <v>#VALUE!</v>
      </c>
    </row>
    <row r="7766" spans="1:10" hidden="1" x14ac:dyDescent="0.3">
      <c r="A7766" s="2" t="e">
        <f>Table1[[#This Row],[Befolyt]]</f>
        <v>#VALUE!</v>
      </c>
      <c r="B7766" t="e">
        <f>Table1[[#This Row],[ÜK]]</f>
        <v>#VALUE!</v>
      </c>
      <c r="C7766" s="3" t="e">
        <f>Table1[[#This Row],[Szla]]</f>
        <v>#VALUE!</v>
      </c>
      <c r="D7766" s="6" t="e">
        <f>Table1[[#This Row],[Kelt_hó]]</f>
        <v>#VALUE!</v>
      </c>
      <c r="E7766" t="e">
        <f>Table1[[#This Row],[Vevő]]</f>
        <v>#VALUE!</v>
      </c>
      <c r="F7766" t="e">
        <f>Table1[[#This Row],[Termékkör]]</f>
        <v>#VALUE!</v>
      </c>
      <c r="G7766" s="4" t="e">
        <f>Table1[[#This Row],[SzumElad]]</f>
        <v>#VALUE!</v>
      </c>
      <c r="H7766" s="7" t="e">
        <f>Table1[[#This Row],[Jut_%]]</f>
        <v>#VALUE!</v>
      </c>
      <c r="I7766" s="4" t="e">
        <f>Table1[[#This Row],[Jut]]</f>
        <v>#VALUE!</v>
      </c>
      <c r="J7766" s="4" t="e">
        <f>Table1[[#This Row],[Column1]]</f>
        <v>#VALUE!</v>
      </c>
    </row>
    <row r="7767" spans="1:10" hidden="1" x14ac:dyDescent="0.3">
      <c r="A7767" s="2" t="e">
        <f>Table1[[#This Row],[Befolyt]]</f>
        <v>#VALUE!</v>
      </c>
      <c r="B7767" t="e">
        <f>Table1[[#This Row],[ÜK]]</f>
        <v>#VALUE!</v>
      </c>
      <c r="C7767" s="3" t="e">
        <f>Table1[[#This Row],[Szla]]</f>
        <v>#VALUE!</v>
      </c>
      <c r="D7767" s="6" t="e">
        <f>Table1[[#This Row],[Kelt_hó]]</f>
        <v>#VALUE!</v>
      </c>
      <c r="E7767" t="e">
        <f>Table1[[#This Row],[Vevő]]</f>
        <v>#VALUE!</v>
      </c>
      <c r="F7767" t="e">
        <f>Table1[[#This Row],[Termékkör]]</f>
        <v>#VALUE!</v>
      </c>
      <c r="G7767" s="4" t="e">
        <f>Table1[[#This Row],[SzumElad]]</f>
        <v>#VALUE!</v>
      </c>
      <c r="H7767" s="7" t="e">
        <f>Table1[[#This Row],[Jut_%]]</f>
        <v>#VALUE!</v>
      </c>
      <c r="I7767" s="4" t="e">
        <f>Table1[[#This Row],[Jut]]</f>
        <v>#VALUE!</v>
      </c>
      <c r="J7767" s="4" t="e">
        <f>Table1[[#This Row],[Column1]]</f>
        <v>#VALUE!</v>
      </c>
    </row>
    <row r="7768" spans="1:10" hidden="1" x14ac:dyDescent="0.3">
      <c r="A7768" s="2" t="e">
        <f>Table1[[#This Row],[Befolyt]]</f>
        <v>#VALUE!</v>
      </c>
      <c r="B7768" t="e">
        <f>Table1[[#This Row],[ÜK]]</f>
        <v>#VALUE!</v>
      </c>
      <c r="C7768" s="3" t="e">
        <f>Table1[[#This Row],[Szla]]</f>
        <v>#VALUE!</v>
      </c>
      <c r="D7768" s="6" t="e">
        <f>Table1[[#This Row],[Kelt_hó]]</f>
        <v>#VALUE!</v>
      </c>
      <c r="E7768" t="e">
        <f>Table1[[#This Row],[Vevő]]</f>
        <v>#VALUE!</v>
      </c>
      <c r="F7768" t="e">
        <f>Table1[[#This Row],[Termékkör]]</f>
        <v>#VALUE!</v>
      </c>
      <c r="G7768" s="4" t="e">
        <f>Table1[[#This Row],[SzumElad]]</f>
        <v>#VALUE!</v>
      </c>
      <c r="H7768" s="7" t="e">
        <f>Table1[[#This Row],[Jut_%]]</f>
        <v>#VALUE!</v>
      </c>
      <c r="I7768" s="4" t="e">
        <f>Table1[[#This Row],[Jut]]</f>
        <v>#VALUE!</v>
      </c>
      <c r="J7768" s="4" t="e">
        <f>Table1[[#This Row],[Column1]]</f>
        <v>#VALUE!</v>
      </c>
    </row>
    <row r="7769" spans="1:10" hidden="1" x14ac:dyDescent="0.3">
      <c r="A7769" s="2" t="e">
        <f>Table1[[#This Row],[Befolyt]]</f>
        <v>#VALUE!</v>
      </c>
      <c r="B7769" t="e">
        <f>Table1[[#This Row],[ÜK]]</f>
        <v>#VALUE!</v>
      </c>
      <c r="C7769" s="3" t="e">
        <f>Table1[[#This Row],[Szla]]</f>
        <v>#VALUE!</v>
      </c>
      <c r="D7769" s="6" t="e">
        <f>Table1[[#This Row],[Kelt_hó]]</f>
        <v>#VALUE!</v>
      </c>
      <c r="E7769" t="e">
        <f>Table1[[#This Row],[Vevő]]</f>
        <v>#VALUE!</v>
      </c>
      <c r="F7769" t="e">
        <f>Table1[[#This Row],[Termékkör]]</f>
        <v>#VALUE!</v>
      </c>
      <c r="G7769" s="4" t="e">
        <f>Table1[[#This Row],[SzumElad]]</f>
        <v>#VALUE!</v>
      </c>
      <c r="H7769" s="7" t="e">
        <f>Table1[[#This Row],[Jut_%]]</f>
        <v>#VALUE!</v>
      </c>
      <c r="I7769" s="4" t="e">
        <f>Table1[[#This Row],[Jut]]</f>
        <v>#VALUE!</v>
      </c>
      <c r="J7769" s="4" t="e">
        <f>Table1[[#This Row],[Column1]]</f>
        <v>#VALUE!</v>
      </c>
    </row>
    <row r="7770" spans="1:10" hidden="1" x14ac:dyDescent="0.3">
      <c r="A7770" s="2" t="e">
        <f>Table1[[#This Row],[Befolyt]]</f>
        <v>#VALUE!</v>
      </c>
      <c r="B7770" t="e">
        <f>Table1[[#This Row],[ÜK]]</f>
        <v>#VALUE!</v>
      </c>
      <c r="C7770" s="3" t="e">
        <f>Table1[[#This Row],[Szla]]</f>
        <v>#VALUE!</v>
      </c>
      <c r="D7770" s="6" t="e">
        <f>Table1[[#This Row],[Kelt_hó]]</f>
        <v>#VALUE!</v>
      </c>
      <c r="E7770" t="e">
        <f>Table1[[#This Row],[Vevő]]</f>
        <v>#VALUE!</v>
      </c>
      <c r="F7770" t="e">
        <f>Table1[[#This Row],[Termékkör]]</f>
        <v>#VALUE!</v>
      </c>
      <c r="G7770" s="4" t="e">
        <f>Table1[[#This Row],[SzumElad]]</f>
        <v>#VALUE!</v>
      </c>
      <c r="H7770" s="7" t="e">
        <f>Table1[[#This Row],[Jut_%]]</f>
        <v>#VALUE!</v>
      </c>
      <c r="I7770" s="4" t="e">
        <f>Table1[[#This Row],[Jut]]</f>
        <v>#VALUE!</v>
      </c>
      <c r="J7770" s="4" t="e">
        <f>Table1[[#This Row],[Column1]]</f>
        <v>#VALUE!</v>
      </c>
    </row>
    <row r="7771" spans="1:10" hidden="1" x14ac:dyDescent="0.3">
      <c r="A7771" s="2" t="e">
        <f>Table1[[#This Row],[Befolyt]]</f>
        <v>#VALUE!</v>
      </c>
      <c r="B7771" t="e">
        <f>Table1[[#This Row],[ÜK]]</f>
        <v>#VALUE!</v>
      </c>
      <c r="C7771" s="3" t="e">
        <f>Table1[[#This Row],[Szla]]</f>
        <v>#VALUE!</v>
      </c>
      <c r="D7771" s="6" t="e">
        <f>Table1[[#This Row],[Kelt_hó]]</f>
        <v>#VALUE!</v>
      </c>
      <c r="E7771" t="e">
        <f>Table1[[#This Row],[Vevő]]</f>
        <v>#VALUE!</v>
      </c>
      <c r="F7771" t="e">
        <f>Table1[[#This Row],[Termékkör]]</f>
        <v>#VALUE!</v>
      </c>
      <c r="G7771" s="4" t="e">
        <f>Table1[[#This Row],[SzumElad]]</f>
        <v>#VALUE!</v>
      </c>
      <c r="H7771" s="7" t="e">
        <f>Table1[[#This Row],[Jut_%]]</f>
        <v>#VALUE!</v>
      </c>
      <c r="I7771" s="4" t="e">
        <f>Table1[[#This Row],[Jut]]</f>
        <v>#VALUE!</v>
      </c>
      <c r="J7771" s="4" t="e">
        <f>Table1[[#This Row],[Column1]]</f>
        <v>#VALUE!</v>
      </c>
    </row>
    <row r="7772" spans="1:10" hidden="1" x14ac:dyDescent="0.3">
      <c r="A7772" s="2" t="e">
        <f>Table1[[#This Row],[Befolyt]]</f>
        <v>#VALUE!</v>
      </c>
      <c r="B7772" t="e">
        <f>Table1[[#This Row],[ÜK]]</f>
        <v>#VALUE!</v>
      </c>
      <c r="C7772" s="3" t="e">
        <f>Table1[[#This Row],[Szla]]</f>
        <v>#VALUE!</v>
      </c>
      <c r="D7772" s="6" t="e">
        <f>Table1[[#This Row],[Kelt_hó]]</f>
        <v>#VALUE!</v>
      </c>
      <c r="E7772" t="e">
        <f>Table1[[#This Row],[Vevő]]</f>
        <v>#VALUE!</v>
      </c>
      <c r="F7772" t="e">
        <f>Table1[[#This Row],[Termékkör]]</f>
        <v>#VALUE!</v>
      </c>
      <c r="G7772" s="4" t="e">
        <f>Table1[[#This Row],[SzumElad]]</f>
        <v>#VALUE!</v>
      </c>
      <c r="H7772" s="7" t="e">
        <f>Table1[[#This Row],[Jut_%]]</f>
        <v>#VALUE!</v>
      </c>
      <c r="I7772" s="4" t="e">
        <f>Table1[[#This Row],[Jut]]</f>
        <v>#VALUE!</v>
      </c>
      <c r="J7772" s="4" t="e">
        <f>Table1[[#This Row],[Column1]]</f>
        <v>#VALUE!</v>
      </c>
    </row>
    <row r="7773" spans="1:10" hidden="1" x14ac:dyDescent="0.3">
      <c r="A7773" s="2" t="e">
        <f>Table1[[#This Row],[Befolyt]]</f>
        <v>#VALUE!</v>
      </c>
      <c r="B7773" t="e">
        <f>Table1[[#This Row],[ÜK]]</f>
        <v>#VALUE!</v>
      </c>
      <c r="C7773" s="3" t="e">
        <f>Table1[[#This Row],[Szla]]</f>
        <v>#VALUE!</v>
      </c>
      <c r="D7773" s="6" t="e">
        <f>Table1[[#This Row],[Kelt_hó]]</f>
        <v>#VALUE!</v>
      </c>
      <c r="E7773" t="e">
        <f>Table1[[#This Row],[Vevő]]</f>
        <v>#VALUE!</v>
      </c>
      <c r="F7773" t="e">
        <f>Table1[[#This Row],[Termékkör]]</f>
        <v>#VALUE!</v>
      </c>
      <c r="G7773" s="4" t="e">
        <f>Table1[[#This Row],[SzumElad]]</f>
        <v>#VALUE!</v>
      </c>
      <c r="H7773" s="7" t="e">
        <f>Table1[[#This Row],[Jut_%]]</f>
        <v>#VALUE!</v>
      </c>
      <c r="I7773" s="4" t="e">
        <f>Table1[[#This Row],[Jut]]</f>
        <v>#VALUE!</v>
      </c>
      <c r="J7773" s="4" t="e">
        <f>Table1[[#This Row],[Column1]]</f>
        <v>#VALUE!</v>
      </c>
    </row>
    <row r="7774" spans="1:10" hidden="1" x14ac:dyDescent="0.3">
      <c r="A7774" s="2" t="e">
        <f>Table1[[#This Row],[Befolyt]]</f>
        <v>#VALUE!</v>
      </c>
      <c r="B7774" t="e">
        <f>Table1[[#This Row],[ÜK]]</f>
        <v>#VALUE!</v>
      </c>
      <c r="C7774" s="3" t="e">
        <f>Table1[[#This Row],[Szla]]</f>
        <v>#VALUE!</v>
      </c>
      <c r="D7774" s="6" t="e">
        <f>Table1[[#This Row],[Kelt_hó]]</f>
        <v>#VALUE!</v>
      </c>
      <c r="E7774" t="e">
        <f>Table1[[#This Row],[Vevő]]</f>
        <v>#VALUE!</v>
      </c>
      <c r="F7774" t="e">
        <f>Table1[[#This Row],[Termékkör]]</f>
        <v>#VALUE!</v>
      </c>
      <c r="G7774" s="4" t="e">
        <f>Table1[[#This Row],[SzumElad]]</f>
        <v>#VALUE!</v>
      </c>
      <c r="H7774" s="7" t="e">
        <f>Table1[[#This Row],[Jut_%]]</f>
        <v>#VALUE!</v>
      </c>
      <c r="I7774" s="4" t="e">
        <f>Table1[[#This Row],[Jut]]</f>
        <v>#VALUE!</v>
      </c>
      <c r="J7774" s="4" t="e">
        <f>Table1[[#This Row],[Column1]]</f>
        <v>#VALUE!</v>
      </c>
    </row>
    <row r="7775" spans="1:10" hidden="1" x14ac:dyDescent="0.3">
      <c r="A7775" s="2" t="e">
        <f>Table1[[#This Row],[Befolyt]]</f>
        <v>#VALUE!</v>
      </c>
      <c r="B7775" t="e">
        <f>Table1[[#This Row],[ÜK]]</f>
        <v>#VALUE!</v>
      </c>
      <c r="C7775" s="3" t="e">
        <f>Table1[[#This Row],[Szla]]</f>
        <v>#VALUE!</v>
      </c>
      <c r="D7775" s="6" t="e">
        <f>Table1[[#This Row],[Kelt_hó]]</f>
        <v>#VALUE!</v>
      </c>
      <c r="E7775" t="e">
        <f>Table1[[#This Row],[Vevő]]</f>
        <v>#VALUE!</v>
      </c>
      <c r="F7775" t="e">
        <f>Table1[[#This Row],[Termékkör]]</f>
        <v>#VALUE!</v>
      </c>
      <c r="G7775" s="4" t="e">
        <f>Table1[[#This Row],[SzumElad]]</f>
        <v>#VALUE!</v>
      </c>
      <c r="H7775" s="7" t="e">
        <f>Table1[[#This Row],[Jut_%]]</f>
        <v>#VALUE!</v>
      </c>
      <c r="I7775" s="4" t="e">
        <f>Table1[[#This Row],[Jut]]</f>
        <v>#VALUE!</v>
      </c>
      <c r="J7775" s="4" t="e">
        <f>Table1[[#This Row],[Column1]]</f>
        <v>#VALUE!</v>
      </c>
    </row>
    <row r="7776" spans="1:10" hidden="1" x14ac:dyDescent="0.3">
      <c r="A7776" s="2" t="e">
        <f>Table1[[#This Row],[Befolyt]]</f>
        <v>#VALUE!</v>
      </c>
      <c r="B7776" t="e">
        <f>Table1[[#This Row],[ÜK]]</f>
        <v>#VALUE!</v>
      </c>
      <c r="C7776" s="3" t="e">
        <f>Table1[[#This Row],[Szla]]</f>
        <v>#VALUE!</v>
      </c>
      <c r="D7776" s="6" t="e">
        <f>Table1[[#This Row],[Kelt_hó]]</f>
        <v>#VALUE!</v>
      </c>
      <c r="E7776" t="e">
        <f>Table1[[#This Row],[Vevő]]</f>
        <v>#VALUE!</v>
      </c>
      <c r="F7776" t="e">
        <f>Table1[[#This Row],[Termékkör]]</f>
        <v>#VALUE!</v>
      </c>
      <c r="G7776" s="4" t="e">
        <f>Table1[[#This Row],[SzumElad]]</f>
        <v>#VALUE!</v>
      </c>
      <c r="H7776" s="7" t="e">
        <f>Table1[[#This Row],[Jut_%]]</f>
        <v>#VALUE!</v>
      </c>
      <c r="I7776" s="4" t="e">
        <f>Table1[[#This Row],[Jut]]</f>
        <v>#VALUE!</v>
      </c>
      <c r="J7776" s="4" t="e">
        <f>Table1[[#This Row],[Column1]]</f>
        <v>#VALUE!</v>
      </c>
    </row>
    <row r="7777" spans="1:10" hidden="1" x14ac:dyDescent="0.3">
      <c r="A7777" s="2" t="e">
        <f>Table1[[#This Row],[Befolyt]]</f>
        <v>#VALUE!</v>
      </c>
      <c r="B7777" t="e">
        <f>Table1[[#This Row],[ÜK]]</f>
        <v>#VALUE!</v>
      </c>
      <c r="C7777" s="3" t="e">
        <f>Table1[[#This Row],[Szla]]</f>
        <v>#VALUE!</v>
      </c>
      <c r="D7777" s="6" t="e">
        <f>Table1[[#This Row],[Kelt_hó]]</f>
        <v>#VALUE!</v>
      </c>
      <c r="E7777" t="e">
        <f>Table1[[#This Row],[Vevő]]</f>
        <v>#VALUE!</v>
      </c>
      <c r="F7777" t="e">
        <f>Table1[[#This Row],[Termékkör]]</f>
        <v>#VALUE!</v>
      </c>
      <c r="G7777" s="4" t="e">
        <f>Table1[[#This Row],[SzumElad]]</f>
        <v>#VALUE!</v>
      </c>
      <c r="H7777" s="7" t="e">
        <f>Table1[[#This Row],[Jut_%]]</f>
        <v>#VALUE!</v>
      </c>
      <c r="I7777" s="4" t="e">
        <f>Table1[[#This Row],[Jut]]</f>
        <v>#VALUE!</v>
      </c>
      <c r="J7777" s="4" t="e">
        <f>Table1[[#This Row],[Column1]]</f>
        <v>#VALUE!</v>
      </c>
    </row>
    <row r="7778" spans="1:10" hidden="1" x14ac:dyDescent="0.3">
      <c r="A7778" s="2" t="e">
        <f>Table1[[#This Row],[Befolyt]]</f>
        <v>#VALUE!</v>
      </c>
      <c r="B7778" t="e">
        <f>Table1[[#This Row],[ÜK]]</f>
        <v>#VALUE!</v>
      </c>
      <c r="C7778" s="3" t="e">
        <f>Table1[[#This Row],[Szla]]</f>
        <v>#VALUE!</v>
      </c>
      <c r="D7778" s="6" t="e">
        <f>Table1[[#This Row],[Kelt_hó]]</f>
        <v>#VALUE!</v>
      </c>
      <c r="E7778" t="e">
        <f>Table1[[#This Row],[Vevő]]</f>
        <v>#VALUE!</v>
      </c>
      <c r="F7778" t="e">
        <f>Table1[[#This Row],[Termékkör]]</f>
        <v>#VALUE!</v>
      </c>
      <c r="G7778" s="4" t="e">
        <f>Table1[[#This Row],[SzumElad]]</f>
        <v>#VALUE!</v>
      </c>
      <c r="H7778" s="7" t="e">
        <f>Table1[[#This Row],[Jut_%]]</f>
        <v>#VALUE!</v>
      </c>
      <c r="I7778" s="4" t="e">
        <f>Table1[[#This Row],[Jut]]</f>
        <v>#VALUE!</v>
      </c>
      <c r="J7778" s="4" t="e">
        <f>Table1[[#This Row],[Column1]]</f>
        <v>#VALUE!</v>
      </c>
    </row>
    <row r="7779" spans="1:10" hidden="1" x14ac:dyDescent="0.3">
      <c r="A7779" s="2" t="e">
        <f>Table1[[#This Row],[Befolyt]]</f>
        <v>#VALUE!</v>
      </c>
      <c r="B7779" t="e">
        <f>Table1[[#This Row],[ÜK]]</f>
        <v>#VALUE!</v>
      </c>
      <c r="C7779" s="3" t="e">
        <f>Table1[[#This Row],[Szla]]</f>
        <v>#VALUE!</v>
      </c>
      <c r="D7779" s="6" t="e">
        <f>Table1[[#This Row],[Kelt_hó]]</f>
        <v>#VALUE!</v>
      </c>
      <c r="E7779" t="e">
        <f>Table1[[#This Row],[Vevő]]</f>
        <v>#VALUE!</v>
      </c>
      <c r="F7779" t="e">
        <f>Table1[[#This Row],[Termékkör]]</f>
        <v>#VALUE!</v>
      </c>
      <c r="G7779" s="4" t="e">
        <f>Table1[[#This Row],[SzumElad]]</f>
        <v>#VALUE!</v>
      </c>
      <c r="H7779" s="7" t="e">
        <f>Table1[[#This Row],[Jut_%]]</f>
        <v>#VALUE!</v>
      </c>
      <c r="I7779" s="4" t="e">
        <f>Table1[[#This Row],[Jut]]</f>
        <v>#VALUE!</v>
      </c>
      <c r="J7779" s="4" t="e">
        <f>Table1[[#This Row],[Column1]]</f>
        <v>#VALUE!</v>
      </c>
    </row>
    <row r="7780" spans="1:10" hidden="1" x14ac:dyDescent="0.3">
      <c r="A7780" s="2" t="e">
        <f>Table1[[#This Row],[Befolyt]]</f>
        <v>#VALUE!</v>
      </c>
      <c r="B7780" t="e">
        <f>Table1[[#This Row],[ÜK]]</f>
        <v>#VALUE!</v>
      </c>
      <c r="C7780" s="3" t="e">
        <f>Table1[[#This Row],[Szla]]</f>
        <v>#VALUE!</v>
      </c>
      <c r="D7780" s="6" t="e">
        <f>Table1[[#This Row],[Kelt_hó]]</f>
        <v>#VALUE!</v>
      </c>
      <c r="E7780" t="e">
        <f>Table1[[#This Row],[Vevő]]</f>
        <v>#VALUE!</v>
      </c>
      <c r="F7780" t="e">
        <f>Table1[[#This Row],[Termékkör]]</f>
        <v>#VALUE!</v>
      </c>
      <c r="G7780" s="4" t="e">
        <f>Table1[[#This Row],[SzumElad]]</f>
        <v>#VALUE!</v>
      </c>
      <c r="H7780" s="7" t="e">
        <f>Table1[[#This Row],[Jut_%]]</f>
        <v>#VALUE!</v>
      </c>
      <c r="I7780" s="4" t="e">
        <f>Table1[[#This Row],[Jut]]</f>
        <v>#VALUE!</v>
      </c>
      <c r="J7780" s="4" t="e">
        <f>Table1[[#This Row],[Column1]]</f>
        <v>#VALUE!</v>
      </c>
    </row>
    <row r="7781" spans="1:10" hidden="1" x14ac:dyDescent="0.3">
      <c r="A7781" s="2" t="e">
        <f>Table1[[#This Row],[Befolyt]]</f>
        <v>#VALUE!</v>
      </c>
      <c r="B7781" t="e">
        <f>Table1[[#This Row],[ÜK]]</f>
        <v>#VALUE!</v>
      </c>
      <c r="C7781" s="3" t="e">
        <f>Table1[[#This Row],[Szla]]</f>
        <v>#VALUE!</v>
      </c>
      <c r="D7781" s="6" t="e">
        <f>Table1[[#This Row],[Kelt_hó]]</f>
        <v>#VALUE!</v>
      </c>
      <c r="E7781" t="e">
        <f>Table1[[#This Row],[Vevő]]</f>
        <v>#VALUE!</v>
      </c>
      <c r="F7781" t="e">
        <f>Table1[[#This Row],[Termékkör]]</f>
        <v>#VALUE!</v>
      </c>
      <c r="G7781" s="4" t="e">
        <f>Table1[[#This Row],[SzumElad]]</f>
        <v>#VALUE!</v>
      </c>
      <c r="H7781" s="7" t="e">
        <f>Table1[[#This Row],[Jut_%]]</f>
        <v>#VALUE!</v>
      </c>
      <c r="I7781" s="4" t="e">
        <f>Table1[[#This Row],[Jut]]</f>
        <v>#VALUE!</v>
      </c>
      <c r="J7781" s="4" t="e">
        <f>Table1[[#This Row],[Column1]]</f>
        <v>#VALUE!</v>
      </c>
    </row>
    <row r="7782" spans="1:10" hidden="1" x14ac:dyDescent="0.3">
      <c r="A7782" s="2" t="e">
        <f>Table1[[#This Row],[Befolyt]]</f>
        <v>#VALUE!</v>
      </c>
      <c r="B7782" t="e">
        <f>Table1[[#This Row],[ÜK]]</f>
        <v>#VALUE!</v>
      </c>
      <c r="C7782" s="3" t="e">
        <f>Table1[[#This Row],[Szla]]</f>
        <v>#VALUE!</v>
      </c>
      <c r="D7782" s="6" t="e">
        <f>Table1[[#This Row],[Kelt_hó]]</f>
        <v>#VALUE!</v>
      </c>
      <c r="E7782" t="e">
        <f>Table1[[#This Row],[Vevő]]</f>
        <v>#VALUE!</v>
      </c>
      <c r="F7782" t="e">
        <f>Table1[[#This Row],[Termékkör]]</f>
        <v>#VALUE!</v>
      </c>
      <c r="G7782" s="4" t="e">
        <f>Table1[[#This Row],[SzumElad]]</f>
        <v>#VALUE!</v>
      </c>
      <c r="H7782" s="7" t="e">
        <f>Table1[[#This Row],[Jut_%]]</f>
        <v>#VALUE!</v>
      </c>
      <c r="I7782" s="4" t="e">
        <f>Table1[[#This Row],[Jut]]</f>
        <v>#VALUE!</v>
      </c>
      <c r="J7782" s="4" t="e">
        <f>Table1[[#This Row],[Column1]]</f>
        <v>#VALUE!</v>
      </c>
    </row>
    <row r="7783" spans="1:10" hidden="1" x14ac:dyDescent="0.3">
      <c r="A7783" s="2" t="e">
        <f>Table1[[#This Row],[Befolyt]]</f>
        <v>#VALUE!</v>
      </c>
      <c r="B7783" t="e">
        <f>Table1[[#This Row],[ÜK]]</f>
        <v>#VALUE!</v>
      </c>
      <c r="C7783" s="3" t="e">
        <f>Table1[[#This Row],[Szla]]</f>
        <v>#VALUE!</v>
      </c>
      <c r="D7783" s="6" t="e">
        <f>Table1[[#This Row],[Kelt_hó]]</f>
        <v>#VALUE!</v>
      </c>
      <c r="E7783" t="e">
        <f>Table1[[#This Row],[Vevő]]</f>
        <v>#VALUE!</v>
      </c>
      <c r="F7783" t="e">
        <f>Table1[[#This Row],[Termékkör]]</f>
        <v>#VALUE!</v>
      </c>
      <c r="G7783" s="4" t="e">
        <f>Table1[[#This Row],[SzumElad]]</f>
        <v>#VALUE!</v>
      </c>
      <c r="H7783" s="7" t="e">
        <f>Table1[[#This Row],[Jut_%]]</f>
        <v>#VALUE!</v>
      </c>
      <c r="I7783" s="4" t="e">
        <f>Table1[[#This Row],[Jut]]</f>
        <v>#VALUE!</v>
      </c>
      <c r="J7783" s="4" t="e">
        <f>Table1[[#This Row],[Column1]]</f>
        <v>#VALUE!</v>
      </c>
    </row>
    <row r="7784" spans="1:10" hidden="1" x14ac:dyDescent="0.3">
      <c r="A7784" s="2" t="e">
        <f>Table1[[#This Row],[Befolyt]]</f>
        <v>#VALUE!</v>
      </c>
      <c r="B7784" t="e">
        <f>Table1[[#This Row],[ÜK]]</f>
        <v>#VALUE!</v>
      </c>
      <c r="C7784" s="3" t="e">
        <f>Table1[[#This Row],[Szla]]</f>
        <v>#VALUE!</v>
      </c>
      <c r="D7784" s="6" t="e">
        <f>Table1[[#This Row],[Kelt_hó]]</f>
        <v>#VALUE!</v>
      </c>
      <c r="E7784" t="e">
        <f>Table1[[#This Row],[Vevő]]</f>
        <v>#VALUE!</v>
      </c>
      <c r="F7784" t="e">
        <f>Table1[[#This Row],[Termékkör]]</f>
        <v>#VALUE!</v>
      </c>
      <c r="G7784" s="4" t="e">
        <f>Table1[[#This Row],[SzumElad]]</f>
        <v>#VALUE!</v>
      </c>
      <c r="H7784" s="7" t="e">
        <f>Table1[[#This Row],[Jut_%]]</f>
        <v>#VALUE!</v>
      </c>
      <c r="I7784" s="4" t="e">
        <f>Table1[[#This Row],[Jut]]</f>
        <v>#VALUE!</v>
      </c>
      <c r="J7784" s="4" t="e">
        <f>Table1[[#This Row],[Column1]]</f>
        <v>#VALUE!</v>
      </c>
    </row>
    <row r="7785" spans="1:10" hidden="1" x14ac:dyDescent="0.3">
      <c r="A7785" s="2" t="e">
        <f>Table1[[#This Row],[Befolyt]]</f>
        <v>#VALUE!</v>
      </c>
      <c r="B7785" t="e">
        <f>Table1[[#This Row],[ÜK]]</f>
        <v>#VALUE!</v>
      </c>
      <c r="C7785" s="3" t="e">
        <f>Table1[[#This Row],[Szla]]</f>
        <v>#VALUE!</v>
      </c>
      <c r="D7785" s="6" t="e">
        <f>Table1[[#This Row],[Kelt_hó]]</f>
        <v>#VALUE!</v>
      </c>
      <c r="E7785" t="e">
        <f>Table1[[#This Row],[Vevő]]</f>
        <v>#VALUE!</v>
      </c>
      <c r="F7785" t="e">
        <f>Table1[[#This Row],[Termékkör]]</f>
        <v>#VALUE!</v>
      </c>
      <c r="G7785" s="4" t="e">
        <f>Table1[[#This Row],[SzumElad]]</f>
        <v>#VALUE!</v>
      </c>
      <c r="H7785" s="7" t="e">
        <f>Table1[[#This Row],[Jut_%]]</f>
        <v>#VALUE!</v>
      </c>
      <c r="I7785" s="4" t="e">
        <f>Table1[[#This Row],[Jut]]</f>
        <v>#VALUE!</v>
      </c>
      <c r="J7785" s="4" t="e">
        <f>Table1[[#This Row],[Column1]]</f>
        <v>#VALUE!</v>
      </c>
    </row>
    <row r="7786" spans="1:10" hidden="1" x14ac:dyDescent="0.3">
      <c r="A7786" s="2" t="e">
        <f>Table1[[#This Row],[Befolyt]]</f>
        <v>#VALUE!</v>
      </c>
      <c r="B7786" t="e">
        <f>Table1[[#This Row],[ÜK]]</f>
        <v>#VALUE!</v>
      </c>
      <c r="C7786" s="3" t="e">
        <f>Table1[[#This Row],[Szla]]</f>
        <v>#VALUE!</v>
      </c>
      <c r="D7786" s="6" t="e">
        <f>Table1[[#This Row],[Kelt_hó]]</f>
        <v>#VALUE!</v>
      </c>
      <c r="E7786" t="e">
        <f>Table1[[#This Row],[Vevő]]</f>
        <v>#VALUE!</v>
      </c>
      <c r="F7786" t="e">
        <f>Table1[[#This Row],[Termékkör]]</f>
        <v>#VALUE!</v>
      </c>
      <c r="G7786" s="4" t="e">
        <f>Table1[[#This Row],[SzumElad]]</f>
        <v>#VALUE!</v>
      </c>
      <c r="H7786" s="7" t="e">
        <f>Table1[[#This Row],[Jut_%]]</f>
        <v>#VALUE!</v>
      </c>
      <c r="I7786" s="4" t="e">
        <f>Table1[[#This Row],[Jut]]</f>
        <v>#VALUE!</v>
      </c>
      <c r="J7786" s="4" t="e">
        <f>Table1[[#This Row],[Column1]]</f>
        <v>#VALUE!</v>
      </c>
    </row>
    <row r="7787" spans="1:10" hidden="1" x14ac:dyDescent="0.3">
      <c r="A7787" s="2" t="e">
        <f>Table1[[#This Row],[Befolyt]]</f>
        <v>#VALUE!</v>
      </c>
      <c r="B7787" t="e">
        <f>Table1[[#This Row],[ÜK]]</f>
        <v>#VALUE!</v>
      </c>
      <c r="C7787" s="3" t="e">
        <f>Table1[[#This Row],[Szla]]</f>
        <v>#VALUE!</v>
      </c>
      <c r="D7787" s="6" t="e">
        <f>Table1[[#This Row],[Kelt_hó]]</f>
        <v>#VALUE!</v>
      </c>
      <c r="E7787" t="e">
        <f>Table1[[#This Row],[Vevő]]</f>
        <v>#VALUE!</v>
      </c>
      <c r="F7787" t="e">
        <f>Table1[[#This Row],[Termékkör]]</f>
        <v>#VALUE!</v>
      </c>
      <c r="G7787" s="4" t="e">
        <f>Table1[[#This Row],[SzumElad]]</f>
        <v>#VALUE!</v>
      </c>
      <c r="H7787" s="7" t="e">
        <f>Table1[[#This Row],[Jut_%]]</f>
        <v>#VALUE!</v>
      </c>
      <c r="I7787" s="4" t="e">
        <f>Table1[[#This Row],[Jut]]</f>
        <v>#VALUE!</v>
      </c>
      <c r="J7787" s="4" t="e">
        <f>Table1[[#This Row],[Column1]]</f>
        <v>#VALUE!</v>
      </c>
    </row>
    <row r="7788" spans="1:10" hidden="1" x14ac:dyDescent="0.3">
      <c r="A7788" s="2" t="e">
        <f>Table1[[#This Row],[Befolyt]]</f>
        <v>#VALUE!</v>
      </c>
      <c r="B7788" t="e">
        <f>Table1[[#This Row],[ÜK]]</f>
        <v>#VALUE!</v>
      </c>
      <c r="C7788" s="3" t="e">
        <f>Table1[[#This Row],[Szla]]</f>
        <v>#VALUE!</v>
      </c>
      <c r="D7788" s="6" t="e">
        <f>Table1[[#This Row],[Kelt_hó]]</f>
        <v>#VALUE!</v>
      </c>
      <c r="E7788" t="e">
        <f>Table1[[#This Row],[Vevő]]</f>
        <v>#VALUE!</v>
      </c>
      <c r="F7788" t="e">
        <f>Table1[[#This Row],[Termékkör]]</f>
        <v>#VALUE!</v>
      </c>
      <c r="G7788" s="4" t="e">
        <f>Table1[[#This Row],[SzumElad]]</f>
        <v>#VALUE!</v>
      </c>
      <c r="H7788" s="7" t="e">
        <f>Table1[[#This Row],[Jut_%]]</f>
        <v>#VALUE!</v>
      </c>
      <c r="I7788" s="4" t="e">
        <f>Table1[[#This Row],[Jut]]</f>
        <v>#VALUE!</v>
      </c>
      <c r="J7788" s="4" t="e">
        <f>Table1[[#This Row],[Column1]]</f>
        <v>#VALUE!</v>
      </c>
    </row>
    <row r="7789" spans="1:10" hidden="1" x14ac:dyDescent="0.3">
      <c r="A7789" s="2" t="e">
        <f>Table1[[#This Row],[Befolyt]]</f>
        <v>#VALUE!</v>
      </c>
      <c r="B7789" t="e">
        <f>Table1[[#This Row],[ÜK]]</f>
        <v>#VALUE!</v>
      </c>
      <c r="C7789" s="3" t="e">
        <f>Table1[[#This Row],[Szla]]</f>
        <v>#VALUE!</v>
      </c>
      <c r="D7789" s="6" t="e">
        <f>Table1[[#This Row],[Kelt_hó]]</f>
        <v>#VALUE!</v>
      </c>
      <c r="E7789" t="e">
        <f>Table1[[#This Row],[Vevő]]</f>
        <v>#VALUE!</v>
      </c>
      <c r="F7789" t="e">
        <f>Table1[[#This Row],[Termékkör]]</f>
        <v>#VALUE!</v>
      </c>
      <c r="G7789" s="4" t="e">
        <f>Table1[[#This Row],[SzumElad]]</f>
        <v>#VALUE!</v>
      </c>
      <c r="H7789" s="7" t="e">
        <f>Table1[[#This Row],[Jut_%]]</f>
        <v>#VALUE!</v>
      </c>
      <c r="I7789" s="4" t="e">
        <f>Table1[[#This Row],[Jut]]</f>
        <v>#VALUE!</v>
      </c>
      <c r="J7789" s="4" t="e">
        <f>Table1[[#This Row],[Column1]]</f>
        <v>#VALUE!</v>
      </c>
    </row>
    <row r="7790" spans="1:10" hidden="1" x14ac:dyDescent="0.3">
      <c r="A7790" s="2" t="e">
        <f>Table1[[#This Row],[Befolyt]]</f>
        <v>#VALUE!</v>
      </c>
      <c r="B7790" t="e">
        <f>Table1[[#This Row],[ÜK]]</f>
        <v>#VALUE!</v>
      </c>
      <c r="C7790" s="3" t="e">
        <f>Table1[[#This Row],[Szla]]</f>
        <v>#VALUE!</v>
      </c>
      <c r="D7790" s="6" t="e">
        <f>Table1[[#This Row],[Kelt_hó]]</f>
        <v>#VALUE!</v>
      </c>
      <c r="E7790" t="e">
        <f>Table1[[#This Row],[Vevő]]</f>
        <v>#VALUE!</v>
      </c>
      <c r="F7790" t="e">
        <f>Table1[[#This Row],[Termékkör]]</f>
        <v>#VALUE!</v>
      </c>
      <c r="G7790" s="4" t="e">
        <f>Table1[[#This Row],[SzumElad]]</f>
        <v>#VALUE!</v>
      </c>
      <c r="H7790" s="7" t="e">
        <f>Table1[[#This Row],[Jut_%]]</f>
        <v>#VALUE!</v>
      </c>
      <c r="I7790" s="4" t="e">
        <f>Table1[[#This Row],[Jut]]</f>
        <v>#VALUE!</v>
      </c>
      <c r="J7790" s="4" t="e">
        <f>Table1[[#This Row],[Column1]]</f>
        <v>#VALUE!</v>
      </c>
    </row>
    <row r="7791" spans="1:10" hidden="1" x14ac:dyDescent="0.3">
      <c r="A7791" s="2" t="e">
        <f>Table1[[#This Row],[Befolyt]]</f>
        <v>#VALUE!</v>
      </c>
      <c r="B7791" t="e">
        <f>Table1[[#This Row],[ÜK]]</f>
        <v>#VALUE!</v>
      </c>
      <c r="C7791" s="3" t="e">
        <f>Table1[[#This Row],[Szla]]</f>
        <v>#VALUE!</v>
      </c>
      <c r="D7791" s="6" t="e">
        <f>Table1[[#This Row],[Kelt_hó]]</f>
        <v>#VALUE!</v>
      </c>
      <c r="E7791" t="e">
        <f>Table1[[#This Row],[Vevő]]</f>
        <v>#VALUE!</v>
      </c>
      <c r="F7791" t="e">
        <f>Table1[[#This Row],[Termékkör]]</f>
        <v>#VALUE!</v>
      </c>
      <c r="G7791" s="4" t="e">
        <f>Table1[[#This Row],[SzumElad]]</f>
        <v>#VALUE!</v>
      </c>
      <c r="H7791" s="7" t="e">
        <f>Table1[[#This Row],[Jut_%]]</f>
        <v>#VALUE!</v>
      </c>
      <c r="I7791" s="4" t="e">
        <f>Table1[[#This Row],[Jut]]</f>
        <v>#VALUE!</v>
      </c>
      <c r="J7791" s="4" t="e">
        <f>Table1[[#This Row],[Column1]]</f>
        <v>#VALUE!</v>
      </c>
    </row>
    <row r="7792" spans="1:10" hidden="1" x14ac:dyDescent="0.3">
      <c r="A7792" s="2" t="e">
        <f>Table1[[#This Row],[Befolyt]]</f>
        <v>#VALUE!</v>
      </c>
      <c r="B7792" t="e">
        <f>Table1[[#This Row],[ÜK]]</f>
        <v>#VALUE!</v>
      </c>
      <c r="C7792" s="3" t="e">
        <f>Table1[[#This Row],[Szla]]</f>
        <v>#VALUE!</v>
      </c>
      <c r="D7792" s="6" t="e">
        <f>Table1[[#This Row],[Kelt_hó]]</f>
        <v>#VALUE!</v>
      </c>
      <c r="E7792" t="e">
        <f>Table1[[#This Row],[Vevő]]</f>
        <v>#VALUE!</v>
      </c>
      <c r="F7792" t="e">
        <f>Table1[[#This Row],[Termékkör]]</f>
        <v>#VALUE!</v>
      </c>
      <c r="G7792" s="4" t="e">
        <f>Table1[[#This Row],[SzumElad]]</f>
        <v>#VALUE!</v>
      </c>
      <c r="H7792" s="7" t="e">
        <f>Table1[[#This Row],[Jut_%]]</f>
        <v>#VALUE!</v>
      </c>
      <c r="I7792" s="4" t="e">
        <f>Table1[[#This Row],[Jut]]</f>
        <v>#VALUE!</v>
      </c>
      <c r="J7792" s="4" t="e">
        <f>Table1[[#This Row],[Column1]]</f>
        <v>#VALUE!</v>
      </c>
    </row>
    <row r="7793" spans="1:10" hidden="1" x14ac:dyDescent="0.3">
      <c r="A7793" s="2" t="e">
        <f>Table1[[#This Row],[Befolyt]]</f>
        <v>#VALUE!</v>
      </c>
      <c r="B7793" t="e">
        <f>Table1[[#This Row],[ÜK]]</f>
        <v>#VALUE!</v>
      </c>
      <c r="C7793" s="3" t="e">
        <f>Table1[[#This Row],[Szla]]</f>
        <v>#VALUE!</v>
      </c>
      <c r="D7793" s="6" t="e">
        <f>Table1[[#This Row],[Kelt_hó]]</f>
        <v>#VALUE!</v>
      </c>
      <c r="E7793" t="e">
        <f>Table1[[#This Row],[Vevő]]</f>
        <v>#VALUE!</v>
      </c>
      <c r="F7793" t="e">
        <f>Table1[[#This Row],[Termékkör]]</f>
        <v>#VALUE!</v>
      </c>
      <c r="G7793" s="4" t="e">
        <f>Table1[[#This Row],[SzumElad]]</f>
        <v>#VALUE!</v>
      </c>
      <c r="H7793" s="7" t="e">
        <f>Table1[[#This Row],[Jut_%]]</f>
        <v>#VALUE!</v>
      </c>
      <c r="I7793" s="4" t="e">
        <f>Table1[[#This Row],[Jut]]</f>
        <v>#VALUE!</v>
      </c>
      <c r="J7793" s="4" t="e">
        <f>Table1[[#This Row],[Column1]]</f>
        <v>#VALUE!</v>
      </c>
    </row>
    <row r="7794" spans="1:10" hidden="1" x14ac:dyDescent="0.3">
      <c r="A7794" s="2" t="e">
        <f>Table1[[#This Row],[Befolyt]]</f>
        <v>#VALUE!</v>
      </c>
      <c r="B7794" t="e">
        <f>Table1[[#This Row],[ÜK]]</f>
        <v>#VALUE!</v>
      </c>
      <c r="C7794" s="3" t="e">
        <f>Table1[[#This Row],[Szla]]</f>
        <v>#VALUE!</v>
      </c>
      <c r="D7794" s="6" t="e">
        <f>Table1[[#This Row],[Kelt_hó]]</f>
        <v>#VALUE!</v>
      </c>
      <c r="E7794" t="e">
        <f>Table1[[#This Row],[Vevő]]</f>
        <v>#VALUE!</v>
      </c>
      <c r="F7794" t="e">
        <f>Table1[[#This Row],[Termékkör]]</f>
        <v>#VALUE!</v>
      </c>
      <c r="G7794" s="4" t="e">
        <f>Table1[[#This Row],[SzumElad]]</f>
        <v>#VALUE!</v>
      </c>
      <c r="H7794" s="7" t="e">
        <f>Table1[[#This Row],[Jut_%]]</f>
        <v>#VALUE!</v>
      </c>
      <c r="I7794" s="4" t="e">
        <f>Table1[[#This Row],[Jut]]</f>
        <v>#VALUE!</v>
      </c>
      <c r="J7794" s="4" t="e">
        <f>Table1[[#This Row],[Column1]]</f>
        <v>#VALUE!</v>
      </c>
    </row>
    <row r="7795" spans="1:10" hidden="1" x14ac:dyDescent="0.3">
      <c r="A7795" s="2" t="e">
        <f>Table1[[#This Row],[Befolyt]]</f>
        <v>#VALUE!</v>
      </c>
      <c r="B7795" t="e">
        <f>Table1[[#This Row],[ÜK]]</f>
        <v>#VALUE!</v>
      </c>
      <c r="C7795" s="3" t="e">
        <f>Table1[[#This Row],[Szla]]</f>
        <v>#VALUE!</v>
      </c>
      <c r="D7795" s="6" t="e">
        <f>Table1[[#This Row],[Kelt_hó]]</f>
        <v>#VALUE!</v>
      </c>
      <c r="E7795" t="e">
        <f>Table1[[#This Row],[Vevő]]</f>
        <v>#VALUE!</v>
      </c>
      <c r="F7795" t="e">
        <f>Table1[[#This Row],[Termékkör]]</f>
        <v>#VALUE!</v>
      </c>
      <c r="G7795" s="4" t="e">
        <f>Table1[[#This Row],[SzumElad]]</f>
        <v>#VALUE!</v>
      </c>
      <c r="H7795" s="7" t="e">
        <f>Table1[[#This Row],[Jut_%]]</f>
        <v>#VALUE!</v>
      </c>
      <c r="I7795" s="4" t="e">
        <f>Table1[[#This Row],[Jut]]</f>
        <v>#VALUE!</v>
      </c>
      <c r="J7795" s="4" t="e">
        <f>Table1[[#This Row],[Column1]]</f>
        <v>#VALUE!</v>
      </c>
    </row>
    <row r="7796" spans="1:10" hidden="1" x14ac:dyDescent="0.3">
      <c r="A7796" s="2" t="e">
        <f>Table1[[#This Row],[Befolyt]]</f>
        <v>#VALUE!</v>
      </c>
      <c r="B7796" t="e">
        <f>Table1[[#This Row],[ÜK]]</f>
        <v>#VALUE!</v>
      </c>
      <c r="C7796" s="3" t="e">
        <f>Table1[[#This Row],[Szla]]</f>
        <v>#VALUE!</v>
      </c>
      <c r="D7796" s="6" t="e">
        <f>Table1[[#This Row],[Kelt_hó]]</f>
        <v>#VALUE!</v>
      </c>
      <c r="E7796" t="e">
        <f>Table1[[#This Row],[Vevő]]</f>
        <v>#VALUE!</v>
      </c>
      <c r="F7796" t="e">
        <f>Table1[[#This Row],[Termékkör]]</f>
        <v>#VALUE!</v>
      </c>
      <c r="G7796" s="4" t="e">
        <f>Table1[[#This Row],[SzumElad]]</f>
        <v>#VALUE!</v>
      </c>
      <c r="H7796" s="7" t="e">
        <f>Table1[[#This Row],[Jut_%]]</f>
        <v>#VALUE!</v>
      </c>
      <c r="I7796" s="4" t="e">
        <f>Table1[[#This Row],[Jut]]</f>
        <v>#VALUE!</v>
      </c>
      <c r="J7796" s="4" t="e">
        <f>Table1[[#This Row],[Column1]]</f>
        <v>#VALUE!</v>
      </c>
    </row>
    <row r="7797" spans="1:10" hidden="1" x14ac:dyDescent="0.3">
      <c r="A7797" s="2" t="e">
        <f>Table1[[#This Row],[Befolyt]]</f>
        <v>#VALUE!</v>
      </c>
      <c r="B7797" t="e">
        <f>Table1[[#This Row],[ÜK]]</f>
        <v>#VALUE!</v>
      </c>
      <c r="C7797" s="3" t="e">
        <f>Table1[[#This Row],[Szla]]</f>
        <v>#VALUE!</v>
      </c>
      <c r="D7797" s="6" t="e">
        <f>Table1[[#This Row],[Kelt_hó]]</f>
        <v>#VALUE!</v>
      </c>
      <c r="E7797" t="e">
        <f>Table1[[#This Row],[Vevő]]</f>
        <v>#VALUE!</v>
      </c>
      <c r="F7797" t="e">
        <f>Table1[[#This Row],[Termékkör]]</f>
        <v>#VALUE!</v>
      </c>
      <c r="G7797" s="4" t="e">
        <f>Table1[[#This Row],[SzumElad]]</f>
        <v>#VALUE!</v>
      </c>
      <c r="H7797" s="7" t="e">
        <f>Table1[[#This Row],[Jut_%]]</f>
        <v>#VALUE!</v>
      </c>
      <c r="I7797" s="4" t="e">
        <f>Table1[[#This Row],[Jut]]</f>
        <v>#VALUE!</v>
      </c>
      <c r="J7797" s="4" t="e">
        <f>Table1[[#This Row],[Column1]]</f>
        <v>#VALUE!</v>
      </c>
    </row>
    <row r="7798" spans="1:10" hidden="1" x14ac:dyDescent="0.3">
      <c r="A7798" s="2" t="e">
        <f>Table1[[#This Row],[Befolyt]]</f>
        <v>#VALUE!</v>
      </c>
      <c r="B7798" t="e">
        <f>Table1[[#This Row],[ÜK]]</f>
        <v>#VALUE!</v>
      </c>
      <c r="C7798" s="3" t="e">
        <f>Table1[[#This Row],[Szla]]</f>
        <v>#VALUE!</v>
      </c>
      <c r="D7798" s="6" t="e">
        <f>Table1[[#This Row],[Kelt_hó]]</f>
        <v>#VALUE!</v>
      </c>
      <c r="E7798" t="e">
        <f>Table1[[#This Row],[Vevő]]</f>
        <v>#VALUE!</v>
      </c>
      <c r="F7798" t="e">
        <f>Table1[[#This Row],[Termékkör]]</f>
        <v>#VALUE!</v>
      </c>
      <c r="G7798" s="4" t="e">
        <f>Table1[[#This Row],[SzumElad]]</f>
        <v>#VALUE!</v>
      </c>
      <c r="H7798" s="7" t="e">
        <f>Table1[[#This Row],[Jut_%]]</f>
        <v>#VALUE!</v>
      </c>
      <c r="I7798" s="4" t="e">
        <f>Table1[[#This Row],[Jut]]</f>
        <v>#VALUE!</v>
      </c>
      <c r="J7798" s="4" t="e">
        <f>Table1[[#This Row],[Column1]]</f>
        <v>#VALUE!</v>
      </c>
    </row>
    <row r="7799" spans="1:10" hidden="1" x14ac:dyDescent="0.3">
      <c r="A7799" s="2" t="e">
        <f>Table1[[#This Row],[Befolyt]]</f>
        <v>#VALUE!</v>
      </c>
      <c r="B7799" t="e">
        <f>Table1[[#This Row],[ÜK]]</f>
        <v>#VALUE!</v>
      </c>
      <c r="C7799" s="3" t="e">
        <f>Table1[[#This Row],[Szla]]</f>
        <v>#VALUE!</v>
      </c>
      <c r="D7799" s="6" t="e">
        <f>Table1[[#This Row],[Kelt_hó]]</f>
        <v>#VALUE!</v>
      </c>
      <c r="E7799" t="e">
        <f>Table1[[#This Row],[Vevő]]</f>
        <v>#VALUE!</v>
      </c>
      <c r="F7799" t="e">
        <f>Table1[[#This Row],[Termékkör]]</f>
        <v>#VALUE!</v>
      </c>
      <c r="G7799" s="4" t="e">
        <f>Table1[[#This Row],[SzumElad]]</f>
        <v>#VALUE!</v>
      </c>
      <c r="H7799" s="7" t="e">
        <f>Table1[[#This Row],[Jut_%]]</f>
        <v>#VALUE!</v>
      </c>
      <c r="I7799" s="4" t="e">
        <f>Table1[[#This Row],[Jut]]</f>
        <v>#VALUE!</v>
      </c>
      <c r="J7799" s="4" t="e">
        <f>Table1[[#This Row],[Column1]]</f>
        <v>#VALUE!</v>
      </c>
    </row>
    <row r="7800" spans="1:10" hidden="1" x14ac:dyDescent="0.3">
      <c r="A7800" s="2" t="e">
        <f>Table1[[#This Row],[Befolyt]]</f>
        <v>#VALUE!</v>
      </c>
      <c r="B7800" t="e">
        <f>Table1[[#This Row],[ÜK]]</f>
        <v>#VALUE!</v>
      </c>
      <c r="C7800" s="3" t="e">
        <f>Table1[[#This Row],[Szla]]</f>
        <v>#VALUE!</v>
      </c>
      <c r="D7800" s="6" t="e">
        <f>Table1[[#This Row],[Kelt_hó]]</f>
        <v>#VALUE!</v>
      </c>
      <c r="E7800" t="e">
        <f>Table1[[#This Row],[Vevő]]</f>
        <v>#VALUE!</v>
      </c>
      <c r="F7800" t="e">
        <f>Table1[[#This Row],[Termékkör]]</f>
        <v>#VALUE!</v>
      </c>
      <c r="G7800" s="4" t="e">
        <f>Table1[[#This Row],[SzumElad]]</f>
        <v>#VALUE!</v>
      </c>
      <c r="H7800" s="7" t="e">
        <f>Table1[[#This Row],[Jut_%]]</f>
        <v>#VALUE!</v>
      </c>
      <c r="I7800" s="4" t="e">
        <f>Table1[[#This Row],[Jut]]</f>
        <v>#VALUE!</v>
      </c>
      <c r="J7800" s="4" t="e">
        <f>Table1[[#This Row],[Column1]]</f>
        <v>#VALUE!</v>
      </c>
    </row>
    <row r="7801" spans="1:10" hidden="1" x14ac:dyDescent="0.3">
      <c r="A7801" s="2" t="e">
        <f>Table1[[#This Row],[Befolyt]]</f>
        <v>#VALUE!</v>
      </c>
      <c r="B7801" t="e">
        <f>Table1[[#This Row],[ÜK]]</f>
        <v>#VALUE!</v>
      </c>
      <c r="C7801" s="3" t="e">
        <f>Table1[[#This Row],[Szla]]</f>
        <v>#VALUE!</v>
      </c>
      <c r="D7801" s="6" t="e">
        <f>Table1[[#This Row],[Kelt_hó]]</f>
        <v>#VALUE!</v>
      </c>
      <c r="E7801" t="e">
        <f>Table1[[#This Row],[Vevő]]</f>
        <v>#VALUE!</v>
      </c>
      <c r="F7801" t="e">
        <f>Table1[[#This Row],[Termékkör]]</f>
        <v>#VALUE!</v>
      </c>
      <c r="G7801" s="4" t="e">
        <f>Table1[[#This Row],[SzumElad]]</f>
        <v>#VALUE!</v>
      </c>
      <c r="H7801" s="7" t="e">
        <f>Table1[[#This Row],[Jut_%]]</f>
        <v>#VALUE!</v>
      </c>
      <c r="I7801" s="4" t="e">
        <f>Table1[[#This Row],[Jut]]</f>
        <v>#VALUE!</v>
      </c>
      <c r="J7801" s="4" t="e">
        <f>Table1[[#This Row],[Column1]]</f>
        <v>#VALUE!</v>
      </c>
    </row>
    <row r="7802" spans="1:10" hidden="1" x14ac:dyDescent="0.3">
      <c r="A7802" s="2" t="e">
        <f>Table1[[#This Row],[Befolyt]]</f>
        <v>#VALUE!</v>
      </c>
      <c r="B7802" t="e">
        <f>Table1[[#This Row],[ÜK]]</f>
        <v>#VALUE!</v>
      </c>
      <c r="C7802" s="3" t="e">
        <f>Table1[[#This Row],[Szla]]</f>
        <v>#VALUE!</v>
      </c>
      <c r="D7802" s="6" t="e">
        <f>Table1[[#This Row],[Kelt_hó]]</f>
        <v>#VALUE!</v>
      </c>
      <c r="E7802" t="e">
        <f>Table1[[#This Row],[Vevő]]</f>
        <v>#VALUE!</v>
      </c>
      <c r="F7802" t="e">
        <f>Table1[[#This Row],[Termékkör]]</f>
        <v>#VALUE!</v>
      </c>
      <c r="G7802" s="4" t="e">
        <f>Table1[[#This Row],[SzumElad]]</f>
        <v>#VALUE!</v>
      </c>
      <c r="H7802" s="7" t="e">
        <f>Table1[[#This Row],[Jut_%]]</f>
        <v>#VALUE!</v>
      </c>
      <c r="I7802" s="4" t="e">
        <f>Table1[[#This Row],[Jut]]</f>
        <v>#VALUE!</v>
      </c>
      <c r="J7802" s="4" t="e">
        <f>Table1[[#This Row],[Column1]]</f>
        <v>#VALUE!</v>
      </c>
    </row>
    <row r="7803" spans="1:10" hidden="1" x14ac:dyDescent="0.3">
      <c r="A7803" s="2" t="e">
        <f>Table1[[#This Row],[Befolyt]]</f>
        <v>#VALUE!</v>
      </c>
      <c r="B7803" t="e">
        <f>Table1[[#This Row],[ÜK]]</f>
        <v>#VALUE!</v>
      </c>
      <c r="C7803" s="3" t="e">
        <f>Table1[[#This Row],[Szla]]</f>
        <v>#VALUE!</v>
      </c>
      <c r="D7803" s="6" t="e">
        <f>Table1[[#This Row],[Kelt_hó]]</f>
        <v>#VALUE!</v>
      </c>
      <c r="E7803" t="e">
        <f>Table1[[#This Row],[Vevő]]</f>
        <v>#VALUE!</v>
      </c>
      <c r="F7803" t="e">
        <f>Table1[[#This Row],[Termékkör]]</f>
        <v>#VALUE!</v>
      </c>
      <c r="G7803" s="4" t="e">
        <f>Table1[[#This Row],[SzumElad]]</f>
        <v>#VALUE!</v>
      </c>
      <c r="H7803" s="7" t="e">
        <f>Table1[[#This Row],[Jut_%]]</f>
        <v>#VALUE!</v>
      </c>
      <c r="I7803" s="4" t="e">
        <f>Table1[[#This Row],[Jut]]</f>
        <v>#VALUE!</v>
      </c>
      <c r="J7803" s="4" t="e">
        <f>Table1[[#This Row],[Column1]]</f>
        <v>#VALUE!</v>
      </c>
    </row>
    <row r="7804" spans="1:10" hidden="1" x14ac:dyDescent="0.3">
      <c r="A7804" s="2" t="e">
        <f>Table1[[#This Row],[Befolyt]]</f>
        <v>#VALUE!</v>
      </c>
      <c r="B7804" t="e">
        <f>Table1[[#This Row],[ÜK]]</f>
        <v>#VALUE!</v>
      </c>
      <c r="C7804" s="3" t="e">
        <f>Table1[[#This Row],[Szla]]</f>
        <v>#VALUE!</v>
      </c>
      <c r="D7804" s="6" t="e">
        <f>Table1[[#This Row],[Kelt_hó]]</f>
        <v>#VALUE!</v>
      </c>
      <c r="E7804" t="e">
        <f>Table1[[#This Row],[Vevő]]</f>
        <v>#VALUE!</v>
      </c>
      <c r="F7804" t="e">
        <f>Table1[[#This Row],[Termékkör]]</f>
        <v>#VALUE!</v>
      </c>
      <c r="G7804" s="4" t="e">
        <f>Table1[[#This Row],[SzumElad]]</f>
        <v>#VALUE!</v>
      </c>
      <c r="H7804" s="7" t="e">
        <f>Table1[[#This Row],[Jut_%]]</f>
        <v>#VALUE!</v>
      </c>
      <c r="I7804" s="4" t="e">
        <f>Table1[[#This Row],[Jut]]</f>
        <v>#VALUE!</v>
      </c>
      <c r="J7804" s="4" t="e">
        <f>Table1[[#This Row],[Column1]]</f>
        <v>#VALUE!</v>
      </c>
    </row>
    <row r="7805" spans="1:10" hidden="1" x14ac:dyDescent="0.3">
      <c r="A7805" s="2" t="e">
        <f>Table1[[#This Row],[Befolyt]]</f>
        <v>#VALUE!</v>
      </c>
      <c r="B7805" t="e">
        <f>Table1[[#This Row],[ÜK]]</f>
        <v>#VALUE!</v>
      </c>
      <c r="C7805" s="3" t="e">
        <f>Table1[[#This Row],[Szla]]</f>
        <v>#VALUE!</v>
      </c>
      <c r="D7805" s="6" t="e">
        <f>Table1[[#This Row],[Kelt_hó]]</f>
        <v>#VALUE!</v>
      </c>
      <c r="E7805" t="e">
        <f>Table1[[#This Row],[Vevő]]</f>
        <v>#VALUE!</v>
      </c>
      <c r="F7805" t="e">
        <f>Table1[[#This Row],[Termékkör]]</f>
        <v>#VALUE!</v>
      </c>
      <c r="G7805" s="4" t="e">
        <f>Table1[[#This Row],[SzumElad]]</f>
        <v>#VALUE!</v>
      </c>
      <c r="H7805" s="7" t="e">
        <f>Table1[[#This Row],[Jut_%]]</f>
        <v>#VALUE!</v>
      </c>
      <c r="I7805" s="4" t="e">
        <f>Table1[[#This Row],[Jut]]</f>
        <v>#VALUE!</v>
      </c>
      <c r="J7805" s="4" t="e">
        <f>Table1[[#This Row],[Column1]]</f>
        <v>#VALUE!</v>
      </c>
    </row>
    <row r="7806" spans="1:10" hidden="1" x14ac:dyDescent="0.3">
      <c r="A7806" s="2" t="e">
        <f>Table1[[#This Row],[Befolyt]]</f>
        <v>#VALUE!</v>
      </c>
      <c r="B7806" t="e">
        <f>Table1[[#This Row],[ÜK]]</f>
        <v>#VALUE!</v>
      </c>
      <c r="C7806" s="3" t="e">
        <f>Table1[[#This Row],[Szla]]</f>
        <v>#VALUE!</v>
      </c>
      <c r="D7806" s="6" t="e">
        <f>Table1[[#This Row],[Kelt_hó]]</f>
        <v>#VALUE!</v>
      </c>
      <c r="E7806" t="e">
        <f>Table1[[#This Row],[Vevő]]</f>
        <v>#VALUE!</v>
      </c>
      <c r="F7806" t="e">
        <f>Table1[[#This Row],[Termékkör]]</f>
        <v>#VALUE!</v>
      </c>
      <c r="G7806" s="4" t="e">
        <f>Table1[[#This Row],[SzumElad]]</f>
        <v>#VALUE!</v>
      </c>
      <c r="H7806" s="7" t="e">
        <f>Table1[[#This Row],[Jut_%]]</f>
        <v>#VALUE!</v>
      </c>
      <c r="I7806" s="4" t="e">
        <f>Table1[[#This Row],[Jut]]</f>
        <v>#VALUE!</v>
      </c>
      <c r="J7806" s="4" t="e">
        <f>Table1[[#This Row],[Column1]]</f>
        <v>#VALUE!</v>
      </c>
    </row>
    <row r="7807" spans="1:10" hidden="1" x14ac:dyDescent="0.3">
      <c r="A7807" s="2" t="e">
        <f>Table1[[#This Row],[Befolyt]]</f>
        <v>#VALUE!</v>
      </c>
      <c r="B7807" t="e">
        <f>Table1[[#This Row],[ÜK]]</f>
        <v>#VALUE!</v>
      </c>
      <c r="C7807" s="3" t="e">
        <f>Table1[[#This Row],[Szla]]</f>
        <v>#VALUE!</v>
      </c>
      <c r="D7807" s="6" t="e">
        <f>Table1[[#This Row],[Kelt_hó]]</f>
        <v>#VALUE!</v>
      </c>
      <c r="E7807" t="e">
        <f>Table1[[#This Row],[Vevő]]</f>
        <v>#VALUE!</v>
      </c>
      <c r="F7807" t="e">
        <f>Table1[[#This Row],[Termékkör]]</f>
        <v>#VALUE!</v>
      </c>
      <c r="G7807" s="4" t="e">
        <f>Table1[[#This Row],[SzumElad]]</f>
        <v>#VALUE!</v>
      </c>
      <c r="H7807" s="7" t="e">
        <f>Table1[[#This Row],[Jut_%]]</f>
        <v>#VALUE!</v>
      </c>
      <c r="I7807" s="4" t="e">
        <f>Table1[[#This Row],[Jut]]</f>
        <v>#VALUE!</v>
      </c>
      <c r="J7807" s="4" t="e">
        <f>Table1[[#This Row],[Column1]]</f>
        <v>#VALUE!</v>
      </c>
    </row>
    <row r="7808" spans="1:10" hidden="1" x14ac:dyDescent="0.3">
      <c r="A7808" s="2" t="e">
        <f>Table1[[#This Row],[Befolyt]]</f>
        <v>#VALUE!</v>
      </c>
      <c r="B7808" t="e">
        <f>Table1[[#This Row],[ÜK]]</f>
        <v>#VALUE!</v>
      </c>
      <c r="C7808" s="3" t="e">
        <f>Table1[[#This Row],[Szla]]</f>
        <v>#VALUE!</v>
      </c>
      <c r="D7808" s="6" t="e">
        <f>Table1[[#This Row],[Kelt_hó]]</f>
        <v>#VALUE!</v>
      </c>
      <c r="E7808" t="e">
        <f>Table1[[#This Row],[Vevő]]</f>
        <v>#VALUE!</v>
      </c>
      <c r="F7808" t="e">
        <f>Table1[[#This Row],[Termékkör]]</f>
        <v>#VALUE!</v>
      </c>
      <c r="G7808" s="4" t="e">
        <f>Table1[[#This Row],[SzumElad]]</f>
        <v>#VALUE!</v>
      </c>
      <c r="H7808" s="7" t="e">
        <f>Table1[[#This Row],[Jut_%]]</f>
        <v>#VALUE!</v>
      </c>
      <c r="I7808" s="4" t="e">
        <f>Table1[[#This Row],[Jut]]</f>
        <v>#VALUE!</v>
      </c>
      <c r="J7808" s="4" t="e">
        <f>Table1[[#This Row],[Column1]]</f>
        <v>#VALUE!</v>
      </c>
    </row>
    <row r="7809" spans="1:10" hidden="1" x14ac:dyDescent="0.3">
      <c r="A7809" s="2" t="e">
        <f>Table1[[#This Row],[Befolyt]]</f>
        <v>#VALUE!</v>
      </c>
      <c r="B7809" t="e">
        <f>Table1[[#This Row],[ÜK]]</f>
        <v>#VALUE!</v>
      </c>
      <c r="C7809" s="3" t="e">
        <f>Table1[[#This Row],[Szla]]</f>
        <v>#VALUE!</v>
      </c>
      <c r="D7809" s="6" t="e">
        <f>Table1[[#This Row],[Kelt_hó]]</f>
        <v>#VALUE!</v>
      </c>
      <c r="E7809" t="e">
        <f>Table1[[#This Row],[Vevő]]</f>
        <v>#VALUE!</v>
      </c>
      <c r="F7809" t="e">
        <f>Table1[[#This Row],[Termékkör]]</f>
        <v>#VALUE!</v>
      </c>
      <c r="G7809" s="4" t="e">
        <f>Table1[[#This Row],[SzumElad]]</f>
        <v>#VALUE!</v>
      </c>
      <c r="H7809" s="7" t="e">
        <f>Table1[[#This Row],[Jut_%]]</f>
        <v>#VALUE!</v>
      </c>
      <c r="I7809" s="4" t="e">
        <f>Table1[[#This Row],[Jut]]</f>
        <v>#VALUE!</v>
      </c>
      <c r="J7809" s="4" t="e">
        <f>Table1[[#This Row],[Column1]]</f>
        <v>#VALUE!</v>
      </c>
    </row>
    <row r="7810" spans="1:10" hidden="1" x14ac:dyDescent="0.3">
      <c r="A7810" s="2" t="e">
        <f>Table1[[#This Row],[Befolyt]]</f>
        <v>#VALUE!</v>
      </c>
      <c r="B7810" t="e">
        <f>Table1[[#This Row],[ÜK]]</f>
        <v>#VALUE!</v>
      </c>
      <c r="C7810" s="3" t="e">
        <f>Table1[[#This Row],[Szla]]</f>
        <v>#VALUE!</v>
      </c>
      <c r="D7810" s="6" t="e">
        <f>Table1[[#This Row],[Kelt_hó]]</f>
        <v>#VALUE!</v>
      </c>
      <c r="E7810" t="e">
        <f>Table1[[#This Row],[Vevő]]</f>
        <v>#VALUE!</v>
      </c>
      <c r="F7810" t="e">
        <f>Table1[[#This Row],[Termékkör]]</f>
        <v>#VALUE!</v>
      </c>
      <c r="G7810" s="4" t="e">
        <f>Table1[[#This Row],[SzumElad]]</f>
        <v>#VALUE!</v>
      </c>
      <c r="H7810" s="7" t="e">
        <f>Table1[[#This Row],[Jut_%]]</f>
        <v>#VALUE!</v>
      </c>
      <c r="I7810" s="4" t="e">
        <f>Table1[[#This Row],[Jut]]</f>
        <v>#VALUE!</v>
      </c>
      <c r="J7810" s="4" t="e">
        <f>Table1[[#This Row],[Column1]]</f>
        <v>#VALUE!</v>
      </c>
    </row>
    <row r="7811" spans="1:10" hidden="1" x14ac:dyDescent="0.3">
      <c r="A7811" s="2" t="e">
        <f>Table1[[#This Row],[Befolyt]]</f>
        <v>#VALUE!</v>
      </c>
      <c r="B7811" t="e">
        <f>Table1[[#This Row],[ÜK]]</f>
        <v>#VALUE!</v>
      </c>
      <c r="C7811" s="3" t="e">
        <f>Table1[[#This Row],[Szla]]</f>
        <v>#VALUE!</v>
      </c>
      <c r="D7811" s="6" t="e">
        <f>Table1[[#This Row],[Kelt_hó]]</f>
        <v>#VALUE!</v>
      </c>
      <c r="E7811" t="e">
        <f>Table1[[#This Row],[Vevő]]</f>
        <v>#VALUE!</v>
      </c>
      <c r="F7811" t="e">
        <f>Table1[[#This Row],[Termékkör]]</f>
        <v>#VALUE!</v>
      </c>
      <c r="G7811" s="4" t="e">
        <f>Table1[[#This Row],[SzumElad]]</f>
        <v>#VALUE!</v>
      </c>
      <c r="H7811" s="7" t="e">
        <f>Table1[[#This Row],[Jut_%]]</f>
        <v>#VALUE!</v>
      </c>
      <c r="I7811" s="4" t="e">
        <f>Table1[[#This Row],[Jut]]</f>
        <v>#VALUE!</v>
      </c>
      <c r="J7811" s="4" t="e">
        <f>Table1[[#This Row],[Column1]]</f>
        <v>#VALUE!</v>
      </c>
    </row>
    <row r="7812" spans="1:10" hidden="1" x14ac:dyDescent="0.3">
      <c r="A7812" s="2" t="e">
        <f>Table1[[#This Row],[Befolyt]]</f>
        <v>#VALUE!</v>
      </c>
      <c r="B7812" t="e">
        <f>Table1[[#This Row],[ÜK]]</f>
        <v>#VALUE!</v>
      </c>
      <c r="C7812" s="3" t="e">
        <f>Table1[[#This Row],[Szla]]</f>
        <v>#VALUE!</v>
      </c>
      <c r="D7812" s="6" t="e">
        <f>Table1[[#This Row],[Kelt_hó]]</f>
        <v>#VALUE!</v>
      </c>
      <c r="E7812" t="e">
        <f>Table1[[#This Row],[Vevő]]</f>
        <v>#VALUE!</v>
      </c>
      <c r="F7812" t="e">
        <f>Table1[[#This Row],[Termékkör]]</f>
        <v>#VALUE!</v>
      </c>
      <c r="G7812" s="4" t="e">
        <f>Table1[[#This Row],[SzumElad]]</f>
        <v>#VALUE!</v>
      </c>
      <c r="H7812" s="7" t="e">
        <f>Table1[[#This Row],[Jut_%]]</f>
        <v>#VALUE!</v>
      </c>
      <c r="I7812" s="4" t="e">
        <f>Table1[[#This Row],[Jut]]</f>
        <v>#VALUE!</v>
      </c>
      <c r="J7812" s="4" t="e">
        <f>Table1[[#This Row],[Column1]]</f>
        <v>#VALUE!</v>
      </c>
    </row>
    <row r="7813" spans="1:10" hidden="1" x14ac:dyDescent="0.3">
      <c r="A7813" s="2" t="e">
        <f>Table1[[#This Row],[Befolyt]]</f>
        <v>#VALUE!</v>
      </c>
      <c r="B7813" t="e">
        <f>Table1[[#This Row],[ÜK]]</f>
        <v>#VALUE!</v>
      </c>
      <c r="C7813" s="3" t="e">
        <f>Table1[[#This Row],[Szla]]</f>
        <v>#VALUE!</v>
      </c>
      <c r="D7813" s="6" t="e">
        <f>Table1[[#This Row],[Kelt_hó]]</f>
        <v>#VALUE!</v>
      </c>
      <c r="E7813" t="e">
        <f>Table1[[#This Row],[Vevő]]</f>
        <v>#VALUE!</v>
      </c>
      <c r="F7813" t="e">
        <f>Table1[[#This Row],[Termékkör]]</f>
        <v>#VALUE!</v>
      </c>
      <c r="G7813" s="4" t="e">
        <f>Table1[[#This Row],[SzumElad]]</f>
        <v>#VALUE!</v>
      </c>
      <c r="H7813" s="7" t="e">
        <f>Table1[[#This Row],[Jut_%]]</f>
        <v>#VALUE!</v>
      </c>
      <c r="I7813" s="4" t="e">
        <f>Table1[[#This Row],[Jut]]</f>
        <v>#VALUE!</v>
      </c>
      <c r="J7813" s="4" t="e">
        <f>Table1[[#This Row],[Column1]]</f>
        <v>#VALUE!</v>
      </c>
    </row>
    <row r="7814" spans="1:10" hidden="1" x14ac:dyDescent="0.3">
      <c r="A7814" s="2" t="e">
        <f>Table1[[#This Row],[Befolyt]]</f>
        <v>#VALUE!</v>
      </c>
      <c r="B7814" t="e">
        <f>Table1[[#This Row],[ÜK]]</f>
        <v>#VALUE!</v>
      </c>
      <c r="C7814" s="3" t="e">
        <f>Table1[[#This Row],[Szla]]</f>
        <v>#VALUE!</v>
      </c>
      <c r="D7814" s="6" t="e">
        <f>Table1[[#This Row],[Kelt_hó]]</f>
        <v>#VALUE!</v>
      </c>
      <c r="E7814" t="e">
        <f>Table1[[#This Row],[Vevő]]</f>
        <v>#VALUE!</v>
      </c>
      <c r="F7814" t="e">
        <f>Table1[[#This Row],[Termékkör]]</f>
        <v>#VALUE!</v>
      </c>
      <c r="G7814" s="4" t="e">
        <f>Table1[[#This Row],[SzumElad]]</f>
        <v>#VALUE!</v>
      </c>
      <c r="H7814" s="7" t="e">
        <f>Table1[[#This Row],[Jut_%]]</f>
        <v>#VALUE!</v>
      </c>
      <c r="I7814" s="4" t="e">
        <f>Table1[[#This Row],[Jut]]</f>
        <v>#VALUE!</v>
      </c>
      <c r="J7814" s="4" t="e">
        <f>Table1[[#This Row],[Column1]]</f>
        <v>#VALUE!</v>
      </c>
    </row>
    <row r="7815" spans="1:10" hidden="1" x14ac:dyDescent="0.3">
      <c r="A7815" s="2" t="e">
        <f>Table1[[#This Row],[Befolyt]]</f>
        <v>#VALUE!</v>
      </c>
      <c r="B7815" t="e">
        <f>Table1[[#This Row],[ÜK]]</f>
        <v>#VALUE!</v>
      </c>
      <c r="C7815" s="3" t="e">
        <f>Table1[[#This Row],[Szla]]</f>
        <v>#VALUE!</v>
      </c>
      <c r="D7815" s="6" t="e">
        <f>Table1[[#This Row],[Kelt_hó]]</f>
        <v>#VALUE!</v>
      </c>
      <c r="E7815" t="e">
        <f>Table1[[#This Row],[Vevő]]</f>
        <v>#VALUE!</v>
      </c>
      <c r="F7815" t="e">
        <f>Table1[[#This Row],[Termékkör]]</f>
        <v>#VALUE!</v>
      </c>
      <c r="G7815" s="4" t="e">
        <f>Table1[[#This Row],[SzumElad]]</f>
        <v>#VALUE!</v>
      </c>
      <c r="H7815" s="7" t="e">
        <f>Table1[[#This Row],[Jut_%]]</f>
        <v>#VALUE!</v>
      </c>
      <c r="I7815" s="4" t="e">
        <f>Table1[[#This Row],[Jut]]</f>
        <v>#VALUE!</v>
      </c>
      <c r="J7815" s="4" t="e">
        <f>Table1[[#This Row],[Column1]]</f>
        <v>#VALUE!</v>
      </c>
    </row>
    <row r="7816" spans="1:10" hidden="1" x14ac:dyDescent="0.3">
      <c r="A7816" s="2" t="e">
        <f>Table1[[#This Row],[Befolyt]]</f>
        <v>#VALUE!</v>
      </c>
      <c r="B7816" t="e">
        <f>Table1[[#This Row],[ÜK]]</f>
        <v>#VALUE!</v>
      </c>
      <c r="C7816" s="3" t="e">
        <f>Table1[[#This Row],[Szla]]</f>
        <v>#VALUE!</v>
      </c>
      <c r="D7816" s="6" t="e">
        <f>Table1[[#This Row],[Kelt_hó]]</f>
        <v>#VALUE!</v>
      </c>
      <c r="E7816" t="e">
        <f>Table1[[#This Row],[Vevő]]</f>
        <v>#VALUE!</v>
      </c>
      <c r="F7816" t="e">
        <f>Table1[[#This Row],[Termékkör]]</f>
        <v>#VALUE!</v>
      </c>
      <c r="G7816" s="4" t="e">
        <f>Table1[[#This Row],[SzumElad]]</f>
        <v>#VALUE!</v>
      </c>
      <c r="H7816" s="7" t="e">
        <f>Table1[[#This Row],[Jut_%]]</f>
        <v>#VALUE!</v>
      </c>
      <c r="I7816" s="4" t="e">
        <f>Table1[[#This Row],[Jut]]</f>
        <v>#VALUE!</v>
      </c>
      <c r="J7816" s="4" t="e">
        <f>Table1[[#This Row],[Column1]]</f>
        <v>#VALUE!</v>
      </c>
    </row>
    <row r="7817" spans="1:10" hidden="1" x14ac:dyDescent="0.3">
      <c r="A7817" s="2" t="e">
        <f>Table1[[#This Row],[Befolyt]]</f>
        <v>#VALUE!</v>
      </c>
      <c r="B7817" t="e">
        <f>Table1[[#This Row],[ÜK]]</f>
        <v>#VALUE!</v>
      </c>
      <c r="C7817" s="3" t="e">
        <f>Table1[[#This Row],[Szla]]</f>
        <v>#VALUE!</v>
      </c>
      <c r="D7817" s="6" t="e">
        <f>Table1[[#This Row],[Kelt_hó]]</f>
        <v>#VALUE!</v>
      </c>
      <c r="E7817" t="e">
        <f>Table1[[#This Row],[Vevő]]</f>
        <v>#VALUE!</v>
      </c>
      <c r="F7817" t="e">
        <f>Table1[[#This Row],[Termékkör]]</f>
        <v>#VALUE!</v>
      </c>
      <c r="G7817" s="4" t="e">
        <f>Table1[[#This Row],[SzumElad]]</f>
        <v>#VALUE!</v>
      </c>
      <c r="H7817" s="7" t="e">
        <f>Table1[[#This Row],[Jut_%]]</f>
        <v>#VALUE!</v>
      </c>
      <c r="I7817" s="4" t="e">
        <f>Table1[[#This Row],[Jut]]</f>
        <v>#VALUE!</v>
      </c>
      <c r="J7817" s="4" t="e">
        <f>Table1[[#This Row],[Column1]]</f>
        <v>#VALUE!</v>
      </c>
    </row>
    <row r="7818" spans="1:10" hidden="1" x14ac:dyDescent="0.3">
      <c r="A7818" s="2" t="e">
        <f>Table1[[#This Row],[Befolyt]]</f>
        <v>#VALUE!</v>
      </c>
      <c r="B7818" t="e">
        <f>Table1[[#This Row],[ÜK]]</f>
        <v>#VALUE!</v>
      </c>
      <c r="C7818" s="3" t="e">
        <f>Table1[[#This Row],[Szla]]</f>
        <v>#VALUE!</v>
      </c>
      <c r="D7818" s="6" t="e">
        <f>Table1[[#This Row],[Kelt_hó]]</f>
        <v>#VALUE!</v>
      </c>
      <c r="E7818" t="e">
        <f>Table1[[#This Row],[Vevő]]</f>
        <v>#VALUE!</v>
      </c>
      <c r="F7818" t="e">
        <f>Table1[[#This Row],[Termékkör]]</f>
        <v>#VALUE!</v>
      </c>
      <c r="G7818" s="4" t="e">
        <f>Table1[[#This Row],[SzumElad]]</f>
        <v>#VALUE!</v>
      </c>
      <c r="H7818" s="7" t="e">
        <f>Table1[[#This Row],[Jut_%]]</f>
        <v>#VALUE!</v>
      </c>
      <c r="I7818" s="4" t="e">
        <f>Table1[[#This Row],[Jut]]</f>
        <v>#VALUE!</v>
      </c>
      <c r="J7818" s="4" t="e">
        <f>Table1[[#This Row],[Column1]]</f>
        <v>#VALUE!</v>
      </c>
    </row>
    <row r="7819" spans="1:10" hidden="1" x14ac:dyDescent="0.3">
      <c r="A7819" s="2" t="e">
        <f>Table1[[#This Row],[Befolyt]]</f>
        <v>#VALUE!</v>
      </c>
      <c r="B7819" t="e">
        <f>Table1[[#This Row],[ÜK]]</f>
        <v>#VALUE!</v>
      </c>
      <c r="C7819" s="3" t="e">
        <f>Table1[[#This Row],[Szla]]</f>
        <v>#VALUE!</v>
      </c>
      <c r="D7819" s="6" t="e">
        <f>Table1[[#This Row],[Kelt_hó]]</f>
        <v>#VALUE!</v>
      </c>
      <c r="E7819" t="e">
        <f>Table1[[#This Row],[Vevő]]</f>
        <v>#VALUE!</v>
      </c>
      <c r="F7819" t="e">
        <f>Table1[[#This Row],[Termékkör]]</f>
        <v>#VALUE!</v>
      </c>
      <c r="G7819" s="4" t="e">
        <f>Table1[[#This Row],[SzumElad]]</f>
        <v>#VALUE!</v>
      </c>
      <c r="H7819" s="7" t="e">
        <f>Table1[[#This Row],[Jut_%]]</f>
        <v>#VALUE!</v>
      </c>
      <c r="I7819" s="4" t="e">
        <f>Table1[[#This Row],[Jut]]</f>
        <v>#VALUE!</v>
      </c>
      <c r="J7819" s="4" t="e">
        <f>Table1[[#This Row],[Column1]]</f>
        <v>#VALUE!</v>
      </c>
    </row>
    <row r="7820" spans="1:10" hidden="1" x14ac:dyDescent="0.3">
      <c r="A7820" s="2" t="e">
        <f>Table1[[#This Row],[Befolyt]]</f>
        <v>#VALUE!</v>
      </c>
      <c r="B7820" t="e">
        <f>Table1[[#This Row],[ÜK]]</f>
        <v>#VALUE!</v>
      </c>
      <c r="C7820" s="3" t="e">
        <f>Table1[[#This Row],[Szla]]</f>
        <v>#VALUE!</v>
      </c>
      <c r="D7820" s="6" t="e">
        <f>Table1[[#This Row],[Kelt_hó]]</f>
        <v>#VALUE!</v>
      </c>
      <c r="E7820" t="e">
        <f>Table1[[#This Row],[Vevő]]</f>
        <v>#VALUE!</v>
      </c>
      <c r="F7820" t="e">
        <f>Table1[[#This Row],[Termékkör]]</f>
        <v>#VALUE!</v>
      </c>
      <c r="G7820" s="4" t="e">
        <f>Table1[[#This Row],[SzumElad]]</f>
        <v>#VALUE!</v>
      </c>
      <c r="H7820" s="7" t="e">
        <f>Table1[[#This Row],[Jut_%]]</f>
        <v>#VALUE!</v>
      </c>
      <c r="I7820" s="4" t="e">
        <f>Table1[[#This Row],[Jut]]</f>
        <v>#VALUE!</v>
      </c>
      <c r="J7820" s="4" t="e">
        <f>Table1[[#This Row],[Column1]]</f>
        <v>#VALUE!</v>
      </c>
    </row>
    <row r="7821" spans="1:10" hidden="1" x14ac:dyDescent="0.3">
      <c r="A7821" s="2" t="e">
        <f>Table1[[#This Row],[Befolyt]]</f>
        <v>#VALUE!</v>
      </c>
      <c r="B7821" t="e">
        <f>Table1[[#This Row],[ÜK]]</f>
        <v>#VALUE!</v>
      </c>
      <c r="C7821" s="3" t="e">
        <f>Table1[[#This Row],[Szla]]</f>
        <v>#VALUE!</v>
      </c>
      <c r="D7821" s="6" t="e">
        <f>Table1[[#This Row],[Kelt_hó]]</f>
        <v>#VALUE!</v>
      </c>
      <c r="E7821" t="e">
        <f>Table1[[#This Row],[Vevő]]</f>
        <v>#VALUE!</v>
      </c>
      <c r="F7821" t="e">
        <f>Table1[[#This Row],[Termékkör]]</f>
        <v>#VALUE!</v>
      </c>
      <c r="G7821" s="4" t="e">
        <f>Table1[[#This Row],[SzumElad]]</f>
        <v>#VALUE!</v>
      </c>
      <c r="H7821" s="7" t="e">
        <f>Table1[[#This Row],[Jut_%]]</f>
        <v>#VALUE!</v>
      </c>
      <c r="I7821" s="4" t="e">
        <f>Table1[[#This Row],[Jut]]</f>
        <v>#VALUE!</v>
      </c>
      <c r="J7821" s="4" t="e">
        <f>Table1[[#This Row],[Column1]]</f>
        <v>#VALUE!</v>
      </c>
    </row>
    <row r="7822" spans="1:10" hidden="1" x14ac:dyDescent="0.3">
      <c r="A7822" s="2" t="e">
        <f>Table1[[#This Row],[Befolyt]]</f>
        <v>#VALUE!</v>
      </c>
      <c r="B7822" t="e">
        <f>Table1[[#This Row],[ÜK]]</f>
        <v>#VALUE!</v>
      </c>
      <c r="C7822" s="3" t="e">
        <f>Table1[[#This Row],[Szla]]</f>
        <v>#VALUE!</v>
      </c>
      <c r="D7822" s="6" t="e">
        <f>Table1[[#This Row],[Kelt_hó]]</f>
        <v>#VALUE!</v>
      </c>
      <c r="E7822" t="e">
        <f>Table1[[#This Row],[Vevő]]</f>
        <v>#VALUE!</v>
      </c>
      <c r="F7822" t="e">
        <f>Table1[[#This Row],[Termékkör]]</f>
        <v>#VALUE!</v>
      </c>
      <c r="G7822" s="4" t="e">
        <f>Table1[[#This Row],[SzumElad]]</f>
        <v>#VALUE!</v>
      </c>
      <c r="H7822" s="7" t="e">
        <f>Table1[[#This Row],[Jut_%]]</f>
        <v>#VALUE!</v>
      </c>
      <c r="I7822" s="4" t="e">
        <f>Table1[[#This Row],[Jut]]</f>
        <v>#VALUE!</v>
      </c>
      <c r="J7822" s="4" t="e">
        <f>Table1[[#This Row],[Column1]]</f>
        <v>#VALUE!</v>
      </c>
    </row>
    <row r="7823" spans="1:10" hidden="1" x14ac:dyDescent="0.3">
      <c r="A7823" s="2" t="e">
        <f>Table1[[#This Row],[Befolyt]]</f>
        <v>#VALUE!</v>
      </c>
      <c r="B7823" t="e">
        <f>Table1[[#This Row],[ÜK]]</f>
        <v>#VALUE!</v>
      </c>
      <c r="C7823" s="3" t="e">
        <f>Table1[[#This Row],[Szla]]</f>
        <v>#VALUE!</v>
      </c>
      <c r="D7823" s="6" t="e">
        <f>Table1[[#This Row],[Kelt_hó]]</f>
        <v>#VALUE!</v>
      </c>
      <c r="E7823" t="e">
        <f>Table1[[#This Row],[Vevő]]</f>
        <v>#VALUE!</v>
      </c>
      <c r="F7823" t="e">
        <f>Table1[[#This Row],[Termékkör]]</f>
        <v>#VALUE!</v>
      </c>
      <c r="G7823" s="4" t="e">
        <f>Table1[[#This Row],[SzumElad]]</f>
        <v>#VALUE!</v>
      </c>
      <c r="H7823" s="7" t="e">
        <f>Table1[[#This Row],[Jut_%]]</f>
        <v>#VALUE!</v>
      </c>
      <c r="I7823" s="4" t="e">
        <f>Table1[[#This Row],[Jut]]</f>
        <v>#VALUE!</v>
      </c>
      <c r="J7823" s="4" t="e">
        <f>Table1[[#This Row],[Column1]]</f>
        <v>#VALUE!</v>
      </c>
    </row>
    <row r="7824" spans="1:10" hidden="1" x14ac:dyDescent="0.3">
      <c r="A7824" s="2" t="e">
        <f>Table1[[#This Row],[Befolyt]]</f>
        <v>#VALUE!</v>
      </c>
      <c r="B7824" t="e">
        <f>Table1[[#This Row],[ÜK]]</f>
        <v>#VALUE!</v>
      </c>
      <c r="C7824" s="3" t="e">
        <f>Table1[[#This Row],[Szla]]</f>
        <v>#VALUE!</v>
      </c>
      <c r="D7824" s="6" t="e">
        <f>Table1[[#This Row],[Kelt_hó]]</f>
        <v>#VALUE!</v>
      </c>
      <c r="E7824" t="e">
        <f>Table1[[#This Row],[Vevő]]</f>
        <v>#VALUE!</v>
      </c>
      <c r="F7824" t="e">
        <f>Table1[[#This Row],[Termékkör]]</f>
        <v>#VALUE!</v>
      </c>
      <c r="G7824" s="4" t="e">
        <f>Table1[[#This Row],[SzumElad]]</f>
        <v>#VALUE!</v>
      </c>
      <c r="H7824" s="7" t="e">
        <f>Table1[[#This Row],[Jut_%]]</f>
        <v>#VALUE!</v>
      </c>
      <c r="I7824" s="4" t="e">
        <f>Table1[[#This Row],[Jut]]</f>
        <v>#VALUE!</v>
      </c>
      <c r="J7824" s="4" t="e">
        <f>Table1[[#This Row],[Column1]]</f>
        <v>#VALUE!</v>
      </c>
    </row>
    <row r="7825" spans="1:10" hidden="1" x14ac:dyDescent="0.3">
      <c r="A7825" s="2" t="e">
        <f>Table1[[#This Row],[Befolyt]]</f>
        <v>#VALUE!</v>
      </c>
      <c r="B7825" t="e">
        <f>Table1[[#This Row],[ÜK]]</f>
        <v>#VALUE!</v>
      </c>
      <c r="C7825" s="3" t="e">
        <f>Table1[[#This Row],[Szla]]</f>
        <v>#VALUE!</v>
      </c>
      <c r="D7825" s="6" t="e">
        <f>Table1[[#This Row],[Kelt_hó]]</f>
        <v>#VALUE!</v>
      </c>
      <c r="E7825" t="e">
        <f>Table1[[#This Row],[Vevő]]</f>
        <v>#VALUE!</v>
      </c>
      <c r="F7825" t="e">
        <f>Table1[[#This Row],[Termékkör]]</f>
        <v>#VALUE!</v>
      </c>
      <c r="G7825" s="4" t="e">
        <f>Table1[[#This Row],[SzumElad]]</f>
        <v>#VALUE!</v>
      </c>
      <c r="H7825" s="7" t="e">
        <f>Table1[[#This Row],[Jut_%]]</f>
        <v>#VALUE!</v>
      </c>
      <c r="I7825" s="4" t="e">
        <f>Table1[[#This Row],[Jut]]</f>
        <v>#VALUE!</v>
      </c>
      <c r="J7825" s="4" t="e">
        <f>Table1[[#This Row],[Column1]]</f>
        <v>#VALUE!</v>
      </c>
    </row>
    <row r="7826" spans="1:10" hidden="1" x14ac:dyDescent="0.3">
      <c r="A7826" s="2" t="e">
        <f>Table1[[#This Row],[Befolyt]]</f>
        <v>#VALUE!</v>
      </c>
      <c r="B7826" t="e">
        <f>Table1[[#This Row],[ÜK]]</f>
        <v>#VALUE!</v>
      </c>
      <c r="C7826" s="3" t="e">
        <f>Table1[[#This Row],[Szla]]</f>
        <v>#VALUE!</v>
      </c>
      <c r="D7826" s="6" t="e">
        <f>Table1[[#This Row],[Kelt_hó]]</f>
        <v>#VALUE!</v>
      </c>
      <c r="E7826" t="e">
        <f>Table1[[#This Row],[Vevő]]</f>
        <v>#VALUE!</v>
      </c>
      <c r="F7826" t="e">
        <f>Table1[[#This Row],[Termékkör]]</f>
        <v>#VALUE!</v>
      </c>
      <c r="G7826" s="4" t="e">
        <f>Table1[[#This Row],[SzumElad]]</f>
        <v>#VALUE!</v>
      </c>
      <c r="H7826" s="7" t="e">
        <f>Table1[[#This Row],[Jut_%]]</f>
        <v>#VALUE!</v>
      </c>
      <c r="I7826" s="4" t="e">
        <f>Table1[[#This Row],[Jut]]</f>
        <v>#VALUE!</v>
      </c>
      <c r="J7826" s="4" t="e">
        <f>Table1[[#This Row],[Column1]]</f>
        <v>#VALUE!</v>
      </c>
    </row>
    <row r="7827" spans="1:10" hidden="1" x14ac:dyDescent="0.3">
      <c r="A7827" s="2" t="e">
        <f>Table1[[#This Row],[Befolyt]]</f>
        <v>#VALUE!</v>
      </c>
      <c r="B7827" t="e">
        <f>Table1[[#This Row],[ÜK]]</f>
        <v>#VALUE!</v>
      </c>
      <c r="C7827" s="3" t="e">
        <f>Table1[[#This Row],[Szla]]</f>
        <v>#VALUE!</v>
      </c>
      <c r="D7827" s="6" t="e">
        <f>Table1[[#This Row],[Kelt_hó]]</f>
        <v>#VALUE!</v>
      </c>
      <c r="E7827" t="e">
        <f>Table1[[#This Row],[Vevő]]</f>
        <v>#VALUE!</v>
      </c>
      <c r="F7827" t="e">
        <f>Table1[[#This Row],[Termékkör]]</f>
        <v>#VALUE!</v>
      </c>
      <c r="G7827" s="4" t="e">
        <f>Table1[[#This Row],[SzumElad]]</f>
        <v>#VALUE!</v>
      </c>
      <c r="H7827" s="7" t="e">
        <f>Table1[[#This Row],[Jut_%]]</f>
        <v>#VALUE!</v>
      </c>
      <c r="I7827" s="4" t="e">
        <f>Table1[[#This Row],[Jut]]</f>
        <v>#VALUE!</v>
      </c>
      <c r="J7827" s="4" t="e">
        <f>Table1[[#This Row],[Column1]]</f>
        <v>#VALUE!</v>
      </c>
    </row>
    <row r="7828" spans="1:10" hidden="1" x14ac:dyDescent="0.3">
      <c r="A7828" s="2" t="e">
        <f>Table1[[#This Row],[Befolyt]]</f>
        <v>#VALUE!</v>
      </c>
      <c r="B7828" t="e">
        <f>Table1[[#This Row],[ÜK]]</f>
        <v>#VALUE!</v>
      </c>
      <c r="C7828" s="3" t="e">
        <f>Table1[[#This Row],[Szla]]</f>
        <v>#VALUE!</v>
      </c>
      <c r="D7828" s="6" t="e">
        <f>Table1[[#This Row],[Kelt_hó]]</f>
        <v>#VALUE!</v>
      </c>
      <c r="E7828" t="e">
        <f>Table1[[#This Row],[Vevő]]</f>
        <v>#VALUE!</v>
      </c>
      <c r="F7828" t="e">
        <f>Table1[[#This Row],[Termékkör]]</f>
        <v>#VALUE!</v>
      </c>
      <c r="G7828" s="4" t="e">
        <f>Table1[[#This Row],[SzumElad]]</f>
        <v>#VALUE!</v>
      </c>
      <c r="H7828" s="7" t="e">
        <f>Table1[[#This Row],[Jut_%]]</f>
        <v>#VALUE!</v>
      </c>
      <c r="I7828" s="4" t="e">
        <f>Table1[[#This Row],[Jut]]</f>
        <v>#VALUE!</v>
      </c>
      <c r="J7828" s="4" t="e">
        <f>Table1[[#This Row],[Column1]]</f>
        <v>#VALUE!</v>
      </c>
    </row>
    <row r="7829" spans="1:10" hidden="1" x14ac:dyDescent="0.3">
      <c r="A7829" s="2" t="e">
        <f>Table1[[#This Row],[Befolyt]]</f>
        <v>#VALUE!</v>
      </c>
      <c r="B7829" t="e">
        <f>Table1[[#This Row],[ÜK]]</f>
        <v>#VALUE!</v>
      </c>
      <c r="C7829" s="3" t="e">
        <f>Table1[[#This Row],[Szla]]</f>
        <v>#VALUE!</v>
      </c>
      <c r="D7829" s="6" t="e">
        <f>Table1[[#This Row],[Kelt_hó]]</f>
        <v>#VALUE!</v>
      </c>
      <c r="E7829" t="e">
        <f>Table1[[#This Row],[Vevő]]</f>
        <v>#VALUE!</v>
      </c>
      <c r="F7829" t="e">
        <f>Table1[[#This Row],[Termékkör]]</f>
        <v>#VALUE!</v>
      </c>
      <c r="G7829" s="4" t="e">
        <f>Table1[[#This Row],[SzumElad]]</f>
        <v>#VALUE!</v>
      </c>
      <c r="H7829" s="7" t="e">
        <f>Table1[[#This Row],[Jut_%]]</f>
        <v>#VALUE!</v>
      </c>
      <c r="I7829" s="4" t="e">
        <f>Table1[[#This Row],[Jut]]</f>
        <v>#VALUE!</v>
      </c>
      <c r="J7829" s="4" t="e">
        <f>Table1[[#This Row],[Column1]]</f>
        <v>#VALUE!</v>
      </c>
    </row>
    <row r="7830" spans="1:10" hidden="1" x14ac:dyDescent="0.3">
      <c r="A7830" s="2" t="e">
        <f>Table1[[#This Row],[Befolyt]]</f>
        <v>#VALUE!</v>
      </c>
      <c r="B7830" t="e">
        <f>Table1[[#This Row],[ÜK]]</f>
        <v>#VALUE!</v>
      </c>
      <c r="C7830" s="3" t="e">
        <f>Table1[[#This Row],[Szla]]</f>
        <v>#VALUE!</v>
      </c>
      <c r="D7830" s="6" t="e">
        <f>Table1[[#This Row],[Kelt_hó]]</f>
        <v>#VALUE!</v>
      </c>
      <c r="E7830" t="e">
        <f>Table1[[#This Row],[Vevő]]</f>
        <v>#VALUE!</v>
      </c>
      <c r="F7830" t="e">
        <f>Table1[[#This Row],[Termékkör]]</f>
        <v>#VALUE!</v>
      </c>
      <c r="G7830" s="4" t="e">
        <f>Table1[[#This Row],[SzumElad]]</f>
        <v>#VALUE!</v>
      </c>
      <c r="H7830" s="7" t="e">
        <f>Table1[[#This Row],[Jut_%]]</f>
        <v>#VALUE!</v>
      </c>
      <c r="I7830" s="4" t="e">
        <f>Table1[[#This Row],[Jut]]</f>
        <v>#VALUE!</v>
      </c>
      <c r="J7830" s="4" t="e">
        <f>Table1[[#This Row],[Column1]]</f>
        <v>#VALUE!</v>
      </c>
    </row>
    <row r="7831" spans="1:10" hidden="1" x14ac:dyDescent="0.3">
      <c r="A7831" s="2" t="e">
        <f>Table1[[#This Row],[Befolyt]]</f>
        <v>#VALUE!</v>
      </c>
      <c r="B7831" t="e">
        <f>Table1[[#This Row],[ÜK]]</f>
        <v>#VALUE!</v>
      </c>
      <c r="C7831" s="3" t="e">
        <f>Table1[[#This Row],[Szla]]</f>
        <v>#VALUE!</v>
      </c>
      <c r="D7831" s="6" t="e">
        <f>Table1[[#This Row],[Kelt_hó]]</f>
        <v>#VALUE!</v>
      </c>
      <c r="E7831" t="e">
        <f>Table1[[#This Row],[Vevő]]</f>
        <v>#VALUE!</v>
      </c>
      <c r="F7831" t="e">
        <f>Table1[[#This Row],[Termékkör]]</f>
        <v>#VALUE!</v>
      </c>
      <c r="G7831" s="4" t="e">
        <f>Table1[[#This Row],[SzumElad]]</f>
        <v>#VALUE!</v>
      </c>
      <c r="H7831" s="7" t="e">
        <f>Table1[[#This Row],[Jut_%]]</f>
        <v>#VALUE!</v>
      </c>
      <c r="I7831" s="4" t="e">
        <f>Table1[[#This Row],[Jut]]</f>
        <v>#VALUE!</v>
      </c>
      <c r="J7831" s="4" t="e">
        <f>Table1[[#This Row],[Column1]]</f>
        <v>#VALUE!</v>
      </c>
    </row>
    <row r="7832" spans="1:10" hidden="1" x14ac:dyDescent="0.3">
      <c r="A7832" s="2" t="e">
        <f>Table1[[#This Row],[Befolyt]]</f>
        <v>#VALUE!</v>
      </c>
      <c r="B7832" t="e">
        <f>Table1[[#This Row],[ÜK]]</f>
        <v>#VALUE!</v>
      </c>
      <c r="C7832" s="3" t="e">
        <f>Table1[[#This Row],[Szla]]</f>
        <v>#VALUE!</v>
      </c>
      <c r="D7832" s="6" t="e">
        <f>Table1[[#This Row],[Kelt_hó]]</f>
        <v>#VALUE!</v>
      </c>
      <c r="E7832" t="e">
        <f>Table1[[#This Row],[Vevő]]</f>
        <v>#VALUE!</v>
      </c>
      <c r="F7832" t="e">
        <f>Table1[[#This Row],[Termékkör]]</f>
        <v>#VALUE!</v>
      </c>
      <c r="G7832" s="4" t="e">
        <f>Table1[[#This Row],[SzumElad]]</f>
        <v>#VALUE!</v>
      </c>
      <c r="H7832" s="7" t="e">
        <f>Table1[[#This Row],[Jut_%]]</f>
        <v>#VALUE!</v>
      </c>
      <c r="I7832" s="4" t="e">
        <f>Table1[[#This Row],[Jut]]</f>
        <v>#VALUE!</v>
      </c>
      <c r="J7832" s="4" t="e">
        <f>Table1[[#This Row],[Column1]]</f>
        <v>#VALUE!</v>
      </c>
    </row>
    <row r="7833" spans="1:10" hidden="1" x14ac:dyDescent="0.3">
      <c r="A7833" s="2" t="e">
        <f>Table1[[#This Row],[Befolyt]]</f>
        <v>#VALUE!</v>
      </c>
      <c r="B7833" t="e">
        <f>Table1[[#This Row],[ÜK]]</f>
        <v>#VALUE!</v>
      </c>
      <c r="C7833" s="3" t="e">
        <f>Table1[[#This Row],[Szla]]</f>
        <v>#VALUE!</v>
      </c>
      <c r="D7833" s="6" t="e">
        <f>Table1[[#This Row],[Kelt_hó]]</f>
        <v>#VALUE!</v>
      </c>
      <c r="E7833" t="e">
        <f>Table1[[#This Row],[Vevő]]</f>
        <v>#VALUE!</v>
      </c>
      <c r="F7833" t="e">
        <f>Table1[[#This Row],[Termékkör]]</f>
        <v>#VALUE!</v>
      </c>
      <c r="G7833" s="4" t="e">
        <f>Table1[[#This Row],[SzumElad]]</f>
        <v>#VALUE!</v>
      </c>
      <c r="H7833" s="7" t="e">
        <f>Table1[[#This Row],[Jut_%]]</f>
        <v>#VALUE!</v>
      </c>
      <c r="I7833" s="4" t="e">
        <f>Table1[[#This Row],[Jut]]</f>
        <v>#VALUE!</v>
      </c>
      <c r="J7833" s="4" t="e">
        <f>Table1[[#This Row],[Column1]]</f>
        <v>#VALUE!</v>
      </c>
    </row>
    <row r="7834" spans="1:10" hidden="1" x14ac:dyDescent="0.3">
      <c r="A7834" s="2" t="e">
        <f>Table1[[#This Row],[Befolyt]]</f>
        <v>#VALUE!</v>
      </c>
      <c r="B7834" t="e">
        <f>Table1[[#This Row],[ÜK]]</f>
        <v>#VALUE!</v>
      </c>
      <c r="C7834" s="3" t="e">
        <f>Table1[[#This Row],[Szla]]</f>
        <v>#VALUE!</v>
      </c>
      <c r="D7834" s="6" t="e">
        <f>Table1[[#This Row],[Kelt_hó]]</f>
        <v>#VALUE!</v>
      </c>
      <c r="E7834" t="e">
        <f>Table1[[#This Row],[Vevő]]</f>
        <v>#VALUE!</v>
      </c>
      <c r="F7834" t="e">
        <f>Table1[[#This Row],[Termékkör]]</f>
        <v>#VALUE!</v>
      </c>
      <c r="G7834" s="4" t="e">
        <f>Table1[[#This Row],[SzumElad]]</f>
        <v>#VALUE!</v>
      </c>
      <c r="H7834" s="7" t="e">
        <f>Table1[[#This Row],[Jut_%]]</f>
        <v>#VALUE!</v>
      </c>
      <c r="I7834" s="4" t="e">
        <f>Table1[[#This Row],[Jut]]</f>
        <v>#VALUE!</v>
      </c>
      <c r="J7834" s="4" t="e">
        <f>Table1[[#This Row],[Column1]]</f>
        <v>#VALUE!</v>
      </c>
    </row>
    <row r="7835" spans="1:10" hidden="1" x14ac:dyDescent="0.3">
      <c r="A7835" s="2" t="e">
        <f>Table1[[#This Row],[Befolyt]]</f>
        <v>#VALUE!</v>
      </c>
      <c r="B7835" t="e">
        <f>Table1[[#This Row],[ÜK]]</f>
        <v>#VALUE!</v>
      </c>
      <c r="C7835" s="3" t="e">
        <f>Table1[[#This Row],[Szla]]</f>
        <v>#VALUE!</v>
      </c>
      <c r="D7835" s="6" t="e">
        <f>Table1[[#This Row],[Kelt_hó]]</f>
        <v>#VALUE!</v>
      </c>
      <c r="E7835" t="e">
        <f>Table1[[#This Row],[Vevő]]</f>
        <v>#VALUE!</v>
      </c>
      <c r="F7835" t="e">
        <f>Table1[[#This Row],[Termékkör]]</f>
        <v>#VALUE!</v>
      </c>
      <c r="G7835" s="4" t="e">
        <f>Table1[[#This Row],[SzumElad]]</f>
        <v>#VALUE!</v>
      </c>
      <c r="H7835" s="7" t="e">
        <f>Table1[[#This Row],[Jut_%]]</f>
        <v>#VALUE!</v>
      </c>
      <c r="I7835" s="4" t="e">
        <f>Table1[[#This Row],[Jut]]</f>
        <v>#VALUE!</v>
      </c>
      <c r="J7835" s="4" t="e">
        <f>Table1[[#This Row],[Column1]]</f>
        <v>#VALUE!</v>
      </c>
    </row>
    <row r="7836" spans="1:10" hidden="1" x14ac:dyDescent="0.3">
      <c r="A7836" s="2" t="e">
        <f>Table1[[#This Row],[Befolyt]]</f>
        <v>#VALUE!</v>
      </c>
      <c r="B7836" t="e">
        <f>Table1[[#This Row],[ÜK]]</f>
        <v>#VALUE!</v>
      </c>
      <c r="C7836" s="3" t="e">
        <f>Table1[[#This Row],[Szla]]</f>
        <v>#VALUE!</v>
      </c>
      <c r="D7836" s="6" t="e">
        <f>Table1[[#This Row],[Kelt_hó]]</f>
        <v>#VALUE!</v>
      </c>
      <c r="E7836" t="e">
        <f>Table1[[#This Row],[Vevő]]</f>
        <v>#VALUE!</v>
      </c>
      <c r="F7836" t="e">
        <f>Table1[[#This Row],[Termékkör]]</f>
        <v>#VALUE!</v>
      </c>
      <c r="G7836" s="4" t="e">
        <f>Table1[[#This Row],[SzumElad]]</f>
        <v>#VALUE!</v>
      </c>
      <c r="H7836" s="7" t="e">
        <f>Table1[[#This Row],[Jut_%]]</f>
        <v>#VALUE!</v>
      </c>
      <c r="I7836" s="4" t="e">
        <f>Table1[[#This Row],[Jut]]</f>
        <v>#VALUE!</v>
      </c>
      <c r="J7836" s="4" t="e">
        <f>Table1[[#This Row],[Column1]]</f>
        <v>#VALUE!</v>
      </c>
    </row>
    <row r="7837" spans="1:10" hidden="1" x14ac:dyDescent="0.3">
      <c r="A7837" s="2" t="e">
        <f>Table1[[#This Row],[Befolyt]]</f>
        <v>#VALUE!</v>
      </c>
      <c r="B7837" t="e">
        <f>Table1[[#This Row],[ÜK]]</f>
        <v>#VALUE!</v>
      </c>
      <c r="C7837" s="3" t="e">
        <f>Table1[[#This Row],[Szla]]</f>
        <v>#VALUE!</v>
      </c>
      <c r="D7837" s="6" t="e">
        <f>Table1[[#This Row],[Kelt_hó]]</f>
        <v>#VALUE!</v>
      </c>
      <c r="E7837" t="e">
        <f>Table1[[#This Row],[Vevő]]</f>
        <v>#VALUE!</v>
      </c>
      <c r="F7837" t="e">
        <f>Table1[[#This Row],[Termékkör]]</f>
        <v>#VALUE!</v>
      </c>
      <c r="G7837" s="4" t="e">
        <f>Table1[[#This Row],[SzumElad]]</f>
        <v>#VALUE!</v>
      </c>
      <c r="H7837" s="7" t="e">
        <f>Table1[[#This Row],[Jut_%]]</f>
        <v>#VALUE!</v>
      </c>
      <c r="I7837" s="4" t="e">
        <f>Table1[[#This Row],[Jut]]</f>
        <v>#VALUE!</v>
      </c>
      <c r="J7837" s="4" t="e">
        <f>Table1[[#This Row],[Column1]]</f>
        <v>#VALUE!</v>
      </c>
    </row>
    <row r="7838" spans="1:10" hidden="1" x14ac:dyDescent="0.3">
      <c r="A7838" s="2" t="e">
        <f>Table1[[#This Row],[Befolyt]]</f>
        <v>#VALUE!</v>
      </c>
      <c r="B7838" t="e">
        <f>Table1[[#This Row],[ÜK]]</f>
        <v>#VALUE!</v>
      </c>
      <c r="C7838" s="3" t="e">
        <f>Table1[[#This Row],[Szla]]</f>
        <v>#VALUE!</v>
      </c>
      <c r="D7838" s="6" t="e">
        <f>Table1[[#This Row],[Kelt_hó]]</f>
        <v>#VALUE!</v>
      </c>
      <c r="E7838" t="e">
        <f>Table1[[#This Row],[Vevő]]</f>
        <v>#VALUE!</v>
      </c>
      <c r="F7838" t="e">
        <f>Table1[[#This Row],[Termékkör]]</f>
        <v>#VALUE!</v>
      </c>
      <c r="G7838" s="4" t="e">
        <f>Table1[[#This Row],[SzumElad]]</f>
        <v>#VALUE!</v>
      </c>
      <c r="H7838" s="7" t="e">
        <f>Table1[[#This Row],[Jut_%]]</f>
        <v>#VALUE!</v>
      </c>
      <c r="I7838" s="4" t="e">
        <f>Table1[[#This Row],[Jut]]</f>
        <v>#VALUE!</v>
      </c>
      <c r="J7838" s="4" t="e">
        <f>Table1[[#This Row],[Column1]]</f>
        <v>#VALUE!</v>
      </c>
    </row>
    <row r="7839" spans="1:10" hidden="1" x14ac:dyDescent="0.3">
      <c r="A7839" s="2" t="e">
        <f>Table1[[#This Row],[Befolyt]]</f>
        <v>#VALUE!</v>
      </c>
      <c r="B7839" t="e">
        <f>Table1[[#This Row],[ÜK]]</f>
        <v>#VALUE!</v>
      </c>
      <c r="C7839" s="3" t="e">
        <f>Table1[[#This Row],[Szla]]</f>
        <v>#VALUE!</v>
      </c>
      <c r="D7839" s="6" t="e">
        <f>Table1[[#This Row],[Kelt_hó]]</f>
        <v>#VALUE!</v>
      </c>
      <c r="E7839" t="e">
        <f>Table1[[#This Row],[Vevő]]</f>
        <v>#VALUE!</v>
      </c>
      <c r="F7839" t="e">
        <f>Table1[[#This Row],[Termékkör]]</f>
        <v>#VALUE!</v>
      </c>
      <c r="G7839" s="4" t="e">
        <f>Table1[[#This Row],[SzumElad]]</f>
        <v>#VALUE!</v>
      </c>
      <c r="H7839" s="7" t="e">
        <f>Table1[[#This Row],[Jut_%]]</f>
        <v>#VALUE!</v>
      </c>
      <c r="I7839" s="4" t="e">
        <f>Table1[[#This Row],[Jut]]</f>
        <v>#VALUE!</v>
      </c>
      <c r="J7839" s="4" t="e">
        <f>Table1[[#This Row],[Column1]]</f>
        <v>#VALUE!</v>
      </c>
    </row>
    <row r="7840" spans="1:10" hidden="1" x14ac:dyDescent="0.3">
      <c r="A7840" s="2" t="e">
        <f>Table1[[#This Row],[Befolyt]]</f>
        <v>#VALUE!</v>
      </c>
      <c r="B7840" t="e">
        <f>Table1[[#This Row],[ÜK]]</f>
        <v>#VALUE!</v>
      </c>
      <c r="C7840" s="3" t="e">
        <f>Table1[[#This Row],[Szla]]</f>
        <v>#VALUE!</v>
      </c>
      <c r="D7840" s="6" t="e">
        <f>Table1[[#This Row],[Kelt_hó]]</f>
        <v>#VALUE!</v>
      </c>
      <c r="E7840" t="e">
        <f>Table1[[#This Row],[Vevő]]</f>
        <v>#VALUE!</v>
      </c>
      <c r="F7840" t="e">
        <f>Table1[[#This Row],[Termékkör]]</f>
        <v>#VALUE!</v>
      </c>
      <c r="G7840" s="4" t="e">
        <f>Table1[[#This Row],[SzumElad]]</f>
        <v>#VALUE!</v>
      </c>
      <c r="H7840" s="7" t="e">
        <f>Table1[[#This Row],[Jut_%]]</f>
        <v>#VALUE!</v>
      </c>
      <c r="I7840" s="4" t="e">
        <f>Table1[[#This Row],[Jut]]</f>
        <v>#VALUE!</v>
      </c>
      <c r="J7840" s="4" t="e">
        <f>Table1[[#This Row],[Column1]]</f>
        <v>#VALUE!</v>
      </c>
    </row>
    <row r="7841" spans="1:10" hidden="1" x14ac:dyDescent="0.3">
      <c r="A7841" s="2" t="e">
        <f>Table1[[#This Row],[Befolyt]]</f>
        <v>#VALUE!</v>
      </c>
      <c r="B7841" t="e">
        <f>Table1[[#This Row],[ÜK]]</f>
        <v>#VALUE!</v>
      </c>
      <c r="C7841" s="3" t="e">
        <f>Table1[[#This Row],[Szla]]</f>
        <v>#VALUE!</v>
      </c>
      <c r="D7841" s="6" t="e">
        <f>Table1[[#This Row],[Kelt_hó]]</f>
        <v>#VALUE!</v>
      </c>
      <c r="E7841" t="e">
        <f>Table1[[#This Row],[Vevő]]</f>
        <v>#VALUE!</v>
      </c>
      <c r="F7841" t="e">
        <f>Table1[[#This Row],[Termékkör]]</f>
        <v>#VALUE!</v>
      </c>
      <c r="G7841" s="4" t="e">
        <f>Table1[[#This Row],[SzumElad]]</f>
        <v>#VALUE!</v>
      </c>
      <c r="H7841" s="7" t="e">
        <f>Table1[[#This Row],[Jut_%]]</f>
        <v>#VALUE!</v>
      </c>
      <c r="I7841" s="4" t="e">
        <f>Table1[[#This Row],[Jut]]</f>
        <v>#VALUE!</v>
      </c>
      <c r="J7841" s="4" t="e">
        <f>Table1[[#This Row],[Column1]]</f>
        <v>#VALUE!</v>
      </c>
    </row>
    <row r="7842" spans="1:10" hidden="1" x14ac:dyDescent="0.3">
      <c r="A7842" s="2" t="e">
        <f>Table1[[#This Row],[Befolyt]]</f>
        <v>#VALUE!</v>
      </c>
      <c r="B7842" t="e">
        <f>Table1[[#This Row],[ÜK]]</f>
        <v>#VALUE!</v>
      </c>
      <c r="C7842" s="3" t="e">
        <f>Table1[[#This Row],[Szla]]</f>
        <v>#VALUE!</v>
      </c>
      <c r="D7842" s="6" t="e">
        <f>Table1[[#This Row],[Kelt_hó]]</f>
        <v>#VALUE!</v>
      </c>
      <c r="E7842" t="e">
        <f>Table1[[#This Row],[Vevő]]</f>
        <v>#VALUE!</v>
      </c>
      <c r="F7842" t="e">
        <f>Table1[[#This Row],[Termékkör]]</f>
        <v>#VALUE!</v>
      </c>
      <c r="G7842" s="4" t="e">
        <f>Table1[[#This Row],[SzumElad]]</f>
        <v>#VALUE!</v>
      </c>
      <c r="H7842" s="7" t="e">
        <f>Table1[[#This Row],[Jut_%]]</f>
        <v>#VALUE!</v>
      </c>
      <c r="I7842" s="4" t="e">
        <f>Table1[[#This Row],[Jut]]</f>
        <v>#VALUE!</v>
      </c>
      <c r="J7842" s="4" t="e">
        <f>Table1[[#This Row],[Column1]]</f>
        <v>#VALUE!</v>
      </c>
    </row>
    <row r="7843" spans="1:10" hidden="1" x14ac:dyDescent="0.3">
      <c r="A7843" s="2" t="e">
        <f>Table1[[#This Row],[Befolyt]]</f>
        <v>#VALUE!</v>
      </c>
      <c r="B7843" t="e">
        <f>Table1[[#This Row],[ÜK]]</f>
        <v>#VALUE!</v>
      </c>
      <c r="C7843" s="3" t="e">
        <f>Table1[[#This Row],[Szla]]</f>
        <v>#VALUE!</v>
      </c>
      <c r="D7843" s="6" t="e">
        <f>Table1[[#This Row],[Kelt_hó]]</f>
        <v>#VALUE!</v>
      </c>
      <c r="E7843" t="e">
        <f>Table1[[#This Row],[Vevő]]</f>
        <v>#VALUE!</v>
      </c>
      <c r="F7843" t="e">
        <f>Table1[[#This Row],[Termékkör]]</f>
        <v>#VALUE!</v>
      </c>
      <c r="G7843" s="4" t="e">
        <f>Table1[[#This Row],[SzumElad]]</f>
        <v>#VALUE!</v>
      </c>
      <c r="H7843" s="7" t="e">
        <f>Table1[[#This Row],[Jut_%]]</f>
        <v>#VALUE!</v>
      </c>
      <c r="I7843" s="4" t="e">
        <f>Table1[[#This Row],[Jut]]</f>
        <v>#VALUE!</v>
      </c>
      <c r="J7843" s="4" t="e">
        <f>Table1[[#This Row],[Column1]]</f>
        <v>#VALUE!</v>
      </c>
    </row>
    <row r="7844" spans="1:10" hidden="1" x14ac:dyDescent="0.3">
      <c r="A7844" s="2" t="e">
        <f>Table1[[#This Row],[Befolyt]]</f>
        <v>#VALUE!</v>
      </c>
      <c r="B7844" t="e">
        <f>Table1[[#This Row],[ÜK]]</f>
        <v>#VALUE!</v>
      </c>
      <c r="C7844" s="3" t="e">
        <f>Table1[[#This Row],[Szla]]</f>
        <v>#VALUE!</v>
      </c>
      <c r="D7844" s="6" t="e">
        <f>Table1[[#This Row],[Kelt_hó]]</f>
        <v>#VALUE!</v>
      </c>
      <c r="E7844" t="e">
        <f>Table1[[#This Row],[Vevő]]</f>
        <v>#VALUE!</v>
      </c>
      <c r="F7844" t="e">
        <f>Table1[[#This Row],[Termékkör]]</f>
        <v>#VALUE!</v>
      </c>
      <c r="G7844" s="4" t="e">
        <f>Table1[[#This Row],[SzumElad]]</f>
        <v>#VALUE!</v>
      </c>
      <c r="H7844" s="7" t="e">
        <f>Table1[[#This Row],[Jut_%]]</f>
        <v>#VALUE!</v>
      </c>
      <c r="I7844" s="4" t="e">
        <f>Table1[[#This Row],[Jut]]</f>
        <v>#VALUE!</v>
      </c>
      <c r="J7844" s="4" t="e">
        <f>Table1[[#This Row],[Column1]]</f>
        <v>#VALUE!</v>
      </c>
    </row>
    <row r="7845" spans="1:10" hidden="1" x14ac:dyDescent="0.3">
      <c r="A7845" s="2" t="e">
        <f>Table1[[#This Row],[Befolyt]]</f>
        <v>#VALUE!</v>
      </c>
      <c r="B7845" t="e">
        <f>Table1[[#This Row],[ÜK]]</f>
        <v>#VALUE!</v>
      </c>
      <c r="C7845" s="3" t="e">
        <f>Table1[[#This Row],[Szla]]</f>
        <v>#VALUE!</v>
      </c>
      <c r="D7845" s="6" t="e">
        <f>Table1[[#This Row],[Kelt_hó]]</f>
        <v>#VALUE!</v>
      </c>
      <c r="E7845" t="e">
        <f>Table1[[#This Row],[Vevő]]</f>
        <v>#VALUE!</v>
      </c>
      <c r="F7845" t="e">
        <f>Table1[[#This Row],[Termékkör]]</f>
        <v>#VALUE!</v>
      </c>
      <c r="G7845" s="4" t="e">
        <f>Table1[[#This Row],[SzumElad]]</f>
        <v>#VALUE!</v>
      </c>
      <c r="H7845" s="7" t="e">
        <f>Table1[[#This Row],[Jut_%]]</f>
        <v>#VALUE!</v>
      </c>
      <c r="I7845" s="4" t="e">
        <f>Table1[[#This Row],[Jut]]</f>
        <v>#VALUE!</v>
      </c>
      <c r="J7845" s="4" t="e">
        <f>Table1[[#This Row],[Column1]]</f>
        <v>#VALUE!</v>
      </c>
    </row>
    <row r="7846" spans="1:10" hidden="1" x14ac:dyDescent="0.3">
      <c r="A7846" s="2" t="e">
        <f>Table1[[#This Row],[Befolyt]]</f>
        <v>#VALUE!</v>
      </c>
      <c r="B7846" t="e">
        <f>Table1[[#This Row],[ÜK]]</f>
        <v>#VALUE!</v>
      </c>
      <c r="C7846" s="3" t="e">
        <f>Table1[[#This Row],[Szla]]</f>
        <v>#VALUE!</v>
      </c>
      <c r="D7846" s="6" t="e">
        <f>Table1[[#This Row],[Kelt_hó]]</f>
        <v>#VALUE!</v>
      </c>
      <c r="E7846" t="e">
        <f>Table1[[#This Row],[Vevő]]</f>
        <v>#VALUE!</v>
      </c>
      <c r="F7846" t="e">
        <f>Table1[[#This Row],[Termékkör]]</f>
        <v>#VALUE!</v>
      </c>
      <c r="G7846" s="4" t="e">
        <f>Table1[[#This Row],[SzumElad]]</f>
        <v>#VALUE!</v>
      </c>
      <c r="H7846" s="7" t="e">
        <f>Table1[[#This Row],[Jut_%]]</f>
        <v>#VALUE!</v>
      </c>
      <c r="I7846" s="4" t="e">
        <f>Table1[[#This Row],[Jut]]</f>
        <v>#VALUE!</v>
      </c>
      <c r="J7846" s="4" t="e">
        <f>Table1[[#This Row],[Column1]]</f>
        <v>#VALUE!</v>
      </c>
    </row>
    <row r="7847" spans="1:10" hidden="1" x14ac:dyDescent="0.3">
      <c r="A7847" s="2" t="e">
        <f>Table1[[#This Row],[Befolyt]]</f>
        <v>#VALUE!</v>
      </c>
      <c r="B7847" t="e">
        <f>Table1[[#This Row],[ÜK]]</f>
        <v>#VALUE!</v>
      </c>
      <c r="C7847" s="3" t="e">
        <f>Table1[[#This Row],[Szla]]</f>
        <v>#VALUE!</v>
      </c>
      <c r="D7847" s="6" t="e">
        <f>Table1[[#This Row],[Kelt_hó]]</f>
        <v>#VALUE!</v>
      </c>
      <c r="E7847" t="e">
        <f>Table1[[#This Row],[Vevő]]</f>
        <v>#VALUE!</v>
      </c>
      <c r="F7847" t="e">
        <f>Table1[[#This Row],[Termékkör]]</f>
        <v>#VALUE!</v>
      </c>
      <c r="G7847" s="4" t="e">
        <f>Table1[[#This Row],[SzumElad]]</f>
        <v>#VALUE!</v>
      </c>
      <c r="H7847" s="7" t="e">
        <f>Table1[[#This Row],[Jut_%]]</f>
        <v>#VALUE!</v>
      </c>
      <c r="I7847" s="4" t="e">
        <f>Table1[[#This Row],[Jut]]</f>
        <v>#VALUE!</v>
      </c>
      <c r="J7847" s="4" t="e">
        <f>Table1[[#This Row],[Column1]]</f>
        <v>#VALUE!</v>
      </c>
    </row>
    <row r="7848" spans="1:10" hidden="1" x14ac:dyDescent="0.3">
      <c r="A7848" s="2" t="e">
        <f>Table1[[#This Row],[Befolyt]]</f>
        <v>#VALUE!</v>
      </c>
      <c r="B7848" t="e">
        <f>Table1[[#This Row],[ÜK]]</f>
        <v>#VALUE!</v>
      </c>
      <c r="C7848" s="3" t="e">
        <f>Table1[[#This Row],[Szla]]</f>
        <v>#VALUE!</v>
      </c>
      <c r="D7848" s="6" t="e">
        <f>Table1[[#This Row],[Kelt_hó]]</f>
        <v>#VALUE!</v>
      </c>
      <c r="E7848" t="e">
        <f>Table1[[#This Row],[Vevő]]</f>
        <v>#VALUE!</v>
      </c>
      <c r="F7848" t="e">
        <f>Table1[[#This Row],[Termékkör]]</f>
        <v>#VALUE!</v>
      </c>
      <c r="G7848" s="4" t="e">
        <f>Table1[[#This Row],[SzumElad]]</f>
        <v>#VALUE!</v>
      </c>
      <c r="H7848" s="7" t="e">
        <f>Table1[[#This Row],[Jut_%]]</f>
        <v>#VALUE!</v>
      </c>
      <c r="I7848" s="4" t="e">
        <f>Table1[[#This Row],[Jut]]</f>
        <v>#VALUE!</v>
      </c>
      <c r="J7848" s="4" t="e">
        <f>Table1[[#This Row],[Column1]]</f>
        <v>#VALUE!</v>
      </c>
    </row>
    <row r="7849" spans="1:10" hidden="1" x14ac:dyDescent="0.3">
      <c r="A7849" s="2" t="e">
        <f>Table1[[#This Row],[Befolyt]]</f>
        <v>#VALUE!</v>
      </c>
      <c r="B7849" t="e">
        <f>Table1[[#This Row],[ÜK]]</f>
        <v>#VALUE!</v>
      </c>
      <c r="C7849" s="3" t="e">
        <f>Table1[[#This Row],[Szla]]</f>
        <v>#VALUE!</v>
      </c>
      <c r="D7849" s="6" t="e">
        <f>Table1[[#This Row],[Kelt_hó]]</f>
        <v>#VALUE!</v>
      </c>
      <c r="E7849" t="e">
        <f>Table1[[#This Row],[Vevő]]</f>
        <v>#VALUE!</v>
      </c>
      <c r="F7849" t="e">
        <f>Table1[[#This Row],[Termékkör]]</f>
        <v>#VALUE!</v>
      </c>
      <c r="G7849" s="4" t="e">
        <f>Table1[[#This Row],[SzumElad]]</f>
        <v>#VALUE!</v>
      </c>
      <c r="H7849" s="7" t="e">
        <f>Table1[[#This Row],[Jut_%]]</f>
        <v>#VALUE!</v>
      </c>
      <c r="I7849" s="4" t="e">
        <f>Table1[[#This Row],[Jut]]</f>
        <v>#VALUE!</v>
      </c>
      <c r="J7849" s="4" t="e">
        <f>Table1[[#This Row],[Column1]]</f>
        <v>#VALUE!</v>
      </c>
    </row>
    <row r="7850" spans="1:10" hidden="1" x14ac:dyDescent="0.3">
      <c r="A7850" s="2" t="e">
        <f>Table1[[#This Row],[Befolyt]]</f>
        <v>#VALUE!</v>
      </c>
      <c r="B7850" t="e">
        <f>Table1[[#This Row],[ÜK]]</f>
        <v>#VALUE!</v>
      </c>
      <c r="C7850" s="3" t="e">
        <f>Table1[[#This Row],[Szla]]</f>
        <v>#VALUE!</v>
      </c>
      <c r="D7850" s="6" t="e">
        <f>Table1[[#This Row],[Kelt_hó]]</f>
        <v>#VALUE!</v>
      </c>
      <c r="E7850" t="e">
        <f>Table1[[#This Row],[Vevő]]</f>
        <v>#VALUE!</v>
      </c>
      <c r="F7850" t="e">
        <f>Table1[[#This Row],[Termékkör]]</f>
        <v>#VALUE!</v>
      </c>
      <c r="G7850" s="4" t="e">
        <f>Table1[[#This Row],[SzumElad]]</f>
        <v>#VALUE!</v>
      </c>
      <c r="H7850" s="7" t="e">
        <f>Table1[[#This Row],[Jut_%]]</f>
        <v>#VALUE!</v>
      </c>
      <c r="I7850" s="4" t="e">
        <f>Table1[[#This Row],[Jut]]</f>
        <v>#VALUE!</v>
      </c>
      <c r="J7850" s="4" t="e">
        <f>Table1[[#This Row],[Column1]]</f>
        <v>#VALUE!</v>
      </c>
    </row>
    <row r="7851" spans="1:10" hidden="1" x14ac:dyDescent="0.3">
      <c r="A7851" s="2" t="e">
        <f>Table1[[#This Row],[Befolyt]]</f>
        <v>#VALUE!</v>
      </c>
      <c r="B7851" t="e">
        <f>Table1[[#This Row],[ÜK]]</f>
        <v>#VALUE!</v>
      </c>
      <c r="C7851" s="3" t="e">
        <f>Table1[[#This Row],[Szla]]</f>
        <v>#VALUE!</v>
      </c>
      <c r="D7851" s="6" t="e">
        <f>Table1[[#This Row],[Kelt_hó]]</f>
        <v>#VALUE!</v>
      </c>
      <c r="E7851" t="e">
        <f>Table1[[#This Row],[Vevő]]</f>
        <v>#VALUE!</v>
      </c>
      <c r="F7851" t="e">
        <f>Table1[[#This Row],[Termékkör]]</f>
        <v>#VALUE!</v>
      </c>
      <c r="G7851" s="4" t="e">
        <f>Table1[[#This Row],[SzumElad]]</f>
        <v>#VALUE!</v>
      </c>
      <c r="H7851" s="7" t="e">
        <f>Table1[[#This Row],[Jut_%]]</f>
        <v>#VALUE!</v>
      </c>
      <c r="I7851" s="4" t="e">
        <f>Table1[[#This Row],[Jut]]</f>
        <v>#VALUE!</v>
      </c>
      <c r="J7851" s="4" t="e">
        <f>Table1[[#This Row],[Column1]]</f>
        <v>#VALUE!</v>
      </c>
    </row>
    <row r="7852" spans="1:10" hidden="1" x14ac:dyDescent="0.3">
      <c r="A7852" s="2" t="e">
        <f>Table1[[#This Row],[Befolyt]]</f>
        <v>#VALUE!</v>
      </c>
      <c r="B7852" t="e">
        <f>Table1[[#This Row],[ÜK]]</f>
        <v>#VALUE!</v>
      </c>
      <c r="C7852" s="3" t="e">
        <f>Table1[[#This Row],[Szla]]</f>
        <v>#VALUE!</v>
      </c>
      <c r="D7852" s="6" t="e">
        <f>Table1[[#This Row],[Kelt_hó]]</f>
        <v>#VALUE!</v>
      </c>
      <c r="E7852" t="e">
        <f>Table1[[#This Row],[Vevő]]</f>
        <v>#VALUE!</v>
      </c>
      <c r="F7852" t="e">
        <f>Table1[[#This Row],[Termékkör]]</f>
        <v>#VALUE!</v>
      </c>
      <c r="G7852" s="4" t="e">
        <f>Table1[[#This Row],[SzumElad]]</f>
        <v>#VALUE!</v>
      </c>
      <c r="H7852" s="7" t="e">
        <f>Table1[[#This Row],[Jut_%]]</f>
        <v>#VALUE!</v>
      </c>
      <c r="I7852" s="4" t="e">
        <f>Table1[[#This Row],[Jut]]</f>
        <v>#VALUE!</v>
      </c>
      <c r="J7852" s="4" t="e">
        <f>Table1[[#This Row],[Column1]]</f>
        <v>#VALUE!</v>
      </c>
    </row>
    <row r="7853" spans="1:10" hidden="1" x14ac:dyDescent="0.3">
      <c r="A7853" s="2" t="e">
        <f>Table1[[#This Row],[Befolyt]]</f>
        <v>#VALUE!</v>
      </c>
      <c r="B7853" t="e">
        <f>Table1[[#This Row],[ÜK]]</f>
        <v>#VALUE!</v>
      </c>
      <c r="C7853" s="3" t="e">
        <f>Table1[[#This Row],[Szla]]</f>
        <v>#VALUE!</v>
      </c>
      <c r="D7853" s="6" t="e">
        <f>Table1[[#This Row],[Kelt_hó]]</f>
        <v>#VALUE!</v>
      </c>
      <c r="E7853" t="e">
        <f>Table1[[#This Row],[Vevő]]</f>
        <v>#VALUE!</v>
      </c>
      <c r="F7853" t="e">
        <f>Table1[[#This Row],[Termékkör]]</f>
        <v>#VALUE!</v>
      </c>
      <c r="G7853" s="4" t="e">
        <f>Table1[[#This Row],[SzumElad]]</f>
        <v>#VALUE!</v>
      </c>
      <c r="H7853" s="7" t="e">
        <f>Table1[[#This Row],[Jut_%]]</f>
        <v>#VALUE!</v>
      </c>
      <c r="I7853" s="4" t="e">
        <f>Table1[[#This Row],[Jut]]</f>
        <v>#VALUE!</v>
      </c>
      <c r="J7853" s="4" t="e">
        <f>Table1[[#This Row],[Column1]]</f>
        <v>#VALUE!</v>
      </c>
    </row>
    <row r="7854" spans="1:10" hidden="1" x14ac:dyDescent="0.3">
      <c r="A7854" s="2" t="e">
        <f>Table1[[#This Row],[Befolyt]]</f>
        <v>#VALUE!</v>
      </c>
      <c r="B7854" t="e">
        <f>Table1[[#This Row],[ÜK]]</f>
        <v>#VALUE!</v>
      </c>
      <c r="C7854" s="3" t="e">
        <f>Table1[[#This Row],[Szla]]</f>
        <v>#VALUE!</v>
      </c>
      <c r="D7854" s="6" t="e">
        <f>Table1[[#This Row],[Kelt_hó]]</f>
        <v>#VALUE!</v>
      </c>
      <c r="E7854" t="e">
        <f>Table1[[#This Row],[Vevő]]</f>
        <v>#VALUE!</v>
      </c>
      <c r="F7854" t="e">
        <f>Table1[[#This Row],[Termékkör]]</f>
        <v>#VALUE!</v>
      </c>
      <c r="G7854" s="4" t="e">
        <f>Table1[[#This Row],[SzumElad]]</f>
        <v>#VALUE!</v>
      </c>
      <c r="H7854" s="7" t="e">
        <f>Table1[[#This Row],[Jut_%]]</f>
        <v>#VALUE!</v>
      </c>
      <c r="I7854" s="4" t="e">
        <f>Table1[[#This Row],[Jut]]</f>
        <v>#VALUE!</v>
      </c>
      <c r="J7854" s="4" t="e">
        <f>Table1[[#This Row],[Column1]]</f>
        <v>#VALUE!</v>
      </c>
    </row>
    <row r="7855" spans="1:10" hidden="1" x14ac:dyDescent="0.3">
      <c r="A7855" s="2" t="e">
        <f>Table1[[#This Row],[Befolyt]]</f>
        <v>#VALUE!</v>
      </c>
      <c r="B7855" t="e">
        <f>Table1[[#This Row],[ÜK]]</f>
        <v>#VALUE!</v>
      </c>
      <c r="C7855" s="3" t="e">
        <f>Table1[[#This Row],[Szla]]</f>
        <v>#VALUE!</v>
      </c>
      <c r="D7855" s="6" t="e">
        <f>Table1[[#This Row],[Kelt_hó]]</f>
        <v>#VALUE!</v>
      </c>
      <c r="E7855" t="e">
        <f>Table1[[#This Row],[Vevő]]</f>
        <v>#VALUE!</v>
      </c>
      <c r="F7855" t="e">
        <f>Table1[[#This Row],[Termékkör]]</f>
        <v>#VALUE!</v>
      </c>
      <c r="G7855" s="4" t="e">
        <f>Table1[[#This Row],[SzumElad]]</f>
        <v>#VALUE!</v>
      </c>
      <c r="H7855" s="7" t="e">
        <f>Table1[[#This Row],[Jut_%]]</f>
        <v>#VALUE!</v>
      </c>
      <c r="I7855" s="4" t="e">
        <f>Table1[[#This Row],[Jut]]</f>
        <v>#VALUE!</v>
      </c>
      <c r="J7855" s="4" t="e">
        <f>Table1[[#This Row],[Column1]]</f>
        <v>#VALUE!</v>
      </c>
    </row>
    <row r="7856" spans="1:10" hidden="1" x14ac:dyDescent="0.3">
      <c r="A7856" s="2" t="e">
        <f>Table1[[#This Row],[Befolyt]]</f>
        <v>#VALUE!</v>
      </c>
      <c r="B7856" t="e">
        <f>Table1[[#This Row],[ÜK]]</f>
        <v>#VALUE!</v>
      </c>
      <c r="C7856" s="3" t="e">
        <f>Table1[[#This Row],[Szla]]</f>
        <v>#VALUE!</v>
      </c>
      <c r="D7856" s="6" t="e">
        <f>Table1[[#This Row],[Kelt_hó]]</f>
        <v>#VALUE!</v>
      </c>
      <c r="E7856" t="e">
        <f>Table1[[#This Row],[Vevő]]</f>
        <v>#VALUE!</v>
      </c>
      <c r="F7856" t="e">
        <f>Table1[[#This Row],[Termékkör]]</f>
        <v>#VALUE!</v>
      </c>
      <c r="G7856" s="4" t="e">
        <f>Table1[[#This Row],[SzumElad]]</f>
        <v>#VALUE!</v>
      </c>
      <c r="H7856" s="7" t="e">
        <f>Table1[[#This Row],[Jut_%]]</f>
        <v>#VALUE!</v>
      </c>
      <c r="I7856" s="4" t="e">
        <f>Table1[[#This Row],[Jut]]</f>
        <v>#VALUE!</v>
      </c>
      <c r="J7856" s="4" t="e">
        <f>Table1[[#This Row],[Column1]]</f>
        <v>#VALUE!</v>
      </c>
    </row>
    <row r="7857" spans="1:10" hidden="1" x14ac:dyDescent="0.3">
      <c r="A7857" s="2" t="e">
        <f>Table1[[#This Row],[Befolyt]]</f>
        <v>#VALUE!</v>
      </c>
      <c r="B7857" t="e">
        <f>Table1[[#This Row],[ÜK]]</f>
        <v>#VALUE!</v>
      </c>
      <c r="C7857" s="3" t="e">
        <f>Table1[[#This Row],[Szla]]</f>
        <v>#VALUE!</v>
      </c>
      <c r="D7857" s="6" t="e">
        <f>Table1[[#This Row],[Kelt_hó]]</f>
        <v>#VALUE!</v>
      </c>
      <c r="E7857" t="e">
        <f>Table1[[#This Row],[Vevő]]</f>
        <v>#VALUE!</v>
      </c>
      <c r="F7857" t="e">
        <f>Table1[[#This Row],[Termékkör]]</f>
        <v>#VALUE!</v>
      </c>
      <c r="G7857" s="4" t="e">
        <f>Table1[[#This Row],[SzumElad]]</f>
        <v>#VALUE!</v>
      </c>
      <c r="H7857" s="7" t="e">
        <f>Table1[[#This Row],[Jut_%]]</f>
        <v>#VALUE!</v>
      </c>
      <c r="I7857" s="4" t="e">
        <f>Table1[[#This Row],[Jut]]</f>
        <v>#VALUE!</v>
      </c>
      <c r="J7857" s="4" t="e">
        <f>Table1[[#This Row],[Column1]]</f>
        <v>#VALUE!</v>
      </c>
    </row>
    <row r="7858" spans="1:10" hidden="1" x14ac:dyDescent="0.3">
      <c r="A7858" s="2" t="e">
        <f>Table1[[#This Row],[Befolyt]]</f>
        <v>#VALUE!</v>
      </c>
      <c r="B7858" t="e">
        <f>Table1[[#This Row],[ÜK]]</f>
        <v>#VALUE!</v>
      </c>
      <c r="C7858" s="3" t="e">
        <f>Table1[[#This Row],[Szla]]</f>
        <v>#VALUE!</v>
      </c>
      <c r="D7858" s="6" t="e">
        <f>Table1[[#This Row],[Kelt_hó]]</f>
        <v>#VALUE!</v>
      </c>
      <c r="E7858" t="e">
        <f>Table1[[#This Row],[Vevő]]</f>
        <v>#VALUE!</v>
      </c>
      <c r="F7858" t="e">
        <f>Table1[[#This Row],[Termékkör]]</f>
        <v>#VALUE!</v>
      </c>
      <c r="G7858" s="4" t="e">
        <f>Table1[[#This Row],[SzumElad]]</f>
        <v>#VALUE!</v>
      </c>
      <c r="H7858" s="7" t="e">
        <f>Table1[[#This Row],[Jut_%]]</f>
        <v>#VALUE!</v>
      </c>
      <c r="I7858" s="4" t="e">
        <f>Table1[[#This Row],[Jut]]</f>
        <v>#VALUE!</v>
      </c>
      <c r="J7858" s="4" t="e">
        <f>Table1[[#This Row],[Column1]]</f>
        <v>#VALUE!</v>
      </c>
    </row>
    <row r="7859" spans="1:10" hidden="1" x14ac:dyDescent="0.3">
      <c r="A7859" s="2" t="e">
        <f>Table1[[#This Row],[Befolyt]]</f>
        <v>#VALUE!</v>
      </c>
      <c r="B7859" t="e">
        <f>Table1[[#This Row],[ÜK]]</f>
        <v>#VALUE!</v>
      </c>
      <c r="C7859" s="3" t="e">
        <f>Table1[[#This Row],[Szla]]</f>
        <v>#VALUE!</v>
      </c>
      <c r="D7859" s="6" t="e">
        <f>Table1[[#This Row],[Kelt_hó]]</f>
        <v>#VALUE!</v>
      </c>
      <c r="E7859" t="e">
        <f>Table1[[#This Row],[Vevő]]</f>
        <v>#VALUE!</v>
      </c>
      <c r="F7859" t="e">
        <f>Table1[[#This Row],[Termékkör]]</f>
        <v>#VALUE!</v>
      </c>
      <c r="G7859" s="4" t="e">
        <f>Table1[[#This Row],[SzumElad]]</f>
        <v>#VALUE!</v>
      </c>
      <c r="H7859" s="7" t="e">
        <f>Table1[[#This Row],[Jut_%]]</f>
        <v>#VALUE!</v>
      </c>
      <c r="I7859" s="4" t="e">
        <f>Table1[[#This Row],[Jut]]</f>
        <v>#VALUE!</v>
      </c>
      <c r="J7859" s="4" t="e">
        <f>Table1[[#This Row],[Column1]]</f>
        <v>#VALUE!</v>
      </c>
    </row>
    <row r="7860" spans="1:10" hidden="1" x14ac:dyDescent="0.3">
      <c r="A7860" s="2" t="e">
        <f>Table1[[#This Row],[Befolyt]]</f>
        <v>#VALUE!</v>
      </c>
      <c r="B7860" t="e">
        <f>Table1[[#This Row],[ÜK]]</f>
        <v>#VALUE!</v>
      </c>
      <c r="C7860" s="3" t="e">
        <f>Table1[[#This Row],[Szla]]</f>
        <v>#VALUE!</v>
      </c>
      <c r="D7860" s="6" t="e">
        <f>Table1[[#This Row],[Kelt_hó]]</f>
        <v>#VALUE!</v>
      </c>
      <c r="E7860" t="e">
        <f>Table1[[#This Row],[Vevő]]</f>
        <v>#VALUE!</v>
      </c>
      <c r="F7860" t="e">
        <f>Table1[[#This Row],[Termékkör]]</f>
        <v>#VALUE!</v>
      </c>
      <c r="G7860" s="4" t="e">
        <f>Table1[[#This Row],[SzumElad]]</f>
        <v>#VALUE!</v>
      </c>
      <c r="H7860" s="7" t="e">
        <f>Table1[[#This Row],[Jut_%]]</f>
        <v>#VALUE!</v>
      </c>
      <c r="I7860" s="4" t="e">
        <f>Table1[[#This Row],[Jut]]</f>
        <v>#VALUE!</v>
      </c>
      <c r="J7860" s="4" t="e">
        <f>Table1[[#This Row],[Column1]]</f>
        <v>#VALUE!</v>
      </c>
    </row>
    <row r="7861" spans="1:10" hidden="1" x14ac:dyDescent="0.3">
      <c r="A7861" s="2" t="e">
        <f>Table1[[#This Row],[Befolyt]]</f>
        <v>#VALUE!</v>
      </c>
      <c r="B7861" t="e">
        <f>Table1[[#This Row],[ÜK]]</f>
        <v>#VALUE!</v>
      </c>
      <c r="C7861" s="3" t="e">
        <f>Table1[[#This Row],[Szla]]</f>
        <v>#VALUE!</v>
      </c>
      <c r="D7861" s="6" t="e">
        <f>Table1[[#This Row],[Kelt_hó]]</f>
        <v>#VALUE!</v>
      </c>
      <c r="E7861" t="e">
        <f>Table1[[#This Row],[Vevő]]</f>
        <v>#VALUE!</v>
      </c>
      <c r="F7861" t="e">
        <f>Table1[[#This Row],[Termékkör]]</f>
        <v>#VALUE!</v>
      </c>
      <c r="G7861" s="4" t="e">
        <f>Table1[[#This Row],[SzumElad]]</f>
        <v>#VALUE!</v>
      </c>
      <c r="H7861" s="7" t="e">
        <f>Table1[[#This Row],[Jut_%]]</f>
        <v>#VALUE!</v>
      </c>
      <c r="I7861" s="4" t="e">
        <f>Table1[[#This Row],[Jut]]</f>
        <v>#VALUE!</v>
      </c>
      <c r="J7861" s="4" t="e">
        <f>Table1[[#This Row],[Column1]]</f>
        <v>#VALUE!</v>
      </c>
    </row>
    <row r="7862" spans="1:10" hidden="1" x14ac:dyDescent="0.3">
      <c r="A7862" s="2" t="e">
        <f>Table1[[#This Row],[Befolyt]]</f>
        <v>#VALUE!</v>
      </c>
      <c r="B7862" t="e">
        <f>Table1[[#This Row],[ÜK]]</f>
        <v>#VALUE!</v>
      </c>
      <c r="C7862" s="3" t="e">
        <f>Table1[[#This Row],[Szla]]</f>
        <v>#VALUE!</v>
      </c>
      <c r="D7862" s="6" t="e">
        <f>Table1[[#This Row],[Kelt_hó]]</f>
        <v>#VALUE!</v>
      </c>
      <c r="E7862" t="e">
        <f>Table1[[#This Row],[Vevő]]</f>
        <v>#VALUE!</v>
      </c>
      <c r="F7862" t="e">
        <f>Table1[[#This Row],[Termékkör]]</f>
        <v>#VALUE!</v>
      </c>
      <c r="G7862" s="4" t="e">
        <f>Table1[[#This Row],[SzumElad]]</f>
        <v>#VALUE!</v>
      </c>
      <c r="H7862" s="7" t="e">
        <f>Table1[[#This Row],[Jut_%]]</f>
        <v>#VALUE!</v>
      </c>
      <c r="I7862" s="4" t="e">
        <f>Table1[[#This Row],[Jut]]</f>
        <v>#VALUE!</v>
      </c>
      <c r="J7862" s="4" t="e">
        <f>Table1[[#This Row],[Column1]]</f>
        <v>#VALUE!</v>
      </c>
    </row>
    <row r="7863" spans="1:10" hidden="1" x14ac:dyDescent="0.3">
      <c r="A7863" s="2" t="e">
        <f>Table1[[#This Row],[Befolyt]]</f>
        <v>#VALUE!</v>
      </c>
      <c r="B7863" t="e">
        <f>Table1[[#This Row],[ÜK]]</f>
        <v>#VALUE!</v>
      </c>
      <c r="C7863" s="3" t="e">
        <f>Table1[[#This Row],[Szla]]</f>
        <v>#VALUE!</v>
      </c>
      <c r="D7863" s="6" t="e">
        <f>Table1[[#This Row],[Kelt_hó]]</f>
        <v>#VALUE!</v>
      </c>
      <c r="E7863" t="e">
        <f>Table1[[#This Row],[Vevő]]</f>
        <v>#VALUE!</v>
      </c>
      <c r="F7863" t="e">
        <f>Table1[[#This Row],[Termékkör]]</f>
        <v>#VALUE!</v>
      </c>
      <c r="G7863" s="4" t="e">
        <f>Table1[[#This Row],[SzumElad]]</f>
        <v>#VALUE!</v>
      </c>
      <c r="H7863" s="7" t="e">
        <f>Table1[[#This Row],[Jut_%]]</f>
        <v>#VALUE!</v>
      </c>
      <c r="I7863" s="4" t="e">
        <f>Table1[[#This Row],[Jut]]</f>
        <v>#VALUE!</v>
      </c>
      <c r="J7863" s="4" t="e">
        <f>Table1[[#This Row],[Column1]]</f>
        <v>#VALUE!</v>
      </c>
    </row>
    <row r="7864" spans="1:10" hidden="1" x14ac:dyDescent="0.3">
      <c r="A7864" s="2" t="e">
        <f>Table1[[#This Row],[Befolyt]]</f>
        <v>#VALUE!</v>
      </c>
      <c r="B7864" t="e">
        <f>Table1[[#This Row],[ÜK]]</f>
        <v>#VALUE!</v>
      </c>
      <c r="C7864" s="3" t="e">
        <f>Table1[[#This Row],[Szla]]</f>
        <v>#VALUE!</v>
      </c>
      <c r="D7864" s="6" t="e">
        <f>Table1[[#This Row],[Kelt_hó]]</f>
        <v>#VALUE!</v>
      </c>
      <c r="E7864" t="e">
        <f>Table1[[#This Row],[Vevő]]</f>
        <v>#VALUE!</v>
      </c>
      <c r="F7864" t="e">
        <f>Table1[[#This Row],[Termékkör]]</f>
        <v>#VALUE!</v>
      </c>
      <c r="G7864" s="4" t="e">
        <f>Table1[[#This Row],[SzumElad]]</f>
        <v>#VALUE!</v>
      </c>
      <c r="H7864" s="7" t="e">
        <f>Table1[[#This Row],[Jut_%]]</f>
        <v>#VALUE!</v>
      </c>
      <c r="I7864" s="4" t="e">
        <f>Table1[[#This Row],[Jut]]</f>
        <v>#VALUE!</v>
      </c>
      <c r="J7864" s="4" t="e">
        <f>Table1[[#This Row],[Column1]]</f>
        <v>#VALUE!</v>
      </c>
    </row>
    <row r="7865" spans="1:10" hidden="1" x14ac:dyDescent="0.3">
      <c r="A7865" s="2" t="e">
        <f>Table1[[#This Row],[Befolyt]]</f>
        <v>#VALUE!</v>
      </c>
      <c r="B7865" t="e">
        <f>Table1[[#This Row],[ÜK]]</f>
        <v>#VALUE!</v>
      </c>
      <c r="C7865" s="3" t="e">
        <f>Table1[[#This Row],[Szla]]</f>
        <v>#VALUE!</v>
      </c>
      <c r="D7865" s="6" t="e">
        <f>Table1[[#This Row],[Kelt_hó]]</f>
        <v>#VALUE!</v>
      </c>
      <c r="E7865" t="e">
        <f>Table1[[#This Row],[Vevő]]</f>
        <v>#VALUE!</v>
      </c>
      <c r="F7865" t="e">
        <f>Table1[[#This Row],[Termékkör]]</f>
        <v>#VALUE!</v>
      </c>
      <c r="G7865" s="4" t="e">
        <f>Table1[[#This Row],[SzumElad]]</f>
        <v>#VALUE!</v>
      </c>
      <c r="H7865" s="7" t="e">
        <f>Table1[[#This Row],[Jut_%]]</f>
        <v>#VALUE!</v>
      </c>
      <c r="I7865" s="4" t="e">
        <f>Table1[[#This Row],[Jut]]</f>
        <v>#VALUE!</v>
      </c>
      <c r="J7865" s="4" t="e">
        <f>Table1[[#This Row],[Column1]]</f>
        <v>#VALUE!</v>
      </c>
    </row>
    <row r="7866" spans="1:10" hidden="1" x14ac:dyDescent="0.3">
      <c r="A7866" s="2" t="e">
        <f>Table1[[#This Row],[Befolyt]]</f>
        <v>#VALUE!</v>
      </c>
      <c r="B7866" t="e">
        <f>Table1[[#This Row],[ÜK]]</f>
        <v>#VALUE!</v>
      </c>
      <c r="C7866" s="3" t="e">
        <f>Table1[[#This Row],[Szla]]</f>
        <v>#VALUE!</v>
      </c>
      <c r="D7866" s="6" t="e">
        <f>Table1[[#This Row],[Kelt_hó]]</f>
        <v>#VALUE!</v>
      </c>
      <c r="E7866" t="e">
        <f>Table1[[#This Row],[Vevő]]</f>
        <v>#VALUE!</v>
      </c>
      <c r="F7866" t="e">
        <f>Table1[[#This Row],[Termékkör]]</f>
        <v>#VALUE!</v>
      </c>
      <c r="G7866" s="4" t="e">
        <f>Table1[[#This Row],[SzumElad]]</f>
        <v>#VALUE!</v>
      </c>
      <c r="H7866" s="7" t="e">
        <f>Table1[[#This Row],[Jut_%]]</f>
        <v>#VALUE!</v>
      </c>
      <c r="I7866" s="4" t="e">
        <f>Table1[[#This Row],[Jut]]</f>
        <v>#VALUE!</v>
      </c>
      <c r="J7866" s="4" t="e">
        <f>Table1[[#This Row],[Column1]]</f>
        <v>#VALUE!</v>
      </c>
    </row>
    <row r="7867" spans="1:10" hidden="1" x14ac:dyDescent="0.3">
      <c r="A7867" s="2" t="e">
        <f>Table1[[#This Row],[Befolyt]]</f>
        <v>#VALUE!</v>
      </c>
      <c r="B7867" t="e">
        <f>Table1[[#This Row],[ÜK]]</f>
        <v>#VALUE!</v>
      </c>
      <c r="C7867" s="3" t="e">
        <f>Table1[[#This Row],[Szla]]</f>
        <v>#VALUE!</v>
      </c>
      <c r="D7867" s="6" t="e">
        <f>Table1[[#This Row],[Kelt_hó]]</f>
        <v>#VALUE!</v>
      </c>
      <c r="E7867" t="e">
        <f>Table1[[#This Row],[Vevő]]</f>
        <v>#VALUE!</v>
      </c>
      <c r="F7867" t="e">
        <f>Table1[[#This Row],[Termékkör]]</f>
        <v>#VALUE!</v>
      </c>
      <c r="G7867" s="4" t="e">
        <f>Table1[[#This Row],[SzumElad]]</f>
        <v>#VALUE!</v>
      </c>
      <c r="H7867" s="7" t="e">
        <f>Table1[[#This Row],[Jut_%]]</f>
        <v>#VALUE!</v>
      </c>
      <c r="I7867" s="4" t="e">
        <f>Table1[[#This Row],[Jut]]</f>
        <v>#VALUE!</v>
      </c>
      <c r="J7867" s="4" t="e">
        <f>Table1[[#This Row],[Column1]]</f>
        <v>#VALUE!</v>
      </c>
    </row>
    <row r="7868" spans="1:10" hidden="1" x14ac:dyDescent="0.3">
      <c r="A7868" s="2" t="e">
        <f>Table1[[#This Row],[Befolyt]]</f>
        <v>#VALUE!</v>
      </c>
      <c r="B7868" t="e">
        <f>Table1[[#This Row],[ÜK]]</f>
        <v>#VALUE!</v>
      </c>
      <c r="C7868" s="3" t="e">
        <f>Table1[[#This Row],[Szla]]</f>
        <v>#VALUE!</v>
      </c>
      <c r="D7868" s="6" t="e">
        <f>Table1[[#This Row],[Kelt_hó]]</f>
        <v>#VALUE!</v>
      </c>
      <c r="E7868" t="e">
        <f>Table1[[#This Row],[Vevő]]</f>
        <v>#VALUE!</v>
      </c>
      <c r="F7868" t="e">
        <f>Table1[[#This Row],[Termékkör]]</f>
        <v>#VALUE!</v>
      </c>
      <c r="G7868" s="4" t="e">
        <f>Table1[[#This Row],[SzumElad]]</f>
        <v>#VALUE!</v>
      </c>
      <c r="H7868" s="7" t="e">
        <f>Table1[[#This Row],[Jut_%]]</f>
        <v>#VALUE!</v>
      </c>
      <c r="I7868" s="4" t="e">
        <f>Table1[[#This Row],[Jut]]</f>
        <v>#VALUE!</v>
      </c>
      <c r="J7868" s="4" t="e">
        <f>Table1[[#This Row],[Column1]]</f>
        <v>#VALUE!</v>
      </c>
    </row>
    <row r="7869" spans="1:10" hidden="1" x14ac:dyDescent="0.3">
      <c r="A7869" s="2" t="e">
        <f>Table1[[#This Row],[Befolyt]]</f>
        <v>#VALUE!</v>
      </c>
      <c r="B7869" t="e">
        <f>Table1[[#This Row],[ÜK]]</f>
        <v>#VALUE!</v>
      </c>
      <c r="C7869" s="3" t="e">
        <f>Table1[[#This Row],[Szla]]</f>
        <v>#VALUE!</v>
      </c>
      <c r="D7869" s="6" t="e">
        <f>Table1[[#This Row],[Kelt_hó]]</f>
        <v>#VALUE!</v>
      </c>
      <c r="E7869" t="e">
        <f>Table1[[#This Row],[Vevő]]</f>
        <v>#VALUE!</v>
      </c>
      <c r="F7869" t="e">
        <f>Table1[[#This Row],[Termékkör]]</f>
        <v>#VALUE!</v>
      </c>
      <c r="G7869" s="4" t="e">
        <f>Table1[[#This Row],[SzumElad]]</f>
        <v>#VALUE!</v>
      </c>
      <c r="H7869" s="7" t="e">
        <f>Table1[[#This Row],[Jut_%]]</f>
        <v>#VALUE!</v>
      </c>
      <c r="I7869" s="4" t="e">
        <f>Table1[[#This Row],[Jut]]</f>
        <v>#VALUE!</v>
      </c>
      <c r="J7869" s="4" t="e">
        <f>Table1[[#This Row],[Column1]]</f>
        <v>#VALUE!</v>
      </c>
    </row>
    <row r="7870" spans="1:10" hidden="1" x14ac:dyDescent="0.3">
      <c r="A7870" s="2" t="e">
        <f>Table1[[#This Row],[Befolyt]]</f>
        <v>#VALUE!</v>
      </c>
      <c r="B7870" t="e">
        <f>Table1[[#This Row],[ÜK]]</f>
        <v>#VALUE!</v>
      </c>
      <c r="C7870" s="3" t="e">
        <f>Table1[[#This Row],[Szla]]</f>
        <v>#VALUE!</v>
      </c>
      <c r="D7870" s="6" t="e">
        <f>Table1[[#This Row],[Kelt_hó]]</f>
        <v>#VALUE!</v>
      </c>
      <c r="E7870" t="e">
        <f>Table1[[#This Row],[Vevő]]</f>
        <v>#VALUE!</v>
      </c>
      <c r="F7870" t="e">
        <f>Table1[[#This Row],[Termékkör]]</f>
        <v>#VALUE!</v>
      </c>
      <c r="G7870" s="4" t="e">
        <f>Table1[[#This Row],[SzumElad]]</f>
        <v>#VALUE!</v>
      </c>
      <c r="H7870" s="7" t="e">
        <f>Table1[[#This Row],[Jut_%]]</f>
        <v>#VALUE!</v>
      </c>
      <c r="I7870" s="4" t="e">
        <f>Table1[[#This Row],[Jut]]</f>
        <v>#VALUE!</v>
      </c>
      <c r="J7870" s="4" t="e">
        <f>Table1[[#This Row],[Column1]]</f>
        <v>#VALUE!</v>
      </c>
    </row>
    <row r="7871" spans="1:10" hidden="1" x14ac:dyDescent="0.3">
      <c r="A7871" s="2" t="e">
        <f>Table1[[#This Row],[Befolyt]]</f>
        <v>#VALUE!</v>
      </c>
      <c r="B7871" t="e">
        <f>Table1[[#This Row],[ÜK]]</f>
        <v>#VALUE!</v>
      </c>
      <c r="C7871" s="3" t="e">
        <f>Table1[[#This Row],[Szla]]</f>
        <v>#VALUE!</v>
      </c>
      <c r="D7871" s="6" t="e">
        <f>Table1[[#This Row],[Kelt_hó]]</f>
        <v>#VALUE!</v>
      </c>
      <c r="E7871" t="e">
        <f>Table1[[#This Row],[Vevő]]</f>
        <v>#VALUE!</v>
      </c>
      <c r="F7871" t="e">
        <f>Table1[[#This Row],[Termékkör]]</f>
        <v>#VALUE!</v>
      </c>
      <c r="G7871" s="4" t="e">
        <f>Table1[[#This Row],[SzumElad]]</f>
        <v>#VALUE!</v>
      </c>
      <c r="H7871" s="7" t="e">
        <f>Table1[[#This Row],[Jut_%]]</f>
        <v>#VALUE!</v>
      </c>
      <c r="I7871" s="4" t="e">
        <f>Table1[[#This Row],[Jut]]</f>
        <v>#VALUE!</v>
      </c>
      <c r="J7871" s="4" t="e">
        <f>Table1[[#This Row],[Column1]]</f>
        <v>#VALUE!</v>
      </c>
    </row>
    <row r="7872" spans="1:10" hidden="1" x14ac:dyDescent="0.3">
      <c r="A7872" s="2" t="e">
        <f>Table1[[#This Row],[Befolyt]]</f>
        <v>#VALUE!</v>
      </c>
      <c r="B7872" t="e">
        <f>Table1[[#This Row],[ÜK]]</f>
        <v>#VALUE!</v>
      </c>
      <c r="C7872" s="3" t="e">
        <f>Table1[[#This Row],[Szla]]</f>
        <v>#VALUE!</v>
      </c>
      <c r="D7872" s="6" t="e">
        <f>Table1[[#This Row],[Kelt_hó]]</f>
        <v>#VALUE!</v>
      </c>
      <c r="E7872" t="e">
        <f>Table1[[#This Row],[Vevő]]</f>
        <v>#VALUE!</v>
      </c>
      <c r="F7872" t="e">
        <f>Table1[[#This Row],[Termékkör]]</f>
        <v>#VALUE!</v>
      </c>
      <c r="G7872" s="4" t="e">
        <f>Table1[[#This Row],[SzumElad]]</f>
        <v>#VALUE!</v>
      </c>
      <c r="H7872" s="7" t="e">
        <f>Table1[[#This Row],[Jut_%]]</f>
        <v>#VALUE!</v>
      </c>
      <c r="I7872" s="4" t="e">
        <f>Table1[[#This Row],[Jut]]</f>
        <v>#VALUE!</v>
      </c>
      <c r="J7872" s="4" t="e">
        <f>Table1[[#This Row],[Column1]]</f>
        <v>#VALUE!</v>
      </c>
    </row>
    <row r="7873" spans="1:10" hidden="1" x14ac:dyDescent="0.3">
      <c r="A7873" s="2" t="e">
        <f>Table1[[#This Row],[Befolyt]]</f>
        <v>#VALUE!</v>
      </c>
      <c r="B7873" t="e">
        <f>Table1[[#This Row],[ÜK]]</f>
        <v>#VALUE!</v>
      </c>
      <c r="C7873" s="3" t="e">
        <f>Table1[[#This Row],[Szla]]</f>
        <v>#VALUE!</v>
      </c>
      <c r="D7873" s="6" t="e">
        <f>Table1[[#This Row],[Kelt_hó]]</f>
        <v>#VALUE!</v>
      </c>
      <c r="E7873" t="e">
        <f>Table1[[#This Row],[Vevő]]</f>
        <v>#VALUE!</v>
      </c>
      <c r="F7873" t="e">
        <f>Table1[[#This Row],[Termékkör]]</f>
        <v>#VALUE!</v>
      </c>
      <c r="G7873" s="4" t="e">
        <f>Table1[[#This Row],[SzumElad]]</f>
        <v>#VALUE!</v>
      </c>
      <c r="H7873" s="7" t="e">
        <f>Table1[[#This Row],[Jut_%]]</f>
        <v>#VALUE!</v>
      </c>
      <c r="I7873" s="4" t="e">
        <f>Table1[[#This Row],[Jut]]</f>
        <v>#VALUE!</v>
      </c>
      <c r="J7873" s="4" t="e">
        <f>Table1[[#This Row],[Column1]]</f>
        <v>#VALUE!</v>
      </c>
    </row>
    <row r="7874" spans="1:10" hidden="1" x14ac:dyDescent="0.3">
      <c r="A7874" s="2" t="e">
        <f>Table1[[#This Row],[Befolyt]]</f>
        <v>#VALUE!</v>
      </c>
      <c r="B7874" t="e">
        <f>Table1[[#This Row],[ÜK]]</f>
        <v>#VALUE!</v>
      </c>
      <c r="C7874" s="3" t="e">
        <f>Table1[[#This Row],[Szla]]</f>
        <v>#VALUE!</v>
      </c>
      <c r="D7874" s="6" t="e">
        <f>Table1[[#This Row],[Kelt_hó]]</f>
        <v>#VALUE!</v>
      </c>
      <c r="E7874" t="e">
        <f>Table1[[#This Row],[Vevő]]</f>
        <v>#VALUE!</v>
      </c>
      <c r="F7874" t="e">
        <f>Table1[[#This Row],[Termékkör]]</f>
        <v>#VALUE!</v>
      </c>
      <c r="G7874" s="4" t="e">
        <f>Table1[[#This Row],[SzumElad]]</f>
        <v>#VALUE!</v>
      </c>
      <c r="H7874" s="7" t="e">
        <f>Table1[[#This Row],[Jut_%]]</f>
        <v>#VALUE!</v>
      </c>
      <c r="I7874" s="4" t="e">
        <f>Table1[[#This Row],[Jut]]</f>
        <v>#VALUE!</v>
      </c>
      <c r="J7874" s="4" t="e">
        <f>Table1[[#This Row],[Column1]]</f>
        <v>#VALUE!</v>
      </c>
    </row>
    <row r="7875" spans="1:10" hidden="1" x14ac:dyDescent="0.3">
      <c r="A7875" s="2" t="e">
        <f>Table1[[#This Row],[Befolyt]]</f>
        <v>#VALUE!</v>
      </c>
      <c r="B7875" t="e">
        <f>Table1[[#This Row],[ÜK]]</f>
        <v>#VALUE!</v>
      </c>
      <c r="C7875" s="3" t="e">
        <f>Table1[[#This Row],[Szla]]</f>
        <v>#VALUE!</v>
      </c>
      <c r="D7875" s="6" t="e">
        <f>Table1[[#This Row],[Kelt_hó]]</f>
        <v>#VALUE!</v>
      </c>
      <c r="E7875" t="e">
        <f>Table1[[#This Row],[Vevő]]</f>
        <v>#VALUE!</v>
      </c>
      <c r="F7875" t="e">
        <f>Table1[[#This Row],[Termékkör]]</f>
        <v>#VALUE!</v>
      </c>
      <c r="G7875" s="4" t="e">
        <f>Table1[[#This Row],[SzumElad]]</f>
        <v>#VALUE!</v>
      </c>
      <c r="H7875" s="7" t="e">
        <f>Table1[[#This Row],[Jut_%]]</f>
        <v>#VALUE!</v>
      </c>
      <c r="I7875" s="4" t="e">
        <f>Table1[[#This Row],[Jut]]</f>
        <v>#VALUE!</v>
      </c>
      <c r="J7875" s="4" t="e">
        <f>Table1[[#This Row],[Column1]]</f>
        <v>#VALUE!</v>
      </c>
    </row>
    <row r="7876" spans="1:10" hidden="1" x14ac:dyDescent="0.3">
      <c r="A7876" s="2" t="e">
        <f>Table1[[#This Row],[Befolyt]]</f>
        <v>#VALUE!</v>
      </c>
      <c r="B7876" t="e">
        <f>Table1[[#This Row],[ÜK]]</f>
        <v>#VALUE!</v>
      </c>
      <c r="C7876" s="3" t="e">
        <f>Table1[[#This Row],[Szla]]</f>
        <v>#VALUE!</v>
      </c>
      <c r="D7876" s="6" t="e">
        <f>Table1[[#This Row],[Kelt_hó]]</f>
        <v>#VALUE!</v>
      </c>
      <c r="E7876" t="e">
        <f>Table1[[#This Row],[Vevő]]</f>
        <v>#VALUE!</v>
      </c>
      <c r="F7876" t="e">
        <f>Table1[[#This Row],[Termékkör]]</f>
        <v>#VALUE!</v>
      </c>
      <c r="G7876" s="4" t="e">
        <f>Table1[[#This Row],[SzumElad]]</f>
        <v>#VALUE!</v>
      </c>
      <c r="H7876" s="7" t="e">
        <f>Table1[[#This Row],[Jut_%]]</f>
        <v>#VALUE!</v>
      </c>
      <c r="I7876" s="4" t="e">
        <f>Table1[[#This Row],[Jut]]</f>
        <v>#VALUE!</v>
      </c>
      <c r="J7876" s="4" t="e">
        <f>Table1[[#This Row],[Column1]]</f>
        <v>#VALUE!</v>
      </c>
    </row>
    <row r="7877" spans="1:10" hidden="1" x14ac:dyDescent="0.3">
      <c r="A7877" s="2" t="e">
        <f>Table1[[#This Row],[Befolyt]]</f>
        <v>#VALUE!</v>
      </c>
      <c r="B7877" t="e">
        <f>Table1[[#This Row],[ÜK]]</f>
        <v>#VALUE!</v>
      </c>
      <c r="C7877" s="3" t="e">
        <f>Table1[[#This Row],[Szla]]</f>
        <v>#VALUE!</v>
      </c>
      <c r="D7877" s="6" t="e">
        <f>Table1[[#This Row],[Kelt_hó]]</f>
        <v>#VALUE!</v>
      </c>
      <c r="E7877" t="e">
        <f>Table1[[#This Row],[Vevő]]</f>
        <v>#VALUE!</v>
      </c>
      <c r="F7877" t="e">
        <f>Table1[[#This Row],[Termékkör]]</f>
        <v>#VALUE!</v>
      </c>
      <c r="G7877" s="4" t="e">
        <f>Table1[[#This Row],[SzumElad]]</f>
        <v>#VALUE!</v>
      </c>
      <c r="H7877" s="7" t="e">
        <f>Table1[[#This Row],[Jut_%]]</f>
        <v>#VALUE!</v>
      </c>
      <c r="I7877" s="4" t="e">
        <f>Table1[[#This Row],[Jut]]</f>
        <v>#VALUE!</v>
      </c>
      <c r="J7877" s="4" t="e">
        <f>Table1[[#This Row],[Column1]]</f>
        <v>#VALUE!</v>
      </c>
    </row>
    <row r="7878" spans="1:10" hidden="1" x14ac:dyDescent="0.3">
      <c r="A7878" s="2" t="e">
        <f>Table1[[#This Row],[Befolyt]]</f>
        <v>#VALUE!</v>
      </c>
      <c r="B7878" t="e">
        <f>Table1[[#This Row],[ÜK]]</f>
        <v>#VALUE!</v>
      </c>
      <c r="C7878" s="3" t="e">
        <f>Table1[[#This Row],[Szla]]</f>
        <v>#VALUE!</v>
      </c>
      <c r="D7878" s="6" t="e">
        <f>Table1[[#This Row],[Kelt_hó]]</f>
        <v>#VALUE!</v>
      </c>
      <c r="E7878" t="e">
        <f>Table1[[#This Row],[Vevő]]</f>
        <v>#VALUE!</v>
      </c>
      <c r="F7878" t="e">
        <f>Table1[[#This Row],[Termékkör]]</f>
        <v>#VALUE!</v>
      </c>
      <c r="G7878" s="4" t="e">
        <f>Table1[[#This Row],[SzumElad]]</f>
        <v>#VALUE!</v>
      </c>
      <c r="H7878" s="7" t="e">
        <f>Table1[[#This Row],[Jut_%]]</f>
        <v>#VALUE!</v>
      </c>
      <c r="I7878" s="4" t="e">
        <f>Table1[[#This Row],[Jut]]</f>
        <v>#VALUE!</v>
      </c>
      <c r="J7878" s="4" t="e">
        <f>Table1[[#This Row],[Column1]]</f>
        <v>#VALUE!</v>
      </c>
    </row>
    <row r="7879" spans="1:10" hidden="1" x14ac:dyDescent="0.3">
      <c r="A7879" s="2" t="e">
        <f>Table1[[#This Row],[Befolyt]]</f>
        <v>#VALUE!</v>
      </c>
      <c r="B7879" t="e">
        <f>Table1[[#This Row],[ÜK]]</f>
        <v>#VALUE!</v>
      </c>
      <c r="C7879" s="3" t="e">
        <f>Table1[[#This Row],[Szla]]</f>
        <v>#VALUE!</v>
      </c>
      <c r="D7879" s="6" t="e">
        <f>Table1[[#This Row],[Kelt_hó]]</f>
        <v>#VALUE!</v>
      </c>
      <c r="E7879" t="e">
        <f>Table1[[#This Row],[Vevő]]</f>
        <v>#VALUE!</v>
      </c>
      <c r="F7879" t="e">
        <f>Table1[[#This Row],[Termékkör]]</f>
        <v>#VALUE!</v>
      </c>
      <c r="G7879" s="4" t="e">
        <f>Table1[[#This Row],[SzumElad]]</f>
        <v>#VALUE!</v>
      </c>
      <c r="H7879" s="7" t="e">
        <f>Table1[[#This Row],[Jut_%]]</f>
        <v>#VALUE!</v>
      </c>
      <c r="I7879" s="4" t="e">
        <f>Table1[[#This Row],[Jut]]</f>
        <v>#VALUE!</v>
      </c>
      <c r="J7879" s="4" t="e">
        <f>Table1[[#This Row],[Column1]]</f>
        <v>#VALUE!</v>
      </c>
    </row>
    <row r="7880" spans="1:10" hidden="1" x14ac:dyDescent="0.3">
      <c r="A7880" s="2" t="e">
        <f>Table1[[#This Row],[Befolyt]]</f>
        <v>#VALUE!</v>
      </c>
      <c r="B7880" t="e">
        <f>Table1[[#This Row],[ÜK]]</f>
        <v>#VALUE!</v>
      </c>
      <c r="C7880" s="3" t="e">
        <f>Table1[[#This Row],[Szla]]</f>
        <v>#VALUE!</v>
      </c>
      <c r="D7880" s="6" t="e">
        <f>Table1[[#This Row],[Kelt_hó]]</f>
        <v>#VALUE!</v>
      </c>
      <c r="E7880" t="e">
        <f>Table1[[#This Row],[Vevő]]</f>
        <v>#VALUE!</v>
      </c>
      <c r="F7880" t="e">
        <f>Table1[[#This Row],[Termékkör]]</f>
        <v>#VALUE!</v>
      </c>
      <c r="G7880" s="4" t="e">
        <f>Table1[[#This Row],[SzumElad]]</f>
        <v>#VALUE!</v>
      </c>
      <c r="H7880" s="7" t="e">
        <f>Table1[[#This Row],[Jut_%]]</f>
        <v>#VALUE!</v>
      </c>
      <c r="I7880" s="4" t="e">
        <f>Table1[[#This Row],[Jut]]</f>
        <v>#VALUE!</v>
      </c>
      <c r="J7880" s="4" t="e">
        <f>Table1[[#This Row],[Column1]]</f>
        <v>#VALUE!</v>
      </c>
    </row>
    <row r="7881" spans="1:10" hidden="1" x14ac:dyDescent="0.3">
      <c r="A7881" s="2" t="e">
        <f>Table1[[#This Row],[Befolyt]]</f>
        <v>#VALUE!</v>
      </c>
      <c r="B7881" t="e">
        <f>Table1[[#This Row],[ÜK]]</f>
        <v>#VALUE!</v>
      </c>
      <c r="C7881" s="3" t="e">
        <f>Table1[[#This Row],[Szla]]</f>
        <v>#VALUE!</v>
      </c>
      <c r="D7881" s="6" t="e">
        <f>Table1[[#This Row],[Kelt_hó]]</f>
        <v>#VALUE!</v>
      </c>
      <c r="E7881" t="e">
        <f>Table1[[#This Row],[Vevő]]</f>
        <v>#VALUE!</v>
      </c>
      <c r="F7881" t="e">
        <f>Table1[[#This Row],[Termékkör]]</f>
        <v>#VALUE!</v>
      </c>
      <c r="G7881" s="4" t="e">
        <f>Table1[[#This Row],[SzumElad]]</f>
        <v>#VALUE!</v>
      </c>
      <c r="H7881" s="7" t="e">
        <f>Table1[[#This Row],[Jut_%]]</f>
        <v>#VALUE!</v>
      </c>
      <c r="I7881" s="4" t="e">
        <f>Table1[[#This Row],[Jut]]</f>
        <v>#VALUE!</v>
      </c>
      <c r="J7881" s="4" t="e">
        <f>Table1[[#This Row],[Column1]]</f>
        <v>#VALUE!</v>
      </c>
    </row>
    <row r="7882" spans="1:10" hidden="1" x14ac:dyDescent="0.3">
      <c r="A7882" s="2" t="e">
        <f>Table1[[#This Row],[Befolyt]]</f>
        <v>#VALUE!</v>
      </c>
      <c r="B7882" t="e">
        <f>Table1[[#This Row],[ÜK]]</f>
        <v>#VALUE!</v>
      </c>
      <c r="C7882" s="3" t="e">
        <f>Table1[[#This Row],[Szla]]</f>
        <v>#VALUE!</v>
      </c>
      <c r="D7882" s="6" t="e">
        <f>Table1[[#This Row],[Kelt_hó]]</f>
        <v>#VALUE!</v>
      </c>
      <c r="E7882" t="e">
        <f>Table1[[#This Row],[Vevő]]</f>
        <v>#VALUE!</v>
      </c>
      <c r="F7882" t="e">
        <f>Table1[[#This Row],[Termékkör]]</f>
        <v>#VALUE!</v>
      </c>
      <c r="G7882" s="4" t="e">
        <f>Table1[[#This Row],[SzumElad]]</f>
        <v>#VALUE!</v>
      </c>
      <c r="H7882" s="7" t="e">
        <f>Table1[[#This Row],[Jut_%]]</f>
        <v>#VALUE!</v>
      </c>
      <c r="I7882" s="4" t="e">
        <f>Table1[[#This Row],[Jut]]</f>
        <v>#VALUE!</v>
      </c>
      <c r="J7882" s="4" t="e">
        <f>Table1[[#This Row],[Column1]]</f>
        <v>#VALUE!</v>
      </c>
    </row>
    <row r="7883" spans="1:10" hidden="1" x14ac:dyDescent="0.3">
      <c r="A7883" s="2" t="e">
        <f>Table1[[#This Row],[Befolyt]]</f>
        <v>#VALUE!</v>
      </c>
      <c r="B7883" t="e">
        <f>Table1[[#This Row],[ÜK]]</f>
        <v>#VALUE!</v>
      </c>
      <c r="C7883" s="3" t="e">
        <f>Table1[[#This Row],[Szla]]</f>
        <v>#VALUE!</v>
      </c>
      <c r="D7883" s="6" t="e">
        <f>Table1[[#This Row],[Kelt_hó]]</f>
        <v>#VALUE!</v>
      </c>
      <c r="E7883" t="e">
        <f>Table1[[#This Row],[Vevő]]</f>
        <v>#VALUE!</v>
      </c>
      <c r="F7883" t="e">
        <f>Table1[[#This Row],[Termékkör]]</f>
        <v>#VALUE!</v>
      </c>
      <c r="G7883" s="4" t="e">
        <f>Table1[[#This Row],[SzumElad]]</f>
        <v>#VALUE!</v>
      </c>
      <c r="H7883" s="7" t="e">
        <f>Table1[[#This Row],[Jut_%]]</f>
        <v>#VALUE!</v>
      </c>
      <c r="I7883" s="4" t="e">
        <f>Table1[[#This Row],[Jut]]</f>
        <v>#VALUE!</v>
      </c>
      <c r="J7883" s="4" t="e">
        <f>Table1[[#This Row],[Column1]]</f>
        <v>#VALUE!</v>
      </c>
    </row>
    <row r="7884" spans="1:10" hidden="1" x14ac:dyDescent="0.3">
      <c r="A7884" s="2" t="e">
        <f>Table1[[#This Row],[Befolyt]]</f>
        <v>#VALUE!</v>
      </c>
      <c r="B7884" t="e">
        <f>Table1[[#This Row],[ÜK]]</f>
        <v>#VALUE!</v>
      </c>
      <c r="C7884" s="3" t="e">
        <f>Table1[[#This Row],[Szla]]</f>
        <v>#VALUE!</v>
      </c>
      <c r="D7884" s="6" t="e">
        <f>Table1[[#This Row],[Kelt_hó]]</f>
        <v>#VALUE!</v>
      </c>
      <c r="E7884" t="e">
        <f>Table1[[#This Row],[Vevő]]</f>
        <v>#VALUE!</v>
      </c>
      <c r="F7884" t="e">
        <f>Table1[[#This Row],[Termékkör]]</f>
        <v>#VALUE!</v>
      </c>
      <c r="G7884" s="4" t="e">
        <f>Table1[[#This Row],[SzumElad]]</f>
        <v>#VALUE!</v>
      </c>
      <c r="H7884" s="7" t="e">
        <f>Table1[[#This Row],[Jut_%]]</f>
        <v>#VALUE!</v>
      </c>
      <c r="I7884" s="4" t="e">
        <f>Table1[[#This Row],[Jut]]</f>
        <v>#VALUE!</v>
      </c>
      <c r="J7884" s="4" t="e">
        <f>Table1[[#This Row],[Column1]]</f>
        <v>#VALUE!</v>
      </c>
    </row>
    <row r="7885" spans="1:10" hidden="1" x14ac:dyDescent="0.3">
      <c r="A7885" s="2" t="e">
        <f>Table1[[#This Row],[Befolyt]]</f>
        <v>#VALUE!</v>
      </c>
      <c r="B7885" t="e">
        <f>Table1[[#This Row],[ÜK]]</f>
        <v>#VALUE!</v>
      </c>
      <c r="C7885" s="3" t="e">
        <f>Table1[[#This Row],[Szla]]</f>
        <v>#VALUE!</v>
      </c>
      <c r="D7885" s="6" t="e">
        <f>Table1[[#This Row],[Kelt_hó]]</f>
        <v>#VALUE!</v>
      </c>
      <c r="E7885" t="e">
        <f>Table1[[#This Row],[Vevő]]</f>
        <v>#VALUE!</v>
      </c>
      <c r="F7885" t="e">
        <f>Table1[[#This Row],[Termékkör]]</f>
        <v>#VALUE!</v>
      </c>
      <c r="G7885" s="4" t="e">
        <f>Table1[[#This Row],[SzumElad]]</f>
        <v>#VALUE!</v>
      </c>
      <c r="H7885" s="7" t="e">
        <f>Table1[[#This Row],[Jut_%]]</f>
        <v>#VALUE!</v>
      </c>
      <c r="I7885" s="4" t="e">
        <f>Table1[[#This Row],[Jut]]</f>
        <v>#VALUE!</v>
      </c>
      <c r="J7885" s="4" t="e">
        <f>Table1[[#This Row],[Column1]]</f>
        <v>#VALUE!</v>
      </c>
    </row>
    <row r="7886" spans="1:10" hidden="1" x14ac:dyDescent="0.3">
      <c r="A7886" s="2" t="e">
        <f>Table1[[#This Row],[Befolyt]]</f>
        <v>#VALUE!</v>
      </c>
      <c r="B7886" t="e">
        <f>Table1[[#This Row],[ÜK]]</f>
        <v>#VALUE!</v>
      </c>
      <c r="C7886" s="3" t="e">
        <f>Table1[[#This Row],[Szla]]</f>
        <v>#VALUE!</v>
      </c>
      <c r="D7886" s="6" t="e">
        <f>Table1[[#This Row],[Kelt_hó]]</f>
        <v>#VALUE!</v>
      </c>
      <c r="E7886" t="e">
        <f>Table1[[#This Row],[Vevő]]</f>
        <v>#VALUE!</v>
      </c>
      <c r="F7886" t="e">
        <f>Table1[[#This Row],[Termékkör]]</f>
        <v>#VALUE!</v>
      </c>
      <c r="G7886" s="4" t="e">
        <f>Table1[[#This Row],[SzumElad]]</f>
        <v>#VALUE!</v>
      </c>
      <c r="H7886" s="7" t="e">
        <f>Table1[[#This Row],[Jut_%]]</f>
        <v>#VALUE!</v>
      </c>
      <c r="I7886" s="4" t="e">
        <f>Table1[[#This Row],[Jut]]</f>
        <v>#VALUE!</v>
      </c>
      <c r="J7886" s="4" t="e">
        <f>Table1[[#This Row],[Column1]]</f>
        <v>#VALUE!</v>
      </c>
    </row>
    <row r="7887" spans="1:10" hidden="1" x14ac:dyDescent="0.3">
      <c r="A7887" s="2" t="e">
        <f>Table1[[#This Row],[Befolyt]]</f>
        <v>#VALUE!</v>
      </c>
      <c r="B7887" t="e">
        <f>Table1[[#This Row],[ÜK]]</f>
        <v>#VALUE!</v>
      </c>
      <c r="C7887" s="3" t="e">
        <f>Table1[[#This Row],[Szla]]</f>
        <v>#VALUE!</v>
      </c>
      <c r="D7887" s="6" t="e">
        <f>Table1[[#This Row],[Kelt_hó]]</f>
        <v>#VALUE!</v>
      </c>
      <c r="E7887" t="e">
        <f>Table1[[#This Row],[Vevő]]</f>
        <v>#VALUE!</v>
      </c>
      <c r="F7887" t="e">
        <f>Table1[[#This Row],[Termékkör]]</f>
        <v>#VALUE!</v>
      </c>
      <c r="G7887" s="4" t="e">
        <f>Table1[[#This Row],[SzumElad]]</f>
        <v>#VALUE!</v>
      </c>
      <c r="H7887" s="7" t="e">
        <f>Table1[[#This Row],[Jut_%]]</f>
        <v>#VALUE!</v>
      </c>
      <c r="I7887" s="4" t="e">
        <f>Table1[[#This Row],[Jut]]</f>
        <v>#VALUE!</v>
      </c>
      <c r="J7887" s="4" t="e">
        <f>Table1[[#This Row],[Column1]]</f>
        <v>#VALUE!</v>
      </c>
    </row>
    <row r="7888" spans="1:10" hidden="1" x14ac:dyDescent="0.3">
      <c r="A7888" s="2" t="e">
        <f>Table1[[#This Row],[Befolyt]]</f>
        <v>#VALUE!</v>
      </c>
      <c r="B7888" t="e">
        <f>Table1[[#This Row],[ÜK]]</f>
        <v>#VALUE!</v>
      </c>
      <c r="C7888" s="3" t="e">
        <f>Table1[[#This Row],[Szla]]</f>
        <v>#VALUE!</v>
      </c>
      <c r="D7888" s="6" t="e">
        <f>Table1[[#This Row],[Kelt_hó]]</f>
        <v>#VALUE!</v>
      </c>
      <c r="E7888" t="e">
        <f>Table1[[#This Row],[Vevő]]</f>
        <v>#VALUE!</v>
      </c>
      <c r="F7888" t="e">
        <f>Table1[[#This Row],[Termékkör]]</f>
        <v>#VALUE!</v>
      </c>
      <c r="G7888" s="4" t="e">
        <f>Table1[[#This Row],[SzumElad]]</f>
        <v>#VALUE!</v>
      </c>
      <c r="H7888" s="7" t="e">
        <f>Table1[[#This Row],[Jut_%]]</f>
        <v>#VALUE!</v>
      </c>
      <c r="I7888" s="4" t="e">
        <f>Table1[[#This Row],[Jut]]</f>
        <v>#VALUE!</v>
      </c>
      <c r="J7888" s="4" t="e">
        <f>Table1[[#This Row],[Column1]]</f>
        <v>#VALUE!</v>
      </c>
    </row>
    <row r="7889" spans="1:10" hidden="1" x14ac:dyDescent="0.3">
      <c r="A7889" s="2" t="e">
        <f>Table1[[#This Row],[Befolyt]]</f>
        <v>#VALUE!</v>
      </c>
      <c r="B7889" t="e">
        <f>Table1[[#This Row],[ÜK]]</f>
        <v>#VALUE!</v>
      </c>
      <c r="C7889" s="3" t="e">
        <f>Table1[[#This Row],[Szla]]</f>
        <v>#VALUE!</v>
      </c>
      <c r="D7889" s="6" t="e">
        <f>Table1[[#This Row],[Kelt_hó]]</f>
        <v>#VALUE!</v>
      </c>
      <c r="E7889" t="e">
        <f>Table1[[#This Row],[Vevő]]</f>
        <v>#VALUE!</v>
      </c>
      <c r="F7889" t="e">
        <f>Table1[[#This Row],[Termékkör]]</f>
        <v>#VALUE!</v>
      </c>
      <c r="G7889" s="4" t="e">
        <f>Table1[[#This Row],[SzumElad]]</f>
        <v>#VALUE!</v>
      </c>
      <c r="H7889" s="7" t="e">
        <f>Table1[[#This Row],[Jut_%]]</f>
        <v>#VALUE!</v>
      </c>
      <c r="I7889" s="4" t="e">
        <f>Table1[[#This Row],[Jut]]</f>
        <v>#VALUE!</v>
      </c>
      <c r="J7889" s="4" t="e">
        <f>Table1[[#This Row],[Column1]]</f>
        <v>#VALUE!</v>
      </c>
    </row>
    <row r="7890" spans="1:10" hidden="1" x14ac:dyDescent="0.3">
      <c r="A7890" s="2" t="e">
        <f>Table1[[#This Row],[Befolyt]]</f>
        <v>#VALUE!</v>
      </c>
      <c r="B7890" t="e">
        <f>Table1[[#This Row],[ÜK]]</f>
        <v>#VALUE!</v>
      </c>
      <c r="C7890" s="3" t="e">
        <f>Table1[[#This Row],[Szla]]</f>
        <v>#VALUE!</v>
      </c>
      <c r="D7890" s="6" t="e">
        <f>Table1[[#This Row],[Kelt_hó]]</f>
        <v>#VALUE!</v>
      </c>
      <c r="E7890" t="e">
        <f>Table1[[#This Row],[Vevő]]</f>
        <v>#VALUE!</v>
      </c>
      <c r="F7890" t="e">
        <f>Table1[[#This Row],[Termékkör]]</f>
        <v>#VALUE!</v>
      </c>
      <c r="G7890" s="4" t="e">
        <f>Table1[[#This Row],[SzumElad]]</f>
        <v>#VALUE!</v>
      </c>
      <c r="H7890" s="7" t="e">
        <f>Table1[[#This Row],[Jut_%]]</f>
        <v>#VALUE!</v>
      </c>
      <c r="I7890" s="4" t="e">
        <f>Table1[[#This Row],[Jut]]</f>
        <v>#VALUE!</v>
      </c>
      <c r="J7890" s="4" t="e">
        <f>Table1[[#This Row],[Column1]]</f>
        <v>#VALUE!</v>
      </c>
    </row>
    <row r="7891" spans="1:10" hidden="1" x14ac:dyDescent="0.3">
      <c r="A7891" s="2" t="e">
        <f>Table1[[#This Row],[Befolyt]]</f>
        <v>#VALUE!</v>
      </c>
      <c r="B7891" t="e">
        <f>Table1[[#This Row],[ÜK]]</f>
        <v>#VALUE!</v>
      </c>
      <c r="C7891" s="3" t="e">
        <f>Table1[[#This Row],[Szla]]</f>
        <v>#VALUE!</v>
      </c>
      <c r="D7891" s="6" t="e">
        <f>Table1[[#This Row],[Kelt_hó]]</f>
        <v>#VALUE!</v>
      </c>
      <c r="E7891" t="e">
        <f>Table1[[#This Row],[Vevő]]</f>
        <v>#VALUE!</v>
      </c>
      <c r="F7891" t="e">
        <f>Table1[[#This Row],[Termékkör]]</f>
        <v>#VALUE!</v>
      </c>
      <c r="G7891" s="4" t="e">
        <f>Table1[[#This Row],[SzumElad]]</f>
        <v>#VALUE!</v>
      </c>
      <c r="H7891" s="7" t="e">
        <f>Table1[[#This Row],[Jut_%]]</f>
        <v>#VALUE!</v>
      </c>
      <c r="I7891" s="4" t="e">
        <f>Table1[[#This Row],[Jut]]</f>
        <v>#VALUE!</v>
      </c>
      <c r="J7891" s="4" t="e">
        <f>Table1[[#This Row],[Column1]]</f>
        <v>#VALUE!</v>
      </c>
    </row>
    <row r="7892" spans="1:10" hidden="1" x14ac:dyDescent="0.3">
      <c r="A7892" s="2" t="e">
        <f>Table1[[#This Row],[Befolyt]]</f>
        <v>#VALUE!</v>
      </c>
      <c r="B7892" t="e">
        <f>Table1[[#This Row],[ÜK]]</f>
        <v>#VALUE!</v>
      </c>
      <c r="C7892" s="3" t="e">
        <f>Table1[[#This Row],[Szla]]</f>
        <v>#VALUE!</v>
      </c>
      <c r="D7892" s="6" t="e">
        <f>Table1[[#This Row],[Kelt_hó]]</f>
        <v>#VALUE!</v>
      </c>
      <c r="E7892" t="e">
        <f>Table1[[#This Row],[Vevő]]</f>
        <v>#VALUE!</v>
      </c>
      <c r="F7892" t="e">
        <f>Table1[[#This Row],[Termékkör]]</f>
        <v>#VALUE!</v>
      </c>
      <c r="G7892" s="4" t="e">
        <f>Table1[[#This Row],[SzumElad]]</f>
        <v>#VALUE!</v>
      </c>
      <c r="H7892" s="7" t="e">
        <f>Table1[[#This Row],[Jut_%]]</f>
        <v>#VALUE!</v>
      </c>
      <c r="I7892" s="4" t="e">
        <f>Table1[[#This Row],[Jut]]</f>
        <v>#VALUE!</v>
      </c>
      <c r="J7892" s="4" t="e">
        <f>Table1[[#This Row],[Column1]]</f>
        <v>#VALUE!</v>
      </c>
    </row>
    <row r="7893" spans="1:10" hidden="1" x14ac:dyDescent="0.3">
      <c r="A7893" s="2" t="e">
        <f>Table1[[#This Row],[Befolyt]]</f>
        <v>#VALUE!</v>
      </c>
      <c r="B7893" t="e">
        <f>Table1[[#This Row],[ÜK]]</f>
        <v>#VALUE!</v>
      </c>
      <c r="C7893" s="3" t="e">
        <f>Table1[[#This Row],[Szla]]</f>
        <v>#VALUE!</v>
      </c>
      <c r="D7893" s="6" t="e">
        <f>Table1[[#This Row],[Kelt_hó]]</f>
        <v>#VALUE!</v>
      </c>
      <c r="E7893" t="e">
        <f>Table1[[#This Row],[Vevő]]</f>
        <v>#VALUE!</v>
      </c>
      <c r="F7893" t="e">
        <f>Table1[[#This Row],[Termékkör]]</f>
        <v>#VALUE!</v>
      </c>
      <c r="G7893" s="4" t="e">
        <f>Table1[[#This Row],[SzumElad]]</f>
        <v>#VALUE!</v>
      </c>
      <c r="H7893" s="7" t="e">
        <f>Table1[[#This Row],[Jut_%]]</f>
        <v>#VALUE!</v>
      </c>
      <c r="I7893" s="4" t="e">
        <f>Table1[[#This Row],[Jut]]</f>
        <v>#VALUE!</v>
      </c>
      <c r="J7893" s="4" t="e">
        <f>Table1[[#This Row],[Column1]]</f>
        <v>#VALUE!</v>
      </c>
    </row>
    <row r="7894" spans="1:10" hidden="1" x14ac:dyDescent="0.3">
      <c r="A7894" s="2" t="e">
        <f>Table1[[#This Row],[Befolyt]]</f>
        <v>#VALUE!</v>
      </c>
      <c r="B7894" t="e">
        <f>Table1[[#This Row],[ÜK]]</f>
        <v>#VALUE!</v>
      </c>
      <c r="C7894" s="3" t="e">
        <f>Table1[[#This Row],[Szla]]</f>
        <v>#VALUE!</v>
      </c>
      <c r="D7894" s="6" t="e">
        <f>Table1[[#This Row],[Kelt_hó]]</f>
        <v>#VALUE!</v>
      </c>
      <c r="E7894" t="e">
        <f>Table1[[#This Row],[Vevő]]</f>
        <v>#VALUE!</v>
      </c>
      <c r="F7894" t="e">
        <f>Table1[[#This Row],[Termékkör]]</f>
        <v>#VALUE!</v>
      </c>
      <c r="G7894" s="4" t="e">
        <f>Table1[[#This Row],[SzumElad]]</f>
        <v>#VALUE!</v>
      </c>
      <c r="H7894" s="7" t="e">
        <f>Table1[[#This Row],[Jut_%]]</f>
        <v>#VALUE!</v>
      </c>
      <c r="I7894" s="4" t="e">
        <f>Table1[[#This Row],[Jut]]</f>
        <v>#VALUE!</v>
      </c>
      <c r="J7894" s="4" t="e">
        <f>Table1[[#This Row],[Column1]]</f>
        <v>#VALUE!</v>
      </c>
    </row>
    <row r="7895" spans="1:10" hidden="1" x14ac:dyDescent="0.3">
      <c r="A7895" s="2" t="e">
        <f>Table1[[#This Row],[Befolyt]]</f>
        <v>#VALUE!</v>
      </c>
      <c r="B7895" t="e">
        <f>Table1[[#This Row],[ÜK]]</f>
        <v>#VALUE!</v>
      </c>
      <c r="C7895" s="3" t="e">
        <f>Table1[[#This Row],[Szla]]</f>
        <v>#VALUE!</v>
      </c>
      <c r="D7895" s="6" t="e">
        <f>Table1[[#This Row],[Kelt_hó]]</f>
        <v>#VALUE!</v>
      </c>
      <c r="E7895" t="e">
        <f>Table1[[#This Row],[Vevő]]</f>
        <v>#VALUE!</v>
      </c>
      <c r="F7895" t="e">
        <f>Table1[[#This Row],[Termékkör]]</f>
        <v>#VALUE!</v>
      </c>
      <c r="G7895" s="4" t="e">
        <f>Table1[[#This Row],[SzumElad]]</f>
        <v>#VALUE!</v>
      </c>
      <c r="H7895" s="7" t="e">
        <f>Table1[[#This Row],[Jut_%]]</f>
        <v>#VALUE!</v>
      </c>
      <c r="I7895" s="4" t="e">
        <f>Table1[[#This Row],[Jut]]</f>
        <v>#VALUE!</v>
      </c>
      <c r="J7895" s="4" t="e">
        <f>Table1[[#This Row],[Column1]]</f>
        <v>#VALUE!</v>
      </c>
    </row>
    <row r="7896" spans="1:10" hidden="1" x14ac:dyDescent="0.3">
      <c r="A7896" s="2" t="e">
        <f>Table1[[#This Row],[Befolyt]]</f>
        <v>#VALUE!</v>
      </c>
      <c r="B7896" t="e">
        <f>Table1[[#This Row],[ÜK]]</f>
        <v>#VALUE!</v>
      </c>
      <c r="C7896" s="3" t="e">
        <f>Table1[[#This Row],[Szla]]</f>
        <v>#VALUE!</v>
      </c>
      <c r="D7896" s="6" t="e">
        <f>Table1[[#This Row],[Kelt_hó]]</f>
        <v>#VALUE!</v>
      </c>
      <c r="E7896" t="e">
        <f>Table1[[#This Row],[Vevő]]</f>
        <v>#VALUE!</v>
      </c>
      <c r="F7896" t="e">
        <f>Table1[[#This Row],[Termékkör]]</f>
        <v>#VALUE!</v>
      </c>
      <c r="G7896" s="4" t="e">
        <f>Table1[[#This Row],[SzumElad]]</f>
        <v>#VALUE!</v>
      </c>
      <c r="H7896" s="7" t="e">
        <f>Table1[[#This Row],[Jut_%]]</f>
        <v>#VALUE!</v>
      </c>
      <c r="I7896" s="4" t="e">
        <f>Table1[[#This Row],[Jut]]</f>
        <v>#VALUE!</v>
      </c>
      <c r="J7896" s="4" t="e">
        <f>Table1[[#This Row],[Column1]]</f>
        <v>#VALUE!</v>
      </c>
    </row>
    <row r="7897" spans="1:10" hidden="1" x14ac:dyDescent="0.3">
      <c r="A7897" s="2" t="e">
        <f>Table1[[#This Row],[Befolyt]]</f>
        <v>#VALUE!</v>
      </c>
      <c r="B7897" t="e">
        <f>Table1[[#This Row],[ÜK]]</f>
        <v>#VALUE!</v>
      </c>
      <c r="C7897" s="3" t="e">
        <f>Table1[[#This Row],[Szla]]</f>
        <v>#VALUE!</v>
      </c>
      <c r="D7897" s="6" t="e">
        <f>Table1[[#This Row],[Kelt_hó]]</f>
        <v>#VALUE!</v>
      </c>
      <c r="E7897" t="e">
        <f>Table1[[#This Row],[Vevő]]</f>
        <v>#VALUE!</v>
      </c>
      <c r="F7897" t="e">
        <f>Table1[[#This Row],[Termékkör]]</f>
        <v>#VALUE!</v>
      </c>
      <c r="G7897" s="4" t="e">
        <f>Table1[[#This Row],[SzumElad]]</f>
        <v>#VALUE!</v>
      </c>
      <c r="H7897" s="7" t="e">
        <f>Table1[[#This Row],[Jut_%]]</f>
        <v>#VALUE!</v>
      </c>
      <c r="I7897" s="4" t="e">
        <f>Table1[[#This Row],[Jut]]</f>
        <v>#VALUE!</v>
      </c>
      <c r="J7897" s="4" t="e">
        <f>Table1[[#This Row],[Column1]]</f>
        <v>#VALUE!</v>
      </c>
    </row>
    <row r="7898" spans="1:10" hidden="1" x14ac:dyDescent="0.3">
      <c r="A7898" s="2" t="e">
        <f>Table1[[#This Row],[Befolyt]]</f>
        <v>#VALUE!</v>
      </c>
      <c r="B7898" t="e">
        <f>Table1[[#This Row],[ÜK]]</f>
        <v>#VALUE!</v>
      </c>
      <c r="C7898" s="3" t="e">
        <f>Table1[[#This Row],[Szla]]</f>
        <v>#VALUE!</v>
      </c>
      <c r="D7898" s="6" t="e">
        <f>Table1[[#This Row],[Kelt_hó]]</f>
        <v>#VALUE!</v>
      </c>
      <c r="E7898" t="e">
        <f>Table1[[#This Row],[Vevő]]</f>
        <v>#VALUE!</v>
      </c>
      <c r="F7898" t="e">
        <f>Table1[[#This Row],[Termékkör]]</f>
        <v>#VALUE!</v>
      </c>
      <c r="G7898" s="4" t="e">
        <f>Table1[[#This Row],[SzumElad]]</f>
        <v>#VALUE!</v>
      </c>
      <c r="H7898" s="7" t="e">
        <f>Table1[[#This Row],[Jut_%]]</f>
        <v>#VALUE!</v>
      </c>
      <c r="I7898" s="4" t="e">
        <f>Table1[[#This Row],[Jut]]</f>
        <v>#VALUE!</v>
      </c>
      <c r="J7898" s="4" t="e">
        <f>Table1[[#This Row],[Column1]]</f>
        <v>#VALUE!</v>
      </c>
    </row>
    <row r="7899" spans="1:10" hidden="1" x14ac:dyDescent="0.3">
      <c r="A7899" s="2" t="e">
        <f>Table1[[#This Row],[Befolyt]]</f>
        <v>#VALUE!</v>
      </c>
      <c r="B7899" t="e">
        <f>Table1[[#This Row],[ÜK]]</f>
        <v>#VALUE!</v>
      </c>
      <c r="C7899" s="3" t="e">
        <f>Table1[[#This Row],[Szla]]</f>
        <v>#VALUE!</v>
      </c>
      <c r="D7899" s="6" t="e">
        <f>Table1[[#This Row],[Kelt_hó]]</f>
        <v>#VALUE!</v>
      </c>
      <c r="E7899" t="e">
        <f>Table1[[#This Row],[Vevő]]</f>
        <v>#VALUE!</v>
      </c>
      <c r="F7899" t="e">
        <f>Table1[[#This Row],[Termékkör]]</f>
        <v>#VALUE!</v>
      </c>
      <c r="G7899" s="4" t="e">
        <f>Table1[[#This Row],[SzumElad]]</f>
        <v>#VALUE!</v>
      </c>
      <c r="H7899" s="7" t="e">
        <f>Table1[[#This Row],[Jut_%]]</f>
        <v>#VALUE!</v>
      </c>
      <c r="I7899" s="4" t="e">
        <f>Table1[[#This Row],[Jut]]</f>
        <v>#VALUE!</v>
      </c>
      <c r="J7899" s="4" t="e">
        <f>Table1[[#This Row],[Column1]]</f>
        <v>#VALUE!</v>
      </c>
    </row>
    <row r="7900" spans="1:10" hidden="1" x14ac:dyDescent="0.3">
      <c r="A7900" s="2" t="e">
        <f>Table1[[#This Row],[Befolyt]]</f>
        <v>#VALUE!</v>
      </c>
      <c r="B7900" t="e">
        <f>Table1[[#This Row],[ÜK]]</f>
        <v>#VALUE!</v>
      </c>
      <c r="C7900" s="3" t="e">
        <f>Table1[[#This Row],[Szla]]</f>
        <v>#VALUE!</v>
      </c>
      <c r="D7900" s="6" t="e">
        <f>Table1[[#This Row],[Kelt_hó]]</f>
        <v>#VALUE!</v>
      </c>
      <c r="E7900" t="e">
        <f>Table1[[#This Row],[Vevő]]</f>
        <v>#VALUE!</v>
      </c>
      <c r="F7900" t="e">
        <f>Table1[[#This Row],[Termékkör]]</f>
        <v>#VALUE!</v>
      </c>
      <c r="G7900" s="4" t="e">
        <f>Table1[[#This Row],[SzumElad]]</f>
        <v>#VALUE!</v>
      </c>
      <c r="H7900" s="7" t="e">
        <f>Table1[[#This Row],[Jut_%]]</f>
        <v>#VALUE!</v>
      </c>
      <c r="I7900" s="4" t="e">
        <f>Table1[[#This Row],[Jut]]</f>
        <v>#VALUE!</v>
      </c>
      <c r="J7900" s="4" t="e">
        <f>Table1[[#This Row],[Column1]]</f>
        <v>#VALUE!</v>
      </c>
    </row>
    <row r="7901" spans="1:10" hidden="1" x14ac:dyDescent="0.3">
      <c r="A7901" s="2" t="e">
        <f>Table1[[#This Row],[Befolyt]]</f>
        <v>#VALUE!</v>
      </c>
      <c r="B7901" t="e">
        <f>Table1[[#This Row],[ÜK]]</f>
        <v>#VALUE!</v>
      </c>
      <c r="C7901" s="3" t="e">
        <f>Table1[[#This Row],[Szla]]</f>
        <v>#VALUE!</v>
      </c>
      <c r="D7901" s="6" t="e">
        <f>Table1[[#This Row],[Kelt_hó]]</f>
        <v>#VALUE!</v>
      </c>
      <c r="E7901" t="e">
        <f>Table1[[#This Row],[Vevő]]</f>
        <v>#VALUE!</v>
      </c>
      <c r="F7901" t="e">
        <f>Table1[[#This Row],[Termékkör]]</f>
        <v>#VALUE!</v>
      </c>
      <c r="G7901" s="4" t="e">
        <f>Table1[[#This Row],[SzumElad]]</f>
        <v>#VALUE!</v>
      </c>
      <c r="H7901" s="7" t="e">
        <f>Table1[[#This Row],[Jut_%]]</f>
        <v>#VALUE!</v>
      </c>
      <c r="I7901" s="4" t="e">
        <f>Table1[[#This Row],[Jut]]</f>
        <v>#VALUE!</v>
      </c>
      <c r="J7901" s="4" t="e">
        <f>Table1[[#This Row],[Column1]]</f>
        <v>#VALUE!</v>
      </c>
    </row>
    <row r="7902" spans="1:10" hidden="1" x14ac:dyDescent="0.3">
      <c r="A7902" s="2" t="e">
        <f>Table1[[#This Row],[Befolyt]]</f>
        <v>#VALUE!</v>
      </c>
      <c r="B7902" t="e">
        <f>Table1[[#This Row],[ÜK]]</f>
        <v>#VALUE!</v>
      </c>
      <c r="C7902" s="3" t="e">
        <f>Table1[[#This Row],[Szla]]</f>
        <v>#VALUE!</v>
      </c>
      <c r="D7902" s="6" t="e">
        <f>Table1[[#This Row],[Kelt_hó]]</f>
        <v>#VALUE!</v>
      </c>
      <c r="E7902" t="e">
        <f>Table1[[#This Row],[Vevő]]</f>
        <v>#VALUE!</v>
      </c>
      <c r="F7902" t="e">
        <f>Table1[[#This Row],[Termékkör]]</f>
        <v>#VALUE!</v>
      </c>
      <c r="G7902" s="4" t="e">
        <f>Table1[[#This Row],[SzumElad]]</f>
        <v>#VALUE!</v>
      </c>
      <c r="H7902" s="7" t="e">
        <f>Table1[[#This Row],[Jut_%]]</f>
        <v>#VALUE!</v>
      </c>
      <c r="I7902" s="4" t="e">
        <f>Table1[[#This Row],[Jut]]</f>
        <v>#VALUE!</v>
      </c>
      <c r="J7902" s="4" t="e">
        <f>Table1[[#This Row],[Column1]]</f>
        <v>#VALUE!</v>
      </c>
    </row>
    <row r="7903" spans="1:10" hidden="1" x14ac:dyDescent="0.3">
      <c r="A7903" s="2" t="e">
        <f>Table1[[#This Row],[Befolyt]]</f>
        <v>#VALUE!</v>
      </c>
      <c r="B7903" t="e">
        <f>Table1[[#This Row],[ÜK]]</f>
        <v>#VALUE!</v>
      </c>
      <c r="C7903" s="3" t="e">
        <f>Table1[[#This Row],[Szla]]</f>
        <v>#VALUE!</v>
      </c>
      <c r="D7903" s="6" t="e">
        <f>Table1[[#This Row],[Kelt_hó]]</f>
        <v>#VALUE!</v>
      </c>
      <c r="E7903" t="e">
        <f>Table1[[#This Row],[Vevő]]</f>
        <v>#VALUE!</v>
      </c>
      <c r="F7903" t="e">
        <f>Table1[[#This Row],[Termékkör]]</f>
        <v>#VALUE!</v>
      </c>
      <c r="G7903" s="4" t="e">
        <f>Table1[[#This Row],[SzumElad]]</f>
        <v>#VALUE!</v>
      </c>
      <c r="H7903" s="7" t="e">
        <f>Table1[[#This Row],[Jut_%]]</f>
        <v>#VALUE!</v>
      </c>
      <c r="I7903" s="4" t="e">
        <f>Table1[[#This Row],[Jut]]</f>
        <v>#VALUE!</v>
      </c>
      <c r="J7903" s="4" t="e">
        <f>Table1[[#This Row],[Column1]]</f>
        <v>#VALUE!</v>
      </c>
    </row>
    <row r="7904" spans="1:10" hidden="1" x14ac:dyDescent="0.3">
      <c r="A7904" s="2" t="e">
        <f>Table1[[#This Row],[Befolyt]]</f>
        <v>#VALUE!</v>
      </c>
      <c r="B7904" t="e">
        <f>Table1[[#This Row],[ÜK]]</f>
        <v>#VALUE!</v>
      </c>
      <c r="C7904" s="3" t="e">
        <f>Table1[[#This Row],[Szla]]</f>
        <v>#VALUE!</v>
      </c>
      <c r="D7904" s="6" t="e">
        <f>Table1[[#This Row],[Kelt_hó]]</f>
        <v>#VALUE!</v>
      </c>
      <c r="E7904" t="e">
        <f>Table1[[#This Row],[Vevő]]</f>
        <v>#VALUE!</v>
      </c>
      <c r="F7904" t="e">
        <f>Table1[[#This Row],[Termékkör]]</f>
        <v>#VALUE!</v>
      </c>
      <c r="G7904" s="4" t="e">
        <f>Table1[[#This Row],[SzumElad]]</f>
        <v>#VALUE!</v>
      </c>
      <c r="H7904" s="7" t="e">
        <f>Table1[[#This Row],[Jut_%]]</f>
        <v>#VALUE!</v>
      </c>
      <c r="I7904" s="4" t="e">
        <f>Table1[[#This Row],[Jut]]</f>
        <v>#VALUE!</v>
      </c>
      <c r="J7904" s="4" t="e">
        <f>Table1[[#This Row],[Column1]]</f>
        <v>#VALUE!</v>
      </c>
    </row>
    <row r="7905" spans="1:10" hidden="1" x14ac:dyDescent="0.3">
      <c r="A7905" s="2" t="e">
        <f>Table1[[#This Row],[Befolyt]]</f>
        <v>#VALUE!</v>
      </c>
      <c r="B7905" t="e">
        <f>Table1[[#This Row],[ÜK]]</f>
        <v>#VALUE!</v>
      </c>
      <c r="C7905" s="3" t="e">
        <f>Table1[[#This Row],[Szla]]</f>
        <v>#VALUE!</v>
      </c>
      <c r="D7905" s="6" t="e">
        <f>Table1[[#This Row],[Kelt_hó]]</f>
        <v>#VALUE!</v>
      </c>
      <c r="E7905" t="e">
        <f>Table1[[#This Row],[Vevő]]</f>
        <v>#VALUE!</v>
      </c>
      <c r="F7905" t="e">
        <f>Table1[[#This Row],[Termékkör]]</f>
        <v>#VALUE!</v>
      </c>
      <c r="G7905" s="4" t="e">
        <f>Table1[[#This Row],[SzumElad]]</f>
        <v>#VALUE!</v>
      </c>
      <c r="H7905" s="7" t="e">
        <f>Table1[[#This Row],[Jut_%]]</f>
        <v>#VALUE!</v>
      </c>
      <c r="I7905" s="4" t="e">
        <f>Table1[[#This Row],[Jut]]</f>
        <v>#VALUE!</v>
      </c>
      <c r="J7905" s="4" t="e">
        <f>Table1[[#This Row],[Column1]]</f>
        <v>#VALUE!</v>
      </c>
    </row>
    <row r="7906" spans="1:10" hidden="1" x14ac:dyDescent="0.3">
      <c r="A7906" s="2" t="e">
        <f>Table1[[#This Row],[Befolyt]]</f>
        <v>#VALUE!</v>
      </c>
      <c r="B7906" t="e">
        <f>Table1[[#This Row],[ÜK]]</f>
        <v>#VALUE!</v>
      </c>
      <c r="C7906" s="3" t="e">
        <f>Table1[[#This Row],[Szla]]</f>
        <v>#VALUE!</v>
      </c>
      <c r="D7906" s="6" t="e">
        <f>Table1[[#This Row],[Kelt_hó]]</f>
        <v>#VALUE!</v>
      </c>
      <c r="E7906" t="e">
        <f>Table1[[#This Row],[Vevő]]</f>
        <v>#VALUE!</v>
      </c>
      <c r="F7906" t="e">
        <f>Table1[[#This Row],[Termékkör]]</f>
        <v>#VALUE!</v>
      </c>
      <c r="G7906" s="4" t="e">
        <f>Table1[[#This Row],[SzumElad]]</f>
        <v>#VALUE!</v>
      </c>
      <c r="H7906" s="7" t="e">
        <f>Table1[[#This Row],[Jut_%]]</f>
        <v>#VALUE!</v>
      </c>
      <c r="I7906" s="4" t="e">
        <f>Table1[[#This Row],[Jut]]</f>
        <v>#VALUE!</v>
      </c>
      <c r="J7906" s="4" t="e">
        <f>Table1[[#This Row],[Column1]]</f>
        <v>#VALUE!</v>
      </c>
    </row>
    <row r="7907" spans="1:10" hidden="1" x14ac:dyDescent="0.3">
      <c r="A7907" s="2" t="e">
        <f>Table1[[#This Row],[Befolyt]]</f>
        <v>#VALUE!</v>
      </c>
      <c r="B7907" t="e">
        <f>Table1[[#This Row],[ÜK]]</f>
        <v>#VALUE!</v>
      </c>
      <c r="C7907" s="3" t="e">
        <f>Table1[[#This Row],[Szla]]</f>
        <v>#VALUE!</v>
      </c>
      <c r="D7907" s="6" t="e">
        <f>Table1[[#This Row],[Kelt_hó]]</f>
        <v>#VALUE!</v>
      </c>
      <c r="E7907" t="e">
        <f>Table1[[#This Row],[Vevő]]</f>
        <v>#VALUE!</v>
      </c>
      <c r="F7907" t="e">
        <f>Table1[[#This Row],[Termékkör]]</f>
        <v>#VALUE!</v>
      </c>
      <c r="G7907" s="4" t="e">
        <f>Table1[[#This Row],[SzumElad]]</f>
        <v>#VALUE!</v>
      </c>
      <c r="H7907" s="7" t="e">
        <f>Table1[[#This Row],[Jut_%]]</f>
        <v>#VALUE!</v>
      </c>
      <c r="I7907" s="4" t="e">
        <f>Table1[[#This Row],[Jut]]</f>
        <v>#VALUE!</v>
      </c>
      <c r="J7907" s="4" t="e">
        <f>Table1[[#This Row],[Column1]]</f>
        <v>#VALUE!</v>
      </c>
    </row>
    <row r="7908" spans="1:10" hidden="1" x14ac:dyDescent="0.3">
      <c r="A7908" s="2" t="e">
        <f>Table1[[#This Row],[Befolyt]]</f>
        <v>#VALUE!</v>
      </c>
      <c r="B7908" t="e">
        <f>Table1[[#This Row],[ÜK]]</f>
        <v>#VALUE!</v>
      </c>
      <c r="C7908" s="3" t="e">
        <f>Table1[[#This Row],[Szla]]</f>
        <v>#VALUE!</v>
      </c>
      <c r="D7908" s="6" t="e">
        <f>Table1[[#This Row],[Kelt_hó]]</f>
        <v>#VALUE!</v>
      </c>
      <c r="E7908" t="e">
        <f>Table1[[#This Row],[Vevő]]</f>
        <v>#VALUE!</v>
      </c>
      <c r="F7908" t="e">
        <f>Table1[[#This Row],[Termékkör]]</f>
        <v>#VALUE!</v>
      </c>
      <c r="G7908" s="4" t="e">
        <f>Table1[[#This Row],[SzumElad]]</f>
        <v>#VALUE!</v>
      </c>
      <c r="H7908" s="7" t="e">
        <f>Table1[[#This Row],[Jut_%]]</f>
        <v>#VALUE!</v>
      </c>
      <c r="I7908" s="4" t="e">
        <f>Table1[[#This Row],[Jut]]</f>
        <v>#VALUE!</v>
      </c>
      <c r="J7908" s="4" t="e">
        <f>Table1[[#This Row],[Column1]]</f>
        <v>#VALUE!</v>
      </c>
    </row>
    <row r="7909" spans="1:10" hidden="1" x14ac:dyDescent="0.3">
      <c r="A7909" s="2" t="e">
        <f>Table1[[#This Row],[Befolyt]]</f>
        <v>#VALUE!</v>
      </c>
      <c r="B7909" t="e">
        <f>Table1[[#This Row],[ÜK]]</f>
        <v>#VALUE!</v>
      </c>
      <c r="C7909" s="3" t="e">
        <f>Table1[[#This Row],[Szla]]</f>
        <v>#VALUE!</v>
      </c>
      <c r="D7909" s="6" t="e">
        <f>Table1[[#This Row],[Kelt_hó]]</f>
        <v>#VALUE!</v>
      </c>
      <c r="E7909" t="e">
        <f>Table1[[#This Row],[Vevő]]</f>
        <v>#VALUE!</v>
      </c>
      <c r="F7909" t="e">
        <f>Table1[[#This Row],[Termékkör]]</f>
        <v>#VALUE!</v>
      </c>
      <c r="G7909" s="4" t="e">
        <f>Table1[[#This Row],[SzumElad]]</f>
        <v>#VALUE!</v>
      </c>
      <c r="H7909" s="7" t="e">
        <f>Table1[[#This Row],[Jut_%]]</f>
        <v>#VALUE!</v>
      </c>
      <c r="I7909" s="4" t="e">
        <f>Table1[[#This Row],[Jut]]</f>
        <v>#VALUE!</v>
      </c>
      <c r="J7909" s="4" t="e">
        <f>Table1[[#This Row],[Column1]]</f>
        <v>#VALUE!</v>
      </c>
    </row>
    <row r="7910" spans="1:10" hidden="1" x14ac:dyDescent="0.3">
      <c r="A7910" s="2" t="e">
        <f>Table1[[#This Row],[Befolyt]]</f>
        <v>#VALUE!</v>
      </c>
      <c r="B7910" t="e">
        <f>Table1[[#This Row],[ÜK]]</f>
        <v>#VALUE!</v>
      </c>
      <c r="C7910" s="3" t="e">
        <f>Table1[[#This Row],[Szla]]</f>
        <v>#VALUE!</v>
      </c>
      <c r="D7910" s="6" t="e">
        <f>Table1[[#This Row],[Kelt_hó]]</f>
        <v>#VALUE!</v>
      </c>
      <c r="E7910" t="e">
        <f>Table1[[#This Row],[Vevő]]</f>
        <v>#VALUE!</v>
      </c>
      <c r="F7910" t="e">
        <f>Table1[[#This Row],[Termékkör]]</f>
        <v>#VALUE!</v>
      </c>
      <c r="G7910" s="4" t="e">
        <f>Table1[[#This Row],[SzumElad]]</f>
        <v>#VALUE!</v>
      </c>
      <c r="H7910" s="7" t="e">
        <f>Table1[[#This Row],[Jut_%]]</f>
        <v>#VALUE!</v>
      </c>
      <c r="I7910" s="4" t="e">
        <f>Table1[[#This Row],[Jut]]</f>
        <v>#VALUE!</v>
      </c>
      <c r="J7910" s="4" t="e">
        <f>Table1[[#This Row],[Column1]]</f>
        <v>#VALUE!</v>
      </c>
    </row>
    <row r="7911" spans="1:10" hidden="1" x14ac:dyDescent="0.3">
      <c r="A7911" s="2" t="e">
        <f>Table1[[#This Row],[Befolyt]]</f>
        <v>#VALUE!</v>
      </c>
      <c r="B7911" t="e">
        <f>Table1[[#This Row],[ÜK]]</f>
        <v>#VALUE!</v>
      </c>
      <c r="C7911" s="3" t="e">
        <f>Table1[[#This Row],[Szla]]</f>
        <v>#VALUE!</v>
      </c>
      <c r="D7911" s="6" t="e">
        <f>Table1[[#This Row],[Kelt_hó]]</f>
        <v>#VALUE!</v>
      </c>
      <c r="E7911" t="e">
        <f>Table1[[#This Row],[Vevő]]</f>
        <v>#VALUE!</v>
      </c>
      <c r="F7911" t="e">
        <f>Table1[[#This Row],[Termékkör]]</f>
        <v>#VALUE!</v>
      </c>
      <c r="G7911" s="4" t="e">
        <f>Table1[[#This Row],[SzumElad]]</f>
        <v>#VALUE!</v>
      </c>
      <c r="H7911" s="7" t="e">
        <f>Table1[[#This Row],[Jut_%]]</f>
        <v>#VALUE!</v>
      </c>
      <c r="I7911" s="4" t="e">
        <f>Table1[[#This Row],[Jut]]</f>
        <v>#VALUE!</v>
      </c>
      <c r="J7911" s="4" t="e">
        <f>Table1[[#This Row],[Column1]]</f>
        <v>#VALUE!</v>
      </c>
    </row>
    <row r="7912" spans="1:10" hidden="1" x14ac:dyDescent="0.3">
      <c r="A7912" s="2" t="e">
        <f>Table1[[#This Row],[Befolyt]]</f>
        <v>#VALUE!</v>
      </c>
      <c r="B7912" t="e">
        <f>Table1[[#This Row],[ÜK]]</f>
        <v>#VALUE!</v>
      </c>
      <c r="C7912" s="3" t="e">
        <f>Table1[[#This Row],[Szla]]</f>
        <v>#VALUE!</v>
      </c>
      <c r="D7912" s="6" t="e">
        <f>Table1[[#This Row],[Kelt_hó]]</f>
        <v>#VALUE!</v>
      </c>
      <c r="E7912" t="e">
        <f>Table1[[#This Row],[Vevő]]</f>
        <v>#VALUE!</v>
      </c>
      <c r="F7912" t="e">
        <f>Table1[[#This Row],[Termékkör]]</f>
        <v>#VALUE!</v>
      </c>
      <c r="G7912" s="4" t="e">
        <f>Table1[[#This Row],[SzumElad]]</f>
        <v>#VALUE!</v>
      </c>
      <c r="H7912" s="7" t="e">
        <f>Table1[[#This Row],[Jut_%]]</f>
        <v>#VALUE!</v>
      </c>
      <c r="I7912" s="4" t="e">
        <f>Table1[[#This Row],[Jut]]</f>
        <v>#VALUE!</v>
      </c>
      <c r="J7912" s="4" t="e">
        <f>Table1[[#This Row],[Column1]]</f>
        <v>#VALUE!</v>
      </c>
    </row>
    <row r="7913" spans="1:10" hidden="1" x14ac:dyDescent="0.3">
      <c r="A7913" s="2" t="e">
        <f>Table1[[#This Row],[Befolyt]]</f>
        <v>#VALUE!</v>
      </c>
      <c r="B7913" t="e">
        <f>Table1[[#This Row],[ÜK]]</f>
        <v>#VALUE!</v>
      </c>
      <c r="C7913" s="3" t="e">
        <f>Table1[[#This Row],[Szla]]</f>
        <v>#VALUE!</v>
      </c>
      <c r="D7913" s="6" t="e">
        <f>Table1[[#This Row],[Kelt_hó]]</f>
        <v>#VALUE!</v>
      </c>
      <c r="E7913" t="e">
        <f>Table1[[#This Row],[Vevő]]</f>
        <v>#VALUE!</v>
      </c>
      <c r="F7913" t="e">
        <f>Table1[[#This Row],[Termékkör]]</f>
        <v>#VALUE!</v>
      </c>
      <c r="G7913" s="4" t="e">
        <f>Table1[[#This Row],[SzumElad]]</f>
        <v>#VALUE!</v>
      </c>
      <c r="H7913" s="7" t="e">
        <f>Table1[[#This Row],[Jut_%]]</f>
        <v>#VALUE!</v>
      </c>
      <c r="I7913" s="4" t="e">
        <f>Table1[[#This Row],[Jut]]</f>
        <v>#VALUE!</v>
      </c>
      <c r="J7913" s="4" t="e">
        <f>Table1[[#This Row],[Column1]]</f>
        <v>#VALUE!</v>
      </c>
    </row>
    <row r="7914" spans="1:10" hidden="1" x14ac:dyDescent="0.3">
      <c r="A7914" s="2" t="e">
        <f>Table1[[#This Row],[Befolyt]]</f>
        <v>#VALUE!</v>
      </c>
      <c r="B7914" t="e">
        <f>Table1[[#This Row],[ÜK]]</f>
        <v>#VALUE!</v>
      </c>
      <c r="C7914" s="3" t="e">
        <f>Table1[[#This Row],[Szla]]</f>
        <v>#VALUE!</v>
      </c>
      <c r="D7914" s="6" t="e">
        <f>Table1[[#This Row],[Kelt_hó]]</f>
        <v>#VALUE!</v>
      </c>
      <c r="E7914" t="e">
        <f>Table1[[#This Row],[Vevő]]</f>
        <v>#VALUE!</v>
      </c>
      <c r="F7914" t="e">
        <f>Table1[[#This Row],[Termékkör]]</f>
        <v>#VALUE!</v>
      </c>
      <c r="G7914" s="4" t="e">
        <f>Table1[[#This Row],[SzumElad]]</f>
        <v>#VALUE!</v>
      </c>
      <c r="H7914" s="7" t="e">
        <f>Table1[[#This Row],[Jut_%]]</f>
        <v>#VALUE!</v>
      </c>
      <c r="I7914" s="4" t="e">
        <f>Table1[[#This Row],[Jut]]</f>
        <v>#VALUE!</v>
      </c>
      <c r="J7914" s="4" t="e">
        <f>Table1[[#This Row],[Column1]]</f>
        <v>#VALUE!</v>
      </c>
    </row>
    <row r="7915" spans="1:10" hidden="1" x14ac:dyDescent="0.3">
      <c r="A7915" s="2" t="e">
        <f>Table1[[#This Row],[Befolyt]]</f>
        <v>#VALUE!</v>
      </c>
      <c r="B7915" t="e">
        <f>Table1[[#This Row],[ÜK]]</f>
        <v>#VALUE!</v>
      </c>
      <c r="C7915" s="3" t="e">
        <f>Table1[[#This Row],[Szla]]</f>
        <v>#VALUE!</v>
      </c>
      <c r="D7915" s="6" t="e">
        <f>Table1[[#This Row],[Kelt_hó]]</f>
        <v>#VALUE!</v>
      </c>
      <c r="E7915" t="e">
        <f>Table1[[#This Row],[Vevő]]</f>
        <v>#VALUE!</v>
      </c>
      <c r="F7915" t="e">
        <f>Table1[[#This Row],[Termékkör]]</f>
        <v>#VALUE!</v>
      </c>
      <c r="G7915" s="4" t="e">
        <f>Table1[[#This Row],[SzumElad]]</f>
        <v>#VALUE!</v>
      </c>
      <c r="H7915" s="7" t="e">
        <f>Table1[[#This Row],[Jut_%]]</f>
        <v>#VALUE!</v>
      </c>
      <c r="I7915" s="4" t="e">
        <f>Table1[[#This Row],[Jut]]</f>
        <v>#VALUE!</v>
      </c>
      <c r="J7915" s="4" t="e">
        <f>Table1[[#This Row],[Column1]]</f>
        <v>#VALUE!</v>
      </c>
    </row>
    <row r="7916" spans="1:10" hidden="1" x14ac:dyDescent="0.3">
      <c r="A7916" s="2" t="e">
        <f>Table1[[#This Row],[Befolyt]]</f>
        <v>#VALUE!</v>
      </c>
      <c r="B7916" t="e">
        <f>Table1[[#This Row],[ÜK]]</f>
        <v>#VALUE!</v>
      </c>
      <c r="C7916" s="3" t="e">
        <f>Table1[[#This Row],[Szla]]</f>
        <v>#VALUE!</v>
      </c>
      <c r="D7916" s="6" t="e">
        <f>Table1[[#This Row],[Kelt_hó]]</f>
        <v>#VALUE!</v>
      </c>
      <c r="E7916" t="e">
        <f>Table1[[#This Row],[Vevő]]</f>
        <v>#VALUE!</v>
      </c>
      <c r="F7916" t="e">
        <f>Table1[[#This Row],[Termékkör]]</f>
        <v>#VALUE!</v>
      </c>
      <c r="G7916" s="4" t="e">
        <f>Table1[[#This Row],[SzumElad]]</f>
        <v>#VALUE!</v>
      </c>
      <c r="H7916" s="7" t="e">
        <f>Table1[[#This Row],[Jut_%]]</f>
        <v>#VALUE!</v>
      </c>
      <c r="I7916" s="4" t="e">
        <f>Table1[[#This Row],[Jut]]</f>
        <v>#VALUE!</v>
      </c>
      <c r="J7916" s="4" t="e">
        <f>Table1[[#This Row],[Column1]]</f>
        <v>#VALUE!</v>
      </c>
    </row>
    <row r="7917" spans="1:10" hidden="1" x14ac:dyDescent="0.3">
      <c r="A7917" s="2" t="e">
        <f>Table1[[#This Row],[Befolyt]]</f>
        <v>#VALUE!</v>
      </c>
      <c r="B7917" t="e">
        <f>Table1[[#This Row],[ÜK]]</f>
        <v>#VALUE!</v>
      </c>
      <c r="C7917" s="3" t="e">
        <f>Table1[[#This Row],[Szla]]</f>
        <v>#VALUE!</v>
      </c>
      <c r="D7917" s="6" t="e">
        <f>Table1[[#This Row],[Kelt_hó]]</f>
        <v>#VALUE!</v>
      </c>
      <c r="E7917" t="e">
        <f>Table1[[#This Row],[Vevő]]</f>
        <v>#VALUE!</v>
      </c>
      <c r="F7917" t="e">
        <f>Table1[[#This Row],[Termékkör]]</f>
        <v>#VALUE!</v>
      </c>
      <c r="G7917" s="4" t="e">
        <f>Table1[[#This Row],[SzumElad]]</f>
        <v>#VALUE!</v>
      </c>
      <c r="H7917" s="7" t="e">
        <f>Table1[[#This Row],[Jut_%]]</f>
        <v>#VALUE!</v>
      </c>
      <c r="I7917" s="4" t="e">
        <f>Table1[[#This Row],[Jut]]</f>
        <v>#VALUE!</v>
      </c>
      <c r="J7917" s="4" t="e">
        <f>Table1[[#This Row],[Column1]]</f>
        <v>#VALUE!</v>
      </c>
    </row>
    <row r="7918" spans="1:10" hidden="1" x14ac:dyDescent="0.3">
      <c r="A7918" s="2" t="e">
        <f>Table1[[#This Row],[Befolyt]]</f>
        <v>#VALUE!</v>
      </c>
      <c r="B7918" t="e">
        <f>Table1[[#This Row],[ÜK]]</f>
        <v>#VALUE!</v>
      </c>
      <c r="C7918" s="3" t="e">
        <f>Table1[[#This Row],[Szla]]</f>
        <v>#VALUE!</v>
      </c>
      <c r="D7918" s="6" t="e">
        <f>Table1[[#This Row],[Kelt_hó]]</f>
        <v>#VALUE!</v>
      </c>
      <c r="E7918" t="e">
        <f>Table1[[#This Row],[Vevő]]</f>
        <v>#VALUE!</v>
      </c>
      <c r="F7918" t="e">
        <f>Table1[[#This Row],[Termékkör]]</f>
        <v>#VALUE!</v>
      </c>
      <c r="G7918" s="4" t="e">
        <f>Table1[[#This Row],[SzumElad]]</f>
        <v>#VALUE!</v>
      </c>
      <c r="H7918" s="7" t="e">
        <f>Table1[[#This Row],[Jut_%]]</f>
        <v>#VALUE!</v>
      </c>
      <c r="I7918" s="4" t="e">
        <f>Table1[[#This Row],[Jut]]</f>
        <v>#VALUE!</v>
      </c>
      <c r="J7918" s="4" t="e">
        <f>Table1[[#This Row],[Column1]]</f>
        <v>#VALUE!</v>
      </c>
    </row>
    <row r="7919" spans="1:10" hidden="1" x14ac:dyDescent="0.3">
      <c r="A7919" s="2" t="e">
        <f>Table1[[#This Row],[Befolyt]]</f>
        <v>#VALUE!</v>
      </c>
      <c r="B7919" t="e">
        <f>Table1[[#This Row],[ÜK]]</f>
        <v>#VALUE!</v>
      </c>
      <c r="C7919" s="3" t="e">
        <f>Table1[[#This Row],[Szla]]</f>
        <v>#VALUE!</v>
      </c>
      <c r="D7919" s="6" t="e">
        <f>Table1[[#This Row],[Kelt_hó]]</f>
        <v>#VALUE!</v>
      </c>
      <c r="E7919" t="e">
        <f>Table1[[#This Row],[Vevő]]</f>
        <v>#VALUE!</v>
      </c>
      <c r="F7919" t="e">
        <f>Table1[[#This Row],[Termékkör]]</f>
        <v>#VALUE!</v>
      </c>
      <c r="G7919" s="4" t="e">
        <f>Table1[[#This Row],[SzumElad]]</f>
        <v>#VALUE!</v>
      </c>
      <c r="H7919" s="7" t="e">
        <f>Table1[[#This Row],[Jut_%]]</f>
        <v>#VALUE!</v>
      </c>
      <c r="I7919" s="4" t="e">
        <f>Table1[[#This Row],[Jut]]</f>
        <v>#VALUE!</v>
      </c>
      <c r="J7919" s="4" t="e">
        <f>Table1[[#This Row],[Column1]]</f>
        <v>#VALUE!</v>
      </c>
    </row>
    <row r="7920" spans="1:10" hidden="1" x14ac:dyDescent="0.3">
      <c r="A7920" s="2" t="e">
        <f>Table1[[#This Row],[Befolyt]]</f>
        <v>#VALUE!</v>
      </c>
      <c r="B7920" t="e">
        <f>Table1[[#This Row],[ÜK]]</f>
        <v>#VALUE!</v>
      </c>
      <c r="C7920" s="3" t="e">
        <f>Table1[[#This Row],[Szla]]</f>
        <v>#VALUE!</v>
      </c>
      <c r="D7920" s="6" t="e">
        <f>Table1[[#This Row],[Kelt_hó]]</f>
        <v>#VALUE!</v>
      </c>
      <c r="E7920" t="e">
        <f>Table1[[#This Row],[Vevő]]</f>
        <v>#VALUE!</v>
      </c>
      <c r="F7920" t="e">
        <f>Table1[[#This Row],[Termékkör]]</f>
        <v>#VALUE!</v>
      </c>
      <c r="G7920" s="4" t="e">
        <f>Table1[[#This Row],[SzumElad]]</f>
        <v>#VALUE!</v>
      </c>
      <c r="H7920" s="7" t="e">
        <f>Table1[[#This Row],[Jut_%]]</f>
        <v>#VALUE!</v>
      </c>
      <c r="I7920" s="4" t="e">
        <f>Table1[[#This Row],[Jut]]</f>
        <v>#VALUE!</v>
      </c>
      <c r="J7920" s="4" t="e">
        <f>Table1[[#This Row],[Column1]]</f>
        <v>#VALUE!</v>
      </c>
    </row>
    <row r="7921" spans="1:10" hidden="1" x14ac:dyDescent="0.3">
      <c r="A7921" s="2" t="e">
        <f>Table1[[#This Row],[Befolyt]]</f>
        <v>#VALUE!</v>
      </c>
      <c r="B7921" t="e">
        <f>Table1[[#This Row],[ÜK]]</f>
        <v>#VALUE!</v>
      </c>
      <c r="C7921" s="3" t="e">
        <f>Table1[[#This Row],[Szla]]</f>
        <v>#VALUE!</v>
      </c>
      <c r="D7921" s="6" t="e">
        <f>Table1[[#This Row],[Kelt_hó]]</f>
        <v>#VALUE!</v>
      </c>
      <c r="E7921" t="e">
        <f>Table1[[#This Row],[Vevő]]</f>
        <v>#VALUE!</v>
      </c>
      <c r="F7921" t="e">
        <f>Table1[[#This Row],[Termékkör]]</f>
        <v>#VALUE!</v>
      </c>
      <c r="G7921" s="4" t="e">
        <f>Table1[[#This Row],[SzumElad]]</f>
        <v>#VALUE!</v>
      </c>
      <c r="H7921" s="7" t="e">
        <f>Table1[[#This Row],[Jut_%]]</f>
        <v>#VALUE!</v>
      </c>
      <c r="I7921" s="4" t="e">
        <f>Table1[[#This Row],[Jut]]</f>
        <v>#VALUE!</v>
      </c>
      <c r="J7921" s="4" t="e">
        <f>Table1[[#This Row],[Column1]]</f>
        <v>#VALUE!</v>
      </c>
    </row>
    <row r="7922" spans="1:10" hidden="1" x14ac:dyDescent="0.3">
      <c r="A7922" s="2" t="e">
        <f>Table1[[#This Row],[Befolyt]]</f>
        <v>#VALUE!</v>
      </c>
      <c r="B7922" t="e">
        <f>Table1[[#This Row],[ÜK]]</f>
        <v>#VALUE!</v>
      </c>
      <c r="C7922" s="3" t="e">
        <f>Table1[[#This Row],[Szla]]</f>
        <v>#VALUE!</v>
      </c>
      <c r="D7922" s="6" t="e">
        <f>Table1[[#This Row],[Kelt_hó]]</f>
        <v>#VALUE!</v>
      </c>
      <c r="E7922" t="e">
        <f>Table1[[#This Row],[Vevő]]</f>
        <v>#VALUE!</v>
      </c>
      <c r="F7922" t="e">
        <f>Table1[[#This Row],[Termékkör]]</f>
        <v>#VALUE!</v>
      </c>
      <c r="G7922" s="4" t="e">
        <f>Table1[[#This Row],[SzumElad]]</f>
        <v>#VALUE!</v>
      </c>
      <c r="H7922" s="7" t="e">
        <f>Table1[[#This Row],[Jut_%]]</f>
        <v>#VALUE!</v>
      </c>
      <c r="I7922" s="4" t="e">
        <f>Table1[[#This Row],[Jut]]</f>
        <v>#VALUE!</v>
      </c>
      <c r="J7922" s="4" t="e">
        <f>Table1[[#This Row],[Column1]]</f>
        <v>#VALUE!</v>
      </c>
    </row>
    <row r="7923" spans="1:10" hidden="1" x14ac:dyDescent="0.3">
      <c r="A7923" s="2" t="e">
        <f>Table1[[#This Row],[Befolyt]]</f>
        <v>#VALUE!</v>
      </c>
      <c r="B7923" t="e">
        <f>Table1[[#This Row],[ÜK]]</f>
        <v>#VALUE!</v>
      </c>
      <c r="C7923" s="3" t="e">
        <f>Table1[[#This Row],[Szla]]</f>
        <v>#VALUE!</v>
      </c>
      <c r="D7923" s="6" t="e">
        <f>Table1[[#This Row],[Kelt_hó]]</f>
        <v>#VALUE!</v>
      </c>
      <c r="E7923" t="e">
        <f>Table1[[#This Row],[Vevő]]</f>
        <v>#VALUE!</v>
      </c>
      <c r="F7923" t="e">
        <f>Table1[[#This Row],[Termékkör]]</f>
        <v>#VALUE!</v>
      </c>
      <c r="G7923" s="4" t="e">
        <f>Table1[[#This Row],[SzumElad]]</f>
        <v>#VALUE!</v>
      </c>
      <c r="H7923" s="7" t="e">
        <f>Table1[[#This Row],[Jut_%]]</f>
        <v>#VALUE!</v>
      </c>
      <c r="I7923" s="4" t="e">
        <f>Table1[[#This Row],[Jut]]</f>
        <v>#VALUE!</v>
      </c>
      <c r="J7923" s="4" t="e">
        <f>Table1[[#This Row],[Column1]]</f>
        <v>#VALUE!</v>
      </c>
    </row>
    <row r="7924" spans="1:10" hidden="1" x14ac:dyDescent="0.3">
      <c r="A7924" s="2" t="e">
        <f>Table1[[#This Row],[Befolyt]]</f>
        <v>#VALUE!</v>
      </c>
      <c r="B7924" t="e">
        <f>Table1[[#This Row],[ÜK]]</f>
        <v>#VALUE!</v>
      </c>
      <c r="C7924" s="3" t="e">
        <f>Table1[[#This Row],[Szla]]</f>
        <v>#VALUE!</v>
      </c>
      <c r="D7924" s="6" t="e">
        <f>Table1[[#This Row],[Kelt_hó]]</f>
        <v>#VALUE!</v>
      </c>
      <c r="E7924" t="e">
        <f>Table1[[#This Row],[Vevő]]</f>
        <v>#VALUE!</v>
      </c>
      <c r="F7924" t="e">
        <f>Table1[[#This Row],[Termékkör]]</f>
        <v>#VALUE!</v>
      </c>
      <c r="G7924" s="4" t="e">
        <f>Table1[[#This Row],[SzumElad]]</f>
        <v>#VALUE!</v>
      </c>
      <c r="H7924" s="7" t="e">
        <f>Table1[[#This Row],[Jut_%]]</f>
        <v>#VALUE!</v>
      </c>
      <c r="I7924" s="4" t="e">
        <f>Table1[[#This Row],[Jut]]</f>
        <v>#VALUE!</v>
      </c>
      <c r="J7924" s="4" t="e">
        <f>Table1[[#This Row],[Column1]]</f>
        <v>#VALUE!</v>
      </c>
    </row>
    <row r="7925" spans="1:10" hidden="1" x14ac:dyDescent="0.3">
      <c r="A7925" s="2" t="e">
        <f>Table1[[#This Row],[Befolyt]]</f>
        <v>#VALUE!</v>
      </c>
      <c r="B7925" t="e">
        <f>Table1[[#This Row],[ÜK]]</f>
        <v>#VALUE!</v>
      </c>
      <c r="C7925" s="3" t="e">
        <f>Table1[[#This Row],[Szla]]</f>
        <v>#VALUE!</v>
      </c>
      <c r="D7925" s="6" t="e">
        <f>Table1[[#This Row],[Kelt_hó]]</f>
        <v>#VALUE!</v>
      </c>
      <c r="E7925" t="e">
        <f>Table1[[#This Row],[Vevő]]</f>
        <v>#VALUE!</v>
      </c>
      <c r="F7925" t="e">
        <f>Table1[[#This Row],[Termékkör]]</f>
        <v>#VALUE!</v>
      </c>
      <c r="G7925" s="4" t="e">
        <f>Table1[[#This Row],[SzumElad]]</f>
        <v>#VALUE!</v>
      </c>
      <c r="H7925" s="7" t="e">
        <f>Table1[[#This Row],[Jut_%]]</f>
        <v>#VALUE!</v>
      </c>
      <c r="I7925" s="4" t="e">
        <f>Table1[[#This Row],[Jut]]</f>
        <v>#VALUE!</v>
      </c>
      <c r="J7925" s="4" t="e">
        <f>Table1[[#This Row],[Column1]]</f>
        <v>#VALUE!</v>
      </c>
    </row>
    <row r="7926" spans="1:10" hidden="1" x14ac:dyDescent="0.3">
      <c r="A7926" s="2" t="e">
        <f>Table1[[#This Row],[Befolyt]]</f>
        <v>#VALUE!</v>
      </c>
      <c r="B7926" t="e">
        <f>Table1[[#This Row],[ÜK]]</f>
        <v>#VALUE!</v>
      </c>
      <c r="C7926" s="3" t="e">
        <f>Table1[[#This Row],[Szla]]</f>
        <v>#VALUE!</v>
      </c>
      <c r="D7926" s="6" t="e">
        <f>Table1[[#This Row],[Kelt_hó]]</f>
        <v>#VALUE!</v>
      </c>
      <c r="E7926" t="e">
        <f>Table1[[#This Row],[Vevő]]</f>
        <v>#VALUE!</v>
      </c>
      <c r="F7926" t="e">
        <f>Table1[[#This Row],[Termékkör]]</f>
        <v>#VALUE!</v>
      </c>
      <c r="G7926" s="4" t="e">
        <f>Table1[[#This Row],[SzumElad]]</f>
        <v>#VALUE!</v>
      </c>
      <c r="H7926" s="7" t="e">
        <f>Table1[[#This Row],[Jut_%]]</f>
        <v>#VALUE!</v>
      </c>
      <c r="I7926" s="4" t="e">
        <f>Table1[[#This Row],[Jut]]</f>
        <v>#VALUE!</v>
      </c>
      <c r="J7926" s="4" t="e">
        <f>Table1[[#This Row],[Column1]]</f>
        <v>#VALUE!</v>
      </c>
    </row>
    <row r="7927" spans="1:10" hidden="1" x14ac:dyDescent="0.3">
      <c r="A7927" s="2" t="e">
        <f>Table1[[#This Row],[Befolyt]]</f>
        <v>#VALUE!</v>
      </c>
      <c r="B7927" t="e">
        <f>Table1[[#This Row],[ÜK]]</f>
        <v>#VALUE!</v>
      </c>
      <c r="C7927" s="3" t="e">
        <f>Table1[[#This Row],[Szla]]</f>
        <v>#VALUE!</v>
      </c>
      <c r="D7927" s="6" t="e">
        <f>Table1[[#This Row],[Kelt_hó]]</f>
        <v>#VALUE!</v>
      </c>
      <c r="E7927" t="e">
        <f>Table1[[#This Row],[Vevő]]</f>
        <v>#VALUE!</v>
      </c>
      <c r="F7927" t="e">
        <f>Table1[[#This Row],[Termékkör]]</f>
        <v>#VALUE!</v>
      </c>
      <c r="G7927" s="4" t="e">
        <f>Table1[[#This Row],[SzumElad]]</f>
        <v>#VALUE!</v>
      </c>
      <c r="H7927" s="7" t="e">
        <f>Table1[[#This Row],[Jut_%]]</f>
        <v>#VALUE!</v>
      </c>
      <c r="I7927" s="4" t="e">
        <f>Table1[[#This Row],[Jut]]</f>
        <v>#VALUE!</v>
      </c>
      <c r="J7927" s="4" t="e">
        <f>Table1[[#This Row],[Column1]]</f>
        <v>#VALUE!</v>
      </c>
    </row>
    <row r="7928" spans="1:10" hidden="1" x14ac:dyDescent="0.3">
      <c r="A7928" s="2" t="e">
        <f>Table1[[#This Row],[Befolyt]]</f>
        <v>#VALUE!</v>
      </c>
      <c r="B7928" t="e">
        <f>Table1[[#This Row],[ÜK]]</f>
        <v>#VALUE!</v>
      </c>
      <c r="C7928" s="3" t="e">
        <f>Table1[[#This Row],[Szla]]</f>
        <v>#VALUE!</v>
      </c>
      <c r="D7928" s="6" t="e">
        <f>Table1[[#This Row],[Kelt_hó]]</f>
        <v>#VALUE!</v>
      </c>
      <c r="E7928" t="e">
        <f>Table1[[#This Row],[Vevő]]</f>
        <v>#VALUE!</v>
      </c>
      <c r="F7928" t="e">
        <f>Table1[[#This Row],[Termékkör]]</f>
        <v>#VALUE!</v>
      </c>
      <c r="G7928" s="4" t="e">
        <f>Table1[[#This Row],[SzumElad]]</f>
        <v>#VALUE!</v>
      </c>
      <c r="H7928" s="7" t="e">
        <f>Table1[[#This Row],[Jut_%]]</f>
        <v>#VALUE!</v>
      </c>
      <c r="I7928" s="4" t="e">
        <f>Table1[[#This Row],[Jut]]</f>
        <v>#VALUE!</v>
      </c>
      <c r="J7928" s="4" t="e">
        <f>Table1[[#This Row],[Column1]]</f>
        <v>#VALUE!</v>
      </c>
    </row>
    <row r="7929" spans="1:10" hidden="1" x14ac:dyDescent="0.3">
      <c r="A7929" s="2" t="e">
        <f>Table1[[#This Row],[Befolyt]]</f>
        <v>#VALUE!</v>
      </c>
      <c r="B7929" t="e">
        <f>Table1[[#This Row],[ÜK]]</f>
        <v>#VALUE!</v>
      </c>
      <c r="C7929" s="3" t="e">
        <f>Table1[[#This Row],[Szla]]</f>
        <v>#VALUE!</v>
      </c>
      <c r="D7929" s="6" t="e">
        <f>Table1[[#This Row],[Kelt_hó]]</f>
        <v>#VALUE!</v>
      </c>
      <c r="E7929" t="e">
        <f>Table1[[#This Row],[Vevő]]</f>
        <v>#VALUE!</v>
      </c>
      <c r="F7929" t="e">
        <f>Table1[[#This Row],[Termékkör]]</f>
        <v>#VALUE!</v>
      </c>
      <c r="G7929" s="4" t="e">
        <f>Table1[[#This Row],[SzumElad]]</f>
        <v>#VALUE!</v>
      </c>
      <c r="H7929" s="7" t="e">
        <f>Table1[[#This Row],[Jut_%]]</f>
        <v>#VALUE!</v>
      </c>
      <c r="I7929" s="4" t="e">
        <f>Table1[[#This Row],[Jut]]</f>
        <v>#VALUE!</v>
      </c>
      <c r="J7929" s="4" t="e">
        <f>Table1[[#This Row],[Column1]]</f>
        <v>#VALUE!</v>
      </c>
    </row>
    <row r="7930" spans="1:10" hidden="1" x14ac:dyDescent="0.3">
      <c r="A7930" s="2" t="e">
        <f>Table1[[#This Row],[Befolyt]]</f>
        <v>#VALUE!</v>
      </c>
      <c r="B7930" t="e">
        <f>Table1[[#This Row],[ÜK]]</f>
        <v>#VALUE!</v>
      </c>
      <c r="C7930" s="3" t="e">
        <f>Table1[[#This Row],[Szla]]</f>
        <v>#VALUE!</v>
      </c>
      <c r="D7930" s="6" t="e">
        <f>Table1[[#This Row],[Kelt_hó]]</f>
        <v>#VALUE!</v>
      </c>
      <c r="E7930" t="e">
        <f>Table1[[#This Row],[Vevő]]</f>
        <v>#VALUE!</v>
      </c>
      <c r="F7930" t="e">
        <f>Table1[[#This Row],[Termékkör]]</f>
        <v>#VALUE!</v>
      </c>
      <c r="G7930" s="4" t="e">
        <f>Table1[[#This Row],[SzumElad]]</f>
        <v>#VALUE!</v>
      </c>
      <c r="H7930" s="7" t="e">
        <f>Table1[[#This Row],[Jut_%]]</f>
        <v>#VALUE!</v>
      </c>
      <c r="I7930" s="4" t="e">
        <f>Table1[[#This Row],[Jut]]</f>
        <v>#VALUE!</v>
      </c>
      <c r="J7930" s="4" t="e">
        <f>Table1[[#This Row],[Column1]]</f>
        <v>#VALUE!</v>
      </c>
    </row>
    <row r="7931" spans="1:10" hidden="1" x14ac:dyDescent="0.3">
      <c r="A7931" s="2" t="e">
        <f>Table1[[#This Row],[Befolyt]]</f>
        <v>#VALUE!</v>
      </c>
      <c r="B7931" t="e">
        <f>Table1[[#This Row],[ÜK]]</f>
        <v>#VALUE!</v>
      </c>
      <c r="C7931" s="3" t="e">
        <f>Table1[[#This Row],[Szla]]</f>
        <v>#VALUE!</v>
      </c>
      <c r="D7931" s="6" t="e">
        <f>Table1[[#This Row],[Kelt_hó]]</f>
        <v>#VALUE!</v>
      </c>
      <c r="E7931" t="e">
        <f>Table1[[#This Row],[Vevő]]</f>
        <v>#VALUE!</v>
      </c>
      <c r="F7931" t="e">
        <f>Table1[[#This Row],[Termékkör]]</f>
        <v>#VALUE!</v>
      </c>
      <c r="G7931" s="4" t="e">
        <f>Table1[[#This Row],[SzumElad]]</f>
        <v>#VALUE!</v>
      </c>
      <c r="H7931" s="7" t="e">
        <f>Table1[[#This Row],[Jut_%]]</f>
        <v>#VALUE!</v>
      </c>
      <c r="I7931" s="4" t="e">
        <f>Table1[[#This Row],[Jut]]</f>
        <v>#VALUE!</v>
      </c>
      <c r="J7931" s="4" t="e">
        <f>Table1[[#This Row],[Column1]]</f>
        <v>#VALUE!</v>
      </c>
    </row>
    <row r="7932" spans="1:10" hidden="1" x14ac:dyDescent="0.3">
      <c r="A7932" s="2" t="e">
        <f>Table1[[#This Row],[Befolyt]]</f>
        <v>#VALUE!</v>
      </c>
      <c r="B7932" t="e">
        <f>Table1[[#This Row],[ÜK]]</f>
        <v>#VALUE!</v>
      </c>
      <c r="C7932" s="3" t="e">
        <f>Table1[[#This Row],[Szla]]</f>
        <v>#VALUE!</v>
      </c>
      <c r="D7932" s="6" t="e">
        <f>Table1[[#This Row],[Kelt_hó]]</f>
        <v>#VALUE!</v>
      </c>
      <c r="E7932" t="e">
        <f>Table1[[#This Row],[Vevő]]</f>
        <v>#VALUE!</v>
      </c>
      <c r="F7932" t="e">
        <f>Table1[[#This Row],[Termékkör]]</f>
        <v>#VALUE!</v>
      </c>
      <c r="G7932" s="4" t="e">
        <f>Table1[[#This Row],[SzumElad]]</f>
        <v>#VALUE!</v>
      </c>
      <c r="H7932" s="7" t="e">
        <f>Table1[[#This Row],[Jut_%]]</f>
        <v>#VALUE!</v>
      </c>
      <c r="I7932" s="4" t="e">
        <f>Table1[[#This Row],[Jut]]</f>
        <v>#VALUE!</v>
      </c>
      <c r="J7932" s="4" t="e">
        <f>Table1[[#This Row],[Column1]]</f>
        <v>#VALUE!</v>
      </c>
    </row>
    <row r="7933" spans="1:10" hidden="1" x14ac:dyDescent="0.3">
      <c r="A7933" s="2" t="e">
        <f>Table1[[#This Row],[Befolyt]]</f>
        <v>#VALUE!</v>
      </c>
      <c r="B7933" t="e">
        <f>Table1[[#This Row],[ÜK]]</f>
        <v>#VALUE!</v>
      </c>
      <c r="C7933" s="3" t="e">
        <f>Table1[[#This Row],[Szla]]</f>
        <v>#VALUE!</v>
      </c>
      <c r="D7933" s="6" t="e">
        <f>Table1[[#This Row],[Kelt_hó]]</f>
        <v>#VALUE!</v>
      </c>
      <c r="E7933" t="e">
        <f>Table1[[#This Row],[Vevő]]</f>
        <v>#VALUE!</v>
      </c>
      <c r="F7933" t="e">
        <f>Table1[[#This Row],[Termékkör]]</f>
        <v>#VALUE!</v>
      </c>
      <c r="G7933" s="4" t="e">
        <f>Table1[[#This Row],[SzumElad]]</f>
        <v>#VALUE!</v>
      </c>
      <c r="H7933" s="7" t="e">
        <f>Table1[[#This Row],[Jut_%]]</f>
        <v>#VALUE!</v>
      </c>
      <c r="I7933" s="4" t="e">
        <f>Table1[[#This Row],[Jut]]</f>
        <v>#VALUE!</v>
      </c>
      <c r="J7933" s="4" t="e">
        <f>Table1[[#This Row],[Column1]]</f>
        <v>#VALUE!</v>
      </c>
    </row>
    <row r="7934" spans="1:10" hidden="1" x14ac:dyDescent="0.3">
      <c r="A7934" s="2" t="e">
        <f>Table1[[#This Row],[Befolyt]]</f>
        <v>#VALUE!</v>
      </c>
      <c r="B7934" t="e">
        <f>Table1[[#This Row],[ÜK]]</f>
        <v>#VALUE!</v>
      </c>
      <c r="C7934" s="3" t="e">
        <f>Table1[[#This Row],[Szla]]</f>
        <v>#VALUE!</v>
      </c>
      <c r="D7934" s="6" t="e">
        <f>Table1[[#This Row],[Kelt_hó]]</f>
        <v>#VALUE!</v>
      </c>
      <c r="E7934" t="e">
        <f>Table1[[#This Row],[Vevő]]</f>
        <v>#VALUE!</v>
      </c>
      <c r="F7934" t="e">
        <f>Table1[[#This Row],[Termékkör]]</f>
        <v>#VALUE!</v>
      </c>
      <c r="G7934" s="4" t="e">
        <f>Table1[[#This Row],[SzumElad]]</f>
        <v>#VALUE!</v>
      </c>
      <c r="H7934" s="7" t="e">
        <f>Table1[[#This Row],[Jut_%]]</f>
        <v>#VALUE!</v>
      </c>
      <c r="I7934" s="4" t="e">
        <f>Table1[[#This Row],[Jut]]</f>
        <v>#VALUE!</v>
      </c>
      <c r="J7934" s="4" t="e">
        <f>Table1[[#This Row],[Column1]]</f>
        <v>#VALUE!</v>
      </c>
    </row>
    <row r="7935" spans="1:10" hidden="1" x14ac:dyDescent="0.3">
      <c r="A7935" s="2" t="e">
        <f>Table1[[#This Row],[Befolyt]]</f>
        <v>#VALUE!</v>
      </c>
      <c r="B7935" t="e">
        <f>Table1[[#This Row],[ÜK]]</f>
        <v>#VALUE!</v>
      </c>
      <c r="C7935" s="3" t="e">
        <f>Table1[[#This Row],[Szla]]</f>
        <v>#VALUE!</v>
      </c>
      <c r="D7935" s="6" t="e">
        <f>Table1[[#This Row],[Kelt_hó]]</f>
        <v>#VALUE!</v>
      </c>
      <c r="E7935" t="e">
        <f>Table1[[#This Row],[Vevő]]</f>
        <v>#VALUE!</v>
      </c>
      <c r="F7935" t="e">
        <f>Table1[[#This Row],[Termékkör]]</f>
        <v>#VALUE!</v>
      </c>
      <c r="G7935" s="4" t="e">
        <f>Table1[[#This Row],[SzumElad]]</f>
        <v>#VALUE!</v>
      </c>
      <c r="H7935" s="7" t="e">
        <f>Table1[[#This Row],[Jut_%]]</f>
        <v>#VALUE!</v>
      </c>
      <c r="I7935" s="4" t="e">
        <f>Table1[[#This Row],[Jut]]</f>
        <v>#VALUE!</v>
      </c>
      <c r="J7935" s="4" t="e">
        <f>Table1[[#This Row],[Column1]]</f>
        <v>#VALUE!</v>
      </c>
    </row>
    <row r="7936" spans="1:10" hidden="1" x14ac:dyDescent="0.3">
      <c r="A7936" s="2" t="e">
        <f>Table1[[#This Row],[Befolyt]]</f>
        <v>#VALUE!</v>
      </c>
      <c r="B7936" t="e">
        <f>Table1[[#This Row],[ÜK]]</f>
        <v>#VALUE!</v>
      </c>
      <c r="C7936" s="3" t="e">
        <f>Table1[[#This Row],[Szla]]</f>
        <v>#VALUE!</v>
      </c>
      <c r="D7936" s="6" t="e">
        <f>Table1[[#This Row],[Kelt_hó]]</f>
        <v>#VALUE!</v>
      </c>
      <c r="E7936" t="e">
        <f>Table1[[#This Row],[Vevő]]</f>
        <v>#VALUE!</v>
      </c>
      <c r="F7936" t="e">
        <f>Table1[[#This Row],[Termékkör]]</f>
        <v>#VALUE!</v>
      </c>
      <c r="G7936" s="4" t="e">
        <f>Table1[[#This Row],[SzumElad]]</f>
        <v>#VALUE!</v>
      </c>
      <c r="H7936" s="7" t="e">
        <f>Table1[[#This Row],[Jut_%]]</f>
        <v>#VALUE!</v>
      </c>
      <c r="I7936" s="4" t="e">
        <f>Table1[[#This Row],[Jut]]</f>
        <v>#VALUE!</v>
      </c>
      <c r="J7936" s="4" t="e">
        <f>Table1[[#This Row],[Column1]]</f>
        <v>#VALUE!</v>
      </c>
    </row>
    <row r="7937" spans="1:10" hidden="1" x14ac:dyDescent="0.3">
      <c r="A7937" s="2" t="e">
        <f>Table1[[#This Row],[Befolyt]]</f>
        <v>#VALUE!</v>
      </c>
      <c r="B7937" t="e">
        <f>Table1[[#This Row],[ÜK]]</f>
        <v>#VALUE!</v>
      </c>
      <c r="C7937" s="3" t="e">
        <f>Table1[[#This Row],[Szla]]</f>
        <v>#VALUE!</v>
      </c>
      <c r="D7937" s="6" t="e">
        <f>Table1[[#This Row],[Kelt_hó]]</f>
        <v>#VALUE!</v>
      </c>
      <c r="E7937" t="e">
        <f>Table1[[#This Row],[Vevő]]</f>
        <v>#VALUE!</v>
      </c>
      <c r="F7937" t="e">
        <f>Table1[[#This Row],[Termékkör]]</f>
        <v>#VALUE!</v>
      </c>
      <c r="G7937" s="4" t="e">
        <f>Table1[[#This Row],[SzumElad]]</f>
        <v>#VALUE!</v>
      </c>
      <c r="H7937" s="7" t="e">
        <f>Table1[[#This Row],[Jut_%]]</f>
        <v>#VALUE!</v>
      </c>
      <c r="I7937" s="4" t="e">
        <f>Table1[[#This Row],[Jut]]</f>
        <v>#VALUE!</v>
      </c>
      <c r="J7937" s="4" t="e">
        <f>Table1[[#This Row],[Column1]]</f>
        <v>#VALUE!</v>
      </c>
    </row>
    <row r="7938" spans="1:10" hidden="1" x14ac:dyDescent="0.3">
      <c r="A7938" s="2" t="e">
        <f>Table1[[#This Row],[Befolyt]]</f>
        <v>#VALUE!</v>
      </c>
      <c r="B7938" t="e">
        <f>Table1[[#This Row],[ÜK]]</f>
        <v>#VALUE!</v>
      </c>
      <c r="C7938" s="3" t="e">
        <f>Table1[[#This Row],[Szla]]</f>
        <v>#VALUE!</v>
      </c>
      <c r="D7938" s="6" t="e">
        <f>Table1[[#This Row],[Kelt_hó]]</f>
        <v>#VALUE!</v>
      </c>
      <c r="E7938" t="e">
        <f>Table1[[#This Row],[Vevő]]</f>
        <v>#VALUE!</v>
      </c>
      <c r="F7938" t="e">
        <f>Table1[[#This Row],[Termékkör]]</f>
        <v>#VALUE!</v>
      </c>
      <c r="G7938" s="4" t="e">
        <f>Table1[[#This Row],[SzumElad]]</f>
        <v>#VALUE!</v>
      </c>
      <c r="H7938" s="7" t="e">
        <f>Table1[[#This Row],[Jut_%]]</f>
        <v>#VALUE!</v>
      </c>
      <c r="I7938" s="4" t="e">
        <f>Table1[[#This Row],[Jut]]</f>
        <v>#VALUE!</v>
      </c>
      <c r="J7938" s="4" t="e">
        <f>Table1[[#This Row],[Column1]]</f>
        <v>#VALUE!</v>
      </c>
    </row>
    <row r="7939" spans="1:10" hidden="1" x14ac:dyDescent="0.3">
      <c r="A7939" s="2" t="e">
        <f>Table1[[#This Row],[Befolyt]]</f>
        <v>#VALUE!</v>
      </c>
      <c r="B7939" t="e">
        <f>Table1[[#This Row],[ÜK]]</f>
        <v>#VALUE!</v>
      </c>
      <c r="C7939" s="3" t="e">
        <f>Table1[[#This Row],[Szla]]</f>
        <v>#VALUE!</v>
      </c>
      <c r="D7939" s="6" t="e">
        <f>Table1[[#This Row],[Kelt_hó]]</f>
        <v>#VALUE!</v>
      </c>
      <c r="E7939" t="e">
        <f>Table1[[#This Row],[Vevő]]</f>
        <v>#VALUE!</v>
      </c>
      <c r="F7939" t="e">
        <f>Table1[[#This Row],[Termékkör]]</f>
        <v>#VALUE!</v>
      </c>
      <c r="G7939" s="4" t="e">
        <f>Table1[[#This Row],[SzumElad]]</f>
        <v>#VALUE!</v>
      </c>
      <c r="H7939" s="7" t="e">
        <f>Table1[[#This Row],[Jut_%]]</f>
        <v>#VALUE!</v>
      </c>
      <c r="I7939" s="4" t="e">
        <f>Table1[[#This Row],[Jut]]</f>
        <v>#VALUE!</v>
      </c>
      <c r="J7939" s="4" t="e">
        <f>Table1[[#This Row],[Column1]]</f>
        <v>#VALUE!</v>
      </c>
    </row>
    <row r="7940" spans="1:10" hidden="1" x14ac:dyDescent="0.3">
      <c r="A7940" s="2" t="e">
        <f>Table1[[#This Row],[Befolyt]]</f>
        <v>#VALUE!</v>
      </c>
      <c r="B7940" t="e">
        <f>Table1[[#This Row],[ÜK]]</f>
        <v>#VALUE!</v>
      </c>
      <c r="C7940" s="3" t="e">
        <f>Table1[[#This Row],[Szla]]</f>
        <v>#VALUE!</v>
      </c>
      <c r="D7940" s="6" t="e">
        <f>Table1[[#This Row],[Kelt_hó]]</f>
        <v>#VALUE!</v>
      </c>
      <c r="E7940" t="e">
        <f>Table1[[#This Row],[Vevő]]</f>
        <v>#VALUE!</v>
      </c>
      <c r="F7940" t="e">
        <f>Table1[[#This Row],[Termékkör]]</f>
        <v>#VALUE!</v>
      </c>
      <c r="G7940" s="4" t="e">
        <f>Table1[[#This Row],[SzumElad]]</f>
        <v>#VALUE!</v>
      </c>
      <c r="H7940" s="7" t="e">
        <f>Table1[[#This Row],[Jut_%]]</f>
        <v>#VALUE!</v>
      </c>
      <c r="I7940" s="4" t="e">
        <f>Table1[[#This Row],[Jut]]</f>
        <v>#VALUE!</v>
      </c>
      <c r="J7940" s="4" t="e">
        <f>Table1[[#This Row],[Column1]]</f>
        <v>#VALUE!</v>
      </c>
    </row>
    <row r="7941" spans="1:10" hidden="1" x14ac:dyDescent="0.3">
      <c r="A7941" s="2" t="e">
        <f>Table1[[#This Row],[Befolyt]]</f>
        <v>#VALUE!</v>
      </c>
      <c r="B7941" t="e">
        <f>Table1[[#This Row],[ÜK]]</f>
        <v>#VALUE!</v>
      </c>
      <c r="C7941" s="3" t="e">
        <f>Table1[[#This Row],[Szla]]</f>
        <v>#VALUE!</v>
      </c>
      <c r="D7941" s="6" t="e">
        <f>Table1[[#This Row],[Kelt_hó]]</f>
        <v>#VALUE!</v>
      </c>
      <c r="E7941" t="e">
        <f>Table1[[#This Row],[Vevő]]</f>
        <v>#VALUE!</v>
      </c>
      <c r="F7941" t="e">
        <f>Table1[[#This Row],[Termékkör]]</f>
        <v>#VALUE!</v>
      </c>
      <c r="G7941" s="4" t="e">
        <f>Table1[[#This Row],[SzumElad]]</f>
        <v>#VALUE!</v>
      </c>
      <c r="H7941" s="7" t="e">
        <f>Table1[[#This Row],[Jut_%]]</f>
        <v>#VALUE!</v>
      </c>
      <c r="I7941" s="4" t="e">
        <f>Table1[[#This Row],[Jut]]</f>
        <v>#VALUE!</v>
      </c>
      <c r="J7941" s="4" t="e">
        <f>Table1[[#This Row],[Column1]]</f>
        <v>#VALUE!</v>
      </c>
    </row>
    <row r="7942" spans="1:10" hidden="1" x14ac:dyDescent="0.3">
      <c r="A7942" s="2" t="e">
        <f>Table1[[#This Row],[Befolyt]]</f>
        <v>#VALUE!</v>
      </c>
      <c r="B7942" t="e">
        <f>Table1[[#This Row],[ÜK]]</f>
        <v>#VALUE!</v>
      </c>
      <c r="C7942" s="3" t="e">
        <f>Table1[[#This Row],[Szla]]</f>
        <v>#VALUE!</v>
      </c>
      <c r="D7942" s="6" t="e">
        <f>Table1[[#This Row],[Kelt_hó]]</f>
        <v>#VALUE!</v>
      </c>
      <c r="E7942" t="e">
        <f>Table1[[#This Row],[Vevő]]</f>
        <v>#VALUE!</v>
      </c>
      <c r="F7942" t="e">
        <f>Table1[[#This Row],[Termékkör]]</f>
        <v>#VALUE!</v>
      </c>
      <c r="G7942" s="4" t="e">
        <f>Table1[[#This Row],[SzumElad]]</f>
        <v>#VALUE!</v>
      </c>
      <c r="H7942" s="7" t="e">
        <f>Table1[[#This Row],[Jut_%]]</f>
        <v>#VALUE!</v>
      </c>
      <c r="I7942" s="4" t="e">
        <f>Table1[[#This Row],[Jut]]</f>
        <v>#VALUE!</v>
      </c>
      <c r="J7942" s="4" t="e">
        <f>Table1[[#This Row],[Column1]]</f>
        <v>#VALUE!</v>
      </c>
    </row>
    <row r="7943" spans="1:10" hidden="1" x14ac:dyDescent="0.3">
      <c r="A7943" s="2" t="e">
        <f>Table1[[#This Row],[Befolyt]]</f>
        <v>#VALUE!</v>
      </c>
      <c r="B7943" t="e">
        <f>Table1[[#This Row],[ÜK]]</f>
        <v>#VALUE!</v>
      </c>
      <c r="C7943" s="3" t="e">
        <f>Table1[[#This Row],[Szla]]</f>
        <v>#VALUE!</v>
      </c>
      <c r="D7943" s="6" t="e">
        <f>Table1[[#This Row],[Kelt_hó]]</f>
        <v>#VALUE!</v>
      </c>
      <c r="E7943" t="e">
        <f>Table1[[#This Row],[Vevő]]</f>
        <v>#VALUE!</v>
      </c>
      <c r="F7943" t="e">
        <f>Table1[[#This Row],[Termékkör]]</f>
        <v>#VALUE!</v>
      </c>
      <c r="G7943" s="4" t="e">
        <f>Table1[[#This Row],[SzumElad]]</f>
        <v>#VALUE!</v>
      </c>
      <c r="H7943" s="7" t="e">
        <f>Table1[[#This Row],[Jut_%]]</f>
        <v>#VALUE!</v>
      </c>
      <c r="I7943" s="4" t="e">
        <f>Table1[[#This Row],[Jut]]</f>
        <v>#VALUE!</v>
      </c>
      <c r="J7943" s="4" t="e">
        <f>Table1[[#This Row],[Column1]]</f>
        <v>#VALUE!</v>
      </c>
    </row>
    <row r="7944" spans="1:10" hidden="1" x14ac:dyDescent="0.3">
      <c r="A7944" s="2" t="e">
        <f>Table1[[#This Row],[Befolyt]]</f>
        <v>#VALUE!</v>
      </c>
      <c r="B7944" t="e">
        <f>Table1[[#This Row],[ÜK]]</f>
        <v>#VALUE!</v>
      </c>
      <c r="C7944" s="3" t="e">
        <f>Table1[[#This Row],[Szla]]</f>
        <v>#VALUE!</v>
      </c>
      <c r="D7944" s="6" t="e">
        <f>Table1[[#This Row],[Kelt_hó]]</f>
        <v>#VALUE!</v>
      </c>
      <c r="E7944" t="e">
        <f>Table1[[#This Row],[Vevő]]</f>
        <v>#VALUE!</v>
      </c>
      <c r="F7944" t="e">
        <f>Table1[[#This Row],[Termékkör]]</f>
        <v>#VALUE!</v>
      </c>
      <c r="G7944" s="4" t="e">
        <f>Table1[[#This Row],[SzumElad]]</f>
        <v>#VALUE!</v>
      </c>
      <c r="H7944" s="7" t="e">
        <f>Table1[[#This Row],[Jut_%]]</f>
        <v>#VALUE!</v>
      </c>
      <c r="I7944" s="4" t="e">
        <f>Table1[[#This Row],[Jut]]</f>
        <v>#VALUE!</v>
      </c>
      <c r="J7944" s="4" t="e">
        <f>Table1[[#This Row],[Column1]]</f>
        <v>#VALUE!</v>
      </c>
    </row>
    <row r="7945" spans="1:10" hidden="1" x14ac:dyDescent="0.3">
      <c r="A7945" s="2" t="e">
        <f>Table1[[#This Row],[Befolyt]]</f>
        <v>#VALUE!</v>
      </c>
      <c r="B7945" t="e">
        <f>Table1[[#This Row],[ÜK]]</f>
        <v>#VALUE!</v>
      </c>
      <c r="C7945" s="3" t="e">
        <f>Table1[[#This Row],[Szla]]</f>
        <v>#VALUE!</v>
      </c>
      <c r="D7945" s="6" t="e">
        <f>Table1[[#This Row],[Kelt_hó]]</f>
        <v>#VALUE!</v>
      </c>
      <c r="E7945" t="e">
        <f>Table1[[#This Row],[Vevő]]</f>
        <v>#VALUE!</v>
      </c>
      <c r="F7945" t="e">
        <f>Table1[[#This Row],[Termékkör]]</f>
        <v>#VALUE!</v>
      </c>
      <c r="G7945" s="4" t="e">
        <f>Table1[[#This Row],[SzumElad]]</f>
        <v>#VALUE!</v>
      </c>
      <c r="H7945" s="7" t="e">
        <f>Table1[[#This Row],[Jut_%]]</f>
        <v>#VALUE!</v>
      </c>
      <c r="I7945" s="4" t="e">
        <f>Table1[[#This Row],[Jut]]</f>
        <v>#VALUE!</v>
      </c>
      <c r="J7945" s="4" t="e">
        <f>Table1[[#This Row],[Column1]]</f>
        <v>#VALUE!</v>
      </c>
    </row>
    <row r="7946" spans="1:10" hidden="1" x14ac:dyDescent="0.3">
      <c r="A7946" s="2" t="e">
        <f>Table1[[#This Row],[Befolyt]]</f>
        <v>#VALUE!</v>
      </c>
      <c r="B7946" t="e">
        <f>Table1[[#This Row],[ÜK]]</f>
        <v>#VALUE!</v>
      </c>
      <c r="C7946" s="3" t="e">
        <f>Table1[[#This Row],[Szla]]</f>
        <v>#VALUE!</v>
      </c>
      <c r="D7946" s="6" t="e">
        <f>Table1[[#This Row],[Kelt_hó]]</f>
        <v>#VALUE!</v>
      </c>
      <c r="E7946" t="e">
        <f>Table1[[#This Row],[Vevő]]</f>
        <v>#VALUE!</v>
      </c>
      <c r="F7946" t="e">
        <f>Table1[[#This Row],[Termékkör]]</f>
        <v>#VALUE!</v>
      </c>
      <c r="G7946" s="4" t="e">
        <f>Table1[[#This Row],[SzumElad]]</f>
        <v>#VALUE!</v>
      </c>
      <c r="H7946" s="7" t="e">
        <f>Table1[[#This Row],[Jut_%]]</f>
        <v>#VALUE!</v>
      </c>
      <c r="I7946" s="4" t="e">
        <f>Table1[[#This Row],[Jut]]</f>
        <v>#VALUE!</v>
      </c>
      <c r="J7946" s="4" t="e">
        <f>Table1[[#This Row],[Column1]]</f>
        <v>#VALUE!</v>
      </c>
    </row>
    <row r="7947" spans="1:10" hidden="1" x14ac:dyDescent="0.3">
      <c r="A7947" s="2" t="e">
        <f>Table1[[#This Row],[Befolyt]]</f>
        <v>#VALUE!</v>
      </c>
      <c r="B7947" t="e">
        <f>Table1[[#This Row],[ÜK]]</f>
        <v>#VALUE!</v>
      </c>
      <c r="C7947" s="3" t="e">
        <f>Table1[[#This Row],[Szla]]</f>
        <v>#VALUE!</v>
      </c>
      <c r="D7947" s="6" t="e">
        <f>Table1[[#This Row],[Kelt_hó]]</f>
        <v>#VALUE!</v>
      </c>
      <c r="E7947" t="e">
        <f>Table1[[#This Row],[Vevő]]</f>
        <v>#VALUE!</v>
      </c>
      <c r="F7947" t="e">
        <f>Table1[[#This Row],[Termékkör]]</f>
        <v>#VALUE!</v>
      </c>
      <c r="G7947" s="4" t="e">
        <f>Table1[[#This Row],[SzumElad]]</f>
        <v>#VALUE!</v>
      </c>
      <c r="H7947" s="7" t="e">
        <f>Table1[[#This Row],[Jut_%]]</f>
        <v>#VALUE!</v>
      </c>
      <c r="I7947" s="4" t="e">
        <f>Table1[[#This Row],[Jut]]</f>
        <v>#VALUE!</v>
      </c>
      <c r="J7947" s="4" t="e">
        <f>Table1[[#This Row],[Column1]]</f>
        <v>#VALUE!</v>
      </c>
    </row>
    <row r="7948" spans="1:10" hidden="1" x14ac:dyDescent="0.3">
      <c r="A7948" s="2" t="e">
        <f>Table1[[#This Row],[Befolyt]]</f>
        <v>#VALUE!</v>
      </c>
      <c r="B7948" t="e">
        <f>Table1[[#This Row],[ÜK]]</f>
        <v>#VALUE!</v>
      </c>
      <c r="C7948" s="3" t="e">
        <f>Table1[[#This Row],[Szla]]</f>
        <v>#VALUE!</v>
      </c>
      <c r="D7948" s="6" t="e">
        <f>Table1[[#This Row],[Kelt_hó]]</f>
        <v>#VALUE!</v>
      </c>
      <c r="E7948" t="e">
        <f>Table1[[#This Row],[Vevő]]</f>
        <v>#VALUE!</v>
      </c>
      <c r="F7948" t="e">
        <f>Table1[[#This Row],[Termékkör]]</f>
        <v>#VALUE!</v>
      </c>
      <c r="G7948" s="4" t="e">
        <f>Table1[[#This Row],[SzumElad]]</f>
        <v>#VALUE!</v>
      </c>
      <c r="H7948" s="7" t="e">
        <f>Table1[[#This Row],[Jut_%]]</f>
        <v>#VALUE!</v>
      </c>
      <c r="I7948" s="4" t="e">
        <f>Table1[[#This Row],[Jut]]</f>
        <v>#VALUE!</v>
      </c>
      <c r="J7948" s="4" t="e">
        <f>Table1[[#This Row],[Column1]]</f>
        <v>#VALUE!</v>
      </c>
    </row>
    <row r="7949" spans="1:10" hidden="1" x14ac:dyDescent="0.3">
      <c r="A7949" s="2" t="e">
        <f>Table1[[#This Row],[Befolyt]]</f>
        <v>#VALUE!</v>
      </c>
      <c r="B7949" t="e">
        <f>Table1[[#This Row],[ÜK]]</f>
        <v>#VALUE!</v>
      </c>
      <c r="C7949" s="3" t="e">
        <f>Table1[[#This Row],[Szla]]</f>
        <v>#VALUE!</v>
      </c>
      <c r="D7949" s="6" t="e">
        <f>Table1[[#This Row],[Kelt_hó]]</f>
        <v>#VALUE!</v>
      </c>
      <c r="E7949" t="e">
        <f>Table1[[#This Row],[Vevő]]</f>
        <v>#VALUE!</v>
      </c>
      <c r="F7949" t="e">
        <f>Table1[[#This Row],[Termékkör]]</f>
        <v>#VALUE!</v>
      </c>
      <c r="G7949" s="4" t="e">
        <f>Table1[[#This Row],[SzumElad]]</f>
        <v>#VALUE!</v>
      </c>
      <c r="H7949" s="7" t="e">
        <f>Table1[[#This Row],[Jut_%]]</f>
        <v>#VALUE!</v>
      </c>
      <c r="I7949" s="4" t="e">
        <f>Table1[[#This Row],[Jut]]</f>
        <v>#VALUE!</v>
      </c>
      <c r="J7949" s="4" t="e">
        <f>Table1[[#This Row],[Column1]]</f>
        <v>#VALUE!</v>
      </c>
    </row>
    <row r="7950" spans="1:10" hidden="1" x14ac:dyDescent="0.3">
      <c r="A7950" s="2" t="e">
        <f>Table1[[#This Row],[Befolyt]]</f>
        <v>#VALUE!</v>
      </c>
      <c r="B7950" t="e">
        <f>Table1[[#This Row],[ÜK]]</f>
        <v>#VALUE!</v>
      </c>
      <c r="C7950" s="3" t="e">
        <f>Table1[[#This Row],[Szla]]</f>
        <v>#VALUE!</v>
      </c>
      <c r="D7950" s="6" t="e">
        <f>Table1[[#This Row],[Kelt_hó]]</f>
        <v>#VALUE!</v>
      </c>
      <c r="E7950" t="e">
        <f>Table1[[#This Row],[Vevő]]</f>
        <v>#VALUE!</v>
      </c>
      <c r="F7950" t="e">
        <f>Table1[[#This Row],[Termékkör]]</f>
        <v>#VALUE!</v>
      </c>
      <c r="G7950" s="4" t="e">
        <f>Table1[[#This Row],[SzumElad]]</f>
        <v>#VALUE!</v>
      </c>
      <c r="H7950" s="7" t="e">
        <f>Table1[[#This Row],[Jut_%]]</f>
        <v>#VALUE!</v>
      </c>
      <c r="I7950" s="4" t="e">
        <f>Table1[[#This Row],[Jut]]</f>
        <v>#VALUE!</v>
      </c>
      <c r="J7950" s="4" t="e">
        <f>Table1[[#This Row],[Column1]]</f>
        <v>#VALUE!</v>
      </c>
    </row>
    <row r="7951" spans="1:10" hidden="1" x14ac:dyDescent="0.3">
      <c r="A7951" s="2" t="e">
        <f>Table1[[#This Row],[Befolyt]]</f>
        <v>#VALUE!</v>
      </c>
      <c r="B7951" t="e">
        <f>Table1[[#This Row],[ÜK]]</f>
        <v>#VALUE!</v>
      </c>
      <c r="C7951" s="3" t="e">
        <f>Table1[[#This Row],[Szla]]</f>
        <v>#VALUE!</v>
      </c>
      <c r="D7951" s="6" t="e">
        <f>Table1[[#This Row],[Kelt_hó]]</f>
        <v>#VALUE!</v>
      </c>
      <c r="E7951" t="e">
        <f>Table1[[#This Row],[Vevő]]</f>
        <v>#VALUE!</v>
      </c>
      <c r="F7951" t="e">
        <f>Table1[[#This Row],[Termékkör]]</f>
        <v>#VALUE!</v>
      </c>
      <c r="G7951" s="4" t="e">
        <f>Table1[[#This Row],[SzumElad]]</f>
        <v>#VALUE!</v>
      </c>
      <c r="H7951" s="7" t="e">
        <f>Table1[[#This Row],[Jut_%]]</f>
        <v>#VALUE!</v>
      </c>
      <c r="I7951" s="4" t="e">
        <f>Table1[[#This Row],[Jut]]</f>
        <v>#VALUE!</v>
      </c>
      <c r="J7951" s="4" t="e">
        <f>Table1[[#This Row],[Column1]]</f>
        <v>#VALUE!</v>
      </c>
    </row>
    <row r="7952" spans="1:10" hidden="1" x14ac:dyDescent="0.3">
      <c r="A7952" s="2" t="e">
        <f>Table1[[#This Row],[Befolyt]]</f>
        <v>#VALUE!</v>
      </c>
      <c r="B7952" t="e">
        <f>Table1[[#This Row],[ÜK]]</f>
        <v>#VALUE!</v>
      </c>
      <c r="C7952" s="3" t="e">
        <f>Table1[[#This Row],[Szla]]</f>
        <v>#VALUE!</v>
      </c>
      <c r="D7952" s="6" t="e">
        <f>Table1[[#This Row],[Kelt_hó]]</f>
        <v>#VALUE!</v>
      </c>
      <c r="E7952" t="e">
        <f>Table1[[#This Row],[Vevő]]</f>
        <v>#VALUE!</v>
      </c>
      <c r="F7952" t="e">
        <f>Table1[[#This Row],[Termékkör]]</f>
        <v>#VALUE!</v>
      </c>
      <c r="G7952" s="4" t="e">
        <f>Table1[[#This Row],[SzumElad]]</f>
        <v>#VALUE!</v>
      </c>
      <c r="H7952" s="7" t="e">
        <f>Table1[[#This Row],[Jut_%]]</f>
        <v>#VALUE!</v>
      </c>
      <c r="I7952" s="4" t="e">
        <f>Table1[[#This Row],[Jut]]</f>
        <v>#VALUE!</v>
      </c>
      <c r="J7952" s="4" t="e">
        <f>Table1[[#This Row],[Column1]]</f>
        <v>#VALUE!</v>
      </c>
    </row>
    <row r="7953" spans="1:10" hidden="1" x14ac:dyDescent="0.3">
      <c r="A7953" s="2" t="e">
        <f>Table1[[#This Row],[Befolyt]]</f>
        <v>#VALUE!</v>
      </c>
      <c r="B7953" t="e">
        <f>Table1[[#This Row],[ÜK]]</f>
        <v>#VALUE!</v>
      </c>
      <c r="C7953" s="3" t="e">
        <f>Table1[[#This Row],[Szla]]</f>
        <v>#VALUE!</v>
      </c>
      <c r="D7953" s="6" t="e">
        <f>Table1[[#This Row],[Kelt_hó]]</f>
        <v>#VALUE!</v>
      </c>
      <c r="E7953" t="e">
        <f>Table1[[#This Row],[Vevő]]</f>
        <v>#VALUE!</v>
      </c>
      <c r="F7953" t="e">
        <f>Table1[[#This Row],[Termékkör]]</f>
        <v>#VALUE!</v>
      </c>
      <c r="G7953" s="4" t="e">
        <f>Table1[[#This Row],[SzumElad]]</f>
        <v>#VALUE!</v>
      </c>
      <c r="H7953" s="7" t="e">
        <f>Table1[[#This Row],[Jut_%]]</f>
        <v>#VALUE!</v>
      </c>
      <c r="I7953" s="4" t="e">
        <f>Table1[[#This Row],[Jut]]</f>
        <v>#VALUE!</v>
      </c>
      <c r="J7953" s="4" t="e">
        <f>Table1[[#This Row],[Column1]]</f>
        <v>#VALUE!</v>
      </c>
    </row>
    <row r="7954" spans="1:10" hidden="1" x14ac:dyDescent="0.3">
      <c r="A7954" s="2" t="e">
        <f>Table1[[#This Row],[Befolyt]]</f>
        <v>#VALUE!</v>
      </c>
      <c r="B7954" t="e">
        <f>Table1[[#This Row],[ÜK]]</f>
        <v>#VALUE!</v>
      </c>
      <c r="C7954" s="3" t="e">
        <f>Table1[[#This Row],[Szla]]</f>
        <v>#VALUE!</v>
      </c>
      <c r="D7954" s="6" t="e">
        <f>Table1[[#This Row],[Kelt_hó]]</f>
        <v>#VALUE!</v>
      </c>
      <c r="E7954" t="e">
        <f>Table1[[#This Row],[Vevő]]</f>
        <v>#VALUE!</v>
      </c>
      <c r="F7954" t="e">
        <f>Table1[[#This Row],[Termékkör]]</f>
        <v>#VALUE!</v>
      </c>
      <c r="G7954" s="4" t="e">
        <f>Table1[[#This Row],[SzumElad]]</f>
        <v>#VALUE!</v>
      </c>
      <c r="H7954" s="7" t="e">
        <f>Table1[[#This Row],[Jut_%]]</f>
        <v>#VALUE!</v>
      </c>
      <c r="I7954" s="4" t="e">
        <f>Table1[[#This Row],[Jut]]</f>
        <v>#VALUE!</v>
      </c>
      <c r="J7954" s="4" t="e">
        <f>Table1[[#This Row],[Column1]]</f>
        <v>#VALUE!</v>
      </c>
    </row>
    <row r="7955" spans="1:10" hidden="1" x14ac:dyDescent="0.3">
      <c r="A7955" s="2" t="e">
        <f>Table1[[#This Row],[Befolyt]]</f>
        <v>#VALUE!</v>
      </c>
      <c r="B7955" t="e">
        <f>Table1[[#This Row],[ÜK]]</f>
        <v>#VALUE!</v>
      </c>
      <c r="C7955" s="3" t="e">
        <f>Table1[[#This Row],[Szla]]</f>
        <v>#VALUE!</v>
      </c>
      <c r="D7955" s="6" t="e">
        <f>Table1[[#This Row],[Kelt_hó]]</f>
        <v>#VALUE!</v>
      </c>
      <c r="E7955" t="e">
        <f>Table1[[#This Row],[Vevő]]</f>
        <v>#VALUE!</v>
      </c>
      <c r="F7955" t="e">
        <f>Table1[[#This Row],[Termékkör]]</f>
        <v>#VALUE!</v>
      </c>
      <c r="G7955" s="4" t="e">
        <f>Table1[[#This Row],[SzumElad]]</f>
        <v>#VALUE!</v>
      </c>
      <c r="H7955" s="7" t="e">
        <f>Table1[[#This Row],[Jut_%]]</f>
        <v>#VALUE!</v>
      </c>
      <c r="I7955" s="4" t="e">
        <f>Table1[[#This Row],[Jut]]</f>
        <v>#VALUE!</v>
      </c>
      <c r="J7955" s="4" t="e">
        <f>Table1[[#This Row],[Column1]]</f>
        <v>#VALUE!</v>
      </c>
    </row>
    <row r="7956" spans="1:10" hidden="1" x14ac:dyDescent="0.3">
      <c r="A7956" s="2" t="e">
        <f>Table1[[#This Row],[Befolyt]]</f>
        <v>#VALUE!</v>
      </c>
      <c r="B7956" t="e">
        <f>Table1[[#This Row],[ÜK]]</f>
        <v>#VALUE!</v>
      </c>
      <c r="C7956" s="3" t="e">
        <f>Table1[[#This Row],[Szla]]</f>
        <v>#VALUE!</v>
      </c>
      <c r="D7956" s="6" t="e">
        <f>Table1[[#This Row],[Kelt_hó]]</f>
        <v>#VALUE!</v>
      </c>
      <c r="E7956" t="e">
        <f>Table1[[#This Row],[Vevő]]</f>
        <v>#VALUE!</v>
      </c>
      <c r="F7956" t="e">
        <f>Table1[[#This Row],[Termékkör]]</f>
        <v>#VALUE!</v>
      </c>
      <c r="G7956" s="4" t="e">
        <f>Table1[[#This Row],[SzumElad]]</f>
        <v>#VALUE!</v>
      </c>
      <c r="H7956" s="7" t="e">
        <f>Table1[[#This Row],[Jut_%]]</f>
        <v>#VALUE!</v>
      </c>
      <c r="I7956" s="4" t="e">
        <f>Table1[[#This Row],[Jut]]</f>
        <v>#VALUE!</v>
      </c>
      <c r="J7956" s="4" t="e">
        <f>Table1[[#This Row],[Column1]]</f>
        <v>#VALUE!</v>
      </c>
    </row>
    <row r="7957" spans="1:10" hidden="1" x14ac:dyDescent="0.3">
      <c r="A7957" s="2" t="e">
        <f>Table1[[#This Row],[Befolyt]]</f>
        <v>#VALUE!</v>
      </c>
      <c r="B7957" t="e">
        <f>Table1[[#This Row],[ÜK]]</f>
        <v>#VALUE!</v>
      </c>
      <c r="C7957" s="3" t="e">
        <f>Table1[[#This Row],[Szla]]</f>
        <v>#VALUE!</v>
      </c>
      <c r="D7957" s="6" t="e">
        <f>Table1[[#This Row],[Kelt_hó]]</f>
        <v>#VALUE!</v>
      </c>
      <c r="E7957" t="e">
        <f>Table1[[#This Row],[Vevő]]</f>
        <v>#VALUE!</v>
      </c>
      <c r="F7957" t="e">
        <f>Table1[[#This Row],[Termékkör]]</f>
        <v>#VALUE!</v>
      </c>
      <c r="G7957" s="4" t="e">
        <f>Table1[[#This Row],[SzumElad]]</f>
        <v>#VALUE!</v>
      </c>
      <c r="H7957" s="7" t="e">
        <f>Table1[[#This Row],[Jut_%]]</f>
        <v>#VALUE!</v>
      </c>
      <c r="I7957" s="4" t="e">
        <f>Table1[[#This Row],[Jut]]</f>
        <v>#VALUE!</v>
      </c>
      <c r="J7957" s="4" t="e">
        <f>Table1[[#This Row],[Column1]]</f>
        <v>#VALUE!</v>
      </c>
    </row>
    <row r="7958" spans="1:10" hidden="1" x14ac:dyDescent="0.3">
      <c r="A7958" s="2" t="e">
        <f>Table1[[#This Row],[Befolyt]]</f>
        <v>#VALUE!</v>
      </c>
      <c r="B7958" t="e">
        <f>Table1[[#This Row],[ÜK]]</f>
        <v>#VALUE!</v>
      </c>
      <c r="C7958" s="3" t="e">
        <f>Table1[[#This Row],[Szla]]</f>
        <v>#VALUE!</v>
      </c>
      <c r="D7958" s="6" t="e">
        <f>Table1[[#This Row],[Kelt_hó]]</f>
        <v>#VALUE!</v>
      </c>
      <c r="E7958" t="e">
        <f>Table1[[#This Row],[Vevő]]</f>
        <v>#VALUE!</v>
      </c>
      <c r="F7958" t="e">
        <f>Table1[[#This Row],[Termékkör]]</f>
        <v>#VALUE!</v>
      </c>
      <c r="G7958" s="4" t="e">
        <f>Table1[[#This Row],[SzumElad]]</f>
        <v>#VALUE!</v>
      </c>
      <c r="H7958" s="7" t="e">
        <f>Table1[[#This Row],[Jut_%]]</f>
        <v>#VALUE!</v>
      </c>
      <c r="I7958" s="4" t="e">
        <f>Table1[[#This Row],[Jut]]</f>
        <v>#VALUE!</v>
      </c>
      <c r="J7958" s="4" t="e">
        <f>Table1[[#This Row],[Column1]]</f>
        <v>#VALUE!</v>
      </c>
    </row>
    <row r="7959" spans="1:10" hidden="1" x14ac:dyDescent="0.3">
      <c r="A7959" s="2" t="e">
        <f>Table1[[#This Row],[Befolyt]]</f>
        <v>#VALUE!</v>
      </c>
      <c r="B7959" t="e">
        <f>Table1[[#This Row],[ÜK]]</f>
        <v>#VALUE!</v>
      </c>
      <c r="C7959" s="3" t="e">
        <f>Table1[[#This Row],[Szla]]</f>
        <v>#VALUE!</v>
      </c>
      <c r="D7959" s="6" t="e">
        <f>Table1[[#This Row],[Kelt_hó]]</f>
        <v>#VALUE!</v>
      </c>
      <c r="E7959" t="e">
        <f>Table1[[#This Row],[Vevő]]</f>
        <v>#VALUE!</v>
      </c>
      <c r="F7959" t="e">
        <f>Table1[[#This Row],[Termékkör]]</f>
        <v>#VALUE!</v>
      </c>
      <c r="G7959" s="4" t="e">
        <f>Table1[[#This Row],[SzumElad]]</f>
        <v>#VALUE!</v>
      </c>
      <c r="H7959" s="7" t="e">
        <f>Table1[[#This Row],[Jut_%]]</f>
        <v>#VALUE!</v>
      </c>
      <c r="I7959" s="4" t="e">
        <f>Table1[[#This Row],[Jut]]</f>
        <v>#VALUE!</v>
      </c>
      <c r="J7959" s="4" t="e">
        <f>Table1[[#This Row],[Column1]]</f>
        <v>#VALUE!</v>
      </c>
    </row>
    <row r="7960" spans="1:10" hidden="1" x14ac:dyDescent="0.3">
      <c r="A7960" s="2" t="e">
        <f>Table1[[#This Row],[Befolyt]]</f>
        <v>#VALUE!</v>
      </c>
      <c r="B7960" t="e">
        <f>Table1[[#This Row],[ÜK]]</f>
        <v>#VALUE!</v>
      </c>
      <c r="C7960" s="3" t="e">
        <f>Table1[[#This Row],[Szla]]</f>
        <v>#VALUE!</v>
      </c>
      <c r="D7960" s="6" t="e">
        <f>Table1[[#This Row],[Kelt_hó]]</f>
        <v>#VALUE!</v>
      </c>
      <c r="E7960" t="e">
        <f>Table1[[#This Row],[Vevő]]</f>
        <v>#VALUE!</v>
      </c>
      <c r="F7960" t="e">
        <f>Table1[[#This Row],[Termékkör]]</f>
        <v>#VALUE!</v>
      </c>
      <c r="G7960" s="4" t="e">
        <f>Table1[[#This Row],[SzumElad]]</f>
        <v>#VALUE!</v>
      </c>
      <c r="H7960" s="7" t="e">
        <f>Table1[[#This Row],[Jut_%]]</f>
        <v>#VALUE!</v>
      </c>
      <c r="I7960" s="4" t="e">
        <f>Table1[[#This Row],[Jut]]</f>
        <v>#VALUE!</v>
      </c>
      <c r="J7960" s="4" t="e">
        <f>Table1[[#This Row],[Column1]]</f>
        <v>#VALUE!</v>
      </c>
    </row>
    <row r="7961" spans="1:10" hidden="1" x14ac:dyDescent="0.3">
      <c r="A7961" s="2" t="e">
        <f>Table1[[#This Row],[Befolyt]]</f>
        <v>#VALUE!</v>
      </c>
      <c r="B7961" t="e">
        <f>Table1[[#This Row],[ÜK]]</f>
        <v>#VALUE!</v>
      </c>
      <c r="C7961" s="3" t="e">
        <f>Table1[[#This Row],[Szla]]</f>
        <v>#VALUE!</v>
      </c>
      <c r="D7961" s="6" t="e">
        <f>Table1[[#This Row],[Kelt_hó]]</f>
        <v>#VALUE!</v>
      </c>
      <c r="E7961" t="e">
        <f>Table1[[#This Row],[Vevő]]</f>
        <v>#VALUE!</v>
      </c>
      <c r="F7961" t="e">
        <f>Table1[[#This Row],[Termékkör]]</f>
        <v>#VALUE!</v>
      </c>
      <c r="G7961" s="4" t="e">
        <f>Table1[[#This Row],[SzumElad]]</f>
        <v>#VALUE!</v>
      </c>
      <c r="H7961" s="7" t="e">
        <f>Table1[[#This Row],[Jut_%]]</f>
        <v>#VALUE!</v>
      </c>
      <c r="I7961" s="4" t="e">
        <f>Table1[[#This Row],[Jut]]</f>
        <v>#VALUE!</v>
      </c>
      <c r="J7961" s="4" t="e">
        <f>Table1[[#This Row],[Column1]]</f>
        <v>#VALUE!</v>
      </c>
    </row>
    <row r="7962" spans="1:10" hidden="1" x14ac:dyDescent="0.3">
      <c r="A7962" s="2" t="e">
        <f>Table1[[#This Row],[Befolyt]]</f>
        <v>#VALUE!</v>
      </c>
      <c r="B7962" t="e">
        <f>Table1[[#This Row],[ÜK]]</f>
        <v>#VALUE!</v>
      </c>
      <c r="C7962" s="3" t="e">
        <f>Table1[[#This Row],[Szla]]</f>
        <v>#VALUE!</v>
      </c>
      <c r="D7962" s="6" t="e">
        <f>Table1[[#This Row],[Kelt_hó]]</f>
        <v>#VALUE!</v>
      </c>
      <c r="E7962" t="e">
        <f>Table1[[#This Row],[Vevő]]</f>
        <v>#VALUE!</v>
      </c>
      <c r="F7962" t="e">
        <f>Table1[[#This Row],[Termékkör]]</f>
        <v>#VALUE!</v>
      </c>
      <c r="G7962" s="4" t="e">
        <f>Table1[[#This Row],[SzumElad]]</f>
        <v>#VALUE!</v>
      </c>
      <c r="H7962" s="7" t="e">
        <f>Table1[[#This Row],[Jut_%]]</f>
        <v>#VALUE!</v>
      </c>
      <c r="I7962" s="4" t="e">
        <f>Table1[[#This Row],[Jut]]</f>
        <v>#VALUE!</v>
      </c>
      <c r="J7962" s="4" t="e">
        <f>Table1[[#This Row],[Column1]]</f>
        <v>#VALUE!</v>
      </c>
    </row>
    <row r="7963" spans="1:10" hidden="1" x14ac:dyDescent="0.3">
      <c r="A7963" s="2" t="e">
        <f>Table1[[#This Row],[Befolyt]]</f>
        <v>#VALUE!</v>
      </c>
      <c r="B7963" t="e">
        <f>Table1[[#This Row],[ÜK]]</f>
        <v>#VALUE!</v>
      </c>
      <c r="C7963" s="3" t="e">
        <f>Table1[[#This Row],[Szla]]</f>
        <v>#VALUE!</v>
      </c>
      <c r="D7963" s="6" t="e">
        <f>Table1[[#This Row],[Kelt_hó]]</f>
        <v>#VALUE!</v>
      </c>
      <c r="E7963" t="e">
        <f>Table1[[#This Row],[Vevő]]</f>
        <v>#VALUE!</v>
      </c>
      <c r="F7963" t="e">
        <f>Table1[[#This Row],[Termékkör]]</f>
        <v>#VALUE!</v>
      </c>
      <c r="G7963" s="4" t="e">
        <f>Table1[[#This Row],[SzumElad]]</f>
        <v>#VALUE!</v>
      </c>
      <c r="H7963" s="7" t="e">
        <f>Table1[[#This Row],[Jut_%]]</f>
        <v>#VALUE!</v>
      </c>
      <c r="I7963" s="4" t="e">
        <f>Table1[[#This Row],[Jut]]</f>
        <v>#VALUE!</v>
      </c>
      <c r="J7963" s="4" t="e">
        <f>Table1[[#This Row],[Column1]]</f>
        <v>#VALUE!</v>
      </c>
    </row>
    <row r="7964" spans="1:10" hidden="1" x14ac:dyDescent="0.3">
      <c r="A7964" s="2" t="e">
        <f>Table1[[#This Row],[Befolyt]]</f>
        <v>#VALUE!</v>
      </c>
      <c r="B7964" t="e">
        <f>Table1[[#This Row],[ÜK]]</f>
        <v>#VALUE!</v>
      </c>
      <c r="C7964" s="3" t="e">
        <f>Table1[[#This Row],[Szla]]</f>
        <v>#VALUE!</v>
      </c>
      <c r="D7964" s="6" t="e">
        <f>Table1[[#This Row],[Kelt_hó]]</f>
        <v>#VALUE!</v>
      </c>
      <c r="E7964" t="e">
        <f>Table1[[#This Row],[Vevő]]</f>
        <v>#VALUE!</v>
      </c>
      <c r="F7964" t="e">
        <f>Table1[[#This Row],[Termékkör]]</f>
        <v>#VALUE!</v>
      </c>
      <c r="G7964" s="4" t="e">
        <f>Table1[[#This Row],[SzumElad]]</f>
        <v>#VALUE!</v>
      </c>
      <c r="H7964" s="7" t="e">
        <f>Table1[[#This Row],[Jut_%]]</f>
        <v>#VALUE!</v>
      </c>
      <c r="I7964" s="4" t="e">
        <f>Table1[[#This Row],[Jut]]</f>
        <v>#VALUE!</v>
      </c>
      <c r="J7964" s="4" t="e">
        <f>Table1[[#This Row],[Column1]]</f>
        <v>#VALUE!</v>
      </c>
    </row>
    <row r="7965" spans="1:10" hidden="1" x14ac:dyDescent="0.3">
      <c r="A7965" s="2" t="e">
        <f>Table1[[#This Row],[Befolyt]]</f>
        <v>#VALUE!</v>
      </c>
      <c r="B7965" t="e">
        <f>Table1[[#This Row],[ÜK]]</f>
        <v>#VALUE!</v>
      </c>
      <c r="C7965" s="3" t="e">
        <f>Table1[[#This Row],[Szla]]</f>
        <v>#VALUE!</v>
      </c>
      <c r="D7965" s="6" t="e">
        <f>Table1[[#This Row],[Kelt_hó]]</f>
        <v>#VALUE!</v>
      </c>
      <c r="E7965" t="e">
        <f>Table1[[#This Row],[Vevő]]</f>
        <v>#VALUE!</v>
      </c>
      <c r="F7965" t="e">
        <f>Table1[[#This Row],[Termékkör]]</f>
        <v>#VALUE!</v>
      </c>
      <c r="G7965" s="4" t="e">
        <f>Table1[[#This Row],[SzumElad]]</f>
        <v>#VALUE!</v>
      </c>
      <c r="H7965" s="7" t="e">
        <f>Table1[[#This Row],[Jut_%]]</f>
        <v>#VALUE!</v>
      </c>
      <c r="I7965" s="4" t="e">
        <f>Table1[[#This Row],[Jut]]</f>
        <v>#VALUE!</v>
      </c>
      <c r="J7965" s="4" t="e">
        <f>Table1[[#This Row],[Column1]]</f>
        <v>#VALUE!</v>
      </c>
    </row>
    <row r="7966" spans="1:10" hidden="1" x14ac:dyDescent="0.3">
      <c r="A7966" s="2" t="e">
        <f>Table1[[#This Row],[Befolyt]]</f>
        <v>#VALUE!</v>
      </c>
      <c r="B7966" t="e">
        <f>Table1[[#This Row],[ÜK]]</f>
        <v>#VALUE!</v>
      </c>
      <c r="C7966" s="3" t="e">
        <f>Table1[[#This Row],[Szla]]</f>
        <v>#VALUE!</v>
      </c>
      <c r="D7966" s="6" t="e">
        <f>Table1[[#This Row],[Kelt_hó]]</f>
        <v>#VALUE!</v>
      </c>
      <c r="E7966" t="e">
        <f>Table1[[#This Row],[Vevő]]</f>
        <v>#VALUE!</v>
      </c>
      <c r="F7966" t="e">
        <f>Table1[[#This Row],[Termékkör]]</f>
        <v>#VALUE!</v>
      </c>
      <c r="G7966" s="4" t="e">
        <f>Table1[[#This Row],[SzumElad]]</f>
        <v>#VALUE!</v>
      </c>
      <c r="H7966" s="7" t="e">
        <f>Table1[[#This Row],[Jut_%]]</f>
        <v>#VALUE!</v>
      </c>
      <c r="I7966" s="4" t="e">
        <f>Table1[[#This Row],[Jut]]</f>
        <v>#VALUE!</v>
      </c>
      <c r="J7966" s="4" t="e">
        <f>Table1[[#This Row],[Column1]]</f>
        <v>#VALUE!</v>
      </c>
    </row>
    <row r="7967" spans="1:10" hidden="1" x14ac:dyDescent="0.3">
      <c r="A7967" s="2" t="e">
        <f>Table1[[#This Row],[Befolyt]]</f>
        <v>#VALUE!</v>
      </c>
      <c r="B7967" t="e">
        <f>Table1[[#This Row],[ÜK]]</f>
        <v>#VALUE!</v>
      </c>
      <c r="C7967" s="3" t="e">
        <f>Table1[[#This Row],[Szla]]</f>
        <v>#VALUE!</v>
      </c>
      <c r="D7967" s="6" t="e">
        <f>Table1[[#This Row],[Kelt_hó]]</f>
        <v>#VALUE!</v>
      </c>
      <c r="E7967" t="e">
        <f>Table1[[#This Row],[Vevő]]</f>
        <v>#VALUE!</v>
      </c>
      <c r="F7967" t="e">
        <f>Table1[[#This Row],[Termékkör]]</f>
        <v>#VALUE!</v>
      </c>
      <c r="G7967" s="4" t="e">
        <f>Table1[[#This Row],[SzumElad]]</f>
        <v>#VALUE!</v>
      </c>
      <c r="H7967" s="7" t="e">
        <f>Table1[[#This Row],[Jut_%]]</f>
        <v>#VALUE!</v>
      </c>
      <c r="I7967" s="4" t="e">
        <f>Table1[[#This Row],[Jut]]</f>
        <v>#VALUE!</v>
      </c>
      <c r="J7967" s="4" t="e">
        <f>Table1[[#This Row],[Column1]]</f>
        <v>#VALUE!</v>
      </c>
    </row>
    <row r="7968" spans="1:10" hidden="1" x14ac:dyDescent="0.3">
      <c r="A7968" s="2" t="e">
        <f>Table1[[#This Row],[Befolyt]]</f>
        <v>#VALUE!</v>
      </c>
      <c r="B7968" t="e">
        <f>Table1[[#This Row],[ÜK]]</f>
        <v>#VALUE!</v>
      </c>
      <c r="C7968" s="3" t="e">
        <f>Table1[[#This Row],[Szla]]</f>
        <v>#VALUE!</v>
      </c>
      <c r="D7968" s="6" t="e">
        <f>Table1[[#This Row],[Kelt_hó]]</f>
        <v>#VALUE!</v>
      </c>
      <c r="E7968" t="e">
        <f>Table1[[#This Row],[Vevő]]</f>
        <v>#VALUE!</v>
      </c>
      <c r="F7968" t="e">
        <f>Table1[[#This Row],[Termékkör]]</f>
        <v>#VALUE!</v>
      </c>
      <c r="G7968" s="4" t="e">
        <f>Table1[[#This Row],[SzumElad]]</f>
        <v>#VALUE!</v>
      </c>
      <c r="H7968" s="7" t="e">
        <f>Table1[[#This Row],[Jut_%]]</f>
        <v>#VALUE!</v>
      </c>
      <c r="I7968" s="4" t="e">
        <f>Table1[[#This Row],[Jut]]</f>
        <v>#VALUE!</v>
      </c>
      <c r="J7968" s="4" t="e">
        <f>Table1[[#This Row],[Column1]]</f>
        <v>#VALUE!</v>
      </c>
    </row>
    <row r="7969" spans="1:10" hidden="1" x14ac:dyDescent="0.3">
      <c r="A7969" s="2" t="e">
        <f>Table1[[#This Row],[Befolyt]]</f>
        <v>#VALUE!</v>
      </c>
      <c r="B7969" t="e">
        <f>Table1[[#This Row],[ÜK]]</f>
        <v>#VALUE!</v>
      </c>
      <c r="C7969" s="3" t="e">
        <f>Table1[[#This Row],[Szla]]</f>
        <v>#VALUE!</v>
      </c>
      <c r="D7969" s="6" t="e">
        <f>Table1[[#This Row],[Kelt_hó]]</f>
        <v>#VALUE!</v>
      </c>
      <c r="E7969" t="e">
        <f>Table1[[#This Row],[Vevő]]</f>
        <v>#VALUE!</v>
      </c>
      <c r="F7969" t="e">
        <f>Table1[[#This Row],[Termékkör]]</f>
        <v>#VALUE!</v>
      </c>
      <c r="G7969" s="4" t="e">
        <f>Table1[[#This Row],[SzumElad]]</f>
        <v>#VALUE!</v>
      </c>
      <c r="H7969" s="7" t="e">
        <f>Table1[[#This Row],[Jut_%]]</f>
        <v>#VALUE!</v>
      </c>
      <c r="I7969" s="4" t="e">
        <f>Table1[[#This Row],[Jut]]</f>
        <v>#VALUE!</v>
      </c>
      <c r="J7969" s="4" t="e">
        <f>Table1[[#This Row],[Column1]]</f>
        <v>#VALUE!</v>
      </c>
    </row>
    <row r="7970" spans="1:10" hidden="1" x14ac:dyDescent="0.3">
      <c r="A7970" s="2" t="e">
        <f>Table1[[#This Row],[Befolyt]]</f>
        <v>#VALUE!</v>
      </c>
      <c r="B7970" t="e">
        <f>Table1[[#This Row],[ÜK]]</f>
        <v>#VALUE!</v>
      </c>
      <c r="C7970" s="3" t="e">
        <f>Table1[[#This Row],[Szla]]</f>
        <v>#VALUE!</v>
      </c>
      <c r="D7970" s="6" t="e">
        <f>Table1[[#This Row],[Kelt_hó]]</f>
        <v>#VALUE!</v>
      </c>
      <c r="E7970" t="e">
        <f>Table1[[#This Row],[Vevő]]</f>
        <v>#VALUE!</v>
      </c>
      <c r="F7970" t="e">
        <f>Table1[[#This Row],[Termékkör]]</f>
        <v>#VALUE!</v>
      </c>
      <c r="G7970" s="4" t="e">
        <f>Table1[[#This Row],[SzumElad]]</f>
        <v>#VALUE!</v>
      </c>
      <c r="H7970" s="7" t="e">
        <f>Table1[[#This Row],[Jut_%]]</f>
        <v>#VALUE!</v>
      </c>
      <c r="I7970" s="4" t="e">
        <f>Table1[[#This Row],[Jut]]</f>
        <v>#VALUE!</v>
      </c>
      <c r="J7970" s="4" t="e">
        <f>Table1[[#This Row],[Column1]]</f>
        <v>#VALUE!</v>
      </c>
    </row>
    <row r="7971" spans="1:10" hidden="1" x14ac:dyDescent="0.3">
      <c r="A7971" s="2" t="e">
        <f>Table1[[#This Row],[Befolyt]]</f>
        <v>#VALUE!</v>
      </c>
      <c r="B7971" t="e">
        <f>Table1[[#This Row],[ÜK]]</f>
        <v>#VALUE!</v>
      </c>
      <c r="C7971" s="3" t="e">
        <f>Table1[[#This Row],[Szla]]</f>
        <v>#VALUE!</v>
      </c>
      <c r="D7971" s="6" t="e">
        <f>Table1[[#This Row],[Kelt_hó]]</f>
        <v>#VALUE!</v>
      </c>
      <c r="E7971" t="e">
        <f>Table1[[#This Row],[Vevő]]</f>
        <v>#VALUE!</v>
      </c>
      <c r="F7971" t="e">
        <f>Table1[[#This Row],[Termékkör]]</f>
        <v>#VALUE!</v>
      </c>
      <c r="G7971" s="4" t="e">
        <f>Table1[[#This Row],[SzumElad]]</f>
        <v>#VALUE!</v>
      </c>
      <c r="H7971" s="7" t="e">
        <f>Table1[[#This Row],[Jut_%]]</f>
        <v>#VALUE!</v>
      </c>
      <c r="I7971" s="4" t="e">
        <f>Table1[[#This Row],[Jut]]</f>
        <v>#VALUE!</v>
      </c>
      <c r="J7971" s="4" t="e">
        <f>Table1[[#This Row],[Column1]]</f>
        <v>#VALUE!</v>
      </c>
    </row>
    <row r="7972" spans="1:10" hidden="1" x14ac:dyDescent="0.3">
      <c r="A7972" s="2" t="e">
        <f>Table1[[#This Row],[Befolyt]]</f>
        <v>#VALUE!</v>
      </c>
      <c r="B7972" t="e">
        <f>Table1[[#This Row],[ÜK]]</f>
        <v>#VALUE!</v>
      </c>
      <c r="C7972" s="3" t="e">
        <f>Table1[[#This Row],[Szla]]</f>
        <v>#VALUE!</v>
      </c>
      <c r="D7972" s="6" t="e">
        <f>Table1[[#This Row],[Kelt_hó]]</f>
        <v>#VALUE!</v>
      </c>
      <c r="E7972" t="e">
        <f>Table1[[#This Row],[Vevő]]</f>
        <v>#VALUE!</v>
      </c>
      <c r="F7972" t="e">
        <f>Table1[[#This Row],[Termékkör]]</f>
        <v>#VALUE!</v>
      </c>
      <c r="G7972" s="4" t="e">
        <f>Table1[[#This Row],[SzumElad]]</f>
        <v>#VALUE!</v>
      </c>
      <c r="H7972" s="7" t="e">
        <f>Table1[[#This Row],[Jut_%]]</f>
        <v>#VALUE!</v>
      </c>
      <c r="I7972" s="4" t="e">
        <f>Table1[[#This Row],[Jut]]</f>
        <v>#VALUE!</v>
      </c>
      <c r="J7972" s="4" t="e">
        <f>Table1[[#This Row],[Column1]]</f>
        <v>#VALUE!</v>
      </c>
    </row>
    <row r="7973" spans="1:10" hidden="1" x14ac:dyDescent="0.3">
      <c r="A7973" s="2" t="e">
        <f>Table1[[#This Row],[Befolyt]]</f>
        <v>#VALUE!</v>
      </c>
      <c r="B7973" t="e">
        <f>Table1[[#This Row],[ÜK]]</f>
        <v>#VALUE!</v>
      </c>
      <c r="C7973" s="3" t="e">
        <f>Table1[[#This Row],[Szla]]</f>
        <v>#VALUE!</v>
      </c>
      <c r="D7973" s="6" t="e">
        <f>Table1[[#This Row],[Kelt_hó]]</f>
        <v>#VALUE!</v>
      </c>
      <c r="E7973" t="e">
        <f>Table1[[#This Row],[Vevő]]</f>
        <v>#VALUE!</v>
      </c>
      <c r="F7973" t="e">
        <f>Table1[[#This Row],[Termékkör]]</f>
        <v>#VALUE!</v>
      </c>
      <c r="G7973" s="4" t="e">
        <f>Table1[[#This Row],[SzumElad]]</f>
        <v>#VALUE!</v>
      </c>
      <c r="H7973" s="7" t="e">
        <f>Table1[[#This Row],[Jut_%]]</f>
        <v>#VALUE!</v>
      </c>
      <c r="I7973" s="4" t="e">
        <f>Table1[[#This Row],[Jut]]</f>
        <v>#VALUE!</v>
      </c>
      <c r="J7973" s="4" t="e">
        <f>Table1[[#This Row],[Column1]]</f>
        <v>#VALUE!</v>
      </c>
    </row>
    <row r="7974" spans="1:10" hidden="1" x14ac:dyDescent="0.3">
      <c r="A7974" s="2" t="e">
        <f>Table1[[#This Row],[Befolyt]]</f>
        <v>#VALUE!</v>
      </c>
      <c r="B7974" t="e">
        <f>Table1[[#This Row],[ÜK]]</f>
        <v>#VALUE!</v>
      </c>
      <c r="C7974" s="3" t="e">
        <f>Table1[[#This Row],[Szla]]</f>
        <v>#VALUE!</v>
      </c>
      <c r="D7974" s="6" t="e">
        <f>Table1[[#This Row],[Kelt_hó]]</f>
        <v>#VALUE!</v>
      </c>
      <c r="E7974" t="e">
        <f>Table1[[#This Row],[Vevő]]</f>
        <v>#VALUE!</v>
      </c>
      <c r="F7974" t="e">
        <f>Table1[[#This Row],[Termékkör]]</f>
        <v>#VALUE!</v>
      </c>
      <c r="G7974" s="4" t="e">
        <f>Table1[[#This Row],[SzumElad]]</f>
        <v>#VALUE!</v>
      </c>
      <c r="H7974" s="7" t="e">
        <f>Table1[[#This Row],[Jut_%]]</f>
        <v>#VALUE!</v>
      </c>
      <c r="I7974" s="4" t="e">
        <f>Table1[[#This Row],[Jut]]</f>
        <v>#VALUE!</v>
      </c>
      <c r="J7974" s="4" t="e">
        <f>Table1[[#This Row],[Column1]]</f>
        <v>#VALUE!</v>
      </c>
    </row>
    <row r="7975" spans="1:10" hidden="1" x14ac:dyDescent="0.3">
      <c r="A7975" s="2" t="e">
        <f>Table1[[#This Row],[Befolyt]]</f>
        <v>#VALUE!</v>
      </c>
      <c r="B7975" t="e">
        <f>Table1[[#This Row],[ÜK]]</f>
        <v>#VALUE!</v>
      </c>
      <c r="C7975" s="3" t="e">
        <f>Table1[[#This Row],[Szla]]</f>
        <v>#VALUE!</v>
      </c>
      <c r="D7975" s="6" t="e">
        <f>Table1[[#This Row],[Kelt_hó]]</f>
        <v>#VALUE!</v>
      </c>
      <c r="E7975" t="e">
        <f>Table1[[#This Row],[Vevő]]</f>
        <v>#VALUE!</v>
      </c>
      <c r="F7975" t="e">
        <f>Table1[[#This Row],[Termékkör]]</f>
        <v>#VALUE!</v>
      </c>
      <c r="G7975" s="4" t="e">
        <f>Table1[[#This Row],[SzumElad]]</f>
        <v>#VALUE!</v>
      </c>
      <c r="H7975" s="7" t="e">
        <f>Table1[[#This Row],[Jut_%]]</f>
        <v>#VALUE!</v>
      </c>
      <c r="I7975" s="4" t="e">
        <f>Table1[[#This Row],[Jut]]</f>
        <v>#VALUE!</v>
      </c>
      <c r="J7975" s="4" t="e">
        <f>Table1[[#This Row],[Column1]]</f>
        <v>#VALUE!</v>
      </c>
    </row>
    <row r="7976" spans="1:10" hidden="1" x14ac:dyDescent="0.3">
      <c r="A7976" s="2" t="e">
        <f>Table1[[#This Row],[Befolyt]]</f>
        <v>#VALUE!</v>
      </c>
      <c r="B7976" t="e">
        <f>Table1[[#This Row],[ÜK]]</f>
        <v>#VALUE!</v>
      </c>
      <c r="C7976" s="3" t="e">
        <f>Table1[[#This Row],[Szla]]</f>
        <v>#VALUE!</v>
      </c>
      <c r="D7976" s="6" t="e">
        <f>Table1[[#This Row],[Kelt_hó]]</f>
        <v>#VALUE!</v>
      </c>
      <c r="E7976" t="e">
        <f>Table1[[#This Row],[Vevő]]</f>
        <v>#VALUE!</v>
      </c>
      <c r="F7976" t="e">
        <f>Table1[[#This Row],[Termékkör]]</f>
        <v>#VALUE!</v>
      </c>
      <c r="G7976" s="4" t="e">
        <f>Table1[[#This Row],[SzumElad]]</f>
        <v>#VALUE!</v>
      </c>
      <c r="H7976" s="7" t="e">
        <f>Table1[[#This Row],[Jut_%]]</f>
        <v>#VALUE!</v>
      </c>
      <c r="I7976" s="4" t="e">
        <f>Table1[[#This Row],[Jut]]</f>
        <v>#VALUE!</v>
      </c>
      <c r="J7976" s="4" t="e">
        <f>Table1[[#This Row],[Column1]]</f>
        <v>#VALUE!</v>
      </c>
    </row>
    <row r="7977" spans="1:10" hidden="1" x14ac:dyDescent="0.3">
      <c r="A7977" s="2" t="e">
        <f>Table1[[#This Row],[Befolyt]]</f>
        <v>#VALUE!</v>
      </c>
      <c r="B7977" t="e">
        <f>Table1[[#This Row],[ÜK]]</f>
        <v>#VALUE!</v>
      </c>
      <c r="C7977" s="3" t="e">
        <f>Table1[[#This Row],[Szla]]</f>
        <v>#VALUE!</v>
      </c>
      <c r="D7977" s="6" t="e">
        <f>Table1[[#This Row],[Kelt_hó]]</f>
        <v>#VALUE!</v>
      </c>
      <c r="E7977" t="e">
        <f>Table1[[#This Row],[Vevő]]</f>
        <v>#VALUE!</v>
      </c>
      <c r="F7977" t="e">
        <f>Table1[[#This Row],[Termékkör]]</f>
        <v>#VALUE!</v>
      </c>
      <c r="G7977" s="4" t="e">
        <f>Table1[[#This Row],[SzumElad]]</f>
        <v>#VALUE!</v>
      </c>
      <c r="H7977" s="7" t="e">
        <f>Table1[[#This Row],[Jut_%]]</f>
        <v>#VALUE!</v>
      </c>
      <c r="I7977" s="4" t="e">
        <f>Table1[[#This Row],[Jut]]</f>
        <v>#VALUE!</v>
      </c>
      <c r="J7977" s="4" t="e">
        <f>Table1[[#This Row],[Column1]]</f>
        <v>#VALUE!</v>
      </c>
    </row>
    <row r="7978" spans="1:10" hidden="1" x14ac:dyDescent="0.3">
      <c r="A7978" s="2" t="e">
        <f>Table1[[#This Row],[Befolyt]]</f>
        <v>#VALUE!</v>
      </c>
      <c r="B7978" t="e">
        <f>Table1[[#This Row],[ÜK]]</f>
        <v>#VALUE!</v>
      </c>
      <c r="C7978" s="3" t="e">
        <f>Table1[[#This Row],[Szla]]</f>
        <v>#VALUE!</v>
      </c>
      <c r="D7978" s="6" t="e">
        <f>Table1[[#This Row],[Kelt_hó]]</f>
        <v>#VALUE!</v>
      </c>
      <c r="E7978" t="e">
        <f>Table1[[#This Row],[Vevő]]</f>
        <v>#VALUE!</v>
      </c>
      <c r="F7978" t="e">
        <f>Table1[[#This Row],[Termékkör]]</f>
        <v>#VALUE!</v>
      </c>
      <c r="G7978" s="4" t="e">
        <f>Table1[[#This Row],[SzumElad]]</f>
        <v>#VALUE!</v>
      </c>
      <c r="H7978" s="7" t="e">
        <f>Table1[[#This Row],[Jut_%]]</f>
        <v>#VALUE!</v>
      </c>
      <c r="I7978" s="4" t="e">
        <f>Table1[[#This Row],[Jut]]</f>
        <v>#VALUE!</v>
      </c>
      <c r="J7978" s="4" t="e">
        <f>Table1[[#This Row],[Column1]]</f>
        <v>#VALUE!</v>
      </c>
    </row>
    <row r="7979" spans="1:10" hidden="1" x14ac:dyDescent="0.3">
      <c r="A7979" s="2" t="e">
        <f>Table1[[#This Row],[Befolyt]]</f>
        <v>#VALUE!</v>
      </c>
      <c r="B7979" t="e">
        <f>Table1[[#This Row],[ÜK]]</f>
        <v>#VALUE!</v>
      </c>
      <c r="C7979" s="3" t="e">
        <f>Table1[[#This Row],[Szla]]</f>
        <v>#VALUE!</v>
      </c>
      <c r="D7979" s="6" t="e">
        <f>Table1[[#This Row],[Kelt_hó]]</f>
        <v>#VALUE!</v>
      </c>
      <c r="E7979" t="e">
        <f>Table1[[#This Row],[Vevő]]</f>
        <v>#VALUE!</v>
      </c>
      <c r="F7979" t="e">
        <f>Table1[[#This Row],[Termékkör]]</f>
        <v>#VALUE!</v>
      </c>
      <c r="G7979" s="4" t="e">
        <f>Table1[[#This Row],[SzumElad]]</f>
        <v>#VALUE!</v>
      </c>
      <c r="H7979" s="7" t="e">
        <f>Table1[[#This Row],[Jut_%]]</f>
        <v>#VALUE!</v>
      </c>
      <c r="I7979" s="4" t="e">
        <f>Table1[[#This Row],[Jut]]</f>
        <v>#VALUE!</v>
      </c>
      <c r="J7979" s="4" t="e">
        <f>Table1[[#This Row],[Column1]]</f>
        <v>#VALUE!</v>
      </c>
    </row>
    <row r="7980" spans="1:10" hidden="1" x14ac:dyDescent="0.3">
      <c r="A7980" s="2" t="e">
        <f>Table1[[#This Row],[Befolyt]]</f>
        <v>#VALUE!</v>
      </c>
      <c r="B7980" t="e">
        <f>Table1[[#This Row],[ÜK]]</f>
        <v>#VALUE!</v>
      </c>
      <c r="C7980" s="3" t="e">
        <f>Table1[[#This Row],[Szla]]</f>
        <v>#VALUE!</v>
      </c>
      <c r="D7980" s="6" t="e">
        <f>Table1[[#This Row],[Kelt_hó]]</f>
        <v>#VALUE!</v>
      </c>
      <c r="E7980" t="e">
        <f>Table1[[#This Row],[Vevő]]</f>
        <v>#VALUE!</v>
      </c>
      <c r="F7980" t="e">
        <f>Table1[[#This Row],[Termékkör]]</f>
        <v>#VALUE!</v>
      </c>
      <c r="G7980" s="4" t="e">
        <f>Table1[[#This Row],[SzumElad]]</f>
        <v>#VALUE!</v>
      </c>
      <c r="H7980" s="7" t="e">
        <f>Table1[[#This Row],[Jut_%]]</f>
        <v>#VALUE!</v>
      </c>
      <c r="I7980" s="4" t="e">
        <f>Table1[[#This Row],[Jut]]</f>
        <v>#VALUE!</v>
      </c>
      <c r="J7980" s="4" t="e">
        <f>Table1[[#This Row],[Column1]]</f>
        <v>#VALUE!</v>
      </c>
    </row>
    <row r="7981" spans="1:10" hidden="1" x14ac:dyDescent="0.3">
      <c r="A7981" s="2" t="e">
        <f>Table1[[#This Row],[Befolyt]]</f>
        <v>#VALUE!</v>
      </c>
      <c r="B7981" t="e">
        <f>Table1[[#This Row],[ÜK]]</f>
        <v>#VALUE!</v>
      </c>
      <c r="C7981" s="3" t="e">
        <f>Table1[[#This Row],[Szla]]</f>
        <v>#VALUE!</v>
      </c>
      <c r="D7981" s="6" t="e">
        <f>Table1[[#This Row],[Kelt_hó]]</f>
        <v>#VALUE!</v>
      </c>
      <c r="E7981" t="e">
        <f>Table1[[#This Row],[Vevő]]</f>
        <v>#VALUE!</v>
      </c>
      <c r="F7981" t="e">
        <f>Table1[[#This Row],[Termékkör]]</f>
        <v>#VALUE!</v>
      </c>
      <c r="G7981" s="4" t="e">
        <f>Table1[[#This Row],[SzumElad]]</f>
        <v>#VALUE!</v>
      </c>
      <c r="H7981" s="7" t="e">
        <f>Table1[[#This Row],[Jut_%]]</f>
        <v>#VALUE!</v>
      </c>
      <c r="I7981" s="4" t="e">
        <f>Table1[[#This Row],[Jut]]</f>
        <v>#VALUE!</v>
      </c>
      <c r="J7981" s="4" t="e">
        <f>Table1[[#This Row],[Column1]]</f>
        <v>#VALUE!</v>
      </c>
    </row>
    <row r="7982" spans="1:10" hidden="1" x14ac:dyDescent="0.3">
      <c r="A7982" s="2" t="e">
        <f>Table1[[#This Row],[Befolyt]]</f>
        <v>#VALUE!</v>
      </c>
      <c r="B7982" t="e">
        <f>Table1[[#This Row],[ÜK]]</f>
        <v>#VALUE!</v>
      </c>
      <c r="C7982" s="3" t="e">
        <f>Table1[[#This Row],[Szla]]</f>
        <v>#VALUE!</v>
      </c>
      <c r="D7982" s="6" t="e">
        <f>Table1[[#This Row],[Kelt_hó]]</f>
        <v>#VALUE!</v>
      </c>
      <c r="E7982" t="e">
        <f>Table1[[#This Row],[Vevő]]</f>
        <v>#VALUE!</v>
      </c>
      <c r="F7982" t="e">
        <f>Table1[[#This Row],[Termékkör]]</f>
        <v>#VALUE!</v>
      </c>
      <c r="G7982" s="4" t="e">
        <f>Table1[[#This Row],[SzumElad]]</f>
        <v>#VALUE!</v>
      </c>
      <c r="H7982" s="7" t="e">
        <f>Table1[[#This Row],[Jut_%]]</f>
        <v>#VALUE!</v>
      </c>
      <c r="I7982" s="4" t="e">
        <f>Table1[[#This Row],[Jut]]</f>
        <v>#VALUE!</v>
      </c>
      <c r="J7982" s="4" t="e">
        <f>Table1[[#This Row],[Column1]]</f>
        <v>#VALUE!</v>
      </c>
    </row>
    <row r="7983" spans="1:10" hidden="1" x14ac:dyDescent="0.3">
      <c r="A7983" s="2" t="e">
        <f>Table1[[#This Row],[Befolyt]]</f>
        <v>#VALUE!</v>
      </c>
      <c r="B7983" t="e">
        <f>Table1[[#This Row],[ÜK]]</f>
        <v>#VALUE!</v>
      </c>
      <c r="C7983" s="3" t="e">
        <f>Table1[[#This Row],[Szla]]</f>
        <v>#VALUE!</v>
      </c>
      <c r="D7983" s="6" t="e">
        <f>Table1[[#This Row],[Kelt_hó]]</f>
        <v>#VALUE!</v>
      </c>
      <c r="E7983" t="e">
        <f>Table1[[#This Row],[Vevő]]</f>
        <v>#VALUE!</v>
      </c>
      <c r="F7983" t="e">
        <f>Table1[[#This Row],[Termékkör]]</f>
        <v>#VALUE!</v>
      </c>
      <c r="G7983" s="4" t="e">
        <f>Table1[[#This Row],[SzumElad]]</f>
        <v>#VALUE!</v>
      </c>
      <c r="H7983" s="7" t="e">
        <f>Table1[[#This Row],[Jut_%]]</f>
        <v>#VALUE!</v>
      </c>
      <c r="I7983" s="4" t="e">
        <f>Table1[[#This Row],[Jut]]</f>
        <v>#VALUE!</v>
      </c>
      <c r="J7983" s="4" t="e">
        <f>Table1[[#This Row],[Column1]]</f>
        <v>#VALUE!</v>
      </c>
    </row>
    <row r="7984" spans="1:10" hidden="1" x14ac:dyDescent="0.3">
      <c r="A7984" s="2" t="e">
        <f>Table1[[#This Row],[Befolyt]]</f>
        <v>#VALUE!</v>
      </c>
      <c r="B7984" t="e">
        <f>Table1[[#This Row],[ÜK]]</f>
        <v>#VALUE!</v>
      </c>
      <c r="C7984" s="3" t="e">
        <f>Table1[[#This Row],[Szla]]</f>
        <v>#VALUE!</v>
      </c>
      <c r="D7984" s="6" t="e">
        <f>Table1[[#This Row],[Kelt_hó]]</f>
        <v>#VALUE!</v>
      </c>
      <c r="E7984" t="e">
        <f>Table1[[#This Row],[Vevő]]</f>
        <v>#VALUE!</v>
      </c>
      <c r="F7984" t="e">
        <f>Table1[[#This Row],[Termékkör]]</f>
        <v>#VALUE!</v>
      </c>
      <c r="G7984" s="4" t="e">
        <f>Table1[[#This Row],[SzumElad]]</f>
        <v>#VALUE!</v>
      </c>
      <c r="H7984" s="7" t="e">
        <f>Table1[[#This Row],[Jut_%]]</f>
        <v>#VALUE!</v>
      </c>
      <c r="I7984" s="4" t="e">
        <f>Table1[[#This Row],[Jut]]</f>
        <v>#VALUE!</v>
      </c>
      <c r="J7984" s="4" t="e">
        <f>Table1[[#This Row],[Column1]]</f>
        <v>#VALUE!</v>
      </c>
    </row>
    <row r="7985" spans="1:10" hidden="1" x14ac:dyDescent="0.3">
      <c r="A7985" s="2" t="e">
        <f>Table1[[#This Row],[Befolyt]]</f>
        <v>#VALUE!</v>
      </c>
      <c r="B7985" t="e">
        <f>Table1[[#This Row],[ÜK]]</f>
        <v>#VALUE!</v>
      </c>
      <c r="C7985" s="3" t="e">
        <f>Table1[[#This Row],[Szla]]</f>
        <v>#VALUE!</v>
      </c>
      <c r="D7985" s="6" t="e">
        <f>Table1[[#This Row],[Kelt_hó]]</f>
        <v>#VALUE!</v>
      </c>
      <c r="E7985" t="e">
        <f>Table1[[#This Row],[Vevő]]</f>
        <v>#VALUE!</v>
      </c>
      <c r="F7985" t="e">
        <f>Table1[[#This Row],[Termékkör]]</f>
        <v>#VALUE!</v>
      </c>
      <c r="G7985" s="4" t="e">
        <f>Table1[[#This Row],[SzumElad]]</f>
        <v>#VALUE!</v>
      </c>
      <c r="H7985" s="7" t="e">
        <f>Table1[[#This Row],[Jut_%]]</f>
        <v>#VALUE!</v>
      </c>
      <c r="I7985" s="4" t="e">
        <f>Table1[[#This Row],[Jut]]</f>
        <v>#VALUE!</v>
      </c>
      <c r="J7985" s="4" t="e">
        <f>Table1[[#This Row],[Column1]]</f>
        <v>#VALUE!</v>
      </c>
    </row>
    <row r="7986" spans="1:10" hidden="1" x14ac:dyDescent="0.3">
      <c r="A7986" s="2" t="e">
        <f>Table1[[#This Row],[Befolyt]]</f>
        <v>#VALUE!</v>
      </c>
      <c r="B7986" t="e">
        <f>Table1[[#This Row],[ÜK]]</f>
        <v>#VALUE!</v>
      </c>
      <c r="C7986" s="3" t="e">
        <f>Table1[[#This Row],[Szla]]</f>
        <v>#VALUE!</v>
      </c>
      <c r="D7986" s="6" t="e">
        <f>Table1[[#This Row],[Kelt_hó]]</f>
        <v>#VALUE!</v>
      </c>
      <c r="E7986" t="e">
        <f>Table1[[#This Row],[Vevő]]</f>
        <v>#VALUE!</v>
      </c>
      <c r="F7986" t="e">
        <f>Table1[[#This Row],[Termékkör]]</f>
        <v>#VALUE!</v>
      </c>
      <c r="G7986" s="4" t="e">
        <f>Table1[[#This Row],[SzumElad]]</f>
        <v>#VALUE!</v>
      </c>
      <c r="H7986" s="7" t="e">
        <f>Table1[[#This Row],[Jut_%]]</f>
        <v>#VALUE!</v>
      </c>
      <c r="I7986" s="4" t="e">
        <f>Table1[[#This Row],[Jut]]</f>
        <v>#VALUE!</v>
      </c>
      <c r="J7986" s="4" t="e">
        <f>Table1[[#This Row],[Column1]]</f>
        <v>#VALUE!</v>
      </c>
    </row>
    <row r="7987" spans="1:10" hidden="1" x14ac:dyDescent="0.3">
      <c r="A7987" s="2" t="e">
        <f>Table1[[#This Row],[Befolyt]]</f>
        <v>#VALUE!</v>
      </c>
      <c r="B7987" t="e">
        <f>Table1[[#This Row],[ÜK]]</f>
        <v>#VALUE!</v>
      </c>
      <c r="C7987" s="3" t="e">
        <f>Table1[[#This Row],[Szla]]</f>
        <v>#VALUE!</v>
      </c>
      <c r="D7987" s="6" t="e">
        <f>Table1[[#This Row],[Kelt_hó]]</f>
        <v>#VALUE!</v>
      </c>
      <c r="E7987" t="e">
        <f>Table1[[#This Row],[Vevő]]</f>
        <v>#VALUE!</v>
      </c>
      <c r="F7987" t="e">
        <f>Table1[[#This Row],[Termékkör]]</f>
        <v>#VALUE!</v>
      </c>
      <c r="G7987" s="4" t="e">
        <f>Table1[[#This Row],[SzumElad]]</f>
        <v>#VALUE!</v>
      </c>
      <c r="H7987" s="7" t="e">
        <f>Table1[[#This Row],[Jut_%]]</f>
        <v>#VALUE!</v>
      </c>
      <c r="I7987" s="4" t="e">
        <f>Table1[[#This Row],[Jut]]</f>
        <v>#VALUE!</v>
      </c>
      <c r="J7987" s="4" t="e">
        <f>Table1[[#This Row],[Column1]]</f>
        <v>#VALUE!</v>
      </c>
    </row>
    <row r="7988" spans="1:10" hidden="1" x14ac:dyDescent="0.3">
      <c r="A7988" s="2" t="e">
        <f>Table1[[#This Row],[Befolyt]]</f>
        <v>#VALUE!</v>
      </c>
      <c r="B7988" t="e">
        <f>Table1[[#This Row],[ÜK]]</f>
        <v>#VALUE!</v>
      </c>
      <c r="C7988" s="3" t="e">
        <f>Table1[[#This Row],[Szla]]</f>
        <v>#VALUE!</v>
      </c>
      <c r="D7988" s="6" t="e">
        <f>Table1[[#This Row],[Kelt_hó]]</f>
        <v>#VALUE!</v>
      </c>
      <c r="E7988" t="e">
        <f>Table1[[#This Row],[Vevő]]</f>
        <v>#VALUE!</v>
      </c>
      <c r="F7988" t="e">
        <f>Table1[[#This Row],[Termékkör]]</f>
        <v>#VALUE!</v>
      </c>
      <c r="G7988" s="4" t="e">
        <f>Table1[[#This Row],[SzumElad]]</f>
        <v>#VALUE!</v>
      </c>
      <c r="H7988" s="7" t="e">
        <f>Table1[[#This Row],[Jut_%]]</f>
        <v>#VALUE!</v>
      </c>
      <c r="I7988" s="4" t="e">
        <f>Table1[[#This Row],[Jut]]</f>
        <v>#VALUE!</v>
      </c>
      <c r="J7988" s="4" t="e">
        <f>Table1[[#This Row],[Column1]]</f>
        <v>#VALUE!</v>
      </c>
    </row>
    <row r="7989" spans="1:10" hidden="1" x14ac:dyDescent="0.3">
      <c r="A7989" s="2" t="e">
        <f>Table1[[#This Row],[Befolyt]]</f>
        <v>#VALUE!</v>
      </c>
      <c r="B7989" t="e">
        <f>Table1[[#This Row],[ÜK]]</f>
        <v>#VALUE!</v>
      </c>
      <c r="C7989" s="3" t="e">
        <f>Table1[[#This Row],[Szla]]</f>
        <v>#VALUE!</v>
      </c>
      <c r="D7989" s="6" t="e">
        <f>Table1[[#This Row],[Kelt_hó]]</f>
        <v>#VALUE!</v>
      </c>
      <c r="E7989" t="e">
        <f>Table1[[#This Row],[Vevő]]</f>
        <v>#VALUE!</v>
      </c>
      <c r="F7989" t="e">
        <f>Table1[[#This Row],[Termékkör]]</f>
        <v>#VALUE!</v>
      </c>
      <c r="G7989" s="4" t="e">
        <f>Table1[[#This Row],[SzumElad]]</f>
        <v>#VALUE!</v>
      </c>
      <c r="H7989" s="7" t="e">
        <f>Table1[[#This Row],[Jut_%]]</f>
        <v>#VALUE!</v>
      </c>
      <c r="I7989" s="4" t="e">
        <f>Table1[[#This Row],[Jut]]</f>
        <v>#VALUE!</v>
      </c>
      <c r="J7989" s="4" t="e">
        <f>Table1[[#This Row],[Column1]]</f>
        <v>#VALUE!</v>
      </c>
    </row>
    <row r="7990" spans="1:10" hidden="1" x14ac:dyDescent="0.3">
      <c r="A7990" s="2" t="e">
        <f>Table1[[#This Row],[Befolyt]]</f>
        <v>#VALUE!</v>
      </c>
      <c r="B7990" t="e">
        <f>Table1[[#This Row],[ÜK]]</f>
        <v>#VALUE!</v>
      </c>
      <c r="C7990" s="3" t="e">
        <f>Table1[[#This Row],[Szla]]</f>
        <v>#VALUE!</v>
      </c>
      <c r="D7990" s="6" t="e">
        <f>Table1[[#This Row],[Kelt_hó]]</f>
        <v>#VALUE!</v>
      </c>
      <c r="E7990" t="e">
        <f>Table1[[#This Row],[Vevő]]</f>
        <v>#VALUE!</v>
      </c>
      <c r="F7990" t="e">
        <f>Table1[[#This Row],[Termékkör]]</f>
        <v>#VALUE!</v>
      </c>
      <c r="G7990" s="4" t="e">
        <f>Table1[[#This Row],[SzumElad]]</f>
        <v>#VALUE!</v>
      </c>
      <c r="H7990" s="7" t="e">
        <f>Table1[[#This Row],[Jut_%]]</f>
        <v>#VALUE!</v>
      </c>
      <c r="I7990" s="4" t="e">
        <f>Table1[[#This Row],[Jut]]</f>
        <v>#VALUE!</v>
      </c>
      <c r="J7990" s="4" t="e">
        <f>Table1[[#This Row],[Column1]]</f>
        <v>#VALUE!</v>
      </c>
    </row>
    <row r="7991" spans="1:10" hidden="1" x14ac:dyDescent="0.3">
      <c r="A7991" s="2" t="e">
        <f>Table1[[#This Row],[Befolyt]]</f>
        <v>#VALUE!</v>
      </c>
      <c r="B7991" t="e">
        <f>Table1[[#This Row],[ÜK]]</f>
        <v>#VALUE!</v>
      </c>
      <c r="C7991" s="3" t="e">
        <f>Table1[[#This Row],[Szla]]</f>
        <v>#VALUE!</v>
      </c>
      <c r="D7991" s="6" t="e">
        <f>Table1[[#This Row],[Kelt_hó]]</f>
        <v>#VALUE!</v>
      </c>
      <c r="E7991" t="e">
        <f>Table1[[#This Row],[Vevő]]</f>
        <v>#VALUE!</v>
      </c>
      <c r="F7991" t="e">
        <f>Table1[[#This Row],[Termékkör]]</f>
        <v>#VALUE!</v>
      </c>
      <c r="G7991" s="4" t="e">
        <f>Table1[[#This Row],[SzumElad]]</f>
        <v>#VALUE!</v>
      </c>
      <c r="H7991" s="7" t="e">
        <f>Table1[[#This Row],[Jut_%]]</f>
        <v>#VALUE!</v>
      </c>
      <c r="I7991" s="4" t="e">
        <f>Table1[[#This Row],[Jut]]</f>
        <v>#VALUE!</v>
      </c>
      <c r="J7991" s="4" t="e">
        <f>Table1[[#This Row],[Column1]]</f>
        <v>#VALUE!</v>
      </c>
    </row>
    <row r="7992" spans="1:10" hidden="1" x14ac:dyDescent="0.3">
      <c r="A7992" s="2" t="e">
        <f>Table1[[#This Row],[Befolyt]]</f>
        <v>#VALUE!</v>
      </c>
      <c r="B7992" t="e">
        <f>Table1[[#This Row],[ÜK]]</f>
        <v>#VALUE!</v>
      </c>
      <c r="C7992" s="3" t="e">
        <f>Table1[[#This Row],[Szla]]</f>
        <v>#VALUE!</v>
      </c>
      <c r="D7992" s="6" t="e">
        <f>Table1[[#This Row],[Kelt_hó]]</f>
        <v>#VALUE!</v>
      </c>
      <c r="E7992" t="e">
        <f>Table1[[#This Row],[Vevő]]</f>
        <v>#VALUE!</v>
      </c>
      <c r="F7992" t="e">
        <f>Table1[[#This Row],[Termékkör]]</f>
        <v>#VALUE!</v>
      </c>
      <c r="G7992" s="4" t="e">
        <f>Table1[[#This Row],[SzumElad]]</f>
        <v>#VALUE!</v>
      </c>
      <c r="H7992" s="7" t="e">
        <f>Table1[[#This Row],[Jut_%]]</f>
        <v>#VALUE!</v>
      </c>
      <c r="I7992" s="4" t="e">
        <f>Table1[[#This Row],[Jut]]</f>
        <v>#VALUE!</v>
      </c>
      <c r="J7992" s="4" t="e">
        <f>Table1[[#This Row],[Column1]]</f>
        <v>#VALUE!</v>
      </c>
    </row>
    <row r="7993" spans="1:10" hidden="1" x14ac:dyDescent="0.3">
      <c r="A7993" s="2" t="e">
        <f>Table1[[#This Row],[Befolyt]]</f>
        <v>#VALUE!</v>
      </c>
      <c r="B7993" t="e">
        <f>Table1[[#This Row],[ÜK]]</f>
        <v>#VALUE!</v>
      </c>
      <c r="C7993" s="3" t="e">
        <f>Table1[[#This Row],[Szla]]</f>
        <v>#VALUE!</v>
      </c>
      <c r="D7993" s="6" t="e">
        <f>Table1[[#This Row],[Kelt_hó]]</f>
        <v>#VALUE!</v>
      </c>
      <c r="E7993" t="e">
        <f>Table1[[#This Row],[Vevő]]</f>
        <v>#VALUE!</v>
      </c>
      <c r="F7993" t="e">
        <f>Table1[[#This Row],[Termékkör]]</f>
        <v>#VALUE!</v>
      </c>
      <c r="G7993" s="4" t="e">
        <f>Table1[[#This Row],[SzumElad]]</f>
        <v>#VALUE!</v>
      </c>
      <c r="H7993" s="7" t="e">
        <f>Table1[[#This Row],[Jut_%]]</f>
        <v>#VALUE!</v>
      </c>
      <c r="I7993" s="4" t="e">
        <f>Table1[[#This Row],[Jut]]</f>
        <v>#VALUE!</v>
      </c>
      <c r="J7993" s="4" t="e">
        <f>Table1[[#This Row],[Column1]]</f>
        <v>#VALUE!</v>
      </c>
    </row>
    <row r="7994" spans="1:10" hidden="1" x14ac:dyDescent="0.3">
      <c r="A7994" s="2" t="e">
        <f>Table1[[#This Row],[Befolyt]]</f>
        <v>#VALUE!</v>
      </c>
      <c r="B7994" t="e">
        <f>Table1[[#This Row],[ÜK]]</f>
        <v>#VALUE!</v>
      </c>
      <c r="C7994" s="3" t="e">
        <f>Table1[[#This Row],[Szla]]</f>
        <v>#VALUE!</v>
      </c>
      <c r="D7994" s="6" t="e">
        <f>Table1[[#This Row],[Kelt_hó]]</f>
        <v>#VALUE!</v>
      </c>
      <c r="E7994" t="e">
        <f>Table1[[#This Row],[Vevő]]</f>
        <v>#VALUE!</v>
      </c>
      <c r="F7994" t="e">
        <f>Table1[[#This Row],[Termékkör]]</f>
        <v>#VALUE!</v>
      </c>
      <c r="G7994" s="4" t="e">
        <f>Table1[[#This Row],[SzumElad]]</f>
        <v>#VALUE!</v>
      </c>
      <c r="H7994" s="7" t="e">
        <f>Table1[[#This Row],[Jut_%]]</f>
        <v>#VALUE!</v>
      </c>
      <c r="I7994" s="4" t="e">
        <f>Table1[[#This Row],[Jut]]</f>
        <v>#VALUE!</v>
      </c>
      <c r="J7994" s="4" t="e">
        <f>Table1[[#This Row],[Column1]]</f>
        <v>#VALUE!</v>
      </c>
    </row>
    <row r="7995" spans="1:10" hidden="1" x14ac:dyDescent="0.3">
      <c r="A7995" s="2" t="e">
        <f>Table1[[#This Row],[Befolyt]]</f>
        <v>#VALUE!</v>
      </c>
      <c r="B7995" t="e">
        <f>Table1[[#This Row],[ÜK]]</f>
        <v>#VALUE!</v>
      </c>
      <c r="C7995" s="3" t="e">
        <f>Table1[[#This Row],[Szla]]</f>
        <v>#VALUE!</v>
      </c>
      <c r="D7995" s="6" t="e">
        <f>Table1[[#This Row],[Kelt_hó]]</f>
        <v>#VALUE!</v>
      </c>
      <c r="E7995" t="e">
        <f>Table1[[#This Row],[Vevő]]</f>
        <v>#VALUE!</v>
      </c>
      <c r="F7995" t="e">
        <f>Table1[[#This Row],[Termékkör]]</f>
        <v>#VALUE!</v>
      </c>
      <c r="G7995" s="4" t="e">
        <f>Table1[[#This Row],[SzumElad]]</f>
        <v>#VALUE!</v>
      </c>
      <c r="H7995" s="7" t="e">
        <f>Table1[[#This Row],[Jut_%]]</f>
        <v>#VALUE!</v>
      </c>
      <c r="I7995" s="4" t="e">
        <f>Table1[[#This Row],[Jut]]</f>
        <v>#VALUE!</v>
      </c>
      <c r="J7995" s="4" t="e">
        <f>Table1[[#This Row],[Column1]]</f>
        <v>#VALUE!</v>
      </c>
    </row>
    <row r="7996" spans="1:10" hidden="1" x14ac:dyDescent="0.3">
      <c r="A7996" s="2" t="e">
        <f>Table1[[#This Row],[Befolyt]]</f>
        <v>#VALUE!</v>
      </c>
      <c r="B7996" t="e">
        <f>Table1[[#This Row],[ÜK]]</f>
        <v>#VALUE!</v>
      </c>
      <c r="C7996" s="3" t="e">
        <f>Table1[[#This Row],[Szla]]</f>
        <v>#VALUE!</v>
      </c>
      <c r="D7996" s="6" t="e">
        <f>Table1[[#This Row],[Kelt_hó]]</f>
        <v>#VALUE!</v>
      </c>
      <c r="E7996" t="e">
        <f>Table1[[#This Row],[Vevő]]</f>
        <v>#VALUE!</v>
      </c>
      <c r="F7996" t="e">
        <f>Table1[[#This Row],[Termékkör]]</f>
        <v>#VALUE!</v>
      </c>
      <c r="G7996" s="4" t="e">
        <f>Table1[[#This Row],[SzumElad]]</f>
        <v>#VALUE!</v>
      </c>
      <c r="H7996" s="7" t="e">
        <f>Table1[[#This Row],[Jut_%]]</f>
        <v>#VALUE!</v>
      </c>
      <c r="I7996" s="4" t="e">
        <f>Table1[[#This Row],[Jut]]</f>
        <v>#VALUE!</v>
      </c>
      <c r="J7996" s="4" t="e">
        <f>Table1[[#This Row],[Column1]]</f>
        <v>#VALUE!</v>
      </c>
    </row>
    <row r="7997" spans="1:10" hidden="1" x14ac:dyDescent="0.3">
      <c r="A7997" s="2" t="e">
        <f>Table1[[#This Row],[Befolyt]]</f>
        <v>#VALUE!</v>
      </c>
      <c r="B7997" t="e">
        <f>Table1[[#This Row],[ÜK]]</f>
        <v>#VALUE!</v>
      </c>
      <c r="C7997" s="3" t="e">
        <f>Table1[[#This Row],[Szla]]</f>
        <v>#VALUE!</v>
      </c>
      <c r="D7997" s="6" t="e">
        <f>Table1[[#This Row],[Kelt_hó]]</f>
        <v>#VALUE!</v>
      </c>
      <c r="E7997" t="e">
        <f>Table1[[#This Row],[Vevő]]</f>
        <v>#VALUE!</v>
      </c>
      <c r="F7997" t="e">
        <f>Table1[[#This Row],[Termékkör]]</f>
        <v>#VALUE!</v>
      </c>
      <c r="G7997" s="4" t="e">
        <f>Table1[[#This Row],[SzumElad]]</f>
        <v>#VALUE!</v>
      </c>
      <c r="H7997" s="7" t="e">
        <f>Table1[[#This Row],[Jut_%]]</f>
        <v>#VALUE!</v>
      </c>
      <c r="I7997" s="4" t="e">
        <f>Table1[[#This Row],[Jut]]</f>
        <v>#VALUE!</v>
      </c>
      <c r="J7997" s="4" t="e">
        <f>Table1[[#This Row],[Column1]]</f>
        <v>#VALUE!</v>
      </c>
    </row>
    <row r="7998" spans="1:10" hidden="1" x14ac:dyDescent="0.3">
      <c r="A7998" s="2" t="e">
        <f>Table1[[#This Row],[Befolyt]]</f>
        <v>#VALUE!</v>
      </c>
      <c r="B7998" t="e">
        <f>Table1[[#This Row],[ÜK]]</f>
        <v>#VALUE!</v>
      </c>
      <c r="C7998" s="3" t="e">
        <f>Table1[[#This Row],[Szla]]</f>
        <v>#VALUE!</v>
      </c>
      <c r="D7998" s="6" t="e">
        <f>Table1[[#This Row],[Kelt_hó]]</f>
        <v>#VALUE!</v>
      </c>
      <c r="E7998" t="e">
        <f>Table1[[#This Row],[Vevő]]</f>
        <v>#VALUE!</v>
      </c>
      <c r="F7998" t="e">
        <f>Table1[[#This Row],[Termékkör]]</f>
        <v>#VALUE!</v>
      </c>
      <c r="G7998" s="4" t="e">
        <f>Table1[[#This Row],[SzumElad]]</f>
        <v>#VALUE!</v>
      </c>
      <c r="H7998" s="7" t="e">
        <f>Table1[[#This Row],[Jut_%]]</f>
        <v>#VALUE!</v>
      </c>
      <c r="I7998" s="4" t="e">
        <f>Table1[[#This Row],[Jut]]</f>
        <v>#VALUE!</v>
      </c>
      <c r="J7998" s="4" t="e">
        <f>Table1[[#This Row],[Column1]]</f>
        <v>#VALUE!</v>
      </c>
    </row>
    <row r="7999" spans="1:10" hidden="1" x14ac:dyDescent="0.3">
      <c r="A7999" s="2" t="e">
        <f>Table1[[#This Row],[Befolyt]]</f>
        <v>#VALUE!</v>
      </c>
      <c r="B7999" t="e">
        <f>Table1[[#This Row],[ÜK]]</f>
        <v>#VALUE!</v>
      </c>
      <c r="C7999" s="3" t="e">
        <f>Table1[[#This Row],[Szla]]</f>
        <v>#VALUE!</v>
      </c>
      <c r="D7999" s="6" t="e">
        <f>Table1[[#This Row],[Kelt_hó]]</f>
        <v>#VALUE!</v>
      </c>
      <c r="E7999" t="e">
        <f>Table1[[#This Row],[Vevő]]</f>
        <v>#VALUE!</v>
      </c>
      <c r="F7999" t="e">
        <f>Table1[[#This Row],[Termékkör]]</f>
        <v>#VALUE!</v>
      </c>
      <c r="G7999" s="4" t="e">
        <f>Table1[[#This Row],[SzumElad]]</f>
        <v>#VALUE!</v>
      </c>
      <c r="H7999" s="7" t="e">
        <f>Table1[[#This Row],[Jut_%]]</f>
        <v>#VALUE!</v>
      </c>
      <c r="I7999" s="4" t="e">
        <f>Table1[[#This Row],[Jut]]</f>
        <v>#VALUE!</v>
      </c>
      <c r="J7999" s="4" t="e">
        <f>Table1[[#This Row],[Column1]]</f>
        <v>#VALUE!</v>
      </c>
    </row>
    <row r="8000" spans="1:10" hidden="1" x14ac:dyDescent="0.3">
      <c r="A8000" s="2" t="e">
        <f>Table1[[#This Row],[Befolyt]]</f>
        <v>#VALUE!</v>
      </c>
      <c r="B8000" t="e">
        <f>Table1[[#This Row],[ÜK]]</f>
        <v>#VALUE!</v>
      </c>
      <c r="C8000" s="3" t="e">
        <f>Table1[[#This Row],[Szla]]</f>
        <v>#VALUE!</v>
      </c>
      <c r="D8000" s="6" t="e">
        <f>Table1[[#This Row],[Kelt_hó]]</f>
        <v>#VALUE!</v>
      </c>
      <c r="E8000" t="e">
        <f>Table1[[#This Row],[Vevő]]</f>
        <v>#VALUE!</v>
      </c>
      <c r="F8000" t="e">
        <f>Table1[[#This Row],[Termékkör]]</f>
        <v>#VALUE!</v>
      </c>
      <c r="G8000" s="4" t="e">
        <f>Table1[[#This Row],[SzumElad]]</f>
        <v>#VALUE!</v>
      </c>
      <c r="H8000" s="7" t="e">
        <f>Table1[[#This Row],[Jut_%]]</f>
        <v>#VALUE!</v>
      </c>
      <c r="I8000" s="4" t="e">
        <f>Table1[[#This Row],[Jut]]</f>
        <v>#VALUE!</v>
      </c>
      <c r="J8000" s="4" t="e">
        <f>Table1[[#This Row],[Column1]]</f>
        <v>#VALUE!</v>
      </c>
    </row>
    <row r="8001" spans="1:10" hidden="1" x14ac:dyDescent="0.3">
      <c r="A8001" s="2" t="e">
        <f>Table1[[#This Row],[Befolyt]]</f>
        <v>#VALUE!</v>
      </c>
      <c r="B8001" t="e">
        <f>Table1[[#This Row],[ÜK]]</f>
        <v>#VALUE!</v>
      </c>
      <c r="C8001" s="3" t="e">
        <f>Table1[[#This Row],[Szla]]</f>
        <v>#VALUE!</v>
      </c>
      <c r="D8001" s="6" t="e">
        <f>Table1[[#This Row],[Kelt_hó]]</f>
        <v>#VALUE!</v>
      </c>
      <c r="E8001" t="e">
        <f>Table1[[#This Row],[Vevő]]</f>
        <v>#VALUE!</v>
      </c>
      <c r="F8001" t="e">
        <f>Table1[[#This Row],[Termékkör]]</f>
        <v>#VALUE!</v>
      </c>
      <c r="G8001" s="4" t="e">
        <f>Table1[[#This Row],[SzumElad]]</f>
        <v>#VALUE!</v>
      </c>
      <c r="H8001" s="7" t="e">
        <f>Table1[[#This Row],[Jut_%]]</f>
        <v>#VALUE!</v>
      </c>
      <c r="I8001" s="4" t="e">
        <f>Table1[[#This Row],[Jut]]</f>
        <v>#VALUE!</v>
      </c>
      <c r="J8001" s="4" t="e">
        <f>Table1[[#This Row],[Column1]]</f>
        <v>#VALUE!</v>
      </c>
    </row>
    <row r="8002" spans="1:10" hidden="1" x14ac:dyDescent="0.3">
      <c r="A8002" s="2" t="e">
        <f>Table1[[#This Row],[Befolyt]]</f>
        <v>#VALUE!</v>
      </c>
      <c r="B8002" t="e">
        <f>Table1[[#This Row],[ÜK]]</f>
        <v>#VALUE!</v>
      </c>
      <c r="C8002" s="3" t="e">
        <f>Table1[[#This Row],[Szla]]</f>
        <v>#VALUE!</v>
      </c>
      <c r="D8002" s="6" t="e">
        <f>Table1[[#This Row],[Kelt_hó]]</f>
        <v>#VALUE!</v>
      </c>
      <c r="E8002" t="e">
        <f>Table1[[#This Row],[Vevő]]</f>
        <v>#VALUE!</v>
      </c>
      <c r="F8002" t="e">
        <f>Table1[[#This Row],[Termékkör]]</f>
        <v>#VALUE!</v>
      </c>
      <c r="G8002" s="4" t="e">
        <f>Table1[[#This Row],[SzumElad]]</f>
        <v>#VALUE!</v>
      </c>
      <c r="H8002" s="7" t="e">
        <f>Table1[[#This Row],[Jut_%]]</f>
        <v>#VALUE!</v>
      </c>
      <c r="I8002" s="4" t="e">
        <f>Table1[[#This Row],[Jut]]</f>
        <v>#VALUE!</v>
      </c>
      <c r="J8002" s="4" t="e">
        <f>Table1[[#This Row],[Column1]]</f>
        <v>#VALUE!</v>
      </c>
    </row>
    <row r="8003" spans="1:10" hidden="1" x14ac:dyDescent="0.3">
      <c r="A8003" s="2" t="e">
        <f>Table1[[#This Row],[Befolyt]]</f>
        <v>#VALUE!</v>
      </c>
      <c r="B8003" t="e">
        <f>Table1[[#This Row],[ÜK]]</f>
        <v>#VALUE!</v>
      </c>
      <c r="C8003" s="3" t="e">
        <f>Table1[[#This Row],[Szla]]</f>
        <v>#VALUE!</v>
      </c>
      <c r="D8003" s="6" t="e">
        <f>Table1[[#This Row],[Kelt_hó]]</f>
        <v>#VALUE!</v>
      </c>
      <c r="E8003" t="e">
        <f>Table1[[#This Row],[Vevő]]</f>
        <v>#VALUE!</v>
      </c>
      <c r="F8003" t="e">
        <f>Table1[[#This Row],[Termékkör]]</f>
        <v>#VALUE!</v>
      </c>
      <c r="G8003" s="4" t="e">
        <f>Table1[[#This Row],[SzumElad]]</f>
        <v>#VALUE!</v>
      </c>
      <c r="H8003" s="7" t="e">
        <f>Table1[[#This Row],[Jut_%]]</f>
        <v>#VALUE!</v>
      </c>
      <c r="I8003" s="4" t="e">
        <f>Table1[[#This Row],[Jut]]</f>
        <v>#VALUE!</v>
      </c>
      <c r="J8003" s="4" t="e">
        <f>Table1[[#This Row],[Column1]]</f>
        <v>#VALUE!</v>
      </c>
    </row>
    <row r="8004" spans="1:10" hidden="1" x14ac:dyDescent="0.3">
      <c r="A8004" s="2" t="e">
        <f>Table1[[#This Row],[Befolyt]]</f>
        <v>#VALUE!</v>
      </c>
      <c r="B8004" t="e">
        <f>Table1[[#This Row],[ÜK]]</f>
        <v>#VALUE!</v>
      </c>
      <c r="C8004" s="3" t="e">
        <f>Table1[[#This Row],[Szla]]</f>
        <v>#VALUE!</v>
      </c>
      <c r="D8004" s="6" t="e">
        <f>Table1[[#This Row],[Kelt_hó]]</f>
        <v>#VALUE!</v>
      </c>
      <c r="E8004" t="e">
        <f>Table1[[#This Row],[Vevő]]</f>
        <v>#VALUE!</v>
      </c>
      <c r="F8004" t="e">
        <f>Table1[[#This Row],[Termékkör]]</f>
        <v>#VALUE!</v>
      </c>
      <c r="G8004" s="4" t="e">
        <f>Table1[[#This Row],[SzumElad]]</f>
        <v>#VALUE!</v>
      </c>
      <c r="H8004" s="7" t="e">
        <f>Table1[[#This Row],[Jut_%]]</f>
        <v>#VALUE!</v>
      </c>
      <c r="I8004" s="4" t="e">
        <f>Table1[[#This Row],[Jut]]</f>
        <v>#VALUE!</v>
      </c>
      <c r="J8004" s="4" t="e">
        <f>Table1[[#This Row],[Column1]]</f>
        <v>#VALUE!</v>
      </c>
    </row>
    <row r="8005" spans="1:10" hidden="1" x14ac:dyDescent="0.3">
      <c r="A8005" s="2" t="e">
        <f>Table1[[#This Row],[Befolyt]]</f>
        <v>#VALUE!</v>
      </c>
      <c r="B8005" t="e">
        <f>Table1[[#This Row],[ÜK]]</f>
        <v>#VALUE!</v>
      </c>
      <c r="C8005" s="3" t="e">
        <f>Table1[[#This Row],[Szla]]</f>
        <v>#VALUE!</v>
      </c>
      <c r="D8005" s="6" t="e">
        <f>Table1[[#This Row],[Kelt_hó]]</f>
        <v>#VALUE!</v>
      </c>
      <c r="E8005" t="e">
        <f>Table1[[#This Row],[Vevő]]</f>
        <v>#VALUE!</v>
      </c>
      <c r="F8005" t="e">
        <f>Table1[[#This Row],[Termékkör]]</f>
        <v>#VALUE!</v>
      </c>
      <c r="G8005" s="4" t="e">
        <f>Table1[[#This Row],[SzumElad]]</f>
        <v>#VALUE!</v>
      </c>
      <c r="H8005" s="7" t="e">
        <f>Table1[[#This Row],[Jut_%]]</f>
        <v>#VALUE!</v>
      </c>
      <c r="I8005" s="4" t="e">
        <f>Table1[[#This Row],[Jut]]</f>
        <v>#VALUE!</v>
      </c>
      <c r="J8005" s="4" t="e">
        <f>Table1[[#This Row],[Column1]]</f>
        <v>#VALUE!</v>
      </c>
    </row>
    <row r="8006" spans="1:10" hidden="1" x14ac:dyDescent="0.3">
      <c r="A8006" s="2" t="e">
        <f>Table1[[#This Row],[Befolyt]]</f>
        <v>#VALUE!</v>
      </c>
      <c r="B8006" t="e">
        <f>Table1[[#This Row],[ÜK]]</f>
        <v>#VALUE!</v>
      </c>
      <c r="C8006" s="3" t="e">
        <f>Table1[[#This Row],[Szla]]</f>
        <v>#VALUE!</v>
      </c>
      <c r="D8006" s="6" t="e">
        <f>Table1[[#This Row],[Kelt_hó]]</f>
        <v>#VALUE!</v>
      </c>
      <c r="E8006" t="e">
        <f>Table1[[#This Row],[Vevő]]</f>
        <v>#VALUE!</v>
      </c>
      <c r="F8006" t="e">
        <f>Table1[[#This Row],[Termékkör]]</f>
        <v>#VALUE!</v>
      </c>
      <c r="G8006" s="4" t="e">
        <f>Table1[[#This Row],[SzumElad]]</f>
        <v>#VALUE!</v>
      </c>
      <c r="H8006" s="7" t="e">
        <f>Table1[[#This Row],[Jut_%]]</f>
        <v>#VALUE!</v>
      </c>
      <c r="I8006" s="4" t="e">
        <f>Table1[[#This Row],[Jut]]</f>
        <v>#VALUE!</v>
      </c>
      <c r="J8006" s="4" t="e">
        <f>Table1[[#This Row],[Column1]]</f>
        <v>#VALUE!</v>
      </c>
    </row>
    <row r="8007" spans="1:10" hidden="1" x14ac:dyDescent="0.3">
      <c r="A8007" s="2" t="e">
        <f>Table1[[#This Row],[Befolyt]]</f>
        <v>#VALUE!</v>
      </c>
      <c r="B8007" t="e">
        <f>Table1[[#This Row],[ÜK]]</f>
        <v>#VALUE!</v>
      </c>
      <c r="C8007" s="3" t="e">
        <f>Table1[[#This Row],[Szla]]</f>
        <v>#VALUE!</v>
      </c>
      <c r="D8007" s="6" t="e">
        <f>Table1[[#This Row],[Kelt_hó]]</f>
        <v>#VALUE!</v>
      </c>
      <c r="E8007" t="e">
        <f>Table1[[#This Row],[Vevő]]</f>
        <v>#VALUE!</v>
      </c>
      <c r="F8007" t="e">
        <f>Table1[[#This Row],[Termékkör]]</f>
        <v>#VALUE!</v>
      </c>
      <c r="G8007" s="4" t="e">
        <f>Table1[[#This Row],[SzumElad]]</f>
        <v>#VALUE!</v>
      </c>
      <c r="H8007" s="7" t="e">
        <f>Table1[[#This Row],[Jut_%]]</f>
        <v>#VALUE!</v>
      </c>
      <c r="I8007" s="4" t="e">
        <f>Table1[[#This Row],[Jut]]</f>
        <v>#VALUE!</v>
      </c>
      <c r="J8007" s="4" t="e">
        <f>Table1[[#This Row],[Column1]]</f>
        <v>#VALUE!</v>
      </c>
    </row>
    <row r="8008" spans="1:10" hidden="1" x14ac:dyDescent="0.3">
      <c r="A8008" s="2" t="e">
        <f>Table1[[#This Row],[Befolyt]]</f>
        <v>#VALUE!</v>
      </c>
      <c r="B8008" t="e">
        <f>Table1[[#This Row],[ÜK]]</f>
        <v>#VALUE!</v>
      </c>
      <c r="C8008" s="3" t="e">
        <f>Table1[[#This Row],[Szla]]</f>
        <v>#VALUE!</v>
      </c>
      <c r="D8008" s="6" t="e">
        <f>Table1[[#This Row],[Kelt_hó]]</f>
        <v>#VALUE!</v>
      </c>
      <c r="E8008" t="e">
        <f>Table1[[#This Row],[Vevő]]</f>
        <v>#VALUE!</v>
      </c>
      <c r="F8008" t="e">
        <f>Table1[[#This Row],[Termékkör]]</f>
        <v>#VALUE!</v>
      </c>
      <c r="G8008" s="4" t="e">
        <f>Table1[[#This Row],[SzumElad]]</f>
        <v>#VALUE!</v>
      </c>
      <c r="H8008" s="7" t="e">
        <f>Table1[[#This Row],[Jut_%]]</f>
        <v>#VALUE!</v>
      </c>
      <c r="I8008" s="4" t="e">
        <f>Table1[[#This Row],[Jut]]</f>
        <v>#VALUE!</v>
      </c>
      <c r="J8008" s="4" t="e">
        <f>Table1[[#This Row],[Column1]]</f>
        <v>#VALUE!</v>
      </c>
    </row>
    <row r="8009" spans="1:10" hidden="1" x14ac:dyDescent="0.3">
      <c r="A8009" s="2" t="e">
        <f>Table1[[#This Row],[Befolyt]]</f>
        <v>#VALUE!</v>
      </c>
      <c r="B8009" t="e">
        <f>Table1[[#This Row],[ÜK]]</f>
        <v>#VALUE!</v>
      </c>
      <c r="C8009" s="3" t="e">
        <f>Table1[[#This Row],[Szla]]</f>
        <v>#VALUE!</v>
      </c>
      <c r="D8009" s="6" t="e">
        <f>Table1[[#This Row],[Kelt_hó]]</f>
        <v>#VALUE!</v>
      </c>
      <c r="E8009" t="e">
        <f>Table1[[#This Row],[Vevő]]</f>
        <v>#VALUE!</v>
      </c>
      <c r="F8009" t="e">
        <f>Table1[[#This Row],[Termékkör]]</f>
        <v>#VALUE!</v>
      </c>
      <c r="G8009" s="4" t="e">
        <f>Table1[[#This Row],[SzumElad]]</f>
        <v>#VALUE!</v>
      </c>
      <c r="H8009" s="7" t="e">
        <f>Table1[[#This Row],[Jut_%]]</f>
        <v>#VALUE!</v>
      </c>
      <c r="I8009" s="4" t="e">
        <f>Table1[[#This Row],[Jut]]</f>
        <v>#VALUE!</v>
      </c>
      <c r="J8009" s="4" t="e">
        <f>Table1[[#This Row],[Column1]]</f>
        <v>#VALUE!</v>
      </c>
    </row>
    <row r="8010" spans="1:10" hidden="1" x14ac:dyDescent="0.3">
      <c r="A8010" s="2" t="e">
        <f>Table1[[#This Row],[Befolyt]]</f>
        <v>#VALUE!</v>
      </c>
      <c r="B8010" t="e">
        <f>Table1[[#This Row],[ÜK]]</f>
        <v>#VALUE!</v>
      </c>
      <c r="C8010" s="3" t="e">
        <f>Table1[[#This Row],[Szla]]</f>
        <v>#VALUE!</v>
      </c>
      <c r="D8010" s="6" t="e">
        <f>Table1[[#This Row],[Kelt_hó]]</f>
        <v>#VALUE!</v>
      </c>
      <c r="E8010" t="e">
        <f>Table1[[#This Row],[Vevő]]</f>
        <v>#VALUE!</v>
      </c>
      <c r="F8010" t="e">
        <f>Table1[[#This Row],[Termékkör]]</f>
        <v>#VALUE!</v>
      </c>
      <c r="G8010" s="4" t="e">
        <f>Table1[[#This Row],[SzumElad]]</f>
        <v>#VALUE!</v>
      </c>
      <c r="H8010" s="7" t="e">
        <f>Table1[[#This Row],[Jut_%]]</f>
        <v>#VALUE!</v>
      </c>
      <c r="I8010" s="4" t="e">
        <f>Table1[[#This Row],[Jut]]</f>
        <v>#VALUE!</v>
      </c>
      <c r="J8010" s="4" t="e">
        <f>Table1[[#This Row],[Column1]]</f>
        <v>#VALUE!</v>
      </c>
    </row>
    <row r="8011" spans="1:10" hidden="1" x14ac:dyDescent="0.3">
      <c r="A8011" s="2" t="e">
        <f>Table1[[#This Row],[Befolyt]]</f>
        <v>#VALUE!</v>
      </c>
      <c r="B8011" t="e">
        <f>Table1[[#This Row],[ÜK]]</f>
        <v>#VALUE!</v>
      </c>
      <c r="C8011" s="3" t="e">
        <f>Table1[[#This Row],[Szla]]</f>
        <v>#VALUE!</v>
      </c>
      <c r="D8011" s="6" t="e">
        <f>Table1[[#This Row],[Kelt_hó]]</f>
        <v>#VALUE!</v>
      </c>
      <c r="E8011" t="e">
        <f>Table1[[#This Row],[Vevő]]</f>
        <v>#VALUE!</v>
      </c>
      <c r="F8011" t="e">
        <f>Table1[[#This Row],[Termékkör]]</f>
        <v>#VALUE!</v>
      </c>
      <c r="G8011" s="4" t="e">
        <f>Table1[[#This Row],[SzumElad]]</f>
        <v>#VALUE!</v>
      </c>
      <c r="H8011" s="7" t="e">
        <f>Table1[[#This Row],[Jut_%]]</f>
        <v>#VALUE!</v>
      </c>
      <c r="I8011" s="4" t="e">
        <f>Table1[[#This Row],[Jut]]</f>
        <v>#VALUE!</v>
      </c>
      <c r="J8011" s="4" t="e">
        <f>Table1[[#This Row],[Column1]]</f>
        <v>#VALUE!</v>
      </c>
    </row>
    <row r="8012" spans="1:10" hidden="1" x14ac:dyDescent="0.3">
      <c r="A8012" s="2" t="e">
        <f>Table1[[#This Row],[Befolyt]]</f>
        <v>#VALUE!</v>
      </c>
      <c r="B8012" t="e">
        <f>Table1[[#This Row],[ÜK]]</f>
        <v>#VALUE!</v>
      </c>
      <c r="C8012" s="3" t="e">
        <f>Table1[[#This Row],[Szla]]</f>
        <v>#VALUE!</v>
      </c>
      <c r="D8012" s="6" t="e">
        <f>Table1[[#This Row],[Kelt_hó]]</f>
        <v>#VALUE!</v>
      </c>
      <c r="E8012" t="e">
        <f>Table1[[#This Row],[Vevő]]</f>
        <v>#VALUE!</v>
      </c>
      <c r="F8012" t="e">
        <f>Table1[[#This Row],[Termékkör]]</f>
        <v>#VALUE!</v>
      </c>
      <c r="G8012" s="4" t="e">
        <f>Table1[[#This Row],[SzumElad]]</f>
        <v>#VALUE!</v>
      </c>
      <c r="H8012" s="7" t="e">
        <f>Table1[[#This Row],[Jut_%]]</f>
        <v>#VALUE!</v>
      </c>
      <c r="I8012" s="4" t="e">
        <f>Table1[[#This Row],[Jut]]</f>
        <v>#VALUE!</v>
      </c>
      <c r="J8012" s="4" t="e">
        <f>Table1[[#This Row],[Column1]]</f>
        <v>#VALUE!</v>
      </c>
    </row>
    <row r="8013" spans="1:10" hidden="1" x14ac:dyDescent="0.3">
      <c r="A8013" s="2" t="e">
        <f>Table1[[#This Row],[Befolyt]]</f>
        <v>#VALUE!</v>
      </c>
      <c r="B8013" t="e">
        <f>Table1[[#This Row],[ÜK]]</f>
        <v>#VALUE!</v>
      </c>
      <c r="C8013" s="3" t="e">
        <f>Table1[[#This Row],[Szla]]</f>
        <v>#VALUE!</v>
      </c>
      <c r="D8013" s="6" t="e">
        <f>Table1[[#This Row],[Kelt_hó]]</f>
        <v>#VALUE!</v>
      </c>
      <c r="E8013" t="e">
        <f>Table1[[#This Row],[Vevő]]</f>
        <v>#VALUE!</v>
      </c>
      <c r="F8013" t="e">
        <f>Table1[[#This Row],[Termékkör]]</f>
        <v>#VALUE!</v>
      </c>
      <c r="G8013" s="4" t="e">
        <f>Table1[[#This Row],[SzumElad]]</f>
        <v>#VALUE!</v>
      </c>
      <c r="H8013" s="7" t="e">
        <f>Table1[[#This Row],[Jut_%]]</f>
        <v>#VALUE!</v>
      </c>
      <c r="I8013" s="4" t="e">
        <f>Table1[[#This Row],[Jut]]</f>
        <v>#VALUE!</v>
      </c>
      <c r="J8013" s="4" t="e">
        <f>Table1[[#This Row],[Column1]]</f>
        <v>#VALUE!</v>
      </c>
    </row>
    <row r="8014" spans="1:10" hidden="1" x14ac:dyDescent="0.3">
      <c r="A8014" s="2" t="e">
        <f>Table1[[#This Row],[Befolyt]]</f>
        <v>#VALUE!</v>
      </c>
      <c r="B8014" t="e">
        <f>Table1[[#This Row],[ÜK]]</f>
        <v>#VALUE!</v>
      </c>
      <c r="C8014" s="3" t="e">
        <f>Table1[[#This Row],[Szla]]</f>
        <v>#VALUE!</v>
      </c>
      <c r="D8014" s="6" t="e">
        <f>Table1[[#This Row],[Kelt_hó]]</f>
        <v>#VALUE!</v>
      </c>
      <c r="E8014" t="e">
        <f>Table1[[#This Row],[Vevő]]</f>
        <v>#VALUE!</v>
      </c>
      <c r="F8014" t="e">
        <f>Table1[[#This Row],[Termékkör]]</f>
        <v>#VALUE!</v>
      </c>
      <c r="G8014" s="4" t="e">
        <f>Table1[[#This Row],[SzumElad]]</f>
        <v>#VALUE!</v>
      </c>
      <c r="H8014" s="7" t="e">
        <f>Table1[[#This Row],[Jut_%]]</f>
        <v>#VALUE!</v>
      </c>
      <c r="I8014" s="4" t="e">
        <f>Table1[[#This Row],[Jut]]</f>
        <v>#VALUE!</v>
      </c>
      <c r="J8014" s="4" t="e">
        <f>Table1[[#This Row],[Column1]]</f>
        <v>#VALUE!</v>
      </c>
    </row>
    <row r="8015" spans="1:10" hidden="1" x14ac:dyDescent="0.3">
      <c r="A8015" s="2" t="e">
        <f>Table1[[#This Row],[Befolyt]]</f>
        <v>#VALUE!</v>
      </c>
      <c r="B8015" t="e">
        <f>Table1[[#This Row],[ÜK]]</f>
        <v>#VALUE!</v>
      </c>
      <c r="C8015" s="3" t="e">
        <f>Table1[[#This Row],[Szla]]</f>
        <v>#VALUE!</v>
      </c>
      <c r="D8015" s="6" t="e">
        <f>Table1[[#This Row],[Kelt_hó]]</f>
        <v>#VALUE!</v>
      </c>
      <c r="E8015" t="e">
        <f>Table1[[#This Row],[Vevő]]</f>
        <v>#VALUE!</v>
      </c>
      <c r="F8015" t="e">
        <f>Table1[[#This Row],[Termékkör]]</f>
        <v>#VALUE!</v>
      </c>
      <c r="G8015" s="4" t="e">
        <f>Table1[[#This Row],[SzumElad]]</f>
        <v>#VALUE!</v>
      </c>
      <c r="H8015" s="7" t="e">
        <f>Table1[[#This Row],[Jut_%]]</f>
        <v>#VALUE!</v>
      </c>
      <c r="I8015" s="4" t="e">
        <f>Table1[[#This Row],[Jut]]</f>
        <v>#VALUE!</v>
      </c>
      <c r="J8015" s="4" t="e">
        <f>Table1[[#This Row],[Column1]]</f>
        <v>#VALUE!</v>
      </c>
    </row>
    <row r="8016" spans="1:10" hidden="1" x14ac:dyDescent="0.3">
      <c r="A8016" s="2" t="e">
        <f>Table1[[#This Row],[Befolyt]]</f>
        <v>#VALUE!</v>
      </c>
      <c r="B8016" t="e">
        <f>Table1[[#This Row],[ÜK]]</f>
        <v>#VALUE!</v>
      </c>
      <c r="C8016" s="3" t="e">
        <f>Table1[[#This Row],[Szla]]</f>
        <v>#VALUE!</v>
      </c>
      <c r="D8016" s="6" t="e">
        <f>Table1[[#This Row],[Kelt_hó]]</f>
        <v>#VALUE!</v>
      </c>
      <c r="E8016" t="e">
        <f>Table1[[#This Row],[Vevő]]</f>
        <v>#VALUE!</v>
      </c>
      <c r="F8016" t="e">
        <f>Table1[[#This Row],[Termékkör]]</f>
        <v>#VALUE!</v>
      </c>
      <c r="G8016" s="4" t="e">
        <f>Table1[[#This Row],[SzumElad]]</f>
        <v>#VALUE!</v>
      </c>
      <c r="H8016" s="7" t="e">
        <f>Table1[[#This Row],[Jut_%]]</f>
        <v>#VALUE!</v>
      </c>
      <c r="I8016" s="4" t="e">
        <f>Table1[[#This Row],[Jut]]</f>
        <v>#VALUE!</v>
      </c>
      <c r="J8016" s="4" t="e">
        <f>Table1[[#This Row],[Column1]]</f>
        <v>#VALUE!</v>
      </c>
    </row>
    <row r="8017" spans="1:10" hidden="1" x14ac:dyDescent="0.3">
      <c r="A8017" s="2" t="e">
        <f>Table1[[#This Row],[Befolyt]]</f>
        <v>#VALUE!</v>
      </c>
      <c r="B8017" t="e">
        <f>Table1[[#This Row],[ÜK]]</f>
        <v>#VALUE!</v>
      </c>
      <c r="C8017" s="3" t="e">
        <f>Table1[[#This Row],[Szla]]</f>
        <v>#VALUE!</v>
      </c>
      <c r="D8017" s="6" t="e">
        <f>Table1[[#This Row],[Kelt_hó]]</f>
        <v>#VALUE!</v>
      </c>
      <c r="E8017" t="e">
        <f>Table1[[#This Row],[Vevő]]</f>
        <v>#VALUE!</v>
      </c>
      <c r="F8017" t="e">
        <f>Table1[[#This Row],[Termékkör]]</f>
        <v>#VALUE!</v>
      </c>
      <c r="G8017" s="4" t="e">
        <f>Table1[[#This Row],[SzumElad]]</f>
        <v>#VALUE!</v>
      </c>
      <c r="H8017" s="7" t="e">
        <f>Table1[[#This Row],[Jut_%]]</f>
        <v>#VALUE!</v>
      </c>
      <c r="I8017" s="4" t="e">
        <f>Table1[[#This Row],[Jut]]</f>
        <v>#VALUE!</v>
      </c>
      <c r="J8017" s="4" t="e">
        <f>Table1[[#This Row],[Column1]]</f>
        <v>#VALUE!</v>
      </c>
    </row>
    <row r="8018" spans="1:10" hidden="1" x14ac:dyDescent="0.3">
      <c r="A8018" s="2" t="e">
        <f>Table1[[#This Row],[Befolyt]]</f>
        <v>#VALUE!</v>
      </c>
      <c r="B8018" t="e">
        <f>Table1[[#This Row],[ÜK]]</f>
        <v>#VALUE!</v>
      </c>
      <c r="C8018" s="3" t="e">
        <f>Table1[[#This Row],[Szla]]</f>
        <v>#VALUE!</v>
      </c>
      <c r="D8018" s="6" t="e">
        <f>Table1[[#This Row],[Kelt_hó]]</f>
        <v>#VALUE!</v>
      </c>
      <c r="E8018" t="e">
        <f>Table1[[#This Row],[Vevő]]</f>
        <v>#VALUE!</v>
      </c>
      <c r="F8018" t="e">
        <f>Table1[[#This Row],[Termékkör]]</f>
        <v>#VALUE!</v>
      </c>
      <c r="G8018" s="4" t="e">
        <f>Table1[[#This Row],[SzumElad]]</f>
        <v>#VALUE!</v>
      </c>
      <c r="H8018" s="7" t="e">
        <f>Table1[[#This Row],[Jut_%]]</f>
        <v>#VALUE!</v>
      </c>
      <c r="I8018" s="4" t="e">
        <f>Table1[[#This Row],[Jut]]</f>
        <v>#VALUE!</v>
      </c>
      <c r="J8018" s="4" t="e">
        <f>Table1[[#This Row],[Column1]]</f>
        <v>#VALUE!</v>
      </c>
    </row>
    <row r="8019" spans="1:10" hidden="1" x14ac:dyDescent="0.3">
      <c r="A8019" s="2" t="e">
        <f>Table1[[#This Row],[Befolyt]]</f>
        <v>#VALUE!</v>
      </c>
      <c r="B8019" t="e">
        <f>Table1[[#This Row],[ÜK]]</f>
        <v>#VALUE!</v>
      </c>
      <c r="C8019" s="3" t="e">
        <f>Table1[[#This Row],[Szla]]</f>
        <v>#VALUE!</v>
      </c>
      <c r="D8019" s="6" t="e">
        <f>Table1[[#This Row],[Kelt_hó]]</f>
        <v>#VALUE!</v>
      </c>
      <c r="E8019" t="e">
        <f>Table1[[#This Row],[Vevő]]</f>
        <v>#VALUE!</v>
      </c>
      <c r="F8019" t="e">
        <f>Table1[[#This Row],[Termékkör]]</f>
        <v>#VALUE!</v>
      </c>
      <c r="G8019" s="4" t="e">
        <f>Table1[[#This Row],[SzumElad]]</f>
        <v>#VALUE!</v>
      </c>
      <c r="H8019" s="7" t="e">
        <f>Table1[[#This Row],[Jut_%]]</f>
        <v>#VALUE!</v>
      </c>
      <c r="I8019" s="4" t="e">
        <f>Table1[[#This Row],[Jut]]</f>
        <v>#VALUE!</v>
      </c>
      <c r="J8019" s="4" t="e">
        <f>Table1[[#This Row],[Column1]]</f>
        <v>#VALUE!</v>
      </c>
    </row>
    <row r="8020" spans="1:10" hidden="1" x14ac:dyDescent="0.3">
      <c r="A8020" s="2" t="e">
        <f>Table1[[#This Row],[Befolyt]]</f>
        <v>#VALUE!</v>
      </c>
      <c r="B8020" t="e">
        <f>Table1[[#This Row],[ÜK]]</f>
        <v>#VALUE!</v>
      </c>
      <c r="C8020" s="3" t="e">
        <f>Table1[[#This Row],[Szla]]</f>
        <v>#VALUE!</v>
      </c>
      <c r="D8020" s="6" t="e">
        <f>Table1[[#This Row],[Kelt_hó]]</f>
        <v>#VALUE!</v>
      </c>
      <c r="E8020" t="e">
        <f>Table1[[#This Row],[Vevő]]</f>
        <v>#VALUE!</v>
      </c>
      <c r="F8020" t="e">
        <f>Table1[[#This Row],[Termékkör]]</f>
        <v>#VALUE!</v>
      </c>
      <c r="G8020" s="4" t="e">
        <f>Table1[[#This Row],[SzumElad]]</f>
        <v>#VALUE!</v>
      </c>
      <c r="H8020" s="7" t="e">
        <f>Table1[[#This Row],[Jut_%]]</f>
        <v>#VALUE!</v>
      </c>
      <c r="I8020" s="4" t="e">
        <f>Table1[[#This Row],[Jut]]</f>
        <v>#VALUE!</v>
      </c>
      <c r="J8020" s="4" t="e">
        <f>Table1[[#This Row],[Column1]]</f>
        <v>#VALUE!</v>
      </c>
    </row>
    <row r="8021" spans="1:10" hidden="1" x14ac:dyDescent="0.3">
      <c r="A8021" s="2" t="e">
        <f>Table1[[#This Row],[Befolyt]]</f>
        <v>#VALUE!</v>
      </c>
      <c r="B8021" t="e">
        <f>Table1[[#This Row],[ÜK]]</f>
        <v>#VALUE!</v>
      </c>
      <c r="C8021" s="3" t="e">
        <f>Table1[[#This Row],[Szla]]</f>
        <v>#VALUE!</v>
      </c>
      <c r="D8021" s="6" t="e">
        <f>Table1[[#This Row],[Kelt_hó]]</f>
        <v>#VALUE!</v>
      </c>
      <c r="E8021" t="e">
        <f>Table1[[#This Row],[Vevő]]</f>
        <v>#VALUE!</v>
      </c>
      <c r="F8021" t="e">
        <f>Table1[[#This Row],[Termékkör]]</f>
        <v>#VALUE!</v>
      </c>
      <c r="G8021" s="4" t="e">
        <f>Table1[[#This Row],[SzumElad]]</f>
        <v>#VALUE!</v>
      </c>
      <c r="H8021" s="7" t="e">
        <f>Table1[[#This Row],[Jut_%]]</f>
        <v>#VALUE!</v>
      </c>
      <c r="I8021" s="4" t="e">
        <f>Table1[[#This Row],[Jut]]</f>
        <v>#VALUE!</v>
      </c>
      <c r="J8021" s="4" t="e">
        <f>Table1[[#This Row],[Column1]]</f>
        <v>#VALUE!</v>
      </c>
    </row>
    <row r="8022" spans="1:10" hidden="1" x14ac:dyDescent="0.3">
      <c r="A8022" s="2" t="e">
        <f>Table1[[#This Row],[Befolyt]]</f>
        <v>#VALUE!</v>
      </c>
      <c r="B8022" t="e">
        <f>Table1[[#This Row],[ÜK]]</f>
        <v>#VALUE!</v>
      </c>
      <c r="C8022" s="3" t="e">
        <f>Table1[[#This Row],[Szla]]</f>
        <v>#VALUE!</v>
      </c>
      <c r="D8022" s="6" t="e">
        <f>Table1[[#This Row],[Kelt_hó]]</f>
        <v>#VALUE!</v>
      </c>
      <c r="E8022" t="e">
        <f>Table1[[#This Row],[Vevő]]</f>
        <v>#VALUE!</v>
      </c>
      <c r="F8022" t="e">
        <f>Table1[[#This Row],[Termékkör]]</f>
        <v>#VALUE!</v>
      </c>
      <c r="G8022" s="4" t="e">
        <f>Table1[[#This Row],[SzumElad]]</f>
        <v>#VALUE!</v>
      </c>
      <c r="H8022" s="7" t="e">
        <f>Table1[[#This Row],[Jut_%]]</f>
        <v>#VALUE!</v>
      </c>
      <c r="I8022" s="4" t="e">
        <f>Table1[[#This Row],[Jut]]</f>
        <v>#VALUE!</v>
      </c>
      <c r="J8022" s="4" t="e">
        <f>Table1[[#This Row],[Column1]]</f>
        <v>#VALUE!</v>
      </c>
    </row>
    <row r="8023" spans="1:10" hidden="1" x14ac:dyDescent="0.3">
      <c r="A8023" s="2" t="e">
        <f>Table1[[#This Row],[Befolyt]]</f>
        <v>#VALUE!</v>
      </c>
      <c r="B8023" t="e">
        <f>Table1[[#This Row],[ÜK]]</f>
        <v>#VALUE!</v>
      </c>
      <c r="C8023" s="3" t="e">
        <f>Table1[[#This Row],[Szla]]</f>
        <v>#VALUE!</v>
      </c>
      <c r="D8023" s="6" t="e">
        <f>Table1[[#This Row],[Kelt_hó]]</f>
        <v>#VALUE!</v>
      </c>
      <c r="E8023" t="e">
        <f>Table1[[#This Row],[Vevő]]</f>
        <v>#VALUE!</v>
      </c>
      <c r="F8023" t="e">
        <f>Table1[[#This Row],[Termékkör]]</f>
        <v>#VALUE!</v>
      </c>
      <c r="G8023" s="4" t="e">
        <f>Table1[[#This Row],[SzumElad]]</f>
        <v>#VALUE!</v>
      </c>
      <c r="H8023" s="7" t="e">
        <f>Table1[[#This Row],[Jut_%]]</f>
        <v>#VALUE!</v>
      </c>
      <c r="I8023" s="4" t="e">
        <f>Table1[[#This Row],[Jut]]</f>
        <v>#VALUE!</v>
      </c>
      <c r="J8023" s="4" t="e">
        <f>Table1[[#This Row],[Column1]]</f>
        <v>#VALUE!</v>
      </c>
    </row>
    <row r="8024" spans="1:10" hidden="1" x14ac:dyDescent="0.3">
      <c r="A8024" s="2" t="e">
        <f>Table1[[#This Row],[Befolyt]]</f>
        <v>#VALUE!</v>
      </c>
      <c r="B8024" t="e">
        <f>Table1[[#This Row],[ÜK]]</f>
        <v>#VALUE!</v>
      </c>
      <c r="C8024" s="3" t="e">
        <f>Table1[[#This Row],[Szla]]</f>
        <v>#VALUE!</v>
      </c>
      <c r="D8024" s="6" t="e">
        <f>Table1[[#This Row],[Kelt_hó]]</f>
        <v>#VALUE!</v>
      </c>
      <c r="E8024" t="e">
        <f>Table1[[#This Row],[Vevő]]</f>
        <v>#VALUE!</v>
      </c>
      <c r="F8024" t="e">
        <f>Table1[[#This Row],[Termékkör]]</f>
        <v>#VALUE!</v>
      </c>
      <c r="G8024" s="4" t="e">
        <f>Table1[[#This Row],[SzumElad]]</f>
        <v>#VALUE!</v>
      </c>
      <c r="H8024" s="7" t="e">
        <f>Table1[[#This Row],[Jut_%]]</f>
        <v>#VALUE!</v>
      </c>
      <c r="I8024" s="4" t="e">
        <f>Table1[[#This Row],[Jut]]</f>
        <v>#VALUE!</v>
      </c>
      <c r="J8024" s="4" t="e">
        <f>Table1[[#This Row],[Column1]]</f>
        <v>#VALUE!</v>
      </c>
    </row>
    <row r="8025" spans="1:10" hidden="1" x14ac:dyDescent="0.3">
      <c r="A8025" s="2" t="e">
        <f>Table1[[#This Row],[Befolyt]]</f>
        <v>#VALUE!</v>
      </c>
      <c r="B8025" t="e">
        <f>Table1[[#This Row],[ÜK]]</f>
        <v>#VALUE!</v>
      </c>
      <c r="C8025" s="3" t="e">
        <f>Table1[[#This Row],[Szla]]</f>
        <v>#VALUE!</v>
      </c>
      <c r="D8025" s="6" t="e">
        <f>Table1[[#This Row],[Kelt_hó]]</f>
        <v>#VALUE!</v>
      </c>
      <c r="E8025" t="e">
        <f>Table1[[#This Row],[Vevő]]</f>
        <v>#VALUE!</v>
      </c>
      <c r="F8025" t="e">
        <f>Table1[[#This Row],[Termékkör]]</f>
        <v>#VALUE!</v>
      </c>
      <c r="G8025" s="4" t="e">
        <f>Table1[[#This Row],[SzumElad]]</f>
        <v>#VALUE!</v>
      </c>
      <c r="H8025" s="7" t="e">
        <f>Table1[[#This Row],[Jut_%]]</f>
        <v>#VALUE!</v>
      </c>
      <c r="I8025" s="4" t="e">
        <f>Table1[[#This Row],[Jut]]</f>
        <v>#VALUE!</v>
      </c>
      <c r="J8025" s="4" t="e">
        <f>Table1[[#This Row],[Column1]]</f>
        <v>#VALUE!</v>
      </c>
    </row>
    <row r="8026" spans="1:10" hidden="1" x14ac:dyDescent="0.3">
      <c r="A8026" s="2" t="e">
        <f>Table1[[#This Row],[Befolyt]]</f>
        <v>#VALUE!</v>
      </c>
      <c r="B8026" t="e">
        <f>Table1[[#This Row],[ÜK]]</f>
        <v>#VALUE!</v>
      </c>
      <c r="C8026" s="3" t="e">
        <f>Table1[[#This Row],[Szla]]</f>
        <v>#VALUE!</v>
      </c>
      <c r="D8026" s="6" t="e">
        <f>Table1[[#This Row],[Kelt_hó]]</f>
        <v>#VALUE!</v>
      </c>
      <c r="E8026" t="e">
        <f>Table1[[#This Row],[Vevő]]</f>
        <v>#VALUE!</v>
      </c>
      <c r="F8026" t="e">
        <f>Table1[[#This Row],[Termékkör]]</f>
        <v>#VALUE!</v>
      </c>
      <c r="G8026" s="4" t="e">
        <f>Table1[[#This Row],[SzumElad]]</f>
        <v>#VALUE!</v>
      </c>
      <c r="H8026" s="7" t="e">
        <f>Table1[[#This Row],[Jut_%]]</f>
        <v>#VALUE!</v>
      </c>
      <c r="I8026" s="4" t="e">
        <f>Table1[[#This Row],[Jut]]</f>
        <v>#VALUE!</v>
      </c>
      <c r="J8026" s="4" t="e">
        <f>Table1[[#This Row],[Column1]]</f>
        <v>#VALUE!</v>
      </c>
    </row>
    <row r="8027" spans="1:10" hidden="1" x14ac:dyDescent="0.3">
      <c r="A8027" s="2" t="e">
        <f>Table1[[#This Row],[Befolyt]]</f>
        <v>#VALUE!</v>
      </c>
      <c r="B8027" t="e">
        <f>Table1[[#This Row],[ÜK]]</f>
        <v>#VALUE!</v>
      </c>
      <c r="C8027" s="3" t="e">
        <f>Table1[[#This Row],[Szla]]</f>
        <v>#VALUE!</v>
      </c>
      <c r="D8027" s="6" t="e">
        <f>Table1[[#This Row],[Kelt_hó]]</f>
        <v>#VALUE!</v>
      </c>
      <c r="E8027" t="e">
        <f>Table1[[#This Row],[Vevő]]</f>
        <v>#VALUE!</v>
      </c>
      <c r="F8027" t="e">
        <f>Table1[[#This Row],[Termékkör]]</f>
        <v>#VALUE!</v>
      </c>
      <c r="G8027" s="4" t="e">
        <f>Table1[[#This Row],[SzumElad]]</f>
        <v>#VALUE!</v>
      </c>
      <c r="H8027" s="7" t="e">
        <f>Table1[[#This Row],[Jut_%]]</f>
        <v>#VALUE!</v>
      </c>
      <c r="I8027" s="4" t="e">
        <f>Table1[[#This Row],[Jut]]</f>
        <v>#VALUE!</v>
      </c>
      <c r="J8027" s="4" t="e">
        <f>Table1[[#This Row],[Column1]]</f>
        <v>#VALUE!</v>
      </c>
    </row>
    <row r="8028" spans="1:10" hidden="1" x14ac:dyDescent="0.3">
      <c r="A8028" s="2" t="e">
        <f>Table1[[#This Row],[Befolyt]]</f>
        <v>#VALUE!</v>
      </c>
      <c r="B8028" t="e">
        <f>Table1[[#This Row],[ÜK]]</f>
        <v>#VALUE!</v>
      </c>
      <c r="C8028" s="3" t="e">
        <f>Table1[[#This Row],[Szla]]</f>
        <v>#VALUE!</v>
      </c>
      <c r="D8028" s="6" t="e">
        <f>Table1[[#This Row],[Kelt_hó]]</f>
        <v>#VALUE!</v>
      </c>
      <c r="E8028" t="e">
        <f>Table1[[#This Row],[Vevő]]</f>
        <v>#VALUE!</v>
      </c>
      <c r="F8028" t="e">
        <f>Table1[[#This Row],[Termékkör]]</f>
        <v>#VALUE!</v>
      </c>
      <c r="G8028" s="4" t="e">
        <f>Table1[[#This Row],[SzumElad]]</f>
        <v>#VALUE!</v>
      </c>
      <c r="H8028" s="7" t="e">
        <f>Table1[[#This Row],[Jut_%]]</f>
        <v>#VALUE!</v>
      </c>
      <c r="I8028" s="4" t="e">
        <f>Table1[[#This Row],[Jut]]</f>
        <v>#VALUE!</v>
      </c>
      <c r="J8028" s="4" t="e">
        <f>Table1[[#This Row],[Column1]]</f>
        <v>#VALUE!</v>
      </c>
    </row>
    <row r="8029" spans="1:10" hidden="1" x14ac:dyDescent="0.3">
      <c r="A8029" s="2" t="e">
        <f>Table1[[#This Row],[Befolyt]]</f>
        <v>#VALUE!</v>
      </c>
      <c r="B8029" t="e">
        <f>Table1[[#This Row],[ÜK]]</f>
        <v>#VALUE!</v>
      </c>
      <c r="C8029" s="3" t="e">
        <f>Table1[[#This Row],[Szla]]</f>
        <v>#VALUE!</v>
      </c>
      <c r="D8029" s="6" t="e">
        <f>Table1[[#This Row],[Kelt_hó]]</f>
        <v>#VALUE!</v>
      </c>
      <c r="E8029" t="e">
        <f>Table1[[#This Row],[Vevő]]</f>
        <v>#VALUE!</v>
      </c>
      <c r="F8029" t="e">
        <f>Table1[[#This Row],[Termékkör]]</f>
        <v>#VALUE!</v>
      </c>
      <c r="G8029" s="4" t="e">
        <f>Table1[[#This Row],[SzumElad]]</f>
        <v>#VALUE!</v>
      </c>
      <c r="H8029" s="7" t="e">
        <f>Table1[[#This Row],[Jut_%]]</f>
        <v>#VALUE!</v>
      </c>
      <c r="I8029" s="4" t="e">
        <f>Table1[[#This Row],[Jut]]</f>
        <v>#VALUE!</v>
      </c>
      <c r="J8029" s="4" t="e">
        <f>Table1[[#This Row],[Column1]]</f>
        <v>#VALUE!</v>
      </c>
    </row>
    <row r="8030" spans="1:10" hidden="1" x14ac:dyDescent="0.3">
      <c r="A8030" s="2" t="e">
        <f>Table1[[#This Row],[Befolyt]]</f>
        <v>#VALUE!</v>
      </c>
      <c r="B8030" t="e">
        <f>Table1[[#This Row],[ÜK]]</f>
        <v>#VALUE!</v>
      </c>
      <c r="C8030" s="3" t="e">
        <f>Table1[[#This Row],[Szla]]</f>
        <v>#VALUE!</v>
      </c>
      <c r="D8030" s="6" t="e">
        <f>Table1[[#This Row],[Kelt_hó]]</f>
        <v>#VALUE!</v>
      </c>
      <c r="E8030" t="e">
        <f>Table1[[#This Row],[Vevő]]</f>
        <v>#VALUE!</v>
      </c>
      <c r="F8030" t="e">
        <f>Table1[[#This Row],[Termékkör]]</f>
        <v>#VALUE!</v>
      </c>
      <c r="G8030" s="4" t="e">
        <f>Table1[[#This Row],[SzumElad]]</f>
        <v>#VALUE!</v>
      </c>
      <c r="H8030" s="7" t="e">
        <f>Table1[[#This Row],[Jut_%]]</f>
        <v>#VALUE!</v>
      </c>
      <c r="I8030" s="4" t="e">
        <f>Table1[[#This Row],[Jut]]</f>
        <v>#VALUE!</v>
      </c>
      <c r="J8030" s="4" t="e">
        <f>Table1[[#This Row],[Column1]]</f>
        <v>#VALUE!</v>
      </c>
    </row>
    <row r="8031" spans="1:10" hidden="1" x14ac:dyDescent="0.3">
      <c r="A8031" s="2" t="e">
        <f>Table1[[#This Row],[Befolyt]]</f>
        <v>#VALUE!</v>
      </c>
      <c r="B8031" t="e">
        <f>Table1[[#This Row],[ÜK]]</f>
        <v>#VALUE!</v>
      </c>
      <c r="C8031" s="3" t="e">
        <f>Table1[[#This Row],[Szla]]</f>
        <v>#VALUE!</v>
      </c>
      <c r="D8031" s="6" t="e">
        <f>Table1[[#This Row],[Kelt_hó]]</f>
        <v>#VALUE!</v>
      </c>
      <c r="E8031" t="e">
        <f>Table1[[#This Row],[Vevő]]</f>
        <v>#VALUE!</v>
      </c>
      <c r="F8031" t="e">
        <f>Table1[[#This Row],[Termékkör]]</f>
        <v>#VALUE!</v>
      </c>
      <c r="G8031" s="4" t="e">
        <f>Table1[[#This Row],[SzumElad]]</f>
        <v>#VALUE!</v>
      </c>
      <c r="H8031" s="7" t="e">
        <f>Table1[[#This Row],[Jut_%]]</f>
        <v>#VALUE!</v>
      </c>
      <c r="I8031" s="4" t="e">
        <f>Table1[[#This Row],[Jut]]</f>
        <v>#VALUE!</v>
      </c>
      <c r="J8031" s="4" t="e">
        <f>Table1[[#This Row],[Column1]]</f>
        <v>#VALUE!</v>
      </c>
    </row>
    <row r="8032" spans="1:10" hidden="1" x14ac:dyDescent="0.3">
      <c r="A8032" s="2" t="e">
        <f>Table1[[#This Row],[Befolyt]]</f>
        <v>#VALUE!</v>
      </c>
      <c r="B8032" t="e">
        <f>Table1[[#This Row],[ÜK]]</f>
        <v>#VALUE!</v>
      </c>
      <c r="C8032" s="3" t="e">
        <f>Table1[[#This Row],[Szla]]</f>
        <v>#VALUE!</v>
      </c>
      <c r="D8032" s="6" t="e">
        <f>Table1[[#This Row],[Kelt_hó]]</f>
        <v>#VALUE!</v>
      </c>
      <c r="E8032" t="e">
        <f>Table1[[#This Row],[Vevő]]</f>
        <v>#VALUE!</v>
      </c>
      <c r="F8032" t="e">
        <f>Table1[[#This Row],[Termékkör]]</f>
        <v>#VALUE!</v>
      </c>
      <c r="G8032" s="4" t="e">
        <f>Table1[[#This Row],[SzumElad]]</f>
        <v>#VALUE!</v>
      </c>
      <c r="H8032" s="7" t="e">
        <f>Table1[[#This Row],[Jut_%]]</f>
        <v>#VALUE!</v>
      </c>
      <c r="I8032" s="4" t="e">
        <f>Table1[[#This Row],[Jut]]</f>
        <v>#VALUE!</v>
      </c>
      <c r="J8032" s="4" t="e">
        <f>Table1[[#This Row],[Column1]]</f>
        <v>#VALUE!</v>
      </c>
    </row>
    <row r="8033" spans="1:10" hidden="1" x14ac:dyDescent="0.3">
      <c r="A8033" s="2" t="e">
        <f>Table1[[#This Row],[Befolyt]]</f>
        <v>#VALUE!</v>
      </c>
      <c r="B8033" t="e">
        <f>Table1[[#This Row],[ÜK]]</f>
        <v>#VALUE!</v>
      </c>
      <c r="C8033" s="3" t="e">
        <f>Table1[[#This Row],[Szla]]</f>
        <v>#VALUE!</v>
      </c>
      <c r="D8033" s="6" t="e">
        <f>Table1[[#This Row],[Kelt_hó]]</f>
        <v>#VALUE!</v>
      </c>
      <c r="E8033" t="e">
        <f>Table1[[#This Row],[Vevő]]</f>
        <v>#VALUE!</v>
      </c>
      <c r="F8033" t="e">
        <f>Table1[[#This Row],[Termékkör]]</f>
        <v>#VALUE!</v>
      </c>
      <c r="G8033" s="4" t="e">
        <f>Table1[[#This Row],[SzumElad]]</f>
        <v>#VALUE!</v>
      </c>
      <c r="H8033" s="7" t="e">
        <f>Table1[[#This Row],[Jut_%]]</f>
        <v>#VALUE!</v>
      </c>
      <c r="I8033" s="4" t="e">
        <f>Table1[[#This Row],[Jut]]</f>
        <v>#VALUE!</v>
      </c>
      <c r="J8033" s="4" t="e">
        <f>Table1[[#This Row],[Column1]]</f>
        <v>#VALUE!</v>
      </c>
    </row>
    <row r="8034" spans="1:10" hidden="1" x14ac:dyDescent="0.3">
      <c r="A8034" s="2" t="e">
        <f>Table1[[#This Row],[Befolyt]]</f>
        <v>#VALUE!</v>
      </c>
      <c r="B8034" t="e">
        <f>Table1[[#This Row],[ÜK]]</f>
        <v>#VALUE!</v>
      </c>
      <c r="C8034" s="3" t="e">
        <f>Table1[[#This Row],[Szla]]</f>
        <v>#VALUE!</v>
      </c>
      <c r="D8034" s="6" t="e">
        <f>Table1[[#This Row],[Kelt_hó]]</f>
        <v>#VALUE!</v>
      </c>
      <c r="E8034" t="e">
        <f>Table1[[#This Row],[Vevő]]</f>
        <v>#VALUE!</v>
      </c>
      <c r="F8034" t="e">
        <f>Table1[[#This Row],[Termékkör]]</f>
        <v>#VALUE!</v>
      </c>
      <c r="G8034" s="4" t="e">
        <f>Table1[[#This Row],[SzumElad]]</f>
        <v>#VALUE!</v>
      </c>
      <c r="H8034" s="7" t="e">
        <f>Table1[[#This Row],[Jut_%]]</f>
        <v>#VALUE!</v>
      </c>
      <c r="I8034" s="4" t="e">
        <f>Table1[[#This Row],[Jut]]</f>
        <v>#VALUE!</v>
      </c>
      <c r="J8034" s="4" t="e">
        <f>Table1[[#This Row],[Column1]]</f>
        <v>#VALUE!</v>
      </c>
    </row>
    <row r="8035" spans="1:10" hidden="1" x14ac:dyDescent="0.3">
      <c r="A8035" s="2" t="e">
        <f>Table1[[#This Row],[Befolyt]]</f>
        <v>#VALUE!</v>
      </c>
      <c r="B8035" t="e">
        <f>Table1[[#This Row],[ÜK]]</f>
        <v>#VALUE!</v>
      </c>
      <c r="C8035" s="3" t="e">
        <f>Table1[[#This Row],[Szla]]</f>
        <v>#VALUE!</v>
      </c>
      <c r="D8035" s="6" t="e">
        <f>Table1[[#This Row],[Kelt_hó]]</f>
        <v>#VALUE!</v>
      </c>
      <c r="E8035" t="e">
        <f>Table1[[#This Row],[Vevő]]</f>
        <v>#VALUE!</v>
      </c>
      <c r="F8035" t="e">
        <f>Table1[[#This Row],[Termékkör]]</f>
        <v>#VALUE!</v>
      </c>
      <c r="G8035" s="4" t="e">
        <f>Table1[[#This Row],[SzumElad]]</f>
        <v>#VALUE!</v>
      </c>
      <c r="H8035" s="7" t="e">
        <f>Table1[[#This Row],[Jut_%]]</f>
        <v>#VALUE!</v>
      </c>
      <c r="I8035" s="4" t="e">
        <f>Table1[[#This Row],[Jut]]</f>
        <v>#VALUE!</v>
      </c>
      <c r="J8035" s="4" t="e">
        <f>Table1[[#This Row],[Column1]]</f>
        <v>#VALUE!</v>
      </c>
    </row>
    <row r="8036" spans="1:10" hidden="1" x14ac:dyDescent="0.3">
      <c r="A8036" s="2" t="e">
        <f>Table1[[#This Row],[Befolyt]]</f>
        <v>#VALUE!</v>
      </c>
      <c r="B8036" t="e">
        <f>Table1[[#This Row],[ÜK]]</f>
        <v>#VALUE!</v>
      </c>
      <c r="C8036" s="3" t="e">
        <f>Table1[[#This Row],[Szla]]</f>
        <v>#VALUE!</v>
      </c>
      <c r="D8036" s="6" t="e">
        <f>Table1[[#This Row],[Kelt_hó]]</f>
        <v>#VALUE!</v>
      </c>
      <c r="E8036" t="e">
        <f>Table1[[#This Row],[Vevő]]</f>
        <v>#VALUE!</v>
      </c>
      <c r="F8036" t="e">
        <f>Table1[[#This Row],[Termékkör]]</f>
        <v>#VALUE!</v>
      </c>
      <c r="G8036" s="4" t="e">
        <f>Table1[[#This Row],[SzumElad]]</f>
        <v>#VALUE!</v>
      </c>
      <c r="H8036" s="7" t="e">
        <f>Table1[[#This Row],[Jut_%]]</f>
        <v>#VALUE!</v>
      </c>
      <c r="I8036" s="4" t="e">
        <f>Table1[[#This Row],[Jut]]</f>
        <v>#VALUE!</v>
      </c>
      <c r="J8036" s="4" t="e">
        <f>Table1[[#This Row],[Column1]]</f>
        <v>#VALUE!</v>
      </c>
    </row>
    <row r="8037" spans="1:10" hidden="1" x14ac:dyDescent="0.3">
      <c r="A8037" s="2" t="e">
        <f>Table1[[#This Row],[Befolyt]]</f>
        <v>#VALUE!</v>
      </c>
      <c r="B8037" t="e">
        <f>Table1[[#This Row],[ÜK]]</f>
        <v>#VALUE!</v>
      </c>
      <c r="C8037" s="3" t="e">
        <f>Table1[[#This Row],[Szla]]</f>
        <v>#VALUE!</v>
      </c>
      <c r="D8037" s="6" t="e">
        <f>Table1[[#This Row],[Kelt_hó]]</f>
        <v>#VALUE!</v>
      </c>
      <c r="E8037" t="e">
        <f>Table1[[#This Row],[Vevő]]</f>
        <v>#VALUE!</v>
      </c>
      <c r="F8037" t="e">
        <f>Table1[[#This Row],[Termékkör]]</f>
        <v>#VALUE!</v>
      </c>
      <c r="G8037" s="4" t="e">
        <f>Table1[[#This Row],[SzumElad]]</f>
        <v>#VALUE!</v>
      </c>
      <c r="H8037" s="7" t="e">
        <f>Table1[[#This Row],[Jut_%]]</f>
        <v>#VALUE!</v>
      </c>
      <c r="I8037" s="4" t="e">
        <f>Table1[[#This Row],[Jut]]</f>
        <v>#VALUE!</v>
      </c>
      <c r="J8037" s="4" t="e">
        <f>Table1[[#This Row],[Column1]]</f>
        <v>#VALUE!</v>
      </c>
    </row>
    <row r="8038" spans="1:10" hidden="1" x14ac:dyDescent="0.3">
      <c r="A8038" s="2" t="e">
        <f>Table1[[#This Row],[Befolyt]]</f>
        <v>#VALUE!</v>
      </c>
      <c r="B8038" t="e">
        <f>Table1[[#This Row],[ÜK]]</f>
        <v>#VALUE!</v>
      </c>
      <c r="C8038" s="3" t="e">
        <f>Table1[[#This Row],[Szla]]</f>
        <v>#VALUE!</v>
      </c>
      <c r="D8038" s="6" t="e">
        <f>Table1[[#This Row],[Kelt_hó]]</f>
        <v>#VALUE!</v>
      </c>
      <c r="E8038" t="e">
        <f>Table1[[#This Row],[Vevő]]</f>
        <v>#VALUE!</v>
      </c>
      <c r="F8038" t="e">
        <f>Table1[[#This Row],[Termékkör]]</f>
        <v>#VALUE!</v>
      </c>
      <c r="G8038" s="4" t="e">
        <f>Table1[[#This Row],[SzumElad]]</f>
        <v>#VALUE!</v>
      </c>
      <c r="H8038" s="7" t="e">
        <f>Table1[[#This Row],[Jut_%]]</f>
        <v>#VALUE!</v>
      </c>
      <c r="I8038" s="4" t="e">
        <f>Table1[[#This Row],[Jut]]</f>
        <v>#VALUE!</v>
      </c>
      <c r="J8038" s="4" t="e">
        <f>Table1[[#This Row],[Column1]]</f>
        <v>#VALUE!</v>
      </c>
    </row>
    <row r="8039" spans="1:10" hidden="1" x14ac:dyDescent="0.3">
      <c r="A8039" s="2" t="e">
        <f>Table1[[#This Row],[Befolyt]]</f>
        <v>#VALUE!</v>
      </c>
      <c r="B8039" t="e">
        <f>Table1[[#This Row],[ÜK]]</f>
        <v>#VALUE!</v>
      </c>
      <c r="C8039" s="3" t="e">
        <f>Table1[[#This Row],[Szla]]</f>
        <v>#VALUE!</v>
      </c>
      <c r="D8039" s="6" t="e">
        <f>Table1[[#This Row],[Kelt_hó]]</f>
        <v>#VALUE!</v>
      </c>
      <c r="E8039" t="e">
        <f>Table1[[#This Row],[Vevő]]</f>
        <v>#VALUE!</v>
      </c>
      <c r="F8039" t="e">
        <f>Table1[[#This Row],[Termékkör]]</f>
        <v>#VALUE!</v>
      </c>
      <c r="G8039" s="4" t="e">
        <f>Table1[[#This Row],[SzumElad]]</f>
        <v>#VALUE!</v>
      </c>
      <c r="H8039" s="7" t="e">
        <f>Table1[[#This Row],[Jut_%]]</f>
        <v>#VALUE!</v>
      </c>
      <c r="I8039" s="4" t="e">
        <f>Table1[[#This Row],[Jut]]</f>
        <v>#VALUE!</v>
      </c>
      <c r="J8039" s="4" t="e">
        <f>Table1[[#This Row],[Column1]]</f>
        <v>#VALUE!</v>
      </c>
    </row>
    <row r="8040" spans="1:10" hidden="1" x14ac:dyDescent="0.3">
      <c r="A8040" s="2" t="e">
        <f>Table1[[#This Row],[Befolyt]]</f>
        <v>#VALUE!</v>
      </c>
      <c r="B8040" t="e">
        <f>Table1[[#This Row],[ÜK]]</f>
        <v>#VALUE!</v>
      </c>
      <c r="C8040" s="3" t="e">
        <f>Table1[[#This Row],[Szla]]</f>
        <v>#VALUE!</v>
      </c>
      <c r="D8040" s="6" t="e">
        <f>Table1[[#This Row],[Kelt_hó]]</f>
        <v>#VALUE!</v>
      </c>
      <c r="E8040" t="e">
        <f>Table1[[#This Row],[Vevő]]</f>
        <v>#VALUE!</v>
      </c>
      <c r="F8040" t="e">
        <f>Table1[[#This Row],[Termékkör]]</f>
        <v>#VALUE!</v>
      </c>
      <c r="G8040" s="4" t="e">
        <f>Table1[[#This Row],[SzumElad]]</f>
        <v>#VALUE!</v>
      </c>
      <c r="H8040" s="7" t="e">
        <f>Table1[[#This Row],[Jut_%]]</f>
        <v>#VALUE!</v>
      </c>
      <c r="I8040" s="4" t="e">
        <f>Table1[[#This Row],[Jut]]</f>
        <v>#VALUE!</v>
      </c>
      <c r="J8040" s="4" t="e">
        <f>Table1[[#This Row],[Column1]]</f>
        <v>#VALUE!</v>
      </c>
    </row>
    <row r="8041" spans="1:10" hidden="1" x14ac:dyDescent="0.3">
      <c r="A8041" s="2" t="e">
        <f>Table1[[#This Row],[Befolyt]]</f>
        <v>#VALUE!</v>
      </c>
      <c r="B8041" t="e">
        <f>Table1[[#This Row],[ÜK]]</f>
        <v>#VALUE!</v>
      </c>
      <c r="C8041" s="3" t="e">
        <f>Table1[[#This Row],[Szla]]</f>
        <v>#VALUE!</v>
      </c>
      <c r="D8041" s="6" t="e">
        <f>Table1[[#This Row],[Kelt_hó]]</f>
        <v>#VALUE!</v>
      </c>
      <c r="E8041" t="e">
        <f>Table1[[#This Row],[Vevő]]</f>
        <v>#VALUE!</v>
      </c>
      <c r="F8041" t="e">
        <f>Table1[[#This Row],[Termékkör]]</f>
        <v>#VALUE!</v>
      </c>
      <c r="G8041" s="4" t="e">
        <f>Table1[[#This Row],[SzumElad]]</f>
        <v>#VALUE!</v>
      </c>
      <c r="H8041" s="7" t="e">
        <f>Table1[[#This Row],[Jut_%]]</f>
        <v>#VALUE!</v>
      </c>
      <c r="I8041" s="4" t="e">
        <f>Table1[[#This Row],[Jut]]</f>
        <v>#VALUE!</v>
      </c>
      <c r="J8041" s="4" t="e">
        <f>Table1[[#This Row],[Column1]]</f>
        <v>#VALUE!</v>
      </c>
    </row>
    <row r="8042" spans="1:10" hidden="1" x14ac:dyDescent="0.3">
      <c r="A8042" s="2" t="e">
        <f>Table1[[#This Row],[Befolyt]]</f>
        <v>#VALUE!</v>
      </c>
      <c r="B8042" t="e">
        <f>Table1[[#This Row],[ÜK]]</f>
        <v>#VALUE!</v>
      </c>
      <c r="C8042" s="3" t="e">
        <f>Table1[[#This Row],[Szla]]</f>
        <v>#VALUE!</v>
      </c>
      <c r="D8042" s="6" t="e">
        <f>Table1[[#This Row],[Kelt_hó]]</f>
        <v>#VALUE!</v>
      </c>
      <c r="E8042" t="e">
        <f>Table1[[#This Row],[Vevő]]</f>
        <v>#VALUE!</v>
      </c>
      <c r="F8042" t="e">
        <f>Table1[[#This Row],[Termékkör]]</f>
        <v>#VALUE!</v>
      </c>
      <c r="G8042" s="4" t="e">
        <f>Table1[[#This Row],[SzumElad]]</f>
        <v>#VALUE!</v>
      </c>
      <c r="H8042" s="7" t="e">
        <f>Table1[[#This Row],[Jut_%]]</f>
        <v>#VALUE!</v>
      </c>
      <c r="I8042" s="4" t="e">
        <f>Table1[[#This Row],[Jut]]</f>
        <v>#VALUE!</v>
      </c>
      <c r="J8042" s="4" t="e">
        <f>Table1[[#This Row],[Column1]]</f>
        <v>#VALUE!</v>
      </c>
    </row>
    <row r="8043" spans="1:10" hidden="1" x14ac:dyDescent="0.3">
      <c r="A8043" s="2" t="e">
        <f>Table1[[#This Row],[Befolyt]]</f>
        <v>#VALUE!</v>
      </c>
      <c r="B8043" t="e">
        <f>Table1[[#This Row],[ÜK]]</f>
        <v>#VALUE!</v>
      </c>
      <c r="C8043" s="3" t="e">
        <f>Table1[[#This Row],[Szla]]</f>
        <v>#VALUE!</v>
      </c>
      <c r="D8043" s="6" t="e">
        <f>Table1[[#This Row],[Kelt_hó]]</f>
        <v>#VALUE!</v>
      </c>
      <c r="E8043" t="e">
        <f>Table1[[#This Row],[Vevő]]</f>
        <v>#VALUE!</v>
      </c>
      <c r="F8043" t="e">
        <f>Table1[[#This Row],[Termékkör]]</f>
        <v>#VALUE!</v>
      </c>
      <c r="G8043" s="4" t="e">
        <f>Table1[[#This Row],[SzumElad]]</f>
        <v>#VALUE!</v>
      </c>
      <c r="H8043" s="7" t="e">
        <f>Table1[[#This Row],[Jut_%]]</f>
        <v>#VALUE!</v>
      </c>
      <c r="I8043" s="4" t="e">
        <f>Table1[[#This Row],[Jut]]</f>
        <v>#VALUE!</v>
      </c>
      <c r="J8043" s="4" t="e">
        <f>Table1[[#This Row],[Column1]]</f>
        <v>#VALUE!</v>
      </c>
    </row>
    <row r="8044" spans="1:10" hidden="1" x14ac:dyDescent="0.3">
      <c r="A8044" s="2" t="e">
        <f>Table1[[#This Row],[Befolyt]]</f>
        <v>#VALUE!</v>
      </c>
      <c r="B8044" t="e">
        <f>Table1[[#This Row],[ÜK]]</f>
        <v>#VALUE!</v>
      </c>
      <c r="C8044" s="3" t="e">
        <f>Table1[[#This Row],[Szla]]</f>
        <v>#VALUE!</v>
      </c>
      <c r="D8044" s="6" t="e">
        <f>Table1[[#This Row],[Kelt_hó]]</f>
        <v>#VALUE!</v>
      </c>
      <c r="E8044" t="e">
        <f>Table1[[#This Row],[Vevő]]</f>
        <v>#VALUE!</v>
      </c>
      <c r="F8044" t="e">
        <f>Table1[[#This Row],[Termékkör]]</f>
        <v>#VALUE!</v>
      </c>
      <c r="G8044" s="4" t="e">
        <f>Table1[[#This Row],[SzumElad]]</f>
        <v>#VALUE!</v>
      </c>
      <c r="H8044" s="7" t="e">
        <f>Table1[[#This Row],[Jut_%]]</f>
        <v>#VALUE!</v>
      </c>
      <c r="I8044" s="4" t="e">
        <f>Table1[[#This Row],[Jut]]</f>
        <v>#VALUE!</v>
      </c>
      <c r="J8044" s="4" t="e">
        <f>Table1[[#This Row],[Column1]]</f>
        <v>#VALUE!</v>
      </c>
    </row>
    <row r="8045" spans="1:10" hidden="1" x14ac:dyDescent="0.3">
      <c r="A8045" s="2" t="e">
        <f>Table1[[#This Row],[Befolyt]]</f>
        <v>#VALUE!</v>
      </c>
      <c r="B8045" t="e">
        <f>Table1[[#This Row],[ÜK]]</f>
        <v>#VALUE!</v>
      </c>
      <c r="C8045" s="3" t="e">
        <f>Table1[[#This Row],[Szla]]</f>
        <v>#VALUE!</v>
      </c>
      <c r="D8045" s="6" t="e">
        <f>Table1[[#This Row],[Kelt_hó]]</f>
        <v>#VALUE!</v>
      </c>
      <c r="E8045" t="e">
        <f>Table1[[#This Row],[Vevő]]</f>
        <v>#VALUE!</v>
      </c>
      <c r="F8045" t="e">
        <f>Table1[[#This Row],[Termékkör]]</f>
        <v>#VALUE!</v>
      </c>
      <c r="G8045" s="4" t="e">
        <f>Table1[[#This Row],[SzumElad]]</f>
        <v>#VALUE!</v>
      </c>
      <c r="H8045" s="7" t="e">
        <f>Table1[[#This Row],[Jut_%]]</f>
        <v>#VALUE!</v>
      </c>
      <c r="I8045" s="4" t="e">
        <f>Table1[[#This Row],[Jut]]</f>
        <v>#VALUE!</v>
      </c>
      <c r="J8045" s="4" t="e">
        <f>Table1[[#This Row],[Column1]]</f>
        <v>#VALUE!</v>
      </c>
    </row>
    <row r="8046" spans="1:10" hidden="1" x14ac:dyDescent="0.3">
      <c r="A8046" s="2" t="e">
        <f>Table1[[#This Row],[Befolyt]]</f>
        <v>#VALUE!</v>
      </c>
      <c r="B8046" t="e">
        <f>Table1[[#This Row],[ÜK]]</f>
        <v>#VALUE!</v>
      </c>
      <c r="C8046" s="3" t="e">
        <f>Table1[[#This Row],[Szla]]</f>
        <v>#VALUE!</v>
      </c>
      <c r="D8046" s="6" t="e">
        <f>Table1[[#This Row],[Kelt_hó]]</f>
        <v>#VALUE!</v>
      </c>
      <c r="E8046" t="e">
        <f>Table1[[#This Row],[Vevő]]</f>
        <v>#VALUE!</v>
      </c>
      <c r="F8046" t="e">
        <f>Table1[[#This Row],[Termékkör]]</f>
        <v>#VALUE!</v>
      </c>
      <c r="G8046" s="4" t="e">
        <f>Table1[[#This Row],[SzumElad]]</f>
        <v>#VALUE!</v>
      </c>
      <c r="H8046" s="7" t="e">
        <f>Table1[[#This Row],[Jut_%]]</f>
        <v>#VALUE!</v>
      </c>
      <c r="I8046" s="4" t="e">
        <f>Table1[[#This Row],[Jut]]</f>
        <v>#VALUE!</v>
      </c>
      <c r="J8046" s="4" t="e">
        <f>Table1[[#This Row],[Column1]]</f>
        <v>#VALUE!</v>
      </c>
    </row>
    <row r="8047" spans="1:10" hidden="1" x14ac:dyDescent="0.3">
      <c r="A8047" s="2" t="e">
        <f>Table1[[#This Row],[Befolyt]]</f>
        <v>#VALUE!</v>
      </c>
      <c r="B8047" t="e">
        <f>Table1[[#This Row],[ÜK]]</f>
        <v>#VALUE!</v>
      </c>
      <c r="C8047" s="3" t="e">
        <f>Table1[[#This Row],[Szla]]</f>
        <v>#VALUE!</v>
      </c>
      <c r="D8047" s="6" t="e">
        <f>Table1[[#This Row],[Kelt_hó]]</f>
        <v>#VALUE!</v>
      </c>
      <c r="E8047" t="e">
        <f>Table1[[#This Row],[Vevő]]</f>
        <v>#VALUE!</v>
      </c>
      <c r="F8047" t="e">
        <f>Table1[[#This Row],[Termékkör]]</f>
        <v>#VALUE!</v>
      </c>
      <c r="G8047" s="4" t="e">
        <f>Table1[[#This Row],[SzumElad]]</f>
        <v>#VALUE!</v>
      </c>
      <c r="H8047" s="7" t="e">
        <f>Table1[[#This Row],[Jut_%]]</f>
        <v>#VALUE!</v>
      </c>
      <c r="I8047" s="4" t="e">
        <f>Table1[[#This Row],[Jut]]</f>
        <v>#VALUE!</v>
      </c>
      <c r="J8047" s="4" t="e">
        <f>Table1[[#This Row],[Column1]]</f>
        <v>#VALUE!</v>
      </c>
    </row>
    <row r="8048" spans="1:10" hidden="1" x14ac:dyDescent="0.3">
      <c r="A8048" s="2" t="e">
        <f>Table1[[#This Row],[Befolyt]]</f>
        <v>#VALUE!</v>
      </c>
      <c r="B8048" t="e">
        <f>Table1[[#This Row],[ÜK]]</f>
        <v>#VALUE!</v>
      </c>
      <c r="C8048" s="3" t="e">
        <f>Table1[[#This Row],[Szla]]</f>
        <v>#VALUE!</v>
      </c>
      <c r="D8048" s="6" t="e">
        <f>Table1[[#This Row],[Kelt_hó]]</f>
        <v>#VALUE!</v>
      </c>
      <c r="E8048" t="e">
        <f>Table1[[#This Row],[Vevő]]</f>
        <v>#VALUE!</v>
      </c>
      <c r="F8048" t="e">
        <f>Table1[[#This Row],[Termékkör]]</f>
        <v>#VALUE!</v>
      </c>
      <c r="G8048" s="4" t="e">
        <f>Table1[[#This Row],[SzumElad]]</f>
        <v>#VALUE!</v>
      </c>
      <c r="H8048" s="7" t="e">
        <f>Table1[[#This Row],[Jut_%]]</f>
        <v>#VALUE!</v>
      </c>
      <c r="I8048" s="4" t="e">
        <f>Table1[[#This Row],[Jut]]</f>
        <v>#VALUE!</v>
      </c>
      <c r="J8048" s="4" t="e">
        <f>Table1[[#This Row],[Column1]]</f>
        <v>#VALUE!</v>
      </c>
    </row>
    <row r="8049" spans="1:10" hidden="1" x14ac:dyDescent="0.3">
      <c r="A8049" s="2" t="e">
        <f>Table1[[#This Row],[Befolyt]]</f>
        <v>#VALUE!</v>
      </c>
      <c r="B8049" t="e">
        <f>Table1[[#This Row],[ÜK]]</f>
        <v>#VALUE!</v>
      </c>
      <c r="C8049" s="3" t="e">
        <f>Table1[[#This Row],[Szla]]</f>
        <v>#VALUE!</v>
      </c>
      <c r="D8049" s="6" t="e">
        <f>Table1[[#This Row],[Kelt_hó]]</f>
        <v>#VALUE!</v>
      </c>
      <c r="E8049" t="e">
        <f>Table1[[#This Row],[Vevő]]</f>
        <v>#VALUE!</v>
      </c>
      <c r="F8049" t="e">
        <f>Table1[[#This Row],[Termékkör]]</f>
        <v>#VALUE!</v>
      </c>
      <c r="G8049" s="4" t="e">
        <f>Table1[[#This Row],[SzumElad]]</f>
        <v>#VALUE!</v>
      </c>
      <c r="H8049" s="7" t="e">
        <f>Table1[[#This Row],[Jut_%]]</f>
        <v>#VALUE!</v>
      </c>
      <c r="I8049" s="4" t="e">
        <f>Table1[[#This Row],[Jut]]</f>
        <v>#VALUE!</v>
      </c>
      <c r="J8049" s="4" t="e">
        <f>Table1[[#This Row],[Column1]]</f>
        <v>#VALUE!</v>
      </c>
    </row>
    <row r="8050" spans="1:10" hidden="1" x14ac:dyDescent="0.3">
      <c r="A8050" s="2" t="e">
        <f>Table1[[#This Row],[Befolyt]]</f>
        <v>#VALUE!</v>
      </c>
      <c r="B8050" t="e">
        <f>Table1[[#This Row],[ÜK]]</f>
        <v>#VALUE!</v>
      </c>
      <c r="C8050" s="3" t="e">
        <f>Table1[[#This Row],[Szla]]</f>
        <v>#VALUE!</v>
      </c>
      <c r="D8050" s="6" t="e">
        <f>Table1[[#This Row],[Kelt_hó]]</f>
        <v>#VALUE!</v>
      </c>
      <c r="E8050" t="e">
        <f>Table1[[#This Row],[Vevő]]</f>
        <v>#VALUE!</v>
      </c>
      <c r="F8050" t="e">
        <f>Table1[[#This Row],[Termékkör]]</f>
        <v>#VALUE!</v>
      </c>
      <c r="G8050" s="4" t="e">
        <f>Table1[[#This Row],[SzumElad]]</f>
        <v>#VALUE!</v>
      </c>
      <c r="H8050" s="7" t="e">
        <f>Table1[[#This Row],[Jut_%]]</f>
        <v>#VALUE!</v>
      </c>
      <c r="I8050" s="4" t="e">
        <f>Table1[[#This Row],[Jut]]</f>
        <v>#VALUE!</v>
      </c>
      <c r="J8050" s="4" t="e">
        <f>Table1[[#This Row],[Column1]]</f>
        <v>#VALUE!</v>
      </c>
    </row>
    <row r="8051" spans="1:10" hidden="1" x14ac:dyDescent="0.3">
      <c r="A8051" s="2" t="e">
        <f>Table1[[#This Row],[Befolyt]]</f>
        <v>#VALUE!</v>
      </c>
      <c r="B8051" t="e">
        <f>Table1[[#This Row],[ÜK]]</f>
        <v>#VALUE!</v>
      </c>
      <c r="C8051" s="3" t="e">
        <f>Table1[[#This Row],[Szla]]</f>
        <v>#VALUE!</v>
      </c>
      <c r="D8051" s="6" t="e">
        <f>Table1[[#This Row],[Kelt_hó]]</f>
        <v>#VALUE!</v>
      </c>
      <c r="E8051" t="e">
        <f>Table1[[#This Row],[Vevő]]</f>
        <v>#VALUE!</v>
      </c>
      <c r="F8051" t="e">
        <f>Table1[[#This Row],[Termékkör]]</f>
        <v>#VALUE!</v>
      </c>
      <c r="G8051" s="4" t="e">
        <f>Table1[[#This Row],[SzumElad]]</f>
        <v>#VALUE!</v>
      </c>
      <c r="H8051" s="7" t="e">
        <f>Table1[[#This Row],[Jut_%]]</f>
        <v>#VALUE!</v>
      </c>
      <c r="I8051" s="4" t="e">
        <f>Table1[[#This Row],[Jut]]</f>
        <v>#VALUE!</v>
      </c>
      <c r="J8051" s="4" t="e">
        <f>Table1[[#This Row],[Column1]]</f>
        <v>#VALUE!</v>
      </c>
    </row>
    <row r="8052" spans="1:10" hidden="1" x14ac:dyDescent="0.3">
      <c r="A8052" s="2" t="e">
        <f>Table1[[#This Row],[Befolyt]]</f>
        <v>#VALUE!</v>
      </c>
      <c r="B8052" t="e">
        <f>Table1[[#This Row],[ÜK]]</f>
        <v>#VALUE!</v>
      </c>
      <c r="C8052" s="3" t="e">
        <f>Table1[[#This Row],[Szla]]</f>
        <v>#VALUE!</v>
      </c>
      <c r="D8052" s="6" t="e">
        <f>Table1[[#This Row],[Kelt_hó]]</f>
        <v>#VALUE!</v>
      </c>
      <c r="E8052" t="e">
        <f>Table1[[#This Row],[Vevő]]</f>
        <v>#VALUE!</v>
      </c>
      <c r="F8052" t="e">
        <f>Table1[[#This Row],[Termékkör]]</f>
        <v>#VALUE!</v>
      </c>
      <c r="G8052" s="4" t="e">
        <f>Table1[[#This Row],[SzumElad]]</f>
        <v>#VALUE!</v>
      </c>
      <c r="H8052" s="7" t="e">
        <f>Table1[[#This Row],[Jut_%]]</f>
        <v>#VALUE!</v>
      </c>
      <c r="I8052" s="4" t="e">
        <f>Table1[[#This Row],[Jut]]</f>
        <v>#VALUE!</v>
      </c>
      <c r="J8052" s="4" t="e">
        <f>Table1[[#This Row],[Column1]]</f>
        <v>#VALUE!</v>
      </c>
    </row>
    <row r="8053" spans="1:10" hidden="1" x14ac:dyDescent="0.3">
      <c r="A8053" s="2" t="e">
        <f>Table1[[#This Row],[Befolyt]]</f>
        <v>#VALUE!</v>
      </c>
      <c r="B8053" t="e">
        <f>Table1[[#This Row],[ÜK]]</f>
        <v>#VALUE!</v>
      </c>
      <c r="C8053" s="3" t="e">
        <f>Table1[[#This Row],[Szla]]</f>
        <v>#VALUE!</v>
      </c>
      <c r="D8053" s="6" t="e">
        <f>Table1[[#This Row],[Kelt_hó]]</f>
        <v>#VALUE!</v>
      </c>
      <c r="E8053" t="e">
        <f>Table1[[#This Row],[Vevő]]</f>
        <v>#VALUE!</v>
      </c>
      <c r="F8053" t="e">
        <f>Table1[[#This Row],[Termékkör]]</f>
        <v>#VALUE!</v>
      </c>
      <c r="G8053" s="4" t="e">
        <f>Table1[[#This Row],[SzumElad]]</f>
        <v>#VALUE!</v>
      </c>
      <c r="H8053" s="7" t="e">
        <f>Table1[[#This Row],[Jut_%]]</f>
        <v>#VALUE!</v>
      </c>
      <c r="I8053" s="4" t="e">
        <f>Table1[[#This Row],[Jut]]</f>
        <v>#VALUE!</v>
      </c>
      <c r="J8053" s="4" t="e">
        <f>Table1[[#This Row],[Column1]]</f>
        <v>#VALUE!</v>
      </c>
    </row>
    <row r="8054" spans="1:10" hidden="1" x14ac:dyDescent="0.3">
      <c r="A8054" s="2" t="e">
        <f>Table1[[#This Row],[Befolyt]]</f>
        <v>#VALUE!</v>
      </c>
      <c r="B8054" t="e">
        <f>Table1[[#This Row],[ÜK]]</f>
        <v>#VALUE!</v>
      </c>
      <c r="C8054" s="3" t="e">
        <f>Table1[[#This Row],[Szla]]</f>
        <v>#VALUE!</v>
      </c>
      <c r="D8054" s="6" t="e">
        <f>Table1[[#This Row],[Kelt_hó]]</f>
        <v>#VALUE!</v>
      </c>
      <c r="E8054" t="e">
        <f>Table1[[#This Row],[Vevő]]</f>
        <v>#VALUE!</v>
      </c>
      <c r="F8054" t="e">
        <f>Table1[[#This Row],[Termékkör]]</f>
        <v>#VALUE!</v>
      </c>
      <c r="G8054" s="4" t="e">
        <f>Table1[[#This Row],[SzumElad]]</f>
        <v>#VALUE!</v>
      </c>
      <c r="H8054" s="7" t="e">
        <f>Table1[[#This Row],[Jut_%]]</f>
        <v>#VALUE!</v>
      </c>
      <c r="I8054" s="4" t="e">
        <f>Table1[[#This Row],[Jut]]</f>
        <v>#VALUE!</v>
      </c>
      <c r="J8054" s="4" t="e">
        <f>Table1[[#This Row],[Column1]]</f>
        <v>#VALUE!</v>
      </c>
    </row>
    <row r="8055" spans="1:10" hidden="1" x14ac:dyDescent="0.3">
      <c r="A8055" s="2" t="e">
        <f>Table1[[#This Row],[Befolyt]]</f>
        <v>#VALUE!</v>
      </c>
      <c r="B8055" t="e">
        <f>Table1[[#This Row],[ÜK]]</f>
        <v>#VALUE!</v>
      </c>
      <c r="C8055" s="3" t="e">
        <f>Table1[[#This Row],[Szla]]</f>
        <v>#VALUE!</v>
      </c>
      <c r="D8055" s="6" t="e">
        <f>Table1[[#This Row],[Kelt_hó]]</f>
        <v>#VALUE!</v>
      </c>
      <c r="E8055" t="e">
        <f>Table1[[#This Row],[Vevő]]</f>
        <v>#VALUE!</v>
      </c>
      <c r="F8055" t="e">
        <f>Table1[[#This Row],[Termékkör]]</f>
        <v>#VALUE!</v>
      </c>
      <c r="G8055" s="4" t="e">
        <f>Table1[[#This Row],[SzumElad]]</f>
        <v>#VALUE!</v>
      </c>
      <c r="H8055" s="7" t="e">
        <f>Table1[[#This Row],[Jut_%]]</f>
        <v>#VALUE!</v>
      </c>
      <c r="I8055" s="4" t="e">
        <f>Table1[[#This Row],[Jut]]</f>
        <v>#VALUE!</v>
      </c>
      <c r="J8055" s="4" t="e">
        <f>Table1[[#This Row],[Column1]]</f>
        <v>#VALUE!</v>
      </c>
    </row>
    <row r="8056" spans="1:10" hidden="1" x14ac:dyDescent="0.3">
      <c r="A8056" s="2" t="e">
        <f>Table1[[#This Row],[Befolyt]]</f>
        <v>#VALUE!</v>
      </c>
      <c r="B8056" t="e">
        <f>Table1[[#This Row],[ÜK]]</f>
        <v>#VALUE!</v>
      </c>
      <c r="C8056" s="3" t="e">
        <f>Table1[[#This Row],[Szla]]</f>
        <v>#VALUE!</v>
      </c>
      <c r="D8056" s="6" t="e">
        <f>Table1[[#This Row],[Kelt_hó]]</f>
        <v>#VALUE!</v>
      </c>
      <c r="E8056" t="e">
        <f>Table1[[#This Row],[Vevő]]</f>
        <v>#VALUE!</v>
      </c>
      <c r="F8056" t="e">
        <f>Table1[[#This Row],[Termékkör]]</f>
        <v>#VALUE!</v>
      </c>
      <c r="G8056" s="4" t="e">
        <f>Table1[[#This Row],[SzumElad]]</f>
        <v>#VALUE!</v>
      </c>
      <c r="H8056" s="7" t="e">
        <f>Table1[[#This Row],[Jut_%]]</f>
        <v>#VALUE!</v>
      </c>
      <c r="I8056" s="4" t="e">
        <f>Table1[[#This Row],[Jut]]</f>
        <v>#VALUE!</v>
      </c>
      <c r="J8056" s="4" t="e">
        <f>Table1[[#This Row],[Column1]]</f>
        <v>#VALUE!</v>
      </c>
    </row>
    <row r="8057" spans="1:10" hidden="1" x14ac:dyDescent="0.3">
      <c r="A8057" s="2" t="e">
        <f>Table1[[#This Row],[Befolyt]]</f>
        <v>#VALUE!</v>
      </c>
      <c r="B8057" t="e">
        <f>Table1[[#This Row],[ÜK]]</f>
        <v>#VALUE!</v>
      </c>
      <c r="C8057" s="3" t="e">
        <f>Table1[[#This Row],[Szla]]</f>
        <v>#VALUE!</v>
      </c>
      <c r="D8057" s="6" t="e">
        <f>Table1[[#This Row],[Kelt_hó]]</f>
        <v>#VALUE!</v>
      </c>
      <c r="E8057" t="e">
        <f>Table1[[#This Row],[Vevő]]</f>
        <v>#VALUE!</v>
      </c>
      <c r="F8057" t="e">
        <f>Table1[[#This Row],[Termékkör]]</f>
        <v>#VALUE!</v>
      </c>
      <c r="G8057" s="4" t="e">
        <f>Table1[[#This Row],[SzumElad]]</f>
        <v>#VALUE!</v>
      </c>
      <c r="H8057" s="7" t="e">
        <f>Table1[[#This Row],[Jut_%]]</f>
        <v>#VALUE!</v>
      </c>
      <c r="I8057" s="4" t="e">
        <f>Table1[[#This Row],[Jut]]</f>
        <v>#VALUE!</v>
      </c>
      <c r="J8057" s="4" t="e">
        <f>Table1[[#This Row],[Column1]]</f>
        <v>#VALUE!</v>
      </c>
    </row>
    <row r="8058" spans="1:10" hidden="1" x14ac:dyDescent="0.3">
      <c r="A8058" s="2" t="e">
        <f>Table1[[#This Row],[Befolyt]]</f>
        <v>#VALUE!</v>
      </c>
      <c r="B8058" t="e">
        <f>Table1[[#This Row],[ÜK]]</f>
        <v>#VALUE!</v>
      </c>
      <c r="C8058" s="3" t="e">
        <f>Table1[[#This Row],[Szla]]</f>
        <v>#VALUE!</v>
      </c>
      <c r="D8058" s="6" t="e">
        <f>Table1[[#This Row],[Kelt_hó]]</f>
        <v>#VALUE!</v>
      </c>
      <c r="E8058" t="e">
        <f>Table1[[#This Row],[Vevő]]</f>
        <v>#VALUE!</v>
      </c>
      <c r="F8058" t="e">
        <f>Table1[[#This Row],[Termékkör]]</f>
        <v>#VALUE!</v>
      </c>
      <c r="G8058" s="4" t="e">
        <f>Table1[[#This Row],[SzumElad]]</f>
        <v>#VALUE!</v>
      </c>
      <c r="H8058" s="7" t="e">
        <f>Table1[[#This Row],[Jut_%]]</f>
        <v>#VALUE!</v>
      </c>
      <c r="I8058" s="4" t="e">
        <f>Table1[[#This Row],[Jut]]</f>
        <v>#VALUE!</v>
      </c>
      <c r="J8058" s="4" t="e">
        <f>Table1[[#This Row],[Column1]]</f>
        <v>#VALUE!</v>
      </c>
    </row>
    <row r="8059" spans="1:10" hidden="1" x14ac:dyDescent="0.3">
      <c r="A8059" s="2" t="e">
        <f>Table1[[#This Row],[Befolyt]]</f>
        <v>#VALUE!</v>
      </c>
      <c r="B8059" t="e">
        <f>Table1[[#This Row],[ÜK]]</f>
        <v>#VALUE!</v>
      </c>
      <c r="C8059" s="3" t="e">
        <f>Table1[[#This Row],[Szla]]</f>
        <v>#VALUE!</v>
      </c>
      <c r="D8059" s="6" t="e">
        <f>Table1[[#This Row],[Kelt_hó]]</f>
        <v>#VALUE!</v>
      </c>
      <c r="E8059" t="e">
        <f>Table1[[#This Row],[Vevő]]</f>
        <v>#VALUE!</v>
      </c>
      <c r="F8059" t="e">
        <f>Table1[[#This Row],[Termékkör]]</f>
        <v>#VALUE!</v>
      </c>
      <c r="G8059" s="4" t="e">
        <f>Table1[[#This Row],[SzumElad]]</f>
        <v>#VALUE!</v>
      </c>
      <c r="H8059" s="7" t="e">
        <f>Table1[[#This Row],[Jut_%]]</f>
        <v>#VALUE!</v>
      </c>
      <c r="I8059" s="4" t="e">
        <f>Table1[[#This Row],[Jut]]</f>
        <v>#VALUE!</v>
      </c>
      <c r="J8059" s="4" t="e">
        <f>Table1[[#This Row],[Column1]]</f>
        <v>#VALUE!</v>
      </c>
    </row>
    <row r="8060" spans="1:10" hidden="1" x14ac:dyDescent="0.3">
      <c r="A8060" s="2" t="e">
        <f>Table1[[#This Row],[Befolyt]]</f>
        <v>#VALUE!</v>
      </c>
      <c r="B8060" t="e">
        <f>Table1[[#This Row],[ÜK]]</f>
        <v>#VALUE!</v>
      </c>
      <c r="C8060" s="3" t="e">
        <f>Table1[[#This Row],[Szla]]</f>
        <v>#VALUE!</v>
      </c>
      <c r="D8060" s="6" t="e">
        <f>Table1[[#This Row],[Kelt_hó]]</f>
        <v>#VALUE!</v>
      </c>
      <c r="E8060" t="e">
        <f>Table1[[#This Row],[Vevő]]</f>
        <v>#VALUE!</v>
      </c>
      <c r="F8060" t="e">
        <f>Table1[[#This Row],[Termékkör]]</f>
        <v>#VALUE!</v>
      </c>
      <c r="G8060" s="4" t="e">
        <f>Table1[[#This Row],[SzumElad]]</f>
        <v>#VALUE!</v>
      </c>
      <c r="H8060" s="7" t="e">
        <f>Table1[[#This Row],[Jut_%]]</f>
        <v>#VALUE!</v>
      </c>
      <c r="I8060" s="4" t="e">
        <f>Table1[[#This Row],[Jut]]</f>
        <v>#VALUE!</v>
      </c>
      <c r="J8060" s="4" t="e">
        <f>Table1[[#This Row],[Column1]]</f>
        <v>#VALUE!</v>
      </c>
    </row>
    <row r="8061" spans="1:10" hidden="1" x14ac:dyDescent="0.3">
      <c r="A8061" s="2" t="e">
        <f>Table1[[#This Row],[Befolyt]]</f>
        <v>#VALUE!</v>
      </c>
      <c r="B8061" t="e">
        <f>Table1[[#This Row],[ÜK]]</f>
        <v>#VALUE!</v>
      </c>
      <c r="C8061" s="3" t="e">
        <f>Table1[[#This Row],[Szla]]</f>
        <v>#VALUE!</v>
      </c>
      <c r="D8061" s="6" t="e">
        <f>Table1[[#This Row],[Kelt_hó]]</f>
        <v>#VALUE!</v>
      </c>
      <c r="E8061" t="e">
        <f>Table1[[#This Row],[Vevő]]</f>
        <v>#VALUE!</v>
      </c>
      <c r="F8061" t="e">
        <f>Table1[[#This Row],[Termékkör]]</f>
        <v>#VALUE!</v>
      </c>
      <c r="G8061" s="4" t="e">
        <f>Table1[[#This Row],[SzumElad]]</f>
        <v>#VALUE!</v>
      </c>
      <c r="H8061" s="7" t="e">
        <f>Table1[[#This Row],[Jut_%]]</f>
        <v>#VALUE!</v>
      </c>
      <c r="I8061" s="4" t="e">
        <f>Table1[[#This Row],[Jut]]</f>
        <v>#VALUE!</v>
      </c>
      <c r="J8061" s="4" t="e">
        <f>Table1[[#This Row],[Column1]]</f>
        <v>#VALUE!</v>
      </c>
    </row>
    <row r="8062" spans="1:10" hidden="1" x14ac:dyDescent="0.3">
      <c r="A8062" s="2" t="e">
        <f>Table1[[#This Row],[Befolyt]]</f>
        <v>#VALUE!</v>
      </c>
      <c r="B8062" t="e">
        <f>Table1[[#This Row],[ÜK]]</f>
        <v>#VALUE!</v>
      </c>
      <c r="C8062" s="3" t="e">
        <f>Table1[[#This Row],[Szla]]</f>
        <v>#VALUE!</v>
      </c>
      <c r="D8062" s="6" t="e">
        <f>Table1[[#This Row],[Kelt_hó]]</f>
        <v>#VALUE!</v>
      </c>
      <c r="E8062" t="e">
        <f>Table1[[#This Row],[Vevő]]</f>
        <v>#VALUE!</v>
      </c>
      <c r="F8062" t="e">
        <f>Table1[[#This Row],[Termékkör]]</f>
        <v>#VALUE!</v>
      </c>
      <c r="G8062" s="4" t="e">
        <f>Table1[[#This Row],[SzumElad]]</f>
        <v>#VALUE!</v>
      </c>
      <c r="H8062" s="7" t="e">
        <f>Table1[[#This Row],[Jut_%]]</f>
        <v>#VALUE!</v>
      </c>
      <c r="I8062" s="4" t="e">
        <f>Table1[[#This Row],[Jut]]</f>
        <v>#VALUE!</v>
      </c>
      <c r="J8062" s="4" t="e">
        <f>Table1[[#This Row],[Column1]]</f>
        <v>#VALUE!</v>
      </c>
    </row>
    <row r="8063" spans="1:10" hidden="1" x14ac:dyDescent="0.3">
      <c r="A8063" s="2" t="e">
        <f>Table1[[#This Row],[Befolyt]]</f>
        <v>#VALUE!</v>
      </c>
      <c r="B8063" t="e">
        <f>Table1[[#This Row],[ÜK]]</f>
        <v>#VALUE!</v>
      </c>
      <c r="C8063" s="3" t="e">
        <f>Table1[[#This Row],[Szla]]</f>
        <v>#VALUE!</v>
      </c>
      <c r="D8063" s="6" t="e">
        <f>Table1[[#This Row],[Kelt_hó]]</f>
        <v>#VALUE!</v>
      </c>
      <c r="E8063" t="e">
        <f>Table1[[#This Row],[Vevő]]</f>
        <v>#VALUE!</v>
      </c>
      <c r="F8063" t="e">
        <f>Table1[[#This Row],[Termékkör]]</f>
        <v>#VALUE!</v>
      </c>
      <c r="G8063" s="4" t="e">
        <f>Table1[[#This Row],[SzumElad]]</f>
        <v>#VALUE!</v>
      </c>
      <c r="H8063" s="7" t="e">
        <f>Table1[[#This Row],[Jut_%]]</f>
        <v>#VALUE!</v>
      </c>
      <c r="I8063" s="4" t="e">
        <f>Table1[[#This Row],[Jut]]</f>
        <v>#VALUE!</v>
      </c>
      <c r="J8063" s="4" t="e">
        <f>Table1[[#This Row],[Column1]]</f>
        <v>#VALUE!</v>
      </c>
    </row>
    <row r="8064" spans="1:10" hidden="1" x14ac:dyDescent="0.3">
      <c r="A8064" s="2" t="e">
        <f>Table1[[#This Row],[Befolyt]]</f>
        <v>#VALUE!</v>
      </c>
      <c r="B8064" t="e">
        <f>Table1[[#This Row],[ÜK]]</f>
        <v>#VALUE!</v>
      </c>
      <c r="C8064" s="3" t="e">
        <f>Table1[[#This Row],[Szla]]</f>
        <v>#VALUE!</v>
      </c>
      <c r="D8064" s="6" t="e">
        <f>Table1[[#This Row],[Kelt_hó]]</f>
        <v>#VALUE!</v>
      </c>
      <c r="E8064" t="e">
        <f>Table1[[#This Row],[Vevő]]</f>
        <v>#VALUE!</v>
      </c>
      <c r="F8064" t="e">
        <f>Table1[[#This Row],[Termékkör]]</f>
        <v>#VALUE!</v>
      </c>
      <c r="G8064" s="4" t="e">
        <f>Table1[[#This Row],[SzumElad]]</f>
        <v>#VALUE!</v>
      </c>
      <c r="H8064" s="7" t="e">
        <f>Table1[[#This Row],[Jut_%]]</f>
        <v>#VALUE!</v>
      </c>
      <c r="I8064" s="4" t="e">
        <f>Table1[[#This Row],[Jut]]</f>
        <v>#VALUE!</v>
      </c>
      <c r="J8064" s="4" t="e">
        <f>Table1[[#This Row],[Column1]]</f>
        <v>#VALUE!</v>
      </c>
    </row>
    <row r="8065" spans="1:10" hidden="1" x14ac:dyDescent="0.3">
      <c r="A8065" s="2" t="e">
        <f>Table1[[#This Row],[Befolyt]]</f>
        <v>#VALUE!</v>
      </c>
      <c r="B8065" t="e">
        <f>Table1[[#This Row],[ÜK]]</f>
        <v>#VALUE!</v>
      </c>
      <c r="C8065" s="3" t="e">
        <f>Table1[[#This Row],[Szla]]</f>
        <v>#VALUE!</v>
      </c>
      <c r="D8065" s="6" t="e">
        <f>Table1[[#This Row],[Kelt_hó]]</f>
        <v>#VALUE!</v>
      </c>
      <c r="E8065" t="e">
        <f>Table1[[#This Row],[Vevő]]</f>
        <v>#VALUE!</v>
      </c>
      <c r="F8065" t="e">
        <f>Table1[[#This Row],[Termékkör]]</f>
        <v>#VALUE!</v>
      </c>
      <c r="G8065" s="4" t="e">
        <f>Table1[[#This Row],[SzumElad]]</f>
        <v>#VALUE!</v>
      </c>
      <c r="H8065" s="7" t="e">
        <f>Table1[[#This Row],[Jut_%]]</f>
        <v>#VALUE!</v>
      </c>
      <c r="I8065" s="4" t="e">
        <f>Table1[[#This Row],[Jut]]</f>
        <v>#VALUE!</v>
      </c>
      <c r="J8065" s="4" t="e">
        <f>Table1[[#This Row],[Column1]]</f>
        <v>#VALUE!</v>
      </c>
    </row>
    <row r="8066" spans="1:10" hidden="1" x14ac:dyDescent="0.3">
      <c r="A8066" s="2" t="e">
        <f>Table1[[#This Row],[Befolyt]]</f>
        <v>#VALUE!</v>
      </c>
      <c r="B8066" t="e">
        <f>Table1[[#This Row],[ÜK]]</f>
        <v>#VALUE!</v>
      </c>
      <c r="C8066" s="3" t="e">
        <f>Table1[[#This Row],[Szla]]</f>
        <v>#VALUE!</v>
      </c>
      <c r="D8066" s="6" t="e">
        <f>Table1[[#This Row],[Kelt_hó]]</f>
        <v>#VALUE!</v>
      </c>
      <c r="E8066" t="e">
        <f>Table1[[#This Row],[Vevő]]</f>
        <v>#VALUE!</v>
      </c>
      <c r="F8066" t="e">
        <f>Table1[[#This Row],[Termékkör]]</f>
        <v>#VALUE!</v>
      </c>
      <c r="G8066" s="4" t="e">
        <f>Table1[[#This Row],[SzumElad]]</f>
        <v>#VALUE!</v>
      </c>
      <c r="H8066" s="7" t="e">
        <f>Table1[[#This Row],[Jut_%]]</f>
        <v>#VALUE!</v>
      </c>
      <c r="I8066" s="4" t="e">
        <f>Table1[[#This Row],[Jut]]</f>
        <v>#VALUE!</v>
      </c>
      <c r="J8066" s="4" t="e">
        <f>Table1[[#This Row],[Column1]]</f>
        <v>#VALUE!</v>
      </c>
    </row>
    <row r="8067" spans="1:10" hidden="1" x14ac:dyDescent="0.3">
      <c r="A8067" s="2" t="e">
        <f>Table1[[#This Row],[Befolyt]]</f>
        <v>#VALUE!</v>
      </c>
      <c r="B8067" t="e">
        <f>Table1[[#This Row],[ÜK]]</f>
        <v>#VALUE!</v>
      </c>
      <c r="C8067" s="3" t="e">
        <f>Table1[[#This Row],[Szla]]</f>
        <v>#VALUE!</v>
      </c>
      <c r="D8067" s="6" t="e">
        <f>Table1[[#This Row],[Kelt_hó]]</f>
        <v>#VALUE!</v>
      </c>
      <c r="E8067" t="e">
        <f>Table1[[#This Row],[Vevő]]</f>
        <v>#VALUE!</v>
      </c>
      <c r="F8067" t="e">
        <f>Table1[[#This Row],[Termékkör]]</f>
        <v>#VALUE!</v>
      </c>
      <c r="G8067" s="4" t="e">
        <f>Table1[[#This Row],[SzumElad]]</f>
        <v>#VALUE!</v>
      </c>
      <c r="H8067" s="7" t="e">
        <f>Table1[[#This Row],[Jut_%]]</f>
        <v>#VALUE!</v>
      </c>
      <c r="I8067" s="4" t="e">
        <f>Table1[[#This Row],[Jut]]</f>
        <v>#VALUE!</v>
      </c>
      <c r="J8067" s="4" t="e">
        <f>Table1[[#This Row],[Column1]]</f>
        <v>#VALUE!</v>
      </c>
    </row>
    <row r="8068" spans="1:10" hidden="1" x14ac:dyDescent="0.3">
      <c r="A8068" s="2" t="e">
        <f>Table1[[#This Row],[Befolyt]]</f>
        <v>#VALUE!</v>
      </c>
      <c r="B8068" t="e">
        <f>Table1[[#This Row],[ÜK]]</f>
        <v>#VALUE!</v>
      </c>
      <c r="C8068" s="3" t="e">
        <f>Table1[[#This Row],[Szla]]</f>
        <v>#VALUE!</v>
      </c>
      <c r="D8068" s="6" t="e">
        <f>Table1[[#This Row],[Kelt_hó]]</f>
        <v>#VALUE!</v>
      </c>
      <c r="E8068" t="e">
        <f>Table1[[#This Row],[Vevő]]</f>
        <v>#VALUE!</v>
      </c>
      <c r="F8068" t="e">
        <f>Table1[[#This Row],[Termékkör]]</f>
        <v>#VALUE!</v>
      </c>
      <c r="G8068" s="4" t="e">
        <f>Table1[[#This Row],[SzumElad]]</f>
        <v>#VALUE!</v>
      </c>
      <c r="H8068" s="7" t="e">
        <f>Table1[[#This Row],[Jut_%]]</f>
        <v>#VALUE!</v>
      </c>
      <c r="I8068" s="4" t="e">
        <f>Table1[[#This Row],[Jut]]</f>
        <v>#VALUE!</v>
      </c>
      <c r="J8068" s="4" t="e">
        <f>Table1[[#This Row],[Column1]]</f>
        <v>#VALUE!</v>
      </c>
    </row>
    <row r="8069" spans="1:10" hidden="1" x14ac:dyDescent="0.3">
      <c r="A8069" s="2" t="e">
        <f>Table1[[#This Row],[Befolyt]]</f>
        <v>#VALUE!</v>
      </c>
      <c r="B8069" t="e">
        <f>Table1[[#This Row],[ÜK]]</f>
        <v>#VALUE!</v>
      </c>
      <c r="C8069" s="3" t="e">
        <f>Table1[[#This Row],[Szla]]</f>
        <v>#VALUE!</v>
      </c>
      <c r="D8069" s="6" t="e">
        <f>Table1[[#This Row],[Kelt_hó]]</f>
        <v>#VALUE!</v>
      </c>
      <c r="E8069" t="e">
        <f>Table1[[#This Row],[Vevő]]</f>
        <v>#VALUE!</v>
      </c>
      <c r="F8069" t="e">
        <f>Table1[[#This Row],[Termékkör]]</f>
        <v>#VALUE!</v>
      </c>
      <c r="G8069" s="4" t="e">
        <f>Table1[[#This Row],[SzumElad]]</f>
        <v>#VALUE!</v>
      </c>
      <c r="H8069" s="7" t="e">
        <f>Table1[[#This Row],[Jut_%]]</f>
        <v>#VALUE!</v>
      </c>
      <c r="I8069" s="4" t="e">
        <f>Table1[[#This Row],[Jut]]</f>
        <v>#VALUE!</v>
      </c>
      <c r="J8069" s="4" t="e">
        <f>Table1[[#This Row],[Column1]]</f>
        <v>#VALUE!</v>
      </c>
    </row>
    <row r="8070" spans="1:10" hidden="1" x14ac:dyDescent="0.3">
      <c r="A8070" s="2" t="e">
        <f>Table1[[#This Row],[Befolyt]]</f>
        <v>#VALUE!</v>
      </c>
      <c r="B8070" t="e">
        <f>Table1[[#This Row],[ÜK]]</f>
        <v>#VALUE!</v>
      </c>
      <c r="C8070" s="3" t="e">
        <f>Table1[[#This Row],[Szla]]</f>
        <v>#VALUE!</v>
      </c>
      <c r="D8070" s="6" t="e">
        <f>Table1[[#This Row],[Kelt_hó]]</f>
        <v>#VALUE!</v>
      </c>
      <c r="E8070" t="e">
        <f>Table1[[#This Row],[Vevő]]</f>
        <v>#VALUE!</v>
      </c>
      <c r="F8070" t="e">
        <f>Table1[[#This Row],[Termékkör]]</f>
        <v>#VALUE!</v>
      </c>
      <c r="G8070" s="4" t="e">
        <f>Table1[[#This Row],[SzumElad]]</f>
        <v>#VALUE!</v>
      </c>
      <c r="H8070" s="7" t="e">
        <f>Table1[[#This Row],[Jut_%]]</f>
        <v>#VALUE!</v>
      </c>
      <c r="I8070" s="4" t="e">
        <f>Table1[[#This Row],[Jut]]</f>
        <v>#VALUE!</v>
      </c>
      <c r="J8070" s="4" t="e">
        <f>Table1[[#This Row],[Column1]]</f>
        <v>#VALUE!</v>
      </c>
    </row>
    <row r="8071" spans="1:10" hidden="1" x14ac:dyDescent="0.3">
      <c r="A8071" s="2" t="e">
        <f>Table1[[#This Row],[Befolyt]]</f>
        <v>#VALUE!</v>
      </c>
      <c r="B8071" t="e">
        <f>Table1[[#This Row],[ÜK]]</f>
        <v>#VALUE!</v>
      </c>
      <c r="C8071" s="3" t="e">
        <f>Table1[[#This Row],[Szla]]</f>
        <v>#VALUE!</v>
      </c>
      <c r="D8071" s="6" t="e">
        <f>Table1[[#This Row],[Kelt_hó]]</f>
        <v>#VALUE!</v>
      </c>
      <c r="E8071" t="e">
        <f>Table1[[#This Row],[Vevő]]</f>
        <v>#VALUE!</v>
      </c>
      <c r="F8071" t="e">
        <f>Table1[[#This Row],[Termékkör]]</f>
        <v>#VALUE!</v>
      </c>
      <c r="G8071" s="4" t="e">
        <f>Table1[[#This Row],[SzumElad]]</f>
        <v>#VALUE!</v>
      </c>
      <c r="H8071" s="7" t="e">
        <f>Table1[[#This Row],[Jut_%]]</f>
        <v>#VALUE!</v>
      </c>
      <c r="I8071" s="4" t="e">
        <f>Table1[[#This Row],[Jut]]</f>
        <v>#VALUE!</v>
      </c>
      <c r="J8071" s="4" t="e">
        <f>Table1[[#This Row],[Column1]]</f>
        <v>#VALUE!</v>
      </c>
    </row>
    <row r="8072" spans="1:10" hidden="1" x14ac:dyDescent="0.3">
      <c r="A8072" s="2" t="e">
        <f>Table1[[#This Row],[Befolyt]]</f>
        <v>#VALUE!</v>
      </c>
      <c r="B8072" t="e">
        <f>Table1[[#This Row],[ÜK]]</f>
        <v>#VALUE!</v>
      </c>
      <c r="C8072" s="3" t="e">
        <f>Table1[[#This Row],[Szla]]</f>
        <v>#VALUE!</v>
      </c>
      <c r="D8072" s="6" t="e">
        <f>Table1[[#This Row],[Kelt_hó]]</f>
        <v>#VALUE!</v>
      </c>
      <c r="E8072" t="e">
        <f>Table1[[#This Row],[Vevő]]</f>
        <v>#VALUE!</v>
      </c>
      <c r="F8072" t="e">
        <f>Table1[[#This Row],[Termékkör]]</f>
        <v>#VALUE!</v>
      </c>
      <c r="G8072" s="4" t="e">
        <f>Table1[[#This Row],[SzumElad]]</f>
        <v>#VALUE!</v>
      </c>
      <c r="H8072" s="7" t="e">
        <f>Table1[[#This Row],[Jut_%]]</f>
        <v>#VALUE!</v>
      </c>
      <c r="I8072" s="4" t="e">
        <f>Table1[[#This Row],[Jut]]</f>
        <v>#VALUE!</v>
      </c>
      <c r="J8072" s="4" t="e">
        <f>Table1[[#This Row],[Column1]]</f>
        <v>#VALUE!</v>
      </c>
    </row>
    <row r="8073" spans="1:10" hidden="1" x14ac:dyDescent="0.3">
      <c r="A8073" s="2" t="e">
        <f>Table1[[#This Row],[Befolyt]]</f>
        <v>#VALUE!</v>
      </c>
      <c r="B8073" t="e">
        <f>Table1[[#This Row],[ÜK]]</f>
        <v>#VALUE!</v>
      </c>
      <c r="C8073" s="3" t="e">
        <f>Table1[[#This Row],[Szla]]</f>
        <v>#VALUE!</v>
      </c>
      <c r="D8073" s="6" t="e">
        <f>Table1[[#This Row],[Kelt_hó]]</f>
        <v>#VALUE!</v>
      </c>
      <c r="E8073" t="e">
        <f>Table1[[#This Row],[Vevő]]</f>
        <v>#VALUE!</v>
      </c>
      <c r="F8073" t="e">
        <f>Table1[[#This Row],[Termékkör]]</f>
        <v>#VALUE!</v>
      </c>
      <c r="G8073" s="4" t="e">
        <f>Table1[[#This Row],[SzumElad]]</f>
        <v>#VALUE!</v>
      </c>
      <c r="H8073" s="7" t="e">
        <f>Table1[[#This Row],[Jut_%]]</f>
        <v>#VALUE!</v>
      </c>
      <c r="I8073" s="4" t="e">
        <f>Table1[[#This Row],[Jut]]</f>
        <v>#VALUE!</v>
      </c>
      <c r="J8073" s="4" t="e">
        <f>Table1[[#This Row],[Column1]]</f>
        <v>#VALUE!</v>
      </c>
    </row>
    <row r="8074" spans="1:10" hidden="1" x14ac:dyDescent="0.3">
      <c r="A8074" s="2" t="e">
        <f>Table1[[#This Row],[Befolyt]]</f>
        <v>#VALUE!</v>
      </c>
      <c r="B8074" t="e">
        <f>Table1[[#This Row],[ÜK]]</f>
        <v>#VALUE!</v>
      </c>
      <c r="C8074" s="3" t="e">
        <f>Table1[[#This Row],[Szla]]</f>
        <v>#VALUE!</v>
      </c>
      <c r="D8074" s="6" t="e">
        <f>Table1[[#This Row],[Kelt_hó]]</f>
        <v>#VALUE!</v>
      </c>
      <c r="E8074" t="e">
        <f>Table1[[#This Row],[Vevő]]</f>
        <v>#VALUE!</v>
      </c>
      <c r="F8074" t="e">
        <f>Table1[[#This Row],[Termékkör]]</f>
        <v>#VALUE!</v>
      </c>
      <c r="G8074" s="4" t="e">
        <f>Table1[[#This Row],[SzumElad]]</f>
        <v>#VALUE!</v>
      </c>
      <c r="H8074" s="7" t="e">
        <f>Table1[[#This Row],[Jut_%]]</f>
        <v>#VALUE!</v>
      </c>
      <c r="I8074" s="4" t="e">
        <f>Table1[[#This Row],[Jut]]</f>
        <v>#VALUE!</v>
      </c>
      <c r="J8074" s="4" t="e">
        <f>Table1[[#This Row],[Column1]]</f>
        <v>#VALUE!</v>
      </c>
    </row>
    <row r="8075" spans="1:10" hidden="1" x14ac:dyDescent="0.3">
      <c r="A8075" s="2" t="e">
        <f>Table1[[#This Row],[Befolyt]]</f>
        <v>#VALUE!</v>
      </c>
      <c r="B8075" t="e">
        <f>Table1[[#This Row],[ÜK]]</f>
        <v>#VALUE!</v>
      </c>
      <c r="C8075" s="3" t="e">
        <f>Table1[[#This Row],[Szla]]</f>
        <v>#VALUE!</v>
      </c>
      <c r="D8075" s="6" t="e">
        <f>Table1[[#This Row],[Kelt_hó]]</f>
        <v>#VALUE!</v>
      </c>
      <c r="E8075" t="e">
        <f>Table1[[#This Row],[Vevő]]</f>
        <v>#VALUE!</v>
      </c>
      <c r="F8075" t="e">
        <f>Table1[[#This Row],[Termékkör]]</f>
        <v>#VALUE!</v>
      </c>
      <c r="G8075" s="4" t="e">
        <f>Table1[[#This Row],[SzumElad]]</f>
        <v>#VALUE!</v>
      </c>
      <c r="H8075" s="7" t="e">
        <f>Table1[[#This Row],[Jut_%]]</f>
        <v>#VALUE!</v>
      </c>
      <c r="I8075" s="4" t="e">
        <f>Table1[[#This Row],[Jut]]</f>
        <v>#VALUE!</v>
      </c>
      <c r="J8075" s="4" t="e">
        <f>Table1[[#This Row],[Column1]]</f>
        <v>#VALUE!</v>
      </c>
    </row>
    <row r="8076" spans="1:10" hidden="1" x14ac:dyDescent="0.3">
      <c r="A8076" s="2" t="e">
        <f>Table1[[#This Row],[Befolyt]]</f>
        <v>#VALUE!</v>
      </c>
      <c r="B8076" t="e">
        <f>Table1[[#This Row],[ÜK]]</f>
        <v>#VALUE!</v>
      </c>
      <c r="C8076" s="3" t="e">
        <f>Table1[[#This Row],[Szla]]</f>
        <v>#VALUE!</v>
      </c>
      <c r="D8076" s="6" t="e">
        <f>Table1[[#This Row],[Kelt_hó]]</f>
        <v>#VALUE!</v>
      </c>
      <c r="E8076" t="e">
        <f>Table1[[#This Row],[Vevő]]</f>
        <v>#VALUE!</v>
      </c>
      <c r="F8076" t="e">
        <f>Table1[[#This Row],[Termékkör]]</f>
        <v>#VALUE!</v>
      </c>
      <c r="G8076" s="4" t="e">
        <f>Table1[[#This Row],[SzumElad]]</f>
        <v>#VALUE!</v>
      </c>
      <c r="H8076" s="7" t="e">
        <f>Table1[[#This Row],[Jut_%]]</f>
        <v>#VALUE!</v>
      </c>
      <c r="I8076" s="4" t="e">
        <f>Table1[[#This Row],[Jut]]</f>
        <v>#VALUE!</v>
      </c>
      <c r="J8076" s="4" t="e">
        <f>Table1[[#This Row],[Column1]]</f>
        <v>#VALUE!</v>
      </c>
    </row>
    <row r="8077" spans="1:10" hidden="1" x14ac:dyDescent="0.3">
      <c r="A8077" s="2" t="e">
        <f>Table1[[#This Row],[Befolyt]]</f>
        <v>#VALUE!</v>
      </c>
      <c r="B8077" t="e">
        <f>Table1[[#This Row],[ÜK]]</f>
        <v>#VALUE!</v>
      </c>
      <c r="C8077" s="3" t="e">
        <f>Table1[[#This Row],[Szla]]</f>
        <v>#VALUE!</v>
      </c>
      <c r="D8077" s="6" t="e">
        <f>Table1[[#This Row],[Kelt_hó]]</f>
        <v>#VALUE!</v>
      </c>
      <c r="E8077" t="e">
        <f>Table1[[#This Row],[Vevő]]</f>
        <v>#VALUE!</v>
      </c>
      <c r="F8077" t="e">
        <f>Table1[[#This Row],[Termékkör]]</f>
        <v>#VALUE!</v>
      </c>
      <c r="G8077" s="4" t="e">
        <f>Table1[[#This Row],[SzumElad]]</f>
        <v>#VALUE!</v>
      </c>
      <c r="H8077" s="7" t="e">
        <f>Table1[[#This Row],[Jut_%]]</f>
        <v>#VALUE!</v>
      </c>
      <c r="I8077" s="4" t="e">
        <f>Table1[[#This Row],[Jut]]</f>
        <v>#VALUE!</v>
      </c>
      <c r="J8077" s="4" t="e">
        <f>Table1[[#This Row],[Column1]]</f>
        <v>#VALUE!</v>
      </c>
    </row>
    <row r="8078" spans="1:10" hidden="1" x14ac:dyDescent="0.3">
      <c r="A8078" s="2" t="e">
        <f>Table1[[#This Row],[Befolyt]]</f>
        <v>#VALUE!</v>
      </c>
      <c r="B8078" t="e">
        <f>Table1[[#This Row],[ÜK]]</f>
        <v>#VALUE!</v>
      </c>
      <c r="C8078" s="3" t="e">
        <f>Table1[[#This Row],[Szla]]</f>
        <v>#VALUE!</v>
      </c>
      <c r="D8078" s="6" t="e">
        <f>Table1[[#This Row],[Kelt_hó]]</f>
        <v>#VALUE!</v>
      </c>
      <c r="E8078" t="e">
        <f>Table1[[#This Row],[Vevő]]</f>
        <v>#VALUE!</v>
      </c>
      <c r="F8078" t="e">
        <f>Table1[[#This Row],[Termékkör]]</f>
        <v>#VALUE!</v>
      </c>
      <c r="G8078" s="4" t="e">
        <f>Table1[[#This Row],[SzumElad]]</f>
        <v>#VALUE!</v>
      </c>
      <c r="H8078" s="7" t="e">
        <f>Table1[[#This Row],[Jut_%]]</f>
        <v>#VALUE!</v>
      </c>
      <c r="I8078" s="4" t="e">
        <f>Table1[[#This Row],[Jut]]</f>
        <v>#VALUE!</v>
      </c>
      <c r="J8078" s="4" t="e">
        <f>Table1[[#This Row],[Column1]]</f>
        <v>#VALUE!</v>
      </c>
    </row>
    <row r="8079" spans="1:10" hidden="1" x14ac:dyDescent="0.3">
      <c r="A8079" s="2" t="e">
        <f>Table1[[#This Row],[Befolyt]]</f>
        <v>#VALUE!</v>
      </c>
      <c r="B8079" t="e">
        <f>Table1[[#This Row],[ÜK]]</f>
        <v>#VALUE!</v>
      </c>
      <c r="C8079" s="3" t="e">
        <f>Table1[[#This Row],[Szla]]</f>
        <v>#VALUE!</v>
      </c>
      <c r="D8079" s="6" t="e">
        <f>Table1[[#This Row],[Kelt_hó]]</f>
        <v>#VALUE!</v>
      </c>
      <c r="E8079" t="e">
        <f>Table1[[#This Row],[Vevő]]</f>
        <v>#VALUE!</v>
      </c>
      <c r="F8079" t="e">
        <f>Table1[[#This Row],[Termékkör]]</f>
        <v>#VALUE!</v>
      </c>
      <c r="G8079" s="4" t="e">
        <f>Table1[[#This Row],[SzumElad]]</f>
        <v>#VALUE!</v>
      </c>
      <c r="H8079" s="7" t="e">
        <f>Table1[[#This Row],[Jut_%]]</f>
        <v>#VALUE!</v>
      </c>
      <c r="I8079" s="4" t="e">
        <f>Table1[[#This Row],[Jut]]</f>
        <v>#VALUE!</v>
      </c>
      <c r="J8079" s="4" t="e">
        <f>Table1[[#This Row],[Column1]]</f>
        <v>#VALUE!</v>
      </c>
    </row>
    <row r="8080" spans="1:10" hidden="1" x14ac:dyDescent="0.3">
      <c r="A8080" s="2" t="e">
        <f>Table1[[#This Row],[Befolyt]]</f>
        <v>#VALUE!</v>
      </c>
      <c r="B8080" t="e">
        <f>Table1[[#This Row],[ÜK]]</f>
        <v>#VALUE!</v>
      </c>
      <c r="C8080" s="3" t="e">
        <f>Table1[[#This Row],[Szla]]</f>
        <v>#VALUE!</v>
      </c>
      <c r="D8080" s="6" t="e">
        <f>Table1[[#This Row],[Kelt_hó]]</f>
        <v>#VALUE!</v>
      </c>
      <c r="E8080" t="e">
        <f>Table1[[#This Row],[Vevő]]</f>
        <v>#VALUE!</v>
      </c>
      <c r="F8080" t="e">
        <f>Table1[[#This Row],[Termékkör]]</f>
        <v>#VALUE!</v>
      </c>
      <c r="G8080" s="4" t="e">
        <f>Table1[[#This Row],[SzumElad]]</f>
        <v>#VALUE!</v>
      </c>
      <c r="H8080" s="7" t="e">
        <f>Table1[[#This Row],[Jut_%]]</f>
        <v>#VALUE!</v>
      </c>
      <c r="I8080" s="4" t="e">
        <f>Table1[[#This Row],[Jut]]</f>
        <v>#VALUE!</v>
      </c>
      <c r="J8080" s="4" t="e">
        <f>Table1[[#This Row],[Column1]]</f>
        <v>#VALUE!</v>
      </c>
    </row>
    <row r="8081" spans="1:10" hidden="1" x14ac:dyDescent="0.3">
      <c r="A8081" s="2" t="e">
        <f>Table1[[#This Row],[Befolyt]]</f>
        <v>#VALUE!</v>
      </c>
      <c r="B8081" t="e">
        <f>Table1[[#This Row],[ÜK]]</f>
        <v>#VALUE!</v>
      </c>
      <c r="C8081" s="3" t="e">
        <f>Table1[[#This Row],[Szla]]</f>
        <v>#VALUE!</v>
      </c>
      <c r="D8081" s="6" t="e">
        <f>Table1[[#This Row],[Kelt_hó]]</f>
        <v>#VALUE!</v>
      </c>
      <c r="E8081" t="e">
        <f>Table1[[#This Row],[Vevő]]</f>
        <v>#VALUE!</v>
      </c>
      <c r="F8081" t="e">
        <f>Table1[[#This Row],[Termékkör]]</f>
        <v>#VALUE!</v>
      </c>
      <c r="G8081" s="4" t="e">
        <f>Table1[[#This Row],[SzumElad]]</f>
        <v>#VALUE!</v>
      </c>
      <c r="H8081" s="7" t="e">
        <f>Table1[[#This Row],[Jut_%]]</f>
        <v>#VALUE!</v>
      </c>
      <c r="I8081" s="4" t="e">
        <f>Table1[[#This Row],[Jut]]</f>
        <v>#VALUE!</v>
      </c>
      <c r="J8081" s="4" t="e">
        <f>Table1[[#This Row],[Column1]]</f>
        <v>#VALUE!</v>
      </c>
    </row>
    <row r="8082" spans="1:10" hidden="1" x14ac:dyDescent="0.3">
      <c r="A8082" s="2" t="e">
        <f>Table1[[#This Row],[Befolyt]]</f>
        <v>#VALUE!</v>
      </c>
      <c r="B8082" t="e">
        <f>Table1[[#This Row],[ÜK]]</f>
        <v>#VALUE!</v>
      </c>
      <c r="C8082" s="3" t="e">
        <f>Table1[[#This Row],[Szla]]</f>
        <v>#VALUE!</v>
      </c>
      <c r="D8082" s="6" t="e">
        <f>Table1[[#This Row],[Kelt_hó]]</f>
        <v>#VALUE!</v>
      </c>
      <c r="E8082" t="e">
        <f>Table1[[#This Row],[Vevő]]</f>
        <v>#VALUE!</v>
      </c>
      <c r="F8082" t="e">
        <f>Table1[[#This Row],[Termékkör]]</f>
        <v>#VALUE!</v>
      </c>
      <c r="G8082" s="4" t="e">
        <f>Table1[[#This Row],[SzumElad]]</f>
        <v>#VALUE!</v>
      </c>
      <c r="H8082" s="7" t="e">
        <f>Table1[[#This Row],[Jut_%]]</f>
        <v>#VALUE!</v>
      </c>
      <c r="I8082" s="4" t="e">
        <f>Table1[[#This Row],[Jut]]</f>
        <v>#VALUE!</v>
      </c>
      <c r="J8082" s="4" t="e">
        <f>Table1[[#This Row],[Column1]]</f>
        <v>#VALUE!</v>
      </c>
    </row>
    <row r="8083" spans="1:10" hidden="1" x14ac:dyDescent="0.3">
      <c r="A8083" s="2" t="e">
        <f>Table1[[#This Row],[Befolyt]]</f>
        <v>#VALUE!</v>
      </c>
      <c r="B8083" t="e">
        <f>Table1[[#This Row],[ÜK]]</f>
        <v>#VALUE!</v>
      </c>
      <c r="C8083" s="3" t="e">
        <f>Table1[[#This Row],[Szla]]</f>
        <v>#VALUE!</v>
      </c>
      <c r="D8083" s="6" t="e">
        <f>Table1[[#This Row],[Kelt_hó]]</f>
        <v>#VALUE!</v>
      </c>
      <c r="E8083" t="e">
        <f>Table1[[#This Row],[Vevő]]</f>
        <v>#VALUE!</v>
      </c>
      <c r="F8083" t="e">
        <f>Table1[[#This Row],[Termékkör]]</f>
        <v>#VALUE!</v>
      </c>
      <c r="G8083" s="4" t="e">
        <f>Table1[[#This Row],[SzumElad]]</f>
        <v>#VALUE!</v>
      </c>
      <c r="H8083" s="7" t="e">
        <f>Table1[[#This Row],[Jut_%]]</f>
        <v>#VALUE!</v>
      </c>
      <c r="I8083" s="4" t="e">
        <f>Table1[[#This Row],[Jut]]</f>
        <v>#VALUE!</v>
      </c>
      <c r="J8083" s="4" t="e">
        <f>Table1[[#This Row],[Column1]]</f>
        <v>#VALUE!</v>
      </c>
    </row>
    <row r="8084" spans="1:10" hidden="1" x14ac:dyDescent="0.3">
      <c r="A8084" s="2" t="e">
        <f>Table1[[#This Row],[Befolyt]]</f>
        <v>#VALUE!</v>
      </c>
      <c r="B8084" t="e">
        <f>Table1[[#This Row],[ÜK]]</f>
        <v>#VALUE!</v>
      </c>
      <c r="C8084" s="3" t="e">
        <f>Table1[[#This Row],[Szla]]</f>
        <v>#VALUE!</v>
      </c>
      <c r="D8084" s="6" t="e">
        <f>Table1[[#This Row],[Kelt_hó]]</f>
        <v>#VALUE!</v>
      </c>
      <c r="E8084" t="e">
        <f>Table1[[#This Row],[Vevő]]</f>
        <v>#VALUE!</v>
      </c>
      <c r="F8084" t="e">
        <f>Table1[[#This Row],[Termékkör]]</f>
        <v>#VALUE!</v>
      </c>
      <c r="G8084" s="4" t="e">
        <f>Table1[[#This Row],[SzumElad]]</f>
        <v>#VALUE!</v>
      </c>
      <c r="H8084" s="7" t="e">
        <f>Table1[[#This Row],[Jut_%]]</f>
        <v>#VALUE!</v>
      </c>
      <c r="I8084" s="4" t="e">
        <f>Table1[[#This Row],[Jut]]</f>
        <v>#VALUE!</v>
      </c>
      <c r="J8084" s="4" t="e">
        <f>Table1[[#This Row],[Column1]]</f>
        <v>#VALUE!</v>
      </c>
    </row>
    <row r="8085" spans="1:10" hidden="1" x14ac:dyDescent="0.3">
      <c r="A8085" s="2" t="e">
        <f>Table1[[#This Row],[Befolyt]]</f>
        <v>#VALUE!</v>
      </c>
      <c r="B8085" t="e">
        <f>Table1[[#This Row],[ÜK]]</f>
        <v>#VALUE!</v>
      </c>
      <c r="C8085" s="3" t="e">
        <f>Table1[[#This Row],[Szla]]</f>
        <v>#VALUE!</v>
      </c>
      <c r="D8085" s="6" t="e">
        <f>Table1[[#This Row],[Kelt_hó]]</f>
        <v>#VALUE!</v>
      </c>
      <c r="E8085" t="e">
        <f>Table1[[#This Row],[Vevő]]</f>
        <v>#VALUE!</v>
      </c>
      <c r="F8085" t="e">
        <f>Table1[[#This Row],[Termékkör]]</f>
        <v>#VALUE!</v>
      </c>
      <c r="G8085" s="4" t="e">
        <f>Table1[[#This Row],[SzumElad]]</f>
        <v>#VALUE!</v>
      </c>
      <c r="H8085" s="7" t="e">
        <f>Table1[[#This Row],[Jut_%]]</f>
        <v>#VALUE!</v>
      </c>
      <c r="I8085" s="4" t="e">
        <f>Table1[[#This Row],[Jut]]</f>
        <v>#VALUE!</v>
      </c>
      <c r="J8085" s="4" t="e">
        <f>Table1[[#This Row],[Column1]]</f>
        <v>#VALUE!</v>
      </c>
    </row>
    <row r="8086" spans="1:10" hidden="1" x14ac:dyDescent="0.3">
      <c r="A8086" s="2" t="e">
        <f>Table1[[#This Row],[Befolyt]]</f>
        <v>#VALUE!</v>
      </c>
      <c r="B8086" t="e">
        <f>Table1[[#This Row],[ÜK]]</f>
        <v>#VALUE!</v>
      </c>
      <c r="C8086" s="3" t="e">
        <f>Table1[[#This Row],[Szla]]</f>
        <v>#VALUE!</v>
      </c>
      <c r="D8086" s="6" t="e">
        <f>Table1[[#This Row],[Kelt_hó]]</f>
        <v>#VALUE!</v>
      </c>
      <c r="E8086" t="e">
        <f>Table1[[#This Row],[Vevő]]</f>
        <v>#VALUE!</v>
      </c>
      <c r="F8086" t="e">
        <f>Table1[[#This Row],[Termékkör]]</f>
        <v>#VALUE!</v>
      </c>
      <c r="G8086" s="4" t="e">
        <f>Table1[[#This Row],[SzumElad]]</f>
        <v>#VALUE!</v>
      </c>
      <c r="H8086" s="7" t="e">
        <f>Table1[[#This Row],[Jut_%]]</f>
        <v>#VALUE!</v>
      </c>
      <c r="I8086" s="4" t="e">
        <f>Table1[[#This Row],[Jut]]</f>
        <v>#VALUE!</v>
      </c>
      <c r="J8086" s="4" t="e">
        <f>Table1[[#This Row],[Column1]]</f>
        <v>#VALUE!</v>
      </c>
    </row>
    <row r="8087" spans="1:10" hidden="1" x14ac:dyDescent="0.3">
      <c r="A8087" s="2" t="e">
        <f>Table1[[#This Row],[Befolyt]]</f>
        <v>#VALUE!</v>
      </c>
      <c r="B8087" t="e">
        <f>Table1[[#This Row],[ÜK]]</f>
        <v>#VALUE!</v>
      </c>
      <c r="C8087" s="3" t="e">
        <f>Table1[[#This Row],[Szla]]</f>
        <v>#VALUE!</v>
      </c>
      <c r="D8087" s="6" t="e">
        <f>Table1[[#This Row],[Kelt_hó]]</f>
        <v>#VALUE!</v>
      </c>
      <c r="E8087" t="e">
        <f>Table1[[#This Row],[Vevő]]</f>
        <v>#VALUE!</v>
      </c>
      <c r="F8087" t="e">
        <f>Table1[[#This Row],[Termékkör]]</f>
        <v>#VALUE!</v>
      </c>
      <c r="G8087" s="4" t="e">
        <f>Table1[[#This Row],[SzumElad]]</f>
        <v>#VALUE!</v>
      </c>
      <c r="H8087" s="7" t="e">
        <f>Table1[[#This Row],[Jut_%]]</f>
        <v>#VALUE!</v>
      </c>
      <c r="I8087" s="4" t="e">
        <f>Table1[[#This Row],[Jut]]</f>
        <v>#VALUE!</v>
      </c>
      <c r="J8087" s="4" t="e">
        <f>Table1[[#This Row],[Column1]]</f>
        <v>#VALUE!</v>
      </c>
    </row>
    <row r="8088" spans="1:10" hidden="1" x14ac:dyDescent="0.3">
      <c r="A8088" s="2" t="e">
        <f>Table1[[#This Row],[Befolyt]]</f>
        <v>#VALUE!</v>
      </c>
      <c r="B8088" t="e">
        <f>Table1[[#This Row],[ÜK]]</f>
        <v>#VALUE!</v>
      </c>
      <c r="C8088" s="3" t="e">
        <f>Table1[[#This Row],[Szla]]</f>
        <v>#VALUE!</v>
      </c>
      <c r="D8088" s="6" t="e">
        <f>Table1[[#This Row],[Kelt_hó]]</f>
        <v>#VALUE!</v>
      </c>
      <c r="E8088" t="e">
        <f>Table1[[#This Row],[Vevő]]</f>
        <v>#VALUE!</v>
      </c>
      <c r="F8088" t="e">
        <f>Table1[[#This Row],[Termékkör]]</f>
        <v>#VALUE!</v>
      </c>
      <c r="G8088" s="4" t="e">
        <f>Table1[[#This Row],[SzumElad]]</f>
        <v>#VALUE!</v>
      </c>
      <c r="H8088" s="7" t="e">
        <f>Table1[[#This Row],[Jut_%]]</f>
        <v>#VALUE!</v>
      </c>
      <c r="I8088" s="4" t="e">
        <f>Table1[[#This Row],[Jut]]</f>
        <v>#VALUE!</v>
      </c>
      <c r="J8088" s="4" t="e">
        <f>Table1[[#This Row],[Column1]]</f>
        <v>#VALUE!</v>
      </c>
    </row>
    <row r="8089" spans="1:10" hidden="1" x14ac:dyDescent="0.3">
      <c r="A8089" s="2" t="e">
        <f>Table1[[#This Row],[Befolyt]]</f>
        <v>#VALUE!</v>
      </c>
      <c r="B8089" t="e">
        <f>Table1[[#This Row],[ÜK]]</f>
        <v>#VALUE!</v>
      </c>
      <c r="C8089" s="3" t="e">
        <f>Table1[[#This Row],[Szla]]</f>
        <v>#VALUE!</v>
      </c>
      <c r="D8089" s="6" t="e">
        <f>Table1[[#This Row],[Kelt_hó]]</f>
        <v>#VALUE!</v>
      </c>
      <c r="E8089" t="e">
        <f>Table1[[#This Row],[Vevő]]</f>
        <v>#VALUE!</v>
      </c>
      <c r="F8089" t="e">
        <f>Table1[[#This Row],[Termékkör]]</f>
        <v>#VALUE!</v>
      </c>
      <c r="G8089" s="4" t="e">
        <f>Table1[[#This Row],[SzumElad]]</f>
        <v>#VALUE!</v>
      </c>
      <c r="H8089" s="7" t="e">
        <f>Table1[[#This Row],[Jut_%]]</f>
        <v>#VALUE!</v>
      </c>
      <c r="I8089" s="4" t="e">
        <f>Table1[[#This Row],[Jut]]</f>
        <v>#VALUE!</v>
      </c>
      <c r="J8089" s="4" t="e">
        <f>Table1[[#This Row],[Column1]]</f>
        <v>#VALUE!</v>
      </c>
    </row>
    <row r="8090" spans="1:10" hidden="1" x14ac:dyDescent="0.3">
      <c r="A8090" s="2" t="e">
        <f>Table1[[#This Row],[Befolyt]]</f>
        <v>#VALUE!</v>
      </c>
      <c r="B8090" t="e">
        <f>Table1[[#This Row],[ÜK]]</f>
        <v>#VALUE!</v>
      </c>
      <c r="C8090" s="3" t="e">
        <f>Table1[[#This Row],[Szla]]</f>
        <v>#VALUE!</v>
      </c>
      <c r="D8090" s="6" t="e">
        <f>Table1[[#This Row],[Kelt_hó]]</f>
        <v>#VALUE!</v>
      </c>
      <c r="E8090" t="e">
        <f>Table1[[#This Row],[Vevő]]</f>
        <v>#VALUE!</v>
      </c>
      <c r="F8090" t="e">
        <f>Table1[[#This Row],[Termékkör]]</f>
        <v>#VALUE!</v>
      </c>
      <c r="G8090" s="4" t="e">
        <f>Table1[[#This Row],[SzumElad]]</f>
        <v>#VALUE!</v>
      </c>
      <c r="H8090" s="7" t="e">
        <f>Table1[[#This Row],[Jut_%]]</f>
        <v>#VALUE!</v>
      </c>
      <c r="I8090" s="4" t="e">
        <f>Table1[[#This Row],[Jut]]</f>
        <v>#VALUE!</v>
      </c>
      <c r="J8090" s="4" t="e">
        <f>Table1[[#This Row],[Column1]]</f>
        <v>#VALUE!</v>
      </c>
    </row>
    <row r="8091" spans="1:10" hidden="1" x14ac:dyDescent="0.3">
      <c r="A8091" s="2" t="e">
        <f>Table1[[#This Row],[Befolyt]]</f>
        <v>#VALUE!</v>
      </c>
      <c r="B8091" t="e">
        <f>Table1[[#This Row],[ÜK]]</f>
        <v>#VALUE!</v>
      </c>
      <c r="C8091" s="3" t="e">
        <f>Table1[[#This Row],[Szla]]</f>
        <v>#VALUE!</v>
      </c>
      <c r="D8091" s="6" t="e">
        <f>Table1[[#This Row],[Kelt_hó]]</f>
        <v>#VALUE!</v>
      </c>
      <c r="E8091" t="e">
        <f>Table1[[#This Row],[Vevő]]</f>
        <v>#VALUE!</v>
      </c>
      <c r="F8091" t="e">
        <f>Table1[[#This Row],[Termékkör]]</f>
        <v>#VALUE!</v>
      </c>
      <c r="G8091" s="4" t="e">
        <f>Table1[[#This Row],[SzumElad]]</f>
        <v>#VALUE!</v>
      </c>
      <c r="H8091" s="7" t="e">
        <f>Table1[[#This Row],[Jut_%]]</f>
        <v>#VALUE!</v>
      </c>
      <c r="I8091" s="4" t="e">
        <f>Table1[[#This Row],[Jut]]</f>
        <v>#VALUE!</v>
      </c>
      <c r="J8091" s="4" t="e">
        <f>Table1[[#This Row],[Column1]]</f>
        <v>#VALUE!</v>
      </c>
    </row>
    <row r="8092" spans="1:10" hidden="1" x14ac:dyDescent="0.3">
      <c r="A8092" s="2" t="e">
        <f>Table1[[#This Row],[Befolyt]]</f>
        <v>#VALUE!</v>
      </c>
      <c r="B8092" t="e">
        <f>Table1[[#This Row],[ÜK]]</f>
        <v>#VALUE!</v>
      </c>
      <c r="C8092" s="3" t="e">
        <f>Table1[[#This Row],[Szla]]</f>
        <v>#VALUE!</v>
      </c>
      <c r="D8092" s="6" t="e">
        <f>Table1[[#This Row],[Kelt_hó]]</f>
        <v>#VALUE!</v>
      </c>
      <c r="E8092" t="e">
        <f>Table1[[#This Row],[Vevő]]</f>
        <v>#VALUE!</v>
      </c>
      <c r="F8092" t="e">
        <f>Table1[[#This Row],[Termékkör]]</f>
        <v>#VALUE!</v>
      </c>
      <c r="G8092" s="4" t="e">
        <f>Table1[[#This Row],[SzumElad]]</f>
        <v>#VALUE!</v>
      </c>
      <c r="H8092" s="7" t="e">
        <f>Table1[[#This Row],[Jut_%]]</f>
        <v>#VALUE!</v>
      </c>
      <c r="I8092" s="4" t="e">
        <f>Table1[[#This Row],[Jut]]</f>
        <v>#VALUE!</v>
      </c>
      <c r="J8092" s="4" t="e">
        <f>Table1[[#This Row],[Column1]]</f>
        <v>#VALUE!</v>
      </c>
    </row>
    <row r="8093" spans="1:10" hidden="1" x14ac:dyDescent="0.3">
      <c r="A8093" s="2" t="e">
        <f>Table1[[#This Row],[Befolyt]]</f>
        <v>#VALUE!</v>
      </c>
      <c r="B8093" t="e">
        <f>Table1[[#This Row],[ÜK]]</f>
        <v>#VALUE!</v>
      </c>
      <c r="C8093" s="3" t="e">
        <f>Table1[[#This Row],[Szla]]</f>
        <v>#VALUE!</v>
      </c>
      <c r="D8093" s="6" t="e">
        <f>Table1[[#This Row],[Kelt_hó]]</f>
        <v>#VALUE!</v>
      </c>
      <c r="E8093" t="e">
        <f>Table1[[#This Row],[Vevő]]</f>
        <v>#VALUE!</v>
      </c>
      <c r="F8093" t="e">
        <f>Table1[[#This Row],[Termékkör]]</f>
        <v>#VALUE!</v>
      </c>
      <c r="G8093" s="4" t="e">
        <f>Table1[[#This Row],[SzumElad]]</f>
        <v>#VALUE!</v>
      </c>
      <c r="H8093" s="7" t="e">
        <f>Table1[[#This Row],[Jut_%]]</f>
        <v>#VALUE!</v>
      </c>
      <c r="I8093" s="4" t="e">
        <f>Table1[[#This Row],[Jut]]</f>
        <v>#VALUE!</v>
      </c>
      <c r="J8093" s="4" t="e">
        <f>Table1[[#This Row],[Column1]]</f>
        <v>#VALUE!</v>
      </c>
    </row>
    <row r="8094" spans="1:10" hidden="1" x14ac:dyDescent="0.3">
      <c r="A8094" s="2" t="e">
        <f>Table1[[#This Row],[Befolyt]]</f>
        <v>#VALUE!</v>
      </c>
      <c r="B8094" t="e">
        <f>Table1[[#This Row],[ÜK]]</f>
        <v>#VALUE!</v>
      </c>
      <c r="C8094" s="3" t="e">
        <f>Table1[[#This Row],[Szla]]</f>
        <v>#VALUE!</v>
      </c>
      <c r="D8094" s="6" t="e">
        <f>Table1[[#This Row],[Kelt_hó]]</f>
        <v>#VALUE!</v>
      </c>
      <c r="E8094" t="e">
        <f>Table1[[#This Row],[Vevő]]</f>
        <v>#VALUE!</v>
      </c>
      <c r="F8094" t="e">
        <f>Table1[[#This Row],[Termékkör]]</f>
        <v>#VALUE!</v>
      </c>
      <c r="G8094" s="4" t="e">
        <f>Table1[[#This Row],[SzumElad]]</f>
        <v>#VALUE!</v>
      </c>
      <c r="H8094" s="7" t="e">
        <f>Table1[[#This Row],[Jut_%]]</f>
        <v>#VALUE!</v>
      </c>
      <c r="I8094" s="4" t="e">
        <f>Table1[[#This Row],[Jut]]</f>
        <v>#VALUE!</v>
      </c>
      <c r="J8094" s="4" t="e">
        <f>Table1[[#This Row],[Column1]]</f>
        <v>#VALUE!</v>
      </c>
    </row>
    <row r="8095" spans="1:10" hidden="1" x14ac:dyDescent="0.3">
      <c r="A8095" s="2" t="e">
        <f>Table1[[#This Row],[Befolyt]]</f>
        <v>#VALUE!</v>
      </c>
      <c r="B8095" t="e">
        <f>Table1[[#This Row],[ÜK]]</f>
        <v>#VALUE!</v>
      </c>
      <c r="C8095" s="3" t="e">
        <f>Table1[[#This Row],[Szla]]</f>
        <v>#VALUE!</v>
      </c>
      <c r="D8095" s="6" t="e">
        <f>Table1[[#This Row],[Kelt_hó]]</f>
        <v>#VALUE!</v>
      </c>
      <c r="E8095" t="e">
        <f>Table1[[#This Row],[Vevő]]</f>
        <v>#VALUE!</v>
      </c>
      <c r="F8095" t="e">
        <f>Table1[[#This Row],[Termékkör]]</f>
        <v>#VALUE!</v>
      </c>
      <c r="G8095" s="4" t="e">
        <f>Table1[[#This Row],[SzumElad]]</f>
        <v>#VALUE!</v>
      </c>
      <c r="H8095" s="7" t="e">
        <f>Table1[[#This Row],[Jut_%]]</f>
        <v>#VALUE!</v>
      </c>
      <c r="I8095" s="4" t="e">
        <f>Table1[[#This Row],[Jut]]</f>
        <v>#VALUE!</v>
      </c>
      <c r="J8095" s="4" t="e">
        <f>Table1[[#This Row],[Column1]]</f>
        <v>#VALUE!</v>
      </c>
    </row>
    <row r="8096" spans="1:10" hidden="1" x14ac:dyDescent="0.3">
      <c r="A8096" s="2" t="e">
        <f>Table1[[#This Row],[Befolyt]]</f>
        <v>#VALUE!</v>
      </c>
      <c r="B8096" t="e">
        <f>Table1[[#This Row],[ÜK]]</f>
        <v>#VALUE!</v>
      </c>
      <c r="C8096" s="3" t="e">
        <f>Table1[[#This Row],[Szla]]</f>
        <v>#VALUE!</v>
      </c>
      <c r="D8096" s="6" t="e">
        <f>Table1[[#This Row],[Kelt_hó]]</f>
        <v>#VALUE!</v>
      </c>
      <c r="E8096" t="e">
        <f>Table1[[#This Row],[Vevő]]</f>
        <v>#VALUE!</v>
      </c>
      <c r="F8096" t="e">
        <f>Table1[[#This Row],[Termékkör]]</f>
        <v>#VALUE!</v>
      </c>
      <c r="G8096" s="4" t="e">
        <f>Table1[[#This Row],[SzumElad]]</f>
        <v>#VALUE!</v>
      </c>
      <c r="H8096" s="7" t="e">
        <f>Table1[[#This Row],[Jut_%]]</f>
        <v>#VALUE!</v>
      </c>
      <c r="I8096" s="4" t="e">
        <f>Table1[[#This Row],[Jut]]</f>
        <v>#VALUE!</v>
      </c>
      <c r="J8096" s="4" t="e">
        <f>Table1[[#This Row],[Column1]]</f>
        <v>#VALUE!</v>
      </c>
    </row>
    <row r="8097" spans="1:10" hidden="1" x14ac:dyDescent="0.3">
      <c r="A8097" s="2" t="e">
        <f>Table1[[#This Row],[Befolyt]]</f>
        <v>#VALUE!</v>
      </c>
      <c r="B8097" t="e">
        <f>Table1[[#This Row],[ÜK]]</f>
        <v>#VALUE!</v>
      </c>
      <c r="C8097" s="3" t="e">
        <f>Table1[[#This Row],[Szla]]</f>
        <v>#VALUE!</v>
      </c>
      <c r="D8097" s="6" t="e">
        <f>Table1[[#This Row],[Kelt_hó]]</f>
        <v>#VALUE!</v>
      </c>
      <c r="E8097" t="e">
        <f>Table1[[#This Row],[Vevő]]</f>
        <v>#VALUE!</v>
      </c>
      <c r="F8097" t="e">
        <f>Table1[[#This Row],[Termékkör]]</f>
        <v>#VALUE!</v>
      </c>
      <c r="G8097" s="4" t="e">
        <f>Table1[[#This Row],[SzumElad]]</f>
        <v>#VALUE!</v>
      </c>
      <c r="H8097" s="7" t="e">
        <f>Table1[[#This Row],[Jut_%]]</f>
        <v>#VALUE!</v>
      </c>
      <c r="I8097" s="4" t="e">
        <f>Table1[[#This Row],[Jut]]</f>
        <v>#VALUE!</v>
      </c>
      <c r="J8097" s="4" t="e">
        <f>Table1[[#This Row],[Column1]]</f>
        <v>#VALUE!</v>
      </c>
    </row>
    <row r="8098" spans="1:10" hidden="1" x14ac:dyDescent="0.3">
      <c r="A8098" s="2" t="e">
        <f>Table1[[#This Row],[Befolyt]]</f>
        <v>#VALUE!</v>
      </c>
      <c r="B8098" t="e">
        <f>Table1[[#This Row],[ÜK]]</f>
        <v>#VALUE!</v>
      </c>
      <c r="C8098" s="3" t="e">
        <f>Table1[[#This Row],[Szla]]</f>
        <v>#VALUE!</v>
      </c>
      <c r="D8098" s="6" t="e">
        <f>Table1[[#This Row],[Kelt_hó]]</f>
        <v>#VALUE!</v>
      </c>
      <c r="E8098" t="e">
        <f>Table1[[#This Row],[Vevő]]</f>
        <v>#VALUE!</v>
      </c>
      <c r="F8098" t="e">
        <f>Table1[[#This Row],[Termékkör]]</f>
        <v>#VALUE!</v>
      </c>
      <c r="G8098" s="4" t="e">
        <f>Table1[[#This Row],[SzumElad]]</f>
        <v>#VALUE!</v>
      </c>
      <c r="H8098" s="7" t="e">
        <f>Table1[[#This Row],[Jut_%]]</f>
        <v>#VALUE!</v>
      </c>
      <c r="I8098" s="4" t="e">
        <f>Table1[[#This Row],[Jut]]</f>
        <v>#VALUE!</v>
      </c>
      <c r="J8098" s="4" t="e">
        <f>Table1[[#This Row],[Column1]]</f>
        <v>#VALUE!</v>
      </c>
    </row>
    <row r="8099" spans="1:10" hidden="1" x14ac:dyDescent="0.3">
      <c r="A8099" s="2" t="e">
        <f>Table1[[#This Row],[Befolyt]]</f>
        <v>#VALUE!</v>
      </c>
      <c r="B8099" t="e">
        <f>Table1[[#This Row],[ÜK]]</f>
        <v>#VALUE!</v>
      </c>
      <c r="C8099" s="3" t="e">
        <f>Table1[[#This Row],[Szla]]</f>
        <v>#VALUE!</v>
      </c>
      <c r="D8099" s="6" t="e">
        <f>Table1[[#This Row],[Kelt_hó]]</f>
        <v>#VALUE!</v>
      </c>
      <c r="E8099" t="e">
        <f>Table1[[#This Row],[Vevő]]</f>
        <v>#VALUE!</v>
      </c>
      <c r="F8099" t="e">
        <f>Table1[[#This Row],[Termékkör]]</f>
        <v>#VALUE!</v>
      </c>
      <c r="G8099" s="4" t="e">
        <f>Table1[[#This Row],[SzumElad]]</f>
        <v>#VALUE!</v>
      </c>
      <c r="H8099" s="7" t="e">
        <f>Table1[[#This Row],[Jut_%]]</f>
        <v>#VALUE!</v>
      </c>
      <c r="I8099" s="4" t="e">
        <f>Table1[[#This Row],[Jut]]</f>
        <v>#VALUE!</v>
      </c>
      <c r="J8099" s="4" t="e">
        <f>Table1[[#This Row],[Column1]]</f>
        <v>#VALUE!</v>
      </c>
    </row>
    <row r="8100" spans="1:10" hidden="1" x14ac:dyDescent="0.3">
      <c r="A8100" s="2" t="e">
        <f>Table1[[#This Row],[Befolyt]]</f>
        <v>#VALUE!</v>
      </c>
      <c r="B8100" t="e">
        <f>Table1[[#This Row],[ÜK]]</f>
        <v>#VALUE!</v>
      </c>
      <c r="C8100" s="3" t="e">
        <f>Table1[[#This Row],[Szla]]</f>
        <v>#VALUE!</v>
      </c>
      <c r="D8100" s="6" t="e">
        <f>Table1[[#This Row],[Kelt_hó]]</f>
        <v>#VALUE!</v>
      </c>
      <c r="E8100" t="e">
        <f>Table1[[#This Row],[Vevő]]</f>
        <v>#VALUE!</v>
      </c>
      <c r="F8100" t="e">
        <f>Table1[[#This Row],[Termékkör]]</f>
        <v>#VALUE!</v>
      </c>
      <c r="G8100" s="4" t="e">
        <f>Table1[[#This Row],[SzumElad]]</f>
        <v>#VALUE!</v>
      </c>
      <c r="H8100" s="7" t="e">
        <f>Table1[[#This Row],[Jut_%]]</f>
        <v>#VALUE!</v>
      </c>
      <c r="I8100" s="4" t="e">
        <f>Table1[[#This Row],[Jut]]</f>
        <v>#VALUE!</v>
      </c>
      <c r="J8100" s="4" t="e">
        <f>Table1[[#This Row],[Column1]]</f>
        <v>#VALUE!</v>
      </c>
    </row>
    <row r="8101" spans="1:10" hidden="1" x14ac:dyDescent="0.3">
      <c r="A8101" s="2" t="e">
        <f>Table1[[#This Row],[Befolyt]]</f>
        <v>#VALUE!</v>
      </c>
      <c r="B8101" t="e">
        <f>Table1[[#This Row],[ÜK]]</f>
        <v>#VALUE!</v>
      </c>
      <c r="C8101" s="3" t="e">
        <f>Table1[[#This Row],[Szla]]</f>
        <v>#VALUE!</v>
      </c>
      <c r="D8101" s="6" t="e">
        <f>Table1[[#This Row],[Kelt_hó]]</f>
        <v>#VALUE!</v>
      </c>
      <c r="E8101" t="e">
        <f>Table1[[#This Row],[Vevő]]</f>
        <v>#VALUE!</v>
      </c>
      <c r="F8101" t="e">
        <f>Table1[[#This Row],[Termékkör]]</f>
        <v>#VALUE!</v>
      </c>
      <c r="G8101" s="4" t="e">
        <f>Table1[[#This Row],[SzumElad]]</f>
        <v>#VALUE!</v>
      </c>
      <c r="H8101" s="7" t="e">
        <f>Table1[[#This Row],[Jut_%]]</f>
        <v>#VALUE!</v>
      </c>
      <c r="I8101" s="4" t="e">
        <f>Table1[[#This Row],[Jut]]</f>
        <v>#VALUE!</v>
      </c>
      <c r="J8101" s="4" t="e">
        <f>Table1[[#This Row],[Column1]]</f>
        <v>#VALUE!</v>
      </c>
    </row>
    <row r="8102" spans="1:10" hidden="1" x14ac:dyDescent="0.3">
      <c r="A8102" s="2" t="e">
        <f>Table1[[#This Row],[Befolyt]]</f>
        <v>#VALUE!</v>
      </c>
      <c r="B8102" t="e">
        <f>Table1[[#This Row],[ÜK]]</f>
        <v>#VALUE!</v>
      </c>
      <c r="C8102" s="3" t="e">
        <f>Table1[[#This Row],[Szla]]</f>
        <v>#VALUE!</v>
      </c>
      <c r="D8102" s="6" t="e">
        <f>Table1[[#This Row],[Kelt_hó]]</f>
        <v>#VALUE!</v>
      </c>
      <c r="E8102" t="e">
        <f>Table1[[#This Row],[Vevő]]</f>
        <v>#VALUE!</v>
      </c>
      <c r="F8102" t="e">
        <f>Table1[[#This Row],[Termékkör]]</f>
        <v>#VALUE!</v>
      </c>
      <c r="G8102" s="4" t="e">
        <f>Table1[[#This Row],[SzumElad]]</f>
        <v>#VALUE!</v>
      </c>
      <c r="H8102" s="7" t="e">
        <f>Table1[[#This Row],[Jut_%]]</f>
        <v>#VALUE!</v>
      </c>
      <c r="I8102" s="4" t="e">
        <f>Table1[[#This Row],[Jut]]</f>
        <v>#VALUE!</v>
      </c>
      <c r="J8102" s="4" t="e">
        <f>Table1[[#This Row],[Column1]]</f>
        <v>#VALUE!</v>
      </c>
    </row>
    <row r="8103" spans="1:10" hidden="1" x14ac:dyDescent="0.3">
      <c r="A8103" s="2" t="e">
        <f>Table1[[#This Row],[Befolyt]]</f>
        <v>#VALUE!</v>
      </c>
      <c r="B8103" t="e">
        <f>Table1[[#This Row],[ÜK]]</f>
        <v>#VALUE!</v>
      </c>
      <c r="C8103" s="3" t="e">
        <f>Table1[[#This Row],[Szla]]</f>
        <v>#VALUE!</v>
      </c>
      <c r="D8103" s="6" t="e">
        <f>Table1[[#This Row],[Kelt_hó]]</f>
        <v>#VALUE!</v>
      </c>
      <c r="E8103" t="e">
        <f>Table1[[#This Row],[Vevő]]</f>
        <v>#VALUE!</v>
      </c>
      <c r="F8103" t="e">
        <f>Table1[[#This Row],[Termékkör]]</f>
        <v>#VALUE!</v>
      </c>
      <c r="G8103" s="4" t="e">
        <f>Table1[[#This Row],[SzumElad]]</f>
        <v>#VALUE!</v>
      </c>
      <c r="H8103" s="7" t="e">
        <f>Table1[[#This Row],[Jut_%]]</f>
        <v>#VALUE!</v>
      </c>
      <c r="I8103" s="4" t="e">
        <f>Table1[[#This Row],[Jut]]</f>
        <v>#VALUE!</v>
      </c>
      <c r="J8103" s="4" t="e">
        <f>Table1[[#This Row],[Column1]]</f>
        <v>#VALUE!</v>
      </c>
    </row>
    <row r="8104" spans="1:10" hidden="1" x14ac:dyDescent="0.3">
      <c r="A8104" s="2" t="e">
        <f>Table1[[#This Row],[Befolyt]]</f>
        <v>#VALUE!</v>
      </c>
      <c r="B8104" t="e">
        <f>Table1[[#This Row],[ÜK]]</f>
        <v>#VALUE!</v>
      </c>
      <c r="C8104" s="3" t="e">
        <f>Table1[[#This Row],[Szla]]</f>
        <v>#VALUE!</v>
      </c>
      <c r="D8104" s="6" t="e">
        <f>Table1[[#This Row],[Kelt_hó]]</f>
        <v>#VALUE!</v>
      </c>
      <c r="E8104" t="e">
        <f>Table1[[#This Row],[Vevő]]</f>
        <v>#VALUE!</v>
      </c>
      <c r="F8104" t="e">
        <f>Table1[[#This Row],[Termékkör]]</f>
        <v>#VALUE!</v>
      </c>
      <c r="G8104" s="4" t="e">
        <f>Table1[[#This Row],[SzumElad]]</f>
        <v>#VALUE!</v>
      </c>
      <c r="H8104" s="7" t="e">
        <f>Table1[[#This Row],[Jut_%]]</f>
        <v>#VALUE!</v>
      </c>
      <c r="I8104" s="4" t="e">
        <f>Table1[[#This Row],[Jut]]</f>
        <v>#VALUE!</v>
      </c>
      <c r="J8104" s="4" t="e">
        <f>Table1[[#This Row],[Column1]]</f>
        <v>#VALUE!</v>
      </c>
    </row>
    <row r="8105" spans="1:10" hidden="1" x14ac:dyDescent="0.3">
      <c r="A8105" s="2" t="e">
        <f>Table1[[#This Row],[Befolyt]]</f>
        <v>#VALUE!</v>
      </c>
      <c r="B8105" t="e">
        <f>Table1[[#This Row],[ÜK]]</f>
        <v>#VALUE!</v>
      </c>
      <c r="C8105" s="3" t="e">
        <f>Table1[[#This Row],[Szla]]</f>
        <v>#VALUE!</v>
      </c>
      <c r="D8105" s="6" t="e">
        <f>Table1[[#This Row],[Kelt_hó]]</f>
        <v>#VALUE!</v>
      </c>
      <c r="E8105" t="e">
        <f>Table1[[#This Row],[Vevő]]</f>
        <v>#VALUE!</v>
      </c>
      <c r="F8105" t="e">
        <f>Table1[[#This Row],[Termékkör]]</f>
        <v>#VALUE!</v>
      </c>
      <c r="G8105" s="4" t="e">
        <f>Table1[[#This Row],[SzumElad]]</f>
        <v>#VALUE!</v>
      </c>
      <c r="H8105" s="7" t="e">
        <f>Table1[[#This Row],[Jut_%]]</f>
        <v>#VALUE!</v>
      </c>
      <c r="I8105" s="4" t="e">
        <f>Table1[[#This Row],[Jut]]</f>
        <v>#VALUE!</v>
      </c>
      <c r="J8105" s="4" t="e">
        <f>Table1[[#This Row],[Column1]]</f>
        <v>#VALUE!</v>
      </c>
    </row>
    <row r="8106" spans="1:10" hidden="1" x14ac:dyDescent="0.3">
      <c r="A8106" s="2" t="e">
        <f>Table1[[#This Row],[Befolyt]]</f>
        <v>#VALUE!</v>
      </c>
      <c r="B8106" t="e">
        <f>Table1[[#This Row],[ÜK]]</f>
        <v>#VALUE!</v>
      </c>
      <c r="C8106" s="3" t="e">
        <f>Table1[[#This Row],[Szla]]</f>
        <v>#VALUE!</v>
      </c>
      <c r="D8106" s="6" t="e">
        <f>Table1[[#This Row],[Kelt_hó]]</f>
        <v>#VALUE!</v>
      </c>
      <c r="E8106" t="e">
        <f>Table1[[#This Row],[Vevő]]</f>
        <v>#VALUE!</v>
      </c>
      <c r="F8106" t="e">
        <f>Table1[[#This Row],[Termékkör]]</f>
        <v>#VALUE!</v>
      </c>
      <c r="G8106" s="4" t="e">
        <f>Table1[[#This Row],[SzumElad]]</f>
        <v>#VALUE!</v>
      </c>
      <c r="H8106" s="7" t="e">
        <f>Table1[[#This Row],[Jut_%]]</f>
        <v>#VALUE!</v>
      </c>
      <c r="I8106" s="4" t="e">
        <f>Table1[[#This Row],[Jut]]</f>
        <v>#VALUE!</v>
      </c>
      <c r="J8106" s="4" t="e">
        <f>Table1[[#This Row],[Column1]]</f>
        <v>#VALUE!</v>
      </c>
    </row>
    <row r="8107" spans="1:10" hidden="1" x14ac:dyDescent="0.3">
      <c r="A8107" s="2" t="e">
        <f>Table1[[#This Row],[Befolyt]]</f>
        <v>#VALUE!</v>
      </c>
      <c r="B8107" t="e">
        <f>Table1[[#This Row],[ÜK]]</f>
        <v>#VALUE!</v>
      </c>
      <c r="C8107" s="3" t="e">
        <f>Table1[[#This Row],[Szla]]</f>
        <v>#VALUE!</v>
      </c>
      <c r="D8107" s="6" t="e">
        <f>Table1[[#This Row],[Kelt_hó]]</f>
        <v>#VALUE!</v>
      </c>
      <c r="E8107" t="e">
        <f>Table1[[#This Row],[Vevő]]</f>
        <v>#VALUE!</v>
      </c>
      <c r="F8107" t="e">
        <f>Table1[[#This Row],[Termékkör]]</f>
        <v>#VALUE!</v>
      </c>
      <c r="G8107" s="4" t="e">
        <f>Table1[[#This Row],[SzumElad]]</f>
        <v>#VALUE!</v>
      </c>
      <c r="H8107" s="7" t="e">
        <f>Table1[[#This Row],[Jut_%]]</f>
        <v>#VALUE!</v>
      </c>
      <c r="I8107" s="4" t="e">
        <f>Table1[[#This Row],[Jut]]</f>
        <v>#VALUE!</v>
      </c>
      <c r="J8107" s="4" t="e">
        <f>Table1[[#This Row],[Column1]]</f>
        <v>#VALUE!</v>
      </c>
    </row>
    <row r="8108" spans="1:10" hidden="1" x14ac:dyDescent="0.3">
      <c r="A8108" s="2" t="e">
        <f>Table1[[#This Row],[Befolyt]]</f>
        <v>#VALUE!</v>
      </c>
      <c r="B8108" t="e">
        <f>Table1[[#This Row],[ÜK]]</f>
        <v>#VALUE!</v>
      </c>
      <c r="C8108" s="3" t="e">
        <f>Table1[[#This Row],[Szla]]</f>
        <v>#VALUE!</v>
      </c>
      <c r="D8108" s="6" t="e">
        <f>Table1[[#This Row],[Kelt_hó]]</f>
        <v>#VALUE!</v>
      </c>
      <c r="E8108" t="e">
        <f>Table1[[#This Row],[Vevő]]</f>
        <v>#VALUE!</v>
      </c>
      <c r="F8108" t="e">
        <f>Table1[[#This Row],[Termékkör]]</f>
        <v>#VALUE!</v>
      </c>
      <c r="G8108" s="4" t="e">
        <f>Table1[[#This Row],[SzumElad]]</f>
        <v>#VALUE!</v>
      </c>
      <c r="H8108" s="7" t="e">
        <f>Table1[[#This Row],[Jut_%]]</f>
        <v>#VALUE!</v>
      </c>
      <c r="I8108" s="4" t="e">
        <f>Table1[[#This Row],[Jut]]</f>
        <v>#VALUE!</v>
      </c>
      <c r="J8108" s="4" t="e">
        <f>Table1[[#This Row],[Column1]]</f>
        <v>#VALUE!</v>
      </c>
    </row>
    <row r="8109" spans="1:10" hidden="1" x14ac:dyDescent="0.3">
      <c r="A8109" s="2" t="e">
        <f>Table1[[#This Row],[Befolyt]]</f>
        <v>#VALUE!</v>
      </c>
      <c r="B8109" t="e">
        <f>Table1[[#This Row],[ÜK]]</f>
        <v>#VALUE!</v>
      </c>
      <c r="C8109" s="3" t="e">
        <f>Table1[[#This Row],[Szla]]</f>
        <v>#VALUE!</v>
      </c>
      <c r="D8109" s="6" t="e">
        <f>Table1[[#This Row],[Kelt_hó]]</f>
        <v>#VALUE!</v>
      </c>
      <c r="E8109" t="e">
        <f>Table1[[#This Row],[Vevő]]</f>
        <v>#VALUE!</v>
      </c>
      <c r="F8109" t="e">
        <f>Table1[[#This Row],[Termékkör]]</f>
        <v>#VALUE!</v>
      </c>
      <c r="G8109" s="4" t="e">
        <f>Table1[[#This Row],[SzumElad]]</f>
        <v>#VALUE!</v>
      </c>
      <c r="H8109" s="7" t="e">
        <f>Table1[[#This Row],[Jut_%]]</f>
        <v>#VALUE!</v>
      </c>
      <c r="I8109" s="4" t="e">
        <f>Table1[[#This Row],[Jut]]</f>
        <v>#VALUE!</v>
      </c>
      <c r="J8109" s="4" t="e">
        <f>Table1[[#This Row],[Column1]]</f>
        <v>#VALUE!</v>
      </c>
    </row>
    <row r="8110" spans="1:10" hidden="1" x14ac:dyDescent="0.3">
      <c r="A8110" s="2" t="e">
        <f>Table1[[#This Row],[Befolyt]]</f>
        <v>#VALUE!</v>
      </c>
      <c r="B8110" t="e">
        <f>Table1[[#This Row],[ÜK]]</f>
        <v>#VALUE!</v>
      </c>
      <c r="C8110" s="3" t="e">
        <f>Table1[[#This Row],[Szla]]</f>
        <v>#VALUE!</v>
      </c>
      <c r="D8110" s="6" t="e">
        <f>Table1[[#This Row],[Kelt_hó]]</f>
        <v>#VALUE!</v>
      </c>
      <c r="E8110" t="e">
        <f>Table1[[#This Row],[Vevő]]</f>
        <v>#VALUE!</v>
      </c>
      <c r="F8110" t="e">
        <f>Table1[[#This Row],[Termékkör]]</f>
        <v>#VALUE!</v>
      </c>
      <c r="G8110" s="4" t="e">
        <f>Table1[[#This Row],[SzumElad]]</f>
        <v>#VALUE!</v>
      </c>
      <c r="H8110" s="7" t="e">
        <f>Table1[[#This Row],[Jut_%]]</f>
        <v>#VALUE!</v>
      </c>
      <c r="I8110" s="4" t="e">
        <f>Table1[[#This Row],[Jut]]</f>
        <v>#VALUE!</v>
      </c>
      <c r="J8110" s="4" t="e">
        <f>Table1[[#This Row],[Column1]]</f>
        <v>#VALUE!</v>
      </c>
    </row>
    <row r="8111" spans="1:10" hidden="1" x14ac:dyDescent="0.3">
      <c r="A8111" s="2" t="e">
        <f>Table1[[#This Row],[Befolyt]]</f>
        <v>#VALUE!</v>
      </c>
      <c r="B8111" t="e">
        <f>Table1[[#This Row],[ÜK]]</f>
        <v>#VALUE!</v>
      </c>
      <c r="C8111" s="3" t="e">
        <f>Table1[[#This Row],[Szla]]</f>
        <v>#VALUE!</v>
      </c>
      <c r="D8111" s="6" t="e">
        <f>Table1[[#This Row],[Kelt_hó]]</f>
        <v>#VALUE!</v>
      </c>
      <c r="E8111" t="e">
        <f>Table1[[#This Row],[Vevő]]</f>
        <v>#VALUE!</v>
      </c>
      <c r="F8111" t="e">
        <f>Table1[[#This Row],[Termékkör]]</f>
        <v>#VALUE!</v>
      </c>
      <c r="G8111" s="4" t="e">
        <f>Table1[[#This Row],[SzumElad]]</f>
        <v>#VALUE!</v>
      </c>
      <c r="H8111" s="7" t="e">
        <f>Table1[[#This Row],[Jut_%]]</f>
        <v>#VALUE!</v>
      </c>
      <c r="I8111" s="4" t="e">
        <f>Table1[[#This Row],[Jut]]</f>
        <v>#VALUE!</v>
      </c>
      <c r="J8111" s="4" t="e">
        <f>Table1[[#This Row],[Column1]]</f>
        <v>#VALUE!</v>
      </c>
    </row>
    <row r="8112" spans="1:10" hidden="1" x14ac:dyDescent="0.3">
      <c r="A8112" s="2" t="e">
        <f>Table1[[#This Row],[Befolyt]]</f>
        <v>#VALUE!</v>
      </c>
      <c r="B8112" t="e">
        <f>Table1[[#This Row],[ÜK]]</f>
        <v>#VALUE!</v>
      </c>
      <c r="C8112" s="3" t="e">
        <f>Table1[[#This Row],[Szla]]</f>
        <v>#VALUE!</v>
      </c>
      <c r="D8112" s="6" t="e">
        <f>Table1[[#This Row],[Kelt_hó]]</f>
        <v>#VALUE!</v>
      </c>
      <c r="E8112" t="e">
        <f>Table1[[#This Row],[Vevő]]</f>
        <v>#VALUE!</v>
      </c>
      <c r="F8112" t="e">
        <f>Table1[[#This Row],[Termékkör]]</f>
        <v>#VALUE!</v>
      </c>
      <c r="G8112" s="4" t="e">
        <f>Table1[[#This Row],[SzumElad]]</f>
        <v>#VALUE!</v>
      </c>
      <c r="H8112" s="7" t="e">
        <f>Table1[[#This Row],[Jut_%]]</f>
        <v>#VALUE!</v>
      </c>
      <c r="I8112" s="4" t="e">
        <f>Table1[[#This Row],[Jut]]</f>
        <v>#VALUE!</v>
      </c>
      <c r="J8112" s="4" t="e">
        <f>Table1[[#This Row],[Column1]]</f>
        <v>#VALUE!</v>
      </c>
    </row>
    <row r="8113" spans="1:10" hidden="1" x14ac:dyDescent="0.3">
      <c r="A8113" s="2" t="e">
        <f>Table1[[#This Row],[Befolyt]]</f>
        <v>#VALUE!</v>
      </c>
      <c r="B8113" t="e">
        <f>Table1[[#This Row],[ÜK]]</f>
        <v>#VALUE!</v>
      </c>
      <c r="C8113" s="3" t="e">
        <f>Table1[[#This Row],[Szla]]</f>
        <v>#VALUE!</v>
      </c>
      <c r="D8113" s="6" t="e">
        <f>Table1[[#This Row],[Kelt_hó]]</f>
        <v>#VALUE!</v>
      </c>
      <c r="E8113" t="e">
        <f>Table1[[#This Row],[Vevő]]</f>
        <v>#VALUE!</v>
      </c>
      <c r="F8113" t="e">
        <f>Table1[[#This Row],[Termékkör]]</f>
        <v>#VALUE!</v>
      </c>
      <c r="G8113" s="4" t="e">
        <f>Table1[[#This Row],[SzumElad]]</f>
        <v>#VALUE!</v>
      </c>
      <c r="H8113" s="7" t="e">
        <f>Table1[[#This Row],[Jut_%]]</f>
        <v>#VALUE!</v>
      </c>
      <c r="I8113" s="4" t="e">
        <f>Table1[[#This Row],[Jut]]</f>
        <v>#VALUE!</v>
      </c>
      <c r="J8113" s="4" t="e">
        <f>Table1[[#This Row],[Column1]]</f>
        <v>#VALUE!</v>
      </c>
    </row>
    <row r="8114" spans="1:10" hidden="1" x14ac:dyDescent="0.3">
      <c r="A8114" s="2" t="e">
        <f>Table1[[#This Row],[Befolyt]]</f>
        <v>#VALUE!</v>
      </c>
      <c r="B8114" t="e">
        <f>Table1[[#This Row],[ÜK]]</f>
        <v>#VALUE!</v>
      </c>
      <c r="C8114" s="3" t="e">
        <f>Table1[[#This Row],[Szla]]</f>
        <v>#VALUE!</v>
      </c>
      <c r="D8114" s="6" t="e">
        <f>Table1[[#This Row],[Kelt_hó]]</f>
        <v>#VALUE!</v>
      </c>
      <c r="E8114" t="e">
        <f>Table1[[#This Row],[Vevő]]</f>
        <v>#VALUE!</v>
      </c>
      <c r="F8114" t="e">
        <f>Table1[[#This Row],[Termékkör]]</f>
        <v>#VALUE!</v>
      </c>
      <c r="G8114" s="4" t="e">
        <f>Table1[[#This Row],[SzumElad]]</f>
        <v>#VALUE!</v>
      </c>
      <c r="H8114" s="7" t="e">
        <f>Table1[[#This Row],[Jut_%]]</f>
        <v>#VALUE!</v>
      </c>
      <c r="I8114" s="4" t="e">
        <f>Table1[[#This Row],[Jut]]</f>
        <v>#VALUE!</v>
      </c>
      <c r="J8114" s="4" t="e">
        <f>Table1[[#This Row],[Column1]]</f>
        <v>#VALUE!</v>
      </c>
    </row>
    <row r="8115" spans="1:10" hidden="1" x14ac:dyDescent="0.3">
      <c r="A8115" s="2" t="e">
        <f>Table1[[#This Row],[Befolyt]]</f>
        <v>#VALUE!</v>
      </c>
      <c r="B8115" t="e">
        <f>Table1[[#This Row],[ÜK]]</f>
        <v>#VALUE!</v>
      </c>
      <c r="C8115" s="3" t="e">
        <f>Table1[[#This Row],[Szla]]</f>
        <v>#VALUE!</v>
      </c>
      <c r="D8115" s="6" t="e">
        <f>Table1[[#This Row],[Kelt_hó]]</f>
        <v>#VALUE!</v>
      </c>
      <c r="E8115" t="e">
        <f>Table1[[#This Row],[Vevő]]</f>
        <v>#VALUE!</v>
      </c>
      <c r="F8115" t="e">
        <f>Table1[[#This Row],[Termékkör]]</f>
        <v>#VALUE!</v>
      </c>
      <c r="G8115" s="4" t="e">
        <f>Table1[[#This Row],[SzumElad]]</f>
        <v>#VALUE!</v>
      </c>
      <c r="H8115" s="7" t="e">
        <f>Table1[[#This Row],[Jut_%]]</f>
        <v>#VALUE!</v>
      </c>
      <c r="I8115" s="4" t="e">
        <f>Table1[[#This Row],[Jut]]</f>
        <v>#VALUE!</v>
      </c>
      <c r="J8115" s="4" t="e">
        <f>Table1[[#This Row],[Column1]]</f>
        <v>#VALUE!</v>
      </c>
    </row>
    <row r="8116" spans="1:10" hidden="1" x14ac:dyDescent="0.3">
      <c r="A8116" s="2" t="e">
        <f>Table1[[#This Row],[Befolyt]]</f>
        <v>#VALUE!</v>
      </c>
      <c r="B8116" t="e">
        <f>Table1[[#This Row],[ÜK]]</f>
        <v>#VALUE!</v>
      </c>
      <c r="C8116" s="3" t="e">
        <f>Table1[[#This Row],[Szla]]</f>
        <v>#VALUE!</v>
      </c>
      <c r="D8116" s="6" t="e">
        <f>Table1[[#This Row],[Kelt_hó]]</f>
        <v>#VALUE!</v>
      </c>
      <c r="E8116" t="e">
        <f>Table1[[#This Row],[Vevő]]</f>
        <v>#VALUE!</v>
      </c>
      <c r="F8116" t="e">
        <f>Table1[[#This Row],[Termékkör]]</f>
        <v>#VALUE!</v>
      </c>
      <c r="G8116" s="4" t="e">
        <f>Table1[[#This Row],[SzumElad]]</f>
        <v>#VALUE!</v>
      </c>
      <c r="H8116" s="7" t="e">
        <f>Table1[[#This Row],[Jut_%]]</f>
        <v>#VALUE!</v>
      </c>
      <c r="I8116" s="4" t="e">
        <f>Table1[[#This Row],[Jut]]</f>
        <v>#VALUE!</v>
      </c>
      <c r="J8116" s="4" t="e">
        <f>Table1[[#This Row],[Column1]]</f>
        <v>#VALUE!</v>
      </c>
    </row>
    <row r="8117" spans="1:10" hidden="1" x14ac:dyDescent="0.3">
      <c r="A8117" s="2" t="e">
        <f>Table1[[#This Row],[Befolyt]]</f>
        <v>#VALUE!</v>
      </c>
      <c r="B8117" t="e">
        <f>Table1[[#This Row],[ÜK]]</f>
        <v>#VALUE!</v>
      </c>
      <c r="C8117" s="3" t="e">
        <f>Table1[[#This Row],[Szla]]</f>
        <v>#VALUE!</v>
      </c>
      <c r="D8117" s="6" t="e">
        <f>Table1[[#This Row],[Kelt_hó]]</f>
        <v>#VALUE!</v>
      </c>
      <c r="E8117" t="e">
        <f>Table1[[#This Row],[Vevő]]</f>
        <v>#VALUE!</v>
      </c>
      <c r="F8117" t="e">
        <f>Table1[[#This Row],[Termékkör]]</f>
        <v>#VALUE!</v>
      </c>
      <c r="G8117" s="4" t="e">
        <f>Table1[[#This Row],[SzumElad]]</f>
        <v>#VALUE!</v>
      </c>
      <c r="H8117" s="7" t="e">
        <f>Table1[[#This Row],[Jut_%]]</f>
        <v>#VALUE!</v>
      </c>
      <c r="I8117" s="4" t="e">
        <f>Table1[[#This Row],[Jut]]</f>
        <v>#VALUE!</v>
      </c>
      <c r="J8117" s="4" t="e">
        <f>Table1[[#This Row],[Column1]]</f>
        <v>#VALUE!</v>
      </c>
    </row>
    <row r="8118" spans="1:10" hidden="1" x14ac:dyDescent="0.3">
      <c r="A8118" s="2" t="e">
        <f>Table1[[#This Row],[Befolyt]]</f>
        <v>#VALUE!</v>
      </c>
      <c r="B8118" t="e">
        <f>Table1[[#This Row],[ÜK]]</f>
        <v>#VALUE!</v>
      </c>
      <c r="C8118" s="3" t="e">
        <f>Table1[[#This Row],[Szla]]</f>
        <v>#VALUE!</v>
      </c>
      <c r="D8118" s="6" t="e">
        <f>Table1[[#This Row],[Kelt_hó]]</f>
        <v>#VALUE!</v>
      </c>
      <c r="E8118" t="e">
        <f>Table1[[#This Row],[Vevő]]</f>
        <v>#VALUE!</v>
      </c>
      <c r="F8118" t="e">
        <f>Table1[[#This Row],[Termékkör]]</f>
        <v>#VALUE!</v>
      </c>
      <c r="G8118" s="4" t="e">
        <f>Table1[[#This Row],[SzumElad]]</f>
        <v>#VALUE!</v>
      </c>
      <c r="H8118" s="7" t="e">
        <f>Table1[[#This Row],[Jut_%]]</f>
        <v>#VALUE!</v>
      </c>
      <c r="I8118" s="4" t="e">
        <f>Table1[[#This Row],[Jut]]</f>
        <v>#VALUE!</v>
      </c>
      <c r="J8118" s="4" t="e">
        <f>Table1[[#This Row],[Column1]]</f>
        <v>#VALUE!</v>
      </c>
    </row>
    <row r="8119" spans="1:10" hidden="1" x14ac:dyDescent="0.3">
      <c r="A8119" s="2" t="e">
        <f>Table1[[#This Row],[Befolyt]]</f>
        <v>#VALUE!</v>
      </c>
      <c r="B8119" t="e">
        <f>Table1[[#This Row],[ÜK]]</f>
        <v>#VALUE!</v>
      </c>
      <c r="C8119" s="3" t="e">
        <f>Table1[[#This Row],[Szla]]</f>
        <v>#VALUE!</v>
      </c>
      <c r="D8119" s="6" t="e">
        <f>Table1[[#This Row],[Kelt_hó]]</f>
        <v>#VALUE!</v>
      </c>
      <c r="E8119" t="e">
        <f>Table1[[#This Row],[Vevő]]</f>
        <v>#VALUE!</v>
      </c>
      <c r="F8119" t="e">
        <f>Table1[[#This Row],[Termékkör]]</f>
        <v>#VALUE!</v>
      </c>
      <c r="G8119" s="4" t="e">
        <f>Table1[[#This Row],[SzumElad]]</f>
        <v>#VALUE!</v>
      </c>
      <c r="H8119" s="7" t="e">
        <f>Table1[[#This Row],[Jut_%]]</f>
        <v>#VALUE!</v>
      </c>
      <c r="I8119" s="4" t="e">
        <f>Table1[[#This Row],[Jut]]</f>
        <v>#VALUE!</v>
      </c>
      <c r="J8119" s="4" t="e">
        <f>Table1[[#This Row],[Column1]]</f>
        <v>#VALUE!</v>
      </c>
    </row>
    <row r="8120" spans="1:10" hidden="1" x14ac:dyDescent="0.3">
      <c r="A8120" s="2" t="e">
        <f>Table1[[#This Row],[Befolyt]]</f>
        <v>#VALUE!</v>
      </c>
      <c r="B8120" t="e">
        <f>Table1[[#This Row],[ÜK]]</f>
        <v>#VALUE!</v>
      </c>
      <c r="C8120" s="3" t="e">
        <f>Table1[[#This Row],[Szla]]</f>
        <v>#VALUE!</v>
      </c>
      <c r="D8120" s="6" t="e">
        <f>Table1[[#This Row],[Kelt_hó]]</f>
        <v>#VALUE!</v>
      </c>
      <c r="E8120" t="e">
        <f>Table1[[#This Row],[Vevő]]</f>
        <v>#VALUE!</v>
      </c>
      <c r="F8120" t="e">
        <f>Table1[[#This Row],[Termékkör]]</f>
        <v>#VALUE!</v>
      </c>
      <c r="G8120" s="4" t="e">
        <f>Table1[[#This Row],[SzumElad]]</f>
        <v>#VALUE!</v>
      </c>
      <c r="H8120" s="7" t="e">
        <f>Table1[[#This Row],[Jut_%]]</f>
        <v>#VALUE!</v>
      </c>
      <c r="I8120" s="4" t="e">
        <f>Table1[[#This Row],[Jut]]</f>
        <v>#VALUE!</v>
      </c>
      <c r="J8120" s="4" t="e">
        <f>Table1[[#This Row],[Column1]]</f>
        <v>#VALUE!</v>
      </c>
    </row>
    <row r="8121" spans="1:10" hidden="1" x14ac:dyDescent="0.3">
      <c r="A8121" s="2" t="e">
        <f>Table1[[#This Row],[Befolyt]]</f>
        <v>#VALUE!</v>
      </c>
      <c r="B8121" t="e">
        <f>Table1[[#This Row],[ÜK]]</f>
        <v>#VALUE!</v>
      </c>
      <c r="C8121" s="3" t="e">
        <f>Table1[[#This Row],[Szla]]</f>
        <v>#VALUE!</v>
      </c>
      <c r="D8121" s="6" t="e">
        <f>Table1[[#This Row],[Kelt_hó]]</f>
        <v>#VALUE!</v>
      </c>
      <c r="E8121" t="e">
        <f>Table1[[#This Row],[Vevő]]</f>
        <v>#VALUE!</v>
      </c>
      <c r="F8121" t="e">
        <f>Table1[[#This Row],[Termékkör]]</f>
        <v>#VALUE!</v>
      </c>
      <c r="G8121" s="4" t="e">
        <f>Table1[[#This Row],[SzumElad]]</f>
        <v>#VALUE!</v>
      </c>
      <c r="H8121" s="7" t="e">
        <f>Table1[[#This Row],[Jut_%]]</f>
        <v>#VALUE!</v>
      </c>
      <c r="I8121" s="4" t="e">
        <f>Table1[[#This Row],[Jut]]</f>
        <v>#VALUE!</v>
      </c>
      <c r="J8121" s="4" t="e">
        <f>Table1[[#This Row],[Column1]]</f>
        <v>#VALUE!</v>
      </c>
    </row>
    <row r="8122" spans="1:10" hidden="1" x14ac:dyDescent="0.3">
      <c r="A8122" s="2" t="e">
        <f>Table1[[#This Row],[Befolyt]]</f>
        <v>#VALUE!</v>
      </c>
      <c r="B8122" t="e">
        <f>Table1[[#This Row],[ÜK]]</f>
        <v>#VALUE!</v>
      </c>
      <c r="C8122" s="3" t="e">
        <f>Table1[[#This Row],[Szla]]</f>
        <v>#VALUE!</v>
      </c>
      <c r="D8122" s="6" t="e">
        <f>Table1[[#This Row],[Kelt_hó]]</f>
        <v>#VALUE!</v>
      </c>
      <c r="E8122" t="e">
        <f>Table1[[#This Row],[Vevő]]</f>
        <v>#VALUE!</v>
      </c>
      <c r="F8122" t="e">
        <f>Table1[[#This Row],[Termékkör]]</f>
        <v>#VALUE!</v>
      </c>
      <c r="G8122" s="4" t="e">
        <f>Table1[[#This Row],[SzumElad]]</f>
        <v>#VALUE!</v>
      </c>
      <c r="H8122" s="7" t="e">
        <f>Table1[[#This Row],[Jut_%]]</f>
        <v>#VALUE!</v>
      </c>
      <c r="I8122" s="4" t="e">
        <f>Table1[[#This Row],[Jut]]</f>
        <v>#VALUE!</v>
      </c>
      <c r="J8122" s="4" t="e">
        <f>Table1[[#This Row],[Column1]]</f>
        <v>#VALUE!</v>
      </c>
    </row>
    <row r="8123" spans="1:10" hidden="1" x14ac:dyDescent="0.3">
      <c r="A8123" s="2" t="e">
        <f>Table1[[#This Row],[Befolyt]]</f>
        <v>#VALUE!</v>
      </c>
      <c r="B8123" t="e">
        <f>Table1[[#This Row],[ÜK]]</f>
        <v>#VALUE!</v>
      </c>
      <c r="C8123" s="3" t="e">
        <f>Table1[[#This Row],[Szla]]</f>
        <v>#VALUE!</v>
      </c>
      <c r="D8123" s="6" t="e">
        <f>Table1[[#This Row],[Kelt_hó]]</f>
        <v>#VALUE!</v>
      </c>
      <c r="E8123" t="e">
        <f>Table1[[#This Row],[Vevő]]</f>
        <v>#VALUE!</v>
      </c>
      <c r="F8123" t="e">
        <f>Table1[[#This Row],[Termékkör]]</f>
        <v>#VALUE!</v>
      </c>
      <c r="G8123" s="4" t="e">
        <f>Table1[[#This Row],[SzumElad]]</f>
        <v>#VALUE!</v>
      </c>
      <c r="H8123" s="7" t="e">
        <f>Table1[[#This Row],[Jut_%]]</f>
        <v>#VALUE!</v>
      </c>
      <c r="I8123" s="4" t="e">
        <f>Table1[[#This Row],[Jut]]</f>
        <v>#VALUE!</v>
      </c>
      <c r="J8123" s="4" t="e">
        <f>Table1[[#This Row],[Column1]]</f>
        <v>#VALUE!</v>
      </c>
    </row>
    <row r="8124" spans="1:10" hidden="1" x14ac:dyDescent="0.3">
      <c r="A8124" s="2" t="e">
        <f>Table1[[#This Row],[Befolyt]]</f>
        <v>#VALUE!</v>
      </c>
      <c r="B8124" t="e">
        <f>Table1[[#This Row],[ÜK]]</f>
        <v>#VALUE!</v>
      </c>
      <c r="C8124" s="3" t="e">
        <f>Table1[[#This Row],[Szla]]</f>
        <v>#VALUE!</v>
      </c>
      <c r="D8124" s="6" t="e">
        <f>Table1[[#This Row],[Kelt_hó]]</f>
        <v>#VALUE!</v>
      </c>
      <c r="E8124" t="e">
        <f>Table1[[#This Row],[Vevő]]</f>
        <v>#VALUE!</v>
      </c>
      <c r="F8124" t="e">
        <f>Table1[[#This Row],[Termékkör]]</f>
        <v>#VALUE!</v>
      </c>
      <c r="G8124" s="4" t="e">
        <f>Table1[[#This Row],[SzumElad]]</f>
        <v>#VALUE!</v>
      </c>
      <c r="H8124" s="7" t="e">
        <f>Table1[[#This Row],[Jut_%]]</f>
        <v>#VALUE!</v>
      </c>
      <c r="I8124" s="4" t="e">
        <f>Table1[[#This Row],[Jut]]</f>
        <v>#VALUE!</v>
      </c>
      <c r="J8124" s="4" t="e">
        <f>Table1[[#This Row],[Column1]]</f>
        <v>#VALUE!</v>
      </c>
    </row>
    <row r="8125" spans="1:10" hidden="1" x14ac:dyDescent="0.3">
      <c r="A8125" s="2" t="e">
        <f>Table1[[#This Row],[Befolyt]]</f>
        <v>#VALUE!</v>
      </c>
      <c r="B8125" t="e">
        <f>Table1[[#This Row],[ÜK]]</f>
        <v>#VALUE!</v>
      </c>
      <c r="C8125" s="3" t="e">
        <f>Table1[[#This Row],[Szla]]</f>
        <v>#VALUE!</v>
      </c>
      <c r="D8125" s="6" t="e">
        <f>Table1[[#This Row],[Kelt_hó]]</f>
        <v>#VALUE!</v>
      </c>
      <c r="E8125" t="e">
        <f>Table1[[#This Row],[Vevő]]</f>
        <v>#VALUE!</v>
      </c>
      <c r="F8125" t="e">
        <f>Table1[[#This Row],[Termékkör]]</f>
        <v>#VALUE!</v>
      </c>
      <c r="G8125" s="4" t="e">
        <f>Table1[[#This Row],[SzumElad]]</f>
        <v>#VALUE!</v>
      </c>
      <c r="H8125" s="7" t="e">
        <f>Table1[[#This Row],[Jut_%]]</f>
        <v>#VALUE!</v>
      </c>
      <c r="I8125" s="4" t="e">
        <f>Table1[[#This Row],[Jut]]</f>
        <v>#VALUE!</v>
      </c>
      <c r="J8125" s="4" t="e">
        <f>Table1[[#This Row],[Column1]]</f>
        <v>#VALUE!</v>
      </c>
    </row>
    <row r="8126" spans="1:10" hidden="1" x14ac:dyDescent="0.3">
      <c r="A8126" s="2" t="e">
        <f>Table1[[#This Row],[Befolyt]]</f>
        <v>#VALUE!</v>
      </c>
      <c r="B8126" t="e">
        <f>Table1[[#This Row],[ÜK]]</f>
        <v>#VALUE!</v>
      </c>
      <c r="C8126" s="3" t="e">
        <f>Table1[[#This Row],[Szla]]</f>
        <v>#VALUE!</v>
      </c>
      <c r="D8126" s="6" t="e">
        <f>Table1[[#This Row],[Kelt_hó]]</f>
        <v>#VALUE!</v>
      </c>
      <c r="E8126" t="e">
        <f>Table1[[#This Row],[Vevő]]</f>
        <v>#VALUE!</v>
      </c>
      <c r="F8126" t="e">
        <f>Table1[[#This Row],[Termékkör]]</f>
        <v>#VALUE!</v>
      </c>
      <c r="G8126" s="4" t="e">
        <f>Table1[[#This Row],[SzumElad]]</f>
        <v>#VALUE!</v>
      </c>
      <c r="H8126" s="7" t="e">
        <f>Table1[[#This Row],[Jut_%]]</f>
        <v>#VALUE!</v>
      </c>
      <c r="I8126" s="4" t="e">
        <f>Table1[[#This Row],[Jut]]</f>
        <v>#VALUE!</v>
      </c>
      <c r="J8126" s="4" t="e">
        <f>Table1[[#This Row],[Column1]]</f>
        <v>#VALUE!</v>
      </c>
    </row>
    <row r="8127" spans="1:10" hidden="1" x14ac:dyDescent="0.3">
      <c r="A8127" s="2" t="e">
        <f>Table1[[#This Row],[Befolyt]]</f>
        <v>#VALUE!</v>
      </c>
      <c r="B8127" t="e">
        <f>Table1[[#This Row],[ÜK]]</f>
        <v>#VALUE!</v>
      </c>
      <c r="C8127" s="3" t="e">
        <f>Table1[[#This Row],[Szla]]</f>
        <v>#VALUE!</v>
      </c>
      <c r="D8127" s="6" t="e">
        <f>Table1[[#This Row],[Kelt_hó]]</f>
        <v>#VALUE!</v>
      </c>
      <c r="E8127" t="e">
        <f>Table1[[#This Row],[Vevő]]</f>
        <v>#VALUE!</v>
      </c>
      <c r="F8127" t="e">
        <f>Table1[[#This Row],[Termékkör]]</f>
        <v>#VALUE!</v>
      </c>
      <c r="G8127" s="4" t="e">
        <f>Table1[[#This Row],[SzumElad]]</f>
        <v>#VALUE!</v>
      </c>
      <c r="H8127" s="7" t="e">
        <f>Table1[[#This Row],[Jut_%]]</f>
        <v>#VALUE!</v>
      </c>
      <c r="I8127" s="4" t="e">
        <f>Table1[[#This Row],[Jut]]</f>
        <v>#VALUE!</v>
      </c>
      <c r="J8127" s="4" t="e">
        <f>Table1[[#This Row],[Column1]]</f>
        <v>#VALUE!</v>
      </c>
    </row>
    <row r="8128" spans="1:10" hidden="1" x14ac:dyDescent="0.3">
      <c r="A8128" s="2" t="e">
        <f>Table1[[#This Row],[Befolyt]]</f>
        <v>#VALUE!</v>
      </c>
      <c r="B8128" t="e">
        <f>Table1[[#This Row],[ÜK]]</f>
        <v>#VALUE!</v>
      </c>
      <c r="C8128" s="3" t="e">
        <f>Table1[[#This Row],[Szla]]</f>
        <v>#VALUE!</v>
      </c>
      <c r="D8128" s="6" t="e">
        <f>Table1[[#This Row],[Kelt_hó]]</f>
        <v>#VALUE!</v>
      </c>
      <c r="E8128" t="e">
        <f>Table1[[#This Row],[Vevő]]</f>
        <v>#VALUE!</v>
      </c>
      <c r="F8128" t="e">
        <f>Table1[[#This Row],[Termékkör]]</f>
        <v>#VALUE!</v>
      </c>
      <c r="G8128" s="4" t="e">
        <f>Table1[[#This Row],[SzumElad]]</f>
        <v>#VALUE!</v>
      </c>
      <c r="H8128" s="7" t="e">
        <f>Table1[[#This Row],[Jut_%]]</f>
        <v>#VALUE!</v>
      </c>
      <c r="I8128" s="4" t="e">
        <f>Table1[[#This Row],[Jut]]</f>
        <v>#VALUE!</v>
      </c>
      <c r="J8128" s="4" t="e">
        <f>Table1[[#This Row],[Column1]]</f>
        <v>#VALUE!</v>
      </c>
    </row>
    <row r="8129" spans="1:10" hidden="1" x14ac:dyDescent="0.3">
      <c r="A8129" s="2" t="e">
        <f>Table1[[#This Row],[Befolyt]]</f>
        <v>#VALUE!</v>
      </c>
      <c r="B8129" t="e">
        <f>Table1[[#This Row],[ÜK]]</f>
        <v>#VALUE!</v>
      </c>
      <c r="C8129" s="3" t="e">
        <f>Table1[[#This Row],[Szla]]</f>
        <v>#VALUE!</v>
      </c>
      <c r="D8129" s="6" t="e">
        <f>Table1[[#This Row],[Kelt_hó]]</f>
        <v>#VALUE!</v>
      </c>
      <c r="E8129" t="e">
        <f>Table1[[#This Row],[Vevő]]</f>
        <v>#VALUE!</v>
      </c>
      <c r="F8129" t="e">
        <f>Table1[[#This Row],[Termékkör]]</f>
        <v>#VALUE!</v>
      </c>
      <c r="G8129" s="4" t="e">
        <f>Table1[[#This Row],[SzumElad]]</f>
        <v>#VALUE!</v>
      </c>
      <c r="H8129" s="7" t="e">
        <f>Table1[[#This Row],[Jut_%]]</f>
        <v>#VALUE!</v>
      </c>
      <c r="I8129" s="4" t="e">
        <f>Table1[[#This Row],[Jut]]</f>
        <v>#VALUE!</v>
      </c>
      <c r="J8129" s="4" t="e">
        <f>Table1[[#This Row],[Column1]]</f>
        <v>#VALUE!</v>
      </c>
    </row>
    <row r="8130" spans="1:10" hidden="1" x14ac:dyDescent="0.3">
      <c r="A8130" s="2" t="e">
        <f>Table1[[#This Row],[Befolyt]]</f>
        <v>#VALUE!</v>
      </c>
      <c r="B8130" t="e">
        <f>Table1[[#This Row],[ÜK]]</f>
        <v>#VALUE!</v>
      </c>
      <c r="C8130" s="3" t="e">
        <f>Table1[[#This Row],[Szla]]</f>
        <v>#VALUE!</v>
      </c>
      <c r="D8130" s="6" t="e">
        <f>Table1[[#This Row],[Kelt_hó]]</f>
        <v>#VALUE!</v>
      </c>
      <c r="E8130" t="e">
        <f>Table1[[#This Row],[Vevő]]</f>
        <v>#VALUE!</v>
      </c>
      <c r="F8130" t="e">
        <f>Table1[[#This Row],[Termékkör]]</f>
        <v>#VALUE!</v>
      </c>
      <c r="G8130" s="4" t="e">
        <f>Table1[[#This Row],[SzumElad]]</f>
        <v>#VALUE!</v>
      </c>
      <c r="H8130" s="7" t="e">
        <f>Table1[[#This Row],[Jut_%]]</f>
        <v>#VALUE!</v>
      </c>
      <c r="I8130" s="4" t="e">
        <f>Table1[[#This Row],[Jut]]</f>
        <v>#VALUE!</v>
      </c>
      <c r="J8130" s="4" t="e">
        <f>Table1[[#This Row],[Column1]]</f>
        <v>#VALUE!</v>
      </c>
    </row>
    <row r="8131" spans="1:10" hidden="1" x14ac:dyDescent="0.3">
      <c r="A8131" s="2" t="e">
        <f>Table1[[#This Row],[Befolyt]]</f>
        <v>#VALUE!</v>
      </c>
      <c r="B8131" t="e">
        <f>Table1[[#This Row],[ÜK]]</f>
        <v>#VALUE!</v>
      </c>
      <c r="C8131" s="3" t="e">
        <f>Table1[[#This Row],[Szla]]</f>
        <v>#VALUE!</v>
      </c>
      <c r="D8131" s="6" t="e">
        <f>Table1[[#This Row],[Kelt_hó]]</f>
        <v>#VALUE!</v>
      </c>
      <c r="E8131" t="e">
        <f>Table1[[#This Row],[Vevő]]</f>
        <v>#VALUE!</v>
      </c>
      <c r="F8131" t="e">
        <f>Table1[[#This Row],[Termékkör]]</f>
        <v>#VALUE!</v>
      </c>
      <c r="G8131" s="4" t="e">
        <f>Table1[[#This Row],[SzumElad]]</f>
        <v>#VALUE!</v>
      </c>
      <c r="H8131" s="7" t="e">
        <f>Table1[[#This Row],[Jut_%]]</f>
        <v>#VALUE!</v>
      </c>
      <c r="I8131" s="4" t="e">
        <f>Table1[[#This Row],[Jut]]</f>
        <v>#VALUE!</v>
      </c>
      <c r="J8131" s="4" t="e">
        <f>Table1[[#This Row],[Column1]]</f>
        <v>#VALUE!</v>
      </c>
    </row>
    <row r="8132" spans="1:10" hidden="1" x14ac:dyDescent="0.3">
      <c r="A8132" s="2" t="e">
        <f>Table1[[#This Row],[Befolyt]]</f>
        <v>#VALUE!</v>
      </c>
      <c r="B8132" t="e">
        <f>Table1[[#This Row],[ÜK]]</f>
        <v>#VALUE!</v>
      </c>
      <c r="C8132" s="3" t="e">
        <f>Table1[[#This Row],[Szla]]</f>
        <v>#VALUE!</v>
      </c>
      <c r="D8132" s="6" t="e">
        <f>Table1[[#This Row],[Kelt_hó]]</f>
        <v>#VALUE!</v>
      </c>
      <c r="E8132" t="e">
        <f>Table1[[#This Row],[Vevő]]</f>
        <v>#VALUE!</v>
      </c>
      <c r="F8132" t="e">
        <f>Table1[[#This Row],[Termékkör]]</f>
        <v>#VALUE!</v>
      </c>
      <c r="G8132" s="4" t="e">
        <f>Table1[[#This Row],[SzumElad]]</f>
        <v>#VALUE!</v>
      </c>
      <c r="H8132" s="7" t="e">
        <f>Table1[[#This Row],[Jut_%]]</f>
        <v>#VALUE!</v>
      </c>
      <c r="I8132" s="4" t="e">
        <f>Table1[[#This Row],[Jut]]</f>
        <v>#VALUE!</v>
      </c>
      <c r="J8132" s="4" t="e">
        <f>Table1[[#This Row],[Column1]]</f>
        <v>#VALUE!</v>
      </c>
    </row>
    <row r="8133" spans="1:10" hidden="1" x14ac:dyDescent="0.3">
      <c r="A8133" s="2" t="e">
        <f>Table1[[#This Row],[Befolyt]]</f>
        <v>#VALUE!</v>
      </c>
      <c r="B8133" t="e">
        <f>Table1[[#This Row],[ÜK]]</f>
        <v>#VALUE!</v>
      </c>
      <c r="C8133" s="3" t="e">
        <f>Table1[[#This Row],[Szla]]</f>
        <v>#VALUE!</v>
      </c>
      <c r="D8133" s="6" t="e">
        <f>Table1[[#This Row],[Kelt_hó]]</f>
        <v>#VALUE!</v>
      </c>
      <c r="E8133" t="e">
        <f>Table1[[#This Row],[Vevő]]</f>
        <v>#VALUE!</v>
      </c>
      <c r="F8133" t="e">
        <f>Table1[[#This Row],[Termékkör]]</f>
        <v>#VALUE!</v>
      </c>
      <c r="G8133" s="4" t="e">
        <f>Table1[[#This Row],[SzumElad]]</f>
        <v>#VALUE!</v>
      </c>
      <c r="H8133" s="7" t="e">
        <f>Table1[[#This Row],[Jut_%]]</f>
        <v>#VALUE!</v>
      </c>
      <c r="I8133" s="4" t="e">
        <f>Table1[[#This Row],[Jut]]</f>
        <v>#VALUE!</v>
      </c>
      <c r="J8133" s="4" t="e">
        <f>Table1[[#This Row],[Column1]]</f>
        <v>#VALUE!</v>
      </c>
    </row>
    <row r="8134" spans="1:10" hidden="1" x14ac:dyDescent="0.3">
      <c r="A8134" s="2" t="e">
        <f>Table1[[#This Row],[Befolyt]]</f>
        <v>#VALUE!</v>
      </c>
      <c r="B8134" t="e">
        <f>Table1[[#This Row],[ÜK]]</f>
        <v>#VALUE!</v>
      </c>
      <c r="C8134" s="3" t="e">
        <f>Table1[[#This Row],[Szla]]</f>
        <v>#VALUE!</v>
      </c>
      <c r="D8134" s="6" t="e">
        <f>Table1[[#This Row],[Kelt_hó]]</f>
        <v>#VALUE!</v>
      </c>
      <c r="E8134" t="e">
        <f>Table1[[#This Row],[Vevő]]</f>
        <v>#VALUE!</v>
      </c>
      <c r="F8134" t="e">
        <f>Table1[[#This Row],[Termékkör]]</f>
        <v>#VALUE!</v>
      </c>
      <c r="G8134" s="4" t="e">
        <f>Table1[[#This Row],[SzumElad]]</f>
        <v>#VALUE!</v>
      </c>
      <c r="H8134" s="7" t="e">
        <f>Table1[[#This Row],[Jut_%]]</f>
        <v>#VALUE!</v>
      </c>
      <c r="I8134" s="4" t="e">
        <f>Table1[[#This Row],[Jut]]</f>
        <v>#VALUE!</v>
      </c>
      <c r="J8134" s="4" t="e">
        <f>Table1[[#This Row],[Column1]]</f>
        <v>#VALUE!</v>
      </c>
    </row>
    <row r="8135" spans="1:10" hidden="1" x14ac:dyDescent="0.3">
      <c r="A8135" s="2" t="e">
        <f>Table1[[#This Row],[Befolyt]]</f>
        <v>#VALUE!</v>
      </c>
      <c r="B8135" t="e">
        <f>Table1[[#This Row],[ÜK]]</f>
        <v>#VALUE!</v>
      </c>
      <c r="C8135" s="3" t="e">
        <f>Table1[[#This Row],[Szla]]</f>
        <v>#VALUE!</v>
      </c>
      <c r="D8135" s="6" t="e">
        <f>Table1[[#This Row],[Kelt_hó]]</f>
        <v>#VALUE!</v>
      </c>
      <c r="E8135" t="e">
        <f>Table1[[#This Row],[Vevő]]</f>
        <v>#VALUE!</v>
      </c>
      <c r="F8135" t="e">
        <f>Table1[[#This Row],[Termékkör]]</f>
        <v>#VALUE!</v>
      </c>
      <c r="G8135" s="4" t="e">
        <f>Table1[[#This Row],[SzumElad]]</f>
        <v>#VALUE!</v>
      </c>
      <c r="H8135" s="7" t="e">
        <f>Table1[[#This Row],[Jut_%]]</f>
        <v>#VALUE!</v>
      </c>
      <c r="I8135" s="4" t="e">
        <f>Table1[[#This Row],[Jut]]</f>
        <v>#VALUE!</v>
      </c>
      <c r="J8135" s="4" t="e">
        <f>Table1[[#This Row],[Column1]]</f>
        <v>#VALUE!</v>
      </c>
    </row>
    <row r="8136" spans="1:10" hidden="1" x14ac:dyDescent="0.3">
      <c r="A8136" s="2" t="e">
        <f>Table1[[#This Row],[Befolyt]]</f>
        <v>#VALUE!</v>
      </c>
      <c r="B8136" t="e">
        <f>Table1[[#This Row],[ÜK]]</f>
        <v>#VALUE!</v>
      </c>
      <c r="C8136" s="3" t="e">
        <f>Table1[[#This Row],[Szla]]</f>
        <v>#VALUE!</v>
      </c>
      <c r="D8136" s="6" t="e">
        <f>Table1[[#This Row],[Kelt_hó]]</f>
        <v>#VALUE!</v>
      </c>
      <c r="E8136" t="e">
        <f>Table1[[#This Row],[Vevő]]</f>
        <v>#VALUE!</v>
      </c>
      <c r="F8136" t="e">
        <f>Table1[[#This Row],[Termékkör]]</f>
        <v>#VALUE!</v>
      </c>
      <c r="G8136" s="4" t="e">
        <f>Table1[[#This Row],[SzumElad]]</f>
        <v>#VALUE!</v>
      </c>
      <c r="H8136" s="7" t="e">
        <f>Table1[[#This Row],[Jut_%]]</f>
        <v>#VALUE!</v>
      </c>
      <c r="I8136" s="4" t="e">
        <f>Table1[[#This Row],[Jut]]</f>
        <v>#VALUE!</v>
      </c>
      <c r="J8136" s="4" t="e">
        <f>Table1[[#This Row],[Column1]]</f>
        <v>#VALUE!</v>
      </c>
    </row>
    <row r="8137" spans="1:10" hidden="1" x14ac:dyDescent="0.3">
      <c r="A8137" s="2" t="e">
        <f>Table1[[#This Row],[Befolyt]]</f>
        <v>#VALUE!</v>
      </c>
      <c r="B8137" t="e">
        <f>Table1[[#This Row],[ÜK]]</f>
        <v>#VALUE!</v>
      </c>
      <c r="C8137" s="3" t="e">
        <f>Table1[[#This Row],[Szla]]</f>
        <v>#VALUE!</v>
      </c>
      <c r="D8137" s="6" t="e">
        <f>Table1[[#This Row],[Kelt_hó]]</f>
        <v>#VALUE!</v>
      </c>
      <c r="E8137" t="e">
        <f>Table1[[#This Row],[Vevő]]</f>
        <v>#VALUE!</v>
      </c>
      <c r="F8137" t="e">
        <f>Table1[[#This Row],[Termékkör]]</f>
        <v>#VALUE!</v>
      </c>
      <c r="G8137" s="4" t="e">
        <f>Table1[[#This Row],[SzumElad]]</f>
        <v>#VALUE!</v>
      </c>
      <c r="H8137" s="7" t="e">
        <f>Table1[[#This Row],[Jut_%]]</f>
        <v>#VALUE!</v>
      </c>
      <c r="I8137" s="4" t="e">
        <f>Table1[[#This Row],[Jut]]</f>
        <v>#VALUE!</v>
      </c>
      <c r="J8137" s="4" t="e">
        <f>Table1[[#This Row],[Column1]]</f>
        <v>#VALUE!</v>
      </c>
    </row>
    <row r="8138" spans="1:10" hidden="1" x14ac:dyDescent="0.3">
      <c r="A8138" s="2" t="e">
        <f>Table1[[#This Row],[Befolyt]]</f>
        <v>#VALUE!</v>
      </c>
      <c r="B8138" t="e">
        <f>Table1[[#This Row],[ÜK]]</f>
        <v>#VALUE!</v>
      </c>
      <c r="C8138" s="3" t="e">
        <f>Table1[[#This Row],[Szla]]</f>
        <v>#VALUE!</v>
      </c>
      <c r="D8138" s="6" t="e">
        <f>Table1[[#This Row],[Kelt_hó]]</f>
        <v>#VALUE!</v>
      </c>
      <c r="E8138" t="e">
        <f>Table1[[#This Row],[Vevő]]</f>
        <v>#VALUE!</v>
      </c>
      <c r="F8138" t="e">
        <f>Table1[[#This Row],[Termékkör]]</f>
        <v>#VALUE!</v>
      </c>
      <c r="G8138" s="4" t="e">
        <f>Table1[[#This Row],[SzumElad]]</f>
        <v>#VALUE!</v>
      </c>
      <c r="H8138" s="7" t="e">
        <f>Table1[[#This Row],[Jut_%]]</f>
        <v>#VALUE!</v>
      </c>
      <c r="I8138" s="4" t="e">
        <f>Table1[[#This Row],[Jut]]</f>
        <v>#VALUE!</v>
      </c>
      <c r="J8138" s="4" t="e">
        <f>Table1[[#This Row],[Column1]]</f>
        <v>#VALUE!</v>
      </c>
    </row>
    <row r="8139" spans="1:10" hidden="1" x14ac:dyDescent="0.3">
      <c r="A8139" s="2" t="e">
        <f>Table1[[#This Row],[Befolyt]]</f>
        <v>#VALUE!</v>
      </c>
      <c r="B8139" t="e">
        <f>Table1[[#This Row],[ÜK]]</f>
        <v>#VALUE!</v>
      </c>
      <c r="C8139" s="3" t="e">
        <f>Table1[[#This Row],[Szla]]</f>
        <v>#VALUE!</v>
      </c>
      <c r="D8139" s="6" t="e">
        <f>Table1[[#This Row],[Kelt_hó]]</f>
        <v>#VALUE!</v>
      </c>
      <c r="E8139" t="e">
        <f>Table1[[#This Row],[Vevő]]</f>
        <v>#VALUE!</v>
      </c>
      <c r="F8139" t="e">
        <f>Table1[[#This Row],[Termékkör]]</f>
        <v>#VALUE!</v>
      </c>
      <c r="G8139" s="4" t="e">
        <f>Table1[[#This Row],[SzumElad]]</f>
        <v>#VALUE!</v>
      </c>
      <c r="H8139" s="7" t="e">
        <f>Table1[[#This Row],[Jut_%]]</f>
        <v>#VALUE!</v>
      </c>
      <c r="I8139" s="4" t="e">
        <f>Table1[[#This Row],[Jut]]</f>
        <v>#VALUE!</v>
      </c>
      <c r="J8139" s="4" t="e">
        <f>Table1[[#This Row],[Column1]]</f>
        <v>#VALUE!</v>
      </c>
    </row>
    <row r="8140" spans="1:10" hidden="1" x14ac:dyDescent="0.3">
      <c r="A8140" s="2" t="e">
        <f>Table1[[#This Row],[Befolyt]]</f>
        <v>#VALUE!</v>
      </c>
      <c r="B8140" t="e">
        <f>Table1[[#This Row],[ÜK]]</f>
        <v>#VALUE!</v>
      </c>
      <c r="C8140" s="3" t="e">
        <f>Table1[[#This Row],[Szla]]</f>
        <v>#VALUE!</v>
      </c>
      <c r="D8140" s="6" t="e">
        <f>Table1[[#This Row],[Kelt_hó]]</f>
        <v>#VALUE!</v>
      </c>
      <c r="E8140" t="e">
        <f>Table1[[#This Row],[Vevő]]</f>
        <v>#VALUE!</v>
      </c>
      <c r="F8140" t="e">
        <f>Table1[[#This Row],[Termékkör]]</f>
        <v>#VALUE!</v>
      </c>
      <c r="G8140" s="4" t="e">
        <f>Table1[[#This Row],[SzumElad]]</f>
        <v>#VALUE!</v>
      </c>
      <c r="H8140" s="7" t="e">
        <f>Table1[[#This Row],[Jut_%]]</f>
        <v>#VALUE!</v>
      </c>
      <c r="I8140" s="4" t="e">
        <f>Table1[[#This Row],[Jut]]</f>
        <v>#VALUE!</v>
      </c>
      <c r="J8140" s="4" t="e">
        <f>Table1[[#This Row],[Column1]]</f>
        <v>#VALUE!</v>
      </c>
    </row>
    <row r="8141" spans="1:10" hidden="1" x14ac:dyDescent="0.3">
      <c r="A8141" s="2" t="e">
        <f>Table1[[#This Row],[Befolyt]]</f>
        <v>#VALUE!</v>
      </c>
      <c r="B8141" t="e">
        <f>Table1[[#This Row],[ÜK]]</f>
        <v>#VALUE!</v>
      </c>
      <c r="C8141" s="3" t="e">
        <f>Table1[[#This Row],[Szla]]</f>
        <v>#VALUE!</v>
      </c>
      <c r="D8141" s="6" t="e">
        <f>Table1[[#This Row],[Kelt_hó]]</f>
        <v>#VALUE!</v>
      </c>
      <c r="E8141" t="e">
        <f>Table1[[#This Row],[Vevő]]</f>
        <v>#VALUE!</v>
      </c>
      <c r="F8141" t="e">
        <f>Table1[[#This Row],[Termékkör]]</f>
        <v>#VALUE!</v>
      </c>
      <c r="G8141" s="4" t="e">
        <f>Table1[[#This Row],[SzumElad]]</f>
        <v>#VALUE!</v>
      </c>
      <c r="H8141" s="7" t="e">
        <f>Table1[[#This Row],[Jut_%]]</f>
        <v>#VALUE!</v>
      </c>
      <c r="I8141" s="4" t="e">
        <f>Table1[[#This Row],[Jut]]</f>
        <v>#VALUE!</v>
      </c>
      <c r="J8141" s="4" t="e">
        <f>Table1[[#This Row],[Column1]]</f>
        <v>#VALUE!</v>
      </c>
    </row>
    <row r="8142" spans="1:10" hidden="1" x14ac:dyDescent="0.3">
      <c r="A8142" s="2" t="e">
        <f>Table1[[#This Row],[Befolyt]]</f>
        <v>#VALUE!</v>
      </c>
      <c r="B8142" t="e">
        <f>Table1[[#This Row],[ÜK]]</f>
        <v>#VALUE!</v>
      </c>
      <c r="C8142" s="3" t="e">
        <f>Table1[[#This Row],[Szla]]</f>
        <v>#VALUE!</v>
      </c>
      <c r="D8142" s="6" t="e">
        <f>Table1[[#This Row],[Kelt_hó]]</f>
        <v>#VALUE!</v>
      </c>
      <c r="E8142" t="e">
        <f>Table1[[#This Row],[Vevő]]</f>
        <v>#VALUE!</v>
      </c>
      <c r="F8142" t="e">
        <f>Table1[[#This Row],[Termékkör]]</f>
        <v>#VALUE!</v>
      </c>
      <c r="G8142" s="4" t="e">
        <f>Table1[[#This Row],[SzumElad]]</f>
        <v>#VALUE!</v>
      </c>
      <c r="H8142" s="7" t="e">
        <f>Table1[[#This Row],[Jut_%]]</f>
        <v>#VALUE!</v>
      </c>
      <c r="I8142" s="4" t="e">
        <f>Table1[[#This Row],[Jut]]</f>
        <v>#VALUE!</v>
      </c>
      <c r="J8142" s="4" t="e">
        <f>Table1[[#This Row],[Column1]]</f>
        <v>#VALUE!</v>
      </c>
    </row>
    <row r="8143" spans="1:10" hidden="1" x14ac:dyDescent="0.3">
      <c r="A8143" s="2" t="e">
        <f>Table1[[#This Row],[Befolyt]]</f>
        <v>#VALUE!</v>
      </c>
      <c r="B8143" t="e">
        <f>Table1[[#This Row],[ÜK]]</f>
        <v>#VALUE!</v>
      </c>
      <c r="C8143" s="3" t="e">
        <f>Table1[[#This Row],[Szla]]</f>
        <v>#VALUE!</v>
      </c>
      <c r="D8143" s="6" t="e">
        <f>Table1[[#This Row],[Kelt_hó]]</f>
        <v>#VALUE!</v>
      </c>
      <c r="E8143" t="e">
        <f>Table1[[#This Row],[Vevő]]</f>
        <v>#VALUE!</v>
      </c>
      <c r="F8143" t="e">
        <f>Table1[[#This Row],[Termékkör]]</f>
        <v>#VALUE!</v>
      </c>
      <c r="G8143" s="4" t="e">
        <f>Table1[[#This Row],[SzumElad]]</f>
        <v>#VALUE!</v>
      </c>
      <c r="H8143" s="7" t="e">
        <f>Table1[[#This Row],[Jut_%]]</f>
        <v>#VALUE!</v>
      </c>
      <c r="I8143" s="4" t="e">
        <f>Table1[[#This Row],[Jut]]</f>
        <v>#VALUE!</v>
      </c>
      <c r="J8143" s="4" t="e">
        <f>Table1[[#This Row],[Column1]]</f>
        <v>#VALUE!</v>
      </c>
    </row>
    <row r="8144" spans="1:10" hidden="1" x14ac:dyDescent="0.3">
      <c r="A8144" s="2" t="e">
        <f>Table1[[#This Row],[Befolyt]]</f>
        <v>#VALUE!</v>
      </c>
      <c r="B8144" t="e">
        <f>Table1[[#This Row],[ÜK]]</f>
        <v>#VALUE!</v>
      </c>
      <c r="C8144" s="3" t="e">
        <f>Table1[[#This Row],[Szla]]</f>
        <v>#VALUE!</v>
      </c>
      <c r="D8144" s="6" t="e">
        <f>Table1[[#This Row],[Kelt_hó]]</f>
        <v>#VALUE!</v>
      </c>
      <c r="E8144" t="e">
        <f>Table1[[#This Row],[Vevő]]</f>
        <v>#VALUE!</v>
      </c>
      <c r="F8144" t="e">
        <f>Table1[[#This Row],[Termékkör]]</f>
        <v>#VALUE!</v>
      </c>
      <c r="G8144" s="4" t="e">
        <f>Table1[[#This Row],[SzumElad]]</f>
        <v>#VALUE!</v>
      </c>
      <c r="H8144" s="7" t="e">
        <f>Table1[[#This Row],[Jut_%]]</f>
        <v>#VALUE!</v>
      </c>
      <c r="I8144" s="4" t="e">
        <f>Table1[[#This Row],[Jut]]</f>
        <v>#VALUE!</v>
      </c>
      <c r="J8144" s="4" t="e">
        <f>Table1[[#This Row],[Column1]]</f>
        <v>#VALUE!</v>
      </c>
    </row>
    <row r="8145" spans="1:10" hidden="1" x14ac:dyDescent="0.3">
      <c r="A8145" s="2" t="e">
        <f>Table1[[#This Row],[Befolyt]]</f>
        <v>#VALUE!</v>
      </c>
      <c r="B8145" t="e">
        <f>Table1[[#This Row],[ÜK]]</f>
        <v>#VALUE!</v>
      </c>
      <c r="C8145" s="3" t="e">
        <f>Table1[[#This Row],[Szla]]</f>
        <v>#VALUE!</v>
      </c>
      <c r="D8145" s="6" t="e">
        <f>Table1[[#This Row],[Kelt_hó]]</f>
        <v>#VALUE!</v>
      </c>
      <c r="E8145" t="e">
        <f>Table1[[#This Row],[Vevő]]</f>
        <v>#VALUE!</v>
      </c>
      <c r="F8145" t="e">
        <f>Table1[[#This Row],[Termékkör]]</f>
        <v>#VALUE!</v>
      </c>
      <c r="G8145" s="4" t="e">
        <f>Table1[[#This Row],[SzumElad]]</f>
        <v>#VALUE!</v>
      </c>
      <c r="H8145" s="7" t="e">
        <f>Table1[[#This Row],[Jut_%]]</f>
        <v>#VALUE!</v>
      </c>
      <c r="I8145" s="4" t="e">
        <f>Table1[[#This Row],[Jut]]</f>
        <v>#VALUE!</v>
      </c>
      <c r="J8145" s="4" t="e">
        <f>Table1[[#This Row],[Column1]]</f>
        <v>#VALUE!</v>
      </c>
    </row>
    <row r="8146" spans="1:10" hidden="1" x14ac:dyDescent="0.3">
      <c r="A8146" s="2" t="e">
        <f>Table1[[#This Row],[Befolyt]]</f>
        <v>#VALUE!</v>
      </c>
      <c r="B8146" t="e">
        <f>Table1[[#This Row],[ÜK]]</f>
        <v>#VALUE!</v>
      </c>
      <c r="C8146" s="3" t="e">
        <f>Table1[[#This Row],[Szla]]</f>
        <v>#VALUE!</v>
      </c>
      <c r="D8146" s="6" t="e">
        <f>Table1[[#This Row],[Kelt_hó]]</f>
        <v>#VALUE!</v>
      </c>
      <c r="E8146" t="e">
        <f>Table1[[#This Row],[Vevő]]</f>
        <v>#VALUE!</v>
      </c>
      <c r="F8146" t="e">
        <f>Table1[[#This Row],[Termékkör]]</f>
        <v>#VALUE!</v>
      </c>
      <c r="G8146" s="4" t="e">
        <f>Table1[[#This Row],[SzumElad]]</f>
        <v>#VALUE!</v>
      </c>
      <c r="H8146" s="7" t="e">
        <f>Table1[[#This Row],[Jut_%]]</f>
        <v>#VALUE!</v>
      </c>
      <c r="I8146" s="4" t="e">
        <f>Table1[[#This Row],[Jut]]</f>
        <v>#VALUE!</v>
      </c>
      <c r="J8146" s="4" t="e">
        <f>Table1[[#This Row],[Column1]]</f>
        <v>#VALUE!</v>
      </c>
    </row>
    <row r="8147" spans="1:10" hidden="1" x14ac:dyDescent="0.3">
      <c r="A8147" s="2" t="e">
        <f>Table1[[#This Row],[Befolyt]]</f>
        <v>#VALUE!</v>
      </c>
      <c r="B8147" t="e">
        <f>Table1[[#This Row],[ÜK]]</f>
        <v>#VALUE!</v>
      </c>
      <c r="C8147" s="3" t="e">
        <f>Table1[[#This Row],[Szla]]</f>
        <v>#VALUE!</v>
      </c>
      <c r="D8147" s="6" t="e">
        <f>Table1[[#This Row],[Kelt_hó]]</f>
        <v>#VALUE!</v>
      </c>
      <c r="E8147" t="e">
        <f>Table1[[#This Row],[Vevő]]</f>
        <v>#VALUE!</v>
      </c>
      <c r="F8147" t="e">
        <f>Table1[[#This Row],[Termékkör]]</f>
        <v>#VALUE!</v>
      </c>
      <c r="G8147" s="4" t="e">
        <f>Table1[[#This Row],[SzumElad]]</f>
        <v>#VALUE!</v>
      </c>
      <c r="H8147" s="7" t="e">
        <f>Table1[[#This Row],[Jut_%]]</f>
        <v>#VALUE!</v>
      </c>
      <c r="I8147" s="4" t="e">
        <f>Table1[[#This Row],[Jut]]</f>
        <v>#VALUE!</v>
      </c>
      <c r="J8147" s="4" t="e">
        <f>Table1[[#This Row],[Column1]]</f>
        <v>#VALUE!</v>
      </c>
    </row>
    <row r="8148" spans="1:10" hidden="1" x14ac:dyDescent="0.3">
      <c r="A8148" s="2" t="e">
        <f>Table1[[#This Row],[Befolyt]]</f>
        <v>#VALUE!</v>
      </c>
      <c r="B8148" t="e">
        <f>Table1[[#This Row],[ÜK]]</f>
        <v>#VALUE!</v>
      </c>
      <c r="C8148" s="3" t="e">
        <f>Table1[[#This Row],[Szla]]</f>
        <v>#VALUE!</v>
      </c>
      <c r="D8148" s="6" t="e">
        <f>Table1[[#This Row],[Kelt_hó]]</f>
        <v>#VALUE!</v>
      </c>
      <c r="E8148" t="e">
        <f>Table1[[#This Row],[Vevő]]</f>
        <v>#VALUE!</v>
      </c>
      <c r="F8148" t="e">
        <f>Table1[[#This Row],[Termékkör]]</f>
        <v>#VALUE!</v>
      </c>
      <c r="G8148" s="4" t="e">
        <f>Table1[[#This Row],[SzumElad]]</f>
        <v>#VALUE!</v>
      </c>
      <c r="H8148" s="7" t="e">
        <f>Table1[[#This Row],[Jut_%]]</f>
        <v>#VALUE!</v>
      </c>
      <c r="I8148" s="4" t="e">
        <f>Table1[[#This Row],[Jut]]</f>
        <v>#VALUE!</v>
      </c>
      <c r="J8148" s="4" t="e">
        <f>Table1[[#This Row],[Column1]]</f>
        <v>#VALUE!</v>
      </c>
    </row>
    <row r="8149" spans="1:10" hidden="1" x14ac:dyDescent="0.3">
      <c r="A8149" s="2" t="e">
        <f>Table1[[#This Row],[Befolyt]]</f>
        <v>#VALUE!</v>
      </c>
      <c r="B8149" t="e">
        <f>Table1[[#This Row],[ÜK]]</f>
        <v>#VALUE!</v>
      </c>
      <c r="C8149" s="3" t="e">
        <f>Table1[[#This Row],[Szla]]</f>
        <v>#VALUE!</v>
      </c>
      <c r="D8149" s="6" t="e">
        <f>Table1[[#This Row],[Kelt_hó]]</f>
        <v>#VALUE!</v>
      </c>
      <c r="E8149" t="e">
        <f>Table1[[#This Row],[Vevő]]</f>
        <v>#VALUE!</v>
      </c>
      <c r="F8149" t="e">
        <f>Table1[[#This Row],[Termékkör]]</f>
        <v>#VALUE!</v>
      </c>
      <c r="G8149" s="4" t="e">
        <f>Table1[[#This Row],[SzumElad]]</f>
        <v>#VALUE!</v>
      </c>
      <c r="H8149" s="7" t="e">
        <f>Table1[[#This Row],[Jut_%]]</f>
        <v>#VALUE!</v>
      </c>
      <c r="I8149" s="4" t="e">
        <f>Table1[[#This Row],[Jut]]</f>
        <v>#VALUE!</v>
      </c>
      <c r="J8149" s="4" t="e">
        <f>Table1[[#This Row],[Column1]]</f>
        <v>#VALUE!</v>
      </c>
    </row>
    <row r="8150" spans="1:10" hidden="1" x14ac:dyDescent="0.3">
      <c r="A8150" s="2" t="e">
        <f>Table1[[#This Row],[Befolyt]]</f>
        <v>#VALUE!</v>
      </c>
      <c r="B8150" t="e">
        <f>Table1[[#This Row],[ÜK]]</f>
        <v>#VALUE!</v>
      </c>
      <c r="C8150" s="3" t="e">
        <f>Table1[[#This Row],[Szla]]</f>
        <v>#VALUE!</v>
      </c>
      <c r="D8150" s="6" t="e">
        <f>Table1[[#This Row],[Kelt_hó]]</f>
        <v>#VALUE!</v>
      </c>
      <c r="E8150" t="e">
        <f>Table1[[#This Row],[Vevő]]</f>
        <v>#VALUE!</v>
      </c>
      <c r="F8150" t="e">
        <f>Table1[[#This Row],[Termékkör]]</f>
        <v>#VALUE!</v>
      </c>
      <c r="G8150" s="4" t="e">
        <f>Table1[[#This Row],[SzumElad]]</f>
        <v>#VALUE!</v>
      </c>
      <c r="H8150" s="7" t="e">
        <f>Table1[[#This Row],[Jut_%]]</f>
        <v>#VALUE!</v>
      </c>
      <c r="I8150" s="4" t="e">
        <f>Table1[[#This Row],[Jut]]</f>
        <v>#VALUE!</v>
      </c>
      <c r="J8150" s="4" t="e">
        <f>Table1[[#This Row],[Column1]]</f>
        <v>#VALUE!</v>
      </c>
    </row>
    <row r="8151" spans="1:10" hidden="1" x14ac:dyDescent="0.3">
      <c r="A8151" s="2" t="e">
        <f>Table1[[#This Row],[Befolyt]]</f>
        <v>#VALUE!</v>
      </c>
      <c r="B8151" t="e">
        <f>Table1[[#This Row],[ÜK]]</f>
        <v>#VALUE!</v>
      </c>
      <c r="C8151" s="3" t="e">
        <f>Table1[[#This Row],[Szla]]</f>
        <v>#VALUE!</v>
      </c>
      <c r="D8151" s="6" t="e">
        <f>Table1[[#This Row],[Kelt_hó]]</f>
        <v>#VALUE!</v>
      </c>
      <c r="E8151" t="e">
        <f>Table1[[#This Row],[Vevő]]</f>
        <v>#VALUE!</v>
      </c>
      <c r="F8151" t="e">
        <f>Table1[[#This Row],[Termékkör]]</f>
        <v>#VALUE!</v>
      </c>
      <c r="G8151" s="4" t="e">
        <f>Table1[[#This Row],[SzumElad]]</f>
        <v>#VALUE!</v>
      </c>
      <c r="H8151" s="7" t="e">
        <f>Table1[[#This Row],[Jut_%]]</f>
        <v>#VALUE!</v>
      </c>
      <c r="I8151" s="4" t="e">
        <f>Table1[[#This Row],[Jut]]</f>
        <v>#VALUE!</v>
      </c>
      <c r="J8151" s="4" t="e">
        <f>Table1[[#This Row],[Column1]]</f>
        <v>#VALUE!</v>
      </c>
    </row>
    <row r="8152" spans="1:10" hidden="1" x14ac:dyDescent="0.3">
      <c r="A8152" s="2" t="e">
        <f>Table1[[#This Row],[Befolyt]]</f>
        <v>#VALUE!</v>
      </c>
      <c r="B8152" t="e">
        <f>Table1[[#This Row],[ÜK]]</f>
        <v>#VALUE!</v>
      </c>
      <c r="C8152" s="3" t="e">
        <f>Table1[[#This Row],[Szla]]</f>
        <v>#VALUE!</v>
      </c>
      <c r="D8152" s="6" t="e">
        <f>Table1[[#This Row],[Kelt_hó]]</f>
        <v>#VALUE!</v>
      </c>
      <c r="E8152" t="e">
        <f>Table1[[#This Row],[Vevő]]</f>
        <v>#VALUE!</v>
      </c>
      <c r="F8152" t="e">
        <f>Table1[[#This Row],[Termékkör]]</f>
        <v>#VALUE!</v>
      </c>
      <c r="G8152" s="4" t="e">
        <f>Table1[[#This Row],[SzumElad]]</f>
        <v>#VALUE!</v>
      </c>
      <c r="H8152" s="7" t="e">
        <f>Table1[[#This Row],[Jut_%]]</f>
        <v>#VALUE!</v>
      </c>
      <c r="I8152" s="4" t="e">
        <f>Table1[[#This Row],[Jut]]</f>
        <v>#VALUE!</v>
      </c>
      <c r="J8152" s="4" t="e">
        <f>Table1[[#This Row],[Column1]]</f>
        <v>#VALUE!</v>
      </c>
    </row>
    <row r="8153" spans="1:10" hidden="1" x14ac:dyDescent="0.3">
      <c r="A8153" s="2" t="e">
        <f>Table1[[#This Row],[Befolyt]]</f>
        <v>#VALUE!</v>
      </c>
      <c r="B8153" t="e">
        <f>Table1[[#This Row],[ÜK]]</f>
        <v>#VALUE!</v>
      </c>
      <c r="C8153" s="3" t="e">
        <f>Table1[[#This Row],[Szla]]</f>
        <v>#VALUE!</v>
      </c>
      <c r="D8153" s="6" t="e">
        <f>Table1[[#This Row],[Kelt_hó]]</f>
        <v>#VALUE!</v>
      </c>
      <c r="E8153" t="e">
        <f>Table1[[#This Row],[Vevő]]</f>
        <v>#VALUE!</v>
      </c>
      <c r="F8153" t="e">
        <f>Table1[[#This Row],[Termékkör]]</f>
        <v>#VALUE!</v>
      </c>
      <c r="G8153" s="4" t="e">
        <f>Table1[[#This Row],[SzumElad]]</f>
        <v>#VALUE!</v>
      </c>
      <c r="H8153" s="7" t="e">
        <f>Table1[[#This Row],[Jut_%]]</f>
        <v>#VALUE!</v>
      </c>
      <c r="I8153" s="4" t="e">
        <f>Table1[[#This Row],[Jut]]</f>
        <v>#VALUE!</v>
      </c>
      <c r="J8153" s="4" t="e">
        <f>Table1[[#This Row],[Column1]]</f>
        <v>#VALUE!</v>
      </c>
    </row>
    <row r="8154" spans="1:10" hidden="1" x14ac:dyDescent="0.3">
      <c r="A8154" s="2" t="e">
        <f>Table1[[#This Row],[Befolyt]]</f>
        <v>#VALUE!</v>
      </c>
      <c r="B8154" t="e">
        <f>Table1[[#This Row],[ÜK]]</f>
        <v>#VALUE!</v>
      </c>
      <c r="C8154" s="3" t="e">
        <f>Table1[[#This Row],[Szla]]</f>
        <v>#VALUE!</v>
      </c>
      <c r="D8154" s="6" t="e">
        <f>Table1[[#This Row],[Kelt_hó]]</f>
        <v>#VALUE!</v>
      </c>
      <c r="E8154" t="e">
        <f>Table1[[#This Row],[Vevő]]</f>
        <v>#VALUE!</v>
      </c>
      <c r="F8154" t="e">
        <f>Table1[[#This Row],[Termékkör]]</f>
        <v>#VALUE!</v>
      </c>
      <c r="G8154" s="4" t="e">
        <f>Table1[[#This Row],[SzumElad]]</f>
        <v>#VALUE!</v>
      </c>
      <c r="H8154" s="7" t="e">
        <f>Table1[[#This Row],[Jut_%]]</f>
        <v>#VALUE!</v>
      </c>
      <c r="I8154" s="4" t="e">
        <f>Table1[[#This Row],[Jut]]</f>
        <v>#VALUE!</v>
      </c>
      <c r="J8154" s="4" t="e">
        <f>Table1[[#This Row],[Column1]]</f>
        <v>#VALUE!</v>
      </c>
    </row>
    <row r="8155" spans="1:10" hidden="1" x14ac:dyDescent="0.3">
      <c r="A8155" s="2" t="e">
        <f>Table1[[#This Row],[Befolyt]]</f>
        <v>#VALUE!</v>
      </c>
      <c r="B8155" t="e">
        <f>Table1[[#This Row],[ÜK]]</f>
        <v>#VALUE!</v>
      </c>
      <c r="C8155" s="3" t="e">
        <f>Table1[[#This Row],[Szla]]</f>
        <v>#VALUE!</v>
      </c>
      <c r="D8155" s="6" t="e">
        <f>Table1[[#This Row],[Kelt_hó]]</f>
        <v>#VALUE!</v>
      </c>
      <c r="E8155" t="e">
        <f>Table1[[#This Row],[Vevő]]</f>
        <v>#VALUE!</v>
      </c>
      <c r="F8155" t="e">
        <f>Table1[[#This Row],[Termékkör]]</f>
        <v>#VALUE!</v>
      </c>
      <c r="G8155" s="4" t="e">
        <f>Table1[[#This Row],[SzumElad]]</f>
        <v>#VALUE!</v>
      </c>
      <c r="H8155" s="7" t="e">
        <f>Table1[[#This Row],[Jut_%]]</f>
        <v>#VALUE!</v>
      </c>
      <c r="I8155" s="4" t="e">
        <f>Table1[[#This Row],[Jut]]</f>
        <v>#VALUE!</v>
      </c>
      <c r="J8155" s="4" t="e">
        <f>Table1[[#This Row],[Column1]]</f>
        <v>#VALUE!</v>
      </c>
    </row>
    <row r="8156" spans="1:10" hidden="1" x14ac:dyDescent="0.3">
      <c r="A8156" s="2" t="e">
        <f>Table1[[#This Row],[Befolyt]]</f>
        <v>#VALUE!</v>
      </c>
      <c r="B8156" t="e">
        <f>Table1[[#This Row],[ÜK]]</f>
        <v>#VALUE!</v>
      </c>
      <c r="C8156" s="3" t="e">
        <f>Table1[[#This Row],[Szla]]</f>
        <v>#VALUE!</v>
      </c>
      <c r="D8156" s="6" t="e">
        <f>Table1[[#This Row],[Kelt_hó]]</f>
        <v>#VALUE!</v>
      </c>
      <c r="E8156" t="e">
        <f>Table1[[#This Row],[Vevő]]</f>
        <v>#VALUE!</v>
      </c>
      <c r="F8156" t="e">
        <f>Table1[[#This Row],[Termékkör]]</f>
        <v>#VALUE!</v>
      </c>
      <c r="G8156" s="4" t="e">
        <f>Table1[[#This Row],[SzumElad]]</f>
        <v>#VALUE!</v>
      </c>
      <c r="H8156" s="7" t="e">
        <f>Table1[[#This Row],[Jut_%]]</f>
        <v>#VALUE!</v>
      </c>
      <c r="I8156" s="4" t="e">
        <f>Table1[[#This Row],[Jut]]</f>
        <v>#VALUE!</v>
      </c>
      <c r="J8156" s="4" t="e">
        <f>Table1[[#This Row],[Column1]]</f>
        <v>#VALUE!</v>
      </c>
    </row>
    <row r="8157" spans="1:10" hidden="1" x14ac:dyDescent="0.3">
      <c r="A8157" s="2" t="e">
        <f>Table1[[#This Row],[Befolyt]]</f>
        <v>#VALUE!</v>
      </c>
      <c r="B8157" t="e">
        <f>Table1[[#This Row],[ÜK]]</f>
        <v>#VALUE!</v>
      </c>
      <c r="C8157" s="3" t="e">
        <f>Table1[[#This Row],[Szla]]</f>
        <v>#VALUE!</v>
      </c>
      <c r="D8157" s="6" t="e">
        <f>Table1[[#This Row],[Kelt_hó]]</f>
        <v>#VALUE!</v>
      </c>
      <c r="E8157" t="e">
        <f>Table1[[#This Row],[Vevő]]</f>
        <v>#VALUE!</v>
      </c>
      <c r="F8157" t="e">
        <f>Table1[[#This Row],[Termékkör]]</f>
        <v>#VALUE!</v>
      </c>
      <c r="G8157" s="4" t="e">
        <f>Table1[[#This Row],[SzumElad]]</f>
        <v>#VALUE!</v>
      </c>
      <c r="H8157" s="7" t="e">
        <f>Table1[[#This Row],[Jut_%]]</f>
        <v>#VALUE!</v>
      </c>
      <c r="I8157" s="4" t="e">
        <f>Table1[[#This Row],[Jut]]</f>
        <v>#VALUE!</v>
      </c>
      <c r="J8157" s="4" t="e">
        <f>Table1[[#This Row],[Column1]]</f>
        <v>#VALUE!</v>
      </c>
    </row>
    <row r="8158" spans="1:10" hidden="1" x14ac:dyDescent="0.3">
      <c r="A8158" s="2" t="e">
        <f>Table1[[#This Row],[Befolyt]]</f>
        <v>#VALUE!</v>
      </c>
      <c r="B8158" t="e">
        <f>Table1[[#This Row],[ÜK]]</f>
        <v>#VALUE!</v>
      </c>
      <c r="C8158" s="3" t="e">
        <f>Table1[[#This Row],[Szla]]</f>
        <v>#VALUE!</v>
      </c>
      <c r="D8158" s="6" t="e">
        <f>Table1[[#This Row],[Kelt_hó]]</f>
        <v>#VALUE!</v>
      </c>
      <c r="E8158" t="e">
        <f>Table1[[#This Row],[Vevő]]</f>
        <v>#VALUE!</v>
      </c>
      <c r="F8158" t="e">
        <f>Table1[[#This Row],[Termékkör]]</f>
        <v>#VALUE!</v>
      </c>
      <c r="G8158" s="4" t="e">
        <f>Table1[[#This Row],[SzumElad]]</f>
        <v>#VALUE!</v>
      </c>
      <c r="H8158" s="7" t="e">
        <f>Table1[[#This Row],[Jut_%]]</f>
        <v>#VALUE!</v>
      </c>
      <c r="I8158" s="4" t="e">
        <f>Table1[[#This Row],[Jut]]</f>
        <v>#VALUE!</v>
      </c>
      <c r="J8158" s="4" t="e">
        <f>Table1[[#This Row],[Column1]]</f>
        <v>#VALUE!</v>
      </c>
    </row>
    <row r="8159" spans="1:10" hidden="1" x14ac:dyDescent="0.3">
      <c r="A8159" s="2" t="e">
        <f>Table1[[#This Row],[Befolyt]]</f>
        <v>#VALUE!</v>
      </c>
      <c r="B8159" t="e">
        <f>Table1[[#This Row],[ÜK]]</f>
        <v>#VALUE!</v>
      </c>
      <c r="C8159" s="3" t="e">
        <f>Table1[[#This Row],[Szla]]</f>
        <v>#VALUE!</v>
      </c>
      <c r="D8159" s="6" t="e">
        <f>Table1[[#This Row],[Kelt_hó]]</f>
        <v>#VALUE!</v>
      </c>
      <c r="E8159" t="e">
        <f>Table1[[#This Row],[Vevő]]</f>
        <v>#VALUE!</v>
      </c>
      <c r="F8159" t="e">
        <f>Table1[[#This Row],[Termékkör]]</f>
        <v>#VALUE!</v>
      </c>
      <c r="G8159" s="4" t="e">
        <f>Table1[[#This Row],[SzumElad]]</f>
        <v>#VALUE!</v>
      </c>
      <c r="H8159" s="7" t="e">
        <f>Table1[[#This Row],[Jut_%]]</f>
        <v>#VALUE!</v>
      </c>
      <c r="I8159" s="4" t="e">
        <f>Table1[[#This Row],[Jut]]</f>
        <v>#VALUE!</v>
      </c>
      <c r="J8159" s="4" t="e">
        <f>Table1[[#This Row],[Column1]]</f>
        <v>#VALUE!</v>
      </c>
    </row>
    <row r="8160" spans="1:10" hidden="1" x14ac:dyDescent="0.3">
      <c r="A8160" s="2" t="e">
        <f>Table1[[#This Row],[Befolyt]]</f>
        <v>#VALUE!</v>
      </c>
      <c r="B8160" t="e">
        <f>Table1[[#This Row],[ÜK]]</f>
        <v>#VALUE!</v>
      </c>
      <c r="C8160" s="3" t="e">
        <f>Table1[[#This Row],[Szla]]</f>
        <v>#VALUE!</v>
      </c>
      <c r="D8160" s="6" t="e">
        <f>Table1[[#This Row],[Kelt_hó]]</f>
        <v>#VALUE!</v>
      </c>
      <c r="E8160" t="e">
        <f>Table1[[#This Row],[Vevő]]</f>
        <v>#VALUE!</v>
      </c>
      <c r="F8160" t="e">
        <f>Table1[[#This Row],[Termékkör]]</f>
        <v>#VALUE!</v>
      </c>
      <c r="G8160" s="4" t="e">
        <f>Table1[[#This Row],[SzumElad]]</f>
        <v>#VALUE!</v>
      </c>
      <c r="H8160" s="7" t="e">
        <f>Table1[[#This Row],[Jut_%]]</f>
        <v>#VALUE!</v>
      </c>
      <c r="I8160" s="4" t="e">
        <f>Table1[[#This Row],[Jut]]</f>
        <v>#VALUE!</v>
      </c>
      <c r="J8160" s="4" t="e">
        <f>Table1[[#This Row],[Column1]]</f>
        <v>#VALUE!</v>
      </c>
    </row>
    <row r="8161" spans="1:10" hidden="1" x14ac:dyDescent="0.3">
      <c r="A8161" s="2" t="e">
        <f>Table1[[#This Row],[Befolyt]]</f>
        <v>#VALUE!</v>
      </c>
      <c r="B8161" t="e">
        <f>Table1[[#This Row],[ÜK]]</f>
        <v>#VALUE!</v>
      </c>
      <c r="C8161" s="3" t="e">
        <f>Table1[[#This Row],[Szla]]</f>
        <v>#VALUE!</v>
      </c>
      <c r="D8161" s="6" t="e">
        <f>Table1[[#This Row],[Kelt_hó]]</f>
        <v>#VALUE!</v>
      </c>
      <c r="E8161" t="e">
        <f>Table1[[#This Row],[Vevő]]</f>
        <v>#VALUE!</v>
      </c>
      <c r="F8161" t="e">
        <f>Table1[[#This Row],[Termékkör]]</f>
        <v>#VALUE!</v>
      </c>
      <c r="G8161" s="4" t="e">
        <f>Table1[[#This Row],[SzumElad]]</f>
        <v>#VALUE!</v>
      </c>
      <c r="H8161" s="7" t="e">
        <f>Table1[[#This Row],[Jut_%]]</f>
        <v>#VALUE!</v>
      </c>
      <c r="I8161" s="4" t="e">
        <f>Table1[[#This Row],[Jut]]</f>
        <v>#VALUE!</v>
      </c>
      <c r="J8161" s="4" t="e">
        <f>Table1[[#This Row],[Column1]]</f>
        <v>#VALUE!</v>
      </c>
    </row>
    <row r="8162" spans="1:10" hidden="1" x14ac:dyDescent="0.3">
      <c r="A8162" s="2" t="e">
        <f>Table1[[#This Row],[Befolyt]]</f>
        <v>#VALUE!</v>
      </c>
      <c r="B8162" t="e">
        <f>Table1[[#This Row],[ÜK]]</f>
        <v>#VALUE!</v>
      </c>
      <c r="C8162" s="3" t="e">
        <f>Table1[[#This Row],[Szla]]</f>
        <v>#VALUE!</v>
      </c>
      <c r="D8162" s="6" t="e">
        <f>Table1[[#This Row],[Kelt_hó]]</f>
        <v>#VALUE!</v>
      </c>
      <c r="E8162" t="e">
        <f>Table1[[#This Row],[Vevő]]</f>
        <v>#VALUE!</v>
      </c>
      <c r="F8162" t="e">
        <f>Table1[[#This Row],[Termékkör]]</f>
        <v>#VALUE!</v>
      </c>
      <c r="G8162" s="4" t="e">
        <f>Table1[[#This Row],[SzumElad]]</f>
        <v>#VALUE!</v>
      </c>
      <c r="H8162" s="7" t="e">
        <f>Table1[[#This Row],[Jut_%]]</f>
        <v>#VALUE!</v>
      </c>
      <c r="I8162" s="4" t="e">
        <f>Table1[[#This Row],[Jut]]</f>
        <v>#VALUE!</v>
      </c>
      <c r="J8162" s="4" t="e">
        <f>Table1[[#This Row],[Column1]]</f>
        <v>#VALUE!</v>
      </c>
    </row>
    <row r="8163" spans="1:10" hidden="1" x14ac:dyDescent="0.3">
      <c r="A8163" s="2" t="e">
        <f>Table1[[#This Row],[Befolyt]]</f>
        <v>#VALUE!</v>
      </c>
      <c r="B8163" t="e">
        <f>Table1[[#This Row],[ÜK]]</f>
        <v>#VALUE!</v>
      </c>
      <c r="C8163" s="3" t="e">
        <f>Table1[[#This Row],[Szla]]</f>
        <v>#VALUE!</v>
      </c>
      <c r="D8163" s="6" t="e">
        <f>Table1[[#This Row],[Kelt_hó]]</f>
        <v>#VALUE!</v>
      </c>
      <c r="E8163" t="e">
        <f>Table1[[#This Row],[Vevő]]</f>
        <v>#VALUE!</v>
      </c>
      <c r="F8163" t="e">
        <f>Table1[[#This Row],[Termékkör]]</f>
        <v>#VALUE!</v>
      </c>
      <c r="G8163" s="4" t="e">
        <f>Table1[[#This Row],[SzumElad]]</f>
        <v>#VALUE!</v>
      </c>
      <c r="H8163" s="7" t="e">
        <f>Table1[[#This Row],[Jut_%]]</f>
        <v>#VALUE!</v>
      </c>
      <c r="I8163" s="4" t="e">
        <f>Table1[[#This Row],[Jut]]</f>
        <v>#VALUE!</v>
      </c>
      <c r="J8163" s="4" t="e">
        <f>Table1[[#This Row],[Column1]]</f>
        <v>#VALUE!</v>
      </c>
    </row>
    <row r="8164" spans="1:10" hidden="1" x14ac:dyDescent="0.3">
      <c r="A8164" s="2" t="e">
        <f>Table1[[#This Row],[Befolyt]]</f>
        <v>#VALUE!</v>
      </c>
      <c r="B8164" t="e">
        <f>Table1[[#This Row],[ÜK]]</f>
        <v>#VALUE!</v>
      </c>
      <c r="C8164" s="3" t="e">
        <f>Table1[[#This Row],[Szla]]</f>
        <v>#VALUE!</v>
      </c>
      <c r="D8164" s="6" t="e">
        <f>Table1[[#This Row],[Kelt_hó]]</f>
        <v>#VALUE!</v>
      </c>
      <c r="E8164" t="e">
        <f>Table1[[#This Row],[Vevő]]</f>
        <v>#VALUE!</v>
      </c>
      <c r="F8164" t="e">
        <f>Table1[[#This Row],[Termékkör]]</f>
        <v>#VALUE!</v>
      </c>
      <c r="G8164" s="4" t="e">
        <f>Table1[[#This Row],[SzumElad]]</f>
        <v>#VALUE!</v>
      </c>
      <c r="H8164" s="7" t="e">
        <f>Table1[[#This Row],[Jut_%]]</f>
        <v>#VALUE!</v>
      </c>
      <c r="I8164" s="4" t="e">
        <f>Table1[[#This Row],[Jut]]</f>
        <v>#VALUE!</v>
      </c>
      <c r="J8164" s="4" t="e">
        <f>Table1[[#This Row],[Column1]]</f>
        <v>#VALUE!</v>
      </c>
    </row>
    <row r="8165" spans="1:10" hidden="1" x14ac:dyDescent="0.3">
      <c r="A8165" s="2" t="e">
        <f>Table1[[#This Row],[Befolyt]]</f>
        <v>#VALUE!</v>
      </c>
      <c r="B8165" t="e">
        <f>Table1[[#This Row],[ÜK]]</f>
        <v>#VALUE!</v>
      </c>
      <c r="C8165" s="3" t="e">
        <f>Table1[[#This Row],[Szla]]</f>
        <v>#VALUE!</v>
      </c>
      <c r="D8165" s="6" t="e">
        <f>Table1[[#This Row],[Kelt_hó]]</f>
        <v>#VALUE!</v>
      </c>
      <c r="E8165" t="e">
        <f>Table1[[#This Row],[Vevő]]</f>
        <v>#VALUE!</v>
      </c>
      <c r="F8165" t="e">
        <f>Table1[[#This Row],[Termékkör]]</f>
        <v>#VALUE!</v>
      </c>
      <c r="G8165" s="4" t="e">
        <f>Table1[[#This Row],[SzumElad]]</f>
        <v>#VALUE!</v>
      </c>
      <c r="H8165" s="7" t="e">
        <f>Table1[[#This Row],[Jut_%]]</f>
        <v>#VALUE!</v>
      </c>
      <c r="I8165" s="4" t="e">
        <f>Table1[[#This Row],[Jut]]</f>
        <v>#VALUE!</v>
      </c>
      <c r="J8165" s="4" t="e">
        <f>Table1[[#This Row],[Column1]]</f>
        <v>#VALUE!</v>
      </c>
    </row>
    <row r="8166" spans="1:10" hidden="1" x14ac:dyDescent="0.3">
      <c r="A8166" s="2" t="e">
        <f>Table1[[#This Row],[Befolyt]]</f>
        <v>#VALUE!</v>
      </c>
      <c r="B8166" t="e">
        <f>Table1[[#This Row],[ÜK]]</f>
        <v>#VALUE!</v>
      </c>
      <c r="C8166" s="3" t="e">
        <f>Table1[[#This Row],[Szla]]</f>
        <v>#VALUE!</v>
      </c>
      <c r="D8166" s="6" t="e">
        <f>Table1[[#This Row],[Kelt_hó]]</f>
        <v>#VALUE!</v>
      </c>
      <c r="E8166" t="e">
        <f>Table1[[#This Row],[Vevő]]</f>
        <v>#VALUE!</v>
      </c>
      <c r="F8166" t="e">
        <f>Table1[[#This Row],[Termékkör]]</f>
        <v>#VALUE!</v>
      </c>
      <c r="G8166" s="4" t="e">
        <f>Table1[[#This Row],[SzumElad]]</f>
        <v>#VALUE!</v>
      </c>
      <c r="H8166" s="7" t="e">
        <f>Table1[[#This Row],[Jut_%]]</f>
        <v>#VALUE!</v>
      </c>
      <c r="I8166" s="4" t="e">
        <f>Table1[[#This Row],[Jut]]</f>
        <v>#VALUE!</v>
      </c>
      <c r="J8166" s="4" t="e">
        <f>Table1[[#This Row],[Column1]]</f>
        <v>#VALUE!</v>
      </c>
    </row>
    <row r="8167" spans="1:10" hidden="1" x14ac:dyDescent="0.3">
      <c r="A8167" s="2" t="e">
        <f>Table1[[#This Row],[Befolyt]]</f>
        <v>#VALUE!</v>
      </c>
      <c r="B8167" t="e">
        <f>Table1[[#This Row],[ÜK]]</f>
        <v>#VALUE!</v>
      </c>
      <c r="C8167" s="3" t="e">
        <f>Table1[[#This Row],[Szla]]</f>
        <v>#VALUE!</v>
      </c>
      <c r="D8167" s="6" t="e">
        <f>Table1[[#This Row],[Kelt_hó]]</f>
        <v>#VALUE!</v>
      </c>
      <c r="E8167" t="e">
        <f>Table1[[#This Row],[Vevő]]</f>
        <v>#VALUE!</v>
      </c>
      <c r="F8167" t="e">
        <f>Table1[[#This Row],[Termékkör]]</f>
        <v>#VALUE!</v>
      </c>
      <c r="G8167" s="4" t="e">
        <f>Table1[[#This Row],[SzumElad]]</f>
        <v>#VALUE!</v>
      </c>
      <c r="H8167" s="7" t="e">
        <f>Table1[[#This Row],[Jut_%]]</f>
        <v>#VALUE!</v>
      </c>
      <c r="I8167" s="4" t="e">
        <f>Table1[[#This Row],[Jut]]</f>
        <v>#VALUE!</v>
      </c>
      <c r="J8167" s="4" t="e">
        <f>Table1[[#This Row],[Column1]]</f>
        <v>#VALUE!</v>
      </c>
    </row>
    <row r="8168" spans="1:10" hidden="1" x14ac:dyDescent="0.3">
      <c r="A8168" s="2" t="e">
        <f>Table1[[#This Row],[Befolyt]]</f>
        <v>#VALUE!</v>
      </c>
      <c r="B8168" t="e">
        <f>Table1[[#This Row],[ÜK]]</f>
        <v>#VALUE!</v>
      </c>
      <c r="C8168" s="3" t="e">
        <f>Table1[[#This Row],[Szla]]</f>
        <v>#VALUE!</v>
      </c>
      <c r="D8168" s="6" t="e">
        <f>Table1[[#This Row],[Kelt_hó]]</f>
        <v>#VALUE!</v>
      </c>
      <c r="E8168" t="e">
        <f>Table1[[#This Row],[Vevő]]</f>
        <v>#VALUE!</v>
      </c>
      <c r="F8168" t="e">
        <f>Table1[[#This Row],[Termékkör]]</f>
        <v>#VALUE!</v>
      </c>
      <c r="G8168" s="4" t="e">
        <f>Table1[[#This Row],[SzumElad]]</f>
        <v>#VALUE!</v>
      </c>
      <c r="H8168" s="7" t="e">
        <f>Table1[[#This Row],[Jut_%]]</f>
        <v>#VALUE!</v>
      </c>
      <c r="I8168" s="4" t="e">
        <f>Table1[[#This Row],[Jut]]</f>
        <v>#VALUE!</v>
      </c>
      <c r="J8168" s="4" t="e">
        <f>Table1[[#This Row],[Column1]]</f>
        <v>#VALUE!</v>
      </c>
    </row>
    <row r="8169" spans="1:10" hidden="1" x14ac:dyDescent="0.3">
      <c r="A8169" s="2" t="e">
        <f>Table1[[#This Row],[Befolyt]]</f>
        <v>#VALUE!</v>
      </c>
      <c r="B8169" t="e">
        <f>Table1[[#This Row],[ÜK]]</f>
        <v>#VALUE!</v>
      </c>
      <c r="C8169" s="3" t="e">
        <f>Table1[[#This Row],[Szla]]</f>
        <v>#VALUE!</v>
      </c>
      <c r="D8169" s="6" t="e">
        <f>Table1[[#This Row],[Kelt_hó]]</f>
        <v>#VALUE!</v>
      </c>
      <c r="E8169" t="e">
        <f>Table1[[#This Row],[Vevő]]</f>
        <v>#VALUE!</v>
      </c>
      <c r="F8169" t="e">
        <f>Table1[[#This Row],[Termékkör]]</f>
        <v>#VALUE!</v>
      </c>
      <c r="G8169" s="4" t="e">
        <f>Table1[[#This Row],[SzumElad]]</f>
        <v>#VALUE!</v>
      </c>
      <c r="H8169" s="7" t="e">
        <f>Table1[[#This Row],[Jut_%]]</f>
        <v>#VALUE!</v>
      </c>
      <c r="I8169" s="4" t="e">
        <f>Table1[[#This Row],[Jut]]</f>
        <v>#VALUE!</v>
      </c>
      <c r="J8169" s="4" t="e">
        <f>Table1[[#This Row],[Column1]]</f>
        <v>#VALUE!</v>
      </c>
    </row>
    <row r="8170" spans="1:10" hidden="1" x14ac:dyDescent="0.3">
      <c r="A8170" s="2" t="e">
        <f>Table1[[#This Row],[Befolyt]]</f>
        <v>#VALUE!</v>
      </c>
      <c r="B8170" t="e">
        <f>Table1[[#This Row],[ÜK]]</f>
        <v>#VALUE!</v>
      </c>
      <c r="C8170" s="3" t="e">
        <f>Table1[[#This Row],[Szla]]</f>
        <v>#VALUE!</v>
      </c>
      <c r="D8170" s="6" t="e">
        <f>Table1[[#This Row],[Kelt_hó]]</f>
        <v>#VALUE!</v>
      </c>
      <c r="E8170" t="e">
        <f>Table1[[#This Row],[Vevő]]</f>
        <v>#VALUE!</v>
      </c>
      <c r="F8170" t="e">
        <f>Table1[[#This Row],[Termékkör]]</f>
        <v>#VALUE!</v>
      </c>
      <c r="G8170" s="4" t="e">
        <f>Table1[[#This Row],[SzumElad]]</f>
        <v>#VALUE!</v>
      </c>
      <c r="H8170" s="7" t="e">
        <f>Table1[[#This Row],[Jut_%]]</f>
        <v>#VALUE!</v>
      </c>
      <c r="I8170" s="4" t="e">
        <f>Table1[[#This Row],[Jut]]</f>
        <v>#VALUE!</v>
      </c>
      <c r="J8170" s="4" t="e">
        <f>Table1[[#This Row],[Column1]]</f>
        <v>#VALUE!</v>
      </c>
    </row>
    <row r="8171" spans="1:10" hidden="1" x14ac:dyDescent="0.3">
      <c r="A8171" s="2" t="e">
        <f>Table1[[#This Row],[Befolyt]]</f>
        <v>#VALUE!</v>
      </c>
      <c r="B8171" t="e">
        <f>Table1[[#This Row],[ÜK]]</f>
        <v>#VALUE!</v>
      </c>
      <c r="C8171" s="3" t="e">
        <f>Table1[[#This Row],[Szla]]</f>
        <v>#VALUE!</v>
      </c>
      <c r="D8171" s="6" t="e">
        <f>Table1[[#This Row],[Kelt_hó]]</f>
        <v>#VALUE!</v>
      </c>
      <c r="E8171" t="e">
        <f>Table1[[#This Row],[Vevő]]</f>
        <v>#VALUE!</v>
      </c>
      <c r="F8171" t="e">
        <f>Table1[[#This Row],[Termékkör]]</f>
        <v>#VALUE!</v>
      </c>
      <c r="G8171" s="4" t="e">
        <f>Table1[[#This Row],[SzumElad]]</f>
        <v>#VALUE!</v>
      </c>
      <c r="H8171" s="7" t="e">
        <f>Table1[[#This Row],[Jut_%]]</f>
        <v>#VALUE!</v>
      </c>
      <c r="I8171" s="4" t="e">
        <f>Table1[[#This Row],[Jut]]</f>
        <v>#VALUE!</v>
      </c>
      <c r="J8171" s="4" t="e">
        <f>Table1[[#This Row],[Column1]]</f>
        <v>#VALUE!</v>
      </c>
    </row>
    <row r="8172" spans="1:10" hidden="1" x14ac:dyDescent="0.3">
      <c r="A8172" s="2" t="e">
        <f>Table1[[#This Row],[Befolyt]]</f>
        <v>#VALUE!</v>
      </c>
      <c r="B8172" t="e">
        <f>Table1[[#This Row],[ÜK]]</f>
        <v>#VALUE!</v>
      </c>
      <c r="C8172" s="3" t="e">
        <f>Table1[[#This Row],[Szla]]</f>
        <v>#VALUE!</v>
      </c>
      <c r="D8172" s="6" t="e">
        <f>Table1[[#This Row],[Kelt_hó]]</f>
        <v>#VALUE!</v>
      </c>
      <c r="E8172" t="e">
        <f>Table1[[#This Row],[Vevő]]</f>
        <v>#VALUE!</v>
      </c>
      <c r="F8172" t="e">
        <f>Table1[[#This Row],[Termékkör]]</f>
        <v>#VALUE!</v>
      </c>
      <c r="G8172" s="4" t="e">
        <f>Table1[[#This Row],[SzumElad]]</f>
        <v>#VALUE!</v>
      </c>
      <c r="H8172" s="7" t="e">
        <f>Table1[[#This Row],[Jut_%]]</f>
        <v>#VALUE!</v>
      </c>
      <c r="I8172" s="4" t="e">
        <f>Table1[[#This Row],[Jut]]</f>
        <v>#VALUE!</v>
      </c>
      <c r="J8172" s="4" t="e">
        <f>Table1[[#This Row],[Column1]]</f>
        <v>#VALUE!</v>
      </c>
    </row>
    <row r="8173" spans="1:10" hidden="1" x14ac:dyDescent="0.3">
      <c r="A8173" s="2" t="e">
        <f>Table1[[#This Row],[Befolyt]]</f>
        <v>#VALUE!</v>
      </c>
      <c r="B8173" t="e">
        <f>Table1[[#This Row],[ÜK]]</f>
        <v>#VALUE!</v>
      </c>
      <c r="C8173" s="3" t="e">
        <f>Table1[[#This Row],[Szla]]</f>
        <v>#VALUE!</v>
      </c>
      <c r="D8173" s="6" t="e">
        <f>Table1[[#This Row],[Kelt_hó]]</f>
        <v>#VALUE!</v>
      </c>
      <c r="E8173" t="e">
        <f>Table1[[#This Row],[Vevő]]</f>
        <v>#VALUE!</v>
      </c>
      <c r="F8173" t="e">
        <f>Table1[[#This Row],[Termékkör]]</f>
        <v>#VALUE!</v>
      </c>
      <c r="G8173" s="4" t="e">
        <f>Table1[[#This Row],[SzumElad]]</f>
        <v>#VALUE!</v>
      </c>
      <c r="H8173" s="7" t="e">
        <f>Table1[[#This Row],[Jut_%]]</f>
        <v>#VALUE!</v>
      </c>
      <c r="I8173" s="4" t="e">
        <f>Table1[[#This Row],[Jut]]</f>
        <v>#VALUE!</v>
      </c>
      <c r="J8173" s="4" t="e">
        <f>Table1[[#This Row],[Column1]]</f>
        <v>#VALUE!</v>
      </c>
    </row>
    <row r="8174" spans="1:10" hidden="1" x14ac:dyDescent="0.3">
      <c r="A8174" s="2" t="e">
        <f>Table1[[#This Row],[Befolyt]]</f>
        <v>#VALUE!</v>
      </c>
      <c r="B8174" t="e">
        <f>Table1[[#This Row],[ÜK]]</f>
        <v>#VALUE!</v>
      </c>
      <c r="C8174" s="3" t="e">
        <f>Table1[[#This Row],[Szla]]</f>
        <v>#VALUE!</v>
      </c>
      <c r="D8174" s="6" t="e">
        <f>Table1[[#This Row],[Kelt_hó]]</f>
        <v>#VALUE!</v>
      </c>
      <c r="E8174" t="e">
        <f>Table1[[#This Row],[Vevő]]</f>
        <v>#VALUE!</v>
      </c>
      <c r="F8174" t="e">
        <f>Table1[[#This Row],[Termékkör]]</f>
        <v>#VALUE!</v>
      </c>
      <c r="G8174" s="4" t="e">
        <f>Table1[[#This Row],[SzumElad]]</f>
        <v>#VALUE!</v>
      </c>
      <c r="H8174" s="7" t="e">
        <f>Table1[[#This Row],[Jut_%]]</f>
        <v>#VALUE!</v>
      </c>
      <c r="I8174" s="4" t="e">
        <f>Table1[[#This Row],[Jut]]</f>
        <v>#VALUE!</v>
      </c>
      <c r="J8174" s="4" t="e">
        <f>Table1[[#This Row],[Column1]]</f>
        <v>#VALUE!</v>
      </c>
    </row>
    <row r="8175" spans="1:10" hidden="1" x14ac:dyDescent="0.3">
      <c r="A8175" s="2" t="e">
        <f>Table1[[#This Row],[Befolyt]]</f>
        <v>#VALUE!</v>
      </c>
      <c r="B8175" t="e">
        <f>Table1[[#This Row],[ÜK]]</f>
        <v>#VALUE!</v>
      </c>
      <c r="C8175" s="3" t="e">
        <f>Table1[[#This Row],[Szla]]</f>
        <v>#VALUE!</v>
      </c>
      <c r="D8175" s="6" t="e">
        <f>Table1[[#This Row],[Kelt_hó]]</f>
        <v>#VALUE!</v>
      </c>
      <c r="E8175" t="e">
        <f>Table1[[#This Row],[Vevő]]</f>
        <v>#VALUE!</v>
      </c>
      <c r="F8175" t="e">
        <f>Table1[[#This Row],[Termékkör]]</f>
        <v>#VALUE!</v>
      </c>
      <c r="G8175" s="4" t="e">
        <f>Table1[[#This Row],[SzumElad]]</f>
        <v>#VALUE!</v>
      </c>
      <c r="H8175" s="7" t="e">
        <f>Table1[[#This Row],[Jut_%]]</f>
        <v>#VALUE!</v>
      </c>
      <c r="I8175" s="4" t="e">
        <f>Table1[[#This Row],[Jut]]</f>
        <v>#VALUE!</v>
      </c>
      <c r="J8175" s="4" t="e">
        <f>Table1[[#This Row],[Column1]]</f>
        <v>#VALUE!</v>
      </c>
    </row>
    <row r="8176" spans="1:10" hidden="1" x14ac:dyDescent="0.3">
      <c r="A8176" s="2" t="e">
        <f>Table1[[#This Row],[Befolyt]]</f>
        <v>#VALUE!</v>
      </c>
      <c r="B8176" t="e">
        <f>Table1[[#This Row],[ÜK]]</f>
        <v>#VALUE!</v>
      </c>
      <c r="C8176" s="3" t="e">
        <f>Table1[[#This Row],[Szla]]</f>
        <v>#VALUE!</v>
      </c>
      <c r="D8176" s="6" t="e">
        <f>Table1[[#This Row],[Kelt_hó]]</f>
        <v>#VALUE!</v>
      </c>
      <c r="E8176" t="e">
        <f>Table1[[#This Row],[Vevő]]</f>
        <v>#VALUE!</v>
      </c>
      <c r="F8176" t="e">
        <f>Table1[[#This Row],[Termékkör]]</f>
        <v>#VALUE!</v>
      </c>
      <c r="G8176" s="4" t="e">
        <f>Table1[[#This Row],[SzumElad]]</f>
        <v>#VALUE!</v>
      </c>
      <c r="H8176" s="7" t="e">
        <f>Table1[[#This Row],[Jut_%]]</f>
        <v>#VALUE!</v>
      </c>
      <c r="I8176" s="4" t="e">
        <f>Table1[[#This Row],[Jut]]</f>
        <v>#VALUE!</v>
      </c>
      <c r="J8176" s="4" t="e">
        <f>Table1[[#This Row],[Column1]]</f>
        <v>#VALUE!</v>
      </c>
    </row>
    <row r="8177" spans="1:10" hidden="1" x14ac:dyDescent="0.3">
      <c r="A8177" s="2" t="e">
        <f>Table1[[#This Row],[Befolyt]]</f>
        <v>#VALUE!</v>
      </c>
      <c r="B8177" t="e">
        <f>Table1[[#This Row],[ÜK]]</f>
        <v>#VALUE!</v>
      </c>
      <c r="C8177" s="3" t="e">
        <f>Table1[[#This Row],[Szla]]</f>
        <v>#VALUE!</v>
      </c>
      <c r="D8177" s="6" t="e">
        <f>Table1[[#This Row],[Kelt_hó]]</f>
        <v>#VALUE!</v>
      </c>
      <c r="E8177" t="e">
        <f>Table1[[#This Row],[Vevő]]</f>
        <v>#VALUE!</v>
      </c>
      <c r="F8177" t="e">
        <f>Table1[[#This Row],[Termékkör]]</f>
        <v>#VALUE!</v>
      </c>
      <c r="G8177" s="4" t="e">
        <f>Table1[[#This Row],[SzumElad]]</f>
        <v>#VALUE!</v>
      </c>
      <c r="H8177" s="7" t="e">
        <f>Table1[[#This Row],[Jut_%]]</f>
        <v>#VALUE!</v>
      </c>
      <c r="I8177" s="4" t="e">
        <f>Table1[[#This Row],[Jut]]</f>
        <v>#VALUE!</v>
      </c>
      <c r="J8177" s="4" t="e">
        <f>Table1[[#This Row],[Column1]]</f>
        <v>#VALUE!</v>
      </c>
    </row>
    <row r="8178" spans="1:10" hidden="1" x14ac:dyDescent="0.3">
      <c r="A8178" s="2" t="e">
        <f>Table1[[#This Row],[Befolyt]]</f>
        <v>#VALUE!</v>
      </c>
      <c r="B8178" t="e">
        <f>Table1[[#This Row],[ÜK]]</f>
        <v>#VALUE!</v>
      </c>
      <c r="C8178" s="3" t="e">
        <f>Table1[[#This Row],[Szla]]</f>
        <v>#VALUE!</v>
      </c>
      <c r="D8178" s="6" t="e">
        <f>Table1[[#This Row],[Kelt_hó]]</f>
        <v>#VALUE!</v>
      </c>
      <c r="E8178" t="e">
        <f>Table1[[#This Row],[Vevő]]</f>
        <v>#VALUE!</v>
      </c>
      <c r="F8178" t="e">
        <f>Table1[[#This Row],[Termékkör]]</f>
        <v>#VALUE!</v>
      </c>
      <c r="G8178" s="4" t="e">
        <f>Table1[[#This Row],[SzumElad]]</f>
        <v>#VALUE!</v>
      </c>
      <c r="H8178" s="7" t="e">
        <f>Table1[[#This Row],[Jut_%]]</f>
        <v>#VALUE!</v>
      </c>
      <c r="I8178" s="4" t="e">
        <f>Table1[[#This Row],[Jut]]</f>
        <v>#VALUE!</v>
      </c>
      <c r="J8178" s="4" t="e">
        <f>Table1[[#This Row],[Column1]]</f>
        <v>#VALUE!</v>
      </c>
    </row>
    <row r="8179" spans="1:10" hidden="1" x14ac:dyDescent="0.3">
      <c r="A8179" s="2" t="e">
        <f>Table1[[#This Row],[Befolyt]]</f>
        <v>#VALUE!</v>
      </c>
      <c r="B8179" t="e">
        <f>Table1[[#This Row],[ÜK]]</f>
        <v>#VALUE!</v>
      </c>
      <c r="C8179" s="3" t="e">
        <f>Table1[[#This Row],[Szla]]</f>
        <v>#VALUE!</v>
      </c>
      <c r="D8179" s="6" t="e">
        <f>Table1[[#This Row],[Kelt_hó]]</f>
        <v>#VALUE!</v>
      </c>
      <c r="E8179" t="e">
        <f>Table1[[#This Row],[Vevő]]</f>
        <v>#VALUE!</v>
      </c>
      <c r="F8179" t="e">
        <f>Table1[[#This Row],[Termékkör]]</f>
        <v>#VALUE!</v>
      </c>
      <c r="G8179" s="4" t="e">
        <f>Table1[[#This Row],[SzumElad]]</f>
        <v>#VALUE!</v>
      </c>
      <c r="H8179" s="7" t="e">
        <f>Table1[[#This Row],[Jut_%]]</f>
        <v>#VALUE!</v>
      </c>
      <c r="I8179" s="4" t="e">
        <f>Table1[[#This Row],[Jut]]</f>
        <v>#VALUE!</v>
      </c>
      <c r="J8179" s="4" t="e">
        <f>Table1[[#This Row],[Column1]]</f>
        <v>#VALUE!</v>
      </c>
    </row>
    <row r="8180" spans="1:10" hidden="1" x14ac:dyDescent="0.3">
      <c r="A8180" s="2" t="e">
        <f>Table1[[#This Row],[Befolyt]]</f>
        <v>#VALUE!</v>
      </c>
      <c r="B8180" t="e">
        <f>Table1[[#This Row],[ÜK]]</f>
        <v>#VALUE!</v>
      </c>
      <c r="C8180" s="3" t="e">
        <f>Table1[[#This Row],[Szla]]</f>
        <v>#VALUE!</v>
      </c>
      <c r="D8180" s="6" t="e">
        <f>Table1[[#This Row],[Kelt_hó]]</f>
        <v>#VALUE!</v>
      </c>
      <c r="E8180" t="e">
        <f>Table1[[#This Row],[Vevő]]</f>
        <v>#VALUE!</v>
      </c>
      <c r="F8180" t="e">
        <f>Table1[[#This Row],[Termékkör]]</f>
        <v>#VALUE!</v>
      </c>
      <c r="G8180" s="4" t="e">
        <f>Table1[[#This Row],[SzumElad]]</f>
        <v>#VALUE!</v>
      </c>
      <c r="H8180" s="7" t="e">
        <f>Table1[[#This Row],[Jut_%]]</f>
        <v>#VALUE!</v>
      </c>
      <c r="I8180" s="4" t="e">
        <f>Table1[[#This Row],[Jut]]</f>
        <v>#VALUE!</v>
      </c>
      <c r="J8180" s="4" t="e">
        <f>Table1[[#This Row],[Column1]]</f>
        <v>#VALUE!</v>
      </c>
    </row>
    <row r="8181" spans="1:10" hidden="1" x14ac:dyDescent="0.3">
      <c r="A8181" s="2" t="e">
        <f>Table1[[#This Row],[Befolyt]]</f>
        <v>#VALUE!</v>
      </c>
      <c r="B8181" t="e">
        <f>Table1[[#This Row],[ÜK]]</f>
        <v>#VALUE!</v>
      </c>
      <c r="C8181" s="3" t="e">
        <f>Table1[[#This Row],[Szla]]</f>
        <v>#VALUE!</v>
      </c>
      <c r="D8181" s="6" t="e">
        <f>Table1[[#This Row],[Kelt_hó]]</f>
        <v>#VALUE!</v>
      </c>
      <c r="E8181" t="e">
        <f>Table1[[#This Row],[Vevő]]</f>
        <v>#VALUE!</v>
      </c>
      <c r="F8181" t="e">
        <f>Table1[[#This Row],[Termékkör]]</f>
        <v>#VALUE!</v>
      </c>
      <c r="G8181" s="4" t="e">
        <f>Table1[[#This Row],[SzumElad]]</f>
        <v>#VALUE!</v>
      </c>
      <c r="H8181" s="7" t="e">
        <f>Table1[[#This Row],[Jut_%]]</f>
        <v>#VALUE!</v>
      </c>
      <c r="I8181" s="4" t="e">
        <f>Table1[[#This Row],[Jut]]</f>
        <v>#VALUE!</v>
      </c>
      <c r="J8181" s="4" t="e">
        <f>Table1[[#This Row],[Column1]]</f>
        <v>#VALUE!</v>
      </c>
    </row>
    <row r="8182" spans="1:10" hidden="1" x14ac:dyDescent="0.3">
      <c r="A8182" s="2" t="e">
        <f>Table1[[#This Row],[Befolyt]]</f>
        <v>#VALUE!</v>
      </c>
      <c r="B8182" t="e">
        <f>Table1[[#This Row],[ÜK]]</f>
        <v>#VALUE!</v>
      </c>
      <c r="C8182" s="3" t="e">
        <f>Table1[[#This Row],[Szla]]</f>
        <v>#VALUE!</v>
      </c>
      <c r="D8182" s="6" t="e">
        <f>Table1[[#This Row],[Kelt_hó]]</f>
        <v>#VALUE!</v>
      </c>
      <c r="E8182" t="e">
        <f>Table1[[#This Row],[Vevő]]</f>
        <v>#VALUE!</v>
      </c>
      <c r="F8182" t="e">
        <f>Table1[[#This Row],[Termékkör]]</f>
        <v>#VALUE!</v>
      </c>
      <c r="G8182" s="4" t="e">
        <f>Table1[[#This Row],[SzumElad]]</f>
        <v>#VALUE!</v>
      </c>
      <c r="H8182" s="7" t="e">
        <f>Table1[[#This Row],[Jut_%]]</f>
        <v>#VALUE!</v>
      </c>
      <c r="I8182" s="4" t="e">
        <f>Table1[[#This Row],[Jut]]</f>
        <v>#VALUE!</v>
      </c>
      <c r="J8182" s="4" t="e">
        <f>Table1[[#This Row],[Column1]]</f>
        <v>#VALUE!</v>
      </c>
    </row>
    <row r="8183" spans="1:10" hidden="1" x14ac:dyDescent="0.3">
      <c r="A8183" s="2" t="e">
        <f>Table1[[#This Row],[Befolyt]]</f>
        <v>#VALUE!</v>
      </c>
      <c r="B8183" t="e">
        <f>Table1[[#This Row],[ÜK]]</f>
        <v>#VALUE!</v>
      </c>
      <c r="C8183" s="3" t="e">
        <f>Table1[[#This Row],[Szla]]</f>
        <v>#VALUE!</v>
      </c>
      <c r="D8183" s="6" t="e">
        <f>Table1[[#This Row],[Kelt_hó]]</f>
        <v>#VALUE!</v>
      </c>
      <c r="E8183" t="e">
        <f>Table1[[#This Row],[Vevő]]</f>
        <v>#VALUE!</v>
      </c>
      <c r="F8183" t="e">
        <f>Table1[[#This Row],[Termékkör]]</f>
        <v>#VALUE!</v>
      </c>
      <c r="G8183" s="4" t="e">
        <f>Table1[[#This Row],[SzumElad]]</f>
        <v>#VALUE!</v>
      </c>
      <c r="H8183" s="7" t="e">
        <f>Table1[[#This Row],[Jut_%]]</f>
        <v>#VALUE!</v>
      </c>
      <c r="I8183" s="4" t="e">
        <f>Table1[[#This Row],[Jut]]</f>
        <v>#VALUE!</v>
      </c>
      <c r="J8183" s="4" t="e">
        <f>Table1[[#This Row],[Column1]]</f>
        <v>#VALUE!</v>
      </c>
    </row>
    <row r="8184" spans="1:10" hidden="1" x14ac:dyDescent="0.3">
      <c r="A8184" s="2" t="e">
        <f>Table1[[#This Row],[Befolyt]]</f>
        <v>#VALUE!</v>
      </c>
      <c r="B8184" t="e">
        <f>Table1[[#This Row],[ÜK]]</f>
        <v>#VALUE!</v>
      </c>
      <c r="C8184" s="3" t="e">
        <f>Table1[[#This Row],[Szla]]</f>
        <v>#VALUE!</v>
      </c>
      <c r="D8184" s="6" t="e">
        <f>Table1[[#This Row],[Kelt_hó]]</f>
        <v>#VALUE!</v>
      </c>
      <c r="E8184" t="e">
        <f>Table1[[#This Row],[Vevő]]</f>
        <v>#VALUE!</v>
      </c>
      <c r="F8184" t="e">
        <f>Table1[[#This Row],[Termékkör]]</f>
        <v>#VALUE!</v>
      </c>
      <c r="G8184" s="4" t="e">
        <f>Table1[[#This Row],[SzumElad]]</f>
        <v>#VALUE!</v>
      </c>
      <c r="H8184" s="7" t="e">
        <f>Table1[[#This Row],[Jut_%]]</f>
        <v>#VALUE!</v>
      </c>
      <c r="I8184" s="4" t="e">
        <f>Table1[[#This Row],[Jut]]</f>
        <v>#VALUE!</v>
      </c>
      <c r="J8184" s="4" t="e">
        <f>Table1[[#This Row],[Column1]]</f>
        <v>#VALUE!</v>
      </c>
    </row>
    <row r="8185" spans="1:10" hidden="1" x14ac:dyDescent="0.3">
      <c r="A8185" s="2" t="e">
        <f>Table1[[#This Row],[Befolyt]]</f>
        <v>#VALUE!</v>
      </c>
      <c r="B8185" t="e">
        <f>Table1[[#This Row],[ÜK]]</f>
        <v>#VALUE!</v>
      </c>
      <c r="C8185" s="3" t="e">
        <f>Table1[[#This Row],[Szla]]</f>
        <v>#VALUE!</v>
      </c>
      <c r="D8185" s="6" t="e">
        <f>Table1[[#This Row],[Kelt_hó]]</f>
        <v>#VALUE!</v>
      </c>
      <c r="E8185" t="e">
        <f>Table1[[#This Row],[Vevő]]</f>
        <v>#VALUE!</v>
      </c>
      <c r="F8185" t="e">
        <f>Table1[[#This Row],[Termékkör]]</f>
        <v>#VALUE!</v>
      </c>
      <c r="G8185" s="4" t="e">
        <f>Table1[[#This Row],[SzumElad]]</f>
        <v>#VALUE!</v>
      </c>
      <c r="H8185" s="7" t="e">
        <f>Table1[[#This Row],[Jut_%]]</f>
        <v>#VALUE!</v>
      </c>
      <c r="I8185" s="4" t="e">
        <f>Table1[[#This Row],[Jut]]</f>
        <v>#VALUE!</v>
      </c>
      <c r="J8185" s="4" t="e">
        <f>Table1[[#This Row],[Column1]]</f>
        <v>#VALUE!</v>
      </c>
    </row>
    <row r="8186" spans="1:10" hidden="1" x14ac:dyDescent="0.3">
      <c r="A8186" s="2" t="e">
        <f>Table1[[#This Row],[Befolyt]]</f>
        <v>#VALUE!</v>
      </c>
      <c r="B8186" t="e">
        <f>Table1[[#This Row],[ÜK]]</f>
        <v>#VALUE!</v>
      </c>
      <c r="C8186" s="3" t="e">
        <f>Table1[[#This Row],[Szla]]</f>
        <v>#VALUE!</v>
      </c>
      <c r="D8186" s="6" t="e">
        <f>Table1[[#This Row],[Kelt_hó]]</f>
        <v>#VALUE!</v>
      </c>
      <c r="E8186" t="e">
        <f>Table1[[#This Row],[Vevő]]</f>
        <v>#VALUE!</v>
      </c>
      <c r="F8186" t="e">
        <f>Table1[[#This Row],[Termékkör]]</f>
        <v>#VALUE!</v>
      </c>
      <c r="G8186" s="4" t="e">
        <f>Table1[[#This Row],[SzumElad]]</f>
        <v>#VALUE!</v>
      </c>
      <c r="H8186" s="7" t="e">
        <f>Table1[[#This Row],[Jut_%]]</f>
        <v>#VALUE!</v>
      </c>
      <c r="I8186" s="4" t="e">
        <f>Table1[[#This Row],[Jut]]</f>
        <v>#VALUE!</v>
      </c>
      <c r="J8186" s="4" t="e">
        <f>Table1[[#This Row],[Column1]]</f>
        <v>#VALUE!</v>
      </c>
    </row>
    <row r="8187" spans="1:10" hidden="1" x14ac:dyDescent="0.3">
      <c r="A8187" s="2" t="e">
        <f>Table1[[#This Row],[Befolyt]]</f>
        <v>#VALUE!</v>
      </c>
      <c r="B8187" t="e">
        <f>Table1[[#This Row],[ÜK]]</f>
        <v>#VALUE!</v>
      </c>
      <c r="C8187" s="3" t="e">
        <f>Table1[[#This Row],[Szla]]</f>
        <v>#VALUE!</v>
      </c>
      <c r="D8187" s="6" t="e">
        <f>Table1[[#This Row],[Kelt_hó]]</f>
        <v>#VALUE!</v>
      </c>
      <c r="E8187" t="e">
        <f>Table1[[#This Row],[Vevő]]</f>
        <v>#VALUE!</v>
      </c>
      <c r="F8187" t="e">
        <f>Table1[[#This Row],[Termékkör]]</f>
        <v>#VALUE!</v>
      </c>
      <c r="G8187" s="4" t="e">
        <f>Table1[[#This Row],[SzumElad]]</f>
        <v>#VALUE!</v>
      </c>
      <c r="H8187" s="7" t="e">
        <f>Table1[[#This Row],[Jut_%]]</f>
        <v>#VALUE!</v>
      </c>
      <c r="I8187" s="4" t="e">
        <f>Table1[[#This Row],[Jut]]</f>
        <v>#VALUE!</v>
      </c>
      <c r="J8187" s="4" t="e">
        <f>Table1[[#This Row],[Column1]]</f>
        <v>#VALUE!</v>
      </c>
    </row>
    <row r="8188" spans="1:10" hidden="1" x14ac:dyDescent="0.3">
      <c r="A8188" s="2" t="e">
        <f>Table1[[#This Row],[Befolyt]]</f>
        <v>#VALUE!</v>
      </c>
      <c r="B8188" t="e">
        <f>Table1[[#This Row],[ÜK]]</f>
        <v>#VALUE!</v>
      </c>
      <c r="C8188" s="3" t="e">
        <f>Table1[[#This Row],[Szla]]</f>
        <v>#VALUE!</v>
      </c>
      <c r="D8188" s="6" t="e">
        <f>Table1[[#This Row],[Kelt_hó]]</f>
        <v>#VALUE!</v>
      </c>
      <c r="E8188" t="e">
        <f>Table1[[#This Row],[Vevő]]</f>
        <v>#VALUE!</v>
      </c>
      <c r="F8188" t="e">
        <f>Table1[[#This Row],[Termékkör]]</f>
        <v>#VALUE!</v>
      </c>
      <c r="G8188" s="4" t="e">
        <f>Table1[[#This Row],[SzumElad]]</f>
        <v>#VALUE!</v>
      </c>
      <c r="H8188" s="7" t="e">
        <f>Table1[[#This Row],[Jut_%]]</f>
        <v>#VALUE!</v>
      </c>
      <c r="I8188" s="4" t="e">
        <f>Table1[[#This Row],[Jut]]</f>
        <v>#VALUE!</v>
      </c>
      <c r="J8188" s="4" t="e">
        <f>Table1[[#This Row],[Column1]]</f>
        <v>#VALUE!</v>
      </c>
    </row>
    <row r="8189" spans="1:10" hidden="1" x14ac:dyDescent="0.3">
      <c r="A8189" s="2" t="e">
        <f>Table1[[#This Row],[Befolyt]]</f>
        <v>#VALUE!</v>
      </c>
      <c r="B8189" t="e">
        <f>Table1[[#This Row],[ÜK]]</f>
        <v>#VALUE!</v>
      </c>
      <c r="C8189" s="3" t="e">
        <f>Table1[[#This Row],[Szla]]</f>
        <v>#VALUE!</v>
      </c>
      <c r="D8189" s="6" t="e">
        <f>Table1[[#This Row],[Kelt_hó]]</f>
        <v>#VALUE!</v>
      </c>
      <c r="E8189" t="e">
        <f>Table1[[#This Row],[Vevő]]</f>
        <v>#VALUE!</v>
      </c>
      <c r="F8189" t="e">
        <f>Table1[[#This Row],[Termékkör]]</f>
        <v>#VALUE!</v>
      </c>
      <c r="G8189" s="4" t="e">
        <f>Table1[[#This Row],[SzumElad]]</f>
        <v>#VALUE!</v>
      </c>
      <c r="H8189" s="7" t="e">
        <f>Table1[[#This Row],[Jut_%]]</f>
        <v>#VALUE!</v>
      </c>
      <c r="I8189" s="4" t="e">
        <f>Table1[[#This Row],[Jut]]</f>
        <v>#VALUE!</v>
      </c>
      <c r="J8189" s="4" t="e">
        <f>Table1[[#This Row],[Column1]]</f>
        <v>#VALUE!</v>
      </c>
    </row>
    <row r="8190" spans="1:10" hidden="1" x14ac:dyDescent="0.3">
      <c r="A8190" s="2" t="e">
        <f>Table1[[#This Row],[Befolyt]]</f>
        <v>#VALUE!</v>
      </c>
      <c r="B8190" t="e">
        <f>Table1[[#This Row],[ÜK]]</f>
        <v>#VALUE!</v>
      </c>
      <c r="C8190" s="3" t="e">
        <f>Table1[[#This Row],[Szla]]</f>
        <v>#VALUE!</v>
      </c>
      <c r="D8190" s="6" t="e">
        <f>Table1[[#This Row],[Kelt_hó]]</f>
        <v>#VALUE!</v>
      </c>
      <c r="E8190" t="e">
        <f>Table1[[#This Row],[Vevő]]</f>
        <v>#VALUE!</v>
      </c>
      <c r="F8190" t="e">
        <f>Table1[[#This Row],[Termékkör]]</f>
        <v>#VALUE!</v>
      </c>
      <c r="G8190" s="4" t="e">
        <f>Table1[[#This Row],[SzumElad]]</f>
        <v>#VALUE!</v>
      </c>
      <c r="H8190" s="7" t="e">
        <f>Table1[[#This Row],[Jut_%]]</f>
        <v>#VALUE!</v>
      </c>
      <c r="I8190" s="4" t="e">
        <f>Table1[[#This Row],[Jut]]</f>
        <v>#VALUE!</v>
      </c>
      <c r="J8190" s="4" t="e">
        <f>Table1[[#This Row],[Column1]]</f>
        <v>#VALUE!</v>
      </c>
    </row>
    <row r="8191" spans="1:10" hidden="1" x14ac:dyDescent="0.3">
      <c r="A8191" s="2" t="e">
        <f>Table1[[#This Row],[Befolyt]]</f>
        <v>#VALUE!</v>
      </c>
      <c r="B8191" t="e">
        <f>Table1[[#This Row],[ÜK]]</f>
        <v>#VALUE!</v>
      </c>
      <c r="C8191" s="3" t="e">
        <f>Table1[[#This Row],[Szla]]</f>
        <v>#VALUE!</v>
      </c>
      <c r="D8191" s="6" t="e">
        <f>Table1[[#This Row],[Kelt_hó]]</f>
        <v>#VALUE!</v>
      </c>
      <c r="E8191" t="e">
        <f>Table1[[#This Row],[Vevő]]</f>
        <v>#VALUE!</v>
      </c>
      <c r="F8191" t="e">
        <f>Table1[[#This Row],[Termékkör]]</f>
        <v>#VALUE!</v>
      </c>
      <c r="G8191" s="4" t="e">
        <f>Table1[[#This Row],[SzumElad]]</f>
        <v>#VALUE!</v>
      </c>
      <c r="H8191" s="7" t="e">
        <f>Table1[[#This Row],[Jut_%]]</f>
        <v>#VALUE!</v>
      </c>
      <c r="I8191" s="4" t="e">
        <f>Table1[[#This Row],[Jut]]</f>
        <v>#VALUE!</v>
      </c>
      <c r="J8191" s="4" t="e">
        <f>Table1[[#This Row],[Column1]]</f>
        <v>#VALUE!</v>
      </c>
    </row>
    <row r="8192" spans="1:10" hidden="1" x14ac:dyDescent="0.3">
      <c r="A8192" s="2" t="e">
        <f>Table1[[#This Row],[Befolyt]]</f>
        <v>#VALUE!</v>
      </c>
      <c r="B8192" t="e">
        <f>Table1[[#This Row],[ÜK]]</f>
        <v>#VALUE!</v>
      </c>
      <c r="C8192" s="3" t="e">
        <f>Table1[[#This Row],[Szla]]</f>
        <v>#VALUE!</v>
      </c>
      <c r="D8192" s="6" t="e">
        <f>Table1[[#This Row],[Kelt_hó]]</f>
        <v>#VALUE!</v>
      </c>
      <c r="E8192" t="e">
        <f>Table1[[#This Row],[Vevő]]</f>
        <v>#VALUE!</v>
      </c>
      <c r="F8192" t="e">
        <f>Table1[[#This Row],[Termékkör]]</f>
        <v>#VALUE!</v>
      </c>
      <c r="G8192" s="4" t="e">
        <f>Table1[[#This Row],[SzumElad]]</f>
        <v>#VALUE!</v>
      </c>
      <c r="H8192" s="7" t="e">
        <f>Table1[[#This Row],[Jut_%]]</f>
        <v>#VALUE!</v>
      </c>
      <c r="I8192" s="4" t="e">
        <f>Table1[[#This Row],[Jut]]</f>
        <v>#VALUE!</v>
      </c>
      <c r="J8192" s="4" t="e">
        <f>Table1[[#This Row],[Column1]]</f>
        <v>#VALUE!</v>
      </c>
    </row>
    <row r="8193" spans="1:10" hidden="1" x14ac:dyDescent="0.3">
      <c r="A8193" s="2" t="e">
        <f>Table1[[#This Row],[Befolyt]]</f>
        <v>#VALUE!</v>
      </c>
      <c r="B8193" t="e">
        <f>Table1[[#This Row],[ÜK]]</f>
        <v>#VALUE!</v>
      </c>
      <c r="C8193" s="3" t="e">
        <f>Table1[[#This Row],[Szla]]</f>
        <v>#VALUE!</v>
      </c>
      <c r="D8193" s="6" t="e">
        <f>Table1[[#This Row],[Kelt_hó]]</f>
        <v>#VALUE!</v>
      </c>
      <c r="E8193" t="e">
        <f>Table1[[#This Row],[Vevő]]</f>
        <v>#VALUE!</v>
      </c>
      <c r="F8193" t="e">
        <f>Table1[[#This Row],[Termékkör]]</f>
        <v>#VALUE!</v>
      </c>
      <c r="G8193" s="4" t="e">
        <f>Table1[[#This Row],[SzumElad]]</f>
        <v>#VALUE!</v>
      </c>
      <c r="H8193" s="7" t="e">
        <f>Table1[[#This Row],[Jut_%]]</f>
        <v>#VALUE!</v>
      </c>
      <c r="I8193" s="4" t="e">
        <f>Table1[[#This Row],[Jut]]</f>
        <v>#VALUE!</v>
      </c>
      <c r="J8193" s="4" t="e">
        <f>Table1[[#This Row],[Column1]]</f>
        <v>#VALUE!</v>
      </c>
    </row>
    <row r="8194" spans="1:10" hidden="1" x14ac:dyDescent="0.3">
      <c r="A8194" s="2" t="e">
        <f>Table1[[#This Row],[Befolyt]]</f>
        <v>#VALUE!</v>
      </c>
      <c r="B8194" t="e">
        <f>Table1[[#This Row],[ÜK]]</f>
        <v>#VALUE!</v>
      </c>
      <c r="C8194" s="3" t="e">
        <f>Table1[[#This Row],[Szla]]</f>
        <v>#VALUE!</v>
      </c>
      <c r="D8194" s="6" t="e">
        <f>Table1[[#This Row],[Kelt_hó]]</f>
        <v>#VALUE!</v>
      </c>
      <c r="E8194" t="e">
        <f>Table1[[#This Row],[Vevő]]</f>
        <v>#VALUE!</v>
      </c>
      <c r="F8194" t="e">
        <f>Table1[[#This Row],[Termékkör]]</f>
        <v>#VALUE!</v>
      </c>
      <c r="G8194" s="4" t="e">
        <f>Table1[[#This Row],[SzumElad]]</f>
        <v>#VALUE!</v>
      </c>
      <c r="H8194" s="7" t="e">
        <f>Table1[[#This Row],[Jut_%]]</f>
        <v>#VALUE!</v>
      </c>
      <c r="I8194" s="4" t="e">
        <f>Table1[[#This Row],[Jut]]</f>
        <v>#VALUE!</v>
      </c>
      <c r="J8194" s="4" t="e">
        <f>Table1[[#This Row],[Column1]]</f>
        <v>#VALUE!</v>
      </c>
    </row>
    <row r="8195" spans="1:10" hidden="1" x14ac:dyDescent="0.3">
      <c r="A8195" s="2" t="e">
        <f>Table1[[#This Row],[Befolyt]]</f>
        <v>#VALUE!</v>
      </c>
      <c r="B8195" t="e">
        <f>Table1[[#This Row],[ÜK]]</f>
        <v>#VALUE!</v>
      </c>
      <c r="C8195" s="3" t="e">
        <f>Table1[[#This Row],[Szla]]</f>
        <v>#VALUE!</v>
      </c>
      <c r="D8195" s="6" t="e">
        <f>Table1[[#This Row],[Kelt_hó]]</f>
        <v>#VALUE!</v>
      </c>
      <c r="E8195" t="e">
        <f>Table1[[#This Row],[Vevő]]</f>
        <v>#VALUE!</v>
      </c>
      <c r="F8195" t="e">
        <f>Table1[[#This Row],[Termékkör]]</f>
        <v>#VALUE!</v>
      </c>
      <c r="G8195" s="4" t="e">
        <f>Table1[[#This Row],[SzumElad]]</f>
        <v>#VALUE!</v>
      </c>
      <c r="H8195" s="7" t="e">
        <f>Table1[[#This Row],[Jut_%]]</f>
        <v>#VALUE!</v>
      </c>
      <c r="I8195" s="4" t="e">
        <f>Table1[[#This Row],[Jut]]</f>
        <v>#VALUE!</v>
      </c>
      <c r="J8195" s="4" t="e">
        <f>Table1[[#This Row],[Column1]]</f>
        <v>#VALUE!</v>
      </c>
    </row>
    <row r="8196" spans="1:10" hidden="1" x14ac:dyDescent="0.3">
      <c r="A8196" s="2" t="e">
        <f>Table1[[#This Row],[Befolyt]]</f>
        <v>#VALUE!</v>
      </c>
      <c r="B8196" t="e">
        <f>Table1[[#This Row],[ÜK]]</f>
        <v>#VALUE!</v>
      </c>
      <c r="C8196" s="3" t="e">
        <f>Table1[[#This Row],[Szla]]</f>
        <v>#VALUE!</v>
      </c>
      <c r="D8196" s="6" t="e">
        <f>Table1[[#This Row],[Kelt_hó]]</f>
        <v>#VALUE!</v>
      </c>
      <c r="E8196" t="e">
        <f>Table1[[#This Row],[Vevő]]</f>
        <v>#VALUE!</v>
      </c>
      <c r="F8196" t="e">
        <f>Table1[[#This Row],[Termékkör]]</f>
        <v>#VALUE!</v>
      </c>
      <c r="G8196" s="4" t="e">
        <f>Table1[[#This Row],[SzumElad]]</f>
        <v>#VALUE!</v>
      </c>
      <c r="H8196" s="7" t="e">
        <f>Table1[[#This Row],[Jut_%]]</f>
        <v>#VALUE!</v>
      </c>
      <c r="I8196" s="4" t="e">
        <f>Table1[[#This Row],[Jut]]</f>
        <v>#VALUE!</v>
      </c>
      <c r="J8196" s="4" t="e">
        <f>Table1[[#This Row],[Column1]]</f>
        <v>#VALUE!</v>
      </c>
    </row>
    <row r="8197" spans="1:10" hidden="1" x14ac:dyDescent="0.3">
      <c r="A8197" s="2" t="e">
        <f>Table1[[#This Row],[Befolyt]]</f>
        <v>#VALUE!</v>
      </c>
      <c r="B8197" t="e">
        <f>Table1[[#This Row],[ÜK]]</f>
        <v>#VALUE!</v>
      </c>
      <c r="C8197" s="3" t="e">
        <f>Table1[[#This Row],[Szla]]</f>
        <v>#VALUE!</v>
      </c>
      <c r="D8197" s="6" t="e">
        <f>Table1[[#This Row],[Kelt_hó]]</f>
        <v>#VALUE!</v>
      </c>
      <c r="E8197" t="e">
        <f>Table1[[#This Row],[Vevő]]</f>
        <v>#VALUE!</v>
      </c>
      <c r="F8197" t="e">
        <f>Table1[[#This Row],[Termékkör]]</f>
        <v>#VALUE!</v>
      </c>
      <c r="G8197" s="4" t="e">
        <f>Table1[[#This Row],[SzumElad]]</f>
        <v>#VALUE!</v>
      </c>
      <c r="H8197" s="7" t="e">
        <f>Table1[[#This Row],[Jut_%]]</f>
        <v>#VALUE!</v>
      </c>
      <c r="I8197" s="4" t="e">
        <f>Table1[[#This Row],[Jut]]</f>
        <v>#VALUE!</v>
      </c>
      <c r="J8197" s="4" t="e">
        <f>Table1[[#This Row],[Column1]]</f>
        <v>#VALUE!</v>
      </c>
    </row>
    <row r="8198" spans="1:10" hidden="1" x14ac:dyDescent="0.3">
      <c r="A8198" s="2" t="e">
        <f>Table1[[#This Row],[Befolyt]]</f>
        <v>#VALUE!</v>
      </c>
      <c r="B8198" t="e">
        <f>Table1[[#This Row],[ÜK]]</f>
        <v>#VALUE!</v>
      </c>
      <c r="C8198" s="3" t="e">
        <f>Table1[[#This Row],[Szla]]</f>
        <v>#VALUE!</v>
      </c>
      <c r="D8198" s="6" t="e">
        <f>Table1[[#This Row],[Kelt_hó]]</f>
        <v>#VALUE!</v>
      </c>
      <c r="E8198" t="e">
        <f>Table1[[#This Row],[Vevő]]</f>
        <v>#VALUE!</v>
      </c>
      <c r="F8198" t="e">
        <f>Table1[[#This Row],[Termékkör]]</f>
        <v>#VALUE!</v>
      </c>
      <c r="G8198" s="4" t="e">
        <f>Table1[[#This Row],[SzumElad]]</f>
        <v>#VALUE!</v>
      </c>
      <c r="H8198" s="7" t="e">
        <f>Table1[[#This Row],[Jut_%]]</f>
        <v>#VALUE!</v>
      </c>
      <c r="I8198" s="4" t="e">
        <f>Table1[[#This Row],[Jut]]</f>
        <v>#VALUE!</v>
      </c>
      <c r="J8198" s="4" t="e">
        <f>Table1[[#This Row],[Column1]]</f>
        <v>#VALUE!</v>
      </c>
    </row>
    <row r="8199" spans="1:10" hidden="1" x14ac:dyDescent="0.3">
      <c r="A8199" s="2" t="e">
        <f>Table1[[#This Row],[Befolyt]]</f>
        <v>#VALUE!</v>
      </c>
      <c r="B8199" t="e">
        <f>Table1[[#This Row],[ÜK]]</f>
        <v>#VALUE!</v>
      </c>
      <c r="C8199" s="3" t="e">
        <f>Table1[[#This Row],[Szla]]</f>
        <v>#VALUE!</v>
      </c>
      <c r="D8199" s="6" t="e">
        <f>Table1[[#This Row],[Kelt_hó]]</f>
        <v>#VALUE!</v>
      </c>
      <c r="E8199" t="e">
        <f>Table1[[#This Row],[Vevő]]</f>
        <v>#VALUE!</v>
      </c>
      <c r="F8199" t="e">
        <f>Table1[[#This Row],[Termékkör]]</f>
        <v>#VALUE!</v>
      </c>
      <c r="G8199" s="4" t="e">
        <f>Table1[[#This Row],[SzumElad]]</f>
        <v>#VALUE!</v>
      </c>
      <c r="H8199" s="7" t="e">
        <f>Table1[[#This Row],[Jut_%]]</f>
        <v>#VALUE!</v>
      </c>
      <c r="I8199" s="4" t="e">
        <f>Table1[[#This Row],[Jut]]</f>
        <v>#VALUE!</v>
      </c>
      <c r="J8199" s="4" t="e">
        <f>Table1[[#This Row],[Column1]]</f>
        <v>#VALUE!</v>
      </c>
    </row>
    <row r="8200" spans="1:10" hidden="1" x14ac:dyDescent="0.3">
      <c r="A8200" s="2" t="e">
        <f>Table1[[#This Row],[Befolyt]]</f>
        <v>#VALUE!</v>
      </c>
      <c r="B8200" t="e">
        <f>Table1[[#This Row],[ÜK]]</f>
        <v>#VALUE!</v>
      </c>
      <c r="C8200" s="3" t="e">
        <f>Table1[[#This Row],[Szla]]</f>
        <v>#VALUE!</v>
      </c>
      <c r="D8200" s="6" t="e">
        <f>Table1[[#This Row],[Kelt_hó]]</f>
        <v>#VALUE!</v>
      </c>
      <c r="E8200" t="e">
        <f>Table1[[#This Row],[Vevő]]</f>
        <v>#VALUE!</v>
      </c>
      <c r="F8200" t="e">
        <f>Table1[[#This Row],[Termékkör]]</f>
        <v>#VALUE!</v>
      </c>
      <c r="G8200" s="4" t="e">
        <f>Table1[[#This Row],[SzumElad]]</f>
        <v>#VALUE!</v>
      </c>
      <c r="H8200" s="7" t="e">
        <f>Table1[[#This Row],[Jut_%]]</f>
        <v>#VALUE!</v>
      </c>
      <c r="I8200" s="4" t="e">
        <f>Table1[[#This Row],[Jut]]</f>
        <v>#VALUE!</v>
      </c>
      <c r="J8200" s="4" t="e">
        <f>Table1[[#This Row],[Column1]]</f>
        <v>#VALUE!</v>
      </c>
    </row>
    <row r="8201" spans="1:10" hidden="1" x14ac:dyDescent="0.3">
      <c r="A8201" s="2" t="e">
        <f>Table1[[#This Row],[Befolyt]]</f>
        <v>#VALUE!</v>
      </c>
      <c r="B8201" t="e">
        <f>Table1[[#This Row],[ÜK]]</f>
        <v>#VALUE!</v>
      </c>
      <c r="C8201" s="3" t="e">
        <f>Table1[[#This Row],[Szla]]</f>
        <v>#VALUE!</v>
      </c>
      <c r="D8201" s="6" t="e">
        <f>Table1[[#This Row],[Kelt_hó]]</f>
        <v>#VALUE!</v>
      </c>
      <c r="E8201" t="e">
        <f>Table1[[#This Row],[Vevő]]</f>
        <v>#VALUE!</v>
      </c>
      <c r="F8201" t="e">
        <f>Table1[[#This Row],[Termékkör]]</f>
        <v>#VALUE!</v>
      </c>
      <c r="G8201" s="4" t="e">
        <f>Table1[[#This Row],[SzumElad]]</f>
        <v>#VALUE!</v>
      </c>
      <c r="H8201" s="7" t="e">
        <f>Table1[[#This Row],[Jut_%]]</f>
        <v>#VALUE!</v>
      </c>
      <c r="I8201" s="4" t="e">
        <f>Table1[[#This Row],[Jut]]</f>
        <v>#VALUE!</v>
      </c>
      <c r="J8201" s="4" t="e">
        <f>Table1[[#This Row],[Column1]]</f>
        <v>#VALUE!</v>
      </c>
    </row>
    <row r="8202" spans="1:10" hidden="1" x14ac:dyDescent="0.3">
      <c r="A8202" s="2" t="e">
        <f>Table1[[#This Row],[Befolyt]]</f>
        <v>#VALUE!</v>
      </c>
      <c r="B8202" t="e">
        <f>Table1[[#This Row],[ÜK]]</f>
        <v>#VALUE!</v>
      </c>
      <c r="C8202" s="3" t="e">
        <f>Table1[[#This Row],[Szla]]</f>
        <v>#VALUE!</v>
      </c>
      <c r="D8202" s="6" t="e">
        <f>Table1[[#This Row],[Kelt_hó]]</f>
        <v>#VALUE!</v>
      </c>
      <c r="E8202" t="e">
        <f>Table1[[#This Row],[Vevő]]</f>
        <v>#VALUE!</v>
      </c>
      <c r="F8202" t="e">
        <f>Table1[[#This Row],[Termékkör]]</f>
        <v>#VALUE!</v>
      </c>
      <c r="G8202" s="4" t="e">
        <f>Table1[[#This Row],[SzumElad]]</f>
        <v>#VALUE!</v>
      </c>
      <c r="H8202" s="7" t="e">
        <f>Table1[[#This Row],[Jut_%]]</f>
        <v>#VALUE!</v>
      </c>
      <c r="I8202" s="4" t="e">
        <f>Table1[[#This Row],[Jut]]</f>
        <v>#VALUE!</v>
      </c>
      <c r="J8202" s="4" t="e">
        <f>Table1[[#This Row],[Column1]]</f>
        <v>#VALUE!</v>
      </c>
    </row>
    <row r="8203" spans="1:10" hidden="1" x14ac:dyDescent="0.3">
      <c r="A8203" s="2" t="e">
        <f>Table1[[#This Row],[Befolyt]]</f>
        <v>#VALUE!</v>
      </c>
      <c r="B8203" t="e">
        <f>Table1[[#This Row],[ÜK]]</f>
        <v>#VALUE!</v>
      </c>
      <c r="C8203" s="3" t="e">
        <f>Table1[[#This Row],[Szla]]</f>
        <v>#VALUE!</v>
      </c>
      <c r="D8203" s="6" t="e">
        <f>Table1[[#This Row],[Kelt_hó]]</f>
        <v>#VALUE!</v>
      </c>
      <c r="E8203" t="e">
        <f>Table1[[#This Row],[Vevő]]</f>
        <v>#VALUE!</v>
      </c>
      <c r="F8203" t="e">
        <f>Table1[[#This Row],[Termékkör]]</f>
        <v>#VALUE!</v>
      </c>
      <c r="G8203" s="4" t="e">
        <f>Table1[[#This Row],[SzumElad]]</f>
        <v>#VALUE!</v>
      </c>
      <c r="H8203" s="7" t="e">
        <f>Table1[[#This Row],[Jut_%]]</f>
        <v>#VALUE!</v>
      </c>
      <c r="I8203" s="4" t="e">
        <f>Table1[[#This Row],[Jut]]</f>
        <v>#VALUE!</v>
      </c>
      <c r="J8203" s="4" t="e">
        <f>Table1[[#This Row],[Column1]]</f>
        <v>#VALUE!</v>
      </c>
    </row>
    <row r="8204" spans="1:10" hidden="1" x14ac:dyDescent="0.3">
      <c r="A8204" s="2" t="e">
        <f>Table1[[#This Row],[Befolyt]]</f>
        <v>#VALUE!</v>
      </c>
      <c r="B8204" t="e">
        <f>Table1[[#This Row],[ÜK]]</f>
        <v>#VALUE!</v>
      </c>
      <c r="C8204" s="3" t="e">
        <f>Table1[[#This Row],[Szla]]</f>
        <v>#VALUE!</v>
      </c>
      <c r="D8204" s="6" t="e">
        <f>Table1[[#This Row],[Kelt_hó]]</f>
        <v>#VALUE!</v>
      </c>
      <c r="E8204" t="e">
        <f>Table1[[#This Row],[Vevő]]</f>
        <v>#VALUE!</v>
      </c>
      <c r="F8204" t="e">
        <f>Table1[[#This Row],[Termékkör]]</f>
        <v>#VALUE!</v>
      </c>
      <c r="G8204" s="4" t="e">
        <f>Table1[[#This Row],[SzumElad]]</f>
        <v>#VALUE!</v>
      </c>
      <c r="H8204" s="7" t="e">
        <f>Table1[[#This Row],[Jut_%]]</f>
        <v>#VALUE!</v>
      </c>
      <c r="I8204" s="4" t="e">
        <f>Table1[[#This Row],[Jut]]</f>
        <v>#VALUE!</v>
      </c>
      <c r="J8204" s="4" t="e">
        <f>Table1[[#This Row],[Column1]]</f>
        <v>#VALUE!</v>
      </c>
    </row>
    <row r="8205" spans="1:10" hidden="1" x14ac:dyDescent="0.3">
      <c r="A8205" s="2" t="e">
        <f>Table1[[#This Row],[Befolyt]]</f>
        <v>#VALUE!</v>
      </c>
      <c r="B8205" t="e">
        <f>Table1[[#This Row],[ÜK]]</f>
        <v>#VALUE!</v>
      </c>
      <c r="C8205" s="3" t="e">
        <f>Table1[[#This Row],[Szla]]</f>
        <v>#VALUE!</v>
      </c>
      <c r="D8205" s="6" t="e">
        <f>Table1[[#This Row],[Kelt_hó]]</f>
        <v>#VALUE!</v>
      </c>
      <c r="E8205" t="e">
        <f>Table1[[#This Row],[Vevő]]</f>
        <v>#VALUE!</v>
      </c>
      <c r="F8205" t="e">
        <f>Table1[[#This Row],[Termékkör]]</f>
        <v>#VALUE!</v>
      </c>
      <c r="G8205" s="4" t="e">
        <f>Table1[[#This Row],[SzumElad]]</f>
        <v>#VALUE!</v>
      </c>
      <c r="H8205" s="7" t="e">
        <f>Table1[[#This Row],[Jut_%]]</f>
        <v>#VALUE!</v>
      </c>
      <c r="I8205" s="4" t="e">
        <f>Table1[[#This Row],[Jut]]</f>
        <v>#VALUE!</v>
      </c>
      <c r="J8205" s="4" t="e">
        <f>Table1[[#This Row],[Column1]]</f>
        <v>#VALUE!</v>
      </c>
    </row>
    <row r="8206" spans="1:10" hidden="1" x14ac:dyDescent="0.3">
      <c r="A8206" s="2" t="e">
        <f>Table1[[#This Row],[Befolyt]]</f>
        <v>#VALUE!</v>
      </c>
      <c r="B8206" t="e">
        <f>Table1[[#This Row],[ÜK]]</f>
        <v>#VALUE!</v>
      </c>
      <c r="C8206" s="3" t="e">
        <f>Table1[[#This Row],[Szla]]</f>
        <v>#VALUE!</v>
      </c>
      <c r="D8206" s="6" t="e">
        <f>Table1[[#This Row],[Kelt_hó]]</f>
        <v>#VALUE!</v>
      </c>
      <c r="E8206" t="e">
        <f>Table1[[#This Row],[Vevő]]</f>
        <v>#VALUE!</v>
      </c>
      <c r="F8206" t="e">
        <f>Table1[[#This Row],[Termékkör]]</f>
        <v>#VALUE!</v>
      </c>
      <c r="G8206" s="4" t="e">
        <f>Table1[[#This Row],[SzumElad]]</f>
        <v>#VALUE!</v>
      </c>
      <c r="H8206" s="7" t="e">
        <f>Table1[[#This Row],[Jut_%]]</f>
        <v>#VALUE!</v>
      </c>
      <c r="I8206" s="4" t="e">
        <f>Table1[[#This Row],[Jut]]</f>
        <v>#VALUE!</v>
      </c>
      <c r="J8206" s="4" t="e">
        <f>Table1[[#This Row],[Column1]]</f>
        <v>#VALUE!</v>
      </c>
    </row>
    <row r="8207" spans="1:10" hidden="1" x14ac:dyDescent="0.3">
      <c r="A8207" s="2" t="e">
        <f>Table1[[#This Row],[Befolyt]]</f>
        <v>#VALUE!</v>
      </c>
      <c r="B8207" t="e">
        <f>Table1[[#This Row],[ÜK]]</f>
        <v>#VALUE!</v>
      </c>
      <c r="C8207" s="3" t="e">
        <f>Table1[[#This Row],[Szla]]</f>
        <v>#VALUE!</v>
      </c>
      <c r="D8207" s="6" t="e">
        <f>Table1[[#This Row],[Kelt_hó]]</f>
        <v>#VALUE!</v>
      </c>
      <c r="E8207" t="e">
        <f>Table1[[#This Row],[Vevő]]</f>
        <v>#VALUE!</v>
      </c>
      <c r="F8207" t="e">
        <f>Table1[[#This Row],[Termékkör]]</f>
        <v>#VALUE!</v>
      </c>
      <c r="G8207" s="4" t="e">
        <f>Table1[[#This Row],[SzumElad]]</f>
        <v>#VALUE!</v>
      </c>
      <c r="H8207" s="7" t="e">
        <f>Table1[[#This Row],[Jut_%]]</f>
        <v>#VALUE!</v>
      </c>
      <c r="I8207" s="4" t="e">
        <f>Table1[[#This Row],[Jut]]</f>
        <v>#VALUE!</v>
      </c>
      <c r="J8207" s="4" t="e">
        <f>Table1[[#This Row],[Column1]]</f>
        <v>#VALUE!</v>
      </c>
    </row>
    <row r="8208" spans="1:10" hidden="1" x14ac:dyDescent="0.3">
      <c r="A8208" s="2" t="e">
        <f>Table1[[#This Row],[Befolyt]]</f>
        <v>#VALUE!</v>
      </c>
      <c r="B8208" t="e">
        <f>Table1[[#This Row],[ÜK]]</f>
        <v>#VALUE!</v>
      </c>
      <c r="C8208" s="3" t="e">
        <f>Table1[[#This Row],[Szla]]</f>
        <v>#VALUE!</v>
      </c>
      <c r="D8208" s="6" t="e">
        <f>Table1[[#This Row],[Kelt_hó]]</f>
        <v>#VALUE!</v>
      </c>
      <c r="E8208" t="e">
        <f>Table1[[#This Row],[Vevő]]</f>
        <v>#VALUE!</v>
      </c>
      <c r="F8208" t="e">
        <f>Table1[[#This Row],[Termékkör]]</f>
        <v>#VALUE!</v>
      </c>
      <c r="G8208" s="4" t="e">
        <f>Table1[[#This Row],[SzumElad]]</f>
        <v>#VALUE!</v>
      </c>
      <c r="H8208" s="7" t="e">
        <f>Table1[[#This Row],[Jut_%]]</f>
        <v>#VALUE!</v>
      </c>
      <c r="I8208" s="4" t="e">
        <f>Table1[[#This Row],[Jut]]</f>
        <v>#VALUE!</v>
      </c>
      <c r="J8208" s="4" t="e">
        <f>Table1[[#This Row],[Column1]]</f>
        <v>#VALUE!</v>
      </c>
    </row>
    <row r="8209" spans="1:10" hidden="1" x14ac:dyDescent="0.3">
      <c r="A8209" s="2" t="e">
        <f>Table1[[#This Row],[Befolyt]]</f>
        <v>#VALUE!</v>
      </c>
      <c r="B8209" t="e">
        <f>Table1[[#This Row],[ÜK]]</f>
        <v>#VALUE!</v>
      </c>
      <c r="C8209" s="3" t="e">
        <f>Table1[[#This Row],[Szla]]</f>
        <v>#VALUE!</v>
      </c>
      <c r="D8209" s="6" t="e">
        <f>Table1[[#This Row],[Kelt_hó]]</f>
        <v>#VALUE!</v>
      </c>
      <c r="E8209" t="e">
        <f>Table1[[#This Row],[Vevő]]</f>
        <v>#VALUE!</v>
      </c>
      <c r="F8209" t="e">
        <f>Table1[[#This Row],[Termékkör]]</f>
        <v>#VALUE!</v>
      </c>
      <c r="G8209" s="4" t="e">
        <f>Table1[[#This Row],[SzumElad]]</f>
        <v>#VALUE!</v>
      </c>
      <c r="H8209" s="7" t="e">
        <f>Table1[[#This Row],[Jut_%]]</f>
        <v>#VALUE!</v>
      </c>
      <c r="I8209" s="4" t="e">
        <f>Table1[[#This Row],[Jut]]</f>
        <v>#VALUE!</v>
      </c>
      <c r="J8209" s="4" t="e">
        <f>Table1[[#This Row],[Column1]]</f>
        <v>#VALUE!</v>
      </c>
    </row>
    <row r="8210" spans="1:10" hidden="1" x14ac:dyDescent="0.3">
      <c r="A8210" s="2" t="e">
        <f>Table1[[#This Row],[Befolyt]]</f>
        <v>#VALUE!</v>
      </c>
      <c r="B8210" t="e">
        <f>Table1[[#This Row],[ÜK]]</f>
        <v>#VALUE!</v>
      </c>
      <c r="C8210" s="3" t="e">
        <f>Table1[[#This Row],[Szla]]</f>
        <v>#VALUE!</v>
      </c>
      <c r="D8210" s="6" t="e">
        <f>Table1[[#This Row],[Kelt_hó]]</f>
        <v>#VALUE!</v>
      </c>
      <c r="E8210" t="e">
        <f>Table1[[#This Row],[Vevő]]</f>
        <v>#VALUE!</v>
      </c>
      <c r="F8210" t="e">
        <f>Table1[[#This Row],[Termékkör]]</f>
        <v>#VALUE!</v>
      </c>
      <c r="G8210" s="4" t="e">
        <f>Table1[[#This Row],[SzumElad]]</f>
        <v>#VALUE!</v>
      </c>
      <c r="H8210" s="7" t="e">
        <f>Table1[[#This Row],[Jut_%]]</f>
        <v>#VALUE!</v>
      </c>
      <c r="I8210" s="4" t="e">
        <f>Table1[[#This Row],[Jut]]</f>
        <v>#VALUE!</v>
      </c>
      <c r="J8210" s="4" t="e">
        <f>Table1[[#This Row],[Column1]]</f>
        <v>#VALUE!</v>
      </c>
    </row>
    <row r="8211" spans="1:10" hidden="1" x14ac:dyDescent="0.3">
      <c r="A8211" s="2" t="e">
        <f>Table1[[#This Row],[Befolyt]]</f>
        <v>#VALUE!</v>
      </c>
      <c r="B8211" t="e">
        <f>Table1[[#This Row],[ÜK]]</f>
        <v>#VALUE!</v>
      </c>
      <c r="C8211" s="3" t="e">
        <f>Table1[[#This Row],[Szla]]</f>
        <v>#VALUE!</v>
      </c>
      <c r="D8211" s="6" t="e">
        <f>Table1[[#This Row],[Kelt_hó]]</f>
        <v>#VALUE!</v>
      </c>
      <c r="E8211" t="e">
        <f>Table1[[#This Row],[Vevő]]</f>
        <v>#VALUE!</v>
      </c>
      <c r="F8211" t="e">
        <f>Table1[[#This Row],[Termékkör]]</f>
        <v>#VALUE!</v>
      </c>
      <c r="G8211" s="4" t="e">
        <f>Table1[[#This Row],[SzumElad]]</f>
        <v>#VALUE!</v>
      </c>
      <c r="H8211" s="7" t="e">
        <f>Table1[[#This Row],[Jut_%]]</f>
        <v>#VALUE!</v>
      </c>
      <c r="I8211" s="4" t="e">
        <f>Table1[[#This Row],[Jut]]</f>
        <v>#VALUE!</v>
      </c>
      <c r="J8211" s="4" t="e">
        <f>Table1[[#This Row],[Column1]]</f>
        <v>#VALUE!</v>
      </c>
    </row>
    <row r="8212" spans="1:10" hidden="1" x14ac:dyDescent="0.3">
      <c r="A8212" s="2" t="e">
        <f>Table1[[#This Row],[Befolyt]]</f>
        <v>#VALUE!</v>
      </c>
      <c r="B8212" t="e">
        <f>Table1[[#This Row],[ÜK]]</f>
        <v>#VALUE!</v>
      </c>
      <c r="C8212" s="3" t="e">
        <f>Table1[[#This Row],[Szla]]</f>
        <v>#VALUE!</v>
      </c>
      <c r="D8212" s="6" t="e">
        <f>Table1[[#This Row],[Kelt_hó]]</f>
        <v>#VALUE!</v>
      </c>
      <c r="E8212" t="e">
        <f>Table1[[#This Row],[Vevő]]</f>
        <v>#VALUE!</v>
      </c>
      <c r="F8212" t="e">
        <f>Table1[[#This Row],[Termékkör]]</f>
        <v>#VALUE!</v>
      </c>
      <c r="G8212" s="4" t="e">
        <f>Table1[[#This Row],[SzumElad]]</f>
        <v>#VALUE!</v>
      </c>
      <c r="H8212" s="7" t="e">
        <f>Table1[[#This Row],[Jut_%]]</f>
        <v>#VALUE!</v>
      </c>
      <c r="I8212" s="4" t="e">
        <f>Table1[[#This Row],[Jut]]</f>
        <v>#VALUE!</v>
      </c>
      <c r="J8212" s="4" t="e">
        <f>Table1[[#This Row],[Column1]]</f>
        <v>#VALUE!</v>
      </c>
    </row>
    <row r="8213" spans="1:10" hidden="1" x14ac:dyDescent="0.3">
      <c r="A8213" s="2" t="e">
        <f>Table1[[#This Row],[Befolyt]]</f>
        <v>#VALUE!</v>
      </c>
      <c r="B8213" t="e">
        <f>Table1[[#This Row],[ÜK]]</f>
        <v>#VALUE!</v>
      </c>
      <c r="C8213" s="3" t="e">
        <f>Table1[[#This Row],[Szla]]</f>
        <v>#VALUE!</v>
      </c>
      <c r="D8213" s="6" t="e">
        <f>Table1[[#This Row],[Kelt_hó]]</f>
        <v>#VALUE!</v>
      </c>
      <c r="E8213" t="e">
        <f>Table1[[#This Row],[Vevő]]</f>
        <v>#VALUE!</v>
      </c>
      <c r="F8213" t="e">
        <f>Table1[[#This Row],[Termékkör]]</f>
        <v>#VALUE!</v>
      </c>
      <c r="G8213" s="4" t="e">
        <f>Table1[[#This Row],[SzumElad]]</f>
        <v>#VALUE!</v>
      </c>
      <c r="H8213" s="7" t="e">
        <f>Table1[[#This Row],[Jut_%]]</f>
        <v>#VALUE!</v>
      </c>
      <c r="I8213" s="4" t="e">
        <f>Table1[[#This Row],[Jut]]</f>
        <v>#VALUE!</v>
      </c>
      <c r="J8213" s="4" t="e">
        <f>Table1[[#This Row],[Column1]]</f>
        <v>#VALUE!</v>
      </c>
    </row>
    <row r="8214" spans="1:10" hidden="1" x14ac:dyDescent="0.3">
      <c r="A8214" s="2" t="e">
        <f>Table1[[#This Row],[Befolyt]]</f>
        <v>#VALUE!</v>
      </c>
      <c r="B8214" t="e">
        <f>Table1[[#This Row],[ÜK]]</f>
        <v>#VALUE!</v>
      </c>
      <c r="C8214" s="3" t="e">
        <f>Table1[[#This Row],[Szla]]</f>
        <v>#VALUE!</v>
      </c>
      <c r="D8214" s="6" t="e">
        <f>Table1[[#This Row],[Kelt_hó]]</f>
        <v>#VALUE!</v>
      </c>
      <c r="E8214" t="e">
        <f>Table1[[#This Row],[Vevő]]</f>
        <v>#VALUE!</v>
      </c>
      <c r="F8214" t="e">
        <f>Table1[[#This Row],[Termékkör]]</f>
        <v>#VALUE!</v>
      </c>
      <c r="G8214" s="4" t="e">
        <f>Table1[[#This Row],[SzumElad]]</f>
        <v>#VALUE!</v>
      </c>
      <c r="H8214" s="7" t="e">
        <f>Table1[[#This Row],[Jut_%]]</f>
        <v>#VALUE!</v>
      </c>
      <c r="I8214" s="4" t="e">
        <f>Table1[[#This Row],[Jut]]</f>
        <v>#VALUE!</v>
      </c>
      <c r="J8214" s="4" t="e">
        <f>Table1[[#This Row],[Column1]]</f>
        <v>#VALUE!</v>
      </c>
    </row>
    <row r="8215" spans="1:10" hidden="1" x14ac:dyDescent="0.3">
      <c r="A8215" s="2" t="e">
        <f>Table1[[#This Row],[Befolyt]]</f>
        <v>#VALUE!</v>
      </c>
      <c r="B8215" t="e">
        <f>Table1[[#This Row],[ÜK]]</f>
        <v>#VALUE!</v>
      </c>
      <c r="C8215" s="3" t="e">
        <f>Table1[[#This Row],[Szla]]</f>
        <v>#VALUE!</v>
      </c>
      <c r="D8215" s="6" t="e">
        <f>Table1[[#This Row],[Kelt_hó]]</f>
        <v>#VALUE!</v>
      </c>
      <c r="E8215" t="e">
        <f>Table1[[#This Row],[Vevő]]</f>
        <v>#VALUE!</v>
      </c>
      <c r="F8215" t="e">
        <f>Table1[[#This Row],[Termékkör]]</f>
        <v>#VALUE!</v>
      </c>
      <c r="G8215" s="4" t="e">
        <f>Table1[[#This Row],[SzumElad]]</f>
        <v>#VALUE!</v>
      </c>
      <c r="H8215" s="7" t="e">
        <f>Table1[[#This Row],[Jut_%]]</f>
        <v>#VALUE!</v>
      </c>
      <c r="I8215" s="4" t="e">
        <f>Table1[[#This Row],[Jut]]</f>
        <v>#VALUE!</v>
      </c>
      <c r="J8215" s="4" t="e">
        <f>Table1[[#This Row],[Column1]]</f>
        <v>#VALUE!</v>
      </c>
    </row>
    <row r="8216" spans="1:10" hidden="1" x14ac:dyDescent="0.3">
      <c r="A8216" s="2" t="e">
        <f>Table1[[#This Row],[Befolyt]]</f>
        <v>#VALUE!</v>
      </c>
      <c r="B8216" t="e">
        <f>Table1[[#This Row],[ÜK]]</f>
        <v>#VALUE!</v>
      </c>
      <c r="C8216" s="3" t="e">
        <f>Table1[[#This Row],[Szla]]</f>
        <v>#VALUE!</v>
      </c>
      <c r="D8216" s="6" t="e">
        <f>Table1[[#This Row],[Kelt_hó]]</f>
        <v>#VALUE!</v>
      </c>
      <c r="E8216" t="e">
        <f>Table1[[#This Row],[Vevő]]</f>
        <v>#VALUE!</v>
      </c>
      <c r="F8216" t="e">
        <f>Table1[[#This Row],[Termékkör]]</f>
        <v>#VALUE!</v>
      </c>
      <c r="G8216" s="4" t="e">
        <f>Table1[[#This Row],[SzumElad]]</f>
        <v>#VALUE!</v>
      </c>
      <c r="H8216" s="7" t="e">
        <f>Table1[[#This Row],[Jut_%]]</f>
        <v>#VALUE!</v>
      </c>
      <c r="I8216" s="4" t="e">
        <f>Table1[[#This Row],[Jut]]</f>
        <v>#VALUE!</v>
      </c>
      <c r="J8216" s="4" t="e">
        <f>Table1[[#This Row],[Column1]]</f>
        <v>#VALUE!</v>
      </c>
    </row>
    <row r="8217" spans="1:10" hidden="1" x14ac:dyDescent="0.3">
      <c r="A8217" s="2" t="e">
        <f>Table1[[#This Row],[Befolyt]]</f>
        <v>#VALUE!</v>
      </c>
      <c r="B8217" t="e">
        <f>Table1[[#This Row],[ÜK]]</f>
        <v>#VALUE!</v>
      </c>
      <c r="C8217" s="3" t="e">
        <f>Table1[[#This Row],[Szla]]</f>
        <v>#VALUE!</v>
      </c>
      <c r="D8217" s="6" t="e">
        <f>Table1[[#This Row],[Kelt_hó]]</f>
        <v>#VALUE!</v>
      </c>
      <c r="E8217" t="e">
        <f>Table1[[#This Row],[Vevő]]</f>
        <v>#VALUE!</v>
      </c>
      <c r="F8217" t="e">
        <f>Table1[[#This Row],[Termékkör]]</f>
        <v>#VALUE!</v>
      </c>
      <c r="G8217" s="4" t="e">
        <f>Table1[[#This Row],[SzumElad]]</f>
        <v>#VALUE!</v>
      </c>
      <c r="H8217" s="7" t="e">
        <f>Table1[[#This Row],[Jut_%]]</f>
        <v>#VALUE!</v>
      </c>
      <c r="I8217" s="4" t="e">
        <f>Table1[[#This Row],[Jut]]</f>
        <v>#VALUE!</v>
      </c>
      <c r="J8217" s="4" t="e">
        <f>Table1[[#This Row],[Column1]]</f>
        <v>#VALUE!</v>
      </c>
    </row>
    <row r="8218" spans="1:10" hidden="1" x14ac:dyDescent="0.3">
      <c r="A8218" s="2" t="e">
        <f>Table1[[#This Row],[Befolyt]]</f>
        <v>#VALUE!</v>
      </c>
      <c r="B8218" t="e">
        <f>Table1[[#This Row],[ÜK]]</f>
        <v>#VALUE!</v>
      </c>
      <c r="C8218" s="3" t="e">
        <f>Table1[[#This Row],[Szla]]</f>
        <v>#VALUE!</v>
      </c>
      <c r="D8218" s="6" t="e">
        <f>Table1[[#This Row],[Kelt_hó]]</f>
        <v>#VALUE!</v>
      </c>
      <c r="E8218" t="e">
        <f>Table1[[#This Row],[Vevő]]</f>
        <v>#VALUE!</v>
      </c>
      <c r="F8218" t="e">
        <f>Table1[[#This Row],[Termékkör]]</f>
        <v>#VALUE!</v>
      </c>
      <c r="G8218" s="4" t="e">
        <f>Table1[[#This Row],[SzumElad]]</f>
        <v>#VALUE!</v>
      </c>
      <c r="H8218" s="7" t="e">
        <f>Table1[[#This Row],[Jut_%]]</f>
        <v>#VALUE!</v>
      </c>
      <c r="I8218" s="4" t="e">
        <f>Table1[[#This Row],[Jut]]</f>
        <v>#VALUE!</v>
      </c>
      <c r="J8218" s="4" t="e">
        <f>Table1[[#This Row],[Column1]]</f>
        <v>#VALUE!</v>
      </c>
    </row>
    <row r="8219" spans="1:10" hidden="1" x14ac:dyDescent="0.3">
      <c r="A8219" s="2" t="e">
        <f>Table1[[#This Row],[Befolyt]]</f>
        <v>#VALUE!</v>
      </c>
      <c r="B8219" t="e">
        <f>Table1[[#This Row],[ÜK]]</f>
        <v>#VALUE!</v>
      </c>
      <c r="C8219" s="3" t="e">
        <f>Table1[[#This Row],[Szla]]</f>
        <v>#VALUE!</v>
      </c>
      <c r="D8219" s="6" t="e">
        <f>Table1[[#This Row],[Kelt_hó]]</f>
        <v>#VALUE!</v>
      </c>
      <c r="E8219" t="e">
        <f>Table1[[#This Row],[Vevő]]</f>
        <v>#VALUE!</v>
      </c>
      <c r="F8219" t="e">
        <f>Table1[[#This Row],[Termékkör]]</f>
        <v>#VALUE!</v>
      </c>
      <c r="G8219" s="4" t="e">
        <f>Table1[[#This Row],[SzumElad]]</f>
        <v>#VALUE!</v>
      </c>
      <c r="H8219" s="7" t="e">
        <f>Table1[[#This Row],[Jut_%]]</f>
        <v>#VALUE!</v>
      </c>
      <c r="I8219" s="4" t="e">
        <f>Table1[[#This Row],[Jut]]</f>
        <v>#VALUE!</v>
      </c>
      <c r="J8219" s="4" t="e">
        <f>Table1[[#This Row],[Column1]]</f>
        <v>#VALUE!</v>
      </c>
    </row>
    <row r="8220" spans="1:10" hidden="1" x14ac:dyDescent="0.3">
      <c r="A8220" s="2" t="e">
        <f>Table1[[#This Row],[Befolyt]]</f>
        <v>#VALUE!</v>
      </c>
      <c r="B8220" t="e">
        <f>Table1[[#This Row],[ÜK]]</f>
        <v>#VALUE!</v>
      </c>
      <c r="C8220" s="3" t="e">
        <f>Table1[[#This Row],[Szla]]</f>
        <v>#VALUE!</v>
      </c>
      <c r="D8220" s="6" t="e">
        <f>Table1[[#This Row],[Kelt_hó]]</f>
        <v>#VALUE!</v>
      </c>
      <c r="E8220" t="e">
        <f>Table1[[#This Row],[Vevő]]</f>
        <v>#VALUE!</v>
      </c>
      <c r="F8220" t="e">
        <f>Table1[[#This Row],[Termékkör]]</f>
        <v>#VALUE!</v>
      </c>
      <c r="G8220" s="4" t="e">
        <f>Table1[[#This Row],[SzumElad]]</f>
        <v>#VALUE!</v>
      </c>
      <c r="H8220" s="7" t="e">
        <f>Table1[[#This Row],[Jut_%]]</f>
        <v>#VALUE!</v>
      </c>
      <c r="I8220" s="4" t="e">
        <f>Table1[[#This Row],[Jut]]</f>
        <v>#VALUE!</v>
      </c>
      <c r="J8220" s="4" t="e">
        <f>Table1[[#This Row],[Column1]]</f>
        <v>#VALUE!</v>
      </c>
    </row>
    <row r="8221" spans="1:10" hidden="1" x14ac:dyDescent="0.3">
      <c r="A8221" s="2" t="e">
        <f>Table1[[#This Row],[Befolyt]]</f>
        <v>#VALUE!</v>
      </c>
      <c r="B8221" t="e">
        <f>Table1[[#This Row],[ÜK]]</f>
        <v>#VALUE!</v>
      </c>
      <c r="C8221" s="3" t="e">
        <f>Table1[[#This Row],[Szla]]</f>
        <v>#VALUE!</v>
      </c>
      <c r="D8221" s="6" t="e">
        <f>Table1[[#This Row],[Kelt_hó]]</f>
        <v>#VALUE!</v>
      </c>
      <c r="E8221" t="e">
        <f>Table1[[#This Row],[Vevő]]</f>
        <v>#VALUE!</v>
      </c>
      <c r="F8221" t="e">
        <f>Table1[[#This Row],[Termékkör]]</f>
        <v>#VALUE!</v>
      </c>
      <c r="G8221" s="4" t="e">
        <f>Table1[[#This Row],[SzumElad]]</f>
        <v>#VALUE!</v>
      </c>
      <c r="H8221" s="7" t="e">
        <f>Table1[[#This Row],[Jut_%]]</f>
        <v>#VALUE!</v>
      </c>
      <c r="I8221" s="4" t="e">
        <f>Table1[[#This Row],[Jut]]</f>
        <v>#VALUE!</v>
      </c>
      <c r="J8221" s="4" t="e">
        <f>Table1[[#This Row],[Column1]]</f>
        <v>#VALUE!</v>
      </c>
    </row>
    <row r="8222" spans="1:10" hidden="1" x14ac:dyDescent="0.3">
      <c r="A8222" s="2" t="e">
        <f>Table1[[#This Row],[Befolyt]]</f>
        <v>#VALUE!</v>
      </c>
      <c r="B8222" t="e">
        <f>Table1[[#This Row],[ÜK]]</f>
        <v>#VALUE!</v>
      </c>
      <c r="C8222" s="3" t="e">
        <f>Table1[[#This Row],[Szla]]</f>
        <v>#VALUE!</v>
      </c>
      <c r="D8222" s="6" t="e">
        <f>Table1[[#This Row],[Kelt_hó]]</f>
        <v>#VALUE!</v>
      </c>
      <c r="E8222" t="e">
        <f>Table1[[#This Row],[Vevő]]</f>
        <v>#VALUE!</v>
      </c>
      <c r="F8222" t="e">
        <f>Table1[[#This Row],[Termékkör]]</f>
        <v>#VALUE!</v>
      </c>
      <c r="G8222" s="4" t="e">
        <f>Table1[[#This Row],[SzumElad]]</f>
        <v>#VALUE!</v>
      </c>
      <c r="H8222" s="7" t="e">
        <f>Table1[[#This Row],[Jut_%]]</f>
        <v>#VALUE!</v>
      </c>
      <c r="I8222" s="4" t="e">
        <f>Table1[[#This Row],[Jut]]</f>
        <v>#VALUE!</v>
      </c>
      <c r="J8222" s="4" t="e">
        <f>Table1[[#This Row],[Column1]]</f>
        <v>#VALUE!</v>
      </c>
    </row>
    <row r="8223" spans="1:10" hidden="1" x14ac:dyDescent="0.3">
      <c r="A8223" s="2" t="e">
        <f>Table1[[#This Row],[Befolyt]]</f>
        <v>#VALUE!</v>
      </c>
      <c r="B8223" t="e">
        <f>Table1[[#This Row],[ÜK]]</f>
        <v>#VALUE!</v>
      </c>
      <c r="C8223" s="3" t="e">
        <f>Table1[[#This Row],[Szla]]</f>
        <v>#VALUE!</v>
      </c>
      <c r="D8223" s="6" t="e">
        <f>Table1[[#This Row],[Kelt_hó]]</f>
        <v>#VALUE!</v>
      </c>
      <c r="E8223" t="e">
        <f>Table1[[#This Row],[Vevő]]</f>
        <v>#VALUE!</v>
      </c>
      <c r="F8223" t="e">
        <f>Table1[[#This Row],[Termékkör]]</f>
        <v>#VALUE!</v>
      </c>
      <c r="G8223" s="4" t="e">
        <f>Table1[[#This Row],[SzumElad]]</f>
        <v>#VALUE!</v>
      </c>
      <c r="H8223" s="7" t="e">
        <f>Table1[[#This Row],[Jut_%]]</f>
        <v>#VALUE!</v>
      </c>
      <c r="I8223" s="4" t="e">
        <f>Table1[[#This Row],[Jut]]</f>
        <v>#VALUE!</v>
      </c>
      <c r="J8223" s="4" t="e">
        <f>Table1[[#This Row],[Column1]]</f>
        <v>#VALUE!</v>
      </c>
    </row>
    <row r="8224" spans="1:10" hidden="1" x14ac:dyDescent="0.3">
      <c r="A8224" s="2" t="e">
        <f>Table1[[#This Row],[Befolyt]]</f>
        <v>#VALUE!</v>
      </c>
      <c r="B8224" t="e">
        <f>Table1[[#This Row],[ÜK]]</f>
        <v>#VALUE!</v>
      </c>
      <c r="C8224" s="3" t="e">
        <f>Table1[[#This Row],[Szla]]</f>
        <v>#VALUE!</v>
      </c>
      <c r="D8224" s="6" t="e">
        <f>Table1[[#This Row],[Kelt_hó]]</f>
        <v>#VALUE!</v>
      </c>
      <c r="E8224" t="e">
        <f>Table1[[#This Row],[Vevő]]</f>
        <v>#VALUE!</v>
      </c>
      <c r="F8224" t="e">
        <f>Table1[[#This Row],[Termékkör]]</f>
        <v>#VALUE!</v>
      </c>
      <c r="G8224" s="4" t="e">
        <f>Table1[[#This Row],[SzumElad]]</f>
        <v>#VALUE!</v>
      </c>
      <c r="H8224" s="7" t="e">
        <f>Table1[[#This Row],[Jut_%]]</f>
        <v>#VALUE!</v>
      </c>
      <c r="I8224" s="4" t="e">
        <f>Table1[[#This Row],[Jut]]</f>
        <v>#VALUE!</v>
      </c>
      <c r="J8224" s="4" t="e">
        <f>Table1[[#This Row],[Column1]]</f>
        <v>#VALUE!</v>
      </c>
    </row>
    <row r="8225" spans="1:10" hidden="1" x14ac:dyDescent="0.3">
      <c r="A8225" s="2" t="e">
        <f>Table1[[#This Row],[Befolyt]]</f>
        <v>#VALUE!</v>
      </c>
      <c r="B8225" t="e">
        <f>Table1[[#This Row],[ÜK]]</f>
        <v>#VALUE!</v>
      </c>
      <c r="C8225" s="3" t="e">
        <f>Table1[[#This Row],[Szla]]</f>
        <v>#VALUE!</v>
      </c>
      <c r="D8225" s="6" t="e">
        <f>Table1[[#This Row],[Kelt_hó]]</f>
        <v>#VALUE!</v>
      </c>
      <c r="E8225" t="e">
        <f>Table1[[#This Row],[Vevő]]</f>
        <v>#VALUE!</v>
      </c>
      <c r="F8225" t="e">
        <f>Table1[[#This Row],[Termékkör]]</f>
        <v>#VALUE!</v>
      </c>
      <c r="G8225" s="4" t="e">
        <f>Table1[[#This Row],[SzumElad]]</f>
        <v>#VALUE!</v>
      </c>
      <c r="H8225" s="7" t="e">
        <f>Table1[[#This Row],[Jut_%]]</f>
        <v>#VALUE!</v>
      </c>
      <c r="I8225" s="4" t="e">
        <f>Table1[[#This Row],[Jut]]</f>
        <v>#VALUE!</v>
      </c>
      <c r="J8225" s="4" t="e">
        <f>Table1[[#This Row],[Column1]]</f>
        <v>#VALUE!</v>
      </c>
    </row>
    <row r="8226" spans="1:10" hidden="1" x14ac:dyDescent="0.3">
      <c r="A8226" s="2" t="e">
        <f>Table1[[#This Row],[Befolyt]]</f>
        <v>#VALUE!</v>
      </c>
      <c r="B8226" t="e">
        <f>Table1[[#This Row],[ÜK]]</f>
        <v>#VALUE!</v>
      </c>
      <c r="C8226" s="3" t="e">
        <f>Table1[[#This Row],[Szla]]</f>
        <v>#VALUE!</v>
      </c>
      <c r="D8226" s="6" t="e">
        <f>Table1[[#This Row],[Kelt_hó]]</f>
        <v>#VALUE!</v>
      </c>
      <c r="E8226" t="e">
        <f>Table1[[#This Row],[Vevő]]</f>
        <v>#VALUE!</v>
      </c>
      <c r="F8226" t="e">
        <f>Table1[[#This Row],[Termékkör]]</f>
        <v>#VALUE!</v>
      </c>
      <c r="G8226" s="4" t="e">
        <f>Table1[[#This Row],[SzumElad]]</f>
        <v>#VALUE!</v>
      </c>
      <c r="H8226" s="7" t="e">
        <f>Table1[[#This Row],[Jut_%]]</f>
        <v>#VALUE!</v>
      </c>
      <c r="I8226" s="4" t="e">
        <f>Table1[[#This Row],[Jut]]</f>
        <v>#VALUE!</v>
      </c>
      <c r="J8226" s="4" t="e">
        <f>Table1[[#This Row],[Column1]]</f>
        <v>#VALUE!</v>
      </c>
    </row>
    <row r="8227" spans="1:10" hidden="1" x14ac:dyDescent="0.3">
      <c r="A8227" s="2" t="e">
        <f>Table1[[#This Row],[Befolyt]]</f>
        <v>#VALUE!</v>
      </c>
      <c r="B8227" t="e">
        <f>Table1[[#This Row],[ÜK]]</f>
        <v>#VALUE!</v>
      </c>
      <c r="C8227" s="3" t="e">
        <f>Table1[[#This Row],[Szla]]</f>
        <v>#VALUE!</v>
      </c>
      <c r="D8227" s="6" t="e">
        <f>Table1[[#This Row],[Kelt_hó]]</f>
        <v>#VALUE!</v>
      </c>
      <c r="E8227" t="e">
        <f>Table1[[#This Row],[Vevő]]</f>
        <v>#VALUE!</v>
      </c>
      <c r="F8227" t="e">
        <f>Table1[[#This Row],[Termékkör]]</f>
        <v>#VALUE!</v>
      </c>
      <c r="G8227" s="4" t="e">
        <f>Table1[[#This Row],[SzumElad]]</f>
        <v>#VALUE!</v>
      </c>
      <c r="H8227" s="7" t="e">
        <f>Table1[[#This Row],[Jut_%]]</f>
        <v>#VALUE!</v>
      </c>
      <c r="I8227" s="4" t="e">
        <f>Table1[[#This Row],[Jut]]</f>
        <v>#VALUE!</v>
      </c>
      <c r="J8227" s="4" t="e">
        <f>Table1[[#This Row],[Column1]]</f>
        <v>#VALUE!</v>
      </c>
    </row>
    <row r="8228" spans="1:10" hidden="1" x14ac:dyDescent="0.3">
      <c r="A8228" s="2" t="e">
        <f>Table1[[#This Row],[Befolyt]]</f>
        <v>#VALUE!</v>
      </c>
      <c r="B8228" t="e">
        <f>Table1[[#This Row],[ÜK]]</f>
        <v>#VALUE!</v>
      </c>
      <c r="C8228" s="3" t="e">
        <f>Table1[[#This Row],[Szla]]</f>
        <v>#VALUE!</v>
      </c>
      <c r="D8228" s="6" t="e">
        <f>Table1[[#This Row],[Kelt_hó]]</f>
        <v>#VALUE!</v>
      </c>
      <c r="E8228" t="e">
        <f>Table1[[#This Row],[Vevő]]</f>
        <v>#VALUE!</v>
      </c>
      <c r="F8228" t="e">
        <f>Table1[[#This Row],[Termékkör]]</f>
        <v>#VALUE!</v>
      </c>
      <c r="G8228" s="4" t="e">
        <f>Table1[[#This Row],[SzumElad]]</f>
        <v>#VALUE!</v>
      </c>
      <c r="H8228" s="7" t="e">
        <f>Table1[[#This Row],[Jut_%]]</f>
        <v>#VALUE!</v>
      </c>
      <c r="I8228" s="4" t="e">
        <f>Table1[[#This Row],[Jut]]</f>
        <v>#VALUE!</v>
      </c>
      <c r="J8228" s="4" t="e">
        <f>Table1[[#This Row],[Column1]]</f>
        <v>#VALUE!</v>
      </c>
    </row>
    <row r="8229" spans="1:10" hidden="1" x14ac:dyDescent="0.3">
      <c r="A8229" s="2" t="e">
        <f>Table1[[#This Row],[Befolyt]]</f>
        <v>#VALUE!</v>
      </c>
      <c r="B8229" t="e">
        <f>Table1[[#This Row],[ÜK]]</f>
        <v>#VALUE!</v>
      </c>
      <c r="C8229" s="3" t="e">
        <f>Table1[[#This Row],[Szla]]</f>
        <v>#VALUE!</v>
      </c>
      <c r="D8229" s="6" t="e">
        <f>Table1[[#This Row],[Kelt_hó]]</f>
        <v>#VALUE!</v>
      </c>
      <c r="E8229" t="e">
        <f>Table1[[#This Row],[Vevő]]</f>
        <v>#VALUE!</v>
      </c>
      <c r="F8229" t="e">
        <f>Table1[[#This Row],[Termékkör]]</f>
        <v>#VALUE!</v>
      </c>
      <c r="G8229" s="4" t="e">
        <f>Table1[[#This Row],[SzumElad]]</f>
        <v>#VALUE!</v>
      </c>
      <c r="H8229" s="7" t="e">
        <f>Table1[[#This Row],[Jut_%]]</f>
        <v>#VALUE!</v>
      </c>
      <c r="I8229" s="4" t="e">
        <f>Table1[[#This Row],[Jut]]</f>
        <v>#VALUE!</v>
      </c>
      <c r="J8229" s="4" t="e">
        <f>Table1[[#This Row],[Column1]]</f>
        <v>#VALUE!</v>
      </c>
    </row>
    <row r="8230" spans="1:10" hidden="1" x14ac:dyDescent="0.3">
      <c r="A8230" s="2" t="e">
        <f>Table1[[#This Row],[Befolyt]]</f>
        <v>#VALUE!</v>
      </c>
      <c r="B8230" t="e">
        <f>Table1[[#This Row],[ÜK]]</f>
        <v>#VALUE!</v>
      </c>
      <c r="C8230" s="3" t="e">
        <f>Table1[[#This Row],[Szla]]</f>
        <v>#VALUE!</v>
      </c>
      <c r="D8230" s="6" t="e">
        <f>Table1[[#This Row],[Kelt_hó]]</f>
        <v>#VALUE!</v>
      </c>
      <c r="E8230" t="e">
        <f>Table1[[#This Row],[Vevő]]</f>
        <v>#VALUE!</v>
      </c>
      <c r="F8230" t="e">
        <f>Table1[[#This Row],[Termékkör]]</f>
        <v>#VALUE!</v>
      </c>
      <c r="G8230" s="4" t="e">
        <f>Table1[[#This Row],[SzumElad]]</f>
        <v>#VALUE!</v>
      </c>
      <c r="H8230" s="7" t="e">
        <f>Table1[[#This Row],[Jut_%]]</f>
        <v>#VALUE!</v>
      </c>
      <c r="I8230" s="4" t="e">
        <f>Table1[[#This Row],[Jut]]</f>
        <v>#VALUE!</v>
      </c>
      <c r="J8230" s="4" t="e">
        <f>Table1[[#This Row],[Column1]]</f>
        <v>#VALUE!</v>
      </c>
    </row>
    <row r="8231" spans="1:10" hidden="1" x14ac:dyDescent="0.3">
      <c r="A8231" s="2" t="e">
        <f>Table1[[#This Row],[Befolyt]]</f>
        <v>#VALUE!</v>
      </c>
      <c r="B8231" t="e">
        <f>Table1[[#This Row],[ÜK]]</f>
        <v>#VALUE!</v>
      </c>
      <c r="C8231" s="3" t="e">
        <f>Table1[[#This Row],[Szla]]</f>
        <v>#VALUE!</v>
      </c>
      <c r="D8231" s="6" t="e">
        <f>Table1[[#This Row],[Kelt_hó]]</f>
        <v>#VALUE!</v>
      </c>
      <c r="E8231" t="e">
        <f>Table1[[#This Row],[Vevő]]</f>
        <v>#VALUE!</v>
      </c>
      <c r="F8231" t="e">
        <f>Table1[[#This Row],[Termékkör]]</f>
        <v>#VALUE!</v>
      </c>
      <c r="G8231" s="4" t="e">
        <f>Table1[[#This Row],[SzumElad]]</f>
        <v>#VALUE!</v>
      </c>
      <c r="H8231" s="7" t="e">
        <f>Table1[[#This Row],[Jut_%]]</f>
        <v>#VALUE!</v>
      </c>
      <c r="I8231" s="4" t="e">
        <f>Table1[[#This Row],[Jut]]</f>
        <v>#VALUE!</v>
      </c>
      <c r="J8231" s="4" t="e">
        <f>Table1[[#This Row],[Column1]]</f>
        <v>#VALUE!</v>
      </c>
    </row>
    <row r="8232" spans="1:10" hidden="1" x14ac:dyDescent="0.3">
      <c r="A8232" s="2" t="e">
        <f>Table1[[#This Row],[Befolyt]]</f>
        <v>#VALUE!</v>
      </c>
      <c r="B8232" t="e">
        <f>Table1[[#This Row],[ÜK]]</f>
        <v>#VALUE!</v>
      </c>
      <c r="C8232" s="3" t="e">
        <f>Table1[[#This Row],[Szla]]</f>
        <v>#VALUE!</v>
      </c>
      <c r="D8232" s="6" t="e">
        <f>Table1[[#This Row],[Kelt_hó]]</f>
        <v>#VALUE!</v>
      </c>
      <c r="E8232" t="e">
        <f>Table1[[#This Row],[Vevő]]</f>
        <v>#VALUE!</v>
      </c>
      <c r="F8232" t="e">
        <f>Table1[[#This Row],[Termékkör]]</f>
        <v>#VALUE!</v>
      </c>
      <c r="G8232" s="4" t="e">
        <f>Table1[[#This Row],[SzumElad]]</f>
        <v>#VALUE!</v>
      </c>
      <c r="H8232" s="7" t="e">
        <f>Table1[[#This Row],[Jut_%]]</f>
        <v>#VALUE!</v>
      </c>
      <c r="I8232" s="4" t="e">
        <f>Table1[[#This Row],[Jut]]</f>
        <v>#VALUE!</v>
      </c>
      <c r="J8232" s="4" t="e">
        <f>Table1[[#This Row],[Column1]]</f>
        <v>#VALUE!</v>
      </c>
    </row>
    <row r="8233" spans="1:10" hidden="1" x14ac:dyDescent="0.3">
      <c r="A8233" s="2" t="e">
        <f>Table1[[#This Row],[Befolyt]]</f>
        <v>#VALUE!</v>
      </c>
      <c r="B8233" t="e">
        <f>Table1[[#This Row],[ÜK]]</f>
        <v>#VALUE!</v>
      </c>
      <c r="C8233" s="3" t="e">
        <f>Table1[[#This Row],[Szla]]</f>
        <v>#VALUE!</v>
      </c>
      <c r="D8233" s="6" t="e">
        <f>Table1[[#This Row],[Kelt_hó]]</f>
        <v>#VALUE!</v>
      </c>
      <c r="E8233" t="e">
        <f>Table1[[#This Row],[Vevő]]</f>
        <v>#VALUE!</v>
      </c>
      <c r="F8233" t="e">
        <f>Table1[[#This Row],[Termékkör]]</f>
        <v>#VALUE!</v>
      </c>
      <c r="G8233" s="4" t="e">
        <f>Table1[[#This Row],[SzumElad]]</f>
        <v>#VALUE!</v>
      </c>
      <c r="H8233" s="7" t="e">
        <f>Table1[[#This Row],[Jut_%]]</f>
        <v>#VALUE!</v>
      </c>
      <c r="I8233" s="4" t="e">
        <f>Table1[[#This Row],[Jut]]</f>
        <v>#VALUE!</v>
      </c>
      <c r="J8233" s="4" t="e">
        <f>Table1[[#This Row],[Column1]]</f>
        <v>#VALUE!</v>
      </c>
    </row>
    <row r="8234" spans="1:10" hidden="1" x14ac:dyDescent="0.3">
      <c r="A8234" s="2" t="e">
        <f>Table1[[#This Row],[Befolyt]]</f>
        <v>#VALUE!</v>
      </c>
      <c r="B8234" t="e">
        <f>Table1[[#This Row],[ÜK]]</f>
        <v>#VALUE!</v>
      </c>
      <c r="C8234" s="3" t="e">
        <f>Table1[[#This Row],[Szla]]</f>
        <v>#VALUE!</v>
      </c>
      <c r="D8234" s="6" t="e">
        <f>Table1[[#This Row],[Kelt_hó]]</f>
        <v>#VALUE!</v>
      </c>
      <c r="E8234" t="e">
        <f>Table1[[#This Row],[Vevő]]</f>
        <v>#VALUE!</v>
      </c>
      <c r="F8234" t="e">
        <f>Table1[[#This Row],[Termékkör]]</f>
        <v>#VALUE!</v>
      </c>
      <c r="G8234" s="4" t="e">
        <f>Table1[[#This Row],[SzumElad]]</f>
        <v>#VALUE!</v>
      </c>
      <c r="H8234" s="7" t="e">
        <f>Table1[[#This Row],[Jut_%]]</f>
        <v>#VALUE!</v>
      </c>
      <c r="I8234" s="4" t="e">
        <f>Table1[[#This Row],[Jut]]</f>
        <v>#VALUE!</v>
      </c>
      <c r="J8234" s="4" t="e">
        <f>Table1[[#This Row],[Column1]]</f>
        <v>#VALUE!</v>
      </c>
    </row>
    <row r="8235" spans="1:10" hidden="1" x14ac:dyDescent="0.3">
      <c r="A8235" s="2" t="e">
        <f>Table1[[#This Row],[Befolyt]]</f>
        <v>#VALUE!</v>
      </c>
      <c r="B8235" t="e">
        <f>Table1[[#This Row],[ÜK]]</f>
        <v>#VALUE!</v>
      </c>
      <c r="C8235" s="3" t="e">
        <f>Table1[[#This Row],[Szla]]</f>
        <v>#VALUE!</v>
      </c>
      <c r="D8235" s="6" t="e">
        <f>Table1[[#This Row],[Kelt_hó]]</f>
        <v>#VALUE!</v>
      </c>
      <c r="E8235" t="e">
        <f>Table1[[#This Row],[Vevő]]</f>
        <v>#VALUE!</v>
      </c>
      <c r="F8235" t="e">
        <f>Table1[[#This Row],[Termékkör]]</f>
        <v>#VALUE!</v>
      </c>
      <c r="G8235" s="4" t="e">
        <f>Table1[[#This Row],[SzumElad]]</f>
        <v>#VALUE!</v>
      </c>
      <c r="H8235" s="7" t="e">
        <f>Table1[[#This Row],[Jut_%]]</f>
        <v>#VALUE!</v>
      </c>
      <c r="I8235" s="4" t="e">
        <f>Table1[[#This Row],[Jut]]</f>
        <v>#VALUE!</v>
      </c>
      <c r="J8235" s="4" t="e">
        <f>Table1[[#This Row],[Column1]]</f>
        <v>#VALUE!</v>
      </c>
    </row>
    <row r="8236" spans="1:10" hidden="1" x14ac:dyDescent="0.3">
      <c r="A8236" s="2" t="e">
        <f>Table1[[#This Row],[Befolyt]]</f>
        <v>#VALUE!</v>
      </c>
      <c r="B8236" t="e">
        <f>Table1[[#This Row],[ÜK]]</f>
        <v>#VALUE!</v>
      </c>
      <c r="C8236" s="3" t="e">
        <f>Table1[[#This Row],[Szla]]</f>
        <v>#VALUE!</v>
      </c>
      <c r="D8236" s="6" t="e">
        <f>Table1[[#This Row],[Kelt_hó]]</f>
        <v>#VALUE!</v>
      </c>
      <c r="E8236" t="e">
        <f>Table1[[#This Row],[Vevő]]</f>
        <v>#VALUE!</v>
      </c>
      <c r="F8236" t="e">
        <f>Table1[[#This Row],[Termékkör]]</f>
        <v>#VALUE!</v>
      </c>
      <c r="G8236" s="4" t="e">
        <f>Table1[[#This Row],[SzumElad]]</f>
        <v>#VALUE!</v>
      </c>
      <c r="H8236" s="7" t="e">
        <f>Table1[[#This Row],[Jut_%]]</f>
        <v>#VALUE!</v>
      </c>
      <c r="I8236" s="4" t="e">
        <f>Table1[[#This Row],[Jut]]</f>
        <v>#VALUE!</v>
      </c>
      <c r="J8236" s="4" t="e">
        <f>Table1[[#This Row],[Column1]]</f>
        <v>#VALUE!</v>
      </c>
    </row>
    <row r="8237" spans="1:10" hidden="1" x14ac:dyDescent="0.3">
      <c r="A8237" s="2" t="e">
        <f>Table1[[#This Row],[Befolyt]]</f>
        <v>#VALUE!</v>
      </c>
      <c r="B8237" t="e">
        <f>Table1[[#This Row],[ÜK]]</f>
        <v>#VALUE!</v>
      </c>
      <c r="C8237" s="3" t="e">
        <f>Table1[[#This Row],[Szla]]</f>
        <v>#VALUE!</v>
      </c>
      <c r="D8237" s="6" t="e">
        <f>Table1[[#This Row],[Kelt_hó]]</f>
        <v>#VALUE!</v>
      </c>
      <c r="E8237" t="e">
        <f>Table1[[#This Row],[Vevő]]</f>
        <v>#VALUE!</v>
      </c>
      <c r="F8237" t="e">
        <f>Table1[[#This Row],[Termékkör]]</f>
        <v>#VALUE!</v>
      </c>
      <c r="G8237" s="4" t="e">
        <f>Table1[[#This Row],[SzumElad]]</f>
        <v>#VALUE!</v>
      </c>
      <c r="H8237" s="7" t="e">
        <f>Table1[[#This Row],[Jut_%]]</f>
        <v>#VALUE!</v>
      </c>
      <c r="I8237" s="4" t="e">
        <f>Table1[[#This Row],[Jut]]</f>
        <v>#VALUE!</v>
      </c>
      <c r="J8237" s="4" t="e">
        <f>Table1[[#This Row],[Column1]]</f>
        <v>#VALUE!</v>
      </c>
    </row>
    <row r="8238" spans="1:10" hidden="1" x14ac:dyDescent="0.3">
      <c r="A8238" s="2" t="e">
        <f>Table1[[#This Row],[Befolyt]]</f>
        <v>#VALUE!</v>
      </c>
      <c r="B8238" t="e">
        <f>Table1[[#This Row],[ÜK]]</f>
        <v>#VALUE!</v>
      </c>
      <c r="C8238" s="3" t="e">
        <f>Table1[[#This Row],[Szla]]</f>
        <v>#VALUE!</v>
      </c>
      <c r="D8238" s="6" t="e">
        <f>Table1[[#This Row],[Kelt_hó]]</f>
        <v>#VALUE!</v>
      </c>
      <c r="E8238" t="e">
        <f>Table1[[#This Row],[Vevő]]</f>
        <v>#VALUE!</v>
      </c>
      <c r="F8238" t="e">
        <f>Table1[[#This Row],[Termékkör]]</f>
        <v>#VALUE!</v>
      </c>
      <c r="G8238" s="4" t="e">
        <f>Table1[[#This Row],[SzumElad]]</f>
        <v>#VALUE!</v>
      </c>
      <c r="H8238" s="7" t="e">
        <f>Table1[[#This Row],[Jut_%]]</f>
        <v>#VALUE!</v>
      </c>
      <c r="I8238" s="4" t="e">
        <f>Table1[[#This Row],[Jut]]</f>
        <v>#VALUE!</v>
      </c>
      <c r="J8238" s="4" t="e">
        <f>Table1[[#This Row],[Column1]]</f>
        <v>#VALUE!</v>
      </c>
    </row>
    <row r="8239" spans="1:10" hidden="1" x14ac:dyDescent="0.3">
      <c r="A8239" s="2" t="e">
        <f>Table1[[#This Row],[Befolyt]]</f>
        <v>#VALUE!</v>
      </c>
      <c r="B8239" t="e">
        <f>Table1[[#This Row],[ÜK]]</f>
        <v>#VALUE!</v>
      </c>
      <c r="C8239" s="3" t="e">
        <f>Table1[[#This Row],[Szla]]</f>
        <v>#VALUE!</v>
      </c>
      <c r="D8239" s="6" t="e">
        <f>Table1[[#This Row],[Kelt_hó]]</f>
        <v>#VALUE!</v>
      </c>
      <c r="E8239" t="e">
        <f>Table1[[#This Row],[Vevő]]</f>
        <v>#VALUE!</v>
      </c>
      <c r="F8239" t="e">
        <f>Table1[[#This Row],[Termékkör]]</f>
        <v>#VALUE!</v>
      </c>
      <c r="G8239" s="4" t="e">
        <f>Table1[[#This Row],[SzumElad]]</f>
        <v>#VALUE!</v>
      </c>
      <c r="H8239" s="7" t="e">
        <f>Table1[[#This Row],[Jut_%]]</f>
        <v>#VALUE!</v>
      </c>
      <c r="I8239" s="4" t="e">
        <f>Table1[[#This Row],[Jut]]</f>
        <v>#VALUE!</v>
      </c>
      <c r="J8239" s="4" t="e">
        <f>Table1[[#This Row],[Column1]]</f>
        <v>#VALUE!</v>
      </c>
    </row>
    <row r="8240" spans="1:10" hidden="1" x14ac:dyDescent="0.3">
      <c r="A8240" s="2" t="e">
        <f>Table1[[#This Row],[Befolyt]]</f>
        <v>#VALUE!</v>
      </c>
      <c r="B8240" t="e">
        <f>Table1[[#This Row],[ÜK]]</f>
        <v>#VALUE!</v>
      </c>
      <c r="C8240" s="3" t="e">
        <f>Table1[[#This Row],[Szla]]</f>
        <v>#VALUE!</v>
      </c>
      <c r="D8240" s="6" t="e">
        <f>Table1[[#This Row],[Kelt_hó]]</f>
        <v>#VALUE!</v>
      </c>
      <c r="E8240" t="e">
        <f>Table1[[#This Row],[Vevő]]</f>
        <v>#VALUE!</v>
      </c>
      <c r="F8240" t="e">
        <f>Table1[[#This Row],[Termékkör]]</f>
        <v>#VALUE!</v>
      </c>
      <c r="G8240" s="4" t="e">
        <f>Table1[[#This Row],[SzumElad]]</f>
        <v>#VALUE!</v>
      </c>
      <c r="H8240" s="7" t="e">
        <f>Table1[[#This Row],[Jut_%]]</f>
        <v>#VALUE!</v>
      </c>
      <c r="I8240" s="4" t="e">
        <f>Table1[[#This Row],[Jut]]</f>
        <v>#VALUE!</v>
      </c>
      <c r="J8240" s="4" t="e">
        <f>Table1[[#This Row],[Column1]]</f>
        <v>#VALUE!</v>
      </c>
    </row>
    <row r="8241" spans="1:10" hidden="1" x14ac:dyDescent="0.3">
      <c r="A8241" s="2" t="e">
        <f>Table1[[#This Row],[Befolyt]]</f>
        <v>#VALUE!</v>
      </c>
      <c r="B8241" t="e">
        <f>Table1[[#This Row],[ÜK]]</f>
        <v>#VALUE!</v>
      </c>
      <c r="C8241" s="3" t="e">
        <f>Table1[[#This Row],[Szla]]</f>
        <v>#VALUE!</v>
      </c>
      <c r="D8241" s="6" t="e">
        <f>Table1[[#This Row],[Kelt_hó]]</f>
        <v>#VALUE!</v>
      </c>
      <c r="E8241" t="e">
        <f>Table1[[#This Row],[Vevő]]</f>
        <v>#VALUE!</v>
      </c>
      <c r="F8241" t="e">
        <f>Table1[[#This Row],[Termékkör]]</f>
        <v>#VALUE!</v>
      </c>
      <c r="G8241" s="4" t="e">
        <f>Table1[[#This Row],[SzumElad]]</f>
        <v>#VALUE!</v>
      </c>
      <c r="H8241" s="7" t="e">
        <f>Table1[[#This Row],[Jut_%]]</f>
        <v>#VALUE!</v>
      </c>
      <c r="I8241" s="4" t="e">
        <f>Table1[[#This Row],[Jut]]</f>
        <v>#VALUE!</v>
      </c>
      <c r="J8241" s="4" t="e">
        <f>Table1[[#This Row],[Column1]]</f>
        <v>#VALUE!</v>
      </c>
    </row>
    <row r="8242" spans="1:10" hidden="1" x14ac:dyDescent="0.3">
      <c r="A8242" s="2" t="e">
        <f>Table1[[#This Row],[Befolyt]]</f>
        <v>#VALUE!</v>
      </c>
      <c r="B8242" t="e">
        <f>Table1[[#This Row],[ÜK]]</f>
        <v>#VALUE!</v>
      </c>
      <c r="C8242" s="3" t="e">
        <f>Table1[[#This Row],[Szla]]</f>
        <v>#VALUE!</v>
      </c>
      <c r="D8242" s="6" t="e">
        <f>Table1[[#This Row],[Kelt_hó]]</f>
        <v>#VALUE!</v>
      </c>
      <c r="E8242" t="e">
        <f>Table1[[#This Row],[Vevő]]</f>
        <v>#VALUE!</v>
      </c>
      <c r="F8242" t="e">
        <f>Table1[[#This Row],[Termékkör]]</f>
        <v>#VALUE!</v>
      </c>
      <c r="G8242" s="4" t="e">
        <f>Table1[[#This Row],[SzumElad]]</f>
        <v>#VALUE!</v>
      </c>
      <c r="H8242" s="7" t="e">
        <f>Table1[[#This Row],[Jut_%]]</f>
        <v>#VALUE!</v>
      </c>
      <c r="I8242" s="4" t="e">
        <f>Table1[[#This Row],[Jut]]</f>
        <v>#VALUE!</v>
      </c>
      <c r="J8242" s="4" t="e">
        <f>Table1[[#This Row],[Column1]]</f>
        <v>#VALUE!</v>
      </c>
    </row>
    <row r="8243" spans="1:10" hidden="1" x14ac:dyDescent="0.3">
      <c r="A8243" s="2" t="e">
        <f>Table1[[#This Row],[Befolyt]]</f>
        <v>#VALUE!</v>
      </c>
      <c r="B8243" t="e">
        <f>Table1[[#This Row],[ÜK]]</f>
        <v>#VALUE!</v>
      </c>
      <c r="C8243" s="3" t="e">
        <f>Table1[[#This Row],[Szla]]</f>
        <v>#VALUE!</v>
      </c>
      <c r="D8243" s="6" t="e">
        <f>Table1[[#This Row],[Kelt_hó]]</f>
        <v>#VALUE!</v>
      </c>
      <c r="E8243" t="e">
        <f>Table1[[#This Row],[Vevő]]</f>
        <v>#VALUE!</v>
      </c>
      <c r="F8243" t="e">
        <f>Table1[[#This Row],[Termékkör]]</f>
        <v>#VALUE!</v>
      </c>
      <c r="G8243" s="4" t="e">
        <f>Table1[[#This Row],[SzumElad]]</f>
        <v>#VALUE!</v>
      </c>
      <c r="H8243" s="7" t="e">
        <f>Table1[[#This Row],[Jut_%]]</f>
        <v>#VALUE!</v>
      </c>
      <c r="I8243" s="4" t="e">
        <f>Table1[[#This Row],[Jut]]</f>
        <v>#VALUE!</v>
      </c>
      <c r="J8243" s="4" t="e">
        <f>Table1[[#This Row],[Column1]]</f>
        <v>#VALUE!</v>
      </c>
    </row>
    <row r="8244" spans="1:10" hidden="1" x14ac:dyDescent="0.3">
      <c r="A8244" s="2" t="e">
        <f>Table1[[#This Row],[Befolyt]]</f>
        <v>#VALUE!</v>
      </c>
      <c r="B8244" t="e">
        <f>Table1[[#This Row],[ÜK]]</f>
        <v>#VALUE!</v>
      </c>
      <c r="C8244" s="3" t="e">
        <f>Table1[[#This Row],[Szla]]</f>
        <v>#VALUE!</v>
      </c>
      <c r="D8244" s="6" t="e">
        <f>Table1[[#This Row],[Kelt_hó]]</f>
        <v>#VALUE!</v>
      </c>
      <c r="E8244" t="e">
        <f>Table1[[#This Row],[Vevő]]</f>
        <v>#VALUE!</v>
      </c>
      <c r="F8244" t="e">
        <f>Table1[[#This Row],[Termékkör]]</f>
        <v>#VALUE!</v>
      </c>
      <c r="G8244" s="4" t="e">
        <f>Table1[[#This Row],[SzumElad]]</f>
        <v>#VALUE!</v>
      </c>
      <c r="H8244" s="7" t="e">
        <f>Table1[[#This Row],[Jut_%]]</f>
        <v>#VALUE!</v>
      </c>
      <c r="I8244" s="4" t="e">
        <f>Table1[[#This Row],[Jut]]</f>
        <v>#VALUE!</v>
      </c>
      <c r="J8244" s="4" t="e">
        <f>Table1[[#This Row],[Column1]]</f>
        <v>#VALUE!</v>
      </c>
    </row>
    <row r="8245" spans="1:10" hidden="1" x14ac:dyDescent="0.3">
      <c r="A8245" s="2" t="e">
        <f>Table1[[#This Row],[Befolyt]]</f>
        <v>#VALUE!</v>
      </c>
      <c r="B8245" t="e">
        <f>Table1[[#This Row],[ÜK]]</f>
        <v>#VALUE!</v>
      </c>
      <c r="C8245" s="3" t="e">
        <f>Table1[[#This Row],[Szla]]</f>
        <v>#VALUE!</v>
      </c>
      <c r="D8245" s="6" t="e">
        <f>Table1[[#This Row],[Kelt_hó]]</f>
        <v>#VALUE!</v>
      </c>
      <c r="E8245" t="e">
        <f>Table1[[#This Row],[Vevő]]</f>
        <v>#VALUE!</v>
      </c>
      <c r="F8245" t="e">
        <f>Table1[[#This Row],[Termékkör]]</f>
        <v>#VALUE!</v>
      </c>
      <c r="G8245" s="4" t="e">
        <f>Table1[[#This Row],[SzumElad]]</f>
        <v>#VALUE!</v>
      </c>
      <c r="H8245" s="7" t="e">
        <f>Table1[[#This Row],[Jut_%]]</f>
        <v>#VALUE!</v>
      </c>
      <c r="I8245" s="4" t="e">
        <f>Table1[[#This Row],[Jut]]</f>
        <v>#VALUE!</v>
      </c>
      <c r="J8245" s="4" t="e">
        <f>Table1[[#This Row],[Column1]]</f>
        <v>#VALUE!</v>
      </c>
    </row>
    <row r="8246" spans="1:10" hidden="1" x14ac:dyDescent="0.3">
      <c r="A8246" s="2" t="e">
        <f>Table1[[#This Row],[Befolyt]]</f>
        <v>#VALUE!</v>
      </c>
      <c r="B8246" t="e">
        <f>Table1[[#This Row],[ÜK]]</f>
        <v>#VALUE!</v>
      </c>
      <c r="C8246" s="3" t="e">
        <f>Table1[[#This Row],[Szla]]</f>
        <v>#VALUE!</v>
      </c>
      <c r="D8246" s="6" t="e">
        <f>Table1[[#This Row],[Kelt_hó]]</f>
        <v>#VALUE!</v>
      </c>
      <c r="E8246" t="e">
        <f>Table1[[#This Row],[Vevő]]</f>
        <v>#VALUE!</v>
      </c>
      <c r="F8246" t="e">
        <f>Table1[[#This Row],[Termékkör]]</f>
        <v>#VALUE!</v>
      </c>
      <c r="G8246" s="4" t="e">
        <f>Table1[[#This Row],[SzumElad]]</f>
        <v>#VALUE!</v>
      </c>
      <c r="H8246" s="7" t="e">
        <f>Table1[[#This Row],[Jut_%]]</f>
        <v>#VALUE!</v>
      </c>
      <c r="I8246" s="4" t="e">
        <f>Table1[[#This Row],[Jut]]</f>
        <v>#VALUE!</v>
      </c>
      <c r="J8246" s="4" t="e">
        <f>Table1[[#This Row],[Column1]]</f>
        <v>#VALUE!</v>
      </c>
    </row>
    <row r="8247" spans="1:10" hidden="1" x14ac:dyDescent="0.3">
      <c r="A8247" s="2" t="e">
        <f>Table1[[#This Row],[Befolyt]]</f>
        <v>#VALUE!</v>
      </c>
      <c r="B8247" t="e">
        <f>Table1[[#This Row],[ÜK]]</f>
        <v>#VALUE!</v>
      </c>
      <c r="C8247" s="3" t="e">
        <f>Table1[[#This Row],[Szla]]</f>
        <v>#VALUE!</v>
      </c>
      <c r="D8247" s="6" t="e">
        <f>Table1[[#This Row],[Kelt_hó]]</f>
        <v>#VALUE!</v>
      </c>
      <c r="E8247" t="e">
        <f>Table1[[#This Row],[Vevő]]</f>
        <v>#VALUE!</v>
      </c>
      <c r="F8247" t="e">
        <f>Table1[[#This Row],[Termékkör]]</f>
        <v>#VALUE!</v>
      </c>
      <c r="G8247" s="4" t="e">
        <f>Table1[[#This Row],[SzumElad]]</f>
        <v>#VALUE!</v>
      </c>
      <c r="H8247" s="7" t="e">
        <f>Table1[[#This Row],[Jut_%]]</f>
        <v>#VALUE!</v>
      </c>
      <c r="I8247" s="4" t="e">
        <f>Table1[[#This Row],[Jut]]</f>
        <v>#VALUE!</v>
      </c>
      <c r="J8247" s="4" t="e">
        <f>Table1[[#This Row],[Column1]]</f>
        <v>#VALUE!</v>
      </c>
    </row>
    <row r="8248" spans="1:10" hidden="1" x14ac:dyDescent="0.3">
      <c r="A8248" s="2" t="e">
        <f>Table1[[#This Row],[Befolyt]]</f>
        <v>#VALUE!</v>
      </c>
      <c r="B8248" t="e">
        <f>Table1[[#This Row],[ÜK]]</f>
        <v>#VALUE!</v>
      </c>
      <c r="C8248" s="3" t="e">
        <f>Table1[[#This Row],[Szla]]</f>
        <v>#VALUE!</v>
      </c>
      <c r="D8248" s="6" t="e">
        <f>Table1[[#This Row],[Kelt_hó]]</f>
        <v>#VALUE!</v>
      </c>
      <c r="E8248" t="e">
        <f>Table1[[#This Row],[Vevő]]</f>
        <v>#VALUE!</v>
      </c>
      <c r="F8248" t="e">
        <f>Table1[[#This Row],[Termékkör]]</f>
        <v>#VALUE!</v>
      </c>
      <c r="G8248" s="4" t="e">
        <f>Table1[[#This Row],[SzumElad]]</f>
        <v>#VALUE!</v>
      </c>
      <c r="H8248" s="7" t="e">
        <f>Table1[[#This Row],[Jut_%]]</f>
        <v>#VALUE!</v>
      </c>
      <c r="I8248" s="4" t="e">
        <f>Table1[[#This Row],[Jut]]</f>
        <v>#VALUE!</v>
      </c>
      <c r="J8248" s="4" t="e">
        <f>Table1[[#This Row],[Column1]]</f>
        <v>#VALUE!</v>
      </c>
    </row>
    <row r="8249" spans="1:10" hidden="1" x14ac:dyDescent="0.3">
      <c r="A8249" s="2" t="e">
        <f>Table1[[#This Row],[Befolyt]]</f>
        <v>#VALUE!</v>
      </c>
      <c r="B8249" t="e">
        <f>Table1[[#This Row],[ÜK]]</f>
        <v>#VALUE!</v>
      </c>
      <c r="C8249" s="3" t="e">
        <f>Table1[[#This Row],[Szla]]</f>
        <v>#VALUE!</v>
      </c>
      <c r="D8249" s="6" t="e">
        <f>Table1[[#This Row],[Kelt_hó]]</f>
        <v>#VALUE!</v>
      </c>
      <c r="E8249" t="e">
        <f>Table1[[#This Row],[Vevő]]</f>
        <v>#VALUE!</v>
      </c>
      <c r="F8249" t="e">
        <f>Table1[[#This Row],[Termékkör]]</f>
        <v>#VALUE!</v>
      </c>
      <c r="G8249" s="4" t="e">
        <f>Table1[[#This Row],[SzumElad]]</f>
        <v>#VALUE!</v>
      </c>
      <c r="H8249" s="7" t="e">
        <f>Table1[[#This Row],[Jut_%]]</f>
        <v>#VALUE!</v>
      </c>
      <c r="I8249" s="4" t="e">
        <f>Table1[[#This Row],[Jut]]</f>
        <v>#VALUE!</v>
      </c>
      <c r="J8249" s="4" t="e">
        <f>Table1[[#This Row],[Column1]]</f>
        <v>#VALUE!</v>
      </c>
    </row>
    <row r="8250" spans="1:10" hidden="1" x14ac:dyDescent="0.3">
      <c r="A8250" s="2" t="e">
        <f>Table1[[#This Row],[Befolyt]]</f>
        <v>#VALUE!</v>
      </c>
      <c r="B8250" t="e">
        <f>Table1[[#This Row],[ÜK]]</f>
        <v>#VALUE!</v>
      </c>
      <c r="C8250" s="3" t="e">
        <f>Table1[[#This Row],[Szla]]</f>
        <v>#VALUE!</v>
      </c>
      <c r="D8250" s="6" t="e">
        <f>Table1[[#This Row],[Kelt_hó]]</f>
        <v>#VALUE!</v>
      </c>
      <c r="E8250" t="e">
        <f>Table1[[#This Row],[Vevő]]</f>
        <v>#VALUE!</v>
      </c>
      <c r="F8250" t="e">
        <f>Table1[[#This Row],[Termékkör]]</f>
        <v>#VALUE!</v>
      </c>
      <c r="G8250" s="4" t="e">
        <f>Table1[[#This Row],[SzumElad]]</f>
        <v>#VALUE!</v>
      </c>
      <c r="H8250" s="7" t="e">
        <f>Table1[[#This Row],[Jut_%]]</f>
        <v>#VALUE!</v>
      </c>
      <c r="I8250" s="4" t="e">
        <f>Table1[[#This Row],[Jut]]</f>
        <v>#VALUE!</v>
      </c>
      <c r="J8250" s="4" t="e">
        <f>Table1[[#This Row],[Column1]]</f>
        <v>#VALUE!</v>
      </c>
    </row>
    <row r="8251" spans="1:10" hidden="1" x14ac:dyDescent="0.3">
      <c r="A8251" s="2" t="e">
        <f>Table1[[#This Row],[Befolyt]]</f>
        <v>#VALUE!</v>
      </c>
      <c r="B8251" t="e">
        <f>Table1[[#This Row],[ÜK]]</f>
        <v>#VALUE!</v>
      </c>
      <c r="C8251" s="3" t="e">
        <f>Table1[[#This Row],[Szla]]</f>
        <v>#VALUE!</v>
      </c>
      <c r="D8251" s="6" t="e">
        <f>Table1[[#This Row],[Kelt_hó]]</f>
        <v>#VALUE!</v>
      </c>
      <c r="E8251" t="e">
        <f>Table1[[#This Row],[Vevő]]</f>
        <v>#VALUE!</v>
      </c>
      <c r="F8251" t="e">
        <f>Table1[[#This Row],[Termékkör]]</f>
        <v>#VALUE!</v>
      </c>
      <c r="G8251" s="4" t="e">
        <f>Table1[[#This Row],[SzumElad]]</f>
        <v>#VALUE!</v>
      </c>
      <c r="H8251" s="7" t="e">
        <f>Table1[[#This Row],[Jut_%]]</f>
        <v>#VALUE!</v>
      </c>
      <c r="I8251" s="4" t="e">
        <f>Table1[[#This Row],[Jut]]</f>
        <v>#VALUE!</v>
      </c>
      <c r="J8251" s="4" t="e">
        <f>Table1[[#This Row],[Column1]]</f>
        <v>#VALUE!</v>
      </c>
    </row>
    <row r="8252" spans="1:10" hidden="1" x14ac:dyDescent="0.3">
      <c r="A8252" s="2" t="e">
        <f>Table1[[#This Row],[Befolyt]]</f>
        <v>#VALUE!</v>
      </c>
      <c r="B8252" t="e">
        <f>Table1[[#This Row],[ÜK]]</f>
        <v>#VALUE!</v>
      </c>
      <c r="C8252" s="3" t="e">
        <f>Table1[[#This Row],[Szla]]</f>
        <v>#VALUE!</v>
      </c>
      <c r="D8252" s="6" t="e">
        <f>Table1[[#This Row],[Kelt_hó]]</f>
        <v>#VALUE!</v>
      </c>
      <c r="E8252" t="e">
        <f>Table1[[#This Row],[Vevő]]</f>
        <v>#VALUE!</v>
      </c>
      <c r="F8252" t="e">
        <f>Table1[[#This Row],[Termékkör]]</f>
        <v>#VALUE!</v>
      </c>
      <c r="G8252" s="4" t="e">
        <f>Table1[[#This Row],[SzumElad]]</f>
        <v>#VALUE!</v>
      </c>
      <c r="H8252" s="7" t="e">
        <f>Table1[[#This Row],[Jut_%]]</f>
        <v>#VALUE!</v>
      </c>
      <c r="I8252" s="4" t="e">
        <f>Table1[[#This Row],[Jut]]</f>
        <v>#VALUE!</v>
      </c>
      <c r="J8252" s="4" t="e">
        <f>Table1[[#This Row],[Column1]]</f>
        <v>#VALUE!</v>
      </c>
    </row>
    <row r="8253" spans="1:10" hidden="1" x14ac:dyDescent="0.3">
      <c r="A8253" s="2" t="e">
        <f>Table1[[#This Row],[Befolyt]]</f>
        <v>#VALUE!</v>
      </c>
      <c r="B8253" t="e">
        <f>Table1[[#This Row],[ÜK]]</f>
        <v>#VALUE!</v>
      </c>
      <c r="C8253" s="3" t="e">
        <f>Table1[[#This Row],[Szla]]</f>
        <v>#VALUE!</v>
      </c>
      <c r="D8253" s="6" t="e">
        <f>Table1[[#This Row],[Kelt_hó]]</f>
        <v>#VALUE!</v>
      </c>
      <c r="E8253" t="e">
        <f>Table1[[#This Row],[Vevő]]</f>
        <v>#VALUE!</v>
      </c>
      <c r="F8253" t="e">
        <f>Table1[[#This Row],[Termékkör]]</f>
        <v>#VALUE!</v>
      </c>
      <c r="G8253" s="4" t="e">
        <f>Table1[[#This Row],[SzumElad]]</f>
        <v>#VALUE!</v>
      </c>
      <c r="H8253" s="7" t="e">
        <f>Table1[[#This Row],[Jut_%]]</f>
        <v>#VALUE!</v>
      </c>
      <c r="I8253" s="4" t="e">
        <f>Table1[[#This Row],[Jut]]</f>
        <v>#VALUE!</v>
      </c>
      <c r="J8253" s="4" t="e">
        <f>Table1[[#This Row],[Column1]]</f>
        <v>#VALUE!</v>
      </c>
    </row>
    <row r="8254" spans="1:10" hidden="1" x14ac:dyDescent="0.3">
      <c r="A8254" s="2" t="e">
        <f>Table1[[#This Row],[Befolyt]]</f>
        <v>#VALUE!</v>
      </c>
      <c r="B8254" t="e">
        <f>Table1[[#This Row],[ÜK]]</f>
        <v>#VALUE!</v>
      </c>
      <c r="C8254" s="3" t="e">
        <f>Table1[[#This Row],[Szla]]</f>
        <v>#VALUE!</v>
      </c>
      <c r="D8254" s="6" t="e">
        <f>Table1[[#This Row],[Kelt_hó]]</f>
        <v>#VALUE!</v>
      </c>
      <c r="E8254" t="e">
        <f>Table1[[#This Row],[Vevő]]</f>
        <v>#VALUE!</v>
      </c>
      <c r="F8254" t="e">
        <f>Table1[[#This Row],[Termékkör]]</f>
        <v>#VALUE!</v>
      </c>
      <c r="G8254" s="4" t="e">
        <f>Table1[[#This Row],[SzumElad]]</f>
        <v>#VALUE!</v>
      </c>
      <c r="H8254" s="7" t="e">
        <f>Table1[[#This Row],[Jut_%]]</f>
        <v>#VALUE!</v>
      </c>
      <c r="I8254" s="4" t="e">
        <f>Table1[[#This Row],[Jut]]</f>
        <v>#VALUE!</v>
      </c>
      <c r="J8254" s="4" t="e">
        <f>Table1[[#This Row],[Column1]]</f>
        <v>#VALUE!</v>
      </c>
    </row>
    <row r="8255" spans="1:10" hidden="1" x14ac:dyDescent="0.3">
      <c r="A8255" s="2" t="e">
        <f>Table1[[#This Row],[Befolyt]]</f>
        <v>#VALUE!</v>
      </c>
      <c r="B8255" t="e">
        <f>Table1[[#This Row],[ÜK]]</f>
        <v>#VALUE!</v>
      </c>
      <c r="C8255" s="3" t="e">
        <f>Table1[[#This Row],[Szla]]</f>
        <v>#VALUE!</v>
      </c>
      <c r="D8255" s="6" t="e">
        <f>Table1[[#This Row],[Kelt_hó]]</f>
        <v>#VALUE!</v>
      </c>
      <c r="E8255" t="e">
        <f>Table1[[#This Row],[Vevő]]</f>
        <v>#VALUE!</v>
      </c>
      <c r="F8255" t="e">
        <f>Table1[[#This Row],[Termékkör]]</f>
        <v>#VALUE!</v>
      </c>
      <c r="G8255" s="4" t="e">
        <f>Table1[[#This Row],[SzumElad]]</f>
        <v>#VALUE!</v>
      </c>
      <c r="H8255" s="7" t="e">
        <f>Table1[[#This Row],[Jut_%]]</f>
        <v>#VALUE!</v>
      </c>
      <c r="I8255" s="4" t="e">
        <f>Table1[[#This Row],[Jut]]</f>
        <v>#VALUE!</v>
      </c>
      <c r="J8255" s="4" t="e">
        <f>Table1[[#This Row],[Column1]]</f>
        <v>#VALUE!</v>
      </c>
    </row>
    <row r="8256" spans="1:10" hidden="1" x14ac:dyDescent="0.3">
      <c r="A8256" s="2" t="e">
        <f>Table1[[#This Row],[Befolyt]]</f>
        <v>#VALUE!</v>
      </c>
      <c r="B8256" t="e">
        <f>Table1[[#This Row],[ÜK]]</f>
        <v>#VALUE!</v>
      </c>
      <c r="C8256" s="3" t="e">
        <f>Table1[[#This Row],[Szla]]</f>
        <v>#VALUE!</v>
      </c>
      <c r="D8256" s="6" t="e">
        <f>Table1[[#This Row],[Kelt_hó]]</f>
        <v>#VALUE!</v>
      </c>
      <c r="E8256" t="e">
        <f>Table1[[#This Row],[Vevő]]</f>
        <v>#VALUE!</v>
      </c>
      <c r="F8256" t="e">
        <f>Table1[[#This Row],[Termékkör]]</f>
        <v>#VALUE!</v>
      </c>
      <c r="G8256" s="4" t="e">
        <f>Table1[[#This Row],[SzumElad]]</f>
        <v>#VALUE!</v>
      </c>
      <c r="H8256" s="7" t="e">
        <f>Table1[[#This Row],[Jut_%]]</f>
        <v>#VALUE!</v>
      </c>
      <c r="I8256" s="4" t="e">
        <f>Table1[[#This Row],[Jut]]</f>
        <v>#VALUE!</v>
      </c>
      <c r="J8256" s="4" t="e">
        <f>Table1[[#This Row],[Column1]]</f>
        <v>#VALUE!</v>
      </c>
    </row>
    <row r="8257" spans="1:10" hidden="1" x14ac:dyDescent="0.3">
      <c r="A8257" s="2" t="e">
        <f>Table1[[#This Row],[Befolyt]]</f>
        <v>#VALUE!</v>
      </c>
      <c r="B8257" t="e">
        <f>Table1[[#This Row],[ÜK]]</f>
        <v>#VALUE!</v>
      </c>
      <c r="C8257" s="3" t="e">
        <f>Table1[[#This Row],[Szla]]</f>
        <v>#VALUE!</v>
      </c>
      <c r="D8257" s="6" t="e">
        <f>Table1[[#This Row],[Kelt_hó]]</f>
        <v>#VALUE!</v>
      </c>
      <c r="E8257" t="e">
        <f>Table1[[#This Row],[Vevő]]</f>
        <v>#VALUE!</v>
      </c>
      <c r="F8257" t="e">
        <f>Table1[[#This Row],[Termékkör]]</f>
        <v>#VALUE!</v>
      </c>
      <c r="G8257" s="4" t="e">
        <f>Table1[[#This Row],[SzumElad]]</f>
        <v>#VALUE!</v>
      </c>
      <c r="H8257" s="7" t="e">
        <f>Table1[[#This Row],[Jut_%]]</f>
        <v>#VALUE!</v>
      </c>
      <c r="I8257" s="4" t="e">
        <f>Table1[[#This Row],[Jut]]</f>
        <v>#VALUE!</v>
      </c>
      <c r="J8257" s="4" t="e">
        <f>Table1[[#This Row],[Column1]]</f>
        <v>#VALUE!</v>
      </c>
    </row>
    <row r="8258" spans="1:10" hidden="1" x14ac:dyDescent="0.3">
      <c r="A8258" s="2" t="e">
        <f>Table1[[#This Row],[Befolyt]]</f>
        <v>#VALUE!</v>
      </c>
      <c r="B8258" t="e">
        <f>Table1[[#This Row],[ÜK]]</f>
        <v>#VALUE!</v>
      </c>
      <c r="C8258" s="3" t="e">
        <f>Table1[[#This Row],[Szla]]</f>
        <v>#VALUE!</v>
      </c>
      <c r="D8258" s="6" t="e">
        <f>Table1[[#This Row],[Kelt_hó]]</f>
        <v>#VALUE!</v>
      </c>
      <c r="E8258" t="e">
        <f>Table1[[#This Row],[Vevő]]</f>
        <v>#VALUE!</v>
      </c>
      <c r="F8258" t="e">
        <f>Table1[[#This Row],[Termékkör]]</f>
        <v>#VALUE!</v>
      </c>
      <c r="G8258" s="4" t="e">
        <f>Table1[[#This Row],[SzumElad]]</f>
        <v>#VALUE!</v>
      </c>
      <c r="H8258" s="7" t="e">
        <f>Table1[[#This Row],[Jut_%]]</f>
        <v>#VALUE!</v>
      </c>
      <c r="I8258" s="4" t="e">
        <f>Table1[[#This Row],[Jut]]</f>
        <v>#VALUE!</v>
      </c>
      <c r="J8258" s="4" t="e">
        <f>Table1[[#This Row],[Column1]]</f>
        <v>#VALUE!</v>
      </c>
    </row>
    <row r="8259" spans="1:10" hidden="1" x14ac:dyDescent="0.3">
      <c r="A8259" s="2" t="e">
        <f>Table1[[#This Row],[Befolyt]]</f>
        <v>#VALUE!</v>
      </c>
      <c r="B8259" t="e">
        <f>Table1[[#This Row],[ÜK]]</f>
        <v>#VALUE!</v>
      </c>
      <c r="C8259" s="3" t="e">
        <f>Table1[[#This Row],[Szla]]</f>
        <v>#VALUE!</v>
      </c>
      <c r="D8259" s="6" t="e">
        <f>Table1[[#This Row],[Kelt_hó]]</f>
        <v>#VALUE!</v>
      </c>
      <c r="E8259" t="e">
        <f>Table1[[#This Row],[Vevő]]</f>
        <v>#VALUE!</v>
      </c>
      <c r="F8259" t="e">
        <f>Table1[[#This Row],[Termékkör]]</f>
        <v>#VALUE!</v>
      </c>
      <c r="G8259" s="4" t="e">
        <f>Table1[[#This Row],[SzumElad]]</f>
        <v>#VALUE!</v>
      </c>
      <c r="H8259" s="7" t="e">
        <f>Table1[[#This Row],[Jut_%]]</f>
        <v>#VALUE!</v>
      </c>
      <c r="I8259" s="4" t="e">
        <f>Table1[[#This Row],[Jut]]</f>
        <v>#VALUE!</v>
      </c>
      <c r="J8259" s="4" t="e">
        <f>Table1[[#This Row],[Column1]]</f>
        <v>#VALUE!</v>
      </c>
    </row>
    <row r="8260" spans="1:10" hidden="1" x14ac:dyDescent="0.3">
      <c r="A8260" s="2" t="e">
        <f>Table1[[#This Row],[Befolyt]]</f>
        <v>#VALUE!</v>
      </c>
      <c r="B8260" t="e">
        <f>Table1[[#This Row],[ÜK]]</f>
        <v>#VALUE!</v>
      </c>
      <c r="C8260" s="3" t="e">
        <f>Table1[[#This Row],[Szla]]</f>
        <v>#VALUE!</v>
      </c>
      <c r="D8260" s="6" t="e">
        <f>Table1[[#This Row],[Kelt_hó]]</f>
        <v>#VALUE!</v>
      </c>
      <c r="E8260" t="e">
        <f>Table1[[#This Row],[Vevő]]</f>
        <v>#VALUE!</v>
      </c>
      <c r="F8260" t="e">
        <f>Table1[[#This Row],[Termékkör]]</f>
        <v>#VALUE!</v>
      </c>
      <c r="G8260" s="4" t="e">
        <f>Table1[[#This Row],[SzumElad]]</f>
        <v>#VALUE!</v>
      </c>
      <c r="H8260" s="7" t="e">
        <f>Table1[[#This Row],[Jut_%]]</f>
        <v>#VALUE!</v>
      </c>
      <c r="I8260" s="4" t="e">
        <f>Table1[[#This Row],[Jut]]</f>
        <v>#VALUE!</v>
      </c>
      <c r="J8260" s="4" t="e">
        <f>Table1[[#This Row],[Column1]]</f>
        <v>#VALUE!</v>
      </c>
    </row>
    <row r="8261" spans="1:10" hidden="1" x14ac:dyDescent="0.3">
      <c r="A8261" s="2" t="e">
        <f>Table1[[#This Row],[Befolyt]]</f>
        <v>#VALUE!</v>
      </c>
      <c r="B8261" t="e">
        <f>Table1[[#This Row],[ÜK]]</f>
        <v>#VALUE!</v>
      </c>
      <c r="C8261" s="3" t="e">
        <f>Table1[[#This Row],[Szla]]</f>
        <v>#VALUE!</v>
      </c>
      <c r="D8261" s="6" t="e">
        <f>Table1[[#This Row],[Kelt_hó]]</f>
        <v>#VALUE!</v>
      </c>
      <c r="E8261" t="e">
        <f>Table1[[#This Row],[Vevő]]</f>
        <v>#VALUE!</v>
      </c>
      <c r="F8261" t="e">
        <f>Table1[[#This Row],[Termékkör]]</f>
        <v>#VALUE!</v>
      </c>
      <c r="G8261" s="4" t="e">
        <f>Table1[[#This Row],[SzumElad]]</f>
        <v>#VALUE!</v>
      </c>
      <c r="H8261" s="7" t="e">
        <f>Table1[[#This Row],[Jut_%]]</f>
        <v>#VALUE!</v>
      </c>
      <c r="I8261" s="4" t="e">
        <f>Table1[[#This Row],[Jut]]</f>
        <v>#VALUE!</v>
      </c>
      <c r="J8261" s="4" t="e">
        <f>Table1[[#This Row],[Column1]]</f>
        <v>#VALUE!</v>
      </c>
    </row>
    <row r="8262" spans="1:10" hidden="1" x14ac:dyDescent="0.3">
      <c r="A8262" s="2" t="e">
        <f>Table1[[#This Row],[Befolyt]]</f>
        <v>#VALUE!</v>
      </c>
      <c r="B8262" t="e">
        <f>Table1[[#This Row],[ÜK]]</f>
        <v>#VALUE!</v>
      </c>
      <c r="C8262" s="3" t="e">
        <f>Table1[[#This Row],[Szla]]</f>
        <v>#VALUE!</v>
      </c>
      <c r="D8262" s="6" t="e">
        <f>Table1[[#This Row],[Kelt_hó]]</f>
        <v>#VALUE!</v>
      </c>
      <c r="E8262" t="e">
        <f>Table1[[#This Row],[Vevő]]</f>
        <v>#VALUE!</v>
      </c>
      <c r="F8262" t="e">
        <f>Table1[[#This Row],[Termékkör]]</f>
        <v>#VALUE!</v>
      </c>
      <c r="G8262" s="4" t="e">
        <f>Table1[[#This Row],[SzumElad]]</f>
        <v>#VALUE!</v>
      </c>
      <c r="H8262" s="7" t="e">
        <f>Table1[[#This Row],[Jut_%]]</f>
        <v>#VALUE!</v>
      </c>
      <c r="I8262" s="4" t="e">
        <f>Table1[[#This Row],[Jut]]</f>
        <v>#VALUE!</v>
      </c>
      <c r="J8262" s="4" t="e">
        <f>Table1[[#This Row],[Column1]]</f>
        <v>#VALUE!</v>
      </c>
    </row>
    <row r="8263" spans="1:10" hidden="1" x14ac:dyDescent="0.3">
      <c r="A8263" s="2" t="e">
        <f>Table1[[#This Row],[Befolyt]]</f>
        <v>#VALUE!</v>
      </c>
      <c r="B8263" t="e">
        <f>Table1[[#This Row],[ÜK]]</f>
        <v>#VALUE!</v>
      </c>
      <c r="C8263" s="3" t="e">
        <f>Table1[[#This Row],[Szla]]</f>
        <v>#VALUE!</v>
      </c>
      <c r="D8263" s="6" t="e">
        <f>Table1[[#This Row],[Kelt_hó]]</f>
        <v>#VALUE!</v>
      </c>
      <c r="E8263" t="e">
        <f>Table1[[#This Row],[Vevő]]</f>
        <v>#VALUE!</v>
      </c>
      <c r="F8263" t="e">
        <f>Table1[[#This Row],[Termékkör]]</f>
        <v>#VALUE!</v>
      </c>
      <c r="G8263" s="4" t="e">
        <f>Table1[[#This Row],[SzumElad]]</f>
        <v>#VALUE!</v>
      </c>
      <c r="H8263" s="7" t="e">
        <f>Table1[[#This Row],[Jut_%]]</f>
        <v>#VALUE!</v>
      </c>
      <c r="I8263" s="4" t="e">
        <f>Table1[[#This Row],[Jut]]</f>
        <v>#VALUE!</v>
      </c>
      <c r="J8263" s="4" t="e">
        <f>Table1[[#This Row],[Column1]]</f>
        <v>#VALUE!</v>
      </c>
    </row>
    <row r="8264" spans="1:10" hidden="1" x14ac:dyDescent="0.3">
      <c r="A8264" s="2" t="e">
        <f>Table1[[#This Row],[Befolyt]]</f>
        <v>#VALUE!</v>
      </c>
      <c r="B8264" t="e">
        <f>Table1[[#This Row],[ÜK]]</f>
        <v>#VALUE!</v>
      </c>
      <c r="C8264" s="3" t="e">
        <f>Table1[[#This Row],[Szla]]</f>
        <v>#VALUE!</v>
      </c>
      <c r="D8264" s="6" t="e">
        <f>Table1[[#This Row],[Kelt_hó]]</f>
        <v>#VALUE!</v>
      </c>
      <c r="E8264" t="e">
        <f>Table1[[#This Row],[Vevő]]</f>
        <v>#VALUE!</v>
      </c>
      <c r="F8264" t="e">
        <f>Table1[[#This Row],[Termékkör]]</f>
        <v>#VALUE!</v>
      </c>
      <c r="G8264" s="4" t="e">
        <f>Table1[[#This Row],[SzumElad]]</f>
        <v>#VALUE!</v>
      </c>
      <c r="H8264" s="7" t="e">
        <f>Table1[[#This Row],[Jut_%]]</f>
        <v>#VALUE!</v>
      </c>
      <c r="I8264" s="4" t="e">
        <f>Table1[[#This Row],[Jut]]</f>
        <v>#VALUE!</v>
      </c>
      <c r="J8264" s="4" t="e">
        <f>Table1[[#This Row],[Column1]]</f>
        <v>#VALUE!</v>
      </c>
    </row>
    <row r="8265" spans="1:10" hidden="1" x14ac:dyDescent="0.3">
      <c r="A8265" s="2" t="e">
        <f>Table1[[#This Row],[Befolyt]]</f>
        <v>#VALUE!</v>
      </c>
      <c r="B8265" t="e">
        <f>Table1[[#This Row],[ÜK]]</f>
        <v>#VALUE!</v>
      </c>
      <c r="C8265" s="3" t="e">
        <f>Table1[[#This Row],[Szla]]</f>
        <v>#VALUE!</v>
      </c>
      <c r="D8265" s="6" t="e">
        <f>Table1[[#This Row],[Kelt_hó]]</f>
        <v>#VALUE!</v>
      </c>
      <c r="E8265" t="e">
        <f>Table1[[#This Row],[Vevő]]</f>
        <v>#VALUE!</v>
      </c>
      <c r="F8265" t="e">
        <f>Table1[[#This Row],[Termékkör]]</f>
        <v>#VALUE!</v>
      </c>
      <c r="G8265" s="4" t="e">
        <f>Table1[[#This Row],[SzumElad]]</f>
        <v>#VALUE!</v>
      </c>
      <c r="H8265" s="7" t="e">
        <f>Table1[[#This Row],[Jut_%]]</f>
        <v>#VALUE!</v>
      </c>
      <c r="I8265" s="4" t="e">
        <f>Table1[[#This Row],[Jut]]</f>
        <v>#VALUE!</v>
      </c>
      <c r="J8265" s="4" t="e">
        <f>Table1[[#This Row],[Column1]]</f>
        <v>#VALUE!</v>
      </c>
    </row>
    <row r="8266" spans="1:10" hidden="1" x14ac:dyDescent="0.3">
      <c r="A8266" s="2" t="e">
        <f>Table1[[#This Row],[Befolyt]]</f>
        <v>#VALUE!</v>
      </c>
      <c r="B8266" t="e">
        <f>Table1[[#This Row],[ÜK]]</f>
        <v>#VALUE!</v>
      </c>
      <c r="C8266" s="3" t="e">
        <f>Table1[[#This Row],[Szla]]</f>
        <v>#VALUE!</v>
      </c>
      <c r="D8266" s="6" t="e">
        <f>Table1[[#This Row],[Kelt_hó]]</f>
        <v>#VALUE!</v>
      </c>
      <c r="E8266" t="e">
        <f>Table1[[#This Row],[Vevő]]</f>
        <v>#VALUE!</v>
      </c>
      <c r="F8266" t="e">
        <f>Table1[[#This Row],[Termékkör]]</f>
        <v>#VALUE!</v>
      </c>
      <c r="G8266" s="4" t="e">
        <f>Table1[[#This Row],[SzumElad]]</f>
        <v>#VALUE!</v>
      </c>
      <c r="H8266" s="7" t="e">
        <f>Table1[[#This Row],[Jut_%]]</f>
        <v>#VALUE!</v>
      </c>
      <c r="I8266" s="4" t="e">
        <f>Table1[[#This Row],[Jut]]</f>
        <v>#VALUE!</v>
      </c>
      <c r="J8266" s="4" t="e">
        <f>Table1[[#This Row],[Column1]]</f>
        <v>#VALUE!</v>
      </c>
    </row>
    <row r="8267" spans="1:10" hidden="1" x14ac:dyDescent="0.3">
      <c r="A8267" s="2" t="e">
        <f>Table1[[#This Row],[Befolyt]]</f>
        <v>#VALUE!</v>
      </c>
      <c r="B8267" t="e">
        <f>Table1[[#This Row],[ÜK]]</f>
        <v>#VALUE!</v>
      </c>
      <c r="C8267" s="3" t="e">
        <f>Table1[[#This Row],[Szla]]</f>
        <v>#VALUE!</v>
      </c>
      <c r="D8267" s="6" t="e">
        <f>Table1[[#This Row],[Kelt_hó]]</f>
        <v>#VALUE!</v>
      </c>
      <c r="E8267" t="e">
        <f>Table1[[#This Row],[Vevő]]</f>
        <v>#VALUE!</v>
      </c>
      <c r="F8267" t="e">
        <f>Table1[[#This Row],[Termékkör]]</f>
        <v>#VALUE!</v>
      </c>
      <c r="G8267" s="4" t="e">
        <f>Table1[[#This Row],[SzumElad]]</f>
        <v>#VALUE!</v>
      </c>
      <c r="H8267" s="7" t="e">
        <f>Table1[[#This Row],[Jut_%]]</f>
        <v>#VALUE!</v>
      </c>
      <c r="I8267" s="4" t="e">
        <f>Table1[[#This Row],[Jut]]</f>
        <v>#VALUE!</v>
      </c>
      <c r="J8267" s="4" t="e">
        <f>Table1[[#This Row],[Column1]]</f>
        <v>#VALUE!</v>
      </c>
    </row>
    <row r="8268" spans="1:10" hidden="1" x14ac:dyDescent="0.3">
      <c r="A8268" s="2" t="e">
        <f>Table1[[#This Row],[Befolyt]]</f>
        <v>#VALUE!</v>
      </c>
      <c r="B8268" t="e">
        <f>Table1[[#This Row],[ÜK]]</f>
        <v>#VALUE!</v>
      </c>
      <c r="C8268" s="3" t="e">
        <f>Table1[[#This Row],[Szla]]</f>
        <v>#VALUE!</v>
      </c>
      <c r="D8268" s="6" t="e">
        <f>Table1[[#This Row],[Kelt_hó]]</f>
        <v>#VALUE!</v>
      </c>
      <c r="E8268" t="e">
        <f>Table1[[#This Row],[Vevő]]</f>
        <v>#VALUE!</v>
      </c>
      <c r="F8268" t="e">
        <f>Table1[[#This Row],[Termékkör]]</f>
        <v>#VALUE!</v>
      </c>
      <c r="G8268" s="4" t="e">
        <f>Table1[[#This Row],[SzumElad]]</f>
        <v>#VALUE!</v>
      </c>
      <c r="H8268" s="7" t="e">
        <f>Table1[[#This Row],[Jut_%]]</f>
        <v>#VALUE!</v>
      </c>
      <c r="I8268" s="4" t="e">
        <f>Table1[[#This Row],[Jut]]</f>
        <v>#VALUE!</v>
      </c>
      <c r="J8268" s="4" t="e">
        <f>Table1[[#This Row],[Column1]]</f>
        <v>#VALUE!</v>
      </c>
    </row>
    <row r="8269" spans="1:10" hidden="1" x14ac:dyDescent="0.3">
      <c r="A8269" s="2" t="e">
        <f>Table1[[#This Row],[Befolyt]]</f>
        <v>#VALUE!</v>
      </c>
      <c r="B8269" t="e">
        <f>Table1[[#This Row],[ÜK]]</f>
        <v>#VALUE!</v>
      </c>
      <c r="C8269" s="3" t="e">
        <f>Table1[[#This Row],[Szla]]</f>
        <v>#VALUE!</v>
      </c>
      <c r="D8269" s="6" t="e">
        <f>Table1[[#This Row],[Kelt_hó]]</f>
        <v>#VALUE!</v>
      </c>
      <c r="E8269" t="e">
        <f>Table1[[#This Row],[Vevő]]</f>
        <v>#VALUE!</v>
      </c>
      <c r="F8269" t="e">
        <f>Table1[[#This Row],[Termékkör]]</f>
        <v>#VALUE!</v>
      </c>
      <c r="G8269" s="4" t="e">
        <f>Table1[[#This Row],[SzumElad]]</f>
        <v>#VALUE!</v>
      </c>
      <c r="H8269" s="7" t="e">
        <f>Table1[[#This Row],[Jut_%]]</f>
        <v>#VALUE!</v>
      </c>
      <c r="I8269" s="4" t="e">
        <f>Table1[[#This Row],[Jut]]</f>
        <v>#VALUE!</v>
      </c>
      <c r="J8269" s="4" t="e">
        <f>Table1[[#This Row],[Column1]]</f>
        <v>#VALUE!</v>
      </c>
    </row>
    <row r="8270" spans="1:10" hidden="1" x14ac:dyDescent="0.3">
      <c r="A8270" s="2" t="e">
        <f>Table1[[#This Row],[Befolyt]]</f>
        <v>#VALUE!</v>
      </c>
      <c r="B8270" t="e">
        <f>Table1[[#This Row],[ÜK]]</f>
        <v>#VALUE!</v>
      </c>
      <c r="C8270" s="3" t="e">
        <f>Table1[[#This Row],[Szla]]</f>
        <v>#VALUE!</v>
      </c>
      <c r="D8270" s="6" t="e">
        <f>Table1[[#This Row],[Kelt_hó]]</f>
        <v>#VALUE!</v>
      </c>
      <c r="E8270" t="e">
        <f>Table1[[#This Row],[Vevő]]</f>
        <v>#VALUE!</v>
      </c>
      <c r="F8270" t="e">
        <f>Table1[[#This Row],[Termékkör]]</f>
        <v>#VALUE!</v>
      </c>
      <c r="G8270" s="4" t="e">
        <f>Table1[[#This Row],[SzumElad]]</f>
        <v>#VALUE!</v>
      </c>
      <c r="H8270" s="7" t="e">
        <f>Table1[[#This Row],[Jut_%]]</f>
        <v>#VALUE!</v>
      </c>
      <c r="I8270" s="4" t="e">
        <f>Table1[[#This Row],[Jut]]</f>
        <v>#VALUE!</v>
      </c>
      <c r="J8270" s="4" t="e">
        <f>Table1[[#This Row],[Column1]]</f>
        <v>#VALUE!</v>
      </c>
    </row>
    <row r="8271" spans="1:10" hidden="1" x14ac:dyDescent="0.3">
      <c r="A8271" s="2" t="e">
        <f>Table1[[#This Row],[Befolyt]]</f>
        <v>#VALUE!</v>
      </c>
      <c r="B8271" t="e">
        <f>Table1[[#This Row],[ÜK]]</f>
        <v>#VALUE!</v>
      </c>
      <c r="C8271" s="3" t="e">
        <f>Table1[[#This Row],[Szla]]</f>
        <v>#VALUE!</v>
      </c>
      <c r="D8271" s="6" t="e">
        <f>Table1[[#This Row],[Kelt_hó]]</f>
        <v>#VALUE!</v>
      </c>
      <c r="E8271" t="e">
        <f>Table1[[#This Row],[Vevő]]</f>
        <v>#VALUE!</v>
      </c>
      <c r="F8271" t="e">
        <f>Table1[[#This Row],[Termékkör]]</f>
        <v>#VALUE!</v>
      </c>
      <c r="G8271" s="4" t="e">
        <f>Table1[[#This Row],[SzumElad]]</f>
        <v>#VALUE!</v>
      </c>
      <c r="H8271" s="7" t="e">
        <f>Table1[[#This Row],[Jut_%]]</f>
        <v>#VALUE!</v>
      </c>
      <c r="I8271" s="4" t="e">
        <f>Table1[[#This Row],[Jut]]</f>
        <v>#VALUE!</v>
      </c>
      <c r="J8271" s="4" t="e">
        <f>Table1[[#This Row],[Column1]]</f>
        <v>#VALUE!</v>
      </c>
    </row>
    <row r="8272" spans="1:10" hidden="1" x14ac:dyDescent="0.3">
      <c r="A8272" s="2" t="e">
        <f>Table1[[#This Row],[Befolyt]]</f>
        <v>#VALUE!</v>
      </c>
      <c r="B8272" t="e">
        <f>Table1[[#This Row],[ÜK]]</f>
        <v>#VALUE!</v>
      </c>
      <c r="C8272" s="3" t="e">
        <f>Table1[[#This Row],[Szla]]</f>
        <v>#VALUE!</v>
      </c>
      <c r="D8272" s="6" t="e">
        <f>Table1[[#This Row],[Kelt_hó]]</f>
        <v>#VALUE!</v>
      </c>
      <c r="E8272" t="e">
        <f>Table1[[#This Row],[Vevő]]</f>
        <v>#VALUE!</v>
      </c>
      <c r="F8272" t="e">
        <f>Table1[[#This Row],[Termékkör]]</f>
        <v>#VALUE!</v>
      </c>
      <c r="G8272" s="4" t="e">
        <f>Table1[[#This Row],[SzumElad]]</f>
        <v>#VALUE!</v>
      </c>
      <c r="H8272" s="7" t="e">
        <f>Table1[[#This Row],[Jut_%]]</f>
        <v>#VALUE!</v>
      </c>
      <c r="I8272" s="4" t="e">
        <f>Table1[[#This Row],[Jut]]</f>
        <v>#VALUE!</v>
      </c>
      <c r="J8272" s="4" t="e">
        <f>Table1[[#This Row],[Column1]]</f>
        <v>#VALUE!</v>
      </c>
    </row>
    <row r="8273" spans="1:10" hidden="1" x14ac:dyDescent="0.3">
      <c r="A8273" s="2" t="e">
        <f>Table1[[#This Row],[Befolyt]]</f>
        <v>#VALUE!</v>
      </c>
      <c r="B8273" t="e">
        <f>Table1[[#This Row],[ÜK]]</f>
        <v>#VALUE!</v>
      </c>
      <c r="C8273" s="3" t="e">
        <f>Table1[[#This Row],[Szla]]</f>
        <v>#VALUE!</v>
      </c>
      <c r="D8273" s="6" t="e">
        <f>Table1[[#This Row],[Kelt_hó]]</f>
        <v>#VALUE!</v>
      </c>
      <c r="E8273" t="e">
        <f>Table1[[#This Row],[Vevő]]</f>
        <v>#VALUE!</v>
      </c>
      <c r="F8273" t="e">
        <f>Table1[[#This Row],[Termékkör]]</f>
        <v>#VALUE!</v>
      </c>
      <c r="G8273" s="4" t="e">
        <f>Table1[[#This Row],[SzumElad]]</f>
        <v>#VALUE!</v>
      </c>
      <c r="H8273" s="7" t="e">
        <f>Table1[[#This Row],[Jut_%]]</f>
        <v>#VALUE!</v>
      </c>
      <c r="I8273" s="4" t="e">
        <f>Table1[[#This Row],[Jut]]</f>
        <v>#VALUE!</v>
      </c>
      <c r="J8273" s="4" t="e">
        <f>Table1[[#This Row],[Column1]]</f>
        <v>#VALUE!</v>
      </c>
    </row>
    <row r="8274" spans="1:10" hidden="1" x14ac:dyDescent="0.3">
      <c r="A8274" s="2" t="e">
        <f>Table1[[#This Row],[Befolyt]]</f>
        <v>#VALUE!</v>
      </c>
      <c r="B8274" t="e">
        <f>Table1[[#This Row],[ÜK]]</f>
        <v>#VALUE!</v>
      </c>
      <c r="C8274" s="3" t="e">
        <f>Table1[[#This Row],[Szla]]</f>
        <v>#VALUE!</v>
      </c>
      <c r="D8274" s="6" t="e">
        <f>Table1[[#This Row],[Kelt_hó]]</f>
        <v>#VALUE!</v>
      </c>
      <c r="E8274" t="e">
        <f>Table1[[#This Row],[Vevő]]</f>
        <v>#VALUE!</v>
      </c>
      <c r="F8274" t="e">
        <f>Table1[[#This Row],[Termékkör]]</f>
        <v>#VALUE!</v>
      </c>
      <c r="G8274" s="4" t="e">
        <f>Table1[[#This Row],[SzumElad]]</f>
        <v>#VALUE!</v>
      </c>
      <c r="H8274" s="7" t="e">
        <f>Table1[[#This Row],[Jut_%]]</f>
        <v>#VALUE!</v>
      </c>
      <c r="I8274" s="4" t="e">
        <f>Table1[[#This Row],[Jut]]</f>
        <v>#VALUE!</v>
      </c>
      <c r="J8274" s="4" t="e">
        <f>Table1[[#This Row],[Column1]]</f>
        <v>#VALUE!</v>
      </c>
    </row>
    <row r="8275" spans="1:10" hidden="1" x14ac:dyDescent="0.3">
      <c r="A8275" s="2" t="e">
        <f>Table1[[#This Row],[Befolyt]]</f>
        <v>#VALUE!</v>
      </c>
      <c r="B8275" t="e">
        <f>Table1[[#This Row],[ÜK]]</f>
        <v>#VALUE!</v>
      </c>
      <c r="C8275" s="3" t="e">
        <f>Table1[[#This Row],[Szla]]</f>
        <v>#VALUE!</v>
      </c>
      <c r="D8275" s="6" t="e">
        <f>Table1[[#This Row],[Kelt_hó]]</f>
        <v>#VALUE!</v>
      </c>
      <c r="E8275" t="e">
        <f>Table1[[#This Row],[Vevő]]</f>
        <v>#VALUE!</v>
      </c>
      <c r="F8275" t="e">
        <f>Table1[[#This Row],[Termékkör]]</f>
        <v>#VALUE!</v>
      </c>
      <c r="G8275" s="4" t="e">
        <f>Table1[[#This Row],[SzumElad]]</f>
        <v>#VALUE!</v>
      </c>
      <c r="H8275" s="7" t="e">
        <f>Table1[[#This Row],[Jut_%]]</f>
        <v>#VALUE!</v>
      </c>
      <c r="I8275" s="4" t="e">
        <f>Table1[[#This Row],[Jut]]</f>
        <v>#VALUE!</v>
      </c>
      <c r="J8275" s="4" t="e">
        <f>Table1[[#This Row],[Column1]]</f>
        <v>#VALUE!</v>
      </c>
    </row>
    <row r="8276" spans="1:10" hidden="1" x14ac:dyDescent="0.3">
      <c r="A8276" s="2" t="e">
        <f>Table1[[#This Row],[Befolyt]]</f>
        <v>#VALUE!</v>
      </c>
      <c r="B8276" t="e">
        <f>Table1[[#This Row],[ÜK]]</f>
        <v>#VALUE!</v>
      </c>
      <c r="C8276" s="3" t="e">
        <f>Table1[[#This Row],[Szla]]</f>
        <v>#VALUE!</v>
      </c>
      <c r="D8276" s="6" t="e">
        <f>Table1[[#This Row],[Kelt_hó]]</f>
        <v>#VALUE!</v>
      </c>
      <c r="E8276" t="e">
        <f>Table1[[#This Row],[Vevő]]</f>
        <v>#VALUE!</v>
      </c>
      <c r="F8276" t="e">
        <f>Table1[[#This Row],[Termékkör]]</f>
        <v>#VALUE!</v>
      </c>
      <c r="G8276" s="4" t="e">
        <f>Table1[[#This Row],[SzumElad]]</f>
        <v>#VALUE!</v>
      </c>
      <c r="H8276" s="7" t="e">
        <f>Table1[[#This Row],[Jut_%]]</f>
        <v>#VALUE!</v>
      </c>
      <c r="I8276" s="4" t="e">
        <f>Table1[[#This Row],[Jut]]</f>
        <v>#VALUE!</v>
      </c>
      <c r="J8276" s="4" t="e">
        <f>Table1[[#This Row],[Column1]]</f>
        <v>#VALUE!</v>
      </c>
    </row>
    <row r="8277" spans="1:10" hidden="1" x14ac:dyDescent="0.3">
      <c r="A8277" s="2" t="e">
        <f>Table1[[#This Row],[Befolyt]]</f>
        <v>#VALUE!</v>
      </c>
      <c r="B8277" t="e">
        <f>Table1[[#This Row],[ÜK]]</f>
        <v>#VALUE!</v>
      </c>
      <c r="C8277" s="3" t="e">
        <f>Table1[[#This Row],[Szla]]</f>
        <v>#VALUE!</v>
      </c>
      <c r="D8277" s="6" t="e">
        <f>Table1[[#This Row],[Kelt_hó]]</f>
        <v>#VALUE!</v>
      </c>
      <c r="E8277" t="e">
        <f>Table1[[#This Row],[Vevő]]</f>
        <v>#VALUE!</v>
      </c>
      <c r="F8277" t="e">
        <f>Table1[[#This Row],[Termékkör]]</f>
        <v>#VALUE!</v>
      </c>
      <c r="G8277" s="4" t="e">
        <f>Table1[[#This Row],[SzumElad]]</f>
        <v>#VALUE!</v>
      </c>
      <c r="H8277" s="7" t="e">
        <f>Table1[[#This Row],[Jut_%]]</f>
        <v>#VALUE!</v>
      </c>
      <c r="I8277" s="4" t="e">
        <f>Table1[[#This Row],[Jut]]</f>
        <v>#VALUE!</v>
      </c>
      <c r="J8277" s="4" t="e">
        <f>Table1[[#This Row],[Column1]]</f>
        <v>#VALUE!</v>
      </c>
    </row>
    <row r="8278" spans="1:10" hidden="1" x14ac:dyDescent="0.3">
      <c r="A8278" s="2" t="e">
        <f>Table1[[#This Row],[Befolyt]]</f>
        <v>#VALUE!</v>
      </c>
      <c r="B8278" t="e">
        <f>Table1[[#This Row],[ÜK]]</f>
        <v>#VALUE!</v>
      </c>
      <c r="C8278" s="3" t="e">
        <f>Table1[[#This Row],[Szla]]</f>
        <v>#VALUE!</v>
      </c>
      <c r="D8278" s="6" t="e">
        <f>Table1[[#This Row],[Kelt_hó]]</f>
        <v>#VALUE!</v>
      </c>
      <c r="E8278" t="e">
        <f>Table1[[#This Row],[Vevő]]</f>
        <v>#VALUE!</v>
      </c>
      <c r="F8278" t="e">
        <f>Table1[[#This Row],[Termékkör]]</f>
        <v>#VALUE!</v>
      </c>
      <c r="G8278" s="4" t="e">
        <f>Table1[[#This Row],[SzumElad]]</f>
        <v>#VALUE!</v>
      </c>
      <c r="H8278" s="7" t="e">
        <f>Table1[[#This Row],[Jut_%]]</f>
        <v>#VALUE!</v>
      </c>
      <c r="I8278" s="4" t="e">
        <f>Table1[[#This Row],[Jut]]</f>
        <v>#VALUE!</v>
      </c>
      <c r="J8278" s="4" t="e">
        <f>Table1[[#This Row],[Column1]]</f>
        <v>#VALUE!</v>
      </c>
    </row>
    <row r="8279" spans="1:10" hidden="1" x14ac:dyDescent="0.3">
      <c r="A8279" s="2" t="e">
        <f>Table1[[#This Row],[Befolyt]]</f>
        <v>#VALUE!</v>
      </c>
      <c r="B8279" t="e">
        <f>Table1[[#This Row],[ÜK]]</f>
        <v>#VALUE!</v>
      </c>
      <c r="C8279" s="3" t="e">
        <f>Table1[[#This Row],[Szla]]</f>
        <v>#VALUE!</v>
      </c>
      <c r="D8279" s="6" t="e">
        <f>Table1[[#This Row],[Kelt_hó]]</f>
        <v>#VALUE!</v>
      </c>
      <c r="E8279" t="e">
        <f>Table1[[#This Row],[Vevő]]</f>
        <v>#VALUE!</v>
      </c>
      <c r="F8279" t="e">
        <f>Table1[[#This Row],[Termékkör]]</f>
        <v>#VALUE!</v>
      </c>
      <c r="G8279" s="4" t="e">
        <f>Table1[[#This Row],[SzumElad]]</f>
        <v>#VALUE!</v>
      </c>
      <c r="H8279" s="7" t="e">
        <f>Table1[[#This Row],[Jut_%]]</f>
        <v>#VALUE!</v>
      </c>
      <c r="I8279" s="4" t="e">
        <f>Table1[[#This Row],[Jut]]</f>
        <v>#VALUE!</v>
      </c>
      <c r="J8279" s="4" t="e">
        <f>Table1[[#This Row],[Column1]]</f>
        <v>#VALUE!</v>
      </c>
    </row>
    <row r="8280" spans="1:10" hidden="1" x14ac:dyDescent="0.3">
      <c r="A8280" s="2" t="e">
        <f>Table1[[#This Row],[Befolyt]]</f>
        <v>#VALUE!</v>
      </c>
      <c r="B8280" t="e">
        <f>Table1[[#This Row],[ÜK]]</f>
        <v>#VALUE!</v>
      </c>
      <c r="C8280" s="3" t="e">
        <f>Table1[[#This Row],[Szla]]</f>
        <v>#VALUE!</v>
      </c>
      <c r="D8280" s="6" t="e">
        <f>Table1[[#This Row],[Kelt_hó]]</f>
        <v>#VALUE!</v>
      </c>
      <c r="E8280" t="e">
        <f>Table1[[#This Row],[Vevő]]</f>
        <v>#VALUE!</v>
      </c>
      <c r="F8280" t="e">
        <f>Table1[[#This Row],[Termékkör]]</f>
        <v>#VALUE!</v>
      </c>
      <c r="G8280" s="4" t="e">
        <f>Table1[[#This Row],[SzumElad]]</f>
        <v>#VALUE!</v>
      </c>
      <c r="H8280" s="7" t="e">
        <f>Table1[[#This Row],[Jut_%]]</f>
        <v>#VALUE!</v>
      </c>
      <c r="I8280" s="4" t="e">
        <f>Table1[[#This Row],[Jut]]</f>
        <v>#VALUE!</v>
      </c>
      <c r="J8280" s="4" t="e">
        <f>Table1[[#This Row],[Column1]]</f>
        <v>#VALUE!</v>
      </c>
    </row>
    <row r="8281" spans="1:10" hidden="1" x14ac:dyDescent="0.3">
      <c r="A8281" s="2" t="e">
        <f>Table1[[#This Row],[Befolyt]]</f>
        <v>#VALUE!</v>
      </c>
      <c r="B8281" t="e">
        <f>Table1[[#This Row],[ÜK]]</f>
        <v>#VALUE!</v>
      </c>
      <c r="C8281" s="3" t="e">
        <f>Table1[[#This Row],[Szla]]</f>
        <v>#VALUE!</v>
      </c>
      <c r="D8281" s="6" t="e">
        <f>Table1[[#This Row],[Kelt_hó]]</f>
        <v>#VALUE!</v>
      </c>
      <c r="E8281" t="e">
        <f>Table1[[#This Row],[Vevő]]</f>
        <v>#VALUE!</v>
      </c>
      <c r="F8281" t="e">
        <f>Table1[[#This Row],[Termékkör]]</f>
        <v>#VALUE!</v>
      </c>
      <c r="G8281" s="4" t="e">
        <f>Table1[[#This Row],[SzumElad]]</f>
        <v>#VALUE!</v>
      </c>
      <c r="H8281" s="7" t="e">
        <f>Table1[[#This Row],[Jut_%]]</f>
        <v>#VALUE!</v>
      </c>
      <c r="I8281" s="4" t="e">
        <f>Table1[[#This Row],[Jut]]</f>
        <v>#VALUE!</v>
      </c>
      <c r="J8281" s="4" t="e">
        <f>Table1[[#This Row],[Column1]]</f>
        <v>#VALUE!</v>
      </c>
    </row>
    <row r="8282" spans="1:10" hidden="1" x14ac:dyDescent="0.3">
      <c r="A8282" s="2" t="e">
        <f>Table1[[#This Row],[Befolyt]]</f>
        <v>#VALUE!</v>
      </c>
      <c r="B8282" t="e">
        <f>Table1[[#This Row],[ÜK]]</f>
        <v>#VALUE!</v>
      </c>
      <c r="C8282" s="3" t="e">
        <f>Table1[[#This Row],[Szla]]</f>
        <v>#VALUE!</v>
      </c>
      <c r="D8282" s="6" t="e">
        <f>Table1[[#This Row],[Kelt_hó]]</f>
        <v>#VALUE!</v>
      </c>
      <c r="E8282" t="e">
        <f>Table1[[#This Row],[Vevő]]</f>
        <v>#VALUE!</v>
      </c>
      <c r="F8282" t="e">
        <f>Table1[[#This Row],[Termékkör]]</f>
        <v>#VALUE!</v>
      </c>
      <c r="G8282" s="4" t="e">
        <f>Table1[[#This Row],[SzumElad]]</f>
        <v>#VALUE!</v>
      </c>
      <c r="H8282" s="7" t="e">
        <f>Table1[[#This Row],[Jut_%]]</f>
        <v>#VALUE!</v>
      </c>
      <c r="I8282" s="4" t="e">
        <f>Table1[[#This Row],[Jut]]</f>
        <v>#VALUE!</v>
      </c>
      <c r="J8282" s="4" t="e">
        <f>Table1[[#This Row],[Column1]]</f>
        <v>#VALUE!</v>
      </c>
    </row>
    <row r="8283" spans="1:10" hidden="1" x14ac:dyDescent="0.3">
      <c r="A8283" s="2" t="e">
        <f>Table1[[#This Row],[Befolyt]]</f>
        <v>#VALUE!</v>
      </c>
      <c r="B8283" t="e">
        <f>Table1[[#This Row],[ÜK]]</f>
        <v>#VALUE!</v>
      </c>
      <c r="C8283" s="3" t="e">
        <f>Table1[[#This Row],[Szla]]</f>
        <v>#VALUE!</v>
      </c>
      <c r="D8283" s="6" t="e">
        <f>Table1[[#This Row],[Kelt_hó]]</f>
        <v>#VALUE!</v>
      </c>
      <c r="E8283" t="e">
        <f>Table1[[#This Row],[Vevő]]</f>
        <v>#VALUE!</v>
      </c>
      <c r="F8283" t="e">
        <f>Table1[[#This Row],[Termékkör]]</f>
        <v>#VALUE!</v>
      </c>
      <c r="G8283" s="4" t="e">
        <f>Table1[[#This Row],[SzumElad]]</f>
        <v>#VALUE!</v>
      </c>
      <c r="H8283" s="7" t="e">
        <f>Table1[[#This Row],[Jut_%]]</f>
        <v>#VALUE!</v>
      </c>
      <c r="I8283" s="4" t="e">
        <f>Table1[[#This Row],[Jut]]</f>
        <v>#VALUE!</v>
      </c>
      <c r="J8283" s="4" t="e">
        <f>Table1[[#This Row],[Column1]]</f>
        <v>#VALUE!</v>
      </c>
    </row>
    <row r="8284" spans="1:10" hidden="1" x14ac:dyDescent="0.3">
      <c r="A8284" s="2" t="e">
        <f>Table1[[#This Row],[Befolyt]]</f>
        <v>#VALUE!</v>
      </c>
      <c r="B8284" t="e">
        <f>Table1[[#This Row],[ÜK]]</f>
        <v>#VALUE!</v>
      </c>
      <c r="C8284" s="3" t="e">
        <f>Table1[[#This Row],[Szla]]</f>
        <v>#VALUE!</v>
      </c>
      <c r="D8284" s="6" t="e">
        <f>Table1[[#This Row],[Kelt_hó]]</f>
        <v>#VALUE!</v>
      </c>
      <c r="E8284" t="e">
        <f>Table1[[#This Row],[Vevő]]</f>
        <v>#VALUE!</v>
      </c>
      <c r="F8284" t="e">
        <f>Table1[[#This Row],[Termékkör]]</f>
        <v>#VALUE!</v>
      </c>
      <c r="G8284" s="4" t="e">
        <f>Table1[[#This Row],[SzumElad]]</f>
        <v>#VALUE!</v>
      </c>
      <c r="H8284" s="7" t="e">
        <f>Table1[[#This Row],[Jut_%]]</f>
        <v>#VALUE!</v>
      </c>
      <c r="I8284" s="4" t="e">
        <f>Table1[[#This Row],[Jut]]</f>
        <v>#VALUE!</v>
      </c>
      <c r="J8284" s="4" t="e">
        <f>Table1[[#This Row],[Column1]]</f>
        <v>#VALUE!</v>
      </c>
    </row>
    <row r="8285" spans="1:10" hidden="1" x14ac:dyDescent="0.3">
      <c r="A8285" s="2" t="e">
        <f>Table1[[#This Row],[Befolyt]]</f>
        <v>#VALUE!</v>
      </c>
      <c r="B8285" t="e">
        <f>Table1[[#This Row],[ÜK]]</f>
        <v>#VALUE!</v>
      </c>
      <c r="C8285" s="3" t="e">
        <f>Table1[[#This Row],[Szla]]</f>
        <v>#VALUE!</v>
      </c>
      <c r="D8285" s="6" t="e">
        <f>Table1[[#This Row],[Kelt_hó]]</f>
        <v>#VALUE!</v>
      </c>
      <c r="E8285" t="e">
        <f>Table1[[#This Row],[Vevő]]</f>
        <v>#VALUE!</v>
      </c>
      <c r="F8285" t="e">
        <f>Table1[[#This Row],[Termékkör]]</f>
        <v>#VALUE!</v>
      </c>
      <c r="G8285" s="4" t="e">
        <f>Table1[[#This Row],[SzumElad]]</f>
        <v>#VALUE!</v>
      </c>
      <c r="H8285" s="7" t="e">
        <f>Table1[[#This Row],[Jut_%]]</f>
        <v>#VALUE!</v>
      </c>
      <c r="I8285" s="4" t="e">
        <f>Table1[[#This Row],[Jut]]</f>
        <v>#VALUE!</v>
      </c>
      <c r="J8285" s="4" t="e">
        <f>Table1[[#This Row],[Column1]]</f>
        <v>#VALUE!</v>
      </c>
    </row>
    <row r="8286" spans="1:10" hidden="1" x14ac:dyDescent="0.3">
      <c r="A8286" s="2" t="e">
        <f>Table1[[#This Row],[Befolyt]]</f>
        <v>#VALUE!</v>
      </c>
      <c r="B8286" t="e">
        <f>Table1[[#This Row],[ÜK]]</f>
        <v>#VALUE!</v>
      </c>
      <c r="C8286" s="3" t="e">
        <f>Table1[[#This Row],[Szla]]</f>
        <v>#VALUE!</v>
      </c>
      <c r="D8286" s="6" t="e">
        <f>Table1[[#This Row],[Kelt_hó]]</f>
        <v>#VALUE!</v>
      </c>
      <c r="E8286" t="e">
        <f>Table1[[#This Row],[Vevő]]</f>
        <v>#VALUE!</v>
      </c>
      <c r="F8286" t="e">
        <f>Table1[[#This Row],[Termékkör]]</f>
        <v>#VALUE!</v>
      </c>
      <c r="G8286" s="4" t="e">
        <f>Table1[[#This Row],[SzumElad]]</f>
        <v>#VALUE!</v>
      </c>
      <c r="H8286" s="7" t="e">
        <f>Table1[[#This Row],[Jut_%]]</f>
        <v>#VALUE!</v>
      </c>
      <c r="I8286" s="4" t="e">
        <f>Table1[[#This Row],[Jut]]</f>
        <v>#VALUE!</v>
      </c>
      <c r="J8286" s="4" t="e">
        <f>Table1[[#This Row],[Column1]]</f>
        <v>#VALUE!</v>
      </c>
    </row>
    <row r="8287" spans="1:10" hidden="1" x14ac:dyDescent="0.3">
      <c r="A8287" s="2" t="e">
        <f>Table1[[#This Row],[Befolyt]]</f>
        <v>#VALUE!</v>
      </c>
      <c r="B8287" t="e">
        <f>Table1[[#This Row],[ÜK]]</f>
        <v>#VALUE!</v>
      </c>
      <c r="C8287" s="3" t="e">
        <f>Table1[[#This Row],[Szla]]</f>
        <v>#VALUE!</v>
      </c>
      <c r="D8287" s="6" t="e">
        <f>Table1[[#This Row],[Kelt_hó]]</f>
        <v>#VALUE!</v>
      </c>
      <c r="E8287" t="e">
        <f>Table1[[#This Row],[Vevő]]</f>
        <v>#VALUE!</v>
      </c>
      <c r="F8287" t="e">
        <f>Table1[[#This Row],[Termékkör]]</f>
        <v>#VALUE!</v>
      </c>
      <c r="G8287" s="4" t="e">
        <f>Table1[[#This Row],[SzumElad]]</f>
        <v>#VALUE!</v>
      </c>
      <c r="H8287" s="7" t="e">
        <f>Table1[[#This Row],[Jut_%]]</f>
        <v>#VALUE!</v>
      </c>
      <c r="I8287" s="4" t="e">
        <f>Table1[[#This Row],[Jut]]</f>
        <v>#VALUE!</v>
      </c>
      <c r="J8287" s="4" t="e">
        <f>Table1[[#This Row],[Column1]]</f>
        <v>#VALUE!</v>
      </c>
    </row>
    <row r="8288" spans="1:10" hidden="1" x14ac:dyDescent="0.3">
      <c r="A8288" s="2" t="e">
        <f>Table1[[#This Row],[Befolyt]]</f>
        <v>#VALUE!</v>
      </c>
      <c r="B8288" t="e">
        <f>Table1[[#This Row],[ÜK]]</f>
        <v>#VALUE!</v>
      </c>
      <c r="C8288" s="3" t="e">
        <f>Table1[[#This Row],[Szla]]</f>
        <v>#VALUE!</v>
      </c>
      <c r="D8288" s="6" t="e">
        <f>Table1[[#This Row],[Kelt_hó]]</f>
        <v>#VALUE!</v>
      </c>
      <c r="E8288" t="e">
        <f>Table1[[#This Row],[Vevő]]</f>
        <v>#VALUE!</v>
      </c>
      <c r="F8288" t="e">
        <f>Table1[[#This Row],[Termékkör]]</f>
        <v>#VALUE!</v>
      </c>
      <c r="G8288" s="4" t="e">
        <f>Table1[[#This Row],[SzumElad]]</f>
        <v>#VALUE!</v>
      </c>
      <c r="H8288" s="7" t="e">
        <f>Table1[[#This Row],[Jut_%]]</f>
        <v>#VALUE!</v>
      </c>
      <c r="I8288" s="4" t="e">
        <f>Table1[[#This Row],[Jut]]</f>
        <v>#VALUE!</v>
      </c>
      <c r="J8288" s="4" t="e">
        <f>Table1[[#This Row],[Column1]]</f>
        <v>#VALUE!</v>
      </c>
    </row>
    <row r="8289" spans="1:10" hidden="1" x14ac:dyDescent="0.3">
      <c r="A8289" s="2" t="e">
        <f>Table1[[#This Row],[Befolyt]]</f>
        <v>#VALUE!</v>
      </c>
      <c r="B8289" t="e">
        <f>Table1[[#This Row],[ÜK]]</f>
        <v>#VALUE!</v>
      </c>
      <c r="C8289" s="3" t="e">
        <f>Table1[[#This Row],[Szla]]</f>
        <v>#VALUE!</v>
      </c>
      <c r="D8289" s="6" t="e">
        <f>Table1[[#This Row],[Kelt_hó]]</f>
        <v>#VALUE!</v>
      </c>
      <c r="E8289" t="e">
        <f>Table1[[#This Row],[Vevő]]</f>
        <v>#VALUE!</v>
      </c>
      <c r="F8289" t="e">
        <f>Table1[[#This Row],[Termékkör]]</f>
        <v>#VALUE!</v>
      </c>
      <c r="G8289" s="4" t="e">
        <f>Table1[[#This Row],[SzumElad]]</f>
        <v>#VALUE!</v>
      </c>
      <c r="H8289" s="7" t="e">
        <f>Table1[[#This Row],[Jut_%]]</f>
        <v>#VALUE!</v>
      </c>
      <c r="I8289" s="4" t="e">
        <f>Table1[[#This Row],[Jut]]</f>
        <v>#VALUE!</v>
      </c>
      <c r="J8289" s="4" t="e">
        <f>Table1[[#This Row],[Column1]]</f>
        <v>#VALUE!</v>
      </c>
    </row>
    <row r="8290" spans="1:10" hidden="1" x14ac:dyDescent="0.3">
      <c r="A8290" s="2" t="e">
        <f>Table1[[#This Row],[Befolyt]]</f>
        <v>#VALUE!</v>
      </c>
      <c r="B8290" t="e">
        <f>Table1[[#This Row],[ÜK]]</f>
        <v>#VALUE!</v>
      </c>
      <c r="C8290" s="3" t="e">
        <f>Table1[[#This Row],[Szla]]</f>
        <v>#VALUE!</v>
      </c>
      <c r="D8290" s="6" t="e">
        <f>Table1[[#This Row],[Kelt_hó]]</f>
        <v>#VALUE!</v>
      </c>
      <c r="E8290" t="e">
        <f>Table1[[#This Row],[Vevő]]</f>
        <v>#VALUE!</v>
      </c>
      <c r="F8290" t="e">
        <f>Table1[[#This Row],[Termékkör]]</f>
        <v>#VALUE!</v>
      </c>
      <c r="G8290" s="4" t="e">
        <f>Table1[[#This Row],[SzumElad]]</f>
        <v>#VALUE!</v>
      </c>
      <c r="H8290" s="7" t="e">
        <f>Table1[[#This Row],[Jut_%]]</f>
        <v>#VALUE!</v>
      </c>
      <c r="I8290" s="4" t="e">
        <f>Table1[[#This Row],[Jut]]</f>
        <v>#VALUE!</v>
      </c>
      <c r="J8290" s="4" t="e">
        <f>Table1[[#This Row],[Column1]]</f>
        <v>#VALUE!</v>
      </c>
    </row>
    <row r="8291" spans="1:10" hidden="1" x14ac:dyDescent="0.3">
      <c r="A8291" s="2" t="e">
        <f>Table1[[#This Row],[Befolyt]]</f>
        <v>#VALUE!</v>
      </c>
      <c r="B8291" t="e">
        <f>Table1[[#This Row],[ÜK]]</f>
        <v>#VALUE!</v>
      </c>
      <c r="C8291" s="3" t="e">
        <f>Table1[[#This Row],[Szla]]</f>
        <v>#VALUE!</v>
      </c>
      <c r="D8291" s="6" t="e">
        <f>Table1[[#This Row],[Kelt_hó]]</f>
        <v>#VALUE!</v>
      </c>
      <c r="E8291" t="e">
        <f>Table1[[#This Row],[Vevő]]</f>
        <v>#VALUE!</v>
      </c>
      <c r="F8291" t="e">
        <f>Table1[[#This Row],[Termékkör]]</f>
        <v>#VALUE!</v>
      </c>
      <c r="G8291" s="4" t="e">
        <f>Table1[[#This Row],[SzumElad]]</f>
        <v>#VALUE!</v>
      </c>
      <c r="H8291" s="7" t="e">
        <f>Table1[[#This Row],[Jut_%]]</f>
        <v>#VALUE!</v>
      </c>
      <c r="I8291" s="4" t="e">
        <f>Table1[[#This Row],[Jut]]</f>
        <v>#VALUE!</v>
      </c>
      <c r="J8291" s="4" t="e">
        <f>Table1[[#This Row],[Column1]]</f>
        <v>#VALUE!</v>
      </c>
    </row>
    <row r="8292" spans="1:10" hidden="1" x14ac:dyDescent="0.3">
      <c r="A8292" s="2" t="e">
        <f>Table1[[#This Row],[Befolyt]]</f>
        <v>#VALUE!</v>
      </c>
      <c r="B8292" t="e">
        <f>Table1[[#This Row],[ÜK]]</f>
        <v>#VALUE!</v>
      </c>
      <c r="C8292" s="3" t="e">
        <f>Table1[[#This Row],[Szla]]</f>
        <v>#VALUE!</v>
      </c>
      <c r="D8292" s="6" t="e">
        <f>Table1[[#This Row],[Kelt_hó]]</f>
        <v>#VALUE!</v>
      </c>
      <c r="E8292" t="e">
        <f>Table1[[#This Row],[Vevő]]</f>
        <v>#VALUE!</v>
      </c>
      <c r="F8292" t="e">
        <f>Table1[[#This Row],[Termékkör]]</f>
        <v>#VALUE!</v>
      </c>
      <c r="G8292" s="4" t="e">
        <f>Table1[[#This Row],[SzumElad]]</f>
        <v>#VALUE!</v>
      </c>
      <c r="H8292" s="7" t="e">
        <f>Table1[[#This Row],[Jut_%]]</f>
        <v>#VALUE!</v>
      </c>
      <c r="I8292" s="4" t="e">
        <f>Table1[[#This Row],[Jut]]</f>
        <v>#VALUE!</v>
      </c>
      <c r="J8292" s="4" t="e">
        <f>Table1[[#This Row],[Column1]]</f>
        <v>#VALUE!</v>
      </c>
    </row>
    <row r="8293" spans="1:10" hidden="1" x14ac:dyDescent="0.3">
      <c r="A8293" s="2" t="e">
        <f>Table1[[#This Row],[Befolyt]]</f>
        <v>#VALUE!</v>
      </c>
      <c r="B8293" t="e">
        <f>Table1[[#This Row],[ÜK]]</f>
        <v>#VALUE!</v>
      </c>
      <c r="C8293" s="3" t="e">
        <f>Table1[[#This Row],[Szla]]</f>
        <v>#VALUE!</v>
      </c>
      <c r="D8293" s="6" t="e">
        <f>Table1[[#This Row],[Kelt_hó]]</f>
        <v>#VALUE!</v>
      </c>
      <c r="E8293" t="e">
        <f>Table1[[#This Row],[Vevő]]</f>
        <v>#VALUE!</v>
      </c>
      <c r="F8293" t="e">
        <f>Table1[[#This Row],[Termékkör]]</f>
        <v>#VALUE!</v>
      </c>
      <c r="G8293" s="4" t="e">
        <f>Table1[[#This Row],[SzumElad]]</f>
        <v>#VALUE!</v>
      </c>
      <c r="H8293" s="7" t="e">
        <f>Table1[[#This Row],[Jut_%]]</f>
        <v>#VALUE!</v>
      </c>
      <c r="I8293" s="4" t="e">
        <f>Table1[[#This Row],[Jut]]</f>
        <v>#VALUE!</v>
      </c>
      <c r="J8293" s="4" t="e">
        <f>Table1[[#This Row],[Column1]]</f>
        <v>#VALUE!</v>
      </c>
    </row>
    <row r="8294" spans="1:10" hidden="1" x14ac:dyDescent="0.3">
      <c r="A8294" s="2" t="e">
        <f>Table1[[#This Row],[Befolyt]]</f>
        <v>#VALUE!</v>
      </c>
      <c r="B8294" t="e">
        <f>Table1[[#This Row],[ÜK]]</f>
        <v>#VALUE!</v>
      </c>
      <c r="C8294" s="3" t="e">
        <f>Table1[[#This Row],[Szla]]</f>
        <v>#VALUE!</v>
      </c>
      <c r="D8294" s="6" t="e">
        <f>Table1[[#This Row],[Kelt_hó]]</f>
        <v>#VALUE!</v>
      </c>
      <c r="E8294" t="e">
        <f>Table1[[#This Row],[Vevő]]</f>
        <v>#VALUE!</v>
      </c>
      <c r="F8294" t="e">
        <f>Table1[[#This Row],[Termékkör]]</f>
        <v>#VALUE!</v>
      </c>
      <c r="G8294" s="4" t="e">
        <f>Table1[[#This Row],[SzumElad]]</f>
        <v>#VALUE!</v>
      </c>
      <c r="H8294" s="7" t="e">
        <f>Table1[[#This Row],[Jut_%]]</f>
        <v>#VALUE!</v>
      </c>
      <c r="I8294" s="4" t="e">
        <f>Table1[[#This Row],[Jut]]</f>
        <v>#VALUE!</v>
      </c>
      <c r="J8294" s="4" t="e">
        <f>Table1[[#This Row],[Column1]]</f>
        <v>#VALUE!</v>
      </c>
    </row>
    <row r="8295" spans="1:10" hidden="1" x14ac:dyDescent="0.3">
      <c r="A8295" s="2" t="e">
        <f>Table1[[#This Row],[Befolyt]]</f>
        <v>#VALUE!</v>
      </c>
      <c r="B8295" t="e">
        <f>Table1[[#This Row],[ÜK]]</f>
        <v>#VALUE!</v>
      </c>
      <c r="C8295" s="3" t="e">
        <f>Table1[[#This Row],[Szla]]</f>
        <v>#VALUE!</v>
      </c>
      <c r="D8295" s="6" t="e">
        <f>Table1[[#This Row],[Kelt_hó]]</f>
        <v>#VALUE!</v>
      </c>
      <c r="E8295" t="e">
        <f>Table1[[#This Row],[Vevő]]</f>
        <v>#VALUE!</v>
      </c>
      <c r="F8295" t="e">
        <f>Table1[[#This Row],[Termékkör]]</f>
        <v>#VALUE!</v>
      </c>
      <c r="G8295" s="4" t="e">
        <f>Table1[[#This Row],[SzumElad]]</f>
        <v>#VALUE!</v>
      </c>
      <c r="H8295" s="7" t="e">
        <f>Table1[[#This Row],[Jut_%]]</f>
        <v>#VALUE!</v>
      </c>
      <c r="I8295" s="4" t="e">
        <f>Table1[[#This Row],[Jut]]</f>
        <v>#VALUE!</v>
      </c>
      <c r="J8295" s="4" t="e">
        <f>Table1[[#This Row],[Column1]]</f>
        <v>#VALUE!</v>
      </c>
    </row>
    <row r="8296" spans="1:10" hidden="1" x14ac:dyDescent="0.3">
      <c r="A8296" s="2" t="e">
        <f>Table1[[#This Row],[Befolyt]]</f>
        <v>#VALUE!</v>
      </c>
      <c r="B8296" t="e">
        <f>Table1[[#This Row],[ÜK]]</f>
        <v>#VALUE!</v>
      </c>
      <c r="C8296" s="3" t="e">
        <f>Table1[[#This Row],[Szla]]</f>
        <v>#VALUE!</v>
      </c>
      <c r="D8296" s="6" t="e">
        <f>Table1[[#This Row],[Kelt_hó]]</f>
        <v>#VALUE!</v>
      </c>
      <c r="E8296" t="e">
        <f>Table1[[#This Row],[Vevő]]</f>
        <v>#VALUE!</v>
      </c>
      <c r="F8296" t="e">
        <f>Table1[[#This Row],[Termékkör]]</f>
        <v>#VALUE!</v>
      </c>
      <c r="G8296" s="4" t="e">
        <f>Table1[[#This Row],[SzumElad]]</f>
        <v>#VALUE!</v>
      </c>
      <c r="H8296" s="7" t="e">
        <f>Table1[[#This Row],[Jut_%]]</f>
        <v>#VALUE!</v>
      </c>
      <c r="I8296" s="4" t="e">
        <f>Table1[[#This Row],[Jut]]</f>
        <v>#VALUE!</v>
      </c>
      <c r="J8296" s="4" t="e">
        <f>Table1[[#This Row],[Column1]]</f>
        <v>#VALUE!</v>
      </c>
    </row>
    <row r="8297" spans="1:10" hidden="1" x14ac:dyDescent="0.3">
      <c r="A8297" s="2" t="e">
        <f>Table1[[#This Row],[Befolyt]]</f>
        <v>#VALUE!</v>
      </c>
      <c r="B8297" t="e">
        <f>Table1[[#This Row],[ÜK]]</f>
        <v>#VALUE!</v>
      </c>
      <c r="C8297" s="3" t="e">
        <f>Table1[[#This Row],[Szla]]</f>
        <v>#VALUE!</v>
      </c>
      <c r="D8297" s="6" t="e">
        <f>Table1[[#This Row],[Kelt_hó]]</f>
        <v>#VALUE!</v>
      </c>
      <c r="E8297" t="e">
        <f>Table1[[#This Row],[Vevő]]</f>
        <v>#VALUE!</v>
      </c>
      <c r="F8297" t="e">
        <f>Table1[[#This Row],[Termékkör]]</f>
        <v>#VALUE!</v>
      </c>
      <c r="G8297" s="4" t="e">
        <f>Table1[[#This Row],[SzumElad]]</f>
        <v>#VALUE!</v>
      </c>
      <c r="H8297" s="7" t="e">
        <f>Table1[[#This Row],[Jut_%]]</f>
        <v>#VALUE!</v>
      </c>
      <c r="I8297" s="4" t="e">
        <f>Table1[[#This Row],[Jut]]</f>
        <v>#VALUE!</v>
      </c>
      <c r="J8297" s="4" t="e">
        <f>Table1[[#This Row],[Column1]]</f>
        <v>#VALUE!</v>
      </c>
    </row>
    <row r="8298" spans="1:10" hidden="1" x14ac:dyDescent="0.3">
      <c r="A8298" s="2" t="e">
        <f>Table1[[#This Row],[Befolyt]]</f>
        <v>#VALUE!</v>
      </c>
      <c r="B8298" t="e">
        <f>Table1[[#This Row],[ÜK]]</f>
        <v>#VALUE!</v>
      </c>
      <c r="C8298" s="3" t="e">
        <f>Table1[[#This Row],[Szla]]</f>
        <v>#VALUE!</v>
      </c>
      <c r="D8298" s="6" t="e">
        <f>Table1[[#This Row],[Kelt_hó]]</f>
        <v>#VALUE!</v>
      </c>
      <c r="E8298" t="e">
        <f>Table1[[#This Row],[Vevő]]</f>
        <v>#VALUE!</v>
      </c>
      <c r="F8298" t="e">
        <f>Table1[[#This Row],[Termékkör]]</f>
        <v>#VALUE!</v>
      </c>
      <c r="G8298" s="4" t="e">
        <f>Table1[[#This Row],[SzumElad]]</f>
        <v>#VALUE!</v>
      </c>
      <c r="H8298" s="7" t="e">
        <f>Table1[[#This Row],[Jut_%]]</f>
        <v>#VALUE!</v>
      </c>
      <c r="I8298" s="4" t="e">
        <f>Table1[[#This Row],[Jut]]</f>
        <v>#VALUE!</v>
      </c>
      <c r="J8298" s="4" t="e">
        <f>Table1[[#This Row],[Column1]]</f>
        <v>#VALUE!</v>
      </c>
    </row>
    <row r="8299" spans="1:10" hidden="1" x14ac:dyDescent="0.3">
      <c r="A8299" s="2" t="e">
        <f>Table1[[#This Row],[Befolyt]]</f>
        <v>#VALUE!</v>
      </c>
      <c r="B8299" t="e">
        <f>Table1[[#This Row],[ÜK]]</f>
        <v>#VALUE!</v>
      </c>
      <c r="C8299" s="3" t="e">
        <f>Table1[[#This Row],[Szla]]</f>
        <v>#VALUE!</v>
      </c>
      <c r="D8299" s="6" t="e">
        <f>Table1[[#This Row],[Kelt_hó]]</f>
        <v>#VALUE!</v>
      </c>
      <c r="E8299" t="e">
        <f>Table1[[#This Row],[Vevő]]</f>
        <v>#VALUE!</v>
      </c>
      <c r="F8299" t="e">
        <f>Table1[[#This Row],[Termékkör]]</f>
        <v>#VALUE!</v>
      </c>
      <c r="G8299" s="4" t="e">
        <f>Table1[[#This Row],[SzumElad]]</f>
        <v>#VALUE!</v>
      </c>
      <c r="H8299" s="7" t="e">
        <f>Table1[[#This Row],[Jut_%]]</f>
        <v>#VALUE!</v>
      </c>
      <c r="I8299" s="4" t="e">
        <f>Table1[[#This Row],[Jut]]</f>
        <v>#VALUE!</v>
      </c>
      <c r="J8299" s="4" t="e">
        <f>Table1[[#This Row],[Column1]]</f>
        <v>#VALUE!</v>
      </c>
    </row>
    <row r="8300" spans="1:10" hidden="1" x14ac:dyDescent="0.3">
      <c r="A8300" s="2" t="e">
        <f>Table1[[#This Row],[Befolyt]]</f>
        <v>#VALUE!</v>
      </c>
      <c r="B8300" t="e">
        <f>Table1[[#This Row],[ÜK]]</f>
        <v>#VALUE!</v>
      </c>
      <c r="C8300" s="3" t="e">
        <f>Table1[[#This Row],[Szla]]</f>
        <v>#VALUE!</v>
      </c>
      <c r="D8300" s="6" t="e">
        <f>Table1[[#This Row],[Kelt_hó]]</f>
        <v>#VALUE!</v>
      </c>
      <c r="E8300" t="e">
        <f>Table1[[#This Row],[Vevő]]</f>
        <v>#VALUE!</v>
      </c>
      <c r="F8300" t="e">
        <f>Table1[[#This Row],[Termékkör]]</f>
        <v>#VALUE!</v>
      </c>
      <c r="G8300" s="4" t="e">
        <f>Table1[[#This Row],[SzumElad]]</f>
        <v>#VALUE!</v>
      </c>
      <c r="H8300" s="7" t="e">
        <f>Table1[[#This Row],[Jut_%]]</f>
        <v>#VALUE!</v>
      </c>
      <c r="I8300" s="4" t="e">
        <f>Table1[[#This Row],[Jut]]</f>
        <v>#VALUE!</v>
      </c>
      <c r="J8300" s="4" t="e">
        <f>Table1[[#This Row],[Column1]]</f>
        <v>#VALUE!</v>
      </c>
    </row>
    <row r="8301" spans="1:10" hidden="1" x14ac:dyDescent="0.3">
      <c r="A8301" s="2" t="e">
        <f>Table1[[#This Row],[Befolyt]]</f>
        <v>#VALUE!</v>
      </c>
      <c r="B8301" t="e">
        <f>Table1[[#This Row],[ÜK]]</f>
        <v>#VALUE!</v>
      </c>
      <c r="C8301" s="3" t="e">
        <f>Table1[[#This Row],[Szla]]</f>
        <v>#VALUE!</v>
      </c>
      <c r="D8301" s="6" t="e">
        <f>Table1[[#This Row],[Kelt_hó]]</f>
        <v>#VALUE!</v>
      </c>
      <c r="E8301" t="e">
        <f>Table1[[#This Row],[Vevő]]</f>
        <v>#VALUE!</v>
      </c>
      <c r="F8301" t="e">
        <f>Table1[[#This Row],[Termékkör]]</f>
        <v>#VALUE!</v>
      </c>
      <c r="G8301" s="4" t="e">
        <f>Table1[[#This Row],[SzumElad]]</f>
        <v>#VALUE!</v>
      </c>
      <c r="H8301" s="7" t="e">
        <f>Table1[[#This Row],[Jut_%]]</f>
        <v>#VALUE!</v>
      </c>
      <c r="I8301" s="4" t="e">
        <f>Table1[[#This Row],[Jut]]</f>
        <v>#VALUE!</v>
      </c>
      <c r="J8301" s="4" t="e">
        <f>Table1[[#This Row],[Column1]]</f>
        <v>#VALUE!</v>
      </c>
    </row>
    <row r="8302" spans="1:10" hidden="1" x14ac:dyDescent="0.3">
      <c r="A8302" s="2" t="e">
        <f>Table1[[#This Row],[Befolyt]]</f>
        <v>#VALUE!</v>
      </c>
      <c r="B8302" t="e">
        <f>Table1[[#This Row],[ÜK]]</f>
        <v>#VALUE!</v>
      </c>
      <c r="C8302" s="3" t="e">
        <f>Table1[[#This Row],[Szla]]</f>
        <v>#VALUE!</v>
      </c>
      <c r="D8302" s="6" t="e">
        <f>Table1[[#This Row],[Kelt_hó]]</f>
        <v>#VALUE!</v>
      </c>
      <c r="E8302" t="e">
        <f>Table1[[#This Row],[Vevő]]</f>
        <v>#VALUE!</v>
      </c>
      <c r="F8302" t="e">
        <f>Table1[[#This Row],[Termékkör]]</f>
        <v>#VALUE!</v>
      </c>
      <c r="G8302" s="4" t="e">
        <f>Table1[[#This Row],[SzumElad]]</f>
        <v>#VALUE!</v>
      </c>
      <c r="H8302" s="7" t="e">
        <f>Table1[[#This Row],[Jut_%]]</f>
        <v>#VALUE!</v>
      </c>
      <c r="I8302" s="4" t="e">
        <f>Table1[[#This Row],[Jut]]</f>
        <v>#VALUE!</v>
      </c>
      <c r="J8302" s="4" t="e">
        <f>Table1[[#This Row],[Column1]]</f>
        <v>#VALUE!</v>
      </c>
    </row>
    <row r="8303" spans="1:10" hidden="1" x14ac:dyDescent="0.3">
      <c r="A8303" s="2" t="e">
        <f>Table1[[#This Row],[Befolyt]]</f>
        <v>#VALUE!</v>
      </c>
      <c r="B8303" t="e">
        <f>Table1[[#This Row],[ÜK]]</f>
        <v>#VALUE!</v>
      </c>
      <c r="C8303" s="3" t="e">
        <f>Table1[[#This Row],[Szla]]</f>
        <v>#VALUE!</v>
      </c>
      <c r="D8303" s="6" t="e">
        <f>Table1[[#This Row],[Kelt_hó]]</f>
        <v>#VALUE!</v>
      </c>
      <c r="E8303" t="e">
        <f>Table1[[#This Row],[Vevő]]</f>
        <v>#VALUE!</v>
      </c>
      <c r="F8303" t="e">
        <f>Table1[[#This Row],[Termékkör]]</f>
        <v>#VALUE!</v>
      </c>
      <c r="G8303" s="4" t="e">
        <f>Table1[[#This Row],[SzumElad]]</f>
        <v>#VALUE!</v>
      </c>
      <c r="H8303" s="7" t="e">
        <f>Table1[[#This Row],[Jut_%]]</f>
        <v>#VALUE!</v>
      </c>
      <c r="I8303" s="4" t="e">
        <f>Table1[[#This Row],[Jut]]</f>
        <v>#VALUE!</v>
      </c>
      <c r="J8303" s="4" t="e">
        <f>Table1[[#This Row],[Column1]]</f>
        <v>#VALUE!</v>
      </c>
    </row>
    <row r="8304" spans="1:10" hidden="1" x14ac:dyDescent="0.3">
      <c r="A8304" s="2" t="e">
        <f>Table1[[#This Row],[Befolyt]]</f>
        <v>#VALUE!</v>
      </c>
      <c r="B8304" t="e">
        <f>Table1[[#This Row],[ÜK]]</f>
        <v>#VALUE!</v>
      </c>
      <c r="C8304" s="3" t="e">
        <f>Table1[[#This Row],[Szla]]</f>
        <v>#VALUE!</v>
      </c>
      <c r="D8304" s="6" t="e">
        <f>Table1[[#This Row],[Kelt_hó]]</f>
        <v>#VALUE!</v>
      </c>
      <c r="E8304" t="e">
        <f>Table1[[#This Row],[Vevő]]</f>
        <v>#VALUE!</v>
      </c>
      <c r="F8304" t="e">
        <f>Table1[[#This Row],[Termékkör]]</f>
        <v>#VALUE!</v>
      </c>
      <c r="G8304" s="4" t="e">
        <f>Table1[[#This Row],[SzumElad]]</f>
        <v>#VALUE!</v>
      </c>
      <c r="H8304" s="7" t="e">
        <f>Table1[[#This Row],[Jut_%]]</f>
        <v>#VALUE!</v>
      </c>
      <c r="I8304" s="4" t="e">
        <f>Table1[[#This Row],[Jut]]</f>
        <v>#VALUE!</v>
      </c>
      <c r="J8304" s="4" t="e">
        <f>Table1[[#This Row],[Column1]]</f>
        <v>#VALUE!</v>
      </c>
    </row>
    <row r="8305" spans="1:10" hidden="1" x14ac:dyDescent="0.3">
      <c r="A8305" s="2" t="e">
        <f>Table1[[#This Row],[Befolyt]]</f>
        <v>#VALUE!</v>
      </c>
      <c r="B8305" t="e">
        <f>Table1[[#This Row],[ÜK]]</f>
        <v>#VALUE!</v>
      </c>
      <c r="C8305" s="3" t="e">
        <f>Table1[[#This Row],[Szla]]</f>
        <v>#VALUE!</v>
      </c>
      <c r="D8305" s="6" t="e">
        <f>Table1[[#This Row],[Kelt_hó]]</f>
        <v>#VALUE!</v>
      </c>
      <c r="E8305" t="e">
        <f>Table1[[#This Row],[Vevő]]</f>
        <v>#VALUE!</v>
      </c>
      <c r="F8305" t="e">
        <f>Table1[[#This Row],[Termékkör]]</f>
        <v>#VALUE!</v>
      </c>
      <c r="G8305" s="4" t="e">
        <f>Table1[[#This Row],[SzumElad]]</f>
        <v>#VALUE!</v>
      </c>
      <c r="H8305" s="7" t="e">
        <f>Table1[[#This Row],[Jut_%]]</f>
        <v>#VALUE!</v>
      </c>
      <c r="I8305" s="4" t="e">
        <f>Table1[[#This Row],[Jut]]</f>
        <v>#VALUE!</v>
      </c>
      <c r="J8305" s="4" t="e">
        <f>Table1[[#This Row],[Column1]]</f>
        <v>#VALUE!</v>
      </c>
    </row>
    <row r="8306" spans="1:10" hidden="1" x14ac:dyDescent="0.3">
      <c r="A8306" s="2" t="e">
        <f>Table1[[#This Row],[Befolyt]]</f>
        <v>#VALUE!</v>
      </c>
      <c r="B8306" t="e">
        <f>Table1[[#This Row],[ÜK]]</f>
        <v>#VALUE!</v>
      </c>
      <c r="C8306" s="3" t="e">
        <f>Table1[[#This Row],[Szla]]</f>
        <v>#VALUE!</v>
      </c>
      <c r="D8306" s="6" t="e">
        <f>Table1[[#This Row],[Kelt_hó]]</f>
        <v>#VALUE!</v>
      </c>
      <c r="E8306" t="e">
        <f>Table1[[#This Row],[Vevő]]</f>
        <v>#VALUE!</v>
      </c>
      <c r="F8306" t="e">
        <f>Table1[[#This Row],[Termékkör]]</f>
        <v>#VALUE!</v>
      </c>
      <c r="G8306" s="4" t="e">
        <f>Table1[[#This Row],[SzumElad]]</f>
        <v>#VALUE!</v>
      </c>
      <c r="H8306" s="7" t="e">
        <f>Table1[[#This Row],[Jut_%]]</f>
        <v>#VALUE!</v>
      </c>
      <c r="I8306" s="4" t="e">
        <f>Table1[[#This Row],[Jut]]</f>
        <v>#VALUE!</v>
      </c>
      <c r="J8306" s="4" t="e">
        <f>Table1[[#This Row],[Column1]]</f>
        <v>#VALUE!</v>
      </c>
    </row>
    <row r="8307" spans="1:10" hidden="1" x14ac:dyDescent="0.3">
      <c r="A8307" s="2" t="e">
        <f>Table1[[#This Row],[Befolyt]]</f>
        <v>#VALUE!</v>
      </c>
      <c r="B8307" t="e">
        <f>Table1[[#This Row],[ÜK]]</f>
        <v>#VALUE!</v>
      </c>
      <c r="C8307" s="3" t="e">
        <f>Table1[[#This Row],[Szla]]</f>
        <v>#VALUE!</v>
      </c>
      <c r="D8307" s="6" t="e">
        <f>Table1[[#This Row],[Kelt_hó]]</f>
        <v>#VALUE!</v>
      </c>
      <c r="E8307" t="e">
        <f>Table1[[#This Row],[Vevő]]</f>
        <v>#VALUE!</v>
      </c>
      <c r="F8307" t="e">
        <f>Table1[[#This Row],[Termékkör]]</f>
        <v>#VALUE!</v>
      </c>
      <c r="G8307" s="4" t="e">
        <f>Table1[[#This Row],[SzumElad]]</f>
        <v>#VALUE!</v>
      </c>
      <c r="H8307" s="7" t="e">
        <f>Table1[[#This Row],[Jut_%]]</f>
        <v>#VALUE!</v>
      </c>
      <c r="I8307" s="4" t="e">
        <f>Table1[[#This Row],[Jut]]</f>
        <v>#VALUE!</v>
      </c>
      <c r="J8307" s="4" t="e">
        <f>Table1[[#This Row],[Column1]]</f>
        <v>#VALUE!</v>
      </c>
    </row>
    <row r="8308" spans="1:10" hidden="1" x14ac:dyDescent="0.3">
      <c r="A8308" s="2" t="e">
        <f>Table1[[#This Row],[Befolyt]]</f>
        <v>#VALUE!</v>
      </c>
      <c r="B8308" t="e">
        <f>Table1[[#This Row],[ÜK]]</f>
        <v>#VALUE!</v>
      </c>
      <c r="C8308" s="3" t="e">
        <f>Table1[[#This Row],[Szla]]</f>
        <v>#VALUE!</v>
      </c>
      <c r="D8308" s="6" t="e">
        <f>Table1[[#This Row],[Kelt_hó]]</f>
        <v>#VALUE!</v>
      </c>
      <c r="E8308" t="e">
        <f>Table1[[#This Row],[Vevő]]</f>
        <v>#VALUE!</v>
      </c>
      <c r="F8308" t="e">
        <f>Table1[[#This Row],[Termékkör]]</f>
        <v>#VALUE!</v>
      </c>
      <c r="G8308" s="4" t="e">
        <f>Table1[[#This Row],[SzumElad]]</f>
        <v>#VALUE!</v>
      </c>
      <c r="H8308" s="7" t="e">
        <f>Table1[[#This Row],[Jut_%]]</f>
        <v>#VALUE!</v>
      </c>
      <c r="I8308" s="4" t="e">
        <f>Table1[[#This Row],[Jut]]</f>
        <v>#VALUE!</v>
      </c>
      <c r="J8308" s="4" t="e">
        <f>Table1[[#This Row],[Column1]]</f>
        <v>#VALUE!</v>
      </c>
    </row>
    <row r="8309" spans="1:10" hidden="1" x14ac:dyDescent="0.3">
      <c r="A8309" s="2" t="e">
        <f>Table1[[#This Row],[Befolyt]]</f>
        <v>#VALUE!</v>
      </c>
      <c r="B8309" t="e">
        <f>Table1[[#This Row],[ÜK]]</f>
        <v>#VALUE!</v>
      </c>
      <c r="C8309" s="3" t="e">
        <f>Table1[[#This Row],[Szla]]</f>
        <v>#VALUE!</v>
      </c>
      <c r="D8309" s="6" t="e">
        <f>Table1[[#This Row],[Kelt_hó]]</f>
        <v>#VALUE!</v>
      </c>
      <c r="E8309" t="e">
        <f>Table1[[#This Row],[Vevő]]</f>
        <v>#VALUE!</v>
      </c>
      <c r="F8309" t="e">
        <f>Table1[[#This Row],[Termékkör]]</f>
        <v>#VALUE!</v>
      </c>
      <c r="G8309" s="4" t="e">
        <f>Table1[[#This Row],[SzumElad]]</f>
        <v>#VALUE!</v>
      </c>
      <c r="H8309" s="7" t="e">
        <f>Table1[[#This Row],[Jut_%]]</f>
        <v>#VALUE!</v>
      </c>
      <c r="I8309" s="4" t="e">
        <f>Table1[[#This Row],[Jut]]</f>
        <v>#VALUE!</v>
      </c>
      <c r="J8309" s="4" t="e">
        <f>Table1[[#This Row],[Column1]]</f>
        <v>#VALUE!</v>
      </c>
    </row>
    <row r="8310" spans="1:10" hidden="1" x14ac:dyDescent="0.3">
      <c r="A8310" s="2" t="e">
        <f>Table1[[#This Row],[Befolyt]]</f>
        <v>#VALUE!</v>
      </c>
      <c r="B8310" t="e">
        <f>Table1[[#This Row],[ÜK]]</f>
        <v>#VALUE!</v>
      </c>
      <c r="C8310" s="3" t="e">
        <f>Table1[[#This Row],[Szla]]</f>
        <v>#VALUE!</v>
      </c>
      <c r="D8310" s="6" t="e">
        <f>Table1[[#This Row],[Kelt_hó]]</f>
        <v>#VALUE!</v>
      </c>
      <c r="E8310" t="e">
        <f>Table1[[#This Row],[Vevő]]</f>
        <v>#VALUE!</v>
      </c>
      <c r="F8310" t="e">
        <f>Table1[[#This Row],[Termékkör]]</f>
        <v>#VALUE!</v>
      </c>
      <c r="G8310" s="4" t="e">
        <f>Table1[[#This Row],[SzumElad]]</f>
        <v>#VALUE!</v>
      </c>
      <c r="H8310" s="7" t="e">
        <f>Table1[[#This Row],[Jut_%]]</f>
        <v>#VALUE!</v>
      </c>
      <c r="I8310" s="4" t="e">
        <f>Table1[[#This Row],[Jut]]</f>
        <v>#VALUE!</v>
      </c>
      <c r="J8310" s="4" t="e">
        <f>Table1[[#This Row],[Column1]]</f>
        <v>#VALUE!</v>
      </c>
    </row>
    <row r="8311" spans="1:10" hidden="1" x14ac:dyDescent="0.3">
      <c r="A8311" s="2" t="e">
        <f>Table1[[#This Row],[Befolyt]]</f>
        <v>#VALUE!</v>
      </c>
      <c r="B8311" t="e">
        <f>Table1[[#This Row],[ÜK]]</f>
        <v>#VALUE!</v>
      </c>
      <c r="C8311" s="3" t="e">
        <f>Table1[[#This Row],[Szla]]</f>
        <v>#VALUE!</v>
      </c>
      <c r="D8311" s="6" t="e">
        <f>Table1[[#This Row],[Kelt_hó]]</f>
        <v>#VALUE!</v>
      </c>
      <c r="E8311" t="e">
        <f>Table1[[#This Row],[Vevő]]</f>
        <v>#VALUE!</v>
      </c>
      <c r="F8311" t="e">
        <f>Table1[[#This Row],[Termékkör]]</f>
        <v>#VALUE!</v>
      </c>
      <c r="G8311" s="4" t="e">
        <f>Table1[[#This Row],[SzumElad]]</f>
        <v>#VALUE!</v>
      </c>
      <c r="H8311" s="7" t="e">
        <f>Table1[[#This Row],[Jut_%]]</f>
        <v>#VALUE!</v>
      </c>
      <c r="I8311" s="4" t="e">
        <f>Table1[[#This Row],[Jut]]</f>
        <v>#VALUE!</v>
      </c>
      <c r="J8311" s="4" t="e">
        <f>Table1[[#This Row],[Column1]]</f>
        <v>#VALUE!</v>
      </c>
    </row>
    <row r="8312" spans="1:10" hidden="1" x14ac:dyDescent="0.3">
      <c r="A8312" s="2" t="e">
        <f>Table1[[#This Row],[Befolyt]]</f>
        <v>#VALUE!</v>
      </c>
      <c r="B8312" t="e">
        <f>Table1[[#This Row],[ÜK]]</f>
        <v>#VALUE!</v>
      </c>
      <c r="C8312" s="3" t="e">
        <f>Table1[[#This Row],[Szla]]</f>
        <v>#VALUE!</v>
      </c>
      <c r="D8312" s="6" t="e">
        <f>Table1[[#This Row],[Kelt_hó]]</f>
        <v>#VALUE!</v>
      </c>
      <c r="E8312" t="e">
        <f>Table1[[#This Row],[Vevő]]</f>
        <v>#VALUE!</v>
      </c>
      <c r="F8312" t="e">
        <f>Table1[[#This Row],[Termékkör]]</f>
        <v>#VALUE!</v>
      </c>
      <c r="G8312" s="4" t="e">
        <f>Table1[[#This Row],[SzumElad]]</f>
        <v>#VALUE!</v>
      </c>
      <c r="H8312" s="7" t="e">
        <f>Table1[[#This Row],[Jut_%]]</f>
        <v>#VALUE!</v>
      </c>
      <c r="I8312" s="4" t="e">
        <f>Table1[[#This Row],[Jut]]</f>
        <v>#VALUE!</v>
      </c>
      <c r="J8312" s="4" t="e">
        <f>Table1[[#This Row],[Column1]]</f>
        <v>#VALUE!</v>
      </c>
    </row>
    <row r="8313" spans="1:10" hidden="1" x14ac:dyDescent="0.3">
      <c r="A8313" s="2" t="e">
        <f>Table1[[#This Row],[Befolyt]]</f>
        <v>#VALUE!</v>
      </c>
      <c r="B8313" t="e">
        <f>Table1[[#This Row],[ÜK]]</f>
        <v>#VALUE!</v>
      </c>
      <c r="C8313" s="3" t="e">
        <f>Table1[[#This Row],[Szla]]</f>
        <v>#VALUE!</v>
      </c>
      <c r="D8313" s="6" t="e">
        <f>Table1[[#This Row],[Kelt_hó]]</f>
        <v>#VALUE!</v>
      </c>
      <c r="E8313" t="e">
        <f>Table1[[#This Row],[Vevő]]</f>
        <v>#VALUE!</v>
      </c>
      <c r="F8313" t="e">
        <f>Table1[[#This Row],[Termékkör]]</f>
        <v>#VALUE!</v>
      </c>
      <c r="G8313" s="4" t="e">
        <f>Table1[[#This Row],[SzumElad]]</f>
        <v>#VALUE!</v>
      </c>
      <c r="H8313" s="7" t="e">
        <f>Table1[[#This Row],[Jut_%]]</f>
        <v>#VALUE!</v>
      </c>
      <c r="I8313" s="4" t="e">
        <f>Table1[[#This Row],[Jut]]</f>
        <v>#VALUE!</v>
      </c>
      <c r="J8313" s="4" t="e">
        <f>Table1[[#This Row],[Column1]]</f>
        <v>#VALUE!</v>
      </c>
    </row>
    <row r="8314" spans="1:10" hidden="1" x14ac:dyDescent="0.3">
      <c r="A8314" s="2" t="e">
        <f>Table1[[#This Row],[Befolyt]]</f>
        <v>#VALUE!</v>
      </c>
      <c r="B8314" t="e">
        <f>Table1[[#This Row],[ÜK]]</f>
        <v>#VALUE!</v>
      </c>
      <c r="C8314" s="3" t="e">
        <f>Table1[[#This Row],[Szla]]</f>
        <v>#VALUE!</v>
      </c>
      <c r="D8314" s="6" t="e">
        <f>Table1[[#This Row],[Kelt_hó]]</f>
        <v>#VALUE!</v>
      </c>
      <c r="E8314" t="e">
        <f>Table1[[#This Row],[Vevő]]</f>
        <v>#VALUE!</v>
      </c>
      <c r="F8314" t="e">
        <f>Table1[[#This Row],[Termékkör]]</f>
        <v>#VALUE!</v>
      </c>
      <c r="G8314" s="4" t="e">
        <f>Table1[[#This Row],[SzumElad]]</f>
        <v>#VALUE!</v>
      </c>
      <c r="H8314" s="7" t="e">
        <f>Table1[[#This Row],[Jut_%]]</f>
        <v>#VALUE!</v>
      </c>
      <c r="I8314" s="4" t="e">
        <f>Table1[[#This Row],[Jut]]</f>
        <v>#VALUE!</v>
      </c>
      <c r="J8314" s="4" t="e">
        <f>Table1[[#This Row],[Column1]]</f>
        <v>#VALUE!</v>
      </c>
    </row>
    <row r="8315" spans="1:10" hidden="1" x14ac:dyDescent="0.3">
      <c r="A8315" s="2" t="e">
        <f>Table1[[#This Row],[Befolyt]]</f>
        <v>#VALUE!</v>
      </c>
      <c r="B8315" t="e">
        <f>Table1[[#This Row],[ÜK]]</f>
        <v>#VALUE!</v>
      </c>
      <c r="C8315" s="3" t="e">
        <f>Table1[[#This Row],[Szla]]</f>
        <v>#VALUE!</v>
      </c>
      <c r="D8315" s="6" t="e">
        <f>Table1[[#This Row],[Kelt_hó]]</f>
        <v>#VALUE!</v>
      </c>
      <c r="E8315" t="e">
        <f>Table1[[#This Row],[Vevő]]</f>
        <v>#VALUE!</v>
      </c>
      <c r="F8315" t="e">
        <f>Table1[[#This Row],[Termékkör]]</f>
        <v>#VALUE!</v>
      </c>
      <c r="G8315" s="4" t="e">
        <f>Table1[[#This Row],[SzumElad]]</f>
        <v>#VALUE!</v>
      </c>
      <c r="H8315" s="7" t="e">
        <f>Table1[[#This Row],[Jut_%]]</f>
        <v>#VALUE!</v>
      </c>
      <c r="I8315" s="4" t="e">
        <f>Table1[[#This Row],[Jut]]</f>
        <v>#VALUE!</v>
      </c>
      <c r="J8315" s="4" t="e">
        <f>Table1[[#This Row],[Column1]]</f>
        <v>#VALUE!</v>
      </c>
    </row>
    <row r="8316" spans="1:10" hidden="1" x14ac:dyDescent="0.3">
      <c r="A8316" s="2" t="e">
        <f>Table1[[#This Row],[Befolyt]]</f>
        <v>#VALUE!</v>
      </c>
      <c r="B8316" t="e">
        <f>Table1[[#This Row],[ÜK]]</f>
        <v>#VALUE!</v>
      </c>
      <c r="C8316" s="3" t="e">
        <f>Table1[[#This Row],[Szla]]</f>
        <v>#VALUE!</v>
      </c>
      <c r="D8316" s="6" t="e">
        <f>Table1[[#This Row],[Kelt_hó]]</f>
        <v>#VALUE!</v>
      </c>
      <c r="E8316" t="e">
        <f>Table1[[#This Row],[Vevő]]</f>
        <v>#VALUE!</v>
      </c>
      <c r="F8316" t="e">
        <f>Table1[[#This Row],[Termékkör]]</f>
        <v>#VALUE!</v>
      </c>
      <c r="G8316" s="4" t="e">
        <f>Table1[[#This Row],[SzumElad]]</f>
        <v>#VALUE!</v>
      </c>
      <c r="H8316" s="7" t="e">
        <f>Table1[[#This Row],[Jut_%]]</f>
        <v>#VALUE!</v>
      </c>
      <c r="I8316" s="4" t="e">
        <f>Table1[[#This Row],[Jut]]</f>
        <v>#VALUE!</v>
      </c>
      <c r="J8316" s="4" t="e">
        <f>Table1[[#This Row],[Column1]]</f>
        <v>#VALUE!</v>
      </c>
    </row>
    <row r="8317" spans="1:10" hidden="1" x14ac:dyDescent="0.3">
      <c r="A8317" s="2" t="e">
        <f>Table1[[#This Row],[Befolyt]]</f>
        <v>#VALUE!</v>
      </c>
      <c r="B8317" t="e">
        <f>Table1[[#This Row],[ÜK]]</f>
        <v>#VALUE!</v>
      </c>
      <c r="C8317" s="3" t="e">
        <f>Table1[[#This Row],[Szla]]</f>
        <v>#VALUE!</v>
      </c>
      <c r="D8317" s="6" t="e">
        <f>Table1[[#This Row],[Kelt_hó]]</f>
        <v>#VALUE!</v>
      </c>
      <c r="E8317" t="e">
        <f>Table1[[#This Row],[Vevő]]</f>
        <v>#VALUE!</v>
      </c>
      <c r="F8317" t="e">
        <f>Table1[[#This Row],[Termékkör]]</f>
        <v>#VALUE!</v>
      </c>
      <c r="G8317" s="4" t="e">
        <f>Table1[[#This Row],[SzumElad]]</f>
        <v>#VALUE!</v>
      </c>
      <c r="H8317" s="7" t="e">
        <f>Table1[[#This Row],[Jut_%]]</f>
        <v>#VALUE!</v>
      </c>
      <c r="I8317" s="4" t="e">
        <f>Table1[[#This Row],[Jut]]</f>
        <v>#VALUE!</v>
      </c>
      <c r="J8317" s="4" t="e">
        <f>Table1[[#This Row],[Column1]]</f>
        <v>#VALUE!</v>
      </c>
    </row>
    <row r="8318" spans="1:10" hidden="1" x14ac:dyDescent="0.3">
      <c r="A8318" s="2" t="e">
        <f>Table1[[#This Row],[Befolyt]]</f>
        <v>#VALUE!</v>
      </c>
      <c r="B8318" t="e">
        <f>Table1[[#This Row],[ÜK]]</f>
        <v>#VALUE!</v>
      </c>
      <c r="C8318" s="3" t="e">
        <f>Table1[[#This Row],[Szla]]</f>
        <v>#VALUE!</v>
      </c>
      <c r="D8318" s="6" t="e">
        <f>Table1[[#This Row],[Kelt_hó]]</f>
        <v>#VALUE!</v>
      </c>
      <c r="E8318" t="e">
        <f>Table1[[#This Row],[Vevő]]</f>
        <v>#VALUE!</v>
      </c>
      <c r="F8318" t="e">
        <f>Table1[[#This Row],[Termékkör]]</f>
        <v>#VALUE!</v>
      </c>
      <c r="G8318" s="4" t="e">
        <f>Table1[[#This Row],[SzumElad]]</f>
        <v>#VALUE!</v>
      </c>
      <c r="H8318" s="7" t="e">
        <f>Table1[[#This Row],[Jut_%]]</f>
        <v>#VALUE!</v>
      </c>
      <c r="I8318" s="4" t="e">
        <f>Table1[[#This Row],[Jut]]</f>
        <v>#VALUE!</v>
      </c>
      <c r="J8318" s="4" t="e">
        <f>Table1[[#This Row],[Column1]]</f>
        <v>#VALUE!</v>
      </c>
    </row>
    <row r="8319" spans="1:10" hidden="1" x14ac:dyDescent="0.3">
      <c r="A8319" s="2" t="e">
        <f>Table1[[#This Row],[Befolyt]]</f>
        <v>#VALUE!</v>
      </c>
      <c r="B8319" t="e">
        <f>Table1[[#This Row],[ÜK]]</f>
        <v>#VALUE!</v>
      </c>
      <c r="C8319" s="3" t="e">
        <f>Table1[[#This Row],[Szla]]</f>
        <v>#VALUE!</v>
      </c>
      <c r="D8319" s="6" t="e">
        <f>Table1[[#This Row],[Kelt_hó]]</f>
        <v>#VALUE!</v>
      </c>
      <c r="E8319" t="e">
        <f>Table1[[#This Row],[Vevő]]</f>
        <v>#VALUE!</v>
      </c>
      <c r="F8319" t="e">
        <f>Table1[[#This Row],[Termékkör]]</f>
        <v>#VALUE!</v>
      </c>
      <c r="G8319" s="4" t="e">
        <f>Table1[[#This Row],[SzumElad]]</f>
        <v>#VALUE!</v>
      </c>
      <c r="H8319" s="7" t="e">
        <f>Table1[[#This Row],[Jut_%]]</f>
        <v>#VALUE!</v>
      </c>
      <c r="I8319" s="4" t="e">
        <f>Table1[[#This Row],[Jut]]</f>
        <v>#VALUE!</v>
      </c>
      <c r="J8319" s="4" t="e">
        <f>Table1[[#This Row],[Column1]]</f>
        <v>#VALUE!</v>
      </c>
    </row>
    <row r="8320" spans="1:10" hidden="1" x14ac:dyDescent="0.3">
      <c r="A8320" s="2" t="e">
        <f>Table1[[#This Row],[Befolyt]]</f>
        <v>#VALUE!</v>
      </c>
      <c r="B8320" t="e">
        <f>Table1[[#This Row],[ÜK]]</f>
        <v>#VALUE!</v>
      </c>
      <c r="C8320" s="3" t="e">
        <f>Table1[[#This Row],[Szla]]</f>
        <v>#VALUE!</v>
      </c>
      <c r="D8320" s="6" t="e">
        <f>Table1[[#This Row],[Kelt_hó]]</f>
        <v>#VALUE!</v>
      </c>
      <c r="E8320" t="e">
        <f>Table1[[#This Row],[Vevő]]</f>
        <v>#VALUE!</v>
      </c>
      <c r="F8320" t="e">
        <f>Table1[[#This Row],[Termékkör]]</f>
        <v>#VALUE!</v>
      </c>
      <c r="G8320" s="4" t="e">
        <f>Table1[[#This Row],[SzumElad]]</f>
        <v>#VALUE!</v>
      </c>
      <c r="H8320" s="7" t="e">
        <f>Table1[[#This Row],[Jut_%]]</f>
        <v>#VALUE!</v>
      </c>
      <c r="I8320" s="4" t="e">
        <f>Table1[[#This Row],[Jut]]</f>
        <v>#VALUE!</v>
      </c>
      <c r="J8320" s="4" t="e">
        <f>Table1[[#This Row],[Column1]]</f>
        <v>#VALUE!</v>
      </c>
    </row>
    <row r="8321" spans="1:10" hidden="1" x14ac:dyDescent="0.3">
      <c r="A8321" s="2" t="e">
        <f>Table1[[#This Row],[Befolyt]]</f>
        <v>#VALUE!</v>
      </c>
      <c r="B8321" t="e">
        <f>Table1[[#This Row],[ÜK]]</f>
        <v>#VALUE!</v>
      </c>
      <c r="C8321" s="3" t="e">
        <f>Table1[[#This Row],[Szla]]</f>
        <v>#VALUE!</v>
      </c>
      <c r="D8321" s="6" t="e">
        <f>Table1[[#This Row],[Kelt_hó]]</f>
        <v>#VALUE!</v>
      </c>
      <c r="E8321" t="e">
        <f>Table1[[#This Row],[Vevő]]</f>
        <v>#VALUE!</v>
      </c>
      <c r="F8321" t="e">
        <f>Table1[[#This Row],[Termékkör]]</f>
        <v>#VALUE!</v>
      </c>
      <c r="G8321" s="4" t="e">
        <f>Table1[[#This Row],[SzumElad]]</f>
        <v>#VALUE!</v>
      </c>
      <c r="H8321" s="7" t="e">
        <f>Table1[[#This Row],[Jut_%]]</f>
        <v>#VALUE!</v>
      </c>
      <c r="I8321" s="4" t="e">
        <f>Table1[[#This Row],[Jut]]</f>
        <v>#VALUE!</v>
      </c>
      <c r="J8321" s="4" t="e">
        <f>Table1[[#This Row],[Column1]]</f>
        <v>#VALUE!</v>
      </c>
    </row>
    <row r="8322" spans="1:10" hidden="1" x14ac:dyDescent="0.3">
      <c r="A8322" s="2" t="e">
        <f>Table1[[#This Row],[Befolyt]]</f>
        <v>#VALUE!</v>
      </c>
      <c r="B8322" t="e">
        <f>Table1[[#This Row],[ÜK]]</f>
        <v>#VALUE!</v>
      </c>
      <c r="C8322" s="3" t="e">
        <f>Table1[[#This Row],[Szla]]</f>
        <v>#VALUE!</v>
      </c>
      <c r="D8322" s="6" t="e">
        <f>Table1[[#This Row],[Kelt_hó]]</f>
        <v>#VALUE!</v>
      </c>
      <c r="E8322" t="e">
        <f>Table1[[#This Row],[Vevő]]</f>
        <v>#VALUE!</v>
      </c>
      <c r="F8322" t="e">
        <f>Table1[[#This Row],[Termékkör]]</f>
        <v>#VALUE!</v>
      </c>
      <c r="G8322" s="4" t="e">
        <f>Table1[[#This Row],[SzumElad]]</f>
        <v>#VALUE!</v>
      </c>
      <c r="H8322" s="7" t="e">
        <f>Table1[[#This Row],[Jut_%]]</f>
        <v>#VALUE!</v>
      </c>
      <c r="I8322" s="4" t="e">
        <f>Table1[[#This Row],[Jut]]</f>
        <v>#VALUE!</v>
      </c>
      <c r="J8322" s="4" t="e">
        <f>Table1[[#This Row],[Column1]]</f>
        <v>#VALUE!</v>
      </c>
    </row>
    <row r="8323" spans="1:10" hidden="1" x14ac:dyDescent="0.3">
      <c r="A8323" s="2" t="e">
        <f>Table1[[#This Row],[Befolyt]]</f>
        <v>#VALUE!</v>
      </c>
      <c r="B8323" t="e">
        <f>Table1[[#This Row],[ÜK]]</f>
        <v>#VALUE!</v>
      </c>
      <c r="C8323" s="3" t="e">
        <f>Table1[[#This Row],[Szla]]</f>
        <v>#VALUE!</v>
      </c>
      <c r="D8323" s="6" t="e">
        <f>Table1[[#This Row],[Kelt_hó]]</f>
        <v>#VALUE!</v>
      </c>
      <c r="E8323" t="e">
        <f>Table1[[#This Row],[Vevő]]</f>
        <v>#VALUE!</v>
      </c>
      <c r="F8323" t="e">
        <f>Table1[[#This Row],[Termékkör]]</f>
        <v>#VALUE!</v>
      </c>
      <c r="G8323" s="4" t="e">
        <f>Table1[[#This Row],[SzumElad]]</f>
        <v>#VALUE!</v>
      </c>
      <c r="H8323" s="7" t="e">
        <f>Table1[[#This Row],[Jut_%]]</f>
        <v>#VALUE!</v>
      </c>
      <c r="I8323" s="4" t="e">
        <f>Table1[[#This Row],[Jut]]</f>
        <v>#VALUE!</v>
      </c>
      <c r="J8323" s="4" t="e">
        <f>Table1[[#This Row],[Column1]]</f>
        <v>#VALUE!</v>
      </c>
    </row>
    <row r="8324" spans="1:10" hidden="1" x14ac:dyDescent="0.3">
      <c r="A8324" s="2" t="e">
        <f>Table1[[#This Row],[Befolyt]]</f>
        <v>#VALUE!</v>
      </c>
      <c r="B8324" t="e">
        <f>Table1[[#This Row],[ÜK]]</f>
        <v>#VALUE!</v>
      </c>
      <c r="C8324" s="3" t="e">
        <f>Table1[[#This Row],[Szla]]</f>
        <v>#VALUE!</v>
      </c>
      <c r="D8324" s="6" t="e">
        <f>Table1[[#This Row],[Kelt_hó]]</f>
        <v>#VALUE!</v>
      </c>
      <c r="E8324" t="e">
        <f>Table1[[#This Row],[Vevő]]</f>
        <v>#VALUE!</v>
      </c>
      <c r="F8324" t="e">
        <f>Table1[[#This Row],[Termékkör]]</f>
        <v>#VALUE!</v>
      </c>
      <c r="G8324" s="4" t="e">
        <f>Table1[[#This Row],[SzumElad]]</f>
        <v>#VALUE!</v>
      </c>
      <c r="H8324" s="7" t="e">
        <f>Table1[[#This Row],[Jut_%]]</f>
        <v>#VALUE!</v>
      </c>
      <c r="I8324" s="4" t="e">
        <f>Table1[[#This Row],[Jut]]</f>
        <v>#VALUE!</v>
      </c>
      <c r="J8324" s="4" t="e">
        <f>Table1[[#This Row],[Column1]]</f>
        <v>#VALUE!</v>
      </c>
    </row>
    <row r="8325" spans="1:10" hidden="1" x14ac:dyDescent="0.3">
      <c r="A8325" s="2" t="e">
        <f>Table1[[#This Row],[Befolyt]]</f>
        <v>#VALUE!</v>
      </c>
      <c r="B8325" t="e">
        <f>Table1[[#This Row],[ÜK]]</f>
        <v>#VALUE!</v>
      </c>
      <c r="C8325" s="3" t="e">
        <f>Table1[[#This Row],[Szla]]</f>
        <v>#VALUE!</v>
      </c>
      <c r="D8325" s="6" t="e">
        <f>Table1[[#This Row],[Kelt_hó]]</f>
        <v>#VALUE!</v>
      </c>
      <c r="E8325" t="e">
        <f>Table1[[#This Row],[Vevő]]</f>
        <v>#VALUE!</v>
      </c>
      <c r="F8325" t="e">
        <f>Table1[[#This Row],[Termékkör]]</f>
        <v>#VALUE!</v>
      </c>
      <c r="G8325" s="4" t="e">
        <f>Table1[[#This Row],[SzumElad]]</f>
        <v>#VALUE!</v>
      </c>
      <c r="H8325" s="7" t="e">
        <f>Table1[[#This Row],[Jut_%]]</f>
        <v>#VALUE!</v>
      </c>
      <c r="I8325" s="4" t="e">
        <f>Table1[[#This Row],[Jut]]</f>
        <v>#VALUE!</v>
      </c>
      <c r="J8325" s="4" t="e">
        <f>Table1[[#This Row],[Column1]]</f>
        <v>#VALUE!</v>
      </c>
    </row>
    <row r="8326" spans="1:10" hidden="1" x14ac:dyDescent="0.3">
      <c r="A8326" s="2" t="e">
        <f>Table1[[#This Row],[Befolyt]]</f>
        <v>#VALUE!</v>
      </c>
      <c r="B8326" t="e">
        <f>Table1[[#This Row],[ÜK]]</f>
        <v>#VALUE!</v>
      </c>
      <c r="C8326" s="3" t="e">
        <f>Table1[[#This Row],[Szla]]</f>
        <v>#VALUE!</v>
      </c>
      <c r="D8326" s="6" t="e">
        <f>Table1[[#This Row],[Kelt_hó]]</f>
        <v>#VALUE!</v>
      </c>
      <c r="E8326" t="e">
        <f>Table1[[#This Row],[Vevő]]</f>
        <v>#VALUE!</v>
      </c>
      <c r="F8326" t="e">
        <f>Table1[[#This Row],[Termékkör]]</f>
        <v>#VALUE!</v>
      </c>
      <c r="G8326" s="4" t="e">
        <f>Table1[[#This Row],[SzumElad]]</f>
        <v>#VALUE!</v>
      </c>
      <c r="H8326" s="7" t="e">
        <f>Table1[[#This Row],[Jut_%]]</f>
        <v>#VALUE!</v>
      </c>
      <c r="I8326" s="4" t="e">
        <f>Table1[[#This Row],[Jut]]</f>
        <v>#VALUE!</v>
      </c>
      <c r="J8326" s="4" t="e">
        <f>Table1[[#This Row],[Column1]]</f>
        <v>#VALUE!</v>
      </c>
    </row>
    <row r="8327" spans="1:10" hidden="1" x14ac:dyDescent="0.3">
      <c r="A8327" s="2" t="e">
        <f>Table1[[#This Row],[Befolyt]]</f>
        <v>#VALUE!</v>
      </c>
      <c r="B8327" t="e">
        <f>Table1[[#This Row],[ÜK]]</f>
        <v>#VALUE!</v>
      </c>
      <c r="C8327" s="3" t="e">
        <f>Table1[[#This Row],[Szla]]</f>
        <v>#VALUE!</v>
      </c>
      <c r="D8327" s="6" t="e">
        <f>Table1[[#This Row],[Kelt_hó]]</f>
        <v>#VALUE!</v>
      </c>
      <c r="E8327" t="e">
        <f>Table1[[#This Row],[Vevő]]</f>
        <v>#VALUE!</v>
      </c>
      <c r="F8327" t="e">
        <f>Table1[[#This Row],[Termékkör]]</f>
        <v>#VALUE!</v>
      </c>
      <c r="G8327" s="4" t="e">
        <f>Table1[[#This Row],[SzumElad]]</f>
        <v>#VALUE!</v>
      </c>
      <c r="H8327" s="7" t="e">
        <f>Table1[[#This Row],[Jut_%]]</f>
        <v>#VALUE!</v>
      </c>
      <c r="I8327" s="4" t="e">
        <f>Table1[[#This Row],[Jut]]</f>
        <v>#VALUE!</v>
      </c>
      <c r="J8327" s="4" t="e">
        <f>Table1[[#This Row],[Column1]]</f>
        <v>#VALUE!</v>
      </c>
    </row>
    <row r="8328" spans="1:10" hidden="1" x14ac:dyDescent="0.3">
      <c r="A8328" s="2" t="e">
        <f>Table1[[#This Row],[Befolyt]]</f>
        <v>#VALUE!</v>
      </c>
      <c r="B8328" t="e">
        <f>Table1[[#This Row],[ÜK]]</f>
        <v>#VALUE!</v>
      </c>
      <c r="C8328" s="3" t="e">
        <f>Table1[[#This Row],[Szla]]</f>
        <v>#VALUE!</v>
      </c>
      <c r="D8328" s="6" t="e">
        <f>Table1[[#This Row],[Kelt_hó]]</f>
        <v>#VALUE!</v>
      </c>
      <c r="E8328" t="e">
        <f>Table1[[#This Row],[Vevő]]</f>
        <v>#VALUE!</v>
      </c>
      <c r="F8328" t="e">
        <f>Table1[[#This Row],[Termékkör]]</f>
        <v>#VALUE!</v>
      </c>
      <c r="G8328" s="4" t="e">
        <f>Table1[[#This Row],[SzumElad]]</f>
        <v>#VALUE!</v>
      </c>
      <c r="H8328" s="7" t="e">
        <f>Table1[[#This Row],[Jut_%]]</f>
        <v>#VALUE!</v>
      </c>
      <c r="I8328" s="4" t="e">
        <f>Table1[[#This Row],[Jut]]</f>
        <v>#VALUE!</v>
      </c>
      <c r="J8328" s="4" t="e">
        <f>Table1[[#This Row],[Column1]]</f>
        <v>#VALUE!</v>
      </c>
    </row>
    <row r="8329" spans="1:10" hidden="1" x14ac:dyDescent="0.3">
      <c r="A8329" s="2" t="e">
        <f>Table1[[#This Row],[Befolyt]]</f>
        <v>#VALUE!</v>
      </c>
      <c r="B8329" t="e">
        <f>Table1[[#This Row],[ÜK]]</f>
        <v>#VALUE!</v>
      </c>
      <c r="C8329" s="3" t="e">
        <f>Table1[[#This Row],[Szla]]</f>
        <v>#VALUE!</v>
      </c>
      <c r="D8329" s="6" t="e">
        <f>Table1[[#This Row],[Kelt_hó]]</f>
        <v>#VALUE!</v>
      </c>
      <c r="E8329" t="e">
        <f>Table1[[#This Row],[Vevő]]</f>
        <v>#VALUE!</v>
      </c>
      <c r="F8329" t="e">
        <f>Table1[[#This Row],[Termékkör]]</f>
        <v>#VALUE!</v>
      </c>
      <c r="G8329" s="4" t="e">
        <f>Table1[[#This Row],[SzumElad]]</f>
        <v>#VALUE!</v>
      </c>
      <c r="H8329" s="7" t="e">
        <f>Table1[[#This Row],[Jut_%]]</f>
        <v>#VALUE!</v>
      </c>
      <c r="I8329" s="4" t="e">
        <f>Table1[[#This Row],[Jut]]</f>
        <v>#VALUE!</v>
      </c>
      <c r="J8329" s="4" t="e">
        <f>Table1[[#This Row],[Column1]]</f>
        <v>#VALUE!</v>
      </c>
    </row>
    <row r="8330" spans="1:10" hidden="1" x14ac:dyDescent="0.3">
      <c r="A8330" s="2" t="e">
        <f>Table1[[#This Row],[Befolyt]]</f>
        <v>#VALUE!</v>
      </c>
      <c r="B8330" t="e">
        <f>Table1[[#This Row],[ÜK]]</f>
        <v>#VALUE!</v>
      </c>
      <c r="C8330" s="3" t="e">
        <f>Table1[[#This Row],[Szla]]</f>
        <v>#VALUE!</v>
      </c>
      <c r="D8330" s="6" t="e">
        <f>Table1[[#This Row],[Kelt_hó]]</f>
        <v>#VALUE!</v>
      </c>
      <c r="E8330" t="e">
        <f>Table1[[#This Row],[Vevő]]</f>
        <v>#VALUE!</v>
      </c>
      <c r="F8330" t="e">
        <f>Table1[[#This Row],[Termékkör]]</f>
        <v>#VALUE!</v>
      </c>
      <c r="G8330" s="4" t="e">
        <f>Table1[[#This Row],[SzumElad]]</f>
        <v>#VALUE!</v>
      </c>
      <c r="H8330" s="7" t="e">
        <f>Table1[[#This Row],[Jut_%]]</f>
        <v>#VALUE!</v>
      </c>
      <c r="I8330" s="4" t="e">
        <f>Table1[[#This Row],[Jut]]</f>
        <v>#VALUE!</v>
      </c>
      <c r="J8330" s="4" t="e">
        <f>Table1[[#This Row],[Column1]]</f>
        <v>#VALUE!</v>
      </c>
    </row>
    <row r="8331" spans="1:10" hidden="1" x14ac:dyDescent="0.3">
      <c r="A8331" s="2" t="e">
        <f>Table1[[#This Row],[Befolyt]]</f>
        <v>#VALUE!</v>
      </c>
      <c r="B8331" t="e">
        <f>Table1[[#This Row],[ÜK]]</f>
        <v>#VALUE!</v>
      </c>
      <c r="C8331" s="3" t="e">
        <f>Table1[[#This Row],[Szla]]</f>
        <v>#VALUE!</v>
      </c>
      <c r="D8331" s="6" t="e">
        <f>Table1[[#This Row],[Kelt_hó]]</f>
        <v>#VALUE!</v>
      </c>
      <c r="E8331" t="e">
        <f>Table1[[#This Row],[Vevő]]</f>
        <v>#VALUE!</v>
      </c>
      <c r="F8331" t="e">
        <f>Table1[[#This Row],[Termékkör]]</f>
        <v>#VALUE!</v>
      </c>
      <c r="G8331" s="4" t="e">
        <f>Table1[[#This Row],[SzumElad]]</f>
        <v>#VALUE!</v>
      </c>
      <c r="H8331" s="7" t="e">
        <f>Table1[[#This Row],[Jut_%]]</f>
        <v>#VALUE!</v>
      </c>
      <c r="I8331" s="4" t="e">
        <f>Table1[[#This Row],[Jut]]</f>
        <v>#VALUE!</v>
      </c>
      <c r="J8331" s="4" t="e">
        <f>Table1[[#This Row],[Column1]]</f>
        <v>#VALUE!</v>
      </c>
    </row>
    <row r="8332" spans="1:10" hidden="1" x14ac:dyDescent="0.3">
      <c r="A8332" s="2" t="e">
        <f>Table1[[#This Row],[Befolyt]]</f>
        <v>#VALUE!</v>
      </c>
      <c r="B8332" t="e">
        <f>Table1[[#This Row],[ÜK]]</f>
        <v>#VALUE!</v>
      </c>
      <c r="C8332" s="3" t="e">
        <f>Table1[[#This Row],[Szla]]</f>
        <v>#VALUE!</v>
      </c>
      <c r="D8332" s="6" t="e">
        <f>Table1[[#This Row],[Kelt_hó]]</f>
        <v>#VALUE!</v>
      </c>
      <c r="E8332" t="e">
        <f>Table1[[#This Row],[Vevő]]</f>
        <v>#VALUE!</v>
      </c>
      <c r="F8332" t="e">
        <f>Table1[[#This Row],[Termékkör]]</f>
        <v>#VALUE!</v>
      </c>
      <c r="G8332" s="4" t="e">
        <f>Table1[[#This Row],[SzumElad]]</f>
        <v>#VALUE!</v>
      </c>
      <c r="H8332" s="7" t="e">
        <f>Table1[[#This Row],[Jut_%]]</f>
        <v>#VALUE!</v>
      </c>
      <c r="I8332" s="4" t="e">
        <f>Table1[[#This Row],[Jut]]</f>
        <v>#VALUE!</v>
      </c>
      <c r="J8332" s="4" t="e">
        <f>Table1[[#This Row],[Column1]]</f>
        <v>#VALUE!</v>
      </c>
    </row>
    <row r="8333" spans="1:10" hidden="1" x14ac:dyDescent="0.3">
      <c r="A8333" s="2" t="e">
        <f>Table1[[#This Row],[Befolyt]]</f>
        <v>#VALUE!</v>
      </c>
      <c r="B8333" t="e">
        <f>Table1[[#This Row],[ÜK]]</f>
        <v>#VALUE!</v>
      </c>
      <c r="C8333" s="3" t="e">
        <f>Table1[[#This Row],[Szla]]</f>
        <v>#VALUE!</v>
      </c>
      <c r="D8333" s="6" t="e">
        <f>Table1[[#This Row],[Kelt_hó]]</f>
        <v>#VALUE!</v>
      </c>
      <c r="E8333" t="e">
        <f>Table1[[#This Row],[Vevő]]</f>
        <v>#VALUE!</v>
      </c>
      <c r="F8333" t="e">
        <f>Table1[[#This Row],[Termékkör]]</f>
        <v>#VALUE!</v>
      </c>
      <c r="G8333" s="4" t="e">
        <f>Table1[[#This Row],[SzumElad]]</f>
        <v>#VALUE!</v>
      </c>
      <c r="H8333" s="7" t="e">
        <f>Table1[[#This Row],[Jut_%]]</f>
        <v>#VALUE!</v>
      </c>
      <c r="I8333" s="4" t="e">
        <f>Table1[[#This Row],[Jut]]</f>
        <v>#VALUE!</v>
      </c>
      <c r="J8333" s="4" t="e">
        <f>Table1[[#This Row],[Column1]]</f>
        <v>#VALUE!</v>
      </c>
    </row>
    <row r="8334" spans="1:10" hidden="1" x14ac:dyDescent="0.3">
      <c r="A8334" s="2" t="e">
        <f>Table1[[#This Row],[Befolyt]]</f>
        <v>#VALUE!</v>
      </c>
      <c r="B8334" t="e">
        <f>Table1[[#This Row],[ÜK]]</f>
        <v>#VALUE!</v>
      </c>
      <c r="C8334" s="3" t="e">
        <f>Table1[[#This Row],[Szla]]</f>
        <v>#VALUE!</v>
      </c>
      <c r="D8334" s="6" t="e">
        <f>Table1[[#This Row],[Kelt_hó]]</f>
        <v>#VALUE!</v>
      </c>
      <c r="E8334" t="e">
        <f>Table1[[#This Row],[Vevő]]</f>
        <v>#VALUE!</v>
      </c>
      <c r="F8334" t="e">
        <f>Table1[[#This Row],[Termékkör]]</f>
        <v>#VALUE!</v>
      </c>
      <c r="G8334" s="4" t="e">
        <f>Table1[[#This Row],[SzumElad]]</f>
        <v>#VALUE!</v>
      </c>
      <c r="H8334" s="7" t="e">
        <f>Table1[[#This Row],[Jut_%]]</f>
        <v>#VALUE!</v>
      </c>
      <c r="I8334" s="4" t="e">
        <f>Table1[[#This Row],[Jut]]</f>
        <v>#VALUE!</v>
      </c>
      <c r="J8334" s="4" t="e">
        <f>Table1[[#This Row],[Column1]]</f>
        <v>#VALUE!</v>
      </c>
    </row>
    <row r="8335" spans="1:10" hidden="1" x14ac:dyDescent="0.3">
      <c r="A8335" s="2" t="e">
        <f>Table1[[#This Row],[Befolyt]]</f>
        <v>#VALUE!</v>
      </c>
      <c r="B8335" t="e">
        <f>Table1[[#This Row],[ÜK]]</f>
        <v>#VALUE!</v>
      </c>
      <c r="C8335" s="3" t="e">
        <f>Table1[[#This Row],[Szla]]</f>
        <v>#VALUE!</v>
      </c>
      <c r="D8335" s="6" t="e">
        <f>Table1[[#This Row],[Kelt_hó]]</f>
        <v>#VALUE!</v>
      </c>
      <c r="E8335" t="e">
        <f>Table1[[#This Row],[Vevő]]</f>
        <v>#VALUE!</v>
      </c>
      <c r="F8335" t="e">
        <f>Table1[[#This Row],[Termékkör]]</f>
        <v>#VALUE!</v>
      </c>
      <c r="G8335" s="4" t="e">
        <f>Table1[[#This Row],[SzumElad]]</f>
        <v>#VALUE!</v>
      </c>
      <c r="H8335" s="7" t="e">
        <f>Table1[[#This Row],[Jut_%]]</f>
        <v>#VALUE!</v>
      </c>
      <c r="I8335" s="4" t="e">
        <f>Table1[[#This Row],[Jut]]</f>
        <v>#VALUE!</v>
      </c>
      <c r="J8335" s="4" t="e">
        <f>Table1[[#This Row],[Column1]]</f>
        <v>#VALUE!</v>
      </c>
    </row>
    <row r="8336" spans="1:10" hidden="1" x14ac:dyDescent="0.3">
      <c r="A8336" s="2" t="e">
        <f>Table1[[#This Row],[Befolyt]]</f>
        <v>#VALUE!</v>
      </c>
      <c r="B8336" t="e">
        <f>Table1[[#This Row],[ÜK]]</f>
        <v>#VALUE!</v>
      </c>
      <c r="C8336" s="3" t="e">
        <f>Table1[[#This Row],[Szla]]</f>
        <v>#VALUE!</v>
      </c>
      <c r="D8336" s="6" t="e">
        <f>Table1[[#This Row],[Kelt_hó]]</f>
        <v>#VALUE!</v>
      </c>
      <c r="E8336" t="e">
        <f>Table1[[#This Row],[Vevő]]</f>
        <v>#VALUE!</v>
      </c>
      <c r="F8336" t="e">
        <f>Table1[[#This Row],[Termékkör]]</f>
        <v>#VALUE!</v>
      </c>
      <c r="G8336" s="4" t="e">
        <f>Table1[[#This Row],[SzumElad]]</f>
        <v>#VALUE!</v>
      </c>
      <c r="H8336" s="7" t="e">
        <f>Table1[[#This Row],[Jut_%]]</f>
        <v>#VALUE!</v>
      </c>
      <c r="I8336" s="4" t="e">
        <f>Table1[[#This Row],[Jut]]</f>
        <v>#VALUE!</v>
      </c>
      <c r="J8336" s="4" t="e">
        <f>Table1[[#This Row],[Column1]]</f>
        <v>#VALUE!</v>
      </c>
    </row>
    <row r="8337" spans="1:10" hidden="1" x14ac:dyDescent="0.3">
      <c r="A8337" s="2" t="e">
        <f>Table1[[#This Row],[Befolyt]]</f>
        <v>#VALUE!</v>
      </c>
      <c r="B8337" t="e">
        <f>Table1[[#This Row],[ÜK]]</f>
        <v>#VALUE!</v>
      </c>
      <c r="C8337" s="3" t="e">
        <f>Table1[[#This Row],[Szla]]</f>
        <v>#VALUE!</v>
      </c>
      <c r="D8337" s="6" t="e">
        <f>Table1[[#This Row],[Kelt_hó]]</f>
        <v>#VALUE!</v>
      </c>
      <c r="E8337" t="e">
        <f>Table1[[#This Row],[Vevő]]</f>
        <v>#VALUE!</v>
      </c>
      <c r="F8337" t="e">
        <f>Table1[[#This Row],[Termékkör]]</f>
        <v>#VALUE!</v>
      </c>
      <c r="G8337" s="4" t="e">
        <f>Table1[[#This Row],[SzumElad]]</f>
        <v>#VALUE!</v>
      </c>
      <c r="H8337" s="7" t="e">
        <f>Table1[[#This Row],[Jut_%]]</f>
        <v>#VALUE!</v>
      </c>
      <c r="I8337" s="4" t="e">
        <f>Table1[[#This Row],[Jut]]</f>
        <v>#VALUE!</v>
      </c>
      <c r="J8337" s="4" t="e">
        <f>Table1[[#This Row],[Column1]]</f>
        <v>#VALUE!</v>
      </c>
    </row>
    <row r="8338" spans="1:10" hidden="1" x14ac:dyDescent="0.3">
      <c r="A8338" s="2" t="e">
        <f>Table1[[#This Row],[Befolyt]]</f>
        <v>#VALUE!</v>
      </c>
      <c r="B8338" t="e">
        <f>Table1[[#This Row],[ÜK]]</f>
        <v>#VALUE!</v>
      </c>
      <c r="C8338" s="3" t="e">
        <f>Table1[[#This Row],[Szla]]</f>
        <v>#VALUE!</v>
      </c>
      <c r="D8338" s="6" t="e">
        <f>Table1[[#This Row],[Kelt_hó]]</f>
        <v>#VALUE!</v>
      </c>
      <c r="E8338" t="e">
        <f>Table1[[#This Row],[Vevő]]</f>
        <v>#VALUE!</v>
      </c>
      <c r="F8338" t="e">
        <f>Table1[[#This Row],[Termékkör]]</f>
        <v>#VALUE!</v>
      </c>
      <c r="G8338" s="4" t="e">
        <f>Table1[[#This Row],[SzumElad]]</f>
        <v>#VALUE!</v>
      </c>
      <c r="H8338" s="7" t="e">
        <f>Table1[[#This Row],[Jut_%]]</f>
        <v>#VALUE!</v>
      </c>
      <c r="I8338" s="4" t="e">
        <f>Table1[[#This Row],[Jut]]</f>
        <v>#VALUE!</v>
      </c>
      <c r="J8338" s="4" t="e">
        <f>Table1[[#This Row],[Column1]]</f>
        <v>#VALUE!</v>
      </c>
    </row>
    <row r="8339" spans="1:10" hidden="1" x14ac:dyDescent="0.3">
      <c r="A8339" s="2" t="e">
        <f>Table1[[#This Row],[Befolyt]]</f>
        <v>#VALUE!</v>
      </c>
      <c r="B8339" t="e">
        <f>Table1[[#This Row],[ÜK]]</f>
        <v>#VALUE!</v>
      </c>
      <c r="C8339" s="3" t="e">
        <f>Table1[[#This Row],[Szla]]</f>
        <v>#VALUE!</v>
      </c>
      <c r="D8339" s="6" t="e">
        <f>Table1[[#This Row],[Kelt_hó]]</f>
        <v>#VALUE!</v>
      </c>
      <c r="E8339" t="e">
        <f>Table1[[#This Row],[Vevő]]</f>
        <v>#VALUE!</v>
      </c>
      <c r="F8339" t="e">
        <f>Table1[[#This Row],[Termékkör]]</f>
        <v>#VALUE!</v>
      </c>
      <c r="G8339" s="4" t="e">
        <f>Table1[[#This Row],[SzumElad]]</f>
        <v>#VALUE!</v>
      </c>
      <c r="H8339" s="7" t="e">
        <f>Table1[[#This Row],[Jut_%]]</f>
        <v>#VALUE!</v>
      </c>
      <c r="I8339" s="4" t="e">
        <f>Table1[[#This Row],[Jut]]</f>
        <v>#VALUE!</v>
      </c>
      <c r="J8339" s="4" t="e">
        <f>Table1[[#This Row],[Column1]]</f>
        <v>#VALUE!</v>
      </c>
    </row>
    <row r="8340" spans="1:10" hidden="1" x14ac:dyDescent="0.3">
      <c r="A8340" s="2" t="e">
        <f>Table1[[#This Row],[Befolyt]]</f>
        <v>#VALUE!</v>
      </c>
      <c r="B8340" t="e">
        <f>Table1[[#This Row],[ÜK]]</f>
        <v>#VALUE!</v>
      </c>
      <c r="C8340" s="3" t="e">
        <f>Table1[[#This Row],[Szla]]</f>
        <v>#VALUE!</v>
      </c>
      <c r="D8340" s="6" t="e">
        <f>Table1[[#This Row],[Kelt_hó]]</f>
        <v>#VALUE!</v>
      </c>
      <c r="E8340" t="e">
        <f>Table1[[#This Row],[Vevő]]</f>
        <v>#VALUE!</v>
      </c>
      <c r="F8340" t="e">
        <f>Table1[[#This Row],[Termékkör]]</f>
        <v>#VALUE!</v>
      </c>
      <c r="G8340" s="4" t="e">
        <f>Table1[[#This Row],[SzumElad]]</f>
        <v>#VALUE!</v>
      </c>
      <c r="H8340" s="7" t="e">
        <f>Table1[[#This Row],[Jut_%]]</f>
        <v>#VALUE!</v>
      </c>
      <c r="I8340" s="4" t="e">
        <f>Table1[[#This Row],[Jut]]</f>
        <v>#VALUE!</v>
      </c>
      <c r="J8340" s="4" t="e">
        <f>Table1[[#This Row],[Column1]]</f>
        <v>#VALUE!</v>
      </c>
    </row>
    <row r="8341" spans="1:10" hidden="1" x14ac:dyDescent="0.3">
      <c r="A8341" s="2" t="e">
        <f>Table1[[#This Row],[Befolyt]]</f>
        <v>#VALUE!</v>
      </c>
      <c r="B8341" t="e">
        <f>Table1[[#This Row],[ÜK]]</f>
        <v>#VALUE!</v>
      </c>
      <c r="C8341" s="3" t="e">
        <f>Table1[[#This Row],[Szla]]</f>
        <v>#VALUE!</v>
      </c>
      <c r="D8341" s="6" t="e">
        <f>Table1[[#This Row],[Kelt_hó]]</f>
        <v>#VALUE!</v>
      </c>
      <c r="E8341" t="e">
        <f>Table1[[#This Row],[Vevő]]</f>
        <v>#VALUE!</v>
      </c>
      <c r="F8341" t="e">
        <f>Table1[[#This Row],[Termékkör]]</f>
        <v>#VALUE!</v>
      </c>
      <c r="G8341" s="4" t="e">
        <f>Table1[[#This Row],[SzumElad]]</f>
        <v>#VALUE!</v>
      </c>
      <c r="H8341" s="7" t="e">
        <f>Table1[[#This Row],[Jut_%]]</f>
        <v>#VALUE!</v>
      </c>
      <c r="I8341" s="4" t="e">
        <f>Table1[[#This Row],[Jut]]</f>
        <v>#VALUE!</v>
      </c>
      <c r="J8341" s="4" t="e">
        <f>Table1[[#This Row],[Column1]]</f>
        <v>#VALUE!</v>
      </c>
    </row>
    <row r="8342" spans="1:10" hidden="1" x14ac:dyDescent="0.3">
      <c r="A8342" s="2" t="e">
        <f>Table1[[#This Row],[Befolyt]]</f>
        <v>#VALUE!</v>
      </c>
      <c r="B8342" t="e">
        <f>Table1[[#This Row],[ÜK]]</f>
        <v>#VALUE!</v>
      </c>
      <c r="C8342" s="3" t="e">
        <f>Table1[[#This Row],[Szla]]</f>
        <v>#VALUE!</v>
      </c>
      <c r="D8342" s="6" t="e">
        <f>Table1[[#This Row],[Kelt_hó]]</f>
        <v>#VALUE!</v>
      </c>
      <c r="E8342" t="e">
        <f>Table1[[#This Row],[Vevő]]</f>
        <v>#VALUE!</v>
      </c>
      <c r="F8342" t="e">
        <f>Table1[[#This Row],[Termékkör]]</f>
        <v>#VALUE!</v>
      </c>
      <c r="G8342" s="4" t="e">
        <f>Table1[[#This Row],[SzumElad]]</f>
        <v>#VALUE!</v>
      </c>
      <c r="H8342" s="7" t="e">
        <f>Table1[[#This Row],[Jut_%]]</f>
        <v>#VALUE!</v>
      </c>
      <c r="I8342" s="4" t="e">
        <f>Table1[[#This Row],[Jut]]</f>
        <v>#VALUE!</v>
      </c>
      <c r="J8342" s="4" t="e">
        <f>Table1[[#This Row],[Column1]]</f>
        <v>#VALUE!</v>
      </c>
    </row>
    <row r="8343" spans="1:10" hidden="1" x14ac:dyDescent="0.3">
      <c r="A8343" s="2" t="e">
        <f>Table1[[#This Row],[Befolyt]]</f>
        <v>#VALUE!</v>
      </c>
      <c r="B8343" t="e">
        <f>Table1[[#This Row],[ÜK]]</f>
        <v>#VALUE!</v>
      </c>
      <c r="C8343" s="3" t="e">
        <f>Table1[[#This Row],[Szla]]</f>
        <v>#VALUE!</v>
      </c>
      <c r="D8343" s="6" t="e">
        <f>Table1[[#This Row],[Kelt_hó]]</f>
        <v>#VALUE!</v>
      </c>
      <c r="E8343" t="e">
        <f>Table1[[#This Row],[Vevő]]</f>
        <v>#VALUE!</v>
      </c>
      <c r="F8343" t="e">
        <f>Table1[[#This Row],[Termékkör]]</f>
        <v>#VALUE!</v>
      </c>
      <c r="G8343" s="4" t="e">
        <f>Table1[[#This Row],[SzumElad]]</f>
        <v>#VALUE!</v>
      </c>
      <c r="H8343" s="7" t="e">
        <f>Table1[[#This Row],[Jut_%]]</f>
        <v>#VALUE!</v>
      </c>
      <c r="I8343" s="4" t="e">
        <f>Table1[[#This Row],[Jut]]</f>
        <v>#VALUE!</v>
      </c>
      <c r="J8343" s="4" t="e">
        <f>Table1[[#This Row],[Column1]]</f>
        <v>#VALUE!</v>
      </c>
    </row>
    <row r="8344" spans="1:10" hidden="1" x14ac:dyDescent="0.3">
      <c r="A8344" s="2" t="e">
        <f>Table1[[#This Row],[Befolyt]]</f>
        <v>#VALUE!</v>
      </c>
      <c r="B8344" t="e">
        <f>Table1[[#This Row],[ÜK]]</f>
        <v>#VALUE!</v>
      </c>
      <c r="C8344" s="3" t="e">
        <f>Table1[[#This Row],[Szla]]</f>
        <v>#VALUE!</v>
      </c>
      <c r="D8344" s="6" t="e">
        <f>Table1[[#This Row],[Kelt_hó]]</f>
        <v>#VALUE!</v>
      </c>
      <c r="E8344" t="e">
        <f>Table1[[#This Row],[Vevő]]</f>
        <v>#VALUE!</v>
      </c>
      <c r="F8344" t="e">
        <f>Table1[[#This Row],[Termékkör]]</f>
        <v>#VALUE!</v>
      </c>
      <c r="G8344" s="4" t="e">
        <f>Table1[[#This Row],[SzumElad]]</f>
        <v>#VALUE!</v>
      </c>
      <c r="H8344" s="7" t="e">
        <f>Table1[[#This Row],[Jut_%]]</f>
        <v>#VALUE!</v>
      </c>
      <c r="I8344" s="4" t="e">
        <f>Table1[[#This Row],[Jut]]</f>
        <v>#VALUE!</v>
      </c>
      <c r="J8344" s="4" t="e">
        <f>Table1[[#This Row],[Column1]]</f>
        <v>#VALUE!</v>
      </c>
    </row>
    <row r="8345" spans="1:10" hidden="1" x14ac:dyDescent="0.3">
      <c r="A8345" s="2" t="e">
        <f>Table1[[#This Row],[Befolyt]]</f>
        <v>#VALUE!</v>
      </c>
      <c r="B8345" t="e">
        <f>Table1[[#This Row],[ÜK]]</f>
        <v>#VALUE!</v>
      </c>
      <c r="C8345" s="3" t="e">
        <f>Table1[[#This Row],[Szla]]</f>
        <v>#VALUE!</v>
      </c>
      <c r="D8345" s="6" t="e">
        <f>Table1[[#This Row],[Kelt_hó]]</f>
        <v>#VALUE!</v>
      </c>
      <c r="E8345" t="e">
        <f>Table1[[#This Row],[Vevő]]</f>
        <v>#VALUE!</v>
      </c>
      <c r="F8345" t="e">
        <f>Table1[[#This Row],[Termékkör]]</f>
        <v>#VALUE!</v>
      </c>
      <c r="G8345" s="4" t="e">
        <f>Table1[[#This Row],[SzumElad]]</f>
        <v>#VALUE!</v>
      </c>
      <c r="H8345" s="7" t="e">
        <f>Table1[[#This Row],[Jut_%]]</f>
        <v>#VALUE!</v>
      </c>
      <c r="I8345" s="4" t="e">
        <f>Table1[[#This Row],[Jut]]</f>
        <v>#VALUE!</v>
      </c>
      <c r="J8345" s="4" t="e">
        <f>Table1[[#This Row],[Column1]]</f>
        <v>#VALUE!</v>
      </c>
    </row>
    <row r="8346" spans="1:10" hidden="1" x14ac:dyDescent="0.3">
      <c r="A8346" s="2" t="e">
        <f>Table1[[#This Row],[Befolyt]]</f>
        <v>#VALUE!</v>
      </c>
      <c r="B8346" t="e">
        <f>Table1[[#This Row],[ÜK]]</f>
        <v>#VALUE!</v>
      </c>
      <c r="C8346" s="3" t="e">
        <f>Table1[[#This Row],[Szla]]</f>
        <v>#VALUE!</v>
      </c>
      <c r="D8346" s="6" t="e">
        <f>Table1[[#This Row],[Kelt_hó]]</f>
        <v>#VALUE!</v>
      </c>
      <c r="E8346" t="e">
        <f>Table1[[#This Row],[Vevő]]</f>
        <v>#VALUE!</v>
      </c>
      <c r="F8346" t="e">
        <f>Table1[[#This Row],[Termékkör]]</f>
        <v>#VALUE!</v>
      </c>
      <c r="G8346" s="4" t="e">
        <f>Table1[[#This Row],[SzumElad]]</f>
        <v>#VALUE!</v>
      </c>
      <c r="H8346" s="7" t="e">
        <f>Table1[[#This Row],[Jut_%]]</f>
        <v>#VALUE!</v>
      </c>
      <c r="I8346" s="4" t="e">
        <f>Table1[[#This Row],[Jut]]</f>
        <v>#VALUE!</v>
      </c>
      <c r="J8346" s="4" t="e">
        <f>Table1[[#This Row],[Column1]]</f>
        <v>#VALUE!</v>
      </c>
    </row>
    <row r="8347" spans="1:10" hidden="1" x14ac:dyDescent="0.3">
      <c r="A8347" s="2" t="e">
        <f>Table1[[#This Row],[Befolyt]]</f>
        <v>#VALUE!</v>
      </c>
      <c r="B8347" t="e">
        <f>Table1[[#This Row],[ÜK]]</f>
        <v>#VALUE!</v>
      </c>
      <c r="C8347" s="3" t="e">
        <f>Table1[[#This Row],[Szla]]</f>
        <v>#VALUE!</v>
      </c>
      <c r="D8347" s="6" t="e">
        <f>Table1[[#This Row],[Kelt_hó]]</f>
        <v>#VALUE!</v>
      </c>
      <c r="E8347" t="e">
        <f>Table1[[#This Row],[Vevő]]</f>
        <v>#VALUE!</v>
      </c>
      <c r="F8347" t="e">
        <f>Table1[[#This Row],[Termékkör]]</f>
        <v>#VALUE!</v>
      </c>
      <c r="G8347" s="4" t="e">
        <f>Table1[[#This Row],[SzumElad]]</f>
        <v>#VALUE!</v>
      </c>
      <c r="H8347" s="7" t="e">
        <f>Table1[[#This Row],[Jut_%]]</f>
        <v>#VALUE!</v>
      </c>
      <c r="I8347" s="4" t="e">
        <f>Table1[[#This Row],[Jut]]</f>
        <v>#VALUE!</v>
      </c>
      <c r="J8347" s="4" t="e">
        <f>Table1[[#This Row],[Column1]]</f>
        <v>#VALUE!</v>
      </c>
    </row>
    <row r="8348" spans="1:10" hidden="1" x14ac:dyDescent="0.3">
      <c r="A8348" s="2" t="e">
        <f>Table1[[#This Row],[Befolyt]]</f>
        <v>#VALUE!</v>
      </c>
      <c r="B8348" t="e">
        <f>Table1[[#This Row],[ÜK]]</f>
        <v>#VALUE!</v>
      </c>
      <c r="C8348" s="3" t="e">
        <f>Table1[[#This Row],[Szla]]</f>
        <v>#VALUE!</v>
      </c>
      <c r="D8348" s="6" t="e">
        <f>Table1[[#This Row],[Kelt_hó]]</f>
        <v>#VALUE!</v>
      </c>
      <c r="E8348" t="e">
        <f>Table1[[#This Row],[Vevő]]</f>
        <v>#VALUE!</v>
      </c>
      <c r="F8348" t="e">
        <f>Table1[[#This Row],[Termékkör]]</f>
        <v>#VALUE!</v>
      </c>
      <c r="G8348" s="4" t="e">
        <f>Table1[[#This Row],[SzumElad]]</f>
        <v>#VALUE!</v>
      </c>
      <c r="H8348" s="7" t="e">
        <f>Table1[[#This Row],[Jut_%]]</f>
        <v>#VALUE!</v>
      </c>
      <c r="I8348" s="4" t="e">
        <f>Table1[[#This Row],[Jut]]</f>
        <v>#VALUE!</v>
      </c>
      <c r="J8348" s="4" t="e">
        <f>Table1[[#This Row],[Column1]]</f>
        <v>#VALUE!</v>
      </c>
    </row>
    <row r="8349" spans="1:10" hidden="1" x14ac:dyDescent="0.3">
      <c r="A8349" s="2" t="e">
        <f>Table1[[#This Row],[Befolyt]]</f>
        <v>#VALUE!</v>
      </c>
      <c r="B8349" t="e">
        <f>Table1[[#This Row],[ÜK]]</f>
        <v>#VALUE!</v>
      </c>
      <c r="C8349" s="3" t="e">
        <f>Table1[[#This Row],[Szla]]</f>
        <v>#VALUE!</v>
      </c>
      <c r="D8349" s="6" t="e">
        <f>Table1[[#This Row],[Kelt_hó]]</f>
        <v>#VALUE!</v>
      </c>
      <c r="E8349" t="e">
        <f>Table1[[#This Row],[Vevő]]</f>
        <v>#VALUE!</v>
      </c>
      <c r="F8349" t="e">
        <f>Table1[[#This Row],[Termékkör]]</f>
        <v>#VALUE!</v>
      </c>
      <c r="G8349" s="4" t="e">
        <f>Table1[[#This Row],[SzumElad]]</f>
        <v>#VALUE!</v>
      </c>
      <c r="H8349" s="7" t="e">
        <f>Table1[[#This Row],[Jut_%]]</f>
        <v>#VALUE!</v>
      </c>
      <c r="I8349" s="4" t="e">
        <f>Table1[[#This Row],[Jut]]</f>
        <v>#VALUE!</v>
      </c>
      <c r="J8349" s="4" t="e">
        <f>Table1[[#This Row],[Column1]]</f>
        <v>#VALUE!</v>
      </c>
    </row>
    <row r="8350" spans="1:10" hidden="1" x14ac:dyDescent="0.3">
      <c r="A8350" s="2" t="e">
        <f>Table1[[#This Row],[Befolyt]]</f>
        <v>#VALUE!</v>
      </c>
      <c r="B8350" t="e">
        <f>Table1[[#This Row],[ÜK]]</f>
        <v>#VALUE!</v>
      </c>
      <c r="C8350" s="3" t="e">
        <f>Table1[[#This Row],[Szla]]</f>
        <v>#VALUE!</v>
      </c>
      <c r="D8350" s="6" t="e">
        <f>Table1[[#This Row],[Kelt_hó]]</f>
        <v>#VALUE!</v>
      </c>
      <c r="E8350" t="e">
        <f>Table1[[#This Row],[Vevő]]</f>
        <v>#VALUE!</v>
      </c>
      <c r="F8350" t="e">
        <f>Table1[[#This Row],[Termékkör]]</f>
        <v>#VALUE!</v>
      </c>
      <c r="G8350" s="4" t="e">
        <f>Table1[[#This Row],[SzumElad]]</f>
        <v>#VALUE!</v>
      </c>
      <c r="H8350" s="7" t="e">
        <f>Table1[[#This Row],[Jut_%]]</f>
        <v>#VALUE!</v>
      </c>
      <c r="I8350" s="4" t="e">
        <f>Table1[[#This Row],[Jut]]</f>
        <v>#VALUE!</v>
      </c>
      <c r="J8350" s="4" t="e">
        <f>Table1[[#This Row],[Column1]]</f>
        <v>#VALUE!</v>
      </c>
    </row>
    <row r="8351" spans="1:10" hidden="1" x14ac:dyDescent="0.3">
      <c r="A8351" s="2" t="e">
        <f>Table1[[#This Row],[Befolyt]]</f>
        <v>#VALUE!</v>
      </c>
      <c r="B8351" t="e">
        <f>Table1[[#This Row],[ÜK]]</f>
        <v>#VALUE!</v>
      </c>
      <c r="C8351" s="3" t="e">
        <f>Table1[[#This Row],[Szla]]</f>
        <v>#VALUE!</v>
      </c>
      <c r="D8351" s="6" t="e">
        <f>Table1[[#This Row],[Kelt_hó]]</f>
        <v>#VALUE!</v>
      </c>
      <c r="E8351" t="e">
        <f>Table1[[#This Row],[Vevő]]</f>
        <v>#VALUE!</v>
      </c>
      <c r="F8351" t="e">
        <f>Table1[[#This Row],[Termékkör]]</f>
        <v>#VALUE!</v>
      </c>
      <c r="G8351" s="4" t="e">
        <f>Table1[[#This Row],[SzumElad]]</f>
        <v>#VALUE!</v>
      </c>
      <c r="H8351" s="7" t="e">
        <f>Table1[[#This Row],[Jut_%]]</f>
        <v>#VALUE!</v>
      </c>
      <c r="I8351" s="4" t="e">
        <f>Table1[[#This Row],[Jut]]</f>
        <v>#VALUE!</v>
      </c>
      <c r="J8351" s="4" t="e">
        <f>Table1[[#This Row],[Column1]]</f>
        <v>#VALUE!</v>
      </c>
    </row>
    <row r="8352" spans="1:10" hidden="1" x14ac:dyDescent="0.3">
      <c r="A8352" s="2" t="e">
        <f>Table1[[#This Row],[Befolyt]]</f>
        <v>#VALUE!</v>
      </c>
      <c r="B8352" t="e">
        <f>Table1[[#This Row],[ÜK]]</f>
        <v>#VALUE!</v>
      </c>
      <c r="C8352" s="3" t="e">
        <f>Table1[[#This Row],[Szla]]</f>
        <v>#VALUE!</v>
      </c>
      <c r="D8352" s="6" t="e">
        <f>Table1[[#This Row],[Kelt_hó]]</f>
        <v>#VALUE!</v>
      </c>
      <c r="E8352" t="e">
        <f>Table1[[#This Row],[Vevő]]</f>
        <v>#VALUE!</v>
      </c>
      <c r="F8352" t="e">
        <f>Table1[[#This Row],[Termékkör]]</f>
        <v>#VALUE!</v>
      </c>
      <c r="G8352" s="4" t="e">
        <f>Table1[[#This Row],[SzumElad]]</f>
        <v>#VALUE!</v>
      </c>
      <c r="H8352" s="7" t="e">
        <f>Table1[[#This Row],[Jut_%]]</f>
        <v>#VALUE!</v>
      </c>
      <c r="I8352" s="4" t="e">
        <f>Table1[[#This Row],[Jut]]</f>
        <v>#VALUE!</v>
      </c>
      <c r="J8352" s="4" t="e">
        <f>Table1[[#This Row],[Column1]]</f>
        <v>#VALUE!</v>
      </c>
    </row>
    <row r="8353" spans="1:10" hidden="1" x14ac:dyDescent="0.3">
      <c r="A8353" s="2" t="e">
        <f>Table1[[#This Row],[Befolyt]]</f>
        <v>#VALUE!</v>
      </c>
      <c r="B8353" t="e">
        <f>Table1[[#This Row],[ÜK]]</f>
        <v>#VALUE!</v>
      </c>
      <c r="C8353" s="3" t="e">
        <f>Table1[[#This Row],[Szla]]</f>
        <v>#VALUE!</v>
      </c>
      <c r="D8353" s="6" t="e">
        <f>Table1[[#This Row],[Kelt_hó]]</f>
        <v>#VALUE!</v>
      </c>
      <c r="E8353" t="e">
        <f>Table1[[#This Row],[Vevő]]</f>
        <v>#VALUE!</v>
      </c>
      <c r="F8353" t="e">
        <f>Table1[[#This Row],[Termékkör]]</f>
        <v>#VALUE!</v>
      </c>
      <c r="G8353" s="4" t="e">
        <f>Table1[[#This Row],[SzumElad]]</f>
        <v>#VALUE!</v>
      </c>
      <c r="H8353" s="7" t="e">
        <f>Table1[[#This Row],[Jut_%]]</f>
        <v>#VALUE!</v>
      </c>
      <c r="I8353" s="4" t="e">
        <f>Table1[[#This Row],[Jut]]</f>
        <v>#VALUE!</v>
      </c>
      <c r="J8353" s="4" t="e">
        <f>Table1[[#This Row],[Column1]]</f>
        <v>#VALUE!</v>
      </c>
    </row>
    <row r="8354" spans="1:10" hidden="1" x14ac:dyDescent="0.3">
      <c r="A8354" s="2" t="e">
        <f>Table1[[#This Row],[Befolyt]]</f>
        <v>#VALUE!</v>
      </c>
      <c r="B8354" t="e">
        <f>Table1[[#This Row],[ÜK]]</f>
        <v>#VALUE!</v>
      </c>
      <c r="C8354" s="3" t="e">
        <f>Table1[[#This Row],[Szla]]</f>
        <v>#VALUE!</v>
      </c>
      <c r="D8354" s="6" t="e">
        <f>Table1[[#This Row],[Kelt_hó]]</f>
        <v>#VALUE!</v>
      </c>
      <c r="E8354" t="e">
        <f>Table1[[#This Row],[Vevő]]</f>
        <v>#VALUE!</v>
      </c>
      <c r="F8354" t="e">
        <f>Table1[[#This Row],[Termékkör]]</f>
        <v>#VALUE!</v>
      </c>
      <c r="G8354" s="4" t="e">
        <f>Table1[[#This Row],[SzumElad]]</f>
        <v>#VALUE!</v>
      </c>
      <c r="H8354" s="7" t="e">
        <f>Table1[[#This Row],[Jut_%]]</f>
        <v>#VALUE!</v>
      </c>
      <c r="I8354" s="4" t="e">
        <f>Table1[[#This Row],[Jut]]</f>
        <v>#VALUE!</v>
      </c>
      <c r="J8354" s="4" t="e">
        <f>Table1[[#This Row],[Column1]]</f>
        <v>#VALUE!</v>
      </c>
    </row>
    <row r="8355" spans="1:10" hidden="1" x14ac:dyDescent="0.3">
      <c r="A8355" s="2" t="e">
        <f>Table1[[#This Row],[Befolyt]]</f>
        <v>#VALUE!</v>
      </c>
      <c r="B8355" t="e">
        <f>Table1[[#This Row],[ÜK]]</f>
        <v>#VALUE!</v>
      </c>
      <c r="C8355" s="3" t="e">
        <f>Table1[[#This Row],[Szla]]</f>
        <v>#VALUE!</v>
      </c>
      <c r="D8355" s="6" t="e">
        <f>Table1[[#This Row],[Kelt_hó]]</f>
        <v>#VALUE!</v>
      </c>
      <c r="E8355" t="e">
        <f>Table1[[#This Row],[Vevő]]</f>
        <v>#VALUE!</v>
      </c>
      <c r="F8355" t="e">
        <f>Table1[[#This Row],[Termékkör]]</f>
        <v>#VALUE!</v>
      </c>
      <c r="G8355" s="4" t="e">
        <f>Table1[[#This Row],[SzumElad]]</f>
        <v>#VALUE!</v>
      </c>
      <c r="H8355" s="7" t="e">
        <f>Table1[[#This Row],[Jut_%]]</f>
        <v>#VALUE!</v>
      </c>
      <c r="I8355" s="4" t="e">
        <f>Table1[[#This Row],[Jut]]</f>
        <v>#VALUE!</v>
      </c>
      <c r="J8355" s="4" t="e">
        <f>Table1[[#This Row],[Column1]]</f>
        <v>#VALUE!</v>
      </c>
    </row>
    <row r="8356" spans="1:10" hidden="1" x14ac:dyDescent="0.3">
      <c r="A8356" s="2" t="e">
        <f>Table1[[#This Row],[Befolyt]]</f>
        <v>#VALUE!</v>
      </c>
      <c r="B8356" t="e">
        <f>Table1[[#This Row],[ÜK]]</f>
        <v>#VALUE!</v>
      </c>
      <c r="C8356" s="3" t="e">
        <f>Table1[[#This Row],[Szla]]</f>
        <v>#VALUE!</v>
      </c>
      <c r="D8356" s="6" t="e">
        <f>Table1[[#This Row],[Kelt_hó]]</f>
        <v>#VALUE!</v>
      </c>
      <c r="E8356" t="e">
        <f>Table1[[#This Row],[Vevő]]</f>
        <v>#VALUE!</v>
      </c>
      <c r="F8356" t="e">
        <f>Table1[[#This Row],[Termékkör]]</f>
        <v>#VALUE!</v>
      </c>
      <c r="G8356" s="4" t="e">
        <f>Table1[[#This Row],[SzumElad]]</f>
        <v>#VALUE!</v>
      </c>
      <c r="H8356" s="7" t="e">
        <f>Table1[[#This Row],[Jut_%]]</f>
        <v>#VALUE!</v>
      </c>
      <c r="I8356" s="4" t="e">
        <f>Table1[[#This Row],[Jut]]</f>
        <v>#VALUE!</v>
      </c>
      <c r="J8356" s="4" t="e">
        <f>Table1[[#This Row],[Column1]]</f>
        <v>#VALUE!</v>
      </c>
    </row>
    <row r="8357" spans="1:10" hidden="1" x14ac:dyDescent="0.3">
      <c r="A8357" s="2" t="e">
        <f>Table1[[#This Row],[Befolyt]]</f>
        <v>#VALUE!</v>
      </c>
      <c r="B8357" t="e">
        <f>Table1[[#This Row],[ÜK]]</f>
        <v>#VALUE!</v>
      </c>
      <c r="C8357" s="3" t="e">
        <f>Table1[[#This Row],[Szla]]</f>
        <v>#VALUE!</v>
      </c>
      <c r="D8357" s="6" t="e">
        <f>Table1[[#This Row],[Kelt_hó]]</f>
        <v>#VALUE!</v>
      </c>
      <c r="E8357" t="e">
        <f>Table1[[#This Row],[Vevő]]</f>
        <v>#VALUE!</v>
      </c>
      <c r="F8357" t="e">
        <f>Table1[[#This Row],[Termékkör]]</f>
        <v>#VALUE!</v>
      </c>
      <c r="G8357" s="4" t="e">
        <f>Table1[[#This Row],[SzumElad]]</f>
        <v>#VALUE!</v>
      </c>
      <c r="H8357" s="7" t="e">
        <f>Table1[[#This Row],[Jut_%]]</f>
        <v>#VALUE!</v>
      </c>
      <c r="I8357" s="4" t="e">
        <f>Table1[[#This Row],[Jut]]</f>
        <v>#VALUE!</v>
      </c>
      <c r="J8357" s="4" t="e">
        <f>Table1[[#This Row],[Column1]]</f>
        <v>#VALUE!</v>
      </c>
    </row>
    <row r="8358" spans="1:10" hidden="1" x14ac:dyDescent="0.3">
      <c r="A8358" s="2" t="e">
        <f>Table1[[#This Row],[Befolyt]]</f>
        <v>#VALUE!</v>
      </c>
      <c r="B8358" t="e">
        <f>Table1[[#This Row],[ÜK]]</f>
        <v>#VALUE!</v>
      </c>
      <c r="C8358" s="3" t="e">
        <f>Table1[[#This Row],[Szla]]</f>
        <v>#VALUE!</v>
      </c>
      <c r="D8358" s="6" t="e">
        <f>Table1[[#This Row],[Kelt_hó]]</f>
        <v>#VALUE!</v>
      </c>
      <c r="E8358" t="e">
        <f>Table1[[#This Row],[Vevő]]</f>
        <v>#VALUE!</v>
      </c>
      <c r="F8358" t="e">
        <f>Table1[[#This Row],[Termékkör]]</f>
        <v>#VALUE!</v>
      </c>
      <c r="G8358" s="4" t="e">
        <f>Table1[[#This Row],[SzumElad]]</f>
        <v>#VALUE!</v>
      </c>
      <c r="H8358" s="7" t="e">
        <f>Table1[[#This Row],[Jut_%]]</f>
        <v>#VALUE!</v>
      </c>
      <c r="I8358" s="4" t="e">
        <f>Table1[[#This Row],[Jut]]</f>
        <v>#VALUE!</v>
      </c>
      <c r="J8358" s="4" t="e">
        <f>Table1[[#This Row],[Column1]]</f>
        <v>#VALUE!</v>
      </c>
    </row>
    <row r="8359" spans="1:10" hidden="1" x14ac:dyDescent="0.3">
      <c r="A8359" s="2" t="e">
        <f>Table1[[#This Row],[Befolyt]]</f>
        <v>#VALUE!</v>
      </c>
      <c r="B8359" t="e">
        <f>Table1[[#This Row],[ÜK]]</f>
        <v>#VALUE!</v>
      </c>
      <c r="C8359" s="3" t="e">
        <f>Table1[[#This Row],[Szla]]</f>
        <v>#VALUE!</v>
      </c>
      <c r="D8359" s="6" t="e">
        <f>Table1[[#This Row],[Kelt_hó]]</f>
        <v>#VALUE!</v>
      </c>
      <c r="E8359" t="e">
        <f>Table1[[#This Row],[Vevő]]</f>
        <v>#VALUE!</v>
      </c>
      <c r="F8359" t="e">
        <f>Table1[[#This Row],[Termékkör]]</f>
        <v>#VALUE!</v>
      </c>
      <c r="G8359" s="4" t="e">
        <f>Table1[[#This Row],[SzumElad]]</f>
        <v>#VALUE!</v>
      </c>
      <c r="H8359" s="7" t="e">
        <f>Table1[[#This Row],[Jut_%]]</f>
        <v>#VALUE!</v>
      </c>
      <c r="I8359" s="4" t="e">
        <f>Table1[[#This Row],[Jut]]</f>
        <v>#VALUE!</v>
      </c>
      <c r="J8359" s="4" t="e">
        <f>Table1[[#This Row],[Column1]]</f>
        <v>#VALUE!</v>
      </c>
    </row>
    <row r="8360" spans="1:10" hidden="1" x14ac:dyDescent="0.3">
      <c r="A8360" s="2" t="e">
        <f>Table1[[#This Row],[Befolyt]]</f>
        <v>#VALUE!</v>
      </c>
      <c r="B8360" t="e">
        <f>Table1[[#This Row],[ÜK]]</f>
        <v>#VALUE!</v>
      </c>
      <c r="C8360" s="3" t="e">
        <f>Table1[[#This Row],[Szla]]</f>
        <v>#VALUE!</v>
      </c>
      <c r="D8360" s="6" t="e">
        <f>Table1[[#This Row],[Kelt_hó]]</f>
        <v>#VALUE!</v>
      </c>
      <c r="E8360" t="e">
        <f>Table1[[#This Row],[Vevő]]</f>
        <v>#VALUE!</v>
      </c>
      <c r="F8360" t="e">
        <f>Table1[[#This Row],[Termékkör]]</f>
        <v>#VALUE!</v>
      </c>
      <c r="G8360" s="4" t="e">
        <f>Table1[[#This Row],[SzumElad]]</f>
        <v>#VALUE!</v>
      </c>
      <c r="H8360" s="7" t="e">
        <f>Table1[[#This Row],[Jut_%]]</f>
        <v>#VALUE!</v>
      </c>
      <c r="I8360" s="4" t="e">
        <f>Table1[[#This Row],[Jut]]</f>
        <v>#VALUE!</v>
      </c>
      <c r="J8360" s="4" t="e">
        <f>Table1[[#This Row],[Column1]]</f>
        <v>#VALUE!</v>
      </c>
    </row>
    <row r="8361" spans="1:10" hidden="1" x14ac:dyDescent="0.3">
      <c r="A8361" s="2" t="e">
        <f>Table1[[#This Row],[Befolyt]]</f>
        <v>#VALUE!</v>
      </c>
      <c r="B8361" t="e">
        <f>Table1[[#This Row],[ÜK]]</f>
        <v>#VALUE!</v>
      </c>
      <c r="C8361" s="3" t="e">
        <f>Table1[[#This Row],[Szla]]</f>
        <v>#VALUE!</v>
      </c>
      <c r="D8361" s="6" t="e">
        <f>Table1[[#This Row],[Kelt_hó]]</f>
        <v>#VALUE!</v>
      </c>
      <c r="E8361" t="e">
        <f>Table1[[#This Row],[Vevő]]</f>
        <v>#VALUE!</v>
      </c>
      <c r="F8361" t="e">
        <f>Table1[[#This Row],[Termékkör]]</f>
        <v>#VALUE!</v>
      </c>
      <c r="G8361" s="4" t="e">
        <f>Table1[[#This Row],[SzumElad]]</f>
        <v>#VALUE!</v>
      </c>
      <c r="H8361" s="7" t="e">
        <f>Table1[[#This Row],[Jut_%]]</f>
        <v>#VALUE!</v>
      </c>
      <c r="I8361" s="4" t="e">
        <f>Table1[[#This Row],[Jut]]</f>
        <v>#VALUE!</v>
      </c>
      <c r="J8361" s="4" t="e">
        <f>Table1[[#This Row],[Column1]]</f>
        <v>#VALUE!</v>
      </c>
    </row>
    <row r="8362" spans="1:10" hidden="1" x14ac:dyDescent="0.3">
      <c r="A8362" s="2" t="e">
        <f>Table1[[#This Row],[Befolyt]]</f>
        <v>#VALUE!</v>
      </c>
      <c r="B8362" t="e">
        <f>Table1[[#This Row],[ÜK]]</f>
        <v>#VALUE!</v>
      </c>
      <c r="C8362" s="3" t="e">
        <f>Table1[[#This Row],[Szla]]</f>
        <v>#VALUE!</v>
      </c>
      <c r="D8362" s="6" t="e">
        <f>Table1[[#This Row],[Kelt_hó]]</f>
        <v>#VALUE!</v>
      </c>
      <c r="E8362" t="e">
        <f>Table1[[#This Row],[Vevő]]</f>
        <v>#VALUE!</v>
      </c>
      <c r="F8362" t="e">
        <f>Table1[[#This Row],[Termékkör]]</f>
        <v>#VALUE!</v>
      </c>
      <c r="G8362" s="4" t="e">
        <f>Table1[[#This Row],[SzumElad]]</f>
        <v>#VALUE!</v>
      </c>
      <c r="H8362" s="7" t="e">
        <f>Table1[[#This Row],[Jut_%]]</f>
        <v>#VALUE!</v>
      </c>
      <c r="I8362" s="4" t="e">
        <f>Table1[[#This Row],[Jut]]</f>
        <v>#VALUE!</v>
      </c>
      <c r="J8362" s="4" t="e">
        <f>Table1[[#This Row],[Column1]]</f>
        <v>#VALUE!</v>
      </c>
    </row>
    <row r="8363" spans="1:10" hidden="1" x14ac:dyDescent="0.3">
      <c r="A8363" s="2" t="e">
        <f>Table1[[#This Row],[Befolyt]]</f>
        <v>#VALUE!</v>
      </c>
      <c r="B8363" t="e">
        <f>Table1[[#This Row],[ÜK]]</f>
        <v>#VALUE!</v>
      </c>
      <c r="C8363" s="3" t="e">
        <f>Table1[[#This Row],[Szla]]</f>
        <v>#VALUE!</v>
      </c>
      <c r="D8363" s="6" t="e">
        <f>Table1[[#This Row],[Kelt_hó]]</f>
        <v>#VALUE!</v>
      </c>
      <c r="E8363" t="e">
        <f>Table1[[#This Row],[Vevő]]</f>
        <v>#VALUE!</v>
      </c>
      <c r="F8363" t="e">
        <f>Table1[[#This Row],[Termékkör]]</f>
        <v>#VALUE!</v>
      </c>
      <c r="G8363" s="4" t="e">
        <f>Table1[[#This Row],[SzumElad]]</f>
        <v>#VALUE!</v>
      </c>
      <c r="H8363" s="7" t="e">
        <f>Table1[[#This Row],[Jut_%]]</f>
        <v>#VALUE!</v>
      </c>
      <c r="I8363" s="4" t="e">
        <f>Table1[[#This Row],[Jut]]</f>
        <v>#VALUE!</v>
      </c>
      <c r="J8363" s="4" t="e">
        <f>Table1[[#This Row],[Column1]]</f>
        <v>#VALUE!</v>
      </c>
    </row>
    <row r="8364" spans="1:10" hidden="1" x14ac:dyDescent="0.3">
      <c r="A8364" s="2" t="e">
        <f>Table1[[#This Row],[Befolyt]]</f>
        <v>#VALUE!</v>
      </c>
      <c r="B8364" t="e">
        <f>Table1[[#This Row],[ÜK]]</f>
        <v>#VALUE!</v>
      </c>
      <c r="C8364" s="3" t="e">
        <f>Table1[[#This Row],[Szla]]</f>
        <v>#VALUE!</v>
      </c>
      <c r="D8364" s="6" t="e">
        <f>Table1[[#This Row],[Kelt_hó]]</f>
        <v>#VALUE!</v>
      </c>
      <c r="E8364" t="e">
        <f>Table1[[#This Row],[Vevő]]</f>
        <v>#VALUE!</v>
      </c>
      <c r="F8364" t="e">
        <f>Table1[[#This Row],[Termékkör]]</f>
        <v>#VALUE!</v>
      </c>
      <c r="G8364" s="4" t="e">
        <f>Table1[[#This Row],[SzumElad]]</f>
        <v>#VALUE!</v>
      </c>
      <c r="H8364" s="7" t="e">
        <f>Table1[[#This Row],[Jut_%]]</f>
        <v>#VALUE!</v>
      </c>
      <c r="I8364" s="4" t="e">
        <f>Table1[[#This Row],[Jut]]</f>
        <v>#VALUE!</v>
      </c>
      <c r="J8364" s="4" t="e">
        <f>Table1[[#This Row],[Column1]]</f>
        <v>#VALUE!</v>
      </c>
    </row>
    <row r="8365" spans="1:10" hidden="1" x14ac:dyDescent="0.3">
      <c r="A8365" s="2" t="e">
        <f>Table1[[#This Row],[Befolyt]]</f>
        <v>#VALUE!</v>
      </c>
      <c r="B8365" t="e">
        <f>Table1[[#This Row],[ÜK]]</f>
        <v>#VALUE!</v>
      </c>
      <c r="C8365" s="3" t="e">
        <f>Table1[[#This Row],[Szla]]</f>
        <v>#VALUE!</v>
      </c>
      <c r="D8365" s="6" t="e">
        <f>Table1[[#This Row],[Kelt_hó]]</f>
        <v>#VALUE!</v>
      </c>
      <c r="E8365" t="e">
        <f>Table1[[#This Row],[Vevő]]</f>
        <v>#VALUE!</v>
      </c>
      <c r="F8365" t="e">
        <f>Table1[[#This Row],[Termékkör]]</f>
        <v>#VALUE!</v>
      </c>
      <c r="G8365" s="4" t="e">
        <f>Table1[[#This Row],[SzumElad]]</f>
        <v>#VALUE!</v>
      </c>
      <c r="H8365" s="7" t="e">
        <f>Table1[[#This Row],[Jut_%]]</f>
        <v>#VALUE!</v>
      </c>
      <c r="I8365" s="4" t="e">
        <f>Table1[[#This Row],[Jut]]</f>
        <v>#VALUE!</v>
      </c>
      <c r="J8365" s="4" t="e">
        <f>Table1[[#This Row],[Column1]]</f>
        <v>#VALUE!</v>
      </c>
    </row>
    <row r="8366" spans="1:10" hidden="1" x14ac:dyDescent="0.3">
      <c r="A8366" s="2" t="e">
        <f>Table1[[#This Row],[Befolyt]]</f>
        <v>#VALUE!</v>
      </c>
      <c r="B8366" t="e">
        <f>Table1[[#This Row],[ÜK]]</f>
        <v>#VALUE!</v>
      </c>
      <c r="C8366" s="3" t="e">
        <f>Table1[[#This Row],[Szla]]</f>
        <v>#VALUE!</v>
      </c>
      <c r="D8366" s="6" t="e">
        <f>Table1[[#This Row],[Kelt_hó]]</f>
        <v>#VALUE!</v>
      </c>
      <c r="E8366" t="e">
        <f>Table1[[#This Row],[Vevő]]</f>
        <v>#VALUE!</v>
      </c>
      <c r="F8366" t="e">
        <f>Table1[[#This Row],[Termékkör]]</f>
        <v>#VALUE!</v>
      </c>
      <c r="G8366" s="4" t="e">
        <f>Table1[[#This Row],[SzumElad]]</f>
        <v>#VALUE!</v>
      </c>
      <c r="H8366" s="7" t="e">
        <f>Table1[[#This Row],[Jut_%]]</f>
        <v>#VALUE!</v>
      </c>
      <c r="I8366" s="4" t="e">
        <f>Table1[[#This Row],[Jut]]</f>
        <v>#VALUE!</v>
      </c>
      <c r="J8366" s="4" t="e">
        <f>Table1[[#This Row],[Column1]]</f>
        <v>#VALUE!</v>
      </c>
    </row>
    <row r="8367" spans="1:10" hidden="1" x14ac:dyDescent="0.3">
      <c r="A8367" s="2" t="e">
        <f>Table1[[#This Row],[Befolyt]]</f>
        <v>#VALUE!</v>
      </c>
      <c r="B8367" t="e">
        <f>Table1[[#This Row],[ÜK]]</f>
        <v>#VALUE!</v>
      </c>
      <c r="C8367" s="3" t="e">
        <f>Table1[[#This Row],[Szla]]</f>
        <v>#VALUE!</v>
      </c>
      <c r="D8367" s="6" t="e">
        <f>Table1[[#This Row],[Kelt_hó]]</f>
        <v>#VALUE!</v>
      </c>
      <c r="E8367" t="e">
        <f>Table1[[#This Row],[Vevő]]</f>
        <v>#VALUE!</v>
      </c>
      <c r="F8367" t="e">
        <f>Table1[[#This Row],[Termékkör]]</f>
        <v>#VALUE!</v>
      </c>
      <c r="G8367" s="4" t="e">
        <f>Table1[[#This Row],[SzumElad]]</f>
        <v>#VALUE!</v>
      </c>
      <c r="H8367" s="7" t="e">
        <f>Table1[[#This Row],[Jut_%]]</f>
        <v>#VALUE!</v>
      </c>
      <c r="I8367" s="4" t="e">
        <f>Table1[[#This Row],[Jut]]</f>
        <v>#VALUE!</v>
      </c>
      <c r="J8367" s="4" t="e">
        <f>Table1[[#This Row],[Column1]]</f>
        <v>#VALUE!</v>
      </c>
    </row>
    <row r="8368" spans="1:10" hidden="1" x14ac:dyDescent="0.3">
      <c r="A8368" s="2" t="e">
        <f>Table1[[#This Row],[Befolyt]]</f>
        <v>#VALUE!</v>
      </c>
      <c r="B8368" t="e">
        <f>Table1[[#This Row],[ÜK]]</f>
        <v>#VALUE!</v>
      </c>
      <c r="C8368" s="3" t="e">
        <f>Table1[[#This Row],[Szla]]</f>
        <v>#VALUE!</v>
      </c>
      <c r="D8368" s="6" t="e">
        <f>Table1[[#This Row],[Kelt_hó]]</f>
        <v>#VALUE!</v>
      </c>
      <c r="E8368" t="e">
        <f>Table1[[#This Row],[Vevő]]</f>
        <v>#VALUE!</v>
      </c>
      <c r="F8368" t="e">
        <f>Table1[[#This Row],[Termékkör]]</f>
        <v>#VALUE!</v>
      </c>
      <c r="G8368" s="4" t="e">
        <f>Table1[[#This Row],[SzumElad]]</f>
        <v>#VALUE!</v>
      </c>
      <c r="H8368" s="7" t="e">
        <f>Table1[[#This Row],[Jut_%]]</f>
        <v>#VALUE!</v>
      </c>
      <c r="I8368" s="4" t="e">
        <f>Table1[[#This Row],[Jut]]</f>
        <v>#VALUE!</v>
      </c>
      <c r="J8368" s="4" t="e">
        <f>Table1[[#This Row],[Column1]]</f>
        <v>#VALUE!</v>
      </c>
    </row>
    <row r="8369" spans="1:10" hidden="1" x14ac:dyDescent="0.3">
      <c r="A8369" s="2" t="e">
        <f>Table1[[#This Row],[Befolyt]]</f>
        <v>#VALUE!</v>
      </c>
      <c r="B8369" t="e">
        <f>Table1[[#This Row],[ÜK]]</f>
        <v>#VALUE!</v>
      </c>
      <c r="C8369" s="3" t="e">
        <f>Table1[[#This Row],[Szla]]</f>
        <v>#VALUE!</v>
      </c>
      <c r="D8369" s="6" t="e">
        <f>Table1[[#This Row],[Kelt_hó]]</f>
        <v>#VALUE!</v>
      </c>
      <c r="E8369" t="e">
        <f>Table1[[#This Row],[Vevő]]</f>
        <v>#VALUE!</v>
      </c>
      <c r="F8369" t="e">
        <f>Table1[[#This Row],[Termékkör]]</f>
        <v>#VALUE!</v>
      </c>
      <c r="G8369" s="4" t="e">
        <f>Table1[[#This Row],[SzumElad]]</f>
        <v>#VALUE!</v>
      </c>
      <c r="H8369" s="7" t="e">
        <f>Table1[[#This Row],[Jut_%]]</f>
        <v>#VALUE!</v>
      </c>
      <c r="I8369" s="4" t="e">
        <f>Table1[[#This Row],[Jut]]</f>
        <v>#VALUE!</v>
      </c>
      <c r="J8369" s="4" t="e">
        <f>Table1[[#This Row],[Column1]]</f>
        <v>#VALUE!</v>
      </c>
    </row>
    <row r="8370" spans="1:10" hidden="1" x14ac:dyDescent="0.3">
      <c r="A8370" s="2" t="e">
        <f>Table1[[#This Row],[Befolyt]]</f>
        <v>#VALUE!</v>
      </c>
      <c r="B8370" t="e">
        <f>Table1[[#This Row],[ÜK]]</f>
        <v>#VALUE!</v>
      </c>
      <c r="C8370" s="3" t="e">
        <f>Table1[[#This Row],[Szla]]</f>
        <v>#VALUE!</v>
      </c>
      <c r="D8370" s="6" t="e">
        <f>Table1[[#This Row],[Kelt_hó]]</f>
        <v>#VALUE!</v>
      </c>
      <c r="E8370" t="e">
        <f>Table1[[#This Row],[Vevő]]</f>
        <v>#VALUE!</v>
      </c>
      <c r="F8370" t="e">
        <f>Table1[[#This Row],[Termékkör]]</f>
        <v>#VALUE!</v>
      </c>
      <c r="G8370" s="4" t="e">
        <f>Table1[[#This Row],[SzumElad]]</f>
        <v>#VALUE!</v>
      </c>
      <c r="H8370" s="7" t="e">
        <f>Table1[[#This Row],[Jut_%]]</f>
        <v>#VALUE!</v>
      </c>
      <c r="I8370" s="4" t="e">
        <f>Table1[[#This Row],[Jut]]</f>
        <v>#VALUE!</v>
      </c>
      <c r="J8370" s="4" t="e">
        <f>Table1[[#This Row],[Column1]]</f>
        <v>#VALUE!</v>
      </c>
    </row>
    <row r="8371" spans="1:10" hidden="1" x14ac:dyDescent="0.3">
      <c r="A8371" s="2" t="e">
        <f>Table1[[#This Row],[Befolyt]]</f>
        <v>#VALUE!</v>
      </c>
      <c r="B8371" t="e">
        <f>Table1[[#This Row],[ÜK]]</f>
        <v>#VALUE!</v>
      </c>
      <c r="C8371" s="3" t="e">
        <f>Table1[[#This Row],[Szla]]</f>
        <v>#VALUE!</v>
      </c>
      <c r="D8371" s="6" t="e">
        <f>Table1[[#This Row],[Kelt_hó]]</f>
        <v>#VALUE!</v>
      </c>
      <c r="E8371" t="e">
        <f>Table1[[#This Row],[Vevő]]</f>
        <v>#VALUE!</v>
      </c>
      <c r="F8371" t="e">
        <f>Table1[[#This Row],[Termékkör]]</f>
        <v>#VALUE!</v>
      </c>
      <c r="G8371" s="4" t="e">
        <f>Table1[[#This Row],[SzumElad]]</f>
        <v>#VALUE!</v>
      </c>
      <c r="H8371" s="7" t="e">
        <f>Table1[[#This Row],[Jut_%]]</f>
        <v>#VALUE!</v>
      </c>
      <c r="I8371" s="4" t="e">
        <f>Table1[[#This Row],[Jut]]</f>
        <v>#VALUE!</v>
      </c>
      <c r="J8371" s="4" t="e">
        <f>Table1[[#This Row],[Column1]]</f>
        <v>#VALUE!</v>
      </c>
    </row>
    <row r="8372" spans="1:10" hidden="1" x14ac:dyDescent="0.3">
      <c r="A8372" s="2" t="e">
        <f>Table1[[#This Row],[Befolyt]]</f>
        <v>#VALUE!</v>
      </c>
      <c r="B8372" t="e">
        <f>Table1[[#This Row],[ÜK]]</f>
        <v>#VALUE!</v>
      </c>
      <c r="C8372" s="3" t="e">
        <f>Table1[[#This Row],[Szla]]</f>
        <v>#VALUE!</v>
      </c>
      <c r="D8372" s="6" t="e">
        <f>Table1[[#This Row],[Kelt_hó]]</f>
        <v>#VALUE!</v>
      </c>
      <c r="E8372" t="e">
        <f>Table1[[#This Row],[Vevő]]</f>
        <v>#VALUE!</v>
      </c>
      <c r="F8372" t="e">
        <f>Table1[[#This Row],[Termékkör]]</f>
        <v>#VALUE!</v>
      </c>
      <c r="G8372" s="4" t="e">
        <f>Table1[[#This Row],[SzumElad]]</f>
        <v>#VALUE!</v>
      </c>
      <c r="H8372" s="7" t="e">
        <f>Table1[[#This Row],[Jut_%]]</f>
        <v>#VALUE!</v>
      </c>
      <c r="I8372" s="4" t="e">
        <f>Table1[[#This Row],[Jut]]</f>
        <v>#VALUE!</v>
      </c>
      <c r="J8372" s="4" t="e">
        <f>Table1[[#This Row],[Column1]]</f>
        <v>#VALUE!</v>
      </c>
    </row>
    <row r="8373" spans="1:10" hidden="1" x14ac:dyDescent="0.3">
      <c r="A8373" s="2" t="e">
        <f>Table1[[#This Row],[Befolyt]]</f>
        <v>#VALUE!</v>
      </c>
      <c r="B8373" t="e">
        <f>Table1[[#This Row],[ÜK]]</f>
        <v>#VALUE!</v>
      </c>
      <c r="C8373" s="3" t="e">
        <f>Table1[[#This Row],[Szla]]</f>
        <v>#VALUE!</v>
      </c>
      <c r="D8373" s="6" t="e">
        <f>Table1[[#This Row],[Kelt_hó]]</f>
        <v>#VALUE!</v>
      </c>
      <c r="E8373" t="e">
        <f>Table1[[#This Row],[Vevő]]</f>
        <v>#VALUE!</v>
      </c>
      <c r="F8373" t="e">
        <f>Table1[[#This Row],[Termékkör]]</f>
        <v>#VALUE!</v>
      </c>
      <c r="G8373" s="4" t="e">
        <f>Table1[[#This Row],[SzumElad]]</f>
        <v>#VALUE!</v>
      </c>
      <c r="H8373" s="7" t="e">
        <f>Table1[[#This Row],[Jut_%]]</f>
        <v>#VALUE!</v>
      </c>
      <c r="I8373" s="4" t="e">
        <f>Table1[[#This Row],[Jut]]</f>
        <v>#VALUE!</v>
      </c>
      <c r="J8373" s="4" t="e">
        <f>Table1[[#This Row],[Column1]]</f>
        <v>#VALUE!</v>
      </c>
    </row>
    <row r="8374" spans="1:10" hidden="1" x14ac:dyDescent="0.3">
      <c r="A8374" s="2" t="e">
        <f>Table1[[#This Row],[Befolyt]]</f>
        <v>#VALUE!</v>
      </c>
      <c r="B8374" t="e">
        <f>Table1[[#This Row],[ÜK]]</f>
        <v>#VALUE!</v>
      </c>
      <c r="C8374" s="3" t="e">
        <f>Table1[[#This Row],[Szla]]</f>
        <v>#VALUE!</v>
      </c>
      <c r="D8374" s="6" t="e">
        <f>Table1[[#This Row],[Kelt_hó]]</f>
        <v>#VALUE!</v>
      </c>
      <c r="E8374" t="e">
        <f>Table1[[#This Row],[Vevő]]</f>
        <v>#VALUE!</v>
      </c>
      <c r="F8374" t="e">
        <f>Table1[[#This Row],[Termékkör]]</f>
        <v>#VALUE!</v>
      </c>
      <c r="G8374" s="4" t="e">
        <f>Table1[[#This Row],[SzumElad]]</f>
        <v>#VALUE!</v>
      </c>
      <c r="H8374" s="7" t="e">
        <f>Table1[[#This Row],[Jut_%]]</f>
        <v>#VALUE!</v>
      </c>
      <c r="I8374" s="4" t="e">
        <f>Table1[[#This Row],[Jut]]</f>
        <v>#VALUE!</v>
      </c>
      <c r="J8374" s="4" t="e">
        <f>Table1[[#This Row],[Column1]]</f>
        <v>#VALUE!</v>
      </c>
    </row>
    <row r="8375" spans="1:10" hidden="1" x14ac:dyDescent="0.3">
      <c r="A8375" s="2" t="e">
        <f>Table1[[#This Row],[Befolyt]]</f>
        <v>#VALUE!</v>
      </c>
      <c r="B8375" t="e">
        <f>Table1[[#This Row],[ÜK]]</f>
        <v>#VALUE!</v>
      </c>
      <c r="C8375" s="3" t="e">
        <f>Table1[[#This Row],[Szla]]</f>
        <v>#VALUE!</v>
      </c>
      <c r="D8375" s="6" t="e">
        <f>Table1[[#This Row],[Kelt_hó]]</f>
        <v>#VALUE!</v>
      </c>
      <c r="E8375" t="e">
        <f>Table1[[#This Row],[Vevő]]</f>
        <v>#VALUE!</v>
      </c>
      <c r="F8375" t="e">
        <f>Table1[[#This Row],[Termékkör]]</f>
        <v>#VALUE!</v>
      </c>
      <c r="G8375" s="4" t="e">
        <f>Table1[[#This Row],[SzumElad]]</f>
        <v>#VALUE!</v>
      </c>
      <c r="H8375" s="7" t="e">
        <f>Table1[[#This Row],[Jut_%]]</f>
        <v>#VALUE!</v>
      </c>
      <c r="I8375" s="4" t="e">
        <f>Table1[[#This Row],[Jut]]</f>
        <v>#VALUE!</v>
      </c>
      <c r="J8375" s="4" t="e">
        <f>Table1[[#This Row],[Column1]]</f>
        <v>#VALUE!</v>
      </c>
    </row>
    <row r="8376" spans="1:10" hidden="1" x14ac:dyDescent="0.3">
      <c r="A8376" s="2" t="e">
        <f>Table1[[#This Row],[Befolyt]]</f>
        <v>#VALUE!</v>
      </c>
      <c r="B8376" t="e">
        <f>Table1[[#This Row],[ÜK]]</f>
        <v>#VALUE!</v>
      </c>
      <c r="C8376" s="3" t="e">
        <f>Table1[[#This Row],[Szla]]</f>
        <v>#VALUE!</v>
      </c>
      <c r="D8376" s="6" t="e">
        <f>Table1[[#This Row],[Kelt_hó]]</f>
        <v>#VALUE!</v>
      </c>
      <c r="E8376" t="e">
        <f>Table1[[#This Row],[Vevő]]</f>
        <v>#VALUE!</v>
      </c>
      <c r="F8376" t="e">
        <f>Table1[[#This Row],[Termékkör]]</f>
        <v>#VALUE!</v>
      </c>
      <c r="G8376" s="4" t="e">
        <f>Table1[[#This Row],[SzumElad]]</f>
        <v>#VALUE!</v>
      </c>
      <c r="H8376" s="7" t="e">
        <f>Table1[[#This Row],[Jut_%]]</f>
        <v>#VALUE!</v>
      </c>
      <c r="I8376" s="4" t="e">
        <f>Table1[[#This Row],[Jut]]</f>
        <v>#VALUE!</v>
      </c>
      <c r="J8376" s="4" t="e">
        <f>Table1[[#This Row],[Column1]]</f>
        <v>#VALUE!</v>
      </c>
    </row>
    <row r="8377" spans="1:10" hidden="1" x14ac:dyDescent="0.3">
      <c r="A8377" s="2" t="e">
        <f>Table1[[#This Row],[Befolyt]]</f>
        <v>#VALUE!</v>
      </c>
      <c r="B8377" t="e">
        <f>Table1[[#This Row],[ÜK]]</f>
        <v>#VALUE!</v>
      </c>
      <c r="C8377" s="3" t="e">
        <f>Table1[[#This Row],[Szla]]</f>
        <v>#VALUE!</v>
      </c>
      <c r="D8377" s="6" t="e">
        <f>Table1[[#This Row],[Kelt_hó]]</f>
        <v>#VALUE!</v>
      </c>
      <c r="E8377" t="e">
        <f>Table1[[#This Row],[Vevő]]</f>
        <v>#VALUE!</v>
      </c>
      <c r="F8377" t="e">
        <f>Table1[[#This Row],[Termékkör]]</f>
        <v>#VALUE!</v>
      </c>
      <c r="G8377" s="4" t="e">
        <f>Table1[[#This Row],[SzumElad]]</f>
        <v>#VALUE!</v>
      </c>
      <c r="H8377" s="7" t="e">
        <f>Table1[[#This Row],[Jut_%]]</f>
        <v>#VALUE!</v>
      </c>
      <c r="I8377" s="4" t="e">
        <f>Table1[[#This Row],[Jut]]</f>
        <v>#VALUE!</v>
      </c>
      <c r="J8377" s="4" t="e">
        <f>Table1[[#This Row],[Column1]]</f>
        <v>#VALUE!</v>
      </c>
    </row>
    <row r="8378" spans="1:10" hidden="1" x14ac:dyDescent="0.3">
      <c r="A8378" s="2" t="e">
        <f>Table1[[#This Row],[Befolyt]]</f>
        <v>#VALUE!</v>
      </c>
      <c r="B8378" t="e">
        <f>Table1[[#This Row],[ÜK]]</f>
        <v>#VALUE!</v>
      </c>
      <c r="C8378" s="3" t="e">
        <f>Table1[[#This Row],[Szla]]</f>
        <v>#VALUE!</v>
      </c>
      <c r="D8378" s="6" t="e">
        <f>Table1[[#This Row],[Kelt_hó]]</f>
        <v>#VALUE!</v>
      </c>
      <c r="E8378" t="e">
        <f>Table1[[#This Row],[Vevő]]</f>
        <v>#VALUE!</v>
      </c>
      <c r="F8378" t="e">
        <f>Table1[[#This Row],[Termékkör]]</f>
        <v>#VALUE!</v>
      </c>
      <c r="G8378" s="4" t="e">
        <f>Table1[[#This Row],[SzumElad]]</f>
        <v>#VALUE!</v>
      </c>
      <c r="H8378" s="7" t="e">
        <f>Table1[[#This Row],[Jut_%]]</f>
        <v>#VALUE!</v>
      </c>
      <c r="I8378" s="4" t="e">
        <f>Table1[[#This Row],[Jut]]</f>
        <v>#VALUE!</v>
      </c>
      <c r="J8378" s="4" t="e">
        <f>Table1[[#This Row],[Column1]]</f>
        <v>#VALUE!</v>
      </c>
    </row>
    <row r="8379" spans="1:10" hidden="1" x14ac:dyDescent="0.3">
      <c r="A8379" s="2" t="e">
        <f>Table1[[#This Row],[Befolyt]]</f>
        <v>#VALUE!</v>
      </c>
      <c r="B8379" t="e">
        <f>Table1[[#This Row],[ÜK]]</f>
        <v>#VALUE!</v>
      </c>
      <c r="C8379" s="3" t="e">
        <f>Table1[[#This Row],[Szla]]</f>
        <v>#VALUE!</v>
      </c>
      <c r="D8379" s="6" t="e">
        <f>Table1[[#This Row],[Kelt_hó]]</f>
        <v>#VALUE!</v>
      </c>
      <c r="E8379" t="e">
        <f>Table1[[#This Row],[Vevő]]</f>
        <v>#VALUE!</v>
      </c>
      <c r="F8379" t="e">
        <f>Table1[[#This Row],[Termékkör]]</f>
        <v>#VALUE!</v>
      </c>
      <c r="G8379" s="4" t="e">
        <f>Table1[[#This Row],[SzumElad]]</f>
        <v>#VALUE!</v>
      </c>
      <c r="H8379" s="7" t="e">
        <f>Table1[[#This Row],[Jut_%]]</f>
        <v>#VALUE!</v>
      </c>
      <c r="I8379" s="4" t="e">
        <f>Table1[[#This Row],[Jut]]</f>
        <v>#VALUE!</v>
      </c>
      <c r="J8379" s="4" t="e">
        <f>Table1[[#This Row],[Column1]]</f>
        <v>#VALUE!</v>
      </c>
    </row>
    <row r="8380" spans="1:10" hidden="1" x14ac:dyDescent="0.3">
      <c r="A8380" s="2" t="e">
        <f>Table1[[#This Row],[Befolyt]]</f>
        <v>#VALUE!</v>
      </c>
      <c r="B8380" t="e">
        <f>Table1[[#This Row],[ÜK]]</f>
        <v>#VALUE!</v>
      </c>
      <c r="C8380" s="3" t="e">
        <f>Table1[[#This Row],[Szla]]</f>
        <v>#VALUE!</v>
      </c>
      <c r="D8380" s="6" t="e">
        <f>Table1[[#This Row],[Kelt_hó]]</f>
        <v>#VALUE!</v>
      </c>
      <c r="E8380" t="e">
        <f>Table1[[#This Row],[Vevő]]</f>
        <v>#VALUE!</v>
      </c>
      <c r="F8380" t="e">
        <f>Table1[[#This Row],[Termékkör]]</f>
        <v>#VALUE!</v>
      </c>
      <c r="G8380" s="4" t="e">
        <f>Table1[[#This Row],[SzumElad]]</f>
        <v>#VALUE!</v>
      </c>
      <c r="H8380" s="7" t="e">
        <f>Table1[[#This Row],[Jut_%]]</f>
        <v>#VALUE!</v>
      </c>
      <c r="I8380" s="4" t="e">
        <f>Table1[[#This Row],[Jut]]</f>
        <v>#VALUE!</v>
      </c>
      <c r="J8380" s="4" t="e">
        <f>Table1[[#This Row],[Column1]]</f>
        <v>#VALUE!</v>
      </c>
    </row>
    <row r="8381" spans="1:10" hidden="1" x14ac:dyDescent="0.3">
      <c r="A8381" s="2" t="e">
        <f>Table1[[#This Row],[Befolyt]]</f>
        <v>#VALUE!</v>
      </c>
      <c r="B8381" t="e">
        <f>Table1[[#This Row],[ÜK]]</f>
        <v>#VALUE!</v>
      </c>
      <c r="C8381" s="3" t="e">
        <f>Table1[[#This Row],[Szla]]</f>
        <v>#VALUE!</v>
      </c>
      <c r="D8381" s="6" t="e">
        <f>Table1[[#This Row],[Kelt_hó]]</f>
        <v>#VALUE!</v>
      </c>
      <c r="E8381" t="e">
        <f>Table1[[#This Row],[Vevő]]</f>
        <v>#VALUE!</v>
      </c>
      <c r="F8381" t="e">
        <f>Table1[[#This Row],[Termékkör]]</f>
        <v>#VALUE!</v>
      </c>
      <c r="G8381" s="4" t="e">
        <f>Table1[[#This Row],[SzumElad]]</f>
        <v>#VALUE!</v>
      </c>
      <c r="H8381" s="7" t="e">
        <f>Table1[[#This Row],[Jut_%]]</f>
        <v>#VALUE!</v>
      </c>
      <c r="I8381" s="4" t="e">
        <f>Table1[[#This Row],[Jut]]</f>
        <v>#VALUE!</v>
      </c>
      <c r="J8381" s="4" t="e">
        <f>Table1[[#This Row],[Column1]]</f>
        <v>#VALUE!</v>
      </c>
    </row>
    <row r="8382" spans="1:10" hidden="1" x14ac:dyDescent="0.3">
      <c r="A8382" s="2" t="e">
        <f>Table1[[#This Row],[Befolyt]]</f>
        <v>#VALUE!</v>
      </c>
      <c r="B8382" t="e">
        <f>Table1[[#This Row],[ÜK]]</f>
        <v>#VALUE!</v>
      </c>
      <c r="C8382" s="3" t="e">
        <f>Table1[[#This Row],[Szla]]</f>
        <v>#VALUE!</v>
      </c>
      <c r="D8382" s="6" t="e">
        <f>Table1[[#This Row],[Kelt_hó]]</f>
        <v>#VALUE!</v>
      </c>
      <c r="E8382" t="e">
        <f>Table1[[#This Row],[Vevő]]</f>
        <v>#VALUE!</v>
      </c>
      <c r="F8382" t="e">
        <f>Table1[[#This Row],[Termékkör]]</f>
        <v>#VALUE!</v>
      </c>
      <c r="G8382" s="4" t="e">
        <f>Table1[[#This Row],[SzumElad]]</f>
        <v>#VALUE!</v>
      </c>
      <c r="H8382" s="7" t="e">
        <f>Table1[[#This Row],[Jut_%]]</f>
        <v>#VALUE!</v>
      </c>
      <c r="I8382" s="4" t="e">
        <f>Table1[[#This Row],[Jut]]</f>
        <v>#VALUE!</v>
      </c>
      <c r="J8382" s="4" t="e">
        <f>Table1[[#This Row],[Column1]]</f>
        <v>#VALUE!</v>
      </c>
    </row>
    <row r="8383" spans="1:10" hidden="1" x14ac:dyDescent="0.3">
      <c r="A8383" s="2" t="e">
        <f>Table1[[#This Row],[Befolyt]]</f>
        <v>#VALUE!</v>
      </c>
      <c r="B8383" t="e">
        <f>Table1[[#This Row],[ÜK]]</f>
        <v>#VALUE!</v>
      </c>
      <c r="C8383" s="3" t="e">
        <f>Table1[[#This Row],[Szla]]</f>
        <v>#VALUE!</v>
      </c>
      <c r="D8383" s="6" t="e">
        <f>Table1[[#This Row],[Kelt_hó]]</f>
        <v>#VALUE!</v>
      </c>
      <c r="E8383" t="e">
        <f>Table1[[#This Row],[Vevő]]</f>
        <v>#VALUE!</v>
      </c>
      <c r="F8383" t="e">
        <f>Table1[[#This Row],[Termékkör]]</f>
        <v>#VALUE!</v>
      </c>
      <c r="G8383" s="4" t="e">
        <f>Table1[[#This Row],[SzumElad]]</f>
        <v>#VALUE!</v>
      </c>
      <c r="H8383" s="7" t="e">
        <f>Table1[[#This Row],[Jut_%]]</f>
        <v>#VALUE!</v>
      </c>
      <c r="I8383" s="4" t="e">
        <f>Table1[[#This Row],[Jut]]</f>
        <v>#VALUE!</v>
      </c>
      <c r="J8383" s="4" t="e">
        <f>Table1[[#This Row],[Column1]]</f>
        <v>#VALUE!</v>
      </c>
    </row>
    <row r="8384" spans="1:10" hidden="1" x14ac:dyDescent="0.3">
      <c r="A8384" s="2" t="e">
        <f>Table1[[#This Row],[Befolyt]]</f>
        <v>#VALUE!</v>
      </c>
      <c r="B8384" t="e">
        <f>Table1[[#This Row],[ÜK]]</f>
        <v>#VALUE!</v>
      </c>
      <c r="C8384" s="3" t="e">
        <f>Table1[[#This Row],[Szla]]</f>
        <v>#VALUE!</v>
      </c>
      <c r="D8384" s="6" t="e">
        <f>Table1[[#This Row],[Kelt_hó]]</f>
        <v>#VALUE!</v>
      </c>
      <c r="E8384" t="e">
        <f>Table1[[#This Row],[Vevő]]</f>
        <v>#VALUE!</v>
      </c>
      <c r="F8384" t="e">
        <f>Table1[[#This Row],[Termékkör]]</f>
        <v>#VALUE!</v>
      </c>
      <c r="G8384" s="4" t="e">
        <f>Table1[[#This Row],[SzumElad]]</f>
        <v>#VALUE!</v>
      </c>
      <c r="H8384" s="7" t="e">
        <f>Table1[[#This Row],[Jut_%]]</f>
        <v>#VALUE!</v>
      </c>
      <c r="I8384" s="4" t="e">
        <f>Table1[[#This Row],[Jut]]</f>
        <v>#VALUE!</v>
      </c>
      <c r="J8384" s="4" t="e">
        <f>Table1[[#This Row],[Column1]]</f>
        <v>#VALUE!</v>
      </c>
    </row>
    <row r="8385" spans="1:10" hidden="1" x14ac:dyDescent="0.3">
      <c r="A8385" s="2" t="e">
        <f>Table1[[#This Row],[Befolyt]]</f>
        <v>#VALUE!</v>
      </c>
      <c r="B8385" t="e">
        <f>Table1[[#This Row],[ÜK]]</f>
        <v>#VALUE!</v>
      </c>
      <c r="C8385" s="3" t="e">
        <f>Table1[[#This Row],[Szla]]</f>
        <v>#VALUE!</v>
      </c>
      <c r="D8385" s="6" t="e">
        <f>Table1[[#This Row],[Kelt_hó]]</f>
        <v>#VALUE!</v>
      </c>
      <c r="E8385" t="e">
        <f>Table1[[#This Row],[Vevő]]</f>
        <v>#VALUE!</v>
      </c>
      <c r="F8385" t="e">
        <f>Table1[[#This Row],[Termékkör]]</f>
        <v>#VALUE!</v>
      </c>
      <c r="G8385" s="4" t="e">
        <f>Table1[[#This Row],[SzumElad]]</f>
        <v>#VALUE!</v>
      </c>
      <c r="H8385" s="7" t="e">
        <f>Table1[[#This Row],[Jut_%]]</f>
        <v>#VALUE!</v>
      </c>
      <c r="I8385" s="4" t="e">
        <f>Table1[[#This Row],[Jut]]</f>
        <v>#VALUE!</v>
      </c>
      <c r="J8385" s="4" t="e">
        <f>Table1[[#This Row],[Column1]]</f>
        <v>#VALUE!</v>
      </c>
    </row>
    <row r="8386" spans="1:10" hidden="1" x14ac:dyDescent="0.3">
      <c r="A8386" s="2" t="e">
        <f>Table1[[#This Row],[Befolyt]]</f>
        <v>#VALUE!</v>
      </c>
      <c r="B8386" t="e">
        <f>Table1[[#This Row],[ÜK]]</f>
        <v>#VALUE!</v>
      </c>
      <c r="C8386" s="3" t="e">
        <f>Table1[[#This Row],[Szla]]</f>
        <v>#VALUE!</v>
      </c>
      <c r="D8386" s="6" t="e">
        <f>Table1[[#This Row],[Kelt_hó]]</f>
        <v>#VALUE!</v>
      </c>
      <c r="E8386" t="e">
        <f>Table1[[#This Row],[Vevő]]</f>
        <v>#VALUE!</v>
      </c>
      <c r="F8386" t="e">
        <f>Table1[[#This Row],[Termékkör]]</f>
        <v>#VALUE!</v>
      </c>
      <c r="G8386" s="4" t="e">
        <f>Table1[[#This Row],[SzumElad]]</f>
        <v>#VALUE!</v>
      </c>
      <c r="H8386" s="7" t="e">
        <f>Table1[[#This Row],[Jut_%]]</f>
        <v>#VALUE!</v>
      </c>
      <c r="I8386" s="4" t="e">
        <f>Table1[[#This Row],[Jut]]</f>
        <v>#VALUE!</v>
      </c>
      <c r="J8386" s="4" t="e">
        <f>Table1[[#This Row],[Column1]]</f>
        <v>#VALUE!</v>
      </c>
    </row>
    <row r="8387" spans="1:10" hidden="1" x14ac:dyDescent="0.3">
      <c r="A8387" s="2" t="e">
        <f>Table1[[#This Row],[Befolyt]]</f>
        <v>#VALUE!</v>
      </c>
      <c r="B8387" t="e">
        <f>Table1[[#This Row],[ÜK]]</f>
        <v>#VALUE!</v>
      </c>
      <c r="C8387" s="3" t="e">
        <f>Table1[[#This Row],[Szla]]</f>
        <v>#VALUE!</v>
      </c>
      <c r="D8387" s="6" t="e">
        <f>Table1[[#This Row],[Kelt_hó]]</f>
        <v>#VALUE!</v>
      </c>
      <c r="E8387" t="e">
        <f>Table1[[#This Row],[Vevő]]</f>
        <v>#VALUE!</v>
      </c>
      <c r="F8387" t="e">
        <f>Table1[[#This Row],[Termékkör]]</f>
        <v>#VALUE!</v>
      </c>
      <c r="G8387" s="4" t="e">
        <f>Table1[[#This Row],[SzumElad]]</f>
        <v>#VALUE!</v>
      </c>
      <c r="H8387" s="7" t="e">
        <f>Table1[[#This Row],[Jut_%]]</f>
        <v>#VALUE!</v>
      </c>
      <c r="I8387" s="4" t="e">
        <f>Table1[[#This Row],[Jut]]</f>
        <v>#VALUE!</v>
      </c>
      <c r="J8387" s="4" t="e">
        <f>Table1[[#This Row],[Column1]]</f>
        <v>#VALUE!</v>
      </c>
    </row>
    <row r="8388" spans="1:10" hidden="1" x14ac:dyDescent="0.3">
      <c r="A8388" s="2" t="e">
        <f>Table1[[#This Row],[Befolyt]]</f>
        <v>#VALUE!</v>
      </c>
      <c r="B8388" t="e">
        <f>Table1[[#This Row],[ÜK]]</f>
        <v>#VALUE!</v>
      </c>
      <c r="C8388" s="3" t="e">
        <f>Table1[[#This Row],[Szla]]</f>
        <v>#VALUE!</v>
      </c>
      <c r="D8388" s="6" t="e">
        <f>Table1[[#This Row],[Kelt_hó]]</f>
        <v>#VALUE!</v>
      </c>
      <c r="E8388" t="e">
        <f>Table1[[#This Row],[Vevő]]</f>
        <v>#VALUE!</v>
      </c>
      <c r="F8388" t="e">
        <f>Table1[[#This Row],[Termékkör]]</f>
        <v>#VALUE!</v>
      </c>
      <c r="G8388" s="4" t="e">
        <f>Table1[[#This Row],[SzumElad]]</f>
        <v>#VALUE!</v>
      </c>
      <c r="H8388" s="7" t="e">
        <f>Table1[[#This Row],[Jut_%]]</f>
        <v>#VALUE!</v>
      </c>
      <c r="I8388" s="4" t="e">
        <f>Table1[[#This Row],[Jut]]</f>
        <v>#VALUE!</v>
      </c>
      <c r="J8388" s="4" t="e">
        <f>Table1[[#This Row],[Column1]]</f>
        <v>#VALUE!</v>
      </c>
    </row>
    <row r="8389" spans="1:10" hidden="1" x14ac:dyDescent="0.3">
      <c r="A8389" s="2" t="e">
        <f>Table1[[#This Row],[Befolyt]]</f>
        <v>#VALUE!</v>
      </c>
      <c r="B8389" t="e">
        <f>Table1[[#This Row],[ÜK]]</f>
        <v>#VALUE!</v>
      </c>
      <c r="C8389" s="3" t="e">
        <f>Table1[[#This Row],[Szla]]</f>
        <v>#VALUE!</v>
      </c>
      <c r="D8389" s="6" t="e">
        <f>Table1[[#This Row],[Kelt_hó]]</f>
        <v>#VALUE!</v>
      </c>
      <c r="E8389" t="e">
        <f>Table1[[#This Row],[Vevő]]</f>
        <v>#VALUE!</v>
      </c>
      <c r="F8389" t="e">
        <f>Table1[[#This Row],[Termékkör]]</f>
        <v>#VALUE!</v>
      </c>
      <c r="G8389" s="4" t="e">
        <f>Table1[[#This Row],[SzumElad]]</f>
        <v>#VALUE!</v>
      </c>
      <c r="H8389" s="7" t="e">
        <f>Table1[[#This Row],[Jut_%]]</f>
        <v>#VALUE!</v>
      </c>
      <c r="I8389" s="4" t="e">
        <f>Table1[[#This Row],[Jut]]</f>
        <v>#VALUE!</v>
      </c>
      <c r="J8389" s="4" t="e">
        <f>Table1[[#This Row],[Column1]]</f>
        <v>#VALUE!</v>
      </c>
    </row>
    <row r="8390" spans="1:10" hidden="1" x14ac:dyDescent="0.3">
      <c r="A8390" s="2" t="e">
        <f>Table1[[#This Row],[Befolyt]]</f>
        <v>#VALUE!</v>
      </c>
      <c r="B8390" t="e">
        <f>Table1[[#This Row],[ÜK]]</f>
        <v>#VALUE!</v>
      </c>
      <c r="C8390" s="3" t="e">
        <f>Table1[[#This Row],[Szla]]</f>
        <v>#VALUE!</v>
      </c>
      <c r="D8390" s="6" t="e">
        <f>Table1[[#This Row],[Kelt_hó]]</f>
        <v>#VALUE!</v>
      </c>
      <c r="E8390" t="e">
        <f>Table1[[#This Row],[Vevő]]</f>
        <v>#VALUE!</v>
      </c>
      <c r="F8390" t="e">
        <f>Table1[[#This Row],[Termékkör]]</f>
        <v>#VALUE!</v>
      </c>
      <c r="G8390" s="4" t="e">
        <f>Table1[[#This Row],[SzumElad]]</f>
        <v>#VALUE!</v>
      </c>
      <c r="H8390" s="7" t="e">
        <f>Table1[[#This Row],[Jut_%]]</f>
        <v>#VALUE!</v>
      </c>
      <c r="I8390" s="4" t="e">
        <f>Table1[[#This Row],[Jut]]</f>
        <v>#VALUE!</v>
      </c>
      <c r="J8390" s="4" t="e">
        <f>Table1[[#This Row],[Column1]]</f>
        <v>#VALUE!</v>
      </c>
    </row>
    <row r="8391" spans="1:10" hidden="1" x14ac:dyDescent="0.3">
      <c r="A8391" s="2" t="e">
        <f>Table1[[#This Row],[Befolyt]]</f>
        <v>#VALUE!</v>
      </c>
      <c r="B8391" t="e">
        <f>Table1[[#This Row],[ÜK]]</f>
        <v>#VALUE!</v>
      </c>
      <c r="C8391" s="3" t="e">
        <f>Table1[[#This Row],[Szla]]</f>
        <v>#VALUE!</v>
      </c>
      <c r="D8391" s="6" t="e">
        <f>Table1[[#This Row],[Kelt_hó]]</f>
        <v>#VALUE!</v>
      </c>
      <c r="E8391" t="e">
        <f>Table1[[#This Row],[Vevő]]</f>
        <v>#VALUE!</v>
      </c>
      <c r="F8391" t="e">
        <f>Table1[[#This Row],[Termékkör]]</f>
        <v>#VALUE!</v>
      </c>
      <c r="G8391" s="4" t="e">
        <f>Table1[[#This Row],[SzumElad]]</f>
        <v>#VALUE!</v>
      </c>
      <c r="H8391" s="7" t="e">
        <f>Table1[[#This Row],[Jut_%]]</f>
        <v>#VALUE!</v>
      </c>
      <c r="I8391" s="4" t="e">
        <f>Table1[[#This Row],[Jut]]</f>
        <v>#VALUE!</v>
      </c>
      <c r="J8391" s="4" t="e">
        <f>Table1[[#This Row],[Column1]]</f>
        <v>#VALUE!</v>
      </c>
    </row>
    <row r="8392" spans="1:10" hidden="1" x14ac:dyDescent="0.3">
      <c r="A8392" s="2" t="e">
        <f>Table1[[#This Row],[Befolyt]]</f>
        <v>#VALUE!</v>
      </c>
      <c r="B8392" t="e">
        <f>Table1[[#This Row],[ÜK]]</f>
        <v>#VALUE!</v>
      </c>
      <c r="C8392" s="3" t="e">
        <f>Table1[[#This Row],[Szla]]</f>
        <v>#VALUE!</v>
      </c>
      <c r="D8392" s="6" t="e">
        <f>Table1[[#This Row],[Kelt_hó]]</f>
        <v>#VALUE!</v>
      </c>
      <c r="E8392" t="e">
        <f>Table1[[#This Row],[Vevő]]</f>
        <v>#VALUE!</v>
      </c>
      <c r="F8392" t="e">
        <f>Table1[[#This Row],[Termékkör]]</f>
        <v>#VALUE!</v>
      </c>
      <c r="G8392" s="4" t="e">
        <f>Table1[[#This Row],[SzumElad]]</f>
        <v>#VALUE!</v>
      </c>
      <c r="H8392" s="7" t="e">
        <f>Table1[[#This Row],[Jut_%]]</f>
        <v>#VALUE!</v>
      </c>
      <c r="I8392" s="4" t="e">
        <f>Table1[[#This Row],[Jut]]</f>
        <v>#VALUE!</v>
      </c>
      <c r="J8392" s="4" t="e">
        <f>Table1[[#This Row],[Column1]]</f>
        <v>#VALUE!</v>
      </c>
    </row>
    <row r="8393" spans="1:10" hidden="1" x14ac:dyDescent="0.3">
      <c r="A8393" s="2" t="e">
        <f>Table1[[#This Row],[Befolyt]]</f>
        <v>#VALUE!</v>
      </c>
      <c r="B8393" t="e">
        <f>Table1[[#This Row],[ÜK]]</f>
        <v>#VALUE!</v>
      </c>
      <c r="C8393" s="3" t="e">
        <f>Table1[[#This Row],[Szla]]</f>
        <v>#VALUE!</v>
      </c>
      <c r="D8393" s="6" t="e">
        <f>Table1[[#This Row],[Kelt_hó]]</f>
        <v>#VALUE!</v>
      </c>
      <c r="E8393" t="e">
        <f>Table1[[#This Row],[Vevő]]</f>
        <v>#VALUE!</v>
      </c>
      <c r="F8393" t="e">
        <f>Table1[[#This Row],[Termékkör]]</f>
        <v>#VALUE!</v>
      </c>
      <c r="G8393" s="4" t="e">
        <f>Table1[[#This Row],[SzumElad]]</f>
        <v>#VALUE!</v>
      </c>
      <c r="H8393" s="7" t="e">
        <f>Table1[[#This Row],[Jut_%]]</f>
        <v>#VALUE!</v>
      </c>
      <c r="I8393" s="4" t="e">
        <f>Table1[[#This Row],[Jut]]</f>
        <v>#VALUE!</v>
      </c>
      <c r="J8393" s="4" t="e">
        <f>Table1[[#This Row],[Column1]]</f>
        <v>#VALUE!</v>
      </c>
    </row>
    <row r="8394" spans="1:10" hidden="1" x14ac:dyDescent="0.3">
      <c r="A8394" s="2" t="e">
        <f>Table1[[#This Row],[Befolyt]]</f>
        <v>#VALUE!</v>
      </c>
      <c r="B8394" t="e">
        <f>Table1[[#This Row],[ÜK]]</f>
        <v>#VALUE!</v>
      </c>
      <c r="C8394" s="3" t="e">
        <f>Table1[[#This Row],[Szla]]</f>
        <v>#VALUE!</v>
      </c>
      <c r="D8394" s="6" t="e">
        <f>Table1[[#This Row],[Kelt_hó]]</f>
        <v>#VALUE!</v>
      </c>
      <c r="E8394" t="e">
        <f>Table1[[#This Row],[Vevő]]</f>
        <v>#VALUE!</v>
      </c>
      <c r="F8394" t="e">
        <f>Table1[[#This Row],[Termékkör]]</f>
        <v>#VALUE!</v>
      </c>
      <c r="G8394" s="4" t="e">
        <f>Table1[[#This Row],[SzumElad]]</f>
        <v>#VALUE!</v>
      </c>
      <c r="H8394" s="7" t="e">
        <f>Table1[[#This Row],[Jut_%]]</f>
        <v>#VALUE!</v>
      </c>
      <c r="I8394" s="4" t="e">
        <f>Table1[[#This Row],[Jut]]</f>
        <v>#VALUE!</v>
      </c>
      <c r="J8394" s="4" t="e">
        <f>Table1[[#This Row],[Column1]]</f>
        <v>#VALUE!</v>
      </c>
    </row>
    <row r="8395" spans="1:10" hidden="1" x14ac:dyDescent="0.3">
      <c r="A8395" s="2" t="e">
        <f>Table1[[#This Row],[Befolyt]]</f>
        <v>#VALUE!</v>
      </c>
      <c r="B8395" t="e">
        <f>Table1[[#This Row],[ÜK]]</f>
        <v>#VALUE!</v>
      </c>
      <c r="C8395" s="3" t="e">
        <f>Table1[[#This Row],[Szla]]</f>
        <v>#VALUE!</v>
      </c>
      <c r="D8395" s="6" t="e">
        <f>Table1[[#This Row],[Kelt_hó]]</f>
        <v>#VALUE!</v>
      </c>
      <c r="E8395" t="e">
        <f>Table1[[#This Row],[Vevő]]</f>
        <v>#VALUE!</v>
      </c>
      <c r="F8395" t="e">
        <f>Table1[[#This Row],[Termékkör]]</f>
        <v>#VALUE!</v>
      </c>
      <c r="G8395" s="4" t="e">
        <f>Table1[[#This Row],[SzumElad]]</f>
        <v>#VALUE!</v>
      </c>
      <c r="H8395" s="7" t="e">
        <f>Table1[[#This Row],[Jut_%]]</f>
        <v>#VALUE!</v>
      </c>
      <c r="I8395" s="4" t="e">
        <f>Table1[[#This Row],[Jut]]</f>
        <v>#VALUE!</v>
      </c>
      <c r="J8395" s="4" t="e">
        <f>Table1[[#This Row],[Column1]]</f>
        <v>#VALUE!</v>
      </c>
    </row>
    <row r="8396" spans="1:10" hidden="1" x14ac:dyDescent="0.3">
      <c r="A8396" s="2" t="e">
        <f>Table1[[#This Row],[Befolyt]]</f>
        <v>#VALUE!</v>
      </c>
      <c r="B8396" t="e">
        <f>Table1[[#This Row],[ÜK]]</f>
        <v>#VALUE!</v>
      </c>
      <c r="C8396" s="3" t="e">
        <f>Table1[[#This Row],[Szla]]</f>
        <v>#VALUE!</v>
      </c>
      <c r="D8396" s="6" t="e">
        <f>Table1[[#This Row],[Kelt_hó]]</f>
        <v>#VALUE!</v>
      </c>
      <c r="E8396" t="e">
        <f>Table1[[#This Row],[Vevő]]</f>
        <v>#VALUE!</v>
      </c>
      <c r="F8396" t="e">
        <f>Table1[[#This Row],[Termékkör]]</f>
        <v>#VALUE!</v>
      </c>
      <c r="G8396" s="4" t="e">
        <f>Table1[[#This Row],[SzumElad]]</f>
        <v>#VALUE!</v>
      </c>
      <c r="H8396" s="7" t="e">
        <f>Table1[[#This Row],[Jut_%]]</f>
        <v>#VALUE!</v>
      </c>
      <c r="I8396" s="4" t="e">
        <f>Table1[[#This Row],[Jut]]</f>
        <v>#VALUE!</v>
      </c>
      <c r="J8396" s="4" t="e">
        <f>Table1[[#This Row],[Column1]]</f>
        <v>#VALUE!</v>
      </c>
    </row>
    <row r="8397" spans="1:10" hidden="1" x14ac:dyDescent="0.3">
      <c r="A8397" s="2" t="e">
        <f>Table1[[#This Row],[Befolyt]]</f>
        <v>#VALUE!</v>
      </c>
      <c r="B8397" t="e">
        <f>Table1[[#This Row],[ÜK]]</f>
        <v>#VALUE!</v>
      </c>
      <c r="C8397" s="3" t="e">
        <f>Table1[[#This Row],[Szla]]</f>
        <v>#VALUE!</v>
      </c>
      <c r="D8397" s="6" t="e">
        <f>Table1[[#This Row],[Kelt_hó]]</f>
        <v>#VALUE!</v>
      </c>
      <c r="E8397" t="e">
        <f>Table1[[#This Row],[Vevő]]</f>
        <v>#VALUE!</v>
      </c>
      <c r="F8397" t="e">
        <f>Table1[[#This Row],[Termékkör]]</f>
        <v>#VALUE!</v>
      </c>
      <c r="G8397" s="4" t="e">
        <f>Table1[[#This Row],[SzumElad]]</f>
        <v>#VALUE!</v>
      </c>
      <c r="H8397" s="7" t="e">
        <f>Table1[[#This Row],[Jut_%]]</f>
        <v>#VALUE!</v>
      </c>
      <c r="I8397" s="4" t="e">
        <f>Table1[[#This Row],[Jut]]</f>
        <v>#VALUE!</v>
      </c>
      <c r="J8397" s="4" t="e">
        <f>Table1[[#This Row],[Column1]]</f>
        <v>#VALUE!</v>
      </c>
    </row>
    <row r="8398" spans="1:10" hidden="1" x14ac:dyDescent="0.3">
      <c r="A8398" s="2" t="e">
        <f>Table1[[#This Row],[Befolyt]]</f>
        <v>#VALUE!</v>
      </c>
      <c r="B8398" t="e">
        <f>Table1[[#This Row],[ÜK]]</f>
        <v>#VALUE!</v>
      </c>
      <c r="C8398" s="3" t="e">
        <f>Table1[[#This Row],[Szla]]</f>
        <v>#VALUE!</v>
      </c>
      <c r="D8398" s="6" t="e">
        <f>Table1[[#This Row],[Kelt_hó]]</f>
        <v>#VALUE!</v>
      </c>
      <c r="E8398" t="e">
        <f>Table1[[#This Row],[Vevő]]</f>
        <v>#VALUE!</v>
      </c>
      <c r="F8398" t="e">
        <f>Table1[[#This Row],[Termékkör]]</f>
        <v>#VALUE!</v>
      </c>
      <c r="G8398" s="4" t="e">
        <f>Table1[[#This Row],[SzumElad]]</f>
        <v>#VALUE!</v>
      </c>
      <c r="H8398" s="7" t="e">
        <f>Table1[[#This Row],[Jut_%]]</f>
        <v>#VALUE!</v>
      </c>
      <c r="I8398" s="4" t="e">
        <f>Table1[[#This Row],[Jut]]</f>
        <v>#VALUE!</v>
      </c>
      <c r="J8398" s="4" t="e">
        <f>Table1[[#This Row],[Column1]]</f>
        <v>#VALUE!</v>
      </c>
    </row>
    <row r="8399" spans="1:10" hidden="1" x14ac:dyDescent="0.3">
      <c r="A8399" s="2" t="e">
        <f>Table1[[#This Row],[Befolyt]]</f>
        <v>#VALUE!</v>
      </c>
      <c r="B8399" t="e">
        <f>Table1[[#This Row],[ÜK]]</f>
        <v>#VALUE!</v>
      </c>
      <c r="C8399" s="3" t="e">
        <f>Table1[[#This Row],[Szla]]</f>
        <v>#VALUE!</v>
      </c>
      <c r="D8399" s="6" t="e">
        <f>Table1[[#This Row],[Kelt_hó]]</f>
        <v>#VALUE!</v>
      </c>
      <c r="E8399" t="e">
        <f>Table1[[#This Row],[Vevő]]</f>
        <v>#VALUE!</v>
      </c>
      <c r="F8399" t="e">
        <f>Table1[[#This Row],[Termékkör]]</f>
        <v>#VALUE!</v>
      </c>
      <c r="G8399" s="4" t="e">
        <f>Table1[[#This Row],[SzumElad]]</f>
        <v>#VALUE!</v>
      </c>
      <c r="H8399" s="7" t="e">
        <f>Table1[[#This Row],[Jut_%]]</f>
        <v>#VALUE!</v>
      </c>
      <c r="I8399" s="4" t="e">
        <f>Table1[[#This Row],[Jut]]</f>
        <v>#VALUE!</v>
      </c>
      <c r="J8399" s="4" t="e">
        <f>Table1[[#This Row],[Column1]]</f>
        <v>#VALUE!</v>
      </c>
    </row>
    <row r="8400" spans="1:10" hidden="1" x14ac:dyDescent="0.3">
      <c r="A8400" s="2" t="e">
        <f>Table1[[#This Row],[Befolyt]]</f>
        <v>#VALUE!</v>
      </c>
      <c r="B8400" t="e">
        <f>Table1[[#This Row],[ÜK]]</f>
        <v>#VALUE!</v>
      </c>
      <c r="C8400" s="3" t="e">
        <f>Table1[[#This Row],[Szla]]</f>
        <v>#VALUE!</v>
      </c>
      <c r="D8400" s="6" t="e">
        <f>Table1[[#This Row],[Kelt_hó]]</f>
        <v>#VALUE!</v>
      </c>
      <c r="E8400" t="e">
        <f>Table1[[#This Row],[Vevő]]</f>
        <v>#VALUE!</v>
      </c>
      <c r="F8400" t="e">
        <f>Table1[[#This Row],[Termékkör]]</f>
        <v>#VALUE!</v>
      </c>
      <c r="G8400" s="4" t="e">
        <f>Table1[[#This Row],[SzumElad]]</f>
        <v>#VALUE!</v>
      </c>
      <c r="H8400" s="7" t="e">
        <f>Table1[[#This Row],[Jut_%]]</f>
        <v>#VALUE!</v>
      </c>
      <c r="I8400" s="4" t="e">
        <f>Table1[[#This Row],[Jut]]</f>
        <v>#VALUE!</v>
      </c>
      <c r="J8400" s="4" t="e">
        <f>Table1[[#This Row],[Column1]]</f>
        <v>#VALUE!</v>
      </c>
    </row>
    <row r="8401" spans="1:10" hidden="1" x14ac:dyDescent="0.3">
      <c r="A8401" s="2" t="e">
        <f>Table1[[#This Row],[Befolyt]]</f>
        <v>#VALUE!</v>
      </c>
      <c r="B8401" t="e">
        <f>Table1[[#This Row],[ÜK]]</f>
        <v>#VALUE!</v>
      </c>
      <c r="C8401" s="3" t="e">
        <f>Table1[[#This Row],[Szla]]</f>
        <v>#VALUE!</v>
      </c>
      <c r="D8401" s="6" t="e">
        <f>Table1[[#This Row],[Kelt_hó]]</f>
        <v>#VALUE!</v>
      </c>
      <c r="E8401" t="e">
        <f>Table1[[#This Row],[Vevő]]</f>
        <v>#VALUE!</v>
      </c>
      <c r="F8401" t="e">
        <f>Table1[[#This Row],[Termékkör]]</f>
        <v>#VALUE!</v>
      </c>
      <c r="G8401" s="4" t="e">
        <f>Table1[[#This Row],[SzumElad]]</f>
        <v>#VALUE!</v>
      </c>
      <c r="H8401" s="7" t="e">
        <f>Table1[[#This Row],[Jut_%]]</f>
        <v>#VALUE!</v>
      </c>
      <c r="I8401" s="4" t="e">
        <f>Table1[[#This Row],[Jut]]</f>
        <v>#VALUE!</v>
      </c>
      <c r="J8401" s="4" t="e">
        <f>Table1[[#This Row],[Column1]]</f>
        <v>#VALUE!</v>
      </c>
    </row>
    <row r="8402" spans="1:10" hidden="1" x14ac:dyDescent="0.3">
      <c r="A8402" s="2" t="e">
        <f>Table1[[#This Row],[Befolyt]]</f>
        <v>#VALUE!</v>
      </c>
      <c r="B8402" t="e">
        <f>Table1[[#This Row],[ÜK]]</f>
        <v>#VALUE!</v>
      </c>
      <c r="C8402" s="3" t="e">
        <f>Table1[[#This Row],[Szla]]</f>
        <v>#VALUE!</v>
      </c>
      <c r="D8402" s="6" t="e">
        <f>Table1[[#This Row],[Kelt_hó]]</f>
        <v>#VALUE!</v>
      </c>
      <c r="E8402" t="e">
        <f>Table1[[#This Row],[Vevő]]</f>
        <v>#VALUE!</v>
      </c>
      <c r="F8402" t="e">
        <f>Table1[[#This Row],[Termékkör]]</f>
        <v>#VALUE!</v>
      </c>
      <c r="G8402" s="4" t="e">
        <f>Table1[[#This Row],[SzumElad]]</f>
        <v>#VALUE!</v>
      </c>
      <c r="H8402" s="7" t="e">
        <f>Table1[[#This Row],[Jut_%]]</f>
        <v>#VALUE!</v>
      </c>
      <c r="I8402" s="4" t="e">
        <f>Table1[[#This Row],[Jut]]</f>
        <v>#VALUE!</v>
      </c>
      <c r="J8402" s="4" t="e">
        <f>Table1[[#This Row],[Column1]]</f>
        <v>#VALUE!</v>
      </c>
    </row>
    <row r="8403" spans="1:10" hidden="1" x14ac:dyDescent="0.3">
      <c r="A8403" s="2" t="e">
        <f>Table1[[#This Row],[Befolyt]]</f>
        <v>#VALUE!</v>
      </c>
      <c r="B8403" t="e">
        <f>Table1[[#This Row],[ÜK]]</f>
        <v>#VALUE!</v>
      </c>
      <c r="C8403" s="3" t="e">
        <f>Table1[[#This Row],[Szla]]</f>
        <v>#VALUE!</v>
      </c>
      <c r="D8403" s="6" t="e">
        <f>Table1[[#This Row],[Kelt_hó]]</f>
        <v>#VALUE!</v>
      </c>
      <c r="E8403" t="e">
        <f>Table1[[#This Row],[Vevő]]</f>
        <v>#VALUE!</v>
      </c>
      <c r="F8403" t="e">
        <f>Table1[[#This Row],[Termékkör]]</f>
        <v>#VALUE!</v>
      </c>
      <c r="G8403" s="4" t="e">
        <f>Table1[[#This Row],[SzumElad]]</f>
        <v>#VALUE!</v>
      </c>
      <c r="H8403" s="7" t="e">
        <f>Table1[[#This Row],[Jut_%]]</f>
        <v>#VALUE!</v>
      </c>
      <c r="I8403" s="4" t="e">
        <f>Table1[[#This Row],[Jut]]</f>
        <v>#VALUE!</v>
      </c>
      <c r="J8403" s="4" t="e">
        <f>Table1[[#This Row],[Column1]]</f>
        <v>#VALUE!</v>
      </c>
    </row>
    <row r="8404" spans="1:10" hidden="1" x14ac:dyDescent="0.3">
      <c r="A8404" s="2" t="e">
        <f>Table1[[#This Row],[Befolyt]]</f>
        <v>#VALUE!</v>
      </c>
      <c r="B8404" t="e">
        <f>Table1[[#This Row],[ÜK]]</f>
        <v>#VALUE!</v>
      </c>
      <c r="C8404" s="3" t="e">
        <f>Table1[[#This Row],[Szla]]</f>
        <v>#VALUE!</v>
      </c>
      <c r="D8404" s="6" t="e">
        <f>Table1[[#This Row],[Kelt_hó]]</f>
        <v>#VALUE!</v>
      </c>
      <c r="E8404" t="e">
        <f>Table1[[#This Row],[Vevő]]</f>
        <v>#VALUE!</v>
      </c>
      <c r="F8404" t="e">
        <f>Table1[[#This Row],[Termékkör]]</f>
        <v>#VALUE!</v>
      </c>
      <c r="G8404" s="4" t="e">
        <f>Table1[[#This Row],[SzumElad]]</f>
        <v>#VALUE!</v>
      </c>
      <c r="H8404" s="7" t="e">
        <f>Table1[[#This Row],[Jut_%]]</f>
        <v>#VALUE!</v>
      </c>
      <c r="I8404" s="4" t="e">
        <f>Table1[[#This Row],[Jut]]</f>
        <v>#VALUE!</v>
      </c>
      <c r="J8404" s="4" t="e">
        <f>Table1[[#This Row],[Column1]]</f>
        <v>#VALUE!</v>
      </c>
    </row>
    <row r="8405" spans="1:10" hidden="1" x14ac:dyDescent="0.3">
      <c r="A8405" s="2" t="e">
        <f>Table1[[#This Row],[Befolyt]]</f>
        <v>#VALUE!</v>
      </c>
      <c r="B8405" t="e">
        <f>Table1[[#This Row],[ÜK]]</f>
        <v>#VALUE!</v>
      </c>
      <c r="C8405" s="3" t="e">
        <f>Table1[[#This Row],[Szla]]</f>
        <v>#VALUE!</v>
      </c>
      <c r="D8405" s="6" t="e">
        <f>Table1[[#This Row],[Kelt_hó]]</f>
        <v>#VALUE!</v>
      </c>
      <c r="E8405" t="e">
        <f>Table1[[#This Row],[Vevő]]</f>
        <v>#VALUE!</v>
      </c>
      <c r="F8405" t="e">
        <f>Table1[[#This Row],[Termékkör]]</f>
        <v>#VALUE!</v>
      </c>
      <c r="G8405" s="4" t="e">
        <f>Table1[[#This Row],[SzumElad]]</f>
        <v>#VALUE!</v>
      </c>
      <c r="H8405" s="7" t="e">
        <f>Table1[[#This Row],[Jut_%]]</f>
        <v>#VALUE!</v>
      </c>
      <c r="I8405" s="4" t="e">
        <f>Table1[[#This Row],[Jut]]</f>
        <v>#VALUE!</v>
      </c>
      <c r="J8405" s="4" t="e">
        <f>Table1[[#This Row],[Column1]]</f>
        <v>#VALUE!</v>
      </c>
    </row>
    <row r="8406" spans="1:10" hidden="1" x14ac:dyDescent="0.3">
      <c r="A8406" s="2" t="e">
        <f>Table1[[#This Row],[Befolyt]]</f>
        <v>#VALUE!</v>
      </c>
      <c r="B8406" t="e">
        <f>Table1[[#This Row],[ÜK]]</f>
        <v>#VALUE!</v>
      </c>
      <c r="C8406" s="3" t="e">
        <f>Table1[[#This Row],[Szla]]</f>
        <v>#VALUE!</v>
      </c>
      <c r="D8406" s="6" t="e">
        <f>Table1[[#This Row],[Kelt_hó]]</f>
        <v>#VALUE!</v>
      </c>
      <c r="E8406" t="e">
        <f>Table1[[#This Row],[Vevő]]</f>
        <v>#VALUE!</v>
      </c>
      <c r="F8406" t="e">
        <f>Table1[[#This Row],[Termékkör]]</f>
        <v>#VALUE!</v>
      </c>
      <c r="G8406" s="4" t="e">
        <f>Table1[[#This Row],[SzumElad]]</f>
        <v>#VALUE!</v>
      </c>
      <c r="H8406" s="7" t="e">
        <f>Table1[[#This Row],[Jut_%]]</f>
        <v>#VALUE!</v>
      </c>
      <c r="I8406" s="4" t="e">
        <f>Table1[[#This Row],[Jut]]</f>
        <v>#VALUE!</v>
      </c>
      <c r="J8406" s="4" t="e">
        <f>Table1[[#This Row],[Column1]]</f>
        <v>#VALUE!</v>
      </c>
    </row>
    <row r="8407" spans="1:10" hidden="1" x14ac:dyDescent="0.3">
      <c r="A8407" s="2" t="e">
        <f>Table1[[#This Row],[Befolyt]]</f>
        <v>#VALUE!</v>
      </c>
      <c r="B8407" t="e">
        <f>Table1[[#This Row],[ÜK]]</f>
        <v>#VALUE!</v>
      </c>
      <c r="C8407" s="3" t="e">
        <f>Table1[[#This Row],[Szla]]</f>
        <v>#VALUE!</v>
      </c>
      <c r="D8407" s="6" t="e">
        <f>Table1[[#This Row],[Kelt_hó]]</f>
        <v>#VALUE!</v>
      </c>
      <c r="E8407" t="e">
        <f>Table1[[#This Row],[Vevő]]</f>
        <v>#VALUE!</v>
      </c>
      <c r="F8407" t="e">
        <f>Table1[[#This Row],[Termékkör]]</f>
        <v>#VALUE!</v>
      </c>
      <c r="G8407" s="4" t="e">
        <f>Table1[[#This Row],[SzumElad]]</f>
        <v>#VALUE!</v>
      </c>
      <c r="H8407" s="7" t="e">
        <f>Table1[[#This Row],[Jut_%]]</f>
        <v>#VALUE!</v>
      </c>
      <c r="I8407" s="4" t="e">
        <f>Table1[[#This Row],[Jut]]</f>
        <v>#VALUE!</v>
      </c>
      <c r="J8407" s="4" t="e">
        <f>Table1[[#This Row],[Column1]]</f>
        <v>#VALUE!</v>
      </c>
    </row>
    <row r="8408" spans="1:10" hidden="1" x14ac:dyDescent="0.3">
      <c r="A8408" s="2" t="e">
        <f>Table1[[#This Row],[Befolyt]]</f>
        <v>#VALUE!</v>
      </c>
      <c r="B8408" t="e">
        <f>Table1[[#This Row],[ÜK]]</f>
        <v>#VALUE!</v>
      </c>
      <c r="C8408" s="3" t="e">
        <f>Table1[[#This Row],[Szla]]</f>
        <v>#VALUE!</v>
      </c>
      <c r="D8408" s="6" t="e">
        <f>Table1[[#This Row],[Kelt_hó]]</f>
        <v>#VALUE!</v>
      </c>
      <c r="E8408" t="e">
        <f>Table1[[#This Row],[Vevő]]</f>
        <v>#VALUE!</v>
      </c>
      <c r="F8408" t="e">
        <f>Table1[[#This Row],[Termékkör]]</f>
        <v>#VALUE!</v>
      </c>
      <c r="G8408" s="4" t="e">
        <f>Table1[[#This Row],[SzumElad]]</f>
        <v>#VALUE!</v>
      </c>
      <c r="H8408" s="7" t="e">
        <f>Table1[[#This Row],[Jut_%]]</f>
        <v>#VALUE!</v>
      </c>
      <c r="I8408" s="4" t="e">
        <f>Table1[[#This Row],[Jut]]</f>
        <v>#VALUE!</v>
      </c>
      <c r="J8408" s="4" t="e">
        <f>Table1[[#This Row],[Column1]]</f>
        <v>#VALUE!</v>
      </c>
    </row>
    <row r="8409" spans="1:10" hidden="1" x14ac:dyDescent="0.3">
      <c r="A8409" s="2" t="e">
        <f>Table1[[#This Row],[Befolyt]]</f>
        <v>#VALUE!</v>
      </c>
      <c r="B8409" t="e">
        <f>Table1[[#This Row],[ÜK]]</f>
        <v>#VALUE!</v>
      </c>
      <c r="C8409" s="3" t="e">
        <f>Table1[[#This Row],[Szla]]</f>
        <v>#VALUE!</v>
      </c>
      <c r="D8409" s="6" t="e">
        <f>Table1[[#This Row],[Kelt_hó]]</f>
        <v>#VALUE!</v>
      </c>
      <c r="E8409" t="e">
        <f>Table1[[#This Row],[Vevő]]</f>
        <v>#VALUE!</v>
      </c>
      <c r="F8409" t="e">
        <f>Table1[[#This Row],[Termékkör]]</f>
        <v>#VALUE!</v>
      </c>
      <c r="G8409" s="4" t="e">
        <f>Table1[[#This Row],[SzumElad]]</f>
        <v>#VALUE!</v>
      </c>
      <c r="H8409" s="7" t="e">
        <f>Table1[[#This Row],[Jut_%]]</f>
        <v>#VALUE!</v>
      </c>
      <c r="I8409" s="4" t="e">
        <f>Table1[[#This Row],[Jut]]</f>
        <v>#VALUE!</v>
      </c>
      <c r="J8409" s="4" t="e">
        <f>Table1[[#This Row],[Column1]]</f>
        <v>#VALUE!</v>
      </c>
    </row>
    <row r="8410" spans="1:10" hidden="1" x14ac:dyDescent="0.3">
      <c r="A8410" s="2" t="e">
        <f>Table1[[#This Row],[Befolyt]]</f>
        <v>#VALUE!</v>
      </c>
      <c r="B8410" t="e">
        <f>Table1[[#This Row],[ÜK]]</f>
        <v>#VALUE!</v>
      </c>
      <c r="C8410" s="3" t="e">
        <f>Table1[[#This Row],[Szla]]</f>
        <v>#VALUE!</v>
      </c>
      <c r="D8410" s="6" t="e">
        <f>Table1[[#This Row],[Kelt_hó]]</f>
        <v>#VALUE!</v>
      </c>
      <c r="E8410" t="e">
        <f>Table1[[#This Row],[Vevő]]</f>
        <v>#VALUE!</v>
      </c>
      <c r="F8410" t="e">
        <f>Table1[[#This Row],[Termékkör]]</f>
        <v>#VALUE!</v>
      </c>
      <c r="G8410" s="4" t="e">
        <f>Table1[[#This Row],[SzumElad]]</f>
        <v>#VALUE!</v>
      </c>
      <c r="H8410" s="7" t="e">
        <f>Table1[[#This Row],[Jut_%]]</f>
        <v>#VALUE!</v>
      </c>
      <c r="I8410" s="4" t="e">
        <f>Table1[[#This Row],[Jut]]</f>
        <v>#VALUE!</v>
      </c>
      <c r="J8410" s="4" t="e">
        <f>Table1[[#This Row],[Column1]]</f>
        <v>#VALUE!</v>
      </c>
    </row>
    <row r="8411" spans="1:10" hidden="1" x14ac:dyDescent="0.3">
      <c r="A8411" s="2" t="e">
        <f>Table1[[#This Row],[Befolyt]]</f>
        <v>#VALUE!</v>
      </c>
      <c r="B8411" t="e">
        <f>Table1[[#This Row],[ÜK]]</f>
        <v>#VALUE!</v>
      </c>
      <c r="C8411" s="3" t="e">
        <f>Table1[[#This Row],[Szla]]</f>
        <v>#VALUE!</v>
      </c>
      <c r="D8411" s="6" t="e">
        <f>Table1[[#This Row],[Kelt_hó]]</f>
        <v>#VALUE!</v>
      </c>
      <c r="E8411" t="e">
        <f>Table1[[#This Row],[Vevő]]</f>
        <v>#VALUE!</v>
      </c>
      <c r="F8411" t="e">
        <f>Table1[[#This Row],[Termékkör]]</f>
        <v>#VALUE!</v>
      </c>
      <c r="G8411" s="4" t="e">
        <f>Table1[[#This Row],[SzumElad]]</f>
        <v>#VALUE!</v>
      </c>
      <c r="H8411" s="7" t="e">
        <f>Table1[[#This Row],[Jut_%]]</f>
        <v>#VALUE!</v>
      </c>
      <c r="I8411" s="4" t="e">
        <f>Table1[[#This Row],[Jut]]</f>
        <v>#VALUE!</v>
      </c>
      <c r="J8411" s="4" t="e">
        <f>Table1[[#This Row],[Column1]]</f>
        <v>#VALUE!</v>
      </c>
    </row>
    <row r="8412" spans="1:10" hidden="1" x14ac:dyDescent="0.3">
      <c r="A8412" s="2" t="e">
        <f>Table1[[#This Row],[Befolyt]]</f>
        <v>#VALUE!</v>
      </c>
      <c r="B8412" t="e">
        <f>Table1[[#This Row],[ÜK]]</f>
        <v>#VALUE!</v>
      </c>
      <c r="C8412" s="3" t="e">
        <f>Table1[[#This Row],[Szla]]</f>
        <v>#VALUE!</v>
      </c>
      <c r="D8412" s="6" t="e">
        <f>Table1[[#This Row],[Kelt_hó]]</f>
        <v>#VALUE!</v>
      </c>
      <c r="E8412" t="e">
        <f>Table1[[#This Row],[Vevő]]</f>
        <v>#VALUE!</v>
      </c>
      <c r="F8412" t="e">
        <f>Table1[[#This Row],[Termékkör]]</f>
        <v>#VALUE!</v>
      </c>
      <c r="G8412" s="4" t="e">
        <f>Table1[[#This Row],[SzumElad]]</f>
        <v>#VALUE!</v>
      </c>
      <c r="H8412" s="7" t="e">
        <f>Table1[[#This Row],[Jut_%]]</f>
        <v>#VALUE!</v>
      </c>
      <c r="I8412" s="4" t="e">
        <f>Table1[[#This Row],[Jut]]</f>
        <v>#VALUE!</v>
      </c>
      <c r="J8412" s="4" t="e">
        <f>Table1[[#This Row],[Column1]]</f>
        <v>#VALUE!</v>
      </c>
    </row>
    <row r="8413" spans="1:10" hidden="1" x14ac:dyDescent="0.3">
      <c r="A8413" s="2" t="e">
        <f>Table1[[#This Row],[Befolyt]]</f>
        <v>#VALUE!</v>
      </c>
      <c r="B8413" t="e">
        <f>Table1[[#This Row],[ÜK]]</f>
        <v>#VALUE!</v>
      </c>
      <c r="C8413" s="3" t="e">
        <f>Table1[[#This Row],[Szla]]</f>
        <v>#VALUE!</v>
      </c>
      <c r="D8413" s="6" t="e">
        <f>Table1[[#This Row],[Kelt_hó]]</f>
        <v>#VALUE!</v>
      </c>
      <c r="E8413" t="e">
        <f>Table1[[#This Row],[Vevő]]</f>
        <v>#VALUE!</v>
      </c>
      <c r="F8413" t="e">
        <f>Table1[[#This Row],[Termékkör]]</f>
        <v>#VALUE!</v>
      </c>
      <c r="G8413" s="4" t="e">
        <f>Table1[[#This Row],[SzumElad]]</f>
        <v>#VALUE!</v>
      </c>
      <c r="H8413" s="7" t="e">
        <f>Table1[[#This Row],[Jut_%]]</f>
        <v>#VALUE!</v>
      </c>
      <c r="I8413" s="4" t="e">
        <f>Table1[[#This Row],[Jut]]</f>
        <v>#VALUE!</v>
      </c>
      <c r="J8413" s="4" t="e">
        <f>Table1[[#This Row],[Column1]]</f>
        <v>#VALUE!</v>
      </c>
    </row>
    <row r="8414" spans="1:10" hidden="1" x14ac:dyDescent="0.3">
      <c r="A8414" s="2" t="e">
        <f>Table1[[#This Row],[Befolyt]]</f>
        <v>#VALUE!</v>
      </c>
      <c r="B8414" t="e">
        <f>Table1[[#This Row],[ÜK]]</f>
        <v>#VALUE!</v>
      </c>
      <c r="C8414" s="3" t="e">
        <f>Table1[[#This Row],[Szla]]</f>
        <v>#VALUE!</v>
      </c>
      <c r="D8414" s="6" t="e">
        <f>Table1[[#This Row],[Kelt_hó]]</f>
        <v>#VALUE!</v>
      </c>
      <c r="E8414" t="e">
        <f>Table1[[#This Row],[Vevő]]</f>
        <v>#VALUE!</v>
      </c>
      <c r="F8414" t="e">
        <f>Table1[[#This Row],[Termékkör]]</f>
        <v>#VALUE!</v>
      </c>
      <c r="G8414" s="4" t="e">
        <f>Table1[[#This Row],[SzumElad]]</f>
        <v>#VALUE!</v>
      </c>
      <c r="H8414" s="7" t="e">
        <f>Table1[[#This Row],[Jut_%]]</f>
        <v>#VALUE!</v>
      </c>
      <c r="I8414" s="4" t="e">
        <f>Table1[[#This Row],[Jut]]</f>
        <v>#VALUE!</v>
      </c>
      <c r="J8414" s="4" t="e">
        <f>Table1[[#This Row],[Column1]]</f>
        <v>#VALUE!</v>
      </c>
    </row>
    <row r="8415" spans="1:10" hidden="1" x14ac:dyDescent="0.3">
      <c r="A8415" s="2" t="e">
        <f>Table1[[#This Row],[Befolyt]]</f>
        <v>#VALUE!</v>
      </c>
      <c r="B8415" t="e">
        <f>Table1[[#This Row],[ÜK]]</f>
        <v>#VALUE!</v>
      </c>
      <c r="C8415" s="3" t="e">
        <f>Table1[[#This Row],[Szla]]</f>
        <v>#VALUE!</v>
      </c>
      <c r="D8415" s="6" t="e">
        <f>Table1[[#This Row],[Kelt_hó]]</f>
        <v>#VALUE!</v>
      </c>
      <c r="E8415" t="e">
        <f>Table1[[#This Row],[Vevő]]</f>
        <v>#VALUE!</v>
      </c>
      <c r="F8415" t="e">
        <f>Table1[[#This Row],[Termékkör]]</f>
        <v>#VALUE!</v>
      </c>
      <c r="G8415" s="4" t="e">
        <f>Table1[[#This Row],[SzumElad]]</f>
        <v>#VALUE!</v>
      </c>
      <c r="H8415" s="7" t="e">
        <f>Table1[[#This Row],[Jut_%]]</f>
        <v>#VALUE!</v>
      </c>
      <c r="I8415" s="4" t="e">
        <f>Table1[[#This Row],[Jut]]</f>
        <v>#VALUE!</v>
      </c>
      <c r="J8415" s="4" t="e">
        <f>Table1[[#This Row],[Column1]]</f>
        <v>#VALUE!</v>
      </c>
    </row>
    <row r="8416" spans="1:10" hidden="1" x14ac:dyDescent="0.3">
      <c r="A8416" s="2" t="e">
        <f>Table1[[#This Row],[Befolyt]]</f>
        <v>#VALUE!</v>
      </c>
      <c r="B8416" t="e">
        <f>Table1[[#This Row],[ÜK]]</f>
        <v>#VALUE!</v>
      </c>
      <c r="C8416" s="3" t="e">
        <f>Table1[[#This Row],[Szla]]</f>
        <v>#VALUE!</v>
      </c>
      <c r="D8416" s="6" t="e">
        <f>Table1[[#This Row],[Kelt_hó]]</f>
        <v>#VALUE!</v>
      </c>
      <c r="E8416" t="e">
        <f>Table1[[#This Row],[Vevő]]</f>
        <v>#VALUE!</v>
      </c>
      <c r="F8416" t="e">
        <f>Table1[[#This Row],[Termékkör]]</f>
        <v>#VALUE!</v>
      </c>
      <c r="G8416" s="4" t="e">
        <f>Table1[[#This Row],[SzumElad]]</f>
        <v>#VALUE!</v>
      </c>
      <c r="H8416" s="7" t="e">
        <f>Table1[[#This Row],[Jut_%]]</f>
        <v>#VALUE!</v>
      </c>
      <c r="I8416" s="4" t="e">
        <f>Table1[[#This Row],[Jut]]</f>
        <v>#VALUE!</v>
      </c>
      <c r="J8416" s="4" t="e">
        <f>Table1[[#This Row],[Column1]]</f>
        <v>#VALUE!</v>
      </c>
    </row>
    <row r="8417" spans="1:10" hidden="1" x14ac:dyDescent="0.3">
      <c r="A8417" s="2" t="e">
        <f>Table1[[#This Row],[Befolyt]]</f>
        <v>#VALUE!</v>
      </c>
      <c r="B8417" t="e">
        <f>Table1[[#This Row],[ÜK]]</f>
        <v>#VALUE!</v>
      </c>
      <c r="C8417" s="3" t="e">
        <f>Table1[[#This Row],[Szla]]</f>
        <v>#VALUE!</v>
      </c>
      <c r="D8417" s="6" t="e">
        <f>Table1[[#This Row],[Kelt_hó]]</f>
        <v>#VALUE!</v>
      </c>
      <c r="E8417" t="e">
        <f>Table1[[#This Row],[Vevő]]</f>
        <v>#VALUE!</v>
      </c>
      <c r="F8417" t="e">
        <f>Table1[[#This Row],[Termékkör]]</f>
        <v>#VALUE!</v>
      </c>
      <c r="G8417" s="4" t="e">
        <f>Table1[[#This Row],[SzumElad]]</f>
        <v>#VALUE!</v>
      </c>
      <c r="H8417" s="7" t="e">
        <f>Table1[[#This Row],[Jut_%]]</f>
        <v>#VALUE!</v>
      </c>
      <c r="I8417" s="4" t="e">
        <f>Table1[[#This Row],[Jut]]</f>
        <v>#VALUE!</v>
      </c>
      <c r="J8417" s="4" t="e">
        <f>Table1[[#This Row],[Column1]]</f>
        <v>#VALUE!</v>
      </c>
    </row>
    <row r="8418" spans="1:10" hidden="1" x14ac:dyDescent="0.3">
      <c r="A8418" s="2" t="e">
        <f>Table1[[#This Row],[Befolyt]]</f>
        <v>#VALUE!</v>
      </c>
      <c r="B8418" t="e">
        <f>Table1[[#This Row],[ÜK]]</f>
        <v>#VALUE!</v>
      </c>
      <c r="C8418" s="3" t="e">
        <f>Table1[[#This Row],[Szla]]</f>
        <v>#VALUE!</v>
      </c>
      <c r="D8418" s="6" t="e">
        <f>Table1[[#This Row],[Kelt_hó]]</f>
        <v>#VALUE!</v>
      </c>
      <c r="E8418" t="e">
        <f>Table1[[#This Row],[Vevő]]</f>
        <v>#VALUE!</v>
      </c>
      <c r="F8418" t="e">
        <f>Table1[[#This Row],[Termékkör]]</f>
        <v>#VALUE!</v>
      </c>
      <c r="G8418" s="4" t="e">
        <f>Table1[[#This Row],[SzumElad]]</f>
        <v>#VALUE!</v>
      </c>
      <c r="H8418" s="7" t="e">
        <f>Table1[[#This Row],[Jut_%]]</f>
        <v>#VALUE!</v>
      </c>
      <c r="I8418" s="4" t="e">
        <f>Table1[[#This Row],[Jut]]</f>
        <v>#VALUE!</v>
      </c>
      <c r="J8418" s="4" t="e">
        <f>Table1[[#This Row],[Column1]]</f>
        <v>#VALUE!</v>
      </c>
    </row>
    <row r="8419" spans="1:10" hidden="1" x14ac:dyDescent="0.3">
      <c r="A8419" s="2" t="e">
        <f>Table1[[#This Row],[Befolyt]]</f>
        <v>#VALUE!</v>
      </c>
      <c r="B8419" t="e">
        <f>Table1[[#This Row],[ÜK]]</f>
        <v>#VALUE!</v>
      </c>
      <c r="C8419" s="3" t="e">
        <f>Table1[[#This Row],[Szla]]</f>
        <v>#VALUE!</v>
      </c>
      <c r="D8419" s="6" t="e">
        <f>Table1[[#This Row],[Kelt_hó]]</f>
        <v>#VALUE!</v>
      </c>
      <c r="E8419" t="e">
        <f>Table1[[#This Row],[Vevő]]</f>
        <v>#VALUE!</v>
      </c>
      <c r="F8419" t="e">
        <f>Table1[[#This Row],[Termékkör]]</f>
        <v>#VALUE!</v>
      </c>
      <c r="G8419" s="4" t="e">
        <f>Table1[[#This Row],[SzumElad]]</f>
        <v>#VALUE!</v>
      </c>
      <c r="H8419" s="7" t="e">
        <f>Table1[[#This Row],[Jut_%]]</f>
        <v>#VALUE!</v>
      </c>
      <c r="I8419" s="4" t="e">
        <f>Table1[[#This Row],[Jut]]</f>
        <v>#VALUE!</v>
      </c>
      <c r="J8419" s="4" t="e">
        <f>Table1[[#This Row],[Column1]]</f>
        <v>#VALUE!</v>
      </c>
    </row>
    <row r="8420" spans="1:10" hidden="1" x14ac:dyDescent="0.3">
      <c r="A8420" s="2" t="e">
        <f>Table1[[#This Row],[Befolyt]]</f>
        <v>#VALUE!</v>
      </c>
      <c r="B8420" t="e">
        <f>Table1[[#This Row],[ÜK]]</f>
        <v>#VALUE!</v>
      </c>
      <c r="C8420" s="3" t="e">
        <f>Table1[[#This Row],[Szla]]</f>
        <v>#VALUE!</v>
      </c>
      <c r="D8420" s="6" t="e">
        <f>Table1[[#This Row],[Kelt_hó]]</f>
        <v>#VALUE!</v>
      </c>
      <c r="E8420" t="e">
        <f>Table1[[#This Row],[Vevő]]</f>
        <v>#VALUE!</v>
      </c>
      <c r="F8420" t="e">
        <f>Table1[[#This Row],[Termékkör]]</f>
        <v>#VALUE!</v>
      </c>
      <c r="G8420" s="4" t="e">
        <f>Table1[[#This Row],[SzumElad]]</f>
        <v>#VALUE!</v>
      </c>
      <c r="H8420" s="7" t="e">
        <f>Table1[[#This Row],[Jut_%]]</f>
        <v>#VALUE!</v>
      </c>
      <c r="I8420" s="4" t="e">
        <f>Table1[[#This Row],[Jut]]</f>
        <v>#VALUE!</v>
      </c>
      <c r="J8420" s="4" t="e">
        <f>Table1[[#This Row],[Column1]]</f>
        <v>#VALUE!</v>
      </c>
    </row>
    <row r="8421" spans="1:10" hidden="1" x14ac:dyDescent="0.3">
      <c r="A8421" s="2" t="e">
        <f>Table1[[#This Row],[Befolyt]]</f>
        <v>#VALUE!</v>
      </c>
      <c r="B8421" t="e">
        <f>Table1[[#This Row],[ÜK]]</f>
        <v>#VALUE!</v>
      </c>
      <c r="C8421" s="3" t="e">
        <f>Table1[[#This Row],[Szla]]</f>
        <v>#VALUE!</v>
      </c>
      <c r="D8421" s="6" t="e">
        <f>Table1[[#This Row],[Kelt_hó]]</f>
        <v>#VALUE!</v>
      </c>
      <c r="E8421" t="e">
        <f>Table1[[#This Row],[Vevő]]</f>
        <v>#VALUE!</v>
      </c>
      <c r="F8421" t="e">
        <f>Table1[[#This Row],[Termékkör]]</f>
        <v>#VALUE!</v>
      </c>
      <c r="G8421" s="4" t="e">
        <f>Table1[[#This Row],[SzumElad]]</f>
        <v>#VALUE!</v>
      </c>
      <c r="H8421" s="7" t="e">
        <f>Table1[[#This Row],[Jut_%]]</f>
        <v>#VALUE!</v>
      </c>
      <c r="I8421" s="4" t="e">
        <f>Table1[[#This Row],[Jut]]</f>
        <v>#VALUE!</v>
      </c>
      <c r="J8421" s="4" t="e">
        <f>Table1[[#This Row],[Column1]]</f>
        <v>#VALUE!</v>
      </c>
    </row>
    <row r="8422" spans="1:10" hidden="1" x14ac:dyDescent="0.3">
      <c r="A8422" s="2" t="e">
        <f>Table1[[#This Row],[Befolyt]]</f>
        <v>#VALUE!</v>
      </c>
      <c r="B8422" t="e">
        <f>Table1[[#This Row],[ÜK]]</f>
        <v>#VALUE!</v>
      </c>
      <c r="C8422" s="3" t="e">
        <f>Table1[[#This Row],[Szla]]</f>
        <v>#VALUE!</v>
      </c>
      <c r="D8422" s="6" t="e">
        <f>Table1[[#This Row],[Kelt_hó]]</f>
        <v>#VALUE!</v>
      </c>
      <c r="E8422" t="e">
        <f>Table1[[#This Row],[Vevő]]</f>
        <v>#VALUE!</v>
      </c>
      <c r="F8422" t="e">
        <f>Table1[[#This Row],[Termékkör]]</f>
        <v>#VALUE!</v>
      </c>
      <c r="G8422" s="4" t="e">
        <f>Table1[[#This Row],[SzumElad]]</f>
        <v>#VALUE!</v>
      </c>
      <c r="H8422" s="7" t="e">
        <f>Table1[[#This Row],[Jut_%]]</f>
        <v>#VALUE!</v>
      </c>
      <c r="I8422" s="4" t="e">
        <f>Table1[[#This Row],[Jut]]</f>
        <v>#VALUE!</v>
      </c>
      <c r="J8422" s="4" t="e">
        <f>Table1[[#This Row],[Column1]]</f>
        <v>#VALUE!</v>
      </c>
    </row>
    <row r="8423" spans="1:10" hidden="1" x14ac:dyDescent="0.3">
      <c r="A8423" s="2" t="e">
        <f>Table1[[#This Row],[Befolyt]]</f>
        <v>#VALUE!</v>
      </c>
      <c r="B8423" t="e">
        <f>Table1[[#This Row],[ÜK]]</f>
        <v>#VALUE!</v>
      </c>
      <c r="C8423" s="3" t="e">
        <f>Table1[[#This Row],[Szla]]</f>
        <v>#VALUE!</v>
      </c>
      <c r="D8423" s="6" t="e">
        <f>Table1[[#This Row],[Kelt_hó]]</f>
        <v>#VALUE!</v>
      </c>
      <c r="E8423" t="e">
        <f>Table1[[#This Row],[Vevő]]</f>
        <v>#VALUE!</v>
      </c>
      <c r="F8423" t="e">
        <f>Table1[[#This Row],[Termékkör]]</f>
        <v>#VALUE!</v>
      </c>
      <c r="G8423" s="4" t="e">
        <f>Table1[[#This Row],[SzumElad]]</f>
        <v>#VALUE!</v>
      </c>
      <c r="H8423" s="7" t="e">
        <f>Table1[[#This Row],[Jut_%]]</f>
        <v>#VALUE!</v>
      </c>
      <c r="I8423" s="4" t="e">
        <f>Table1[[#This Row],[Jut]]</f>
        <v>#VALUE!</v>
      </c>
      <c r="J8423" s="4" t="e">
        <f>Table1[[#This Row],[Column1]]</f>
        <v>#VALUE!</v>
      </c>
    </row>
    <row r="8424" spans="1:10" hidden="1" x14ac:dyDescent="0.3">
      <c r="A8424" s="2" t="e">
        <f>Table1[[#This Row],[Befolyt]]</f>
        <v>#VALUE!</v>
      </c>
      <c r="B8424" t="e">
        <f>Table1[[#This Row],[ÜK]]</f>
        <v>#VALUE!</v>
      </c>
      <c r="C8424" s="3" t="e">
        <f>Table1[[#This Row],[Szla]]</f>
        <v>#VALUE!</v>
      </c>
      <c r="D8424" s="6" t="e">
        <f>Table1[[#This Row],[Kelt_hó]]</f>
        <v>#VALUE!</v>
      </c>
      <c r="E8424" t="e">
        <f>Table1[[#This Row],[Vevő]]</f>
        <v>#VALUE!</v>
      </c>
      <c r="F8424" t="e">
        <f>Table1[[#This Row],[Termékkör]]</f>
        <v>#VALUE!</v>
      </c>
      <c r="G8424" s="4" t="e">
        <f>Table1[[#This Row],[SzumElad]]</f>
        <v>#VALUE!</v>
      </c>
      <c r="H8424" s="7" t="e">
        <f>Table1[[#This Row],[Jut_%]]</f>
        <v>#VALUE!</v>
      </c>
      <c r="I8424" s="4" t="e">
        <f>Table1[[#This Row],[Jut]]</f>
        <v>#VALUE!</v>
      </c>
      <c r="J8424" s="4" t="e">
        <f>Table1[[#This Row],[Column1]]</f>
        <v>#VALUE!</v>
      </c>
    </row>
    <row r="8425" spans="1:10" hidden="1" x14ac:dyDescent="0.3">
      <c r="A8425" s="2" t="e">
        <f>Table1[[#This Row],[Befolyt]]</f>
        <v>#VALUE!</v>
      </c>
      <c r="B8425" t="e">
        <f>Table1[[#This Row],[ÜK]]</f>
        <v>#VALUE!</v>
      </c>
      <c r="C8425" s="3" t="e">
        <f>Table1[[#This Row],[Szla]]</f>
        <v>#VALUE!</v>
      </c>
      <c r="D8425" s="6" t="e">
        <f>Table1[[#This Row],[Kelt_hó]]</f>
        <v>#VALUE!</v>
      </c>
      <c r="E8425" t="e">
        <f>Table1[[#This Row],[Vevő]]</f>
        <v>#VALUE!</v>
      </c>
      <c r="F8425" t="e">
        <f>Table1[[#This Row],[Termékkör]]</f>
        <v>#VALUE!</v>
      </c>
      <c r="G8425" s="4" t="e">
        <f>Table1[[#This Row],[SzumElad]]</f>
        <v>#VALUE!</v>
      </c>
      <c r="H8425" s="7" t="e">
        <f>Table1[[#This Row],[Jut_%]]</f>
        <v>#VALUE!</v>
      </c>
      <c r="I8425" s="4" t="e">
        <f>Table1[[#This Row],[Jut]]</f>
        <v>#VALUE!</v>
      </c>
      <c r="J8425" s="4" t="e">
        <f>Table1[[#This Row],[Column1]]</f>
        <v>#VALUE!</v>
      </c>
    </row>
    <row r="8426" spans="1:10" hidden="1" x14ac:dyDescent="0.3">
      <c r="A8426" s="2" t="e">
        <f>Table1[[#This Row],[Befolyt]]</f>
        <v>#VALUE!</v>
      </c>
      <c r="B8426" t="e">
        <f>Table1[[#This Row],[ÜK]]</f>
        <v>#VALUE!</v>
      </c>
      <c r="C8426" s="3" t="e">
        <f>Table1[[#This Row],[Szla]]</f>
        <v>#VALUE!</v>
      </c>
      <c r="D8426" s="6" t="e">
        <f>Table1[[#This Row],[Kelt_hó]]</f>
        <v>#VALUE!</v>
      </c>
      <c r="E8426" t="e">
        <f>Table1[[#This Row],[Vevő]]</f>
        <v>#VALUE!</v>
      </c>
      <c r="F8426" t="e">
        <f>Table1[[#This Row],[Termékkör]]</f>
        <v>#VALUE!</v>
      </c>
      <c r="G8426" s="4" t="e">
        <f>Table1[[#This Row],[SzumElad]]</f>
        <v>#VALUE!</v>
      </c>
      <c r="H8426" s="7" t="e">
        <f>Table1[[#This Row],[Jut_%]]</f>
        <v>#VALUE!</v>
      </c>
      <c r="I8426" s="4" t="e">
        <f>Table1[[#This Row],[Jut]]</f>
        <v>#VALUE!</v>
      </c>
      <c r="J8426" s="4" t="e">
        <f>Table1[[#This Row],[Column1]]</f>
        <v>#VALUE!</v>
      </c>
    </row>
    <row r="8427" spans="1:10" hidden="1" x14ac:dyDescent="0.3">
      <c r="A8427" s="2" t="e">
        <f>Table1[[#This Row],[Befolyt]]</f>
        <v>#VALUE!</v>
      </c>
      <c r="B8427" t="e">
        <f>Table1[[#This Row],[ÜK]]</f>
        <v>#VALUE!</v>
      </c>
      <c r="C8427" s="3" t="e">
        <f>Table1[[#This Row],[Szla]]</f>
        <v>#VALUE!</v>
      </c>
      <c r="D8427" s="6" t="e">
        <f>Table1[[#This Row],[Kelt_hó]]</f>
        <v>#VALUE!</v>
      </c>
      <c r="E8427" t="e">
        <f>Table1[[#This Row],[Vevő]]</f>
        <v>#VALUE!</v>
      </c>
      <c r="F8427" t="e">
        <f>Table1[[#This Row],[Termékkör]]</f>
        <v>#VALUE!</v>
      </c>
      <c r="G8427" s="4" t="e">
        <f>Table1[[#This Row],[SzumElad]]</f>
        <v>#VALUE!</v>
      </c>
      <c r="H8427" s="7" t="e">
        <f>Table1[[#This Row],[Jut_%]]</f>
        <v>#VALUE!</v>
      </c>
      <c r="I8427" s="4" t="e">
        <f>Table1[[#This Row],[Jut]]</f>
        <v>#VALUE!</v>
      </c>
      <c r="J8427" s="4" t="e">
        <f>Table1[[#This Row],[Column1]]</f>
        <v>#VALUE!</v>
      </c>
    </row>
    <row r="8428" spans="1:10" hidden="1" x14ac:dyDescent="0.3">
      <c r="A8428" s="2" t="e">
        <f>Table1[[#This Row],[Befolyt]]</f>
        <v>#VALUE!</v>
      </c>
      <c r="B8428" t="e">
        <f>Table1[[#This Row],[ÜK]]</f>
        <v>#VALUE!</v>
      </c>
      <c r="C8428" s="3" t="e">
        <f>Table1[[#This Row],[Szla]]</f>
        <v>#VALUE!</v>
      </c>
      <c r="D8428" s="6" t="e">
        <f>Table1[[#This Row],[Kelt_hó]]</f>
        <v>#VALUE!</v>
      </c>
      <c r="E8428" t="e">
        <f>Table1[[#This Row],[Vevő]]</f>
        <v>#VALUE!</v>
      </c>
      <c r="F8428" t="e">
        <f>Table1[[#This Row],[Termékkör]]</f>
        <v>#VALUE!</v>
      </c>
      <c r="G8428" s="4" t="e">
        <f>Table1[[#This Row],[SzumElad]]</f>
        <v>#VALUE!</v>
      </c>
      <c r="H8428" s="7" t="e">
        <f>Table1[[#This Row],[Jut_%]]</f>
        <v>#VALUE!</v>
      </c>
      <c r="I8428" s="4" t="e">
        <f>Table1[[#This Row],[Jut]]</f>
        <v>#VALUE!</v>
      </c>
      <c r="J8428" s="4" t="e">
        <f>Table1[[#This Row],[Column1]]</f>
        <v>#VALUE!</v>
      </c>
    </row>
    <row r="8429" spans="1:10" hidden="1" x14ac:dyDescent="0.3">
      <c r="A8429" s="2" t="e">
        <f>Table1[[#This Row],[Befolyt]]</f>
        <v>#VALUE!</v>
      </c>
      <c r="B8429" t="e">
        <f>Table1[[#This Row],[ÜK]]</f>
        <v>#VALUE!</v>
      </c>
      <c r="C8429" s="3" t="e">
        <f>Table1[[#This Row],[Szla]]</f>
        <v>#VALUE!</v>
      </c>
      <c r="D8429" s="6" t="e">
        <f>Table1[[#This Row],[Kelt_hó]]</f>
        <v>#VALUE!</v>
      </c>
      <c r="E8429" t="e">
        <f>Table1[[#This Row],[Vevő]]</f>
        <v>#VALUE!</v>
      </c>
      <c r="F8429" t="e">
        <f>Table1[[#This Row],[Termékkör]]</f>
        <v>#VALUE!</v>
      </c>
      <c r="G8429" s="4" t="e">
        <f>Table1[[#This Row],[SzumElad]]</f>
        <v>#VALUE!</v>
      </c>
      <c r="H8429" s="7" t="e">
        <f>Table1[[#This Row],[Jut_%]]</f>
        <v>#VALUE!</v>
      </c>
      <c r="I8429" s="4" t="e">
        <f>Table1[[#This Row],[Jut]]</f>
        <v>#VALUE!</v>
      </c>
      <c r="J8429" s="4" t="e">
        <f>Table1[[#This Row],[Column1]]</f>
        <v>#VALUE!</v>
      </c>
    </row>
    <row r="8430" spans="1:10" hidden="1" x14ac:dyDescent="0.3">
      <c r="A8430" s="2" t="e">
        <f>Table1[[#This Row],[Befolyt]]</f>
        <v>#VALUE!</v>
      </c>
      <c r="B8430" t="e">
        <f>Table1[[#This Row],[ÜK]]</f>
        <v>#VALUE!</v>
      </c>
      <c r="C8430" s="3" t="e">
        <f>Table1[[#This Row],[Szla]]</f>
        <v>#VALUE!</v>
      </c>
      <c r="D8430" s="6" t="e">
        <f>Table1[[#This Row],[Kelt_hó]]</f>
        <v>#VALUE!</v>
      </c>
      <c r="E8430" t="e">
        <f>Table1[[#This Row],[Vevő]]</f>
        <v>#VALUE!</v>
      </c>
      <c r="F8430" t="e">
        <f>Table1[[#This Row],[Termékkör]]</f>
        <v>#VALUE!</v>
      </c>
      <c r="G8430" s="4" t="e">
        <f>Table1[[#This Row],[SzumElad]]</f>
        <v>#VALUE!</v>
      </c>
      <c r="H8430" s="7" t="e">
        <f>Table1[[#This Row],[Jut_%]]</f>
        <v>#VALUE!</v>
      </c>
      <c r="I8430" s="4" t="e">
        <f>Table1[[#This Row],[Jut]]</f>
        <v>#VALUE!</v>
      </c>
      <c r="J8430" s="4" t="e">
        <f>Table1[[#This Row],[Column1]]</f>
        <v>#VALUE!</v>
      </c>
    </row>
    <row r="8431" spans="1:10" hidden="1" x14ac:dyDescent="0.3">
      <c r="A8431" s="2" t="e">
        <f>Table1[[#This Row],[Befolyt]]</f>
        <v>#VALUE!</v>
      </c>
      <c r="B8431" t="e">
        <f>Table1[[#This Row],[ÜK]]</f>
        <v>#VALUE!</v>
      </c>
      <c r="C8431" s="3" t="e">
        <f>Table1[[#This Row],[Szla]]</f>
        <v>#VALUE!</v>
      </c>
      <c r="D8431" s="6" t="e">
        <f>Table1[[#This Row],[Kelt_hó]]</f>
        <v>#VALUE!</v>
      </c>
      <c r="E8431" t="e">
        <f>Table1[[#This Row],[Vevő]]</f>
        <v>#VALUE!</v>
      </c>
      <c r="F8431" t="e">
        <f>Table1[[#This Row],[Termékkör]]</f>
        <v>#VALUE!</v>
      </c>
      <c r="G8431" s="4" t="e">
        <f>Table1[[#This Row],[SzumElad]]</f>
        <v>#VALUE!</v>
      </c>
      <c r="H8431" s="7" t="e">
        <f>Table1[[#This Row],[Jut_%]]</f>
        <v>#VALUE!</v>
      </c>
      <c r="I8431" s="4" t="e">
        <f>Table1[[#This Row],[Jut]]</f>
        <v>#VALUE!</v>
      </c>
      <c r="J8431" s="4" t="e">
        <f>Table1[[#This Row],[Column1]]</f>
        <v>#VALUE!</v>
      </c>
    </row>
    <row r="8432" spans="1:10" hidden="1" x14ac:dyDescent="0.3">
      <c r="A8432" s="2" t="e">
        <f>Table1[[#This Row],[Befolyt]]</f>
        <v>#VALUE!</v>
      </c>
      <c r="B8432" t="e">
        <f>Table1[[#This Row],[ÜK]]</f>
        <v>#VALUE!</v>
      </c>
      <c r="C8432" s="3" t="e">
        <f>Table1[[#This Row],[Szla]]</f>
        <v>#VALUE!</v>
      </c>
      <c r="D8432" s="6" t="e">
        <f>Table1[[#This Row],[Kelt_hó]]</f>
        <v>#VALUE!</v>
      </c>
      <c r="E8432" t="e">
        <f>Table1[[#This Row],[Vevő]]</f>
        <v>#VALUE!</v>
      </c>
      <c r="F8432" t="e">
        <f>Table1[[#This Row],[Termékkör]]</f>
        <v>#VALUE!</v>
      </c>
      <c r="G8432" s="4" t="e">
        <f>Table1[[#This Row],[SzumElad]]</f>
        <v>#VALUE!</v>
      </c>
      <c r="H8432" s="7" t="e">
        <f>Table1[[#This Row],[Jut_%]]</f>
        <v>#VALUE!</v>
      </c>
      <c r="I8432" s="4" t="e">
        <f>Table1[[#This Row],[Jut]]</f>
        <v>#VALUE!</v>
      </c>
      <c r="J8432" s="4" t="e">
        <f>Table1[[#This Row],[Column1]]</f>
        <v>#VALUE!</v>
      </c>
    </row>
    <row r="8433" spans="1:10" hidden="1" x14ac:dyDescent="0.3">
      <c r="A8433" s="2" t="e">
        <f>Table1[[#This Row],[Befolyt]]</f>
        <v>#VALUE!</v>
      </c>
      <c r="B8433" t="e">
        <f>Table1[[#This Row],[ÜK]]</f>
        <v>#VALUE!</v>
      </c>
      <c r="C8433" s="3" t="e">
        <f>Table1[[#This Row],[Szla]]</f>
        <v>#VALUE!</v>
      </c>
      <c r="D8433" s="6" t="e">
        <f>Table1[[#This Row],[Kelt_hó]]</f>
        <v>#VALUE!</v>
      </c>
      <c r="E8433" t="e">
        <f>Table1[[#This Row],[Vevő]]</f>
        <v>#VALUE!</v>
      </c>
      <c r="F8433" t="e">
        <f>Table1[[#This Row],[Termékkör]]</f>
        <v>#VALUE!</v>
      </c>
      <c r="G8433" s="4" t="e">
        <f>Table1[[#This Row],[SzumElad]]</f>
        <v>#VALUE!</v>
      </c>
      <c r="H8433" s="7" t="e">
        <f>Table1[[#This Row],[Jut_%]]</f>
        <v>#VALUE!</v>
      </c>
      <c r="I8433" s="4" t="e">
        <f>Table1[[#This Row],[Jut]]</f>
        <v>#VALUE!</v>
      </c>
      <c r="J8433" s="4" t="e">
        <f>Table1[[#This Row],[Column1]]</f>
        <v>#VALUE!</v>
      </c>
    </row>
    <row r="8434" spans="1:10" hidden="1" x14ac:dyDescent="0.3">
      <c r="A8434" s="2" t="e">
        <f>Table1[[#This Row],[Befolyt]]</f>
        <v>#VALUE!</v>
      </c>
      <c r="B8434" t="e">
        <f>Table1[[#This Row],[ÜK]]</f>
        <v>#VALUE!</v>
      </c>
      <c r="C8434" s="3" t="e">
        <f>Table1[[#This Row],[Szla]]</f>
        <v>#VALUE!</v>
      </c>
      <c r="D8434" s="6" t="e">
        <f>Table1[[#This Row],[Kelt_hó]]</f>
        <v>#VALUE!</v>
      </c>
      <c r="E8434" t="e">
        <f>Table1[[#This Row],[Vevő]]</f>
        <v>#VALUE!</v>
      </c>
      <c r="F8434" t="e">
        <f>Table1[[#This Row],[Termékkör]]</f>
        <v>#VALUE!</v>
      </c>
      <c r="G8434" s="4" t="e">
        <f>Table1[[#This Row],[SzumElad]]</f>
        <v>#VALUE!</v>
      </c>
      <c r="H8434" s="7" t="e">
        <f>Table1[[#This Row],[Jut_%]]</f>
        <v>#VALUE!</v>
      </c>
      <c r="I8434" s="4" t="e">
        <f>Table1[[#This Row],[Jut]]</f>
        <v>#VALUE!</v>
      </c>
      <c r="J8434" s="4" t="e">
        <f>Table1[[#This Row],[Column1]]</f>
        <v>#VALUE!</v>
      </c>
    </row>
    <row r="8435" spans="1:10" hidden="1" x14ac:dyDescent="0.3">
      <c r="A8435" s="2" t="e">
        <f>Table1[[#This Row],[Befolyt]]</f>
        <v>#VALUE!</v>
      </c>
      <c r="B8435" t="e">
        <f>Table1[[#This Row],[ÜK]]</f>
        <v>#VALUE!</v>
      </c>
      <c r="C8435" s="3" t="e">
        <f>Table1[[#This Row],[Szla]]</f>
        <v>#VALUE!</v>
      </c>
      <c r="D8435" s="6" t="e">
        <f>Table1[[#This Row],[Kelt_hó]]</f>
        <v>#VALUE!</v>
      </c>
      <c r="E8435" t="e">
        <f>Table1[[#This Row],[Vevő]]</f>
        <v>#VALUE!</v>
      </c>
      <c r="F8435" t="e">
        <f>Table1[[#This Row],[Termékkör]]</f>
        <v>#VALUE!</v>
      </c>
      <c r="G8435" s="4" t="e">
        <f>Table1[[#This Row],[SzumElad]]</f>
        <v>#VALUE!</v>
      </c>
      <c r="H8435" s="7" t="e">
        <f>Table1[[#This Row],[Jut_%]]</f>
        <v>#VALUE!</v>
      </c>
      <c r="I8435" s="4" t="e">
        <f>Table1[[#This Row],[Jut]]</f>
        <v>#VALUE!</v>
      </c>
      <c r="J8435" s="4" t="e">
        <f>Table1[[#This Row],[Column1]]</f>
        <v>#VALUE!</v>
      </c>
    </row>
    <row r="8436" spans="1:10" hidden="1" x14ac:dyDescent="0.3">
      <c r="A8436" s="2" t="e">
        <f>Table1[[#This Row],[Befolyt]]</f>
        <v>#VALUE!</v>
      </c>
      <c r="B8436" t="e">
        <f>Table1[[#This Row],[ÜK]]</f>
        <v>#VALUE!</v>
      </c>
      <c r="C8436" s="3" t="e">
        <f>Table1[[#This Row],[Szla]]</f>
        <v>#VALUE!</v>
      </c>
      <c r="D8436" s="6" t="e">
        <f>Table1[[#This Row],[Kelt_hó]]</f>
        <v>#VALUE!</v>
      </c>
      <c r="E8436" t="e">
        <f>Table1[[#This Row],[Vevő]]</f>
        <v>#VALUE!</v>
      </c>
      <c r="F8436" t="e">
        <f>Table1[[#This Row],[Termékkör]]</f>
        <v>#VALUE!</v>
      </c>
      <c r="G8436" s="4" t="e">
        <f>Table1[[#This Row],[SzumElad]]</f>
        <v>#VALUE!</v>
      </c>
      <c r="H8436" s="7" t="e">
        <f>Table1[[#This Row],[Jut_%]]</f>
        <v>#VALUE!</v>
      </c>
      <c r="I8436" s="4" t="e">
        <f>Table1[[#This Row],[Jut]]</f>
        <v>#VALUE!</v>
      </c>
      <c r="J8436" s="4" t="e">
        <f>Table1[[#This Row],[Column1]]</f>
        <v>#VALUE!</v>
      </c>
    </row>
    <row r="8437" spans="1:10" hidden="1" x14ac:dyDescent="0.3">
      <c r="A8437" s="2" t="e">
        <f>Table1[[#This Row],[Befolyt]]</f>
        <v>#VALUE!</v>
      </c>
      <c r="B8437" t="e">
        <f>Table1[[#This Row],[ÜK]]</f>
        <v>#VALUE!</v>
      </c>
      <c r="C8437" s="3" t="e">
        <f>Table1[[#This Row],[Szla]]</f>
        <v>#VALUE!</v>
      </c>
      <c r="D8437" s="6" t="e">
        <f>Table1[[#This Row],[Kelt_hó]]</f>
        <v>#VALUE!</v>
      </c>
      <c r="E8437" t="e">
        <f>Table1[[#This Row],[Vevő]]</f>
        <v>#VALUE!</v>
      </c>
      <c r="F8437" t="e">
        <f>Table1[[#This Row],[Termékkör]]</f>
        <v>#VALUE!</v>
      </c>
      <c r="G8437" s="4" t="e">
        <f>Table1[[#This Row],[SzumElad]]</f>
        <v>#VALUE!</v>
      </c>
      <c r="H8437" s="7" t="e">
        <f>Table1[[#This Row],[Jut_%]]</f>
        <v>#VALUE!</v>
      </c>
      <c r="I8437" s="4" t="e">
        <f>Table1[[#This Row],[Jut]]</f>
        <v>#VALUE!</v>
      </c>
      <c r="J8437" s="4" t="e">
        <f>Table1[[#This Row],[Column1]]</f>
        <v>#VALUE!</v>
      </c>
    </row>
    <row r="8438" spans="1:10" hidden="1" x14ac:dyDescent="0.3">
      <c r="A8438" s="2" t="e">
        <f>Table1[[#This Row],[Befolyt]]</f>
        <v>#VALUE!</v>
      </c>
      <c r="B8438" t="e">
        <f>Table1[[#This Row],[ÜK]]</f>
        <v>#VALUE!</v>
      </c>
      <c r="C8438" s="3" t="e">
        <f>Table1[[#This Row],[Szla]]</f>
        <v>#VALUE!</v>
      </c>
      <c r="D8438" s="6" t="e">
        <f>Table1[[#This Row],[Kelt_hó]]</f>
        <v>#VALUE!</v>
      </c>
      <c r="E8438" t="e">
        <f>Table1[[#This Row],[Vevő]]</f>
        <v>#VALUE!</v>
      </c>
      <c r="F8438" t="e">
        <f>Table1[[#This Row],[Termékkör]]</f>
        <v>#VALUE!</v>
      </c>
      <c r="G8438" s="4" t="e">
        <f>Table1[[#This Row],[SzumElad]]</f>
        <v>#VALUE!</v>
      </c>
      <c r="H8438" s="7" t="e">
        <f>Table1[[#This Row],[Jut_%]]</f>
        <v>#VALUE!</v>
      </c>
      <c r="I8438" s="4" t="e">
        <f>Table1[[#This Row],[Jut]]</f>
        <v>#VALUE!</v>
      </c>
      <c r="J8438" s="4" t="e">
        <f>Table1[[#This Row],[Column1]]</f>
        <v>#VALUE!</v>
      </c>
    </row>
    <row r="8439" spans="1:10" hidden="1" x14ac:dyDescent="0.3">
      <c r="A8439" s="2" t="e">
        <f>Table1[[#This Row],[Befolyt]]</f>
        <v>#VALUE!</v>
      </c>
      <c r="B8439" t="e">
        <f>Table1[[#This Row],[ÜK]]</f>
        <v>#VALUE!</v>
      </c>
      <c r="C8439" s="3" t="e">
        <f>Table1[[#This Row],[Szla]]</f>
        <v>#VALUE!</v>
      </c>
      <c r="D8439" s="6" t="e">
        <f>Table1[[#This Row],[Kelt_hó]]</f>
        <v>#VALUE!</v>
      </c>
      <c r="E8439" t="e">
        <f>Table1[[#This Row],[Vevő]]</f>
        <v>#VALUE!</v>
      </c>
      <c r="F8439" t="e">
        <f>Table1[[#This Row],[Termékkör]]</f>
        <v>#VALUE!</v>
      </c>
      <c r="G8439" s="4" t="e">
        <f>Table1[[#This Row],[SzumElad]]</f>
        <v>#VALUE!</v>
      </c>
      <c r="H8439" s="7" t="e">
        <f>Table1[[#This Row],[Jut_%]]</f>
        <v>#VALUE!</v>
      </c>
      <c r="I8439" s="4" t="e">
        <f>Table1[[#This Row],[Jut]]</f>
        <v>#VALUE!</v>
      </c>
      <c r="J8439" s="4" t="e">
        <f>Table1[[#This Row],[Column1]]</f>
        <v>#VALUE!</v>
      </c>
    </row>
    <row r="8440" spans="1:10" hidden="1" x14ac:dyDescent="0.3">
      <c r="A8440" s="2" t="e">
        <f>Table1[[#This Row],[Befolyt]]</f>
        <v>#VALUE!</v>
      </c>
      <c r="B8440" t="e">
        <f>Table1[[#This Row],[ÜK]]</f>
        <v>#VALUE!</v>
      </c>
      <c r="C8440" s="3" t="e">
        <f>Table1[[#This Row],[Szla]]</f>
        <v>#VALUE!</v>
      </c>
      <c r="D8440" s="6" t="e">
        <f>Table1[[#This Row],[Kelt_hó]]</f>
        <v>#VALUE!</v>
      </c>
      <c r="E8440" t="e">
        <f>Table1[[#This Row],[Vevő]]</f>
        <v>#VALUE!</v>
      </c>
      <c r="F8440" t="e">
        <f>Table1[[#This Row],[Termékkör]]</f>
        <v>#VALUE!</v>
      </c>
      <c r="G8440" s="4" t="e">
        <f>Table1[[#This Row],[SzumElad]]</f>
        <v>#VALUE!</v>
      </c>
      <c r="H8440" s="7" t="e">
        <f>Table1[[#This Row],[Jut_%]]</f>
        <v>#VALUE!</v>
      </c>
      <c r="I8440" s="4" t="e">
        <f>Table1[[#This Row],[Jut]]</f>
        <v>#VALUE!</v>
      </c>
      <c r="J8440" s="4" t="e">
        <f>Table1[[#This Row],[Column1]]</f>
        <v>#VALUE!</v>
      </c>
    </row>
    <row r="8441" spans="1:10" hidden="1" x14ac:dyDescent="0.3">
      <c r="A8441" s="2" t="e">
        <f>Table1[[#This Row],[Befolyt]]</f>
        <v>#VALUE!</v>
      </c>
      <c r="B8441" t="e">
        <f>Table1[[#This Row],[ÜK]]</f>
        <v>#VALUE!</v>
      </c>
      <c r="C8441" s="3" t="e">
        <f>Table1[[#This Row],[Szla]]</f>
        <v>#VALUE!</v>
      </c>
      <c r="D8441" s="6" t="e">
        <f>Table1[[#This Row],[Kelt_hó]]</f>
        <v>#VALUE!</v>
      </c>
      <c r="E8441" t="e">
        <f>Table1[[#This Row],[Vevő]]</f>
        <v>#VALUE!</v>
      </c>
      <c r="F8441" t="e">
        <f>Table1[[#This Row],[Termékkör]]</f>
        <v>#VALUE!</v>
      </c>
      <c r="G8441" s="4" t="e">
        <f>Table1[[#This Row],[SzumElad]]</f>
        <v>#VALUE!</v>
      </c>
      <c r="H8441" s="7" t="e">
        <f>Table1[[#This Row],[Jut_%]]</f>
        <v>#VALUE!</v>
      </c>
      <c r="I8441" s="4" t="e">
        <f>Table1[[#This Row],[Jut]]</f>
        <v>#VALUE!</v>
      </c>
      <c r="J8441" s="4" t="e">
        <f>Table1[[#This Row],[Column1]]</f>
        <v>#VALUE!</v>
      </c>
    </row>
    <row r="8442" spans="1:10" hidden="1" x14ac:dyDescent="0.3">
      <c r="A8442" s="2" t="e">
        <f>Table1[[#This Row],[Befolyt]]</f>
        <v>#VALUE!</v>
      </c>
      <c r="B8442" t="e">
        <f>Table1[[#This Row],[ÜK]]</f>
        <v>#VALUE!</v>
      </c>
      <c r="C8442" s="3" t="e">
        <f>Table1[[#This Row],[Szla]]</f>
        <v>#VALUE!</v>
      </c>
      <c r="D8442" s="6" t="e">
        <f>Table1[[#This Row],[Kelt_hó]]</f>
        <v>#VALUE!</v>
      </c>
      <c r="E8442" t="e">
        <f>Table1[[#This Row],[Vevő]]</f>
        <v>#VALUE!</v>
      </c>
      <c r="F8442" t="e">
        <f>Table1[[#This Row],[Termékkör]]</f>
        <v>#VALUE!</v>
      </c>
      <c r="G8442" s="4" t="e">
        <f>Table1[[#This Row],[SzumElad]]</f>
        <v>#VALUE!</v>
      </c>
      <c r="H8442" s="7" t="e">
        <f>Table1[[#This Row],[Jut_%]]</f>
        <v>#VALUE!</v>
      </c>
      <c r="I8442" s="4" t="e">
        <f>Table1[[#This Row],[Jut]]</f>
        <v>#VALUE!</v>
      </c>
      <c r="J8442" s="4" t="e">
        <f>Table1[[#This Row],[Column1]]</f>
        <v>#VALUE!</v>
      </c>
    </row>
    <row r="8443" spans="1:10" hidden="1" x14ac:dyDescent="0.3">
      <c r="A8443" s="2" t="e">
        <f>Table1[[#This Row],[Befolyt]]</f>
        <v>#VALUE!</v>
      </c>
      <c r="B8443" t="e">
        <f>Table1[[#This Row],[ÜK]]</f>
        <v>#VALUE!</v>
      </c>
      <c r="C8443" s="3" t="e">
        <f>Table1[[#This Row],[Szla]]</f>
        <v>#VALUE!</v>
      </c>
      <c r="D8443" s="6" t="e">
        <f>Table1[[#This Row],[Kelt_hó]]</f>
        <v>#VALUE!</v>
      </c>
      <c r="E8443" t="e">
        <f>Table1[[#This Row],[Vevő]]</f>
        <v>#VALUE!</v>
      </c>
      <c r="F8443" t="e">
        <f>Table1[[#This Row],[Termékkör]]</f>
        <v>#VALUE!</v>
      </c>
      <c r="G8443" s="4" t="e">
        <f>Table1[[#This Row],[SzumElad]]</f>
        <v>#VALUE!</v>
      </c>
      <c r="H8443" s="7" t="e">
        <f>Table1[[#This Row],[Jut_%]]</f>
        <v>#VALUE!</v>
      </c>
      <c r="I8443" s="4" t="e">
        <f>Table1[[#This Row],[Jut]]</f>
        <v>#VALUE!</v>
      </c>
      <c r="J8443" s="4" t="e">
        <f>Table1[[#This Row],[Column1]]</f>
        <v>#VALUE!</v>
      </c>
    </row>
    <row r="8444" spans="1:10" hidden="1" x14ac:dyDescent="0.3">
      <c r="A8444" s="2" t="e">
        <f>Table1[[#This Row],[Befolyt]]</f>
        <v>#VALUE!</v>
      </c>
      <c r="B8444" t="e">
        <f>Table1[[#This Row],[ÜK]]</f>
        <v>#VALUE!</v>
      </c>
      <c r="C8444" s="3" t="e">
        <f>Table1[[#This Row],[Szla]]</f>
        <v>#VALUE!</v>
      </c>
      <c r="D8444" s="6" t="e">
        <f>Table1[[#This Row],[Kelt_hó]]</f>
        <v>#VALUE!</v>
      </c>
      <c r="E8444" t="e">
        <f>Table1[[#This Row],[Vevő]]</f>
        <v>#VALUE!</v>
      </c>
      <c r="F8444" t="e">
        <f>Table1[[#This Row],[Termékkör]]</f>
        <v>#VALUE!</v>
      </c>
      <c r="G8444" s="4" t="e">
        <f>Table1[[#This Row],[SzumElad]]</f>
        <v>#VALUE!</v>
      </c>
      <c r="H8444" s="7" t="e">
        <f>Table1[[#This Row],[Jut_%]]</f>
        <v>#VALUE!</v>
      </c>
      <c r="I8444" s="4" t="e">
        <f>Table1[[#This Row],[Jut]]</f>
        <v>#VALUE!</v>
      </c>
      <c r="J8444" s="4" t="e">
        <f>Table1[[#This Row],[Column1]]</f>
        <v>#VALUE!</v>
      </c>
    </row>
    <row r="8445" spans="1:10" hidden="1" x14ac:dyDescent="0.3">
      <c r="A8445" s="2" t="e">
        <f>Table1[[#This Row],[Befolyt]]</f>
        <v>#VALUE!</v>
      </c>
      <c r="B8445" t="e">
        <f>Table1[[#This Row],[ÜK]]</f>
        <v>#VALUE!</v>
      </c>
      <c r="C8445" s="3" t="e">
        <f>Table1[[#This Row],[Szla]]</f>
        <v>#VALUE!</v>
      </c>
      <c r="D8445" s="6" t="e">
        <f>Table1[[#This Row],[Kelt_hó]]</f>
        <v>#VALUE!</v>
      </c>
      <c r="E8445" t="e">
        <f>Table1[[#This Row],[Vevő]]</f>
        <v>#VALUE!</v>
      </c>
      <c r="F8445" t="e">
        <f>Table1[[#This Row],[Termékkör]]</f>
        <v>#VALUE!</v>
      </c>
      <c r="G8445" s="4" t="e">
        <f>Table1[[#This Row],[SzumElad]]</f>
        <v>#VALUE!</v>
      </c>
      <c r="H8445" s="7" t="e">
        <f>Table1[[#This Row],[Jut_%]]</f>
        <v>#VALUE!</v>
      </c>
      <c r="I8445" s="4" t="e">
        <f>Table1[[#This Row],[Jut]]</f>
        <v>#VALUE!</v>
      </c>
      <c r="J8445" s="4" t="e">
        <f>Table1[[#This Row],[Column1]]</f>
        <v>#VALUE!</v>
      </c>
    </row>
    <row r="8446" spans="1:10" hidden="1" x14ac:dyDescent="0.3">
      <c r="A8446" s="2" t="e">
        <f>Table1[[#This Row],[Befolyt]]</f>
        <v>#VALUE!</v>
      </c>
      <c r="B8446" t="e">
        <f>Table1[[#This Row],[ÜK]]</f>
        <v>#VALUE!</v>
      </c>
      <c r="C8446" s="3" t="e">
        <f>Table1[[#This Row],[Szla]]</f>
        <v>#VALUE!</v>
      </c>
      <c r="D8446" s="6" t="e">
        <f>Table1[[#This Row],[Kelt_hó]]</f>
        <v>#VALUE!</v>
      </c>
      <c r="E8446" t="e">
        <f>Table1[[#This Row],[Vevő]]</f>
        <v>#VALUE!</v>
      </c>
      <c r="F8446" t="e">
        <f>Table1[[#This Row],[Termékkör]]</f>
        <v>#VALUE!</v>
      </c>
      <c r="G8446" s="4" t="e">
        <f>Table1[[#This Row],[SzumElad]]</f>
        <v>#VALUE!</v>
      </c>
      <c r="H8446" s="7" t="e">
        <f>Table1[[#This Row],[Jut_%]]</f>
        <v>#VALUE!</v>
      </c>
      <c r="I8446" s="4" t="e">
        <f>Table1[[#This Row],[Jut]]</f>
        <v>#VALUE!</v>
      </c>
      <c r="J8446" s="4" t="e">
        <f>Table1[[#This Row],[Column1]]</f>
        <v>#VALUE!</v>
      </c>
    </row>
    <row r="8447" spans="1:10" hidden="1" x14ac:dyDescent="0.3">
      <c r="A8447" s="2" t="e">
        <f>Table1[[#This Row],[Befolyt]]</f>
        <v>#VALUE!</v>
      </c>
      <c r="B8447" t="e">
        <f>Table1[[#This Row],[ÜK]]</f>
        <v>#VALUE!</v>
      </c>
      <c r="C8447" s="3" t="e">
        <f>Table1[[#This Row],[Szla]]</f>
        <v>#VALUE!</v>
      </c>
      <c r="D8447" s="6" t="e">
        <f>Table1[[#This Row],[Kelt_hó]]</f>
        <v>#VALUE!</v>
      </c>
      <c r="E8447" t="e">
        <f>Table1[[#This Row],[Vevő]]</f>
        <v>#VALUE!</v>
      </c>
      <c r="F8447" t="e">
        <f>Table1[[#This Row],[Termékkör]]</f>
        <v>#VALUE!</v>
      </c>
      <c r="G8447" s="4" t="e">
        <f>Table1[[#This Row],[SzumElad]]</f>
        <v>#VALUE!</v>
      </c>
      <c r="H8447" s="7" t="e">
        <f>Table1[[#This Row],[Jut_%]]</f>
        <v>#VALUE!</v>
      </c>
      <c r="I8447" s="4" t="e">
        <f>Table1[[#This Row],[Jut]]</f>
        <v>#VALUE!</v>
      </c>
      <c r="J8447" s="4" t="e">
        <f>Table1[[#This Row],[Column1]]</f>
        <v>#VALUE!</v>
      </c>
    </row>
    <row r="8448" spans="1:10" hidden="1" x14ac:dyDescent="0.3">
      <c r="A8448" s="2" t="e">
        <f>Table1[[#This Row],[Befolyt]]</f>
        <v>#VALUE!</v>
      </c>
      <c r="B8448" t="e">
        <f>Table1[[#This Row],[ÜK]]</f>
        <v>#VALUE!</v>
      </c>
      <c r="C8448" s="3" t="e">
        <f>Table1[[#This Row],[Szla]]</f>
        <v>#VALUE!</v>
      </c>
      <c r="D8448" s="6" t="e">
        <f>Table1[[#This Row],[Kelt_hó]]</f>
        <v>#VALUE!</v>
      </c>
      <c r="E8448" t="e">
        <f>Table1[[#This Row],[Vevő]]</f>
        <v>#VALUE!</v>
      </c>
      <c r="F8448" t="e">
        <f>Table1[[#This Row],[Termékkör]]</f>
        <v>#VALUE!</v>
      </c>
      <c r="G8448" s="4" t="e">
        <f>Table1[[#This Row],[SzumElad]]</f>
        <v>#VALUE!</v>
      </c>
      <c r="H8448" s="7" t="e">
        <f>Table1[[#This Row],[Jut_%]]</f>
        <v>#VALUE!</v>
      </c>
      <c r="I8448" s="4" t="e">
        <f>Table1[[#This Row],[Jut]]</f>
        <v>#VALUE!</v>
      </c>
      <c r="J8448" s="4" t="e">
        <f>Table1[[#This Row],[Column1]]</f>
        <v>#VALUE!</v>
      </c>
    </row>
    <row r="8449" spans="1:10" hidden="1" x14ac:dyDescent="0.3">
      <c r="A8449" s="2" t="e">
        <f>Table1[[#This Row],[Befolyt]]</f>
        <v>#VALUE!</v>
      </c>
      <c r="B8449" t="e">
        <f>Table1[[#This Row],[ÜK]]</f>
        <v>#VALUE!</v>
      </c>
      <c r="C8449" s="3" t="e">
        <f>Table1[[#This Row],[Szla]]</f>
        <v>#VALUE!</v>
      </c>
      <c r="D8449" s="6" t="e">
        <f>Table1[[#This Row],[Kelt_hó]]</f>
        <v>#VALUE!</v>
      </c>
      <c r="E8449" t="e">
        <f>Table1[[#This Row],[Vevő]]</f>
        <v>#VALUE!</v>
      </c>
      <c r="F8449" t="e">
        <f>Table1[[#This Row],[Termékkör]]</f>
        <v>#VALUE!</v>
      </c>
      <c r="G8449" s="4" t="e">
        <f>Table1[[#This Row],[SzumElad]]</f>
        <v>#VALUE!</v>
      </c>
      <c r="H8449" s="7" t="e">
        <f>Table1[[#This Row],[Jut_%]]</f>
        <v>#VALUE!</v>
      </c>
      <c r="I8449" s="4" t="e">
        <f>Table1[[#This Row],[Jut]]</f>
        <v>#VALUE!</v>
      </c>
      <c r="J8449" s="4" t="e">
        <f>Table1[[#This Row],[Column1]]</f>
        <v>#VALUE!</v>
      </c>
    </row>
    <row r="8450" spans="1:10" hidden="1" x14ac:dyDescent="0.3">
      <c r="A8450" s="2" t="e">
        <f>Table1[[#This Row],[Befolyt]]</f>
        <v>#VALUE!</v>
      </c>
      <c r="B8450" t="e">
        <f>Table1[[#This Row],[ÜK]]</f>
        <v>#VALUE!</v>
      </c>
      <c r="C8450" s="3" t="e">
        <f>Table1[[#This Row],[Szla]]</f>
        <v>#VALUE!</v>
      </c>
      <c r="D8450" s="6" t="e">
        <f>Table1[[#This Row],[Kelt_hó]]</f>
        <v>#VALUE!</v>
      </c>
      <c r="E8450" t="e">
        <f>Table1[[#This Row],[Vevő]]</f>
        <v>#VALUE!</v>
      </c>
      <c r="F8450" t="e">
        <f>Table1[[#This Row],[Termékkör]]</f>
        <v>#VALUE!</v>
      </c>
      <c r="G8450" s="4" t="e">
        <f>Table1[[#This Row],[SzumElad]]</f>
        <v>#VALUE!</v>
      </c>
      <c r="H8450" s="7" t="e">
        <f>Table1[[#This Row],[Jut_%]]</f>
        <v>#VALUE!</v>
      </c>
      <c r="I8450" s="4" t="e">
        <f>Table1[[#This Row],[Jut]]</f>
        <v>#VALUE!</v>
      </c>
      <c r="J8450" s="4" t="e">
        <f>Table1[[#This Row],[Column1]]</f>
        <v>#VALUE!</v>
      </c>
    </row>
    <row r="8451" spans="1:10" hidden="1" x14ac:dyDescent="0.3">
      <c r="A8451" s="2" t="e">
        <f>Table1[[#This Row],[Befolyt]]</f>
        <v>#VALUE!</v>
      </c>
      <c r="B8451" t="e">
        <f>Table1[[#This Row],[ÜK]]</f>
        <v>#VALUE!</v>
      </c>
      <c r="C8451" s="3" t="e">
        <f>Table1[[#This Row],[Szla]]</f>
        <v>#VALUE!</v>
      </c>
      <c r="D8451" s="6" t="e">
        <f>Table1[[#This Row],[Kelt_hó]]</f>
        <v>#VALUE!</v>
      </c>
      <c r="E8451" t="e">
        <f>Table1[[#This Row],[Vevő]]</f>
        <v>#VALUE!</v>
      </c>
      <c r="F8451" t="e">
        <f>Table1[[#This Row],[Termékkör]]</f>
        <v>#VALUE!</v>
      </c>
      <c r="G8451" s="4" t="e">
        <f>Table1[[#This Row],[SzumElad]]</f>
        <v>#VALUE!</v>
      </c>
      <c r="H8451" s="7" t="e">
        <f>Table1[[#This Row],[Jut_%]]</f>
        <v>#VALUE!</v>
      </c>
      <c r="I8451" s="4" t="e">
        <f>Table1[[#This Row],[Jut]]</f>
        <v>#VALUE!</v>
      </c>
      <c r="J8451" s="4" t="e">
        <f>Table1[[#This Row],[Column1]]</f>
        <v>#VALUE!</v>
      </c>
    </row>
    <row r="8452" spans="1:10" hidden="1" x14ac:dyDescent="0.3">
      <c r="A8452" s="2" t="e">
        <f>Table1[[#This Row],[Befolyt]]</f>
        <v>#VALUE!</v>
      </c>
      <c r="B8452" t="e">
        <f>Table1[[#This Row],[ÜK]]</f>
        <v>#VALUE!</v>
      </c>
      <c r="C8452" s="3" t="e">
        <f>Table1[[#This Row],[Szla]]</f>
        <v>#VALUE!</v>
      </c>
      <c r="D8452" s="6" t="e">
        <f>Table1[[#This Row],[Kelt_hó]]</f>
        <v>#VALUE!</v>
      </c>
      <c r="E8452" t="e">
        <f>Table1[[#This Row],[Vevő]]</f>
        <v>#VALUE!</v>
      </c>
      <c r="F8452" t="e">
        <f>Table1[[#This Row],[Termékkör]]</f>
        <v>#VALUE!</v>
      </c>
      <c r="G8452" s="4" t="e">
        <f>Table1[[#This Row],[SzumElad]]</f>
        <v>#VALUE!</v>
      </c>
      <c r="H8452" s="7" t="e">
        <f>Table1[[#This Row],[Jut_%]]</f>
        <v>#VALUE!</v>
      </c>
      <c r="I8452" s="4" t="e">
        <f>Table1[[#This Row],[Jut]]</f>
        <v>#VALUE!</v>
      </c>
      <c r="J8452" s="4" t="e">
        <f>Table1[[#This Row],[Column1]]</f>
        <v>#VALUE!</v>
      </c>
    </row>
    <row r="8453" spans="1:10" hidden="1" x14ac:dyDescent="0.3">
      <c r="A8453" s="2" t="e">
        <f>Table1[[#This Row],[Befolyt]]</f>
        <v>#VALUE!</v>
      </c>
      <c r="B8453" t="e">
        <f>Table1[[#This Row],[ÜK]]</f>
        <v>#VALUE!</v>
      </c>
      <c r="C8453" s="3" t="e">
        <f>Table1[[#This Row],[Szla]]</f>
        <v>#VALUE!</v>
      </c>
      <c r="D8453" s="6" t="e">
        <f>Table1[[#This Row],[Kelt_hó]]</f>
        <v>#VALUE!</v>
      </c>
      <c r="E8453" t="e">
        <f>Table1[[#This Row],[Vevő]]</f>
        <v>#VALUE!</v>
      </c>
      <c r="F8453" t="e">
        <f>Table1[[#This Row],[Termékkör]]</f>
        <v>#VALUE!</v>
      </c>
      <c r="G8453" s="4" t="e">
        <f>Table1[[#This Row],[SzumElad]]</f>
        <v>#VALUE!</v>
      </c>
      <c r="H8453" s="7" t="e">
        <f>Table1[[#This Row],[Jut_%]]</f>
        <v>#VALUE!</v>
      </c>
      <c r="I8453" s="4" t="e">
        <f>Table1[[#This Row],[Jut]]</f>
        <v>#VALUE!</v>
      </c>
      <c r="J8453" s="4" t="e">
        <f>Table1[[#This Row],[Column1]]</f>
        <v>#VALUE!</v>
      </c>
    </row>
    <row r="8454" spans="1:10" hidden="1" x14ac:dyDescent="0.3">
      <c r="A8454" s="2" t="e">
        <f>Table1[[#This Row],[Befolyt]]</f>
        <v>#VALUE!</v>
      </c>
      <c r="B8454" t="e">
        <f>Table1[[#This Row],[ÜK]]</f>
        <v>#VALUE!</v>
      </c>
      <c r="C8454" s="3" t="e">
        <f>Table1[[#This Row],[Szla]]</f>
        <v>#VALUE!</v>
      </c>
      <c r="D8454" s="6" t="e">
        <f>Table1[[#This Row],[Kelt_hó]]</f>
        <v>#VALUE!</v>
      </c>
      <c r="E8454" t="e">
        <f>Table1[[#This Row],[Vevő]]</f>
        <v>#VALUE!</v>
      </c>
      <c r="F8454" t="e">
        <f>Table1[[#This Row],[Termékkör]]</f>
        <v>#VALUE!</v>
      </c>
      <c r="G8454" s="4" t="e">
        <f>Table1[[#This Row],[SzumElad]]</f>
        <v>#VALUE!</v>
      </c>
      <c r="H8454" s="7" t="e">
        <f>Table1[[#This Row],[Jut_%]]</f>
        <v>#VALUE!</v>
      </c>
      <c r="I8454" s="4" t="e">
        <f>Table1[[#This Row],[Jut]]</f>
        <v>#VALUE!</v>
      </c>
      <c r="J8454" s="4" t="e">
        <f>Table1[[#This Row],[Column1]]</f>
        <v>#VALUE!</v>
      </c>
    </row>
    <row r="8455" spans="1:10" hidden="1" x14ac:dyDescent="0.3">
      <c r="A8455" s="2" t="e">
        <f>Table1[[#This Row],[Befolyt]]</f>
        <v>#VALUE!</v>
      </c>
      <c r="B8455" t="e">
        <f>Table1[[#This Row],[ÜK]]</f>
        <v>#VALUE!</v>
      </c>
      <c r="C8455" s="3" t="e">
        <f>Table1[[#This Row],[Szla]]</f>
        <v>#VALUE!</v>
      </c>
      <c r="D8455" s="6" t="e">
        <f>Table1[[#This Row],[Kelt_hó]]</f>
        <v>#VALUE!</v>
      </c>
      <c r="E8455" t="e">
        <f>Table1[[#This Row],[Vevő]]</f>
        <v>#VALUE!</v>
      </c>
      <c r="F8455" t="e">
        <f>Table1[[#This Row],[Termékkör]]</f>
        <v>#VALUE!</v>
      </c>
      <c r="G8455" s="4" t="e">
        <f>Table1[[#This Row],[SzumElad]]</f>
        <v>#VALUE!</v>
      </c>
      <c r="H8455" s="7" t="e">
        <f>Table1[[#This Row],[Jut_%]]</f>
        <v>#VALUE!</v>
      </c>
      <c r="I8455" s="4" t="e">
        <f>Table1[[#This Row],[Jut]]</f>
        <v>#VALUE!</v>
      </c>
      <c r="J8455" s="4" t="e">
        <f>Table1[[#This Row],[Column1]]</f>
        <v>#VALUE!</v>
      </c>
    </row>
    <row r="8456" spans="1:10" hidden="1" x14ac:dyDescent="0.3">
      <c r="A8456" s="2" t="e">
        <f>Table1[[#This Row],[Befolyt]]</f>
        <v>#VALUE!</v>
      </c>
      <c r="B8456" t="e">
        <f>Table1[[#This Row],[ÜK]]</f>
        <v>#VALUE!</v>
      </c>
      <c r="C8456" s="3" t="e">
        <f>Table1[[#This Row],[Szla]]</f>
        <v>#VALUE!</v>
      </c>
      <c r="D8456" s="6" t="e">
        <f>Table1[[#This Row],[Kelt_hó]]</f>
        <v>#VALUE!</v>
      </c>
      <c r="E8456" t="e">
        <f>Table1[[#This Row],[Vevő]]</f>
        <v>#VALUE!</v>
      </c>
      <c r="F8456" t="e">
        <f>Table1[[#This Row],[Termékkör]]</f>
        <v>#VALUE!</v>
      </c>
      <c r="G8456" s="4" t="e">
        <f>Table1[[#This Row],[SzumElad]]</f>
        <v>#VALUE!</v>
      </c>
      <c r="H8456" s="7" t="e">
        <f>Table1[[#This Row],[Jut_%]]</f>
        <v>#VALUE!</v>
      </c>
      <c r="I8456" s="4" t="e">
        <f>Table1[[#This Row],[Jut]]</f>
        <v>#VALUE!</v>
      </c>
      <c r="J8456" s="4" t="e">
        <f>Table1[[#This Row],[Column1]]</f>
        <v>#VALUE!</v>
      </c>
    </row>
    <row r="8457" spans="1:10" hidden="1" x14ac:dyDescent="0.3">
      <c r="A8457" s="2" t="e">
        <f>Table1[[#This Row],[Befolyt]]</f>
        <v>#VALUE!</v>
      </c>
      <c r="B8457" t="e">
        <f>Table1[[#This Row],[ÜK]]</f>
        <v>#VALUE!</v>
      </c>
      <c r="C8457" s="3" t="e">
        <f>Table1[[#This Row],[Szla]]</f>
        <v>#VALUE!</v>
      </c>
      <c r="D8457" s="6" t="e">
        <f>Table1[[#This Row],[Kelt_hó]]</f>
        <v>#VALUE!</v>
      </c>
      <c r="E8457" t="e">
        <f>Table1[[#This Row],[Vevő]]</f>
        <v>#VALUE!</v>
      </c>
      <c r="F8457" t="e">
        <f>Table1[[#This Row],[Termékkör]]</f>
        <v>#VALUE!</v>
      </c>
      <c r="G8457" s="4" t="e">
        <f>Table1[[#This Row],[SzumElad]]</f>
        <v>#VALUE!</v>
      </c>
      <c r="H8457" s="7" t="e">
        <f>Table1[[#This Row],[Jut_%]]</f>
        <v>#VALUE!</v>
      </c>
      <c r="I8457" s="4" t="e">
        <f>Table1[[#This Row],[Jut]]</f>
        <v>#VALUE!</v>
      </c>
      <c r="J8457" s="4" t="e">
        <f>Table1[[#This Row],[Column1]]</f>
        <v>#VALUE!</v>
      </c>
    </row>
    <row r="8458" spans="1:10" hidden="1" x14ac:dyDescent="0.3">
      <c r="A8458" s="2" t="e">
        <f>Table1[[#This Row],[Befolyt]]</f>
        <v>#VALUE!</v>
      </c>
      <c r="B8458" t="e">
        <f>Table1[[#This Row],[ÜK]]</f>
        <v>#VALUE!</v>
      </c>
      <c r="C8458" s="3" t="e">
        <f>Table1[[#This Row],[Szla]]</f>
        <v>#VALUE!</v>
      </c>
      <c r="D8458" s="6" t="e">
        <f>Table1[[#This Row],[Kelt_hó]]</f>
        <v>#VALUE!</v>
      </c>
      <c r="E8458" t="e">
        <f>Table1[[#This Row],[Vevő]]</f>
        <v>#VALUE!</v>
      </c>
      <c r="F8458" t="e">
        <f>Table1[[#This Row],[Termékkör]]</f>
        <v>#VALUE!</v>
      </c>
      <c r="G8458" s="4" t="e">
        <f>Table1[[#This Row],[SzumElad]]</f>
        <v>#VALUE!</v>
      </c>
      <c r="H8458" s="7" t="e">
        <f>Table1[[#This Row],[Jut_%]]</f>
        <v>#VALUE!</v>
      </c>
      <c r="I8458" s="4" t="e">
        <f>Table1[[#This Row],[Jut]]</f>
        <v>#VALUE!</v>
      </c>
      <c r="J8458" s="4" t="e">
        <f>Table1[[#This Row],[Column1]]</f>
        <v>#VALUE!</v>
      </c>
    </row>
    <row r="8459" spans="1:10" hidden="1" x14ac:dyDescent="0.3">
      <c r="A8459" s="2" t="e">
        <f>Table1[[#This Row],[Befolyt]]</f>
        <v>#VALUE!</v>
      </c>
      <c r="B8459" t="e">
        <f>Table1[[#This Row],[ÜK]]</f>
        <v>#VALUE!</v>
      </c>
      <c r="C8459" s="3" t="e">
        <f>Table1[[#This Row],[Szla]]</f>
        <v>#VALUE!</v>
      </c>
      <c r="D8459" s="6" t="e">
        <f>Table1[[#This Row],[Kelt_hó]]</f>
        <v>#VALUE!</v>
      </c>
      <c r="E8459" t="e">
        <f>Table1[[#This Row],[Vevő]]</f>
        <v>#VALUE!</v>
      </c>
      <c r="F8459" t="e">
        <f>Table1[[#This Row],[Termékkör]]</f>
        <v>#VALUE!</v>
      </c>
      <c r="G8459" s="4" t="e">
        <f>Table1[[#This Row],[SzumElad]]</f>
        <v>#VALUE!</v>
      </c>
      <c r="H8459" s="7" t="e">
        <f>Table1[[#This Row],[Jut_%]]</f>
        <v>#VALUE!</v>
      </c>
      <c r="I8459" s="4" t="e">
        <f>Table1[[#This Row],[Jut]]</f>
        <v>#VALUE!</v>
      </c>
      <c r="J8459" s="4" t="e">
        <f>Table1[[#This Row],[Column1]]</f>
        <v>#VALUE!</v>
      </c>
    </row>
    <row r="8460" spans="1:10" hidden="1" x14ac:dyDescent="0.3">
      <c r="A8460" s="2" t="e">
        <f>Table1[[#This Row],[Befolyt]]</f>
        <v>#VALUE!</v>
      </c>
      <c r="B8460" t="e">
        <f>Table1[[#This Row],[ÜK]]</f>
        <v>#VALUE!</v>
      </c>
      <c r="C8460" s="3" t="e">
        <f>Table1[[#This Row],[Szla]]</f>
        <v>#VALUE!</v>
      </c>
      <c r="D8460" s="6" t="e">
        <f>Table1[[#This Row],[Kelt_hó]]</f>
        <v>#VALUE!</v>
      </c>
      <c r="E8460" t="e">
        <f>Table1[[#This Row],[Vevő]]</f>
        <v>#VALUE!</v>
      </c>
      <c r="F8460" t="e">
        <f>Table1[[#This Row],[Termékkör]]</f>
        <v>#VALUE!</v>
      </c>
      <c r="G8460" s="4" t="e">
        <f>Table1[[#This Row],[SzumElad]]</f>
        <v>#VALUE!</v>
      </c>
      <c r="H8460" s="7" t="e">
        <f>Table1[[#This Row],[Jut_%]]</f>
        <v>#VALUE!</v>
      </c>
      <c r="I8460" s="4" t="e">
        <f>Table1[[#This Row],[Jut]]</f>
        <v>#VALUE!</v>
      </c>
      <c r="J8460" s="4" t="e">
        <f>Table1[[#This Row],[Column1]]</f>
        <v>#VALUE!</v>
      </c>
    </row>
    <row r="8461" spans="1:10" hidden="1" x14ac:dyDescent="0.3">
      <c r="A8461" s="2" t="e">
        <f>Table1[[#This Row],[Befolyt]]</f>
        <v>#VALUE!</v>
      </c>
      <c r="B8461" t="e">
        <f>Table1[[#This Row],[ÜK]]</f>
        <v>#VALUE!</v>
      </c>
      <c r="C8461" s="3" t="e">
        <f>Table1[[#This Row],[Szla]]</f>
        <v>#VALUE!</v>
      </c>
      <c r="D8461" s="6" t="e">
        <f>Table1[[#This Row],[Kelt_hó]]</f>
        <v>#VALUE!</v>
      </c>
      <c r="E8461" t="e">
        <f>Table1[[#This Row],[Vevő]]</f>
        <v>#VALUE!</v>
      </c>
      <c r="F8461" t="e">
        <f>Table1[[#This Row],[Termékkör]]</f>
        <v>#VALUE!</v>
      </c>
      <c r="G8461" s="4" t="e">
        <f>Table1[[#This Row],[SzumElad]]</f>
        <v>#VALUE!</v>
      </c>
      <c r="H8461" s="7" t="e">
        <f>Table1[[#This Row],[Jut_%]]</f>
        <v>#VALUE!</v>
      </c>
      <c r="I8461" s="4" t="e">
        <f>Table1[[#This Row],[Jut]]</f>
        <v>#VALUE!</v>
      </c>
      <c r="J8461" s="4" t="e">
        <f>Table1[[#This Row],[Column1]]</f>
        <v>#VALUE!</v>
      </c>
    </row>
    <row r="8462" spans="1:10" hidden="1" x14ac:dyDescent="0.3">
      <c r="A8462" s="2" t="e">
        <f>Table1[[#This Row],[Befolyt]]</f>
        <v>#VALUE!</v>
      </c>
      <c r="B8462" t="e">
        <f>Table1[[#This Row],[ÜK]]</f>
        <v>#VALUE!</v>
      </c>
      <c r="C8462" s="3" t="e">
        <f>Table1[[#This Row],[Szla]]</f>
        <v>#VALUE!</v>
      </c>
      <c r="D8462" s="6" t="e">
        <f>Table1[[#This Row],[Kelt_hó]]</f>
        <v>#VALUE!</v>
      </c>
      <c r="E8462" t="e">
        <f>Table1[[#This Row],[Vevő]]</f>
        <v>#VALUE!</v>
      </c>
      <c r="F8462" t="e">
        <f>Table1[[#This Row],[Termékkör]]</f>
        <v>#VALUE!</v>
      </c>
      <c r="G8462" s="4" t="e">
        <f>Table1[[#This Row],[SzumElad]]</f>
        <v>#VALUE!</v>
      </c>
      <c r="H8462" s="7" t="e">
        <f>Table1[[#This Row],[Jut_%]]</f>
        <v>#VALUE!</v>
      </c>
      <c r="I8462" s="4" t="e">
        <f>Table1[[#This Row],[Jut]]</f>
        <v>#VALUE!</v>
      </c>
      <c r="J8462" s="4" t="e">
        <f>Table1[[#This Row],[Column1]]</f>
        <v>#VALUE!</v>
      </c>
    </row>
    <row r="8463" spans="1:10" hidden="1" x14ac:dyDescent="0.3">
      <c r="A8463" s="2" t="e">
        <f>Table1[[#This Row],[Befolyt]]</f>
        <v>#VALUE!</v>
      </c>
      <c r="B8463" t="e">
        <f>Table1[[#This Row],[ÜK]]</f>
        <v>#VALUE!</v>
      </c>
      <c r="C8463" s="3" t="e">
        <f>Table1[[#This Row],[Szla]]</f>
        <v>#VALUE!</v>
      </c>
      <c r="D8463" s="6" t="e">
        <f>Table1[[#This Row],[Kelt_hó]]</f>
        <v>#VALUE!</v>
      </c>
      <c r="E8463" t="e">
        <f>Table1[[#This Row],[Vevő]]</f>
        <v>#VALUE!</v>
      </c>
      <c r="F8463" t="e">
        <f>Table1[[#This Row],[Termékkör]]</f>
        <v>#VALUE!</v>
      </c>
      <c r="G8463" s="4" t="e">
        <f>Table1[[#This Row],[SzumElad]]</f>
        <v>#VALUE!</v>
      </c>
      <c r="H8463" s="7" t="e">
        <f>Table1[[#This Row],[Jut_%]]</f>
        <v>#VALUE!</v>
      </c>
      <c r="I8463" s="4" t="e">
        <f>Table1[[#This Row],[Jut]]</f>
        <v>#VALUE!</v>
      </c>
      <c r="J8463" s="4" t="e">
        <f>Table1[[#This Row],[Column1]]</f>
        <v>#VALUE!</v>
      </c>
    </row>
    <row r="8464" spans="1:10" hidden="1" x14ac:dyDescent="0.3">
      <c r="A8464" s="2" t="e">
        <f>Table1[[#This Row],[Befolyt]]</f>
        <v>#VALUE!</v>
      </c>
      <c r="B8464" t="e">
        <f>Table1[[#This Row],[ÜK]]</f>
        <v>#VALUE!</v>
      </c>
      <c r="C8464" s="3" t="e">
        <f>Table1[[#This Row],[Szla]]</f>
        <v>#VALUE!</v>
      </c>
      <c r="D8464" s="6" t="e">
        <f>Table1[[#This Row],[Kelt_hó]]</f>
        <v>#VALUE!</v>
      </c>
      <c r="E8464" t="e">
        <f>Table1[[#This Row],[Vevő]]</f>
        <v>#VALUE!</v>
      </c>
      <c r="F8464" t="e">
        <f>Table1[[#This Row],[Termékkör]]</f>
        <v>#VALUE!</v>
      </c>
      <c r="G8464" s="4" t="e">
        <f>Table1[[#This Row],[SzumElad]]</f>
        <v>#VALUE!</v>
      </c>
      <c r="H8464" s="7" t="e">
        <f>Table1[[#This Row],[Jut_%]]</f>
        <v>#VALUE!</v>
      </c>
      <c r="I8464" s="4" t="e">
        <f>Table1[[#This Row],[Jut]]</f>
        <v>#VALUE!</v>
      </c>
      <c r="J8464" s="4" t="e">
        <f>Table1[[#This Row],[Column1]]</f>
        <v>#VALUE!</v>
      </c>
    </row>
    <row r="8465" spans="1:10" hidden="1" x14ac:dyDescent="0.3">
      <c r="A8465" s="2" t="e">
        <f>Table1[[#This Row],[Befolyt]]</f>
        <v>#VALUE!</v>
      </c>
      <c r="B8465" t="e">
        <f>Table1[[#This Row],[ÜK]]</f>
        <v>#VALUE!</v>
      </c>
      <c r="C8465" s="3" t="e">
        <f>Table1[[#This Row],[Szla]]</f>
        <v>#VALUE!</v>
      </c>
      <c r="D8465" s="6" t="e">
        <f>Table1[[#This Row],[Kelt_hó]]</f>
        <v>#VALUE!</v>
      </c>
      <c r="E8465" t="e">
        <f>Table1[[#This Row],[Vevő]]</f>
        <v>#VALUE!</v>
      </c>
      <c r="F8465" t="e">
        <f>Table1[[#This Row],[Termékkör]]</f>
        <v>#VALUE!</v>
      </c>
      <c r="G8465" s="4" t="e">
        <f>Table1[[#This Row],[SzumElad]]</f>
        <v>#VALUE!</v>
      </c>
      <c r="H8465" s="7" t="e">
        <f>Table1[[#This Row],[Jut_%]]</f>
        <v>#VALUE!</v>
      </c>
      <c r="I8465" s="4" t="e">
        <f>Table1[[#This Row],[Jut]]</f>
        <v>#VALUE!</v>
      </c>
      <c r="J8465" s="4" t="e">
        <f>Table1[[#This Row],[Column1]]</f>
        <v>#VALUE!</v>
      </c>
    </row>
    <row r="8466" spans="1:10" hidden="1" x14ac:dyDescent="0.3">
      <c r="A8466" s="2" t="e">
        <f>Table1[[#This Row],[Befolyt]]</f>
        <v>#VALUE!</v>
      </c>
      <c r="B8466" t="e">
        <f>Table1[[#This Row],[ÜK]]</f>
        <v>#VALUE!</v>
      </c>
      <c r="C8466" s="3" t="e">
        <f>Table1[[#This Row],[Szla]]</f>
        <v>#VALUE!</v>
      </c>
      <c r="D8466" s="6" t="e">
        <f>Table1[[#This Row],[Kelt_hó]]</f>
        <v>#VALUE!</v>
      </c>
      <c r="E8466" t="e">
        <f>Table1[[#This Row],[Vevő]]</f>
        <v>#VALUE!</v>
      </c>
      <c r="F8466" t="e">
        <f>Table1[[#This Row],[Termékkör]]</f>
        <v>#VALUE!</v>
      </c>
      <c r="G8466" s="4" t="e">
        <f>Table1[[#This Row],[SzumElad]]</f>
        <v>#VALUE!</v>
      </c>
      <c r="H8466" s="7" t="e">
        <f>Table1[[#This Row],[Jut_%]]</f>
        <v>#VALUE!</v>
      </c>
      <c r="I8466" s="4" t="e">
        <f>Table1[[#This Row],[Jut]]</f>
        <v>#VALUE!</v>
      </c>
      <c r="J8466" s="4" t="e">
        <f>Table1[[#This Row],[Column1]]</f>
        <v>#VALUE!</v>
      </c>
    </row>
    <row r="8467" spans="1:10" hidden="1" x14ac:dyDescent="0.3">
      <c r="A8467" s="2" t="e">
        <f>Table1[[#This Row],[Befolyt]]</f>
        <v>#VALUE!</v>
      </c>
      <c r="B8467" t="e">
        <f>Table1[[#This Row],[ÜK]]</f>
        <v>#VALUE!</v>
      </c>
      <c r="C8467" s="3" t="e">
        <f>Table1[[#This Row],[Szla]]</f>
        <v>#VALUE!</v>
      </c>
      <c r="D8467" s="6" t="e">
        <f>Table1[[#This Row],[Kelt_hó]]</f>
        <v>#VALUE!</v>
      </c>
      <c r="E8467" t="e">
        <f>Table1[[#This Row],[Vevő]]</f>
        <v>#VALUE!</v>
      </c>
      <c r="F8467" t="e">
        <f>Table1[[#This Row],[Termékkör]]</f>
        <v>#VALUE!</v>
      </c>
      <c r="G8467" s="4" t="e">
        <f>Table1[[#This Row],[SzumElad]]</f>
        <v>#VALUE!</v>
      </c>
      <c r="H8467" s="7" t="e">
        <f>Table1[[#This Row],[Jut_%]]</f>
        <v>#VALUE!</v>
      </c>
      <c r="I8467" s="4" t="e">
        <f>Table1[[#This Row],[Jut]]</f>
        <v>#VALUE!</v>
      </c>
      <c r="J8467" s="4" t="e">
        <f>Table1[[#This Row],[Column1]]</f>
        <v>#VALUE!</v>
      </c>
    </row>
    <row r="8468" spans="1:10" hidden="1" x14ac:dyDescent="0.3">
      <c r="A8468" s="2" t="e">
        <f>Table1[[#This Row],[Befolyt]]</f>
        <v>#VALUE!</v>
      </c>
      <c r="B8468" t="e">
        <f>Table1[[#This Row],[ÜK]]</f>
        <v>#VALUE!</v>
      </c>
      <c r="C8468" s="3" t="e">
        <f>Table1[[#This Row],[Szla]]</f>
        <v>#VALUE!</v>
      </c>
      <c r="D8468" s="6" t="e">
        <f>Table1[[#This Row],[Kelt_hó]]</f>
        <v>#VALUE!</v>
      </c>
      <c r="E8468" t="e">
        <f>Table1[[#This Row],[Vevő]]</f>
        <v>#VALUE!</v>
      </c>
      <c r="F8468" t="e">
        <f>Table1[[#This Row],[Termékkör]]</f>
        <v>#VALUE!</v>
      </c>
      <c r="G8468" s="4" t="e">
        <f>Table1[[#This Row],[SzumElad]]</f>
        <v>#VALUE!</v>
      </c>
      <c r="H8468" s="7" t="e">
        <f>Table1[[#This Row],[Jut_%]]</f>
        <v>#VALUE!</v>
      </c>
      <c r="I8468" s="4" t="e">
        <f>Table1[[#This Row],[Jut]]</f>
        <v>#VALUE!</v>
      </c>
      <c r="J8468" s="4" t="e">
        <f>Table1[[#This Row],[Column1]]</f>
        <v>#VALUE!</v>
      </c>
    </row>
    <row r="8469" spans="1:10" hidden="1" x14ac:dyDescent="0.3">
      <c r="A8469" s="2" t="e">
        <f>Table1[[#This Row],[Befolyt]]</f>
        <v>#VALUE!</v>
      </c>
      <c r="B8469" t="e">
        <f>Table1[[#This Row],[ÜK]]</f>
        <v>#VALUE!</v>
      </c>
      <c r="C8469" s="3" t="e">
        <f>Table1[[#This Row],[Szla]]</f>
        <v>#VALUE!</v>
      </c>
      <c r="D8469" s="6" t="e">
        <f>Table1[[#This Row],[Kelt_hó]]</f>
        <v>#VALUE!</v>
      </c>
      <c r="E8469" t="e">
        <f>Table1[[#This Row],[Vevő]]</f>
        <v>#VALUE!</v>
      </c>
      <c r="F8469" t="e">
        <f>Table1[[#This Row],[Termékkör]]</f>
        <v>#VALUE!</v>
      </c>
      <c r="G8469" s="4" t="e">
        <f>Table1[[#This Row],[SzumElad]]</f>
        <v>#VALUE!</v>
      </c>
      <c r="H8469" s="7" t="e">
        <f>Table1[[#This Row],[Jut_%]]</f>
        <v>#VALUE!</v>
      </c>
      <c r="I8469" s="4" t="e">
        <f>Table1[[#This Row],[Jut]]</f>
        <v>#VALUE!</v>
      </c>
      <c r="J8469" s="4" t="e">
        <f>Table1[[#This Row],[Column1]]</f>
        <v>#VALUE!</v>
      </c>
    </row>
    <row r="8470" spans="1:10" hidden="1" x14ac:dyDescent="0.3">
      <c r="A8470" s="2" t="e">
        <f>Table1[[#This Row],[Befolyt]]</f>
        <v>#VALUE!</v>
      </c>
      <c r="B8470" t="e">
        <f>Table1[[#This Row],[ÜK]]</f>
        <v>#VALUE!</v>
      </c>
      <c r="C8470" s="3" t="e">
        <f>Table1[[#This Row],[Szla]]</f>
        <v>#VALUE!</v>
      </c>
      <c r="D8470" s="6" t="e">
        <f>Table1[[#This Row],[Kelt_hó]]</f>
        <v>#VALUE!</v>
      </c>
      <c r="E8470" t="e">
        <f>Table1[[#This Row],[Vevő]]</f>
        <v>#VALUE!</v>
      </c>
      <c r="F8470" t="e">
        <f>Table1[[#This Row],[Termékkör]]</f>
        <v>#VALUE!</v>
      </c>
      <c r="G8470" s="4" t="e">
        <f>Table1[[#This Row],[SzumElad]]</f>
        <v>#VALUE!</v>
      </c>
      <c r="H8470" s="7" t="e">
        <f>Table1[[#This Row],[Jut_%]]</f>
        <v>#VALUE!</v>
      </c>
      <c r="I8470" s="4" t="e">
        <f>Table1[[#This Row],[Jut]]</f>
        <v>#VALUE!</v>
      </c>
      <c r="J8470" s="4" t="e">
        <f>Table1[[#This Row],[Column1]]</f>
        <v>#VALUE!</v>
      </c>
    </row>
    <row r="8471" spans="1:10" hidden="1" x14ac:dyDescent="0.3">
      <c r="A8471" s="2" t="e">
        <f>Table1[[#This Row],[Befolyt]]</f>
        <v>#VALUE!</v>
      </c>
      <c r="B8471" t="e">
        <f>Table1[[#This Row],[ÜK]]</f>
        <v>#VALUE!</v>
      </c>
      <c r="C8471" s="3" t="e">
        <f>Table1[[#This Row],[Szla]]</f>
        <v>#VALUE!</v>
      </c>
      <c r="D8471" s="6" t="e">
        <f>Table1[[#This Row],[Kelt_hó]]</f>
        <v>#VALUE!</v>
      </c>
      <c r="E8471" t="e">
        <f>Table1[[#This Row],[Vevő]]</f>
        <v>#VALUE!</v>
      </c>
      <c r="F8471" t="e">
        <f>Table1[[#This Row],[Termékkör]]</f>
        <v>#VALUE!</v>
      </c>
      <c r="G8471" s="4" t="e">
        <f>Table1[[#This Row],[SzumElad]]</f>
        <v>#VALUE!</v>
      </c>
      <c r="H8471" s="7" t="e">
        <f>Table1[[#This Row],[Jut_%]]</f>
        <v>#VALUE!</v>
      </c>
      <c r="I8471" s="4" t="e">
        <f>Table1[[#This Row],[Jut]]</f>
        <v>#VALUE!</v>
      </c>
      <c r="J8471" s="4" t="e">
        <f>Table1[[#This Row],[Column1]]</f>
        <v>#VALUE!</v>
      </c>
    </row>
    <row r="8472" spans="1:10" hidden="1" x14ac:dyDescent="0.3">
      <c r="A8472" s="2" t="e">
        <f>Table1[[#This Row],[Befolyt]]</f>
        <v>#VALUE!</v>
      </c>
      <c r="B8472" t="e">
        <f>Table1[[#This Row],[ÜK]]</f>
        <v>#VALUE!</v>
      </c>
      <c r="C8472" s="3" t="e">
        <f>Table1[[#This Row],[Szla]]</f>
        <v>#VALUE!</v>
      </c>
      <c r="D8472" s="6" t="e">
        <f>Table1[[#This Row],[Kelt_hó]]</f>
        <v>#VALUE!</v>
      </c>
      <c r="E8472" t="e">
        <f>Table1[[#This Row],[Vevő]]</f>
        <v>#VALUE!</v>
      </c>
      <c r="F8472" t="e">
        <f>Table1[[#This Row],[Termékkör]]</f>
        <v>#VALUE!</v>
      </c>
      <c r="G8472" s="4" t="e">
        <f>Table1[[#This Row],[SzumElad]]</f>
        <v>#VALUE!</v>
      </c>
      <c r="H8472" s="7" t="e">
        <f>Table1[[#This Row],[Jut_%]]</f>
        <v>#VALUE!</v>
      </c>
      <c r="I8472" s="4" t="e">
        <f>Table1[[#This Row],[Jut]]</f>
        <v>#VALUE!</v>
      </c>
      <c r="J8472" s="4" t="e">
        <f>Table1[[#This Row],[Column1]]</f>
        <v>#VALUE!</v>
      </c>
    </row>
    <row r="8473" spans="1:10" hidden="1" x14ac:dyDescent="0.3">
      <c r="A8473" s="2" t="e">
        <f>Table1[[#This Row],[Befolyt]]</f>
        <v>#VALUE!</v>
      </c>
      <c r="B8473" t="e">
        <f>Table1[[#This Row],[ÜK]]</f>
        <v>#VALUE!</v>
      </c>
      <c r="C8473" s="3" t="e">
        <f>Table1[[#This Row],[Szla]]</f>
        <v>#VALUE!</v>
      </c>
      <c r="D8473" s="6" t="e">
        <f>Table1[[#This Row],[Kelt_hó]]</f>
        <v>#VALUE!</v>
      </c>
      <c r="E8473" t="e">
        <f>Table1[[#This Row],[Vevő]]</f>
        <v>#VALUE!</v>
      </c>
      <c r="F8473" t="e">
        <f>Table1[[#This Row],[Termékkör]]</f>
        <v>#VALUE!</v>
      </c>
      <c r="G8473" s="4" t="e">
        <f>Table1[[#This Row],[SzumElad]]</f>
        <v>#VALUE!</v>
      </c>
      <c r="H8473" s="7" t="e">
        <f>Table1[[#This Row],[Jut_%]]</f>
        <v>#VALUE!</v>
      </c>
      <c r="I8473" s="4" t="e">
        <f>Table1[[#This Row],[Jut]]</f>
        <v>#VALUE!</v>
      </c>
      <c r="J8473" s="4" t="e">
        <f>Table1[[#This Row],[Column1]]</f>
        <v>#VALUE!</v>
      </c>
    </row>
    <row r="8474" spans="1:10" hidden="1" x14ac:dyDescent="0.3">
      <c r="A8474" s="2" t="e">
        <f>Table1[[#This Row],[Befolyt]]</f>
        <v>#VALUE!</v>
      </c>
      <c r="B8474" t="e">
        <f>Table1[[#This Row],[ÜK]]</f>
        <v>#VALUE!</v>
      </c>
      <c r="C8474" s="3" t="e">
        <f>Table1[[#This Row],[Szla]]</f>
        <v>#VALUE!</v>
      </c>
      <c r="D8474" s="6" t="e">
        <f>Table1[[#This Row],[Kelt_hó]]</f>
        <v>#VALUE!</v>
      </c>
      <c r="E8474" t="e">
        <f>Table1[[#This Row],[Vevő]]</f>
        <v>#VALUE!</v>
      </c>
      <c r="F8474" t="e">
        <f>Table1[[#This Row],[Termékkör]]</f>
        <v>#VALUE!</v>
      </c>
      <c r="G8474" s="4" t="e">
        <f>Table1[[#This Row],[SzumElad]]</f>
        <v>#VALUE!</v>
      </c>
      <c r="H8474" s="7" t="e">
        <f>Table1[[#This Row],[Jut_%]]</f>
        <v>#VALUE!</v>
      </c>
      <c r="I8474" s="4" t="e">
        <f>Table1[[#This Row],[Jut]]</f>
        <v>#VALUE!</v>
      </c>
      <c r="J8474" s="4" t="e">
        <f>Table1[[#This Row],[Column1]]</f>
        <v>#VALUE!</v>
      </c>
    </row>
    <row r="8475" spans="1:10" hidden="1" x14ac:dyDescent="0.3">
      <c r="A8475" s="2" t="e">
        <f>Table1[[#This Row],[Befolyt]]</f>
        <v>#VALUE!</v>
      </c>
      <c r="B8475" t="e">
        <f>Table1[[#This Row],[ÜK]]</f>
        <v>#VALUE!</v>
      </c>
      <c r="C8475" s="3" t="e">
        <f>Table1[[#This Row],[Szla]]</f>
        <v>#VALUE!</v>
      </c>
      <c r="D8475" s="6" t="e">
        <f>Table1[[#This Row],[Kelt_hó]]</f>
        <v>#VALUE!</v>
      </c>
      <c r="E8475" t="e">
        <f>Table1[[#This Row],[Vevő]]</f>
        <v>#VALUE!</v>
      </c>
      <c r="F8475" t="e">
        <f>Table1[[#This Row],[Termékkör]]</f>
        <v>#VALUE!</v>
      </c>
      <c r="G8475" s="4" t="e">
        <f>Table1[[#This Row],[SzumElad]]</f>
        <v>#VALUE!</v>
      </c>
      <c r="H8475" s="7" t="e">
        <f>Table1[[#This Row],[Jut_%]]</f>
        <v>#VALUE!</v>
      </c>
      <c r="I8475" s="4" t="e">
        <f>Table1[[#This Row],[Jut]]</f>
        <v>#VALUE!</v>
      </c>
      <c r="J8475" s="4" t="e">
        <f>Table1[[#This Row],[Column1]]</f>
        <v>#VALUE!</v>
      </c>
    </row>
    <row r="8476" spans="1:10" hidden="1" x14ac:dyDescent="0.3">
      <c r="A8476" s="2" t="e">
        <f>Table1[[#This Row],[Befolyt]]</f>
        <v>#VALUE!</v>
      </c>
      <c r="B8476" t="e">
        <f>Table1[[#This Row],[ÜK]]</f>
        <v>#VALUE!</v>
      </c>
      <c r="C8476" s="3" t="e">
        <f>Table1[[#This Row],[Szla]]</f>
        <v>#VALUE!</v>
      </c>
      <c r="D8476" s="6" t="e">
        <f>Table1[[#This Row],[Kelt_hó]]</f>
        <v>#VALUE!</v>
      </c>
      <c r="E8476" t="e">
        <f>Table1[[#This Row],[Vevő]]</f>
        <v>#VALUE!</v>
      </c>
      <c r="F8476" t="e">
        <f>Table1[[#This Row],[Termékkör]]</f>
        <v>#VALUE!</v>
      </c>
      <c r="G8476" s="4" t="e">
        <f>Table1[[#This Row],[SzumElad]]</f>
        <v>#VALUE!</v>
      </c>
      <c r="H8476" s="7" t="e">
        <f>Table1[[#This Row],[Jut_%]]</f>
        <v>#VALUE!</v>
      </c>
      <c r="I8476" s="4" t="e">
        <f>Table1[[#This Row],[Jut]]</f>
        <v>#VALUE!</v>
      </c>
      <c r="J8476" s="4" t="e">
        <f>Table1[[#This Row],[Column1]]</f>
        <v>#VALUE!</v>
      </c>
    </row>
    <row r="8477" spans="1:10" hidden="1" x14ac:dyDescent="0.3">
      <c r="A8477" s="2" t="e">
        <f>Table1[[#This Row],[Befolyt]]</f>
        <v>#VALUE!</v>
      </c>
      <c r="B8477" t="e">
        <f>Table1[[#This Row],[ÜK]]</f>
        <v>#VALUE!</v>
      </c>
      <c r="C8477" s="3" t="e">
        <f>Table1[[#This Row],[Szla]]</f>
        <v>#VALUE!</v>
      </c>
      <c r="D8477" s="6" t="e">
        <f>Table1[[#This Row],[Kelt_hó]]</f>
        <v>#VALUE!</v>
      </c>
      <c r="E8477" t="e">
        <f>Table1[[#This Row],[Vevő]]</f>
        <v>#VALUE!</v>
      </c>
      <c r="F8477" t="e">
        <f>Table1[[#This Row],[Termékkör]]</f>
        <v>#VALUE!</v>
      </c>
      <c r="G8477" s="4" t="e">
        <f>Table1[[#This Row],[SzumElad]]</f>
        <v>#VALUE!</v>
      </c>
      <c r="H8477" s="7" t="e">
        <f>Table1[[#This Row],[Jut_%]]</f>
        <v>#VALUE!</v>
      </c>
      <c r="I8477" s="4" t="e">
        <f>Table1[[#This Row],[Jut]]</f>
        <v>#VALUE!</v>
      </c>
      <c r="J8477" s="4" t="e">
        <f>Table1[[#This Row],[Column1]]</f>
        <v>#VALUE!</v>
      </c>
    </row>
    <row r="8478" spans="1:10" hidden="1" x14ac:dyDescent="0.3">
      <c r="A8478" s="2" t="e">
        <f>Table1[[#This Row],[Befolyt]]</f>
        <v>#VALUE!</v>
      </c>
      <c r="B8478" t="e">
        <f>Table1[[#This Row],[ÜK]]</f>
        <v>#VALUE!</v>
      </c>
      <c r="C8478" s="3" t="e">
        <f>Table1[[#This Row],[Szla]]</f>
        <v>#VALUE!</v>
      </c>
      <c r="D8478" s="6" t="e">
        <f>Table1[[#This Row],[Kelt_hó]]</f>
        <v>#VALUE!</v>
      </c>
      <c r="E8478" t="e">
        <f>Table1[[#This Row],[Vevő]]</f>
        <v>#VALUE!</v>
      </c>
      <c r="F8478" t="e">
        <f>Table1[[#This Row],[Termékkör]]</f>
        <v>#VALUE!</v>
      </c>
      <c r="G8478" s="4" t="e">
        <f>Table1[[#This Row],[SzumElad]]</f>
        <v>#VALUE!</v>
      </c>
      <c r="H8478" s="7" t="e">
        <f>Table1[[#This Row],[Jut_%]]</f>
        <v>#VALUE!</v>
      </c>
      <c r="I8478" s="4" t="e">
        <f>Table1[[#This Row],[Jut]]</f>
        <v>#VALUE!</v>
      </c>
      <c r="J8478" s="4" t="e">
        <f>Table1[[#This Row],[Column1]]</f>
        <v>#VALUE!</v>
      </c>
    </row>
    <row r="8479" spans="1:10" hidden="1" x14ac:dyDescent="0.3">
      <c r="A8479" s="2" t="e">
        <f>Table1[[#This Row],[Befolyt]]</f>
        <v>#VALUE!</v>
      </c>
      <c r="B8479" t="e">
        <f>Table1[[#This Row],[ÜK]]</f>
        <v>#VALUE!</v>
      </c>
      <c r="C8479" s="3" t="e">
        <f>Table1[[#This Row],[Szla]]</f>
        <v>#VALUE!</v>
      </c>
      <c r="D8479" s="6" t="e">
        <f>Table1[[#This Row],[Kelt_hó]]</f>
        <v>#VALUE!</v>
      </c>
      <c r="E8479" t="e">
        <f>Table1[[#This Row],[Vevő]]</f>
        <v>#VALUE!</v>
      </c>
      <c r="F8479" t="e">
        <f>Table1[[#This Row],[Termékkör]]</f>
        <v>#VALUE!</v>
      </c>
      <c r="G8479" s="4" t="e">
        <f>Table1[[#This Row],[SzumElad]]</f>
        <v>#VALUE!</v>
      </c>
      <c r="H8479" s="7" t="e">
        <f>Table1[[#This Row],[Jut_%]]</f>
        <v>#VALUE!</v>
      </c>
      <c r="I8479" s="4" t="e">
        <f>Table1[[#This Row],[Jut]]</f>
        <v>#VALUE!</v>
      </c>
      <c r="J8479" s="4" t="e">
        <f>Table1[[#This Row],[Column1]]</f>
        <v>#VALUE!</v>
      </c>
    </row>
    <row r="8480" spans="1:10" hidden="1" x14ac:dyDescent="0.3">
      <c r="A8480" s="2" t="e">
        <f>Table1[[#This Row],[Befolyt]]</f>
        <v>#VALUE!</v>
      </c>
      <c r="B8480" t="e">
        <f>Table1[[#This Row],[ÜK]]</f>
        <v>#VALUE!</v>
      </c>
      <c r="C8480" s="3" t="e">
        <f>Table1[[#This Row],[Szla]]</f>
        <v>#VALUE!</v>
      </c>
      <c r="D8480" s="6" t="e">
        <f>Table1[[#This Row],[Kelt_hó]]</f>
        <v>#VALUE!</v>
      </c>
      <c r="E8480" t="e">
        <f>Table1[[#This Row],[Vevő]]</f>
        <v>#VALUE!</v>
      </c>
      <c r="F8480" t="e">
        <f>Table1[[#This Row],[Termékkör]]</f>
        <v>#VALUE!</v>
      </c>
      <c r="G8480" s="4" t="e">
        <f>Table1[[#This Row],[SzumElad]]</f>
        <v>#VALUE!</v>
      </c>
      <c r="H8480" s="7" t="e">
        <f>Table1[[#This Row],[Jut_%]]</f>
        <v>#VALUE!</v>
      </c>
      <c r="I8480" s="4" t="e">
        <f>Table1[[#This Row],[Jut]]</f>
        <v>#VALUE!</v>
      </c>
      <c r="J8480" s="4" t="e">
        <f>Table1[[#This Row],[Column1]]</f>
        <v>#VALUE!</v>
      </c>
    </row>
    <row r="8481" spans="1:10" hidden="1" x14ac:dyDescent="0.3">
      <c r="A8481" s="2" t="e">
        <f>Table1[[#This Row],[Befolyt]]</f>
        <v>#VALUE!</v>
      </c>
      <c r="B8481" t="e">
        <f>Table1[[#This Row],[ÜK]]</f>
        <v>#VALUE!</v>
      </c>
      <c r="C8481" s="3" t="e">
        <f>Table1[[#This Row],[Szla]]</f>
        <v>#VALUE!</v>
      </c>
      <c r="D8481" s="6" t="e">
        <f>Table1[[#This Row],[Kelt_hó]]</f>
        <v>#VALUE!</v>
      </c>
      <c r="E8481" t="e">
        <f>Table1[[#This Row],[Vevő]]</f>
        <v>#VALUE!</v>
      </c>
      <c r="F8481" t="e">
        <f>Table1[[#This Row],[Termékkör]]</f>
        <v>#VALUE!</v>
      </c>
      <c r="G8481" s="4" t="e">
        <f>Table1[[#This Row],[SzumElad]]</f>
        <v>#VALUE!</v>
      </c>
      <c r="H8481" s="7" t="e">
        <f>Table1[[#This Row],[Jut_%]]</f>
        <v>#VALUE!</v>
      </c>
      <c r="I8481" s="4" t="e">
        <f>Table1[[#This Row],[Jut]]</f>
        <v>#VALUE!</v>
      </c>
      <c r="J8481" s="4" t="e">
        <f>Table1[[#This Row],[Column1]]</f>
        <v>#VALUE!</v>
      </c>
    </row>
    <row r="8482" spans="1:10" hidden="1" x14ac:dyDescent="0.3">
      <c r="A8482" s="2" t="e">
        <f>Table1[[#This Row],[Befolyt]]</f>
        <v>#VALUE!</v>
      </c>
      <c r="B8482" t="e">
        <f>Table1[[#This Row],[ÜK]]</f>
        <v>#VALUE!</v>
      </c>
      <c r="C8482" s="3" t="e">
        <f>Table1[[#This Row],[Szla]]</f>
        <v>#VALUE!</v>
      </c>
      <c r="D8482" s="6" t="e">
        <f>Table1[[#This Row],[Kelt_hó]]</f>
        <v>#VALUE!</v>
      </c>
      <c r="E8482" t="e">
        <f>Table1[[#This Row],[Vevő]]</f>
        <v>#VALUE!</v>
      </c>
      <c r="F8482" t="e">
        <f>Table1[[#This Row],[Termékkör]]</f>
        <v>#VALUE!</v>
      </c>
      <c r="G8482" s="4" t="e">
        <f>Table1[[#This Row],[SzumElad]]</f>
        <v>#VALUE!</v>
      </c>
      <c r="H8482" s="7" t="e">
        <f>Table1[[#This Row],[Jut_%]]</f>
        <v>#VALUE!</v>
      </c>
      <c r="I8482" s="4" t="e">
        <f>Table1[[#This Row],[Jut]]</f>
        <v>#VALUE!</v>
      </c>
      <c r="J8482" s="4" t="e">
        <f>Table1[[#This Row],[Column1]]</f>
        <v>#VALUE!</v>
      </c>
    </row>
    <row r="8483" spans="1:10" hidden="1" x14ac:dyDescent="0.3">
      <c r="A8483" s="2" t="e">
        <f>Table1[[#This Row],[Befolyt]]</f>
        <v>#VALUE!</v>
      </c>
      <c r="B8483" t="e">
        <f>Table1[[#This Row],[ÜK]]</f>
        <v>#VALUE!</v>
      </c>
      <c r="C8483" s="3" t="e">
        <f>Table1[[#This Row],[Szla]]</f>
        <v>#VALUE!</v>
      </c>
      <c r="D8483" s="6" t="e">
        <f>Table1[[#This Row],[Kelt_hó]]</f>
        <v>#VALUE!</v>
      </c>
      <c r="E8483" t="e">
        <f>Table1[[#This Row],[Vevő]]</f>
        <v>#VALUE!</v>
      </c>
      <c r="F8483" t="e">
        <f>Table1[[#This Row],[Termékkör]]</f>
        <v>#VALUE!</v>
      </c>
      <c r="G8483" s="4" t="e">
        <f>Table1[[#This Row],[SzumElad]]</f>
        <v>#VALUE!</v>
      </c>
      <c r="H8483" s="7" t="e">
        <f>Table1[[#This Row],[Jut_%]]</f>
        <v>#VALUE!</v>
      </c>
      <c r="I8483" s="4" t="e">
        <f>Table1[[#This Row],[Jut]]</f>
        <v>#VALUE!</v>
      </c>
      <c r="J8483" s="4" t="e">
        <f>Table1[[#This Row],[Column1]]</f>
        <v>#VALUE!</v>
      </c>
    </row>
    <row r="8484" spans="1:10" hidden="1" x14ac:dyDescent="0.3">
      <c r="A8484" s="2" t="e">
        <f>Table1[[#This Row],[Befolyt]]</f>
        <v>#VALUE!</v>
      </c>
      <c r="B8484" t="e">
        <f>Table1[[#This Row],[ÜK]]</f>
        <v>#VALUE!</v>
      </c>
      <c r="C8484" s="3" t="e">
        <f>Table1[[#This Row],[Szla]]</f>
        <v>#VALUE!</v>
      </c>
      <c r="D8484" s="6" t="e">
        <f>Table1[[#This Row],[Kelt_hó]]</f>
        <v>#VALUE!</v>
      </c>
      <c r="E8484" t="e">
        <f>Table1[[#This Row],[Vevő]]</f>
        <v>#VALUE!</v>
      </c>
      <c r="F8484" t="e">
        <f>Table1[[#This Row],[Termékkör]]</f>
        <v>#VALUE!</v>
      </c>
      <c r="G8484" s="4" t="e">
        <f>Table1[[#This Row],[SzumElad]]</f>
        <v>#VALUE!</v>
      </c>
      <c r="H8484" s="7" t="e">
        <f>Table1[[#This Row],[Jut_%]]</f>
        <v>#VALUE!</v>
      </c>
      <c r="I8484" s="4" t="e">
        <f>Table1[[#This Row],[Jut]]</f>
        <v>#VALUE!</v>
      </c>
      <c r="J8484" s="4" t="e">
        <f>Table1[[#This Row],[Column1]]</f>
        <v>#VALUE!</v>
      </c>
    </row>
    <row r="8485" spans="1:10" hidden="1" x14ac:dyDescent="0.3">
      <c r="A8485" s="2" t="e">
        <f>Table1[[#This Row],[Befolyt]]</f>
        <v>#VALUE!</v>
      </c>
      <c r="B8485" t="e">
        <f>Table1[[#This Row],[ÜK]]</f>
        <v>#VALUE!</v>
      </c>
      <c r="C8485" s="3" t="e">
        <f>Table1[[#This Row],[Szla]]</f>
        <v>#VALUE!</v>
      </c>
      <c r="D8485" s="6" t="e">
        <f>Table1[[#This Row],[Kelt_hó]]</f>
        <v>#VALUE!</v>
      </c>
      <c r="E8485" t="e">
        <f>Table1[[#This Row],[Vevő]]</f>
        <v>#VALUE!</v>
      </c>
      <c r="F8485" t="e">
        <f>Table1[[#This Row],[Termékkör]]</f>
        <v>#VALUE!</v>
      </c>
      <c r="G8485" s="4" t="e">
        <f>Table1[[#This Row],[SzumElad]]</f>
        <v>#VALUE!</v>
      </c>
      <c r="H8485" s="7" t="e">
        <f>Table1[[#This Row],[Jut_%]]</f>
        <v>#VALUE!</v>
      </c>
      <c r="I8485" s="4" t="e">
        <f>Table1[[#This Row],[Jut]]</f>
        <v>#VALUE!</v>
      </c>
      <c r="J8485" s="4" t="e">
        <f>Table1[[#This Row],[Column1]]</f>
        <v>#VALUE!</v>
      </c>
    </row>
    <row r="8486" spans="1:10" hidden="1" x14ac:dyDescent="0.3">
      <c r="A8486" s="2" t="e">
        <f>Table1[[#This Row],[Befolyt]]</f>
        <v>#VALUE!</v>
      </c>
      <c r="B8486" t="e">
        <f>Table1[[#This Row],[ÜK]]</f>
        <v>#VALUE!</v>
      </c>
      <c r="C8486" s="3" t="e">
        <f>Table1[[#This Row],[Szla]]</f>
        <v>#VALUE!</v>
      </c>
      <c r="D8486" s="6" t="e">
        <f>Table1[[#This Row],[Kelt_hó]]</f>
        <v>#VALUE!</v>
      </c>
      <c r="E8486" t="e">
        <f>Table1[[#This Row],[Vevő]]</f>
        <v>#VALUE!</v>
      </c>
      <c r="F8486" t="e">
        <f>Table1[[#This Row],[Termékkör]]</f>
        <v>#VALUE!</v>
      </c>
      <c r="G8486" s="4" t="e">
        <f>Table1[[#This Row],[SzumElad]]</f>
        <v>#VALUE!</v>
      </c>
      <c r="H8486" s="7" t="e">
        <f>Table1[[#This Row],[Jut_%]]</f>
        <v>#VALUE!</v>
      </c>
      <c r="I8486" s="4" t="e">
        <f>Table1[[#This Row],[Jut]]</f>
        <v>#VALUE!</v>
      </c>
      <c r="J8486" s="4" t="e">
        <f>Table1[[#This Row],[Column1]]</f>
        <v>#VALUE!</v>
      </c>
    </row>
    <row r="8487" spans="1:10" hidden="1" x14ac:dyDescent="0.3">
      <c r="A8487" s="2" t="e">
        <f>Table1[[#This Row],[Befolyt]]</f>
        <v>#VALUE!</v>
      </c>
      <c r="B8487" t="e">
        <f>Table1[[#This Row],[ÜK]]</f>
        <v>#VALUE!</v>
      </c>
      <c r="C8487" s="3" t="e">
        <f>Table1[[#This Row],[Szla]]</f>
        <v>#VALUE!</v>
      </c>
      <c r="D8487" s="6" t="e">
        <f>Table1[[#This Row],[Kelt_hó]]</f>
        <v>#VALUE!</v>
      </c>
      <c r="E8487" t="e">
        <f>Table1[[#This Row],[Vevő]]</f>
        <v>#VALUE!</v>
      </c>
      <c r="F8487" t="e">
        <f>Table1[[#This Row],[Termékkör]]</f>
        <v>#VALUE!</v>
      </c>
      <c r="G8487" s="4" t="e">
        <f>Table1[[#This Row],[SzumElad]]</f>
        <v>#VALUE!</v>
      </c>
      <c r="H8487" s="7" t="e">
        <f>Table1[[#This Row],[Jut_%]]</f>
        <v>#VALUE!</v>
      </c>
      <c r="I8487" s="4" t="e">
        <f>Table1[[#This Row],[Jut]]</f>
        <v>#VALUE!</v>
      </c>
      <c r="J8487" s="4" t="e">
        <f>Table1[[#This Row],[Column1]]</f>
        <v>#VALUE!</v>
      </c>
    </row>
    <row r="8488" spans="1:10" hidden="1" x14ac:dyDescent="0.3">
      <c r="A8488" s="2" t="e">
        <f>Table1[[#This Row],[Befolyt]]</f>
        <v>#VALUE!</v>
      </c>
      <c r="B8488" t="e">
        <f>Table1[[#This Row],[ÜK]]</f>
        <v>#VALUE!</v>
      </c>
      <c r="C8488" s="3" t="e">
        <f>Table1[[#This Row],[Szla]]</f>
        <v>#VALUE!</v>
      </c>
      <c r="D8488" s="6" t="e">
        <f>Table1[[#This Row],[Kelt_hó]]</f>
        <v>#VALUE!</v>
      </c>
      <c r="E8488" t="e">
        <f>Table1[[#This Row],[Vevő]]</f>
        <v>#VALUE!</v>
      </c>
      <c r="F8488" t="e">
        <f>Table1[[#This Row],[Termékkör]]</f>
        <v>#VALUE!</v>
      </c>
      <c r="G8488" s="4" t="e">
        <f>Table1[[#This Row],[SzumElad]]</f>
        <v>#VALUE!</v>
      </c>
      <c r="H8488" s="7" t="e">
        <f>Table1[[#This Row],[Jut_%]]</f>
        <v>#VALUE!</v>
      </c>
      <c r="I8488" s="4" t="e">
        <f>Table1[[#This Row],[Jut]]</f>
        <v>#VALUE!</v>
      </c>
      <c r="J8488" s="4" t="e">
        <f>Table1[[#This Row],[Column1]]</f>
        <v>#VALUE!</v>
      </c>
    </row>
    <row r="8489" spans="1:10" hidden="1" x14ac:dyDescent="0.3">
      <c r="A8489" s="2" t="e">
        <f>Table1[[#This Row],[Befolyt]]</f>
        <v>#VALUE!</v>
      </c>
      <c r="B8489" t="e">
        <f>Table1[[#This Row],[ÜK]]</f>
        <v>#VALUE!</v>
      </c>
      <c r="C8489" s="3" t="e">
        <f>Table1[[#This Row],[Szla]]</f>
        <v>#VALUE!</v>
      </c>
      <c r="D8489" s="6" t="e">
        <f>Table1[[#This Row],[Kelt_hó]]</f>
        <v>#VALUE!</v>
      </c>
      <c r="E8489" t="e">
        <f>Table1[[#This Row],[Vevő]]</f>
        <v>#VALUE!</v>
      </c>
      <c r="F8489" t="e">
        <f>Table1[[#This Row],[Termékkör]]</f>
        <v>#VALUE!</v>
      </c>
      <c r="G8489" s="4" t="e">
        <f>Table1[[#This Row],[SzumElad]]</f>
        <v>#VALUE!</v>
      </c>
      <c r="H8489" s="7" t="e">
        <f>Table1[[#This Row],[Jut_%]]</f>
        <v>#VALUE!</v>
      </c>
      <c r="I8489" s="4" t="e">
        <f>Table1[[#This Row],[Jut]]</f>
        <v>#VALUE!</v>
      </c>
      <c r="J8489" s="4" t="e">
        <f>Table1[[#This Row],[Column1]]</f>
        <v>#VALUE!</v>
      </c>
    </row>
    <row r="8490" spans="1:10" hidden="1" x14ac:dyDescent="0.3">
      <c r="A8490" s="2" t="e">
        <f>Table1[[#This Row],[Befolyt]]</f>
        <v>#VALUE!</v>
      </c>
      <c r="B8490" t="e">
        <f>Table1[[#This Row],[ÜK]]</f>
        <v>#VALUE!</v>
      </c>
      <c r="C8490" s="3" t="e">
        <f>Table1[[#This Row],[Szla]]</f>
        <v>#VALUE!</v>
      </c>
      <c r="D8490" s="6" t="e">
        <f>Table1[[#This Row],[Kelt_hó]]</f>
        <v>#VALUE!</v>
      </c>
      <c r="E8490" t="e">
        <f>Table1[[#This Row],[Vevő]]</f>
        <v>#VALUE!</v>
      </c>
      <c r="F8490" t="e">
        <f>Table1[[#This Row],[Termékkör]]</f>
        <v>#VALUE!</v>
      </c>
      <c r="G8490" s="4" t="e">
        <f>Table1[[#This Row],[SzumElad]]</f>
        <v>#VALUE!</v>
      </c>
      <c r="H8490" s="7" t="e">
        <f>Table1[[#This Row],[Jut_%]]</f>
        <v>#VALUE!</v>
      </c>
      <c r="I8490" s="4" t="e">
        <f>Table1[[#This Row],[Jut]]</f>
        <v>#VALUE!</v>
      </c>
      <c r="J8490" s="4" t="e">
        <f>Table1[[#This Row],[Column1]]</f>
        <v>#VALUE!</v>
      </c>
    </row>
    <row r="8491" spans="1:10" hidden="1" x14ac:dyDescent="0.3">
      <c r="A8491" s="2" t="e">
        <f>Table1[[#This Row],[Befolyt]]</f>
        <v>#VALUE!</v>
      </c>
      <c r="B8491" t="e">
        <f>Table1[[#This Row],[ÜK]]</f>
        <v>#VALUE!</v>
      </c>
      <c r="C8491" s="3" t="e">
        <f>Table1[[#This Row],[Szla]]</f>
        <v>#VALUE!</v>
      </c>
      <c r="D8491" s="6" t="e">
        <f>Table1[[#This Row],[Kelt_hó]]</f>
        <v>#VALUE!</v>
      </c>
      <c r="E8491" t="e">
        <f>Table1[[#This Row],[Vevő]]</f>
        <v>#VALUE!</v>
      </c>
      <c r="F8491" t="e">
        <f>Table1[[#This Row],[Termékkör]]</f>
        <v>#VALUE!</v>
      </c>
      <c r="G8491" s="4" t="e">
        <f>Table1[[#This Row],[SzumElad]]</f>
        <v>#VALUE!</v>
      </c>
      <c r="H8491" s="7" t="e">
        <f>Table1[[#This Row],[Jut_%]]</f>
        <v>#VALUE!</v>
      </c>
      <c r="I8491" s="4" t="e">
        <f>Table1[[#This Row],[Jut]]</f>
        <v>#VALUE!</v>
      </c>
      <c r="J8491" s="4" t="e">
        <f>Table1[[#This Row],[Column1]]</f>
        <v>#VALUE!</v>
      </c>
    </row>
    <row r="8492" spans="1:10" hidden="1" x14ac:dyDescent="0.3">
      <c r="A8492" s="2" t="e">
        <f>Table1[[#This Row],[Befolyt]]</f>
        <v>#VALUE!</v>
      </c>
      <c r="B8492" t="e">
        <f>Table1[[#This Row],[ÜK]]</f>
        <v>#VALUE!</v>
      </c>
      <c r="C8492" s="3" t="e">
        <f>Table1[[#This Row],[Szla]]</f>
        <v>#VALUE!</v>
      </c>
      <c r="D8492" s="6" t="e">
        <f>Table1[[#This Row],[Kelt_hó]]</f>
        <v>#VALUE!</v>
      </c>
      <c r="E8492" t="e">
        <f>Table1[[#This Row],[Vevő]]</f>
        <v>#VALUE!</v>
      </c>
      <c r="F8492" t="e">
        <f>Table1[[#This Row],[Termékkör]]</f>
        <v>#VALUE!</v>
      </c>
      <c r="G8492" s="4" t="e">
        <f>Table1[[#This Row],[SzumElad]]</f>
        <v>#VALUE!</v>
      </c>
      <c r="H8492" s="7" t="e">
        <f>Table1[[#This Row],[Jut_%]]</f>
        <v>#VALUE!</v>
      </c>
      <c r="I8492" s="4" t="e">
        <f>Table1[[#This Row],[Jut]]</f>
        <v>#VALUE!</v>
      </c>
      <c r="J8492" s="4" t="e">
        <f>Table1[[#This Row],[Column1]]</f>
        <v>#VALUE!</v>
      </c>
    </row>
    <row r="8493" spans="1:10" hidden="1" x14ac:dyDescent="0.3">
      <c r="A8493" s="2" t="e">
        <f>Table1[[#This Row],[Befolyt]]</f>
        <v>#VALUE!</v>
      </c>
      <c r="B8493" t="e">
        <f>Table1[[#This Row],[ÜK]]</f>
        <v>#VALUE!</v>
      </c>
      <c r="C8493" s="3" t="e">
        <f>Table1[[#This Row],[Szla]]</f>
        <v>#VALUE!</v>
      </c>
      <c r="D8493" s="6" t="e">
        <f>Table1[[#This Row],[Kelt_hó]]</f>
        <v>#VALUE!</v>
      </c>
      <c r="E8493" t="e">
        <f>Table1[[#This Row],[Vevő]]</f>
        <v>#VALUE!</v>
      </c>
      <c r="F8493" t="e">
        <f>Table1[[#This Row],[Termékkör]]</f>
        <v>#VALUE!</v>
      </c>
      <c r="G8493" s="4" t="e">
        <f>Table1[[#This Row],[SzumElad]]</f>
        <v>#VALUE!</v>
      </c>
      <c r="H8493" s="7" t="e">
        <f>Table1[[#This Row],[Jut_%]]</f>
        <v>#VALUE!</v>
      </c>
      <c r="I8493" s="4" t="e">
        <f>Table1[[#This Row],[Jut]]</f>
        <v>#VALUE!</v>
      </c>
      <c r="J8493" s="4" t="e">
        <f>Table1[[#This Row],[Column1]]</f>
        <v>#VALUE!</v>
      </c>
    </row>
    <row r="8494" spans="1:10" hidden="1" x14ac:dyDescent="0.3">
      <c r="A8494" s="2" t="e">
        <f>Table1[[#This Row],[Befolyt]]</f>
        <v>#VALUE!</v>
      </c>
      <c r="B8494" t="e">
        <f>Table1[[#This Row],[ÜK]]</f>
        <v>#VALUE!</v>
      </c>
      <c r="C8494" s="3" t="e">
        <f>Table1[[#This Row],[Szla]]</f>
        <v>#VALUE!</v>
      </c>
      <c r="D8494" s="6" t="e">
        <f>Table1[[#This Row],[Kelt_hó]]</f>
        <v>#VALUE!</v>
      </c>
      <c r="E8494" t="e">
        <f>Table1[[#This Row],[Vevő]]</f>
        <v>#VALUE!</v>
      </c>
      <c r="F8494" t="e">
        <f>Table1[[#This Row],[Termékkör]]</f>
        <v>#VALUE!</v>
      </c>
      <c r="G8494" s="4" t="e">
        <f>Table1[[#This Row],[SzumElad]]</f>
        <v>#VALUE!</v>
      </c>
      <c r="H8494" s="7" t="e">
        <f>Table1[[#This Row],[Jut_%]]</f>
        <v>#VALUE!</v>
      </c>
      <c r="I8494" s="4" t="e">
        <f>Table1[[#This Row],[Jut]]</f>
        <v>#VALUE!</v>
      </c>
      <c r="J8494" s="4" t="e">
        <f>Table1[[#This Row],[Column1]]</f>
        <v>#VALUE!</v>
      </c>
    </row>
    <row r="8495" spans="1:10" hidden="1" x14ac:dyDescent="0.3">
      <c r="A8495" s="2" t="e">
        <f>Table1[[#This Row],[Befolyt]]</f>
        <v>#VALUE!</v>
      </c>
      <c r="B8495" t="e">
        <f>Table1[[#This Row],[ÜK]]</f>
        <v>#VALUE!</v>
      </c>
      <c r="C8495" s="3" t="e">
        <f>Table1[[#This Row],[Szla]]</f>
        <v>#VALUE!</v>
      </c>
      <c r="D8495" s="6" t="e">
        <f>Table1[[#This Row],[Kelt_hó]]</f>
        <v>#VALUE!</v>
      </c>
      <c r="E8495" t="e">
        <f>Table1[[#This Row],[Vevő]]</f>
        <v>#VALUE!</v>
      </c>
      <c r="F8495" t="e">
        <f>Table1[[#This Row],[Termékkör]]</f>
        <v>#VALUE!</v>
      </c>
      <c r="G8495" s="4" t="e">
        <f>Table1[[#This Row],[SzumElad]]</f>
        <v>#VALUE!</v>
      </c>
      <c r="H8495" s="7" t="e">
        <f>Table1[[#This Row],[Jut_%]]</f>
        <v>#VALUE!</v>
      </c>
      <c r="I8495" s="4" t="e">
        <f>Table1[[#This Row],[Jut]]</f>
        <v>#VALUE!</v>
      </c>
      <c r="J8495" s="4" t="e">
        <f>Table1[[#This Row],[Column1]]</f>
        <v>#VALUE!</v>
      </c>
    </row>
    <row r="8496" spans="1:10" hidden="1" x14ac:dyDescent="0.3">
      <c r="A8496" s="2" t="e">
        <f>Table1[[#This Row],[Befolyt]]</f>
        <v>#VALUE!</v>
      </c>
      <c r="B8496" t="e">
        <f>Table1[[#This Row],[ÜK]]</f>
        <v>#VALUE!</v>
      </c>
      <c r="C8496" s="3" t="e">
        <f>Table1[[#This Row],[Szla]]</f>
        <v>#VALUE!</v>
      </c>
      <c r="D8496" s="6" t="e">
        <f>Table1[[#This Row],[Kelt_hó]]</f>
        <v>#VALUE!</v>
      </c>
      <c r="E8496" t="e">
        <f>Table1[[#This Row],[Vevő]]</f>
        <v>#VALUE!</v>
      </c>
      <c r="F8496" t="e">
        <f>Table1[[#This Row],[Termékkör]]</f>
        <v>#VALUE!</v>
      </c>
      <c r="G8496" s="4" t="e">
        <f>Table1[[#This Row],[SzumElad]]</f>
        <v>#VALUE!</v>
      </c>
      <c r="H8496" s="7" t="e">
        <f>Table1[[#This Row],[Jut_%]]</f>
        <v>#VALUE!</v>
      </c>
      <c r="I8496" s="4" t="e">
        <f>Table1[[#This Row],[Jut]]</f>
        <v>#VALUE!</v>
      </c>
      <c r="J8496" s="4" t="e">
        <f>Table1[[#This Row],[Column1]]</f>
        <v>#VALUE!</v>
      </c>
    </row>
    <row r="8497" spans="1:10" hidden="1" x14ac:dyDescent="0.3">
      <c r="A8497" s="2" t="e">
        <f>Table1[[#This Row],[Befolyt]]</f>
        <v>#VALUE!</v>
      </c>
      <c r="B8497" t="e">
        <f>Table1[[#This Row],[ÜK]]</f>
        <v>#VALUE!</v>
      </c>
      <c r="C8497" s="3" t="e">
        <f>Table1[[#This Row],[Szla]]</f>
        <v>#VALUE!</v>
      </c>
      <c r="D8497" s="6" t="e">
        <f>Table1[[#This Row],[Kelt_hó]]</f>
        <v>#VALUE!</v>
      </c>
      <c r="E8497" t="e">
        <f>Table1[[#This Row],[Vevő]]</f>
        <v>#VALUE!</v>
      </c>
      <c r="F8497" t="e">
        <f>Table1[[#This Row],[Termékkör]]</f>
        <v>#VALUE!</v>
      </c>
      <c r="G8497" s="4" t="e">
        <f>Table1[[#This Row],[SzumElad]]</f>
        <v>#VALUE!</v>
      </c>
      <c r="H8497" s="7" t="e">
        <f>Table1[[#This Row],[Jut_%]]</f>
        <v>#VALUE!</v>
      </c>
      <c r="I8497" s="4" t="e">
        <f>Table1[[#This Row],[Jut]]</f>
        <v>#VALUE!</v>
      </c>
      <c r="J8497" s="4" t="e">
        <f>Table1[[#This Row],[Column1]]</f>
        <v>#VALUE!</v>
      </c>
    </row>
    <row r="8498" spans="1:10" hidden="1" x14ac:dyDescent="0.3">
      <c r="A8498" s="2" t="e">
        <f>Table1[[#This Row],[Befolyt]]</f>
        <v>#VALUE!</v>
      </c>
      <c r="B8498" t="e">
        <f>Table1[[#This Row],[ÜK]]</f>
        <v>#VALUE!</v>
      </c>
      <c r="C8498" s="3" t="e">
        <f>Table1[[#This Row],[Szla]]</f>
        <v>#VALUE!</v>
      </c>
      <c r="D8498" s="6" t="e">
        <f>Table1[[#This Row],[Kelt_hó]]</f>
        <v>#VALUE!</v>
      </c>
      <c r="E8498" t="e">
        <f>Table1[[#This Row],[Vevő]]</f>
        <v>#VALUE!</v>
      </c>
      <c r="F8498" t="e">
        <f>Table1[[#This Row],[Termékkör]]</f>
        <v>#VALUE!</v>
      </c>
      <c r="G8498" s="4" t="e">
        <f>Table1[[#This Row],[SzumElad]]</f>
        <v>#VALUE!</v>
      </c>
      <c r="H8498" s="7" t="e">
        <f>Table1[[#This Row],[Jut_%]]</f>
        <v>#VALUE!</v>
      </c>
      <c r="I8498" s="4" t="e">
        <f>Table1[[#This Row],[Jut]]</f>
        <v>#VALUE!</v>
      </c>
      <c r="J8498" s="4" t="e">
        <f>Table1[[#This Row],[Column1]]</f>
        <v>#VALUE!</v>
      </c>
    </row>
    <row r="8499" spans="1:10" hidden="1" x14ac:dyDescent="0.3">
      <c r="A8499" s="2" t="e">
        <f>Table1[[#This Row],[Befolyt]]</f>
        <v>#VALUE!</v>
      </c>
      <c r="B8499" t="e">
        <f>Table1[[#This Row],[ÜK]]</f>
        <v>#VALUE!</v>
      </c>
      <c r="C8499" s="3" t="e">
        <f>Table1[[#This Row],[Szla]]</f>
        <v>#VALUE!</v>
      </c>
      <c r="D8499" s="6" t="e">
        <f>Table1[[#This Row],[Kelt_hó]]</f>
        <v>#VALUE!</v>
      </c>
      <c r="E8499" t="e">
        <f>Table1[[#This Row],[Vevő]]</f>
        <v>#VALUE!</v>
      </c>
      <c r="F8499" t="e">
        <f>Table1[[#This Row],[Termékkör]]</f>
        <v>#VALUE!</v>
      </c>
      <c r="G8499" s="4" t="e">
        <f>Table1[[#This Row],[SzumElad]]</f>
        <v>#VALUE!</v>
      </c>
      <c r="H8499" s="7" t="e">
        <f>Table1[[#This Row],[Jut_%]]</f>
        <v>#VALUE!</v>
      </c>
      <c r="I8499" s="4" t="e">
        <f>Table1[[#This Row],[Jut]]</f>
        <v>#VALUE!</v>
      </c>
      <c r="J8499" s="4" t="e">
        <f>Table1[[#This Row],[Column1]]</f>
        <v>#VALUE!</v>
      </c>
    </row>
    <row r="8500" spans="1:10" hidden="1" x14ac:dyDescent="0.3">
      <c r="A8500" s="2" t="e">
        <f>Table1[[#This Row],[Befolyt]]</f>
        <v>#VALUE!</v>
      </c>
      <c r="B8500" t="e">
        <f>Table1[[#This Row],[ÜK]]</f>
        <v>#VALUE!</v>
      </c>
      <c r="C8500" s="3" t="e">
        <f>Table1[[#This Row],[Szla]]</f>
        <v>#VALUE!</v>
      </c>
      <c r="D8500" s="6" t="e">
        <f>Table1[[#This Row],[Kelt_hó]]</f>
        <v>#VALUE!</v>
      </c>
      <c r="E8500" t="e">
        <f>Table1[[#This Row],[Vevő]]</f>
        <v>#VALUE!</v>
      </c>
      <c r="F8500" t="e">
        <f>Table1[[#This Row],[Termékkör]]</f>
        <v>#VALUE!</v>
      </c>
      <c r="G8500" s="4" t="e">
        <f>Table1[[#This Row],[SzumElad]]</f>
        <v>#VALUE!</v>
      </c>
      <c r="H8500" s="7" t="e">
        <f>Table1[[#This Row],[Jut_%]]</f>
        <v>#VALUE!</v>
      </c>
      <c r="I8500" s="4" t="e">
        <f>Table1[[#This Row],[Jut]]</f>
        <v>#VALUE!</v>
      </c>
      <c r="J8500" s="4" t="e">
        <f>Table1[[#This Row],[Column1]]</f>
        <v>#VALUE!</v>
      </c>
    </row>
    <row r="8501" spans="1:10" hidden="1" x14ac:dyDescent="0.3">
      <c r="A8501" s="2" t="e">
        <f>Table1[[#This Row],[Befolyt]]</f>
        <v>#VALUE!</v>
      </c>
      <c r="B8501" t="e">
        <f>Table1[[#This Row],[ÜK]]</f>
        <v>#VALUE!</v>
      </c>
      <c r="C8501" s="3" t="e">
        <f>Table1[[#This Row],[Szla]]</f>
        <v>#VALUE!</v>
      </c>
      <c r="D8501" s="6" t="e">
        <f>Table1[[#This Row],[Kelt_hó]]</f>
        <v>#VALUE!</v>
      </c>
      <c r="E8501" t="e">
        <f>Table1[[#This Row],[Vevő]]</f>
        <v>#VALUE!</v>
      </c>
      <c r="F8501" t="e">
        <f>Table1[[#This Row],[Termékkör]]</f>
        <v>#VALUE!</v>
      </c>
      <c r="G8501" s="4" t="e">
        <f>Table1[[#This Row],[SzumElad]]</f>
        <v>#VALUE!</v>
      </c>
      <c r="H8501" s="7" t="e">
        <f>Table1[[#This Row],[Jut_%]]</f>
        <v>#VALUE!</v>
      </c>
      <c r="I8501" s="4" t="e">
        <f>Table1[[#This Row],[Jut]]</f>
        <v>#VALUE!</v>
      </c>
      <c r="J8501" s="4" t="e">
        <f>Table1[[#This Row],[Column1]]</f>
        <v>#VALUE!</v>
      </c>
    </row>
    <row r="8502" spans="1:10" hidden="1" x14ac:dyDescent="0.3">
      <c r="A8502" s="2" t="e">
        <f>Table1[[#This Row],[Befolyt]]</f>
        <v>#VALUE!</v>
      </c>
      <c r="B8502" t="e">
        <f>Table1[[#This Row],[ÜK]]</f>
        <v>#VALUE!</v>
      </c>
      <c r="C8502" s="3" t="e">
        <f>Table1[[#This Row],[Szla]]</f>
        <v>#VALUE!</v>
      </c>
      <c r="D8502" s="6" t="e">
        <f>Table1[[#This Row],[Kelt_hó]]</f>
        <v>#VALUE!</v>
      </c>
      <c r="E8502" t="e">
        <f>Table1[[#This Row],[Vevő]]</f>
        <v>#VALUE!</v>
      </c>
      <c r="F8502" t="e">
        <f>Table1[[#This Row],[Termékkör]]</f>
        <v>#VALUE!</v>
      </c>
      <c r="G8502" s="4" t="e">
        <f>Table1[[#This Row],[SzumElad]]</f>
        <v>#VALUE!</v>
      </c>
      <c r="H8502" s="7" t="e">
        <f>Table1[[#This Row],[Jut_%]]</f>
        <v>#VALUE!</v>
      </c>
      <c r="I8502" s="4" t="e">
        <f>Table1[[#This Row],[Jut]]</f>
        <v>#VALUE!</v>
      </c>
      <c r="J8502" s="4" t="e">
        <f>Table1[[#This Row],[Column1]]</f>
        <v>#VALUE!</v>
      </c>
    </row>
    <row r="8503" spans="1:10" hidden="1" x14ac:dyDescent="0.3">
      <c r="A8503" s="2" t="e">
        <f>Table1[[#This Row],[Befolyt]]</f>
        <v>#VALUE!</v>
      </c>
      <c r="B8503" t="e">
        <f>Table1[[#This Row],[ÜK]]</f>
        <v>#VALUE!</v>
      </c>
      <c r="C8503" s="3" t="e">
        <f>Table1[[#This Row],[Szla]]</f>
        <v>#VALUE!</v>
      </c>
      <c r="D8503" s="6" t="e">
        <f>Table1[[#This Row],[Kelt_hó]]</f>
        <v>#VALUE!</v>
      </c>
      <c r="E8503" t="e">
        <f>Table1[[#This Row],[Vevő]]</f>
        <v>#VALUE!</v>
      </c>
      <c r="F8503" t="e">
        <f>Table1[[#This Row],[Termékkör]]</f>
        <v>#VALUE!</v>
      </c>
      <c r="G8503" s="4" t="e">
        <f>Table1[[#This Row],[SzumElad]]</f>
        <v>#VALUE!</v>
      </c>
      <c r="H8503" s="7" t="e">
        <f>Table1[[#This Row],[Jut_%]]</f>
        <v>#VALUE!</v>
      </c>
      <c r="I8503" s="4" t="e">
        <f>Table1[[#This Row],[Jut]]</f>
        <v>#VALUE!</v>
      </c>
      <c r="J8503" s="4" t="e">
        <f>Table1[[#This Row],[Column1]]</f>
        <v>#VALUE!</v>
      </c>
    </row>
    <row r="8504" spans="1:10" hidden="1" x14ac:dyDescent="0.3">
      <c r="A8504" s="2" t="e">
        <f>Table1[[#This Row],[Befolyt]]</f>
        <v>#VALUE!</v>
      </c>
      <c r="B8504" t="e">
        <f>Table1[[#This Row],[ÜK]]</f>
        <v>#VALUE!</v>
      </c>
      <c r="C8504" s="3" t="e">
        <f>Table1[[#This Row],[Szla]]</f>
        <v>#VALUE!</v>
      </c>
      <c r="D8504" s="6" t="e">
        <f>Table1[[#This Row],[Kelt_hó]]</f>
        <v>#VALUE!</v>
      </c>
      <c r="E8504" t="e">
        <f>Table1[[#This Row],[Vevő]]</f>
        <v>#VALUE!</v>
      </c>
      <c r="F8504" t="e">
        <f>Table1[[#This Row],[Termékkör]]</f>
        <v>#VALUE!</v>
      </c>
      <c r="G8504" s="4" t="e">
        <f>Table1[[#This Row],[SzumElad]]</f>
        <v>#VALUE!</v>
      </c>
      <c r="H8504" s="7" t="e">
        <f>Table1[[#This Row],[Jut_%]]</f>
        <v>#VALUE!</v>
      </c>
      <c r="I8504" s="4" t="e">
        <f>Table1[[#This Row],[Jut]]</f>
        <v>#VALUE!</v>
      </c>
      <c r="J8504" s="4" t="e">
        <f>Table1[[#This Row],[Column1]]</f>
        <v>#VALUE!</v>
      </c>
    </row>
    <row r="8505" spans="1:10" hidden="1" x14ac:dyDescent="0.3">
      <c r="A8505" s="2" t="e">
        <f>Table1[[#This Row],[Befolyt]]</f>
        <v>#VALUE!</v>
      </c>
      <c r="B8505" t="e">
        <f>Table1[[#This Row],[ÜK]]</f>
        <v>#VALUE!</v>
      </c>
      <c r="C8505" s="3" t="e">
        <f>Table1[[#This Row],[Szla]]</f>
        <v>#VALUE!</v>
      </c>
      <c r="D8505" s="6" t="e">
        <f>Table1[[#This Row],[Kelt_hó]]</f>
        <v>#VALUE!</v>
      </c>
      <c r="E8505" t="e">
        <f>Table1[[#This Row],[Vevő]]</f>
        <v>#VALUE!</v>
      </c>
      <c r="F8505" t="e">
        <f>Table1[[#This Row],[Termékkör]]</f>
        <v>#VALUE!</v>
      </c>
      <c r="G8505" s="4" t="e">
        <f>Table1[[#This Row],[SzumElad]]</f>
        <v>#VALUE!</v>
      </c>
      <c r="H8505" s="7" t="e">
        <f>Table1[[#This Row],[Jut_%]]</f>
        <v>#VALUE!</v>
      </c>
      <c r="I8505" s="4" t="e">
        <f>Table1[[#This Row],[Jut]]</f>
        <v>#VALUE!</v>
      </c>
      <c r="J8505" s="4" t="e">
        <f>Table1[[#This Row],[Column1]]</f>
        <v>#VALUE!</v>
      </c>
    </row>
    <row r="8506" spans="1:10" hidden="1" x14ac:dyDescent="0.3">
      <c r="A8506" s="2" t="e">
        <f>Table1[[#This Row],[Befolyt]]</f>
        <v>#VALUE!</v>
      </c>
      <c r="B8506" t="e">
        <f>Table1[[#This Row],[ÜK]]</f>
        <v>#VALUE!</v>
      </c>
      <c r="C8506" s="3" t="e">
        <f>Table1[[#This Row],[Szla]]</f>
        <v>#VALUE!</v>
      </c>
      <c r="D8506" s="6" t="e">
        <f>Table1[[#This Row],[Kelt_hó]]</f>
        <v>#VALUE!</v>
      </c>
      <c r="E8506" t="e">
        <f>Table1[[#This Row],[Vevő]]</f>
        <v>#VALUE!</v>
      </c>
      <c r="F8506" t="e">
        <f>Table1[[#This Row],[Termékkör]]</f>
        <v>#VALUE!</v>
      </c>
      <c r="G8506" s="4" t="e">
        <f>Table1[[#This Row],[SzumElad]]</f>
        <v>#VALUE!</v>
      </c>
      <c r="H8506" s="7" t="e">
        <f>Table1[[#This Row],[Jut_%]]</f>
        <v>#VALUE!</v>
      </c>
      <c r="I8506" s="4" t="e">
        <f>Table1[[#This Row],[Jut]]</f>
        <v>#VALUE!</v>
      </c>
      <c r="J8506" s="4" t="e">
        <f>Table1[[#This Row],[Column1]]</f>
        <v>#VALUE!</v>
      </c>
    </row>
    <row r="8507" spans="1:10" hidden="1" x14ac:dyDescent="0.3">
      <c r="A8507" s="2" t="e">
        <f>Table1[[#This Row],[Befolyt]]</f>
        <v>#VALUE!</v>
      </c>
      <c r="B8507" t="e">
        <f>Table1[[#This Row],[ÜK]]</f>
        <v>#VALUE!</v>
      </c>
      <c r="C8507" s="3" t="e">
        <f>Table1[[#This Row],[Szla]]</f>
        <v>#VALUE!</v>
      </c>
      <c r="D8507" s="6" t="e">
        <f>Table1[[#This Row],[Kelt_hó]]</f>
        <v>#VALUE!</v>
      </c>
      <c r="E8507" t="e">
        <f>Table1[[#This Row],[Vevő]]</f>
        <v>#VALUE!</v>
      </c>
      <c r="F8507" t="e">
        <f>Table1[[#This Row],[Termékkör]]</f>
        <v>#VALUE!</v>
      </c>
      <c r="G8507" s="4" t="e">
        <f>Table1[[#This Row],[SzumElad]]</f>
        <v>#VALUE!</v>
      </c>
      <c r="H8507" s="7" t="e">
        <f>Table1[[#This Row],[Jut_%]]</f>
        <v>#VALUE!</v>
      </c>
      <c r="I8507" s="4" t="e">
        <f>Table1[[#This Row],[Jut]]</f>
        <v>#VALUE!</v>
      </c>
      <c r="J8507" s="4" t="e">
        <f>Table1[[#This Row],[Column1]]</f>
        <v>#VALUE!</v>
      </c>
    </row>
    <row r="8508" spans="1:10" hidden="1" x14ac:dyDescent="0.3">
      <c r="A8508" s="2" t="e">
        <f>Table1[[#This Row],[Befolyt]]</f>
        <v>#VALUE!</v>
      </c>
      <c r="B8508" t="e">
        <f>Table1[[#This Row],[ÜK]]</f>
        <v>#VALUE!</v>
      </c>
      <c r="C8508" s="3" t="e">
        <f>Table1[[#This Row],[Szla]]</f>
        <v>#VALUE!</v>
      </c>
      <c r="D8508" s="6" t="e">
        <f>Table1[[#This Row],[Kelt_hó]]</f>
        <v>#VALUE!</v>
      </c>
      <c r="E8508" t="e">
        <f>Table1[[#This Row],[Vevő]]</f>
        <v>#VALUE!</v>
      </c>
      <c r="F8508" t="e">
        <f>Table1[[#This Row],[Termékkör]]</f>
        <v>#VALUE!</v>
      </c>
      <c r="G8508" s="4" t="e">
        <f>Table1[[#This Row],[SzumElad]]</f>
        <v>#VALUE!</v>
      </c>
      <c r="H8508" s="7" t="e">
        <f>Table1[[#This Row],[Jut_%]]</f>
        <v>#VALUE!</v>
      </c>
      <c r="I8508" s="4" t="e">
        <f>Table1[[#This Row],[Jut]]</f>
        <v>#VALUE!</v>
      </c>
      <c r="J8508" s="4" t="e">
        <f>Table1[[#This Row],[Column1]]</f>
        <v>#VALUE!</v>
      </c>
    </row>
    <row r="8509" spans="1:10" hidden="1" x14ac:dyDescent="0.3">
      <c r="A8509" s="2" t="e">
        <f>Table1[[#This Row],[Befolyt]]</f>
        <v>#VALUE!</v>
      </c>
      <c r="B8509" t="e">
        <f>Table1[[#This Row],[ÜK]]</f>
        <v>#VALUE!</v>
      </c>
      <c r="C8509" s="3" t="e">
        <f>Table1[[#This Row],[Szla]]</f>
        <v>#VALUE!</v>
      </c>
      <c r="D8509" s="6" t="e">
        <f>Table1[[#This Row],[Kelt_hó]]</f>
        <v>#VALUE!</v>
      </c>
      <c r="E8509" t="e">
        <f>Table1[[#This Row],[Vevő]]</f>
        <v>#VALUE!</v>
      </c>
      <c r="F8509" t="e">
        <f>Table1[[#This Row],[Termékkör]]</f>
        <v>#VALUE!</v>
      </c>
      <c r="G8509" s="4" t="e">
        <f>Table1[[#This Row],[SzumElad]]</f>
        <v>#VALUE!</v>
      </c>
      <c r="H8509" s="7" t="e">
        <f>Table1[[#This Row],[Jut_%]]</f>
        <v>#VALUE!</v>
      </c>
      <c r="I8509" s="4" t="e">
        <f>Table1[[#This Row],[Jut]]</f>
        <v>#VALUE!</v>
      </c>
      <c r="J8509" s="4" t="e">
        <f>Table1[[#This Row],[Column1]]</f>
        <v>#VALUE!</v>
      </c>
    </row>
    <row r="8510" spans="1:10" hidden="1" x14ac:dyDescent="0.3">
      <c r="A8510" s="2" t="e">
        <f>Table1[[#This Row],[Befolyt]]</f>
        <v>#VALUE!</v>
      </c>
      <c r="B8510" t="e">
        <f>Table1[[#This Row],[ÜK]]</f>
        <v>#VALUE!</v>
      </c>
      <c r="C8510" s="3" t="e">
        <f>Table1[[#This Row],[Szla]]</f>
        <v>#VALUE!</v>
      </c>
      <c r="D8510" s="6" t="e">
        <f>Table1[[#This Row],[Kelt_hó]]</f>
        <v>#VALUE!</v>
      </c>
      <c r="E8510" t="e">
        <f>Table1[[#This Row],[Vevő]]</f>
        <v>#VALUE!</v>
      </c>
      <c r="F8510" t="e">
        <f>Table1[[#This Row],[Termékkör]]</f>
        <v>#VALUE!</v>
      </c>
      <c r="G8510" s="4" t="e">
        <f>Table1[[#This Row],[SzumElad]]</f>
        <v>#VALUE!</v>
      </c>
      <c r="H8510" s="7" t="e">
        <f>Table1[[#This Row],[Jut_%]]</f>
        <v>#VALUE!</v>
      </c>
      <c r="I8510" s="4" t="e">
        <f>Table1[[#This Row],[Jut]]</f>
        <v>#VALUE!</v>
      </c>
      <c r="J8510" s="4" t="e">
        <f>Table1[[#This Row],[Column1]]</f>
        <v>#VALUE!</v>
      </c>
    </row>
    <row r="8511" spans="1:10" hidden="1" x14ac:dyDescent="0.3">
      <c r="A8511" s="2" t="e">
        <f>Table1[[#This Row],[Befolyt]]</f>
        <v>#VALUE!</v>
      </c>
      <c r="B8511" t="e">
        <f>Table1[[#This Row],[ÜK]]</f>
        <v>#VALUE!</v>
      </c>
      <c r="C8511" s="3" t="e">
        <f>Table1[[#This Row],[Szla]]</f>
        <v>#VALUE!</v>
      </c>
      <c r="D8511" s="6" t="e">
        <f>Table1[[#This Row],[Kelt_hó]]</f>
        <v>#VALUE!</v>
      </c>
      <c r="E8511" t="e">
        <f>Table1[[#This Row],[Vevő]]</f>
        <v>#VALUE!</v>
      </c>
      <c r="F8511" t="e">
        <f>Table1[[#This Row],[Termékkör]]</f>
        <v>#VALUE!</v>
      </c>
      <c r="G8511" s="4" t="e">
        <f>Table1[[#This Row],[SzumElad]]</f>
        <v>#VALUE!</v>
      </c>
      <c r="H8511" s="7" t="e">
        <f>Table1[[#This Row],[Jut_%]]</f>
        <v>#VALUE!</v>
      </c>
      <c r="I8511" s="4" t="e">
        <f>Table1[[#This Row],[Jut]]</f>
        <v>#VALUE!</v>
      </c>
      <c r="J8511" s="4" t="e">
        <f>Table1[[#This Row],[Column1]]</f>
        <v>#VALUE!</v>
      </c>
    </row>
    <row r="8512" spans="1:10" hidden="1" x14ac:dyDescent="0.3">
      <c r="A8512" s="2" t="e">
        <f>Table1[[#This Row],[Befolyt]]</f>
        <v>#VALUE!</v>
      </c>
      <c r="B8512" t="e">
        <f>Table1[[#This Row],[ÜK]]</f>
        <v>#VALUE!</v>
      </c>
      <c r="C8512" s="3" t="e">
        <f>Table1[[#This Row],[Szla]]</f>
        <v>#VALUE!</v>
      </c>
      <c r="D8512" s="6" t="e">
        <f>Table1[[#This Row],[Kelt_hó]]</f>
        <v>#VALUE!</v>
      </c>
      <c r="E8512" t="e">
        <f>Table1[[#This Row],[Vevő]]</f>
        <v>#VALUE!</v>
      </c>
      <c r="F8512" t="e">
        <f>Table1[[#This Row],[Termékkör]]</f>
        <v>#VALUE!</v>
      </c>
      <c r="G8512" s="4" t="e">
        <f>Table1[[#This Row],[SzumElad]]</f>
        <v>#VALUE!</v>
      </c>
      <c r="H8512" s="7" t="e">
        <f>Table1[[#This Row],[Jut_%]]</f>
        <v>#VALUE!</v>
      </c>
      <c r="I8512" s="4" t="e">
        <f>Table1[[#This Row],[Jut]]</f>
        <v>#VALUE!</v>
      </c>
      <c r="J8512" s="4" t="e">
        <f>Table1[[#This Row],[Column1]]</f>
        <v>#VALUE!</v>
      </c>
    </row>
    <row r="8513" spans="1:10" hidden="1" x14ac:dyDescent="0.3">
      <c r="A8513" s="2" t="e">
        <f>Table1[[#This Row],[Befolyt]]</f>
        <v>#VALUE!</v>
      </c>
      <c r="B8513" t="e">
        <f>Table1[[#This Row],[ÜK]]</f>
        <v>#VALUE!</v>
      </c>
      <c r="C8513" s="3" t="e">
        <f>Table1[[#This Row],[Szla]]</f>
        <v>#VALUE!</v>
      </c>
      <c r="D8513" s="6" t="e">
        <f>Table1[[#This Row],[Kelt_hó]]</f>
        <v>#VALUE!</v>
      </c>
      <c r="E8513" t="e">
        <f>Table1[[#This Row],[Vevő]]</f>
        <v>#VALUE!</v>
      </c>
      <c r="F8513" t="e">
        <f>Table1[[#This Row],[Termékkör]]</f>
        <v>#VALUE!</v>
      </c>
      <c r="G8513" s="4" t="e">
        <f>Table1[[#This Row],[SzumElad]]</f>
        <v>#VALUE!</v>
      </c>
      <c r="H8513" s="7" t="e">
        <f>Table1[[#This Row],[Jut_%]]</f>
        <v>#VALUE!</v>
      </c>
      <c r="I8513" s="4" t="e">
        <f>Table1[[#This Row],[Jut]]</f>
        <v>#VALUE!</v>
      </c>
      <c r="J8513" s="4" t="e">
        <f>Table1[[#This Row],[Column1]]</f>
        <v>#VALUE!</v>
      </c>
    </row>
    <row r="8514" spans="1:10" hidden="1" x14ac:dyDescent="0.3">
      <c r="A8514" s="2" t="e">
        <f>Table1[[#This Row],[Befolyt]]</f>
        <v>#VALUE!</v>
      </c>
      <c r="B8514" t="e">
        <f>Table1[[#This Row],[ÜK]]</f>
        <v>#VALUE!</v>
      </c>
      <c r="C8514" s="3" t="e">
        <f>Table1[[#This Row],[Szla]]</f>
        <v>#VALUE!</v>
      </c>
      <c r="D8514" s="6" t="e">
        <f>Table1[[#This Row],[Kelt_hó]]</f>
        <v>#VALUE!</v>
      </c>
      <c r="E8514" t="e">
        <f>Table1[[#This Row],[Vevő]]</f>
        <v>#VALUE!</v>
      </c>
      <c r="F8514" t="e">
        <f>Table1[[#This Row],[Termékkör]]</f>
        <v>#VALUE!</v>
      </c>
      <c r="G8514" s="4" t="e">
        <f>Table1[[#This Row],[SzumElad]]</f>
        <v>#VALUE!</v>
      </c>
      <c r="H8514" s="7" t="e">
        <f>Table1[[#This Row],[Jut_%]]</f>
        <v>#VALUE!</v>
      </c>
      <c r="I8514" s="4" t="e">
        <f>Table1[[#This Row],[Jut]]</f>
        <v>#VALUE!</v>
      </c>
      <c r="J8514" s="4" t="e">
        <f>Table1[[#This Row],[Column1]]</f>
        <v>#VALUE!</v>
      </c>
    </row>
    <row r="8515" spans="1:10" hidden="1" x14ac:dyDescent="0.3">
      <c r="A8515" s="2" t="e">
        <f>Table1[[#This Row],[Befolyt]]</f>
        <v>#VALUE!</v>
      </c>
      <c r="B8515" t="e">
        <f>Table1[[#This Row],[ÜK]]</f>
        <v>#VALUE!</v>
      </c>
      <c r="C8515" s="3" t="e">
        <f>Table1[[#This Row],[Szla]]</f>
        <v>#VALUE!</v>
      </c>
      <c r="D8515" s="6" t="e">
        <f>Table1[[#This Row],[Kelt_hó]]</f>
        <v>#VALUE!</v>
      </c>
      <c r="E8515" t="e">
        <f>Table1[[#This Row],[Vevő]]</f>
        <v>#VALUE!</v>
      </c>
      <c r="F8515" t="e">
        <f>Table1[[#This Row],[Termékkör]]</f>
        <v>#VALUE!</v>
      </c>
      <c r="G8515" s="4" t="e">
        <f>Table1[[#This Row],[SzumElad]]</f>
        <v>#VALUE!</v>
      </c>
      <c r="H8515" s="7" t="e">
        <f>Table1[[#This Row],[Jut_%]]</f>
        <v>#VALUE!</v>
      </c>
      <c r="I8515" s="4" t="e">
        <f>Table1[[#This Row],[Jut]]</f>
        <v>#VALUE!</v>
      </c>
      <c r="J8515" s="4" t="e">
        <f>Table1[[#This Row],[Column1]]</f>
        <v>#VALUE!</v>
      </c>
    </row>
    <row r="8516" spans="1:10" hidden="1" x14ac:dyDescent="0.3">
      <c r="A8516" s="2" t="e">
        <f>Table1[[#This Row],[Befolyt]]</f>
        <v>#VALUE!</v>
      </c>
      <c r="B8516" t="e">
        <f>Table1[[#This Row],[ÜK]]</f>
        <v>#VALUE!</v>
      </c>
      <c r="C8516" s="3" t="e">
        <f>Table1[[#This Row],[Szla]]</f>
        <v>#VALUE!</v>
      </c>
      <c r="D8516" s="6" t="e">
        <f>Table1[[#This Row],[Kelt_hó]]</f>
        <v>#VALUE!</v>
      </c>
      <c r="E8516" t="e">
        <f>Table1[[#This Row],[Vevő]]</f>
        <v>#VALUE!</v>
      </c>
      <c r="F8516" t="e">
        <f>Table1[[#This Row],[Termékkör]]</f>
        <v>#VALUE!</v>
      </c>
      <c r="G8516" s="4" t="e">
        <f>Table1[[#This Row],[SzumElad]]</f>
        <v>#VALUE!</v>
      </c>
      <c r="H8516" s="7" t="e">
        <f>Table1[[#This Row],[Jut_%]]</f>
        <v>#VALUE!</v>
      </c>
      <c r="I8516" s="4" t="e">
        <f>Table1[[#This Row],[Jut]]</f>
        <v>#VALUE!</v>
      </c>
      <c r="J8516" s="4" t="e">
        <f>Table1[[#This Row],[Column1]]</f>
        <v>#VALUE!</v>
      </c>
    </row>
    <row r="8517" spans="1:10" hidden="1" x14ac:dyDescent="0.3">
      <c r="A8517" s="2" t="e">
        <f>Table1[[#This Row],[Befolyt]]</f>
        <v>#VALUE!</v>
      </c>
      <c r="B8517" t="e">
        <f>Table1[[#This Row],[ÜK]]</f>
        <v>#VALUE!</v>
      </c>
      <c r="C8517" s="3" t="e">
        <f>Table1[[#This Row],[Szla]]</f>
        <v>#VALUE!</v>
      </c>
      <c r="D8517" s="6" t="e">
        <f>Table1[[#This Row],[Kelt_hó]]</f>
        <v>#VALUE!</v>
      </c>
      <c r="E8517" t="e">
        <f>Table1[[#This Row],[Vevő]]</f>
        <v>#VALUE!</v>
      </c>
      <c r="F8517" t="e">
        <f>Table1[[#This Row],[Termékkör]]</f>
        <v>#VALUE!</v>
      </c>
      <c r="G8517" s="4" t="e">
        <f>Table1[[#This Row],[SzumElad]]</f>
        <v>#VALUE!</v>
      </c>
      <c r="H8517" s="7" t="e">
        <f>Table1[[#This Row],[Jut_%]]</f>
        <v>#VALUE!</v>
      </c>
      <c r="I8517" s="4" t="e">
        <f>Table1[[#This Row],[Jut]]</f>
        <v>#VALUE!</v>
      </c>
      <c r="J8517" s="4" t="e">
        <f>Table1[[#This Row],[Column1]]</f>
        <v>#VALUE!</v>
      </c>
    </row>
    <row r="8518" spans="1:10" hidden="1" x14ac:dyDescent="0.3">
      <c r="A8518" s="2" t="e">
        <f>Table1[[#This Row],[Befolyt]]</f>
        <v>#VALUE!</v>
      </c>
      <c r="B8518" t="e">
        <f>Table1[[#This Row],[ÜK]]</f>
        <v>#VALUE!</v>
      </c>
      <c r="C8518" s="3" t="e">
        <f>Table1[[#This Row],[Szla]]</f>
        <v>#VALUE!</v>
      </c>
      <c r="D8518" s="6" t="e">
        <f>Table1[[#This Row],[Kelt_hó]]</f>
        <v>#VALUE!</v>
      </c>
      <c r="E8518" t="e">
        <f>Table1[[#This Row],[Vevő]]</f>
        <v>#VALUE!</v>
      </c>
      <c r="F8518" t="e">
        <f>Table1[[#This Row],[Termékkör]]</f>
        <v>#VALUE!</v>
      </c>
      <c r="G8518" s="4" t="e">
        <f>Table1[[#This Row],[SzumElad]]</f>
        <v>#VALUE!</v>
      </c>
      <c r="H8518" s="7" t="e">
        <f>Table1[[#This Row],[Jut_%]]</f>
        <v>#VALUE!</v>
      </c>
      <c r="I8518" s="4" t="e">
        <f>Table1[[#This Row],[Jut]]</f>
        <v>#VALUE!</v>
      </c>
      <c r="J8518" s="4" t="e">
        <f>Table1[[#This Row],[Column1]]</f>
        <v>#VALUE!</v>
      </c>
    </row>
    <row r="8519" spans="1:10" hidden="1" x14ac:dyDescent="0.3">
      <c r="A8519" s="2" t="e">
        <f>Table1[[#This Row],[Befolyt]]</f>
        <v>#VALUE!</v>
      </c>
      <c r="B8519" t="e">
        <f>Table1[[#This Row],[ÜK]]</f>
        <v>#VALUE!</v>
      </c>
      <c r="C8519" s="3" t="e">
        <f>Table1[[#This Row],[Szla]]</f>
        <v>#VALUE!</v>
      </c>
      <c r="D8519" s="6" t="e">
        <f>Table1[[#This Row],[Kelt_hó]]</f>
        <v>#VALUE!</v>
      </c>
      <c r="E8519" t="e">
        <f>Table1[[#This Row],[Vevő]]</f>
        <v>#VALUE!</v>
      </c>
      <c r="F8519" t="e">
        <f>Table1[[#This Row],[Termékkör]]</f>
        <v>#VALUE!</v>
      </c>
      <c r="G8519" s="4" t="e">
        <f>Table1[[#This Row],[SzumElad]]</f>
        <v>#VALUE!</v>
      </c>
      <c r="H8519" s="7" t="e">
        <f>Table1[[#This Row],[Jut_%]]</f>
        <v>#VALUE!</v>
      </c>
      <c r="I8519" s="4" t="e">
        <f>Table1[[#This Row],[Jut]]</f>
        <v>#VALUE!</v>
      </c>
      <c r="J8519" s="4" t="e">
        <f>Table1[[#This Row],[Column1]]</f>
        <v>#VALUE!</v>
      </c>
    </row>
    <row r="8520" spans="1:10" hidden="1" x14ac:dyDescent="0.3">
      <c r="A8520" s="2" t="e">
        <f>Table1[[#This Row],[Befolyt]]</f>
        <v>#VALUE!</v>
      </c>
      <c r="B8520" t="e">
        <f>Table1[[#This Row],[ÜK]]</f>
        <v>#VALUE!</v>
      </c>
      <c r="C8520" s="3" t="e">
        <f>Table1[[#This Row],[Szla]]</f>
        <v>#VALUE!</v>
      </c>
      <c r="D8520" s="6" t="e">
        <f>Table1[[#This Row],[Kelt_hó]]</f>
        <v>#VALUE!</v>
      </c>
      <c r="E8520" t="e">
        <f>Table1[[#This Row],[Vevő]]</f>
        <v>#VALUE!</v>
      </c>
      <c r="F8520" t="e">
        <f>Table1[[#This Row],[Termékkör]]</f>
        <v>#VALUE!</v>
      </c>
      <c r="G8520" s="4" t="e">
        <f>Table1[[#This Row],[SzumElad]]</f>
        <v>#VALUE!</v>
      </c>
      <c r="H8520" s="7" t="e">
        <f>Table1[[#This Row],[Jut_%]]</f>
        <v>#VALUE!</v>
      </c>
      <c r="I8520" s="4" t="e">
        <f>Table1[[#This Row],[Jut]]</f>
        <v>#VALUE!</v>
      </c>
      <c r="J8520" s="4" t="e">
        <f>Table1[[#This Row],[Column1]]</f>
        <v>#VALUE!</v>
      </c>
    </row>
    <row r="8521" spans="1:10" hidden="1" x14ac:dyDescent="0.3">
      <c r="A8521" s="2" t="e">
        <f>Table1[[#This Row],[Befolyt]]</f>
        <v>#VALUE!</v>
      </c>
      <c r="B8521" t="e">
        <f>Table1[[#This Row],[ÜK]]</f>
        <v>#VALUE!</v>
      </c>
      <c r="C8521" s="3" t="e">
        <f>Table1[[#This Row],[Szla]]</f>
        <v>#VALUE!</v>
      </c>
      <c r="D8521" s="6" t="e">
        <f>Table1[[#This Row],[Kelt_hó]]</f>
        <v>#VALUE!</v>
      </c>
      <c r="E8521" t="e">
        <f>Table1[[#This Row],[Vevő]]</f>
        <v>#VALUE!</v>
      </c>
      <c r="F8521" t="e">
        <f>Table1[[#This Row],[Termékkör]]</f>
        <v>#VALUE!</v>
      </c>
      <c r="G8521" s="4" t="e">
        <f>Table1[[#This Row],[SzumElad]]</f>
        <v>#VALUE!</v>
      </c>
      <c r="H8521" s="7" t="e">
        <f>Table1[[#This Row],[Jut_%]]</f>
        <v>#VALUE!</v>
      </c>
      <c r="I8521" s="4" t="e">
        <f>Table1[[#This Row],[Jut]]</f>
        <v>#VALUE!</v>
      </c>
      <c r="J8521" s="4" t="e">
        <f>Table1[[#This Row],[Column1]]</f>
        <v>#VALUE!</v>
      </c>
    </row>
    <row r="8522" spans="1:10" hidden="1" x14ac:dyDescent="0.3">
      <c r="A8522" s="2" t="e">
        <f>Table1[[#This Row],[Befolyt]]</f>
        <v>#VALUE!</v>
      </c>
      <c r="B8522" t="e">
        <f>Table1[[#This Row],[ÜK]]</f>
        <v>#VALUE!</v>
      </c>
      <c r="C8522" s="3" t="e">
        <f>Table1[[#This Row],[Szla]]</f>
        <v>#VALUE!</v>
      </c>
      <c r="D8522" s="6" t="e">
        <f>Table1[[#This Row],[Kelt_hó]]</f>
        <v>#VALUE!</v>
      </c>
      <c r="E8522" t="e">
        <f>Table1[[#This Row],[Vevő]]</f>
        <v>#VALUE!</v>
      </c>
      <c r="F8522" t="e">
        <f>Table1[[#This Row],[Termékkör]]</f>
        <v>#VALUE!</v>
      </c>
      <c r="G8522" s="4" t="e">
        <f>Table1[[#This Row],[SzumElad]]</f>
        <v>#VALUE!</v>
      </c>
      <c r="H8522" s="7" t="e">
        <f>Table1[[#This Row],[Jut_%]]</f>
        <v>#VALUE!</v>
      </c>
      <c r="I8522" s="4" t="e">
        <f>Table1[[#This Row],[Jut]]</f>
        <v>#VALUE!</v>
      </c>
      <c r="J8522" s="4" t="e">
        <f>Table1[[#This Row],[Column1]]</f>
        <v>#VALUE!</v>
      </c>
    </row>
    <row r="8523" spans="1:10" hidden="1" x14ac:dyDescent="0.3">
      <c r="A8523" s="2" t="e">
        <f>Table1[[#This Row],[Befolyt]]</f>
        <v>#VALUE!</v>
      </c>
      <c r="B8523" t="e">
        <f>Table1[[#This Row],[ÜK]]</f>
        <v>#VALUE!</v>
      </c>
      <c r="C8523" s="3" t="e">
        <f>Table1[[#This Row],[Szla]]</f>
        <v>#VALUE!</v>
      </c>
      <c r="D8523" s="6" t="e">
        <f>Table1[[#This Row],[Kelt_hó]]</f>
        <v>#VALUE!</v>
      </c>
      <c r="E8523" t="e">
        <f>Table1[[#This Row],[Vevő]]</f>
        <v>#VALUE!</v>
      </c>
      <c r="F8523" t="e">
        <f>Table1[[#This Row],[Termékkör]]</f>
        <v>#VALUE!</v>
      </c>
      <c r="G8523" s="4" t="e">
        <f>Table1[[#This Row],[SzumElad]]</f>
        <v>#VALUE!</v>
      </c>
      <c r="H8523" s="7" t="e">
        <f>Table1[[#This Row],[Jut_%]]</f>
        <v>#VALUE!</v>
      </c>
      <c r="I8523" s="4" t="e">
        <f>Table1[[#This Row],[Jut]]</f>
        <v>#VALUE!</v>
      </c>
      <c r="J8523" s="4" t="e">
        <f>Table1[[#This Row],[Column1]]</f>
        <v>#VALUE!</v>
      </c>
    </row>
    <row r="8524" spans="1:10" hidden="1" x14ac:dyDescent="0.3">
      <c r="A8524" s="2" t="e">
        <f>Table1[[#This Row],[Befolyt]]</f>
        <v>#VALUE!</v>
      </c>
      <c r="B8524" t="e">
        <f>Table1[[#This Row],[ÜK]]</f>
        <v>#VALUE!</v>
      </c>
      <c r="C8524" s="3" t="e">
        <f>Table1[[#This Row],[Szla]]</f>
        <v>#VALUE!</v>
      </c>
      <c r="D8524" s="6" t="e">
        <f>Table1[[#This Row],[Kelt_hó]]</f>
        <v>#VALUE!</v>
      </c>
      <c r="E8524" t="e">
        <f>Table1[[#This Row],[Vevő]]</f>
        <v>#VALUE!</v>
      </c>
      <c r="F8524" t="e">
        <f>Table1[[#This Row],[Termékkör]]</f>
        <v>#VALUE!</v>
      </c>
      <c r="G8524" s="4" t="e">
        <f>Table1[[#This Row],[SzumElad]]</f>
        <v>#VALUE!</v>
      </c>
      <c r="H8524" s="7" t="e">
        <f>Table1[[#This Row],[Jut_%]]</f>
        <v>#VALUE!</v>
      </c>
      <c r="I8524" s="4" t="e">
        <f>Table1[[#This Row],[Jut]]</f>
        <v>#VALUE!</v>
      </c>
      <c r="J8524" s="4" t="e">
        <f>Table1[[#This Row],[Column1]]</f>
        <v>#VALUE!</v>
      </c>
    </row>
    <row r="8525" spans="1:10" hidden="1" x14ac:dyDescent="0.3">
      <c r="A8525" s="2" t="e">
        <f>Table1[[#This Row],[Befolyt]]</f>
        <v>#VALUE!</v>
      </c>
      <c r="B8525" t="e">
        <f>Table1[[#This Row],[ÜK]]</f>
        <v>#VALUE!</v>
      </c>
      <c r="C8525" s="3" t="e">
        <f>Table1[[#This Row],[Szla]]</f>
        <v>#VALUE!</v>
      </c>
      <c r="D8525" s="6" t="e">
        <f>Table1[[#This Row],[Kelt_hó]]</f>
        <v>#VALUE!</v>
      </c>
      <c r="E8525" t="e">
        <f>Table1[[#This Row],[Vevő]]</f>
        <v>#VALUE!</v>
      </c>
      <c r="F8525" t="e">
        <f>Table1[[#This Row],[Termékkör]]</f>
        <v>#VALUE!</v>
      </c>
      <c r="G8525" s="4" t="e">
        <f>Table1[[#This Row],[SzumElad]]</f>
        <v>#VALUE!</v>
      </c>
      <c r="H8525" s="7" t="e">
        <f>Table1[[#This Row],[Jut_%]]</f>
        <v>#VALUE!</v>
      </c>
      <c r="I8525" s="4" t="e">
        <f>Table1[[#This Row],[Jut]]</f>
        <v>#VALUE!</v>
      </c>
      <c r="J8525" s="4" t="e">
        <f>Table1[[#This Row],[Column1]]</f>
        <v>#VALUE!</v>
      </c>
    </row>
    <row r="8526" spans="1:10" hidden="1" x14ac:dyDescent="0.3">
      <c r="A8526" s="2" t="e">
        <f>Table1[[#This Row],[Befolyt]]</f>
        <v>#VALUE!</v>
      </c>
      <c r="B8526" t="e">
        <f>Table1[[#This Row],[ÜK]]</f>
        <v>#VALUE!</v>
      </c>
      <c r="C8526" s="3" t="e">
        <f>Table1[[#This Row],[Szla]]</f>
        <v>#VALUE!</v>
      </c>
      <c r="D8526" s="6" t="e">
        <f>Table1[[#This Row],[Kelt_hó]]</f>
        <v>#VALUE!</v>
      </c>
      <c r="E8526" t="e">
        <f>Table1[[#This Row],[Vevő]]</f>
        <v>#VALUE!</v>
      </c>
      <c r="F8526" t="e">
        <f>Table1[[#This Row],[Termékkör]]</f>
        <v>#VALUE!</v>
      </c>
      <c r="G8526" s="4" t="e">
        <f>Table1[[#This Row],[SzumElad]]</f>
        <v>#VALUE!</v>
      </c>
      <c r="H8526" s="7" t="e">
        <f>Table1[[#This Row],[Jut_%]]</f>
        <v>#VALUE!</v>
      </c>
      <c r="I8526" s="4" t="e">
        <f>Table1[[#This Row],[Jut]]</f>
        <v>#VALUE!</v>
      </c>
      <c r="J8526" s="4" t="e">
        <f>Table1[[#This Row],[Column1]]</f>
        <v>#VALUE!</v>
      </c>
    </row>
    <row r="8527" spans="1:10" hidden="1" x14ac:dyDescent="0.3">
      <c r="A8527" s="2" t="e">
        <f>Table1[[#This Row],[Befolyt]]</f>
        <v>#VALUE!</v>
      </c>
      <c r="B8527" t="e">
        <f>Table1[[#This Row],[ÜK]]</f>
        <v>#VALUE!</v>
      </c>
      <c r="C8527" s="3" t="e">
        <f>Table1[[#This Row],[Szla]]</f>
        <v>#VALUE!</v>
      </c>
      <c r="D8527" s="6" t="e">
        <f>Table1[[#This Row],[Kelt_hó]]</f>
        <v>#VALUE!</v>
      </c>
      <c r="E8527" t="e">
        <f>Table1[[#This Row],[Vevő]]</f>
        <v>#VALUE!</v>
      </c>
      <c r="F8527" t="e">
        <f>Table1[[#This Row],[Termékkör]]</f>
        <v>#VALUE!</v>
      </c>
      <c r="G8527" s="4" t="e">
        <f>Table1[[#This Row],[SzumElad]]</f>
        <v>#VALUE!</v>
      </c>
      <c r="H8527" s="7" t="e">
        <f>Table1[[#This Row],[Jut_%]]</f>
        <v>#VALUE!</v>
      </c>
      <c r="I8527" s="4" t="e">
        <f>Table1[[#This Row],[Jut]]</f>
        <v>#VALUE!</v>
      </c>
      <c r="J8527" s="4" t="e">
        <f>Table1[[#This Row],[Column1]]</f>
        <v>#VALUE!</v>
      </c>
    </row>
    <row r="8528" spans="1:10" hidden="1" x14ac:dyDescent="0.3">
      <c r="A8528" s="2" t="e">
        <f>Table1[[#This Row],[Befolyt]]</f>
        <v>#VALUE!</v>
      </c>
      <c r="B8528" t="e">
        <f>Table1[[#This Row],[ÜK]]</f>
        <v>#VALUE!</v>
      </c>
      <c r="C8528" s="3" t="e">
        <f>Table1[[#This Row],[Szla]]</f>
        <v>#VALUE!</v>
      </c>
      <c r="D8528" s="6" t="e">
        <f>Table1[[#This Row],[Kelt_hó]]</f>
        <v>#VALUE!</v>
      </c>
      <c r="E8528" t="e">
        <f>Table1[[#This Row],[Vevő]]</f>
        <v>#VALUE!</v>
      </c>
      <c r="F8528" t="e">
        <f>Table1[[#This Row],[Termékkör]]</f>
        <v>#VALUE!</v>
      </c>
      <c r="G8528" s="4" t="e">
        <f>Table1[[#This Row],[SzumElad]]</f>
        <v>#VALUE!</v>
      </c>
      <c r="H8528" s="7" t="e">
        <f>Table1[[#This Row],[Jut_%]]</f>
        <v>#VALUE!</v>
      </c>
      <c r="I8528" s="4" t="e">
        <f>Table1[[#This Row],[Jut]]</f>
        <v>#VALUE!</v>
      </c>
      <c r="J8528" s="4" t="e">
        <f>Table1[[#This Row],[Column1]]</f>
        <v>#VALUE!</v>
      </c>
    </row>
    <row r="8529" spans="1:10" hidden="1" x14ac:dyDescent="0.3">
      <c r="A8529" s="2" t="e">
        <f>Table1[[#This Row],[Befolyt]]</f>
        <v>#VALUE!</v>
      </c>
      <c r="B8529" t="e">
        <f>Table1[[#This Row],[ÜK]]</f>
        <v>#VALUE!</v>
      </c>
      <c r="C8529" s="3" t="e">
        <f>Table1[[#This Row],[Szla]]</f>
        <v>#VALUE!</v>
      </c>
      <c r="D8529" s="6" t="e">
        <f>Table1[[#This Row],[Kelt_hó]]</f>
        <v>#VALUE!</v>
      </c>
      <c r="E8529" t="e">
        <f>Table1[[#This Row],[Vevő]]</f>
        <v>#VALUE!</v>
      </c>
      <c r="F8529" t="e">
        <f>Table1[[#This Row],[Termékkör]]</f>
        <v>#VALUE!</v>
      </c>
      <c r="G8529" s="4" t="e">
        <f>Table1[[#This Row],[SzumElad]]</f>
        <v>#VALUE!</v>
      </c>
      <c r="H8529" s="7" t="e">
        <f>Table1[[#This Row],[Jut_%]]</f>
        <v>#VALUE!</v>
      </c>
      <c r="I8529" s="4" t="e">
        <f>Table1[[#This Row],[Jut]]</f>
        <v>#VALUE!</v>
      </c>
      <c r="J8529" s="4" t="e">
        <f>Table1[[#This Row],[Column1]]</f>
        <v>#VALUE!</v>
      </c>
    </row>
    <row r="8530" spans="1:10" hidden="1" x14ac:dyDescent="0.3">
      <c r="A8530" s="2" t="e">
        <f>Table1[[#This Row],[Befolyt]]</f>
        <v>#VALUE!</v>
      </c>
      <c r="B8530" t="e">
        <f>Table1[[#This Row],[ÜK]]</f>
        <v>#VALUE!</v>
      </c>
      <c r="C8530" s="3" t="e">
        <f>Table1[[#This Row],[Szla]]</f>
        <v>#VALUE!</v>
      </c>
      <c r="D8530" s="6" t="e">
        <f>Table1[[#This Row],[Kelt_hó]]</f>
        <v>#VALUE!</v>
      </c>
      <c r="E8530" t="e">
        <f>Table1[[#This Row],[Vevő]]</f>
        <v>#VALUE!</v>
      </c>
      <c r="F8530" t="e">
        <f>Table1[[#This Row],[Termékkör]]</f>
        <v>#VALUE!</v>
      </c>
      <c r="G8530" s="4" t="e">
        <f>Table1[[#This Row],[SzumElad]]</f>
        <v>#VALUE!</v>
      </c>
      <c r="H8530" s="7" t="e">
        <f>Table1[[#This Row],[Jut_%]]</f>
        <v>#VALUE!</v>
      </c>
      <c r="I8530" s="4" t="e">
        <f>Table1[[#This Row],[Jut]]</f>
        <v>#VALUE!</v>
      </c>
      <c r="J8530" s="4" t="e">
        <f>Table1[[#This Row],[Column1]]</f>
        <v>#VALUE!</v>
      </c>
    </row>
    <row r="8531" spans="1:10" hidden="1" x14ac:dyDescent="0.3">
      <c r="A8531" s="2" t="e">
        <f>Table1[[#This Row],[Befolyt]]</f>
        <v>#VALUE!</v>
      </c>
      <c r="B8531" t="e">
        <f>Table1[[#This Row],[ÜK]]</f>
        <v>#VALUE!</v>
      </c>
      <c r="C8531" s="3" t="e">
        <f>Table1[[#This Row],[Szla]]</f>
        <v>#VALUE!</v>
      </c>
      <c r="D8531" s="6" t="e">
        <f>Table1[[#This Row],[Kelt_hó]]</f>
        <v>#VALUE!</v>
      </c>
      <c r="E8531" t="e">
        <f>Table1[[#This Row],[Vevő]]</f>
        <v>#VALUE!</v>
      </c>
      <c r="F8531" t="e">
        <f>Table1[[#This Row],[Termékkör]]</f>
        <v>#VALUE!</v>
      </c>
      <c r="G8531" s="4" t="e">
        <f>Table1[[#This Row],[SzumElad]]</f>
        <v>#VALUE!</v>
      </c>
      <c r="H8531" s="7" t="e">
        <f>Table1[[#This Row],[Jut_%]]</f>
        <v>#VALUE!</v>
      </c>
      <c r="I8531" s="4" t="e">
        <f>Table1[[#This Row],[Jut]]</f>
        <v>#VALUE!</v>
      </c>
      <c r="J8531" s="4" t="e">
        <f>Table1[[#This Row],[Column1]]</f>
        <v>#VALUE!</v>
      </c>
    </row>
    <row r="8532" spans="1:10" hidden="1" x14ac:dyDescent="0.3">
      <c r="A8532" s="2" t="e">
        <f>Table1[[#This Row],[Befolyt]]</f>
        <v>#VALUE!</v>
      </c>
      <c r="B8532" t="e">
        <f>Table1[[#This Row],[ÜK]]</f>
        <v>#VALUE!</v>
      </c>
      <c r="C8532" s="3" t="e">
        <f>Table1[[#This Row],[Szla]]</f>
        <v>#VALUE!</v>
      </c>
      <c r="D8532" s="6" t="e">
        <f>Table1[[#This Row],[Kelt_hó]]</f>
        <v>#VALUE!</v>
      </c>
      <c r="E8532" t="e">
        <f>Table1[[#This Row],[Vevő]]</f>
        <v>#VALUE!</v>
      </c>
      <c r="F8532" t="e">
        <f>Table1[[#This Row],[Termékkör]]</f>
        <v>#VALUE!</v>
      </c>
      <c r="G8532" s="4" t="e">
        <f>Table1[[#This Row],[SzumElad]]</f>
        <v>#VALUE!</v>
      </c>
      <c r="H8532" s="7" t="e">
        <f>Table1[[#This Row],[Jut_%]]</f>
        <v>#VALUE!</v>
      </c>
      <c r="I8532" s="4" t="e">
        <f>Table1[[#This Row],[Jut]]</f>
        <v>#VALUE!</v>
      </c>
      <c r="J8532" s="4" t="e">
        <f>Table1[[#This Row],[Column1]]</f>
        <v>#VALUE!</v>
      </c>
    </row>
    <row r="8533" spans="1:10" hidden="1" x14ac:dyDescent="0.3">
      <c r="A8533" s="2" t="e">
        <f>Table1[[#This Row],[Befolyt]]</f>
        <v>#VALUE!</v>
      </c>
      <c r="B8533" t="e">
        <f>Table1[[#This Row],[ÜK]]</f>
        <v>#VALUE!</v>
      </c>
      <c r="C8533" s="3" t="e">
        <f>Table1[[#This Row],[Szla]]</f>
        <v>#VALUE!</v>
      </c>
      <c r="D8533" s="6" t="e">
        <f>Table1[[#This Row],[Kelt_hó]]</f>
        <v>#VALUE!</v>
      </c>
      <c r="E8533" t="e">
        <f>Table1[[#This Row],[Vevő]]</f>
        <v>#VALUE!</v>
      </c>
      <c r="F8533" t="e">
        <f>Table1[[#This Row],[Termékkör]]</f>
        <v>#VALUE!</v>
      </c>
      <c r="G8533" s="4" t="e">
        <f>Table1[[#This Row],[SzumElad]]</f>
        <v>#VALUE!</v>
      </c>
      <c r="H8533" s="7" t="e">
        <f>Table1[[#This Row],[Jut_%]]</f>
        <v>#VALUE!</v>
      </c>
      <c r="I8533" s="4" t="e">
        <f>Table1[[#This Row],[Jut]]</f>
        <v>#VALUE!</v>
      </c>
      <c r="J8533" s="4" t="e">
        <f>Table1[[#This Row],[Column1]]</f>
        <v>#VALUE!</v>
      </c>
    </row>
    <row r="8534" spans="1:10" hidden="1" x14ac:dyDescent="0.3">
      <c r="A8534" s="2" t="e">
        <f>Table1[[#This Row],[Befolyt]]</f>
        <v>#VALUE!</v>
      </c>
      <c r="B8534" t="e">
        <f>Table1[[#This Row],[ÜK]]</f>
        <v>#VALUE!</v>
      </c>
      <c r="C8534" s="3" t="e">
        <f>Table1[[#This Row],[Szla]]</f>
        <v>#VALUE!</v>
      </c>
      <c r="D8534" s="6" t="e">
        <f>Table1[[#This Row],[Kelt_hó]]</f>
        <v>#VALUE!</v>
      </c>
      <c r="E8534" t="e">
        <f>Table1[[#This Row],[Vevő]]</f>
        <v>#VALUE!</v>
      </c>
      <c r="F8534" t="e">
        <f>Table1[[#This Row],[Termékkör]]</f>
        <v>#VALUE!</v>
      </c>
      <c r="G8534" s="4" t="e">
        <f>Table1[[#This Row],[SzumElad]]</f>
        <v>#VALUE!</v>
      </c>
      <c r="H8534" s="7" t="e">
        <f>Table1[[#This Row],[Jut_%]]</f>
        <v>#VALUE!</v>
      </c>
      <c r="I8534" s="4" t="e">
        <f>Table1[[#This Row],[Jut]]</f>
        <v>#VALUE!</v>
      </c>
      <c r="J8534" s="4" t="e">
        <f>Table1[[#This Row],[Column1]]</f>
        <v>#VALUE!</v>
      </c>
    </row>
    <row r="8535" spans="1:10" hidden="1" x14ac:dyDescent="0.3">
      <c r="A8535" s="2" t="e">
        <f>Table1[[#This Row],[Befolyt]]</f>
        <v>#VALUE!</v>
      </c>
      <c r="B8535" t="e">
        <f>Table1[[#This Row],[ÜK]]</f>
        <v>#VALUE!</v>
      </c>
      <c r="C8535" s="3" t="e">
        <f>Table1[[#This Row],[Szla]]</f>
        <v>#VALUE!</v>
      </c>
      <c r="D8535" s="6" t="e">
        <f>Table1[[#This Row],[Kelt_hó]]</f>
        <v>#VALUE!</v>
      </c>
      <c r="E8535" t="e">
        <f>Table1[[#This Row],[Vevő]]</f>
        <v>#VALUE!</v>
      </c>
      <c r="F8535" t="e">
        <f>Table1[[#This Row],[Termékkör]]</f>
        <v>#VALUE!</v>
      </c>
      <c r="G8535" s="4" t="e">
        <f>Table1[[#This Row],[SzumElad]]</f>
        <v>#VALUE!</v>
      </c>
      <c r="H8535" s="7" t="e">
        <f>Table1[[#This Row],[Jut_%]]</f>
        <v>#VALUE!</v>
      </c>
      <c r="I8535" s="4" t="e">
        <f>Table1[[#This Row],[Jut]]</f>
        <v>#VALUE!</v>
      </c>
      <c r="J8535" s="4" t="e">
        <f>Table1[[#This Row],[Column1]]</f>
        <v>#VALUE!</v>
      </c>
    </row>
    <row r="8536" spans="1:10" hidden="1" x14ac:dyDescent="0.3">
      <c r="A8536" s="2" t="e">
        <f>Table1[[#This Row],[Befolyt]]</f>
        <v>#VALUE!</v>
      </c>
      <c r="B8536" t="e">
        <f>Table1[[#This Row],[ÜK]]</f>
        <v>#VALUE!</v>
      </c>
      <c r="C8536" s="3" t="e">
        <f>Table1[[#This Row],[Szla]]</f>
        <v>#VALUE!</v>
      </c>
      <c r="D8536" s="6" t="e">
        <f>Table1[[#This Row],[Kelt_hó]]</f>
        <v>#VALUE!</v>
      </c>
      <c r="E8536" t="e">
        <f>Table1[[#This Row],[Vevő]]</f>
        <v>#VALUE!</v>
      </c>
      <c r="F8536" t="e">
        <f>Table1[[#This Row],[Termékkör]]</f>
        <v>#VALUE!</v>
      </c>
      <c r="G8536" s="4" t="e">
        <f>Table1[[#This Row],[SzumElad]]</f>
        <v>#VALUE!</v>
      </c>
      <c r="H8536" s="7" t="e">
        <f>Table1[[#This Row],[Jut_%]]</f>
        <v>#VALUE!</v>
      </c>
      <c r="I8536" s="4" t="e">
        <f>Table1[[#This Row],[Jut]]</f>
        <v>#VALUE!</v>
      </c>
      <c r="J8536" s="4" t="e">
        <f>Table1[[#This Row],[Column1]]</f>
        <v>#VALUE!</v>
      </c>
    </row>
    <row r="8537" spans="1:10" hidden="1" x14ac:dyDescent="0.3">
      <c r="A8537" s="2" t="e">
        <f>Table1[[#This Row],[Befolyt]]</f>
        <v>#VALUE!</v>
      </c>
      <c r="B8537" t="e">
        <f>Table1[[#This Row],[ÜK]]</f>
        <v>#VALUE!</v>
      </c>
      <c r="C8537" s="3" t="e">
        <f>Table1[[#This Row],[Szla]]</f>
        <v>#VALUE!</v>
      </c>
      <c r="D8537" s="6" t="e">
        <f>Table1[[#This Row],[Kelt_hó]]</f>
        <v>#VALUE!</v>
      </c>
      <c r="E8537" t="e">
        <f>Table1[[#This Row],[Vevő]]</f>
        <v>#VALUE!</v>
      </c>
      <c r="F8537" t="e">
        <f>Table1[[#This Row],[Termékkör]]</f>
        <v>#VALUE!</v>
      </c>
      <c r="G8537" s="4" t="e">
        <f>Table1[[#This Row],[SzumElad]]</f>
        <v>#VALUE!</v>
      </c>
      <c r="H8537" s="7" t="e">
        <f>Table1[[#This Row],[Jut_%]]</f>
        <v>#VALUE!</v>
      </c>
      <c r="I8537" s="4" t="e">
        <f>Table1[[#This Row],[Jut]]</f>
        <v>#VALUE!</v>
      </c>
      <c r="J8537" s="4" t="e">
        <f>Table1[[#This Row],[Column1]]</f>
        <v>#VALUE!</v>
      </c>
    </row>
    <row r="8538" spans="1:10" hidden="1" x14ac:dyDescent="0.3">
      <c r="A8538" s="2" t="e">
        <f>Table1[[#This Row],[Befolyt]]</f>
        <v>#VALUE!</v>
      </c>
      <c r="B8538" t="e">
        <f>Table1[[#This Row],[ÜK]]</f>
        <v>#VALUE!</v>
      </c>
      <c r="C8538" s="3" t="e">
        <f>Table1[[#This Row],[Szla]]</f>
        <v>#VALUE!</v>
      </c>
      <c r="D8538" s="6" t="e">
        <f>Table1[[#This Row],[Kelt_hó]]</f>
        <v>#VALUE!</v>
      </c>
      <c r="E8538" t="e">
        <f>Table1[[#This Row],[Vevő]]</f>
        <v>#VALUE!</v>
      </c>
      <c r="F8538" t="e">
        <f>Table1[[#This Row],[Termékkör]]</f>
        <v>#VALUE!</v>
      </c>
      <c r="G8538" s="4" t="e">
        <f>Table1[[#This Row],[SzumElad]]</f>
        <v>#VALUE!</v>
      </c>
      <c r="H8538" s="7" t="e">
        <f>Table1[[#This Row],[Jut_%]]</f>
        <v>#VALUE!</v>
      </c>
      <c r="I8538" s="4" t="e">
        <f>Table1[[#This Row],[Jut]]</f>
        <v>#VALUE!</v>
      </c>
      <c r="J8538" s="4" t="e">
        <f>Table1[[#This Row],[Column1]]</f>
        <v>#VALUE!</v>
      </c>
    </row>
    <row r="8539" spans="1:10" hidden="1" x14ac:dyDescent="0.3">
      <c r="A8539" s="2" t="e">
        <f>Table1[[#This Row],[Befolyt]]</f>
        <v>#VALUE!</v>
      </c>
      <c r="B8539" t="e">
        <f>Table1[[#This Row],[ÜK]]</f>
        <v>#VALUE!</v>
      </c>
      <c r="C8539" s="3" t="e">
        <f>Table1[[#This Row],[Szla]]</f>
        <v>#VALUE!</v>
      </c>
      <c r="D8539" s="6" t="e">
        <f>Table1[[#This Row],[Kelt_hó]]</f>
        <v>#VALUE!</v>
      </c>
      <c r="E8539" t="e">
        <f>Table1[[#This Row],[Vevő]]</f>
        <v>#VALUE!</v>
      </c>
      <c r="F8539" t="e">
        <f>Table1[[#This Row],[Termékkör]]</f>
        <v>#VALUE!</v>
      </c>
      <c r="G8539" s="4" t="e">
        <f>Table1[[#This Row],[SzumElad]]</f>
        <v>#VALUE!</v>
      </c>
      <c r="H8539" s="7" t="e">
        <f>Table1[[#This Row],[Jut_%]]</f>
        <v>#VALUE!</v>
      </c>
      <c r="I8539" s="4" t="e">
        <f>Table1[[#This Row],[Jut]]</f>
        <v>#VALUE!</v>
      </c>
      <c r="J8539" s="4" t="e">
        <f>Table1[[#This Row],[Column1]]</f>
        <v>#VALUE!</v>
      </c>
    </row>
    <row r="8540" spans="1:10" hidden="1" x14ac:dyDescent="0.3">
      <c r="A8540" s="2" t="e">
        <f>Table1[[#This Row],[Befolyt]]</f>
        <v>#VALUE!</v>
      </c>
      <c r="B8540" t="e">
        <f>Table1[[#This Row],[ÜK]]</f>
        <v>#VALUE!</v>
      </c>
      <c r="C8540" s="3" t="e">
        <f>Table1[[#This Row],[Szla]]</f>
        <v>#VALUE!</v>
      </c>
      <c r="D8540" s="6" t="e">
        <f>Table1[[#This Row],[Kelt_hó]]</f>
        <v>#VALUE!</v>
      </c>
      <c r="E8540" t="e">
        <f>Table1[[#This Row],[Vevő]]</f>
        <v>#VALUE!</v>
      </c>
      <c r="F8540" t="e">
        <f>Table1[[#This Row],[Termékkör]]</f>
        <v>#VALUE!</v>
      </c>
      <c r="G8540" s="4" t="e">
        <f>Table1[[#This Row],[SzumElad]]</f>
        <v>#VALUE!</v>
      </c>
      <c r="H8540" s="7" t="e">
        <f>Table1[[#This Row],[Jut_%]]</f>
        <v>#VALUE!</v>
      </c>
      <c r="I8540" s="4" t="e">
        <f>Table1[[#This Row],[Jut]]</f>
        <v>#VALUE!</v>
      </c>
      <c r="J8540" s="4" t="e">
        <f>Table1[[#This Row],[Column1]]</f>
        <v>#VALUE!</v>
      </c>
    </row>
    <row r="8541" spans="1:10" hidden="1" x14ac:dyDescent="0.3">
      <c r="A8541" s="2" t="e">
        <f>Table1[[#This Row],[Befolyt]]</f>
        <v>#VALUE!</v>
      </c>
      <c r="B8541" t="e">
        <f>Table1[[#This Row],[ÜK]]</f>
        <v>#VALUE!</v>
      </c>
      <c r="C8541" s="3" t="e">
        <f>Table1[[#This Row],[Szla]]</f>
        <v>#VALUE!</v>
      </c>
      <c r="D8541" s="6" t="e">
        <f>Table1[[#This Row],[Kelt_hó]]</f>
        <v>#VALUE!</v>
      </c>
      <c r="E8541" t="e">
        <f>Table1[[#This Row],[Vevő]]</f>
        <v>#VALUE!</v>
      </c>
      <c r="F8541" t="e">
        <f>Table1[[#This Row],[Termékkör]]</f>
        <v>#VALUE!</v>
      </c>
      <c r="G8541" s="4" t="e">
        <f>Table1[[#This Row],[SzumElad]]</f>
        <v>#VALUE!</v>
      </c>
      <c r="H8541" s="7" t="e">
        <f>Table1[[#This Row],[Jut_%]]</f>
        <v>#VALUE!</v>
      </c>
      <c r="I8541" s="4" t="e">
        <f>Table1[[#This Row],[Jut]]</f>
        <v>#VALUE!</v>
      </c>
      <c r="J8541" s="4" t="e">
        <f>Table1[[#This Row],[Column1]]</f>
        <v>#VALUE!</v>
      </c>
    </row>
    <row r="8542" spans="1:10" hidden="1" x14ac:dyDescent="0.3">
      <c r="A8542" s="2" t="e">
        <f>Table1[[#This Row],[Befolyt]]</f>
        <v>#VALUE!</v>
      </c>
      <c r="B8542" t="e">
        <f>Table1[[#This Row],[ÜK]]</f>
        <v>#VALUE!</v>
      </c>
      <c r="C8542" s="3" t="e">
        <f>Table1[[#This Row],[Szla]]</f>
        <v>#VALUE!</v>
      </c>
      <c r="D8542" s="6" t="e">
        <f>Table1[[#This Row],[Kelt_hó]]</f>
        <v>#VALUE!</v>
      </c>
      <c r="E8542" t="e">
        <f>Table1[[#This Row],[Vevő]]</f>
        <v>#VALUE!</v>
      </c>
      <c r="F8542" t="e">
        <f>Table1[[#This Row],[Termékkör]]</f>
        <v>#VALUE!</v>
      </c>
      <c r="G8542" s="4" t="e">
        <f>Table1[[#This Row],[SzumElad]]</f>
        <v>#VALUE!</v>
      </c>
      <c r="H8542" s="7" t="e">
        <f>Table1[[#This Row],[Jut_%]]</f>
        <v>#VALUE!</v>
      </c>
      <c r="I8542" s="4" t="e">
        <f>Table1[[#This Row],[Jut]]</f>
        <v>#VALUE!</v>
      </c>
      <c r="J8542" s="4" t="e">
        <f>Table1[[#This Row],[Column1]]</f>
        <v>#VALUE!</v>
      </c>
    </row>
    <row r="8543" spans="1:10" hidden="1" x14ac:dyDescent="0.3">
      <c r="A8543" s="2" t="e">
        <f>Table1[[#This Row],[Befolyt]]</f>
        <v>#VALUE!</v>
      </c>
      <c r="B8543" t="e">
        <f>Table1[[#This Row],[ÜK]]</f>
        <v>#VALUE!</v>
      </c>
      <c r="C8543" s="3" t="e">
        <f>Table1[[#This Row],[Szla]]</f>
        <v>#VALUE!</v>
      </c>
      <c r="D8543" s="6" t="e">
        <f>Table1[[#This Row],[Kelt_hó]]</f>
        <v>#VALUE!</v>
      </c>
      <c r="E8543" t="e">
        <f>Table1[[#This Row],[Vevő]]</f>
        <v>#VALUE!</v>
      </c>
      <c r="F8543" t="e">
        <f>Table1[[#This Row],[Termékkör]]</f>
        <v>#VALUE!</v>
      </c>
      <c r="G8543" s="4" t="e">
        <f>Table1[[#This Row],[SzumElad]]</f>
        <v>#VALUE!</v>
      </c>
      <c r="H8543" s="7" t="e">
        <f>Table1[[#This Row],[Jut_%]]</f>
        <v>#VALUE!</v>
      </c>
      <c r="I8543" s="4" t="e">
        <f>Table1[[#This Row],[Jut]]</f>
        <v>#VALUE!</v>
      </c>
      <c r="J8543" s="4" t="e">
        <f>Table1[[#This Row],[Column1]]</f>
        <v>#VALUE!</v>
      </c>
    </row>
    <row r="8544" spans="1:10" hidden="1" x14ac:dyDescent="0.3">
      <c r="A8544" s="2" t="e">
        <f>Table1[[#This Row],[Befolyt]]</f>
        <v>#VALUE!</v>
      </c>
      <c r="B8544" t="e">
        <f>Table1[[#This Row],[ÜK]]</f>
        <v>#VALUE!</v>
      </c>
      <c r="C8544" s="3" t="e">
        <f>Table1[[#This Row],[Szla]]</f>
        <v>#VALUE!</v>
      </c>
      <c r="D8544" s="6" t="e">
        <f>Table1[[#This Row],[Kelt_hó]]</f>
        <v>#VALUE!</v>
      </c>
      <c r="E8544" t="e">
        <f>Table1[[#This Row],[Vevő]]</f>
        <v>#VALUE!</v>
      </c>
      <c r="F8544" t="e">
        <f>Table1[[#This Row],[Termékkör]]</f>
        <v>#VALUE!</v>
      </c>
      <c r="G8544" s="4" t="e">
        <f>Table1[[#This Row],[SzumElad]]</f>
        <v>#VALUE!</v>
      </c>
      <c r="H8544" s="7" t="e">
        <f>Table1[[#This Row],[Jut_%]]</f>
        <v>#VALUE!</v>
      </c>
      <c r="I8544" s="4" t="e">
        <f>Table1[[#This Row],[Jut]]</f>
        <v>#VALUE!</v>
      </c>
      <c r="J8544" s="4" t="e">
        <f>Table1[[#This Row],[Column1]]</f>
        <v>#VALUE!</v>
      </c>
    </row>
    <row r="8545" spans="1:10" hidden="1" x14ac:dyDescent="0.3">
      <c r="A8545" s="2" t="e">
        <f>Table1[[#This Row],[Befolyt]]</f>
        <v>#VALUE!</v>
      </c>
      <c r="B8545" t="e">
        <f>Table1[[#This Row],[ÜK]]</f>
        <v>#VALUE!</v>
      </c>
      <c r="C8545" s="3" t="e">
        <f>Table1[[#This Row],[Szla]]</f>
        <v>#VALUE!</v>
      </c>
      <c r="D8545" s="6" t="e">
        <f>Table1[[#This Row],[Kelt_hó]]</f>
        <v>#VALUE!</v>
      </c>
      <c r="E8545" t="e">
        <f>Table1[[#This Row],[Vevő]]</f>
        <v>#VALUE!</v>
      </c>
      <c r="F8545" t="e">
        <f>Table1[[#This Row],[Termékkör]]</f>
        <v>#VALUE!</v>
      </c>
      <c r="G8545" s="4" t="e">
        <f>Table1[[#This Row],[SzumElad]]</f>
        <v>#VALUE!</v>
      </c>
      <c r="H8545" s="7" t="e">
        <f>Table1[[#This Row],[Jut_%]]</f>
        <v>#VALUE!</v>
      </c>
      <c r="I8545" s="4" t="e">
        <f>Table1[[#This Row],[Jut]]</f>
        <v>#VALUE!</v>
      </c>
      <c r="J8545" s="4" t="e">
        <f>Table1[[#This Row],[Column1]]</f>
        <v>#VALUE!</v>
      </c>
    </row>
    <row r="8546" spans="1:10" hidden="1" x14ac:dyDescent="0.3">
      <c r="A8546" s="2" t="e">
        <f>Table1[[#This Row],[Befolyt]]</f>
        <v>#VALUE!</v>
      </c>
      <c r="B8546" t="e">
        <f>Table1[[#This Row],[ÜK]]</f>
        <v>#VALUE!</v>
      </c>
      <c r="C8546" s="3" t="e">
        <f>Table1[[#This Row],[Szla]]</f>
        <v>#VALUE!</v>
      </c>
      <c r="D8546" s="6" t="e">
        <f>Table1[[#This Row],[Kelt_hó]]</f>
        <v>#VALUE!</v>
      </c>
      <c r="E8546" t="e">
        <f>Table1[[#This Row],[Vevő]]</f>
        <v>#VALUE!</v>
      </c>
      <c r="F8546" t="e">
        <f>Table1[[#This Row],[Termékkör]]</f>
        <v>#VALUE!</v>
      </c>
      <c r="G8546" s="4" t="e">
        <f>Table1[[#This Row],[SzumElad]]</f>
        <v>#VALUE!</v>
      </c>
      <c r="H8546" s="7" t="e">
        <f>Table1[[#This Row],[Jut_%]]</f>
        <v>#VALUE!</v>
      </c>
      <c r="I8546" s="4" t="e">
        <f>Table1[[#This Row],[Jut]]</f>
        <v>#VALUE!</v>
      </c>
      <c r="J8546" s="4" t="e">
        <f>Table1[[#This Row],[Column1]]</f>
        <v>#VALUE!</v>
      </c>
    </row>
    <row r="8547" spans="1:10" hidden="1" x14ac:dyDescent="0.3">
      <c r="A8547" s="2" t="e">
        <f>Table1[[#This Row],[Befolyt]]</f>
        <v>#VALUE!</v>
      </c>
      <c r="B8547" t="e">
        <f>Table1[[#This Row],[ÜK]]</f>
        <v>#VALUE!</v>
      </c>
      <c r="C8547" s="3" t="e">
        <f>Table1[[#This Row],[Szla]]</f>
        <v>#VALUE!</v>
      </c>
      <c r="D8547" s="6" t="e">
        <f>Table1[[#This Row],[Kelt_hó]]</f>
        <v>#VALUE!</v>
      </c>
      <c r="E8547" t="e">
        <f>Table1[[#This Row],[Vevő]]</f>
        <v>#VALUE!</v>
      </c>
      <c r="F8547" t="e">
        <f>Table1[[#This Row],[Termékkör]]</f>
        <v>#VALUE!</v>
      </c>
      <c r="G8547" s="4" t="e">
        <f>Table1[[#This Row],[SzumElad]]</f>
        <v>#VALUE!</v>
      </c>
      <c r="H8547" s="7" t="e">
        <f>Table1[[#This Row],[Jut_%]]</f>
        <v>#VALUE!</v>
      </c>
      <c r="I8547" s="4" t="e">
        <f>Table1[[#This Row],[Jut]]</f>
        <v>#VALUE!</v>
      </c>
      <c r="J8547" s="4" t="e">
        <f>Table1[[#This Row],[Column1]]</f>
        <v>#VALUE!</v>
      </c>
    </row>
    <row r="8548" spans="1:10" hidden="1" x14ac:dyDescent="0.3">
      <c r="A8548" s="2" t="e">
        <f>Table1[[#This Row],[Befolyt]]</f>
        <v>#VALUE!</v>
      </c>
      <c r="B8548" t="e">
        <f>Table1[[#This Row],[ÜK]]</f>
        <v>#VALUE!</v>
      </c>
      <c r="C8548" s="3" t="e">
        <f>Table1[[#This Row],[Szla]]</f>
        <v>#VALUE!</v>
      </c>
      <c r="D8548" s="6" t="e">
        <f>Table1[[#This Row],[Kelt_hó]]</f>
        <v>#VALUE!</v>
      </c>
      <c r="E8548" t="e">
        <f>Table1[[#This Row],[Vevő]]</f>
        <v>#VALUE!</v>
      </c>
      <c r="F8548" t="e">
        <f>Table1[[#This Row],[Termékkör]]</f>
        <v>#VALUE!</v>
      </c>
      <c r="G8548" s="4" t="e">
        <f>Table1[[#This Row],[SzumElad]]</f>
        <v>#VALUE!</v>
      </c>
      <c r="H8548" s="7" t="e">
        <f>Table1[[#This Row],[Jut_%]]</f>
        <v>#VALUE!</v>
      </c>
      <c r="I8548" s="4" t="e">
        <f>Table1[[#This Row],[Jut]]</f>
        <v>#VALUE!</v>
      </c>
      <c r="J8548" s="4" t="e">
        <f>Table1[[#This Row],[Column1]]</f>
        <v>#VALUE!</v>
      </c>
    </row>
    <row r="8549" spans="1:10" hidden="1" x14ac:dyDescent="0.3">
      <c r="A8549" s="2" t="e">
        <f>Table1[[#This Row],[Befolyt]]</f>
        <v>#VALUE!</v>
      </c>
      <c r="B8549" t="e">
        <f>Table1[[#This Row],[ÜK]]</f>
        <v>#VALUE!</v>
      </c>
      <c r="C8549" s="3" t="e">
        <f>Table1[[#This Row],[Szla]]</f>
        <v>#VALUE!</v>
      </c>
      <c r="D8549" s="6" t="e">
        <f>Table1[[#This Row],[Kelt_hó]]</f>
        <v>#VALUE!</v>
      </c>
      <c r="E8549" t="e">
        <f>Table1[[#This Row],[Vevő]]</f>
        <v>#VALUE!</v>
      </c>
      <c r="F8549" t="e">
        <f>Table1[[#This Row],[Termékkör]]</f>
        <v>#VALUE!</v>
      </c>
      <c r="G8549" s="4" t="e">
        <f>Table1[[#This Row],[SzumElad]]</f>
        <v>#VALUE!</v>
      </c>
      <c r="H8549" s="7" t="e">
        <f>Table1[[#This Row],[Jut_%]]</f>
        <v>#VALUE!</v>
      </c>
      <c r="I8549" s="4" t="e">
        <f>Table1[[#This Row],[Jut]]</f>
        <v>#VALUE!</v>
      </c>
      <c r="J8549" s="4" t="e">
        <f>Table1[[#This Row],[Column1]]</f>
        <v>#VALUE!</v>
      </c>
    </row>
    <row r="8550" spans="1:10" hidden="1" x14ac:dyDescent="0.3">
      <c r="A8550" s="2" t="e">
        <f>Table1[[#This Row],[Befolyt]]</f>
        <v>#VALUE!</v>
      </c>
      <c r="B8550" t="e">
        <f>Table1[[#This Row],[ÜK]]</f>
        <v>#VALUE!</v>
      </c>
      <c r="C8550" s="3" t="e">
        <f>Table1[[#This Row],[Szla]]</f>
        <v>#VALUE!</v>
      </c>
      <c r="D8550" s="6" t="e">
        <f>Table1[[#This Row],[Kelt_hó]]</f>
        <v>#VALUE!</v>
      </c>
      <c r="E8550" t="e">
        <f>Table1[[#This Row],[Vevő]]</f>
        <v>#VALUE!</v>
      </c>
      <c r="F8550" t="e">
        <f>Table1[[#This Row],[Termékkör]]</f>
        <v>#VALUE!</v>
      </c>
      <c r="G8550" s="4" t="e">
        <f>Table1[[#This Row],[SzumElad]]</f>
        <v>#VALUE!</v>
      </c>
      <c r="H8550" s="7" t="e">
        <f>Table1[[#This Row],[Jut_%]]</f>
        <v>#VALUE!</v>
      </c>
      <c r="I8550" s="4" t="e">
        <f>Table1[[#This Row],[Jut]]</f>
        <v>#VALUE!</v>
      </c>
      <c r="J8550" s="4" t="e">
        <f>Table1[[#This Row],[Column1]]</f>
        <v>#VALUE!</v>
      </c>
    </row>
    <row r="8551" spans="1:10" hidden="1" x14ac:dyDescent="0.3">
      <c r="A8551" s="2" t="e">
        <f>Table1[[#This Row],[Befolyt]]</f>
        <v>#VALUE!</v>
      </c>
      <c r="B8551" t="e">
        <f>Table1[[#This Row],[ÜK]]</f>
        <v>#VALUE!</v>
      </c>
      <c r="C8551" s="3" t="e">
        <f>Table1[[#This Row],[Szla]]</f>
        <v>#VALUE!</v>
      </c>
      <c r="D8551" s="6" t="e">
        <f>Table1[[#This Row],[Kelt_hó]]</f>
        <v>#VALUE!</v>
      </c>
      <c r="E8551" t="e">
        <f>Table1[[#This Row],[Vevő]]</f>
        <v>#VALUE!</v>
      </c>
      <c r="F8551" t="e">
        <f>Table1[[#This Row],[Termékkör]]</f>
        <v>#VALUE!</v>
      </c>
      <c r="G8551" s="4" t="e">
        <f>Table1[[#This Row],[SzumElad]]</f>
        <v>#VALUE!</v>
      </c>
      <c r="H8551" s="7" t="e">
        <f>Table1[[#This Row],[Jut_%]]</f>
        <v>#VALUE!</v>
      </c>
      <c r="I8551" s="4" t="e">
        <f>Table1[[#This Row],[Jut]]</f>
        <v>#VALUE!</v>
      </c>
      <c r="J8551" s="4" t="e">
        <f>Table1[[#This Row],[Column1]]</f>
        <v>#VALUE!</v>
      </c>
    </row>
    <row r="8552" spans="1:10" hidden="1" x14ac:dyDescent="0.3">
      <c r="A8552" s="2" t="e">
        <f>Table1[[#This Row],[Befolyt]]</f>
        <v>#VALUE!</v>
      </c>
      <c r="B8552" t="e">
        <f>Table1[[#This Row],[ÜK]]</f>
        <v>#VALUE!</v>
      </c>
      <c r="C8552" s="3" t="e">
        <f>Table1[[#This Row],[Szla]]</f>
        <v>#VALUE!</v>
      </c>
      <c r="D8552" s="6" t="e">
        <f>Table1[[#This Row],[Kelt_hó]]</f>
        <v>#VALUE!</v>
      </c>
      <c r="E8552" t="e">
        <f>Table1[[#This Row],[Vevő]]</f>
        <v>#VALUE!</v>
      </c>
      <c r="F8552" t="e">
        <f>Table1[[#This Row],[Termékkör]]</f>
        <v>#VALUE!</v>
      </c>
      <c r="G8552" s="4" t="e">
        <f>Table1[[#This Row],[SzumElad]]</f>
        <v>#VALUE!</v>
      </c>
      <c r="H8552" s="7" t="e">
        <f>Table1[[#This Row],[Jut_%]]</f>
        <v>#VALUE!</v>
      </c>
      <c r="I8552" s="4" t="e">
        <f>Table1[[#This Row],[Jut]]</f>
        <v>#VALUE!</v>
      </c>
      <c r="J8552" s="4" t="e">
        <f>Table1[[#This Row],[Column1]]</f>
        <v>#VALUE!</v>
      </c>
    </row>
    <row r="8553" spans="1:10" hidden="1" x14ac:dyDescent="0.3">
      <c r="A8553" s="2" t="e">
        <f>Table1[[#This Row],[Befolyt]]</f>
        <v>#VALUE!</v>
      </c>
      <c r="B8553" t="e">
        <f>Table1[[#This Row],[ÜK]]</f>
        <v>#VALUE!</v>
      </c>
      <c r="C8553" s="3" t="e">
        <f>Table1[[#This Row],[Szla]]</f>
        <v>#VALUE!</v>
      </c>
      <c r="D8553" s="6" t="e">
        <f>Table1[[#This Row],[Kelt_hó]]</f>
        <v>#VALUE!</v>
      </c>
      <c r="E8553" t="e">
        <f>Table1[[#This Row],[Vevő]]</f>
        <v>#VALUE!</v>
      </c>
      <c r="F8553" t="e">
        <f>Table1[[#This Row],[Termékkör]]</f>
        <v>#VALUE!</v>
      </c>
      <c r="G8553" s="4" t="e">
        <f>Table1[[#This Row],[SzumElad]]</f>
        <v>#VALUE!</v>
      </c>
      <c r="H8553" s="7" t="e">
        <f>Table1[[#This Row],[Jut_%]]</f>
        <v>#VALUE!</v>
      </c>
      <c r="I8553" s="4" t="e">
        <f>Table1[[#This Row],[Jut]]</f>
        <v>#VALUE!</v>
      </c>
      <c r="J8553" s="4" t="e">
        <f>Table1[[#This Row],[Column1]]</f>
        <v>#VALUE!</v>
      </c>
    </row>
    <row r="8554" spans="1:10" hidden="1" x14ac:dyDescent="0.3">
      <c r="A8554" s="2" t="e">
        <f>Table1[[#This Row],[Befolyt]]</f>
        <v>#VALUE!</v>
      </c>
      <c r="B8554" t="e">
        <f>Table1[[#This Row],[ÜK]]</f>
        <v>#VALUE!</v>
      </c>
      <c r="C8554" s="3" t="e">
        <f>Table1[[#This Row],[Szla]]</f>
        <v>#VALUE!</v>
      </c>
      <c r="D8554" s="6" t="e">
        <f>Table1[[#This Row],[Kelt_hó]]</f>
        <v>#VALUE!</v>
      </c>
      <c r="E8554" t="e">
        <f>Table1[[#This Row],[Vevő]]</f>
        <v>#VALUE!</v>
      </c>
      <c r="F8554" t="e">
        <f>Table1[[#This Row],[Termékkör]]</f>
        <v>#VALUE!</v>
      </c>
      <c r="G8554" s="4" t="e">
        <f>Table1[[#This Row],[SzumElad]]</f>
        <v>#VALUE!</v>
      </c>
      <c r="H8554" s="7" t="e">
        <f>Table1[[#This Row],[Jut_%]]</f>
        <v>#VALUE!</v>
      </c>
      <c r="I8554" s="4" t="e">
        <f>Table1[[#This Row],[Jut]]</f>
        <v>#VALUE!</v>
      </c>
      <c r="J8554" s="4" t="e">
        <f>Table1[[#This Row],[Column1]]</f>
        <v>#VALUE!</v>
      </c>
    </row>
    <row r="8555" spans="1:10" hidden="1" x14ac:dyDescent="0.3">
      <c r="A8555" s="2" t="e">
        <f>Table1[[#This Row],[Befolyt]]</f>
        <v>#VALUE!</v>
      </c>
      <c r="B8555" t="e">
        <f>Table1[[#This Row],[ÜK]]</f>
        <v>#VALUE!</v>
      </c>
      <c r="C8555" s="3" t="e">
        <f>Table1[[#This Row],[Szla]]</f>
        <v>#VALUE!</v>
      </c>
      <c r="D8555" s="6" t="e">
        <f>Table1[[#This Row],[Kelt_hó]]</f>
        <v>#VALUE!</v>
      </c>
      <c r="E8555" t="e">
        <f>Table1[[#This Row],[Vevő]]</f>
        <v>#VALUE!</v>
      </c>
      <c r="F8555" t="e">
        <f>Table1[[#This Row],[Termékkör]]</f>
        <v>#VALUE!</v>
      </c>
      <c r="G8555" s="4" t="e">
        <f>Table1[[#This Row],[SzumElad]]</f>
        <v>#VALUE!</v>
      </c>
      <c r="H8555" s="7" t="e">
        <f>Table1[[#This Row],[Jut_%]]</f>
        <v>#VALUE!</v>
      </c>
      <c r="I8555" s="4" t="e">
        <f>Table1[[#This Row],[Jut]]</f>
        <v>#VALUE!</v>
      </c>
      <c r="J8555" s="4" t="e">
        <f>Table1[[#This Row],[Column1]]</f>
        <v>#VALUE!</v>
      </c>
    </row>
    <row r="8556" spans="1:10" hidden="1" x14ac:dyDescent="0.3">
      <c r="A8556" s="2" t="e">
        <f>Table1[[#This Row],[Befolyt]]</f>
        <v>#VALUE!</v>
      </c>
      <c r="B8556" t="e">
        <f>Table1[[#This Row],[ÜK]]</f>
        <v>#VALUE!</v>
      </c>
      <c r="C8556" s="3" t="e">
        <f>Table1[[#This Row],[Szla]]</f>
        <v>#VALUE!</v>
      </c>
      <c r="D8556" s="6" t="e">
        <f>Table1[[#This Row],[Kelt_hó]]</f>
        <v>#VALUE!</v>
      </c>
      <c r="E8556" t="e">
        <f>Table1[[#This Row],[Vevő]]</f>
        <v>#VALUE!</v>
      </c>
      <c r="F8556" t="e">
        <f>Table1[[#This Row],[Termékkör]]</f>
        <v>#VALUE!</v>
      </c>
      <c r="G8556" s="4" t="e">
        <f>Table1[[#This Row],[SzumElad]]</f>
        <v>#VALUE!</v>
      </c>
      <c r="H8556" s="7" t="e">
        <f>Table1[[#This Row],[Jut_%]]</f>
        <v>#VALUE!</v>
      </c>
      <c r="I8556" s="4" t="e">
        <f>Table1[[#This Row],[Jut]]</f>
        <v>#VALUE!</v>
      </c>
      <c r="J8556" s="4" t="e">
        <f>Table1[[#This Row],[Column1]]</f>
        <v>#VALUE!</v>
      </c>
    </row>
    <row r="8557" spans="1:10" hidden="1" x14ac:dyDescent="0.3">
      <c r="A8557" s="2" t="e">
        <f>Table1[[#This Row],[Befolyt]]</f>
        <v>#VALUE!</v>
      </c>
      <c r="B8557" t="e">
        <f>Table1[[#This Row],[ÜK]]</f>
        <v>#VALUE!</v>
      </c>
      <c r="C8557" s="3" t="e">
        <f>Table1[[#This Row],[Szla]]</f>
        <v>#VALUE!</v>
      </c>
      <c r="D8557" s="6" t="e">
        <f>Table1[[#This Row],[Kelt_hó]]</f>
        <v>#VALUE!</v>
      </c>
      <c r="E8557" t="e">
        <f>Table1[[#This Row],[Vevő]]</f>
        <v>#VALUE!</v>
      </c>
      <c r="F8557" t="e">
        <f>Table1[[#This Row],[Termékkör]]</f>
        <v>#VALUE!</v>
      </c>
      <c r="G8557" s="4" t="e">
        <f>Table1[[#This Row],[SzumElad]]</f>
        <v>#VALUE!</v>
      </c>
      <c r="H8557" s="7" t="e">
        <f>Table1[[#This Row],[Jut_%]]</f>
        <v>#VALUE!</v>
      </c>
      <c r="I8557" s="4" t="e">
        <f>Table1[[#This Row],[Jut]]</f>
        <v>#VALUE!</v>
      </c>
      <c r="J8557" s="4" t="e">
        <f>Table1[[#This Row],[Column1]]</f>
        <v>#VALUE!</v>
      </c>
    </row>
    <row r="8558" spans="1:10" hidden="1" x14ac:dyDescent="0.3">
      <c r="A8558" s="2" t="e">
        <f>Table1[[#This Row],[Befolyt]]</f>
        <v>#VALUE!</v>
      </c>
      <c r="B8558" t="e">
        <f>Table1[[#This Row],[ÜK]]</f>
        <v>#VALUE!</v>
      </c>
      <c r="C8558" s="3" t="e">
        <f>Table1[[#This Row],[Szla]]</f>
        <v>#VALUE!</v>
      </c>
      <c r="D8558" s="6" t="e">
        <f>Table1[[#This Row],[Kelt_hó]]</f>
        <v>#VALUE!</v>
      </c>
      <c r="E8558" t="e">
        <f>Table1[[#This Row],[Vevő]]</f>
        <v>#VALUE!</v>
      </c>
      <c r="F8558" t="e">
        <f>Table1[[#This Row],[Termékkör]]</f>
        <v>#VALUE!</v>
      </c>
      <c r="G8558" s="4" t="e">
        <f>Table1[[#This Row],[SzumElad]]</f>
        <v>#VALUE!</v>
      </c>
      <c r="H8558" s="7" t="e">
        <f>Table1[[#This Row],[Jut_%]]</f>
        <v>#VALUE!</v>
      </c>
      <c r="I8558" s="4" t="e">
        <f>Table1[[#This Row],[Jut]]</f>
        <v>#VALUE!</v>
      </c>
      <c r="J8558" s="4" t="e">
        <f>Table1[[#This Row],[Column1]]</f>
        <v>#VALUE!</v>
      </c>
    </row>
    <row r="8559" spans="1:10" hidden="1" x14ac:dyDescent="0.3">
      <c r="A8559" s="2" t="e">
        <f>Table1[[#This Row],[Befolyt]]</f>
        <v>#VALUE!</v>
      </c>
      <c r="B8559" t="e">
        <f>Table1[[#This Row],[ÜK]]</f>
        <v>#VALUE!</v>
      </c>
      <c r="C8559" s="3" t="e">
        <f>Table1[[#This Row],[Szla]]</f>
        <v>#VALUE!</v>
      </c>
      <c r="D8559" s="6" t="e">
        <f>Table1[[#This Row],[Kelt_hó]]</f>
        <v>#VALUE!</v>
      </c>
      <c r="E8559" t="e">
        <f>Table1[[#This Row],[Vevő]]</f>
        <v>#VALUE!</v>
      </c>
      <c r="F8559" t="e">
        <f>Table1[[#This Row],[Termékkör]]</f>
        <v>#VALUE!</v>
      </c>
      <c r="G8559" s="4" t="e">
        <f>Table1[[#This Row],[SzumElad]]</f>
        <v>#VALUE!</v>
      </c>
      <c r="H8559" s="7" t="e">
        <f>Table1[[#This Row],[Jut_%]]</f>
        <v>#VALUE!</v>
      </c>
      <c r="I8559" s="4" t="e">
        <f>Table1[[#This Row],[Jut]]</f>
        <v>#VALUE!</v>
      </c>
      <c r="J8559" s="4" t="e">
        <f>Table1[[#This Row],[Column1]]</f>
        <v>#VALUE!</v>
      </c>
    </row>
    <row r="8560" spans="1:10" hidden="1" x14ac:dyDescent="0.3">
      <c r="A8560" s="2" t="e">
        <f>Table1[[#This Row],[Befolyt]]</f>
        <v>#VALUE!</v>
      </c>
      <c r="B8560" t="e">
        <f>Table1[[#This Row],[ÜK]]</f>
        <v>#VALUE!</v>
      </c>
      <c r="C8560" s="3" t="e">
        <f>Table1[[#This Row],[Szla]]</f>
        <v>#VALUE!</v>
      </c>
      <c r="D8560" s="6" t="e">
        <f>Table1[[#This Row],[Kelt_hó]]</f>
        <v>#VALUE!</v>
      </c>
      <c r="E8560" t="e">
        <f>Table1[[#This Row],[Vevő]]</f>
        <v>#VALUE!</v>
      </c>
      <c r="F8560" t="e">
        <f>Table1[[#This Row],[Termékkör]]</f>
        <v>#VALUE!</v>
      </c>
      <c r="G8560" s="4" t="e">
        <f>Table1[[#This Row],[SzumElad]]</f>
        <v>#VALUE!</v>
      </c>
      <c r="H8560" s="7" t="e">
        <f>Table1[[#This Row],[Jut_%]]</f>
        <v>#VALUE!</v>
      </c>
      <c r="I8560" s="4" t="e">
        <f>Table1[[#This Row],[Jut]]</f>
        <v>#VALUE!</v>
      </c>
      <c r="J8560" s="4" t="e">
        <f>Table1[[#This Row],[Column1]]</f>
        <v>#VALUE!</v>
      </c>
    </row>
    <row r="8561" spans="1:10" hidden="1" x14ac:dyDescent="0.3">
      <c r="A8561" s="2" t="e">
        <f>Table1[[#This Row],[Befolyt]]</f>
        <v>#VALUE!</v>
      </c>
      <c r="B8561" t="e">
        <f>Table1[[#This Row],[ÜK]]</f>
        <v>#VALUE!</v>
      </c>
      <c r="C8561" s="3" t="e">
        <f>Table1[[#This Row],[Szla]]</f>
        <v>#VALUE!</v>
      </c>
      <c r="D8561" s="6" t="e">
        <f>Table1[[#This Row],[Kelt_hó]]</f>
        <v>#VALUE!</v>
      </c>
      <c r="E8561" t="e">
        <f>Table1[[#This Row],[Vevő]]</f>
        <v>#VALUE!</v>
      </c>
      <c r="F8561" t="e">
        <f>Table1[[#This Row],[Termékkör]]</f>
        <v>#VALUE!</v>
      </c>
      <c r="G8561" s="4" t="e">
        <f>Table1[[#This Row],[SzumElad]]</f>
        <v>#VALUE!</v>
      </c>
      <c r="H8561" s="7" t="e">
        <f>Table1[[#This Row],[Jut_%]]</f>
        <v>#VALUE!</v>
      </c>
      <c r="I8561" s="4" t="e">
        <f>Table1[[#This Row],[Jut]]</f>
        <v>#VALUE!</v>
      </c>
      <c r="J8561" s="4" t="e">
        <f>Table1[[#This Row],[Column1]]</f>
        <v>#VALUE!</v>
      </c>
    </row>
    <row r="8562" spans="1:10" hidden="1" x14ac:dyDescent="0.3">
      <c r="A8562" s="2" t="e">
        <f>Table1[[#This Row],[Befolyt]]</f>
        <v>#VALUE!</v>
      </c>
      <c r="B8562" t="e">
        <f>Table1[[#This Row],[ÜK]]</f>
        <v>#VALUE!</v>
      </c>
      <c r="C8562" s="3" t="e">
        <f>Table1[[#This Row],[Szla]]</f>
        <v>#VALUE!</v>
      </c>
      <c r="D8562" s="6" t="e">
        <f>Table1[[#This Row],[Kelt_hó]]</f>
        <v>#VALUE!</v>
      </c>
      <c r="E8562" t="e">
        <f>Table1[[#This Row],[Vevő]]</f>
        <v>#VALUE!</v>
      </c>
      <c r="F8562" t="e">
        <f>Table1[[#This Row],[Termékkör]]</f>
        <v>#VALUE!</v>
      </c>
      <c r="G8562" s="4" t="e">
        <f>Table1[[#This Row],[SzumElad]]</f>
        <v>#VALUE!</v>
      </c>
      <c r="H8562" s="7" t="e">
        <f>Table1[[#This Row],[Jut_%]]</f>
        <v>#VALUE!</v>
      </c>
      <c r="I8562" s="4" t="e">
        <f>Table1[[#This Row],[Jut]]</f>
        <v>#VALUE!</v>
      </c>
      <c r="J8562" s="4" t="e">
        <f>Table1[[#This Row],[Column1]]</f>
        <v>#VALUE!</v>
      </c>
    </row>
    <row r="8563" spans="1:10" hidden="1" x14ac:dyDescent="0.3">
      <c r="A8563" s="2" t="e">
        <f>Table1[[#This Row],[Befolyt]]</f>
        <v>#VALUE!</v>
      </c>
      <c r="B8563" t="e">
        <f>Table1[[#This Row],[ÜK]]</f>
        <v>#VALUE!</v>
      </c>
      <c r="C8563" s="3" t="e">
        <f>Table1[[#This Row],[Szla]]</f>
        <v>#VALUE!</v>
      </c>
      <c r="D8563" s="6" t="e">
        <f>Table1[[#This Row],[Kelt_hó]]</f>
        <v>#VALUE!</v>
      </c>
      <c r="E8563" t="e">
        <f>Table1[[#This Row],[Vevő]]</f>
        <v>#VALUE!</v>
      </c>
      <c r="F8563" t="e">
        <f>Table1[[#This Row],[Termékkör]]</f>
        <v>#VALUE!</v>
      </c>
      <c r="G8563" s="4" t="e">
        <f>Table1[[#This Row],[SzumElad]]</f>
        <v>#VALUE!</v>
      </c>
      <c r="H8563" s="7" t="e">
        <f>Table1[[#This Row],[Jut_%]]</f>
        <v>#VALUE!</v>
      </c>
      <c r="I8563" s="4" t="e">
        <f>Table1[[#This Row],[Jut]]</f>
        <v>#VALUE!</v>
      </c>
      <c r="J8563" s="4" t="e">
        <f>Table1[[#This Row],[Column1]]</f>
        <v>#VALUE!</v>
      </c>
    </row>
    <row r="8564" spans="1:10" hidden="1" x14ac:dyDescent="0.3">
      <c r="A8564" s="2" t="e">
        <f>Table1[[#This Row],[Befolyt]]</f>
        <v>#VALUE!</v>
      </c>
      <c r="B8564" t="e">
        <f>Table1[[#This Row],[ÜK]]</f>
        <v>#VALUE!</v>
      </c>
      <c r="C8564" s="3" t="e">
        <f>Table1[[#This Row],[Szla]]</f>
        <v>#VALUE!</v>
      </c>
      <c r="D8564" s="6" t="e">
        <f>Table1[[#This Row],[Kelt_hó]]</f>
        <v>#VALUE!</v>
      </c>
      <c r="E8564" t="e">
        <f>Table1[[#This Row],[Vevő]]</f>
        <v>#VALUE!</v>
      </c>
      <c r="F8564" t="e">
        <f>Table1[[#This Row],[Termékkör]]</f>
        <v>#VALUE!</v>
      </c>
      <c r="G8564" s="4" t="e">
        <f>Table1[[#This Row],[SzumElad]]</f>
        <v>#VALUE!</v>
      </c>
      <c r="H8564" s="7" t="e">
        <f>Table1[[#This Row],[Jut_%]]</f>
        <v>#VALUE!</v>
      </c>
      <c r="I8564" s="4" t="e">
        <f>Table1[[#This Row],[Jut]]</f>
        <v>#VALUE!</v>
      </c>
      <c r="J8564" s="4" t="e">
        <f>Table1[[#This Row],[Column1]]</f>
        <v>#VALUE!</v>
      </c>
    </row>
    <row r="8565" spans="1:10" hidden="1" x14ac:dyDescent="0.3">
      <c r="A8565" s="2" t="e">
        <f>Table1[[#This Row],[Befolyt]]</f>
        <v>#VALUE!</v>
      </c>
      <c r="B8565" t="e">
        <f>Table1[[#This Row],[ÜK]]</f>
        <v>#VALUE!</v>
      </c>
      <c r="C8565" s="3" t="e">
        <f>Table1[[#This Row],[Szla]]</f>
        <v>#VALUE!</v>
      </c>
      <c r="D8565" s="6" t="e">
        <f>Table1[[#This Row],[Kelt_hó]]</f>
        <v>#VALUE!</v>
      </c>
      <c r="E8565" t="e">
        <f>Table1[[#This Row],[Vevő]]</f>
        <v>#VALUE!</v>
      </c>
      <c r="F8565" t="e">
        <f>Table1[[#This Row],[Termékkör]]</f>
        <v>#VALUE!</v>
      </c>
      <c r="G8565" s="4" t="e">
        <f>Table1[[#This Row],[SzumElad]]</f>
        <v>#VALUE!</v>
      </c>
      <c r="H8565" s="7" t="e">
        <f>Table1[[#This Row],[Jut_%]]</f>
        <v>#VALUE!</v>
      </c>
      <c r="I8565" s="4" t="e">
        <f>Table1[[#This Row],[Jut]]</f>
        <v>#VALUE!</v>
      </c>
      <c r="J8565" s="4" t="e">
        <f>Table1[[#This Row],[Column1]]</f>
        <v>#VALUE!</v>
      </c>
    </row>
    <row r="8566" spans="1:10" hidden="1" x14ac:dyDescent="0.3">
      <c r="A8566" s="2" t="e">
        <f>Table1[[#This Row],[Befolyt]]</f>
        <v>#VALUE!</v>
      </c>
      <c r="B8566" t="e">
        <f>Table1[[#This Row],[ÜK]]</f>
        <v>#VALUE!</v>
      </c>
      <c r="C8566" s="3" t="e">
        <f>Table1[[#This Row],[Szla]]</f>
        <v>#VALUE!</v>
      </c>
      <c r="D8566" s="6" t="e">
        <f>Table1[[#This Row],[Kelt_hó]]</f>
        <v>#VALUE!</v>
      </c>
      <c r="E8566" t="e">
        <f>Table1[[#This Row],[Vevő]]</f>
        <v>#VALUE!</v>
      </c>
      <c r="F8566" t="e">
        <f>Table1[[#This Row],[Termékkör]]</f>
        <v>#VALUE!</v>
      </c>
      <c r="G8566" s="4" t="e">
        <f>Table1[[#This Row],[SzumElad]]</f>
        <v>#VALUE!</v>
      </c>
      <c r="H8566" s="7" t="e">
        <f>Table1[[#This Row],[Jut_%]]</f>
        <v>#VALUE!</v>
      </c>
      <c r="I8566" s="4" t="e">
        <f>Table1[[#This Row],[Jut]]</f>
        <v>#VALUE!</v>
      </c>
      <c r="J8566" s="4" t="e">
        <f>Table1[[#This Row],[Column1]]</f>
        <v>#VALUE!</v>
      </c>
    </row>
    <row r="8567" spans="1:10" hidden="1" x14ac:dyDescent="0.3">
      <c r="A8567" s="2" t="e">
        <f>Table1[[#This Row],[Befolyt]]</f>
        <v>#VALUE!</v>
      </c>
      <c r="B8567" t="e">
        <f>Table1[[#This Row],[ÜK]]</f>
        <v>#VALUE!</v>
      </c>
      <c r="C8567" s="3" t="e">
        <f>Table1[[#This Row],[Szla]]</f>
        <v>#VALUE!</v>
      </c>
      <c r="D8567" s="6" t="e">
        <f>Table1[[#This Row],[Kelt_hó]]</f>
        <v>#VALUE!</v>
      </c>
      <c r="E8567" t="e">
        <f>Table1[[#This Row],[Vevő]]</f>
        <v>#VALUE!</v>
      </c>
      <c r="F8567" t="e">
        <f>Table1[[#This Row],[Termékkör]]</f>
        <v>#VALUE!</v>
      </c>
      <c r="G8567" s="4" t="e">
        <f>Table1[[#This Row],[SzumElad]]</f>
        <v>#VALUE!</v>
      </c>
      <c r="H8567" s="7" t="e">
        <f>Table1[[#This Row],[Jut_%]]</f>
        <v>#VALUE!</v>
      </c>
      <c r="I8567" s="4" t="e">
        <f>Table1[[#This Row],[Jut]]</f>
        <v>#VALUE!</v>
      </c>
      <c r="J8567" s="4" t="e">
        <f>Table1[[#This Row],[Column1]]</f>
        <v>#VALUE!</v>
      </c>
    </row>
    <row r="8568" spans="1:10" hidden="1" x14ac:dyDescent="0.3">
      <c r="A8568" s="2" t="e">
        <f>Table1[[#This Row],[Befolyt]]</f>
        <v>#VALUE!</v>
      </c>
      <c r="B8568" t="e">
        <f>Table1[[#This Row],[ÜK]]</f>
        <v>#VALUE!</v>
      </c>
      <c r="C8568" s="3" t="e">
        <f>Table1[[#This Row],[Szla]]</f>
        <v>#VALUE!</v>
      </c>
      <c r="D8568" s="6" t="e">
        <f>Table1[[#This Row],[Kelt_hó]]</f>
        <v>#VALUE!</v>
      </c>
      <c r="E8568" t="e">
        <f>Table1[[#This Row],[Vevő]]</f>
        <v>#VALUE!</v>
      </c>
      <c r="F8568" t="e">
        <f>Table1[[#This Row],[Termékkör]]</f>
        <v>#VALUE!</v>
      </c>
      <c r="G8568" s="4" t="e">
        <f>Table1[[#This Row],[SzumElad]]</f>
        <v>#VALUE!</v>
      </c>
      <c r="H8568" s="7" t="e">
        <f>Table1[[#This Row],[Jut_%]]</f>
        <v>#VALUE!</v>
      </c>
      <c r="I8568" s="4" t="e">
        <f>Table1[[#This Row],[Jut]]</f>
        <v>#VALUE!</v>
      </c>
      <c r="J8568" s="4" t="e">
        <f>Table1[[#This Row],[Column1]]</f>
        <v>#VALUE!</v>
      </c>
    </row>
    <row r="8569" spans="1:10" hidden="1" x14ac:dyDescent="0.3">
      <c r="A8569" s="2" t="e">
        <f>Table1[[#This Row],[Befolyt]]</f>
        <v>#VALUE!</v>
      </c>
      <c r="B8569" t="e">
        <f>Table1[[#This Row],[ÜK]]</f>
        <v>#VALUE!</v>
      </c>
      <c r="C8569" s="3" t="e">
        <f>Table1[[#This Row],[Szla]]</f>
        <v>#VALUE!</v>
      </c>
      <c r="D8569" s="6" t="e">
        <f>Table1[[#This Row],[Kelt_hó]]</f>
        <v>#VALUE!</v>
      </c>
      <c r="E8569" t="e">
        <f>Table1[[#This Row],[Vevő]]</f>
        <v>#VALUE!</v>
      </c>
      <c r="F8569" t="e">
        <f>Table1[[#This Row],[Termékkör]]</f>
        <v>#VALUE!</v>
      </c>
      <c r="G8569" s="4" t="e">
        <f>Table1[[#This Row],[SzumElad]]</f>
        <v>#VALUE!</v>
      </c>
      <c r="H8569" s="7" t="e">
        <f>Table1[[#This Row],[Jut_%]]</f>
        <v>#VALUE!</v>
      </c>
      <c r="I8569" s="4" t="e">
        <f>Table1[[#This Row],[Jut]]</f>
        <v>#VALUE!</v>
      </c>
      <c r="J8569" s="4" t="e">
        <f>Table1[[#This Row],[Column1]]</f>
        <v>#VALUE!</v>
      </c>
    </row>
    <row r="8570" spans="1:10" hidden="1" x14ac:dyDescent="0.3">
      <c r="A8570" s="2" t="e">
        <f>Table1[[#This Row],[Befolyt]]</f>
        <v>#VALUE!</v>
      </c>
      <c r="B8570" t="e">
        <f>Table1[[#This Row],[ÜK]]</f>
        <v>#VALUE!</v>
      </c>
      <c r="C8570" s="3" t="e">
        <f>Table1[[#This Row],[Szla]]</f>
        <v>#VALUE!</v>
      </c>
      <c r="D8570" s="6" t="e">
        <f>Table1[[#This Row],[Kelt_hó]]</f>
        <v>#VALUE!</v>
      </c>
      <c r="E8570" t="e">
        <f>Table1[[#This Row],[Vevő]]</f>
        <v>#VALUE!</v>
      </c>
      <c r="F8570" t="e">
        <f>Table1[[#This Row],[Termékkör]]</f>
        <v>#VALUE!</v>
      </c>
      <c r="G8570" s="4" t="e">
        <f>Table1[[#This Row],[SzumElad]]</f>
        <v>#VALUE!</v>
      </c>
      <c r="H8570" s="7" t="e">
        <f>Table1[[#This Row],[Jut_%]]</f>
        <v>#VALUE!</v>
      </c>
      <c r="I8570" s="4" t="e">
        <f>Table1[[#This Row],[Jut]]</f>
        <v>#VALUE!</v>
      </c>
      <c r="J8570" s="4" t="e">
        <f>Table1[[#This Row],[Column1]]</f>
        <v>#VALUE!</v>
      </c>
    </row>
    <row r="8571" spans="1:10" hidden="1" x14ac:dyDescent="0.3">
      <c r="A8571" s="2" t="e">
        <f>Table1[[#This Row],[Befolyt]]</f>
        <v>#VALUE!</v>
      </c>
      <c r="B8571" t="e">
        <f>Table1[[#This Row],[ÜK]]</f>
        <v>#VALUE!</v>
      </c>
      <c r="C8571" s="3" t="e">
        <f>Table1[[#This Row],[Szla]]</f>
        <v>#VALUE!</v>
      </c>
      <c r="D8571" s="6" t="e">
        <f>Table1[[#This Row],[Kelt_hó]]</f>
        <v>#VALUE!</v>
      </c>
      <c r="E8571" t="e">
        <f>Table1[[#This Row],[Vevő]]</f>
        <v>#VALUE!</v>
      </c>
      <c r="F8571" t="e">
        <f>Table1[[#This Row],[Termékkör]]</f>
        <v>#VALUE!</v>
      </c>
      <c r="G8571" s="4" t="e">
        <f>Table1[[#This Row],[SzumElad]]</f>
        <v>#VALUE!</v>
      </c>
      <c r="H8571" s="7" t="e">
        <f>Table1[[#This Row],[Jut_%]]</f>
        <v>#VALUE!</v>
      </c>
      <c r="I8571" s="4" t="e">
        <f>Table1[[#This Row],[Jut]]</f>
        <v>#VALUE!</v>
      </c>
      <c r="J8571" s="4" t="e">
        <f>Table1[[#This Row],[Column1]]</f>
        <v>#VALUE!</v>
      </c>
    </row>
    <row r="8572" spans="1:10" hidden="1" x14ac:dyDescent="0.3">
      <c r="A8572" s="2" t="e">
        <f>Table1[[#This Row],[Befolyt]]</f>
        <v>#VALUE!</v>
      </c>
      <c r="B8572" t="e">
        <f>Table1[[#This Row],[ÜK]]</f>
        <v>#VALUE!</v>
      </c>
      <c r="C8572" s="3" t="e">
        <f>Table1[[#This Row],[Szla]]</f>
        <v>#VALUE!</v>
      </c>
      <c r="D8572" s="6" t="e">
        <f>Table1[[#This Row],[Kelt_hó]]</f>
        <v>#VALUE!</v>
      </c>
      <c r="E8572" t="e">
        <f>Table1[[#This Row],[Vevő]]</f>
        <v>#VALUE!</v>
      </c>
      <c r="F8572" t="e">
        <f>Table1[[#This Row],[Termékkör]]</f>
        <v>#VALUE!</v>
      </c>
      <c r="G8572" s="4" t="e">
        <f>Table1[[#This Row],[SzumElad]]</f>
        <v>#VALUE!</v>
      </c>
      <c r="H8572" s="7" t="e">
        <f>Table1[[#This Row],[Jut_%]]</f>
        <v>#VALUE!</v>
      </c>
      <c r="I8572" s="4" t="e">
        <f>Table1[[#This Row],[Jut]]</f>
        <v>#VALUE!</v>
      </c>
      <c r="J8572" s="4" t="e">
        <f>Table1[[#This Row],[Column1]]</f>
        <v>#VALUE!</v>
      </c>
    </row>
    <row r="8573" spans="1:10" hidden="1" x14ac:dyDescent="0.3">
      <c r="A8573" s="2" t="e">
        <f>Table1[[#This Row],[Befolyt]]</f>
        <v>#VALUE!</v>
      </c>
      <c r="B8573" t="e">
        <f>Table1[[#This Row],[ÜK]]</f>
        <v>#VALUE!</v>
      </c>
      <c r="C8573" s="3" t="e">
        <f>Table1[[#This Row],[Szla]]</f>
        <v>#VALUE!</v>
      </c>
      <c r="D8573" s="6" t="e">
        <f>Table1[[#This Row],[Kelt_hó]]</f>
        <v>#VALUE!</v>
      </c>
      <c r="E8573" t="e">
        <f>Table1[[#This Row],[Vevő]]</f>
        <v>#VALUE!</v>
      </c>
      <c r="F8573" t="e">
        <f>Table1[[#This Row],[Termékkör]]</f>
        <v>#VALUE!</v>
      </c>
      <c r="G8573" s="4" t="e">
        <f>Table1[[#This Row],[SzumElad]]</f>
        <v>#VALUE!</v>
      </c>
      <c r="H8573" s="7" t="e">
        <f>Table1[[#This Row],[Jut_%]]</f>
        <v>#VALUE!</v>
      </c>
      <c r="I8573" s="4" t="e">
        <f>Table1[[#This Row],[Jut]]</f>
        <v>#VALUE!</v>
      </c>
      <c r="J8573" s="4" t="e">
        <f>Table1[[#This Row],[Column1]]</f>
        <v>#VALUE!</v>
      </c>
    </row>
    <row r="8574" spans="1:10" hidden="1" x14ac:dyDescent="0.3">
      <c r="A8574" s="2" t="e">
        <f>Table1[[#This Row],[Befolyt]]</f>
        <v>#VALUE!</v>
      </c>
      <c r="B8574" t="e">
        <f>Table1[[#This Row],[ÜK]]</f>
        <v>#VALUE!</v>
      </c>
      <c r="C8574" s="3" t="e">
        <f>Table1[[#This Row],[Szla]]</f>
        <v>#VALUE!</v>
      </c>
      <c r="D8574" s="6" t="e">
        <f>Table1[[#This Row],[Kelt_hó]]</f>
        <v>#VALUE!</v>
      </c>
      <c r="E8574" t="e">
        <f>Table1[[#This Row],[Vevő]]</f>
        <v>#VALUE!</v>
      </c>
      <c r="F8574" t="e">
        <f>Table1[[#This Row],[Termékkör]]</f>
        <v>#VALUE!</v>
      </c>
      <c r="G8574" s="4" t="e">
        <f>Table1[[#This Row],[SzumElad]]</f>
        <v>#VALUE!</v>
      </c>
      <c r="H8574" s="7" t="e">
        <f>Table1[[#This Row],[Jut_%]]</f>
        <v>#VALUE!</v>
      </c>
      <c r="I8574" s="4" t="e">
        <f>Table1[[#This Row],[Jut]]</f>
        <v>#VALUE!</v>
      </c>
      <c r="J8574" s="4" t="e">
        <f>Table1[[#This Row],[Column1]]</f>
        <v>#VALUE!</v>
      </c>
    </row>
    <row r="8575" spans="1:10" hidden="1" x14ac:dyDescent="0.3">
      <c r="A8575" s="2" t="e">
        <f>Table1[[#This Row],[Befolyt]]</f>
        <v>#VALUE!</v>
      </c>
      <c r="B8575" t="e">
        <f>Table1[[#This Row],[ÜK]]</f>
        <v>#VALUE!</v>
      </c>
      <c r="C8575" s="3" t="e">
        <f>Table1[[#This Row],[Szla]]</f>
        <v>#VALUE!</v>
      </c>
      <c r="D8575" s="6" t="e">
        <f>Table1[[#This Row],[Kelt_hó]]</f>
        <v>#VALUE!</v>
      </c>
      <c r="E8575" t="e">
        <f>Table1[[#This Row],[Vevő]]</f>
        <v>#VALUE!</v>
      </c>
      <c r="F8575" t="e">
        <f>Table1[[#This Row],[Termékkör]]</f>
        <v>#VALUE!</v>
      </c>
      <c r="G8575" s="4" t="e">
        <f>Table1[[#This Row],[SzumElad]]</f>
        <v>#VALUE!</v>
      </c>
      <c r="H8575" s="7" t="e">
        <f>Table1[[#This Row],[Jut_%]]</f>
        <v>#VALUE!</v>
      </c>
      <c r="I8575" s="4" t="e">
        <f>Table1[[#This Row],[Jut]]</f>
        <v>#VALUE!</v>
      </c>
      <c r="J8575" s="4" t="e">
        <f>Table1[[#This Row],[Column1]]</f>
        <v>#VALUE!</v>
      </c>
    </row>
    <row r="8576" spans="1:10" hidden="1" x14ac:dyDescent="0.3">
      <c r="A8576" s="2" t="e">
        <f>Table1[[#This Row],[Befolyt]]</f>
        <v>#VALUE!</v>
      </c>
      <c r="B8576" t="e">
        <f>Table1[[#This Row],[ÜK]]</f>
        <v>#VALUE!</v>
      </c>
      <c r="C8576" s="3" t="e">
        <f>Table1[[#This Row],[Szla]]</f>
        <v>#VALUE!</v>
      </c>
      <c r="D8576" s="6" t="e">
        <f>Table1[[#This Row],[Kelt_hó]]</f>
        <v>#VALUE!</v>
      </c>
      <c r="E8576" t="e">
        <f>Table1[[#This Row],[Vevő]]</f>
        <v>#VALUE!</v>
      </c>
      <c r="F8576" t="e">
        <f>Table1[[#This Row],[Termékkör]]</f>
        <v>#VALUE!</v>
      </c>
      <c r="G8576" s="4" t="e">
        <f>Table1[[#This Row],[SzumElad]]</f>
        <v>#VALUE!</v>
      </c>
      <c r="H8576" s="7" t="e">
        <f>Table1[[#This Row],[Jut_%]]</f>
        <v>#VALUE!</v>
      </c>
      <c r="I8576" s="4" t="e">
        <f>Table1[[#This Row],[Jut]]</f>
        <v>#VALUE!</v>
      </c>
      <c r="J8576" s="4" t="e">
        <f>Table1[[#This Row],[Column1]]</f>
        <v>#VALUE!</v>
      </c>
    </row>
    <row r="8577" spans="1:10" hidden="1" x14ac:dyDescent="0.3">
      <c r="A8577" s="2" t="e">
        <f>Table1[[#This Row],[Befolyt]]</f>
        <v>#VALUE!</v>
      </c>
      <c r="B8577" t="e">
        <f>Table1[[#This Row],[ÜK]]</f>
        <v>#VALUE!</v>
      </c>
      <c r="C8577" s="3" t="e">
        <f>Table1[[#This Row],[Szla]]</f>
        <v>#VALUE!</v>
      </c>
      <c r="D8577" s="6" t="e">
        <f>Table1[[#This Row],[Kelt_hó]]</f>
        <v>#VALUE!</v>
      </c>
      <c r="E8577" t="e">
        <f>Table1[[#This Row],[Vevő]]</f>
        <v>#VALUE!</v>
      </c>
      <c r="F8577" t="e">
        <f>Table1[[#This Row],[Termékkör]]</f>
        <v>#VALUE!</v>
      </c>
      <c r="G8577" s="4" t="e">
        <f>Table1[[#This Row],[SzumElad]]</f>
        <v>#VALUE!</v>
      </c>
      <c r="H8577" s="7" t="e">
        <f>Table1[[#This Row],[Jut_%]]</f>
        <v>#VALUE!</v>
      </c>
      <c r="I8577" s="4" t="e">
        <f>Table1[[#This Row],[Jut]]</f>
        <v>#VALUE!</v>
      </c>
      <c r="J8577" s="4" t="e">
        <f>Table1[[#This Row],[Column1]]</f>
        <v>#VALUE!</v>
      </c>
    </row>
    <row r="8578" spans="1:10" hidden="1" x14ac:dyDescent="0.3">
      <c r="A8578" s="2" t="e">
        <f>Table1[[#This Row],[Befolyt]]</f>
        <v>#VALUE!</v>
      </c>
      <c r="B8578" t="e">
        <f>Table1[[#This Row],[ÜK]]</f>
        <v>#VALUE!</v>
      </c>
      <c r="C8578" s="3" t="e">
        <f>Table1[[#This Row],[Szla]]</f>
        <v>#VALUE!</v>
      </c>
      <c r="D8578" s="6" t="e">
        <f>Table1[[#This Row],[Kelt_hó]]</f>
        <v>#VALUE!</v>
      </c>
      <c r="E8578" t="e">
        <f>Table1[[#This Row],[Vevő]]</f>
        <v>#VALUE!</v>
      </c>
      <c r="F8578" t="e">
        <f>Table1[[#This Row],[Termékkör]]</f>
        <v>#VALUE!</v>
      </c>
      <c r="G8578" s="4" t="e">
        <f>Table1[[#This Row],[SzumElad]]</f>
        <v>#VALUE!</v>
      </c>
      <c r="H8578" s="7" t="e">
        <f>Table1[[#This Row],[Jut_%]]</f>
        <v>#VALUE!</v>
      </c>
      <c r="I8578" s="4" t="e">
        <f>Table1[[#This Row],[Jut]]</f>
        <v>#VALUE!</v>
      </c>
      <c r="J8578" s="4" t="e">
        <f>Table1[[#This Row],[Column1]]</f>
        <v>#VALUE!</v>
      </c>
    </row>
    <row r="8579" spans="1:10" hidden="1" x14ac:dyDescent="0.3">
      <c r="A8579" s="2" t="e">
        <f>Table1[[#This Row],[Befolyt]]</f>
        <v>#VALUE!</v>
      </c>
      <c r="B8579" t="e">
        <f>Table1[[#This Row],[ÜK]]</f>
        <v>#VALUE!</v>
      </c>
      <c r="C8579" s="3" t="e">
        <f>Table1[[#This Row],[Szla]]</f>
        <v>#VALUE!</v>
      </c>
      <c r="D8579" s="6" t="e">
        <f>Table1[[#This Row],[Kelt_hó]]</f>
        <v>#VALUE!</v>
      </c>
      <c r="E8579" t="e">
        <f>Table1[[#This Row],[Vevő]]</f>
        <v>#VALUE!</v>
      </c>
      <c r="F8579" t="e">
        <f>Table1[[#This Row],[Termékkör]]</f>
        <v>#VALUE!</v>
      </c>
      <c r="G8579" s="4" t="e">
        <f>Table1[[#This Row],[SzumElad]]</f>
        <v>#VALUE!</v>
      </c>
      <c r="H8579" s="7" t="e">
        <f>Table1[[#This Row],[Jut_%]]</f>
        <v>#VALUE!</v>
      </c>
      <c r="I8579" s="4" t="e">
        <f>Table1[[#This Row],[Jut]]</f>
        <v>#VALUE!</v>
      </c>
      <c r="J8579" s="4" t="e">
        <f>Table1[[#This Row],[Column1]]</f>
        <v>#VALUE!</v>
      </c>
    </row>
    <row r="8580" spans="1:10" hidden="1" x14ac:dyDescent="0.3">
      <c r="A8580" s="2" t="e">
        <f>Table1[[#This Row],[Befolyt]]</f>
        <v>#VALUE!</v>
      </c>
      <c r="B8580" t="e">
        <f>Table1[[#This Row],[ÜK]]</f>
        <v>#VALUE!</v>
      </c>
      <c r="C8580" s="3" t="e">
        <f>Table1[[#This Row],[Szla]]</f>
        <v>#VALUE!</v>
      </c>
      <c r="D8580" s="6" t="e">
        <f>Table1[[#This Row],[Kelt_hó]]</f>
        <v>#VALUE!</v>
      </c>
      <c r="E8580" t="e">
        <f>Table1[[#This Row],[Vevő]]</f>
        <v>#VALUE!</v>
      </c>
      <c r="F8580" t="e">
        <f>Table1[[#This Row],[Termékkör]]</f>
        <v>#VALUE!</v>
      </c>
      <c r="G8580" s="4" t="e">
        <f>Table1[[#This Row],[SzumElad]]</f>
        <v>#VALUE!</v>
      </c>
      <c r="H8580" s="7" t="e">
        <f>Table1[[#This Row],[Jut_%]]</f>
        <v>#VALUE!</v>
      </c>
      <c r="I8580" s="4" t="e">
        <f>Table1[[#This Row],[Jut]]</f>
        <v>#VALUE!</v>
      </c>
      <c r="J8580" s="4" t="e">
        <f>Table1[[#This Row],[Column1]]</f>
        <v>#VALUE!</v>
      </c>
    </row>
    <row r="8581" spans="1:10" hidden="1" x14ac:dyDescent="0.3">
      <c r="A8581" s="2" t="e">
        <f>Table1[[#This Row],[Befolyt]]</f>
        <v>#VALUE!</v>
      </c>
      <c r="B8581" t="e">
        <f>Table1[[#This Row],[ÜK]]</f>
        <v>#VALUE!</v>
      </c>
      <c r="C8581" s="3" t="e">
        <f>Table1[[#This Row],[Szla]]</f>
        <v>#VALUE!</v>
      </c>
      <c r="D8581" s="6" t="e">
        <f>Table1[[#This Row],[Kelt_hó]]</f>
        <v>#VALUE!</v>
      </c>
      <c r="E8581" t="e">
        <f>Table1[[#This Row],[Vevő]]</f>
        <v>#VALUE!</v>
      </c>
      <c r="F8581" t="e">
        <f>Table1[[#This Row],[Termékkör]]</f>
        <v>#VALUE!</v>
      </c>
      <c r="G8581" s="4" t="e">
        <f>Table1[[#This Row],[SzumElad]]</f>
        <v>#VALUE!</v>
      </c>
      <c r="H8581" s="7" t="e">
        <f>Table1[[#This Row],[Jut_%]]</f>
        <v>#VALUE!</v>
      </c>
      <c r="I8581" s="4" t="e">
        <f>Table1[[#This Row],[Jut]]</f>
        <v>#VALUE!</v>
      </c>
      <c r="J8581" s="4" t="e">
        <f>Table1[[#This Row],[Column1]]</f>
        <v>#VALUE!</v>
      </c>
    </row>
    <row r="8582" spans="1:10" hidden="1" x14ac:dyDescent="0.3">
      <c r="A8582" s="2" t="e">
        <f>Table1[[#This Row],[Befolyt]]</f>
        <v>#VALUE!</v>
      </c>
      <c r="B8582" t="e">
        <f>Table1[[#This Row],[ÜK]]</f>
        <v>#VALUE!</v>
      </c>
      <c r="C8582" s="3" t="e">
        <f>Table1[[#This Row],[Szla]]</f>
        <v>#VALUE!</v>
      </c>
      <c r="D8582" s="6" t="e">
        <f>Table1[[#This Row],[Kelt_hó]]</f>
        <v>#VALUE!</v>
      </c>
      <c r="E8582" t="e">
        <f>Table1[[#This Row],[Vevő]]</f>
        <v>#VALUE!</v>
      </c>
      <c r="F8582" t="e">
        <f>Table1[[#This Row],[Termékkör]]</f>
        <v>#VALUE!</v>
      </c>
      <c r="G8582" s="4" t="e">
        <f>Table1[[#This Row],[SzumElad]]</f>
        <v>#VALUE!</v>
      </c>
      <c r="H8582" s="7" t="e">
        <f>Table1[[#This Row],[Jut_%]]</f>
        <v>#VALUE!</v>
      </c>
      <c r="I8582" s="4" t="e">
        <f>Table1[[#This Row],[Jut]]</f>
        <v>#VALUE!</v>
      </c>
      <c r="J8582" s="4" t="e">
        <f>Table1[[#This Row],[Column1]]</f>
        <v>#VALUE!</v>
      </c>
    </row>
    <row r="8583" spans="1:10" hidden="1" x14ac:dyDescent="0.3">
      <c r="A8583" s="2" t="e">
        <f>Table1[[#This Row],[Befolyt]]</f>
        <v>#VALUE!</v>
      </c>
      <c r="B8583" t="e">
        <f>Table1[[#This Row],[ÜK]]</f>
        <v>#VALUE!</v>
      </c>
      <c r="C8583" s="3" t="e">
        <f>Table1[[#This Row],[Szla]]</f>
        <v>#VALUE!</v>
      </c>
      <c r="D8583" s="6" t="e">
        <f>Table1[[#This Row],[Kelt_hó]]</f>
        <v>#VALUE!</v>
      </c>
      <c r="E8583" t="e">
        <f>Table1[[#This Row],[Vevő]]</f>
        <v>#VALUE!</v>
      </c>
      <c r="F8583" t="e">
        <f>Table1[[#This Row],[Termékkör]]</f>
        <v>#VALUE!</v>
      </c>
      <c r="G8583" s="4" t="e">
        <f>Table1[[#This Row],[SzumElad]]</f>
        <v>#VALUE!</v>
      </c>
      <c r="H8583" s="7" t="e">
        <f>Table1[[#This Row],[Jut_%]]</f>
        <v>#VALUE!</v>
      </c>
      <c r="I8583" s="4" t="e">
        <f>Table1[[#This Row],[Jut]]</f>
        <v>#VALUE!</v>
      </c>
      <c r="J8583" s="4" t="e">
        <f>Table1[[#This Row],[Column1]]</f>
        <v>#VALUE!</v>
      </c>
    </row>
    <row r="8584" spans="1:10" hidden="1" x14ac:dyDescent="0.3">
      <c r="A8584" s="2" t="e">
        <f>Table1[[#This Row],[Befolyt]]</f>
        <v>#VALUE!</v>
      </c>
      <c r="B8584" t="e">
        <f>Table1[[#This Row],[ÜK]]</f>
        <v>#VALUE!</v>
      </c>
      <c r="C8584" s="3" t="e">
        <f>Table1[[#This Row],[Szla]]</f>
        <v>#VALUE!</v>
      </c>
      <c r="D8584" s="6" t="e">
        <f>Table1[[#This Row],[Kelt_hó]]</f>
        <v>#VALUE!</v>
      </c>
      <c r="E8584" t="e">
        <f>Table1[[#This Row],[Vevő]]</f>
        <v>#VALUE!</v>
      </c>
      <c r="F8584" t="e">
        <f>Table1[[#This Row],[Termékkör]]</f>
        <v>#VALUE!</v>
      </c>
      <c r="G8584" s="4" t="e">
        <f>Table1[[#This Row],[SzumElad]]</f>
        <v>#VALUE!</v>
      </c>
      <c r="H8584" s="7" t="e">
        <f>Table1[[#This Row],[Jut_%]]</f>
        <v>#VALUE!</v>
      </c>
      <c r="I8584" s="4" t="e">
        <f>Table1[[#This Row],[Jut]]</f>
        <v>#VALUE!</v>
      </c>
      <c r="J8584" s="4" t="e">
        <f>Table1[[#This Row],[Column1]]</f>
        <v>#VALUE!</v>
      </c>
    </row>
    <row r="8585" spans="1:10" hidden="1" x14ac:dyDescent="0.3">
      <c r="A8585" s="2" t="e">
        <f>Table1[[#This Row],[Befolyt]]</f>
        <v>#VALUE!</v>
      </c>
      <c r="B8585" t="e">
        <f>Table1[[#This Row],[ÜK]]</f>
        <v>#VALUE!</v>
      </c>
      <c r="C8585" s="3" t="e">
        <f>Table1[[#This Row],[Szla]]</f>
        <v>#VALUE!</v>
      </c>
      <c r="D8585" s="6" t="e">
        <f>Table1[[#This Row],[Kelt_hó]]</f>
        <v>#VALUE!</v>
      </c>
      <c r="E8585" t="e">
        <f>Table1[[#This Row],[Vevő]]</f>
        <v>#VALUE!</v>
      </c>
      <c r="F8585" t="e">
        <f>Table1[[#This Row],[Termékkör]]</f>
        <v>#VALUE!</v>
      </c>
      <c r="G8585" s="4" t="e">
        <f>Table1[[#This Row],[SzumElad]]</f>
        <v>#VALUE!</v>
      </c>
      <c r="H8585" s="7" t="e">
        <f>Table1[[#This Row],[Jut_%]]</f>
        <v>#VALUE!</v>
      </c>
      <c r="I8585" s="4" t="e">
        <f>Table1[[#This Row],[Jut]]</f>
        <v>#VALUE!</v>
      </c>
      <c r="J8585" s="4" t="e">
        <f>Table1[[#This Row],[Column1]]</f>
        <v>#VALUE!</v>
      </c>
    </row>
    <row r="8586" spans="1:10" hidden="1" x14ac:dyDescent="0.3">
      <c r="A8586" s="2" t="e">
        <f>Table1[[#This Row],[Befolyt]]</f>
        <v>#VALUE!</v>
      </c>
      <c r="B8586" t="e">
        <f>Table1[[#This Row],[ÜK]]</f>
        <v>#VALUE!</v>
      </c>
      <c r="C8586" s="3" t="e">
        <f>Table1[[#This Row],[Szla]]</f>
        <v>#VALUE!</v>
      </c>
      <c r="D8586" s="6" t="e">
        <f>Table1[[#This Row],[Kelt_hó]]</f>
        <v>#VALUE!</v>
      </c>
      <c r="E8586" t="e">
        <f>Table1[[#This Row],[Vevő]]</f>
        <v>#VALUE!</v>
      </c>
      <c r="F8586" t="e">
        <f>Table1[[#This Row],[Termékkör]]</f>
        <v>#VALUE!</v>
      </c>
      <c r="G8586" s="4" t="e">
        <f>Table1[[#This Row],[SzumElad]]</f>
        <v>#VALUE!</v>
      </c>
      <c r="H8586" s="7" t="e">
        <f>Table1[[#This Row],[Jut_%]]</f>
        <v>#VALUE!</v>
      </c>
      <c r="I8586" s="4" t="e">
        <f>Table1[[#This Row],[Jut]]</f>
        <v>#VALUE!</v>
      </c>
      <c r="J8586" s="4" t="e">
        <f>Table1[[#This Row],[Column1]]</f>
        <v>#VALUE!</v>
      </c>
    </row>
    <row r="8587" spans="1:10" hidden="1" x14ac:dyDescent="0.3">
      <c r="A8587" s="2" t="e">
        <f>Table1[[#This Row],[Befolyt]]</f>
        <v>#VALUE!</v>
      </c>
      <c r="B8587" t="e">
        <f>Table1[[#This Row],[ÜK]]</f>
        <v>#VALUE!</v>
      </c>
      <c r="C8587" s="3" t="e">
        <f>Table1[[#This Row],[Szla]]</f>
        <v>#VALUE!</v>
      </c>
      <c r="D8587" s="6" t="e">
        <f>Table1[[#This Row],[Kelt_hó]]</f>
        <v>#VALUE!</v>
      </c>
      <c r="E8587" t="e">
        <f>Table1[[#This Row],[Vevő]]</f>
        <v>#VALUE!</v>
      </c>
      <c r="F8587" t="e">
        <f>Table1[[#This Row],[Termékkör]]</f>
        <v>#VALUE!</v>
      </c>
      <c r="G8587" s="4" t="e">
        <f>Table1[[#This Row],[SzumElad]]</f>
        <v>#VALUE!</v>
      </c>
      <c r="H8587" s="7" t="e">
        <f>Table1[[#This Row],[Jut_%]]</f>
        <v>#VALUE!</v>
      </c>
      <c r="I8587" s="4" t="e">
        <f>Table1[[#This Row],[Jut]]</f>
        <v>#VALUE!</v>
      </c>
      <c r="J8587" s="4" t="e">
        <f>Table1[[#This Row],[Column1]]</f>
        <v>#VALUE!</v>
      </c>
    </row>
    <row r="8588" spans="1:10" hidden="1" x14ac:dyDescent="0.3">
      <c r="A8588" s="2" t="e">
        <f>Table1[[#This Row],[Befolyt]]</f>
        <v>#VALUE!</v>
      </c>
      <c r="B8588" t="e">
        <f>Table1[[#This Row],[ÜK]]</f>
        <v>#VALUE!</v>
      </c>
      <c r="C8588" s="3" t="e">
        <f>Table1[[#This Row],[Szla]]</f>
        <v>#VALUE!</v>
      </c>
      <c r="D8588" s="6" t="e">
        <f>Table1[[#This Row],[Kelt_hó]]</f>
        <v>#VALUE!</v>
      </c>
      <c r="E8588" t="e">
        <f>Table1[[#This Row],[Vevő]]</f>
        <v>#VALUE!</v>
      </c>
      <c r="F8588" t="e">
        <f>Table1[[#This Row],[Termékkör]]</f>
        <v>#VALUE!</v>
      </c>
      <c r="G8588" s="4" t="e">
        <f>Table1[[#This Row],[SzumElad]]</f>
        <v>#VALUE!</v>
      </c>
      <c r="H8588" s="7" t="e">
        <f>Table1[[#This Row],[Jut_%]]</f>
        <v>#VALUE!</v>
      </c>
      <c r="I8588" s="4" t="e">
        <f>Table1[[#This Row],[Jut]]</f>
        <v>#VALUE!</v>
      </c>
      <c r="J8588" s="4" t="e">
        <f>Table1[[#This Row],[Column1]]</f>
        <v>#VALUE!</v>
      </c>
    </row>
    <row r="8589" spans="1:10" hidden="1" x14ac:dyDescent="0.3">
      <c r="A8589" s="2" t="e">
        <f>Table1[[#This Row],[Befolyt]]</f>
        <v>#VALUE!</v>
      </c>
      <c r="B8589" t="e">
        <f>Table1[[#This Row],[ÜK]]</f>
        <v>#VALUE!</v>
      </c>
      <c r="C8589" s="3" t="e">
        <f>Table1[[#This Row],[Szla]]</f>
        <v>#VALUE!</v>
      </c>
      <c r="D8589" s="6" t="e">
        <f>Table1[[#This Row],[Kelt_hó]]</f>
        <v>#VALUE!</v>
      </c>
      <c r="E8589" t="e">
        <f>Table1[[#This Row],[Vevő]]</f>
        <v>#VALUE!</v>
      </c>
      <c r="F8589" t="e">
        <f>Table1[[#This Row],[Termékkör]]</f>
        <v>#VALUE!</v>
      </c>
      <c r="G8589" s="4" t="e">
        <f>Table1[[#This Row],[SzumElad]]</f>
        <v>#VALUE!</v>
      </c>
      <c r="H8589" s="7" t="e">
        <f>Table1[[#This Row],[Jut_%]]</f>
        <v>#VALUE!</v>
      </c>
      <c r="I8589" s="4" t="e">
        <f>Table1[[#This Row],[Jut]]</f>
        <v>#VALUE!</v>
      </c>
      <c r="J8589" s="4" t="e">
        <f>Table1[[#This Row],[Column1]]</f>
        <v>#VALUE!</v>
      </c>
    </row>
    <row r="8590" spans="1:10" hidden="1" x14ac:dyDescent="0.3">
      <c r="A8590" s="2" t="e">
        <f>Table1[[#This Row],[Befolyt]]</f>
        <v>#VALUE!</v>
      </c>
      <c r="B8590" t="e">
        <f>Table1[[#This Row],[ÜK]]</f>
        <v>#VALUE!</v>
      </c>
      <c r="C8590" s="3" t="e">
        <f>Table1[[#This Row],[Szla]]</f>
        <v>#VALUE!</v>
      </c>
      <c r="D8590" s="6" t="e">
        <f>Table1[[#This Row],[Kelt_hó]]</f>
        <v>#VALUE!</v>
      </c>
      <c r="E8590" t="e">
        <f>Table1[[#This Row],[Vevő]]</f>
        <v>#VALUE!</v>
      </c>
      <c r="F8590" t="e">
        <f>Table1[[#This Row],[Termékkör]]</f>
        <v>#VALUE!</v>
      </c>
      <c r="G8590" s="4" t="e">
        <f>Table1[[#This Row],[SzumElad]]</f>
        <v>#VALUE!</v>
      </c>
      <c r="H8590" s="7" t="e">
        <f>Table1[[#This Row],[Jut_%]]</f>
        <v>#VALUE!</v>
      </c>
      <c r="I8590" s="4" t="e">
        <f>Table1[[#This Row],[Jut]]</f>
        <v>#VALUE!</v>
      </c>
      <c r="J8590" s="4" t="e">
        <f>Table1[[#This Row],[Column1]]</f>
        <v>#VALUE!</v>
      </c>
    </row>
    <row r="8591" spans="1:10" hidden="1" x14ac:dyDescent="0.3">
      <c r="A8591" s="2" t="e">
        <f>Table1[[#This Row],[Befolyt]]</f>
        <v>#VALUE!</v>
      </c>
      <c r="B8591" t="e">
        <f>Table1[[#This Row],[ÜK]]</f>
        <v>#VALUE!</v>
      </c>
      <c r="C8591" s="3" t="e">
        <f>Table1[[#This Row],[Szla]]</f>
        <v>#VALUE!</v>
      </c>
      <c r="D8591" s="6" t="e">
        <f>Table1[[#This Row],[Kelt_hó]]</f>
        <v>#VALUE!</v>
      </c>
      <c r="E8591" t="e">
        <f>Table1[[#This Row],[Vevő]]</f>
        <v>#VALUE!</v>
      </c>
      <c r="F8591" t="e">
        <f>Table1[[#This Row],[Termékkör]]</f>
        <v>#VALUE!</v>
      </c>
      <c r="G8591" s="4" t="e">
        <f>Table1[[#This Row],[SzumElad]]</f>
        <v>#VALUE!</v>
      </c>
      <c r="H8591" s="7" t="e">
        <f>Table1[[#This Row],[Jut_%]]</f>
        <v>#VALUE!</v>
      </c>
      <c r="I8591" s="4" t="e">
        <f>Table1[[#This Row],[Jut]]</f>
        <v>#VALUE!</v>
      </c>
      <c r="J8591" s="4" t="e">
        <f>Table1[[#This Row],[Column1]]</f>
        <v>#VALUE!</v>
      </c>
    </row>
    <row r="8592" spans="1:10" hidden="1" x14ac:dyDescent="0.3">
      <c r="A8592" s="2" t="e">
        <f>Table1[[#This Row],[Befolyt]]</f>
        <v>#VALUE!</v>
      </c>
      <c r="B8592" t="e">
        <f>Table1[[#This Row],[ÜK]]</f>
        <v>#VALUE!</v>
      </c>
      <c r="C8592" s="3" t="e">
        <f>Table1[[#This Row],[Szla]]</f>
        <v>#VALUE!</v>
      </c>
      <c r="D8592" s="6" t="e">
        <f>Table1[[#This Row],[Kelt_hó]]</f>
        <v>#VALUE!</v>
      </c>
      <c r="E8592" t="e">
        <f>Table1[[#This Row],[Vevő]]</f>
        <v>#VALUE!</v>
      </c>
      <c r="F8592" t="e">
        <f>Table1[[#This Row],[Termékkör]]</f>
        <v>#VALUE!</v>
      </c>
      <c r="G8592" s="4" t="e">
        <f>Table1[[#This Row],[SzumElad]]</f>
        <v>#VALUE!</v>
      </c>
      <c r="H8592" s="7" t="e">
        <f>Table1[[#This Row],[Jut_%]]</f>
        <v>#VALUE!</v>
      </c>
      <c r="I8592" s="4" t="e">
        <f>Table1[[#This Row],[Jut]]</f>
        <v>#VALUE!</v>
      </c>
      <c r="J8592" s="4" t="e">
        <f>Table1[[#This Row],[Column1]]</f>
        <v>#VALUE!</v>
      </c>
    </row>
    <row r="8593" spans="1:10" hidden="1" x14ac:dyDescent="0.3">
      <c r="A8593" s="2" t="e">
        <f>Table1[[#This Row],[Befolyt]]</f>
        <v>#VALUE!</v>
      </c>
      <c r="B8593" t="e">
        <f>Table1[[#This Row],[ÜK]]</f>
        <v>#VALUE!</v>
      </c>
      <c r="C8593" s="3" t="e">
        <f>Table1[[#This Row],[Szla]]</f>
        <v>#VALUE!</v>
      </c>
      <c r="D8593" s="6" t="e">
        <f>Table1[[#This Row],[Kelt_hó]]</f>
        <v>#VALUE!</v>
      </c>
      <c r="E8593" t="e">
        <f>Table1[[#This Row],[Vevő]]</f>
        <v>#VALUE!</v>
      </c>
      <c r="F8593" t="e">
        <f>Table1[[#This Row],[Termékkör]]</f>
        <v>#VALUE!</v>
      </c>
      <c r="G8593" s="4" t="e">
        <f>Table1[[#This Row],[SzumElad]]</f>
        <v>#VALUE!</v>
      </c>
      <c r="H8593" s="7" t="e">
        <f>Table1[[#This Row],[Jut_%]]</f>
        <v>#VALUE!</v>
      </c>
      <c r="I8593" s="4" t="e">
        <f>Table1[[#This Row],[Jut]]</f>
        <v>#VALUE!</v>
      </c>
      <c r="J8593" s="4" t="e">
        <f>Table1[[#This Row],[Column1]]</f>
        <v>#VALUE!</v>
      </c>
    </row>
    <row r="8594" spans="1:10" hidden="1" x14ac:dyDescent="0.3">
      <c r="A8594" s="2" t="e">
        <f>Table1[[#This Row],[Befolyt]]</f>
        <v>#VALUE!</v>
      </c>
      <c r="B8594" t="e">
        <f>Table1[[#This Row],[ÜK]]</f>
        <v>#VALUE!</v>
      </c>
      <c r="C8594" s="3" t="e">
        <f>Table1[[#This Row],[Szla]]</f>
        <v>#VALUE!</v>
      </c>
      <c r="D8594" s="6" t="e">
        <f>Table1[[#This Row],[Kelt_hó]]</f>
        <v>#VALUE!</v>
      </c>
      <c r="E8594" t="e">
        <f>Table1[[#This Row],[Vevő]]</f>
        <v>#VALUE!</v>
      </c>
      <c r="F8594" t="e">
        <f>Table1[[#This Row],[Termékkör]]</f>
        <v>#VALUE!</v>
      </c>
      <c r="G8594" s="4" t="e">
        <f>Table1[[#This Row],[SzumElad]]</f>
        <v>#VALUE!</v>
      </c>
      <c r="H8594" s="7" t="e">
        <f>Table1[[#This Row],[Jut_%]]</f>
        <v>#VALUE!</v>
      </c>
      <c r="I8594" s="4" t="e">
        <f>Table1[[#This Row],[Jut]]</f>
        <v>#VALUE!</v>
      </c>
      <c r="J8594" s="4" t="e">
        <f>Table1[[#This Row],[Column1]]</f>
        <v>#VALUE!</v>
      </c>
    </row>
    <row r="8595" spans="1:10" hidden="1" x14ac:dyDescent="0.3">
      <c r="A8595" s="2" t="e">
        <f>Table1[[#This Row],[Befolyt]]</f>
        <v>#VALUE!</v>
      </c>
      <c r="B8595" t="e">
        <f>Table1[[#This Row],[ÜK]]</f>
        <v>#VALUE!</v>
      </c>
      <c r="C8595" s="3" t="e">
        <f>Table1[[#This Row],[Szla]]</f>
        <v>#VALUE!</v>
      </c>
      <c r="D8595" s="6" t="e">
        <f>Table1[[#This Row],[Kelt_hó]]</f>
        <v>#VALUE!</v>
      </c>
      <c r="E8595" t="e">
        <f>Table1[[#This Row],[Vevő]]</f>
        <v>#VALUE!</v>
      </c>
      <c r="F8595" t="e">
        <f>Table1[[#This Row],[Termékkör]]</f>
        <v>#VALUE!</v>
      </c>
      <c r="G8595" s="4" t="e">
        <f>Table1[[#This Row],[SzumElad]]</f>
        <v>#VALUE!</v>
      </c>
      <c r="H8595" s="7" t="e">
        <f>Table1[[#This Row],[Jut_%]]</f>
        <v>#VALUE!</v>
      </c>
      <c r="I8595" s="4" t="e">
        <f>Table1[[#This Row],[Jut]]</f>
        <v>#VALUE!</v>
      </c>
      <c r="J8595" s="4" t="e">
        <f>Table1[[#This Row],[Column1]]</f>
        <v>#VALUE!</v>
      </c>
    </row>
    <row r="8596" spans="1:10" hidden="1" x14ac:dyDescent="0.3">
      <c r="A8596" s="2" t="e">
        <f>Table1[[#This Row],[Befolyt]]</f>
        <v>#VALUE!</v>
      </c>
      <c r="B8596" t="e">
        <f>Table1[[#This Row],[ÜK]]</f>
        <v>#VALUE!</v>
      </c>
      <c r="C8596" s="3" t="e">
        <f>Table1[[#This Row],[Szla]]</f>
        <v>#VALUE!</v>
      </c>
      <c r="D8596" s="6" t="e">
        <f>Table1[[#This Row],[Kelt_hó]]</f>
        <v>#VALUE!</v>
      </c>
      <c r="E8596" t="e">
        <f>Table1[[#This Row],[Vevő]]</f>
        <v>#VALUE!</v>
      </c>
      <c r="F8596" t="e">
        <f>Table1[[#This Row],[Termékkör]]</f>
        <v>#VALUE!</v>
      </c>
      <c r="G8596" s="4" t="e">
        <f>Table1[[#This Row],[SzumElad]]</f>
        <v>#VALUE!</v>
      </c>
      <c r="H8596" s="7" t="e">
        <f>Table1[[#This Row],[Jut_%]]</f>
        <v>#VALUE!</v>
      </c>
      <c r="I8596" s="4" t="e">
        <f>Table1[[#This Row],[Jut]]</f>
        <v>#VALUE!</v>
      </c>
      <c r="J8596" s="4" t="e">
        <f>Table1[[#This Row],[Column1]]</f>
        <v>#VALUE!</v>
      </c>
    </row>
    <row r="8597" spans="1:10" hidden="1" x14ac:dyDescent="0.3">
      <c r="A8597" s="2" t="e">
        <f>Table1[[#This Row],[Befolyt]]</f>
        <v>#VALUE!</v>
      </c>
      <c r="B8597" t="e">
        <f>Table1[[#This Row],[ÜK]]</f>
        <v>#VALUE!</v>
      </c>
      <c r="C8597" s="3" t="e">
        <f>Table1[[#This Row],[Szla]]</f>
        <v>#VALUE!</v>
      </c>
      <c r="D8597" s="6" t="e">
        <f>Table1[[#This Row],[Kelt_hó]]</f>
        <v>#VALUE!</v>
      </c>
      <c r="E8597" t="e">
        <f>Table1[[#This Row],[Vevő]]</f>
        <v>#VALUE!</v>
      </c>
      <c r="F8597" t="e">
        <f>Table1[[#This Row],[Termékkör]]</f>
        <v>#VALUE!</v>
      </c>
      <c r="G8597" s="4" t="e">
        <f>Table1[[#This Row],[SzumElad]]</f>
        <v>#VALUE!</v>
      </c>
      <c r="H8597" s="7" t="e">
        <f>Table1[[#This Row],[Jut_%]]</f>
        <v>#VALUE!</v>
      </c>
      <c r="I8597" s="4" t="e">
        <f>Table1[[#This Row],[Jut]]</f>
        <v>#VALUE!</v>
      </c>
      <c r="J8597" s="4" t="e">
        <f>Table1[[#This Row],[Column1]]</f>
        <v>#VALUE!</v>
      </c>
    </row>
    <row r="8598" spans="1:10" hidden="1" x14ac:dyDescent="0.3">
      <c r="A8598" s="2" t="e">
        <f>Table1[[#This Row],[Befolyt]]</f>
        <v>#VALUE!</v>
      </c>
      <c r="B8598" t="e">
        <f>Table1[[#This Row],[ÜK]]</f>
        <v>#VALUE!</v>
      </c>
      <c r="C8598" s="3" t="e">
        <f>Table1[[#This Row],[Szla]]</f>
        <v>#VALUE!</v>
      </c>
      <c r="D8598" s="6" t="e">
        <f>Table1[[#This Row],[Kelt_hó]]</f>
        <v>#VALUE!</v>
      </c>
      <c r="E8598" t="e">
        <f>Table1[[#This Row],[Vevő]]</f>
        <v>#VALUE!</v>
      </c>
      <c r="F8598" t="e">
        <f>Table1[[#This Row],[Termékkör]]</f>
        <v>#VALUE!</v>
      </c>
      <c r="G8598" s="4" t="e">
        <f>Table1[[#This Row],[SzumElad]]</f>
        <v>#VALUE!</v>
      </c>
      <c r="H8598" s="7" t="e">
        <f>Table1[[#This Row],[Jut_%]]</f>
        <v>#VALUE!</v>
      </c>
      <c r="I8598" s="4" t="e">
        <f>Table1[[#This Row],[Jut]]</f>
        <v>#VALUE!</v>
      </c>
      <c r="J8598" s="4" t="e">
        <f>Table1[[#This Row],[Column1]]</f>
        <v>#VALUE!</v>
      </c>
    </row>
    <row r="8599" spans="1:10" hidden="1" x14ac:dyDescent="0.3">
      <c r="A8599" s="2" t="e">
        <f>Table1[[#This Row],[Befolyt]]</f>
        <v>#VALUE!</v>
      </c>
      <c r="B8599" t="e">
        <f>Table1[[#This Row],[ÜK]]</f>
        <v>#VALUE!</v>
      </c>
      <c r="C8599" s="3" t="e">
        <f>Table1[[#This Row],[Szla]]</f>
        <v>#VALUE!</v>
      </c>
      <c r="D8599" s="6" t="e">
        <f>Table1[[#This Row],[Kelt_hó]]</f>
        <v>#VALUE!</v>
      </c>
      <c r="E8599" t="e">
        <f>Table1[[#This Row],[Vevő]]</f>
        <v>#VALUE!</v>
      </c>
      <c r="F8599" t="e">
        <f>Table1[[#This Row],[Termékkör]]</f>
        <v>#VALUE!</v>
      </c>
      <c r="G8599" s="4" t="e">
        <f>Table1[[#This Row],[SzumElad]]</f>
        <v>#VALUE!</v>
      </c>
      <c r="H8599" s="7" t="e">
        <f>Table1[[#This Row],[Jut_%]]</f>
        <v>#VALUE!</v>
      </c>
      <c r="I8599" s="4" t="e">
        <f>Table1[[#This Row],[Jut]]</f>
        <v>#VALUE!</v>
      </c>
      <c r="J8599" s="4" t="e">
        <f>Table1[[#This Row],[Column1]]</f>
        <v>#VALUE!</v>
      </c>
    </row>
    <row r="8600" spans="1:10" hidden="1" x14ac:dyDescent="0.3">
      <c r="A8600" s="2" t="e">
        <f>Table1[[#This Row],[Befolyt]]</f>
        <v>#VALUE!</v>
      </c>
      <c r="B8600" t="e">
        <f>Table1[[#This Row],[ÜK]]</f>
        <v>#VALUE!</v>
      </c>
      <c r="C8600" s="3" t="e">
        <f>Table1[[#This Row],[Szla]]</f>
        <v>#VALUE!</v>
      </c>
      <c r="D8600" s="6" t="e">
        <f>Table1[[#This Row],[Kelt_hó]]</f>
        <v>#VALUE!</v>
      </c>
      <c r="E8600" t="e">
        <f>Table1[[#This Row],[Vevő]]</f>
        <v>#VALUE!</v>
      </c>
      <c r="F8600" t="e">
        <f>Table1[[#This Row],[Termékkör]]</f>
        <v>#VALUE!</v>
      </c>
      <c r="G8600" s="4" t="e">
        <f>Table1[[#This Row],[SzumElad]]</f>
        <v>#VALUE!</v>
      </c>
      <c r="H8600" s="7" t="e">
        <f>Table1[[#This Row],[Jut_%]]</f>
        <v>#VALUE!</v>
      </c>
      <c r="I8600" s="4" t="e">
        <f>Table1[[#This Row],[Jut]]</f>
        <v>#VALUE!</v>
      </c>
      <c r="J8600" s="4" t="e">
        <f>Table1[[#This Row],[Column1]]</f>
        <v>#VALUE!</v>
      </c>
    </row>
    <row r="8601" spans="1:10" hidden="1" x14ac:dyDescent="0.3">
      <c r="A8601" s="2" t="e">
        <f>Table1[[#This Row],[Befolyt]]</f>
        <v>#VALUE!</v>
      </c>
      <c r="B8601" t="e">
        <f>Table1[[#This Row],[ÜK]]</f>
        <v>#VALUE!</v>
      </c>
      <c r="C8601" s="3" t="e">
        <f>Table1[[#This Row],[Szla]]</f>
        <v>#VALUE!</v>
      </c>
      <c r="D8601" s="6" t="e">
        <f>Table1[[#This Row],[Kelt_hó]]</f>
        <v>#VALUE!</v>
      </c>
      <c r="E8601" t="e">
        <f>Table1[[#This Row],[Vevő]]</f>
        <v>#VALUE!</v>
      </c>
      <c r="F8601" t="e">
        <f>Table1[[#This Row],[Termékkör]]</f>
        <v>#VALUE!</v>
      </c>
      <c r="G8601" s="4" t="e">
        <f>Table1[[#This Row],[SzumElad]]</f>
        <v>#VALUE!</v>
      </c>
      <c r="H8601" s="7" t="e">
        <f>Table1[[#This Row],[Jut_%]]</f>
        <v>#VALUE!</v>
      </c>
      <c r="I8601" s="4" t="e">
        <f>Table1[[#This Row],[Jut]]</f>
        <v>#VALUE!</v>
      </c>
      <c r="J8601" s="4" t="e">
        <f>Table1[[#This Row],[Column1]]</f>
        <v>#VALUE!</v>
      </c>
    </row>
    <row r="8602" spans="1:10" hidden="1" x14ac:dyDescent="0.3">
      <c r="A8602" s="2" t="e">
        <f>Table1[[#This Row],[Befolyt]]</f>
        <v>#VALUE!</v>
      </c>
      <c r="B8602" t="e">
        <f>Table1[[#This Row],[ÜK]]</f>
        <v>#VALUE!</v>
      </c>
      <c r="C8602" s="3" t="e">
        <f>Table1[[#This Row],[Szla]]</f>
        <v>#VALUE!</v>
      </c>
      <c r="D8602" s="6" t="e">
        <f>Table1[[#This Row],[Kelt_hó]]</f>
        <v>#VALUE!</v>
      </c>
      <c r="E8602" t="e">
        <f>Table1[[#This Row],[Vevő]]</f>
        <v>#VALUE!</v>
      </c>
      <c r="F8602" t="e">
        <f>Table1[[#This Row],[Termékkör]]</f>
        <v>#VALUE!</v>
      </c>
      <c r="G8602" s="4" t="e">
        <f>Table1[[#This Row],[SzumElad]]</f>
        <v>#VALUE!</v>
      </c>
      <c r="H8602" s="7" t="e">
        <f>Table1[[#This Row],[Jut_%]]</f>
        <v>#VALUE!</v>
      </c>
      <c r="I8602" s="4" t="e">
        <f>Table1[[#This Row],[Jut]]</f>
        <v>#VALUE!</v>
      </c>
      <c r="J8602" s="4" t="e">
        <f>Table1[[#This Row],[Column1]]</f>
        <v>#VALUE!</v>
      </c>
    </row>
    <row r="8603" spans="1:10" hidden="1" x14ac:dyDescent="0.3">
      <c r="A8603" s="2" t="e">
        <f>Table1[[#This Row],[Befolyt]]</f>
        <v>#VALUE!</v>
      </c>
      <c r="B8603" t="e">
        <f>Table1[[#This Row],[ÜK]]</f>
        <v>#VALUE!</v>
      </c>
      <c r="C8603" s="3" t="e">
        <f>Table1[[#This Row],[Szla]]</f>
        <v>#VALUE!</v>
      </c>
      <c r="D8603" s="6" t="e">
        <f>Table1[[#This Row],[Kelt_hó]]</f>
        <v>#VALUE!</v>
      </c>
      <c r="E8603" t="e">
        <f>Table1[[#This Row],[Vevő]]</f>
        <v>#VALUE!</v>
      </c>
      <c r="F8603" t="e">
        <f>Table1[[#This Row],[Termékkör]]</f>
        <v>#VALUE!</v>
      </c>
      <c r="G8603" s="4" t="e">
        <f>Table1[[#This Row],[SzumElad]]</f>
        <v>#VALUE!</v>
      </c>
      <c r="H8603" s="7" t="e">
        <f>Table1[[#This Row],[Jut_%]]</f>
        <v>#VALUE!</v>
      </c>
      <c r="I8603" s="4" t="e">
        <f>Table1[[#This Row],[Jut]]</f>
        <v>#VALUE!</v>
      </c>
      <c r="J8603" s="4" t="e">
        <f>Table1[[#This Row],[Column1]]</f>
        <v>#VALUE!</v>
      </c>
    </row>
    <row r="8604" spans="1:10" hidden="1" x14ac:dyDescent="0.3">
      <c r="A8604" s="2" t="e">
        <f>Table1[[#This Row],[Befolyt]]</f>
        <v>#VALUE!</v>
      </c>
      <c r="B8604" t="e">
        <f>Table1[[#This Row],[ÜK]]</f>
        <v>#VALUE!</v>
      </c>
      <c r="C8604" s="3" t="e">
        <f>Table1[[#This Row],[Szla]]</f>
        <v>#VALUE!</v>
      </c>
      <c r="D8604" s="6" t="e">
        <f>Table1[[#This Row],[Kelt_hó]]</f>
        <v>#VALUE!</v>
      </c>
      <c r="E8604" t="e">
        <f>Table1[[#This Row],[Vevő]]</f>
        <v>#VALUE!</v>
      </c>
      <c r="F8604" t="e">
        <f>Table1[[#This Row],[Termékkör]]</f>
        <v>#VALUE!</v>
      </c>
      <c r="G8604" s="4" t="e">
        <f>Table1[[#This Row],[SzumElad]]</f>
        <v>#VALUE!</v>
      </c>
      <c r="H8604" s="7" t="e">
        <f>Table1[[#This Row],[Jut_%]]</f>
        <v>#VALUE!</v>
      </c>
      <c r="I8604" s="4" t="e">
        <f>Table1[[#This Row],[Jut]]</f>
        <v>#VALUE!</v>
      </c>
      <c r="J8604" s="4" t="e">
        <f>Table1[[#This Row],[Column1]]</f>
        <v>#VALUE!</v>
      </c>
    </row>
    <row r="8605" spans="1:10" hidden="1" x14ac:dyDescent="0.3">
      <c r="A8605" s="2" t="e">
        <f>Table1[[#This Row],[Befolyt]]</f>
        <v>#VALUE!</v>
      </c>
      <c r="B8605" t="e">
        <f>Table1[[#This Row],[ÜK]]</f>
        <v>#VALUE!</v>
      </c>
      <c r="C8605" s="3" t="e">
        <f>Table1[[#This Row],[Szla]]</f>
        <v>#VALUE!</v>
      </c>
      <c r="D8605" s="6" t="e">
        <f>Table1[[#This Row],[Kelt_hó]]</f>
        <v>#VALUE!</v>
      </c>
      <c r="E8605" t="e">
        <f>Table1[[#This Row],[Vevő]]</f>
        <v>#VALUE!</v>
      </c>
      <c r="F8605" t="e">
        <f>Table1[[#This Row],[Termékkör]]</f>
        <v>#VALUE!</v>
      </c>
      <c r="G8605" s="4" t="e">
        <f>Table1[[#This Row],[SzumElad]]</f>
        <v>#VALUE!</v>
      </c>
      <c r="H8605" s="7" t="e">
        <f>Table1[[#This Row],[Jut_%]]</f>
        <v>#VALUE!</v>
      </c>
      <c r="I8605" s="4" t="e">
        <f>Table1[[#This Row],[Jut]]</f>
        <v>#VALUE!</v>
      </c>
      <c r="J8605" s="4" t="e">
        <f>Table1[[#This Row],[Column1]]</f>
        <v>#VALUE!</v>
      </c>
    </row>
    <row r="8606" spans="1:10" hidden="1" x14ac:dyDescent="0.3">
      <c r="A8606" s="2" t="e">
        <f>Table1[[#This Row],[Befolyt]]</f>
        <v>#VALUE!</v>
      </c>
      <c r="B8606" t="e">
        <f>Table1[[#This Row],[ÜK]]</f>
        <v>#VALUE!</v>
      </c>
      <c r="C8606" s="3" t="e">
        <f>Table1[[#This Row],[Szla]]</f>
        <v>#VALUE!</v>
      </c>
      <c r="D8606" s="6" t="e">
        <f>Table1[[#This Row],[Kelt_hó]]</f>
        <v>#VALUE!</v>
      </c>
      <c r="E8606" t="e">
        <f>Table1[[#This Row],[Vevő]]</f>
        <v>#VALUE!</v>
      </c>
      <c r="F8606" t="e">
        <f>Table1[[#This Row],[Termékkör]]</f>
        <v>#VALUE!</v>
      </c>
      <c r="G8606" s="4" t="e">
        <f>Table1[[#This Row],[SzumElad]]</f>
        <v>#VALUE!</v>
      </c>
      <c r="H8606" s="7" t="e">
        <f>Table1[[#This Row],[Jut_%]]</f>
        <v>#VALUE!</v>
      </c>
      <c r="I8606" s="4" t="e">
        <f>Table1[[#This Row],[Jut]]</f>
        <v>#VALUE!</v>
      </c>
      <c r="J8606" s="4" t="e">
        <f>Table1[[#This Row],[Column1]]</f>
        <v>#VALUE!</v>
      </c>
    </row>
    <row r="8607" spans="1:10" hidden="1" x14ac:dyDescent="0.3">
      <c r="A8607" s="2" t="e">
        <f>Table1[[#This Row],[Befolyt]]</f>
        <v>#VALUE!</v>
      </c>
      <c r="B8607" t="e">
        <f>Table1[[#This Row],[ÜK]]</f>
        <v>#VALUE!</v>
      </c>
      <c r="C8607" s="3" t="e">
        <f>Table1[[#This Row],[Szla]]</f>
        <v>#VALUE!</v>
      </c>
      <c r="D8607" s="6" t="e">
        <f>Table1[[#This Row],[Kelt_hó]]</f>
        <v>#VALUE!</v>
      </c>
      <c r="E8607" t="e">
        <f>Table1[[#This Row],[Vevő]]</f>
        <v>#VALUE!</v>
      </c>
      <c r="F8607" t="e">
        <f>Table1[[#This Row],[Termékkör]]</f>
        <v>#VALUE!</v>
      </c>
      <c r="G8607" s="4" t="e">
        <f>Table1[[#This Row],[SzumElad]]</f>
        <v>#VALUE!</v>
      </c>
      <c r="H8607" s="7" t="e">
        <f>Table1[[#This Row],[Jut_%]]</f>
        <v>#VALUE!</v>
      </c>
      <c r="I8607" s="4" t="e">
        <f>Table1[[#This Row],[Jut]]</f>
        <v>#VALUE!</v>
      </c>
      <c r="J8607" s="4" t="e">
        <f>Table1[[#This Row],[Column1]]</f>
        <v>#VALUE!</v>
      </c>
    </row>
    <row r="8608" spans="1:10" hidden="1" x14ac:dyDescent="0.3">
      <c r="A8608" s="2" t="e">
        <f>Table1[[#This Row],[Befolyt]]</f>
        <v>#VALUE!</v>
      </c>
      <c r="B8608" t="e">
        <f>Table1[[#This Row],[ÜK]]</f>
        <v>#VALUE!</v>
      </c>
      <c r="C8608" s="3" t="e">
        <f>Table1[[#This Row],[Szla]]</f>
        <v>#VALUE!</v>
      </c>
      <c r="D8608" s="6" t="e">
        <f>Table1[[#This Row],[Kelt_hó]]</f>
        <v>#VALUE!</v>
      </c>
      <c r="E8608" t="e">
        <f>Table1[[#This Row],[Vevő]]</f>
        <v>#VALUE!</v>
      </c>
      <c r="F8608" t="e">
        <f>Table1[[#This Row],[Termékkör]]</f>
        <v>#VALUE!</v>
      </c>
      <c r="G8608" s="4" t="e">
        <f>Table1[[#This Row],[SzumElad]]</f>
        <v>#VALUE!</v>
      </c>
      <c r="H8608" s="7" t="e">
        <f>Table1[[#This Row],[Jut_%]]</f>
        <v>#VALUE!</v>
      </c>
      <c r="I8608" s="4" t="e">
        <f>Table1[[#This Row],[Jut]]</f>
        <v>#VALUE!</v>
      </c>
      <c r="J8608" s="4" t="e">
        <f>Table1[[#This Row],[Column1]]</f>
        <v>#VALUE!</v>
      </c>
    </row>
    <row r="8609" spans="1:10" hidden="1" x14ac:dyDescent="0.3">
      <c r="A8609" s="2" t="e">
        <f>Table1[[#This Row],[Befolyt]]</f>
        <v>#VALUE!</v>
      </c>
      <c r="B8609" t="e">
        <f>Table1[[#This Row],[ÜK]]</f>
        <v>#VALUE!</v>
      </c>
      <c r="C8609" s="3" t="e">
        <f>Table1[[#This Row],[Szla]]</f>
        <v>#VALUE!</v>
      </c>
      <c r="D8609" s="6" t="e">
        <f>Table1[[#This Row],[Kelt_hó]]</f>
        <v>#VALUE!</v>
      </c>
      <c r="E8609" t="e">
        <f>Table1[[#This Row],[Vevő]]</f>
        <v>#VALUE!</v>
      </c>
      <c r="F8609" t="e">
        <f>Table1[[#This Row],[Termékkör]]</f>
        <v>#VALUE!</v>
      </c>
      <c r="G8609" s="4" t="e">
        <f>Table1[[#This Row],[SzumElad]]</f>
        <v>#VALUE!</v>
      </c>
      <c r="H8609" s="7" t="e">
        <f>Table1[[#This Row],[Jut_%]]</f>
        <v>#VALUE!</v>
      </c>
      <c r="I8609" s="4" t="e">
        <f>Table1[[#This Row],[Jut]]</f>
        <v>#VALUE!</v>
      </c>
      <c r="J8609" s="4" t="e">
        <f>Table1[[#This Row],[Column1]]</f>
        <v>#VALUE!</v>
      </c>
    </row>
    <row r="8610" spans="1:10" hidden="1" x14ac:dyDescent="0.3">
      <c r="A8610" s="2" t="e">
        <f>Table1[[#This Row],[Befolyt]]</f>
        <v>#VALUE!</v>
      </c>
      <c r="B8610" t="e">
        <f>Table1[[#This Row],[ÜK]]</f>
        <v>#VALUE!</v>
      </c>
      <c r="C8610" s="3" t="e">
        <f>Table1[[#This Row],[Szla]]</f>
        <v>#VALUE!</v>
      </c>
      <c r="D8610" s="6" t="e">
        <f>Table1[[#This Row],[Kelt_hó]]</f>
        <v>#VALUE!</v>
      </c>
      <c r="E8610" t="e">
        <f>Table1[[#This Row],[Vevő]]</f>
        <v>#VALUE!</v>
      </c>
      <c r="F8610" t="e">
        <f>Table1[[#This Row],[Termékkör]]</f>
        <v>#VALUE!</v>
      </c>
      <c r="G8610" s="4" t="e">
        <f>Table1[[#This Row],[SzumElad]]</f>
        <v>#VALUE!</v>
      </c>
      <c r="H8610" s="7" t="e">
        <f>Table1[[#This Row],[Jut_%]]</f>
        <v>#VALUE!</v>
      </c>
      <c r="I8610" s="4" t="e">
        <f>Table1[[#This Row],[Jut]]</f>
        <v>#VALUE!</v>
      </c>
      <c r="J8610" s="4" t="e">
        <f>Table1[[#This Row],[Column1]]</f>
        <v>#VALUE!</v>
      </c>
    </row>
    <row r="8611" spans="1:10" hidden="1" x14ac:dyDescent="0.3">
      <c r="A8611" s="2" t="e">
        <f>Table1[[#This Row],[Befolyt]]</f>
        <v>#VALUE!</v>
      </c>
      <c r="B8611" t="e">
        <f>Table1[[#This Row],[ÜK]]</f>
        <v>#VALUE!</v>
      </c>
      <c r="C8611" s="3" t="e">
        <f>Table1[[#This Row],[Szla]]</f>
        <v>#VALUE!</v>
      </c>
      <c r="D8611" s="6" t="e">
        <f>Table1[[#This Row],[Kelt_hó]]</f>
        <v>#VALUE!</v>
      </c>
      <c r="E8611" t="e">
        <f>Table1[[#This Row],[Vevő]]</f>
        <v>#VALUE!</v>
      </c>
      <c r="F8611" t="e">
        <f>Table1[[#This Row],[Termékkör]]</f>
        <v>#VALUE!</v>
      </c>
      <c r="G8611" s="4" t="e">
        <f>Table1[[#This Row],[SzumElad]]</f>
        <v>#VALUE!</v>
      </c>
      <c r="H8611" s="7" t="e">
        <f>Table1[[#This Row],[Jut_%]]</f>
        <v>#VALUE!</v>
      </c>
      <c r="I8611" s="4" t="e">
        <f>Table1[[#This Row],[Jut]]</f>
        <v>#VALUE!</v>
      </c>
      <c r="J8611" s="4" t="e">
        <f>Table1[[#This Row],[Column1]]</f>
        <v>#VALUE!</v>
      </c>
    </row>
    <row r="8612" spans="1:10" hidden="1" x14ac:dyDescent="0.3">
      <c r="A8612" s="2" t="e">
        <f>Table1[[#This Row],[Befolyt]]</f>
        <v>#VALUE!</v>
      </c>
      <c r="B8612" t="e">
        <f>Table1[[#This Row],[ÜK]]</f>
        <v>#VALUE!</v>
      </c>
      <c r="C8612" s="3" t="e">
        <f>Table1[[#This Row],[Szla]]</f>
        <v>#VALUE!</v>
      </c>
      <c r="D8612" s="6" t="e">
        <f>Table1[[#This Row],[Kelt_hó]]</f>
        <v>#VALUE!</v>
      </c>
      <c r="E8612" t="e">
        <f>Table1[[#This Row],[Vevő]]</f>
        <v>#VALUE!</v>
      </c>
      <c r="F8612" t="e">
        <f>Table1[[#This Row],[Termékkör]]</f>
        <v>#VALUE!</v>
      </c>
      <c r="G8612" s="4" t="e">
        <f>Table1[[#This Row],[SzumElad]]</f>
        <v>#VALUE!</v>
      </c>
      <c r="H8612" s="7" t="e">
        <f>Table1[[#This Row],[Jut_%]]</f>
        <v>#VALUE!</v>
      </c>
      <c r="I8612" s="4" t="e">
        <f>Table1[[#This Row],[Jut]]</f>
        <v>#VALUE!</v>
      </c>
      <c r="J8612" s="4" t="e">
        <f>Table1[[#This Row],[Column1]]</f>
        <v>#VALUE!</v>
      </c>
    </row>
    <row r="8613" spans="1:10" hidden="1" x14ac:dyDescent="0.3">
      <c r="A8613" s="2" t="e">
        <f>Table1[[#This Row],[Befolyt]]</f>
        <v>#VALUE!</v>
      </c>
      <c r="B8613" t="e">
        <f>Table1[[#This Row],[ÜK]]</f>
        <v>#VALUE!</v>
      </c>
      <c r="C8613" s="3" t="e">
        <f>Table1[[#This Row],[Szla]]</f>
        <v>#VALUE!</v>
      </c>
      <c r="D8613" s="6" t="e">
        <f>Table1[[#This Row],[Kelt_hó]]</f>
        <v>#VALUE!</v>
      </c>
      <c r="E8613" t="e">
        <f>Table1[[#This Row],[Vevő]]</f>
        <v>#VALUE!</v>
      </c>
      <c r="F8613" t="e">
        <f>Table1[[#This Row],[Termékkör]]</f>
        <v>#VALUE!</v>
      </c>
      <c r="G8613" s="4" t="e">
        <f>Table1[[#This Row],[SzumElad]]</f>
        <v>#VALUE!</v>
      </c>
      <c r="H8613" s="7" t="e">
        <f>Table1[[#This Row],[Jut_%]]</f>
        <v>#VALUE!</v>
      </c>
      <c r="I8613" s="4" t="e">
        <f>Table1[[#This Row],[Jut]]</f>
        <v>#VALUE!</v>
      </c>
      <c r="J8613" s="4" t="e">
        <f>Table1[[#This Row],[Column1]]</f>
        <v>#VALUE!</v>
      </c>
    </row>
    <row r="8614" spans="1:10" hidden="1" x14ac:dyDescent="0.3">
      <c r="A8614" s="2" t="e">
        <f>Table1[[#This Row],[Befolyt]]</f>
        <v>#VALUE!</v>
      </c>
      <c r="B8614" t="e">
        <f>Table1[[#This Row],[ÜK]]</f>
        <v>#VALUE!</v>
      </c>
      <c r="C8614" s="3" t="e">
        <f>Table1[[#This Row],[Szla]]</f>
        <v>#VALUE!</v>
      </c>
      <c r="D8614" s="6" t="e">
        <f>Table1[[#This Row],[Kelt_hó]]</f>
        <v>#VALUE!</v>
      </c>
      <c r="E8614" t="e">
        <f>Table1[[#This Row],[Vevő]]</f>
        <v>#VALUE!</v>
      </c>
      <c r="F8614" t="e">
        <f>Table1[[#This Row],[Termékkör]]</f>
        <v>#VALUE!</v>
      </c>
      <c r="G8614" s="4" t="e">
        <f>Table1[[#This Row],[SzumElad]]</f>
        <v>#VALUE!</v>
      </c>
      <c r="H8614" s="7" t="e">
        <f>Table1[[#This Row],[Jut_%]]</f>
        <v>#VALUE!</v>
      </c>
      <c r="I8614" s="4" t="e">
        <f>Table1[[#This Row],[Jut]]</f>
        <v>#VALUE!</v>
      </c>
      <c r="J8614" s="4" t="e">
        <f>Table1[[#This Row],[Column1]]</f>
        <v>#VALUE!</v>
      </c>
    </row>
    <row r="8615" spans="1:10" hidden="1" x14ac:dyDescent="0.3">
      <c r="A8615" s="2" t="e">
        <f>Table1[[#This Row],[Befolyt]]</f>
        <v>#VALUE!</v>
      </c>
      <c r="B8615" t="e">
        <f>Table1[[#This Row],[ÜK]]</f>
        <v>#VALUE!</v>
      </c>
      <c r="C8615" s="3" t="e">
        <f>Table1[[#This Row],[Szla]]</f>
        <v>#VALUE!</v>
      </c>
      <c r="D8615" s="6" t="e">
        <f>Table1[[#This Row],[Kelt_hó]]</f>
        <v>#VALUE!</v>
      </c>
      <c r="E8615" t="e">
        <f>Table1[[#This Row],[Vevő]]</f>
        <v>#VALUE!</v>
      </c>
      <c r="F8615" t="e">
        <f>Table1[[#This Row],[Termékkör]]</f>
        <v>#VALUE!</v>
      </c>
      <c r="G8615" s="4" t="e">
        <f>Table1[[#This Row],[SzumElad]]</f>
        <v>#VALUE!</v>
      </c>
      <c r="H8615" s="7" t="e">
        <f>Table1[[#This Row],[Jut_%]]</f>
        <v>#VALUE!</v>
      </c>
      <c r="I8615" s="4" t="e">
        <f>Table1[[#This Row],[Jut]]</f>
        <v>#VALUE!</v>
      </c>
      <c r="J8615" s="4" t="e">
        <f>Table1[[#This Row],[Column1]]</f>
        <v>#VALUE!</v>
      </c>
    </row>
    <row r="8616" spans="1:10" hidden="1" x14ac:dyDescent="0.3">
      <c r="A8616" s="2" t="e">
        <f>Table1[[#This Row],[Befolyt]]</f>
        <v>#VALUE!</v>
      </c>
      <c r="B8616" t="e">
        <f>Table1[[#This Row],[ÜK]]</f>
        <v>#VALUE!</v>
      </c>
      <c r="C8616" s="3" t="e">
        <f>Table1[[#This Row],[Szla]]</f>
        <v>#VALUE!</v>
      </c>
      <c r="D8616" s="6" t="e">
        <f>Table1[[#This Row],[Kelt_hó]]</f>
        <v>#VALUE!</v>
      </c>
      <c r="E8616" t="e">
        <f>Table1[[#This Row],[Vevő]]</f>
        <v>#VALUE!</v>
      </c>
      <c r="F8616" t="e">
        <f>Table1[[#This Row],[Termékkör]]</f>
        <v>#VALUE!</v>
      </c>
      <c r="G8616" s="4" t="e">
        <f>Table1[[#This Row],[SzumElad]]</f>
        <v>#VALUE!</v>
      </c>
      <c r="H8616" s="7" t="e">
        <f>Table1[[#This Row],[Jut_%]]</f>
        <v>#VALUE!</v>
      </c>
      <c r="I8616" s="4" t="e">
        <f>Table1[[#This Row],[Jut]]</f>
        <v>#VALUE!</v>
      </c>
      <c r="J8616" s="4" t="e">
        <f>Table1[[#This Row],[Column1]]</f>
        <v>#VALUE!</v>
      </c>
    </row>
    <row r="8617" spans="1:10" hidden="1" x14ac:dyDescent="0.3">
      <c r="A8617" s="2" t="e">
        <f>Table1[[#This Row],[Befolyt]]</f>
        <v>#VALUE!</v>
      </c>
      <c r="B8617" t="e">
        <f>Table1[[#This Row],[ÜK]]</f>
        <v>#VALUE!</v>
      </c>
      <c r="C8617" s="3" t="e">
        <f>Table1[[#This Row],[Szla]]</f>
        <v>#VALUE!</v>
      </c>
      <c r="D8617" s="6" t="e">
        <f>Table1[[#This Row],[Kelt_hó]]</f>
        <v>#VALUE!</v>
      </c>
      <c r="E8617" t="e">
        <f>Table1[[#This Row],[Vevő]]</f>
        <v>#VALUE!</v>
      </c>
      <c r="F8617" t="e">
        <f>Table1[[#This Row],[Termékkör]]</f>
        <v>#VALUE!</v>
      </c>
      <c r="G8617" s="4" t="e">
        <f>Table1[[#This Row],[SzumElad]]</f>
        <v>#VALUE!</v>
      </c>
      <c r="H8617" s="7" t="e">
        <f>Table1[[#This Row],[Jut_%]]</f>
        <v>#VALUE!</v>
      </c>
      <c r="I8617" s="4" t="e">
        <f>Table1[[#This Row],[Jut]]</f>
        <v>#VALUE!</v>
      </c>
      <c r="J8617" s="4" t="e">
        <f>Table1[[#This Row],[Column1]]</f>
        <v>#VALUE!</v>
      </c>
    </row>
    <row r="8618" spans="1:10" hidden="1" x14ac:dyDescent="0.3">
      <c r="A8618" s="2" t="e">
        <f>Table1[[#This Row],[Befolyt]]</f>
        <v>#VALUE!</v>
      </c>
      <c r="B8618" t="e">
        <f>Table1[[#This Row],[ÜK]]</f>
        <v>#VALUE!</v>
      </c>
      <c r="C8618" s="3" t="e">
        <f>Table1[[#This Row],[Szla]]</f>
        <v>#VALUE!</v>
      </c>
      <c r="D8618" s="6" t="e">
        <f>Table1[[#This Row],[Kelt_hó]]</f>
        <v>#VALUE!</v>
      </c>
      <c r="E8618" t="e">
        <f>Table1[[#This Row],[Vevő]]</f>
        <v>#VALUE!</v>
      </c>
      <c r="F8618" t="e">
        <f>Table1[[#This Row],[Termékkör]]</f>
        <v>#VALUE!</v>
      </c>
      <c r="G8618" s="4" t="e">
        <f>Table1[[#This Row],[SzumElad]]</f>
        <v>#VALUE!</v>
      </c>
      <c r="H8618" s="7" t="e">
        <f>Table1[[#This Row],[Jut_%]]</f>
        <v>#VALUE!</v>
      </c>
      <c r="I8618" s="4" t="e">
        <f>Table1[[#This Row],[Jut]]</f>
        <v>#VALUE!</v>
      </c>
      <c r="J8618" s="4" t="e">
        <f>Table1[[#This Row],[Column1]]</f>
        <v>#VALUE!</v>
      </c>
    </row>
    <row r="8619" spans="1:10" hidden="1" x14ac:dyDescent="0.3">
      <c r="A8619" s="2" t="e">
        <f>Table1[[#This Row],[Befolyt]]</f>
        <v>#VALUE!</v>
      </c>
      <c r="B8619" t="e">
        <f>Table1[[#This Row],[ÜK]]</f>
        <v>#VALUE!</v>
      </c>
      <c r="C8619" s="3" t="e">
        <f>Table1[[#This Row],[Szla]]</f>
        <v>#VALUE!</v>
      </c>
      <c r="D8619" s="6" t="e">
        <f>Table1[[#This Row],[Kelt_hó]]</f>
        <v>#VALUE!</v>
      </c>
      <c r="E8619" t="e">
        <f>Table1[[#This Row],[Vevő]]</f>
        <v>#VALUE!</v>
      </c>
      <c r="F8619" t="e">
        <f>Table1[[#This Row],[Termékkör]]</f>
        <v>#VALUE!</v>
      </c>
      <c r="G8619" s="4" t="e">
        <f>Table1[[#This Row],[SzumElad]]</f>
        <v>#VALUE!</v>
      </c>
      <c r="H8619" s="7" t="e">
        <f>Table1[[#This Row],[Jut_%]]</f>
        <v>#VALUE!</v>
      </c>
      <c r="I8619" s="4" t="e">
        <f>Table1[[#This Row],[Jut]]</f>
        <v>#VALUE!</v>
      </c>
      <c r="J8619" s="4" t="e">
        <f>Table1[[#This Row],[Column1]]</f>
        <v>#VALUE!</v>
      </c>
    </row>
    <row r="8620" spans="1:10" hidden="1" x14ac:dyDescent="0.3">
      <c r="A8620" s="2" t="e">
        <f>Table1[[#This Row],[Befolyt]]</f>
        <v>#VALUE!</v>
      </c>
      <c r="B8620" t="e">
        <f>Table1[[#This Row],[ÜK]]</f>
        <v>#VALUE!</v>
      </c>
      <c r="C8620" s="3" t="e">
        <f>Table1[[#This Row],[Szla]]</f>
        <v>#VALUE!</v>
      </c>
      <c r="D8620" s="6" t="e">
        <f>Table1[[#This Row],[Kelt_hó]]</f>
        <v>#VALUE!</v>
      </c>
      <c r="E8620" t="e">
        <f>Table1[[#This Row],[Vevő]]</f>
        <v>#VALUE!</v>
      </c>
      <c r="F8620" t="e">
        <f>Table1[[#This Row],[Termékkör]]</f>
        <v>#VALUE!</v>
      </c>
      <c r="G8620" s="4" t="e">
        <f>Table1[[#This Row],[SzumElad]]</f>
        <v>#VALUE!</v>
      </c>
      <c r="H8620" s="7" t="e">
        <f>Table1[[#This Row],[Jut_%]]</f>
        <v>#VALUE!</v>
      </c>
      <c r="I8620" s="4" t="e">
        <f>Table1[[#This Row],[Jut]]</f>
        <v>#VALUE!</v>
      </c>
      <c r="J8620" s="4" t="e">
        <f>Table1[[#This Row],[Column1]]</f>
        <v>#VALUE!</v>
      </c>
    </row>
    <row r="8621" spans="1:10" hidden="1" x14ac:dyDescent="0.3">
      <c r="A8621" s="2" t="e">
        <f>Table1[[#This Row],[Befolyt]]</f>
        <v>#VALUE!</v>
      </c>
      <c r="B8621" t="e">
        <f>Table1[[#This Row],[ÜK]]</f>
        <v>#VALUE!</v>
      </c>
      <c r="C8621" s="3" t="e">
        <f>Table1[[#This Row],[Szla]]</f>
        <v>#VALUE!</v>
      </c>
      <c r="D8621" s="6" t="e">
        <f>Table1[[#This Row],[Kelt_hó]]</f>
        <v>#VALUE!</v>
      </c>
      <c r="E8621" t="e">
        <f>Table1[[#This Row],[Vevő]]</f>
        <v>#VALUE!</v>
      </c>
      <c r="F8621" t="e">
        <f>Table1[[#This Row],[Termékkör]]</f>
        <v>#VALUE!</v>
      </c>
      <c r="G8621" s="4" t="e">
        <f>Table1[[#This Row],[SzumElad]]</f>
        <v>#VALUE!</v>
      </c>
      <c r="H8621" s="7" t="e">
        <f>Table1[[#This Row],[Jut_%]]</f>
        <v>#VALUE!</v>
      </c>
      <c r="I8621" s="4" t="e">
        <f>Table1[[#This Row],[Jut]]</f>
        <v>#VALUE!</v>
      </c>
      <c r="J8621" s="4" t="e">
        <f>Table1[[#This Row],[Column1]]</f>
        <v>#VALUE!</v>
      </c>
    </row>
    <row r="8622" spans="1:10" hidden="1" x14ac:dyDescent="0.3">
      <c r="A8622" s="2" t="e">
        <f>Table1[[#This Row],[Befolyt]]</f>
        <v>#VALUE!</v>
      </c>
      <c r="B8622" t="e">
        <f>Table1[[#This Row],[ÜK]]</f>
        <v>#VALUE!</v>
      </c>
      <c r="C8622" s="3" t="e">
        <f>Table1[[#This Row],[Szla]]</f>
        <v>#VALUE!</v>
      </c>
      <c r="D8622" s="6" t="e">
        <f>Table1[[#This Row],[Kelt_hó]]</f>
        <v>#VALUE!</v>
      </c>
      <c r="E8622" t="e">
        <f>Table1[[#This Row],[Vevő]]</f>
        <v>#VALUE!</v>
      </c>
      <c r="F8622" t="e">
        <f>Table1[[#This Row],[Termékkör]]</f>
        <v>#VALUE!</v>
      </c>
      <c r="G8622" s="4" t="e">
        <f>Table1[[#This Row],[SzumElad]]</f>
        <v>#VALUE!</v>
      </c>
      <c r="H8622" s="7" t="e">
        <f>Table1[[#This Row],[Jut_%]]</f>
        <v>#VALUE!</v>
      </c>
      <c r="I8622" s="4" t="e">
        <f>Table1[[#This Row],[Jut]]</f>
        <v>#VALUE!</v>
      </c>
      <c r="J8622" s="4" t="e">
        <f>Table1[[#This Row],[Column1]]</f>
        <v>#VALUE!</v>
      </c>
    </row>
    <row r="8623" spans="1:10" hidden="1" x14ac:dyDescent="0.3">
      <c r="A8623" s="2" t="e">
        <f>Table1[[#This Row],[Befolyt]]</f>
        <v>#VALUE!</v>
      </c>
      <c r="B8623" t="e">
        <f>Table1[[#This Row],[ÜK]]</f>
        <v>#VALUE!</v>
      </c>
      <c r="C8623" s="3" t="e">
        <f>Table1[[#This Row],[Szla]]</f>
        <v>#VALUE!</v>
      </c>
      <c r="D8623" s="6" t="e">
        <f>Table1[[#This Row],[Kelt_hó]]</f>
        <v>#VALUE!</v>
      </c>
      <c r="E8623" t="e">
        <f>Table1[[#This Row],[Vevő]]</f>
        <v>#VALUE!</v>
      </c>
      <c r="F8623" t="e">
        <f>Table1[[#This Row],[Termékkör]]</f>
        <v>#VALUE!</v>
      </c>
      <c r="G8623" s="4" t="e">
        <f>Table1[[#This Row],[SzumElad]]</f>
        <v>#VALUE!</v>
      </c>
      <c r="H8623" s="7" t="e">
        <f>Table1[[#This Row],[Jut_%]]</f>
        <v>#VALUE!</v>
      </c>
      <c r="I8623" s="4" t="e">
        <f>Table1[[#This Row],[Jut]]</f>
        <v>#VALUE!</v>
      </c>
      <c r="J8623" s="4" t="e">
        <f>Table1[[#This Row],[Column1]]</f>
        <v>#VALUE!</v>
      </c>
    </row>
    <row r="8624" spans="1:10" hidden="1" x14ac:dyDescent="0.3">
      <c r="A8624" s="2" t="e">
        <f>Table1[[#This Row],[Befolyt]]</f>
        <v>#VALUE!</v>
      </c>
      <c r="B8624" t="e">
        <f>Table1[[#This Row],[ÜK]]</f>
        <v>#VALUE!</v>
      </c>
      <c r="C8624" s="3" t="e">
        <f>Table1[[#This Row],[Szla]]</f>
        <v>#VALUE!</v>
      </c>
      <c r="D8624" s="6" t="e">
        <f>Table1[[#This Row],[Kelt_hó]]</f>
        <v>#VALUE!</v>
      </c>
      <c r="E8624" t="e">
        <f>Table1[[#This Row],[Vevő]]</f>
        <v>#VALUE!</v>
      </c>
      <c r="F8624" t="e">
        <f>Table1[[#This Row],[Termékkör]]</f>
        <v>#VALUE!</v>
      </c>
      <c r="G8624" s="4" t="e">
        <f>Table1[[#This Row],[SzumElad]]</f>
        <v>#VALUE!</v>
      </c>
      <c r="H8624" s="7" t="e">
        <f>Table1[[#This Row],[Jut_%]]</f>
        <v>#VALUE!</v>
      </c>
      <c r="I8624" s="4" t="e">
        <f>Table1[[#This Row],[Jut]]</f>
        <v>#VALUE!</v>
      </c>
      <c r="J8624" s="4" t="e">
        <f>Table1[[#This Row],[Column1]]</f>
        <v>#VALUE!</v>
      </c>
    </row>
    <row r="8625" spans="1:10" hidden="1" x14ac:dyDescent="0.3">
      <c r="A8625" s="2" t="e">
        <f>Table1[[#This Row],[Befolyt]]</f>
        <v>#VALUE!</v>
      </c>
      <c r="B8625" t="e">
        <f>Table1[[#This Row],[ÜK]]</f>
        <v>#VALUE!</v>
      </c>
      <c r="C8625" s="3" t="e">
        <f>Table1[[#This Row],[Szla]]</f>
        <v>#VALUE!</v>
      </c>
      <c r="D8625" s="6" t="e">
        <f>Table1[[#This Row],[Kelt_hó]]</f>
        <v>#VALUE!</v>
      </c>
      <c r="E8625" t="e">
        <f>Table1[[#This Row],[Vevő]]</f>
        <v>#VALUE!</v>
      </c>
      <c r="F8625" t="e">
        <f>Table1[[#This Row],[Termékkör]]</f>
        <v>#VALUE!</v>
      </c>
      <c r="G8625" s="4" t="e">
        <f>Table1[[#This Row],[SzumElad]]</f>
        <v>#VALUE!</v>
      </c>
      <c r="H8625" s="7" t="e">
        <f>Table1[[#This Row],[Jut_%]]</f>
        <v>#VALUE!</v>
      </c>
      <c r="I8625" s="4" t="e">
        <f>Table1[[#This Row],[Jut]]</f>
        <v>#VALUE!</v>
      </c>
      <c r="J8625" s="4" t="e">
        <f>Table1[[#This Row],[Column1]]</f>
        <v>#VALUE!</v>
      </c>
    </row>
    <row r="8626" spans="1:10" hidden="1" x14ac:dyDescent="0.3">
      <c r="A8626" s="2" t="e">
        <f>Table1[[#This Row],[Befolyt]]</f>
        <v>#VALUE!</v>
      </c>
      <c r="B8626" t="e">
        <f>Table1[[#This Row],[ÜK]]</f>
        <v>#VALUE!</v>
      </c>
      <c r="C8626" s="3" t="e">
        <f>Table1[[#This Row],[Szla]]</f>
        <v>#VALUE!</v>
      </c>
      <c r="D8626" s="6" t="e">
        <f>Table1[[#This Row],[Kelt_hó]]</f>
        <v>#VALUE!</v>
      </c>
      <c r="E8626" t="e">
        <f>Table1[[#This Row],[Vevő]]</f>
        <v>#VALUE!</v>
      </c>
      <c r="F8626" t="e">
        <f>Table1[[#This Row],[Termékkör]]</f>
        <v>#VALUE!</v>
      </c>
      <c r="G8626" s="4" t="e">
        <f>Table1[[#This Row],[SzumElad]]</f>
        <v>#VALUE!</v>
      </c>
      <c r="H8626" s="7" t="e">
        <f>Table1[[#This Row],[Jut_%]]</f>
        <v>#VALUE!</v>
      </c>
      <c r="I8626" s="4" t="e">
        <f>Table1[[#This Row],[Jut]]</f>
        <v>#VALUE!</v>
      </c>
      <c r="J8626" s="4" t="e">
        <f>Table1[[#This Row],[Column1]]</f>
        <v>#VALUE!</v>
      </c>
    </row>
    <row r="8627" spans="1:10" hidden="1" x14ac:dyDescent="0.3">
      <c r="A8627" s="2" t="e">
        <f>Table1[[#This Row],[Befolyt]]</f>
        <v>#VALUE!</v>
      </c>
      <c r="B8627" t="e">
        <f>Table1[[#This Row],[ÜK]]</f>
        <v>#VALUE!</v>
      </c>
      <c r="C8627" s="3" t="e">
        <f>Table1[[#This Row],[Szla]]</f>
        <v>#VALUE!</v>
      </c>
      <c r="D8627" s="6" t="e">
        <f>Table1[[#This Row],[Kelt_hó]]</f>
        <v>#VALUE!</v>
      </c>
      <c r="E8627" t="e">
        <f>Table1[[#This Row],[Vevő]]</f>
        <v>#VALUE!</v>
      </c>
      <c r="F8627" t="e">
        <f>Table1[[#This Row],[Termékkör]]</f>
        <v>#VALUE!</v>
      </c>
      <c r="G8627" s="4" t="e">
        <f>Table1[[#This Row],[SzumElad]]</f>
        <v>#VALUE!</v>
      </c>
      <c r="H8627" s="7" t="e">
        <f>Table1[[#This Row],[Jut_%]]</f>
        <v>#VALUE!</v>
      </c>
      <c r="I8627" s="4" t="e">
        <f>Table1[[#This Row],[Jut]]</f>
        <v>#VALUE!</v>
      </c>
      <c r="J8627" s="4" t="e">
        <f>Table1[[#This Row],[Column1]]</f>
        <v>#VALUE!</v>
      </c>
    </row>
    <row r="8628" spans="1:10" hidden="1" x14ac:dyDescent="0.3">
      <c r="A8628" s="2" t="e">
        <f>Table1[[#This Row],[Befolyt]]</f>
        <v>#VALUE!</v>
      </c>
      <c r="B8628" t="e">
        <f>Table1[[#This Row],[ÜK]]</f>
        <v>#VALUE!</v>
      </c>
      <c r="C8628" s="3" t="e">
        <f>Table1[[#This Row],[Szla]]</f>
        <v>#VALUE!</v>
      </c>
      <c r="D8628" s="6" t="e">
        <f>Table1[[#This Row],[Kelt_hó]]</f>
        <v>#VALUE!</v>
      </c>
      <c r="E8628" t="e">
        <f>Table1[[#This Row],[Vevő]]</f>
        <v>#VALUE!</v>
      </c>
      <c r="F8628" t="e">
        <f>Table1[[#This Row],[Termékkör]]</f>
        <v>#VALUE!</v>
      </c>
      <c r="G8628" s="4" t="e">
        <f>Table1[[#This Row],[SzumElad]]</f>
        <v>#VALUE!</v>
      </c>
      <c r="H8628" s="7" t="e">
        <f>Table1[[#This Row],[Jut_%]]</f>
        <v>#VALUE!</v>
      </c>
      <c r="I8628" s="4" t="e">
        <f>Table1[[#This Row],[Jut]]</f>
        <v>#VALUE!</v>
      </c>
      <c r="J8628" s="4" t="e">
        <f>Table1[[#This Row],[Column1]]</f>
        <v>#VALUE!</v>
      </c>
    </row>
    <row r="8629" spans="1:10" hidden="1" x14ac:dyDescent="0.3">
      <c r="A8629" s="2" t="e">
        <f>Table1[[#This Row],[Befolyt]]</f>
        <v>#VALUE!</v>
      </c>
      <c r="B8629" t="e">
        <f>Table1[[#This Row],[ÜK]]</f>
        <v>#VALUE!</v>
      </c>
      <c r="C8629" s="3" t="e">
        <f>Table1[[#This Row],[Szla]]</f>
        <v>#VALUE!</v>
      </c>
      <c r="D8629" s="6" t="e">
        <f>Table1[[#This Row],[Kelt_hó]]</f>
        <v>#VALUE!</v>
      </c>
      <c r="E8629" t="e">
        <f>Table1[[#This Row],[Vevő]]</f>
        <v>#VALUE!</v>
      </c>
      <c r="F8629" t="e">
        <f>Table1[[#This Row],[Termékkör]]</f>
        <v>#VALUE!</v>
      </c>
      <c r="G8629" s="4" t="e">
        <f>Table1[[#This Row],[SzumElad]]</f>
        <v>#VALUE!</v>
      </c>
      <c r="H8629" s="7" t="e">
        <f>Table1[[#This Row],[Jut_%]]</f>
        <v>#VALUE!</v>
      </c>
      <c r="I8629" s="4" t="e">
        <f>Table1[[#This Row],[Jut]]</f>
        <v>#VALUE!</v>
      </c>
      <c r="J8629" s="4" t="e">
        <f>Table1[[#This Row],[Column1]]</f>
        <v>#VALUE!</v>
      </c>
    </row>
    <row r="8630" spans="1:10" hidden="1" x14ac:dyDescent="0.3">
      <c r="A8630" s="2" t="e">
        <f>Table1[[#This Row],[Befolyt]]</f>
        <v>#VALUE!</v>
      </c>
      <c r="B8630" t="e">
        <f>Table1[[#This Row],[ÜK]]</f>
        <v>#VALUE!</v>
      </c>
      <c r="C8630" s="3" t="e">
        <f>Table1[[#This Row],[Szla]]</f>
        <v>#VALUE!</v>
      </c>
      <c r="D8630" s="6" t="e">
        <f>Table1[[#This Row],[Kelt_hó]]</f>
        <v>#VALUE!</v>
      </c>
      <c r="E8630" t="e">
        <f>Table1[[#This Row],[Vevő]]</f>
        <v>#VALUE!</v>
      </c>
      <c r="F8630" t="e">
        <f>Table1[[#This Row],[Termékkör]]</f>
        <v>#VALUE!</v>
      </c>
      <c r="G8630" s="4" t="e">
        <f>Table1[[#This Row],[SzumElad]]</f>
        <v>#VALUE!</v>
      </c>
      <c r="H8630" s="7" t="e">
        <f>Table1[[#This Row],[Jut_%]]</f>
        <v>#VALUE!</v>
      </c>
      <c r="I8630" s="4" t="e">
        <f>Table1[[#This Row],[Jut]]</f>
        <v>#VALUE!</v>
      </c>
      <c r="J8630" s="4" t="e">
        <f>Table1[[#This Row],[Column1]]</f>
        <v>#VALUE!</v>
      </c>
    </row>
    <row r="8631" spans="1:10" hidden="1" x14ac:dyDescent="0.3">
      <c r="A8631" s="2" t="e">
        <f>Table1[[#This Row],[Befolyt]]</f>
        <v>#VALUE!</v>
      </c>
      <c r="B8631" t="e">
        <f>Table1[[#This Row],[ÜK]]</f>
        <v>#VALUE!</v>
      </c>
      <c r="C8631" s="3" t="e">
        <f>Table1[[#This Row],[Szla]]</f>
        <v>#VALUE!</v>
      </c>
      <c r="D8631" s="6" t="e">
        <f>Table1[[#This Row],[Kelt_hó]]</f>
        <v>#VALUE!</v>
      </c>
      <c r="E8631" t="e">
        <f>Table1[[#This Row],[Vevő]]</f>
        <v>#VALUE!</v>
      </c>
      <c r="F8631" t="e">
        <f>Table1[[#This Row],[Termékkör]]</f>
        <v>#VALUE!</v>
      </c>
      <c r="G8631" s="4" t="e">
        <f>Table1[[#This Row],[SzumElad]]</f>
        <v>#VALUE!</v>
      </c>
      <c r="H8631" s="7" t="e">
        <f>Table1[[#This Row],[Jut_%]]</f>
        <v>#VALUE!</v>
      </c>
      <c r="I8631" s="4" t="e">
        <f>Table1[[#This Row],[Jut]]</f>
        <v>#VALUE!</v>
      </c>
      <c r="J8631" s="4" t="e">
        <f>Table1[[#This Row],[Column1]]</f>
        <v>#VALUE!</v>
      </c>
    </row>
    <row r="8632" spans="1:10" hidden="1" x14ac:dyDescent="0.3">
      <c r="A8632" s="2" t="e">
        <f>Table1[[#This Row],[Befolyt]]</f>
        <v>#VALUE!</v>
      </c>
      <c r="B8632" t="e">
        <f>Table1[[#This Row],[ÜK]]</f>
        <v>#VALUE!</v>
      </c>
      <c r="C8632" s="3" t="e">
        <f>Table1[[#This Row],[Szla]]</f>
        <v>#VALUE!</v>
      </c>
      <c r="D8632" s="6" t="e">
        <f>Table1[[#This Row],[Kelt_hó]]</f>
        <v>#VALUE!</v>
      </c>
      <c r="E8632" t="e">
        <f>Table1[[#This Row],[Vevő]]</f>
        <v>#VALUE!</v>
      </c>
      <c r="F8632" t="e">
        <f>Table1[[#This Row],[Termékkör]]</f>
        <v>#VALUE!</v>
      </c>
      <c r="G8632" s="4" t="e">
        <f>Table1[[#This Row],[SzumElad]]</f>
        <v>#VALUE!</v>
      </c>
      <c r="H8632" s="7" t="e">
        <f>Table1[[#This Row],[Jut_%]]</f>
        <v>#VALUE!</v>
      </c>
      <c r="I8632" s="4" t="e">
        <f>Table1[[#This Row],[Jut]]</f>
        <v>#VALUE!</v>
      </c>
      <c r="J8632" s="4" t="e">
        <f>Table1[[#This Row],[Column1]]</f>
        <v>#VALUE!</v>
      </c>
    </row>
    <row r="8633" spans="1:10" hidden="1" x14ac:dyDescent="0.3">
      <c r="A8633" s="2" t="e">
        <f>Table1[[#This Row],[Befolyt]]</f>
        <v>#VALUE!</v>
      </c>
      <c r="B8633" t="e">
        <f>Table1[[#This Row],[ÜK]]</f>
        <v>#VALUE!</v>
      </c>
      <c r="C8633" s="3" t="e">
        <f>Table1[[#This Row],[Szla]]</f>
        <v>#VALUE!</v>
      </c>
      <c r="D8633" s="6" t="e">
        <f>Table1[[#This Row],[Kelt_hó]]</f>
        <v>#VALUE!</v>
      </c>
      <c r="E8633" t="e">
        <f>Table1[[#This Row],[Vevő]]</f>
        <v>#VALUE!</v>
      </c>
      <c r="F8633" t="e">
        <f>Table1[[#This Row],[Termékkör]]</f>
        <v>#VALUE!</v>
      </c>
      <c r="G8633" s="4" t="e">
        <f>Table1[[#This Row],[SzumElad]]</f>
        <v>#VALUE!</v>
      </c>
      <c r="H8633" s="7" t="e">
        <f>Table1[[#This Row],[Jut_%]]</f>
        <v>#VALUE!</v>
      </c>
      <c r="I8633" s="4" t="e">
        <f>Table1[[#This Row],[Jut]]</f>
        <v>#VALUE!</v>
      </c>
      <c r="J8633" s="4" t="e">
        <f>Table1[[#This Row],[Column1]]</f>
        <v>#VALUE!</v>
      </c>
    </row>
    <row r="8634" spans="1:10" hidden="1" x14ac:dyDescent="0.3">
      <c r="A8634" s="2" t="e">
        <f>Table1[[#This Row],[Befolyt]]</f>
        <v>#VALUE!</v>
      </c>
      <c r="B8634" t="e">
        <f>Table1[[#This Row],[ÜK]]</f>
        <v>#VALUE!</v>
      </c>
      <c r="C8634" s="3" t="e">
        <f>Table1[[#This Row],[Szla]]</f>
        <v>#VALUE!</v>
      </c>
      <c r="D8634" s="6" t="e">
        <f>Table1[[#This Row],[Kelt_hó]]</f>
        <v>#VALUE!</v>
      </c>
      <c r="E8634" t="e">
        <f>Table1[[#This Row],[Vevő]]</f>
        <v>#VALUE!</v>
      </c>
      <c r="F8634" t="e">
        <f>Table1[[#This Row],[Termékkör]]</f>
        <v>#VALUE!</v>
      </c>
      <c r="G8634" s="4" t="e">
        <f>Table1[[#This Row],[SzumElad]]</f>
        <v>#VALUE!</v>
      </c>
      <c r="H8634" s="7" t="e">
        <f>Table1[[#This Row],[Jut_%]]</f>
        <v>#VALUE!</v>
      </c>
      <c r="I8634" s="4" t="e">
        <f>Table1[[#This Row],[Jut]]</f>
        <v>#VALUE!</v>
      </c>
      <c r="J8634" s="4" t="e">
        <f>Table1[[#This Row],[Column1]]</f>
        <v>#VALUE!</v>
      </c>
    </row>
    <row r="8635" spans="1:10" hidden="1" x14ac:dyDescent="0.3">
      <c r="A8635" s="2" t="e">
        <f>Table1[[#This Row],[Befolyt]]</f>
        <v>#VALUE!</v>
      </c>
      <c r="B8635" t="e">
        <f>Table1[[#This Row],[ÜK]]</f>
        <v>#VALUE!</v>
      </c>
      <c r="C8635" s="3" t="e">
        <f>Table1[[#This Row],[Szla]]</f>
        <v>#VALUE!</v>
      </c>
      <c r="D8635" s="6" t="e">
        <f>Table1[[#This Row],[Kelt_hó]]</f>
        <v>#VALUE!</v>
      </c>
      <c r="E8635" t="e">
        <f>Table1[[#This Row],[Vevő]]</f>
        <v>#VALUE!</v>
      </c>
      <c r="F8635" t="e">
        <f>Table1[[#This Row],[Termékkör]]</f>
        <v>#VALUE!</v>
      </c>
      <c r="G8635" s="4" t="e">
        <f>Table1[[#This Row],[SzumElad]]</f>
        <v>#VALUE!</v>
      </c>
      <c r="H8635" s="7" t="e">
        <f>Table1[[#This Row],[Jut_%]]</f>
        <v>#VALUE!</v>
      </c>
      <c r="I8635" s="4" t="e">
        <f>Table1[[#This Row],[Jut]]</f>
        <v>#VALUE!</v>
      </c>
      <c r="J8635" s="4" t="e">
        <f>Table1[[#This Row],[Column1]]</f>
        <v>#VALUE!</v>
      </c>
    </row>
    <row r="8636" spans="1:10" hidden="1" x14ac:dyDescent="0.3">
      <c r="A8636" s="2" t="e">
        <f>Table1[[#This Row],[Befolyt]]</f>
        <v>#VALUE!</v>
      </c>
      <c r="B8636" t="e">
        <f>Table1[[#This Row],[ÜK]]</f>
        <v>#VALUE!</v>
      </c>
      <c r="C8636" s="3" t="e">
        <f>Table1[[#This Row],[Szla]]</f>
        <v>#VALUE!</v>
      </c>
      <c r="D8636" s="6" t="e">
        <f>Table1[[#This Row],[Kelt_hó]]</f>
        <v>#VALUE!</v>
      </c>
      <c r="E8636" t="e">
        <f>Table1[[#This Row],[Vevő]]</f>
        <v>#VALUE!</v>
      </c>
      <c r="F8636" t="e">
        <f>Table1[[#This Row],[Termékkör]]</f>
        <v>#VALUE!</v>
      </c>
      <c r="G8636" s="4" t="e">
        <f>Table1[[#This Row],[SzumElad]]</f>
        <v>#VALUE!</v>
      </c>
      <c r="H8636" s="7" t="e">
        <f>Table1[[#This Row],[Jut_%]]</f>
        <v>#VALUE!</v>
      </c>
      <c r="I8636" s="4" t="e">
        <f>Table1[[#This Row],[Jut]]</f>
        <v>#VALUE!</v>
      </c>
      <c r="J8636" s="4" t="e">
        <f>Table1[[#This Row],[Column1]]</f>
        <v>#VALUE!</v>
      </c>
    </row>
    <row r="8637" spans="1:10" hidden="1" x14ac:dyDescent="0.3">
      <c r="A8637" s="2" t="e">
        <f>Table1[[#This Row],[Befolyt]]</f>
        <v>#VALUE!</v>
      </c>
      <c r="B8637" t="e">
        <f>Table1[[#This Row],[ÜK]]</f>
        <v>#VALUE!</v>
      </c>
      <c r="C8637" s="3" t="e">
        <f>Table1[[#This Row],[Szla]]</f>
        <v>#VALUE!</v>
      </c>
      <c r="D8637" s="6" t="e">
        <f>Table1[[#This Row],[Kelt_hó]]</f>
        <v>#VALUE!</v>
      </c>
      <c r="E8637" t="e">
        <f>Table1[[#This Row],[Vevő]]</f>
        <v>#VALUE!</v>
      </c>
      <c r="F8637" t="e">
        <f>Table1[[#This Row],[Termékkör]]</f>
        <v>#VALUE!</v>
      </c>
      <c r="G8637" s="4" t="e">
        <f>Table1[[#This Row],[SzumElad]]</f>
        <v>#VALUE!</v>
      </c>
      <c r="H8637" s="7" t="e">
        <f>Table1[[#This Row],[Jut_%]]</f>
        <v>#VALUE!</v>
      </c>
      <c r="I8637" s="4" t="e">
        <f>Table1[[#This Row],[Jut]]</f>
        <v>#VALUE!</v>
      </c>
      <c r="J8637" s="4" t="e">
        <f>Table1[[#This Row],[Column1]]</f>
        <v>#VALUE!</v>
      </c>
    </row>
    <row r="8638" spans="1:10" hidden="1" x14ac:dyDescent="0.3">
      <c r="A8638" s="2" t="e">
        <f>Table1[[#This Row],[Befolyt]]</f>
        <v>#VALUE!</v>
      </c>
      <c r="B8638" t="e">
        <f>Table1[[#This Row],[ÜK]]</f>
        <v>#VALUE!</v>
      </c>
      <c r="C8638" s="3" t="e">
        <f>Table1[[#This Row],[Szla]]</f>
        <v>#VALUE!</v>
      </c>
      <c r="D8638" s="6" t="e">
        <f>Table1[[#This Row],[Kelt_hó]]</f>
        <v>#VALUE!</v>
      </c>
      <c r="E8638" t="e">
        <f>Table1[[#This Row],[Vevő]]</f>
        <v>#VALUE!</v>
      </c>
      <c r="F8638" t="e">
        <f>Table1[[#This Row],[Termékkör]]</f>
        <v>#VALUE!</v>
      </c>
      <c r="G8638" s="4" t="e">
        <f>Table1[[#This Row],[SzumElad]]</f>
        <v>#VALUE!</v>
      </c>
      <c r="H8638" s="7" t="e">
        <f>Table1[[#This Row],[Jut_%]]</f>
        <v>#VALUE!</v>
      </c>
      <c r="I8638" s="4" t="e">
        <f>Table1[[#This Row],[Jut]]</f>
        <v>#VALUE!</v>
      </c>
      <c r="J8638" s="4" t="e">
        <f>Table1[[#This Row],[Column1]]</f>
        <v>#VALUE!</v>
      </c>
    </row>
    <row r="8639" spans="1:10" hidden="1" x14ac:dyDescent="0.3">
      <c r="A8639" s="2" t="e">
        <f>Table1[[#This Row],[Befolyt]]</f>
        <v>#VALUE!</v>
      </c>
      <c r="B8639" t="e">
        <f>Table1[[#This Row],[ÜK]]</f>
        <v>#VALUE!</v>
      </c>
      <c r="C8639" s="3" t="e">
        <f>Table1[[#This Row],[Szla]]</f>
        <v>#VALUE!</v>
      </c>
      <c r="D8639" s="6" t="e">
        <f>Table1[[#This Row],[Kelt_hó]]</f>
        <v>#VALUE!</v>
      </c>
      <c r="E8639" t="e">
        <f>Table1[[#This Row],[Vevő]]</f>
        <v>#VALUE!</v>
      </c>
      <c r="F8639" t="e">
        <f>Table1[[#This Row],[Termékkör]]</f>
        <v>#VALUE!</v>
      </c>
      <c r="G8639" s="4" t="e">
        <f>Table1[[#This Row],[SzumElad]]</f>
        <v>#VALUE!</v>
      </c>
      <c r="H8639" s="7" t="e">
        <f>Table1[[#This Row],[Jut_%]]</f>
        <v>#VALUE!</v>
      </c>
      <c r="I8639" s="4" t="e">
        <f>Table1[[#This Row],[Jut]]</f>
        <v>#VALUE!</v>
      </c>
      <c r="J8639" s="4" t="e">
        <f>Table1[[#This Row],[Column1]]</f>
        <v>#VALUE!</v>
      </c>
    </row>
    <row r="8640" spans="1:10" hidden="1" x14ac:dyDescent="0.3">
      <c r="A8640" s="2" t="e">
        <f>Table1[[#This Row],[Befolyt]]</f>
        <v>#VALUE!</v>
      </c>
      <c r="B8640" t="e">
        <f>Table1[[#This Row],[ÜK]]</f>
        <v>#VALUE!</v>
      </c>
      <c r="C8640" s="3" t="e">
        <f>Table1[[#This Row],[Szla]]</f>
        <v>#VALUE!</v>
      </c>
      <c r="D8640" s="6" t="e">
        <f>Table1[[#This Row],[Kelt_hó]]</f>
        <v>#VALUE!</v>
      </c>
      <c r="E8640" t="e">
        <f>Table1[[#This Row],[Vevő]]</f>
        <v>#VALUE!</v>
      </c>
      <c r="F8640" t="e">
        <f>Table1[[#This Row],[Termékkör]]</f>
        <v>#VALUE!</v>
      </c>
      <c r="G8640" s="4" t="e">
        <f>Table1[[#This Row],[SzumElad]]</f>
        <v>#VALUE!</v>
      </c>
      <c r="H8640" s="7" t="e">
        <f>Table1[[#This Row],[Jut_%]]</f>
        <v>#VALUE!</v>
      </c>
      <c r="I8640" s="4" t="e">
        <f>Table1[[#This Row],[Jut]]</f>
        <v>#VALUE!</v>
      </c>
      <c r="J8640" s="4" t="e">
        <f>Table1[[#This Row],[Column1]]</f>
        <v>#VALUE!</v>
      </c>
    </row>
    <row r="8641" spans="1:10" hidden="1" x14ac:dyDescent="0.3">
      <c r="A8641" s="2" t="e">
        <f>Table1[[#This Row],[Befolyt]]</f>
        <v>#VALUE!</v>
      </c>
      <c r="B8641" t="e">
        <f>Table1[[#This Row],[ÜK]]</f>
        <v>#VALUE!</v>
      </c>
      <c r="C8641" s="3" t="e">
        <f>Table1[[#This Row],[Szla]]</f>
        <v>#VALUE!</v>
      </c>
      <c r="D8641" s="6" t="e">
        <f>Table1[[#This Row],[Kelt_hó]]</f>
        <v>#VALUE!</v>
      </c>
      <c r="E8641" t="e">
        <f>Table1[[#This Row],[Vevő]]</f>
        <v>#VALUE!</v>
      </c>
      <c r="F8641" t="e">
        <f>Table1[[#This Row],[Termékkör]]</f>
        <v>#VALUE!</v>
      </c>
      <c r="G8641" s="4" t="e">
        <f>Table1[[#This Row],[SzumElad]]</f>
        <v>#VALUE!</v>
      </c>
      <c r="H8641" s="7" t="e">
        <f>Table1[[#This Row],[Jut_%]]</f>
        <v>#VALUE!</v>
      </c>
      <c r="I8641" s="4" t="e">
        <f>Table1[[#This Row],[Jut]]</f>
        <v>#VALUE!</v>
      </c>
      <c r="J8641" s="4" t="e">
        <f>Table1[[#This Row],[Column1]]</f>
        <v>#VALUE!</v>
      </c>
    </row>
    <row r="8642" spans="1:10" hidden="1" x14ac:dyDescent="0.3">
      <c r="A8642" s="2" t="e">
        <f>Table1[[#This Row],[Befolyt]]</f>
        <v>#VALUE!</v>
      </c>
      <c r="B8642" t="e">
        <f>Table1[[#This Row],[ÜK]]</f>
        <v>#VALUE!</v>
      </c>
      <c r="C8642" s="3" t="e">
        <f>Table1[[#This Row],[Szla]]</f>
        <v>#VALUE!</v>
      </c>
      <c r="D8642" s="6" t="e">
        <f>Table1[[#This Row],[Kelt_hó]]</f>
        <v>#VALUE!</v>
      </c>
      <c r="E8642" t="e">
        <f>Table1[[#This Row],[Vevő]]</f>
        <v>#VALUE!</v>
      </c>
      <c r="F8642" t="e">
        <f>Table1[[#This Row],[Termékkör]]</f>
        <v>#VALUE!</v>
      </c>
      <c r="G8642" s="4" t="e">
        <f>Table1[[#This Row],[SzumElad]]</f>
        <v>#VALUE!</v>
      </c>
      <c r="H8642" s="7" t="e">
        <f>Table1[[#This Row],[Jut_%]]</f>
        <v>#VALUE!</v>
      </c>
      <c r="I8642" s="4" t="e">
        <f>Table1[[#This Row],[Jut]]</f>
        <v>#VALUE!</v>
      </c>
      <c r="J8642" s="4" t="e">
        <f>Table1[[#This Row],[Column1]]</f>
        <v>#VALUE!</v>
      </c>
    </row>
    <row r="8643" spans="1:10" hidden="1" x14ac:dyDescent="0.3">
      <c r="A8643" s="2" t="e">
        <f>Table1[[#This Row],[Befolyt]]</f>
        <v>#VALUE!</v>
      </c>
      <c r="B8643" t="e">
        <f>Table1[[#This Row],[ÜK]]</f>
        <v>#VALUE!</v>
      </c>
      <c r="C8643" s="3" t="e">
        <f>Table1[[#This Row],[Szla]]</f>
        <v>#VALUE!</v>
      </c>
      <c r="D8643" s="6" t="e">
        <f>Table1[[#This Row],[Kelt_hó]]</f>
        <v>#VALUE!</v>
      </c>
      <c r="E8643" t="e">
        <f>Table1[[#This Row],[Vevő]]</f>
        <v>#VALUE!</v>
      </c>
      <c r="F8643" t="e">
        <f>Table1[[#This Row],[Termékkör]]</f>
        <v>#VALUE!</v>
      </c>
      <c r="G8643" s="4" t="e">
        <f>Table1[[#This Row],[SzumElad]]</f>
        <v>#VALUE!</v>
      </c>
      <c r="H8643" s="7" t="e">
        <f>Table1[[#This Row],[Jut_%]]</f>
        <v>#VALUE!</v>
      </c>
      <c r="I8643" s="4" t="e">
        <f>Table1[[#This Row],[Jut]]</f>
        <v>#VALUE!</v>
      </c>
      <c r="J8643" s="4" t="e">
        <f>Table1[[#This Row],[Column1]]</f>
        <v>#VALUE!</v>
      </c>
    </row>
    <row r="8644" spans="1:10" hidden="1" x14ac:dyDescent="0.3">
      <c r="A8644" s="2" t="e">
        <f>Table1[[#This Row],[Befolyt]]</f>
        <v>#VALUE!</v>
      </c>
      <c r="B8644" t="e">
        <f>Table1[[#This Row],[ÜK]]</f>
        <v>#VALUE!</v>
      </c>
      <c r="C8644" s="3" t="e">
        <f>Table1[[#This Row],[Szla]]</f>
        <v>#VALUE!</v>
      </c>
      <c r="D8644" s="6" t="e">
        <f>Table1[[#This Row],[Kelt_hó]]</f>
        <v>#VALUE!</v>
      </c>
      <c r="E8644" t="e">
        <f>Table1[[#This Row],[Vevő]]</f>
        <v>#VALUE!</v>
      </c>
      <c r="F8644" t="e">
        <f>Table1[[#This Row],[Termékkör]]</f>
        <v>#VALUE!</v>
      </c>
      <c r="G8644" s="4" t="e">
        <f>Table1[[#This Row],[SzumElad]]</f>
        <v>#VALUE!</v>
      </c>
      <c r="H8644" s="7" t="e">
        <f>Table1[[#This Row],[Jut_%]]</f>
        <v>#VALUE!</v>
      </c>
      <c r="I8644" s="4" t="e">
        <f>Table1[[#This Row],[Jut]]</f>
        <v>#VALUE!</v>
      </c>
      <c r="J8644" s="4" t="e">
        <f>Table1[[#This Row],[Column1]]</f>
        <v>#VALUE!</v>
      </c>
    </row>
    <row r="8645" spans="1:10" hidden="1" x14ac:dyDescent="0.3">
      <c r="A8645" s="2" t="e">
        <f>Table1[[#This Row],[Befolyt]]</f>
        <v>#VALUE!</v>
      </c>
      <c r="B8645" t="e">
        <f>Table1[[#This Row],[ÜK]]</f>
        <v>#VALUE!</v>
      </c>
      <c r="C8645" s="3" t="e">
        <f>Table1[[#This Row],[Szla]]</f>
        <v>#VALUE!</v>
      </c>
      <c r="D8645" s="6" t="e">
        <f>Table1[[#This Row],[Kelt_hó]]</f>
        <v>#VALUE!</v>
      </c>
      <c r="E8645" t="e">
        <f>Table1[[#This Row],[Vevő]]</f>
        <v>#VALUE!</v>
      </c>
      <c r="F8645" t="e">
        <f>Table1[[#This Row],[Termékkör]]</f>
        <v>#VALUE!</v>
      </c>
      <c r="G8645" s="4" t="e">
        <f>Table1[[#This Row],[SzumElad]]</f>
        <v>#VALUE!</v>
      </c>
      <c r="H8645" s="7" t="e">
        <f>Table1[[#This Row],[Jut_%]]</f>
        <v>#VALUE!</v>
      </c>
      <c r="I8645" s="4" t="e">
        <f>Table1[[#This Row],[Jut]]</f>
        <v>#VALUE!</v>
      </c>
      <c r="J8645" s="4" t="e">
        <f>Table1[[#This Row],[Column1]]</f>
        <v>#VALUE!</v>
      </c>
    </row>
    <row r="8646" spans="1:10" hidden="1" x14ac:dyDescent="0.3">
      <c r="A8646" s="2" t="e">
        <f>Table1[[#This Row],[Befolyt]]</f>
        <v>#VALUE!</v>
      </c>
      <c r="B8646" t="e">
        <f>Table1[[#This Row],[ÜK]]</f>
        <v>#VALUE!</v>
      </c>
      <c r="C8646" s="3" t="e">
        <f>Table1[[#This Row],[Szla]]</f>
        <v>#VALUE!</v>
      </c>
      <c r="D8646" s="6" t="e">
        <f>Table1[[#This Row],[Kelt_hó]]</f>
        <v>#VALUE!</v>
      </c>
      <c r="E8646" t="e">
        <f>Table1[[#This Row],[Vevő]]</f>
        <v>#VALUE!</v>
      </c>
      <c r="F8646" t="e">
        <f>Table1[[#This Row],[Termékkör]]</f>
        <v>#VALUE!</v>
      </c>
      <c r="G8646" s="4" t="e">
        <f>Table1[[#This Row],[SzumElad]]</f>
        <v>#VALUE!</v>
      </c>
      <c r="H8646" s="7" t="e">
        <f>Table1[[#This Row],[Jut_%]]</f>
        <v>#VALUE!</v>
      </c>
      <c r="I8646" s="4" t="e">
        <f>Table1[[#This Row],[Jut]]</f>
        <v>#VALUE!</v>
      </c>
      <c r="J8646" s="4" t="e">
        <f>Table1[[#This Row],[Column1]]</f>
        <v>#VALUE!</v>
      </c>
    </row>
    <row r="8647" spans="1:10" hidden="1" x14ac:dyDescent="0.3">
      <c r="A8647" s="2" t="e">
        <f>Table1[[#This Row],[Befolyt]]</f>
        <v>#VALUE!</v>
      </c>
      <c r="B8647" t="e">
        <f>Table1[[#This Row],[ÜK]]</f>
        <v>#VALUE!</v>
      </c>
      <c r="C8647" s="3" t="e">
        <f>Table1[[#This Row],[Szla]]</f>
        <v>#VALUE!</v>
      </c>
      <c r="D8647" s="6" t="e">
        <f>Table1[[#This Row],[Kelt_hó]]</f>
        <v>#VALUE!</v>
      </c>
      <c r="E8647" t="e">
        <f>Table1[[#This Row],[Vevő]]</f>
        <v>#VALUE!</v>
      </c>
      <c r="F8647" t="e">
        <f>Table1[[#This Row],[Termékkör]]</f>
        <v>#VALUE!</v>
      </c>
      <c r="G8647" s="4" t="e">
        <f>Table1[[#This Row],[SzumElad]]</f>
        <v>#VALUE!</v>
      </c>
      <c r="H8647" s="7" t="e">
        <f>Table1[[#This Row],[Jut_%]]</f>
        <v>#VALUE!</v>
      </c>
      <c r="I8647" s="4" t="e">
        <f>Table1[[#This Row],[Jut]]</f>
        <v>#VALUE!</v>
      </c>
      <c r="J8647" s="4" t="e">
        <f>Table1[[#This Row],[Column1]]</f>
        <v>#VALUE!</v>
      </c>
    </row>
    <row r="8648" spans="1:10" hidden="1" x14ac:dyDescent="0.3">
      <c r="A8648" s="2" t="e">
        <f>Table1[[#This Row],[Befolyt]]</f>
        <v>#VALUE!</v>
      </c>
      <c r="B8648" t="e">
        <f>Table1[[#This Row],[ÜK]]</f>
        <v>#VALUE!</v>
      </c>
      <c r="C8648" s="3" t="e">
        <f>Table1[[#This Row],[Szla]]</f>
        <v>#VALUE!</v>
      </c>
      <c r="D8648" s="6" t="e">
        <f>Table1[[#This Row],[Kelt_hó]]</f>
        <v>#VALUE!</v>
      </c>
      <c r="E8648" t="e">
        <f>Table1[[#This Row],[Vevő]]</f>
        <v>#VALUE!</v>
      </c>
      <c r="F8648" t="e">
        <f>Table1[[#This Row],[Termékkör]]</f>
        <v>#VALUE!</v>
      </c>
      <c r="G8648" s="4" t="e">
        <f>Table1[[#This Row],[SzumElad]]</f>
        <v>#VALUE!</v>
      </c>
      <c r="H8648" s="7" t="e">
        <f>Table1[[#This Row],[Jut_%]]</f>
        <v>#VALUE!</v>
      </c>
      <c r="I8648" s="4" t="e">
        <f>Table1[[#This Row],[Jut]]</f>
        <v>#VALUE!</v>
      </c>
      <c r="J8648" s="4" t="e">
        <f>Table1[[#This Row],[Column1]]</f>
        <v>#VALUE!</v>
      </c>
    </row>
    <row r="8649" spans="1:10" hidden="1" x14ac:dyDescent="0.3">
      <c r="A8649" s="2" t="e">
        <f>Table1[[#This Row],[Befolyt]]</f>
        <v>#VALUE!</v>
      </c>
      <c r="B8649" t="e">
        <f>Table1[[#This Row],[ÜK]]</f>
        <v>#VALUE!</v>
      </c>
      <c r="C8649" s="3" t="e">
        <f>Table1[[#This Row],[Szla]]</f>
        <v>#VALUE!</v>
      </c>
      <c r="D8649" s="6" t="e">
        <f>Table1[[#This Row],[Kelt_hó]]</f>
        <v>#VALUE!</v>
      </c>
      <c r="E8649" t="e">
        <f>Table1[[#This Row],[Vevő]]</f>
        <v>#VALUE!</v>
      </c>
      <c r="F8649" t="e">
        <f>Table1[[#This Row],[Termékkör]]</f>
        <v>#VALUE!</v>
      </c>
      <c r="G8649" s="4" t="e">
        <f>Table1[[#This Row],[SzumElad]]</f>
        <v>#VALUE!</v>
      </c>
      <c r="H8649" s="7" t="e">
        <f>Table1[[#This Row],[Jut_%]]</f>
        <v>#VALUE!</v>
      </c>
      <c r="I8649" s="4" t="e">
        <f>Table1[[#This Row],[Jut]]</f>
        <v>#VALUE!</v>
      </c>
      <c r="J8649" s="4" t="e">
        <f>Table1[[#This Row],[Column1]]</f>
        <v>#VALUE!</v>
      </c>
    </row>
    <row r="8650" spans="1:10" hidden="1" x14ac:dyDescent="0.3">
      <c r="A8650" s="2" t="e">
        <f>Table1[[#This Row],[Befolyt]]</f>
        <v>#VALUE!</v>
      </c>
      <c r="B8650" t="e">
        <f>Table1[[#This Row],[ÜK]]</f>
        <v>#VALUE!</v>
      </c>
      <c r="C8650" s="3" t="e">
        <f>Table1[[#This Row],[Szla]]</f>
        <v>#VALUE!</v>
      </c>
      <c r="D8650" s="6" t="e">
        <f>Table1[[#This Row],[Kelt_hó]]</f>
        <v>#VALUE!</v>
      </c>
      <c r="E8650" t="e">
        <f>Table1[[#This Row],[Vevő]]</f>
        <v>#VALUE!</v>
      </c>
      <c r="F8650" t="e">
        <f>Table1[[#This Row],[Termékkör]]</f>
        <v>#VALUE!</v>
      </c>
      <c r="G8650" s="4" t="e">
        <f>Table1[[#This Row],[SzumElad]]</f>
        <v>#VALUE!</v>
      </c>
      <c r="H8650" s="7" t="e">
        <f>Table1[[#This Row],[Jut_%]]</f>
        <v>#VALUE!</v>
      </c>
      <c r="I8650" s="4" t="e">
        <f>Table1[[#This Row],[Jut]]</f>
        <v>#VALUE!</v>
      </c>
      <c r="J8650" s="4" t="e">
        <f>Table1[[#This Row],[Column1]]</f>
        <v>#VALUE!</v>
      </c>
    </row>
    <row r="8651" spans="1:10" hidden="1" x14ac:dyDescent="0.3">
      <c r="A8651" s="2" t="e">
        <f>Table1[[#This Row],[Befolyt]]</f>
        <v>#VALUE!</v>
      </c>
      <c r="B8651" t="e">
        <f>Table1[[#This Row],[ÜK]]</f>
        <v>#VALUE!</v>
      </c>
      <c r="C8651" s="3" t="e">
        <f>Table1[[#This Row],[Szla]]</f>
        <v>#VALUE!</v>
      </c>
      <c r="D8651" s="6" t="e">
        <f>Table1[[#This Row],[Kelt_hó]]</f>
        <v>#VALUE!</v>
      </c>
      <c r="E8651" t="e">
        <f>Table1[[#This Row],[Vevő]]</f>
        <v>#VALUE!</v>
      </c>
      <c r="F8651" t="e">
        <f>Table1[[#This Row],[Termékkör]]</f>
        <v>#VALUE!</v>
      </c>
      <c r="G8651" s="4" t="e">
        <f>Table1[[#This Row],[SzumElad]]</f>
        <v>#VALUE!</v>
      </c>
      <c r="H8651" s="7" t="e">
        <f>Table1[[#This Row],[Jut_%]]</f>
        <v>#VALUE!</v>
      </c>
      <c r="I8651" s="4" t="e">
        <f>Table1[[#This Row],[Jut]]</f>
        <v>#VALUE!</v>
      </c>
      <c r="J8651" s="4" t="e">
        <f>Table1[[#This Row],[Column1]]</f>
        <v>#VALUE!</v>
      </c>
    </row>
    <row r="8652" spans="1:10" hidden="1" x14ac:dyDescent="0.3">
      <c r="A8652" s="2" t="e">
        <f>Table1[[#This Row],[Befolyt]]</f>
        <v>#VALUE!</v>
      </c>
      <c r="B8652" t="e">
        <f>Table1[[#This Row],[ÜK]]</f>
        <v>#VALUE!</v>
      </c>
      <c r="C8652" s="3" t="e">
        <f>Table1[[#This Row],[Szla]]</f>
        <v>#VALUE!</v>
      </c>
      <c r="D8652" s="6" t="e">
        <f>Table1[[#This Row],[Kelt_hó]]</f>
        <v>#VALUE!</v>
      </c>
      <c r="E8652" t="e">
        <f>Table1[[#This Row],[Vevő]]</f>
        <v>#VALUE!</v>
      </c>
      <c r="F8652" t="e">
        <f>Table1[[#This Row],[Termékkör]]</f>
        <v>#VALUE!</v>
      </c>
      <c r="G8652" s="4" t="e">
        <f>Table1[[#This Row],[SzumElad]]</f>
        <v>#VALUE!</v>
      </c>
      <c r="H8652" s="7" t="e">
        <f>Table1[[#This Row],[Jut_%]]</f>
        <v>#VALUE!</v>
      </c>
      <c r="I8652" s="4" t="e">
        <f>Table1[[#This Row],[Jut]]</f>
        <v>#VALUE!</v>
      </c>
      <c r="J8652" s="4" t="e">
        <f>Table1[[#This Row],[Column1]]</f>
        <v>#VALUE!</v>
      </c>
    </row>
    <row r="8653" spans="1:10" hidden="1" x14ac:dyDescent="0.3">
      <c r="A8653" s="2" t="e">
        <f>Table1[[#This Row],[Befolyt]]</f>
        <v>#VALUE!</v>
      </c>
      <c r="B8653" t="e">
        <f>Table1[[#This Row],[ÜK]]</f>
        <v>#VALUE!</v>
      </c>
      <c r="C8653" s="3" t="e">
        <f>Table1[[#This Row],[Szla]]</f>
        <v>#VALUE!</v>
      </c>
      <c r="D8653" s="6" t="e">
        <f>Table1[[#This Row],[Kelt_hó]]</f>
        <v>#VALUE!</v>
      </c>
      <c r="E8653" t="e">
        <f>Table1[[#This Row],[Vevő]]</f>
        <v>#VALUE!</v>
      </c>
      <c r="F8653" t="e">
        <f>Table1[[#This Row],[Termékkör]]</f>
        <v>#VALUE!</v>
      </c>
      <c r="G8653" s="4" t="e">
        <f>Table1[[#This Row],[SzumElad]]</f>
        <v>#VALUE!</v>
      </c>
      <c r="H8653" s="7" t="e">
        <f>Table1[[#This Row],[Jut_%]]</f>
        <v>#VALUE!</v>
      </c>
      <c r="I8653" s="4" t="e">
        <f>Table1[[#This Row],[Jut]]</f>
        <v>#VALUE!</v>
      </c>
      <c r="J8653" s="4" t="e">
        <f>Table1[[#This Row],[Column1]]</f>
        <v>#VALUE!</v>
      </c>
    </row>
    <row r="8654" spans="1:10" hidden="1" x14ac:dyDescent="0.3">
      <c r="A8654" s="2" t="e">
        <f>Table1[[#This Row],[Befolyt]]</f>
        <v>#VALUE!</v>
      </c>
      <c r="B8654" t="e">
        <f>Table1[[#This Row],[ÜK]]</f>
        <v>#VALUE!</v>
      </c>
      <c r="C8654" s="3" t="e">
        <f>Table1[[#This Row],[Szla]]</f>
        <v>#VALUE!</v>
      </c>
      <c r="D8654" s="6" t="e">
        <f>Table1[[#This Row],[Kelt_hó]]</f>
        <v>#VALUE!</v>
      </c>
      <c r="E8654" t="e">
        <f>Table1[[#This Row],[Vevő]]</f>
        <v>#VALUE!</v>
      </c>
      <c r="F8654" t="e">
        <f>Table1[[#This Row],[Termékkör]]</f>
        <v>#VALUE!</v>
      </c>
      <c r="G8654" s="4" t="e">
        <f>Table1[[#This Row],[SzumElad]]</f>
        <v>#VALUE!</v>
      </c>
      <c r="H8654" s="7" t="e">
        <f>Table1[[#This Row],[Jut_%]]</f>
        <v>#VALUE!</v>
      </c>
      <c r="I8654" s="4" t="e">
        <f>Table1[[#This Row],[Jut]]</f>
        <v>#VALUE!</v>
      </c>
      <c r="J8654" s="4" t="e">
        <f>Table1[[#This Row],[Column1]]</f>
        <v>#VALUE!</v>
      </c>
    </row>
    <row r="8655" spans="1:10" hidden="1" x14ac:dyDescent="0.3">
      <c r="A8655" s="2" t="e">
        <f>Table1[[#This Row],[Befolyt]]</f>
        <v>#VALUE!</v>
      </c>
      <c r="B8655" t="e">
        <f>Table1[[#This Row],[ÜK]]</f>
        <v>#VALUE!</v>
      </c>
      <c r="C8655" s="3" t="e">
        <f>Table1[[#This Row],[Szla]]</f>
        <v>#VALUE!</v>
      </c>
      <c r="D8655" s="6" t="e">
        <f>Table1[[#This Row],[Kelt_hó]]</f>
        <v>#VALUE!</v>
      </c>
      <c r="E8655" t="e">
        <f>Table1[[#This Row],[Vevő]]</f>
        <v>#VALUE!</v>
      </c>
      <c r="F8655" t="e">
        <f>Table1[[#This Row],[Termékkör]]</f>
        <v>#VALUE!</v>
      </c>
      <c r="G8655" s="4" t="e">
        <f>Table1[[#This Row],[SzumElad]]</f>
        <v>#VALUE!</v>
      </c>
      <c r="H8655" s="7" t="e">
        <f>Table1[[#This Row],[Jut_%]]</f>
        <v>#VALUE!</v>
      </c>
      <c r="I8655" s="4" t="e">
        <f>Table1[[#This Row],[Jut]]</f>
        <v>#VALUE!</v>
      </c>
      <c r="J8655" s="4" t="e">
        <f>Table1[[#This Row],[Column1]]</f>
        <v>#VALUE!</v>
      </c>
    </row>
    <row r="8656" spans="1:10" hidden="1" x14ac:dyDescent="0.3">
      <c r="A8656" s="2" t="e">
        <f>Table1[[#This Row],[Befolyt]]</f>
        <v>#VALUE!</v>
      </c>
      <c r="B8656" t="e">
        <f>Table1[[#This Row],[ÜK]]</f>
        <v>#VALUE!</v>
      </c>
      <c r="C8656" s="3" t="e">
        <f>Table1[[#This Row],[Szla]]</f>
        <v>#VALUE!</v>
      </c>
      <c r="D8656" s="6" t="e">
        <f>Table1[[#This Row],[Kelt_hó]]</f>
        <v>#VALUE!</v>
      </c>
      <c r="E8656" t="e">
        <f>Table1[[#This Row],[Vevő]]</f>
        <v>#VALUE!</v>
      </c>
      <c r="F8656" t="e">
        <f>Table1[[#This Row],[Termékkör]]</f>
        <v>#VALUE!</v>
      </c>
      <c r="G8656" s="4" t="e">
        <f>Table1[[#This Row],[SzumElad]]</f>
        <v>#VALUE!</v>
      </c>
      <c r="H8656" s="7" t="e">
        <f>Table1[[#This Row],[Jut_%]]</f>
        <v>#VALUE!</v>
      </c>
      <c r="I8656" s="4" t="e">
        <f>Table1[[#This Row],[Jut]]</f>
        <v>#VALUE!</v>
      </c>
      <c r="J8656" s="4" t="e">
        <f>Table1[[#This Row],[Column1]]</f>
        <v>#VALUE!</v>
      </c>
    </row>
    <row r="8657" spans="1:10" hidden="1" x14ac:dyDescent="0.3">
      <c r="A8657" s="2" t="e">
        <f>Table1[[#This Row],[Befolyt]]</f>
        <v>#VALUE!</v>
      </c>
      <c r="B8657" t="e">
        <f>Table1[[#This Row],[ÜK]]</f>
        <v>#VALUE!</v>
      </c>
      <c r="C8657" s="3" t="e">
        <f>Table1[[#This Row],[Szla]]</f>
        <v>#VALUE!</v>
      </c>
      <c r="D8657" s="6" t="e">
        <f>Table1[[#This Row],[Kelt_hó]]</f>
        <v>#VALUE!</v>
      </c>
      <c r="E8657" t="e">
        <f>Table1[[#This Row],[Vevő]]</f>
        <v>#VALUE!</v>
      </c>
      <c r="F8657" t="e">
        <f>Table1[[#This Row],[Termékkör]]</f>
        <v>#VALUE!</v>
      </c>
      <c r="G8657" s="4" t="e">
        <f>Table1[[#This Row],[SzumElad]]</f>
        <v>#VALUE!</v>
      </c>
      <c r="H8657" s="7" t="e">
        <f>Table1[[#This Row],[Jut_%]]</f>
        <v>#VALUE!</v>
      </c>
      <c r="I8657" s="4" t="e">
        <f>Table1[[#This Row],[Jut]]</f>
        <v>#VALUE!</v>
      </c>
      <c r="J8657" s="4" t="e">
        <f>Table1[[#This Row],[Column1]]</f>
        <v>#VALUE!</v>
      </c>
    </row>
    <row r="8658" spans="1:10" hidden="1" x14ac:dyDescent="0.3">
      <c r="A8658" s="2" t="e">
        <f>Table1[[#This Row],[Befolyt]]</f>
        <v>#VALUE!</v>
      </c>
      <c r="B8658" t="e">
        <f>Table1[[#This Row],[ÜK]]</f>
        <v>#VALUE!</v>
      </c>
      <c r="C8658" s="3" t="e">
        <f>Table1[[#This Row],[Szla]]</f>
        <v>#VALUE!</v>
      </c>
      <c r="D8658" s="6" t="e">
        <f>Table1[[#This Row],[Kelt_hó]]</f>
        <v>#VALUE!</v>
      </c>
      <c r="E8658" t="e">
        <f>Table1[[#This Row],[Vevő]]</f>
        <v>#VALUE!</v>
      </c>
      <c r="F8658" t="e">
        <f>Table1[[#This Row],[Termékkör]]</f>
        <v>#VALUE!</v>
      </c>
      <c r="G8658" s="4" t="e">
        <f>Table1[[#This Row],[SzumElad]]</f>
        <v>#VALUE!</v>
      </c>
      <c r="H8658" s="7" t="e">
        <f>Table1[[#This Row],[Jut_%]]</f>
        <v>#VALUE!</v>
      </c>
      <c r="I8658" s="4" t="e">
        <f>Table1[[#This Row],[Jut]]</f>
        <v>#VALUE!</v>
      </c>
      <c r="J8658" s="4" t="e">
        <f>Table1[[#This Row],[Column1]]</f>
        <v>#VALUE!</v>
      </c>
    </row>
    <row r="8659" spans="1:10" hidden="1" x14ac:dyDescent="0.3">
      <c r="A8659" s="2" t="e">
        <f>Table1[[#This Row],[Befolyt]]</f>
        <v>#VALUE!</v>
      </c>
      <c r="B8659" t="e">
        <f>Table1[[#This Row],[ÜK]]</f>
        <v>#VALUE!</v>
      </c>
      <c r="C8659" s="3" t="e">
        <f>Table1[[#This Row],[Szla]]</f>
        <v>#VALUE!</v>
      </c>
      <c r="D8659" s="6" t="e">
        <f>Table1[[#This Row],[Kelt_hó]]</f>
        <v>#VALUE!</v>
      </c>
      <c r="E8659" t="e">
        <f>Table1[[#This Row],[Vevő]]</f>
        <v>#VALUE!</v>
      </c>
      <c r="F8659" t="e">
        <f>Table1[[#This Row],[Termékkör]]</f>
        <v>#VALUE!</v>
      </c>
      <c r="G8659" s="4" t="e">
        <f>Table1[[#This Row],[SzumElad]]</f>
        <v>#VALUE!</v>
      </c>
      <c r="H8659" s="7" t="e">
        <f>Table1[[#This Row],[Jut_%]]</f>
        <v>#VALUE!</v>
      </c>
      <c r="I8659" s="4" t="e">
        <f>Table1[[#This Row],[Jut]]</f>
        <v>#VALUE!</v>
      </c>
      <c r="J8659" s="4" t="e">
        <f>Table1[[#This Row],[Column1]]</f>
        <v>#VALUE!</v>
      </c>
    </row>
    <row r="8660" spans="1:10" hidden="1" x14ac:dyDescent="0.3">
      <c r="A8660" s="2" t="e">
        <f>Table1[[#This Row],[Befolyt]]</f>
        <v>#VALUE!</v>
      </c>
      <c r="B8660" t="e">
        <f>Table1[[#This Row],[ÜK]]</f>
        <v>#VALUE!</v>
      </c>
      <c r="C8660" s="3" t="e">
        <f>Table1[[#This Row],[Szla]]</f>
        <v>#VALUE!</v>
      </c>
      <c r="D8660" s="6" t="e">
        <f>Table1[[#This Row],[Kelt_hó]]</f>
        <v>#VALUE!</v>
      </c>
      <c r="E8660" t="e">
        <f>Table1[[#This Row],[Vevő]]</f>
        <v>#VALUE!</v>
      </c>
      <c r="F8660" t="e">
        <f>Table1[[#This Row],[Termékkör]]</f>
        <v>#VALUE!</v>
      </c>
      <c r="G8660" s="4" t="e">
        <f>Table1[[#This Row],[SzumElad]]</f>
        <v>#VALUE!</v>
      </c>
      <c r="H8660" s="7" t="e">
        <f>Table1[[#This Row],[Jut_%]]</f>
        <v>#VALUE!</v>
      </c>
      <c r="I8660" s="4" t="e">
        <f>Table1[[#This Row],[Jut]]</f>
        <v>#VALUE!</v>
      </c>
      <c r="J8660" s="4" t="e">
        <f>Table1[[#This Row],[Column1]]</f>
        <v>#VALUE!</v>
      </c>
    </row>
    <row r="8661" spans="1:10" hidden="1" x14ac:dyDescent="0.3">
      <c r="A8661" s="2" t="e">
        <f>Table1[[#This Row],[Befolyt]]</f>
        <v>#VALUE!</v>
      </c>
      <c r="B8661" t="e">
        <f>Table1[[#This Row],[ÜK]]</f>
        <v>#VALUE!</v>
      </c>
      <c r="C8661" s="3" t="e">
        <f>Table1[[#This Row],[Szla]]</f>
        <v>#VALUE!</v>
      </c>
      <c r="D8661" s="6" t="e">
        <f>Table1[[#This Row],[Kelt_hó]]</f>
        <v>#VALUE!</v>
      </c>
      <c r="E8661" t="e">
        <f>Table1[[#This Row],[Vevő]]</f>
        <v>#VALUE!</v>
      </c>
      <c r="F8661" t="e">
        <f>Table1[[#This Row],[Termékkör]]</f>
        <v>#VALUE!</v>
      </c>
      <c r="G8661" s="4" t="e">
        <f>Table1[[#This Row],[SzumElad]]</f>
        <v>#VALUE!</v>
      </c>
      <c r="H8661" s="7" t="e">
        <f>Table1[[#This Row],[Jut_%]]</f>
        <v>#VALUE!</v>
      </c>
      <c r="I8661" s="4" t="e">
        <f>Table1[[#This Row],[Jut]]</f>
        <v>#VALUE!</v>
      </c>
      <c r="J8661" s="4" t="e">
        <f>Table1[[#This Row],[Column1]]</f>
        <v>#VALUE!</v>
      </c>
    </row>
    <row r="8662" spans="1:10" hidden="1" x14ac:dyDescent="0.3">
      <c r="A8662" s="2" t="e">
        <f>Table1[[#This Row],[Befolyt]]</f>
        <v>#VALUE!</v>
      </c>
      <c r="B8662" t="e">
        <f>Table1[[#This Row],[ÜK]]</f>
        <v>#VALUE!</v>
      </c>
      <c r="C8662" s="3" t="e">
        <f>Table1[[#This Row],[Szla]]</f>
        <v>#VALUE!</v>
      </c>
      <c r="D8662" s="6" t="e">
        <f>Table1[[#This Row],[Kelt_hó]]</f>
        <v>#VALUE!</v>
      </c>
      <c r="E8662" t="e">
        <f>Table1[[#This Row],[Vevő]]</f>
        <v>#VALUE!</v>
      </c>
      <c r="F8662" t="e">
        <f>Table1[[#This Row],[Termékkör]]</f>
        <v>#VALUE!</v>
      </c>
      <c r="G8662" s="4" t="e">
        <f>Table1[[#This Row],[SzumElad]]</f>
        <v>#VALUE!</v>
      </c>
      <c r="H8662" s="7" t="e">
        <f>Table1[[#This Row],[Jut_%]]</f>
        <v>#VALUE!</v>
      </c>
      <c r="I8662" s="4" t="e">
        <f>Table1[[#This Row],[Jut]]</f>
        <v>#VALUE!</v>
      </c>
      <c r="J8662" s="4" t="e">
        <f>Table1[[#This Row],[Column1]]</f>
        <v>#VALUE!</v>
      </c>
    </row>
    <row r="8663" spans="1:10" hidden="1" x14ac:dyDescent="0.3">
      <c r="A8663" s="2" t="e">
        <f>Table1[[#This Row],[Befolyt]]</f>
        <v>#VALUE!</v>
      </c>
      <c r="B8663" t="e">
        <f>Table1[[#This Row],[ÜK]]</f>
        <v>#VALUE!</v>
      </c>
      <c r="C8663" s="3" t="e">
        <f>Table1[[#This Row],[Szla]]</f>
        <v>#VALUE!</v>
      </c>
      <c r="D8663" s="6" t="e">
        <f>Table1[[#This Row],[Kelt_hó]]</f>
        <v>#VALUE!</v>
      </c>
      <c r="E8663" t="e">
        <f>Table1[[#This Row],[Vevő]]</f>
        <v>#VALUE!</v>
      </c>
      <c r="F8663" t="e">
        <f>Table1[[#This Row],[Termékkör]]</f>
        <v>#VALUE!</v>
      </c>
      <c r="G8663" s="4" t="e">
        <f>Table1[[#This Row],[SzumElad]]</f>
        <v>#VALUE!</v>
      </c>
      <c r="H8663" s="7" t="e">
        <f>Table1[[#This Row],[Jut_%]]</f>
        <v>#VALUE!</v>
      </c>
      <c r="I8663" s="4" t="e">
        <f>Table1[[#This Row],[Jut]]</f>
        <v>#VALUE!</v>
      </c>
      <c r="J8663" s="4" t="e">
        <f>Table1[[#This Row],[Column1]]</f>
        <v>#VALUE!</v>
      </c>
    </row>
    <row r="8664" spans="1:10" hidden="1" x14ac:dyDescent="0.3">
      <c r="A8664" s="2" t="e">
        <f>Table1[[#This Row],[Befolyt]]</f>
        <v>#VALUE!</v>
      </c>
      <c r="B8664" t="e">
        <f>Table1[[#This Row],[ÜK]]</f>
        <v>#VALUE!</v>
      </c>
      <c r="C8664" s="3" t="e">
        <f>Table1[[#This Row],[Szla]]</f>
        <v>#VALUE!</v>
      </c>
      <c r="D8664" s="6" t="e">
        <f>Table1[[#This Row],[Kelt_hó]]</f>
        <v>#VALUE!</v>
      </c>
      <c r="E8664" t="e">
        <f>Table1[[#This Row],[Vevő]]</f>
        <v>#VALUE!</v>
      </c>
      <c r="F8664" t="e">
        <f>Table1[[#This Row],[Termékkör]]</f>
        <v>#VALUE!</v>
      </c>
      <c r="G8664" s="4" t="e">
        <f>Table1[[#This Row],[SzumElad]]</f>
        <v>#VALUE!</v>
      </c>
      <c r="H8664" s="7" t="e">
        <f>Table1[[#This Row],[Jut_%]]</f>
        <v>#VALUE!</v>
      </c>
      <c r="I8664" s="4" t="e">
        <f>Table1[[#This Row],[Jut]]</f>
        <v>#VALUE!</v>
      </c>
      <c r="J8664" s="4" t="e">
        <f>Table1[[#This Row],[Column1]]</f>
        <v>#VALUE!</v>
      </c>
    </row>
    <row r="8665" spans="1:10" hidden="1" x14ac:dyDescent="0.3">
      <c r="A8665" s="2" t="e">
        <f>Table1[[#This Row],[Befolyt]]</f>
        <v>#VALUE!</v>
      </c>
      <c r="B8665" t="e">
        <f>Table1[[#This Row],[ÜK]]</f>
        <v>#VALUE!</v>
      </c>
      <c r="C8665" s="3" t="e">
        <f>Table1[[#This Row],[Szla]]</f>
        <v>#VALUE!</v>
      </c>
      <c r="D8665" s="6" t="e">
        <f>Table1[[#This Row],[Kelt_hó]]</f>
        <v>#VALUE!</v>
      </c>
      <c r="E8665" t="e">
        <f>Table1[[#This Row],[Vevő]]</f>
        <v>#VALUE!</v>
      </c>
      <c r="F8665" t="e">
        <f>Table1[[#This Row],[Termékkör]]</f>
        <v>#VALUE!</v>
      </c>
      <c r="G8665" s="4" t="e">
        <f>Table1[[#This Row],[SzumElad]]</f>
        <v>#VALUE!</v>
      </c>
      <c r="H8665" s="7" t="e">
        <f>Table1[[#This Row],[Jut_%]]</f>
        <v>#VALUE!</v>
      </c>
      <c r="I8665" s="4" t="e">
        <f>Table1[[#This Row],[Jut]]</f>
        <v>#VALUE!</v>
      </c>
      <c r="J8665" s="4" t="e">
        <f>Table1[[#This Row],[Column1]]</f>
        <v>#VALUE!</v>
      </c>
    </row>
    <row r="8666" spans="1:10" hidden="1" x14ac:dyDescent="0.3">
      <c r="A8666" s="2" t="e">
        <f>Table1[[#This Row],[Befolyt]]</f>
        <v>#VALUE!</v>
      </c>
      <c r="B8666" t="e">
        <f>Table1[[#This Row],[ÜK]]</f>
        <v>#VALUE!</v>
      </c>
      <c r="C8666" s="3" t="e">
        <f>Table1[[#This Row],[Szla]]</f>
        <v>#VALUE!</v>
      </c>
      <c r="D8666" s="6" t="e">
        <f>Table1[[#This Row],[Kelt_hó]]</f>
        <v>#VALUE!</v>
      </c>
      <c r="E8666" t="e">
        <f>Table1[[#This Row],[Vevő]]</f>
        <v>#VALUE!</v>
      </c>
      <c r="F8666" t="e">
        <f>Table1[[#This Row],[Termékkör]]</f>
        <v>#VALUE!</v>
      </c>
      <c r="G8666" s="4" t="e">
        <f>Table1[[#This Row],[SzumElad]]</f>
        <v>#VALUE!</v>
      </c>
      <c r="H8666" s="7" t="e">
        <f>Table1[[#This Row],[Jut_%]]</f>
        <v>#VALUE!</v>
      </c>
      <c r="I8666" s="4" t="e">
        <f>Table1[[#This Row],[Jut]]</f>
        <v>#VALUE!</v>
      </c>
      <c r="J8666" s="4" t="e">
        <f>Table1[[#This Row],[Column1]]</f>
        <v>#VALUE!</v>
      </c>
    </row>
    <row r="8667" spans="1:10" hidden="1" x14ac:dyDescent="0.3">
      <c r="A8667" s="2" t="e">
        <f>Table1[[#This Row],[Befolyt]]</f>
        <v>#VALUE!</v>
      </c>
      <c r="B8667" t="e">
        <f>Table1[[#This Row],[ÜK]]</f>
        <v>#VALUE!</v>
      </c>
      <c r="C8667" s="3" t="e">
        <f>Table1[[#This Row],[Szla]]</f>
        <v>#VALUE!</v>
      </c>
      <c r="D8667" s="6" t="e">
        <f>Table1[[#This Row],[Kelt_hó]]</f>
        <v>#VALUE!</v>
      </c>
      <c r="E8667" t="e">
        <f>Table1[[#This Row],[Vevő]]</f>
        <v>#VALUE!</v>
      </c>
      <c r="F8667" t="e">
        <f>Table1[[#This Row],[Termékkör]]</f>
        <v>#VALUE!</v>
      </c>
      <c r="G8667" s="4" t="e">
        <f>Table1[[#This Row],[SzumElad]]</f>
        <v>#VALUE!</v>
      </c>
      <c r="H8667" s="7" t="e">
        <f>Table1[[#This Row],[Jut_%]]</f>
        <v>#VALUE!</v>
      </c>
      <c r="I8667" s="4" t="e">
        <f>Table1[[#This Row],[Jut]]</f>
        <v>#VALUE!</v>
      </c>
      <c r="J8667" s="4" t="e">
        <f>Table1[[#This Row],[Column1]]</f>
        <v>#VALUE!</v>
      </c>
    </row>
    <row r="8668" spans="1:10" hidden="1" x14ac:dyDescent="0.3">
      <c r="A8668" s="2" t="e">
        <f>Table1[[#This Row],[Befolyt]]</f>
        <v>#VALUE!</v>
      </c>
      <c r="B8668" t="e">
        <f>Table1[[#This Row],[ÜK]]</f>
        <v>#VALUE!</v>
      </c>
      <c r="C8668" s="3" t="e">
        <f>Table1[[#This Row],[Szla]]</f>
        <v>#VALUE!</v>
      </c>
      <c r="D8668" s="6" t="e">
        <f>Table1[[#This Row],[Kelt_hó]]</f>
        <v>#VALUE!</v>
      </c>
      <c r="E8668" t="e">
        <f>Table1[[#This Row],[Vevő]]</f>
        <v>#VALUE!</v>
      </c>
      <c r="F8668" t="e">
        <f>Table1[[#This Row],[Termékkör]]</f>
        <v>#VALUE!</v>
      </c>
      <c r="G8668" s="4" t="e">
        <f>Table1[[#This Row],[SzumElad]]</f>
        <v>#VALUE!</v>
      </c>
      <c r="H8668" s="7" t="e">
        <f>Table1[[#This Row],[Jut_%]]</f>
        <v>#VALUE!</v>
      </c>
      <c r="I8668" s="4" t="e">
        <f>Table1[[#This Row],[Jut]]</f>
        <v>#VALUE!</v>
      </c>
      <c r="J8668" s="4" t="e">
        <f>Table1[[#This Row],[Column1]]</f>
        <v>#VALUE!</v>
      </c>
    </row>
    <row r="8669" spans="1:10" hidden="1" x14ac:dyDescent="0.3">
      <c r="A8669" s="2" t="e">
        <f>Table1[[#This Row],[Befolyt]]</f>
        <v>#VALUE!</v>
      </c>
      <c r="B8669" t="e">
        <f>Table1[[#This Row],[ÜK]]</f>
        <v>#VALUE!</v>
      </c>
      <c r="C8669" s="3" t="e">
        <f>Table1[[#This Row],[Szla]]</f>
        <v>#VALUE!</v>
      </c>
      <c r="D8669" s="6" t="e">
        <f>Table1[[#This Row],[Kelt_hó]]</f>
        <v>#VALUE!</v>
      </c>
      <c r="E8669" t="e">
        <f>Table1[[#This Row],[Vevő]]</f>
        <v>#VALUE!</v>
      </c>
      <c r="F8669" t="e">
        <f>Table1[[#This Row],[Termékkör]]</f>
        <v>#VALUE!</v>
      </c>
      <c r="G8669" s="4" t="e">
        <f>Table1[[#This Row],[SzumElad]]</f>
        <v>#VALUE!</v>
      </c>
      <c r="H8669" s="7" t="e">
        <f>Table1[[#This Row],[Jut_%]]</f>
        <v>#VALUE!</v>
      </c>
      <c r="I8669" s="4" t="e">
        <f>Table1[[#This Row],[Jut]]</f>
        <v>#VALUE!</v>
      </c>
      <c r="J8669" s="4" t="e">
        <f>Table1[[#This Row],[Column1]]</f>
        <v>#VALUE!</v>
      </c>
    </row>
    <row r="8670" spans="1:10" hidden="1" x14ac:dyDescent="0.3">
      <c r="A8670" s="2" t="e">
        <f>Table1[[#This Row],[Befolyt]]</f>
        <v>#VALUE!</v>
      </c>
      <c r="B8670" t="e">
        <f>Table1[[#This Row],[ÜK]]</f>
        <v>#VALUE!</v>
      </c>
      <c r="C8670" s="3" t="e">
        <f>Table1[[#This Row],[Szla]]</f>
        <v>#VALUE!</v>
      </c>
      <c r="D8670" s="6" t="e">
        <f>Table1[[#This Row],[Kelt_hó]]</f>
        <v>#VALUE!</v>
      </c>
      <c r="E8670" t="e">
        <f>Table1[[#This Row],[Vevő]]</f>
        <v>#VALUE!</v>
      </c>
      <c r="F8670" t="e">
        <f>Table1[[#This Row],[Termékkör]]</f>
        <v>#VALUE!</v>
      </c>
      <c r="G8670" s="4" t="e">
        <f>Table1[[#This Row],[SzumElad]]</f>
        <v>#VALUE!</v>
      </c>
      <c r="H8670" s="7" t="e">
        <f>Table1[[#This Row],[Jut_%]]</f>
        <v>#VALUE!</v>
      </c>
      <c r="I8670" s="4" t="e">
        <f>Table1[[#This Row],[Jut]]</f>
        <v>#VALUE!</v>
      </c>
      <c r="J8670" s="4" t="e">
        <f>Table1[[#This Row],[Column1]]</f>
        <v>#VALUE!</v>
      </c>
    </row>
    <row r="8671" spans="1:10" hidden="1" x14ac:dyDescent="0.3">
      <c r="A8671" s="2" t="e">
        <f>Table1[[#This Row],[Befolyt]]</f>
        <v>#VALUE!</v>
      </c>
      <c r="B8671" t="e">
        <f>Table1[[#This Row],[ÜK]]</f>
        <v>#VALUE!</v>
      </c>
      <c r="C8671" s="3" t="e">
        <f>Table1[[#This Row],[Szla]]</f>
        <v>#VALUE!</v>
      </c>
      <c r="D8671" s="6" t="e">
        <f>Table1[[#This Row],[Kelt_hó]]</f>
        <v>#VALUE!</v>
      </c>
      <c r="E8671" t="e">
        <f>Table1[[#This Row],[Vevő]]</f>
        <v>#VALUE!</v>
      </c>
      <c r="F8671" t="e">
        <f>Table1[[#This Row],[Termékkör]]</f>
        <v>#VALUE!</v>
      </c>
      <c r="G8671" s="4" t="e">
        <f>Table1[[#This Row],[SzumElad]]</f>
        <v>#VALUE!</v>
      </c>
      <c r="H8671" s="7" t="e">
        <f>Table1[[#This Row],[Jut_%]]</f>
        <v>#VALUE!</v>
      </c>
      <c r="I8671" s="4" t="e">
        <f>Table1[[#This Row],[Jut]]</f>
        <v>#VALUE!</v>
      </c>
      <c r="J8671" s="4" t="e">
        <f>Table1[[#This Row],[Column1]]</f>
        <v>#VALUE!</v>
      </c>
    </row>
    <row r="8672" spans="1:10" hidden="1" x14ac:dyDescent="0.3">
      <c r="A8672" s="2" t="e">
        <f>Table1[[#This Row],[Befolyt]]</f>
        <v>#VALUE!</v>
      </c>
      <c r="B8672" t="e">
        <f>Table1[[#This Row],[ÜK]]</f>
        <v>#VALUE!</v>
      </c>
      <c r="C8672" s="3" t="e">
        <f>Table1[[#This Row],[Szla]]</f>
        <v>#VALUE!</v>
      </c>
      <c r="D8672" s="6" t="e">
        <f>Table1[[#This Row],[Kelt_hó]]</f>
        <v>#VALUE!</v>
      </c>
      <c r="E8672" t="e">
        <f>Table1[[#This Row],[Vevő]]</f>
        <v>#VALUE!</v>
      </c>
      <c r="F8672" t="e">
        <f>Table1[[#This Row],[Termékkör]]</f>
        <v>#VALUE!</v>
      </c>
      <c r="G8672" s="4" t="e">
        <f>Table1[[#This Row],[SzumElad]]</f>
        <v>#VALUE!</v>
      </c>
      <c r="H8672" s="7" t="e">
        <f>Table1[[#This Row],[Jut_%]]</f>
        <v>#VALUE!</v>
      </c>
      <c r="I8672" s="4" t="e">
        <f>Table1[[#This Row],[Jut]]</f>
        <v>#VALUE!</v>
      </c>
      <c r="J8672" s="4" t="e">
        <f>Table1[[#This Row],[Column1]]</f>
        <v>#VALUE!</v>
      </c>
    </row>
    <row r="8673" spans="1:10" hidden="1" x14ac:dyDescent="0.3">
      <c r="A8673" s="2" t="e">
        <f>Table1[[#This Row],[Befolyt]]</f>
        <v>#VALUE!</v>
      </c>
      <c r="B8673" t="e">
        <f>Table1[[#This Row],[ÜK]]</f>
        <v>#VALUE!</v>
      </c>
      <c r="C8673" s="3" t="e">
        <f>Table1[[#This Row],[Szla]]</f>
        <v>#VALUE!</v>
      </c>
      <c r="D8673" s="6" t="e">
        <f>Table1[[#This Row],[Kelt_hó]]</f>
        <v>#VALUE!</v>
      </c>
      <c r="E8673" t="e">
        <f>Table1[[#This Row],[Vevő]]</f>
        <v>#VALUE!</v>
      </c>
      <c r="F8673" t="e">
        <f>Table1[[#This Row],[Termékkör]]</f>
        <v>#VALUE!</v>
      </c>
      <c r="G8673" s="4" t="e">
        <f>Table1[[#This Row],[SzumElad]]</f>
        <v>#VALUE!</v>
      </c>
      <c r="H8673" s="7" t="e">
        <f>Table1[[#This Row],[Jut_%]]</f>
        <v>#VALUE!</v>
      </c>
      <c r="I8673" s="4" t="e">
        <f>Table1[[#This Row],[Jut]]</f>
        <v>#VALUE!</v>
      </c>
      <c r="J8673" s="4" t="e">
        <f>Table1[[#This Row],[Column1]]</f>
        <v>#VALUE!</v>
      </c>
    </row>
    <row r="8674" spans="1:10" hidden="1" x14ac:dyDescent="0.3">
      <c r="A8674" s="2" t="e">
        <f>Table1[[#This Row],[Befolyt]]</f>
        <v>#VALUE!</v>
      </c>
      <c r="B8674" t="e">
        <f>Table1[[#This Row],[ÜK]]</f>
        <v>#VALUE!</v>
      </c>
      <c r="C8674" s="3" t="e">
        <f>Table1[[#This Row],[Szla]]</f>
        <v>#VALUE!</v>
      </c>
      <c r="D8674" s="6" t="e">
        <f>Table1[[#This Row],[Kelt_hó]]</f>
        <v>#VALUE!</v>
      </c>
      <c r="E8674" t="e">
        <f>Table1[[#This Row],[Vevő]]</f>
        <v>#VALUE!</v>
      </c>
      <c r="F8674" t="e">
        <f>Table1[[#This Row],[Termékkör]]</f>
        <v>#VALUE!</v>
      </c>
      <c r="G8674" s="4" t="e">
        <f>Table1[[#This Row],[SzumElad]]</f>
        <v>#VALUE!</v>
      </c>
      <c r="H8674" s="7" t="e">
        <f>Table1[[#This Row],[Jut_%]]</f>
        <v>#VALUE!</v>
      </c>
      <c r="I8674" s="4" t="e">
        <f>Table1[[#This Row],[Jut]]</f>
        <v>#VALUE!</v>
      </c>
      <c r="J8674" s="4" t="e">
        <f>Table1[[#This Row],[Column1]]</f>
        <v>#VALUE!</v>
      </c>
    </row>
    <row r="8675" spans="1:10" hidden="1" x14ac:dyDescent="0.3">
      <c r="A8675" s="2" t="e">
        <f>Table1[[#This Row],[Befolyt]]</f>
        <v>#VALUE!</v>
      </c>
      <c r="B8675" t="e">
        <f>Table1[[#This Row],[ÜK]]</f>
        <v>#VALUE!</v>
      </c>
      <c r="C8675" s="3" t="e">
        <f>Table1[[#This Row],[Szla]]</f>
        <v>#VALUE!</v>
      </c>
      <c r="D8675" s="6" t="e">
        <f>Table1[[#This Row],[Kelt_hó]]</f>
        <v>#VALUE!</v>
      </c>
      <c r="E8675" t="e">
        <f>Table1[[#This Row],[Vevő]]</f>
        <v>#VALUE!</v>
      </c>
      <c r="F8675" t="e">
        <f>Table1[[#This Row],[Termékkör]]</f>
        <v>#VALUE!</v>
      </c>
      <c r="G8675" s="4" t="e">
        <f>Table1[[#This Row],[SzumElad]]</f>
        <v>#VALUE!</v>
      </c>
      <c r="H8675" s="7" t="e">
        <f>Table1[[#This Row],[Jut_%]]</f>
        <v>#VALUE!</v>
      </c>
      <c r="I8675" s="4" t="e">
        <f>Table1[[#This Row],[Jut]]</f>
        <v>#VALUE!</v>
      </c>
      <c r="J8675" s="4" t="e">
        <f>Table1[[#This Row],[Column1]]</f>
        <v>#VALUE!</v>
      </c>
    </row>
    <row r="8676" spans="1:10" hidden="1" x14ac:dyDescent="0.3">
      <c r="A8676" s="2" t="e">
        <f>Table1[[#This Row],[Befolyt]]</f>
        <v>#VALUE!</v>
      </c>
      <c r="B8676" t="e">
        <f>Table1[[#This Row],[ÜK]]</f>
        <v>#VALUE!</v>
      </c>
      <c r="C8676" s="3" t="e">
        <f>Table1[[#This Row],[Szla]]</f>
        <v>#VALUE!</v>
      </c>
      <c r="D8676" s="6" t="e">
        <f>Table1[[#This Row],[Kelt_hó]]</f>
        <v>#VALUE!</v>
      </c>
      <c r="E8676" t="e">
        <f>Table1[[#This Row],[Vevő]]</f>
        <v>#VALUE!</v>
      </c>
      <c r="F8676" t="e">
        <f>Table1[[#This Row],[Termékkör]]</f>
        <v>#VALUE!</v>
      </c>
      <c r="G8676" s="4" t="e">
        <f>Table1[[#This Row],[SzumElad]]</f>
        <v>#VALUE!</v>
      </c>
      <c r="H8676" s="7" t="e">
        <f>Table1[[#This Row],[Jut_%]]</f>
        <v>#VALUE!</v>
      </c>
      <c r="I8676" s="4" t="e">
        <f>Table1[[#This Row],[Jut]]</f>
        <v>#VALUE!</v>
      </c>
      <c r="J8676" s="4" t="e">
        <f>Table1[[#This Row],[Column1]]</f>
        <v>#VALUE!</v>
      </c>
    </row>
    <row r="8677" spans="1:10" hidden="1" x14ac:dyDescent="0.3">
      <c r="A8677" s="2" t="e">
        <f>Table1[[#This Row],[Befolyt]]</f>
        <v>#VALUE!</v>
      </c>
      <c r="B8677" t="e">
        <f>Table1[[#This Row],[ÜK]]</f>
        <v>#VALUE!</v>
      </c>
      <c r="C8677" s="3" t="e">
        <f>Table1[[#This Row],[Szla]]</f>
        <v>#VALUE!</v>
      </c>
      <c r="D8677" s="6" t="e">
        <f>Table1[[#This Row],[Kelt_hó]]</f>
        <v>#VALUE!</v>
      </c>
      <c r="E8677" t="e">
        <f>Table1[[#This Row],[Vevő]]</f>
        <v>#VALUE!</v>
      </c>
      <c r="F8677" t="e">
        <f>Table1[[#This Row],[Termékkör]]</f>
        <v>#VALUE!</v>
      </c>
      <c r="G8677" s="4" t="e">
        <f>Table1[[#This Row],[SzumElad]]</f>
        <v>#VALUE!</v>
      </c>
      <c r="H8677" s="7" t="e">
        <f>Table1[[#This Row],[Jut_%]]</f>
        <v>#VALUE!</v>
      </c>
      <c r="I8677" s="4" t="e">
        <f>Table1[[#This Row],[Jut]]</f>
        <v>#VALUE!</v>
      </c>
      <c r="J8677" s="4" t="e">
        <f>Table1[[#This Row],[Column1]]</f>
        <v>#VALUE!</v>
      </c>
    </row>
    <row r="8678" spans="1:10" hidden="1" x14ac:dyDescent="0.3">
      <c r="A8678" s="2" t="e">
        <f>Table1[[#This Row],[Befolyt]]</f>
        <v>#VALUE!</v>
      </c>
      <c r="B8678" t="e">
        <f>Table1[[#This Row],[ÜK]]</f>
        <v>#VALUE!</v>
      </c>
      <c r="C8678" s="3" t="e">
        <f>Table1[[#This Row],[Szla]]</f>
        <v>#VALUE!</v>
      </c>
      <c r="D8678" s="6" t="e">
        <f>Table1[[#This Row],[Kelt_hó]]</f>
        <v>#VALUE!</v>
      </c>
      <c r="E8678" t="e">
        <f>Table1[[#This Row],[Vevő]]</f>
        <v>#VALUE!</v>
      </c>
      <c r="F8678" t="e">
        <f>Table1[[#This Row],[Termékkör]]</f>
        <v>#VALUE!</v>
      </c>
      <c r="G8678" s="4" t="e">
        <f>Table1[[#This Row],[SzumElad]]</f>
        <v>#VALUE!</v>
      </c>
      <c r="H8678" s="7" t="e">
        <f>Table1[[#This Row],[Jut_%]]</f>
        <v>#VALUE!</v>
      </c>
      <c r="I8678" s="4" t="e">
        <f>Table1[[#This Row],[Jut]]</f>
        <v>#VALUE!</v>
      </c>
      <c r="J8678" s="4" t="e">
        <f>Table1[[#This Row],[Column1]]</f>
        <v>#VALUE!</v>
      </c>
    </row>
    <row r="8679" spans="1:10" hidden="1" x14ac:dyDescent="0.3">
      <c r="A8679" s="2" t="e">
        <f>Table1[[#This Row],[Befolyt]]</f>
        <v>#VALUE!</v>
      </c>
      <c r="B8679" t="e">
        <f>Table1[[#This Row],[ÜK]]</f>
        <v>#VALUE!</v>
      </c>
      <c r="C8679" s="3" t="e">
        <f>Table1[[#This Row],[Szla]]</f>
        <v>#VALUE!</v>
      </c>
      <c r="D8679" s="6" t="e">
        <f>Table1[[#This Row],[Kelt_hó]]</f>
        <v>#VALUE!</v>
      </c>
      <c r="E8679" t="e">
        <f>Table1[[#This Row],[Vevő]]</f>
        <v>#VALUE!</v>
      </c>
      <c r="F8679" t="e">
        <f>Table1[[#This Row],[Termékkör]]</f>
        <v>#VALUE!</v>
      </c>
      <c r="G8679" s="4" t="e">
        <f>Table1[[#This Row],[SzumElad]]</f>
        <v>#VALUE!</v>
      </c>
      <c r="H8679" s="7" t="e">
        <f>Table1[[#This Row],[Jut_%]]</f>
        <v>#VALUE!</v>
      </c>
      <c r="I8679" s="4" t="e">
        <f>Table1[[#This Row],[Jut]]</f>
        <v>#VALUE!</v>
      </c>
      <c r="J8679" s="4" t="e">
        <f>Table1[[#This Row],[Column1]]</f>
        <v>#VALUE!</v>
      </c>
    </row>
    <row r="8680" spans="1:10" hidden="1" x14ac:dyDescent="0.3">
      <c r="A8680" s="2" t="e">
        <f>Table1[[#This Row],[Befolyt]]</f>
        <v>#VALUE!</v>
      </c>
      <c r="B8680" t="e">
        <f>Table1[[#This Row],[ÜK]]</f>
        <v>#VALUE!</v>
      </c>
      <c r="C8680" s="3" t="e">
        <f>Table1[[#This Row],[Szla]]</f>
        <v>#VALUE!</v>
      </c>
      <c r="D8680" s="6" t="e">
        <f>Table1[[#This Row],[Kelt_hó]]</f>
        <v>#VALUE!</v>
      </c>
      <c r="E8680" t="e">
        <f>Table1[[#This Row],[Vevő]]</f>
        <v>#VALUE!</v>
      </c>
      <c r="F8680" t="e">
        <f>Table1[[#This Row],[Termékkör]]</f>
        <v>#VALUE!</v>
      </c>
      <c r="G8680" s="4" t="e">
        <f>Table1[[#This Row],[SzumElad]]</f>
        <v>#VALUE!</v>
      </c>
      <c r="H8680" s="7" t="e">
        <f>Table1[[#This Row],[Jut_%]]</f>
        <v>#VALUE!</v>
      </c>
      <c r="I8680" s="4" t="e">
        <f>Table1[[#This Row],[Jut]]</f>
        <v>#VALUE!</v>
      </c>
      <c r="J8680" s="4" t="e">
        <f>Table1[[#This Row],[Column1]]</f>
        <v>#VALUE!</v>
      </c>
    </row>
    <row r="8681" spans="1:10" hidden="1" x14ac:dyDescent="0.3">
      <c r="A8681" s="2" t="e">
        <f>Table1[[#This Row],[Befolyt]]</f>
        <v>#VALUE!</v>
      </c>
      <c r="B8681" t="e">
        <f>Table1[[#This Row],[ÜK]]</f>
        <v>#VALUE!</v>
      </c>
      <c r="C8681" s="3" t="e">
        <f>Table1[[#This Row],[Szla]]</f>
        <v>#VALUE!</v>
      </c>
      <c r="D8681" s="6" t="e">
        <f>Table1[[#This Row],[Kelt_hó]]</f>
        <v>#VALUE!</v>
      </c>
      <c r="E8681" t="e">
        <f>Table1[[#This Row],[Vevő]]</f>
        <v>#VALUE!</v>
      </c>
      <c r="F8681" t="e">
        <f>Table1[[#This Row],[Termékkör]]</f>
        <v>#VALUE!</v>
      </c>
      <c r="G8681" s="4" t="e">
        <f>Table1[[#This Row],[SzumElad]]</f>
        <v>#VALUE!</v>
      </c>
      <c r="H8681" s="7" t="e">
        <f>Table1[[#This Row],[Jut_%]]</f>
        <v>#VALUE!</v>
      </c>
      <c r="I8681" s="4" t="e">
        <f>Table1[[#This Row],[Jut]]</f>
        <v>#VALUE!</v>
      </c>
      <c r="J8681" s="4" t="e">
        <f>Table1[[#This Row],[Column1]]</f>
        <v>#VALUE!</v>
      </c>
    </row>
    <row r="8682" spans="1:10" hidden="1" x14ac:dyDescent="0.3">
      <c r="A8682" s="2" t="e">
        <f>Table1[[#This Row],[Befolyt]]</f>
        <v>#VALUE!</v>
      </c>
      <c r="B8682" t="e">
        <f>Table1[[#This Row],[ÜK]]</f>
        <v>#VALUE!</v>
      </c>
      <c r="C8682" s="3" t="e">
        <f>Table1[[#This Row],[Szla]]</f>
        <v>#VALUE!</v>
      </c>
      <c r="D8682" s="6" t="e">
        <f>Table1[[#This Row],[Kelt_hó]]</f>
        <v>#VALUE!</v>
      </c>
      <c r="E8682" t="e">
        <f>Table1[[#This Row],[Vevő]]</f>
        <v>#VALUE!</v>
      </c>
      <c r="F8682" t="e">
        <f>Table1[[#This Row],[Termékkör]]</f>
        <v>#VALUE!</v>
      </c>
      <c r="G8682" s="4" t="e">
        <f>Table1[[#This Row],[SzumElad]]</f>
        <v>#VALUE!</v>
      </c>
      <c r="H8682" s="7" t="e">
        <f>Table1[[#This Row],[Jut_%]]</f>
        <v>#VALUE!</v>
      </c>
      <c r="I8682" s="4" t="e">
        <f>Table1[[#This Row],[Jut]]</f>
        <v>#VALUE!</v>
      </c>
      <c r="J8682" s="4" t="e">
        <f>Table1[[#This Row],[Column1]]</f>
        <v>#VALUE!</v>
      </c>
    </row>
    <row r="8683" spans="1:10" hidden="1" x14ac:dyDescent="0.3">
      <c r="A8683" s="2" t="e">
        <f>Table1[[#This Row],[Befolyt]]</f>
        <v>#VALUE!</v>
      </c>
      <c r="B8683" t="e">
        <f>Table1[[#This Row],[ÜK]]</f>
        <v>#VALUE!</v>
      </c>
      <c r="C8683" s="3" t="e">
        <f>Table1[[#This Row],[Szla]]</f>
        <v>#VALUE!</v>
      </c>
      <c r="D8683" s="6" t="e">
        <f>Table1[[#This Row],[Kelt_hó]]</f>
        <v>#VALUE!</v>
      </c>
      <c r="E8683" t="e">
        <f>Table1[[#This Row],[Vevő]]</f>
        <v>#VALUE!</v>
      </c>
      <c r="F8683" t="e">
        <f>Table1[[#This Row],[Termékkör]]</f>
        <v>#VALUE!</v>
      </c>
      <c r="G8683" s="4" t="e">
        <f>Table1[[#This Row],[SzumElad]]</f>
        <v>#VALUE!</v>
      </c>
      <c r="H8683" s="7" t="e">
        <f>Table1[[#This Row],[Jut_%]]</f>
        <v>#VALUE!</v>
      </c>
      <c r="I8683" s="4" t="e">
        <f>Table1[[#This Row],[Jut]]</f>
        <v>#VALUE!</v>
      </c>
      <c r="J8683" s="4" t="e">
        <f>Table1[[#This Row],[Column1]]</f>
        <v>#VALUE!</v>
      </c>
    </row>
    <row r="8684" spans="1:10" hidden="1" x14ac:dyDescent="0.3">
      <c r="A8684" s="2" t="e">
        <f>Table1[[#This Row],[Befolyt]]</f>
        <v>#VALUE!</v>
      </c>
      <c r="B8684" t="e">
        <f>Table1[[#This Row],[ÜK]]</f>
        <v>#VALUE!</v>
      </c>
      <c r="C8684" s="3" t="e">
        <f>Table1[[#This Row],[Szla]]</f>
        <v>#VALUE!</v>
      </c>
      <c r="D8684" s="6" t="e">
        <f>Table1[[#This Row],[Kelt_hó]]</f>
        <v>#VALUE!</v>
      </c>
      <c r="E8684" t="e">
        <f>Table1[[#This Row],[Vevő]]</f>
        <v>#VALUE!</v>
      </c>
      <c r="F8684" t="e">
        <f>Table1[[#This Row],[Termékkör]]</f>
        <v>#VALUE!</v>
      </c>
      <c r="G8684" s="4" t="e">
        <f>Table1[[#This Row],[SzumElad]]</f>
        <v>#VALUE!</v>
      </c>
      <c r="H8684" s="7" t="e">
        <f>Table1[[#This Row],[Jut_%]]</f>
        <v>#VALUE!</v>
      </c>
      <c r="I8684" s="4" t="e">
        <f>Table1[[#This Row],[Jut]]</f>
        <v>#VALUE!</v>
      </c>
      <c r="J8684" s="4" t="e">
        <f>Table1[[#This Row],[Column1]]</f>
        <v>#VALUE!</v>
      </c>
    </row>
    <row r="8685" spans="1:10" hidden="1" x14ac:dyDescent="0.3">
      <c r="A8685" s="2" t="e">
        <f>Table1[[#This Row],[Befolyt]]</f>
        <v>#VALUE!</v>
      </c>
      <c r="B8685" t="e">
        <f>Table1[[#This Row],[ÜK]]</f>
        <v>#VALUE!</v>
      </c>
      <c r="C8685" s="3" t="e">
        <f>Table1[[#This Row],[Szla]]</f>
        <v>#VALUE!</v>
      </c>
      <c r="D8685" s="6" t="e">
        <f>Table1[[#This Row],[Kelt_hó]]</f>
        <v>#VALUE!</v>
      </c>
      <c r="E8685" t="e">
        <f>Table1[[#This Row],[Vevő]]</f>
        <v>#VALUE!</v>
      </c>
      <c r="F8685" t="e">
        <f>Table1[[#This Row],[Termékkör]]</f>
        <v>#VALUE!</v>
      </c>
      <c r="G8685" s="4" t="e">
        <f>Table1[[#This Row],[SzumElad]]</f>
        <v>#VALUE!</v>
      </c>
      <c r="H8685" s="7" t="e">
        <f>Table1[[#This Row],[Jut_%]]</f>
        <v>#VALUE!</v>
      </c>
      <c r="I8685" s="4" t="e">
        <f>Table1[[#This Row],[Jut]]</f>
        <v>#VALUE!</v>
      </c>
      <c r="J8685" s="4" t="e">
        <f>Table1[[#This Row],[Column1]]</f>
        <v>#VALUE!</v>
      </c>
    </row>
    <row r="8686" spans="1:10" hidden="1" x14ac:dyDescent="0.3">
      <c r="A8686" s="2" t="e">
        <f>Table1[[#This Row],[Befolyt]]</f>
        <v>#VALUE!</v>
      </c>
      <c r="B8686" t="e">
        <f>Table1[[#This Row],[ÜK]]</f>
        <v>#VALUE!</v>
      </c>
      <c r="C8686" s="3" t="e">
        <f>Table1[[#This Row],[Szla]]</f>
        <v>#VALUE!</v>
      </c>
      <c r="D8686" s="6" t="e">
        <f>Table1[[#This Row],[Kelt_hó]]</f>
        <v>#VALUE!</v>
      </c>
      <c r="E8686" t="e">
        <f>Table1[[#This Row],[Vevő]]</f>
        <v>#VALUE!</v>
      </c>
      <c r="F8686" t="e">
        <f>Table1[[#This Row],[Termékkör]]</f>
        <v>#VALUE!</v>
      </c>
      <c r="G8686" s="4" t="e">
        <f>Table1[[#This Row],[SzumElad]]</f>
        <v>#VALUE!</v>
      </c>
      <c r="H8686" s="7" t="e">
        <f>Table1[[#This Row],[Jut_%]]</f>
        <v>#VALUE!</v>
      </c>
      <c r="I8686" s="4" t="e">
        <f>Table1[[#This Row],[Jut]]</f>
        <v>#VALUE!</v>
      </c>
      <c r="J8686" s="4" t="e">
        <f>Table1[[#This Row],[Column1]]</f>
        <v>#VALUE!</v>
      </c>
    </row>
    <row r="8687" spans="1:10" hidden="1" x14ac:dyDescent="0.3">
      <c r="A8687" s="2" t="e">
        <f>Table1[[#This Row],[Befolyt]]</f>
        <v>#VALUE!</v>
      </c>
      <c r="B8687" t="e">
        <f>Table1[[#This Row],[ÜK]]</f>
        <v>#VALUE!</v>
      </c>
      <c r="C8687" s="3" t="e">
        <f>Table1[[#This Row],[Szla]]</f>
        <v>#VALUE!</v>
      </c>
      <c r="D8687" s="6" t="e">
        <f>Table1[[#This Row],[Kelt_hó]]</f>
        <v>#VALUE!</v>
      </c>
      <c r="E8687" t="e">
        <f>Table1[[#This Row],[Vevő]]</f>
        <v>#VALUE!</v>
      </c>
      <c r="F8687" t="e">
        <f>Table1[[#This Row],[Termékkör]]</f>
        <v>#VALUE!</v>
      </c>
      <c r="G8687" s="4" t="e">
        <f>Table1[[#This Row],[SzumElad]]</f>
        <v>#VALUE!</v>
      </c>
      <c r="H8687" s="7" t="e">
        <f>Table1[[#This Row],[Jut_%]]</f>
        <v>#VALUE!</v>
      </c>
      <c r="I8687" s="4" t="e">
        <f>Table1[[#This Row],[Jut]]</f>
        <v>#VALUE!</v>
      </c>
      <c r="J8687" s="4" t="e">
        <f>Table1[[#This Row],[Column1]]</f>
        <v>#VALUE!</v>
      </c>
    </row>
    <row r="8688" spans="1:10" hidden="1" x14ac:dyDescent="0.3">
      <c r="A8688" s="2" t="e">
        <f>Table1[[#This Row],[Befolyt]]</f>
        <v>#VALUE!</v>
      </c>
      <c r="B8688" t="e">
        <f>Table1[[#This Row],[ÜK]]</f>
        <v>#VALUE!</v>
      </c>
      <c r="C8688" s="3" t="e">
        <f>Table1[[#This Row],[Szla]]</f>
        <v>#VALUE!</v>
      </c>
      <c r="D8688" s="6" t="e">
        <f>Table1[[#This Row],[Kelt_hó]]</f>
        <v>#VALUE!</v>
      </c>
      <c r="E8688" t="e">
        <f>Table1[[#This Row],[Vevő]]</f>
        <v>#VALUE!</v>
      </c>
      <c r="F8688" t="e">
        <f>Table1[[#This Row],[Termékkör]]</f>
        <v>#VALUE!</v>
      </c>
      <c r="G8688" s="4" t="e">
        <f>Table1[[#This Row],[SzumElad]]</f>
        <v>#VALUE!</v>
      </c>
      <c r="H8688" s="7" t="e">
        <f>Table1[[#This Row],[Jut_%]]</f>
        <v>#VALUE!</v>
      </c>
      <c r="I8688" s="4" t="e">
        <f>Table1[[#This Row],[Jut]]</f>
        <v>#VALUE!</v>
      </c>
      <c r="J8688" s="4" t="e">
        <f>Table1[[#This Row],[Column1]]</f>
        <v>#VALUE!</v>
      </c>
    </row>
    <row r="8689" spans="1:10" hidden="1" x14ac:dyDescent="0.3">
      <c r="A8689" s="2" t="e">
        <f>Table1[[#This Row],[Befolyt]]</f>
        <v>#VALUE!</v>
      </c>
      <c r="B8689" t="e">
        <f>Table1[[#This Row],[ÜK]]</f>
        <v>#VALUE!</v>
      </c>
      <c r="C8689" s="3" t="e">
        <f>Table1[[#This Row],[Szla]]</f>
        <v>#VALUE!</v>
      </c>
      <c r="D8689" s="6" t="e">
        <f>Table1[[#This Row],[Kelt_hó]]</f>
        <v>#VALUE!</v>
      </c>
      <c r="E8689" t="e">
        <f>Table1[[#This Row],[Vevő]]</f>
        <v>#VALUE!</v>
      </c>
      <c r="F8689" t="e">
        <f>Table1[[#This Row],[Termékkör]]</f>
        <v>#VALUE!</v>
      </c>
      <c r="G8689" s="4" t="e">
        <f>Table1[[#This Row],[SzumElad]]</f>
        <v>#VALUE!</v>
      </c>
      <c r="H8689" s="7" t="e">
        <f>Table1[[#This Row],[Jut_%]]</f>
        <v>#VALUE!</v>
      </c>
      <c r="I8689" s="4" t="e">
        <f>Table1[[#This Row],[Jut]]</f>
        <v>#VALUE!</v>
      </c>
      <c r="J8689" s="4" t="e">
        <f>Table1[[#This Row],[Column1]]</f>
        <v>#VALUE!</v>
      </c>
    </row>
    <row r="8690" spans="1:10" hidden="1" x14ac:dyDescent="0.3">
      <c r="A8690" s="2" t="e">
        <f>Table1[[#This Row],[Befolyt]]</f>
        <v>#VALUE!</v>
      </c>
      <c r="B8690" t="e">
        <f>Table1[[#This Row],[ÜK]]</f>
        <v>#VALUE!</v>
      </c>
      <c r="C8690" s="3" t="e">
        <f>Table1[[#This Row],[Szla]]</f>
        <v>#VALUE!</v>
      </c>
      <c r="D8690" s="6" t="e">
        <f>Table1[[#This Row],[Kelt_hó]]</f>
        <v>#VALUE!</v>
      </c>
      <c r="E8690" t="e">
        <f>Table1[[#This Row],[Vevő]]</f>
        <v>#VALUE!</v>
      </c>
      <c r="F8690" t="e">
        <f>Table1[[#This Row],[Termékkör]]</f>
        <v>#VALUE!</v>
      </c>
      <c r="G8690" s="4" t="e">
        <f>Table1[[#This Row],[SzumElad]]</f>
        <v>#VALUE!</v>
      </c>
      <c r="H8690" s="7" t="e">
        <f>Table1[[#This Row],[Jut_%]]</f>
        <v>#VALUE!</v>
      </c>
      <c r="I8690" s="4" t="e">
        <f>Table1[[#This Row],[Jut]]</f>
        <v>#VALUE!</v>
      </c>
      <c r="J8690" s="4" t="e">
        <f>Table1[[#This Row],[Column1]]</f>
        <v>#VALUE!</v>
      </c>
    </row>
    <row r="8691" spans="1:10" hidden="1" x14ac:dyDescent="0.3">
      <c r="A8691" s="2" t="e">
        <f>Table1[[#This Row],[Befolyt]]</f>
        <v>#VALUE!</v>
      </c>
      <c r="B8691" t="e">
        <f>Table1[[#This Row],[ÜK]]</f>
        <v>#VALUE!</v>
      </c>
      <c r="C8691" s="3" t="e">
        <f>Table1[[#This Row],[Szla]]</f>
        <v>#VALUE!</v>
      </c>
      <c r="D8691" s="6" t="e">
        <f>Table1[[#This Row],[Kelt_hó]]</f>
        <v>#VALUE!</v>
      </c>
      <c r="E8691" t="e">
        <f>Table1[[#This Row],[Vevő]]</f>
        <v>#VALUE!</v>
      </c>
      <c r="F8691" t="e">
        <f>Table1[[#This Row],[Termékkör]]</f>
        <v>#VALUE!</v>
      </c>
      <c r="G8691" s="4" t="e">
        <f>Table1[[#This Row],[SzumElad]]</f>
        <v>#VALUE!</v>
      </c>
      <c r="H8691" s="7" t="e">
        <f>Table1[[#This Row],[Jut_%]]</f>
        <v>#VALUE!</v>
      </c>
      <c r="I8691" s="4" t="e">
        <f>Table1[[#This Row],[Jut]]</f>
        <v>#VALUE!</v>
      </c>
      <c r="J8691" s="4" t="e">
        <f>Table1[[#This Row],[Column1]]</f>
        <v>#VALUE!</v>
      </c>
    </row>
    <row r="8692" spans="1:10" hidden="1" x14ac:dyDescent="0.3">
      <c r="A8692" s="2" t="e">
        <f>Table1[[#This Row],[Befolyt]]</f>
        <v>#VALUE!</v>
      </c>
      <c r="B8692" t="e">
        <f>Table1[[#This Row],[ÜK]]</f>
        <v>#VALUE!</v>
      </c>
      <c r="C8692" s="3" t="e">
        <f>Table1[[#This Row],[Szla]]</f>
        <v>#VALUE!</v>
      </c>
      <c r="D8692" s="6" t="e">
        <f>Table1[[#This Row],[Kelt_hó]]</f>
        <v>#VALUE!</v>
      </c>
      <c r="E8692" t="e">
        <f>Table1[[#This Row],[Vevő]]</f>
        <v>#VALUE!</v>
      </c>
      <c r="F8692" t="e">
        <f>Table1[[#This Row],[Termékkör]]</f>
        <v>#VALUE!</v>
      </c>
      <c r="G8692" s="4" t="e">
        <f>Table1[[#This Row],[SzumElad]]</f>
        <v>#VALUE!</v>
      </c>
      <c r="H8692" s="7" t="e">
        <f>Table1[[#This Row],[Jut_%]]</f>
        <v>#VALUE!</v>
      </c>
      <c r="I8692" s="4" t="e">
        <f>Table1[[#This Row],[Jut]]</f>
        <v>#VALUE!</v>
      </c>
      <c r="J8692" s="4" t="e">
        <f>Table1[[#This Row],[Column1]]</f>
        <v>#VALUE!</v>
      </c>
    </row>
    <row r="8693" spans="1:10" hidden="1" x14ac:dyDescent="0.3">
      <c r="A8693" s="2" t="e">
        <f>Table1[[#This Row],[Befolyt]]</f>
        <v>#VALUE!</v>
      </c>
      <c r="B8693" t="e">
        <f>Table1[[#This Row],[ÜK]]</f>
        <v>#VALUE!</v>
      </c>
      <c r="C8693" s="3" t="e">
        <f>Table1[[#This Row],[Szla]]</f>
        <v>#VALUE!</v>
      </c>
      <c r="D8693" s="6" t="e">
        <f>Table1[[#This Row],[Kelt_hó]]</f>
        <v>#VALUE!</v>
      </c>
      <c r="E8693" t="e">
        <f>Table1[[#This Row],[Vevő]]</f>
        <v>#VALUE!</v>
      </c>
      <c r="F8693" t="e">
        <f>Table1[[#This Row],[Termékkör]]</f>
        <v>#VALUE!</v>
      </c>
      <c r="G8693" s="4" t="e">
        <f>Table1[[#This Row],[SzumElad]]</f>
        <v>#VALUE!</v>
      </c>
      <c r="H8693" s="7" t="e">
        <f>Table1[[#This Row],[Jut_%]]</f>
        <v>#VALUE!</v>
      </c>
      <c r="I8693" s="4" t="e">
        <f>Table1[[#This Row],[Jut]]</f>
        <v>#VALUE!</v>
      </c>
      <c r="J8693" s="4" t="e">
        <f>Table1[[#This Row],[Column1]]</f>
        <v>#VALUE!</v>
      </c>
    </row>
    <row r="8694" spans="1:10" hidden="1" x14ac:dyDescent="0.3">
      <c r="A8694" s="2" t="e">
        <f>Table1[[#This Row],[Befolyt]]</f>
        <v>#VALUE!</v>
      </c>
      <c r="B8694" t="e">
        <f>Table1[[#This Row],[ÜK]]</f>
        <v>#VALUE!</v>
      </c>
      <c r="C8694" s="3" t="e">
        <f>Table1[[#This Row],[Szla]]</f>
        <v>#VALUE!</v>
      </c>
      <c r="D8694" s="6" t="e">
        <f>Table1[[#This Row],[Kelt_hó]]</f>
        <v>#VALUE!</v>
      </c>
      <c r="E8694" t="e">
        <f>Table1[[#This Row],[Vevő]]</f>
        <v>#VALUE!</v>
      </c>
      <c r="F8694" t="e">
        <f>Table1[[#This Row],[Termékkör]]</f>
        <v>#VALUE!</v>
      </c>
      <c r="G8694" s="4" t="e">
        <f>Table1[[#This Row],[SzumElad]]</f>
        <v>#VALUE!</v>
      </c>
      <c r="H8694" s="7" t="e">
        <f>Table1[[#This Row],[Jut_%]]</f>
        <v>#VALUE!</v>
      </c>
      <c r="I8694" s="4" t="e">
        <f>Table1[[#This Row],[Jut]]</f>
        <v>#VALUE!</v>
      </c>
      <c r="J8694" s="4" t="e">
        <f>Table1[[#This Row],[Column1]]</f>
        <v>#VALUE!</v>
      </c>
    </row>
    <row r="8695" spans="1:10" hidden="1" x14ac:dyDescent="0.3">
      <c r="A8695" s="2" t="e">
        <f>Table1[[#This Row],[Befolyt]]</f>
        <v>#VALUE!</v>
      </c>
      <c r="B8695" t="e">
        <f>Table1[[#This Row],[ÜK]]</f>
        <v>#VALUE!</v>
      </c>
      <c r="C8695" s="3" t="e">
        <f>Table1[[#This Row],[Szla]]</f>
        <v>#VALUE!</v>
      </c>
      <c r="D8695" s="6" t="e">
        <f>Table1[[#This Row],[Kelt_hó]]</f>
        <v>#VALUE!</v>
      </c>
      <c r="E8695" t="e">
        <f>Table1[[#This Row],[Vevő]]</f>
        <v>#VALUE!</v>
      </c>
      <c r="F8695" t="e">
        <f>Table1[[#This Row],[Termékkör]]</f>
        <v>#VALUE!</v>
      </c>
      <c r="G8695" s="4" t="e">
        <f>Table1[[#This Row],[SzumElad]]</f>
        <v>#VALUE!</v>
      </c>
      <c r="H8695" s="7" t="e">
        <f>Table1[[#This Row],[Jut_%]]</f>
        <v>#VALUE!</v>
      </c>
      <c r="I8695" s="4" t="e">
        <f>Table1[[#This Row],[Jut]]</f>
        <v>#VALUE!</v>
      </c>
      <c r="J8695" s="4" t="e">
        <f>Table1[[#This Row],[Column1]]</f>
        <v>#VALUE!</v>
      </c>
    </row>
    <row r="8696" spans="1:10" hidden="1" x14ac:dyDescent="0.3">
      <c r="A8696" s="2" t="e">
        <f>Table1[[#This Row],[Befolyt]]</f>
        <v>#VALUE!</v>
      </c>
      <c r="B8696" t="e">
        <f>Table1[[#This Row],[ÜK]]</f>
        <v>#VALUE!</v>
      </c>
      <c r="C8696" s="3" t="e">
        <f>Table1[[#This Row],[Szla]]</f>
        <v>#VALUE!</v>
      </c>
      <c r="D8696" s="6" t="e">
        <f>Table1[[#This Row],[Kelt_hó]]</f>
        <v>#VALUE!</v>
      </c>
      <c r="E8696" t="e">
        <f>Table1[[#This Row],[Vevő]]</f>
        <v>#VALUE!</v>
      </c>
      <c r="F8696" t="e">
        <f>Table1[[#This Row],[Termékkör]]</f>
        <v>#VALUE!</v>
      </c>
      <c r="G8696" s="4" t="e">
        <f>Table1[[#This Row],[SzumElad]]</f>
        <v>#VALUE!</v>
      </c>
      <c r="H8696" s="7" t="e">
        <f>Table1[[#This Row],[Jut_%]]</f>
        <v>#VALUE!</v>
      </c>
      <c r="I8696" s="4" t="e">
        <f>Table1[[#This Row],[Jut]]</f>
        <v>#VALUE!</v>
      </c>
      <c r="J8696" s="4" t="e">
        <f>Table1[[#This Row],[Column1]]</f>
        <v>#VALUE!</v>
      </c>
    </row>
    <row r="8697" spans="1:10" hidden="1" x14ac:dyDescent="0.3">
      <c r="A8697" s="2" t="e">
        <f>Table1[[#This Row],[Befolyt]]</f>
        <v>#VALUE!</v>
      </c>
      <c r="B8697" t="e">
        <f>Table1[[#This Row],[ÜK]]</f>
        <v>#VALUE!</v>
      </c>
      <c r="C8697" s="3" t="e">
        <f>Table1[[#This Row],[Szla]]</f>
        <v>#VALUE!</v>
      </c>
      <c r="D8697" s="6" t="e">
        <f>Table1[[#This Row],[Kelt_hó]]</f>
        <v>#VALUE!</v>
      </c>
      <c r="E8697" t="e">
        <f>Table1[[#This Row],[Vevő]]</f>
        <v>#VALUE!</v>
      </c>
      <c r="F8697" t="e">
        <f>Table1[[#This Row],[Termékkör]]</f>
        <v>#VALUE!</v>
      </c>
      <c r="G8697" s="4" t="e">
        <f>Table1[[#This Row],[SzumElad]]</f>
        <v>#VALUE!</v>
      </c>
      <c r="H8697" s="7" t="e">
        <f>Table1[[#This Row],[Jut_%]]</f>
        <v>#VALUE!</v>
      </c>
      <c r="I8697" s="4" t="e">
        <f>Table1[[#This Row],[Jut]]</f>
        <v>#VALUE!</v>
      </c>
      <c r="J8697" s="4" t="e">
        <f>Table1[[#This Row],[Column1]]</f>
        <v>#VALUE!</v>
      </c>
    </row>
    <row r="8698" spans="1:10" hidden="1" x14ac:dyDescent="0.3">
      <c r="A8698" s="2" t="e">
        <f>Table1[[#This Row],[Befolyt]]</f>
        <v>#VALUE!</v>
      </c>
      <c r="B8698" t="e">
        <f>Table1[[#This Row],[ÜK]]</f>
        <v>#VALUE!</v>
      </c>
      <c r="C8698" s="3" t="e">
        <f>Table1[[#This Row],[Szla]]</f>
        <v>#VALUE!</v>
      </c>
      <c r="D8698" s="6" t="e">
        <f>Table1[[#This Row],[Kelt_hó]]</f>
        <v>#VALUE!</v>
      </c>
      <c r="E8698" t="e">
        <f>Table1[[#This Row],[Vevő]]</f>
        <v>#VALUE!</v>
      </c>
      <c r="F8698" t="e">
        <f>Table1[[#This Row],[Termékkör]]</f>
        <v>#VALUE!</v>
      </c>
      <c r="G8698" s="4" t="e">
        <f>Table1[[#This Row],[SzumElad]]</f>
        <v>#VALUE!</v>
      </c>
      <c r="H8698" s="7" t="e">
        <f>Table1[[#This Row],[Jut_%]]</f>
        <v>#VALUE!</v>
      </c>
      <c r="I8698" s="4" t="e">
        <f>Table1[[#This Row],[Jut]]</f>
        <v>#VALUE!</v>
      </c>
      <c r="J8698" s="4" t="e">
        <f>Table1[[#This Row],[Column1]]</f>
        <v>#VALUE!</v>
      </c>
    </row>
    <row r="8699" spans="1:10" hidden="1" x14ac:dyDescent="0.3">
      <c r="A8699" s="2" t="e">
        <f>Table1[[#This Row],[Befolyt]]</f>
        <v>#VALUE!</v>
      </c>
      <c r="B8699" t="e">
        <f>Table1[[#This Row],[ÜK]]</f>
        <v>#VALUE!</v>
      </c>
      <c r="C8699" s="3" t="e">
        <f>Table1[[#This Row],[Szla]]</f>
        <v>#VALUE!</v>
      </c>
      <c r="D8699" s="6" t="e">
        <f>Table1[[#This Row],[Kelt_hó]]</f>
        <v>#VALUE!</v>
      </c>
      <c r="E8699" t="e">
        <f>Table1[[#This Row],[Vevő]]</f>
        <v>#VALUE!</v>
      </c>
      <c r="F8699" t="e">
        <f>Table1[[#This Row],[Termékkör]]</f>
        <v>#VALUE!</v>
      </c>
      <c r="G8699" s="4" t="e">
        <f>Table1[[#This Row],[SzumElad]]</f>
        <v>#VALUE!</v>
      </c>
      <c r="H8699" s="7" t="e">
        <f>Table1[[#This Row],[Jut_%]]</f>
        <v>#VALUE!</v>
      </c>
      <c r="I8699" s="4" t="e">
        <f>Table1[[#This Row],[Jut]]</f>
        <v>#VALUE!</v>
      </c>
      <c r="J8699" s="4" t="e">
        <f>Table1[[#This Row],[Column1]]</f>
        <v>#VALUE!</v>
      </c>
    </row>
    <row r="8700" spans="1:10" hidden="1" x14ac:dyDescent="0.3">
      <c r="A8700" s="2" t="e">
        <f>Table1[[#This Row],[Befolyt]]</f>
        <v>#VALUE!</v>
      </c>
      <c r="B8700" t="e">
        <f>Table1[[#This Row],[ÜK]]</f>
        <v>#VALUE!</v>
      </c>
      <c r="C8700" s="3" t="e">
        <f>Table1[[#This Row],[Szla]]</f>
        <v>#VALUE!</v>
      </c>
      <c r="D8700" s="6" t="e">
        <f>Table1[[#This Row],[Kelt_hó]]</f>
        <v>#VALUE!</v>
      </c>
      <c r="E8700" t="e">
        <f>Table1[[#This Row],[Vevő]]</f>
        <v>#VALUE!</v>
      </c>
      <c r="F8700" t="e">
        <f>Table1[[#This Row],[Termékkör]]</f>
        <v>#VALUE!</v>
      </c>
      <c r="G8700" s="4" t="e">
        <f>Table1[[#This Row],[SzumElad]]</f>
        <v>#VALUE!</v>
      </c>
      <c r="H8700" s="7" t="e">
        <f>Table1[[#This Row],[Jut_%]]</f>
        <v>#VALUE!</v>
      </c>
      <c r="I8700" s="4" t="e">
        <f>Table1[[#This Row],[Jut]]</f>
        <v>#VALUE!</v>
      </c>
      <c r="J8700" s="4" t="e">
        <f>Table1[[#This Row],[Column1]]</f>
        <v>#VALUE!</v>
      </c>
    </row>
    <row r="8701" spans="1:10" hidden="1" x14ac:dyDescent="0.3">
      <c r="A8701" s="2" t="e">
        <f>Table1[[#This Row],[Befolyt]]</f>
        <v>#VALUE!</v>
      </c>
      <c r="B8701" t="e">
        <f>Table1[[#This Row],[ÜK]]</f>
        <v>#VALUE!</v>
      </c>
      <c r="C8701" s="3" t="e">
        <f>Table1[[#This Row],[Szla]]</f>
        <v>#VALUE!</v>
      </c>
      <c r="D8701" s="6" t="e">
        <f>Table1[[#This Row],[Kelt_hó]]</f>
        <v>#VALUE!</v>
      </c>
      <c r="E8701" t="e">
        <f>Table1[[#This Row],[Vevő]]</f>
        <v>#VALUE!</v>
      </c>
      <c r="F8701" t="e">
        <f>Table1[[#This Row],[Termékkör]]</f>
        <v>#VALUE!</v>
      </c>
      <c r="G8701" s="4" t="e">
        <f>Table1[[#This Row],[SzumElad]]</f>
        <v>#VALUE!</v>
      </c>
      <c r="H8701" s="7" t="e">
        <f>Table1[[#This Row],[Jut_%]]</f>
        <v>#VALUE!</v>
      </c>
      <c r="I8701" s="4" t="e">
        <f>Table1[[#This Row],[Jut]]</f>
        <v>#VALUE!</v>
      </c>
      <c r="J8701" s="4" t="e">
        <f>Table1[[#This Row],[Column1]]</f>
        <v>#VALUE!</v>
      </c>
    </row>
    <row r="8702" spans="1:10" hidden="1" x14ac:dyDescent="0.3">
      <c r="A8702" s="2" t="e">
        <f>Table1[[#This Row],[Befolyt]]</f>
        <v>#VALUE!</v>
      </c>
      <c r="B8702" t="e">
        <f>Table1[[#This Row],[ÜK]]</f>
        <v>#VALUE!</v>
      </c>
      <c r="C8702" s="3" t="e">
        <f>Table1[[#This Row],[Szla]]</f>
        <v>#VALUE!</v>
      </c>
      <c r="D8702" s="6" t="e">
        <f>Table1[[#This Row],[Kelt_hó]]</f>
        <v>#VALUE!</v>
      </c>
      <c r="E8702" t="e">
        <f>Table1[[#This Row],[Vevő]]</f>
        <v>#VALUE!</v>
      </c>
      <c r="F8702" t="e">
        <f>Table1[[#This Row],[Termékkör]]</f>
        <v>#VALUE!</v>
      </c>
      <c r="G8702" s="4" t="e">
        <f>Table1[[#This Row],[SzumElad]]</f>
        <v>#VALUE!</v>
      </c>
      <c r="H8702" s="7" t="e">
        <f>Table1[[#This Row],[Jut_%]]</f>
        <v>#VALUE!</v>
      </c>
      <c r="I8702" s="4" t="e">
        <f>Table1[[#This Row],[Jut]]</f>
        <v>#VALUE!</v>
      </c>
      <c r="J8702" s="4" t="e">
        <f>Table1[[#This Row],[Column1]]</f>
        <v>#VALUE!</v>
      </c>
    </row>
    <row r="8703" spans="1:10" hidden="1" x14ac:dyDescent="0.3">
      <c r="A8703" s="2" t="e">
        <f>Table1[[#This Row],[Befolyt]]</f>
        <v>#VALUE!</v>
      </c>
      <c r="B8703" t="e">
        <f>Table1[[#This Row],[ÜK]]</f>
        <v>#VALUE!</v>
      </c>
      <c r="C8703" s="3" t="e">
        <f>Table1[[#This Row],[Szla]]</f>
        <v>#VALUE!</v>
      </c>
      <c r="D8703" s="6" t="e">
        <f>Table1[[#This Row],[Kelt_hó]]</f>
        <v>#VALUE!</v>
      </c>
      <c r="E8703" t="e">
        <f>Table1[[#This Row],[Vevő]]</f>
        <v>#VALUE!</v>
      </c>
      <c r="F8703" t="e">
        <f>Table1[[#This Row],[Termékkör]]</f>
        <v>#VALUE!</v>
      </c>
      <c r="G8703" s="4" t="e">
        <f>Table1[[#This Row],[SzumElad]]</f>
        <v>#VALUE!</v>
      </c>
      <c r="H8703" s="7" t="e">
        <f>Table1[[#This Row],[Jut_%]]</f>
        <v>#VALUE!</v>
      </c>
      <c r="I8703" s="4" t="e">
        <f>Table1[[#This Row],[Jut]]</f>
        <v>#VALUE!</v>
      </c>
      <c r="J8703" s="4" t="e">
        <f>Table1[[#This Row],[Column1]]</f>
        <v>#VALUE!</v>
      </c>
    </row>
    <row r="8704" spans="1:10" hidden="1" x14ac:dyDescent="0.3">
      <c r="A8704" s="2" t="e">
        <f>Table1[[#This Row],[Befolyt]]</f>
        <v>#VALUE!</v>
      </c>
      <c r="B8704" t="e">
        <f>Table1[[#This Row],[ÜK]]</f>
        <v>#VALUE!</v>
      </c>
      <c r="C8704" s="3" t="e">
        <f>Table1[[#This Row],[Szla]]</f>
        <v>#VALUE!</v>
      </c>
      <c r="D8704" s="6" t="e">
        <f>Table1[[#This Row],[Kelt_hó]]</f>
        <v>#VALUE!</v>
      </c>
      <c r="E8704" t="e">
        <f>Table1[[#This Row],[Vevő]]</f>
        <v>#VALUE!</v>
      </c>
      <c r="F8704" t="e">
        <f>Table1[[#This Row],[Termékkör]]</f>
        <v>#VALUE!</v>
      </c>
      <c r="G8704" s="4" t="e">
        <f>Table1[[#This Row],[SzumElad]]</f>
        <v>#VALUE!</v>
      </c>
      <c r="H8704" s="7" t="e">
        <f>Table1[[#This Row],[Jut_%]]</f>
        <v>#VALUE!</v>
      </c>
      <c r="I8704" s="4" t="e">
        <f>Table1[[#This Row],[Jut]]</f>
        <v>#VALUE!</v>
      </c>
      <c r="J8704" s="4" t="e">
        <f>Table1[[#This Row],[Column1]]</f>
        <v>#VALUE!</v>
      </c>
    </row>
    <row r="8705" spans="1:10" hidden="1" x14ac:dyDescent="0.3">
      <c r="A8705" s="2" t="e">
        <f>Table1[[#This Row],[Befolyt]]</f>
        <v>#VALUE!</v>
      </c>
      <c r="B8705" t="e">
        <f>Table1[[#This Row],[ÜK]]</f>
        <v>#VALUE!</v>
      </c>
      <c r="C8705" s="3" t="e">
        <f>Table1[[#This Row],[Szla]]</f>
        <v>#VALUE!</v>
      </c>
      <c r="D8705" s="6" t="e">
        <f>Table1[[#This Row],[Kelt_hó]]</f>
        <v>#VALUE!</v>
      </c>
      <c r="E8705" t="e">
        <f>Table1[[#This Row],[Vevő]]</f>
        <v>#VALUE!</v>
      </c>
      <c r="F8705" t="e">
        <f>Table1[[#This Row],[Termékkör]]</f>
        <v>#VALUE!</v>
      </c>
      <c r="G8705" s="4" t="e">
        <f>Table1[[#This Row],[SzumElad]]</f>
        <v>#VALUE!</v>
      </c>
      <c r="H8705" s="7" t="e">
        <f>Table1[[#This Row],[Jut_%]]</f>
        <v>#VALUE!</v>
      </c>
      <c r="I8705" s="4" t="e">
        <f>Table1[[#This Row],[Jut]]</f>
        <v>#VALUE!</v>
      </c>
      <c r="J8705" s="4" t="e">
        <f>Table1[[#This Row],[Column1]]</f>
        <v>#VALUE!</v>
      </c>
    </row>
    <row r="8706" spans="1:10" hidden="1" x14ac:dyDescent="0.3">
      <c r="A8706" s="2" t="e">
        <f>Table1[[#This Row],[Befolyt]]</f>
        <v>#VALUE!</v>
      </c>
      <c r="B8706" t="e">
        <f>Table1[[#This Row],[ÜK]]</f>
        <v>#VALUE!</v>
      </c>
      <c r="C8706" s="3" t="e">
        <f>Table1[[#This Row],[Szla]]</f>
        <v>#VALUE!</v>
      </c>
      <c r="D8706" s="6" t="e">
        <f>Table1[[#This Row],[Kelt_hó]]</f>
        <v>#VALUE!</v>
      </c>
      <c r="E8706" t="e">
        <f>Table1[[#This Row],[Vevő]]</f>
        <v>#VALUE!</v>
      </c>
      <c r="F8706" t="e">
        <f>Table1[[#This Row],[Termékkör]]</f>
        <v>#VALUE!</v>
      </c>
      <c r="G8706" s="4" t="e">
        <f>Table1[[#This Row],[SzumElad]]</f>
        <v>#VALUE!</v>
      </c>
      <c r="H8706" s="7" t="e">
        <f>Table1[[#This Row],[Jut_%]]</f>
        <v>#VALUE!</v>
      </c>
      <c r="I8706" s="4" t="e">
        <f>Table1[[#This Row],[Jut]]</f>
        <v>#VALUE!</v>
      </c>
      <c r="J8706" s="4" t="e">
        <f>Table1[[#This Row],[Column1]]</f>
        <v>#VALUE!</v>
      </c>
    </row>
    <row r="8707" spans="1:10" hidden="1" x14ac:dyDescent="0.3">
      <c r="A8707" s="2" t="e">
        <f>Table1[[#This Row],[Befolyt]]</f>
        <v>#VALUE!</v>
      </c>
      <c r="B8707" t="e">
        <f>Table1[[#This Row],[ÜK]]</f>
        <v>#VALUE!</v>
      </c>
      <c r="C8707" s="3" t="e">
        <f>Table1[[#This Row],[Szla]]</f>
        <v>#VALUE!</v>
      </c>
      <c r="D8707" s="6" t="e">
        <f>Table1[[#This Row],[Kelt_hó]]</f>
        <v>#VALUE!</v>
      </c>
      <c r="E8707" t="e">
        <f>Table1[[#This Row],[Vevő]]</f>
        <v>#VALUE!</v>
      </c>
      <c r="F8707" t="e">
        <f>Table1[[#This Row],[Termékkör]]</f>
        <v>#VALUE!</v>
      </c>
      <c r="G8707" s="4" t="e">
        <f>Table1[[#This Row],[SzumElad]]</f>
        <v>#VALUE!</v>
      </c>
      <c r="H8707" s="7" t="e">
        <f>Table1[[#This Row],[Jut_%]]</f>
        <v>#VALUE!</v>
      </c>
      <c r="I8707" s="4" t="e">
        <f>Table1[[#This Row],[Jut]]</f>
        <v>#VALUE!</v>
      </c>
      <c r="J8707" s="4" t="e">
        <f>Table1[[#This Row],[Column1]]</f>
        <v>#VALUE!</v>
      </c>
    </row>
    <row r="8708" spans="1:10" hidden="1" x14ac:dyDescent="0.3">
      <c r="A8708" s="2" t="e">
        <f>Table1[[#This Row],[Befolyt]]</f>
        <v>#VALUE!</v>
      </c>
      <c r="B8708" t="e">
        <f>Table1[[#This Row],[ÜK]]</f>
        <v>#VALUE!</v>
      </c>
      <c r="C8708" s="3" t="e">
        <f>Table1[[#This Row],[Szla]]</f>
        <v>#VALUE!</v>
      </c>
      <c r="D8708" s="6" t="e">
        <f>Table1[[#This Row],[Kelt_hó]]</f>
        <v>#VALUE!</v>
      </c>
      <c r="E8708" t="e">
        <f>Table1[[#This Row],[Vevő]]</f>
        <v>#VALUE!</v>
      </c>
      <c r="F8708" t="e">
        <f>Table1[[#This Row],[Termékkör]]</f>
        <v>#VALUE!</v>
      </c>
      <c r="G8708" s="4" t="e">
        <f>Table1[[#This Row],[SzumElad]]</f>
        <v>#VALUE!</v>
      </c>
      <c r="H8708" s="7" t="e">
        <f>Table1[[#This Row],[Jut_%]]</f>
        <v>#VALUE!</v>
      </c>
      <c r="I8708" s="4" t="e">
        <f>Table1[[#This Row],[Jut]]</f>
        <v>#VALUE!</v>
      </c>
      <c r="J8708" s="4" t="e">
        <f>Table1[[#This Row],[Column1]]</f>
        <v>#VALUE!</v>
      </c>
    </row>
    <row r="8709" spans="1:10" hidden="1" x14ac:dyDescent="0.3">
      <c r="A8709" s="2" t="e">
        <f>Table1[[#This Row],[Befolyt]]</f>
        <v>#VALUE!</v>
      </c>
      <c r="B8709" t="e">
        <f>Table1[[#This Row],[ÜK]]</f>
        <v>#VALUE!</v>
      </c>
      <c r="C8709" s="3" t="e">
        <f>Table1[[#This Row],[Szla]]</f>
        <v>#VALUE!</v>
      </c>
      <c r="D8709" s="6" t="e">
        <f>Table1[[#This Row],[Kelt_hó]]</f>
        <v>#VALUE!</v>
      </c>
      <c r="E8709" t="e">
        <f>Table1[[#This Row],[Vevő]]</f>
        <v>#VALUE!</v>
      </c>
      <c r="F8709" t="e">
        <f>Table1[[#This Row],[Termékkör]]</f>
        <v>#VALUE!</v>
      </c>
      <c r="G8709" s="4" t="e">
        <f>Table1[[#This Row],[SzumElad]]</f>
        <v>#VALUE!</v>
      </c>
      <c r="H8709" s="7" t="e">
        <f>Table1[[#This Row],[Jut_%]]</f>
        <v>#VALUE!</v>
      </c>
      <c r="I8709" s="4" t="e">
        <f>Table1[[#This Row],[Jut]]</f>
        <v>#VALUE!</v>
      </c>
      <c r="J8709" s="4" t="e">
        <f>Table1[[#This Row],[Column1]]</f>
        <v>#VALUE!</v>
      </c>
    </row>
    <row r="8710" spans="1:10" hidden="1" x14ac:dyDescent="0.3">
      <c r="A8710" s="2" t="e">
        <f>Table1[[#This Row],[Befolyt]]</f>
        <v>#VALUE!</v>
      </c>
      <c r="B8710" t="e">
        <f>Table1[[#This Row],[ÜK]]</f>
        <v>#VALUE!</v>
      </c>
      <c r="C8710" s="3" t="e">
        <f>Table1[[#This Row],[Szla]]</f>
        <v>#VALUE!</v>
      </c>
      <c r="D8710" s="6" t="e">
        <f>Table1[[#This Row],[Kelt_hó]]</f>
        <v>#VALUE!</v>
      </c>
      <c r="E8710" t="e">
        <f>Table1[[#This Row],[Vevő]]</f>
        <v>#VALUE!</v>
      </c>
      <c r="F8710" t="e">
        <f>Table1[[#This Row],[Termékkör]]</f>
        <v>#VALUE!</v>
      </c>
      <c r="G8710" s="4" t="e">
        <f>Table1[[#This Row],[SzumElad]]</f>
        <v>#VALUE!</v>
      </c>
      <c r="H8710" s="7" t="e">
        <f>Table1[[#This Row],[Jut_%]]</f>
        <v>#VALUE!</v>
      </c>
      <c r="I8710" s="4" t="e">
        <f>Table1[[#This Row],[Jut]]</f>
        <v>#VALUE!</v>
      </c>
      <c r="J8710" s="4" t="e">
        <f>Table1[[#This Row],[Column1]]</f>
        <v>#VALUE!</v>
      </c>
    </row>
    <row r="8711" spans="1:10" hidden="1" x14ac:dyDescent="0.3">
      <c r="A8711" s="2" t="e">
        <f>Table1[[#This Row],[Befolyt]]</f>
        <v>#VALUE!</v>
      </c>
      <c r="B8711" t="e">
        <f>Table1[[#This Row],[ÜK]]</f>
        <v>#VALUE!</v>
      </c>
      <c r="C8711" s="3" t="e">
        <f>Table1[[#This Row],[Szla]]</f>
        <v>#VALUE!</v>
      </c>
      <c r="D8711" s="6" t="e">
        <f>Table1[[#This Row],[Kelt_hó]]</f>
        <v>#VALUE!</v>
      </c>
      <c r="E8711" t="e">
        <f>Table1[[#This Row],[Vevő]]</f>
        <v>#VALUE!</v>
      </c>
      <c r="F8711" t="e">
        <f>Table1[[#This Row],[Termékkör]]</f>
        <v>#VALUE!</v>
      </c>
      <c r="G8711" s="4" t="e">
        <f>Table1[[#This Row],[SzumElad]]</f>
        <v>#VALUE!</v>
      </c>
      <c r="H8711" s="7" t="e">
        <f>Table1[[#This Row],[Jut_%]]</f>
        <v>#VALUE!</v>
      </c>
      <c r="I8711" s="4" t="e">
        <f>Table1[[#This Row],[Jut]]</f>
        <v>#VALUE!</v>
      </c>
      <c r="J8711" s="4" t="e">
        <f>Table1[[#This Row],[Column1]]</f>
        <v>#VALUE!</v>
      </c>
    </row>
    <row r="8712" spans="1:10" hidden="1" x14ac:dyDescent="0.3">
      <c r="A8712" s="2" t="e">
        <f>Table1[[#This Row],[Befolyt]]</f>
        <v>#VALUE!</v>
      </c>
      <c r="B8712" t="e">
        <f>Table1[[#This Row],[ÜK]]</f>
        <v>#VALUE!</v>
      </c>
      <c r="C8712" s="3" t="e">
        <f>Table1[[#This Row],[Szla]]</f>
        <v>#VALUE!</v>
      </c>
      <c r="D8712" s="6" t="e">
        <f>Table1[[#This Row],[Kelt_hó]]</f>
        <v>#VALUE!</v>
      </c>
      <c r="E8712" t="e">
        <f>Table1[[#This Row],[Vevő]]</f>
        <v>#VALUE!</v>
      </c>
      <c r="F8712" t="e">
        <f>Table1[[#This Row],[Termékkör]]</f>
        <v>#VALUE!</v>
      </c>
      <c r="G8712" s="4" t="e">
        <f>Table1[[#This Row],[SzumElad]]</f>
        <v>#VALUE!</v>
      </c>
      <c r="H8712" s="7" t="e">
        <f>Table1[[#This Row],[Jut_%]]</f>
        <v>#VALUE!</v>
      </c>
      <c r="I8712" s="4" t="e">
        <f>Table1[[#This Row],[Jut]]</f>
        <v>#VALUE!</v>
      </c>
      <c r="J8712" s="4" t="e">
        <f>Table1[[#This Row],[Column1]]</f>
        <v>#VALUE!</v>
      </c>
    </row>
    <row r="8713" spans="1:10" hidden="1" x14ac:dyDescent="0.3">
      <c r="A8713" s="2" t="e">
        <f>Table1[[#This Row],[Befolyt]]</f>
        <v>#VALUE!</v>
      </c>
      <c r="B8713" t="e">
        <f>Table1[[#This Row],[ÜK]]</f>
        <v>#VALUE!</v>
      </c>
      <c r="C8713" s="3" t="e">
        <f>Table1[[#This Row],[Szla]]</f>
        <v>#VALUE!</v>
      </c>
      <c r="D8713" s="6" t="e">
        <f>Table1[[#This Row],[Kelt_hó]]</f>
        <v>#VALUE!</v>
      </c>
      <c r="E8713" t="e">
        <f>Table1[[#This Row],[Vevő]]</f>
        <v>#VALUE!</v>
      </c>
      <c r="F8713" t="e">
        <f>Table1[[#This Row],[Termékkör]]</f>
        <v>#VALUE!</v>
      </c>
      <c r="G8713" s="4" t="e">
        <f>Table1[[#This Row],[SzumElad]]</f>
        <v>#VALUE!</v>
      </c>
      <c r="H8713" s="7" t="e">
        <f>Table1[[#This Row],[Jut_%]]</f>
        <v>#VALUE!</v>
      </c>
      <c r="I8713" s="4" t="e">
        <f>Table1[[#This Row],[Jut]]</f>
        <v>#VALUE!</v>
      </c>
      <c r="J8713" s="4" t="e">
        <f>Table1[[#This Row],[Column1]]</f>
        <v>#VALUE!</v>
      </c>
    </row>
    <row r="8714" spans="1:10" hidden="1" x14ac:dyDescent="0.3">
      <c r="A8714" s="2" t="e">
        <f>Table1[[#This Row],[Befolyt]]</f>
        <v>#VALUE!</v>
      </c>
      <c r="B8714" t="e">
        <f>Table1[[#This Row],[ÜK]]</f>
        <v>#VALUE!</v>
      </c>
      <c r="C8714" s="3" t="e">
        <f>Table1[[#This Row],[Szla]]</f>
        <v>#VALUE!</v>
      </c>
      <c r="D8714" s="6" t="e">
        <f>Table1[[#This Row],[Kelt_hó]]</f>
        <v>#VALUE!</v>
      </c>
      <c r="E8714" t="e">
        <f>Table1[[#This Row],[Vevő]]</f>
        <v>#VALUE!</v>
      </c>
      <c r="F8714" t="e">
        <f>Table1[[#This Row],[Termékkör]]</f>
        <v>#VALUE!</v>
      </c>
      <c r="G8714" s="4" t="e">
        <f>Table1[[#This Row],[SzumElad]]</f>
        <v>#VALUE!</v>
      </c>
      <c r="H8714" s="7" t="e">
        <f>Table1[[#This Row],[Jut_%]]</f>
        <v>#VALUE!</v>
      </c>
      <c r="I8714" s="4" t="e">
        <f>Table1[[#This Row],[Jut]]</f>
        <v>#VALUE!</v>
      </c>
      <c r="J8714" s="4" t="e">
        <f>Table1[[#This Row],[Column1]]</f>
        <v>#VALUE!</v>
      </c>
    </row>
    <row r="8715" spans="1:10" hidden="1" x14ac:dyDescent="0.3">
      <c r="A8715" s="2" t="e">
        <f>Table1[[#This Row],[Befolyt]]</f>
        <v>#VALUE!</v>
      </c>
      <c r="B8715" t="e">
        <f>Table1[[#This Row],[ÜK]]</f>
        <v>#VALUE!</v>
      </c>
      <c r="C8715" s="3" t="e">
        <f>Table1[[#This Row],[Szla]]</f>
        <v>#VALUE!</v>
      </c>
      <c r="D8715" s="6" t="e">
        <f>Table1[[#This Row],[Kelt_hó]]</f>
        <v>#VALUE!</v>
      </c>
      <c r="E8715" t="e">
        <f>Table1[[#This Row],[Vevő]]</f>
        <v>#VALUE!</v>
      </c>
      <c r="F8715" t="e">
        <f>Table1[[#This Row],[Termékkör]]</f>
        <v>#VALUE!</v>
      </c>
      <c r="G8715" s="4" t="e">
        <f>Table1[[#This Row],[SzumElad]]</f>
        <v>#VALUE!</v>
      </c>
      <c r="H8715" s="7" t="e">
        <f>Table1[[#This Row],[Jut_%]]</f>
        <v>#VALUE!</v>
      </c>
      <c r="I8715" s="4" t="e">
        <f>Table1[[#This Row],[Jut]]</f>
        <v>#VALUE!</v>
      </c>
      <c r="J8715" s="4" t="e">
        <f>Table1[[#This Row],[Column1]]</f>
        <v>#VALUE!</v>
      </c>
    </row>
    <row r="8716" spans="1:10" hidden="1" x14ac:dyDescent="0.3">
      <c r="A8716" s="2" t="e">
        <f>Table1[[#This Row],[Befolyt]]</f>
        <v>#VALUE!</v>
      </c>
      <c r="B8716" t="e">
        <f>Table1[[#This Row],[ÜK]]</f>
        <v>#VALUE!</v>
      </c>
      <c r="C8716" s="3" t="e">
        <f>Table1[[#This Row],[Szla]]</f>
        <v>#VALUE!</v>
      </c>
      <c r="D8716" s="6" t="e">
        <f>Table1[[#This Row],[Kelt_hó]]</f>
        <v>#VALUE!</v>
      </c>
      <c r="E8716" t="e">
        <f>Table1[[#This Row],[Vevő]]</f>
        <v>#VALUE!</v>
      </c>
      <c r="F8716" t="e">
        <f>Table1[[#This Row],[Termékkör]]</f>
        <v>#VALUE!</v>
      </c>
      <c r="G8716" s="4" t="e">
        <f>Table1[[#This Row],[SzumElad]]</f>
        <v>#VALUE!</v>
      </c>
      <c r="H8716" s="7" t="e">
        <f>Table1[[#This Row],[Jut_%]]</f>
        <v>#VALUE!</v>
      </c>
      <c r="I8716" s="4" t="e">
        <f>Table1[[#This Row],[Jut]]</f>
        <v>#VALUE!</v>
      </c>
      <c r="J8716" s="4" t="e">
        <f>Table1[[#This Row],[Column1]]</f>
        <v>#VALUE!</v>
      </c>
    </row>
    <row r="8717" spans="1:10" hidden="1" x14ac:dyDescent="0.3">
      <c r="A8717" s="2" t="e">
        <f>Table1[[#This Row],[Befolyt]]</f>
        <v>#VALUE!</v>
      </c>
      <c r="B8717" t="e">
        <f>Table1[[#This Row],[ÜK]]</f>
        <v>#VALUE!</v>
      </c>
      <c r="C8717" s="3" t="e">
        <f>Table1[[#This Row],[Szla]]</f>
        <v>#VALUE!</v>
      </c>
      <c r="D8717" s="6" t="e">
        <f>Table1[[#This Row],[Kelt_hó]]</f>
        <v>#VALUE!</v>
      </c>
      <c r="E8717" t="e">
        <f>Table1[[#This Row],[Vevő]]</f>
        <v>#VALUE!</v>
      </c>
      <c r="F8717" t="e">
        <f>Table1[[#This Row],[Termékkör]]</f>
        <v>#VALUE!</v>
      </c>
      <c r="G8717" s="4" t="e">
        <f>Table1[[#This Row],[SzumElad]]</f>
        <v>#VALUE!</v>
      </c>
      <c r="H8717" s="7" t="e">
        <f>Table1[[#This Row],[Jut_%]]</f>
        <v>#VALUE!</v>
      </c>
      <c r="I8717" s="4" t="e">
        <f>Table1[[#This Row],[Jut]]</f>
        <v>#VALUE!</v>
      </c>
      <c r="J8717" s="4" t="e">
        <f>Table1[[#This Row],[Column1]]</f>
        <v>#VALUE!</v>
      </c>
    </row>
    <row r="8718" spans="1:10" hidden="1" x14ac:dyDescent="0.3">
      <c r="A8718" s="2" t="e">
        <f>Table1[[#This Row],[Befolyt]]</f>
        <v>#VALUE!</v>
      </c>
      <c r="B8718" t="e">
        <f>Table1[[#This Row],[ÜK]]</f>
        <v>#VALUE!</v>
      </c>
      <c r="C8718" s="3" t="e">
        <f>Table1[[#This Row],[Szla]]</f>
        <v>#VALUE!</v>
      </c>
      <c r="D8718" s="6" t="e">
        <f>Table1[[#This Row],[Kelt_hó]]</f>
        <v>#VALUE!</v>
      </c>
      <c r="E8718" t="e">
        <f>Table1[[#This Row],[Vevő]]</f>
        <v>#VALUE!</v>
      </c>
      <c r="F8718" t="e">
        <f>Table1[[#This Row],[Termékkör]]</f>
        <v>#VALUE!</v>
      </c>
      <c r="G8718" s="4" t="e">
        <f>Table1[[#This Row],[SzumElad]]</f>
        <v>#VALUE!</v>
      </c>
      <c r="H8718" s="7" t="e">
        <f>Table1[[#This Row],[Jut_%]]</f>
        <v>#VALUE!</v>
      </c>
      <c r="I8718" s="4" t="e">
        <f>Table1[[#This Row],[Jut]]</f>
        <v>#VALUE!</v>
      </c>
      <c r="J8718" s="4" t="e">
        <f>Table1[[#This Row],[Column1]]</f>
        <v>#VALUE!</v>
      </c>
    </row>
    <row r="8719" spans="1:10" hidden="1" x14ac:dyDescent="0.3">
      <c r="A8719" s="2" t="e">
        <f>Table1[[#This Row],[Befolyt]]</f>
        <v>#VALUE!</v>
      </c>
      <c r="B8719" t="e">
        <f>Table1[[#This Row],[ÜK]]</f>
        <v>#VALUE!</v>
      </c>
      <c r="C8719" s="3" t="e">
        <f>Table1[[#This Row],[Szla]]</f>
        <v>#VALUE!</v>
      </c>
      <c r="D8719" s="6" t="e">
        <f>Table1[[#This Row],[Kelt_hó]]</f>
        <v>#VALUE!</v>
      </c>
      <c r="E8719" t="e">
        <f>Table1[[#This Row],[Vevő]]</f>
        <v>#VALUE!</v>
      </c>
      <c r="F8719" t="e">
        <f>Table1[[#This Row],[Termékkör]]</f>
        <v>#VALUE!</v>
      </c>
      <c r="G8719" s="4" t="e">
        <f>Table1[[#This Row],[SzumElad]]</f>
        <v>#VALUE!</v>
      </c>
      <c r="H8719" s="7" t="e">
        <f>Table1[[#This Row],[Jut_%]]</f>
        <v>#VALUE!</v>
      </c>
      <c r="I8719" s="4" t="e">
        <f>Table1[[#This Row],[Jut]]</f>
        <v>#VALUE!</v>
      </c>
      <c r="J8719" s="4" t="e">
        <f>Table1[[#This Row],[Column1]]</f>
        <v>#VALUE!</v>
      </c>
    </row>
    <row r="8720" spans="1:10" hidden="1" x14ac:dyDescent="0.3">
      <c r="A8720" s="2" t="e">
        <f>Table1[[#This Row],[Befolyt]]</f>
        <v>#VALUE!</v>
      </c>
      <c r="B8720" t="e">
        <f>Table1[[#This Row],[ÜK]]</f>
        <v>#VALUE!</v>
      </c>
      <c r="C8720" s="3" t="e">
        <f>Table1[[#This Row],[Szla]]</f>
        <v>#VALUE!</v>
      </c>
      <c r="D8720" s="6" t="e">
        <f>Table1[[#This Row],[Kelt_hó]]</f>
        <v>#VALUE!</v>
      </c>
      <c r="E8720" t="e">
        <f>Table1[[#This Row],[Vevő]]</f>
        <v>#VALUE!</v>
      </c>
      <c r="F8720" t="e">
        <f>Table1[[#This Row],[Termékkör]]</f>
        <v>#VALUE!</v>
      </c>
      <c r="G8720" s="4" t="e">
        <f>Table1[[#This Row],[SzumElad]]</f>
        <v>#VALUE!</v>
      </c>
      <c r="H8720" s="7" t="e">
        <f>Table1[[#This Row],[Jut_%]]</f>
        <v>#VALUE!</v>
      </c>
      <c r="I8720" s="4" t="e">
        <f>Table1[[#This Row],[Jut]]</f>
        <v>#VALUE!</v>
      </c>
      <c r="J8720" s="4" t="e">
        <f>Table1[[#This Row],[Column1]]</f>
        <v>#VALUE!</v>
      </c>
    </row>
    <row r="8721" spans="1:10" hidden="1" x14ac:dyDescent="0.3">
      <c r="A8721" s="2" t="e">
        <f>Table1[[#This Row],[Befolyt]]</f>
        <v>#VALUE!</v>
      </c>
      <c r="B8721" t="e">
        <f>Table1[[#This Row],[ÜK]]</f>
        <v>#VALUE!</v>
      </c>
      <c r="C8721" s="3" t="e">
        <f>Table1[[#This Row],[Szla]]</f>
        <v>#VALUE!</v>
      </c>
      <c r="D8721" s="6" t="e">
        <f>Table1[[#This Row],[Kelt_hó]]</f>
        <v>#VALUE!</v>
      </c>
      <c r="E8721" t="e">
        <f>Table1[[#This Row],[Vevő]]</f>
        <v>#VALUE!</v>
      </c>
      <c r="F8721" t="e">
        <f>Table1[[#This Row],[Termékkör]]</f>
        <v>#VALUE!</v>
      </c>
      <c r="G8721" s="4" t="e">
        <f>Table1[[#This Row],[SzumElad]]</f>
        <v>#VALUE!</v>
      </c>
      <c r="H8721" s="7" t="e">
        <f>Table1[[#This Row],[Jut_%]]</f>
        <v>#VALUE!</v>
      </c>
      <c r="I8721" s="4" t="e">
        <f>Table1[[#This Row],[Jut]]</f>
        <v>#VALUE!</v>
      </c>
      <c r="J8721" s="4" t="e">
        <f>Table1[[#This Row],[Column1]]</f>
        <v>#VALUE!</v>
      </c>
    </row>
    <row r="8722" spans="1:10" hidden="1" x14ac:dyDescent="0.3">
      <c r="A8722" s="2" t="e">
        <f>Table1[[#This Row],[Befolyt]]</f>
        <v>#VALUE!</v>
      </c>
      <c r="B8722" t="e">
        <f>Table1[[#This Row],[ÜK]]</f>
        <v>#VALUE!</v>
      </c>
      <c r="C8722" s="3" t="e">
        <f>Table1[[#This Row],[Szla]]</f>
        <v>#VALUE!</v>
      </c>
      <c r="D8722" s="6" t="e">
        <f>Table1[[#This Row],[Kelt_hó]]</f>
        <v>#VALUE!</v>
      </c>
      <c r="E8722" t="e">
        <f>Table1[[#This Row],[Vevő]]</f>
        <v>#VALUE!</v>
      </c>
      <c r="F8722" t="e">
        <f>Table1[[#This Row],[Termékkör]]</f>
        <v>#VALUE!</v>
      </c>
      <c r="G8722" s="4" t="e">
        <f>Table1[[#This Row],[SzumElad]]</f>
        <v>#VALUE!</v>
      </c>
      <c r="H8722" s="7" t="e">
        <f>Table1[[#This Row],[Jut_%]]</f>
        <v>#VALUE!</v>
      </c>
      <c r="I8722" s="4" t="e">
        <f>Table1[[#This Row],[Jut]]</f>
        <v>#VALUE!</v>
      </c>
      <c r="J8722" s="4" t="e">
        <f>Table1[[#This Row],[Column1]]</f>
        <v>#VALUE!</v>
      </c>
    </row>
    <row r="8723" spans="1:10" hidden="1" x14ac:dyDescent="0.3">
      <c r="A8723" s="2" t="e">
        <f>Table1[[#This Row],[Befolyt]]</f>
        <v>#VALUE!</v>
      </c>
      <c r="B8723" t="e">
        <f>Table1[[#This Row],[ÜK]]</f>
        <v>#VALUE!</v>
      </c>
      <c r="C8723" s="3" t="e">
        <f>Table1[[#This Row],[Szla]]</f>
        <v>#VALUE!</v>
      </c>
      <c r="D8723" s="6" t="e">
        <f>Table1[[#This Row],[Kelt_hó]]</f>
        <v>#VALUE!</v>
      </c>
      <c r="E8723" t="e">
        <f>Table1[[#This Row],[Vevő]]</f>
        <v>#VALUE!</v>
      </c>
      <c r="F8723" t="e">
        <f>Table1[[#This Row],[Termékkör]]</f>
        <v>#VALUE!</v>
      </c>
      <c r="G8723" s="4" t="e">
        <f>Table1[[#This Row],[SzumElad]]</f>
        <v>#VALUE!</v>
      </c>
      <c r="H8723" s="7" t="e">
        <f>Table1[[#This Row],[Jut_%]]</f>
        <v>#VALUE!</v>
      </c>
      <c r="I8723" s="4" t="e">
        <f>Table1[[#This Row],[Jut]]</f>
        <v>#VALUE!</v>
      </c>
      <c r="J8723" s="4" t="e">
        <f>Table1[[#This Row],[Column1]]</f>
        <v>#VALUE!</v>
      </c>
    </row>
    <row r="8724" spans="1:10" hidden="1" x14ac:dyDescent="0.3">
      <c r="A8724" s="2" t="e">
        <f>Table1[[#This Row],[Befolyt]]</f>
        <v>#VALUE!</v>
      </c>
      <c r="B8724" t="e">
        <f>Table1[[#This Row],[ÜK]]</f>
        <v>#VALUE!</v>
      </c>
      <c r="C8724" s="3" t="e">
        <f>Table1[[#This Row],[Szla]]</f>
        <v>#VALUE!</v>
      </c>
      <c r="D8724" s="6" t="e">
        <f>Table1[[#This Row],[Kelt_hó]]</f>
        <v>#VALUE!</v>
      </c>
      <c r="E8724" t="e">
        <f>Table1[[#This Row],[Vevő]]</f>
        <v>#VALUE!</v>
      </c>
      <c r="F8724" t="e">
        <f>Table1[[#This Row],[Termékkör]]</f>
        <v>#VALUE!</v>
      </c>
      <c r="G8724" s="4" t="e">
        <f>Table1[[#This Row],[SzumElad]]</f>
        <v>#VALUE!</v>
      </c>
      <c r="H8724" s="7" t="e">
        <f>Table1[[#This Row],[Jut_%]]</f>
        <v>#VALUE!</v>
      </c>
      <c r="I8724" s="4" t="e">
        <f>Table1[[#This Row],[Jut]]</f>
        <v>#VALUE!</v>
      </c>
      <c r="J8724" s="4" t="e">
        <f>Table1[[#This Row],[Column1]]</f>
        <v>#VALUE!</v>
      </c>
    </row>
    <row r="8725" spans="1:10" hidden="1" x14ac:dyDescent="0.3">
      <c r="A8725" s="2" t="e">
        <f>Table1[[#This Row],[Befolyt]]</f>
        <v>#VALUE!</v>
      </c>
      <c r="B8725" t="e">
        <f>Table1[[#This Row],[ÜK]]</f>
        <v>#VALUE!</v>
      </c>
      <c r="C8725" s="3" t="e">
        <f>Table1[[#This Row],[Szla]]</f>
        <v>#VALUE!</v>
      </c>
      <c r="D8725" s="6" t="e">
        <f>Table1[[#This Row],[Kelt_hó]]</f>
        <v>#VALUE!</v>
      </c>
      <c r="E8725" t="e">
        <f>Table1[[#This Row],[Vevő]]</f>
        <v>#VALUE!</v>
      </c>
      <c r="F8725" t="e">
        <f>Table1[[#This Row],[Termékkör]]</f>
        <v>#VALUE!</v>
      </c>
      <c r="G8725" s="4" t="e">
        <f>Table1[[#This Row],[SzumElad]]</f>
        <v>#VALUE!</v>
      </c>
      <c r="H8725" s="7" t="e">
        <f>Table1[[#This Row],[Jut_%]]</f>
        <v>#VALUE!</v>
      </c>
      <c r="I8725" s="4" t="e">
        <f>Table1[[#This Row],[Jut]]</f>
        <v>#VALUE!</v>
      </c>
      <c r="J8725" s="4" t="e">
        <f>Table1[[#This Row],[Column1]]</f>
        <v>#VALUE!</v>
      </c>
    </row>
    <row r="8726" spans="1:10" hidden="1" x14ac:dyDescent="0.3">
      <c r="A8726" s="2" t="e">
        <f>Table1[[#This Row],[Befolyt]]</f>
        <v>#VALUE!</v>
      </c>
      <c r="B8726" t="e">
        <f>Table1[[#This Row],[ÜK]]</f>
        <v>#VALUE!</v>
      </c>
      <c r="C8726" s="3" t="e">
        <f>Table1[[#This Row],[Szla]]</f>
        <v>#VALUE!</v>
      </c>
      <c r="D8726" s="6" t="e">
        <f>Table1[[#This Row],[Kelt_hó]]</f>
        <v>#VALUE!</v>
      </c>
      <c r="E8726" t="e">
        <f>Table1[[#This Row],[Vevő]]</f>
        <v>#VALUE!</v>
      </c>
      <c r="F8726" t="e">
        <f>Table1[[#This Row],[Termékkör]]</f>
        <v>#VALUE!</v>
      </c>
      <c r="G8726" s="4" t="e">
        <f>Table1[[#This Row],[SzumElad]]</f>
        <v>#VALUE!</v>
      </c>
      <c r="H8726" s="7" t="e">
        <f>Table1[[#This Row],[Jut_%]]</f>
        <v>#VALUE!</v>
      </c>
      <c r="I8726" s="4" t="e">
        <f>Table1[[#This Row],[Jut]]</f>
        <v>#VALUE!</v>
      </c>
      <c r="J8726" s="4" t="e">
        <f>Table1[[#This Row],[Column1]]</f>
        <v>#VALUE!</v>
      </c>
    </row>
    <row r="8727" spans="1:10" hidden="1" x14ac:dyDescent="0.3">
      <c r="A8727" s="2" t="e">
        <f>Table1[[#This Row],[Befolyt]]</f>
        <v>#VALUE!</v>
      </c>
      <c r="B8727" t="e">
        <f>Table1[[#This Row],[ÜK]]</f>
        <v>#VALUE!</v>
      </c>
      <c r="C8727" s="3" t="e">
        <f>Table1[[#This Row],[Szla]]</f>
        <v>#VALUE!</v>
      </c>
      <c r="D8727" s="6" t="e">
        <f>Table1[[#This Row],[Kelt_hó]]</f>
        <v>#VALUE!</v>
      </c>
      <c r="E8727" t="e">
        <f>Table1[[#This Row],[Vevő]]</f>
        <v>#VALUE!</v>
      </c>
      <c r="F8727" t="e">
        <f>Table1[[#This Row],[Termékkör]]</f>
        <v>#VALUE!</v>
      </c>
      <c r="G8727" s="4" t="e">
        <f>Table1[[#This Row],[SzumElad]]</f>
        <v>#VALUE!</v>
      </c>
      <c r="H8727" s="7" t="e">
        <f>Table1[[#This Row],[Jut_%]]</f>
        <v>#VALUE!</v>
      </c>
      <c r="I8727" s="4" t="e">
        <f>Table1[[#This Row],[Jut]]</f>
        <v>#VALUE!</v>
      </c>
      <c r="J8727" s="4" t="e">
        <f>Table1[[#This Row],[Column1]]</f>
        <v>#VALUE!</v>
      </c>
    </row>
    <row r="8728" spans="1:10" hidden="1" x14ac:dyDescent="0.3">
      <c r="A8728" s="2" t="e">
        <f>Table1[[#This Row],[Befolyt]]</f>
        <v>#VALUE!</v>
      </c>
      <c r="B8728" t="e">
        <f>Table1[[#This Row],[ÜK]]</f>
        <v>#VALUE!</v>
      </c>
      <c r="C8728" s="3" t="e">
        <f>Table1[[#This Row],[Szla]]</f>
        <v>#VALUE!</v>
      </c>
      <c r="D8728" s="6" t="e">
        <f>Table1[[#This Row],[Kelt_hó]]</f>
        <v>#VALUE!</v>
      </c>
      <c r="E8728" t="e">
        <f>Table1[[#This Row],[Vevő]]</f>
        <v>#VALUE!</v>
      </c>
      <c r="F8728" t="e">
        <f>Table1[[#This Row],[Termékkör]]</f>
        <v>#VALUE!</v>
      </c>
      <c r="G8728" s="4" t="e">
        <f>Table1[[#This Row],[SzumElad]]</f>
        <v>#VALUE!</v>
      </c>
      <c r="H8728" s="7" t="e">
        <f>Table1[[#This Row],[Jut_%]]</f>
        <v>#VALUE!</v>
      </c>
      <c r="I8728" s="4" t="e">
        <f>Table1[[#This Row],[Jut]]</f>
        <v>#VALUE!</v>
      </c>
      <c r="J8728" s="4" t="e">
        <f>Table1[[#This Row],[Column1]]</f>
        <v>#VALUE!</v>
      </c>
    </row>
    <row r="8729" spans="1:10" hidden="1" x14ac:dyDescent="0.3">
      <c r="A8729" s="2" t="e">
        <f>Table1[[#This Row],[Befolyt]]</f>
        <v>#VALUE!</v>
      </c>
      <c r="B8729" t="e">
        <f>Table1[[#This Row],[ÜK]]</f>
        <v>#VALUE!</v>
      </c>
      <c r="C8729" s="3" t="e">
        <f>Table1[[#This Row],[Szla]]</f>
        <v>#VALUE!</v>
      </c>
      <c r="D8729" s="6" t="e">
        <f>Table1[[#This Row],[Kelt_hó]]</f>
        <v>#VALUE!</v>
      </c>
      <c r="E8729" t="e">
        <f>Table1[[#This Row],[Vevő]]</f>
        <v>#VALUE!</v>
      </c>
      <c r="F8729" t="e">
        <f>Table1[[#This Row],[Termékkör]]</f>
        <v>#VALUE!</v>
      </c>
      <c r="G8729" s="4" t="e">
        <f>Table1[[#This Row],[SzumElad]]</f>
        <v>#VALUE!</v>
      </c>
      <c r="H8729" s="7" t="e">
        <f>Table1[[#This Row],[Jut_%]]</f>
        <v>#VALUE!</v>
      </c>
      <c r="I8729" s="4" t="e">
        <f>Table1[[#This Row],[Jut]]</f>
        <v>#VALUE!</v>
      </c>
      <c r="J8729" s="4" t="e">
        <f>Table1[[#This Row],[Column1]]</f>
        <v>#VALUE!</v>
      </c>
    </row>
    <row r="8730" spans="1:10" hidden="1" x14ac:dyDescent="0.3">
      <c r="A8730" s="2" t="e">
        <f>Table1[[#This Row],[Befolyt]]</f>
        <v>#VALUE!</v>
      </c>
      <c r="B8730" t="e">
        <f>Table1[[#This Row],[ÜK]]</f>
        <v>#VALUE!</v>
      </c>
      <c r="C8730" s="3" t="e">
        <f>Table1[[#This Row],[Szla]]</f>
        <v>#VALUE!</v>
      </c>
      <c r="D8730" s="6" t="e">
        <f>Table1[[#This Row],[Kelt_hó]]</f>
        <v>#VALUE!</v>
      </c>
      <c r="E8730" t="e">
        <f>Table1[[#This Row],[Vevő]]</f>
        <v>#VALUE!</v>
      </c>
      <c r="F8730" t="e">
        <f>Table1[[#This Row],[Termékkör]]</f>
        <v>#VALUE!</v>
      </c>
      <c r="G8730" s="4" t="e">
        <f>Table1[[#This Row],[SzumElad]]</f>
        <v>#VALUE!</v>
      </c>
      <c r="H8730" s="7" t="e">
        <f>Table1[[#This Row],[Jut_%]]</f>
        <v>#VALUE!</v>
      </c>
      <c r="I8730" s="4" t="e">
        <f>Table1[[#This Row],[Jut]]</f>
        <v>#VALUE!</v>
      </c>
      <c r="J8730" s="4" t="e">
        <f>Table1[[#This Row],[Column1]]</f>
        <v>#VALUE!</v>
      </c>
    </row>
    <row r="8731" spans="1:10" hidden="1" x14ac:dyDescent="0.3">
      <c r="A8731" s="2" t="e">
        <f>Table1[[#This Row],[Befolyt]]</f>
        <v>#VALUE!</v>
      </c>
      <c r="B8731" t="e">
        <f>Table1[[#This Row],[ÜK]]</f>
        <v>#VALUE!</v>
      </c>
      <c r="C8731" s="3" t="e">
        <f>Table1[[#This Row],[Szla]]</f>
        <v>#VALUE!</v>
      </c>
      <c r="D8731" s="6" t="e">
        <f>Table1[[#This Row],[Kelt_hó]]</f>
        <v>#VALUE!</v>
      </c>
      <c r="E8731" t="e">
        <f>Table1[[#This Row],[Vevő]]</f>
        <v>#VALUE!</v>
      </c>
      <c r="F8731" t="e">
        <f>Table1[[#This Row],[Termékkör]]</f>
        <v>#VALUE!</v>
      </c>
      <c r="G8731" s="4" t="e">
        <f>Table1[[#This Row],[SzumElad]]</f>
        <v>#VALUE!</v>
      </c>
      <c r="H8731" s="7" t="e">
        <f>Table1[[#This Row],[Jut_%]]</f>
        <v>#VALUE!</v>
      </c>
      <c r="I8731" s="4" t="e">
        <f>Table1[[#This Row],[Jut]]</f>
        <v>#VALUE!</v>
      </c>
      <c r="J8731" s="4" t="e">
        <f>Table1[[#This Row],[Column1]]</f>
        <v>#VALUE!</v>
      </c>
    </row>
    <row r="8732" spans="1:10" hidden="1" x14ac:dyDescent="0.3">
      <c r="A8732" s="2" t="e">
        <f>Table1[[#This Row],[Befolyt]]</f>
        <v>#VALUE!</v>
      </c>
      <c r="B8732" t="e">
        <f>Table1[[#This Row],[ÜK]]</f>
        <v>#VALUE!</v>
      </c>
      <c r="C8732" s="3" t="e">
        <f>Table1[[#This Row],[Szla]]</f>
        <v>#VALUE!</v>
      </c>
      <c r="D8732" s="6" t="e">
        <f>Table1[[#This Row],[Kelt_hó]]</f>
        <v>#VALUE!</v>
      </c>
      <c r="E8732" t="e">
        <f>Table1[[#This Row],[Vevő]]</f>
        <v>#VALUE!</v>
      </c>
      <c r="F8732" t="e">
        <f>Table1[[#This Row],[Termékkör]]</f>
        <v>#VALUE!</v>
      </c>
      <c r="G8732" s="4" t="e">
        <f>Table1[[#This Row],[SzumElad]]</f>
        <v>#VALUE!</v>
      </c>
      <c r="H8732" s="7" t="e">
        <f>Table1[[#This Row],[Jut_%]]</f>
        <v>#VALUE!</v>
      </c>
      <c r="I8732" s="4" t="e">
        <f>Table1[[#This Row],[Jut]]</f>
        <v>#VALUE!</v>
      </c>
      <c r="J8732" s="4" t="e">
        <f>Table1[[#This Row],[Column1]]</f>
        <v>#VALUE!</v>
      </c>
    </row>
    <row r="8733" spans="1:10" hidden="1" x14ac:dyDescent="0.3">
      <c r="A8733" s="2" t="e">
        <f>Table1[[#This Row],[Befolyt]]</f>
        <v>#VALUE!</v>
      </c>
      <c r="B8733" t="e">
        <f>Table1[[#This Row],[ÜK]]</f>
        <v>#VALUE!</v>
      </c>
      <c r="C8733" s="3" t="e">
        <f>Table1[[#This Row],[Szla]]</f>
        <v>#VALUE!</v>
      </c>
      <c r="D8733" s="6" t="e">
        <f>Table1[[#This Row],[Kelt_hó]]</f>
        <v>#VALUE!</v>
      </c>
      <c r="E8733" t="e">
        <f>Table1[[#This Row],[Vevő]]</f>
        <v>#VALUE!</v>
      </c>
      <c r="F8733" t="e">
        <f>Table1[[#This Row],[Termékkör]]</f>
        <v>#VALUE!</v>
      </c>
      <c r="G8733" s="4" t="e">
        <f>Table1[[#This Row],[SzumElad]]</f>
        <v>#VALUE!</v>
      </c>
      <c r="H8733" s="7" t="e">
        <f>Table1[[#This Row],[Jut_%]]</f>
        <v>#VALUE!</v>
      </c>
      <c r="I8733" s="4" t="e">
        <f>Table1[[#This Row],[Jut]]</f>
        <v>#VALUE!</v>
      </c>
      <c r="J8733" s="4" t="e">
        <f>Table1[[#This Row],[Column1]]</f>
        <v>#VALUE!</v>
      </c>
    </row>
    <row r="8734" spans="1:10" hidden="1" x14ac:dyDescent="0.3">
      <c r="A8734" s="2" t="e">
        <f>Table1[[#This Row],[Befolyt]]</f>
        <v>#VALUE!</v>
      </c>
      <c r="B8734" t="e">
        <f>Table1[[#This Row],[ÜK]]</f>
        <v>#VALUE!</v>
      </c>
      <c r="C8734" s="3" t="e">
        <f>Table1[[#This Row],[Szla]]</f>
        <v>#VALUE!</v>
      </c>
      <c r="D8734" s="6" t="e">
        <f>Table1[[#This Row],[Kelt_hó]]</f>
        <v>#VALUE!</v>
      </c>
      <c r="E8734" t="e">
        <f>Table1[[#This Row],[Vevő]]</f>
        <v>#VALUE!</v>
      </c>
      <c r="F8734" t="e">
        <f>Table1[[#This Row],[Termékkör]]</f>
        <v>#VALUE!</v>
      </c>
      <c r="G8734" s="4" t="e">
        <f>Table1[[#This Row],[SzumElad]]</f>
        <v>#VALUE!</v>
      </c>
      <c r="H8734" s="7" t="e">
        <f>Table1[[#This Row],[Jut_%]]</f>
        <v>#VALUE!</v>
      </c>
      <c r="I8734" s="4" t="e">
        <f>Table1[[#This Row],[Jut]]</f>
        <v>#VALUE!</v>
      </c>
      <c r="J8734" s="4" t="e">
        <f>Table1[[#This Row],[Column1]]</f>
        <v>#VALUE!</v>
      </c>
    </row>
    <row r="8735" spans="1:10" hidden="1" x14ac:dyDescent="0.3">
      <c r="A8735" s="2" t="e">
        <f>Table1[[#This Row],[Befolyt]]</f>
        <v>#VALUE!</v>
      </c>
      <c r="B8735" t="e">
        <f>Table1[[#This Row],[ÜK]]</f>
        <v>#VALUE!</v>
      </c>
      <c r="C8735" s="3" t="e">
        <f>Table1[[#This Row],[Szla]]</f>
        <v>#VALUE!</v>
      </c>
      <c r="D8735" s="6" t="e">
        <f>Table1[[#This Row],[Kelt_hó]]</f>
        <v>#VALUE!</v>
      </c>
      <c r="E8735" t="e">
        <f>Table1[[#This Row],[Vevő]]</f>
        <v>#VALUE!</v>
      </c>
      <c r="F8735" t="e">
        <f>Table1[[#This Row],[Termékkör]]</f>
        <v>#VALUE!</v>
      </c>
      <c r="G8735" s="4" t="e">
        <f>Table1[[#This Row],[SzumElad]]</f>
        <v>#VALUE!</v>
      </c>
      <c r="H8735" s="7" t="e">
        <f>Table1[[#This Row],[Jut_%]]</f>
        <v>#VALUE!</v>
      </c>
      <c r="I8735" s="4" t="e">
        <f>Table1[[#This Row],[Jut]]</f>
        <v>#VALUE!</v>
      </c>
      <c r="J8735" s="4" t="e">
        <f>Table1[[#This Row],[Column1]]</f>
        <v>#VALUE!</v>
      </c>
    </row>
    <row r="8736" spans="1:10" hidden="1" x14ac:dyDescent="0.3">
      <c r="A8736" s="2" t="e">
        <f>Table1[[#This Row],[Befolyt]]</f>
        <v>#VALUE!</v>
      </c>
      <c r="B8736" t="e">
        <f>Table1[[#This Row],[ÜK]]</f>
        <v>#VALUE!</v>
      </c>
      <c r="C8736" s="3" t="e">
        <f>Table1[[#This Row],[Szla]]</f>
        <v>#VALUE!</v>
      </c>
      <c r="D8736" s="6" t="e">
        <f>Table1[[#This Row],[Kelt_hó]]</f>
        <v>#VALUE!</v>
      </c>
      <c r="E8736" t="e">
        <f>Table1[[#This Row],[Vevő]]</f>
        <v>#VALUE!</v>
      </c>
      <c r="F8736" t="e">
        <f>Table1[[#This Row],[Termékkör]]</f>
        <v>#VALUE!</v>
      </c>
      <c r="G8736" s="4" t="e">
        <f>Table1[[#This Row],[SzumElad]]</f>
        <v>#VALUE!</v>
      </c>
      <c r="H8736" s="7" t="e">
        <f>Table1[[#This Row],[Jut_%]]</f>
        <v>#VALUE!</v>
      </c>
      <c r="I8736" s="4" t="e">
        <f>Table1[[#This Row],[Jut]]</f>
        <v>#VALUE!</v>
      </c>
      <c r="J8736" s="4" t="e">
        <f>Table1[[#This Row],[Column1]]</f>
        <v>#VALUE!</v>
      </c>
    </row>
    <row r="8737" spans="1:10" hidden="1" x14ac:dyDescent="0.3">
      <c r="A8737" s="2" t="e">
        <f>Table1[[#This Row],[Befolyt]]</f>
        <v>#VALUE!</v>
      </c>
      <c r="B8737" t="e">
        <f>Table1[[#This Row],[ÜK]]</f>
        <v>#VALUE!</v>
      </c>
      <c r="C8737" s="3" t="e">
        <f>Table1[[#This Row],[Szla]]</f>
        <v>#VALUE!</v>
      </c>
      <c r="D8737" s="6" t="e">
        <f>Table1[[#This Row],[Kelt_hó]]</f>
        <v>#VALUE!</v>
      </c>
      <c r="E8737" t="e">
        <f>Table1[[#This Row],[Vevő]]</f>
        <v>#VALUE!</v>
      </c>
      <c r="F8737" t="e">
        <f>Table1[[#This Row],[Termékkör]]</f>
        <v>#VALUE!</v>
      </c>
      <c r="G8737" s="4" t="e">
        <f>Table1[[#This Row],[SzumElad]]</f>
        <v>#VALUE!</v>
      </c>
      <c r="H8737" s="7" t="e">
        <f>Table1[[#This Row],[Jut_%]]</f>
        <v>#VALUE!</v>
      </c>
      <c r="I8737" s="4" t="e">
        <f>Table1[[#This Row],[Jut]]</f>
        <v>#VALUE!</v>
      </c>
      <c r="J8737" s="4" t="e">
        <f>Table1[[#This Row],[Column1]]</f>
        <v>#VALUE!</v>
      </c>
    </row>
    <row r="8738" spans="1:10" hidden="1" x14ac:dyDescent="0.3">
      <c r="A8738" s="2" t="e">
        <f>Table1[[#This Row],[Befolyt]]</f>
        <v>#VALUE!</v>
      </c>
      <c r="B8738" t="e">
        <f>Table1[[#This Row],[ÜK]]</f>
        <v>#VALUE!</v>
      </c>
      <c r="C8738" s="3" t="e">
        <f>Table1[[#This Row],[Szla]]</f>
        <v>#VALUE!</v>
      </c>
      <c r="D8738" s="6" t="e">
        <f>Table1[[#This Row],[Kelt_hó]]</f>
        <v>#VALUE!</v>
      </c>
      <c r="E8738" t="e">
        <f>Table1[[#This Row],[Vevő]]</f>
        <v>#VALUE!</v>
      </c>
      <c r="F8738" t="e">
        <f>Table1[[#This Row],[Termékkör]]</f>
        <v>#VALUE!</v>
      </c>
      <c r="G8738" s="4" t="e">
        <f>Table1[[#This Row],[SzumElad]]</f>
        <v>#VALUE!</v>
      </c>
      <c r="H8738" s="7" t="e">
        <f>Table1[[#This Row],[Jut_%]]</f>
        <v>#VALUE!</v>
      </c>
      <c r="I8738" s="4" t="e">
        <f>Table1[[#This Row],[Jut]]</f>
        <v>#VALUE!</v>
      </c>
      <c r="J8738" s="4" t="e">
        <f>Table1[[#This Row],[Column1]]</f>
        <v>#VALUE!</v>
      </c>
    </row>
    <row r="8739" spans="1:10" hidden="1" x14ac:dyDescent="0.3">
      <c r="A8739" s="2" t="e">
        <f>Table1[[#This Row],[Befolyt]]</f>
        <v>#VALUE!</v>
      </c>
      <c r="B8739" t="e">
        <f>Table1[[#This Row],[ÜK]]</f>
        <v>#VALUE!</v>
      </c>
      <c r="C8739" s="3" t="e">
        <f>Table1[[#This Row],[Szla]]</f>
        <v>#VALUE!</v>
      </c>
      <c r="D8739" s="6" t="e">
        <f>Table1[[#This Row],[Kelt_hó]]</f>
        <v>#VALUE!</v>
      </c>
      <c r="E8739" t="e">
        <f>Table1[[#This Row],[Vevő]]</f>
        <v>#VALUE!</v>
      </c>
      <c r="F8739" t="e">
        <f>Table1[[#This Row],[Termékkör]]</f>
        <v>#VALUE!</v>
      </c>
      <c r="G8739" s="4" t="e">
        <f>Table1[[#This Row],[SzumElad]]</f>
        <v>#VALUE!</v>
      </c>
      <c r="H8739" s="7" t="e">
        <f>Table1[[#This Row],[Jut_%]]</f>
        <v>#VALUE!</v>
      </c>
      <c r="I8739" s="4" t="e">
        <f>Table1[[#This Row],[Jut]]</f>
        <v>#VALUE!</v>
      </c>
      <c r="J8739" s="4" t="e">
        <f>Table1[[#This Row],[Column1]]</f>
        <v>#VALUE!</v>
      </c>
    </row>
    <row r="8740" spans="1:10" hidden="1" x14ac:dyDescent="0.3">
      <c r="A8740" s="2" t="e">
        <f>Table1[[#This Row],[Befolyt]]</f>
        <v>#VALUE!</v>
      </c>
      <c r="B8740" t="e">
        <f>Table1[[#This Row],[ÜK]]</f>
        <v>#VALUE!</v>
      </c>
      <c r="C8740" s="3" t="e">
        <f>Table1[[#This Row],[Szla]]</f>
        <v>#VALUE!</v>
      </c>
      <c r="D8740" s="6" t="e">
        <f>Table1[[#This Row],[Kelt_hó]]</f>
        <v>#VALUE!</v>
      </c>
      <c r="E8740" t="e">
        <f>Table1[[#This Row],[Vevő]]</f>
        <v>#VALUE!</v>
      </c>
      <c r="F8740" t="e">
        <f>Table1[[#This Row],[Termékkör]]</f>
        <v>#VALUE!</v>
      </c>
      <c r="G8740" s="4" t="e">
        <f>Table1[[#This Row],[SzumElad]]</f>
        <v>#VALUE!</v>
      </c>
      <c r="H8740" s="7" t="e">
        <f>Table1[[#This Row],[Jut_%]]</f>
        <v>#VALUE!</v>
      </c>
      <c r="I8740" s="4" t="e">
        <f>Table1[[#This Row],[Jut]]</f>
        <v>#VALUE!</v>
      </c>
      <c r="J8740" s="4" t="e">
        <f>Table1[[#This Row],[Column1]]</f>
        <v>#VALUE!</v>
      </c>
    </row>
    <row r="8741" spans="1:10" hidden="1" x14ac:dyDescent="0.3">
      <c r="A8741" s="2" t="e">
        <f>Table1[[#This Row],[Befolyt]]</f>
        <v>#VALUE!</v>
      </c>
      <c r="B8741" t="e">
        <f>Table1[[#This Row],[ÜK]]</f>
        <v>#VALUE!</v>
      </c>
      <c r="C8741" s="3" t="e">
        <f>Table1[[#This Row],[Szla]]</f>
        <v>#VALUE!</v>
      </c>
      <c r="D8741" s="6" t="e">
        <f>Table1[[#This Row],[Kelt_hó]]</f>
        <v>#VALUE!</v>
      </c>
      <c r="E8741" t="e">
        <f>Table1[[#This Row],[Vevő]]</f>
        <v>#VALUE!</v>
      </c>
      <c r="F8741" t="e">
        <f>Table1[[#This Row],[Termékkör]]</f>
        <v>#VALUE!</v>
      </c>
      <c r="G8741" s="4" t="e">
        <f>Table1[[#This Row],[SzumElad]]</f>
        <v>#VALUE!</v>
      </c>
      <c r="H8741" s="7" t="e">
        <f>Table1[[#This Row],[Jut_%]]</f>
        <v>#VALUE!</v>
      </c>
      <c r="I8741" s="4" t="e">
        <f>Table1[[#This Row],[Jut]]</f>
        <v>#VALUE!</v>
      </c>
      <c r="J8741" s="4" t="e">
        <f>Table1[[#This Row],[Column1]]</f>
        <v>#VALUE!</v>
      </c>
    </row>
    <row r="8742" spans="1:10" hidden="1" x14ac:dyDescent="0.3">
      <c r="A8742" s="2" t="e">
        <f>Table1[[#This Row],[Befolyt]]</f>
        <v>#VALUE!</v>
      </c>
      <c r="B8742" t="e">
        <f>Table1[[#This Row],[ÜK]]</f>
        <v>#VALUE!</v>
      </c>
      <c r="C8742" s="3" t="e">
        <f>Table1[[#This Row],[Szla]]</f>
        <v>#VALUE!</v>
      </c>
      <c r="D8742" s="6" t="e">
        <f>Table1[[#This Row],[Kelt_hó]]</f>
        <v>#VALUE!</v>
      </c>
      <c r="E8742" t="e">
        <f>Table1[[#This Row],[Vevő]]</f>
        <v>#VALUE!</v>
      </c>
      <c r="F8742" t="e">
        <f>Table1[[#This Row],[Termékkör]]</f>
        <v>#VALUE!</v>
      </c>
      <c r="G8742" s="4" t="e">
        <f>Table1[[#This Row],[SzumElad]]</f>
        <v>#VALUE!</v>
      </c>
      <c r="H8742" s="7" t="e">
        <f>Table1[[#This Row],[Jut_%]]</f>
        <v>#VALUE!</v>
      </c>
      <c r="I8742" s="4" t="e">
        <f>Table1[[#This Row],[Jut]]</f>
        <v>#VALUE!</v>
      </c>
      <c r="J8742" s="4" t="e">
        <f>Table1[[#This Row],[Column1]]</f>
        <v>#VALUE!</v>
      </c>
    </row>
    <row r="8743" spans="1:10" hidden="1" x14ac:dyDescent="0.3">
      <c r="A8743" s="2" t="e">
        <f>Table1[[#This Row],[Befolyt]]</f>
        <v>#VALUE!</v>
      </c>
      <c r="B8743" t="e">
        <f>Table1[[#This Row],[ÜK]]</f>
        <v>#VALUE!</v>
      </c>
      <c r="C8743" s="3" t="e">
        <f>Table1[[#This Row],[Szla]]</f>
        <v>#VALUE!</v>
      </c>
      <c r="D8743" s="6" t="e">
        <f>Table1[[#This Row],[Kelt_hó]]</f>
        <v>#VALUE!</v>
      </c>
      <c r="E8743" t="e">
        <f>Table1[[#This Row],[Vevő]]</f>
        <v>#VALUE!</v>
      </c>
      <c r="F8743" t="e">
        <f>Table1[[#This Row],[Termékkör]]</f>
        <v>#VALUE!</v>
      </c>
      <c r="G8743" s="4" t="e">
        <f>Table1[[#This Row],[SzumElad]]</f>
        <v>#VALUE!</v>
      </c>
      <c r="H8743" s="7" t="e">
        <f>Table1[[#This Row],[Jut_%]]</f>
        <v>#VALUE!</v>
      </c>
      <c r="I8743" s="4" t="e">
        <f>Table1[[#This Row],[Jut]]</f>
        <v>#VALUE!</v>
      </c>
      <c r="J8743" s="4" t="e">
        <f>Table1[[#This Row],[Column1]]</f>
        <v>#VALUE!</v>
      </c>
    </row>
    <row r="8744" spans="1:10" hidden="1" x14ac:dyDescent="0.3">
      <c r="A8744" s="2" t="e">
        <f>Table1[[#This Row],[Befolyt]]</f>
        <v>#VALUE!</v>
      </c>
      <c r="B8744" t="e">
        <f>Table1[[#This Row],[ÜK]]</f>
        <v>#VALUE!</v>
      </c>
      <c r="C8744" s="3" t="e">
        <f>Table1[[#This Row],[Szla]]</f>
        <v>#VALUE!</v>
      </c>
      <c r="D8744" s="6" t="e">
        <f>Table1[[#This Row],[Kelt_hó]]</f>
        <v>#VALUE!</v>
      </c>
      <c r="E8744" t="e">
        <f>Table1[[#This Row],[Vevő]]</f>
        <v>#VALUE!</v>
      </c>
      <c r="F8744" t="e">
        <f>Table1[[#This Row],[Termékkör]]</f>
        <v>#VALUE!</v>
      </c>
      <c r="G8744" s="4" t="e">
        <f>Table1[[#This Row],[SzumElad]]</f>
        <v>#VALUE!</v>
      </c>
      <c r="H8744" s="7" t="e">
        <f>Table1[[#This Row],[Jut_%]]</f>
        <v>#VALUE!</v>
      </c>
      <c r="I8744" s="4" t="e">
        <f>Table1[[#This Row],[Jut]]</f>
        <v>#VALUE!</v>
      </c>
      <c r="J8744" s="4" t="e">
        <f>Table1[[#This Row],[Column1]]</f>
        <v>#VALUE!</v>
      </c>
    </row>
    <row r="8745" spans="1:10" hidden="1" x14ac:dyDescent="0.3">
      <c r="A8745" s="2" t="e">
        <f>Table1[[#This Row],[Befolyt]]</f>
        <v>#VALUE!</v>
      </c>
      <c r="B8745" t="e">
        <f>Table1[[#This Row],[ÜK]]</f>
        <v>#VALUE!</v>
      </c>
      <c r="C8745" s="3" t="e">
        <f>Table1[[#This Row],[Szla]]</f>
        <v>#VALUE!</v>
      </c>
      <c r="D8745" s="6" t="e">
        <f>Table1[[#This Row],[Kelt_hó]]</f>
        <v>#VALUE!</v>
      </c>
      <c r="E8745" t="e">
        <f>Table1[[#This Row],[Vevő]]</f>
        <v>#VALUE!</v>
      </c>
      <c r="F8745" t="e">
        <f>Table1[[#This Row],[Termékkör]]</f>
        <v>#VALUE!</v>
      </c>
      <c r="G8745" s="4" t="e">
        <f>Table1[[#This Row],[SzumElad]]</f>
        <v>#VALUE!</v>
      </c>
      <c r="H8745" s="7" t="e">
        <f>Table1[[#This Row],[Jut_%]]</f>
        <v>#VALUE!</v>
      </c>
      <c r="I8745" s="4" t="e">
        <f>Table1[[#This Row],[Jut]]</f>
        <v>#VALUE!</v>
      </c>
      <c r="J8745" s="4" t="e">
        <f>Table1[[#This Row],[Column1]]</f>
        <v>#VALUE!</v>
      </c>
    </row>
    <row r="8746" spans="1:10" hidden="1" x14ac:dyDescent="0.3">
      <c r="A8746" s="2" t="e">
        <f>Table1[[#This Row],[Befolyt]]</f>
        <v>#VALUE!</v>
      </c>
      <c r="B8746" t="e">
        <f>Table1[[#This Row],[ÜK]]</f>
        <v>#VALUE!</v>
      </c>
      <c r="C8746" s="3" t="e">
        <f>Table1[[#This Row],[Szla]]</f>
        <v>#VALUE!</v>
      </c>
      <c r="D8746" s="6" t="e">
        <f>Table1[[#This Row],[Kelt_hó]]</f>
        <v>#VALUE!</v>
      </c>
      <c r="E8746" t="e">
        <f>Table1[[#This Row],[Vevő]]</f>
        <v>#VALUE!</v>
      </c>
      <c r="F8746" t="e">
        <f>Table1[[#This Row],[Termékkör]]</f>
        <v>#VALUE!</v>
      </c>
      <c r="G8746" s="4" t="e">
        <f>Table1[[#This Row],[SzumElad]]</f>
        <v>#VALUE!</v>
      </c>
      <c r="H8746" s="7" t="e">
        <f>Table1[[#This Row],[Jut_%]]</f>
        <v>#VALUE!</v>
      </c>
      <c r="I8746" s="4" t="e">
        <f>Table1[[#This Row],[Jut]]</f>
        <v>#VALUE!</v>
      </c>
      <c r="J8746" s="4" t="e">
        <f>Table1[[#This Row],[Column1]]</f>
        <v>#VALUE!</v>
      </c>
    </row>
    <row r="8747" spans="1:10" hidden="1" x14ac:dyDescent="0.3">
      <c r="A8747" s="2" t="e">
        <f>Table1[[#This Row],[Befolyt]]</f>
        <v>#VALUE!</v>
      </c>
      <c r="B8747" t="e">
        <f>Table1[[#This Row],[ÜK]]</f>
        <v>#VALUE!</v>
      </c>
      <c r="C8747" s="3" t="e">
        <f>Table1[[#This Row],[Szla]]</f>
        <v>#VALUE!</v>
      </c>
      <c r="D8747" s="6" t="e">
        <f>Table1[[#This Row],[Kelt_hó]]</f>
        <v>#VALUE!</v>
      </c>
      <c r="E8747" t="e">
        <f>Table1[[#This Row],[Vevő]]</f>
        <v>#VALUE!</v>
      </c>
      <c r="F8747" t="e">
        <f>Table1[[#This Row],[Termékkör]]</f>
        <v>#VALUE!</v>
      </c>
      <c r="G8747" s="4" t="e">
        <f>Table1[[#This Row],[SzumElad]]</f>
        <v>#VALUE!</v>
      </c>
      <c r="H8747" s="7" t="e">
        <f>Table1[[#This Row],[Jut_%]]</f>
        <v>#VALUE!</v>
      </c>
      <c r="I8747" s="4" t="e">
        <f>Table1[[#This Row],[Jut]]</f>
        <v>#VALUE!</v>
      </c>
      <c r="J8747" s="4" t="e">
        <f>Table1[[#This Row],[Column1]]</f>
        <v>#VALUE!</v>
      </c>
    </row>
    <row r="8748" spans="1:10" hidden="1" x14ac:dyDescent="0.3">
      <c r="A8748" s="2" t="e">
        <f>Table1[[#This Row],[Befolyt]]</f>
        <v>#VALUE!</v>
      </c>
      <c r="B8748" t="e">
        <f>Table1[[#This Row],[ÜK]]</f>
        <v>#VALUE!</v>
      </c>
      <c r="C8748" s="3" t="e">
        <f>Table1[[#This Row],[Szla]]</f>
        <v>#VALUE!</v>
      </c>
      <c r="D8748" s="6" t="e">
        <f>Table1[[#This Row],[Kelt_hó]]</f>
        <v>#VALUE!</v>
      </c>
      <c r="E8748" t="e">
        <f>Table1[[#This Row],[Vevő]]</f>
        <v>#VALUE!</v>
      </c>
      <c r="F8748" t="e">
        <f>Table1[[#This Row],[Termékkör]]</f>
        <v>#VALUE!</v>
      </c>
      <c r="G8748" s="4" t="e">
        <f>Table1[[#This Row],[SzumElad]]</f>
        <v>#VALUE!</v>
      </c>
      <c r="H8748" s="7" t="e">
        <f>Table1[[#This Row],[Jut_%]]</f>
        <v>#VALUE!</v>
      </c>
      <c r="I8748" s="4" t="e">
        <f>Table1[[#This Row],[Jut]]</f>
        <v>#VALUE!</v>
      </c>
      <c r="J8748" s="4" t="e">
        <f>Table1[[#This Row],[Column1]]</f>
        <v>#VALUE!</v>
      </c>
    </row>
    <row r="8749" spans="1:10" hidden="1" x14ac:dyDescent="0.3">
      <c r="A8749" s="2" t="e">
        <f>Table1[[#This Row],[Befolyt]]</f>
        <v>#VALUE!</v>
      </c>
      <c r="B8749" t="e">
        <f>Table1[[#This Row],[ÜK]]</f>
        <v>#VALUE!</v>
      </c>
      <c r="C8749" s="3" t="e">
        <f>Table1[[#This Row],[Szla]]</f>
        <v>#VALUE!</v>
      </c>
      <c r="D8749" s="6" t="e">
        <f>Table1[[#This Row],[Kelt_hó]]</f>
        <v>#VALUE!</v>
      </c>
      <c r="E8749" t="e">
        <f>Table1[[#This Row],[Vevő]]</f>
        <v>#VALUE!</v>
      </c>
      <c r="F8749" t="e">
        <f>Table1[[#This Row],[Termékkör]]</f>
        <v>#VALUE!</v>
      </c>
      <c r="G8749" s="4" t="e">
        <f>Table1[[#This Row],[SzumElad]]</f>
        <v>#VALUE!</v>
      </c>
      <c r="H8749" s="7" t="e">
        <f>Table1[[#This Row],[Jut_%]]</f>
        <v>#VALUE!</v>
      </c>
      <c r="I8749" s="4" t="e">
        <f>Table1[[#This Row],[Jut]]</f>
        <v>#VALUE!</v>
      </c>
      <c r="J8749" s="4" t="e">
        <f>Table1[[#This Row],[Column1]]</f>
        <v>#VALUE!</v>
      </c>
    </row>
    <row r="8750" spans="1:10" hidden="1" x14ac:dyDescent="0.3">
      <c r="A8750" s="2" t="e">
        <f>Table1[[#This Row],[Befolyt]]</f>
        <v>#VALUE!</v>
      </c>
      <c r="B8750" t="e">
        <f>Table1[[#This Row],[ÜK]]</f>
        <v>#VALUE!</v>
      </c>
      <c r="C8750" s="3" t="e">
        <f>Table1[[#This Row],[Szla]]</f>
        <v>#VALUE!</v>
      </c>
      <c r="D8750" s="6" t="e">
        <f>Table1[[#This Row],[Kelt_hó]]</f>
        <v>#VALUE!</v>
      </c>
      <c r="E8750" t="e">
        <f>Table1[[#This Row],[Vevő]]</f>
        <v>#VALUE!</v>
      </c>
      <c r="F8750" t="e">
        <f>Table1[[#This Row],[Termékkör]]</f>
        <v>#VALUE!</v>
      </c>
      <c r="G8750" s="4" t="e">
        <f>Table1[[#This Row],[SzumElad]]</f>
        <v>#VALUE!</v>
      </c>
      <c r="H8750" s="7" t="e">
        <f>Table1[[#This Row],[Jut_%]]</f>
        <v>#VALUE!</v>
      </c>
      <c r="I8750" s="4" t="e">
        <f>Table1[[#This Row],[Jut]]</f>
        <v>#VALUE!</v>
      </c>
      <c r="J8750" s="4" t="e">
        <f>Table1[[#This Row],[Column1]]</f>
        <v>#VALUE!</v>
      </c>
    </row>
    <row r="8751" spans="1:10" hidden="1" x14ac:dyDescent="0.3">
      <c r="A8751" s="2" t="e">
        <f>Table1[[#This Row],[Befolyt]]</f>
        <v>#VALUE!</v>
      </c>
      <c r="B8751" t="e">
        <f>Table1[[#This Row],[ÜK]]</f>
        <v>#VALUE!</v>
      </c>
      <c r="C8751" s="3" t="e">
        <f>Table1[[#This Row],[Szla]]</f>
        <v>#VALUE!</v>
      </c>
      <c r="D8751" s="6" t="e">
        <f>Table1[[#This Row],[Kelt_hó]]</f>
        <v>#VALUE!</v>
      </c>
      <c r="E8751" t="e">
        <f>Table1[[#This Row],[Vevő]]</f>
        <v>#VALUE!</v>
      </c>
      <c r="F8751" t="e">
        <f>Table1[[#This Row],[Termékkör]]</f>
        <v>#VALUE!</v>
      </c>
      <c r="G8751" s="4" t="e">
        <f>Table1[[#This Row],[SzumElad]]</f>
        <v>#VALUE!</v>
      </c>
      <c r="H8751" s="7" t="e">
        <f>Table1[[#This Row],[Jut_%]]</f>
        <v>#VALUE!</v>
      </c>
      <c r="I8751" s="4" t="e">
        <f>Table1[[#This Row],[Jut]]</f>
        <v>#VALUE!</v>
      </c>
      <c r="J8751" s="4" t="e">
        <f>Table1[[#This Row],[Column1]]</f>
        <v>#VALUE!</v>
      </c>
    </row>
    <row r="8752" spans="1:10" hidden="1" x14ac:dyDescent="0.3">
      <c r="A8752" s="2" t="e">
        <f>Table1[[#This Row],[Befolyt]]</f>
        <v>#VALUE!</v>
      </c>
      <c r="B8752" t="e">
        <f>Table1[[#This Row],[ÜK]]</f>
        <v>#VALUE!</v>
      </c>
      <c r="C8752" s="3" t="e">
        <f>Table1[[#This Row],[Szla]]</f>
        <v>#VALUE!</v>
      </c>
      <c r="D8752" s="6" t="e">
        <f>Table1[[#This Row],[Kelt_hó]]</f>
        <v>#VALUE!</v>
      </c>
      <c r="E8752" t="e">
        <f>Table1[[#This Row],[Vevő]]</f>
        <v>#VALUE!</v>
      </c>
      <c r="F8752" t="e">
        <f>Table1[[#This Row],[Termékkör]]</f>
        <v>#VALUE!</v>
      </c>
      <c r="G8752" s="4" t="e">
        <f>Table1[[#This Row],[SzumElad]]</f>
        <v>#VALUE!</v>
      </c>
      <c r="H8752" s="7" t="e">
        <f>Table1[[#This Row],[Jut_%]]</f>
        <v>#VALUE!</v>
      </c>
      <c r="I8752" s="4" t="e">
        <f>Table1[[#This Row],[Jut]]</f>
        <v>#VALUE!</v>
      </c>
      <c r="J8752" s="4" t="e">
        <f>Table1[[#This Row],[Column1]]</f>
        <v>#VALUE!</v>
      </c>
    </row>
    <row r="8753" spans="1:10" hidden="1" x14ac:dyDescent="0.3">
      <c r="A8753" s="2" t="e">
        <f>Table1[[#This Row],[Befolyt]]</f>
        <v>#VALUE!</v>
      </c>
      <c r="B8753" t="e">
        <f>Table1[[#This Row],[ÜK]]</f>
        <v>#VALUE!</v>
      </c>
      <c r="C8753" s="3" t="e">
        <f>Table1[[#This Row],[Szla]]</f>
        <v>#VALUE!</v>
      </c>
      <c r="D8753" s="6" t="e">
        <f>Table1[[#This Row],[Kelt_hó]]</f>
        <v>#VALUE!</v>
      </c>
      <c r="E8753" t="e">
        <f>Table1[[#This Row],[Vevő]]</f>
        <v>#VALUE!</v>
      </c>
      <c r="F8753" t="e">
        <f>Table1[[#This Row],[Termékkör]]</f>
        <v>#VALUE!</v>
      </c>
      <c r="G8753" s="4" t="e">
        <f>Table1[[#This Row],[SzumElad]]</f>
        <v>#VALUE!</v>
      </c>
      <c r="H8753" s="7" t="e">
        <f>Table1[[#This Row],[Jut_%]]</f>
        <v>#VALUE!</v>
      </c>
      <c r="I8753" s="4" t="e">
        <f>Table1[[#This Row],[Jut]]</f>
        <v>#VALUE!</v>
      </c>
      <c r="J8753" s="4" t="e">
        <f>Table1[[#This Row],[Column1]]</f>
        <v>#VALUE!</v>
      </c>
    </row>
    <row r="8754" spans="1:10" hidden="1" x14ac:dyDescent="0.3">
      <c r="A8754" s="2" t="e">
        <f>Table1[[#This Row],[Befolyt]]</f>
        <v>#VALUE!</v>
      </c>
      <c r="B8754" t="e">
        <f>Table1[[#This Row],[ÜK]]</f>
        <v>#VALUE!</v>
      </c>
      <c r="C8754" s="3" t="e">
        <f>Table1[[#This Row],[Szla]]</f>
        <v>#VALUE!</v>
      </c>
      <c r="D8754" s="6" t="e">
        <f>Table1[[#This Row],[Kelt_hó]]</f>
        <v>#VALUE!</v>
      </c>
      <c r="E8754" t="e">
        <f>Table1[[#This Row],[Vevő]]</f>
        <v>#VALUE!</v>
      </c>
      <c r="F8754" t="e">
        <f>Table1[[#This Row],[Termékkör]]</f>
        <v>#VALUE!</v>
      </c>
      <c r="G8754" s="4" t="e">
        <f>Table1[[#This Row],[SzumElad]]</f>
        <v>#VALUE!</v>
      </c>
      <c r="H8754" s="7" t="e">
        <f>Table1[[#This Row],[Jut_%]]</f>
        <v>#VALUE!</v>
      </c>
      <c r="I8754" s="4" t="e">
        <f>Table1[[#This Row],[Jut]]</f>
        <v>#VALUE!</v>
      </c>
      <c r="J8754" s="4" t="e">
        <f>Table1[[#This Row],[Column1]]</f>
        <v>#VALUE!</v>
      </c>
    </row>
    <row r="8755" spans="1:10" hidden="1" x14ac:dyDescent="0.3">
      <c r="A8755" s="2" t="e">
        <f>Table1[[#This Row],[Befolyt]]</f>
        <v>#VALUE!</v>
      </c>
      <c r="B8755" t="e">
        <f>Table1[[#This Row],[ÜK]]</f>
        <v>#VALUE!</v>
      </c>
      <c r="C8755" s="3" t="e">
        <f>Table1[[#This Row],[Szla]]</f>
        <v>#VALUE!</v>
      </c>
      <c r="D8755" s="6" t="e">
        <f>Table1[[#This Row],[Kelt_hó]]</f>
        <v>#VALUE!</v>
      </c>
      <c r="E8755" t="e">
        <f>Table1[[#This Row],[Vevő]]</f>
        <v>#VALUE!</v>
      </c>
      <c r="F8755" t="e">
        <f>Table1[[#This Row],[Termékkör]]</f>
        <v>#VALUE!</v>
      </c>
      <c r="G8755" s="4" t="e">
        <f>Table1[[#This Row],[SzumElad]]</f>
        <v>#VALUE!</v>
      </c>
      <c r="H8755" s="7" t="e">
        <f>Table1[[#This Row],[Jut_%]]</f>
        <v>#VALUE!</v>
      </c>
      <c r="I8755" s="4" t="e">
        <f>Table1[[#This Row],[Jut]]</f>
        <v>#VALUE!</v>
      </c>
      <c r="J8755" s="4" t="e">
        <f>Table1[[#This Row],[Column1]]</f>
        <v>#VALUE!</v>
      </c>
    </row>
    <row r="8756" spans="1:10" hidden="1" x14ac:dyDescent="0.3">
      <c r="A8756" s="2" t="e">
        <f>Table1[[#This Row],[Befolyt]]</f>
        <v>#VALUE!</v>
      </c>
      <c r="B8756" t="e">
        <f>Table1[[#This Row],[ÜK]]</f>
        <v>#VALUE!</v>
      </c>
      <c r="C8756" s="3" t="e">
        <f>Table1[[#This Row],[Szla]]</f>
        <v>#VALUE!</v>
      </c>
      <c r="D8756" s="6" t="e">
        <f>Table1[[#This Row],[Kelt_hó]]</f>
        <v>#VALUE!</v>
      </c>
      <c r="E8756" t="e">
        <f>Table1[[#This Row],[Vevő]]</f>
        <v>#VALUE!</v>
      </c>
      <c r="F8756" t="e">
        <f>Table1[[#This Row],[Termékkör]]</f>
        <v>#VALUE!</v>
      </c>
      <c r="G8756" s="4" t="e">
        <f>Table1[[#This Row],[SzumElad]]</f>
        <v>#VALUE!</v>
      </c>
      <c r="H8756" s="7" t="e">
        <f>Table1[[#This Row],[Jut_%]]</f>
        <v>#VALUE!</v>
      </c>
      <c r="I8756" s="4" t="e">
        <f>Table1[[#This Row],[Jut]]</f>
        <v>#VALUE!</v>
      </c>
      <c r="J8756" s="4" t="e">
        <f>Table1[[#This Row],[Column1]]</f>
        <v>#VALUE!</v>
      </c>
    </row>
    <row r="8757" spans="1:10" hidden="1" x14ac:dyDescent="0.3">
      <c r="A8757" s="2" t="e">
        <f>Table1[[#This Row],[Befolyt]]</f>
        <v>#VALUE!</v>
      </c>
      <c r="B8757" t="e">
        <f>Table1[[#This Row],[ÜK]]</f>
        <v>#VALUE!</v>
      </c>
      <c r="C8757" s="3" t="e">
        <f>Table1[[#This Row],[Szla]]</f>
        <v>#VALUE!</v>
      </c>
      <c r="D8757" s="6" t="e">
        <f>Table1[[#This Row],[Kelt_hó]]</f>
        <v>#VALUE!</v>
      </c>
      <c r="E8757" t="e">
        <f>Table1[[#This Row],[Vevő]]</f>
        <v>#VALUE!</v>
      </c>
      <c r="F8757" t="e">
        <f>Table1[[#This Row],[Termékkör]]</f>
        <v>#VALUE!</v>
      </c>
      <c r="G8757" s="4" t="e">
        <f>Table1[[#This Row],[SzumElad]]</f>
        <v>#VALUE!</v>
      </c>
      <c r="H8757" s="7" t="e">
        <f>Table1[[#This Row],[Jut_%]]</f>
        <v>#VALUE!</v>
      </c>
      <c r="I8757" s="4" t="e">
        <f>Table1[[#This Row],[Jut]]</f>
        <v>#VALUE!</v>
      </c>
      <c r="J8757" s="4" t="e">
        <f>Table1[[#This Row],[Column1]]</f>
        <v>#VALUE!</v>
      </c>
    </row>
    <row r="8758" spans="1:10" hidden="1" x14ac:dyDescent="0.3">
      <c r="A8758" s="2" t="e">
        <f>Table1[[#This Row],[Befolyt]]</f>
        <v>#VALUE!</v>
      </c>
      <c r="B8758" t="e">
        <f>Table1[[#This Row],[ÜK]]</f>
        <v>#VALUE!</v>
      </c>
      <c r="C8758" s="3" t="e">
        <f>Table1[[#This Row],[Szla]]</f>
        <v>#VALUE!</v>
      </c>
      <c r="D8758" s="6" t="e">
        <f>Table1[[#This Row],[Kelt_hó]]</f>
        <v>#VALUE!</v>
      </c>
      <c r="E8758" t="e">
        <f>Table1[[#This Row],[Vevő]]</f>
        <v>#VALUE!</v>
      </c>
      <c r="F8758" t="e">
        <f>Table1[[#This Row],[Termékkör]]</f>
        <v>#VALUE!</v>
      </c>
      <c r="G8758" s="4" t="e">
        <f>Table1[[#This Row],[SzumElad]]</f>
        <v>#VALUE!</v>
      </c>
      <c r="H8758" s="7" t="e">
        <f>Table1[[#This Row],[Jut_%]]</f>
        <v>#VALUE!</v>
      </c>
      <c r="I8758" s="4" t="e">
        <f>Table1[[#This Row],[Jut]]</f>
        <v>#VALUE!</v>
      </c>
      <c r="J8758" s="4" t="e">
        <f>Table1[[#This Row],[Column1]]</f>
        <v>#VALUE!</v>
      </c>
    </row>
    <row r="8759" spans="1:10" hidden="1" x14ac:dyDescent="0.3">
      <c r="A8759" s="2" t="e">
        <f>Table1[[#This Row],[Befolyt]]</f>
        <v>#VALUE!</v>
      </c>
      <c r="B8759" t="e">
        <f>Table1[[#This Row],[ÜK]]</f>
        <v>#VALUE!</v>
      </c>
      <c r="C8759" s="3" t="e">
        <f>Table1[[#This Row],[Szla]]</f>
        <v>#VALUE!</v>
      </c>
      <c r="D8759" s="6" t="e">
        <f>Table1[[#This Row],[Kelt_hó]]</f>
        <v>#VALUE!</v>
      </c>
      <c r="E8759" t="e">
        <f>Table1[[#This Row],[Vevő]]</f>
        <v>#VALUE!</v>
      </c>
      <c r="F8759" t="e">
        <f>Table1[[#This Row],[Termékkör]]</f>
        <v>#VALUE!</v>
      </c>
      <c r="G8759" s="4" t="e">
        <f>Table1[[#This Row],[SzumElad]]</f>
        <v>#VALUE!</v>
      </c>
      <c r="H8759" s="7" t="e">
        <f>Table1[[#This Row],[Jut_%]]</f>
        <v>#VALUE!</v>
      </c>
      <c r="I8759" s="4" t="e">
        <f>Table1[[#This Row],[Jut]]</f>
        <v>#VALUE!</v>
      </c>
      <c r="J8759" s="4" t="e">
        <f>Table1[[#This Row],[Column1]]</f>
        <v>#VALUE!</v>
      </c>
    </row>
    <row r="8760" spans="1:10" hidden="1" x14ac:dyDescent="0.3">
      <c r="A8760" s="2" t="e">
        <f>Table1[[#This Row],[Befolyt]]</f>
        <v>#VALUE!</v>
      </c>
      <c r="B8760" t="e">
        <f>Table1[[#This Row],[ÜK]]</f>
        <v>#VALUE!</v>
      </c>
      <c r="C8760" s="3" t="e">
        <f>Table1[[#This Row],[Szla]]</f>
        <v>#VALUE!</v>
      </c>
      <c r="D8760" s="6" t="e">
        <f>Table1[[#This Row],[Kelt_hó]]</f>
        <v>#VALUE!</v>
      </c>
      <c r="E8760" t="e">
        <f>Table1[[#This Row],[Vevő]]</f>
        <v>#VALUE!</v>
      </c>
      <c r="F8760" t="e">
        <f>Table1[[#This Row],[Termékkör]]</f>
        <v>#VALUE!</v>
      </c>
      <c r="G8760" s="4" t="e">
        <f>Table1[[#This Row],[SzumElad]]</f>
        <v>#VALUE!</v>
      </c>
      <c r="H8760" s="7" t="e">
        <f>Table1[[#This Row],[Jut_%]]</f>
        <v>#VALUE!</v>
      </c>
      <c r="I8760" s="4" t="e">
        <f>Table1[[#This Row],[Jut]]</f>
        <v>#VALUE!</v>
      </c>
      <c r="J8760" s="4" t="e">
        <f>Table1[[#This Row],[Column1]]</f>
        <v>#VALUE!</v>
      </c>
    </row>
    <row r="8761" spans="1:10" hidden="1" x14ac:dyDescent="0.3">
      <c r="A8761" s="2" t="e">
        <f>Table1[[#This Row],[Befolyt]]</f>
        <v>#VALUE!</v>
      </c>
      <c r="B8761" t="e">
        <f>Table1[[#This Row],[ÜK]]</f>
        <v>#VALUE!</v>
      </c>
      <c r="C8761" s="3" t="e">
        <f>Table1[[#This Row],[Szla]]</f>
        <v>#VALUE!</v>
      </c>
      <c r="D8761" s="6" t="e">
        <f>Table1[[#This Row],[Kelt_hó]]</f>
        <v>#VALUE!</v>
      </c>
      <c r="E8761" t="e">
        <f>Table1[[#This Row],[Vevő]]</f>
        <v>#VALUE!</v>
      </c>
      <c r="F8761" t="e">
        <f>Table1[[#This Row],[Termékkör]]</f>
        <v>#VALUE!</v>
      </c>
      <c r="G8761" s="4" t="e">
        <f>Table1[[#This Row],[SzumElad]]</f>
        <v>#VALUE!</v>
      </c>
      <c r="H8761" s="7" t="e">
        <f>Table1[[#This Row],[Jut_%]]</f>
        <v>#VALUE!</v>
      </c>
      <c r="I8761" s="4" t="e">
        <f>Table1[[#This Row],[Jut]]</f>
        <v>#VALUE!</v>
      </c>
      <c r="J8761" s="4" t="e">
        <f>Table1[[#This Row],[Column1]]</f>
        <v>#VALUE!</v>
      </c>
    </row>
    <row r="8762" spans="1:10" hidden="1" x14ac:dyDescent="0.3">
      <c r="A8762" s="2" t="e">
        <f>Table1[[#This Row],[Befolyt]]</f>
        <v>#VALUE!</v>
      </c>
      <c r="B8762" t="e">
        <f>Table1[[#This Row],[ÜK]]</f>
        <v>#VALUE!</v>
      </c>
      <c r="C8762" s="3" t="e">
        <f>Table1[[#This Row],[Szla]]</f>
        <v>#VALUE!</v>
      </c>
      <c r="D8762" s="6" t="e">
        <f>Table1[[#This Row],[Kelt_hó]]</f>
        <v>#VALUE!</v>
      </c>
      <c r="E8762" t="e">
        <f>Table1[[#This Row],[Vevő]]</f>
        <v>#VALUE!</v>
      </c>
      <c r="F8762" t="e">
        <f>Table1[[#This Row],[Termékkör]]</f>
        <v>#VALUE!</v>
      </c>
      <c r="G8762" s="4" t="e">
        <f>Table1[[#This Row],[SzumElad]]</f>
        <v>#VALUE!</v>
      </c>
      <c r="H8762" s="7" t="e">
        <f>Table1[[#This Row],[Jut_%]]</f>
        <v>#VALUE!</v>
      </c>
      <c r="I8762" s="4" t="e">
        <f>Table1[[#This Row],[Jut]]</f>
        <v>#VALUE!</v>
      </c>
      <c r="J8762" s="4" t="e">
        <f>Table1[[#This Row],[Column1]]</f>
        <v>#VALUE!</v>
      </c>
    </row>
    <row r="8763" spans="1:10" hidden="1" x14ac:dyDescent="0.3">
      <c r="A8763" s="2" t="e">
        <f>Table1[[#This Row],[Befolyt]]</f>
        <v>#VALUE!</v>
      </c>
      <c r="B8763" t="e">
        <f>Table1[[#This Row],[ÜK]]</f>
        <v>#VALUE!</v>
      </c>
      <c r="C8763" s="3" t="e">
        <f>Table1[[#This Row],[Szla]]</f>
        <v>#VALUE!</v>
      </c>
      <c r="D8763" s="6" t="e">
        <f>Table1[[#This Row],[Kelt_hó]]</f>
        <v>#VALUE!</v>
      </c>
      <c r="E8763" t="e">
        <f>Table1[[#This Row],[Vevő]]</f>
        <v>#VALUE!</v>
      </c>
      <c r="F8763" t="e">
        <f>Table1[[#This Row],[Termékkör]]</f>
        <v>#VALUE!</v>
      </c>
      <c r="G8763" s="4" t="e">
        <f>Table1[[#This Row],[SzumElad]]</f>
        <v>#VALUE!</v>
      </c>
      <c r="H8763" s="7" t="e">
        <f>Table1[[#This Row],[Jut_%]]</f>
        <v>#VALUE!</v>
      </c>
      <c r="I8763" s="4" t="e">
        <f>Table1[[#This Row],[Jut]]</f>
        <v>#VALUE!</v>
      </c>
      <c r="J8763" s="4" t="e">
        <f>Table1[[#This Row],[Column1]]</f>
        <v>#VALUE!</v>
      </c>
    </row>
    <row r="8764" spans="1:10" hidden="1" x14ac:dyDescent="0.3">
      <c r="A8764" s="2" t="e">
        <f>Table1[[#This Row],[Befolyt]]</f>
        <v>#VALUE!</v>
      </c>
      <c r="B8764" t="e">
        <f>Table1[[#This Row],[ÜK]]</f>
        <v>#VALUE!</v>
      </c>
      <c r="C8764" s="3" t="e">
        <f>Table1[[#This Row],[Szla]]</f>
        <v>#VALUE!</v>
      </c>
      <c r="D8764" s="6" t="e">
        <f>Table1[[#This Row],[Kelt_hó]]</f>
        <v>#VALUE!</v>
      </c>
      <c r="E8764" t="e">
        <f>Table1[[#This Row],[Vevő]]</f>
        <v>#VALUE!</v>
      </c>
      <c r="F8764" t="e">
        <f>Table1[[#This Row],[Termékkör]]</f>
        <v>#VALUE!</v>
      </c>
      <c r="G8764" s="4" t="e">
        <f>Table1[[#This Row],[SzumElad]]</f>
        <v>#VALUE!</v>
      </c>
      <c r="H8764" s="7" t="e">
        <f>Table1[[#This Row],[Jut_%]]</f>
        <v>#VALUE!</v>
      </c>
      <c r="I8764" s="4" t="e">
        <f>Table1[[#This Row],[Jut]]</f>
        <v>#VALUE!</v>
      </c>
      <c r="J8764" s="4" t="e">
        <f>Table1[[#This Row],[Column1]]</f>
        <v>#VALUE!</v>
      </c>
    </row>
    <row r="8765" spans="1:10" hidden="1" x14ac:dyDescent="0.3">
      <c r="A8765" s="2" t="e">
        <f>Table1[[#This Row],[Befolyt]]</f>
        <v>#VALUE!</v>
      </c>
      <c r="B8765" t="e">
        <f>Table1[[#This Row],[ÜK]]</f>
        <v>#VALUE!</v>
      </c>
      <c r="C8765" s="3" t="e">
        <f>Table1[[#This Row],[Szla]]</f>
        <v>#VALUE!</v>
      </c>
      <c r="D8765" s="6" t="e">
        <f>Table1[[#This Row],[Kelt_hó]]</f>
        <v>#VALUE!</v>
      </c>
      <c r="E8765" t="e">
        <f>Table1[[#This Row],[Vevő]]</f>
        <v>#VALUE!</v>
      </c>
      <c r="F8765" t="e">
        <f>Table1[[#This Row],[Termékkör]]</f>
        <v>#VALUE!</v>
      </c>
      <c r="G8765" s="4" t="e">
        <f>Table1[[#This Row],[SzumElad]]</f>
        <v>#VALUE!</v>
      </c>
      <c r="H8765" s="7" t="e">
        <f>Table1[[#This Row],[Jut_%]]</f>
        <v>#VALUE!</v>
      </c>
      <c r="I8765" s="4" t="e">
        <f>Table1[[#This Row],[Jut]]</f>
        <v>#VALUE!</v>
      </c>
      <c r="J8765" s="4" t="e">
        <f>Table1[[#This Row],[Column1]]</f>
        <v>#VALUE!</v>
      </c>
    </row>
    <row r="8766" spans="1:10" hidden="1" x14ac:dyDescent="0.3">
      <c r="A8766" s="2" t="e">
        <f>Table1[[#This Row],[Befolyt]]</f>
        <v>#VALUE!</v>
      </c>
      <c r="B8766" t="e">
        <f>Table1[[#This Row],[ÜK]]</f>
        <v>#VALUE!</v>
      </c>
      <c r="C8766" s="3" t="e">
        <f>Table1[[#This Row],[Szla]]</f>
        <v>#VALUE!</v>
      </c>
      <c r="D8766" s="6" t="e">
        <f>Table1[[#This Row],[Kelt_hó]]</f>
        <v>#VALUE!</v>
      </c>
      <c r="E8766" t="e">
        <f>Table1[[#This Row],[Vevő]]</f>
        <v>#VALUE!</v>
      </c>
      <c r="F8766" t="e">
        <f>Table1[[#This Row],[Termékkör]]</f>
        <v>#VALUE!</v>
      </c>
      <c r="G8766" s="4" t="e">
        <f>Table1[[#This Row],[SzumElad]]</f>
        <v>#VALUE!</v>
      </c>
      <c r="H8766" s="7" t="e">
        <f>Table1[[#This Row],[Jut_%]]</f>
        <v>#VALUE!</v>
      </c>
      <c r="I8766" s="4" t="e">
        <f>Table1[[#This Row],[Jut]]</f>
        <v>#VALUE!</v>
      </c>
      <c r="J8766" s="4" t="e">
        <f>Table1[[#This Row],[Column1]]</f>
        <v>#VALUE!</v>
      </c>
    </row>
    <row r="8767" spans="1:10" hidden="1" x14ac:dyDescent="0.3">
      <c r="A8767" s="2" t="e">
        <f>Table1[[#This Row],[Befolyt]]</f>
        <v>#VALUE!</v>
      </c>
      <c r="B8767" t="e">
        <f>Table1[[#This Row],[ÜK]]</f>
        <v>#VALUE!</v>
      </c>
      <c r="C8767" s="3" t="e">
        <f>Table1[[#This Row],[Szla]]</f>
        <v>#VALUE!</v>
      </c>
      <c r="D8767" s="6" t="e">
        <f>Table1[[#This Row],[Kelt_hó]]</f>
        <v>#VALUE!</v>
      </c>
      <c r="E8767" t="e">
        <f>Table1[[#This Row],[Vevő]]</f>
        <v>#VALUE!</v>
      </c>
      <c r="F8767" t="e">
        <f>Table1[[#This Row],[Termékkör]]</f>
        <v>#VALUE!</v>
      </c>
      <c r="G8767" s="4" t="e">
        <f>Table1[[#This Row],[SzumElad]]</f>
        <v>#VALUE!</v>
      </c>
      <c r="H8767" s="7" t="e">
        <f>Table1[[#This Row],[Jut_%]]</f>
        <v>#VALUE!</v>
      </c>
      <c r="I8767" s="4" t="e">
        <f>Table1[[#This Row],[Jut]]</f>
        <v>#VALUE!</v>
      </c>
      <c r="J8767" s="4" t="e">
        <f>Table1[[#This Row],[Column1]]</f>
        <v>#VALUE!</v>
      </c>
    </row>
    <row r="8768" spans="1:10" hidden="1" x14ac:dyDescent="0.3">
      <c r="A8768" s="2" t="e">
        <f>Table1[[#This Row],[Befolyt]]</f>
        <v>#VALUE!</v>
      </c>
      <c r="B8768" t="e">
        <f>Table1[[#This Row],[ÜK]]</f>
        <v>#VALUE!</v>
      </c>
      <c r="C8768" s="3" t="e">
        <f>Table1[[#This Row],[Szla]]</f>
        <v>#VALUE!</v>
      </c>
      <c r="D8768" s="6" t="e">
        <f>Table1[[#This Row],[Kelt_hó]]</f>
        <v>#VALUE!</v>
      </c>
      <c r="E8768" t="e">
        <f>Table1[[#This Row],[Vevő]]</f>
        <v>#VALUE!</v>
      </c>
      <c r="F8768" t="e">
        <f>Table1[[#This Row],[Termékkör]]</f>
        <v>#VALUE!</v>
      </c>
      <c r="G8768" s="4" t="e">
        <f>Table1[[#This Row],[SzumElad]]</f>
        <v>#VALUE!</v>
      </c>
      <c r="H8768" s="7" t="e">
        <f>Table1[[#This Row],[Jut_%]]</f>
        <v>#VALUE!</v>
      </c>
      <c r="I8768" s="4" t="e">
        <f>Table1[[#This Row],[Jut]]</f>
        <v>#VALUE!</v>
      </c>
      <c r="J8768" s="4" t="e">
        <f>Table1[[#This Row],[Column1]]</f>
        <v>#VALUE!</v>
      </c>
    </row>
    <row r="8769" spans="1:10" hidden="1" x14ac:dyDescent="0.3">
      <c r="A8769" s="2" t="e">
        <f>Table1[[#This Row],[Befolyt]]</f>
        <v>#VALUE!</v>
      </c>
      <c r="B8769" t="e">
        <f>Table1[[#This Row],[ÜK]]</f>
        <v>#VALUE!</v>
      </c>
      <c r="C8769" s="3" t="e">
        <f>Table1[[#This Row],[Szla]]</f>
        <v>#VALUE!</v>
      </c>
      <c r="D8769" s="6" t="e">
        <f>Table1[[#This Row],[Kelt_hó]]</f>
        <v>#VALUE!</v>
      </c>
      <c r="E8769" t="e">
        <f>Table1[[#This Row],[Vevő]]</f>
        <v>#VALUE!</v>
      </c>
      <c r="F8769" t="e">
        <f>Table1[[#This Row],[Termékkör]]</f>
        <v>#VALUE!</v>
      </c>
      <c r="G8769" s="4" t="e">
        <f>Table1[[#This Row],[SzumElad]]</f>
        <v>#VALUE!</v>
      </c>
      <c r="H8769" s="7" t="e">
        <f>Table1[[#This Row],[Jut_%]]</f>
        <v>#VALUE!</v>
      </c>
      <c r="I8769" s="4" t="e">
        <f>Table1[[#This Row],[Jut]]</f>
        <v>#VALUE!</v>
      </c>
      <c r="J8769" s="4" t="e">
        <f>Table1[[#This Row],[Column1]]</f>
        <v>#VALUE!</v>
      </c>
    </row>
    <row r="8770" spans="1:10" hidden="1" x14ac:dyDescent="0.3">
      <c r="A8770" s="2" t="e">
        <f>Table1[[#This Row],[Befolyt]]</f>
        <v>#VALUE!</v>
      </c>
      <c r="B8770" t="e">
        <f>Table1[[#This Row],[ÜK]]</f>
        <v>#VALUE!</v>
      </c>
      <c r="C8770" s="3" t="e">
        <f>Table1[[#This Row],[Szla]]</f>
        <v>#VALUE!</v>
      </c>
      <c r="D8770" s="6" t="e">
        <f>Table1[[#This Row],[Kelt_hó]]</f>
        <v>#VALUE!</v>
      </c>
      <c r="E8770" t="e">
        <f>Table1[[#This Row],[Vevő]]</f>
        <v>#VALUE!</v>
      </c>
      <c r="F8770" t="e">
        <f>Table1[[#This Row],[Termékkör]]</f>
        <v>#VALUE!</v>
      </c>
      <c r="G8770" s="4" t="e">
        <f>Table1[[#This Row],[SzumElad]]</f>
        <v>#VALUE!</v>
      </c>
      <c r="H8770" s="7" t="e">
        <f>Table1[[#This Row],[Jut_%]]</f>
        <v>#VALUE!</v>
      </c>
      <c r="I8770" s="4" t="e">
        <f>Table1[[#This Row],[Jut]]</f>
        <v>#VALUE!</v>
      </c>
      <c r="J8770" s="4" t="e">
        <f>Table1[[#This Row],[Column1]]</f>
        <v>#VALUE!</v>
      </c>
    </row>
    <row r="8771" spans="1:10" hidden="1" x14ac:dyDescent="0.3">
      <c r="A8771" s="2" t="e">
        <f>Table1[[#This Row],[Befolyt]]</f>
        <v>#VALUE!</v>
      </c>
      <c r="B8771" t="e">
        <f>Table1[[#This Row],[ÜK]]</f>
        <v>#VALUE!</v>
      </c>
      <c r="C8771" s="3" t="e">
        <f>Table1[[#This Row],[Szla]]</f>
        <v>#VALUE!</v>
      </c>
      <c r="D8771" s="6" t="e">
        <f>Table1[[#This Row],[Kelt_hó]]</f>
        <v>#VALUE!</v>
      </c>
      <c r="E8771" t="e">
        <f>Table1[[#This Row],[Vevő]]</f>
        <v>#VALUE!</v>
      </c>
      <c r="F8771" t="e">
        <f>Table1[[#This Row],[Termékkör]]</f>
        <v>#VALUE!</v>
      </c>
      <c r="G8771" s="4" t="e">
        <f>Table1[[#This Row],[SzumElad]]</f>
        <v>#VALUE!</v>
      </c>
      <c r="H8771" s="7" t="e">
        <f>Table1[[#This Row],[Jut_%]]</f>
        <v>#VALUE!</v>
      </c>
      <c r="I8771" s="4" t="e">
        <f>Table1[[#This Row],[Jut]]</f>
        <v>#VALUE!</v>
      </c>
      <c r="J8771" s="4" t="e">
        <f>Table1[[#This Row],[Column1]]</f>
        <v>#VALUE!</v>
      </c>
    </row>
    <row r="8772" spans="1:10" hidden="1" x14ac:dyDescent="0.3">
      <c r="A8772" s="2" t="e">
        <f>Table1[[#This Row],[Befolyt]]</f>
        <v>#VALUE!</v>
      </c>
      <c r="B8772" t="e">
        <f>Table1[[#This Row],[ÜK]]</f>
        <v>#VALUE!</v>
      </c>
      <c r="C8772" s="3" t="e">
        <f>Table1[[#This Row],[Szla]]</f>
        <v>#VALUE!</v>
      </c>
      <c r="D8772" s="6" t="e">
        <f>Table1[[#This Row],[Kelt_hó]]</f>
        <v>#VALUE!</v>
      </c>
      <c r="E8772" t="e">
        <f>Table1[[#This Row],[Vevő]]</f>
        <v>#VALUE!</v>
      </c>
      <c r="F8772" t="e">
        <f>Table1[[#This Row],[Termékkör]]</f>
        <v>#VALUE!</v>
      </c>
      <c r="G8772" s="4" t="e">
        <f>Table1[[#This Row],[SzumElad]]</f>
        <v>#VALUE!</v>
      </c>
      <c r="H8772" s="7" t="e">
        <f>Table1[[#This Row],[Jut_%]]</f>
        <v>#VALUE!</v>
      </c>
      <c r="I8772" s="4" t="e">
        <f>Table1[[#This Row],[Jut]]</f>
        <v>#VALUE!</v>
      </c>
      <c r="J8772" s="4" t="e">
        <f>Table1[[#This Row],[Column1]]</f>
        <v>#VALUE!</v>
      </c>
    </row>
    <row r="8773" spans="1:10" hidden="1" x14ac:dyDescent="0.3">
      <c r="A8773" s="2" t="e">
        <f>Table1[[#This Row],[Befolyt]]</f>
        <v>#VALUE!</v>
      </c>
      <c r="B8773" t="e">
        <f>Table1[[#This Row],[ÜK]]</f>
        <v>#VALUE!</v>
      </c>
      <c r="C8773" s="3" t="e">
        <f>Table1[[#This Row],[Szla]]</f>
        <v>#VALUE!</v>
      </c>
      <c r="D8773" s="6" t="e">
        <f>Table1[[#This Row],[Kelt_hó]]</f>
        <v>#VALUE!</v>
      </c>
      <c r="E8773" t="e">
        <f>Table1[[#This Row],[Vevő]]</f>
        <v>#VALUE!</v>
      </c>
      <c r="F8773" t="e">
        <f>Table1[[#This Row],[Termékkör]]</f>
        <v>#VALUE!</v>
      </c>
      <c r="G8773" s="4" t="e">
        <f>Table1[[#This Row],[SzumElad]]</f>
        <v>#VALUE!</v>
      </c>
      <c r="H8773" s="7" t="e">
        <f>Table1[[#This Row],[Jut_%]]</f>
        <v>#VALUE!</v>
      </c>
      <c r="I8773" s="4" t="e">
        <f>Table1[[#This Row],[Jut]]</f>
        <v>#VALUE!</v>
      </c>
      <c r="J8773" s="4" t="e">
        <f>Table1[[#This Row],[Column1]]</f>
        <v>#VALUE!</v>
      </c>
    </row>
    <row r="8774" spans="1:10" hidden="1" x14ac:dyDescent="0.3">
      <c r="A8774" s="2" t="e">
        <f>Table1[[#This Row],[Befolyt]]</f>
        <v>#VALUE!</v>
      </c>
      <c r="B8774" t="e">
        <f>Table1[[#This Row],[ÜK]]</f>
        <v>#VALUE!</v>
      </c>
      <c r="C8774" s="3" t="e">
        <f>Table1[[#This Row],[Szla]]</f>
        <v>#VALUE!</v>
      </c>
      <c r="D8774" s="6" t="e">
        <f>Table1[[#This Row],[Kelt_hó]]</f>
        <v>#VALUE!</v>
      </c>
      <c r="E8774" t="e">
        <f>Table1[[#This Row],[Vevő]]</f>
        <v>#VALUE!</v>
      </c>
      <c r="F8774" t="e">
        <f>Table1[[#This Row],[Termékkör]]</f>
        <v>#VALUE!</v>
      </c>
      <c r="G8774" s="4" t="e">
        <f>Table1[[#This Row],[SzumElad]]</f>
        <v>#VALUE!</v>
      </c>
      <c r="H8774" s="7" t="e">
        <f>Table1[[#This Row],[Jut_%]]</f>
        <v>#VALUE!</v>
      </c>
      <c r="I8774" s="4" t="e">
        <f>Table1[[#This Row],[Jut]]</f>
        <v>#VALUE!</v>
      </c>
      <c r="J8774" s="4" t="e">
        <f>Table1[[#This Row],[Column1]]</f>
        <v>#VALUE!</v>
      </c>
    </row>
    <row r="8775" spans="1:10" hidden="1" x14ac:dyDescent="0.3">
      <c r="A8775" s="2" t="e">
        <f>Table1[[#This Row],[Befolyt]]</f>
        <v>#VALUE!</v>
      </c>
      <c r="B8775" t="e">
        <f>Table1[[#This Row],[ÜK]]</f>
        <v>#VALUE!</v>
      </c>
      <c r="C8775" s="3" t="e">
        <f>Table1[[#This Row],[Szla]]</f>
        <v>#VALUE!</v>
      </c>
      <c r="D8775" s="6" t="e">
        <f>Table1[[#This Row],[Kelt_hó]]</f>
        <v>#VALUE!</v>
      </c>
      <c r="E8775" t="e">
        <f>Table1[[#This Row],[Vevő]]</f>
        <v>#VALUE!</v>
      </c>
      <c r="F8775" t="e">
        <f>Table1[[#This Row],[Termékkör]]</f>
        <v>#VALUE!</v>
      </c>
      <c r="G8775" s="4" t="e">
        <f>Table1[[#This Row],[SzumElad]]</f>
        <v>#VALUE!</v>
      </c>
      <c r="H8775" s="7" t="e">
        <f>Table1[[#This Row],[Jut_%]]</f>
        <v>#VALUE!</v>
      </c>
      <c r="I8775" s="4" t="e">
        <f>Table1[[#This Row],[Jut]]</f>
        <v>#VALUE!</v>
      </c>
      <c r="J8775" s="4" t="e">
        <f>Table1[[#This Row],[Column1]]</f>
        <v>#VALUE!</v>
      </c>
    </row>
    <row r="8776" spans="1:10" hidden="1" x14ac:dyDescent="0.3">
      <c r="A8776" s="2" t="e">
        <f>Table1[[#This Row],[Befolyt]]</f>
        <v>#VALUE!</v>
      </c>
      <c r="B8776" t="e">
        <f>Table1[[#This Row],[ÜK]]</f>
        <v>#VALUE!</v>
      </c>
      <c r="C8776" s="3" t="e">
        <f>Table1[[#This Row],[Szla]]</f>
        <v>#VALUE!</v>
      </c>
      <c r="D8776" s="6" t="e">
        <f>Table1[[#This Row],[Kelt_hó]]</f>
        <v>#VALUE!</v>
      </c>
      <c r="E8776" t="e">
        <f>Table1[[#This Row],[Vevő]]</f>
        <v>#VALUE!</v>
      </c>
      <c r="F8776" t="e">
        <f>Table1[[#This Row],[Termékkör]]</f>
        <v>#VALUE!</v>
      </c>
      <c r="G8776" s="4" t="e">
        <f>Table1[[#This Row],[SzumElad]]</f>
        <v>#VALUE!</v>
      </c>
      <c r="H8776" s="7" t="e">
        <f>Table1[[#This Row],[Jut_%]]</f>
        <v>#VALUE!</v>
      </c>
      <c r="I8776" s="4" t="e">
        <f>Table1[[#This Row],[Jut]]</f>
        <v>#VALUE!</v>
      </c>
      <c r="J8776" s="4" t="e">
        <f>Table1[[#This Row],[Column1]]</f>
        <v>#VALUE!</v>
      </c>
    </row>
    <row r="8777" spans="1:10" hidden="1" x14ac:dyDescent="0.3">
      <c r="A8777" s="2" t="e">
        <f>Table1[[#This Row],[Befolyt]]</f>
        <v>#VALUE!</v>
      </c>
      <c r="B8777" t="e">
        <f>Table1[[#This Row],[ÜK]]</f>
        <v>#VALUE!</v>
      </c>
      <c r="C8777" s="3" t="e">
        <f>Table1[[#This Row],[Szla]]</f>
        <v>#VALUE!</v>
      </c>
      <c r="D8777" s="6" t="e">
        <f>Table1[[#This Row],[Kelt_hó]]</f>
        <v>#VALUE!</v>
      </c>
      <c r="E8777" t="e">
        <f>Table1[[#This Row],[Vevő]]</f>
        <v>#VALUE!</v>
      </c>
      <c r="F8777" t="e">
        <f>Table1[[#This Row],[Termékkör]]</f>
        <v>#VALUE!</v>
      </c>
      <c r="G8777" s="4" t="e">
        <f>Table1[[#This Row],[SzumElad]]</f>
        <v>#VALUE!</v>
      </c>
      <c r="H8777" s="7" t="e">
        <f>Table1[[#This Row],[Jut_%]]</f>
        <v>#VALUE!</v>
      </c>
      <c r="I8777" s="4" t="e">
        <f>Table1[[#This Row],[Jut]]</f>
        <v>#VALUE!</v>
      </c>
      <c r="J8777" s="4" t="e">
        <f>Table1[[#This Row],[Column1]]</f>
        <v>#VALUE!</v>
      </c>
    </row>
    <row r="8778" spans="1:10" hidden="1" x14ac:dyDescent="0.3">
      <c r="A8778" s="2" t="e">
        <f>Table1[[#This Row],[Befolyt]]</f>
        <v>#VALUE!</v>
      </c>
      <c r="B8778" t="e">
        <f>Table1[[#This Row],[ÜK]]</f>
        <v>#VALUE!</v>
      </c>
      <c r="C8778" s="3" t="e">
        <f>Table1[[#This Row],[Szla]]</f>
        <v>#VALUE!</v>
      </c>
      <c r="D8778" s="6" t="e">
        <f>Table1[[#This Row],[Kelt_hó]]</f>
        <v>#VALUE!</v>
      </c>
      <c r="E8778" t="e">
        <f>Table1[[#This Row],[Vevő]]</f>
        <v>#VALUE!</v>
      </c>
      <c r="F8778" t="e">
        <f>Table1[[#This Row],[Termékkör]]</f>
        <v>#VALUE!</v>
      </c>
      <c r="G8778" s="4" t="e">
        <f>Table1[[#This Row],[SzumElad]]</f>
        <v>#VALUE!</v>
      </c>
      <c r="H8778" s="7" t="e">
        <f>Table1[[#This Row],[Jut_%]]</f>
        <v>#VALUE!</v>
      </c>
      <c r="I8778" s="4" t="e">
        <f>Table1[[#This Row],[Jut]]</f>
        <v>#VALUE!</v>
      </c>
      <c r="J8778" s="4" t="e">
        <f>Table1[[#This Row],[Column1]]</f>
        <v>#VALUE!</v>
      </c>
    </row>
    <row r="8779" spans="1:10" hidden="1" x14ac:dyDescent="0.3">
      <c r="A8779" s="2" t="e">
        <f>Table1[[#This Row],[Befolyt]]</f>
        <v>#VALUE!</v>
      </c>
      <c r="B8779" t="e">
        <f>Table1[[#This Row],[ÜK]]</f>
        <v>#VALUE!</v>
      </c>
      <c r="C8779" s="3" t="e">
        <f>Table1[[#This Row],[Szla]]</f>
        <v>#VALUE!</v>
      </c>
      <c r="D8779" s="6" t="e">
        <f>Table1[[#This Row],[Kelt_hó]]</f>
        <v>#VALUE!</v>
      </c>
      <c r="E8779" t="e">
        <f>Table1[[#This Row],[Vevő]]</f>
        <v>#VALUE!</v>
      </c>
      <c r="F8779" t="e">
        <f>Table1[[#This Row],[Termékkör]]</f>
        <v>#VALUE!</v>
      </c>
      <c r="G8779" s="4" t="e">
        <f>Table1[[#This Row],[SzumElad]]</f>
        <v>#VALUE!</v>
      </c>
      <c r="H8779" s="7" t="e">
        <f>Table1[[#This Row],[Jut_%]]</f>
        <v>#VALUE!</v>
      </c>
      <c r="I8779" s="4" t="e">
        <f>Table1[[#This Row],[Jut]]</f>
        <v>#VALUE!</v>
      </c>
      <c r="J8779" s="4" t="e">
        <f>Table1[[#This Row],[Column1]]</f>
        <v>#VALUE!</v>
      </c>
    </row>
    <row r="8780" spans="1:10" hidden="1" x14ac:dyDescent="0.3">
      <c r="A8780" s="2" t="e">
        <f>Table1[[#This Row],[Befolyt]]</f>
        <v>#VALUE!</v>
      </c>
      <c r="B8780" t="e">
        <f>Table1[[#This Row],[ÜK]]</f>
        <v>#VALUE!</v>
      </c>
      <c r="C8780" s="3" t="e">
        <f>Table1[[#This Row],[Szla]]</f>
        <v>#VALUE!</v>
      </c>
      <c r="D8780" s="6" t="e">
        <f>Table1[[#This Row],[Kelt_hó]]</f>
        <v>#VALUE!</v>
      </c>
      <c r="E8780" t="e">
        <f>Table1[[#This Row],[Vevő]]</f>
        <v>#VALUE!</v>
      </c>
      <c r="F8780" t="e">
        <f>Table1[[#This Row],[Termékkör]]</f>
        <v>#VALUE!</v>
      </c>
      <c r="G8780" s="4" t="e">
        <f>Table1[[#This Row],[SzumElad]]</f>
        <v>#VALUE!</v>
      </c>
      <c r="H8780" s="7" t="e">
        <f>Table1[[#This Row],[Jut_%]]</f>
        <v>#VALUE!</v>
      </c>
      <c r="I8780" s="4" t="e">
        <f>Table1[[#This Row],[Jut]]</f>
        <v>#VALUE!</v>
      </c>
      <c r="J8780" s="4" t="e">
        <f>Table1[[#This Row],[Column1]]</f>
        <v>#VALUE!</v>
      </c>
    </row>
    <row r="8781" spans="1:10" hidden="1" x14ac:dyDescent="0.3">
      <c r="A8781" s="2" t="e">
        <f>Table1[[#This Row],[Befolyt]]</f>
        <v>#VALUE!</v>
      </c>
      <c r="B8781" t="e">
        <f>Table1[[#This Row],[ÜK]]</f>
        <v>#VALUE!</v>
      </c>
      <c r="C8781" s="3" t="e">
        <f>Table1[[#This Row],[Szla]]</f>
        <v>#VALUE!</v>
      </c>
      <c r="D8781" s="6" t="e">
        <f>Table1[[#This Row],[Kelt_hó]]</f>
        <v>#VALUE!</v>
      </c>
      <c r="E8781" t="e">
        <f>Table1[[#This Row],[Vevő]]</f>
        <v>#VALUE!</v>
      </c>
      <c r="F8781" t="e">
        <f>Table1[[#This Row],[Termékkör]]</f>
        <v>#VALUE!</v>
      </c>
      <c r="G8781" s="4" t="e">
        <f>Table1[[#This Row],[SzumElad]]</f>
        <v>#VALUE!</v>
      </c>
      <c r="H8781" s="7" t="e">
        <f>Table1[[#This Row],[Jut_%]]</f>
        <v>#VALUE!</v>
      </c>
      <c r="I8781" s="4" t="e">
        <f>Table1[[#This Row],[Jut]]</f>
        <v>#VALUE!</v>
      </c>
      <c r="J8781" s="4" t="e">
        <f>Table1[[#This Row],[Column1]]</f>
        <v>#VALUE!</v>
      </c>
    </row>
    <row r="8782" spans="1:10" hidden="1" x14ac:dyDescent="0.3">
      <c r="A8782" s="2" t="e">
        <f>Table1[[#This Row],[Befolyt]]</f>
        <v>#VALUE!</v>
      </c>
      <c r="B8782" t="e">
        <f>Table1[[#This Row],[ÜK]]</f>
        <v>#VALUE!</v>
      </c>
      <c r="C8782" s="3" t="e">
        <f>Table1[[#This Row],[Szla]]</f>
        <v>#VALUE!</v>
      </c>
      <c r="D8782" s="6" t="e">
        <f>Table1[[#This Row],[Kelt_hó]]</f>
        <v>#VALUE!</v>
      </c>
      <c r="E8782" t="e">
        <f>Table1[[#This Row],[Vevő]]</f>
        <v>#VALUE!</v>
      </c>
      <c r="F8782" t="e">
        <f>Table1[[#This Row],[Termékkör]]</f>
        <v>#VALUE!</v>
      </c>
      <c r="G8782" s="4" t="e">
        <f>Table1[[#This Row],[SzumElad]]</f>
        <v>#VALUE!</v>
      </c>
      <c r="H8782" s="7" t="e">
        <f>Table1[[#This Row],[Jut_%]]</f>
        <v>#VALUE!</v>
      </c>
      <c r="I8782" s="4" t="e">
        <f>Table1[[#This Row],[Jut]]</f>
        <v>#VALUE!</v>
      </c>
      <c r="J8782" s="4" t="e">
        <f>Table1[[#This Row],[Column1]]</f>
        <v>#VALUE!</v>
      </c>
    </row>
    <row r="8783" spans="1:10" hidden="1" x14ac:dyDescent="0.3">
      <c r="A8783" s="2" t="e">
        <f>Table1[[#This Row],[Befolyt]]</f>
        <v>#VALUE!</v>
      </c>
      <c r="B8783" t="e">
        <f>Table1[[#This Row],[ÜK]]</f>
        <v>#VALUE!</v>
      </c>
      <c r="C8783" s="3" t="e">
        <f>Table1[[#This Row],[Szla]]</f>
        <v>#VALUE!</v>
      </c>
      <c r="D8783" s="6" t="e">
        <f>Table1[[#This Row],[Kelt_hó]]</f>
        <v>#VALUE!</v>
      </c>
      <c r="E8783" t="e">
        <f>Table1[[#This Row],[Vevő]]</f>
        <v>#VALUE!</v>
      </c>
      <c r="F8783" t="e">
        <f>Table1[[#This Row],[Termékkör]]</f>
        <v>#VALUE!</v>
      </c>
      <c r="G8783" s="4" t="e">
        <f>Table1[[#This Row],[SzumElad]]</f>
        <v>#VALUE!</v>
      </c>
      <c r="H8783" s="7" t="e">
        <f>Table1[[#This Row],[Jut_%]]</f>
        <v>#VALUE!</v>
      </c>
      <c r="I8783" s="4" t="e">
        <f>Table1[[#This Row],[Jut]]</f>
        <v>#VALUE!</v>
      </c>
      <c r="J8783" s="4" t="e">
        <f>Table1[[#This Row],[Column1]]</f>
        <v>#VALUE!</v>
      </c>
    </row>
    <row r="8784" spans="1:10" hidden="1" x14ac:dyDescent="0.3">
      <c r="A8784" s="2" t="e">
        <f>Table1[[#This Row],[Befolyt]]</f>
        <v>#VALUE!</v>
      </c>
      <c r="B8784" t="e">
        <f>Table1[[#This Row],[ÜK]]</f>
        <v>#VALUE!</v>
      </c>
      <c r="C8784" s="3" t="e">
        <f>Table1[[#This Row],[Szla]]</f>
        <v>#VALUE!</v>
      </c>
      <c r="D8784" s="6" t="e">
        <f>Table1[[#This Row],[Kelt_hó]]</f>
        <v>#VALUE!</v>
      </c>
      <c r="E8784" t="e">
        <f>Table1[[#This Row],[Vevő]]</f>
        <v>#VALUE!</v>
      </c>
      <c r="F8784" t="e">
        <f>Table1[[#This Row],[Termékkör]]</f>
        <v>#VALUE!</v>
      </c>
      <c r="G8784" s="4" t="e">
        <f>Table1[[#This Row],[SzumElad]]</f>
        <v>#VALUE!</v>
      </c>
      <c r="H8784" s="7" t="e">
        <f>Table1[[#This Row],[Jut_%]]</f>
        <v>#VALUE!</v>
      </c>
      <c r="I8784" s="4" t="e">
        <f>Table1[[#This Row],[Jut]]</f>
        <v>#VALUE!</v>
      </c>
      <c r="J8784" s="4" t="e">
        <f>Table1[[#This Row],[Column1]]</f>
        <v>#VALUE!</v>
      </c>
    </row>
    <row r="8785" spans="1:10" hidden="1" x14ac:dyDescent="0.3">
      <c r="A8785" s="2" t="e">
        <f>Table1[[#This Row],[Befolyt]]</f>
        <v>#VALUE!</v>
      </c>
      <c r="B8785" t="e">
        <f>Table1[[#This Row],[ÜK]]</f>
        <v>#VALUE!</v>
      </c>
      <c r="C8785" s="3" t="e">
        <f>Table1[[#This Row],[Szla]]</f>
        <v>#VALUE!</v>
      </c>
      <c r="D8785" s="6" t="e">
        <f>Table1[[#This Row],[Kelt_hó]]</f>
        <v>#VALUE!</v>
      </c>
      <c r="E8785" t="e">
        <f>Table1[[#This Row],[Vevő]]</f>
        <v>#VALUE!</v>
      </c>
      <c r="F8785" t="e">
        <f>Table1[[#This Row],[Termékkör]]</f>
        <v>#VALUE!</v>
      </c>
      <c r="G8785" s="4" t="e">
        <f>Table1[[#This Row],[SzumElad]]</f>
        <v>#VALUE!</v>
      </c>
      <c r="H8785" s="7" t="e">
        <f>Table1[[#This Row],[Jut_%]]</f>
        <v>#VALUE!</v>
      </c>
      <c r="I8785" s="4" t="e">
        <f>Table1[[#This Row],[Jut]]</f>
        <v>#VALUE!</v>
      </c>
      <c r="J8785" s="4" t="e">
        <f>Table1[[#This Row],[Column1]]</f>
        <v>#VALUE!</v>
      </c>
    </row>
    <row r="8786" spans="1:10" hidden="1" x14ac:dyDescent="0.3">
      <c r="A8786" s="2" t="e">
        <f>Table1[[#This Row],[Befolyt]]</f>
        <v>#VALUE!</v>
      </c>
      <c r="B8786" t="e">
        <f>Table1[[#This Row],[ÜK]]</f>
        <v>#VALUE!</v>
      </c>
      <c r="C8786" s="3" t="e">
        <f>Table1[[#This Row],[Szla]]</f>
        <v>#VALUE!</v>
      </c>
      <c r="D8786" s="6" t="e">
        <f>Table1[[#This Row],[Kelt_hó]]</f>
        <v>#VALUE!</v>
      </c>
      <c r="E8786" t="e">
        <f>Table1[[#This Row],[Vevő]]</f>
        <v>#VALUE!</v>
      </c>
      <c r="F8786" t="e">
        <f>Table1[[#This Row],[Termékkör]]</f>
        <v>#VALUE!</v>
      </c>
      <c r="G8786" s="4" t="e">
        <f>Table1[[#This Row],[SzumElad]]</f>
        <v>#VALUE!</v>
      </c>
      <c r="H8786" s="7" t="e">
        <f>Table1[[#This Row],[Jut_%]]</f>
        <v>#VALUE!</v>
      </c>
      <c r="I8786" s="4" t="e">
        <f>Table1[[#This Row],[Jut]]</f>
        <v>#VALUE!</v>
      </c>
      <c r="J8786" s="4" t="e">
        <f>Table1[[#This Row],[Column1]]</f>
        <v>#VALUE!</v>
      </c>
    </row>
    <row r="8787" spans="1:10" hidden="1" x14ac:dyDescent="0.3">
      <c r="A8787" s="2" t="e">
        <f>Table1[[#This Row],[Befolyt]]</f>
        <v>#VALUE!</v>
      </c>
      <c r="B8787" t="e">
        <f>Table1[[#This Row],[ÜK]]</f>
        <v>#VALUE!</v>
      </c>
      <c r="C8787" s="3" t="e">
        <f>Table1[[#This Row],[Szla]]</f>
        <v>#VALUE!</v>
      </c>
      <c r="D8787" s="6" t="e">
        <f>Table1[[#This Row],[Kelt_hó]]</f>
        <v>#VALUE!</v>
      </c>
      <c r="E8787" t="e">
        <f>Table1[[#This Row],[Vevő]]</f>
        <v>#VALUE!</v>
      </c>
      <c r="F8787" t="e">
        <f>Table1[[#This Row],[Termékkör]]</f>
        <v>#VALUE!</v>
      </c>
      <c r="G8787" s="4" t="e">
        <f>Table1[[#This Row],[SzumElad]]</f>
        <v>#VALUE!</v>
      </c>
      <c r="H8787" s="7" t="e">
        <f>Table1[[#This Row],[Jut_%]]</f>
        <v>#VALUE!</v>
      </c>
      <c r="I8787" s="4" t="e">
        <f>Table1[[#This Row],[Jut]]</f>
        <v>#VALUE!</v>
      </c>
      <c r="J8787" s="4" t="e">
        <f>Table1[[#This Row],[Column1]]</f>
        <v>#VALUE!</v>
      </c>
    </row>
    <row r="8788" spans="1:10" hidden="1" x14ac:dyDescent="0.3">
      <c r="A8788" s="2" t="e">
        <f>Table1[[#This Row],[Befolyt]]</f>
        <v>#VALUE!</v>
      </c>
      <c r="B8788" t="e">
        <f>Table1[[#This Row],[ÜK]]</f>
        <v>#VALUE!</v>
      </c>
      <c r="C8788" s="3" t="e">
        <f>Table1[[#This Row],[Szla]]</f>
        <v>#VALUE!</v>
      </c>
      <c r="D8788" s="6" t="e">
        <f>Table1[[#This Row],[Kelt_hó]]</f>
        <v>#VALUE!</v>
      </c>
      <c r="E8788" t="e">
        <f>Table1[[#This Row],[Vevő]]</f>
        <v>#VALUE!</v>
      </c>
      <c r="F8788" t="e">
        <f>Table1[[#This Row],[Termékkör]]</f>
        <v>#VALUE!</v>
      </c>
      <c r="G8788" s="4" t="e">
        <f>Table1[[#This Row],[SzumElad]]</f>
        <v>#VALUE!</v>
      </c>
      <c r="H8788" s="7" t="e">
        <f>Table1[[#This Row],[Jut_%]]</f>
        <v>#VALUE!</v>
      </c>
      <c r="I8788" s="4" t="e">
        <f>Table1[[#This Row],[Jut]]</f>
        <v>#VALUE!</v>
      </c>
      <c r="J8788" s="4" t="e">
        <f>Table1[[#This Row],[Column1]]</f>
        <v>#VALUE!</v>
      </c>
    </row>
    <row r="8789" spans="1:10" hidden="1" x14ac:dyDescent="0.3">
      <c r="A8789" s="2" t="e">
        <f>Table1[[#This Row],[Befolyt]]</f>
        <v>#VALUE!</v>
      </c>
      <c r="B8789" t="e">
        <f>Table1[[#This Row],[ÜK]]</f>
        <v>#VALUE!</v>
      </c>
      <c r="C8789" s="3" t="e">
        <f>Table1[[#This Row],[Szla]]</f>
        <v>#VALUE!</v>
      </c>
      <c r="D8789" s="6" t="e">
        <f>Table1[[#This Row],[Kelt_hó]]</f>
        <v>#VALUE!</v>
      </c>
      <c r="E8789" t="e">
        <f>Table1[[#This Row],[Vevő]]</f>
        <v>#VALUE!</v>
      </c>
      <c r="F8789" t="e">
        <f>Table1[[#This Row],[Termékkör]]</f>
        <v>#VALUE!</v>
      </c>
      <c r="G8789" s="4" t="e">
        <f>Table1[[#This Row],[SzumElad]]</f>
        <v>#VALUE!</v>
      </c>
      <c r="H8789" s="7" t="e">
        <f>Table1[[#This Row],[Jut_%]]</f>
        <v>#VALUE!</v>
      </c>
      <c r="I8789" s="4" t="e">
        <f>Table1[[#This Row],[Jut]]</f>
        <v>#VALUE!</v>
      </c>
      <c r="J8789" s="4" t="e">
        <f>Table1[[#This Row],[Column1]]</f>
        <v>#VALUE!</v>
      </c>
    </row>
    <row r="8790" spans="1:10" hidden="1" x14ac:dyDescent="0.3">
      <c r="A8790" s="2" t="e">
        <f>Table1[[#This Row],[Befolyt]]</f>
        <v>#VALUE!</v>
      </c>
      <c r="B8790" t="e">
        <f>Table1[[#This Row],[ÜK]]</f>
        <v>#VALUE!</v>
      </c>
      <c r="C8790" s="3" t="e">
        <f>Table1[[#This Row],[Szla]]</f>
        <v>#VALUE!</v>
      </c>
      <c r="D8790" s="6" t="e">
        <f>Table1[[#This Row],[Kelt_hó]]</f>
        <v>#VALUE!</v>
      </c>
      <c r="E8790" t="e">
        <f>Table1[[#This Row],[Vevő]]</f>
        <v>#VALUE!</v>
      </c>
      <c r="F8790" t="e">
        <f>Table1[[#This Row],[Termékkör]]</f>
        <v>#VALUE!</v>
      </c>
      <c r="G8790" s="4" t="e">
        <f>Table1[[#This Row],[SzumElad]]</f>
        <v>#VALUE!</v>
      </c>
      <c r="H8790" s="7" t="e">
        <f>Table1[[#This Row],[Jut_%]]</f>
        <v>#VALUE!</v>
      </c>
      <c r="I8790" s="4" t="e">
        <f>Table1[[#This Row],[Jut]]</f>
        <v>#VALUE!</v>
      </c>
      <c r="J8790" s="4" t="e">
        <f>Table1[[#This Row],[Column1]]</f>
        <v>#VALUE!</v>
      </c>
    </row>
    <row r="8791" spans="1:10" hidden="1" x14ac:dyDescent="0.3">
      <c r="A8791" s="2" t="e">
        <f>Table1[[#This Row],[Befolyt]]</f>
        <v>#VALUE!</v>
      </c>
      <c r="B8791" t="e">
        <f>Table1[[#This Row],[ÜK]]</f>
        <v>#VALUE!</v>
      </c>
      <c r="C8791" s="3" t="e">
        <f>Table1[[#This Row],[Szla]]</f>
        <v>#VALUE!</v>
      </c>
      <c r="D8791" s="6" t="e">
        <f>Table1[[#This Row],[Kelt_hó]]</f>
        <v>#VALUE!</v>
      </c>
      <c r="E8791" t="e">
        <f>Table1[[#This Row],[Vevő]]</f>
        <v>#VALUE!</v>
      </c>
      <c r="F8791" t="e">
        <f>Table1[[#This Row],[Termékkör]]</f>
        <v>#VALUE!</v>
      </c>
      <c r="G8791" s="4" t="e">
        <f>Table1[[#This Row],[SzumElad]]</f>
        <v>#VALUE!</v>
      </c>
      <c r="H8791" s="7" t="e">
        <f>Table1[[#This Row],[Jut_%]]</f>
        <v>#VALUE!</v>
      </c>
      <c r="I8791" s="4" t="e">
        <f>Table1[[#This Row],[Jut]]</f>
        <v>#VALUE!</v>
      </c>
      <c r="J8791" s="4" t="e">
        <f>Table1[[#This Row],[Column1]]</f>
        <v>#VALUE!</v>
      </c>
    </row>
    <row r="8792" spans="1:10" hidden="1" x14ac:dyDescent="0.3">
      <c r="A8792" s="2" t="e">
        <f>Table1[[#This Row],[Befolyt]]</f>
        <v>#VALUE!</v>
      </c>
      <c r="B8792" t="e">
        <f>Table1[[#This Row],[ÜK]]</f>
        <v>#VALUE!</v>
      </c>
      <c r="C8792" s="3" t="e">
        <f>Table1[[#This Row],[Szla]]</f>
        <v>#VALUE!</v>
      </c>
      <c r="D8792" s="6" t="e">
        <f>Table1[[#This Row],[Kelt_hó]]</f>
        <v>#VALUE!</v>
      </c>
      <c r="E8792" t="e">
        <f>Table1[[#This Row],[Vevő]]</f>
        <v>#VALUE!</v>
      </c>
      <c r="F8792" t="e">
        <f>Table1[[#This Row],[Termékkör]]</f>
        <v>#VALUE!</v>
      </c>
      <c r="G8792" s="4" t="e">
        <f>Table1[[#This Row],[SzumElad]]</f>
        <v>#VALUE!</v>
      </c>
      <c r="H8792" s="7" t="e">
        <f>Table1[[#This Row],[Jut_%]]</f>
        <v>#VALUE!</v>
      </c>
      <c r="I8792" s="4" t="e">
        <f>Table1[[#This Row],[Jut]]</f>
        <v>#VALUE!</v>
      </c>
      <c r="J8792" s="4" t="e">
        <f>Table1[[#This Row],[Column1]]</f>
        <v>#VALUE!</v>
      </c>
    </row>
    <row r="8793" spans="1:10" hidden="1" x14ac:dyDescent="0.3">
      <c r="A8793" s="2" t="e">
        <f>Table1[[#This Row],[Befolyt]]</f>
        <v>#VALUE!</v>
      </c>
      <c r="B8793" t="e">
        <f>Table1[[#This Row],[ÜK]]</f>
        <v>#VALUE!</v>
      </c>
      <c r="C8793" s="3" t="e">
        <f>Table1[[#This Row],[Szla]]</f>
        <v>#VALUE!</v>
      </c>
      <c r="D8793" s="6" t="e">
        <f>Table1[[#This Row],[Kelt_hó]]</f>
        <v>#VALUE!</v>
      </c>
      <c r="E8793" t="e">
        <f>Table1[[#This Row],[Vevő]]</f>
        <v>#VALUE!</v>
      </c>
      <c r="F8793" t="e">
        <f>Table1[[#This Row],[Termékkör]]</f>
        <v>#VALUE!</v>
      </c>
      <c r="G8793" s="4" t="e">
        <f>Table1[[#This Row],[SzumElad]]</f>
        <v>#VALUE!</v>
      </c>
      <c r="H8793" s="7" t="e">
        <f>Table1[[#This Row],[Jut_%]]</f>
        <v>#VALUE!</v>
      </c>
      <c r="I8793" s="4" t="e">
        <f>Table1[[#This Row],[Jut]]</f>
        <v>#VALUE!</v>
      </c>
      <c r="J8793" s="4" t="e">
        <f>Table1[[#This Row],[Column1]]</f>
        <v>#VALUE!</v>
      </c>
    </row>
    <row r="8794" spans="1:10" hidden="1" x14ac:dyDescent="0.3">
      <c r="A8794" s="2" t="e">
        <f>Table1[[#This Row],[Befolyt]]</f>
        <v>#VALUE!</v>
      </c>
      <c r="B8794" t="e">
        <f>Table1[[#This Row],[ÜK]]</f>
        <v>#VALUE!</v>
      </c>
      <c r="C8794" s="3" t="e">
        <f>Table1[[#This Row],[Szla]]</f>
        <v>#VALUE!</v>
      </c>
      <c r="D8794" s="6" t="e">
        <f>Table1[[#This Row],[Kelt_hó]]</f>
        <v>#VALUE!</v>
      </c>
      <c r="E8794" t="e">
        <f>Table1[[#This Row],[Vevő]]</f>
        <v>#VALUE!</v>
      </c>
      <c r="F8794" t="e">
        <f>Table1[[#This Row],[Termékkör]]</f>
        <v>#VALUE!</v>
      </c>
      <c r="G8794" s="4" t="e">
        <f>Table1[[#This Row],[SzumElad]]</f>
        <v>#VALUE!</v>
      </c>
      <c r="H8794" s="7" t="e">
        <f>Table1[[#This Row],[Jut_%]]</f>
        <v>#VALUE!</v>
      </c>
      <c r="I8794" s="4" t="e">
        <f>Table1[[#This Row],[Jut]]</f>
        <v>#VALUE!</v>
      </c>
      <c r="J8794" s="4" t="e">
        <f>Table1[[#This Row],[Column1]]</f>
        <v>#VALUE!</v>
      </c>
    </row>
    <row r="8795" spans="1:10" hidden="1" x14ac:dyDescent="0.3">
      <c r="A8795" s="2" t="e">
        <f>Table1[[#This Row],[Befolyt]]</f>
        <v>#VALUE!</v>
      </c>
      <c r="B8795" t="e">
        <f>Table1[[#This Row],[ÜK]]</f>
        <v>#VALUE!</v>
      </c>
      <c r="C8795" s="3" t="e">
        <f>Table1[[#This Row],[Szla]]</f>
        <v>#VALUE!</v>
      </c>
      <c r="D8795" s="6" t="e">
        <f>Table1[[#This Row],[Kelt_hó]]</f>
        <v>#VALUE!</v>
      </c>
      <c r="E8795" t="e">
        <f>Table1[[#This Row],[Vevő]]</f>
        <v>#VALUE!</v>
      </c>
      <c r="F8795" t="e">
        <f>Table1[[#This Row],[Termékkör]]</f>
        <v>#VALUE!</v>
      </c>
      <c r="G8795" s="4" t="e">
        <f>Table1[[#This Row],[SzumElad]]</f>
        <v>#VALUE!</v>
      </c>
      <c r="H8795" s="7" t="e">
        <f>Table1[[#This Row],[Jut_%]]</f>
        <v>#VALUE!</v>
      </c>
      <c r="I8795" s="4" t="e">
        <f>Table1[[#This Row],[Jut]]</f>
        <v>#VALUE!</v>
      </c>
      <c r="J8795" s="4" t="e">
        <f>Table1[[#This Row],[Column1]]</f>
        <v>#VALUE!</v>
      </c>
    </row>
    <row r="8796" spans="1:10" hidden="1" x14ac:dyDescent="0.3">
      <c r="A8796" s="2" t="e">
        <f>Table1[[#This Row],[Befolyt]]</f>
        <v>#VALUE!</v>
      </c>
      <c r="B8796" t="e">
        <f>Table1[[#This Row],[ÜK]]</f>
        <v>#VALUE!</v>
      </c>
      <c r="C8796" s="3" t="e">
        <f>Table1[[#This Row],[Szla]]</f>
        <v>#VALUE!</v>
      </c>
      <c r="D8796" s="6" t="e">
        <f>Table1[[#This Row],[Kelt_hó]]</f>
        <v>#VALUE!</v>
      </c>
      <c r="E8796" t="e">
        <f>Table1[[#This Row],[Vevő]]</f>
        <v>#VALUE!</v>
      </c>
      <c r="F8796" t="e">
        <f>Table1[[#This Row],[Termékkör]]</f>
        <v>#VALUE!</v>
      </c>
      <c r="G8796" s="4" t="e">
        <f>Table1[[#This Row],[SzumElad]]</f>
        <v>#VALUE!</v>
      </c>
      <c r="H8796" s="7" t="e">
        <f>Table1[[#This Row],[Jut_%]]</f>
        <v>#VALUE!</v>
      </c>
      <c r="I8796" s="4" t="e">
        <f>Table1[[#This Row],[Jut]]</f>
        <v>#VALUE!</v>
      </c>
      <c r="J8796" s="4" t="e">
        <f>Table1[[#This Row],[Column1]]</f>
        <v>#VALUE!</v>
      </c>
    </row>
    <row r="8797" spans="1:10" hidden="1" x14ac:dyDescent="0.3">
      <c r="A8797" s="2" t="e">
        <f>Table1[[#This Row],[Befolyt]]</f>
        <v>#VALUE!</v>
      </c>
      <c r="B8797" t="e">
        <f>Table1[[#This Row],[ÜK]]</f>
        <v>#VALUE!</v>
      </c>
      <c r="C8797" s="3" t="e">
        <f>Table1[[#This Row],[Szla]]</f>
        <v>#VALUE!</v>
      </c>
      <c r="D8797" s="6" t="e">
        <f>Table1[[#This Row],[Kelt_hó]]</f>
        <v>#VALUE!</v>
      </c>
      <c r="E8797" t="e">
        <f>Table1[[#This Row],[Vevő]]</f>
        <v>#VALUE!</v>
      </c>
      <c r="F8797" t="e">
        <f>Table1[[#This Row],[Termékkör]]</f>
        <v>#VALUE!</v>
      </c>
      <c r="G8797" s="4" t="e">
        <f>Table1[[#This Row],[SzumElad]]</f>
        <v>#VALUE!</v>
      </c>
      <c r="H8797" s="7" t="e">
        <f>Table1[[#This Row],[Jut_%]]</f>
        <v>#VALUE!</v>
      </c>
      <c r="I8797" s="4" t="e">
        <f>Table1[[#This Row],[Jut]]</f>
        <v>#VALUE!</v>
      </c>
      <c r="J8797" s="4" t="e">
        <f>Table1[[#This Row],[Column1]]</f>
        <v>#VALUE!</v>
      </c>
    </row>
    <row r="8798" spans="1:10" hidden="1" x14ac:dyDescent="0.3">
      <c r="A8798" s="2" t="e">
        <f>Table1[[#This Row],[Befolyt]]</f>
        <v>#VALUE!</v>
      </c>
      <c r="B8798" t="e">
        <f>Table1[[#This Row],[ÜK]]</f>
        <v>#VALUE!</v>
      </c>
      <c r="C8798" s="3" t="e">
        <f>Table1[[#This Row],[Szla]]</f>
        <v>#VALUE!</v>
      </c>
      <c r="D8798" s="6" t="e">
        <f>Table1[[#This Row],[Kelt_hó]]</f>
        <v>#VALUE!</v>
      </c>
      <c r="E8798" t="e">
        <f>Table1[[#This Row],[Vevő]]</f>
        <v>#VALUE!</v>
      </c>
      <c r="F8798" t="e">
        <f>Table1[[#This Row],[Termékkör]]</f>
        <v>#VALUE!</v>
      </c>
      <c r="G8798" s="4" t="e">
        <f>Table1[[#This Row],[SzumElad]]</f>
        <v>#VALUE!</v>
      </c>
      <c r="H8798" s="7" t="e">
        <f>Table1[[#This Row],[Jut_%]]</f>
        <v>#VALUE!</v>
      </c>
      <c r="I8798" s="4" t="e">
        <f>Table1[[#This Row],[Jut]]</f>
        <v>#VALUE!</v>
      </c>
      <c r="J8798" s="4" t="e">
        <f>Table1[[#This Row],[Column1]]</f>
        <v>#VALUE!</v>
      </c>
    </row>
    <row r="8799" spans="1:10" hidden="1" x14ac:dyDescent="0.3">
      <c r="A8799" s="2" t="e">
        <f>Table1[[#This Row],[Befolyt]]</f>
        <v>#VALUE!</v>
      </c>
      <c r="B8799" t="e">
        <f>Table1[[#This Row],[ÜK]]</f>
        <v>#VALUE!</v>
      </c>
      <c r="C8799" s="3" t="e">
        <f>Table1[[#This Row],[Szla]]</f>
        <v>#VALUE!</v>
      </c>
      <c r="D8799" s="6" t="e">
        <f>Table1[[#This Row],[Kelt_hó]]</f>
        <v>#VALUE!</v>
      </c>
      <c r="E8799" t="e">
        <f>Table1[[#This Row],[Vevő]]</f>
        <v>#VALUE!</v>
      </c>
      <c r="F8799" t="e">
        <f>Table1[[#This Row],[Termékkör]]</f>
        <v>#VALUE!</v>
      </c>
      <c r="G8799" s="4" t="e">
        <f>Table1[[#This Row],[SzumElad]]</f>
        <v>#VALUE!</v>
      </c>
      <c r="H8799" s="7" t="e">
        <f>Table1[[#This Row],[Jut_%]]</f>
        <v>#VALUE!</v>
      </c>
      <c r="I8799" s="4" t="e">
        <f>Table1[[#This Row],[Jut]]</f>
        <v>#VALUE!</v>
      </c>
      <c r="J8799" s="4" t="e">
        <f>Table1[[#This Row],[Column1]]</f>
        <v>#VALUE!</v>
      </c>
    </row>
    <row r="8800" spans="1:10" hidden="1" x14ac:dyDescent="0.3">
      <c r="A8800" s="2" t="e">
        <f>Table1[[#This Row],[Befolyt]]</f>
        <v>#VALUE!</v>
      </c>
      <c r="B8800" t="e">
        <f>Table1[[#This Row],[ÜK]]</f>
        <v>#VALUE!</v>
      </c>
      <c r="C8800" s="3" t="e">
        <f>Table1[[#This Row],[Szla]]</f>
        <v>#VALUE!</v>
      </c>
      <c r="D8800" s="6" t="e">
        <f>Table1[[#This Row],[Kelt_hó]]</f>
        <v>#VALUE!</v>
      </c>
      <c r="E8800" t="e">
        <f>Table1[[#This Row],[Vevő]]</f>
        <v>#VALUE!</v>
      </c>
      <c r="F8800" t="e">
        <f>Table1[[#This Row],[Termékkör]]</f>
        <v>#VALUE!</v>
      </c>
      <c r="G8800" s="4" t="e">
        <f>Table1[[#This Row],[SzumElad]]</f>
        <v>#VALUE!</v>
      </c>
      <c r="H8800" s="7" t="e">
        <f>Table1[[#This Row],[Jut_%]]</f>
        <v>#VALUE!</v>
      </c>
      <c r="I8800" s="4" t="e">
        <f>Table1[[#This Row],[Jut]]</f>
        <v>#VALUE!</v>
      </c>
      <c r="J8800" s="4" t="e">
        <f>Table1[[#This Row],[Column1]]</f>
        <v>#VALUE!</v>
      </c>
    </row>
    <row r="8801" spans="1:10" hidden="1" x14ac:dyDescent="0.3">
      <c r="A8801" s="2" t="e">
        <f>Table1[[#This Row],[Befolyt]]</f>
        <v>#VALUE!</v>
      </c>
      <c r="B8801" t="e">
        <f>Table1[[#This Row],[ÜK]]</f>
        <v>#VALUE!</v>
      </c>
      <c r="C8801" s="3" t="e">
        <f>Table1[[#This Row],[Szla]]</f>
        <v>#VALUE!</v>
      </c>
      <c r="D8801" s="6" t="e">
        <f>Table1[[#This Row],[Kelt_hó]]</f>
        <v>#VALUE!</v>
      </c>
      <c r="E8801" t="e">
        <f>Table1[[#This Row],[Vevő]]</f>
        <v>#VALUE!</v>
      </c>
      <c r="F8801" t="e">
        <f>Table1[[#This Row],[Termékkör]]</f>
        <v>#VALUE!</v>
      </c>
      <c r="G8801" s="4" t="e">
        <f>Table1[[#This Row],[SzumElad]]</f>
        <v>#VALUE!</v>
      </c>
      <c r="H8801" s="7" t="e">
        <f>Table1[[#This Row],[Jut_%]]</f>
        <v>#VALUE!</v>
      </c>
      <c r="I8801" s="4" t="e">
        <f>Table1[[#This Row],[Jut]]</f>
        <v>#VALUE!</v>
      </c>
      <c r="J8801" s="4" t="e">
        <f>Table1[[#This Row],[Column1]]</f>
        <v>#VALUE!</v>
      </c>
    </row>
    <row r="8802" spans="1:10" hidden="1" x14ac:dyDescent="0.3">
      <c r="A8802" s="2" t="e">
        <f>Table1[[#This Row],[Befolyt]]</f>
        <v>#VALUE!</v>
      </c>
      <c r="B8802" t="e">
        <f>Table1[[#This Row],[ÜK]]</f>
        <v>#VALUE!</v>
      </c>
      <c r="C8802" s="3" t="e">
        <f>Table1[[#This Row],[Szla]]</f>
        <v>#VALUE!</v>
      </c>
      <c r="D8802" s="6" t="e">
        <f>Table1[[#This Row],[Kelt_hó]]</f>
        <v>#VALUE!</v>
      </c>
      <c r="E8802" t="e">
        <f>Table1[[#This Row],[Vevő]]</f>
        <v>#VALUE!</v>
      </c>
      <c r="F8802" t="e">
        <f>Table1[[#This Row],[Termékkör]]</f>
        <v>#VALUE!</v>
      </c>
      <c r="G8802" s="4" t="e">
        <f>Table1[[#This Row],[SzumElad]]</f>
        <v>#VALUE!</v>
      </c>
      <c r="H8802" s="7" t="e">
        <f>Table1[[#This Row],[Jut_%]]</f>
        <v>#VALUE!</v>
      </c>
      <c r="I8802" s="4" t="e">
        <f>Table1[[#This Row],[Jut]]</f>
        <v>#VALUE!</v>
      </c>
      <c r="J8802" s="4" t="e">
        <f>Table1[[#This Row],[Column1]]</f>
        <v>#VALUE!</v>
      </c>
    </row>
    <row r="8803" spans="1:10" hidden="1" x14ac:dyDescent="0.3">
      <c r="A8803" s="2" t="e">
        <f>Table1[[#This Row],[Befolyt]]</f>
        <v>#VALUE!</v>
      </c>
      <c r="B8803" t="e">
        <f>Table1[[#This Row],[ÜK]]</f>
        <v>#VALUE!</v>
      </c>
      <c r="C8803" s="3" t="e">
        <f>Table1[[#This Row],[Szla]]</f>
        <v>#VALUE!</v>
      </c>
      <c r="D8803" s="6" t="e">
        <f>Table1[[#This Row],[Kelt_hó]]</f>
        <v>#VALUE!</v>
      </c>
      <c r="E8803" t="e">
        <f>Table1[[#This Row],[Vevő]]</f>
        <v>#VALUE!</v>
      </c>
      <c r="F8803" t="e">
        <f>Table1[[#This Row],[Termékkör]]</f>
        <v>#VALUE!</v>
      </c>
      <c r="G8803" s="4" t="e">
        <f>Table1[[#This Row],[SzumElad]]</f>
        <v>#VALUE!</v>
      </c>
      <c r="H8803" s="7" t="e">
        <f>Table1[[#This Row],[Jut_%]]</f>
        <v>#VALUE!</v>
      </c>
      <c r="I8803" s="4" t="e">
        <f>Table1[[#This Row],[Jut]]</f>
        <v>#VALUE!</v>
      </c>
      <c r="J8803" s="4" t="e">
        <f>Table1[[#This Row],[Column1]]</f>
        <v>#VALUE!</v>
      </c>
    </row>
    <row r="8804" spans="1:10" hidden="1" x14ac:dyDescent="0.3">
      <c r="A8804" s="2" t="e">
        <f>Table1[[#This Row],[Befolyt]]</f>
        <v>#VALUE!</v>
      </c>
      <c r="B8804" t="e">
        <f>Table1[[#This Row],[ÜK]]</f>
        <v>#VALUE!</v>
      </c>
      <c r="C8804" s="3" t="e">
        <f>Table1[[#This Row],[Szla]]</f>
        <v>#VALUE!</v>
      </c>
      <c r="D8804" s="6" t="e">
        <f>Table1[[#This Row],[Kelt_hó]]</f>
        <v>#VALUE!</v>
      </c>
      <c r="E8804" t="e">
        <f>Table1[[#This Row],[Vevő]]</f>
        <v>#VALUE!</v>
      </c>
      <c r="F8804" t="e">
        <f>Table1[[#This Row],[Termékkör]]</f>
        <v>#VALUE!</v>
      </c>
      <c r="G8804" s="4" t="e">
        <f>Table1[[#This Row],[SzumElad]]</f>
        <v>#VALUE!</v>
      </c>
      <c r="H8804" s="7" t="e">
        <f>Table1[[#This Row],[Jut_%]]</f>
        <v>#VALUE!</v>
      </c>
      <c r="I8804" s="4" t="e">
        <f>Table1[[#This Row],[Jut]]</f>
        <v>#VALUE!</v>
      </c>
      <c r="J8804" s="4" t="e">
        <f>Table1[[#This Row],[Column1]]</f>
        <v>#VALUE!</v>
      </c>
    </row>
    <row r="8805" spans="1:10" hidden="1" x14ac:dyDescent="0.3">
      <c r="A8805" s="2" t="e">
        <f>Table1[[#This Row],[Befolyt]]</f>
        <v>#VALUE!</v>
      </c>
      <c r="B8805" t="e">
        <f>Table1[[#This Row],[ÜK]]</f>
        <v>#VALUE!</v>
      </c>
      <c r="C8805" s="3" t="e">
        <f>Table1[[#This Row],[Szla]]</f>
        <v>#VALUE!</v>
      </c>
      <c r="D8805" s="6" t="e">
        <f>Table1[[#This Row],[Kelt_hó]]</f>
        <v>#VALUE!</v>
      </c>
      <c r="E8805" t="e">
        <f>Table1[[#This Row],[Vevő]]</f>
        <v>#VALUE!</v>
      </c>
      <c r="F8805" t="e">
        <f>Table1[[#This Row],[Termékkör]]</f>
        <v>#VALUE!</v>
      </c>
      <c r="G8805" s="4" t="e">
        <f>Table1[[#This Row],[SzumElad]]</f>
        <v>#VALUE!</v>
      </c>
      <c r="H8805" s="7" t="e">
        <f>Table1[[#This Row],[Jut_%]]</f>
        <v>#VALUE!</v>
      </c>
      <c r="I8805" s="4" t="e">
        <f>Table1[[#This Row],[Jut]]</f>
        <v>#VALUE!</v>
      </c>
      <c r="J8805" s="4" t="e">
        <f>Table1[[#This Row],[Column1]]</f>
        <v>#VALUE!</v>
      </c>
    </row>
    <row r="8806" spans="1:10" hidden="1" x14ac:dyDescent="0.3">
      <c r="A8806" s="2" t="e">
        <f>Table1[[#This Row],[Befolyt]]</f>
        <v>#VALUE!</v>
      </c>
      <c r="B8806" t="e">
        <f>Table1[[#This Row],[ÜK]]</f>
        <v>#VALUE!</v>
      </c>
      <c r="C8806" s="3" t="e">
        <f>Table1[[#This Row],[Szla]]</f>
        <v>#VALUE!</v>
      </c>
      <c r="D8806" s="6" t="e">
        <f>Table1[[#This Row],[Kelt_hó]]</f>
        <v>#VALUE!</v>
      </c>
      <c r="E8806" t="e">
        <f>Table1[[#This Row],[Vevő]]</f>
        <v>#VALUE!</v>
      </c>
      <c r="F8806" t="e">
        <f>Table1[[#This Row],[Termékkör]]</f>
        <v>#VALUE!</v>
      </c>
      <c r="G8806" s="4" t="e">
        <f>Table1[[#This Row],[SzumElad]]</f>
        <v>#VALUE!</v>
      </c>
      <c r="H8806" s="7" t="e">
        <f>Table1[[#This Row],[Jut_%]]</f>
        <v>#VALUE!</v>
      </c>
      <c r="I8806" s="4" t="e">
        <f>Table1[[#This Row],[Jut]]</f>
        <v>#VALUE!</v>
      </c>
      <c r="J8806" s="4" t="e">
        <f>Table1[[#This Row],[Column1]]</f>
        <v>#VALUE!</v>
      </c>
    </row>
    <row r="8807" spans="1:10" hidden="1" x14ac:dyDescent="0.3">
      <c r="A8807" s="2" t="e">
        <f>Table1[[#This Row],[Befolyt]]</f>
        <v>#VALUE!</v>
      </c>
      <c r="B8807" t="e">
        <f>Table1[[#This Row],[ÜK]]</f>
        <v>#VALUE!</v>
      </c>
      <c r="C8807" s="3" t="e">
        <f>Table1[[#This Row],[Szla]]</f>
        <v>#VALUE!</v>
      </c>
      <c r="D8807" s="6" t="e">
        <f>Table1[[#This Row],[Kelt_hó]]</f>
        <v>#VALUE!</v>
      </c>
      <c r="E8807" t="e">
        <f>Table1[[#This Row],[Vevő]]</f>
        <v>#VALUE!</v>
      </c>
      <c r="F8807" t="e">
        <f>Table1[[#This Row],[Termékkör]]</f>
        <v>#VALUE!</v>
      </c>
      <c r="G8807" s="4" t="e">
        <f>Table1[[#This Row],[SzumElad]]</f>
        <v>#VALUE!</v>
      </c>
      <c r="H8807" s="7" t="e">
        <f>Table1[[#This Row],[Jut_%]]</f>
        <v>#VALUE!</v>
      </c>
      <c r="I8807" s="4" t="e">
        <f>Table1[[#This Row],[Jut]]</f>
        <v>#VALUE!</v>
      </c>
      <c r="J8807" s="4" t="e">
        <f>Table1[[#This Row],[Column1]]</f>
        <v>#VALUE!</v>
      </c>
    </row>
    <row r="8808" spans="1:10" hidden="1" x14ac:dyDescent="0.3">
      <c r="A8808" s="2" t="e">
        <f>Table1[[#This Row],[Befolyt]]</f>
        <v>#VALUE!</v>
      </c>
      <c r="B8808" t="e">
        <f>Table1[[#This Row],[ÜK]]</f>
        <v>#VALUE!</v>
      </c>
      <c r="C8808" s="3" t="e">
        <f>Table1[[#This Row],[Szla]]</f>
        <v>#VALUE!</v>
      </c>
      <c r="D8808" s="6" t="e">
        <f>Table1[[#This Row],[Kelt_hó]]</f>
        <v>#VALUE!</v>
      </c>
      <c r="E8808" t="e">
        <f>Table1[[#This Row],[Vevő]]</f>
        <v>#VALUE!</v>
      </c>
      <c r="F8808" t="e">
        <f>Table1[[#This Row],[Termékkör]]</f>
        <v>#VALUE!</v>
      </c>
      <c r="G8808" s="4" t="e">
        <f>Table1[[#This Row],[SzumElad]]</f>
        <v>#VALUE!</v>
      </c>
      <c r="H8808" s="7" t="e">
        <f>Table1[[#This Row],[Jut_%]]</f>
        <v>#VALUE!</v>
      </c>
      <c r="I8808" s="4" t="e">
        <f>Table1[[#This Row],[Jut]]</f>
        <v>#VALUE!</v>
      </c>
      <c r="J8808" s="4" t="e">
        <f>Table1[[#This Row],[Column1]]</f>
        <v>#VALUE!</v>
      </c>
    </row>
    <row r="8809" spans="1:10" hidden="1" x14ac:dyDescent="0.3">
      <c r="A8809" s="2" t="e">
        <f>Table1[[#This Row],[Befolyt]]</f>
        <v>#VALUE!</v>
      </c>
      <c r="B8809" t="e">
        <f>Table1[[#This Row],[ÜK]]</f>
        <v>#VALUE!</v>
      </c>
      <c r="C8809" s="3" t="e">
        <f>Table1[[#This Row],[Szla]]</f>
        <v>#VALUE!</v>
      </c>
      <c r="D8809" s="6" t="e">
        <f>Table1[[#This Row],[Kelt_hó]]</f>
        <v>#VALUE!</v>
      </c>
      <c r="E8809" t="e">
        <f>Table1[[#This Row],[Vevő]]</f>
        <v>#VALUE!</v>
      </c>
      <c r="F8809" t="e">
        <f>Table1[[#This Row],[Termékkör]]</f>
        <v>#VALUE!</v>
      </c>
      <c r="G8809" s="4" t="e">
        <f>Table1[[#This Row],[SzumElad]]</f>
        <v>#VALUE!</v>
      </c>
      <c r="H8809" s="7" t="e">
        <f>Table1[[#This Row],[Jut_%]]</f>
        <v>#VALUE!</v>
      </c>
      <c r="I8809" s="4" t="e">
        <f>Table1[[#This Row],[Jut]]</f>
        <v>#VALUE!</v>
      </c>
      <c r="J8809" s="4" t="e">
        <f>Table1[[#This Row],[Column1]]</f>
        <v>#VALUE!</v>
      </c>
    </row>
    <row r="8810" spans="1:10" hidden="1" x14ac:dyDescent="0.3">
      <c r="A8810" s="2" t="e">
        <f>Table1[[#This Row],[Befolyt]]</f>
        <v>#VALUE!</v>
      </c>
      <c r="B8810" t="e">
        <f>Table1[[#This Row],[ÜK]]</f>
        <v>#VALUE!</v>
      </c>
      <c r="C8810" s="3" t="e">
        <f>Table1[[#This Row],[Szla]]</f>
        <v>#VALUE!</v>
      </c>
      <c r="D8810" s="6" t="e">
        <f>Table1[[#This Row],[Kelt_hó]]</f>
        <v>#VALUE!</v>
      </c>
      <c r="E8810" t="e">
        <f>Table1[[#This Row],[Vevő]]</f>
        <v>#VALUE!</v>
      </c>
      <c r="F8810" t="e">
        <f>Table1[[#This Row],[Termékkör]]</f>
        <v>#VALUE!</v>
      </c>
      <c r="G8810" s="4" t="e">
        <f>Table1[[#This Row],[SzumElad]]</f>
        <v>#VALUE!</v>
      </c>
      <c r="H8810" s="7" t="e">
        <f>Table1[[#This Row],[Jut_%]]</f>
        <v>#VALUE!</v>
      </c>
      <c r="I8810" s="4" t="e">
        <f>Table1[[#This Row],[Jut]]</f>
        <v>#VALUE!</v>
      </c>
      <c r="J8810" s="4" t="e">
        <f>Table1[[#This Row],[Column1]]</f>
        <v>#VALUE!</v>
      </c>
    </row>
    <row r="8811" spans="1:10" hidden="1" x14ac:dyDescent="0.3">
      <c r="A8811" s="2" t="e">
        <f>Table1[[#This Row],[Befolyt]]</f>
        <v>#VALUE!</v>
      </c>
      <c r="B8811" t="e">
        <f>Table1[[#This Row],[ÜK]]</f>
        <v>#VALUE!</v>
      </c>
      <c r="C8811" s="3" t="e">
        <f>Table1[[#This Row],[Szla]]</f>
        <v>#VALUE!</v>
      </c>
      <c r="D8811" s="6" t="e">
        <f>Table1[[#This Row],[Kelt_hó]]</f>
        <v>#VALUE!</v>
      </c>
      <c r="E8811" t="e">
        <f>Table1[[#This Row],[Vevő]]</f>
        <v>#VALUE!</v>
      </c>
      <c r="F8811" t="e">
        <f>Table1[[#This Row],[Termékkör]]</f>
        <v>#VALUE!</v>
      </c>
      <c r="G8811" s="4" t="e">
        <f>Table1[[#This Row],[SzumElad]]</f>
        <v>#VALUE!</v>
      </c>
      <c r="H8811" s="7" t="e">
        <f>Table1[[#This Row],[Jut_%]]</f>
        <v>#VALUE!</v>
      </c>
      <c r="I8811" s="4" t="e">
        <f>Table1[[#This Row],[Jut]]</f>
        <v>#VALUE!</v>
      </c>
      <c r="J8811" s="4" t="e">
        <f>Table1[[#This Row],[Column1]]</f>
        <v>#VALUE!</v>
      </c>
    </row>
    <row r="8812" spans="1:10" hidden="1" x14ac:dyDescent="0.3">
      <c r="A8812" s="2" t="e">
        <f>Table1[[#This Row],[Befolyt]]</f>
        <v>#VALUE!</v>
      </c>
      <c r="B8812" t="e">
        <f>Table1[[#This Row],[ÜK]]</f>
        <v>#VALUE!</v>
      </c>
      <c r="C8812" s="3" t="e">
        <f>Table1[[#This Row],[Szla]]</f>
        <v>#VALUE!</v>
      </c>
      <c r="D8812" s="6" t="e">
        <f>Table1[[#This Row],[Kelt_hó]]</f>
        <v>#VALUE!</v>
      </c>
      <c r="E8812" t="e">
        <f>Table1[[#This Row],[Vevő]]</f>
        <v>#VALUE!</v>
      </c>
      <c r="F8812" t="e">
        <f>Table1[[#This Row],[Termékkör]]</f>
        <v>#VALUE!</v>
      </c>
      <c r="G8812" s="4" t="e">
        <f>Table1[[#This Row],[SzumElad]]</f>
        <v>#VALUE!</v>
      </c>
      <c r="H8812" s="7" t="e">
        <f>Table1[[#This Row],[Jut_%]]</f>
        <v>#VALUE!</v>
      </c>
      <c r="I8812" s="4" t="e">
        <f>Table1[[#This Row],[Jut]]</f>
        <v>#VALUE!</v>
      </c>
      <c r="J8812" s="4" t="e">
        <f>Table1[[#This Row],[Column1]]</f>
        <v>#VALUE!</v>
      </c>
    </row>
    <row r="8813" spans="1:10" hidden="1" x14ac:dyDescent="0.3">
      <c r="A8813" s="2" t="e">
        <f>Table1[[#This Row],[Befolyt]]</f>
        <v>#VALUE!</v>
      </c>
      <c r="B8813" t="e">
        <f>Table1[[#This Row],[ÜK]]</f>
        <v>#VALUE!</v>
      </c>
      <c r="C8813" s="3" t="e">
        <f>Table1[[#This Row],[Szla]]</f>
        <v>#VALUE!</v>
      </c>
      <c r="D8813" s="6" t="e">
        <f>Table1[[#This Row],[Kelt_hó]]</f>
        <v>#VALUE!</v>
      </c>
      <c r="E8813" t="e">
        <f>Table1[[#This Row],[Vevő]]</f>
        <v>#VALUE!</v>
      </c>
      <c r="F8813" t="e">
        <f>Table1[[#This Row],[Termékkör]]</f>
        <v>#VALUE!</v>
      </c>
      <c r="G8813" s="4" t="e">
        <f>Table1[[#This Row],[SzumElad]]</f>
        <v>#VALUE!</v>
      </c>
      <c r="H8813" s="7" t="e">
        <f>Table1[[#This Row],[Jut_%]]</f>
        <v>#VALUE!</v>
      </c>
      <c r="I8813" s="4" t="e">
        <f>Table1[[#This Row],[Jut]]</f>
        <v>#VALUE!</v>
      </c>
      <c r="J8813" s="4" t="e">
        <f>Table1[[#This Row],[Column1]]</f>
        <v>#VALUE!</v>
      </c>
    </row>
    <row r="8814" spans="1:10" hidden="1" x14ac:dyDescent="0.3">
      <c r="A8814" s="2" t="e">
        <f>Table1[[#This Row],[Befolyt]]</f>
        <v>#VALUE!</v>
      </c>
      <c r="B8814" t="e">
        <f>Table1[[#This Row],[ÜK]]</f>
        <v>#VALUE!</v>
      </c>
      <c r="C8814" s="3" t="e">
        <f>Table1[[#This Row],[Szla]]</f>
        <v>#VALUE!</v>
      </c>
      <c r="D8814" s="6" t="e">
        <f>Table1[[#This Row],[Kelt_hó]]</f>
        <v>#VALUE!</v>
      </c>
      <c r="E8814" t="e">
        <f>Table1[[#This Row],[Vevő]]</f>
        <v>#VALUE!</v>
      </c>
      <c r="F8814" t="e">
        <f>Table1[[#This Row],[Termékkör]]</f>
        <v>#VALUE!</v>
      </c>
      <c r="G8814" s="4" t="e">
        <f>Table1[[#This Row],[SzumElad]]</f>
        <v>#VALUE!</v>
      </c>
      <c r="H8814" s="7" t="e">
        <f>Table1[[#This Row],[Jut_%]]</f>
        <v>#VALUE!</v>
      </c>
      <c r="I8814" s="4" t="e">
        <f>Table1[[#This Row],[Jut]]</f>
        <v>#VALUE!</v>
      </c>
      <c r="J8814" s="4" t="e">
        <f>Table1[[#This Row],[Column1]]</f>
        <v>#VALUE!</v>
      </c>
    </row>
    <row r="8815" spans="1:10" hidden="1" x14ac:dyDescent="0.3">
      <c r="A8815" s="2" t="e">
        <f>Table1[[#This Row],[Befolyt]]</f>
        <v>#VALUE!</v>
      </c>
      <c r="B8815" t="e">
        <f>Table1[[#This Row],[ÜK]]</f>
        <v>#VALUE!</v>
      </c>
      <c r="C8815" s="3" t="e">
        <f>Table1[[#This Row],[Szla]]</f>
        <v>#VALUE!</v>
      </c>
      <c r="D8815" s="6" t="e">
        <f>Table1[[#This Row],[Kelt_hó]]</f>
        <v>#VALUE!</v>
      </c>
      <c r="E8815" t="e">
        <f>Table1[[#This Row],[Vevő]]</f>
        <v>#VALUE!</v>
      </c>
      <c r="F8815" t="e">
        <f>Table1[[#This Row],[Termékkör]]</f>
        <v>#VALUE!</v>
      </c>
      <c r="G8815" s="4" t="e">
        <f>Table1[[#This Row],[SzumElad]]</f>
        <v>#VALUE!</v>
      </c>
      <c r="H8815" s="7" t="e">
        <f>Table1[[#This Row],[Jut_%]]</f>
        <v>#VALUE!</v>
      </c>
      <c r="I8815" s="4" t="e">
        <f>Table1[[#This Row],[Jut]]</f>
        <v>#VALUE!</v>
      </c>
      <c r="J8815" s="4" t="e">
        <f>Table1[[#This Row],[Column1]]</f>
        <v>#VALUE!</v>
      </c>
    </row>
    <row r="8816" spans="1:10" hidden="1" x14ac:dyDescent="0.3">
      <c r="A8816" s="2" t="e">
        <f>Table1[[#This Row],[Befolyt]]</f>
        <v>#VALUE!</v>
      </c>
      <c r="B8816" t="e">
        <f>Table1[[#This Row],[ÜK]]</f>
        <v>#VALUE!</v>
      </c>
      <c r="C8816" s="3" t="e">
        <f>Table1[[#This Row],[Szla]]</f>
        <v>#VALUE!</v>
      </c>
      <c r="D8816" s="6" t="e">
        <f>Table1[[#This Row],[Kelt_hó]]</f>
        <v>#VALUE!</v>
      </c>
      <c r="E8816" t="e">
        <f>Table1[[#This Row],[Vevő]]</f>
        <v>#VALUE!</v>
      </c>
      <c r="F8816" t="e">
        <f>Table1[[#This Row],[Termékkör]]</f>
        <v>#VALUE!</v>
      </c>
      <c r="G8816" s="4" t="e">
        <f>Table1[[#This Row],[SzumElad]]</f>
        <v>#VALUE!</v>
      </c>
      <c r="H8816" s="7" t="e">
        <f>Table1[[#This Row],[Jut_%]]</f>
        <v>#VALUE!</v>
      </c>
      <c r="I8816" s="4" t="e">
        <f>Table1[[#This Row],[Jut]]</f>
        <v>#VALUE!</v>
      </c>
      <c r="J8816" s="4" t="e">
        <f>Table1[[#This Row],[Column1]]</f>
        <v>#VALUE!</v>
      </c>
    </row>
    <row r="8817" spans="1:10" hidden="1" x14ac:dyDescent="0.3">
      <c r="A8817" s="2" t="e">
        <f>Table1[[#This Row],[Befolyt]]</f>
        <v>#VALUE!</v>
      </c>
      <c r="B8817" t="e">
        <f>Table1[[#This Row],[ÜK]]</f>
        <v>#VALUE!</v>
      </c>
      <c r="C8817" s="3" t="e">
        <f>Table1[[#This Row],[Szla]]</f>
        <v>#VALUE!</v>
      </c>
      <c r="D8817" s="6" t="e">
        <f>Table1[[#This Row],[Kelt_hó]]</f>
        <v>#VALUE!</v>
      </c>
      <c r="E8817" t="e">
        <f>Table1[[#This Row],[Vevő]]</f>
        <v>#VALUE!</v>
      </c>
      <c r="F8817" t="e">
        <f>Table1[[#This Row],[Termékkör]]</f>
        <v>#VALUE!</v>
      </c>
      <c r="G8817" s="4" t="e">
        <f>Table1[[#This Row],[SzumElad]]</f>
        <v>#VALUE!</v>
      </c>
      <c r="H8817" s="7" t="e">
        <f>Table1[[#This Row],[Jut_%]]</f>
        <v>#VALUE!</v>
      </c>
      <c r="I8817" s="4" t="e">
        <f>Table1[[#This Row],[Jut]]</f>
        <v>#VALUE!</v>
      </c>
      <c r="J8817" s="4" t="e">
        <f>Table1[[#This Row],[Column1]]</f>
        <v>#VALUE!</v>
      </c>
    </row>
    <row r="8818" spans="1:10" hidden="1" x14ac:dyDescent="0.3">
      <c r="A8818" s="2" t="e">
        <f>Table1[[#This Row],[Befolyt]]</f>
        <v>#VALUE!</v>
      </c>
      <c r="B8818" t="e">
        <f>Table1[[#This Row],[ÜK]]</f>
        <v>#VALUE!</v>
      </c>
      <c r="C8818" s="3" t="e">
        <f>Table1[[#This Row],[Szla]]</f>
        <v>#VALUE!</v>
      </c>
      <c r="D8818" s="6" t="e">
        <f>Table1[[#This Row],[Kelt_hó]]</f>
        <v>#VALUE!</v>
      </c>
      <c r="E8818" t="e">
        <f>Table1[[#This Row],[Vevő]]</f>
        <v>#VALUE!</v>
      </c>
      <c r="F8818" t="e">
        <f>Table1[[#This Row],[Termékkör]]</f>
        <v>#VALUE!</v>
      </c>
      <c r="G8818" s="4" t="e">
        <f>Table1[[#This Row],[SzumElad]]</f>
        <v>#VALUE!</v>
      </c>
      <c r="H8818" s="7" t="e">
        <f>Table1[[#This Row],[Jut_%]]</f>
        <v>#VALUE!</v>
      </c>
      <c r="I8818" s="4" t="e">
        <f>Table1[[#This Row],[Jut]]</f>
        <v>#VALUE!</v>
      </c>
      <c r="J8818" s="4" t="e">
        <f>Table1[[#This Row],[Column1]]</f>
        <v>#VALUE!</v>
      </c>
    </row>
    <row r="8819" spans="1:10" hidden="1" x14ac:dyDescent="0.3">
      <c r="A8819" s="2" t="e">
        <f>Table1[[#This Row],[Befolyt]]</f>
        <v>#VALUE!</v>
      </c>
      <c r="B8819" t="e">
        <f>Table1[[#This Row],[ÜK]]</f>
        <v>#VALUE!</v>
      </c>
      <c r="C8819" s="3" t="e">
        <f>Table1[[#This Row],[Szla]]</f>
        <v>#VALUE!</v>
      </c>
      <c r="D8819" s="6" t="e">
        <f>Table1[[#This Row],[Kelt_hó]]</f>
        <v>#VALUE!</v>
      </c>
      <c r="E8819" t="e">
        <f>Table1[[#This Row],[Vevő]]</f>
        <v>#VALUE!</v>
      </c>
      <c r="F8819" t="e">
        <f>Table1[[#This Row],[Termékkör]]</f>
        <v>#VALUE!</v>
      </c>
      <c r="G8819" s="4" t="e">
        <f>Table1[[#This Row],[SzumElad]]</f>
        <v>#VALUE!</v>
      </c>
      <c r="H8819" s="7" t="e">
        <f>Table1[[#This Row],[Jut_%]]</f>
        <v>#VALUE!</v>
      </c>
      <c r="I8819" s="4" t="e">
        <f>Table1[[#This Row],[Jut]]</f>
        <v>#VALUE!</v>
      </c>
      <c r="J8819" s="4" t="e">
        <f>Table1[[#This Row],[Column1]]</f>
        <v>#VALUE!</v>
      </c>
    </row>
    <row r="8820" spans="1:10" hidden="1" x14ac:dyDescent="0.3">
      <c r="A8820" s="2" t="e">
        <f>Table1[[#This Row],[Befolyt]]</f>
        <v>#VALUE!</v>
      </c>
      <c r="B8820" t="e">
        <f>Table1[[#This Row],[ÜK]]</f>
        <v>#VALUE!</v>
      </c>
      <c r="C8820" s="3" t="e">
        <f>Table1[[#This Row],[Szla]]</f>
        <v>#VALUE!</v>
      </c>
      <c r="D8820" s="6" t="e">
        <f>Table1[[#This Row],[Kelt_hó]]</f>
        <v>#VALUE!</v>
      </c>
      <c r="E8820" t="e">
        <f>Table1[[#This Row],[Vevő]]</f>
        <v>#VALUE!</v>
      </c>
      <c r="F8820" t="e">
        <f>Table1[[#This Row],[Termékkör]]</f>
        <v>#VALUE!</v>
      </c>
      <c r="G8820" s="4" t="e">
        <f>Table1[[#This Row],[SzumElad]]</f>
        <v>#VALUE!</v>
      </c>
      <c r="H8820" s="7" t="e">
        <f>Table1[[#This Row],[Jut_%]]</f>
        <v>#VALUE!</v>
      </c>
      <c r="I8820" s="4" t="e">
        <f>Table1[[#This Row],[Jut]]</f>
        <v>#VALUE!</v>
      </c>
      <c r="J8820" s="4" t="e">
        <f>Table1[[#This Row],[Column1]]</f>
        <v>#VALUE!</v>
      </c>
    </row>
    <row r="8821" spans="1:10" hidden="1" x14ac:dyDescent="0.3">
      <c r="A8821" s="2" t="e">
        <f>Table1[[#This Row],[Befolyt]]</f>
        <v>#VALUE!</v>
      </c>
      <c r="B8821" t="e">
        <f>Table1[[#This Row],[ÜK]]</f>
        <v>#VALUE!</v>
      </c>
      <c r="C8821" s="3" t="e">
        <f>Table1[[#This Row],[Szla]]</f>
        <v>#VALUE!</v>
      </c>
      <c r="D8821" s="6" t="e">
        <f>Table1[[#This Row],[Kelt_hó]]</f>
        <v>#VALUE!</v>
      </c>
      <c r="E8821" t="e">
        <f>Table1[[#This Row],[Vevő]]</f>
        <v>#VALUE!</v>
      </c>
      <c r="F8821" t="e">
        <f>Table1[[#This Row],[Termékkör]]</f>
        <v>#VALUE!</v>
      </c>
      <c r="G8821" s="4" t="e">
        <f>Table1[[#This Row],[SzumElad]]</f>
        <v>#VALUE!</v>
      </c>
      <c r="H8821" s="7" t="e">
        <f>Table1[[#This Row],[Jut_%]]</f>
        <v>#VALUE!</v>
      </c>
      <c r="I8821" s="4" t="e">
        <f>Table1[[#This Row],[Jut]]</f>
        <v>#VALUE!</v>
      </c>
      <c r="J8821" s="4" t="e">
        <f>Table1[[#This Row],[Column1]]</f>
        <v>#VALUE!</v>
      </c>
    </row>
    <row r="8822" spans="1:10" hidden="1" x14ac:dyDescent="0.3">
      <c r="A8822" s="2" t="e">
        <f>Table1[[#This Row],[Befolyt]]</f>
        <v>#VALUE!</v>
      </c>
      <c r="B8822" t="e">
        <f>Table1[[#This Row],[ÜK]]</f>
        <v>#VALUE!</v>
      </c>
      <c r="C8822" s="3" t="e">
        <f>Table1[[#This Row],[Szla]]</f>
        <v>#VALUE!</v>
      </c>
      <c r="D8822" s="6" t="e">
        <f>Table1[[#This Row],[Kelt_hó]]</f>
        <v>#VALUE!</v>
      </c>
      <c r="E8822" t="e">
        <f>Table1[[#This Row],[Vevő]]</f>
        <v>#VALUE!</v>
      </c>
      <c r="F8822" t="e">
        <f>Table1[[#This Row],[Termékkör]]</f>
        <v>#VALUE!</v>
      </c>
      <c r="G8822" s="4" t="e">
        <f>Table1[[#This Row],[SzumElad]]</f>
        <v>#VALUE!</v>
      </c>
      <c r="H8822" s="7" t="e">
        <f>Table1[[#This Row],[Jut_%]]</f>
        <v>#VALUE!</v>
      </c>
      <c r="I8822" s="4" t="e">
        <f>Table1[[#This Row],[Jut]]</f>
        <v>#VALUE!</v>
      </c>
      <c r="J8822" s="4" t="e">
        <f>Table1[[#This Row],[Column1]]</f>
        <v>#VALUE!</v>
      </c>
    </row>
    <row r="8823" spans="1:10" hidden="1" x14ac:dyDescent="0.3">
      <c r="A8823" s="2" t="e">
        <f>Table1[[#This Row],[Befolyt]]</f>
        <v>#VALUE!</v>
      </c>
      <c r="B8823" t="e">
        <f>Table1[[#This Row],[ÜK]]</f>
        <v>#VALUE!</v>
      </c>
      <c r="C8823" s="3" t="e">
        <f>Table1[[#This Row],[Szla]]</f>
        <v>#VALUE!</v>
      </c>
      <c r="D8823" s="6" t="e">
        <f>Table1[[#This Row],[Kelt_hó]]</f>
        <v>#VALUE!</v>
      </c>
      <c r="E8823" t="e">
        <f>Table1[[#This Row],[Vevő]]</f>
        <v>#VALUE!</v>
      </c>
      <c r="F8823" t="e">
        <f>Table1[[#This Row],[Termékkör]]</f>
        <v>#VALUE!</v>
      </c>
      <c r="G8823" s="4" t="e">
        <f>Table1[[#This Row],[SzumElad]]</f>
        <v>#VALUE!</v>
      </c>
      <c r="H8823" s="7" t="e">
        <f>Table1[[#This Row],[Jut_%]]</f>
        <v>#VALUE!</v>
      </c>
      <c r="I8823" s="4" t="e">
        <f>Table1[[#This Row],[Jut]]</f>
        <v>#VALUE!</v>
      </c>
      <c r="J8823" s="4" t="e">
        <f>Table1[[#This Row],[Column1]]</f>
        <v>#VALUE!</v>
      </c>
    </row>
    <row r="8824" spans="1:10" hidden="1" x14ac:dyDescent="0.3">
      <c r="A8824" s="2" t="e">
        <f>Table1[[#This Row],[Befolyt]]</f>
        <v>#VALUE!</v>
      </c>
      <c r="B8824" t="e">
        <f>Table1[[#This Row],[ÜK]]</f>
        <v>#VALUE!</v>
      </c>
      <c r="C8824" s="3" t="e">
        <f>Table1[[#This Row],[Szla]]</f>
        <v>#VALUE!</v>
      </c>
      <c r="D8824" s="6" t="e">
        <f>Table1[[#This Row],[Kelt_hó]]</f>
        <v>#VALUE!</v>
      </c>
      <c r="E8824" t="e">
        <f>Table1[[#This Row],[Vevő]]</f>
        <v>#VALUE!</v>
      </c>
      <c r="F8824" t="e">
        <f>Table1[[#This Row],[Termékkör]]</f>
        <v>#VALUE!</v>
      </c>
      <c r="G8824" s="4" t="e">
        <f>Table1[[#This Row],[SzumElad]]</f>
        <v>#VALUE!</v>
      </c>
      <c r="H8824" s="7" t="e">
        <f>Table1[[#This Row],[Jut_%]]</f>
        <v>#VALUE!</v>
      </c>
      <c r="I8824" s="4" t="e">
        <f>Table1[[#This Row],[Jut]]</f>
        <v>#VALUE!</v>
      </c>
      <c r="J8824" s="4" t="e">
        <f>Table1[[#This Row],[Column1]]</f>
        <v>#VALUE!</v>
      </c>
    </row>
    <row r="8825" spans="1:10" hidden="1" x14ac:dyDescent="0.3">
      <c r="A8825" s="2" t="e">
        <f>Table1[[#This Row],[Befolyt]]</f>
        <v>#VALUE!</v>
      </c>
      <c r="B8825" t="e">
        <f>Table1[[#This Row],[ÜK]]</f>
        <v>#VALUE!</v>
      </c>
      <c r="C8825" s="3" t="e">
        <f>Table1[[#This Row],[Szla]]</f>
        <v>#VALUE!</v>
      </c>
      <c r="D8825" s="6" t="e">
        <f>Table1[[#This Row],[Kelt_hó]]</f>
        <v>#VALUE!</v>
      </c>
      <c r="E8825" t="e">
        <f>Table1[[#This Row],[Vevő]]</f>
        <v>#VALUE!</v>
      </c>
      <c r="F8825" t="e">
        <f>Table1[[#This Row],[Termékkör]]</f>
        <v>#VALUE!</v>
      </c>
      <c r="G8825" s="4" t="e">
        <f>Table1[[#This Row],[SzumElad]]</f>
        <v>#VALUE!</v>
      </c>
      <c r="H8825" s="7" t="e">
        <f>Table1[[#This Row],[Jut_%]]</f>
        <v>#VALUE!</v>
      </c>
      <c r="I8825" s="4" t="e">
        <f>Table1[[#This Row],[Jut]]</f>
        <v>#VALUE!</v>
      </c>
      <c r="J8825" s="4" t="e">
        <f>Table1[[#This Row],[Column1]]</f>
        <v>#VALUE!</v>
      </c>
    </row>
    <row r="8826" spans="1:10" hidden="1" x14ac:dyDescent="0.3">
      <c r="A8826" s="2" t="e">
        <f>Table1[[#This Row],[Befolyt]]</f>
        <v>#VALUE!</v>
      </c>
      <c r="B8826" t="e">
        <f>Table1[[#This Row],[ÜK]]</f>
        <v>#VALUE!</v>
      </c>
      <c r="C8826" s="3" t="e">
        <f>Table1[[#This Row],[Szla]]</f>
        <v>#VALUE!</v>
      </c>
      <c r="D8826" s="6" t="e">
        <f>Table1[[#This Row],[Kelt_hó]]</f>
        <v>#VALUE!</v>
      </c>
      <c r="E8826" t="e">
        <f>Table1[[#This Row],[Vevő]]</f>
        <v>#VALUE!</v>
      </c>
      <c r="F8826" t="e">
        <f>Table1[[#This Row],[Termékkör]]</f>
        <v>#VALUE!</v>
      </c>
      <c r="G8826" s="4" t="e">
        <f>Table1[[#This Row],[SzumElad]]</f>
        <v>#VALUE!</v>
      </c>
      <c r="H8826" s="7" t="e">
        <f>Table1[[#This Row],[Jut_%]]</f>
        <v>#VALUE!</v>
      </c>
      <c r="I8826" s="4" t="e">
        <f>Table1[[#This Row],[Jut]]</f>
        <v>#VALUE!</v>
      </c>
      <c r="J8826" s="4" t="e">
        <f>Table1[[#This Row],[Column1]]</f>
        <v>#VALUE!</v>
      </c>
    </row>
    <row r="8827" spans="1:10" hidden="1" x14ac:dyDescent="0.3">
      <c r="A8827" s="2" t="e">
        <f>Table1[[#This Row],[Befolyt]]</f>
        <v>#VALUE!</v>
      </c>
      <c r="B8827" t="e">
        <f>Table1[[#This Row],[ÜK]]</f>
        <v>#VALUE!</v>
      </c>
      <c r="C8827" s="3" t="e">
        <f>Table1[[#This Row],[Szla]]</f>
        <v>#VALUE!</v>
      </c>
      <c r="D8827" s="6" t="e">
        <f>Table1[[#This Row],[Kelt_hó]]</f>
        <v>#VALUE!</v>
      </c>
      <c r="E8827" t="e">
        <f>Table1[[#This Row],[Vevő]]</f>
        <v>#VALUE!</v>
      </c>
      <c r="F8827" t="e">
        <f>Table1[[#This Row],[Termékkör]]</f>
        <v>#VALUE!</v>
      </c>
      <c r="G8827" s="4" t="e">
        <f>Table1[[#This Row],[SzumElad]]</f>
        <v>#VALUE!</v>
      </c>
      <c r="H8827" s="7" t="e">
        <f>Table1[[#This Row],[Jut_%]]</f>
        <v>#VALUE!</v>
      </c>
      <c r="I8827" s="4" t="e">
        <f>Table1[[#This Row],[Jut]]</f>
        <v>#VALUE!</v>
      </c>
      <c r="J8827" s="4" t="e">
        <f>Table1[[#This Row],[Column1]]</f>
        <v>#VALUE!</v>
      </c>
    </row>
    <row r="8828" spans="1:10" hidden="1" x14ac:dyDescent="0.3">
      <c r="A8828" s="2" t="e">
        <f>Table1[[#This Row],[Befolyt]]</f>
        <v>#VALUE!</v>
      </c>
      <c r="B8828" t="e">
        <f>Table1[[#This Row],[ÜK]]</f>
        <v>#VALUE!</v>
      </c>
      <c r="C8828" s="3" t="e">
        <f>Table1[[#This Row],[Szla]]</f>
        <v>#VALUE!</v>
      </c>
      <c r="D8828" s="6" t="e">
        <f>Table1[[#This Row],[Kelt_hó]]</f>
        <v>#VALUE!</v>
      </c>
      <c r="E8828" t="e">
        <f>Table1[[#This Row],[Vevő]]</f>
        <v>#VALUE!</v>
      </c>
      <c r="F8828" t="e">
        <f>Table1[[#This Row],[Termékkör]]</f>
        <v>#VALUE!</v>
      </c>
      <c r="G8828" s="4" t="e">
        <f>Table1[[#This Row],[SzumElad]]</f>
        <v>#VALUE!</v>
      </c>
      <c r="H8828" s="7" t="e">
        <f>Table1[[#This Row],[Jut_%]]</f>
        <v>#VALUE!</v>
      </c>
      <c r="I8828" s="4" t="e">
        <f>Table1[[#This Row],[Jut]]</f>
        <v>#VALUE!</v>
      </c>
      <c r="J8828" s="4" t="e">
        <f>Table1[[#This Row],[Column1]]</f>
        <v>#VALUE!</v>
      </c>
    </row>
    <row r="8829" spans="1:10" hidden="1" x14ac:dyDescent="0.3">
      <c r="A8829" s="2" t="e">
        <f>Table1[[#This Row],[Befolyt]]</f>
        <v>#VALUE!</v>
      </c>
      <c r="B8829" t="e">
        <f>Table1[[#This Row],[ÜK]]</f>
        <v>#VALUE!</v>
      </c>
      <c r="C8829" s="3" t="e">
        <f>Table1[[#This Row],[Szla]]</f>
        <v>#VALUE!</v>
      </c>
      <c r="D8829" s="6" t="e">
        <f>Table1[[#This Row],[Kelt_hó]]</f>
        <v>#VALUE!</v>
      </c>
      <c r="E8829" t="e">
        <f>Table1[[#This Row],[Vevő]]</f>
        <v>#VALUE!</v>
      </c>
      <c r="F8829" t="e">
        <f>Table1[[#This Row],[Termékkör]]</f>
        <v>#VALUE!</v>
      </c>
      <c r="G8829" s="4" t="e">
        <f>Table1[[#This Row],[SzumElad]]</f>
        <v>#VALUE!</v>
      </c>
      <c r="H8829" s="7" t="e">
        <f>Table1[[#This Row],[Jut_%]]</f>
        <v>#VALUE!</v>
      </c>
      <c r="I8829" s="4" t="e">
        <f>Table1[[#This Row],[Jut]]</f>
        <v>#VALUE!</v>
      </c>
      <c r="J8829" s="4" t="e">
        <f>Table1[[#This Row],[Column1]]</f>
        <v>#VALUE!</v>
      </c>
    </row>
    <row r="8830" spans="1:10" hidden="1" x14ac:dyDescent="0.3">
      <c r="A8830" s="2" t="e">
        <f>Table1[[#This Row],[Befolyt]]</f>
        <v>#VALUE!</v>
      </c>
      <c r="B8830" t="e">
        <f>Table1[[#This Row],[ÜK]]</f>
        <v>#VALUE!</v>
      </c>
      <c r="C8830" s="3" t="e">
        <f>Table1[[#This Row],[Szla]]</f>
        <v>#VALUE!</v>
      </c>
      <c r="D8830" s="6" t="e">
        <f>Table1[[#This Row],[Kelt_hó]]</f>
        <v>#VALUE!</v>
      </c>
      <c r="E8830" t="e">
        <f>Table1[[#This Row],[Vevő]]</f>
        <v>#VALUE!</v>
      </c>
      <c r="F8830" t="e">
        <f>Table1[[#This Row],[Termékkör]]</f>
        <v>#VALUE!</v>
      </c>
      <c r="G8830" s="4" t="e">
        <f>Table1[[#This Row],[SzumElad]]</f>
        <v>#VALUE!</v>
      </c>
      <c r="H8830" s="7" t="e">
        <f>Table1[[#This Row],[Jut_%]]</f>
        <v>#VALUE!</v>
      </c>
      <c r="I8830" s="4" t="e">
        <f>Table1[[#This Row],[Jut]]</f>
        <v>#VALUE!</v>
      </c>
      <c r="J8830" s="4" t="e">
        <f>Table1[[#This Row],[Column1]]</f>
        <v>#VALUE!</v>
      </c>
    </row>
    <row r="8831" spans="1:10" hidden="1" x14ac:dyDescent="0.3">
      <c r="A8831" s="2" t="e">
        <f>Table1[[#This Row],[Befolyt]]</f>
        <v>#VALUE!</v>
      </c>
      <c r="B8831" t="e">
        <f>Table1[[#This Row],[ÜK]]</f>
        <v>#VALUE!</v>
      </c>
      <c r="C8831" s="3" t="e">
        <f>Table1[[#This Row],[Szla]]</f>
        <v>#VALUE!</v>
      </c>
      <c r="D8831" s="6" t="e">
        <f>Table1[[#This Row],[Kelt_hó]]</f>
        <v>#VALUE!</v>
      </c>
      <c r="E8831" t="e">
        <f>Table1[[#This Row],[Vevő]]</f>
        <v>#VALUE!</v>
      </c>
      <c r="F8831" t="e">
        <f>Table1[[#This Row],[Termékkör]]</f>
        <v>#VALUE!</v>
      </c>
      <c r="G8831" s="4" t="e">
        <f>Table1[[#This Row],[SzumElad]]</f>
        <v>#VALUE!</v>
      </c>
      <c r="H8831" s="7" t="e">
        <f>Table1[[#This Row],[Jut_%]]</f>
        <v>#VALUE!</v>
      </c>
      <c r="I8831" s="4" t="e">
        <f>Table1[[#This Row],[Jut]]</f>
        <v>#VALUE!</v>
      </c>
      <c r="J8831" s="4" t="e">
        <f>Table1[[#This Row],[Column1]]</f>
        <v>#VALUE!</v>
      </c>
    </row>
    <row r="8832" spans="1:10" hidden="1" x14ac:dyDescent="0.3">
      <c r="A8832" s="2" t="e">
        <f>Table1[[#This Row],[Befolyt]]</f>
        <v>#VALUE!</v>
      </c>
      <c r="B8832" t="e">
        <f>Table1[[#This Row],[ÜK]]</f>
        <v>#VALUE!</v>
      </c>
      <c r="C8832" s="3" t="e">
        <f>Table1[[#This Row],[Szla]]</f>
        <v>#VALUE!</v>
      </c>
      <c r="D8832" s="6" t="e">
        <f>Table1[[#This Row],[Kelt_hó]]</f>
        <v>#VALUE!</v>
      </c>
      <c r="E8832" t="e">
        <f>Table1[[#This Row],[Vevő]]</f>
        <v>#VALUE!</v>
      </c>
      <c r="F8832" t="e">
        <f>Table1[[#This Row],[Termékkör]]</f>
        <v>#VALUE!</v>
      </c>
      <c r="G8832" s="4" t="e">
        <f>Table1[[#This Row],[SzumElad]]</f>
        <v>#VALUE!</v>
      </c>
      <c r="H8832" s="7" t="e">
        <f>Table1[[#This Row],[Jut_%]]</f>
        <v>#VALUE!</v>
      </c>
      <c r="I8832" s="4" t="e">
        <f>Table1[[#This Row],[Jut]]</f>
        <v>#VALUE!</v>
      </c>
      <c r="J8832" s="4" t="e">
        <f>Table1[[#This Row],[Column1]]</f>
        <v>#VALUE!</v>
      </c>
    </row>
    <row r="8833" spans="1:10" hidden="1" x14ac:dyDescent="0.3">
      <c r="A8833" s="2" t="e">
        <f>Table1[[#This Row],[Befolyt]]</f>
        <v>#VALUE!</v>
      </c>
      <c r="B8833" t="e">
        <f>Table1[[#This Row],[ÜK]]</f>
        <v>#VALUE!</v>
      </c>
      <c r="C8833" s="3" t="e">
        <f>Table1[[#This Row],[Szla]]</f>
        <v>#VALUE!</v>
      </c>
      <c r="D8833" s="6" t="e">
        <f>Table1[[#This Row],[Kelt_hó]]</f>
        <v>#VALUE!</v>
      </c>
      <c r="E8833" t="e">
        <f>Table1[[#This Row],[Vevő]]</f>
        <v>#VALUE!</v>
      </c>
      <c r="F8833" t="e">
        <f>Table1[[#This Row],[Termékkör]]</f>
        <v>#VALUE!</v>
      </c>
      <c r="G8833" s="4" t="e">
        <f>Table1[[#This Row],[SzumElad]]</f>
        <v>#VALUE!</v>
      </c>
      <c r="H8833" s="7" t="e">
        <f>Table1[[#This Row],[Jut_%]]</f>
        <v>#VALUE!</v>
      </c>
      <c r="I8833" s="4" t="e">
        <f>Table1[[#This Row],[Jut]]</f>
        <v>#VALUE!</v>
      </c>
      <c r="J8833" s="4" t="e">
        <f>Table1[[#This Row],[Column1]]</f>
        <v>#VALUE!</v>
      </c>
    </row>
    <row r="8834" spans="1:10" hidden="1" x14ac:dyDescent="0.3">
      <c r="A8834" s="2" t="e">
        <f>Table1[[#This Row],[Befolyt]]</f>
        <v>#VALUE!</v>
      </c>
      <c r="B8834" t="e">
        <f>Table1[[#This Row],[ÜK]]</f>
        <v>#VALUE!</v>
      </c>
      <c r="C8834" s="3" t="e">
        <f>Table1[[#This Row],[Szla]]</f>
        <v>#VALUE!</v>
      </c>
      <c r="D8834" s="6" t="e">
        <f>Table1[[#This Row],[Kelt_hó]]</f>
        <v>#VALUE!</v>
      </c>
      <c r="E8834" t="e">
        <f>Table1[[#This Row],[Vevő]]</f>
        <v>#VALUE!</v>
      </c>
      <c r="F8834" t="e">
        <f>Table1[[#This Row],[Termékkör]]</f>
        <v>#VALUE!</v>
      </c>
      <c r="G8834" s="4" t="e">
        <f>Table1[[#This Row],[SzumElad]]</f>
        <v>#VALUE!</v>
      </c>
      <c r="H8834" s="7" t="e">
        <f>Table1[[#This Row],[Jut_%]]</f>
        <v>#VALUE!</v>
      </c>
      <c r="I8834" s="4" t="e">
        <f>Table1[[#This Row],[Jut]]</f>
        <v>#VALUE!</v>
      </c>
      <c r="J8834" s="4" t="e">
        <f>Table1[[#This Row],[Column1]]</f>
        <v>#VALUE!</v>
      </c>
    </row>
    <row r="8835" spans="1:10" hidden="1" x14ac:dyDescent="0.3">
      <c r="A8835" s="2" t="e">
        <f>Table1[[#This Row],[Befolyt]]</f>
        <v>#VALUE!</v>
      </c>
      <c r="B8835" t="e">
        <f>Table1[[#This Row],[ÜK]]</f>
        <v>#VALUE!</v>
      </c>
      <c r="C8835" s="3" t="e">
        <f>Table1[[#This Row],[Szla]]</f>
        <v>#VALUE!</v>
      </c>
      <c r="D8835" s="6" t="e">
        <f>Table1[[#This Row],[Kelt_hó]]</f>
        <v>#VALUE!</v>
      </c>
      <c r="E8835" t="e">
        <f>Table1[[#This Row],[Vevő]]</f>
        <v>#VALUE!</v>
      </c>
      <c r="F8835" t="e">
        <f>Table1[[#This Row],[Termékkör]]</f>
        <v>#VALUE!</v>
      </c>
      <c r="G8835" s="4" t="e">
        <f>Table1[[#This Row],[SzumElad]]</f>
        <v>#VALUE!</v>
      </c>
      <c r="H8835" s="7" t="e">
        <f>Table1[[#This Row],[Jut_%]]</f>
        <v>#VALUE!</v>
      </c>
      <c r="I8835" s="4" t="e">
        <f>Table1[[#This Row],[Jut]]</f>
        <v>#VALUE!</v>
      </c>
      <c r="J8835" s="4" t="e">
        <f>Table1[[#This Row],[Column1]]</f>
        <v>#VALUE!</v>
      </c>
    </row>
    <row r="8836" spans="1:10" hidden="1" x14ac:dyDescent="0.3">
      <c r="A8836" s="2" t="e">
        <f>Table1[[#This Row],[Befolyt]]</f>
        <v>#VALUE!</v>
      </c>
      <c r="B8836" t="e">
        <f>Table1[[#This Row],[ÜK]]</f>
        <v>#VALUE!</v>
      </c>
      <c r="C8836" s="3" t="e">
        <f>Table1[[#This Row],[Szla]]</f>
        <v>#VALUE!</v>
      </c>
      <c r="D8836" s="6" t="e">
        <f>Table1[[#This Row],[Kelt_hó]]</f>
        <v>#VALUE!</v>
      </c>
      <c r="E8836" t="e">
        <f>Table1[[#This Row],[Vevő]]</f>
        <v>#VALUE!</v>
      </c>
      <c r="F8836" t="e">
        <f>Table1[[#This Row],[Termékkör]]</f>
        <v>#VALUE!</v>
      </c>
      <c r="G8836" s="4" t="e">
        <f>Table1[[#This Row],[SzumElad]]</f>
        <v>#VALUE!</v>
      </c>
      <c r="H8836" s="7" t="e">
        <f>Table1[[#This Row],[Jut_%]]</f>
        <v>#VALUE!</v>
      </c>
      <c r="I8836" s="4" t="e">
        <f>Table1[[#This Row],[Jut]]</f>
        <v>#VALUE!</v>
      </c>
      <c r="J8836" s="4" t="e">
        <f>Table1[[#This Row],[Column1]]</f>
        <v>#VALUE!</v>
      </c>
    </row>
    <row r="8837" spans="1:10" hidden="1" x14ac:dyDescent="0.3">
      <c r="A8837" s="2" t="e">
        <f>Table1[[#This Row],[Befolyt]]</f>
        <v>#VALUE!</v>
      </c>
      <c r="B8837" t="e">
        <f>Table1[[#This Row],[ÜK]]</f>
        <v>#VALUE!</v>
      </c>
      <c r="C8837" s="3" t="e">
        <f>Table1[[#This Row],[Szla]]</f>
        <v>#VALUE!</v>
      </c>
      <c r="D8837" s="6" t="e">
        <f>Table1[[#This Row],[Kelt_hó]]</f>
        <v>#VALUE!</v>
      </c>
      <c r="E8837" t="e">
        <f>Table1[[#This Row],[Vevő]]</f>
        <v>#VALUE!</v>
      </c>
      <c r="F8837" t="e">
        <f>Table1[[#This Row],[Termékkör]]</f>
        <v>#VALUE!</v>
      </c>
      <c r="G8837" s="4" t="e">
        <f>Table1[[#This Row],[SzumElad]]</f>
        <v>#VALUE!</v>
      </c>
      <c r="H8837" s="7" t="e">
        <f>Table1[[#This Row],[Jut_%]]</f>
        <v>#VALUE!</v>
      </c>
      <c r="I8837" s="4" t="e">
        <f>Table1[[#This Row],[Jut]]</f>
        <v>#VALUE!</v>
      </c>
      <c r="J8837" s="4" t="e">
        <f>Table1[[#This Row],[Column1]]</f>
        <v>#VALUE!</v>
      </c>
    </row>
    <row r="8838" spans="1:10" hidden="1" x14ac:dyDescent="0.3">
      <c r="A8838" s="2" t="e">
        <f>Table1[[#This Row],[Befolyt]]</f>
        <v>#VALUE!</v>
      </c>
      <c r="B8838" t="e">
        <f>Table1[[#This Row],[ÜK]]</f>
        <v>#VALUE!</v>
      </c>
      <c r="C8838" s="3" t="e">
        <f>Table1[[#This Row],[Szla]]</f>
        <v>#VALUE!</v>
      </c>
      <c r="D8838" s="6" t="e">
        <f>Table1[[#This Row],[Kelt_hó]]</f>
        <v>#VALUE!</v>
      </c>
      <c r="E8838" t="e">
        <f>Table1[[#This Row],[Vevő]]</f>
        <v>#VALUE!</v>
      </c>
      <c r="F8838" t="e">
        <f>Table1[[#This Row],[Termékkör]]</f>
        <v>#VALUE!</v>
      </c>
      <c r="G8838" s="4" t="e">
        <f>Table1[[#This Row],[SzumElad]]</f>
        <v>#VALUE!</v>
      </c>
      <c r="H8838" s="7" t="e">
        <f>Table1[[#This Row],[Jut_%]]</f>
        <v>#VALUE!</v>
      </c>
      <c r="I8838" s="4" t="e">
        <f>Table1[[#This Row],[Jut]]</f>
        <v>#VALUE!</v>
      </c>
      <c r="J8838" s="4" t="e">
        <f>Table1[[#This Row],[Column1]]</f>
        <v>#VALUE!</v>
      </c>
    </row>
    <row r="8839" spans="1:10" hidden="1" x14ac:dyDescent="0.3">
      <c r="A8839" s="2" t="e">
        <f>Table1[[#This Row],[Befolyt]]</f>
        <v>#VALUE!</v>
      </c>
      <c r="B8839" t="e">
        <f>Table1[[#This Row],[ÜK]]</f>
        <v>#VALUE!</v>
      </c>
      <c r="C8839" s="3" t="e">
        <f>Table1[[#This Row],[Szla]]</f>
        <v>#VALUE!</v>
      </c>
      <c r="D8839" s="6" t="e">
        <f>Table1[[#This Row],[Kelt_hó]]</f>
        <v>#VALUE!</v>
      </c>
      <c r="E8839" t="e">
        <f>Table1[[#This Row],[Vevő]]</f>
        <v>#VALUE!</v>
      </c>
      <c r="F8839" t="e">
        <f>Table1[[#This Row],[Termékkör]]</f>
        <v>#VALUE!</v>
      </c>
      <c r="G8839" s="4" t="e">
        <f>Table1[[#This Row],[SzumElad]]</f>
        <v>#VALUE!</v>
      </c>
      <c r="H8839" s="7" t="e">
        <f>Table1[[#This Row],[Jut_%]]</f>
        <v>#VALUE!</v>
      </c>
      <c r="I8839" s="4" t="e">
        <f>Table1[[#This Row],[Jut]]</f>
        <v>#VALUE!</v>
      </c>
      <c r="J8839" s="4" t="e">
        <f>Table1[[#This Row],[Column1]]</f>
        <v>#VALUE!</v>
      </c>
    </row>
    <row r="8840" spans="1:10" hidden="1" x14ac:dyDescent="0.3">
      <c r="A8840" s="2" t="e">
        <f>Table1[[#This Row],[Befolyt]]</f>
        <v>#VALUE!</v>
      </c>
      <c r="B8840" t="e">
        <f>Table1[[#This Row],[ÜK]]</f>
        <v>#VALUE!</v>
      </c>
      <c r="C8840" s="3" t="e">
        <f>Table1[[#This Row],[Szla]]</f>
        <v>#VALUE!</v>
      </c>
      <c r="D8840" s="6" t="e">
        <f>Table1[[#This Row],[Kelt_hó]]</f>
        <v>#VALUE!</v>
      </c>
      <c r="E8840" t="e">
        <f>Table1[[#This Row],[Vevő]]</f>
        <v>#VALUE!</v>
      </c>
      <c r="F8840" t="e">
        <f>Table1[[#This Row],[Termékkör]]</f>
        <v>#VALUE!</v>
      </c>
      <c r="G8840" s="4" t="e">
        <f>Table1[[#This Row],[SzumElad]]</f>
        <v>#VALUE!</v>
      </c>
      <c r="H8840" s="7" t="e">
        <f>Table1[[#This Row],[Jut_%]]</f>
        <v>#VALUE!</v>
      </c>
      <c r="I8840" s="4" t="e">
        <f>Table1[[#This Row],[Jut]]</f>
        <v>#VALUE!</v>
      </c>
      <c r="J8840" s="4" t="e">
        <f>Table1[[#This Row],[Column1]]</f>
        <v>#VALUE!</v>
      </c>
    </row>
    <row r="8841" spans="1:10" hidden="1" x14ac:dyDescent="0.3">
      <c r="A8841" s="2" t="e">
        <f>Table1[[#This Row],[Befolyt]]</f>
        <v>#VALUE!</v>
      </c>
      <c r="B8841" t="e">
        <f>Table1[[#This Row],[ÜK]]</f>
        <v>#VALUE!</v>
      </c>
      <c r="C8841" s="3" t="e">
        <f>Table1[[#This Row],[Szla]]</f>
        <v>#VALUE!</v>
      </c>
      <c r="D8841" s="6" t="e">
        <f>Table1[[#This Row],[Kelt_hó]]</f>
        <v>#VALUE!</v>
      </c>
      <c r="E8841" t="e">
        <f>Table1[[#This Row],[Vevő]]</f>
        <v>#VALUE!</v>
      </c>
      <c r="F8841" t="e">
        <f>Table1[[#This Row],[Termékkör]]</f>
        <v>#VALUE!</v>
      </c>
      <c r="G8841" s="4" t="e">
        <f>Table1[[#This Row],[SzumElad]]</f>
        <v>#VALUE!</v>
      </c>
      <c r="H8841" s="7" t="e">
        <f>Table1[[#This Row],[Jut_%]]</f>
        <v>#VALUE!</v>
      </c>
      <c r="I8841" s="4" t="e">
        <f>Table1[[#This Row],[Jut]]</f>
        <v>#VALUE!</v>
      </c>
      <c r="J8841" s="4" t="e">
        <f>Table1[[#This Row],[Column1]]</f>
        <v>#VALUE!</v>
      </c>
    </row>
    <row r="8842" spans="1:10" hidden="1" x14ac:dyDescent="0.3">
      <c r="A8842" s="2" t="e">
        <f>Table1[[#This Row],[Befolyt]]</f>
        <v>#VALUE!</v>
      </c>
      <c r="B8842" t="e">
        <f>Table1[[#This Row],[ÜK]]</f>
        <v>#VALUE!</v>
      </c>
      <c r="C8842" s="3" t="e">
        <f>Table1[[#This Row],[Szla]]</f>
        <v>#VALUE!</v>
      </c>
      <c r="D8842" s="6" t="e">
        <f>Table1[[#This Row],[Kelt_hó]]</f>
        <v>#VALUE!</v>
      </c>
      <c r="E8842" t="e">
        <f>Table1[[#This Row],[Vevő]]</f>
        <v>#VALUE!</v>
      </c>
      <c r="F8842" t="e">
        <f>Table1[[#This Row],[Termékkör]]</f>
        <v>#VALUE!</v>
      </c>
      <c r="G8842" s="4" t="e">
        <f>Table1[[#This Row],[SzumElad]]</f>
        <v>#VALUE!</v>
      </c>
      <c r="H8842" s="7" t="e">
        <f>Table1[[#This Row],[Jut_%]]</f>
        <v>#VALUE!</v>
      </c>
      <c r="I8842" s="4" t="e">
        <f>Table1[[#This Row],[Jut]]</f>
        <v>#VALUE!</v>
      </c>
      <c r="J8842" s="4" t="e">
        <f>Table1[[#This Row],[Column1]]</f>
        <v>#VALUE!</v>
      </c>
    </row>
    <row r="8843" spans="1:10" hidden="1" x14ac:dyDescent="0.3">
      <c r="A8843" s="2" t="e">
        <f>Table1[[#This Row],[Befolyt]]</f>
        <v>#VALUE!</v>
      </c>
      <c r="B8843" t="e">
        <f>Table1[[#This Row],[ÜK]]</f>
        <v>#VALUE!</v>
      </c>
      <c r="C8843" s="3" t="e">
        <f>Table1[[#This Row],[Szla]]</f>
        <v>#VALUE!</v>
      </c>
      <c r="D8843" s="6" t="e">
        <f>Table1[[#This Row],[Kelt_hó]]</f>
        <v>#VALUE!</v>
      </c>
      <c r="E8843" t="e">
        <f>Table1[[#This Row],[Vevő]]</f>
        <v>#VALUE!</v>
      </c>
      <c r="F8843" t="e">
        <f>Table1[[#This Row],[Termékkör]]</f>
        <v>#VALUE!</v>
      </c>
      <c r="G8843" s="4" t="e">
        <f>Table1[[#This Row],[SzumElad]]</f>
        <v>#VALUE!</v>
      </c>
      <c r="H8843" s="7" t="e">
        <f>Table1[[#This Row],[Jut_%]]</f>
        <v>#VALUE!</v>
      </c>
      <c r="I8843" s="4" t="e">
        <f>Table1[[#This Row],[Jut]]</f>
        <v>#VALUE!</v>
      </c>
      <c r="J8843" s="4" t="e">
        <f>Table1[[#This Row],[Column1]]</f>
        <v>#VALUE!</v>
      </c>
    </row>
    <row r="8844" spans="1:10" hidden="1" x14ac:dyDescent="0.3">
      <c r="A8844" s="2" t="e">
        <f>Table1[[#This Row],[Befolyt]]</f>
        <v>#VALUE!</v>
      </c>
      <c r="B8844" t="e">
        <f>Table1[[#This Row],[ÜK]]</f>
        <v>#VALUE!</v>
      </c>
      <c r="C8844" s="3" t="e">
        <f>Table1[[#This Row],[Szla]]</f>
        <v>#VALUE!</v>
      </c>
      <c r="D8844" s="6" t="e">
        <f>Table1[[#This Row],[Kelt_hó]]</f>
        <v>#VALUE!</v>
      </c>
      <c r="E8844" t="e">
        <f>Table1[[#This Row],[Vevő]]</f>
        <v>#VALUE!</v>
      </c>
      <c r="F8844" t="e">
        <f>Table1[[#This Row],[Termékkör]]</f>
        <v>#VALUE!</v>
      </c>
      <c r="G8844" s="4" t="e">
        <f>Table1[[#This Row],[SzumElad]]</f>
        <v>#VALUE!</v>
      </c>
      <c r="H8844" s="7" t="e">
        <f>Table1[[#This Row],[Jut_%]]</f>
        <v>#VALUE!</v>
      </c>
      <c r="I8844" s="4" t="e">
        <f>Table1[[#This Row],[Jut]]</f>
        <v>#VALUE!</v>
      </c>
      <c r="J8844" s="4" t="e">
        <f>Table1[[#This Row],[Column1]]</f>
        <v>#VALUE!</v>
      </c>
    </row>
    <row r="8845" spans="1:10" hidden="1" x14ac:dyDescent="0.3">
      <c r="A8845" s="2" t="e">
        <f>Table1[[#This Row],[Befolyt]]</f>
        <v>#VALUE!</v>
      </c>
      <c r="B8845" t="e">
        <f>Table1[[#This Row],[ÜK]]</f>
        <v>#VALUE!</v>
      </c>
      <c r="C8845" s="3" t="e">
        <f>Table1[[#This Row],[Szla]]</f>
        <v>#VALUE!</v>
      </c>
      <c r="D8845" s="6" t="e">
        <f>Table1[[#This Row],[Kelt_hó]]</f>
        <v>#VALUE!</v>
      </c>
      <c r="E8845" t="e">
        <f>Table1[[#This Row],[Vevő]]</f>
        <v>#VALUE!</v>
      </c>
      <c r="F8845" t="e">
        <f>Table1[[#This Row],[Termékkör]]</f>
        <v>#VALUE!</v>
      </c>
      <c r="G8845" s="4" t="e">
        <f>Table1[[#This Row],[SzumElad]]</f>
        <v>#VALUE!</v>
      </c>
      <c r="H8845" s="7" t="e">
        <f>Table1[[#This Row],[Jut_%]]</f>
        <v>#VALUE!</v>
      </c>
      <c r="I8845" s="4" t="e">
        <f>Table1[[#This Row],[Jut]]</f>
        <v>#VALUE!</v>
      </c>
      <c r="J8845" s="4" t="e">
        <f>Table1[[#This Row],[Column1]]</f>
        <v>#VALUE!</v>
      </c>
    </row>
    <row r="8846" spans="1:10" hidden="1" x14ac:dyDescent="0.3">
      <c r="A8846" s="2" t="e">
        <f>Table1[[#This Row],[Befolyt]]</f>
        <v>#VALUE!</v>
      </c>
      <c r="B8846" t="e">
        <f>Table1[[#This Row],[ÜK]]</f>
        <v>#VALUE!</v>
      </c>
      <c r="C8846" s="3" t="e">
        <f>Table1[[#This Row],[Szla]]</f>
        <v>#VALUE!</v>
      </c>
      <c r="D8846" s="6" t="e">
        <f>Table1[[#This Row],[Kelt_hó]]</f>
        <v>#VALUE!</v>
      </c>
      <c r="E8846" t="e">
        <f>Table1[[#This Row],[Vevő]]</f>
        <v>#VALUE!</v>
      </c>
      <c r="F8846" t="e">
        <f>Table1[[#This Row],[Termékkör]]</f>
        <v>#VALUE!</v>
      </c>
      <c r="G8846" s="4" t="e">
        <f>Table1[[#This Row],[SzumElad]]</f>
        <v>#VALUE!</v>
      </c>
      <c r="H8846" s="7" t="e">
        <f>Table1[[#This Row],[Jut_%]]</f>
        <v>#VALUE!</v>
      </c>
      <c r="I8846" s="4" t="e">
        <f>Table1[[#This Row],[Jut]]</f>
        <v>#VALUE!</v>
      </c>
      <c r="J8846" s="4" t="e">
        <f>Table1[[#This Row],[Column1]]</f>
        <v>#VALUE!</v>
      </c>
    </row>
    <row r="8847" spans="1:10" hidden="1" x14ac:dyDescent="0.3">
      <c r="A8847" s="2" t="e">
        <f>Table1[[#This Row],[Befolyt]]</f>
        <v>#VALUE!</v>
      </c>
      <c r="B8847" t="e">
        <f>Table1[[#This Row],[ÜK]]</f>
        <v>#VALUE!</v>
      </c>
      <c r="C8847" s="3" t="e">
        <f>Table1[[#This Row],[Szla]]</f>
        <v>#VALUE!</v>
      </c>
      <c r="D8847" s="6" t="e">
        <f>Table1[[#This Row],[Kelt_hó]]</f>
        <v>#VALUE!</v>
      </c>
      <c r="E8847" t="e">
        <f>Table1[[#This Row],[Vevő]]</f>
        <v>#VALUE!</v>
      </c>
      <c r="F8847" t="e">
        <f>Table1[[#This Row],[Termékkör]]</f>
        <v>#VALUE!</v>
      </c>
      <c r="G8847" s="4" t="e">
        <f>Table1[[#This Row],[SzumElad]]</f>
        <v>#VALUE!</v>
      </c>
      <c r="H8847" s="7" t="e">
        <f>Table1[[#This Row],[Jut_%]]</f>
        <v>#VALUE!</v>
      </c>
      <c r="I8847" s="4" t="e">
        <f>Table1[[#This Row],[Jut]]</f>
        <v>#VALUE!</v>
      </c>
      <c r="J8847" s="4" t="e">
        <f>Table1[[#This Row],[Column1]]</f>
        <v>#VALUE!</v>
      </c>
    </row>
    <row r="8848" spans="1:10" hidden="1" x14ac:dyDescent="0.3">
      <c r="A8848" s="2" t="e">
        <f>Table1[[#This Row],[Befolyt]]</f>
        <v>#VALUE!</v>
      </c>
      <c r="B8848" t="e">
        <f>Table1[[#This Row],[ÜK]]</f>
        <v>#VALUE!</v>
      </c>
      <c r="C8848" s="3" t="e">
        <f>Table1[[#This Row],[Szla]]</f>
        <v>#VALUE!</v>
      </c>
      <c r="D8848" s="6" t="e">
        <f>Table1[[#This Row],[Kelt_hó]]</f>
        <v>#VALUE!</v>
      </c>
      <c r="E8848" t="e">
        <f>Table1[[#This Row],[Vevő]]</f>
        <v>#VALUE!</v>
      </c>
      <c r="F8848" t="e">
        <f>Table1[[#This Row],[Termékkör]]</f>
        <v>#VALUE!</v>
      </c>
      <c r="G8848" s="4" t="e">
        <f>Table1[[#This Row],[SzumElad]]</f>
        <v>#VALUE!</v>
      </c>
      <c r="H8848" s="7" t="e">
        <f>Table1[[#This Row],[Jut_%]]</f>
        <v>#VALUE!</v>
      </c>
      <c r="I8848" s="4" t="e">
        <f>Table1[[#This Row],[Jut]]</f>
        <v>#VALUE!</v>
      </c>
      <c r="J8848" s="4" t="e">
        <f>Table1[[#This Row],[Column1]]</f>
        <v>#VALUE!</v>
      </c>
    </row>
    <row r="8849" spans="1:10" hidden="1" x14ac:dyDescent="0.3">
      <c r="A8849" s="2" t="e">
        <f>Table1[[#This Row],[Befolyt]]</f>
        <v>#VALUE!</v>
      </c>
      <c r="B8849" t="e">
        <f>Table1[[#This Row],[ÜK]]</f>
        <v>#VALUE!</v>
      </c>
      <c r="C8849" s="3" t="e">
        <f>Table1[[#This Row],[Szla]]</f>
        <v>#VALUE!</v>
      </c>
      <c r="D8849" s="6" t="e">
        <f>Table1[[#This Row],[Kelt_hó]]</f>
        <v>#VALUE!</v>
      </c>
      <c r="E8849" t="e">
        <f>Table1[[#This Row],[Vevő]]</f>
        <v>#VALUE!</v>
      </c>
      <c r="F8849" t="e">
        <f>Table1[[#This Row],[Termékkör]]</f>
        <v>#VALUE!</v>
      </c>
      <c r="G8849" s="4" t="e">
        <f>Table1[[#This Row],[SzumElad]]</f>
        <v>#VALUE!</v>
      </c>
      <c r="H8849" s="7" t="e">
        <f>Table1[[#This Row],[Jut_%]]</f>
        <v>#VALUE!</v>
      </c>
      <c r="I8849" s="4" t="e">
        <f>Table1[[#This Row],[Jut]]</f>
        <v>#VALUE!</v>
      </c>
      <c r="J8849" s="4" t="e">
        <f>Table1[[#This Row],[Column1]]</f>
        <v>#VALUE!</v>
      </c>
    </row>
    <row r="8850" spans="1:10" hidden="1" x14ac:dyDescent="0.3">
      <c r="A8850" s="2" t="e">
        <f>Table1[[#This Row],[Befolyt]]</f>
        <v>#VALUE!</v>
      </c>
      <c r="B8850" t="e">
        <f>Table1[[#This Row],[ÜK]]</f>
        <v>#VALUE!</v>
      </c>
      <c r="C8850" s="3" t="e">
        <f>Table1[[#This Row],[Szla]]</f>
        <v>#VALUE!</v>
      </c>
      <c r="D8850" s="6" t="e">
        <f>Table1[[#This Row],[Kelt_hó]]</f>
        <v>#VALUE!</v>
      </c>
      <c r="E8850" t="e">
        <f>Table1[[#This Row],[Vevő]]</f>
        <v>#VALUE!</v>
      </c>
      <c r="F8850" t="e">
        <f>Table1[[#This Row],[Termékkör]]</f>
        <v>#VALUE!</v>
      </c>
      <c r="G8850" s="4" t="e">
        <f>Table1[[#This Row],[SzumElad]]</f>
        <v>#VALUE!</v>
      </c>
      <c r="H8850" s="7" t="e">
        <f>Table1[[#This Row],[Jut_%]]</f>
        <v>#VALUE!</v>
      </c>
      <c r="I8850" s="4" t="e">
        <f>Table1[[#This Row],[Jut]]</f>
        <v>#VALUE!</v>
      </c>
      <c r="J8850" s="4" t="e">
        <f>Table1[[#This Row],[Column1]]</f>
        <v>#VALUE!</v>
      </c>
    </row>
    <row r="8851" spans="1:10" hidden="1" x14ac:dyDescent="0.3">
      <c r="A8851" s="2" t="e">
        <f>Table1[[#This Row],[Befolyt]]</f>
        <v>#VALUE!</v>
      </c>
      <c r="B8851" t="e">
        <f>Table1[[#This Row],[ÜK]]</f>
        <v>#VALUE!</v>
      </c>
      <c r="C8851" s="3" t="e">
        <f>Table1[[#This Row],[Szla]]</f>
        <v>#VALUE!</v>
      </c>
      <c r="D8851" s="6" t="e">
        <f>Table1[[#This Row],[Kelt_hó]]</f>
        <v>#VALUE!</v>
      </c>
      <c r="E8851" t="e">
        <f>Table1[[#This Row],[Vevő]]</f>
        <v>#VALUE!</v>
      </c>
      <c r="F8851" t="e">
        <f>Table1[[#This Row],[Termékkör]]</f>
        <v>#VALUE!</v>
      </c>
      <c r="G8851" s="4" t="e">
        <f>Table1[[#This Row],[SzumElad]]</f>
        <v>#VALUE!</v>
      </c>
      <c r="H8851" s="7" t="e">
        <f>Table1[[#This Row],[Jut_%]]</f>
        <v>#VALUE!</v>
      </c>
      <c r="I8851" s="4" t="e">
        <f>Table1[[#This Row],[Jut]]</f>
        <v>#VALUE!</v>
      </c>
      <c r="J8851" s="4" t="e">
        <f>Table1[[#This Row],[Column1]]</f>
        <v>#VALUE!</v>
      </c>
    </row>
    <row r="8852" spans="1:10" hidden="1" x14ac:dyDescent="0.3">
      <c r="A8852" s="2" t="e">
        <f>Table1[[#This Row],[Befolyt]]</f>
        <v>#VALUE!</v>
      </c>
      <c r="B8852" t="e">
        <f>Table1[[#This Row],[ÜK]]</f>
        <v>#VALUE!</v>
      </c>
      <c r="C8852" s="3" t="e">
        <f>Table1[[#This Row],[Szla]]</f>
        <v>#VALUE!</v>
      </c>
      <c r="D8852" s="6" t="e">
        <f>Table1[[#This Row],[Kelt_hó]]</f>
        <v>#VALUE!</v>
      </c>
      <c r="E8852" t="e">
        <f>Table1[[#This Row],[Vevő]]</f>
        <v>#VALUE!</v>
      </c>
      <c r="F8852" t="e">
        <f>Table1[[#This Row],[Termékkör]]</f>
        <v>#VALUE!</v>
      </c>
      <c r="G8852" s="4" t="e">
        <f>Table1[[#This Row],[SzumElad]]</f>
        <v>#VALUE!</v>
      </c>
      <c r="H8852" s="7" t="e">
        <f>Table1[[#This Row],[Jut_%]]</f>
        <v>#VALUE!</v>
      </c>
      <c r="I8852" s="4" t="e">
        <f>Table1[[#This Row],[Jut]]</f>
        <v>#VALUE!</v>
      </c>
      <c r="J8852" s="4" t="e">
        <f>Table1[[#This Row],[Column1]]</f>
        <v>#VALUE!</v>
      </c>
    </row>
    <row r="8853" spans="1:10" hidden="1" x14ac:dyDescent="0.3">
      <c r="A8853" s="2" t="e">
        <f>Table1[[#This Row],[Befolyt]]</f>
        <v>#VALUE!</v>
      </c>
      <c r="B8853" t="e">
        <f>Table1[[#This Row],[ÜK]]</f>
        <v>#VALUE!</v>
      </c>
      <c r="C8853" s="3" t="e">
        <f>Table1[[#This Row],[Szla]]</f>
        <v>#VALUE!</v>
      </c>
      <c r="D8853" s="6" t="e">
        <f>Table1[[#This Row],[Kelt_hó]]</f>
        <v>#VALUE!</v>
      </c>
      <c r="E8853" t="e">
        <f>Table1[[#This Row],[Vevő]]</f>
        <v>#VALUE!</v>
      </c>
      <c r="F8853" t="e">
        <f>Table1[[#This Row],[Termékkör]]</f>
        <v>#VALUE!</v>
      </c>
      <c r="G8853" s="4" t="e">
        <f>Table1[[#This Row],[SzumElad]]</f>
        <v>#VALUE!</v>
      </c>
      <c r="H8853" s="7" t="e">
        <f>Table1[[#This Row],[Jut_%]]</f>
        <v>#VALUE!</v>
      </c>
      <c r="I8853" s="4" t="e">
        <f>Table1[[#This Row],[Jut]]</f>
        <v>#VALUE!</v>
      </c>
      <c r="J8853" s="4" t="e">
        <f>Table1[[#This Row],[Column1]]</f>
        <v>#VALUE!</v>
      </c>
    </row>
    <row r="8854" spans="1:10" hidden="1" x14ac:dyDescent="0.3">
      <c r="A8854" s="2" t="e">
        <f>Table1[[#This Row],[Befolyt]]</f>
        <v>#VALUE!</v>
      </c>
      <c r="B8854" t="e">
        <f>Table1[[#This Row],[ÜK]]</f>
        <v>#VALUE!</v>
      </c>
      <c r="C8854" s="3" t="e">
        <f>Table1[[#This Row],[Szla]]</f>
        <v>#VALUE!</v>
      </c>
      <c r="D8854" s="6" t="e">
        <f>Table1[[#This Row],[Kelt_hó]]</f>
        <v>#VALUE!</v>
      </c>
      <c r="E8854" t="e">
        <f>Table1[[#This Row],[Vevő]]</f>
        <v>#VALUE!</v>
      </c>
      <c r="F8854" t="e">
        <f>Table1[[#This Row],[Termékkör]]</f>
        <v>#VALUE!</v>
      </c>
      <c r="G8854" s="4" t="e">
        <f>Table1[[#This Row],[SzumElad]]</f>
        <v>#VALUE!</v>
      </c>
      <c r="H8854" s="7" t="e">
        <f>Table1[[#This Row],[Jut_%]]</f>
        <v>#VALUE!</v>
      </c>
      <c r="I8854" s="4" t="e">
        <f>Table1[[#This Row],[Jut]]</f>
        <v>#VALUE!</v>
      </c>
      <c r="J8854" s="4" t="e">
        <f>Table1[[#This Row],[Column1]]</f>
        <v>#VALUE!</v>
      </c>
    </row>
    <row r="8855" spans="1:10" hidden="1" x14ac:dyDescent="0.3">
      <c r="A8855" s="2" t="e">
        <f>Table1[[#This Row],[Befolyt]]</f>
        <v>#VALUE!</v>
      </c>
      <c r="B8855" t="e">
        <f>Table1[[#This Row],[ÜK]]</f>
        <v>#VALUE!</v>
      </c>
      <c r="C8855" s="3" t="e">
        <f>Table1[[#This Row],[Szla]]</f>
        <v>#VALUE!</v>
      </c>
      <c r="D8855" s="6" t="e">
        <f>Table1[[#This Row],[Kelt_hó]]</f>
        <v>#VALUE!</v>
      </c>
      <c r="E8855" t="e">
        <f>Table1[[#This Row],[Vevő]]</f>
        <v>#VALUE!</v>
      </c>
      <c r="F8855" t="e">
        <f>Table1[[#This Row],[Termékkör]]</f>
        <v>#VALUE!</v>
      </c>
      <c r="G8855" s="4" t="e">
        <f>Table1[[#This Row],[SzumElad]]</f>
        <v>#VALUE!</v>
      </c>
      <c r="H8855" s="7" t="e">
        <f>Table1[[#This Row],[Jut_%]]</f>
        <v>#VALUE!</v>
      </c>
      <c r="I8855" s="4" t="e">
        <f>Table1[[#This Row],[Jut]]</f>
        <v>#VALUE!</v>
      </c>
      <c r="J8855" s="4" t="e">
        <f>Table1[[#This Row],[Column1]]</f>
        <v>#VALUE!</v>
      </c>
    </row>
    <row r="8856" spans="1:10" hidden="1" x14ac:dyDescent="0.3">
      <c r="A8856" s="2" t="e">
        <f>Table1[[#This Row],[Befolyt]]</f>
        <v>#VALUE!</v>
      </c>
      <c r="B8856" t="e">
        <f>Table1[[#This Row],[ÜK]]</f>
        <v>#VALUE!</v>
      </c>
      <c r="C8856" s="3" t="e">
        <f>Table1[[#This Row],[Szla]]</f>
        <v>#VALUE!</v>
      </c>
      <c r="D8856" s="6" t="e">
        <f>Table1[[#This Row],[Kelt_hó]]</f>
        <v>#VALUE!</v>
      </c>
      <c r="E8856" t="e">
        <f>Table1[[#This Row],[Vevő]]</f>
        <v>#VALUE!</v>
      </c>
      <c r="F8856" t="e">
        <f>Table1[[#This Row],[Termékkör]]</f>
        <v>#VALUE!</v>
      </c>
      <c r="G8856" s="4" t="e">
        <f>Table1[[#This Row],[SzumElad]]</f>
        <v>#VALUE!</v>
      </c>
      <c r="H8856" s="7" t="e">
        <f>Table1[[#This Row],[Jut_%]]</f>
        <v>#VALUE!</v>
      </c>
      <c r="I8856" s="4" t="e">
        <f>Table1[[#This Row],[Jut]]</f>
        <v>#VALUE!</v>
      </c>
      <c r="J8856" s="4" t="e">
        <f>Table1[[#This Row],[Column1]]</f>
        <v>#VALUE!</v>
      </c>
    </row>
    <row r="8857" spans="1:10" hidden="1" x14ac:dyDescent="0.3">
      <c r="A8857" s="2" t="e">
        <f>Table1[[#This Row],[Befolyt]]</f>
        <v>#VALUE!</v>
      </c>
      <c r="B8857" t="e">
        <f>Table1[[#This Row],[ÜK]]</f>
        <v>#VALUE!</v>
      </c>
      <c r="C8857" s="3" t="e">
        <f>Table1[[#This Row],[Szla]]</f>
        <v>#VALUE!</v>
      </c>
      <c r="D8857" s="6" t="e">
        <f>Table1[[#This Row],[Kelt_hó]]</f>
        <v>#VALUE!</v>
      </c>
      <c r="E8857" t="e">
        <f>Table1[[#This Row],[Vevő]]</f>
        <v>#VALUE!</v>
      </c>
      <c r="F8857" t="e">
        <f>Table1[[#This Row],[Termékkör]]</f>
        <v>#VALUE!</v>
      </c>
      <c r="G8857" s="4" t="e">
        <f>Table1[[#This Row],[SzumElad]]</f>
        <v>#VALUE!</v>
      </c>
      <c r="H8857" s="7" t="e">
        <f>Table1[[#This Row],[Jut_%]]</f>
        <v>#VALUE!</v>
      </c>
      <c r="I8857" s="4" t="e">
        <f>Table1[[#This Row],[Jut]]</f>
        <v>#VALUE!</v>
      </c>
      <c r="J8857" s="4" t="e">
        <f>Table1[[#This Row],[Column1]]</f>
        <v>#VALUE!</v>
      </c>
    </row>
    <row r="8858" spans="1:10" hidden="1" x14ac:dyDescent="0.3">
      <c r="A8858" s="2" t="e">
        <f>Table1[[#This Row],[Befolyt]]</f>
        <v>#VALUE!</v>
      </c>
      <c r="B8858" t="e">
        <f>Table1[[#This Row],[ÜK]]</f>
        <v>#VALUE!</v>
      </c>
      <c r="C8858" s="3" t="e">
        <f>Table1[[#This Row],[Szla]]</f>
        <v>#VALUE!</v>
      </c>
      <c r="D8858" s="6" t="e">
        <f>Table1[[#This Row],[Kelt_hó]]</f>
        <v>#VALUE!</v>
      </c>
      <c r="E8858" t="e">
        <f>Table1[[#This Row],[Vevő]]</f>
        <v>#VALUE!</v>
      </c>
      <c r="F8858" t="e">
        <f>Table1[[#This Row],[Termékkör]]</f>
        <v>#VALUE!</v>
      </c>
      <c r="G8858" s="4" t="e">
        <f>Table1[[#This Row],[SzumElad]]</f>
        <v>#VALUE!</v>
      </c>
      <c r="H8858" s="7" t="e">
        <f>Table1[[#This Row],[Jut_%]]</f>
        <v>#VALUE!</v>
      </c>
      <c r="I8858" s="4" t="e">
        <f>Table1[[#This Row],[Jut]]</f>
        <v>#VALUE!</v>
      </c>
      <c r="J8858" s="4" t="e">
        <f>Table1[[#This Row],[Column1]]</f>
        <v>#VALUE!</v>
      </c>
    </row>
    <row r="8859" spans="1:10" hidden="1" x14ac:dyDescent="0.3">
      <c r="A8859" s="2" t="e">
        <f>Table1[[#This Row],[Befolyt]]</f>
        <v>#VALUE!</v>
      </c>
      <c r="B8859" t="e">
        <f>Table1[[#This Row],[ÜK]]</f>
        <v>#VALUE!</v>
      </c>
      <c r="C8859" s="3" t="e">
        <f>Table1[[#This Row],[Szla]]</f>
        <v>#VALUE!</v>
      </c>
      <c r="D8859" s="6" t="e">
        <f>Table1[[#This Row],[Kelt_hó]]</f>
        <v>#VALUE!</v>
      </c>
      <c r="E8859" t="e">
        <f>Table1[[#This Row],[Vevő]]</f>
        <v>#VALUE!</v>
      </c>
      <c r="F8859" t="e">
        <f>Table1[[#This Row],[Termékkör]]</f>
        <v>#VALUE!</v>
      </c>
      <c r="G8859" s="4" t="e">
        <f>Table1[[#This Row],[SzumElad]]</f>
        <v>#VALUE!</v>
      </c>
      <c r="H8859" s="7" t="e">
        <f>Table1[[#This Row],[Jut_%]]</f>
        <v>#VALUE!</v>
      </c>
      <c r="I8859" s="4" t="e">
        <f>Table1[[#This Row],[Jut]]</f>
        <v>#VALUE!</v>
      </c>
      <c r="J8859" s="4" t="e">
        <f>Table1[[#This Row],[Column1]]</f>
        <v>#VALUE!</v>
      </c>
    </row>
    <row r="8860" spans="1:10" hidden="1" x14ac:dyDescent="0.3">
      <c r="A8860" s="2" t="e">
        <f>Table1[[#This Row],[Befolyt]]</f>
        <v>#VALUE!</v>
      </c>
      <c r="B8860" t="e">
        <f>Table1[[#This Row],[ÜK]]</f>
        <v>#VALUE!</v>
      </c>
      <c r="C8860" s="3" t="e">
        <f>Table1[[#This Row],[Szla]]</f>
        <v>#VALUE!</v>
      </c>
      <c r="D8860" s="6" t="e">
        <f>Table1[[#This Row],[Kelt_hó]]</f>
        <v>#VALUE!</v>
      </c>
      <c r="E8860" t="e">
        <f>Table1[[#This Row],[Vevő]]</f>
        <v>#VALUE!</v>
      </c>
      <c r="F8860" t="e">
        <f>Table1[[#This Row],[Termékkör]]</f>
        <v>#VALUE!</v>
      </c>
      <c r="G8860" s="4" t="e">
        <f>Table1[[#This Row],[SzumElad]]</f>
        <v>#VALUE!</v>
      </c>
      <c r="H8860" s="7" t="e">
        <f>Table1[[#This Row],[Jut_%]]</f>
        <v>#VALUE!</v>
      </c>
      <c r="I8860" s="4" t="e">
        <f>Table1[[#This Row],[Jut]]</f>
        <v>#VALUE!</v>
      </c>
      <c r="J8860" s="4" t="e">
        <f>Table1[[#This Row],[Column1]]</f>
        <v>#VALUE!</v>
      </c>
    </row>
    <row r="8861" spans="1:10" hidden="1" x14ac:dyDescent="0.3">
      <c r="A8861" s="2" t="e">
        <f>Table1[[#This Row],[Befolyt]]</f>
        <v>#VALUE!</v>
      </c>
      <c r="B8861" t="e">
        <f>Table1[[#This Row],[ÜK]]</f>
        <v>#VALUE!</v>
      </c>
      <c r="C8861" s="3" t="e">
        <f>Table1[[#This Row],[Szla]]</f>
        <v>#VALUE!</v>
      </c>
      <c r="D8861" s="6" t="e">
        <f>Table1[[#This Row],[Kelt_hó]]</f>
        <v>#VALUE!</v>
      </c>
      <c r="E8861" t="e">
        <f>Table1[[#This Row],[Vevő]]</f>
        <v>#VALUE!</v>
      </c>
      <c r="F8861" t="e">
        <f>Table1[[#This Row],[Termékkör]]</f>
        <v>#VALUE!</v>
      </c>
      <c r="G8861" s="4" t="e">
        <f>Table1[[#This Row],[SzumElad]]</f>
        <v>#VALUE!</v>
      </c>
      <c r="H8861" s="7" t="e">
        <f>Table1[[#This Row],[Jut_%]]</f>
        <v>#VALUE!</v>
      </c>
      <c r="I8861" s="4" t="e">
        <f>Table1[[#This Row],[Jut]]</f>
        <v>#VALUE!</v>
      </c>
      <c r="J8861" s="4" t="e">
        <f>Table1[[#This Row],[Column1]]</f>
        <v>#VALUE!</v>
      </c>
    </row>
    <row r="8862" spans="1:10" hidden="1" x14ac:dyDescent="0.3">
      <c r="A8862" s="2" t="e">
        <f>Table1[[#This Row],[Befolyt]]</f>
        <v>#VALUE!</v>
      </c>
      <c r="B8862" t="e">
        <f>Table1[[#This Row],[ÜK]]</f>
        <v>#VALUE!</v>
      </c>
      <c r="C8862" s="3" t="e">
        <f>Table1[[#This Row],[Szla]]</f>
        <v>#VALUE!</v>
      </c>
      <c r="D8862" s="6" t="e">
        <f>Table1[[#This Row],[Kelt_hó]]</f>
        <v>#VALUE!</v>
      </c>
      <c r="E8862" t="e">
        <f>Table1[[#This Row],[Vevő]]</f>
        <v>#VALUE!</v>
      </c>
      <c r="F8862" t="e">
        <f>Table1[[#This Row],[Termékkör]]</f>
        <v>#VALUE!</v>
      </c>
      <c r="G8862" s="4" t="e">
        <f>Table1[[#This Row],[SzumElad]]</f>
        <v>#VALUE!</v>
      </c>
      <c r="H8862" s="7" t="e">
        <f>Table1[[#This Row],[Jut_%]]</f>
        <v>#VALUE!</v>
      </c>
      <c r="I8862" s="4" t="e">
        <f>Table1[[#This Row],[Jut]]</f>
        <v>#VALUE!</v>
      </c>
      <c r="J8862" s="4" t="e">
        <f>Table1[[#This Row],[Column1]]</f>
        <v>#VALUE!</v>
      </c>
    </row>
    <row r="8863" spans="1:10" hidden="1" x14ac:dyDescent="0.3">
      <c r="A8863" s="2" t="e">
        <f>Table1[[#This Row],[Befolyt]]</f>
        <v>#VALUE!</v>
      </c>
      <c r="B8863" t="e">
        <f>Table1[[#This Row],[ÜK]]</f>
        <v>#VALUE!</v>
      </c>
      <c r="C8863" s="3" t="e">
        <f>Table1[[#This Row],[Szla]]</f>
        <v>#VALUE!</v>
      </c>
      <c r="D8863" s="6" t="e">
        <f>Table1[[#This Row],[Kelt_hó]]</f>
        <v>#VALUE!</v>
      </c>
      <c r="E8863" t="e">
        <f>Table1[[#This Row],[Vevő]]</f>
        <v>#VALUE!</v>
      </c>
      <c r="F8863" t="e">
        <f>Table1[[#This Row],[Termékkör]]</f>
        <v>#VALUE!</v>
      </c>
      <c r="G8863" s="4" t="e">
        <f>Table1[[#This Row],[SzumElad]]</f>
        <v>#VALUE!</v>
      </c>
      <c r="H8863" s="7" t="e">
        <f>Table1[[#This Row],[Jut_%]]</f>
        <v>#VALUE!</v>
      </c>
      <c r="I8863" s="4" t="e">
        <f>Table1[[#This Row],[Jut]]</f>
        <v>#VALUE!</v>
      </c>
      <c r="J8863" s="4" t="e">
        <f>Table1[[#This Row],[Column1]]</f>
        <v>#VALUE!</v>
      </c>
    </row>
    <row r="8864" spans="1:10" hidden="1" x14ac:dyDescent="0.3">
      <c r="A8864" s="2" t="e">
        <f>Table1[[#This Row],[Befolyt]]</f>
        <v>#VALUE!</v>
      </c>
      <c r="B8864" t="e">
        <f>Table1[[#This Row],[ÜK]]</f>
        <v>#VALUE!</v>
      </c>
      <c r="C8864" s="3" t="e">
        <f>Table1[[#This Row],[Szla]]</f>
        <v>#VALUE!</v>
      </c>
      <c r="D8864" s="6" t="e">
        <f>Table1[[#This Row],[Kelt_hó]]</f>
        <v>#VALUE!</v>
      </c>
      <c r="E8864" t="e">
        <f>Table1[[#This Row],[Vevő]]</f>
        <v>#VALUE!</v>
      </c>
      <c r="F8864" t="e">
        <f>Table1[[#This Row],[Termékkör]]</f>
        <v>#VALUE!</v>
      </c>
      <c r="G8864" s="4" t="e">
        <f>Table1[[#This Row],[SzumElad]]</f>
        <v>#VALUE!</v>
      </c>
      <c r="H8864" s="7" t="e">
        <f>Table1[[#This Row],[Jut_%]]</f>
        <v>#VALUE!</v>
      </c>
      <c r="I8864" s="4" t="e">
        <f>Table1[[#This Row],[Jut]]</f>
        <v>#VALUE!</v>
      </c>
      <c r="J8864" s="4" t="e">
        <f>Table1[[#This Row],[Column1]]</f>
        <v>#VALUE!</v>
      </c>
    </row>
    <row r="8865" spans="1:10" hidden="1" x14ac:dyDescent="0.3">
      <c r="A8865" s="2" t="e">
        <f>Table1[[#This Row],[Befolyt]]</f>
        <v>#VALUE!</v>
      </c>
      <c r="B8865" t="e">
        <f>Table1[[#This Row],[ÜK]]</f>
        <v>#VALUE!</v>
      </c>
      <c r="C8865" s="3" t="e">
        <f>Table1[[#This Row],[Szla]]</f>
        <v>#VALUE!</v>
      </c>
      <c r="D8865" s="6" t="e">
        <f>Table1[[#This Row],[Kelt_hó]]</f>
        <v>#VALUE!</v>
      </c>
      <c r="E8865" t="e">
        <f>Table1[[#This Row],[Vevő]]</f>
        <v>#VALUE!</v>
      </c>
      <c r="F8865" t="e">
        <f>Table1[[#This Row],[Termékkör]]</f>
        <v>#VALUE!</v>
      </c>
      <c r="G8865" s="4" t="e">
        <f>Table1[[#This Row],[SzumElad]]</f>
        <v>#VALUE!</v>
      </c>
      <c r="H8865" s="7" t="e">
        <f>Table1[[#This Row],[Jut_%]]</f>
        <v>#VALUE!</v>
      </c>
      <c r="I8865" s="4" t="e">
        <f>Table1[[#This Row],[Jut]]</f>
        <v>#VALUE!</v>
      </c>
      <c r="J8865" s="4" t="e">
        <f>Table1[[#This Row],[Column1]]</f>
        <v>#VALUE!</v>
      </c>
    </row>
    <row r="8866" spans="1:10" hidden="1" x14ac:dyDescent="0.3">
      <c r="A8866" s="2" t="e">
        <f>Table1[[#This Row],[Befolyt]]</f>
        <v>#VALUE!</v>
      </c>
      <c r="B8866" t="e">
        <f>Table1[[#This Row],[ÜK]]</f>
        <v>#VALUE!</v>
      </c>
      <c r="C8866" s="3" t="e">
        <f>Table1[[#This Row],[Szla]]</f>
        <v>#VALUE!</v>
      </c>
      <c r="D8866" s="6" t="e">
        <f>Table1[[#This Row],[Kelt_hó]]</f>
        <v>#VALUE!</v>
      </c>
      <c r="E8866" t="e">
        <f>Table1[[#This Row],[Vevő]]</f>
        <v>#VALUE!</v>
      </c>
      <c r="F8866" t="e">
        <f>Table1[[#This Row],[Termékkör]]</f>
        <v>#VALUE!</v>
      </c>
      <c r="G8866" s="4" t="e">
        <f>Table1[[#This Row],[SzumElad]]</f>
        <v>#VALUE!</v>
      </c>
      <c r="H8866" s="7" t="e">
        <f>Table1[[#This Row],[Jut_%]]</f>
        <v>#VALUE!</v>
      </c>
      <c r="I8866" s="4" t="e">
        <f>Table1[[#This Row],[Jut]]</f>
        <v>#VALUE!</v>
      </c>
      <c r="J8866" s="4" t="e">
        <f>Table1[[#This Row],[Column1]]</f>
        <v>#VALUE!</v>
      </c>
    </row>
    <row r="8867" spans="1:10" hidden="1" x14ac:dyDescent="0.3">
      <c r="A8867" s="2" t="e">
        <f>Table1[[#This Row],[Befolyt]]</f>
        <v>#VALUE!</v>
      </c>
      <c r="B8867" t="e">
        <f>Table1[[#This Row],[ÜK]]</f>
        <v>#VALUE!</v>
      </c>
      <c r="C8867" s="3" t="e">
        <f>Table1[[#This Row],[Szla]]</f>
        <v>#VALUE!</v>
      </c>
      <c r="D8867" s="6" t="e">
        <f>Table1[[#This Row],[Kelt_hó]]</f>
        <v>#VALUE!</v>
      </c>
      <c r="E8867" t="e">
        <f>Table1[[#This Row],[Vevő]]</f>
        <v>#VALUE!</v>
      </c>
      <c r="F8867" t="e">
        <f>Table1[[#This Row],[Termékkör]]</f>
        <v>#VALUE!</v>
      </c>
      <c r="G8867" s="4" t="e">
        <f>Table1[[#This Row],[SzumElad]]</f>
        <v>#VALUE!</v>
      </c>
      <c r="H8867" s="7" t="e">
        <f>Table1[[#This Row],[Jut_%]]</f>
        <v>#VALUE!</v>
      </c>
      <c r="I8867" s="4" t="e">
        <f>Table1[[#This Row],[Jut]]</f>
        <v>#VALUE!</v>
      </c>
      <c r="J8867" s="4" t="e">
        <f>Table1[[#This Row],[Column1]]</f>
        <v>#VALUE!</v>
      </c>
    </row>
    <row r="8868" spans="1:10" hidden="1" x14ac:dyDescent="0.3">
      <c r="A8868" s="2" t="e">
        <f>Table1[[#This Row],[Befolyt]]</f>
        <v>#VALUE!</v>
      </c>
      <c r="B8868" t="e">
        <f>Table1[[#This Row],[ÜK]]</f>
        <v>#VALUE!</v>
      </c>
      <c r="C8868" s="3" t="e">
        <f>Table1[[#This Row],[Szla]]</f>
        <v>#VALUE!</v>
      </c>
      <c r="D8868" s="6" t="e">
        <f>Table1[[#This Row],[Kelt_hó]]</f>
        <v>#VALUE!</v>
      </c>
      <c r="E8868" t="e">
        <f>Table1[[#This Row],[Vevő]]</f>
        <v>#VALUE!</v>
      </c>
      <c r="F8868" t="e">
        <f>Table1[[#This Row],[Termékkör]]</f>
        <v>#VALUE!</v>
      </c>
      <c r="G8868" s="4" t="e">
        <f>Table1[[#This Row],[SzumElad]]</f>
        <v>#VALUE!</v>
      </c>
      <c r="H8868" s="7" t="e">
        <f>Table1[[#This Row],[Jut_%]]</f>
        <v>#VALUE!</v>
      </c>
      <c r="I8868" s="4" t="e">
        <f>Table1[[#This Row],[Jut]]</f>
        <v>#VALUE!</v>
      </c>
      <c r="J8868" s="4" t="e">
        <f>Table1[[#This Row],[Column1]]</f>
        <v>#VALUE!</v>
      </c>
    </row>
    <row r="8869" spans="1:10" hidden="1" x14ac:dyDescent="0.3">
      <c r="A8869" s="2" t="e">
        <f>Table1[[#This Row],[Befolyt]]</f>
        <v>#VALUE!</v>
      </c>
      <c r="B8869" t="e">
        <f>Table1[[#This Row],[ÜK]]</f>
        <v>#VALUE!</v>
      </c>
      <c r="C8869" s="3" t="e">
        <f>Table1[[#This Row],[Szla]]</f>
        <v>#VALUE!</v>
      </c>
      <c r="D8869" s="6" t="e">
        <f>Table1[[#This Row],[Kelt_hó]]</f>
        <v>#VALUE!</v>
      </c>
      <c r="E8869" t="e">
        <f>Table1[[#This Row],[Vevő]]</f>
        <v>#VALUE!</v>
      </c>
      <c r="F8869" t="e">
        <f>Table1[[#This Row],[Termékkör]]</f>
        <v>#VALUE!</v>
      </c>
      <c r="G8869" s="4" t="e">
        <f>Table1[[#This Row],[SzumElad]]</f>
        <v>#VALUE!</v>
      </c>
      <c r="H8869" s="7" t="e">
        <f>Table1[[#This Row],[Jut_%]]</f>
        <v>#VALUE!</v>
      </c>
      <c r="I8869" s="4" t="e">
        <f>Table1[[#This Row],[Jut]]</f>
        <v>#VALUE!</v>
      </c>
      <c r="J8869" s="4" t="e">
        <f>Table1[[#This Row],[Column1]]</f>
        <v>#VALUE!</v>
      </c>
    </row>
    <row r="8870" spans="1:10" hidden="1" x14ac:dyDescent="0.3">
      <c r="A8870" s="2" t="e">
        <f>Table1[[#This Row],[Befolyt]]</f>
        <v>#VALUE!</v>
      </c>
      <c r="B8870" t="e">
        <f>Table1[[#This Row],[ÜK]]</f>
        <v>#VALUE!</v>
      </c>
      <c r="C8870" s="3" t="e">
        <f>Table1[[#This Row],[Szla]]</f>
        <v>#VALUE!</v>
      </c>
      <c r="D8870" s="6" t="e">
        <f>Table1[[#This Row],[Kelt_hó]]</f>
        <v>#VALUE!</v>
      </c>
      <c r="E8870" t="e">
        <f>Table1[[#This Row],[Vevő]]</f>
        <v>#VALUE!</v>
      </c>
      <c r="F8870" t="e">
        <f>Table1[[#This Row],[Termékkör]]</f>
        <v>#VALUE!</v>
      </c>
      <c r="G8870" s="4" t="e">
        <f>Table1[[#This Row],[SzumElad]]</f>
        <v>#VALUE!</v>
      </c>
      <c r="H8870" s="7" t="e">
        <f>Table1[[#This Row],[Jut_%]]</f>
        <v>#VALUE!</v>
      </c>
      <c r="I8870" s="4" t="e">
        <f>Table1[[#This Row],[Jut]]</f>
        <v>#VALUE!</v>
      </c>
      <c r="J8870" s="4" t="e">
        <f>Table1[[#This Row],[Column1]]</f>
        <v>#VALUE!</v>
      </c>
    </row>
    <row r="8871" spans="1:10" hidden="1" x14ac:dyDescent="0.3">
      <c r="A8871" s="2" t="e">
        <f>Table1[[#This Row],[Befolyt]]</f>
        <v>#VALUE!</v>
      </c>
      <c r="B8871" t="e">
        <f>Table1[[#This Row],[ÜK]]</f>
        <v>#VALUE!</v>
      </c>
      <c r="C8871" s="3" t="e">
        <f>Table1[[#This Row],[Szla]]</f>
        <v>#VALUE!</v>
      </c>
      <c r="D8871" s="6" t="e">
        <f>Table1[[#This Row],[Kelt_hó]]</f>
        <v>#VALUE!</v>
      </c>
      <c r="E8871" t="e">
        <f>Table1[[#This Row],[Vevő]]</f>
        <v>#VALUE!</v>
      </c>
      <c r="F8871" t="e">
        <f>Table1[[#This Row],[Termékkör]]</f>
        <v>#VALUE!</v>
      </c>
      <c r="G8871" s="4" t="e">
        <f>Table1[[#This Row],[SzumElad]]</f>
        <v>#VALUE!</v>
      </c>
      <c r="H8871" s="7" t="e">
        <f>Table1[[#This Row],[Jut_%]]</f>
        <v>#VALUE!</v>
      </c>
      <c r="I8871" s="4" t="e">
        <f>Table1[[#This Row],[Jut]]</f>
        <v>#VALUE!</v>
      </c>
      <c r="J8871" s="4" t="e">
        <f>Table1[[#This Row],[Column1]]</f>
        <v>#VALUE!</v>
      </c>
    </row>
    <row r="8872" spans="1:10" hidden="1" x14ac:dyDescent="0.3">
      <c r="A8872" s="2" t="e">
        <f>Table1[[#This Row],[Befolyt]]</f>
        <v>#VALUE!</v>
      </c>
      <c r="B8872" t="e">
        <f>Table1[[#This Row],[ÜK]]</f>
        <v>#VALUE!</v>
      </c>
      <c r="C8872" s="3" t="e">
        <f>Table1[[#This Row],[Szla]]</f>
        <v>#VALUE!</v>
      </c>
      <c r="D8872" s="6" t="e">
        <f>Table1[[#This Row],[Kelt_hó]]</f>
        <v>#VALUE!</v>
      </c>
      <c r="E8872" t="e">
        <f>Table1[[#This Row],[Vevő]]</f>
        <v>#VALUE!</v>
      </c>
      <c r="F8872" t="e">
        <f>Table1[[#This Row],[Termékkör]]</f>
        <v>#VALUE!</v>
      </c>
      <c r="G8872" s="4" t="e">
        <f>Table1[[#This Row],[SzumElad]]</f>
        <v>#VALUE!</v>
      </c>
      <c r="H8872" s="7" t="e">
        <f>Table1[[#This Row],[Jut_%]]</f>
        <v>#VALUE!</v>
      </c>
      <c r="I8872" s="4" t="e">
        <f>Table1[[#This Row],[Jut]]</f>
        <v>#VALUE!</v>
      </c>
      <c r="J8872" s="4" t="e">
        <f>Table1[[#This Row],[Column1]]</f>
        <v>#VALUE!</v>
      </c>
    </row>
    <row r="8873" spans="1:10" hidden="1" x14ac:dyDescent="0.3">
      <c r="A8873" s="2" t="e">
        <f>Table1[[#This Row],[Befolyt]]</f>
        <v>#VALUE!</v>
      </c>
      <c r="B8873" t="e">
        <f>Table1[[#This Row],[ÜK]]</f>
        <v>#VALUE!</v>
      </c>
      <c r="C8873" s="3" t="e">
        <f>Table1[[#This Row],[Szla]]</f>
        <v>#VALUE!</v>
      </c>
      <c r="D8873" s="6" t="e">
        <f>Table1[[#This Row],[Kelt_hó]]</f>
        <v>#VALUE!</v>
      </c>
      <c r="E8873" t="e">
        <f>Table1[[#This Row],[Vevő]]</f>
        <v>#VALUE!</v>
      </c>
      <c r="F8873" t="e">
        <f>Table1[[#This Row],[Termékkör]]</f>
        <v>#VALUE!</v>
      </c>
      <c r="G8873" s="4" t="e">
        <f>Table1[[#This Row],[SzumElad]]</f>
        <v>#VALUE!</v>
      </c>
      <c r="H8873" s="7" t="e">
        <f>Table1[[#This Row],[Jut_%]]</f>
        <v>#VALUE!</v>
      </c>
      <c r="I8873" s="4" t="e">
        <f>Table1[[#This Row],[Jut]]</f>
        <v>#VALUE!</v>
      </c>
      <c r="J8873" s="4" t="e">
        <f>Table1[[#This Row],[Column1]]</f>
        <v>#VALUE!</v>
      </c>
    </row>
    <row r="8874" spans="1:10" hidden="1" x14ac:dyDescent="0.3">
      <c r="A8874" s="2" t="e">
        <f>Table1[[#This Row],[Befolyt]]</f>
        <v>#VALUE!</v>
      </c>
      <c r="B8874" t="e">
        <f>Table1[[#This Row],[ÜK]]</f>
        <v>#VALUE!</v>
      </c>
      <c r="C8874" s="3" t="e">
        <f>Table1[[#This Row],[Szla]]</f>
        <v>#VALUE!</v>
      </c>
      <c r="D8874" s="6" t="e">
        <f>Table1[[#This Row],[Kelt_hó]]</f>
        <v>#VALUE!</v>
      </c>
      <c r="E8874" t="e">
        <f>Table1[[#This Row],[Vevő]]</f>
        <v>#VALUE!</v>
      </c>
      <c r="F8874" t="e">
        <f>Table1[[#This Row],[Termékkör]]</f>
        <v>#VALUE!</v>
      </c>
      <c r="G8874" s="4" t="e">
        <f>Table1[[#This Row],[SzumElad]]</f>
        <v>#VALUE!</v>
      </c>
      <c r="H8874" s="7" t="e">
        <f>Table1[[#This Row],[Jut_%]]</f>
        <v>#VALUE!</v>
      </c>
      <c r="I8874" s="4" t="e">
        <f>Table1[[#This Row],[Jut]]</f>
        <v>#VALUE!</v>
      </c>
      <c r="J8874" s="4" t="e">
        <f>Table1[[#This Row],[Column1]]</f>
        <v>#VALUE!</v>
      </c>
    </row>
    <row r="8875" spans="1:10" hidden="1" x14ac:dyDescent="0.3">
      <c r="A8875" s="2" t="e">
        <f>Table1[[#This Row],[Befolyt]]</f>
        <v>#VALUE!</v>
      </c>
      <c r="B8875" t="e">
        <f>Table1[[#This Row],[ÜK]]</f>
        <v>#VALUE!</v>
      </c>
      <c r="C8875" s="3" t="e">
        <f>Table1[[#This Row],[Szla]]</f>
        <v>#VALUE!</v>
      </c>
      <c r="D8875" s="6" t="e">
        <f>Table1[[#This Row],[Kelt_hó]]</f>
        <v>#VALUE!</v>
      </c>
      <c r="E8875" t="e">
        <f>Table1[[#This Row],[Vevő]]</f>
        <v>#VALUE!</v>
      </c>
      <c r="F8875" t="e">
        <f>Table1[[#This Row],[Termékkör]]</f>
        <v>#VALUE!</v>
      </c>
      <c r="G8875" s="4" t="e">
        <f>Table1[[#This Row],[SzumElad]]</f>
        <v>#VALUE!</v>
      </c>
      <c r="H8875" s="7" t="e">
        <f>Table1[[#This Row],[Jut_%]]</f>
        <v>#VALUE!</v>
      </c>
      <c r="I8875" s="4" t="e">
        <f>Table1[[#This Row],[Jut]]</f>
        <v>#VALUE!</v>
      </c>
      <c r="J8875" s="4" t="e">
        <f>Table1[[#This Row],[Column1]]</f>
        <v>#VALUE!</v>
      </c>
    </row>
    <row r="8876" spans="1:10" hidden="1" x14ac:dyDescent="0.3">
      <c r="A8876" s="2" t="e">
        <f>Table1[[#This Row],[Befolyt]]</f>
        <v>#VALUE!</v>
      </c>
      <c r="B8876" t="e">
        <f>Table1[[#This Row],[ÜK]]</f>
        <v>#VALUE!</v>
      </c>
      <c r="C8876" s="3" t="e">
        <f>Table1[[#This Row],[Szla]]</f>
        <v>#VALUE!</v>
      </c>
      <c r="D8876" s="6" t="e">
        <f>Table1[[#This Row],[Kelt_hó]]</f>
        <v>#VALUE!</v>
      </c>
      <c r="E8876" t="e">
        <f>Table1[[#This Row],[Vevő]]</f>
        <v>#VALUE!</v>
      </c>
      <c r="F8876" t="e">
        <f>Table1[[#This Row],[Termékkör]]</f>
        <v>#VALUE!</v>
      </c>
      <c r="G8876" s="4" t="e">
        <f>Table1[[#This Row],[SzumElad]]</f>
        <v>#VALUE!</v>
      </c>
      <c r="H8876" s="7" t="e">
        <f>Table1[[#This Row],[Jut_%]]</f>
        <v>#VALUE!</v>
      </c>
      <c r="I8876" s="4" t="e">
        <f>Table1[[#This Row],[Jut]]</f>
        <v>#VALUE!</v>
      </c>
      <c r="J8876" s="4" t="e">
        <f>Table1[[#This Row],[Column1]]</f>
        <v>#VALUE!</v>
      </c>
    </row>
    <row r="8877" spans="1:10" hidden="1" x14ac:dyDescent="0.3">
      <c r="A8877" s="2" t="e">
        <f>Table1[[#This Row],[Befolyt]]</f>
        <v>#VALUE!</v>
      </c>
      <c r="B8877" t="e">
        <f>Table1[[#This Row],[ÜK]]</f>
        <v>#VALUE!</v>
      </c>
      <c r="C8877" s="3" t="e">
        <f>Table1[[#This Row],[Szla]]</f>
        <v>#VALUE!</v>
      </c>
      <c r="D8877" s="6" t="e">
        <f>Table1[[#This Row],[Kelt_hó]]</f>
        <v>#VALUE!</v>
      </c>
      <c r="E8877" t="e">
        <f>Table1[[#This Row],[Vevő]]</f>
        <v>#VALUE!</v>
      </c>
      <c r="F8877" t="e">
        <f>Table1[[#This Row],[Termékkör]]</f>
        <v>#VALUE!</v>
      </c>
      <c r="G8877" s="4" t="e">
        <f>Table1[[#This Row],[SzumElad]]</f>
        <v>#VALUE!</v>
      </c>
      <c r="H8877" s="7" t="e">
        <f>Table1[[#This Row],[Jut_%]]</f>
        <v>#VALUE!</v>
      </c>
      <c r="I8877" s="4" t="e">
        <f>Table1[[#This Row],[Jut]]</f>
        <v>#VALUE!</v>
      </c>
      <c r="J8877" s="4" t="e">
        <f>Table1[[#This Row],[Column1]]</f>
        <v>#VALUE!</v>
      </c>
    </row>
    <row r="8878" spans="1:10" hidden="1" x14ac:dyDescent="0.3">
      <c r="A8878" s="2" t="e">
        <f>Table1[[#This Row],[Befolyt]]</f>
        <v>#VALUE!</v>
      </c>
      <c r="B8878" t="e">
        <f>Table1[[#This Row],[ÜK]]</f>
        <v>#VALUE!</v>
      </c>
      <c r="C8878" s="3" t="e">
        <f>Table1[[#This Row],[Szla]]</f>
        <v>#VALUE!</v>
      </c>
      <c r="D8878" s="6" t="e">
        <f>Table1[[#This Row],[Kelt_hó]]</f>
        <v>#VALUE!</v>
      </c>
      <c r="E8878" t="e">
        <f>Table1[[#This Row],[Vevő]]</f>
        <v>#VALUE!</v>
      </c>
      <c r="F8878" t="e">
        <f>Table1[[#This Row],[Termékkör]]</f>
        <v>#VALUE!</v>
      </c>
      <c r="G8878" s="4" t="e">
        <f>Table1[[#This Row],[SzumElad]]</f>
        <v>#VALUE!</v>
      </c>
      <c r="H8878" s="7" t="e">
        <f>Table1[[#This Row],[Jut_%]]</f>
        <v>#VALUE!</v>
      </c>
      <c r="I8878" s="4" t="e">
        <f>Table1[[#This Row],[Jut]]</f>
        <v>#VALUE!</v>
      </c>
      <c r="J8878" s="4" t="e">
        <f>Table1[[#This Row],[Column1]]</f>
        <v>#VALUE!</v>
      </c>
    </row>
    <row r="8879" spans="1:10" hidden="1" x14ac:dyDescent="0.3">
      <c r="A8879" s="2" t="e">
        <f>Table1[[#This Row],[Befolyt]]</f>
        <v>#VALUE!</v>
      </c>
      <c r="B8879" t="e">
        <f>Table1[[#This Row],[ÜK]]</f>
        <v>#VALUE!</v>
      </c>
      <c r="C8879" s="3" t="e">
        <f>Table1[[#This Row],[Szla]]</f>
        <v>#VALUE!</v>
      </c>
      <c r="D8879" s="6" t="e">
        <f>Table1[[#This Row],[Kelt_hó]]</f>
        <v>#VALUE!</v>
      </c>
      <c r="E8879" t="e">
        <f>Table1[[#This Row],[Vevő]]</f>
        <v>#VALUE!</v>
      </c>
      <c r="F8879" t="e">
        <f>Table1[[#This Row],[Termékkör]]</f>
        <v>#VALUE!</v>
      </c>
      <c r="G8879" s="4" t="e">
        <f>Table1[[#This Row],[SzumElad]]</f>
        <v>#VALUE!</v>
      </c>
      <c r="H8879" s="7" t="e">
        <f>Table1[[#This Row],[Jut_%]]</f>
        <v>#VALUE!</v>
      </c>
      <c r="I8879" s="4" t="e">
        <f>Table1[[#This Row],[Jut]]</f>
        <v>#VALUE!</v>
      </c>
      <c r="J8879" s="4" t="e">
        <f>Table1[[#This Row],[Column1]]</f>
        <v>#VALUE!</v>
      </c>
    </row>
    <row r="8880" spans="1:10" hidden="1" x14ac:dyDescent="0.3">
      <c r="A8880" s="2" t="e">
        <f>Table1[[#This Row],[Befolyt]]</f>
        <v>#VALUE!</v>
      </c>
      <c r="B8880" t="e">
        <f>Table1[[#This Row],[ÜK]]</f>
        <v>#VALUE!</v>
      </c>
      <c r="C8880" s="3" t="e">
        <f>Table1[[#This Row],[Szla]]</f>
        <v>#VALUE!</v>
      </c>
      <c r="D8880" s="6" t="e">
        <f>Table1[[#This Row],[Kelt_hó]]</f>
        <v>#VALUE!</v>
      </c>
      <c r="E8880" t="e">
        <f>Table1[[#This Row],[Vevő]]</f>
        <v>#VALUE!</v>
      </c>
      <c r="F8880" t="e">
        <f>Table1[[#This Row],[Termékkör]]</f>
        <v>#VALUE!</v>
      </c>
      <c r="G8880" s="4" t="e">
        <f>Table1[[#This Row],[SzumElad]]</f>
        <v>#VALUE!</v>
      </c>
      <c r="H8880" s="7" t="e">
        <f>Table1[[#This Row],[Jut_%]]</f>
        <v>#VALUE!</v>
      </c>
      <c r="I8880" s="4" t="e">
        <f>Table1[[#This Row],[Jut]]</f>
        <v>#VALUE!</v>
      </c>
      <c r="J8880" s="4" t="e">
        <f>Table1[[#This Row],[Column1]]</f>
        <v>#VALUE!</v>
      </c>
    </row>
    <row r="8881" spans="1:10" hidden="1" x14ac:dyDescent="0.3">
      <c r="A8881" s="2" t="e">
        <f>Table1[[#This Row],[Befolyt]]</f>
        <v>#VALUE!</v>
      </c>
      <c r="B8881" t="e">
        <f>Table1[[#This Row],[ÜK]]</f>
        <v>#VALUE!</v>
      </c>
      <c r="C8881" s="3" t="e">
        <f>Table1[[#This Row],[Szla]]</f>
        <v>#VALUE!</v>
      </c>
      <c r="D8881" s="6" t="e">
        <f>Table1[[#This Row],[Kelt_hó]]</f>
        <v>#VALUE!</v>
      </c>
      <c r="E8881" t="e">
        <f>Table1[[#This Row],[Vevő]]</f>
        <v>#VALUE!</v>
      </c>
      <c r="F8881" t="e">
        <f>Table1[[#This Row],[Termékkör]]</f>
        <v>#VALUE!</v>
      </c>
      <c r="G8881" s="4" t="e">
        <f>Table1[[#This Row],[SzumElad]]</f>
        <v>#VALUE!</v>
      </c>
      <c r="H8881" s="7" t="e">
        <f>Table1[[#This Row],[Jut_%]]</f>
        <v>#VALUE!</v>
      </c>
      <c r="I8881" s="4" t="e">
        <f>Table1[[#This Row],[Jut]]</f>
        <v>#VALUE!</v>
      </c>
      <c r="J8881" s="4" t="e">
        <f>Table1[[#This Row],[Column1]]</f>
        <v>#VALUE!</v>
      </c>
    </row>
    <row r="8882" spans="1:10" hidden="1" x14ac:dyDescent="0.3">
      <c r="A8882" s="2" t="e">
        <f>Table1[[#This Row],[Befolyt]]</f>
        <v>#VALUE!</v>
      </c>
      <c r="B8882" t="e">
        <f>Table1[[#This Row],[ÜK]]</f>
        <v>#VALUE!</v>
      </c>
      <c r="C8882" s="3" t="e">
        <f>Table1[[#This Row],[Szla]]</f>
        <v>#VALUE!</v>
      </c>
      <c r="D8882" s="6" t="e">
        <f>Table1[[#This Row],[Kelt_hó]]</f>
        <v>#VALUE!</v>
      </c>
      <c r="E8882" t="e">
        <f>Table1[[#This Row],[Vevő]]</f>
        <v>#VALUE!</v>
      </c>
      <c r="F8882" t="e">
        <f>Table1[[#This Row],[Termékkör]]</f>
        <v>#VALUE!</v>
      </c>
      <c r="G8882" s="4" t="e">
        <f>Table1[[#This Row],[SzumElad]]</f>
        <v>#VALUE!</v>
      </c>
      <c r="H8882" s="7" t="e">
        <f>Table1[[#This Row],[Jut_%]]</f>
        <v>#VALUE!</v>
      </c>
      <c r="I8882" s="4" t="e">
        <f>Table1[[#This Row],[Jut]]</f>
        <v>#VALUE!</v>
      </c>
      <c r="J8882" s="4" t="e">
        <f>Table1[[#This Row],[Column1]]</f>
        <v>#VALUE!</v>
      </c>
    </row>
    <row r="8883" spans="1:10" hidden="1" x14ac:dyDescent="0.3">
      <c r="A8883" s="2" t="e">
        <f>Table1[[#This Row],[Befolyt]]</f>
        <v>#VALUE!</v>
      </c>
      <c r="B8883" t="e">
        <f>Table1[[#This Row],[ÜK]]</f>
        <v>#VALUE!</v>
      </c>
      <c r="C8883" s="3" t="e">
        <f>Table1[[#This Row],[Szla]]</f>
        <v>#VALUE!</v>
      </c>
      <c r="D8883" s="6" t="e">
        <f>Table1[[#This Row],[Kelt_hó]]</f>
        <v>#VALUE!</v>
      </c>
      <c r="E8883" t="e">
        <f>Table1[[#This Row],[Vevő]]</f>
        <v>#VALUE!</v>
      </c>
      <c r="F8883" t="e">
        <f>Table1[[#This Row],[Termékkör]]</f>
        <v>#VALUE!</v>
      </c>
      <c r="G8883" s="4" t="e">
        <f>Table1[[#This Row],[SzumElad]]</f>
        <v>#VALUE!</v>
      </c>
      <c r="H8883" s="7" t="e">
        <f>Table1[[#This Row],[Jut_%]]</f>
        <v>#VALUE!</v>
      </c>
      <c r="I8883" s="4" t="e">
        <f>Table1[[#This Row],[Jut]]</f>
        <v>#VALUE!</v>
      </c>
      <c r="J8883" s="4" t="e">
        <f>Table1[[#This Row],[Column1]]</f>
        <v>#VALUE!</v>
      </c>
    </row>
    <row r="8884" spans="1:10" hidden="1" x14ac:dyDescent="0.3">
      <c r="A8884" s="2" t="e">
        <f>Table1[[#This Row],[Befolyt]]</f>
        <v>#VALUE!</v>
      </c>
      <c r="B8884" t="e">
        <f>Table1[[#This Row],[ÜK]]</f>
        <v>#VALUE!</v>
      </c>
      <c r="C8884" s="3" t="e">
        <f>Table1[[#This Row],[Szla]]</f>
        <v>#VALUE!</v>
      </c>
      <c r="D8884" s="6" t="e">
        <f>Table1[[#This Row],[Kelt_hó]]</f>
        <v>#VALUE!</v>
      </c>
      <c r="E8884" t="e">
        <f>Table1[[#This Row],[Vevő]]</f>
        <v>#VALUE!</v>
      </c>
      <c r="F8884" t="e">
        <f>Table1[[#This Row],[Termékkör]]</f>
        <v>#VALUE!</v>
      </c>
      <c r="G8884" s="4" t="e">
        <f>Table1[[#This Row],[SzumElad]]</f>
        <v>#VALUE!</v>
      </c>
      <c r="H8884" s="7" t="e">
        <f>Table1[[#This Row],[Jut_%]]</f>
        <v>#VALUE!</v>
      </c>
      <c r="I8884" s="4" t="e">
        <f>Table1[[#This Row],[Jut]]</f>
        <v>#VALUE!</v>
      </c>
      <c r="J8884" s="4" t="e">
        <f>Table1[[#This Row],[Column1]]</f>
        <v>#VALUE!</v>
      </c>
    </row>
    <row r="8885" spans="1:10" hidden="1" x14ac:dyDescent="0.3">
      <c r="A8885" s="2" t="e">
        <f>Table1[[#This Row],[Befolyt]]</f>
        <v>#VALUE!</v>
      </c>
      <c r="B8885" t="e">
        <f>Table1[[#This Row],[ÜK]]</f>
        <v>#VALUE!</v>
      </c>
      <c r="C8885" s="3" t="e">
        <f>Table1[[#This Row],[Szla]]</f>
        <v>#VALUE!</v>
      </c>
      <c r="D8885" s="6" t="e">
        <f>Table1[[#This Row],[Kelt_hó]]</f>
        <v>#VALUE!</v>
      </c>
      <c r="E8885" t="e">
        <f>Table1[[#This Row],[Vevő]]</f>
        <v>#VALUE!</v>
      </c>
      <c r="F8885" t="e">
        <f>Table1[[#This Row],[Termékkör]]</f>
        <v>#VALUE!</v>
      </c>
      <c r="G8885" s="4" t="e">
        <f>Table1[[#This Row],[SzumElad]]</f>
        <v>#VALUE!</v>
      </c>
      <c r="H8885" s="7" t="e">
        <f>Table1[[#This Row],[Jut_%]]</f>
        <v>#VALUE!</v>
      </c>
      <c r="I8885" s="4" t="e">
        <f>Table1[[#This Row],[Jut]]</f>
        <v>#VALUE!</v>
      </c>
      <c r="J8885" s="4" t="e">
        <f>Table1[[#This Row],[Column1]]</f>
        <v>#VALUE!</v>
      </c>
    </row>
    <row r="8886" spans="1:10" hidden="1" x14ac:dyDescent="0.3">
      <c r="A8886" s="2" t="e">
        <f>Table1[[#This Row],[Befolyt]]</f>
        <v>#VALUE!</v>
      </c>
      <c r="B8886" t="e">
        <f>Table1[[#This Row],[ÜK]]</f>
        <v>#VALUE!</v>
      </c>
      <c r="C8886" s="3" t="e">
        <f>Table1[[#This Row],[Szla]]</f>
        <v>#VALUE!</v>
      </c>
      <c r="D8886" s="6" t="e">
        <f>Table1[[#This Row],[Kelt_hó]]</f>
        <v>#VALUE!</v>
      </c>
      <c r="E8886" t="e">
        <f>Table1[[#This Row],[Vevő]]</f>
        <v>#VALUE!</v>
      </c>
      <c r="F8886" t="e">
        <f>Table1[[#This Row],[Termékkör]]</f>
        <v>#VALUE!</v>
      </c>
      <c r="G8886" s="4" t="e">
        <f>Table1[[#This Row],[SzumElad]]</f>
        <v>#VALUE!</v>
      </c>
      <c r="H8886" s="7" t="e">
        <f>Table1[[#This Row],[Jut_%]]</f>
        <v>#VALUE!</v>
      </c>
      <c r="I8886" s="4" t="e">
        <f>Table1[[#This Row],[Jut]]</f>
        <v>#VALUE!</v>
      </c>
      <c r="J8886" s="4" t="e">
        <f>Table1[[#This Row],[Column1]]</f>
        <v>#VALUE!</v>
      </c>
    </row>
    <row r="8887" spans="1:10" hidden="1" x14ac:dyDescent="0.3">
      <c r="A8887" s="2" t="e">
        <f>Table1[[#This Row],[Befolyt]]</f>
        <v>#VALUE!</v>
      </c>
      <c r="B8887" t="e">
        <f>Table1[[#This Row],[ÜK]]</f>
        <v>#VALUE!</v>
      </c>
      <c r="C8887" s="3" t="e">
        <f>Table1[[#This Row],[Szla]]</f>
        <v>#VALUE!</v>
      </c>
      <c r="D8887" s="6" t="e">
        <f>Table1[[#This Row],[Kelt_hó]]</f>
        <v>#VALUE!</v>
      </c>
      <c r="E8887" t="e">
        <f>Table1[[#This Row],[Vevő]]</f>
        <v>#VALUE!</v>
      </c>
      <c r="F8887" t="e">
        <f>Table1[[#This Row],[Termékkör]]</f>
        <v>#VALUE!</v>
      </c>
      <c r="G8887" s="4" t="e">
        <f>Table1[[#This Row],[SzumElad]]</f>
        <v>#VALUE!</v>
      </c>
      <c r="H8887" s="7" t="e">
        <f>Table1[[#This Row],[Jut_%]]</f>
        <v>#VALUE!</v>
      </c>
      <c r="I8887" s="4" t="e">
        <f>Table1[[#This Row],[Jut]]</f>
        <v>#VALUE!</v>
      </c>
      <c r="J8887" s="4" t="e">
        <f>Table1[[#This Row],[Column1]]</f>
        <v>#VALUE!</v>
      </c>
    </row>
    <row r="8888" spans="1:10" hidden="1" x14ac:dyDescent="0.3">
      <c r="A8888" s="2" t="e">
        <f>Table1[[#This Row],[Befolyt]]</f>
        <v>#VALUE!</v>
      </c>
      <c r="B8888" t="e">
        <f>Table1[[#This Row],[ÜK]]</f>
        <v>#VALUE!</v>
      </c>
      <c r="C8888" s="3" t="e">
        <f>Table1[[#This Row],[Szla]]</f>
        <v>#VALUE!</v>
      </c>
      <c r="D8888" s="6" t="e">
        <f>Table1[[#This Row],[Kelt_hó]]</f>
        <v>#VALUE!</v>
      </c>
      <c r="E8888" t="e">
        <f>Table1[[#This Row],[Vevő]]</f>
        <v>#VALUE!</v>
      </c>
      <c r="F8888" t="e">
        <f>Table1[[#This Row],[Termékkör]]</f>
        <v>#VALUE!</v>
      </c>
      <c r="G8888" s="4" t="e">
        <f>Table1[[#This Row],[SzumElad]]</f>
        <v>#VALUE!</v>
      </c>
      <c r="H8888" s="7" t="e">
        <f>Table1[[#This Row],[Jut_%]]</f>
        <v>#VALUE!</v>
      </c>
      <c r="I8888" s="4" t="e">
        <f>Table1[[#This Row],[Jut]]</f>
        <v>#VALUE!</v>
      </c>
      <c r="J8888" s="4" t="e">
        <f>Table1[[#This Row],[Column1]]</f>
        <v>#VALUE!</v>
      </c>
    </row>
    <row r="8889" spans="1:10" hidden="1" x14ac:dyDescent="0.3">
      <c r="A8889" s="2" t="e">
        <f>Table1[[#This Row],[Befolyt]]</f>
        <v>#VALUE!</v>
      </c>
      <c r="B8889" t="e">
        <f>Table1[[#This Row],[ÜK]]</f>
        <v>#VALUE!</v>
      </c>
      <c r="C8889" s="3" t="e">
        <f>Table1[[#This Row],[Szla]]</f>
        <v>#VALUE!</v>
      </c>
      <c r="D8889" s="6" t="e">
        <f>Table1[[#This Row],[Kelt_hó]]</f>
        <v>#VALUE!</v>
      </c>
      <c r="E8889" t="e">
        <f>Table1[[#This Row],[Vevő]]</f>
        <v>#VALUE!</v>
      </c>
      <c r="F8889" t="e">
        <f>Table1[[#This Row],[Termékkör]]</f>
        <v>#VALUE!</v>
      </c>
      <c r="G8889" s="4" t="e">
        <f>Table1[[#This Row],[SzumElad]]</f>
        <v>#VALUE!</v>
      </c>
      <c r="H8889" s="7" t="e">
        <f>Table1[[#This Row],[Jut_%]]</f>
        <v>#VALUE!</v>
      </c>
      <c r="I8889" s="4" t="e">
        <f>Table1[[#This Row],[Jut]]</f>
        <v>#VALUE!</v>
      </c>
      <c r="J8889" s="4" t="e">
        <f>Table1[[#This Row],[Column1]]</f>
        <v>#VALUE!</v>
      </c>
    </row>
    <row r="8890" spans="1:10" hidden="1" x14ac:dyDescent="0.3">
      <c r="A8890" s="2" t="e">
        <f>Table1[[#This Row],[Befolyt]]</f>
        <v>#VALUE!</v>
      </c>
      <c r="B8890" t="e">
        <f>Table1[[#This Row],[ÜK]]</f>
        <v>#VALUE!</v>
      </c>
      <c r="C8890" s="3" t="e">
        <f>Table1[[#This Row],[Szla]]</f>
        <v>#VALUE!</v>
      </c>
      <c r="D8890" s="6" t="e">
        <f>Table1[[#This Row],[Kelt_hó]]</f>
        <v>#VALUE!</v>
      </c>
      <c r="E8890" t="e">
        <f>Table1[[#This Row],[Vevő]]</f>
        <v>#VALUE!</v>
      </c>
      <c r="F8890" t="e">
        <f>Table1[[#This Row],[Termékkör]]</f>
        <v>#VALUE!</v>
      </c>
      <c r="G8890" s="4" t="e">
        <f>Table1[[#This Row],[SzumElad]]</f>
        <v>#VALUE!</v>
      </c>
      <c r="H8890" s="7" t="e">
        <f>Table1[[#This Row],[Jut_%]]</f>
        <v>#VALUE!</v>
      </c>
      <c r="I8890" s="4" t="e">
        <f>Table1[[#This Row],[Jut]]</f>
        <v>#VALUE!</v>
      </c>
      <c r="J8890" s="4" t="e">
        <f>Table1[[#This Row],[Column1]]</f>
        <v>#VALUE!</v>
      </c>
    </row>
    <row r="8891" spans="1:10" hidden="1" x14ac:dyDescent="0.3">
      <c r="A8891" s="2" t="e">
        <f>Table1[[#This Row],[Befolyt]]</f>
        <v>#VALUE!</v>
      </c>
      <c r="B8891" t="e">
        <f>Table1[[#This Row],[ÜK]]</f>
        <v>#VALUE!</v>
      </c>
      <c r="C8891" s="3" t="e">
        <f>Table1[[#This Row],[Szla]]</f>
        <v>#VALUE!</v>
      </c>
      <c r="D8891" s="6" t="e">
        <f>Table1[[#This Row],[Kelt_hó]]</f>
        <v>#VALUE!</v>
      </c>
      <c r="E8891" t="e">
        <f>Table1[[#This Row],[Vevő]]</f>
        <v>#VALUE!</v>
      </c>
      <c r="F8891" t="e">
        <f>Table1[[#This Row],[Termékkör]]</f>
        <v>#VALUE!</v>
      </c>
      <c r="G8891" s="4" t="e">
        <f>Table1[[#This Row],[SzumElad]]</f>
        <v>#VALUE!</v>
      </c>
      <c r="H8891" s="7" t="e">
        <f>Table1[[#This Row],[Jut_%]]</f>
        <v>#VALUE!</v>
      </c>
      <c r="I8891" s="4" t="e">
        <f>Table1[[#This Row],[Jut]]</f>
        <v>#VALUE!</v>
      </c>
      <c r="J8891" s="4" t="e">
        <f>Table1[[#This Row],[Column1]]</f>
        <v>#VALUE!</v>
      </c>
    </row>
    <row r="8892" spans="1:10" hidden="1" x14ac:dyDescent="0.3">
      <c r="A8892" s="2" t="e">
        <f>Table1[[#This Row],[Befolyt]]</f>
        <v>#VALUE!</v>
      </c>
      <c r="B8892" t="e">
        <f>Table1[[#This Row],[ÜK]]</f>
        <v>#VALUE!</v>
      </c>
      <c r="C8892" s="3" t="e">
        <f>Table1[[#This Row],[Szla]]</f>
        <v>#VALUE!</v>
      </c>
      <c r="D8892" s="6" t="e">
        <f>Table1[[#This Row],[Kelt_hó]]</f>
        <v>#VALUE!</v>
      </c>
      <c r="E8892" t="e">
        <f>Table1[[#This Row],[Vevő]]</f>
        <v>#VALUE!</v>
      </c>
      <c r="F8892" t="e">
        <f>Table1[[#This Row],[Termékkör]]</f>
        <v>#VALUE!</v>
      </c>
      <c r="G8892" s="4" t="e">
        <f>Table1[[#This Row],[SzumElad]]</f>
        <v>#VALUE!</v>
      </c>
      <c r="H8892" s="7" t="e">
        <f>Table1[[#This Row],[Jut_%]]</f>
        <v>#VALUE!</v>
      </c>
      <c r="I8892" s="4" t="e">
        <f>Table1[[#This Row],[Jut]]</f>
        <v>#VALUE!</v>
      </c>
      <c r="J8892" s="4" t="e">
        <f>Table1[[#This Row],[Column1]]</f>
        <v>#VALUE!</v>
      </c>
    </row>
    <row r="8893" spans="1:10" hidden="1" x14ac:dyDescent="0.3">
      <c r="A8893" s="2" t="e">
        <f>Table1[[#This Row],[Befolyt]]</f>
        <v>#VALUE!</v>
      </c>
      <c r="B8893" t="e">
        <f>Table1[[#This Row],[ÜK]]</f>
        <v>#VALUE!</v>
      </c>
      <c r="C8893" s="3" t="e">
        <f>Table1[[#This Row],[Szla]]</f>
        <v>#VALUE!</v>
      </c>
      <c r="D8893" s="6" t="e">
        <f>Table1[[#This Row],[Kelt_hó]]</f>
        <v>#VALUE!</v>
      </c>
      <c r="E8893" t="e">
        <f>Table1[[#This Row],[Vevő]]</f>
        <v>#VALUE!</v>
      </c>
      <c r="F8893" t="e">
        <f>Table1[[#This Row],[Termékkör]]</f>
        <v>#VALUE!</v>
      </c>
      <c r="G8893" s="4" t="e">
        <f>Table1[[#This Row],[SzumElad]]</f>
        <v>#VALUE!</v>
      </c>
      <c r="H8893" s="7" t="e">
        <f>Table1[[#This Row],[Jut_%]]</f>
        <v>#VALUE!</v>
      </c>
      <c r="I8893" s="4" t="e">
        <f>Table1[[#This Row],[Jut]]</f>
        <v>#VALUE!</v>
      </c>
      <c r="J8893" s="4" t="e">
        <f>Table1[[#This Row],[Column1]]</f>
        <v>#VALUE!</v>
      </c>
    </row>
    <row r="8894" spans="1:10" hidden="1" x14ac:dyDescent="0.3">
      <c r="A8894" s="2" t="e">
        <f>Table1[[#This Row],[Befolyt]]</f>
        <v>#VALUE!</v>
      </c>
      <c r="B8894" t="e">
        <f>Table1[[#This Row],[ÜK]]</f>
        <v>#VALUE!</v>
      </c>
      <c r="C8894" s="3" t="e">
        <f>Table1[[#This Row],[Szla]]</f>
        <v>#VALUE!</v>
      </c>
      <c r="D8894" s="6" t="e">
        <f>Table1[[#This Row],[Kelt_hó]]</f>
        <v>#VALUE!</v>
      </c>
      <c r="E8894" t="e">
        <f>Table1[[#This Row],[Vevő]]</f>
        <v>#VALUE!</v>
      </c>
      <c r="F8894" t="e">
        <f>Table1[[#This Row],[Termékkör]]</f>
        <v>#VALUE!</v>
      </c>
      <c r="G8894" s="4" t="e">
        <f>Table1[[#This Row],[SzumElad]]</f>
        <v>#VALUE!</v>
      </c>
      <c r="H8894" s="7" t="e">
        <f>Table1[[#This Row],[Jut_%]]</f>
        <v>#VALUE!</v>
      </c>
      <c r="I8894" s="4" t="e">
        <f>Table1[[#This Row],[Jut]]</f>
        <v>#VALUE!</v>
      </c>
      <c r="J8894" s="4" t="e">
        <f>Table1[[#This Row],[Column1]]</f>
        <v>#VALUE!</v>
      </c>
    </row>
    <row r="8895" spans="1:10" hidden="1" x14ac:dyDescent="0.3">
      <c r="A8895" s="2" t="e">
        <f>Table1[[#This Row],[Befolyt]]</f>
        <v>#VALUE!</v>
      </c>
      <c r="B8895" t="e">
        <f>Table1[[#This Row],[ÜK]]</f>
        <v>#VALUE!</v>
      </c>
      <c r="C8895" s="3" t="e">
        <f>Table1[[#This Row],[Szla]]</f>
        <v>#VALUE!</v>
      </c>
      <c r="D8895" s="6" t="e">
        <f>Table1[[#This Row],[Kelt_hó]]</f>
        <v>#VALUE!</v>
      </c>
      <c r="E8895" t="e">
        <f>Table1[[#This Row],[Vevő]]</f>
        <v>#VALUE!</v>
      </c>
      <c r="F8895" t="e">
        <f>Table1[[#This Row],[Termékkör]]</f>
        <v>#VALUE!</v>
      </c>
      <c r="G8895" s="4" t="e">
        <f>Table1[[#This Row],[SzumElad]]</f>
        <v>#VALUE!</v>
      </c>
      <c r="H8895" s="7" t="e">
        <f>Table1[[#This Row],[Jut_%]]</f>
        <v>#VALUE!</v>
      </c>
      <c r="I8895" s="4" t="e">
        <f>Table1[[#This Row],[Jut]]</f>
        <v>#VALUE!</v>
      </c>
      <c r="J8895" s="4" t="e">
        <f>Table1[[#This Row],[Column1]]</f>
        <v>#VALUE!</v>
      </c>
    </row>
    <row r="8896" spans="1:10" hidden="1" x14ac:dyDescent="0.3">
      <c r="A8896" s="2" t="e">
        <f>Table1[[#This Row],[Befolyt]]</f>
        <v>#VALUE!</v>
      </c>
      <c r="B8896" t="e">
        <f>Table1[[#This Row],[ÜK]]</f>
        <v>#VALUE!</v>
      </c>
      <c r="C8896" s="3" t="e">
        <f>Table1[[#This Row],[Szla]]</f>
        <v>#VALUE!</v>
      </c>
      <c r="D8896" s="6" t="e">
        <f>Table1[[#This Row],[Kelt_hó]]</f>
        <v>#VALUE!</v>
      </c>
      <c r="E8896" t="e">
        <f>Table1[[#This Row],[Vevő]]</f>
        <v>#VALUE!</v>
      </c>
      <c r="F8896" t="e">
        <f>Table1[[#This Row],[Termékkör]]</f>
        <v>#VALUE!</v>
      </c>
      <c r="G8896" s="4" t="e">
        <f>Table1[[#This Row],[SzumElad]]</f>
        <v>#VALUE!</v>
      </c>
      <c r="H8896" s="7" t="e">
        <f>Table1[[#This Row],[Jut_%]]</f>
        <v>#VALUE!</v>
      </c>
      <c r="I8896" s="4" t="e">
        <f>Table1[[#This Row],[Jut]]</f>
        <v>#VALUE!</v>
      </c>
      <c r="J8896" s="4" t="e">
        <f>Table1[[#This Row],[Column1]]</f>
        <v>#VALUE!</v>
      </c>
    </row>
    <row r="8897" spans="1:10" hidden="1" x14ac:dyDescent="0.3">
      <c r="A8897" s="2" t="e">
        <f>Table1[[#This Row],[Befolyt]]</f>
        <v>#VALUE!</v>
      </c>
      <c r="B8897" t="e">
        <f>Table1[[#This Row],[ÜK]]</f>
        <v>#VALUE!</v>
      </c>
      <c r="C8897" s="3" t="e">
        <f>Table1[[#This Row],[Szla]]</f>
        <v>#VALUE!</v>
      </c>
      <c r="D8897" s="6" t="e">
        <f>Table1[[#This Row],[Kelt_hó]]</f>
        <v>#VALUE!</v>
      </c>
      <c r="E8897" t="e">
        <f>Table1[[#This Row],[Vevő]]</f>
        <v>#VALUE!</v>
      </c>
      <c r="F8897" t="e">
        <f>Table1[[#This Row],[Termékkör]]</f>
        <v>#VALUE!</v>
      </c>
      <c r="G8897" s="4" t="e">
        <f>Table1[[#This Row],[SzumElad]]</f>
        <v>#VALUE!</v>
      </c>
      <c r="H8897" s="7" t="e">
        <f>Table1[[#This Row],[Jut_%]]</f>
        <v>#VALUE!</v>
      </c>
      <c r="I8897" s="4" t="e">
        <f>Table1[[#This Row],[Jut]]</f>
        <v>#VALUE!</v>
      </c>
      <c r="J8897" s="4" t="e">
        <f>Table1[[#This Row],[Column1]]</f>
        <v>#VALUE!</v>
      </c>
    </row>
    <row r="8898" spans="1:10" hidden="1" x14ac:dyDescent="0.3">
      <c r="A8898" s="2" t="e">
        <f>Table1[[#This Row],[Befolyt]]</f>
        <v>#VALUE!</v>
      </c>
      <c r="B8898" t="e">
        <f>Table1[[#This Row],[ÜK]]</f>
        <v>#VALUE!</v>
      </c>
      <c r="C8898" s="3" t="e">
        <f>Table1[[#This Row],[Szla]]</f>
        <v>#VALUE!</v>
      </c>
      <c r="D8898" s="6" t="e">
        <f>Table1[[#This Row],[Kelt_hó]]</f>
        <v>#VALUE!</v>
      </c>
      <c r="E8898" t="e">
        <f>Table1[[#This Row],[Vevő]]</f>
        <v>#VALUE!</v>
      </c>
      <c r="F8898" t="e">
        <f>Table1[[#This Row],[Termékkör]]</f>
        <v>#VALUE!</v>
      </c>
      <c r="G8898" s="4" t="e">
        <f>Table1[[#This Row],[SzumElad]]</f>
        <v>#VALUE!</v>
      </c>
      <c r="H8898" s="7" t="e">
        <f>Table1[[#This Row],[Jut_%]]</f>
        <v>#VALUE!</v>
      </c>
      <c r="I8898" s="4" t="e">
        <f>Table1[[#This Row],[Jut]]</f>
        <v>#VALUE!</v>
      </c>
      <c r="J8898" s="4" t="e">
        <f>Table1[[#This Row],[Column1]]</f>
        <v>#VALUE!</v>
      </c>
    </row>
    <row r="8899" spans="1:10" hidden="1" x14ac:dyDescent="0.3">
      <c r="A8899" s="2" t="e">
        <f>Table1[[#This Row],[Befolyt]]</f>
        <v>#VALUE!</v>
      </c>
      <c r="B8899" t="e">
        <f>Table1[[#This Row],[ÜK]]</f>
        <v>#VALUE!</v>
      </c>
      <c r="C8899" s="3" t="e">
        <f>Table1[[#This Row],[Szla]]</f>
        <v>#VALUE!</v>
      </c>
      <c r="D8899" s="6" t="e">
        <f>Table1[[#This Row],[Kelt_hó]]</f>
        <v>#VALUE!</v>
      </c>
      <c r="E8899" t="e">
        <f>Table1[[#This Row],[Vevő]]</f>
        <v>#VALUE!</v>
      </c>
      <c r="F8899" t="e">
        <f>Table1[[#This Row],[Termékkör]]</f>
        <v>#VALUE!</v>
      </c>
      <c r="G8899" s="4" t="e">
        <f>Table1[[#This Row],[SzumElad]]</f>
        <v>#VALUE!</v>
      </c>
      <c r="H8899" s="7" t="e">
        <f>Table1[[#This Row],[Jut_%]]</f>
        <v>#VALUE!</v>
      </c>
      <c r="I8899" s="4" t="e">
        <f>Table1[[#This Row],[Jut]]</f>
        <v>#VALUE!</v>
      </c>
      <c r="J8899" s="4" t="e">
        <f>Table1[[#This Row],[Column1]]</f>
        <v>#VALUE!</v>
      </c>
    </row>
    <row r="8900" spans="1:10" hidden="1" x14ac:dyDescent="0.3">
      <c r="A8900" s="2" t="e">
        <f>Table1[[#This Row],[Befolyt]]</f>
        <v>#VALUE!</v>
      </c>
      <c r="B8900" t="e">
        <f>Table1[[#This Row],[ÜK]]</f>
        <v>#VALUE!</v>
      </c>
      <c r="C8900" s="3" t="e">
        <f>Table1[[#This Row],[Szla]]</f>
        <v>#VALUE!</v>
      </c>
      <c r="D8900" s="6" t="e">
        <f>Table1[[#This Row],[Kelt_hó]]</f>
        <v>#VALUE!</v>
      </c>
      <c r="E8900" t="e">
        <f>Table1[[#This Row],[Vevő]]</f>
        <v>#VALUE!</v>
      </c>
      <c r="F8900" t="e">
        <f>Table1[[#This Row],[Termékkör]]</f>
        <v>#VALUE!</v>
      </c>
      <c r="G8900" s="4" t="e">
        <f>Table1[[#This Row],[SzumElad]]</f>
        <v>#VALUE!</v>
      </c>
      <c r="H8900" s="7" t="e">
        <f>Table1[[#This Row],[Jut_%]]</f>
        <v>#VALUE!</v>
      </c>
      <c r="I8900" s="4" t="e">
        <f>Table1[[#This Row],[Jut]]</f>
        <v>#VALUE!</v>
      </c>
      <c r="J8900" s="4" t="e">
        <f>Table1[[#This Row],[Column1]]</f>
        <v>#VALUE!</v>
      </c>
    </row>
    <row r="8901" spans="1:10" hidden="1" x14ac:dyDescent="0.3">
      <c r="A8901" s="2" t="e">
        <f>Table1[[#This Row],[Befolyt]]</f>
        <v>#VALUE!</v>
      </c>
      <c r="B8901" t="e">
        <f>Table1[[#This Row],[ÜK]]</f>
        <v>#VALUE!</v>
      </c>
      <c r="C8901" s="3" t="e">
        <f>Table1[[#This Row],[Szla]]</f>
        <v>#VALUE!</v>
      </c>
      <c r="D8901" s="6" t="e">
        <f>Table1[[#This Row],[Kelt_hó]]</f>
        <v>#VALUE!</v>
      </c>
      <c r="E8901" t="e">
        <f>Table1[[#This Row],[Vevő]]</f>
        <v>#VALUE!</v>
      </c>
      <c r="F8901" t="e">
        <f>Table1[[#This Row],[Termékkör]]</f>
        <v>#VALUE!</v>
      </c>
      <c r="G8901" s="4" t="e">
        <f>Table1[[#This Row],[SzumElad]]</f>
        <v>#VALUE!</v>
      </c>
      <c r="H8901" s="7" t="e">
        <f>Table1[[#This Row],[Jut_%]]</f>
        <v>#VALUE!</v>
      </c>
      <c r="I8901" s="4" t="e">
        <f>Table1[[#This Row],[Jut]]</f>
        <v>#VALUE!</v>
      </c>
      <c r="J8901" s="4" t="e">
        <f>Table1[[#This Row],[Column1]]</f>
        <v>#VALUE!</v>
      </c>
    </row>
    <row r="8902" spans="1:10" hidden="1" x14ac:dyDescent="0.3">
      <c r="A8902" s="2" t="e">
        <f>Table1[[#This Row],[Befolyt]]</f>
        <v>#VALUE!</v>
      </c>
      <c r="B8902" t="e">
        <f>Table1[[#This Row],[ÜK]]</f>
        <v>#VALUE!</v>
      </c>
      <c r="C8902" s="3" t="e">
        <f>Table1[[#This Row],[Szla]]</f>
        <v>#VALUE!</v>
      </c>
      <c r="D8902" s="6" t="e">
        <f>Table1[[#This Row],[Kelt_hó]]</f>
        <v>#VALUE!</v>
      </c>
      <c r="E8902" t="e">
        <f>Table1[[#This Row],[Vevő]]</f>
        <v>#VALUE!</v>
      </c>
      <c r="F8902" t="e">
        <f>Table1[[#This Row],[Termékkör]]</f>
        <v>#VALUE!</v>
      </c>
      <c r="G8902" s="4" t="e">
        <f>Table1[[#This Row],[SzumElad]]</f>
        <v>#VALUE!</v>
      </c>
      <c r="H8902" s="7" t="e">
        <f>Table1[[#This Row],[Jut_%]]</f>
        <v>#VALUE!</v>
      </c>
      <c r="I8902" s="4" t="e">
        <f>Table1[[#This Row],[Jut]]</f>
        <v>#VALUE!</v>
      </c>
      <c r="J8902" s="4" t="e">
        <f>Table1[[#This Row],[Column1]]</f>
        <v>#VALUE!</v>
      </c>
    </row>
    <row r="8903" spans="1:10" hidden="1" x14ac:dyDescent="0.3">
      <c r="A8903" s="2" t="e">
        <f>Table1[[#This Row],[Befolyt]]</f>
        <v>#VALUE!</v>
      </c>
      <c r="B8903" t="e">
        <f>Table1[[#This Row],[ÜK]]</f>
        <v>#VALUE!</v>
      </c>
      <c r="C8903" s="3" t="e">
        <f>Table1[[#This Row],[Szla]]</f>
        <v>#VALUE!</v>
      </c>
      <c r="D8903" s="6" t="e">
        <f>Table1[[#This Row],[Kelt_hó]]</f>
        <v>#VALUE!</v>
      </c>
      <c r="E8903" t="e">
        <f>Table1[[#This Row],[Vevő]]</f>
        <v>#VALUE!</v>
      </c>
      <c r="F8903" t="e">
        <f>Table1[[#This Row],[Termékkör]]</f>
        <v>#VALUE!</v>
      </c>
      <c r="G8903" s="4" t="e">
        <f>Table1[[#This Row],[SzumElad]]</f>
        <v>#VALUE!</v>
      </c>
      <c r="H8903" s="7" t="e">
        <f>Table1[[#This Row],[Jut_%]]</f>
        <v>#VALUE!</v>
      </c>
      <c r="I8903" s="4" t="e">
        <f>Table1[[#This Row],[Jut]]</f>
        <v>#VALUE!</v>
      </c>
      <c r="J8903" s="4" t="e">
        <f>Table1[[#This Row],[Column1]]</f>
        <v>#VALUE!</v>
      </c>
    </row>
    <row r="8904" spans="1:10" hidden="1" x14ac:dyDescent="0.3">
      <c r="A8904" s="2" t="e">
        <f>Table1[[#This Row],[Befolyt]]</f>
        <v>#VALUE!</v>
      </c>
      <c r="B8904" t="e">
        <f>Table1[[#This Row],[ÜK]]</f>
        <v>#VALUE!</v>
      </c>
      <c r="C8904" s="3" t="e">
        <f>Table1[[#This Row],[Szla]]</f>
        <v>#VALUE!</v>
      </c>
      <c r="D8904" s="6" t="e">
        <f>Table1[[#This Row],[Kelt_hó]]</f>
        <v>#VALUE!</v>
      </c>
      <c r="E8904" t="e">
        <f>Table1[[#This Row],[Vevő]]</f>
        <v>#VALUE!</v>
      </c>
      <c r="F8904" t="e">
        <f>Table1[[#This Row],[Termékkör]]</f>
        <v>#VALUE!</v>
      </c>
      <c r="G8904" s="4" t="e">
        <f>Table1[[#This Row],[SzumElad]]</f>
        <v>#VALUE!</v>
      </c>
      <c r="H8904" s="7" t="e">
        <f>Table1[[#This Row],[Jut_%]]</f>
        <v>#VALUE!</v>
      </c>
      <c r="I8904" s="4" t="e">
        <f>Table1[[#This Row],[Jut]]</f>
        <v>#VALUE!</v>
      </c>
      <c r="J8904" s="4" t="e">
        <f>Table1[[#This Row],[Column1]]</f>
        <v>#VALUE!</v>
      </c>
    </row>
    <row r="8905" spans="1:10" hidden="1" x14ac:dyDescent="0.3">
      <c r="A8905" s="2" t="e">
        <f>Table1[[#This Row],[Befolyt]]</f>
        <v>#VALUE!</v>
      </c>
      <c r="B8905" t="e">
        <f>Table1[[#This Row],[ÜK]]</f>
        <v>#VALUE!</v>
      </c>
      <c r="C8905" s="3" t="e">
        <f>Table1[[#This Row],[Szla]]</f>
        <v>#VALUE!</v>
      </c>
      <c r="D8905" s="6" t="e">
        <f>Table1[[#This Row],[Kelt_hó]]</f>
        <v>#VALUE!</v>
      </c>
      <c r="E8905" t="e">
        <f>Table1[[#This Row],[Vevő]]</f>
        <v>#VALUE!</v>
      </c>
      <c r="F8905" t="e">
        <f>Table1[[#This Row],[Termékkör]]</f>
        <v>#VALUE!</v>
      </c>
      <c r="G8905" s="4" t="e">
        <f>Table1[[#This Row],[SzumElad]]</f>
        <v>#VALUE!</v>
      </c>
      <c r="H8905" s="7" t="e">
        <f>Table1[[#This Row],[Jut_%]]</f>
        <v>#VALUE!</v>
      </c>
      <c r="I8905" s="4" t="e">
        <f>Table1[[#This Row],[Jut]]</f>
        <v>#VALUE!</v>
      </c>
      <c r="J8905" s="4" t="e">
        <f>Table1[[#This Row],[Column1]]</f>
        <v>#VALUE!</v>
      </c>
    </row>
    <row r="8906" spans="1:10" hidden="1" x14ac:dyDescent="0.3">
      <c r="A8906" s="2" t="e">
        <f>Table1[[#This Row],[Befolyt]]</f>
        <v>#VALUE!</v>
      </c>
      <c r="B8906" t="e">
        <f>Table1[[#This Row],[ÜK]]</f>
        <v>#VALUE!</v>
      </c>
      <c r="C8906" s="3" t="e">
        <f>Table1[[#This Row],[Szla]]</f>
        <v>#VALUE!</v>
      </c>
      <c r="D8906" s="6" t="e">
        <f>Table1[[#This Row],[Kelt_hó]]</f>
        <v>#VALUE!</v>
      </c>
      <c r="E8906" t="e">
        <f>Table1[[#This Row],[Vevő]]</f>
        <v>#VALUE!</v>
      </c>
      <c r="F8906" t="e">
        <f>Table1[[#This Row],[Termékkör]]</f>
        <v>#VALUE!</v>
      </c>
      <c r="G8906" s="4" t="e">
        <f>Table1[[#This Row],[SzumElad]]</f>
        <v>#VALUE!</v>
      </c>
      <c r="H8906" s="7" t="e">
        <f>Table1[[#This Row],[Jut_%]]</f>
        <v>#VALUE!</v>
      </c>
      <c r="I8906" s="4" t="e">
        <f>Table1[[#This Row],[Jut]]</f>
        <v>#VALUE!</v>
      </c>
      <c r="J8906" s="4" t="e">
        <f>Table1[[#This Row],[Column1]]</f>
        <v>#VALUE!</v>
      </c>
    </row>
    <row r="8907" spans="1:10" hidden="1" x14ac:dyDescent="0.3">
      <c r="A8907" s="2" t="e">
        <f>Table1[[#This Row],[Befolyt]]</f>
        <v>#VALUE!</v>
      </c>
      <c r="B8907" t="e">
        <f>Table1[[#This Row],[ÜK]]</f>
        <v>#VALUE!</v>
      </c>
      <c r="C8907" s="3" t="e">
        <f>Table1[[#This Row],[Szla]]</f>
        <v>#VALUE!</v>
      </c>
      <c r="D8907" s="6" t="e">
        <f>Table1[[#This Row],[Kelt_hó]]</f>
        <v>#VALUE!</v>
      </c>
      <c r="E8907" t="e">
        <f>Table1[[#This Row],[Vevő]]</f>
        <v>#VALUE!</v>
      </c>
      <c r="F8907" t="e">
        <f>Table1[[#This Row],[Termékkör]]</f>
        <v>#VALUE!</v>
      </c>
      <c r="G8907" s="4" t="e">
        <f>Table1[[#This Row],[SzumElad]]</f>
        <v>#VALUE!</v>
      </c>
      <c r="H8907" s="7" t="e">
        <f>Table1[[#This Row],[Jut_%]]</f>
        <v>#VALUE!</v>
      </c>
      <c r="I8907" s="4" t="e">
        <f>Table1[[#This Row],[Jut]]</f>
        <v>#VALUE!</v>
      </c>
      <c r="J8907" s="4" t="e">
        <f>Table1[[#This Row],[Column1]]</f>
        <v>#VALUE!</v>
      </c>
    </row>
    <row r="8908" spans="1:10" hidden="1" x14ac:dyDescent="0.3">
      <c r="A8908" s="2" t="e">
        <f>Table1[[#This Row],[Befolyt]]</f>
        <v>#VALUE!</v>
      </c>
      <c r="B8908" t="e">
        <f>Table1[[#This Row],[ÜK]]</f>
        <v>#VALUE!</v>
      </c>
      <c r="C8908" s="3" t="e">
        <f>Table1[[#This Row],[Szla]]</f>
        <v>#VALUE!</v>
      </c>
      <c r="D8908" s="6" t="e">
        <f>Table1[[#This Row],[Kelt_hó]]</f>
        <v>#VALUE!</v>
      </c>
      <c r="E8908" t="e">
        <f>Table1[[#This Row],[Vevő]]</f>
        <v>#VALUE!</v>
      </c>
      <c r="F8908" t="e">
        <f>Table1[[#This Row],[Termékkör]]</f>
        <v>#VALUE!</v>
      </c>
      <c r="G8908" s="4" t="e">
        <f>Table1[[#This Row],[SzumElad]]</f>
        <v>#VALUE!</v>
      </c>
      <c r="H8908" s="7" t="e">
        <f>Table1[[#This Row],[Jut_%]]</f>
        <v>#VALUE!</v>
      </c>
      <c r="I8908" s="4" t="e">
        <f>Table1[[#This Row],[Jut]]</f>
        <v>#VALUE!</v>
      </c>
      <c r="J8908" s="4" t="e">
        <f>Table1[[#This Row],[Column1]]</f>
        <v>#VALUE!</v>
      </c>
    </row>
    <row r="8909" spans="1:10" hidden="1" x14ac:dyDescent="0.3">
      <c r="A8909" s="2" t="e">
        <f>Table1[[#This Row],[Befolyt]]</f>
        <v>#VALUE!</v>
      </c>
      <c r="B8909" t="e">
        <f>Table1[[#This Row],[ÜK]]</f>
        <v>#VALUE!</v>
      </c>
      <c r="C8909" s="3" t="e">
        <f>Table1[[#This Row],[Szla]]</f>
        <v>#VALUE!</v>
      </c>
      <c r="D8909" s="6" t="e">
        <f>Table1[[#This Row],[Kelt_hó]]</f>
        <v>#VALUE!</v>
      </c>
      <c r="E8909" t="e">
        <f>Table1[[#This Row],[Vevő]]</f>
        <v>#VALUE!</v>
      </c>
      <c r="F8909" t="e">
        <f>Table1[[#This Row],[Termékkör]]</f>
        <v>#VALUE!</v>
      </c>
      <c r="G8909" s="4" t="e">
        <f>Table1[[#This Row],[SzumElad]]</f>
        <v>#VALUE!</v>
      </c>
      <c r="H8909" s="7" t="e">
        <f>Table1[[#This Row],[Jut_%]]</f>
        <v>#VALUE!</v>
      </c>
      <c r="I8909" s="4" t="e">
        <f>Table1[[#This Row],[Jut]]</f>
        <v>#VALUE!</v>
      </c>
      <c r="J8909" s="4" t="e">
        <f>Table1[[#This Row],[Column1]]</f>
        <v>#VALUE!</v>
      </c>
    </row>
    <row r="8910" spans="1:10" hidden="1" x14ac:dyDescent="0.3">
      <c r="A8910" s="2" t="e">
        <f>Table1[[#This Row],[Befolyt]]</f>
        <v>#VALUE!</v>
      </c>
      <c r="B8910" t="e">
        <f>Table1[[#This Row],[ÜK]]</f>
        <v>#VALUE!</v>
      </c>
      <c r="C8910" s="3" t="e">
        <f>Table1[[#This Row],[Szla]]</f>
        <v>#VALUE!</v>
      </c>
      <c r="D8910" s="6" t="e">
        <f>Table1[[#This Row],[Kelt_hó]]</f>
        <v>#VALUE!</v>
      </c>
      <c r="E8910" t="e">
        <f>Table1[[#This Row],[Vevő]]</f>
        <v>#VALUE!</v>
      </c>
      <c r="F8910" t="e">
        <f>Table1[[#This Row],[Termékkör]]</f>
        <v>#VALUE!</v>
      </c>
      <c r="G8910" s="4" t="e">
        <f>Table1[[#This Row],[SzumElad]]</f>
        <v>#VALUE!</v>
      </c>
      <c r="H8910" s="7" t="e">
        <f>Table1[[#This Row],[Jut_%]]</f>
        <v>#VALUE!</v>
      </c>
      <c r="I8910" s="4" t="e">
        <f>Table1[[#This Row],[Jut]]</f>
        <v>#VALUE!</v>
      </c>
      <c r="J8910" s="4" t="e">
        <f>Table1[[#This Row],[Column1]]</f>
        <v>#VALUE!</v>
      </c>
    </row>
    <row r="8911" spans="1:10" hidden="1" x14ac:dyDescent="0.3">
      <c r="A8911" s="2" t="e">
        <f>Table1[[#This Row],[Befolyt]]</f>
        <v>#VALUE!</v>
      </c>
      <c r="B8911" t="e">
        <f>Table1[[#This Row],[ÜK]]</f>
        <v>#VALUE!</v>
      </c>
      <c r="C8911" s="3" t="e">
        <f>Table1[[#This Row],[Szla]]</f>
        <v>#VALUE!</v>
      </c>
      <c r="D8911" s="6" t="e">
        <f>Table1[[#This Row],[Kelt_hó]]</f>
        <v>#VALUE!</v>
      </c>
      <c r="E8911" t="e">
        <f>Table1[[#This Row],[Vevő]]</f>
        <v>#VALUE!</v>
      </c>
      <c r="F8911" t="e">
        <f>Table1[[#This Row],[Termékkör]]</f>
        <v>#VALUE!</v>
      </c>
      <c r="G8911" s="4" t="e">
        <f>Table1[[#This Row],[SzumElad]]</f>
        <v>#VALUE!</v>
      </c>
      <c r="H8911" s="7" t="e">
        <f>Table1[[#This Row],[Jut_%]]</f>
        <v>#VALUE!</v>
      </c>
      <c r="I8911" s="4" t="e">
        <f>Table1[[#This Row],[Jut]]</f>
        <v>#VALUE!</v>
      </c>
      <c r="J8911" s="4" t="e">
        <f>Table1[[#This Row],[Column1]]</f>
        <v>#VALUE!</v>
      </c>
    </row>
    <row r="8912" spans="1:10" hidden="1" x14ac:dyDescent="0.3">
      <c r="A8912" s="2" t="e">
        <f>Table1[[#This Row],[Befolyt]]</f>
        <v>#VALUE!</v>
      </c>
      <c r="B8912" t="e">
        <f>Table1[[#This Row],[ÜK]]</f>
        <v>#VALUE!</v>
      </c>
      <c r="C8912" s="3" t="e">
        <f>Table1[[#This Row],[Szla]]</f>
        <v>#VALUE!</v>
      </c>
      <c r="D8912" s="6" t="e">
        <f>Table1[[#This Row],[Kelt_hó]]</f>
        <v>#VALUE!</v>
      </c>
      <c r="E8912" t="e">
        <f>Table1[[#This Row],[Vevő]]</f>
        <v>#VALUE!</v>
      </c>
      <c r="F8912" t="e">
        <f>Table1[[#This Row],[Termékkör]]</f>
        <v>#VALUE!</v>
      </c>
      <c r="G8912" s="4" t="e">
        <f>Table1[[#This Row],[SzumElad]]</f>
        <v>#VALUE!</v>
      </c>
      <c r="H8912" s="7" t="e">
        <f>Table1[[#This Row],[Jut_%]]</f>
        <v>#VALUE!</v>
      </c>
      <c r="I8912" s="4" t="e">
        <f>Table1[[#This Row],[Jut]]</f>
        <v>#VALUE!</v>
      </c>
      <c r="J8912" s="4" t="e">
        <f>Table1[[#This Row],[Column1]]</f>
        <v>#VALUE!</v>
      </c>
    </row>
    <row r="8913" spans="1:10" hidden="1" x14ac:dyDescent="0.3">
      <c r="A8913" s="2" t="e">
        <f>Table1[[#This Row],[Befolyt]]</f>
        <v>#VALUE!</v>
      </c>
      <c r="B8913" t="e">
        <f>Table1[[#This Row],[ÜK]]</f>
        <v>#VALUE!</v>
      </c>
      <c r="C8913" s="3" t="e">
        <f>Table1[[#This Row],[Szla]]</f>
        <v>#VALUE!</v>
      </c>
      <c r="D8913" s="6" t="e">
        <f>Table1[[#This Row],[Kelt_hó]]</f>
        <v>#VALUE!</v>
      </c>
      <c r="E8913" t="e">
        <f>Table1[[#This Row],[Vevő]]</f>
        <v>#VALUE!</v>
      </c>
      <c r="F8913" t="e">
        <f>Table1[[#This Row],[Termékkör]]</f>
        <v>#VALUE!</v>
      </c>
      <c r="G8913" s="4" t="e">
        <f>Table1[[#This Row],[SzumElad]]</f>
        <v>#VALUE!</v>
      </c>
      <c r="H8913" s="7" t="e">
        <f>Table1[[#This Row],[Jut_%]]</f>
        <v>#VALUE!</v>
      </c>
      <c r="I8913" s="4" t="e">
        <f>Table1[[#This Row],[Jut]]</f>
        <v>#VALUE!</v>
      </c>
      <c r="J8913" s="4" t="e">
        <f>Table1[[#This Row],[Column1]]</f>
        <v>#VALUE!</v>
      </c>
    </row>
    <row r="8914" spans="1:10" hidden="1" x14ac:dyDescent="0.3">
      <c r="A8914" s="2" t="e">
        <f>Table1[[#This Row],[Befolyt]]</f>
        <v>#VALUE!</v>
      </c>
      <c r="B8914" t="e">
        <f>Table1[[#This Row],[ÜK]]</f>
        <v>#VALUE!</v>
      </c>
      <c r="C8914" s="3" t="e">
        <f>Table1[[#This Row],[Szla]]</f>
        <v>#VALUE!</v>
      </c>
      <c r="D8914" s="6" t="e">
        <f>Table1[[#This Row],[Kelt_hó]]</f>
        <v>#VALUE!</v>
      </c>
      <c r="E8914" t="e">
        <f>Table1[[#This Row],[Vevő]]</f>
        <v>#VALUE!</v>
      </c>
      <c r="F8914" t="e">
        <f>Table1[[#This Row],[Termékkör]]</f>
        <v>#VALUE!</v>
      </c>
      <c r="G8914" s="4" t="e">
        <f>Table1[[#This Row],[SzumElad]]</f>
        <v>#VALUE!</v>
      </c>
      <c r="H8914" s="7" t="e">
        <f>Table1[[#This Row],[Jut_%]]</f>
        <v>#VALUE!</v>
      </c>
      <c r="I8914" s="4" t="e">
        <f>Table1[[#This Row],[Jut]]</f>
        <v>#VALUE!</v>
      </c>
      <c r="J8914" s="4" t="e">
        <f>Table1[[#This Row],[Column1]]</f>
        <v>#VALUE!</v>
      </c>
    </row>
    <row r="8915" spans="1:10" hidden="1" x14ac:dyDescent="0.3">
      <c r="A8915" s="2" t="e">
        <f>Table1[[#This Row],[Befolyt]]</f>
        <v>#VALUE!</v>
      </c>
      <c r="B8915" t="e">
        <f>Table1[[#This Row],[ÜK]]</f>
        <v>#VALUE!</v>
      </c>
      <c r="C8915" s="3" t="e">
        <f>Table1[[#This Row],[Szla]]</f>
        <v>#VALUE!</v>
      </c>
      <c r="D8915" s="6" t="e">
        <f>Table1[[#This Row],[Kelt_hó]]</f>
        <v>#VALUE!</v>
      </c>
      <c r="E8915" t="e">
        <f>Table1[[#This Row],[Vevő]]</f>
        <v>#VALUE!</v>
      </c>
      <c r="F8915" t="e">
        <f>Table1[[#This Row],[Termékkör]]</f>
        <v>#VALUE!</v>
      </c>
      <c r="G8915" s="4" t="e">
        <f>Table1[[#This Row],[SzumElad]]</f>
        <v>#VALUE!</v>
      </c>
      <c r="H8915" s="7" t="e">
        <f>Table1[[#This Row],[Jut_%]]</f>
        <v>#VALUE!</v>
      </c>
      <c r="I8915" s="4" t="e">
        <f>Table1[[#This Row],[Jut]]</f>
        <v>#VALUE!</v>
      </c>
      <c r="J8915" s="4" t="e">
        <f>Table1[[#This Row],[Column1]]</f>
        <v>#VALUE!</v>
      </c>
    </row>
    <row r="8916" spans="1:10" hidden="1" x14ac:dyDescent="0.3">
      <c r="A8916" s="2" t="e">
        <f>Table1[[#This Row],[Befolyt]]</f>
        <v>#VALUE!</v>
      </c>
      <c r="B8916" t="e">
        <f>Table1[[#This Row],[ÜK]]</f>
        <v>#VALUE!</v>
      </c>
      <c r="C8916" s="3" t="e">
        <f>Table1[[#This Row],[Szla]]</f>
        <v>#VALUE!</v>
      </c>
      <c r="D8916" s="6" t="e">
        <f>Table1[[#This Row],[Kelt_hó]]</f>
        <v>#VALUE!</v>
      </c>
      <c r="E8916" t="e">
        <f>Table1[[#This Row],[Vevő]]</f>
        <v>#VALUE!</v>
      </c>
      <c r="F8916" t="e">
        <f>Table1[[#This Row],[Termékkör]]</f>
        <v>#VALUE!</v>
      </c>
      <c r="G8916" s="4" t="e">
        <f>Table1[[#This Row],[SzumElad]]</f>
        <v>#VALUE!</v>
      </c>
      <c r="H8916" s="7" t="e">
        <f>Table1[[#This Row],[Jut_%]]</f>
        <v>#VALUE!</v>
      </c>
      <c r="I8916" s="4" t="e">
        <f>Table1[[#This Row],[Jut]]</f>
        <v>#VALUE!</v>
      </c>
      <c r="J8916" s="4" t="e">
        <f>Table1[[#This Row],[Column1]]</f>
        <v>#VALUE!</v>
      </c>
    </row>
    <row r="8917" spans="1:10" hidden="1" x14ac:dyDescent="0.3">
      <c r="A8917" s="2" t="e">
        <f>Table1[[#This Row],[Befolyt]]</f>
        <v>#VALUE!</v>
      </c>
      <c r="B8917" t="e">
        <f>Table1[[#This Row],[ÜK]]</f>
        <v>#VALUE!</v>
      </c>
      <c r="C8917" s="3" t="e">
        <f>Table1[[#This Row],[Szla]]</f>
        <v>#VALUE!</v>
      </c>
      <c r="D8917" s="6" t="e">
        <f>Table1[[#This Row],[Kelt_hó]]</f>
        <v>#VALUE!</v>
      </c>
      <c r="E8917" t="e">
        <f>Table1[[#This Row],[Vevő]]</f>
        <v>#VALUE!</v>
      </c>
      <c r="F8917" t="e">
        <f>Table1[[#This Row],[Termékkör]]</f>
        <v>#VALUE!</v>
      </c>
      <c r="G8917" s="4" t="e">
        <f>Table1[[#This Row],[SzumElad]]</f>
        <v>#VALUE!</v>
      </c>
      <c r="H8917" s="7" t="e">
        <f>Table1[[#This Row],[Jut_%]]</f>
        <v>#VALUE!</v>
      </c>
      <c r="I8917" s="4" t="e">
        <f>Table1[[#This Row],[Jut]]</f>
        <v>#VALUE!</v>
      </c>
      <c r="J8917" s="4" t="e">
        <f>Table1[[#This Row],[Column1]]</f>
        <v>#VALUE!</v>
      </c>
    </row>
    <row r="8918" spans="1:10" hidden="1" x14ac:dyDescent="0.3">
      <c r="A8918" s="2" t="e">
        <f>Table1[[#This Row],[Befolyt]]</f>
        <v>#VALUE!</v>
      </c>
      <c r="B8918" t="e">
        <f>Table1[[#This Row],[ÜK]]</f>
        <v>#VALUE!</v>
      </c>
      <c r="C8918" s="3" t="e">
        <f>Table1[[#This Row],[Szla]]</f>
        <v>#VALUE!</v>
      </c>
      <c r="D8918" s="6" t="e">
        <f>Table1[[#This Row],[Kelt_hó]]</f>
        <v>#VALUE!</v>
      </c>
      <c r="E8918" t="e">
        <f>Table1[[#This Row],[Vevő]]</f>
        <v>#VALUE!</v>
      </c>
      <c r="F8918" t="e">
        <f>Table1[[#This Row],[Termékkör]]</f>
        <v>#VALUE!</v>
      </c>
      <c r="G8918" s="4" t="e">
        <f>Table1[[#This Row],[SzumElad]]</f>
        <v>#VALUE!</v>
      </c>
      <c r="H8918" s="7" t="e">
        <f>Table1[[#This Row],[Jut_%]]</f>
        <v>#VALUE!</v>
      </c>
      <c r="I8918" s="4" t="e">
        <f>Table1[[#This Row],[Jut]]</f>
        <v>#VALUE!</v>
      </c>
      <c r="J8918" s="4" t="e">
        <f>Table1[[#This Row],[Column1]]</f>
        <v>#VALUE!</v>
      </c>
    </row>
    <row r="8919" spans="1:10" hidden="1" x14ac:dyDescent="0.3">
      <c r="A8919" s="2" t="e">
        <f>Table1[[#This Row],[Befolyt]]</f>
        <v>#VALUE!</v>
      </c>
      <c r="B8919" t="e">
        <f>Table1[[#This Row],[ÜK]]</f>
        <v>#VALUE!</v>
      </c>
      <c r="C8919" s="3" t="e">
        <f>Table1[[#This Row],[Szla]]</f>
        <v>#VALUE!</v>
      </c>
      <c r="D8919" s="6" t="e">
        <f>Table1[[#This Row],[Kelt_hó]]</f>
        <v>#VALUE!</v>
      </c>
      <c r="E8919" t="e">
        <f>Table1[[#This Row],[Vevő]]</f>
        <v>#VALUE!</v>
      </c>
      <c r="F8919" t="e">
        <f>Table1[[#This Row],[Termékkör]]</f>
        <v>#VALUE!</v>
      </c>
      <c r="G8919" s="4" t="e">
        <f>Table1[[#This Row],[SzumElad]]</f>
        <v>#VALUE!</v>
      </c>
      <c r="H8919" s="7" t="e">
        <f>Table1[[#This Row],[Jut_%]]</f>
        <v>#VALUE!</v>
      </c>
      <c r="I8919" s="4" t="e">
        <f>Table1[[#This Row],[Jut]]</f>
        <v>#VALUE!</v>
      </c>
      <c r="J8919" s="4" t="e">
        <f>Table1[[#This Row],[Column1]]</f>
        <v>#VALUE!</v>
      </c>
    </row>
    <row r="8920" spans="1:10" hidden="1" x14ac:dyDescent="0.3">
      <c r="A8920" s="2" t="e">
        <f>Table1[[#This Row],[Befolyt]]</f>
        <v>#VALUE!</v>
      </c>
      <c r="B8920" t="e">
        <f>Table1[[#This Row],[ÜK]]</f>
        <v>#VALUE!</v>
      </c>
      <c r="C8920" s="3" t="e">
        <f>Table1[[#This Row],[Szla]]</f>
        <v>#VALUE!</v>
      </c>
      <c r="D8920" s="6" t="e">
        <f>Table1[[#This Row],[Kelt_hó]]</f>
        <v>#VALUE!</v>
      </c>
      <c r="E8920" t="e">
        <f>Table1[[#This Row],[Vevő]]</f>
        <v>#VALUE!</v>
      </c>
      <c r="F8920" t="e">
        <f>Table1[[#This Row],[Termékkör]]</f>
        <v>#VALUE!</v>
      </c>
      <c r="G8920" s="4" t="e">
        <f>Table1[[#This Row],[SzumElad]]</f>
        <v>#VALUE!</v>
      </c>
      <c r="H8920" s="7" t="e">
        <f>Table1[[#This Row],[Jut_%]]</f>
        <v>#VALUE!</v>
      </c>
      <c r="I8920" s="4" t="e">
        <f>Table1[[#This Row],[Jut]]</f>
        <v>#VALUE!</v>
      </c>
      <c r="J8920" s="4" t="e">
        <f>Table1[[#This Row],[Column1]]</f>
        <v>#VALUE!</v>
      </c>
    </row>
    <row r="8921" spans="1:10" hidden="1" x14ac:dyDescent="0.3">
      <c r="A8921" s="2" t="e">
        <f>Table1[[#This Row],[Befolyt]]</f>
        <v>#VALUE!</v>
      </c>
      <c r="B8921" t="e">
        <f>Table1[[#This Row],[ÜK]]</f>
        <v>#VALUE!</v>
      </c>
      <c r="C8921" s="3" t="e">
        <f>Table1[[#This Row],[Szla]]</f>
        <v>#VALUE!</v>
      </c>
      <c r="D8921" s="6" t="e">
        <f>Table1[[#This Row],[Kelt_hó]]</f>
        <v>#VALUE!</v>
      </c>
      <c r="E8921" t="e">
        <f>Table1[[#This Row],[Vevő]]</f>
        <v>#VALUE!</v>
      </c>
      <c r="F8921" t="e">
        <f>Table1[[#This Row],[Termékkör]]</f>
        <v>#VALUE!</v>
      </c>
      <c r="G8921" s="4" t="e">
        <f>Table1[[#This Row],[SzumElad]]</f>
        <v>#VALUE!</v>
      </c>
      <c r="H8921" s="7" t="e">
        <f>Table1[[#This Row],[Jut_%]]</f>
        <v>#VALUE!</v>
      </c>
      <c r="I8921" s="4" t="e">
        <f>Table1[[#This Row],[Jut]]</f>
        <v>#VALUE!</v>
      </c>
      <c r="J8921" s="4" t="e">
        <f>Table1[[#This Row],[Column1]]</f>
        <v>#VALUE!</v>
      </c>
    </row>
    <row r="8922" spans="1:10" hidden="1" x14ac:dyDescent="0.3">
      <c r="A8922" s="2" t="e">
        <f>Table1[[#This Row],[Befolyt]]</f>
        <v>#VALUE!</v>
      </c>
      <c r="B8922" t="e">
        <f>Table1[[#This Row],[ÜK]]</f>
        <v>#VALUE!</v>
      </c>
      <c r="C8922" s="3" t="e">
        <f>Table1[[#This Row],[Szla]]</f>
        <v>#VALUE!</v>
      </c>
      <c r="D8922" s="6" t="e">
        <f>Table1[[#This Row],[Kelt_hó]]</f>
        <v>#VALUE!</v>
      </c>
      <c r="E8922" t="e">
        <f>Table1[[#This Row],[Vevő]]</f>
        <v>#VALUE!</v>
      </c>
      <c r="F8922" t="e">
        <f>Table1[[#This Row],[Termékkör]]</f>
        <v>#VALUE!</v>
      </c>
      <c r="G8922" s="4" t="e">
        <f>Table1[[#This Row],[SzumElad]]</f>
        <v>#VALUE!</v>
      </c>
      <c r="H8922" s="7" t="e">
        <f>Table1[[#This Row],[Jut_%]]</f>
        <v>#VALUE!</v>
      </c>
      <c r="I8922" s="4" t="e">
        <f>Table1[[#This Row],[Jut]]</f>
        <v>#VALUE!</v>
      </c>
      <c r="J8922" s="4" t="e">
        <f>Table1[[#This Row],[Column1]]</f>
        <v>#VALUE!</v>
      </c>
    </row>
    <row r="8923" spans="1:10" hidden="1" x14ac:dyDescent="0.3">
      <c r="A8923" s="2" t="e">
        <f>Table1[[#This Row],[Befolyt]]</f>
        <v>#VALUE!</v>
      </c>
      <c r="B8923" t="e">
        <f>Table1[[#This Row],[ÜK]]</f>
        <v>#VALUE!</v>
      </c>
      <c r="C8923" s="3" t="e">
        <f>Table1[[#This Row],[Szla]]</f>
        <v>#VALUE!</v>
      </c>
      <c r="D8923" s="6" t="e">
        <f>Table1[[#This Row],[Kelt_hó]]</f>
        <v>#VALUE!</v>
      </c>
      <c r="E8923" t="e">
        <f>Table1[[#This Row],[Vevő]]</f>
        <v>#VALUE!</v>
      </c>
      <c r="F8923" t="e">
        <f>Table1[[#This Row],[Termékkör]]</f>
        <v>#VALUE!</v>
      </c>
      <c r="G8923" s="4" t="e">
        <f>Table1[[#This Row],[SzumElad]]</f>
        <v>#VALUE!</v>
      </c>
      <c r="H8923" s="7" t="e">
        <f>Table1[[#This Row],[Jut_%]]</f>
        <v>#VALUE!</v>
      </c>
      <c r="I8923" s="4" t="e">
        <f>Table1[[#This Row],[Jut]]</f>
        <v>#VALUE!</v>
      </c>
      <c r="J8923" s="4" t="e">
        <f>Table1[[#This Row],[Column1]]</f>
        <v>#VALUE!</v>
      </c>
    </row>
    <row r="8924" spans="1:10" hidden="1" x14ac:dyDescent="0.3">
      <c r="A8924" s="2" t="e">
        <f>Table1[[#This Row],[Befolyt]]</f>
        <v>#VALUE!</v>
      </c>
      <c r="B8924" t="e">
        <f>Table1[[#This Row],[ÜK]]</f>
        <v>#VALUE!</v>
      </c>
      <c r="C8924" s="3" t="e">
        <f>Table1[[#This Row],[Szla]]</f>
        <v>#VALUE!</v>
      </c>
      <c r="D8924" s="6" t="e">
        <f>Table1[[#This Row],[Kelt_hó]]</f>
        <v>#VALUE!</v>
      </c>
      <c r="E8924" t="e">
        <f>Table1[[#This Row],[Vevő]]</f>
        <v>#VALUE!</v>
      </c>
      <c r="F8924" t="e">
        <f>Table1[[#This Row],[Termékkör]]</f>
        <v>#VALUE!</v>
      </c>
      <c r="G8924" s="4" t="e">
        <f>Table1[[#This Row],[SzumElad]]</f>
        <v>#VALUE!</v>
      </c>
      <c r="H8924" s="7" t="e">
        <f>Table1[[#This Row],[Jut_%]]</f>
        <v>#VALUE!</v>
      </c>
      <c r="I8924" s="4" t="e">
        <f>Table1[[#This Row],[Jut]]</f>
        <v>#VALUE!</v>
      </c>
      <c r="J8924" s="4" t="e">
        <f>Table1[[#This Row],[Column1]]</f>
        <v>#VALUE!</v>
      </c>
    </row>
    <row r="8925" spans="1:10" hidden="1" x14ac:dyDescent="0.3">
      <c r="A8925" s="2" t="e">
        <f>Table1[[#This Row],[Befolyt]]</f>
        <v>#VALUE!</v>
      </c>
      <c r="B8925" t="e">
        <f>Table1[[#This Row],[ÜK]]</f>
        <v>#VALUE!</v>
      </c>
      <c r="C8925" s="3" t="e">
        <f>Table1[[#This Row],[Szla]]</f>
        <v>#VALUE!</v>
      </c>
      <c r="D8925" s="6" t="e">
        <f>Table1[[#This Row],[Kelt_hó]]</f>
        <v>#VALUE!</v>
      </c>
      <c r="E8925" t="e">
        <f>Table1[[#This Row],[Vevő]]</f>
        <v>#VALUE!</v>
      </c>
      <c r="F8925" t="e">
        <f>Table1[[#This Row],[Termékkör]]</f>
        <v>#VALUE!</v>
      </c>
      <c r="G8925" s="4" t="e">
        <f>Table1[[#This Row],[SzumElad]]</f>
        <v>#VALUE!</v>
      </c>
      <c r="H8925" s="7" t="e">
        <f>Table1[[#This Row],[Jut_%]]</f>
        <v>#VALUE!</v>
      </c>
      <c r="I8925" s="4" t="e">
        <f>Table1[[#This Row],[Jut]]</f>
        <v>#VALUE!</v>
      </c>
      <c r="J8925" s="4" t="e">
        <f>Table1[[#This Row],[Column1]]</f>
        <v>#VALUE!</v>
      </c>
    </row>
    <row r="8926" spans="1:10" hidden="1" x14ac:dyDescent="0.3">
      <c r="A8926" s="2" t="e">
        <f>Table1[[#This Row],[Befolyt]]</f>
        <v>#VALUE!</v>
      </c>
      <c r="B8926" t="e">
        <f>Table1[[#This Row],[ÜK]]</f>
        <v>#VALUE!</v>
      </c>
      <c r="C8926" s="3" t="e">
        <f>Table1[[#This Row],[Szla]]</f>
        <v>#VALUE!</v>
      </c>
      <c r="D8926" s="6" t="e">
        <f>Table1[[#This Row],[Kelt_hó]]</f>
        <v>#VALUE!</v>
      </c>
      <c r="E8926" t="e">
        <f>Table1[[#This Row],[Vevő]]</f>
        <v>#VALUE!</v>
      </c>
      <c r="F8926" t="e">
        <f>Table1[[#This Row],[Termékkör]]</f>
        <v>#VALUE!</v>
      </c>
      <c r="G8926" s="4" t="e">
        <f>Table1[[#This Row],[SzumElad]]</f>
        <v>#VALUE!</v>
      </c>
      <c r="H8926" s="7" t="e">
        <f>Table1[[#This Row],[Jut_%]]</f>
        <v>#VALUE!</v>
      </c>
      <c r="I8926" s="4" t="e">
        <f>Table1[[#This Row],[Jut]]</f>
        <v>#VALUE!</v>
      </c>
      <c r="J8926" s="4" t="e">
        <f>Table1[[#This Row],[Column1]]</f>
        <v>#VALUE!</v>
      </c>
    </row>
    <row r="8927" spans="1:10" hidden="1" x14ac:dyDescent="0.3">
      <c r="A8927" s="2" t="e">
        <f>Table1[[#This Row],[Befolyt]]</f>
        <v>#VALUE!</v>
      </c>
      <c r="B8927" t="e">
        <f>Table1[[#This Row],[ÜK]]</f>
        <v>#VALUE!</v>
      </c>
      <c r="C8927" s="3" t="e">
        <f>Table1[[#This Row],[Szla]]</f>
        <v>#VALUE!</v>
      </c>
      <c r="D8927" s="6" t="e">
        <f>Table1[[#This Row],[Kelt_hó]]</f>
        <v>#VALUE!</v>
      </c>
      <c r="E8927" t="e">
        <f>Table1[[#This Row],[Vevő]]</f>
        <v>#VALUE!</v>
      </c>
      <c r="F8927" t="e">
        <f>Table1[[#This Row],[Termékkör]]</f>
        <v>#VALUE!</v>
      </c>
      <c r="G8927" s="4" t="e">
        <f>Table1[[#This Row],[SzumElad]]</f>
        <v>#VALUE!</v>
      </c>
      <c r="H8927" s="7" t="e">
        <f>Table1[[#This Row],[Jut_%]]</f>
        <v>#VALUE!</v>
      </c>
      <c r="I8927" s="4" t="e">
        <f>Table1[[#This Row],[Jut]]</f>
        <v>#VALUE!</v>
      </c>
      <c r="J8927" s="4" t="e">
        <f>Table1[[#This Row],[Column1]]</f>
        <v>#VALUE!</v>
      </c>
    </row>
    <row r="8928" spans="1:10" hidden="1" x14ac:dyDescent="0.3">
      <c r="A8928" s="2" t="e">
        <f>Table1[[#This Row],[Befolyt]]</f>
        <v>#VALUE!</v>
      </c>
      <c r="B8928" t="e">
        <f>Table1[[#This Row],[ÜK]]</f>
        <v>#VALUE!</v>
      </c>
      <c r="C8928" s="3" t="e">
        <f>Table1[[#This Row],[Szla]]</f>
        <v>#VALUE!</v>
      </c>
      <c r="D8928" s="6" t="e">
        <f>Table1[[#This Row],[Kelt_hó]]</f>
        <v>#VALUE!</v>
      </c>
      <c r="E8928" t="e">
        <f>Table1[[#This Row],[Vevő]]</f>
        <v>#VALUE!</v>
      </c>
      <c r="F8928" t="e">
        <f>Table1[[#This Row],[Termékkör]]</f>
        <v>#VALUE!</v>
      </c>
      <c r="G8928" s="4" t="e">
        <f>Table1[[#This Row],[SzumElad]]</f>
        <v>#VALUE!</v>
      </c>
      <c r="H8928" s="7" t="e">
        <f>Table1[[#This Row],[Jut_%]]</f>
        <v>#VALUE!</v>
      </c>
      <c r="I8928" s="4" t="e">
        <f>Table1[[#This Row],[Jut]]</f>
        <v>#VALUE!</v>
      </c>
      <c r="J8928" s="4" t="e">
        <f>Table1[[#This Row],[Column1]]</f>
        <v>#VALUE!</v>
      </c>
    </row>
    <row r="8929" spans="1:10" hidden="1" x14ac:dyDescent="0.3">
      <c r="A8929" s="2" t="e">
        <f>Table1[[#This Row],[Befolyt]]</f>
        <v>#VALUE!</v>
      </c>
      <c r="B8929" t="e">
        <f>Table1[[#This Row],[ÜK]]</f>
        <v>#VALUE!</v>
      </c>
      <c r="C8929" s="3" t="e">
        <f>Table1[[#This Row],[Szla]]</f>
        <v>#VALUE!</v>
      </c>
      <c r="D8929" s="6" t="e">
        <f>Table1[[#This Row],[Kelt_hó]]</f>
        <v>#VALUE!</v>
      </c>
      <c r="E8929" t="e">
        <f>Table1[[#This Row],[Vevő]]</f>
        <v>#VALUE!</v>
      </c>
      <c r="F8929" t="e">
        <f>Table1[[#This Row],[Termékkör]]</f>
        <v>#VALUE!</v>
      </c>
      <c r="G8929" s="4" t="e">
        <f>Table1[[#This Row],[SzumElad]]</f>
        <v>#VALUE!</v>
      </c>
      <c r="H8929" s="7" t="e">
        <f>Table1[[#This Row],[Jut_%]]</f>
        <v>#VALUE!</v>
      </c>
      <c r="I8929" s="4" t="e">
        <f>Table1[[#This Row],[Jut]]</f>
        <v>#VALUE!</v>
      </c>
      <c r="J8929" s="4" t="e">
        <f>Table1[[#This Row],[Column1]]</f>
        <v>#VALUE!</v>
      </c>
    </row>
    <row r="8930" spans="1:10" hidden="1" x14ac:dyDescent="0.3">
      <c r="A8930" s="2" t="e">
        <f>Table1[[#This Row],[Befolyt]]</f>
        <v>#VALUE!</v>
      </c>
      <c r="B8930" t="e">
        <f>Table1[[#This Row],[ÜK]]</f>
        <v>#VALUE!</v>
      </c>
      <c r="C8930" s="3" t="e">
        <f>Table1[[#This Row],[Szla]]</f>
        <v>#VALUE!</v>
      </c>
      <c r="D8930" s="6" t="e">
        <f>Table1[[#This Row],[Kelt_hó]]</f>
        <v>#VALUE!</v>
      </c>
      <c r="E8930" t="e">
        <f>Table1[[#This Row],[Vevő]]</f>
        <v>#VALUE!</v>
      </c>
      <c r="F8930" t="e">
        <f>Table1[[#This Row],[Termékkör]]</f>
        <v>#VALUE!</v>
      </c>
      <c r="G8930" s="4" t="e">
        <f>Table1[[#This Row],[SzumElad]]</f>
        <v>#VALUE!</v>
      </c>
      <c r="H8930" s="7" t="e">
        <f>Table1[[#This Row],[Jut_%]]</f>
        <v>#VALUE!</v>
      </c>
      <c r="I8930" s="4" t="e">
        <f>Table1[[#This Row],[Jut]]</f>
        <v>#VALUE!</v>
      </c>
      <c r="J8930" s="4" t="e">
        <f>Table1[[#This Row],[Column1]]</f>
        <v>#VALUE!</v>
      </c>
    </row>
    <row r="8931" spans="1:10" hidden="1" x14ac:dyDescent="0.3">
      <c r="A8931" s="2" t="e">
        <f>Table1[[#This Row],[Befolyt]]</f>
        <v>#VALUE!</v>
      </c>
      <c r="B8931" t="e">
        <f>Table1[[#This Row],[ÜK]]</f>
        <v>#VALUE!</v>
      </c>
      <c r="C8931" s="3" t="e">
        <f>Table1[[#This Row],[Szla]]</f>
        <v>#VALUE!</v>
      </c>
      <c r="D8931" s="6" t="e">
        <f>Table1[[#This Row],[Kelt_hó]]</f>
        <v>#VALUE!</v>
      </c>
      <c r="E8931" t="e">
        <f>Table1[[#This Row],[Vevő]]</f>
        <v>#VALUE!</v>
      </c>
      <c r="F8931" t="e">
        <f>Table1[[#This Row],[Termékkör]]</f>
        <v>#VALUE!</v>
      </c>
      <c r="G8931" s="4" t="e">
        <f>Table1[[#This Row],[SzumElad]]</f>
        <v>#VALUE!</v>
      </c>
      <c r="H8931" s="7" t="e">
        <f>Table1[[#This Row],[Jut_%]]</f>
        <v>#VALUE!</v>
      </c>
      <c r="I8931" s="4" t="e">
        <f>Table1[[#This Row],[Jut]]</f>
        <v>#VALUE!</v>
      </c>
      <c r="J8931" s="4" t="e">
        <f>Table1[[#This Row],[Column1]]</f>
        <v>#VALUE!</v>
      </c>
    </row>
    <row r="8932" spans="1:10" hidden="1" x14ac:dyDescent="0.3">
      <c r="A8932" s="2" t="e">
        <f>Table1[[#This Row],[Befolyt]]</f>
        <v>#VALUE!</v>
      </c>
      <c r="B8932" t="e">
        <f>Table1[[#This Row],[ÜK]]</f>
        <v>#VALUE!</v>
      </c>
      <c r="C8932" s="3" t="e">
        <f>Table1[[#This Row],[Szla]]</f>
        <v>#VALUE!</v>
      </c>
      <c r="D8932" s="6" t="e">
        <f>Table1[[#This Row],[Kelt_hó]]</f>
        <v>#VALUE!</v>
      </c>
      <c r="E8932" t="e">
        <f>Table1[[#This Row],[Vevő]]</f>
        <v>#VALUE!</v>
      </c>
      <c r="F8932" t="e">
        <f>Table1[[#This Row],[Termékkör]]</f>
        <v>#VALUE!</v>
      </c>
      <c r="G8932" s="4" t="e">
        <f>Table1[[#This Row],[SzumElad]]</f>
        <v>#VALUE!</v>
      </c>
      <c r="H8932" s="7" t="e">
        <f>Table1[[#This Row],[Jut_%]]</f>
        <v>#VALUE!</v>
      </c>
      <c r="I8932" s="4" t="e">
        <f>Table1[[#This Row],[Jut]]</f>
        <v>#VALUE!</v>
      </c>
      <c r="J8932" s="4" t="e">
        <f>Table1[[#This Row],[Column1]]</f>
        <v>#VALUE!</v>
      </c>
    </row>
    <row r="8933" spans="1:10" hidden="1" x14ac:dyDescent="0.3">
      <c r="A8933" s="2" t="e">
        <f>Table1[[#This Row],[Befolyt]]</f>
        <v>#VALUE!</v>
      </c>
      <c r="B8933" t="e">
        <f>Table1[[#This Row],[ÜK]]</f>
        <v>#VALUE!</v>
      </c>
      <c r="C8933" s="3" t="e">
        <f>Table1[[#This Row],[Szla]]</f>
        <v>#VALUE!</v>
      </c>
      <c r="D8933" s="6" t="e">
        <f>Table1[[#This Row],[Kelt_hó]]</f>
        <v>#VALUE!</v>
      </c>
      <c r="E8933" t="e">
        <f>Table1[[#This Row],[Vevő]]</f>
        <v>#VALUE!</v>
      </c>
      <c r="F8933" t="e">
        <f>Table1[[#This Row],[Termékkör]]</f>
        <v>#VALUE!</v>
      </c>
      <c r="G8933" s="4" t="e">
        <f>Table1[[#This Row],[SzumElad]]</f>
        <v>#VALUE!</v>
      </c>
      <c r="H8933" s="7" t="e">
        <f>Table1[[#This Row],[Jut_%]]</f>
        <v>#VALUE!</v>
      </c>
      <c r="I8933" s="4" t="e">
        <f>Table1[[#This Row],[Jut]]</f>
        <v>#VALUE!</v>
      </c>
      <c r="J8933" s="4" t="e">
        <f>Table1[[#This Row],[Column1]]</f>
        <v>#VALUE!</v>
      </c>
    </row>
    <row r="8934" spans="1:10" hidden="1" x14ac:dyDescent="0.3">
      <c r="A8934" s="2" t="e">
        <f>Table1[[#This Row],[Befolyt]]</f>
        <v>#VALUE!</v>
      </c>
      <c r="B8934" t="e">
        <f>Table1[[#This Row],[ÜK]]</f>
        <v>#VALUE!</v>
      </c>
      <c r="C8934" s="3" t="e">
        <f>Table1[[#This Row],[Szla]]</f>
        <v>#VALUE!</v>
      </c>
      <c r="D8934" s="6" t="e">
        <f>Table1[[#This Row],[Kelt_hó]]</f>
        <v>#VALUE!</v>
      </c>
      <c r="E8934" t="e">
        <f>Table1[[#This Row],[Vevő]]</f>
        <v>#VALUE!</v>
      </c>
      <c r="F8934" t="e">
        <f>Table1[[#This Row],[Termékkör]]</f>
        <v>#VALUE!</v>
      </c>
      <c r="G8934" s="4" t="e">
        <f>Table1[[#This Row],[SzumElad]]</f>
        <v>#VALUE!</v>
      </c>
      <c r="H8934" s="7" t="e">
        <f>Table1[[#This Row],[Jut_%]]</f>
        <v>#VALUE!</v>
      </c>
      <c r="I8934" s="4" t="e">
        <f>Table1[[#This Row],[Jut]]</f>
        <v>#VALUE!</v>
      </c>
      <c r="J8934" s="4" t="e">
        <f>Table1[[#This Row],[Column1]]</f>
        <v>#VALUE!</v>
      </c>
    </row>
    <row r="8935" spans="1:10" hidden="1" x14ac:dyDescent="0.3">
      <c r="A8935" s="2" t="e">
        <f>Table1[[#This Row],[Befolyt]]</f>
        <v>#VALUE!</v>
      </c>
      <c r="B8935" t="e">
        <f>Table1[[#This Row],[ÜK]]</f>
        <v>#VALUE!</v>
      </c>
      <c r="C8935" s="3" t="e">
        <f>Table1[[#This Row],[Szla]]</f>
        <v>#VALUE!</v>
      </c>
      <c r="D8935" s="6" t="e">
        <f>Table1[[#This Row],[Kelt_hó]]</f>
        <v>#VALUE!</v>
      </c>
      <c r="E8935" t="e">
        <f>Table1[[#This Row],[Vevő]]</f>
        <v>#VALUE!</v>
      </c>
      <c r="F8935" t="e">
        <f>Table1[[#This Row],[Termékkör]]</f>
        <v>#VALUE!</v>
      </c>
      <c r="G8935" s="4" t="e">
        <f>Table1[[#This Row],[SzumElad]]</f>
        <v>#VALUE!</v>
      </c>
      <c r="H8935" s="7" t="e">
        <f>Table1[[#This Row],[Jut_%]]</f>
        <v>#VALUE!</v>
      </c>
      <c r="I8935" s="4" t="e">
        <f>Table1[[#This Row],[Jut]]</f>
        <v>#VALUE!</v>
      </c>
      <c r="J8935" s="4" t="e">
        <f>Table1[[#This Row],[Column1]]</f>
        <v>#VALUE!</v>
      </c>
    </row>
    <row r="8936" spans="1:10" hidden="1" x14ac:dyDescent="0.3">
      <c r="A8936" s="2" t="e">
        <f>Table1[[#This Row],[Befolyt]]</f>
        <v>#VALUE!</v>
      </c>
      <c r="B8936" t="e">
        <f>Table1[[#This Row],[ÜK]]</f>
        <v>#VALUE!</v>
      </c>
      <c r="C8936" s="3" t="e">
        <f>Table1[[#This Row],[Szla]]</f>
        <v>#VALUE!</v>
      </c>
      <c r="D8936" s="6" t="e">
        <f>Table1[[#This Row],[Kelt_hó]]</f>
        <v>#VALUE!</v>
      </c>
      <c r="E8936" t="e">
        <f>Table1[[#This Row],[Vevő]]</f>
        <v>#VALUE!</v>
      </c>
      <c r="F8936" t="e">
        <f>Table1[[#This Row],[Termékkör]]</f>
        <v>#VALUE!</v>
      </c>
      <c r="G8936" s="4" t="e">
        <f>Table1[[#This Row],[SzumElad]]</f>
        <v>#VALUE!</v>
      </c>
      <c r="H8936" s="7" t="e">
        <f>Table1[[#This Row],[Jut_%]]</f>
        <v>#VALUE!</v>
      </c>
      <c r="I8936" s="4" t="e">
        <f>Table1[[#This Row],[Jut]]</f>
        <v>#VALUE!</v>
      </c>
      <c r="J8936" s="4" t="e">
        <f>Table1[[#This Row],[Column1]]</f>
        <v>#VALUE!</v>
      </c>
    </row>
    <row r="8937" spans="1:10" hidden="1" x14ac:dyDescent="0.3">
      <c r="A8937" s="2" t="e">
        <f>Table1[[#This Row],[Befolyt]]</f>
        <v>#VALUE!</v>
      </c>
      <c r="B8937" t="e">
        <f>Table1[[#This Row],[ÜK]]</f>
        <v>#VALUE!</v>
      </c>
      <c r="C8937" s="3" t="e">
        <f>Table1[[#This Row],[Szla]]</f>
        <v>#VALUE!</v>
      </c>
      <c r="D8937" s="6" t="e">
        <f>Table1[[#This Row],[Kelt_hó]]</f>
        <v>#VALUE!</v>
      </c>
      <c r="E8937" t="e">
        <f>Table1[[#This Row],[Vevő]]</f>
        <v>#VALUE!</v>
      </c>
      <c r="F8937" t="e">
        <f>Table1[[#This Row],[Termékkör]]</f>
        <v>#VALUE!</v>
      </c>
      <c r="G8937" s="4" t="e">
        <f>Table1[[#This Row],[SzumElad]]</f>
        <v>#VALUE!</v>
      </c>
      <c r="H8937" s="7" t="e">
        <f>Table1[[#This Row],[Jut_%]]</f>
        <v>#VALUE!</v>
      </c>
      <c r="I8937" s="4" t="e">
        <f>Table1[[#This Row],[Jut]]</f>
        <v>#VALUE!</v>
      </c>
      <c r="J8937" s="4" t="e">
        <f>Table1[[#This Row],[Column1]]</f>
        <v>#VALUE!</v>
      </c>
    </row>
    <row r="8938" spans="1:10" hidden="1" x14ac:dyDescent="0.3">
      <c r="A8938" s="2" t="e">
        <f>Table1[[#This Row],[Befolyt]]</f>
        <v>#VALUE!</v>
      </c>
      <c r="B8938" t="e">
        <f>Table1[[#This Row],[ÜK]]</f>
        <v>#VALUE!</v>
      </c>
      <c r="C8938" s="3" t="e">
        <f>Table1[[#This Row],[Szla]]</f>
        <v>#VALUE!</v>
      </c>
      <c r="D8938" s="6" t="e">
        <f>Table1[[#This Row],[Kelt_hó]]</f>
        <v>#VALUE!</v>
      </c>
      <c r="E8938" t="e">
        <f>Table1[[#This Row],[Vevő]]</f>
        <v>#VALUE!</v>
      </c>
      <c r="F8938" t="e">
        <f>Table1[[#This Row],[Termékkör]]</f>
        <v>#VALUE!</v>
      </c>
      <c r="G8938" s="4" t="e">
        <f>Table1[[#This Row],[SzumElad]]</f>
        <v>#VALUE!</v>
      </c>
      <c r="H8938" s="7" t="e">
        <f>Table1[[#This Row],[Jut_%]]</f>
        <v>#VALUE!</v>
      </c>
      <c r="I8938" s="4" t="e">
        <f>Table1[[#This Row],[Jut]]</f>
        <v>#VALUE!</v>
      </c>
      <c r="J8938" s="4" t="e">
        <f>Table1[[#This Row],[Column1]]</f>
        <v>#VALUE!</v>
      </c>
    </row>
    <row r="8939" spans="1:10" hidden="1" x14ac:dyDescent="0.3">
      <c r="A8939" s="2" t="e">
        <f>Table1[[#This Row],[Befolyt]]</f>
        <v>#VALUE!</v>
      </c>
      <c r="B8939" t="e">
        <f>Table1[[#This Row],[ÜK]]</f>
        <v>#VALUE!</v>
      </c>
      <c r="C8939" s="3" t="e">
        <f>Table1[[#This Row],[Szla]]</f>
        <v>#VALUE!</v>
      </c>
      <c r="D8939" s="6" t="e">
        <f>Table1[[#This Row],[Kelt_hó]]</f>
        <v>#VALUE!</v>
      </c>
      <c r="E8939" t="e">
        <f>Table1[[#This Row],[Vevő]]</f>
        <v>#VALUE!</v>
      </c>
      <c r="F8939" t="e">
        <f>Table1[[#This Row],[Termékkör]]</f>
        <v>#VALUE!</v>
      </c>
      <c r="G8939" s="4" t="e">
        <f>Table1[[#This Row],[SzumElad]]</f>
        <v>#VALUE!</v>
      </c>
      <c r="H8939" s="7" t="e">
        <f>Table1[[#This Row],[Jut_%]]</f>
        <v>#VALUE!</v>
      </c>
      <c r="I8939" s="4" t="e">
        <f>Table1[[#This Row],[Jut]]</f>
        <v>#VALUE!</v>
      </c>
      <c r="J8939" s="4" t="e">
        <f>Table1[[#This Row],[Column1]]</f>
        <v>#VALUE!</v>
      </c>
    </row>
    <row r="8940" spans="1:10" hidden="1" x14ac:dyDescent="0.3">
      <c r="A8940" s="2" t="e">
        <f>Table1[[#This Row],[Befolyt]]</f>
        <v>#VALUE!</v>
      </c>
      <c r="B8940" t="e">
        <f>Table1[[#This Row],[ÜK]]</f>
        <v>#VALUE!</v>
      </c>
      <c r="C8940" s="3" t="e">
        <f>Table1[[#This Row],[Szla]]</f>
        <v>#VALUE!</v>
      </c>
      <c r="D8940" s="6" t="e">
        <f>Table1[[#This Row],[Kelt_hó]]</f>
        <v>#VALUE!</v>
      </c>
      <c r="E8940" t="e">
        <f>Table1[[#This Row],[Vevő]]</f>
        <v>#VALUE!</v>
      </c>
      <c r="F8940" t="e">
        <f>Table1[[#This Row],[Termékkör]]</f>
        <v>#VALUE!</v>
      </c>
      <c r="G8940" s="4" t="e">
        <f>Table1[[#This Row],[SzumElad]]</f>
        <v>#VALUE!</v>
      </c>
      <c r="H8940" s="7" t="e">
        <f>Table1[[#This Row],[Jut_%]]</f>
        <v>#VALUE!</v>
      </c>
      <c r="I8940" s="4" t="e">
        <f>Table1[[#This Row],[Jut]]</f>
        <v>#VALUE!</v>
      </c>
      <c r="J8940" s="4" t="e">
        <f>Table1[[#This Row],[Column1]]</f>
        <v>#VALUE!</v>
      </c>
    </row>
    <row r="8941" spans="1:10" hidden="1" x14ac:dyDescent="0.3">
      <c r="A8941" s="2" t="e">
        <f>Table1[[#This Row],[Befolyt]]</f>
        <v>#VALUE!</v>
      </c>
      <c r="B8941" t="e">
        <f>Table1[[#This Row],[ÜK]]</f>
        <v>#VALUE!</v>
      </c>
      <c r="C8941" s="3" t="e">
        <f>Table1[[#This Row],[Szla]]</f>
        <v>#VALUE!</v>
      </c>
      <c r="D8941" s="6" t="e">
        <f>Table1[[#This Row],[Kelt_hó]]</f>
        <v>#VALUE!</v>
      </c>
      <c r="E8941" t="e">
        <f>Table1[[#This Row],[Vevő]]</f>
        <v>#VALUE!</v>
      </c>
      <c r="F8941" t="e">
        <f>Table1[[#This Row],[Termékkör]]</f>
        <v>#VALUE!</v>
      </c>
      <c r="G8941" s="4" t="e">
        <f>Table1[[#This Row],[SzumElad]]</f>
        <v>#VALUE!</v>
      </c>
      <c r="H8941" s="7" t="e">
        <f>Table1[[#This Row],[Jut_%]]</f>
        <v>#VALUE!</v>
      </c>
      <c r="I8941" s="4" t="e">
        <f>Table1[[#This Row],[Jut]]</f>
        <v>#VALUE!</v>
      </c>
      <c r="J8941" s="4" t="e">
        <f>Table1[[#This Row],[Column1]]</f>
        <v>#VALUE!</v>
      </c>
    </row>
    <row r="8942" spans="1:10" hidden="1" x14ac:dyDescent="0.3">
      <c r="A8942" s="2" t="e">
        <f>Table1[[#This Row],[Befolyt]]</f>
        <v>#VALUE!</v>
      </c>
      <c r="B8942" t="e">
        <f>Table1[[#This Row],[ÜK]]</f>
        <v>#VALUE!</v>
      </c>
      <c r="C8942" s="3" t="e">
        <f>Table1[[#This Row],[Szla]]</f>
        <v>#VALUE!</v>
      </c>
      <c r="D8942" s="6" t="e">
        <f>Table1[[#This Row],[Kelt_hó]]</f>
        <v>#VALUE!</v>
      </c>
      <c r="E8942" t="e">
        <f>Table1[[#This Row],[Vevő]]</f>
        <v>#VALUE!</v>
      </c>
      <c r="F8942" t="e">
        <f>Table1[[#This Row],[Termékkör]]</f>
        <v>#VALUE!</v>
      </c>
      <c r="G8942" s="4" t="e">
        <f>Table1[[#This Row],[SzumElad]]</f>
        <v>#VALUE!</v>
      </c>
      <c r="H8942" s="7" t="e">
        <f>Table1[[#This Row],[Jut_%]]</f>
        <v>#VALUE!</v>
      </c>
      <c r="I8942" s="4" t="e">
        <f>Table1[[#This Row],[Jut]]</f>
        <v>#VALUE!</v>
      </c>
      <c r="J8942" s="4" t="e">
        <f>Table1[[#This Row],[Column1]]</f>
        <v>#VALUE!</v>
      </c>
    </row>
    <row r="8943" spans="1:10" hidden="1" x14ac:dyDescent="0.3">
      <c r="A8943" s="2" t="e">
        <f>Table1[[#This Row],[Befolyt]]</f>
        <v>#VALUE!</v>
      </c>
      <c r="B8943" t="e">
        <f>Table1[[#This Row],[ÜK]]</f>
        <v>#VALUE!</v>
      </c>
      <c r="C8943" s="3" t="e">
        <f>Table1[[#This Row],[Szla]]</f>
        <v>#VALUE!</v>
      </c>
      <c r="D8943" s="6" t="e">
        <f>Table1[[#This Row],[Kelt_hó]]</f>
        <v>#VALUE!</v>
      </c>
      <c r="E8943" t="e">
        <f>Table1[[#This Row],[Vevő]]</f>
        <v>#VALUE!</v>
      </c>
      <c r="F8943" t="e">
        <f>Table1[[#This Row],[Termékkör]]</f>
        <v>#VALUE!</v>
      </c>
      <c r="G8943" s="4" t="e">
        <f>Table1[[#This Row],[SzumElad]]</f>
        <v>#VALUE!</v>
      </c>
      <c r="H8943" s="7" t="e">
        <f>Table1[[#This Row],[Jut_%]]</f>
        <v>#VALUE!</v>
      </c>
      <c r="I8943" s="4" t="e">
        <f>Table1[[#This Row],[Jut]]</f>
        <v>#VALUE!</v>
      </c>
      <c r="J8943" s="4" t="e">
        <f>Table1[[#This Row],[Column1]]</f>
        <v>#VALUE!</v>
      </c>
    </row>
    <row r="8944" spans="1:10" hidden="1" x14ac:dyDescent="0.3">
      <c r="A8944" s="2" t="e">
        <f>Table1[[#This Row],[Befolyt]]</f>
        <v>#VALUE!</v>
      </c>
      <c r="B8944" t="e">
        <f>Table1[[#This Row],[ÜK]]</f>
        <v>#VALUE!</v>
      </c>
      <c r="C8944" s="3" t="e">
        <f>Table1[[#This Row],[Szla]]</f>
        <v>#VALUE!</v>
      </c>
      <c r="D8944" s="6" t="e">
        <f>Table1[[#This Row],[Kelt_hó]]</f>
        <v>#VALUE!</v>
      </c>
      <c r="E8944" t="e">
        <f>Table1[[#This Row],[Vevő]]</f>
        <v>#VALUE!</v>
      </c>
      <c r="F8944" t="e">
        <f>Table1[[#This Row],[Termékkör]]</f>
        <v>#VALUE!</v>
      </c>
      <c r="G8944" s="4" t="e">
        <f>Table1[[#This Row],[SzumElad]]</f>
        <v>#VALUE!</v>
      </c>
      <c r="H8944" s="7" t="e">
        <f>Table1[[#This Row],[Jut_%]]</f>
        <v>#VALUE!</v>
      </c>
      <c r="I8944" s="4" t="e">
        <f>Table1[[#This Row],[Jut]]</f>
        <v>#VALUE!</v>
      </c>
      <c r="J8944" s="4" t="e">
        <f>Table1[[#This Row],[Column1]]</f>
        <v>#VALUE!</v>
      </c>
    </row>
    <row r="8945" spans="1:10" hidden="1" x14ac:dyDescent="0.3">
      <c r="A8945" s="2" t="e">
        <f>Table1[[#This Row],[Befolyt]]</f>
        <v>#VALUE!</v>
      </c>
      <c r="B8945" t="e">
        <f>Table1[[#This Row],[ÜK]]</f>
        <v>#VALUE!</v>
      </c>
      <c r="C8945" s="3" t="e">
        <f>Table1[[#This Row],[Szla]]</f>
        <v>#VALUE!</v>
      </c>
      <c r="D8945" s="6" t="e">
        <f>Table1[[#This Row],[Kelt_hó]]</f>
        <v>#VALUE!</v>
      </c>
      <c r="E8945" t="e">
        <f>Table1[[#This Row],[Vevő]]</f>
        <v>#VALUE!</v>
      </c>
      <c r="F8945" t="e">
        <f>Table1[[#This Row],[Termékkör]]</f>
        <v>#VALUE!</v>
      </c>
      <c r="G8945" s="4" t="e">
        <f>Table1[[#This Row],[SzumElad]]</f>
        <v>#VALUE!</v>
      </c>
      <c r="H8945" s="7" t="e">
        <f>Table1[[#This Row],[Jut_%]]</f>
        <v>#VALUE!</v>
      </c>
      <c r="I8945" s="4" t="e">
        <f>Table1[[#This Row],[Jut]]</f>
        <v>#VALUE!</v>
      </c>
      <c r="J8945" s="4" t="e">
        <f>Table1[[#This Row],[Column1]]</f>
        <v>#VALUE!</v>
      </c>
    </row>
    <row r="8946" spans="1:10" hidden="1" x14ac:dyDescent="0.3">
      <c r="A8946" s="2" t="e">
        <f>Table1[[#This Row],[Befolyt]]</f>
        <v>#VALUE!</v>
      </c>
      <c r="B8946" t="e">
        <f>Table1[[#This Row],[ÜK]]</f>
        <v>#VALUE!</v>
      </c>
      <c r="C8946" s="3" t="e">
        <f>Table1[[#This Row],[Szla]]</f>
        <v>#VALUE!</v>
      </c>
      <c r="D8946" s="6" t="e">
        <f>Table1[[#This Row],[Kelt_hó]]</f>
        <v>#VALUE!</v>
      </c>
      <c r="E8946" t="e">
        <f>Table1[[#This Row],[Vevő]]</f>
        <v>#VALUE!</v>
      </c>
      <c r="F8946" t="e">
        <f>Table1[[#This Row],[Termékkör]]</f>
        <v>#VALUE!</v>
      </c>
      <c r="G8946" s="4" t="e">
        <f>Table1[[#This Row],[SzumElad]]</f>
        <v>#VALUE!</v>
      </c>
      <c r="H8946" s="7" t="e">
        <f>Table1[[#This Row],[Jut_%]]</f>
        <v>#VALUE!</v>
      </c>
      <c r="I8946" s="4" t="e">
        <f>Table1[[#This Row],[Jut]]</f>
        <v>#VALUE!</v>
      </c>
      <c r="J8946" s="4" t="e">
        <f>Table1[[#This Row],[Column1]]</f>
        <v>#VALUE!</v>
      </c>
    </row>
    <row r="8947" spans="1:10" hidden="1" x14ac:dyDescent="0.3">
      <c r="A8947" s="2" t="e">
        <f>Table1[[#This Row],[Befolyt]]</f>
        <v>#VALUE!</v>
      </c>
      <c r="B8947" t="e">
        <f>Table1[[#This Row],[ÜK]]</f>
        <v>#VALUE!</v>
      </c>
      <c r="C8947" s="3" t="e">
        <f>Table1[[#This Row],[Szla]]</f>
        <v>#VALUE!</v>
      </c>
      <c r="D8947" s="6" t="e">
        <f>Table1[[#This Row],[Kelt_hó]]</f>
        <v>#VALUE!</v>
      </c>
      <c r="E8947" t="e">
        <f>Table1[[#This Row],[Vevő]]</f>
        <v>#VALUE!</v>
      </c>
      <c r="F8947" t="e">
        <f>Table1[[#This Row],[Termékkör]]</f>
        <v>#VALUE!</v>
      </c>
      <c r="G8947" s="4" t="e">
        <f>Table1[[#This Row],[SzumElad]]</f>
        <v>#VALUE!</v>
      </c>
      <c r="H8947" s="7" t="e">
        <f>Table1[[#This Row],[Jut_%]]</f>
        <v>#VALUE!</v>
      </c>
      <c r="I8947" s="4" t="e">
        <f>Table1[[#This Row],[Jut]]</f>
        <v>#VALUE!</v>
      </c>
      <c r="J8947" s="4" t="e">
        <f>Table1[[#This Row],[Column1]]</f>
        <v>#VALUE!</v>
      </c>
    </row>
    <row r="8948" spans="1:10" hidden="1" x14ac:dyDescent="0.3">
      <c r="A8948" s="2" t="e">
        <f>Table1[[#This Row],[Befolyt]]</f>
        <v>#VALUE!</v>
      </c>
      <c r="B8948" t="e">
        <f>Table1[[#This Row],[ÜK]]</f>
        <v>#VALUE!</v>
      </c>
      <c r="C8948" s="3" t="e">
        <f>Table1[[#This Row],[Szla]]</f>
        <v>#VALUE!</v>
      </c>
      <c r="D8948" s="6" t="e">
        <f>Table1[[#This Row],[Kelt_hó]]</f>
        <v>#VALUE!</v>
      </c>
      <c r="E8948" t="e">
        <f>Table1[[#This Row],[Vevő]]</f>
        <v>#VALUE!</v>
      </c>
      <c r="F8948" t="e">
        <f>Table1[[#This Row],[Termékkör]]</f>
        <v>#VALUE!</v>
      </c>
      <c r="G8948" s="4" t="e">
        <f>Table1[[#This Row],[SzumElad]]</f>
        <v>#VALUE!</v>
      </c>
      <c r="H8948" s="7" t="e">
        <f>Table1[[#This Row],[Jut_%]]</f>
        <v>#VALUE!</v>
      </c>
      <c r="I8948" s="4" t="e">
        <f>Table1[[#This Row],[Jut]]</f>
        <v>#VALUE!</v>
      </c>
      <c r="J8948" s="4" t="e">
        <f>Table1[[#This Row],[Column1]]</f>
        <v>#VALUE!</v>
      </c>
    </row>
    <row r="8949" spans="1:10" hidden="1" x14ac:dyDescent="0.3">
      <c r="A8949" s="2" t="e">
        <f>Table1[[#This Row],[Befolyt]]</f>
        <v>#VALUE!</v>
      </c>
      <c r="B8949" t="e">
        <f>Table1[[#This Row],[ÜK]]</f>
        <v>#VALUE!</v>
      </c>
      <c r="C8949" s="3" t="e">
        <f>Table1[[#This Row],[Szla]]</f>
        <v>#VALUE!</v>
      </c>
      <c r="D8949" s="6" t="e">
        <f>Table1[[#This Row],[Kelt_hó]]</f>
        <v>#VALUE!</v>
      </c>
      <c r="E8949" t="e">
        <f>Table1[[#This Row],[Vevő]]</f>
        <v>#VALUE!</v>
      </c>
      <c r="F8949" t="e">
        <f>Table1[[#This Row],[Termékkör]]</f>
        <v>#VALUE!</v>
      </c>
      <c r="G8949" s="4" t="e">
        <f>Table1[[#This Row],[SzumElad]]</f>
        <v>#VALUE!</v>
      </c>
      <c r="H8949" s="7" t="e">
        <f>Table1[[#This Row],[Jut_%]]</f>
        <v>#VALUE!</v>
      </c>
      <c r="I8949" s="4" t="e">
        <f>Table1[[#This Row],[Jut]]</f>
        <v>#VALUE!</v>
      </c>
      <c r="J8949" s="4" t="e">
        <f>Table1[[#This Row],[Column1]]</f>
        <v>#VALUE!</v>
      </c>
    </row>
    <row r="8950" spans="1:10" hidden="1" x14ac:dyDescent="0.3">
      <c r="A8950" s="2" t="e">
        <f>Table1[[#This Row],[Befolyt]]</f>
        <v>#VALUE!</v>
      </c>
      <c r="B8950" t="e">
        <f>Table1[[#This Row],[ÜK]]</f>
        <v>#VALUE!</v>
      </c>
      <c r="C8950" s="3" t="e">
        <f>Table1[[#This Row],[Szla]]</f>
        <v>#VALUE!</v>
      </c>
      <c r="D8950" s="6" t="e">
        <f>Table1[[#This Row],[Kelt_hó]]</f>
        <v>#VALUE!</v>
      </c>
      <c r="E8950" t="e">
        <f>Table1[[#This Row],[Vevő]]</f>
        <v>#VALUE!</v>
      </c>
      <c r="F8950" t="e">
        <f>Table1[[#This Row],[Termékkör]]</f>
        <v>#VALUE!</v>
      </c>
      <c r="G8950" s="4" t="e">
        <f>Table1[[#This Row],[SzumElad]]</f>
        <v>#VALUE!</v>
      </c>
      <c r="H8950" s="7" t="e">
        <f>Table1[[#This Row],[Jut_%]]</f>
        <v>#VALUE!</v>
      </c>
      <c r="I8950" s="4" t="e">
        <f>Table1[[#This Row],[Jut]]</f>
        <v>#VALUE!</v>
      </c>
      <c r="J8950" s="4" t="e">
        <f>Table1[[#This Row],[Column1]]</f>
        <v>#VALUE!</v>
      </c>
    </row>
    <row r="8951" spans="1:10" hidden="1" x14ac:dyDescent="0.3">
      <c r="A8951" s="2" t="e">
        <f>Table1[[#This Row],[Befolyt]]</f>
        <v>#VALUE!</v>
      </c>
      <c r="B8951" t="e">
        <f>Table1[[#This Row],[ÜK]]</f>
        <v>#VALUE!</v>
      </c>
      <c r="C8951" s="3" t="e">
        <f>Table1[[#This Row],[Szla]]</f>
        <v>#VALUE!</v>
      </c>
      <c r="D8951" s="6" t="e">
        <f>Table1[[#This Row],[Kelt_hó]]</f>
        <v>#VALUE!</v>
      </c>
      <c r="E8951" t="e">
        <f>Table1[[#This Row],[Vevő]]</f>
        <v>#VALUE!</v>
      </c>
      <c r="F8951" t="e">
        <f>Table1[[#This Row],[Termékkör]]</f>
        <v>#VALUE!</v>
      </c>
      <c r="G8951" s="4" t="e">
        <f>Table1[[#This Row],[SzumElad]]</f>
        <v>#VALUE!</v>
      </c>
      <c r="H8951" s="7" t="e">
        <f>Table1[[#This Row],[Jut_%]]</f>
        <v>#VALUE!</v>
      </c>
      <c r="I8951" s="4" t="e">
        <f>Table1[[#This Row],[Jut]]</f>
        <v>#VALUE!</v>
      </c>
      <c r="J8951" s="4" t="e">
        <f>Table1[[#This Row],[Column1]]</f>
        <v>#VALUE!</v>
      </c>
    </row>
    <row r="8952" spans="1:10" hidden="1" x14ac:dyDescent="0.3">
      <c r="A8952" s="2" t="e">
        <f>Table1[[#This Row],[Befolyt]]</f>
        <v>#VALUE!</v>
      </c>
      <c r="B8952" t="e">
        <f>Table1[[#This Row],[ÜK]]</f>
        <v>#VALUE!</v>
      </c>
      <c r="C8952" s="3" t="e">
        <f>Table1[[#This Row],[Szla]]</f>
        <v>#VALUE!</v>
      </c>
      <c r="D8952" s="6" t="e">
        <f>Table1[[#This Row],[Kelt_hó]]</f>
        <v>#VALUE!</v>
      </c>
      <c r="E8952" t="e">
        <f>Table1[[#This Row],[Vevő]]</f>
        <v>#VALUE!</v>
      </c>
      <c r="F8952" t="e">
        <f>Table1[[#This Row],[Termékkör]]</f>
        <v>#VALUE!</v>
      </c>
      <c r="G8952" s="4" t="e">
        <f>Table1[[#This Row],[SzumElad]]</f>
        <v>#VALUE!</v>
      </c>
      <c r="H8952" s="7" t="e">
        <f>Table1[[#This Row],[Jut_%]]</f>
        <v>#VALUE!</v>
      </c>
      <c r="I8952" s="4" t="e">
        <f>Table1[[#This Row],[Jut]]</f>
        <v>#VALUE!</v>
      </c>
      <c r="J8952" s="4" t="e">
        <f>Table1[[#This Row],[Column1]]</f>
        <v>#VALUE!</v>
      </c>
    </row>
    <row r="8953" spans="1:10" hidden="1" x14ac:dyDescent="0.3">
      <c r="A8953" s="2" t="e">
        <f>Table1[[#This Row],[Befolyt]]</f>
        <v>#VALUE!</v>
      </c>
      <c r="B8953" t="e">
        <f>Table1[[#This Row],[ÜK]]</f>
        <v>#VALUE!</v>
      </c>
      <c r="C8953" s="3" t="e">
        <f>Table1[[#This Row],[Szla]]</f>
        <v>#VALUE!</v>
      </c>
      <c r="D8953" s="6" t="e">
        <f>Table1[[#This Row],[Kelt_hó]]</f>
        <v>#VALUE!</v>
      </c>
      <c r="E8953" t="e">
        <f>Table1[[#This Row],[Vevő]]</f>
        <v>#VALUE!</v>
      </c>
      <c r="F8953" t="e">
        <f>Table1[[#This Row],[Termékkör]]</f>
        <v>#VALUE!</v>
      </c>
      <c r="G8953" s="4" t="e">
        <f>Table1[[#This Row],[SzumElad]]</f>
        <v>#VALUE!</v>
      </c>
      <c r="H8953" s="7" t="e">
        <f>Table1[[#This Row],[Jut_%]]</f>
        <v>#VALUE!</v>
      </c>
      <c r="I8953" s="4" t="e">
        <f>Table1[[#This Row],[Jut]]</f>
        <v>#VALUE!</v>
      </c>
      <c r="J8953" s="4" t="e">
        <f>Table1[[#This Row],[Column1]]</f>
        <v>#VALUE!</v>
      </c>
    </row>
    <row r="8954" spans="1:10" hidden="1" x14ac:dyDescent="0.3">
      <c r="A8954" s="2" t="e">
        <f>Table1[[#This Row],[Befolyt]]</f>
        <v>#VALUE!</v>
      </c>
      <c r="B8954" t="e">
        <f>Table1[[#This Row],[ÜK]]</f>
        <v>#VALUE!</v>
      </c>
      <c r="C8954" s="3" t="e">
        <f>Table1[[#This Row],[Szla]]</f>
        <v>#VALUE!</v>
      </c>
      <c r="D8954" s="6" t="e">
        <f>Table1[[#This Row],[Kelt_hó]]</f>
        <v>#VALUE!</v>
      </c>
      <c r="E8954" t="e">
        <f>Table1[[#This Row],[Vevő]]</f>
        <v>#VALUE!</v>
      </c>
      <c r="F8954" t="e">
        <f>Table1[[#This Row],[Termékkör]]</f>
        <v>#VALUE!</v>
      </c>
      <c r="G8954" s="4" t="e">
        <f>Table1[[#This Row],[SzumElad]]</f>
        <v>#VALUE!</v>
      </c>
      <c r="H8954" s="7" t="e">
        <f>Table1[[#This Row],[Jut_%]]</f>
        <v>#VALUE!</v>
      </c>
      <c r="I8954" s="4" t="e">
        <f>Table1[[#This Row],[Jut]]</f>
        <v>#VALUE!</v>
      </c>
      <c r="J8954" s="4" t="e">
        <f>Table1[[#This Row],[Column1]]</f>
        <v>#VALUE!</v>
      </c>
    </row>
    <row r="8955" spans="1:10" hidden="1" x14ac:dyDescent="0.3">
      <c r="A8955" s="2" t="e">
        <f>Table1[[#This Row],[Befolyt]]</f>
        <v>#VALUE!</v>
      </c>
      <c r="B8955" t="e">
        <f>Table1[[#This Row],[ÜK]]</f>
        <v>#VALUE!</v>
      </c>
      <c r="C8955" s="3" t="e">
        <f>Table1[[#This Row],[Szla]]</f>
        <v>#VALUE!</v>
      </c>
      <c r="D8955" s="6" t="e">
        <f>Table1[[#This Row],[Kelt_hó]]</f>
        <v>#VALUE!</v>
      </c>
      <c r="E8955" t="e">
        <f>Table1[[#This Row],[Vevő]]</f>
        <v>#VALUE!</v>
      </c>
      <c r="F8955" t="e">
        <f>Table1[[#This Row],[Termékkör]]</f>
        <v>#VALUE!</v>
      </c>
      <c r="G8955" s="4" t="e">
        <f>Table1[[#This Row],[SzumElad]]</f>
        <v>#VALUE!</v>
      </c>
      <c r="H8955" s="7" t="e">
        <f>Table1[[#This Row],[Jut_%]]</f>
        <v>#VALUE!</v>
      </c>
      <c r="I8955" s="4" t="e">
        <f>Table1[[#This Row],[Jut]]</f>
        <v>#VALUE!</v>
      </c>
      <c r="J8955" s="4" t="e">
        <f>Table1[[#This Row],[Column1]]</f>
        <v>#VALUE!</v>
      </c>
    </row>
    <row r="8956" spans="1:10" hidden="1" x14ac:dyDescent="0.3">
      <c r="A8956" s="2" t="e">
        <f>Table1[[#This Row],[Befolyt]]</f>
        <v>#VALUE!</v>
      </c>
      <c r="B8956" t="e">
        <f>Table1[[#This Row],[ÜK]]</f>
        <v>#VALUE!</v>
      </c>
      <c r="C8956" s="3" t="e">
        <f>Table1[[#This Row],[Szla]]</f>
        <v>#VALUE!</v>
      </c>
      <c r="D8956" s="6" t="e">
        <f>Table1[[#This Row],[Kelt_hó]]</f>
        <v>#VALUE!</v>
      </c>
      <c r="E8956" t="e">
        <f>Table1[[#This Row],[Vevő]]</f>
        <v>#VALUE!</v>
      </c>
      <c r="F8956" t="e">
        <f>Table1[[#This Row],[Termékkör]]</f>
        <v>#VALUE!</v>
      </c>
      <c r="G8956" s="4" t="e">
        <f>Table1[[#This Row],[SzumElad]]</f>
        <v>#VALUE!</v>
      </c>
      <c r="H8956" s="7" t="e">
        <f>Table1[[#This Row],[Jut_%]]</f>
        <v>#VALUE!</v>
      </c>
      <c r="I8956" s="4" t="e">
        <f>Table1[[#This Row],[Jut]]</f>
        <v>#VALUE!</v>
      </c>
      <c r="J8956" s="4" t="e">
        <f>Table1[[#This Row],[Column1]]</f>
        <v>#VALUE!</v>
      </c>
    </row>
    <row r="8957" spans="1:10" hidden="1" x14ac:dyDescent="0.3">
      <c r="A8957" s="2" t="e">
        <f>Table1[[#This Row],[Befolyt]]</f>
        <v>#VALUE!</v>
      </c>
      <c r="B8957" t="e">
        <f>Table1[[#This Row],[ÜK]]</f>
        <v>#VALUE!</v>
      </c>
      <c r="C8957" s="3" t="e">
        <f>Table1[[#This Row],[Szla]]</f>
        <v>#VALUE!</v>
      </c>
      <c r="D8957" s="6" t="e">
        <f>Table1[[#This Row],[Kelt_hó]]</f>
        <v>#VALUE!</v>
      </c>
      <c r="E8957" t="e">
        <f>Table1[[#This Row],[Vevő]]</f>
        <v>#VALUE!</v>
      </c>
      <c r="F8957" t="e">
        <f>Table1[[#This Row],[Termékkör]]</f>
        <v>#VALUE!</v>
      </c>
      <c r="G8957" s="4" t="e">
        <f>Table1[[#This Row],[SzumElad]]</f>
        <v>#VALUE!</v>
      </c>
      <c r="H8957" s="7" t="e">
        <f>Table1[[#This Row],[Jut_%]]</f>
        <v>#VALUE!</v>
      </c>
      <c r="I8957" s="4" t="e">
        <f>Table1[[#This Row],[Jut]]</f>
        <v>#VALUE!</v>
      </c>
      <c r="J8957" s="4" t="e">
        <f>Table1[[#This Row],[Column1]]</f>
        <v>#VALUE!</v>
      </c>
    </row>
    <row r="8958" spans="1:10" hidden="1" x14ac:dyDescent="0.3">
      <c r="A8958" s="2" t="e">
        <f>Table1[[#This Row],[Befolyt]]</f>
        <v>#VALUE!</v>
      </c>
      <c r="B8958" t="e">
        <f>Table1[[#This Row],[ÜK]]</f>
        <v>#VALUE!</v>
      </c>
      <c r="C8958" s="3" t="e">
        <f>Table1[[#This Row],[Szla]]</f>
        <v>#VALUE!</v>
      </c>
      <c r="D8958" s="6" t="e">
        <f>Table1[[#This Row],[Kelt_hó]]</f>
        <v>#VALUE!</v>
      </c>
      <c r="E8958" t="e">
        <f>Table1[[#This Row],[Vevő]]</f>
        <v>#VALUE!</v>
      </c>
      <c r="F8958" t="e">
        <f>Table1[[#This Row],[Termékkör]]</f>
        <v>#VALUE!</v>
      </c>
      <c r="G8958" s="4" t="e">
        <f>Table1[[#This Row],[SzumElad]]</f>
        <v>#VALUE!</v>
      </c>
      <c r="H8958" s="7" t="e">
        <f>Table1[[#This Row],[Jut_%]]</f>
        <v>#VALUE!</v>
      </c>
      <c r="I8958" s="4" t="e">
        <f>Table1[[#This Row],[Jut]]</f>
        <v>#VALUE!</v>
      </c>
      <c r="J8958" s="4" t="e">
        <f>Table1[[#This Row],[Column1]]</f>
        <v>#VALUE!</v>
      </c>
    </row>
    <row r="8959" spans="1:10" hidden="1" x14ac:dyDescent="0.3">
      <c r="A8959" s="2" t="e">
        <f>Table1[[#This Row],[Befolyt]]</f>
        <v>#VALUE!</v>
      </c>
      <c r="B8959" t="e">
        <f>Table1[[#This Row],[ÜK]]</f>
        <v>#VALUE!</v>
      </c>
      <c r="C8959" s="3" t="e">
        <f>Table1[[#This Row],[Szla]]</f>
        <v>#VALUE!</v>
      </c>
      <c r="D8959" s="6" t="e">
        <f>Table1[[#This Row],[Kelt_hó]]</f>
        <v>#VALUE!</v>
      </c>
      <c r="E8959" t="e">
        <f>Table1[[#This Row],[Vevő]]</f>
        <v>#VALUE!</v>
      </c>
      <c r="F8959" t="e">
        <f>Table1[[#This Row],[Termékkör]]</f>
        <v>#VALUE!</v>
      </c>
      <c r="G8959" s="4" t="e">
        <f>Table1[[#This Row],[SzumElad]]</f>
        <v>#VALUE!</v>
      </c>
      <c r="H8959" s="7" t="e">
        <f>Table1[[#This Row],[Jut_%]]</f>
        <v>#VALUE!</v>
      </c>
      <c r="I8959" s="4" t="e">
        <f>Table1[[#This Row],[Jut]]</f>
        <v>#VALUE!</v>
      </c>
      <c r="J8959" s="4" t="e">
        <f>Table1[[#This Row],[Column1]]</f>
        <v>#VALUE!</v>
      </c>
    </row>
    <row r="8960" spans="1:10" hidden="1" x14ac:dyDescent="0.3">
      <c r="A8960" s="2" t="e">
        <f>Table1[[#This Row],[Befolyt]]</f>
        <v>#VALUE!</v>
      </c>
      <c r="B8960" t="e">
        <f>Table1[[#This Row],[ÜK]]</f>
        <v>#VALUE!</v>
      </c>
      <c r="C8960" s="3" t="e">
        <f>Table1[[#This Row],[Szla]]</f>
        <v>#VALUE!</v>
      </c>
      <c r="D8960" s="6" t="e">
        <f>Table1[[#This Row],[Kelt_hó]]</f>
        <v>#VALUE!</v>
      </c>
      <c r="E8960" t="e">
        <f>Table1[[#This Row],[Vevő]]</f>
        <v>#VALUE!</v>
      </c>
      <c r="F8960" t="e">
        <f>Table1[[#This Row],[Termékkör]]</f>
        <v>#VALUE!</v>
      </c>
      <c r="G8960" s="4" t="e">
        <f>Table1[[#This Row],[SzumElad]]</f>
        <v>#VALUE!</v>
      </c>
      <c r="H8960" s="7" t="e">
        <f>Table1[[#This Row],[Jut_%]]</f>
        <v>#VALUE!</v>
      </c>
      <c r="I8960" s="4" t="e">
        <f>Table1[[#This Row],[Jut]]</f>
        <v>#VALUE!</v>
      </c>
      <c r="J8960" s="4" t="e">
        <f>Table1[[#This Row],[Column1]]</f>
        <v>#VALUE!</v>
      </c>
    </row>
    <row r="8961" spans="1:10" hidden="1" x14ac:dyDescent="0.3">
      <c r="A8961" s="2" t="e">
        <f>Table1[[#This Row],[Befolyt]]</f>
        <v>#VALUE!</v>
      </c>
      <c r="B8961" t="e">
        <f>Table1[[#This Row],[ÜK]]</f>
        <v>#VALUE!</v>
      </c>
      <c r="C8961" s="3" t="e">
        <f>Table1[[#This Row],[Szla]]</f>
        <v>#VALUE!</v>
      </c>
      <c r="D8961" s="6" t="e">
        <f>Table1[[#This Row],[Kelt_hó]]</f>
        <v>#VALUE!</v>
      </c>
      <c r="E8961" t="e">
        <f>Table1[[#This Row],[Vevő]]</f>
        <v>#VALUE!</v>
      </c>
      <c r="F8961" t="e">
        <f>Table1[[#This Row],[Termékkör]]</f>
        <v>#VALUE!</v>
      </c>
      <c r="G8961" s="4" t="e">
        <f>Table1[[#This Row],[SzumElad]]</f>
        <v>#VALUE!</v>
      </c>
      <c r="H8961" s="7" t="e">
        <f>Table1[[#This Row],[Jut_%]]</f>
        <v>#VALUE!</v>
      </c>
      <c r="I8961" s="4" t="e">
        <f>Table1[[#This Row],[Jut]]</f>
        <v>#VALUE!</v>
      </c>
      <c r="J8961" s="4" t="e">
        <f>Table1[[#This Row],[Column1]]</f>
        <v>#VALUE!</v>
      </c>
    </row>
    <row r="8962" spans="1:10" hidden="1" x14ac:dyDescent="0.3">
      <c r="A8962" s="2" t="e">
        <f>Table1[[#This Row],[Befolyt]]</f>
        <v>#VALUE!</v>
      </c>
      <c r="B8962" t="e">
        <f>Table1[[#This Row],[ÜK]]</f>
        <v>#VALUE!</v>
      </c>
      <c r="C8962" s="3" t="e">
        <f>Table1[[#This Row],[Szla]]</f>
        <v>#VALUE!</v>
      </c>
      <c r="D8962" s="6" t="e">
        <f>Table1[[#This Row],[Kelt_hó]]</f>
        <v>#VALUE!</v>
      </c>
      <c r="E8962" t="e">
        <f>Table1[[#This Row],[Vevő]]</f>
        <v>#VALUE!</v>
      </c>
      <c r="F8962" t="e">
        <f>Table1[[#This Row],[Termékkör]]</f>
        <v>#VALUE!</v>
      </c>
      <c r="G8962" s="4" t="e">
        <f>Table1[[#This Row],[SzumElad]]</f>
        <v>#VALUE!</v>
      </c>
      <c r="H8962" s="7" t="e">
        <f>Table1[[#This Row],[Jut_%]]</f>
        <v>#VALUE!</v>
      </c>
      <c r="I8962" s="4" t="e">
        <f>Table1[[#This Row],[Jut]]</f>
        <v>#VALUE!</v>
      </c>
      <c r="J8962" s="4" t="e">
        <f>Table1[[#This Row],[Column1]]</f>
        <v>#VALUE!</v>
      </c>
    </row>
    <row r="8963" spans="1:10" hidden="1" x14ac:dyDescent="0.3">
      <c r="A8963" s="2" t="e">
        <f>Table1[[#This Row],[Befolyt]]</f>
        <v>#VALUE!</v>
      </c>
      <c r="B8963" t="e">
        <f>Table1[[#This Row],[ÜK]]</f>
        <v>#VALUE!</v>
      </c>
      <c r="C8963" s="3" t="e">
        <f>Table1[[#This Row],[Szla]]</f>
        <v>#VALUE!</v>
      </c>
      <c r="D8963" s="6" t="e">
        <f>Table1[[#This Row],[Kelt_hó]]</f>
        <v>#VALUE!</v>
      </c>
      <c r="E8963" t="e">
        <f>Table1[[#This Row],[Vevő]]</f>
        <v>#VALUE!</v>
      </c>
      <c r="F8963" t="e">
        <f>Table1[[#This Row],[Termékkör]]</f>
        <v>#VALUE!</v>
      </c>
      <c r="G8963" s="4" t="e">
        <f>Table1[[#This Row],[SzumElad]]</f>
        <v>#VALUE!</v>
      </c>
      <c r="H8963" s="7" t="e">
        <f>Table1[[#This Row],[Jut_%]]</f>
        <v>#VALUE!</v>
      </c>
      <c r="I8963" s="4" t="e">
        <f>Table1[[#This Row],[Jut]]</f>
        <v>#VALUE!</v>
      </c>
      <c r="J8963" s="4" t="e">
        <f>Table1[[#This Row],[Column1]]</f>
        <v>#VALUE!</v>
      </c>
    </row>
    <row r="8964" spans="1:10" hidden="1" x14ac:dyDescent="0.3">
      <c r="A8964" s="2" t="e">
        <f>Table1[[#This Row],[Befolyt]]</f>
        <v>#VALUE!</v>
      </c>
      <c r="B8964" t="e">
        <f>Table1[[#This Row],[ÜK]]</f>
        <v>#VALUE!</v>
      </c>
      <c r="C8964" s="3" t="e">
        <f>Table1[[#This Row],[Szla]]</f>
        <v>#VALUE!</v>
      </c>
      <c r="D8964" s="6" t="e">
        <f>Table1[[#This Row],[Kelt_hó]]</f>
        <v>#VALUE!</v>
      </c>
      <c r="E8964" t="e">
        <f>Table1[[#This Row],[Vevő]]</f>
        <v>#VALUE!</v>
      </c>
      <c r="F8964" t="e">
        <f>Table1[[#This Row],[Termékkör]]</f>
        <v>#VALUE!</v>
      </c>
      <c r="G8964" s="4" t="e">
        <f>Table1[[#This Row],[SzumElad]]</f>
        <v>#VALUE!</v>
      </c>
      <c r="H8964" s="7" t="e">
        <f>Table1[[#This Row],[Jut_%]]</f>
        <v>#VALUE!</v>
      </c>
      <c r="I8964" s="4" t="e">
        <f>Table1[[#This Row],[Jut]]</f>
        <v>#VALUE!</v>
      </c>
      <c r="J8964" s="4" t="e">
        <f>Table1[[#This Row],[Column1]]</f>
        <v>#VALUE!</v>
      </c>
    </row>
    <row r="8965" spans="1:10" hidden="1" x14ac:dyDescent="0.3">
      <c r="A8965" s="2" t="e">
        <f>Table1[[#This Row],[Befolyt]]</f>
        <v>#VALUE!</v>
      </c>
      <c r="B8965" t="e">
        <f>Table1[[#This Row],[ÜK]]</f>
        <v>#VALUE!</v>
      </c>
      <c r="C8965" s="3" t="e">
        <f>Table1[[#This Row],[Szla]]</f>
        <v>#VALUE!</v>
      </c>
      <c r="D8965" s="6" t="e">
        <f>Table1[[#This Row],[Kelt_hó]]</f>
        <v>#VALUE!</v>
      </c>
      <c r="E8965" t="e">
        <f>Table1[[#This Row],[Vevő]]</f>
        <v>#VALUE!</v>
      </c>
      <c r="F8965" t="e">
        <f>Table1[[#This Row],[Termékkör]]</f>
        <v>#VALUE!</v>
      </c>
      <c r="G8965" s="4" t="e">
        <f>Table1[[#This Row],[SzumElad]]</f>
        <v>#VALUE!</v>
      </c>
      <c r="H8965" s="7" t="e">
        <f>Table1[[#This Row],[Jut_%]]</f>
        <v>#VALUE!</v>
      </c>
      <c r="I8965" s="4" t="e">
        <f>Table1[[#This Row],[Jut]]</f>
        <v>#VALUE!</v>
      </c>
      <c r="J8965" s="4" t="e">
        <f>Table1[[#This Row],[Column1]]</f>
        <v>#VALUE!</v>
      </c>
    </row>
    <row r="8966" spans="1:10" hidden="1" x14ac:dyDescent="0.3">
      <c r="A8966" s="2" t="e">
        <f>Table1[[#This Row],[Befolyt]]</f>
        <v>#VALUE!</v>
      </c>
      <c r="B8966" t="e">
        <f>Table1[[#This Row],[ÜK]]</f>
        <v>#VALUE!</v>
      </c>
      <c r="C8966" s="3" t="e">
        <f>Table1[[#This Row],[Szla]]</f>
        <v>#VALUE!</v>
      </c>
      <c r="D8966" s="6" t="e">
        <f>Table1[[#This Row],[Kelt_hó]]</f>
        <v>#VALUE!</v>
      </c>
      <c r="E8966" t="e">
        <f>Table1[[#This Row],[Vevő]]</f>
        <v>#VALUE!</v>
      </c>
      <c r="F8966" t="e">
        <f>Table1[[#This Row],[Termékkör]]</f>
        <v>#VALUE!</v>
      </c>
      <c r="G8966" s="4" t="e">
        <f>Table1[[#This Row],[SzumElad]]</f>
        <v>#VALUE!</v>
      </c>
      <c r="H8966" s="7" t="e">
        <f>Table1[[#This Row],[Jut_%]]</f>
        <v>#VALUE!</v>
      </c>
      <c r="I8966" s="4" t="e">
        <f>Table1[[#This Row],[Jut]]</f>
        <v>#VALUE!</v>
      </c>
      <c r="J8966" s="4" t="e">
        <f>Table1[[#This Row],[Column1]]</f>
        <v>#VALUE!</v>
      </c>
    </row>
    <row r="8967" spans="1:10" hidden="1" x14ac:dyDescent="0.3">
      <c r="A8967" s="2" t="e">
        <f>Table1[[#This Row],[Befolyt]]</f>
        <v>#VALUE!</v>
      </c>
      <c r="B8967" t="e">
        <f>Table1[[#This Row],[ÜK]]</f>
        <v>#VALUE!</v>
      </c>
      <c r="C8967" s="3" t="e">
        <f>Table1[[#This Row],[Szla]]</f>
        <v>#VALUE!</v>
      </c>
      <c r="D8967" s="6" t="e">
        <f>Table1[[#This Row],[Kelt_hó]]</f>
        <v>#VALUE!</v>
      </c>
      <c r="E8967" t="e">
        <f>Table1[[#This Row],[Vevő]]</f>
        <v>#VALUE!</v>
      </c>
      <c r="F8967" t="e">
        <f>Table1[[#This Row],[Termékkör]]</f>
        <v>#VALUE!</v>
      </c>
      <c r="G8967" s="4" t="e">
        <f>Table1[[#This Row],[SzumElad]]</f>
        <v>#VALUE!</v>
      </c>
      <c r="H8967" s="7" t="e">
        <f>Table1[[#This Row],[Jut_%]]</f>
        <v>#VALUE!</v>
      </c>
      <c r="I8967" s="4" t="e">
        <f>Table1[[#This Row],[Jut]]</f>
        <v>#VALUE!</v>
      </c>
      <c r="J8967" s="4" t="e">
        <f>Table1[[#This Row],[Column1]]</f>
        <v>#VALUE!</v>
      </c>
    </row>
    <row r="8968" spans="1:10" hidden="1" x14ac:dyDescent="0.3">
      <c r="A8968" s="2" t="e">
        <f>Table1[[#This Row],[Befolyt]]</f>
        <v>#VALUE!</v>
      </c>
      <c r="B8968" t="e">
        <f>Table1[[#This Row],[ÜK]]</f>
        <v>#VALUE!</v>
      </c>
      <c r="C8968" s="3" t="e">
        <f>Table1[[#This Row],[Szla]]</f>
        <v>#VALUE!</v>
      </c>
      <c r="D8968" s="6" t="e">
        <f>Table1[[#This Row],[Kelt_hó]]</f>
        <v>#VALUE!</v>
      </c>
      <c r="E8968" t="e">
        <f>Table1[[#This Row],[Vevő]]</f>
        <v>#VALUE!</v>
      </c>
      <c r="F8968" t="e">
        <f>Table1[[#This Row],[Termékkör]]</f>
        <v>#VALUE!</v>
      </c>
      <c r="G8968" s="4" t="e">
        <f>Table1[[#This Row],[SzumElad]]</f>
        <v>#VALUE!</v>
      </c>
      <c r="H8968" s="7" t="e">
        <f>Table1[[#This Row],[Jut_%]]</f>
        <v>#VALUE!</v>
      </c>
      <c r="I8968" s="4" t="e">
        <f>Table1[[#This Row],[Jut]]</f>
        <v>#VALUE!</v>
      </c>
      <c r="J8968" s="4" t="e">
        <f>Table1[[#This Row],[Column1]]</f>
        <v>#VALUE!</v>
      </c>
    </row>
    <row r="8969" spans="1:10" hidden="1" x14ac:dyDescent="0.3">
      <c r="A8969" s="2" t="e">
        <f>Table1[[#This Row],[Befolyt]]</f>
        <v>#VALUE!</v>
      </c>
      <c r="B8969" t="e">
        <f>Table1[[#This Row],[ÜK]]</f>
        <v>#VALUE!</v>
      </c>
      <c r="C8969" s="3" t="e">
        <f>Table1[[#This Row],[Szla]]</f>
        <v>#VALUE!</v>
      </c>
      <c r="D8969" s="6" t="e">
        <f>Table1[[#This Row],[Kelt_hó]]</f>
        <v>#VALUE!</v>
      </c>
      <c r="E8969" t="e">
        <f>Table1[[#This Row],[Vevő]]</f>
        <v>#VALUE!</v>
      </c>
      <c r="F8969" t="e">
        <f>Table1[[#This Row],[Termékkör]]</f>
        <v>#VALUE!</v>
      </c>
      <c r="G8969" s="4" t="e">
        <f>Table1[[#This Row],[SzumElad]]</f>
        <v>#VALUE!</v>
      </c>
      <c r="H8969" s="7" t="e">
        <f>Table1[[#This Row],[Jut_%]]</f>
        <v>#VALUE!</v>
      </c>
      <c r="I8969" s="4" t="e">
        <f>Table1[[#This Row],[Jut]]</f>
        <v>#VALUE!</v>
      </c>
      <c r="J8969" s="4" t="e">
        <f>Table1[[#This Row],[Column1]]</f>
        <v>#VALUE!</v>
      </c>
    </row>
    <row r="8970" spans="1:10" hidden="1" x14ac:dyDescent="0.3">
      <c r="A8970" s="2" t="e">
        <f>Table1[[#This Row],[Befolyt]]</f>
        <v>#VALUE!</v>
      </c>
      <c r="B8970" t="e">
        <f>Table1[[#This Row],[ÜK]]</f>
        <v>#VALUE!</v>
      </c>
      <c r="C8970" s="3" t="e">
        <f>Table1[[#This Row],[Szla]]</f>
        <v>#VALUE!</v>
      </c>
      <c r="D8970" s="6" t="e">
        <f>Table1[[#This Row],[Kelt_hó]]</f>
        <v>#VALUE!</v>
      </c>
      <c r="E8970" t="e">
        <f>Table1[[#This Row],[Vevő]]</f>
        <v>#VALUE!</v>
      </c>
      <c r="F8970" t="e">
        <f>Table1[[#This Row],[Termékkör]]</f>
        <v>#VALUE!</v>
      </c>
      <c r="G8970" s="4" t="e">
        <f>Table1[[#This Row],[SzumElad]]</f>
        <v>#VALUE!</v>
      </c>
      <c r="H8970" s="7" t="e">
        <f>Table1[[#This Row],[Jut_%]]</f>
        <v>#VALUE!</v>
      </c>
      <c r="I8970" s="4" t="e">
        <f>Table1[[#This Row],[Jut]]</f>
        <v>#VALUE!</v>
      </c>
      <c r="J8970" s="4" t="e">
        <f>Table1[[#This Row],[Column1]]</f>
        <v>#VALUE!</v>
      </c>
    </row>
    <row r="8971" spans="1:10" hidden="1" x14ac:dyDescent="0.3">
      <c r="A8971" s="2" t="e">
        <f>Table1[[#This Row],[Befolyt]]</f>
        <v>#VALUE!</v>
      </c>
      <c r="B8971" t="e">
        <f>Table1[[#This Row],[ÜK]]</f>
        <v>#VALUE!</v>
      </c>
      <c r="C8971" s="3" t="e">
        <f>Table1[[#This Row],[Szla]]</f>
        <v>#VALUE!</v>
      </c>
      <c r="D8971" s="6" t="e">
        <f>Table1[[#This Row],[Kelt_hó]]</f>
        <v>#VALUE!</v>
      </c>
      <c r="E8971" t="e">
        <f>Table1[[#This Row],[Vevő]]</f>
        <v>#VALUE!</v>
      </c>
      <c r="F8971" t="e">
        <f>Table1[[#This Row],[Termékkör]]</f>
        <v>#VALUE!</v>
      </c>
      <c r="G8971" s="4" t="e">
        <f>Table1[[#This Row],[SzumElad]]</f>
        <v>#VALUE!</v>
      </c>
      <c r="H8971" s="7" t="e">
        <f>Table1[[#This Row],[Jut_%]]</f>
        <v>#VALUE!</v>
      </c>
      <c r="I8971" s="4" t="e">
        <f>Table1[[#This Row],[Jut]]</f>
        <v>#VALUE!</v>
      </c>
      <c r="J8971" s="4" t="e">
        <f>Table1[[#This Row],[Column1]]</f>
        <v>#VALUE!</v>
      </c>
    </row>
    <row r="8972" spans="1:10" hidden="1" x14ac:dyDescent="0.3">
      <c r="A8972" s="2" t="e">
        <f>Table1[[#This Row],[Befolyt]]</f>
        <v>#VALUE!</v>
      </c>
      <c r="B8972" t="e">
        <f>Table1[[#This Row],[ÜK]]</f>
        <v>#VALUE!</v>
      </c>
      <c r="C8972" s="3" t="e">
        <f>Table1[[#This Row],[Szla]]</f>
        <v>#VALUE!</v>
      </c>
      <c r="D8972" s="6" t="e">
        <f>Table1[[#This Row],[Kelt_hó]]</f>
        <v>#VALUE!</v>
      </c>
      <c r="E8972" t="e">
        <f>Table1[[#This Row],[Vevő]]</f>
        <v>#VALUE!</v>
      </c>
      <c r="F8972" t="e">
        <f>Table1[[#This Row],[Termékkör]]</f>
        <v>#VALUE!</v>
      </c>
      <c r="G8972" s="4" t="e">
        <f>Table1[[#This Row],[SzumElad]]</f>
        <v>#VALUE!</v>
      </c>
      <c r="H8972" s="7" t="e">
        <f>Table1[[#This Row],[Jut_%]]</f>
        <v>#VALUE!</v>
      </c>
      <c r="I8972" s="4" t="e">
        <f>Table1[[#This Row],[Jut]]</f>
        <v>#VALUE!</v>
      </c>
      <c r="J8972" s="4" t="e">
        <f>Table1[[#This Row],[Column1]]</f>
        <v>#VALUE!</v>
      </c>
    </row>
    <row r="8973" spans="1:10" hidden="1" x14ac:dyDescent="0.3">
      <c r="A8973" s="2" t="e">
        <f>Table1[[#This Row],[Befolyt]]</f>
        <v>#VALUE!</v>
      </c>
      <c r="B8973" t="e">
        <f>Table1[[#This Row],[ÜK]]</f>
        <v>#VALUE!</v>
      </c>
      <c r="C8973" s="3" t="e">
        <f>Table1[[#This Row],[Szla]]</f>
        <v>#VALUE!</v>
      </c>
      <c r="D8973" s="6" t="e">
        <f>Table1[[#This Row],[Kelt_hó]]</f>
        <v>#VALUE!</v>
      </c>
      <c r="E8973" t="e">
        <f>Table1[[#This Row],[Vevő]]</f>
        <v>#VALUE!</v>
      </c>
      <c r="F8973" t="e">
        <f>Table1[[#This Row],[Termékkör]]</f>
        <v>#VALUE!</v>
      </c>
      <c r="G8973" s="4" t="e">
        <f>Table1[[#This Row],[SzumElad]]</f>
        <v>#VALUE!</v>
      </c>
      <c r="H8973" s="7" t="e">
        <f>Table1[[#This Row],[Jut_%]]</f>
        <v>#VALUE!</v>
      </c>
      <c r="I8973" s="4" t="e">
        <f>Table1[[#This Row],[Jut]]</f>
        <v>#VALUE!</v>
      </c>
      <c r="J8973" s="4" t="e">
        <f>Table1[[#This Row],[Column1]]</f>
        <v>#VALUE!</v>
      </c>
    </row>
    <row r="8974" spans="1:10" hidden="1" x14ac:dyDescent="0.3">
      <c r="A8974" s="2" t="e">
        <f>Table1[[#This Row],[Befolyt]]</f>
        <v>#VALUE!</v>
      </c>
      <c r="B8974" t="e">
        <f>Table1[[#This Row],[ÜK]]</f>
        <v>#VALUE!</v>
      </c>
      <c r="C8974" s="3" t="e">
        <f>Table1[[#This Row],[Szla]]</f>
        <v>#VALUE!</v>
      </c>
      <c r="D8974" s="6" t="e">
        <f>Table1[[#This Row],[Kelt_hó]]</f>
        <v>#VALUE!</v>
      </c>
      <c r="E8974" t="e">
        <f>Table1[[#This Row],[Vevő]]</f>
        <v>#VALUE!</v>
      </c>
      <c r="F8974" t="e">
        <f>Table1[[#This Row],[Termékkör]]</f>
        <v>#VALUE!</v>
      </c>
      <c r="G8974" s="4" t="e">
        <f>Table1[[#This Row],[SzumElad]]</f>
        <v>#VALUE!</v>
      </c>
      <c r="H8974" s="7" t="e">
        <f>Table1[[#This Row],[Jut_%]]</f>
        <v>#VALUE!</v>
      </c>
      <c r="I8974" s="4" t="e">
        <f>Table1[[#This Row],[Jut]]</f>
        <v>#VALUE!</v>
      </c>
      <c r="J8974" s="4" t="e">
        <f>Table1[[#This Row],[Column1]]</f>
        <v>#VALUE!</v>
      </c>
    </row>
    <row r="8975" spans="1:10" hidden="1" x14ac:dyDescent="0.3">
      <c r="A8975" s="2" t="e">
        <f>Table1[[#This Row],[Befolyt]]</f>
        <v>#VALUE!</v>
      </c>
      <c r="B8975" t="e">
        <f>Table1[[#This Row],[ÜK]]</f>
        <v>#VALUE!</v>
      </c>
      <c r="C8975" s="3" t="e">
        <f>Table1[[#This Row],[Szla]]</f>
        <v>#VALUE!</v>
      </c>
      <c r="D8975" s="6" t="e">
        <f>Table1[[#This Row],[Kelt_hó]]</f>
        <v>#VALUE!</v>
      </c>
      <c r="E8975" t="e">
        <f>Table1[[#This Row],[Vevő]]</f>
        <v>#VALUE!</v>
      </c>
      <c r="F8975" t="e">
        <f>Table1[[#This Row],[Termékkör]]</f>
        <v>#VALUE!</v>
      </c>
      <c r="G8975" s="4" t="e">
        <f>Table1[[#This Row],[SzumElad]]</f>
        <v>#VALUE!</v>
      </c>
      <c r="H8975" s="7" t="e">
        <f>Table1[[#This Row],[Jut_%]]</f>
        <v>#VALUE!</v>
      </c>
      <c r="I8975" s="4" t="e">
        <f>Table1[[#This Row],[Jut]]</f>
        <v>#VALUE!</v>
      </c>
      <c r="J8975" s="4" t="e">
        <f>Table1[[#This Row],[Column1]]</f>
        <v>#VALUE!</v>
      </c>
    </row>
    <row r="8976" spans="1:10" hidden="1" x14ac:dyDescent="0.3">
      <c r="A8976" s="2" t="e">
        <f>Table1[[#This Row],[Befolyt]]</f>
        <v>#VALUE!</v>
      </c>
      <c r="B8976" t="e">
        <f>Table1[[#This Row],[ÜK]]</f>
        <v>#VALUE!</v>
      </c>
      <c r="C8976" s="3" t="e">
        <f>Table1[[#This Row],[Szla]]</f>
        <v>#VALUE!</v>
      </c>
      <c r="D8976" s="6" t="e">
        <f>Table1[[#This Row],[Kelt_hó]]</f>
        <v>#VALUE!</v>
      </c>
      <c r="E8976" t="e">
        <f>Table1[[#This Row],[Vevő]]</f>
        <v>#VALUE!</v>
      </c>
      <c r="F8976" t="e">
        <f>Table1[[#This Row],[Termékkör]]</f>
        <v>#VALUE!</v>
      </c>
      <c r="G8976" s="4" t="e">
        <f>Table1[[#This Row],[SzumElad]]</f>
        <v>#VALUE!</v>
      </c>
      <c r="H8976" s="7" t="e">
        <f>Table1[[#This Row],[Jut_%]]</f>
        <v>#VALUE!</v>
      </c>
      <c r="I8976" s="4" t="e">
        <f>Table1[[#This Row],[Jut]]</f>
        <v>#VALUE!</v>
      </c>
      <c r="J8976" s="4" t="e">
        <f>Table1[[#This Row],[Column1]]</f>
        <v>#VALUE!</v>
      </c>
    </row>
    <row r="8977" spans="1:10" hidden="1" x14ac:dyDescent="0.3">
      <c r="A8977" s="2" t="e">
        <f>Table1[[#This Row],[Befolyt]]</f>
        <v>#VALUE!</v>
      </c>
      <c r="B8977" t="e">
        <f>Table1[[#This Row],[ÜK]]</f>
        <v>#VALUE!</v>
      </c>
      <c r="C8977" s="3" t="e">
        <f>Table1[[#This Row],[Szla]]</f>
        <v>#VALUE!</v>
      </c>
      <c r="D8977" s="6" t="e">
        <f>Table1[[#This Row],[Kelt_hó]]</f>
        <v>#VALUE!</v>
      </c>
      <c r="E8977" t="e">
        <f>Table1[[#This Row],[Vevő]]</f>
        <v>#VALUE!</v>
      </c>
      <c r="F8977" t="e">
        <f>Table1[[#This Row],[Termékkör]]</f>
        <v>#VALUE!</v>
      </c>
      <c r="G8977" s="4" t="e">
        <f>Table1[[#This Row],[SzumElad]]</f>
        <v>#VALUE!</v>
      </c>
      <c r="H8977" s="7" t="e">
        <f>Table1[[#This Row],[Jut_%]]</f>
        <v>#VALUE!</v>
      </c>
      <c r="I8977" s="4" t="e">
        <f>Table1[[#This Row],[Jut]]</f>
        <v>#VALUE!</v>
      </c>
      <c r="J8977" s="4" t="e">
        <f>Table1[[#This Row],[Column1]]</f>
        <v>#VALUE!</v>
      </c>
    </row>
    <row r="8978" spans="1:10" hidden="1" x14ac:dyDescent="0.3">
      <c r="A8978" s="2" t="e">
        <f>Table1[[#This Row],[Befolyt]]</f>
        <v>#VALUE!</v>
      </c>
      <c r="B8978" t="e">
        <f>Table1[[#This Row],[ÜK]]</f>
        <v>#VALUE!</v>
      </c>
      <c r="C8978" s="3" t="e">
        <f>Table1[[#This Row],[Szla]]</f>
        <v>#VALUE!</v>
      </c>
      <c r="D8978" s="6" t="e">
        <f>Table1[[#This Row],[Kelt_hó]]</f>
        <v>#VALUE!</v>
      </c>
      <c r="E8978" t="e">
        <f>Table1[[#This Row],[Vevő]]</f>
        <v>#VALUE!</v>
      </c>
      <c r="F8978" t="e">
        <f>Table1[[#This Row],[Termékkör]]</f>
        <v>#VALUE!</v>
      </c>
      <c r="G8978" s="4" t="e">
        <f>Table1[[#This Row],[SzumElad]]</f>
        <v>#VALUE!</v>
      </c>
      <c r="H8978" s="7" t="e">
        <f>Table1[[#This Row],[Jut_%]]</f>
        <v>#VALUE!</v>
      </c>
      <c r="I8978" s="4" t="e">
        <f>Table1[[#This Row],[Jut]]</f>
        <v>#VALUE!</v>
      </c>
      <c r="J8978" s="4" t="e">
        <f>Table1[[#This Row],[Column1]]</f>
        <v>#VALUE!</v>
      </c>
    </row>
    <row r="8979" spans="1:10" hidden="1" x14ac:dyDescent="0.3">
      <c r="A8979" s="2" t="e">
        <f>Table1[[#This Row],[Befolyt]]</f>
        <v>#VALUE!</v>
      </c>
      <c r="B8979" t="e">
        <f>Table1[[#This Row],[ÜK]]</f>
        <v>#VALUE!</v>
      </c>
      <c r="C8979" s="3" t="e">
        <f>Table1[[#This Row],[Szla]]</f>
        <v>#VALUE!</v>
      </c>
      <c r="D8979" s="6" t="e">
        <f>Table1[[#This Row],[Kelt_hó]]</f>
        <v>#VALUE!</v>
      </c>
      <c r="E8979" t="e">
        <f>Table1[[#This Row],[Vevő]]</f>
        <v>#VALUE!</v>
      </c>
      <c r="F8979" t="e">
        <f>Table1[[#This Row],[Termékkör]]</f>
        <v>#VALUE!</v>
      </c>
      <c r="G8979" s="4" t="e">
        <f>Table1[[#This Row],[SzumElad]]</f>
        <v>#VALUE!</v>
      </c>
      <c r="H8979" s="7" t="e">
        <f>Table1[[#This Row],[Jut_%]]</f>
        <v>#VALUE!</v>
      </c>
      <c r="I8979" s="4" t="e">
        <f>Table1[[#This Row],[Jut]]</f>
        <v>#VALUE!</v>
      </c>
      <c r="J8979" s="4" t="e">
        <f>Table1[[#This Row],[Column1]]</f>
        <v>#VALUE!</v>
      </c>
    </row>
    <row r="8980" spans="1:10" hidden="1" x14ac:dyDescent="0.3">
      <c r="A8980" s="2" t="e">
        <f>Table1[[#This Row],[Befolyt]]</f>
        <v>#VALUE!</v>
      </c>
      <c r="B8980" t="e">
        <f>Table1[[#This Row],[ÜK]]</f>
        <v>#VALUE!</v>
      </c>
      <c r="C8980" s="3" t="e">
        <f>Table1[[#This Row],[Szla]]</f>
        <v>#VALUE!</v>
      </c>
      <c r="D8980" s="6" t="e">
        <f>Table1[[#This Row],[Kelt_hó]]</f>
        <v>#VALUE!</v>
      </c>
      <c r="E8980" t="e">
        <f>Table1[[#This Row],[Vevő]]</f>
        <v>#VALUE!</v>
      </c>
      <c r="F8980" t="e">
        <f>Table1[[#This Row],[Termékkör]]</f>
        <v>#VALUE!</v>
      </c>
      <c r="G8980" s="4" t="e">
        <f>Table1[[#This Row],[SzumElad]]</f>
        <v>#VALUE!</v>
      </c>
      <c r="H8980" s="7" t="e">
        <f>Table1[[#This Row],[Jut_%]]</f>
        <v>#VALUE!</v>
      </c>
      <c r="I8980" s="4" t="e">
        <f>Table1[[#This Row],[Jut]]</f>
        <v>#VALUE!</v>
      </c>
      <c r="J8980" s="4" t="e">
        <f>Table1[[#This Row],[Column1]]</f>
        <v>#VALUE!</v>
      </c>
    </row>
    <row r="8981" spans="1:10" hidden="1" x14ac:dyDescent="0.3">
      <c r="A8981" s="2" t="e">
        <f>Table1[[#This Row],[Befolyt]]</f>
        <v>#VALUE!</v>
      </c>
      <c r="B8981" t="e">
        <f>Table1[[#This Row],[ÜK]]</f>
        <v>#VALUE!</v>
      </c>
      <c r="C8981" s="3" t="e">
        <f>Table1[[#This Row],[Szla]]</f>
        <v>#VALUE!</v>
      </c>
      <c r="D8981" s="6" t="e">
        <f>Table1[[#This Row],[Kelt_hó]]</f>
        <v>#VALUE!</v>
      </c>
      <c r="E8981" t="e">
        <f>Table1[[#This Row],[Vevő]]</f>
        <v>#VALUE!</v>
      </c>
      <c r="F8981" t="e">
        <f>Table1[[#This Row],[Termékkör]]</f>
        <v>#VALUE!</v>
      </c>
      <c r="G8981" s="4" t="e">
        <f>Table1[[#This Row],[SzumElad]]</f>
        <v>#VALUE!</v>
      </c>
      <c r="H8981" s="7" t="e">
        <f>Table1[[#This Row],[Jut_%]]</f>
        <v>#VALUE!</v>
      </c>
      <c r="I8981" s="4" t="e">
        <f>Table1[[#This Row],[Jut]]</f>
        <v>#VALUE!</v>
      </c>
      <c r="J8981" s="4" t="e">
        <f>Table1[[#This Row],[Column1]]</f>
        <v>#VALUE!</v>
      </c>
    </row>
    <row r="8982" spans="1:10" hidden="1" x14ac:dyDescent="0.3">
      <c r="A8982" s="2" t="e">
        <f>Table1[[#This Row],[Befolyt]]</f>
        <v>#VALUE!</v>
      </c>
      <c r="B8982" t="e">
        <f>Table1[[#This Row],[ÜK]]</f>
        <v>#VALUE!</v>
      </c>
      <c r="C8982" s="3" t="e">
        <f>Table1[[#This Row],[Szla]]</f>
        <v>#VALUE!</v>
      </c>
      <c r="D8982" s="6" t="e">
        <f>Table1[[#This Row],[Kelt_hó]]</f>
        <v>#VALUE!</v>
      </c>
      <c r="E8982" t="e">
        <f>Table1[[#This Row],[Vevő]]</f>
        <v>#VALUE!</v>
      </c>
      <c r="F8982" t="e">
        <f>Table1[[#This Row],[Termékkör]]</f>
        <v>#VALUE!</v>
      </c>
      <c r="G8982" s="4" t="e">
        <f>Table1[[#This Row],[SzumElad]]</f>
        <v>#VALUE!</v>
      </c>
      <c r="H8982" s="7" t="e">
        <f>Table1[[#This Row],[Jut_%]]</f>
        <v>#VALUE!</v>
      </c>
      <c r="I8982" s="4" t="e">
        <f>Table1[[#This Row],[Jut]]</f>
        <v>#VALUE!</v>
      </c>
      <c r="J8982" s="4" t="e">
        <f>Table1[[#This Row],[Column1]]</f>
        <v>#VALUE!</v>
      </c>
    </row>
    <row r="8983" spans="1:10" hidden="1" x14ac:dyDescent="0.3">
      <c r="A8983" s="2" t="e">
        <f>Table1[[#This Row],[Befolyt]]</f>
        <v>#VALUE!</v>
      </c>
      <c r="B8983" t="e">
        <f>Table1[[#This Row],[ÜK]]</f>
        <v>#VALUE!</v>
      </c>
      <c r="C8983" s="3" t="e">
        <f>Table1[[#This Row],[Szla]]</f>
        <v>#VALUE!</v>
      </c>
      <c r="D8983" s="6" t="e">
        <f>Table1[[#This Row],[Kelt_hó]]</f>
        <v>#VALUE!</v>
      </c>
      <c r="E8983" t="e">
        <f>Table1[[#This Row],[Vevő]]</f>
        <v>#VALUE!</v>
      </c>
      <c r="F8983" t="e">
        <f>Table1[[#This Row],[Termékkör]]</f>
        <v>#VALUE!</v>
      </c>
      <c r="G8983" s="4" t="e">
        <f>Table1[[#This Row],[SzumElad]]</f>
        <v>#VALUE!</v>
      </c>
      <c r="H8983" s="7" t="e">
        <f>Table1[[#This Row],[Jut_%]]</f>
        <v>#VALUE!</v>
      </c>
      <c r="I8983" s="4" t="e">
        <f>Table1[[#This Row],[Jut]]</f>
        <v>#VALUE!</v>
      </c>
      <c r="J8983" s="4" t="e">
        <f>Table1[[#This Row],[Column1]]</f>
        <v>#VALUE!</v>
      </c>
    </row>
    <row r="8984" spans="1:10" hidden="1" x14ac:dyDescent="0.3">
      <c r="A8984" s="2" t="e">
        <f>Table1[[#This Row],[Befolyt]]</f>
        <v>#VALUE!</v>
      </c>
      <c r="B8984" t="e">
        <f>Table1[[#This Row],[ÜK]]</f>
        <v>#VALUE!</v>
      </c>
      <c r="C8984" s="3" t="e">
        <f>Table1[[#This Row],[Szla]]</f>
        <v>#VALUE!</v>
      </c>
      <c r="D8984" s="6" t="e">
        <f>Table1[[#This Row],[Kelt_hó]]</f>
        <v>#VALUE!</v>
      </c>
      <c r="E8984" t="e">
        <f>Table1[[#This Row],[Vevő]]</f>
        <v>#VALUE!</v>
      </c>
      <c r="F8984" t="e">
        <f>Table1[[#This Row],[Termékkör]]</f>
        <v>#VALUE!</v>
      </c>
      <c r="G8984" s="4" t="e">
        <f>Table1[[#This Row],[SzumElad]]</f>
        <v>#VALUE!</v>
      </c>
      <c r="H8984" s="7" t="e">
        <f>Table1[[#This Row],[Jut_%]]</f>
        <v>#VALUE!</v>
      </c>
      <c r="I8984" s="4" t="e">
        <f>Table1[[#This Row],[Jut]]</f>
        <v>#VALUE!</v>
      </c>
      <c r="J8984" s="4" t="e">
        <f>Table1[[#This Row],[Column1]]</f>
        <v>#VALUE!</v>
      </c>
    </row>
    <row r="8985" spans="1:10" hidden="1" x14ac:dyDescent="0.3">
      <c r="A8985" s="2" t="e">
        <f>Table1[[#This Row],[Befolyt]]</f>
        <v>#VALUE!</v>
      </c>
      <c r="B8985" t="e">
        <f>Table1[[#This Row],[ÜK]]</f>
        <v>#VALUE!</v>
      </c>
      <c r="C8985" s="3" t="e">
        <f>Table1[[#This Row],[Szla]]</f>
        <v>#VALUE!</v>
      </c>
      <c r="D8985" s="6" t="e">
        <f>Table1[[#This Row],[Kelt_hó]]</f>
        <v>#VALUE!</v>
      </c>
      <c r="E8985" t="e">
        <f>Table1[[#This Row],[Vevő]]</f>
        <v>#VALUE!</v>
      </c>
      <c r="F8985" t="e">
        <f>Table1[[#This Row],[Termékkör]]</f>
        <v>#VALUE!</v>
      </c>
      <c r="G8985" s="4" t="e">
        <f>Table1[[#This Row],[SzumElad]]</f>
        <v>#VALUE!</v>
      </c>
      <c r="H8985" s="7" t="e">
        <f>Table1[[#This Row],[Jut_%]]</f>
        <v>#VALUE!</v>
      </c>
      <c r="I8985" s="4" t="e">
        <f>Table1[[#This Row],[Jut]]</f>
        <v>#VALUE!</v>
      </c>
      <c r="J8985" s="4" t="e">
        <f>Table1[[#This Row],[Column1]]</f>
        <v>#VALUE!</v>
      </c>
    </row>
    <row r="8986" spans="1:10" hidden="1" x14ac:dyDescent="0.3">
      <c r="A8986" s="2" t="e">
        <f>Table1[[#This Row],[Befolyt]]</f>
        <v>#VALUE!</v>
      </c>
      <c r="B8986" t="e">
        <f>Table1[[#This Row],[ÜK]]</f>
        <v>#VALUE!</v>
      </c>
      <c r="C8986" s="3" t="e">
        <f>Table1[[#This Row],[Szla]]</f>
        <v>#VALUE!</v>
      </c>
      <c r="D8986" s="6" t="e">
        <f>Table1[[#This Row],[Kelt_hó]]</f>
        <v>#VALUE!</v>
      </c>
      <c r="E8986" t="e">
        <f>Table1[[#This Row],[Vevő]]</f>
        <v>#VALUE!</v>
      </c>
      <c r="F8986" t="e">
        <f>Table1[[#This Row],[Termékkör]]</f>
        <v>#VALUE!</v>
      </c>
      <c r="G8986" s="4" t="e">
        <f>Table1[[#This Row],[SzumElad]]</f>
        <v>#VALUE!</v>
      </c>
      <c r="H8986" s="7" t="e">
        <f>Table1[[#This Row],[Jut_%]]</f>
        <v>#VALUE!</v>
      </c>
      <c r="I8986" s="4" t="e">
        <f>Table1[[#This Row],[Jut]]</f>
        <v>#VALUE!</v>
      </c>
      <c r="J8986" s="4" t="e">
        <f>Table1[[#This Row],[Column1]]</f>
        <v>#VALUE!</v>
      </c>
    </row>
    <row r="8987" spans="1:10" hidden="1" x14ac:dyDescent="0.3">
      <c r="A8987" s="2" t="e">
        <f>Table1[[#This Row],[Befolyt]]</f>
        <v>#VALUE!</v>
      </c>
      <c r="B8987" t="e">
        <f>Table1[[#This Row],[ÜK]]</f>
        <v>#VALUE!</v>
      </c>
      <c r="C8987" s="3" t="e">
        <f>Table1[[#This Row],[Szla]]</f>
        <v>#VALUE!</v>
      </c>
      <c r="D8987" s="6" t="e">
        <f>Table1[[#This Row],[Kelt_hó]]</f>
        <v>#VALUE!</v>
      </c>
      <c r="E8987" t="e">
        <f>Table1[[#This Row],[Vevő]]</f>
        <v>#VALUE!</v>
      </c>
      <c r="F8987" t="e">
        <f>Table1[[#This Row],[Termékkör]]</f>
        <v>#VALUE!</v>
      </c>
      <c r="G8987" s="4" t="e">
        <f>Table1[[#This Row],[SzumElad]]</f>
        <v>#VALUE!</v>
      </c>
      <c r="H8987" s="7" t="e">
        <f>Table1[[#This Row],[Jut_%]]</f>
        <v>#VALUE!</v>
      </c>
      <c r="I8987" s="4" t="e">
        <f>Table1[[#This Row],[Jut]]</f>
        <v>#VALUE!</v>
      </c>
      <c r="J8987" s="4" t="e">
        <f>Table1[[#This Row],[Column1]]</f>
        <v>#VALUE!</v>
      </c>
    </row>
    <row r="8988" spans="1:10" hidden="1" x14ac:dyDescent="0.3">
      <c r="A8988" s="2" t="e">
        <f>Table1[[#This Row],[Befolyt]]</f>
        <v>#VALUE!</v>
      </c>
      <c r="B8988" t="e">
        <f>Table1[[#This Row],[ÜK]]</f>
        <v>#VALUE!</v>
      </c>
      <c r="C8988" s="3" t="e">
        <f>Table1[[#This Row],[Szla]]</f>
        <v>#VALUE!</v>
      </c>
      <c r="D8988" s="6" t="e">
        <f>Table1[[#This Row],[Kelt_hó]]</f>
        <v>#VALUE!</v>
      </c>
      <c r="E8988" t="e">
        <f>Table1[[#This Row],[Vevő]]</f>
        <v>#VALUE!</v>
      </c>
      <c r="F8988" t="e">
        <f>Table1[[#This Row],[Termékkör]]</f>
        <v>#VALUE!</v>
      </c>
      <c r="G8988" s="4" t="e">
        <f>Table1[[#This Row],[SzumElad]]</f>
        <v>#VALUE!</v>
      </c>
      <c r="H8988" s="7" t="e">
        <f>Table1[[#This Row],[Jut_%]]</f>
        <v>#VALUE!</v>
      </c>
      <c r="I8988" s="4" t="e">
        <f>Table1[[#This Row],[Jut]]</f>
        <v>#VALUE!</v>
      </c>
      <c r="J8988" s="4" t="e">
        <f>Table1[[#This Row],[Column1]]</f>
        <v>#VALUE!</v>
      </c>
    </row>
    <row r="8989" spans="1:10" hidden="1" x14ac:dyDescent="0.3">
      <c r="A8989" s="2" t="e">
        <f>Table1[[#This Row],[Befolyt]]</f>
        <v>#VALUE!</v>
      </c>
      <c r="B8989" t="e">
        <f>Table1[[#This Row],[ÜK]]</f>
        <v>#VALUE!</v>
      </c>
      <c r="C8989" s="3" t="e">
        <f>Table1[[#This Row],[Szla]]</f>
        <v>#VALUE!</v>
      </c>
      <c r="D8989" s="6" t="e">
        <f>Table1[[#This Row],[Kelt_hó]]</f>
        <v>#VALUE!</v>
      </c>
      <c r="E8989" t="e">
        <f>Table1[[#This Row],[Vevő]]</f>
        <v>#VALUE!</v>
      </c>
      <c r="F8989" t="e">
        <f>Table1[[#This Row],[Termékkör]]</f>
        <v>#VALUE!</v>
      </c>
      <c r="G8989" s="4" t="e">
        <f>Table1[[#This Row],[SzumElad]]</f>
        <v>#VALUE!</v>
      </c>
      <c r="H8989" s="7" t="e">
        <f>Table1[[#This Row],[Jut_%]]</f>
        <v>#VALUE!</v>
      </c>
      <c r="I8989" s="4" t="e">
        <f>Table1[[#This Row],[Jut]]</f>
        <v>#VALUE!</v>
      </c>
      <c r="J8989" s="4" t="e">
        <f>Table1[[#This Row],[Column1]]</f>
        <v>#VALUE!</v>
      </c>
    </row>
    <row r="8990" spans="1:10" hidden="1" x14ac:dyDescent="0.3">
      <c r="A8990" s="2" t="e">
        <f>Table1[[#This Row],[Befolyt]]</f>
        <v>#VALUE!</v>
      </c>
      <c r="B8990" t="e">
        <f>Table1[[#This Row],[ÜK]]</f>
        <v>#VALUE!</v>
      </c>
      <c r="C8990" s="3" t="e">
        <f>Table1[[#This Row],[Szla]]</f>
        <v>#VALUE!</v>
      </c>
      <c r="D8990" s="6" t="e">
        <f>Table1[[#This Row],[Kelt_hó]]</f>
        <v>#VALUE!</v>
      </c>
      <c r="E8990" t="e">
        <f>Table1[[#This Row],[Vevő]]</f>
        <v>#VALUE!</v>
      </c>
      <c r="F8990" t="e">
        <f>Table1[[#This Row],[Termékkör]]</f>
        <v>#VALUE!</v>
      </c>
      <c r="G8990" s="4" t="e">
        <f>Table1[[#This Row],[SzumElad]]</f>
        <v>#VALUE!</v>
      </c>
      <c r="H8990" s="7" t="e">
        <f>Table1[[#This Row],[Jut_%]]</f>
        <v>#VALUE!</v>
      </c>
      <c r="I8990" s="4" t="e">
        <f>Table1[[#This Row],[Jut]]</f>
        <v>#VALUE!</v>
      </c>
      <c r="J8990" s="4" t="e">
        <f>Table1[[#This Row],[Column1]]</f>
        <v>#VALUE!</v>
      </c>
    </row>
    <row r="8991" spans="1:10" hidden="1" x14ac:dyDescent="0.3">
      <c r="A8991" s="2" t="e">
        <f>Table1[[#This Row],[Befolyt]]</f>
        <v>#VALUE!</v>
      </c>
      <c r="B8991" t="e">
        <f>Table1[[#This Row],[ÜK]]</f>
        <v>#VALUE!</v>
      </c>
      <c r="C8991" s="3" t="e">
        <f>Table1[[#This Row],[Szla]]</f>
        <v>#VALUE!</v>
      </c>
      <c r="D8991" s="6" t="e">
        <f>Table1[[#This Row],[Kelt_hó]]</f>
        <v>#VALUE!</v>
      </c>
      <c r="E8991" t="e">
        <f>Table1[[#This Row],[Vevő]]</f>
        <v>#VALUE!</v>
      </c>
      <c r="F8991" t="e">
        <f>Table1[[#This Row],[Termékkör]]</f>
        <v>#VALUE!</v>
      </c>
      <c r="G8991" s="4" t="e">
        <f>Table1[[#This Row],[SzumElad]]</f>
        <v>#VALUE!</v>
      </c>
      <c r="H8991" s="7" t="e">
        <f>Table1[[#This Row],[Jut_%]]</f>
        <v>#VALUE!</v>
      </c>
      <c r="I8991" s="4" t="e">
        <f>Table1[[#This Row],[Jut]]</f>
        <v>#VALUE!</v>
      </c>
      <c r="J8991" s="4" t="e">
        <f>Table1[[#This Row],[Column1]]</f>
        <v>#VALUE!</v>
      </c>
    </row>
    <row r="8992" spans="1:10" hidden="1" x14ac:dyDescent="0.3">
      <c r="A8992" s="2" t="e">
        <f>Table1[[#This Row],[Befolyt]]</f>
        <v>#VALUE!</v>
      </c>
      <c r="B8992" t="e">
        <f>Table1[[#This Row],[ÜK]]</f>
        <v>#VALUE!</v>
      </c>
      <c r="C8992" s="3" t="e">
        <f>Table1[[#This Row],[Szla]]</f>
        <v>#VALUE!</v>
      </c>
      <c r="D8992" s="6" t="e">
        <f>Table1[[#This Row],[Kelt_hó]]</f>
        <v>#VALUE!</v>
      </c>
      <c r="E8992" t="e">
        <f>Table1[[#This Row],[Vevő]]</f>
        <v>#VALUE!</v>
      </c>
      <c r="F8992" t="e">
        <f>Table1[[#This Row],[Termékkör]]</f>
        <v>#VALUE!</v>
      </c>
      <c r="G8992" s="4" t="e">
        <f>Table1[[#This Row],[SzumElad]]</f>
        <v>#VALUE!</v>
      </c>
      <c r="H8992" s="7" t="e">
        <f>Table1[[#This Row],[Jut_%]]</f>
        <v>#VALUE!</v>
      </c>
      <c r="I8992" s="4" t="e">
        <f>Table1[[#This Row],[Jut]]</f>
        <v>#VALUE!</v>
      </c>
      <c r="J8992" s="4" t="e">
        <f>Table1[[#This Row],[Column1]]</f>
        <v>#VALUE!</v>
      </c>
    </row>
    <row r="8993" spans="1:10" hidden="1" x14ac:dyDescent="0.3">
      <c r="A8993" s="2" t="e">
        <f>Table1[[#This Row],[Befolyt]]</f>
        <v>#VALUE!</v>
      </c>
      <c r="B8993" t="e">
        <f>Table1[[#This Row],[ÜK]]</f>
        <v>#VALUE!</v>
      </c>
      <c r="C8993" s="3" t="e">
        <f>Table1[[#This Row],[Szla]]</f>
        <v>#VALUE!</v>
      </c>
      <c r="D8993" s="6" t="e">
        <f>Table1[[#This Row],[Kelt_hó]]</f>
        <v>#VALUE!</v>
      </c>
      <c r="E8993" t="e">
        <f>Table1[[#This Row],[Vevő]]</f>
        <v>#VALUE!</v>
      </c>
      <c r="F8993" t="e">
        <f>Table1[[#This Row],[Termékkör]]</f>
        <v>#VALUE!</v>
      </c>
      <c r="G8993" s="4" t="e">
        <f>Table1[[#This Row],[SzumElad]]</f>
        <v>#VALUE!</v>
      </c>
      <c r="H8993" s="7" t="e">
        <f>Table1[[#This Row],[Jut_%]]</f>
        <v>#VALUE!</v>
      </c>
      <c r="I8993" s="4" t="e">
        <f>Table1[[#This Row],[Jut]]</f>
        <v>#VALUE!</v>
      </c>
      <c r="J8993" s="4" t="e">
        <f>Table1[[#This Row],[Column1]]</f>
        <v>#VALUE!</v>
      </c>
    </row>
    <row r="8994" spans="1:10" hidden="1" x14ac:dyDescent="0.3">
      <c r="A8994" s="2" t="e">
        <f>Table1[[#This Row],[Befolyt]]</f>
        <v>#VALUE!</v>
      </c>
      <c r="B8994" t="e">
        <f>Table1[[#This Row],[ÜK]]</f>
        <v>#VALUE!</v>
      </c>
      <c r="C8994" s="3" t="e">
        <f>Table1[[#This Row],[Szla]]</f>
        <v>#VALUE!</v>
      </c>
      <c r="D8994" s="6" t="e">
        <f>Table1[[#This Row],[Kelt_hó]]</f>
        <v>#VALUE!</v>
      </c>
      <c r="E8994" t="e">
        <f>Table1[[#This Row],[Vevő]]</f>
        <v>#VALUE!</v>
      </c>
      <c r="F8994" t="e">
        <f>Table1[[#This Row],[Termékkör]]</f>
        <v>#VALUE!</v>
      </c>
      <c r="G8994" s="4" t="e">
        <f>Table1[[#This Row],[SzumElad]]</f>
        <v>#VALUE!</v>
      </c>
      <c r="H8994" s="7" t="e">
        <f>Table1[[#This Row],[Jut_%]]</f>
        <v>#VALUE!</v>
      </c>
      <c r="I8994" s="4" t="e">
        <f>Table1[[#This Row],[Jut]]</f>
        <v>#VALUE!</v>
      </c>
      <c r="J8994" s="4" t="e">
        <f>Table1[[#This Row],[Column1]]</f>
        <v>#VALUE!</v>
      </c>
    </row>
    <row r="8995" spans="1:10" hidden="1" x14ac:dyDescent="0.3">
      <c r="A8995" s="2" t="e">
        <f>Table1[[#This Row],[Befolyt]]</f>
        <v>#VALUE!</v>
      </c>
      <c r="B8995" t="e">
        <f>Table1[[#This Row],[ÜK]]</f>
        <v>#VALUE!</v>
      </c>
      <c r="C8995" s="3" t="e">
        <f>Table1[[#This Row],[Szla]]</f>
        <v>#VALUE!</v>
      </c>
      <c r="D8995" s="6" t="e">
        <f>Table1[[#This Row],[Kelt_hó]]</f>
        <v>#VALUE!</v>
      </c>
      <c r="E8995" t="e">
        <f>Table1[[#This Row],[Vevő]]</f>
        <v>#VALUE!</v>
      </c>
      <c r="F8995" t="e">
        <f>Table1[[#This Row],[Termékkör]]</f>
        <v>#VALUE!</v>
      </c>
      <c r="G8995" s="4" t="e">
        <f>Table1[[#This Row],[SzumElad]]</f>
        <v>#VALUE!</v>
      </c>
      <c r="H8995" s="7" t="e">
        <f>Table1[[#This Row],[Jut_%]]</f>
        <v>#VALUE!</v>
      </c>
      <c r="I8995" s="4" t="e">
        <f>Table1[[#This Row],[Jut]]</f>
        <v>#VALUE!</v>
      </c>
      <c r="J8995" s="4" t="e">
        <f>Table1[[#This Row],[Column1]]</f>
        <v>#VALUE!</v>
      </c>
    </row>
    <row r="8996" spans="1:10" hidden="1" x14ac:dyDescent="0.3">
      <c r="A8996" s="2" t="e">
        <f>Table1[[#This Row],[Befolyt]]</f>
        <v>#VALUE!</v>
      </c>
      <c r="B8996" t="e">
        <f>Table1[[#This Row],[ÜK]]</f>
        <v>#VALUE!</v>
      </c>
      <c r="C8996" s="3" t="e">
        <f>Table1[[#This Row],[Szla]]</f>
        <v>#VALUE!</v>
      </c>
      <c r="D8996" s="6" t="e">
        <f>Table1[[#This Row],[Kelt_hó]]</f>
        <v>#VALUE!</v>
      </c>
      <c r="E8996" t="e">
        <f>Table1[[#This Row],[Vevő]]</f>
        <v>#VALUE!</v>
      </c>
      <c r="F8996" t="e">
        <f>Table1[[#This Row],[Termékkör]]</f>
        <v>#VALUE!</v>
      </c>
      <c r="G8996" s="4" t="e">
        <f>Table1[[#This Row],[SzumElad]]</f>
        <v>#VALUE!</v>
      </c>
      <c r="H8996" s="7" t="e">
        <f>Table1[[#This Row],[Jut_%]]</f>
        <v>#VALUE!</v>
      </c>
      <c r="I8996" s="4" t="e">
        <f>Table1[[#This Row],[Jut]]</f>
        <v>#VALUE!</v>
      </c>
      <c r="J8996" s="4" t="e">
        <f>Table1[[#This Row],[Column1]]</f>
        <v>#VALUE!</v>
      </c>
    </row>
    <row r="8997" spans="1:10" hidden="1" x14ac:dyDescent="0.3">
      <c r="A8997" s="2" t="e">
        <f>Table1[[#This Row],[Befolyt]]</f>
        <v>#VALUE!</v>
      </c>
      <c r="B8997" t="e">
        <f>Table1[[#This Row],[ÜK]]</f>
        <v>#VALUE!</v>
      </c>
      <c r="C8997" s="3" t="e">
        <f>Table1[[#This Row],[Szla]]</f>
        <v>#VALUE!</v>
      </c>
      <c r="D8997" s="6" t="e">
        <f>Table1[[#This Row],[Kelt_hó]]</f>
        <v>#VALUE!</v>
      </c>
      <c r="E8997" t="e">
        <f>Table1[[#This Row],[Vevő]]</f>
        <v>#VALUE!</v>
      </c>
      <c r="F8997" t="e">
        <f>Table1[[#This Row],[Termékkör]]</f>
        <v>#VALUE!</v>
      </c>
      <c r="G8997" s="4" t="e">
        <f>Table1[[#This Row],[SzumElad]]</f>
        <v>#VALUE!</v>
      </c>
      <c r="H8997" s="7" t="e">
        <f>Table1[[#This Row],[Jut_%]]</f>
        <v>#VALUE!</v>
      </c>
      <c r="I8997" s="4" t="e">
        <f>Table1[[#This Row],[Jut]]</f>
        <v>#VALUE!</v>
      </c>
      <c r="J8997" s="4" t="e">
        <f>Table1[[#This Row],[Column1]]</f>
        <v>#VALUE!</v>
      </c>
    </row>
    <row r="8998" spans="1:10" hidden="1" x14ac:dyDescent="0.3">
      <c r="A8998" s="2" t="e">
        <f>Table1[[#This Row],[Befolyt]]</f>
        <v>#VALUE!</v>
      </c>
      <c r="B8998" t="e">
        <f>Table1[[#This Row],[ÜK]]</f>
        <v>#VALUE!</v>
      </c>
      <c r="C8998" s="3" t="e">
        <f>Table1[[#This Row],[Szla]]</f>
        <v>#VALUE!</v>
      </c>
      <c r="D8998" s="6" t="e">
        <f>Table1[[#This Row],[Kelt_hó]]</f>
        <v>#VALUE!</v>
      </c>
      <c r="E8998" t="e">
        <f>Table1[[#This Row],[Vevő]]</f>
        <v>#VALUE!</v>
      </c>
      <c r="F8998" t="e">
        <f>Table1[[#This Row],[Termékkör]]</f>
        <v>#VALUE!</v>
      </c>
      <c r="G8998" s="4" t="e">
        <f>Table1[[#This Row],[SzumElad]]</f>
        <v>#VALUE!</v>
      </c>
      <c r="H8998" s="7" t="e">
        <f>Table1[[#This Row],[Jut_%]]</f>
        <v>#VALUE!</v>
      </c>
      <c r="I8998" s="4" t="e">
        <f>Table1[[#This Row],[Jut]]</f>
        <v>#VALUE!</v>
      </c>
      <c r="J8998" s="4" t="e">
        <f>Table1[[#This Row],[Column1]]</f>
        <v>#VALUE!</v>
      </c>
    </row>
    <row r="8999" spans="1:10" hidden="1" x14ac:dyDescent="0.3">
      <c r="A8999" s="2" t="e">
        <f>Table1[[#This Row],[Befolyt]]</f>
        <v>#VALUE!</v>
      </c>
      <c r="B8999" t="e">
        <f>Table1[[#This Row],[ÜK]]</f>
        <v>#VALUE!</v>
      </c>
      <c r="C8999" s="3" t="e">
        <f>Table1[[#This Row],[Szla]]</f>
        <v>#VALUE!</v>
      </c>
      <c r="D8999" s="6" t="e">
        <f>Table1[[#This Row],[Kelt_hó]]</f>
        <v>#VALUE!</v>
      </c>
      <c r="E8999" t="e">
        <f>Table1[[#This Row],[Vevő]]</f>
        <v>#VALUE!</v>
      </c>
      <c r="F8999" t="e">
        <f>Table1[[#This Row],[Termékkör]]</f>
        <v>#VALUE!</v>
      </c>
      <c r="G8999" s="4" t="e">
        <f>Table1[[#This Row],[SzumElad]]</f>
        <v>#VALUE!</v>
      </c>
      <c r="H8999" s="7" t="e">
        <f>Table1[[#This Row],[Jut_%]]</f>
        <v>#VALUE!</v>
      </c>
      <c r="I8999" s="4" t="e">
        <f>Table1[[#This Row],[Jut]]</f>
        <v>#VALUE!</v>
      </c>
      <c r="J8999" s="4" t="e">
        <f>Table1[[#This Row],[Column1]]</f>
        <v>#VALUE!</v>
      </c>
    </row>
    <row r="9000" spans="1:10" hidden="1" x14ac:dyDescent="0.3">
      <c r="A9000" s="2" t="e">
        <f>Table1[[#This Row],[Befolyt]]</f>
        <v>#VALUE!</v>
      </c>
      <c r="B9000" t="e">
        <f>Table1[[#This Row],[ÜK]]</f>
        <v>#VALUE!</v>
      </c>
      <c r="C9000" s="3" t="e">
        <f>Table1[[#This Row],[Szla]]</f>
        <v>#VALUE!</v>
      </c>
      <c r="D9000" s="6" t="e">
        <f>Table1[[#This Row],[Kelt_hó]]</f>
        <v>#VALUE!</v>
      </c>
      <c r="E9000" t="e">
        <f>Table1[[#This Row],[Vevő]]</f>
        <v>#VALUE!</v>
      </c>
      <c r="F9000" t="e">
        <f>Table1[[#This Row],[Termékkör]]</f>
        <v>#VALUE!</v>
      </c>
      <c r="G9000" s="4" t="e">
        <f>Table1[[#This Row],[SzumElad]]</f>
        <v>#VALUE!</v>
      </c>
      <c r="H9000" s="7" t="e">
        <f>Table1[[#This Row],[Jut_%]]</f>
        <v>#VALUE!</v>
      </c>
      <c r="I9000" s="4" t="e">
        <f>Table1[[#This Row],[Jut]]</f>
        <v>#VALUE!</v>
      </c>
      <c r="J9000" s="4" t="e">
        <f>Table1[[#This Row],[Column1]]</f>
        <v>#VALUE!</v>
      </c>
    </row>
    <row r="9001" spans="1:10" hidden="1" x14ac:dyDescent="0.3">
      <c r="A9001" s="2" t="e">
        <f>Table1[[#This Row],[Befolyt]]</f>
        <v>#VALUE!</v>
      </c>
      <c r="B9001" t="e">
        <f>Table1[[#This Row],[ÜK]]</f>
        <v>#VALUE!</v>
      </c>
      <c r="C9001" s="3" t="e">
        <f>Table1[[#This Row],[Szla]]</f>
        <v>#VALUE!</v>
      </c>
      <c r="D9001" s="6" t="e">
        <f>Table1[[#This Row],[Kelt_hó]]</f>
        <v>#VALUE!</v>
      </c>
      <c r="E9001" t="e">
        <f>Table1[[#This Row],[Vevő]]</f>
        <v>#VALUE!</v>
      </c>
      <c r="F9001" t="e">
        <f>Table1[[#This Row],[Termékkör]]</f>
        <v>#VALUE!</v>
      </c>
      <c r="G9001" s="4" t="e">
        <f>Table1[[#This Row],[SzumElad]]</f>
        <v>#VALUE!</v>
      </c>
      <c r="H9001" s="7" t="e">
        <f>Table1[[#This Row],[Jut_%]]</f>
        <v>#VALUE!</v>
      </c>
      <c r="I9001" s="4" t="e">
        <f>Table1[[#This Row],[Jut]]</f>
        <v>#VALUE!</v>
      </c>
      <c r="J9001" s="4" t="e">
        <f>Table1[[#This Row],[Column1]]</f>
        <v>#VALUE!</v>
      </c>
    </row>
    <row r="9002" spans="1:10" hidden="1" x14ac:dyDescent="0.3">
      <c r="A9002" s="2" t="e">
        <f>Table1[[#This Row],[Befolyt]]</f>
        <v>#VALUE!</v>
      </c>
      <c r="B9002" t="e">
        <f>Table1[[#This Row],[ÜK]]</f>
        <v>#VALUE!</v>
      </c>
      <c r="C9002" s="3" t="e">
        <f>Table1[[#This Row],[Szla]]</f>
        <v>#VALUE!</v>
      </c>
      <c r="D9002" s="6" t="e">
        <f>Table1[[#This Row],[Kelt_hó]]</f>
        <v>#VALUE!</v>
      </c>
      <c r="E9002" t="e">
        <f>Table1[[#This Row],[Vevő]]</f>
        <v>#VALUE!</v>
      </c>
      <c r="F9002" t="e">
        <f>Table1[[#This Row],[Termékkör]]</f>
        <v>#VALUE!</v>
      </c>
      <c r="G9002" s="4" t="e">
        <f>Table1[[#This Row],[SzumElad]]</f>
        <v>#VALUE!</v>
      </c>
      <c r="H9002" s="7" t="e">
        <f>Table1[[#This Row],[Jut_%]]</f>
        <v>#VALUE!</v>
      </c>
      <c r="I9002" s="4" t="e">
        <f>Table1[[#This Row],[Jut]]</f>
        <v>#VALUE!</v>
      </c>
      <c r="J9002" s="4" t="e">
        <f>Table1[[#This Row],[Column1]]</f>
        <v>#VALUE!</v>
      </c>
    </row>
    <row r="9003" spans="1:10" hidden="1" x14ac:dyDescent="0.3">
      <c r="A9003" s="2" t="e">
        <f>Table1[[#This Row],[Befolyt]]</f>
        <v>#VALUE!</v>
      </c>
      <c r="B9003" t="e">
        <f>Table1[[#This Row],[ÜK]]</f>
        <v>#VALUE!</v>
      </c>
      <c r="C9003" s="3" t="e">
        <f>Table1[[#This Row],[Szla]]</f>
        <v>#VALUE!</v>
      </c>
      <c r="D9003" s="6" t="e">
        <f>Table1[[#This Row],[Kelt_hó]]</f>
        <v>#VALUE!</v>
      </c>
      <c r="E9003" t="e">
        <f>Table1[[#This Row],[Vevő]]</f>
        <v>#VALUE!</v>
      </c>
      <c r="F9003" t="e">
        <f>Table1[[#This Row],[Termékkör]]</f>
        <v>#VALUE!</v>
      </c>
      <c r="G9003" s="4" t="e">
        <f>Table1[[#This Row],[SzumElad]]</f>
        <v>#VALUE!</v>
      </c>
      <c r="H9003" s="7" t="e">
        <f>Table1[[#This Row],[Jut_%]]</f>
        <v>#VALUE!</v>
      </c>
      <c r="I9003" s="4" t="e">
        <f>Table1[[#This Row],[Jut]]</f>
        <v>#VALUE!</v>
      </c>
      <c r="J9003" s="4" t="e">
        <f>Table1[[#This Row],[Column1]]</f>
        <v>#VALUE!</v>
      </c>
    </row>
    <row r="9004" spans="1:10" hidden="1" x14ac:dyDescent="0.3">
      <c r="A9004" s="2" t="e">
        <f>Table1[[#This Row],[Befolyt]]</f>
        <v>#VALUE!</v>
      </c>
      <c r="B9004" t="e">
        <f>Table1[[#This Row],[ÜK]]</f>
        <v>#VALUE!</v>
      </c>
      <c r="C9004" s="3" t="e">
        <f>Table1[[#This Row],[Szla]]</f>
        <v>#VALUE!</v>
      </c>
      <c r="D9004" s="6" t="e">
        <f>Table1[[#This Row],[Kelt_hó]]</f>
        <v>#VALUE!</v>
      </c>
      <c r="E9004" t="e">
        <f>Table1[[#This Row],[Vevő]]</f>
        <v>#VALUE!</v>
      </c>
      <c r="F9004" t="e">
        <f>Table1[[#This Row],[Termékkör]]</f>
        <v>#VALUE!</v>
      </c>
      <c r="G9004" s="4" t="e">
        <f>Table1[[#This Row],[SzumElad]]</f>
        <v>#VALUE!</v>
      </c>
      <c r="H9004" s="7" t="e">
        <f>Table1[[#This Row],[Jut_%]]</f>
        <v>#VALUE!</v>
      </c>
      <c r="I9004" s="4" t="e">
        <f>Table1[[#This Row],[Jut]]</f>
        <v>#VALUE!</v>
      </c>
      <c r="J9004" s="4" t="e">
        <f>Table1[[#This Row],[Column1]]</f>
        <v>#VALUE!</v>
      </c>
    </row>
    <row r="9005" spans="1:10" hidden="1" x14ac:dyDescent="0.3">
      <c r="A9005" s="2" t="e">
        <f>Table1[[#This Row],[Befolyt]]</f>
        <v>#VALUE!</v>
      </c>
      <c r="B9005" t="e">
        <f>Table1[[#This Row],[ÜK]]</f>
        <v>#VALUE!</v>
      </c>
      <c r="C9005" s="3" t="e">
        <f>Table1[[#This Row],[Szla]]</f>
        <v>#VALUE!</v>
      </c>
      <c r="D9005" s="6" t="e">
        <f>Table1[[#This Row],[Kelt_hó]]</f>
        <v>#VALUE!</v>
      </c>
      <c r="E9005" t="e">
        <f>Table1[[#This Row],[Vevő]]</f>
        <v>#VALUE!</v>
      </c>
      <c r="F9005" t="e">
        <f>Table1[[#This Row],[Termékkör]]</f>
        <v>#VALUE!</v>
      </c>
      <c r="G9005" s="4" t="e">
        <f>Table1[[#This Row],[SzumElad]]</f>
        <v>#VALUE!</v>
      </c>
      <c r="H9005" s="7" t="e">
        <f>Table1[[#This Row],[Jut_%]]</f>
        <v>#VALUE!</v>
      </c>
      <c r="I9005" s="4" t="e">
        <f>Table1[[#This Row],[Jut]]</f>
        <v>#VALUE!</v>
      </c>
      <c r="J9005" s="4" t="e">
        <f>Table1[[#This Row],[Column1]]</f>
        <v>#VALUE!</v>
      </c>
    </row>
    <row r="9006" spans="1:10" hidden="1" x14ac:dyDescent="0.3">
      <c r="A9006" s="2" t="e">
        <f>Table1[[#This Row],[Befolyt]]</f>
        <v>#VALUE!</v>
      </c>
      <c r="B9006" t="e">
        <f>Table1[[#This Row],[ÜK]]</f>
        <v>#VALUE!</v>
      </c>
      <c r="C9006" s="3" t="e">
        <f>Table1[[#This Row],[Szla]]</f>
        <v>#VALUE!</v>
      </c>
      <c r="D9006" s="6" t="e">
        <f>Table1[[#This Row],[Kelt_hó]]</f>
        <v>#VALUE!</v>
      </c>
      <c r="E9006" t="e">
        <f>Table1[[#This Row],[Vevő]]</f>
        <v>#VALUE!</v>
      </c>
      <c r="F9006" t="e">
        <f>Table1[[#This Row],[Termékkör]]</f>
        <v>#VALUE!</v>
      </c>
      <c r="G9006" s="4" t="e">
        <f>Table1[[#This Row],[SzumElad]]</f>
        <v>#VALUE!</v>
      </c>
      <c r="H9006" s="7" t="e">
        <f>Table1[[#This Row],[Jut_%]]</f>
        <v>#VALUE!</v>
      </c>
      <c r="I9006" s="4" t="e">
        <f>Table1[[#This Row],[Jut]]</f>
        <v>#VALUE!</v>
      </c>
      <c r="J9006" s="4" t="e">
        <f>Table1[[#This Row],[Column1]]</f>
        <v>#VALUE!</v>
      </c>
    </row>
    <row r="9007" spans="1:10" hidden="1" x14ac:dyDescent="0.3">
      <c r="A9007" s="2" t="e">
        <f>Table1[[#This Row],[Befolyt]]</f>
        <v>#VALUE!</v>
      </c>
      <c r="B9007" t="e">
        <f>Table1[[#This Row],[ÜK]]</f>
        <v>#VALUE!</v>
      </c>
      <c r="C9007" s="3" t="e">
        <f>Table1[[#This Row],[Szla]]</f>
        <v>#VALUE!</v>
      </c>
      <c r="D9007" s="6" t="e">
        <f>Table1[[#This Row],[Kelt_hó]]</f>
        <v>#VALUE!</v>
      </c>
      <c r="E9007" t="e">
        <f>Table1[[#This Row],[Vevő]]</f>
        <v>#VALUE!</v>
      </c>
      <c r="F9007" t="e">
        <f>Table1[[#This Row],[Termékkör]]</f>
        <v>#VALUE!</v>
      </c>
      <c r="G9007" s="4" t="e">
        <f>Table1[[#This Row],[SzumElad]]</f>
        <v>#VALUE!</v>
      </c>
      <c r="H9007" s="7" t="e">
        <f>Table1[[#This Row],[Jut_%]]</f>
        <v>#VALUE!</v>
      </c>
      <c r="I9007" s="4" t="e">
        <f>Table1[[#This Row],[Jut]]</f>
        <v>#VALUE!</v>
      </c>
      <c r="J9007" s="4" t="e">
        <f>Table1[[#This Row],[Column1]]</f>
        <v>#VALUE!</v>
      </c>
    </row>
    <row r="9008" spans="1:10" hidden="1" x14ac:dyDescent="0.3">
      <c r="A9008" s="2" t="e">
        <f>Table1[[#This Row],[Befolyt]]</f>
        <v>#VALUE!</v>
      </c>
      <c r="B9008" t="e">
        <f>Table1[[#This Row],[ÜK]]</f>
        <v>#VALUE!</v>
      </c>
      <c r="C9008" s="3" t="e">
        <f>Table1[[#This Row],[Szla]]</f>
        <v>#VALUE!</v>
      </c>
      <c r="D9008" s="6" t="e">
        <f>Table1[[#This Row],[Kelt_hó]]</f>
        <v>#VALUE!</v>
      </c>
      <c r="E9008" t="e">
        <f>Table1[[#This Row],[Vevő]]</f>
        <v>#VALUE!</v>
      </c>
      <c r="F9008" t="e">
        <f>Table1[[#This Row],[Termékkör]]</f>
        <v>#VALUE!</v>
      </c>
      <c r="G9008" s="4" t="e">
        <f>Table1[[#This Row],[SzumElad]]</f>
        <v>#VALUE!</v>
      </c>
      <c r="H9008" s="7" t="e">
        <f>Table1[[#This Row],[Jut_%]]</f>
        <v>#VALUE!</v>
      </c>
      <c r="I9008" s="4" t="e">
        <f>Table1[[#This Row],[Jut]]</f>
        <v>#VALUE!</v>
      </c>
      <c r="J9008" s="4" t="e">
        <f>Table1[[#This Row],[Column1]]</f>
        <v>#VALUE!</v>
      </c>
    </row>
    <row r="9009" spans="1:10" hidden="1" x14ac:dyDescent="0.3">
      <c r="A9009" s="2" t="e">
        <f>Table1[[#This Row],[Befolyt]]</f>
        <v>#VALUE!</v>
      </c>
      <c r="B9009" t="e">
        <f>Table1[[#This Row],[ÜK]]</f>
        <v>#VALUE!</v>
      </c>
      <c r="C9009" s="3" t="e">
        <f>Table1[[#This Row],[Szla]]</f>
        <v>#VALUE!</v>
      </c>
      <c r="D9009" s="6" t="e">
        <f>Table1[[#This Row],[Kelt_hó]]</f>
        <v>#VALUE!</v>
      </c>
      <c r="E9009" t="e">
        <f>Table1[[#This Row],[Vevő]]</f>
        <v>#VALUE!</v>
      </c>
      <c r="F9009" t="e">
        <f>Table1[[#This Row],[Termékkör]]</f>
        <v>#VALUE!</v>
      </c>
      <c r="G9009" s="4" t="e">
        <f>Table1[[#This Row],[SzumElad]]</f>
        <v>#VALUE!</v>
      </c>
      <c r="H9009" s="7" t="e">
        <f>Table1[[#This Row],[Jut_%]]</f>
        <v>#VALUE!</v>
      </c>
      <c r="I9009" s="4" t="e">
        <f>Table1[[#This Row],[Jut]]</f>
        <v>#VALUE!</v>
      </c>
      <c r="J9009" s="4" t="e">
        <f>Table1[[#This Row],[Column1]]</f>
        <v>#VALUE!</v>
      </c>
    </row>
    <row r="9010" spans="1:10" hidden="1" x14ac:dyDescent="0.3">
      <c r="A9010" s="2" t="e">
        <f>Table1[[#This Row],[Befolyt]]</f>
        <v>#VALUE!</v>
      </c>
      <c r="B9010" t="e">
        <f>Table1[[#This Row],[ÜK]]</f>
        <v>#VALUE!</v>
      </c>
      <c r="C9010" s="3" t="e">
        <f>Table1[[#This Row],[Szla]]</f>
        <v>#VALUE!</v>
      </c>
      <c r="D9010" s="6" t="e">
        <f>Table1[[#This Row],[Kelt_hó]]</f>
        <v>#VALUE!</v>
      </c>
      <c r="E9010" t="e">
        <f>Table1[[#This Row],[Vevő]]</f>
        <v>#VALUE!</v>
      </c>
      <c r="F9010" t="e">
        <f>Table1[[#This Row],[Termékkör]]</f>
        <v>#VALUE!</v>
      </c>
      <c r="G9010" s="4" t="e">
        <f>Table1[[#This Row],[SzumElad]]</f>
        <v>#VALUE!</v>
      </c>
      <c r="H9010" s="7" t="e">
        <f>Table1[[#This Row],[Jut_%]]</f>
        <v>#VALUE!</v>
      </c>
      <c r="I9010" s="4" t="e">
        <f>Table1[[#This Row],[Jut]]</f>
        <v>#VALUE!</v>
      </c>
      <c r="J9010" s="4" t="e">
        <f>Table1[[#This Row],[Column1]]</f>
        <v>#VALUE!</v>
      </c>
    </row>
    <row r="9011" spans="1:10" hidden="1" x14ac:dyDescent="0.3">
      <c r="A9011" s="2" t="e">
        <f>Table1[[#This Row],[Befolyt]]</f>
        <v>#VALUE!</v>
      </c>
      <c r="B9011" t="e">
        <f>Table1[[#This Row],[ÜK]]</f>
        <v>#VALUE!</v>
      </c>
      <c r="C9011" s="3" t="e">
        <f>Table1[[#This Row],[Szla]]</f>
        <v>#VALUE!</v>
      </c>
      <c r="D9011" s="6" t="e">
        <f>Table1[[#This Row],[Kelt_hó]]</f>
        <v>#VALUE!</v>
      </c>
      <c r="E9011" t="e">
        <f>Table1[[#This Row],[Vevő]]</f>
        <v>#VALUE!</v>
      </c>
      <c r="F9011" t="e">
        <f>Table1[[#This Row],[Termékkör]]</f>
        <v>#VALUE!</v>
      </c>
      <c r="G9011" s="4" t="e">
        <f>Table1[[#This Row],[SzumElad]]</f>
        <v>#VALUE!</v>
      </c>
      <c r="H9011" s="7" t="e">
        <f>Table1[[#This Row],[Jut_%]]</f>
        <v>#VALUE!</v>
      </c>
      <c r="I9011" s="4" t="e">
        <f>Table1[[#This Row],[Jut]]</f>
        <v>#VALUE!</v>
      </c>
      <c r="J9011" s="4" t="e">
        <f>Table1[[#This Row],[Column1]]</f>
        <v>#VALUE!</v>
      </c>
    </row>
    <row r="9012" spans="1:10" hidden="1" x14ac:dyDescent="0.3">
      <c r="A9012" s="2" t="e">
        <f>Table1[[#This Row],[Befolyt]]</f>
        <v>#VALUE!</v>
      </c>
      <c r="B9012" t="e">
        <f>Table1[[#This Row],[ÜK]]</f>
        <v>#VALUE!</v>
      </c>
      <c r="C9012" s="3" t="e">
        <f>Table1[[#This Row],[Szla]]</f>
        <v>#VALUE!</v>
      </c>
      <c r="D9012" s="6" t="e">
        <f>Table1[[#This Row],[Kelt_hó]]</f>
        <v>#VALUE!</v>
      </c>
      <c r="E9012" t="e">
        <f>Table1[[#This Row],[Vevő]]</f>
        <v>#VALUE!</v>
      </c>
      <c r="F9012" t="e">
        <f>Table1[[#This Row],[Termékkör]]</f>
        <v>#VALUE!</v>
      </c>
      <c r="G9012" s="4" t="e">
        <f>Table1[[#This Row],[SzumElad]]</f>
        <v>#VALUE!</v>
      </c>
      <c r="H9012" s="7" t="e">
        <f>Table1[[#This Row],[Jut_%]]</f>
        <v>#VALUE!</v>
      </c>
      <c r="I9012" s="4" t="e">
        <f>Table1[[#This Row],[Jut]]</f>
        <v>#VALUE!</v>
      </c>
      <c r="J9012" s="4" t="e">
        <f>Table1[[#This Row],[Column1]]</f>
        <v>#VALUE!</v>
      </c>
    </row>
    <row r="9013" spans="1:10" hidden="1" x14ac:dyDescent="0.3">
      <c r="A9013" s="2" t="e">
        <f>Table1[[#This Row],[Befolyt]]</f>
        <v>#VALUE!</v>
      </c>
      <c r="B9013" t="e">
        <f>Table1[[#This Row],[ÜK]]</f>
        <v>#VALUE!</v>
      </c>
      <c r="C9013" s="3" t="e">
        <f>Table1[[#This Row],[Szla]]</f>
        <v>#VALUE!</v>
      </c>
      <c r="D9013" s="6" t="e">
        <f>Table1[[#This Row],[Kelt_hó]]</f>
        <v>#VALUE!</v>
      </c>
      <c r="E9013" t="e">
        <f>Table1[[#This Row],[Vevő]]</f>
        <v>#VALUE!</v>
      </c>
      <c r="F9013" t="e">
        <f>Table1[[#This Row],[Termékkör]]</f>
        <v>#VALUE!</v>
      </c>
      <c r="G9013" s="4" t="e">
        <f>Table1[[#This Row],[SzumElad]]</f>
        <v>#VALUE!</v>
      </c>
      <c r="H9013" s="7" t="e">
        <f>Table1[[#This Row],[Jut_%]]</f>
        <v>#VALUE!</v>
      </c>
      <c r="I9013" s="4" t="e">
        <f>Table1[[#This Row],[Jut]]</f>
        <v>#VALUE!</v>
      </c>
      <c r="J9013" s="4" t="e">
        <f>Table1[[#This Row],[Column1]]</f>
        <v>#VALUE!</v>
      </c>
    </row>
    <row r="9014" spans="1:10" hidden="1" x14ac:dyDescent="0.3">
      <c r="A9014" s="2" t="e">
        <f>Table1[[#This Row],[Befolyt]]</f>
        <v>#VALUE!</v>
      </c>
      <c r="B9014" t="e">
        <f>Table1[[#This Row],[ÜK]]</f>
        <v>#VALUE!</v>
      </c>
      <c r="C9014" s="3" t="e">
        <f>Table1[[#This Row],[Szla]]</f>
        <v>#VALUE!</v>
      </c>
      <c r="D9014" s="6" t="e">
        <f>Table1[[#This Row],[Kelt_hó]]</f>
        <v>#VALUE!</v>
      </c>
      <c r="E9014" t="e">
        <f>Table1[[#This Row],[Vevő]]</f>
        <v>#VALUE!</v>
      </c>
      <c r="F9014" t="e">
        <f>Table1[[#This Row],[Termékkör]]</f>
        <v>#VALUE!</v>
      </c>
      <c r="G9014" s="4" t="e">
        <f>Table1[[#This Row],[SzumElad]]</f>
        <v>#VALUE!</v>
      </c>
      <c r="H9014" s="7" t="e">
        <f>Table1[[#This Row],[Jut_%]]</f>
        <v>#VALUE!</v>
      </c>
      <c r="I9014" s="4" t="e">
        <f>Table1[[#This Row],[Jut]]</f>
        <v>#VALUE!</v>
      </c>
      <c r="J9014" s="4" t="e">
        <f>Table1[[#This Row],[Column1]]</f>
        <v>#VALUE!</v>
      </c>
    </row>
    <row r="9015" spans="1:10" hidden="1" x14ac:dyDescent="0.3">
      <c r="A9015" s="2" t="e">
        <f>Table1[[#This Row],[Befolyt]]</f>
        <v>#VALUE!</v>
      </c>
      <c r="B9015" t="e">
        <f>Table1[[#This Row],[ÜK]]</f>
        <v>#VALUE!</v>
      </c>
      <c r="C9015" s="3" t="e">
        <f>Table1[[#This Row],[Szla]]</f>
        <v>#VALUE!</v>
      </c>
      <c r="D9015" s="6" t="e">
        <f>Table1[[#This Row],[Kelt_hó]]</f>
        <v>#VALUE!</v>
      </c>
      <c r="E9015" t="e">
        <f>Table1[[#This Row],[Vevő]]</f>
        <v>#VALUE!</v>
      </c>
      <c r="F9015" t="e">
        <f>Table1[[#This Row],[Termékkör]]</f>
        <v>#VALUE!</v>
      </c>
      <c r="G9015" s="4" t="e">
        <f>Table1[[#This Row],[SzumElad]]</f>
        <v>#VALUE!</v>
      </c>
      <c r="H9015" s="7" t="e">
        <f>Table1[[#This Row],[Jut_%]]</f>
        <v>#VALUE!</v>
      </c>
      <c r="I9015" s="4" t="e">
        <f>Table1[[#This Row],[Jut]]</f>
        <v>#VALUE!</v>
      </c>
      <c r="J9015" s="4" t="e">
        <f>Table1[[#This Row],[Column1]]</f>
        <v>#VALUE!</v>
      </c>
    </row>
    <row r="9016" spans="1:10" hidden="1" x14ac:dyDescent="0.3">
      <c r="A9016" s="2" t="e">
        <f>Table1[[#This Row],[Befolyt]]</f>
        <v>#VALUE!</v>
      </c>
      <c r="B9016" t="e">
        <f>Table1[[#This Row],[ÜK]]</f>
        <v>#VALUE!</v>
      </c>
      <c r="C9016" s="3" t="e">
        <f>Table1[[#This Row],[Szla]]</f>
        <v>#VALUE!</v>
      </c>
      <c r="D9016" s="6" t="e">
        <f>Table1[[#This Row],[Kelt_hó]]</f>
        <v>#VALUE!</v>
      </c>
      <c r="E9016" t="e">
        <f>Table1[[#This Row],[Vevő]]</f>
        <v>#VALUE!</v>
      </c>
      <c r="F9016" t="e">
        <f>Table1[[#This Row],[Termékkör]]</f>
        <v>#VALUE!</v>
      </c>
      <c r="G9016" s="4" t="e">
        <f>Table1[[#This Row],[SzumElad]]</f>
        <v>#VALUE!</v>
      </c>
      <c r="H9016" s="7" t="e">
        <f>Table1[[#This Row],[Jut_%]]</f>
        <v>#VALUE!</v>
      </c>
      <c r="I9016" s="4" t="e">
        <f>Table1[[#This Row],[Jut]]</f>
        <v>#VALUE!</v>
      </c>
      <c r="J9016" s="4" t="e">
        <f>Table1[[#This Row],[Column1]]</f>
        <v>#VALUE!</v>
      </c>
    </row>
    <row r="9017" spans="1:10" hidden="1" x14ac:dyDescent="0.3">
      <c r="A9017" s="2" t="e">
        <f>Table1[[#This Row],[Befolyt]]</f>
        <v>#VALUE!</v>
      </c>
      <c r="B9017" t="e">
        <f>Table1[[#This Row],[ÜK]]</f>
        <v>#VALUE!</v>
      </c>
      <c r="C9017" s="3" t="e">
        <f>Table1[[#This Row],[Szla]]</f>
        <v>#VALUE!</v>
      </c>
      <c r="D9017" s="6" t="e">
        <f>Table1[[#This Row],[Kelt_hó]]</f>
        <v>#VALUE!</v>
      </c>
      <c r="E9017" t="e">
        <f>Table1[[#This Row],[Vevő]]</f>
        <v>#VALUE!</v>
      </c>
      <c r="F9017" t="e">
        <f>Table1[[#This Row],[Termékkör]]</f>
        <v>#VALUE!</v>
      </c>
      <c r="G9017" s="4" t="e">
        <f>Table1[[#This Row],[SzumElad]]</f>
        <v>#VALUE!</v>
      </c>
      <c r="H9017" s="7" t="e">
        <f>Table1[[#This Row],[Jut_%]]</f>
        <v>#VALUE!</v>
      </c>
      <c r="I9017" s="4" t="e">
        <f>Table1[[#This Row],[Jut]]</f>
        <v>#VALUE!</v>
      </c>
      <c r="J9017" s="4" t="e">
        <f>Table1[[#This Row],[Column1]]</f>
        <v>#VALUE!</v>
      </c>
    </row>
    <row r="9018" spans="1:10" hidden="1" x14ac:dyDescent="0.3">
      <c r="A9018" s="2" t="e">
        <f>Table1[[#This Row],[Befolyt]]</f>
        <v>#VALUE!</v>
      </c>
      <c r="B9018" t="e">
        <f>Table1[[#This Row],[ÜK]]</f>
        <v>#VALUE!</v>
      </c>
      <c r="C9018" s="3" t="e">
        <f>Table1[[#This Row],[Szla]]</f>
        <v>#VALUE!</v>
      </c>
      <c r="D9018" s="6" t="e">
        <f>Table1[[#This Row],[Kelt_hó]]</f>
        <v>#VALUE!</v>
      </c>
      <c r="E9018" t="e">
        <f>Table1[[#This Row],[Vevő]]</f>
        <v>#VALUE!</v>
      </c>
      <c r="F9018" t="e">
        <f>Table1[[#This Row],[Termékkör]]</f>
        <v>#VALUE!</v>
      </c>
      <c r="G9018" s="4" t="e">
        <f>Table1[[#This Row],[SzumElad]]</f>
        <v>#VALUE!</v>
      </c>
      <c r="H9018" s="7" t="e">
        <f>Table1[[#This Row],[Jut_%]]</f>
        <v>#VALUE!</v>
      </c>
      <c r="I9018" s="4" t="e">
        <f>Table1[[#This Row],[Jut]]</f>
        <v>#VALUE!</v>
      </c>
      <c r="J9018" s="4" t="e">
        <f>Table1[[#This Row],[Column1]]</f>
        <v>#VALUE!</v>
      </c>
    </row>
    <row r="9019" spans="1:10" hidden="1" x14ac:dyDescent="0.3">
      <c r="A9019" s="2" t="e">
        <f>Table1[[#This Row],[Befolyt]]</f>
        <v>#VALUE!</v>
      </c>
      <c r="B9019" t="e">
        <f>Table1[[#This Row],[ÜK]]</f>
        <v>#VALUE!</v>
      </c>
      <c r="C9019" s="3" t="e">
        <f>Table1[[#This Row],[Szla]]</f>
        <v>#VALUE!</v>
      </c>
      <c r="D9019" s="6" t="e">
        <f>Table1[[#This Row],[Kelt_hó]]</f>
        <v>#VALUE!</v>
      </c>
      <c r="E9019" t="e">
        <f>Table1[[#This Row],[Vevő]]</f>
        <v>#VALUE!</v>
      </c>
      <c r="F9019" t="e">
        <f>Table1[[#This Row],[Termékkör]]</f>
        <v>#VALUE!</v>
      </c>
      <c r="G9019" s="4" t="e">
        <f>Table1[[#This Row],[SzumElad]]</f>
        <v>#VALUE!</v>
      </c>
      <c r="H9019" s="7" t="e">
        <f>Table1[[#This Row],[Jut_%]]</f>
        <v>#VALUE!</v>
      </c>
      <c r="I9019" s="4" t="e">
        <f>Table1[[#This Row],[Jut]]</f>
        <v>#VALUE!</v>
      </c>
      <c r="J9019" s="4" t="e">
        <f>Table1[[#This Row],[Column1]]</f>
        <v>#VALUE!</v>
      </c>
    </row>
    <row r="9020" spans="1:10" hidden="1" x14ac:dyDescent="0.3">
      <c r="A9020" s="2" t="e">
        <f>Table1[[#This Row],[Befolyt]]</f>
        <v>#VALUE!</v>
      </c>
      <c r="B9020" t="e">
        <f>Table1[[#This Row],[ÜK]]</f>
        <v>#VALUE!</v>
      </c>
      <c r="C9020" s="3" t="e">
        <f>Table1[[#This Row],[Szla]]</f>
        <v>#VALUE!</v>
      </c>
      <c r="D9020" s="6" t="e">
        <f>Table1[[#This Row],[Kelt_hó]]</f>
        <v>#VALUE!</v>
      </c>
      <c r="E9020" t="e">
        <f>Table1[[#This Row],[Vevő]]</f>
        <v>#VALUE!</v>
      </c>
      <c r="F9020" t="e">
        <f>Table1[[#This Row],[Termékkör]]</f>
        <v>#VALUE!</v>
      </c>
      <c r="G9020" s="4" t="e">
        <f>Table1[[#This Row],[SzumElad]]</f>
        <v>#VALUE!</v>
      </c>
      <c r="H9020" s="7" t="e">
        <f>Table1[[#This Row],[Jut_%]]</f>
        <v>#VALUE!</v>
      </c>
      <c r="I9020" s="4" t="e">
        <f>Table1[[#This Row],[Jut]]</f>
        <v>#VALUE!</v>
      </c>
      <c r="J9020" s="4" t="e">
        <f>Table1[[#This Row],[Column1]]</f>
        <v>#VALUE!</v>
      </c>
    </row>
    <row r="9021" spans="1:10" hidden="1" x14ac:dyDescent="0.3">
      <c r="A9021" s="2" t="e">
        <f>Table1[[#This Row],[Befolyt]]</f>
        <v>#VALUE!</v>
      </c>
      <c r="B9021" t="e">
        <f>Table1[[#This Row],[ÜK]]</f>
        <v>#VALUE!</v>
      </c>
      <c r="C9021" s="3" t="e">
        <f>Table1[[#This Row],[Szla]]</f>
        <v>#VALUE!</v>
      </c>
      <c r="D9021" s="6" t="e">
        <f>Table1[[#This Row],[Kelt_hó]]</f>
        <v>#VALUE!</v>
      </c>
      <c r="E9021" t="e">
        <f>Table1[[#This Row],[Vevő]]</f>
        <v>#VALUE!</v>
      </c>
      <c r="F9021" t="e">
        <f>Table1[[#This Row],[Termékkör]]</f>
        <v>#VALUE!</v>
      </c>
      <c r="G9021" s="4" t="e">
        <f>Table1[[#This Row],[SzumElad]]</f>
        <v>#VALUE!</v>
      </c>
      <c r="H9021" s="7" t="e">
        <f>Table1[[#This Row],[Jut_%]]</f>
        <v>#VALUE!</v>
      </c>
      <c r="I9021" s="4" t="e">
        <f>Table1[[#This Row],[Jut]]</f>
        <v>#VALUE!</v>
      </c>
      <c r="J9021" s="4" t="e">
        <f>Table1[[#This Row],[Column1]]</f>
        <v>#VALUE!</v>
      </c>
    </row>
    <row r="9022" spans="1:10" hidden="1" x14ac:dyDescent="0.3">
      <c r="A9022" s="2" t="e">
        <f>Table1[[#This Row],[Befolyt]]</f>
        <v>#VALUE!</v>
      </c>
      <c r="B9022" t="e">
        <f>Table1[[#This Row],[ÜK]]</f>
        <v>#VALUE!</v>
      </c>
      <c r="C9022" s="3" t="e">
        <f>Table1[[#This Row],[Szla]]</f>
        <v>#VALUE!</v>
      </c>
      <c r="D9022" s="6" t="e">
        <f>Table1[[#This Row],[Kelt_hó]]</f>
        <v>#VALUE!</v>
      </c>
      <c r="E9022" t="e">
        <f>Table1[[#This Row],[Vevő]]</f>
        <v>#VALUE!</v>
      </c>
      <c r="F9022" t="e">
        <f>Table1[[#This Row],[Termékkör]]</f>
        <v>#VALUE!</v>
      </c>
      <c r="G9022" s="4" t="e">
        <f>Table1[[#This Row],[SzumElad]]</f>
        <v>#VALUE!</v>
      </c>
      <c r="H9022" s="7" t="e">
        <f>Table1[[#This Row],[Jut_%]]</f>
        <v>#VALUE!</v>
      </c>
      <c r="I9022" s="4" t="e">
        <f>Table1[[#This Row],[Jut]]</f>
        <v>#VALUE!</v>
      </c>
      <c r="J9022" s="4" t="e">
        <f>Table1[[#This Row],[Column1]]</f>
        <v>#VALUE!</v>
      </c>
    </row>
    <row r="9023" spans="1:10" hidden="1" x14ac:dyDescent="0.3">
      <c r="A9023" s="2" t="e">
        <f>Table1[[#This Row],[Befolyt]]</f>
        <v>#VALUE!</v>
      </c>
      <c r="B9023" t="e">
        <f>Table1[[#This Row],[ÜK]]</f>
        <v>#VALUE!</v>
      </c>
      <c r="C9023" s="3" t="e">
        <f>Table1[[#This Row],[Szla]]</f>
        <v>#VALUE!</v>
      </c>
      <c r="D9023" s="6" t="e">
        <f>Table1[[#This Row],[Kelt_hó]]</f>
        <v>#VALUE!</v>
      </c>
      <c r="E9023" t="e">
        <f>Table1[[#This Row],[Vevő]]</f>
        <v>#VALUE!</v>
      </c>
      <c r="F9023" t="e">
        <f>Table1[[#This Row],[Termékkör]]</f>
        <v>#VALUE!</v>
      </c>
      <c r="G9023" s="4" t="e">
        <f>Table1[[#This Row],[SzumElad]]</f>
        <v>#VALUE!</v>
      </c>
      <c r="H9023" s="7" t="e">
        <f>Table1[[#This Row],[Jut_%]]</f>
        <v>#VALUE!</v>
      </c>
      <c r="I9023" s="4" t="e">
        <f>Table1[[#This Row],[Jut]]</f>
        <v>#VALUE!</v>
      </c>
      <c r="J9023" s="4" t="e">
        <f>Table1[[#This Row],[Column1]]</f>
        <v>#VALUE!</v>
      </c>
    </row>
    <row r="9024" spans="1:10" hidden="1" x14ac:dyDescent="0.3">
      <c r="A9024" s="2" t="e">
        <f>Table1[[#This Row],[Befolyt]]</f>
        <v>#VALUE!</v>
      </c>
      <c r="B9024" t="e">
        <f>Table1[[#This Row],[ÜK]]</f>
        <v>#VALUE!</v>
      </c>
      <c r="C9024" s="3" t="e">
        <f>Table1[[#This Row],[Szla]]</f>
        <v>#VALUE!</v>
      </c>
      <c r="D9024" s="6" t="e">
        <f>Table1[[#This Row],[Kelt_hó]]</f>
        <v>#VALUE!</v>
      </c>
      <c r="E9024" t="e">
        <f>Table1[[#This Row],[Vevő]]</f>
        <v>#VALUE!</v>
      </c>
      <c r="F9024" t="e">
        <f>Table1[[#This Row],[Termékkör]]</f>
        <v>#VALUE!</v>
      </c>
      <c r="G9024" s="4" t="e">
        <f>Table1[[#This Row],[SzumElad]]</f>
        <v>#VALUE!</v>
      </c>
      <c r="H9024" s="7" t="e">
        <f>Table1[[#This Row],[Jut_%]]</f>
        <v>#VALUE!</v>
      </c>
      <c r="I9024" s="4" t="e">
        <f>Table1[[#This Row],[Jut]]</f>
        <v>#VALUE!</v>
      </c>
      <c r="J9024" s="4" t="e">
        <f>Table1[[#This Row],[Column1]]</f>
        <v>#VALUE!</v>
      </c>
    </row>
    <row r="9025" spans="1:10" hidden="1" x14ac:dyDescent="0.3">
      <c r="A9025" s="2" t="e">
        <f>Table1[[#This Row],[Befolyt]]</f>
        <v>#VALUE!</v>
      </c>
      <c r="B9025" t="e">
        <f>Table1[[#This Row],[ÜK]]</f>
        <v>#VALUE!</v>
      </c>
      <c r="C9025" s="3" t="e">
        <f>Table1[[#This Row],[Szla]]</f>
        <v>#VALUE!</v>
      </c>
      <c r="D9025" s="6" t="e">
        <f>Table1[[#This Row],[Kelt_hó]]</f>
        <v>#VALUE!</v>
      </c>
      <c r="E9025" t="e">
        <f>Table1[[#This Row],[Vevő]]</f>
        <v>#VALUE!</v>
      </c>
      <c r="F9025" t="e">
        <f>Table1[[#This Row],[Termékkör]]</f>
        <v>#VALUE!</v>
      </c>
      <c r="G9025" s="4" t="e">
        <f>Table1[[#This Row],[SzumElad]]</f>
        <v>#VALUE!</v>
      </c>
      <c r="H9025" s="7" t="e">
        <f>Table1[[#This Row],[Jut_%]]</f>
        <v>#VALUE!</v>
      </c>
      <c r="I9025" s="4" t="e">
        <f>Table1[[#This Row],[Jut]]</f>
        <v>#VALUE!</v>
      </c>
      <c r="J9025" s="4" t="e">
        <f>Table1[[#This Row],[Column1]]</f>
        <v>#VALUE!</v>
      </c>
    </row>
    <row r="9026" spans="1:10" hidden="1" x14ac:dyDescent="0.3">
      <c r="A9026" s="2" t="e">
        <f>Table1[[#This Row],[Befolyt]]</f>
        <v>#VALUE!</v>
      </c>
      <c r="B9026" t="e">
        <f>Table1[[#This Row],[ÜK]]</f>
        <v>#VALUE!</v>
      </c>
      <c r="C9026" s="3" t="e">
        <f>Table1[[#This Row],[Szla]]</f>
        <v>#VALUE!</v>
      </c>
      <c r="D9026" s="6" t="e">
        <f>Table1[[#This Row],[Kelt_hó]]</f>
        <v>#VALUE!</v>
      </c>
      <c r="E9026" t="e">
        <f>Table1[[#This Row],[Vevő]]</f>
        <v>#VALUE!</v>
      </c>
      <c r="F9026" t="e">
        <f>Table1[[#This Row],[Termékkör]]</f>
        <v>#VALUE!</v>
      </c>
      <c r="G9026" s="4" t="e">
        <f>Table1[[#This Row],[SzumElad]]</f>
        <v>#VALUE!</v>
      </c>
      <c r="H9026" s="7" t="e">
        <f>Table1[[#This Row],[Jut_%]]</f>
        <v>#VALUE!</v>
      </c>
      <c r="I9026" s="4" t="e">
        <f>Table1[[#This Row],[Jut]]</f>
        <v>#VALUE!</v>
      </c>
      <c r="J9026" s="4" t="e">
        <f>Table1[[#This Row],[Column1]]</f>
        <v>#VALUE!</v>
      </c>
    </row>
    <row r="9027" spans="1:10" hidden="1" x14ac:dyDescent="0.3">
      <c r="A9027" s="2" t="e">
        <f>Table1[[#This Row],[Befolyt]]</f>
        <v>#VALUE!</v>
      </c>
      <c r="B9027" t="e">
        <f>Table1[[#This Row],[ÜK]]</f>
        <v>#VALUE!</v>
      </c>
      <c r="C9027" s="3" t="e">
        <f>Table1[[#This Row],[Szla]]</f>
        <v>#VALUE!</v>
      </c>
      <c r="D9027" s="6" t="e">
        <f>Table1[[#This Row],[Kelt_hó]]</f>
        <v>#VALUE!</v>
      </c>
      <c r="E9027" t="e">
        <f>Table1[[#This Row],[Vevő]]</f>
        <v>#VALUE!</v>
      </c>
      <c r="F9027" t="e">
        <f>Table1[[#This Row],[Termékkör]]</f>
        <v>#VALUE!</v>
      </c>
      <c r="G9027" s="4" t="e">
        <f>Table1[[#This Row],[SzumElad]]</f>
        <v>#VALUE!</v>
      </c>
      <c r="H9027" s="7" t="e">
        <f>Table1[[#This Row],[Jut_%]]</f>
        <v>#VALUE!</v>
      </c>
      <c r="I9027" s="4" t="e">
        <f>Table1[[#This Row],[Jut]]</f>
        <v>#VALUE!</v>
      </c>
      <c r="J9027" s="4" t="e">
        <f>Table1[[#This Row],[Column1]]</f>
        <v>#VALUE!</v>
      </c>
    </row>
    <row r="9028" spans="1:10" hidden="1" x14ac:dyDescent="0.3">
      <c r="A9028" s="2" t="e">
        <f>Table1[[#This Row],[Befolyt]]</f>
        <v>#VALUE!</v>
      </c>
      <c r="B9028" t="e">
        <f>Table1[[#This Row],[ÜK]]</f>
        <v>#VALUE!</v>
      </c>
      <c r="C9028" s="3" t="e">
        <f>Table1[[#This Row],[Szla]]</f>
        <v>#VALUE!</v>
      </c>
      <c r="D9028" s="6" t="e">
        <f>Table1[[#This Row],[Kelt_hó]]</f>
        <v>#VALUE!</v>
      </c>
      <c r="E9028" t="e">
        <f>Table1[[#This Row],[Vevő]]</f>
        <v>#VALUE!</v>
      </c>
      <c r="F9028" t="e">
        <f>Table1[[#This Row],[Termékkör]]</f>
        <v>#VALUE!</v>
      </c>
      <c r="G9028" s="4" t="e">
        <f>Table1[[#This Row],[SzumElad]]</f>
        <v>#VALUE!</v>
      </c>
      <c r="H9028" s="7" t="e">
        <f>Table1[[#This Row],[Jut_%]]</f>
        <v>#VALUE!</v>
      </c>
      <c r="I9028" s="4" t="e">
        <f>Table1[[#This Row],[Jut]]</f>
        <v>#VALUE!</v>
      </c>
      <c r="J9028" s="4" t="e">
        <f>Table1[[#This Row],[Column1]]</f>
        <v>#VALUE!</v>
      </c>
    </row>
    <row r="9029" spans="1:10" hidden="1" x14ac:dyDescent="0.3">
      <c r="A9029" s="2" t="e">
        <f>Table1[[#This Row],[Befolyt]]</f>
        <v>#VALUE!</v>
      </c>
      <c r="B9029" t="e">
        <f>Table1[[#This Row],[ÜK]]</f>
        <v>#VALUE!</v>
      </c>
      <c r="C9029" s="3" t="e">
        <f>Table1[[#This Row],[Szla]]</f>
        <v>#VALUE!</v>
      </c>
      <c r="D9029" s="6" t="e">
        <f>Table1[[#This Row],[Kelt_hó]]</f>
        <v>#VALUE!</v>
      </c>
      <c r="E9029" t="e">
        <f>Table1[[#This Row],[Vevő]]</f>
        <v>#VALUE!</v>
      </c>
      <c r="F9029" t="e">
        <f>Table1[[#This Row],[Termékkör]]</f>
        <v>#VALUE!</v>
      </c>
      <c r="G9029" s="4" t="e">
        <f>Table1[[#This Row],[SzumElad]]</f>
        <v>#VALUE!</v>
      </c>
      <c r="H9029" s="7" t="e">
        <f>Table1[[#This Row],[Jut_%]]</f>
        <v>#VALUE!</v>
      </c>
      <c r="I9029" s="4" t="e">
        <f>Table1[[#This Row],[Jut]]</f>
        <v>#VALUE!</v>
      </c>
      <c r="J9029" s="4" t="e">
        <f>Table1[[#This Row],[Column1]]</f>
        <v>#VALUE!</v>
      </c>
    </row>
    <row r="9030" spans="1:10" hidden="1" x14ac:dyDescent="0.3">
      <c r="A9030" s="2" t="e">
        <f>Table1[[#This Row],[Befolyt]]</f>
        <v>#VALUE!</v>
      </c>
      <c r="B9030" t="e">
        <f>Table1[[#This Row],[ÜK]]</f>
        <v>#VALUE!</v>
      </c>
      <c r="C9030" s="3" t="e">
        <f>Table1[[#This Row],[Szla]]</f>
        <v>#VALUE!</v>
      </c>
      <c r="D9030" s="6" t="e">
        <f>Table1[[#This Row],[Kelt_hó]]</f>
        <v>#VALUE!</v>
      </c>
      <c r="E9030" t="e">
        <f>Table1[[#This Row],[Vevő]]</f>
        <v>#VALUE!</v>
      </c>
      <c r="F9030" t="e">
        <f>Table1[[#This Row],[Termékkör]]</f>
        <v>#VALUE!</v>
      </c>
      <c r="G9030" s="4" t="e">
        <f>Table1[[#This Row],[SzumElad]]</f>
        <v>#VALUE!</v>
      </c>
      <c r="H9030" s="7" t="e">
        <f>Table1[[#This Row],[Jut_%]]</f>
        <v>#VALUE!</v>
      </c>
      <c r="I9030" s="4" t="e">
        <f>Table1[[#This Row],[Jut]]</f>
        <v>#VALUE!</v>
      </c>
      <c r="J9030" s="4" t="e">
        <f>Table1[[#This Row],[Column1]]</f>
        <v>#VALUE!</v>
      </c>
    </row>
    <row r="9031" spans="1:10" hidden="1" x14ac:dyDescent="0.3">
      <c r="A9031" s="2" t="e">
        <f>Table1[[#This Row],[Befolyt]]</f>
        <v>#VALUE!</v>
      </c>
      <c r="B9031" t="e">
        <f>Table1[[#This Row],[ÜK]]</f>
        <v>#VALUE!</v>
      </c>
      <c r="C9031" s="3" t="e">
        <f>Table1[[#This Row],[Szla]]</f>
        <v>#VALUE!</v>
      </c>
      <c r="D9031" s="6" t="e">
        <f>Table1[[#This Row],[Kelt_hó]]</f>
        <v>#VALUE!</v>
      </c>
      <c r="E9031" t="e">
        <f>Table1[[#This Row],[Vevő]]</f>
        <v>#VALUE!</v>
      </c>
      <c r="F9031" t="e">
        <f>Table1[[#This Row],[Termékkör]]</f>
        <v>#VALUE!</v>
      </c>
      <c r="G9031" s="4" t="e">
        <f>Table1[[#This Row],[SzumElad]]</f>
        <v>#VALUE!</v>
      </c>
      <c r="H9031" s="7" t="e">
        <f>Table1[[#This Row],[Jut_%]]</f>
        <v>#VALUE!</v>
      </c>
      <c r="I9031" s="4" t="e">
        <f>Table1[[#This Row],[Jut]]</f>
        <v>#VALUE!</v>
      </c>
      <c r="J9031" s="4" t="e">
        <f>Table1[[#This Row],[Column1]]</f>
        <v>#VALUE!</v>
      </c>
    </row>
    <row r="9032" spans="1:10" hidden="1" x14ac:dyDescent="0.3">
      <c r="A9032" s="2" t="e">
        <f>Table1[[#This Row],[Befolyt]]</f>
        <v>#VALUE!</v>
      </c>
      <c r="B9032" t="e">
        <f>Table1[[#This Row],[ÜK]]</f>
        <v>#VALUE!</v>
      </c>
      <c r="C9032" s="3" t="e">
        <f>Table1[[#This Row],[Szla]]</f>
        <v>#VALUE!</v>
      </c>
      <c r="D9032" s="6" t="e">
        <f>Table1[[#This Row],[Kelt_hó]]</f>
        <v>#VALUE!</v>
      </c>
      <c r="E9032" t="e">
        <f>Table1[[#This Row],[Vevő]]</f>
        <v>#VALUE!</v>
      </c>
      <c r="F9032" t="e">
        <f>Table1[[#This Row],[Termékkör]]</f>
        <v>#VALUE!</v>
      </c>
      <c r="G9032" s="4" t="e">
        <f>Table1[[#This Row],[SzumElad]]</f>
        <v>#VALUE!</v>
      </c>
      <c r="H9032" s="7" t="e">
        <f>Table1[[#This Row],[Jut_%]]</f>
        <v>#VALUE!</v>
      </c>
      <c r="I9032" s="4" t="e">
        <f>Table1[[#This Row],[Jut]]</f>
        <v>#VALUE!</v>
      </c>
      <c r="J9032" s="4" t="e">
        <f>Table1[[#This Row],[Column1]]</f>
        <v>#VALUE!</v>
      </c>
    </row>
    <row r="9033" spans="1:10" hidden="1" x14ac:dyDescent="0.3">
      <c r="A9033" s="2" t="e">
        <f>Table1[[#This Row],[Befolyt]]</f>
        <v>#VALUE!</v>
      </c>
      <c r="B9033" t="e">
        <f>Table1[[#This Row],[ÜK]]</f>
        <v>#VALUE!</v>
      </c>
      <c r="C9033" s="3" t="e">
        <f>Table1[[#This Row],[Szla]]</f>
        <v>#VALUE!</v>
      </c>
      <c r="D9033" s="6" t="e">
        <f>Table1[[#This Row],[Kelt_hó]]</f>
        <v>#VALUE!</v>
      </c>
      <c r="E9033" t="e">
        <f>Table1[[#This Row],[Vevő]]</f>
        <v>#VALUE!</v>
      </c>
      <c r="F9033" t="e">
        <f>Table1[[#This Row],[Termékkör]]</f>
        <v>#VALUE!</v>
      </c>
      <c r="G9033" s="4" t="e">
        <f>Table1[[#This Row],[SzumElad]]</f>
        <v>#VALUE!</v>
      </c>
      <c r="H9033" s="7" t="e">
        <f>Table1[[#This Row],[Jut_%]]</f>
        <v>#VALUE!</v>
      </c>
      <c r="I9033" s="4" t="e">
        <f>Table1[[#This Row],[Jut]]</f>
        <v>#VALUE!</v>
      </c>
      <c r="J9033" s="4" t="e">
        <f>Table1[[#This Row],[Column1]]</f>
        <v>#VALUE!</v>
      </c>
    </row>
    <row r="9034" spans="1:10" hidden="1" x14ac:dyDescent="0.3">
      <c r="A9034" s="2" t="e">
        <f>Table1[[#This Row],[Befolyt]]</f>
        <v>#VALUE!</v>
      </c>
      <c r="B9034" t="e">
        <f>Table1[[#This Row],[ÜK]]</f>
        <v>#VALUE!</v>
      </c>
      <c r="C9034" s="3" t="e">
        <f>Table1[[#This Row],[Szla]]</f>
        <v>#VALUE!</v>
      </c>
      <c r="D9034" s="6" t="e">
        <f>Table1[[#This Row],[Kelt_hó]]</f>
        <v>#VALUE!</v>
      </c>
      <c r="E9034" t="e">
        <f>Table1[[#This Row],[Vevő]]</f>
        <v>#VALUE!</v>
      </c>
      <c r="F9034" t="e">
        <f>Table1[[#This Row],[Termékkör]]</f>
        <v>#VALUE!</v>
      </c>
      <c r="G9034" s="4" t="e">
        <f>Table1[[#This Row],[SzumElad]]</f>
        <v>#VALUE!</v>
      </c>
      <c r="H9034" s="7" t="e">
        <f>Table1[[#This Row],[Jut_%]]</f>
        <v>#VALUE!</v>
      </c>
      <c r="I9034" s="4" t="e">
        <f>Table1[[#This Row],[Jut]]</f>
        <v>#VALUE!</v>
      </c>
      <c r="J9034" s="4" t="e">
        <f>Table1[[#This Row],[Column1]]</f>
        <v>#VALUE!</v>
      </c>
    </row>
    <row r="9035" spans="1:10" hidden="1" x14ac:dyDescent="0.3">
      <c r="A9035" s="2" t="e">
        <f>Table1[[#This Row],[Befolyt]]</f>
        <v>#VALUE!</v>
      </c>
      <c r="B9035" t="e">
        <f>Table1[[#This Row],[ÜK]]</f>
        <v>#VALUE!</v>
      </c>
      <c r="C9035" s="3" t="e">
        <f>Table1[[#This Row],[Szla]]</f>
        <v>#VALUE!</v>
      </c>
      <c r="D9035" s="6" t="e">
        <f>Table1[[#This Row],[Kelt_hó]]</f>
        <v>#VALUE!</v>
      </c>
      <c r="E9035" t="e">
        <f>Table1[[#This Row],[Vevő]]</f>
        <v>#VALUE!</v>
      </c>
      <c r="F9035" t="e">
        <f>Table1[[#This Row],[Termékkör]]</f>
        <v>#VALUE!</v>
      </c>
      <c r="G9035" s="4" t="e">
        <f>Table1[[#This Row],[SzumElad]]</f>
        <v>#VALUE!</v>
      </c>
      <c r="H9035" s="7" t="e">
        <f>Table1[[#This Row],[Jut_%]]</f>
        <v>#VALUE!</v>
      </c>
      <c r="I9035" s="4" t="e">
        <f>Table1[[#This Row],[Jut]]</f>
        <v>#VALUE!</v>
      </c>
      <c r="J9035" s="4" t="e">
        <f>Table1[[#This Row],[Column1]]</f>
        <v>#VALUE!</v>
      </c>
    </row>
    <row r="9036" spans="1:10" hidden="1" x14ac:dyDescent="0.3">
      <c r="A9036" s="2" t="e">
        <f>Table1[[#This Row],[Befolyt]]</f>
        <v>#VALUE!</v>
      </c>
      <c r="B9036" t="e">
        <f>Table1[[#This Row],[ÜK]]</f>
        <v>#VALUE!</v>
      </c>
      <c r="C9036" s="3" t="e">
        <f>Table1[[#This Row],[Szla]]</f>
        <v>#VALUE!</v>
      </c>
      <c r="D9036" s="6" t="e">
        <f>Table1[[#This Row],[Kelt_hó]]</f>
        <v>#VALUE!</v>
      </c>
      <c r="E9036" t="e">
        <f>Table1[[#This Row],[Vevő]]</f>
        <v>#VALUE!</v>
      </c>
      <c r="F9036" t="e">
        <f>Table1[[#This Row],[Termékkör]]</f>
        <v>#VALUE!</v>
      </c>
      <c r="G9036" s="4" t="e">
        <f>Table1[[#This Row],[SzumElad]]</f>
        <v>#VALUE!</v>
      </c>
      <c r="H9036" s="7" t="e">
        <f>Table1[[#This Row],[Jut_%]]</f>
        <v>#VALUE!</v>
      </c>
      <c r="I9036" s="4" t="e">
        <f>Table1[[#This Row],[Jut]]</f>
        <v>#VALUE!</v>
      </c>
      <c r="J9036" s="4" t="e">
        <f>Table1[[#This Row],[Column1]]</f>
        <v>#VALUE!</v>
      </c>
    </row>
    <row r="9037" spans="1:10" hidden="1" x14ac:dyDescent="0.3">
      <c r="A9037" s="2" t="e">
        <f>Table1[[#This Row],[Befolyt]]</f>
        <v>#VALUE!</v>
      </c>
      <c r="B9037" t="e">
        <f>Table1[[#This Row],[ÜK]]</f>
        <v>#VALUE!</v>
      </c>
      <c r="C9037" s="3" t="e">
        <f>Table1[[#This Row],[Szla]]</f>
        <v>#VALUE!</v>
      </c>
      <c r="D9037" s="6" t="e">
        <f>Table1[[#This Row],[Kelt_hó]]</f>
        <v>#VALUE!</v>
      </c>
      <c r="E9037" t="e">
        <f>Table1[[#This Row],[Vevő]]</f>
        <v>#VALUE!</v>
      </c>
      <c r="F9037" t="e">
        <f>Table1[[#This Row],[Termékkör]]</f>
        <v>#VALUE!</v>
      </c>
      <c r="G9037" s="4" t="e">
        <f>Table1[[#This Row],[SzumElad]]</f>
        <v>#VALUE!</v>
      </c>
      <c r="H9037" s="7" t="e">
        <f>Table1[[#This Row],[Jut_%]]</f>
        <v>#VALUE!</v>
      </c>
      <c r="I9037" s="4" t="e">
        <f>Table1[[#This Row],[Jut]]</f>
        <v>#VALUE!</v>
      </c>
      <c r="J9037" s="4" t="e">
        <f>Table1[[#This Row],[Column1]]</f>
        <v>#VALUE!</v>
      </c>
    </row>
    <row r="9038" spans="1:10" hidden="1" x14ac:dyDescent="0.3">
      <c r="A9038" s="2" t="e">
        <f>Table1[[#This Row],[Befolyt]]</f>
        <v>#VALUE!</v>
      </c>
      <c r="B9038" t="e">
        <f>Table1[[#This Row],[ÜK]]</f>
        <v>#VALUE!</v>
      </c>
      <c r="C9038" s="3" t="e">
        <f>Table1[[#This Row],[Szla]]</f>
        <v>#VALUE!</v>
      </c>
      <c r="D9038" s="6" t="e">
        <f>Table1[[#This Row],[Kelt_hó]]</f>
        <v>#VALUE!</v>
      </c>
      <c r="E9038" t="e">
        <f>Table1[[#This Row],[Vevő]]</f>
        <v>#VALUE!</v>
      </c>
      <c r="F9038" t="e">
        <f>Table1[[#This Row],[Termékkör]]</f>
        <v>#VALUE!</v>
      </c>
      <c r="G9038" s="4" t="e">
        <f>Table1[[#This Row],[SzumElad]]</f>
        <v>#VALUE!</v>
      </c>
      <c r="H9038" s="7" t="e">
        <f>Table1[[#This Row],[Jut_%]]</f>
        <v>#VALUE!</v>
      </c>
      <c r="I9038" s="4" t="e">
        <f>Table1[[#This Row],[Jut]]</f>
        <v>#VALUE!</v>
      </c>
      <c r="J9038" s="4" t="e">
        <f>Table1[[#This Row],[Column1]]</f>
        <v>#VALUE!</v>
      </c>
    </row>
    <row r="9039" spans="1:10" hidden="1" x14ac:dyDescent="0.3">
      <c r="A9039" s="2" t="e">
        <f>Table1[[#This Row],[Befolyt]]</f>
        <v>#VALUE!</v>
      </c>
      <c r="B9039" t="e">
        <f>Table1[[#This Row],[ÜK]]</f>
        <v>#VALUE!</v>
      </c>
      <c r="C9039" s="3" t="e">
        <f>Table1[[#This Row],[Szla]]</f>
        <v>#VALUE!</v>
      </c>
      <c r="D9039" s="6" t="e">
        <f>Table1[[#This Row],[Kelt_hó]]</f>
        <v>#VALUE!</v>
      </c>
      <c r="E9039" t="e">
        <f>Table1[[#This Row],[Vevő]]</f>
        <v>#VALUE!</v>
      </c>
      <c r="F9039" t="e">
        <f>Table1[[#This Row],[Termékkör]]</f>
        <v>#VALUE!</v>
      </c>
      <c r="G9039" s="4" t="e">
        <f>Table1[[#This Row],[SzumElad]]</f>
        <v>#VALUE!</v>
      </c>
      <c r="H9039" s="7" t="e">
        <f>Table1[[#This Row],[Jut_%]]</f>
        <v>#VALUE!</v>
      </c>
      <c r="I9039" s="4" t="e">
        <f>Table1[[#This Row],[Jut]]</f>
        <v>#VALUE!</v>
      </c>
      <c r="J9039" s="4" t="e">
        <f>Table1[[#This Row],[Column1]]</f>
        <v>#VALUE!</v>
      </c>
    </row>
    <row r="9040" spans="1:10" hidden="1" x14ac:dyDescent="0.3">
      <c r="A9040" s="2" t="e">
        <f>Table1[[#This Row],[Befolyt]]</f>
        <v>#VALUE!</v>
      </c>
      <c r="B9040" t="e">
        <f>Table1[[#This Row],[ÜK]]</f>
        <v>#VALUE!</v>
      </c>
      <c r="C9040" s="3" t="e">
        <f>Table1[[#This Row],[Szla]]</f>
        <v>#VALUE!</v>
      </c>
      <c r="D9040" s="6" t="e">
        <f>Table1[[#This Row],[Kelt_hó]]</f>
        <v>#VALUE!</v>
      </c>
      <c r="E9040" t="e">
        <f>Table1[[#This Row],[Vevő]]</f>
        <v>#VALUE!</v>
      </c>
      <c r="F9040" t="e">
        <f>Table1[[#This Row],[Termékkör]]</f>
        <v>#VALUE!</v>
      </c>
      <c r="G9040" s="4" t="e">
        <f>Table1[[#This Row],[SzumElad]]</f>
        <v>#VALUE!</v>
      </c>
      <c r="H9040" s="7" t="e">
        <f>Table1[[#This Row],[Jut_%]]</f>
        <v>#VALUE!</v>
      </c>
      <c r="I9040" s="4" t="e">
        <f>Table1[[#This Row],[Jut]]</f>
        <v>#VALUE!</v>
      </c>
      <c r="J9040" s="4" t="e">
        <f>Table1[[#This Row],[Column1]]</f>
        <v>#VALUE!</v>
      </c>
    </row>
    <row r="9041" spans="1:10" hidden="1" x14ac:dyDescent="0.3">
      <c r="A9041" s="2" t="e">
        <f>Table1[[#This Row],[Befolyt]]</f>
        <v>#VALUE!</v>
      </c>
      <c r="B9041" t="e">
        <f>Table1[[#This Row],[ÜK]]</f>
        <v>#VALUE!</v>
      </c>
      <c r="C9041" s="3" t="e">
        <f>Table1[[#This Row],[Szla]]</f>
        <v>#VALUE!</v>
      </c>
      <c r="D9041" s="6" t="e">
        <f>Table1[[#This Row],[Kelt_hó]]</f>
        <v>#VALUE!</v>
      </c>
      <c r="E9041" t="e">
        <f>Table1[[#This Row],[Vevő]]</f>
        <v>#VALUE!</v>
      </c>
      <c r="F9041" t="e">
        <f>Table1[[#This Row],[Termékkör]]</f>
        <v>#VALUE!</v>
      </c>
      <c r="G9041" s="4" t="e">
        <f>Table1[[#This Row],[SzumElad]]</f>
        <v>#VALUE!</v>
      </c>
      <c r="H9041" s="7" t="e">
        <f>Table1[[#This Row],[Jut_%]]</f>
        <v>#VALUE!</v>
      </c>
      <c r="I9041" s="4" t="e">
        <f>Table1[[#This Row],[Jut]]</f>
        <v>#VALUE!</v>
      </c>
      <c r="J9041" s="4" t="e">
        <f>Table1[[#This Row],[Column1]]</f>
        <v>#VALUE!</v>
      </c>
    </row>
    <row r="9042" spans="1:10" hidden="1" x14ac:dyDescent="0.3">
      <c r="A9042" s="2" t="e">
        <f>Table1[[#This Row],[Befolyt]]</f>
        <v>#VALUE!</v>
      </c>
      <c r="B9042" t="e">
        <f>Table1[[#This Row],[ÜK]]</f>
        <v>#VALUE!</v>
      </c>
      <c r="C9042" s="3" t="e">
        <f>Table1[[#This Row],[Szla]]</f>
        <v>#VALUE!</v>
      </c>
      <c r="D9042" s="6" t="e">
        <f>Table1[[#This Row],[Kelt_hó]]</f>
        <v>#VALUE!</v>
      </c>
      <c r="E9042" t="e">
        <f>Table1[[#This Row],[Vevő]]</f>
        <v>#VALUE!</v>
      </c>
      <c r="F9042" t="e">
        <f>Table1[[#This Row],[Termékkör]]</f>
        <v>#VALUE!</v>
      </c>
      <c r="G9042" s="4" t="e">
        <f>Table1[[#This Row],[SzumElad]]</f>
        <v>#VALUE!</v>
      </c>
      <c r="H9042" s="7" t="e">
        <f>Table1[[#This Row],[Jut_%]]</f>
        <v>#VALUE!</v>
      </c>
      <c r="I9042" s="4" t="e">
        <f>Table1[[#This Row],[Jut]]</f>
        <v>#VALUE!</v>
      </c>
      <c r="J9042" s="4" t="e">
        <f>Table1[[#This Row],[Column1]]</f>
        <v>#VALUE!</v>
      </c>
    </row>
    <row r="9043" spans="1:10" hidden="1" x14ac:dyDescent="0.3">
      <c r="A9043" s="2" t="e">
        <f>Table1[[#This Row],[Befolyt]]</f>
        <v>#VALUE!</v>
      </c>
      <c r="B9043" t="e">
        <f>Table1[[#This Row],[ÜK]]</f>
        <v>#VALUE!</v>
      </c>
      <c r="C9043" s="3" t="e">
        <f>Table1[[#This Row],[Szla]]</f>
        <v>#VALUE!</v>
      </c>
      <c r="D9043" s="6" t="e">
        <f>Table1[[#This Row],[Kelt_hó]]</f>
        <v>#VALUE!</v>
      </c>
      <c r="E9043" t="e">
        <f>Table1[[#This Row],[Vevő]]</f>
        <v>#VALUE!</v>
      </c>
      <c r="F9043" t="e">
        <f>Table1[[#This Row],[Termékkör]]</f>
        <v>#VALUE!</v>
      </c>
      <c r="G9043" s="4" t="e">
        <f>Table1[[#This Row],[SzumElad]]</f>
        <v>#VALUE!</v>
      </c>
      <c r="H9043" s="7" t="e">
        <f>Table1[[#This Row],[Jut_%]]</f>
        <v>#VALUE!</v>
      </c>
      <c r="I9043" s="4" t="e">
        <f>Table1[[#This Row],[Jut]]</f>
        <v>#VALUE!</v>
      </c>
      <c r="J9043" s="4" t="e">
        <f>Table1[[#This Row],[Column1]]</f>
        <v>#VALUE!</v>
      </c>
    </row>
    <row r="9044" spans="1:10" hidden="1" x14ac:dyDescent="0.3">
      <c r="A9044" s="2" t="e">
        <f>Table1[[#This Row],[Befolyt]]</f>
        <v>#VALUE!</v>
      </c>
      <c r="B9044" t="e">
        <f>Table1[[#This Row],[ÜK]]</f>
        <v>#VALUE!</v>
      </c>
      <c r="C9044" s="3" t="e">
        <f>Table1[[#This Row],[Szla]]</f>
        <v>#VALUE!</v>
      </c>
      <c r="D9044" s="6" t="e">
        <f>Table1[[#This Row],[Kelt_hó]]</f>
        <v>#VALUE!</v>
      </c>
      <c r="E9044" t="e">
        <f>Table1[[#This Row],[Vevő]]</f>
        <v>#VALUE!</v>
      </c>
      <c r="F9044" t="e">
        <f>Table1[[#This Row],[Termékkör]]</f>
        <v>#VALUE!</v>
      </c>
      <c r="G9044" s="4" t="e">
        <f>Table1[[#This Row],[SzumElad]]</f>
        <v>#VALUE!</v>
      </c>
      <c r="H9044" s="7" t="e">
        <f>Table1[[#This Row],[Jut_%]]</f>
        <v>#VALUE!</v>
      </c>
      <c r="I9044" s="4" t="e">
        <f>Table1[[#This Row],[Jut]]</f>
        <v>#VALUE!</v>
      </c>
      <c r="J9044" s="4" t="e">
        <f>Table1[[#This Row],[Column1]]</f>
        <v>#VALUE!</v>
      </c>
    </row>
    <row r="9045" spans="1:10" hidden="1" x14ac:dyDescent="0.3">
      <c r="A9045" s="2" t="e">
        <f>Table1[[#This Row],[Befolyt]]</f>
        <v>#VALUE!</v>
      </c>
      <c r="B9045" t="e">
        <f>Table1[[#This Row],[ÜK]]</f>
        <v>#VALUE!</v>
      </c>
      <c r="C9045" s="3" t="e">
        <f>Table1[[#This Row],[Szla]]</f>
        <v>#VALUE!</v>
      </c>
      <c r="D9045" s="6" t="e">
        <f>Table1[[#This Row],[Kelt_hó]]</f>
        <v>#VALUE!</v>
      </c>
      <c r="E9045" t="e">
        <f>Table1[[#This Row],[Vevő]]</f>
        <v>#VALUE!</v>
      </c>
      <c r="F9045" t="e">
        <f>Table1[[#This Row],[Termékkör]]</f>
        <v>#VALUE!</v>
      </c>
      <c r="G9045" s="4" t="e">
        <f>Table1[[#This Row],[SzumElad]]</f>
        <v>#VALUE!</v>
      </c>
      <c r="H9045" s="7" t="e">
        <f>Table1[[#This Row],[Jut_%]]</f>
        <v>#VALUE!</v>
      </c>
      <c r="I9045" s="4" t="e">
        <f>Table1[[#This Row],[Jut]]</f>
        <v>#VALUE!</v>
      </c>
      <c r="J9045" s="4" t="e">
        <f>Table1[[#This Row],[Column1]]</f>
        <v>#VALUE!</v>
      </c>
    </row>
    <row r="9046" spans="1:10" hidden="1" x14ac:dyDescent="0.3">
      <c r="A9046" s="2" t="e">
        <f>Table1[[#This Row],[Befolyt]]</f>
        <v>#VALUE!</v>
      </c>
      <c r="B9046" t="e">
        <f>Table1[[#This Row],[ÜK]]</f>
        <v>#VALUE!</v>
      </c>
      <c r="C9046" s="3" t="e">
        <f>Table1[[#This Row],[Szla]]</f>
        <v>#VALUE!</v>
      </c>
      <c r="D9046" s="6" t="e">
        <f>Table1[[#This Row],[Kelt_hó]]</f>
        <v>#VALUE!</v>
      </c>
      <c r="E9046" t="e">
        <f>Table1[[#This Row],[Vevő]]</f>
        <v>#VALUE!</v>
      </c>
      <c r="F9046" t="e">
        <f>Table1[[#This Row],[Termékkör]]</f>
        <v>#VALUE!</v>
      </c>
      <c r="G9046" s="4" t="e">
        <f>Table1[[#This Row],[SzumElad]]</f>
        <v>#VALUE!</v>
      </c>
      <c r="H9046" s="7" t="e">
        <f>Table1[[#This Row],[Jut_%]]</f>
        <v>#VALUE!</v>
      </c>
      <c r="I9046" s="4" t="e">
        <f>Table1[[#This Row],[Jut]]</f>
        <v>#VALUE!</v>
      </c>
      <c r="J9046" s="4" t="e">
        <f>Table1[[#This Row],[Column1]]</f>
        <v>#VALUE!</v>
      </c>
    </row>
    <row r="9047" spans="1:10" hidden="1" x14ac:dyDescent="0.3">
      <c r="A9047" s="2" t="e">
        <f>Table1[[#This Row],[Befolyt]]</f>
        <v>#VALUE!</v>
      </c>
      <c r="B9047" t="e">
        <f>Table1[[#This Row],[ÜK]]</f>
        <v>#VALUE!</v>
      </c>
      <c r="C9047" s="3" t="e">
        <f>Table1[[#This Row],[Szla]]</f>
        <v>#VALUE!</v>
      </c>
      <c r="D9047" s="6" t="e">
        <f>Table1[[#This Row],[Kelt_hó]]</f>
        <v>#VALUE!</v>
      </c>
      <c r="E9047" t="e">
        <f>Table1[[#This Row],[Vevő]]</f>
        <v>#VALUE!</v>
      </c>
      <c r="F9047" t="e">
        <f>Table1[[#This Row],[Termékkör]]</f>
        <v>#VALUE!</v>
      </c>
      <c r="G9047" s="4" t="e">
        <f>Table1[[#This Row],[SzumElad]]</f>
        <v>#VALUE!</v>
      </c>
      <c r="H9047" s="7" t="e">
        <f>Table1[[#This Row],[Jut_%]]</f>
        <v>#VALUE!</v>
      </c>
      <c r="I9047" s="4" t="e">
        <f>Table1[[#This Row],[Jut]]</f>
        <v>#VALUE!</v>
      </c>
      <c r="J9047" s="4" t="e">
        <f>Table1[[#This Row],[Column1]]</f>
        <v>#VALUE!</v>
      </c>
    </row>
    <row r="9048" spans="1:10" hidden="1" x14ac:dyDescent="0.3">
      <c r="A9048" s="2" t="e">
        <f>Table1[[#This Row],[Befolyt]]</f>
        <v>#VALUE!</v>
      </c>
      <c r="B9048" t="e">
        <f>Table1[[#This Row],[ÜK]]</f>
        <v>#VALUE!</v>
      </c>
      <c r="C9048" s="3" t="e">
        <f>Table1[[#This Row],[Szla]]</f>
        <v>#VALUE!</v>
      </c>
      <c r="D9048" s="6" t="e">
        <f>Table1[[#This Row],[Kelt_hó]]</f>
        <v>#VALUE!</v>
      </c>
      <c r="E9048" t="e">
        <f>Table1[[#This Row],[Vevő]]</f>
        <v>#VALUE!</v>
      </c>
      <c r="F9048" t="e">
        <f>Table1[[#This Row],[Termékkör]]</f>
        <v>#VALUE!</v>
      </c>
      <c r="G9048" s="4" t="e">
        <f>Table1[[#This Row],[SzumElad]]</f>
        <v>#VALUE!</v>
      </c>
      <c r="H9048" s="7" t="e">
        <f>Table1[[#This Row],[Jut_%]]</f>
        <v>#VALUE!</v>
      </c>
      <c r="I9048" s="4" t="e">
        <f>Table1[[#This Row],[Jut]]</f>
        <v>#VALUE!</v>
      </c>
      <c r="J9048" s="4" t="e">
        <f>Table1[[#This Row],[Column1]]</f>
        <v>#VALUE!</v>
      </c>
    </row>
    <row r="9049" spans="1:10" hidden="1" x14ac:dyDescent="0.3">
      <c r="A9049" s="2" t="e">
        <f>Table1[[#This Row],[Befolyt]]</f>
        <v>#VALUE!</v>
      </c>
      <c r="B9049" t="e">
        <f>Table1[[#This Row],[ÜK]]</f>
        <v>#VALUE!</v>
      </c>
      <c r="C9049" s="3" t="e">
        <f>Table1[[#This Row],[Szla]]</f>
        <v>#VALUE!</v>
      </c>
      <c r="D9049" s="6" t="e">
        <f>Table1[[#This Row],[Kelt_hó]]</f>
        <v>#VALUE!</v>
      </c>
      <c r="E9049" t="e">
        <f>Table1[[#This Row],[Vevő]]</f>
        <v>#VALUE!</v>
      </c>
      <c r="F9049" t="e">
        <f>Table1[[#This Row],[Termékkör]]</f>
        <v>#VALUE!</v>
      </c>
      <c r="G9049" s="4" t="e">
        <f>Table1[[#This Row],[SzumElad]]</f>
        <v>#VALUE!</v>
      </c>
      <c r="H9049" s="7" t="e">
        <f>Table1[[#This Row],[Jut_%]]</f>
        <v>#VALUE!</v>
      </c>
      <c r="I9049" s="4" t="e">
        <f>Table1[[#This Row],[Jut]]</f>
        <v>#VALUE!</v>
      </c>
      <c r="J9049" s="4" t="e">
        <f>Table1[[#This Row],[Column1]]</f>
        <v>#VALUE!</v>
      </c>
    </row>
    <row r="9050" spans="1:10" hidden="1" x14ac:dyDescent="0.3">
      <c r="A9050" s="2" t="e">
        <f>Table1[[#This Row],[Befolyt]]</f>
        <v>#VALUE!</v>
      </c>
      <c r="B9050" t="e">
        <f>Table1[[#This Row],[ÜK]]</f>
        <v>#VALUE!</v>
      </c>
      <c r="C9050" s="3" t="e">
        <f>Table1[[#This Row],[Szla]]</f>
        <v>#VALUE!</v>
      </c>
      <c r="D9050" s="6" t="e">
        <f>Table1[[#This Row],[Kelt_hó]]</f>
        <v>#VALUE!</v>
      </c>
      <c r="E9050" t="e">
        <f>Table1[[#This Row],[Vevő]]</f>
        <v>#VALUE!</v>
      </c>
      <c r="F9050" t="e">
        <f>Table1[[#This Row],[Termékkör]]</f>
        <v>#VALUE!</v>
      </c>
      <c r="G9050" s="4" t="e">
        <f>Table1[[#This Row],[SzumElad]]</f>
        <v>#VALUE!</v>
      </c>
      <c r="H9050" s="7" t="e">
        <f>Table1[[#This Row],[Jut_%]]</f>
        <v>#VALUE!</v>
      </c>
      <c r="I9050" s="4" t="e">
        <f>Table1[[#This Row],[Jut]]</f>
        <v>#VALUE!</v>
      </c>
      <c r="J9050" s="4" t="e">
        <f>Table1[[#This Row],[Column1]]</f>
        <v>#VALUE!</v>
      </c>
    </row>
    <row r="9051" spans="1:10" hidden="1" x14ac:dyDescent="0.3">
      <c r="A9051" s="2" t="e">
        <f>Table1[[#This Row],[Befolyt]]</f>
        <v>#VALUE!</v>
      </c>
      <c r="B9051" t="e">
        <f>Table1[[#This Row],[ÜK]]</f>
        <v>#VALUE!</v>
      </c>
      <c r="C9051" s="3" t="e">
        <f>Table1[[#This Row],[Szla]]</f>
        <v>#VALUE!</v>
      </c>
      <c r="D9051" s="6" t="e">
        <f>Table1[[#This Row],[Kelt_hó]]</f>
        <v>#VALUE!</v>
      </c>
      <c r="E9051" t="e">
        <f>Table1[[#This Row],[Vevő]]</f>
        <v>#VALUE!</v>
      </c>
      <c r="F9051" t="e">
        <f>Table1[[#This Row],[Termékkör]]</f>
        <v>#VALUE!</v>
      </c>
      <c r="G9051" s="4" t="e">
        <f>Table1[[#This Row],[SzumElad]]</f>
        <v>#VALUE!</v>
      </c>
      <c r="H9051" s="7" t="e">
        <f>Table1[[#This Row],[Jut_%]]</f>
        <v>#VALUE!</v>
      </c>
      <c r="I9051" s="4" t="e">
        <f>Table1[[#This Row],[Jut]]</f>
        <v>#VALUE!</v>
      </c>
      <c r="J9051" s="4" t="e">
        <f>Table1[[#This Row],[Column1]]</f>
        <v>#VALUE!</v>
      </c>
    </row>
    <row r="9052" spans="1:10" hidden="1" x14ac:dyDescent="0.3">
      <c r="A9052" s="2" t="e">
        <f>Table1[[#This Row],[Befolyt]]</f>
        <v>#VALUE!</v>
      </c>
      <c r="B9052" t="e">
        <f>Table1[[#This Row],[ÜK]]</f>
        <v>#VALUE!</v>
      </c>
      <c r="C9052" s="3" t="e">
        <f>Table1[[#This Row],[Szla]]</f>
        <v>#VALUE!</v>
      </c>
      <c r="D9052" s="6" t="e">
        <f>Table1[[#This Row],[Kelt_hó]]</f>
        <v>#VALUE!</v>
      </c>
      <c r="E9052" t="e">
        <f>Table1[[#This Row],[Vevő]]</f>
        <v>#VALUE!</v>
      </c>
      <c r="F9052" t="e">
        <f>Table1[[#This Row],[Termékkör]]</f>
        <v>#VALUE!</v>
      </c>
      <c r="G9052" s="4" t="e">
        <f>Table1[[#This Row],[SzumElad]]</f>
        <v>#VALUE!</v>
      </c>
      <c r="H9052" s="7" t="e">
        <f>Table1[[#This Row],[Jut_%]]</f>
        <v>#VALUE!</v>
      </c>
      <c r="I9052" s="4" t="e">
        <f>Table1[[#This Row],[Jut]]</f>
        <v>#VALUE!</v>
      </c>
      <c r="J9052" s="4" t="e">
        <f>Table1[[#This Row],[Column1]]</f>
        <v>#VALUE!</v>
      </c>
    </row>
    <row r="9053" spans="1:10" hidden="1" x14ac:dyDescent="0.3">
      <c r="A9053" s="2" t="e">
        <f>Table1[[#This Row],[Befolyt]]</f>
        <v>#VALUE!</v>
      </c>
      <c r="B9053" t="e">
        <f>Table1[[#This Row],[ÜK]]</f>
        <v>#VALUE!</v>
      </c>
      <c r="C9053" s="3" t="e">
        <f>Table1[[#This Row],[Szla]]</f>
        <v>#VALUE!</v>
      </c>
      <c r="D9053" s="6" t="e">
        <f>Table1[[#This Row],[Kelt_hó]]</f>
        <v>#VALUE!</v>
      </c>
      <c r="E9053" t="e">
        <f>Table1[[#This Row],[Vevő]]</f>
        <v>#VALUE!</v>
      </c>
      <c r="F9053" t="e">
        <f>Table1[[#This Row],[Termékkör]]</f>
        <v>#VALUE!</v>
      </c>
      <c r="G9053" s="4" t="e">
        <f>Table1[[#This Row],[SzumElad]]</f>
        <v>#VALUE!</v>
      </c>
      <c r="H9053" s="7" t="e">
        <f>Table1[[#This Row],[Jut_%]]</f>
        <v>#VALUE!</v>
      </c>
      <c r="I9053" s="4" t="e">
        <f>Table1[[#This Row],[Jut]]</f>
        <v>#VALUE!</v>
      </c>
      <c r="J9053" s="4" t="e">
        <f>Table1[[#This Row],[Column1]]</f>
        <v>#VALUE!</v>
      </c>
    </row>
    <row r="9054" spans="1:10" hidden="1" x14ac:dyDescent="0.3">
      <c r="A9054" s="2" t="e">
        <f>Table1[[#This Row],[Befolyt]]</f>
        <v>#VALUE!</v>
      </c>
      <c r="B9054" t="e">
        <f>Table1[[#This Row],[ÜK]]</f>
        <v>#VALUE!</v>
      </c>
      <c r="C9054" s="3" t="e">
        <f>Table1[[#This Row],[Szla]]</f>
        <v>#VALUE!</v>
      </c>
      <c r="D9054" s="6" t="e">
        <f>Table1[[#This Row],[Kelt_hó]]</f>
        <v>#VALUE!</v>
      </c>
      <c r="E9054" t="e">
        <f>Table1[[#This Row],[Vevő]]</f>
        <v>#VALUE!</v>
      </c>
      <c r="F9054" t="e">
        <f>Table1[[#This Row],[Termékkör]]</f>
        <v>#VALUE!</v>
      </c>
      <c r="G9054" s="4" t="e">
        <f>Table1[[#This Row],[SzumElad]]</f>
        <v>#VALUE!</v>
      </c>
      <c r="H9054" s="7" t="e">
        <f>Table1[[#This Row],[Jut_%]]</f>
        <v>#VALUE!</v>
      </c>
      <c r="I9054" s="4" t="e">
        <f>Table1[[#This Row],[Jut]]</f>
        <v>#VALUE!</v>
      </c>
      <c r="J9054" s="4" t="e">
        <f>Table1[[#This Row],[Column1]]</f>
        <v>#VALUE!</v>
      </c>
    </row>
    <row r="9055" spans="1:10" hidden="1" x14ac:dyDescent="0.3">
      <c r="A9055" s="2" t="e">
        <f>Table1[[#This Row],[Befolyt]]</f>
        <v>#VALUE!</v>
      </c>
      <c r="B9055" t="e">
        <f>Table1[[#This Row],[ÜK]]</f>
        <v>#VALUE!</v>
      </c>
      <c r="C9055" s="3" t="e">
        <f>Table1[[#This Row],[Szla]]</f>
        <v>#VALUE!</v>
      </c>
      <c r="D9055" s="6" t="e">
        <f>Table1[[#This Row],[Kelt_hó]]</f>
        <v>#VALUE!</v>
      </c>
      <c r="E9055" t="e">
        <f>Table1[[#This Row],[Vevő]]</f>
        <v>#VALUE!</v>
      </c>
      <c r="F9055" t="e">
        <f>Table1[[#This Row],[Termékkör]]</f>
        <v>#VALUE!</v>
      </c>
      <c r="G9055" s="4" t="e">
        <f>Table1[[#This Row],[SzumElad]]</f>
        <v>#VALUE!</v>
      </c>
      <c r="H9055" s="7" t="e">
        <f>Table1[[#This Row],[Jut_%]]</f>
        <v>#VALUE!</v>
      </c>
      <c r="I9055" s="4" t="e">
        <f>Table1[[#This Row],[Jut]]</f>
        <v>#VALUE!</v>
      </c>
      <c r="J9055" s="4" t="e">
        <f>Table1[[#This Row],[Column1]]</f>
        <v>#VALUE!</v>
      </c>
    </row>
    <row r="9056" spans="1:10" hidden="1" x14ac:dyDescent="0.3">
      <c r="A9056" s="2" t="e">
        <f>Table1[[#This Row],[Befolyt]]</f>
        <v>#VALUE!</v>
      </c>
      <c r="B9056" t="e">
        <f>Table1[[#This Row],[ÜK]]</f>
        <v>#VALUE!</v>
      </c>
      <c r="C9056" s="3" t="e">
        <f>Table1[[#This Row],[Szla]]</f>
        <v>#VALUE!</v>
      </c>
      <c r="D9056" s="6" t="e">
        <f>Table1[[#This Row],[Kelt_hó]]</f>
        <v>#VALUE!</v>
      </c>
      <c r="E9056" t="e">
        <f>Table1[[#This Row],[Vevő]]</f>
        <v>#VALUE!</v>
      </c>
      <c r="F9056" t="e">
        <f>Table1[[#This Row],[Termékkör]]</f>
        <v>#VALUE!</v>
      </c>
      <c r="G9056" s="4" t="e">
        <f>Table1[[#This Row],[SzumElad]]</f>
        <v>#VALUE!</v>
      </c>
      <c r="H9056" s="7" t="e">
        <f>Table1[[#This Row],[Jut_%]]</f>
        <v>#VALUE!</v>
      </c>
      <c r="I9056" s="4" t="e">
        <f>Table1[[#This Row],[Jut]]</f>
        <v>#VALUE!</v>
      </c>
      <c r="J9056" s="4" t="e">
        <f>Table1[[#This Row],[Column1]]</f>
        <v>#VALUE!</v>
      </c>
    </row>
    <row r="9057" spans="1:10" hidden="1" x14ac:dyDescent="0.3">
      <c r="A9057" s="2" t="e">
        <f>Table1[[#This Row],[Befolyt]]</f>
        <v>#VALUE!</v>
      </c>
      <c r="B9057" t="e">
        <f>Table1[[#This Row],[ÜK]]</f>
        <v>#VALUE!</v>
      </c>
      <c r="C9057" s="3" t="e">
        <f>Table1[[#This Row],[Szla]]</f>
        <v>#VALUE!</v>
      </c>
      <c r="D9057" s="6" t="e">
        <f>Table1[[#This Row],[Kelt_hó]]</f>
        <v>#VALUE!</v>
      </c>
      <c r="E9057" t="e">
        <f>Table1[[#This Row],[Vevő]]</f>
        <v>#VALUE!</v>
      </c>
      <c r="F9057" t="e">
        <f>Table1[[#This Row],[Termékkör]]</f>
        <v>#VALUE!</v>
      </c>
      <c r="G9057" s="4" t="e">
        <f>Table1[[#This Row],[SzumElad]]</f>
        <v>#VALUE!</v>
      </c>
      <c r="H9057" s="7" t="e">
        <f>Table1[[#This Row],[Jut_%]]</f>
        <v>#VALUE!</v>
      </c>
      <c r="I9057" s="4" t="e">
        <f>Table1[[#This Row],[Jut]]</f>
        <v>#VALUE!</v>
      </c>
      <c r="J9057" s="4" t="e">
        <f>Table1[[#This Row],[Column1]]</f>
        <v>#VALUE!</v>
      </c>
    </row>
    <row r="9058" spans="1:10" hidden="1" x14ac:dyDescent="0.3">
      <c r="A9058" s="2" t="e">
        <f>Table1[[#This Row],[Befolyt]]</f>
        <v>#VALUE!</v>
      </c>
      <c r="B9058" t="e">
        <f>Table1[[#This Row],[ÜK]]</f>
        <v>#VALUE!</v>
      </c>
      <c r="C9058" s="3" t="e">
        <f>Table1[[#This Row],[Szla]]</f>
        <v>#VALUE!</v>
      </c>
      <c r="D9058" s="6" t="e">
        <f>Table1[[#This Row],[Kelt_hó]]</f>
        <v>#VALUE!</v>
      </c>
      <c r="E9058" t="e">
        <f>Table1[[#This Row],[Vevő]]</f>
        <v>#VALUE!</v>
      </c>
      <c r="F9058" t="e">
        <f>Table1[[#This Row],[Termékkör]]</f>
        <v>#VALUE!</v>
      </c>
      <c r="G9058" s="4" t="e">
        <f>Table1[[#This Row],[SzumElad]]</f>
        <v>#VALUE!</v>
      </c>
      <c r="H9058" s="7" t="e">
        <f>Table1[[#This Row],[Jut_%]]</f>
        <v>#VALUE!</v>
      </c>
      <c r="I9058" s="4" t="e">
        <f>Table1[[#This Row],[Jut]]</f>
        <v>#VALUE!</v>
      </c>
      <c r="J9058" s="4" t="e">
        <f>Table1[[#This Row],[Column1]]</f>
        <v>#VALUE!</v>
      </c>
    </row>
    <row r="9059" spans="1:10" hidden="1" x14ac:dyDescent="0.3">
      <c r="A9059" s="2" t="e">
        <f>Table1[[#This Row],[Befolyt]]</f>
        <v>#VALUE!</v>
      </c>
      <c r="B9059" t="e">
        <f>Table1[[#This Row],[ÜK]]</f>
        <v>#VALUE!</v>
      </c>
      <c r="C9059" s="3" t="e">
        <f>Table1[[#This Row],[Szla]]</f>
        <v>#VALUE!</v>
      </c>
      <c r="D9059" s="6" t="e">
        <f>Table1[[#This Row],[Kelt_hó]]</f>
        <v>#VALUE!</v>
      </c>
      <c r="E9059" t="e">
        <f>Table1[[#This Row],[Vevő]]</f>
        <v>#VALUE!</v>
      </c>
      <c r="F9059" t="e">
        <f>Table1[[#This Row],[Termékkör]]</f>
        <v>#VALUE!</v>
      </c>
      <c r="G9059" s="4" t="e">
        <f>Table1[[#This Row],[SzumElad]]</f>
        <v>#VALUE!</v>
      </c>
      <c r="H9059" s="7" t="e">
        <f>Table1[[#This Row],[Jut_%]]</f>
        <v>#VALUE!</v>
      </c>
      <c r="I9059" s="4" t="e">
        <f>Table1[[#This Row],[Jut]]</f>
        <v>#VALUE!</v>
      </c>
      <c r="J9059" s="4" t="e">
        <f>Table1[[#This Row],[Column1]]</f>
        <v>#VALUE!</v>
      </c>
    </row>
    <row r="9060" spans="1:10" hidden="1" x14ac:dyDescent="0.3">
      <c r="A9060" s="2" t="e">
        <f>Table1[[#This Row],[Befolyt]]</f>
        <v>#VALUE!</v>
      </c>
      <c r="B9060" t="e">
        <f>Table1[[#This Row],[ÜK]]</f>
        <v>#VALUE!</v>
      </c>
      <c r="C9060" s="3" t="e">
        <f>Table1[[#This Row],[Szla]]</f>
        <v>#VALUE!</v>
      </c>
      <c r="D9060" s="6" t="e">
        <f>Table1[[#This Row],[Kelt_hó]]</f>
        <v>#VALUE!</v>
      </c>
      <c r="E9060" t="e">
        <f>Table1[[#This Row],[Vevő]]</f>
        <v>#VALUE!</v>
      </c>
      <c r="F9060" t="e">
        <f>Table1[[#This Row],[Termékkör]]</f>
        <v>#VALUE!</v>
      </c>
      <c r="G9060" s="4" t="e">
        <f>Table1[[#This Row],[SzumElad]]</f>
        <v>#VALUE!</v>
      </c>
      <c r="H9060" s="7" t="e">
        <f>Table1[[#This Row],[Jut_%]]</f>
        <v>#VALUE!</v>
      </c>
      <c r="I9060" s="4" t="e">
        <f>Table1[[#This Row],[Jut]]</f>
        <v>#VALUE!</v>
      </c>
      <c r="J9060" s="4" t="e">
        <f>Table1[[#This Row],[Column1]]</f>
        <v>#VALUE!</v>
      </c>
    </row>
    <row r="9061" spans="1:10" hidden="1" x14ac:dyDescent="0.3">
      <c r="A9061" s="2" t="e">
        <f>Table1[[#This Row],[Befolyt]]</f>
        <v>#VALUE!</v>
      </c>
      <c r="B9061" t="e">
        <f>Table1[[#This Row],[ÜK]]</f>
        <v>#VALUE!</v>
      </c>
      <c r="C9061" s="3" t="e">
        <f>Table1[[#This Row],[Szla]]</f>
        <v>#VALUE!</v>
      </c>
      <c r="D9061" s="6" t="e">
        <f>Table1[[#This Row],[Kelt_hó]]</f>
        <v>#VALUE!</v>
      </c>
      <c r="E9061" t="e">
        <f>Table1[[#This Row],[Vevő]]</f>
        <v>#VALUE!</v>
      </c>
      <c r="F9061" t="e">
        <f>Table1[[#This Row],[Termékkör]]</f>
        <v>#VALUE!</v>
      </c>
      <c r="G9061" s="4" t="e">
        <f>Table1[[#This Row],[SzumElad]]</f>
        <v>#VALUE!</v>
      </c>
      <c r="H9061" s="7" t="e">
        <f>Table1[[#This Row],[Jut_%]]</f>
        <v>#VALUE!</v>
      </c>
      <c r="I9061" s="4" t="e">
        <f>Table1[[#This Row],[Jut]]</f>
        <v>#VALUE!</v>
      </c>
      <c r="J9061" s="4" t="e">
        <f>Table1[[#This Row],[Column1]]</f>
        <v>#VALUE!</v>
      </c>
    </row>
    <row r="9062" spans="1:10" hidden="1" x14ac:dyDescent="0.3">
      <c r="A9062" s="2" t="e">
        <f>Table1[[#This Row],[Befolyt]]</f>
        <v>#VALUE!</v>
      </c>
      <c r="B9062" t="e">
        <f>Table1[[#This Row],[ÜK]]</f>
        <v>#VALUE!</v>
      </c>
      <c r="C9062" s="3" t="e">
        <f>Table1[[#This Row],[Szla]]</f>
        <v>#VALUE!</v>
      </c>
      <c r="D9062" s="6" t="e">
        <f>Table1[[#This Row],[Kelt_hó]]</f>
        <v>#VALUE!</v>
      </c>
      <c r="E9062" t="e">
        <f>Table1[[#This Row],[Vevő]]</f>
        <v>#VALUE!</v>
      </c>
      <c r="F9062" t="e">
        <f>Table1[[#This Row],[Termékkör]]</f>
        <v>#VALUE!</v>
      </c>
      <c r="G9062" s="4" t="e">
        <f>Table1[[#This Row],[SzumElad]]</f>
        <v>#VALUE!</v>
      </c>
      <c r="H9062" s="7" t="e">
        <f>Table1[[#This Row],[Jut_%]]</f>
        <v>#VALUE!</v>
      </c>
      <c r="I9062" s="4" t="e">
        <f>Table1[[#This Row],[Jut]]</f>
        <v>#VALUE!</v>
      </c>
      <c r="J9062" s="4" t="e">
        <f>Table1[[#This Row],[Column1]]</f>
        <v>#VALUE!</v>
      </c>
    </row>
    <row r="9063" spans="1:10" hidden="1" x14ac:dyDescent="0.3">
      <c r="A9063" s="2" t="e">
        <f>Table1[[#This Row],[Befolyt]]</f>
        <v>#VALUE!</v>
      </c>
      <c r="B9063" t="e">
        <f>Table1[[#This Row],[ÜK]]</f>
        <v>#VALUE!</v>
      </c>
      <c r="C9063" s="3" t="e">
        <f>Table1[[#This Row],[Szla]]</f>
        <v>#VALUE!</v>
      </c>
      <c r="D9063" s="6" t="e">
        <f>Table1[[#This Row],[Kelt_hó]]</f>
        <v>#VALUE!</v>
      </c>
      <c r="E9063" t="e">
        <f>Table1[[#This Row],[Vevő]]</f>
        <v>#VALUE!</v>
      </c>
      <c r="F9063" t="e">
        <f>Table1[[#This Row],[Termékkör]]</f>
        <v>#VALUE!</v>
      </c>
      <c r="G9063" s="4" t="e">
        <f>Table1[[#This Row],[SzumElad]]</f>
        <v>#VALUE!</v>
      </c>
      <c r="H9063" s="7" t="e">
        <f>Table1[[#This Row],[Jut_%]]</f>
        <v>#VALUE!</v>
      </c>
      <c r="I9063" s="4" t="e">
        <f>Table1[[#This Row],[Jut]]</f>
        <v>#VALUE!</v>
      </c>
      <c r="J9063" s="4" t="e">
        <f>Table1[[#This Row],[Column1]]</f>
        <v>#VALUE!</v>
      </c>
    </row>
    <row r="9064" spans="1:10" hidden="1" x14ac:dyDescent="0.3">
      <c r="A9064" s="2" t="e">
        <f>Table1[[#This Row],[Befolyt]]</f>
        <v>#VALUE!</v>
      </c>
      <c r="B9064" t="e">
        <f>Table1[[#This Row],[ÜK]]</f>
        <v>#VALUE!</v>
      </c>
      <c r="C9064" s="3" t="e">
        <f>Table1[[#This Row],[Szla]]</f>
        <v>#VALUE!</v>
      </c>
      <c r="D9064" s="6" t="e">
        <f>Table1[[#This Row],[Kelt_hó]]</f>
        <v>#VALUE!</v>
      </c>
      <c r="E9064" t="e">
        <f>Table1[[#This Row],[Vevő]]</f>
        <v>#VALUE!</v>
      </c>
      <c r="F9064" t="e">
        <f>Table1[[#This Row],[Termékkör]]</f>
        <v>#VALUE!</v>
      </c>
      <c r="G9064" s="4" t="e">
        <f>Table1[[#This Row],[SzumElad]]</f>
        <v>#VALUE!</v>
      </c>
      <c r="H9064" s="7" t="e">
        <f>Table1[[#This Row],[Jut_%]]</f>
        <v>#VALUE!</v>
      </c>
      <c r="I9064" s="4" t="e">
        <f>Table1[[#This Row],[Jut]]</f>
        <v>#VALUE!</v>
      </c>
      <c r="J9064" s="4" t="e">
        <f>Table1[[#This Row],[Column1]]</f>
        <v>#VALUE!</v>
      </c>
    </row>
    <row r="9065" spans="1:10" hidden="1" x14ac:dyDescent="0.3">
      <c r="A9065" s="2" t="e">
        <f>Table1[[#This Row],[Befolyt]]</f>
        <v>#VALUE!</v>
      </c>
      <c r="B9065" t="e">
        <f>Table1[[#This Row],[ÜK]]</f>
        <v>#VALUE!</v>
      </c>
      <c r="C9065" s="3" t="e">
        <f>Table1[[#This Row],[Szla]]</f>
        <v>#VALUE!</v>
      </c>
      <c r="D9065" s="6" t="e">
        <f>Table1[[#This Row],[Kelt_hó]]</f>
        <v>#VALUE!</v>
      </c>
      <c r="E9065" t="e">
        <f>Table1[[#This Row],[Vevő]]</f>
        <v>#VALUE!</v>
      </c>
      <c r="F9065" t="e">
        <f>Table1[[#This Row],[Termékkör]]</f>
        <v>#VALUE!</v>
      </c>
      <c r="G9065" s="4" t="e">
        <f>Table1[[#This Row],[SzumElad]]</f>
        <v>#VALUE!</v>
      </c>
      <c r="H9065" s="7" t="e">
        <f>Table1[[#This Row],[Jut_%]]</f>
        <v>#VALUE!</v>
      </c>
      <c r="I9065" s="4" t="e">
        <f>Table1[[#This Row],[Jut]]</f>
        <v>#VALUE!</v>
      </c>
      <c r="J9065" s="4" t="e">
        <f>Table1[[#This Row],[Column1]]</f>
        <v>#VALUE!</v>
      </c>
    </row>
    <row r="9066" spans="1:10" hidden="1" x14ac:dyDescent="0.3">
      <c r="A9066" s="2" t="e">
        <f>Table1[[#This Row],[Befolyt]]</f>
        <v>#VALUE!</v>
      </c>
      <c r="B9066" t="e">
        <f>Table1[[#This Row],[ÜK]]</f>
        <v>#VALUE!</v>
      </c>
      <c r="C9066" s="3" t="e">
        <f>Table1[[#This Row],[Szla]]</f>
        <v>#VALUE!</v>
      </c>
      <c r="D9066" s="6" t="e">
        <f>Table1[[#This Row],[Kelt_hó]]</f>
        <v>#VALUE!</v>
      </c>
      <c r="E9066" t="e">
        <f>Table1[[#This Row],[Vevő]]</f>
        <v>#VALUE!</v>
      </c>
      <c r="F9066" t="e">
        <f>Table1[[#This Row],[Termékkör]]</f>
        <v>#VALUE!</v>
      </c>
      <c r="G9066" s="4" t="e">
        <f>Table1[[#This Row],[SzumElad]]</f>
        <v>#VALUE!</v>
      </c>
      <c r="H9066" s="7" t="e">
        <f>Table1[[#This Row],[Jut_%]]</f>
        <v>#VALUE!</v>
      </c>
      <c r="I9066" s="4" t="e">
        <f>Table1[[#This Row],[Jut]]</f>
        <v>#VALUE!</v>
      </c>
      <c r="J9066" s="4" t="e">
        <f>Table1[[#This Row],[Column1]]</f>
        <v>#VALUE!</v>
      </c>
    </row>
    <row r="9067" spans="1:10" hidden="1" x14ac:dyDescent="0.3">
      <c r="A9067" s="2" t="e">
        <f>Table1[[#This Row],[Befolyt]]</f>
        <v>#VALUE!</v>
      </c>
      <c r="B9067" t="e">
        <f>Table1[[#This Row],[ÜK]]</f>
        <v>#VALUE!</v>
      </c>
      <c r="C9067" s="3" t="e">
        <f>Table1[[#This Row],[Szla]]</f>
        <v>#VALUE!</v>
      </c>
      <c r="D9067" s="6" t="e">
        <f>Table1[[#This Row],[Kelt_hó]]</f>
        <v>#VALUE!</v>
      </c>
      <c r="E9067" t="e">
        <f>Table1[[#This Row],[Vevő]]</f>
        <v>#VALUE!</v>
      </c>
      <c r="F9067" t="e">
        <f>Table1[[#This Row],[Termékkör]]</f>
        <v>#VALUE!</v>
      </c>
      <c r="G9067" s="4" t="e">
        <f>Table1[[#This Row],[SzumElad]]</f>
        <v>#VALUE!</v>
      </c>
      <c r="H9067" s="7" t="e">
        <f>Table1[[#This Row],[Jut_%]]</f>
        <v>#VALUE!</v>
      </c>
      <c r="I9067" s="4" t="e">
        <f>Table1[[#This Row],[Jut]]</f>
        <v>#VALUE!</v>
      </c>
      <c r="J9067" s="4" t="e">
        <f>Table1[[#This Row],[Column1]]</f>
        <v>#VALUE!</v>
      </c>
    </row>
    <row r="9068" spans="1:10" hidden="1" x14ac:dyDescent="0.3">
      <c r="A9068" s="2" t="e">
        <f>Table1[[#This Row],[Befolyt]]</f>
        <v>#VALUE!</v>
      </c>
      <c r="B9068" t="e">
        <f>Table1[[#This Row],[ÜK]]</f>
        <v>#VALUE!</v>
      </c>
      <c r="C9068" s="3" t="e">
        <f>Table1[[#This Row],[Szla]]</f>
        <v>#VALUE!</v>
      </c>
      <c r="D9068" s="6" t="e">
        <f>Table1[[#This Row],[Kelt_hó]]</f>
        <v>#VALUE!</v>
      </c>
      <c r="E9068" t="e">
        <f>Table1[[#This Row],[Vevő]]</f>
        <v>#VALUE!</v>
      </c>
      <c r="F9068" t="e">
        <f>Table1[[#This Row],[Termékkör]]</f>
        <v>#VALUE!</v>
      </c>
      <c r="G9068" s="4" t="e">
        <f>Table1[[#This Row],[SzumElad]]</f>
        <v>#VALUE!</v>
      </c>
      <c r="H9068" s="7" t="e">
        <f>Table1[[#This Row],[Jut_%]]</f>
        <v>#VALUE!</v>
      </c>
      <c r="I9068" s="4" t="e">
        <f>Table1[[#This Row],[Jut]]</f>
        <v>#VALUE!</v>
      </c>
      <c r="J9068" s="4" t="e">
        <f>Table1[[#This Row],[Column1]]</f>
        <v>#VALUE!</v>
      </c>
    </row>
    <row r="9069" spans="1:10" hidden="1" x14ac:dyDescent="0.3">
      <c r="A9069" s="2" t="e">
        <f>Table1[[#This Row],[Befolyt]]</f>
        <v>#VALUE!</v>
      </c>
      <c r="B9069" t="e">
        <f>Table1[[#This Row],[ÜK]]</f>
        <v>#VALUE!</v>
      </c>
      <c r="C9069" s="3" t="e">
        <f>Table1[[#This Row],[Szla]]</f>
        <v>#VALUE!</v>
      </c>
      <c r="D9069" s="6" t="e">
        <f>Table1[[#This Row],[Kelt_hó]]</f>
        <v>#VALUE!</v>
      </c>
      <c r="E9069" t="e">
        <f>Table1[[#This Row],[Vevő]]</f>
        <v>#VALUE!</v>
      </c>
      <c r="F9069" t="e">
        <f>Table1[[#This Row],[Termékkör]]</f>
        <v>#VALUE!</v>
      </c>
      <c r="G9069" s="4" t="e">
        <f>Table1[[#This Row],[SzumElad]]</f>
        <v>#VALUE!</v>
      </c>
      <c r="H9069" s="7" t="e">
        <f>Table1[[#This Row],[Jut_%]]</f>
        <v>#VALUE!</v>
      </c>
      <c r="I9069" s="4" t="e">
        <f>Table1[[#This Row],[Jut]]</f>
        <v>#VALUE!</v>
      </c>
      <c r="J9069" s="4" t="e">
        <f>Table1[[#This Row],[Column1]]</f>
        <v>#VALUE!</v>
      </c>
    </row>
    <row r="9070" spans="1:10" hidden="1" x14ac:dyDescent="0.3">
      <c r="A9070" s="2" t="e">
        <f>Table1[[#This Row],[Befolyt]]</f>
        <v>#VALUE!</v>
      </c>
      <c r="B9070" t="e">
        <f>Table1[[#This Row],[ÜK]]</f>
        <v>#VALUE!</v>
      </c>
      <c r="C9070" s="3" t="e">
        <f>Table1[[#This Row],[Szla]]</f>
        <v>#VALUE!</v>
      </c>
      <c r="D9070" s="6" t="e">
        <f>Table1[[#This Row],[Kelt_hó]]</f>
        <v>#VALUE!</v>
      </c>
      <c r="E9070" t="e">
        <f>Table1[[#This Row],[Vevő]]</f>
        <v>#VALUE!</v>
      </c>
      <c r="F9070" t="e">
        <f>Table1[[#This Row],[Termékkör]]</f>
        <v>#VALUE!</v>
      </c>
      <c r="G9070" s="4" t="e">
        <f>Table1[[#This Row],[SzumElad]]</f>
        <v>#VALUE!</v>
      </c>
      <c r="H9070" s="7" t="e">
        <f>Table1[[#This Row],[Jut_%]]</f>
        <v>#VALUE!</v>
      </c>
      <c r="I9070" s="4" t="e">
        <f>Table1[[#This Row],[Jut]]</f>
        <v>#VALUE!</v>
      </c>
      <c r="J9070" s="4" t="e">
        <f>Table1[[#This Row],[Column1]]</f>
        <v>#VALUE!</v>
      </c>
    </row>
    <row r="9071" spans="1:10" hidden="1" x14ac:dyDescent="0.3">
      <c r="A9071" s="2" t="e">
        <f>Table1[[#This Row],[Befolyt]]</f>
        <v>#VALUE!</v>
      </c>
      <c r="B9071" t="e">
        <f>Table1[[#This Row],[ÜK]]</f>
        <v>#VALUE!</v>
      </c>
      <c r="C9071" s="3" t="e">
        <f>Table1[[#This Row],[Szla]]</f>
        <v>#VALUE!</v>
      </c>
      <c r="D9071" s="6" t="e">
        <f>Table1[[#This Row],[Kelt_hó]]</f>
        <v>#VALUE!</v>
      </c>
      <c r="E9071" t="e">
        <f>Table1[[#This Row],[Vevő]]</f>
        <v>#VALUE!</v>
      </c>
      <c r="F9071" t="e">
        <f>Table1[[#This Row],[Termékkör]]</f>
        <v>#VALUE!</v>
      </c>
      <c r="G9071" s="4" t="e">
        <f>Table1[[#This Row],[SzumElad]]</f>
        <v>#VALUE!</v>
      </c>
      <c r="H9071" s="7" t="e">
        <f>Table1[[#This Row],[Jut_%]]</f>
        <v>#VALUE!</v>
      </c>
      <c r="I9071" s="4" t="e">
        <f>Table1[[#This Row],[Jut]]</f>
        <v>#VALUE!</v>
      </c>
      <c r="J9071" s="4" t="e">
        <f>Table1[[#This Row],[Column1]]</f>
        <v>#VALUE!</v>
      </c>
    </row>
    <row r="9072" spans="1:10" hidden="1" x14ac:dyDescent="0.3">
      <c r="A9072" s="2" t="e">
        <f>Table1[[#This Row],[Befolyt]]</f>
        <v>#VALUE!</v>
      </c>
      <c r="B9072" t="e">
        <f>Table1[[#This Row],[ÜK]]</f>
        <v>#VALUE!</v>
      </c>
      <c r="C9072" s="3" t="e">
        <f>Table1[[#This Row],[Szla]]</f>
        <v>#VALUE!</v>
      </c>
      <c r="D9072" s="6" t="e">
        <f>Table1[[#This Row],[Kelt_hó]]</f>
        <v>#VALUE!</v>
      </c>
      <c r="E9072" t="e">
        <f>Table1[[#This Row],[Vevő]]</f>
        <v>#VALUE!</v>
      </c>
      <c r="F9072" t="e">
        <f>Table1[[#This Row],[Termékkör]]</f>
        <v>#VALUE!</v>
      </c>
      <c r="G9072" s="4" t="e">
        <f>Table1[[#This Row],[SzumElad]]</f>
        <v>#VALUE!</v>
      </c>
      <c r="H9072" s="7" t="e">
        <f>Table1[[#This Row],[Jut_%]]</f>
        <v>#VALUE!</v>
      </c>
      <c r="I9072" s="4" t="e">
        <f>Table1[[#This Row],[Jut]]</f>
        <v>#VALUE!</v>
      </c>
      <c r="J9072" s="4" t="e">
        <f>Table1[[#This Row],[Column1]]</f>
        <v>#VALUE!</v>
      </c>
    </row>
    <row r="9073" spans="1:10" hidden="1" x14ac:dyDescent="0.3">
      <c r="A9073" s="2" t="e">
        <f>Table1[[#This Row],[Befolyt]]</f>
        <v>#VALUE!</v>
      </c>
      <c r="B9073" t="e">
        <f>Table1[[#This Row],[ÜK]]</f>
        <v>#VALUE!</v>
      </c>
      <c r="C9073" s="3" t="e">
        <f>Table1[[#This Row],[Szla]]</f>
        <v>#VALUE!</v>
      </c>
      <c r="D9073" s="6" t="e">
        <f>Table1[[#This Row],[Kelt_hó]]</f>
        <v>#VALUE!</v>
      </c>
      <c r="E9073" t="e">
        <f>Table1[[#This Row],[Vevő]]</f>
        <v>#VALUE!</v>
      </c>
      <c r="F9073" t="e">
        <f>Table1[[#This Row],[Termékkör]]</f>
        <v>#VALUE!</v>
      </c>
      <c r="G9073" s="4" t="e">
        <f>Table1[[#This Row],[SzumElad]]</f>
        <v>#VALUE!</v>
      </c>
      <c r="H9073" s="7" t="e">
        <f>Table1[[#This Row],[Jut_%]]</f>
        <v>#VALUE!</v>
      </c>
      <c r="I9073" s="4" t="e">
        <f>Table1[[#This Row],[Jut]]</f>
        <v>#VALUE!</v>
      </c>
      <c r="J9073" s="4" t="e">
        <f>Table1[[#This Row],[Column1]]</f>
        <v>#VALUE!</v>
      </c>
    </row>
    <row r="9074" spans="1:10" hidden="1" x14ac:dyDescent="0.3">
      <c r="A9074" s="2" t="e">
        <f>Table1[[#This Row],[Befolyt]]</f>
        <v>#VALUE!</v>
      </c>
      <c r="B9074" t="e">
        <f>Table1[[#This Row],[ÜK]]</f>
        <v>#VALUE!</v>
      </c>
      <c r="C9074" s="3" t="e">
        <f>Table1[[#This Row],[Szla]]</f>
        <v>#VALUE!</v>
      </c>
      <c r="D9074" s="6" t="e">
        <f>Table1[[#This Row],[Kelt_hó]]</f>
        <v>#VALUE!</v>
      </c>
      <c r="E9074" t="e">
        <f>Table1[[#This Row],[Vevő]]</f>
        <v>#VALUE!</v>
      </c>
      <c r="F9074" t="e">
        <f>Table1[[#This Row],[Termékkör]]</f>
        <v>#VALUE!</v>
      </c>
      <c r="G9074" s="4" t="e">
        <f>Table1[[#This Row],[SzumElad]]</f>
        <v>#VALUE!</v>
      </c>
      <c r="H9074" s="7" t="e">
        <f>Table1[[#This Row],[Jut_%]]</f>
        <v>#VALUE!</v>
      </c>
      <c r="I9074" s="4" t="e">
        <f>Table1[[#This Row],[Jut]]</f>
        <v>#VALUE!</v>
      </c>
      <c r="J9074" s="4" t="e">
        <f>Table1[[#This Row],[Column1]]</f>
        <v>#VALUE!</v>
      </c>
    </row>
    <row r="9075" spans="1:10" hidden="1" x14ac:dyDescent="0.3">
      <c r="A9075" s="2" t="e">
        <f>Table1[[#This Row],[Befolyt]]</f>
        <v>#VALUE!</v>
      </c>
      <c r="B9075" t="e">
        <f>Table1[[#This Row],[ÜK]]</f>
        <v>#VALUE!</v>
      </c>
      <c r="C9075" s="3" t="e">
        <f>Table1[[#This Row],[Szla]]</f>
        <v>#VALUE!</v>
      </c>
      <c r="D9075" s="6" t="e">
        <f>Table1[[#This Row],[Kelt_hó]]</f>
        <v>#VALUE!</v>
      </c>
      <c r="E9075" t="e">
        <f>Table1[[#This Row],[Vevő]]</f>
        <v>#VALUE!</v>
      </c>
      <c r="F9075" t="e">
        <f>Table1[[#This Row],[Termékkör]]</f>
        <v>#VALUE!</v>
      </c>
      <c r="G9075" s="4" t="e">
        <f>Table1[[#This Row],[SzumElad]]</f>
        <v>#VALUE!</v>
      </c>
      <c r="H9075" s="7" t="e">
        <f>Table1[[#This Row],[Jut_%]]</f>
        <v>#VALUE!</v>
      </c>
      <c r="I9075" s="4" t="e">
        <f>Table1[[#This Row],[Jut]]</f>
        <v>#VALUE!</v>
      </c>
      <c r="J9075" s="4" t="e">
        <f>Table1[[#This Row],[Column1]]</f>
        <v>#VALUE!</v>
      </c>
    </row>
    <row r="9076" spans="1:10" hidden="1" x14ac:dyDescent="0.3">
      <c r="A9076" s="2" t="e">
        <f>Table1[[#This Row],[Befolyt]]</f>
        <v>#VALUE!</v>
      </c>
      <c r="B9076" t="e">
        <f>Table1[[#This Row],[ÜK]]</f>
        <v>#VALUE!</v>
      </c>
      <c r="C9076" s="3" t="e">
        <f>Table1[[#This Row],[Szla]]</f>
        <v>#VALUE!</v>
      </c>
      <c r="D9076" s="6" t="e">
        <f>Table1[[#This Row],[Kelt_hó]]</f>
        <v>#VALUE!</v>
      </c>
      <c r="E9076" t="e">
        <f>Table1[[#This Row],[Vevő]]</f>
        <v>#VALUE!</v>
      </c>
      <c r="F9076" t="e">
        <f>Table1[[#This Row],[Termékkör]]</f>
        <v>#VALUE!</v>
      </c>
      <c r="G9076" s="4" t="e">
        <f>Table1[[#This Row],[SzumElad]]</f>
        <v>#VALUE!</v>
      </c>
      <c r="H9076" s="7" t="e">
        <f>Table1[[#This Row],[Jut_%]]</f>
        <v>#VALUE!</v>
      </c>
      <c r="I9076" s="4" t="e">
        <f>Table1[[#This Row],[Jut]]</f>
        <v>#VALUE!</v>
      </c>
      <c r="J9076" s="4" t="e">
        <f>Table1[[#This Row],[Column1]]</f>
        <v>#VALUE!</v>
      </c>
    </row>
    <row r="9077" spans="1:10" hidden="1" x14ac:dyDescent="0.3">
      <c r="A9077" s="2" t="e">
        <f>Table1[[#This Row],[Befolyt]]</f>
        <v>#VALUE!</v>
      </c>
      <c r="B9077" t="e">
        <f>Table1[[#This Row],[ÜK]]</f>
        <v>#VALUE!</v>
      </c>
      <c r="C9077" s="3" t="e">
        <f>Table1[[#This Row],[Szla]]</f>
        <v>#VALUE!</v>
      </c>
      <c r="D9077" s="6" t="e">
        <f>Table1[[#This Row],[Kelt_hó]]</f>
        <v>#VALUE!</v>
      </c>
      <c r="E9077" t="e">
        <f>Table1[[#This Row],[Vevő]]</f>
        <v>#VALUE!</v>
      </c>
      <c r="F9077" t="e">
        <f>Table1[[#This Row],[Termékkör]]</f>
        <v>#VALUE!</v>
      </c>
      <c r="G9077" s="4" t="e">
        <f>Table1[[#This Row],[SzumElad]]</f>
        <v>#VALUE!</v>
      </c>
      <c r="H9077" s="7" t="e">
        <f>Table1[[#This Row],[Jut_%]]</f>
        <v>#VALUE!</v>
      </c>
      <c r="I9077" s="4" t="e">
        <f>Table1[[#This Row],[Jut]]</f>
        <v>#VALUE!</v>
      </c>
      <c r="J9077" s="4" t="e">
        <f>Table1[[#This Row],[Column1]]</f>
        <v>#VALUE!</v>
      </c>
    </row>
    <row r="9078" spans="1:10" hidden="1" x14ac:dyDescent="0.3">
      <c r="A9078" s="2" t="e">
        <f>Table1[[#This Row],[Befolyt]]</f>
        <v>#VALUE!</v>
      </c>
      <c r="B9078" t="e">
        <f>Table1[[#This Row],[ÜK]]</f>
        <v>#VALUE!</v>
      </c>
      <c r="C9078" s="3" t="e">
        <f>Table1[[#This Row],[Szla]]</f>
        <v>#VALUE!</v>
      </c>
      <c r="D9078" s="6" t="e">
        <f>Table1[[#This Row],[Kelt_hó]]</f>
        <v>#VALUE!</v>
      </c>
      <c r="E9078" t="e">
        <f>Table1[[#This Row],[Vevő]]</f>
        <v>#VALUE!</v>
      </c>
      <c r="F9078" t="e">
        <f>Table1[[#This Row],[Termékkör]]</f>
        <v>#VALUE!</v>
      </c>
      <c r="G9078" s="4" t="e">
        <f>Table1[[#This Row],[SzumElad]]</f>
        <v>#VALUE!</v>
      </c>
      <c r="H9078" s="7" t="e">
        <f>Table1[[#This Row],[Jut_%]]</f>
        <v>#VALUE!</v>
      </c>
      <c r="I9078" s="4" t="e">
        <f>Table1[[#This Row],[Jut]]</f>
        <v>#VALUE!</v>
      </c>
      <c r="J9078" s="4" t="e">
        <f>Table1[[#This Row],[Column1]]</f>
        <v>#VALUE!</v>
      </c>
    </row>
    <row r="9079" spans="1:10" hidden="1" x14ac:dyDescent="0.3">
      <c r="A9079" s="2" t="e">
        <f>Table1[[#This Row],[Befolyt]]</f>
        <v>#VALUE!</v>
      </c>
      <c r="B9079" t="e">
        <f>Table1[[#This Row],[ÜK]]</f>
        <v>#VALUE!</v>
      </c>
      <c r="C9079" s="3" t="e">
        <f>Table1[[#This Row],[Szla]]</f>
        <v>#VALUE!</v>
      </c>
      <c r="D9079" s="6" t="e">
        <f>Table1[[#This Row],[Kelt_hó]]</f>
        <v>#VALUE!</v>
      </c>
      <c r="E9079" t="e">
        <f>Table1[[#This Row],[Vevő]]</f>
        <v>#VALUE!</v>
      </c>
      <c r="F9079" t="e">
        <f>Table1[[#This Row],[Termékkör]]</f>
        <v>#VALUE!</v>
      </c>
      <c r="G9079" s="4" t="e">
        <f>Table1[[#This Row],[SzumElad]]</f>
        <v>#VALUE!</v>
      </c>
      <c r="H9079" s="7" t="e">
        <f>Table1[[#This Row],[Jut_%]]</f>
        <v>#VALUE!</v>
      </c>
      <c r="I9079" s="4" t="e">
        <f>Table1[[#This Row],[Jut]]</f>
        <v>#VALUE!</v>
      </c>
      <c r="J9079" s="4" t="e">
        <f>Table1[[#This Row],[Column1]]</f>
        <v>#VALUE!</v>
      </c>
    </row>
    <row r="9080" spans="1:10" hidden="1" x14ac:dyDescent="0.3">
      <c r="A9080" s="2" t="e">
        <f>Table1[[#This Row],[Befolyt]]</f>
        <v>#VALUE!</v>
      </c>
      <c r="B9080" t="e">
        <f>Table1[[#This Row],[ÜK]]</f>
        <v>#VALUE!</v>
      </c>
      <c r="C9080" s="3" t="e">
        <f>Table1[[#This Row],[Szla]]</f>
        <v>#VALUE!</v>
      </c>
      <c r="D9080" s="6" t="e">
        <f>Table1[[#This Row],[Kelt_hó]]</f>
        <v>#VALUE!</v>
      </c>
      <c r="E9080" t="e">
        <f>Table1[[#This Row],[Vevő]]</f>
        <v>#VALUE!</v>
      </c>
      <c r="F9080" t="e">
        <f>Table1[[#This Row],[Termékkör]]</f>
        <v>#VALUE!</v>
      </c>
      <c r="G9080" s="4" t="e">
        <f>Table1[[#This Row],[SzumElad]]</f>
        <v>#VALUE!</v>
      </c>
      <c r="H9080" s="7" t="e">
        <f>Table1[[#This Row],[Jut_%]]</f>
        <v>#VALUE!</v>
      </c>
      <c r="I9080" s="4" t="e">
        <f>Table1[[#This Row],[Jut]]</f>
        <v>#VALUE!</v>
      </c>
      <c r="J9080" s="4" t="e">
        <f>Table1[[#This Row],[Column1]]</f>
        <v>#VALUE!</v>
      </c>
    </row>
    <row r="9081" spans="1:10" hidden="1" x14ac:dyDescent="0.3">
      <c r="A9081" s="2" t="e">
        <f>Table1[[#This Row],[Befolyt]]</f>
        <v>#VALUE!</v>
      </c>
      <c r="B9081" t="e">
        <f>Table1[[#This Row],[ÜK]]</f>
        <v>#VALUE!</v>
      </c>
      <c r="C9081" s="3" t="e">
        <f>Table1[[#This Row],[Szla]]</f>
        <v>#VALUE!</v>
      </c>
      <c r="D9081" s="6" t="e">
        <f>Table1[[#This Row],[Kelt_hó]]</f>
        <v>#VALUE!</v>
      </c>
      <c r="E9081" t="e">
        <f>Table1[[#This Row],[Vevő]]</f>
        <v>#VALUE!</v>
      </c>
      <c r="F9081" t="e">
        <f>Table1[[#This Row],[Termékkör]]</f>
        <v>#VALUE!</v>
      </c>
      <c r="G9081" s="4" t="e">
        <f>Table1[[#This Row],[SzumElad]]</f>
        <v>#VALUE!</v>
      </c>
      <c r="H9081" s="7" t="e">
        <f>Table1[[#This Row],[Jut_%]]</f>
        <v>#VALUE!</v>
      </c>
      <c r="I9081" s="4" t="e">
        <f>Table1[[#This Row],[Jut]]</f>
        <v>#VALUE!</v>
      </c>
      <c r="J9081" s="4" t="e">
        <f>Table1[[#This Row],[Column1]]</f>
        <v>#VALUE!</v>
      </c>
    </row>
    <row r="9082" spans="1:10" hidden="1" x14ac:dyDescent="0.3">
      <c r="A9082" s="2" t="e">
        <f>Table1[[#This Row],[Befolyt]]</f>
        <v>#VALUE!</v>
      </c>
      <c r="B9082" t="e">
        <f>Table1[[#This Row],[ÜK]]</f>
        <v>#VALUE!</v>
      </c>
      <c r="C9082" s="3" t="e">
        <f>Table1[[#This Row],[Szla]]</f>
        <v>#VALUE!</v>
      </c>
      <c r="D9082" s="6" t="e">
        <f>Table1[[#This Row],[Kelt_hó]]</f>
        <v>#VALUE!</v>
      </c>
      <c r="E9082" t="e">
        <f>Table1[[#This Row],[Vevő]]</f>
        <v>#VALUE!</v>
      </c>
      <c r="F9082" t="e">
        <f>Table1[[#This Row],[Termékkör]]</f>
        <v>#VALUE!</v>
      </c>
      <c r="G9082" s="4" t="e">
        <f>Table1[[#This Row],[SzumElad]]</f>
        <v>#VALUE!</v>
      </c>
      <c r="H9082" s="7" t="e">
        <f>Table1[[#This Row],[Jut_%]]</f>
        <v>#VALUE!</v>
      </c>
      <c r="I9082" s="4" t="e">
        <f>Table1[[#This Row],[Jut]]</f>
        <v>#VALUE!</v>
      </c>
      <c r="J9082" s="4" t="e">
        <f>Table1[[#This Row],[Column1]]</f>
        <v>#VALUE!</v>
      </c>
    </row>
    <row r="9083" spans="1:10" hidden="1" x14ac:dyDescent="0.3">
      <c r="A9083" s="2" t="e">
        <f>Table1[[#This Row],[Befolyt]]</f>
        <v>#VALUE!</v>
      </c>
      <c r="B9083" t="e">
        <f>Table1[[#This Row],[ÜK]]</f>
        <v>#VALUE!</v>
      </c>
      <c r="C9083" s="3" t="e">
        <f>Table1[[#This Row],[Szla]]</f>
        <v>#VALUE!</v>
      </c>
      <c r="D9083" s="6" t="e">
        <f>Table1[[#This Row],[Kelt_hó]]</f>
        <v>#VALUE!</v>
      </c>
      <c r="E9083" t="e">
        <f>Table1[[#This Row],[Vevő]]</f>
        <v>#VALUE!</v>
      </c>
      <c r="F9083" t="e">
        <f>Table1[[#This Row],[Termékkör]]</f>
        <v>#VALUE!</v>
      </c>
      <c r="G9083" s="4" t="e">
        <f>Table1[[#This Row],[SzumElad]]</f>
        <v>#VALUE!</v>
      </c>
      <c r="H9083" s="7" t="e">
        <f>Table1[[#This Row],[Jut_%]]</f>
        <v>#VALUE!</v>
      </c>
      <c r="I9083" s="4" t="e">
        <f>Table1[[#This Row],[Jut]]</f>
        <v>#VALUE!</v>
      </c>
      <c r="J9083" s="4" t="e">
        <f>Table1[[#This Row],[Column1]]</f>
        <v>#VALUE!</v>
      </c>
    </row>
    <row r="9084" spans="1:10" hidden="1" x14ac:dyDescent="0.3">
      <c r="A9084" s="2" t="e">
        <f>Table1[[#This Row],[Befolyt]]</f>
        <v>#VALUE!</v>
      </c>
      <c r="B9084" t="e">
        <f>Table1[[#This Row],[ÜK]]</f>
        <v>#VALUE!</v>
      </c>
      <c r="C9084" s="3" t="e">
        <f>Table1[[#This Row],[Szla]]</f>
        <v>#VALUE!</v>
      </c>
      <c r="D9084" s="6" t="e">
        <f>Table1[[#This Row],[Kelt_hó]]</f>
        <v>#VALUE!</v>
      </c>
      <c r="E9084" t="e">
        <f>Table1[[#This Row],[Vevő]]</f>
        <v>#VALUE!</v>
      </c>
      <c r="F9084" t="e">
        <f>Table1[[#This Row],[Termékkör]]</f>
        <v>#VALUE!</v>
      </c>
      <c r="G9084" s="4" t="e">
        <f>Table1[[#This Row],[SzumElad]]</f>
        <v>#VALUE!</v>
      </c>
      <c r="H9084" s="7" t="e">
        <f>Table1[[#This Row],[Jut_%]]</f>
        <v>#VALUE!</v>
      </c>
      <c r="I9084" s="4" t="e">
        <f>Table1[[#This Row],[Jut]]</f>
        <v>#VALUE!</v>
      </c>
      <c r="J9084" s="4" t="e">
        <f>Table1[[#This Row],[Column1]]</f>
        <v>#VALUE!</v>
      </c>
    </row>
    <row r="9085" spans="1:10" hidden="1" x14ac:dyDescent="0.3">
      <c r="A9085" s="2" t="e">
        <f>Table1[[#This Row],[Befolyt]]</f>
        <v>#VALUE!</v>
      </c>
      <c r="B9085" t="e">
        <f>Table1[[#This Row],[ÜK]]</f>
        <v>#VALUE!</v>
      </c>
      <c r="C9085" s="3" t="e">
        <f>Table1[[#This Row],[Szla]]</f>
        <v>#VALUE!</v>
      </c>
      <c r="D9085" s="6" t="e">
        <f>Table1[[#This Row],[Kelt_hó]]</f>
        <v>#VALUE!</v>
      </c>
      <c r="E9085" t="e">
        <f>Table1[[#This Row],[Vevő]]</f>
        <v>#VALUE!</v>
      </c>
      <c r="F9085" t="e">
        <f>Table1[[#This Row],[Termékkör]]</f>
        <v>#VALUE!</v>
      </c>
      <c r="G9085" s="4" t="e">
        <f>Table1[[#This Row],[SzumElad]]</f>
        <v>#VALUE!</v>
      </c>
      <c r="H9085" s="7" t="e">
        <f>Table1[[#This Row],[Jut_%]]</f>
        <v>#VALUE!</v>
      </c>
      <c r="I9085" s="4" t="e">
        <f>Table1[[#This Row],[Jut]]</f>
        <v>#VALUE!</v>
      </c>
      <c r="J9085" s="4" t="e">
        <f>Table1[[#This Row],[Column1]]</f>
        <v>#VALUE!</v>
      </c>
    </row>
    <row r="9086" spans="1:10" hidden="1" x14ac:dyDescent="0.3">
      <c r="A9086" s="2" t="e">
        <f>Table1[[#This Row],[Befolyt]]</f>
        <v>#VALUE!</v>
      </c>
      <c r="B9086" t="e">
        <f>Table1[[#This Row],[ÜK]]</f>
        <v>#VALUE!</v>
      </c>
      <c r="C9086" s="3" t="e">
        <f>Table1[[#This Row],[Szla]]</f>
        <v>#VALUE!</v>
      </c>
      <c r="D9086" s="6" t="e">
        <f>Table1[[#This Row],[Kelt_hó]]</f>
        <v>#VALUE!</v>
      </c>
      <c r="E9086" t="e">
        <f>Table1[[#This Row],[Vevő]]</f>
        <v>#VALUE!</v>
      </c>
      <c r="F9086" t="e">
        <f>Table1[[#This Row],[Termékkör]]</f>
        <v>#VALUE!</v>
      </c>
      <c r="G9086" s="4" t="e">
        <f>Table1[[#This Row],[SzumElad]]</f>
        <v>#VALUE!</v>
      </c>
      <c r="H9086" s="7" t="e">
        <f>Table1[[#This Row],[Jut_%]]</f>
        <v>#VALUE!</v>
      </c>
      <c r="I9086" s="4" t="e">
        <f>Table1[[#This Row],[Jut]]</f>
        <v>#VALUE!</v>
      </c>
      <c r="J9086" s="4" t="e">
        <f>Table1[[#This Row],[Column1]]</f>
        <v>#VALUE!</v>
      </c>
    </row>
    <row r="9087" spans="1:10" hidden="1" x14ac:dyDescent="0.3">
      <c r="A9087" s="2" t="e">
        <f>Table1[[#This Row],[Befolyt]]</f>
        <v>#VALUE!</v>
      </c>
      <c r="B9087" t="e">
        <f>Table1[[#This Row],[ÜK]]</f>
        <v>#VALUE!</v>
      </c>
      <c r="C9087" s="3" t="e">
        <f>Table1[[#This Row],[Szla]]</f>
        <v>#VALUE!</v>
      </c>
      <c r="D9087" s="6" t="e">
        <f>Table1[[#This Row],[Kelt_hó]]</f>
        <v>#VALUE!</v>
      </c>
      <c r="E9087" t="e">
        <f>Table1[[#This Row],[Vevő]]</f>
        <v>#VALUE!</v>
      </c>
      <c r="F9087" t="e">
        <f>Table1[[#This Row],[Termékkör]]</f>
        <v>#VALUE!</v>
      </c>
      <c r="G9087" s="4" t="e">
        <f>Table1[[#This Row],[SzumElad]]</f>
        <v>#VALUE!</v>
      </c>
      <c r="H9087" s="7" t="e">
        <f>Table1[[#This Row],[Jut_%]]</f>
        <v>#VALUE!</v>
      </c>
      <c r="I9087" s="4" t="e">
        <f>Table1[[#This Row],[Jut]]</f>
        <v>#VALUE!</v>
      </c>
      <c r="J9087" s="4" t="e">
        <f>Table1[[#This Row],[Column1]]</f>
        <v>#VALUE!</v>
      </c>
    </row>
    <row r="9088" spans="1:10" hidden="1" x14ac:dyDescent="0.3">
      <c r="A9088" s="2" t="e">
        <f>Table1[[#This Row],[Befolyt]]</f>
        <v>#VALUE!</v>
      </c>
      <c r="B9088" t="e">
        <f>Table1[[#This Row],[ÜK]]</f>
        <v>#VALUE!</v>
      </c>
      <c r="C9088" s="3" t="e">
        <f>Table1[[#This Row],[Szla]]</f>
        <v>#VALUE!</v>
      </c>
      <c r="D9088" s="6" t="e">
        <f>Table1[[#This Row],[Kelt_hó]]</f>
        <v>#VALUE!</v>
      </c>
      <c r="E9088" t="e">
        <f>Table1[[#This Row],[Vevő]]</f>
        <v>#VALUE!</v>
      </c>
      <c r="F9088" t="e">
        <f>Table1[[#This Row],[Termékkör]]</f>
        <v>#VALUE!</v>
      </c>
      <c r="G9088" s="4" t="e">
        <f>Table1[[#This Row],[SzumElad]]</f>
        <v>#VALUE!</v>
      </c>
      <c r="H9088" s="7" t="e">
        <f>Table1[[#This Row],[Jut_%]]</f>
        <v>#VALUE!</v>
      </c>
      <c r="I9088" s="4" t="e">
        <f>Table1[[#This Row],[Jut]]</f>
        <v>#VALUE!</v>
      </c>
      <c r="J9088" s="4" t="e">
        <f>Table1[[#This Row],[Column1]]</f>
        <v>#VALUE!</v>
      </c>
    </row>
    <row r="9089" spans="1:10" hidden="1" x14ac:dyDescent="0.3">
      <c r="A9089" s="2" t="e">
        <f>Table1[[#This Row],[Befolyt]]</f>
        <v>#VALUE!</v>
      </c>
      <c r="B9089" t="e">
        <f>Table1[[#This Row],[ÜK]]</f>
        <v>#VALUE!</v>
      </c>
      <c r="C9089" s="3" t="e">
        <f>Table1[[#This Row],[Szla]]</f>
        <v>#VALUE!</v>
      </c>
      <c r="D9089" s="6" t="e">
        <f>Table1[[#This Row],[Kelt_hó]]</f>
        <v>#VALUE!</v>
      </c>
      <c r="E9089" t="e">
        <f>Table1[[#This Row],[Vevő]]</f>
        <v>#VALUE!</v>
      </c>
      <c r="F9089" t="e">
        <f>Table1[[#This Row],[Termékkör]]</f>
        <v>#VALUE!</v>
      </c>
      <c r="G9089" s="4" t="e">
        <f>Table1[[#This Row],[SzumElad]]</f>
        <v>#VALUE!</v>
      </c>
      <c r="H9089" s="7" t="e">
        <f>Table1[[#This Row],[Jut_%]]</f>
        <v>#VALUE!</v>
      </c>
      <c r="I9089" s="4" t="e">
        <f>Table1[[#This Row],[Jut]]</f>
        <v>#VALUE!</v>
      </c>
      <c r="J9089" s="4" t="e">
        <f>Table1[[#This Row],[Column1]]</f>
        <v>#VALUE!</v>
      </c>
    </row>
    <row r="9090" spans="1:10" hidden="1" x14ac:dyDescent="0.3">
      <c r="A9090" s="2" t="e">
        <f>Table1[[#This Row],[Befolyt]]</f>
        <v>#VALUE!</v>
      </c>
      <c r="B9090" t="e">
        <f>Table1[[#This Row],[ÜK]]</f>
        <v>#VALUE!</v>
      </c>
      <c r="C9090" s="3" t="e">
        <f>Table1[[#This Row],[Szla]]</f>
        <v>#VALUE!</v>
      </c>
      <c r="D9090" s="6" t="e">
        <f>Table1[[#This Row],[Kelt_hó]]</f>
        <v>#VALUE!</v>
      </c>
      <c r="E9090" t="e">
        <f>Table1[[#This Row],[Vevő]]</f>
        <v>#VALUE!</v>
      </c>
      <c r="F9090" t="e">
        <f>Table1[[#This Row],[Termékkör]]</f>
        <v>#VALUE!</v>
      </c>
      <c r="G9090" s="4" t="e">
        <f>Table1[[#This Row],[SzumElad]]</f>
        <v>#VALUE!</v>
      </c>
      <c r="H9090" s="7" t="e">
        <f>Table1[[#This Row],[Jut_%]]</f>
        <v>#VALUE!</v>
      </c>
      <c r="I9090" s="4" t="e">
        <f>Table1[[#This Row],[Jut]]</f>
        <v>#VALUE!</v>
      </c>
      <c r="J9090" s="4" t="e">
        <f>Table1[[#This Row],[Column1]]</f>
        <v>#VALUE!</v>
      </c>
    </row>
    <row r="9091" spans="1:10" hidden="1" x14ac:dyDescent="0.3">
      <c r="A9091" s="2" t="e">
        <f>Table1[[#This Row],[Befolyt]]</f>
        <v>#VALUE!</v>
      </c>
      <c r="B9091" t="e">
        <f>Table1[[#This Row],[ÜK]]</f>
        <v>#VALUE!</v>
      </c>
      <c r="C9091" s="3" t="e">
        <f>Table1[[#This Row],[Szla]]</f>
        <v>#VALUE!</v>
      </c>
      <c r="D9091" s="6" t="e">
        <f>Table1[[#This Row],[Kelt_hó]]</f>
        <v>#VALUE!</v>
      </c>
      <c r="E9091" t="e">
        <f>Table1[[#This Row],[Vevő]]</f>
        <v>#VALUE!</v>
      </c>
      <c r="F9091" t="e">
        <f>Table1[[#This Row],[Termékkör]]</f>
        <v>#VALUE!</v>
      </c>
      <c r="G9091" s="4" t="e">
        <f>Table1[[#This Row],[SzumElad]]</f>
        <v>#VALUE!</v>
      </c>
      <c r="H9091" s="7" t="e">
        <f>Table1[[#This Row],[Jut_%]]</f>
        <v>#VALUE!</v>
      </c>
      <c r="I9091" s="4" t="e">
        <f>Table1[[#This Row],[Jut]]</f>
        <v>#VALUE!</v>
      </c>
      <c r="J9091" s="4" t="e">
        <f>Table1[[#This Row],[Column1]]</f>
        <v>#VALUE!</v>
      </c>
    </row>
    <row r="9092" spans="1:10" hidden="1" x14ac:dyDescent="0.3">
      <c r="A9092" s="2" t="e">
        <f>Table1[[#This Row],[Befolyt]]</f>
        <v>#VALUE!</v>
      </c>
      <c r="B9092" t="e">
        <f>Table1[[#This Row],[ÜK]]</f>
        <v>#VALUE!</v>
      </c>
      <c r="C9092" s="3" t="e">
        <f>Table1[[#This Row],[Szla]]</f>
        <v>#VALUE!</v>
      </c>
      <c r="D9092" s="6" t="e">
        <f>Table1[[#This Row],[Kelt_hó]]</f>
        <v>#VALUE!</v>
      </c>
      <c r="E9092" t="e">
        <f>Table1[[#This Row],[Vevő]]</f>
        <v>#VALUE!</v>
      </c>
      <c r="F9092" t="e">
        <f>Table1[[#This Row],[Termékkör]]</f>
        <v>#VALUE!</v>
      </c>
      <c r="G9092" s="4" t="e">
        <f>Table1[[#This Row],[SzumElad]]</f>
        <v>#VALUE!</v>
      </c>
      <c r="H9092" s="7" t="e">
        <f>Table1[[#This Row],[Jut_%]]</f>
        <v>#VALUE!</v>
      </c>
      <c r="I9092" s="4" t="e">
        <f>Table1[[#This Row],[Jut]]</f>
        <v>#VALUE!</v>
      </c>
      <c r="J9092" s="4" t="e">
        <f>Table1[[#This Row],[Column1]]</f>
        <v>#VALUE!</v>
      </c>
    </row>
    <row r="9093" spans="1:10" hidden="1" x14ac:dyDescent="0.3">
      <c r="A9093" s="2" t="e">
        <f>Table1[[#This Row],[Befolyt]]</f>
        <v>#VALUE!</v>
      </c>
      <c r="B9093" t="e">
        <f>Table1[[#This Row],[ÜK]]</f>
        <v>#VALUE!</v>
      </c>
      <c r="C9093" s="3" t="e">
        <f>Table1[[#This Row],[Szla]]</f>
        <v>#VALUE!</v>
      </c>
      <c r="D9093" s="6" t="e">
        <f>Table1[[#This Row],[Kelt_hó]]</f>
        <v>#VALUE!</v>
      </c>
      <c r="E9093" t="e">
        <f>Table1[[#This Row],[Vevő]]</f>
        <v>#VALUE!</v>
      </c>
      <c r="F9093" t="e">
        <f>Table1[[#This Row],[Termékkör]]</f>
        <v>#VALUE!</v>
      </c>
      <c r="G9093" s="4" t="e">
        <f>Table1[[#This Row],[SzumElad]]</f>
        <v>#VALUE!</v>
      </c>
      <c r="H9093" s="7" t="e">
        <f>Table1[[#This Row],[Jut_%]]</f>
        <v>#VALUE!</v>
      </c>
      <c r="I9093" s="4" t="e">
        <f>Table1[[#This Row],[Jut]]</f>
        <v>#VALUE!</v>
      </c>
      <c r="J9093" s="4" t="e">
        <f>Table1[[#This Row],[Column1]]</f>
        <v>#VALUE!</v>
      </c>
    </row>
    <row r="9094" spans="1:10" hidden="1" x14ac:dyDescent="0.3">
      <c r="A9094" s="2" t="e">
        <f>Table1[[#This Row],[Befolyt]]</f>
        <v>#VALUE!</v>
      </c>
      <c r="B9094" t="e">
        <f>Table1[[#This Row],[ÜK]]</f>
        <v>#VALUE!</v>
      </c>
      <c r="C9094" s="3" t="e">
        <f>Table1[[#This Row],[Szla]]</f>
        <v>#VALUE!</v>
      </c>
      <c r="D9094" s="6" t="e">
        <f>Table1[[#This Row],[Kelt_hó]]</f>
        <v>#VALUE!</v>
      </c>
      <c r="E9094" t="e">
        <f>Table1[[#This Row],[Vevő]]</f>
        <v>#VALUE!</v>
      </c>
      <c r="F9094" t="e">
        <f>Table1[[#This Row],[Termékkör]]</f>
        <v>#VALUE!</v>
      </c>
      <c r="G9094" s="4" t="e">
        <f>Table1[[#This Row],[SzumElad]]</f>
        <v>#VALUE!</v>
      </c>
      <c r="H9094" s="7" t="e">
        <f>Table1[[#This Row],[Jut_%]]</f>
        <v>#VALUE!</v>
      </c>
      <c r="I9094" s="4" t="e">
        <f>Table1[[#This Row],[Jut]]</f>
        <v>#VALUE!</v>
      </c>
      <c r="J9094" s="4" t="e">
        <f>Table1[[#This Row],[Column1]]</f>
        <v>#VALUE!</v>
      </c>
    </row>
    <row r="9095" spans="1:10" hidden="1" x14ac:dyDescent="0.3">
      <c r="A9095" s="2" t="e">
        <f>Table1[[#This Row],[Befolyt]]</f>
        <v>#VALUE!</v>
      </c>
      <c r="B9095" t="e">
        <f>Table1[[#This Row],[ÜK]]</f>
        <v>#VALUE!</v>
      </c>
      <c r="C9095" s="3" t="e">
        <f>Table1[[#This Row],[Szla]]</f>
        <v>#VALUE!</v>
      </c>
      <c r="D9095" s="6" t="e">
        <f>Table1[[#This Row],[Kelt_hó]]</f>
        <v>#VALUE!</v>
      </c>
      <c r="E9095" t="e">
        <f>Table1[[#This Row],[Vevő]]</f>
        <v>#VALUE!</v>
      </c>
      <c r="F9095" t="e">
        <f>Table1[[#This Row],[Termékkör]]</f>
        <v>#VALUE!</v>
      </c>
      <c r="G9095" s="4" t="e">
        <f>Table1[[#This Row],[SzumElad]]</f>
        <v>#VALUE!</v>
      </c>
      <c r="H9095" s="7" t="e">
        <f>Table1[[#This Row],[Jut_%]]</f>
        <v>#VALUE!</v>
      </c>
      <c r="I9095" s="4" t="e">
        <f>Table1[[#This Row],[Jut]]</f>
        <v>#VALUE!</v>
      </c>
      <c r="J9095" s="4" t="e">
        <f>Table1[[#This Row],[Column1]]</f>
        <v>#VALUE!</v>
      </c>
    </row>
    <row r="9096" spans="1:10" hidden="1" x14ac:dyDescent="0.3">
      <c r="A9096" s="2" t="e">
        <f>Table1[[#This Row],[Befolyt]]</f>
        <v>#VALUE!</v>
      </c>
      <c r="B9096" t="e">
        <f>Table1[[#This Row],[ÜK]]</f>
        <v>#VALUE!</v>
      </c>
      <c r="C9096" s="3" t="e">
        <f>Table1[[#This Row],[Szla]]</f>
        <v>#VALUE!</v>
      </c>
      <c r="D9096" s="6" t="e">
        <f>Table1[[#This Row],[Kelt_hó]]</f>
        <v>#VALUE!</v>
      </c>
      <c r="E9096" t="e">
        <f>Table1[[#This Row],[Vevő]]</f>
        <v>#VALUE!</v>
      </c>
      <c r="F9096" t="e">
        <f>Table1[[#This Row],[Termékkör]]</f>
        <v>#VALUE!</v>
      </c>
      <c r="G9096" s="4" t="e">
        <f>Table1[[#This Row],[SzumElad]]</f>
        <v>#VALUE!</v>
      </c>
      <c r="H9096" s="7" t="e">
        <f>Table1[[#This Row],[Jut_%]]</f>
        <v>#VALUE!</v>
      </c>
      <c r="I9096" s="4" t="e">
        <f>Table1[[#This Row],[Jut]]</f>
        <v>#VALUE!</v>
      </c>
      <c r="J9096" s="4" t="e">
        <f>Table1[[#This Row],[Column1]]</f>
        <v>#VALUE!</v>
      </c>
    </row>
    <row r="9097" spans="1:10" hidden="1" x14ac:dyDescent="0.3">
      <c r="A9097" s="2" t="e">
        <f>Table1[[#This Row],[Befolyt]]</f>
        <v>#VALUE!</v>
      </c>
      <c r="B9097" t="e">
        <f>Table1[[#This Row],[ÜK]]</f>
        <v>#VALUE!</v>
      </c>
      <c r="C9097" s="3" t="e">
        <f>Table1[[#This Row],[Szla]]</f>
        <v>#VALUE!</v>
      </c>
      <c r="D9097" s="6" t="e">
        <f>Table1[[#This Row],[Kelt_hó]]</f>
        <v>#VALUE!</v>
      </c>
      <c r="E9097" t="e">
        <f>Table1[[#This Row],[Vevő]]</f>
        <v>#VALUE!</v>
      </c>
      <c r="F9097" t="e">
        <f>Table1[[#This Row],[Termékkör]]</f>
        <v>#VALUE!</v>
      </c>
      <c r="G9097" s="4" t="e">
        <f>Table1[[#This Row],[SzumElad]]</f>
        <v>#VALUE!</v>
      </c>
      <c r="H9097" s="7" t="e">
        <f>Table1[[#This Row],[Jut_%]]</f>
        <v>#VALUE!</v>
      </c>
      <c r="I9097" s="4" t="e">
        <f>Table1[[#This Row],[Jut]]</f>
        <v>#VALUE!</v>
      </c>
      <c r="J9097" s="4" t="e">
        <f>Table1[[#This Row],[Column1]]</f>
        <v>#VALUE!</v>
      </c>
    </row>
    <row r="9098" spans="1:10" hidden="1" x14ac:dyDescent="0.3">
      <c r="A9098" s="2" t="e">
        <f>Table1[[#This Row],[Befolyt]]</f>
        <v>#VALUE!</v>
      </c>
      <c r="B9098" t="e">
        <f>Table1[[#This Row],[ÜK]]</f>
        <v>#VALUE!</v>
      </c>
      <c r="C9098" s="3" t="e">
        <f>Table1[[#This Row],[Szla]]</f>
        <v>#VALUE!</v>
      </c>
      <c r="D9098" s="6" t="e">
        <f>Table1[[#This Row],[Kelt_hó]]</f>
        <v>#VALUE!</v>
      </c>
      <c r="E9098" t="e">
        <f>Table1[[#This Row],[Vevő]]</f>
        <v>#VALUE!</v>
      </c>
      <c r="F9098" t="e">
        <f>Table1[[#This Row],[Termékkör]]</f>
        <v>#VALUE!</v>
      </c>
      <c r="G9098" s="4" t="e">
        <f>Table1[[#This Row],[SzumElad]]</f>
        <v>#VALUE!</v>
      </c>
      <c r="H9098" s="7" t="e">
        <f>Table1[[#This Row],[Jut_%]]</f>
        <v>#VALUE!</v>
      </c>
      <c r="I9098" s="4" t="e">
        <f>Table1[[#This Row],[Jut]]</f>
        <v>#VALUE!</v>
      </c>
      <c r="J9098" s="4" t="e">
        <f>Table1[[#This Row],[Column1]]</f>
        <v>#VALUE!</v>
      </c>
    </row>
    <row r="9099" spans="1:10" hidden="1" x14ac:dyDescent="0.3">
      <c r="A9099" s="2" t="e">
        <f>Table1[[#This Row],[Befolyt]]</f>
        <v>#VALUE!</v>
      </c>
      <c r="B9099" t="e">
        <f>Table1[[#This Row],[ÜK]]</f>
        <v>#VALUE!</v>
      </c>
      <c r="C9099" s="3" t="e">
        <f>Table1[[#This Row],[Szla]]</f>
        <v>#VALUE!</v>
      </c>
      <c r="D9099" s="6" t="e">
        <f>Table1[[#This Row],[Kelt_hó]]</f>
        <v>#VALUE!</v>
      </c>
      <c r="E9099" t="e">
        <f>Table1[[#This Row],[Vevő]]</f>
        <v>#VALUE!</v>
      </c>
      <c r="F9099" t="e">
        <f>Table1[[#This Row],[Termékkör]]</f>
        <v>#VALUE!</v>
      </c>
      <c r="G9099" s="4" t="e">
        <f>Table1[[#This Row],[SzumElad]]</f>
        <v>#VALUE!</v>
      </c>
      <c r="H9099" s="7" t="e">
        <f>Table1[[#This Row],[Jut_%]]</f>
        <v>#VALUE!</v>
      </c>
      <c r="I9099" s="4" t="e">
        <f>Table1[[#This Row],[Jut]]</f>
        <v>#VALUE!</v>
      </c>
      <c r="J9099" s="4" t="e">
        <f>Table1[[#This Row],[Column1]]</f>
        <v>#VALUE!</v>
      </c>
    </row>
    <row r="9100" spans="1:10" hidden="1" x14ac:dyDescent="0.3">
      <c r="A9100" s="2" t="e">
        <f>Table1[[#This Row],[Befolyt]]</f>
        <v>#VALUE!</v>
      </c>
      <c r="B9100" t="e">
        <f>Table1[[#This Row],[ÜK]]</f>
        <v>#VALUE!</v>
      </c>
      <c r="C9100" s="3" t="e">
        <f>Table1[[#This Row],[Szla]]</f>
        <v>#VALUE!</v>
      </c>
      <c r="D9100" s="6" t="e">
        <f>Table1[[#This Row],[Kelt_hó]]</f>
        <v>#VALUE!</v>
      </c>
      <c r="E9100" t="e">
        <f>Table1[[#This Row],[Vevő]]</f>
        <v>#VALUE!</v>
      </c>
      <c r="F9100" t="e">
        <f>Table1[[#This Row],[Termékkör]]</f>
        <v>#VALUE!</v>
      </c>
      <c r="G9100" s="4" t="e">
        <f>Table1[[#This Row],[SzumElad]]</f>
        <v>#VALUE!</v>
      </c>
      <c r="H9100" s="7" t="e">
        <f>Table1[[#This Row],[Jut_%]]</f>
        <v>#VALUE!</v>
      </c>
      <c r="I9100" s="4" t="e">
        <f>Table1[[#This Row],[Jut]]</f>
        <v>#VALUE!</v>
      </c>
      <c r="J9100" s="4" t="e">
        <f>Table1[[#This Row],[Column1]]</f>
        <v>#VALUE!</v>
      </c>
    </row>
    <row r="9101" spans="1:10" hidden="1" x14ac:dyDescent="0.3">
      <c r="A9101" s="2" t="e">
        <f>Table1[[#This Row],[Befolyt]]</f>
        <v>#VALUE!</v>
      </c>
      <c r="B9101" t="e">
        <f>Table1[[#This Row],[ÜK]]</f>
        <v>#VALUE!</v>
      </c>
      <c r="C9101" s="3" t="e">
        <f>Table1[[#This Row],[Szla]]</f>
        <v>#VALUE!</v>
      </c>
      <c r="D9101" s="6" t="e">
        <f>Table1[[#This Row],[Kelt_hó]]</f>
        <v>#VALUE!</v>
      </c>
      <c r="E9101" t="e">
        <f>Table1[[#This Row],[Vevő]]</f>
        <v>#VALUE!</v>
      </c>
      <c r="F9101" t="e">
        <f>Table1[[#This Row],[Termékkör]]</f>
        <v>#VALUE!</v>
      </c>
      <c r="G9101" s="4" t="e">
        <f>Table1[[#This Row],[SzumElad]]</f>
        <v>#VALUE!</v>
      </c>
      <c r="H9101" s="7" t="e">
        <f>Table1[[#This Row],[Jut_%]]</f>
        <v>#VALUE!</v>
      </c>
      <c r="I9101" s="4" t="e">
        <f>Table1[[#This Row],[Jut]]</f>
        <v>#VALUE!</v>
      </c>
      <c r="J9101" s="4" t="e">
        <f>Table1[[#This Row],[Column1]]</f>
        <v>#VALUE!</v>
      </c>
    </row>
    <row r="9102" spans="1:10" hidden="1" x14ac:dyDescent="0.3">
      <c r="A9102" s="2" t="e">
        <f>Table1[[#This Row],[Befolyt]]</f>
        <v>#VALUE!</v>
      </c>
      <c r="B9102" t="e">
        <f>Table1[[#This Row],[ÜK]]</f>
        <v>#VALUE!</v>
      </c>
      <c r="C9102" s="3" t="e">
        <f>Table1[[#This Row],[Szla]]</f>
        <v>#VALUE!</v>
      </c>
      <c r="D9102" s="6" t="e">
        <f>Table1[[#This Row],[Kelt_hó]]</f>
        <v>#VALUE!</v>
      </c>
      <c r="E9102" t="e">
        <f>Table1[[#This Row],[Vevő]]</f>
        <v>#VALUE!</v>
      </c>
      <c r="F9102" t="e">
        <f>Table1[[#This Row],[Termékkör]]</f>
        <v>#VALUE!</v>
      </c>
      <c r="G9102" s="4" t="e">
        <f>Table1[[#This Row],[SzumElad]]</f>
        <v>#VALUE!</v>
      </c>
      <c r="H9102" s="7" t="e">
        <f>Table1[[#This Row],[Jut_%]]</f>
        <v>#VALUE!</v>
      </c>
      <c r="I9102" s="4" t="e">
        <f>Table1[[#This Row],[Jut]]</f>
        <v>#VALUE!</v>
      </c>
      <c r="J9102" s="4" t="e">
        <f>Table1[[#This Row],[Column1]]</f>
        <v>#VALUE!</v>
      </c>
    </row>
    <row r="9103" spans="1:10" hidden="1" x14ac:dyDescent="0.3">
      <c r="A9103" s="2" t="e">
        <f>Table1[[#This Row],[Befolyt]]</f>
        <v>#VALUE!</v>
      </c>
      <c r="B9103" t="e">
        <f>Table1[[#This Row],[ÜK]]</f>
        <v>#VALUE!</v>
      </c>
      <c r="C9103" s="3" t="e">
        <f>Table1[[#This Row],[Szla]]</f>
        <v>#VALUE!</v>
      </c>
      <c r="D9103" s="6" t="e">
        <f>Table1[[#This Row],[Kelt_hó]]</f>
        <v>#VALUE!</v>
      </c>
      <c r="E9103" t="e">
        <f>Table1[[#This Row],[Vevő]]</f>
        <v>#VALUE!</v>
      </c>
      <c r="F9103" t="e">
        <f>Table1[[#This Row],[Termékkör]]</f>
        <v>#VALUE!</v>
      </c>
      <c r="G9103" s="4" t="e">
        <f>Table1[[#This Row],[SzumElad]]</f>
        <v>#VALUE!</v>
      </c>
      <c r="H9103" s="7" t="e">
        <f>Table1[[#This Row],[Jut_%]]</f>
        <v>#VALUE!</v>
      </c>
      <c r="I9103" s="4" t="e">
        <f>Table1[[#This Row],[Jut]]</f>
        <v>#VALUE!</v>
      </c>
      <c r="J9103" s="4" t="e">
        <f>Table1[[#This Row],[Column1]]</f>
        <v>#VALUE!</v>
      </c>
    </row>
    <row r="9104" spans="1:10" hidden="1" x14ac:dyDescent="0.3">
      <c r="A9104" s="2" t="e">
        <f>Table1[[#This Row],[Befolyt]]</f>
        <v>#VALUE!</v>
      </c>
      <c r="B9104" t="e">
        <f>Table1[[#This Row],[ÜK]]</f>
        <v>#VALUE!</v>
      </c>
      <c r="C9104" s="3" t="e">
        <f>Table1[[#This Row],[Szla]]</f>
        <v>#VALUE!</v>
      </c>
      <c r="D9104" s="6" t="e">
        <f>Table1[[#This Row],[Kelt_hó]]</f>
        <v>#VALUE!</v>
      </c>
      <c r="E9104" t="e">
        <f>Table1[[#This Row],[Vevő]]</f>
        <v>#VALUE!</v>
      </c>
      <c r="F9104" t="e">
        <f>Table1[[#This Row],[Termékkör]]</f>
        <v>#VALUE!</v>
      </c>
      <c r="G9104" s="4" t="e">
        <f>Table1[[#This Row],[SzumElad]]</f>
        <v>#VALUE!</v>
      </c>
      <c r="H9104" s="7" t="e">
        <f>Table1[[#This Row],[Jut_%]]</f>
        <v>#VALUE!</v>
      </c>
      <c r="I9104" s="4" t="e">
        <f>Table1[[#This Row],[Jut]]</f>
        <v>#VALUE!</v>
      </c>
      <c r="J9104" s="4" t="e">
        <f>Table1[[#This Row],[Column1]]</f>
        <v>#VALUE!</v>
      </c>
    </row>
    <row r="9105" spans="1:10" hidden="1" x14ac:dyDescent="0.3">
      <c r="A9105" s="2" t="e">
        <f>Table1[[#This Row],[Befolyt]]</f>
        <v>#VALUE!</v>
      </c>
      <c r="B9105" t="e">
        <f>Table1[[#This Row],[ÜK]]</f>
        <v>#VALUE!</v>
      </c>
      <c r="C9105" s="3" t="e">
        <f>Table1[[#This Row],[Szla]]</f>
        <v>#VALUE!</v>
      </c>
      <c r="D9105" s="6" t="e">
        <f>Table1[[#This Row],[Kelt_hó]]</f>
        <v>#VALUE!</v>
      </c>
      <c r="E9105" t="e">
        <f>Table1[[#This Row],[Vevő]]</f>
        <v>#VALUE!</v>
      </c>
      <c r="F9105" t="e">
        <f>Table1[[#This Row],[Termékkör]]</f>
        <v>#VALUE!</v>
      </c>
      <c r="G9105" s="4" t="e">
        <f>Table1[[#This Row],[SzumElad]]</f>
        <v>#VALUE!</v>
      </c>
      <c r="H9105" s="7" t="e">
        <f>Table1[[#This Row],[Jut_%]]</f>
        <v>#VALUE!</v>
      </c>
      <c r="I9105" s="4" t="e">
        <f>Table1[[#This Row],[Jut]]</f>
        <v>#VALUE!</v>
      </c>
      <c r="J9105" s="4" t="e">
        <f>Table1[[#This Row],[Column1]]</f>
        <v>#VALUE!</v>
      </c>
    </row>
    <row r="9106" spans="1:10" hidden="1" x14ac:dyDescent="0.3">
      <c r="A9106" s="2" t="e">
        <f>Table1[[#This Row],[Befolyt]]</f>
        <v>#VALUE!</v>
      </c>
      <c r="B9106" t="e">
        <f>Table1[[#This Row],[ÜK]]</f>
        <v>#VALUE!</v>
      </c>
      <c r="C9106" s="3" t="e">
        <f>Table1[[#This Row],[Szla]]</f>
        <v>#VALUE!</v>
      </c>
      <c r="D9106" s="6" t="e">
        <f>Table1[[#This Row],[Kelt_hó]]</f>
        <v>#VALUE!</v>
      </c>
      <c r="E9106" t="e">
        <f>Table1[[#This Row],[Vevő]]</f>
        <v>#VALUE!</v>
      </c>
      <c r="F9106" t="e">
        <f>Table1[[#This Row],[Termékkör]]</f>
        <v>#VALUE!</v>
      </c>
      <c r="G9106" s="4" t="e">
        <f>Table1[[#This Row],[SzumElad]]</f>
        <v>#VALUE!</v>
      </c>
      <c r="H9106" s="7" t="e">
        <f>Table1[[#This Row],[Jut_%]]</f>
        <v>#VALUE!</v>
      </c>
      <c r="I9106" s="4" t="e">
        <f>Table1[[#This Row],[Jut]]</f>
        <v>#VALUE!</v>
      </c>
      <c r="J9106" s="4" t="e">
        <f>Table1[[#This Row],[Column1]]</f>
        <v>#VALUE!</v>
      </c>
    </row>
    <row r="9107" spans="1:10" hidden="1" x14ac:dyDescent="0.3">
      <c r="A9107" s="2" t="e">
        <f>Table1[[#This Row],[Befolyt]]</f>
        <v>#VALUE!</v>
      </c>
      <c r="B9107" t="e">
        <f>Table1[[#This Row],[ÜK]]</f>
        <v>#VALUE!</v>
      </c>
      <c r="C9107" s="3" t="e">
        <f>Table1[[#This Row],[Szla]]</f>
        <v>#VALUE!</v>
      </c>
      <c r="D9107" s="6" t="e">
        <f>Table1[[#This Row],[Kelt_hó]]</f>
        <v>#VALUE!</v>
      </c>
      <c r="E9107" t="e">
        <f>Table1[[#This Row],[Vevő]]</f>
        <v>#VALUE!</v>
      </c>
      <c r="F9107" t="e">
        <f>Table1[[#This Row],[Termékkör]]</f>
        <v>#VALUE!</v>
      </c>
      <c r="G9107" s="4" t="e">
        <f>Table1[[#This Row],[SzumElad]]</f>
        <v>#VALUE!</v>
      </c>
      <c r="H9107" s="7" t="e">
        <f>Table1[[#This Row],[Jut_%]]</f>
        <v>#VALUE!</v>
      </c>
      <c r="I9107" s="4" t="e">
        <f>Table1[[#This Row],[Jut]]</f>
        <v>#VALUE!</v>
      </c>
      <c r="J9107" s="4" t="e">
        <f>Table1[[#This Row],[Column1]]</f>
        <v>#VALUE!</v>
      </c>
    </row>
    <row r="9108" spans="1:10" hidden="1" x14ac:dyDescent="0.3">
      <c r="A9108" s="2" t="e">
        <f>Table1[[#This Row],[Befolyt]]</f>
        <v>#VALUE!</v>
      </c>
      <c r="B9108" t="e">
        <f>Table1[[#This Row],[ÜK]]</f>
        <v>#VALUE!</v>
      </c>
      <c r="C9108" s="3" t="e">
        <f>Table1[[#This Row],[Szla]]</f>
        <v>#VALUE!</v>
      </c>
      <c r="D9108" s="6" t="e">
        <f>Table1[[#This Row],[Kelt_hó]]</f>
        <v>#VALUE!</v>
      </c>
      <c r="E9108" t="e">
        <f>Table1[[#This Row],[Vevő]]</f>
        <v>#VALUE!</v>
      </c>
      <c r="F9108" t="e">
        <f>Table1[[#This Row],[Termékkör]]</f>
        <v>#VALUE!</v>
      </c>
      <c r="G9108" s="4" t="e">
        <f>Table1[[#This Row],[SzumElad]]</f>
        <v>#VALUE!</v>
      </c>
      <c r="H9108" s="7" t="e">
        <f>Table1[[#This Row],[Jut_%]]</f>
        <v>#VALUE!</v>
      </c>
      <c r="I9108" s="4" t="e">
        <f>Table1[[#This Row],[Jut]]</f>
        <v>#VALUE!</v>
      </c>
      <c r="J9108" s="4" t="e">
        <f>Table1[[#This Row],[Column1]]</f>
        <v>#VALUE!</v>
      </c>
    </row>
    <row r="9109" spans="1:10" hidden="1" x14ac:dyDescent="0.3">
      <c r="A9109" s="2" t="e">
        <f>Table1[[#This Row],[Befolyt]]</f>
        <v>#VALUE!</v>
      </c>
      <c r="B9109" t="e">
        <f>Table1[[#This Row],[ÜK]]</f>
        <v>#VALUE!</v>
      </c>
      <c r="C9109" s="3" t="e">
        <f>Table1[[#This Row],[Szla]]</f>
        <v>#VALUE!</v>
      </c>
      <c r="D9109" s="6" t="e">
        <f>Table1[[#This Row],[Kelt_hó]]</f>
        <v>#VALUE!</v>
      </c>
      <c r="E9109" t="e">
        <f>Table1[[#This Row],[Vevő]]</f>
        <v>#VALUE!</v>
      </c>
      <c r="F9109" t="e">
        <f>Table1[[#This Row],[Termékkör]]</f>
        <v>#VALUE!</v>
      </c>
      <c r="G9109" s="4" t="e">
        <f>Table1[[#This Row],[SzumElad]]</f>
        <v>#VALUE!</v>
      </c>
      <c r="H9109" s="7" t="e">
        <f>Table1[[#This Row],[Jut_%]]</f>
        <v>#VALUE!</v>
      </c>
      <c r="I9109" s="4" t="e">
        <f>Table1[[#This Row],[Jut]]</f>
        <v>#VALUE!</v>
      </c>
      <c r="J9109" s="4" t="e">
        <f>Table1[[#This Row],[Column1]]</f>
        <v>#VALUE!</v>
      </c>
    </row>
    <row r="9110" spans="1:10" hidden="1" x14ac:dyDescent="0.3">
      <c r="A9110" s="2" t="e">
        <f>Table1[[#This Row],[Befolyt]]</f>
        <v>#VALUE!</v>
      </c>
      <c r="B9110" t="e">
        <f>Table1[[#This Row],[ÜK]]</f>
        <v>#VALUE!</v>
      </c>
      <c r="C9110" s="3" t="e">
        <f>Table1[[#This Row],[Szla]]</f>
        <v>#VALUE!</v>
      </c>
      <c r="D9110" s="6" t="e">
        <f>Table1[[#This Row],[Kelt_hó]]</f>
        <v>#VALUE!</v>
      </c>
      <c r="E9110" t="e">
        <f>Table1[[#This Row],[Vevő]]</f>
        <v>#VALUE!</v>
      </c>
      <c r="F9110" t="e">
        <f>Table1[[#This Row],[Termékkör]]</f>
        <v>#VALUE!</v>
      </c>
      <c r="G9110" s="4" t="e">
        <f>Table1[[#This Row],[SzumElad]]</f>
        <v>#VALUE!</v>
      </c>
      <c r="H9110" s="7" t="e">
        <f>Table1[[#This Row],[Jut_%]]</f>
        <v>#VALUE!</v>
      </c>
      <c r="I9110" s="4" t="e">
        <f>Table1[[#This Row],[Jut]]</f>
        <v>#VALUE!</v>
      </c>
      <c r="J9110" s="4" t="e">
        <f>Table1[[#This Row],[Column1]]</f>
        <v>#VALUE!</v>
      </c>
    </row>
    <row r="9111" spans="1:10" hidden="1" x14ac:dyDescent="0.3">
      <c r="A9111" s="2" t="e">
        <f>Table1[[#This Row],[Befolyt]]</f>
        <v>#VALUE!</v>
      </c>
      <c r="B9111" t="e">
        <f>Table1[[#This Row],[ÜK]]</f>
        <v>#VALUE!</v>
      </c>
      <c r="C9111" s="3" t="e">
        <f>Table1[[#This Row],[Szla]]</f>
        <v>#VALUE!</v>
      </c>
      <c r="D9111" s="6" t="e">
        <f>Table1[[#This Row],[Kelt_hó]]</f>
        <v>#VALUE!</v>
      </c>
      <c r="E9111" t="e">
        <f>Table1[[#This Row],[Vevő]]</f>
        <v>#VALUE!</v>
      </c>
      <c r="F9111" t="e">
        <f>Table1[[#This Row],[Termékkör]]</f>
        <v>#VALUE!</v>
      </c>
      <c r="G9111" s="4" t="e">
        <f>Table1[[#This Row],[SzumElad]]</f>
        <v>#VALUE!</v>
      </c>
      <c r="H9111" s="7" t="e">
        <f>Table1[[#This Row],[Jut_%]]</f>
        <v>#VALUE!</v>
      </c>
      <c r="I9111" s="4" t="e">
        <f>Table1[[#This Row],[Jut]]</f>
        <v>#VALUE!</v>
      </c>
      <c r="J9111" s="4" t="e">
        <f>Table1[[#This Row],[Column1]]</f>
        <v>#VALUE!</v>
      </c>
    </row>
    <row r="9112" spans="1:10" hidden="1" x14ac:dyDescent="0.3">
      <c r="A9112" s="2" t="e">
        <f>Table1[[#This Row],[Befolyt]]</f>
        <v>#VALUE!</v>
      </c>
      <c r="B9112" t="e">
        <f>Table1[[#This Row],[ÜK]]</f>
        <v>#VALUE!</v>
      </c>
      <c r="C9112" s="3" t="e">
        <f>Table1[[#This Row],[Szla]]</f>
        <v>#VALUE!</v>
      </c>
      <c r="D9112" s="6" t="e">
        <f>Table1[[#This Row],[Kelt_hó]]</f>
        <v>#VALUE!</v>
      </c>
      <c r="E9112" t="e">
        <f>Table1[[#This Row],[Vevő]]</f>
        <v>#VALUE!</v>
      </c>
      <c r="F9112" t="e">
        <f>Table1[[#This Row],[Termékkör]]</f>
        <v>#VALUE!</v>
      </c>
      <c r="G9112" s="4" t="e">
        <f>Table1[[#This Row],[SzumElad]]</f>
        <v>#VALUE!</v>
      </c>
      <c r="H9112" s="7" t="e">
        <f>Table1[[#This Row],[Jut_%]]</f>
        <v>#VALUE!</v>
      </c>
      <c r="I9112" s="4" t="e">
        <f>Table1[[#This Row],[Jut]]</f>
        <v>#VALUE!</v>
      </c>
      <c r="J9112" s="4" t="e">
        <f>Table1[[#This Row],[Column1]]</f>
        <v>#VALUE!</v>
      </c>
    </row>
    <row r="9113" spans="1:10" hidden="1" x14ac:dyDescent="0.3">
      <c r="A9113" s="2" t="e">
        <f>Table1[[#This Row],[Befolyt]]</f>
        <v>#VALUE!</v>
      </c>
      <c r="B9113" t="e">
        <f>Table1[[#This Row],[ÜK]]</f>
        <v>#VALUE!</v>
      </c>
      <c r="C9113" s="3" t="e">
        <f>Table1[[#This Row],[Szla]]</f>
        <v>#VALUE!</v>
      </c>
      <c r="D9113" s="6" t="e">
        <f>Table1[[#This Row],[Kelt_hó]]</f>
        <v>#VALUE!</v>
      </c>
      <c r="E9113" t="e">
        <f>Table1[[#This Row],[Vevő]]</f>
        <v>#VALUE!</v>
      </c>
      <c r="F9113" t="e">
        <f>Table1[[#This Row],[Termékkör]]</f>
        <v>#VALUE!</v>
      </c>
      <c r="G9113" s="4" t="e">
        <f>Table1[[#This Row],[SzumElad]]</f>
        <v>#VALUE!</v>
      </c>
      <c r="H9113" s="7" t="e">
        <f>Table1[[#This Row],[Jut_%]]</f>
        <v>#VALUE!</v>
      </c>
      <c r="I9113" s="4" t="e">
        <f>Table1[[#This Row],[Jut]]</f>
        <v>#VALUE!</v>
      </c>
      <c r="J9113" s="4" t="e">
        <f>Table1[[#This Row],[Column1]]</f>
        <v>#VALUE!</v>
      </c>
    </row>
    <row r="9114" spans="1:10" hidden="1" x14ac:dyDescent="0.3">
      <c r="A9114" s="2" t="e">
        <f>Table1[[#This Row],[Befolyt]]</f>
        <v>#VALUE!</v>
      </c>
      <c r="B9114" t="e">
        <f>Table1[[#This Row],[ÜK]]</f>
        <v>#VALUE!</v>
      </c>
      <c r="C9114" s="3" t="e">
        <f>Table1[[#This Row],[Szla]]</f>
        <v>#VALUE!</v>
      </c>
      <c r="D9114" s="6" t="e">
        <f>Table1[[#This Row],[Kelt_hó]]</f>
        <v>#VALUE!</v>
      </c>
      <c r="E9114" t="e">
        <f>Table1[[#This Row],[Vevő]]</f>
        <v>#VALUE!</v>
      </c>
      <c r="F9114" t="e">
        <f>Table1[[#This Row],[Termékkör]]</f>
        <v>#VALUE!</v>
      </c>
      <c r="G9114" s="4" t="e">
        <f>Table1[[#This Row],[SzumElad]]</f>
        <v>#VALUE!</v>
      </c>
      <c r="H9114" s="7" t="e">
        <f>Table1[[#This Row],[Jut_%]]</f>
        <v>#VALUE!</v>
      </c>
      <c r="I9114" s="4" t="e">
        <f>Table1[[#This Row],[Jut]]</f>
        <v>#VALUE!</v>
      </c>
      <c r="J9114" s="4" t="e">
        <f>Table1[[#This Row],[Column1]]</f>
        <v>#VALUE!</v>
      </c>
    </row>
    <row r="9115" spans="1:10" hidden="1" x14ac:dyDescent="0.3">
      <c r="A9115" s="2" t="e">
        <f>Table1[[#This Row],[Befolyt]]</f>
        <v>#VALUE!</v>
      </c>
      <c r="B9115" t="e">
        <f>Table1[[#This Row],[ÜK]]</f>
        <v>#VALUE!</v>
      </c>
      <c r="C9115" s="3" t="e">
        <f>Table1[[#This Row],[Szla]]</f>
        <v>#VALUE!</v>
      </c>
      <c r="D9115" s="6" t="e">
        <f>Table1[[#This Row],[Kelt_hó]]</f>
        <v>#VALUE!</v>
      </c>
      <c r="E9115" t="e">
        <f>Table1[[#This Row],[Vevő]]</f>
        <v>#VALUE!</v>
      </c>
      <c r="F9115" t="e">
        <f>Table1[[#This Row],[Termékkör]]</f>
        <v>#VALUE!</v>
      </c>
      <c r="G9115" s="4" t="e">
        <f>Table1[[#This Row],[SzumElad]]</f>
        <v>#VALUE!</v>
      </c>
      <c r="H9115" s="7" t="e">
        <f>Table1[[#This Row],[Jut_%]]</f>
        <v>#VALUE!</v>
      </c>
      <c r="I9115" s="4" t="e">
        <f>Table1[[#This Row],[Jut]]</f>
        <v>#VALUE!</v>
      </c>
      <c r="J9115" s="4" t="e">
        <f>Table1[[#This Row],[Column1]]</f>
        <v>#VALUE!</v>
      </c>
    </row>
    <row r="9116" spans="1:10" hidden="1" x14ac:dyDescent="0.3">
      <c r="A9116" s="2" t="e">
        <f>Table1[[#This Row],[Befolyt]]</f>
        <v>#VALUE!</v>
      </c>
      <c r="B9116" t="e">
        <f>Table1[[#This Row],[ÜK]]</f>
        <v>#VALUE!</v>
      </c>
      <c r="C9116" s="3" t="e">
        <f>Table1[[#This Row],[Szla]]</f>
        <v>#VALUE!</v>
      </c>
      <c r="D9116" s="6" t="e">
        <f>Table1[[#This Row],[Kelt_hó]]</f>
        <v>#VALUE!</v>
      </c>
      <c r="E9116" t="e">
        <f>Table1[[#This Row],[Vevő]]</f>
        <v>#VALUE!</v>
      </c>
      <c r="F9116" t="e">
        <f>Table1[[#This Row],[Termékkör]]</f>
        <v>#VALUE!</v>
      </c>
      <c r="G9116" s="4" t="e">
        <f>Table1[[#This Row],[SzumElad]]</f>
        <v>#VALUE!</v>
      </c>
      <c r="H9116" s="7" t="e">
        <f>Table1[[#This Row],[Jut_%]]</f>
        <v>#VALUE!</v>
      </c>
      <c r="I9116" s="4" t="e">
        <f>Table1[[#This Row],[Jut]]</f>
        <v>#VALUE!</v>
      </c>
      <c r="J9116" s="4" t="e">
        <f>Table1[[#This Row],[Column1]]</f>
        <v>#VALUE!</v>
      </c>
    </row>
    <row r="9117" spans="1:10" hidden="1" x14ac:dyDescent="0.3">
      <c r="A9117" s="2" t="e">
        <f>Table1[[#This Row],[Befolyt]]</f>
        <v>#VALUE!</v>
      </c>
      <c r="B9117" t="e">
        <f>Table1[[#This Row],[ÜK]]</f>
        <v>#VALUE!</v>
      </c>
      <c r="C9117" s="3" t="e">
        <f>Table1[[#This Row],[Szla]]</f>
        <v>#VALUE!</v>
      </c>
      <c r="D9117" s="6" t="e">
        <f>Table1[[#This Row],[Kelt_hó]]</f>
        <v>#VALUE!</v>
      </c>
      <c r="E9117" t="e">
        <f>Table1[[#This Row],[Vevő]]</f>
        <v>#VALUE!</v>
      </c>
      <c r="F9117" t="e">
        <f>Table1[[#This Row],[Termékkör]]</f>
        <v>#VALUE!</v>
      </c>
      <c r="G9117" s="4" t="e">
        <f>Table1[[#This Row],[SzumElad]]</f>
        <v>#VALUE!</v>
      </c>
      <c r="H9117" s="7" t="e">
        <f>Table1[[#This Row],[Jut_%]]</f>
        <v>#VALUE!</v>
      </c>
      <c r="I9117" s="4" t="e">
        <f>Table1[[#This Row],[Jut]]</f>
        <v>#VALUE!</v>
      </c>
      <c r="J9117" s="4" t="e">
        <f>Table1[[#This Row],[Column1]]</f>
        <v>#VALUE!</v>
      </c>
    </row>
    <row r="9118" spans="1:10" hidden="1" x14ac:dyDescent="0.3">
      <c r="A9118" s="2" t="e">
        <f>Table1[[#This Row],[Befolyt]]</f>
        <v>#VALUE!</v>
      </c>
      <c r="B9118" t="e">
        <f>Table1[[#This Row],[ÜK]]</f>
        <v>#VALUE!</v>
      </c>
      <c r="C9118" s="3" t="e">
        <f>Table1[[#This Row],[Szla]]</f>
        <v>#VALUE!</v>
      </c>
      <c r="D9118" s="6" t="e">
        <f>Table1[[#This Row],[Kelt_hó]]</f>
        <v>#VALUE!</v>
      </c>
      <c r="E9118" t="e">
        <f>Table1[[#This Row],[Vevő]]</f>
        <v>#VALUE!</v>
      </c>
      <c r="F9118" t="e">
        <f>Table1[[#This Row],[Termékkör]]</f>
        <v>#VALUE!</v>
      </c>
      <c r="G9118" s="4" t="e">
        <f>Table1[[#This Row],[SzumElad]]</f>
        <v>#VALUE!</v>
      </c>
      <c r="H9118" s="7" t="e">
        <f>Table1[[#This Row],[Jut_%]]</f>
        <v>#VALUE!</v>
      </c>
      <c r="I9118" s="4" t="e">
        <f>Table1[[#This Row],[Jut]]</f>
        <v>#VALUE!</v>
      </c>
      <c r="J9118" s="4" t="e">
        <f>Table1[[#This Row],[Column1]]</f>
        <v>#VALUE!</v>
      </c>
    </row>
    <row r="9119" spans="1:10" hidden="1" x14ac:dyDescent="0.3">
      <c r="A9119" s="2" t="e">
        <f>Table1[[#This Row],[Befolyt]]</f>
        <v>#VALUE!</v>
      </c>
      <c r="B9119" t="e">
        <f>Table1[[#This Row],[ÜK]]</f>
        <v>#VALUE!</v>
      </c>
      <c r="C9119" s="3" t="e">
        <f>Table1[[#This Row],[Szla]]</f>
        <v>#VALUE!</v>
      </c>
      <c r="D9119" s="6" t="e">
        <f>Table1[[#This Row],[Kelt_hó]]</f>
        <v>#VALUE!</v>
      </c>
      <c r="E9119" t="e">
        <f>Table1[[#This Row],[Vevő]]</f>
        <v>#VALUE!</v>
      </c>
      <c r="F9119" t="e">
        <f>Table1[[#This Row],[Termékkör]]</f>
        <v>#VALUE!</v>
      </c>
      <c r="G9119" s="4" t="e">
        <f>Table1[[#This Row],[SzumElad]]</f>
        <v>#VALUE!</v>
      </c>
      <c r="H9119" s="7" t="e">
        <f>Table1[[#This Row],[Jut_%]]</f>
        <v>#VALUE!</v>
      </c>
      <c r="I9119" s="4" t="e">
        <f>Table1[[#This Row],[Jut]]</f>
        <v>#VALUE!</v>
      </c>
      <c r="J9119" s="4" t="e">
        <f>Table1[[#This Row],[Column1]]</f>
        <v>#VALUE!</v>
      </c>
    </row>
    <row r="9120" spans="1:10" hidden="1" x14ac:dyDescent="0.3">
      <c r="A9120" s="2" t="e">
        <f>Table1[[#This Row],[Befolyt]]</f>
        <v>#VALUE!</v>
      </c>
      <c r="B9120" t="e">
        <f>Table1[[#This Row],[ÜK]]</f>
        <v>#VALUE!</v>
      </c>
      <c r="C9120" s="3" t="e">
        <f>Table1[[#This Row],[Szla]]</f>
        <v>#VALUE!</v>
      </c>
      <c r="D9120" s="6" t="e">
        <f>Table1[[#This Row],[Kelt_hó]]</f>
        <v>#VALUE!</v>
      </c>
      <c r="E9120" t="e">
        <f>Table1[[#This Row],[Vevő]]</f>
        <v>#VALUE!</v>
      </c>
      <c r="F9120" t="e">
        <f>Table1[[#This Row],[Termékkör]]</f>
        <v>#VALUE!</v>
      </c>
      <c r="G9120" s="4" t="e">
        <f>Table1[[#This Row],[SzumElad]]</f>
        <v>#VALUE!</v>
      </c>
      <c r="H9120" s="7" t="e">
        <f>Table1[[#This Row],[Jut_%]]</f>
        <v>#VALUE!</v>
      </c>
      <c r="I9120" s="4" t="e">
        <f>Table1[[#This Row],[Jut]]</f>
        <v>#VALUE!</v>
      </c>
      <c r="J9120" s="4" t="e">
        <f>Table1[[#This Row],[Column1]]</f>
        <v>#VALUE!</v>
      </c>
    </row>
    <row r="9121" spans="1:10" hidden="1" x14ac:dyDescent="0.3">
      <c r="A9121" s="2" t="e">
        <f>Table1[[#This Row],[Befolyt]]</f>
        <v>#VALUE!</v>
      </c>
      <c r="B9121" t="e">
        <f>Table1[[#This Row],[ÜK]]</f>
        <v>#VALUE!</v>
      </c>
      <c r="C9121" s="3" t="e">
        <f>Table1[[#This Row],[Szla]]</f>
        <v>#VALUE!</v>
      </c>
      <c r="D9121" s="6" t="e">
        <f>Table1[[#This Row],[Kelt_hó]]</f>
        <v>#VALUE!</v>
      </c>
      <c r="E9121" t="e">
        <f>Table1[[#This Row],[Vevő]]</f>
        <v>#VALUE!</v>
      </c>
      <c r="F9121" t="e">
        <f>Table1[[#This Row],[Termékkör]]</f>
        <v>#VALUE!</v>
      </c>
      <c r="G9121" s="4" t="e">
        <f>Table1[[#This Row],[SzumElad]]</f>
        <v>#VALUE!</v>
      </c>
      <c r="H9121" s="7" t="e">
        <f>Table1[[#This Row],[Jut_%]]</f>
        <v>#VALUE!</v>
      </c>
      <c r="I9121" s="4" t="e">
        <f>Table1[[#This Row],[Jut]]</f>
        <v>#VALUE!</v>
      </c>
      <c r="J9121" s="4" t="e">
        <f>Table1[[#This Row],[Column1]]</f>
        <v>#VALUE!</v>
      </c>
    </row>
    <row r="9122" spans="1:10" hidden="1" x14ac:dyDescent="0.3">
      <c r="A9122" s="2" t="e">
        <f>Table1[[#This Row],[Befolyt]]</f>
        <v>#VALUE!</v>
      </c>
      <c r="B9122" t="e">
        <f>Table1[[#This Row],[ÜK]]</f>
        <v>#VALUE!</v>
      </c>
      <c r="C9122" s="3" t="e">
        <f>Table1[[#This Row],[Szla]]</f>
        <v>#VALUE!</v>
      </c>
      <c r="D9122" s="6" t="e">
        <f>Table1[[#This Row],[Kelt_hó]]</f>
        <v>#VALUE!</v>
      </c>
      <c r="E9122" t="e">
        <f>Table1[[#This Row],[Vevő]]</f>
        <v>#VALUE!</v>
      </c>
      <c r="F9122" t="e">
        <f>Table1[[#This Row],[Termékkör]]</f>
        <v>#VALUE!</v>
      </c>
      <c r="G9122" s="4" t="e">
        <f>Table1[[#This Row],[SzumElad]]</f>
        <v>#VALUE!</v>
      </c>
      <c r="H9122" s="7" t="e">
        <f>Table1[[#This Row],[Jut_%]]</f>
        <v>#VALUE!</v>
      </c>
      <c r="I9122" s="4" t="e">
        <f>Table1[[#This Row],[Jut]]</f>
        <v>#VALUE!</v>
      </c>
      <c r="J9122" s="4" t="e">
        <f>Table1[[#This Row],[Column1]]</f>
        <v>#VALUE!</v>
      </c>
    </row>
    <row r="9123" spans="1:10" hidden="1" x14ac:dyDescent="0.3">
      <c r="A9123" s="2" t="e">
        <f>Table1[[#This Row],[Befolyt]]</f>
        <v>#VALUE!</v>
      </c>
      <c r="B9123" t="e">
        <f>Table1[[#This Row],[ÜK]]</f>
        <v>#VALUE!</v>
      </c>
      <c r="C9123" s="3" t="e">
        <f>Table1[[#This Row],[Szla]]</f>
        <v>#VALUE!</v>
      </c>
      <c r="D9123" s="6" t="e">
        <f>Table1[[#This Row],[Kelt_hó]]</f>
        <v>#VALUE!</v>
      </c>
      <c r="E9123" t="e">
        <f>Table1[[#This Row],[Vevő]]</f>
        <v>#VALUE!</v>
      </c>
      <c r="F9123" t="e">
        <f>Table1[[#This Row],[Termékkör]]</f>
        <v>#VALUE!</v>
      </c>
      <c r="G9123" s="4" t="e">
        <f>Table1[[#This Row],[SzumElad]]</f>
        <v>#VALUE!</v>
      </c>
      <c r="H9123" s="7" t="e">
        <f>Table1[[#This Row],[Jut_%]]</f>
        <v>#VALUE!</v>
      </c>
      <c r="I9123" s="4" t="e">
        <f>Table1[[#This Row],[Jut]]</f>
        <v>#VALUE!</v>
      </c>
      <c r="J9123" s="4" t="e">
        <f>Table1[[#This Row],[Column1]]</f>
        <v>#VALUE!</v>
      </c>
    </row>
    <row r="9124" spans="1:10" hidden="1" x14ac:dyDescent="0.3">
      <c r="A9124" s="2" t="e">
        <f>Table1[[#This Row],[Befolyt]]</f>
        <v>#VALUE!</v>
      </c>
      <c r="B9124" t="e">
        <f>Table1[[#This Row],[ÜK]]</f>
        <v>#VALUE!</v>
      </c>
      <c r="C9124" s="3" t="e">
        <f>Table1[[#This Row],[Szla]]</f>
        <v>#VALUE!</v>
      </c>
      <c r="D9124" s="6" t="e">
        <f>Table1[[#This Row],[Kelt_hó]]</f>
        <v>#VALUE!</v>
      </c>
      <c r="E9124" t="e">
        <f>Table1[[#This Row],[Vevő]]</f>
        <v>#VALUE!</v>
      </c>
      <c r="F9124" t="e">
        <f>Table1[[#This Row],[Termékkör]]</f>
        <v>#VALUE!</v>
      </c>
      <c r="G9124" s="4" t="e">
        <f>Table1[[#This Row],[SzumElad]]</f>
        <v>#VALUE!</v>
      </c>
      <c r="H9124" s="7" t="e">
        <f>Table1[[#This Row],[Jut_%]]</f>
        <v>#VALUE!</v>
      </c>
      <c r="I9124" s="4" t="e">
        <f>Table1[[#This Row],[Jut]]</f>
        <v>#VALUE!</v>
      </c>
      <c r="J9124" s="4" t="e">
        <f>Table1[[#This Row],[Column1]]</f>
        <v>#VALUE!</v>
      </c>
    </row>
    <row r="9125" spans="1:10" hidden="1" x14ac:dyDescent="0.3">
      <c r="A9125" s="2" t="e">
        <f>Table1[[#This Row],[Befolyt]]</f>
        <v>#VALUE!</v>
      </c>
      <c r="B9125" t="e">
        <f>Table1[[#This Row],[ÜK]]</f>
        <v>#VALUE!</v>
      </c>
      <c r="C9125" s="3" t="e">
        <f>Table1[[#This Row],[Szla]]</f>
        <v>#VALUE!</v>
      </c>
      <c r="D9125" s="6" t="e">
        <f>Table1[[#This Row],[Kelt_hó]]</f>
        <v>#VALUE!</v>
      </c>
      <c r="E9125" t="e">
        <f>Table1[[#This Row],[Vevő]]</f>
        <v>#VALUE!</v>
      </c>
      <c r="F9125" t="e">
        <f>Table1[[#This Row],[Termékkör]]</f>
        <v>#VALUE!</v>
      </c>
      <c r="G9125" s="4" t="e">
        <f>Table1[[#This Row],[SzumElad]]</f>
        <v>#VALUE!</v>
      </c>
      <c r="H9125" s="7" t="e">
        <f>Table1[[#This Row],[Jut_%]]</f>
        <v>#VALUE!</v>
      </c>
      <c r="I9125" s="4" t="e">
        <f>Table1[[#This Row],[Jut]]</f>
        <v>#VALUE!</v>
      </c>
      <c r="J9125" s="4" t="e">
        <f>Table1[[#This Row],[Column1]]</f>
        <v>#VALUE!</v>
      </c>
    </row>
    <row r="9126" spans="1:10" hidden="1" x14ac:dyDescent="0.3">
      <c r="A9126" s="2" t="e">
        <f>Table1[[#This Row],[Befolyt]]</f>
        <v>#VALUE!</v>
      </c>
      <c r="B9126" t="e">
        <f>Table1[[#This Row],[ÜK]]</f>
        <v>#VALUE!</v>
      </c>
      <c r="C9126" s="3" t="e">
        <f>Table1[[#This Row],[Szla]]</f>
        <v>#VALUE!</v>
      </c>
      <c r="D9126" s="6" t="e">
        <f>Table1[[#This Row],[Kelt_hó]]</f>
        <v>#VALUE!</v>
      </c>
      <c r="E9126" t="e">
        <f>Table1[[#This Row],[Vevő]]</f>
        <v>#VALUE!</v>
      </c>
      <c r="F9126" t="e">
        <f>Table1[[#This Row],[Termékkör]]</f>
        <v>#VALUE!</v>
      </c>
      <c r="G9126" s="4" t="e">
        <f>Table1[[#This Row],[SzumElad]]</f>
        <v>#VALUE!</v>
      </c>
      <c r="H9126" s="7" t="e">
        <f>Table1[[#This Row],[Jut_%]]</f>
        <v>#VALUE!</v>
      </c>
      <c r="I9126" s="4" t="e">
        <f>Table1[[#This Row],[Jut]]</f>
        <v>#VALUE!</v>
      </c>
      <c r="J9126" s="4" t="e">
        <f>Table1[[#This Row],[Column1]]</f>
        <v>#VALUE!</v>
      </c>
    </row>
    <row r="9127" spans="1:10" hidden="1" x14ac:dyDescent="0.3">
      <c r="A9127" s="2" t="e">
        <f>Table1[[#This Row],[Befolyt]]</f>
        <v>#VALUE!</v>
      </c>
      <c r="B9127" t="e">
        <f>Table1[[#This Row],[ÜK]]</f>
        <v>#VALUE!</v>
      </c>
      <c r="C9127" s="3" t="e">
        <f>Table1[[#This Row],[Szla]]</f>
        <v>#VALUE!</v>
      </c>
      <c r="D9127" s="6" t="e">
        <f>Table1[[#This Row],[Kelt_hó]]</f>
        <v>#VALUE!</v>
      </c>
      <c r="E9127" t="e">
        <f>Table1[[#This Row],[Vevő]]</f>
        <v>#VALUE!</v>
      </c>
      <c r="F9127" t="e">
        <f>Table1[[#This Row],[Termékkör]]</f>
        <v>#VALUE!</v>
      </c>
      <c r="G9127" s="4" t="e">
        <f>Table1[[#This Row],[SzumElad]]</f>
        <v>#VALUE!</v>
      </c>
      <c r="H9127" s="7" t="e">
        <f>Table1[[#This Row],[Jut_%]]</f>
        <v>#VALUE!</v>
      </c>
      <c r="I9127" s="4" t="e">
        <f>Table1[[#This Row],[Jut]]</f>
        <v>#VALUE!</v>
      </c>
      <c r="J9127" s="4" t="e">
        <f>Table1[[#This Row],[Column1]]</f>
        <v>#VALUE!</v>
      </c>
    </row>
    <row r="9128" spans="1:10" hidden="1" x14ac:dyDescent="0.3">
      <c r="A9128" s="2" t="e">
        <f>Table1[[#This Row],[Befolyt]]</f>
        <v>#VALUE!</v>
      </c>
      <c r="B9128" t="e">
        <f>Table1[[#This Row],[ÜK]]</f>
        <v>#VALUE!</v>
      </c>
      <c r="C9128" s="3" t="e">
        <f>Table1[[#This Row],[Szla]]</f>
        <v>#VALUE!</v>
      </c>
      <c r="D9128" s="6" t="e">
        <f>Table1[[#This Row],[Kelt_hó]]</f>
        <v>#VALUE!</v>
      </c>
      <c r="E9128" t="e">
        <f>Table1[[#This Row],[Vevő]]</f>
        <v>#VALUE!</v>
      </c>
      <c r="F9128" t="e">
        <f>Table1[[#This Row],[Termékkör]]</f>
        <v>#VALUE!</v>
      </c>
      <c r="G9128" s="4" t="e">
        <f>Table1[[#This Row],[SzumElad]]</f>
        <v>#VALUE!</v>
      </c>
      <c r="H9128" s="7" t="e">
        <f>Table1[[#This Row],[Jut_%]]</f>
        <v>#VALUE!</v>
      </c>
      <c r="I9128" s="4" t="e">
        <f>Table1[[#This Row],[Jut]]</f>
        <v>#VALUE!</v>
      </c>
      <c r="J9128" s="4" t="e">
        <f>Table1[[#This Row],[Column1]]</f>
        <v>#VALUE!</v>
      </c>
    </row>
    <row r="9129" spans="1:10" hidden="1" x14ac:dyDescent="0.3">
      <c r="A9129" s="2" t="e">
        <f>Table1[[#This Row],[Befolyt]]</f>
        <v>#VALUE!</v>
      </c>
      <c r="B9129" t="e">
        <f>Table1[[#This Row],[ÜK]]</f>
        <v>#VALUE!</v>
      </c>
      <c r="C9129" s="3" t="e">
        <f>Table1[[#This Row],[Szla]]</f>
        <v>#VALUE!</v>
      </c>
      <c r="D9129" s="6" t="e">
        <f>Table1[[#This Row],[Kelt_hó]]</f>
        <v>#VALUE!</v>
      </c>
      <c r="E9129" t="e">
        <f>Table1[[#This Row],[Vevő]]</f>
        <v>#VALUE!</v>
      </c>
      <c r="F9129" t="e">
        <f>Table1[[#This Row],[Termékkör]]</f>
        <v>#VALUE!</v>
      </c>
      <c r="G9129" s="4" t="e">
        <f>Table1[[#This Row],[SzumElad]]</f>
        <v>#VALUE!</v>
      </c>
      <c r="H9129" s="7" t="e">
        <f>Table1[[#This Row],[Jut_%]]</f>
        <v>#VALUE!</v>
      </c>
      <c r="I9129" s="4" t="e">
        <f>Table1[[#This Row],[Jut]]</f>
        <v>#VALUE!</v>
      </c>
      <c r="J9129" s="4" t="e">
        <f>Table1[[#This Row],[Column1]]</f>
        <v>#VALUE!</v>
      </c>
    </row>
    <row r="9130" spans="1:10" hidden="1" x14ac:dyDescent="0.3">
      <c r="A9130" s="2" t="e">
        <f>Table1[[#This Row],[Befolyt]]</f>
        <v>#VALUE!</v>
      </c>
      <c r="B9130" t="e">
        <f>Table1[[#This Row],[ÜK]]</f>
        <v>#VALUE!</v>
      </c>
      <c r="C9130" s="3" t="e">
        <f>Table1[[#This Row],[Szla]]</f>
        <v>#VALUE!</v>
      </c>
      <c r="D9130" s="6" t="e">
        <f>Table1[[#This Row],[Kelt_hó]]</f>
        <v>#VALUE!</v>
      </c>
      <c r="E9130" t="e">
        <f>Table1[[#This Row],[Vevő]]</f>
        <v>#VALUE!</v>
      </c>
      <c r="F9130" t="e">
        <f>Table1[[#This Row],[Termékkör]]</f>
        <v>#VALUE!</v>
      </c>
      <c r="G9130" s="4" t="e">
        <f>Table1[[#This Row],[SzumElad]]</f>
        <v>#VALUE!</v>
      </c>
      <c r="H9130" s="7" t="e">
        <f>Table1[[#This Row],[Jut_%]]</f>
        <v>#VALUE!</v>
      </c>
      <c r="I9130" s="4" t="e">
        <f>Table1[[#This Row],[Jut]]</f>
        <v>#VALUE!</v>
      </c>
      <c r="J9130" s="4" t="e">
        <f>Table1[[#This Row],[Column1]]</f>
        <v>#VALUE!</v>
      </c>
    </row>
    <row r="9131" spans="1:10" hidden="1" x14ac:dyDescent="0.3">
      <c r="A9131" s="2" t="e">
        <f>Table1[[#This Row],[Befolyt]]</f>
        <v>#VALUE!</v>
      </c>
      <c r="B9131" t="e">
        <f>Table1[[#This Row],[ÜK]]</f>
        <v>#VALUE!</v>
      </c>
      <c r="C9131" s="3" t="e">
        <f>Table1[[#This Row],[Szla]]</f>
        <v>#VALUE!</v>
      </c>
      <c r="D9131" s="6" t="e">
        <f>Table1[[#This Row],[Kelt_hó]]</f>
        <v>#VALUE!</v>
      </c>
      <c r="E9131" t="e">
        <f>Table1[[#This Row],[Vevő]]</f>
        <v>#VALUE!</v>
      </c>
      <c r="F9131" t="e">
        <f>Table1[[#This Row],[Termékkör]]</f>
        <v>#VALUE!</v>
      </c>
      <c r="G9131" s="4" t="e">
        <f>Table1[[#This Row],[SzumElad]]</f>
        <v>#VALUE!</v>
      </c>
      <c r="H9131" s="7" t="e">
        <f>Table1[[#This Row],[Jut_%]]</f>
        <v>#VALUE!</v>
      </c>
      <c r="I9131" s="4" t="e">
        <f>Table1[[#This Row],[Jut]]</f>
        <v>#VALUE!</v>
      </c>
      <c r="J9131" s="4" t="e">
        <f>Table1[[#This Row],[Column1]]</f>
        <v>#VALUE!</v>
      </c>
    </row>
    <row r="9132" spans="1:10" hidden="1" x14ac:dyDescent="0.3">
      <c r="A9132" s="2" t="e">
        <f>Table1[[#This Row],[Befolyt]]</f>
        <v>#VALUE!</v>
      </c>
      <c r="B9132" t="e">
        <f>Table1[[#This Row],[ÜK]]</f>
        <v>#VALUE!</v>
      </c>
      <c r="C9132" s="3" t="e">
        <f>Table1[[#This Row],[Szla]]</f>
        <v>#VALUE!</v>
      </c>
      <c r="D9132" s="6" t="e">
        <f>Table1[[#This Row],[Kelt_hó]]</f>
        <v>#VALUE!</v>
      </c>
      <c r="E9132" t="e">
        <f>Table1[[#This Row],[Vevő]]</f>
        <v>#VALUE!</v>
      </c>
      <c r="F9132" t="e">
        <f>Table1[[#This Row],[Termékkör]]</f>
        <v>#VALUE!</v>
      </c>
      <c r="G9132" s="4" t="e">
        <f>Table1[[#This Row],[SzumElad]]</f>
        <v>#VALUE!</v>
      </c>
      <c r="H9132" s="7" t="e">
        <f>Table1[[#This Row],[Jut_%]]</f>
        <v>#VALUE!</v>
      </c>
      <c r="I9132" s="4" t="e">
        <f>Table1[[#This Row],[Jut]]</f>
        <v>#VALUE!</v>
      </c>
      <c r="J9132" s="4" t="e">
        <f>Table1[[#This Row],[Column1]]</f>
        <v>#VALUE!</v>
      </c>
    </row>
    <row r="9133" spans="1:10" hidden="1" x14ac:dyDescent="0.3">
      <c r="A9133" s="2" t="e">
        <f>Table1[[#This Row],[Befolyt]]</f>
        <v>#VALUE!</v>
      </c>
      <c r="B9133" t="e">
        <f>Table1[[#This Row],[ÜK]]</f>
        <v>#VALUE!</v>
      </c>
      <c r="C9133" s="3" t="e">
        <f>Table1[[#This Row],[Szla]]</f>
        <v>#VALUE!</v>
      </c>
      <c r="D9133" s="6" t="e">
        <f>Table1[[#This Row],[Kelt_hó]]</f>
        <v>#VALUE!</v>
      </c>
      <c r="E9133" t="e">
        <f>Table1[[#This Row],[Vevő]]</f>
        <v>#VALUE!</v>
      </c>
      <c r="F9133" t="e">
        <f>Table1[[#This Row],[Termékkör]]</f>
        <v>#VALUE!</v>
      </c>
      <c r="G9133" s="4" t="e">
        <f>Table1[[#This Row],[SzumElad]]</f>
        <v>#VALUE!</v>
      </c>
      <c r="H9133" s="7" t="e">
        <f>Table1[[#This Row],[Jut_%]]</f>
        <v>#VALUE!</v>
      </c>
      <c r="I9133" s="4" t="e">
        <f>Table1[[#This Row],[Jut]]</f>
        <v>#VALUE!</v>
      </c>
      <c r="J9133" s="4" t="e">
        <f>Table1[[#This Row],[Column1]]</f>
        <v>#VALUE!</v>
      </c>
    </row>
    <row r="9134" spans="1:10" hidden="1" x14ac:dyDescent="0.3">
      <c r="A9134" s="2" t="e">
        <f>Table1[[#This Row],[Befolyt]]</f>
        <v>#VALUE!</v>
      </c>
      <c r="B9134" t="e">
        <f>Table1[[#This Row],[ÜK]]</f>
        <v>#VALUE!</v>
      </c>
      <c r="C9134" s="3" t="e">
        <f>Table1[[#This Row],[Szla]]</f>
        <v>#VALUE!</v>
      </c>
      <c r="D9134" s="6" t="e">
        <f>Table1[[#This Row],[Kelt_hó]]</f>
        <v>#VALUE!</v>
      </c>
      <c r="E9134" t="e">
        <f>Table1[[#This Row],[Vevő]]</f>
        <v>#VALUE!</v>
      </c>
      <c r="F9134" t="e">
        <f>Table1[[#This Row],[Termékkör]]</f>
        <v>#VALUE!</v>
      </c>
      <c r="G9134" s="4" t="e">
        <f>Table1[[#This Row],[SzumElad]]</f>
        <v>#VALUE!</v>
      </c>
      <c r="H9134" s="7" t="e">
        <f>Table1[[#This Row],[Jut_%]]</f>
        <v>#VALUE!</v>
      </c>
      <c r="I9134" s="4" t="e">
        <f>Table1[[#This Row],[Jut]]</f>
        <v>#VALUE!</v>
      </c>
      <c r="J9134" s="4" t="e">
        <f>Table1[[#This Row],[Column1]]</f>
        <v>#VALUE!</v>
      </c>
    </row>
    <row r="9135" spans="1:10" hidden="1" x14ac:dyDescent="0.3">
      <c r="A9135" s="2" t="e">
        <f>Table1[[#This Row],[Befolyt]]</f>
        <v>#VALUE!</v>
      </c>
      <c r="B9135" t="e">
        <f>Table1[[#This Row],[ÜK]]</f>
        <v>#VALUE!</v>
      </c>
      <c r="C9135" s="3" t="e">
        <f>Table1[[#This Row],[Szla]]</f>
        <v>#VALUE!</v>
      </c>
      <c r="D9135" s="6" t="e">
        <f>Table1[[#This Row],[Kelt_hó]]</f>
        <v>#VALUE!</v>
      </c>
      <c r="E9135" t="e">
        <f>Table1[[#This Row],[Vevő]]</f>
        <v>#VALUE!</v>
      </c>
      <c r="F9135" t="e">
        <f>Table1[[#This Row],[Termékkör]]</f>
        <v>#VALUE!</v>
      </c>
      <c r="G9135" s="4" t="e">
        <f>Table1[[#This Row],[SzumElad]]</f>
        <v>#VALUE!</v>
      </c>
      <c r="H9135" s="7" t="e">
        <f>Table1[[#This Row],[Jut_%]]</f>
        <v>#VALUE!</v>
      </c>
      <c r="I9135" s="4" t="e">
        <f>Table1[[#This Row],[Jut]]</f>
        <v>#VALUE!</v>
      </c>
      <c r="J9135" s="4" t="e">
        <f>Table1[[#This Row],[Column1]]</f>
        <v>#VALUE!</v>
      </c>
    </row>
    <row r="9136" spans="1:10" hidden="1" x14ac:dyDescent="0.3">
      <c r="A9136" s="2" t="e">
        <f>Table1[[#This Row],[Befolyt]]</f>
        <v>#VALUE!</v>
      </c>
      <c r="B9136" t="e">
        <f>Table1[[#This Row],[ÜK]]</f>
        <v>#VALUE!</v>
      </c>
      <c r="C9136" s="3" t="e">
        <f>Table1[[#This Row],[Szla]]</f>
        <v>#VALUE!</v>
      </c>
      <c r="D9136" s="6" t="e">
        <f>Table1[[#This Row],[Kelt_hó]]</f>
        <v>#VALUE!</v>
      </c>
      <c r="E9136" t="e">
        <f>Table1[[#This Row],[Vevő]]</f>
        <v>#VALUE!</v>
      </c>
      <c r="F9136" t="e">
        <f>Table1[[#This Row],[Termékkör]]</f>
        <v>#VALUE!</v>
      </c>
      <c r="G9136" s="4" t="e">
        <f>Table1[[#This Row],[SzumElad]]</f>
        <v>#VALUE!</v>
      </c>
      <c r="H9136" s="7" t="e">
        <f>Table1[[#This Row],[Jut_%]]</f>
        <v>#VALUE!</v>
      </c>
      <c r="I9136" s="4" t="e">
        <f>Table1[[#This Row],[Jut]]</f>
        <v>#VALUE!</v>
      </c>
      <c r="J9136" s="4" t="e">
        <f>Table1[[#This Row],[Column1]]</f>
        <v>#VALUE!</v>
      </c>
    </row>
    <row r="9137" spans="1:10" hidden="1" x14ac:dyDescent="0.3">
      <c r="A9137" s="2" t="e">
        <f>Table1[[#This Row],[Befolyt]]</f>
        <v>#VALUE!</v>
      </c>
      <c r="B9137" t="e">
        <f>Table1[[#This Row],[ÜK]]</f>
        <v>#VALUE!</v>
      </c>
      <c r="C9137" s="3" t="e">
        <f>Table1[[#This Row],[Szla]]</f>
        <v>#VALUE!</v>
      </c>
      <c r="D9137" s="6" t="e">
        <f>Table1[[#This Row],[Kelt_hó]]</f>
        <v>#VALUE!</v>
      </c>
      <c r="E9137" t="e">
        <f>Table1[[#This Row],[Vevő]]</f>
        <v>#VALUE!</v>
      </c>
      <c r="F9137" t="e">
        <f>Table1[[#This Row],[Termékkör]]</f>
        <v>#VALUE!</v>
      </c>
      <c r="G9137" s="4" t="e">
        <f>Table1[[#This Row],[SzumElad]]</f>
        <v>#VALUE!</v>
      </c>
      <c r="H9137" s="7" t="e">
        <f>Table1[[#This Row],[Jut_%]]</f>
        <v>#VALUE!</v>
      </c>
      <c r="I9137" s="4" t="e">
        <f>Table1[[#This Row],[Jut]]</f>
        <v>#VALUE!</v>
      </c>
      <c r="J9137" s="4" t="e">
        <f>Table1[[#This Row],[Column1]]</f>
        <v>#VALUE!</v>
      </c>
    </row>
    <row r="9138" spans="1:10" hidden="1" x14ac:dyDescent="0.3">
      <c r="A9138" s="2" t="e">
        <f>Table1[[#This Row],[Befolyt]]</f>
        <v>#VALUE!</v>
      </c>
      <c r="B9138" t="e">
        <f>Table1[[#This Row],[ÜK]]</f>
        <v>#VALUE!</v>
      </c>
      <c r="C9138" s="3" t="e">
        <f>Table1[[#This Row],[Szla]]</f>
        <v>#VALUE!</v>
      </c>
      <c r="D9138" s="6" t="e">
        <f>Table1[[#This Row],[Kelt_hó]]</f>
        <v>#VALUE!</v>
      </c>
      <c r="E9138" t="e">
        <f>Table1[[#This Row],[Vevő]]</f>
        <v>#VALUE!</v>
      </c>
      <c r="F9138" t="e">
        <f>Table1[[#This Row],[Termékkör]]</f>
        <v>#VALUE!</v>
      </c>
      <c r="G9138" s="4" t="e">
        <f>Table1[[#This Row],[SzumElad]]</f>
        <v>#VALUE!</v>
      </c>
      <c r="H9138" s="7" t="e">
        <f>Table1[[#This Row],[Jut_%]]</f>
        <v>#VALUE!</v>
      </c>
      <c r="I9138" s="4" t="e">
        <f>Table1[[#This Row],[Jut]]</f>
        <v>#VALUE!</v>
      </c>
      <c r="J9138" s="4" t="e">
        <f>Table1[[#This Row],[Column1]]</f>
        <v>#VALUE!</v>
      </c>
    </row>
    <row r="9139" spans="1:10" hidden="1" x14ac:dyDescent="0.3">
      <c r="A9139" s="2" t="e">
        <f>Table1[[#This Row],[Befolyt]]</f>
        <v>#VALUE!</v>
      </c>
      <c r="B9139" t="e">
        <f>Table1[[#This Row],[ÜK]]</f>
        <v>#VALUE!</v>
      </c>
      <c r="C9139" s="3" t="e">
        <f>Table1[[#This Row],[Szla]]</f>
        <v>#VALUE!</v>
      </c>
      <c r="D9139" s="6" t="e">
        <f>Table1[[#This Row],[Kelt_hó]]</f>
        <v>#VALUE!</v>
      </c>
      <c r="E9139" t="e">
        <f>Table1[[#This Row],[Vevő]]</f>
        <v>#VALUE!</v>
      </c>
      <c r="F9139" t="e">
        <f>Table1[[#This Row],[Termékkör]]</f>
        <v>#VALUE!</v>
      </c>
      <c r="G9139" s="4" t="e">
        <f>Table1[[#This Row],[SzumElad]]</f>
        <v>#VALUE!</v>
      </c>
      <c r="H9139" s="7" t="e">
        <f>Table1[[#This Row],[Jut_%]]</f>
        <v>#VALUE!</v>
      </c>
      <c r="I9139" s="4" t="e">
        <f>Table1[[#This Row],[Jut]]</f>
        <v>#VALUE!</v>
      </c>
      <c r="J9139" s="4" t="e">
        <f>Table1[[#This Row],[Column1]]</f>
        <v>#VALUE!</v>
      </c>
    </row>
    <row r="9140" spans="1:10" hidden="1" x14ac:dyDescent="0.3">
      <c r="A9140" s="2" t="e">
        <f>Table1[[#This Row],[Befolyt]]</f>
        <v>#VALUE!</v>
      </c>
      <c r="B9140" t="e">
        <f>Table1[[#This Row],[ÜK]]</f>
        <v>#VALUE!</v>
      </c>
      <c r="C9140" s="3" t="e">
        <f>Table1[[#This Row],[Szla]]</f>
        <v>#VALUE!</v>
      </c>
      <c r="D9140" s="6" t="e">
        <f>Table1[[#This Row],[Kelt_hó]]</f>
        <v>#VALUE!</v>
      </c>
      <c r="E9140" t="e">
        <f>Table1[[#This Row],[Vevő]]</f>
        <v>#VALUE!</v>
      </c>
      <c r="F9140" t="e">
        <f>Table1[[#This Row],[Termékkör]]</f>
        <v>#VALUE!</v>
      </c>
      <c r="G9140" s="4" t="e">
        <f>Table1[[#This Row],[SzumElad]]</f>
        <v>#VALUE!</v>
      </c>
      <c r="H9140" s="7" t="e">
        <f>Table1[[#This Row],[Jut_%]]</f>
        <v>#VALUE!</v>
      </c>
      <c r="I9140" s="4" t="e">
        <f>Table1[[#This Row],[Jut]]</f>
        <v>#VALUE!</v>
      </c>
      <c r="J9140" s="4" t="e">
        <f>Table1[[#This Row],[Column1]]</f>
        <v>#VALUE!</v>
      </c>
    </row>
    <row r="9141" spans="1:10" hidden="1" x14ac:dyDescent="0.3">
      <c r="A9141" s="2" t="e">
        <f>Table1[[#This Row],[Befolyt]]</f>
        <v>#VALUE!</v>
      </c>
      <c r="B9141" t="e">
        <f>Table1[[#This Row],[ÜK]]</f>
        <v>#VALUE!</v>
      </c>
      <c r="C9141" s="3" t="e">
        <f>Table1[[#This Row],[Szla]]</f>
        <v>#VALUE!</v>
      </c>
      <c r="D9141" s="6" t="e">
        <f>Table1[[#This Row],[Kelt_hó]]</f>
        <v>#VALUE!</v>
      </c>
      <c r="E9141" t="e">
        <f>Table1[[#This Row],[Vevő]]</f>
        <v>#VALUE!</v>
      </c>
      <c r="F9141" t="e">
        <f>Table1[[#This Row],[Termékkör]]</f>
        <v>#VALUE!</v>
      </c>
      <c r="G9141" s="4" t="e">
        <f>Table1[[#This Row],[SzumElad]]</f>
        <v>#VALUE!</v>
      </c>
      <c r="H9141" s="7" t="e">
        <f>Table1[[#This Row],[Jut_%]]</f>
        <v>#VALUE!</v>
      </c>
      <c r="I9141" s="4" t="e">
        <f>Table1[[#This Row],[Jut]]</f>
        <v>#VALUE!</v>
      </c>
      <c r="J9141" s="4" t="e">
        <f>Table1[[#This Row],[Column1]]</f>
        <v>#VALUE!</v>
      </c>
    </row>
    <row r="9142" spans="1:10" hidden="1" x14ac:dyDescent="0.3">
      <c r="A9142" s="2" t="e">
        <f>Table1[[#This Row],[Befolyt]]</f>
        <v>#VALUE!</v>
      </c>
      <c r="B9142" t="e">
        <f>Table1[[#This Row],[ÜK]]</f>
        <v>#VALUE!</v>
      </c>
      <c r="C9142" s="3" t="e">
        <f>Table1[[#This Row],[Szla]]</f>
        <v>#VALUE!</v>
      </c>
      <c r="D9142" s="6" t="e">
        <f>Table1[[#This Row],[Kelt_hó]]</f>
        <v>#VALUE!</v>
      </c>
      <c r="E9142" t="e">
        <f>Table1[[#This Row],[Vevő]]</f>
        <v>#VALUE!</v>
      </c>
      <c r="F9142" t="e">
        <f>Table1[[#This Row],[Termékkör]]</f>
        <v>#VALUE!</v>
      </c>
      <c r="G9142" s="4" t="e">
        <f>Table1[[#This Row],[SzumElad]]</f>
        <v>#VALUE!</v>
      </c>
      <c r="H9142" s="7" t="e">
        <f>Table1[[#This Row],[Jut_%]]</f>
        <v>#VALUE!</v>
      </c>
      <c r="I9142" s="4" t="e">
        <f>Table1[[#This Row],[Jut]]</f>
        <v>#VALUE!</v>
      </c>
      <c r="J9142" s="4" t="e">
        <f>Table1[[#This Row],[Column1]]</f>
        <v>#VALUE!</v>
      </c>
    </row>
    <row r="9143" spans="1:10" hidden="1" x14ac:dyDescent="0.3">
      <c r="A9143" s="2" t="e">
        <f>Table1[[#This Row],[Befolyt]]</f>
        <v>#VALUE!</v>
      </c>
      <c r="B9143" t="e">
        <f>Table1[[#This Row],[ÜK]]</f>
        <v>#VALUE!</v>
      </c>
      <c r="C9143" s="3" t="e">
        <f>Table1[[#This Row],[Szla]]</f>
        <v>#VALUE!</v>
      </c>
      <c r="D9143" s="6" t="e">
        <f>Table1[[#This Row],[Kelt_hó]]</f>
        <v>#VALUE!</v>
      </c>
      <c r="E9143" t="e">
        <f>Table1[[#This Row],[Vevő]]</f>
        <v>#VALUE!</v>
      </c>
      <c r="F9143" t="e">
        <f>Table1[[#This Row],[Termékkör]]</f>
        <v>#VALUE!</v>
      </c>
      <c r="G9143" s="4" t="e">
        <f>Table1[[#This Row],[SzumElad]]</f>
        <v>#VALUE!</v>
      </c>
      <c r="H9143" s="7" t="e">
        <f>Table1[[#This Row],[Jut_%]]</f>
        <v>#VALUE!</v>
      </c>
      <c r="I9143" s="4" t="e">
        <f>Table1[[#This Row],[Jut]]</f>
        <v>#VALUE!</v>
      </c>
      <c r="J9143" s="4" t="e">
        <f>Table1[[#This Row],[Column1]]</f>
        <v>#VALUE!</v>
      </c>
    </row>
    <row r="9144" spans="1:10" hidden="1" x14ac:dyDescent="0.3">
      <c r="A9144" s="2" t="e">
        <f>Table1[[#This Row],[Befolyt]]</f>
        <v>#VALUE!</v>
      </c>
      <c r="B9144" t="e">
        <f>Table1[[#This Row],[ÜK]]</f>
        <v>#VALUE!</v>
      </c>
      <c r="C9144" s="3" t="e">
        <f>Table1[[#This Row],[Szla]]</f>
        <v>#VALUE!</v>
      </c>
      <c r="D9144" s="6" t="e">
        <f>Table1[[#This Row],[Kelt_hó]]</f>
        <v>#VALUE!</v>
      </c>
      <c r="E9144" t="e">
        <f>Table1[[#This Row],[Vevő]]</f>
        <v>#VALUE!</v>
      </c>
      <c r="F9144" t="e">
        <f>Table1[[#This Row],[Termékkör]]</f>
        <v>#VALUE!</v>
      </c>
      <c r="G9144" s="4" t="e">
        <f>Table1[[#This Row],[SzumElad]]</f>
        <v>#VALUE!</v>
      </c>
      <c r="H9144" s="7" t="e">
        <f>Table1[[#This Row],[Jut_%]]</f>
        <v>#VALUE!</v>
      </c>
      <c r="I9144" s="4" t="e">
        <f>Table1[[#This Row],[Jut]]</f>
        <v>#VALUE!</v>
      </c>
      <c r="J9144" s="4" t="e">
        <f>Table1[[#This Row],[Column1]]</f>
        <v>#VALUE!</v>
      </c>
    </row>
    <row r="9145" spans="1:10" hidden="1" x14ac:dyDescent="0.3">
      <c r="A9145" s="2" t="e">
        <f>Table1[[#This Row],[Befolyt]]</f>
        <v>#VALUE!</v>
      </c>
      <c r="B9145" t="e">
        <f>Table1[[#This Row],[ÜK]]</f>
        <v>#VALUE!</v>
      </c>
      <c r="C9145" s="3" t="e">
        <f>Table1[[#This Row],[Szla]]</f>
        <v>#VALUE!</v>
      </c>
      <c r="D9145" s="6" t="e">
        <f>Table1[[#This Row],[Kelt_hó]]</f>
        <v>#VALUE!</v>
      </c>
      <c r="E9145" t="e">
        <f>Table1[[#This Row],[Vevő]]</f>
        <v>#VALUE!</v>
      </c>
      <c r="F9145" t="e">
        <f>Table1[[#This Row],[Termékkör]]</f>
        <v>#VALUE!</v>
      </c>
      <c r="G9145" s="4" t="e">
        <f>Table1[[#This Row],[SzumElad]]</f>
        <v>#VALUE!</v>
      </c>
      <c r="H9145" s="7" t="e">
        <f>Table1[[#This Row],[Jut_%]]</f>
        <v>#VALUE!</v>
      </c>
      <c r="I9145" s="4" t="e">
        <f>Table1[[#This Row],[Jut]]</f>
        <v>#VALUE!</v>
      </c>
      <c r="J9145" s="4" t="e">
        <f>Table1[[#This Row],[Column1]]</f>
        <v>#VALUE!</v>
      </c>
    </row>
    <row r="9146" spans="1:10" hidden="1" x14ac:dyDescent="0.3">
      <c r="A9146" s="2" t="e">
        <f>Table1[[#This Row],[Befolyt]]</f>
        <v>#VALUE!</v>
      </c>
      <c r="B9146" t="e">
        <f>Table1[[#This Row],[ÜK]]</f>
        <v>#VALUE!</v>
      </c>
      <c r="C9146" s="3" t="e">
        <f>Table1[[#This Row],[Szla]]</f>
        <v>#VALUE!</v>
      </c>
      <c r="D9146" s="6" t="e">
        <f>Table1[[#This Row],[Kelt_hó]]</f>
        <v>#VALUE!</v>
      </c>
      <c r="E9146" t="e">
        <f>Table1[[#This Row],[Vevő]]</f>
        <v>#VALUE!</v>
      </c>
      <c r="F9146" t="e">
        <f>Table1[[#This Row],[Termékkör]]</f>
        <v>#VALUE!</v>
      </c>
      <c r="G9146" s="4" t="e">
        <f>Table1[[#This Row],[SzumElad]]</f>
        <v>#VALUE!</v>
      </c>
      <c r="H9146" s="7" t="e">
        <f>Table1[[#This Row],[Jut_%]]</f>
        <v>#VALUE!</v>
      </c>
      <c r="I9146" s="4" t="e">
        <f>Table1[[#This Row],[Jut]]</f>
        <v>#VALUE!</v>
      </c>
      <c r="J9146" s="4" t="e">
        <f>Table1[[#This Row],[Column1]]</f>
        <v>#VALUE!</v>
      </c>
    </row>
    <row r="9147" spans="1:10" hidden="1" x14ac:dyDescent="0.3">
      <c r="A9147" s="2" t="e">
        <f>Table1[[#This Row],[Befolyt]]</f>
        <v>#VALUE!</v>
      </c>
      <c r="B9147" t="e">
        <f>Table1[[#This Row],[ÜK]]</f>
        <v>#VALUE!</v>
      </c>
      <c r="C9147" s="3" t="e">
        <f>Table1[[#This Row],[Szla]]</f>
        <v>#VALUE!</v>
      </c>
      <c r="D9147" s="6" t="e">
        <f>Table1[[#This Row],[Kelt_hó]]</f>
        <v>#VALUE!</v>
      </c>
      <c r="E9147" t="e">
        <f>Table1[[#This Row],[Vevő]]</f>
        <v>#VALUE!</v>
      </c>
      <c r="F9147" t="e">
        <f>Table1[[#This Row],[Termékkör]]</f>
        <v>#VALUE!</v>
      </c>
      <c r="G9147" s="4" t="e">
        <f>Table1[[#This Row],[SzumElad]]</f>
        <v>#VALUE!</v>
      </c>
      <c r="H9147" s="7" t="e">
        <f>Table1[[#This Row],[Jut_%]]</f>
        <v>#VALUE!</v>
      </c>
      <c r="I9147" s="4" t="e">
        <f>Table1[[#This Row],[Jut]]</f>
        <v>#VALUE!</v>
      </c>
      <c r="J9147" s="4" t="e">
        <f>Table1[[#This Row],[Column1]]</f>
        <v>#VALUE!</v>
      </c>
    </row>
    <row r="9148" spans="1:10" hidden="1" x14ac:dyDescent="0.3">
      <c r="A9148" s="2" t="e">
        <f>Table1[[#This Row],[Befolyt]]</f>
        <v>#VALUE!</v>
      </c>
      <c r="B9148" t="e">
        <f>Table1[[#This Row],[ÜK]]</f>
        <v>#VALUE!</v>
      </c>
      <c r="C9148" s="3" t="e">
        <f>Table1[[#This Row],[Szla]]</f>
        <v>#VALUE!</v>
      </c>
      <c r="D9148" s="6" t="e">
        <f>Table1[[#This Row],[Kelt_hó]]</f>
        <v>#VALUE!</v>
      </c>
      <c r="E9148" t="e">
        <f>Table1[[#This Row],[Vevő]]</f>
        <v>#VALUE!</v>
      </c>
      <c r="F9148" t="e">
        <f>Table1[[#This Row],[Termékkör]]</f>
        <v>#VALUE!</v>
      </c>
      <c r="G9148" s="4" t="e">
        <f>Table1[[#This Row],[SzumElad]]</f>
        <v>#VALUE!</v>
      </c>
      <c r="H9148" s="7" t="e">
        <f>Table1[[#This Row],[Jut_%]]</f>
        <v>#VALUE!</v>
      </c>
      <c r="I9148" s="4" t="e">
        <f>Table1[[#This Row],[Jut]]</f>
        <v>#VALUE!</v>
      </c>
      <c r="J9148" s="4" t="e">
        <f>Table1[[#This Row],[Column1]]</f>
        <v>#VALUE!</v>
      </c>
    </row>
    <row r="9149" spans="1:10" hidden="1" x14ac:dyDescent="0.3">
      <c r="A9149" s="2" t="e">
        <f>Table1[[#This Row],[Befolyt]]</f>
        <v>#VALUE!</v>
      </c>
      <c r="B9149" t="e">
        <f>Table1[[#This Row],[ÜK]]</f>
        <v>#VALUE!</v>
      </c>
      <c r="C9149" s="3" t="e">
        <f>Table1[[#This Row],[Szla]]</f>
        <v>#VALUE!</v>
      </c>
      <c r="D9149" s="6" t="e">
        <f>Table1[[#This Row],[Kelt_hó]]</f>
        <v>#VALUE!</v>
      </c>
      <c r="E9149" t="e">
        <f>Table1[[#This Row],[Vevő]]</f>
        <v>#VALUE!</v>
      </c>
      <c r="F9149" t="e">
        <f>Table1[[#This Row],[Termékkör]]</f>
        <v>#VALUE!</v>
      </c>
      <c r="G9149" s="4" t="e">
        <f>Table1[[#This Row],[SzumElad]]</f>
        <v>#VALUE!</v>
      </c>
      <c r="H9149" s="7" t="e">
        <f>Table1[[#This Row],[Jut_%]]</f>
        <v>#VALUE!</v>
      </c>
      <c r="I9149" s="4" t="e">
        <f>Table1[[#This Row],[Jut]]</f>
        <v>#VALUE!</v>
      </c>
      <c r="J9149" s="4" t="e">
        <f>Table1[[#This Row],[Column1]]</f>
        <v>#VALUE!</v>
      </c>
    </row>
    <row r="9150" spans="1:10" hidden="1" x14ac:dyDescent="0.3">
      <c r="A9150" s="2" t="e">
        <f>Table1[[#This Row],[Befolyt]]</f>
        <v>#VALUE!</v>
      </c>
      <c r="B9150" t="e">
        <f>Table1[[#This Row],[ÜK]]</f>
        <v>#VALUE!</v>
      </c>
      <c r="C9150" s="3" t="e">
        <f>Table1[[#This Row],[Szla]]</f>
        <v>#VALUE!</v>
      </c>
      <c r="D9150" s="6" t="e">
        <f>Table1[[#This Row],[Kelt_hó]]</f>
        <v>#VALUE!</v>
      </c>
      <c r="E9150" t="e">
        <f>Table1[[#This Row],[Vevő]]</f>
        <v>#VALUE!</v>
      </c>
      <c r="F9150" t="e">
        <f>Table1[[#This Row],[Termékkör]]</f>
        <v>#VALUE!</v>
      </c>
      <c r="G9150" s="4" t="e">
        <f>Table1[[#This Row],[SzumElad]]</f>
        <v>#VALUE!</v>
      </c>
      <c r="H9150" s="7" t="e">
        <f>Table1[[#This Row],[Jut_%]]</f>
        <v>#VALUE!</v>
      </c>
      <c r="I9150" s="4" t="e">
        <f>Table1[[#This Row],[Jut]]</f>
        <v>#VALUE!</v>
      </c>
      <c r="J9150" s="4" t="e">
        <f>Table1[[#This Row],[Column1]]</f>
        <v>#VALUE!</v>
      </c>
    </row>
    <row r="9151" spans="1:10" hidden="1" x14ac:dyDescent="0.3">
      <c r="A9151" s="2" t="e">
        <f>Table1[[#This Row],[Befolyt]]</f>
        <v>#VALUE!</v>
      </c>
      <c r="B9151" t="e">
        <f>Table1[[#This Row],[ÜK]]</f>
        <v>#VALUE!</v>
      </c>
      <c r="C9151" s="3" t="e">
        <f>Table1[[#This Row],[Szla]]</f>
        <v>#VALUE!</v>
      </c>
      <c r="D9151" s="6" t="e">
        <f>Table1[[#This Row],[Kelt_hó]]</f>
        <v>#VALUE!</v>
      </c>
      <c r="E9151" t="e">
        <f>Table1[[#This Row],[Vevő]]</f>
        <v>#VALUE!</v>
      </c>
      <c r="F9151" t="e">
        <f>Table1[[#This Row],[Termékkör]]</f>
        <v>#VALUE!</v>
      </c>
      <c r="G9151" s="4" t="e">
        <f>Table1[[#This Row],[SzumElad]]</f>
        <v>#VALUE!</v>
      </c>
      <c r="H9151" s="7" t="e">
        <f>Table1[[#This Row],[Jut_%]]</f>
        <v>#VALUE!</v>
      </c>
      <c r="I9151" s="4" t="e">
        <f>Table1[[#This Row],[Jut]]</f>
        <v>#VALUE!</v>
      </c>
      <c r="J9151" s="4" t="e">
        <f>Table1[[#This Row],[Column1]]</f>
        <v>#VALUE!</v>
      </c>
    </row>
    <row r="9152" spans="1:10" hidden="1" x14ac:dyDescent="0.3">
      <c r="A9152" s="2" t="e">
        <f>Table1[[#This Row],[Befolyt]]</f>
        <v>#VALUE!</v>
      </c>
      <c r="B9152" t="e">
        <f>Table1[[#This Row],[ÜK]]</f>
        <v>#VALUE!</v>
      </c>
      <c r="C9152" s="3" t="e">
        <f>Table1[[#This Row],[Szla]]</f>
        <v>#VALUE!</v>
      </c>
      <c r="D9152" s="6" t="e">
        <f>Table1[[#This Row],[Kelt_hó]]</f>
        <v>#VALUE!</v>
      </c>
      <c r="E9152" t="e">
        <f>Table1[[#This Row],[Vevő]]</f>
        <v>#VALUE!</v>
      </c>
      <c r="F9152" t="e">
        <f>Table1[[#This Row],[Termékkör]]</f>
        <v>#VALUE!</v>
      </c>
      <c r="G9152" s="4" t="e">
        <f>Table1[[#This Row],[SzumElad]]</f>
        <v>#VALUE!</v>
      </c>
      <c r="H9152" s="7" t="e">
        <f>Table1[[#This Row],[Jut_%]]</f>
        <v>#VALUE!</v>
      </c>
      <c r="I9152" s="4" t="e">
        <f>Table1[[#This Row],[Jut]]</f>
        <v>#VALUE!</v>
      </c>
      <c r="J9152" s="4" t="e">
        <f>Table1[[#This Row],[Column1]]</f>
        <v>#VALUE!</v>
      </c>
    </row>
    <row r="9153" spans="1:10" hidden="1" x14ac:dyDescent="0.3">
      <c r="A9153" s="2" t="e">
        <f>Table1[[#This Row],[Befolyt]]</f>
        <v>#VALUE!</v>
      </c>
      <c r="B9153" t="e">
        <f>Table1[[#This Row],[ÜK]]</f>
        <v>#VALUE!</v>
      </c>
      <c r="C9153" s="3" t="e">
        <f>Table1[[#This Row],[Szla]]</f>
        <v>#VALUE!</v>
      </c>
      <c r="D9153" s="6" t="e">
        <f>Table1[[#This Row],[Kelt_hó]]</f>
        <v>#VALUE!</v>
      </c>
      <c r="E9153" t="e">
        <f>Table1[[#This Row],[Vevő]]</f>
        <v>#VALUE!</v>
      </c>
      <c r="F9153" t="e">
        <f>Table1[[#This Row],[Termékkör]]</f>
        <v>#VALUE!</v>
      </c>
      <c r="G9153" s="4" t="e">
        <f>Table1[[#This Row],[SzumElad]]</f>
        <v>#VALUE!</v>
      </c>
      <c r="H9153" s="7" t="e">
        <f>Table1[[#This Row],[Jut_%]]</f>
        <v>#VALUE!</v>
      </c>
      <c r="I9153" s="4" t="e">
        <f>Table1[[#This Row],[Jut]]</f>
        <v>#VALUE!</v>
      </c>
      <c r="J9153" s="4" t="e">
        <f>Table1[[#This Row],[Column1]]</f>
        <v>#VALUE!</v>
      </c>
    </row>
    <row r="9154" spans="1:10" hidden="1" x14ac:dyDescent="0.3">
      <c r="A9154" s="2" t="e">
        <f>Table1[[#This Row],[Befolyt]]</f>
        <v>#VALUE!</v>
      </c>
      <c r="B9154" t="e">
        <f>Table1[[#This Row],[ÜK]]</f>
        <v>#VALUE!</v>
      </c>
      <c r="C9154" s="3" t="e">
        <f>Table1[[#This Row],[Szla]]</f>
        <v>#VALUE!</v>
      </c>
      <c r="D9154" s="6" t="e">
        <f>Table1[[#This Row],[Kelt_hó]]</f>
        <v>#VALUE!</v>
      </c>
      <c r="E9154" t="e">
        <f>Table1[[#This Row],[Vevő]]</f>
        <v>#VALUE!</v>
      </c>
      <c r="F9154" t="e">
        <f>Table1[[#This Row],[Termékkör]]</f>
        <v>#VALUE!</v>
      </c>
      <c r="G9154" s="4" t="e">
        <f>Table1[[#This Row],[SzumElad]]</f>
        <v>#VALUE!</v>
      </c>
      <c r="H9154" s="7" t="e">
        <f>Table1[[#This Row],[Jut_%]]</f>
        <v>#VALUE!</v>
      </c>
      <c r="I9154" s="4" t="e">
        <f>Table1[[#This Row],[Jut]]</f>
        <v>#VALUE!</v>
      </c>
      <c r="J9154" s="4" t="e">
        <f>Table1[[#This Row],[Column1]]</f>
        <v>#VALUE!</v>
      </c>
    </row>
    <row r="9155" spans="1:10" hidden="1" x14ac:dyDescent="0.3">
      <c r="A9155" s="2" t="e">
        <f>Table1[[#This Row],[Befolyt]]</f>
        <v>#VALUE!</v>
      </c>
      <c r="B9155" t="e">
        <f>Table1[[#This Row],[ÜK]]</f>
        <v>#VALUE!</v>
      </c>
      <c r="C9155" s="3" t="e">
        <f>Table1[[#This Row],[Szla]]</f>
        <v>#VALUE!</v>
      </c>
      <c r="D9155" s="6" t="e">
        <f>Table1[[#This Row],[Kelt_hó]]</f>
        <v>#VALUE!</v>
      </c>
      <c r="E9155" t="e">
        <f>Table1[[#This Row],[Vevő]]</f>
        <v>#VALUE!</v>
      </c>
      <c r="F9155" t="e">
        <f>Table1[[#This Row],[Termékkör]]</f>
        <v>#VALUE!</v>
      </c>
      <c r="G9155" s="4" t="e">
        <f>Table1[[#This Row],[SzumElad]]</f>
        <v>#VALUE!</v>
      </c>
      <c r="H9155" s="7" t="e">
        <f>Table1[[#This Row],[Jut_%]]</f>
        <v>#VALUE!</v>
      </c>
      <c r="I9155" s="4" t="e">
        <f>Table1[[#This Row],[Jut]]</f>
        <v>#VALUE!</v>
      </c>
      <c r="J9155" s="4" t="e">
        <f>Table1[[#This Row],[Column1]]</f>
        <v>#VALUE!</v>
      </c>
    </row>
    <row r="9156" spans="1:10" hidden="1" x14ac:dyDescent="0.3">
      <c r="A9156" s="2" t="e">
        <f>Table1[[#This Row],[Befolyt]]</f>
        <v>#VALUE!</v>
      </c>
      <c r="B9156" t="e">
        <f>Table1[[#This Row],[ÜK]]</f>
        <v>#VALUE!</v>
      </c>
      <c r="C9156" s="3" t="e">
        <f>Table1[[#This Row],[Szla]]</f>
        <v>#VALUE!</v>
      </c>
      <c r="D9156" s="6" t="e">
        <f>Table1[[#This Row],[Kelt_hó]]</f>
        <v>#VALUE!</v>
      </c>
      <c r="E9156" t="e">
        <f>Table1[[#This Row],[Vevő]]</f>
        <v>#VALUE!</v>
      </c>
      <c r="F9156" t="e">
        <f>Table1[[#This Row],[Termékkör]]</f>
        <v>#VALUE!</v>
      </c>
      <c r="G9156" s="4" t="e">
        <f>Table1[[#This Row],[SzumElad]]</f>
        <v>#VALUE!</v>
      </c>
      <c r="H9156" s="7" t="e">
        <f>Table1[[#This Row],[Jut_%]]</f>
        <v>#VALUE!</v>
      </c>
      <c r="I9156" s="4" t="e">
        <f>Table1[[#This Row],[Jut]]</f>
        <v>#VALUE!</v>
      </c>
      <c r="J9156" s="4" t="e">
        <f>Table1[[#This Row],[Column1]]</f>
        <v>#VALUE!</v>
      </c>
    </row>
    <row r="9157" spans="1:10" hidden="1" x14ac:dyDescent="0.3">
      <c r="A9157" s="2" t="e">
        <f>Table1[[#This Row],[Befolyt]]</f>
        <v>#VALUE!</v>
      </c>
      <c r="B9157" t="e">
        <f>Table1[[#This Row],[ÜK]]</f>
        <v>#VALUE!</v>
      </c>
      <c r="C9157" s="3" t="e">
        <f>Table1[[#This Row],[Szla]]</f>
        <v>#VALUE!</v>
      </c>
      <c r="D9157" s="6" t="e">
        <f>Table1[[#This Row],[Kelt_hó]]</f>
        <v>#VALUE!</v>
      </c>
      <c r="E9157" t="e">
        <f>Table1[[#This Row],[Vevő]]</f>
        <v>#VALUE!</v>
      </c>
      <c r="F9157" t="e">
        <f>Table1[[#This Row],[Termékkör]]</f>
        <v>#VALUE!</v>
      </c>
      <c r="G9157" s="4" t="e">
        <f>Table1[[#This Row],[SzumElad]]</f>
        <v>#VALUE!</v>
      </c>
      <c r="H9157" s="7" t="e">
        <f>Table1[[#This Row],[Jut_%]]</f>
        <v>#VALUE!</v>
      </c>
      <c r="I9157" s="4" t="e">
        <f>Table1[[#This Row],[Jut]]</f>
        <v>#VALUE!</v>
      </c>
      <c r="J9157" s="4" t="e">
        <f>Table1[[#This Row],[Column1]]</f>
        <v>#VALUE!</v>
      </c>
    </row>
    <row r="9158" spans="1:10" hidden="1" x14ac:dyDescent="0.3">
      <c r="A9158" s="2" t="e">
        <f>Table1[[#This Row],[Befolyt]]</f>
        <v>#VALUE!</v>
      </c>
      <c r="B9158" t="e">
        <f>Table1[[#This Row],[ÜK]]</f>
        <v>#VALUE!</v>
      </c>
      <c r="C9158" s="3" t="e">
        <f>Table1[[#This Row],[Szla]]</f>
        <v>#VALUE!</v>
      </c>
      <c r="D9158" s="6" t="e">
        <f>Table1[[#This Row],[Kelt_hó]]</f>
        <v>#VALUE!</v>
      </c>
      <c r="E9158" t="e">
        <f>Table1[[#This Row],[Vevő]]</f>
        <v>#VALUE!</v>
      </c>
      <c r="F9158" t="e">
        <f>Table1[[#This Row],[Termékkör]]</f>
        <v>#VALUE!</v>
      </c>
      <c r="G9158" s="4" t="e">
        <f>Table1[[#This Row],[SzumElad]]</f>
        <v>#VALUE!</v>
      </c>
      <c r="H9158" s="7" t="e">
        <f>Table1[[#This Row],[Jut_%]]</f>
        <v>#VALUE!</v>
      </c>
      <c r="I9158" s="4" t="e">
        <f>Table1[[#This Row],[Jut]]</f>
        <v>#VALUE!</v>
      </c>
      <c r="J9158" s="4" t="e">
        <f>Table1[[#This Row],[Column1]]</f>
        <v>#VALUE!</v>
      </c>
    </row>
    <row r="9159" spans="1:10" hidden="1" x14ac:dyDescent="0.3">
      <c r="A9159" s="2" t="e">
        <f>Table1[[#This Row],[Befolyt]]</f>
        <v>#VALUE!</v>
      </c>
      <c r="B9159" t="e">
        <f>Table1[[#This Row],[ÜK]]</f>
        <v>#VALUE!</v>
      </c>
      <c r="C9159" s="3" t="e">
        <f>Table1[[#This Row],[Szla]]</f>
        <v>#VALUE!</v>
      </c>
      <c r="D9159" s="6" t="e">
        <f>Table1[[#This Row],[Kelt_hó]]</f>
        <v>#VALUE!</v>
      </c>
      <c r="E9159" t="e">
        <f>Table1[[#This Row],[Vevő]]</f>
        <v>#VALUE!</v>
      </c>
      <c r="F9159" t="e">
        <f>Table1[[#This Row],[Termékkör]]</f>
        <v>#VALUE!</v>
      </c>
      <c r="G9159" s="4" t="e">
        <f>Table1[[#This Row],[SzumElad]]</f>
        <v>#VALUE!</v>
      </c>
      <c r="H9159" s="7" t="e">
        <f>Table1[[#This Row],[Jut_%]]</f>
        <v>#VALUE!</v>
      </c>
      <c r="I9159" s="4" t="e">
        <f>Table1[[#This Row],[Jut]]</f>
        <v>#VALUE!</v>
      </c>
      <c r="J9159" s="4" t="e">
        <f>Table1[[#This Row],[Column1]]</f>
        <v>#VALUE!</v>
      </c>
    </row>
    <row r="9160" spans="1:10" hidden="1" x14ac:dyDescent="0.3">
      <c r="A9160" s="2" t="e">
        <f>Table1[[#This Row],[Befolyt]]</f>
        <v>#VALUE!</v>
      </c>
      <c r="B9160" t="e">
        <f>Table1[[#This Row],[ÜK]]</f>
        <v>#VALUE!</v>
      </c>
      <c r="C9160" s="3" t="e">
        <f>Table1[[#This Row],[Szla]]</f>
        <v>#VALUE!</v>
      </c>
      <c r="D9160" s="6" t="e">
        <f>Table1[[#This Row],[Kelt_hó]]</f>
        <v>#VALUE!</v>
      </c>
      <c r="E9160" t="e">
        <f>Table1[[#This Row],[Vevő]]</f>
        <v>#VALUE!</v>
      </c>
      <c r="F9160" t="e">
        <f>Table1[[#This Row],[Termékkör]]</f>
        <v>#VALUE!</v>
      </c>
      <c r="G9160" s="4" t="e">
        <f>Table1[[#This Row],[SzumElad]]</f>
        <v>#VALUE!</v>
      </c>
      <c r="H9160" s="7" t="e">
        <f>Table1[[#This Row],[Jut_%]]</f>
        <v>#VALUE!</v>
      </c>
      <c r="I9160" s="4" t="e">
        <f>Table1[[#This Row],[Jut]]</f>
        <v>#VALUE!</v>
      </c>
      <c r="J9160" s="4" t="e">
        <f>Table1[[#This Row],[Column1]]</f>
        <v>#VALUE!</v>
      </c>
    </row>
    <row r="9161" spans="1:10" hidden="1" x14ac:dyDescent="0.3">
      <c r="A9161" s="2" t="e">
        <f>Table1[[#This Row],[Befolyt]]</f>
        <v>#VALUE!</v>
      </c>
      <c r="B9161" t="e">
        <f>Table1[[#This Row],[ÜK]]</f>
        <v>#VALUE!</v>
      </c>
      <c r="C9161" s="3" t="e">
        <f>Table1[[#This Row],[Szla]]</f>
        <v>#VALUE!</v>
      </c>
      <c r="D9161" s="6" t="e">
        <f>Table1[[#This Row],[Kelt_hó]]</f>
        <v>#VALUE!</v>
      </c>
      <c r="E9161" t="e">
        <f>Table1[[#This Row],[Vevő]]</f>
        <v>#VALUE!</v>
      </c>
      <c r="F9161" t="e">
        <f>Table1[[#This Row],[Termékkör]]</f>
        <v>#VALUE!</v>
      </c>
      <c r="G9161" s="4" t="e">
        <f>Table1[[#This Row],[SzumElad]]</f>
        <v>#VALUE!</v>
      </c>
      <c r="H9161" s="7" t="e">
        <f>Table1[[#This Row],[Jut_%]]</f>
        <v>#VALUE!</v>
      </c>
      <c r="I9161" s="4" t="e">
        <f>Table1[[#This Row],[Jut]]</f>
        <v>#VALUE!</v>
      </c>
      <c r="J9161" s="4" t="e">
        <f>Table1[[#This Row],[Column1]]</f>
        <v>#VALUE!</v>
      </c>
    </row>
    <row r="9162" spans="1:10" hidden="1" x14ac:dyDescent="0.3">
      <c r="A9162" s="2" t="e">
        <f>Table1[[#This Row],[Befolyt]]</f>
        <v>#VALUE!</v>
      </c>
      <c r="B9162" t="e">
        <f>Table1[[#This Row],[ÜK]]</f>
        <v>#VALUE!</v>
      </c>
      <c r="C9162" s="3" t="e">
        <f>Table1[[#This Row],[Szla]]</f>
        <v>#VALUE!</v>
      </c>
      <c r="D9162" s="6" t="e">
        <f>Table1[[#This Row],[Kelt_hó]]</f>
        <v>#VALUE!</v>
      </c>
      <c r="E9162" t="e">
        <f>Table1[[#This Row],[Vevő]]</f>
        <v>#VALUE!</v>
      </c>
      <c r="F9162" t="e">
        <f>Table1[[#This Row],[Termékkör]]</f>
        <v>#VALUE!</v>
      </c>
      <c r="G9162" s="4" t="e">
        <f>Table1[[#This Row],[SzumElad]]</f>
        <v>#VALUE!</v>
      </c>
      <c r="H9162" s="7" t="e">
        <f>Table1[[#This Row],[Jut_%]]</f>
        <v>#VALUE!</v>
      </c>
      <c r="I9162" s="4" t="e">
        <f>Table1[[#This Row],[Jut]]</f>
        <v>#VALUE!</v>
      </c>
      <c r="J9162" s="4" t="e">
        <f>Table1[[#This Row],[Column1]]</f>
        <v>#VALUE!</v>
      </c>
    </row>
    <row r="9163" spans="1:10" hidden="1" x14ac:dyDescent="0.3">
      <c r="A9163" s="2" t="e">
        <f>Table1[[#This Row],[Befolyt]]</f>
        <v>#VALUE!</v>
      </c>
      <c r="B9163" t="e">
        <f>Table1[[#This Row],[ÜK]]</f>
        <v>#VALUE!</v>
      </c>
      <c r="C9163" s="3" t="e">
        <f>Table1[[#This Row],[Szla]]</f>
        <v>#VALUE!</v>
      </c>
      <c r="D9163" s="6" t="e">
        <f>Table1[[#This Row],[Kelt_hó]]</f>
        <v>#VALUE!</v>
      </c>
      <c r="E9163" t="e">
        <f>Table1[[#This Row],[Vevő]]</f>
        <v>#VALUE!</v>
      </c>
      <c r="F9163" t="e">
        <f>Table1[[#This Row],[Termékkör]]</f>
        <v>#VALUE!</v>
      </c>
      <c r="G9163" s="4" t="e">
        <f>Table1[[#This Row],[SzumElad]]</f>
        <v>#VALUE!</v>
      </c>
      <c r="H9163" s="7" t="e">
        <f>Table1[[#This Row],[Jut_%]]</f>
        <v>#VALUE!</v>
      </c>
      <c r="I9163" s="4" t="e">
        <f>Table1[[#This Row],[Jut]]</f>
        <v>#VALUE!</v>
      </c>
      <c r="J9163" s="4" t="e">
        <f>Table1[[#This Row],[Column1]]</f>
        <v>#VALUE!</v>
      </c>
    </row>
    <row r="9164" spans="1:10" hidden="1" x14ac:dyDescent="0.3">
      <c r="A9164" s="2" t="e">
        <f>Table1[[#This Row],[Befolyt]]</f>
        <v>#VALUE!</v>
      </c>
      <c r="B9164" t="e">
        <f>Table1[[#This Row],[ÜK]]</f>
        <v>#VALUE!</v>
      </c>
      <c r="C9164" s="3" t="e">
        <f>Table1[[#This Row],[Szla]]</f>
        <v>#VALUE!</v>
      </c>
      <c r="D9164" s="6" t="e">
        <f>Table1[[#This Row],[Kelt_hó]]</f>
        <v>#VALUE!</v>
      </c>
      <c r="E9164" t="e">
        <f>Table1[[#This Row],[Vevő]]</f>
        <v>#VALUE!</v>
      </c>
      <c r="F9164" t="e">
        <f>Table1[[#This Row],[Termékkör]]</f>
        <v>#VALUE!</v>
      </c>
      <c r="G9164" s="4" t="e">
        <f>Table1[[#This Row],[SzumElad]]</f>
        <v>#VALUE!</v>
      </c>
      <c r="H9164" s="7" t="e">
        <f>Table1[[#This Row],[Jut_%]]</f>
        <v>#VALUE!</v>
      </c>
      <c r="I9164" s="4" t="e">
        <f>Table1[[#This Row],[Jut]]</f>
        <v>#VALUE!</v>
      </c>
      <c r="J9164" s="4" t="e">
        <f>Table1[[#This Row],[Column1]]</f>
        <v>#VALUE!</v>
      </c>
    </row>
    <row r="9165" spans="1:10" hidden="1" x14ac:dyDescent="0.3">
      <c r="A9165" s="2" t="e">
        <f>Table1[[#This Row],[Befolyt]]</f>
        <v>#VALUE!</v>
      </c>
      <c r="B9165" t="e">
        <f>Table1[[#This Row],[ÜK]]</f>
        <v>#VALUE!</v>
      </c>
      <c r="C9165" s="3" t="e">
        <f>Table1[[#This Row],[Szla]]</f>
        <v>#VALUE!</v>
      </c>
      <c r="D9165" s="6" t="e">
        <f>Table1[[#This Row],[Kelt_hó]]</f>
        <v>#VALUE!</v>
      </c>
      <c r="E9165" t="e">
        <f>Table1[[#This Row],[Vevő]]</f>
        <v>#VALUE!</v>
      </c>
      <c r="F9165" t="e">
        <f>Table1[[#This Row],[Termékkör]]</f>
        <v>#VALUE!</v>
      </c>
      <c r="G9165" s="4" t="e">
        <f>Table1[[#This Row],[SzumElad]]</f>
        <v>#VALUE!</v>
      </c>
      <c r="H9165" s="7" t="e">
        <f>Table1[[#This Row],[Jut_%]]</f>
        <v>#VALUE!</v>
      </c>
      <c r="I9165" s="4" t="e">
        <f>Table1[[#This Row],[Jut]]</f>
        <v>#VALUE!</v>
      </c>
      <c r="J9165" s="4" t="e">
        <f>Table1[[#This Row],[Column1]]</f>
        <v>#VALUE!</v>
      </c>
    </row>
    <row r="9166" spans="1:10" hidden="1" x14ac:dyDescent="0.3">
      <c r="A9166" s="2" t="e">
        <f>Table1[[#This Row],[Befolyt]]</f>
        <v>#VALUE!</v>
      </c>
      <c r="B9166" t="e">
        <f>Table1[[#This Row],[ÜK]]</f>
        <v>#VALUE!</v>
      </c>
      <c r="C9166" s="3" t="e">
        <f>Table1[[#This Row],[Szla]]</f>
        <v>#VALUE!</v>
      </c>
      <c r="D9166" s="6" t="e">
        <f>Table1[[#This Row],[Kelt_hó]]</f>
        <v>#VALUE!</v>
      </c>
      <c r="E9166" t="e">
        <f>Table1[[#This Row],[Vevő]]</f>
        <v>#VALUE!</v>
      </c>
      <c r="F9166" t="e">
        <f>Table1[[#This Row],[Termékkör]]</f>
        <v>#VALUE!</v>
      </c>
      <c r="G9166" s="4" t="e">
        <f>Table1[[#This Row],[SzumElad]]</f>
        <v>#VALUE!</v>
      </c>
      <c r="H9166" s="7" t="e">
        <f>Table1[[#This Row],[Jut_%]]</f>
        <v>#VALUE!</v>
      </c>
      <c r="I9166" s="4" t="e">
        <f>Table1[[#This Row],[Jut]]</f>
        <v>#VALUE!</v>
      </c>
      <c r="J9166" s="4" t="e">
        <f>Table1[[#This Row],[Column1]]</f>
        <v>#VALUE!</v>
      </c>
    </row>
    <row r="9167" spans="1:10" hidden="1" x14ac:dyDescent="0.3">
      <c r="A9167" s="2" t="e">
        <f>Table1[[#This Row],[Befolyt]]</f>
        <v>#VALUE!</v>
      </c>
      <c r="B9167" t="e">
        <f>Table1[[#This Row],[ÜK]]</f>
        <v>#VALUE!</v>
      </c>
      <c r="C9167" s="3" t="e">
        <f>Table1[[#This Row],[Szla]]</f>
        <v>#VALUE!</v>
      </c>
      <c r="D9167" s="6" t="e">
        <f>Table1[[#This Row],[Kelt_hó]]</f>
        <v>#VALUE!</v>
      </c>
      <c r="E9167" t="e">
        <f>Table1[[#This Row],[Vevő]]</f>
        <v>#VALUE!</v>
      </c>
      <c r="F9167" t="e">
        <f>Table1[[#This Row],[Termékkör]]</f>
        <v>#VALUE!</v>
      </c>
      <c r="G9167" s="4" t="e">
        <f>Table1[[#This Row],[SzumElad]]</f>
        <v>#VALUE!</v>
      </c>
      <c r="H9167" s="7" t="e">
        <f>Table1[[#This Row],[Jut_%]]</f>
        <v>#VALUE!</v>
      </c>
      <c r="I9167" s="4" t="e">
        <f>Table1[[#This Row],[Jut]]</f>
        <v>#VALUE!</v>
      </c>
      <c r="J9167" s="4" t="e">
        <f>Table1[[#This Row],[Column1]]</f>
        <v>#VALUE!</v>
      </c>
    </row>
    <row r="9168" spans="1:10" hidden="1" x14ac:dyDescent="0.3">
      <c r="A9168" s="2" t="e">
        <f>Table1[[#This Row],[Befolyt]]</f>
        <v>#VALUE!</v>
      </c>
      <c r="B9168" t="e">
        <f>Table1[[#This Row],[ÜK]]</f>
        <v>#VALUE!</v>
      </c>
      <c r="C9168" s="3" t="e">
        <f>Table1[[#This Row],[Szla]]</f>
        <v>#VALUE!</v>
      </c>
      <c r="D9168" s="6" t="e">
        <f>Table1[[#This Row],[Kelt_hó]]</f>
        <v>#VALUE!</v>
      </c>
      <c r="E9168" t="e">
        <f>Table1[[#This Row],[Vevő]]</f>
        <v>#VALUE!</v>
      </c>
      <c r="F9168" t="e">
        <f>Table1[[#This Row],[Termékkör]]</f>
        <v>#VALUE!</v>
      </c>
      <c r="G9168" s="4" t="e">
        <f>Table1[[#This Row],[SzumElad]]</f>
        <v>#VALUE!</v>
      </c>
      <c r="H9168" s="7" t="e">
        <f>Table1[[#This Row],[Jut_%]]</f>
        <v>#VALUE!</v>
      </c>
      <c r="I9168" s="4" t="e">
        <f>Table1[[#This Row],[Jut]]</f>
        <v>#VALUE!</v>
      </c>
      <c r="J9168" s="4" t="e">
        <f>Table1[[#This Row],[Column1]]</f>
        <v>#VALUE!</v>
      </c>
    </row>
    <row r="9169" spans="1:10" hidden="1" x14ac:dyDescent="0.3">
      <c r="A9169" s="2" t="e">
        <f>Table1[[#This Row],[Befolyt]]</f>
        <v>#VALUE!</v>
      </c>
      <c r="B9169" t="e">
        <f>Table1[[#This Row],[ÜK]]</f>
        <v>#VALUE!</v>
      </c>
      <c r="C9169" s="3" t="e">
        <f>Table1[[#This Row],[Szla]]</f>
        <v>#VALUE!</v>
      </c>
      <c r="D9169" s="6" t="e">
        <f>Table1[[#This Row],[Kelt_hó]]</f>
        <v>#VALUE!</v>
      </c>
      <c r="E9169" t="e">
        <f>Table1[[#This Row],[Vevő]]</f>
        <v>#VALUE!</v>
      </c>
      <c r="F9169" t="e">
        <f>Table1[[#This Row],[Termékkör]]</f>
        <v>#VALUE!</v>
      </c>
      <c r="G9169" s="4" t="e">
        <f>Table1[[#This Row],[SzumElad]]</f>
        <v>#VALUE!</v>
      </c>
      <c r="H9169" s="7" t="e">
        <f>Table1[[#This Row],[Jut_%]]</f>
        <v>#VALUE!</v>
      </c>
      <c r="I9169" s="4" t="e">
        <f>Table1[[#This Row],[Jut]]</f>
        <v>#VALUE!</v>
      </c>
      <c r="J9169" s="4" t="e">
        <f>Table1[[#This Row],[Column1]]</f>
        <v>#VALUE!</v>
      </c>
    </row>
    <row r="9170" spans="1:10" hidden="1" x14ac:dyDescent="0.3">
      <c r="A9170" s="2" t="e">
        <f>Table1[[#This Row],[Befolyt]]</f>
        <v>#VALUE!</v>
      </c>
      <c r="B9170" t="e">
        <f>Table1[[#This Row],[ÜK]]</f>
        <v>#VALUE!</v>
      </c>
      <c r="C9170" s="3" t="e">
        <f>Table1[[#This Row],[Szla]]</f>
        <v>#VALUE!</v>
      </c>
      <c r="D9170" s="6" t="e">
        <f>Table1[[#This Row],[Kelt_hó]]</f>
        <v>#VALUE!</v>
      </c>
      <c r="E9170" t="e">
        <f>Table1[[#This Row],[Vevő]]</f>
        <v>#VALUE!</v>
      </c>
      <c r="F9170" t="e">
        <f>Table1[[#This Row],[Termékkör]]</f>
        <v>#VALUE!</v>
      </c>
      <c r="G9170" s="4" t="e">
        <f>Table1[[#This Row],[SzumElad]]</f>
        <v>#VALUE!</v>
      </c>
      <c r="H9170" s="7" t="e">
        <f>Table1[[#This Row],[Jut_%]]</f>
        <v>#VALUE!</v>
      </c>
      <c r="I9170" s="4" t="e">
        <f>Table1[[#This Row],[Jut]]</f>
        <v>#VALUE!</v>
      </c>
      <c r="J9170" s="4" t="e">
        <f>Table1[[#This Row],[Column1]]</f>
        <v>#VALUE!</v>
      </c>
    </row>
    <row r="9171" spans="1:10" hidden="1" x14ac:dyDescent="0.3">
      <c r="A9171" s="2" t="e">
        <f>Table1[[#This Row],[Befolyt]]</f>
        <v>#VALUE!</v>
      </c>
      <c r="B9171" t="e">
        <f>Table1[[#This Row],[ÜK]]</f>
        <v>#VALUE!</v>
      </c>
      <c r="C9171" s="3" t="e">
        <f>Table1[[#This Row],[Szla]]</f>
        <v>#VALUE!</v>
      </c>
      <c r="D9171" s="6" t="e">
        <f>Table1[[#This Row],[Kelt_hó]]</f>
        <v>#VALUE!</v>
      </c>
      <c r="E9171" t="e">
        <f>Table1[[#This Row],[Vevő]]</f>
        <v>#VALUE!</v>
      </c>
      <c r="F9171" t="e">
        <f>Table1[[#This Row],[Termékkör]]</f>
        <v>#VALUE!</v>
      </c>
      <c r="G9171" s="4" t="e">
        <f>Table1[[#This Row],[SzumElad]]</f>
        <v>#VALUE!</v>
      </c>
      <c r="H9171" s="7" t="e">
        <f>Table1[[#This Row],[Jut_%]]</f>
        <v>#VALUE!</v>
      </c>
      <c r="I9171" s="4" t="e">
        <f>Table1[[#This Row],[Jut]]</f>
        <v>#VALUE!</v>
      </c>
      <c r="J9171" s="4" t="e">
        <f>Table1[[#This Row],[Column1]]</f>
        <v>#VALUE!</v>
      </c>
    </row>
    <row r="9172" spans="1:10" hidden="1" x14ac:dyDescent="0.3">
      <c r="A9172" s="2" t="e">
        <f>Table1[[#This Row],[Befolyt]]</f>
        <v>#VALUE!</v>
      </c>
      <c r="B9172" t="e">
        <f>Table1[[#This Row],[ÜK]]</f>
        <v>#VALUE!</v>
      </c>
      <c r="C9172" s="3" t="e">
        <f>Table1[[#This Row],[Szla]]</f>
        <v>#VALUE!</v>
      </c>
      <c r="D9172" s="6" t="e">
        <f>Table1[[#This Row],[Kelt_hó]]</f>
        <v>#VALUE!</v>
      </c>
      <c r="E9172" t="e">
        <f>Table1[[#This Row],[Vevő]]</f>
        <v>#VALUE!</v>
      </c>
      <c r="F9172" t="e">
        <f>Table1[[#This Row],[Termékkör]]</f>
        <v>#VALUE!</v>
      </c>
      <c r="G9172" s="4" t="e">
        <f>Table1[[#This Row],[SzumElad]]</f>
        <v>#VALUE!</v>
      </c>
      <c r="H9172" s="7" t="e">
        <f>Table1[[#This Row],[Jut_%]]</f>
        <v>#VALUE!</v>
      </c>
      <c r="I9172" s="4" t="e">
        <f>Table1[[#This Row],[Jut]]</f>
        <v>#VALUE!</v>
      </c>
      <c r="J9172" s="4" t="e">
        <f>Table1[[#This Row],[Column1]]</f>
        <v>#VALUE!</v>
      </c>
    </row>
    <row r="9173" spans="1:10" hidden="1" x14ac:dyDescent="0.3">
      <c r="A9173" s="2" t="e">
        <f>Table1[[#This Row],[Befolyt]]</f>
        <v>#VALUE!</v>
      </c>
      <c r="B9173" t="e">
        <f>Table1[[#This Row],[ÜK]]</f>
        <v>#VALUE!</v>
      </c>
      <c r="C9173" s="3" t="e">
        <f>Table1[[#This Row],[Szla]]</f>
        <v>#VALUE!</v>
      </c>
      <c r="D9173" s="6" t="e">
        <f>Table1[[#This Row],[Kelt_hó]]</f>
        <v>#VALUE!</v>
      </c>
      <c r="E9173" t="e">
        <f>Table1[[#This Row],[Vevő]]</f>
        <v>#VALUE!</v>
      </c>
      <c r="F9173" t="e">
        <f>Table1[[#This Row],[Termékkör]]</f>
        <v>#VALUE!</v>
      </c>
      <c r="G9173" s="4" t="e">
        <f>Table1[[#This Row],[SzumElad]]</f>
        <v>#VALUE!</v>
      </c>
      <c r="H9173" s="7" t="e">
        <f>Table1[[#This Row],[Jut_%]]</f>
        <v>#VALUE!</v>
      </c>
      <c r="I9173" s="4" t="e">
        <f>Table1[[#This Row],[Jut]]</f>
        <v>#VALUE!</v>
      </c>
      <c r="J9173" s="4" t="e">
        <f>Table1[[#This Row],[Column1]]</f>
        <v>#VALUE!</v>
      </c>
    </row>
    <row r="9174" spans="1:10" hidden="1" x14ac:dyDescent="0.3">
      <c r="A9174" s="2" t="e">
        <f>Table1[[#This Row],[Befolyt]]</f>
        <v>#VALUE!</v>
      </c>
      <c r="B9174" t="e">
        <f>Table1[[#This Row],[ÜK]]</f>
        <v>#VALUE!</v>
      </c>
      <c r="C9174" s="3" t="e">
        <f>Table1[[#This Row],[Szla]]</f>
        <v>#VALUE!</v>
      </c>
      <c r="D9174" s="6" t="e">
        <f>Table1[[#This Row],[Kelt_hó]]</f>
        <v>#VALUE!</v>
      </c>
      <c r="E9174" t="e">
        <f>Table1[[#This Row],[Vevő]]</f>
        <v>#VALUE!</v>
      </c>
      <c r="F9174" t="e">
        <f>Table1[[#This Row],[Termékkör]]</f>
        <v>#VALUE!</v>
      </c>
      <c r="G9174" s="4" t="e">
        <f>Table1[[#This Row],[SzumElad]]</f>
        <v>#VALUE!</v>
      </c>
      <c r="H9174" s="7" t="e">
        <f>Table1[[#This Row],[Jut_%]]</f>
        <v>#VALUE!</v>
      </c>
      <c r="I9174" s="4" t="e">
        <f>Table1[[#This Row],[Jut]]</f>
        <v>#VALUE!</v>
      </c>
      <c r="J9174" s="4" t="e">
        <f>Table1[[#This Row],[Column1]]</f>
        <v>#VALUE!</v>
      </c>
    </row>
    <row r="9175" spans="1:10" hidden="1" x14ac:dyDescent="0.3">
      <c r="A9175" s="2" t="e">
        <f>Table1[[#This Row],[Befolyt]]</f>
        <v>#VALUE!</v>
      </c>
      <c r="B9175" t="e">
        <f>Table1[[#This Row],[ÜK]]</f>
        <v>#VALUE!</v>
      </c>
      <c r="C9175" s="3" t="e">
        <f>Table1[[#This Row],[Szla]]</f>
        <v>#VALUE!</v>
      </c>
      <c r="D9175" s="6" t="e">
        <f>Table1[[#This Row],[Kelt_hó]]</f>
        <v>#VALUE!</v>
      </c>
      <c r="E9175" t="e">
        <f>Table1[[#This Row],[Vevő]]</f>
        <v>#VALUE!</v>
      </c>
      <c r="F9175" t="e">
        <f>Table1[[#This Row],[Termékkör]]</f>
        <v>#VALUE!</v>
      </c>
      <c r="G9175" s="4" t="e">
        <f>Table1[[#This Row],[SzumElad]]</f>
        <v>#VALUE!</v>
      </c>
      <c r="H9175" s="7" t="e">
        <f>Table1[[#This Row],[Jut_%]]</f>
        <v>#VALUE!</v>
      </c>
      <c r="I9175" s="4" t="e">
        <f>Table1[[#This Row],[Jut]]</f>
        <v>#VALUE!</v>
      </c>
      <c r="J9175" s="4" t="e">
        <f>Table1[[#This Row],[Column1]]</f>
        <v>#VALUE!</v>
      </c>
    </row>
    <row r="9176" spans="1:10" hidden="1" x14ac:dyDescent="0.3">
      <c r="A9176" s="2" t="e">
        <f>Table1[[#This Row],[Befolyt]]</f>
        <v>#VALUE!</v>
      </c>
      <c r="B9176" t="e">
        <f>Table1[[#This Row],[ÜK]]</f>
        <v>#VALUE!</v>
      </c>
      <c r="C9176" s="3" t="e">
        <f>Table1[[#This Row],[Szla]]</f>
        <v>#VALUE!</v>
      </c>
      <c r="D9176" s="6" t="e">
        <f>Table1[[#This Row],[Kelt_hó]]</f>
        <v>#VALUE!</v>
      </c>
      <c r="E9176" t="e">
        <f>Table1[[#This Row],[Vevő]]</f>
        <v>#VALUE!</v>
      </c>
      <c r="F9176" t="e">
        <f>Table1[[#This Row],[Termékkör]]</f>
        <v>#VALUE!</v>
      </c>
      <c r="G9176" s="4" t="e">
        <f>Table1[[#This Row],[SzumElad]]</f>
        <v>#VALUE!</v>
      </c>
      <c r="H9176" s="7" t="e">
        <f>Table1[[#This Row],[Jut_%]]</f>
        <v>#VALUE!</v>
      </c>
      <c r="I9176" s="4" t="e">
        <f>Table1[[#This Row],[Jut]]</f>
        <v>#VALUE!</v>
      </c>
      <c r="J9176" s="4" t="e">
        <f>Table1[[#This Row],[Column1]]</f>
        <v>#VALUE!</v>
      </c>
    </row>
    <row r="9177" spans="1:10" hidden="1" x14ac:dyDescent="0.3">
      <c r="A9177" s="2" t="e">
        <f>Table1[[#This Row],[Befolyt]]</f>
        <v>#VALUE!</v>
      </c>
      <c r="B9177" t="e">
        <f>Table1[[#This Row],[ÜK]]</f>
        <v>#VALUE!</v>
      </c>
      <c r="C9177" s="3" t="e">
        <f>Table1[[#This Row],[Szla]]</f>
        <v>#VALUE!</v>
      </c>
      <c r="D9177" s="6" t="e">
        <f>Table1[[#This Row],[Kelt_hó]]</f>
        <v>#VALUE!</v>
      </c>
      <c r="E9177" t="e">
        <f>Table1[[#This Row],[Vevő]]</f>
        <v>#VALUE!</v>
      </c>
      <c r="F9177" t="e">
        <f>Table1[[#This Row],[Termékkör]]</f>
        <v>#VALUE!</v>
      </c>
      <c r="G9177" s="4" t="e">
        <f>Table1[[#This Row],[SzumElad]]</f>
        <v>#VALUE!</v>
      </c>
      <c r="H9177" s="7" t="e">
        <f>Table1[[#This Row],[Jut_%]]</f>
        <v>#VALUE!</v>
      </c>
      <c r="I9177" s="4" t="e">
        <f>Table1[[#This Row],[Jut]]</f>
        <v>#VALUE!</v>
      </c>
      <c r="J9177" s="4" t="e">
        <f>Table1[[#This Row],[Column1]]</f>
        <v>#VALUE!</v>
      </c>
    </row>
    <row r="9178" spans="1:10" hidden="1" x14ac:dyDescent="0.3">
      <c r="A9178" s="2" t="e">
        <f>Table1[[#This Row],[Befolyt]]</f>
        <v>#VALUE!</v>
      </c>
      <c r="B9178" t="e">
        <f>Table1[[#This Row],[ÜK]]</f>
        <v>#VALUE!</v>
      </c>
      <c r="C9178" s="3" t="e">
        <f>Table1[[#This Row],[Szla]]</f>
        <v>#VALUE!</v>
      </c>
      <c r="D9178" s="6" t="e">
        <f>Table1[[#This Row],[Kelt_hó]]</f>
        <v>#VALUE!</v>
      </c>
      <c r="E9178" t="e">
        <f>Table1[[#This Row],[Vevő]]</f>
        <v>#VALUE!</v>
      </c>
      <c r="F9178" t="e">
        <f>Table1[[#This Row],[Termékkör]]</f>
        <v>#VALUE!</v>
      </c>
      <c r="G9178" s="4" t="e">
        <f>Table1[[#This Row],[SzumElad]]</f>
        <v>#VALUE!</v>
      </c>
      <c r="H9178" s="7" t="e">
        <f>Table1[[#This Row],[Jut_%]]</f>
        <v>#VALUE!</v>
      </c>
      <c r="I9178" s="4" t="e">
        <f>Table1[[#This Row],[Jut]]</f>
        <v>#VALUE!</v>
      </c>
      <c r="J9178" s="4" t="e">
        <f>Table1[[#This Row],[Column1]]</f>
        <v>#VALUE!</v>
      </c>
    </row>
    <row r="9179" spans="1:10" hidden="1" x14ac:dyDescent="0.3">
      <c r="A9179" s="2" t="e">
        <f>Table1[[#This Row],[Befolyt]]</f>
        <v>#VALUE!</v>
      </c>
      <c r="B9179" t="e">
        <f>Table1[[#This Row],[ÜK]]</f>
        <v>#VALUE!</v>
      </c>
      <c r="C9179" s="3" t="e">
        <f>Table1[[#This Row],[Szla]]</f>
        <v>#VALUE!</v>
      </c>
      <c r="D9179" s="6" t="e">
        <f>Table1[[#This Row],[Kelt_hó]]</f>
        <v>#VALUE!</v>
      </c>
      <c r="E9179" t="e">
        <f>Table1[[#This Row],[Vevő]]</f>
        <v>#VALUE!</v>
      </c>
      <c r="F9179" t="e">
        <f>Table1[[#This Row],[Termékkör]]</f>
        <v>#VALUE!</v>
      </c>
      <c r="G9179" s="4" t="e">
        <f>Table1[[#This Row],[SzumElad]]</f>
        <v>#VALUE!</v>
      </c>
      <c r="H9179" s="7" t="e">
        <f>Table1[[#This Row],[Jut_%]]</f>
        <v>#VALUE!</v>
      </c>
      <c r="I9179" s="4" t="e">
        <f>Table1[[#This Row],[Jut]]</f>
        <v>#VALUE!</v>
      </c>
      <c r="J9179" s="4" t="e">
        <f>Table1[[#This Row],[Column1]]</f>
        <v>#VALUE!</v>
      </c>
    </row>
    <row r="9180" spans="1:10" hidden="1" x14ac:dyDescent="0.3">
      <c r="A9180" s="2" t="e">
        <f>Table1[[#This Row],[Befolyt]]</f>
        <v>#VALUE!</v>
      </c>
      <c r="B9180" t="e">
        <f>Table1[[#This Row],[ÜK]]</f>
        <v>#VALUE!</v>
      </c>
      <c r="C9180" s="3" t="e">
        <f>Table1[[#This Row],[Szla]]</f>
        <v>#VALUE!</v>
      </c>
      <c r="D9180" s="6" t="e">
        <f>Table1[[#This Row],[Kelt_hó]]</f>
        <v>#VALUE!</v>
      </c>
      <c r="E9180" t="e">
        <f>Table1[[#This Row],[Vevő]]</f>
        <v>#VALUE!</v>
      </c>
      <c r="F9180" t="e">
        <f>Table1[[#This Row],[Termékkör]]</f>
        <v>#VALUE!</v>
      </c>
      <c r="G9180" s="4" t="e">
        <f>Table1[[#This Row],[SzumElad]]</f>
        <v>#VALUE!</v>
      </c>
      <c r="H9180" s="7" t="e">
        <f>Table1[[#This Row],[Jut_%]]</f>
        <v>#VALUE!</v>
      </c>
      <c r="I9180" s="4" t="e">
        <f>Table1[[#This Row],[Jut]]</f>
        <v>#VALUE!</v>
      </c>
      <c r="J9180" s="4" t="e">
        <f>Table1[[#This Row],[Column1]]</f>
        <v>#VALUE!</v>
      </c>
    </row>
    <row r="9181" spans="1:10" hidden="1" x14ac:dyDescent="0.3">
      <c r="A9181" s="2" t="e">
        <f>Table1[[#This Row],[Befolyt]]</f>
        <v>#VALUE!</v>
      </c>
      <c r="B9181" t="e">
        <f>Table1[[#This Row],[ÜK]]</f>
        <v>#VALUE!</v>
      </c>
      <c r="C9181" s="3" t="e">
        <f>Table1[[#This Row],[Szla]]</f>
        <v>#VALUE!</v>
      </c>
      <c r="D9181" s="6" t="e">
        <f>Table1[[#This Row],[Kelt_hó]]</f>
        <v>#VALUE!</v>
      </c>
      <c r="E9181" t="e">
        <f>Table1[[#This Row],[Vevő]]</f>
        <v>#VALUE!</v>
      </c>
      <c r="F9181" t="e">
        <f>Table1[[#This Row],[Termékkör]]</f>
        <v>#VALUE!</v>
      </c>
      <c r="G9181" s="4" t="e">
        <f>Table1[[#This Row],[SzumElad]]</f>
        <v>#VALUE!</v>
      </c>
      <c r="H9181" s="7" t="e">
        <f>Table1[[#This Row],[Jut_%]]</f>
        <v>#VALUE!</v>
      </c>
      <c r="I9181" s="4" t="e">
        <f>Table1[[#This Row],[Jut]]</f>
        <v>#VALUE!</v>
      </c>
      <c r="J9181" s="4" t="e">
        <f>Table1[[#This Row],[Column1]]</f>
        <v>#VALUE!</v>
      </c>
    </row>
    <row r="9182" spans="1:10" hidden="1" x14ac:dyDescent="0.3">
      <c r="A9182" s="2" t="e">
        <f>Table1[[#This Row],[Befolyt]]</f>
        <v>#VALUE!</v>
      </c>
      <c r="B9182" t="e">
        <f>Table1[[#This Row],[ÜK]]</f>
        <v>#VALUE!</v>
      </c>
      <c r="C9182" s="3" t="e">
        <f>Table1[[#This Row],[Szla]]</f>
        <v>#VALUE!</v>
      </c>
      <c r="D9182" s="6" t="e">
        <f>Table1[[#This Row],[Kelt_hó]]</f>
        <v>#VALUE!</v>
      </c>
      <c r="E9182" t="e">
        <f>Table1[[#This Row],[Vevő]]</f>
        <v>#VALUE!</v>
      </c>
      <c r="F9182" t="e">
        <f>Table1[[#This Row],[Termékkör]]</f>
        <v>#VALUE!</v>
      </c>
      <c r="G9182" s="4" t="e">
        <f>Table1[[#This Row],[SzumElad]]</f>
        <v>#VALUE!</v>
      </c>
      <c r="H9182" s="7" t="e">
        <f>Table1[[#This Row],[Jut_%]]</f>
        <v>#VALUE!</v>
      </c>
      <c r="I9182" s="4" t="e">
        <f>Table1[[#This Row],[Jut]]</f>
        <v>#VALUE!</v>
      </c>
      <c r="J9182" s="4" t="e">
        <f>Table1[[#This Row],[Column1]]</f>
        <v>#VALUE!</v>
      </c>
    </row>
    <row r="9183" spans="1:10" hidden="1" x14ac:dyDescent="0.3">
      <c r="A9183" s="2" t="e">
        <f>Table1[[#This Row],[Befolyt]]</f>
        <v>#VALUE!</v>
      </c>
      <c r="B9183" t="e">
        <f>Table1[[#This Row],[ÜK]]</f>
        <v>#VALUE!</v>
      </c>
      <c r="C9183" s="3" t="e">
        <f>Table1[[#This Row],[Szla]]</f>
        <v>#VALUE!</v>
      </c>
      <c r="D9183" s="6" t="e">
        <f>Table1[[#This Row],[Kelt_hó]]</f>
        <v>#VALUE!</v>
      </c>
      <c r="E9183" t="e">
        <f>Table1[[#This Row],[Vevő]]</f>
        <v>#VALUE!</v>
      </c>
      <c r="F9183" t="e">
        <f>Table1[[#This Row],[Termékkör]]</f>
        <v>#VALUE!</v>
      </c>
      <c r="G9183" s="4" t="e">
        <f>Table1[[#This Row],[SzumElad]]</f>
        <v>#VALUE!</v>
      </c>
      <c r="H9183" s="7" t="e">
        <f>Table1[[#This Row],[Jut_%]]</f>
        <v>#VALUE!</v>
      </c>
      <c r="I9183" s="4" t="e">
        <f>Table1[[#This Row],[Jut]]</f>
        <v>#VALUE!</v>
      </c>
      <c r="J9183" s="4" t="e">
        <f>Table1[[#This Row],[Column1]]</f>
        <v>#VALUE!</v>
      </c>
    </row>
    <row r="9184" spans="1:10" hidden="1" x14ac:dyDescent="0.3">
      <c r="A9184" s="2" t="e">
        <f>Table1[[#This Row],[Befolyt]]</f>
        <v>#VALUE!</v>
      </c>
      <c r="B9184" t="e">
        <f>Table1[[#This Row],[ÜK]]</f>
        <v>#VALUE!</v>
      </c>
      <c r="C9184" s="3" t="e">
        <f>Table1[[#This Row],[Szla]]</f>
        <v>#VALUE!</v>
      </c>
      <c r="D9184" s="6" t="e">
        <f>Table1[[#This Row],[Kelt_hó]]</f>
        <v>#VALUE!</v>
      </c>
      <c r="E9184" t="e">
        <f>Table1[[#This Row],[Vevő]]</f>
        <v>#VALUE!</v>
      </c>
      <c r="F9184" t="e">
        <f>Table1[[#This Row],[Termékkör]]</f>
        <v>#VALUE!</v>
      </c>
      <c r="G9184" s="4" t="e">
        <f>Table1[[#This Row],[SzumElad]]</f>
        <v>#VALUE!</v>
      </c>
      <c r="H9184" s="7" t="e">
        <f>Table1[[#This Row],[Jut_%]]</f>
        <v>#VALUE!</v>
      </c>
      <c r="I9184" s="4" t="e">
        <f>Table1[[#This Row],[Jut]]</f>
        <v>#VALUE!</v>
      </c>
      <c r="J9184" s="4" t="e">
        <f>Table1[[#This Row],[Column1]]</f>
        <v>#VALUE!</v>
      </c>
    </row>
    <row r="9185" spans="1:10" hidden="1" x14ac:dyDescent="0.3">
      <c r="A9185" s="2" t="e">
        <f>Table1[[#This Row],[Befolyt]]</f>
        <v>#VALUE!</v>
      </c>
      <c r="B9185" t="e">
        <f>Table1[[#This Row],[ÜK]]</f>
        <v>#VALUE!</v>
      </c>
      <c r="C9185" s="3" t="e">
        <f>Table1[[#This Row],[Szla]]</f>
        <v>#VALUE!</v>
      </c>
      <c r="D9185" s="6" t="e">
        <f>Table1[[#This Row],[Kelt_hó]]</f>
        <v>#VALUE!</v>
      </c>
      <c r="E9185" t="e">
        <f>Table1[[#This Row],[Vevő]]</f>
        <v>#VALUE!</v>
      </c>
      <c r="F9185" t="e">
        <f>Table1[[#This Row],[Termékkör]]</f>
        <v>#VALUE!</v>
      </c>
      <c r="G9185" s="4" t="e">
        <f>Table1[[#This Row],[SzumElad]]</f>
        <v>#VALUE!</v>
      </c>
      <c r="H9185" s="7" t="e">
        <f>Table1[[#This Row],[Jut_%]]</f>
        <v>#VALUE!</v>
      </c>
      <c r="I9185" s="4" t="e">
        <f>Table1[[#This Row],[Jut]]</f>
        <v>#VALUE!</v>
      </c>
      <c r="J9185" s="4" t="e">
        <f>Table1[[#This Row],[Column1]]</f>
        <v>#VALUE!</v>
      </c>
    </row>
    <row r="9186" spans="1:10" hidden="1" x14ac:dyDescent="0.3">
      <c r="A9186" s="2" t="e">
        <f>Table1[[#This Row],[Befolyt]]</f>
        <v>#VALUE!</v>
      </c>
      <c r="B9186" t="e">
        <f>Table1[[#This Row],[ÜK]]</f>
        <v>#VALUE!</v>
      </c>
      <c r="C9186" s="3" t="e">
        <f>Table1[[#This Row],[Szla]]</f>
        <v>#VALUE!</v>
      </c>
      <c r="D9186" s="6" t="e">
        <f>Table1[[#This Row],[Kelt_hó]]</f>
        <v>#VALUE!</v>
      </c>
      <c r="E9186" t="e">
        <f>Table1[[#This Row],[Vevő]]</f>
        <v>#VALUE!</v>
      </c>
      <c r="F9186" t="e">
        <f>Table1[[#This Row],[Termékkör]]</f>
        <v>#VALUE!</v>
      </c>
      <c r="G9186" s="4" t="e">
        <f>Table1[[#This Row],[SzumElad]]</f>
        <v>#VALUE!</v>
      </c>
      <c r="H9186" s="7" t="e">
        <f>Table1[[#This Row],[Jut_%]]</f>
        <v>#VALUE!</v>
      </c>
      <c r="I9186" s="4" t="e">
        <f>Table1[[#This Row],[Jut]]</f>
        <v>#VALUE!</v>
      </c>
      <c r="J9186" s="4" t="e">
        <f>Table1[[#This Row],[Column1]]</f>
        <v>#VALUE!</v>
      </c>
    </row>
    <row r="9187" spans="1:10" hidden="1" x14ac:dyDescent="0.3">
      <c r="A9187" s="2" t="e">
        <f>Table1[[#This Row],[Befolyt]]</f>
        <v>#VALUE!</v>
      </c>
      <c r="B9187" t="e">
        <f>Table1[[#This Row],[ÜK]]</f>
        <v>#VALUE!</v>
      </c>
      <c r="C9187" s="3" t="e">
        <f>Table1[[#This Row],[Szla]]</f>
        <v>#VALUE!</v>
      </c>
      <c r="D9187" s="6" t="e">
        <f>Table1[[#This Row],[Kelt_hó]]</f>
        <v>#VALUE!</v>
      </c>
      <c r="E9187" t="e">
        <f>Table1[[#This Row],[Vevő]]</f>
        <v>#VALUE!</v>
      </c>
      <c r="F9187" t="e">
        <f>Table1[[#This Row],[Termékkör]]</f>
        <v>#VALUE!</v>
      </c>
      <c r="G9187" s="4" t="e">
        <f>Table1[[#This Row],[SzumElad]]</f>
        <v>#VALUE!</v>
      </c>
      <c r="H9187" s="7" t="e">
        <f>Table1[[#This Row],[Jut_%]]</f>
        <v>#VALUE!</v>
      </c>
      <c r="I9187" s="4" t="e">
        <f>Table1[[#This Row],[Jut]]</f>
        <v>#VALUE!</v>
      </c>
      <c r="J9187" s="4" t="e">
        <f>Table1[[#This Row],[Column1]]</f>
        <v>#VALUE!</v>
      </c>
    </row>
    <row r="9188" spans="1:10" hidden="1" x14ac:dyDescent="0.3">
      <c r="A9188" s="2" t="e">
        <f>Table1[[#This Row],[Befolyt]]</f>
        <v>#VALUE!</v>
      </c>
      <c r="B9188" t="e">
        <f>Table1[[#This Row],[ÜK]]</f>
        <v>#VALUE!</v>
      </c>
      <c r="C9188" s="3" t="e">
        <f>Table1[[#This Row],[Szla]]</f>
        <v>#VALUE!</v>
      </c>
      <c r="D9188" s="6" t="e">
        <f>Table1[[#This Row],[Kelt_hó]]</f>
        <v>#VALUE!</v>
      </c>
      <c r="E9188" t="e">
        <f>Table1[[#This Row],[Vevő]]</f>
        <v>#VALUE!</v>
      </c>
      <c r="F9188" t="e">
        <f>Table1[[#This Row],[Termékkör]]</f>
        <v>#VALUE!</v>
      </c>
      <c r="G9188" s="4" t="e">
        <f>Table1[[#This Row],[SzumElad]]</f>
        <v>#VALUE!</v>
      </c>
      <c r="H9188" s="7" t="e">
        <f>Table1[[#This Row],[Jut_%]]</f>
        <v>#VALUE!</v>
      </c>
      <c r="I9188" s="4" t="e">
        <f>Table1[[#This Row],[Jut]]</f>
        <v>#VALUE!</v>
      </c>
      <c r="J9188" s="4" t="e">
        <f>Table1[[#This Row],[Column1]]</f>
        <v>#VALUE!</v>
      </c>
    </row>
    <row r="9189" spans="1:10" hidden="1" x14ac:dyDescent="0.3">
      <c r="A9189" s="2" t="e">
        <f>Table1[[#This Row],[Befolyt]]</f>
        <v>#VALUE!</v>
      </c>
      <c r="B9189" t="e">
        <f>Table1[[#This Row],[ÜK]]</f>
        <v>#VALUE!</v>
      </c>
      <c r="C9189" s="3" t="e">
        <f>Table1[[#This Row],[Szla]]</f>
        <v>#VALUE!</v>
      </c>
      <c r="D9189" s="6" t="e">
        <f>Table1[[#This Row],[Kelt_hó]]</f>
        <v>#VALUE!</v>
      </c>
      <c r="E9189" t="e">
        <f>Table1[[#This Row],[Vevő]]</f>
        <v>#VALUE!</v>
      </c>
      <c r="F9189" t="e">
        <f>Table1[[#This Row],[Termékkör]]</f>
        <v>#VALUE!</v>
      </c>
      <c r="G9189" s="4" t="e">
        <f>Table1[[#This Row],[SzumElad]]</f>
        <v>#VALUE!</v>
      </c>
      <c r="H9189" s="7" t="e">
        <f>Table1[[#This Row],[Jut_%]]</f>
        <v>#VALUE!</v>
      </c>
      <c r="I9189" s="4" t="e">
        <f>Table1[[#This Row],[Jut]]</f>
        <v>#VALUE!</v>
      </c>
      <c r="J9189" s="4" t="e">
        <f>Table1[[#This Row],[Column1]]</f>
        <v>#VALUE!</v>
      </c>
    </row>
    <row r="9190" spans="1:10" hidden="1" x14ac:dyDescent="0.3">
      <c r="A9190" s="2" t="e">
        <f>Table1[[#This Row],[Befolyt]]</f>
        <v>#VALUE!</v>
      </c>
      <c r="B9190" t="e">
        <f>Table1[[#This Row],[ÜK]]</f>
        <v>#VALUE!</v>
      </c>
      <c r="C9190" s="3" t="e">
        <f>Table1[[#This Row],[Szla]]</f>
        <v>#VALUE!</v>
      </c>
      <c r="D9190" s="6" t="e">
        <f>Table1[[#This Row],[Kelt_hó]]</f>
        <v>#VALUE!</v>
      </c>
      <c r="E9190" t="e">
        <f>Table1[[#This Row],[Vevő]]</f>
        <v>#VALUE!</v>
      </c>
      <c r="F9190" t="e">
        <f>Table1[[#This Row],[Termékkör]]</f>
        <v>#VALUE!</v>
      </c>
      <c r="G9190" s="4" t="e">
        <f>Table1[[#This Row],[SzumElad]]</f>
        <v>#VALUE!</v>
      </c>
      <c r="H9190" s="7" t="e">
        <f>Table1[[#This Row],[Jut_%]]</f>
        <v>#VALUE!</v>
      </c>
      <c r="I9190" s="4" t="e">
        <f>Table1[[#This Row],[Jut]]</f>
        <v>#VALUE!</v>
      </c>
      <c r="J9190" s="4" t="e">
        <f>Table1[[#This Row],[Column1]]</f>
        <v>#VALUE!</v>
      </c>
    </row>
    <row r="9191" spans="1:10" hidden="1" x14ac:dyDescent="0.3">
      <c r="A9191" s="2" t="e">
        <f>Table1[[#This Row],[Befolyt]]</f>
        <v>#VALUE!</v>
      </c>
      <c r="B9191" t="e">
        <f>Table1[[#This Row],[ÜK]]</f>
        <v>#VALUE!</v>
      </c>
      <c r="C9191" s="3" t="e">
        <f>Table1[[#This Row],[Szla]]</f>
        <v>#VALUE!</v>
      </c>
      <c r="D9191" s="6" t="e">
        <f>Table1[[#This Row],[Kelt_hó]]</f>
        <v>#VALUE!</v>
      </c>
      <c r="E9191" t="e">
        <f>Table1[[#This Row],[Vevő]]</f>
        <v>#VALUE!</v>
      </c>
      <c r="F9191" t="e">
        <f>Table1[[#This Row],[Termékkör]]</f>
        <v>#VALUE!</v>
      </c>
      <c r="G9191" s="4" t="e">
        <f>Table1[[#This Row],[SzumElad]]</f>
        <v>#VALUE!</v>
      </c>
      <c r="H9191" s="7" t="e">
        <f>Table1[[#This Row],[Jut_%]]</f>
        <v>#VALUE!</v>
      </c>
      <c r="I9191" s="4" t="e">
        <f>Table1[[#This Row],[Jut]]</f>
        <v>#VALUE!</v>
      </c>
      <c r="J9191" s="4" t="e">
        <f>Table1[[#This Row],[Column1]]</f>
        <v>#VALUE!</v>
      </c>
    </row>
    <row r="9192" spans="1:10" hidden="1" x14ac:dyDescent="0.3">
      <c r="A9192" s="2" t="e">
        <f>Table1[[#This Row],[Befolyt]]</f>
        <v>#VALUE!</v>
      </c>
      <c r="B9192" t="e">
        <f>Table1[[#This Row],[ÜK]]</f>
        <v>#VALUE!</v>
      </c>
      <c r="C9192" s="3" t="e">
        <f>Table1[[#This Row],[Szla]]</f>
        <v>#VALUE!</v>
      </c>
      <c r="D9192" s="6" t="e">
        <f>Table1[[#This Row],[Kelt_hó]]</f>
        <v>#VALUE!</v>
      </c>
      <c r="E9192" t="e">
        <f>Table1[[#This Row],[Vevő]]</f>
        <v>#VALUE!</v>
      </c>
      <c r="F9192" t="e">
        <f>Table1[[#This Row],[Termékkör]]</f>
        <v>#VALUE!</v>
      </c>
      <c r="G9192" s="4" t="e">
        <f>Table1[[#This Row],[SzumElad]]</f>
        <v>#VALUE!</v>
      </c>
      <c r="H9192" s="7" t="e">
        <f>Table1[[#This Row],[Jut_%]]</f>
        <v>#VALUE!</v>
      </c>
      <c r="I9192" s="4" t="e">
        <f>Table1[[#This Row],[Jut]]</f>
        <v>#VALUE!</v>
      </c>
      <c r="J9192" s="4" t="e">
        <f>Table1[[#This Row],[Column1]]</f>
        <v>#VALUE!</v>
      </c>
    </row>
    <row r="9193" spans="1:10" hidden="1" x14ac:dyDescent="0.3">
      <c r="A9193" s="2" t="e">
        <f>Table1[[#This Row],[Befolyt]]</f>
        <v>#VALUE!</v>
      </c>
      <c r="B9193" t="e">
        <f>Table1[[#This Row],[ÜK]]</f>
        <v>#VALUE!</v>
      </c>
      <c r="C9193" s="3" t="e">
        <f>Table1[[#This Row],[Szla]]</f>
        <v>#VALUE!</v>
      </c>
      <c r="D9193" s="6" t="e">
        <f>Table1[[#This Row],[Kelt_hó]]</f>
        <v>#VALUE!</v>
      </c>
      <c r="E9193" t="e">
        <f>Table1[[#This Row],[Vevő]]</f>
        <v>#VALUE!</v>
      </c>
      <c r="F9193" t="e">
        <f>Table1[[#This Row],[Termékkör]]</f>
        <v>#VALUE!</v>
      </c>
      <c r="G9193" s="4" t="e">
        <f>Table1[[#This Row],[SzumElad]]</f>
        <v>#VALUE!</v>
      </c>
      <c r="H9193" s="7" t="e">
        <f>Table1[[#This Row],[Jut_%]]</f>
        <v>#VALUE!</v>
      </c>
      <c r="I9193" s="4" t="e">
        <f>Table1[[#This Row],[Jut]]</f>
        <v>#VALUE!</v>
      </c>
      <c r="J9193" s="4" t="e">
        <f>Table1[[#This Row],[Column1]]</f>
        <v>#VALUE!</v>
      </c>
    </row>
    <row r="9194" spans="1:10" hidden="1" x14ac:dyDescent="0.3">
      <c r="A9194" s="2" t="e">
        <f>Table1[[#This Row],[Befolyt]]</f>
        <v>#VALUE!</v>
      </c>
      <c r="B9194" t="e">
        <f>Table1[[#This Row],[ÜK]]</f>
        <v>#VALUE!</v>
      </c>
      <c r="C9194" s="3" t="e">
        <f>Table1[[#This Row],[Szla]]</f>
        <v>#VALUE!</v>
      </c>
      <c r="D9194" s="6" t="e">
        <f>Table1[[#This Row],[Kelt_hó]]</f>
        <v>#VALUE!</v>
      </c>
      <c r="E9194" t="e">
        <f>Table1[[#This Row],[Vevő]]</f>
        <v>#VALUE!</v>
      </c>
      <c r="F9194" t="e">
        <f>Table1[[#This Row],[Termékkör]]</f>
        <v>#VALUE!</v>
      </c>
      <c r="G9194" s="4" t="e">
        <f>Table1[[#This Row],[SzumElad]]</f>
        <v>#VALUE!</v>
      </c>
      <c r="H9194" s="7" t="e">
        <f>Table1[[#This Row],[Jut_%]]</f>
        <v>#VALUE!</v>
      </c>
      <c r="I9194" s="4" t="e">
        <f>Table1[[#This Row],[Jut]]</f>
        <v>#VALUE!</v>
      </c>
      <c r="J9194" s="4" t="e">
        <f>Table1[[#This Row],[Column1]]</f>
        <v>#VALUE!</v>
      </c>
    </row>
    <row r="9195" spans="1:10" hidden="1" x14ac:dyDescent="0.3">
      <c r="A9195" s="2" t="e">
        <f>Table1[[#This Row],[Befolyt]]</f>
        <v>#VALUE!</v>
      </c>
      <c r="B9195" t="e">
        <f>Table1[[#This Row],[ÜK]]</f>
        <v>#VALUE!</v>
      </c>
      <c r="C9195" s="3" t="e">
        <f>Table1[[#This Row],[Szla]]</f>
        <v>#VALUE!</v>
      </c>
      <c r="D9195" s="6" t="e">
        <f>Table1[[#This Row],[Kelt_hó]]</f>
        <v>#VALUE!</v>
      </c>
      <c r="E9195" t="e">
        <f>Table1[[#This Row],[Vevő]]</f>
        <v>#VALUE!</v>
      </c>
      <c r="F9195" t="e">
        <f>Table1[[#This Row],[Termékkör]]</f>
        <v>#VALUE!</v>
      </c>
      <c r="G9195" s="4" t="e">
        <f>Table1[[#This Row],[SzumElad]]</f>
        <v>#VALUE!</v>
      </c>
      <c r="H9195" s="7" t="e">
        <f>Table1[[#This Row],[Jut_%]]</f>
        <v>#VALUE!</v>
      </c>
      <c r="I9195" s="4" t="e">
        <f>Table1[[#This Row],[Jut]]</f>
        <v>#VALUE!</v>
      </c>
      <c r="J9195" s="4" t="e">
        <f>Table1[[#This Row],[Column1]]</f>
        <v>#VALUE!</v>
      </c>
    </row>
    <row r="9196" spans="1:10" hidden="1" x14ac:dyDescent="0.3">
      <c r="A9196" s="2" t="e">
        <f>Table1[[#This Row],[Befolyt]]</f>
        <v>#VALUE!</v>
      </c>
      <c r="B9196" t="e">
        <f>Table1[[#This Row],[ÜK]]</f>
        <v>#VALUE!</v>
      </c>
      <c r="C9196" s="3" t="e">
        <f>Table1[[#This Row],[Szla]]</f>
        <v>#VALUE!</v>
      </c>
      <c r="D9196" s="6" t="e">
        <f>Table1[[#This Row],[Kelt_hó]]</f>
        <v>#VALUE!</v>
      </c>
      <c r="E9196" t="e">
        <f>Table1[[#This Row],[Vevő]]</f>
        <v>#VALUE!</v>
      </c>
      <c r="F9196" t="e">
        <f>Table1[[#This Row],[Termékkör]]</f>
        <v>#VALUE!</v>
      </c>
      <c r="G9196" s="4" t="e">
        <f>Table1[[#This Row],[SzumElad]]</f>
        <v>#VALUE!</v>
      </c>
      <c r="H9196" s="7" t="e">
        <f>Table1[[#This Row],[Jut_%]]</f>
        <v>#VALUE!</v>
      </c>
      <c r="I9196" s="4" t="e">
        <f>Table1[[#This Row],[Jut]]</f>
        <v>#VALUE!</v>
      </c>
      <c r="J9196" s="4" t="e">
        <f>Table1[[#This Row],[Column1]]</f>
        <v>#VALUE!</v>
      </c>
    </row>
    <row r="9197" spans="1:10" hidden="1" x14ac:dyDescent="0.3">
      <c r="A9197" s="2" t="e">
        <f>Table1[[#This Row],[Befolyt]]</f>
        <v>#VALUE!</v>
      </c>
      <c r="B9197" t="e">
        <f>Table1[[#This Row],[ÜK]]</f>
        <v>#VALUE!</v>
      </c>
      <c r="C9197" s="3" t="e">
        <f>Table1[[#This Row],[Szla]]</f>
        <v>#VALUE!</v>
      </c>
      <c r="D9197" s="6" t="e">
        <f>Table1[[#This Row],[Kelt_hó]]</f>
        <v>#VALUE!</v>
      </c>
      <c r="E9197" t="e">
        <f>Table1[[#This Row],[Vevő]]</f>
        <v>#VALUE!</v>
      </c>
      <c r="F9197" t="e">
        <f>Table1[[#This Row],[Termékkör]]</f>
        <v>#VALUE!</v>
      </c>
      <c r="G9197" s="4" t="e">
        <f>Table1[[#This Row],[SzumElad]]</f>
        <v>#VALUE!</v>
      </c>
      <c r="H9197" s="7" t="e">
        <f>Table1[[#This Row],[Jut_%]]</f>
        <v>#VALUE!</v>
      </c>
      <c r="I9197" s="4" t="e">
        <f>Table1[[#This Row],[Jut]]</f>
        <v>#VALUE!</v>
      </c>
      <c r="J9197" s="4" t="e">
        <f>Table1[[#This Row],[Column1]]</f>
        <v>#VALUE!</v>
      </c>
    </row>
    <row r="9198" spans="1:10" hidden="1" x14ac:dyDescent="0.3">
      <c r="A9198" s="2" t="e">
        <f>Table1[[#This Row],[Befolyt]]</f>
        <v>#VALUE!</v>
      </c>
      <c r="B9198" t="e">
        <f>Table1[[#This Row],[ÜK]]</f>
        <v>#VALUE!</v>
      </c>
      <c r="C9198" s="3" t="e">
        <f>Table1[[#This Row],[Szla]]</f>
        <v>#VALUE!</v>
      </c>
      <c r="D9198" s="6" t="e">
        <f>Table1[[#This Row],[Kelt_hó]]</f>
        <v>#VALUE!</v>
      </c>
      <c r="E9198" t="e">
        <f>Table1[[#This Row],[Vevő]]</f>
        <v>#VALUE!</v>
      </c>
      <c r="F9198" t="e">
        <f>Table1[[#This Row],[Termékkör]]</f>
        <v>#VALUE!</v>
      </c>
      <c r="G9198" s="4" t="e">
        <f>Table1[[#This Row],[SzumElad]]</f>
        <v>#VALUE!</v>
      </c>
      <c r="H9198" s="7" t="e">
        <f>Table1[[#This Row],[Jut_%]]</f>
        <v>#VALUE!</v>
      </c>
      <c r="I9198" s="4" t="e">
        <f>Table1[[#This Row],[Jut]]</f>
        <v>#VALUE!</v>
      </c>
      <c r="J9198" s="4" t="e">
        <f>Table1[[#This Row],[Column1]]</f>
        <v>#VALUE!</v>
      </c>
    </row>
    <row r="9199" spans="1:10" hidden="1" x14ac:dyDescent="0.3">
      <c r="A9199" s="2" t="e">
        <f>Table1[[#This Row],[Befolyt]]</f>
        <v>#VALUE!</v>
      </c>
      <c r="B9199" t="e">
        <f>Table1[[#This Row],[ÜK]]</f>
        <v>#VALUE!</v>
      </c>
      <c r="C9199" s="3" t="e">
        <f>Table1[[#This Row],[Szla]]</f>
        <v>#VALUE!</v>
      </c>
      <c r="D9199" s="6" t="e">
        <f>Table1[[#This Row],[Kelt_hó]]</f>
        <v>#VALUE!</v>
      </c>
      <c r="E9199" t="e">
        <f>Table1[[#This Row],[Vevő]]</f>
        <v>#VALUE!</v>
      </c>
      <c r="F9199" t="e">
        <f>Table1[[#This Row],[Termékkör]]</f>
        <v>#VALUE!</v>
      </c>
      <c r="G9199" s="4" t="e">
        <f>Table1[[#This Row],[SzumElad]]</f>
        <v>#VALUE!</v>
      </c>
      <c r="H9199" s="7" t="e">
        <f>Table1[[#This Row],[Jut_%]]</f>
        <v>#VALUE!</v>
      </c>
      <c r="I9199" s="4" t="e">
        <f>Table1[[#This Row],[Jut]]</f>
        <v>#VALUE!</v>
      </c>
      <c r="J9199" s="4" t="e">
        <f>Table1[[#This Row],[Column1]]</f>
        <v>#VALUE!</v>
      </c>
    </row>
    <row r="9200" spans="1:10" hidden="1" x14ac:dyDescent="0.3">
      <c r="A9200" s="2" t="e">
        <f>Table1[[#This Row],[Befolyt]]</f>
        <v>#VALUE!</v>
      </c>
      <c r="B9200" t="e">
        <f>Table1[[#This Row],[ÜK]]</f>
        <v>#VALUE!</v>
      </c>
      <c r="C9200" s="3" t="e">
        <f>Table1[[#This Row],[Szla]]</f>
        <v>#VALUE!</v>
      </c>
      <c r="D9200" s="6" t="e">
        <f>Table1[[#This Row],[Kelt_hó]]</f>
        <v>#VALUE!</v>
      </c>
      <c r="E9200" t="e">
        <f>Table1[[#This Row],[Vevő]]</f>
        <v>#VALUE!</v>
      </c>
      <c r="F9200" t="e">
        <f>Table1[[#This Row],[Termékkör]]</f>
        <v>#VALUE!</v>
      </c>
      <c r="G9200" s="4" t="e">
        <f>Table1[[#This Row],[SzumElad]]</f>
        <v>#VALUE!</v>
      </c>
      <c r="H9200" s="7" t="e">
        <f>Table1[[#This Row],[Jut_%]]</f>
        <v>#VALUE!</v>
      </c>
      <c r="I9200" s="4" t="e">
        <f>Table1[[#This Row],[Jut]]</f>
        <v>#VALUE!</v>
      </c>
      <c r="J9200" s="4" t="e">
        <f>Table1[[#This Row],[Column1]]</f>
        <v>#VALUE!</v>
      </c>
    </row>
    <row r="9201" spans="1:10" hidden="1" x14ac:dyDescent="0.3">
      <c r="A9201" s="2" t="e">
        <f>Table1[[#This Row],[Befolyt]]</f>
        <v>#VALUE!</v>
      </c>
      <c r="B9201" t="e">
        <f>Table1[[#This Row],[ÜK]]</f>
        <v>#VALUE!</v>
      </c>
      <c r="C9201" s="3" t="e">
        <f>Table1[[#This Row],[Szla]]</f>
        <v>#VALUE!</v>
      </c>
      <c r="D9201" s="6" t="e">
        <f>Table1[[#This Row],[Kelt_hó]]</f>
        <v>#VALUE!</v>
      </c>
      <c r="E9201" t="e">
        <f>Table1[[#This Row],[Vevő]]</f>
        <v>#VALUE!</v>
      </c>
      <c r="F9201" t="e">
        <f>Table1[[#This Row],[Termékkör]]</f>
        <v>#VALUE!</v>
      </c>
      <c r="G9201" s="4" t="e">
        <f>Table1[[#This Row],[SzumElad]]</f>
        <v>#VALUE!</v>
      </c>
      <c r="H9201" s="7" t="e">
        <f>Table1[[#This Row],[Jut_%]]</f>
        <v>#VALUE!</v>
      </c>
      <c r="I9201" s="4" t="e">
        <f>Table1[[#This Row],[Jut]]</f>
        <v>#VALUE!</v>
      </c>
      <c r="J9201" s="4" t="e">
        <f>Table1[[#This Row],[Column1]]</f>
        <v>#VALUE!</v>
      </c>
    </row>
    <row r="9202" spans="1:10" hidden="1" x14ac:dyDescent="0.3">
      <c r="A9202" s="2" t="e">
        <f>Table1[[#This Row],[Befolyt]]</f>
        <v>#VALUE!</v>
      </c>
      <c r="B9202" t="e">
        <f>Table1[[#This Row],[ÜK]]</f>
        <v>#VALUE!</v>
      </c>
      <c r="C9202" s="3" t="e">
        <f>Table1[[#This Row],[Szla]]</f>
        <v>#VALUE!</v>
      </c>
      <c r="D9202" s="6" t="e">
        <f>Table1[[#This Row],[Kelt_hó]]</f>
        <v>#VALUE!</v>
      </c>
      <c r="E9202" t="e">
        <f>Table1[[#This Row],[Vevő]]</f>
        <v>#VALUE!</v>
      </c>
      <c r="F9202" t="e">
        <f>Table1[[#This Row],[Termékkör]]</f>
        <v>#VALUE!</v>
      </c>
      <c r="G9202" s="4" t="e">
        <f>Table1[[#This Row],[SzumElad]]</f>
        <v>#VALUE!</v>
      </c>
      <c r="H9202" s="7" t="e">
        <f>Table1[[#This Row],[Jut_%]]</f>
        <v>#VALUE!</v>
      </c>
      <c r="I9202" s="4" t="e">
        <f>Table1[[#This Row],[Jut]]</f>
        <v>#VALUE!</v>
      </c>
      <c r="J9202" s="4" t="e">
        <f>Table1[[#This Row],[Column1]]</f>
        <v>#VALUE!</v>
      </c>
    </row>
    <row r="9203" spans="1:10" hidden="1" x14ac:dyDescent="0.3">
      <c r="A9203" s="2" t="e">
        <f>Table1[[#This Row],[Befolyt]]</f>
        <v>#VALUE!</v>
      </c>
      <c r="B9203" t="e">
        <f>Table1[[#This Row],[ÜK]]</f>
        <v>#VALUE!</v>
      </c>
      <c r="C9203" s="3" t="e">
        <f>Table1[[#This Row],[Szla]]</f>
        <v>#VALUE!</v>
      </c>
      <c r="D9203" s="6" t="e">
        <f>Table1[[#This Row],[Kelt_hó]]</f>
        <v>#VALUE!</v>
      </c>
      <c r="E9203" t="e">
        <f>Table1[[#This Row],[Vevő]]</f>
        <v>#VALUE!</v>
      </c>
      <c r="F9203" t="e">
        <f>Table1[[#This Row],[Termékkör]]</f>
        <v>#VALUE!</v>
      </c>
      <c r="G9203" s="4" t="e">
        <f>Table1[[#This Row],[SzumElad]]</f>
        <v>#VALUE!</v>
      </c>
      <c r="H9203" s="7" t="e">
        <f>Table1[[#This Row],[Jut_%]]</f>
        <v>#VALUE!</v>
      </c>
      <c r="I9203" s="4" t="e">
        <f>Table1[[#This Row],[Jut]]</f>
        <v>#VALUE!</v>
      </c>
      <c r="J9203" s="4" t="e">
        <f>Table1[[#This Row],[Column1]]</f>
        <v>#VALUE!</v>
      </c>
    </row>
    <row r="9204" spans="1:10" hidden="1" x14ac:dyDescent="0.3">
      <c r="A9204" s="2" t="e">
        <f>Table1[[#This Row],[Befolyt]]</f>
        <v>#VALUE!</v>
      </c>
      <c r="B9204" t="e">
        <f>Table1[[#This Row],[ÜK]]</f>
        <v>#VALUE!</v>
      </c>
      <c r="C9204" s="3" t="e">
        <f>Table1[[#This Row],[Szla]]</f>
        <v>#VALUE!</v>
      </c>
      <c r="D9204" s="6" t="e">
        <f>Table1[[#This Row],[Kelt_hó]]</f>
        <v>#VALUE!</v>
      </c>
      <c r="E9204" t="e">
        <f>Table1[[#This Row],[Vevő]]</f>
        <v>#VALUE!</v>
      </c>
      <c r="F9204" t="e">
        <f>Table1[[#This Row],[Termékkör]]</f>
        <v>#VALUE!</v>
      </c>
      <c r="G9204" s="4" t="e">
        <f>Table1[[#This Row],[SzumElad]]</f>
        <v>#VALUE!</v>
      </c>
      <c r="H9204" s="7" t="e">
        <f>Table1[[#This Row],[Jut_%]]</f>
        <v>#VALUE!</v>
      </c>
      <c r="I9204" s="4" t="e">
        <f>Table1[[#This Row],[Jut]]</f>
        <v>#VALUE!</v>
      </c>
      <c r="J9204" s="4" t="e">
        <f>Table1[[#This Row],[Column1]]</f>
        <v>#VALUE!</v>
      </c>
    </row>
    <row r="9205" spans="1:10" hidden="1" x14ac:dyDescent="0.3">
      <c r="A9205" s="2" t="e">
        <f>Table1[[#This Row],[Befolyt]]</f>
        <v>#VALUE!</v>
      </c>
      <c r="B9205" t="e">
        <f>Table1[[#This Row],[ÜK]]</f>
        <v>#VALUE!</v>
      </c>
      <c r="C9205" s="3" t="e">
        <f>Table1[[#This Row],[Szla]]</f>
        <v>#VALUE!</v>
      </c>
      <c r="D9205" s="6" t="e">
        <f>Table1[[#This Row],[Kelt_hó]]</f>
        <v>#VALUE!</v>
      </c>
      <c r="E9205" t="e">
        <f>Table1[[#This Row],[Vevő]]</f>
        <v>#VALUE!</v>
      </c>
      <c r="F9205" t="e">
        <f>Table1[[#This Row],[Termékkör]]</f>
        <v>#VALUE!</v>
      </c>
      <c r="G9205" s="4" t="e">
        <f>Table1[[#This Row],[SzumElad]]</f>
        <v>#VALUE!</v>
      </c>
      <c r="H9205" s="7" t="e">
        <f>Table1[[#This Row],[Jut_%]]</f>
        <v>#VALUE!</v>
      </c>
      <c r="I9205" s="4" t="e">
        <f>Table1[[#This Row],[Jut]]</f>
        <v>#VALUE!</v>
      </c>
      <c r="J9205" s="4" t="e">
        <f>Table1[[#This Row],[Column1]]</f>
        <v>#VALUE!</v>
      </c>
    </row>
    <row r="9206" spans="1:10" hidden="1" x14ac:dyDescent="0.3">
      <c r="A9206" s="2" t="e">
        <f>Table1[[#This Row],[Befolyt]]</f>
        <v>#VALUE!</v>
      </c>
      <c r="B9206" t="e">
        <f>Table1[[#This Row],[ÜK]]</f>
        <v>#VALUE!</v>
      </c>
      <c r="C9206" s="3" t="e">
        <f>Table1[[#This Row],[Szla]]</f>
        <v>#VALUE!</v>
      </c>
      <c r="D9206" s="6" t="e">
        <f>Table1[[#This Row],[Kelt_hó]]</f>
        <v>#VALUE!</v>
      </c>
      <c r="E9206" t="e">
        <f>Table1[[#This Row],[Vevő]]</f>
        <v>#VALUE!</v>
      </c>
      <c r="F9206" t="e">
        <f>Table1[[#This Row],[Termékkör]]</f>
        <v>#VALUE!</v>
      </c>
      <c r="G9206" s="4" t="e">
        <f>Table1[[#This Row],[SzumElad]]</f>
        <v>#VALUE!</v>
      </c>
      <c r="H9206" s="7" t="e">
        <f>Table1[[#This Row],[Jut_%]]</f>
        <v>#VALUE!</v>
      </c>
      <c r="I9206" s="4" t="e">
        <f>Table1[[#This Row],[Jut]]</f>
        <v>#VALUE!</v>
      </c>
      <c r="J9206" s="4" t="e">
        <f>Table1[[#This Row],[Column1]]</f>
        <v>#VALUE!</v>
      </c>
    </row>
    <row r="9207" spans="1:10" hidden="1" x14ac:dyDescent="0.3">
      <c r="A9207" s="2" t="e">
        <f>Table1[[#This Row],[Befolyt]]</f>
        <v>#VALUE!</v>
      </c>
      <c r="B9207" t="e">
        <f>Table1[[#This Row],[ÜK]]</f>
        <v>#VALUE!</v>
      </c>
      <c r="C9207" s="3" t="e">
        <f>Table1[[#This Row],[Szla]]</f>
        <v>#VALUE!</v>
      </c>
      <c r="D9207" s="6" t="e">
        <f>Table1[[#This Row],[Kelt_hó]]</f>
        <v>#VALUE!</v>
      </c>
      <c r="E9207" t="e">
        <f>Table1[[#This Row],[Vevő]]</f>
        <v>#VALUE!</v>
      </c>
      <c r="F9207" t="e">
        <f>Table1[[#This Row],[Termékkör]]</f>
        <v>#VALUE!</v>
      </c>
      <c r="G9207" s="4" t="e">
        <f>Table1[[#This Row],[SzumElad]]</f>
        <v>#VALUE!</v>
      </c>
      <c r="H9207" s="7" t="e">
        <f>Table1[[#This Row],[Jut_%]]</f>
        <v>#VALUE!</v>
      </c>
      <c r="I9207" s="4" t="e">
        <f>Table1[[#This Row],[Jut]]</f>
        <v>#VALUE!</v>
      </c>
      <c r="J9207" s="4" t="e">
        <f>Table1[[#This Row],[Column1]]</f>
        <v>#VALUE!</v>
      </c>
    </row>
    <row r="9208" spans="1:10" hidden="1" x14ac:dyDescent="0.3">
      <c r="A9208" s="2" t="e">
        <f>Table1[[#This Row],[Befolyt]]</f>
        <v>#VALUE!</v>
      </c>
      <c r="B9208" t="e">
        <f>Table1[[#This Row],[ÜK]]</f>
        <v>#VALUE!</v>
      </c>
      <c r="C9208" s="3" t="e">
        <f>Table1[[#This Row],[Szla]]</f>
        <v>#VALUE!</v>
      </c>
      <c r="D9208" s="6" t="e">
        <f>Table1[[#This Row],[Kelt_hó]]</f>
        <v>#VALUE!</v>
      </c>
      <c r="E9208" t="e">
        <f>Table1[[#This Row],[Vevő]]</f>
        <v>#VALUE!</v>
      </c>
      <c r="F9208" t="e">
        <f>Table1[[#This Row],[Termékkör]]</f>
        <v>#VALUE!</v>
      </c>
      <c r="G9208" s="4" t="e">
        <f>Table1[[#This Row],[SzumElad]]</f>
        <v>#VALUE!</v>
      </c>
      <c r="H9208" s="7" t="e">
        <f>Table1[[#This Row],[Jut_%]]</f>
        <v>#VALUE!</v>
      </c>
      <c r="I9208" s="4" t="e">
        <f>Table1[[#This Row],[Jut]]</f>
        <v>#VALUE!</v>
      </c>
      <c r="J9208" s="4" t="e">
        <f>Table1[[#This Row],[Column1]]</f>
        <v>#VALUE!</v>
      </c>
    </row>
    <row r="9209" spans="1:10" hidden="1" x14ac:dyDescent="0.3">
      <c r="A9209" s="2" t="e">
        <f>Table1[[#This Row],[Befolyt]]</f>
        <v>#VALUE!</v>
      </c>
      <c r="B9209" t="e">
        <f>Table1[[#This Row],[ÜK]]</f>
        <v>#VALUE!</v>
      </c>
      <c r="C9209" s="3" t="e">
        <f>Table1[[#This Row],[Szla]]</f>
        <v>#VALUE!</v>
      </c>
      <c r="D9209" s="6" t="e">
        <f>Table1[[#This Row],[Kelt_hó]]</f>
        <v>#VALUE!</v>
      </c>
      <c r="E9209" t="e">
        <f>Table1[[#This Row],[Vevő]]</f>
        <v>#VALUE!</v>
      </c>
      <c r="F9209" t="e">
        <f>Table1[[#This Row],[Termékkör]]</f>
        <v>#VALUE!</v>
      </c>
      <c r="G9209" s="4" t="e">
        <f>Table1[[#This Row],[SzumElad]]</f>
        <v>#VALUE!</v>
      </c>
      <c r="H9209" s="7" t="e">
        <f>Table1[[#This Row],[Jut_%]]</f>
        <v>#VALUE!</v>
      </c>
      <c r="I9209" s="4" t="e">
        <f>Table1[[#This Row],[Jut]]</f>
        <v>#VALUE!</v>
      </c>
      <c r="J9209" s="4" t="e">
        <f>Table1[[#This Row],[Column1]]</f>
        <v>#VALUE!</v>
      </c>
    </row>
    <row r="9210" spans="1:10" hidden="1" x14ac:dyDescent="0.3">
      <c r="A9210" s="2" t="e">
        <f>Table1[[#This Row],[Befolyt]]</f>
        <v>#VALUE!</v>
      </c>
      <c r="B9210" t="e">
        <f>Table1[[#This Row],[ÜK]]</f>
        <v>#VALUE!</v>
      </c>
      <c r="C9210" s="3" t="e">
        <f>Table1[[#This Row],[Szla]]</f>
        <v>#VALUE!</v>
      </c>
      <c r="D9210" s="6" t="e">
        <f>Table1[[#This Row],[Kelt_hó]]</f>
        <v>#VALUE!</v>
      </c>
      <c r="E9210" t="e">
        <f>Table1[[#This Row],[Vevő]]</f>
        <v>#VALUE!</v>
      </c>
      <c r="F9210" t="e">
        <f>Table1[[#This Row],[Termékkör]]</f>
        <v>#VALUE!</v>
      </c>
      <c r="G9210" s="4" t="e">
        <f>Table1[[#This Row],[SzumElad]]</f>
        <v>#VALUE!</v>
      </c>
      <c r="H9210" s="7" t="e">
        <f>Table1[[#This Row],[Jut_%]]</f>
        <v>#VALUE!</v>
      </c>
      <c r="I9210" s="4" t="e">
        <f>Table1[[#This Row],[Jut]]</f>
        <v>#VALUE!</v>
      </c>
      <c r="J9210" s="4" t="e">
        <f>Table1[[#This Row],[Column1]]</f>
        <v>#VALUE!</v>
      </c>
    </row>
    <row r="9211" spans="1:10" hidden="1" x14ac:dyDescent="0.3">
      <c r="A9211" s="2" t="e">
        <f>Table1[[#This Row],[Befolyt]]</f>
        <v>#VALUE!</v>
      </c>
      <c r="B9211" t="e">
        <f>Table1[[#This Row],[ÜK]]</f>
        <v>#VALUE!</v>
      </c>
      <c r="C9211" s="3" t="e">
        <f>Table1[[#This Row],[Szla]]</f>
        <v>#VALUE!</v>
      </c>
      <c r="D9211" s="6" t="e">
        <f>Table1[[#This Row],[Kelt_hó]]</f>
        <v>#VALUE!</v>
      </c>
      <c r="E9211" t="e">
        <f>Table1[[#This Row],[Vevő]]</f>
        <v>#VALUE!</v>
      </c>
      <c r="F9211" t="e">
        <f>Table1[[#This Row],[Termékkör]]</f>
        <v>#VALUE!</v>
      </c>
      <c r="G9211" s="4" t="e">
        <f>Table1[[#This Row],[SzumElad]]</f>
        <v>#VALUE!</v>
      </c>
      <c r="H9211" s="7" t="e">
        <f>Table1[[#This Row],[Jut_%]]</f>
        <v>#VALUE!</v>
      </c>
      <c r="I9211" s="4" t="e">
        <f>Table1[[#This Row],[Jut]]</f>
        <v>#VALUE!</v>
      </c>
      <c r="J9211" s="4" t="e">
        <f>Table1[[#This Row],[Column1]]</f>
        <v>#VALUE!</v>
      </c>
    </row>
    <row r="9212" spans="1:10" hidden="1" x14ac:dyDescent="0.3">
      <c r="A9212" s="2" t="e">
        <f>Table1[[#This Row],[Befolyt]]</f>
        <v>#VALUE!</v>
      </c>
      <c r="B9212" t="e">
        <f>Table1[[#This Row],[ÜK]]</f>
        <v>#VALUE!</v>
      </c>
      <c r="C9212" s="3" t="e">
        <f>Table1[[#This Row],[Szla]]</f>
        <v>#VALUE!</v>
      </c>
      <c r="D9212" s="6" t="e">
        <f>Table1[[#This Row],[Kelt_hó]]</f>
        <v>#VALUE!</v>
      </c>
      <c r="E9212" t="e">
        <f>Table1[[#This Row],[Vevő]]</f>
        <v>#VALUE!</v>
      </c>
      <c r="F9212" t="e">
        <f>Table1[[#This Row],[Termékkör]]</f>
        <v>#VALUE!</v>
      </c>
      <c r="G9212" s="4" t="e">
        <f>Table1[[#This Row],[SzumElad]]</f>
        <v>#VALUE!</v>
      </c>
      <c r="H9212" s="7" t="e">
        <f>Table1[[#This Row],[Jut_%]]</f>
        <v>#VALUE!</v>
      </c>
      <c r="I9212" s="4" t="e">
        <f>Table1[[#This Row],[Jut]]</f>
        <v>#VALUE!</v>
      </c>
      <c r="J9212" s="4" t="e">
        <f>Table1[[#This Row],[Column1]]</f>
        <v>#VALUE!</v>
      </c>
    </row>
    <row r="9213" spans="1:10" hidden="1" x14ac:dyDescent="0.3">
      <c r="A9213" s="2" t="e">
        <f>Table1[[#This Row],[Befolyt]]</f>
        <v>#VALUE!</v>
      </c>
      <c r="B9213" t="e">
        <f>Table1[[#This Row],[ÜK]]</f>
        <v>#VALUE!</v>
      </c>
      <c r="C9213" s="3" t="e">
        <f>Table1[[#This Row],[Szla]]</f>
        <v>#VALUE!</v>
      </c>
      <c r="D9213" s="6" t="e">
        <f>Table1[[#This Row],[Kelt_hó]]</f>
        <v>#VALUE!</v>
      </c>
      <c r="E9213" t="e">
        <f>Table1[[#This Row],[Vevő]]</f>
        <v>#VALUE!</v>
      </c>
      <c r="F9213" t="e">
        <f>Table1[[#This Row],[Termékkör]]</f>
        <v>#VALUE!</v>
      </c>
      <c r="G9213" s="4" t="e">
        <f>Table1[[#This Row],[SzumElad]]</f>
        <v>#VALUE!</v>
      </c>
      <c r="H9213" s="7" t="e">
        <f>Table1[[#This Row],[Jut_%]]</f>
        <v>#VALUE!</v>
      </c>
      <c r="I9213" s="4" t="e">
        <f>Table1[[#This Row],[Jut]]</f>
        <v>#VALUE!</v>
      </c>
      <c r="J9213" s="4" t="e">
        <f>Table1[[#This Row],[Column1]]</f>
        <v>#VALUE!</v>
      </c>
    </row>
    <row r="9214" spans="1:10" hidden="1" x14ac:dyDescent="0.3">
      <c r="A9214" s="2" t="e">
        <f>Table1[[#This Row],[Befolyt]]</f>
        <v>#VALUE!</v>
      </c>
      <c r="B9214" t="e">
        <f>Table1[[#This Row],[ÜK]]</f>
        <v>#VALUE!</v>
      </c>
      <c r="C9214" s="3" t="e">
        <f>Table1[[#This Row],[Szla]]</f>
        <v>#VALUE!</v>
      </c>
      <c r="D9214" s="6" t="e">
        <f>Table1[[#This Row],[Kelt_hó]]</f>
        <v>#VALUE!</v>
      </c>
      <c r="E9214" t="e">
        <f>Table1[[#This Row],[Vevő]]</f>
        <v>#VALUE!</v>
      </c>
      <c r="F9214" t="e">
        <f>Table1[[#This Row],[Termékkör]]</f>
        <v>#VALUE!</v>
      </c>
      <c r="G9214" s="4" t="e">
        <f>Table1[[#This Row],[SzumElad]]</f>
        <v>#VALUE!</v>
      </c>
      <c r="H9214" s="7" t="e">
        <f>Table1[[#This Row],[Jut_%]]</f>
        <v>#VALUE!</v>
      </c>
      <c r="I9214" s="4" t="e">
        <f>Table1[[#This Row],[Jut]]</f>
        <v>#VALUE!</v>
      </c>
      <c r="J9214" s="4" t="e">
        <f>Table1[[#This Row],[Column1]]</f>
        <v>#VALUE!</v>
      </c>
    </row>
    <row r="9215" spans="1:10" hidden="1" x14ac:dyDescent="0.3">
      <c r="A9215" s="2" t="e">
        <f>Table1[[#This Row],[Befolyt]]</f>
        <v>#VALUE!</v>
      </c>
      <c r="B9215" t="e">
        <f>Table1[[#This Row],[ÜK]]</f>
        <v>#VALUE!</v>
      </c>
      <c r="C9215" s="3" t="e">
        <f>Table1[[#This Row],[Szla]]</f>
        <v>#VALUE!</v>
      </c>
      <c r="D9215" s="6" t="e">
        <f>Table1[[#This Row],[Kelt_hó]]</f>
        <v>#VALUE!</v>
      </c>
      <c r="E9215" t="e">
        <f>Table1[[#This Row],[Vevő]]</f>
        <v>#VALUE!</v>
      </c>
      <c r="F9215" t="e">
        <f>Table1[[#This Row],[Termékkör]]</f>
        <v>#VALUE!</v>
      </c>
      <c r="G9215" s="4" t="e">
        <f>Table1[[#This Row],[SzumElad]]</f>
        <v>#VALUE!</v>
      </c>
      <c r="H9215" s="7" t="e">
        <f>Table1[[#This Row],[Jut_%]]</f>
        <v>#VALUE!</v>
      </c>
      <c r="I9215" s="4" t="e">
        <f>Table1[[#This Row],[Jut]]</f>
        <v>#VALUE!</v>
      </c>
      <c r="J9215" s="4" t="e">
        <f>Table1[[#This Row],[Column1]]</f>
        <v>#VALUE!</v>
      </c>
    </row>
    <row r="9216" spans="1:10" hidden="1" x14ac:dyDescent="0.3">
      <c r="A9216" s="2" t="e">
        <f>Table1[[#This Row],[Befolyt]]</f>
        <v>#VALUE!</v>
      </c>
      <c r="B9216" t="e">
        <f>Table1[[#This Row],[ÜK]]</f>
        <v>#VALUE!</v>
      </c>
      <c r="C9216" s="3" t="e">
        <f>Table1[[#This Row],[Szla]]</f>
        <v>#VALUE!</v>
      </c>
      <c r="D9216" s="6" t="e">
        <f>Table1[[#This Row],[Kelt_hó]]</f>
        <v>#VALUE!</v>
      </c>
      <c r="E9216" t="e">
        <f>Table1[[#This Row],[Vevő]]</f>
        <v>#VALUE!</v>
      </c>
      <c r="F9216" t="e">
        <f>Table1[[#This Row],[Termékkör]]</f>
        <v>#VALUE!</v>
      </c>
      <c r="G9216" s="4" t="e">
        <f>Table1[[#This Row],[SzumElad]]</f>
        <v>#VALUE!</v>
      </c>
      <c r="H9216" s="7" t="e">
        <f>Table1[[#This Row],[Jut_%]]</f>
        <v>#VALUE!</v>
      </c>
      <c r="I9216" s="4" t="e">
        <f>Table1[[#This Row],[Jut]]</f>
        <v>#VALUE!</v>
      </c>
      <c r="J9216" s="4" t="e">
        <f>Table1[[#This Row],[Column1]]</f>
        <v>#VALUE!</v>
      </c>
    </row>
    <row r="9217" spans="1:10" hidden="1" x14ac:dyDescent="0.3">
      <c r="A9217" s="2" t="e">
        <f>Table1[[#This Row],[Befolyt]]</f>
        <v>#VALUE!</v>
      </c>
      <c r="B9217" t="e">
        <f>Table1[[#This Row],[ÜK]]</f>
        <v>#VALUE!</v>
      </c>
      <c r="C9217" s="3" t="e">
        <f>Table1[[#This Row],[Szla]]</f>
        <v>#VALUE!</v>
      </c>
      <c r="D9217" s="6" t="e">
        <f>Table1[[#This Row],[Kelt_hó]]</f>
        <v>#VALUE!</v>
      </c>
      <c r="E9217" t="e">
        <f>Table1[[#This Row],[Vevő]]</f>
        <v>#VALUE!</v>
      </c>
      <c r="F9217" t="e">
        <f>Table1[[#This Row],[Termékkör]]</f>
        <v>#VALUE!</v>
      </c>
      <c r="G9217" s="4" t="e">
        <f>Table1[[#This Row],[SzumElad]]</f>
        <v>#VALUE!</v>
      </c>
      <c r="H9217" s="7" t="e">
        <f>Table1[[#This Row],[Jut_%]]</f>
        <v>#VALUE!</v>
      </c>
      <c r="I9217" s="4" t="e">
        <f>Table1[[#This Row],[Jut]]</f>
        <v>#VALUE!</v>
      </c>
      <c r="J9217" s="4" t="e">
        <f>Table1[[#This Row],[Column1]]</f>
        <v>#VALUE!</v>
      </c>
    </row>
    <row r="9218" spans="1:10" hidden="1" x14ac:dyDescent="0.3">
      <c r="A9218" s="2" t="e">
        <f>Table1[[#This Row],[Befolyt]]</f>
        <v>#VALUE!</v>
      </c>
      <c r="B9218" t="e">
        <f>Table1[[#This Row],[ÜK]]</f>
        <v>#VALUE!</v>
      </c>
      <c r="C9218" s="3" t="e">
        <f>Table1[[#This Row],[Szla]]</f>
        <v>#VALUE!</v>
      </c>
      <c r="D9218" s="6" t="e">
        <f>Table1[[#This Row],[Kelt_hó]]</f>
        <v>#VALUE!</v>
      </c>
      <c r="E9218" t="e">
        <f>Table1[[#This Row],[Vevő]]</f>
        <v>#VALUE!</v>
      </c>
      <c r="F9218" t="e">
        <f>Table1[[#This Row],[Termékkör]]</f>
        <v>#VALUE!</v>
      </c>
      <c r="G9218" s="4" t="e">
        <f>Table1[[#This Row],[SzumElad]]</f>
        <v>#VALUE!</v>
      </c>
      <c r="H9218" s="7" t="e">
        <f>Table1[[#This Row],[Jut_%]]</f>
        <v>#VALUE!</v>
      </c>
      <c r="I9218" s="4" t="e">
        <f>Table1[[#This Row],[Jut]]</f>
        <v>#VALUE!</v>
      </c>
      <c r="J9218" s="4" t="e">
        <f>Table1[[#This Row],[Column1]]</f>
        <v>#VALUE!</v>
      </c>
    </row>
    <row r="9219" spans="1:10" hidden="1" x14ac:dyDescent="0.3">
      <c r="A9219" s="2" t="e">
        <f>Table1[[#This Row],[Befolyt]]</f>
        <v>#VALUE!</v>
      </c>
      <c r="B9219" t="e">
        <f>Table1[[#This Row],[ÜK]]</f>
        <v>#VALUE!</v>
      </c>
      <c r="C9219" s="3" t="e">
        <f>Table1[[#This Row],[Szla]]</f>
        <v>#VALUE!</v>
      </c>
      <c r="D9219" s="6" t="e">
        <f>Table1[[#This Row],[Kelt_hó]]</f>
        <v>#VALUE!</v>
      </c>
      <c r="E9219" t="e">
        <f>Table1[[#This Row],[Vevő]]</f>
        <v>#VALUE!</v>
      </c>
      <c r="F9219" t="e">
        <f>Table1[[#This Row],[Termékkör]]</f>
        <v>#VALUE!</v>
      </c>
      <c r="G9219" s="4" t="e">
        <f>Table1[[#This Row],[SzumElad]]</f>
        <v>#VALUE!</v>
      </c>
      <c r="H9219" s="7" t="e">
        <f>Table1[[#This Row],[Jut_%]]</f>
        <v>#VALUE!</v>
      </c>
      <c r="I9219" s="4" t="e">
        <f>Table1[[#This Row],[Jut]]</f>
        <v>#VALUE!</v>
      </c>
      <c r="J9219" s="4" t="e">
        <f>Table1[[#This Row],[Column1]]</f>
        <v>#VALUE!</v>
      </c>
    </row>
    <row r="9220" spans="1:10" hidden="1" x14ac:dyDescent="0.3">
      <c r="A9220" s="2" t="e">
        <f>Table1[[#This Row],[Befolyt]]</f>
        <v>#VALUE!</v>
      </c>
      <c r="B9220" t="e">
        <f>Table1[[#This Row],[ÜK]]</f>
        <v>#VALUE!</v>
      </c>
      <c r="C9220" s="3" t="e">
        <f>Table1[[#This Row],[Szla]]</f>
        <v>#VALUE!</v>
      </c>
      <c r="D9220" s="6" t="e">
        <f>Table1[[#This Row],[Kelt_hó]]</f>
        <v>#VALUE!</v>
      </c>
      <c r="E9220" t="e">
        <f>Table1[[#This Row],[Vevő]]</f>
        <v>#VALUE!</v>
      </c>
      <c r="F9220" t="e">
        <f>Table1[[#This Row],[Termékkör]]</f>
        <v>#VALUE!</v>
      </c>
      <c r="G9220" s="4" t="e">
        <f>Table1[[#This Row],[SzumElad]]</f>
        <v>#VALUE!</v>
      </c>
      <c r="H9220" s="7" t="e">
        <f>Table1[[#This Row],[Jut_%]]</f>
        <v>#VALUE!</v>
      </c>
      <c r="I9220" s="4" t="e">
        <f>Table1[[#This Row],[Jut]]</f>
        <v>#VALUE!</v>
      </c>
      <c r="J9220" s="4" t="e">
        <f>Table1[[#This Row],[Column1]]</f>
        <v>#VALUE!</v>
      </c>
    </row>
    <row r="9221" spans="1:10" hidden="1" x14ac:dyDescent="0.3">
      <c r="A9221" s="2" t="e">
        <f>Table1[[#This Row],[Befolyt]]</f>
        <v>#VALUE!</v>
      </c>
      <c r="B9221" t="e">
        <f>Table1[[#This Row],[ÜK]]</f>
        <v>#VALUE!</v>
      </c>
      <c r="C9221" s="3" t="e">
        <f>Table1[[#This Row],[Szla]]</f>
        <v>#VALUE!</v>
      </c>
      <c r="D9221" s="6" t="e">
        <f>Table1[[#This Row],[Kelt_hó]]</f>
        <v>#VALUE!</v>
      </c>
      <c r="E9221" t="e">
        <f>Table1[[#This Row],[Vevő]]</f>
        <v>#VALUE!</v>
      </c>
      <c r="F9221" t="e">
        <f>Table1[[#This Row],[Termékkör]]</f>
        <v>#VALUE!</v>
      </c>
      <c r="G9221" s="4" t="e">
        <f>Table1[[#This Row],[SzumElad]]</f>
        <v>#VALUE!</v>
      </c>
      <c r="H9221" s="7" t="e">
        <f>Table1[[#This Row],[Jut_%]]</f>
        <v>#VALUE!</v>
      </c>
      <c r="I9221" s="4" t="e">
        <f>Table1[[#This Row],[Jut]]</f>
        <v>#VALUE!</v>
      </c>
      <c r="J9221" s="4" t="e">
        <f>Table1[[#This Row],[Column1]]</f>
        <v>#VALUE!</v>
      </c>
    </row>
    <row r="9222" spans="1:10" hidden="1" x14ac:dyDescent="0.3">
      <c r="A9222" s="2" t="e">
        <f>Table1[[#This Row],[Befolyt]]</f>
        <v>#VALUE!</v>
      </c>
      <c r="B9222" t="e">
        <f>Table1[[#This Row],[ÜK]]</f>
        <v>#VALUE!</v>
      </c>
      <c r="C9222" s="3" t="e">
        <f>Table1[[#This Row],[Szla]]</f>
        <v>#VALUE!</v>
      </c>
      <c r="D9222" s="6" t="e">
        <f>Table1[[#This Row],[Kelt_hó]]</f>
        <v>#VALUE!</v>
      </c>
      <c r="E9222" t="e">
        <f>Table1[[#This Row],[Vevő]]</f>
        <v>#VALUE!</v>
      </c>
      <c r="F9222" t="e">
        <f>Table1[[#This Row],[Termékkör]]</f>
        <v>#VALUE!</v>
      </c>
      <c r="G9222" s="4" t="e">
        <f>Table1[[#This Row],[SzumElad]]</f>
        <v>#VALUE!</v>
      </c>
      <c r="H9222" s="7" t="e">
        <f>Table1[[#This Row],[Jut_%]]</f>
        <v>#VALUE!</v>
      </c>
      <c r="I9222" s="4" t="e">
        <f>Table1[[#This Row],[Jut]]</f>
        <v>#VALUE!</v>
      </c>
      <c r="J9222" s="4" t="e">
        <f>Table1[[#This Row],[Column1]]</f>
        <v>#VALUE!</v>
      </c>
    </row>
    <row r="9223" spans="1:10" hidden="1" x14ac:dyDescent="0.3">
      <c r="A9223" s="2" t="e">
        <f>Table1[[#This Row],[Befolyt]]</f>
        <v>#VALUE!</v>
      </c>
      <c r="B9223" t="e">
        <f>Table1[[#This Row],[ÜK]]</f>
        <v>#VALUE!</v>
      </c>
      <c r="C9223" s="3" t="e">
        <f>Table1[[#This Row],[Szla]]</f>
        <v>#VALUE!</v>
      </c>
      <c r="D9223" s="6" t="e">
        <f>Table1[[#This Row],[Kelt_hó]]</f>
        <v>#VALUE!</v>
      </c>
      <c r="E9223" t="e">
        <f>Table1[[#This Row],[Vevő]]</f>
        <v>#VALUE!</v>
      </c>
      <c r="F9223" t="e">
        <f>Table1[[#This Row],[Termékkör]]</f>
        <v>#VALUE!</v>
      </c>
      <c r="G9223" s="4" t="e">
        <f>Table1[[#This Row],[SzumElad]]</f>
        <v>#VALUE!</v>
      </c>
      <c r="H9223" s="7" t="e">
        <f>Table1[[#This Row],[Jut_%]]</f>
        <v>#VALUE!</v>
      </c>
      <c r="I9223" s="4" t="e">
        <f>Table1[[#This Row],[Jut]]</f>
        <v>#VALUE!</v>
      </c>
      <c r="J9223" s="4" t="e">
        <f>Table1[[#This Row],[Column1]]</f>
        <v>#VALUE!</v>
      </c>
    </row>
    <row r="9224" spans="1:10" hidden="1" x14ac:dyDescent="0.3">
      <c r="A9224" s="2" t="e">
        <f>Table1[[#This Row],[Befolyt]]</f>
        <v>#VALUE!</v>
      </c>
      <c r="B9224" t="e">
        <f>Table1[[#This Row],[ÜK]]</f>
        <v>#VALUE!</v>
      </c>
      <c r="C9224" s="3" t="e">
        <f>Table1[[#This Row],[Szla]]</f>
        <v>#VALUE!</v>
      </c>
      <c r="D9224" s="6" t="e">
        <f>Table1[[#This Row],[Kelt_hó]]</f>
        <v>#VALUE!</v>
      </c>
      <c r="E9224" t="e">
        <f>Table1[[#This Row],[Vevő]]</f>
        <v>#VALUE!</v>
      </c>
      <c r="F9224" t="e">
        <f>Table1[[#This Row],[Termékkör]]</f>
        <v>#VALUE!</v>
      </c>
      <c r="G9224" s="4" t="e">
        <f>Table1[[#This Row],[SzumElad]]</f>
        <v>#VALUE!</v>
      </c>
      <c r="H9224" s="7" t="e">
        <f>Table1[[#This Row],[Jut_%]]</f>
        <v>#VALUE!</v>
      </c>
      <c r="I9224" s="4" t="e">
        <f>Table1[[#This Row],[Jut]]</f>
        <v>#VALUE!</v>
      </c>
      <c r="J9224" s="4" t="e">
        <f>Table1[[#This Row],[Column1]]</f>
        <v>#VALUE!</v>
      </c>
    </row>
    <row r="9225" spans="1:10" hidden="1" x14ac:dyDescent="0.3">
      <c r="A9225" s="2" t="e">
        <f>Table1[[#This Row],[Befolyt]]</f>
        <v>#VALUE!</v>
      </c>
      <c r="B9225" t="e">
        <f>Table1[[#This Row],[ÜK]]</f>
        <v>#VALUE!</v>
      </c>
      <c r="C9225" s="3" t="e">
        <f>Table1[[#This Row],[Szla]]</f>
        <v>#VALUE!</v>
      </c>
      <c r="D9225" s="6" t="e">
        <f>Table1[[#This Row],[Kelt_hó]]</f>
        <v>#VALUE!</v>
      </c>
      <c r="E9225" t="e">
        <f>Table1[[#This Row],[Vevő]]</f>
        <v>#VALUE!</v>
      </c>
      <c r="F9225" t="e">
        <f>Table1[[#This Row],[Termékkör]]</f>
        <v>#VALUE!</v>
      </c>
      <c r="G9225" s="4" t="e">
        <f>Table1[[#This Row],[SzumElad]]</f>
        <v>#VALUE!</v>
      </c>
      <c r="H9225" s="7" t="e">
        <f>Table1[[#This Row],[Jut_%]]</f>
        <v>#VALUE!</v>
      </c>
      <c r="I9225" s="4" t="e">
        <f>Table1[[#This Row],[Jut]]</f>
        <v>#VALUE!</v>
      </c>
      <c r="J9225" s="4" t="e">
        <f>Table1[[#This Row],[Column1]]</f>
        <v>#VALUE!</v>
      </c>
    </row>
    <row r="9226" spans="1:10" hidden="1" x14ac:dyDescent="0.3">
      <c r="A9226" s="2" t="e">
        <f>Table1[[#This Row],[Befolyt]]</f>
        <v>#VALUE!</v>
      </c>
      <c r="B9226" t="e">
        <f>Table1[[#This Row],[ÜK]]</f>
        <v>#VALUE!</v>
      </c>
      <c r="C9226" s="3" t="e">
        <f>Table1[[#This Row],[Szla]]</f>
        <v>#VALUE!</v>
      </c>
      <c r="D9226" s="6" t="e">
        <f>Table1[[#This Row],[Kelt_hó]]</f>
        <v>#VALUE!</v>
      </c>
      <c r="E9226" t="e">
        <f>Table1[[#This Row],[Vevő]]</f>
        <v>#VALUE!</v>
      </c>
      <c r="F9226" t="e">
        <f>Table1[[#This Row],[Termékkör]]</f>
        <v>#VALUE!</v>
      </c>
      <c r="G9226" s="4" t="e">
        <f>Table1[[#This Row],[SzumElad]]</f>
        <v>#VALUE!</v>
      </c>
      <c r="H9226" s="7" t="e">
        <f>Table1[[#This Row],[Jut_%]]</f>
        <v>#VALUE!</v>
      </c>
      <c r="I9226" s="4" t="e">
        <f>Table1[[#This Row],[Jut]]</f>
        <v>#VALUE!</v>
      </c>
      <c r="J9226" s="4" t="e">
        <f>Table1[[#This Row],[Column1]]</f>
        <v>#VALUE!</v>
      </c>
    </row>
    <row r="9227" spans="1:10" hidden="1" x14ac:dyDescent="0.3">
      <c r="A9227" s="2" t="e">
        <f>Table1[[#This Row],[Befolyt]]</f>
        <v>#VALUE!</v>
      </c>
      <c r="B9227" t="e">
        <f>Table1[[#This Row],[ÜK]]</f>
        <v>#VALUE!</v>
      </c>
      <c r="C9227" s="3" t="e">
        <f>Table1[[#This Row],[Szla]]</f>
        <v>#VALUE!</v>
      </c>
      <c r="D9227" s="6" t="e">
        <f>Table1[[#This Row],[Kelt_hó]]</f>
        <v>#VALUE!</v>
      </c>
      <c r="E9227" t="e">
        <f>Table1[[#This Row],[Vevő]]</f>
        <v>#VALUE!</v>
      </c>
      <c r="F9227" t="e">
        <f>Table1[[#This Row],[Termékkör]]</f>
        <v>#VALUE!</v>
      </c>
      <c r="G9227" s="4" t="e">
        <f>Table1[[#This Row],[SzumElad]]</f>
        <v>#VALUE!</v>
      </c>
      <c r="H9227" s="7" t="e">
        <f>Table1[[#This Row],[Jut_%]]</f>
        <v>#VALUE!</v>
      </c>
      <c r="I9227" s="4" t="e">
        <f>Table1[[#This Row],[Jut]]</f>
        <v>#VALUE!</v>
      </c>
      <c r="J9227" s="4" t="e">
        <f>Table1[[#This Row],[Column1]]</f>
        <v>#VALUE!</v>
      </c>
    </row>
    <row r="9228" spans="1:10" hidden="1" x14ac:dyDescent="0.3">
      <c r="A9228" s="2" t="e">
        <f>Table1[[#This Row],[Befolyt]]</f>
        <v>#VALUE!</v>
      </c>
      <c r="B9228" t="e">
        <f>Table1[[#This Row],[ÜK]]</f>
        <v>#VALUE!</v>
      </c>
      <c r="C9228" s="3" t="e">
        <f>Table1[[#This Row],[Szla]]</f>
        <v>#VALUE!</v>
      </c>
      <c r="D9228" s="6" t="e">
        <f>Table1[[#This Row],[Kelt_hó]]</f>
        <v>#VALUE!</v>
      </c>
      <c r="E9228" t="e">
        <f>Table1[[#This Row],[Vevő]]</f>
        <v>#VALUE!</v>
      </c>
      <c r="F9228" t="e">
        <f>Table1[[#This Row],[Termékkör]]</f>
        <v>#VALUE!</v>
      </c>
      <c r="G9228" s="4" t="e">
        <f>Table1[[#This Row],[SzumElad]]</f>
        <v>#VALUE!</v>
      </c>
      <c r="H9228" s="7" t="e">
        <f>Table1[[#This Row],[Jut_%]]</f>
        <v>#VALUE!</v>
      </c>
      <c r="I9228" s="4" t="e">
        <f>Table1[[#This Row],[Jut]]</f>
        <v>#VALUE!</v>
      </c>
      <c r="J9228" s="4" t="e">
        <f>Table1[[#This Row],[Column1]]</f>
        <v>#VALUE!</v>
      </c>
    </row>
    <row r="9229" spans="1:10" hidden="1" x14ac:dyDescent="0.3">
      <c r="A9229" s="2" t="e">
        <f>Table1[[#This Row],[Befolyt]]</f>
        <v>#VALUE!</v>
      </c>
      <c r="B9229" t="e">
        <f>Table1[[#This Row],[ÜK]]</f>
        <v>#VALUE!</v>
      </c>
      <c r="C9229" s="3" t="e">
        <f>Table1[[#This Row],[Szla]]</f>
        <v>#VALUE!</v>
      </c>
      <c r="D9229" s="6" t="e">
        <f>Table1[[#This Row],[Kelt_hó]]</f>
        <v>#VALUE!</v>
      </c>
      <c r="E9229" t="e">
        <f>Table1[[#This Row],[Vevő]]</f>
        <v>#VALUE!</v>
      </c>
      <c r="F9229" t="e">
        <f>Table1[[#This Row],[Termékkör]]</f>
        <v>#VALUE!</v>
      </c>
      <c r="G9229" s="4" t="e">
        <f>Table1[[#This Row],[SzumElad]]</f>
        <v>#VALUE!</v>
      </c>
      <c r="H9229" s="7" t="e">
        <f>Table1[[#This Row],[Jut_%]]</f>
        <v>#VALUE!</v>
      </c>
      <c r="I9229" s="4" t="e">
        <f>Table1[[#This Row],[Jut]]</f>
        <v>#VALUE!</v>
      </c>
      <c r="J9229" s="4" t="e">
        <f>Table1[[#This Row],[Column1]]</f>
        <v>#VALUE!</v>
      </c>
    </row>
    <row r="9230" spans="1:10" hidden="1" x14ac:dyDescent="0.3">
      <c r="A9230" s="2" t="e">
        <f>Table1[[#This Row],[Befolyt]]</f>
        <v>#VALUE!</v>
      </c>
      <c r="B9230" t="e">
        <f>Table1[[#This Row],[ÜK]]</f>
        <v>#VALUE!</v>
      </c>
      <c r="C9230" s="3" t="e">
        <f>Table1[[#This Row],[Szla]]</f>
        <v>#VALUE!</v>
      </c>
      <c r="D9230" s="6" t="e">
        <f>Table1[[#This Row],[Kelt_hó]]</f>
        <v>#VALUE!</v>
      </c>
      <c r="E9230" t="e">
        <f>Table1[[#This Row],[Vevő]]</f>
        <v>#VALUE!</v>
      </c>
      <c r="F9230" t="e">
        <f>Table1[[#This Row],[Termékkör]]</f>
        <v>#VALUE!</v>
      </c>
      <c r="G9230" s="4" t="e">
        <f>Table1[[#This Row],[SzumElad]]</f>
        <v>#VALUE!</v>
      </c>
      <c r="H9230" s="7" t="e">
        <f>Table1[[#This Row],[Jut_%]]</f>
        <v>#VALUE!</v>
      </c>
      <c r="I9230" s="4" t="e">
        <f>Table1[[#This Row],[Jut]]</f>
        <v>#VALUE!</v>
      </c>
      <c r="J9230" s="4" t="e">
        <f>Table1[[#This Row],[Column1]]</f>
        <v>#VALUE!</v>
      </c>
    </row>
    <row r="9231" spans="1:10" hidden="1" x14ac:dyDescent="0.3">
      <c r="A9231" s="2" t="e">
        <f>Table1[[#This Row],[Befolyt]]</f>
        <v>#VALUE!</v>
      </c>
      <c r="B9231" t="e">
        <f>Table1[[#This Row],[ÜK]]</f>
        <v>#VALUE!</v>
      </c>
      <c r="C9231" s="3" t="e">
        <f>Table1[[#This Row],[Szla]]</f>
        <v>#VALUE!</v>
      </c>
      <c r="D9231" s="6" t="e">
        <f>Table1[[#This Row],[Kelt_hó]]</f>
        <v>#VALUE!</v>
      </c>
      <c r="E9231" t="e">
        <f>Table1[[#This Row],[Vevő]]</f>
        <v>#VALUE!</v>
      </c>
      <c r="F9231" t="e">
        <f>Table1[[#This Row],[Termékkör]]</f>
        <v>#VALUE!</v>
      </c>
      <c r="G9231" s="4" t="e">
        <f>Table1[[#This Row],[SzumElad]]</f>
        <v>#VALUE!</v>
      </c>
      <c r="H9231" s="7" t="e">
        <f>Table1[[#This Row],[Jut_%]]</f>
        <v>#VALUE!</v>
      </c>
      <c r="I9231" s="4" t="e">
        <f>Table1[[#This Row],[Jut]]</f>
        <v>#VALUE!</v>
      </c>
      <c r="J9231" s="4" t="e">
        <f>Table1[[#This Row],[Column1]]</f>
        <v>#VALUE!</v>
      </c>
    </row>
    <row r="9232" spans="1:10" hidden="1" x14ac:dyDescent="0.3">
      <c r="A9232" s="2" t="e">
        <f>Table1[[#This Row],[Befolyt]]</f>
        <v>#VALUE!</v>
      </c>
      <c r="B9232" t="e">
        <f>Table1[[#This Row],[ÜK]]</f>
        <v>#VALUE!</v>
      </c>
      <c r="C9232" s="3" t="e">
        <f>Table1[[#This Row],[Szla]]</f>
        <v>#VALUE!</v>
      </c>
      <c r="D9232" s="6" t="e">
        <f>Table1[[#This Row],[Kelt_hó]]</f>
        <v>#VALUE!</v>
      </c>
      <c r="E9232" t="e">
        <f>Table1[[#This Row],[Vevő]]</f>
        <v>#VALUE!</v>
      </c>
      <c r="F9232" t="e">
        <f>Table1[[#This Row],[Termékkör]]</f>
        <v>#VALUE!</v>
      </c>
      <c r="G9232" s="4" t="e">
        <f>Table1[[#This Row],[SzumElad]]</f>
        <v>#VALUE!</v>
      </c>
      <c r="H9232" s="7" t="e">
        <f>Table1[[#This Row],[Jut_%]]</f>
        <v>#VALUE!</v>
      </c>
      <c r="I9232" s="4" t="e">
        <f>Table1[[#This Row],[Jut]]</f>
        <v>#VALUE!</v>
      </c>
      <c r="J9232" s="4" t="e">
        <f>Table1[[#This Row],[Column1]]</f>
        <v>#VALUE!</v>
      </c>
    </row>
    <row r="9233" spans="1:10" hidden="1" x14ac:dyDescent="0.3">
      <c r="A9233" s="2" t="e">
        <f>Table1[[#This Row],[Befolyt]]</f>
        <v>#VALUE!</v>
      </c>
      <c r="B9233" t="e">
        <f>Table1[[#This Row],[ÜK]]</f>
        <v>#VALUE!</v>
      </c>
      <c r="C9233" s="3" t="e">
        <f>Table1[[#This Row],[Szla]]</f>
        <v>#VALUE!</v>
      </c>
      <c r="D9233" s="6" t="e">
        <f>Table1[[#This Row],[Kelt_hó]]</f>
        <v>#VALUE!</v>
      </c>
      <c r="E9233" t="e">
        <f>Table1[[#This Row],[Vevő]]</f>
        <v>#VALUE!</v>
      </c>
      <c r="F9233" t="e">
        <f>Table1[[#This Row],[Termékkör]]</f>
        <v>#VALUE!</v>
      </c>
      <c r="G9233" s="4" t="e">
        <f>Table1[[#This Row],[SzumElad]]</f>
        <v>#VALUE!</v>
      </c>
      <c r="H9233" s="7" t="e">
        <f>Table1[[#This Row],[Jut_%]]</f>
        <v>#VALUE!</v>
      </c>
      <c r="I9233" s="4" t="e">
        <f>Table1[[#This Row],[Jut]]</f>
        <v>#VALUE!</v>
      </c>
      <c r="J9233" s="4" t="e">
        <f>Table1[[#This Row],[Column1]]</f>
        <v>#VALUE!</v>
      </c>
    </row>
    <row r="9234" spans="1:10" hidden="1" x14ac:dyDescent="0.3">
      <c r="A9234" s="2" t="e">
        <f>Table1[[#This Row],[Befolyt]]</f>
        <v>#VALUE!</v>
      </c>
      <c r="B9234" t="e">
        <f>Table1[[#This Row],[ÜK]]</f>
        <v>#VALUE!</v>
      </c>
      <c r="C9234" s="3" t="e">
        <f>Table1[[#This Row],[Szla]]</f>
        <v>#VALUE!</v>
      </c>
      <c r="D9234" s="6" t="e">
        <f>Table1[[#This Row],[Kelt_hó]]</f>
        <v>#VALUE!</v>
      </c>
      <c r="E9234" t="e">
        <f>Table1[[#This Row],[Vevő]]</f>
        <v>#VALUE!</v>
      </c>
      <c r="F9234" t="e">
        <f>Table1[[#This Row],[Termékkör]]</f>
        <v>#VALUE!</v>
      </c>
      <c r="G9234" s="4" t="e">
        <f>Table1[[#This Row],[SzumElad]]</f>
        <v>#VALUE!</v>
      </c>
      <c r="H9234" s="7" t="e">
        <f>Table1[[#This Row],[Jut_%]]</f>
        <v>#VALUE!</v>
      </c>
      <c r="I9234" s="4" t="e">
        <f>Table1[[#This Row],[Jut]]</f>
        <v>#VALUE!</v>
      </c>
      <c r="J9234" s="4" t="e">
        <f>Table1[[#This Row],[Column1]]</f>
        <v>#VALUE!</v>
      </c>
    </row>
    <row r="9235" spans="1:10" hidden="1" x14ac:dyDescent="0.3">
      <c r="A9235" s="2" t="e">
        <f>Table1[[#This Row],[Befolyt]]</f>
        <v>#VALUE!</v>
      </c>
      <c r="B9235" t="e">
        <f>Table1[[#This Row],[ÜK]]</f>
        <v>#VALUE!</v>
      </c>
      <c r="C9235" s="3" t="e">
        <f>Table1[[#This Row],[Szla]]</f>
        <v>#VALUE!</v>
      </c>
      <c r="D9235" s="6" t="e">
        <f>Table1[[#This Row],[Kelt_hó]]</f>
        <v>#VALUE!</v>
      </c>
      <c r="E9235" t="e">
        <f>Table1[[#This Row],[Vevő]]</f>
        <v>#VALUE!</v>
      </c>
      <c r="F9235" t="e">
        <f>Table1[[#This Row],[Termékkör]]</f>
        <v>#VALUE!</v>
      </c>
      <c r="G9235" s="4" t="e">
        <f>Table1[[#This Row],[SzumElad]]</f>
        <v>#VALUE!</v>
      </c>
      <c r="H9235" s="7" t="e">
        <f>Table1[[#This Row],[Jut_%]]</f>
        <v>#VALUE!</v>
      </c>
      <c r="I9235" s="4" t="e">
        <f>Table1[[#This Row],[Jut]]</f>
        <v>#VALUE!</v>
      </c>
      <c r="J9235" s="4" t="e">
        <f>Table1[[#This Row],[Column1]]</f>
        <v>#VALUE!</v>
      </c>
    </row>
    <row r="9236" spans="1:10" hidden="1" x14ac:dyDescent="0.3">
      <c r="A9236" s="2" t="e">
        <f>Table1[[#This Row],[Befolyt]]</f>
        <v>#VALUE!</v>
      </c>
      <c r="B9236" t="e">
        <f>Table1[[#This Row],[ÜK]]</f>
        <v>#VALUE!</v>
      </c>
      <c r="C9236" s="3" t="e">
        <f>Table1[[#This Row],[Szla]]</f>
        <v>#VALUE!</v>
      </c>
      <c r="D9236" s="6" t="e">
        <f>Table1[[#This Row],[Kelt_hó]]</f>
        <v>#VALUE!</v>
      </c>
      <c r="E9236" t="e">
        <f>Table1[[#This Row],[Vevő]]</f>
        <v>#VALUE!</v>
      </c>
      <c r="F9236" t="e">
        <f>Table1[[#This Row],[Termékkör]]</f>
        <v>#VALUE!</v>
      </c>
      <c r="G9236" s="4" t="e">
        <f>Table1[[#This Row],[SzumElad]]</f>
        <v>#VALUE!</v>
      </c>
      <c r="H9236" s="7" t="e">
        <f>Table1[[#This Row],[Jut_%]]</f>
        <v>#VALUE!</v>
      </c>
      <c r="I9236" s="4" t="e">
        <f>Table1[[#This Row],[Jut]]</f>
        <v>#VALUE!</v>
      </c>
      <c r="J9236" s="4" t="e">
        <f>Table1[[#This Row],[Column1]]</f>
        <v>#VALUE!</v>
      </c>
    </row>
    <row r="9237" spans="1:10" hidden="1" x14ac:dyDescent="0.3">
      <c r="A9237" s="2" t="e">
        <f>Table1[[#This Row],[Befolyt]]</f>
        <v>#VALUE!</v>
      </c>
      <c r="B9237" t="e">
        <f>Table1[[#This Row],[ÜK]]</f>
        <v>#VALUE!</v>
      </c>
      <c r="C9237" s="3" t="e">
        <f>Table1[[#This Row],[Szla]]</f>
        <v>#VALUE!</v>
      </c>
      <c r="D9237" s="6" t="e">
        <f>Table1[[#This Row],[Kelt_hó]]</f>
        <v>#VALUE!</v>
      </c>
      <c r="E9237" t="e">
        <f>Table1[[#This Row],[Vevő]]</f>
        <v>#VALUE!</v>
      </c>
      <c r="F9237" t="e">
        <f>Table1[[#This Row],[Termékkör]]</f>
        <v>#VALUE!</v>
      </c>
      <c r="G9237" s="4" t="e">
        <f>Table1[[#This Row],[SzumElad]]</f>
        <v>#VALUE!</v>
      </c>
      <c r="H9237" s="7" t="e">
        <f>Table1[[#This Row],[Jut_%]]</f>
        <v>#VALUE!</v>
      </c>
      <c r="I9237" s="4" t="e">
        <f>Table1[[#This Row],[Jut]]</f>
        <v>#VALUE!</v>
      </c>
      <c r="J9237" s="4" t="e">
        <f>Table1[[#This Row],[Column1]]</f>
        <v>#VALUE!</v>
      </c>
    </row>
    <row r="9238" spans="1:10" hidden="1" x14ac:dyDescent="0.3">
      <c r="A9238" s="2" t="e">
        <f>Table1[[#This Row],[Befolyt]]</f>
        <v>#VALUE!</v>
      </c>
      <c r="B9238" t="e">
        <f>Table1[[#This Row],[ÜK]]</f>
        <v>#VALUE!</v>
      </c>
      <c r="C9238" s="3" t="e">
        <f>Table1[[#This Row],[Szla]]</f>
        <v>#VALUE!</v>
      </c>
      <c r="D9238" s="6" t="e">
        <f>Table1[[#This Row],[Kelt_hó]]</f>
        <v>#VALUE!</v>
      </c>
      <c r="E9238" t="e">
        <f>Table1[[#This Row],[Vevő]]</f>
        <v>#VALUE!</v>
      </c>
      <c r="F9238" t="e">
        <f>Table1[[#This Row],[Termékkör]]</f>
        <v>#VALUE!</v>
      </c>
      <c r="G9238" s="4" t="e">
        <f>Table1[[#This Row],[SzumElad]]</f>
        <v>#VALUE!</v>
      </c>
      <c r="H9238" s="7" t="e">
        <f>Table1[[#This Row],[Jut_%]]</f>
        <v>#VALUE!</v>
      </c>
      <c r="I9238" s="4" t="e">
        <f>Table1[[#This Row],[Jut]]</f>
        <v>#VALUE!</v>
      </c>
      <c r="J9238" s="4" t="e">
        <f>Table1[[#This Row],[Column1]]</f>
        <v>#VALUE!</v>
      </c>
    </row>
    <row r="9239" spans="1:10" hidden="1" x14ac:dyDescent="0.3">
      <c r="A9239" s="2" t="e">
        <f>Table1[[#This Row],[Befolyt]]</f>
        <v>#VALUE!</v>
      </c>
      <c r="B9239" t="e">
        <f>Table1[[#This Row],[ÜK]]</f>
        <v>#VALUE!</v>
      </c>
      <c r="C9239" s="3" t="e">
        <f>Table1[[#This Row],[Szla]]</f>
        <v>#VALUE!</v>
      </c>
      <c r="D9239" s="6" t="e">
        <f>Table1[[#This Row],[Kelt_hó]]</f>
        <v>#VALUE!</v>
      </c>
      <c r="E9239" t="e">
        <f>Table1[[#This Row],[Vevő]]</f>
        <v>#VALUE!</v>
      </c>
      <c r="F9239" t="e">
        <f>Table1[[#This Row],[Termékkör]]</f>
        <v>#VALUE!</v>
      </c>
      <c r="G9239" s="4" t="e">
        <f>Table1[[#This Row],[SzumElad]]</f>
        <v>#VALUE!</v>
      </c>
      <c r="H9239" s="7" t="e">
        <f>Table1[[#This Row],[Jut_%]]</f>
        <v>#VALUE!</v>
      </c>
      <c r="I9239" s="4" t="e">
        <f>Table1[[#This Row],[Jut]]</f>
        <v>#VALUE!</v>
      </c>
      <c r="J9239" s="4" t="e">
        <f>Table1[[#This Row],[Column1]]</f>
        <v>#VALUE!</v>
      </c>
    </row>
    <row r="9240" spans="1:10" hidden="1" x14ac:dyDescent="0.3">
      <c r="A9240" s="2" t="e">
        <f>Table1[[#This Row],[Befolyt]]</f>
        <v>#VALUE!</v>
      </c>
      <c r="B9240" t="e">
        <f>Table1[[#This Row],[ÜK]]</f>
        <v>#VALUE!</v>
      </c>
      <c r="C9240" s="3" t="e">
        <f>Table1[[#This Row],[Szla]]</f>
        <v>#VALUE!</v>
      </c>
      <c r="D9240" s="6" t="e">
        <f>Table1[[#This Row],[Kelt_hó]]</f>
        <v>#VALUE!</v>
      </c>
      <c r="E9240" t="e">
        <f>Table1[[#This Row],[Vevő]]</f>
        <v>#VALUE!</v>
      </c>
      <c r="F9240" t="e">
        <f>Table1[[#This Row],[Termékkör]]</f>
        <v>#VALUE!</v>
      </c>
      <c r="G9240" s="4" t="e">
        <f>Table1[[#This Row],[SzumElad]]</f>
        <v>#VALUE!</v>
      </c>
      <c r="H9240" s="7" t="e">
        <f>Table1[[#This Row],[Jut_%]]</f>
        <v>#VALUE!</v>
      </c>
      <c r="I9240" s="4" t="e">
        <f>Table1[[#This Row],[Jut]]</f>
        <v>#VALUE!</v>
      </c>
      <c r="J9240" s="4" t="e">
        <f>Table1[[#This Row],[Column1]]</f>
        <v>#VALUE!</v>
      </c>
    </row>
    <row r="9241" spans="1:10" hidden="1" x14ac:dyDescent="0.3">
      <c r="A9241" s="2" t="e">
        <f>Table1[[#This Row],[Befolyt]]</f>
        <v>#VALUE!</v>
      </c>
      <c r="B9241" t="e">
        <f>Table1[[#This Row],[ÜK]]</f>
        <v>#VALUE!</v>
      </c>
      <c r="C9241" s="3" t="e">
        <f>Table1[[#This Row],[Szla]]</f>
        <v>#VALUE!</v>
      </c>
      <c r="D9241" s="6" t="e">
        <f>Table1[[#This Row],[Kelt_hó]]</f>
        <v>#VALUE!</v>
      </c>
      <c r="E9241" t="e">
        <f>Table1[[#This Row],[Vevő]]</f>
        <v>#VALUE!</v>
      </c>
      <c r="F9241" t="e">
        <f>Table1[[#This Row],[Termékkör]]</f>
        <v>#VALUE!</v>
      </c>
      <c r="G9241" s="4" t="e">
        <f>Table1[[#This Row],[SzumElad]]</f>
        <v>#VALUE!</v>
      </c>
      <c r="H9241" s="7" t="e">
        <f>Table1[[#This Row],[Jut_%]]</f>
        <v>#VALUE!</v>
      </c>
      <c r="I9241" s="4" t="e">
        <f>Table1[[#This Row],[Jut]]</f>
        <v>#VALUE!</v>
      </c>
      <c r="J9241" s="4" t="e">
        <f>Table1[[#This Row],[Column1]]</f>
        <v>#VALUE!</v>
      </c>
    </row>
    <row r="9242" spans="1:10" hidden="1" x14ac:dyDescent="0.3">
      <c r="A9242" s="2" t="e">
        <f>Table1[[#This Row],[Befolyt]]</f>
        <v>#VALUE!</v>
      </c>
      <c r="B9242" t="e">
        <f>Table1[[#This Row],[ÜK]]</f>
        <v>#VALUE!</v>
      </c>
      <c r="C9242" s="3" t="e">
        <f>Table1[[#This Row],[Szla]]</f>
        <v>#VALUE!</v>
      </c>
      <c r="D9242" s="6" t="e">
        <f>Table1[[#This Row],[Kelt_hó]]</f>
        <v>#VALUE!</v>
      </c>
      <c r="E9242" t="e">
        <f>Table1[[#This Row],[Vevő]]</f>
        <v>#VALUE!</v>
      </c>
      <c r="F9242" t="e">
        <f>Table1[[#This Row],[Termékkör]]</f>
        <v>#VALUE!</v>
      </c>
      <c r="G9242" s="4" t="e">
        <f>Table1[[#This Row],[SzumElad]]</f>
        <v>#VALUE!</v>
      </c>
      <c r="H9242" s="7" t="e">
        <f>Table1[[#This Row],[Jut_%]]</f>
        <v>#VALUE!</v>
      </c>
      <c r="I9242" s="4" t="e">
        <f>Table1[[#This Row],[Jut]]</f>
        <v>#VALUE!</v>
      </c>
      <c r="J9242" s="4" t="e">
        <f>Table1[[#This Row],[Column1]]</f>
        <v>#VALUE!</v>
      </c>
    </row>
    <row r="9243" spans="1:10" hidden="1" x14ac:dyDescent="0.3">
      <c r="A9243" s="2" t="e">
        <f>Table1[[#This Row],[Befolyt]]</f>
        <v>#VALUE!</v>
      </c>
      <c r="B9243" t="e">
        <f>Table1[[#This Row],[ÜK]]</f>
        <v>#VALUE!</v>
      </c>
      <c r="C9243" s="3" t="e">
        <f>Table1[[#This Row],[Szla]]</f>
        <v>#VALUE!</v>
      </c>
      <c r="D9243" s="6" t="e">
        <f>Table1[[#This Row],[Kelt_hó]]</f>
        <v>#VALUE!</v>
      </c>
      <c r="E9243" t="e">
        <f>Table1[[#This Row],[Vevő]]</f>
        <v>#VALUE!</v>
      </c>
      <c r="F9243" t="e">
        <f>Table1[[#This Row],[Termékkör]]</f>
        <v>#VALUE!</v>
      </c>
      <c r="G9243" s="4" t="e">
        <f>Table1[[#This Row],[SzumElad]]</f>
        <v>#VALUE!</v>
      </c>
      <c r="H9243" s="7" t="e">
        <f>Table1[[#This Row],[Jut_%]]</f>
        <v>#VALUE!</v>
      </c>
      <c r="I9243" s="4" t="e">
        <f>Table1[[#This Row],[Jut]]</f>
        <v>#VALUE!</v>
      </c>
      <c r="J9243" s="4" t="e">
        <f>Table1[[#This Row],[Column1]]</f>
        <v>#VALUE!</v>
      </c>
    </row>
    <row r="9244" spans="1:10" hidden="1" x14ac:dyDescent="0.3">
      <c r="A9244" s="2" t="e">
        <f>Table1[[#This Row],[Befolyt]]</f>
        <v>#VALUE!</v>
      </c>
      <c r="B9244" t="e">
        <f>Table1[[#This Row],[ÜK]]</f>
        <v>#VALUE!</v>
      </c>
      <c r="C9244" s="3" t="e">
        <f>Table1[[#This Row],[Szla]]</f>
        <v>#VALUE!</v>
      </c>
      <c r="D9244" s="6" t="e">
        <f>Table1[[#This Row],[Kelt_hó]]</f>
        <v>#VALUE!</v>
      </c>
      <c r="E9244" t="e">
        <f>Table1[[#This Row],[Vevő]]</f>
        <v>#VALUE!</v>
      </c>
      <c r="F9244" t="e">
        <f>Table1[[#This Row],[Termékkör]]</f>
        <v>#VALUE!</v>
      </c>
      <c r="G9244" s="4" t="e">
        <f>Table1[[#This Row],[SzumElad]]</f>
        <v>#VALUE!</v>
      </c>
      <c r="H9244" s="7" t="e">
        <f>Table1[[#This Row],[Jut_%]]</f>
        <v>#VALUE!</v>
      </c>
      <c r="I9244" s="4" t="e">
        <f>Table1[[#This Row],[Jut]]</f>
        <v>#VALUE!</v>
      </c>
      <c r="J9244" s="4" t="e">
        <f>Table1[[#This Row],[Column1]]</f>
        <v>#VALUE!</v>
      </c>
    </row>
    <row r="9245" spans="1:10" hidden="1" x14ac:dyDescent="0.3">
      <c r="A9245" s="2" t="e">
        <f>Table1[[#This Row],[Befolyt]]</f>
        <v>#VALUE!</v>
      </c>
      <c r="B9245" t="e">
        <f>Table1[[#This Row],[ÜK]]</f>
        <v>#VALUE!</v>
      </c>
      <c r="C9245" s="3" t="e">
        <f>Table1[[#This Row],[Szla]]</f>
        <v>#VALUE!</v>
      </c>
      <c r="D9245" s="6" t="e">
        <f>Table1[[#This Row],[Kelt_hó]]</f>
        <v>#VALUE!</v>
      </c>
      <c r="E9245" t="e">
        <f>Table1[[#This Row],[Vevő]]</f>
        <v>#VALUE!</v>
      </c>
      <c r="F9245" t="e">
        <f>Table1[[#This Row],[Termékkör]]</f>
        <v>#VALUE!</v>
      </c>
      <c r="G9245" s="4" t="e">
        <f>Table1[[#This Row],[SzumElad]]</f>
        <v>#VALUE!</v>
      </c>
      <c r="H9245" s="7" t="e">
        <f>Table1[[#This Row],[Jut_%]]</f>
        <v>#VALUE!</v>
      </c>
      <c r="I9245" s="4" t="e">
        <f>Table1[[#This Row],[Jut]]</f>
        <v>#VALUE!</v>
      </c>
      <c r="J9245" s="4" t="e">
        <f>Table1[[#This Row],[Column1]]</f>
        <v>#VALUE!</v>
      </c>
    </row>
    <row r="9246" spans="1:10" hidden="1" x14ac:dyDescent="0.3">
      <c r="A9246" s="2" t="e">
        <f>Table1[[#This Row],[Befolyt]]</f>
        <v>#VALUE!</v>
      </c>
      <c r="B9246" t="e">
        <f>Table1[[#This Row],[ÜK]]</f>
        <v>#VALUE!</v>
      </c>
      <c r="C9246" s="3" t="e">
        <f>Table1[[#This Row],[Szla]]</f>
        <v>#VALUE!</v>
      </c>
      <c r="D9246" s="6" t="e">
        <f>Table1[[#This Row],[Kelt_hó]]</f>
        <v>#VALUE!</v>
      </c>
      <c r="E9246" t="e">
        <f>Table1[[#This Row],[Vevő]]</f>
        <v>#VALUE!</v>
      </c>
      <c r="F9246" t="e">
        <f>Table1[[#This Row],[Termékkör]]</f>
        <v>#VALUE!</v>
      </c>
      <c r="G9246" s="4" t="e">
        <f>Table1[[#This Row],[SzumElad]]</f>
        <v>#VALUE!</v>
      </c>
      <c r="H9246" s="7" t="e">
        <f>Table1[[#This Row],[Jut_%]]</f>
        <v>#VALUE!</v>
      </c>
      <c r="I9246" s="4" t="e">
        <f>Table1[[#This Row],[Jut]]</f>
        <v>#VALUE!</v>
      </c>
      <c r="J9246" s="4" t="e">
        <f>Table1[[#This Row],[Column1]]</f>
        <v>#VALUE!</v>
      </c>
    </row>
    <row r="9247" spans="1:10" hidden="1" x14ac:dyDescent="0.3">
      <c r="A9247" s="2" t="e">
        <f>Table1[[#This Row],[Befolyt]]</f>
        <v>#VALUE!</v>
      </c>
      <c r="B9247" t="e">
        <f>Table1[[#This Row],[ÜK]]</f>
        <v>#VALUE!</v>
      </c>
      <c r="C9247" s="3" t="e">
        <f>Table1[[#This Row],[Szla]]</f>
        <v>#VALUE!</v>
      </c>
      <c r="D9247" s="6" t="e">
        <f>Table1[[#This Row],[Kelt_hó]]</f>
        <v>#VALUE!</v>
      </c>
      <c r="E9247" t="e">
        <f>Table1[[#This Row],[Vevő]]</f>
        <v>#VALUE!</v>
      </c>
      <c r="F9247" t="e">
        <f>Table1[[#This Row],[Termékkör]]</f>
        <v>#VALUE!</v>
      </c>
      <c r="G9247" s="4" t="e">
        <f>Table1[[#This Row],[SzumElad]]</f>
        <v>#VALUE!</v>
      </c>
      <c r="H9247" s="7" t="e">
        <f>Table1[[#This Row],[Jut_%]]</f>
        <v>#VALUE!</v>
      </c>
      <c r="I9247" s="4" t="e">
        <f>Table1[[#This Row],[Jut]]</f>
        <v>#VALUE!</v>
      </c>
      <c r="J9247" s="4" t="e">
        <f>Table1[[#This Row],[Column1]]</f>
        <v>#VALUE!</v>
      </c>
    </row>
    <row r="9248" spans="1:10" hidden="1" x14ac:dyDescent="0.3">
      <c r="A9248" s="2" t="e">
        <f>Table1[[#This Row],[Befolyt]]</f>
        <v>#VALUE!</v>
      </c>
      <c r="B9248" t="e">
        <f>Table1[[#This Row],[ÜK]]</f>
        <v>#VALUE!</v>
      </c>
      <c r="C9248" s="3" t="e">
        <f>Table1[[#This Row],[Szla]]</f>
        <v>#VALUE!</v>
      </c>
      <c r="D9248" s="6" t="e">
        <f>Table1[[#This Row],[Kelt_hó]]</f>
        <v>#VALUE!</v>
      </c>
      <c r="E9248" t="e">
        <f>Table1[[#This Row],[Vevő]]</f>
        <v>#VALUE!</v>
      </c>
      <c r="F9248" t="e">
        <f>Table1[[#This Row],[Termékkör]]</f>
        <v>#VALUE!</v>
      </c>
      <c r="G9248" s="4" t="e">
        <f>Table1[[#This Row],[SzumElad]]</f>
        <v>#VALUE!</v>
      </c>
      <c r="H9248" s="7" t="e">
        <f>Table1[[#This Row],[Jut_%]]</f>
        <v>#VALUE!</v>
      </c>
      <c r="I9248" s="4" t="e">
        <f>Table1[[#This Row],[Jut]]</f>
        <v>#VALUE!</v>
      </c>
      <c r="J9248" s="4" t="e">
        <f>Table1[[#This Row],[Column1]]</f>
        <v>#VALUE!</v>
      </c>
    </row>
    <row r="9249" spans="1:10" hidden="1" x14ac:dyDescent="0.3">
      <c r="A9249" s="2" t="e">
        <f>Table1[[#This Row],[Befolyt]]</f>
        <v>#VALUE!</v>
      </c>
      <c r="B9249" t="e">
        <f>Table1[[#This Row],[ÜK]]</f>
        <v>#VALUE!</v>
      </c>
      <c r="C9249" s="3" t="e">
        <f>Table1[[#This Row],[Szla]]</f>
        <v>#VALUE!</v>
      </c>
      <c r="D9249" s="6" t="e">
        <f>Table1[[#This Row],[Kelt_hó]]</f>
        <v>#VALUE!</v>
      </c>
      <c r="E9249" t="e">
        <f>Table1[[#This Row],[Vevő]]</f>
        <v>#VALUE!</v>
      </c>
      <c r="F9249" t="e">
        <f>Table1[[#This Row],[Termékkör]]</f>
        <v>#VALUE!</v>
      </c>
      <c r="G9249" s="4" t="e">
        <f>Table1[[#This Row],[SzumElad]]</f>
        <v>#VALUE!</v>
      </c>
      <c r="H9249" s="7" t="e">
        <f>Table1[[#This Row],[Jut_%]]</f>
        <v>#VALUE!</v>
      </c>
      <c r="I9249" s="4" t="e">
        <f>Table1[[#This Row],[Jut]]</f>
        <v>#VALUE!</v>
      </c>
      <c r="J9249" s="4" t="e">
        <f>Table1[[#This Row],[Column1]]</f>
        <v>#VALUE!</v>
      </c>
    </row>
    <row r="9250" spans="1:10" hidden="1" x14ac:dyDescent="0.3">
      <c r="A9250" s="2" t="e">
        <f>Table1[[#This Row],[Befolyt]]</f>
        <v>#VALUE!</v>
      </c>
      <c r="B9250" t="e">
        <f>Table1[[#This Row],[ÜK]]</f>
        <v>#VALUE!</v>
      </c>
      <c r="C9250" s="3" t="e">
        <f>Table1[[#This Row],[Szla]]</f>
        <v>#VALUE!</v>
      </c>
      <c r="D9250" s="6" t="e">
        <f>Table1[[#This Row],[Kelt_hó]]</f>
        <v>#VALUE!</v>
      </c>
      <c r="E9250" t="e">
        <f>Table1[[#This Row],[Vevő]]</f>
        <v>#VALUE!</v>
      </c>
      <c r="F9250" t="e">
        <f>Table1[[#This Row],[Termékkör]]</f>
        <v>#VALUE!</v>
      </c>
      <c r="G9250" s="4" t="e">
        <f>Table1[[#This Row],[SzumElad]]</f>
        <v>#VALUE!</v>
      </c>
      <c r="H9250" s="7" t="e">
        <f>Table1[[#This Row],[Jut_%]]</f>
        <v>#VALUE!</v>
      </c>
      <c r="I9250" s="4" t="e">
        <f>Table1[[#This Row],[Jut]]</f>
        <v>#VALUE!</v>
      </c>
      <c r="J9250" s="4" t="e">
        <f>Table1[[#This Row],[Column1]]</f>
        <v>#VALUE!</v>
      </c>
    </row>
    <row r="9251" spans="1:10" hidden="1" x14ac:dyDescent="0.3">
      <c r="A9251" s="2" t="e">
        <f>Table1[[#This Row],[Befolyt]]</f>
        <v>#VALUE!</v>
      </c>
      <c r="B9251" t="e">
        <f>Table1[[#This Row],[ÜK]]</f>
        <v>#VALUE!</v>
      </c>
      <c r="C9251" s="3" t="e">
        <f>Table1[[#This Row],[Szla]]</f>
        <v>#VALUE!</v>
      </c>
      <c r="D9251" s="6" t="e">
        <f>Table1[[#This Row],[Kelt_hó]]</f>
        <v>#VALUE!</v>
      </c>
      <c r="E9251" t="e">
        <f>Table1[[#This Row],[Vevő]]</f>
        <v>#VALUE!</v>
      </c>
      <c r="F9251" t="e">
        <f>Table1[[#This Row],[Termékkör]]</f>
        <v>#VALUE!</v>
      </c>
      <c r="G9251" s="4" t="e">
        <f>Table1[[#This Row],[SzumElad]]</f>
        <v>#VALUE!</v>
      </c>
      <c r="H9251" s="7" t="e">
        <f>Table1[[#This Row],[Jut_%]]</f>
        <v>#VALUE!</v>
      </c>
      <c r="I9251" s="4" t="e">
        <f>Table1[[#This Row],[Jut]]</f>
        <v>#VALUE!</v>
      </c>
      <c r="J9251" s="4" t="e">
        <f>Table1[[#This Row],[Column1]]</f>
        <v>#VALUE!</v>
      </c>
    </row>
    <row r="9252" spans="1:10" hidden="1" x14ac:dyDescent="0.3">
      <c r="A9252" s="2" t="e">
        <f>Table1[[#This Row],[Befolyt]]</f>
        <v>#VALUE!</v>
      </c>
      <c r="B9252" t="e">
        <f>Table1[[#This Row],[ÜK]]</f>
        <v>#VALUE!</v>
      </c>
      <c r="C9252" s="3" t="e">
        <f>Table1[[#This Row],[Szla]]</f>
        <v>#VALUE!</v>
      </c>
      <c r="D9252" s="6" t="e">
        <f>Table1[[#This Row],[Kelt_hó]]</f>
        <v>#VALUE!</v>
      </c>
      <c r="E9252" t="e">
        <f>Table1[[#This Row],[Vevő]]</f>
        <v>#VALUE!</v>
      </c>
      <c r="F9252" t="e">
        <f>Table1[[#This Row],[Termékkör]]</f>
        <v>#VALUE!</v>
      </c>
      <c r="G9252" s="4" t="e">
        <f>Table1[[#This Row],[SzumElad]]</f>
        <v>#VALUE!</v>
      </c>
      <c r="H9252" s="7" t="e">
        <f>Table1[[#This Row],[Jut_%]]</f>
        <v>#VALUE!</v>
      </c>
      <c r="I9252" s="4" t="e">
        <f>Table1[[#This Row],[Jut]]</f>
        <v>#VALUE!</v>
      </c>
      <c r="J9252" s="4" t="e">
        <f>Table1[[#This Row],[Column1]]</f>
        <v>#VALUE!</v>
      </c>
    </row>
    <row r="9253" spans="1:10" hidden="1" x14ac:dyDescent="0.3">
      <c r="A9253" s="2" t="e">
        <f>Table1[[#This Row],[Befolyt]]</f>
        <v>#VALUE!</v>
      </c>
      <c r="B9253" t="e">
        <f>Table1[[#This Row],[ÜK]]</f>
        <v>#VALUE!</v>
      </c>
      <c r="C9253" s="3" t="e">
        <f>Table1[[#This Row],[Szla]]</f>
        <v>#VALUE!</v>
      </c>
      <c r="D9253" s="6" t="e">
        <f>Table1[[#This Row],[Kelt_hó]]</f>
        <v>#VALUE!</v>
      </c>
      <c r="E9253" t="e">
        <f>Table1[[#This Row],[Vevő]]</f>
        <v>#VALUE!</v>
      </c>
      <c r="F9253" t="e">
        <f>Table1[[#This Row],[Termékkör]]</f>
        <v>#VALUE!</v>
      </c>
      <c r="G9253" s="4" t="e">
        <f>Table1[[#This Row],[SzumElad]]</f>
        <v>#VALUE!</v>
      </c>
      <c r="H9253" s="7" t="e">
        <f>Table1[[#This Row],[Jut_%]]</f>
        <v>#VALUE!</v>
      </c>
      <c r="I9253" s="4" t="e">
        <f>Table1[[#This Row],[Jut]]</f>
        <v>#VALUE!</v>
      </c>
      <c r="J9253" s="4" t="e">
        <f>Table1[[#This Row],[Column1]]</f>
        <v>#VALUE!</v>
      </c>
    </row>
    <row r="9254" spans="1:10" hidden="1" x14ac:dyDescent="0.3">
      <c r="A9254" s="2" t="e">
        <f>Table1[[#This Row],[Befolyt]]</f>
        <v>#VALUE!</v>
      </c>
      <c r="B9254" t="e">
        <f>Table1[[#This Row],[ÜK]]</f>
        <v>#VALUE!</v>
      </c>
      <c r="C9254" s="3" t="e">
        <f>Table1[[#This Row],[Szla]]</f>
        <v>#VALUE!</v>
      </c>
      <c r="D9254" s="6" t="e">
        <f>Table1[[#This Row],[Kelt_hó]]</f>
        <v>#VALUE!</v>
      </c>
      <c r="E9254" t="e">
        <f>Table1[[#This Row],[Vevő]]</f>
        <v>#VALUE!</v>
      </c>
      <c r="F9254" t="e">
        <f>Table1[[#This Row],[Termékkör]]</f>
        <v>#VALUE!</v>
      </c>
      <c r="G9254" s="4" t="e">
        <f>Table1[[#This Row],[SzumElad]]</f>
        <v>#VALUE!</v>
      </c>
      <c r="H9254" s="7" t="e">
        <f>Table1[[#This Row],[Jut_%]]</f>
        <v>#VALUE!</v>
      </c>
      <c r="I9254" s="4" t="e">
        <f>Table1[[#This Row],[Jut]]</f>
        <v>#VALUE!</v>
      </c>
      <c r="J9254" s="4" t="e">
        <f>Table1[[#This Row],[Column1]]</f>
        <v>#VALUE!</v>
      </c>
    </row>
    <row r="9255" spans="1:10" hidden="1" x14ac:dyDescent="0.3">
      <c r="A9255" s="2" t="e">
        <f>Table1[[#This Row],[Befolyt]]</f>
        <v>#VALUE!</v>
      </c>
      <c r="B9255" t="e">
        <f>Table1[[#This Row],[ÜK]]</f>
        <v>#VALUE!</v>
      </c>
      <c r="C9255" s="3" t="e">
        <f>Table1[[#This Row],[Szla]]</f>
        <v>#VALUE!</v>
      </c>
      <c r="D9255" s="6" t="e">
        <f>Table1[[#This Row],[Kelt_hó]]</f>
        <v>#VALUE!</v>
      </c>
      <c r="E9255" t="e">
        <f>Table1[[#This Row],[Vevő]]</f>
        <v>#VALUE!</v>
      </c>
      <c r="F9255" t="e">
        <f>Table1[[#This Row],[Termékkör]]</f>
        <v>#VALUE!</v>
      </c>
      <c r="G9255" s="4" t="e">
        <f>Table1[[#This Row],[SzumElad]]</f>
        <v>#VALUE!</v>
      </c>
      <c r="H9255" s="7" t="e">
        <f>Table1[[#This Row],[Jut_%]]</f>
        <v>#VALUE!</v>
      </c>
      <c r="I9255" s="4" t="e">
        <f>Table1[[#This Row],[Jut]]</f>
        <v>#VALUE!</v>
      </c>
      <c r="J9255" s="4" t="e">
        <f>Table1[[#This Row],[Column1]]</f>
        <v>#VALUE!</v>
      </c>
    </row>
    <row r="9256" spans="1:10" hidden="1" x14ac:dyDescent="0.3">
      <c r="A9256" s="2" t="e">
        <f>Table1[[#This Row],[Befolyt]]</f>
        <v>#VALUE!</v>
      </c>
      <c r="B9256" t="e">
        <f>Table1[[#This Row],[ÜK]]</f>
        <v>#VALUE!</v>
      </c>
      <c r="C9256" s="3" t="e">
        <f>Table1[[#This Row],[Szla]]</f>
        <v>#VALUE!</v>
      </c>
      <c r="D9256" s="6" t="e">
        <f>Table1[[#This Row],[Kelt_hó]]</f>
        <v>#VALUE!</v>
      </c>
      <c r="E9256" t="e">
        <f>Table1[[#This Row],[Vevő]]</f>
        <v>#VALUE!</v>
      </c>
      <c r="F9256" t="e">
        <f>Table1[[#This Row],[Termékkör]]</f>
        <v>#VALUE!</v>
      </c>
      <c r="G9256" s="4" t="e">
        <f>Table1[[#This Row],[SzumElad]]</f>
        <v>#VALUE!</v>
      </c>
      <c r="H9256" s="7" t="e">
        <f>Table1[[#This Row],[Jut_%]]</f>
        <v>#VALUE!</v>
      </c>
      <c r="I9256" s="4" t="e">
        <f>Table1[[#This Row],[Jut]]</f>
        <v>#VALUE!</v>
      </c>
      <c r="J9256" s="4" t="e">
        <f>Table1[[#This Row],[Column1]]</f>
        <v>#VALUE!</v>
      </c>
    </row>
    <row r="9257" spans="1:10" hidden="1" x14ac:dyDescent="0.3">
      <c r="A9257" s="2" t="e">
        <f>Table1[[#This Row],[Befolyt]]</f>
        <v>#VALUE!</v>
      </c>
      <c r="B9257" t="e">
        <f>Table1[[#This Row],[ÜK]]</f>
        <v>#VALUE!</v>
      </c>
      <c r="C9257" s="3" t="e">
        <f>Table1[[#This Row],[Szla]]</f>
        <v>#VALUE!</v>
      </c>
      <c r="D9257" s="6" t="e">
        <f>Table1[[#This Row],[Kelt_hó]]</f>
        <v>#VALUE!</v>
      </c>
      <c r="E9257" t="e">
        <f>Table1[[#This Row],[Vevő]]</f>
        <v>#VALUE!</v>
      </c>
      <c r="F9257" t="e">
        <f>Table1[[#This Row],[Termékkör]]</f>
        <v>#VALUE!</v>
      </c>
      <c r="G9257" s="4" t="e">
        <f>Table1[[#This Row],[SzumElad]]</f>
        <v>#VALUE!</v>
      </c>
      <c r="H9257" s="7" t="e">
        <f>Table1[[#This Row],[Jut_%]]</f>
        <v>#VALUE!</v>
      </c>
      <c r="I9257" s="4" t="e">
        <f>Table1[[#This Row],[Jut]]</f>
        <v>#VALUE!</v>
      </c>
      <c r="J9257" s="4" t="e">
        <f>Table1[[#This Row],[Column1]]</f>
        <v>#VALUE!</v>
      </c>
    </row>
    <row r="9258" spans="1:10" hidden="1" x14ac:dyDescent="0.3">
      <c r="A9258" s="2" t="e">
        <f>Table1[[#This Row],[Befolyt]]</f>
        <v>#VALUE!</v>
      </c>
      <c r="B9258" t="e">
        <f>Table1[[#This Row],[ÜK]]</f>
        <v>#VALUE!</v>
      </c>
      <c r="C9258" s="3" t="e">
        <f>Table1[[#This Row],[Szla]]</f>
        <v>#VALUE!</v>
      </c>
      <c r="D9258" s="6" t="e">
        <f>Table1[[#This Row],[Kelt_hó]]</f>
        <v>#VALUE!</v>
      </c>
      <c r="E9258" t="e">
        <f>Table1[[#This Row],[Vevő]]</f>
        <v>#VALUE!</v>
      </c>
      <c r="F9258" t="e">
        <f>Table1[[#This Row],[Termékkör]]</f>
        <v>#VALUE!</v>
      </c>
      <c r="G9258" s="4" t="e">
        <f>Table1[[#This Row],[SzumElad]]</f>
        <v>#VALUE!</v>
      </c>
      <c r="H9258" s="7" t="e">
        <f>Table1[[#This Row],[Jut_%]]</f>
        <v>#VALUE!</v>
      </c>
      <c r="I9258" s="4" t="e">
        <f>Table1[[#This Row],[Jut]]</f>
        <v>#VALUE!</v>
      </c>
      <c r="J9258" s="4" t="e">
        <f>Table1[[#This Row],[Column1]]</f>
        <v>#VALUE!</v>
      </c>
    </row>
    <row r="9259" spans="1:10" hidden="1" x14ac:dyDescent="0.3">
      <c r="A9259" s="2" t="e">
        <f>Table1[[#This Row],[Befolyt]]</f>
        <v>#VALUE!</v>
      </c>
      <c r="B9259" t="e">
        <f>Table1[[#This Row],[ÜK]]</f>
        <v>#VALUE!</v>
      </c>
      <c r="C9259" s="3" t="e">
        <f>Table1[[#This Row],[Szla]]</f>
        <v>#VALUE!</v>
      </c>
      <c r="D9259" s="6" t="e">
        <f>Table1[[#This Row],[Kelt_hó]]</f>
        <v>#VALUE!</v>
      </c>
      <c r="E9259" t="e">
        <f>Table1[[#This Row],[Vevő]]</f>
        <v>#VALUE!</v>
      </c>
      <c r="F9259" t="e">
        <f>Table1[[#This Row],[Termékkör]]</f>
        <v>#VALUE!</v>
      </c>
      <c r="G9259" s="4" t="e">
        <f>Table1[[#This Row],[SzumElad]]</f>
        <v>#VALUE!</v>
      </c>
      <c r="H9259" s="7" t="e">
        <f>Table1[[#This Row],[Jut_%]]</f>
        <v>#VALUE!</v>
      </c>
      <c r="I9259" s="4" t="e">
        <f>Table1[[#This Row],[Jut]]</f>
        <v>#VALUE!</v>
      </c>
      <c r="J9259" s="4" t="e">
        <f>Table1[[#This Row],[Column1]]</f>
        <v>#VALUE!</v>
      </c>
    </row>
    <row r="9260" spans="1:10" hidden="1" x14ac:dyDescent="0.3">
      <c r="A9260" s="2" t="e">
        <f>Table1[[#This Row],[Befolyt]]</f>
        <v>#VALUE!</v>
      </c>
      <c r="B9260" t="e">
        <f>Table1[[#This Row],[ÜK]]</f>
        <v>#VALUE!</v>
      </c>
      <c r="C9260" s="3" t="e">
        <f>Table1[[#This Row],[Szla]]</f>
        <v>#VALUE!</v>
      </c>
      <c r="D9260" s="6" t="e">
        <f>Table1[[#This Row],[Kelt_hó]]</f>
        <v>#VALUE!</v>
      </c>
      <c r="E9260" t="e">
        <f>Table1[[#This Row],[Vevő]]</f>
        <v>#VALUE!</v>
      </c>
      <c r="F9260" t="e">
        <f>Table1[[#This Row],[Termékkör]]</f>
        <v>#VALUE!</v>
      </c>
      <c r="G9260" s="4" t="e">
        <f>Table1[[#This Row],[SzumElad]]</f>
        <v>#VALUE!</v>
      </c>
      <c r="H9260" s="7" t="e">
        <f>Table1[[#This Row],[Jut_%]]</f>
        <v>#VALUE!</v>
      </c>
      <c r="I9260" s="4" t="e">
        <f>Table1[[#This Row],[Jut]]</f>
        <v>#VALUE!</v>
      </c>
      <c r="J9260" s="4" t="e">
        <f>Table1[[#This Row],[Column1]]</f>
        <v>#VALUE!</v>
      </c>
    </row>
    <row r="9261" spans="1:10" hidden="1" x14ac:dyDescent="0.3">
      <c r="A9261" s="2" t="e">
        <f>Table1[[#This Row],[Befolyt]]</f>
        <v>#VALUE!</v>
      </c>
      <c r="B9261" t="e">
        <f>Table1[[#This Row],[ÜK]]</f>
        <v>#VALUE!</v>
      </c>
      <c r="C9261" s="3" t="e">
        <f>Table1[[#This Row],[Szla]]</f>
        <v>#VALUE!</v>
      </c>
      <c r="D9261" s="6" t="e">
        <f>Table1[[#This Row],[Kelt_hó]]</f>
        <v>#VALUE!</v>
      </c>
      <c r="E9261" t="e">
        <f>Table1[[#This Row],[Vevő]]</f>
        <v>#VALUE!</v>
      </c>
      <c r="F9261" t="e">
        <f>Table1[[#This Row],[Termékkör]]</f>
        <v>#VALUE!</v>
      </c>
      <c r="G9261" s="4" t="e">
        <f>Table1[[#This Row],[SzumElad]]</f>
        <v>#VALUE!</v>
      </c>
      <c r="H9261" s="7" t="e">
        <f>Table1[[#This Row],[Jut_%]]</f>
        <v>#VALUE!</v>
      </c>
      <c r="I9261" s="4" t="e">
        <f>Table1[[#This Row],[Jut]]</f>
        <v>#VALUE!</v>
      </c>
      <c r="J9261" s="4" t="e">
        <f>Table1[[#This Row],[Column1]]</f>
        <v>#VALUE!</v>
      </c>
    </row>
    <row r="9262" spans="1:10" hidden="1" x14ac:dyDescent="0.3">
      <c r="A9262" s="2" t="e">
        <f>Table1[[#This Row],[Befolyt]]</f>
        <v>#VALUE!</v>
      </c>
      <c r="B9262" t="e">
        <f>Table1[[#This Row],[ÜK]]</f>
        <v>#VALUE!</v>
      </c>
      <c r="C9262" s="3" t="e">
        <f>Table1[[#This Row],[Szla]]</f>
        <v>#VALUE!</v>
      </c>
      <c r="D9262" s="6" t="e">
        <f>Table1[[#This Row],[Kelt_hó]]</f>
        <v>#VALUE!</v>
      </c>
      <c r="E9262" t="e">
        <f>Table1[[#This Row],[Vevő]]</f>
        <v>#VALUE!</v>
      </c>
      <c r="F9262" t="e">
        <f>Table1[[#This Row],[Termékkör]]</f>
        <v>#VALUE!</v>
      </c>
      <c r="G9262" s="4" t="e">
        <f>Table1[[#This Row],[SzumElad]]</f>
        <v>#VALUE!</v>
      </c>
      <c r="H9262" s="7" t="e">
        <f>Table1[[#This Row],[Jut_%]]</f>
        <v>#VALUE!</v>
      </c>
      <c r="I9262" s="4" t="e">
        <f>Table1[[#This Row],[Jut]]</f>
        <v>#VALUE!</v>
      </c>
      <c r="J9262" s="4" t="e">
        <f>Table1[[#This Row],[Column1]]</f>
        <v>#VALUE!</v>
      </c>
    </row>
    <row r="9263" spans="1:10" hidden="1" x14ac:dyDescent="0.3">
      <c r="A9263" s="2" t="e">
        <f>Table1[[#This Row],[Befolyt]]</f>
        <v>#VALUE!</v>
      </c>
      <c r="B9263" t="e">
        <f>Table1[[#This Row],[ÜK]]</f>
        <v>#VALUE!</v>
      </c>
      <c r="C9263" s="3" t="e">
        <f>Table1[[#This Row],[Szla]]</f>
        <v>#VALUE!</v>
      </c>
      <c r="D9263" s="6" t="e">
        <f>Table1[[#This Row],[Kelt_hó]]</f>
        <v>#VALUE!</v>
      </c>
      <c r="E9263" t="e">
        <f>Table1[[#This Row],[Vevő]]</f>
        <v>#VALUE!</v>
      </c>
      <c r="F9263" t="e">
        <f>Table1[[#This Row],[Termékkör]]</f>
        <v>#VALUE!</v>
      </c>
      <c r="G9263" s="4" t="e">
        <f>Table1[[#This Row],[SzumElad]]</f>
        <v>#VALUE!</v>
      </c>
      <c r="H9263" s="7" t="e">
        <f>Table1[[#This Row],[Jut_%]]</f>
        <v>#VALUE!</v>
      </c>
      <c r="I9263" s="4" t="e">
        <f>Table1[[#This Row],[Jut]]</f>
        <v>#VALUE!</v>
      </c>
      <c r="J9263" s="4" t="e">
        <f>Table1[[#This Row],[Column1]]</f>
        <v>#VALUE!</v>
      </c>
    </row>
    <row r="9264" spans="1:10" hidden="1" x14ac:dyDescent="0.3">
      <c r="A9264" s="2" t="e">
        <f>Table1[[#This Row],[Befolyt]]</f>
        <v>#VALUE!</v>
      </c>
      <c r="B9264" t="e">
        <f>Table1[[#This Row],[ÜK]]</f>
        <v>#VALUE!</v>
      </c>
      <c r="C9264" s="3" t="e">
        <f>Table1[[#This Row],[Szla]]</f>
        <v>#VALUE!</v>
      </c>
      <c r="D9264" s="6" t="e">
        <f>Table1[[#This Row],[Kelt_hó]]</f>
        <v>#VALUE!</v>
      </c>
      <c r="E9264" t="e">
        <f>Table1[[#This Row],[Vevő]]</f>
        <v>#VALUE!</v>
      </c>
      <c r="F9264" t="e">
        <f>Table1[[#This Row],[Termékkör]]</f>
        <v>#VALUE!</v>
      </c>
      <c r="G9264" s="4" t="e">
        <f>Table1[[#This Row],[SzumElad]]</f>
        <v>#VALUE!</v>
      </c>
      <c r="H9264" s="7" t="e">
        <f>Table1[[#This Row],[Jut_%]]</f>
        <v>#VALUE!</v>
      </c>
      <c r="I9264" s="4" t="e">
        <f>Table1[[#This Row],[Jut]]</f>
        <v>#VALUE!</v>
      </c>
      <c r="J9264" s="4" t="e">
        <f>Table1[[#This Row],[Column1]]</f>
        <v>#VALUE!</v>
      </c>
    </row>
    <row r="9265" spans="1:10" hidden="1" x14ac:dyDescent="0.3">
      <c r="A9265" s="2" t="e">
        <f>Table1[[#This Row],[Befolyt]]</f>
        <v>#VALUE!</v>
      </c>
      <c r="B9265" t="e">
        <f>Table1[[#This Row],[ÜK]]</f>
        <v>#VALUE!</v>
      </c>
      <c r="C9265" s="3" t="e">
        <f>Table1[[#This Row],[Szla]]</f>
        <v>#VALUE!</v>
      </c>
      <c r="D9265" s="6" t="e">
        <f>Table1[[#This Row],[Kelt_hó]]</f>
        <v>#VALUE!</v>
      </c>
      <c r="E9265" t="e">
        <f>Table1[[#This Row],[Vevő]]</f>
        <v>#VALUE!</v>
      </c>
      <c r="F9265" t="e">
        <f>Table1[[#This Row],[Termékkör]]</f>
        <v>#VALUE!</v>
      </c>
      <c r="G9265" s="4" t="e">
        <f>Table1[[#This Row],[SzumElad]]</f>
        <v>#VALUE!</v>
      </c>
      <c r="H9265" s="7" t="e">
        <f>Table1[[#This Row],[Jut_%]]</f>
        <v>#VALUE!</v>
      </c>
      <c r="I9265" s="4" t="e">
        <f>Table1[[#This Row],[Jut]]</f>
        <v>#VALUE!</v>
      </c>
      <c r="J9265" s="4" t="e">
        <f>Table1[[#This Row],[Column1]]</f>
        <v>#VALUE!</v>
      </c>
    </row>
    <row r="9266" spans="1:10" hidden="1" x14ac:dyDescent="0.3">
      <c r="A9266" s="2" t="e">
        <f>Table1[[#This Row],[Befolyt]]</f>
        <v>#VALUE!</v>
      </c>
      <c r="B9266" t="e">
        <f>Table1[[#This Row],[ÜK]]</f>
        <v>#VALUE!</v>
      </c>
      <c r="C9266" s="3" t="e">
        <f>Table1[[#This Row],[Szla]]</f>
        <v>#VALUE!</v>
      </c>
      <c r="D9266" s="6" t="e">
        <f>Table1[[#This Row],[Kelt_hó]]</f>
        <v>#VALUE!</v>
      </c>
      <c r="E9266" t="e">
        <f>Table1[[#This Row],[Vevő]]</f>
        <v>#VALUE!</v>
      </c>
      <c r="F9266" t="e">
        <f>Table1[[#This Row],[Termékkör]]</f>
        <v>#VALUE!</v>
      </c>
      <c r="G9266" s="4" t="e">
        <f>Table1[[#This Row],[SzumElad]]</f>
        <v>#VALUE!</v>
      </c>
      <c r="H9266" s="7" t="e">
        <f>Table1[[#This Row],[Jut_%]]</f>
        <v>#VALUE!</v>
      </c>
      <c r="I9266" s="4" t="e">
        <f>Table1[[#This Row],[Jut]]</f>
        <v>#VALUE!</v>
      </c>
      <c r="J9266" s="4" t="e">
        <f>Table1[[#This Row],[Column1]]</f>
        <v>#VALUE!</v>
      </c>
    </row>
    <row r="9267" spans="1:10" hidden="1" x14ac:dyDescent="0.3">
      <c r="A9267" s="2" t="e">
        <f>Table1[[#This Row],[Befolyt]]</f>
        <v>#VALUE!</v>
      </c>
      <c r="B9267" t="e">
        <f>Table1[[#This Row],[ÜK]]</f>
        <v>#VALUE!</v>
      </c>
      <c r="C9267" s="3" t="e">
        <f>Table1[[#This Row],[Szla]]</f>
        <v>#VALUE!</v>
      </c>
      <c r="D9267" s="6" t="e">
        <f>Table1[[#This Row],[Kelt_hó]]</f>
        <v>#VALUE!</v>
      </c>
      <c r="E9267" t="e">
        <f>Table1[[#This Row],[Vevő]]</f>
        <v>#VALUE!</v>
      </c>
      <c r="F9267" t="e">
        <f>Table1[[#This Row],[Termékkör]]</f>
        <v>#VALUE!</v>
      </c>
      <c r="G9267" s="4" t="e">
        <f>Table1[[#This Row],[SzumElad]]</f>
        <v>#VALUE!</v>
      </c>
      <c r="H9267" s="7" t="e">
        <f>Table1[[#This Row],[Jut_%]]</f>
        <v>#VALUE!</v>
      </c>
      <c r="I9267" s="4" t="e">
        <f>Table1[[#This Row],[Jut]]</f>
        <v>#VALUE!</v>
      </c>
      <c r="J9267" s="4" t="e">
        <f>Table1[[#This Row],[Column1]]</f>
        <v>#VALUE!</v>
      </c>
    </row>
    <row r="9268" spans="1:10" hidden="1" x14ac:dyDescent="0.3">
      <c r="A9268" s="2" t="e">
        <f>Table1[[#This Row],[Befolyt]]</f>
        <v>#VALUE!</v>
      </c>
      <c r="B9268" t="e">
        <f>Table1[[#This Row],[ÜK]]</f>
        <v>#VALUE!</v>
      </c>
      <c r="C9268" s="3" t="e">
        <f>Table1[[#This Row],[Szla]]</f>
        <v>#VALUE!</v>
      </c>
      <c r="D9268" s="6" t="e">
        <f>Table1[[#This Row],[Kelt_hó]]</f>
        <v>#VALUE!</v>
      </c>
      <c r="E9268" t="e">
        <f>Table1[[#This Row],[Vevő]]</f>
        <v>#VALUE!</v>
      </c>
      <c r="F9268" t="e">
        <f>Table1[[#This Row],[Termékkör]]</f>
        <v>#VALUE!</v>
      </c>
      <c r="G9268" s="4" t="e">
        <f>Table1[[#This Row],[SzumElad]]</f>
        <v>#VALUE!</v>
      </c>
      <c r="H9268" s="7" t="e">
        <f>Table1[[#This Row],[Jut_%]]</f>
        <v>#VALUE!</v>
      </c>
      <c r="I9268" s="4" t="e">
        <f>Table1[[#This Row],[Jut]]</f>
        <v>#VALUE!</v>
      </c>
      <c r="J9268" s="4" t="e">
        <f>Table1[[#This Row],[Column1]]</f>
        <v>#VALUE!</v>
      </c>
    </row>
    <row r="9269" spans="1:10" hidden="1" x14ac:dyDescent="0.3">
      <c r="A9269" s="2" t="e">
        <f>Table1[[#This Row],[Befolyt]]</f>
        <v>#VALUE!</v>
      </c>
      <c r="B9269" t="e">
        <f>Table1[[#This Row],[ÜK]]</f>
        <v>#VALUE!</v>
      </c>
      <c r="C9269" s="3" t="e">
        <f>Table1[[#This Row],[Szla]]</f>
        <v>#VALUE!</v>
      </c>
      <c r="D9269" s="6" t="e">
        <f>Table1[[#This Row],[Kelt_hó]]</f>
        <v>#VALUE!</v>
      </c>
      <c r="E9269" t="e">
        <f>Table1[[#This Row],[Vevő]]</f>
        <v>#VALUE!</v>
      </c>
      <c r="F9269" t="e">
        <f>Table1[[#This Row],[Termékkör]]</f>
        <v>#VALUE!</v>
      </c>
      <c r="G9269" s="4" t="e">
        <f>Table1[[#This Row],[SzumElad]]</f>
        <v>#VALUE!</v>
      </c>
      <c r="H9269" s="7" t="e">
        <f>Table1[[#This Row],[Jut_%]]</f>
        <v>#VALUE!</v>
      </c>
      <c r="I9269" s="4" t="e">
        <f>Table1[[#This Row],[Jut]]</f>
        <v>#VALUE!</v>
      </c>
      <c r="J9269" s="4" t="e">
        <f>Table1[[#This Row],[Column1]]</f>
        <v>#VALUE!</v>
      </c>
    </row>
    <row r="9270" spans="1:10" hidden="1" x14ac:dyDescent="0.3">
      <c r="A9270" s="2" t="e">
        <f>Table1[[#This Row],[Befolyt]]</f>
        <v>#VALUE!</v>
      </c>
      <c r="B9270" t="e">
        <f>Table1[[#This Row],[ÜK]]</f>
        <v>#VALUE!</v>
      </c>
      <c r="C9270" s="3" t="e">
        <f>Table1[[#This Row],[Szla]]</f>
        <v>#VALUE!</v>
      </c>
      <c r="D9270" s="6" t="e">
        <f>Table1[[#This Row],[Kelt_hó]]</f>
        <v>#VALUE!</v>
      </c>
      <c r="E9270" t="e">
        <f>Table1[[#This Row],[Vevő]]</f>
        <v>#VALUE!</v>
      </c>
      <c r="F9270" t="e">
        <f>Table1[[#This Row],[Termékkör]]</f>
        <v>#VALUE!</v>
      </c>
      <c r="G9270" s="4" t="e">
        <f>Table1[[#This Row],[SzumElad]]</f>
        <v>#VALUE!</v>
      </c>
      <c r="H9270" s="7" t="e">
        <f>Table1[[#This Row],[Jut_%]]</f>
        <v>#VALUE!</v>
      </c>
      <c r="I9270" s="4" t="e">
        <f>Table1[[#This Row],[Jut]]</f>
        <v>#VALUE!</v>
      </c>
      <c r="J9270" s="4" t="e">
        <f>Table1[[#This Row],[Column1]]</f>
        <v>#VALUE!</v>
      </c>
    </row>
    <row r="9271" spans="1:10" hidden="1" x14ac:dyDescent="0.3">
      <c r="A9271" s="2" t="e">
        <f>Table1[[#This Row],[Befolyt]]</f>
        <v>#VALUE!</v>
      </c>
      <c r="B9271" t="e">
        <f>Table1[[#This Row],[ÜK]]</f>
        <v>#VALUE!</v>
      </c>
      <c r="C9271" s="3" t="e">
        <f>Table1[[#This Row],[Szla]]</f>
        <v>#VALUE!</v>
      </c>
      <c r="D9271" s="6" t="e">
        <f>Table1[[#This Row],[Kelt_hó]]</f>
        <v>#VALUE!</v>
      </c>
      <c r="E9271" t="e">
        <f>Table1[[#This Row],[Vevő]]</f>
        <v>#VALUE!</v>
      </c>
      <c r="F9271" t="e">
        <f>Table1[[#This Row],[Termékkör]]</f>
        <v>#VALUE!</v>
      </c>
      <c r="G9271" s="4" t="e">
        <f>Table1[[#This Row],[SzumElad]]</f>
        <v>#VALUE!</v>
      </c>
      <c r="H9271" s="7" t="e">
        <f>Table1[[#This Row],[Jut_%]]</f>
        <v>#VALUE!</v>
      </c>
      <c r="I9271" s="4" t="e">
        <f>Table1[[#This Row],[Jut]]</f>
        <v>#VALUE!</v>
      </c>
      <c r="J9271" s="4" t="e">
        <f>Table1[[#This Row],[Column1]]</f>
        <v>#VALUE!</v>
      </c>
    </row>
    <row r="9272" spans="1:10" hidden="1" x14ac:dyDescent="0.3">
      <c r="A9272" s="2" t="e">
        <f>Table1[[#This Row],[Befolyt]]</f>
        <v>#VALUE!</v>
      </c>
      <c r="B9272" t="e">
        <f>Table1[[#This Row],[ÜK]]</f>
        <v>#VALUE!</v>
      </c>
      <c r="C9272" s="3" t="e">
        <f>Table1[[#This Row],[Szla]]</f>
        <v>#VALUE!</v>
      </c>
      <c r="D9272" s="6" t="e">
        <f>Table1[[#This Row],[Kelt_hó]]</f>
        <v>#VALUE!</v>
      </c>
      <c r="E9272" t="e">
        <f>Table1[[#This Row],[Vevő]]</f>
        <v>#VALUE!</v>
      </c>
      <c r="F9272" t="e">
        <f>Table1[[#This Row],[Termékkör]]</f>
        <v>#VALUE!</v>
      </c>
      <c r="G9272" s="4" t="e">
        <f>Table1[[#This Row],[SzumElad]]</f>
        <v>#VALUE!</v>
      </c>
      <c r="H9272" s="7" t="e">
        <f>Table1[[#This Row],[Jut_%]]</f>
        <v>#VALUE!</v>
      </c>
      <c r="I9272" s="4" t="e">
        <f>Table1[[#This Row],[Jut]]</f>
        <v>#VALUE!</v>
      </c>
      <c r="J9272" s="4" t="e">
        <f>Table1[[#This Row],[Column1]]</f>
        <v>#VALUE!</v>
      </c>
    </row>
    <row r="9273" spans="1:10" hidden="1" x14ac:dyDescent="0.3">
      <c r="A9273" s="2" t="e">
        <f>Table1[[#This Row],[Befolyt]]</f>
        <v>#VALUE!</v>
      </c>
      <c r="B9273" t="e">
        <f>Table1[[#This Row],[ÜK]]</f>
        <v>#VALUE!</v>
      </c>
      <c r="C9273" s="3" t="e">
        <f>Table1[[#This Row],[Szla]]</f>
        <v>#VALUE!</v>
      </c>
      <c r="D9273" s="6" t="e">
        <f>Table1[[#This Row],[Kelt_hó]]</f>
        <v>#VALUE!</v>
      </c>
      <c r="E9273" t="e">
        <f>Table1[[#This Row],[Vevő]]</f>
        <v>#VALUE!</v>
      </c>
      <c r="F9273" t="e">
        <f>Table1[[#This Row],[Termékkör]]</f>
        <v>#VALUE!</v>
      </c>
      <c r="G9273" s="4" t="e">
        <f>Table1[[#This Row],[SzumElad]]</f>
        <v>#VALUE!</v>
      </c>
      <c r="H9273" s="7" t="e">
        <f>Table1[[#This Row],[Jut_%]]</f>
        <v>#VALUE!</v>
      </c>
      <c r="I9273" s="4" t="e">
        <f>Table1[[#This Row],[Jut]]</f>
        <v>#VALUE!</v>
      </c>
      <c r="J9273" s="4" t="e">
        <f>Table1[[#This Row],[Column1]]</f>
        <v>#VALUE!</v>
      </c>
    </row>
    <row r="9274" spans="1:10" hidden="1" x14ac:dyDescent="0.3">
      <c r="A9274" s="2" t="e">
        <f>Table1[[#This Row],[Befolyt]]</f>
        <v>#VALUE!</v>
      </c>
      <c r="B9274" t="e">
        <f>Table1[[#This Row],[ÜK]]</f>
        <v>#VALUE!</v>
      </c>
      <c r="C9274" s="3" t="e">
        <f>Table1[[#This Row],[Szla]]</f>
        <v>#VALUE!</v>
      </c>
      <c r="D9274" s="6" t="e">
        <f>Table1[[#This Row],[Kelt_hó]]</f>
        <v>#VALUE!</v>
      </c>
      <c r="E9274" t="e">
        <f>Table1[[#This Row],[Vevő]]</f>
        <v>#VALUE!</v>
      </c>
      <c r="F9274" t="e">
        <f>Table1[[#This Row],[Termékkör]]</f>
        <v>#VALUE!</v>
      </c>
      <c r="G9274" s="4" t="e">
        <f>Table1[[#This Row],[SzumElad]]</f>
        <v>#VALUE!</v>
      </c>
      <c r="H9274" s="7" t="e">
        <f>Table1[[#This Row],[Jut_%]]</f>
        <v>#VALUE!</v>
      </c>
      <c r="I9274" s="4" t="e">
        <f>Table1[[#This Row],[Jut]]</f>
        <v>#VALUE!</v>
      </c>
      <c r="J9274" s="4" t="e">
        <f>Table1[[#This Row],[Column1]]</f>
        <v>#VALUE!</v>
      </c>
    </row>
    <row r="9275" spans="1:10" hidden="1" x14ac:dyDescent="0.3">
      <c r="A9275" s="2" t="e">
        <f>Table1[[#This Row],[Befolyt]]</f>
        <v>#VALUE!</v>
      </c>
      <c r="B9275" t="e">
        <f>Table1[[#This Row],[ÜK]]</f>
        <v>#VALUE!</v>
      </c>
      <c r="C9275" s="3" t="e">
        <f>Table1[[#This Row],[Szla]]</f>
        <v>#VALUE!</v>
      </c>
      <c r="D9275" s="6" t="e">
        <f>Table1[[#This Row],[Kelt_hó]]</f>
        <v>#VALUE!</v>
      </c>
      <c r="E9275" t="e">
        <f>Table1[[#This Row],[Vevő]]</f>
        <v>#VALUE!</v>
      </c>
      <c r="F9275" t="e">
        <f>Table1[[#This Row],[Termékkör]]</f>
        <v>#VALUE!</v>
      </c>
      <c r="G9275" s="4" t="e">
        <f>Table1[[#This Row],[SzumElad]]</f>
        <v>#VALUE!</v>
      </c>
      <c r="H9275" s="7" t="e">
        <f>Table1[[#This Row],[Jut_%]]</f>
        <v>#VALUE!</v>
      </c>
      <c r="I9275" s="4" t="e">
        <f>Table1[[#This Row],[Jut]]</f>
        <v>#VALUE!</v>
      </c>
      <c r="J9275" s="4" t="e">
        <f>Table1[[#This Row],[Column1]]</f>
        <v>#VALUE!</v>
      </c>
    </row>
    <row r="9276" spans="1:10" hidden="1" x14ac:dyDescent="0.3">
      <c r="A9276" s="2" t="e">
        <f>Table1[[#This Row],[Befolyt]]</f>
        <v>#VALUE!</v>
      </c>
      <c r="B9276" t="e">
        <f>Table1[[#This Row],[ÜK]]</f>
        <v>#VALUE!</v>
      </c>
      <c r="C9276" s="3" t="e">
        <f>Table1[[#This Row],[Szla]]</f>
        <v>#VALUE!</v>
      </c>
      <c r="D9276" s="6" t="e">
        <f>Table1[[#This Row],[Kelt_hó]]</f>
        <v>#VALUE!</v>
      </c>
      <c r="E9276" t="e">
        <f>Table1[[#This Row],[Vevő]]</f>
        <v>#VALUE!</v>
      </c>
      <c r="F9276" t="e">
        <f>Table1[[#This Row],[Termékkör]]</f>
        <v>#VALUE!</v>
      </c>
      <c r="G9276" s="4" t="e">
        <f>Table1[[#This Row],[SzumElad]]</f>
        <v>#VALUE!</v>
      </c>
      <c r="H9276" s="7" t="e">
        <f>Table1[[#This Row],[Jut_%]]</f>
        <v>#VALUE!</v>
      </c>
      <c r="I9276" s="4" t="e">
        <f>Table1[[#This Row],[Jut]]</f>
        <v>#VALUE!</v>
      </c>
      <c r="J9276" s="4" t="e">
        <f>Table1[[#This Row],[Column1]]</f>
        <v>#VALUE!</v>
      </c>
    </row>
    <row r="9277" spans="1:10" hidden="1" x14ac:dyDescent="0.3">
      <c r="A9277" s="2" t="e">
        <f>Table1[[#This Row],[Befolyt]]</f>
        <v>#VALUE!</v>
      </c>
      <c r="B9277" t="e">
        <f>Table1[[#This Row],[ÜK]]</f>
        <v>#VALUE!</v>
      </c>
      <c r="C9277" s="3" t="e">
        <f>Table1[[#This Row],[Szla]]</f>
        <v>#VALUE!</v>
      </c>
      <c r="D9277" s="6" t="e">
        <f>Table1[[#This Row],[Kelt_hó]]</f>
        <v>#VALUE!</v>
      </c>
      <c r="E9277" t="e">
        <f>Table1[[#This Row],[Vevő]]</f>
        <v>#VALUE!</v>
      </c>
      <c r="F9277" t="e">
        <f>Table1[[#This Row],[Termékkör]]</f>
        <v>#VALUE!</v>
      </c>
      <c r="G9277" s="4" t="e">
        <f>Table1[[#This Row],[SzumElad]]</f>
        <v>#VALUE!</v>
      </c>
      <c r="H9277" s="7" t="e">
        <f>Table1[[#This Row],[Jut_%]]</f>
        <v>#VALUE!</v>
      </c>
      <c r="I9277" s="4" t="e">
        <f>Table1[[#This Row],[Jut]]</f>
        <v>#VALUE!</v>
      </c>
      <c r="J9277" s="4" t="e">
        <f>Table1[[#This Row],[Column1]]</f>
        <v>#VALUE!</v>
      </c>
    </row>
    <row r="9278" spans="1:10" hidden="1" x14ac:dyDescent="0.3">
      <c r="A9278" s="2" t="e">
        <f>Table1[[#This Row],[Befolyt]]</f>
        <v>#VALUE!</v>
      </c>
      <c r="B9278" t="e">
        <f>Table1[[#This Row],[ÜK]]</f>
        <v>#VALUE!</v>
      </c>
      <c r="C9278" s="3" t="e">
        <f>Table1[[#This Row],[Szla]]</f>
        <v>#VALUE!</v>
      </c>
      <c r="D9278" s="6" t="e">
        <f>Table1[[#This Row],[Kelt_hó]]</f>
        <v>#VALUE!</v>
      </c>
      <c r="E9278" t="e">
        <f>Table1[[#This Row],[Vevő]]</f>
        <v>#VALUE!</v>
      </c>
      <c r="F9278" t="e">
        <f>Table1[[#This Row],[Termékkör]]</f>
        <v>#VALUE!</v>
      </c>
      <c r="G9278" s="4" t="e">
        <f>Table1[[#This Row],[SzumElad]]</f>
        <v>#VALUE!</v>
      </c>
      <c r="H9278" s="7" t="e">
        <f>Table1[[#This Row],[Jut_%]]</f>
        <v>#VALUE!</v>
      </c>
      <c r="I9278" s="4" t="e">
        <f>Table1[[#This Row],[Jut]]</f>
        <v>#VALUE!</v>
      </c>
      <c r="J9278" s="4" t="e">
        <f>Table1[[#This Row],[Column1]]</f>
        <v>#VALUE!</v>
      </c>
    </row>
    <row r="9279" spans="1:10" hidden="1" x14ac:dyDescent="0.3">
      <c r="A9279" s="2" t="e">
        <f>Table1[[#This Row],[Befolyt]]</f>
        <v>#VALUE!</v>
      </c>
      <c r="B9279" t="e">
        <f>Table1[[#This Row],[ÜK]]</f>
        <v>#VALUE!</v>
      </c>
      <c r="C9279" s="3" t="e">
        <f>Table1[[#This Row],[Szla]]</f>
        <v>#VALUE!</v>
      </c>
      <c r="D9279" s="6" t="e">
        <f>Table1[[#This Row],[Kelt_hó]]</f>
        <v>#VALUE!</v>
      </c>
      <c r="E9279" t="e">
        <f>Table1[[#This Row],[Vevő]]</f>
        <v>#VALUE!</v>
      </c>
      <c r="F9279" t="e">
        <f>Table1[[#This Row],[Termékkör]]</f>
        <v>#VALUE!</v>
      </c>
      <c r="G9279" s="4" t="e">
        <f>Table1[[#This Row],[SzumElad]]</f>
        <v>#VALUE!</v>
      </c>
      <c r="H9279" s="7" t="e">
        <f>Table1[[#This Row],[Jut_%]]</f>
        <v>#VALUE!</v>
      </c>
      <c r="I9279" s="4" t="e">
        <f>Table1[[#This Row],[Jut]]</f>
        <v>#VALUE!</v>
      </c>
      <c r="J9279" s="4" t="e">
        <f>Table1[[#This Row],[Column1]]</f>
        <v>#VALUE!</v>
      </c>
    </row>
    <row r="9280" spans="1:10" hidden="1" x14ac:dyDescent="0.3">
      <c r="A9280" s="2" t="e">
        <f>Table1[[#This Row],[Befolyt]]</f>
        <v>#VALUE!</v>
      </c>
      <c r="B9280" t="e">
        <f>Table1[[#This Row],[ÜK]]</f>
        <v>#VALUE!</v>
      </c>
      <c r="C9280" s="3" t="e">
        <f>Table1[[#This Row],[Szla]]</f>
        <v>#VALUE!</v>
      </c>
      <c r="D9280" s="6" t="e">
        <f>Table1[[#This Row],[Kelt_hó]]</f>
        <v>#VALUE!</v>
      </c>
      <c r="E9280" t="e">
        <f>Table1[[#This Row],[Vevő]]</f>
        <v>#VALUE!</v>
      </c>
      <c r="F9280" t="e">
        <f>Table1[[#This Row],[Termékkör]]</f>
        <v>#VALUE!</v>
      </c>
      <c r="G9280" s="4" t="e">
        <f>Table1[[#This Row],[SzumElad]]</f>
        <v>#VALUE!</v>
      </c>
      <c r="H9280" s="7" t="e">
        <f>Table1[[#This Row],[Jut_%]]</f>
        <v>#VALUE!</v>
      </c>
      <c r="I9280" s="4" t="e">
        <f>Table1[[#This Row],[Jut]]</f>
        <v>#VALUE!</v>
      </c>
      <c r="J9280" s="4" t="e">
        <f>Table1[[#This Row],[Column1]]</f>
        <v>#VALUE!</v>
      </c>
    </row>
    <row r="9281" spans="1:10" hidden="1" x14ac:dyDescent="0.3">
      <c r="A9281" s="2" t="e">
        <f>Table1[[#This Row],[Befolyt]]</f>
        <v>#VALUE!</v>
      </c>
      <c r="B9281" t="e">
        <f>Table1[[#This Row],[ÜK]]</f>
        <v>#VALUE!</v>
      </c>
      <c r="C9281" s="3" t="e">
        <f>Table1[[#This Row],[Szla]]</f>
        <v>#VALUE!</v>
      </c>
      <c r="D9281" s="6" t="e">
        <f>Table1[[#This Row],[Kelt_hó]]</f>
        <v>#VALUE!</v>
      </c>
      <c r="E9281" t="e">
        <f>Table1[[#This Row],[Vevő]]</f>
        <v>#VALUE!</v>
      </c>
      <c r="F9281" t="e">
        <f>Table1[[#This Row],[Termékkör]]</f>
        <v>#VALUE!</v>
      </c>
      <c r="G9281" s="4" t="e">
        <f>Table1[[#This Row],[SzumElad]]</f>
        <v>#VALUE!</v>
      </c>
      <c r="H9281" s="7" t="e">
        <f>Table1[[#This Row],[Jut_%]]</f>
        <v>#VALUE!</v>
      </c>
      <c r="I9281" s="4" t="e">
        <f>Table1[[#This Row],[Jut]]</f>
        <v>#VALUE!</v>
      </c>
      <c r="J9281" s="4" t="e">
        <f>Table1[[#This Row],[Column1]]</f>
        <v>#VALUE!</v>
      </c>
    </row>
    <row r="9282" spans="1:10" hidden="1" x14ac:dyDescent="0.3">
      <c r="A9282" s="2" t="e">
        <f>Table1[[#This Row],[Befolyt]]</f>
        <v>#VALUE!</v>
      </c>
      <c r="B9282" t="e">
        <f>Table1[[#This Row],[ÜK]]</f>
        <v>#VALUE!</v>
      </c>
      <c r="C9282" s="3" t="e">
        <f>Table1[[#This Row],[Szla]]</f>
        <v>#VALUE!</v>
      </c>
      <c r="D9282" s="6" t="e">
        <f>Table1[[#This Row],[Kelt_hó]]</f>
        <v>#VALUE!</v>
      </c>
      <c r="E9282" t="e">
        <f>Table1[[#This Row],[Vevő]]</f>
        <v>#VALUE!</v>
      </c>
      <c r="F9282" t="e">
        <f>Table1[[#This Row],[Termékkör]]</f>
        <v>#VALUE!</v>
      </c>
      <c r="G9282" s="4" t="e">
        <f>Table1[[#This Row],[SzumElad]]</f>
        <v>#VALUE!</v>
      </c>
      <c r="H9282" s="7" t="e">
        <f>Table1[[#This Row],[Jut_%]]</f>
        <v>#VALUE!</v>
      </c>
      <c r="I9282" s="4" t="e">
        <f>Table1[[#This Row],[Jut]]</f>
        <v>#VALUE!</v>
      </c>
      <c r="J9282" s="4" t="e">
        <f>Table1[[#This Row],[Column1]]</f>
        <v>#VALUE!</v>
      </c>
    </row>
    <row r="9283" spans="1:10" hidden="1" x14ac:dyDescent="0.3">
      <c r="A9283" s="2" t="e">
        <f>Table1[[#This Row],[Befolyt]]</f>
        <v>#VALUE!</v>
      </c>
      <c r="B9283" t="e">
        <f>Table1[[#This Row],[ÜK]]</f>
        <v>#VALUE!</v>
      </c>
      <c r="C9283" s="3" t="e">
        <f>Table1[[#This Row],[Szla]]</f>
        <v>#VALUE!</v>
      </c>
      <c r="D9283" s="6" t="e">
        <f>Table1[[#This Row],[Kelt_hó]]</f>
        <v>#VALUE!</v>
      </c>
      <c r="E9283" t="e">
        <f>Table1[[#This Row],[Vevő]]</f>
        <v>#VALUE!</v>
      </c>
      <c r="F9283" t="e">
        <f>Table1[[#This Row],[Termékkör]]</f>
        <v>#VALUE!</v>
      </c>
      <c r="G9283" s="4" t="e">
        <f>Table1[[#This Row],[SzumElad]]</f>
        <v>#VALUE!</v>
      </c>
      <c r="H9283" s="7" t="e">
        <f>Table1[[#This Row],[Jut_%]]</f>
        <v>#VALUE!</v>
      </c>
      <c r="I9283" s="4" t="e">
        <f>Table1[[#This Row],[Jut]]</f>
        <v>#VALUE!</v>
      </c>
      <c r="J9283" s="4" t="e">
        <f>Table1[[#This Row],[Column1]]</f>
        <v>#VALUE!</v>
      </c>
    </row>
    <row r="9284" spans="1:10" hidden="1" x14ac:dyDescent="0.3">
      <c r="A9284" s="2" t="e">
        <f>Table1[[#This Row],[Befolyt]]</f>
        <v>#VALUE!</v>
      </c>
      <c r="B9284" t="e">
        <f>Table1[[#This Row],[ÜK]]</f>
        <v>#VALUE!</v>
      </c>
      <c r="C9284" s="3" t="e">
        <f>Table1[[#This Row],[Szla]]</f>
        <v>#VALUE!</v>
      </c>
      <c r="D9284" s="6" t="e">
        <f>Table1[[#This Row],[Kelt_hó]]</f>
        <v>#VALUE!</v>
      </c>
      <c r="E9284" t="e">
        <f>Table1[[#This Row],[Vevő]]</f>
        <v>#VALUE!</v>
      </c>
      <c r="F9284" t="e">
        <f>Table1[[#This Row],[Termékkör]]</f>
        <v>#VALUE!</v>
      </c>
      <c r="G9284" s="4" t="e">
        <f>Table1[[#This Row],[SzumElad]]</f>
        <v>#VALUE!</v>
      </c>
      <c r="H9284" s="7" t="e">
        <f>Table1[[#This Row],[Jut_%]]</f>
        <v>#VALUE!</v>
      </c>
      <c r="I9284" s="4" t="e">
        <f>Table1[[#This Row],[Jut]]</f>
        <v>#VALUE!</v>
      </c>
      <c r="J9284" s="4" t="e">
        <f>Table1[[#This Row],[Column1]]</f>
        <v>#VALUE!</v>
      </c>
    </row>
    <row r="9285" spans="1:10" hidden="1" x14ac:dyDescent="0.3">
      <c r="A9285" s="2" t="e">
        <f>Table1[[#This Row],[Befolyt]]</f>
        <v>#VALUE!</v>
      </c>
      <c r="B9285" t="e">
        <f>Table1[[#This Row],[ÜK]]</f>
        <v>#VALUE!</v>
      </c>
      <c r="C9285" s="3" t="e">
        <f>Table1[[#This Row],[Szla]]</f>
        <v>#VALUE!</v>
      </c>
      <c r="D9285" s="6" t="e">
        <f>Table1[[#This Row],[Kelt_hó]]</f>
        <v>#VALUE!</v>
      </c>
      <c r="E9285" t="e">
        <f>Table1[[#This Row],[Vevő]]</f>
        <v>#VALUE!</v>
      </c>
      <c r="F9285" t="e">
        <f>Table1[[#This Row],[Termékkör]]</f>
        <v>#VALUE!</v>
      </c>
      <c r="G9285" s="4" t="e">
        <f>Table1[[#This Row],[SzumElad]]</f>
        <v>#VALUE!</v>
      </c>
      <c r="H9285" s="7" t="e">
        <f>Table1[[#This Row],[Jut_%]]</f>
        <v>#VALUE!</v>
      </c>
      <c r="I9285" s="4" t="e">
        <f>Table1[[#This Row],[Jut]]</f>
        <v>#VALUE!</v>
      </c>
      <c r="J9285" s="4" t="e">
        <f>Table1[[#This Row],[Column1]]</f>
        <v>#VALUE!</v>
      </c>
    </row>
    <row r="9286" spans="1:10" hidden="1" x14ac:dyDescent="0.3">
      <c r="A9286" s="2" t="e">
        <f>Table1[[#This Row],[Befolyt]]</f>
        <v>#VALUE!</v>
      </c>
      <c r="B9286" t="e">
        <f>Table1[[#This Row],[ÜK]]</f>
        <v>#VALUE!</v>
      </c>
      <c r="C9286" s="3" t="e">
        <f>Table1[[#This Row],[Szla]]</f>
        <v>#VALUE!</v>
      </c>
      <c r="D9286" s="6" t="e">
        <f>Table1[[#This Row],[Kelt_hó]]</f>
        <v>#VALUE!</v>
      </c>
      <c r="E9286" t="e">
        <f>Table1[[#This Row],[Vevő]]</f>
        <v>#VALUE!</v>
      </c>
      <c r="F9286" t="e">
        <f>Table1[[#This Row],[Termékkör]]</f>
        <v>#VALUE!</v>
      </c>
      <c r="G9286" s="4" t="e">
        <f>Table1[[#This Row],[SzumElad]]</f>
        <v>#VALUE!</v>
      </c>
      <c r="H9286" s="7" t="e">
        <f>Table1[[#This Row],[Jut_%]]</f>
        <v>#VALUE!</v>
      </c>
      <c r="I9286" s="4" t="e">
        <f>Table1[[#This Row],[Jut]]</f>
        <v>#VALUE!</v>
      </c>
      <c r="J9286" s="4" t="e">
        <f>Table1[[#This Row],[Column1]]</f>
        <v>#VALUE!</v>
      </c>
    </row>
    <row r="9287" spans="1:10" hidden="1" x14ac:dyDescent="0.3">
      <c r="A9287" s="2" t="e">
        <f>Table1[[#This Row],[Befolyt]]</f>
        <v>#VALUE!</v>
      </c>
      <c r="B9287" t="e">
        <f>Table1[[#This Row],[ÜK]]</f>
        <v>#VALUE!</v>
      </c>
      <c r="C9287" s="3" t="e">
        <f>Table1[[#This Row],[Szla]]</f>
        <v>#VALUE!</v>
      </c>
      <c r="D9287" s="6" t="e">
        <f>Table1[[#This Row],[Kelt_hó]]</f>
        <v>#VALUE!</v>
      </c>
      <c r="E9287" t="e">
        <f>Table1[[#This Row],[Vevő]]</f>
        <v>#VALUE!</v>
      </c>
      <c r="F9287" t="e">
        <f>Table1[[#This Row],[Termékkör]]</f>
        <v>#VALUE!</v>
      </c>
      <c r="G9287" s="4" t="e">
        <f>Table1[[#This Row],[SzumElad]]</f>
        <v>#VALUE!</v>
      </c>
      <c r="H9287" s="7" t="e">
        <f>Table1[[#This Row],[Jut_%]]</f>
        <v>#VALUE!</v>
      </c>
      <c r="I9287" s="4" t="e">
        <f>Table1[[#This Row],[Jut]]</f>
        <v>#VALUE!</v>
      </c>
      <c r="J9287" s="4" t="e">
        <f>Table1[[#This Row],[Column1]]</f>
        <v>#VALUE!</v>
      </c>
    </row>
    <row r="9288" spans="1:10" hidden="1" x14ac:dyDescent="0.3">
      <c r="A9288" s="2" t="e">
        <f>Table1[[#This Row],[Befolyt]]</f>
        <v>#VALUE!</v>
      </c>
      <c r="B9288" t="e">
        <f>Table1[[#This Row],[ÜK]]</f>
        <v>#VALUE!</v>
      </c>
      <c r="C9288" s="3" t="e">
        <f>Table1[[#This Row],[Szla]]</f>
        <v>#VALUE!</v>
      </c>
      <c r="D9288" s="6" t="e">
        <f>Table1[[#This Row],[Kelt_hó]]</f>
        <v>#VALUE!</v>
      </c>
      <c r="E9288" t="e">
        <f>Table1[[#This Row],[Vevő]]</f>
        <v>#VALUE!</v>
      </c>
      <c r="F9288" t="e">
        <f>Table1[[#This Row],[Termékkör]]</f>
        <v>#VALUE!</v>
      </c>
      <c r="G9288" s="4" t="e">
        <f>Table1[[#This Row],[SzumElad]]</f>
        <v>#VALUE!</v>
      </c>
      <c r="H9288" s="7" t="e">
        <f>Table1[[#This Row],[Jut_%]]</f>
        <v>#VALUE!</v>
      </c>
      <c r="I9288" s="4" t="e">
        <f>Table1[[#This Row],[Jut]]</f>
        <v>#VALUE!</v>
      </c>
      <c r="J9288" s="4" t="e">
        <f>Table1[[#This Row],[Column1]]</f>
        <v>#VALUE!</v>
      </c>
    </row>
    <row r="9289" spans="1:10" hidden="1" x14ac:dyDescent="0.3">
      <c r="A9289" s="2" t="e">
        <f>Table1[[#This Row],[Befolyt]]</f>
        <v>#VALUE!</v>
      </c>
      <c r="B9289" t="e">
        <f>Table1[[#This Row],[ÜK]]</f>
        <v>#VALUE!</v>
      </c>
      <c r="C9289" s="3" t="e">
        <f>Table1[[#This Row],[Szla]]</f>
        <v>#VALUE!</v>
      </c>
      <c r="D9289" s="6" t="e">
        <f>Table1[[#This Row],[Kelt_hó]]</f>
        <v>#VALUE!</v>
      </c>
      <c r="E9289" t="e">
        <f>Table1[[#This Row],[Vevő]]</f>
        <v>#VALUE!</v>
      </c>
      <c r="F9289" t="e">
        <f>Table1[[#This Row],[Termékkör]]</f>
        <v>#VALUE!</v>
      </c>
      <c r="G9289" s="4" t="e">
        <f>Table1[[#This Row],[SzumElad]]</f>
        <v>#VALUE!</v>
      </c>
      <c r="H9289" s="7" t="e">
        <f>Table1[[#This Row],[Jut_%]]</f>
        <v>#VALUE!</v>
      </c>
      <c r="I9289" s="4" t="e">
        <f>Table1[[#This Row],[Jut]]</f>
        <v>#VALUE!</v>
      </c>
      <c r="J9289" s="4" t="e">
        <f>Table1[[#This Row],[Column1]]</f>
        <v>#VALUE!</v>
      </c>
    </row>
    <row r="9290" spans="1:10" hidden="1" x14ac:dyDescent="0.3">
      <c r="A9290" s="2" t="e">
        <f>Table1[[#This Row],[Befolyt]]</f>
        <v>#VALUE!</v>
      </c>
      <c r="B9290" t="e">
        <f>Table1[[#This Row],[ÜK]]</f>
        <v>#VALUE!</v>
      </c>
      <c r="C9290" s="3" t="e">
        <f>Table1[[#This Row],[Szla]]</f>
        <v>#VALUE!</v>
      </c>
      <c r="D9290" s="6" t="e">
        <f>Table1[[#This Row],[Kelt_hó]]</f>
        <v>#VALUE!</v>
      </c>
      <c r="E9290" t="e">
        <f>Table1[[#This Row],[Vevő]]</f>
        <v>#VALUE!</v>
      </c>
      <c r="F9290" t="e">
        <f>Table1[[#This Row],[Termékkör]]</f>
        <v>#VALUE!</v>
      </c>
      <c r="G9290" s="4" t="e">
        <f>Table1[[#This Row],[SzumElad]]</f>
        <v>#VALUE!</v>
      </c>
      <c r="H9290" s="7" t="e">
        <f>Table1[[#This Row],[Jut_%]]</f>
        <v>#VALUE!</v>
      </c>
      <c r="I9290" s="4" t="e">
        <f>Table1[[#This Row],[Jut]]</f>
        <v>#VALUE!</v>
      </c>
      <c r="J9290" s="4" t="e">
        <f>Table1[[#This Row],[Column1]]</f>
        <v>#VALUE!</v>
      </c>
    </row>
    <row r="9291" spans="1:10" hidden="1" x14ac:dyDescent="0.3">
      <c r="A9291" s="2" t="e">
        <f>Table1[[#This Row],[Befolyt]]</f>
        <v>#VALUE!</v>
      </c>
      <c r="B9291" t="e">
        <f>Table1[[#This Row],[ÜK]]</f>
        <v>#VALUE!</v>
      </c>
      <c r="C9291" s="3" t="e">
        <f>Table1[[#This Row],[Szla]]</f>
        <v>#VALUE!</v>
      </c>
      <c r="D9291" s="6" t="e">
        <f>Table1[[#This Row],[Kelt_hó]]</f>
        <v>#VALUE!</v>
      </c>
      <c r="E9291" t="e">
        <f>Table1[[#This Row],[Vevő]]</f>
        <v>#VALUE!</v>
      </c>
      <c r="F9291" t="e">
        <f>Table1[[#This Row],[Termékkör]]</f>
        <v>#VALUE!</v>
      </c>
      <c r="G9291" s="4" t="e">
        <f>Table1[[#This Row],[SzumElad]]</f>
        <v>#VALUE!</v>
      </c>
      <c r="H9291" s="7" t="e">
        <f>Table1[[#This Row],[Jut_%]]</f>
        <v>#VALUE!</v>
      </c>
      <c r="I9291" s="4" t="e">
        <f>Table1[[#This Row],[Jut]]</f>
        <v>#VALUE!</v>
      </c>
      <c r="J9291" s="4" t="e">
        <f>Table1[[#This Row],[Column1]]</f>
        <v>#VALUE!</v>
      </c>
    </row>
    <row r="9292" spans="1:10" hidden="1" x14ac:dyDescent="0.3">
      <c r="A9292" s="2" t="e">
        <f>Table1[[#This Row],[Befolyt]]</f>
        <v>#VALUE!</v>
      </c>
      <c r="B9292" t="e">
        <f>Table1[[#This Row],[ÜK]]</f>
        <v>#VALUE!</v>
      </c>
      <c r="C9292" s="3" t="e">
        <f>Table1[[#This Row],[Szla]]</f>
        <v>#VALUE!</v>
      </c>
      <c r="D9292" s="6" t="e">
        <f>Table1[[#This Row],[Kelt_hó]]</f>
        <v>#VALUE!</v>
      </c>
      <c r="E9292" t="e">
        <f>Table1[[#This Row],[Vevő]]</f>
        <v>#VALUE!</v>
      </c>
      <c r="F9292" t="e">
        <f>Table1[[#This Row],[Termékkör]]</f>
        <v>#VALUE!</v>
      </c>
      <c r="G9292" s="4" t="e">
        <f>Table1[[#This Row],[SzumElad]]</f>
        <v>#VALUE!</v>
      </c>
      <c r="H9292" s="7" t="e">
        <f>Table1[[#This Row],[Jut_%]]</f>
        <v>#VALUE!</v>
      </c>
      <c r="I9292" s="4" t="e">
        <f>Table1[[#This Row],[Jut]]</f>
        <v>#VALUE!</v>
      </c>
      <c r="J9292" s="4" t="e">
        <f>Table1[[#This Row],[Column1]]</f>
        <v>#VALUE!</v>
      </c>
    </row>
    <row r="9293" spans="1:10" hidden="1" x14ac:dyDescent="0.3">
      <c r="A9293" s="2" t="e">
        <f>Table1[[#This Row],[Befolyt]]</f>
        <v>#VALUE!</v>
      </c>
      <c r="B9293" t="e">
        <f>Table1[[#This Row],[ÜK]]</f>
        <v>#VALUE!</v>
      </c>
      <c r="C9293" s="3" t="e">
        <f>Table1[[#This Row],[Szla]]</f>
        <v>#VALUE!</v>
      </c>
      <c r="D9293" s="6" t="e">
        <f>Table1[[#This Row],[Kelt_hó]]</f>
        <v>#VALUE!</v>
      </c>
      <c r="E9293" t="e">
        <f>Table1[[#This Row],[Vevő]]</f>
        <v>#VALUE!</v>
      </c>
      <c r="F9293" t="e">
        <f>Table1[[#This Row],[Termékkör]]</f>
        <v>#VALUE!</v>
      </c>
      <c r="G9293" s="4" t="e">
        <f>Table1[[#This Row],[SzumElad]]</f>
        <v>#VALUE!</v>
      </c>
      <c r="H9293" s="7" t="e">
        <f>Table1[[#This Row],[Jut_%]]</f>
        <v>#VALUE!</v>
      </c>
      <c r="I9293" s="4" t="e">
        <f>Table1[[#This Row],[Jut]]</f>
        <v>#VALUE!</v>
      </c>
      <c r="J9293" s="4" t="e">
        <f>Table1[[#This Row],[Column1]]</f>
        <v>#VALUE!</v>
      </c>
    </row>
    <row r="9294" spans="1:10" hidden="1" x14ac:dyDescent="0.3">
      <c r="A9294" s="2" t="e">
        <f>Table1[[#This Row],[Befolyt]]</f>
        <v>#VALUE!</v>
      </c>
      <c r="B9294" t="e">
        <f>Table1[[#This Row],[ÜK]]</f>
        <v>#VALUE!</v>
      </c>
      <c r="C9294" s="3" t="e">
        <f>Table1[[#This Row],[Szla]]</f>
        <v>#VALUE!</v>
      </c>
      <c r="D9294" s="6" t="e">
        <f>Table1[[#This Row],[Kelt_hó]]</f>
        <v>#VALUE!</v>
      </c>
      <c r="E9294" t="e">
        <f>Table1[[#This Row],[Vevő]]</f>
        <v>#VALUE!</v>
      </c>
      <c r="F9294" t="e">
        <f>Table1[[#This Row],[Termékkör]]</f>
        <v>#VALUE!</v>
      </c>
      <c r="G9294" s="4" t="e">
        <f>Table1[[#This Row],[SzumElad]]</f>
        <v>#VALUE!</v>
      </c>
      <c r="H9294" s="7" t="e">
        <f>Table1[[#This Row],[Jut_%]]</f>
        <v>#VALUE!</v>
      </c>
      <c r="I9294" s="4" t="e">
        <f>Table1[[#This Row],[Jut]]</f>
        <v>#VALUE!</v>
      </c>
      <c r="J9294" s="4" t="e">
        <f>Table1[[#This Row],[Column1]]</f>
        <v>#VALUE!</v>
      </c>
    </row>
    <row r="9295" spans="1:10" hidden="1" x14ac:dyDescent="0.3">
      <c r="A9295" s="2" t="e">
        <f>Table1[[#This Row],[Befolyt]]</f>
        <v>#VALUE!</v>
      </c>
      <c r="B9295" t="e">
        <f>Table1[[#This Row],[ÜK]]</f>
        <v>#VALUE!</v>
      </c>
      <c r="C9295" s="3" t="e">
        <f>Table1[[#This Row],[Szla]]</f>
        <v>#VALUE!</v>
      </c>
      <c r="D9295" s="6" t="e">
        <f>Table1[[#This Row],[Kelt_hó]]</f>
        <v>#VALUE!</v>
      </c>
      <c r="E9295" t="e">
        <f>Table1[[#This Row],[Vevő]]</f>
        <v>#VALUE!</v>
      </c>
      <c r="F9295" t="e">
        <f>Table1[[#This Row],[Termékkör]]</f>
        <v>#VALUE!</v>
      </c>
      <c r="G9295" s="4" t="e">
        <f>Table1[[#This Row],[SzumElad]]</f>
        <v>#VALUE!</v>
      </c>
      <c r="H9295" s="7" t="e">
        <f>Table1[[#This Row],[Jut_%]]</f>
        <v>#VALUE!</v>
      </c>
      <c r="I9295" s="4" t="e">
        <f>Table1[[#This Row],[Jut]]</f>
        <v>#VALUE!</v>
      </c>
      <c r="J9295" s="4" t="e">
        <f>Table1[[#This Row],[Column1]]</f>
        <v>#VALUE!</v>
      </c>
    </row>
    <row r="9296" spans="1:10" hidden="1" x14ac:dyDescent="0.3">
      <c r="A9296" s="2" t="e">
        <f>Table1[[#This Row],[Befolyt]]</f>
        <v>#VALUE!</v>
      </c>
      <c r="B9296" t="e">
        <f>Table1[[#This Row],[ÜK]]</f>
        <v>#VALUE!</v>
      </c>
      <c r="C9296" s="3" t="e">
        <f>Table1[[#This Row],[Szla]]</f>
        <v>#VALUE!</v>
      </c>
      <c r="D9296" s="6" t="e">
        <f>Table1[[#This Row],[Kelt_hó]]</f>
        <v>#VALUE!</v>
      </c>
      <c r="E9296" t="e">
        <f>Table1[[#This Row],[Vevő]]</f>
        <v>#VALUE!</v>
      </c>
      <c r="F9296" t="e">
        <f>Table1[[#This Row],[Termékkör]]</f>
        <v>#VALUE!</v>
      </c>
      <c r="G9296" s="4" t="e">
        <f>Table1[[#This Row],[SzumElad]]</f>
        <v>#VALUE!</v>
      </c>
      <c r="H9296" s="7" t="e">
        <f>Table1[[#This Row],[Jut_%]]</f>
        <v>#VALUE!</v>
      </c>
      <c r="I9296" s="4" t="e">
        <f>Table1[[#This Row],[Jut]]</f>
        <v>#VALUE!</v>
      </c>
      <c r="J9296" s="4" t="e">
        <f>Table1[[#This Row],[Column1]]</f>
        <v>#VALUE!</v>
      </c>
    </row>
    <row r="9297" spans="1:10" hidden="1" x14ac:dyDescent="0.3">
      <c r="A9297" s="2" t="e">
        <f>Table1[[#This Row],[Befolyt]]</f>
        <v>#VALUE!</v>
      </c>
      <c r="B9297" t="e">
        <f>Table1[[#This Row],[ÜK]]</f>
        <v>#VALUE!</v>
      </c>
      <c r="C9297" s="3" t="e">
        <f>Table1[[#This Row],[Szla]]</f>
        <v>#VALUE!</v>
      </c>
      <c r="D9297" s="6" t="e">
        <f>Table1[[#This Row],[Kelt_hó]]</f>
        <v>#VALUE!</v>
      </c>
      <c r="E9297" t="e">
        <f>Table1[[#This Row],[Vevő]]</f>
        <v>#VALUE!</v>
      </c>
      <c r="F9297" t="e">
        <f>Table1[[#This Row],[Termékkör]]</f>
        <v>#VALUE!</v>
      </c>
      <c r="G9297" s="4" t="e">
        <f>Table1[[#This Row],[SzumElad]]</f>
        <v>#VALUE!</v>
      </c>
      <c r="H9297" s="7" t="e">
        <f>Table1[[#This Row],[Jut_%]]</f>
        <v>#VALUE!</v>
      </c>
      <c r="I9297" s="4" t="e">
        <f>Table1[[#This Row],[Jut]]</f>
        <v>#VALUE!</v>
      </c>
      <c r="J9297" s="4" t="e">
        <f>Table1[[#This Row],[Column1]]</f>
        <v>#VALUE!</v>
      </c>
    </row>
    <row r="9298" spans="1:10" hidden="1" x14ac:dyDescent="0.3">
      <c r="A9298" s="2" t="e">
        <f>Table1[[#This Row],[Befolyt]]</f>
        <v>#VALUE!</v>
      </c>
      <c r="B9298" t="e">
        <f>Table1[[#This Row],[ÜK]]</f>
        <v>#VALUE!</v>
      </c>
      <c r="C9298" s="3" t="e">
        <f>Table1[[#This Row],[Szla]]</f>
        <v>#VALUE!</v>
      </c>
      <c r="D9298" s="6" t="e">
        <f>Table1[[#This Row],[Kelt_hó]]</f>
        <v>#VALUE!</v>
      </c>
      <c r="E9298" t="e">
        <f>Table1[[#This Row],[Vevő]]</f>
        <v>#VALUE!</v>
      </c>
      <c r="F9298" t="e">
        <f>Table1[[#This Row],[Termékkör]]</f>
        <v>#VALUE!</v>
      </c>
      <c r="G9298" s="4" t="e">
        <f>Table1[[#This Row],[SzumElad]]</f>
        <v>#VALUE!</v>
      </c>
      <c r="H9298" s="7" t="e">
        <f>Table1[[#This Row],[Jut_%]]</f>
        <v>#VALUE!</v>
      </c>
      <c r="I9298" s="4" t="e">
        <f>Table1[[#This Row],[Jut]]</f>
        <v>#VALUE!</v>
      </c>
      <c r="J9298" s="4" t="e">
        <f>Table1[[#This Row],[Column1]]</f>
        <v>#VALUE!</v>
      </c>
    </row>
    <row r="9299" spans="1:10" hidden="1" x14ac:dyDescent="0.3">
      <c r="A9299" s="2" t="e">
        <f>Table1[[#This Row],[Befolyt]]</f>
        <v>#VALUE!</v>
      </c>
      <c r="B9299" t="e">
        <f>Table1[[#This Row],[ÜK]]</f>
        <v>#VALUE!</v>
      </c>
      <c r="C9299" s="3" t="e">
        <f>Table1[[#This Row],[Szla]]</f>
        <v>#VALUE!</v>
      </c>
      <c r="D9299" s="6" t="e">
        <f>Table1[[#This Row],[Kelt_hó]]</f>
        <v>#VALUE!</v>
      </c>
      <c r="E9299" t="e">
        <f>Table1[[#This Row],[Vevő]]</f>
        <v>#VALUE!</v>
      </c>
      <c r="F9299" t="e">
        <f>Table1[[#This Row],[Termékkör]]</f>
        <v>#VALUE!</v>
      </c>
      <c r="G9299" s="4" t="e">
        <f>Table1[[#This Row],[SzumElad]]</f>
        <v>#VALUE!</v>
      </c>
      <c r="H9299" s="7" t="e">
        <f>Table1[[#This Row],[Jut_%]]</f>
        <v>#VALUE!</v>
      </c>
      <c r="I9299" s="4" t="e">
        <f>Table1[[#This Row],[Jut]]</f>
        <v>#VALUE!</v>
      </c>
      <c r="J9299" s="4" t="e">
        <f>Table1[[#This Row],[Column1]]</f>
        <v>#VALUE!</v>
      </c>
    </row>
    <row r="9300" spans="1:10" hidden="1" x14ac:dyDescent="0.3">
      <c r="A9300" s="2" t="e">
        <f>Table1[[#This Row],[Befolyt]]</f>
        <v>#VALUE!</v>
      </c>
      <c r="B9300" t="e">
        <f>Table1[[#This Row],[ÜK]]</f>
        <v>#VALUE!</v>
      </c>
      <c r="C9300" s="3" t="e">
        <f>Table1[[#This Row],[Szla]]</f>
        <v>#VALUE!</v>
      </c>
      <c r="D9300" s="6" t="e">
        <f>Table1[[#This Row],[Kelt_hó]]</f>
        <v>#VALUE!</v>
      </c>
      <c r="E9300" t="e">
        <f>Table1[[#This Row],[Vevő]]</f>
        <v>#VALUE!</v>
      </c>
      <c r="F9300" t="e">
        <f>Table1[[#This Row],[Termékkör]]</f>
        <v>#VALUE!</v>
      </c>
      <c r="G9300" s="4" t="e">
        <f>Table1[[#This Row],[SzumElad]]</f>
        <v>#VALUE!</v>
      </c>
      <c r="H9300" s="7" t="e">
        <f>Table1[[#This Row],[Jut_%]]</f>
        <v>#VALUE!</v>
      </c>
      <c r="I9300" s="4" t="e">
        <f>Table1[[#This Row],[Jut]]</f>
        <v>#VALUE!</v>
      </c>
      <c r="J9300" s="4" t="e">
        <f>Table1[[#This Row],[Column1]]</f>
        <v>#VALUE!</v>
      </c>
    </row>
    <row r="9301" spans="1:10" hidden="1" x14ac:dyDescent="0.3">
      <c r="A9301" s="2" t="e">
        <f>Table1[[#This Row],[Befolyt]]</f>
        <v>#VALUE!</v>
      </c>
      <c r="B9301" t="e">
        <f>Table1[[#This Row],[ÜK]]</f>
        <v>#VALUE!</v>
      </c>
      <c r="C9301" s="3" t="e">
        <f>Table1[[#This Row],[Szla]]</f>
        <v>#VALUE!</v>
      </c>
      <c r="D9301" s="6" t="e">
        <f>Table1[[#This Row],[Kelt_hó]]</f>
        <v>#VALUE!</v>
      </c>
      <c r="E9301" t="e">
        <f>Table1[[#This Row],[Vevő]]</f>
        <v>#VALUE!</v>
      </c>
      <c r="F9301" t="e">
        <f>Table1[[#This Row],[Termékkör]]</f>
        <v>#VALUE!</v>
      </c>
      <c r="G9301" s="4" t="e">
        <f>Table1[[#This Row],[SzumElad]]</f>
        <v>#VALUE!</v>
      </c>
      <c r="H9301" s="7" t="e">
        <f>Table1[[#This Row],[Jut_%]]</f>
        <v>#VALUE!</v>
      </c>
      <c r="I9301" s="4" t="e">
        <f>Table1[[#This Row],[Jut]]</f>
        <v>#VALUE!</v>
      </c>
      <c r="J9301" s="4" t="e">
        <f>Table1[[#This Row],[Column1]]</f>
        <v>#VALUE!</v>
      </c>
    </row>
    <row r="9302" spans="1:10" hidden="1" x14ac:dyDescent="0.3">
      <c r="A9302" s="2" t="e">
        <f>Table1[[#This Row],[Befolyt]]</f>
        <v>#VALUE!</v>
      </c>
      <c r="B9302" t="e">
        <f>Table1[[#This Row],[ÜK]]</f>
        <v>#VALUE!</v>
      </c>
      <c r="C9302" s="3" t="e">
        <f>Table1[[#This Row],[Szla]]</f>
        <v>#VALUE!</v>
      </c>
      <c r="D9302" s="6" t="e">
        <f>Table1[[#This Row],[Kelt_hó]]</f>
        <v>#VALUE!</v>
      </c>
      <c r="E9302" t="e">
        <f>Table1[[#This Row],[Vevő]]</f>
        <v>#VALUE!</v>
      </c>
      <c r="F9302" t="e">
        <f>Table1[[#This Row],[Termékkör]]</f>
        <v>#VALUE!</v>
      </c>
      <c r="G9302" s="4" t="e">
        <f>Table1[[#This Row],[SzumElad]]</f>
        <v>#VALUE!</v>
      </c>
      <c r="H9302" s="7" t="e">
        <f>Table1[[#This Row],[Jut_%]]</f>
        <v>#VALUE!</v>
      </c>
      <c r="I9302" s="4" t="e">
        <f>Table1[[#This Row],[Jut]]</f>
        <v>#VALUE!</v>
      </c>
      <c r="J9302" s="4" t="e">
        <f>Table1[[#This Row],[Column1]]</f>
        <v>#VALUE!</v>
      </c>
    </row>
    <row r="9303" spans="1:10" hidden="1" x14ac:dyDescent="0.3">
      <c r="A9303" s="2" t="e">
        <f>Table1[[#This Row],[Befolyt]]</f>
        <v>#VALUE!</v>
      </c>
      <c r="B9303" t="e">
        <f>Table1[[#This Row],[ÜK]]</f>
        <v>#VALUE!</v>
      </c>
      <c r="C9303" s="3" t="e">
        <f>Table1[[#This Row],[Szla]]</f>
        <v>#VALUE!</v>
      </c>
      <c r="D9303" s="6" t="e">
        <f>Table1[[#This Row],[Kelt_hó]]</f>
        <v>#VALUE!</v>
      </c>
      <c r="E9303" t="e">
        <f>Table1[[#This Row],[Vevő]]</f>
        <v>#VALUE!</v>
      </c>
      <c r="F9303" t="e">
        <f>Table1[[#This Row],[Termékkör]]</f>
        <v>#VALUE!</v>
      </c>
      <c r="G9303" s="4" t="e">
        <f>Table1[[#This Row],[SzumElad]]</f>
        <v>#VALUE!</v>
      </c>
      <c r="H9303" s="7" t="e">
        <f>Table1[[#This Row],[Jut_%]]</f>
        <v>#VALUE!</v>
      </c>
      <c r="I9303" s="4" t="e">
        <f>Table1[[#This Row],[Jut]]</f>
        <v>#VALUE!</v>
      </c>
      <c r="J9303" s="4" t="e">
        <f>Table1[[#This Row],[Column1]]</f>
        <v>#VALUE!</v>
      </c>
    </row>
    <row r="9304" spans="1:10" hidden="1" x14ac:dyDescent="0.3">
      <c r="A9304" s="2" t="e">
        <f>Table1[[#This Row],[Befolyt]]</f>
        <v>#VALUE!</v>
      </c>
      <c r="B9304" t="e">
        <f>Table1[[#This Row],[ÜK]]</f>
        <v>#VALUE!</v>
      </c>
      <c r="C9304" s="3" t="e">
        <f>Table1[[#This Row],[Szla]]</f>
        <v>#VALUE!</v>
      </c>
      <c r="D9304" s="6" t="e">
        <f>Table1[[#This Row],[Kelt_hó]]</f>
        <v>#VALUE!</v>
      </c>
      <c r="E9304" t="e">
        <f>Table1[[#This Row],[Vevő]]</f>
        <v>#VALUE!</v>
      </c>
      <c r="F9304" t="e">
        <f>Table1[[#This Row],[Termékkör]]</f>
        <v>#VALUE!</v>
      </c>
      <c r="G9304" s="4" t="e">
        <f>Table1[[#This Row],[SzumElad]]</f>
        <v>#VALUE!</v>
      </c>
      <c r="H9304" s="7" t="e">
        <f>Table1[[#This Row],[Jut_%]]</f>
        <v>#VALUE!</v>
      </c>
      <c r="I9304" s="4" t="e">
        <f>Table1[[#This Row],[Jut]]</f>
        <v>#VALUE!</v>
      </c>
      <c r="J9304" s="4" t="e">
        <f>Table1[[#This Row],[Column1]]</f>
        <v>#VALUE!</v>
      </c>
    </row>
    <row r="9305" spans="1:10" hidden="1" x14ac:dyDescent="0.3">
      <c r="A9305" s="2" t="e">
        <f>Table1[[#This Row],[Befolyt]]</f>
        <v>#VALUE!</v>
      </c>
      <c r="B9305" t="e">
        <f>Table1[[#This Row],[ÜK]]</f>
        <v>#VALUE!</v>
      </c>
      <c r="C9305" s="3" t="e">
        <f>Table1[[#This Row],[Szla]]</f>
        <v>#VALUE!</v>
      </c>
      <c r="D9305" s="6" t="e">
        <f>Table1[[#This Row],[Kelt_hó]]</f>
        <v>#VALUE!</v>
      </c>
      <c r="E9305" t="e">
        <f>Table1[[#This Row],[Vevő]]</f>
        <v>#VALUE!</v>
      </c>
      <c r="F9305" t="e">
        <f>Table1[[#This Row],[Termékkör]]</f>
        <v>#VALUE!</v>
      </c>
      <c r="G9305" s="4" t="e">
        <f>Table1[[#This Row],[SzumElad]]</f>
        <v>#VALUE!</v>
      </c>
      <c r="H9305" s="7" t="e">
        <f>Table1[[#This Row],[Jut_%]]</f>
        <v>#VALUE!</v>
      </c>
      <c r="I9305" s="4" t="e">
        <f>Table1[[#This Row],[Jut]]</f>
        <v>#VALUE!</v>
      </c>
      <c r="J9305" s="4" t="e">
        <f>Table1[[#This Row],[Column1]]</f>
        <v>#VALUE!</v>
      </c>
    </row>
    <row r="9306" spans="1:10" hidden="1" x14ac:dyDescent="0.3">
      <c r="A9306" s="2" t="e">
        <f>Table1[[#This Row],[Befolyt]]</f>
        <v>#VALUE!</v>
      </c>
      <c r="B9306" t="e">
        <f>Table1[[#This Row],[ÜK]]</f>
        <v>#VALUE!</v>
      </c>
      <c r="C9306" s="3" t="e">
        <f>Table1[[#This Row],[Szla]]</f>
        <v>#VALUE!</v>
      </c>
      <c r="D9306" s="6" t="e">
        <f>Table1[[#This Row],[Kelt_hó]]</f>
        <v>#VALUE!</v>
      </c>
      <c r="E9306" t="e">
        <f>Table1[[#This Row],[Vevő]]</f>
        <v>#VALUE!</v>
      </c>
      <c r="F9306" t="e">
        <f>Table1[[#This Row],[Termékkör]]</f>
        <v>#VALUE!</v>
      </c>
      <c r="G9306" s="4" t="e">
        <f>Table1[[#This Row],[SzumElad]]</f>
        <v>#VALUE!</v>
      </c>
      <c r="H9306" s="7" t="e">
        <f>Table1[[#This Row],[Jut_%]]</f>
        <v>#VALUE!</v>
      </c>
      <c r="I9306" s="4" t="e">
        <f>Table1[[#This Row],[Jut]]</f>
        <v>#VALUE!</v>
      </c>
      <c r="J9306" s="4" t="e">
        <f>Table1[[#This Row],[Column1]]</f>
        <v>#VALUE!</v>
      </c>
    </row>
    <row r="9307" spans="1:10" hidden="1" x14ac:dyDescent="0.3">
      <c r="A9307" s="2" t="e">
        <f>Table1[[#This Row],[Befolyt]]</f>
        <v>#VALUE!</v>
      </c>
      <c r="B9307" t="e">
        <f>Table1[[#This Row],[ÜK]]</f>
        <v>#VALUE!</v>
      </c>
      <c r="C9307" s="3" t="e">
        <f>Table1[[#This Row],[Szla]]</f>
        <v>#VALUE!</v>
      </c>
      <c r="D9307" s="6" t="e">
        <f>Table1[[#This Row],[Kelt_hó]]</f>
        <v>#VALUE!</v>
      </c>
      <c r="E9307" t="e">
        <f>Table1[[#This Row],[Vevő]]</f>
        <v>#VALUE!</v>
      </c>
      <c r="F9307" t="e">
        <f>Table1[[#This Row],[Termékkör]]</f>
        <v>#VALUE!</v>
      </c>
      <c r="G9307" s="4" t="e">
        <f>Table1[[#This Row],[SzumElad]]</f>
        <v>#VALUE!</v>
      </c>
      <c r="H9307" s="7" t="e">
        <f>Table1[[#This Row],[Jut_%]]</f>
        <v>#VALUE!</v>
      </c>
      <c r="I9307" s="4" t="e">
        <f>Table1[[#This Row],[Jut]]</f>
        <v>#VALUE!</v>
      </c>
      <c r="J9307" s="4" t="e">
        <f>Table1[[#This Row],[Column1]]</f>
        <v>#VALUE!</v>
      </c>
    </row>
    <row r="9308" spans="1:10" hidden="1" x14ac:dyDescent="0.3">
      <c r="A9308" s="2" t="e">
        <f>Table1[[#This Row],[Befolyt]]</f>
        <v>#VALUE!</v>
      </c>
      <c r="B9308" t="e">
        <f>Table1[[#This Row],[ÜK]]</f>
        <v>#VALUE!</v>
      </c>
      <c r="C9308" s="3" t="e">
        <f>Table1[[#This Row],[Szla]]</f>
        <v>#VALUE!</v>
      </c>
      <c r="D9308" s="6" t="e">
        <f>Table1[[#This Row],[Kelt_hó]]</f>
        <v>#VALUE!</v>
      </c>
      <c r="E9308" t="e">
        <f>Table1[[#This Row],[Vevő]]</f>
        <v>#VALUE!</v>
      </c>
      <c r="F9308" t="e">
        <f>Table1[[#This Row],[Termékkör]]</f>
        <v>#VALUE!</v>
      </c>
      <c r="G9308" s="4" t="e">
        <f>Table1[[#This Row],[SzumElad]]</f>
        <v>#VALUE!</v>
      </c>
      <c r="H9308" s="7" t="e">
        <f>Table1[[#This Row],[Jut_%]]</f>
        <v>#VALUE!</v>
      </c>
      <c r="I9308" s="4" t="e">
        <f>Table1[[#This Row],[Jut]]</f>
        <v>#VALUE!</v>
      </c>
      <c r="J9308" s="4" t="e">
        <f>Table1[[#This Row],[Column1]]</f>
        <v>#VALUE!</v>
      </c>
    </row>
    <row r="9309" spans="1:10" hidden="1" x14ac:dyDescent="0.3">
      <c r="A9309" s="2" t="e">
        <f>Table1[[#This Row],[Befolyt]]</f>
        <v>#VALUE!</v>
      </c>
      <c r="B9309" t="e">
        <f>Table1[[#This Row],[ÜK]]</f>
        <v>#VALUE!</v>
      </c>
      <c r="C9309" s="3" t="e">
        <f>Table1[[#This Row],[Szla]]</f>
        <v>#VALUE!</v>
      </c>
      <c r="D9309" s="6" t="e">
        <f>Table1[[#This Row],[Kelt_hó]]</f>
        <v>#VALUE!</v>
      </c>
      <c r="E9309" t="e">
        <f>Table1[[#This Row],[Vevő]]</f>
        <v>#VALUE!</v>
      </c>
      <c r="F9309" t="e">
        <f>Table1[[#This Row],[Termékkör]]</f>
        <v>#VALUE!</v>
      </c>
      <c r="G9309" s="4" t="e">
        <f>Table1[[#This Row],[SzumElad]]</f>
        <v>#VALUE!</v>
      </c>
      <c r="H9309" s="7" t="e">
        <f>Table1[[#This Row],[Jut_%]]</f>
        <v>#VALUE!</v>
      </c>
      <c r="I9309" s="4" t="e">
        <f>Table1[[#This Row],[Jut]]</f>
        <v>#VALUE!</v>
      </c>
      <c r="J9309" s="4" t="e">
        <f>Table1[[#This Row],[Column1]]</f>
        <v>#VALUE!</v>
      </c>
    </row>
    <row r="9310" spans="1:10" hidden="1" x14ac:dyDescent="0.3">
      <c r="A9310" s="2" t="e">
        <f>Table1[[#This Row],[Befolyt]]</f>
        <v>#VALUE!</v>
      </c>
      <c r="B9310" t="e">
        <f>Table1[[#This Row],[ÜK]]</f>
        <v>#VALUE!</v>
      </c>
      <c r="C9310" s="3" t="e">
        <f>Table1[[#This Row],[Szla]]</f>
        <v>#VALUE!</v>
      </c>
      <c r="D9310" s="6" t="e">
        <f>Table1[[#This Row],[Kelt_hó]]</f>
        <v>#VALUE!</v>
      </c>
      <c r="E9310" t="e">
        <f>Table1[[#This Row],[Vevő]]</f>
        <v>#VALUE!</v>
      </c>
      <c r="F9310" t="e">
        <f>Table1[[#This Row],[Termékkör]]</f>
        <v>#VALUE!</v>
      </c>
      <c r="G9310" s="4" t="e">
        <f>Table1[[#This Row],[SzumElad]]</f>
        <v>#VALUE!</v>
      </c>
      <c r="H9310" s="7" t="e">
        <f>Table1[[#This Row],[Jut_%]]</f>
        <v>#VALUE!</v>
      </c>
      <c r="I9310" s="4" t="e">
        <f>Table1[[#This Row],[Jut]]</f>
        <v>#VALUE!</v>
      </c>
      <c r="J9310" s="4" t="e">
        <f>Table1[[#This Row],[Column1]]</f>
        <v>#VALUE!</v>
      </c>
    </row>
    <row r="9311" spans="1:10" hidden="1" x14ac:dyDescent="0.3">
      <c r="A9311" s="2" t="e">
        <f>Table1[[#This Row],[Befolyt]]</f>
        <v>#VALUE!</v>
      </c>
      <c r="B9311" t="e">
        <f>Table1[[#This Row],[ÜK]]</f>
        <v>#VALUE!</v>
      </c>
      <c r="C9311" s="3" t="e">
        <f>Table1[[#This Row],[Szla]]</f>
        <v>#VALUE!</v>
      </c>
      <c r="D9311" s="6" t="e">
        <f>Table1[[#This Row],[Kelt_hó]]</f>
        <v>#VALUE!</v>
      </c>
      <c r="E9311" t="e">
        <f>Table1[[#This Row],[Vevő]]</f>
        <v>#VALUE!</v>
      </c>
      <c r="F9311" t="e">
        <f>Table1[[#This Row],[Termékkör]]</f>
        <v>#VALUE!</v>
      </c>
      <c r="G9311" s="4" t="e">
        <f>Table1[[#This Row],[SzumElad]]</f>
        <v>#VALUE!</v>
      </c>
      <c r="H9311" s="7" t="e">
        <f>Table1[[#This Row],[Jut_%]]</f>
        <v>#VALUE!</v>
      </c>
      <c r="I9311" s="4" t="e">
        <f>Table1[[#This Row],[Jut]]</f>
        <v>#VALUE!</v>
      </c>
      <c r="J9311" s="4" t="e">
        <f>Table1[[#This Row],[Column1]]</f>
        <v>#VALUE!</v>
      </c>
    </row>
    <row r="9312" spans="1:10" hidden="1" x14ac:dyDescent="0.3">
      <c r="A9312" s="2" t="e">
        <f>Table1[[#This Row],[Befolyt]]</f>
        <v>#VALUE!</v>
      </c>
      <c r="B9312" t="e">
        <f>Table1[[#This Row],[ÜK]]</f>
        <v>#VALUE!</v>
      </c>
      <c r="C9312" s="3" t="e">
        <f>Table1[[#This Row],[Szla]]</f>
        <v>#VALUE!</v>
      </c>
      <c r="D9312" s="6" t="e">
        <f>Table1[[#This Row],[Kelt_hó]]</f>
        <v>#VALUE!</v>
      </c>
      <c r="E9312" t="e">
        <f>Table1[[#This Row],[Vevő]]</f>
        <v>#VALUE!</v>
      </c>
      <c r="F9312" t="e">
        <f>Table1[[#This Row],[Termékkör]]</f>
        <v>#VALUE!</v>
      </c>
      <c r="G9312" s="4" t="e">
        <f>Table1[[#This Row],[SzumElad]]</f>
        <v>#VALUE!</v>
      </c>
      <c r="H9312" s="7" t="e">
        <f>Table1[[#This Row],[Jut_%]]</f>
        <v>#VALUE!</v>
      </c>
      <c r="I9312" s="4" t="e">
        <f>Table1[[#This Row],[Jut]]</f>
        <v>#VALUE!</v>
      </c>
      <c r="J9312" s="4" t="e">
        <f>Table1[[#This Row],[Column1]]</f>
        <v>#VALUE!</v>
      </c>
    </row>
    <row r="9313" spans="1:10" hidden="1" x14ac:dyDescent="0.3">
      <c r="A9313" s="2" t="e">
        <f>Table1[[#This Row],[Befolyt]]</f>
        <v>#VALUE!</v>
      </c>
      <c r="B9313" t="e">
        <f>Table1[[#This Row],[ÜK]]</f>
        <v>#VALUE!</v>
      </c>
      <c r="C9313" s="3" t="e">
        <f>Table1[[#This Row],[Szla]]</f>
        <v>#VALUE!</v>
      </c>
      <c r="D9313" s="6" t="e">
        <f>Table1[[#This Row],[Kelt_hó]]</f>
        <v>#VALUE!</v>
      </c>
      <c r="E9313" t="e">
        <f>Table1[[#This Row],[Vevő]]</f>
        <v>#VALUE!</v>
      </c>
      <c r="F9313" t="e">
        <f>Table1[[#This Row],[Termékkör]]</f>
        <v>#VALUE!</v>
      </c>
      <c r="G9313" s="4" t="e">
        <f>Table1[[#This Row],[SzumElad]]</f>
        <v>#VALUE!</v>
      </c>
      <c r="H9313" s="7" t="e">
        <f>Table1[[#This Row],[Jut_%]]</f>
        <v>#VALUE!</v>
      </c>
      <c r="I9313" s="4" t="e">
        <f>Table1[[#This Row],[Jut]]</f>
        <v>#VALUE!</v>
      </c>
      <c r="J9313" s="4" t="e">
        <f>Table1[[#This Row],[Column1]]</f>
        <v>#VALUE!</v>
      </c>
    </row>
    <row r="9314" spans="1:10" hidden="1" x14ac:dyDescent="0.3">
      <c r="A9314" s="2" t="e">
        <f>Table1[[#This Row],[Befolyt]]</f>
        <v>#VALUE!</v>
      </c>
      <c r="B9314" t="e">
        <f>Table1[[#This Row],[ÜK]]</f>
        <v>#VALUE!</v>
      </c>
      <c r="C9314" s="3" t="e">
        <f>Table1[[#This Row],[Szla]]</f>
        <v>#VALUE!</v>
      </c>
      <c r="D9314" s="6" t="e">
        <f>Table1[[#This Row],[Kelt_hó]]</f>
        <v>#VALUE!</v>
      </c>
      <c r="E9314" t="e">
        <f>Table1[[#This Row],[Vevő]]</f>
        <v>#VALUE!</v>
      </c>
      <c r="F9314" t="e">
        <f>Table1[[#This Row],[Termékkör]]</f>
        <v>#VALUE!</v>
      </c>
      <c r="G9314" s="4" t="e">
        <f>Table1[[#This Row],[SzumElad]]</f>
        <v>#VALUE!</v>
      </c>
      <c r="H9314" s="7" t="e">
        <f>Table1[[#This Row],[Jut_%]]</f>
        <v>#VALUE!</v>
      </c>
      <c r="I9314" s="4" t="e">
        <f>Table1[[#This Row],[Jut]]</f>
        <v>#VALUE!</v>
      </c>
      <c r="J9314" s="4" t="e">
        <f>Table1[[#This Row],[Column1]]</f>
        <v>#VALUE!</v>
      </c>
    </row>
    <row r="9315" spans="1:10" hidden="1" x14ac:dyDescent="0.3">
      <c r="A9315" s="2" t="e">
        <f>Table1[[#This Row],[Befolyt]]</f>
        <v>#VALUE!</v>
      </c>
      <c r="B9315" t="e">
        <f>Table1[[#This Row],[ÜK]]</f>
        <v>#VALUE!</v>
      </c>
      <c r="C9315" s="3" t="e">
        <f>Table1[[#This Row],[Szla]]</f>
        <v>#VALUE!</v>
      </c>
      <c r="D9315" s="6" t="e">
        <f>Table1[[#This Row],[Kelt_hó]]</f>
        <v>#VALUE!</v>
      </c>
      <c r="E9315" t="e">
        <f>Table1[[#This Row],[Vevő]]</f>
        <v>#VALUE!</v>
      </c>
      <c r="F9315" t="e">
        <f>Table1[[#This Row],[Termékkör]]</f>
        <v>#VALUE!</v>
      </c>
      <c r="G9315" s="4" t="e">
        <f>Table1[[#This Row],[SzumElad]]</f>
        <v>#VALUE!</v>
      </c>
      <c r="H9315" s="7" t="e">
        <f>Table1[[#This Row],[Jut_%]]</f>
        <v>#VALUE!</v>
      </c>
      <c r="I9315" s="4" t="e">
        <f>Table1[[#This Row],[Jut]]</f>
        <v>#VALUE!</v>
      </c>
      <c r="J9315" s="4" t="e">
        <f>Table1[[#This Row],[Column1]]</f>
        <v>#VALUE!</v>
      </c>
    </row>
    <row r="9316" spans="1:10" hidden="1" x14ac:dyDescent="0.3">
      <c r="A9316" s="2" t="e">
        <f>Table1[[#This Row],[Befolyt]]</f>
        <v>#VALUE!</v>
      </c>
      <c r="B9316" t="e">
        <f>Table1[[#This Row],[ÜK]]</f>
        <v>#VALUE!</v>
      </c>
      <c r="C9316" s="3" t="e">
        <f>Table1[[#This Row],[Szla]]</f>
        <v>#VALUE!</v>
      </c>
      <c r="D9316" s="6" t="e">
        <f>Table1[[#This Row],[Kelt_hó]]</f>
        <v>#VALUE!</v>
      </c>
      <c r="E9316" t="e">
        <f>Table1[[#This Row],[Vevő]]</f>
        <v>#VALUE!</v>
      </c>
      <c r="F9316" t="e">
        <f>Table1[[#This Row],[Termékkör]]</f>
        <v>#VALUE!</v>
      </c>
      <c r="G9316" s="4" t="e">
        <f>Table1[[#This Row],[SzumElad]]</f>
        <v>#VALUE!</v>
      </c>
      <c r="H9316" s="7" t="e">
        <f>Table1[[#This Row],[Jut_%]]</f>
        <v>#VALUE!</v>
      </c>
      <c r="I9316" s="4" t="e">
        <f>Table1[[#This Row],[Jut]]</f>
        <v>#VALUE!</v>
      </c>
      <c r="J9316" s="4" t="e">
        <f>Table1[[#This Row],[Column1]]</f>
        <v>#VALUE!</v>
      </c>
    </row>
    <row r="9317" spans="1:10" hidden="1" x14ac:dyDescent="0.3">
      <c r="A9317" s="2" t="e">
        <f>Table1[[#This Row],[Befolyt]]</f>
        <v>#VALUE!</v>
      </c>
      <c r="B9317" t="e">
        <f>Table1[[#This Row],[ÜK]]</f>
        <v>#VALUE!</v>
      </c>
      <c r="C9317" s="3" t="e">
        <f>Table1[[#This Row],[Szla]]</f>
        <v>#VALUE!</v>
      </c>
      <c r="D9317" s="6" t="e">
        <f>Table1[[#This Row],[Kelt_hó]]</f>
        <v>#VALUE!</v>
      </c>
      <c r="E9317" t="e">
        <f>Table1[[#This Row],[Vevő]]</f>
        <v>#VALUE!</v>
      </c>
      <c r="F9317" t="e">
        <f>Table1[[#This Row],[Termékkör]]</f>
        <v>#VALUE!</v>
      </c>
      <c r="G9317" s="4" t="e">
        <f>Table1[[#This Row],[SzumElad]]</f>
        <v>#VALUE!</v>
      </c>
      <c r="H9317" s="7" t="e">
        <f>Table1[[#This Row],[Jut_%]]</f>
        <v>#VALUE!</v>
      </c>
      <c r="I9317" s="4" t="e">
        <f>Table1[[#This Row],[Jut]]</f>
        <v>#VALUE!</v>
      </c>
      <c r="J9317" s="4" t="e">
        <f>Table1[[#This Row],[Column1]]</f>
        <v>#VALUE!</v>
      </c>
    </row>
    <row r="9318" spans="1:10" hidden="1" x14ac:dyDescent="0.3">
      <c r="A9318" s="2" t="e">
        <f>Table1[[#This Row],[Befolyt]]</f>
        <v>#VALUE!</v>
      </c>
      <c r="B9318" t="e">
        <f>Table1[[#This Row],[ÜK]]</f>
        <v>#VALUE!</v>
      </c>
      <c r="C9318" s="3" t="e">
        <f>Table1[[#This Row],[Szla]]</f>
        <v>#VALUE!</v>
      </c>
      <c r="D9318" s="6" t="e">
        <f>Table1[[#This Row],[Kelt_hó]]</f>
        <v>#VALUE!</v>
      </c>
      <c r="E9318" t="e">
        <f>Table1[[#This Row],[Vevő]]</f>
        <v>#VALUE!</v>
      </c>
      <c r="F9318" t="e">
        <f>Table1[[#This Row],[Termékkör]]</f>
        <v>#VALUE!</v>
      </c>
      <c r="G9318" s="4" t="e">
        <f>Table1[[#This Row],[SzumElad]]</f>
        <v>#VALUE!</v>
      </c>
      <c r="H9318" s="7" t="e">
        <f>Table1[[#This Row],[Jut_%]]</f>
        <v>#VALUE!</v>
      </c>
      <c r="I9318" s="4" t="e">
        <f>Table1[[#This Row],[Jut]]</f>
        <v>#VALUE!</v>
      </c>
      <c r="J9318" s="4" t="e">
        <f>Table1[[#This Row],[Column1]]</f>
        <v>#VALUE!</v>
      </c>
    </row>
    <row r="9319" spans="1:10" hidden="1" x14ac:dyDescent="0.3">
      <c r="A9319" s="2" t="e">
        <f>Table1[[#This Row],[Befolyt]]</f>
        <v>#VALUE!</v>
      </c>
      <c r="B9319" t="e">
        <f>Table1[[#This Row],[ÜK]]</f>
        <v>#VALUE!</v>
      </c>
      <c r="C9319" s="3" t="e">
        <f>Table1[[#This Row],[Szla]]</f>
        <v>#VALUE!</v>
      </c>
      <c r="D9319" s="6" t="e">
        <f>Table1[[#This Row],[Kelt_hó]]</f>
        <v>#VALUE!</v>
      </c>
      <c r="E9319" t="e">
        <f>Table1[[#This Row],[Vevő]]</f>
        <v>#VALUE!</v>
      </c>
      <c r="F9319" t="e">
        <f>Table1[[#This Row],[Termékkör]]</f>
        <v>#VALUE!</v>
      </c>
      <c r="G9319" s="4" t="e">
        <f>Table1[[#This Row],[SzumElad]]</f>
        <v>#VALUE!</v>
      </c>
      <c r="H9319" s="7" t="e">
        <f>Table1[[#This Row],[Jut_%]]</f>
        <v>#VALUE!</v>
      </c>
      <c r="I9319" s="4" t="e">
        <f>Table1[[#This Row],[Jut]]</f>
        <v>#VALUE!</v>
      </c>
      <c r="J9319" s="4" t="e">
        <f>Table1[[#This Row],[Column1]]</f>
        <v>#VALUE!</v>
      </c>
    </row>
    <row r="9320" spans="1:10" hidden="1" x14ac:dyDescent="0.3">
      <c r="A9320" s="2" t="e">
        <f>Table1[[#This Row],[Befolyt]]</f>
        <v>#VALUE!</v>
      </c>
      <c r="B9320" t="e">
        <f>Table1[[#This Row],[ÜK]]</f>
        <v>#VALUE!</v>
      </c>
      <c r="C9320" s="3" t="e">
        <f>Table1[[#This Row],[Szla]]</f>
        <v>#VALUE!</v>
      </c>
      <c r="D9320" s="6" t="e">
        <f>Table1[[#This Row],[Kelt_hó]]</f>
        <v>#VALUE!</v>
      </c>
      <c r="E9320" t="e">
        <f>Table1[[#This Row],[Vevő]]</f>
        <v>#VALUE!</v>
      </c>
      <c r="F9320" t="e">
        <f>Table1[[#This Row],[Termékkör]]</f>
        <v>#VALUE!</v>
      </c>
      <c r="G9320" s="4" t="e">
        <f>Table1[[#This Row],[SzumElad]]</f>
        <v>#VALUE!</v>
      </c>
      <c r="H9320" s="7" t="e">
        <f>Table1[[#This Row],[Jut_%]]</f>
        <v>#VALUE!</v>
      </c>
      <c r="I9320" s="4" t="e">
        <f>Table1[[#This Row],[Jut]]</f>
        <v>#VALUE!</v>
      </c>
      <c r="J9320" s="4" t="e">
        <f>Table1[[#This Row],[Column1]]</f>
        <v>#VALUE!</v>
      </c>
    </row>
    <row r="9321" spans="1:10" hidden="1" x14ac:dyDescent="0.3">
      <c r="A9321" s="2" t="e">
        <f>Table1[[#This Row],[Befolyt]]</f>
        <v>#VALUE!</v>
      </c>
      <c r="B9321" t="e">
        <f>Table1[[#This Row],[ÜK]]</f>
        <v>#VALUE!</v>
      </c>
      <c r="C9321" s="3" t="e">
        <f>Table1[[#This Row],[Szla]]</f>
        <v>#VALUE!</v>
      </c>
      <c r="D9321" s="6" t="e">
        <f>Table1[[#This Row],[Kelt_hó]]</f>
        <v>#VALUE!</v>
      </c>
      <c r="E9321" t="e">
        <f>Table1[[#This Row],[Vevő]]</f>
        <v>#VALUE!</v>
      </c>
      <c r="F9321" t="e">
        <f>Table1[[#This Row],[Termékkör]]</f>
        <v>#VALUE!</v>
      </c>
      <c r="G9321" s="4" t="e">
        <f>Table1[[#This Row],[SzumElad]]</f>
        <v>#VALUE!</v>
      </c>
      <c r="H9321" s="7" t="e">
        <f>Table1[[#This Row],[Jut_%]]</f>
        <v>#VALUE!</v>
      </c>
      <c r="I9321" s="4" t="e">
        <f>Table1[[#This Row],[Jut]]</f>
        <v>#VALUE!</v>
      </c>
      <c r="J9321" s="4" t="e">
        <f>Table1[[#This Row],[Column1]]</f>
        <v>#VALUE!</v>
      </c>
    </row>
    <row r="9322" spans="1:10" hidden="1" x14ac:dyDescent="0.3">
      <c r="A9322" s="2" t="e">
        <f>Table1[[#This Row],[Befolyt]]</f>
        <v>#VALUE!</v>
      </c>
      <c r="B9322" t="e">
        <f>Table1[[#This Row],[ÜK]]</f>
        <v>#VALUE!</v>
      </c>
      <c r="C9322" s="3" t="e">
        <f>Table1[[#This Row],[Szla]]</f>
        <v>#VALUE!</v>
      </c>
      <c r="D9322" s="6" t="e">
        <f>Table1[[#This Row],[Kelt_hó]]</f>
        <v>#VALUE!</v>
      </c>
      <c r="E9322" t="e">
        <f>Table1[[#This Row],[Vevő]]</f>
        <v>#VALUE!</v>
      </c>
      <c r="F9322" t="e">
        <f>Table1[[#This Row],[Termékkör]]</f>
        <v>#VALUE!</v>
      </c>
      <c r="G9322" s="4" t="e">
        <f>Table1[[#This Row],[SzumElad]]</f>
        <v>#VALUE!</v>
      </c>
      <c r="H9322" s="7" t="e">
        <f>Table1[[#This Row],[Jut_%]]</f>
        <v>#VALUE!</v>
      </c>
      <c r="I9322" s="4" t="e">
        <f>Table1[[#This Row],[Jut]]</f>
        <v>#VALUE!</v>
      </c>
      <c r="J9322" s="4" t="e">
        <f>Table1[[#This Row],[Column1]]</f>
        <v>#VALUE!</v>
      </c>
    </row>
    <row r="9323" spans="1:10" hidden="1" x14ac:dyDescent="0.3">
      <c r="A9323" s="2" t="e">
        <f>Table1[[#This Row],[Befolyt]]</f>
        <v>#VALUE!</v>
      </c>
      <c r="B9323" t="e">
        <f>Table1[[#This Row],[ÜK]]</f>
        <v>#VALUE!</v>
      </c>
      <c r="C9323" s="3" t="e">
        <f>Table1[[#This Row],[Szla]]</f>
        <v>#VALUE!</v>
      </c>
      <c r="D9323" s="6" t="e">
        <f>Table1[[#This Row],[Kelt_hó]]</f>
        <v>#VALUE!</v>
      </c>
      <c r="E9323" t="e">
        <f>Table1[[#This Row],[Vevő]]</f>
        <v>#VALUE!</v>
      </c>
      <c r="F9323" t="e">
        <f>Table1[[#This Row],[Termékkör]]</f>
        <v>#VALUE!</v>
      </c>
      <c r="G9323" s="4" t="e">
        <f>Table1[[#This Row],[SzumElad]]</f>
        <v>#VALUE!</v>
      </c>
      <c r="H9323" s="7" t="e">
        <f>Table1[[#This Row],[Jut_%]]</f>
        <v>#VALUE!</v>
      </c>
      <c r="I9323" s="4" t="e">
        <f>Table1[[#This Row],[Jut]]</f>
        <v>#VALUE!</v>
      </c>
      <c r="J9323" s="4" t="e">
        <f>Table1[[#This Row],[Column1]]</f>
        <v>#VALUE!</v>
      </c>
    </row>
    <row r="9324" spans="1:10" hidden="1" x14ac:dyDescent="0.3">
      <c r="A9324" s="2" t="e">
        <f>Table1[[#This Row],[Befolyt]]</f>
        <v>#VALUE!</v>
      </c>
      <c r="B9324" t="e">
        <f>Table1[[#This Row],[ÜK]]</f>
        <v>#VALUE!</v>
      </c>
      <c r="C9324" s="3" t="e">
        <f>Table1[[#This Row],[Szla]]</f>
        <v>#VALUE!</v>
      </c>
      <c r="D9324" s="6" t="e">
        <f>Table1[[#This Row],[Kelt_hó]]</f>
        <v>#VALUE!</v>
      </c>
      <c r="E9324" t="e">
        <f>Table1[[#This Row],[Vevő]]</f>
        <v>#VALUE!</v>
      </c>
      <c r="F9324" t="e">
        <f>Table1[[#This Row],[Termékkör]]</f>
        <v>#VALUE!</v>
      </c>
      <c r="G9324" s="4" t="e">
        <f>Table1[[#This Row],[SzumElad]]</f>
        <v>#VALUE!</v>
      </c>
      <c r="H9324" s="7" t="e">
        <f>Table1[[#This Row],[Jut_%]]</f>
        <v>#VALUE!</v>
      </c>
      <c r="I9324" s="4" t="e">
        <f>Table1[[#This Row],[Jut]]</f>
        <v>#VALUE!</v>
      </c>
      <c r="J9324" s="4" t="e">
        <f>Table1[[#This Row],[Column1]]</f>
        <v>#VALUE!</v>
      </c>
    </row>
    <row r="9325" spans="1:10" hidden="1" x14ac:dyDescent="0.3">
      <c r="A9325" s="2" t="e">
        <f>Table1[[#This Row],[Befolyt]]</f>
        <v>#VALUE!</v>
      </c>
      <c r="B9325" t="e">
        <f>Table1[[#This Row],[ÜK]]</f>
        <v>#VALUE!</v>
      </c>
      <c r="C9325" s="3" t="e">
        <f>Table1[[#This Row],[Szla]]</f>
        <v>#VALUE!</v>
      </c>
      <c r="D9325" s="6" t="e">
        <f>Table1[[#This Row],[Kelt_hó]]</f>
        <v>#VALUE!</v>
      </c>
      <c r="E9325" t="e">
        <f>Table1[[#This Row],[Vevő]]</f>
        <v>#VALUE!</v>
      </c>
      <c r="F9325" t="e">
        <f>Table1[[#This Row],[Termékkör]]</f>
        <v>#VALUE!</v>
      </c>
      <c r="G9325" s="4" t="e">
        <f>Table1[[#This Row],[SzumElad]]</f>
        <v>#VALUE!</v>
      </c>
      <c r="H9325" s="7" t="e">
        <f>Table1[[#This Row],[Jut_%]]</f>
        <v>#VALUE!</v>
      </c>
      <c r="I9325" s="4" t="e">
        <f>Table1[[#This Row],[Jut]]</f>
        <v>#VALUE!</v>
      </c>
      <c r="J9325" s="4" t="e">
        <f>Table1[[#This Row],[Column1]]</f>
        <v>#VALUE!</v>
      </c>
    </row>
    <row r="9326" spans="1:10" hidden="1" x14ac:dyDescent="0.3">
      <c r="A9326" s="2" t="e">
        <f>Table1[[#This Row],[Befolyt]]</f>
        <v>#VALUE!</v>
      </c>
      <c r="B9326" t="e">
        <f>Table1[[#This Row],[ÜK]]</f>
        <v>#VALUE!</v>
      </c>
      <c r="C9326" s="3" t="e">
        <f>Table1[[#This Row],[Szla]]</f>
        <v>#VALUE!</v>
      </c>
      <c r="D9326" s="6" t="e">
        <f>Table1[[#This Row],[Kelt_hó]]</f>
        <v>#VALUE!</v>
      </c>
      <c r="E9326" t="e">
        <f>Table1[[#This Row],[Vevő]]</f>
        <v>#VALUE!</v>
      </c>
      <c r="F9326" t="e">
        <f>Table1[[#This Row],[Termékkör]]</f>
        <v>#VALUE!</v>
      </c>
      <c r="G9326" s="4" t="e">
        <f>Table1[[#This Row],[SzumElad]]</f>
        <v>#VALUE!</v>
      </c>
      <c r="H9326" s="7" t="e">
        <f>Table1[[#This Row],[Jut_%]]</f>
        <v>#VALUE!</v>
      </c>
      <c r="I9326" s="4" t="e">
        <f>Table1[[#This Row],[Jut]]</f>
        <v>#VALUE!</v>
      </c>
      <c r="J9326" s="4" t="e">
        <f>Table1[[#This Row],[Column1]]</f>
        <v>#VALUE!</v>
      </c>
    </row>
    <row r="9327" spans="1:10" hidden="1" x14ac:dyDescent="0.3">
      <c r="A9327" s="2" t="e">
        <f>Table1[[#This Row],[Befolyt]]</f>
        <v>#VALUE!</v>
      </c>
      <c r="B9327" t="e">
        <f>Table1[[#This Row],[ÜK]]</f>
        <v>#VALUE!</v>
      </c>
      <c r="C9327" s="3" t="e">
        <f>Table1[[#This Row],[Szla]]</f>
        <v>#VALUE!</v>
      </c>
      <c r="D9327" s="6" t="e">
        <f>Table1[[#This Row],[Kelt_hó]]</f>
        <v>#VALUE!</v>
      </c>
      <c r="E9327" t="e">
        <f>Table1[[#This Row],[Vevő]]</f>
        <v>#VALUE!</v>
      </c>
      <c r="F9327" t="e">
        <f>Table1[[#This Row],[Termékkör]]</f>
        <v>#VALUE!</v>
      </c>
      <c r="G9327" s="4" t="e">
        <f>Table1[[#This Row],[SzumElad]]</f>
        <v>#VALUE!</v>
      </c>
      <c r="H9327" s="7" t="e">
        <f>Table1[[#This Row],[Jut_%]]</f>
        <v>#VALUE!</v>
      </c>
      <c r="I9327" s="4" t="e">
        <f>Table1[[#This Row],[Jut]]</f>
        <v>#VALUE!</v>
      </c>
      <c r="J9327" s="4" t="e">
        <f>Table1[[#This Row],[Column1]]</f>
        <v>#VALUE!</v>
      </c>
    </row>
    <row r="9328" spans="1:10" hidden="1" x14ac:dyDescent="0.3">
      <c r="A9328" s="2" t="e">
        <f>Table1[[#This Row],[Befolyt]]</f>
        <v>#VALUE!</v>
      </c>
      <c r="B9328" t="e">
        <f>Table1[[#This Row],[ÜK]]</f>
        <v>#VALUE!</v>
      </c>
      <c r="C9328" s="3" t="e">
        <f>Table1[[#This Row],[Szla]]</f>
        <v>#VALUE!</v>
      </c>
      <c r="D9328" s="6" t="e">
        <f>Table1[[#This Row],[Kelt_hó]]</f>
        <v>#VALUE!</v>
      </c>
      <c r="E9328" t="e">
        <f>Table1[[#This Row],[Vevő]]</f>
        <v>#VALUE!</v>
      </c>
      <c r="F9328" t="e">
        <f>Table1[[#This Row],[Termékkör]]</f>
        <v>#VALUE!</v>
      </c>
      <c r="G9328" s="4" t="e">
        <f>Table1[[#This Row],[SzumElad]]</f>
        <v>#VALUE!</v>
      </c>
      <c r="H9328" s="7" t="e">
        <f>Table1[[#This Row],[Jut_%]]</f>
        <v>#VALUE!</v>
      </c>
      <c r="I9328" s="4" t="e">
        <f>Table1[[#This Row],[Jut]]</f>
        <v>#VALUE!</v>
      </c>
      <c r="J9328" s="4" t="e">
        <f>Table1[[#This Row],[Column1]]</f>
        <v>#VALUE!</v>
      </c>
    </row>
    <row r="9329" spans="1:10" hidden="1" x14ac:dyDescent="0.3">
      <c r="A9329" s="2" t="e">
        <f>Table1[[#This Row],[Befolyt]]</f>
        <v>#VALUE!</v>
      </c>
      <c r="B9329" t="e">
        <f>Table1[[#This Row],[ÜK]]</f>
        <v>#VALUE!</v>
      </c>
      <c r="C9329" s="3" t="e">
        <f>Table1[[#This Row],[Szla]]</f>
        <v>#VALUE!</v>
      </c>
      <c r="D9329" s="6" t="e">
        <f>Table1[[#This Row],[Kelt_hó]]</f>
        <v>#VALUE!</v>
      </c>
      <c r="E9329" t="e">
        <f>Table1[[#This Row],[Vevő]]</f>
        <v>#VALUE!</v>
      </c>
      <c r="F9329" t="e">
        <f>Table1[[#This Row],[Termékkör]]</f>
        <v>#VALUE!</v>
      </c>
      <c r="G9329" s="4" t="e">
        <f>Table1[[#This Row],[SzumElad]]</f>
        <v>#VALUE!</v>
      </c>
      <c r="H9329" s="7" t="e">
        <f>Table1[[#This Row],[Jut_%]]</f>
        <v>#VALUE!</v>
      </c>
      <c r="I9329" s="4" t="e">
        <f>Table1[[#This Row],[Jut]]</f>
        <v>#VALUE!</v>
      </c>
      <c r="J9329" s="4" t="e">
        <f>Table1[[#This Row],[Column1]]</f>
        <v>#VALUE!</v>
      </c>
    </row>
    <row r="9330" spans="1:10" hidden="1" x14ac:dyDescent="0.3">
      <c r="A9330" s="2" t="e">
        <f>Table1[[#This Row],[Befolyt]]</f>
        <v>#VALUE!</v>
      </c>
      <c r="B9330" t="e">
        <f>Table1[[#This Row],[ÜK]]</f>
        <v>#VALUE!</v>
      </c>
      <c r="C9330" s="3" t="e">
        <f>Table1[[#This Row],[Szla]]</f>
        <v>#VALUE!</v>
      </c>
      <c r="D9330" s="6" t="e">
        <f>Table1[[#This Row],[Kelt_hó]]</f>
        <v>#VALUE!</v>
      </c>
      <c r="E9330" t="e">
        <f>Table1[[#This Row],[Vevő]]</f>
        <v>#VALUE!</v>
      </c>
      <c r="F9330" t="e">
        <f>Table1[[#This Row],[Termékkör]]</f>
        <v>#VALUE!</v>
      </c>
      <c r="G9330" s="4" t="e">
        <f>Table1[[#This Row],[SzumElad]]</f>
        <v>#VALUE!</v>
      </c>
      <c r="H9330" s="7" t="e">
        <f>Table1[[#This Row],[Jut_%]]</f>
        <v>#VALUE!</v>
      </c>
      <c r="I9330" s="4" t="e">
        <f>Table1[[#This Row],[Jut]]</f>
        <v>#VALUE!</v>
      </c>
      <c r="J9330" s="4" t="e">
        <f>Table1[[#This Row],[Column1]]</f>
        <v>#VALUE!</v>
      </c>
    </row>
    <row r="9331" spans="1:10" hidden="1" x14ac:dyDescent="0.3">
      <c r="A9331" s="2" t="e">
        <f>Table1[[#This Row],[Befolyt]]</f>
        <v>#VALUE!</v>
      </c>
      <c r="B9331" t="e">
        <f>Table1[[#This Row],[ÜK]]</f>
        <v>#VALUE!</v>
      </c>
      <c r="C9331" s="3" t="e">
        <f>Table1[[#This Row],[Szla]]</f>
        <v>#VALUE!</v>
      </c>
      <c r="D9331" s="6" t="e">
        <f>Table1[[#This Row],[Kelt_hó]]</f>
        <v>#VALUE!</v>
      </c>
      <c r="E9331" t="e">
        <f>Table1[[#This Row],[Vevő]]</f>
        <v>#VALUE!</v>
      </c>
      <c r="F9331" t="e">
        <f>Table1[[#This Row],[Termékkör]]</f>
        <v>#VALUE!</v>
      </c>
      <c r="G9331" s="4" t="e">
        <f>Table1[[#This Row],[SzumElad]]</f>
        <v>#VALUE!</v>
      </c>
      <c r="H9331" s="7" t="e">
        <f>Table1[[#This Row],[Jut_%]]</f>
        <v>#VALUE!</v>
      </c>
      <c r="I9331" s="4" t="e">
        <f>Table1[[#This Row],[Jut]]</f>
        <v>#VALUE!</v>
      </c>
      <c r="J9331" s="4" t="e">
        <f>Table1[[#This Row],[Column1]]</f>
        <v>#VALUE!</v>
      </c>
    </row>
    <row r="9332" spans="1:10" hidden="1" x14ac:dyDescent="0.3">
      <c r="A9332" s="2" t="e">
        <f>Table1[[#This Row],[Befolyt]]</f>
        <v>#VALUE!</v>
      </c>
      <c r="B9332" t="e">
        <f>Table1[[#This Row],[ÜK]]</f>
        <v>#VALUE!</v>
      </c>
      <c r="C9332" s="3" t="e">
        <f>Table1[[#This Row],[Szla]]</f>
        <v>#VALUE!</v>
      </c>
      <c r="D9332" s="6" t="e">
        <f>Table1[[#This Row],[Kelt_hó]]</f>
        <v>#VALUE!</v>
      </c>
      <c r="E9332" t="e">
        <f>Table1[[#This Row],[Vevő]]</f>
        <v>#VALUE!</v>
      </c>
      <c r="F9332" t="e">
        <f>Table1[[#This Row],[Termékkör]]</f>
        <v>#VALUE!</v>
      </c>
      <c r="G9332" s="4" t="e">
        <f>Table1[[#This Row],[SzumElad]]</f>
        <v>#VALUE!</v>
      </c>
      <c r="H9332" s="7" t="e">
        <f>Table1[[#This Row],[Jut_%]]</f>
        <v>#VALUE!</v>
      </c>
      <c r="I9332" s="4" t="e">
        <f>Table1[[#This Row],[Jut]]</f>
        <v>#VALUE!</v>
      </c>
      <c r="J9332" s="4" t="e">
        <f>Table1[[#This Row],[Column1]]</f>
        <v>#VALUE!</v>
      </c>
    </row>
    <row r="9333" spans="1:10" hidden="1" x14ac:dyDescent="0.3">
      <c r="A9333" s="2" t="e">
        <f>Table1[[#This Row],[Befolyt]]</f>
        <v>#VALUE!</v>
      </c>
      <c r="B9333" t="e">
        <f>Table1[[#This Row],[ÜK]]</f>
        <v>#VALUE!</v>
      </c>
      <c r="C9333" s="3" t="e">
        <f>Table1[[#This Row],[Szla]]</f>
        <v>#VALUE!</v>
      </c>
      <c r="D9333" s="6" t="e">
        <f>Table1[[#This Row],[Kelt_hó]]</f>
        <v>#VALUE!</v>
      </c>
      <c r="E9333" t="e">
        <f>Table1[[#This Row],[Vevő]]</f>
        <v>#VALUE!</v>
      </c>
      <c r="F9333" t="e">
        <f>Table1[[#This Row],[Termékkör]]</f>
        <v>#VALUE!</v>
      </c>
      <c r="G9333" s="4" t="e">
        <f>Table1[[#This Row],[SzumElad]]</f>
        <v>#VALUE!</v>
      </c>
      <c r="H9333" s="7" t="e">
        <f>Table1[[#This Row],[Jut_%]]</f>
        <v>#VALUE!</v>
      </c>
      <c r="I9333" s="4" t="e">
        <f>Table1[[#This Row],[Jut]]</f>
        <v>#VALUE!</v>
      </c>
      <c r="J9333" s="4" t="e">
        <f>Table1[[#This Row],[Column1]]</f>
        <v>#VALUE!</v>
      </c>
    </row>
    <row r="9334" spans="1:10" hidden="1" x14ac:dyDescent="0.3">
      <c r="A9334" s="2" t="e">
        <f>Table1[[#This Row],[Befolyt]]</f>
        <v>#VALUE!</v>
      </c>
      <c r="B9334" t="e">
        <f>Table1[[#This Row],[ÜK]]</f>
        <v>#VALUE!</v>
      </c>
      <c r="C9334" s="3" t="e">
        <f>Table1[[#This Row],[Szla]]</f>
        <v>#VALUE!</v>
      </c>
      <c r="D9334" s="6" t="e">
        <f>Table1[[#This Row],[Kelt_hó]]</f>
        <v>#VALUE!</v>
      </c>
      <c r="E9334" t="e">
        <f>Table1[[#This Row],[Vevő]]</f>
        <v>#VALUE!</v>
      </c>
      <c r="F9334" t="e">
        <f>Table1[[#This Row],[Termékkör]]</f>
        <v>#VALUE!</v>
      </c>
      <c r="G9334" s="4" t="e">
        <f>Table1[[#This Row],[SzumElad]]</f>
        <v>#VALUE!</v>
      </c>
      <c r="H9334" s="7" t="e">
        <f>Table1[[#This Row],[Jut_%]]</f>
        <v>#VALUE!</v>
      </c>
      <c r="I9334" s="4" t="e">
        <f>Table1[[#This Row],[Jut]]</f>
        <v>#VALUE!</v>
      </c>
      <c r="J9334" s="4" t="e">
        <f>Table1[[#This Row],[Column1]]</f>
        <v>#VALUE!</v>
      </c>
    </row>
    <row r="9335" spans="1:10" hidden="1" x14ac:dyDescent="0.3">
      <c r="A9335" s="2" t="e">
        <f>Table1[[#This Row],[Befolyt]]</f>
        <v>#VALUE!</v>
      </c>
      <c r="B9335" t="e">
        <f>Table1[[#This Row],[ÜK]]</f>
        <v>#VALUE!</v>
      </c>
      <c r="C9335" s="3" t="e">
        <f>Table1[[#This Row],[Szla]]</f>
        <v>#VALUE!</v>
      </c>
      <c r="D9335" s="6" t="e">
        <f>Table1[[#This Row],[Kelt_hó]]</f>
        <v>#VALUE!</v>
      </c>
      <c r="E9335" t="e">
        <f>Table1[[#This Row],[Vevő]]</f>
        <v>#VALUE!</v>
      </c>
      <c r="F9335" t="e">
        <f>Table1[[#This Row],[Termékkör]]</f>
        <v>#VALUE!</v>
      </c>
      <c r="G9335" s="4" t="e">
        <f>Table1[[#This Row],[SzumElad]]</f>
        <v>#VALUE!</v>
      </c>
      <c r="H9335" s="7" t="e">
        <f>Table1[[#This Row],[Jut_%]]</f>
        <v>#VALUE!</v>
      </c>
      <c r="I9335" s="4" t="e">
        <f>Table1[[#This Row],[Jut]]</f>
        <v>#VALUE!</v>
      </c>
      <c r="J9335" s="4" t="e">
        <f>Table1[[#This Row],[Column1]]</f>
        <v>#VALUE!</v>
      </c>
    </row>
    <row r="9336" spans="1:10" hidden="1" x14ac:dyDescent="0.3">
      <c r="A9336" s="2" t="e">
        <f>Table1[[#This Row],[Befolyt]]</f>
        <v>#VALUE!</v>
      </c>
      <c r="B9336" t="e">
        <f>Table1[[#This Row],[ÜK]]</f>
        <v>#VALUE!</v>
      </c>
      <c r="C9336" s="3" t="e">
        <f>Table1[[#This Row],[Szla]]</f>
        <v>#VALUE!</v>
      </c>
      <c r="D9336" s="6" t="e">
        <f>Table1[[#This Row],[Kelt_hó]]</f>
        <v>#VALUE!</v>
      </c>
      <c r="E9336" t="e">
        <f>Table1[[#This Row],[Vevő]]</f>
        <v>#VALUE!</v>
      </c>
      <c r="F9336" t="e">
        <f>Table1[[#This Row],[Termékkör]]</f>
        <v>#VALUE!</v>
      </c>
      <c r="G9336" s="4" t="e">
        <f>Table1[[#This Row],[SzumElad]]</f>
        <v>#VALUE!</v>
      </c>
      <c r="H9336" s="7" t="e">
        <f>Table1[[#This Row],[Jut_%]]</f>
        <v>#VALUE!</v>
      </c>
      <c r="I9336" s="4" t="e">
        <f>Table1[[#This Row],[Jut]]</f>
        <v>#VALUE!</v>
      </c>
      <c r="J9336" s="4" t="e">
        <f>Table1[[#This Row],[Column1]]</f>
        <v>#VALUE!</v>
      </c>
    </row>
    <row r="9337" spans="1:10" hidden="1" x14ac:dyDescent="0.3">
      <c r="A9337" s="2" t="e">
        <f>Table1[[#This Row],[Befolyt]]</f>
        <v>#VALUE!</v>
      </c>
      <c r="B9337" t="e">
        <f>Table1[[#This Row],[ÜK]]</f>
        <v>#VALUE!</v>
      </c>
      <c r="C9337" s="3" t="e">
        <f>Table1[[#This Row],[Szla]]</f>
        <v>#VALUE!</v>
      </c>
      <c r="D9337" s="6" t="e">
        <f>Table1[[#This Row],[Kelt_hó]]</f>
        <v>#VALUE!</v>
      </c>
      <c r="E9337" t="e">
        <f>Table1[[#This Row],[Vevő]]</f>
        <v>#VALUE!</v>
      </c>
      <c r="F9337" t="e">
        <f>Table1[[#This Row],[Termékkör]]</f>
        <v>#VALUE!</v>
      </c>
      <c r="G9337" s="4" t="e">
        <f>Table1[[#This Row],[SzumElad]]</f>
        <v>#VALUE!</v>
      </c>
      <c r="H9337" s="7" t="e">
        <f>Table1[[#This Row],[Jut_%]]</f>
        <v>#VALUE!</v>
      </c>
      <c r="I9337" s="4" t="e">
        <f>Table1[[#This Row],[Jut]]</f>
        <v>#VALUE!</v>
      </c>
      <c r="J9337" s="4" t="e">
        <f>Table1[[#This Row],[Column1]]</f>
        <v>#VALUE!</v>
      </c>
    </row>
    <row r="9338" spans="1:10" hidden="1" x14ac:dyDescent="0.3">
      <c r="A9338" s="2" t="e">
        <f>Table1[[#This Row],[Befolyt]]</f>
        <v>#VALUE!</v>
      </c>
      <c r="B9338" t="e">
        <f>Table1[[#This Row],[ÜK]]</f>
        <v>#VALUE!</v>
      </c>
      <c r="C9338" s="3" t="e">
        <f>Table1[[#This Row],[Szla]]</f>
        <v>#VALUE!</v>
      </c>
      <c r="D9338" s="6" t="e">
        <f>Table1[[#This Row],[Kelt_hó]]</f>
        <v>#VALUE!</v>
      </c>
      <c r="E9338" t="e">
        <f>Table1[[#This Row],[Vevő]]</f>
        <v>#VALUE!</v>
      </c>
      <c r="F9338" t="e">
        <f>Table1[[#This Row],[Termékkör]]</f>
        <v>#VALUE!</v>
      </c>
      <c r="G9338" s="4" t="e">
        <f>Table1[[#This Row],[SzumElad]]</f>
        <v>#VALUE!</v>
      </c>
      <c r="H9338" s="7" t="e">
        <f>Table1[[#This Row],[Jut_%]]</f>
        <v>#VALUE!</v>
      </c>
      <c r="I9338" s="4" t="e">
        <f>Table1[[#This Row],[Jut]]</f>
        <v>#VALUE!</v>
      </c>
      <c r="J9338" s="4" t="e">
        <f>Table1[[#This Row],[Column1]]</f>
        <v>#VALUE!</v>
      </c>
    </row>
    <row r="9339" spans="1:10" hidden="1" x14ac:dyDescent="0.3">
      <c r="A9339" s="2" t="e">
        <f>Table1[[#This Row],[Befolyt]]</f>
        <v>#VALUE!</v>
      </c>
      <c r="B9339" t="e">
        <f>Table1[[#This Row],[ÜK]]</f>
        <v>#VALUE!</v>
      </c>
      <c r="C9339" s="3" t="e">
        <f>Table1[[#This Row],[Szla]]</f>
        <v>#VALUE!</v>
      </c>
      <c r="D9339" s="6" t="e">
        <f>Table1[[#This Row],[Kelt_hó]]</f>
        <v>#VALUE!</v>
      </c>
      <c r="E9339" t="e">
        <f>Table1[[#This Row],[Vevő]]</f>
        <v>#VALUE!</v>
      </c>
      <c r="F9339" t="e">
        <f>Table1[[#This Row],[Termékkör]]</f>
        <v>#VALUE!</v>
      </c>
      <c r="G9339" s="4" t="e">
        <f>Table1[[#This Row],[SzumElad]]</f>
        <v>#VALUE!</v>
      </c>
      <c r="H9339" s="7" t="e">
        <f>Table1[[#This Row],[Jut_%]]</f>
        <v>#VALUE!</v>
      </c>
      <c r="I9339" s="4" t="e">
        <f>Table1[[#This Row],[Jut]]</f>
        <v>#VALUE!</v>
      </c>
      <c r="J9339" s="4" t="e">
        <f>Table1[[#This Row],[Column1]]</f>
        <v>#VALUE!</v>
      </c>
    </row>
    <row r="9340" spans="1:10" hidden="1" x14ac:dyDescent="0.3">
      <c r="A9340" s="2" t="e">
        <f>Table1[[#This Row],[Befolyt]]</f>
        <v>#VALUE!</v>
      </c>
      <c r="B9340" t="e">
        <f>Table1[[#This Row],[ÜK]]</f>
        <v>#VALUE!</v>
      </c>
      <c r="C9340" s="3" t="e">
        <f>Table1[[#This Row],[Szla]]</f>
        <v>#VALUE!</v>
      </c>
      <c r="D9340" s="6" t="e">
        <f>Table1[[#This Row],[Kelt_hó]]</f>
        <v>#VALUE!</v>
      </c>
      <c r="E9340" t="e">
        <f>Table1[[#This Row],[Vevő]]</f>
        <v>#VALUE!</v>
      </c>
      <c r="F9340" t="e">
        <f>Table1[[#This Row],[Termékkör]]</f>
        <v>#VALUE!</v>
      </c>
      <c r="G9340" s="4" t="e">
        <f>Table1[[#This Row],[SzumElad]]</f>
        <v>#VALUE!</v>
      </c>
      <c r="H9340" s="7" t="e">
        <f>Table1[[#This Row],[Jut_%]]</f>
        <v>#VALUE!</v>
      </c>
      <c r="I9340" s="4" t="e">
        <f>Table1[[#This Row],[Jut]]</f>
        <v>#VALUE!</v>
      </c>
      <c r="J9340" s="4" t="e">
        <f>Table1[[#This Row],[Column1]]</f>
        <v>#VALUE!</v>
      </c>
    </row>
    <row r="9341" spans="1:10" hidden="1" x14ac:dyDescent="0.3">
      <c r="A9341" s="2" t="e">
        <f>Table1[[#This Row],[Befolyt]]</f>
        <v>#VALUE!</v>
      </c>
      <c r="B9341" t="e">
        <f>Table1[[#This Row],[ÜK]]</f>
        <v>#VALUE!</v>
      </c>
      <c r="C9341" s="3" t="e">
        <f>Table1[[#This Row],[Szla]]</f>
        <v>#VALUE!</v>
      </c>
      <c r="D9341" s="6" t="e">
        <f>Table1[[#This Row],[Kelt_hó]]</f>
        <v>#VALUE!</v>
      </c>
      <c r="E9341" t="e">
        <f>Table1[[#This Row],[Vevő]]</f>
        <v>#VALUE!</v>
      </c>
      <c r="F9341" t="e">
        <f>Table1[[#This Row],[Termékkör]]</f>
        <v>#VALUE!</v>
      </c>
      <c r="G9341" s="4" t="e">
        <f>Table1[[#This Row],[SzumElad]]</f>
        <v>#VALUE!</v>
      </c>
      <c r="H9341" s="7" t="e">
        <f>Table1[[#This Row],[Jut_%]]</f>
        <v>#VALUE!</v>
      </c>
      <c r="I9341" s="4" t="e">
        <f>Table1[[#This Row],[Jut]]</f>
        <v>#VALUE!</v>
      </c>
      <c r="J9341" s="4" t="e">
        <f>Table1[[#This Row],[Column1]]</f>
        <v>#VALUE!</v>
      </c>
    </row>
    <row r="9342" spans="1:10" hidden="1" x14ac:dyDescent="0.3">
      <c r="A9342" s="2" t="e">
        <f>Table1[[#This Row],[Befolyt]]</f>
        <v>#VALUE!</v>
      </c>
      <c r="B9342" t="e">
        <f>Table1[[#This Row],[ÜK]]</f>
        <v>#VALUE!</v>
      </c>
      <c r="C9342" s="3" t="e">
        <f>Table1[[#This Row],[Szla]]</f>
        <v>#VALUE!</v>
      </c>
      <c r="D9342" s="6" t="e">
        <f>Table1[[#This Row],[Kelt_hó]]</f>
        <v>#VALUE!</v>
      </c>
      <c r="E9342" t="e">
        <f>Table1[[#This Row],[Vevő]]</f>
        <v>#VALUE!</v>
      </c>
      <c r="F9342" t="e">
        <f>Table1[[#This Row],[Termékkör]]</f>
        <v>#VALUE!</v>
      </c>
      <c r="G9342" s="4" t="e">
        <f>Table1[[#This Row],[SzumElad]]</f>
        <v>#VALUE!</v>
      </c>
      <c r="H9342" s="7" t="e">
        <f>Table1[[#This Row],[Jut_%]]</f>
        <v>#VALUE!</v>
      </c>
      <c r="I9342" s="4" t="e">
        <f>Table1[[#This Row],[Jut]]</f>
        <v>#VALUE!</v>
      </c>
      <c r="J9342" s="4" t="e">
        <f>Table1[[#This Row],[Column1]]</f>
        <v>#VALUE!</v>
      </c>
    </row>
    <row r="9343" spans="1:10" hidden="1" x14ac:dyDescent="0.3">
      <c r="A9343" s="2" t="e">
        <f>Table1[[#This Row],[Befolyt]]</f>
        <v>#VALUE!</v>
      </c>
      <c r="B9343" t="e">
        <f>Table1[[#This Row],[ÜK]]</f>
        <v>#VALUE!</v>
      </c>
      <c r="C9343" s="3" t="e">
        <f>Table1[[#This Row],[Szla]]</f>
        <v>#VALUE!</v>
      </c>
      <c r="D9343" s="6" t="e">
        <f>Table1[[#This Row],[Kelt_hó]]</f>
        <v>#VALUE!</v>
      </c>
      <c r="E9343" t="e">
        <f>Table1[[#This Row],[Vevő]]</f>
        <v>#VALUE!</v>
      </c>
      <c r="F9343" t="e">
        <f>Table1[[#This Row],[Termékkör]]</f>
        <v>#VALUE!</v>
      </c>
      <c r="G9343" s="4" t="e">
        <f>Table1[[#This Row],[SzumElad]]</f>
        <v>#VALUE!</v>
      </c>
      <c r="H9343" s="7" t="e">
        <f>Table1[[#This Row],[Jut_%]]</f>
        <v>#VALUE!</v>
      </c>
      <c r="I9343" s="4" t="e">
        <f>Table1[[#This Row],[Jut]]</f>
        <v>#VALUE!</v>
      </c>
      <c r="J9343" s="4" t="e">
        <f>Table1[[#This Row],[Column1]]</f>
        <v>#VALUE!</v>
      </c>
    </row>
    <row r="9344" spans="1:10" hidden="1" x14ac:dyDescent="0.3">
      <c r="A9344" s="2" t="e">
        <f>Table1[[#This Row],[Befolyt]]</f>
        <v>#VALUE!</v>
      </c>
      <c r="B9344" t="e">
        <f>Table1[[#This Row],[ÜK]]</f>
        <v>#VALUE!</v>
      </c>
      <c r="C9344" s="3" t="e">
        <f>Table1[[#This Row],[Szla]]</f>
        <v>#VALUE!</v>
      </c>
      <c r="D9344" s="6" t="e">
        <f>Table1[[#This Row],[Kelt_hó]]</f>
        <v>#VALUE!</v>
      </c>
      <c r="E9344" t="e">
        <f>Table1[[#This Row],[Vevő]]</f>
        <v>#VALUE!</v>
      </c>
      <c r="F9344" t="e">
        <f>Table1[[#This Row],[Termékkör]]</f>
        <v>#VALUE!</v>
      </c>
      <c r="G9344" s="4" t="e">
        <f>Table1[[#This Row],[SzumElad]]</f>
        <v>#VALUE!</v>
      </c>
      <c r="H9344" s="7" t="e">
        <f>Table1[[#This Row],[Jut_%]]</f>
        <v>#VALUE!</v>
      </c>
      <c r="I9344" s="4" t="e">
        <f>Table1[[#This Row],[Jut]]</f>
        <v>#VALUE!</v>
      </c>
      <c r="J9344" s="4" t="e">
        <f>Table1[[#This Row],[Column1]]</f>
        <v>#VALUE!</v>
      </c>
    </row>
    <row r="9345" spans="1:10" hidden="1" x14ac:dyDescent="0.3">
      <c r="A9345" s="2" t="e">
        <f>Table1[[#This Row],[Befolyt]]</f>
        <v>#VALUE!</v>
      </c>
      <c r="B9345" t="e">
        <f>Table1[[#This Row],[ÜK]]</f>
        <v>#VALUE!</v>
      </c>
      <c r="C9345" s="3" t="e">
        <f>Table1[[#This Row],[Szla]]</f>
        <v>#VALUE!</v>
      </c>
      <c r="D9345" s="6" t="e">
        <f>Table1[[#This Row],[Kelt_hó]]</f>
        <v>#VALUE!</v>
      </c>
      <c r="E9345" t="e">
        <f>Table1[[#This Row],[Vevő]]</f>
        <v>#VALUE!</v>
      </c>
      <c r="F9345" t="e">
        <f>Table1[[#This Row],[Termékkör]]</f>
        <v>#VALUE!</v>
      </c>
      <c r="G9345" s="4" t="e">
        <f>Table1[[#This Row],[SzumElad]]</f>
        <v>#VALUE!</v>
      </c>
      <c r="H9345" s="7" t="e">
        <f>Table1[[#This Row],[Jut_%]]</f>
        <v>#VALUE!</v>
      </c>
      <c r="I9345" s="4" t="e">
        <f>Table1[[#This Row],[Jut]]</f>
        <v>#VALUE!</v>
      </c>
      <c r="J9345" s="4" t="e">
        <f>Table1[[#This Row],[Column1]]</f>
        <v>#VALUE!</v>
      </c>
    </row>
    <row r="9346" spans="1:10" hidden="1" x14ac:dyDescent="0.3">
      <c r="A9346" s="2" t="e">
        <f>Table1[[#This Row],[Befolyt]]</f>
        <v>#VALUE!</v>
      </c>
      <c r="B9346" t="e">
        <f>Table1[[#This Row],[ÜK]]</f>
        <v>#VALUE!</v>
      </c>
      <c r="C9346" s="3" t="e">
        <f>Table1[[#This Row],[Szla]]</f>
        <v>#VALUE!</v>
      </c>
      <c r="D9346" s="6" t="e">
        <f>Table1[[#This Row],[Kelt_hó]]</f>
        <v>#VALUE!</v>
      </c>
      <c r="E9346" t="e">
        <f>Table1[[#This Row],[Vevő]]</f>
        <v>#VALUE!</v>
      </c>
      <c r="F9346" t="e">
        <f>Table1[[#This Row],[Termékkör]]</f>
        <v>#VALUE!</v>
      </c>
      <c r="G9346" s="4" t="e">
        <f>Table1[[#This Row],[SzumElad]]</f>
        <v>#VALUE!</v>
      </c>
      <c r="H9346" s="7" t="e">
        <f>Table1[[#This Row],[Jut_%]]</f>
        <v>#VALUE!</v>
      </c>
      <c r="I9346" s="4" t="e">
        <f>Table1[[#This Row],[Jut]]</f>
        <v>#VALUE!</v>
      </c>
      <c r="J9346" s="4" t="e">
        <f>Table1[[#This Row],[Column1]]</f>
        <v>#VALUE!</v>
      </c>
    </row>
    <row r="9347" spans="1:10" hidden="1" x14ac:dyDescent="0.3">
      <c r="A9347" s="2" t="e">
        <f>Table1[[#This Row],[Befolyt]]</f>
        <v>#VALUE!</v>
      </c>
      <c r="B9347" t="e">
        <f>Table1[[#This Row],[ÜK]]</f>
        <v>#VALUE!</v>
      </c>
      <c r="C9347" s="3" t="e">
        <f>Table1[[#This Row],[Szla]]</f>
        <v>#VALUE!</v>
      </c>
      <c r="D9347" s="6" t="e">
        <f>Table1[[#This Row],[Kelt_hó]]</f>
        <v>#VALUE!</v>
      </c>
      <c r="E9347" t="e">
        <f>Table1[[#This Row],[Vevő]]</f>
        <v>#VALUE!</v>
      </c>
      <c r="F9347" t="e">
        <f>Table1[[#This Row],[Termékkör]]</f>
        <v>#VALUE!</v>
      </c>
      <c r="G9347" s="4" t="e">
        <f>Table1[[#This Row],[SzumElad]]</f>
        <v>#VALUE!</v>
      </c>
      <c r="H9347" s="7" t="e">
        <f>Table1[[#This Row],[Jut_%]]</f>
        <v>#VALUE!</v>
      </c>
      <c r="I9347" s="4" t="e">
        <f>Table1[[#This Row],[Jut]]</f>
        <v>#VALUE!</v>
      </c>
      <c r="J9347" s="4" t="e">
        <f>Table1[[#This Row],[Column1]]</f>
        <v>#VALUE!</v>
      </c>
    </row>
    <row r="9348" spans="1:10" hidden="1" x14ac:dyDescent="0.3">
      <c r="A9348" s="2" t="e">
        <f>Table1[[#This Row],[Befolyt]]</f>
        <v>#VALUE!</v>
      </c>
      <c r="B9348" t="e">
        <f>Table1[[#This Row],[ÜK]]</f>
        <v>#VALUE!</v>
      </c>
      <c r="C9348" s="3" t="e">
        <f>Table1[[#This Row],[Szla]]</f>
        <v>#VALUE!</v>
      </c>
      <c r="D9348" s="6" t="e">
        <f>Table1[[#This Row],[Kelt_hó]]</f>
        <v>#VALUE!</v>
      </c>
      <c r="E9348" t="e">
        <f>Table1[[#This Row],[Vevő]]</f>
        <v>#VALUE!</v>
      </c>
      <c r="F9348" t="e">
        <f>Table1[[#This Row],[Termékkör]]</f>
        <v>#VALUE!</v>
      </c>
      <c r="G9348" s="4" t="e">
        <f>Table1[[#This Row],[SzumElad]]</f>
        <v>#VALUE!</v>
      </c>
      <c r="H9348" s="7" t="e">
        <f>Table1[[#This Row],[Jut_%]]</f>
        <v>#VALUE!</v>
      </c>
      <c r="I9348" s="4" t="e">
        <f>Table1[[#This Row],[Jut]]</f>
        <v>#VALUE!</v>
      </c>
      <c r="J9348" s="4" t="e">
        <f>Table1[[#This Row],[Column1]]</f>
        <v>#VALUE!</v>
      </c>
    </row>
    <row r="9349" spans="1:10" hidden="1" x14ac:dyDescent="0.3">
      <c r="A9349" s="2" t="e">
        <f>Table1[[#This Row],[Befolyt]]</f>
        <v>#VALUE!</v>
      </c>
      <c r="B9349" t="e">
        <f>Table1[[#This Row],[ÜK]]</f>
        <v>#VALUE!</v>
      </c>
      <c r="C9349" s="3" t="e">
        <f>Table1[[#This Row],[Szla]]</f>
        <v>#VALUE!</v>
      </c>
      <c r="D9349" s="6" t="e">
        <f>Table1[[#This Row],[Kelt_hó]]</f>
        <v>#VALUE!</v>
      </c>
      <c r="E9349" t="e">
        <f>Table1[[#This Row],[Vevő]]</f>
        <v>#VALUE!</v>
      </c>
      <c r="F9349" t="e">
        <f>Table1[[#This Row],[Termékkör]]</f>
        <v>#VALUE!</v>
      </c>
      <c r="G9349" s="4" t="e">
        <f>Table1[[#This Row],[SzumElad]]</f>
        <v>#VALUE!</v>
      </c>
      <c r="H9349" s="7" t="e">
        <f>Table1[[#This Row],[Jut_%]]</f>
        <v>#VALUE!</v>
      </c>
      <c r="I9349" s="4" t="e">
        <f>Table1[[#This Row],[Jut]]</f>
        <v>#VALUE!</v>
      </c>
      <c r="J9349" s="4" t="e">
        <f>Table1[[#This Row],[Column1]]</f>
        <v>#VALUE!</v>
      </c>
    </row>
    <row r="9350" spans="1:10" hidden="1" x14ac:dyDescent="0.3">
      <c r="A9350" s="2" t="e">
        <f>Table1[[#This Row],[Befolyt]]</f>
        <v>#VALUE!</v>
      </c>
      <c r="B9350" t="e">
        <f>Table1[[#This Row],[ÜK]]</f>
        <v>#VALUE!</v>
      </c>
      <c r="C9350" s="3" t="e">
        <f>Table1[[#This Row],[Szla]]</f>
        <v>#VALUE!</v>
      </c>
      <c r="D9350" s="6" t="e">
        <f>Table1[[#This Row],[Kelt_hó]]</f>
        <v>#VALUE!</v>
      </c>
      <c r="E9350" t="e">
        <f>Table1[[#This Row],[Vevő]]</f>
        <v>#VALUE!</v>
      </c>
      <c r="F9350" t="e">
        <f>Table1[[#This Row],[Termékkör]]</f>
        <v>#VALUE!</v>
      </c>
      <c r="G9350" s="4" t="e">
        <f>Table1[[#This Row],[SzumElad]]</f>
        <v>#VALUE!</v>
      </c>
      <c r="H9350" s="7" t="e">
        <f>Table1[[#This Row],[Jut_%]]</f>
        <v>#VALUE!</v>
      </c>
      <c r="I9350" s="4" t="e">
        <f>Table1[[#This Row],[Jut]]</f>
        <v>#VALUE!</v>
      </c>
      <c r="J9350" s="4" t="e">
        <f>Table1[[#This Row],[Column1]]</f>
        <v>#VALUE!</v>
      </c>
    </row>
    <row r="9351" spans="1:10" hidden="1" x14ac:dyDescent="0.3">
      <c r="A9351" s="2" t="e">
        <f>Table1[[#This Row],[Befolyt]]</f>
        <v>#VALUE!</v>
      </c>
      <c r="B9351" t="e">
        <f>Table1[[#This Row],[ÜK]]</f>
        <v>#VALUE!</v>
      </c>
      <c r="C9351" s="3" t="e">
        <f>Table1[[#This Row],[Szla]]</f>
        <v>#VALUE!</v>
      </c>
      <c r="D9351" s="6" t="e">
        <f>Table1[[#This Row],[Kelt_hó]]</f>
        <v>#VALUE!</v>
      </c>
      <c r="E9351" t="e">
        <f>Table1[[#This Row],[Vevő]]</f>
        <v>#VALUE!</v>
      </c>
      <c r="F9351" t="e">
        <f>Table1[[#This Row],[Termékkör]]</f>
        <v>#VALUE!</v>
      </c>
      <c r="G9351" s="4" t="e">
        <f>Table1[[#This Row],[SzumElad]]</f>
        <v>#VALUE!</v>
      </c>
      <c r="H9351" s="7" t="e">
        <f>Table1[[#This Row],[Jut_%]]</f>
        <v>#VALUE!</v>
      </c>
      <c r="I9351" s="4" t="e">
        <f>Table1[[#This Row],[Jut]]</f>
        <v>#VALUE!</v>
      </c>
      <c r="J9351" s="4" t="e">
        <f>Table1[[#This Row],[Column1]]</f>
        <v>#VALUE!</v>
      </c>
    </row>
    <row r="9352" spans="1:10" hidden="1" x14ac:dyDescent="0.3">
      <c r="A9352" s="2" t="e">
        <f>Table1[[#This Row],[Befolyt]]</f>
        <v>#VALUE!</v>
      </c>
      <c r="B9352" t="e">
        <f>Table1[[#This Row],[ÜK]]</f>
        <v>#VALUE!</v>
      </c>
      <c r="C9352" s="3" t="e">
        <f>Table1[[#This Row],[Szla]]</f>
        <v>#VALUE!</v>
      </c>
      <c r="D9352" s="6" t="e">
        <f>Table1[[#This Row],[Kelt_hó]]</f>
        <v>#VALUE!</v>
      </c>
      <c r="E9352" t="e">
        <f>Table1[[#This Row],[Vevő]]</f>
        <v>#VALUE!</v>
      </c>
      <c r="F9352" t="e">
        <f>Table1[[#This Row],[Termékkör]]</f>
        <v>#VALUE!</v>
      </c>
      <c r="G9352" s="4" t="e">
        <f>Table1[[#This Row],[SzumElad]]</f>
        <v>#VALUE!</v>
      </c>
      <c r="H9352" s="7" t="e">
        <f>Table1[[#This Row],[Jut_%]]</f>
        <v>#VALUE!</v>
      </c>
      <c r="I9352" s="4" t="e">
        <f>Table1[[#This Row],[Jut]]</f>
        <v>#VALUE!</v>
      </c>
      <c r="J9352" s="4" t="e">
        <f>Table1[[#This Row],[Column1]]</f>
        <v>#VALUE!</v>
      </c>
    </row>
    <row r="9353" spans="1:10" hidden="1" x14ac:dyDescent="0.3">
      <c r="A9353" s="2" t="e">
        <f>Table1[[#This Row],[Befolyt]]</f>
        <v>#VALUE!</v>
      </c>
      <c r="B9353" t="e">
        <f>Table1[[#This Row],[ÜK]]</f>
        <v>#VALUE!</v>
      </c>
      <c r="C9353" s="3" t="e">
        <f>Table1[[#This Row],[Szla]]</f>
        <v>#VALUE!</v>
      </c>
      <c r="D9353" s="6" t="e">
        <f>Table1[[#This Row],[Kelt_hó]]</f>
        <v>#VALUE!</v>
      </c>
      <c r="E9353" t="e">
        <f>Table1[[#This Row],[Vevő]]</f>
        <v>#VALUE!</v>
      </c>
      <c r="F9353" t="e">
        <f>Table1[[#This Row],[Termékkör]]</f>
        <v>#VALUE!</v>
      </c>
      <c r="G9353" s="4" t="e">
        <f>Table1[[#This Row],[SzumElad]]</f>
        <v>#VALUE!</v>
      </c>
      <c r="H9353" s="7" t="e">
        <f>Table1[[#This Row],[Jut_%]]</f>
        <v>#VALUE!</v>
      </c>
      <c r="I9353" s="4" t="e">
        <f>Table1[[#This Row],[Jut]]</f>
        <v>#VALUE!</v>
      </c>
      <c r="J9353" s="4" t="e">
        <f>Table1[[#This Row],[Column1]]</f>
        <v>#VALUE!</v>
      </c>
    </row>
    <row r="9354" spans="1:10" hidden="1" x14ac:dyDescent="0.3">
      <c r="A9354" s="2" t="e">
        <f>Table1[[#This Row],[Befolyt]]</f>
        <v>#VALUE!</v>
      </c>
      <c r="B9354" t="e">
        <f>Table1[[#This Row],[ÜK]]</f>
        <v>#VALUE!</v>
      </c>
      <c r="C9354" s="3" t="e">
        <f>Table1[[#This Row],[Szla]]</f>
        <v>#VALUE!</v>
      </c>
      <c r="D9354" s="6" t="e">
        <f>Table1[[#This Row],[Kelt_hó]]</f>
        <v>#VALUE!</v>
      </c>
      <c r="E9354" t="e">
        <f>Table1[[#This Row],[Vevő]]</f>
        <v>#VALUE!</v>
      </c>
      <c r="F9354" t="e">
        <f>Table1[[#This Row],[Termékkör]]</f>
        <v>#VALUE!</v>
      </c>
      <c r="G9354" s="4" t="e">
        <f>Table1[[#This Row],[SzumElad]]</f>
        <v>#VALUE!</v>
      </c>
      <c r="H9354" s="7" t="e">
        <f>Table1[[#This Row],[Jut_%]]</f>
        <v>#VALUE!</v>
      </c>
      <c r="I9354" s="4" t="e">
        <f>Table1[[#This Row],[Jut]]</f>
        <v>#VALUE!</v>
      </c>
      <c r="J9354" s="4" t="e">
        <f>Table1[[#This Row],[Column1]]</f>
        <v>#VALUE!</v>
      </c>
    </row>
    <row r="9355" spans="1:10" hidden="1" x14ac:dyDescent="0.3">
      <c r="A9355" s="2" t="e">
        <f>Table1[[#This Row],[Befolyt]]</f>
        <v>#VALUE!</v>
      </c>
      <c r="B9355" t="e">
        <f>Table1[[#This Row],[ÜK]]</f>
        <v>#VALUE!</v>
      </c>
      <c r="C9355" s="3" t="e">
        <f>Table1[[#This Row],[Szla]]</f>
        <v>#VALUE!</v>
      </c>
      <c r="D9355" s="6" t="e">
        <f>Table1[[#This Row],[Kelt_hó]]</f>
        <v>#VALUE!</v>
      </c>
      <c r="E9355" t="e">
        <f>Table1[[#This Row],[Vevő]]</f>
        <v>#VALUE!</v>
      </c>
      <c r="F9355" t="e">
        <f>Table1[[#This Row],[Termékkör]]</f>
        <v>#VALUE!</v>
      </c>
      <c r="G9355" s="4" t="e">
        <f>Table1[[#This Row],[SzumElad]]</f>
        <v>#VALUE!</v>
      </c>
      <c r="H9355" s="7" t="e">
        <f>Table1[[#This Row],[Jut_%]]</f>
        <v>#VALUE!</v>
      </c>
      <c r="I9355" s="4" t="e">
        <f>Table1[[#This Row],[Jut]]</f>
        <v>#VALUE!</v>
      </c>
      <c r="J9355" s="4" t="e">
        <f>Table1[[#This Row],[Column1]]</f>
        <v>#VALUE!</v>
      </c>
    </row>
    <row r="9356" spans="1:10" hidden="1" x14ac:dyDescent="0.3">
      <c r="A9356" s="2" t="e">
        <f>Table1[[#This Row],[Befolyt]]</f>
        <v>#VALUE!</v>
      </c>
      <c r="B9356" t="e">
        <f>Table1[[#This Row],[ÜK]]</f>
        <v>#VALUE!</v>
      </c>
      <c r="C9356" s="3" t="e">
        <f>Table1[[#This Row],[Szla]]</f>
        <v>#VALUE!</v>
      </c>
      <c r="D9356" s="6" t="e">
        <f>Table1[[#This Row],[Kelt_hó]]</f>
        <v>#VALUE!</v>
      </c>
      <c r="E9356" t="e">
        <f>Table1[[#This Row],[Vevő]]</f>
        <v>#VALUE!</v>
      </c>
      <c r="F9356" t="e">
        <f>Table1[[#This Row],[Termékkör]]</f>
        <v>#VALUE!</v>
      </c>
      <c r="G9356" s="4" t="e">
        <f>Table1[[#This Row],[SzumElad]]</f>
        <v>#VALUE!</v>
      </c>
      <c r="H9356" s="7" t="e">
        <f>Table1[[#This Row],[Jut_%]]</f>
        <v>#VALUE!</v>
      </c>
      <c r="I9356" s="4" t="e">
        <f>Table1[[#This Row],[Jut]]</f>
        <v>#VALUE!</v>
      </c>
      <c r="J9356" s="4" t="e">
        <f>Table1[[#This Row],[Column1]]</f>
        <v>#VALUE!</v>
      </c>
    </row>
    <row r="9357" spans="1:10" hidden="1" x14ac:dyDescent="0.3">
      <c r="A9357" s="2" t="e">
        <f>Table1[[#This Row],[Befolyt]]</f>
        <v>#VALUE!</v>
      </c>
      <c r="B9357" t="e">
        <f>Table1[[#This Row],[ÜK]]</f>
        <v>#VALUE!</v>
      </c>
      <c r="C9357" s="3" t="e">
        <f>Table1[[#This Row],[Szla]]</f>
        <v>#VALUE!</v>
      </c>
      <c r="D9357" s="6" t="e">
        <f>Table1[[#This Row],[Kelt_hó]]</f>
        <v>#VALUE!</v>
      </c>
      <c r="E9357" t="e">
        <f>Table1[[#This Row],[Vevő]]</f>
        <v>#VALUE!</v>
      </c>
      <c r="F9357" t="e">
        <f>Table1[[#This Row],[Termékkör]]</f>
        <v>#VALUE!</v>
      </c>
      <c r="G9357" s="4" t="e">
        <f>Table1[[#This Row],[SzumElad]]</f>
        <v>#VALUE!</v>
      </c>
      <c r="H9357" s="7" t="e">
        <f>Table1[[#This Row],[Jut_%]]</f>
        <v>#VALUE!</v>
      </c>
      <c r="I9357" s="4" t="e">
        <f>Table1[[#This Row],[Jut]]</f>
        <v>#VALUE!</v>
      </c>
      <c r="J9357" s="4" t="e">
        <f>Table1[[#This Row],[Column1]]</f>
        <v>#VALUE!</v>
      </c>
    </row>
    <row r="9358" spans="1:10" hidden="1" x14ac:dyDescent="0.3">
      <c r="A9358" s="2" t="e">
        <f>Table1[[#This Row],[Befolyt]]</f>
        <v>#VALUE!</v>
      </c>
      <c r="B9358" t="e">
        <f>Table1[[#This Row],[ÜK]]</f>
        <v>#VALUE!</v>
      </c>
      <c r="C9358" s="3" t="e">
        <f>Table1[[#This Row],[Szla]]</f>
        <v>#VALUE!</v>
      </c>
      <c r="D9358" s="6" t="e">
        <f>Table1[[#This Row],[Kelt_hó]]</f>
        <v>#VALUE!</v>
      </c>
      <c r="E9358" t="e">
        <f>Table1[[#This Row],[Vevő]]</f>
        <v>#VALUE!</v>
      </c>
      <c r="F9358" t="e">
        <f>Table1[[#This Row],[Termékkör]]</f>
        <v>#VALUE!</v>
      </c>
      <c r="G9358" s="4" t="e">
        <f>Table1[[#This Row],[SzumElad]]</f>
        <v>#VALUE!</v>
      </c>
      <c r="H9358" s="7" t="e">
        <f>Table1[[#This Row],[Jut_%]]</f>
        <v>#VALUE!</v>
      </c>
      <c r="I9358" s="4" t="e">
        <f>Table1[[#This Row],[Jut]]</f>
        <v>#VALUE!</v>
      </c>
      <c r="J9358" s="4" t="e">
        <f>Table1[[#This Row],[Column1]]</f>
        <v>#VALUE!</v>
      </c>
    </row>
    <row r="9359" spans="1:10" hidden="1" x14ac:dyDescent="0.3">
      <c r="A9359" s="2" t="e">
        <f>Table1[[#This Row],[Befolyt]]</f>
        <v>#VALUE!</v>
      </c>
      <c r="B9359" t="e">
        <f>Table1[[#This Row],[ÜK]]</f>
        <v>#VALUE!</v>
      </c>
      <c r="C9359" s="3" t="e">
        <f>Table1[[#This Row],[Szla]]</f>
        <v>#VALUE!</v>
      </c>
      <c r="D9359" s="6" t="e">
        <f>Table1[[#This Row],[Kelt_hó]]</f>
        <v>#VALUE!</v>
      </c>
      <c r="E9359" t="e">
        <f>Table1[[#This Row],[Vevő]]</f>
        <v>#VALUE!</v>
      </c>
      <c r="F9359" t="e">
        <f>Table1[[#This Row],[Termékkör]]</f>
        <v>#VALUE!</v>
      </c>
      <c r="G9359" s="4" t="e">
        <f>Table1[[#This Row],[SzumElad]]</f>
        <v>#VALUE!</v>
      </c>
      <c r="H9359" s="7" t="e">
        <f>Table1[[#This Row],[Jut_%]]</f>
        <v>#VALUE!</v>
      </c>
      <c r="I9359" s="4" t="e">
        <f>Table1[[#This Row],[Jut]]</f>
        <v>#VALUE!</v>
      </c>
      <c r="J9359" s="4" t="e">
        <f>Table1[[#This Row],[Column1]]</f>
        <v>#VALUE!</v>
      </c>
    </row>
    <row r="9360" spans="1:10" hidden="1" x14ac:dyDescent="0.3">
      <c r="A9360" s="2" t="e">
        <f>Table1[[#This Row],[Befolyt]]</f>
        <v>#VALUE!</v>
      </c>
      <c r="B9360" t="e">
        <f>Table1[[#This Row],[ÜK]]</f>
        <v>#VALUE!</v>
      </c>
      <c r="C9360" s="3" t="e">
        <f>Table1[[#This Row],[Szla]]</f>
        <v>#VALUE!</v>
      </c>
      <c r="D9360" s="6" t="e">
        <f>Table1[[#This Row],[Kelt_hó]]</f>
        <v>#VALUE!</v>
      </c>
      <c r="E9360" t="e">
        <f>Table1[[#This Row],[Vevő]]</f>
        <v>#VALUE!</v>
      </c>
      <c r="F9360" t="e">
        <f>Table1[[#This Row],[Termékkör]]</f>
        <v>#VALUE!</v>
      </c>
      <c r="G9360" s="4" t="e">
        <f>Table1[[#This Row],[SzumElad]]</f>
        <v>#VALUE!</v>
      </c>
      <c r="H9360" s="7" t="e">
        <f>Table1[[#This Row],[Jut_%]]</f>
        <v>#VALUE!</v>
      </c>
      <c r="I9360" s="4" t="e">
        <f>Table1[[#This Row],[Jut]]</f>
        <v>#VALUE!</v>
      </c>
      <c r="J9360" s="4" t="e">
        <f>Table1[[#This Row],[Column1]]</f>
        <v>#VALUE!</v>
      </c>
    </row>
    <row r="9361" spans="1:10" hidden="1" x14ac:dyDescent="0.3">
      <c r="A9361" s="2" t="e">
        <f>Table1[[#This Row],[Befolyt]]</f>
        <v>#VALUE!</v>
      </c>
      <c r="B9361" t="e">
        <f>Table1[[#This Row],[ÜK]]</f>
        <v>#VALUE!</v>
      </c>
      <c r="C9361" s="3" t="e">
        <f>Table1[[#This Row],[Szla]]</f>
        <v>#VALUE!</v>
      </c>
      <c r="D9361" s="6" t="e">
        <f>Table1[[#This Row],[Kelt_hó]]</f>
        <v>#VALUE!</v>
      </c>
      <c r="E9361" t="e">
        <f>Table1[[#This Row],[Vevő]]</f>
        <v>#VALUE!</v>
      </c>
      <c r="F9361" t="e">
        <f>Table1[[#This Row],[Termékkör]]</f>
        <v>#VALUE!</v>
      </c>
      <c r="G9361" s="4" t="e">
        <f>Table1[[#This Row],[SzumElad]]</f>
        <v>#VALUE!</v>
      </c>
      <c r="H9361" s="7" t="e">
        <f>Table1[[#This Row],[Jut_%]]</f>
        <v>#VALUE!</v>
      </c>
      <c r="I9361" s="4" t="e">
        <f>Table1[[#This Row],[Jut]]</f>
        <v>#VALUE!</v>
      </c>
      <c r="J9361" s="4" t="e">
        <f>Table1[[#This Row],[Column1]]</f>
        <v>#VALUE!</v>
      </c>
    </row>
    <row r="9362" spans="1:10" hidden="1" x14ac:dyDescent="0.3">
      <c r="A9362" s="2" t="e">
        <f>Table1[[#This Row],[Befolyt]]</f>
        <v>#VALUE!</v>
      </c>
      <c r="B9362" t="e">
        <f>Table1[[#This Row],[ÜK]]</f>
        <v>#VALUE!</v>
      </c>
      <c r="C9362" s="3" t="e">
        <f>Table1[[#This Row],[Szla]]</f>
        <v>#VALUE!</v>
      </c>
      <c r="D9362" s="6" t="e">
        <f>Table1[[#This Row],[Kelt_hó]]</f>
        <v>#VALUE!</v>
      </c>
      <c r="E9362" t="e">
        <f>Table1[[#This Row],[Vevő]]</f>
        <v>#VALUE!</v>
      </c>
      <c r="F9362" t="e">
        <f>Table1[[#This Row],[Termékkör]]</f>
        <v>#VALUE!</v>
      </c>
      <c r="G9362" s="4" t="e">
        <f>Table1[[#This Row],[SzumElad]]</f>
        <v>#VALUE!</v>
      </c>
      <c r="H9362" s="7" t="e">
        <f>Table1[[#This Row],[Jut_%]]</f>
        <v>#VALUE!</v>
      </c>
      <c r="I9362" s="4" t="e">
        <f>Table1[[#This Row],[Jut]]</f>
        <v>#VALUE!</v>
      </c>
      <c r="J9362" s="4" t="e">
        <f>Table1[[#This Row],[Column1]]</f>
        <v>#VALUE!</v>
      </c>
    </row>
    <row r="9363" spans="1:10" hidden="1" x14ac:dyDescent="0.3">
      <c r="A9363" s="2" t="e">
        <f>Table1[[#This Row],[Befolyt]]</f>
        <v>#VALUE!</v>
      </c>
      <c r="B9363" t="e">
        <f>Table1[[#This Row],[ÜK]]</f>
        <v>#VALUE!</v>
      </c>
      <c r="C9363" s="3" t="e">
        <f>Table1[[#This Row],[Szla]]</f>
        <v>#VALUE!</v>
      </c>
      <c r="D9363" s="6" t="e">
        <f>Table1[[#This Row],[Kelt_hó]]</f>
        <v>#VALUE!</v>
      </c>
      <c r="E9363" t="e">
        <f>Table1[[#This Row],[Vevő]]</f>
        <v>#VALUE!</v>
      </c>
      <c r="F9363" t="e">
        <f>Table1[[#This Row],[Termékkör]]</f>
        <v>#VALUE!</v>
      </c>
      <c r="G9363" s="4" t="e">
        <f>Table1[[#This Row],[SzumElad]]</f>
        <v>#VALUE!</v>
      </c>
      <c r="H9363" s="7" t="e">
        <f>Table1[[#This Row],[Jut_%]]</f>
        <v>#VALUE!</v>
      </c>
      <c r="I9363" s="4" t="e">
        <f>Table1[[#This Row],[Jut]]</f>
        <v>#VALUE!</v>
      </c>
      <c r="J9363" s="4" t="e">
        <f>Table1[[#This Row],[Column1]]</f>
        <v>#VALUE!</v>
      </c>
    </row>
    <row r="9364" spans="1:10" hidden="1" x14ac:dyDescent="0.3">
      <c r="A9364" s="2" t="e">
        <f>Table1[[#This Row],[Befolyt]]</f>
        <v>#VALUE!</v>
      </c>
      <c r="B9364" t="e">
        <f>Table1[[#This Row],[ÜK]]</f>
        <v>#VALUE!</v>
      </c>
      <c r="C9364" s="3" t="e">
        <f>Table1[[#This Row],[Szla]]</f>
        <v>#VALUE!</v>
      </c>
      <c r="D9364" s="6" t="e">
        <f>Table1[[#This Row],[Kelt_hó]]</f>
        <v>#VALUE!</v>
      </c>
      <c r="E9364" t="e">
        <f>Table1[[#This Row],[Vevő]]</f>
        <v>#VALUE!</v>
      </c>
      <c r="F9364" t="e">
        <f>Table1[[#This Row],[Termékkör]]</f>
        <v>#VALUE!</v>
      </c>
      <c r="G9364" s="4" t="e">
        <f>Table1[[#This Row],[SzumElad]]</f>
        <v>#VALUE!</v>
      </c>
      <c r="H9364" s="7" t="e">
        <f>Table1[[#This Row],[Jut_%]]</f>
        <v>#VALUE!</v>
      </c>
      <c r="I9364" s="4" t="e">
        <f>Table1[[#This Row],[Jut]]</f>
        <v>#VALUE!</v>
      </c>
      <c r="J9364" s="4" t="e">
        <f>Table1[[#This Row],[Column1]]</f>
        <v>#VALUE!</v>
      </c>
    </row>
    <row r="9365" spans="1:10" hidden="1" x14ac:dyDescent="0.3">
      <c r="A9365" s="2" t="e">
        <f>Table1[[#This Row],[Befolyt]]</f>
        <v>#VALUE!</v>
      </c>
      <c r="B9365" t="e">
        <f>Table1[[#This Row],[ÜK]]</f>
        <v>#VALUE!</v>
      </c>
      <c r="C9365" s="3" t="e">
        <f>Table1[[#This Row],[Szla]]</f>
        <v>#VALUE!</v>
      </c>
      <c r="D9365" s="6" t="e">
        <f>Table1[[#This Row],[Kelt_hó]]</f>
        <v>#VALUE!</v>
      </c>
      <c r="E9365" t="e">
        <f>Table1[[#This Row],[Vevő]]</f>
        <v>#VALUE!</v>
      </c>
      <c r="F9365" t="e">
        <f>Table1[[#This Row],[Termékkör]]</f>
        <v>#VALUE!</v>
      </c>
      <c r="G9365" s="4" t="e">
        <f>Table1[[#This Row],[SzumElad]]</f>
        <v>#VALUE!</v>
      </c>
      <c r="H9365" s="7" t="e">
        <f>Table1[[#This Row],[Jut_%]]</f>
        <v>#VALUE!</v>
      </c>
      <c r="I9365" s="4" t="e">
        <f>Table1[[#This Row],[Jut]]</f>
        <v>#VALUE!</v>
      </c>
      <c r="J9365" s="4" t="e">
        <f>Table1[[#This Row],[Column1]]</f>
        <v>#VALUE!</v>
      </c>
    </row>
    <row r="9366" spans="1:10" hidden="1" x14ac:dyDescent="0.3">
      <c r="A9366" s="2" t="e">
        <f>Table1[[#This Row],[Befolyt]]</f>
        <v>#VALUE!</v>
      </c>
      <c r="B9366" t="e">
        <f>Table1[[#This Row],[ÜK]]</f>
        <v>#VALUE!</v>
      </c>
      <c r="C9366" s="3" t="e">
        <f>Table1[[#This Row],[Szla]]</f>
        <v>#VALUE!</v>
      </c>
      <c r="D9366" s="6" t="e">
        <f>Table1[[#This Row],[Kelt_hó]]</f>
        <v>#VALUE!</v>
      </c>
      <c r="E9366" t="e">
        <f>Table1[[#This Row],[Vevő]]</f>
        <v>#VALUE!</v>
      </c>
      <c r="F9366" t="e">
        <f>Table1[[#This Row],[Termékkör]]</f>
        <v>#VALUE!</v>
      </c>
      <c r="G9366" s="4" t="e">
        <f>Table1[[#This Row],[SzumElad]]</f>
        <v>#VALUE!</v>
      </c>
      <c r="H9366" s="7" t="e">
        <f>Table1[[#This Row],[Jut_%]]</f>
        <v>#VALUE!</v>
      </c>
      <c r="I9366" s="4" t="e">
        <f>Table1[[#This Row],[Jut]]</f>
        <v>#VALUE!</v>
      </c>
      <c r="J9366" s="4" t="e">
        <f>Table1[[#This Row],[Column1]]</f>
        <v>#VALUE!</v>
      </c>
    </row>
    <row r="9367" spans="1:10" hidden="1" x14ac:dyDescent="0.3">
      <c r="A9367" s="2" t="e">
        <f>Table1[[#This Row],[Befolyt]]</f>
        <v>#VALUE!</v>
      </c>
      <c r="B9367" t="e">
        <f>Table1[[#This Row],[ÜK]]</f>
        <v>#VALUE!</v>
      </c>
      <c r="C9367" s="3" t="e">
        <f>Table1[[#This Row],[Szla]]</f>
        <v>#VALUE!</v>
      </c>
      <c r="D9367" s="6" t="e">
        <f>Table1[[#This Row],[Kelt_hó]]</f>
        <v>#VALUE!</v>
      </c>
      <c r="E9367" t="e">
        <f>Table1[[#This Row],[Vevő]]</f>
        <v>#VALUE!</v>
      </c>
      <c r="F9367" t="e">
        <f>Table1[[#This Row],[Termékkör]]</f>
        <v>#VALUE!</v>
      </c>
      <c r="G9367" s="4" t="e">
        <f>Table1[[#This Row],[SzumElad]]</f>
        <v>#VALUE!</v>
      </c>
      <c r="H9367" s="7" t="e">
        <f>Table1[[#This Row],[Jut_%]]</f>
        <v>#VALUE!</v>
      </c>
      <c r="I9367" s="4" t="e">
        <f>Table1[[#This Row],[Jut]]</f>
        <v>#VALUE!</v>
      </c>
      <c r="J9367" s="4" t="e">
        <f>Table1[[#This Row],[Column1]]</f>
        <v>#VALUE!</v>
      </c>
    </row>
    <row r="9368" spans="1:10" hidden="1" x14ac:dyDescent="0.3">
      <c r="A9368" s="2" t="e">
        <f>Table1[[#This Row],[Befolyt]]</f>
        <v>#VALUE!</v>
      </c>
      <c r="B9368" t="e">
        <f>Table1[[#This Row],[ÜK]]</f>
        <v>#VALUE!</v>
      </c>
      <c r="C9368" s="3" t="e">
        <f>Table1[[#This Row],[Szla]]</f>
        <v>#VALUE!</v>
      </c>
      <c r="D9368" s="6" t="e">
        <f>Table1[[#This Row],[Kelt_hó]]</f>
        <v>#VALUE!</v>
      </c>
      <c r="E9368" t="e">
        <f>Table1[[#This Row],[Vevő]]</f>
        <v>#VALUE!</v>
      </c>
      <c r="F9368" t="e">
        <f>Table1[[#This Row],[Termékkör]]</f>
        <v>#VALUE!</v>
      </c>
      <c r="G9368" s="4" t="e">
        <f>Table1[[#This Row],[SzumElad]]</f>
        <v>#VALUE!</v>
      </c>
      <c r="H9368" s="7" t="e">
        <f>Table1[[#This Row],[Jut_%]]</f>
        <v>#VALUE!</v>
      </c>
      <c r="I9368" s="4" t="e">
        <f>Table1[[#This Row],[Jut]]</f>
        <v>#VALUE!</v>
      </c>
      <c r="J9368" s="4" t="e">
        <f>Table1[[#This Row],[Column1]]</f>
        <v>#VALUE!</v>
      </c>
    </row>
    <row r="9369" spans="1:10" hidden="1" x14ac:dyDescent="0.3">
      <c r="A9369" s="2" t="e">
        <f>Table1[[#This Row],[Befolyt]]</f>
        <v>#VALUE!</v>
      </c>
      <c r="B9369" t="e">
        <f>Table1[[#This Row],[ÜK]]</f>
        <v>#VALUE!</v>
      </c>
      <c r="C9369" s="3" t="e">
        <f>Table1[[#This Row],[Szla]]</f>
        <v>#VALUE!</v>
      </c>
      <c r="D9369" s="6" t="e">
        <f>Table1[[#This Row],[Kelt_hó]]</f>
        <v>#VALUE!</v>
      </c>
      <c r="E9369" t="e">
        <f>Table1[[#This Row],[Vevő]]</f>
        <v>#VALUE!</v>
      </c>
      <c r="F9369" t="e">
        <f>Table1[[#This Row],[Termékkör]]</f>
        <v>#VALUE!</v>
      </c>
      <c r="G9369" s="4" t="e">
        <f>Table1[[#This Row],[SzumElad]]</f>
        <v>#VALUE!</v>
      </c>
      <c r="H9369" s="7" t="e">
        <f>Table1[[#This Row],[Jut_%]]</f>
        <v>#VALUE!</v>
      </c>
      <c r="I9369" s="4" t="e">
        <f>Table1[[#This Row],[Jut]]</f>
        <v>#VALUE!</v>
      </c>
      <c r="J9369" s="4" t="e">
        <f>Table1[[#This Row],[Column1]]</f>
        <v>#VALUE!</v>
      </c>
    </row>
    <row r="9370" spans="1:10" hidden="1" x14ac:dyDescent="0.3">
      <c r="A9370" s="2" t="e">
        <f>Table1[[#This Row],[Befolyt]]</f>
        <v>#VALUE!</v>
      </c>
      <c r="B9370" t="e">
        <f>Table1[[#This Row],[ÜK]]</f>
        <v>#VALUE!</v>
      </c>
      <c r="C9370" s="3" t="e">
        <f>Table1[[#This Row],[Szla]]</f>
        <v>#VALUE!</v>
      </c>
      <c r="D9370" s="6" t="e">
        <f>Table1[[#This Row],[Kelt_hó]]</f>
        <v>#VALUE!</v>
      </c>
      <c r="E9370" t="e">
        <f>Table1[[#This Row],[Vevő]]</f>
        <v>#VALUE!</v>
      </c>
      <c r="F9370" t="e">
        <f>Table1[[#This Row],[Termékkör]]</f>
        <v>#VALUE!</v>
      </c>
      <c r="G9370" s="4" t="e">
        <f>Table1[[#This Row],[SzumElad]]</f>
        <v>#VALUE!</v>
      </c>
      <c r="H9370" s="7" t="e">
        <f>Table1[[#This Row],[Jut_%]]</f>
        <v>#VALUE!</v>
      </c>
      <c r="I9370" s="4" t="e">
        <f>Table1[[#This Row],[Jut]]</f>
        <v>#VALUE!</v>
      </c>
      <c r="J9370" s="4" t="e">
        <f>Table1[[#This Row],[Column1]]</f>
        <v>#VALUE!</v>
      </c>
    </row>
    <row r="9371" spans="1:10" hidden="1" x14ac:dyDescent="0.3">
      <c r="A9371" s="2" t="e">
        <f>Table1[[#This Row],[Befolyt]]</f>
        <v>#VALUE!</v>
      </c>
      <c r="B9371" t="e">
        <f>Table1[[#This Row],[ÜK]]</f>
        <v>#VALUE!</v>
      </c>
      <c r="C9371" s="3" t="e">
        <f>Table1[[#This Row],[Szla]]</f>
        <v>#VALUE!</v>
      </c>
      <c r="D9371" s="6" t="e">
        <f>Table1[[#This Row],[Kelt_hó]]</f>
        <v>#VALUE!</v>
      </c>
      <c r="E9371" t="e">
        <f>Table1[[#This Row],[Vevő]]</f>
        <v>#VALUE!</v>
      </c>
      <c r="F9371" t="e">
        <f>Table1[[#This Row],[Termékkör]]</f>
        <v>#VALUE!</v>
      </c>
      <c r="G9371" s="4" t="e">
        <f>Table1[[#This Row],[SzumElad]]</f>
        <v>#VALUE!</v>
      </c>
      <c r="H9371" s="7" t="e">
        <f>Table1[[#This Row],[Jut_%]]</f>
        <v>#VALUE!</v>
      </c>
      <c r="I9371" s="4" t="e">
        <f>Table1[[#This Row],[Jut]]</f>
        <v>#VALUE!</v>
      </c>
      <c r="J9371" s="4" t="e">
        <f>Table1[[#This Row],[Column1]]</f>
        <v>#VALUE!</v>
      </c>
    </row>
    <row r="9372" spans="1:10" hidden="1" x14ac:dyDescent="0.3">
      <c r="A9372" s="2" t="e">
        <f>Table1[[#This Row],[Befolyt]]</f>
        <v>#VALUE!</v>
      </c>
      <c r="B9372" t="e">
        <f>Table1[[#This Row],[ÜK]]</f>
        <v>#VALUE!</v>
      </c>
      <c r="C9372" s="3" t="e">
        <f>Table1[[#This Row],[Szla]]</f>
        <v>#VALUE!</v>
      </c>
      <c r="D9372" s="6" t="e">
        <f>Table1[[#This Row],[Kelt_hó]]</f>
        <v>#VALUE!</v>
      </c>
      <c r="E9372" t="e">
        <f>Table1[[#This Row],[Vevő]]</f>
        <v>#VALUE!</v>
      </c>
      <c r="F9372" t="e">
        <f>Table1[[#This Row],[Termékkör]]</f>
        <v>#VALUE!</v>
      </c>
      <c r="G9372" s="4" t="e">
        <f>Table1[[#This Row],[SzumElad]]</f>
        <v>#VALUE!</v>
      </c>
      <c r="H9372" s="7" t="e">
        <f>Table1[[#This Row],[Jut_%]]</f>
        <v>#VALUE!</v>
      </c>
      <c r="I9372" s="4" t="e">
        <f>Table1[[#This Row],[Jut]]</f>
        <v>#VALUE!</v>
      </c>
      <c r="J9372" s="4" t="e">
        <f>Table1[[#This Row],[Column1]]</f>
        <v>#VALUE!</v>
      </c>
    </row>
    <row r="9373" spans="1:10" hidden="1" x14ac:dyDescent="0.3">
      <c r="A9373" s="2" t="e">
        <f>Table1[[#This Row],[Befolyt]]</f>
        <v>#VALUE!</v>
      </c>
      <c r="B9373" t="e">
        <f>Table1[[#This Row],[ÜK]]</f>
        <v>#VALUE!</v>
      </c>
      <c r="C9373" s="3" t="e">
        <f>Table1[[#This Row],[Szla]]</f>
        <v>#VALUE!</v>
      </c>
      <c r="D9373" s="6" t="e">
        <f>Table1[[#This Row],[Kelt_hó]]</f>
        <v>#VALUE!</v>
      </c>
      <c r="E9373" t="e">
        <f>Table1[[#This Row],[Vevő]]</f>
        <v>#VALUE!</v>
      </c>
      <c r="F9373" t="e">
        <f>Table1[[#This Row],[Termékkör]]</f>
        <v>#VALUE!</v>
      </c>
      <c r="G9373" s="4" t="e">
        <f>Table1[[#This Row],[SzumElad]]</f>
        <v>#VALUE!</v>
      </c>
      <c r="H9373" s="7" t="e">
        <f>Table1[[#This Row],[Jut_%]]</f>
        <v>#VALUE!</v>
      </c>
      <c r="I9373" s="4" t="e">
        <f>Table1[[#This Row],[Jut]]</f>
        <v>#VALUE!</v>
      </c>
      <c r="J9373" s="4" t="e">
        <f>Table1[[#This Row],[Column1]]</f>
        <v>#VALUE!</v>
      </c>
    </row>
    <row r="9374" spans="1:10" hidden="1" x14ac:dyDescent="0.3">
      <c r="A9374" s="2" t="e">
        <f>Table1[[#This Row],[Befolyt]]</f>
        <v>#VALUE!</v>
      </c>
      <c r="B9374" t="e">
        <f>Table1[[#This Row],[ÜK]]</f>
        <v>#VALUE!</v>
      </c>
      <c r="C9374" s="3" t="e">
        <f>Table1[[#This Row],[Szla]]</f>
        <v>#VALUE!</v>
      </c>
      <c r="D9374" s="6" t="e">
        <f>Table1[[#This Row],[Kelt_hó]]</f>
        <v>#VALUE!</v>
      </c>
      <c r="E9374" t="e">
        <f>Table1[[#This Row],[Vevő]]</f>
        <v>#VALUE!</v>
      </c>
      <c r="F9374" t="e">
        <f>Table1[[#This Row],[Termékkör]]</f>
        <v>#VALUE!</v>
      </c>
      <c r="G9374" s="4" t="e">
        <f>Table1[[#This Row],[SzumElad]]</f>
        <v>#VALUE!</v>
      </c>
      <c r="H9374" s="7" t="e">
        <f>Table1[[#This Row],[Jut_%]]</f>
        <v>#VALUE!</v>
      </c>
      <c r="I9374" s="4" t="e">
        <f>Table1[[#This Row],[Jut]]</f>
        <v>#VALUE!</v>
      </c>
      <c r="J9374" s="4" t="e">
        <f>Table1[[#This Row],[Column1]]</f>
        <v>#VALUE!</v>
      </c>
    </row>
    <row r="9375" spans="1:10" hidden="1" x14ac:dyDescent="0.3">
      <c r="A9375" s="2" t="e">
        <f>Table1[[#This Row],[Befolyt]]</f>
        <v>#VALUE!</v>
      </c>
      <c r="B9375" t="e">
        <f>Table1[[#This Row],[ÜK]]</f>
        <v>#VALUE!</v>
      </c>
      <c r="C9375" s="3" t="e">
        <f>Table1[[#This Row],[Szla]]</f>
        <v>#VALUE!</v>
      </c>
      <c r="D9375" s="6" t="e">
        <f>Table1[[#This Row],[Kelt_hó]]</f>
        <v>#VALUE!</v>
      </c>
      <c r="E9375" t="e">
        <f>Table1[[#This Row],[Vevő]]</f>
        <v>#VALUE!</v>
      </c>
      <c r="F9375" t="e">
        <f>Table1[[#This Row],[Termékkör]]</f>
        <v>#VALUE!</v>
      </c>
      <c r="G9375" s="4" t="e">
        <f>Table1[[#This Row],[SzumElad]]</f>
        <v>#VALUE!</v>
      </c>
      <c r="H9375" s="7" t="e">
        <f>Table1[[#This Row],[Jut_%]]</f>
        <v>#VALUE!</v>
      </c>
      <c r="I9375" s="4" t="e">
        <f>Table1[[#This Row],[Jut]]</f>
        <v>#VALUE!</v>
      </c>
      <c r="J9375" s="4" t="e">
        <f>Table1[[#This Row],[Column1]]</f>
        <v>#VALUE!</v>
      </c>
    </row>
    <row r="9376" spans="1:10" hidden="1" x14ac:dyDescent="0.3">
      <c r="A9376" s="2" t="e">
        <f>Table1[[#This Row],[Befolyt]]</f>
        <v>#VALUE!</v>
      </c>
      <c r="B9376" t="e">
        <f>Table1[[#This Row],[ÜK]]</f>
        <v>#VALUE!</v>
      </c>
      <c r="C9376" s="3" t="e">
        <f>Table1[[#This Row],[Szla]]</f>
        <v>#VALUE!</v>
      </c>
      <c r="D9376" s="6" t="e">
        <f>Table1[[#This Row],[Kelt_hó]]</f>
        <v>#VALUE!</v>
      </c>
      <c r="E9376" t="e">
        <f>Table1[[#This Row],[Vevő]]</f>
        <v>#VALUE!</v>
      </c>
      <c r="F9376" t="e">
        <f>Table1[[#This Row],[Termékkör]]</f>
        <v>#VALUE!</v>
      </c>
      <c r="G9376" s="4" t="e">
        <f>Table1[[#This Row],[SzumElad]]</f>
        <v>#VALUE!</v>
      </c>
      <c r="H9376" s="7" t="e">
        <f>Table1[[#This Row],[Jut_%]]</f>
        <v>#VALUE!</v>
      </c>
      <c r="I9376" s="4" t="e">
        <f>Table1[[#This Row],[Jut]]</f>
        <v>#VALUE!</v>
      </c>
      <c r="J9376" s="4" t="e">
        <f>Table1[[#This Row],[Column1]]</f>
        <v>#VALUE!</v>
      </c>
    </row>
    <row r="9377" spans="1:10" hidden="1" x14ac:dyDescent="0.3">
      <c r="A9377" s="2" t="e">
        <f>Table1[[#This Row],[Befolyt]]</f>
        <v>#VALUE!</v>
      </c>
      <c r="B9377" t="e">
        <f>Table1[[#This Row],[ÜK]]</f>
        <v>#VALUE!</v>
      </c>
      <c r="C9377" s="3" t="e">
        <f>Table1[[#This Row],[Szla]]</f>
        <v>#VALUE!</v>
      </c>
      <c r="D9377" s="6" t="e">
        <f>Table1[[#This Row],[Kelt_hó]]</f>
        <v>#VALUE!</v>
      </c>
      <c r="E9377" t="e">
        <f>Table1[[#This Row],[Vevő]]</f>
        <v>#VALUE!</v>
      </c>
      <c r="F9377" t="e">
        <f>Table1[[#This Row],[Termékkör]]</f>
        <v>#VALUE!</v>
      </c>
      <c r="G9377" s="4" t="e">
        <f>Table1[[#This Row],[SzumElad]]</f>
        <v>#VALUE!</v>
      </c>
      <c r="H9377" s="7" t="e">
        <f>Table1[[#This Row],[Jut_%]]</f>
        <v>#VALUE!</v>
      </c>
      <c r="I9377" s="4" t="e">
        <f>Table1[[#This Row],[Jut]]</f>
        <v>#VALUE!</v>
      </c>
      <c r="J9377" s="4" t="e">
        <f>Table1[[#This Row],[Column1]]</f>
        <v>#VALUE!</v>
      </c>
    </row>
    <row r="9378" spans="1:10" hidden="1" x14ac:dyDescent="0.3">
      <c r="A9378" s="2" t="e">
        <f>Table1[[#This Row],[Befolyt]]</f>
        <v>#VALUE!</v>
      </c>
      <c r="B9378" t="e">
        <f>Table1[[#This Row],[ÜK]]</f>
        <v>#VALUE!</v>
      </c>
      <c r="C9378" s="3" t="e">
        <f>Table1[[#This Row],[Szla]]</f>
        <v>#VALUE!</v>
      </c>
      <c r="D9378" s="6" t="e">
        <f>Table1[[#This Row],[Kelt_hó]]</f>
        <v>#VALUE!</v>
      </c>
      <c r="E9378" t="e">
        <f>Table1[[#This Row],[Vevő]]</f>
        <v>#VALUE!</v>
      </c>
      <c r="F9378" t="e">
        <f>Table1[[#This Row],[Termékkör]]</f>
        <v>#VALUE!</v>
      </c>
      <c r="G9378" s="4" t="e">
        <f>Table1[[#This Row],[SzumElad]]</f>
        <v>#VALUE!</v>
      </c>
      <c r="H9378" s="7" t="e">
        <f>Table1[[#This Row],[Jut_%]]</f>
        <v>#VALUE!</v>
      </c>
      <c r="I9378" s="4" t="e">
        <f>Table1[[#This Row],[Jut]]</f>
        <v>#VALUE!</v>
      </c>
      <c r="J9378" s="4" t="e">
        <f>Table1[[#This Row],[Column1]]</f>
        <v>#VALUE!</v>
      </c>
    </row>
    <row r="9379" spans="1:10" hidden="1" x14ac:dyDescent="0.3">
      <c r="A9379" s="2" t="e">
        <f>Table1[[#This Row],[Befolyt]]</f>
        <v>#VALUE!</v>
      </c>
      <c r="B9379" t="e">
        <f>Table1[[#This Row],[ÜK]]</f>
        <v>#VALUE!</v>
      </c>
      <c r="C9379" s="3" t="e">
        <f>Table1[[#This Row],[Szla]]</f>
        <v>#VALUE!</v>
      </c>
      <c r="D9379" s="6" t="e">
        <f>Table1[[#This Row],[Kelt_hó]]</f>
        <v>#VALUE!</v>
      </c>
      <c r="E9379" t="e">
        <f>Table1[[#This Row],[Vevő]]</f>
        <v>#VALUE!</v>
      </c>
      <c r="F9379" t="e">
        <f>Table1[[#This Row],[Termékkör]]</f>
        <v>#VALUE!</v>
      </c>
      <c r="G9379" s="4" t="e">
        <f>Table1[[#This Row],[SzumElad]]</f>
        <v>#VALUE!</v>
      </c>
      <c r="H9379" s="7" t="e">
        <f>Table1[[#This Row],[Jut_%]]</f>
        <v>#VALUE!</v>
      </c>
      <c r="I9379" s="4" t="e">
        <f>Table1[[#This Row],[Jut]]</f>
        <v>#VALUE!</v>
      </c>
      <c r="J9379" s="4" t="e">
        <f>Table1[[#This Row],[Column1]]</f>
        <v>#VALUE!</v>
      </c>
    </row>
    <row r="9380" spans="1:10" hidden="1" x14ac:dyDescent="0.3">
      <c r="A9380" s="2" t="e">
        <f>Table1[[#This Row],[Befolyt]]</f>
        <v>#VALUE!</v>
      </c>
      <c r="B9380" t="e">
        <f>Table1[[#This Row],[ÜK]]</f>
        <v>#VALUE!</v>
      </c>
      <c r="C9380" s="3" t="e">
        <f>Table1[[#This Row],[Szla]]</f>
        <v>#VALUE!</v>
      </c>
      <c r="D9380" s="6" t="e">
        <f>Table1[[#This Row],[Kelt_hó]]</f>
        <v>#VALUE!</v>
      </c>
      <c r="E9380" t="e">
        <f>Table1[[#This Row],[Vevő]]</f>
        <v>#VALUE!</v>
      </c>
      <c r="F9380" t="e">
        <f>Table1[[#This Row],[Termékkör]]</f>
        <v>#VALUE!</v>
      </c>
      <c r="G9380" s="4" t="e">
        <f>Table1[[#This Row],[SzumElad]]</f>
        <v>#VALUE!</v>
      </c>
      <c r="H9380" s="7" t="e">
        <f>Table1[[#This Row],[Jut_%]]</f>
        <v>#VALUE!</v>
      </c>
      <c r="I9380" s="4" t="e">
        <f>Table1[[#This Row],[Jut]]</f>
        <v>#VALUE!</v>
      </c>
      <c r="J9380" s="4" t="e">
        <f>Table1[[#This Row],[Column1]]</f>
        <v>#VALUE!</v>
      </c>
    </row>
    <row r="9381" spans="1:10" hidden="1" x14ac:dyDescent="0.3">
      <c r="A9381" s="2" t="e">
        <f>Table1[[#This Row],[Befolyt]]</f>
        <v>#VALUE!</v>
      </c>
      <c r="B9381" t="e">
        <f>Table1[[#This Row],[ÜK]]</f>
        <v>#VALUE!</v>
      </c>
      <c r="C9381" s="3" t="e">
        <f>Table1[[#This Row],[Szla]]</f>
        <v>#VALUE!</v>
      </c>
      <c r="D9381" s="6" t="e">
        <f>Table1[[#This Row],[Kelt_hó]]</f>
        <v>#VALUE!</v>
      </c>
      <c r="E9381" t="e">
        <f>Table1[[#This Row],[Vevő]]</f>
        <v>#VALUE!</v>
      </c>
      <c r="F9381" t="e">
        <f>Table1[[#This Row],[Termékkör]]</f>
        <v>#VALUE!</v>
      </c>
      <c r="G9381" s="4" t="e">
        <f>Table1[[#This Row],[SzumElad]]</f>
        <v>#VALUE!</v>
      </c>
      <c r="H9381" s="7" t="e">
        <f>Table1[[#This Row],[Jut_%]]</f>
        <v>#VALUE!</v>
      </c>
      <c r="I9381" s="4" t="e">
        <f>Table1[[#This Row],[Jut]]</f>
        <v>#VALUE!</v>
      </c>
      <c r="J9381" s="4" t="e">
        <f>Table1[[#This Row],[Column1]]</f>
        <v>#VALUE!</v>
      </c>
    </row>
    <row r="9382" spans="1:10" hidden="1" x14ac:dyDescent="0.3">
      <c r="A9382" s="2" t="e">
        <f>Table1[[#This Row],[Befolyt]]</f>
        <v>#VALUE!</v>
      </c>
      <c r="B9382" t="e">
        <f>Table1[[#This Row],[ÜK]]</f>
        <v>#VALUE!</v>
      </c>
      <c r="C9382" s="3" t="e">
        <f>Table1[[#This Row],[Szla]]</f>
        <v>#VALUE!</v>
      </c>
      <c r="D9382" s="6" t="e">
        <f>Table1[[#This Row],[Kelt_hó]]</f>
        <v>#VALUE!</v>
      </c>
      <c r="E9382" t="e">
        <f>Table1[[#This Row],[Vevő]]</f>
        <v>#VALUE!</v>
      </c>
      <c r="F9382" t="e">
        <f>Table1[[#This Row],[Termékkör]]</f>
        <v>#VALUE!</v>
      </c>
      <c r="G9382" s="4" t="e">
        <f>Table1[[#This Row],[SzumElad]]</f>
        <v>#VALUE!</v>
      </c>
      <c r="H9382" s="7" t="e">
        <f>Table1[[#This Row],[Jut_%]]</f>
        <v>#VALUE!</v>
      </c>
      <c r="I9382" s="4" t="e">
        <f>Table1[[#This Row],[Jut]]</f>
        <v>#VALUE!</v>
      </c>
      <c r="J9382" s="4" t="e">
        <f>Table1[[#This Row],[Column1]]</f>
        <v>#VALUE!</v>
      </c>
    </row>
    <row r="9383" spans="1:10" hidden="1" x14ac:dyDescent="0.3">
      <c r="A9383" s="2" t="e">
        <f>Table1[[#This Row],[Befolyt]]</f>
        <v>#VALUE!</v>
      </c>
      <c r="B9383" t="e">
        <f>Table1[[#This Row],[ÜK]]</f>
        <v>#VALUE!</v>
      </c>
      <c r="C9383" s="3" t="e">
        <f>Table1[[#This Row],[Szla]]</f>
        <v>#VALUE!</v>
      </c>
      <c r="D9383" s="6" t="e">
        <f>Table1[[#This Row],[Kelt_hó]]</f>
        <v>#VALUE!</v>
      </c>
      <c r="E9383" t="e">
        <f>Table1[[#This Row],[Vevő]]</f>
        <v>#VALUE!</v>
      </c>
      <c r="F9383" t="e">
        <f>Table1[[#This Row],[Termékkör]]</f>
        <v>#VALUE!</v>
      </c>
      <c r="G9383" s="4" t="e">
        <f>Table1[[#This Row],[SzumElad]]</f>
        <v>#VALUE!</v>
      </c>
      <c r="H9383" s="7" t="e">
        <f>Table1[[#This Row],[Jut_%]]</f>
        <v>#VALUE!</v>
      </c>
      <c r="I9383" s="4" t="e">
        <f>Table1[[#This Row],[Jut]]</f>
        <v>#VALUE!</v>
      </c>
      <c r="J9383" s="4" t="e">
        <f>Table1[[#This Row],[Column1]]</f>
        <v>#VALUE!</v>
      </c>
    </row>
    <row r="9384" spans="1:10" hidden="1" x14ac:dyDescent="0.3">
      <c r="A9384" s="2" t="e">
        <f>Table1[[#This Row],[Befolyt]]</f>
        <v>#VALUE!</v>
      </c>
      <c r="B9384" t="e">
        <f>Table1[[#This Row],[ÜK]]</f>
        <v>#VALUE!</v>
      </c>
      <c r="C9384" s="3" t="e">
        <f>Table1[[#This Row],[Szla]]</f>
        <v>#VALUE!</v>
      </c>
      <c r="D9384" s="6" t="e">
        <f>Table1[[#This Row],[Kelt_hó]]</f>
        <v>#VALUE!</v>
      </c>
      <c r="E9384" t="e">
        <f>Table1[[#This Row],[Vevő]]</f>
        <v>#VALUE!</v>
      </c>
      <c r="F9384" t="e">
        <f>Table1[[#This Row],[Termékkör]]</f>
        <v>#VALUE!</v>
      </c>
      <c r="G9384" s="4" t="e">
        <f>Table1[[#This Row],[SzumElad]]</f>
        <v>#VALUE!</v>
      </c>
      <c r="H9384" s="7" t="e">
        <f>Table1[[#This Row],[Jut_%]]</f>
        <v>#VALUE!</v>
      </c>
      <c r="I9384" s="4" t="e">
        <f>Table1[[#This Row],[Jut]]</f>
        <v>#VALUE!</v>
      </c>
      <c r="J9384" s="4" t="e">
        <f>Table1[[#This Row],[Column1]]</f>
        <v>#VALUE!</v>
      </c>
    </row>
    <row r="9385" spans="1:10" hidden="1" x14ac:dyDescent="0.3">
      <c r="A9385" s="2" t="e">
        <f>Table1[[#This Row],[Befolyt]]</f>
        <v>#VALUE!</v>
      </c>
      <c r="B9385" t="e">
        <f>Table1[[#This Row],[ÜK]]</f>
        <v>#VALUE!</v>
      </c>
      <c r="C9385" s="3" t="e">
        <f>Table1[[#This Row],[Szla]]</f>
        <v>#VALUE!</v>
      </c>
      <c r="D9385" s="6" t="e">
        <f>Table1[[#This Row],[Kelt_hó]]</f>
        <v>#VALUE!</v>
      </c>
      <c r="E9385" t="e">
        <f>Table1[[#This Row],[Vevő]]</f>
        <v>#VALUE!</v>
      </c>
      <c r="F9385" t="e">
        <f>Table1[[#This Row],[Termékkör]]</f>
        <v>#VALUE!</v>
      </c>
      <c r="G9385" s="4" t="e">
        <f>Table1[[#This Row],[SzumElad]]</f>
        <v>#VALUE!</v>
      </c>
      <c r="H9385" s="7" t="e">
        <f>Table1[[#This Row],[Jut_%]]</f>
        <v>#VALUE!</v>
      </c>
      <c r="I9385" s="4" t="e">
        <f>Table1[[#This Row],[Jut]]</f>
        <v>#VALUE!</v>
      </c>
      <c r="J9385" s="4" t="e">
        <f>Table1[[#This Row],[Column1]]</f>
        <v>#VALUE!</v>
      </c>
    </row>
    <row r="9386" spans="1:10" hidden="1" x14ac:dyDescent="0.3">
      <c r="A9386" s="2" t="e">
        <f>Table1[[#This Row],[Befolyt]]</f>
        <v>#VALUE!</v>
      </c>
      <c r="B9386" t="e">
        <f>Table1[[#This Row],[ÜK]]</f>
        <v>#VALUE!</v>
      </c>
      <c r="C9386" s="3" t="e">
        <f>Table1[[#This Row],[Szla]]</f>
        <v>#VALUE!</v>
      </c>
      <c r="D9386" s="6" t="e">
        <f>Table1[[#This Row],[Kelt_hó]]</f>
        <v>#VALUE!</v>
      </c>
      <c r="E9386" t="e">
        <f>Table1[[#This Row],[Vevő]]</f>
        <v>#VALUE!</v>
      </c>
      <c r="F9386" t="e">
        <f>Table1[[#This Row],[Termékkör]]</f>
        <v>#VALUE!</v>
      </c>
      <c r="G9386" s="4" t="e">
        <f>Table1[[#This Row],[SzumElad]]</f>
        <v>#VALUE!</v>
      </c>
      <c r="H9386" s="7" t="e">
        <f>Table1[[#This Row],[Jut_%]]</f>
        <v>#VALUE!</v>
      </c>
      <c r="I9386" s="4" t="e">
        <f>Table1[[#This Row],[Jut]]</f>
        <v>#VALUE!</v>
      </c>
      <c r="J9386" s="4" t="e">
        <f>Table1[[#This Row],[Column1]]</f>
        <v>#VALUE!</v>
      </c>
    </row>
    <row r="9387" spans="1:10" hidden="1" x14ac:dyDescent="0.3">
      <c r="A9387" s="2" t="e">
        <f>Table1[[#This Row],[Befolyt]]</f>
        <v>#VALUE!</v>
      </c>
      <c r="B9387" t="e">
        <f>Table1[[#This Row],[ÜK]]</f>
        <v>#VALUE!</v>
      </c>
      <c r="C9387" s="3" t="e">
        <f>Table1[[#This Row],[Szla]]</f>
        <v>#VALUE!</v>
      </c>
      <c r="D9387" s="6" t="e">
        <f>Table1[[#This Row],[Kelt_hó]]</f>
        <v>#VALUE!</v>
      </c>
      <c r="E9387" t="e">
        <f>Table1[[#This Row],[Vevő]]</f>
        <v>#VALUE!</v>
      </c>
      <c r="F9387" t="e">
        <f>Table1[[#This Row],[Termékkör]]</f>
        <v>#VALUE!</v>
      </c>
      <c r="G9387" s="4" t="e">
        <f>Table1[[#This Row],[SzumElad]]</f>
        <v>#VALUE!</v>
      </c>
      <c r="H9387" s="7" t="e">
        <f>Table1[[#This Row],[Jut_%]]</f>
        <v>#VALUE!</v>
      </c>
      <c r="I9387" s="4" t="e">
        <f>Table1[[#This Row],[Jut]]</f>
        <v>#VALUE!</v>
      </c>
      <c r="J9387" s="4" t="e">
        <f>Table1[[#This Row],[Column1]]</f>
        <v>#VALUE!</v>
      </c>
    </row>
    <row r="9388" spans="1:10" hidden="1" x14ac:dyDescent="0.3">
      <c r="A9388" s="2" t="e">
        <f>Table1[[#This Row],[Befolyt]]</f>
        <v>#VALUE!</v>
      </c>
      <c r="B9388" t="e">
        <f>Table1[[#This Row],[ÜK]]</f>
        <v>#VALUE!</v>
      </c>
      <c r="C9388" s="3" t="e">
        <f>Table1[[#This Row],[Szla]]</f>
        <v>#VALUE!</v>
      </c>
      <c r="D9388" s="6" t="e">
        <f>Table1[[#This Row],[Kelt_hó]]</f>
        <v>#VALUE!</v>
      </c>
      <c r="E9388" t="e">
        <f>Table1[[#This Row],[Vevő]]</f>
        <v>#VALUE!</v>
      </c>
      <c r="F9388" t="e">
        <f>Table1[[#This Row],[Termékkör]]</f>
        <v>#VALUE!</v>
      </c>
      <c r="G9388" s="4" t="e">
        <f>Table1[[#This Row],[SzumElad]]</f>
        <v>#VALUE!</v>
      </c>
      <c r="H9388" s="7" t="e">
        <f>Table1[[#This Row],[Jut_%]]</f>
        <v>#VALUE!</v>
      </c>
      <c r="I9388" s="4" t="e">
        <f>Table1[[#This Row],[Jut]]</f>
        <v>#VALUE!</v>
      </c>
      <c r="J9388" s="4" t="e">
        <f>Table1[[#This Row],[Column1]]</f>
        <v>#VALUE!</v>
      </c>
    </row>
    <row r="9389" spans="1:10" hidden="1" x14ac:dyDescent="0.3">
      <c r="A9389" s="2" t="e">
        <f>Table1[[#This Row],[Befolyt]]</f>
        <v>#VALUE!</v>
      </c>
      <c r="B9389" t="e">
        <f>Table1[[#This Row],[ÜK]]</f>
        <v>#VALUE!</v>
      </c>
      <c r="C9389" s="3" t="e">
        <f>Table1[[#This Row],[Szla]]</f>
        <v>#VALUE!</v>
      </c>
      <c r="D9389" s="6" t="e">
        <f>Table1[[#This Row],[Kelt_hó]]</f>
        <v>#VALUE!</v>
      </c>
      <c r="E9389" t="e">
        <f>Table1[[#This Row],[Vevő]]</f>
        <v>#VALUE!</v>
      </c>
      <c r="F9389" t="e">
        <f>Table1[[#This Row],[Termékkör]]</f>
        <v>#VALUE!</v>
      </c>
      <c r="G9389" s="4" t="e">
        <f>Table1[[#This Row],[SzumElad]]</f>
        <v>#VALUE!</v>
      </c>
      <c r="H9389" s="7" t="e">
        <f>Table1[[#This Row],[Jut_%]]</f>
        <v>#VALUE!</v>
      </c>
      <c r="I9389" s="4" t="e">
        <f>Table1[[#This Row],[Jut]]</f>
        <v>#VALUE!</v>
      </c>
      <c r="J9389" s="4" t="e">
        <f>Table1[[#This Row],[Column1]]</f>
        <v>#VALUE!</v>
      </c>
    </row>
    <row r="9390" spans="1:10" hidden="1" x14ac:dyDescent="0.3">
      <c r="A9390" s="2" t="e">
        <f>Table1[[#This Row],[Befolyt]]</f>
        <v>#VALUE!</v>
      </c>
      <c r="B9390" t="e">
        <f>Table1[[#This Row],[ÜK]]</f>
        <v>#VALUE!</v>
      </c>
      <c r="C9390" s="3" t="e">
        <f>Table1[[#This Row],[Szla]]</f>
        <v>#VALUE!</v>
      </c>
      <c r="D9390" s="6" t="e">
        <f>Table1[[#This Row],[Kelt_hó]]</f>
        <v>#VALUE!</v>
      </c>
      <c r="E9390" t="e">
        <f>Table1[[#This Row],[Vevő]]</f>
        <v>#VALUE!</v>
      </c>
      <c r="F9390" t="e">
        <f>Table1[[#This Row],[Termékkör]]</f>
        <v>#VALUE!</v>
      </c>
      <c r="G9390" s="4" t="e">
        <f>Table1[[#This Row],[SzumElad]]</f>
        <v>#VALUE!</v>
      </c>
      <c r="H9390" s="7" t="e">
        <f>Table1[[#This Row],[Jut_%]]</f>
        <v>#VALUE!</v>
      </c>
      <c r="I9390" s="4" t="e">
        <f>Table1[[#This Row],[Jut]]</f>
        <v>#VALUE!</v>
      </c>
      <c r="J9390" s="4" t="e">
        <f>Table1[[#This Row],[Column1]]</f>
        <v>#VALUE!</v>
      </c>
    </row>
    <row r="9391" spans="1:10" hidden="1" x14ac:dyDescent="0.3">
      <c r="A9391" s="2" t="e">
        <f>Table1[[#This Row],[Befolyt]]</f>
        <v>#VALUE!</v>
      </c>
      <c r="B9391" t="e">
        <f>Table1[[#This Row],[ÜK]]</f>
        <v>#VALUE!</v>
      </c>
      <c r="C9391" s="3" t="e">
        <f>Table1[[#This Row],[Szla]]</f>
        <v>#VALUE!</v>
      </c>
      <c r="D9391" s="6" t="e">
        <f>Table1[[#This Row],[Kelt_hó]]</f>
        <v>#VALUE!</v>
      </c>
      <c r="E9391" t="e">
        <f>Table1[[#This Row],[Vevő]]</f>
        <v>#VALUE!</v>
      </c>
      <c r="F9391" t="e">
        <f>Table1[[#This Row],[Termékkör]]</f>
        <v>#VALUE!</v>
      </c>
      <c r="G9391" s="4" t="e">
        <f>Table1[[#This Row],[SzumElad]]</f>
        <v>#VALUE!</v>
      </c>
      <c r="H9391" s="7" t="e">
        <f>Table1[[#This Row],[Jut_%]]</f>
        <v>#VALUE!</v>
      </c>
      <c r="I9391" s="4" t="e">
        <f>Table1[[#This Row],[Jut]]</f>
        <v>#VALUE!</v>
      </c>
      <c r="J9391" s="4" t="e">
        <f>Table1[[#This Row],[Column1]]</f>
        <v>#VALUE!</v>
      </c>
    </row>
    <row r="9392" spans="1:10" hidden="1" x14ac:dyDescent="0.3">
      <c r="A9392" s="2" t="e">
        <f>Table1[[#This Row],[Befolyt]]</f>
        <v>#VALUE!</v>
      </c>
      <c r="B9392" t="e">
        <f>Table1[[#This Row],[ÜK]]</f>
        <v>#VALUE!</v>
      </c>
      <c r="C9392" s="3" t="e">
        <f>Table1[[#This Row],[Szla]]</f>
        <v>#VALUE!</v>
      </c>
      <c r="D9392" s="6" t="e">
        <f>Table1[[#This Row],[Kelt_hó]]</f>
        <v>#VALUE!</v>
      </c>
      <c r="E9392" t="e">
        <f>Table1[[#This Row],[Vevő]]</f>
        <v>#VALUE!</v>
      </c>
      <c r="F9392" t="e">
        <f>Table1[[#This Row],[Termékkör]]</f>
        <v>#VALUE!</v>
      </c>
      <c r="G9392" s="4" t="e">
        <f>Table1[[#This Row],[SzumElad]]</f>
        <v>#VALUE!</v>
      </c>
      <c r="H9392" s="7" t="e">
        <f>Table1[[#This Row],[Jut_%]]</f>
        <v>#VALUE!</v>
      </c>
      <c r="I9392" s="4" t="e">
        <f>Table1[[#This Row],[Jut]]</f>
        <v>#VALUE!</v>
      </c>
      <c r="J9392" s="4" t="e">
        <f>Table1[[#This Row],[Column1]]</f>
        <v>#VALUE!</v>
      </c>
    </row>
    <row r="9393" spans="1:10" hidden="1" x14ac:dyDescent="0.3">
      <c r="A9393" s="2" t="e">
        <f>Table1[[#This Row],[Befolyt]]</f>
        <v>#VALUE!</v>
      </c>
      <c r="B9393" t="e">
        <f>Table1[[#This Row],[ÜK]]</f>
        <v>#VALUE!</v>
      </c>
      <c r="C9393" s="3" t="e">
        <f>Table1[[#This Row],[Szla]]</f>
        <v>#VALUE!</v>
      </c>
      <c r="D9393" s="6" t="e">
        <f>Table1[[#This Row],[Kelt_hó]]</f>
        <v>#VALUE!</v>
      </c>
      <c r="E9393" t="e">
        <f>Table1[[#This Row],[Vevő]]</f>
        <v>#VALUE!</v>
      </c>
      <c r="F9393" t="e">
        <f>Table1[[#This Row],[Termékkör]]</f>
        <v>#VALUE!</v>
      </c>
      <c r="G9393" s="4" t="e">
        <f>Table1[[#This Row],[SzumElad]]</f>
        <v>#VALUE!</v>
      </c>
      <c r="H9393" s="7" t="e">
        <f>Table1[[#This Row],[Jut_%]]</f>
        <v>#VALUE!</v>
      </c>
      <c r="I9393" s="4" t="e">
        <f>Table1[[#This Row],[Jut]]</f>
        <v>#VALUE!</v>
      </c>
      <c r="J9393" s="4" t="e">
        <f>Table1[[#This Row],[Column1]]</f>
        <v>#VALUE!</v>
      </c>
    </row>
    <row r="9394" spans="1:10" hidden="1" x14ac:dyDescent="0.3">
      <c r="A9394" s="2" t="e">
        <f>Table1[[#This Row],[Befolyt]]</f>
        <v>#VALUE!</v>
      </c>
      <c r="B9394" t="e">
        <f>Table1[[#This Row],[ÜK]]</f>
        <v>#VALUE!</v>
      </c>
      <c r="C9394" s="3" t="e">
        <f>Table1[[#This Row],[Szla]]</f>
        <v>#VALUE!</v>
      </c>
      <c r="D9394" s="6" t="e">
        <f>Table1[[#This Row],[Kelt_hó]]</f>
        <v>#VALUE!</v>
      </c>
      <c r="E9394" t="e">
        <f>Table1[[#This Row],[Vevő]]</f>
        <v>#VALUE!</v>
      </c>
      <c r="F9394" t="e">
        <f>Table1[[#This Row],[Termékkör]]</f>
        <v>#VALUE!</v>
      </c>
      <c r="G9394" s="4" t="e">
        <f>Table1[[#This Row],[SzumElad]]</f>
        <v>#VALUE!</v>
      </c>
      <c r="H9394" s="7" t="e">
        <f>Table1[[#This Row],[Jut_%]]</f>
        <v>#VALUE!</v>
      </c>
      <c r="I9394" s="4" t="e">
        <f>Table1[[#This Row],[Jut]]</f>
        <v>#VALUE!</v>
      </c>
      <c r="J9394" s="4" t="e">
        <f>Table1[[#This Row],[Column1]]</f>
        <v>#VALUE!</v>
      </c>
    </row>
    <row r="9395" spans="1:10" hidden="1" x14ac:dyDescent="0.3">
      <c r="A9395" s="2" t="e">
        <f>Table1[[#This Row],[Befolyt]]</f>
        <v>#VALUE!</v>
      </c>
      <c r="B9395" t="e">
        <f>Table1[[#This Row],[ÜK]]</f>
        <v>#VALUE!</v>
      </c>
      <c r="C9395" s="3" t="e">
        <f>Table1[[#This Row],[Szla]]</f>
        <v>#VALUE!</v>
      </c>
      <c r="D9395" s="6" t="e">
        <f>Table1[[#This Row],[Kelt_hó]]</f>
        <v>#VALUE!</v>
      </c>
      <c r="E9395" t="e">
        <f>Table1[[#This Row],[Vevő]]</f>
        <v>#VALUE!</v>
      </c>
      <c r="F9395" t="e">
        <f>Table1[[#This Row],[Termékkör]]</f>
        <v>#VALUE!</v>
      </c>
      <c r="G9395" s="4" t="e">
        <f>Table1[[#This Row],[SzumElad]]</f>
        <v>#VALUE!</v>
      </c>
      <c r="H9395" s="7" t="e">
        <f>Table1[[#This Row],[Jut_%]]</f>
        <v>#VALUE!</v>
      </c>
      <c r="I9395" s="4" t="e">
        <f>Table1[[#This Row],[Jut]]</f>
        <v>#VALUE!</v>
      </c>
      <c r="J9395" s="4" t="e">
        <f>Table1[[#This Row],[Column1]]</f>
        <v>#VALUE!</v>
      </c>
    </row>
    <row r="9396" spans="1:10" hidden="1" x14ac:dyDescent="0.3">
      <c r="A9396" s="2" t="e">
        <f>Table1[[#This Row],[Befolyt]]</f>
        <v>#VALUE!</v>
      </c>
      <c r="B9396" t="e">
        <f>Table1[[#This Row],[ÜK]]</f>
        <v>#VALUE!</v>
      </c>
      <c r="C9396" s="3" t="e">
        <f>Table1[[#This Row],[Szla]]</f>
        <v>#VALUE!</v>
      </c>
      <c r="D9396" s="6" t="e">
        <f>Table1[[#This Row],[Kelt_hó]]</f>
        <v>#VALUE!</v>
      </c>
      <c r="E9396" t="e">
        <f>Table1[[#This Row],[Vevő]]</f>
        <v>#VALUE!</v>
      </c>
      <c r="F9396" t="e">
        <f>Table1[[#This Row],[Termékkör]]</f>
        <v>#VALUE!</v>
      </c>
      <c r="G9396" s="4" t="e">
        <f>Table1[[#This Row],[SzumElad]]</f>
        <v>#VALUE!</v>
      </c>
      <c r="H9396" s="7" t="e">
        <f>Table1[[#This Row],[Jut_%]]</f>
        <v>#VALUE!</v>
      </c>
      <c r="I9396" s="4" t="e">
        <f>Table1[[#This Row],[Jut]]</f>
        <v>#VALUE!</v>
      </c>
      <c r="J9396" s="4" t="e">
        <f>Table1[[#This Row],[Column1]]</f>
        <v>#VALUE!</v>
      </c>
    </row>
    <row r="9397" spans="1:10" hidden="1" x14ac:dyDescent="0.3">
      <c r="A9397" s="2" t="e">
        <f>Table1[[#This Row],[Befolyt]]</f>
        <v>#VALUE!</v>
      </c>
      <c r="B9397" t="e">
        <f>Table1[[#This Row],[ÜK]]</f>
        <v>#VALUE!</v>
      </c>
      <c r="C9397" s="3" t="e">
        <f>Table1[[#This Row],[Szla]]</f>
        <v>#VALUE!</v>
      </c>
      <c r="D9397" s="6" t="e">
        <f>Table1[[#This Row],[Kelt_hó]]</f>
        <v>#VALUE!</v>
      </c>
      <c r="E9397" t="e">
        <f>Table1[[#This Row],[Vevő]]</f>
        <v>#VALUE!</v>
      </c>
      <c r="F9397" t="e">
        <f>Table1[[#This Row],[Termékkör]]</f>
        <v>#VALUE!</v>
      </c>
      <c r="G9397" s="4" t="e">
        <f>Table1[[#This Row],[SzumElad]]</f>
        <v>#VALUE!</v>
      </c>
      <c r="H9397" s="7" t="e">
        <f>Table1[[#This Row],[Jut_%]]</f>
        <v>#VALUE!</v>
      </c>
      <c r="I9397" s="4" t="e">
        <f>Table1[[#This Row],[Jut]]</f>
        <v>#VALUE!</v>
      </c>
      <c r="J9397" s="4" t="e">
        <f>Table1[[#This Row],[Column1]]</f>
        <v>#VALUE!</v>
      </c>
    </row>
    <row r="9398" spans="1:10" hidden="1" x14ac:dyDescent="0.3">
      <c r="A9398" s="2" t="e">
        <f>Table1[[#This Row],[Befolyt]]</f>
        <v>#VALUE!</v>
      </c>
      <c r="B9398" t="e">
        <f>Table1[[#This Row],[ÜK]]</f>
        <v>#VALUE!</v>
      </c>
      <c r="C9398" s="3" t="e">
        <f>Table1[[#This Row],[Szla]]</f>
        <v>#VALUE!</v>
      </c>
      <c r="D9398" s="6" t="e">
        <f>Table1[[#This Row],[Kelt_hó]]</f>
        <v>#VALUE!</v>
      </c>
      <c r="E9398" t="e">
        <f>Table1[[#This Row],[Vevő]]</f>
        <v>#VALUE!</v>
      </c>
      <c r="F9398" t="e">
        <f>Table1[[#This Row],[Termékkör]]</f>
        <v>#VALUE!</v>
      </c>
      <c r="G9398" s="4" t="e">
        <f>Table1[[#This Row],[SzumElad]]</f>
        <v>#VALUE!</v>
      </c>
      <c r="H9398" s="7" t="e">
        <f>Table1[[#This Row],[Jut_%]]</f>
        <v>#VALUE!</v>
      </c>
      <c r="I9398" s="4" t="e">
        <f>Table1[[#This Row],[Jut]]</f>
        <v>#VALUE!</v>
      </c>
      <c r="J9398" s="4" t="e">
        <f>Table1[[#This Row],[Column1]]</f>
        <v>#VALUE!</v>
      </c>
    </row>
    <row r="9399" spans="1:10" hidden="1" x14ac:dyDescent="0.3">
      <c r="A9399" s="2" t="e">
        <f>Table1[[#This Row],[Befolyt]]</f>
        <v>#VALUE!</v>
      </c>
      <c r="B9399" t="e">
        <f>Table1[[#This Row],[ÜK]]</f>
        <v>#VALUE!</v>
      </c>
      <c r="C9399" s="3" t="e">
        <f>Table1[[#This Row],[Szla]]</f>
        <v>#VALUE!</v>
      </c>
      <c r="D9399" s="6" t="e">
        <f>Table1[[#This Row],[Kelt_hó]]</f>
        <v>#VALUE!</v>
      </c>
      <c r="E9399" t="e">
        <f>Table1[[#This Row],[Vevő]]</f>
        <v>#VALUE!</v>
      </c>
      <c r="F9399" t="e">
        <f>Table1[[#This Row],[Termékkör]]</f>
        <v>#VALUE!</v>
      </c>
      <c r="G9399" s="4" t="e">
        <f>Table1[[#This Row],[SzumElad]]</f>
        <v>#VALUE!</v>
      </c>
      <c r="H9399" s="7" t="e">
        <f>Table1[[#This Row],[Jut_%]]</f>
        <v>#VALUE!</v>
      </c>
      <c r="I9399" s="4" t="e">
        <f>Table1[[#This Row],[Jut]]</f>
        <v>#VALUE!</v>
      </c>
      <c r="J9399" s="4" t="e">
        <f>Table1[[#This Row],[Column1]]</f>
        <v>#VALUE!</v>
      </c>
    </row>
    <row r="9400" spans="1:10" hidden="1" x14ac:dyDescent="0.3">
      <c r="A9400" s="2" t="e">
        <f>Table1[[#This Row],[Befolyt]]</f>
        <v>#VALUE!</v>
      </c>
      <c r="B9400" t="e">
        <f>Table1[[#This Row],[ÜK]]</f>
        <v>#VALUE!</v>
      </c>
      <c r="C9400" s="3" t="e">
        <f>Table1[[#This Row],[Szla]]</f>
        <v>#VALUE!</v>
      </c>
      <c r="D9400" s="6" t="e">
        <f>Table1[[#This Row],[Kelt_hó]]</f>
        <v>#VALUE!</v>
      </c>
      <c r="E9400" t="e">
        <f>Table1[[#This Row],[Vevő]]</f>
        <v>#VALUE!</v>
      </c>
      <c r="F9400" t="e">
        <f>Table1[[#This Row],[Termékkör]]</f>
        <v>#VALUE!</v>
      </c>
      <c r="G9400" s="4" t="e">
        <f>Table1[[#This Row],[SzumElad]]</f>
        <v>#VALUE!</v>
      </c>
      <c r="H9400" s="7" t="e">
        <f>Table1[[#This Row],[Jut_%]]</f>
        <v>#VALUE!</v>
      </c>
      <c r="I9400" s="4" t="e">
        <f>Table1[[#This Row],[Jut]]</f>
        <v>#VALUE!</v>
      </c>
      <c r="J9400" s="4" t="e">
        <f>Table1[[#This Row],[Column1]]</f>
        <v>#VALUE!</v>
      </c>
    </row>
    <row r="9401" spans="1:10" hidden="1" x14ac:dyDescent="0.3">
      <c r="A9401" s="2" t="e">
        <f>Table1[[#This Row],[Befolyt]]</f>
        <v>#VALUE!</v>
      </c>
      <c r="B9401" t="e">
        <f>Table1[[#This Row],[ÜK]]</f>
        <v>#VALUE!</v>
      </c>
      <c r="C9401" s="3" t="e">
        <f>Table1[[#This Row],[Szla]]</f>
        <v>#VALUE!</v>
      </c>
      <c r="D9401" s="6" t="e">
        <f>Table1[[#This Row],[Kelt_hó]]</f>
        <v>#VALUE!</v>
      </c>
      <c r="E9401" t="e">
        <f>Table1[[#This Row],[Vevő]]</f>
        <v>#VALUE!</v>
      </c>
      <c r="F9401" t="e">
        <f>Table1[[#This Row],[Termékkör]]</f>
        <v>#VALUE!</v>
      </c>
      <c r="G9401" s="4" t="e">
        <f>Table1[[#This Row],[SzumElad]]</f>
        <v>#VALUE!</v>
      </c>
      <c r="H9401" s="7" t="e">
        <f>Table1[[#This Row],[Jut_%]]</f>
        <v>#VALUE!</v>
      </c>
      <c r="I9401" s="4" t="e">
        <f>Table1[[#This Row],[Jut]]</f>
        <v>#VALUE!</v>
      </c>
      <c r="J9401" s="4" t="e">
        <f>Table1[[#This Row],[Column1]]</f>
        <v>#VALUE!</v>
      </c>
    </row>
    <row r="9402" spans="1:10" hidden="1" x14ac:dyDescent="0.3">
      <c r="A9402" s="2" t="e">
        <f>Table1[[#This Row],[Befolyt]]</f>
        <v>#VALUE!</v>
      </c>
      <c r="B9402" t="e">
        <f>Table1[[#This Row],[ÜK]]</f>
        <v>#VALUE!</v>
      </c>
      <c r="C9402" s="3" t="e">
        <f>Table1[[#This Row],[Szla]]</f>
        <v>#VALUE!</v>
      </c>
      <c r="D9402" s="6" t="e">
        <f>Table1[[#This Row],[Kelt_hó]]</f>
        <v>#VALUE!</v>
      </c>
      <c r="E9402" t="e">
        <f>Table1[[#This Row],[Vevő]]</f>
        <v>#VALUE!</v>
      </c>
      <c r="F9402" t="e">
        <f>Table1[[#This Row],[Termékkör]]</f>
        <v>#VALUE!</v>
      </c>
      <c r="G9402" s="4" t="e">
        <f>Table1[[#This Row],[SzumElad]]</f>
        <v>#VALUE!</v>
      </c>
      <c r="H9402" s="7" t="e">
        <f>Table1[[#This Row],[Jut_%]]</f>
        <v>#VALUE!</v>
      </c>
      <c r="I9402" s="4" t="e">
        <f>Table1[[#This Row],[Jut]]</f>
        <v>#VALUE!</v>
      </c>
      <c r="J9402" s="4" t="e">
        <f>Table1[[#This Row],[Column1]]</f>
        <v>#VALUE!</v>
      </c>
    </row>
    <row r="9403" spans="1:10" hidden="1" x14ac:dyDescent="0.3">
      <c r="A9403" s="2" t="e">
        <f>Table1[[#This Row],[Befolyt]]</f>
        <v>#VALUE!</v>
      </c>
      <c r="B9403" t="e">
        <f>Table1[[#This Row],[ÜK]]</f>
        <v>#VALUE!</v>
      </c>
      <c r="C9403" s="3" t="e">
        <f>Table1[[#This Row],[Szla]]</f>
        <v>#VALUE!</v>
      </c>
      <c r="D9403" s="6" t="e">
        <f>Table1[[#This Row],[Kelt_hó]]</f>
        <v>#VALUE!</v>
      </c>
      <c r="E9403" t="e">
        <f>Table1[[#This Row],[Vevő]]</f>
        <v>#VALUE!</v>
      </c>
      <c r="F9403" t="e">
        <f>Table1[[#This Row],[Termékkör]]</f>
        <v>#VALUE!</v>
      </c>
      <c r="G9403" s="4" t="e">
        <f>Table1[[#This Row],[SzumElad]]</f>
        <v>#VALUE!</v>
      </c>
      <c r="H9403" s="7" t="e">
        <f>Table1[[#This Row],[Jut_%]]</f>
        <v>#VALUE!</v>
      </c>
      <c r="I9403" s="4" t="e">
        <f>Table1[[#This Row],[Jut]]</f>
        <v>#VALUE!</v>
      </c>
      <c r="J9403" s="4" t="e">
        <f>Table1[[#This Row],[Column1]]</f>
        <v>#VALUE!</v>
      </c>
    </row>
    <row r="9404" spans="1:10" hidden="1" x14ac:dyDescent="0.3">
      <c r="A9404" s="2" t="e">
        <f>Table1[[#This Row],[Befolyt]]</f>
        <v>#VALUE!</v>
      </c>
      <c r="B9404" t="e">
        <f>Table1[[#This Row],[ÜK]]</f>
        <v>#VALUE!</v>
      </c>
      <c r="C9404" s="3" t="e">
        <f>Table1[[#This Row],[Szla]]</f>
        <v>#VALUE!</v>
      </c>
      <c r="D9404" s="6" t="e">
        <f>Table1[[#This Row],[Kelt_hó]]</f>
        <v>#VALUE!</v>
      </c>
      <c r="E9404" t="e">
        <f>Table1[[#This Row],[Vevő]]</f>
        <v>#VALUE!</v>
      </c>
      <c r="F9404" t="e">
        <f>Table1[[#This Row],[Termékkör]]</f>
        <v>#VALUE!</v>
      </c>
      <c r="G9404" s="4" t="e">
        <f>Table1[[#This Row],[SzumElad]]</f>
        <v>#VALUE!</v>
      </c>
      <c r="H9404" s="7" t="e">
        <f>Table1[[#This Row],[Jut_%]]</f>
        <v>#VALUE!</v>
      </c>
      <c r="I9404" s="4" t="e">
        <f>Table1[[#This Row],[Jut]]</f>
        <v>#VALUE!</v>
      </c>
      <c r="J9404" s="4" t="e">
        <f>Table1[[#This Row],[Column1]]</f>
        <v>#VALUE!</v>
      </c>
    </row>
    <row r="9405" spans="1:10" hidden="1" x14ac:dyDescent="0.3">
      <c r="A9405" s="2" t="e">
        <f>Table1[[#This Row],[Befolyt]]</f>
        <v>#VALUE!</v>
      </c>
      <c r="B9405" t="e">
        <f>Table1[[#This Row],[ÜK]]</f>
        <v>#VALUE!</v>
      </c>
      <c r="C9405" s="3" t="e">
        <f>Table1[[#This Row],[Szla]]</f>
        <v>#VALUE!</v>
      </c>
      <c r="D9405" s="6" t="e">
        <f>Table1[[#This Row],[Kelt_hó]]</f>
        <v>#VALUE!</v>
      </c>
      <c r="E9405" t="e">
        <f>Table1[[#This Row],[Vevő]]</f>
        <v>#VALUE!</v>
      </c>
      <c r="F9405" t="e">
        <f>Table1[[#This Row],[Termékkör]]</f>
        <v>#VALUE!</v>
      </c>
      <c r="G9405" s="4" t="e">
        <f>Table1[[#This Row],[SzumElad]]</f>
        <v>#VALUE!</v>
      </c>
      <c r="H9405" s="7" t="e">
        <f>Table1[[#This Row],[Jut_%]]</f>
        <v>#VALUE!</v>
      </c>
      <c r="I9405" s="4" t="e">
        <f>Table1[[#This Row],[Jut]]</f>
        <v>#VALUE!</v>
      </c>
      <c r="J9405" s="4" t="e">
        <f>Table1[[#This Row],[Column1]]</f>
        <v>#VALUE!</v>
      </c>
    </row>
    <row r="9406" spans="1:10" hidden="1" x14ac:dyDescent="0.3">
      <c r="A9406" s="2" t="e">
        <f>Table1[[#This Row],[Befolyt]]</f>
        <v>#VALUE!</v>
      </c>
      <c r="B9406" t="e">
        <f>Table1[[#This Row],[ÜK]]</f>
        <v>#VALUE!</v>
      </c>
      <c r="C9406" s="3" t="e">
        <f>Table1[[#This Row],[Szla]]</f>
        <v>#VALUE!</v>
      </c>
      <c r="D9406" s="6" t="e">
        <f>Table1[[#This Row],[Kelt_hó]]</f>
        <v>#VALUE!</v>
      </c>
      <c r="E9406" t="e">
        <f>Table1[[#This Row],[Vevő]]</f>
        <v>#VALUE!</v>
      </c>
      <c r="F9406" t="e">
        <f>Table1[[#This Row],[Termékkör]]</f>
        <v>#VALUE!</v>
      </c>
      <c r="G9406" s="4" t="e">
        <f>Table1[[#This Row],[SzumElad]]</f>
        <v>#VALUE!</v>
      </c>
      <c r="H9406" s="7" t="e">
        <f>Table1[[#This Row],[Jut_%]]</f>
        <v>#VALUE!</v>
      </c>
      <c r="I9406" s="4" t="e">
        <f>Table1[[#This Row],[Jut]]</f>
        <v>#VALUE!</v>
      </c>
      <c r="J9406" s="4" t="e">
        <f>Table1[[#This Row],[Column1]]</f>
        <v>#VALUE!</v>
      </c>
    </row>
    <row r="9407" spans="1:10" hidden="1" x14ac:dyDescent="0.3">
      <c r="A9407" s="2" t="e">
        <f>Table1[[#This Row],[Befolyt]]</f>
        <v>#VALUE!</v>
      </c>
      <c r="B9407" t="e">
        <f>Table1[[#This Row],[ÜK]]</f>
        <v>#VALUE!</v>
      </c>
      <c r="C9407" s="3" t="e">
        <f>Table1[[#This Row],[Szla]]</f>
        <v>#VALUE!</v>
      </c>
      <c r="D9407" s="6" t="e">
        <f>Table1[[#This Row],[Kelt_hó]]</f>
        <v>#VALUE!</v>
      </c>
      <c r="E9407" t="e">
        <f>Table1[[#This Row],[Vevő]]</f>
        <v>#VALUE!</v>
      </c>
      <c r="F9407" t="e">
        <f>Table1[[#This Row],[Termékkör]]</f>
        <v>#VALUE!</v>
      </c>
      <c r="G9407" s="4" t="e">
        <f>Table1[[#This Row],[SzumElad]]</f>
        <v>#VALUE!</v>
      </c>
      <c r="H9407" s="7" t="e">
        <f>Table1[[#This Row],[Jut_%]]</f>
        <v>#VALUE!</v>
      </c>
      <c r="I9407" s="4" t="e">
        <f>Table1[[#This Row],[Jut]]</f>
        <v>#VALUE!</v>
      </c>
      <c r="J9407" s="4" t="e">
        <f>Table1[[#This Row],[Column1]]</f>
        <v>#VALUE!</v>
      </c>
    </row>
    <row r="9408" spans="1:10" hidden="1" x14ac:dyDescent="0.3">
      <c r="A9408" s="2" t="e">
        <f>Table1[[#This Row],[Befolyt]]</f>
        <v>#VALUE!</v>
      </c>
      <c r="B9408" t="e">
        <f>Table1[[#This Row],[ÜK]]</f>
        <v>#VALUE!</v>
      </c>
      <c r="C9408" s="3" t="e">
        <f>Table1[[#This Row],[Szla]]</f>
        <v>#VALUE!</v>
      </c>
      <c r="D9408" s="6" t="e">
        <f>Table1[[#This Row],[Kelt_hó]]</f>
        <v>#VALUE!</v>
      </c>
      <c r="E9408" t="e">
        <f>Table1[[#This Row],[Vevő]]</f>
        <v>#VALUE!</v>
      </c>
      <c r="F9408" t="e">
        <f>Table1[[#This Row],[Termékkör]]</f>
        <v>#VALUE!</v>
      </c>
      <c r="G9408" s="4" t="e">
        <f>Table1[[#This Row],[SzumElad]]</f>
        <v>#VALUE!</v>
      </c>
      <c r="H9408" s="7" t="e">
        <f>Table1[[#This Row],[Jut_%]]</f>
        <v>#VALUE!</v>
      </c>
      <c r="I9408" s="4" t="e">
        <f>Table1[[#This Row],[Jut]]</f>
        <v>#VALUE!</v>
      </c>
      <c r="J9408" s="4" t="e">
        <f>Table1[[#This Row],[Column1]]</f>
        <v>#VALUE!</v>
      </c>
    </row>
    <row r="9409" spans="1:10" hidden="1" x14ac:dyDescent="0.3">
      <c r="A9409" s="2" t="e">
        <f>Table1[[#This Row],[Befolyt]]</f>
        <v>#VALUE!</v>
      </c>
      <c r="B9409" t="e">
        <f>Table1[[#This Row],[ÜK]]</f>
        <v>#VALUE!</v>
      </c>
      <c r="C9409" s="3" t="e">
        <f>Table1[[#This Row],[Szla]]</f>
        <v>#VALUE!</v>
      </c>
      <c r="D9409" s="6" t="e">
        <f>Table1[[#This Row],[Kelt_hó]]</f>
        <v>#VALUE!</v>
      </c>
      <c r="E9409" t="e">
        <f>Table1[[#This Row],[Vevő]]</f>
        <v>#VALUE!</v>
      </c>
      <c r="F9409" t="e">
        <f>Table1[[#This Row],[Termékkör]]</f>
        <v>#VALUE!</v>
      </c>
      <c r="G9409" s="4" t="e">
        <f>Table1[[#This Row],[SzumElad]]</f>
        <v>#VALUE!</v>
      </c>
      <c r="H9409" s="7" t="e">
        <f>Table1[[#This Row],[Jut_%]]</f>
        <v>#VALUE!</v>
      </c>
      <c r="I9409" s="4" t="e">
        <f>Table1[[#This Row],[Jut]]</f>
        <v>#VALUE!</v>
      </c>
      <c r="J9409" s="4" t="e">
        <f>Table1[[#This Row],[Column1]]</f>
        <v>#VALUE!</v>
      </c>
    </row>
    <row r="9410" spans="1:10" hidden="1" x14ac:dyDescent="0.3">
      <c r="A9410" s="2" t="e">
        <f>Table1[[#This Row],[Befolyt]]</f>
        <v>#VALUE!</v>
      </c>
      <c r="B9410" t="e">
        <f>Table1[[#This Row],[ÜK]]</f>
        <v>#VALUE!</v>
      </c>
      <c r="C9410" s="3" t="e">
        <f>Table1[[#This Row],[Szla]]</f>
        <v>#VALUE!</v>
      </c>
      <c r="D9410" s="6" t="e">
        <f>Table1[[#This Row],[Kelt_hó]]</f>
        <v>#VALUE!</v>
      </c>
      <c r="E9410" t="e">
        <f>Table1[[#This Row],[Vevő]]</f>
        <v>#VALUE!</v>
      </c>
      <c r="F9410" t="e">
        <f>Table1[[#This Row],[Termékkör]]</f>
        <v>#VALUE!</v>
      </c>
      <c r="G9410" s="4" t="e">
        <f>Table1[[#This Row],[SzumElad]]</f>
        <v>#VALUE!</v>
      </c>
      <c r="H9410" s="7" t="e">
        <f>Table1[[#This Row],[Jut_%]]</f>
        <v>#VALUE!</v>
      </c>
      <c r="I9410" s="4" t="e">
        <f>Table1[[#This Row],[Jut]]</f>
        <v>#VALUE!</v>
      </c>
      <c r="J9410" s="4" t="e">
        <f>Table1[[#This Row],[Column1]]</f>
        <v>#VALUE!</v>
      </c>
    </row>
    <row r="9411" spans="1:10" hidden="1" x14ac:dyDescent="0.3">
      <c r="A9411" s="2" t="e">
        <f>Table1[[#This Row],[Befolyt]]</f>
        <v>#VALUE!</v>
      </c>
      <c r="B9411" t="e">
        <f>Table1[[#This Row],[ÜK]]</f>
        <v>#VALUE!</v>
      </c>
      <c r="C9411" s="3" t="e">
        <f>Table1[[#This Row],[Szla]]</f>
        <v>#VALUE!</v>
      </c>
      <c r="D9411" s="6" t="e">
        <f>Table1[[#This Row],[Kelt_hó]]</f>
        <v>#VALUE!</v>
      </c>
      <c r="E9411" t="e">
        <f>Table1[[#This Row],[Vevő]]</f>
        <v>#VALUE!</v>
      </c>
      <c r="F9411" t="e">
        <f>Table1[[#This Row],[Termékkör]]</f>
        <v>#VALUE!</v>
      </c>
      <c r="G9411" s="4" t="e">
        <f>Table1[[#This Row],[SzumElad]]</f>
        <v>#VALUE!</v>
      </c>
      <c r="H9411" s="7" t="e">
        <f>Table1[[#This Row],[Jut_%]]</f>
        <v>#VALUE!</v>
      </c>
      <c r="I9411" s="4" t="e">
        <f>Table1[[#This Row],[Jut]]</f>
        <v>#VALUE!</v>
      </c>
      <c r="J9411" s="4" t="e">
        <f>Table1[[#This Row],[Column1]]</f>
        <v>#VALUE!</v>
      </c>
    </row>
    <row r="9412" spans="1:10" hidden="1" x14ac:dyDescent="0.3">
      <c r="A9412" s="2" t="e">
        <f>Table1[[#This Row],[Befolyt]]</f>
        <v>#VALUE!</v>
      </c>
      <c r="B9412" t="e">
        <f>Table1[[#This Row],[ÜK]]</f>
        <v>#VALUE!</v>
      </c>
      <c r="C9412" s="3" t="e">
        <f>Table1[[#This Row],[Szla]]</f>
        <v>#VALUE!</v>
      </c>
      <c r="D9412" s="6" t="e">
        <f>Table1[[#This Row],[Kelt_hó]]</f>
        <v>#VALUE!</v>
      </c>
      <c r="E9412" t="e">
        <f>Table1[[#This Row],[Vevő]]</f>
        <v>#VALUE!</v>
      </c>
      <c r="F9412" t="e">
        <f>Table1[[#This Row],[Termékkör]]</f>
        <v>#VALUE!</v>
      </c>
      <c r="G9412" s="4" t="e">
        <f>Table1[[#This Row],[SzumElad]]</f>
        <v>#VALUE!</v>
      </c>
      <c r="H9412" s="7" t="e">
        <f>Table1[[#This Row],[Jut_%]]</f>
        <v>#VALUE!</v>
      </c>
      <c r="I9412" s="4" t="e">
        <f>Table1[[#This Row],[Jut]]</f>
        <v>#VALUE!</v>
      </c>
      <c r="J9412" s="4" t="e">
        <f>Table1[[#This Row],[Column1]]</f>
        <v>#VALUE!</v>
      </c>
    </row>
    <row r="9413" spans="1:10" hidden="1" x14ac:dyDescent="0.3">
      <c r="A9413" s="2" t="e">
        <f>Table1[[#This Row],[Befolyt]]</f>
        <v>#VALUE!</v>
      </c>
      <c r="B9413" t="e">
        <f>Table1[[#This Row],[ÜK]]</f>
        <v>#VALUE!</v>
      </c>
      <c r="C9413" s="3" t="e">
        <f>Table1[[#This Row],[Szla]]</f>
        <v>#VALUE!</v>
      </c>
      <c r="D9413" s="6" t="e">
        <f>Table1[[#This Row],[Kelt_hó]]</f>
        <v>#VALUE!</v>
      </c>
      <c r="E9413" t="e">
        <f>Table1[[#This Row],[Vevő]]</f>
        <v>#VALUE!</v>
      </c>
      <c r="F9413" t="e">
        <f>Table1[[#This Row],[Termékkör]]</f>
        <v>#VALUE!</v>
      </c>
      <c r="G9413" s="4" t="e">
        <f>Table1[[#This Row],[SzumElad]]</f>
        <v>#VALUE!</v>
      </c>
      <c r="H9413" s="7" t="e">
        <f>Table1[[#This Row],[Jut_%]]</f>
        <v>#VALUE!</v>
      </c>
      <c r="I9413" s="4" t="e">
        <f>Table1[[#This Row],[Jut]]</f>
        <v>#VALUE!</v>
      </c>
      <c r="J9413" s="4" t="e">
        <f>Table1[[#This Row],[Column1]]</f>
        <v>#VALUE!</v>
      </c>
    </row>
    <row r="9414" spans="1:10" hidden="1" x14ac:dyDescent="0.3">
      <c r="A9414" s="2" t="e">
        <f>Table1[[#This Row],[Befolyt]]</f>
        <v>#VALUE!</v>
      </c>
      <c r="B9414" t="e">
        <f>Table1[[#This Row],[ÜK]]</f>
        <v>#VALUE!</v>
      </c>
      <c r="C9414" s="3" t="e">
        <f>Table1[[#This Row],[Szla]]</f>
        <v>#VALUE!</v>
      </c>
      <c r="D9414" s="6" t="e">
        <f>Table1[[#This Row],[Kelt_hó]]</f>
        <v>#VALUE!</v>
      </c>
      <c r="E9414" t="e">
        <f>Table1[[#This Row],[Vevő]]</f>
        <v>#VALUE!</v>
      </c>
      <c r="F9414" t="e">
        <f>Table1[[#This Row],[Termékkör]]</f>
        <v>#VALUE!</v>
      </c>
      <c r="G9414" s="4" t="e">
        <f>Table1[[#This Row],[SzumElad]]</f>
        <v>#VALUE!</v>
      </c>
      <c r="H9414" s="7" t="e">
        <f>Table1[[#This Row],[Jut_%]]</f>
        <v>#VALUE!</v>
      </c>
      <c r="I9414" s="4" t="e">
        <f>Table1[[#This Row],[Jut]]</f>
        <v>#VALUE!</v>
      </c>
      <c r="J9414" s="4" t="e">
        <f>Table1[[#This Row],[Column1]]</f>
        <v>#VALUE!</v>
      </c>
    </row>
    <row r="9415" spans="1:10" hidden="1" x14ac:dyDescent="0.3">
      <c r="A9415" s="2" t="e">
        <f>Table1[[#This Row],[Befolyt]]</f>
        <v>#VALUE!</v>
      </c>
      <c r="B9415" t="e">
        <f>Table1[[#This Row],[ÜK]]</f>
        <v>#VALUE!</v>
      </c>
      <c r="C9415" s="3" t="e">
        <f>Table1[[#This Row],[Szla]]</f>
        <v>#VALUE!</v>
      </c>
      <c r="D9415" s="6" t="e">
        <f>Table1[[#This Row],[Kelt_hó]]</f>
        <v>#VALUE!</v>
      </c>
      <c r="E9415" t="e">
        <f>Table1[[#This Row],[Vevő]]</f>
        <v>#VALUE!</v>
      </c>
      <c r="F9415" t="e">
        <f>Table1[[#This Row],[Termékkör]]</f>
        <v>#VALUE!</v>
      </c>
      <c r="G9415" s="4" t="e">
        <f>Table1[[#This Row],[SzumElad]]</f>
        <v>#VALUE!</v>
      </c>
      <c r="H9415" s="7" t="e">
        <f>Table1[[#This Row],[Jut_%]]</f>
        <v>#VALUE!</v>
      </c>
      <c r="I9415" s="4" t="e">
        <f>Table1[[#This Row],[Jut]]</f>
        <v>#VALUE!</v>
      </c>
      <c r="J9415" s="4" t="e">
        <f>Table1[[#This Row],[Column1]]</f>
        <v>#VALUE!</v>
      </c>
    </row>
    <row r="9416" spans="1:10" hidden="1" x14ac:dyDescent="0.3">
      <c r="A9416" s="2" t="e">
        <f>Table1[[#This Row],[Befolyt]]</f>
        <v>#VALUE!</v>
      </c>
      <c r="B9416" t="e">
        <f>Table1[[#This Row],[ÜK]]</f>
        <v>#VALUE!</v>
      </c>
      <c r="C9416" s="3" t="e">
        <f>Table1[[#This Row],[Szla]]</f>
        <v>#VALUE!</v>
      </c>
      <c r="D9416" s="6" t="e">
        <f>Table1[[#This Row],[Kelt_hó]]</f>
        <v>#VALUE!</v>
      </c>
      <c r="E9416" t="e">
        <f>Table1[[#This Row],[Vevő]]</f>
        <v>#VALUE!</v>
      </c>
      <c r="F9416" t="e">
        <f>Table1[[#This Row],[Termékkör]]</f>
        <v>#VALUE!</v>
      </c>
      <c r="G9416" s="4" t="e">
        <f>Table1[[#This Row],[SzumElad]]</f>
        <v>#VALUE!</v>
      </c>
      <c r="H9416" s="7" t="e">
        <f>Table1[[#This Row],[Jut_%]]</f>
        <v>#VALUE!</v>
      </c>
      <c r="I9416" s="4" t="e">
        <f>Table1[[#This Row],[Jut]]</f>
        <v>#VALUE!</v>
      </c>
      <c r="J9416" s="4" t="e">
        <f>Table1[[#This Row],[Column1]]</f>
        <v>#VALUE!</v>
      </c>
    </row>
    <row r="9417" spans="1:10" hidden="1" x14ac:dyDescent="0.3">
      <c r="A9417" s="2" t="e">
        <f>Table1[[#This Row],[Befolyt]]</f>
        <v>#VALUE!</v>
      </c>
      <c r="B9417" t="e">
        <f>Table1[[#This Row],[ÜK]]</f>
        <v>#VALUE!</v>
      </c>
      <c r="C9417" s="3" t="e">
        <f>Table1[[#This Row],[Szla]]</f>
        <v>#VALUE!</v>
      </c>
      <c r="D9417" s="6" t="e">
        <f>Table1[[#This Row],[Kelt_hó]]</f>
        <v>#VALUE!</v>
      </c>
      <c r="E9417" t="e">
        <f>Table1[[#This Row],[Vevő]]</f>
        <v>#VALUE!</v>
      </c>
      <c r="F9417" t="e">
        <f>Table1[[#This Row],[Termékkör]]</f>
        <v>#VALUE!</v>
      </c>
      <c r="G9417" s="4" t="e">
        <f>Table1[[#This Row],[SzumElad]]</f>
        <v>#VALUE!</v>
      </c>
      <c r="H9417" s="7" t="e">
        <f>Table1[[#This Row],[Jut_%]]</f>
        <v>#VALUE!</v>
      </c>
      <c r="I9417" s="4" t="e">
        <f>Table1[[#This Row],[Jut]]</f>
        <v>#VALUE!</v>
      </c>
      <c r="J9417" s="4" t="e">
        <f>Table1[[#This Row],[Column1]]</f>
        <v>#VALUE!</v>
      </c>
    </row>
    <row r="9418" spans="1:10" hidden="1" x14ac:dyDescent="0.3">
      <c r="A9418" s="2" t="e">
        <f>Table1[[#This Row],[Befolyt]]</f>
        <v>#VALUE!</v>
      </c>
      <c r="B9418" t="e">
        <f>Table1[[#This Row],[ÜK]]</f>
        <v>#VALUE!</v>
      </c>
      <c r="C9418" s="3" t="e">
        <f>Table1[[#This Row],[Szla]]</f>
        <v>#VALUE!</v>
      </c>
      <c r="D9418" s="6" t="e">
        <f>Table1[[#This Row],[Kelt_hó]]</f>
        <v>#VALUE!</v>
      </c>
      <c r="E9418" t="e">
        <f>Table1[[#This Row],[Vevő]]</f>
        <v>#VALUE!</v>
      </c>
      <c r="F9418" t="e">
        <f>Table1[[#This Row],[Termékkör]]</f>
        <v>#VALUE!</v>
      </c>
      <c r="G9418" s="4" t="e">
        <f>Table1[[#This Row],[SzumElad]]</f>
        <v>#VALUE!</v>
      </c>
      <c r="H9418" s="7" t="e">
        <f>Table1[[#This Row],[Jut_%]]</f>
        <v>#VALUE!</v>
      </c>
      <c r="I9418" s="4" t="e">
        <f>Table1[[#This Row],[Jut]]</f>
        <v>#VALUE!</v>
      </c>
      <c r="J9418" s="4" t="e">
        <f>Table1[[#This Row],[Column1]]</f>
        <v>#VALUE!</v>
      </c>
    </row>
    <row r="9419" spans="1:10" hidden="1" x14ac:dyDescent="0.3">
      <c r="A9419" s="2" t="e">
        <f>Table1[[#This Row],[Befolyt]]</f>
        <v>#VALUE!</v>
      </c>
      <c r="B9419" t="e">
        <f>Table1[[#This Row],[ÜK]]</f>
        <v>#VALUE!</v>
      </c>
      <c r="C9419" s="3" t="e">
        <f>Table1[[#This Row],[Szla]]</f>
        <v>#VALUE!</v>
      </c>
      <c r="D9419" s="6" t="e">
        <f>Table1[[#This Row],[Kelt_hó]]</f>
        <v>#VALUE!</v>
      </c>
      <c r="E9419" t="e">
        <f>Table1[[#This Row],[Vevő]]</f>
        <v>#VALUE!</v>
      </c>
      <c r="F9419" t="e">
        <f>Table1[[#This Row],[Termékkör]]</f>
        <v>#VALUE!</v>
      </c>
      <c r="G9419" s="4" t="e">
        <f>Table1[[#This Row],[SzumElad]]</f>
        <v>#VALUE!</v>
      </c>
      <c r="H9419" s="7" t="e">
        <f>Table1[[#This Row],[Jut_%]]</f>
        <v>#VALUE!</v>
      </c>
      <c r="I9419" s="4" t="e">
        <f>Table1[[#This Row],[Jut]]</f>
        <v>#VALUE!</v>
      </c>
      <c r="J9419" s="4" t="e">
        <f>Table1[[#This Row],[Column1]]</f>
        <v>#VALUE!</v>
      </c>
    </row>
    <row r="9420" spans="1:10" hidden="1" x14ac:dyDescent="0.3">
      <c r="A9420" s="2" t="e">
        <f>Table1[[#This Row],[Befolyt]]</f>
        <v>#VALUE!</v>
      </c>
      <c r="B9420" t="e">
        <f>Table1[[#This Row],[ÜK]]</f>
        <v>#VALUE!</v>
      </c>
      <c r="C9420" s="3" t="e">
        <f>Table1[[#This Row],[Szla]]</f>
        <v>#VALUE!</v>
      </c>
      <c r="D9420" s="6" t="e">
        <f>Table1[[#This Row],[Kelt_hó]]</f>
        <v>#VALUE!</v>
      </c>
      <c r="E9420" t="e">
        <f>Table1[[#This Row],[Vevő]]</f>
        <v>#VALUE!</v>
      </c>
      <c r="F9420" t="e">
        <f>Table1[[#This Row],[Termékkör]]</f>
        <v>#VALUE!</v>
      </c>
      <c r="G9420" s="4" t="e">
        <f>Table1[[#This Row],[SzumElad]]</f>
        <v>#VALUE!</v>
      </c>
      <c r="H9420" s="7" t="e">
        <f>Table1[[#This Row],[Jut_%]]</f>
        <v>#VALUE!</v>
      </c>
      <c r="I9420" s="4" t="e">
        <f>Table1[[#This Row],[Jut]]</f>
        <v>#VALUE!</v>
      </c>
      <c r="J9420" s="4" t="e">
        <f>Table1[[#This Row],[Column1]]</f>
        <v>#VALUE!</v>
      </c>
    </row>
    <row r="9421" spans="1:10" hidden="1" x14ac:dyDescent="0.3">
      <c r="A9421" s="2" t="e">
        <f>Table1[[#This Row],[Befolyt]]</f>
        <v>#VALUE!</v>
      </c>
      <c r="B9421" t="e">
        <f>Table1[[#This Row],[ÜK]]</f>
        <v>#VALUE!</v>
      </c>
      <c r="C9421" s="3" t="e">
        <f>Table1[[#This Row],[Szla]]</f>
        <v>#VALUE!</v>
      </c>
      <c r="D9421" s="6" t="e">
        <f>Table1[[#This Row],[Kelt_hó]]</f>
        <v>#VALUE!</v>
      </c>
      <c r="E9421" t="e">
        <f>Table1[[#This Row],[Vevő]]</f>
        <v>#VALUE!</v>
      </c>
      <c r="F9421" t="e">
        <f>Table1[[#This Row],[Termékkör]]</f>
        <v>#VALUE!</v>
      </c>
      <c r="G9421" s="4" t="e">
        <f>Table1[[#This Row],[SzumElad]]</f>
        <v>#VALUE!</v>
      </c>
      <c r="H9421" s="7" t="e">
        <f>Table1[[#This Row],[Jut_%]]</f>
        <v>#VALUE!</v>
      </c>
      <c r="I9421" s="4" t="e">
        <f>Table1[[#This Row],[Jut]]</f>
        <v>#VALUE!</v>
      </c>
      <c r="J9421" s="4" t="e">
        <f>Table1[[#This Row],[Column1]]</f>
        <v>#VALUE!</v>
      </c>
    </row>
    <row r="9422" spans="1:10" hidden="1" x14ac:dyDescent="0.3">
      <c r="A9422" s="2" t="e">
        <f>Table1[[#This Row],[Befolyt]]</f>
        <v>#VALUE!</v>
      </c>
      <c r="B9422" t="e">
        <f>Table1[[#This Row],[ÜK]]</f>
        <v>#VALUE!</v>
      </c>
      <c r="C9422" s="3" t="e">
        <f>Table1[[#This Row],[Szla]]</f>
        <v>#VALUE!</v>
      </c>
      <c r="D9422" s="6" t="e">
        <f>Table1[[#This Row],[Kelt_hó]]</f>
        <v>#VALUE!</v>
      </c>
      <c r="E9422" t="e">
        <f>Table1[[#This Row],[Vevő]]</f>
        <v>#VALUE!</v>
      </c>
      <c r="F9422" t="e">
        <f>Table1[[#This Row],[Termékkör]]</f>
        <v>#VALUE!</v>
      </c>
      <c r="G9422" s="4" t="e">
        <f>Table1[[#This Row],[SzumElad]]</f>
        <v>#VALUE!</v>
      </c>
      <c r="H9422" s="7" t="e">
        <f>Table1[[#This Row],[Jut_%]]</f>
        <v>#VALUE!</v>
      </c>
      <c r="I9422" s="4" t="e">
        <f>Table1[[#This Row],[Jut]]</f>
        <v>#VALUE!</v>
      </c>
      <c r="J9422" s="4" t="e">
        <f>Table1[[#This Row],[Column1]]</f>
        <v>#VALUE!</v>
      </c>
    </row>
    <row r="9423" spans="1:10" hidden="1" x14ac:dyDescent="0.3">
      <c r="A9423" s="2" t="e">
        <f>Table1[[#This Row],[Befolyt]]</f>
        <v>#VALUE!</v>
      </c>
      <c r="B9423" t="e">
        <f>Table1[[#This Row],[ÜK]]</f>
        <v>#VALUE!</v>
      </c>
      <c r="C9423" s="3" t="e">
        <f>Table1[[#This Row],[Szla]]</f>
        <v>#VALUE!</v>
      </c>
      <c r="D9423" s="6" t="e">
        <f>Table1[[#This Row],[Kelt_hó]]</f>
        <v>#VALUE!</v>
      </c>
      <c r="E9423" t="e">
        <f>Table1[[#This Row],[Vevő]]</f>
        <v>#VALUE!</v>
      </c>
      <c r="F9423" t="e">
        <f>Table1[[#This Row],[Termékkör]]</f>
        <v>#VALUE!</v>
      </c>
      <c r="G9423" s="4" t="e">
        <f>Table1[[#This Row],[SzumElad]]</f>
        <v>#VALUE!</v>
      </c>
      <c r="H9423" s="7" t="e">
        <f>Table1[[#This Row],[Jut_%]]</f>
        <v>#VALUE!</v>
      </c>
      <c r="I9423" s="4" t="e">
        <f>Table1[[#This Row],[Jut]]</f>
        <v>#VALUE!</v>
      </c>
      <c r="J9423" s="4" t="e">
        <f>Table1[[#This Row],[Column1]]</f>
        <v>#VALUE!</v>
      </c>
    </row>
    <row r="9424" spans="1:10" hidden="1" x14ac:dyDescent="0.3">
      <c r="A9424" s="2" t="e">
        <f>Table1[[#This Row],[Befolyt]]</f>
        <v>#VALUE!</v>
      </c>
      <c r="B9424" t="e">
        <f>Table1[[#This Row],[ÜK]]</f>
        <v>#VALUE!</v>
      </c>
      <c r="C9424" s="3" t="e">
        <f>Table1[[#This Row],[Szla]]</f>
        <v>#VALUE!</v>
      </c>
      <c r="D9424" s="6" t="e">
        <f>Table1[[#This Row],[Kelt_hó]]</f>
        <v>#VALUE!</v>
      </c>
      <c r="E9424" t="e">
        <f>Table1[[#This Row],[Vevő]]</f>
        <v>#VALUE!</v>
      </c>
      <c r="F9424" t="e">
        <f>Table1[[#This Row],[Termékkör]]</f>
        <v>#VALUE!</v>
      </c>
      <c r="G9424" s="4" t="e">
        <f>Table1[[#This Row],[SzumElad]]</f>
        <v>#VALUE!</v>
      </c>
      <c r="H9424" s="7" t="e">
        <f>Table1[[#This Row],[Jut_%]]</f>
        <v>#VALUE!</v>
      </c>
      <c r="I9424" s="4" t="e">
        <f>Table1[[#This Row],[Jut]]</f>
        <v>#VALUE!</v>
      </c>
      <c r="J9424" s="4" t="e">
        <f>Table1[[#This Row],[Column1]]</f>
        <v>#VALUE!</v>
      </c>
    </row>
    <row r="9425" spans="1:10" hidden="1" x14ac:dyDescent="0.3">
      <c r="A9425" s="2" t="e">
        <f>Table1[[#This Row],[Befolyt]]</f>
        <v>#VALUE!</v>
      </c>
      <c r="B9425" t="e">
        <f>Table1[[#This Row],[ÜK]]</f>
        <v>#VALUE!</v>
      </c>
      <c r="C9425" s="3" t="e">
        <f>Table1[[#This Row],[Szla]]</f>
        <v>#VALUE!</v>
      </c>
      <c r="D9425" s="6" t="e">
        <f>Table1[[#This Row],[Kelt_hó]]</f>
        <v>#VALUE!</v>
      </c>
      <c r="E9425" t="e">
        <f>Table1[[#This Row],[Vevő]]</f>
        <v>#VALUE!</v>
      </c>
      <c r="F9425" t="e">
        <f>Table1[[#This Row],[Termékkör]]</f>
        <v>#VALUE!</v>
      </c>
      <c r="G9425" s="4" t="e">
        <f>Table1[[#This Row],[SzumElad]]</f>
        <v>#VALUE!</v>
      </c>
      <c r="H9425" s="7" t="e">
        <f>Table1[[#This Row],[Jut_%]]</f>
        <v>#VALUE!</v>
      </c>
      <c r="I9425" s="4" t="e">
        <f>Table1[[#This Row],[Jut]]</f>
        <v>#VALUE!</v>
      </c>
      <c r="J9425" s="4" t="e">
        <f>Table1[[#This Row],[Column1]]</f>
        <v>#VALUE!</v>
      </c>
    </row>
    <row r="9426" spans="1:10" hidden="1" x14ac:dyDescent="0.3">
      <c r="A9426" s="2" t="e">
        <f>Table1[[#This Row],[Befolyt]]</f>
        <v>#VALUE!</v>
      </c>
      <c r="B9426" t="e">
        <f>Table1[[#This Row],[ÜK]]</f>
        <v>#VALUE!</v>
      </c>
      <c r="C9426" s="3" t="e">
        <f>Table1[[#This Row],[Szla]]</f>
        <v>#VALUE!</v>
      </c>
      <c r="D9426" s="6" t="e">
        <f>Table1[[#This Row],[Kelt_hó]]</f>
        <v>#VALUE!</v>
      </c>
      <c r="E9426" t="e">
        <f>Table1[[#This Row],[Vevő]]</f>
        <v>#VALUE!</v>
      </c>
      <c r="F9426" t="e">
        <f>Table1[[#This Row],[Termékkör]]</f>
        <v>#VALUE!</v>
      </c>
      <c r="G9426" s="4" t="e">
        <f>Table1[[#This Row],[SzumElad]]</f>
        <v>#VALUE!</v>
      </c>
      <c r="H9426" s="7" t="e">
        <f>Table1[[#This Row],[Jut_%]]</f>
        <v>#VALUE!</v>
      </c>
      <c r="I9426" s="4" t="e">
        <f>Table1[[#This Row],[Jut]]</f>
        <v>#VALUE!</v>
      </c>
      <c r="J9426" s="4" t="e">
        <f>Table1[[#This Row],[Column1]]</f>
        <v>#VALUE!</v>
      </c>
    </row>
    <row r="9427" spans="1:10" hidden="1" x14ac:dyDescent="0.3">
      <c r="A9427" s="2" t="e">
        <f>Table1[[#This Row],[Befolyt]]</f>
        <v>#VALUE!</v>
      </c>
      <c r="B9427" t="e">
        <f>Table1[[#This Row],[ÜK]]</f>
        <v>#VALUE!</v>
      </c>
      <c r="C9427" s="3" t="e">
        <f>Table1[[#This Row],[Szla]]</f>
        <v>#VALUE!</v>
      </c>
      <c r="D9427" s="6" t="e">
        <f>Table1[[#This Row],[Kelt_hó]]</f>
        <v>#VALUE!</v>
      </c>
      <c r="E9427" t="e">
        <f>Table1[[#This Row],[Vevő]]</f>
        <v>#VALUE!</v>
      </c>
      <c r="F9427" t="e">
        <f>Table1[[#This Row],[Termékkör]]</f>
        <v>#VALUE!</v>
      </c>
      <c r="G9427" s="4" t="e">
        <f>Table1[[#This Row],[SzumElad]]</f>
        <v>#VALUE!</v>
      </c>
      <c r="H9427" s="7" t="e">
        <f>Table1[[#This Row],[Jut_%]]</f>
        <v>#VALUE!</v>
      </c>
      <c r="I9427" s="4" t="e">
        <f>Table1[[#This Row],[Jut]]</f>
        <v>#VALUE!</v>
      </c>
      <c r="J9427" s="4" t="e">
        <f>Table1[[#This Row],[Column1]]</f>
        <v>#VALUE!</v>
      </c>
    </row>
    <row r="9428" spans="1:10" hidden="1" x14ac:dyDescent="0.3">
      <c r="A9428" s="2" t="e">
        <f>Table1[[#This Row],[Befolyt]]</f>
        <v>#VALUE!</v>
      </c>
      <c r="B9428" t="e">
        <f>Table1[[#This Row],[ÜK]]</f>
        <v>#VALUE!</v>
      </c>
      <c r="C9428" s="3" t="e">
        <f>Table1[[#This Row],[Szla]]</f>
        <v>#VALUE!</v>
      </c>
      <c r="D9428" s="6" t="e">
        <f>Table1[[#This Row],[Kelt_hó]]</f>
        <v>#VALUE!</v>
      </c>
      <c r="E9428" t="e">
        <f>Table1[[#This Row],[Vevő]]</f>
        <v>#VALUE!</v>
      </c>
      <c r="F9428" t="e">
        <f>Table1[[#This Row],[Termékkör]]</f>
        <v>#VALUE!</v>
      </c>
      <c r="G9428" s="4" t="e">
        <f>Table1[[#This Row],[SzumElad]]</f>
        <v>#VALUE!</v>
      </c>
      <c r="H9428" s="7" t="e">
        <f>Table1[[#This Row],[Jut_%]]</f>
        <v>#VALUE!</v>
      </c>
      <c r="I9428" s="4" t="e">
        <f>Table1[[#This Row],[Jut]]</f>
        <v>#VALUE!</v>
      </c>
      <c r="J9428" s="4" t="e">
        <f>Table1[[#This Row],[Column1]]</f>
        <v>#VALUE!</v>
      </c>
    </row>
    <row r="9429" spans="1:10" hidden="1" x14ac:dyDescent="0.3">
      <c r="A9429" s="2" t="e">
        <f>Table1[[#This Row],[Befolyt]]</f>
        <v>#VALUE!</v>
      </c>
      <c r="B9429" t="e">
        <f>Table1[[#This Row],[ÜK]]</f>
        <v>#VALUE!</v>
      </c>
      <c r="C9429" s="3" t="e">
        <f>Table1[[#This Row],[Szla]]</f>
        <v>#VALUE!</v>
      </c>
      <c r="D9429" s="6" t="e">
        <f>Table1[[#This Row],[Kelt_hó]]</f>
        <v>#VALUE!</v>
      </c>
      <c r="E9429" t="e">
        <f>Table1[[#This Row],[Vevő]]</f>
        <v>#VALUE!</v>
      </c>
      <c r="F9429" t="e">
        <f>Table1[[#This Row],[Termékkör]]</f>
        <v>#VALUE!</v>
      </c>
      <c r="G9429" s="4" t="e">
        <f>Table1[[#This Row],[SzumElad]]</f>
        <v>#VALUE!</v>
      </c>
      <c r="H9429" s="7" t="e">
        <f>Table1[[#This Row],[Jut_%]]</f>
        <v>#VALUE!</v>
      </c>
      <c r="I9429" s="4" t="e">
        <f>Table1[[#This Row],[Jut]]</f>
        <v>#VALUE!</v>
      </c>
      <c r="J9429" s="4" t="e">
        <f>Table1[[#This Row],[Column1]]</f>
        <v>#VALUE!</v>
      </c>
    </row>
    <row r="9430" spans="1:10" hidden="1" x14ac:dyDescent="0.3">
      <c r="A9430" s="2" t="e">
        <f>Table1[[#This Row],[Befolyt]]</f>
        <v>#VALUE!</v>
      </c>
      <c r="B9430" t="e">
        <f>Table1[[#This Row],[ÜK]]</f>
        <v>#VALUE!</v>
      </c>
      <c r="C9430" s="3" t="e">
        <f>Table1[[#This Row],[Szla]]</f>
        <v>#VALUE!</v>
      </c>
      <c r="D9430" s="6" t="e">
        <f>Table1[[#This Row],[Kelt_hó]]</f>
        <v>#VALUE!</v>
      </c>
      <c r="E9430" t="e">
        <f>Table1[[#This Row],[Vevő]]</f>
        <v>#VALUE!</v>
      </c>
      <c r="F9430" t="e">
        <f>Table1[[#This Row],[Termékkör]]</f>
        <v>#VALUE!</v>
      </c>
      <c r="G9430" s="4" t="e">
        <f>Table1[[#This Row],[SzumElad]]</f>
        <v>#VALUE!</v>
      </c>
      <c r="H9430" s="7" t="e">
        <f>Table1[[#This Row],[Jut_%]]</f>
        <v>#VALUE!</v>
      </c>
      <c r="I9430" s="4" t="e">
        <f>Table1[[#This Row],[Jut]]</f>
        <v>#VALUE!</v>
      </c>
      <c r="J9430" s="4" t="e">
        <f>Table1[[#This Row],[Column1]]</f>
        <v>#VALUE!</v>
      </c>
    </row>
    <row r="9431" spans="1:10" hidden="1" x14ac:dyDescent="0.3">
      <c r="A9431" s="2" t="e">
        <f>Table1[[#This Row],[Befolyt]]</f>
        <v>#VALUE!</v>
      </c>
      <c r="B9431" t="e">
        <f>Table1[[#This Row],[ÜK]]</f>
        <v>#VALUE!</v>
      </c>
      <c r="C9431" s="3" t="e">
        <f>Table1[[#This Row],[Szla]]</f>
        <v>#VALUE!</v>
      </c>
      <c r="D9431" s="6" t="e">
        <f>Table1[[#This Row],[Kelt_hó]]</f>
        <v>#VALUE!</v>
      </c>
      <c r="E9431" t="e">
        <f>Table1[[#This Row],[Vevő]]</f>
        <v>#VALUE!</v>
      </c>
      <c r="F9431" t="e">
        <f>Table1[[#This Row],[Termékkör]]</f>
        <v>#VALUE!</v>
      </c>
      <c r="G9431" s="4" t="e">
        <f>Table1[[#This Row],[SzumElad]]</f>
        <v>#VALUE!</v>
      </c>
      <c r="H9431" s="7" t="e">
        <f>Table1[[#This Row],[Jut_%]]</f>
        <v>#VALUE!</v>
      </c>
      <c r="I9431" s="4" t="e">
        <f>Table1[[#This Row],[Jut]]</f>
        <v>#VALUE!</v>
      </c>
      <c r="J9431" s="4" t="e">
        <f>Table1[[#This Row],[Column1]]</f>
        <v>#VALUE!</v>
      </c>
    </row>
    <row r="9432" spans="1:10" hidden="1" x14ac:dyDescent="0.3">
      <c r="A9432" s="2" t="e">
        <f>Table1[[#This Row],[Befolyt]]</f>
        <v>#VALUE!</v>
      </c>
      <c r="B9432" t="e">
        <f>Table1[[#This Row],[ÜK]]</f>
        <v>#VALUE!</v>
      </c>
      <c r="C9432" s="3" t="e">
        <f>Table1[[#This Row],[Szla]]</f>
        <v>#VALUE!</v>
      </c>
      <c r="D9432" s="6" t="e">
        <f>Table1[[#This Row],[Kelt_hó]]</f>
        <v>#VALUE!</v>
      </c>
      <c r="E9432" t="e">
        <f>Table1[[#This Row],[Vevő]]</f>
        <v>#VALUE!</v>
      </c>
      <c r="F9432" t="e">
        <f>Table1[[#This Row],[Termékkör]]</f>
        <v>#VALUE!</v>
      </c>
      <c r="G9432" s="4" t="e">
        <f>Table1[[#This Row],[SzumElad]]</f>
        <v>#VALUE!</v>
      </c>
      <c r="H9432" s="7" t="e">
        <f>Table1[[#This Row],[Jut_%]]</f>
        <v>#VALUE!</v>
      </c>
      <c r="I9432" s="4" t="e">
        <f>Table1[[#This Row],[Jut]]</f>
        <v>#VALUE!</v>
      </c>
      <c r="J9432" s="4" t="e">
        <f>Table1[[#This Row],[Column1]]</f>
        <v>#VALUE!</v>
      </c>
    </row>
    <row r="9433" spans="1:10" hidden="1" x14ac:dyDescent="0.3">
      <c r="A9433" s="2" t="e">
        <f>Table1[[#This Row],[Befolyt]]</f>
        <v>#VALUE!</v>
      </c>
      <c r="B9433" t="e">
        <f>Table1[[#This Row],[ÜK]]</f>
        <v>#VALUE!</v>
      </c>
      <c r="C9433" s="3" t="e">
        <f>Table1[[#This Row],[Szla]]</f>
        <v>#VALUE!</v>
      </c>
      <c r="D9433" s="6" t="e">
        <f>Table1[[#This Row],[Kelt_hó]]</f>
        <v>#VALUE!</v>
      </c>
      <c r="E9433" t="e">
        <f>Table1[[#This Row],[Vevő]]</f>
        <v>#VALUE!</v>
      </c>
      <c r="F9433" t="e">
        <f>Table1[[#This Row],[Termékkör]]</f>
        <v>#VALUE!</v>
      </c>
      <c r="G9433" s="4" t="e">
        <f>Table1[[#This Row],[SzumElad]]</f>
        <v>#VALUE!</v>
      </c>
      <c r="H9433" s="7" t="e">
        <f>Table1[[#This Row],[Jut_%]]</f>
        <v>#VALUE!</v>
      </c>
      <c r="I9433" s="4" t="e">
        <f>Table1[[#This Row],[Jut]]</f>
        <v>#VALUE!</v>
      </c>
      <c r="J9433" s="4" t="e">
        <f>Table1[[#This Row],[Column1]]</f>
        <v>#VALUE!</v>
      </c>
    </row>
    <row r="9434" spans="1:10" hidden="1" x14ac:dyDescent="0.3">
      <c r="A9434" s="2" t="e">
        <f>Table1[[#This Row],[Befolyt]]</f>
        <v>#VALUE!</v>
      </c>
      <c r="B9434" t="e">
        <f>Table1[[#This Row],[ÜK]]</f>
        <v>#VALUE!</v>
      </c>
      <c r="C9434" s="3" t="e">
        <f>Table1[[#This Row],[Szla]]</f>
        <v>#VALUE!</v>
      </c>
      <c r="D9434" s="6" t="e">
        <f>Table1[[#This Row],[Kelt_hó]]</f>
        <v>#VALUE!</v>
      </c>
      <c r="E9434" t="e">
        <f>Table1[[#This Row],[Vevő]]</f>
        <v>#VALUE!</v>
      </c>
      <c r="F9434" t="e">
        <f>Table1[[#This Row],[Termékkör]]</f>
        <v>#VALUE!</v>
      </c>
      <c r="G9434" s="4" t="e">
        <f>Table1[[#This Row],[SzumElad]]</f>
        <v>#VALUE!</v>
      </c>
      <c r="H9434" s="7" t="e">
        <f>Table1[[#This Row],[Jut_%]]</f>
        <v>#VALUE!</v>
      </c>
      <c r="I9434" s="4" t="e">
        <f>Table1[[#This Row],[Jut]]</f>
        <v>#VALUE!</v>
      </c>
      <c r="J9434" s="4" t="e">
        <f>Table1[[#This Row],[Column1]]</f>
        <v>#VALUE!</v>
      </c>
    </row>
    <row r="9435" spans="1:10" hidden="1" x14ac:dyDescent="0.3">
      <c r="A9435" s="2" t="e">
        <f>Table1[[#This Row],[Befolyt]]</f>
        <v>#VALUE!</v>
      </c>
      <c r="B9435" t="e">
        <f>Table1[[#This Row],[ÜK]]</f>
        <v>#VALUE!</v>
      </c>
      <c r="C9435" s="3" t="e">
        <f>Table1[[#This Row],[Szla]]</f>
        <v>#VALUE!</v>
      </c>
      <c r="D9435" s="6" t="e">
        <f>Table1[[#This Row],[Kelt_hó]]</f>
        <v>#VALUE!</v>
      </c>
      <c r="E9435" t="e">
        <f>Table1[[#This Row],[Vevő]]</f>
        <v>#VALUE!</v>
      </c>
      <c r="F9435" t="e">
        <f>Table1[[#This Row],[Termékkör]]</f>
        <v>#VALUE!</v>
      </c>
      <c r="G9435" s="4" t="e">
        <f>Table1[[#This Row],[SzumElad]]</f>
        <v>#VALUE!</v>
      </c>
      <c r="H9435" s="7" t="e">
        <f>Table1[[#This Row],[Jut_%]]</f>
        <v>#VALUE!</v>
      </c>
      <c r="I9435" s="4" t="e">
        <f>Table1[[#This Row],[Jut]]</f>
        <v>#VALUE!</v>
      </c>
      <c r="J9435" s="4" t="e">
        <f>Table1[[#This Row],[Column1]]</f>
        <v>#VALUE!</v>
      </c>
    </row>
    <row r="9436" spans="1:10" hidden="1" x14ac:dyDescent="0.3">
      <c r="A9436" s="2" t="e">
        <f>Table1[[#This Row],[Befolyt]]</f>
        <v>#VALUE!</v>
      </c>
      <c r="B9436" t="e">
        <f>Table1[[#This Row],[ÜK]]</f>
        <v>#VALUE!</v>
      </c>
      <c r="C9436" s="3" t="e">
        <f>Table1[[#This Row],[Szla]]</f>
        <v>#VALUE!</v>
      </c>
      <c r="D9436" s="6" t="e">
        <f>Table1[[#This Row],[Kelt_hó]]</f>
        <v>#VALUE!</v>
      </c>
      <c r="E9436" t="e">
        <f>Table1[[#This Row],[Vevő]]</f>
        <v>#VALUE!</v>
      </c>
      <c r="F9436" t="e">
        <f>Table1[[#This Row],[Termékkör]]</f>
        <v>#VALUE!</v>
      </c>
      <c r="G9436" s="4" t="e">
        <f>Table1[[#This Row],[SzumElad]]</f>
        <v>#VALUE!</v>
      </c>
      <c r="H9436" s="7" t="e">
        <f>Table1[[#This Row],[Jut_%]]</f>
        <v>#VALUE!</v>
      </c>
      <c r="I9436" s="4" t="e">
        <f>Table1[[#This Row],[Jut]]</f>
        <v>#VALUE!</v>
      </c>
      <c r="J9436" s="4" t="e">
        <f>Table1[[#This Row],[Column1]]</f>
        <v>#VALUE!</v>
      </c>
    </row>
    <row r="9437" spans="1:10" hidden="1" x14ac:dyDescent="0.3">
      <c r="A9437" s="2" t="e">
        <f>Table1[[#This Row],[Befolyt]]</f>
        <v>#VALUE!</v>
      </c>
      <c r="B9437" t="e">
        <f>Table1[[#This Row],[ÜK]]</f>
        <v>#VALUE!</v>
      </c>
      <c r="C9437" s="3" t="e">
        <f>Table1[[#This Row],[Szla]]</f>
        <v>#VALUE!</v>
      </c>
      <c r="D9437" s="6" t="e">
        <f>Table1[[#This Row],[Kelt_hó]]</f>
        <v>#VALUE!</v>
      </c>
      <c r="E9437" t="e">
        <f>Table1[[#This Row],[Vevő]]</f>
        <v>#VALUE!</v>
      </c>
      <c r="F9437" t="e">
        <f>Table1[[#This Row],[Termékkör]]</f>
        <v>#VALUE!</v>
      </c>
      <c r="G9437" s="4" t="e">
        <f>Table1[[#This Row],[SzumElad]]</f>
        <v>#VALUE!</v>
      </c>
      <c r="H9437" s="7" t="e">
        <f>Table1[[#This Row],[Jut_%]]</f>
        <v>#VALUE!</v>
      </c>
      <c r="I9437" s="4" t="e">
        <f>Table1[[#This Row],[Jut]]</f>
        <v>#VALUE!</v>
      </c>
      <c r="J9437" s="4" t="e">
        <f>Table1[[#This Row],[Column1]]</f>
        <v>#VALUE!</v>
      </c>
    </row>
    <row r="9438" spans="1:10" hidden="1" x14ac:dyDescent="0.3">
      <c r="A9438" s="2" t="e">
        <f>Table1[[#This Row],[Befolyt]]</f>
        <v>#VALUE!</v>
      </c>
      <c r="B9438" t="e">
        <f>Table1[[#This Row],[ÜK]]</f>
        <v>#VALUE!</v>
      </c>
      <c r="C9438" s="3" t="e">
        <f>Table1[[#This Row],[Szla]]</f>
        <v>#VALUE!</v>
      </c>
      <c r="D9438" s="6" t="e">
        <f>Table1[[#This Row],[Kelt_hó]]</f>
        <v>#VALUE!</v>
      </c>
      <c r="E9438" t="e">
        <f>Table1[[#This Row],[Vevő]]</f>
        <v>#VALUE!</v>
      </c>
      <c r="F9438" t="e">
        <f>Table1[[#This Row],[Termékkör]]</f>
        <v>#VALUE!</v>
      </c>
      <c r="G9438" s="4" t="e">
        <f>Table1[[#This Row],[SzumElad]]</f>
        <v>#VALUE!</v>
      </c>
      <c r="H9438" s="7" t="e">
        <f>Table1[[#This Row],[Jut_%]]</f>
        <v>#VALUE!</v>
      </c>
      <c r="I9438" s="4" t="e">
        <f>Table1[[#This Row],[Jut]]</f>
        <v>#VALUE!</v>
      </c>
      <c r="J9438" s="4" t="e">
        <f>Table1[[#This Row],[Column1]]</f>
        <v>#VALUE!</v>
      </c>
    </row>
    <row r="9439" spans="1:10" hidden="1" x14ac:dyDescent="0.3">
      <c r="A9439" s="2" t="e">
        <f>Table1[[#This Row],[Befolyt]]</f>
        <v>#VALUE!</v>
      </c>
      <c r="B9439" t="e">
        <f>Table1[[#This Row],[ÜK]]</f>
        <v>#VALUE!</v>
      </c>
      <c r="C9439" s="3" t="e">
        <f>Table1[[#This Row],[Szla]]</f>
        <v>#VALUE!</v>
      </c>
      <c r="D9439" s="6" t="e">
        <f>Table1[[#This Row],[Kelt_hó]]</f>
        <v>#VALUE!</v>
      </c>
      <c r="E9439" t="e">
        <f>Table1[[#This Row],[Vevő]]</f>
        <v>#VALUE!</v>
      </c>
      <c r="F9439" t="e">
        <f>Table1[[#This Row],[Termékkör]]</f>
        <v>#VALUE!</v>
      </c>
      <c r="G9439" s="4" t="e">
        <f>Table1[[#This Row],[SzumElad]]</f>
        <v>#VALUE!</v>
      </c>
      <c r="H9439" s="7" t="e">
        <f>Table1[[#This Row],[Jut_%]]</f>
        <v>#VALUE!</v>
      </c>
      <c r="I9439" s="4" t="e">
        <f>Table1[[#This Row],[Jut]]</f>
        <v>#VALUE!</v>
      </c>
      <c r="J9439" s="4" t="e">
        <f>Table1[[#This Row],[Column1]]</f>
        <v>#VALUE!</v>
      </c>
    </row>
    <row r="9440" spans="1:10" hidden="1" x14ac:dyDescent="0.3">
      <c r="A9440" s="2" t="e">
        <f>Table1[[#This Row],[Befolyt]]</f>
        <v>#VALUE!</v>
      </c>
      <c r="B9440" t="e">
        <f>Table1[[#This Row],[ÜK]]</f>
        <v>#VALUE!</v>
      </c>
      <c r="C9440" s="3" t="e">
        <f>Table1[[#This Row],[Szla]]</f>
        <v>#VALUE!</v>
      </c>
      <c r="D9440" s="6" t="e">
        <f>Table1[[#This Row],[Kelt_hó]]</f>
        <v>#VALUE!</v>
      </c>
      <c r="E9440" t="e">
        <f>Table1[[#This Row],[Vevő]]</f>
        <v>#VALUE!</v>
      </c>
      <c r="F9440" t="e">
        <f>Table1[[#This Row],[Termékkör]]</f>
        <v>#VALUE!</v>
      </c>
      <c r="G9440" s="4" t="e">
        <f>Table1[[#This Row],[SzumElad]]</f>
        <v>#VALUE!</v>
      </c>
      <c r="H9440" s="7" t="e">
        <f>Table1[[#This Row],[Jut_%]]</f>
        <v>#VALUE!</v>
      </c>
      <c r="I9440" s="4" t="e">
        <f>Table1[[#This Row],[Jut]]</f>
        <v>#VALUE!</v>
      </c>
      <c r="J9440" s="4" t="e">
        <f>Table1[[#This Row],[Column1]]</f>
        <v>#VALUE!</v>
      </c>
    </row>
    <row r="9441" spans="1:10" hidden="1" x14ac:dyDescent="0.3">
      <c r="A9441" s="2" t="e">
        <f>Table1[[#This Row],[Befolyt]]</f>
        <v>#VALUE!</v>
      </c>
      <c r="B9441" t="e">
        <f>Table1[[#This Row],[ÜK]]</f>
        <v>#VALUE!</v>
      </c>
      <c r="C9441" s="3" t="e">
        <f>Table1[[#This Row],[Szla]]</f>
        <v>#VALUE!</v>
      </c>
      <c r="D9441" s="6" t="e">
        <f>Table1[[#This Row],[Kelt_hó]]</f>
        <v>#VALUE!</v>
      </c>
      <c r="E9441" t="e">
        <f>Table1[[#This Row],[Vevő]]</f>
        <v>#VALUE!</v>
      </c>
      <c r="F9441" t="e">
        <f>Table1[[#This Row],[Termékkör]]</f>
        <v>#VALUE!</v>
      </c>
      <c r="G9441" s="4" t="e">
        <f>Table1[[#This Row],[SzumElad]]</f>
        <v>#VALUE!</v>
      </c>
      <c r="H9441" s="7" t="e">
        <f>Table1[[#This Row],[Jut_%]]</f>
        <v>#VALUE!</v>
      </c>
      <c r="I9441" s="4" t="e">
        <f>Table1[[#This Row],[Jut]]</f>
        <v>#VALUE!</v>
      </c>
      <c r="J9441" s="4" t="e">
        <f>Table1[[#This Row],[Column1]]</f>
        <v>#VALUE!</v>
      </c>
    </row>
    <row r="9442" spans="1:10" hidden="1" x14ac:dyDescent="0.3">
      <c r="A9442" s="2" t="e">
        <f>Table1[[#This Row],[Befolyt]]</f>
        <v>#VALUE!</v>
      </c>
      <c r="B9442" t="e">
        <f>Table1[[#This Row],[ÜK]]</f>
        <v>#VALUE!</v>
      </c>
      <c r="C9442" s="3" t="e">
        <f>Table1[[#This Row],[Szla]]</f>
        <v>#VALUE!</v>
      </c>
      <c r="D9442" s="6" t="e">
        <f>Table1[[#This Row],[Kelt_hó]]</f>
        <v>#VALUE!</v>
      </c>
      <c r="E9442" t="e">
        <f>Table1[[#This Row],[Vevő]]</f>
        <v>#VALUE!</v>
      </c>
      <c r="F9442" t="e">
        <f>Table1[[#This Row],[Termékkör]]</f>
        <v>#VALUE!</v>
      </c>
      <c r="G9442" s="4" t="e">
        <f>Table1[[#This Row],[SzumElad]]</f>
        <v>#VALUE!</v>
      </c>
      <c r="H9442" s="7" t="e">
        <f>Table1[[#This Row],[Jut_%]]</f>
        <v>#VALUE!</v>
      </c>
      <c r="I9442" s="4" t="e">
        <f>Table1[[#This Row],[Jut]]</f>
        <v>#VALUE!</v>
      </c>
      <c r="J9442" s="4" t="e">
        <f>Table1[[#This Row],[Column1]]</f>
        <v>#VALUE!</v>
      </c>
    </row>
    <row r="9443" spans="1:10" hidden="1" x14ac:dyDescent="0.3">
      <c r="A9443" s="2" t="e">
        <f>Table1[[#This Row],[Befolyt]]</f>
        <v>#VALUE!</v>
      </c>
      <c r="B9443" t="e">
        <f>Table1[[#This Row],[ÜK]]</f>
        <v>#VALUE!</v>
      </c>
      <c r="C9443" s="3" t="e">
        <f>Table1[[#This Row],[Szla]]</f>
        <v>#VALUE!</v>
      </c>
      <c r="D9443" s="6" t="e">
        <f>Table1[[#This Row],[Kelt_hó]]</f>
        <v>#VALUE!</v>
      </c>
      <c r="E9443" t="e">
        <f>Table1[[#This Row],[Vevő]]</f>
        <v>#VALUE!</v>
      </c>
      <c r="F9443" t="e">
        <f>Table1[[#This Row],[Termékkör]]</f>
        <v>#VALUE!</v>
      </c>
      <c r="G9443" s="4" t="e">
        <f>Table1[[#This Row],[SzumElad]]</f>
        <v>#VALUE!</v>
      </c>
      <c r="H9443" s="7" t="e">
        <f>Table1[[#This Row],[Jut_%]]</f>
        <v>#VALUE!</v>
      </c>
      <c r="I9443" s="4" t="e">
        <f>Table1[[#This Row],[Jut]]</f>
        <v>#VALUE!</v>
      </c>
      <c r="J9443" s="4" t="e">
        <f>Table1[[#This Row],[Column1]]</f>
        <v>#VALUE!</v>
      </c>
    </row>
    <row r="9444" spans="1:10" hidden="1" x14ac:dyDescent="0.3">
      <c r="A9444" s="2" t="e">
        <f>Table1[[#This Row],[Befolyt]]</f>
        <v>#VALUE!</v>
      </c>
      <c r="B9444" t="e">
        <f>Table1[[#This Row],[ÜK]]</f>
        <v>#VALUE!</v>
      </c>
      <c r="C9444" s="3" t="e">
        <f>Table1[[#This Row],[Szla]]</f>
        <v>#VALUE!</v>
      </c>
      <c r="D9444" s="6" t="e">
        <f>Table1[[#This Row],[Kelt_hó]]</f>
        <v>#VALUE!</v>
      </c>
      <c r="E9444" t="e">
        <f>Table1[[#This Row],[Vevő]]</f>
        <v>#VALUE!</v>
      </c>
      <c r="F9444" t="e">
        <f>Table1[[#This Row],[Termékkör]]</f>
        <v>#VALUE!</v>
      </c>
      <c r="G9444" s="4" t="e">
        <f>Table1[[#This Row],[SzumElad]]</f>
        <v>#VALUE!</v>
      </c>
      <c r="H9444" s="7" t="e">
        <f>Table1[[#This Row],[Jut_%]]</f>
        <v>#VALUE!</v>
      </c>
      <c r="I9444" s="4" t="e">
        <f>Table1[[#This Row],[Jut]]</f>
        <v>#VALUE!</v>
      </c>
      <c r="J9444" s="4" t="e">
        <f>Table1[[#This Row],[Column1]]</f>
        <v>#VALUE!</v>
      </c>
    </row>
    <row r="9445" spans="1:10" hidden="1" x14ac:dyDescent="0.3">
      <c r="A9445" s="2" t="e">
        <f>Table1[[#This Row],[Befolyt]]</f>
        <v>#VALUE!</v>
      </c>
      <c r="B9445" t="e">
        <f>Table1[[#This Row],[ÜK]]</f>
        <v>#VALUE!</v>
      </c>
      <c r="C9445" s="3" t="e">
        <f>Table1[[#This Row],[Szla]]</f>
        <v>#VALUE!</v>
      </c>
      <c r="D9445" s="6" t="e">
        <f>Table1[[#This Row],[Kelt_hó]]</f>
        <v>#VALUE!</v>
      </c>
      <c r="E9445" t="e">
        <f>Table1[[#This Row],[Vevő]]</f>
        <v>#VALUE!</v>
      </c>
      <c r="F9445" t="e">
        <f>Table1[[#This Row],[Termékkör]]</f>
        <v>#VALUE!</v>
      </c>
      <c r="G9445" s="4" t="e">
        <f>Table1[[#This Row],[SzumElad]]</f>
        <v>#VALUE!</v>
      </c>
      <c r="H9445" s="7" t="e">
        <f>Table1[[#This Row],[Jut_%]]</f>
        <v>#VALUE!</v>
      </c>
      <c r="I9445" s="4" t="e">
        <f>Table1[[#This Row],[Jut]]</f>
        <v>#VALUE!</v>
      </c>
      <c r="J9445" s="4" t="e">
        <f>Table1[[#This Row],[Column1]]</f>
        <v>#VALUE!</v>
      </c>
    </row>
    <row r="9446" spans="1:10" hidden="1" x14ac:dyDescent="0.3">
      <c r="A9446" s="2" t="e">
        <f>Table1[[#This Row],[Befolyt]]</f>
        <v>#VALUE!</v>
      </c>
      <c r="B9446" t="e">
        <f>Table1[[#This Row],[ÜK]]</f>
        <v>#VALUE!</v>
      </c>
      <c r="C9446" s="3" t="e">
        <f>Table1[[#This Row],[Szla]]</f>
        <v>#VALUE!</v>
      </c>
      <c r="D9446" s="6" t="e">
        <f>Table1[[#This Row],[Kelt_hó]]</f>
        <v>#VALUE!</v>
      </c>
      <c r="E9446" t="e">
        <f>Table1[[#This Row],[Vevő]]</f>
        <v>#VALUE!</v>
      </c>
      <c r="F9446" t="e">
        <f>Table1[[#This Row],[Termékkör]]</f>
        <v>#VALUE!</v>
      </c>
      <c r="G9446" s="4" t="e">
        <f>Table1[[#This Row],[SzumElad]]</f>
        <v>#VALUE!</v>
      </c>
      <c r="H9446" s="7" t="e">
        <f>Table1[[#This Row],[Jut_%]]</f>
        <v>#VALUE!</v>
      </c>
      <c r="I9446" s="4" t="e">
        <f>Table1[[#This Row],[Jut]]</f>
        <v>#VALUE!</v>
      </c>
      <c r="J9446" s="4" t="e">
        <f>Table1[[#This Row],[Column1]]</f>
        <v>#VALUE!</v>
      </c>
    </row>
    <row r="9447" spans="1:10" hidden="1" x14ac:dyDescent="0.3">
      <c r="A9447" s="2" t="e">
        <f>Table1[[#This Row],[Befolyt]]</f>
        <v>#VALUE!</v>
      </c>
      <c r="B9447" t="e">
        <f>Table1[[#This Row],[ÜK]]</f>
        <v>#VALUE!</v>
      </c>
      <c r="C9447" s="3" t="e">
        <f>Table1[[#This Row],[Szla]]</f>
        <v>#VALUE!</v>
      </c>
      <c r="D9447" s="6" t="e">
        <f>Table1[[#This Row],[Kelt_hó]]</f>
        <v>#VALUE!</v>
      </c>
      <c r="E9447" t="e">
        <f>Table1[[#This Row],[Vevő]]</f>
        <v>#VALUE!</v>
      </c>
      <c r="F9447" t="e">
        <f>Table1[[#This Row],[Termékkör]]</f>
        <v>#VALUE!</v>
      </c>
      <c r="G9447" s="4" t="e">
        <f>Table1[[#This Row],[SzumElad]]</f>
        <v>#VALUE!</v>
      </c>
      <c r="H9447" s="7" t="e">
        <f>Table1[[#This Row],[Jut_%]]</f>
        <v>#VALUE!</v>
      </c>
      <c r="I9447" s="4" t="e">
        <f>Table1[[#This Row],[Jut]]</f>
        <v>#VALUE!</v>
      </c>
      <c r="J9447" s="4" t="e">
        <f>Table1[[#This Row],[Column1]]</f>
        <v>#VALUE!</v>
      </c>
    </row>
    <row r="9448" spans="1:10" hidden="1" x14ac:dyDescent="0.3">
      <c r="A9448" s="2" t="e">
        <f>Table1[[#This Row],[Befolyt]]</f>
        <v>#VALUE!</v>
      </c>
      <c r="B9448" t="e">
        <f>Table1[[#This Row],[ÜK]]</f>
        <v>#VALUE!</v>
      </c>
      <c r="C9448" s="3" t="e">
        <f>Table1[[#This Row],[Szla]]</f>
        <v>#VALUE!</v>
      </c>
      <c r="D9448" s="6" t="e">
        <f>Table1[[#This Row],[Kelt_hó]]</f>
        <v>#VALUE!</v>
      </c>
      <c r="E9448" t="e">
        <f>Table1[[#This Row],[Vevő]]</f>
        <v>#VALUE!</v>
      </c>
      <c r="F9448" t="e">
        <f>Table1[[#This Row],[Termékkör]]</f>
        <v>#VALUE!</v>
      </c>
      <c r="G9448" s="4" t="e">
        <f>Table1[[#This Row],[SzumElad]]</f>
        <v>#VALUE!</v>
      </c>
      <c r="H9448" s="7" t="e">
        <f>Table1[[#This Row],[Jut_%]]</f>
        <v>#VALUE!</v>
      </c>
      <c r="I9448" s="4" t="e">
        <f>Table1[[#This Row],[Jut]]</f>
        <v>#VALUE!</v>
      </c>
      <c r="J9448" s="4" t="e">
        <f>Table1[[#This Row],[Column1]]</f>
        <v>#VALUE!</v>
      </c>
    </row>
    <row r="9449" spans="1:10" hidden="1" x14ac:dyDescent="0.3">
      <c r="A9449" s="2" t="e">
        <f>Table1[[#This Row],[Befolyt]]</f>
        <v>#VALUE!</v>
      </c>
      <c r="B9449" t="e">
        <f>Table1[[#This Row],[ÜK]]</f>
        <v>#VALUE!</v>
      </c>
      <c r="C9449" s="3" t="e">
        <f>Table1[[#This Row],[Szla]]</f>
        <v>#VALUE!</v>
      </c>
      <c r="D9449" s="6" t="e">
        <f>Table1[[#This Row],[Kelt_hó]]</f>
        <v>#VALUE!</v>
      </c>
      <c r="E9449" t="e">
        <f>Table1[[#This Row],[Vevő]]</f>
        <v>#VALUE!</v>
      </c>
      <c r="F9449" t="e">
        <f>Table1[[#This Row],[Termékkör]]</f>
        <v>#VALUE!</v>
      </c>
      <c r="G9449" s="4" t="e">
        <f>Table1[[#This Row],[SzumElad]]</f>
        <v>#VALUE!</v>
      </c>
      <c r="H9449" s="7" t="e">
        <f>Table1[[#This Row],[Jut_%]]</f>
        <v>#VALUE!</v>
      </c>
      <c r="I9449" s="4" t="e">
        <f>Table1[[#This Row],[Jut]]</f>
        <v>#VALUE!</v>
      </c>
      <c r="J9449" s="4" t="e">
        <f>Table1[[#This Row],[Column1]]</f>
        <v>#VALUE!</v>
      </c>
    </row>
    <row r="9450" spans="1:10" hidden="1" x14ac:dyDescent="0.3">
      <c r="A9450" s="2" t="e">
        <f>Table1[[#This Row],[Befolyt]]</f>
        <v>#VALUE!</v>
      </c>
      <c r="B9450" t="e">
        <f>Table1[[#This Row],[ÜK]]</f>
        <v>#VALUE!</v>
      </c>
      <c r="C9450" s="3" t="e">
        <f>Table1[[#This Row],[Szla]]</f>
        <v>#VALUE!</v>
      </c>
      <c r="D9450" s="6" t="e">
        <f>Table1[[#This Row],[Kelt_hó]]</f>
        <v>#VALUE!</v>
      </c>
      <c r="E9450" t="e">
        <f>Table1[[#This Row],[Vevő]]</f>
        <v>#VALUE!</v>
      </c>
      <c r="F9450" t="e">
        <f>Table1[[#This Row],[Termékkör]]</f>
        <v>#VALUE!</v>
      </c>
      <c r="G9450" s="4" t="e">
        <f>Table1[[#This Row],[SzumElad]]</f>
        <v>#VALUE!</v>
      </c>
      <c r="H9450" s="7" t="e">
        <f>Table1[[#This Row],[Jut_%]]</f>
        <v>#VALUE!</v>
      </c>
      <c r="I9450" s="4" t="e">
        <f>Table1[[#This Row],[Jut]]</f>
        <v>#VALUE!</v>
      </c>
      <c r="J9450" s="4" t="e">
        <f>Table1[[#This Row],[Column1]]</f>
        <v>#VALUE!</v>
      </c>
    </row>
    <row r="9451" spans="1:10" hidden="1" x14ac:dyDescent="0.3">
      <c r="A9451" s="2" t="e">
        <f>Table1[[#This Row],[Befolyt]]</f>
        <v>#VALUE!</v>
      </c>
      <c r="B9451" t="e">
        <f>Table1[[#This Row],[ÜK]]</f>
        <v>#VALUE!</v>
      </c>
      <c r="C9451" s="3" t="e">
        <f>Table1[[#This Row],[Szla]]</f>
        <v>#VALUE!</v>
      </c>
      <c r="D9451" s="6" t="e">
        <f>Table1[[#This Row],[Kelt_hó]]</f>
        <v>#VALUE!</v>
      </c>
      <c r="E9451" t="e">
        <f>Table1[[#This Row],[Vevő]]</f>
        <v>#VALUE!</v>
      </c>
      <c r="F9451" t="e">
        <f>Table1[[#This Row],[Termékkör]]</f>
        <v>#VALUE!</v>
      </c>
      <c r="G9451" s="4" t="e">
        <f>Table1[[#This Row],[SzumElad]]</f>
        <v>#VALUE!</v>
      </c>
      <c r="H9451" s="7" t="e">
        <f>Table1[[#This Row],[Jut_%]]</f>
        <v>#VALUE!</v>
      </c>
      <c r="I9451" s="4" t="e">
        <f>Table1[[#This Row],[Jut]]</f>
        <v>#VALUE!</v>
      </c>
      <c r="J9451" s="4" t="e">
        <f>Table1[[#This Row],[Column1]]</f>
        <v>#VALUE!</v>
      </c>
    </row>
    <row r="9452" spans="1:10" hidden="1" x14ac:dyDescent="0.3">
      <c r="A9452" s="2" t="e">
        <f>Table1[[#This Row],[Befolyt]]</f>
        <v>#VALUE!</v>
      </c>
      <c r="B9452" t="e">
        <f>Table1[[#This Row],[ÜK]]</f>
        <v>#VALUE!</v>
      </c>
      <c r="C9452" s="3" t="e">
        <f>Table1[[#This Row],[Szla]]</f>
        <v>#VALUE!</v>
      </c>
      <c r="D9452" s="6" t="e">
        <f>Table1[[#This Row],[Kelt_hó]]</f>
        <v>#VALUE!</v>
      </c>
      <c r="E9452" t="e">
        <f>Table1[[#This Row],[Vevő]]</f>
        <v>#VALUE!</v>
      </c>
      <c r="F9452" t="e">
        <f>Table1[[#This Row],[Termékkör]]</f>
        <v>#VALUE!</v>
      </c>
      <c r="G9452" s="4" t="e">
        <f>Table1[[#This Row],[SzumElad]]</f>
        <v>#VALUE!</v>
      </c>
      <c r="H9452" s="7" t="e">
        <f>Table1[[#This Row],[Jut_%]]</f>
        <v>#VALUE!</v>
      </c>
      <c r="I9452" s="4" t="e">
        <f>Table1[[#This Row],[Jut]]</f>
        <v>#VALUE!</v>
      </c>
      <c r="J9452" s="4" t="e">
        <f>Table1[[#This Row],[Column1]]</f>
        <v>#VALUE!</v>
      </c>
    </row>
    <row r="9453" spans="1:10" hidden="1" x14ac:dyDescent="0.3">
      <c r="A9453" s="2" t="e">
        <f>Table1[[#This Row],[Befolyt]]</f>
        <v>#VALUE!</v>
      </c>
      <c r="B9453" t="e">
        <f>Table1[[#This Row],[ÜK]]</f>
        <v>#VALUE!</v>
      </c>
      <c r="C9453" s="3" t="e">
        <f>Table1[[#This Row],[Szla]]</f>
        <v>#VALUE!</v>
      </c>
      <c r="D9453" s="6" t="e">
        <f>Table1[[#This Row],[Kelt_hó]]</f>
        <v>#VALUE!</v>
      </c>
      <c r="E9453" t="e">
        <f>Table1[[#This Row],[Vevő]]</f>
        <v>#VALUE!</v>
      </c>
      <c r="F9453" t="e">
        <f>Table1[[#This Row],[Termékkör]]</f>
        <v>#VALUE!</v>
      </c>
      <c r="G9453" s="4" t="e">
        <f>Table1[[#This Row],[SzumElad]]</f>
        <v>#VALUE!</v>
      </c>
      <c r="H9453" s="7" t="e">
        <f>Table1[[#This Row],[Jut_%]]</f>
        <v>#VALUE!</v>
      </c>
      <c r="I9453" s="4" t="e">
        <f>Table1[[#This Row],[Jut]]</f>
        <v>#VALUE!</v>
      </c>
      <c r="J9453" s="4" t="e">
        <f>Table1[[#This Row],[Column1]]</f>
        <v>#VALUE!</v>
      </c>
    </row>
    <row r="9454" spans="1:10" hidden="1" x14ac:dyDescent="0.3">
      <c r="A9454" s="2" t="e">
        <f>Table1[[#This Row],[Befolyt]]</f>
        <v>#VALUE!</v>
      </c>
      <c r="B9454" t="e">
        <f>Table1[[#This Row],[ÜK]]</f>
        <v>#VALUE!</v>
      </c>
      <c r="C9454" s="3" t="e">
        <f>Table1[[#This Row],[Szla]]</f>
        <v>#VALUE!</v>
      </c>
      <c r="D9454" s="6" t="e">
        <f>Table1[[#This Row],[Kelt_hó]]</f>
        <v>#VALUE!</v>
      </c>
      <c r="E9454" t="e">
        <f>Table1[[#This Row],[Vevő]]</f>
        <v>#VALUE!</v>
      </c>
      <c r="F9454" t="e">
        <f>Table1[[#This Row],[Termékkör]]</f>
        <v>#VALUE!</v>
      </c>
      <c r="G9454" s="4" t="e">
        <f>Table1[[#This Row],[SzumElad]]</f>
        <v>#VALUE!</v>
      </c>
      <c r="H9454" s="7" t="e">
        <f>Table1[[#This Row],[Jut_%]]</f>
        <v>#VALUE!</v>
      </c>
      <c r="I9454" s="4" t="e">
        <f>Table1[[#This Row],[Jut]]</f>
        <v>#VALUE!</v>
      </c>
      <c r="J9454" s="4" t="e">
        <f>Table1[[#This Row],[Column1]]</f>
        <v>#VALUE!</v>
      </c>
    </row>
    <row r="9455" spans="1:10" hidden="1" x14ac:dyDescent="0.3">
      <c r="A9455" s="2" t="e">
        <f>Table1[[#This Row],[Befolyt]]</f>
        <v>#VALUE!</v>
      </c>
      <c r="B9455" t="e">
        <f>Table1[[#This Row],[ÜK]]</f>
        <v>#VALUE!</v>
      </c>
      <c r="C9455" s="3" t="e">
        <f>Table1[[#This Row],[Szla]]</f>
        <v>#VALUE!</v>
      </c>
      <c r="D9455" s="6" t="e">
        <f>Table1[[#This Row],[Kelt_hó]]</f>
        <v>#VALUE!</v>
      </c>
      <c r="E9455" t="e">
        <f>Table1[[#This Row],[Vevő]]</f>
        <v>#VALUE!</v>
      </c>
      <c r="F9455" t="e">
        <f>Table1[[#This Row],[Termékkör]]</f>
        <v>#VALUE!</v>
      </c>
      <c r="G9455" s="4" t="e">
        <f>Table1[[#This Row],[SzumElad]]</f>
        <v>#VALUE!</v>
      </c>
      <c r="H9455" s="7" t="e">
        <f>Table1[[#This Row],[Jut_%]]</f>
        <v>#VALUE!</v>
      </c>
      <c r="I9455" s="4" t="e">
        <f>Table1[[#This Row],[Jut]]</f>
        <v>#VALUE!</v>
      </c>
      <c r="J9455" s="4" t="e">
        <f>Table1[[#This Row],[Column1]]</f>
        <v>#VALUE!</v>
      </c>
    </row>
    <row r="9456" spans="1:10" hidden="1" x14ac:dyDescent="0.3">
      <c r="A9456" s="2" t="e">
        <f>Table1[[#This Row],[Befolyt]]</f>
        <v>#VALUE!</v>
      </c>
      <c r="B9456" t="e">
        <f>Table1[[#This Row],[ÜK]]</f>
        <v>#VALUE!</v>
      </c>
      <c r="C9456" s="3" t="e">
        <f>Table1[[#This Row],[Szla]]</f>
        <v>#VALUE!</v>
      </c>
      <c r="D9456" s="6" t="e">
        <f>Table1[[#This Row],[Kelt_hó]]</f>
        <v>#VALUE!</v>
      </c>
      <c r="E9456" t="e">
        <f>Table1[[#This Row],[Vevő]]</f>
        <v>#VALUE!</v>
      </c>
      <c r="F9456" t="e">
        <f>Table1[[#This Row],[Termékkör]]</f>
        <v>#VALUE!</v>
      </c>
      <c r="G9456" s="4" t="e">
        <f>Table1[[#This Row],[SzumElad]]</f>
        <v>#VALUE!</v>
      </c>
      <c r="H9456" s="7" t="e">
        <f>Table1[[#This Row],[Jut_%]]</f>
        <v>#VALUE!</v>
      </c>
      <c r="I9456" s="4" t="e">
        <f>Table1[[#This Row],[Jut]]</f>
        <v>#VALUE!</v>
      </c>
      <c r="J9456" s="4" t="e">
        <f>Table1[[#This Row],[Column1]]</f>
        <v>#VALUE!</v>
      </c>
    </row>
    <row r="9457" spans="1:10" hidden="1" x14ac:dyDescent="0.3">
      <c r="A9457" s="2" t="e">
        <f>Table1[[#This Row],[Befolyt]]</f>
        <v>#VALUE!</v>
      </c>
      <c r="B9457" t="e">
        <f>Table1[[#This Row],[ÜK]]</f>
        <v>#VALUE!</v>
      </c>
      <c r="C9457" s="3" t="e">
        <f>Table1[[#This Row],[Szla]]</f>
        <v>#VALUE!</v>
      </c>
      <c r="D9457" s="6" t="e">
        <f>Table1[[#This Row],[Kelt_hó]]</f>
        <v>#VALUE!</v>
      </c>
      <c r="E9457" t="e">
        <f>Table1[[#This Row],[Vevő]]</f>
        <v>#VALUE!</v>
      </c>
      <c r="F9457" t="e">
        <f>Table1[[#This Row],[Termékkör]]</f>
        <v>#VALUE!</v>
      </c>
      <c r="G9457" s="4" t="e">
        <f>Table1[[#This Row],[SzumElad]]</f>
        <v>#VALUE!</v>
      </c>
      <c r="H9457" s="7" t="e">
        <f>Table1[[#This Row],[Jut_%]]</f>
        <v>#VALUE!</v>
      </c>
      <c r="I9457" s="4" t="e">
        <f>Table1[[#This Row],[Jut]]</f>
        <v>#VALUE!</v>
      </c>
      <c r="J9457" s="4" t="e">
        <f>Table1[[#This Row],[Column1]]</f>
        <v>#VALUE!</v>
      </c>
    </row>
    <row r="9458" spans="1:10" hidden="1" x14ac:dyDescent="0.3">
      <c r="A9458" s="2" t="e">
        <f>Table1[[#This Row],[Befolyt]]</f>
        <v>#VALUE!</v>
      </c>
      <c r="B9458" t="e">
        <f>Table1[[#This Row],[ÜK]]</f>
        <v>#VALUE!</v>
      </c>
      <c r="C9458" s="3" t="e">
        <f>Table1[[#This Row],[Szla]]</f>
        <v>#VALUE!</v>
      </c>
      <c r="D9458" s="6" t="e">
        <f>Table1[[#This Row],[Kelt_hó]]</f>
        <v>#VALUE!</v>
      </c>
      <c r="E9458" t="e">
        <f>Table1[[#This Row],[Vevő]]</f>
        <v>#VALUE!</v>
      </c>
      <c r="F9458" t="e">
        <f>Table1[[#This Row],[Termékkör]]</f>
        <v>#VALUE!</v>
      </c>
      <c r="G9458" s="4" t="e">
        <f>Table1[[#This Row],[SzumElad]]</f>
        <v>#VALUE!</v>
      </c>
      <c r="H9458" s="7" t="e">
        <f>Table1[[#This Row],[Jut_%]]</f>
        <v>#VALUE!</v>
      </c>
      <c r="I9458" s="4" t="e">
        <f>Table1[[#This Row],[Jut]]</f>
        <v>#VALUE!</v>
      </c>
      <c r="J9458" s="4" t="e">
        <f>Table1[[#This Row],[Column1]]</f>
        <v>#VALUE!</v>
      </c>
    </row>
    <row r="9459" spans="1:10" hidden="1" x14ac:dyDescent="0.3">
      <c r="A9459" s="2" t="e">
        <f>Table1[[#This Row],[Befolyt]]</f>
        <v>#VALUE!</v>
      </c>
      <c r="B9459" t="e">
        <f>Table1[[#This Row],[ÜK]]</f>
        <v>#VALUE!</v>
      </c>
      <c r="C9459" s="3" t="e">
        <f>Table1[[#This Row],[Szla]]</f>
        <v>#VALUE!</v>
      </c>
      <c r="D9459" s="6" t="e">
        <f>Table1[[#This Row],[Kelt_hó]]</f>
        <v>#VALUE!</v>
      </c>
      <c r="E9459" t="e">
        <f>Table1[[#This Row],[Vevő]]</f>
        <v>#VALUE!</v>
      </c>
      <c r="F9459" t="e">
        <f>Table1[[#This Row],[Termékkör]]</f>
        <v>#VALUE!</v>
      </c>
      <c r="G9459" s="4" t="e">
        <f>Table1[[#This Row],[SzumElad]]</f>
        <v>#VALUE!</v>
      </c>
      <c r="H9459" s="7" t="e">
        <f>Table1[[#This Row],[Jut_%]]</f>
        <v>#VALUE!</v>
      </c>
      <c r="I9459" s="4" t="e">
        <f>Table1[[#This Row],[Jut]]</f>
        <v>#VALUE!</v>
      </c>
      <c r="J9459" s="4" t="e">
        <f>Table1[[#This Row],[Column1]]</f>
        <v>#VALUE!</v>
      </c>
    </row>
    <row r="9460" spans="1:10" hidden="1" x14ac:dyDescent="0.3">
      <c r="A9460" s="2" t="e">
        <f>Table1[[#This Row],[Befolyt]]</f>
        <v>#VALUE!</v>
      </c>
      <c r="B9460" t="e">
        <f>Table1[[#This Row],[ÜK]]</f>
        <v>#VALUE!</v>
      </c>
      <c r="C9460" s="3" t="e">
        <f>Table1[[#This Row],[Szla]]</f>
        <v>#VALUE!</v>
      </c>
      <c r="D9460" s="6" t="e">
        <f>Table1[[#This Row],[Kelt_hó]]</f>
        <v>#VALUE!</v>
      </c>
      <c r="E9460" t="e">
        <f>Table1[[#This Row],[Vevő]]</f>
        <v>#VALUE!</v>
      </c>
      <c r="F9460" t="e">
        <f>Table1[[#This Row],[Termékkör]]</f>
        <v>#VALUE!</v>
      </c>
      <c r="G9460" s="4" t="e">
        <f>Table1[[#This Row],[SzumElad]]</f>
        <v>#VALUE!</v>
      </c>
      <c r="H9460" s="7" t="e">
        <f>Table1[[#This Row],[Jut_%]]</f>
        <v>#VALUE!</v>
      </c>
      <c r="I9460" s="4" t="e">
        <f>Table1[[#This Row],[Jut]]</f>
        <v>#VALUE!</v>
      </c>
      <c r="J9460" s="4" t="e">
        <f>Table1[[#This Row],[Column1]]</f>
        <v>#VALUE!</v>
      </c>
    </row>
    <row r="9461" spans="1:10" hidden="1" x14ac:dyDescent="0.3">
      <c r="A9461" s="2" t="e">
        <f>Table1[[#This Row],[Befolyt]]</f>
        <v>#VALUE!</v>
      </c>
      <c r="B9461" t="e">
        <f>Table1[[#This Row],[ÜK]]</f>
        <v>#VALUE!</v>
      </c>
      <c r="C9461" s="3" t="e">
        <f>Table1[[#This Row],[Szla]]</f>
        <v>#VALUE!</v>
      </c>
      <c r="D9461" s="6" t="e">
        <f>Table1[[#This Row],[Kelt_hó]]</f>
        <v>#VALUE!</v>
      </c>
      <c r="E9461" t="e">
        <f>Table1[[#This Row],[Vevő]]</f>
        <v>#VALUE!</v>
      </c>
      <c r="F9461" t="e">
        <f>Table1[[#This Row],[Termékkör]]</f>
        <v>#VALUE!</v>
      </c>
      <c r="G9461" s="4" t="e">
        <f>Table1[[#This Row],[SzumElad]]</f>
        <v>#VALUE!</v>
      </c>
      <c r="H9461" s="7" t="e">
        <f>Table1[[#This Row],[Jut_%]]</f>
        <v>#VALUE!</v>
      </c>
      <c r="I9461" s="4" t="e">
        <f>Table1[[#This Row],[Jut]]</f>
        <v>#VALUE!</v>
      </c>
      <c r="J9461" s="4" t="e">
        <f>Table1[[#This Row],[Column1]]</f>
        <v>#VALUE!</v>
      </c>
    </row>
    <row r="9462" spans="1:10" hidden="1" x14ac:dyDescent="0.3">
      <c r="A9462" s="2" t="e">
        <f>Table1[[#This Row],[Befolyt]]</f>
        <v>#VALUE!</v>
      </c>
      <c r="B9462" t="e">
        <f>Table1[[#This Row],[ÜK]]</f>
        <v>#VALUE!</v>
      </c>
      <c r="C9462" s="3" t="e">
        <f>Table1[[#This Row],[Szla]]</f>
        <v>#VALUE!</v>
      </c>
      <c r="D9462" s="6" t="e">
        <f>Table1[[#This Row],[Kelt_hó]]</f>
        <v>#VALUE!</v>
      </c>
      <c r="E9462" t="e">
        <f>Table1[[#This Row],[Vevő]]</f>
        <v>#VALUE!</v>
      </c>
      <c r="F9462" t="e">
        <f>Table1[[#This Row],[Termékkör]]</f>
        <v>#VALUE!</v>
      </c>
      <c r="G9462" s="4" t="e">
        <f>Table1[[#This Row],[SzumElad]]</f>
        <v>#VALUE!</v>
      </c>
      <c r="H9462" s="7" t="e">
        <f>Table1[[#This Row],[Jut_%]]</f>
        <v>#VALUE!</v>
      </c>
      <c r="I9462" s="4" t="e">
        <f>Table1[[#This Row],[Jut]]</f>
        <v>#VALUE!</v>
      </c>
      <c r="J9462" s="4" t="e">
        <f>Table1[[#This Row],[Column1]]</f>
        <v>#VALUE!</v>
      </c>
    </row>
    <row r="9463" spans="1:10" hidden="1" x14ac:dyDescent="0.3">
      <c r="A9463" s="2" t="e">
        <f>Table1[[#This Row],[Befolyt]]</f>
        <v>#VALUE!</v>
      </c>
      <c r="B9463" t="e">
        <f>Table1[[#This Row],[ÜK]]</f>
        <v>#VALUE!</v>
      </c>
      <c r="C9463" s="3" t="e">
        <f>Table1[[#This Row],[Szla]]</f>
        <v>#VALUE!</v>
      </c>
      <c r="D9463" s="6" t="e">
        <f>Table1[[#This Row],[Kelt_hó]]</f>
        <v>#VALUE!</v>
      </c>
      <c r="E9463" t="e">
        <f>Table1[[#This Row],[Vevő]]</f>
        <v>#VALUE!</v>
      </c>
      <c r="F9463" t="e">
        <f>Table1[[#This Row],[Termékkör]]</f>
        <v>#VALUE!</v>
      </c>
      <c r="G9463" s="4" t="e">
        <f>Table1[[#This Row],[SzumElad]]</f>
        <v>#VALUE!</v>
      </c>
      <c r="H9463" s="7" t="e">
        <f>Table1[[#This Row],[Jut_%]]</f>
        <v>#VALUE!</v>
      </c>
      <c r="I9463" s="4" t="e">
        <f>Table1[[#This Row],[Jut]]</f>
        <v>#VALUE!</v>
      </c>
      <c r="J9463" s="4" t="e">
        <f>Table1[[#This Row],[Column1]]</f>
        <v>#VALUE!</v>
      </c>
    </row>
    <row r="9464" spans="1:10" hidden="1" x14ac:dyDescent="0.3">
      <c r="A9464" s="2" t="e">
        <f>Table1[[#This Row],[Befolyt]]</f>
        <v>#VALUE!</v>
      </c>
      <c r="B9464" t="e">
        <f>Table1[[#This Row],[ÜK]]</f>
        <v>#VALUE!</v>
      </c>
      <c r="C9464" s="3" t="e">
        <f>Table1[[#This Row],[Szla]]</f>
        <v>#VALUE!</v>
      </c>
      <c r="D9464" s="6" t="e">
        <f>Table1[[#This Row],[Kelt_hó]]</f>
        <v>#VALUE!</v>
      </c>
      <c r="E9464" t="e">
        <f>Table1[[#This Row],[Vevő]]</f>
        <v>#VALUE!</v>
      </c>
      <c r="F9464" t="e">
        <f>Table1[[#This Row],[Termékkör]]</f>
        <v>#VALUE!</v>
      </c>
      <c r="G9464" s="4" t="e">
        <f>Table1[[#This Row],[SzumElad]]</f>
        <v>#VALUE!</v>
      </c>
      <c r="H9464" s="7" t="e">
        <f>Table1[[#This Row],[Jut_%]]</f>
        <v>#VALUE!</v>
      </c>
      <c r="I9464" s="4" t="e">
        <f>Table1[[#This Row],[Jut]]</f>
        <v>#VALUE!</v>
      </c>
      <c r="J9464" s="4" t="e">
        <f>Table1[[#This Row],[Column1]]</f>
        <v>#VALUE!</v>
      </c>
    </row>
    <row r="9465" spans="1:10" hidden="1" x14ac:dyDescent="0.3">
      <c r="A9465" s="2" t="e">
        <f>Table1[[#This Row],[Befolyt]]</f>
        <v>#VALUE!</v>
      </c>
      <c r="B9465" t="e">
        <f>Table1[[#This Row],[ÜK]]</f>
        <v>#VALUE!</v>
      </c>
      <c r="C9465" s="3" t="e">
        <f>Table1[[#This Row],[Szla]]</f>
        <v>#VALUE!</v>
      </c>
      <c r="D9465" s="6" t="e">
        <f>Table1[[#This Row],[Kelt_hó]]</f>
        <v>#VALUE!</v>
      </c>
      <c r="E9465" t="e">
        <f>Table1[[#This Row],[Vevő]]</f>
        <v>#VALUE!</v>
      </c>
      <c r="F9465" t="e">
        <f>Table1[[#This Row],[Termékkör]]</f>
        <v>#VALUE!</v>
      </c>
      <c r="G9465" s="4" t="e">
        <f>Table1[[#This Row],[SzumElad]]</f>
        <v>#VALUE!</v>
      </c>
      <c r="H9465" s="7" t="e">
        <f>Table1[[#This Row],[Jut_%]]</f>
        <v>#VALUE!</v>
      </c>
      <c r="I9465" s="4" t="e">
        <f>Table1[[#This Row],[Jut]]</f>
        <v>#VALUE!</v>
      </c>
      <c r="J9465" s="4" t="e">
        <f>Table1[[#This Row],[Column1]]</f>
        <v>#VALUE!</v>
      </c>
    </row>
    <row r="9466" spans="1:10" hidden="1" x14ac:dyDescent="0.3">
      <c r="A9466" s="2" t="e">
        <f>Table1[[#This Row],[Befolyt]]</f>
        <v>#VALUE!</v>
      </c>
      <c r="B9466" t="e">
        <f>Table1[[#This Row],[ÜK]]</f>
        <v>#VALUE!</v>
      </c>
      <c r="C9466" s="3" t="e">
        <f>Table1[[#This Row],[Szla]]</f>
        <v>#VALUE!</v>
      </c>
      <c r="D9466" s="6" t="e">
        <f>Table1[[#This Row],[Kelt_hó]]</f>
        <v>#VALUE!</v>
      </c>
      <c r="E9466" t="e">
        <f>Table1[[#This Row],[Vevő]]</f>
        <v>#VALUE!</v>
      </c>
      <c r="F9466" t="e">
        <f>Table1[[#This Row],[Termékkör]]</f>
        <v>#VALUE!</v>
      </c>
      <c r="G9466" s="4" t="e">
        <f>Table1[[#This Row],[SzumElad]]</f>
        <v>#VALUE!</v>
      </c>
      <c r="H9466" s="7" t="e">
        <f>Table1[[#This Row],[Jut_%]]</f>
        <v>#VALUE!</v>
      </c>
      <c r="I9466" s="4" t="e">
        <f>Table1[[#This Row],[Jut]]</f>
        <v>#VALUE!</v>
      </c>
      <c r="J9466" s="4" t="e">
        <f>Table1[[#This Row],[Column1]]</f>
        <v>#VALUE!</v>
      </c>
    </row>
    <row r="9467" spans="1:10" hidden="1" x14ac:dyDescent="0.3">
      <c r="A9467" s="2" t="e">
        <f>Table1[[#This Row],[Befolyt]]</f>
        <v>#VALUE!</v>
      </c>
      <c r="B9467" t="e">
        <f>Table1[[#This Row],[ÜK]]</f>
        <v>#VALUE!</v>
      </c>
      <c r="C9467" s="3" t="e">
        <f>Table1[[#This Row],[Szla]]</f>
        <v>#VALUE!</v>
      </c>
      <c r="D9467" s="6" t="e">
        <f>Table1[[#This Row],[Kelt_hó]]</f>
        <v>#VALUE!</v>
      </c>
      <c r="E9467" t="e">
        <f>Table1[[#This Row],[Vevő]]</f>
        <v>#VALUE!</v>
      </c>
      <c r="F9467" t="e">
        <f>Table1[[#This Row],[Termékkör]]</f>
        <v>#VALUE!</v>
      </c>
      <c r="G9467" s="4" t="e">
        <f>Table1[[#This Row],[SzumElad]]</f>
        <v>#VALUE!</v>
      </c>
      <c r="H9467" s="7" t="e">
        <f>Table1[[#This Row],[Jut_%]]</f>
        <v>#VALUE!</v>
      </c>
      <c r="I9467" s="4" t="e">
        <f>Table1[[#This Row],[Jut]]</f>
        <v>#VALUE!</v>
      </c>
      <c r="J9467" s="4" t="e">
        <f>Table1[[#This Row],[Column1]]</f>
        <v>#VALUE!</v>
      </c>
    </row>
    <row r="9468" spans="1:10" hidden="1" x14ac:dyDescent="0.3">
      <c r="A9468" s="2" t="e">
        <f>Table1[[#This Row],[Befolyt]]</f>
        <v>#VALUE!</v>
      </c>
      <c r="B9468" t="e">
        <f>Table1[[#This Row],[ÜK]]</f>
        <v>#VALUE!</v>
      </c>
      <c r="C9468" s="3" t="e">
        <f>Table1[[#This Row],[Szla]]</f>
        <v>#VALUE!</v>
      </c>
      <c r="D9468" s="6" t="e">
        <f>Table1[[#This Row],[Kelt_hó]]</f>
        <v>#VALUE!</v>
      </c>
      <c r="E9468" t="e">
        <f>Table1[[#This Row],[Vevő]]</f>
        <v>#VALUE!</v>
      </c>
      <c r="F9468" t="e">
        <f>Table1[[#This Row],[Termékkör]]</f>
        <v>#VALUE!</v>
      </c>
      <c r="G9468" s="4" t="e">
        <f>Table1[[#This Row],[SzumElad]]</f>
        <v>#VALUE!</v>
      </c>
      <c r="H9468" s="7" t="e">
        <f>Table1[[#This Row],[Jut_%]]</f>
        <v>#VALUE!</v>
      </c>
      <c r="I9468" s="4" t="e">
        <f>Table1[[#This Row],[Jut]]</f>
        <v>#VALUE!</v>
      </c>
      <c r="J9468" s="4" t="e">
        <f>Table1[[#This Row],[Column1]]</f>
        <v>#VALUE!</v>
      </c>
    </row>
    <row r="9469" spans="1:10" hidden="1" x14ac:dyDescent="0.3">
      <c r="A9469" s="2" t="e">
        <f>Table1[[#This Row],[Befolyt]]</f>
        <v>#VALUE!</v>
      </c>
      <c r="B9469" t="e">
        <f>Table1[[#This Row],[ÜK]]</f>
        <v>#VALUE!</v>
      </c>
      <c r="C9469" s="3" t="e">
        <f>Table1[[#This Row],[Szla]]</f>
        <v>#VALUE!</v>
      </c>
      <c r="D9469" s="6" t="e">
        <f>Table1[[#This Row],[Kelt_hó]]</f>
        <v>#VALUE!</v>
      </c>
      <c r="E9469" t="e">
        <f>Table1[[#This Row],[Vevő]]</f>
        <v>#VALUE!</v>
      </c>
      <c r="F9469" t="e">
        <f>Table1[[#This Row],[Termékkör]]</f>
        <v>#VALUE!</v>
      </c>
      <c r="G9469" s="4" t="e">
        <f>Table1[[#This Row],[SzumElad]]</f>
        <v>#VALUE!</v>
      </c>
      <c r="H9469" s="7" t="e">
        <f>Table1[[#This Row],[Jut_%]]</f>
        <v>#VALUE!</v>
      </c>
      <c r="I9469" s="4" t="e">
        <f>Table1[[#This Row],[Jut]]</f>
        <v>#VALUE!</v>
      </c>
      <c r="J9469" s="4" t="e">
        <f>Table1[[#This Row],[Column1]]</f>
        <v>#VALUE!</v>
      </c>
    </row>
    <row r="9470" spans="1:10" hidden="1" x14ac:dyDescent="0.3">
      <c r="A9470" s="2" t="e">
        <f>Table1[[#This Row],[Befolyt]]</f>
        <v>#VALUE!</v>
      </c>
      <c r="B9470" t="e">
        <f>Table1[[#This Row],[ÜK]]</f>
        <v>#VALUE!</v>
      </c>
      <c r="C9470" s="3" t="e">
        <f>Table1[[#This Row],[Szla]]</f>
        <v>#VALUE!</v>
      </c>
      <c r="D9470" s="6" t="e">
        <f>Table1[[#This Row],[Kelt_hó]]</f>
        <v>#VALUE!</v>
      </c>
      <c r="E9470" t="e">
        <f>Table1[[#This Row],[Vevő]]</f>
        <v>#VALUE!</v>
      </c>
      <c r="F9470" t="e">
        <f>Table1[[#This Row],[Termékkör]]</f>
        <v>#VALUE!</v>
      </c>
      <c r="G9470" s="4" t="e">
        <f>Table1[[#This Row],[SzumElad]]</f>
        <v>#VALUE!</v>
      </c>
      <c r="H9470" s="7" t="e">
        <f>Table1[[#This Row],[Jut_%]]</f>
        <v>#VALUE!</v>
      </c>
      <c r="I9470" s="4" t="e">
        <f>Table1[[#This Row],[Jut]]</f>
        <v>#VALUE!</v>
      </c>
      <c r="J9470" s="4" t="e">
        <f>Table1[[#This Row],[Column1]]</f>
        <v>#VALUE!</v>
      </c>
    </row>
    <row r="9471" spans="1:10" hidden="1" x14ac:dyDescent="0.3">
      <c r="A9471" s="2" t="e">
        <f>Table1[[#This Row],[Befolyt]]</f>
        <v>#VALUE!</v>
      </c>
      <c r="B9471" t="e">
        <f>Table1[[#This Row],[ÜK]]</f>
        <v>#VALUE!</v>
      </c>
      <c r="C9471" s="3" t="e">
        <f>Table1[[#This Row],[Szla]]</f>
        <v>#VALUE!</v>
      </c>
      <c r="D9471" s="6" t="e">
        <f>Table1[[#This Row],[Kelt_hó]]</f>
        <v>#VALUE!</v>
      </c>
      <c r="E9471" t="e">
        <f>Table1[[#This Row],[Vevő]]</f>
        <v>#VALUE!</v>
      </c>
      <c r="F9471" t="e">
        <f>Table1[[#This Row],[Termékkör]]</f>
        <v>#VALUE!</v>
      </c>
      <c r="G9471" s="4" t="e">
        <f>Table1[[#This Row],[SzumElad]]</f>
        <v>#VALUE!</v>
      </c>
      <c r="H9471" s="7" t="e">
        <f>Table1[[#This Row],[Jut_%]]</f>
        <v>#VALUE!</v>
      </c>
      <c r="I9471" s="4" t="e">
        <f>Table1[[#This Row],[Jut]]</f>
        <v>#VALUE!</v>
      </c>
      <c r="J9471" s="4" t="e">
        <f>Table1[[#This Row],[Column1]]</f>
        <v>#VALUE!</v>
      </c>
    </row>
    <row r="9472" spans="1:10" hidden="1" x14ac:dyDescent="0.3">
      <c r="A9472" s="2" t="e">
        <f>Table1[[#This Row],[Befolyt]]</f>
        <v>#VALUE!</v>
      </c>
      <c r="B9472" t="e">
        <f>Table1[[#This Row],[ÜK]]</f>
        <v>#VALUE!</v>
      </c>
      <c r="C9472" s="3" t="e">
        <f>Table1[[#This Row],[Szla]]</f>
        <v>#VALUE!</v>
      </c>
      <c r="D9472" s="6" t="e">
        <f>Table1[[#This Row],[Kelt_hó]]</f>
        <v>#VALUE!</v>
      </c>
      <c r="E9472" t="e">
        <f>Table1[[#This Row],[Vevő]]</f>
        <v>#VALUE!</v>
      </c>
      <c r="F9472" t="e">
        <f>Table1[[#This Row],[Termékkör]]</f>
        <v>#VALUE!</v>
      </c>
      <c r="G9472" s="4" t="e">
        <f>Table1[[#This Row],[SzumElad]]</f>
        <v>#VALUE!</v>
      </c>
      <c r="H9472" s="7" t="e">
        <f>Table1[[#This Row],[Jut_%]]</f>
        <v>#VALUE!</v>
      </c>
      <c r="I9472" s="4" t="e">
        <f>Table1[[#This Row],[Jut]]</f>
        <v>#VALUE!</v>
      </c>
      <c r="J9472" s="4" t="e">
        <f>Table1[[#This Row],[Column1]]</f>
        <v>#VALUE!</v>
      </c>
    </row>
    <row r="9473" spans="1:10" hidden="1" x14ac:dyDescent="0.3">
      <c r="A9473" s="2" t="e">
        <f>Table1[[#This Row],[Befolyt]]</f>
        <v>#VALUE!</v>
      </c>
      <c r="B9473" t="e">
        <f>Table1[[#This Row],[ÜK]]</f>
        <v>#VALUE!</v>
      </c>
      <c r="C9473" s="3" t="e">
        <f>Table1[[#This Row],[Szla]]</f>
        <v>#VALUE!</v>
      </c>
      <c r="D9473" s="6" t="e">
        <f>Table1[[#This Row],[Kelt_hó]]</f>
        <v>#VALUE!</v>
      </c>
      <c r="E9473" t="e">
        <f>Table1[[#This Row],[Vevő]]</f>
        <v>#VALUE!</v>
      </c>
      <c r="F9473" t="e">
        <f>Table1[[#This Row],[Termékkör]]</f>
        <v>#VALUE!</v>
      </c>
      <c r="G9473" s="4" t="e">
        <f>Table1[[#This Row],[SzumElad]]</f>
        <v>#VALUE!</v>
      </c>
      <c r="H9473" s="7" t="e">
        <f>Table1[[#This Row],[Jut_%]]</f>
        <v>#VALUE!</v>
      </c>
      <c r="I9473" s="4" t="e">
        <f>Table1[[#This Row],[Jut]]</f>
        <v>#VALUE!</v>
      </c>
      <c r="J9473" s="4" t="e">
        <f>Table1[[#This Row],[Column1]]</f>
        <v>#VALUE!</v>
      </c>
    </row>
    <row r="9474" spans="1:10" hidden="1" x14ac:dyDescent="0.3">
      <c r="A9474" s="2" t="e">
        <f>Table1[[#This Row],[Befolyt]]</f>
        <v>#VALUE!</v>
      </c>
      <c r="B9474" t="e">
        <f>Table1[[#This Row],[ÜK]]</f>
        <v>#VALUE!</v>
      </c>
      <c r="C9474" s="3" t="e">
        <f>Table1[[#This Row],[Szla]]</f>
        <v>#VALUE!</v>
      </c>
      <c r="D9474" s="6" t="e">
        <f>Table1[[#This Row],[Kelt_hó]]</f>
        <v>#VALUE!</v>
      </c>
      <c r="E9474" t="e">
        <f>Table1[[#This Row],[Vevő]]</f>
        <v>#VALUE!</v>
      </c>
      <c r="F9474" t="e">
        <f>Table1[[#This Row],[Termékkör]]</f>
        <v>#VALUE!</v>
      </c>
      <c r="G9474" s="4" t="e">
        <f>Table1[[#This Row],[SzumElad]]</f>
        <v>#VALUE!</v>
      </c>
      <c r="H9474" s="7" t="e">
        <f>Table1[[#This Row],[Jut_%]]</f>
        <v>#VALUE!</v>
      </c>
      <c r="I9474" s="4" t="e">
        <f>Table1[[#This Row],[Jut]]</f>
        <v>#VALUE!</v>
      </c>
      <c r="J9474" s="4" t="e">
        <f>Table1[[#This Row],[Column1]]</f>
        <v>#VALUE!</v>
      </c>
    </row>
    <row r="9475" spans="1:10" hidden="1" x14ac:dyDescent="0.3">
      <c r="A9475" s="2" t="e">
        <f>Table1[[#This Row],[Befolyt]]</f>
        <v>#VALUE!</v>
      </c>
      <c r="B9475" t="e">
        <f>Table1[[#This Row],[ÜK]]</f>
        <v>#VALUE!</v>
      </c>
      <c r="C9475" s="3" t="e">
        <f>Table1[[#This Row],[Szla]]</f>
        <v>#VALUE!</v>
      </c>
      <c r="D9475" s="6" t="e">
        <f>Table1[[#This Row],[Kelt_hó]]</f>
        <v>#VALUE!</v>
      </c>
      <c r="E9475" t="e">
        <f>Table1[[#This Row],[Vevő]]</f>
        <v>#VALUE!</v>
      </c>
      <c r="F9475" t="e">
        <f>Table1[[#This Row],[Termékkör]]</f>
        <v>#VALUE!</v>
      </c>
      <c r="G9475" s="4" t="e">
        <f>Table1[[#This Row],[SzumElad]]</f>
        <v>#VALUE!</v>
      </c>
      <c r="H9475" s="7" t="e">
        <f>Table1[[#This Row],[Jut_%]]</f>
        <v>#VALUE!</v>
      </c>
      <c r="I9475" s="4" t="e">
        <f>Table1[[#This Row],[Jut]]</f>
        <v>#VALUE!</v>
      </c>
      <c r="J9475" s="4" t="e">
        <f>Table1[[#This Row],[Column1]]</f>
        <v>#VALUE!</v>
      </c>
    </row>
    <row r="9476" spans="1:10" hidden="1" x14ac:dyDescent="0.3">
      <c r="A9476" s="2" t="e">
        <f>Table1[[#This Row],[Befolyt]]</f>
        <v>#VALUE!</v>
      </c>
      <c r="B9476" t="e">
        <f>Table1[[#This Row],[ÜK]]</f>
        <v>#VALUE!</v>
      </c>
      <c r="C9476" s="3" t="e">
        <f>Table1[[#This Row],[Szla]]</f>
        <v>#VALUE!</v>
      </c>
      <c r="D9476" s="6" t="e">
        <f>Table1[[#This Row],[Kelt_hó]]</f>
        <v>#VALUE!</v>
      </c>
      <c r="E9476" t="e">
        <f>Table1[[#This Row],[Vevő]]</f>
        <v>#VALUE!</v>
      </c>
      <c r="F9476" t="e">
        <f>Table1[[#This Row],[Termékkör]]</f>
        <v>#VALUE!</v>
      </c>
      <c r="G9476" s="4" t="e">
        <f>Table1[[#This Row],[SzumElad]]</f>
        <v>#VALUE!</v>
      </c>
      <c r="H9476" s="7" t="e">
        <f>Table1[[#This Row],[Jut_%]]</f>
        <v>#VALUE!</v>
      </c>
      <c r="I9476" s="4" t="e">
        <f>Table1[[#This Row],[Jut]]</f>
        <v>#VALUE!</v>
      </c>
      <c r="J9476" s="4" t="e">
        <f>Table1[[#This Row],[Column1]]</f>
        <v>#VALUE!</v>
      </c>
    </row>
    <row r="9477" spans="1:10" hidden="1" x14ac:dyDescent="0.3">
      <c r="A9477" s="2" t="e">
        <f>Table1[[#This Row],[Befolyt]]</f>
        <v>#VALUE!</v>
      </c>
      <c r="B9477" t="e">
        <f>Table1[[#This Row],[ÜK]]</f>
        <v>#VALUE!</v>
      </c>
      <c r="C9477" s="3" t="e">
        <f>Table1[[#This Row],[Szla]]</f>
        <v>#VALUE!</v>
      </c>
      <c r="D9477" s="6" t="e">
        <f>Table1[[#This Row],[Kelt_hó]]</f>
        <v>#VALUE!</v>
      </c>
      <c r="E9477" t="e">
        <f>Table1[[#This Row],[Vevő]]</f>
        <v>#VALUE!</v>
      </c>
      <c r="F9477" t="e">
        <f>Table1[[#This Row],[Termékkör]]</f>
        <v>#VALUE!</v>
      </c>
      <c r="G9477" s="4" t="e">
        <f>Table1[[#This Row],[SzumElad]]</f>
        <v>#VALUE!</v>
      </c>
      <c r="H9477" s="7" t="e">
        <f>Table1[[#This Row],[Jut_%]]</f>
        <v>#VALUE!</v>
      </c>
      <c r="I9477" s="4" t="e">
        <f>Table1[[#This Row],[Jut]]</f>
        <v>#VALUE!</v>
      </c>
      <c r="J9477" s="4" t="e">
        <f>Table1[[#This Row],[Column1]]</f>
        <v>#VALUE!</v>
      </c>
    </row>
    <row r="9478" spans="1:10" hidden="1" x14ac:dyDescent="0.3">
      <c r="A9478" s="2" t="e">
        <f>Table1[[#This Row],[Befolyt]]</f>
        <v>#VALUE!</v>
      </c>
      <c r="B9478" t="e">
        <f>Table1[[#This Row],[ÜK]]</f>
        <v>#VALUE!</v>
      </c>
      <c r="C9478" s="3" t="e">
        <f>Table1[[#This Row],[Szla]]</f>
        <v>#VALUE!</v>
      </c>
      <c r="D9478" s="6" t="e">
        <f>Table1[[#This Row],[Kelt_hó]]</f>
        <v>#VALUE!</v>
      </c>
      <c r="E9478" t="e">
        <f>Table1[[#This Row],[Vevő]]</f>
        <v>#VALUE!</v>
      </c>
      <c r="F9478" t="e">
        <f>Table1[[#This Row],[Termékkör]]</f>
        <v>#VALUE!</v>
      </c>
      <c r="G9478" s="4" t="e">
        <f>Table1[[#This Row],[SzumElad]]</f>
        <v>#VALUE!</v>
      </c>
      <c r="H9478" s="7" t="e">
        <f>Table1[[#This Row],[Jut_%]]</f>
        <v>#VALUE!</v>
      </c>
      <c r="I9478" s="4" t="e">
        <f>Table1[[#This Row],[Jut]]</f>
        <v>#VALUE!</v>
      </c>
      <c r="J9478" s="4" t="e">
        <f>Table1[[#This Row],[Column1]]</f>
        <v>#VALUE!</v>
      </c>
    </row>
    <row r="9479" spans="1:10" hidden="1" x14ac:dyDescent="0.3">
      <c r="A9479" s="2" t="e">
        <f>Table1[[#This Row],[Befolyt]]</f>
        <v>#VALUE!</v>
      </c>
      <c r="B9479" t="e">
        <f>Table1[[#This Row],[ÜK]]</f>
        <v>#VALUE!</v>
      </c>
      <c r="C9479" s="3" t="e">
        <f>Table1[[#This Row],[Szla]]</f>
        <v>#VALUE!</v>
      </c>
      <c r="D9479" s="6" t="e">
        <f>Table1[[#This Row],[Kelt_hó]]</f>
        <v>#VALUE!</v>
      </c>
      <c r="E9479" t="e">
        <f>Table1[[#This Row],[Vevő]]</f>
        <v>#VALUE!</v>
      </c>
      <c r="F9479" t="e">
        <f>Table1[[#This Row],[Termékkör]]</f>
        <v>#VALUE!</v>
      </c>
      <c r="G9479" s="4" t="e">
        <f>Table1[[#This Row],[SzumElad]]</f>
        <v>#VALUE!</v>
      </c>
      <c r="H9479" s="7" t="e">
        <f>Table1[[#This Row],[Jut_%]]</f>
        <v>#VALUE!</v>
      </c>
      <c r="I9479" s="4" t="e">
        <f>Table1[[#This Row],[Jut]]</f>
        <v>#VALUE!</v>
      </c>
      <c r="J9479" s="4" t="e">
        <f>Table1[[#This Row],[Column1]]</f>
        <v>#VALUE!</v>
      </c>
    </row>
    <row r="9480" spans="1:10" hidden="1" x14ac:dyDescent="0.3">
      <c r="A9480" s="2" t="e">
        <f>Table1[[#This Row],[Befolyt]]</f>
        <v>#VALUE!</v>
      </c>
      <c r="B9480" t="e">
        <f>Table1[[#This Row],[ÜK]]</f>
        <v>#VALUE!</v>
      </c>
      <c r="C9480" s="3" t="e">
        <f>Table1[[#This Row],[Szla]]</f>
        <v>#VALUE!</v>
      </c>
      <c r="D9480" s="6" t="e">
        <f>Table1[[#This Row],[Kelt_hó]]</f>
        <v>#VALUE!</v>
      </c>
      <c r="E9480" t="e">
        <f>Table1[[#This Row],[Vevő]]</f>
        <v>#VALUE!</v>
      </c>
      <c r="F9480" t="e">
        <f>Table1[[#This Row],[Termékkör]]</f>
        <v>#VALUE!</v>
      </c>
      <c r="G9480" s="4" t="e">
        <f>Table1[[#This Row],[SzumElad]]</f>
        <v>#VALUE!</v>
      </c>
      <c r="H9480" s="7" t="e">
        <f>Table1[[#This Row],[Jut_%]]</f>
        <v>#VALUE!</v>
      </c>
      <c r="I9480" s="4" t="e">
        <f>Table1[[#This Row],[Jut]]</f>
        <v>#VALUE!</v>
      </c>
      <c r="J9480" s="4" t="e">
        <f>Table1[[#This Row],[Column1]]</f>
        <v>#VALUE!</v>
      </c>
    </row>
    <row r="9481" spans="1:10" hidden="1" x14ac:dyDescent="0.3">
      <c r="A9481" s="2" t="e">
        <f>Table1[[#This Row],[Befolyt]]</f>
        <v>#VALUE!</v>
      </c>
      <c r="B9481" t="e">
        <f>Table1[[#This Row],[ÜK]]</f>
        <v>#VALUE!</v>
      </c>
      <c r="C9481" s="3" t="e">
        <f>Table1[[#This Row],[Szla]]</f>
        <v>#VALUE!</v>
      </c>
      <c r="D9481" s="6" t="e">
        <f>Table1[[#This Row],[Kelt_hó]]</f>
        <v>#VALUE!</v>
      </c>
      <c r="E9481" t="e">
        <f>Table1[[#This Row],[Vevő]]</f>
        <v>#VALUE!</v>
      </c>
      <c r="F9481" t="e">
        <f>Table1[[#This Row],[Termékkör]]</f>
        <v>#VALUE!</v>
      </c>
      <c r="G9481" s="4" t="e">
        <f>Table1[[#This Row],[SzumElad]]</f>
        <v>#VALUE!</v>
      </c>
      <c r="H9481" s="7" t="e">
        <f>Table1[[#This Row],[Jut_%]]</f>
        <v>#VALUE!</v>
      </c>
      <c r="I9481" s="4" t="e">
        <f>Table1[[#This Row],[Jut]]</f>
        <v>#VALUE!</v>
      </c>
      <c r="J9481" s="4" t="e">
        <f>Table1[[#This Row],[Column1]]</f>
        <v>#VALUE!</v>
      </c>
    </row>
    <row r="9482" spans="1:10" hidden="1" x14ac:dyDescent="0.3">
      <c r="A9482" s="2" t="e">
        <f>Table1[[#This Row],[Befolyt]]</f>
        <v>#VALUE!</v>
      </c>
      <c r="B9482" t="e">
        <f>Table1[[#This Row],[ÜK]]</f>
        <v>#VALUE!</v>
      </c>
      <c r="C9482" s="3" t="e">
        <f>Table1[[#This Row],[Szla]]</f>
        <v>#VALUE!</v>
      </c>
      <c r="D9482" s="6" t="e">
        <f>Table1[[#This Row],[Kelt_hó]]</f>
        <v>#VALUE!</v>
      </c>
      <c r="E9482" t="e">
        <f>Table1[[#This Row],[Vevő]]</f>
        <v>#VALUE!</v>
      </c>
      <c r="F9482" t="e">
        <f>Table1[[#This Row],[Termékkör]]</f>
        <v>#VALUE!</v>
      </c>
      <c r="G9482" s="4" t="e">
        <f>Table1[[#This Row],[SzumElad]]</f>
        <v>#VALUE!</v>
      </c>
      <c r="H9482" s="7" t="e">
        <f>Table1[[#This Row],[Jut_%]]</f>
        <v>#VALUE!</v>
      </c>
      <c r="I9482" s="4" t="e">
        <f>Table1[[#This Row],[Jut]]</f>
        <v>#VALUE!</v>
      </c>
      <c r="J9482" s="4" t="e">
        <f>Table1[[#This Row],[Column1]]</f>
        <v>#VALUE!</v>
      </c>
    </row>
    <row r="9483" spans="1:10" hidden="1" x14ac:dyDescent="0.3">
      <c r="A9483" s="2" t="e">
        <f>Table1[[#This Row],[Befolyt]]</f>
        <v>#VALUE!</v>
      </c>
      <c r="B9483" t="e">
        <f>Table1[[#This Row],[ÜK]]</f>
        <v>#VALUE!</v>
      </c>
      <c r="C9483" s="3" t="e">
        <f>Table1[[#This Row],[Szla]]</f>
        <v>#VALUE!</v>
      </c>
      <c r="D9483" s="6" t="e">
        <f>Table1[[#This Row],[Kelt_hó]]</f>
        <v>#VALUE!</v>
      </c>
      <c r="E9483" t="e">
        <f>Table1[[#This Row],[Vevő]]</f>
        <v>#VALUE!</v>
      </c>
      <c r="F9483" t="e">
        <f>Table1[[#This Row],[Termékkör]]</f>
        <v>#VALUE!</v>
      </c>
      <c r="G9483" s="4" t="e">
        <f>Table1[[#This Row],[SzumElad]]</f>
        <v>#VALUE!</v>
      </c>
      <c r="H9483" s="7" t="e">
        <f>Table1[[#This Row],[Jut_%]]</f>
        <v>#VALUE!</v>
      </c>
      <c r="I9483" s="4" t="e">
        <f>Table1[[#This Row],[Jut]]</f>
        <v>#VALUE!</v>
      </c>
      <c r="J9483" s="4" t="e">
        <f>Table1[[#This Row],[Column1]]</f>
        <v>#VALUE!</v>
      </c>
    </row>
    <row r="9484" spans="1:10" hidden="1" x14ac:dyDescent="0.3">
      <c r="A9484" s="2" t="e">
        <f>Table1[[#This Row],[Befolyt]]</f>
        <v>#VALUE!</v>
      </c>
      <c r="B9484" t="e">
        <f>Table1[[#This Row],[ÜK]]</f>
        <v>#VALUE!</v>
      </c>
      <c r="C9484" s="3" t="e">
        <f>Table1[[#This Row],[Szla]]</f>
        <v>#VALUE!</v>
      </c>
      <c r="D9484" s="6" t="e">
        <f>Table1[[#This Row],[Kelt_hó]]</f>
        <v>#VALUE!</v>
      </c>
      <c r="E9484" t="e">
        <f>Table1[[#This Row],[Vevő]]</f>
        <v>#VALUE!</v>
      </c>
      <c r="F9484" t="e">
        <f>Table1[[#This Row],[Termékkör]]</f>
        <v>#VALUE!</v>
      </c>
      <c r="G9484" s="4" t="e">
        <f>Table1[[#This Row],[SzumElad]]</f>
        <v>#VALUE!</v>
      </c>
      <c r="H9484" s="7" t="e">
        <f>Table1[[#This Row],[Jut_%]]</f>
        <v>#VALUE!</v>
      </c>
      <c r="I9484" s="4" t="e">
        <f>Table1[[#This Row],[Jut]]</f>
        <v>#VALUE!</v>
      </c>
      <c r="J9484" s="4" t="e">
        <f>Table1[[#This Row],[Column1]]</f>
        <v>#VALUE!</v>
      </c>
    </row>
    <row r="9485" spans="1:10" hidden="1" x14ac:dyDescent="0.3">
      <c r="A9485" s="2" t="e">
        <f>Table1[[#This Row],[Befolyt]]</f>
        <v>#VALUE!</v>
      </c>
      <c r="B9485" t="e">
        <f>Table1[[#This Row],[ÜK]]</f>
        <v>#VALUE!</v>
      </c>
      <c r="C9485" s="3" t="e">
        <f>Table1[[#This Row],[Szla]]</f>
        <v>#VALUE!</v>
      </c>
      <c r="D9485" s="6" t="e">
        <f>Table1[[#This Row],[Kelt_hó]]</f>
        <v>#VALUE!</v>
      </c>
      <c r="E9485" t="e">
        <f>Table1[[#This Row],[Vevő]]</f>
        <v>#VALUE!</v>
      </c>
      <c r="F9485" t="e">
        <f>Table1[[#This Row],[Termékkör]]</f>
        <v>#VALUE!</v>
      </c>
      <c r="G9485" s="4" t="e">
        <f>Table1[[#This Row],[SzumElad]]</f>
        <v>#VALUE!</v>
      </c>
      <c r="H9485" s="7" t="e">
        <f>Table1[[#This Row],[Jut_%]]</f>
        <v>#VALUE!</v>
      </c>
      <c r="I9485" s="4" t="e">
        <f>Table1[[#This Row],[Jut]]</f>
        <v>#VALUE!</v>
      </c>
      <c r="J9485" s="4" t="e">
        <f>Table1[[#This Row],[Column1]]</f>
        <v>#VALUE!</v>
      </c>
    </row>
    <row r="9486" spans="1:10" hidden="1" x14ac:dyDescent="0.3">
      <c r="A9486" s="2" t="e">
        <f>Table1[[#This Row],[Befolyt]]</f>
        <v>#VALUE!</v>
      </c>
      <c r="B9486" t="e">
        <f>Table1[[#This Row],[ÜK]]</f>
        <v>#VALUE!</v>
      </c>
      <c r="C9486" s="3" t="e">
        <f>Table1[[#This Row],[Szla]]</f>
        <v>#VALUE!</v>
      </c>
      <c r="D9486" s="6" t="e">
        <f>Table1[[#This Row],[Kelt_hó]]</f>
        <v>#VALUE!</v>
      </c>
      <c r="E9486" t="e">
        <f>Table1[[#This Row],[Vevő]]</f>
        <v>#VALUE!</v>
      </c>
      <c r="F9486" t="e">
        <f>Table1[[#This Row],[Termékkör]]</f>
        <v>#VALUE!</v>
      </c>
      <c r="G9486" s="4" t="e">
        <f>Table1[[#This Row],[SzumElad]]</f>
        <v>#VALUE!</v>
      </c>
      <c r="H9486" s="7" t="e">
        <f>Table1[[#This Row],[Jut_%]]</f>
        <v>#VALUE!</v>
      </c>
      <c r="I9486" s="4" t="e">
        <f>Table1[[#This Row],[Jut]]</f>
        <v>#VALUE!</v>
      </c>
      <c r="J9486" s="4" t="e">
        <f>Table1[[#This Row],[Column1]]</f>
        <v>#VALUE!</v>
      </c>
    </row>
    <row r="9487" spans="1:10" hidden="1" x14ac:dyDescent="0.3">
      <c r="A9487" s="2" t="e">
        <f>Table1[[#This Row],[Befolyt]]</f>
        <v>#VALUE!</v>
      </c>
      <c r="B9487" t="e">
        <f>Table1[[#This Row],[ÜK]]</f>
        <v>#VALUE!</v>
      </c>
      <c r="C9487" s="3" t="e">
        <f>Table1[[#This Row],[Szla]]</f>
        <v>#VALUE!</v>
      </c>
      <c r="D9487" s="6" t="e">
        <f>Table1[[#This Row],[Kelt_hó]]</f>
        <v>#VALUE!</v>
      </c>
      <c r="E9487" t="e">
        <f>Table1[[#This Row],[Vevő]]</f>
        <v>#VALUE!</v>
      </c>
      <c r="F9487" t="e">
        <f>Table1[[#This Row],[Termékkör]]</f>
        <v>#VALUE!</v>
      </c>
      <c r="G9487" s="4" t="e">
        <f>Table1[[#This Row],[SzumElad]]</f>
        <v>#VALUE!</v>
      </c>
      <c r="H9487" s="7" t="e">
        <f>Table1[[#This Row],[Jut_%]]</f>
        <v>#VALUE!</v>
      </c>
      <c r="I9487" s="4" t="e">
        <f>Table1[[#This Row],[Jut]]</f>
        <v>#VALUE!</v>
      </c>
      <c r="J9487" s="4" t="e">
        <f>Table1[[#This Row],[Column1]]</f>
        <v>#VALUE!</v>
      </c>
    </row>
    <row r="9488" spans="1:10" hidden="1" x14ac:dyDescent="0.3">
      <c r="A9488" s="2" t="e">
        <f>Table1[[#This Row],[Befolyt]]</f>
        <v>#VALUE!</v>
      </c>
      <c r="B9488" t="e">
        <f>Table1[[#This Row],[ÜK]]</f>
        <v>#VALUE!</v>
      </c>
      <c r="C9488" s="3" t="e">
        <f>Table1[[#This Row],[Szla]]</f>
        <v>#VALUE!</v>
      </c>
      <c r="D9488" s="6" t="e">
        <f>Table1[[#This Row],[Kelt_hó]]</f>
        <v>#VALUE!</v>
      </c>
      <c r="E9488" t="e">
        <f>Table1[[#This Row],[Vevő]]</f>
        <v>#VALUE!</v>
      </c>
      <c r="F9488" t="e">
        <f>Table1[[#This Row],[Termékkör]]</f>
        <v>#VALUE!</v>
      </c>
      <c r="G9488" s="4" t="e">
        <f>Table1[[#This Row],[SzumElad]]</f>
        <v>#VALUE!</v>
      </c>
      <c r="H9488" s="7" t="e">
        <f>Table1[[#This Row],[Jut_%]]</f>
        <v>#VALUE!</v>
      </c>
      <c r="I9488" s="4" t="e">
        <f>Table1[[#This Row],[Jut]]</f>
        <v>#VALUE!</v>
      </c>
      <c r="J9488" s="4" t="e">
        <f>Table1[[#This Row],[Column1]]</f>
        <v>#VALUE!</v>
      </c>
    </row>
    <row r="9489" spans="1:10" hidden="1" x14ac:dyDescent="0.3">
      <c r="A9489" s="2" t="e">
        <f>Table1[[#This Row],[Befolyt]]</f>
        <v>#VALUE!</v>
      </c>
      <c r="B9489" t="e">
        <f>Table1[[#This Row],[ÜK]]</f>
        <v>#VALUE!</v>
      </c>
      <c r="C9489" s="3" t="e">
        <f>Table1[[#This Row],[Szla]]</f>
        <v>#VALUE!</v>
      </c>
      <c r="D9489" s="6" t="e">
        <f>Table1[[#This Row],[Kelt_hó]]</f>
        <v>#VALUE!</v>
      </c>
      <c r="E9489" t="e">
        <f>Table1[[#This Row],[Vevő]]</f>
        <v>#VALUE!</v>
      </c>
      <c r="F9489" t="e">
        <f>Table1[[#This Row],[Termékkör]]</f>
        <v>#VALUE!</v>
      </c>
      <c r="G9489" s="4" t="e">
        <f>Table1[[#This Row],[SzumElad]]</f>
        <v>#VALUE!</v>
      </c>
      <c r="H9489" s="7" t="e">
        <f>Table1[[#This Row],[Jut_%]]</f>
        <v>#VALUE!</v>
      </c>
      <c r="I9489" s="4" t="e">
        <f>Table1[[#This Row],[Jut]]</f>
        <v>#VALUE!</v>
      </c>
      <c r="J9489" s="4" t="e">
        <f>Table1[[#This Row],[Column1]]</f>
        <v>#VALUE!</v>
      </c>
    </row>
    <row r="9490" spans="1:10" hidden="1" x14ac:dyDescent="0.3">
      <c r="A9490" s="2" t="e">
        <f>Table1[[#This Row],[Befolyt]]</f>
        <v>#VALUE!</v>
      </c>
      <c r="B9490" t="e">
        <f>Table1[[#This Row],[ÜK]]</f>
        <v>#VALUE!</v>
      </c>
      <c r="C9490" s="3" t="e">
        <f>Table1[[#This Row],[Szla]]</f>
        <v>#VALUE!</v>
      </c>
      <c r="D9490" s="6" t="e">
        <f>Table1[[#This Row],[Kelt_hó]]</f>
        <v>#VALUE!</v>
      </c>
      <c r="E9490" t="e">
        <f>Table1[[#This Row],[Vevő]]</f>
        <v>#VALUE!</v>
      </c>
      <c r="F9490" t="e">
        <f>Table1[[#This Row],[Termékkör]]</f>
        <v>#VALUE!</v>
      </c>
      <c r="G9490" s="4" t="e">
        <f>Table1[[#This Row],[SzumElad]]</f>
        <v>#VALUE!</v>
      </c>
      <c r="H9490" s="7" t="e">
        <f>Table1[[#This Row],[Jut_%]]</f>
        <v>#VALUE!</v>
      </c>
      <c r="I9490" s="4" t="e">
        <f>Table1[[#This Row],[Jut]]</f>
        <v>#VALUE!</v>
      </c>
      <c r="J9490" s="4" t="e">
        <f>Table1[[#This Row],[Column1]]</f>
        <v>#VALUE!</v>
      </c>
    </row>
    <row r="9491" spans="1:10" hidden="1" x14ac:dyDescent="0.3">
      <c r="A9491" s="2" t="e">
        <f>Table1[[#This Row],[Befolyt]]</f>
        <v>#VALUE!</v>
      </c>
      <c r="B9491" t="e">
        <f>Table1[[#This Row],[ÜK]]</f>
        <v>#VALUE!</v>
      </c>
      <c r="C9491" s="3" t="e">
        <f>Table1[[#This Row],[Szla]]</f>
        <v>#VALUE!</v>
      </c>
      <c r="D9491" s="6" t="e">
        <f>Table1[[#This Row],[Kelt_hó]]</f>
        <v>#VALUE!</v>
      </c>
      <c r="E9491" t="e">
        <f>Table1[[#This Row],[Vevő]]</f>
        <v>#VALUE!</v>
      </c>
      <c r="F9491" t="e">
        <f>Table1[[#This Row],[Termékkör]]</f>
        <v>#VALUE!</v>
      </c>
      <c r="G9491" s="4" t="e">
        <f>Table1[[#This Row],[SzumElad]]</f>
        <v>#VALUE!</v>
      </c>
      <c r="H9491" s="7" t="e">
        <f>Table1[[#This Row],[Jut_%]]</f>
        <v>#VALUE!</v>
      </c>
      <c r="I9491" s="4" t="e">
        <f>Table1[[#This Row],[Jut]]</f>
        <v>#VALUE!</v>
      </c>
      <c r="J9491" s="4" t="e">
        <f>Table1[[#This Row],[Column1]]</f>
        <v>#VALUE!</v>
      </c>
    </row>
    <row r="9492" spans="1:10" hidden="1" x14ac:dyDescent="0.3">
      <c r="A9492" s="2" t="e">
        <f>Table1[[#This Row],[Befolyt]]</f>
        <v>#VALUE!</v>
      </c>
      <c r="B9492" t="e">
        <f>Table1[[#This Row],[ÜK]]</f>
        <v>#VALUE!</v>
      </c>
      <c r="C9492" s="3" t="e">
        <f>Table1[[#This Row],[Szla]]</f>
        <v>#VALUE!</v>
      </c>
      <c r="D9492" s="6" t="e">
        <f>Table1[[#This Row],[Kelt_hó]]</f>
        <v>#VALUE!</v>
      </c>
      <c r="E9492" t="e">
        <f>Table1[[#This Row],[Vevő]]</f>
        <v>#VALUE!</v>
      </c>
      <c r="F9492" t="e">
        <f>Table1[[#This Row],[Termékkör]]</f>
        <v>#VALUE!</v>
      </c>
      <c r="G9492" s="4" t="e">
        <f>Table1[[#This Row],[SzumElad]]</f>
        <v>#VALUE!</v>
      </c>
      <c r="H9492" s="7" t="e">
        <f>Table1[[#This Row],[Jut_%]]</f>
        <v>#VALUE!</v>
      </c>
      <c r="I9492" s="4" t="e">
        <f>Table1[[#This Row],[Jut]]</f>
        <v>#VALUE!</v>
      </c>
      <c r="J9492" s="4" t="e">
        <f>Table1[[#This Row],[Column1]]</f>
        <v>#VALUE!</v>
      </c>
    </row>
    <row r="9493" spans="1:10" hidden="1" x14ac:dyDescent="0.3">
      <c r="A9493" s="2" t="e">
        <f>Table1[[#This Row],[Befolyt]]</f>
        <v>#VALUE!</v>
      </c>
      <c r="B9493" t="e">
        <f>Table1[[#This Row],[ÜK]]</f>
        <v>#VALUE!</v>
      </c>
      <c r="C9493" s="3" t="e">
        <f>Table1[[#This Row],[Szla]]</f>
        <v>#VALUE!</v>
      </c>
      <c r="D9493" s="6" t="e">
        <f>Table1[[#This Row],[Kelt_hó]]</f>
        <v>#VALUE!</v>
      </c>
      <c r="E9493" t="e">
        <f>Table1[[#This Row],[Vevő]]</f>
        <v>#VALUE!</v>
      </c>
      <c r="F9493" t="e">
        <f>Table1[[#This Row],[Termékkör]]</f>
        <v>#VALUE!</v>
      </c>
      <c r="G9493" s="4" t="e">
        <f>Table1[[#This Row],[SzumElad]]</f>
        <v>#VALUE!</v>
      </c>
      <c r="H9493" s="7" t="e">
        <f>Table1[[#This Row],[Jut_%]]</f>
        <v>#VALUE!</v>
      </c>
      <c r="I9493" s="4" t="e">
        <f>Table1[[#This Row],[Jut]]</f>
        <v>#VALUE!</v>
      </c>
      <c r="J9493" s="4" t="e">
        <f>Table1[[#This Row],[Column1]]</f>
        <v>#VALUE!</v>
      </c>
    </row>
    <row r="9494" spans="1:10" hidden="1" x14ac:dyDescent="0.3">
      <c r="A9494" s="2" t="e">
        <f>Table1[[#This Row],[Befolyt]]</f>
        <v>#VALUE!</v>
      </c>
      <c r="B9494" t="e">
        <f>Table1[[#This Row],[ÜK]]</f>
        <v>#VALUE!</v>
      </c>
      <c r="C9494" s="3" t="e">
        <f>Table1[[#This Row],[Szla]]</f>
        <v>#VALUE!</v>
      </c>
      <c r="D9494" s="6" t="e">
        <f>Table1[[#This Row],[Kelt_hó]]</f>
        <v>#VALUE!</v>
      </c>
      <c r="E9494" t="e">
        <f>Table1[[#This Row],[Vevő]]</f>
        <v>#VALUE!</v>
      </c>
      <c r="F9494" t="e">
        <f>Table1[[#This Row],[Termékkör]]</f>
        <v>#VALUE!</v>
      </c>
      <c r="G9494" s="4" t="e">
        <f>Table1[[#This Row],[SzumElad]]</f>
        <v>#VALUE!</v>
      </c>
      <c r="H9494" s="7" t="e">
        <f>Table1[[#This Row],[Jut_%]]</f>
        <v>#VALUE!</v>
      </c>
      <c r="I9494" s="4" t="e">
        <f>Table1[[#This Row],[Jut]]</f>
        <v>#VALUE!</v>
      </c>
      <c r="J9494" s="4" t="e">
        <f>Table1[[#This Row],[Column1]]</f>
        <v>#VALUE!</v>
      </c>
    </row>
    <row r="9495" spans="1:10" hidden="1" x14ac:dyDescent="0.3">
      <c r="A9495" s="2" t="e">
        <f>Table1[[#This Row],[Befolyt]]</f>
        <v>#VALUE!</v>
      </c>
      <c r="B9495" t="e">
        <f>Table1[[#This Row],[ÜK]]</f>
        <v>#VALUE!</v>
      </c>
      <c r="C9495" s="3" t="e">
        <f>Table1[[#This Row],[Szla]]</f>
        <v>#VALUE!</v>
      </c>
      <c r="D9495" s="6" t="e">
        <f>Table1[[#This Row],[Kelt_hó]]</f>
        <v>#VALUE!</v>
      </c>
      <c r="E9495" t="e">
        <f>Table1[[#This Row],[Vevő]]</f>
        <v>#VALUE!</v>
      </c>
      <c r="F9495" t="e">
        <f>Table1[[#This Row],[Termékkör]]</f>
        <v>#VALUE!</v>
      </c>
      <c r="G9495" s="4" t="e">
        <f>Table1[[#This Row],[SzumElad]]</f>
        <v>#VALUE!</v>
      </c>
      <c r="H9495" s="7" t="e">
        <f>Table1[[#This Row],[Jut_%]]</f>
        <v>#VALUE!</v>
      </c>
      <c r="I9495" s="4" t="e">
        <f>Table1[[#This Row],[Jut]]</f>
        <v>#VALUE!</v>
      </c>
      <c r="J9495" s="4" t="e">
        <f>Table1[[#This Row],[Column1]]</f>
        <v>#VALUE!</v>
      </c>
    </row>
    <row r="9496" spans="1:10" hidden="1" x14ac:dyDescent="0.3">
      <c r="A9496" s="2" t="e">
        <f>Table1[[#This Row],[Befolyt]]</f>
        <v>#VALUE!</v>
      </c>
      <c r="B9496" t="e">
        <f>Table1[[#This Row],[ÜK]]</f>
        <v>#VALUE!</v>
      </c>
      <c r="C9496" s="3" t="e">
        <f>Table1[[#This Row],[Szla]]</f>
        <v>#VALUE!</v>
      </c>
      <c r="D9496" s="6" t="e">
        <f>Table1[[#This Row],[Kelt_hó]]</f>
        <v>#VALUE!</v>
      </c>
      <c r="E9496" t="e">
        <f>Table1[[#This Row],[Vevő]]</f>
        <v>#VALUE!</v>
      </c>
      <c r="F9496" t="e">
        <f>Table1[[#This Row],[Termékkör]]</f>
        <v>#VALUE!</v>
      </c>
      <c r="G9496" s="4" t="e">
        <f>Table1[[#This Row],[SzumElad]]</f>
        <v>#VALUE!</v>
      </c>
      <c r="H9496" s="7" t="e">
        <f>Table1[[#This Row],[Jut_%]]</f>
        <v>#VALUE!</v>
      </c>
      <c r="I9496" s="4" t="e">
        <f>Table1[[#This Row],[Jut]]</f>
        <v>#VALUE!</v>
      </c>
      <c r="J9496" s="4" t="e">
        <f>Table1[[#This Row],[Column1]]</f>
        <v>#VALUE!</v>
      </c>
    </row>
    <row r="9497" spans="1:10" hidden="1" x14ac:dyDescent="0.3">
      <c r="A9497" s="2" t="e">
        <f>Table1[[#This Row],[Befolyt]]</f>
        <v>#VALUE!</v>
      </c>
      <c r="B9497" t="e">
        <f>Table1[[#This Row],[ÜK]]</f>
        <v>#VALUE!</v>
      </c>
      <c r="C9497" s="3" t="e">
        <f>Table1[[#This Row],[Szla]]</f>
        <v>#VALUE!</v>
      </c>
      <c r="D9497" s="6" t="e">
        <f>Table1[[#This Row],[Kelt_hó]]</f>
        <v>#VALUE!</v>
      </c>
      <c r="E9497" t="e">
        <f>Table1[[#This Row],[Vevő]]</f>
        <v>#VALUE!</v>
      </c>
      <c r="F9497" t="e">
        <f>Table1[[#This Row],[Termékkör]]</f>
        <v>#VALUE!</v>
      </c>
      <c r="G9497" s="4" t="e">
        <f>Table1[[#This Row],[SzumElad]]</f>
        <v>#VALUE!</v>
      </c>
      <c r="H9497" s="7" t="e">
        <f>Table1[[#This Row],[Jut_%]]</f>
        <v>#VALUE!</v>
      </c>
      <c r="I9497" s="4" t="e">
        <f>Table1[[#This Row],[Jut]]</f>
        <v>#VALUE!</v>
      </c>
      <c r="J9497" s="4" t="e">
        <f>Table1[[#This Row],[Column1]]</f>
        <v>#VALUE!</v>
      </c>
    </row>
    <row r="9498" spans="1:10" hidden="1" x14ac:dyDescent="0.3">
      <c r="A9498" s="2" t="e">
        <f>Table1[[#This Row],[Befolyt]]</f>
        <v>#VALUE!</v>
      </c>
      <c r="B9498" t="e">
        <f>Table1[[#This Row],[ÜK]]</f>
        <v>#VALUE!</v>
      </c>
      <c r="C9498" s="3" t="e">
        <f>Table1[[#This Row],[Szla]]</f>
        <v>#VALUE!</v>
      </c>
      <c r="D9498" s="6" t="e">
        <f>Table1[[#This Row],[Kelt_hó]]</f>
        <v>#VALUE!</v>
      </c>
      <c r="E9498" t="e">
        <f>Table1[[#This Row],[Vevő]]</f>
        <v>#VALUE!</v>
      </c>
      <c r="F9498" t="e">
        <f>Table1[[#This Row],[Termékkör]]</f>
        <v>#VALUE!</v>
      </c>
      <c r="G9498" s="4" t="e">
        <f>Table1[[#This Row],[SzumElad]]</f>
        <v>#VALUE!</v>
      </c>
      <c r="H9498" s="7" t="e">
        <f>Table1[[#This Row],[Jut_%]]</f>
        <v>#VALUE!</v>
      </c>
      <c r="I9498" s="4" t="e">
        <f>Table1[[#This Row],[Jut]]</f>
        <v>#VALUE!</v>
      </c>
      <c r="J9498" s="4" t="e">
        <f>Table1[[#This Row],[Column1]]</f>
        <v>#VALUE!</v>
      </c>
    </row>
    <row r="9499" spans="1:10" hidden="1" x14ac:dyDescent="0.3">
      <c r="A9499" s="2" t="e">
        <f>Table1[[#This Row],[Befolyt]]</f>
        <v>#VALUE!</v>
      </c>
      <c r="B9499" t="e">
        <f>Table1[[#This Row],[ÜK]]</f>
        <v>#VALUE!</v>
      </c>
      <c r="C9499" s="3" t="e">
        <f>Table1[[#This Row],[Szla]]</f>
        <v>#VALUE!</v>
      </c>
      <c r="D9499" s="6" t="e">
        <f>Table1[[#This Row],[Kelt_hó]]</f>
        <v>#VALUE!</v>
      </c>
      <c r="E9499" t="e">
        <f>Table1[[#This Row],[Vevő]]</f>
        <v>#VALUE!</v>
      </c>
      <c r="F9499" t="e">
        <f>Table1[[#This Row],[Termékkör]]</f>
        <v>#VALUE!</v>
      </c>
      <c r="G9499" s="4" t="e">
        <f>Table1[[#This Row],[SzumElad]]</f>
        <v>#VALUE!</v>
      </c>
      <c r="H9499" s="7" t="e">
        <f>Table1[[#This Row],[Jut_%]]</f>
        <v>#VALUE!</v>
      </c>
      <c r="I9499" s="4" t="e">
        <f>Table1[[#This Row],[Jut]]</f>
        <v>#VALUE!</v>
      </c>
      <c r="J9499" s="4" t="e">
        <f>Table1[[#This Row],[Column1]]</f>
        <v>#VALUE!</v>
      </c>
    </row>
    <row r="9500" spans="1:10" hidden="1" x14ac:dyDescent="0.3">
      <c r="A9500" s="2" t="e">
        <f>Table1[[#This Row],[Befolyt]]</f>
        <v>#VALUE!</v>
      </c>
      <c r="B9500" t="e">
        <f>Table1[[#This Row],[ÜK]]</f>
        <v>#VALUE!</v>
      </c>
      <c r="C9500" s="3" t="e">
        <f>Table1[[#This Row],[Szla]]</f>
        <v>#VALUE!</v>
      </c>
      <c r="D9500" s="6" t="e">
        <f>Table1[[#This Row],[Kelt_hó]]</f>
        <v>#VALUE!</v>
      </c>
      <c r="E9500" t="e">
        <f>Table1[[#This Row],[Vevő]]</f>
        <v>#VALUE!</v>
      </c>
      <c r="F9500" t="e">
        <f>Table1[[#This Row],[Termékkör]]</f>
        <v>#VALUE!</v>
      </c>
      <c r="G9500" s="4" t="e">
        <f>Table1[[#This Row],[SzumElad]]</f>
        <v>#VALUE!</v>
      </c>
      <c r="H9500" s="7" t="e">
        <f>Table1[[#This Row],[Jut_%]]</f>
        <v>#VALUE!</v>
      </c>
      <c r="I9500" s="4" t="e">
        <f>Table1[[#This Row],[Jut]]</f>
        <v>#VALUE!</v>
      </c>
      <c r="J9500" s="4" t="e">
        <f>Table1[[#This Row],[Column1]]</f>
        <v>#VALUE!</v>
      </c>
    </row>
    <row r="9501" spans="1:10" hidden="1" x14ac:dyDescent="0.3">
      <c r="A9501" s="2" t="e">
        <f>Table1[[#This Row],[Befolyt]]</f>
        <v>#VALUE!</v>
      </c>
      <c r="B9501" t="e">
        <f>Table1[[#This Row],[ÜK]]</f>
        <v>#VALUE!</v>
      </c>
      <c r="C9501" s="3" t="e">
        <f>Table1[[#This Row],[Szla]]</f>
        <v>#VALUE!</v>
      </c>
      <c r="D9501" s="6" t="e">
        <f>Table1[[#This Row],[Kelt_hó]]</f>
        <v>#VALUE!</v>
      </c>
      <c r="E9501" t="e">
        <f>Table1[[#This Row],[Vevő]]</f>
        <v>#VALUE!</v>
      </c>
      <c r="F9501" t="e">
        <f>Table1[[#This Row],[Termékkör]]</f>
        <v>#VALUE!</v>
      </c>
      <c r="G9501" s="4" t="e">
        <f>Table1[[#This Row],[SzumElad]]</f>
        <v>#VALUE!</v>
      </c>
      <c r="H9501" s="7" t="e">
        <f>Table1[[#This Row],[Jut_%]]</f>
        <v>#VALUE!</v>
      </c>
      <c r="I9501" s="4" t="e">
        <f>Table1[[#This Row],[Jut]]</f>
        <v>#VALUE!</v>
      </c>
      <c r="J9501" s="4" t="e">
        <f>Table1[[#This Row],[Column1]]</f>
        <v>#VALUE!</v>
      </c>
    </row>
    <row r="9502" spans="1:10" hidden="1" x14ac:dyDescent="0.3">
      <c r="A9502" s="2" t="e">
        <f>Table1[[#This Row],[Befolyt]]</f>
        <v>#VALUE!</v>
      </c>
      <c r="B9502" t="e">
        <f>Table1[[#This Row],[ÜK]]</f>
        <v>#VALUE!</v>
      </c>
      <c r="C9502" s="3" t="e">
        <f>Table1[[#This Row],[Szla]]</f>
        <v>#VALUE!</v>
      </c>
      <c r="D9502" s="6" t="e">
        <f>Table1[[#This Row],[Kelt_hó]]</f>
        <v>#VALUE!</v>
      </c>
      <c r="E9502" t="e">
        <f>Table1[[#This Row],[Vevő]]</f>
        <v>#VALUE!</v>
      </c>
      <c r="F9502" t="e">
        <f>Table1[[#This Row],[Termékkör]]</f>
        <v>#VALUE!</v>
      </c>
      <c r="G9502" s="4" t="e">
        <f>Table1[[#This Row],[SzumElad]]</f>
        <v>#VALUE!</v>
      </c>
      <c r="H9502" s="7" t="e">
        <f>Table1[[#This Row],[Jut_%]]</f>
        <v>#VALUE!</v>
      </c>
      <c r="I9502" s="4" t="e">
        <f>Table1[[#This Row],[Jut]]</f>
        <v>#VALUE!</v>
      </c>
      <c r="J9502" s="4" t="e">
        <f>Table1[[#This Row],[Column1]]</f>
        <v>#VALUE!</v>
      </c>
    </row>
    <row r="9503" spans="1:10" hidden="1" x14ac:dyDescent="0.3">
      <c r="A9503" s="2" t="e">
        <f>Table1[[#This Row],[Befolyt]]</f>
        <v>#VALUE!</v>
      </c>
      <c r="B9503" t="e">
        <f>Table1[[#This Row],[ÜK]]</f>
        <v>#VALUE!</v>
      </c>
      <c r="C9503" s="3" t="e">
        <f>Table1[[#This Row],[Szla]]</f>
        <v>#VALUE!</v>
      </c>
      <c r="D9503" s="6" t="e">
        <f>Table1[[#This Row],[Kelt_hó]]</f>
        <v>#VALUE!</v>
      </c>
      <c r="E9503" t="e">
        <f>Table1[[#This Row],[Vevő]]</f>
        <v>#VALUE!</v>
      </c>
      <c r="F9503" t="e">
        <f>Table1[[#This Row],[Termékkör]]</f>
        <v>#VALUE!</v>
      </c>
      <c r="G9503" s="4" t="e">
        <f>Table1[[#This Row],[SzumElad]]</f>
        <v>#VALUE!</v>
      </c>
      <c r="H9503" s="7" t="e">
        <f>Table1[[#This Row],[Jut_%]]</f>
        <v>#VALUE!</v>
      </c>
      <c r="I9503" s="4" t="e">
        <f>Table1[[#This Row],[Jut]]</f>
        <v>#VALUE!</v>
      </c>
      <c r="J9503" s="4" t="e">
        <f>Table1[[#This Row],[Column1]]</f>
        <v>#VALUE!</v>
      </c>
    </row>
    <row r="9504" spans="1:10" hidden="1" x14ac:dyDescent="0.3">
      <c r="A9504" s="2" t="e">
        <f>Table1[[#This Row],[Befolyt]]</f>
        <v>#VALUE!</v>
      </c>
      <c r="B9504" t="e">
        <f>Table1[[#This Row],[ÜK]]</f>
        <v>#VALUE!</v>
      </c>
      <c r="C9504" s="3" t="e">
        <f>Table1[[#This Row],[Szla]]</f>
        <v>#VALUE!</v>
      </c>
      <c r="D9504" s="6" t="e">
        <f>Table1[[#This Row],[Kelt_hó]]</f>
        <v>#VALUE!</v>
      </c>
      <c r="E9504" t="e">
        <f>Table1[[#This Row],[Vevő]]</f>
        <v>#VALUE!</v>
      </c>
      <c r="F9504" t="e">
        <f>Table1[[#This Row],[Termékkör]]</f>
        <v>#VALUE!</v>
      </c>
      <c r="G9504" s="4" t="e">
        <f>Table1[[#This Row],[SzumElad]]</f>
        <v>#VALUE!</v>
      </c>
      <c r="H9504" s="7" t="e">
        <f>Table1[[#This Row],[Jut_%]]</f>
        <v>#VALUE!</v>
      </c>
      <c r="I9504" s="4" t="e">
        <f>Table1[[#This Row],[Jut]]</f>
        <v>#VALUE!</v>
      </c>
      <c r="J9504" s="4" t="e">
        <f>Table1[[#This Row],[Column1]]</f>
        <v>#VALUE!</v>
      </c>
    </row>
    <row r="9505" spans="1:10" hidden="1" x14ac:dyDescent="0.3">
      <c r="A9505" s="2" t="e">
        <f>Table1[[#This Row],[Befolyt]]</f>
        <v>#VALUE!</v>
      </c>
      <c r="B9505" t="e">
        <f>Table1[[#This Row],[ÜK]]</f>
        <v>#VALUE!</v>
      </c>
      <c r="C9505" s="3" t="e">
        <f>Table1[[#This Row],[Szla]]</f>
        <v>#VALUE!</v>
      </c>
      <c r="D9505" s="6" t="e">
        <f>Table1[[#This Row],[Kelt_hó]]</f>
        <v>#VALUE!</v>
      </c>
      <c r="E9505" t="e">
        <f>Table1[[#This Row],[Vevő]]</f>
        <v>#VALUE!</v>
      </c>
      <c r="F9505" t="e">
        <f>Table1[[#This Row],[Termékkör]]</f>
        <v>#VALUE!</v>
      </c>
      <c r="G9505" s="4" t="e">
        <f>Table1[[#This Row],[SzumElad]]</f>
        <v>#VALUE!</v>
      </c>
      <c r="H9505" s="7" t="e">
        <f>Table1[[#This Row],[Jut_%]]</f>
        <v>#VALUE!</v>
      </c>
      <c r="I9505" s="4" t="e">
        <f>Table1[[#This Row],[Jut]]</f>
        <v>#VALUE!</v>
      </c>
      <c r="J9505" s="4" t="e">
        <f>Table1[[#This Row],[Column1]]</f>
        <v>#VALUE!</v>
      </c>
    </row>
    <row r="9506" spans="1:10" hidden="1" x14ac:dyDescent="0.3">
      <c r="A9506" s="2" t="e">
        <f>Table1[[#This Row],[Befolyt]]</f>
        <v>#VALUE!</v>
      </c>
      <c r="B9506" t="e">
        <f>Table1[[#This Row],[ÜK]]</f>
        <v>#VALUE!</v>
      </c>
      <c r="C9506" s="3" t="e">
        <f>Table1[[#This Row],[Szla]]</f>
        <v>#VALUE!</v>
      </c>
      <c r="D9506" s="6" t="e">
        <f>Table1[[#This Row],[Kelt_hó]]</f>
        <v>#VALUE!</v>
      </c>
      <c r="E9506" t="e">
        <f>Table1[[#This Row],[Vevő]]</f>
        <v>#VALUE!</v>
      </c>
      <c r="F9506" t="e">
        <f>Table1[[#This Row],[Termékkör]]</f>
        <v>#VALUE!</v>
      </c>
      <c r="G9506" s="4" t="e">
        <f>Table1[[#This Row],[SzumElad]]</f>
        <v>#VALUE!</v>
      </c>
      <c r="H9506" s="7" t="e">
        <f>Table1[[#This Row],[Jut_%]]</f>
        <v>#VALUE!</v>
      </c>
      <c r="I9506" s="4" t="e">
        <f>Table1[[#This Row],[Jut]]</f>
        <v>#VALUE!</v>
      </c>
      <c r="J9506" s="4" t="e">
        <f>Table1[[#This Row],[Column1]]</f>
        <v>#VALUE!</v>
      </c>
    </row>
    <row r="9507" spans="1:10" hidden="1" x14ac:dyDescent="0.3">
      <c r="A9507" s="2" t="e">
        <f>Table1[[#This Row],[Befolyt]]</f>
        <v>#VALUE!</v>
      </c>
      <c r="B9507" t="e">
        <f>Table1[[#This Row],[ÜK]]</f>
        <v>#VALUE!</v>
      </c>
      <c r="C9507" s="3" t="e">
        <f>Table1[[#This Row],[Szla]]</f>
        <v>#VALUE!</v>
      </c>
      <c r="D9507" s="6" t="e">
        <f>Table1[[#This Row],[Kelt_hó]]</f>
        <v>#VALUE!</v>
      </c>
      <c r="E9507" t="e">
        <f>Table1[[#This Row],[Vevő]]</f>
        <v>#VALUE!</v>
      </c>
      <c r="F9507" t="e">
        <f>Table1[[#This Row],[Termékkör]]</f>
        <v>#VALUE!</v>
      </c>
      <c r="G9507" s="4" t="e">
        <f>Table1[[#This Row],[SzumElad]]</f>
        <v>#VALUE!</v>
      </c>
      <c r="H9507" s="7" t="e">
        <f>Table1[[#This Row],[Jut_%]]</f>
        <v>#VALUE!</v>
      </c>
      <c r="I9507" s="4" t="e">
        <f>Table1[[#This Row],[Jut]]</f>
        <v>#VALUE!</v>
      </c>
      <c r="J9507" s="4" t="e">
        <f>Table1[[#This Row],[Column1]]</f>
        <v>#VALUE!</v>
      </c>
    </row>
    <row r="9508" spans="1:10" hidden="1" x14ac:dyDescent="0.3">
      <c r="A9508" s="2" t="e">
        <f>Table1[[#This Row],[Befolyt]]</f>
        <v>#VALUE!</v>
      </c>
      <c r="B9508" t="e">
        <f>Table1[[#This Row],[ÜK]]</f>
        <v>#VALUE!</v>
      </c>
      <c r="C9508" s="3" t="e">
        <f>Table1[[#This Row],[Szla]]</f>
        <v>#VALUE!</v>
      </c>
      <c r="D9508" s="6" t="e">
        <f>Table1[[#This Row],[Kelt_hó]]</f>
        <v>#VALUE!</v>
      </c>
      <c r="E9508" t="e">
        <f>Table1[[#This Row],[Vevő]]</f>
        <v>#VALUE!</v>
      </c>
      <c r="F9508" t="e">
        <f>Table1[[#This Row],[Termékkör]]</f>
        <v>#VALUE!</v>
      </c>
      <c r="G9508" s="4" t="e">
        <f>Table1[[#This Row],[SzumElad]]</f>
        <v>#VALUE!</v>
      </c>
      <c r="H9508" s="7" t="e">
        <f>Table1[[#This Row],[Jut_%]]</f>
        <v>#VALUE!</v>
      </c>
      <c r="I9508" s="4" t="e">
        <f>Table1[[#This Row],[Jut]]</f>
        <v>#VALUE!</v>
      </c>
      <c r="J9508" s="4" t="e">
        <f>Table1[[#This Row],[Column1]]</f>
        <v>#VALUE!</v>
      </c>
    </row>
    <row r="9509" spans="1:10" hidden="1" x14ac:dyDescent="0.3">
      <c r="A9509" s="2" t="e">
        <f>Table1[[#This Row],[Befolyt]]</f>
        <v>#VALUE!</v>
      </c>
      <c r="B9509" t="e">
        <f>Table1[[#This Row],[ÜK]]</f>
        <v>#VALUE!</v>
      </c>
      <c r="C9509" s="3" t="e">
        <f>Table1[[#This Row],[Szla]]</f>
        <v>#VALUE!</v>
      </c>
      <c r="D9509" s="6" t="e">
        <f>Table1[[#This Row],[Kelt_hó]]</f>
        <v>#VALUE!</v>
      </c>
      <c r="E9509" t="e">
        <f>Table1[[#This Row],[Vevő]]</f>
        <v>#VALUE!</v>
      </c>
      <c r="F9509" t="e">
        <f>Table1[[#This Row],[Termékkör]]</f>
        <v>#VALUE!</v>
      </c>
      <c r="G9509" s="4" t="e">
        <f>Table1[[#This Row],[SzumElad]]</f>
        <v>#VALUE!</v>
      </c>
      <c r="H9509" s="7" t="e">
        <f>Table1[[#This Row],[Jut_%]]</f>
        <v>#VALUE!</v>
      </c>
      <c r="I9509" s="4" t="e">
        <f>Table1[[#This Row],[Jut]]</f>
        <v>#VALUE!</v>
      </c>
      <c r="J9509" s="4" t="e">
        <f>Table1[[#This Row],[Column1]]</f>
        <v>#VALUE!</v>
      </c>
    </row>
    <row r="9510" spans="1:10" hidden="1" x14ac:dyDescent="0.3">
      <c r="A9510" s="2" t="e">
        <f>Table1[[#This Row],[Befolyt]]</f>
        <v>#VALUE!</v>
      </c>
      <c r="B9510" t="e">
        <f>Table1[[#This Row],[ÜK]]</f>
        <v>#VALUE!</v>
      </c>
      <c r="C9510" s="3" t="e">
        <f>Table1[[#This Row],[Szla]]</f>
        <v>#VALUE!</v>
      </c>
      <c r="D9510" s="6" t="e">
        <f>Table1[[#This Row],[Kelt_hó]]</f>
        <v>#VALUE!</v>
      </c>
      <c r="E9510" t="e">
        <f>Table1[[#This Row],[Vevő]]</f>
        <v>#VALUE!</v>
      </c>
      <c r="F9510" t="e">
        <f>Table1[[#This Row],[Termékkör]]</f>
        <v>#VALUE!</v>
      </c>
      <c r="G9510" s="4" t="e">
        <f>Table1[[#This Row],[SzumElad]]</f>
        <v>#VALUE!</v>
      </c>
      <c r="H9510" s="7" t="e">
        <f>Table1[[#This Row],[Jut_%]]</f>
        <v>#VALUE!</v>
      </c>
      <c r="I9510" s="4" t="e">
        <f>Table1[[#This Row],[Jut]]</f>
        <v>#VALUE!</v>
      </c>
      <c r="J9510" s="4" t="e">
        <f>Table1[[#This Row],[Column1]]</f>
        <v>#VALUE!</v>
      </c>
    </row>
    <row r="9511" spans="1:10" hidden="1" x14ac:dyDescent="0.3">
      <c r="A9511" s="2" t="e">
        <f>Table1[[#This Row],[Befolyt]]</f>
        <v>#VALUE!</v>
      </c>
      <c r="B9511" t="e">
        <f>Table1[[#This Row],[ÜK]]</f>
        <v>#VALUE!</v>
      </c>
      <c r="C9511" s="3" t="e">
        <f>Table1[[#This Row],[Szla]]</f>
        <v>#VALUE!</v>
      </c>
      <c r="D9511" s="6" t="e">
        <f>Table1[[#This Row],[Kelt_hó]]</f>
        <v>#VALUE!</v>
      </c>
      <c r="E9511" t="e">
        <f>Table1[[#This Row],[Vevő]]</f>
        <v>#VALUE!</v>
      </c>
      <c r="F9511" t="e">
        <f>Table1[[#This Row],[Termékkör]]</f>
        <v>#VALUE!</v>
      </c>
      <c r="G9511" s="4" t="e">
        <f>Table1[[#This Row],[SzumElad]]</f>
        <v>#VALUE!</v>
      </c>
      <c r="H9511" s="7" t="e">
        <f>Table1[[#This Row],[Jut_%]]</f>
        <v>#VALUE!</v>
      </c>
      <c r="I9511" s="4" t="e">
        <f>Table1[[#This Row],[Jut]]</f>
        <v>#VALUE!</v>
      </c>
      <c r="J9511" s="4" t="e">
        <f>Table1[[#This Row],[Column1]]</f>
        <v>#VALUE!</v>
      </c>
    </row>
    <row r="9512" spans="1:10" hidden="1" x14ac:dyDescent="0.3">
      <c r="A9512" s="2" t="e">
        <f>Table1[[#This Row],[Befolyt]]</f>
        <v>#VALUE!</v>
      </c>
      <c r="B9512" t="e">
        <f>Table1[[#This Row],[ÜK]]</f>
        <v>#VALUE!</v>
      </c>
      <c r="C9512" s="3" t="e">
        <f>Table1[[#This Row],[Szla]]</f>
        <v>#VALUE!</v>
      </c>
      <c r="D9512" s="6" t="e">
        <f>Table1[[#This Row],[Kelt_hó]]</f>
        <v>#VALUE!</v>
      </c>
      <c r="E9512" t="e">
        <f>Table1[[#This Row],[Vevő]]</f>
        <v>#VALUE!</v>
      </c>
      <c r="F9512" t="e">
        <f>Table1[[#This Row],[Termékkör]]</f>
        <v>#VALUE!</v>
      </c>
      <c r="G9512" s="4" t="e">
        <f>Table1[[#This Row],[SzumElad]]</f>
        <v>#VALUE!</v>
      </c>
      <c r="H9512" s="7" t="e">
        <f>Table1[[#This Row],[Jut_%]]</f>
        <v>#VALUE!</v>
      </c>
      <c r="I9512" s="4" t="e">
        <f>Table1[[#This Row],[Jut]]</f>
        <v>#VALUE!</v>
      </c>
      <c r="J9512" s="4" t="e">
        <f>Table1[[#This Row],[Column1]]</f>
        <v>#VALUE!</v>
      </c>
    </row>
    <row r="9513" spans="1:10" hidden="1" x14ac:dyDescent="0.3">
      <c r="A9513" s="2" t="e">
        <f>Table1[[#This Row],[Befolyt]]</f>
        <v>#VALUE!</v>
      </c>
      <c r="B9513" t="e">
        <f>Table1[[#This Row],[ÜK]]</f>
        <v>#VALUE!</v>
      </c>
      <c r="C9513" s="3" t="e">
        <f>Table1[[#This Row],[Szla]]</f>
        <v>#VALUE!</v>
      </c>
      <c r="D9513" s="6" t="e">
        <f>Table1[[#This Row],[Kelt_hó]]</f>
        <v>#VALUE!</v>
      </c>
      <c r="E9513" t="e">
        <f>Table1[[#This Row],[Vevő]]</f>
        <v>#VALUE!</v>
      </c>
      <c r="F9513" t="e">
        <f>Table1[[#This Row],[Termékkör]]</f>
        <v>#VALUE!</v>
      </c>
      <c r="G9513" s="4" t="e">
        <f>Table1[[#This Row],[SzumElad]]</f>
        <v>#VALUE!</v>
      </c>
      <c r="H9513" s="7" t="e">
        <f>Table1[[#This Row],[Jut_%]]</f>
        <v>#VALUE!</v>
      </c>
      <c r="I9513" s="4" t="e">
        <f>Table1[[#This Row],[Jut]]</f>
        <v>#VALUE!</v>
      </c>
      <c r="J9513" s="4" t="e">
        <f>Table1[[#This Row],[Column1]]</f>
        <v>#VALUE!</v>
      </c>
    </row>
    <row r="9514" spans="1:10" hidden="1" x14ac:dyDescent="0.3">
      <c r="A9514" s="2" t="e">
        <f>Table1[[#This Row],[Befolyt]]</f>
        <v>#VALUE!</v>
      </c>
      <c r="B9514" t="e">
        <f>Table1[[#This Row],[ÜK]]</f>
        <v>#VALUE!</v>
      </c>
      <c r="C9514" s="3" t="e">
        <f>Table1[[#This Row],[Szla]]</f>
        <v>#VALUE!</v>
      </c>
      <c r="D9514" s="6" t="e">
        <f>Table1[[#This Row],[Kelt_hó]]</f>
        <v>#VALUE!</v>
      </c>
      <c r="E9514" t="e">
        <f>Table1[[#This Row],[Vevő]]</f>
        <v>#VALUE!</v>
      </c>
      <c r="F9514" t="e">
        <f>Table1[[#This Row],[Termékkör]]</f>
        <v>#VALUE!</v>
      </c>
      <c r="G9514" s="4" t="e">
        <f>Table1[[#This Row],[SzumElad]]</f>
        <v>#VALUE!</v>
      </c>
      <c r="H9514" s="7" t="e">
        <f>Table1[[#This Row],[Jut_%]]</f>
        <v>#VALUE!</v>
      </c>
      <c r="I9514" s="4" t="e">
        <f>Table1[[#This Row],[Jut]]</f>
        <v>#VALUE!</v>
      </c>
      <c r="J9514" s="4" t="e">
        <f>Table1[[#This Row],[Column1]]</f>
        <v>#VALUE!</v>
      </c>
    </row>
    <row r="9515" spans="1:10" hidden="1" x14ac:dyDescent="0.3">
      <c r="A9515" s="2" t="e">
        <f>Table1[[#This Row],[Befolyt]]</f>
        <v>#VALUE!</v>
      </c>
      <c r="B9515" t="e">
        <f>Table1[[#This Row],[ÜK]]</f>
        <v>#VALUE!</v>
      </c>
      <c r="C9515" s="3" t="e">
        <f>Table1[[#This Row],[Szla]]</f>
        <v>#VALUE!</v>
      </c>
      <c r="D9515" s="6" t="e">
        <f>Table1[[#This Row],[Kelt_hó]]</f>
        <v>#VALUE!</v>
      </c>
      <c r="E9515" t="e">
        <f>Table1[[#This Row],[Vevő]]</f>
        <v>#VALUE!</v>
      </c>
      <c r="F9515" t="e">
        <f>Table1[[#This Row],[Termékkör]]</f>
        <v>#VALUE!</v>
      </c>
      <c r="G9515" s="4" t="e">
        <f>Table1[[#This Row],[SzumElad]]</f>
        <v>#VALUE!</v>
      </c>
      <c r="H9515" s="7" t="e">
        <f>Table1[[#This Row],[Jut_%]]</f>
        <v>#VALUE!</v>
      </c>
      <c r="I9515" s="4" t="e">
        <f>Table1[[#This Row],[Jut]]</f>
        <v>#VALUE!</v>
      </c>
      <c r="J9515" s="4" t="e">
        <f>Table1[[#This Row],[Column1]]</f>
        <v>#VALUE!</v>
      </c>
    </row>
    <row r="9516" spans="1:10" hidden="1" x14ac:dyDescent="0.3">
      <c r="A9516" s="2" t="e">
        <f>Table1[[#This Row],[Befolyt]]</f>
        <v>#VALUE!</v>
      </c>
      <c r="B9516" t="e">
        <f>Table1[[#This Row],[ÜK]]</f>
        <v>#VALUE!</v>
      </c>
      <c r="C9516" s="3" t="e">
        <f>Table1[[#This Row],[Szla]]</f>
        <v>#VALUE!</v>
      </c>
      <c r="D9516" s="6" t="e">
        <f>Table1[[#This Row],[Kelt_hó]]</f>
        <v>#VALUE!</v>
      </c>
      <c r="E9516" t="e">
        <f>Table1[[#This Row],[Vevő]]</f>
        <v>#VALUE!</v>
      </c>
      <c r="F9516" t="e">
        <f>Table1[[#This Row],[Termékkör]]</f>
        <v>#VALUE!</v>
      </c>
      <c r="G9516" s="4" t="e">
        <f>Table1[[#This Row],[SzumElad]]</f>
        <v>#VALUE!</v>
      </c>
      <c r="H9516" s="7" t="e">
        <f>Table1[[#This Row],[Jut_%]]</f>
        <v>#VALUE!</v>
      </c>
      <c r="I9516" s="4" t="e">
        <f>Table1[[#This Row],[Jut]]</f>
        <v>#VALUE!</v>
      </c>
      <c r="J9516" s="4" t="e">
        <f>Table1[[#This Row],[Column1]]</f>
        <v>#VALUE!</v>
      </c>
    </row>
    <row r="9517" spans="1:10" hidden="1" x14ac:dyDescent="0.3">
      <c r="A9517" s="2" t="e">
        <f>Table1[[#This Row],[Befolyt]]</f>
        <v>#VALUE!</v>
      </c>
      <c r="B9517" t="e">
        <f>Table1[[#This Row],[ÜK]]</f>
        <v>#VALUE!</v>
      </c>
      <c r="C9517" s="3" t="e">
        <f>Table1[[#This Row],[Szla]]</f>
        <v>#VALUE!</v>
      </c>
      <c r="D9517" s="6" t="e">
        <f>Table1[[#This Row],[Kelt_hó]]</f>
        <v>#VALUE!</v>
      </c>
      <c r="E9517" t="e">
        <f>Table1[[#This Row],[Vevő]]</f>
        <v>#VALUE!</v>
      </c>
      <c r="F9517" t="e">
        <f>Table1[[#This Row],[Termékkör]]</f>
        <v>#VALUE!</v>
      </c>
      <c r="G9517" s="4" t="e">
        <f>Table1[[#This Row],[SzumElad]]</f>
        <v>#VALUE!</v>
      </c>
      <c r="H9517" s="7" t="e">
        <f>Table1[[#This Row],[Jut_%]]</f>
        <v>#VALUE!</v>
      </c>
      <c r="I9517" s="4" t="e">
        <f>Table1[[#This Row],[Jut]]</f>
        <v>#VALUE!</v>
      </c>
      <c r="J9517" s="4" t="e">
        <f>Table1[[#This Row],[Column1]]</f>
        <v>#VALUE!</v>
      </c>
    </row>
    <row r="9518" spans="1:10" hidden="1" x14ac:dyDescent="0.3">
      <c r="A9518" s="2" t="e">
        <f>Table1[[#This Row],[Befolyt]]</f>
        <v>#VALUE!</v>
      </c>
      <c r="B9518" t="e">
        <f>Table1[[#This Row],[ÜK]]</f>
        <v>#VALUE!</v>
      </c>
      <c r="C9518" s="3" t="e">
        <f>Table1[[#This Row],[Szla]]</f>
        <v>#VALUE!</v>
      </c>
      <c r="D9518" s="6" t="e">
        <f>Table1[[#This Row],[Kelt_hó]]</f>
        <v>#VALUE!</v>
      </c>
      <c r="E9518" t="e">
        <f>Table1[[#This Row],[Vevő]]</f>
        <v>#VALUE!</v>
      </c>
      <c r="F9518" t="e">
        <f>Table1[[#This Row],[Termékkör]]</f>
        <v>#VALUE!</v>
      </c>
      <c r="G9518" s="4" t="e">
        <f>Table1[[#This Row],[SzumElad]]</f>
        <v>#VALUE!</v>
      </c>
      <c r="H9518" s="7" t="e">
        <f>Table1[[#This Row],[Jut_%]]</f>
        <v>#VALUE!</v>
      </c>
      <c r="I9518" s="4" t="e">
        <f>Table1[[#This Row],[Jut]]</f>
        <v>#VALUE!</v>
      </c>
      <c r="J9518" s="4" t="e">
        <f>Table1[[#This Row],[Column1]]</f>
        <v>#VALUE!</v>
      </c>
    </row>
    <row r="9519" spans="1:10" hidden="1" x14ac:dyDescent="0.3">
      <c r="A9519" s="2" t="e">
        <f>Table1[[#This Row],[Befolyt]]</f>
        <v>#VALUE!</v>
      </c>
      <c r="B9519" t="e">
        <f>Table1[[#This Row],[ÜK]]</f>
        <v>#VALUE!</v>
      </c>
      <c r="C9519" s="3" t="e">
        <f>Table1[[#This Row],[Szla]]</f>
        <v>#VALUE!</v>
      </c>
      <c r="D9519" s="6" t="e">
        <f>Table1[[#This Row],[Kelt_hó]]</f>
        <v>#VALUE!</v>
      </c>
      <c r="E9519" t="e">
        <f>Table1[[#This Row],[Vevő]]</f>
        <v>#VALUE!</v>
      </c>
      <c r="F9519" t="e">
        <f>Table1[[#This Row],[Termékkör]]</f>
        <v>#VALUE!</v>
      </c>
      <c r="G9519" s="4" t="e">
        <f>Table1[[#This Row],[SzumElad]]</f>
        <v>#VALUE!</v>
      </c>
      <c r="H9519" s="7" t="e">
        <f>Table1[[#This Row],[Jut_%]]</f>
        <v>#VALUE!</v>
      </c>
      <c r="I9519" s="4" t="e">
        <f>Table1[[#This Row],[Jut]]</f>
        <v>#VALUE!</v>
      </c>
      <c r="J9519" s="4" t="e">
        <f>Table1[[#This Row],[Column1]]</f>
        <v>#VALUE!</v>
      </c>
    </row>
    <row r="9520" spans="1:10" hidden="1" x14ac:dyDescent="0.3">
      <c r="A9520" s="2" t="e">
        <f>Table1[[#This Row],[Befolyt]]</f>
        <v>#VALUE!</v>
      </c>
      <c r="B9520" t="e">
        <f>Table1[[#This Row],[ÜK]]</f>
        <v>#VALUE!</v>
      </c>
      <c r="C9520" s="3" t="e">
        <f>Table1[[#This Row],[Szla]]</f>
        <v>#VALUE!</v>
      </c>
      <c r="D9520" s="6" t="e">
        <f>Table1[[#This Row],[Kelt_hó]]</f>
        <v>#VALUE!</v>
      </c>
      <c r="E9520" t="e">
        <f>Table1[[#This Row],[Vevő]]</f>
        <v>#VALUE!</v>
      </c>
      <c r="F9520" t="e">
        <f>Table1[[#This Row],[Termékkör]]</f>
        <v>#VALUE!</v>
      </c>
      <c r="G9520" s="4" t="e">
        <f>Table1[[#This Row],[SzumElad]]</f>
        <v>#VALUE!</v>
      </c>
      <c r="H9520" s="7" t="e">
        <f>Table1[[#This Row],[Jut_%]]</f>
        <v>#VALUE!</v>
      </c>
      <c r="I9520" s="4" t="e">
        <f>Table1[[#This Row],[Jut]]</f>
        <v>#VALUE!</v>
      </c>
      <c r="J9520" s="4" t="e">
        <f>Table1[[#This Row],[Column1]]</f>
        <v>#VALUE!</v>
      </c>
    </row>
    <row r="9521" spans="1:10" hidden="1" x14ac:dyDescent="0.3">
      <c r="A9521" s="2" t="e">
        <f>Table1[[#This Row],[Befolyt]]</f>
        <v>#VALUE!</v>
      </c>
      <c r="B9521" t="e">
        <f>Table1[[#This Row],[ÜK]]</f>
        <v>#VALUE!</v>
      </c>
      <c r="C9521" s="3" t="e">
        <f>Table1[[#This Row],[Szla]]</f>
        <v>#VALUE!</v>
      </c>
      <c r="D9521" s="6" t="e">
        <f>Table1[[#This Row],[Kelt_hó]]</f>
        <v>#VALUE!</v>
      </c>
      <c r="E9521" t="e">
        <f>Table1[[#This Row],[Vevő]]</f>
        <v>#VALUE!</v>
      </c>
      <c r="F9521" t="e">
        <f>Table1[[#This Row],[Termékkör]]</f>
        <v>#VALUE!</v>
      </c>
      <c r="G9521" s="4" t="e">
        <f>Table1[[#This Row],[SzumElad]]</f>
        <v>#VALUE!</v>
      </c>
      <c r="H9521" s="7" t="e">
        <f>Table1[[#This Row],[Jut_%]]</f>
        <v>#VALUE!</v>
      </c>
      <c r="I9521" s="4" t="e">
        <f>Table1[[#This Row],[Jut]]</f>
        <v>#VALUE!</v>
      </c>
      <c r="J9521" s="4" t="e">
        <f>Table1[[#This Row],[Column1]]</f>
        <v>#VALUE!</v>
      </c>
    </row>
    <row r="9522" spans="1:10" hidden="1" x14ac:dyDescent="0.3">
      <c r="A9522" s="2" t="e">
        <f>Table1[[#This Row],[Befolyt]]</f>
        <v>#VALUE!</v>
      </c>
      <c r="B9522" t="e">
        <f>Table1[[#This Row],[ÜK]]</f>
        <v>#VALUE!</v>
      </c>
      <c r="C9522" s="3" t="e">
        <f>Table1[[#This Row],[Szla]]</f>
        <v>#VALUE!</v>
      </c>
      <c r="D9522" s="6" t="e">
        <f>Table1[[#This Row],[Kelt_hó]]</f>
        <v>#VALUE!</v>
      </c>
      <c r="E9522" t="e">
        <f>Table1[[#This Row],[Vevő]]</f>
        <v>#VALUE!</v>
      </c>
      <c r="F9522" t="e">
        <f>Table1[[#This Row],[Termékkör]]</f>
        <v>#VALUE!</v>
      </c>
      <c r="G9522" s="4" t="e">
        <f>Table1[[#This Row],[SzumElad]]</f>
        <v>#VALUE!</v>
      </c>
      <c r="H9522" s="7" t="e">
        <f>Table1[[#This Row],[Jut_%]]</f>
        <v>#VALUE!</v>
      </c>
      <c r="I9522" s="4" t="e">
        <f>Table1[[#This Row],[Jut]]</f>
        <v>#VALUE!</v>
      </c>
      <c r="J9522" s="4" t="e">
        <f>Table1[[#This Row],[Column1]]</f>
        <v>#VALUE!</v>
      </c>
    </row>
    <row r="9523" spans="1:10" hidden="1" x14ac:dyDescent="0.3">
      <c r="A9523" s="2" t="e">
        <f>Table1[[#This Row],[Befolyt]]</f>
        <v>#VALUE!</v>
      </c>
      <c r="B9523" t="e">
        <f>Table1[[#This Row],[ÜK]]</f>
        <v>#VALUE!</v>
      </c>
      <c r="C9523" s="3" t="e">
        <f>Table1[[#This Row],[Szla]]</f>
        <v>#VALUE!</v>
      </c>
      <c r="D9523" s="6" t="e">
        <f>Table1[[#This Row],[Kelt_hó]]</f>
        <v>#VALUE!</v>
      </c>
      <c r="E9523" t="e">
        <f>Table1[[#This Row],[Vevő]]</f>
        <v>#VALUE!</v>
      </c>
      <c r="F9523" t="e">
        <f>Table1[[#This Row],[Termékkör]]</f>
        <v>#VALUE!</v>
      </c>
      <c r="G9523" s="4" t="e">
        <f>Table1[[#This Row],[SzumElad]]</f>
        <v>#VALUE!</v>
      </c>
      <c r="H9523" s="7" t="e">
        <f>Table1[[#This Row],[Jut_%]]</f>
        <v>#VALUE!</v>
      </c>
      <c r="I9523" s="4" t="e">
        <f>Table1[[#This Row],[Jut]]</f>
        <v>#VALUE!</v>
      </c>
      <c r="J9523" s="4" t="e">
        <f>Table1[[#This Row],[Column1]]</f>
        <v>#VALUE!</v>
      </c>
    </row>
    <row r="9524" spans="1:10" hidden="1" x14ac:dyDescent="0.3">
      <c r="A9524" s="2" t="e">
        <f>Table1[[#This Row],[Befolyt]]</f>
        <v>#VALUE!</v>
      </c>
      <c r="B9524" t="e">
        <f>Table1[[#This Row],[ÜK]]</f>
        <v>#VALUE!</v>
      </c>
      <c r="C9524" s="3" t="e">
        <f>Table1[[#This Row],[Szla]]</f>
        <v>#VALUE!</v>
      </c>
      <c r="D9524" s="6" t="e">
        <f>Table1[[#This Row],[Kelt_hó]]</f>
        <v>#VALUE!</v>
      </c>
      <c r="E9524" t="e">
        <f>Table1[[#This Row],[Vevő]]</f>
        <v>#VALUE!</v>
      </c>
      <c r="F9524" t="e">
        <f>Table1[[#This Row],[Termékkör]]</f>
        <v>#VALUE!</v>
      </c>
      <c r="G9524" s="4" t="e">
        <f>Table1[[#This Row],[SzumElad]]</f>
        <v>#VALUE!</v>
      </c>
      <c r="H9524" s="7" t="e">
        <f>Table1[[#This Row],[Jut_%]]</f>
        <v>#VALUE!</v>
      </c>
      <c r="I9524" s="4" t="e">
        <f>Table1[[#This Row],[Jut]]</f>
        <v>#VALUE!</v>
      </c>
      <c r="J9524" s="4" t="e">
        <f>Table1[[#This Row],[Column1]]</f>
        <v>#VALUE!</v>
      </c>
    </row>
    <row r="9525" spans="1:10" hidden="1" x14ac:dyDescent="0.3">
      <c r="A9525" s="2" t="e">
        <f>Table1[[#This Row],[Befolyt]]</f>
        <v>#VALUE!</v>
      </c>
      <c r="B9525" t="e">
        <f>Table1[[#This Row],[ÜK]]</f>
        <v>#VALUE!</v>
      </c>
      <c r="C9525" s="3" t="e">
        <f>Table1[[#This Row],[Szla]]</f>
        <v>#VALUE!</v>
      </c>
      <c r="D9525" s="6" t="e">
        <f>Table1[[#This Row],[Kelt_hó]]</f>
        <v>#VALUE!</v>
      </c>
      <c r="E9525" t="e">
        <f>Table1[[#This Row],[Vevő]]</f>
        <v>#VALUE!</v>
      </c>
      <c r="F9525" t="e">
        <f>Table1[[#This Row],[Termékkör]]</f>
        <v>#VALUE!</v>
      </c>
      <c r="G9525" s="4" t="e">
        <f>Table1[[#This Row],[SzumElad]]</f>
        <v>#VALUE!</v>
      </c>
      <c r="H9525" s="7" t="e">
        <f>Table1[[#This Row],[Jut_%]]</f>
        <v>#VALUE!</v>
      </c>
      <c r="I9525" s="4" t="e">
        <f>Table1[[#This Row],[Jut]]</f>
        <v>#VALUE!</v>
      </c>
      <c r="J9525" s="4" t="e">
        <f>Table1[[#This Row],[Column1]]</f>
        <v>#VALUE!</v>
      </c>
    </row>
    <row r="9526" spans="1:10" hidden="1" x14ac:dyDescent="0.3">
      <c r="A9526" s="2" t="e">
        <f>Table1[[#This Row],[Befolyt]]</f>
        <v>#VALUE!</v>
      </c>
      <c r="B9526" t="e">
        <f>Table1[[#This Row],[ÜK]]</f>
        <v>#VALUE!</v>
      </c>
      <c r="C9526" s="3" t="e">
        <f>Table1[[#This Row],[Szla]]</f>
        <v>#VALUE!</v>
      </c>
      <c r="D9526" s="6" t="e">
        <f>Table1[[#This Row],[Kelt_hó]]</f>
        <v>#VALUE!</v>
      </c>
      <c r="E9526" t="e">
        <f>Table1[[#This Row],[Vevő]]</f>
        <v>#VALUE!</v>
      </c>
      <c r="F9526" t="e">
        <f>Table1[[#This Row],[Termékkör]]</f>
        <v>#VALUE!</v>
      </c>
      <c r="G9526" s="4" t="e">
        <f>Table1[[#This Row],[SzumElad]]</f>
        <v>#VALUE!</v>
      </c>
      <c r="H9526" s="7" t="e">
        <f>Table1[[#This Row],[Jut_%]]</f>
        <v>#VALUE!</v>
      </c>
      <c r="I9526" s="4" t="e">
        <f>Table1[[#This Row],[Jut]]</f>
        <v>#VALUE!</v>
      </c>
      <c r="J9526" s="4" t="e">
        <f>Table1[[#This Row],[Column1]]</f>
        <v>#VALUE!</v>
      </c>
    </row>
    <row r="9527" spans="1:10" hidden="1" x14ac:dyDescent="0.3">
      <c r="A9527" s="2" t="e">
        <f>Table1[[#This Row],[Befolyt]]</f>
        <v>#VALUE!</v>
      </c>
      <c r="B9527" t="e">
        <f>Table1[[#This Row],[ÜK]]</f>
        <v>#VALUE!</v>
      </c>
      <c r="C9527" s="3" t="e">
        <f>Table1[[#This Row],[Szla]]</f>
        <v>#VALUE!</v>
      </c>
      <c r="D9527" s="6" t="e">
        <f>Table1[[#This Row],[Kelt_hó]]</f>
        <v>#VALUE!</v>
      </c>
      <c r="E9527" t="e">
        <f>Table1[[#This Row],[Vevő]]</f>
        <v>#VALUE!</v>
      </c>
      <c r="F9527" t="e">
        <f>Table1[[#This Row],[Termékkör]]</f>
        <v>#VALUE!</v>
      </c>
      <c r="G9527" s="4" t="e">
        <f>Table1[[#This Row],[SzumElad]]</f>
        <v>#VALUE!</v>
      </c>
      <c r="H9527" s="7" t="e">
        <f>Table1[[#This Row],[Jut_%]]</f>
        <v>#VALUE!</v>
      </c>
      <c r="I9527" s="4" t="e">
        <f>Table1[[#This Row],[Jut]]</f>
        <v>#VALUE!</v>
      </c>
      <c r="J9527" s="4" t="e">
        <f>Table1[[#This Row],[Column1]]</f>
        <v>#VALUE!</v>
      </c>
    </row>
    <row r="9528" spans="1:10" hidden="1" x14ac:dyDescent="0.3">
      <c r="A9528" s="2" t="e">
        <f>Table1[[#This Row],[Befolyt]]</f>
        <v>#VALUE!</v>
      </c>
      <c r="B9528" t="e">
        <f>Table1[[#This Row],[ÜK]]</f>
        <v>#VALUE!</v>
      </c>
      <c r="C9528" s="3" t="e">
        <f>Table1[[#This Row],[Szla]]</f>
        <v>#VALUE!</v>
      </c>
      <c r="D9528" s="6" t="e">
        <f>Table1[[#This Row],[Kelt_hó]]</f>
        <v>#VALUE!</v>
      </c>
      <c r="E9528" t="e">
        <f>Table1[[#This Row],[Vevő]]</f>
        <v>#VALUE!</v>
      </c>
      <c r="F9528" t="e">
        <f>Table1[[#This Row],[Termékkör]]</f>
        <v>#VALUE!</v>
      </c>
      <c r="G9528" s="4" t="e">
        <f>Table1[[#This Row],[SzumElad]]</f>
        <v>#VALUE!</v>
      </c>
      <c r="H9528" s="7" t="e">
        <f>Table1[[#This Row],[Jut_%]]</f>
        <v>#VALUE!</v>
      </c>
      <c r="I9528" s="4" t="e">
        <f>Table1[[#This Row],[Jut]]</f>
        <v>#VALUE!</v>
      </c>
      <c r="J9528" s="4" t="e">
        <f>Table1[[#This Row],[Column1]]</f>
        <v>#VALUE!</v>
      </c>
    </row>
    <row r="9529" spans="1:10" hidden="1" x14ac:dyDescent="0.3">
      <c r="A9529" s="2" t="e">
        <f>Table1[[#This Row],[Befolyt]]</f>
        <v>#VALUE!</v>
      </c>
      <c r="B9529" t="e">
        <f>Table1[[#This Row],[ÜK]]</f>
        <v>#VALUE!</v>
      </c>
      <c r="C9529" s="3" t="e">
        <f>Table1[[#This Row],[Szla]]</f>
        <v>#VALUE!</v>
      </c>
      <c r="D9529" s="6" t="e">
        <f>Table1[[#This Row],[Kelt_hó]]</f>
        <v>#VALUE!</v>
      </c>
      <c r="E9529" t="e">
        <f>Table1[[#This Row],[Vevő]]</f>
        <v>#VALUE!</v>
      </c>
      <c r="F9529" t="e">
        <f>Table1[[#This Row],[Termékkör]]</f>
        <v>#VALUE!</v>
      </c>
      <c r="G9529" s="4" t="e">
        <f>Table1[[#This Row],[SzumElad]]</f>
        <v>#VALUE!</v>
      </c>
      <c r="H9529" s="7" t="e">
        <f>Table1[[#This Row],[Jut_%]]</f>
        <v>#VALUE!</v>
      </c>
      <c r="I9529" s="4" t="e">
        <f>Table1[[#This Row],[Jut]]</f>
        <v>#VALUE!</v>
      </c>
      <c r="J9529" s="4" t="e">
        <f>Table1[[#This Row],[Column1]]</f>
        <v>#VALUE!</v>
      </c>
    </row>
    <row r="9530" spans="1:10" hidden="1" x14ac:dyDescent="0.3">
      <c r="A9530" s="2" t="e">
        <f>Table1[[#This Row],[Befolyt]]</f>
        <v>#VALUE!</v>
      </c>
      <c r="B9530" t="e">
        <f>Table1[[#This Row],[ÜK]]</f>
        <v>#VALUE!</v>
      </c>
      <c r="C9530" s="3" t="e">
        <f>Table1[[#This Row],[Szla]]</f>
        <v>#VALUE!</v>
      </c>
      <c r="D9530" s="6" t="e">
        <f>Table1[[#This Row],[Kelt_hó]]</f>
        <v>#VALUE!</v>
      </c>
      <c r="E9530" t="e">
        <f>Table1[[#This Row],[Vevő]]</f>
        <v>#VALUE!</v>
      </c>
      <c r="F9530" t="e">
        <f>Table1[[#This Row],[Termékkör]]</f>
        <v>#VALUE!</v>
      </c>
      <c r="G9530" s="4" t="e">
        <f>Table1[[#This Row],[SzumElad]]</f>
        <v>#VALUE!</v>
      </c>
      <c r="H9530" s="7" t="e">
        <f>Table1[[#This Row],[Jut_%]]</f>
        <v>#VALUE!</v>
      </c>
      <c r="I9530" s="4" t="e">
        <f>Table1[[#This Row],[Jut]]</f>
        <v>#VALUE!</v>
      </c>
      <c r="J9530" s="4" t="e">
        <f>Table1[[#This Row],[Column1]]</f>
        <v>#VALUE!</v>
      </c>
    </row>
    <row r="9531" spans="1:10" hidden="1" x14ac:dyDescent="0.3">
      <c r="A9531" s="2" t="e">
        <f>Table1[[#This Row],[Befolyt]]</f>
        <v>#VALUE!</v>
      </c>
      <c r="B9531" t="e">
        <f>Table1[[#This Row],[ÜK]]</f>
        <v>#VALUE!</v>
      </c>
      <c r="C9531" s="3" t="e">
        <f>Table1[[#This Row],[Szla]]</f>
        <v>#VALUE!</v>
      </c>
      <c r="D9531" s="6" t="e">
        <f>Table1[[#This Row],[Kelt_hó]]</f>
        <v>#VALUE!</v>
      </c>
      <c r="E9531" t="e">
        <f>Table1[[#This Row],[Vevő]]</f>
        <v>#VALUE!</v>
      </c>
      <c r="F9531" t="e">
        <f>Table1[[#This Row],[Termékkör]]</f>
        <v>#VALUE!</v>
      </c>
      <c r="G9531" s="4" t="e">
        <f>Table1[[#This Row],[SzumElad]]</f>
        <v>#VALUE!</v>
      </c>
      <c r="H9531" s="7" t="e">
        <f>Table1[[#This Row],[Jut_%]]</f>
        <v>#VALUE!</v>
      </c>
      <c r="I9531" s="4" t="e">
        <f>Table1[[#This Row],[Jut]]</f>
        <v>#VALUE!</v>
      </c>
      <c r="J9531" s="4" t="e">
        <f>Table1[[#This Row],[Column1]]</f>
        <v>#VALUE!</v>
      </c>
    </row>
    <row r="9532" spans="1:10" hidden="1" x14ac:dyDescent="0.3">
      <c r="A9532" s="2" t="e">
        <f>Table1[[#This Row],[Befolyt]]</f>
        <v>#VALUE!</v>
      </c>
      <c r="B9532" t="e">
        <f>Table1[[#This Row],[ÜK]]</f>
        <v>#VALUE!</v>
      </c>
      <c r="C9532" s="3" t="e">
        <f>Table1[[#This Row],[Szla]]</f>
        <v>#VALUE!</v>
      </c>
      <c r="D9532" s="6" t="e">
        <f>Table1[[#This Row],[Kelt_hó]]</f>
        <v>#VALUE!</v>
      </c>
      <c r="E9532" t="e">
        <f>Table1[[#This Row],[Vevő]]</f>
        <v>#VALUE!</v>
      </c>
      <c r="F9532" t="e">
        <f>Table1[[#This Row],[Termékkör]]</f>
        <v>#VALUE!</v>
      </c>
      <c r="G9532" s="4" t="e">
        <f>Table1[[#This Row],[SzumElad]]</f>
        <v>#VALUE!</v>
      </c>
      <c r="H9532" s="7" t="e">
        <f>Table1[[#This Row],[Jut_%]]</f>
        <v>#VALUE!</v>
      </c>
      <c r="I9532" s="4" t="e">
        <f>Table1[[#This Row],[Jut]]</f>
        <v>#VALUE!</v>
      </c>
      <c r="J9532" s="4" t="e">
        <f>Table1[[#This Row],[Column1]]</f>
        <v>#VALUE!</v>
      </c>
    </row>
    <row r="9533" spans="1:10" hidden="1" x14ac:dyDescent="0.3">
      <c r="A9533" s="2" t="e">
        <f>Table1[[#This Row],[Befolyt]]</f>
        <v>#VALUE!</v>
      </c>
      <c r="B9533" t="e">
        <f>Table1[[#This Row],[ÜK]]</f>
        <v>#VALUE!</v>
      </c>
      <c r="C9533" s="3" t="e">
        <f>Table1[[#This Row],[Szla]]</f>
        <v>#VALUE!</v>
      </c>
      <c r="D9533" s="6" t="e">
        <f>Table1[[#This Row],[Kelt_hó]]</f>
        <v>#VALUE!</v>
      </c>
      <c r="E9533" t="e">
        <f>Table1[[#This Row],[Vevő]]</f>
        <v>#VALUE!</v>
      </c>
      <c r="F9533" t="e">
        <f>Table1[[#This Row],[Termékkör]]</f>
        <v>#VALUE!</v>
      </c>
      <c r="G9533" s="4" t="e">
        <f>Table1[[#This Row],[SzumElad]]</f>
        <v>#VALUE!</v>
      </c>
      <c r="H9533" s="7" t="e">
        <f>Table1[[#This Row],[Jut_%]]</f>
        <v>#VALUE!</v>
      </c>
      <c r="I9533" s="4" t="e">
        <f>Table1[[#This Row],[Jut]]</f>
        <v>#VALUE!</v>
      </c>
      <c r="J9533" s="4" t="e">
        <f>Table1[[#This Row],[Column1]]</f>
        <v>#VALUE!</v>
      </c>
    </row>
    <row r="9534" spans="1:10" hidden="1" x14ac:dyDescent="0.3">
      <c r="A9534" s="2" t="e">
        <f>Table1[[#This Row],[Befolyt]]</f>
        <v>#VALUE!</v>
      </c>
      <c r="B9534" t="e">
        <f>Table1[[#This Row],[ÜK]]</f>
        <v>#VALUE!</v>
      </c>
      <c r="C9534" s="3" t="e">
        <f>Table1[[#This Row],[Szla]]</f>
        <v>#VALUE!</v>
      </c>
      <c r="D9534" s="6" t="e">
        <f>Table1[[#This Row],[Kelt_hó]]</f>
        <v>#VALUE!</v>
      </c>
      <c r="E9534" t="e">
        <f>Table1[[#This Row],[Vevő]]</f>
        <v>#VALUE!</v>
      </c>
      <c r="F9534" t="e">
        <f>Table1[[#This Row],[Termékkör]]</f>
        <v>#VALUE!</v>
      </c>
      <c r="G9534" s="4" t="e">
        <f>Table1[[#This Row],[SzumElad]]</f>
        <v>#VALUE!</v>
      </c>
      <c r="H9534" s="7" t="e">
        <f>Table1[[#This Row],[Jut_%]]</f>
        <v>#VALUE!</v>
      </c>
      <c r="I9534" s="4" t="e">
        <f>Table1[[#This Row],[Jut]]</f>
        <v>#VALUE!</v>
      </c>
      <c r="J9534" s="4" t="e">
        <f>Table1[[#This Row],[Column1]]</f>
        <v>#VALUE!</v>
      </c>
    </row>
    <row r="9535" spans="1:10" hidden="1" x14ac:dyDescent="0.3">
      <c r="A9535" s="2" t="e">
        <f>Table1[[#This Row],[Befolyt]]</f>
        <v>#VALUE!</v>
      </c>
      <c r="B9535" t="e">
        <f>Table1[[#This Row],[ÜK]]</f>
        <v>#VALUE!</v>
      </c>
      <c r="C9535" s="3" t="e">
        <f>Table1[[#This Row],[Szla]]</f>
        <v>#VALUE!</v>
      </c>
      <c r="D9535" s="6" t="e">
        <f>Table1[[#This Row],[Kelt_hó]]</f>
        <v>#VALUE!</v>
      </c>
      <c r="E9535" t="e">
        <f>Table1[[#This Row],[Vevő]]</f>
        <v>#VALUE!</v>
      </c>
      <c r="F9535" t="e">
        <f>Table1[[#This Row],[Termékkör]]</f>
        <v>#VALUE!</v>
      </c>
      <c r="G9535" s="4" t="e">
        <f>Table1[[#This Row],[SzumElad]]</f>
        <v>#VALUE!</v>
      </c>
      <c r="H9535" s="7" t="e">
        <f>Table1[[#This Row],[Jut_%]]</f>
        <v>#VALUE!</v>
      </c>
      <c r="I9535" s="4" t="e">
        <f>Table1[[#This Row],[Jut]]</f>
        <v>#VALUE!</v>
      </c>
      <c r="J9535" s="4" t="e">
        <f>Table1[[#This Row],[Column1]]</f>
        <v>#VALUE!</v>
      </c>
    </row>
    <row r="9536" spans="1:10" hidden="1" x14ac:dyDescent="0.3">
      <c r="A9536" s="2" t="e">
        <f>Table1[[#This Row],[Befolyt]]</f>
        <v>#VALUE!</v>
      </c>
      <c r="B9536" t="e">
        <f>Table1[[#This Row],[ÜK]]</f>
        <v>#VALUE!</v>
      </c>
      <c r="C9536" s="3" t="e">
        <f>Table1[[#This Row],[Szla]]</f>
        <v>#VALUE!</v>
      </c>
      <c r="D9536" s="6" t="e">
        <f>Table1[[#This Row],[Kelt_hó]]</f>
        <v>#VALUE!</v>
      </c>
      <c r="E9536" t="e">
        <f>Table1[[#This Row],[Vevő]]</f>
        <v>#VALUE!</v>
      </c>
      <c r="F9536" t="e">
        <f>Table1[[#This Row],[Termékkör]]</f>
        <v>#VALUE!</v>
      </c>
      <c r="G9536" s="4" t="e">
        <f>Table1[[#This Row],[SzumElad]]</f>
        <v>#VALUE!</v>
      </c>
      <c r="H9536" s="7" t="e">
        <f>Table1[[#This Row],[Jut_%]]</f>
        <v>#VALUE!</v>
      </c>
      <c r="I9536" s="4" t="e">
        <f>Table1[[#This Row],[Jut]]</f>
        <v>#VALUE!</v>
      </c>
      <c r="J9536" s="4" t="e">
        <f>Table1[[#This Row],[Column1]]</f>
        <v>#VALUE!</v>
      </c>
    </row>
    <row r="9537" spans="1:10" hidden="1" x14ac:dyDescent="0.3">
      <c r="A9537" s="2" t="e">
        <f>Table1[[#This Row],[Befolyt]]</f>
        <v>#VALUE!</v>
      </c>
      <c r="B9537" t="e">
        <f>Table1[[#This Row],[ÜK]]</f>
        <v>#VALUE!</v>
      </c>
      <c r="C9537" s="3" t="e">
        <f>Table1[[#This Row],[Szla]]</f>
        <v>#VALUE!</v>
      </c>
      <c r="D9537" s="6" t="e">
        <f>Table1[[#This Row],[Kelt_hó]]</f>
        <v>#VALUE!</v>
      </c>
      <c r="E9537" t="e">
        <f>Table1[[#This Row],[Vevő]]</f>
        <v>#VALUE!</v>
      </c>
      <c r="F9537" t="e">
        <f>Table1[[#This Row],[Termékkör]]</f>
        <v>#VALUE!</v>
      </c>
      <c r="G9537" s="4" t="e">
        <f>Table1[[#This Row],[SzumElad]]</f>
        <v>#VALUE!</v>
      </c>
      <c r="H9537" s="7" t="e">
        <f>Table1[[#This Row],[Jut_%]]</f>
        <v>#VALUE!</v>
      </c>
      <c r="I9537" s="4" t="e">
        <f>Table1[[#This Row],[Jut]]</f>
        <v>#VALUE!</v>
      </c>
      <c r="J9537" s="4" t="e">
        <f>Table1[[#This Row],[Column1]]</f>
        <v>#VALUE!</v>
      </c>
    </row>
    <row r="9538" spans="1:10" hidden="1" x14ac:dyDescent="0.3">
      <c r="A9538" s="2" t="e">
        <f>Table1[[#This Row],[Befolyt]]</f>
        <v>#VALUE!</v>
      </c>
      <c r="B9538" t="e">
        <f>Table1[[#This Row],[ÜK]]</f>
        <v>#VALUE!</v>
      </c>
      <c r="C9538" s="3" t="e">
        <f>Table1[[#This Row],[Szla]]</f>
        <v>#VALUE!</v>
      </c>
      <c r="D9538" s="6" t="e">
        <f>Table1[[#This Row],[Kelt_hó]]</f>
        <v>#VALUE!</v>
      </c>
      <c r="E9538" t="e">
        <f>Table1[[#This Row],[Vevő]]</f>
        <v>#VALUE!</v>
      </c>
      <c r="F9538" t="e">
        <f>Table1[[#This Row],[Termékkör]]</f>
        <v>#VALUE!</v>
      </c>
      <c r="G9538" s="4" t="e">
        <f>Table1[[#This Row],[SzumElad]]</f>
        <v>#VALUE!</v>
      </c>
      <c r="H9538" s="7" t="e">
        <f>Table1[[#This Row],[Jut_%]]</f>
        <v>#VALUE!</v>
      </c>
      <c r="I9538" s="4" t="e">
        <f>Table1[[#This Row],[Jut]]</f>
        <v>#VALUE!</v>
      </c>
      <c r="J9538" s="4" t="e">
        <f>Table1[[#This Row],[Column1]]</f>
        <v>#VALUE!</v>
      </c>
    </row>
    <row r="9539" spans="1:10" hidden="1" x14ac:dyDescent="0.3">
      <c r="A9539" s="2" t="e">
        <f>Table1[[#This Row],[Befolyt]]</f>
        <v>#VALUE!</v>
      </c>
      <c r="B9539" t="e">
        <f>Table1[[#This Row],[ÜK]]</f>
        <v>#VALUE!</v>
      </c>
      <c r="C9539" s="3" t="e">
        <f>Table1[[#This Row],[Szla]]</f>
        <v>#VALUE!</v>
      </c>
      <c r="D9539" s="6" t="e">
        <f>Table1[[#This Row],[Kelt_hó]]</f>
        <v>#VALUE!</v>
      </c>
      <c r="E9539" t="e">
        <f>Table1[[#This Row],[Vevő]]</f>
        <v>#VALUE!</v>
      </c>
      <c r="F9539" t="e">
        <f>Table1[[#This Row],[Termékkör]]</f>
        <v>#VALUE!</v>
      </c>
      <c r="G9539" s="4" t="e">
        <f>Table1[[#This Row],[SzumElad]]</f>
        <v>#VALUE!</v>
      </c>
      <c r="H9539" s="7" t="e">
        <f>Table1[[#This Row],[Jut_%]]</f>
        <v>#VALUE!</v>
      </c>
      <c r="I9539" s="4" t="e">
        <f>Table1[[#This Row],[Jut]]</f>
        <v>#VALUE!</v>
      </c>
      <c r="J9539" s="4" t="e">
        <f>Table1[[#This Row],[Column1]]</f>
        <v>#VALUE!</v>
      </c>
    </row>
    <row r="9540" spans="1:10" hidden="1" x14ac:dyDescent="0.3">
      <c r="A9540" s="2" t="e">
        <f>Table1[[#This Row],[Befolyt]]</f>
        <v>#VALUE!</v>
      </c>
      <c r="B9540" t="e">
        <f>Table1[[#This Row],[ÜK]]</f>
        <v>#VALUE!</v>
      </c>
      <c r="C9540" s="3" t="e">
        <f>Table1[[#This Row],[Szla]]</f>
        <v>#VALUE!</v>
      </c>
      <c r="D9540" s="6" t="e">
        <f>Table1[[#This Row],[Kelt_hó]]</f>
        <v>#VALUE!</v>
      </c>
      <c r="E9540" t="e">
        <f>Table1[[#This Row],[Vevő]]</f>
        <v>#VALUE!</v>
      </c>
      <c r="F9540" t="e">
        <f>Table1[[#This Row],[Termékkör]]</f>
        <v>#VALUE!</v>
      </c>
      <c r="G9540" s="4" t="e">
        <f>Table1[[#This Row],[SzumElad]]</f>
        <v>#VALUE!</v>
      </c>
      <c r="H9540" s="7" t="e">
        <f>Table1[[#This Row],[Jut_%]]</f>
        <v>#VALUE!</v>
      </c>
      <c r="I9540" s="4" t="e">
        <f>Table1[[#This Row],[Jut]]</f>
        <v>#VALUE!</v>
      </c>
      <c r="J9540" s="4" t="e">
        <f>Table1[[#This Row],[Column1]]</f>
        <v>#VALUE!</v>
      </c>
    </row>
    <row r="9541" spans="1:10" hidden="1" x14ac:dyDescent="0.3">
      <c r="A9541" s="2" t="e">
        <f>Table1[[#This Row],[Befolyt]]</f>
        <v>#VALUE!</v>
      </c>
      <c r="B9541" t="e">
        <f>Table1[[#This Row],[ÜK]]</f>
        <v>#VALUE!</v>
      </c>
      <c r="C9541" s="3" t="e">
        <f>Table1[[#This Row],[Szla]]</f>
        <v>#VALUE!</v>
      </c>
      <c r="D9541" s="6" t="e">
        <f>Table1[[#This Row],[Kelt_hó]]</f>
        <v>#VALUE!</v>
      </c>
      <c r="E9541" t="e">
        <f>Table1[[#This Row],[Vevő]]</f>
        <v>#VALUE!</v>
      </c>
      <c r="F9541" t="e">
        <f>Table1[[#This Row],[Termékkör]]</f>
        <v>#VALUE!</v>
      </c>
      <c r="G9541" s="4" t="e">
        <f>Table1[[#This Row],[SzumElad]]</f>
        <v>#VALUE!</v>
      </c>
      <c r="H9541" s="7" t="e">
        <f>Table1[[#This Row],[Jut_%]]</f>
        <v>#VALUE!</v>
      </c>
      <c r="I9541" s="4" t="e">
        <f>Table1[[#This Row],[Jut]]</f>
        <v>#VALUE!</v>
      </c>
      <c r="J9541" s="4" t="e">
        <f>Table1[[#This Row],[Column1]]</f>
        <v>#VALUE!</v>
      </c>
    </row>
    <row r="9542" spans="1:10" hidden="1" x14ac:dyDescent="0.3">
      <c r="A9542" s="2" t="e">
        <f>Table1[[#This Row],[Befolyt]]</f>
        <v>#VALUE!</v>
      </c>
      <c r="B9542" t="e">
        <f>Table1[[#This Row],[ÜK]]</f>
        <v>#VALUE!</v>
      </c>
      <c r="C9542" s="3" t="e">
        <f>Table1[[#This Row],[Szla]]</f>
        <v>#VALUE!</v>
      </c>
      <c r="D9542" s="6" t="e">
        <f>Table1[[#This Row],[Kelt_hó]]</f>
        <v>#VALUE!</v>
      </c>
      <c r="E9542" t="e">
        <f>Table1[[#This Row],[Vevő]]</f>
        <v>#VALUE!</v>
      </c>
      <c r="F9542" t="e">
        <f>Table1[[#This Row],[Termékkör]]</f>
        <v>#VALUE!</v>
      </c>
      <c r="G9542" s="4" t="e">
        <f>Table1[[#This Row],[SzumElad]]</f>
        <v>#VALUE!</v>
      </c>
      <c r="H9542" s="7" t="e">
        <f>Table1[[#This Row],[Jut_%]]</f>
        <v>#VALUE!</v>
      </c>
      <c r="I9542" s="4" t="e">
        <f>Table1[[#This Row],[Jut]]</f>
        <v>#VALUE!</v>
      </c>
      <c r="J9542" s="4" t="e">
        <f>Table1[[#This Row],[Column1]]</f>
        <v>#VALUE!</v>
      </c>
    </row>
    <row r="9543" spans="1:10" hidden="1" x14ac:dyDescent="0.3">
      <c r="A9543" s="2" t="e">
        <f>Table1[[#This Row],[Befolyt]]</f>
        <v>#VALUE!</v>
      </c>
      <c r="B9543" t="e">
        <f>Table1[[#This Row],[ÜK]]</f>
        <v>#VALUE!</v>
      </c>
      <c r="C9543" s="3" t="e">
        <f>Table1[[#This Row],[Szla]]</f>
        <v>#VALUE!</v>
      </c>
      <c r="D9543" s="6" t="e">
        <f>Table1[[#This Row],[Kelt_hó]]</f>
        <v>#VALUE!</v>
      </c>
      <c r="E9543" t="e">
        <f>Table1[[#This Row],[Vevő]]</f>
        <v>#VALUE!</v>
      </c>
      <c r="F9543" t="e">
        <f>Table1[[#This Row],[Termékkör]]</f>
        <v>#VALUE!</v>
      </c>
      <c r="G9543" s="4" t="e">
        <f>Table1[[#This Row],[SzumElad]]</f>
        <v>#VALUE!</v>
      </c>
      <c r="H9543" s="7" t="e">
        <f>Table1[[#This Row],[Jut_%]]</f>
        <v>#VALUE!</v>
      </c>
      <c r="I9543" s="4" t="e">
        <f>Table1[[#This Row],[Jut]]</f>
        <v>#VALUE!</v>
      </c>
      <c r="J9543" s="4" t="e">
        <f>Table1[[#This Row],[Column1]]</f>
        <v>#VALUE!</v>
      </c>
    </row>
    <row r="9544" spans="1:10" hidden="1" x14ac:dyDescent="0.3">
      <c r="A9544" s="2" t="e">
        <f>Table1[[#This Row],[Befolyt]]</f>
        <v>#VALUE!</v>
      </c>
      <c r="B9544" t="e">
        <f>Table1[[#This Row],[ÜK]]</f>
        <v>#VALUE!</v>
      </c>
      <c r="C9544" s="3" t="e">
        <f>Table1[[#This Row],[Szla]]</f>
        <v>#VALUE!</v>
      </c>
      <c r="D9544" s="6" t="e">
        <f>Table1[[#This Row],[Kelt_hó]]</f>
        <v>#VALUE!</v>
      </c>
      <c r="E9544" t="e">
        <f>Table1[[#This Row],[Vevő]]</f>
        <v>#VALUE!</v>
      </c>
      <c r="F9544" t="e">
        <f>Table1[[#This Row],[Termékkör]]</f>
        <v>#VALUE!</v>
      </c>
      <c r="G9544" s="4" t="e">
        <f>Table1[[#This Row],[SzumElad]]</f>
        <v>#VALUE!</v>
      </c>
      <c r="H9544" s="7" t="e">
        <f>Table1[[#This Row],[Jut_%]]</f>
        <v>#VALUE!</v>
      </c>
      <c r="I9544" s="4" t="e">
        <f>Table1[[#This Row],[Jut]]</f>
        <v>#VALUE!</v>
      </c>
      <c r="J9544" s="4" t="e">
        <f>Table1[[#This Row],[Column1]]</f>
        <v>#VALUE!</v>
      </c>
    </row>
    <row r="9545" spans="1:10" hidden="1" x14ac:dyDescent="0.3">
      <c r="A9545" s="2" t="e">
        <f>Table1[[#This Row],[Befolyt]]</f>
        <v>#VALUE!</v>
      </c>
      <c r="B9545" t="e">
        <f>Table1[[#This Row],[ÜK]]</f>
        <v>#VALUE!</v>
      </c>
      <c r="C9545" s="3" t="e">
        <f>Table1[[#This Row],[Szla]]</f>
        <v>#VALUE!</v>
      </c>
      <c r="D9545" s="6" t="e">
        <f>Table1[[#This Row],[Kelt_hó]]</f>
        <v>#VALUE!</v>
      </c>
      <c r="E9545" t="e">
        <f>Table1[[#This Row],[Vevő]]</f>
        <v>#VALUE!</v>
      </c>
      <c r="F9545" t="e">
        <f>Table1[[#This Row],[Termékkör]]</f>
        <v>#VALUE!</v>
      </c>
      <c r="G9545" s="4" t="e">
        <f>Table1[[#This Row],[SzumElad]]</f>
        <v>#VALUE!</v>
      </c>
      <c r="H9545" s="7" t="e">
        <f>Table1[[#This Row],[Jut_%]]</f>
        <v>#VALUE!</v>
      </c>
      <c r="I9545" s="4" t="e">
        <f>Table1[[#This Row],[Jut]]</f>
        <v>#VALUE!</v>
      </c>
      <c r="J9545" s="4" t="e">
        <f>Table1[[#This Row],[Column1]]</f>
        <v>#VALUE!</v>
      </c>
    </row>
    <row r="9546" spans="1:10" hidden="1" x14ac:dyDescent="0.3">
      <c r="A9546" s="2" t="e">
        <f>Table1[[#This Row],[Befolyt]]</f>
        <v>#VALUE!</v>
      </c>
      <c r="B9546" t="e">
        <f>Table1[[#This Row],[ÜK]]</f>
        <v>#VALUE!</v>
      </c>
      <c r="C9546" s="3" t="e">
        <f>Table1[[#This Row],[Szla]]</f>
        <v>#VALUE!</v>
      </c>
      <c r="D9546" s="6" t="e">
        <f>Table1[[#This Row],[Kelt_hó]]</f>
        <v>#VALUE!</v>
      </c>
      <c r="E9546" t="e">
        <f>Table1[[#This Row],[Vevő]]</f>
        <v>#VALUE!</v>
      </c>
      <c r="F9546" t="e">
        <f>Table1[[#This Row],[Termékkör]]</f>
        <v>#VALUE!</v>
      </c>
      <c r="G9546" s="4" t="e">
        <f>Table1[[#This Row],[SzumElad]]</f>
        <v>#VALUE!</v>
      </c>
      <c r="H9546" s="7" t="e">
        <f>Table1[[#This Row],[Jut_%]]</f>
        <v>#VALUE!</v>
      </c>
      <c r="I9546" s="4" t="e">
        <f>Table1[[#This Row],[Jut]]</f>
        <v>#VALUE!</v>
      </c>
      <c r="J9546" s="4" t="e">
        <f>Table1[[#This Row],[Column1]]</f>
        <v>#VALUE!</v>
      </c>
    </row>
    <row r="9547" spans="1:10" hidden="1" x14ac:dyDescent="0.3">
      <c r="A9547" s="2" t="e">
        <f>Table1[[#This Row],[Befolyt]]</f>
        <v>#VALUE!</v>
      </c>
      <c r="B9547" t="e">
        <f>Table1[[#This Row],[ÜK]]</f>
        <v>#VALUE!</v>
      </c>
      <c r="C9547" s="3" t="e">
        <f>Table1[[#This Row],[Szla]]</f>
        <v>#VALUE!</v>
      </c>
      <c r="D9547" s="6" t="e">
        <f>Table1[[#This Row],[Kelt_hó]]</f>
        <v>#VALUE!</v>
      </c>
      <c r="E9547" t="e">
        <f>Table1[[#This Row],[Vevő]]</f>
        <v>#VALUE!</v>
      </c>
      <c r="F9547" t="e">
        <f>Table1[[#This Row],[Termékkör]]</f>
        <v>#VALUE!</v>
      </c>
      <c r="G9547" s="4" t="e">
        <f>Table1[[#This Row],[SzumElad]]</f>
        <v>#VALUE!</v>
      </c>
      <c r="H9547" s="7" t="e">
        <f>Table1[[#This Row],[Jut_%]]</f>
        <v>#VALUE!</v>
      </c>
      <c r="I9547" s="4" t="e">
        <f>Table1[[#This Row],[Jut]]</f>
        <v>#VALUE!</v>
      </c>
      <c r="J9547" s="4" t="e">
        <f>Table1[[#This Row],[Column1]]</f>
        <v>#VALUE!</v>
      </c>
    </row>
    <row r="9548" spans="1:10" hidden="1" x14ac:dyDescent="0.3">
      <c r="A9548" s="2" t="e">
        <f>Table1[[#This Row],[Befolyt]]</f>
        <v>#VALUE!</v>
      </c>
      <c r="B9548" t="e">
        <f>Table1[[#This Row],[ÜK]]</f>
        <v>#VALUE!</v>
      </c>
      <c r="C9548" s="3" t="e">
        <f>Table1[[#This Row],[Szla]]</f>
        <v>#VALUE!</v>
      </c>
      <c r="D9548" s="6" t="e">
        <f>Table1[[#This Row],[Kelt_hó]]</f>
        <v>#VALUE!</v>
      </c>
      <c r="E9548" t="e">
        <f>Table1[[#This Row],[Vevő]]</f>
        <v>#VALUE!</v>
      </c>
      <c r="F9548" t="e">
        <f>Table1[[#This Row],[Termékkör]]</f>
        <v>#VALUE!</v>
      </c>
      <c r="G9548" s="4" t="e">
        <f>Table1[[#This Row],[SzumElad]]</f>
        <v>#VALUE!</v>
      </c>
      <c r="H9548" s="7" t="e">
        <f>Table1[[#This Row],[Jut_%]]</f>
        <v>#VALUE!</v>
      </c>
      <c r="I9548" s="4" t="e">
        <f>Table1[[#This Row],[Jut]]</f>
        <v>#VALUE!</v>
      </c>
      <c r="J9548" s="4" t="e">
        <f>Table1[[#This Row],[Column1]]</f>
        <v>#VALUE!</v>
      </c>
    </row>
    <row r="9549" spans="1:10" hidden="1" x14ac:dyDescent="0.3">
      <c r="A9549" s="2" t="e">
        <f>Table1[[#This Row],[Befolyt]]</f>
        <v>#VALUE!</v>
      </c>
      <c r="B9549" t="e">
        <f>Table1[[#This Row],[ÜK]]</f>
        <v>#VALUE!</v>
      </c>
      <c r="C9549" s="3" t="e">
        <f>Table1[[#This Row],[Szla]]</f>
        <v>#VALUE!</v>
      </c>
      <c r="D9549" s="6" t="e">
        <f>Table1[[#This Row],[Kelt_hó]]</f>
        <v>#VALUE!</v>
      </c>
      <c r="E9549" t="e">
        <f>Table1[[#This Row],[Vevő]]</f>
        <v>#VALUE!</v>
      </c>
      <c r="F9549" t="e">
        <f>Table1[[#This Row],[Termékkör]]</f>
        <v>#VALUE!</v>
      </c>
      <c r="G9549" s="4" t="e">
        <f>Table1[[#This Row],[SzumElad]]</f>
        <v>#VALUE!</v>
      </c>
      <c r="H9549" s="7" t="e">
        <f>Table1[[#This Row],[Jut_%]]</f>
        <v>#VALUE!</v>
      </c>
      <c r="I9549" s="4" t="e">
        <f>Table1[[#This Row],[Jut]]</f>
        <v>#VALUE!</v>
      </c>
      <c r="J9549" s="4" t="e">
        <f>Table1[[#This Row],[Column1]]</f>
        <v>#VALUE!</v>
      </c>
    </row>
    <row r="9550" spans="1:10" hidden="1" x14ac:dyDescent="0.3">
      <c r="A9550" s="2" t="e">
        <f>Table1[[#This Row],[Befolyt]]</f>
        <v>#VALUE!</v>
      </c>
      <c r="B9550" t="e">
        <f>Table1[[#This Row],[ÜK]]</f>
        <v>#VALUE!</v>
      </c>
      <c r="C9550" s="3" t="e">
        <f>Table1[[#This Row],[Szla]]</f>
        <v>#VALUE!</v>
      </c>
      <c r="D9550" s="6" t="e">
        <f>Table1[[#This Row],[Kelt_hó]]</f>
        <v>#VALUE!</v>
      </c>
      <c r="E9550" t="e">
        <f>Table1[[#This Row],[Vevő]]</f>
        <v>#VALUE!</v>
      </c>
      <c r="F9550" t="e">
        <f>Table1[[#This Row],[Termékkör]]</f>
        <v>#VALUE!</v>
      </c>
      <c r="G9550" s="4" t="e">
        <f>Table1[[#This Row],[SzumElad]]</f>
        <v>#VALUE!</v>
      </c>
      <c r="H9550" s="7" t="e">
        <f>Table1[[#This Row],[Jut_%]]</f>
        <v>#VALUE!</v>
      </c>
      <c r="I9550" s="4" t="e">
        <f>Table1[[#This Row],[Jut]]</f>
        <v>#VALUE!</v>
      </c>
      <c r="J9550" s="4" t="e">
        <f>Table1[[#This Row],[Column1]]</f>
        <v>#VALUE!</v>
      </c>
    </row>
    <row r="9551" spans="1:10" hidden="1" x14ac:dyDescent="0.3">
      <c r="A9551" s="2" t="e">
        <f>Table1[[#This Row],[Befolyt]]</f>
        <v>#VALUE!</v>
      </c>
      <c r="B9551" t="e">
        <f>Table1[[#This Row],[ÜK]]</f>
        <v>#VALUE!</v>
      </c>
      <c r="C9551" s="3" t="e">
        <f>Table1[[#This Row],[Szla]]</f>
        <v>#VALUE!</v>
      </c>
      <c r="D9551" s="6" t="e">
        <f>Table1[[#This Row],[Kelt_hó]]</f>
        <v>#VALUE!</v>
      </c>
      <c r="E9551" t="e">
        <f>Table1[[#This Row],[Vevő]]</f>
        <v>#VALUE!</v>
      </c>
      <c r="F9551" t="e">
        <f>Table1[[#This Row],[Termékkör]]</f>
        <v>#VALUE!</v>
      </c>
      <c r="G9551" s="4" t="e">
        <f>Table1[[#This Row],[SzumElad]]</f>
        <v>#VALUE!</v>
      </c>
      <c r="H9551" s="7" t="e">
        <f>Table1[[#This Row],[Jut_%]]</f>
        <v>#VALUE!</v>
      </c>
      <c r="I9551" s="4" t="e">
        <f>Table1[[#This Row],[Jut]]</f>
        <v>#VALUE!</v>
      </c>
      <c r="J9551" s="4" t="e">
        <f>Table1[[#This Row],[Column1]]</f>
        <v>#VALUE!</v>
      </c>
    </row>
    <row r="9552" spans="1:10" hidden="1" x14ac:dyDescent="0.3">
      <c r="A9552" s="2" t="e">
        <f>Table1[[#This Row],[Befolyt]]</f>
        <v>#VALUE!</v>
      </c>
      <c r="B9552" t="e">
        <f>Table1[[#This Row],[ÜK]]</f>
        <v>#VALUE!</v>
      </c>
      <c r="C9552" s="3" t="e">
        <f>Table1[[#This Row],[Szla]]</f>
        <v>#VALUE!</v>
      </c>
      <c r="D9552" s="6" t="e">
        <f>Table1[[#This Row],[Kelt_hó]]</f>
        <v>#VALUE!</v>
      </c>
      <c r="E9552" t="e">
        <f>Table1[[#This Row],[Vevő]]</f>
        <v>#VALUE!</v>
      </c>
      <c r="F9552" t="e">
        <f>Table1[[#This Row],[Termékkör]]</f>
        <v>#VALUE!</v>
      </c>
      <c r="G9552" s="4" t="e">
        <f>Table1[[#This Row],[SzumElad]]</f>
        <v>#VALUE!</v>
      </c>
      <c r="H9552" s="7" t="e">
        <f>Table1[[#This Row],[Jut_%]]</f>
        <v>#VALUE!</v>
      </c>
      <c r="I9552" s="4" t="e">
        <f>Table1[[#This Row],[Jut]]</f>
        <v>#VALUE!</v>
      </c>
      <c r="J9552" s="4" t="e">
        <f>Table1[[#This Row],[Column1]]</f>
        <v>#VALUE!</v>
      </c>
    </row>
    <row r="9553" spans="1:10" hidden="1" x14ac:dyDescent="0.3">
      <c r="A9553" s="2" t="e">
        <f>Table1[[#This Row],[Befolyt]]</f>
        <v>#VALUE!</v>
      </c>
      <c r="B9553" t="e">
        <f>Table1[[#This Row],[ÜK]]</f>
        <v>#VALUE!</v>
      </c>
      <c r="C9553" s="3" t="e">
        <f>Table1[[#This Row],[Szla]]</f>
        <v>#VALUE!</v>
      </c>
      <c r="D9553" s="6" t="e">
        <f>Table1[[#This Row],[Kelt_hó]]</f>
        <v>#VALUE!</v>
      </c>
      <c r="E9553" t="e">
        <f>Table1[[#This Row],[Vevő]]</f>
        <v>#VALUE!</v>
      </c>
      <c r="F9553" t="e">
        <f>Table1[[#This Row],[Termékkör]]</f>
        <v>#VALUE!</v>
      </c>
      <c r="G9553" s="4" t="e">
        <f>Table1[[#This Row],[SzumElad]]</f>
        <v>#VALUE!</v>
      </c>
      <c r="H9553" s="7" t="e">
        <f>Table1[[#This Row],[Jut_%]]</f>
        <v>#VALUE!</v>
      </c>
      <c r="I9553" s="4" t="e">
        <f>Table1[[#This Row],[Jut]]</f>
        <v>#VALUE!</v>
      </c>
      <c r="J9553" s="4" t="e">
        <f>Table1[[#This Row],[Column1]]</f>
        <v>#VALUE!</v>
      </c>
    </row>
    <row r="9554" spans="1:10" hidden="1" x14ac:dyDescent="0.3">
      <c r="A9554" s="2" t="e">
        <f>Table1[[#This Row],[Befolyt]]</f>
        <v>#VALUE!</v>
      </c>
      <c r="B9554" t="e">
        <f>Table1[[#This Row],[ÜK]]</f>
        <v>#VALUE!</v>
      </c>
      <c r="C9554" s="3" t="e">
        <f>Table1[[#This Row],[Szla]]</f>
        <v>#VALUE!</v>
      </c>
      <c r="D9554" s="6" t="e">
        <f>Table1[[#This Row],[Kelt_hó]]</f>
        <v>#VALUE!</v>
      </c>
      <c r="E9554" t="e">
        <f>Table1[[#This Row],[Vevő]]</f>
        <v>#VALUE!</v>
      </c>
      <c r="F9554" t="e">
        <f>Table1[[#This Row],[Termékkör]]</f>
        <v>#VALUE!</v>
      </c>
      <c r="G9554" s="4" t="e">
        <f>Table1[[#This Row],[SzumElad]]</f>
        <v>#VALUE!</v>
      </c>
      <c r="H9554" s="7" t="e">
        <f>Table1[[#This Row],[Jut_%]]</f>
        <v>#VALUE!</v>
      </c>
      <c r="I9554" s="4" t="e">
        <f>Table1[[#This Row],[Jut]]</f>
        <v>#VALUE!</v>
      </c>
      <c r="J9554" s="4" t="e">
        <f>Table1[[#This Row],[Column1]]</f>
        <v>#VALUE!</v>
      </c>
    </row>
    <row r="9555" spans="1:10" hidden="1" x14ac:dyDescent="0.3">
      <c r="A9555" s="2" t="e">
        <f>Table1[[#This Row],[Befolyt]]</f>
        <v>#VALUE!</v>
      </c>
      <c r="B9555" t="e">
        <f>Table1[[#This Row],[ÜK]]</f>
        <v>#VALUE!</v>
      </c>
      <c r="C9555" s="3" t="e">
        <f>Table1[[#This Row],[Szla]]</f>
        <v>#VALUE!</v>
      </c>
      <c r="D9555" s="6" t="e">
        <f>Table1[[#This Row],[Kelt_hó]]</f>
        <v>#VALUE!</v>
      </c>
      <c r="E9555" t="e">
        <f>Table1[[#This Row],[Vevő]]</f>
        <v>#VALUE!</v>
      </c>
      <c r="F9555" t="e">
        <f>Table1[[#This Row],[Termékkör]]</f>
        <v>#VALUE!</v>
      </c>
      <c r="G9555" s="4" t="e">
        <f>Table1[[#This Row],[SzumElad]]</f>
        <v>#VALUE!</v>
      </c>
      <c r="H9555" s="7" t="e">
        <f>Table1[[#This Row],[Jut_%]]</f>
        <v>#VALUE!</v>
      </c>
      <c r="I9555" s="4" t="e">
        <f>Table1[[#This Row],[Jut]]</f>
        <v>#VALUE!</v>
      </c>
      <c r="J9555" s="4" t="e">
        <f>Table1[[#This Row],[Column1]]</f>
        <v>#VALUE!</v>
      </c>
    </row>
    <row r="9556" spans="1:10" hidden="1" x14ac:dyDescent="0.3">
      <c r="A9556" s="2" t="e">
        <f>Table1[[#This Row],[Befolyt]]</f>
        <v>#VALUE!</v>
      </c>
      <c r="B9556" t="e">
        <f>Table1[[#This Row],[ÜK]]</f>
        <v>#VALUE!</v>
      </c>
      <c r="C9556" s="3" t="e">
        <f>Table1[[#This Row],[Szla]]</f>
        <v>#VALUE!</v>
      </c>
      <c r="D9556" s="6" t="e">
        <f>Table1[[#This Row],[Kelt_hó]]</f>
        <v>#VALUE!</v>
      </c>
      <c r="E9556" t="e">
        <f>Table1[[#This Row],[Vevő]]</f>
        <v>#VALUE!</v>
      </c>
      <c r="F9556" t="e">
        <f>Table1[[#This Row],[Termékkör]]</f>
        <v>#VALUE!</v>
      </c>
      <c r="G9556" s="4" t="e">
        <f>Table1[[#This Row],[SzumElad]]</f>
        <v>#VALUE!</v>
      </c>
      <c r="H9556" s="7" t="e">
        <f>Table1[[#This Row],[Jut_%]]</f>
        <v>#VALUE!</v>
      </c>
      <c r="I9556" s="4" t="e">
        <f>Table1[[#This Row],[Jut]]</f>
        <v>#VALUE!</v>
      </c>
      <c r="J9556" s="4" t="e">
        <f>Table1[[#This Row],[Column1]]</f>
        <v>#VALUE!</v>
      </c>
    </row>
    <row r="9557" spans="1:10" hidden="1" x14ac:dyDescent="0.3">
      <c r="A9557" s="2" t="e">
        <f>Table1[[#This Row],[Befolyt]]</f>
        <v>#VALUE!</v>
      </c>
      <c r="B9557" t="e">
        <f>Table1[[#This Row],[ÜK]]</f>
        <v>#VALUE!</v>
      </c>
      <c r="C9557" s="3" t="e">
        <f>Table1[[#This Row],[Szla]]</f>
        <v>#VALUE!</v>
      </c>
      <c r="D9557" s="6" t="e">
        <f>Table1[[#This Row],[Kelt_hó]]</f>
        <v>#VALUE!</v>
      </c>
      <c r="E9557" t="e">
        <f>Table1[[#This Row],[Vevő]]</f>
        <v>#VALUE!</v>
      </c>
      <c r="F9557" t="e">
        <f>Table1[[#This Row],[Termékkör]]</f>
        <v>#VALUE!</v>
      </c>
      <c r="G9557" s="4" t="e">
        <f>Table1[[#This Row],[SzumElad]]</f>
        <v>#VALUE!</v>
      </c>
      <c r="H9557" s="7" t="e">
        <f>Table1[[#This Row],[Jut_%]]</f>
        <v>#VALUE!</v>
      </c>
      <c r="I9557" s="4" t="e">
        <f>Table1[[#This Row],[Jut]]</f>
        <v>#VALUE!</v>
      </c>
      <c r="J9557" s="4" t="e">
        <f>Table1[[#This Row],[Column1]]</f>
        <v>#VALUE!</v>
      </c>
    </row>
    <row r="9558" spans="1:10" hidden="1" x14ac:dyDescent="0.3">
      <c r="A9558" s="2" t="e">
        <f>Table1[[#This Row],[Befolyt]]</f>
        <v>#VALUE!</v>
      </c>
      <c r="B9558" t="e">
        <f>Table1[[#This Row],[ÜK]]</f>
        <v>#VALUE!</v>
      </c>
      <c r="C9558" s="3" t="e">
        <f>Table1[[#This Row],[Szla]]</f>
        <v>#VALUE!</v>
      </c>
      <c r="D9558" s="6" t="e">
        <f>Table1[[#This Row],[Kelt_hó]]</f>
        <v>#VALUE!</v>
      </c>
      <c r="E9558" t="e">
        <f>Table1[[#This Row],[Vevő]]</f>
        <v>#VALUE!</v>
      </c>
      <c r="F9558" t="e">
        <f>Table1[[#This Row],[Termékkör]]</f>
        <v>#VALUE!</v>
      </c>
      <c r="G9558" s="4" t="e">
        <f>Table1[[#This Row],[SzumElad]]</f>
        <v>#VALUE!</v>
      </c>
      <c r="H9558" s="7" t="e">
        <f>Table1[[#This Row],[Jut_%]]</f>
        <v>#VALUE!</v>
      </c>
      <c r="I9558" s="4" t="e">
        <f>Table1[[#This Row],[Jut]]</f>
        <v>#VALUE!</v>
      </c>
      <c r="J9558" s="4" t="e">
        <f>Table1[[#This Row],[Column1]]</f>
        <v>#VALUE!</v>
      </c>
    </row>
    <row r="9559" spans="1:10" hidden="1" x14ac:dyDescent="0.3">
      <c r="A9559" s="2" t="e">
        <f>Table1[[#This Row],[Befolyt]]</f>
        <v>#VALUE!</v>
      </c>
      <c r="B9559" t="e">
        <f>Table1[[#This Row],[ÜK]]</f>
        <v>#VALUE!</v>
      </c>
      <c r="C9559" s="3" t="e">
        <f>Table1[[#This Row],[Szla]]</f>
        <v>#VALUE!</v>
      </c>
      <c r="D9559" s="6" t="e">
        <f>Table1[[#This Row],[Kelt_hó]]</f>
        <v>#VALUE!</v>
      </c>
      <c r="E9559" t="e">
        <f>Table1[[#This Row],[Vevő]]</f>
        <v>#VALUE!</v>
      </c>
      <c r="F9559" t="e">
        <f>Table1[[#This Row],[Termékkör]]</f>
        <v>#VALUE!</v>
      </c>
      <c r="G9559" s="4" t="e">
        <f>Table1[[#This Row],[SzumElad]]</f>
        <v>#VALUE!</v>
      </c>
      <c r="H9559" s="7" t="e">
        <f>Table1[[#This Row],[Jut_%]]</f>
        <v>#VALUE!</v>
      </c>
      <c r="I9559" s="4" t="e">
        <f>Table1[[#This Row],[Jut]]</f>
        <v>#VALUE!</v>
      </c>
      <c r="J9559" s="4" t="e">
        <f>Table1[[#This Row],[Column1]]</f>
        <v>#VALUE!</v>
      </c>
    </row>
    <row r="9560" spans="1:10" hidden="1" x14ac:dyDescent="0.3">
      <c r="A9560" s="2" t="e">
        <f>Table1[[#This Row],[Befolyt]]</f>
        <v>#VALUE!</v>
      </c>
      <c r="B9560" t="e">
        <f>Table1[[#This Row],[ÜK]]</f>
        <v>#VALUE!</v>
      </c>
      <c r="C9560" s="3" t="e">
        <f>Table1[[#This Row],[Szla]]</f>
        <v>#VALUE!</v>
      </c>
      <c r="D9560" s="6" t="e">
        <f>Table1[[#This Row],[Kelt_hó]]</f>
        <v>#VALUE!</v>
      </c>
      <c r="E9560" t="e">
        <f>Table1[[#This Row],[Vevő]]</f>
        <v>#VALUE!</v>
      </c>
      <c r="F9560" t="e">
        <f>Table1[[#This Row],[Termékkör]]</f>
        <v>#VALUE!</v>
      </c>
      <c r="G9560" s="4" t="e">
        <f>Table1[[#This Row],[SzumElad]]</f>
        <v>#VALUE!</v>
      </c>
      <c r="H9560" s="7" t="e">
        <f>Table1[[#This Row],[Jut_%]]</f>
        <v>#VALUE!</v>
      </c>
      <c r="I9560" s="4" t="e">
        <f>Table1[[#This Row],[Jut]]</f>
        <v>#VALUE!</v>
      </c>
      <c r="J9560" s="4" t="e">
        <f>Table1[[#This Row],[Column1]]</f>
        <v>#VALUE!</v>
      </c>
    </row>
    <row r="9561" spans="1:10" hidden="1" x14ac:dyDescent="0.3">
      <c r="A9561" s="2" t="e">
        <f>Table1[[#This Row],[Befolyt]]</f>
        <v>#VALUE!</v>
      </c>
      <c r="B9561" t="e">
        <f>Table1[[#This Row],[ÜK]]</f>
        <v>#VALUE!</v>
      </c>
      <c r="C9561" s="3" t="e">
        <f>Table1[[#This Row],[Szla]]</f>
        <v>#VALUE!</v>
      </c>
      <c r="D9561" s="6" t="e">
        <f>Table1[[#This Row],[Kelt_hó]]</f>
        <v>#VALUE!</v>
      </c>
      <c r="E9561" t="e">
        <f>Table1[[#This Row],[Vevő]]</f>
        <v>#VALUE!</v>
      </c>
      <c r="F9561" t="e">
        <f>Table1[[#This Row],[Termékkör]]</f>
        <v>#VALUE!</v>
      </c>
      <c r="G9561" s="4" t="e">
        <f>Table1[[#This Row],[SzumElad]]</f>
        <v>#VALUE!</v>
      </c>
      <c r="H9561" s="7" t="e">
        <f>Table1[[#This Row],[Jut_%]]</f>
        <v>#VALUE!</v>
      </c>
      <c r="I9561" s="4" t="e">
        <f>Table1[[#This Row],[Jut]]</f>
        <v>#VALUE!</v>
      </c>
      <c r="J9561" s="4" t="e">
        <f>Table1[[#This Row],[Column1]]</f>
        <v>#VALUE!</v>
      </c>
    </row>
    <row r="9562" spans="1:10" hidden="1" x14ac:dyDescent="0.3">
      <c r="A9562" s="2" t="e">
        <f>Table1[[#This Row],[Befolyt]]</f>
        <v>#VALUE!</v>
      </c>
      <c r="B9562" t="e">
        <f>Table1[[#This Row],[ÜK]]</f>
        <v>#VALUE!</v>
      </c>
      <c r="C9562" s="3" t="e">
        <f>Table1[[#This Row],[Szla]]</f>
        <v>#VALUE!</v>
      </c>
      <c r="D9562" s="6" t="e">
        <f>Table1[[#This Row],[Kelt_hó]]</f>
        <v>#VALUE!</v>
      </c>
      <c r="E9562" t="e">
        <f>Table1[[#This Row],[Vevő]]</f>
        <v>#VALUE!</v>
      </c>
      <c r="F9562" t="e">
        <f>Table1[[#This Row],[Termékkör]]</f>
        <v>#VALUE!</v>
      </c>
      <c r="G9562" s="4" t="e">
        <f>Table1[[#This Row],[SzumElad]]</f>
        <v>#VALUE!</v>
      </c>
      <c r="H9562" s="7" t="e">
        <f>Table1[[#This Row],[Jut_%]]</f>
        <v>#VALUE!</v>
      </c>
      <c r="I9562" s="4" t="e">
        <f>Table1[[#This Row],[Jut]]</f>
        <v>#VALUE!</v>
      </c>
      <c r="J9562" s="4" t="e">
        <f>Table1[[#This Row],[Column1]]</f>
        <v>#VALUE!</v>
      </c>
    </row>
    <row r="9563" spans="1:10" hidden="1" x14ac:dyDescent="0.3">
      <c r="A9563" s="2" t="e">
        <f>Table1[[#This Row],[Befolyt]]</f>
        <v>#VALUE!</v>
      </c>
      <c r="B9563" t="e">
        <f>Table1[[#This Row],[ÜK]]</f>
        <v>#VALUE!</v>
      </c>
      <c r="C9563" s="3" t="e">
        <f>Table1[[#This Row],[Szla]]</f>
        <v>#VALUE!</v>
      </c>
      <c r="D9563" s="6" t="e">
        <f>Table1[[#This Row],[Kelt_hó]]</f>
        <v>#VALUE!</v>
      </c>
      <c r="E9563" t="e">
        <f>Table1[[#This Row],[Vevő]]</f>
        <v>#VALUE!</v>
      </c>
      <c r="F9563" t="e">
        <f>Table1[[#This Row],[Termékkör]]</f>
        <v>#VALUE!</v>
      </c>
      <c r="G9563" s="4" t="e">
        <f>Table1[[#This Row],[SzumElad]]</f>
        <v>#VALUE!</v>
      </c>
      <c r="H9563" s="7" t="e">
        <f>Table1[[#This Row],[Jut_%]]</f>
        <v>#VALUE!</v>
      </c>
      <c r="I9563" s="4" t="e">
        <f>Table1[[#This Row],[Jut]]</f>
        <v>#VALUE!</v>
      </c>
      <c r="J9563" s="4" t="e">
        <f>Table1[[#This Row],[Column1]]</f>
        <v>#VALUE!</v>
      </c>
    </row>
    <row r="9564" spans="1:10" hidden="1" x14ac:dyDescent="0.3">
      <c r="A9564" s="2" t="e">
        <f>Table1[[#This Row],[Befolyt]]</f>
        <v>#VALUE!</v>
      </c>
      <c r="B9564" t="e">
        <f>Table1[[#This Row],[ÜK]]</f>
        <v>#VALUE!</v>
      </c>
      <c r="C9564" s="3" t="e">
        <f>Table1[[#This Row],[Szla]]</f>
        <v>#VALUE!</v>
      </c>
      <c r="D9564" s="6" t="e">
        <f>Table1[[#This Row],[Kelt_hó]]</f>
        <v>#VALUE!</v>
      </c>
      <c r="E9564" t="e">
        <f>Table1[[#This Row],[Vevő]]</f>
        <v>#VALUE!</v>
      </c>
      <c r="F9564" t="e">
        <f>Table1[[#This Row],[Termékkör]]</f>
        <v>#VALUE!</v>
      </c>
      <c r="G9564" s="4" t="e">
        <f>Table1[[#This Row],[SzumElad]]</f>
        <v>#VALUE!</v>
      </c>
      <c r="H9564" s="7" t="e">
        <f>Table1[[#This Row],[Jut_%]]</f>
        <v>#VALUE!</v>
      </c>
      <c r="I9564" s="4" t="e">
        <f>Table1[[#This Row],[Jut]]</f>
        <v>#VALUE!</v>
      </c>
      <c r="J9564" s="4" t="e">
        <f>Table1[[#This Row],[Column1]]</f>
        <v>#VALUE!</v>
      </c>
    </row>
    <row r="9565" spans="1:10" hidden="1" x14ac:dyDescent="0.3">
      <c r="A9565" s="2" t="e">
        <f>Table1[[#This Row],[Befolyt]]</f>
        <v>#VALUE!</v>
      </c>
      <c r="B9565" t="e">
        <f>Table1[[#This Row],[ÜK]]</f>
        <v>#VALUE!</v>
      </c>
      <c r="C9565" s="3" t="e">
        <f>Table1[[#This Row],[Szla]]</f>
        <v>#VALUE!</v>
      </c>
      <c r="D9565" s="6" t="e">
        <f>Table1[[#This Row],[Kelt_hó]]</f>
        <v>#VALUE!</v>
      </c>
      <c r="E9565" t="e">
        <f>Table1[[#This Row],[Vevő]]</f>
        <v>#VALUE!</v>
      </c>
      <c r="F9565" t="e">
        <f>Table1[[#This Row],[Termékkör]]</f>
        <v>#VALUE!</v>
      </c>
      <c r="G9565" s="4" t="e">
        <f>Table1[[#This Row],[SzumElad]]</f>
        <v>#VALUE!</v>
      </c>
      <c r="H9565" s="7" t="e">
        <f>Table1[[#This Row],[Jut_%]]</f>
        <v>#VALUE!</v>
      </c>
      <c r="I9565" s="4" t="e">
        <f>Table1[[#This Row],[Jut]]</f>
        <v>#VALUE!</v>
      </c>
      <c r="J9565" s="4" t="e">
        <f>Table1[[#This Row],[Column1]]</f>
        <v>#VALUE!</v>
      </c>
    </row>
    <row r="9566" spans="1:10" hidden="1" x14ac:dyDescent="0.3">
      <c r="A9566" s="2" t="e">
        <f>Table1[[#This Row],[Befolyt]]</f>
        <v>#VALUE!</v>
      </c>
      <c r="B9566" t="e">
        <f>Table1[[#This Row],[ÜK]]</f>
        <v>#VALUE!</v>
      </c>
      <c r="C9566" s="3" t="e">
        <f>Table1[[#This Row],[Szla]]</f>
        <v>#VALUE!</v>
      </c>
      <c r="D9566" s="6" t="e">
        <f>Table1[[#This Row],[Kelt_hó]]</f>
        <v>#VALUE!</v>
      </c>
      <c r="E9566" t="e">
        <f>Table1[[#This Row],[Vevő]]</f>
        <v>#VALUE!</v>
      </c>
      <c r="F9566" t="e">
        <f>Table1[[#This Row],[Termékkör]]</f>
        <v>#VALUE!</v>
      </c>
      <c r="G9566" s="4" t="e">
        <f>Table1[[#This Row],[SzumElad]]</f>
        <v>#VALUE!</v>
      </c>
      <c r="H9566" s="7" t="e">
        <f>Table1[[#This Row],[Jut_%]]</f>
        <v>#VALUE!</v>
      </c>
      <c r="I9566" s="4" t="e">
        <f>Table1[[#This Row],[Jut]]</f>
        <v>#VALUE!</v>
      </c>
      <c r="J9566" s="4" t="e">
        <f>Table1[[#This Row],[Column1]]</f>
        <v>#VALUE!</v>
      </c>
    </row>
    <row r="9567" spans="1:10" hidden="1" x14ac:dyDescent="0.3">
      <c r="A9567" s="2" t="e">
        <f>Table1[[#This Row],[Befolyt]]</f>
        <v>#VALUE!</v>
      </c>
      <c r="B9567" t="e">
        <f>Table1[[#This Row],[ÜK]]</f>
        <v>#VALUE!</v>
      </c>
      <c r="C9567" s="3" t="e">
        <f>Table1[[#This Row],[Szla]]</f>
        <v>#VALUE!</v>
      </c>
      <c r="D9567" s="6" t="e">
        <f>Table1[[#This Row],[Kelt_hó]]</f>
        <v>#VALUE!</v>
      </c>
      <c r="E9567" t="e">
        <f>Table1[[#This Row],[Vevő]]</f>
        <v>#VALUE!</v>
      </c>
      <c r="F9567" t="e">
        <f>Table1[[#This Row],[Termékkör]]</f>
        <v>#VALUE!</v>
      </c>
      <c r="G9567" s="4" t="e">
        <f>Table1[[#This Row],[SzumElad]]</f>
        <v>#VALUE!</v>
      </c>
      <c r="H9567" s="7" t="e">
        <f>Table1[[#This Row],[Jut_%]]</f>
        <v>#VALUE!</v>
      </c>
      <c r="I9567" s="4" t="e">
        <f>Table1[[#This Row],[Jut]]</f>
        <v>#VALUE!</v>
      </c>
      <c r="J9567" s="4" t="e">
        <f>Table1[[#This Row],[Column1]]</f>
        <v>#VALUE!</v>
      </c>
    </row>
    <row r="9568" spans="1:10" hidden="1" x14ac:dyDescent="0.3">
      <c r="A9568" s="2" t="e">
        <f>Table1[[#This Row],[Befolyt]]</f>
        <v>#VALUE!</v>
      </c>
      <c r="B9568" t="e">
        <f>Table1[[#This Row],[ÜK]]</f>
        <v>#VALUE!</v>
      </c>
      <c r="C9568" s="3" t="e">
        <f>Table1[[#This Row],[Szla]]</f>
        <v>#VALUE!</v>
      </c>
      <c r="D9568" s="6" t="e">
        <f>Table1[[#This Row],[Kelt_hó]]</f>
        <v>#VALUE!</v>
      </c>
      <c r="E9568" t="e">
        <f>Table1[[#This Row],[Vevő]]</f>
        <v>#VALUE!</v>
      </c>
      <c r="F9568" t="e">
        <f>Table1[[#This Row],[Termékkör]]</f>
        <v>#VALUE!</v>
      </c>
      <c r="G9568" s="4" t="e">
        <f>Table1[[#This Row],[SzumElad]]</f>
        <v>#VALUE!</v>
      </c>
      <c r="H9568" s="7" t="e">
        <f>Table1[[#This Row],[Jut_%]]</f>
        <v>#VALUE!</v>
      </c>
      <c r="I9568" s="4" t="e">
        <f>Table1[[#This Row],[Jut]]</f>
        <v>#VALUE!</v>
      </c>
      <c r="J9568" s="4" t="e">
        <f>Table1[[#This Row],[Column1]]</f>
        <v>#VALUE!</v>
      </c>
    </row>
    <row r="9569" spans="1:10" hidden="1" x14ac:dyDescent="0.3">
      <c r="A9569" s="2" t="e">
        <f>Table1[[#This Row],[Befolyt]]</f>
        <v>#VALUE!</v>
      </c>
      <c r="B9569" t="e">
        <f>Table1[[#This Row],[ÜK]]</f>
        <v>#VALUE!</v>
      </c>
      <c r="C9569" s="3" t="e">
        <f>Table1[[#This Row],[Szla]]</f>
        <v>#VALUE!</v>
      </c>
      <c r="D9569" s="6" t="e">
        <f>Table1[[#This Row],[Kelt_hó]]</f>
        <v>#VALUE!</v>
      </c>
      <c r="E9569" t="e">
        <f>Table1[[#This Row],[Vevő]]</f>
        <v>#VALUE!</v>
      </c>
      <c r="F9569" t="e">
        <f>Table1[[#This Row],[Termékkör]]</f>
        <v>#VALUE!</v>
      </c>
      <c r="G9569" s="4" t="e">
        <f>Table1[[#This Row],[SzumElad]]</f>
        <v>#VALUE!</v>
      </c>
      <c r="H9569" s="7" t="e">
        <f>Table1[[#This Row],[Jut_%]]</f>
        <v>#VALUE!</v>
      </c>
      <c r="I9569" s="4" t="e">
        <f>Table1[[#This Row],[Jut]]</f>
        <v>#VALUE!</v>
      </c>
      <c r="J9569" s="4" t="e">
        <f>Table1[[#This Row],[Column1]]</f>
        <v>#VALUE!</v>
      </c>
    </row>
    <row r="9570" spans="1:10" hidden="1" x14ac:dyDescent="0.3">
      <c r="A9570" s="2" t="e">
        <f>Table1[[#This Row],[Befolyt]]</f>
        <v>#VALUE!</v>
      </c>
      <c r="B9570" t="e">
        <f>Table1[[#This Row],[ÜK]]</f>
        <v>#VALUE!</v>
      </c>
      <c r="C9570" s="3" t="e">
        <f>Table1[[#This Row],[Szla]]</f>
        <v>#VALUE!</v>
      </c>
      <c r="D9570" s="6" t="e">
        <f>Table1[[#This Row],[Kelt_hó]]</f>
        <v>#VALUE!</v>
      </c>
      <c r="E9570" t="e">
        <f>Table1[[#This Row],[Vevő]]</f>
        <v>#VALUE!</v>
      </c>
      <c r="F9570" t="e">
        <f>Table1[[#This Row],[Termékkör]]</f>
        <v>#VALUE!</v>
      </c>
      <c r="G9570" s="4" t="e">
        <f>Table1[[#This Row],[SzumElad]]</f>
        <v>#VALUE!</v>
      </c>
      <c r="H9570" s="7" t="e">
        <f>Table1[[#This Row],[Jut_%]]</f>
        <v>#VALUE!</v>
      </c>
      <c r="I9570" s="4" t="e">
        <f>Table1[[#This Row],[Jut]]</f>
        <v>#VALUE!</v>
      </c>
      <c r="J9570" s="4" t="e">
        <f>Table1[[#This Row],[Column1]]</f>
        <v>#VALUE!</v>
      </c>
    </row>
    <row r="9571" spans="1:10" hidden="1" x14ac:dyDescent="0.3">
      <c r="A9571" s="2" t="e">
        <f>Table1[[#This Row],[Befolyt]]</f>
        <v>#VALUE!</v>
      </c>
      <c r="B9571" t="e">
        <f>Table1[[#This Row],[ÜK]]</f>
        <v>#VALUE!</v>
      </c>
      <c r="C9571" s="3" t="e">
        <f>Table1[[#This Row],[Szla]]</f>
        <v>#VALUE!</v>
      </c>
      <c r="D9571" s="6" t="e">
        <f>Table1[[#This Row],[Kelt_hó]]</f>
        <v>#VALUE!</v>
      </c>
      <c r="E9571" t="e">
        <f>Table1[[#This Row],[Vevő]]</f>
        <v>#VALUE!</v>
      </c>
      <c r="F9571" t="e">
        <f>Table1[[#This Row],[Termékkör]]</f>
        <v>#VALUE!</v>
      </c>
      <c r="G9571" s="4" t="e">
        <f>Table1[[#This Row],[SzumElad]]</f>
        <v>#VALUE!</v>
      </c>
      <c r="H9571" s="7" t="e">
        <f>Table1[[#This Row],[Jut_%]]</f>
        <v>#VALUE!</v>
      </c>
      <c r="I9571" s="4" t="e">
        <f>Table1[[#This Row],[Jut]]</f>
        <v>#VALUE!</v>
      </c>
      <c r="J9571" s="4" t="e">
        <f>Table1[[#This Row],[Column1]]</f>
        <v>#VALUE!</v>
      </c>
    </row>
    <row r="9572" spans="1:10" hidden="1" x14ac:dyDescent="0.3">
      <c r="A9572" s="2" t="e">
        <f>Table1[[#This Row],[Befolyt]]</f>
        <v>#VALUE!</v>
      </c>
      <c r="B9572" t="e">
        <f>Table1[[#This Row],[ÜK]]</f>
        <v>#VALUE!</v>
      </c>
      <c r="C9572" s="3" t="e">
        <f>Table1[[#This Row],[Szla]]</f>
        <v>#VALUE!</v>
      </c>
      <c r="D9572" s="6" t="e">
        <f>Table1[[#This Row],[Kelt_hó]]</f>
        <v>#VALUE!</v>
      </c>
      <c r="E9572" t="e">
        <f>Table1[[#This Row],[Vevő]]</f>
        <v>#VALUE!</v>
      </c>
      <c r="F9572" t="e">
        <f>Table1[[#This Row],[Termékkör]]</f>
        <v>#VALUE!</v>
      </c>
      <c r="G9572" s="4" t="e">
        <f>Table1[[#This Row],[SzumElad]]</f>
        <v>#VALUE!</v>
      </c>
      <c r="H9572" s="7" t="e">
        <f>Table1[[#This Row],[Jut_%]]</f>
        <v>#VALUE!</v>
      </c>
      <c r="I9572" s="4" t="e">
        <f>Table1[[#This Row],[Jut]]</f>
        <v>#VALUE!</v>
      </c>
      <c r="J9572" s="4" t="e">
        <f>Table1[[#This Row],[Column1]]</f>
        <v>#VALUE!</v>
      </c>
    </row>
    <row r="9573" spans="1:10" hidden="1" x14ac:dyDescent="0.3">
      <c r="A9573" s="2" t="e">
        <f>Table1[[#This Row],[Befolyt]]</f>
        <v>#VALUE!</v>
      </c>
      <c r="B9573" t="e">
        <f>Table1[[#This Row],[ÜK]]</f>
        <v>#VALUE!</v>
      </c>
      <c r="C9573" s="3" t="e">
        <f>Table1[[#This Row],[Szla]]</f>
        <v>#VALUE!</v>
      </c>
      <c r="D9573" s="6" t="e">
        <f>Table1[[#This Row],[Kelt_hó]]</f>
        <v>#VALUE!</v>
      </c>
      <c r="E9573" t="e">
        <f>Table1[[#This Row],[Vevő]]</f>
        <v>#VALUE!</v>
      </c>
      <c r="F9573" t="e">
        <f>Table1[[#This Row],[Termékkör]]</f>
        <v>#VALUE!</v>
      </c>
      <c r="G9573" s="4" t="e">
        <f>Table1[[#This Row],[SzumElad]]</f>
        <v>#VALUE!</v>
      </c>
      <c r="H9573" s="7" t="e">
        <f>Table1[[#This Row],[Jut_%]]</f>
        <v>#VALUE!</v>
      </c>
      <c r="I9573" s="4" t="e">
        <f>Table1[[#This Row],[Jut]]</f>
        <v>#VALUE!</v>
      </c>
      <c r="J9573" s="4" t="e">
        <f>Table1[[#This Row],[Column1]]</f>
        <v>#VALUE!</v>
      </c>
    </row>
    <row r="9574" spans="1:10" hidden="1" x14ac:dyDescent="0.3">
      <c r="A9574" s="2" t="e">
        <f>Table1[[#This Row],[Befolyt]]</f>
        <v>#VALUE!</v>
      </c>
      <c r="B9574" t="e">
        <f>Table1[[#This Row],[ÜK]]</f>
        <v>#VALUE!</v>
      </c>
      <c r="C9574" s="3" t="e">
        <f>Table1[[#This Row],[Szla]]</f>
        <v>#VALUE!</v>
      </c>
      <c r="D9574" s="6" t="e">
        <f>Table1[[#This Row],[Kelt_hó]]</f>
        <v>#VALUE!</v>
      </c>
      <c r="E9574" t="e">
        <f>Table1[[#This Row],[Vevő]]</f>
        <v>#VALUE!</v>
      </c>
      <c r="F9574" t="e">
        <f>Table1[[#This Row],[Termékkör]]</f>
        <v>#VALUE!</v>
      </c>
      <c r="G9574" s="4" t="e">
        <f>Table1[[#This Row],[SzumElad]]</f>
        <v>#VALUE!</v>
      </c>
      <c r="H9574" s="7" t="e">
        <f>Table1[[#This Row],[Jut_%]]</f>
        <v>#VALUE!</v>
      </c>
      <c r="I9574" s="4" t="e">
        <f>Table1[[#This Row],[Jut]]</f>
        <v>#VALUE!</v>
      </c>
      <c r="J9574" s="4" t="e">
        <f>Table1[[#This Row],[Column1]]</f>
        <v>#VALUE!</v>
      </c>
    </row>
    <row r="9575" spans="1:10" hidden="1" x14ac:dyDescent="0.3">
      <c r="A9575" s="2" t="e">
        <f>Table1[[#This Row],[Befolyt]]</f>
        <v>#VALUE!</v>
      </c>
      <c r="B9575" t="e">
        <f>Table1[[#This Row],[ÜK]]</f>
        <v>#VALUE!</v>
      </c>
      <c r="C9575" s="3" t="e">
        <f>Table1[[#This Row],[Szla]]</f>
        <v>#VALUE!</v>
      </c>
      <c r="D9575" s="6" t="e">
        <f>Table1[[#This Row],[Kelt_hó]]</f>
        <v>#VALUE!</v>
      </c>
      <c r="E9575" t="e">
        <f>Table1[[#This Row],[Vevő]]</f>
        <v>#VALUE!</v>
      </c>
      <c r="F9575" t="e">
        <f>Table1[[#This Row],[Termékkör]]</f>
        <v>#VALUE!</v>
      </c>
      <c r="G9575" s="4" t="e">
        <f>Table1[[#This Row],[SzumElad]]</f>
        <v>#VALUE!</v>
      </c>
      <c r="H9575" s="7" t="e">
        <f>Table1[[#This Row],[Jut_%]]</f>
        <v>#VALUE!</v>
      </c>
      <c r="I9575" s="4" t="e">
        <f>Table1[[#This Row],[Jut]]</f>
        <v>#VALUE!</v>
      </c>
      <c r="J9575" s="4" t="e">
        <f>Table1[[#This Row],[Column1]]</f>
        <v>#VALUE!</v>
      </c>
    </row>
    <row r="9576" spans="1:10" hidden="1" x14ac:dyDescent="0.3">
      <c r="A9576" s="2" t="e">
        <f>Table1[[#This Row],[Befolyt]]</f>
        <v>#VALUE!</v>
      </c>
      <c r="B9576" t="e">
        <f>Table1[[#This Row],[ÜK]]</f>
        <v>#VALUE!</v>
      </c>
      <c r="C9576" s="3" t="e">
        <f>Table1[[#This Row],[Szla]]</f>
        <v>#VALUE!</v>
      </c>
      <c r="D9576" s="6" t="e">
        <f>Table1[[#This Row],[Kelt_hó]]</f>
        <v>#VALUE!</v>
      </c>
      <c r="E9576" t="e">
        <f>Table1[[#This Row],[Vevő]]</f>
        <v>#VALUE!</v>
      </c>
      <c r="F9576" t="e">
        <f>Table1[[#This Row],[Termékkör]]</f>
        <v>#VALUE!</v>
      </c>
      <c r="G9576" s="4" t="e">
        <f>Table1[[#This Row],[SzumElad]]</f>
        <v>#VALUE!</v>
      </c>
      <c r="H9576" s="7" t="e">
        <f>Table1[[#This Row],[Jut_%]]</f>
        <v>#VALUE!</v>
      </c>
      <c r="I9576" s="4" t="e">
        <f>Table1[[#This Row],[Jut]]</f>
        <v>#VALUE!</v>
      </c>
      <c r="J9576" s="4" t="e">
        <f>Table1[[#This Row],[Column1]]</f>
        <v>#VALUE!</v>
      </c>
    </row>
    <row r="9577" spans="1:10" hidden="1" x14ac:dyDescent="0.3">
      <c r="A9577" s="2" t="e">
        <f>Table1[[#This Row],[Befolyt]]</f>
        <v>#VALUE!</v>
      </c>
      <c r="B9577" t="e">
        <f>Table1[[#This Row],[ÜK]]</f>
        <v>#VALUE!</v>
      </c>
      <c r="C9577" s="3" t="e">
        <f>Table1[[#This Row],[Szla]]</f>
        <v>#VALUE!</v>
      </c>
      <c r="D9577" s="6" t="e">
        <f>Table1[[#This Row],[Kelt_hó]]</f>
        <v>#VALUE!</v>
      </c>
      <c r="E9577" t="e">
        <f>Table1[[#This Row],[Vevő]]</f>
        <v>#VALUE!</v>
      </c>
      <c r="F9577" t="e">
        <f>Table1[[#This Row],[Termékkör]]</f>
        <v>#VALUE!</v>
      </c>
      <c r="G9577" s="4" t="e">
        <f>Table1[[#This Row],[SzumElad]]</f>
        <v>#VALUE!</v>
      </c>
      <c r="H9577" s="7" t="e">
        <f>Table1[[#This Row],[Jut_%]]</f>
        <v>#VALUE!</v>
      </c>
      <c r="I9577" s="4" t="e">
        <f>Table1[[#This Row],[Jut]]</f>
        <v>#VALUE!</v>
      </c>
      <c r="J9577" s="4" t="e">
        <f>Table1[[#This Row],[Column1]]</f>
        <v>#VALUE!</v>
      </c>
    </row>
    <row r="9578" spans="1:10" hidden="1" x14ac:dyDescent="0.3">
      <c r="A9578" s="2" t="e">
        <f>Table1[[#This Row],[Befolyt]]</f>
        <v>#VALUE!</v>
      </c>
      <c r="B9578" t="e">
        <f>Table1[[#This Row],[ÜK]]</f>
        <v>#VALUE!</v>
      </c>
      <c r="C9578" s="3" t="e">
        <f>Table1[[#This Row],[Szla]]</f>
        <v>#VALUE!</v>
      </c>
      <c r="D9578" s="6" t="e">
        <f>Table1[[#This Row],[Kelt_hó]]</f>
        <v>#VALUE!</v>
      </c>
      <c r="E9578" t="e">
        <f>Table1[[#This Row],[Vevő]]</f>
        <v>#VALUE!</v>
      </c>
      <c r="F9578" t="e">
        <f>Table1[[#This Row],[Termékkör]]</f>
        <v>#VALUE!</v>
      </c>
      <c r="G9578" s="4" t="e">
        <f>Table1[[#This Row],[SzumElad]]</f>
        <v>#VALUE!</v>
      </c>
      <c r="H9578" s="7" t="e">
        <f>Table1[[#This Row],[Jut_%]]</f>
        <v>#VALUE!</v>
      </c>
      <c r="I9578" s="4" t="e">
        <f>Table1[[#This Row],[Jut]]</f>
        <v>#VALUE!</v>
      </c>
      <c r="J9578" s="4" t="e">
        <f>Table1[[#This Row],[Column1]]</f>
        <v>#VALUE!</v>
      </c>
    </row>
    <row r="9579" spans="1:10" hidden="1" x14ac:dyDescent="0.3">
      <c r="A9579" s="2" t="e">
        <f>Table1[[#This Row],[Befolyt]]</f>
        <v>#VALUE!</v>
      </c>
      <c r="B9579" t="e">
        <f>Table1[[#This Row],[ÜK]]</f>
        <v>#VALUE!</v>
      </c>
      <c r="C9579" s="3" t="e">
        <f>Table1[[#This Row],[Szla]]</f>
        <v>#VALUE!</v>
      </c>
      <c r="D9579" s="6" t="e">
        <f>Table1[[#This Row],[Kelt_hó]]</f>
        <v>#VALUE!</v>
      </c>
      <c r="E9579" t="e">
        <f>Table1[[#This Row],[Vevő]]</f>
        <v>#VALUE!</v>
      </c>
      <c r="F9579" t="e">
        <f>Table1[[#This Row],[Termékkör]]</f>
        <v>#VALUE!</v>
      </c>
      <c r="G9579" s="4" t="e">
        <f>Table1[[#This Row],[SzumElad]]</f>
        <v>#VALUE!</v>
      </c>
      <c r="H9579" s="7" t="e">
        <f>Table1[[#This Row],[Jut_%]]</f>
        <v>#VALUE!</v>
      </c>
      <c r="I9579" s="4" t="e">
        <f>Table1[[#This Row],[Jut]]</f>
        <v>#VALUE!</v>
      </c>
      <c r="J9579" s="4" t="e">
        <f>Table1[[#This Row],[Column1]]</f>
        <v>#VALUE!</v>
      </c>
    </row>
    <row r="9580" spans="1:10" hidden="1" x14ac:dyDescent="0.3">
      <c r="A9580" s="2" t="e">
        <f>Table1[[#This Row],[Befolyt]]</f>
        <v>#VALUE!</v>
      </c>
      <c r="B9580" t="e">
        <f>Table1[[#This Row],[ÜK]]</f>
        <v>#VALUE!</v>
      </c>
      <c r="C9580" s="3" t="e">
        <f>Table1[[#This Row],[Szla]]</f>
        <v>#VALUE!</v>
      </c>
      <c r="D9580" s="6" t="e">
        <f>Table1[[#This Row],[Kelt_hó]]</f>
        <v>#VALUE!</v>
      </c>
      <c r="E9580" t="e">
        <f>Table1[[#This Row],[Vevő]]</f>
        <v>#VALUE!</v>
      </c>
      <c r="F9580" t="e">
        <f>Table1[[#This Row],[Termékkör]]</f>
        <v>#VALUE!</v>
      </c>
      <c r="G9580" s="4" t="e">
        <f>Table1[[#This Row],[SzumElad]]</f>
        <v>#VALUE!</v>
      </c>
      <c r="H9580" s="7" t="e">
        <f>Table1[[#This Row],[Jut_%]]</f>
        <v>#VALUE!</v>
      </c>
      <c r="I9580" s="4" t="e">
        <f>Table1[[#This Row],[Jut]]</f>
        <v>#VALUE!</v>
      </c>
      <c r="J9580" s="4" t="e">
        <f>Table1[[#This Row],[Column1]]</f>
        <v>#VALUE!</v>
      </c>
    </row>
    <row r="9581" spans="1:10" hidden="1" x14ac:dyDescent="0.3">
      <c r="A9581" s="2" t="e">
        <f>Table1[[#This Row],[Befolyt]]</f>
        <v>#VALUE!</v>
      </c>
      <c r="B9581" t="e">
        <f>Table1[[#This Row],[ÜK]]</f>
        <v>#VALUE!</v>
      </c>
      <c r="C9581" s="3" t="e">
        <f>Table1[[#This Row],[Szla]]</f>
        <v>#VALUE!</v>
      </c>
      <c r="D9581" s="6" t="e">
        <f>Table1[[#This Row],[Kelt_hó]]</f>
        <v>#VALUE!</v>
      </c>
      <c r="E9581" t="e">
        <f>Table1[[#This Row],[Vevő]]</f>
        <v>#VALUE!</v>
      </c>
      <c r="F9581" t="e">
        <f>Table1[[#This Row],[Termékkör]]</f>
        <v>#VALUE!</v>
      </c>
      <c r="G9581" s="4" t="e">
        <f>Table1[[#This Row],[SzumElad]]</f>
        <v>#VALUE!</v>
      </c>
      <c r="H9581" s="7" t="e">
        <f>Table1[[#This Row],[Jut_%]]</f>
        <v>#VALUE!</v>
      </c>
      <c r="I9581" s="4" t="e">
        <f>Table1[[#This Row],[Jut]]</f>
        <v>#VALUE!</v>
      </c>
      <c r="J9581" s="4" t="e">
        <f>Table1[[#This Row],[Column1]]</f>
        <v>#VALUE!</v>
      </c>
    </row>
    <row r="9582" spans="1:10" hidden="1" x14ac:dyDescent="0.3">
      <c r="A9582" s="2" t="e">
        <f>Table1[[#This Row],[Befolyt]]</f>
        <v>#VALUE!</v>
      </c>
      <c r="B9582" t="e">
        <f>Table1[[#This Row],[ÜK]]</f>
        <v>#VALUE!</v>
      </c>
      <c r="C9582" s="3" t="e">
        <f>Table1[[#This Row],[Szla]]</f>
        <v>#VALUE!</v>
      </c>
      <c r="D9582" s="6" t="e">
        <f>Table1[[#This Row],[Kelt_hó]]</f>
        <v>#VALUE!</v>
      </c>
      <c r="E9582" t="e">
        <f>Table1[[#This Row],[Vevő]]</f>
        <v>#VALUE!</v>
      </c>
      <c r="F9582" t="e">
        <f>Table1[[#This Row],[Termékkör]]</f>
        <v>#VALUE!</v>
      </c>
      <c r="G9582" s="4" t="e">
        <f>Table1[[#This Row],[SzumElad]]</f>
        <v>#VALUE!</v>
      </c>
      <c r="H9582" s="7" t="e">
        <f>Table1[[#This Row],[Jut_%]]</f>
        <v>#VALUE!</v>
      </c>
      <c r="I9582" s="4" t="e">
        <f>Table1[[#This Row],[Jut]]</f>
        <v>#VALUE!</v>
      </c>
      <c r="J9582" s="4" t="e">
        <f>Table1[[#This Row],[Column1]]</f>
        <v>#VALUE!</v>
      </c>
    </row>
    <row r="9583" spans="1:10" hidden="1" x14ac:dyDescent="0.3">
      <c r="A9583" s="2" t="e">
        <f>Table1[[#This Row],[Befolyt]]</f>
        <v>#VALUE!</v>
      </c>
      <c r="B9583" t="e">
        <f>Table1[[#This Row],[ÜK]]</f>
        <v>#VALUE!</v>
      </c>
      <c r="C9583" s="3" t="e">
        <f>Table1[[#This Row],[Szla]]</f>
        <v>#VALUE!</v>
      </c>
      <c r="D9583" s="6" t="e">
        <f>Table1[[#This Row],[Kelt_hó]]</f>
        <v>#VALUE!</v>
      </c>
      <c r="E9583" t="e">
        <f>Table1[[#This Row],[Vevő]]</f>
        <v>#VALUE!</v>
      </c>
      <c r="F9583" t="e">
        <f>Table1[[#This Row],[Termékkör]]</f>
        <v>#VALUE!</v>
      </c>
      <c r="G9583" s="4" t="e">
        <f>Table1[[#This Row],[SzumElad]]</f>
        <v>#VALUE!</v>
      </c>
      <c r="H9583" s="7" t="e">
        <f>Table1[[#This Row],[Jut_%]]</f>
        <v>#VALUE!</v>
      </c>
      <c r="I9583" s="4" t="e">
        <f>Table1[[#This Row],[Jut]]</f>
        <v>#VALUE!</v>
      </c>
      <c r="J9583" s="4" t="e">
        <f>Table1[[#This Row],[Column1]]</f>
        <v>#VALUE!</v>
      </c>
    </row>
    <row r="9584" spans="1:10" hidden="1" x14ac:dyDescent="0.3">
      <c r="A9584" s="2" t="e">
        <f>Table1[[#This Row],[Befolyt]]</f>
        <v>#VALUE!</v>
      </c>
      <c r="B9584" t="e">
        <f>Table1[[#This Row],[ÜK]]</f>
        <v>#VALUE!</v>
      </c>
      <c r="C9584" s="3" t="e">
        <f>Table1[[#This Row],[Szla]]</f>
        <v>#VALUE!</v>
      </c>
      <c r="D9584" s="6" t="e">
        <f>Table1[[#This Row],[Kelt_hó]]</f>
        <v>#VALUE!</v>
      </c>
      <c r="E9584" t="e">
        <f>Table1[[#This Row],[Vevő]]</f>
        <v>#VALUE!</v>
      </c>
      <c r="F9584" t="e">
        <f>Table1[[#This Row],[Termékkör]]</f>
        <v>#VALUE!</v>
      </c>
      <c r="G9584" s="4" t="e">
        <f>Table1[[#This Row],[SzumElad]]</f>
        <v>#VALUE!</v>
      </c>
      <c r="H9584" s="7" t="e">
        <f>Table1[[#This Row],[Jut_%]]</f>
        <v>#VALUE!</v>
      </c>
      <c r="I9584" s="4" t="e">
        <f>Table1[[#This Row],[Jut]]</f>
        <v>#VALUE!</v>
      </c>
      <c r="J9584" s="4" t="e">
        <f>Table1[[#This Row],[Column1]]</f>
        <v>#VALUE!</v>
      </c>
    </row>
    <row r="9585" spans="1:10" hidden="1" x14ac:dyDescent="0.3">
      <c r="A9585" s="2" t="e">
        <f>Table1[[#This Row],[Befolyt]]</f>
        <v>#VALUE!</v>
      </c>
      <c r="B9585" t="e">
        <f>Table1[[#This Row],[ÜK]]</f>
        <v>#VALUE!</v>
      </c>
      <c r="C9585" s="3" t="e">
        <f>Table1[[#This Row],[Szla]]</f>
        <v>#VALUE!</v>
      </c>
      <c r="D9585" s="6" t="e">
        <f>Table1[[#This Row],[Kelt_hó]]</f>
        <v>#VALUE!</v>
      </c>
      <c r="E9585" t="e">
        <f>Table1[[#This Row],[Vevő]]</f>
        <v>#VALUE!</v>
      </c>
      <c r="F9585" t="e">
        <f>Table1[[#This Row],[Termékkör]]</f>
        <v>#VALUE!</v>
      </c>
      <c r="G9585" s="4" t="e">
        <f>Table1[[#This Row],[SzumElad]]</f>
        <v>#VALUE!</v>
      </c>
      <c r="H9585" s="7" t="e">
        <f>Table1[[#This Row],[Jut_%]]</f>
        <v>#VALUE!</v>
      </c>
      <c r="I9585" s="4" t="e">
        <f>Table1[[#This Row],[Jut]]</f>
        <v>#VALUE!</v>
      </c>
      <c r="J9585" s="4" t="e">
        <f>Table1[[#This Row],[Column1]]</f>
        <v>#VALUE!</v>
      </c>
    </row>
    <row r="9586" spans="1:10" hidden="1" x14ac:dyDescent="0.3">
      <c r="A9586" s="2" t="e">
        <f>Table1[[#This Row],[Befolyt]]</f>
        <v>#VALUE!</v>
      </c>
      <c r="B9586" t="e">
        <f>Table1[[#This Row],[ÜK]]</f>
        <v>#VALUE!</v>
      </c>
      <c r="C9586" s="3" t="e">
        <f>Table1[[#This Row],[Szla]]</f>
        <v>#VALUE!</v>
      </c>
      <c r="D9586" s="6" t="e">
        <f>Table1[[#This Row],[Kelt_hó]]</f>
        <v>#VALUE!</v>
      </c>
      <c r="E9586" t="e">
        <f>Table1[[#This Row],[Vevő]]</f>
        <v>#VALUE!</v>
      </c>
      <c r="F9586" t="e">
        <f>Table1[[#This Row],[Termékkör]]</f>
        <v>#VALUE!</v>
      </c>
      <c r="G9586" s="4" t="e">
        <f>Table1[[#This Row],[SzumElad]]</f>
        <v>#VALUE!</v>
      </c>
      <c r="H9586" s="7" t="e">
        <f>Table1[[#This Row],[Jut_%]]</f>
        <v>#VALUE!</v>
      </c>
      <c r="I9586" s="4" t="e">
        <f>Table1[[#This Row],[Jut]]</f>
        <v>#VALUE!</v>
      </c>
      <c r="J9586" s="4" t="e">
        <f>Table1[[#This Row],[Column1]]</f>
        <v>#VALUE!</v>
      </c>
    </row>
    <row r="9587" spans="1:10" hidden="1" x14ac:dyDescent="0.3">
      <c r="A9587" s="2" t="e">
        <f>Table1[[#This Row],[Befolyt]]</f>
        <v>#VALUE!</v>
      </c>
      <c r="B9587" t="e">
        <f>Table1[[#This Row],[ÜK]]</f>
        <v>#VALUE!</v>
      </c>
      <c r="C9587" s="3" t="e">
        <f>Table1[[#This Row],[Szla]]</f>
        <v>#VALUE!</v>
      </c>
      <c r="D9587" s="6" t="e">
        <f>Table1[[#This Row],[Kelt_hó]]</f>
        <v>#VALUE!</v>
      </c>
      <c r="E9587" t="e">
        <f>Table1[[#This Row],[Vevő]]</f>
        <v>#VALUE!</v>
      </c>
      <c r="F9587" t="e">
        <f>Table1[[#This Row],[Termékkör]]</f>
        <v>#VALUE!</v>
      </c>
      <c r="G9587" s="4" t="e">
        <f>Table1[[#This Row],[SzumElad]]</f>
        <v>#VALUE!</v>
      </c>
      <c r="H9587" s="7" t="e">
        <f>Table1[[#This Row],[Jut_%]]</f>
        <v>#VALUE!</v>
      </c>
      <c r="I9587" s="4" t="e">
        <f>Table1[[#This Row],[Jut]]</f>
        <v>#VALUE!</v>
      </c>
      <c r="J9587" s="4" t="e">
        <f>Table1[[#This Row],[Column1]]</f>
        <v>#VALUE!</v>
      </c>
    </row>
    <row r="9588" spans="1:10" hidden="1" x14ac:dyDescent="0.3">
      <c r="A9588" s="2" t="e">
        <f>Table1[[#This Row],[Befolyt]]</f>
        <v>#VALUE!</v>
      </c>
      <c r="B9588" t="e">
        <f>Table1[[#This Row],[ÜK]]</f>
        <v>#VALUE!</v>
      </c>
      <c r="C9588" s="3" t="e">
        <f>Table1[[#This Row],[Szla]]</f>
        <v>#VALUE!</v>
      </c>
      <c r="D9588" s="6" t="e">
        <f>Table1[[#This Row],[Kelt_hó]]</f>
        <v>#VALUE!</v>
      </c>
      <c r="E9588" t="e">
        <f>Table1[[#This Row],[Vevő]]</f>
        <v>#VALUE!</v>
      </c>
      <c r="F9588" t="e">
        <f>Table1[[#This Row],[Termékkör]]</f>
        <v>#VALUE!</v>
      </c>
      <c r="G9588" s="4" t="e">
        <f>Table1[[#This Row],[SzumElad]]</f>
        <v>#VALUE!</v>
      </c>
      <c r="H9588" s="7" t="e">
        <f>Table1[[#This Row],[Jut_%]]</f>
        <v>#VALUE!</v>
      </c>
      <c r="I9588" s="4" t="e">
        <f>Table1[[#This Row],[Jut]]</f>
        <v>#VALUE!</v>
      </c>
      <c r="J9588" s="4" t="e">
        <f>Table1[[#This Row],[Column1]]</f>
        <v>#VALUE!</v>
      </c>
    </row>
    <row r="9589" spans="1:10" hidden="1" x14ac:dyDescent="0.3">
      <c r="A9589" s="2" t="e">
        <f>Table1[[#This Row],[Befolyt]]</f>
        <v>#VALUE!</v>
      </c>
      <c r="B9589" t="e">
        <f>Table1[[#This Row],[ÜK]]</f>
        <v>#VALUE!</v>
      </c>
      <c r="C9589" s="3" t="e">
        <f>Table1[[#This Row],[Szla]]</f>
        <v>#VALUE!</v>
      </c>
      <c r="D9589" s="6" t="e">
        <f>Table1[[#This Row],[Kelt_hó]]</f>
        <v>#VALUE!</v>
      </c>
      <c r="E9589" t="e">
        <f>Table1[[#This Row],[Vevő]]</f>
        <v>#VALUE!</v>
      </c>
      <c r="F9589" t="e">
        <f>Table1[[#This Row],[Termékkör]]</f>
        <v>#VALUE!</v>
      </c>
      <c r="G9589" s="4" t="e">
        <f>Table1[[#This Row],[SzumElad]]</f>
        <v>#VALUE!</v>
      </c>
      <c r="H9589" s="7" t="e">
        <f>Table1[[#This Row],[Jut_%]]</f>
        <v>#VALUE!</v>
      </c>
      <c r="I9589" s="4" t="e">
        <f>Table1[[#This Row],[Jut]]</f>
        <v>#VALUE!</v>
      </c>
      <c r="J9589" s="4" t="e">
        <f>Table1[[#This Row],[Column1]]</f>
        <v>#VALUE!</v>
      </c>
    </row>
    <row r="9590" spans="1:10" hidden="1" x14ac:dyDescent="0.3">
      <c r="A9590" s="2" t="e">
        <f>Table1[[#This Row],[Befolyt]]</f>
        <v>#VALUE!</v>
      </c>
      <c r="B9590" t="e">
        <f>Table1[[#This Row],[ÜK]]</f>
        <v>#VALUE!</v>
      </c>
      <c r="C9590" s="3" t="e">
        <f>Table1[[#This Row],[Szla]]</f>
        <v>#VALUE!</v>
      </c>
      <c r="D9590" s="6" t="e">
        <f>Table1[[#This Row],[Kelt_hó]]</f>
        <v>#VALUE!</v>
      </c>
      <c r="E9590" t="e">
        <f>Table1[[#This Row],[Vevő]]</f>
        <v>#VALUE!</v>
      </c>
      <c r="F9590" t="e">
        <f>Table1[[#This Row],[Termékkör]]</f>
        <v>#VALUE!</v>
      </c>
      <c r="G9590" s="4" t="e">
        <f>Table1[[#This Row],[SzumElad]]</f>
        <v>#VALUE!</v>
      </c>
      <c r="H9590" s="7" t="e">
        <f>Table1[[#This Row],[Jut_%]]</f>
        <v>#VALUE!</v>
      </c>
      <c r="I9590" s="4" t="e">
        <f>Table1[[#This Row],[Jut]]</f>
        <v>#VALUE!</v>
      </c>
      <c r="J9590" s="4" t="e">
        <f>Table1[[#This Row],[Column1]]</f>
        <v>#VALUE!</v>
      </c>
    </row>
    <row r="9591" spans="1:10" hidden="1" x14ac:dyDescent="0.3">
      <c r="A9591" s="2" t="e">
        <f>Table1[[#This Row],[Befolyt]]</f>
        <v>#VALUE!</v>
      </c>
      <c r="B9591" t="e">
        <f>Table1[[#This Row],[ÜK]]</f>
        <v>#VALUE!</v>
      </c>
      <c r="C9591" s="3" t="e">
        <f>Table1[[#This Row],[Szla]]</f>
        <v>#VALUE!</v>
      </c>
      <c r="D9591" s="6" t="e">
        <f>Table1[[#This Row],[Kelt_hó]]</f>
        <v>#VALUE!</v>
      </c>
      <c r="E9591" t="e">
        <f>Table1[[#This Row],[Vevő]]</f>
        <v>#VALUE!</v>
      </c>
      <c r="F9591" t="e">
        <f>Table1[[#This Row],[Termékkör]]</f>
        <v>#VALUE!</v>
      </c>
      <c r="G9591" s="4" t="e">
        <f>Table1[[#This Row],[SzumElad]]</f>
        <v>#VALUE!</v>
      </c>
      <c r="H9591" s="7" t="e">
        <f>Table1[[#This Row],[Jut_%]]</f>
        <v>#VALUE!</v>
      </c>
      <c r="I9591" s="4" t="e">
        <f>Table1[[#This Row],[Jut]]</f>
        <v>#VALUE!</v>
      </c>
      <c r="J9591" s="4" t="e">
        <f>Table1[[#This Row],[Column1]]</f>
        <v>#VALUE!</v>
      </c>
    </row>
    <row r="9592" spans="1:10" hidden="1" x14ac:dyDescent="0.3">
      <c r="A9592" s="2" t="e">
        <f>Table1[[#This Row],[Befolyt]]</f>
        <v>#VALUE!</v>
      </c>
      <c r="B9592" t="e">
        <f>Table1[[#This Row],[ÜK]]</f>
        <v>#VALUE!</v>
      </c>
      <c r="C9592" s="3" t="e">
        <f>Table1[[#This Row],[Szla]]</f>
        <v>#VALUE!</v>
      </c>
      <c r="D9592" s="6" t="e">
        <f>Table1[[#This Row],[Kelt_hó]]</f>
        <v>#VALUE!</v>
      </c>
      <c r="E9592" t="e">
        <f>Table1[[#This Row],[Vevő]]</f>
        <v>#VALUE!</v>
      </c>
      <c r="F9592" t="e">
        <f>Table1[[#This Row],[Termékkör]]</f>
        <v>#VALUE!</v>
      </c>
      <c r="G9592" s="4" t="e">
        <f>Table1[[#This Row],[SzumElad]]</f>
        <v>#VALUE!</v>
      </c>
      <c r="H9592" s="7" t="e">
        <f>Table1[[#This Row],[Jut_%]]</f>
        <v>#VALUE!</v>
      </c>
      <c r="I9592" s="4" t="e">
        <f>Table1[[#This Row],[Jut]]</f>
        <v>#VALUE!</v>
      </c>
      <c r="J9592" s="4" t="e">
        <f>Table1[[#This Row],[Column1]]</f>
        <v>#VALUE!</v>
      </c>
    </row>
    <row r="9593" spans="1:10" hidden="1" x14ac:dyDescent="0.3">
      <c r="A9593" s="2" t="e">
        <f>Table1[[#This Row],[Befolyt]]</f>
        <v>#VALUE!</v>
      </c>
      <c r="B9593" t="e">
        <f>Table1[[#This Row],[ÜK]]</f>
        <v>#VALUE!</v>
      </c>
      <c r="C9593" s="3" t="e">
        <f>Table1[[#This Row],[Szla]]</f>
        <v>#VALUE!</v>
      </c>
      <c r="D9593" s="6" t="e">
        <f>Table1[[#This Row],[Kelt_hó]]</f>
        <v>#VALUE!</v>
      </c>
      <c r="E9593" t="e">
        <f>Table1[[#This Row],[Vevő]]</f>
        <v>#VALUE!</v>
      </c>
      <c r="F9593" t="e">
        <f>Table1[[#This Row],[Termékkör]]</f>
        <v>#VALUE!</v>
      </c>
      <c r="G9593" s="4" t="e">
        <f>Table1[[#This Row],[SzumElad]]</f>
        <v>#VALUE!</v>
      </c>
      <c r="H9593" s="7" t="e">
        <f>Table1[[#This Row],[Jut_%]]</f>
        <v>#VALUE!</v>
      </c>
      <c r="I9593" s="4" t="e">
        <f>Table1[[#This Row],[Jut]]</f>
        <v>#VALUE!</v>
      </c>
      <c r="J9593" s="4" t="e">
        <f>Table1[[#This Row],[Column1]]</f>
        <v>#VALUE!</v>
      </c>
    </row>
    <row r="9594" spans="1:10" hidden="1" x14ac:dyDescent="0.3">
      <c r="A9594" s="2" t="e">
        <f>Table1[[#This Row],[Befolyt]]</f>
        <v>#VALUE!</v>
      </c>
      <c r="B9594" t="e">
        <f>Table1[[#This Row],[ÜK]]</f>
        <v>#VALUE!</v>
      </c>
      <c r="C9594" s="3" t="e">
        <f>Table1[[#This Row],[Szla]]</f>
        <v>#VALUE!</v>
      </c>
      <c r="D9594" s="6" t="e">
        <f>Table1[[#This Row],[Kelt_hó]]</f>
        <v>#VALUE!</v>
      </c>
      <c r="E9594" t="e">
        <f>Table1[[#This Row],[Vevő]]</f>
        <v>#VALUE!</v>
      </c>
      <c r="F9594" t="e">
        <f>Table1[[#This Row],[Termékkör]]</f>
        <v>#VALUE!</v>
      </c>
      <c r="G9594" s="4" t="e">
        <f>Table1[[#This Row],[SzumElad]]</f>
        <v>#VALUE!</v>
      </c>
      <c r="H9594" s="7" t="e">
        <f>Table1[[#This Row],[Jut_%]]</f>
        <v>#VALUE!</v>
      </c>
      <c r="I9594" s="4" t="e">
        <f>Table1[[#This Row],[Jut]]</f>
        <v>#VALUE!</v>
      </c>
      <c r="J9594" s="4" t="e">
        <f>Table1[[#This Row],[Column1]]</f>
        <v>#VALUE!</v>
      </c>
    </row>
    <row r="9595" spans="1:10" hidden="1" x14ac:dyDescent="0.3">
      <c r="A9595" s="2" t="e">
        <f>Table1[[#This Row],[Befolyt]]</f>
        <v>#VALUE!</v>
      </c>
      <c r="B9595" t="e">
        <f>Table1[[#This Row],[ÜK]]</f>
        <v>#VALUE!</v>
      </c>
      <c r="C9595" s="3" t="e">
        <f>Table1[[#This Row],[Szla]]</f>
        <v>#VALUE!</v>
      </c>
      <c r="D9595" s="6" t="e">
        <f>Table1[[#This Row],[Kelt_hó]]</f>
        <v>#VALUE!</v>
      </c>
      <c r="E9595" t="e">
        <f>Table1[[#This Row],[Vevő]]</f>
        <v>#VALUE!</v>
      </c>
      <c r="F9595" t="e">
        <f>Table1[[#This Row],[Termékkör]]</f>
        <v>#VALUE!</v>
      </c>
      <c r="G9595" s="4" t="e">
        <f>Table1[[#This Row],[SzumElad]]</f>
        <v>#VALUE!</v>
      </c>
      <c r="H9595" s="7" t="e">
        <f>Table1[[#This Row],[Jut_%]]</f>
        <v>#VALUE!</v>
      </c>
      <c r="I9595" s="4" t="e">
        <f>Table1[[#This Row],[Jut]]</f>
        <v>#VALUE!</v>
      </c>
      <c r="J9595" s="4" t="e">
        <f>Table1[[#This Row],[Column1]]</f>
        <v>#VALUE!</v>
      </c>
    </row>
    <row r="9596" spans="1:10" hidden="1" x14ac:dyDescent="0.3">
      <c r="A9596" s="2" t="e">
        <f>Table1[[#This Row],[Befolyt]]</f>
        <v>#VALUE!</v>
      </c>
      <c r="B9596" t="e">
        <f>Table1[[#This Row],[ÜK]]</f>
        <v>#VALUE!</v>
      </c>
      <c r="C9596" s="3" t="e">
        <f>Table1[[#This Row],[Szla]]</f>
        <v>#VALUE!</v>
      </c>
      <c r="D9596" s="6" t="e">
        <f>Table1[[#This Row],[Kelt_hó]]</f>
        <v>#VALUE!</v>
      </c>
      <c r="E9596" t="e">
        <f>Table1[[#This Row],[Vevő]]</f>
        <v>#VALUE!</v>
      </c>
      <c r="F9596" t="e">
        <f>Table1[[#This Row],[Termékkör]]</f>
        <v>#VALUE!</v>
      </c>
      <c r="G9596" s="4" t="e">
        <f>Table1[[#This Row],[SzumElad]]</f>
        <v>#VALUE!</v>
      </c>
      <c r="H9596" s="7" t="e">
        <f>Table1[[#This Row],[Jut_%]]</f>
        <v>#VALUE!</v>
      </c>
      <c r="I9596" s="4" t="e">
        <f>Table1[[#This Row],[Jut]]</f>
        <v>#VALUE!</v>
      </c>
      <c r="J9596" s="4" t="e">
        <f>Table1[[#This Row],[Column1]]</f>
        <v>#VALUE!</v>
      </c>
    </row>
    <row r="9597" spans="1:10" hidden="1" x14ac:dyDescent="0.3">
      <c r="A9597" s="2" t="e">
        <f>Table1[[#This Row],[Befolyt]]</f>
        <v>#VALUE!</v>
      </c>
      <c r="B9597" t="e">
        <f>Table1[[#This Row],[ÜK]]</f>
        <v>#VALUE!</v>
      </c>
      <c r="C9597" s="3" t="e">
        <f>Table1[[#This Row],[Szla]]</f>
        <v>#VALUE!</v>
      </c>
      <c r="D9597" s="6" t="e">
        <f>Table1[[#This Row],[Kelt_hó]]</f>
        <v>#VALUE!</v>
      </c>
      <c r="E9597" t="e">
        <f>Table1[[#This Row],[Vevő]]</f>
        <v>#VALUE!</v>
      </c>
      <c r="F9597" t="e">
        <f>Table1[[#This Row],[Termékkör]]</f>
        <v>#VALUE!</v>
      </c>
      <c r="G9597" s="4" t="e">
        <f>Table1[[#This Row],[SzumElad]]</f>
        <v>#VALUE!</v>
      </c>
      <c r="H9597" s="7" t="e">
        <f>Table1[[#This Row],[Jut_%]]</f>
        <v>#VALUE!</v>
      </c>
      <c r="I9597" s="4" t="e">
        <f>Table1[[#This Row],[Jut]]</f>
        <v>#VALUE!</v>
      </c>
      <c r="J9597" s="4" t="e">
        <f>Table1[[#This Row],[Column1]]</f>
        <v>#VALUE!</v>
      </c>
    </row>
    <row r="9598" spans="1:10" hidden="1" x14ac:dyDescent="0.3">
      <c r="A9598" s="2" t="e">
        <f>Table1[[#This Row],[Befolyt]]</f>
        <v>#VALUE!</v>
      </c>
      <c r="B9598" t="e">
        <f>Table1[[#This Row],[ÜK]]</f>
        <v>#VALUE!</v>
      </c>
      <c r="C9598" s="3" t="e">
        <f>Table1[[#This Row],[Szla]]</f>
        <v>#VALUE!</v>
      </c>
      <c r="D9598" s="6" t="e">
        <f>Table1[[#This Row],[Kelt_hó]]</f>
        <v>#VALUE!</v>
      </c>
      <c r="E9598" t="e">
        <f>Table1[[#This Row],[Vevő]]</f>
        <v>#VALUE!</v>
      </c>
      <c r="F9598" t="e">
        <f>Table1[[#This Row],[Termékkör]]</f>
        <v>#VALUE!</v>
      </c>
      <c r="G9598" s="4" t="e">
        <f>Table1[[#This Row],[SzumElad]]</f>
        <v>#VALUE!</v>
      </c>
      <c r="H9598" s="7" t="e">
        <f>Table1[[#This Row],[Jut_%]]</f>
        <v>#VALUE!</v>
      </c>
      <c r="I9598" s="4" t="e">
        <f>Table1[[#This Row],[Jut]]</f>
        <v>#VALUE!</v>
      </c>
      <c r="J9598" s="4" t="e">
        <f>Table1[[#This Row],[Column1]]</f>
        <v>#VALUE!</v>
      </c>
    </row>
    <row r="9599" spans="1:10" hidden="1" x14ac:dyDescent="0.3">
      <c r="A9599" s="2" t="e">
        <f>Table1[[#This Row],[Befolyt]]</f>
        <v>#VALUE!</v>
      </c>
      <c r="B9599" t="e">
        <f>Table1[[#This Row],[ÜK]]</f>
        <v>#VALUE!</v>
      </c>
      <c r="C9599" s="3" t="e">
        <f>Table1[[#This Row],[Szla]]</f>
        <v>#VALUE!</v>
      </c>
      <c r="D9599" s="6" t="e">
        <f>Table1[[#This Row],[Kelt_hó]]</f>
        <v>#VALUE!</v>
      </c>
      <c r="E9599" t="e">
        <f>Table1[[#This Row],[Vevő]]</f>
        <v>#VALUE!</v>
      </c>
      <c r="F9599" t="e">
        <f>Table1[[#This Row],[Termékkör]]</f>
        <v>#VALUE!</v>
      </c>
      <c r="G9599" s="4" t="e">
        <f>Table1[[#This Row],[SzumElad]]</f>
        <v>#VALUE!</v>
      </c>
      <c r="H9599" s="7" t="e">
        <f>Table1[[#This Row],[Jut_%]]</f>
        <v>#VALUE!</v>
      </c>
      <c r="I9599" s="4" t="e">
        <f>Table1[[#This Row],[Jut]]</f>
        <v>#VALUE!</v>
      </c>
      <c r="J9599" s="4" t="e">
        <f>Table1[[#This Row],[Column1]]</f>
        <v>#VALUE!</v>
      </c>
    </row>
    <row r="9600" spans="1:10" hidden="1" x14ac:dyDescent="0.3">
      <c r="A9600" s="2" t="e">
        <f>Table1[[#This Row],[Befolyt]]</f>
        <v>#VALUE!</v>
      </c>
      <c r="B9600" t="e">
        <f>Table1[[#This Row],[ÜK]]</f>
        <v>#VALUE!</v>
      </c>
      <c r="C9600" s="3" t="e">
        <f>Table1[[#This Row],[Szla]]</f>
        <v>#VALUE!</v>
      </c>
      <c r="D9600" s="6" t="e">
        <f>Table1[[#This Row],[Kelt_hó]]</f>
        <v>#VALUE!</v>
      </c>
      <c r="E9600" t="e">
        <f>Table1[[#This Row],[Vevő]]</f>
        <v>#VALUE!</v>
      </c>
      <c r="F9600" t="e">
        <f>Table1[[#This Row],[Termékkör]]</f>
        <v>#VALUE!</v>
      </c>
      <c r="G9600" s="4" t="e">
        <f>Table1[[#This Row],[SzumElad]]</f>
        <v>#VALUE!</v>
      </c>
      <c r="H9600" s="7" t="e">
        <f>Table1[[#This Row],[Jut_%]]</f>
        <v>#VALUE!</v>
      </c>
      <c r="I9600" s="4" t="e">
        <f>Table1[[#This Row],[Jut]]</f>
        <v>#VALUE!</v>
      </c>
      <c r="J9600" s="4" t="e">
        <f>Table1[[#This Row],[Column1]]</f>
        <v>#VALUE!</v>
      </c>
    </row>
    <row r="9601" spans="1:10" hidden="1" x14ac:dyDescent="0.3">
      <c r="A9601" s="2" t="e">
        <f>Table1[[#This Row],[Befolyt]]</f>
        <v>#VALUE!</v>
      </c>
      <c r="B9601" t="e">
        <f>Table1[[#This Row],[ÜK]]</f>
        <v>#VALUE!</v>
      </c>
      <c r="C9601" s="3" t="e">
        <f>Table1[[#This Row],[Szla]]</f>
        <v>#VALUE!</v>
      </c>
      <c r="D9601" s="6" t="e">
        <f>Table1[[#This Row],[Kelt_hó]]</f>
        <v>#VALUE!</v>
      </c>
      <c r="E9601" t="e">
        <f>Table1[[#This Row],[Vevő]]</f>
        <v>#VALUE!</v>
      </c>
      <c r="F9601" t="e">
        <f>Table1[[#This Row],[Termékkör]]</f>
        <v>#VALUE!</v>
      </c>
      <c r="G9601" s="4" t="e">
        <f>Table1[[#This Row],[SzumElad]]</f>
        <v>#VALUE!</v>
      </c>
      <c r="H9601" s="7" t="e">
        <f>Table1[[#This Row],[Jut_%]]</f>
        <v>#VALUE!</v>
      </c>
      <c r="I9601" s="4" t="e">
        <f>Table1[[#This Row],[Jut]]</f>
        <v>#VALUE!</v>
      </c>
      <c r="J9601" s="4" t="e">
        <f>Table1[[#This Row],[Column1]]</f>
        <v>#VALUE!</v>
      </c>
    </row>
    <row r="9602" spans="1:10" hidden="1" x14ac:dyDescent="0.3">
      <c r="A9602" s="2" t="e">
        <f>Table1[[#This Row],[Befolyt]]</f>
        <v>#VALUE!</v>
      </c>
      <c r="B9602" t="e">
        <f>Table1[[#This Row],[ÜK]]</f>
        <v>#VALUE!</v>
      </c>
      <c r="C9602" s="3" t="e">
        <f>Table1[[#This Row],[Szla]]</f>
        <v>#VALUE!</v>
      </c>
      <c r="D9602" s="6" t="e">
        <f>Table1[[#This Row],[Kelt_hó]]</f>
        <v>#VALUE!</v>
      </c>
      <c r="E9602" t="e">
        <f>Table1[[#This Row],[Vevő]]</f>
        <v>#VALUE!</v>
      </c>
      <c r="F9602" t="e">
        <f>Table1[[#This Row],[Termékkör]]</f>
        <v>#VALUE!</v>
      </c>
      <c r="G9602" s="4" t="e">
        <f>Table1[[#This Row],[SzumElad]]</f>
        <v>#VALUE!</v>
      </c>
      <c r="H9602" s="7" t="e">
        <f>Table1[[#This Row],[Jut_%]]</f>
        <v>#VALUE!</v>
      </c>
      <c r="I9602" s="4" t="e">
        <f>Table1[[#This Row],[Jut]]</f>
        <v>#VALUE!</v>
      </c>
      <c r="J9602" s="4" t="e">
        <f>Table1[[#This Row],[Column1]]</f>
        <v>#VALUE!</v>
      </c>
    </row>
    <row r="9603" spans="1:10" hidden="1" x14ac:dyDescent="0.3">
      <c r="A9603" s="2" t="e">
        <f>Table1[[#This Row],[Befolyt]]</f>
        <v>#VALUE!</v>
      </c>
      <c r="B9603" t="e">
        <f>Table1[[#This Row],[ÜK]]</f>
        <v>#VALUE!</v>
      </c>
      <c r="C9603" s="3" t="e">
        <f>Table1[[#This Row],[Szla]]</f>
        <v>#VALUE!</v>
      </c>
      <c r="D9603" s="6" t="e">
        <f>Table1[[#This Row],[Kelt_hó]]</f>
        <v>#VALUE!</v>
      </c>
      <c r="E9603" t="e">
        <f>Table1[[#This Row],[Vevő]]</f>
        <v>#VALUE!</v>
      </c>
      <c r="F9603" t="e">
        <f>Table1[[#This Row],[Termékkör]]</f>
        <v>#VALUE!</v>
      </c>
      <c r="G9603" s="4" t="e">
        <f>Table1[[#This Row],[SzumElad]]</f>
        <v>#VALUE!</v>
      </c>
      <c r="H9603" s="7" t="e">
        <f>Table1[[#This Row],[Jut_%]]</f>
        <v>#VALUE!</v>
      </c>
      <c r="I9603" s="4" t="e">
        <f>Table1[[#This Row],[Jut]]</f>
        <v>#VALUE!</v>
      </c>
      <c r="J9603" s="4" t="e">
        <f>Table1[[#This Row],[Column1]]</f>
        <v>#VALUE!</v>
      </c>
    </row>
    <row r="9604" spans="1:10" hidden="1" x14ac:dyDescent="0.3">
      <c r="A9604" s="2" t="e">
        <f>Table1[[#This Row],[Befolyt]]</f>
        <v>#VALUE!</v>
      </c>
      <c r="B9604" t="e">
        <f>Table1[[#This Row],[ÜK]]</f>
        <v>#VALUE!</v>
      </c>
      <c r="C9604" s="3" t="e">
        <f>Table1[[#This Row],[Szla]]</f>
        <v>#VALUE!</v>
      </c>
      <c r="D9604" s="6" t="e">
        <f>Table1[[#This Row],[Kelt_hó]]</f>
        <v>#VALUE!</v>
      </c>
      <c r="E9604" t="e">
        <f>Table1[[#This Row],[Vevő]]</f>
        <v>#VALUE!</v>
      </c>
      <c r="F9604" t="e">
        <f>Table1[[#This Row],[Termékkör]]</f>
        <v>#VALUE!</v>
      </c>
      <c r="G9604" s="4" t="e">
        <f>Table1[[#This Row],[SzumElad]]</f>
        <v>#VALUE!</v>
      </c>
      <c r="H9604" s="7" t="e">
        <f>Table1[[#This Row],[Jut_%]]</f>
        <v>#VALUE!</v>
      </c>
      <c r="I9604" s="4" t="e">
        <f>Table1[[#This Row],[Jut]]</f>
        <v>#VALUE!</v>
      </c>
      <c r="J9604" s="4" t="e">
        <f>Table1[[#This Row],[Column1]]</f>
        <v>#VALUE!</v>
      </c>
    </row>
    <row r="9605" spans="1:10" hidden="1" x14ac:dyDescent="0.3">
      <c r="A9605" s="2" t="e">
        <f>Table1[[#This Row],[Befolyt]]</f>
        <v>#VALUE!</v>
      </c>
      <c r="B9605" t="e">
        <f>Table1[[#This Row],[ÜK]]</f>
        <v>#VALUE!</v>
      </c>
      <c r="C9605" s="3" t="e">
        <f>Table1[[#This Row],[Szla]]</f>
        <v>#VALUE!</v>
      </c>
      <c r="D9605" s="6" t="e">
        <f>Table1[[#This Row],[Kelt_hó]]</f>
        <v>#VALUE!</v>
      </c>
      <c r="E9605" t="e">
        <f>Table1[[#This Row],[Vevő]]</f>
        <v>#VALUE!</v>
      </c>
      <c r="F9605" t="e">
        <f>Table1[[#This Row],[Termékkör]]</f>
        <v>#VALUE!</v>
      </c>
      <c r="G9605" s="4" t="e">
        <f>Table1[[#This Row],[SzumElad]]</f>
        <v>#VALUE!</v>
      </c>
      <c r="H9605" s="7" t="e">
        <f>Table1[[#This Row],[Jut_%]]</f>
        <v>#VALUE!</v>
      </c>
      <c r="I9605" s="4" t="e">
        <f>Table1[[#This Row],[Jut]]</f>
        <v>#VALUE!</v>
      </c>
      <c r="J9605" s="4" t="e">
        <f>Table1[[#This Row],[Column1]]</f>
        <v>#VALUE!</v>
      </c>
    </row>
    <row r="9606" spans="1:10" hidden="1" x14ac:dyDescent="0.3">
      <c r="A9606" s="2" t="e">
        <f>Table1[[#This Row],[Befolyt]]</f>
        <v>#VALUE!</v>
      </c>
      <c r="B9606" t="e">
        <f>Table1[[#This Row],[ÜK]]</f>
        <v>#VALUE!</v>
      </c>
      <c r="C9606" s="3" t="e">
        <f>Table1[[#This Row],[Szla]]</f>
        <v>#VALUE!</v>
      </c>
      <c r="D9606" s="6" t="e">
        <f>Table1[[#This Row],[Kelt_hó]]</f>
        <v>#VALUE!</v>
      </c>
      <c r="E9606" t="e">
        <f>Table1[[#This Row],[Vevő]]</f>
        <v>#VALUE!</v>
      </c>
      <c r="F9606" t="e">
        <f>Table1[[#This Row],[Termékkör]]</f>
        <v>#VALUE!</v>
      </c>
      <c r="G9606" s="4" t="e">
        <f>Table1[[#This Row],[SzumElad]]</f>
        <v>#VALUE!</v>
      </c>
      <c r="H9606" s="7" t="e">
        <f>Table1[[#This Row],[Jut_%]]</f>
        <v>#VALUE!</v>
      </c>
      <c r="I9606" s="4" t="e">
        <f>Table1[[#This Row],[Jut]]</f>
        <v>#VALUE!</v>
      </c>
      <c r="J9606" s="4" t="e">
        <f>Table1[[#This Row],[Column1]]</f>
        <v>#VALUE!</v>
      </c>
    </row>
    <row r="9607" spans="1:10" hidden="1" x14ac:dyDescent="0.3">
      <c r="A9607" s="2" t="e">
        <f>Table1[[#This Row],[Befolyt]]</f>
        <v>#VALUE!</v>
      </c>
      <c r="B9607" t="e">
        <f>Table1[[#This Row],[ÜK]]</f>
        <v>#VALUE!</v>
      </c>
      <c r="C9607" s="3" t="e">
        <f>Table1[[#This Row],[Szla]]</f>
        <v>#VALUE!</v>
      </c>
      <c r="D9607" s="6" t="e">
        <f>Table1[[#This Row],[Kelt_hó]]</f>
        <v>#VALUE!</v>
      </c>
      <c r="E9607" t="e">
        <f>Table1[[#This Row],[Vevő]]</f>
        <v>#VALUE!</v>
      </c>
      <c r="F9607" t="e">
        <f>Table1[[#This Row],[Termékkör]]</f>
        <v>#VALUE!</v>
      </c>
      <c r="G9607" s="4" t="e">
        <f>Table1[[#This Row],[SzumElad]]</f>
        <v>#VALUE!</v>
      </c>
      <c r="H9607" s="7" t="e">
        <f>Table1[[#This Row],[Jut_%]]</f>
        <v>#VALUE!</v>
      </c>
      <c r="I9607" s="4" t="e">
        <f>Table1[[#This Row],[Jut]]</f>
        <v>#VALUE!</v>
      </c>
      <c r="J9607" s="4" t="e">
        <f>Table1[[#This Row],[Column1]]</f>
        <v>#VALUE!</v>
      </c>
    </row>
    <row r="9608" spans="1:10" hidden="1" x14ac:dyDescent="0.3">
      <c r="A9608" s="2" t="e">
        <f>Table1[[#This Row],[Befolyt]]</f>
        <v>#VALUE!</v>
      </c>
      <c r="B9608" t="e">
        <f>Table1[[#This Row],[ÜK]]</f>
        <v>#VALUE!</v>
      </c>
      <c r="C9608" s="3" t="e">
        <f>Table1[[#This Row],[Szla]]</f>
        <v>#VALUE!</v>
      </c>
      <c r="D9608" s="6" t="e">
        <f>Table1[[#This Row],[Kelt_hó]]</f>
        <v>#VALUE!</v>
      </c>
      <c r="E9608" t="e">
        <f>Table1[[#This Row],[Vevő]]</f>
        <v>#VALUE!</v>
      </c>
      <c r="F9608" t="e">
        <f>Table1[[#This Row],[Termékkör]]</f>
        <v>#VALUE!</v>
      </c>
      <c r="G9608" s="4" t="e">
        <f>Table1[[#This Row],[SzumElad]]</f>
        <v>#VALUE!</v>
      </c>
      <c r="H9608" s="7" t="e">
        <f>Table1[[#This Row],[Jut_%]]</f>
        <v>#VALUE!</v>
      </c>
      <c r="I9608" s="4" t="e">
        <f>Table1[[#This Row],[Jut]]</f>
        <v>#VALUE!</v>
      </c>
      <c r="J9608" s="4" t="e">
        <f>Table1[[#This Row],[Column1]]</f>
        <v>#VALUE!</v>
      </c>
    </row>
    <row r="9609" spans="1:10" hidden="1" x14ac:dyDescent="0.3">
      <c r="A9609" s="2" t="e">
        <f>Table1[[#This Row],[Befolyt]]</f>
        <v>#VALUE!</v>
      </c>
      <c r="B9609" t="e">
        <f>Table1[[#This Row],[ÜK]]</f>
        <v>#VALUE!</v>
      </c>
      <c r="C9609" s="3" t="e">
        <f>Table1[[#This Row],[Szla]]</f>
        <v>#VALUE!</v>
      </c>
      <c r="D9609" s="6" t="e">
        <f>Table1[[#This Row],[Kelt_hó]]</f>
        <v>#VALUE!</v>
      </c>
      <c r="E9609" t="e">
        <f>Table1[[#This Row],[Vevő]]</f>
        <v>#VALUE!</v>
      </c>
      <c r="F9609" t="e">
        <f>Table1[[#This Row],[Termékkör]]</f>
        <v>#VALUE!</v>
      </c>
      <c r="G9609" s="4" t="e">
        <f>Table1[[#This Row],[SzumElad]]</f>
        <v>#VALUE!</v>
      </c>
      <c r="H9609" s="7" t="e">
        <f>Table1[[#This Row],[Jut_%]]</f>
        <v>#VALUE!</v>
      </c>
      <c r="I9609" s="4" t="e">
        <f>Table1[[#This Row],[Jut]]</f>
        <v>#VALUE!</v>
      </c>
      <c r="J9609" s="4" t="e">
        <f>Table1[[#This Row],[Column1]]</f>
        <v>#VALUE!</v>
      </c>
    </row>
    <row r="9610" spans="1:10" hidden="1" x14ac:dyDescent="0.3">
      <c r="A9610" s="2" t="e">
        <f>Table1[[#This Row],[Befolyt]]</f>
        <v>#VALUE!</v>
      </c>
      <c r="B9610" t="e">
        <f>Table1[[#This Row],[ÜK]]</f>
        <v>#VALUE!</v>
      </c>
      <c r="C9610" s="3" t="e">
        <f>Table1[[#This Row],[Szla]]</f>
        <v>#VALUE!</v>
      </c>
      <c r="D9610" s="6" t="e">
        <f>Table1[[#This Row],[Kelt_hó]]</f>
        <v>#VALUE!</v>
      </c>
      <c r="E9610" t="e">
        <f>Table1[[#This Row],[Vevő]]</f>
        <v>#VALUE!</v>
      </c>
      <c r="F9610" t="e">
        <f>Table1[[#This Row],[Termékkör]]</f>
        <v>#VALUE!</v>
      </c>
      <c r="G9610" s="4" t="e">
        <f>Table1[[#This Row],[SzumElad]]</f>
        <v>#VALUE!</v>
      </c>
      <c r="H9610" s="7" t="e">
        <f>Table1[[#This Row],[Jut_%]]</f>
        <v>#VALUE!</v>
      </c>
      <c r="I9610" s="4" t="e">
        <f>Table1[[#This Row],[Jut]]</f>
        <v>#VALUE!</v>
      </c>
      <c r="J9610" s="4" t="e">
        <f>Table1[[#This Row],[Column1]]</f>
        <v>#VALUE!</v>
      </c>
    </row>
    <row r="9611" spans="1:10" hidden="1" x14ac:dyDescent="0.3">
      <c r="A9611" s="2" t="e">
        <f>Table1[[#This Row],[Befolyt]]</f>
        <v>#VALUE!</v>
      </c>
      <c r="B9611" t="e">
        <f>Table1[[#This Row],[ÜK]]</f>
        <v>#VALUE!</v>
      </c>
      <c r="C9611" s="3" t="e">
        <f>Table1[[#This Row],[Szla]]</f>
        <v>#VALUE!</v>
      </c>
      <c r="D9611" s="6" t="e">
        <f>Table1[[#This Row],[Kelt_hó]]</f>
        <v>#VALUE!</v>
      </c>
      <c r="E9611" t="e">
        <f>Table1[[#This Row],[Vevő]]</f>
        <v>#VALUE!</v>
      </c>
      <c r="F9611" t="e">
        <f>Table1[[#This Row],[Termékkör]]</f>
        <v>#VALUE!</v>
      </c>
      <c r="G9611" s="4" t="e">
        <f>Table1[[#This Row],[SzumElad]]</f>
        <v>#VALUE!</v>
      </c>
      <c r="H9611" s="7" t="e">
        <f>Table1[[#This Row],[Jut_%]]</f>
        <v>#VALUE!</v>
      </c>
      <c r="I9611" s="4" t="e">
        <f>Table1[[#This Row],[Jut]]</f>
        <v>#VALUE!</v>
      </c>
      <c r="J9611" s="4" t="e">
        <f>Table1[[#This Row],[Column1]]</f>
        <v>#VALUE!</v>
      </c>
    </row>
    <row r="9612" spans="1:10" hidden="1" x14ac:dyDescent="0.3">
      <c r="A9612" s="2" t="e">
        <f>Table1[[#This Row],[Befolyt]]</f>
        <v>#VALUE!</v>
      </c>
      <c r="B9612" t="e">
        <f>Table1[[#This Row],[ÜK]]</f>
        <v>#VALUE!</v>
      </c>
      <c r="C9612" s="3" t="e">
        <f>Table1[[#This Row],[Szla]]</f>
        <v>#VALUE!</v>
      </c>
      <c r="D9612" s="6" t="e">
        <f>Table1[[#This Row],[Kelt_hó]]</f>
        <v>#VALUE!</v>
      </c>
      <c r="E9612" t="e">
        <f>Table1[[#This Row],[Vevő]]</f>
        <v>#VALUE!</v>
      </c>
      <c r="F9612" t="e">
        <f>Table1[[#This Row],[Termékkör]]</f>
        <v>#VALUE!</v>
      </c>
      <c r="G9612" s="4" t="e">
        <f>Table1[[#This Row],[SzumElad]]</f>
        <v>#VALUE!</v>
      </c>
      <c r="H9612" s="7" t="e">
        <f>Table1[[#This Row],[Jut_%]]</f>
        <v>#VALUE!</v>
      </c>
      <c r="I9612" s="4" t="e">
        <f>Table1[[#This Row],[Jut]]</f>
        <v>#VALUE!</v>
      </c>
      <c r="J9612" s="4" t="e">
        <f>Table1[[#This Row],[Column1]]</f>
        <v>#VALUE!</v>
      </c>
    </row>
    <row r="9613" spans="1:10" hidden="1" x14ac:dyDescent="0.3">
      <c r="A9613" s="2" t="e">
        <f>Table1[[#This Row],[Befolyt]]</f>
        <v>#VALUE!</v>
      </c>
      <c r="B9613" t="e">
        <f>Table1[[#This Row],[ÜK]]</f>
        <v>#VALUE!</v>
      </c>
      <c r="C9613" s="3" t="e">
        <f>Table1[[#This Row],[Szla]]</f>
        <v>#VALUE!</v>
      </c>
      <c r="D9613" s="6" t="e">
        <f>Table1[[#This Row],[Kelt_hó]]</f>
        <v>#VALUE!</v>
      </c>
      <c r="E9613" t="e">
        <f>Table1[[#This Row],[Vevő]]</f>
        <v>#VALUE!</v>
      </c>
      <c r="F9613" t="e">
        <f>Table1[[#This Row],[Termékkör]]</f>
        <v>#VALUE!</v>
      </c>
      <c r="G9613" s="4" t="e">
        <f>Table1[[#This Row],[SzumElad]]</f>
        <v>#VALUE!</v>
      </c>
      <c r="H9613" s="7" t="e">
        <f>Table1[[#This Row],[Jut_%]]</f>
        <v>#VALUE!</v>
      </c>
      <c r="I9613" s="4" t="e">
        <f>Table1[[#This Row],[Jut]]</f>
        <v>#VALUE!</v>
      </c>
      <c r="J9613" s="4" t="e">
        <f>Table1[[#This Row],[Column1]]</f>
        <v>#VALUE!</v>
      </c>
    </row>
    <row r="9614" spans="1:10" hidden="1" x14ac:dyDescent="0.3">
      <c r="A9614" s="2" t="e">
        <f>Table1[[#This Row],[Befolyt]]</f>
        <v>#VALUE!</v>
      </c>
      <c r="B9614" t="e">
        <f>Table1[[#This Row],[ÜK]]</f>
        <v>#VALUE!</v>
      </c>
      <c r="C9614" s="3" t="e">
        <f>Table1[[#This Row],[Szla]]</f>
        <v>#VALUE!</v>
      </c>
      <c r="D9614" s="6" t="e">
        <f>Table1[[#This Row],[Kelt_hó]]</f>
        <v>#VALUE!</v>
      </c>
      <c r="E9614" t="e">
        <f>Table1[[#This Row],[Vevő]]</f>
        <v>#VALUE!</v>
      </c>
      <c r="F9614" t="e">
        <f>Table1[[#This Row],[Termékkör]]</f>
        <v>#VALUE!</v>
      </c>
      <c r="G9614" s="4" t="e">
        <f>Table1[[#This Row],[SzumElad]]</f>
        <v>#VALUE!</v>
      </c>
      <c r="H9614" s="7" t="e">
        <f>Table1[[#This Row],[Jut_%]]</f>
        <v>#VALUE!</v>
      </c>
      <c r="I9614" s="4" t="e">
        <f>Table1[[#This Row],[Jut]]</f>
        <v>#VALUE!</v>
      </c>
      <c r="J9614" s="4" t="e">
        <f>Table1[[#This Row],[Column1]]</f>
        <v>#VALUE!</v>
      </c>
    </row>
    <row r="9615" spans="1:10" hidden="1" x14ac:dyDescent="0.3">
      <c r="A9615" s="2" t="e">
        <f>Table1[[#This Row],[Befolyt]]</f>
        <v>#VALUE!</v>
      </c>
      <c r="B9615" t="e">
        <f>Table1[[#This Row],[ÜK]]</f>
        <v>#VALUE!</v>
      </c>
      <c r="C9615" s="3" t="e">
        <f>Table1[[#This Row],[Szla]]</f>
        <v>#VALUE!</v>
      </c>
      <c r="D9615" s="6" t="e">
        <f>Table1[[#This Row],[Kelt_hó]]</f>
        <v>#VALUE!</v>
      </c>
      <c r="E9615" t="e">
        <f>Table1[[#This Row],[Vevő]]</f>
        <v>#VALUE!</v>
      </c>
      <c r="F9615" t="e">
        <f>Table1[[#This Row],[Termékkör]]</f>
        <v>#VALUE!</v>
      </c>
      <c r="G9615" s="4" t="e">
        <f>Table1[[#This Row],[SzumElad]]</f>
        <v>#VALUE!</v>
      </c>
      <c r="H9615" s="7" t="e">
        <f>Table1[[#This Row],[Jut_%]]</f>
        <v>#VALUE!</v>
      </c>
      <c r="I9615" s="4" t="e">
        <f>Table1[[#This Row],[Jut]]</f>
        <v>#VALUE!</v>
      </c>
      <c r="J9615" s="4" t="e">
        <f>Table1[[#This Row],[Column1]]</f>
        <v>#VALUE!</v>
      </c>
    </row>
    <row r="9616" spans="1:10" hidden="1" x14ac:dyDescent="0.3">
      <c r="A9616" s="2" t="e">
        <f>Table1[[#This Row],[Befolyt]]</f>
        <v>#VALUE!</v>
      </c>
      <c r="B9616" t="e">
        <f>Table1[[#This Row],[ÜK]]</f>
        <v>#VALUE!</v>
      </c>
      <c r="C9616" s="3" t="e">
        <f>Table1[[#This Row],[Szla]]</f>
        <v>#VALUE!</v>
      </c>
      <c r="D9616" s="6" t="e">
        <f>Table1[[#This Row],[Kelt_hó]]</f>
        <v>#VALUE!</v>
      </c>
      <c r="E9616" t="e">
        <f>Table1[[#This Row],[Vevő]]</f>
        <v>#VALUE!</v>
      </c>
      <c r="F9616" t="e">
        <f>Table1[[#This Row],[Termékkör]]</f>
        <v>#VALUE!</v>
      </c>
      <c r="G9616" s="4" t="e">
        <f>Table1[[#This Row],[SzumElad]]</f>
        <v>#VALUE!</v>
      </c>
      <c r="H9616" s="7" t="e">
        <f>Table1[[#This Row],[Jut_%]]</f>
        <v>#VALUE!</v>
      </c>
      <c r="I9616" s="4" t="e">
        <f>Table1[[#This Row],[Jut]]</f>
        <v>#VALUE!</v>
      </c>
      <c r="J9616" s="4" t="e">
        <f>Table1[[#This Row],[Column1]]</f>
        <v>#VALUE!</v>
      </c>
    </row>
    <row r="9617" spans="1:10" hidden="1" x14ac:dyDescent="0.3">
      <c r="A9617" s="2" t="e">
        <f>Table1[[#This Row],[Befolyt]]</f>
        <v>#VALUE!</v>
      </c>
      <c r="B9617" t="e">
        <f>Table1[[#This Row],[ÜK]]</f>
        <v>#VALUE!</v>
      </c>
      <c r="C9617" s="3" t="e">
        <f>Table1[[#This Row],[Szla]]</f>
        <v>#VALUE!</v>
      </c>
      <c r="D9617" s="6" t="e">
        <f>Table1[[#This Row],[Kelt_hó]]</f>
        <v>#VALUE!</v>
      </c>
      <c r="E9617" t="e">
        <f>Table1[[#This Row],[Vevő]]</f>
        <v>#VALUE!</v>
      </c>
      <c r="F9617" t="e">
        <f>Table1[[#This Row],[Termékkör]]</f>
        <v>#VALUE!</v>
      </c>
      <c r="G9617" s="4" t="e">
        <f>Table1[[#This Row],[SzumElad]]</f>
        <v>#VALUE!</v>
      </c>
      <c r="H9617" s="7" t="e">
        <f>Table1[[#This Row],[Jut_%]]</f>
        <v>#VALUE!</v>
      </c>
      <c r="I9617" s="4" t="e">
        <f>Table1[[#This Row],[Jut]]</f>
        <v>#VALUE!</v>
      </c>
      <c r="J9617" s="4" t="e">
        <f>Table1[[#This Row],[Column1]]</f>
        <v>#VALUE!</v>
      </c>
    </row>
    <row r="9618" spans="1:10" hidden="1" x14ac:dyDescent="0.3">
      <c r="A9618" s="2" t="e">
        <f>Table1[[#This Row],[Befolyt]]</f>
        <v>#VALUE!</v>
      </c>
      <c r="B9618" t="e">
        <f>Table1[[#This Row],[ÜK]]</f>
        <v>#VALUE!</v>
      </c>
      <c r="C9618" s="3" t="e">
        <f>Table1[[#This Row],[Szla]]</f>
        <v>#VALUE!</v>
      </c>
      <c r="D9618" s="6" t="e">
        <f>Table1[[#This Row],[Kelt_hó]]</f>
        <v>#VALUE!</v>
      </c>
      <c r="E9618" t="e">
        <f>Table1[[#This Row],[Vevő]]</f>
        <v>#VALUE!</v>
      </c>
      <c r="F9618" t="e">
        <f>Table1[[#This Row],[Termékkör]]</f>
        <v>#VALUE!</v>
      </c>
      <c r="G9618" s="4" t="e">
        <f>Table1[[#This Row],[SzumElad]]</f>
        <v>#VALUE!</v>
      </c>
      <c r="H9618" s="7" t="e">
        <f>Table1[[#This Row],[Jut_%]]</f>
        <v>#VALUE!</v>
      </c>
      <c r="I9618" s="4" t="e">
        <f>Table1[[#This Row],[Jut]]</f>
        <v>#VALUE!</v>
      </c>
      <c r="J9618" s="4" t="e">
        <f>Table1[[#This Row],[Column1]]</f>
        <v>#VALUE!</v>
      </c>
    </row>
    <row r="9619" spans="1:10" hidden="1" x14ac:dyDescent="0.3">
      <c r="A9619" s="2" t="e">
        <f>Table1[[#This Row],[Befolyt]]</f>
        <v>#VALUE!</v>
      </c>
      <c r="B9619" t="e">
        <f>Table1[[#This Row],[ÜK]]</f>
        <v>#VALUE!</v>
      </c>
      <c r="C9619" s="3" t="e">
        <f>Table1[[#This Row],[Szla]]</f>
        <v>#VALUE!</v>
      </c>
      <c r="D9619" s="6" t="e">
        <f>Table1[[#This Row],[Kelt_hó]]</f>
        <v>#VALUE!</v>
      </c>
      <c r="E9619" t="e">
        <f>Table1[[#This Row],[Vevő]]</f>
        <v>#VALUE!</v>
      </c>
      <c r="F9619" t="e">
        <f>Table1[[#This Row],[Termékkör]]</f>
        <v>#VALUE!</v>
      </c>
      <c r="G9619" s="4" t="e">
        <f>Table1[[#This Row],[SzumElad]]</f>
        <v>#VALUE!</v>
      </c>
      <c r="H9619" s="7" t="e">
        <f>Table1[[#This Row],[Jut_%]]</f>
        <v>#VALUE!</v>
      </c>
      <c r="I9619" s="4" t="e">
        <f>Table1[[#This Row],[Jut]]</f>
        <v>#VALUE!</v>
      </c>
      <c r="J9619" s="4" t="e">
        <f>Table1[[#This Row],[Column1]]</f>
        <v>#VALUE!</v>
      </c>
    </row>
    <row r="9620" spans="1:10" hidden="1" x14ac:dyDescent="0.3">
      <c r="A9620" s="2" t="e">
        <f>Table1[[#This Row],[Befolyt]]</f>
        <v>#VALUE!</v>
      </c>
      <c r="B9620" t="e">
        <f>Table1[[#This Row],[ÜK]]</f>
        <v>#VALUE!</v>
      </c>
      <c r="C9620" s="3" t="e">
        <f>Table1[[#This Row],[Szla]]</f>
        <v>#VALUE!</v>
      </c>
      <c r="D9620" s="6" t="e">
        <f>Table1[[#This Row],[Kelt_hó]]</f>
        <v>#VALUE!</v>
      </c>
      <c r="E9620" t="e">
        <f>Table1[[#This Row],[Vevő]]</f>
        <v>#VALUE!</v>
      </c>
      <c r="F9620" t="e">
        <f>Table1[[#This Row],[Termékkör]]</f>
        <v>#VALUE!</v>
      </c>
      <c r="G9620" s="4" t="e">
        <f>Table1[[#This Row],[SzumElad]]</f>
        <v>#VALUE!</v>
      </c>
      <c r="H9620" s="7" t="e">
        <f>Table1[[#This Row],[Jut_%]]</f>
        <v>#VALUE!</v>
      </c>
      <c r="I9620" s="4" t="e">
        <f>Table1[[#This Row],[Jut]]</f>
        <v>#VALUE!</v>
      </c>
      <c r="J9620" s="4" t="e">
        <f>Table1[[#This Row],[Column1]]</f>
        <v>#VALUE!</v>
      </c>
    </row>
    <row r="9621" spans="1:10" hidden="1" x14ac:dyDescent="0.3">
      <c r="A9621" s="2" t="e">
        <f>Table1[[#This Row],[Befolyt]]</f>
        <v>#VALUE!</v>
      </c>
      <c r="B9621" t="e">
        <f>Table1[[#This Row],[ÜK]]</f>
        <v>#VALUE!</v>
      </c>
      <c r="C9621" s="3" t="e">
        <f>Table1[[#This Row],[Szla]]</f>
        <v>#VALUE!</v>
      </c>
      <c r="D9621" s="6" t="e">
        <f>Table1[[#This Row],[Kelt_hó]]</f>
        <v>#VALUE!</v>
      </c>
      <c r="E9621" t="e">
        <f>Table1[[#This Row],[Vevő]]</f>
        <v>#VALUE!</v>
      </c>
      <c r="F9621" t="e">
        <f>Table1[[#This Row],[Termékkör]]</f>
        <v>#VALUE!</v>
      </c>
      <c r="G9621" s="4" t="e">
        <f>Table1[[#This Row],[SzumElad]]</f>
        <v>#VALUE!</v>
      </c>
      <c r="H9621" s="7" t="e">
        <f>Table1[[#This Row],[Jut_%]]</f>
        <v>#VALUE!</v>
      </c>
      <c r="I9621" s="4" t="e">
        <f>Table1[[#This Row],[Jut]]</f>
        <v>#VALUE!</v>
      </c>
      <c r="J9621" s="4" t="e">
        <f>Table1[[#This Row],[Column1]]</f>
        <v>#VALUE!</v>
      </c>
    </row>
    <row r="9622" spans="1:10" hidden="1" x14ac:dyDescent="0.3">
      <c r="A9622" s="2" t="e">
        <f>Table1[[#This Row],[Befolyt]]</f>
        <v>#VALUE!</v>
      </c>
      <c r="B9622" t="e">
        <f>Table1[[#This Row],[ÜK]]</f>
        <v>#VALUE!</v>
      </c>
      <c r="C9622" s="3" t="e">
        <f>Table1[[#This Row],[Szla]]</f>
        <v>#VALUE!</v>
      </c>
      <c r="D9622" s="6" t="e">
        <f>Table1[[#This Row],[Kelt_hó]]</f>
        <v>#VALUE!</v>
      </c>
      <c r="E9622" t="e">
        <f>Table1[[#This Row],[Vevő]]</f>
        <v>#VALUE!</v>
      </c>
      <c r="F9622" t="e">
        <f>Table1[[#This Row],[Termékkör]]</f>
        <v>#VALUE!</v>
      </c>
      <c r="G9622" s="4" t="e">
        <f>Table1[[#This Row],[SzumElad]]</f>
        <v>#VALUE!</v>
      </c>
      <c r="H9622" s="7" t="e">
        <f>Table1[[#This Row],[Jut_%]]</f>
        <v>#VALUE!</v>
      </c>
      <c r="I9622" s="4" t="e">
        <f>Table1[[#This Row],[Jut]]</f>
        <v>#VALUE!</v>
      </c>
      <c r="J9622" s="4" t="e">
        <f>Table1[[#This Row],[Column1]]</f>
        <v>#VALUE!</v>
      </c>
    </row>
    <row r="9623" spans="1:10" hidden="1" x14ac:dyDescent="0.3">
      <c r="A9623" s="2" t="e">
        <f>Table1[[#This Row],[Befolyt]]</f>
        <v>#VALUE!</v>
      </c>
      <c r="B9623" t="e">
        <f>Table1[[#This Row],[ÜK]]</f>
        <v>#VALUE!</v>
      </c>
      <c r="C9623" s="3" t="e">
        <f>Table1[[#This Row],[Szla]]</f>
        <v>#VALUE!</v>
      </c>
      <c r="D9623" s="6" t="e">
        <f>Table1[[#This Row],[Kelt_hó]]</f>
        <v>#VALUE!</v>
      </c>
      <c r="E9623" t="e">
        <f>Table1[[#This Row],[Vevő]]</f>
        <v>#VALUE!</v>
      </c>
      <c r="F9623" t="e">
        <f>Table1[[#This Row],[Termékkör]]</f>
        <v>#VALUE!</v>
      </c>
      <c r="G9623" s="4" t="e">
        <f>Table1[[#This Row],[SzumElad]]</f>
        <v>#VALUE!</v>
      </c>
      <c r="H9623" s="7" t="e">
        <f>Table1[[#This Row],[Jut_%]]</f>
        <v>#VALUE!</v>
      </c>
      <c r="I9623" s="4" t="e">
        <f>Table1[[#This Row],[Jut]]</f>
        <v>#VALUE!</v>
      </c>
      <c r="J9623" s="4" t="e">
        <f>Table1[[#This Row],[Column1]]</f>
        <v>#VALUE!</v>
      </c>
    </row>
    <row r="9624" spans="1:10" hidden="1" x14ac:dyDescent="0.3">
      <c r="A9624" s="2" t="e">
        <f>Table1[[#This Row],[Befolyt]]</f>
        <v>#VALUE!</v>
      </c>
      <c r="B9624" t="e">
        <f>Table1[[#This Row],[ÜK]]</f>
        <v>#VALUE!</v>
      </c>
      <c r="C9624" s="3" t="e">
        <f>Table1[[#This Row],[Szla]]</f>
        <v>#VALUE!</v>
      </c>
      <c r="D9624" s="6" t="e">
        <f>Table1[[#This Row],[Kelt_hó]]</f>
        <v>#VALUE!</v>
      </c>
      <c r="E9624" t="e">
        <f>Table1[[#This Row],[Vevő]]</f>
        <v>#VALUE!</v>
      </c>
      <c r="F9624" t="e">
        <f>Table1[[#This Row],[Termékkör]]</f>
        <v>#VALUE!</v>
      </c>
      <c r="G9624" s="4" t="e">
        <f>Table1[[#This Row],[SzumElad]]</f>
        <v>#VALUE!</v>
      </c>
      <c r="H9624" s="7" t="e">
        <f>Table1[[#This Row],[Jut_%]]</f>
        <v>#VALUE!</v>
      </c>
      <c r="I9624" s="4" t="e">
        <f>Table1[[#This Row],[Jut]]</f>
        <v>#VALUE!</v>
      </c>
      <c r="J9624" s="4" t="e">
        <f>Table1[[#This Row],[Column1]]</f>
        <v>#VALUE!</v>
      </c>
    </row>
    <row r="9625" spans="1:10" hidden="1" x14ac:dyDescent="0.3">
      <c r="A9625" s="2" t="e">
        <f>Table1[[#This Row],[Befolyt]]</f>
        <v>#VALUE!</v>
      </c>
      <c r="B9625" t="e">
        <f>Table1[[#This Row],[ÜK]]</f>
        <v>#VALUE!</v>
      </c>
      <c r="C9625" s="3" t="e">
        <f>Table1[[#This Row],[Szla]]</f>
        <v>#VALUE!</v>
      </c>
      <c r="D9625" s="6" t="e">
        <f>Table1[[#This Row],[Kelt_hó]]</f>
        <v>#VALUE!</v>
      </c>
      <c r="E9625" t="e">
        <f>Table1[[#This Row],[Vevő]]</f>
        <v>#VALUE!</v>
      </c>
      <c r="F9625" t="e">
        <f>Table1[[#This Row],[Termékkör]]</f>
        <v>#VALUE!</v>
      </c>
      <c r="G9625" s="4" t="e">
        <f>Table1[[#This Row],[SzumElad]]</f>
        <v>#VALUE!</v>
      </c>
      <c r="H9625" s="7" t="e">
        <f>Table1[[#This Row],[Jut_%]]</f>
        <v>#VALUE!</v>
      </c>
      <c r="I9625" s="4" t="e">
        <f>Table1[[#This Row],[Jut]]</f>
        <v>#VALUE!</v>
      </c>
      <c r="J9625" s="4" t="e">
        <f>Table1[[#This Row],[Column1]]</f>
        <v>#VALUE!</v>
      </c>
    </row>
    <row r="9626" spans="1:10" hidden="1" x14ac:dyDescent="0.3">
      <c r="A9626" s="2" t="e">
        <f>Table1[[#This Row],[Befolyt]]</f>
        <v>#VALUE!</v>
      </c>
      <c r="B9626" t="e">
        <f>Table1[[#This Row],[ÜK]]</f>
        <v>#VALUE!</v>
      </c>
      <c r="C9626" s="3" t="e">
        <f>Table1[[#This Row],[Szla]]</f>
        <v>#VALUE!</v>
      </c>
      <c r="D9626" s="6" t="e">
        <f>Table1[[#This Row],[Kelt_hó]]</f>
        <v>#VALUE!</v>
      </c>
      <c r="E9626" t="e">
        <f>Table1[[#This Row],[Vevő]]</f>
        <v>#VALUE!</v>
      </c>
      <c r="F9626" t="e">
        <f>Table1[[#This Row],[Termékkör]]</f>
        <v>#VALUE!</v>
      </c>
      <c r="G9626" s="4" t="e">
        <f>Table1[[#This Row],[SzumElad]]</f>
        <v>#VALUE!</v>
      </c>
      <c r="H9626" s="7" t="e">
        <f>Table1[[#This Row],[Jut_%]]</f>
        <v>#VALUE!</v>
      </c>
      <c r="I9626" s="4" t="e">
        <f>Table1[[#This Row],[Jut]]</f>
        <v>#VALUE!</v>
      </c>
      <c r="J9626" s="4" t="e">
        <f>Table1[[#This Row],[Column1]]</f>
        <v>#VALUE!</v>
      </c>
    </row>
    <row r="9627" spans="1:10" hidden="1" x14ac:dyDescent="0.3">
      <c r="A9627" s="2" t="e">
        <f>Table1[[#This Row],[Befolyt]]</f>
        <v>#VALUE!</v>
      </c>
      <c r="B9627" t="e">
        <f>Table1[[#This Row],[ÜK]]</f>
        <v>#VALUE!</v>
      </c>
      <c r="C9627" s="3" t="e">
        <f>Table1[[#This Row],[Szla]]</f>
        <v>#VALUE!</v>
      </c>
      <c r="D9627" s="6" t="e">
        <f>Table1[[#This Row],[Kelt_hó]]</f>
        <v>#VALUE!</v>
      </c>
      <c r="E9627" t="e">
        <f>Table1[[#This Row],[Vevő]]</f>
        <v>#VALUE!</v>
      </c>
      <c r="F9627" t="e">
        <f>Table1[[#This Row],[Termékkör]]</f>
        <v>#VALUE!</v>
      </c>
      <c r="G9627" s="4" t="e">
        <f>Table1[[#This Row],[SzumElad]]</f>
        <v>#VALUE!</v>
      </c>
      <c r="H9627" s="7" t="e">
        <f>Table1[[#This Row],[Jut_%]]</f>
        <v>#VALUE!</v>
      </c>
      <c r="I9627" s="4" t="e">
        <f>Table1[[#This Row],[Jut]]</f>
        <v>#VALUE!</v>
      </c>
      <c r="J9627" s="4" t="e">
        <f>Table1[[#This Row],[Column1]]</f>
        <v>#VALUE!</v>
      </c>
    </row>
    <row r="9628" spans="1:10" hidden="1" x14ac:dyDescent="0.3">
      <c r="A9628" s="2" t="e">
        <f>Table1[[#This Row],[Befolyt]]</f>
        <v>#VALUE!</v>
      </c>
      <c r="B9628" t="e">
        <f>Table1[[#This Row],[ÜK]]</f>
        <v>#VALUE!</v>
      </c>
      <c r="C9628" s="3" t="e">
        <f>Table1[[#This Row],[Szla]]</f>
        <v>#VALUE!</v>
      </c>
      <c r="D9628" s="6" t="e">
        <f>Table1[[#This Row],[Kelt_hó]]</f>
        <v>#VALUE!</v>
      </c>
      <c r="E9628" t="e">
        <f>Table1[[#This Row],[Vevő]]</f>
        <v>#VALUE!</v>
      </c>
      <c r="F9628" t="e">
        <f>Table1[[#This Row],[Termékkör]]</f>
        <v>#VALUE!</v>
      </c>
      <c r="G9628" s="4" t="e">
        <f>Table1[[#This Row],[SzumElad]]</f>
        <v>#VALUE!</v>
      </c>
      <c r="H9628" s="7" t="e">
        <f>Table1[[#This Row],[Jut_%]]</f>
        <v>#VALUE!</v>
      </c>
      <c r="I9628" s="4" t="e">
        <f>Table1[[#This Row],[Jut]]</f>
        <v>#VALUE!</v>
      </c>
      <c r="J9628" s="4" t="e">
        <f>Table1[[#This Row],[Column1]]</f>
        <v>#VALUE!</v>
      </c>
    </row>
    <row r="9629" spans="1:10" hidden="1" x14ac:dyDescent="0.3">
      <c r="A9629" s="2" t="e">
        <f>Table1[[#This Row],[Befolyt]]</f>
        <v>#VALUE!</v>
      </c>
      <c r="B9629" t="e">
        <f>Table1[[#This Row],[ÜK]]</f>
        <v>#VALUE!</v>
      </c>
      <c r="C9629" s="3" t="e">
        <f>Table1[[#This Row],[Szla]]</f>
        <v>#VALUE!</v>
      </c>
      <c r="D9629" s="6" t="e">
        <f>Table1[[#This Row],[Kelt_hó]]</f>
        <v>#VALUE!</v>
      </c>
      <c r="E9629" t="e">
        <f>Table1[[#This Row],[Vevő]]</f>
        <v>#VALUE!</v>
      </c>
      <c r="F9629" t="e">
        <f>Table1[[#This Row],[Termékkör]]</f>
        <v>#VALUE!</v>
      </c>
      <c r="G9629" s="4" t="e">
        <f>Table1[[#This Row],[SzumElad]]</f>
        <v>#VALUE!</v>
      </c>
      <c r="H9629" s="7" t="e">
        <f>Table1[[#This Row],[Jut_%]]</f>
        <v>#VALUE!</v>
      </c>
      <c r="I9629" s="4" t="e">
        <f>Table1[[#This Row],[Jut]]</f>
        <v>#VALUE!</v>
      </c>
      <c r="J9629" s="4" t="e">
        <f>Table1[[#This Row],[Column1]]</f>
        <v>#VALUE!</v>
      </c>
    </row>
    <row r="9630" spans="1:10" hidden="1" x14ac:dyDescent="0.3">
      <c r="A9630" s="2" t="e">
        <f>Table1[[#This Row],[Befolyt]]</f>
        <v>#VALUE!</v>
      </c>
      <c r="B9630" t="e">
        <f>Table1[[#This Row],[ÜK]]</f>
        <v>#VALUE!</v>
      </c>
      <c r="C9630" s="3" t="e">
        <f>Table1[[#This Row],[Szla]]</f>
        <v>#VALUE!</v>
      </c>
      <c r="D9630" s="6" t="e">
        <f>Table1[[#This Row],[Kelt_hó]]</f>
        <v>#VALUE!</v>
      </c>
      <c r="E9630" t="e">
        <f>Table1[[#This Row],[Vevő]]</f>
        <v>#VALUE!</v>
      </c>
      <c r="F9630" t="e">
        <f>Table1[[#This Row],[Termékkör]]</f>
        <v>#VALUE!</v>
      </c>
      <c r="G9630" s="4" t="e">
        <f>Table1[[#This Row],[SzumElad]]</f>
        <v>#VALUE!</v>
      </c>
      <c r="H9630" s="7" t="e">
        <f>Table1[[#This Row],[Jut_%]]</f>
        <v>#VALUE!</v>
      </c>
      <c r="I9630" s="4" t="e">
        <f>Table1[[#This Row],[Jut]]</f>
        <v>#VALUE!</v>
      </c>
      <c r="J9630" s="4" t="e">
        <f>Table1[[#This Row],[Column1]]</f>
        <v>#VALUE!</v>
      </c>
    </row>
    <row r="9631" spans="1:10" hidden="1" x14ac:dyDescent="0.3">
      <c r="A9631" s="2" t="e">
        <f>Table1[[#This Row],[Befolyt]]</f>
        <v>#VALUE!</v>
      </c>
      <c r="B9631" t="e">
        <f>Table1[[#This Row],[ÜK]]</f>
        <v>#VALUE!</v>
      </c>
      <c r="C9631" s="3" t="e">
        <f>Table1[[#This Row],[Szla]]</f>
        <v>#VALUE!</v>
      </c>
      <c r="D9631" s="6" t="e">
        <f>Table1[[#This Row],[Kelt_hó]]</f>
        <v>#VALUE!</v>
      </c>
      <c r="E9631" t="e">
        <f>Table1[[#This Row],[Vevő]]</f>
        <v>#VALUE!</v>
      </c>
      <c r="F9631" t="e">
        <f>Table1[[#This Row],[Termékkör]]</f>
        <v>#VALUE!</v>
      </c>
      <c r="G9631" s="4" t="e">
        <f>Table1[[#This Row],[SzumElad]]</f>
        <v>#VALUE!</v>
      </c>
      <c r="H9631" s="7" t="e">
        <f>Table1[[#This Row],[Jut_%]]</f>
        <v>#VALUE!</v>
      </c>
      <c r="I9631" s="4" t="e">
        <f>Table1[[#This Row],[Jut]]</f>
        <v>#VALUE!</v>
      </c>
      <c r="J9631" s="4" t="e">
        <f>Table1[[#This Row],[Column1]]</f>
        <v>#VALUE!</v>
      </c>
    </row>
    <row r="9632" spans="1:10" hidden="1" x14ac:dyDescent="0.3">
      <c r="A9632" s="2" t="e">
        <f>Table1[[#This Row],[Befolyt]]</f>
        <v>#VALUE!</v>
      </c>
      <c r="B9632" t="e">
        <f>Table1[[#This Row],[ÜK]]</f>
        <v>#VALUE!</v>
      </c>
      <c r="C9632" s="3" t="e">
        <f>Table1[[#This Row],[Szla]]</f>
        <v>#VALUE!</v>
      </c>
      <c r="D9632" s="6" t="e">
        <f>Table1[[#This Row],[Kelt_hó]]</f>
        <v>#VALUE!</v>
      </c>
      <c r="E9632" t="e">
        <f>Table1[[#This Row],[Vevő]]</f>
        <v>#VALUE!</v>
      </c>
      <c r="F9632" t="e">
        <f>Table1[[#This Row],[Termékkör]]</f>
        <v>#VALUE!</v>
      </c>
      <c r="G9632" s="4" t="e">
        <f>Table1[[#This Row],[SzumElad]]</f>
        <v>#VALUE!</v>
      </c>
      <c r="H9632" s="7" t="e">
        <f>Table1[[#This Row],[Jut_%]]</f>
        <v>#VALUE!</v>
      </c>
      <c r="I9632" s="4" t="e">
        <f>Table1[[#This Row],[Jut]]</f>
        <v>#VALUE!</v>
      </c>
      <c r="J9632" s="4" t="e">
        <f>Table1[[#This Row],[Column1]]</f>
        <v>#VALUE!</v>
      </c>
    </row>
    <row r="9633" spans="1:10" hidden="1" x14ac:dyDescent="0.3">
      <c r="A9633" s="2" t="e">
        <f>Table1[[#This Row],[Befolyt]]</f>
        <v>#VALUE!</v>
      </c>
      <c r="B9633" t="e">
        <f>Table1[[#This Row],[ÜK]]</f>
        <v>#VALUE!</v>
      </c>
      <c r="C9633" s="3" t="e">
        <f>Table1[[#This Row],[Szla]]</f>
        <v>#VALUE!</v>
      </c>
      <c r="D9633" s="6" t="e">
        <f>Table1[[#This Row],[Kelt_hó]]</f>
        <v>#VALUE!</v>
      </c>
      <c r="E9633" t="e">
        <f>Table1[[#This Row],[Vevő]]</f>
        <v>#VALUE!</v>
      </c>
      <c r="F9633" t="e">
        <f>Table1[[#This Row],[Termékkör]]</f>
        <v>#VALUE!</v>
      </c>
      <c r="G9633" s="4" t="e">
        <f>Table1[[#This Row],[SzumElad]]</f>
        <v>#VALUE!</v>
      </c>
      <c r="H9633" s="7" t="e">
        <f>Table1[[#This Row],[Jut_%]]</f>
        <v>#VALUE!</v>
      </c>
      <c r="I9633" s="4" t="e">
        <f>Table1[[#This Row],[Jut]]</f>
        <v>#VALUE!</v>
      </c>
      <c r="J9633" s="4" t="e">
        <f>Table1[[#This Row],[Column1]]</f>
        <v>#VALUE!</v>
      </c>
    </row>
    <row r="9634" spans="1:10" hidden="1" x14ac:dyDescent="0.3">
      <c r="A9634" s="2" t="e">
        <f>Table1[[#This Row],[Befolyt]]</f>
        <v>#VALUE!</v>
      </c>
      <c r="B9634" t="e">
        <f>Table1[[#This Row],[ÜK]]</f>
        <v>#VALUE!</v>
      </c>
      <c r="C9634" s="3" t="e">
        <f>Table1[[#This Row],[Szla]]</f>
        <v>#VALUE!</v>
      </c>
      <c r="D9634" s="6" t="e">
        <f>Table1[[#This Row],[Kelt_hó]]</f>
        <v>#VALUE!</v>
      </c>
      <c r="E9634" t="e">
        <f>Table1[[#This Row],[Vevő]]</f>
        <v>#VALUE!</v>
      </c>
      <c r="F9634" t="e">
        <f>Table1[[#This Row],[Termékkör]]</f>
        <v>#VALUE!</v>
      </c>
      <c r="G9634" s="4" t="e">
        <f>Table1[[#This Row],[SzumElad]]</f>
        <v>#VALUE!</v>
      </c>
      <c r="H9634" s="7" t="e">
        <f>Table1[[#This Row],[Jut_%]]</f>
        <v>#VALUE!</v>
      </c>
      <c r="I9634" s="4" t="e">
        <f>Table1[[#This Row],[Jut]]</f>
        <v>#VALUE!</v>
      </c>
      <c r="J9634" s="4" t="e">
        <f>Table1[[#This Row],[Column1]]</f>
        <v>#VALUE!</v>
      </c>
    </row>
    <row r="9635" spans="1:10" hidden="1" x14ac:dyDescent="0.3">
      <c r="A9635" s="2" t="e">
        <f>Table1[[#This Row],[Befolyt]]</f>
        <v>#VALUE!</v>
      </c>
      <c r="B9635" t="e">
        <f>Table1[[#This Row],[ÜK]]</f>
        <v>#VALUE!</v>
      </c>
      <c r="C9635" s="3" t="e">
        <f>Table1[[#This Row],[Szla]]</f>
        <v>#VALUE!</v>
      </c>
      <c r="D9635" s="6" t="e">
        <f>Table1[[#This Row],[Kelt_hó]]</f>
        <v>#VALUE!</v>
      </c>
      <c r="E9635" t="e">
        <f>Table1[[#This Row],[Vevő]]</f>
        <v>#VALUE!</v>
      </c>
      <c r="F9635" t="e">
        <f>Table1[[#This Row],[Termékkör]]</f>
        <v>#VALUE!</v>
      </c>
      <c r="G9635" s="4" t="e">
        <f>Table1[[#This Row],[SzumElad]]</f>
        <v>#VALUE!</v>
      </c>
      <c r="H9635" s="7" t="e">
        <f>Table1[[#This Row],[Jut_%]]</f>
        <v>#VALUE!</v>
      </c>
      <c r="I9635" s="4" t="e">
        <f>Table1[[#This Row],[Jut]]</f>
        <v>#VALUE!</v>
      </c>
      <c r="J9635" s="4" t="e">
        <f>Table1[[#This Row],[Column1]]</f>
        <v>#VALUE!</v>
      </c>
    </row>
    <row r="9636" spans="1:10" hidden="1" x14ac:dyDescent="0.3">
      <c r="A9636" s="2" t="e">
        <f>Table1[[#This Row],[Befolyt]]</f>
        <v>#VALUE!</v>
      </c>
      <c r="B9636" t="e">
        <f>Table1[[#This Row],[ÜK]]</f>
        <v>#VALUE!</v>
      </c>
      <c r="C9636" s="3" t="e">
        <f>Table1[[#This Row],[Szla]]</f>
        <v>#VALUE!</v>
      </c>
      <c r="D9636" s="6" t="e">
        <f>Table1[[#This Row],[Kelt_hó]]</f>
        <v>#VALUE!</v>
      </c>
      <c r="E9636" t="e">
        <f>Table1[[#This Row],[Vevő]]</f>
        <v>#VALUE!</v>
      </c>
      <c r="F9636" t="e">
        <f>Table1[[#This Row],[Termékkör]]</f>
        <v>#VALUE!</v>
      </c>
      <c r="G9636" s="4" t="e">
        <f>Table1[[#This Row],[SzumElad]]</f>
        <v>#VALUE!</v>
      </c>
      <c r="H9636" s="7" t="e">
        <f>Table1[[#This Row],[Jut_%]]</f>
        <v>#VALUE!</v>
      </c>
      <c r="I9636" s="4" t="e">
        <f>Table1[[#This Row],[Jut]]</f>
        <v>#VALUE!</v>
      </c>
      <c r="J9636" s="4" t="e">
        <f>Table1[[#This Row],[Column1]]</f>
        <v>#VALUE!</v>
      </c>
    </row>
    <row r="9637" spans="1:10" hidden="1" x14ac:dyDescent="0.3">
      <c r="A9637" s="2" t="e">
        <f>Table1[[#This Row],[Befolyt]]</f>
        <v>#VALUE!</v>
      </c>
      <c r="B9637" t="e">
        <f>Table1[[#This Row],[ÜK]]</f>
        <v>#VALUE!</v>
      </c>
      <c r="C9637" s="3" t="e">
        <f>Table1[[#This Row],[Szla]]</f>
        <v>#VALUE!</v>
      </c>
      <c r="D9637" s="6" t="e">
        <f>Table1[[#This Row],[Kelt_hó]]</f>
        <v>#VALUE!</v>
      </c>
      <c r="E9637" t="e">
        <f>Table1[[#This Row],[Vevő]]</f>
        <v>#VALUE!</v>
      </c>
      <c r="F9637" t="e">
        <f>Table1[[#This Row],[Termékkör]]</f>
        <v>#VALUE!</v>
      </c>
      <c r="G9637" s="4" t="e">
        <f>Table1[[#This Row],[SzumElad]]</f>
        <v>#VALUE!</v>
      </c>
      <c r="H9637" s="7" t="e">
        <f>Table1[[#This Row],[Jut_%]]</f>
        <v>#VALUE!</v>
      </c>
      <c r="I9637" s="4" t="e">
        <f>Table1[[#This Row],[Jut]]</f>
        <v>#VALUE!</v>
      </c>
      <c r="J9637" s="4" t="e">
        <f>Table1[[#This Row],[Column1]]</f>
        <v>#VALUE!</v>
      </c>
    </row>
    <row r="9638" spans="1:10" hidden="1" x14ac:dyDescent="0.3">
      <c r="A9638" s="2" t="e">
        <f>Table1[[#This Row],[Befolyt]]</f>
        <v>#VALUE!</v>
      </c>
      <c r="B9638" t="e">
        <f>Table1[[#This Row],[ÜK]]</f>
        <v>#VALUE!</v>
      </c>
      <c r="C9638" s="3" t="e">
        <f>Table1[[#This Row],[Szla]]</f>
        <v>#VALUE!</v>
      </c>
      <c r="D9638" s="6" t="e">
        <f>Table1[[#This Row],[Kelt_hó]]</f>
        <v>#VALUE!</v>
      </c>
      <c r="E9638" t="e">
        <f>Table1[[#This Row],[Vevő]]</f>
        <v>#VALUE!</v>
      </c>
      <c r="F9638" t="e">
        <f>Table1[[#This Row],[Termékkör]]</f>
        <v>#VALUE!</v>
      </c>
      <c r="G9638" s="4" t="e">
        <f>Table1[[#This Row],[SzumElad]]</f>
        <v>#VALUE!</v>
      </c>
      <c r="H9638" s="7" t="e">
        <f>Table1[[#This Row],[Jut_%]]</f>
        <v>#VALUE!</v>
      </c>
      <c r="I9638" s="4" t="e">
        <f>Table1[[#This Row],[Jut]]</f>
        <v>#VALUE!</v>
      </c>
      <c r="J9638" s="4" t="e">
        <f>Table1[[#This Row],[Column1]]</f>
        <v>#VALUE!</v>
      </c>
    </row>
    <row r="9639" spans="1:10" hidden="1" x14ac:dyDescent="0.3">
      <c r="A9639" s="2" t="e">
        <f>Table1[[#This Row],[Befolyt]]</f>
        <v>#VALUE!</v>
      </c>
      <c r="B9639" t="e">
        <f>Table1[[#This Row],[ÜK]]</f>
        <v>#VALUE!</v>
      </c>
      <c r="C9639" s="3" t="e">
        <f>Table1[[#This Row],[Szla]]</f>
        <v>#VALUE!</v>
      </c>
      <c r="D9639" s="6" t="e">
        <f>Table1[[#This Row],[Kelt_hó]]</f>
        <v>#VALUE!</v>
      </c>
      <c r="E9639" t="e">
        <f>Table1[[#This Row],[Vevő]]</f>
        <v>#VALUE!</v>
      </c>
      <c r="F9639" t="e">
        <f>Table1[[#This Row],[Termékkör]]</f>
        <v>#VALUE!</v>
      </c>
      <c r="G9639" s="4" t="e">
        <f>Table1[[#This Row],[SzumElad]]</f>
        <v>#VALUE!</v>
      </c>
      <c r="H9639" s="7" t="e">
        <f>Table1[[#This Row],[Jut_%]]</f>
        <v>#VALUE!</v>
      </c>
      <c r="I9639" s="4" t="e">
        <f>Table1[[#This Row],[Jut]]</f>
        <v>#VALUE!</v>
      </c>
      <c r="J9639" s="4" t="e">
        <f>Table1[[#This Row],[Column1]]</f>
        <v>#VALUE!</v>
      </c>
    </row>
    <row r="9640" spans="1:10" hidden="1" x14ac:dyDescent="0.3">
      <c r="A9640" s="2" t="e">
        <f>Table1[[#This Row],[Befolyt]]</f>
        <v>#VALUE!</v>
      </c>
      <c r="B9640" t="e">
        <f>Table1[[#This Row],[ÜK]]</f>
        <v>#VALUE!</v>
      </c>
      <c r="C9640" s="3" t="e">
        <f>Table1[[#This Row],[Szla]]</f>
        <v>#VALUE!</v>
      </c>
      <c r="D9640" s="6" t="e">
        <f>Table1[[#This Row],[Kelt_hó]]</f>
        <v>#VALUE!</v>
      </c>
      <c r="E9640" t="e">
        <f>Table1[[#This Row],[Vevő]]</f>
        <v>#VALUE!</v>
      </c>
      <c r="F9640" t="e">
        <f>Table1[[#This Row],[Termékkör]]</f>
        <v>#VALUE!</v>
      </c>
      <c r="G9640" s="4" t="e">
        <f>Table1[[#This Row],[SzumElad]]</f>
        <v>#VALUE!</v>
      </c>
      <c r="H9640" s="7" t="e">
        <f>Table1[[#This Row],[Jut_%]]</f>
        <v>#VALUE!</v>
      </c>
      <c r="I9640" s="4" t="e">
        <f>Table1[[#This Row],[Jut]]</f>
        <v>#VALUE!</v>
      </c>
      <c r="J9640" s="4" t="e">
        <f>Table1[[#This Row],[Column1]]</f>
        <v>#VALUE!</v>
      </c>
    </row>
    <row r="9641" spans="1:10" hidden="1" x14ac:dyDescent="0.3">
      <c r="A9641" s="2" t="e">
        <f>Table1[[#This Row],[Befolyt]]</f>
        <v>#VALUE!</v>
      </c>
      <c r="B9641" t="e">
        <f>Table1[[#This Row],[ÜK]]</f>
        <v>#VALUE!</v>
      </c>
      <c r="C9641" s="3" t="e">
        <f>Table1[[#This Row],[Szla]]</f>
        <v>#VALUE!</v>
      </c>
      <c r="D9641" s="6" t="e">
        <f>Table1[[#This Row],[Kelt_hó]]</f>
        <v>#VALUE!</v>
      </c>
      <c r="E9641" t="e">
        <f>Table1[[#This Row],[Vevő]]</f>
        <v>#VALUE!</v>
      </c>
      <c r="F9641" t="e">
        <f>Table1[[#This Row],[Termékkör]]</f>
        <v>#VALUE!</v>
      </c>
      <c r="G9641" s="4" t="e">
        <f>Table1[[#This Row],[SzumElad]]</f>
        <v>#VALUE!</v>
      </c>
      <c r="H9641" s="7" t="e">
        <f>Table1[[#This Row],[Jut_%]]</f>
        <v>#VALUE!</v>
      </c>
      <c r="I9641" s="4" t="e">
        <f>Table1[[#This Row],[Jut]]</f>
        <v>#VALUE!</v>
      </c>
      <c r="J9641" s="4" t="e">
        <f>Table1[[#This Row],[Column1]]</f>
        <v>#VALUE!</v>
      </c>
    </row>
    <row r="9642" spans="1:10" hidden="1" x14ac:dyDescent="0.3">
      <c r="A9642" s="2" t="e">
        <f>Table1[[#This Row],[Befolyt]]</f>
        <v>#VALUE!</v>
      </c>
      <c r="B9642" t="e">
        <f>Table1[[#This Row],[ÜK]]</f>
        <v>#VALUE!</v>
      </c>
      <c r="C9642" s="3" t="e">
        <f>Table1[[#This Row],[Szla]]</f>
        <v>#VALUE!</v>
      </c>
      <c r="D9642" s="6" t="e">
        <f>Table1[[#This Row],[Kelt_hó]]</f>
        <v>#VALUE!</v>
      </c>
      <c r="E9642" t="e">
        <f>Table1[[#This Row],[Vevő]]</f>
        <v>#VALUE!</v>
      </c>
      <c r="F9642" t="e">
        <f>Table1[[#This Row],[Termékkör]]</f>
        <v>#VALUE!</v>
      </c>
      <c r="G9642" s="4" t="e">
        <f>Table1[[#This Row],[SzumElad]]</f>
        <v>#VALUE!</v>
      </c>
      <c r="H9642" s="7" t="e">
        <f>Table1[[#This Row],[Jut_%]]</f>
        <v>#VALUE!</v>
      </c>
      <c r="I9642" s="4" t="e">
        <f>Table1[[#This Row],[Jut]]</f>
        <v>#VALUE!</v>
      </c>
      <c r="J9642" s="4" t="e">
        <f>Table1[[#This Row],[Column1]]</f>
        <v>#VALUE!</v>
      </c>
    </row>
    <row r="9643" spans="1:10" hidden="1" x14ac:dyDescent="0.3">
      <c r="A9643" s="2" t="e">
        <f>Table1[[#This Row],[Befolyt]]</f>
        <v>#VALUE!</v>
      </c>
      <c r="B9643" t="e">
        <f>Table1[[#This Row],[ÜK]]</f>
        <v>#VALUE!</v>
      </c>
      <c r="C9643" s="3" t="e">
        <f>Table1[[#This Row],[Szla]]</f>
        <v>#VALUE!</v>
      </c>
      <c r="D9643" s="6" t="e">
        <f>Table1[[#This Row],[Kelt_hó]]</f>
        <v>#VALUE!</v>
      </c>
      <c r="E9643" t="e">
        <f>Table1[[#This Row],[Vevő]]</f>
        <v>#VALUE!</v>
      </c>
      <c r="F9643" t="e">
        <f>Table1[[#This Row],[Termékkör]]</f>
        <v>#VALUE!</v>
      </c>
      <c r="G9643" s="4" t="e">
        <f>Table1[[#This Row],[SzumElad]]</f>
        <v>#VALUE!</v>
      </c>
      <c r="H9643" s="7" t="e">
        <f>Table1[[#This Row],[Jut_%]]</f>
        <v>#VALUE!</v>
      </c>
      <c r="I9643" s="4" t="e">
        <f>Table1[[#This Row],[Jut]]</f>
        <v>#VALUE!</v>
      </c>
      <c r="J9643" s="4" t="e">
        <f>Table1[[#This Row],[Column1]]</f>
        <v>#VALUE!</v>
      </c>
    </row>
    <row r="9644" spans="1:10" hidden="1" x14ac:dyDescent="0.3">
      <c r="A9644" s="2" t="e">
        <f>Table1[[#This Row],[Befolyt]]</f>
        <v>#VALUE!</v>
      </c>
      <c r="B9644" t="e">
        <f>Table1[[#This Row],[ÜK]]</f>
        <v>#VALUE!</v>
      </c>
      <c r="C9644" s="3" t="e">
        <f>Table1[[#This Row],[Szla]]</f>
        <v>#VALUE!</v>
      </c>
      <c r="D9644" s="6" t="e">
        <f>Table1[[#This Row],[Kelt_hó]]</f>
        <v>#VALUE!</v>
      </c>
      <c r="E9644" t="e">
        <f>Table1[[#This Row],[Vevő]]</f>
        <v>#VALUE!</v>
      </c>
      <c r="F9644" t="e">
        <f>Table1[[#This Row],[Termékkör]]</f>
        <v>#VALUE!</v>
      </c>
      <c r="G9644" s="4" t="e">
        <f>Table1[[#This Row],[SzumElad]]</f>
        <v>#VALUE!</v>
      </c>
      <c r="H9644" s="7" t="e">
        <f>Table1[[#This Row],[Jut_%]]</f>
        <v>#VALUE!</v>
      </c>
      <c r="I9644" s="4" t="e">
        <f>Table1[[#This Row],[Jut]]</f>
        <v>#VALUE!</v>
      </c>
      <c r="J9644" s="4" t="e">
        <f>Table1[[#This Row],[Column1]]</f>
        <v>#VALUE!</v>
      </c>
    </row>
    <row r="9645" spans="1:10" hidden="1" x14ac:dyDescent="0.3">
      <c r="A9645" s="2" t="e">
        <f>Table1[[#This Row],[Befolyt]]</f>
        <v>#VALUE!</v>
      </c>
      <c r="B9645" t="e">
        <f>Table1[[#This Row],[ÜK]]</f>
        <v>#VALUE!</v>
      </c>
      <c r="C9645" s="3" t="e">
        <f>Table1[[#This Row],[Szla]]</f>
        <v>#VALUE!</v>
      </c>
      <c r="D9645" s="6" t="e">
        <f>Table1[[#This Row],[Kelt_hó]]</f>
        <v>#VALUE!</v>
      </c>
      <c r="E9645" t="e">
        <f>Table1[[#This Row],[Vevő]]</f>
        <v>#VALUE!</v>
      </c>
      <c r="F9645" t="e">
        <f>Table1[[#This Row],[Termékkör]]</f>
        <v>#VALUE!</v>
      </c>
      <c r="G9645" s="4" t="e">
        <f>Table1[[#This Row],[SzumElad]]</f>
        <v>#VALUE!</v>
      </c>
      <c r="H9645" s="7" t="e">
        <f>Table1[[#This Row],[Jut_%]]</f>
        <v>#VALUE!</v>
      </c>
      <c r="I9645" s="4" t="e">
        <f>Table1[[#This Row],[Jut]]</f>
        <v>#VALUE!</v>
      </c>
      <c r="J9645" s="4" t="e">
        <f>Table1[[#This Row],[Column1]]</f>
        <v>#VALUE!</v>
      </c>
    </row>
    <row r="9646" spans="1:10" hidden="1" x14ac:dyDescent="0.3">
      <c r="A9646" s="2" t="e">
        <f>Table1[[#This Row],[Befolyt]]</f>
        <v>#VALUE!</v>
      </c>
      <c r="B9646" t="e">
        <f>Table1[[#This Row],[ÜK]]</f>
        <v>#VALUE!</v>
      </c>
      <c r="C9646" s="3" t="e">
        <f>Table1[[#This Row],[Szla]]</f>
        <v>#VALUE!</v>
      </c>
      <c r="D9646" s="6" t="e">
        <f>Table1[[#This Row],[Kelt_hó]]</f>
        <v>#VALUE!</v>
      </c>
      <c r="E9646" t="e">
        <f>Table1[[#This Row],[Vevő]]</f>
        <v>#VALUE!</v>
      </c>
      <c r="F9646" t="e">
        <f>Table1[[#This Row],[Termékkör]]</f>
        <v>#VALUE!</v>
      </c>
      <c r="G9646" s="4" t="e">
        <f>Table1[[#This Row],[SzumElad]]</f>
        <v>#VALUE!</v>
      </c>
      <c r="H9646" s="7" t="e">
        <f>Table1[[#This Row],[Jut_%]]</f>
        <v>#VALUE!</v>
      </c>
      <c r="I9646" s="4" t="e">
        <f>Table1[[#This Row],[Jut]]</f>
        <v>#VALUE!</v>
      </c>
      <c r="J9646" s="4" t="e">
        <f>Table1[[#This Row],[Column1]]</f>
        <v>#VALUE!</v>
      </c>
    </row>
    <row r="9647" spans="1:10" hidden="1" x14ac:dyDescent="0.3">
      <c r="A9647" s="2" t="e">
        <f>Table1[[#This Row],[Befolyt]]</f>
        <v>#VALUE!</v>
      </c>
      <c r="B9647" t="e">
        <f>Table1[[#This Row],[ÜK]]</f>
        <v>#VALUE!</v>
      </c>
      <c r="C9647" s="3" t="e">
        <f>Table1[[#This Row],[Szla]]</f>
        <v>#VALUE!</v>
      </c>
      <c r="D9647" s="6" t="e">
        <f>Table1[[#This Row],[Kelt_hó]]</f>
        <v>#VALUE!</v>
      </c>
      <c r="E9647" t="e">
        <f>Table1[[#This Row],[Vevő]]</f>
        <v>#VALUE!</v>
      </c>
      <c r="F9647" t="e">
        <f>Table1[[#This Row],[Termékkör]]</f>
        <v>#VALUE!</v>
      </c>
      <c r="G9647" s="4" t="e">
        <f>Table1[[#This Row],[SzumElad]]</f>
        <v>#VALUE!</v>
      </c>
      <c r="H9647" s="7" t="e">
        <f>Table1[[#This Row],[Jut_%]]</f>
        <v>#VALUE!</v>
      </c>
      <c r="I9647" s="4" t="e">
        <f>Table1[[#This Row],[Jut]]</f>
        <v>#VALUE!</v>
      </c>
      <c r="J9647" s="4" t="e">
        <f>Table1[[#This Row],[Column1]]</f>
        <v>#VALUE!</v>
      </c>
    </row>
    <row r="9648" spans="1:10" hidden="1" x14ac:dyDescent="0.3">
      <c r="A9648" s="2" t="e">
        <f>Table1[[#This Row],[Befolyt]]</f>
        <v>#VALUE!</v>
      </c>
      <c r="B9648" t="e">
        <f>Table1[[#This Row],[ÜK]]</f>
        <v>#VALUE!</v>
      </c>
      <c r="C9648" s="3" t="e">
        <f>Table1[[#This Row],[Szla]]</f>
        <v>#VALUE!</v>
      </c>
      <c r="D9648" s="6" t="e">
        <f>Table1[[#This Row],[Kelt_hó]]</f>
        <v>#VALUE!</v>
      </c>
      <c r="E9648" t="e">
        <f>Table1[[#This Row],[Vevő]]</f>
        <v>#VALUE!</v>
      </c>
      <c r="F9648" t="e">
        <f>Table1[[#This Row],[Termékkör]]</f>
        <v>#VALUE!</v>
      </c>
      <c r="G9648" s="4" t="e">
        <f>Table1[[#This Row],[SzumElad]]</f>
        <v>#VALUE!</v>
      </c>
      <c r="H9648" s="7" t="e">
        <f>Table1[[#This Row],[Jut_%]]</f>
        <v>#VALUE!</v>
      </c>
      <c r="I9648" s="4" t="e">
        <f>Table1[[#This Row],[Jut]]</f>
        <v>#VALUE!</v>
      </c>
      <c r="J9648" s="4" t="e">
        <f>Table1[[#This Row],[Column1]]</f>
        <v>#VALUE!</v>
      </c>
    </row>
    <row r="9649" spans="1:10" hidden="1" x14ac:dyDescent="0.3">
      <c r="A9649" s="2" t="e">
        <f>Table1[[#This Row],[Befolyt]]</f>
        <v>#VALUE!</v>
      </c>
      <c r="B9649" t="e">
        <f>Table1[[#This Row],[ÜK]]</f>
        <v>#VALUE!</v>
      </c>
      <c r="C9649" s="3" t="e">
        <f>Table1[[#This Row],[Szla]]</f>
        <v>#VALUE!</v>
      </c>
      <c r="D9649" s="6" t="e">
        <f>Table1[[#This Row],[Kelt_hó]]</f>
        <v>#VALUE!</v>
      </c>
      <c r="E9649" t="e">
        <f>Table1[[#This Row],[Vevő]]</f>
        <v>#VALUE!</v>
      </c>
      <c r="F9649" t="e">
        <f>Table1[[#This Row],[Termékkör]]</f>
        <v>#VALUE!</v>
      </c>
      <c r="G9649" s="4" t="e">
        <f>Table1[[#This Row],[SzumElad]]</f>
        <v>#VALUE!</v>
      </c>
      <c r="H9649" s="7" t="e">
        <f>Table1[[#This Row],[Jut_%]]</f>
        <v>#VALUE!</v>
      </c>
      <c r="I9649" s="4" t="e">
        <f>Table1[[#This Row],[Jut]]</f>
        <v>#VALUE!</v>
      </c>
      <c r="J9649" s="4" t="e">
        <f>Table1[[#This Row],[Column1]]</f>
        <v>#VALUE!</v>
      </c>
    </row>
    <row r="9650" spans="1:10" hidden="1" x14ac:dyDescent="0.3">
      <c r="A9650" s="2" t="e">
        <f>Table1[[#This Row],[Befolyt]]</f>
        <v>#VALUE!</v>
      </c>
      <c r="B9650" t="e">
        <f>Table1[[#This Row],[ÜK]]</f>
        <v>#VALUE!</v>
      </c>
      <c r="C9650" s="3" t="e">
        <f>Table1[[#This Row],[Szla]]</f>
        <v>#VALUE!</v>
      </c>
      <c r="D9650" s="6" t="e">
        <f>Table1[[#This Row],[Kelt_hó]]</f>
        <v>#VALUE!</v>
      </c>
      <c r="E9650" t="e">
        <f>Table1[[#This Row],[Vevő]]</f>
        <v>#VALUE!</v>
      </c>
      <c r="F9650" t="e">
        <f>Table1[[#This Row],[Termékkör]]</f>
        <v>#VALUE!</v>
      </c>
      <c r="G9650" s="4" t="e">
        <f>Table1[[#This Row],[SzumElad]]</f>
        <v>#VALUE!</v>
      </c>
      <c r="H9650" s="7" t="e">
        <f>Table1[[#This Row],[Jut_%]]</f>
        <v>#VALUE!</v>
      </c>
      <c r="I9650" s="4" t="e">
        <f>Table1[[#This Row],[Jut]]</f>
        <v>#VALUE!</v>
      </c>
      <c r="J9650" s="4" t="e">
        <f>Table1[[#This Row],[Column1]]</f>
        <v>#VALUE!</v>
      </c>
    </row>
    <row r="9651" spans="1:10" hidden="1" x14ac:dyDescent="0.3">
      <c r="A9651" s="2" t="e">
        <f>Table1[[#This Row],[Befolyt]]</f>
        <v>#VALUE!</v>
      </c>
      <c r="B9651" t="e">
        <f>Table1[[#This Row],[ÜK]]</f>
        <v>#VALUE!</v>
      </c>
      <c r="C9651" s="3" t="e">
        <f>Table1[[#This Row],[Szla]]</f>
        <v>#VALUE!</v>
      </c>
      <c r="D9651" s="6" t="e">
        <f>Table1[[#This Row],[Kelt_hó]]</f>
        <v>#VALUE!</v>
      </c>
      <c r="E9651" t="e">
        <f>Table1[[#This Row],[Vevő]]</f>
        <v>#VALUE!</v>
      </c>
      <c r="F9651" t="e">
        <f>Table1[[#This Row],[Termékkör]]</f>
        <v>#VALUE!</v>
      </c>
      <c r="G9651" s="4" t="e">
        <f>Table1[[#This Row],[SzumElad]]</f>
        <v>#VALUE!</v>
      </c>
      <c r="H9651" s="7" t="e">
        <f>Table1[[#This Row],[Jut_%]]</f>
        <v>#VALUE!</v>
      </c>
      <c r="I9651" s="4" t="e">
        <f>Table1[[#This Row],[Jut]]</f>
        <v>#VALUE!</v>
      </c>
      <c r="J9651" s="4" t="e">
        <f>Table1[[#This Row],[Column1]]</f>
        <v>#VALUE!</v>
      </c>
    </row>
    <row r="9652" spans="1:10" hidden="1" x14ac:dyDescent="0.3">
      <c r="A9652" s="2" t="e">
        <f>Table1[[#This Row],[Befolyt]]</f>
        <v>#VALUE!</v>
      </c>
      <c r="B9652" t="e">
        <f>Table1[[#This Row],[ÜK]]</f>
        <v>#VALUE!</v>
      </c>
      <c r="C9652" s="3" t="e">
        <f>Table1[[#This Row],[Szla]]</f>
        <v>#VALUE!</v>
      </c>
      <c r="D9652" s="6" t="e">
        <f>Table1[[#This Row],[Kelt_hó]]</f>
        <v>#VALUE!</v>
      </c>
      <c r="E9652" t="e">
        <f>Table1[[#This Row],[Vevő]]</f>
        <v>#VALUE!</v>
      </c>
      <c r="F9652" t="e">
        <f>Table1[[#This Row],[Termékkör]]</f>
        <v>#VALUE!</v>
      </c>
      <c r="G9652" s="4" t="e">
        <f>Table1[[#This Row],[SzumElad]]</f>
        <v>#VALUE!</v>
      </c>
      <c r="H9652" s="7" t="e">
        <f>Table1[[#This Row],[Jut_%]]</f>
        <v>#VALUE!</v>
      </c>
      <c r="I9652" s="4" t="e">
        <f>Table1[[#This Row],[Jut]]</f>
        <v>#VALUE!</v>
      </c>
      <c r="J9652" s="4" t="e">
        <f>Table1[[#This Row],[Column1]]</f>
        <v>#VALUE!</v>
      </c>
    </row>
    <row r="9653" spans="1:10" hidden="1" x14ac:dyDescent="0.3">
      <c r="A9653" s="2" t="e">
        <f>Table1[[#This Row],[Befolyt]]</f>
        <v>#VALUE!</v>
      </c>
      <c r="B9653" t="e">
        <f>Table1[[#This Row],[ÜK]]</f>
        <v>#VALUE!</v>
      </c>
      <c r="C9653" s="3" t="e">
        <f>Table1[[#This Row],[Szla]]</f>
        <v>#VALUE!</v>
      </c>
      <c r="D9653" s="6" t="e">
        <f>Table1[[#This Row],[Kelt_hó]]</f>
        <v>#VALUE!</v>
      </c>
      <c r="E9653" t="e">
        <f>Table1[[#This Row],[Vevő]]</f>
        <v>#VALUE!</v>
      </c>
      <c r="F9653" t="e">
        <f>Table1[[#This Row],[Termékkör]]</f>
        <v>#VALUE!</v>
      </c>
      <c r="G9653" s="4" t="e">
        <f>Table1[[#This Row],[SzumElad]]</f>
        <v>#VALUE!</v>
      </c>
      <c r="H9653" s="7" t="e">
        <f>Table1[[#This Row],[Jut_%]]</f>
        <v>#VALUE!</v>
      </c>
      <c r="I9653" s="4" t="e">
        <f>Table1[[#This Row],[Jut]]</f>
        <v>#VALUE!</v>
      </c>
      <c r="J9653" s="4" t="e">
        <f>Table1[[#This Row],[Column1]]</f>
        <v>#VALUE!</v>
      </c>
    </row>
    <row r="9654" spans="1:10" hidden="1" x14ac:dyDescent="0.3">
      <c r="A9654" s="2" t="e">
        <f>Table1[[#This Row],[Befolyt]]</f>
        <v>#VALUE!</v>
      </c>
      <c r="B9654" t="e">
        <f>Table1[[#This Row],[ÜK]]</f>
        <v>#VALUE!</v>
      </c>
      <c r="C9654" s="3" t="e">
        <f>Table1[[#This Row],[Szla]]</f>
        <v>#VALUE!</v>
      </c>
      <c r="D9654" s="6" t="e">
        <f>Table1[[#This Row],[Kelt_hó]]</f>
        <v>#VALUE!</v>
      </c>
      <c r="E9654" t="e">
        <f>Table1[[#This Row],[Vevő]]</f>
        <v>#VALUE!</v>
      </c>
      <c r="F9654" t="e">
        <f>Table1[[#This Row],[Termékkör]]</f>
        <v>#VALUE!</v>
      </c>
      <c r="G9654" s="4" t="e">
        <f>Table1[[#This Row],[SzumElad]]</f>
        <v>#VALUE!</v>
      </c>
      <c r="H9654" s="7" t="e">
        <f>Table1[[#This Row],[Jut_%]]</f>
        <v>#VALUE!</v>
      </c>
      <c r="I9654" s="4" t="e">
        <f>Table1[[#This Row],[Jut]]</f>
        <v>#VALUE!</v>
      </c>
      <c r="J9654" s="4" t="e">
        <f>Table1[[#This Row],[Column1]]</f>
        <v>#VALUE!</v>
      </c>
    </row>
    <row r="9655" spans="1:10" hidden="1" x14ac:dyDescent="0.3">
      <c r="A9655" s="2" t="e">
        <f>Table1[[#This Row],[Befolyt]]</f>
        <v>#VALUE!</v>
      </c>
      <c r="B9655" t="e">
        <f>Table1[[#This Row],[ÜK]]</f>
        <v>#VALUE!</v>
      </c>
      <c r="C9655" s="3" t="e">
        <f>Table1[[#This Row],[Szla]]</f>
        <v>#VALUE!</v>
      </c>
      <c r="D9655" s="6" t="e">
        <f>Table1[[#This Row],[Kelt_hó]]</f>
        <v>#VALUE!</v>
      </c>
      <c r="E9655" t="e">
        <f>Table1[[#This Row],[Vevő]]</f>
        <v>#VALUE!</v>
      </c>
      <c r="F9655" t="e">
        <f>Table1[[#This Row],[Termékkör]]</f>
        <v>#VALUE!</v>
      </c>
      <c r="G9655" s="4" t="e">
        <f>Table1[[#This Row],[SzumElad]]</f>
        <v>#VALUE!</v>
      </c>
      <c r="H9655" s="7" t="e">
        <f>Table1[[#This Row],[Jut_%]]</f>
        <v>#VALUE!</v>
      </c>
      <c r="I9655" s="4" t="e">
        <f>Table1[[#This Row],[Jut]]</f>
        <v>#VALUE!</v>
      </c>
      <c r="J9655" s="4" t="e">
        <f>Table1[[#This Row],[Column1]]</f>
        <v>#VALUE!</v>
      </c>
    </row>
    <row r="9656" spans="1:10" hidden="1" x14ac:dyDescent="0.3">
      <c r="A9656" s="2" t="e">
        <f>Table1[[#This Row],[Befolyt]]</f>
        <v>#VALUE!</v>
      </c>
      <c r="B9656" t="e">
        <f>Table1[[#This Row],[ÜK]]</f>
        <v>#VALUE!</v>
      </c>
      <c r="C9656" s="3" t="e">
        <f>Table1[[#This Row],[Szla]]</f>
        <v>#VALUE!</v>
      </c>
      <c r="D9656" s="6" t="e">
        <f>Table1[[#This Row],[Kelt_hó]]</f>
        <v>#VALUE!</v>
      </c>
      <c r="E9656" t="e">
        <f>Table1[[#This Row],[Vevő]]</f>
        <v>#VALUE!</v>
      </c>
      <c r="F9656" t="e">
        <f>Table1[[#This Row],[Termékkör]]</f>
        <v>#VALUE!</v>
      </c>
      <c r="G9656" s="4" t="e">
        <f>Table1[[#This Row],[SzumElad]]</f>
        <v>#VALUE!</v>
      </c>
      <c r="H9656" s="7" t="e">
        <f>Table1[[#This Row],[Jut_%]]</f>
        <v>#VALUE!</v>
      </c>
      <c r="I9656" s="4" t="e">
        <f>Table1[[#This Row],[Jut]]</f>
        <v>#VALUE!</v>
      </c>
      <c r="J9656" s="4" t="e">
        <f>Table1[[#This Row],[Column1]]</f>
        <v>#VALUE!</v>
      </c>
    </row>
    <row r="9657" spans="1:10" hidden="1" x14ac:dyDescent="0.3">
      <c r="A9657" s="2" t="e">
        <f>Table1[[#This Row],[Befolyt]]</f>
        <v>#VALUE!</v>
      </c>
      <c r="B9657" t="e">
        <f>Table1[[#This Row],[ÜK]]</f>
        <v>#VALUE!</v>
      </c>
      <c r="C9657" s="3" t="e">
        <f>Table1[[#This Row],[Szla]]</f>
        <v>#VALUE!</v>
      </c>
      <c r="D9657" s="6" t="e">
        <f>Table1[[#This Row],[Kelt_hó]]</f>
        <v>#VALUE!</v>
      </c>
      <c r="E9657" t="e">
        <f>Table1[[#This Row],[Vevő]]</f>
        <v>#VALUE!</v>
      </c>
      <c r="F9657" t="e">
        <f>Table1[[#This Row],[Termékkör]]</f>
        <v>#VALUE!</v>
      </c>
      <c r="G9657" s="4" t="e">
        <f>Table1[[#This Row],[SzumElad]]</f>
        <v>#VALUE!</v>
      </c>
      <c r="H9657" s="7" t="e">
        <f>Table1[[#This Row],[Jut_%]]</f>
        <v>#VALUE!</v>
      </c>
      <c r="I9657" s="4" t="e">
        <f>Table1[[#This Row],[Jut]]</f>
        <v>#VALUE!</v>
      </c>
      <c r="J9657" s="4" t="e">
        <f>Table1[[#This Row],[Column1]]</f>
        <v>#VALUE!</v>
      </c>
    </row>
    <row r="9658" spans="1:10" hidden="1" x14ac:dyDescent="0.3">
      <c r="A9658" s="2" t="e">
        <f>Table1[[#This Row],[Befolyt]]</f>
        <v>#VALUE!</v>
      </c>
      <c r="B9658" t="e">
        <f>Table1[[#This Row],[ÜK]]</f>
        <v>#VALUE!</v>
      </c>
      <c r="C9658" s="3" t="e">
        <f>Table1[[#This Row],[Szla]]</f>
        <v>#VALUE!</v>
      </c>
      <c r="D9658" s="6" t="e">
        <f>Table1[[#This Row],[Kelt_hó]]</f>
        <v>#VALUE!</v>
      </c>
      <c r="E9658" t="e">
        <f>Table1[[#This Row],[Vevő]]</f>
        <v>#VALUE!</v>
      </c>
      <c r="F9658" t="e">
        <f>Table1[[#This Row],[Termékkör]]</f>
        <v>#VALUE!</v>
      </c>
      <c r="G9658" s="4" t="e">
        <f>Table1[[#This Row],[SzumElad]]</f>
        <v>#VALUE!</v>
      </c>
      <c r="H9658" s="7" t="e">
        <f>Table1[[#This Row],[Jut_%]]</f>
        <v>#VALUE!</v>
      </c>
      <c r="I9658" s="4" t="e">
        <f>Table1[[#This Row],[Jut]]</f>
        <v>#VALUE!</v>
      </c>
      <c r="J9658" s="4" t="e">
        <f>Table1[[#This Row],[Column1]]</f>
        <v>#VALUE!</v>
      </c>
    </row>
    <row r="9659" spans="1:10" hidden="1" x14ac:dyDescent="0.3">
      <c r="A9659" s="2" t="e">
        <f>Table1[[#This Row],[Befolyt]]</f>
        <v>#VALUE!</v>
      </c>
      <c r="B9659" t="e">
        <f>Table1[[#This Row],[ÜK]]</f>
        <v>#VALUE!</v>
      </c>
      <c r="C9659" s="3" t="e">
        <f>Table1[[#This Row],[Szla]]</f>
        <v>#VALUE!</v>
      </c>
      <c r="D9659" s="6" t="e">
        <f>Table1[[#This Row],[Kelt_hó]]</f>
        <v>#VALUE!</v>
      </c>
      <c r="E9659" t="e">
        <f>Table1[[#This Row],[Vevő]]</f>
        <v>#VALUE!</v>
      </c>
      <c r="F9659" t="e">
        <f>Table1[[#This Row],[Termékkör]]</f>
        <v>#VALUE!</v>
      </c>
      <c r="G9659" s="4" t="e">
        <f>Table1[[#This Row],[SzumElad]]</f>
        <v>#VALUE!</v>
      </c>
      <c r="H9659" s="7" t="e">
        <f>Table1[[#This Row],[Jut_%]]</f>
        <v>#VALUE!</v>
      </c>
      <c r="I9659" s="4" t="e">
        <f>Table1[[#This Row],[Jut]]</f>
        <v>#VALUE!</v>
      </c>
      <c r="J9659" s="4" t="e">
        <f>Table1[[#This Row],[Column1]]</f>
        <v>#VALUE!</v>
      </c>
    </row>
    <row r="9660" spans="1:10" hidden="1" x14ac:dyDescent="0.3">
      <c r="A9660" s="2" t="e">
        <f>Table1[[#This Row],[Befolyt]]</f>
        <v>#VALUE!</v>
      </c>
      <c r="B9660" t="e">
        <f>Table1[[#This Row],[ÜK]]</f>
        <v>#VALUE!</v>
      </c>
      <c r="C9660" s="3" t="e">
        <f>Table1[[#This Row],[Szla]]</f>
        <v>#VALUE!</v>
      </c>
      <c r="D9660" s="6" t="e">
        <f>Table1[[#This Row],[Kelt_hó]]</f>
        <v>#VALUE!</v>
      </c>
      <c r="E9660" t="e">
        <f>Table1[[#This Row],[Vevő]]</f>
        <v>#VALUE!</v>
      </c>
      <c r="F9660" t="e">
        <f>Table1[[#This Row],[Termékkör]]</f>
        <v>#VALUE!</v>
      </c>
      <c r="G9660" s="4" t="e">
        <f>Table1[[#This Row],[SzumElad]]</f>
        <v>#VALUE!</v>
      </c>
      <c r="H9660" s="7" t="e">
        <f>Table1[[#This Row],[Jut_%]]</f>
        <v>#VALUE!</v>
      </c>
      <c r="I9660" s="4" t="e">
        <f>Table1[[#This Row],[Jut]]</f>
        <v>#VALUE!</v>
      </c>
      <c r="J9660" s="4" t="e">
        <f>Table1[[#This Row],[Column1]]</f>
        <v>#VALUE!</v>
      </c>
    </row>
    <row r="9661" spans="1:10" hidden="1" x14ac:dyDescent="0.3">
      <c r="A9661" s="2" t="e">
        <f>Table1[[#This Row],[Befolyt]]</f>
        <v>#VALUE!</v>
      </c>
      <c r="B9661" t="e">
        <f>Table1[[#This Row],[ÜK]]</f>
        <v>#VALUE!</v>
      </c>
      <c r="C9661" s="3" t="e">
        <f>Table1[[#This Row],[Szla]]</f>
        <v>#VALUE!</v>
      </c>
      <c r="D9661" s="6" t="e">
        <f>Table1[[#This Row],[Kelt_hó]]</f>
        <v>#VALUE!</v>
      </c>
      <c r="E9661" t="e">
        <f>Table1[[#This Row],[Vevő]]</f>
        <v>#VALUE!</v>
      </c>
      <c r="F9661" t="e">
        <f>Table1[[#This Row],[Termékkör]]</f>
        <v>#VALUE!</v>
      </c>
      <c r="G9661" s="4" t="e">
        <f>Table1[[#This Row],[SzumElad]]</f>
        <v>#VALUE!</v>
      </c>
      <c r="H9661" s="7" t="e">
        <f>Table1[[#This Row],[Jut_%]]</f>
        <v>#VALUE!</v>
      </c>
      <c r="I9661" s="4" t="e">
        <f>Table1[[#This Row],[Jut]]</f>
        <v>#VALUE!</v>
      </c>
      <c r="J9661" s="4" t="e">
        <f>Table1[[#This Row],[Column1]]</f>
        <v>#VALUE!</v>
      </c>
    </row>
    <row r="9662" spans="1:10" hidden="1" x14ac:dyDescent="0.3">
      <c r="A9662" s="2" t="e">
        <f>Table1[[#This Row],[Befolyt]]</f>
        <v>#VALUE!</v>
      </c>
      <c r="B9662" t="e">
        <f>Table1[[#This Row],[ÜK]]</f>
        <v>#VALUE!</v>
      </c>
      <c r="C9662" s="3" t="e">
        <f>Table1[[#This Row],[Szla]]</f>
        <v>#VALUE!</v>
      </c>
      <c r="D9662" s="6" t="e">
        <f>Table1[[#This Row],[Kelt_hó]]</f>
        <v>#VALUE!</v>
      </c>
      <c r="E9662" t="e">
        <f>Table1[[#This Row],[Vevő]]</f>
        <v>#VALUE!</v>
      </c>
      <c r="F9662" t="e">
        <f>Table1[[#This Row],[Termékkör]]</f>
        <v>#VALUE!</v>
      </c>
      <c r="G9662" s="4" t="e">
        <f>Table1[[#This Row],[SzumElad]]</f>
        <v>#VALUE!</v>
      </c>
      <c r="H9662" s="7" t="e">
        <f>Table1[[#This Row],[Jut_%]]</f>
        <v>#VALUE!</v>
      </c>
      <c r="I9662" s="4" t="e">
        <f>Table1[[#This Row],[Jut]]</f>
        <v>#VALUE!</v>
      </c>
      <c r="J9662" s="4" t="e">
        <f>Table1[[#This Row],[Column1]]</f>
        <v>#VALUE!</v>
      </c>
    </row>
    <row r="9663" spans="1:10" hidden="1" x14ac:dyDescent="0.3">
      <c r="A9663" s="2" t="e">
        <f>Table1[[#This Row],[Befolyt]]</f>
        <v>#VALUE!</v>
      </c>
      <c r="B9663" t="e">
        <f>Table1[[#This Row],[ÜK]]</f>
        <v>#VALUE!</v>
      </c>
      <c r="C9663" s="3" t="e">
        <f>Table1[[#This Row],[Szla]]</f>
        <v>#VALUE!</v>
      </c>
      <c r="D9663" s="6" t="e">
        <f>Table1[[#This Row],[Kelt_hó]]</f>
        <v>#VALUE!</v>
      </c>
      <c r="E9663" t="e">
        <f>Table1[[#This Row],[Vevő]]</f>
        <v>#VALUE!</v>
      </c>
      <c r="F9663" t="e">
        <f>Table1[[#This Row],[Termékkör]]</f>
        <v>#VALUE!</v>
      </c>
      <c r="G9663" s="4" t="e">
        <f>Table1[[#This Row],[SzumElad]]</f>
        <v>#VALUE!</v>
      </c>
      <c r="H9663" s="7" t="e">
        <f>Table1[[#This Row],[Jut_%]]</f>
        <v>#VALUE!</v>
      </c>
      <c r="I9663" s="4" t="e">
        <f>Table1[[#This Row],[Jut]]</f>
        <v>#VALUE!</v>
      </c>
      <c r="J9663" s="4" t="e">
        <f>Table1[[#This Row],[Column1]]</f>
        <v>#VALUE!</v>
      </c>
    </row>
    <row r="9664" spans="1:10" hidden="1" x14ac:dyDescent="0.3">
      <c r="A9664" s="2" t="e">
        <f>Table1[[#This Row],[Befolyt]]</f>
        <v>#VALUE!</v>
      </c>
      <c r="B9664" t="e">
        <f>Table1[[#This Row],[ÜK]]</f>
        <v>#VALUE!</v>
      </c>
      <c r="C9664" s="3" t="e">
        <f>Table1[[#This Row],[Szla]]</f>
        <v>#VALUE!</v>
      </c>
      <c r="D9664" s="6" t="e">
        <f>Table1[[#This Row],[Kelt_hó]]</f>
        <v>#VALUE!</v>
      </c>
      <c r="E9664" t="e">
        <f>Table1[[#This Row],[Vevő]]</f>
        <v>#VALUE!</v>
      </c>
      <c r="F9664" t="e">
        <f>Table1[[#This Row],[Termékkör]]</f>
        <v>#VALUE!</v>
      </c>
      <c r="G9664" s="4" t="e">
        <f>Table1[[#This Row],[SzumElad]]</f>
        <v>#VALUE!</v>
      </c>
      <c r="H9664" s="7" t="e">
        <f>Table1[[#This Row],[Jut_%]]</f>
        <v>#VALUE!</v>
      </c>
      <c r="I9664" s="4" t="e">
        <f>Table1[[#This Row],[Jut]]</f>
        <v>#VALUE!</v>
      </c>
      <c r="J9664" s="4" t="e">
        <f>Table1[[#This Row],[Column1]]</f>
        <v>#VALUE!</v>
      </c>
    </row>
    <row r="9665" spans="1:10" hidden="1" x14ac:dyDescent="0.3">
      <c r="A9665" s="2" t="e">
        <f>Table1[[#This Row],[Befolyt]]</f>
        <v>#VALUE!</v>
      </c>
      <c r="B9665" t="e">
        <f>Table1[[#This Row],[ÜK]]</f>
        <v>#VALUE!</v>
      </c>
      <c r="C9665" s="3" t="e">
        <f>Table1[[#This Row],[Szla]]</f>
        <v>#VALUE!</v>
      </c>
      <c r="D9665" s="6" t="e">
        <f>Table1[[#This Row],[Kelt_hó]]</f>
        <v>#VALUE!</v>
      </c>
      <c r="E9665" t="e">
        <f>Table1[[#This Row],[Vevő]]</f>
        <v>#VALUE!</v>
      </c>
      <c r="F9665" t="e">
        <f>Table1[[#This Row],[Termékkör]]</f>
        <v>#VALUE!</v>
      </c>
      <c r="G9665" s="4" t="e">
        <f>Table1[[#This Row],[SzumElad]]</f>
        <v>#VALUE!</v>
      </c>
      <c r="H9665" s="7" t="e">
        <f>Table1[[#This Row],[Jut_%]]</f>
        <v>#VALUE!</v>
      </c>
      <c r="I9665" s="4" t="e">
        <f>Table1[[#This Row],[Jut]]</f>
        <v>#VALUE!</v>
      </c>
      <c r="J9665" s="4" t="e">
        <f>Table1[[#This Row],[Column1]]</f>
        <v>#VALUE!</v>
      </c>
    </row>
    <row r="9666" spans="1:10" hidden="1" x14ac:dyDescent="0.3">
      <c r="A9666" s="2" t="e">
        <f>Table1[[#This Row],[Befolyt]]</f>
        <v>#VALUE!</v>
      </c>
      <c r="B9666" t="e">
        <f>Table1[[#This Row],[ÜK]]</f>
        <v>#VALUE!</v>
      </c>
      <c r="C9666" s="3" t="e">
        <f>Table1[[#This Row],[Szla]]</f>
        <v>#VALUE!</v>
      </c>
      <c r="D9666" s="6" t="e">
        <f>Table1[[#This Row],[Kelt_hó]]</f>
        <v>#VALUE!</v>
      </c>
      <c r="E9666" t="e">
        <f>Table1[[#This Row],[Vevő]]</f>
        <v>#VALUE!</v>
      </c>
      <c r="F9666" t="e">
        <f>Table1[[#This Row],[Termékkör]]</f>
        <v>#VALUE!</v>
      </c>
      <c r="G9666" s="4" t="e">
        <f>Table1[[#This Row],[SzumElad]]</f>
        <v>#VALUE!</v>
      </c>
      <c r="H9666" s="7" t="e">
        <f>Table1[[#This Row],[Jut_%]]</f>
        <v>#VALUE!</v>
      </c>
      <c r="I9666" s="4" t="e">
        <f>Table1[[#This Row],[Jut]]</f>
        <v>#VALUE!</v>
      </c>
      <c r="J9666" s="4" t="e">
        <f>Table1[[#This Row],[Column1]]</f>
        <v>#VALUE!</v>
      </c>
    </row>
    <row r="9667" spans="1:10" hidden="1" x14ac:dyDescent="0.3">
      <c r="A9667" s="2" t="e">
        <f>Table1[[#This Row],[Befolyt]]</f>
        <v>#VALUE!</v>
      </c>
      <c r="B9667" t="e">
        <f>Table1[[#This Row],[ÜK]]</f>
        <v>#VALUE!</v>
      </c>
      <c r="C9667" s="3" t="e">
        <f>Table1[[#This Row],[Szla]]</f>
        <v>#VALUE!</v>
      </c>
      <c r="D9667" s="6" t="e">
        <f>Table1[[#This Row],[Kelt_hó]]</f>
        <v>#VALUE!</v>
      </c>
      <c r="E9667" t="e">
        <f>Table1[[#This Row],[Vevő]]</f>
        <v>#VALUE!</v>
      </c>
      <c r="F9667" t="e">
        <f>Table1[[#This Row],[Termékkör]]</f>
        <v>#VALUE!</v>
      </c>
      <c r="G9667" s="4" t="e">
        <f>Table1[[#This Row],[SzumElad]]</f>
        <v>#VALUE!</v>
      </c>
      <c r="H9667" s="7" t="e">
        <f>Table1[[#This Row],[Jut_%]]</f>
        <v>#VALUE!</v>
      </c>
      <c r="I9667" s="4" t="e">
        <f>Table1[[#This Row],[Jut]]</f>
        <v>#VALUE!</v>
      </c>
      <c r="J9667" s="4" t="e">
        <f>Table1[[#This Row],[Column1]]</f>
        <v>#VALUE!</v>
      </c>
    </row>
    <row r="9668" spans="1:10" hidden="1" x14ac:dyDescent="0.3">
      <c r="A9668" s="2" t="e">
        <f>Table1[[#This Row],[Befolyt]]</f>
        <v>#VALUE!</v>
      </c>
      <c r="B9668" t="e">
        <f>Table1[[#This Row],[ÜK]]</f>
        <v>#VALUE!</v>
      </c>
      <c r="C9668" s="3" t="e">
        <f>Table1[[#This Row],[Szla]]</f>
        <v>#VALUE!</v>
      </c>
      <c r="D9668" s="6" t="e">
        <f>Table1[[#This Row],[Kelt_hó]]</f>
        <v>#VALUE!</v>
      </c>
      <c r="E9668" t="e">
        <f>Table1[[#This Row],[Vevő]]</f>
        <v>#VALUE!</v>
      </c>
      <c r="F9668" t="e">
        <f>Table1[[#This Row],[Termékkör]]</f>
        <v>#VALUE!</v>
      </c>
      <c r="G9668" s="4" t="e">
        <f>Table1[[#This Row],[SzumElad]]</f>
        <v>#VALUE!</v>
      </c>
      <c r="H9668" s="7" t="e">
        <f>Table1[[#This Row],[Jut_%]]</f>
        <v>#VALUE!</v>
      </c>
      <c r="I9668" s="4" t="e">
        <f>Table1[[#This Row],[Jut]]</f>
        <v>#VALUE!</v>
      </c>
      <c r="J9668" s="4" t="e">
        <f>Table1[[#This Row],[Column1]]</f>
        <v>#VALUE!</v>
      </c>
    </row>
    <row r="9669" spans="1:10" hidden="1" x14ac:dyDescent="0.3">
      <c r="A9669" s="2" t="e">
        <f>Table1[[#This Row],[Befolyt]]</f>
        <v>#VALUE!</v>
      </c>
      <c r="B9669" t="e">
        <f>Table1[[#This Row],[ÜK]]</f>
        <v>#VALUE!</v>
      </c>
      <c r="C9669" s="3" t="e">
        <f>Table1[[#This Row],[Szla]]</f>
        <v>#VALUE!</v>
      </c>
      <c r="D9669" s="6" t="e">
        <f>Table1[[#This Row],[Kelt_hó]]</f>
        <v>#VALUE!</v>
      </c>
      <c r="E9669" t="e">
        <f>Table1[[#This Row],[Vevő]]</f>
        <v>#VALUE!</v>
      </c>
      <c r="F9669" t="e">
        <f>Table1[[#This Row],[Termékkör]]</f>
        <v>#VALUE!</v>
      </c>
      <c r="G9669" s="4" t="e">
        <f>Table1[[#This Row],[SzumElad]]</f>
        <v>#VALUE!</v>
      </c>
      <c r="H9669" s="7" t="e">
        <f>Table1[[#This Row],[Jut_%]]</f>
        <v>#VALUE!</v>
      </c>
      <c r="I9669" s="4" t="e">
        <f>Table1[[#This Row],[Jut]]</f>
        <v>#VALUE!</v>
      </c>
      <c r="J9669" s="4" t="e">
        <f>Table1[[#This Row],[Column1]]</f>
        <v>#VALUE!</v>
      </c>
    </row>
    <row r="9670" spans="1:10" hidden="1" x14ac:dyDescent="0.3">
      <c r="A9670" s="2" t="e">
        <f>Table1[[#This Row],[Befolyt]]</f>
        <v>#VALUE!</v>
      </c>
      <c r="B9670" t="e">
        <f>Table1[[#This Row],[ÜK]]</f>
        <v>#VALUE!</v>
      </c>
      <c r="C9670" s="3" t="e">
        <f>Table1[[#This Row],[Szla]]</f>
        <v>#VALUE!</v>
      </c>
      <c r="D9670" s="6" t="e">
        <f>Table1[[#This Row],[Kelt_hó]]</f>
        <v>#VALUE!</v>
      </c>
      <c r="E9670" t="e">
        <f>Table1[[#This Row],[Vevő]]</f>
        <v>#VALUE!</v>
      </c>
      <c r="F9670" t="e">
        <f>Table1[[#This Row],[Termékkör]]</f>
        <v>#VALUE!</v>
      </c>
      <c r="G9670" s="4" t="e">
        <f>Table1[[#This Row],[SzumElad]]</f>
        <v>#VALUE!</v>
      </c>
      <c r="H9670" s="7" t="e">
        <f>Table1[[#This Row],[Jut_%]]</f>
        <v>#VALUE!</v>
      </c>
      <c r="I9670" s="4" t="e">
        <f>Table1[[#This Row],[Jut]]</f>
        <v>#VALUE!</v>
      </c>
      <c r="J9670" s="4" t="e">
        <f>Table1[[#This Row],[Column1]]</f>
        <v>#VALUE!</v>
      </c>
    </row>
    <row r="9671" spans="1:10" hidden="1" x14ac:dyDescent="0.3">
      <c r="A9671" s="2" t="e">
        <f>Table1[[#This Row],[Befolyt]]</f>
        <v>#VALUE!</v>
      </c>
      <c r="B9671" t="e">
        <f>Table1[[#This Row],[ÜK]]</f>
        <v>#VALUE!</v>
      </c>
      <c r="C9671" s="3" t="e">
        <f>Table1[[#This Row],[Szla]]</f>
        <v>#VALUE!</v>
      </c>
      <c r="D9671" s="6" t="e">
        <f>Table1[[#This Row],[Kelt_hó]]</f>
        <v>#VALUE!</v>
      </c>
      <c r="E9671" t="e">
        <f>Table1[[#This Row],[Vevő]]</f>
        <v>#VALUE!</v>
      </c>
      <c r="F9671" t="e">
        <f>Table1[[#This Row],[Termékkör]]</f>
        <v>#VALUE!</v>
      </c>
      <c r="G9671" s="4" t="e">
        <f>Table1[[#This Row],[SzumElad]]</f>
        <v>#VALUE!</v>
      </c>
      <c r="H9671" s="7" t="e">
        <f>Table1[[#This Row],[Jut_%]]</f>
        <v>#VALUE!</v>
      </c>
      <c r="I9671" s="4" t="e">
        <f>Table1[[#This Row],[Jut]]</f>
        <v>#VALUE!</v>
      </c>
      <c r="J9671" s="4" t="e">
        <f>Table1[[#This Row],[Column1]]</f>
        <v>#VALUE!</v>
      </c>
    </row>
    <row r="9672" spans="1:10" hidden="1" x14ac:dyDescent="0.3">
      <c r="A9672" s="2" t="e">
        <f>Table1[[#This Row],[Befolyt]]</f>
        <v>#VALUE!</v>
      </c>
      <c r="B9672" t="e">
        <f>Table1[[#This Row],[ÜK]]</f>
        <v>#VALUE!</v>
      </c>
      <c r="C9672" s="3" t="e">
        <f>Table1[[#This Row],[Szla]]</f>
        <v>#VALUE!</v>
      </c>
      <c r="D9672" s="6" t="e">
        <f>Table1[[#This Row],[Kelt_hó]]</f>
        <v>#VALUE!</v>
      </c>
      <c r="E9672" t="e">
        <f>Table1[[#This Row],[Vevő]]</f>
        <v>#VALUE!</v>
      </c>
      <c r="F9672" t="e">
        <f>Table1[[#This Row],[Termékkör]]</f>
        <v>#VALUE!</v>
      </c>
      <c r="G9672" s="4" t="e">
        <f>Table1[[#This Row],[SzumElad]]</f>
        <v>#VALUE!</v>
      </c>
      <c r="H9672" s="7" t="e">
        <f>Table1[[#This Row],[Jut_%]]</f>
        <v>#VALUE!</v>
      </c>
      <c r="I9672" s="4" t="e">
        <f>Table1[[#This Row],[Jut]]</f>
        <v>#VALUE!</v>
      </c>
      <c r="J9672" s="4" t="e">
        <f>Table1[[#This Row],[Column1]]</f>
        <v>#VALUE!</v>
      </c>
    </row>
    <row r="9673" spans="1:10" hidden="1" x14ac:dyDescent="0.3">
      <c r="A9673" s="2" t="e">
        <f>Table1[[#This Row],[Befolyt]]</f>
        <v>#VALUE!</v>
      </c>
      <c r="B9673" t="e">
        <f>Table1[[#This Row],[ÜK]]</f>
        <v>#VALUE!</v>
      </c>
      <c r="C9673" s="3" t="e">
        <f>Table1[[#This Row],[Szla]]</f>
        <v>#VALUE!</v>
      </c>
      <c r="D9673" s="6" t="e">
        <f>Table1[[#This Row],[Kelt_hó]]</f>
        <v>#VALUE!</v>
      </c>
      <c r="E9673" t="e">
        <f>Table1[[#This Row],[Vevő]]</f>
        <v>#VALUE!</v>
      </c>
      <c r="F9673" t="e">
        <f>Table1[[#This Row],[Termékkör]]</f>
        <v>#VALUE!</v>
      </c>
      <c r="G9673" s="4" t="e">
        <f>Table1[[#This Row],[SzumElad]]</f>
        <v>#VALUE!</v>
      </c>
      <c r="H9673" s="7" t="e">
        <f>Table1[[#This Row],[Jut_%]]</f>
        <v>#VALUE!</v>
      </c>
      <c r="I9673" s="4" t="e">
        <f>Table1[[#This Row],[Jut]]</f>
        <v>#VALUE!</v>
      </c>
      <c r="J9673" s="4" t="e">
        <f>Table1[[#This Row],[Column1]]</f>
        <v>#VALUE!</v>
      </c>
    </row>
    <row r="9674" spans="1:10" hidden="1" x14ac:dyDescent="0.3">
      <c r="A9674" s="2" t="e">
        <f>Table1[[#This Row],[Befolyt]]</f>
        <v>#VALUE!</v>
      </c>
      <c r="B9674" t="e">
        <f>Table1[[#This Row],[ÜK]]</f>
        <v>#VALUE!</v>
      </c>
      <c r="C9674" s="3" t="e">
        <f>Table1[[#This Row],[Szla]]</f>
        <v>#VALUE!</v>
      </c>
      <c r="D9674" s="6" t="e">
        <f>Table1[[#This Row],[Kelt_hó]]</f>
        <v>#VALUE!</v>
      </c>
      <c r="E9674" t="e">
        <f>Table1[[#This Row],[Vevő]]</f>
        <v>#VALUE!</v>
      </c>
      <c r="F9674" t="e">
        <f>Table1[[#This Row],[Termékkör]]</f>
        <v>#VALUE!</v>
      </c>
      <c r="G9674" s="4" t="e">
        <f>Table1[[#This Row],[SzumElad]]</f>
        <v>#VALUE!</v>
      </c>
      <c r="H9674" s="7" t="e">
        <f>Table1[[#This Row],[Jut_%]]</f>
        <v>#VALUE!</v>
      </c>
      <c r="I9674" s="4" t="e">
        <f>Table1[[#This Row],[Jut]]</f>
        <v>#VALUE!</v>
      </c>
      <c r="J9674" s="4" t="e">
        <f>Table1[[#This Row],[Column1]]</f>
        <v>#VALUE!</v>
      </c>
    </row>
    <row r="9675" spans="1:10" hidden="1" x14ac:dyDescent="0.3">
      <c r="A9675" s="2" t="e">
        <f>Table1[[#This Row],[Befolyt]]</f>
        <v>#VALUE!</v>
      </c>
      <c r="B9675" t="e">
        <f>Table1[[#This Row],[ÜK]]</f>
        <v>#VALUE!</v>
      </c>
      <c r="C9675" s="3" t="e">
        <f>Table1[[#This Row],[Szla]]</f>
        <v>#VALUE!</v>
      </c>
      <c r="D9675" s="6" t="e">
        <f>Table1[[#This Row],[Kelt_hó]]</f>
        <v>#VALUE!</v>
      </c>
      <c r="E9675" t="e">
        <f>Table1[[#This Row],[Vevő]]</f>
        <v>#VALUE!</v>
      </c>
      <c r="F9675" t="e">
        <f>Table1[[#This Row],[Termékkör]]</f>
        <v>#VALUE!</v>
      </c>
      <c r="G9675" s="4" t="e">
        <f>Table1[[#This Row],[SzumElad]]</f>
        <v>#VALUE!</v>
      </c>
      <c r="H9675" s="7" t="e">
        <f>Table1[[#This Row],[Jut_%]]</f>
        <v>#VALUE!</v>
      </c>
      <c r="I9675" s="4" t="e">
        <f>Table1[[#This Row],[Jut]]</f>
        <v>#VALUE!</v>
      </c>
      <c r="J9675" s="4" t="e">
        <f>Table1[[#This Row],[Column1]]</f>
        <v>#VALUE!</v>
      </c>
    </row>
    <row r="9676" spans="1:10" hidden="1" x14ac:dyDescent="0.3">
      <c r="A9676" s="2" t="e">
        <f>Table1[[#This Row],[Befolyt]]</f>
        <v>#VALUE!</v>
      </c>
      <c r="B9676" t="e">
        <f>Table1[[#This Row],[ÜK]]</f>
        <v>#VALUE!</v>
      </c>
      <c r="C9676" s="3" t="e">
        <f>Table1[[#This Row],[Szla]]</f>
        <v>#VALUE!</v>
      </c>
      <c r="D9676" s="6" t="e">
        <f>Table1[[#This Row],[Kelt_hó]]</f>
        <v>#VALUE!</v>
      </c>
      <c r="E9676" t="e">
        <f>Table1[[#This Row],[Vevő]]</f>
        <v>#VALUE!</v>
      </c>
      <c r="F9676" t="e">
        <f>Table1[[#This Row],[Termékkör]]</f>
        <v>#VALUE!</v>
      </c>
      <c r="G9676" s="4" t="e">
        <f>Table1[[#This Row],[SzumElad]]</f>
        <v>#VALUE!</v>
      </c>
      <c r="H9676" s="7" t="e">
        <f>Table1[[#This Row],[Jut_%]]</f>
        <v>#VALUE!</v>
      </c>
      <c r="I9676" s="4" t="e">
        <f>Table1[[#This Row],[Jut]]</f>
        <v>#VALUE!</v>
      </c>
      <c r="J9676" s="4" t="e">
        <f>Table1[[#This Row],[Column1]]</f>
        <v>#VALUE!</v>
      </c>
    </row>
    <row r="9677" spans="1:10" hidden="1" x14ac:dyDescent="0.3">
      <c r="A9677" s="2" t="e">
        <f>Table1[[#This Row],[Befolyt]]</f>
        <v>#VALUE!</v>
      </c>
      <c r="B9677" t="e">
        <f>Table1[[#This Row],[ÜK]]</f>
        <v>#VALUE!</v>
      </c>
      <c r="C9677" s="3" t="e">
        <f>Table1[[#This Row],[Szla]]</f>
        <v>#VALUE!</v>
      </c>
      <c r="D9677" s="6" t="e">
        <f>Table1[[#This Row],[Kelt_hó]]</f>
        <v>#VALUE!</v>
      </c>
      <c r="E9677" t="e">
        <f>Table1[[#This Row],[Vevő]]</f>
        <v>#VALUE!</v>
      </c>
      <c r="F9677" t="e">
        <f>Table1[[#This Row],[Termékkör]]</f>
        <v>#VALUE!</v>
      </c>
      <c r="G9677" s="4" t="e">
        <f>Table1[[#This Row],[SzumElad]]</f>
        <v>#VALUE!</v>
      </c>
      <c r="H9677" s="7" t="e">
        <f>Table1[[#This Row],[Jut_%]]</f>
        <v>#VALUE!</v>
      </c>
      <c r="I9677" s="4" t="e">
        <f>Table1[[#This Row],[Jut]]</f>
        <v>#VALUE!</v>
      </c>
      <c r="J9677" s="4" t="e">
        <f>Table1[[#This Row],[Column1]]</f>
        <v>#VALUE!</v>
      </c>
    </row>
    <row r="9678" spans="1:10" hidden="1" x14ac:dyDescent="0.3">
      <c r="A9678" s="2" t="e">
        <f>Table1[[#This Row],[Befolyt]]</f>
        <v>#VALUE!</v>
      </c>
      <c r="B9678" t="e">
        <f>Table1[[#This Row],[ÜK]]</f>
        <v>#VALUE!</v>
      </c>
      <c r="C9678" s="3" t="e">
        <f>Table1[[#This Row],[Szla]]</f>
        <v>#VALUE!</v>
      </c>
      <c r="D9678" s="6" t="e">
        <f>Table1[[#This Row],[Kelt_hó]]</f>
        <v>#VALUE!</v>
      </c>
      <c r="E9678" t="e">
        <f>Table1[[#This Row],[Vevő]]</f>
        <v>#VALUE!</v>
      </c>
      <c r="F9678" t="e">
        <f>Table1[[#This Row],[Termékkör]]</f>
        <v>#VALUE!</v>
      </c>
      <c r="G9678" s="4" t="e">
        <f>Table1[[#This Row],[SzumElad]]</f>
        <v>#VALUE!</v>
      </c>
      <c r="H9678" s="7" t="e">
        <f>Table1[[#This Row],[Jut_%]]</f>
        <v>#VALUE!</v>
      </c>
      <c r="I9678" s="4" t="e">
        <f>Table1[[#This Row],[Jut]]</f>
        <v>#VALUE!</v>
      </c>
      <c r="J9678" s="4" t="e">
        <f>Table1[[#This Row],[Column1]]</f>
        <v>#VALUE!</v>
      </c>
    </row>
    <row r="9679" spans="1:10" hidden="1" x14ac:dyDescent="0.3">
      <c r="A9679" s="2" t="e">
        <f>Table1[[#This Row],[Befolyt]]</f>
        <v>#VALUE!</v>
      </c>
      <c r="B9679" t="e">
        <f>Table1[[#This Row],[ÜK]]</f>
        <v>#VALUE!</v>
      </c>
      <c r="C9679" s="3" t="e">
        <f>Table1[[#This Row],[Szla]]</f>
        <v>#VALUE!</v>
      </c>
      <c r="D9679" s="6" t="e">
        <f>Table1[[#This Row],[Kelt_hó]]</f>
        <v>#VALUE!</v>
      </c>
      <c r="E9679" t="e">
        <f>Table1[[#This Row],[Vevő]]</f>
        <v>#VALUE!</v>
      </c>
      <c r="F9679" t="e">
        <f>Table1[[#This Row],[Termékkör]]</f>
        <v>#VALUE!</v>
      </c>
      <c r="G9679" s="4" t="e">
        <f>Table1[[#This Row],[SzumElad]]</f>
        <v>#VALUE!</v>
      </c>
      <c r="H9679" s="7" t="e">
        <f>Table1[[#This Row],[Jut_%]]</f>
        <v>#VALUE!</v>
      </c>
      <c r="I9679" s="4" t="e">
        <f>Table1[[#This Row],[Jut]]</f>
        <v>#VALUE!</v>
      </c>
      <c r="J9679" s="4" t="e">
        <f>Table1[[#This Row],[Column1]]</f>
        <v>#VALUE!</v>
      </c>
    </row>
    <row r="9680" spans="1:10" hidden="1" x14ac:dyDescent="0.3">
      <c r="A9680" s="2" t="e">
        <f>Table1[[#This Row],[Befolyt]]</f>
        <v>#VALUE!</v>
      </c>
      <c r="B9680" t="e">
        <f>Table1[[#This Row],[ÜK]]</f>
        <v>#VALUE!</v>
      </c>
      <c r="C9680" s="3" t="e">
        <f>Table1[[#This Row],[Szla]]</f>
        <v>#VALUE!</v>
      </c>
      <c r="D9680" s="6" t="e">
        <f>Table1[[#This Row],[Kelt_hó]]</f>
        <v>#VALUE!</v>
      </c>
      <c r="E9680" t="e">
        <f>Table1[[#This Row],[Vevő]]</f>
        <v>#VALUE!</v>
      </c>
      <c r="F9680" t="e">
        <f>Table1[[#This Row],[Termékkör]]</f>
        <v>#VALUE!</v>
      </c>
      <c r="G9680" s="4" t="e">
        <f>Table1[[#This Row],[SzumElad]]</f>
        <v>#VALUE!</v>
      </c>
      <c r="H9680" s="7" t="e">
        <f>Table1[[#This Row],[Jut_%]]</f>
        <v>#VALUE!</v>
      </c>
      <c r="I9680" s="4" t="e">
        <f>Table1[[#This Row],[Jut]]</f>
        <v>#VALUE!</v>
      </c>
      <c r="J9680" s="4" t="e">
        <f>Table1[[#This Row],[Column1]]</f>
        <v>#VALUE!</v>
      </c>
    </row>
    <row r="9681" spans="1:10" hidden="1" x14ac:dyDescent="0.3">
      <c r="A9681" s="2" t="e">
        <f>Table1[[#This Row],[Befolyt]]</f>
        <v>#VALUE!</v>
      </c>
      <c r="B9681" t="e">
        <f>Table1[[#This Row],[ÜK]]</f>
        <v>#VALUE!</v>
      </c>
      <c r="C9681" s="3" t="e">
        <f>Table1[[#This Row],[Szla]]</f>
        <v>#VALUE!</v>
      </c>
      <c r="D9681" s="6" t="e">
        <f>Table1[[#This Row],[Kelt_hó]]</f>
        <v>#VALUE!</v>
      </c>
      <c r="E9681" t="e">
        <f>Table1[[#This Row],[Vevő]]</f>
        <v>#VALUE!</v>
      </c>
      <c r="F9681" t="e">
        <f>Table1[[#This Row],[Termékkör]]</f>
        <v>#VALUE!</v>
      </c>
      <c r="G9681" s="4" t="e">
        <f>Table1[[#This Row],[SzumElad]]</f>
        <v>#VALUE!</v>
      </c>
      <c r="H9681" s="7" t="e">
        <f>Table1[[#This Row],[Jut_%]]</f>
        <v>#VALUE!</v>
      </c>
      <c r="I9681" s="4" t="e">
        <f>Table1[[#This Row],[Jut]]</f>
        <v>#VALUE!</v>
      </c>
      <c r="J9681" s="4" t="e">
        <f>Table1[[#This Row],[Column1]]</f>
        <v>#VALUE!</v>
      </c>
    </row>
    <row r="9682" spans="1:10" hidden="1" x14ac:dyDescent="0.3">
      <c r="A9682" s="2" t="e">
        <f>Table1[[#This Row],[Befolyt]]</f>
        <v>#VALUE!</v>
      </c>
      <c r="B9682" t="e">
        <f>Table1[[#This Row],[ÜK]]</f>
        <v>#VALUE!</v>
      </c>
      <c r="C9682" s="3" t="e">
        <f>Table1[[#This Row],[Szla]]</f>
        <v>#VALUE!</v>
      </c>
      <c r="D9682" s="6" t="e">
        <f>Table1[[#This Row],[Kelt_hó]]</f>
        <v>#VALUE!</v>
      </c>
      <c r="E9682" t="e">
        <f>Table1[[#This Row],[Vevő]]</f>
        <v>#VALUE!</v>
      </c>
      <c r="F9682" t="e">
        <f>Table1[[#This Row],[Termékkör]]</f>
        <v>#VALUE!</v>
      </c>
      <c r="G9682" s="4" t="e">
        <f>Table1[[#This Row],[SzumElad]]</f>
        <v>#VALUE!</v>
      </c>
      <c r="H9682" s="7" t="e">
        <f>Table1[[#This Row],[Jut_%]]</f>
        <v>#VALUE!</v>
      </c>
      <c r="I9682" s="4" t="e">
        <f>Table1[[#This Row],[Jut]]</f>
        <v>#VALUE!</v>
      </c>
      <c r="J9682" s="4" t="e">
        <f>Table1[[#This Row],[Column1]]</f>
        <v>#VALUE!</v>
      </c>
    </row>
    <row r="9683" spans="1:10" hidden="1" x14ac:dyDescent="0.3">
      <c r="A9683" s="2" t="e">
        <f>Table1[[#This Row],[Befolyt]]</f>
        <v>#VALUE!</v>
      </c>
      <c r="B9683" t="e">
        <f>Table1[[#This Row],[ÜK]]</f>
        <v>#VALUE!</v>
      </c>
      <c r="C9683" s="3" t="e">
        <f>Table1[[#This Row],[Szla]]</f>
        <v>#VALUE!</v>
      </c>
      <c r="D9683" s="6" t="e">
        <f>Table1[[#This Row],[Kelt_hó]]</f>
        <v>#VALUE!</v>
      </c>
      <c r="E9683" t="e">
        <f>Table1[[#This Row],[Vevő]]</f>
        <v>#VALUE!</v>
      </c>
      <c r="F9683" t="e">
        <f>Table1[[#This Row],[Termékkör]]</f>
        <v>#VALUE!</v>
      </c>
      <c r="G9683" s="4" t="e">
        <f>Table1[[#This Row],[SzumElad]]</f>
        <v>#VALUE!</v>
      </c>
      <c r="H9683" s="7" t="e">
        <f>Table1[[#This Row],[Jut_%]]</f>
        <v>#VALUE!</v>
      </c>
      <c r="I9683" s="4" t="e">
        <f>Table1[[#This Row],[Jut]]</f>
        <v>#VALUE!</v>
      </c>
      <c r="J9683" s="4" t="e">
        <f>Table1[[#This Row],[Column1]]</f>
        <v>#VALUE!</v>
      </c>
    </row>
    <row r="9684" spans="1:10" hidden="1" x14ac:dyDescent="0.3">
      <c r="A9684" s="2" t="e">
        <f>Table1[[#This Row],[Befolyt]]</f>
        <v>#VALUE!</v>
      </c>
      <c r="B9684" t="e">
        <f>Table1[[#This Row],[ÜK]]</f>
        <v>#VALUE!</v>
      </c>
      <c r="C9684" s="3" t="e">
        <f>Table1[[#This Row],[Szla]]</f>
        <v>#VALUE!</v>
      </c>
      <c r="D9684" s="6" t="e">
        <f>Table1[[#This Row],[Kelt_hó]]</f>
        <v>#VALUE!</v>
      </c>
      <c r="E9684" t="e">
        <f>Table1[[#This Row],[Vevő]]</f>
        <v>#VALUE!</v>
      </c>
      <c r="F9684" t="e">
        <f>Table1[[#This Row],[Termékkör]]</f>
        <v>#VALUE!</v>
      </c>
      <c r="G9684" s="4" t="e">
        <f>Table1[[#This Row],[SzumElad]]</f>
        <v>#VALUE!</v>
      </c>
      <c r="H9684" s="7" t="e">
        <f>Table1[[#This Row],[Jut_%]]</f>
        <v>#VALUE!</v>
      </c>
      <c r="I9684" s="4" t="e">
        <f>Table1[[#This Row],[Jut]]</f>
        <v>#VALUE!</v>
      </c>
      <c r="J9684" s="4" t="e">
        <f>Table1[[#This Row],[Column1]]</f>
        <v>#VALUE!</v>
      </c>
    </row>
    <row r="9685" spans="1:10" hidden="1" x14ac:dyDescent="0.3">
      <c r="A9685" s="2" t="e">
        <f>Table1[[#This Row],[Befolyt]]</f>
        <v>#VALUE!</v>
      </c>
      <c r="B9685" t="e">
        <f>Table1[[#This Row],[ÜK]]</f>
        <v>#VALUE!</v>
      </c>
      <c r="C9685" s="3" t="e">
        <f>Table1[[#This Row],[Szla]]</f>
        <v>#VALUE!</v>
      </c>
      <c r="D9685" s="6" t="e">
        <f>Table1[[#This Row],[Kelt_hó]]</f>
        <v>#VALUE!</v>
      </c>
      <c r="E9685" t="e">
        <f>Table1[[#This Row],[Vevő]]</f>
        <v>#VALUE!</v>
      </c>
      <c r="F9685" t="e">
        <f>Table1[[#This Row],[Termékkör]]</f>
        <v>#VALUE!</v>
      </c>
      <c r="G9685" s="4" t="e">
        <f>Table1[[#This Row],[SzumElad]]</f>
        <v>#VALUE!</v>
      </c>
      <c r="H9685" s="7" t="e">
        <f>Table1[[#This Row],[Jut_%]]</f>
        <v>#VALUE!</v>
      </c>
      <c r="I9685" s="4" t="e">
        <f>Table1[[#This Row],[Jut]]</f>
        <v>#VALUE!</v>
      </c>
      <c r="J9685" s="4" t="e">
        <f>Table1[[#This Row],[Column1]]</f>
        <v>#VALUE!</v>
      </c>
    </row>
    <row r="9686" spans="1:10" hidden="1" x14ac:dyDescent="0.3">
      <c r="A9686" s="2" t="e">
        <f>Table1[[#This Row],[Befolyt]]</f>
        <v>#VALUE!</v>
      </c>
      <c r="B9686" t="e">
        <f>Table1[[#This Row],[ÜK]]</f>
        <v>#VALUE!</v>
      </c>
      <c r="C9686" s="3" t="e">
        <f>Table1[[#This Row],[Szla]]</f>
        <v>#VALUE!</v>
      </c>
      <c r="D9686" s="6" t="e">
        <f>Table1[[#This Row],[Kelt_hó]]</f>
        <v>#VALUE!</v>
      </c>
      <c r="E9686" t="e">
        <f>Table1[[#This Row],[Vevő]]</f>
        <v>#VALUE!</v>
      </c>
      <c r="F9686" t="e">
        <f>Table1[[#This Row],[Termékkör]]</f>
        <v>#VALUE!</v>
      </c>
      <c r="G9686" s="4" t="e">
        <f>Table1[[#This Row],[SzumElad]]</f>
        <v>#VALUE!</v>
      </c>
      <c r="H9686" s="7" t="e">
        <f>Table1[[#This Row],[Jut_%]]</f>
        <v>#VALUE!</v>
      </c>
      <c r="I9686" s="4" t="e">
        <f>Table1[[#This Row],[Jut]]</f>
        <v>#VALUE!</v>
      </c>
      <c r="J9686" s="4" t="e">
        <f>Table1[[#This Row],[Column1]]</f>
        <v>#VALUE!</v>
      </c>
    </row>
    <row r="9687" spans="1:10" hidden="1" x14ac:dyDescent="0.3">
      <c r="A9687" s="2" t="e">
        <f>Table1[[#This Row],[Befolyt]]</f>
        <v>#VALUE!</v>
      </c>
      <c r="B9687" t="e">
        <f>Table1[[#This Row],[ÜK]]</f>
        <v>#VALUE!</v>
      </c>
      <c r="C9687" s="3" t="e">
        <f>Table1[[#This Row],[Szla]]</f>
        <v>#VALUE!</v>
      </c>
      <c r="D9687" s="6" t="e">
        <f>Table1[[#This Row],[Kelt_hó]]</f>
        <v>#VALUE!</v>
      </c>
      <c r="E9687" t="e">
        <f>Table1[[#This Row],[Vevő]]</f>
        <v>#VALUE!</v>
      </c>
      <c r="F9687" t="e">
        <f>Table1[[#This Row],[Termékkör]]</f>
        <v>#VALUE!</v>
      </c>
      <c r="G9687" s="4" t="e">
        <f>Table1[[#This Row],[SzumElad]]</f>
        <v>#VALUE!</v>
      </c>
      <c r="H9687" s="7" t="e">
        <f>Table1[[#This Row],[Jut_%]]</f>
        <v>#VALUE!</v>
      </c>
      <c r="I9687" s="4" t="e">
        <f>Table1[[#This Row],[Jut]]</f>
        <v>#VALUE!</v>
      </c>
      <c r="J9687" s="4" t="e">
        <f>Table1[[#This Row],[Column1]]</f>
        <v>#VALUE!</v>
      </c>
    </row>
    <row r="9688" spans="1:10" hidden="1" x14ac:dyDescent="0.3">
      <c r="A9688" s="2" t="e">
        <f>Table1[[#This Row],[Befolyt]]</f>
        <v>#VALUE!</v>
      </c>
      <c r="B9688" t="e">
        <f>Table1[[#This Row],[ÜK]]</f>
        <v>#VALUE!</v>
      </c>
      <c r="C9688" s="3" t="e">
        <f>Table1[[#This Row],[Szla]]</f>
        <v>#VALUE!</v>
      </c>
      <c r="D9688" s="6" t="e">
        <f>Table1[[#This Row],[Kelt_hó]]</f>
        <v>#VALUE!</v>
      </c>
      <c r="E9688" t="e">
        <f>Table1[[#This Row],[Vevő]]</f>
        <v>#VALUE!</v>
      </c>
      <c r="F9688" t="e">
        <f>Table1[[#This Row],[Termékkör]]</f>
        <v>#VALUE!</v>
      </c>
      <c r="G9688" s="4" t="e">
        <f>Table1[[#This Row],[SzumElad]]</f>
        <v>#VALUE!</v>
      </c>
      <c r="H9688" s="7" t="e">
        <f>Table1[[#This Row],[Jut_%]]</f>
        <v>#VALUE!</v>
      </c>
      <c r="I9688" s="4" t="e">
        <f>Table1[[#This Row],[Jut]]</f>
        <v>#VALUE!</v>
      </c>
      <c r="J9688" s="4" t="e">
        <f>Table1[[#This Row],[Column1]]</f>
        <v>#VALUE!</v>
      </c>
    </row>
    <row r="9689" spans="1:10" hidden="1" x14ac:dyDescent="0.3">
      <c r="A9689" s="2" t="e">
        <f>Table1[[#This Row],[Befolyt]]</f>
        <v>#VALUE!</v>
      </c>
      <c r="B9689" t="e">
        <f>Table1[[#This Row],[ÜK]]</f>
        <v>#VALUE!</v>
      </c>
      <c r="C9689" s="3" t="e">
        <f>Table1[[#This Row],[Szla]]</f>
        <v>#VALUE!</v>
      </c>
      <c r="D9689" s="6" t="e">
        <f>Table1[[#This Row],[Kelt_hó]]</f>
        <v>#VALUE!</v>
      </c>
      <c r="E9689" t="e">
        <f>Table1[[#This Row],[Vevő]]</f>
        <v>#VALUE!</v>
      </c>
      <c r="F9689" t="e">
        <f>Table1[[#This Row],[Termékkör]]</f>
        <v>#VALUE!</v>
      </c>
      <c r="G9689" s="4" t="e">
        <f>Table1[[#This Row],[SzumElad]]</f>
        <v>#VALUE!</v>
      </c>
      <c r="H9689" s="7" t="e">
        <f>Table1[[#This Row],[Jut_%]]</f>
        <v>#VALUE!</v>
      </c>
      <c r="I9689" s="4" t="e">
        <f>Table1[[#This Row],[Jut]]</f>
        <v>#VALUE!</v>
      </c>
      <c r="J9689" s="4" t="e">
        <f>Table1[[#This Row],[Column1]]</f>
        <v>#VALUE!</v>
      </c>
    </row>
    <row r="9690" spans="1:10" hidden="1" x14ac:dyDescent="0.3">
      <c r="A9690" s="2" t="e">
        <f>Table1[[#This Row],[Befolyt]]</f>
        <v>#VALUE!</v>
      </c>
      <c r="B9690" t="e">
        <f>Table1[[#This Row],[ÜK]]</f>
        <v>#VALUE!</v>
      </c>
      <c r="C9690" s="3" t="e">
        <f>Table1[[#This Row],[Szla]]</f>
        <v>#VALUE!</v>
      </c>
      <c r="D9690" s="6" t="e">
        <f>Table1[[#This Row],[Kelt_hó]]</f>
        <v>#VALUE!</v>
      </c>
      <c r="E9690" t="e">
        <f>Table1[[#This Row],[Vevő]]</f>
        <v>#VALUE!</v>
      </c>
      <c r="F9690" t="e">
        <f>Table1[[#This Row],[Termékkör]]</f>
        <v>#VALUE!</v>
      </c>
      <c r="G9690" s="4" t="e">
        <f>Table1[[#This Row],[SzumElad]]</f>
        <v>#VALUE!</v>
      </c>
      <c r="H9690" s="7" t="e">
        <f>Table1[[#This Row],[Jut_%]]</f>
        <v>#VALUE!</v>
      </c>
      <c r="I9690" s="4" t="e">
        <f>Table1[[#This Row],[Jut]]</f>
        <v>#VALUE!</v>
      </c>
      <c r="J9690" s="4" t="e">
        <f>Table1[[#This Row],[Column1]]</f>
        <v>#VALUE!</v>
      </c>
    </row>
    <row r="9691" spans="1:10" hidden="1" x14ac:dyDescent="0.3">
      <c r="A9691" s="2" t="e">
        <f>Table1[[#This Row],[Befolyt]]</f>
        <v>#VALUE!</v>
      </c>
      <c r="B9691" t="e">
        <f>Table1[[#This Row],[ÜK]]</f>
        <v>#VALUE!</v>
      </c>
      <c r="C9691" s="3" t="e">
        <f>Table1[[#This Row],[Szla]]</f>
        <v>#VALUE!</v>
      </c>
      <c r="D9691" s="6" t="e">
        <f>Table1[[#This Row],[Kelt_hó]]</f>
        <v>#VALUE!</v>
      </c>
      <c r="E9691" t="e">
        <f>Table1[[#This Row],[Vevő]]</f>
        <v>#VALUE!</v>
      </c>
      <c r="F9691" t="e">
        <f>Table1[[#This Row],[Termékkör]]</f>
        <v>#VALUE!</v>
      </c>
      <c r="G9691" s="4" t="e">
        <f>Table1[[#This Row],[SzumElad]]</f>
        <v>#VALUE!</v>
      </c>
      <c r="H9691" s="7" t="e">
        <f>Table1[[#This Row],[Jut_%]]</f>
        <v>#VALUE!</v>
      </c>
      <c r="I9691" s="4" t="e">
        <f>Table1[[#This Row],[Jut]]</f>
        <v>#VALUE!</v>
      </c>
      <c r="J9691" s="4" t="e">
        <f>Table1[[#This Row],[Column1]]</f>
        <v>#VALUE!</v>
      </c>
    </row>
    <row r="9692" spans="1:10" hidden="1" x14ac:dyDescent="0.3">
      <c r="A9692" s="2" t="e">
        <f>Table1[[#This Row],[Befolyt]]</f>
        <v>#VALUE!</v>
      </c>
      <c r="B9692" t="e">
        <f>Table1[[#This Row],[ÜK]]</f>
        <v>#VALUE!</v>
      </c>
      <c r="C9692" s="3" t="e">
        <f>Table1[[#This Row],[Szla]]</f>
        <v>#VALUE!</v>
      </c>
      <c r="D9692" s="6" t="e">
        <f>Table1[[#This Row],[Kelt_hó]]</f>
        <v>#VALUE!</v>
      </c>
      <c r="E9692" t="e">
        <f>Table1[[#This Row],[Vevő]]</f>
        <v>#VALUE!</v>
      </c>
      <c r="F9692" t="e">
        <f>Table1[[#This Row],[Termékkör]]</f>
        <v>#VALUE!</v>
      </c>
      <c r="G9692" s="4" t="e">
        <f>Table1[[#This Row],[SzumElad]]</f>
        <v>#VALUE!</v>
      </c>
      <c r="H9692" s="7" t="e">
        <f>Table1[[#This Row],[Jut_%]]</f>
        <v>#VALUE!</v>
      </c>
      <c r="I9692" s="4" t="e">
        <f>Table1[[#This Row],[Jut]]</f>
        <v>#VALUE!</v>
      </c>
      <c r="J9692" s="4" t="e">
        <f>Table1[[#This Row],[Column1]]</f>
        <v>#VALUE!</v>
      </c>
    </row>
    <row r="9693" spans="1:10" hidden="1" x14ac:dyDescent="0.3">
      <c r="A9693" s="2" t="e">
        <f>Table1[[#This Row],[Befolyt]]</f>
        <v>#VALUE!</v>
      </c>
      <c r="B9693" t="e">
        <f>Table1[[#This Row],[ÜK]]</f>
        <v>#VALUE!</v>
      </c>
      <c r="C9693" s="3" t="e">
        <f>Table1[[#This Row],[Szla]]</f>
        <v>#VALUE!</v>
      </c>
      <c r="D9693" s="6" t="e">
        <f>Table1[[#This Row],[Kelt_hó]]</f>
        <v>#VALUE!</v>
      </c>
      <c r="E9693" t="e">
        <f>Table1[[#This Row],[Vevő]]</f>
        <v>#VALUE!</v>
      </c>
      <c r="F9693" t="e">
        <f>Table1[[#This Row],[Termékkör]]</f>
        <v>#VALUE!</v>
      </c>
      <c r="G9693" s="4" t="e">
        <f>Table1[[#This Row],[SzumElad]]</f>
        <v>#VALUE!</v>
      </c>
      <c r="H9693" s="7" t="e">
        <f>Table1[[#This Row],[Jut_%]]</f>
        <v>#VALUE!</v>
      </c>
      <c r="I9693" s="4" t="e">
        <f>Table1[[#This Row],[Jut]]</f>
        <v>#VALUE!</v>
      </c>
      <c r="J9693" s="4" t="e">
        <f>Table1[[#This Row],[Column1]]</f>
        <v>#VALUE!</v>
      </c>
    </row>
    <row r="9694" spans="1:10" hidden="1" x14ac:dyDescent="0.3">
      <c r="A9694" s="2" t="e">
        <f>Table1[[#This Row],[Befolyt]]</f>
        <v>#VALUE!</v>
      </c>
      <c r="B9694" t="e">
        <f>Table1[[#This Row],[ÜK]]</f>
        <v>#VALUE!</v>
      </c>
      <c r="C9694" s="3" t="e">
        <f>Table1[[#This Row],[Szla]]</f>
        <v>#VALUE!</v>
      </c>
      <c r="D9694" s="6" t="e">
        <f>Table1[[#This Row],[Kelt_hó]]</f>
        <v>#VALUE!</v>
      </c>
      <c r="E9694" t="e">
        <f>Table1[[#This Row],[Vevő]]</f>
        <v>#VALUE!</v>
      </c>
      <c r="F9694" t="e">
        <f>Table1[[#This Row],[Termékkör]]</f>
        <v>#VALUE!</v>
      </c>
      <c r="G9694" s="4" t="e">
        <f>Table1[[#This Row],[SzumElad]]</f>
        <v>#VALUE!</v>
      </c>
      <c r="H9694" s="7" t="e">
        <f>Table1[[#This Row],[Jut_%]]</f>
        <v>#VALUE!</v>
      </c>
      <c r="I9694" s="4" t="e">
        <f>Table1[[#This Row],[Jut]]</f>
        <v>#VALUE!</v>
      </c>
      <c r="J9694" s="4" t="e">
        <f>Table1[[#This Row],[Column1]]</f>
        <v>#VALUE!</v>
      </c>
    </row>
    <row r="9695" spans="1:10" hidden="1" x14ac:dyDescent="0.3">
      <c r="A9695" s="2" t="e">
        <f>Table1[[#This Row],[Befolyt]]</f>
        <v>#VALUE!</v>
      </c>
      <c r="B9695" t="e">
        <f>Table1[[#This Row],[ÜK]]</f>
        <v>#VALUE!</v>
      </c>
      <c r="C9695" s="3" t="e">
        <f>Table1[[#This Row],[Szla]]</f>
        <v>#VALUE!</v>
      </c>
      <c r="D9695" s="6" t="e">
        <f>Table1[[#This Row],[Kelt_hó]]</f>
        <v>#VALUE!</v>
      </c>
      <c r="E9695" t="e">
        <f>Table1[[#This Row],[Vevő]]</f>
        <v>#VALUE!</v>
      </c>
      <c r="F9695" t="e">
        <f>Table1[[#This Row],[Termékkör]]</f>
        <v>#VALUE!</v>
      </c>
      <c r="G9695" s="4" t="e">
        <f>Table1[[#This Row],[SzumElad]]</f>
        <v>#VALUE!</v>
      </c>
      <c r="H9695" s="7" t="e">
        <f>Table1[[#This Row],[Jut_%]]</f>
        <v>#VALUE!</v>
      </c>
      <c r="I9695" s="4" t="e">
        <f>Table1[[#This Row],[Jut]]</f>
        <v>#VALUE!</v>
      </c>
      <c r="J9695" s="4" t="e">
        <f>Table1[[#This Row],[Column1]]</f>
        <v>#VALUE!</v>
      </c>
    </row>
    <row r="9696" spans="1:10" hidden="1" x14ac:dyDescent="0.3">
      <c r="A9696" s="2" t="e">
        <f>Table1[[#This Row],[Befolyt]]</f>
        <v>#VALUE!</v>
      </c>
      <c r="B9696" t="e">
        <f>Table1[[#This Row],[ÜK]]</f>
        <v>#VALUE!</v>
      </c>
      <c r="C9696" s="3" t="e">
        <f>Table1[[#This Row],[Szla]]</f>
        <v>#VALUE!</v>
      </c>
      <c r="D9696" s="6" t="e">
        <f>Table1[[#This Row],[Kelt_hó]]</f>
        <v>#VALUE!</v>
      </c>
      <c r="E9696" t="e">
        <f>Table1[[#This Row],[Vevő]]</f>
        <v>#VALUE!</v>
      </c>
      <c r="F9696" t="e">
        <f>Table1[[#This Row],[Termékkör]]</f>
        <v>#VALUE!</v>
      </c>
      <c r="G9696" s="4" t="e">
        <f>Table1[[#This Row],[SzumElad]]</f>
        <v>#VALUE!</v>
      </c>
      <c r="H9696" s="7" t="e">
        <f>Table1[[#This Row],[Jut_%]]</f>
        <v>#VALUE!</v>
      </c>
      <c r="I9696" s="4" t="e">
        <f>Table1[[#This Row],[Jut]]</f>
        <v>#VALUE!</v>
      </c>
      <c r="J9696" s="4" t="e">
        <f>Table1[[#This Row],[Column1]]</f>
        <v>#VALUE!</v>
      </c>
    </row>
    <row r="9697" spans="1:10" hidden="1" x14ac:dyDescent="0.3">
      <c r="A9697" s="2" t="e">
        <f>Table1[[#This Row],[Befolyt]]</f>
        <v>#VALUE!</v>
      </c>
      <c r="B9697" t="e">
        <f>Table1[[#This Row],[ÜK]]</f>
        <v>#VALUE!</v>
      </c>
      <c r="C9697" s="3" t="e">
        <f>Table1[[#This Row],[Szla]]</f>
        <v>#VALUE!</v>
      </c>
      <c r="D9697" s="6" t="e">
        <f>Table1[[#This Row],[Kelt_hó]]</f>
        <v>#VALUE!</v>
      </c>
      <c r="E9697" t="e">
        <f>Table1[[#This Row],[Vevő]]</f>
        <v>#VALUE!</v>
      </c>
      <c r="F9697" t="e">
        <f>Table1[[#This Row],[Termékkör]]</f>
        <v>#VALUE!</v>
      </c>
      <c r="G9697" s="4" t="e">
        <f>Table1[[#This Row],[SzumElad]]</f>
        <v>#VALUE!</v>
      </c>
      <c r="H9697" s="7" t="e">
        <f>Table1[[#This Row],[Jut_%]]</f>
        <v>#VALUE!</v>
      </c>
      <c r="I9697" s="4" t="e">
        <f>Table1[[#This Row],[Jut]]</f>
        <v>#VALUE!</v>
      </c>
      <c r="J9697" s="4" t="e">
        <f>Table1[[#This Row],[Column1]]</f>
        <v>#VALUE!</v>
      </c>
    </row>
    <row r="9698" spans="1:10" hidden="1" x14ac:dyDescent="0.3">
      <c r="A9698" s="2" t="e">
        <f>Table1[[#This Row],[Befolyt]]</f>
        <v>#VALUE!</v>
      </c>
      <c r="B9698" t="e">
        <f>Table1[[#This Row],[ÜK]]</f>
        <v>#VALUE!</v>
      </c>
      <c r="C9698" s="3" t="e">
        <f>Table1[[#This Row],[Szla]]</f>
        <v>#VALUE!</v>
      </c>
      <c r="D9698" s="6" t="e">
        <f>Table1[[#This Row],[Kelt_hó]]</f>
        <v>#VALUE!</v>
      </c>
      <c r="E9698" t="e">
        <f>Table1[[#This Row],[Vevő]]</f>
        <v>#VALUE!</v>
      </c>
      <c r="F9698" t="e">
        <f>Table1[[#This Row],[Termékkör]]</f>
        <v>#VALUE!</v>
      </c>
      <c r="G9698" s="4" t="e">
        <f>Table1[[#This Row],[SzumElad]]</f>
        <v>#VALUE!</v>
      </c>
      <c r="H9698" s="7" t="e">
        <f>Table1[[#This Row],[Jut_%]]</f>
        <v>#VALUE!</v>
      </c>
      <c r="I9698" s="4" t="e">
        <f>Table1[[#This Row],[Jut]]</f>
        <v>#VALUE!</v>
      </c>
      <c r="J9698" s="4" t="e">
        <f>Table1[[#This Row],[Column1]]</f>
        <v>#VALUE!</v>
      </c>
    </row>
    <row r="9699" spans="1:10" hidden="1" x14ac:dyDescent="0.3">
      <c r="A9699" s="2" t="e">
        <f>Table1[[#This Row],[Befolyt]]</f>
        <v>#VALUE!</v>
      </c>
      <c r="B9699" t="e">
        <f>Table1[[#This Row],[ÜK]]</f>
        <v>#VALUE!</v>
      </c>
      <c r="C9699" s="3" t="e">
        <f>Table1[[#This Row],[Szla]]</f>
        <v>#VALUE!</v>
      </c>
      <c r="D9699" s="6" t="e">
        <f>Table1[[#This Row],[Kelt_hó]]</f>
        <v>#VALUE!</v>
      </c>
      <c r="E9699" t="e">
        <f>Table1[[#This Row],[Vevő]]</f>
        <v>#VALUE!</v>
      </c>
      <c r="F9699" t="e">
        <f>Table1[[#This Row],[Termékkör]]</f>
        <v>#VALUE!</v>
      </c>
      <c r="G9699" s="4" t="e">
        <f>Table1[[#This Row],[SzumElad]]</f>
        <v>#VALUE!</v>
      </c>
      <c r="H9699" s="7" t="e">
        <f>Table1[[#This Row],[Jut_%]]</f>
        <v>#VALUE!</v>
      </c>
      <c r="I9699" s="4" t="e">
        <f>Table1[[#This Row],[Jut]]</f>
        <v>#VALUE!</v>
      </c>
      <c r="J9699" s="4" t="e">
        <f>Table1[[#This Row],[Column1]]</f>
        <v>#VALUE!</v>
      </c>
    </row>
    <row r="9700" spans="1:10" hidden="1" x14ac:dyDescent="0.3">
      <c r="A9700" s="2" t="e">
        <f>Table1[[#This Row],[Befolyt]]</f>
        <v>#VALUE!</v>
      </c>
      <c r="B9700" t="e">
        <f>Table1[[#This Row],[ÜK]]</f>
        <v>#VALUE!</v>
      </c>
      <c r="C9700" s="3" t="e">
        <f>Table1[[#This Row],[Szla]]</f>
        <v>#VALUE!</v>
      </c>
      <c r="D9700" s="6" t="e">
        <f>Table1[[#This Row],[Kelt_hó]]</f>
        <v>#VALUE!</v>
      </c>
      <c r="E9700" t="e">
        <f>Table1[[#This Row],[Vevő]]</f>
        <v>#VALUE!</v>
      </c>
      <c r="F9700" t="e">
        <f>Table1[[#This Row],[Termékkör]]</f>
        <v>#VALUE!</v>
      </c>
      <c r="G9700" s="4" t="e">
        <f>Table1[[#This Row],[SzumElad]]</f>
        <v>#VALUE!</v>
      </c>
      <c r="H9700" s="7" t="e">
        <f>Table1[[#This Row],[Jut_%]]</f>
        <v>#VALUE!</v>
      </c>
      <c r="I9700" s="4" t="e">
        <f>Table1[[#This Row],[Jut]]</f>
        <v>#VALUE!</v>
      </c>
      <c r="J9700" s="4" t="e">
        <f>Table1[[#This Row],[Column1]]</f>
        <v>#VALUE!</v>
      </c>
    </row>
    <row r="9701" spans="1:10" hidden="1" x14ac:dyDescent="0.3">
      <c r="A9701" s="2" t="e">
        <f>Table1[[#This Row],[Befolyt]]</f>
        <v>#VALUE!</v>
      </c>
      <c r="B9701" t="e">
        <f>Table1[[#This Row],[ÜK]]</f>
        <v>#VALUE!</v>
      </c>
      <c r="C9701" s="3" t="e">
        <f>Table1[[#This Row],[Szla]]</f>
        <v>#VALUE!</v>
      </c>
      <c r="D9701" s="6" t="e">
        <f>Table1[[#This Row],[Kelt_hó]]</f>
        <v>#VALUE!</v>
      </c>
      <c r="E9701" t="e">
        <f>Table1[[#This Row],[Vevő]]</f>
        <v>#VALUE!</v>
      </c>
      <c r="F9701" t="e">
        <f>Table1[[#This Row],[Termékkör]]</f>
        <v>#VALUE!</v>
      </c>
      <c r="G9701" s="4" t="e">
        <f>Table1[[#This Row],[SzumElad]]</f>
        <v>#VALUE!</v>
      </c>
      <c r="H9701" s="7" t="e">
        <f>Table1[[#This Row],[Jut_%]]</f>
        <v>#VALUE!</v>
      </c>
      <c r="I9701" s="4" t="e">
        <f>Table1[[#This Row],[Jut]]</f>
        <v>#VALUE!</v>
      </c>
      <c r="J9701" s="4" t="e">
        <f>Table1[[#This Row],[Column1]]</f>
        <v>#VALUE!</v>
      </c>
    </row>
    <row r="9702" spans="1:10" hidden="1" x14ac:dyDescent="0.3">
      <c r="A9702" s="2" t="e">
        <f>Table1[[#This Row],[Befolyt]]</f>
        <v>#VALUE!</v>
      </c>
      <c r="B9702" t="e">
        <f>Table1[[#This Row],[ÜK]]</f>
        <v>#VALUE!</v>
      </c>
      <c r="C9702" s="3" t="e">
        <f>Table1[[#This Row],[Szla]]</f>
        <v>#VALUE!</v>
      </c>
      <c r="D9702" s="6" t="e">
        <f>Table1[[#This Row],[Kelt_hó]]</f>
        <v>#VALUE!</v>
      </c>
      <c r="E9702" t="e">
        <f>Table1[[#This Row],[Vevő]]</f>
        <v>#VALUE!</v>
      </c>
      <c r="F9702" t="e">
        <f>Table1[[#This Row],[Termékkör]]</f>
        <v>#VALUE!</v>
      </c>
      <c r="G9702" s="4" t="e">
        <f>Table1[[#This Row],[SzumElad]]</f>
        <v>#VALUE!</v>
      </c>
      <c r="H9702" s="7" t="e">
        <f>Table1[[#This Row],[Jut_%]]</f>
        <v>#VALUE!</v>
      </c>
      <c r="I9702" s="4" t="e">
        <f>Table1[[#This Row],[Jut]]</f>
        <v>#VALUE!</v>
      </c>
      <c r="J9702" s="4" t="e">
        <f>Table1[[#This Row],[Column1]]</f>
        <v>#VALUE!</v>
      </c>
    </row>
    <row r="9703" spans="1:10" hidden="1" x14ac:dyDescent="0.3">
      <c r="A9703" s="2" t="e">
        <f>Table1[[#This Row],[Befolyt]]</f>
        <v>#VALUE!</v>
      </c>
      <c r="B9703" t="e">
        <f>Table1[[#This Row],[ÜK]]</f>
        <v>#VALUE!</v>
      </c>
      <c r="C9703" s="3" t="e">
        <f>Table1[[#This Row],[Szla]]</f>
        <v>#VALUE!</v>
      </c>
      <c r="D9703" s="6" t="e">
        <f>Table1[[#This Row],[Kelt_hó]]</f>
        <v>#VALUE!</v>
      </c>
      <c r="E9703" t="e">
        <f>Table1[[#This Row],[Vevő]]</f>
        <v>#VALUE!</v>
      </c>
      <c r="F9703" t="e">
        <f>Table1[[#This Row],[Termékkör]]</f>
        <v>#VALUE!</v>
      </c>
      <c r="G9703" s="4" t="e">
        <f>Table1[[#This Row],[SzumElad]]</f>
        <v>#VALUE!</v>
      </c>
      <c r="H9703" s="7" t="e">
        <f>Table1[[#This Row],[Jut_%]]</f>
        <v>#VALUE!</v>
      </c>
      <c r="I9703" s="4" t="e">
        <f>Table1[[#This Row],[Jut]]</f>
        <v>#VALUE!</v>
      </c>
      <c r="J9703" s="4" t="e">
        <f>Table1[[#This Row],[Column1]]</f>
        <v>#VALUE!</v>
      </c>
    </row>
    <row r="9704" spans="1:10" hidden="1" x14ac:dyDescent="0.3">
      <c r="A9704" s="2" t="e">
        <f>Table1[[#This Row],[Befolyt]]</f>
        <v>#VALUE!</v>
      </c>
      <c r="B9704" t="e">
        <f>Table1[[#This Row],[ÜK]]</f>
        <v>#VALUE!</v>
      </c>
      <c r="C9704" s="3" t="e">
        <f>Table1[[#This Row],[Szla]]</f>
        <v>#VALUE!</v>
      </c>
      <c r="D9704" s="6" t="e">
        <f>Table1[[#This Row],[Kelt_hó]]</f>
        <v>#VALUE!</v>
      </c>
      <c r="E9704" t="e">
        <f>Table1[[#This Row],[Vevő]]</f>
        <v>#VALUE!</v>
      </c>
      <c r="F9704" t="e">
        <f>Table1[[#This Row],[Termékkör]]</f>
        <v>#VALUE!</v>
      </c>
      <c r="G9704" s="4" t="e">
        <f>Table1[[#This Row],[SzumElad]]</f>
        <v>#VALUE!</v>
      </c>
      <c r="H9704" s="7" t="e">
        <f>Table1[[#This Row],[Jut_%]]</f>
        <v>#VALUE!</v>
      </c>
      <c r="I9704" s="4" t="e">
        <f>Table1[[#This Row],[Jut]]</f>
        <v>#VALUE!</v>
      </c>
      <c r="J9704" s="4" t="e">
        <f>Table1[[#This Row],[Column1]]</f>
        <v>#VALUE!</v>
      </c>
    </row>
    <row r="9705" spans="1:10" hidden="1" x14ac:dyDescent="0.3">
      <c r="A9705" s="2" t="e">
        <f>Table1[[#This Row],[Befolyt]]</f>
        <v>#VALUE!</v>
      </c>
      <c r="B9705" t="e">
        <f>Table1[[#This Row],[ÜK]]</f>
        <v>#VALUE!</v>
      </c>
      <c r="C9705" s="3" t="e">
        <f>Table1[[#This Row],[Szla]]</f>
        <v>#VALUE!</v>
      </c>
      <c r="D9705" s="6" t="e">
        <f>Table1[[#This Row],[Kelt_hó]]</f>
        <v>#VALUE!</v>
      </c>
      <c r="E9705" t="e">
        <f>Table1[[#This Row],[Vevő]]</f>
        <v>#VALUE!</v>
      </c>
      <c r="F9705" t="e">
        <f>Table1[[#This Row],[Termékkör]]</f>
        <v>#VALUE!</v>
      </c>
      <c r="G9705" s="4" t="e">
        <f>Table1[[#This Row],[SzumElad]]</f>
        <v>#VALUE!</v>
      </c>
      <c r="H9705" s="7" t="e">
        <f>Table1[[#This Row],[Jut_%]]</f>
        <v>#VALUE!</v>
      </c>
      <c r="I9705" s="4" t="e">
        <f>Table1[[#This Row],[Jut]]</f>
        <v>#VALUE!</v>
      </c>
      <c r="J9705" s="4" t="e">
        <f>Table1[[#This Row],[Column1]]</f>
        <v>#VALUE!</v>
      </c>
    </row>
    <row r="9706" spans="1:10" hidden="1" x14ac:dyDescent="0.3">
      <c r="A9706" s="2" t="e">
        <f>Table1[[#This Row],[Befolyt]]</f>
        <v>#VALUE!</v>
      </c>
      <c r="B9706" t="e">
        <f>Table1[[#This Row],[ÜK]]</f>
        <v>#VALUE!</v>
      </c>
      <c r="C9706" s="3" t="e">
        <f>Table1[[#This Row],[Szla]]</f>
        <v>#VALUE!</v>
      </c>
      <c r="D9706" s="6" t="e">
        <f>Table1[[#This Row],[Kelt_hó]]</f>
        <v>#VALUE!</v>
      </c>
      <c r="E9706" t="e">
        <f>Table1[[#This Row],[Vevő]]</f>
        <v>#VALUE!</v>
      </c>
      <c r="F9706" t="e">
        <f>Table1[[#This Row],[Termékkör]]</f>
        <v>#VALUE!</v>
      </c>
      <c r="G9706" s="4" t="e">
        <f>Table1[[#This Row],[SzumElad]]</f>
        <v>#VALUE!</v>
      </c>
      <c r="H9706" s="7" t="e">
        <f>Table1[[#This Row],[Jut_%]]</f>
        <v>#VALUE!</v>
      </c>
      <c r="I9706" s="4" t="e">
        <f>Table1[[#This Row],[Jut]]</f>
        <v>#VALUE!</v>
      </c>
      <c r="J9706" s="4" t="e">
        <f>Table1[[#This Row],[Column1]]</f>
        <v>#VALUE!</v>
      </c>
    </row>
    <row r="9707" spans="1:10" hidden="1" x14ac:dyDescent="0.3">
      <c r="A9707" s="2" t="e">
        <f>Table1[[#This Row],[Befolyt]]</f>
        <v>#VALUE!</v>
      </c>
      <c r="B9707" t="e">
        <f>Table1[[#This Row],[ÜK]]</f>
        <v>#VALUE!</v>
      </c>
      <c r="C9707" s="3" t="e">
        <f>Table1[[#This Row],[Szla]]</f>
        <v>#VALUE!</v>
      </c>
      <c r="D9707" s="6" t="e">
        <f>Table1[[#This Row],[Kelt_hó]]</f>
        <v>#VALUE!</v>
      </c>
      <c r="E9707" t="e">
        <f>Table1[[#This Row],[Vevő]]</f>
        <v>#VALUE!</v>
      </c>
      <c r="F9707" t="e">
        <f>Table1[[#This Row],[Termékkör]]</f>
        <v>#VALUE!</v>
      </c>
      <c r="G9707" s="4" t="e">
        <f>Table1[[#This Row],[SzumElad]]</f>
        <v>#VALUE!</v>
      </c>
      <c r="H9707" s="7" t="e">
        <f>Table1[[#This Row],[Jut_%]]</f>
        <v>#VALUE!</v>
      </c>
      <c r="I9707" s="4" t="e">
        <f>Table1[[#This Row],[Jut]]</f>
        <v>#VALUE!</v>
      </c>
      <c r="J9707" s="4" t="e">
        <f>Table1[[#This Row],[Column1]]</f>
        <v>#VALUE!</v>
      </c>
    </row>
    <row r="9708" spans="1:10" hidden="1" x14ac:dyDescent="0.3">
      <c r="A9708" s="2" t="e">
        <f>Table1[[#This Row],[Befolyt]]</f>
        <v>#VALUE!</v>
      </c>
      <c r="B9708" t="e">
        <f>Table1[[#This Row],[ÜK]]</f>
        <v>#VALUE!</v>
      </c>
      <c r="C9708" s="3" t="e">
        <f>Table1[[#This Row],[Szla]]</f>
        <v>#VALUE!</v>
      </c>
      <c r="D9708" s="6" t="e">
        <f>Table1[[#This Row],[Kelt_hó]]</f>
        <v>#VALUE!</v>
      </c>
      <c r="E9708" t="e">
        <f>Table1[[#This Row],[Vevő]]</f>
        <v>#VALUE!</v>
      </c>
      <c r="F9708" t="e">
        <f>Table1[[#This Row],[Termékkör]]</f>
        <v>#VALUE!</v>
      </c>
      <c r="G9708" s="4" t="e">
        <f>Table1[[#This Row],[SzumElad]]</f>
        <v>#VALUE!</v>
      </c>
      <c r="H9708" s="7" t="e">
        <f>Table1[[#This Row],[Jut_%]]</f>
        <v>#VALUE!</v>
      </c>
      <c r="I9708" s="4" t="e">
        <f>Table1[[#This Row],[Jut]]</f>
        <v>#VALUE!</v>
      </c>
      <c r="J9708" s="4" t="e">
        <f>Table1[[#This Row],[Column1]]</f>
        <v>#VALUE!</v>
      </c>
    </row>
    <row r="9709" spans="1:10" hidden="1" x14ac:dyDescent="0.3">
      <c r="A9709" s="2" t="e">
        <f>Table1[[#This Row],[Befolyt]]</f>
        <v>#VALUE!</v>
      </c>
      <c r="B9709" t="e">
        <f>Table1[[#This Row],[ÜK]]</f>
        <v>#VALUE!</v>
      </c>
      <c r="C9709" s="3" t="e">
        <f>Table1[[#This Row],[Szla]]</f>
        <v>#VALUE!</v>
      </c>
      <c r="D9709" s="6" t="e">
        <f>Table1[[#This Row],[Kelt_hó]]</f>
        <v>#VALUE!</v>
      </c>
      <c r="E9709" t="e">
        <f>Table1[[#This Row],[Vevő]]</f>
        <v>#VALUE!</v>
      </c>
      <c r="F9709" t="e">
        <f>Table1[[#This Row],[Termékkör]]</f>
        <v>#VALUE!</v>
      </c>
      <c r="G9709" s="4" t="e">
        <f>Table1[[#This Row],[SzumElad]]</f>
        <v>#VALUE!</v>
      </c>
      <c r="H9709" s="7" t="e">
        <f>Table1[[#This Row],[Jut_%]]</f>
        <v>#VALUE!</v>
      </c>
      <c r="I9709" s="4" t="e">
        <f>Table1[[#This Row],[Jut]]</f>
        <v>#VALUE!</v>
      </c>
      <c r="J9709" s="4" t="e">
        <f>Table1[[#This Row],[Column1]]</f>
        <v>#VALUE!</v>
      </c>
    </row>
    <row r="9710" spans="1:10" hidden="1" x14ac:dyDescent="0.3">
      <c r="A9710" s="2" t="e">
        <f>Table1[[#This Row],[Befolyt]]</f>
        <v>#VALUE!</v>
      </c>
      <c r="B9710" t="e">
        <f>Table1[[#This Row],[ÜK]]</f>
        <v>#VALUE!</v>
      </c>
      <c r="C9710" s="3" t="e">
        <f>Table1[[#This Row],[Szla]]</f>
        <v>#VALUE!</v>
      </c>
      <c r="D9710" s="6" t="e">
        <f>Table1[[#This Row],[Kelt_hó]]</f>
        <v>#VALUE!</v>
      </c>
      <c r="E9710" t="e">
        <f>Table1[[#This Row],[Vevő]]</f>
        <v>#VALUE!</v>
      </c>
      <c r="F9710" t="e">
        <f>Table1[[#This Row],[Termékkör]]</f>
        <v>#VALUE!</v>
      </c>
      <c r="G9710" s="4" t="e">
        <f>Table1[[#This Row],[SzumElad]]</f>
        <v>#VALUE!</v>
      </c>
      <c r="H9710" s="7" t="e">
        <f>Table1[[#This Row],[Jut_%]]</f>
        <v>#VALUE!</v>
      </c>
      <c r="I9710" s="4" t="e">
        <f>Table1[[#This Row],[Jut]]</f>
        <v>#VALUE!</v>
      </c>
      <c r="J9710" s="4" t="e">
        <f>Table1[[#This Row],[Column1]]</f>
        <v>#VALUE!</v>
      </c>
    </row>
    <row r="9711" spans="1:10" hidden="1" x14ac:dyDescent="0.3">
      <c r="A9711" s="2" t="e">
        <f>Table1[[#This Row],[Befolyt]]</f>
        <v>#VALUE!</v>
      </c>
      <c r="B9711" t="e">
        <f>Table1[[#This Row],[ÜK]]</f>
        <v>#VALUE!</v>
      </c>
      <c r="C9711" s="3" t="e">
        <f>Table1[[#This Row],[Szla]]</f>
        <v>#VALUE!</v>
      </c>
      <c r="D9711" s="6" t="e">
        <f>Table1[[#This Row],[Kelt_hó]]</f>
        <v>#VALUE!</v>
      </c>
      <c r="E9711" t="e">
        <f>Table1[[#This Row],[Vevő]]</f>
        <v>#VALUE!</v>
      </c>
      <c r="F9711" t="e">
        <f>Table1[[#This Row],[Termékkör]]</f>
        <v>#VALUE!</v>
      </c>
      <c r="G9711" s="4" t="e">
        <f>Table1[[#This Row],[SzumElad]]</f>
        <v>#VALUE!</v>
      </c>
      <c r="H9711" s="7" t="e">
        <f>Table1[[#This Row],[Jut_%]]</f>
        <v>#VALUE!</v>
      </c>
      <c r="I9711" s="4" t="e">
        <f>Table1[[#This Row],[Jut]]</f>
        <v>#VALUE!</v>
      </c>
      <c r="J9711" s="4" t="e">
        <f>Table1[[#This Row],[Column1]]</f>
        <v>#VALUE!</v>
      </c>
    </row>
    <row r="9712" spans="1:10" hidden="1" x14ac:dyDescent="0.3">
      <c r="A9712" s="2" t="e">
        <f>Table1[[#This Row],[Befolyt]]</f>
        <v>#VALUE!</v>
      </c>
      <c r="B9712" t="e">
        <f>Table1[[#This Row],[ÜK]]</f>
        <v>#VALUE!</v>
      </c>
      <c r="C9712" s="3" t="e">
        <f>Table1[[#This Row],[Szla]]</f>
        <v>#VALUE!</v>
      </c>
      <c r="D9712" s="6" t="e">
        <f>Table1[[#This Row],[Kelt_hó]]</f>
        <v>#VALUE!</v>
      </c>
      <c r="E9712" t="e">
        <f>Table1[[#This Row],[Vevő]]</f>
        <v>#VALUE!</v>
      </c>
      <c r="F9712" t="e">
        <f>Table1[[#This Row],[Termékkör]]</f>
        <v>#VALUE!</v>
      </c>
      <c r="G9712" s="4" t="e">
        <f>Table1[[#This Row],[SzumElad]]</f>
        <v>#VALUE!</v>
      </c>
      <c r="H9712" s="7" t="e">
        <f>Table1[[#This Row],[Jut_%]]</f>
        <v>#VALUE!</v>
      </c>
      <c r="I9712" s="4" t="e">
        <f>Table1[[#This Row],[Jut]]</f>
        <v>#VALUE!</v>
      </c>
      <c r="J9712" s="4" t="e">
        <f>Table1[[#This Row],[Column1]]</f>
        <v>#VALUE!</v>
      </c>
    </row>
    <row r="9713" spans="1:10" hidden="1" x14ac:dyDescent="0.3">
      <c r="A9713" s="2" t="e">
        <f>Table1[[#This Row],[Befolyt]]</f>
        <v>#VALUE!</v>
      </c>
      <c r="B9713" t="e">
        <f>Table1[[#This Row],[ÜK]]</f>
        <v>#VALUE!</v>
      </c>
      <c r="C9713" s="3" t="e">
        <f>Table1[[#This Row],[Szla]]</f>
        <v>#VALUE!</v>
      </c>
      <c r="D9713" s="6" t="e">
        <f>Table1[[#This Row],[Kelt_hó]]</f>
        <v>#VALUE!</v>
      </c>
      <c r="E9713" t="e">
        <f>Table1[[#This Row],[Vevő]]</f>
        <v>#VALUE!</v>
      </c>
      <c r="F9713" t="e">
        <f>Table1[[#This Row],[Termékkör]]</f>
        <v>#VALUE!</v>
      </c>
      <c r="G9713" s="4" t="e">
        <f>Table1[[#This Row],[SzumElad]]</f>
        <v>#VALUE!</v>
      </c>
      <c r="H9713" s="7" t="e">
        <f>Table1[[#This Row],[Jut_%]]</f>
        <v>#VALUE!</v>
      </c>
      <c r="I9713" s="4" t="e">
        <f>Table1[[#This Row],[Jut]]</f>
        <v>#VALUE!</v>
      </c>
      <c r="J9713" s="4" t="e">
        <f>Table1[[#This Row],[Column1]]</f>
        <v>#VALUE!</v>
      </c>
    </row>
    <row r="9714" spans="1:10" hidden="1" x14ac:dyDescent="0.3">
      <c r="A9714" s="2" t="e">
        <f>Table1[[#This Row],[Befolyt]]</f>
        <v>#VALUE!</v>
      </c>
      <c r="B9714" t="e">
        <f>Table1[[#This Row],[ÜK]]</f>
        <v>#VALUE!</v>
      </c>
      <c r="C9714" s="3" t="e">
        <f>Table1[[#This Row],[Szla]]</f>
        <v>#VALUE!</v>
      </c>
      <c r="D9714" s="6" t="e">
        <f>Table1[[#This Row],[Kelt_hó]]</f>
        <v>#VALUE!</v>
      </c>
      <c r="E9714" t="e">
        <f>Table1[[#This Row],[Vevő]]</f>
        <v>#VALUE!</v>
      </c>
      <c r="F9714" t="e">
        <f>Table1[[#This Row],[Termékkör]]</f>
        <v>#VALUE!</v>
      </c>
      <c r="G9714" s="4" t="e">
        <f>Table1[[#This Row],[SzumElad]]</f>
        <v>#VALUE!</v>
      </c>
      <c r="H9714" s="7" t="e">
        <f>Table1[[#This Row],[Jut_%]]</f>
        <v>#VALUE!</v>
      </c>
      <c r="I9714" s="4" t="e">
        <f>Table1[[#This Row],[Jut]]</f>
        <v>#VALUE!</v>
      </c>
      <c r="J9714" s="4" t="e">
        <f>Table1[[#This Row],[Column1]]</f>
        <v>#VALUE!</v>
      </c>
    </row>
    <row r="9715" spans="1:10" hidden="1" x14ac:dyDescent="0.3">
      <c r="A9715" s="2" t="e">
        <f>Table1[[#This Row],[Befolyt]]</f>
        <v>#VALUE!</v>
      </c>
      <c r="B9715" t="e">
        <f>Table1[[#This Row],[ÜK]]</f>
        <v>#VALUE!</v>
      </c>
      <c r="C9715" s="3" t="e">
        <f>Table1[[#This Row],[Szla]]</f>
        <v>#VALUE!</v>
      </c>
      <c r="D9715" s="6" t="e">
        <f>Table1[[#This Row],[Kelt_hó]]</f>
        <v>#VALUE!</v>
      </c>
      <c r="E9715" t="e">
        <f>Table1[[#This Row],[Vevő]]</f>
        <v>#VALUE!</v>
      </c>
      <c r="F9715" t="e">
        <f>Table1[[#This Row],[Termékkör]]</f>
        <v>#VALUE!</v>
      </c>
      <c r="G9715" s="4" t="e">
        <f>Table1[[#This Row],[SzumElad]]</f>
        <v>#VALUE!</v>
      </c>
      <c r="H9715" s="7" t="e">
        <f>Table1[[#This Row],[Jut_%]]</f>
        <v>#VALUE!</v>
      </c>
      <c r="I9715" s="4" t="e">
        <f>Table1[[#This Row],[Jut]]</f>
        <v>#VALUE!</v>
      </c>
      <c r="J9715" s="4" t="e">
        <f>Table1[[#This Row],[Column1]]</f>
        <v>#VALUE!</v>
      </c>
    </row>
    <row r="9716" spans="1:10" hidden="1" x14ac:dyDescent="0.3">
      <c r="A9716" s="2" t="e">
        <f>Table1[[#This Row],[Befolyt]]</f>
        <v>#VALUE!</v>
      </c>
      <c r="B9716" t="e">
        <f>Table1[[#This Row],[ÜK]]</f>
        <v>#VALUE!</v>
      </c>
      <c r="C9716" s="3" t="e">
        <f>Table1[[#This Row],[Szla]]</f>
        <v>#VALUE!</v>
      </c>
      <c r="D9716" s="6" t="e">
        <f>Table1[[#This Row],[Kelt_hó]]</f>
        <v>#VALUE!</v>
      </c>
      <c r="E9716" t="e">
        <f>Table1[[#This Row],[Vevő]]</f>
        <v>#VALUE!</v>
      </c>
      <c r="F9716" t="e">
        <f>Table1[[#This Row],[Termékkör]]</f>
        <v>#VALUE!</v>
      </c>
      <c r="G9716" s="4" t="e">
        <f>Table1[[#This Row],[SzumElad]]</f>
        <v>#VALUE!</v>
      </c>
      <c r="H9716" s="7" t="e">
        <f>Table1[[#This Row],[Jut_%]]</f>
        <v>#VALUE!</v>
      </c>
      <c r="I9716" s="4" t="e">
        <f>Table1[[#This Row],[Jut]]</f>
        <v>#VALUE!</v>
      </c>
      <c r="J9716" s="4" t="e">
        <f>Table1[[#This Row],[Column1]]</f>
        <v>#VALUE!</v>
      </c>
    </row>
    <row r="9717" spans="1:10" hidden="1" x14ac:dyDescent="0.3">
      <c r="A9717" s="2" t="e">
        <f>Table1[[#This Row],[Befolyt]]</f>
        <v>#VALUE!</v>
      </c>
      <c r="B9717" t="e">
        <f>Table1[[#This Row],[ÜK]]</f>
        <v>#VALUE!</v>
      </c>
      <c r="C9717" s="3" t="e">
        <f>Table1[[#This Row],[Szla]]</f>
        <v>#VALUE!</v>
      </c>
      <c r="D9717" s="6" t="e">
        <f>Table1[[#This Row],[Kelt_hó]]</f>
        <v>#VALUE!</v>
      </c>
      <c r="E9717" t="e">
        <f>Table1[[#This Row],[Vevő]]</f>
        <v>#VALUE!</v>
      </c>
      <c r="F9717" t="e">
        <f>Table1[[#This Row],[Termékkör]]</f>
        <v>#VALUE!</v>
      </c>
      <c r="G9717" s="4" t="e">
        <f>Table1[[#This Row],[SzumElad]]</f>
        <v>#VALUE!</v>
      </c>
      <c r="H9717" s="7" t="e">
        <f>Table1[[#This Row],[Jut_%]]</f>
        <v>#VALUE!</v>
      </c>
      <c r="I9717" s="4" t="e">
        <f>Table1[[#This Row],[Jut]]</f>
        <v>#VALUE!</v>
      </c>
      <c r="J9717" s="4" t="e">
        <f>Table1[[#This Row],[Column1]]</f>
        <v>#VALUE!</v>
      </c>
    </row>
    <row r="9718" spans="1:10" hidden="1" x14ac:dyDescent="0.3">
      <c r="A9718" s="2" t="e">
        <f>Table1[[#This Row],[Befolyt]]</f>
        <v>#VALUE!</v>
      </c>
      <c r="B9718" t="e">
        <f>Table1[[#This Row],[ÜK]]</f>
        <v>#VALUE!</v>
      </c>
      <c r="C9718" s="3" t="e">
        <f>Table1[[#This Row],[Szla]]</f>
        <v>#VALUE!</v>
      </c>
      <c r="D9718" s="6" t="e">
        <f>Table1[[#This Row],[Kelt_hó]]</f>
        <v>#VALUE!</v>
      </c>
      <c r="E9718" t="e">
        <f>Table1[[#This Row],[Vevő]]</f>
        <v>#VALUE!</v>
      </c>
      <c r="F9718" t="e">
        <f>Table1[[#This Row],[Termékkör]]</f>
        <v>#VALUE!</v>
      </c>
      <c r="G9718" s="4" t="e">
        <f>Table1[[#This Row],[SzumElad]]</f>
        <v>#VALUE!</v>
      </c>
      <c r="H9718" s="7" t="e">
        <f>Table1[[#This Row],[Jut_%]]</f>
        <v>#VALUE!</v>
      </c>
      <c r="I9718" s="4" t="e">
        <f>Table1[[#This Row],[Jut]]</f>
        <v>#VALUE!</v>
      </c>
      <c r="J9718" s="4" t="e">
        <f>Table1[[#This Row],[Column1]]</f>
        <v>#VALUE!</v>
      </c>
    </row>
    <row r="9719" spans="1:10" hidden="1" x14ac:dyDescent="0.3">
      <c r="A9719" s="2" t="e">
        <f>Table1[[#This Row],[Befolyt]]</f>
        <v>#VALUE!</v>
      </c>
      <c r="B9719" t="e">
        <f>Table1[[#This Row],[ÜK]]</f>
        <v>#VALUE!</v>
      </c>
      <c r="C9719" s="3" t="e">
        <f>Table1[[#This Row],[Szla]]</f>
        <v>#VALUE!</v>
      </c>
      <c r="D9719" s="6" t="e">
        <f>Table1[[#This Row],[Kelt_hó]]</f>
        <v>#VALUE!</v>
      </c>
      <c r="E9719" t="e">
        <f>Table1[[#This Row],[Vevő]]</f>
        <v>#VALUE!</v>
      </c>
      <c r="F9719" t="e">
        <f>Table1[[#This Row],[Termékkör]]</f>
        <v>#VALUE!</v>
      </c>
      <c r="G9719" s="4" t="e">
        <f>Table1[[#This Row],[SzumElad]]</f>
        <v>#VALUE!</v>
      </c>
      <c r="H9719" s="7" t="e">
        <f>Table1[[#This Row],[Jut_%]]</f>
        <v>#VALUE!</v>
      </c>
      <c r="I9719" s="4" t="e">
        <f>Table1[[#This Row],[Jut]]</f>
        <v>#VALUE!</v>
      </c>
      <c r="J9719" s="4" t="e">
        <f>Table1[[#This Row],[Column1]]</f>
        <v>#VALUE!</v>
      </c>
    </row>
    <row r="9720" spans="1:10" hidden="1" x14ac:dyDescent="0.3">
      <c r="A9720" s="2" t="e">
        <f>Table1[[#This Row],[Befolyt]]</f>
        <v>#VALUE!</v>
      </c>
      <c r="B9720" t="e">
        <f>Table1[[#This Row],[ÜK]]</f>
        <v>#VALUE!</v>
      </c>
      <c r="C9720" s="3" t="e">
        <f>Table1[[#This Row],[Szla]]</f>
        <v>#VALUE!</v>
      </c>
      <c r="D9720" s="6" t="e">
        <f>Table1[[#This Row],[Kelt_hó]]</f>
        <v>#VALUE!</v>
      </c>
      <c r="E9720" t="e">
        <f>Table1[[#This Row],[Vevő]]</f>
        <v>#VALUE!</v>
      </c>
      <c r="F9720" t="e">
        <f>Table1[[#This Row],[Termékkör]]</f>
        <v>#VALUE!</v>
      </c>
      <c r="G9720" s="4" t="e">
        <f>Table1[[#This Row],[SzumElad]]</f>
        <v>#VALUE!</v>
      </c>
      <c r="H9720" s="7" t="e">
        <f>Table1[[#This Row],[Jut_%]]</f>
        <v>#VALUE!</v>
      </c>
      <c r="I9720" s="4" t="e">
        <f>Table1[[#This Row],[Jut]]</f>
        <v>#VALUE!</v>
      </c>
      <c r="J9720" s="4" t="e">
        <f>Table1[[#This Row],[Column1]]</f>
        <v>#VALUE!</v>
      </c>
    </row>
    <row r="9721" spans="1:10" hidden="1" x14ac:dyDescent="0.3">
      <c r="A9721" s="2" t="e">
        <f>Table1[[#This Row],[Befolyt]]</f>
        <v>#VALUE!</v>
      </c>
      <c r="B9721" t="e">
        <f>Table1[[#This Row],[ÜK]]</f>
        <v>#VALUE!</v>
      </c>
      <c r="C9721" s="3" t="e">
        <f>Table1[[#This Row],[Szla]]</f>
        <v>#VALUE!</v>
      </c>
      <c r="D9721" s="6" t="e">
        <f>Table1[[#This Row],[Kelt_hó]]</f>
        <v>#VALUE!</v>
      </c>
      <c r="E9721" t="e">
        <f>Table1[[#This Row],[Vevő]]</f>
        <v>#VALUE!</v>
      </c>
      <c r="F9721" t="e">
        <f>Table1[[#This Row],[Termékkör]]</f>
        <v>#VALUE!</v>
      </c>
      <c r="G9721" s="4" t="e">
        <f>Table1[[#This Row],[SzumElad]]</f>
        <v>#VALUE!</v>
      </c>
      <c r="H9721" s="7" t="e">
        <f>Table1[[#This Row],[Jut_%]]</f>
        <v>#VALUE!</v>
      </c>
      <c r="I9721" s="4" t="e">
        <f>Table1[[#This Row],[Jut]]</f>
        <v>#VALUE!</v>
      </c>
      <c r="J9721" s="4" t="e">
        <f>Table1[[#This Row],[Column1]]</f>
        <v>#VALUE!</v>
      </c>
    </row>
    <row r="9722" spans="1:10" hidden="1" x14ac:dyDescent="0.3">
      <c r="A9722" s="2" t="e">
        <f>Table1[[#This Row],[Befolyt]]</f>
        <v>#VALUE!</v>
      </c>
      <c r="B9722" t="e">
        <f>Table1[[#This Row],[ÜK]]</f>
        <v>#VALUE!</v>
      </c>
      <c r="C9722" s="3" t="e">
        <f>Table1[[#This Row],[Szla]]</f>
        <v>#VALUE!</v>
      </c>
      <c r="D9722" s="6" t="e">
        <f>Table1[[#This Row],[Kelt_hó]]</f>
        <v>#VALUE!</v>
      </c>
      <c r="E9722" t="e">
        <f>Table1[[#This Row],[Vevő]]</f>
        <v>#VALUE!</v>
      </c>
      <c r="F9722" t="e">
        <f>Table1[[#This Row],[Termékkör]]</f>
        <v>#VALUE!</v>
      </c>
      <c r="G9722" s="4" t="e">
        <f>Table1[[#This Row],[SzumElad]]</f>
        <v>#VALUE!</v>
      </c>
      <c r="H9722" s="7" t="e">
        <f>Table1[[#This Row],[Jut_%]]</f>
        <v>#VALUE!</v>
      </c>
      <c r="I9722" s="4" t="e">
        <f>Table1[[#This Row],[Jut]]</f>
        <v>#VALUE!</v>
      </c>
      <c r="J9722" s="4" t="e">
        <f>Table1[[#This Row],[Column1]]</f>
        <v>#VALUE!</v>
      </c>
    </row>
    <row r="9723" spans="1:10" hidden="1" x14ac:dyDescent="0.3">
      <c r="A9723" s="2" t="e">
        <f>Table1[[#This Row],[Befolyt]]</f>
        <v>#VALUE!</v>
      </c>
      <c r="B9723" t="e">
        <f>Table1[[#This Row],[ÜK]]</f>
        <v>#VALUE!</v>
      </c>
      <c r="C9723" s="3" t="e">
        <f>Table1[[#This Row],[Szla]]</f>
        <v>#VALUE!</v>
      </c>
      <c r="D9723" s="6" t="e">
        <f>Table1[[#This Row],[Kelt_hó]]</f>
        <v>#VALUE!</v>
      </c>
      <c r="E9723" t="e">
        <f>Table1[[#This Row],[Vevő]]</f>
        <v>#VALUE!</v>
      </c>
      <c r="F9723" t="e">
        <f>Table1[[#This Row],[Termékkör]]</f>
        <v>#VALUE!</v>
      </c>
      <c r="G9723" s="4" t="e">
        <f>Table1[[#This Row],[SzumElad]]</f>
        <v>#VALUE!</v>
      </c>
      <c r="H9723" s="7" t="e">
        <f>Table1[[#This Row],[Jut_%]]</f>
        <v>#VALUE!</v>
      </c>
      <c r="I9723" s="4" t="e">
        <f>Table1[[#This Row],[Jut]]</f>
        <v>#VALUE!</v>
      </c>
      <c r="J9723" s="4" t="e">
        <f>Table1[[#This Row],[Column1]]</f>
        <v>#VALUE!</v>
      </c>
    </row>
    <row r="9724" spans="1:10" hidden="1" x14ac:dyDescent="0.3">
      <c r="A9724" s="2" t="e">
        <f>Table1[[#This Row],[Befolyt]]</f>
        <v>#VALUE!</v>
      </c>
      <c r="B9724" t="e">
        <f>Table1[[#This Row],[ÜK]]</f>
        <v>#VALUE!</v>
      </c>
      <c r="C9724" s="3" t="e">
        <f>Table1[[#This Row],[Szla]]</f>
        <v>#VALUE!</v>
      </c>
      <c r="D9724" s="6" t="e">
        <f>Table1[[#This Row],[Kelt_hó]]</f>
        <v>#VALUE!</v>
      </c>
      <c r="E9724" t="e">
        <f>Table1[[#This Row],[Vevő]]</f>
        <v>#VALUE!</v>
      </c>
      <c r="F9724" t="e">
        <f>Table1[[#This Row],[Termékkör]]</f>
        <v>#VALUE!</v>
      </c>
      <c r="G9724" s="4" t="e">
        <f>Table1[[#This Row],[SzumElad]]</f>
        <v>#VALUE!</v>
      </c>
      <c r="H9724" s="7" t="e">
        <f>Table1[[#This Row],[Jut_%]]</f>
        <v>#VALUE!</v>
      </c>
      <c r="I9724" s="4" t="e">
        <f>Table1[[#This Row],[Jut]]</f>
        <v>#VALUE!</v>
      </c>
      <c r="J9724" s="4" t="e">
        <f>Table1[[#This Row],[Column1]]</f>
        <v>#VALUE!</v>
      </c>
    </row>
    <row r="9725" spans="1:10" hidden="1" x14ac:dyDescent="0.3">
      <c r="A9725" s="2" t="e">
        <f>Table1[[#This Row],[Befolyt]]</f>
        <v>#VALUE!</v>
      </c>
      <c r="B9725" t="e">
        <f>Table1[[#This Row],[ÜK]]</f>
        <v>#VALUE!</v>
      </c>
      <c r="C9725" s="3" t="e">
        <f>Table1[[#This Row],[Szla]]</f>
        <v>#VALUE!</v>
      </c>
      <c r="D9725" s="6" t="e">
        <f>Table1[[#This Row],[Kelt_hó]]</f>
        <v>#VALUE!</v>
      </c>
      <c r="E9725" t="e">
        <f>Table1[[#This Row],[Vevő]]</f>
        <v>#VALUE!</v>
      </c>
      <c r="F9725" t="e">
        <f>Table1[[#This Row],[Termékkör]]</f>
        <v>#VALUE!</v>
      </c>
      <c r="G9725" s="4" t="e">
        <f>Table1[[#This Row],[SzumElad]]</f>
        <v>#VALUE!</v>
      </c>
      <c r="H9725" s="7" t="e">
        <f>Table1[[#This Row],[Jut_%]]</f>
        <v>#VALUE!</v>
      </c>
      <c r="I9725" s="4" t="e">
        <f>Table1[[#This Row],[Jut]]</f>
        <v>#VALUE!</v>
      </c>
      <c r="J9725" s="4" t="e">
        <f>Table1[[#This Row],[Column1]]</f>
        <v>#VALUE!</v>
      </c>
    </row>
    <row r="9726" spans="1:10" hidden="1" x14ac:dyDescent="0.3">
      <c r="A9726" s="2" t="e">
        <f>Table1[[#This Row],[Befolyt]]</f>
        <v>#VALUE!</v>
      </c>
      <c r="B9726" t="e">
        <f>Table1[[#This Row],[ÜK]]</f>
        <v>#VALUE!</v>
      </c>
      <c r="C9726" s="3" t="e">
        <f>Table1[[#This Row],[Szla]]</f>
        <v>#VALUE!</v>
      </c>
      <c r="D9726" s="6" t="e">
        <f>Table1[[#This Row],[Kelt_hó]]</f>
        <v>#VALUE!</v>
      </c>
      <c r="E9726" t="e">
        <f>Table1[[#This Row],[Vevő]]</f>
        <v>#VALUE!</v>
      </c>
      <c r="F9726" t="e">
        <f>Table1[[#This Row],[Termékkör]]</f>
        <v>#VALUE!</v>
      </c>
      <c r="G9726" s="4" t="e">
        <f>Table1[[#This Row],[SzumElad]]</f>
        <v>#VALUE!</v>
      </c>
      <c r="H9726" s="7" t="e">
        <f>Table1[[#This Row],[Jut_%]]</f>
        <v>#VALUE!</v>
      </c>
      <c r="I9726" s="4" t="e">
        <f>Table1[[#This Row],[Jut]]</f>
        <v>#VALUE!</v>
      </c>
      <c r="J9726" s="4" t="e">
        <f>Table1[[#This Row],[Column1]]</f>
        <v>#VALUE!</v>
      </c>
    </row>
    <row r="9727" spans="1:10" hidden="1" x14ac:dyDescent="0.3">
      <c r="A9727" s="2" t="e">
        <f>Table1[[#This Row],[Befolyt]]</f>
        <v>#VALUE!</v>
      </c>
      <c r="B9727" t="e">
        <f>Table1[[#This Row],[ÜK]]</f>
        <v>#VALUE!</v>
      </c>
      <c r="C9727" s="3" t="e">
        <f>Table1[[#This Row],[Szla]]</f>
        <v>#VALUE!</v>
      </c>
      <c r="D9727" s="6" t="e">
        <f>Table1[[#This Row],[Kelt_hó]]</f>
        <v>#VALUE!</v>
      </c>
      <c r="E9727" t="e">
        <f>Table1[[#This Row],[Vevő]]</f>
        <v>#VALUE!</v>
      </c>
      <c r="F9727" t="e">
        <f>Table1[[#This Row],[Termékkör]]</f>
        <v>#VALUE!</v>
      </c>
      <c r="G9727" s="4" t="e">
        <f>Table1[[#This Row],[SzumElad]]</f>
        <v>#VALUE!</v>
      </c>
      <c r="H9727" s="7" t="e">
        <f>Table1[[#This Row],[Jut_%]]</f>
        <v>#VALUE!</v>
      </c>
      <c r="I9727" s="4" t="e">
        <f>Table1[[#This Row],[Jut]]</f>
        <v>#VALUE!</v>
      </c>
      <c r="J9727" s="4" t="e">
        <f>Table1[[#This Row],[Column1]]</f>
        <v>#VALUE!</v>
      </c>
    </row>
    <row r="9728" spans="1:10" hidden="1" x14ac:dyDescent="0.3">
      <c r="A9728" s="2" t="e">
        <f>Table1[[#This Row],[Befolyt]]</f>
        <v>#VALUE!</v>
      </c>
      <c r="B9728" t="e">
        <f>Table1[[#This Row],[ÜK]]</f>
        <v>#VALUE!</v>
      </c>
      <c r="C9728" s="3" t="e">
        <f>Table1[[#This Row],[Szla]]</f>
        <v>#VALUE!</v>
      </c>
      <c r="D9728" s="6" t="e">
        <f>Table1[[#This Row],[Kelt_hó]]</f>
        <v>#VALUE!</v>
      </c>
      <c r="E9728" t="e">
        <f>Table1[[#This Row],[Vevő]]</f>
        <v>#VALUE!</v>
      </c>
      <c r="F9728" t="e">
        <f>Table1[[#This Row],[Termékkör]]</f>
        <v>#VALUE!</v>
      </c>
      <c r="G9728" s="4" t="e">
        <f>Table1[[#This Row],[SzumElad]]</f>
        <v>#VALUE!</v>
      </c>
      <c r="H9728" s="7" t="e">
        <f>Table1[[#This Row],[Jut_%]]</f>
        <v>#VALUE!</v>
      </c>
      <c r="I9728" s="4" t="e">
        <f>Table1[[#This Row],[Jut]]</f>
        <v>#VALUE!</v>
      </c>
      <c r="J9728" s="4" t="e">
        <f>Table1[[#This Row],[Column1]]</f>
        <v>#VALUE!</v>
      </c>
    </row>
    <row r="9729" spans="1:10" hidden="1" x14ac:dyDescent="0.3">
      <c r="A9729" s="2" t="e">
        <f>Table1[[#This Row],[Befolyt]]</f>
        <v>#VALUE!</v>
      </c>
      <c r="B9729" t="e">
        <f>Table1[[#This Row],[ÜK]]</f>
        <v>#VALUE!</v>
      </c>
      <c r="C9729" s="3" t="e">
        <f>Table1[[#This Row],[Szla]]</f>
        <v>#VALUE!</v>
      </c>
      <c r="D9729" s="6" t="e">
        <f>Table1[[#This Row],[Kelt_hó]]</f>
        <v>#VALUE!</v>
      </c>
      <c r="E9729" t="e">
        <f>Table1[[#This Row],[Vevő]]</f>
        <v>#VALUE!</v>
      </c>
      <c r="F9729" t="e">
        <f>Table1[[#This Row],[Termékkör]]</f>
        <v>#VALUE!</v>
      </c>
      <c r="G9729" s="4" t="e">
        <f>Table1[[#This Row],[SzumElad]]</f>
        <v>#VALUE!</v>
      </c>
      <c r="H9729" s="7" t="e">
        <f>Table1[[#This Row],[Jut_%]]</f>
        <v>#VALUE!</v>
      </c>
      <c r="I9729" s="4" t="e">
        <f>Table1[[#This Row],[Jut]]</f>
        <v>#VALUE!</v>
      </c>
      <c r="J9729" s="4" t="e">
        <f>Table1[[#This Row],[Column1]]</f>
        <v>#VALUE!</v>
      </c>
    </row>
    <row r="9730" spans="1:10" hidden="1" x14ac:dyDescent="0.3">
      <c r="A9730" s="2" t="e">
        <f>Table1[[#This Row],[Befolyt]]</f>
        <v>#VALUE!</v>
      </c>
      <c r="B9730" t="e">
        <f>Table1[[#This Row],[ÜK]]</f>
        <v>#VALUE!</v>
      </c>
      <c r="C9730" s="3" t="e">
        <f>Table1[[#This Row],[Szla]]</f>
        <v>#VALUE!</v>
      </c>
      <c r="D9730" s="6" t="e">
        <f>Table1[[#This Row],[Kelt_hó]]</f>
        <v>#VALUE!</v>
      </c>
      <c r="E9730" t="e">
        <f>Table1[[#This Row],[Vevő]]</f>
        <v>#VALUE!</v>
      </c>
      <c r="F9730" t="e">
        <f>Table1[[#This Row],[Termékkör]]</f>
        <v>#VALUE!</v>
      </c>
      <c r="G9730" s="4" t="e">
        <f>Table1[[#This Row],[SzumElad]]</f>
        <v>#VALUE!</v>
      </c>
      <c r="H9730" s="7" t="e">
        <f>Table1[[#This Row],[Jut_%]]</f>
        <v>#VALUE!</v>
      </c>
      <c r="I9730" s="4" t="e">
        <f>Table1[[#This Row],[Jut]]</f>
        <v>#VALUE!</v>
      </c>
      <c r="J9730" s="4" t="e">
        <f>Table1[[#This Row],[Column1]]</f>
        <v>#VALUE!</v>
      </c>
    </row>
    <row r="9731" spans="1:10" hidden="1" x14ac:dyDescent="0.3">
      <c r="A9731" s="2" t="e">
        <f>Table1[[#This Row],[Befolyt]]</f>
        <v>#VALUE!</v>
      </c>
      <c r="B9731" t="e">
        <f>Table1[[#This Row],[ÜK]]</f>
        <v>#VALUE!</v>
      </c>
      <c r="C9731" s="3" t="e">
        <f>Table1[[#This Row],[Szla]]</f>
        <v>#VALUE!</v>
      </c>
      <c r="D9731" s="6" t="e">
        <f>Table1[[#This Row],[Kelt_hó]]</f>
        <v>#VALUE!</v>
      </c>
      <c r="E9731" t="e">
        <f>Table1[[#This Row],[Vevő]]</f>
        <v>#VALUE!</v>
      </c>
      <c r="F9731" t="e">
        <f>Table1[[#This Row],[Termékkör]]</f>
        <v>#VALUE!</v>
      </c>
      <c r="G9731" s="4" t="e">
        <f>Table1[[#This Row],[SzumElad]]</f>
        <v>#VALUE!</v>
      </c>
      <c r="H9731" s="7" t="e">
        <f>Table1[[#This Row],[Jut_%]]</f>
        <v>#VALUE!</v>
      </c>
      <c r="I9731" s="4" t="e">
        <f>Table1[[#This Row],[Jut]]</f>
        <v>#VALUE!</v>
      </c>
      <c r="J9731" s="4" t="e">
        <f>Table1[[#This Row],[Column1]]</f>
        <v>#VALUE!</v>
      </c>
    </row>
    <row r="9732" spans="1:10" hidden="1" x14ac:dyDescent="0.3">
      <c r="A9732" s="2" t="e">
        <f>Table1[[#This Row],[Befolyt]]</f>
        <v>#VALUE!</v>
      </c>
      <c r="B9732" t="e">
        <f>Table1[[#This Row],[ÜK]]</f>
        <v>#VALUE!</v>
      </c>
      <c r="C9732" s="3" t="e">
        <f>Table1[[#This Row],[Szla]]</f>
        <v>#VALUE!</v>
      </c>
      <c r="D9732" s="6" t="e">
        <f>Table1[[#This Row],[Kelt_hó]]</f>
        <v>#VALUE!</v>
      </c>
      <c r="E9732" t="e">
        <f>Table1[[#This Row],[Vevő]]</f>
        <v>#VALUE!</v>
      </c>
      <c r="F9732" t="e">
        <f>Table1[[#This Row],[Termékkör]]</f>
        <v>#VALUE!</v>
      </c>
      <c r="G9732" s="4" t="e">
        <f>Table1[[#This Row],[SzumElad]]</f>
        <v>#VALUE!</v>
      </c>
      <c r="H9732" s="7" t="e">
        <f>Table1[[#This Row],[Jut_%]]</f>
        <v>#VALUE!</v>
      </c>
      <c r="I9732" s="4" t="e">
        <f>Table1[[#This Row],[Jut]]</f>
        <v>#VALUE!</v>
      </c>
      <c r="J9732" s="4" t="e">
        <f>Table1[[#This Row],[Column1]]</f>
        <v>#VALUE!</v>
      </c>
    </row>
    <row r="9733" spans="1:10" hidden="1" x14ac:dyDescent="0.3">
      <c r="A9733" s="2" t="e">
        <f>Table1[[#This Row],[Befolyt]]</f>
        <v>#VALUE!</v>
      </c>
      <c r="B9733" t="e">
        <f>Table1[[#This Row],[ÜK]]</f>
        <v>#VALUE!</v>
      </c>
      <c r="C9733" s="3" t="e">
        <f>Table1[[#This Row],[Szla]]</f>
        <v>#VALUE!</v>
      </c>
      <c r="D9733" s="6" t="e">
        <f>Table1[[#This Row],[Kelt_hó]]</f>
        <v>#VALUE!</v>
      </c>
      <c r="E9733" t="e">
        <f>Table1[[#This Row],[Vevő]]</f>
        <v>#VALUE!</v>
      </c>
      <c r="F9733" t="e">
        <f>Table1[[#This Row],[Termékkör]]</f>
        <v>#VALUE!</v>
      </c>
      <c r="G9733" s="4" t="e">
        <f>Table1[[#This Row],[SzumElad]]</f>
        <v>#VALUE!</v>
      </c>
      <c r="H9733" s="7" t="e">
        <f>Table1[[#This Row],[Jut_%]]</f>
        <v>#VALUE!</v>
      </c>
      <c r="I9733" s="4" t="e">
        <f>Table1[[#This Row],[Jut]]</f>
        <v>#VALUE!</v>
      </c>
      <c r="J9733" s="4" t="e">
        <f>Table1[[#This Row],[Column1]]</f>
        <v>#VALUE!</v>
      </c>
    </row>
    <row r="9734" spans="1:10" hidden="1" x14ac:dyDescent="0.3">
      <c r="A9734" s="2" t="e">
        <f>Table1[[#This Row],[Befolyt]]</f>
        <v>#VALUE!</v>
      </c>
      <c r="B9734" t="e">
        <f>Table1[[#This Row],[ÜK]]</f>
        <v>#VALUE!</v>
      </c>
      <c r="C9734" s="3" t="e">
        <f>Table1[[#This Row],[Szla]]</f>
        <v>#VALUE!</v>
      </c>
      <c r="D9734" s="6" t="e">
        <f>Table1[[#This Row],[Kelt_hó]]</f>
        <v>#VALUE!</v>
      </c>
      <c r="E9734" t="e">
        <f>Table1[[#This Row],[Vevő]]</f>
        <v>#VALUE!</v>
      </c>
      <c r="F9734" t="e">
        <f>Table1[[#This Row],[Termékkör]]</f>
        <v>#VALUE!</v>
      </c>
      <c r="G9734" s="4" t="e">
        <f>Table1[[#This Row],[SzumElad]]</f>
        <v>#VALUE!</v>
      </c>
      <c r="H9734" s="7" t="e">
        <f>Table1[[#This Row],[Jut_%]]</f>
        <v>#VALUE!</v>
      </c>
      <c r="I9734" s="4" t="e">
        <f>Table1[[#This Row],[Jut]]</f>
        <v>#VALUE!</v>
      </c>
      <c r="J9734" s="4" t="e">
        <f>Table1[[#This Row],[Column1]]</f>
        <v>#VALUE!</v>
      </c>
    </row>
    <row r="9735" spans="1:10" hidden="1" x14ac:dyDescent="0.3">
      <c r="A9735" s="2" t="e">
        <f>Table1[[#This Row],[Befolyt]]</f>
        <v>#VALUE!</v>
      </c>
      <c r="B9735" t="e">
        <f>Table1[[#This Row],[ÜK]]</f>
        <v>#VALUE!</v>
      </c>
      <c r="C9735" s="3" t="e">
        <f>Table1[[#This Row],[Szla]]</f>
        <v>#VALUE!</v>
      </c>
      <c r="D9735" s="6" t="e">
        <f>Table1[[#This Row],[Kelt_hó]]</f>
        <v>#VALUE!</v>
      </c>
      <c r="E9735" t="e">
        <f>Table1[[#This Row],[Vevő]]</f>
        <v>#VALUE!</v>
      </c>
      <c r="F9735" t="e">
        <f>Table1[[#This Row],[Termékkör]]</f>
        <v>#VALUE!</v>
      </c>
      <c r="G9735" s="4" t="e">
        <f>Table1[[#This Row],[SzumElad]]</f>
        <v>#VALUE!</v>
      </c>
      <c r="H9735" s="7" t="e">
        <f>Table1[[#This Row],[Jut_%]]</f>
        <v>#VALUE!</v>
      </c>
      <c r="I9735" s="4" t="e">
        <f>Table1[[#This Row],[Jut]]</f>
        <v>#VALUE!</v>
      </c>
      <c r="J9735" s="4" t="e">
        <f>Table1[[#This Row],[Column1]]</f>
        <v>#VALUE!</v>
      </c>
    </row>
    <row r="9736" spans="1:10" hidden="1" x14ac:dyDescent="0.3">
      <c r="A9736" s="2" t="e">
        <f>Table1[[#This Row],[Befolyt]]</f>
        <v>#VALUE!</v>
      </c>
      <c r="B9736" t="e">
        <f>Table1[[#This Row],[ÜK]]</f>
        <v>#VALUE!</v>
      </c>
      <c r="C9736" s="3" t="e">
        <f>Table1[[#This Row],[Szla]]</f>
        <v>#VALUE!</v>
      </c>
      <c r="D9736" s="6" t="e">
        <f>Table1[[#This Row],[Kelt_hó]]</f>
        <v>#VALUE!</v>
      </c>
      <c r="E9736" t="e">
        <f>Table1[[#This Row],[Vevő]]</f>
        <v>#VALUE!</v>
      </c>
      <c r="F9736" t="e">
        <f>Table1[[#This Row],[Termékkör]]</f>
        <v>#VALUE!</v>
      </c>
      <c r="G9736" s="4" t="e">
        <f>Table1[[#This Row],[SzumElad]]</f>
        <v>#VALUE!</v>
      </c>
      <c r="H9736" s="7" t="e">
        <f>Table1[[#This Row],[Jut_%]]</f>
        <v>#VALUE!</v>
      </c>
      <c r="I9736" s="4" t="e">
        <f>Table1[[#This Row],[Jut]]</f>
        <v>#VALUE!</v>
      </c>
      <c r="J9736" s="4" t="e">
        <f>Table1[[#This Row],[Column1]]</f>
        <v>#VALUE!</v>
      </c>
    </row>
    <row r="9737" spans="1:10" hidden="1" x14ac:dyDescent="0.3">
      <c r="A9737" s="2" t="e">
        <f>Table1[[#This Row],[Befolyt]]</f>
        <v>#VALUE!</v>
      </c>
      <c r="B9737" t="e">
        <f>Table1[[#This Row],[ÜK]]</f>
        <v>#VALUE!</v>
      </c>
      <c r="C9737" s="3" t="e">
        <f>Table1[[#This Row],[Szla]]</f>
        <v>#VALUE!</v>
      </c>
      <c r="D9737" s="6" t="e">
        <f>Table1[[#This Row],[Kelt_hó]]</f>
        <v>#VALUE!</v>
      </c>
      <c r="E9737" t="e">
        <f>Table1[[#This Row],[Vevő]]</f>
        <v>#VALUE!</v>
      </c>
      <c r="F9737" t="e">
        <f>Table1[[#This Row],[Termékkör]]</f>
        <v>#VALUE!</v>
      </c>
      <c r="G9737" s="4" t="e">
        <f>Table1[[#This Row],[SzumElad]]</f>
        <v>#VALUE!</v>
      </c>
      <c r="H9737" s="7" t="e">
        <f>Table1[[#This Row],[Jut_%]]</f>
        <v>#VALUE!</v>
      </c>
      <c r="I9737" s="4" t="e">
        <f>Table1[[#This Row],[Jut]]</f>
        <v>#VALUE!</v>
      </c>
      <c r="J9737" s="4" t="e">
        <f>Table1[[#This Row],[Column1]]</f>
        <v>#VALUE!</v>
      </c>
    </row>
    <row r="9738" spans="1:10" hidden="1" x14ac:dyDescent="0.3">
      <c r="A9738" s="2" t="e">
        <f>Table1[[#This Row],[Befolyt]]</f>
        <v>#VALUE!</v>
      </c>
      <c r="B9738" t="e">
        <f>Table1[[#This Row],[ÜK]]</f>
        <v>#VALUE!</v>
      </c>
      <c r="C9738" s="3" t="e">
        <f>Table1[[#This Row],[Szla]]</f>
        <v>#VALUE!</v>
      </c>
      <c r="D9738" s="6" t="e">
        <f>Table1[[#This Row],[Kelt_hó]]</f>
        <v>#VALUE!</v>
      </c>
      <c r="E9738" t="e">
        <f>Table1[[#This Row],[Vevő]]</f>
        <v>#VALUE!</v>
      </c>
      <c r="F9738" t="e">
        <f>Table1[[#This Row],[Termékkör]]</f>
        <v>#VALUE!</v>
      </c>
      <c r="G9738" s="4" t="e">
        <f>Table1[[#This Row],[SzumElad]]</f>
        <v>#VALUE!</v>
      </c>
      <c r="H9738" s="7" t="e">
        <f>Table1[[#This Row],[Jut_%]]</f>
        <v>#VALUE!</v>
      </c>
      <c r="I9738" s="4" t="e">
        <f>Table1[[#This Row],[Jut]]</f>
        <v>#VALUE!</v>
      </c>
      <c r="J9738" s="4" t="e">
        <f>Table1[[#This Row],[Column1]]</f>
        <v>#VALUE!</v>
      </c>
    </row>
    <row r="9739" spans="1:10" hidden="1" x14ac:dyDescent="0.3">
      <c r="A9739" s="2" t="e">
        <f>Table1[[#This Row],[Befolyt]]</f>
        <v>#VALUE!</v>
      </c>
      <c r="B9739" t="e">
        <f>Table1[[#This Row],[ÜK]]</f>
        <v>#VALUE!</v>
      </c>
      <c r="C9739" s="3" t="e">
        <f>Table1[[#This Row],[Szla]]</f>
        <v>#VALUE!</v>
      </c>
      <c r="D9739" s="6" t="e">
        <f>Table1[[#This Row],[Kelt_hó]]</f>
        <v>#VALUE!</v>
      </c>
      <c r="E9739" t="e">
        <f>Table1[[#This Row],[Vevő]]</f>
        <v>#VALUE!</v>
      </c>
      <c r="F9739" t="e">
        <f>Table1[[#This Row],[Termékkör]]</f>
        <v>#VALUE!</v>
      </c>
      <c r="G9739" s="4" t="e">
        <f>Table1[[#This Row],[SzumElad]]</f>
        <v>#VALUE!</v>
      </c>
      <c r="H9739" s="7" t="e">
        <f>Table1[[#This Row],[Jut_%]]</f>
        <v>#VALUE!</v>
      </c>
      <c r="I9739" s="4" t="e">
        <f>Table1[[#This Row],[Jut]]</f>
        <v>#VALUE!</v>
      </c>
      <c r="J9739" s="4" t="e">
        <f>Table1[[#This Row],[Column1]]</f>
        <v>#VALUE!</v>
      </c>
    </row>
    <row r="9740" spans="1:10" hidden="1" x14ac:dyDescent="0.3">
      <c r="A9740" s="2" t="e">
        <f>Table1[[#This Row],[Befolyt]]</f>
        <v>#VALUE!</v>
      </c>
      <c r="B9740" t="e">
        <f>Table1[[#This Row],[ÜK]]</f>
        <v>#VALUE!</v>
      </c>
      <c r="C9740" s="3" t="e">
        <f>Table1[[#This Row],[Szla]]</f>
        <v>#VALUE!</v>
      </c>
      <c r="D9740" s="6" t="e">
        <f>Table1[[#This Row],[Kelt_hó]]</f>
        <v>#VALUE!</v>
      </c>
      <c r="E9740" t="e">
        <f>Table1[[#This Row],[Vevő]]</f>
        <v>#VALUE!</v>
      </c>
      <c r="F9740" t="e">
        <f>Table1[[#This Row],[Termékkör]]</f>
        <v>#VALUE!</v>
      </c>
      <c r="G9740" s="4" t="e">
        <f>Table1[[#This Row],[SzumElad]]</f>
        <v>#VALUE!</v>
      </c>
      <c r="H9740" s="7" t="e">
        <f>Table1[[#This Row],[Jut_%]]</f>
        <v>#VALUE!</v>
      </c>
      <c r="I9740" s="4" t="e">
        <f>Table1[[#This Row],[Jut]]</f>
        <v>#VALUE!</v>
      </c>
      <c r="J9740" s="4" t="e">
        <f>Table1[[#This Row],[Column1]]</f>
        <v>#VALUE!</v>
      </c>
    </row>
    <row r="9741" spans="1:10" hidden="1" x14ac:dyDescent="0.3">
      <c r="A9741" s="2" t="e">
        <f>Table1[[#This Row],[Befolyt]]</f>
        <v>#VALUE!</v>
      </c>
      <c r="B9741" t="e">
        <f>Table1[[#This Row],[ÜK]]</f>
        <v>#VALUE!</v>
      </c>
      <c r="C9741" s="3" t="e">
        <f>Table1[[#This Row],[Szla]]</f>
        <v>#VALUE!</v>
      </c>
      <c r="D9741" s="6" t="e">
        <f>Table1[[#This Row],[Kelt_hó]]</f>
        <v>#VALUE!</v>
      </c>
      <c r="E9741" t="e">
        <f>Table1[[#This Row],[Vevő]]</f>
        <v>#VALUE!</v>
      </c>
      <c r="F9741" t="e">
        <f>Table1[[#This Row],[Termékkör]]</f>
        <v>#VALUE!</v>
      </c>
      <c r="G9741" s="4" t="e">
        <f>Table1[[#This Row],[SzumElad]]</f>
        <v>#VALUE!</v>
      </c>
      <c r="H9741" s="7" t="e">
        <f>Table1[[#This Row],[Jut_%]]</f>
        <v>#VALUE!</v>
      </c>
      <c r="I9741" s="4" t="e">
        <f>Table1[[#This Row],[Jut]]</f>
        <v>#VALUE!</v>
      </c>
      <c r="J9741" s="4" t="e">
        <f>Table1[[#This Row],[Column1]]</f>
        <v>#VALUE!</v>
      </c>
    </row>
    <row r="9742" spans="1:10" hidden="1" x14ac:dyDescent="0.3">
      <c r="A9742" s="2" t="e">
        <f>Table1[[#This Row],[Befolyt]]</f>
        <v>#VALUE!</v>
      </c>
      <c r="B9742" t="e">
        <f>Table1[[#This Row],[ÜK]]</f>
        <v>#VALUE!</v>
      </c>
      <c r="C9742" s="3" t="e">
        <f>Table1[[#This Row],[Szla]]</f>
        <v>#VALUE!</v>
      </c>
      <c r="D9742" s="6" t="e">
        <f>Table1[[#This Row],[Kelt_hó]]</f>
        <v>#VALUE!</v>
      </c>
      <c r="E9742" t="e">
        <f>Table1[[#This Row],[Vevő]]</f>
        <v>#VALUE!</v>
      </c>
      <c r="F9742" t="e">
        <f>Table1[[#This Row],[Termékkör]]</f>
        <v>#VALUE!</v>
      </c>
      <c r="G9742" s="4" t="e">
        <f>Table1[[#This Row],[SzumElad]]</f>
        <v>#VALUE!</v>
      </c>
      <c r="H9742" s="7" t="e">
        <f>Table1[[#This Row],[Jut_%]]</f>
        <v>#VALUE!</v>
      </c>
      <c r="I9742" s="4" t="e">
        <f>Table1[[#This Row],[Jut]]</f>
        <v>#VALUE!</v>
      </c>
      <c r="J9742" s="4" t="e">
        <f>Table1[[#This Row],[Column1]]</f>
        <v>#VALUE!</v>
      </c>
    </row>
    <row r="9743" spans="1:10" hidden="1" x14ac:dyDescent="0.3">
      <c r="A9743" s="2" t="e">
        <f>Table1[[#This Row],[Befolyt]]</f>
        <v>#VALUE!</v>
      </c>
      <c r="B9743" t="e">
        <f>Table1[[#This Row],[ÜK]]</f>
        <v>#VALUE!</v>
      </c>
      <c r="C9743" s="3" t="e">
        <f>Table1[[#This Row],[Szla]]</f>
        <v>#VALUE!</v>
      </c>
      <c r="D9743" s="6" t="e">
        <f>Table1[[#This Row],[Kelt_hó]]</f>
        <v>#VALUE!</v>
      </c>
      <c r="E9743" t="e">
        <f>Table1[[#This Row],[Vevő]]</f>
        <v>#VALUE!</v>
      </c>
      <c r="F9743" t="e">
        <f>Table1[[#This Row],[Termékkör]]</f>
        <v>#VALUE!</v>
      </c>
      <c r="G9743" s="4" t="e">
        <f>Table1[[#This Row],[SzumElad]]</f>
        <v>#VALUE!</v>
      </c>
      <c r="H9743" s="7" t="e">
        <f>Table1[[#This Row],[Jut_%]]</f>
        <v>#VALUE!</v>
      </c>
      <c r="I9743" s="4" t="e">
        <f>Table1[[#This Row],[Jut]]</f>
        <v>#VALUE!</v>
      </c>
      <c r="J9743" s="4" t="e">
        <f>Table1[[#This Row],[Column1]]</f>
        <v>#VALUE!</v>
      </c>
    </row>
    <row r="9744" spans="1:10" hidden="1" x14ac:dyDescent="0.3">
      <c r="A9744" s="2" t="e">
        <f>Table1[[#This Row],[Befolyt]]</f>
        <v>#VALUE!</v>
      </c>
      <c r="B9744" t="e">
        <f>Table1[[#This Row],[ÜK]]</f>
        <v>#VALUE!</v>
      </c>
      <c r="C9744" s="3" t="e">
        <f>Table1[[#This Row],[Szla]]</f>
        <v>#VALUE!</v>
      </c>
      <c r="D9744" s="6" t="e">
        <f>Table1[[#This Row],[Kelt_hó]]</f>
        <v>#VALUE!</v>
      </c>
      <c r="E9744" t="e">
        <f>Table1[[#This Row],[Vevő]]</f>
        <v>#VALUE!</v>
      </c>
      <c r="F9744" t="e">
        <f>Table1[[#This Row],[Termékkör]]</f>
        <v>#VALUE!</v>
      </c>
      <c r="G9744" s="4" t="e">
        <f>Table1[[#This Row],[SzumElad]]</f>
        <v>#VALUE!</v>
      </c>
      <c r="H9744" s="7" t="e">
        <f>Table1[[#This Row],[Jut_%]]</f>
        <v>#VALUE!</v>
      </c>
      <c r="I9744" s="4" t="e">
        <f>Table1[[#This Row],[Jut]]</f>
        <v>#VALUE!</v>
      </c>
      <c r="J9744" s="4" t="e">
        <f>Table1[[#This Row],[Column1]]</f>
        <v>#VALUE!</v>
      </c>
    </row>
    <row r="9745" spans="1:10" hidden="1" x14ac:dyDescent="0.3">
      <c r="A9745" s="2" t="e">
        <f>Table1[[#This Row],[Befolyt]]</f>
        <v>#VALUE!</v>
      </c>
      <c r="B9745" t="e">
        <f>Table1[[#This Row],[ÜK]]</f>
        <v>#VALUE!</v>
      </c>
      <c r="C9745" s="3" t="e">
        <f>Table1[[#This Row],[Szla]]</f>
        <v>#VALUE!</v>
      </c>
      <c r="D9745" s="6" t="e">
        <f>Table1[[#This Row],[Kelt_hó]]</f>
        <v>#VALUE!</v>
      </c>
      <c r="E9745" t="e">
        <f>Table1[[#This Row],[Vevő]]</f>
        <v>#VALUE!</v>
      </c>
      <c r="F9745" t="e">
        <f>Table1[[#This Row],[Termékkör]]</f>
        <v>#VALUE!</v>
      </c>
      <c r="G9745" s="4" t="e">
        <f>Table1[[#This Row],[SzumElad]]</f>
        <v>#VALUE!</v>
      </c>
      <c r="H9745" s="7" t="e">
        <f>Table1[[#This Row],[Jut_%]]</f>
        <v>#VALUE!</v>
      </c>
      <c r="I9745" s="4" t="e">
        <f>Table1[[#This Row],[Jut]]</f>
        <v>#VALUE!</v>
      </c>
      <c r="J9745" s="4" t="e">
        <f>Table1[[#This Row],[Column1]]</f>
        <v>#VALUE!</v>
      </c>
    </row>
    <row r="9746" spans="1:10" hidden="1" x14ac:dyDescent="0.3">
      <c r="A9746" s="2" t="e">
        <f>Table1[[#This Row],[Befolyt]]</f>
        <v>#VALUE!</v>
      </c>
      <c r="B9746" t="e">
        <f>Table1[[#This Row],[ÜK]]</f>
        <v>#VALUE!</v>
      </c>
      <c r="C9746" s="3" t="e">
        <f>Table1[[#This Row],[Szla]]</f>
        <v>#VALUE!</v>
      </c>
      <c r="D9746" s="6" t="e">
        <f>Table1[[#This Row],[Kelt_hó]]</f>
        <v>#VALUE!</v>
      </c>
      <c r="E9746" t="e">
        <f>Table1[[#This Row],[Vevő]]</f>
        <v>#VALUE!</v>
      </c>
      <c r="F9746" t="e">
        <f>Table1[[#This Row],[Termékkör]]</f>
        <v>#VALUE!</v>
      </c>
      <c r="G9746" s="4" t="e">
        <f>Table1[[#This Row],[SzumElad]]</f>
        <v>#VALUE!</v>
      </c>
      <c r="H9746" s="7" t="e">
        <f>Table1[[#This Row],[Jut_%]]</f>
        <v>#VALUE!</v>
      </c>
      <c r="I9746" s="4" t="e">
        <f>Table1[[#This Row],[Jut]]</f>
        <v>#VALUE!</v>
      </c>
      <c r="J9746" s="4" t="e">
        <f>Table1[[#This Row],[Column1]]</f>
        <v>#VALUE!</v>
      </c>
    </row>
    <row r="9747" spans="1:10" hidden="1" x14ac:dyDescent="0.3">
      <c r="A9747" s="2" t="e">
        <f>Table1[[#This Row],[Befolyt]]</f>
        <v>#VALUE!</v>
      </c>
      <c r="B9747" t="e">
        <f>Table1[[#This Row],[ÜK]]</f>
        <v>#VALUE!</v>
      </c>
      <c r="C9747" s="3" t="e">
        <f>Table1[[#This Row],[Szla]]</f>
        <v>#VALUE!</v>
      </c>
      <c r="D9747" s="6" t="e">
        <f>Table1[[#This Row],[Kelt_hó]]</f>
        <v>#VALUE!</v>
      </c>
      <c r="E9747" t="e">
        <f>Table1[[#This Row],[Vevő]]</f>
        <v>#VALUE!</v>
      </c>
      <c r="F9747" t="e">
        <f>Table1[[#This Row],[Termékkör]]</f>
        <v>#VALUE!</v>
      </c>
      <c r="G9747" s="4" t="e">
        <f>Table1[[#This Row],[SzumElad]]</f>
        <v>#VALUE!</v>
      </c>
      <c r="H9747" s="7" t="e">
        <f>Table1[[#This Row],[Jut_%]]</f>
        <v>#VALUE!</v>
      </c>
      <c r="I9747" s="4" t="e">
        <f>Table1[[#This Row],[Jut]]</f>
        <v>#VALUE!</v>
      </c>
      <c r="J9747" s="4" t="e">
        <f>Table1[[#This Row],[Column1]]</f>
        <v>#VALUE!</v>
      </c>
    </row>
    <row r="9748" spans="1:10" hidden="1" x14ac:dyDescent="0.3">
      <c r="A9748" s="2" t="e">
        <f>Table1[[#This Row],[Befolyt]]</f>
        <v>#VALUE!</v>
      </c>
      <c r="B9748" t="e">
        <f>Table1[[#This Row],[ÜK]]</f>
        <v>#VALUE!</v>
      </c>
      <c r="C9748" s="3" t="e">
        <f>Table1[[#This Row],[Szla]]</f>
        <v>#VALUE!</v>
      </c>
      <c r="D9748" s="6" t="e">
        <f>Table1[[#This Row],[Kelt_hó]]</f>
        <v>#VALUE!</v>
      </c>
      <c r="E9748" t="e">
        <f>Table1[[#This Row],[Vevő]]</f>
        <v>#VALUE!</v>
      </c>
      <c r="F9748" t="e">
        <f>Table1[[#This Row],[Termékkör]]</f>
        <v>#VALUE!</v>
      </c>
      <c r="G9748" s="4" t="e">
        <f>Table1[[#This Row],[SzumElad]]</f>
        <v>#VALUE!</v>
      </c>
      <c r="H9748" s="7" t="e">
        <f>Table1[[#This Row],[Jut_%]]</f>
        <v>#VALUE!</v>
      </c>
      <c r="I9748" s="4" t="e">
        <f>Table1[[#This Row],[Jut]]</f>
        <v>#VALUE!</v>
      </c>
      <c r="J9748" s="4" t="e">
        <f>Table1[[#This Row],[Column1]]</f>
        <v>#VALUE!</v>
      </c>
    </row>
    <row r="9749" spans="1:10" hidden="1" x14ac:dyDescent="0.3">
      <c r="A9749" s="2" t="e">
        <f>Table1[[#This Row],[Befolyt]]</f>
        <v>#VALUE!</v>
      </c>
      <c r="B9749" t="e">
        <f>Table1[[#This Row],[ÜK]]</f>
        <v>#VALUE!</v>
      </c>
      <c r="C9749" s="3" t="e">
        <f>Table1[[#This Row],[Szla]]</f>
        <v>#VALUE!</v>
      </c>
      <c r="D9749" s="6" t="e">
        <f>Table1[[#This Row],[Kelt_hó]]</f>
        <v>#VALUE!</v>
      </c>
      <c r="E9749" t="e">
        <f>Table1[[#This Row],[Vevő]]</f>
        <v>#VALUE!</v>
      </c>
      <c r="F9749" t="e">
        <f>Table1[[#This Row],[Termékkör]]</f>
        <v>#VALUE!</v>
      </c>
      <c r="G9749" s="4" t="e">
        <f>Table1[[#This Row],[SzumElad]]</f>
        <v>#VALUE!</v>
      </c>
      <c r="H9749" s="7" t="e">
        <f>Table1[[#This Row],[Jut_%]]</f>
        <v>#VALUE!</v>
      </c>
      <c r="I9749" s="4" t="e">
        <f>Table1[[#This Row],[Jut]]</f>
        <v>#VALUE!</v>
      </c>
      <c r="J9749" s="4" t="e">
        <f>Table1[[#This Row],[Column1]]</f>
        <v>#VALUE!</v>
      </c>
    </row>
    <row r="9750" spans="1:10" hidden="1" x14ac:dyDescent="0.3">
      <c r="A9750" s="2" t="e">
        <f>Table1[[#This Row],[Befolyt]]</f>
        <v>#VALUE!</v>
      </c>
      <c r="B9750" t="e">
        <f>Table1[[#This Row],[ÜK]]</f>
        <v>#VALUE!</v>
      </c>
      <c r="C9750" s="3" t="e">
        <f>Table1[[#This Row],[Szla]]</f>
        <v>#VALUE!</v>
      </c>
      <c r="D9750" s="6" t="e">
        <f>Table1[[#This Row],[Kelt_hó]]</f>
        <v>#VALUE!</v>
      </c>
      <c r="E9750" t="e">
        <f>Table1[[#This Row],[Vevő]]</f>
        <v>#VALUE!</v>
      </c>
      <c r="F9750" t="e">
        <f>Table1[[#This Row],[Termékkör]]</f>
        <v>#VALUE!</v>
      </c>
      <c r="G9750" s="4" t="e">
        <f>Table1[[#This Row],[SzumElad]]</f>
        <v>#VALUE!</v>
      </c>
      <c r="H9750" s="7" t="e">
        <f>Table1[[#This Row],[Jut_%]]</f>
        <v>#VALUE!</v>
      </c>
      <c r="I9750" s="4" t="e">
        <f>Table1[[#This Row],[Jut]]</f>
        <v>#VALUE!</v>
      </c>
      <c r="J9750" s="4" t="e">
        <f>Table1[[#This Row],[Column1]]</f>
        <v>#VALUE!</v>
      </c>
    </row>
    <row r="9751" spans="1:10" hidden="1" x14ac:dyDescent="0.3">
      <c r="A9751" s="2" t="e">
        <f>Table1[[#This Row],[Befolyt]]</f>
        <v>#VALUE!</v>
      </c>
      <c r="B9751" t="e">
        <f>Table1[[#This Row],[ÜK]]</f>
        <v>#VALUE!</v>
      </c>
      <c r="C9751" s="3" t="e">
        <f>Table1[[#This Row],[Szla]]</f>
        <v>#VALUE!</v>
      </c>
      <c r="D9751" s="6" t="e">
        <f>Table1[[#This Row],[Kelt_hó]]</f>
        <v>#VALUE!</v>
      </c>
      <c r="E9751" t="e">
        <f>Table1[[#This Row],[Vevő]]</f>
        <v>#VALUE!</v>
      </c>
      <c r="F9751" t="e">
        <f>Table1[[#This Row],[Termékkör]]</f>
        <v>#VALUE!</v>
      </c>
      <c r="G9751" s="4" t="e">
        <f>Table1[[#This Row],[SzumElad]]</f>
        <v>#VALUE!</v>
      </c>
      <c r="H9751" s="7" t="e">
        <f>Table1[[#This Row],[Jut_%]]</f>
        <v>#VALUE!</v>
      </c>
      <c r="I9751" s="4" t="e">
        <f>Table1[[#This Row],[Jut]]</f>
        <v>#VALUE!</v>
      </c>
      <c r="J9751" s="4" t="e">
        <f>Table1[[#This Row],[Column1]]</f>
        <v>#VALUE!</v>
      </c>
    </row>
    <row r="9752" spans="1:10" hidden="1" x14ac:dyDescent="0.3">
      <c r="A9752" s="2" t="e">
        <f>Table1[[#This Row],[Befolyt]]</f>
        <v>#VALUE!</v>
      </c>
      <c r="B9752" t="e">
        <f>Table1[[#This Row],[ÜK]]</f>
        <v>#VALUE!</v>
      </c>
      <c r="C9752" s="3" t="e">
        <f>Table1[[#This Row],[Szla]]</f>
        <v>#VALUE!</v>
      </c>
      <c r="D9752" s="6" t="e">
        <f>Table1[[#This Row],[Kelt_hó]]</f>
        <v>#VALUE!</v>
      </c>
      <c r="E9752" t="e">
        <f>Table1[[#This Row],[Vevő]]</f>
        <v>#VALUE!</v>
      </c>
      <c r="F9752" t="e">
        <f>Table1[[#This Row],[Termékkör]]</f>
        <v>#VALUE!</v>
      </c>
      <c r="G9752" s="4" t="e">
        <f>Table1[[#This Row],[SzumElad]]</f>
        <v>#VALUE!</v>
      </c>
      <c r="H9752" s="7" t="e">
        <f>Table1[[#This Row],[Jut_%]]</f>
        <v>#VALUE!</v>
      </c>
      <c r="I9752" s="4" t="e">
        <f>Table1[[#This Row],[Jut]]</f>
        <v>#VALUE!</v>
      </c>
      <c r="J9752" s="4" t="e">
        <f>Table1[[#This Row],[Column1]]</f>
        <v>#VALUE!</v>
      </c>
    </row>
    <row r="9753" spans="1:10" hidden="1" x14ac:dyDescent="0.3">
      <c r="A9753" s="2" t="e">
        <f>Table1[[#This Row],[Befolyt]]</f>
        <v>#VALUE!</v>
      </c>
      <c r="B9753" t="e">
        <f>Table1[[#This Row],[ÜK]]</f>
        <v>#VALUE!</v>
      </c>
      <c r="C9753" s="3" t="e">
        <f>Table1[[#This Row],[Szla]]</f>
        <v>#VALUE!</v>
      </c>
      <c r="D9753" s="6" t="e">
        <f>Table1[[#This Row],[Kelt_hó]]</f>
        <v>#VALUE!</v>
      </c>
      <c r="E9753" t="e">
        <f>Table1[[#This Row],[Vevő]]</f>
        <v>#VALUE!</v>
      </c>
      <c r="F9753" t="e">
        <f>Table1[[#This Row],[Termékkör]]</f>
        <v>#VALUE!</v>
      </c>
      <c r="G9753" s="4" t="e">
        <f>Table1[[#This Row],[SzumElad]]</f>
        <v>#VALUE!</v>
      </c>
      <c r="H9753" s="7" t="e">
        <f>Table1[[#This Row],[Jut_%]]</f>
        <v>#VALUE!</v>
      </c>
      <c r="I9753" s="4" t="e">
        <f>Table1[[#This Row],[Jut]]</f>
        <v>#VALUE!</v>
      </c>
      <c r="J9753" s="4" t="e">
        <f>Table1[[#This Row],[Column1]]</f>
        <v>#VALUE!</v>
      </c>
    </row>
    <row r="9754" spans="1:10" hidden="1" x14ac:dyDescent="0.3">
      <c r="A9754" s="2" t="e">
        <f>Table1[[#This Row],[Befolyt]]</f>
        <v>#VALUE!</v>
      </c>
      <c r="B9754" t="e">
        <f>Table1[[#This Row],[ÜK]]</f>
        <v>#VALUE!</v>
      </c>
      <c r="C9754" s="3" t="e">
        <f>Table1[[#This Row],[Szla]]</f>
        <v>#VALUE!</v>
      </c>
      <c r="D9754" s="6" t="e">
        <f>Table1[[#This Row],[Kelt_hó]]</f>
        <v>#VALUE!</v>
      </c>
      <c r="E9754" t="e">
        <f>Table1[[#This Row],[Vevő]]</f>
        <v>#VALUE!</v>
      </c>
      <c r="F9754" t="e">
        <f>Table1[[#This Row],[Termékkör]]</f>
        <v>#VALUE!</v>
      </c>
      <c r="G9754" s="4" t="e">
        <f>Table1[[#This Row],[SzumElad]]</f>
        <v>#VALUE!</v>
      </c>
      <c r="H9754" s="7" t="e">
        <f>Table1[[#This Row],[Jut_%]]</f>
        <v>#VALUE!</v>
      </c>
      <c r="I9754" s="4" t="e">
        <f>Table1[[#This Row],[Jut]]</f>
        <v>#VALUE!</v>
      </c>
      <c r="J9754" s="4" t="e">
        <f>Table1[[#This Row],[Column1]]</f>
        <v>#VALUE!</v>
      </c>
    </row>
    <row r="9755" spans="1:10" hidden="1" x14ac:dyDescent="0.3">
      <c r="A9755" s="2" t="e">
        <f>Table1[[#This Row],[Befolyt]]</f>
        <v>#VALUE!</v>
      </c>
      <c r="B9755" t="e">
        <f>Table1[[#This Row],[ÜK]]</f>
        <v>#VALUE!</v>
      </c>
      <c r="C9755" s="3" t="e">
        <f>Table1[[#This Row],[Szla]]</f>
        <v>#VALUE!</v>
      </c>
      <c r="D9755" s="6" t="e">
        <f>Table1[[#This Row],[Kelt_hó]]</f>
        <v>#VALUE!</v>
      </c>
      <c r="E9755" t="e">
        <f>Table1[[#This Row],[Vevő]]</f>
        <v>#VALUE!</v>
      </c>
      <c r="F9755" t="e">
        <f>Table1[[#This Row],[Termékkör]]</f>
        <v>#VALUE!</v>
      </c>
      <c r="G9755" s="4" t="e">
        <f>Table1[[#This Row],[SzumElad]]</f>
        <v>#VALUE!</v>
      </c>
      <c r="H9755" s="7" t="e">
        <f>Table1[[#This Row],[Jut_%]]</f>
        <v>#VALUE!</v>
      </c>
      <c r="I9755" s="4" t="e">
        <f>Table1[[#This Row],[Jut]]</f>
        <v>#VALUE!</v>
      </c>
      <c r="J9755" s="4" t="e">
        <f>Table1[[#This Row],[Column1]]</f>
        <v>#VALUE!</v>
      </c>
    </row>
    <row r="9756" spans="1:10" hidden="1" x14ac:dyDescent="0.3">
      <c r="A9756" s="2" t="e">
        <f>Table1[[#This Row],[Befolyt]]</f>
        <v>#VALUE!</v>
      </c>
      <c r="B9756" t="e">
        <f>Table1[[#This Row],[ÜK]]</f>
        <v>#VALUE!</v>
      </c>
      <c r="C9756" s="3" t="e">
        <f>Table1[[#This Row],[Szla]]</f>
        <v>#VALUE!</v>
      </c>
      <c r="D9756" s="6" t="e">
        <f>Table1[[#This Row],[Kelt_hó]]</f>
        <v>#VALUE!</v>
      </c>
      <c r="E9756" t="e">
        <f>Table1[[#This Row],[Vevő]]</f>
        <v>#VALUE!</v>
      </c>
      <c r="F9756" t="e">
        <f>Table1[[#This Row],[Termékkör]]</f>
        <v>#VALUE!</v>
      </c>
      <c r="G9756" s="4" t="e">
        <f>Table1[[#This Row],[SzumElad]]</f>
        <v>#VALUE!</v>
      </c>
      <c r="H9756" s="7" t="e">
        <f>Table1[[#This Row],[Jut_%]]</f>
        <v>#VALUE!</v>
      </c>
      <c r="I9756" s="4" t="e">
        <f>Table1[[#This Row],[Jut]]</f>
        <v>#VALUE!</v>
      </c>
      <c r="J9756" s="4" t="e">
        <f>Table1[[#This Row],[Column1]]</f>
        <v>#VALUE!</v>
      </c>
    </row>
    <row r="9757" spans="1:10" hidden="1" x14ac:dyDescent="0.3">
      <c r="A9757" s="2" t="e">
        <f>Table1[[#This Row],[Befolyt]]</f>
        <v>#VALUE!</v>
      </c>
      <c r="B9757" t="e">
        <f>Table1[[#This Row],[ÜK]]</f>
        <v>#VALUE!</v>
      </c>
      <c r="C9757" s="3" t="e">
        <f>Table1[[#This Row],[Szla]]</f>
        <v>#VALUE!</v>
      </c>
      <c r="D9757" s="6" t="e">
        <f>Table1[[#This Row],[Kelt_hó]]</f>
        <v>#VALUE!</v>
      </c>
      <c r="E9757" t="e">
        <f>Table1[[#This Row],[Vevő]]</f>
        <v>#VALUE!</v>
      </c>
      <c r="F9757" t="e">
        <f>Table1[[#This Row],[Termékkör]]</f>
        <v>#VALUE!</v>
      </c>
      <c r="G9757" s="4" t="e">
        <f>Table1[[#This Row],[SzumElad]]</f>
        <v>#VALUE!</v>
      </c>
      <c r="H9757" s="7" t="e">
        <f>Table1[[#This Row],[Jut_%]]</f>
        <v>#VALUE!</v>
      </c>
      <c r="I9757" s="4" t="e">
        <f>Table1[[#This Row],[Jut]]</f>
        <v>#VALUE!</v>
      </c>
      <c r="J9757" s="4" t="e">
        <f>Table1[[#This Row],[Column1]]</f>
        <v>#VALUE!</v>
      </c>
    </row>
    <row r="9758" spans="1:10" hidden="1" x14ac:dyDescent="0.3">
      <c r="A9758" s="2" t="e">
        <f>Table1[[#This Row],[Befolyt]]</f>
        <v>#VALUE!</v>
      </c>
      <c r="B9758" t="e">
        <f>Table1[[#This Row],[ÜK]]</f>
        <v>#VALUE!</v>
      </c>
      <c r="C9758" s="3" t="e">
        <f>Table1[[#This Row],[Szla]]</f>
        <v>#VALUE!</v>
      </c>
      <c r="D9758" s="6" t="e">
        <f>Table1[[#This Row],[Kelt_hó]]</f>
        <v>#VALUE!</v>
      </c>
      <c r="E9758" t="e">
        <f>Table1[[#This Row],[Vevő]]</f>
        <v>#VALUE!</v>
      </c>
      <c r="F9758" t="e">
        <f>Table1[[#This Row],[Termékkör]]</f>
        <v>#VALUE!</v>
      </c>
      <c r="G9758" s="4" t="e">
        <f>Table1[[#This Row],[SzumElad]]</f>
        <v>#VALUE!</v>
      </c>
      <c r="H9758" s="7" t="e">
        <f>Table1[[#This Row],[Jut_%]]</f>
        <v>#VALUE!</v>
      </c>
      <c r="I9758" s="4" t="e">
        <f>Table1[[#This Row],[Jut]]</f>
        <v>#VALUE!</v>
      </c>
      <c r="J9758" s="4" t="e">
        <f>Table1[[#This Row],[Column1]]</f>
        <v>#VALUE!</v>
      </c>
    </row>
    <row r="9759" spans="1:10" hidden="1" x14ac:dyDescent="0.3">
      <c r="A9759" s="2" t="e">
        <f>Table1[[#This Row],[Befolyt]]</f>
        <v>#VALUE!</v>
      </c>
      <c r="B9759" t="e">
        <f>Table1[[#This Row],[ÜK]]</f>
        <v>#VALUE!</v>
      </c>
      <c r="C9759" s="3" t="e">
        <f>Table1[[#This Row],[Szla]]</f>
        <v>#VALUE!</v>
      </c>
      <c r="D9759" s="6" t="e">
        <f>Table1[[#This Row],[Kelt_hó]]</f>
        <v>#VALUE!</v>
      </c>
      <c r="E9759" t="e">
        <f>Table1[[#This Row],[Vevő]]</f>
        <v>#VALUE!</v>
      </c>
      <c r="F9759" t="e">
        <f>Table1[[#This Row],[Termékkör]]</f>
        <v>#VALUE!</v>
      </c>
      <c r="G9759" s="4" t="e">
        <f>Table1[[#This Row],[SzumElad]]</f>
        <v>#VALUE!</v>
      </c>
      <c r="H9759" s="7" t="e">
        <f>Table1[[#This Row],[Jut_%]]</f>
        <v>#VALUE!</v>
      </c>
      <c r="I9759" s="4" t="e">
        <f>Table1[[#This Row],[Jut]]</f>
        <v>#VALUE!</v>
      </c>
      <c r="J9759" s="4" t="e">
        <f>Table1[[#This Row],[Column1]]</f>
        <v>#VALUE!</v>
      </c>
    </row>
    <row r="9760" spans="1:10" hidden="1" x14ac:dyDescent="0.3">
      <c r="A9760" s="2" t="e">
        <f>Table1[[#This Row],[Befolyt]]</f>
        <v>#VALUE!</v>
      </c>
      <c r="B9760" t="e">
        <f>Table1[[#This Row],[ÜK]]</f>
        <v>#VALUE!</v>
      </c>
      <c r="C9760" s="3" t="e">
        <f>Table1[[#This Row],[Szla]]</f>
        <v>#VALUE!</v>
      </c>
      <c r="D9760" s="6" t="e">
        <f>Table1[[#This Row],[Kelt_hó]]</f>
        <v>#VALUE!</v>
      </c>
      <c r="E9760" t="e">
        <f>Table1[[#This Row],[Vevő]]</f>
        <v>#VALUE!</v>
      </c>
      <c r="F9760" t="e">
        <f>Table1[[#This Row],[Termékkör]]</f>
        <v>#VALUE!</v>
      </c>
      <c r="G9760" s="4" t="e">
        <f>Table1[[#This Row],[SzumElad]]</f>
        <v>#VALUE!</v>
      </c>
      <c r="H9760" s="7" t="e">
        <f>Table1[[#This Row],[Jut_%]]</f>
        <v>#VALUE!</v>
      </c>
      <c r="I9760" s="4" t="e">
        <f>Table1[[#This Row],[Jut]]</f>
        <v>#VALUE!</v>
      </c>
      <c r="J9760" s="4" t="e">
        <f>Table1[[#This Row],[Column1]]</f>
        <v>#VALUE!</v>
      </c>
    </row>
    <row r="9761" spans="1:10" hidden="1" x14ac:dyDescent="0.3">
      <c r="A9761" s="2" t="e">
        <f>Table1[[#This Row],[Befolyt]]</f>
        <v>#VALUE!</v>
      </c>
      <c r="B9761" t="e">
        <f>Table1[[#This Row],[ÜK]]</f>
        <v>#VALUE!</v>
      </c>
      <c r="C9761" s="3" t="e">
        <f>Table1[[#This Row],[Szla]]</f>
        <v>#VALUE!</v>
      </c>
      <c r="D9761" s="6" t="e">
        <f>Table1[[#This Row],[Kelt_hó]]</f>
        <v>#VALUE!</v>
      </c>
      <c r="E9761" t="e">
        <f>Table1[[#This Row],[Vevő]]</f>
        <v>#VALUE!</v>
      </c>
      <c r="F9761" t="e">
        <f>Table1[[#This Row],[Termékkör]]</f>
        <v>#VALUE!</v>
      </c>
      <c r="G9761" s="4" t="e">
        <f>Table1[[#This Row],[SzumElad]]</f>
        <v>#VALUE!</v>
      </c>
      <c r="H9761" s="7" t="e">
        <f>Table1[[#This Row],[Jut_%]]</f>
        <v>#VALUE!</v>
      </c>
      <c r="I9761" s="4" t="e">
        <f>Table1[[#This Row],[Jut]]</f>
        <v>#VALUE!</v>
      </c>
      <c r="J9761" s="4" t="e">
        <f>Table1[[#This Row],[Column1]]</f>
        <v>#VALUE!</v>
      </c>
    </row>
    <row r="9762" spans="1:10" hidden="1" x14ac:dyDescent="0.3">
      <c r="A9762" s="2" t="e">
        <f>Table1[[#This Row],[Befolyt]]</f>
        <v>#VALUE!</v>
      </c>
      <c r="B9762" t="e">
        <f>Table1[[#This Row],[ÜK]]</f>
        <v>#VALUE!</v>
      </c>
      <c r="C9762" s="3" t="e">
        <f>Table1[[#This Row],[Szla]]</f>
        <v>#VALUE!</v>
      </c>
      <c r="D9762" s="6" t="e">
        <f>Table1[[#This Row],[Kelt_hó]]</f>
        <v>#VALUE!</v>
      </c>
      <c r="E9762" t="e">
        <f>Table1[[#This Row],[Vevő]]</f>
        <v>#VALUE!</v>
      </c>
      <c r="F9762" t="e">
        <f>Table1[[#This Row],[Termékkör]]</f>
        <v>#VALUE!</v>
      </c>
      <c r="G9762" s="4" t="e">
        <f>Table1[[#This Row],[SzumElad]]</f>
        <v>#VALUE!</v>
      </c>
      <c r="H9762" s="7" t="e">
        <f>Table1[[#This Row],[Jut_%]]</f>
        <v>#VALUE!</v>
      </c>
      <c r="I9762" s="4" t="e">
        <f>Table1[[#This Row],[Jut]]</f>
        <v>#VALUE!</v>
      </c>
      <c r="J9762" s="4" t="e">
        <f>Table1[[#This Row],[Column1]]</f>
        <v>#VALUE!</v>
      </c>
    </row>
    <row r="9763" spans="1:10" hidden="1" x14ac:dyDescent="0.3">
      <c r="A9763" s="2" t="e">
        <f>Table1[[#This Row],[Befolyt]]</f>
        <v>#VALUE!</v>
      </c>
      <c r="B9763" t="e">
        <f>Table1[[#This Row],[ÜK]]</f>
        <v>#VALUE!</v>
      </c>
      <c r="C9763" s="3" t="e">
        <f>Table1[[#This Row],[Szla]]</f>
        <v>#VALUE!</v>
      </c>
      <c r="D9763" s="6" t="e">
        <f>Table1[[#This Row],[Kelt_hó]]</f>
        <v>#VALUE!</v>
      </c>
      <c r="E9763" t="e">
        <f>Table1[[#This Row],[Vevő]]</f>
        <v>#VALUE!</v>
      </c>
      <c r="F9763" t="e">
        <f>Table1[[#This Row],[Termékkör]]</f>
        <v>#VALUE!</v>
      </c>
      <c r="G9763" s="4" t="e">
        <f>Table1[[#This Row],[SzumElad]]</f>
        <v>#VALUE!</v>
      </c>
      <c r="H9763" s="7" t="e">
        <f>Table1[[#This Row],[Jut_%]]</f>
        <v>#VALUE!</v>
      </c>
      <c r="I9763" s="4" t="e">
        <f>Table1[[#This Row],[Jut]]</f>
        <v>#VALUE!</v>
      </c>
      <c r="J9763" s="4" t="e">
        <f>Table1[[#This Row],[Column1]]</f>
        <v>#VALUE!</v>
      </c>
    </row>
    <row r="9764" spans="1:10" hidden="1" x14ac:dyDescent="0.3">
      <c r="A9764" s="2" t="e">
        <f>Table1[[#This Row],[Befolyt]]</f>
        <v>#VALUE!</v>
      </c>
      <c r="B9764" t="e">
        <f>Table1[[#This Row],[ÜK]]</f>
        <v>#VALUE!</v>
      </c>
      <c r="C9764" s="3" t="e">
        <f>Table1[[#This Row],[Szla]]</f>
        <v>#VALUE!</v>
      </c>
      <c r="D9764" s="6" t="e">
        <f>Table1[[#This Row],[Kelt_hó]]</f>
        <v>#VALUE!</v>
      </c>
      <c r="E9764" t="e">
        <f>Table1[[#This Row],[Vevő]]</f>
        <v>#VALUE!</v>
      </c>
      <c r="F9764" t="e">
        <f>Table1[[#This Row],[Termékkör]]</f>
        <v>#VALUE!</v>
      </c>
      <c r="G9764" s="4" t="e">
        <f>Table1[[#This Row],[SzumElad]]</f>
        <v>#VALUE!</v>
      </c>
      <c r="H9764" s="7" t="e">
        <f>Table1[[#This Row],[Jut_%]]</f>
        <v>#VALUE!</v>
      </c>
      <c r="I9764" s="4" t="e">
        <f>Table1[[#This Row],[Jut]]</f>
        <v>#VALUE!</v>
      </c>
      <c r="J9764" s="4" t="e">
        <f>Table1[[#This Row],[Column1]]</f>
        <v>#VALUE!</v>
      </c>
    </row>
    <row r="9765" spans="1:10" hidden="1" x14ac:dyDescent="0.3">
      <c r="A9765" s="2" t="e">
        <f>Table1[[#This Row],[Befolyt]]</f>
        <v>#VALUE!</v>
      </c>
      <c r="B9765" t="e">
        <f>Table1[[#This Row],[ÜK]]</f>
        <v>#VALUE!</v>
      </c>
      <c r="C9765" s="3" t="e">
        <f>Table1[[#This Row],[Szla]]</f>
        <v>#VALUE!</v>
      </c>
      <c r="D9765" s="6" t="e">
        <f>Table1[[#This Row],[Kelt_hó]]</f>
        <v>#VALUE!</v>
      </c>
      <c r="E9765" t="e">
        <f>Table1[[#This Row],[Vevő]]</f>
        <v>#VALUE!</v>
      </c>
      <c r="F9765" t="e">
        <f>Table1[[#This Row],[Termékkör]]</f>
        <v>#VALUE!</v>
      </c>
      <c r="G9765" s="4" t="e">
        <f>Table1[[#This Row],[SzumElad]]</f>
        <v>#VALUE!</v>
      </c>
      <c r="H9765" s="7" t="e">
        <f>Table1[[#This Row],[Jut_%]]</f>
        <v>#VALUE!</v>
      </c>
      <c r="I9765" s="4" t="e">
        <f>Table1[[#This Row],[Jut]]</f>
        <v>#VALUE!</v>
      </c>
      <c r="J9765" s="4" t="e">
        <f>Table1[[#This Row],[Column1]]</f>
        <v>#VALUE!</v>
      </c>
    </row>
    <row r="9766" spans="1:10" hidden="1" x14ac:dyDescent="0.3">
      <c r="A9766" s="2" t="e">
        <f>Table1[[#This Row],[Befolyt]]</f>
        <v>#VALUE!</v>
      </c>
      <c r="B9766" t="e">
        <f>Table1[[#This Row],[ÜK]]</f>
        <v>#VALUE!</v>
      </c>
      <c r="C9766" s="3" t="e">
        <f>Table1[[#This Row],[Szla]]</f>
        <v>#VALUE!</v>
      </c>
      <c r="D9766" s="6" t="e">
        <f>Table1[[#This Row],[Kelt_hó]]</f>
        <v>#VALUE!</v>
      </c>
      <c r="E9766" t="e">
        <f>Table1[[#This Row],[Vevő]]</f>
        <v>#VALUE!</v>
      </c>
      <c r="F9766" t="e">
        <f>Table1[[#This Row],[Termékkör]]</f>
        <v>#VALUE!</v>
      </c>
      <c r="G9766" s="4" t="e">
        <f>Table1[[#This Row],[SzumElad]]</f>
        <v>#VALUE!</v>
      </c>
      <c r="H9766" s="7" t="e">
        <f>Table1[[#This Row],[Jut_%]]</f>
        <v>#VALUE!</v>
      </c>
      <c r="I9766" s="4" t="e">
        <f>Table1[[#This Row],[Jut]]</f>
        <v>#VALUE!</v>
      </c>
      <c r="J9766" s="4" t="e">
        <f>Table1[[#This Row],[Column1]]</f>
        <v>#VALUE!</v>
      </c>
    </row>
    <row r="9767" spans="1:10" hidden="1" x14ac:dyDescent="0.3">
      <c r="A9767" s="2" t="e">
        <f>Table1[[#This Row],[Befolyt]]</f>
        <v>#VALUE!</v>
      </c>
      <c r="B9767" t="e">
        <f>Table1[[#This Row],[ÜK]]</f>
        <v>#VALUE!</v>
      </c>
      <c r="C9767" s="3" t="e">
        <f>Table1[[#This Row],[Szla]]</f>
        <v>#VALUE!</v>
      </c>
      <c r="D9767" s="6" t="e">
        <f>Table1[[#This Row],[Kelt_hó]]</f>
        <v>#VALUE!</v>
      </c>
      <c r="E9767" t="e">
        <f>Table1[[#This Row],[Vevő]]</f>
        <v>#VALUE!</v>
      </c>
      <c r="F9767" t="e">
        <f>Table1[[#This Row],[Termékkör]]</f>
        <v>#VALUE!</v>
      </c>
      <c r="G9767" s="4" t="e">
        <f>Table1[[#This Row],[SzumElad]]</f>
        <v>#VALUE!</v>
      </c>
      <c r="H9767" s="7" t="e">
        <f>Table1[[#This Row],[Jut_%]]</f>
        <v>#VALUE!</v>
      </c>
      <c r="I9767" s="4" t="e">
        <f>Table1[[#This Row],[Jut]]</f>
        <v>#VALUE!</v>
      </c>
      <c r="J9767" s="4" t="e">
        <f>Table1[[#This Row],[Column1]]</f>
        <v>#VALUE!</v>
      </c>
    </row>
    <row r="9768" spans="1:10" hidden="1" x14ac:dyDescent="0.3">
      <c r="A9768" s="2" t="e">
        <f>Table1[[#This Row],[Befolyt]]</f>
        <v>#VALUE!</v>
      </c>
      <c r="B9768" t="e">
        <f>Table1[[#This Row],[ÜK]]</f>
        <v>#VALUE!</v>
      </c>
      <c r="C9768" s="3" t="e">
        <f>Table1[[#This Row],[Szla]]</f>
        <v>#VALUE!</v>
      </c>
      <c r="D9768" s="6" t="e">
        <f>Table1[[#This Row],[Kelt_hó]]</f>
        <v>#VALUE!</v>
      </c>
      <c r="E9768" t="e">
        <f>Table1[[#This Row],[Vevő]]</f>
        <v>#VALUE!</v>
      </c>
      <c r="F9768" t="e">
        <f>Table1[[#This Row],[Termékkör]]</f>
        <v>#VALUE!</v>
      </c>
      <c r="G9768" s="4" t="e">
        <f>Table1[[#This Row],[SzumElad]]</f>
        <v>#VALUE!</v>
      </c>
      <c r="H9768" s="7" t="e">
        <f>Table1[[#This Row],[Jut_%]]</f>
        <v>#VALUE!</v>
      </c>
      <c r="I9768" s="4" t="e">
        <f>Table1[[#This Row],[Jut]]</f>
        <v>#VALUE!</v>
      </c>
      <c r="J9768" s="4" t="e">
        <f>Table1[[#This Row],[Column1]]</f>
        <v>#VALUE!</v>
      </c>
    </row>
    <row r="9769" spans="1:10" hidden="1" x14ac:dyDescent="0.3">
      <c r="A9769" s="2" t="e">
        <f>Table1[[#This Row],[Befolyt]]</f>
        <v>#VALUE!</v>
      </c>
      <c r="B9769" t="e">
        <f>Table1[[#This Row],[ÜK]]</f>
        <v>#VALUE!</v>
      </c>
      <c r="C9769" s="3" t="e">
        <f>Table1[[#This Row],[Szla]]</f>
        <v>#VALUE!</v>
      </c>
      <c r="D9769" s="6" t="e">
        <f>Table1[[#This Row],[Kelt_hó]]</f>
        <v>#VALUE!</v>
      </c>
      <c r="E9769" t="e">
        <f>Table1[[#This Row],[Vevő]]</f>
        <v>#VALUE!</v>
      </c>
      <c r="F9769" t="e">
        <f>Table1[[#This Row],[Termékkör]]</f>
        <v>#VALUE!</v>
      </c>
      <c r="G9769" s="4" t="e">
        <f>Table1[[#This Row],[SzumElad]]</f>
        <v>#VALUE!</v>
      </c>
      <c r="H9769" s="7" t="e">
        <f>Table1[[#This Row],[Jut_%]]</f>
        <v>#VALUE!</v>
      </c>
      <c r="I9769" s="4" t="e">
        <f>Table1[[#This Row],[Jut]]</f>
        <v>#VALUE!</v>
      </c>
      <c r="J9769" s="4" t="e">
        <f>Table1[[#This Row],[Column1]]</f>
        <v>#VALUE!</v>
      </c>
    </row>
    <row r="9770" spans="1:10" hidden="1" x14ac:dyDescent="0.3">
      <c r="A9770" s="2" t="e">
        <f>Table1[[#This Row],[Befolyt]]</f>
        <v>#VALUE!</v>
      </c>
      <c r="B9770" t="e">
        <f>Table1[[#This Row],[ÜK]]</f>
        <v>#VALUE!</v>
      </c>
      <c r="C9770" s="3" t="e">
        <f>Table1[[#This Row],[Szla]]</f>
        <v>#VALUE!</v>
      </c>
      <c r="D9770" s="6" t="e">
        <f>Table1[[#This Row],[Kelt_hó]]</f>
        <v>#VALUE!</v>
      </c>
      <c r="E9770" t="e">
        <f>Table1[[#This Row],[Vevő]]</f>
        <v>#VALUE!</v>
      </c>
      <c r="F9770" t="e">
        <f>Table1[[#This Row],[Termékkör]]</f>
        <v>#VALUE!</v>
      </c>
      <c r="G9770" s="4" t="e">
        <f>Table1[[#This Row],[SzumElad]]</f>
        <v>#VALUE!</v>
      </c>
      <c r="H9770" s="7" t="e">
        <f>Table1[[#This Row],[Jut_%]]</f>
        <v>#VALUE!</v>
      </c>
      <c r="I9770" s="4" t="e">
        <f>Table1[[#This Row],[Jut]]</f>
        <v>#VALUE!</v>
      </c>
      <c r="J9770" s="4" t="e">
        <f>Table1[[#This Row],[Column1]]</f>
        <v>#VALUE!</v>
      </c>
    </row>
    <row r="9771" spans="1:10" hidden="1" x14ac:dyDescent="0.3">
      <c r="A9771" s="2" t="e">
        <f>Table1[[#This Row],[Befolyt]]</f>
        <v>#VALUE!</v>
      </c>
      <c r="B9771" t="e">
        <f>Table1[[#This Row],[ÜK]]</f>
        <v>#VALUE!</v>
      </c>
      <c r="C9771" s="3" t="e">
        <f>Table1[[#This Row],[Szla]]</f>
        <v>#VALUE!</v>
      </c>
      <c r="D9771" s="6" t="e">
        <f>Table1[[#This Row],[Kelt_hó]]</f>
        <v>#VALUE!</v>
      </c>
      <c r="E9771" t="e">
        <f>Table1[[#This Row],[Vevő]]</f>
        <v>#VALUE!</v>
      </c>
      <c r="F9771" t="e">
        <f>Table1[[#This Row],[Termékkör]]</f>
        <v>#VALUE!</v>
      </c>
      <c r="G9771" s="4" t="e">
        <f>Table1[[#This Row],[SzumElad]]</f>
        <v>#VALUE!</v>
      </c>
      <c r="H9771" s="7" t="e">
        <f>Table1[[#This Row],[Jut_%]]</f>
        <v>#VALUE!</v>
      </c>
      <c r="I9771" s="4" t="e">
        <f>Table1[[#This Row],[Jut]]</f>
        <v>#VALUE!</v>
      </c>
      <c r="J9771" s="4" t="e">
        <f>Table1[[#This Row],[Column1]]</f>
        <v>#VALUE!</v>
      </c>
    </row>
    <row r="9772" spans="1:10" hidden="1" x14ac:dyDescent="0.3">
      <c r="A9772" s="2" t="e">
        <f>Table1[[#This Row],[Befolyt]]</f>
        <v>#VALUE!</v>
      </c>
      <c r="B9772" t="e">
        <f>Table1[[#This Row],[ÜK]]</f>
        <v>#VALUE!</v>
      </c>
      <c r="C9772" s="3" t="e">
        <f>Table1[[#This Row],[Szla]]</f>
        <v>#VALUE!</v>
      </c>
      <c r="D9772" s="6" t="e">
        <f>Table1[[#This Row],[Kelt_hó]]</f>
        <v>#VALUE!</v>
      </c>
      <c r="E9772" t="e">
        <f>Table1[[#This Row],[Vevő]]</f>
        <v>#VALUE!</v>
      </c>
      <c r="F9772" t="e">
        <f>Table1[[#This Row],[Termékkör]]</f>
        <v>#VALUE!</v>
      </c>
      <c r="G9772" s="4" t="e">
        <f>Table1[[#This Row],[SzumElad]]</f>
        <v>#VALUE!</v>
      </c>
      <c r="H9772" s="7" t="e">
        <f>Table1[[#This Row],[Jut_%]]</f>
        <v>#VALUE!</v>
      </c>
      <c r="I9772" s="4" t="e">
        <f>Table1[[#This Row],[Jut]]</f>
        <v>#VALUE!</v>
      </c>
      <c r="J9772" s="4" t="e">
        <f>Table1[[#This Row],[Column1]]</f>
        <v>#VALUE!</v>
      </c>
    </row>
    <row r="9773" spans="1:10" hidden="1" x14ac:dyDescent="0.3">
      <c r="A9773" s="2" t="e">
        <f>Table1[[#This Row],[Befolyt]]</f>
        <v>#VALUE!</v>
      </c>
      <c r="B9773" t="e">
        <f>Table1[[#This Row],[ÜK]]</f>
        <v>#VALUE!</v>
      </c>
      <c r="C9773" s="3" t="e">
        <f>Table1[[#This Row],[Szla]]</f>
        <v>#VALUE!</v>
      </c>
      <c r="D9773" s="6" t="e">
        <f>Table1[[#This Row],[Kelt_hó]]</f>
        <v>#VALUE!</v>
      </c>
      <c r="E9773" t="e">
        <f>Table1[[#This Row],[Vevő]]</f>
        <v>#VALUE!</v>
      </c>
      <c r="F9773" t="e">
        <f>Table1[[#This Row],[Termékkör]]</f>
        <v>#VALUE!</v>
      </c>
      <c r="G9773" s="4" t="e">
        <f>Table1[[#This Row],[SzumElad]]</f>
        <v>#VALUE!</v>
      </c>
      <c r="H9773" s="7" t="e">
        <f>Table1[[#This Row],[Jut_%]]</f>
        <v>#VALUE!</v>
      </c>
      <c r="I9773" s="4" t="e">
        <f>Table1[[#This Row],[Jut]]</f>
        <v>#VALUE!</v>
      </c>
      <c r="J9773" s="4" t="e">
        <f>Table1[[#This Row],[Column1]]</f>
        <v>#VALUE!</v>
      </c>
    </row>
    <row r="9774" spans="1:10" hidden="1" x14ac:dyDescent="0.3">
      <c r="A9774" s="2" t="e">
        <f>Table1[[#This Row],[Befolyt]]</f>
        <v>#VALUE!</v>
      </c>
      <c r="B9774" t="e">
        <f>Table1[[#This Row],[ÜK]]</f>
        <v>#VALUE!</v>
      </c>
      <c r="C9774" s="3" t="e">
        <f>Table1[[#This Row],[Szla]]</f>
        <v>#VALUE!</v>
      </c>
      <c r="D9774" s="6" t="e">
        <f>Table1[[#This Row],[Kelt_hó]]</f>
        <v>#VALUE!</v>
      </c>
      <c r="E9774" t="e">
        <f>Table1[[#This Row],[Vevő]]</f>
        <v>#VALUE!</v>
      </c>
      <c r="F9774" t="e">
        <f>Table1[[#This Row],[Termékkör]]</f>
        <v>#VALUE!</v>
      </c>
      <c r="G9774" s="4" t="e">
        <f>Table1[[#This Row],[SzumElad]]</f>
        <v>#VALUE!</v>
      </c>
      <c r="H9774" s="7" t="e">
        <f>Table1[[#This Row],[Jut_%]]</f>
        <v>#VALUE!</v>
      </c>
      <c r="I9774" s="4" t="e">
        <f>Table1[[#This Row],[Jut]]</f>
        <v>#VALUE!</v>
      </c>
      <c r="J9774" s="4" t="e">
        <f>Table1[[#This Row],[Column1]]</f>
        <v>#VALUE!</v>
      </c>
    </row>
    <row r="9775" spans="1:10" hidden="1" x14ac:dyDescent="0.3">
      <c r="A9775" s="2" t="e">
        <f>Table1[[#This Row],[Befolyt]]</f>
        <v>#VALUE!</v>
      </c>
      <c r="B9775" t="e">
        <f>Table1[[#This Row],[ÜK]]</f>
        <v>#VALUE!</v>
      </c>
      <c r="C9775" s="3" t="e">
        <f>Table1[[#This Row],[Szla]]</f>
        <v>#VALUE!</v>
      </c>
      <c r="D9775" s="6" t="e">
        <f>Table1[[#This Row],[Kelt_hó]]</f>
        <v>#VALUE!</v>
      </c>
      <c r="E9775" t="e">
        <f>Table1[[#This Row],[Vevő]]</f>
        <v>#VALUE!</v>
      </c>
      <c r="F9775" t="e">
        <f>Table1[[#This Row],[Termékkör]]</f>
        <v>#VALUE!</v>
      </c>
      <c r="G9775" s="4" t="e">
        <f>Table1[[#This Row],[SzumElad]]</f>
        <v>#VALUE!</v>
      </c>
      <c r="H9775" s="7" t="e">
        <f>Table1[[#This Row],[Jut_%]]</f>
        <v>#VALUE!</v>
      </c>
      <c r="I9775" s="4" t="e">
        <f>Table1[[#This Row],[Jut]]</f>
        <v>#VALUE!</v>
      </c>
      <c r="J9775" s="4" t="e">
        <f>Table1[[#This Row],[Column1]]</f>
        <v>#VALUE!</v>
      </c>
    </row>
    <row r="9776" spans="1:10" hidden="1" x14ac:dyDescent="0.3">
      <c r="A9776" s="2" t="e">
        <f>Table1[[#This Row],[Befolyt]]</f>
        <v>#VALUE!</v>
      </c>
      <c r="B9776" t="e">
        <f>Table1[[#This Row],[ÜK]]</f>
        <v>#VALUE!</v>
      </c>
      <c r="C9776" s="3" t="e">
        <f>Table1[[#This Row],[Szla]]</f>
        <v>#VALUE!</v>
      </c>
      <c r="D9776" s="6" t="e">
        <f>Table1[[#This Row],[Kelt_hó]]</f>
        <v>#VALUE!</v>
      </c>
      <c r="E9776" t="e">
        <f>Table1[[#This Row],[Vevő]]</f>
        <v>#VALUE!</v>
      </c>
      <c r="F9776" t="e">
        <f>Table1[[#This Row],[Termékkör]]</f>
        <v>#VALUE!</v>
      </c>
      <c r="G9776" s="4" t="e">
        <f>Table1[[#This Row],[SzumElad]]</f>
        <v>#VALUE!</v>
      </c>
      <c r="H9776" s="7" t="e">
        <f>Table1[[#This Row],[Jut_%]]</f>
        <v>#VALUE!</v>
      </c>
      <c r="I9776" s="4" t="e">
        <f>Table1[[#This Row],[Jut]]</f>
        <v>#VALUE!</v>
      </c>
      <c r="J9776" s="4" t="e">
        <f>Table1[[#This Row],[Column1]]</f>
        <v>#VALUE!</v>
      </c>
    </row>
    <row r="9777" spans="1:10" hidden="1" x14ac:dyDescent="0.3">
      <c r="A9777" s="2" t="e">
        <f>Table1[[#This Row],[Befolyt]]</f>
        <v>#VALUE!</v>
      </c>
      <c r="B9777" t="e">
        <f>Table1[[#This Row],[ÜK]]</f>
        <v>#VALUE!</v>
      </c>
      <c r="C9777" s="3" t="e">
        <f>Table1[[#This Row],[Szla]]</f>
        <v>#VALUE!</v>
      </c>
      <c r="D9777" s="6" t="e">
        <f>Table1[[#This Row],[Kelt_hó]]</f>
        <v>#VALUE!</v>
      </c>
      <c r="E9777" t="e">
        <f>Table1[[#This Row],[Vevő]]</f>
        <v>#VALUE!</v>
      </c>
      <c r="F9777" t="e">
        <f>Table1[[#This Row],[Termékkör]]</f>
        <v>#VALUE!</v>
      </c>
      <c r="G9777" s="4" t="e">
        <f>Table1[[#This Row],[SzumElad]]</f>
        <v>#VALUE!</v>
      </c>
      <c r="H9777" s="7" t="e">
        <f>Table1[[#This Row],[Jut_%]]</f>
        <v>#VALUE!</v>
      </c>
      <c r="I9777" s="4" t="e">
        <f>Table1[[#This Row],[Jut]]</f>
        <v>#VALUE!</v>
      </c>
      <c r="J9777" s="4" t="e">
        <f>Table1[[#This Row],[Column1]]</f>
        <v>#VALUE!</v>
      </c>
    </row>
    <row r="9778" spans="1:10" hidden="1" x14ac:dyDescent="0.3">
      <c r="A9778" s="2" t="e">
        <f>Table1[[#This Row],[Befolyt]]</f>
        <v>#VALUE!</v>
      </c>
      <c r="B9778" t="e">
        <f>Table1[[#This Row],[ÜK]]</f>
        <v>#VALUE!</v>
      </c>
      <c r="C9778" s="3" t="e">
        <f>Table1[[#This Row],[Szla]]</f>
        <v>#VALUE!</v>
      </c>
      <c r="D9778" s="6" t="e">
        <f>Table1[[#This Row],[Kelt_hó]]</f>
        <v>#VALUE!</v>
      </c>
      <c r="E9778" t="e">
        <f>Table1[[#This Row],[Vevő]]</f>
        <v>#VALUE!</v>
      </c>
      <c r="F9778" t="e">
        <f>Table1[[#This Row],[Termékkör]]</f>
        <v>#VALUE!</v>
      </c>
      <c r="G9778" s="4" t="e">
        <f>Table1[[#This Row],[SzumElad]]</f>
        <v>#VALUE!</v>
      </c>
      <c r="H9778" s="7" t="e">
        <f>Table1[[#This Row],[Jut_%]]</f>
        <v>#VALUE!</v>
      </c>
      <c r="I9778" s="4" t="e">
        <f>Table1[[#This Row],[Jut]]</f>
        <v>#VALUE!</v>
      </c>
      <c r="J9778" s="4" t="e">
        <f>Table1[[#This Row],[Column1]]</f>
        <v>#VALUE!</v>
      </c>
    </row>
    <row r="9779" spans="1:10" hidden="1" x14ac:dyDescent="0.3">
      <c r="A9779" s="2" t="e">
        <f>Table1[[#This Row],[Befolyt]]</f>
        <v>#VALUE!</v>
      </c>
      <c r="B9779" t="e">
        <f>Table1[[#This Row],[ÜK]]</f>
        <v>#VALUE!</v>
      </c>
      <c r="C9779" s="3" t="e">
        <f>Table1[[#This Row],[Szla]]</f>
        <v>#VALUE!</v>
      </c>
      <c r="D9779" s="6" t="e">
        <f>Table1[[#This Row],[Kelt_hó]]</f>
        <v>#VALUE!</v>
      </c>
      <c r="E9779" t="e">
        <f>Table1[[#This Row],[Vevő]]</f>
        <v>#VALUE!</v>
      </c>
      <c r="F9779" t="e">
        <f>Table1[[#This Row],[Termékkör]]</f>
        <v>#VALUE!</v>
      </c>
      <c r="G9779" s="4" t="e">
        <f>Table1[[#This Row],[SzumElad]]</f>
        <v>#VALUE!</v>
      </c>
      <c r="H9779" s="7" t="e">
        <f>Table1[[#This Row],[Jut_%]]</f>
        <v>#VALUE!</v>
      </c>
      <c r="I9779" s="4" t="e">
        <f>Table1[[#This Row],[Jut]]</f>
        <v>#VALUE!</v>
      </c>
      <c r="J9779" s="4" t="e">
        <f>Table1[[#This Row],[Column1]]</f>
        <v>#VALUE!</v>
      </c>
    </row>
    <row r="9780" spans="1:10" hidden="1" x14ac:dyDescent="0.3">
      <c r="A9780" s="2" t="e">
        <f>Table1[[#This Row],[Befolyt]]</f>
        <v>#VALUE!</v>
      </c>
      <c r="B9780" t="e">
        <f>Table1[[#This Row],[ÜK]]</f>
        <v>#VALUE!</v>
      </c>
      <c r="C9780" s="3" t="e">
        <f>Table1[[#This Row],[Szla]]</f>
        <v>#VALUE!</v>
      </c>
      <c r="D9780" s="6" t="e">
        <f>Table1[[#This Row],[Kelt_hó]]</f>
        <v>#VALUE!</v>
      </c>
      <c r="E9780" t="e">
        <f>Table1[[#This Row],[Vevő]]</f>
        <v>#VALUE!</v>
      </c>
      <c r="F9780" t="e">
        <f>Table1[[#This Row],[Termékkör]]</f>
        <v>#VALUE!</v>
      </c>
      <c r="G9780" s="4" t="e">
        <f>Table1[[#This Row],[SzumElad]]</f>
        <v>#VALUE!</v>
      </c>
      <c r="H9780" s="7" t="e">
        <f>Table1[[#This Row],[Jut_%]]</f>
        <v>#VALUE!</v>
      </c>
      <c r="I9780" s="4" t="e">
        <f>Table1[[#This Row],[Jut]]</f>
        <v>#VALUE!</v>
      </c>
      <c r="J9780" s="4" t="e">
        <f>Table1[[#This Row],[Column1]]</f>
        <v>#VALUE!</v>
      </c>
    </row>
    <row r="9781" spans="1:10" hidden="1" x14ac:dyDescent="0.3">
      <c r="A9781" s="2" t="e">
        <f>Table1[[#This Row],[Befolyt]]</f>
        <v>#VALUE!</v>
      </c>
      <c r="B9781" t="e">
        <f>Table1[[#This Row],[ÜK]]</f>
        <v>#VALUE!</v>
      </c>
      <c r="C9781" s="3" t="e">
        <f>Table1[[#This Row],[Szla]]</f>
        <v>#VALUE!</v>
      </c>
      <c r="D9781" s="6" t="e">
        <f>Table1[[#This Row],[Kelt_hó]]</f>
        <v>#VALUE!</v>
      </c>
      <c r="E9781" t="e">
        <f>Table1[[#This Row],[Vevő]]</f>
        <v>#VALUE!</v>
      </c>
      <c r="F9781" t="e">
        <f>Table1[[#This Row],[Termékkör]]</f>
        <v>#VALUE!</v>
      </c>
      <c r="G9781" s="4" t="e">
        <f>Table1[[#This Row],[SzumElad]]</f>
        <v>#VALUE!</v>
      </c>
      <c r="H9781" s="7" t="e">
        <f>Table1[[#This Row],[Jut_%]]</f>
        <v>#VALUE!</v>
      </c>
      <c r="I9781" s="4" t="e">
        <f>Table1[[#This Row],[Jut]]</f>
        <v>#VALUE!</v>
      </c>
      <c r="J9781" s="4" t="e">
        <f>Table1[[#This Row],[Column1]]</f>
        <v>#VALUE!</v>
      </c>
    </row>
    <row r="9782" spans="1:10" hidden="1" x14ac:dyDescent="0.3">
      <c r="A9782" s="2" t="e">
        <f>Table1[[#This Row],[Befolyt]]</f>
        <v>#VALUE!</v>
      </c>
      <c r="B9782" t="e">
        <f>Table1[[#This Row],[ÜK]]</f>
        <v>#VALUE!</v>
      </c>
      <c r="C9782" s="3" t="e">
        <f>Table1[[#This Row],[Szla]]</f>
        <v>#VALUE!</v>
      </c>
      <c r="D9782" s="6" t="e">
        <f>Table1[[#This Row],[Kelt_hó]]</f>
        <v>#VALUE!</v>
      </c>
      <c r="E9782" t="e">
        <f>Table1[[#This Row],[Vevő]]</f>
        <v>#VALUE!</v>
      </c>
      <c r="F9782" t="e">
        <f>Table1[[#This Row],[Termékkör]]</f>
        <v>#VALUE!</v>
      </c>
      <c r="G9782" s="4" t="e">
        <f>Table1[[#This Row],[SzumElad]]</f>
        <v>#VALUE!</v>
      </c>
      <c r="H9782" s="7" t="e">
        <f>Table1[[#This Row],[Jut_%]]</f>
        <v>#VALUE!</v>
      </c>
      <c r="I9782" s="4" t="e">
        <f>Table1[[#This Row],[Jut]]</f>
        <v>#VALUE!</v>
      </c>
      <c r="J9782" s="4" t="e">
        <f>Table1[[#This Row],[Column1]]</f>
        <v>#VALUE!</v>
      </c>
    </row>
    <row r="9783" spans="1:10" hidden="1" x14ac:dyDescent="0.3">
      <c r="A9783" s="2" t="e">
        <f>Table1[[#This Row],[Befolyt]]</f>
        <v>#VALUE!</v>
      </c>
      <c r="B9783" t="e">
        <f>Table1[[#This Row],[ÜK]]</f>
        <v>#VALUE!</v>
      </c>
      <c r="C9783" s="3" t="e">
        <f>Table1[[#This Row],[Szla]]</f>
        <v>#VALUE!</v>
      </c>
      <c r="D9783" s="6" t="e">
        <f>Table1[[#This Row],[Kelt_hó]]</f>
        <v>#VALUE!</v>
      </c>
      <c r="E9783" t="e">
        <f>Table1[[#This Row],[Vevő]]</f>
        <v>#VALUE!</v>
      </c>
      <c r="F9783" t="e">
        <f>Table1[[#This Row],[Termékkör]]</f>
        <v>#VALUE!</v>
      </c>
      <c r="G9783" s="4" t="e">
        <f>Table1[[#This Row],[SzumElad]]</f>
        <v>#VALUE!</v>
      </c>
      <c r="H9783" s="7" t="e">
        <f>Table1[[#This Row],[Jut_%]]</f>
        <v>#VALUE!</v>
      </c>
      <c r="I9783" s="4" t="e">
        <f>Table1[[#This Row],[Jut]]</f>
        <v>#VALUE!</v>
      </c>
      <c r="J9783" s="4" t="e">
        <f>Table1[[#This Row],[Column1]]</f>
        <v>#VALUE!</v>
      </c>
    </row>
    <row r="9784" spans="1:10" hidden="1" x14ac:dyDescent="0.3">
      <c r="A9784" s="2" t="e">
        <f>Table1[[#This Row],[Befolyt]]</f>
        <v>#VALUE!</v>
      </c>
      <c r="B9784" t="e">
        <f>Table1[[#This Row],[ÜK]]</f>
        <v>#VALUE!</v>
      </c>
      <c r="C9784" s="3" t="e">
        <f>Table1[[#This Row],[Szla]]</f>
        <v>#VALUE!</v>
      </c>
      <c r="D9784" s="6" t="e">
        <f>Table1[[#This Row],[Kelt_hó]]</f>
        <v>#VALUE!</v>
      </c>
      <c r="E9784" t="e">
        <f>Table1[[#This Row],[Vevő]]</f>
        <v>#VALUE!</v>
      </c>
      <c r="F9784" t="e">
        <f>Table1[[#This Row],[Termékkör]]</f>
        <v>#VALUE!</v>
      </c>
      <c r="G9784" s="4" t="e">
        <f>Table1[[#This Row],[SzumElad]]</f>
        <v>#VALUE!</v>
      </c>
      <c r="H9784" s="7" t="e">
        <f>Table1[[#This Row],[Jut_%]]</f>
        <v>#VALUE!</v>
      </c>
      <c r="I9784" s="4" t="e">
        <f>Table1[[#This Row],[Jut]]</f>
        <v>#VALUE!</v>
      </c>
      <c r="J9784" s="4" t="e">
        <f>Table1[[#This Row],[Column1]]</f>
        <v>#VALUE!</v>
      </c>
    </row>
    <row r="9785" spans="1:10" hidden="1" x14ac:dyDescent="0.3">
      <c r="A9785" s="2" t="e">
        <f>Table1[[#This Row],[Befolyt]]</f>
        <v>#VALUE!</v>
      </c>
      <c r="B9785" t="e">
        <f>Table1[[#This Row],[ÜK]]</f>
        <v>#VALUE!</v>
      </c>
      <c r="C9785" s="3" t="e">
        <f>Table1[[#This Row],[Szla]]</f>
        <v>#VALUE!</v>
      </c>
      <c r="D9785" s="6" t="e">
        <f>Table1[[#This Row],[Kelt_hó]]</f>
        <v>#VALUE!</v>
      </c>
      <c r="E9785" t="e">
        <f>Table1[[#This Row],[Vevő]]</f>
        <v>#VALUE!</v>
      </c>
      <c r="F9785" t="e">
        <f>Table1[[#This Row],[Termékkör]]</f>
        <v>#VALUE!</v>
      </c>
      <c r="G9785" s="4" t="e">
        <f>Table1[[#This Row],[SzumElad]]</f>
        <v>#VALUE!</v>
      </c>
      <c r="H9785" s="7" t="e">
        <f>Table1[[#This Row],[Jut_%]]</f>
        <v>#VALUE!</v>
      </c>
      <c r="I9785" s="4" t="e">
        <f>Table1[[#This Row],[Jut]]</f>
        <v>#VALUE!</v>
      </c>
      <c r="J9785" s="4" t="e">
        <f>Table1[[#This Row],[Column1]]</f>
        <v>#VALUE!</v>
      </c>
    </row>
    <row r="9786" spans="1:10" hidden="1" x14ac:dyDescent="0.3">
      <c r="A9786" s="2" t="e">
        <f>Table1[[#This Row],[Befolyt]]</f>
        <v>#VALUE!</v>
      </c>
      <c r="B9786" t="e">
        <f>Table1[[#This Row],[ÜK]]</f>
        <v>#VALUE!</v>
      </c>
      <c r="C9786" s="3" t="e">
        <f>Table1[[#This Row],[Szla]]</f>
        <v>#VALUE!</v>
      </c>
      <c r="D9786" s="6" t="e">
        <f>Table1[[#This Row],[Kelt_hó]]</f>
        <v>#VALUE!</v>
      </c>
      <c r="E9786" t="e">
        <f>Table1[[#This Row],[Vevő]]</f>
        <v>#VALUE!</v>
      </c>
      <c r="F9786" t="e">
        <f>Table1[[#This Row],[Termékkör]]</f>
        <v>#VALUE!</v>
      </c>
      <c r="G9786" s="4" t="e">
        <f>Table1[[#This Row],[SzumElad]]</f>
        <v>#VALUE!</v>
      </c>
      <c r="H9786" s="7" t="e">
        <f>Table1[[#This Row],[Jut_%]]</f>
        <v>#VALUE!</v>
      </c>
      <c r="I9786" s="4" t="e">
        <f>Table1[[#This Row],[Jut]]</f>
        <v>#VALUE!</v>
      </c>
      <c r="J9786" s="4" t="e">
        <f>Table1[[#This Row],[Column1]]</f>
        <v>#VALUE!</v>
      </c>
    </row>
    <row r="9787" spans="1:10" hidden="1" x14ac:dyDescent="0.3">
      <c r="A9787" s="2" t="e">
        <f>Table1[[#This Row],[Befolyt]]</f>
        <v>#VALUE!</v>
      </c>
      <c r="B9787" t="e">
        <f>Table1[[#This Row],[ÜK]]</f>
        <v>#VALUE!</v>
      </c>
      <c r="C9787" s="3" t="e">
        <f>Table1[[#This Row],[Szla]]</f>
        <v>#VALUE!</v>
      </c>
      <c r="D9787" s="6" t="e">
        <f>Table1[[#This Row],[Kelt_hó]]</f>
        <v>#VALUE!</v>
      </c>
      <c r="E9787" t="e">
        <f>Table1[[#This Row],[Vevő]]</f>
        <v>#VALUE!</v>
      </c>
      <c r="F9787" t="e">
        <f>Table1[[#This Row],[Termékkör]]</f>
        <v>#VALUE!</v>
      </c>
      <c r="G9787" s="4" t="e">
        <f>Table1[[#This Row],[SzumElad]]</f>
        <v>#VALUE!</v>
      </c>
      <c r="H9787" s="7" t="e">
        <f>Table1[[#This Row],[Jut_%]]</f>
        <v>#VALUE!</v>
      </c>
      <c r="I9787" s="4" t="e">
        <f>Table1[[#This Row],[Jut]]</f>
        <v>#VALUE!</v>
      </c>
      <c r="J9787" s="4" t="e">
        <f>Table1[[#This Row],[Column1]]</f>
        <v>#VALUE!</v>
      </c>
    </row>
    <row r="9788" spans="1:10" hidden="1" x14ac:dyDescent="0.3">
      <c r="A9788" s="2" t="e">
        <f>Table1[[#This Row],[Befolyt]]</f>
        <v>#VALUE!</v>
      </c>
      <c r="B9788" t="e">
        <f>Table1[[#This Row],[ÜK]]</f>
        <v>#VALUE!</v>
      </c>
      <c r="C9788" s="3" t="e">
        <f>Table1[[#This Row],[Szla]]</f>
        <v>#VALUE!</v>
      </c>
      <c r="D9788" s="6" t="e">
        <f>Table1[[#This Row],[Kelt_hó]]</f>
        <v>#VALUE!</v>
      </c>
      <c r="E9788" t="e">
        <f>Table1[[#This Row],[Vevő]]</f>
        <v>#VALUE!</v>
      </c>
      <c r="F9788" t="e">
        <f>Table1[[#This Row],[Termékkör]]</f>
        <v>#VALUE!</v>
      </c>
      <c r="G9788" s="4" t="e">
        <f>Table1[[#This Row],[SzumElad]]</f>
        <v>#VALUE!</v>
      </c>
      <c r="H9788" s="7" t="e">
        <f>Table1[[#This Row],[Jut_%]]</f>
        <v>#VALUE!</v>
      </c>
      <c r="I9788" s="4" t="e">
        <f>Table1[[#This Row],[Jut]]</f>
        <v>#VALUE!</v>
      </c>
      <c r="J9788" s="4" t="e">
        <f>Table1[[#This Row],[Column1]]</f>
        <v>#VALUE!</v>
      </c>
    </row>
    <row r="9789" spans="1:10" hidden="1" x14ac:dyDescent="0.3">
      <c r="A9789" s="2" t="e">
        <f>Table1[[#This Row],[Befolyt]]</f>
        <v>#VALUE!</v>
      </c>
      <c r="B9789" t="e">
        <f>Table1[[#This Row],[ÜK]]</f>
        <v>#VALUE!</v>
      </c>
      <c r="C9789" s="3" t="e">
        <f>Table1[[#This Row],[Szla]]</f>
        <v>#VALUE!</v>
      </c>
      <c r="D9789" s="6" t="e">
        <f>Table1[[#This Row],[Kelt_hó]]</f>
        <v>#VALUE!</v>
      </c>
      <c r="E9789" t="e">
        <f>Table1[[#This Row],[Vevő]]</f>
        <v>#VALUE!</v>
      </c>
      <c r="F9789" t="e">
        <f>Table1[[#This Row],[Termékkör]]</f>
        <v>#VALUE!</v>
      </c>
      <c r="G9789" s="4" t="e">
        <f>Table1[[#This Row],[SzumElad]]</f>
        <v>#VALUE!</v>
      </c>
      <c r="H9789" s="7" t="e">
        <f>Table1[[#This Row],[Jut_%]]</f>
        <v>#VALUE!</v>
      </c>
      <c r="I9789" s="4" t="e">
        <f>Table1[[#This Row],[Jut]]</f>
        <v>#VALUE!</v>
      </c>
      <c r="J9789" s="4" t="e">
        <f>Table1[[#This Row],[Column1]]</f>
        <v>#VALUE!</v>
      </c>
    </row>
    <row r="9790" spans="1:10" hidden="1" x14ac:dyDescent="0.3">
      <c r="A9790" s="2" t="e">
        <f>Table1[[#This Row],[Befolyt]]</f>
        <v>#VALUE!</v>
      </c>
      <c r="B9790" t="e">
        <f>Table1[[#This Row],[ÜK]]</f>
        <v>#VALUE!</v>
      </c>
      <c r="C9790" s="3" t="e">
        <f>Table1[[#This Row],[Szla]]</f>
        <v>#VALUE!</v>
      </c>
      <c r="D9790" s="6" t="e">
        <f>Table1[[#This Row],[Kelt_hó]]</f>
        <v>#VALUE!</v>
      </c>
      <c r="E9790" t="e">
        <f>Table1[[#This Row],[Vevő]]</f>
        <v>#VALUE!</v>
      </c>
      <c r="F9790" t="e">
        <f>Table1[[#This Row],[Termékkör]]</f>
        <v>#VALUE!</v>
      </c>
      <c r="G9790" s="4" t="e">
        <f>Table1[[#This Row],[SzumElad]]</f>
        <v>#VALUE!</v>
      </c>
      <c r="H9790" s="7" t="e">
        <f>Table1[[#This Row],[Jut_%]]</f>
        <v>#VALUE!</v>
      </c>
      <c r="I9790" s="4" t="e">
        <f>Table1[[#This Row],[Jut]]</f>
        <v>#VALUE!</v>
      </c>
      <c r="J9790" s="4" t="e">
        <f>Table1[[#This Row],[Column1]]</f>
        <v>#VALUE!</v>
      </c>
    </row>
    <row r="9791" spans="1:10" hidden="1" x14ac:dyDescent="0.3">
      <c r="A9791" s="2" t="e">
        <f>Table1[[#This Row],[Befolyt]]</f>
        <v>#VALUE!</v>
      </c>
      <c r="B9791" t="e">
        <f>Table1[[#This Row],[ÜK]]</f>
        <v>#VALUE!</v>
      </c>
      <c r="C9791" s="3" t="e">
        <f>Table1[[#This Row],[Szla]]</f>
        <v>#VALUE!</v>
      </c>
      <c r="D9791" s="6" t="e">
        <f>Table1[[#This Row],[Kelt_hó]]</f>
        <v>#VALUE!</v>
      </c>
      <c r="E9791" t="e">
        <f>Table1[[#This Row],[Vevő]]</f>
        <v>#VALUE!</v>
      </c>
      <c r="F9791" t="e">
        <f>Table1[[#This Row],[Termékkör]]</f>
        <v>#VALUE!</v>
      </c>
      <c r="G9791" s="4" t="e">
        <f>Table1[[#This Row],[SzumElad]]</f>
        <v>#VALUE!</v>
      </c>
      <c r="H9791" s="7" t="e">
        <f>Table1[[#This Row],[Jut_%]]</f>
        <v>#VALUE!</v>
      </c>
      <c r="I9791" s="4" t="e">
        <f>Table1[[#This Row],[Jut]]</f>
        <v>#VALUE!</v>
      </c>
      <c r="J9791" s="4" t="e">
        <f>Table1[[#This Row],[Column1]]</f>
        <v>#VALUE!</v>
      </c>
    </row>
    <row r="9792" spans="1:10" hidden="1" x14ac:dyDescent="0.3">
      <c r="A9792" s="2" t="e">
        <f>Table1[[#This Row],[Befolyt]]</f>
        <v>#VALUE!</v>
      </c>
      <c r="B9792" t="e">
        <f>Table1[[#This Row],[ÜK]]</f>
        <v>#VALUE!</v>
      </c>
      <c r="C9792" s="3" t="e">
        <f>Table1[[#This Row],[Szla]]</f>
        <v>#VALUE!</v>
      </c>
      <c r="D9792" s="6" t="e">
        <f>Table1[[#This Row],[Kelt_hó]]</f>
        <v>#VALUE!</v>
      </c>
      <c r="E9792" t="e">
        <f>Table1[[#This Row],[Vevő]]</f>
        <v>#VALUE!</v>
      </c>
      <c r="F9792" t="e">
        <f>Table1[[#This Row],[Termékkör]]</f>
        <v>#VALUE!</v>
      </c>
      <c r="G9792" s="4" t="e">
        <f>Table1[[#This Row],[SzumElad]]</f>
        <v>#VALUE!</v>
      </c>
      <c r="H9792" s="7" t="e">
        <f>Table1[[#This Row],[Jut_%]]</f>
        <v>#VALUE!</v>
      </c>
      <c r="I9792" s="4" t="e">
        <f>Table1[[#This Row],[Jut]]</f>
        <v>#VALUE!</v>
      </c>
      <c r="J9792" s="4" t="e">
        <f>Table1[[#This Row],[Column1]]</f>
        <v>#VALUE!</v>
      </c>
    </row>
    <row r="9793" spans="1:10" hidden="1" x14ac:dyDescent="0.3">
      <c r="A9793" s="2" t="e">
        <f>Table1[[#This Row],[Befolyt]]</f>
        <v>#VALUE!</v>
      </c>
      <c r="B9793" t="e">
        <f>Table1[[#This Row],[ÜK]]</f>
        <v>#VALUE!</v>
      </c>
      <c r="C9793" s="3" t="e">
        <f>Table1[[#This Row],[Szla]]</f>
        <v>#VALUE!</v>
      </c>
      <c r="D9793" s="6" t="e">
        <f>Table1[[#This Row],[Kelt_hó]]</f>
        <v>#VALUE!</v>
      </c>
      <c r="E9793" t="e">
        <f>Table1[[#This Row],[Vevő]]</f>
        <v>#VALUE!</v>
      </c>
      <c r="F9793" t="e">
        <f>Table1[[#This Row],[Termékkör]]</f>
        <v>#VALUE!</v>
      </c>
      <c r="G9793" s="4" t="e">
        <f>Table1[[#This Row],[SzumElad]]</f>
        <v>#VALUE!</v>
      </c>
      <c r="H9793" s="7" t="e">
        <f>Table1[[#This Row],[Jut_%]]</f>
        <v>#VALUE!</v>
      </c>
      <c r="I9793" s="4" t="e">
        <f>Table1[[#This Row],[Jut]]</f>
        <v>#VALUE!</v>
      </c>
      <c r="J9793" s="4" t="e">
        <f>Table1[[#This Row],[Column1]]</f>
        <v>#VALUE!</v>
      </c>
    </row>
    <row r="9794" spans="1:10" hidden="1" x14ac:dyDescent="0.3">
      <c r="A9794" s="2" t="e">
        <f>Table1[[#This Row],[Befolyt]]</f>
        <v>#VALUE!</v>
      </c>
      <c r="B9794" t="e">
        <f>Table1[[#This Row],[ÜK]]</f>
        <v>#VALUE!</v>
      </c>
      <c r="C9794" s="3" t="e">
        <f>Table1[[#This Row],[Szla]]</f>
        <v>#VALUE!</v>
      </c>
      <c r="D9794" s="6" t="e">
        <f>Table1[[#This Row],[Kelt_hó]]</f>
        <v>#VALUE!</v>
      </c>
      <c r="E9794" t="e">
        <f>Table1[[#This Row],[Vevő]]</f>
        <v>#VALUE!</v>
      </c>
      <c r="F9794" t="e">
        <f>Table1[[#This Row],[Termékkör]]</f>
        <v>#VALUE!</v>
      </c>
      <c r="G9794" s="4" t="e">
        <f>Table1[[#This Row],[SzumElad]]</f>
        <v>#VALUE!</v>
      </c>
      <c r="H9794" s="7" t="e">
        <f>Table1[[#This Row],[Jut_%]]</f>
        <v>#VALUE!</v>
      </c>
      <c r="I9794" s="4" t="e">
        <f>Table1[[#This Row],[Jut]]</f>
        <v>#VALUE!</v>
      </c>
      <c r="J9794" s="4" t="e">
        <f>Table1[[#This Row],[Column1]]</f>
        <v>#VALUE!</v>
      </c>
    </row>
    <row r="9795" spans="1:10" hidden="1" x14ac:dyDescent="0.3">
      <c r="A9795" s="2" t="e">
        <f>Table1[[#This Row],[Befolyt]]</f>
        <v>#VALUE!</v>
      </c>
      <c r="B9795" t="e">
        <f>Table1[[#This Row],[ÜK]]</f>
        <v>#VALUE!</v>
      </c>
      <c r="C9795" s="3" t="e">
        <f>Table1[[#This Row],[Szla]]</f>
        <v>#VALUE!</v>
      </c>
      <c r="D9795" s="6" t="e">
        <f>Table1[[#This Row],[Kelt_hó]]</f>
        <v>#VALUE!</v>
      </c>
      <c r="E9795" t="e">
        <f>Table1[[#This Row],[Vevő]]</f>
        <v>#VALUE!</v>
      </c>
      <c r="F9795" t="e">
        <f>Table1[[#This Row],[Termékkör]]</f>
        <v>#VALUE!</v>
      </c>
      <c r="G9795" s="4" t="e">
        <f>Table1[[#This Row],[SzumElad]]</f>
        <v>#VALUE!</v>
      </c>
      <c r="H9795" s="7" t="e">
        <f>Table1[[#This Row],[Jut_%]]</f>
        <v>#VALUE!</v>
      </c>
      <c r="I9795" s="4" t="e">
        <f>Table1[[#This Row],[Jut]]</f>
        <v>#VALUE!</v>
      </c>
      <c r="J9795" s="4" t="e">
        <f>Table1[[#This Row],[Column1]]</f>
        <v>#VALUE!</v>
      </c>
    </row>
    <row r="9796" spans="1:10" hidden="1" x14ac:dyDescent="0.3">
      <c r="A9796" s="2" t="e">
        <f>Table1[[#This Row],[Befolyt]]</f>
        <v>#VALUE!</v>
      </c>
      <c r="B9796" t="e">
        <f>Table1[[#This Row],[ÜK]]</f>
        <v>#VALUE!</v>
      </c>
      <c r="C9796" s="3" t="e">
        <f>Table1[[#This Row],[Szla]]</f>
        <v>#VALUE!</v>
      </c>
      <c r="D9796" s="6" t="e">
        <f>Table1[[#This Row],[Kelt_hó]]</f>
        <v>#VALUE!</v>
      </c>
      <c r="E9796" t="e">
        <f>Table1[[#This Row],[Vevő]]</f>
        <v>#VALUE!</v>
      </c>
      <c r="F9796" t="e">
        <f>Table1[[#This Row],[Termékkör]]</f>
        <v>#VALUE!</v>
      </c>
      <c r="G9796" s="4" t="e">
        <f>Table1[[#This Row],[SzumElad]]</f>
        <v>#VALUE!</v>
      </c>
      <c r="H9796" s="7" t="e">
        <f>Table1[[#This Row],[Jut_%]]</f>
        <v>#VALUE!</v>
      </c>
      <c r="I9796" s="4" t="e">
        <f>Table1[[#This Row],[Jut]]</f>
        <v>#VALUE!</v>
      </c>
      <c r="J9796" s="4" t="e">
        <f>Table1[[#This Row],[Column1]]</f>
        <v>#VALUE!</v>
      </c>
    </row>
    <row r="9797" spans="1:10" hidden="1" x14ac:dyDescent="0.3">
      <c r="A9797" s="2" t="e">
        <f>Table1[[#This Row],[Befolyt]]</f>
        <v>#VALUE!</v>
      </c>
      <c r="B9797" t="e">
        <f>Table1[[#This Row],[ÜK]]</f>
        <v>#VALUE!</v>
      </c>
      <c r="C9797" s="3" t="e">
        <f>Table1[[#This Row],[Szla]]</f>
        <v>#VALUE!</v>
      </c>
      <c r="D9797" s="6" t="e">
        <f>Table1[[#This Row],[Kelt_hó]]</f>
        <v>#VALUE!</v>
      </c>
      <c r="E9797" t="e">
        <f>Table1[[#This Row],[Vevő]]</f>
        <v>#VALUE!</v>
      </c>
      <c r="F9797" t="e">
        <f>Table1[[#This Row],[Termékkör]]</f>
        <v>#VALUE!</v>
      </c>
      <c r="G9797" s="4" t="e">
        <f>Table1[[#This Row],[SzumElad]]</f>
        <v>#VALUE!</v>
      </c>
      <c r="H9797" s="7" t="e">
        <f>Table1[[#This Row],[Jut_%]]</f>
        <v>#VALUE!</v>
      </c>
      <c r="I9797" s="4" t="e">
        <f>Table1[[#This Row],[Jut]]</f>
        <v>#VALUE!</v>
      </c>
      <c r="J9797" s="4" t="e">
        <f>Table1[[#This Row],[Column1]]</f>
        <v>#VALUE!</v>
      </c>
    </row>
    <row r="9798" spans="1:10" hidden="1" x14ac:dyDescent="0.3">
      <c r="A9798" s="2" t="e">
        <f>Table1[[#This Row],[Befolyt]]</f>
        <v>#VALUE!</v>
      </c>
      <c r="B9798" t="e">
        <f>Table1[[#This Row],[ÜK]]</f>
        <v>#VALUE!</v>
      </c>
      <c r="C9798" s="3" t="e">
        <f>Table1[[#This Row],[Szla]]</f>
        <v>#VALUE!</v>
      </c>
      <c r="D9798" s="6" t="e">
        <f>Table1[[#This Row],[Kelt_hó]]</f>
        <v>#VALUE!</v>
      </c>
      <c r="E9798" t="e">
        <f>Table1[[#This Row],[Vevő]]</f>
        <v>#VALUE!</v>
      </c>
      <c r="F9798" t="e">
        <f>Table1[[#This Row],[Termékkör]]</f>
        <v>#VALUE!</v>
      </c>
      <c r="G9798" s="4" t="e">
        <f>Table1[[#This Row],[SzumElad]]</f>
        <v>#VALUE!</v>
      </c>
      <c r="H9798" s="7" t="e">
        <f>Table1[[#This Row],[Jut_%]]</f>
        <v>#VALUE!</v>
      </c>
      <c r="I9798" s="4" t="e">
        <f>Table1[[#This Row],[Jut]]</f>
        <v>#VALUE!</v>
      </c>
      <c r="J9798" s="4" t="e">
        <f>Table1[[#This Row],[Column1]]</f>
        <v>#VALUE!</v>
      </c>
    </row>
    <row r="9799" spans="1:10" hidden="1" x14ac:dyDescent="0.3">
      <c r="A9799" s="2" t="e">
        <f>Table1[[#This Row],[Befolyt]]</f>
        <v>#VALUE!</v>
      </c>
      <c r="B9799" t="e">
        <f>Table1[[#This Row],[ÜK]]</f>
        <v>#VALUE!</v>
      </c>
      <c r="C9799" s="3" t="e">
        <f>Table1[[#This Row],[Szla]]</f>
        <v>#VALUE!</v>
      </c>
      <c r="D9799" s="6" t="e">
        <f>Table1[[#This Row],[Kelt_hó]]</f>
        <v>#VALUE!</v>
      </c>
      <c r="E9799" t="e">
        <f>Table1[[#This Row],[Vevő]]</f>
        <v>#VALUE!</v>
      </c>
      <c r="F9799" t="e">
        <f>Table1[[#This Row],[Termékkör]]</f>
        <v>#VALUE!</v>
      </c>
      <c r="G9799" s="4" t="e">
        <f>Table1[[#This Row],[SzumElad]]</f>
        <v>#VALUE!</v>
      </c>
      <c r="H9799" s="7" t="e">
        <f>Table1[[#This Row],[Jut_%]]</f>
        <v>#VALUE!</v>
      </c>
      <c r="I9799" s="4" t="e">
        <f>Table1[[#This Row],[Jut]]</f>
        <v>#VALUE!</v>
      </c>
      <c r="J9799" s="4" t="e">
        <f>Table1[[#This Row],[Column1]]</f>
        <v>#VALUE!</v>
      </c>
    </row>
    <row r="9800" spans="1:10" hidden="1" x14ac:dyDescent="0.3">
      <c r="A9800" s="2" t="e">
        <f>Table1[[#This Row],[Befolyt]]</f>
        <v>#VALUE!</v>
      </c>
      <c r="B9800" t="e">
        <f>Table1[[#This Row],[ÜK]]</f>
        <v>#VALUE!</v>
      </c>
      <c r="C9800" s="3" t="e">
        <f>Table1[[#This Row],[Szla]]</f>
        <v>#VALUE!</v>
      </c>
      <c r="D9800" s="6" t="e">
        <f>Table1[[#This Row],[Kelt_hó]]</f>
        <v>#VALUE!</v>
      </c>
      <c r="E9800" t="e">
        <f>Table1[[#This Row],[Vevő]]</f>
        <v>#VALUE!</v>
      </c>
      <c r="F9800" t="e">
        <f>Table1[[#This Row],[Termékkör]]</f>
        <v>#VALUE!</v>
      </c>
      <c r="G9800" s="4" t="e">
        <f>Table1[[#This Row],[SzumElad]]</f>
        <v>#VALUE!</v>
      </c>
      <c r="H9800" s="7" t="e">
        <f>Table1[[#This Row],[Jut_%]]</f>
        <v>#VALUE!</v>
      </c>
      <c r="I9800" s="4" t="e">
        <f>Table1[[#This Row],[Jut]]</f>
        <v>#VALUE!</v>
      </c>
      <c r="J9800" s="4" t="e">
        <f>Table1[[#This Row],[Column1]]</f>
        <v>#VALUE!</v>
      </c>
    </row>
    <row r="9801" spans="1:10" hidden="1" x14ac:dyDescent="0.3">
      <c r="A9801" s="2" t="e">
        <f>Table1[[#This Row],[Befolyt]]</f>
        <v>#VALUE!</v>
      </c>
      <c r="B9801" t="e">
        <f>Table1[[#This Row],[ÜK]]</f>
        <v>#VALUE!</v>
      </c>
      <c r="C9801" s="3" t="e">
        <f>Table1[[#This Row],[Szla]]</f>
        <v>#VALUE!</v>
      </c>
      <c r="D9801" s="6" t="e">
        <f>Table1[[#This Row],[Kelt_hó]]</f>
        <v>#VALUE!</v>
      </c>
      <c r="E9801" t="e">
        <f>Table1[[#This Row],[Vevő]]</f>
        <v>#VALUE!</v>
      </c>
      <c r="F9801" t="e">
        <f>Table1[[#This Row],[Termékkör]]</f>
        <v>#VALUE!</v>
      </c>
      <c r="G9801" s="4" t="e">
        <f>Table1[[#This Row],[SzumElad]]</f>
        <v>#VALUE!</v>
      </c>
      <c r="H9801" s="7" t="e">
        <f>Table1[[#This Row],[Jut_%]]</f>
        <v>#VALUE!</v>
      </c>
      <c r="I9801" s="4" t="e">
        <f>Table1[[#This Row],[Jut]]</f>
        <v>#VALUE!</v>
      </c>
      <c r="J9801" s="4" t="e">
        <f>Table1[[#This Row],[Column1]]</f>
        <v>#VALUE!</v>
      </c>
    </row>
    <row r="9802" spans="1:10" hidden="1" x14ac:dyDescent="0.3">
      <c r="A9802" s="2" t="e">
        <f>Table1[[#This Row],[Befolyt]]</f>
        <v>#VALUE!</v>
      </c>
      <c r="B9802" t="e">
        <f>Table1[[#This Row],[ÜK]]</f>
        <v>#VALUE!</v>
      </c>
      <c r="C9802" s="3" t="e">
        <f>Table1[[#This Row],[Szla]]</f>
        <v>#VALUE!</v>
      </c>
      <c r="D9802" s="6" t="e">
        <f>Table1[[#This Row],[Kelt_hó]]</f>
        <v>#VALUE!</v>
      </c>
      <c r="E9802" t="e">
        <f>Table1[[#This Row],[Vevő]]</f>
        <v>#VALUE!</v>
      </c>
      <c r="F9802" t="e">
        <f>Table1[[#This Row],[Termékkör]]</f>
        <v>#VALUE!</v>
      </c>
      <c r="G9802" s="4" t="e">
        <f>Table1[[#This Row],[SzumElad]]</f>
        <v>#VALUE!</v>
      </c>
      <c r="H9802" s="7" t="e">
        <f>Table1[[#This Row],[Jut_%]]</f>
        <v>#VALUE!</v>
      </c>
      <c r="I9802" s="4" t="e">
        <f>Table1[[#This Row],[Jut]]</f>
        <v>#VALUE!</v>
      </c>
      <c r="J9802" s="4" t="e">
        <f>Table1[[#This Row],[Column1]]</f>
        <v>#VALUE!</v>
      </c>
    </row>
    <row r="9803" spans="1:10" hidden="1" x14ac:dyDescent="0.3">
      <c r="A9803" s="2" t="e">
        <f>Table1[[#This Row],[Befolyt]]</f>
        <v>#VALUE!</v>
      </c>
      <c r="B9803" t="e">
        <f>Table1[[#This Row],[ÜK]]</f>
        <v>#VALUE!</v>
      </c>
      <c r="C9803" s="3" t="e">
        <f>Table1[[#This Row],[Szla]]</f>
        <v>#VALUE!</v>
      </c>
      <c r="D9803" s="6" t="e">
        <f>Table1[[#This Row],[Kelt_hó]]</f>
        <v>#VALUE!</v>
      </c>
      <c r="E9803" t="e">
        <f>Table1[[#This Row],[Vevő]]</f>
        <v>#VALUE!</v>
      </c>
      <c r="F9803" t="e">
        <f>Table1[[#This Row],[Termékkör]]</f>
        <v>#VALUE!</v>
      </c>
      <c r="G9803" s="4" t="e">
        <f>Table1[[#This Row],[SzumElad]]</f>
        <v>#VALUE!</v>
      </c>
      <c r="H9803" s="7" t="e">
        <f>Table1[[#This Row],[Jut_%]]</f>
        <v>#VALUE!</v>
      </c>
      <c r="I9803" s="4" t="e">
        <f>Table1[[#This Row],[Jut]]</f>
        <v>#VALUE!</v>
      </c>
      <c r="J9803" s="4" t="e">
        <f>Table1[[#This Row],[Column1]]</f>
        <v>#VALUE!</v>
      </c>
    </row>
    <row r="9804" spans="1:10" hidden="1" x14ac:dyDescent="0.3">
      <c r="A9804" s="2" t="e">
        <f>Table1[[#This Row],[Befolyt]]</f>
        <v>#VALUE!</v>
      </c>
      <c r="B9804" t="e">
        <f>Table1[[#This Row],[ÜK]]</f>
        <v>#VALUE!</v>
      </c>
      <c r="C9804" s="3" t="e">
        <f>Table1[[#This Row],[Szla]]</f>
        <v>#VALUE!</v>
      </c>
      <c r="D9804" s="6" t="e">
        <f>Table1[[#This Row],[Kelt_hó]]</f>
        <v>#VALUE!</v>
      </c>
      <c r="E9804" t="e">
        <f>Table1[[#This Row],[Vevő]]</f>
        <v>#VALUE!</v>
      </c>
      <c r="F9804" t="e">
        <f>Table1[[#This Row],[Termékkör]]</f>
        <v>#VALUE!</v>
      </c>
      <c r="G9804" s="4" t="e">
        <f>Table1[[#This Row],[SzumElad]]</f>
        <v>#VALUE!</v>
      </c>
      <c r="H9804" s="7" t="e">
        <f>Table1[[#This Row],[Jut_%]]</f>
        <v>#VALUE!</v>
      </c>
      <c r="I9804" s="4" t="e">
        <f>Table1[[#This Row],[Jut]]</f>
        <v>#VALUE!</v>
      </c>
      <c r="J9804" s="4" t="e">
        <f>Table1[[#This Row],[Column1]]</f>
        <v>#VALUE!</v>
      </c>
    </row>
    <row r="9805" spans="1:10" hidden="1" x14ac:dyDescent="0.3">
      <c r="A9805" s="2" t="e">
        <f>Table1[[#This Row],[Befolyt]]</f>
        <v>#VALUE!</v>
      </c>
      <c r="B9805" t="e">
        <f>Table1[[#This Row],[ÜK]]</f>
        <v>#VALUE!</v>
      </c>
      <c r="C9805" s="3" t="e">
        <f>Table1[[#This Row],[Szla]]</f>
        <v>#VALUE!</v>
      </c>
      <c r="D9805" s="6" t="e">
        <f>Table1[[#This Row],[Kelt_hó]]</f>
        <v>#VALUE!</v>
      </c>
      <c r="E9805" t="e">
        <f>Table1[[#This Row],[Vevő]]</f>
        <v>#VALUE!</v>
      </c>
      <c r="F9805" t="e">
        <f>Table1[[#This Row],[Termékkör]]</f>
        <v>#VALUE!</v>
      </c>
      <c r="G9805" s="4" t="e">
        <f>Table1[[#This Row],[SzumElad]]</f>
        <v>#VALUE!</v>
      </c>
      <c r="H9805" s="7" t="e">
        <f>Table1[[#This Row],[Jut_%]]</f>
        <v>#VALUE!</v>
      </c>
      <c r="I9805" s="4" t="e">
        <f>Table1[[#This Row],[Jut]]</f>
        <v>#VALUE!</v>
      </c>
      <c r="J9805" s="4" t="e">
        <f>Table1[[#This Row],[Column1]]</f>
        <v>#VALUE!</v>
      </c>
    </row>
    <row r="9806" spans="1:10" hidden="1" x14ac:dyDescent="0.3">
      <c r="A9806" s="2" t="e">
        <f>Table1[[#This Row],[Befolyt]]</f>
        <v>#VALUE!</v>
      </c>
      <c r="B9806" t="e">
        <f>Table1[[#This Row],[ÜK]]</f>
        <v>#VALUE!</v>
      </c>
      <c r="C9806" s="3" t="e">
        <f>Table1[[#This Row],[Szla]]</f>
        <v>#VALUE!</v>
      </c>
      <c r="D9806" s="6" t="e">
        <f>Table1[[#This Row],[Kelt_hó]]</f>
        <v>#VALUE!</v>
      </c>
      <c r="E9806" t="e">
        <f>Table1[[#This Row],[Vevő]]</f>
        <v>#VALUE!</v>
      </c>
      <c r="F9806" t="e">
        <f>Table1[[#This Row],[Termékkör]]</f>
        <v>#VALUE!</v>
      </c>
      <c r="G9806" s="4" t="e">
        <f>Table1[[#This Row],[SzumElad]]</f>
        <v>#VALUE!</v>
      </c>
      <c r="H9806" s="7" t="e">
        <f>Table1[[#This Row],[Jut_%]]</f>
        <v>#VALUE!</v>
      </c>
      <c r="I9806" s="4" t="e">
        <f>Table1[[#This Row],[Jut]]</f>
        <v>#VALUE!</v>
      </c>
      <c r="J9806" s="4" t="e">
        <f>Table1[[#This Row],[Column1]]</f>
        <v>#VALUE!</v>
      </c>
    </row>
    <row r="9807" spans="1:10" hidden="1" x14ac:dyDescent="0.3">
      <c r="A9807" s="2" t="e">
        <f>Table1[[#This Row],[Befolyt]]</f>
        <v>#VALUE!</v>
      </c>
      <c r="B9807" t="e">
        <f>Table1[[#This Row],[ÜK]]</f>
        <v>#VALUE!</v>
      </c>
      <c r="C9807" s="3" t="e">
        <f>Table1[[#This Row],[Szla]]</f>
        <v>#VALUE!</v>
      </c>
      <c r="D9807" s="6" t="e">
        <f>Table1[[#This Row],[Kelt_hó]]</f>
        <v>#VALUE!</v>
      </c>
      <c r="E9807" t="e">
        <f>Table1[[#This Row],[Vevő]]</f>
        <v>#VALUE!</v>
      </c>
      <c r="F9807" t="e">
        <f>Table1[[#This Row],[Termékkör]]</f>
        <v>#VALUE!</v>
      </c>
      <c r="G9807" s="4" t="e">
        <f>Table1[[#This Row],[SzumElad]]</f>
        <v>#VALUE!</v>
      </c>
      <c r="H9807" s="7" t="e">
        <f>Table1[[#This Row],[Jut_%]]</f>
        <v>#VALUE!</v>
      </c>
      <c r="I9807" s="4" t="e">
        <f>Table1[[#This Row],[Jut]]</f>
        <v>#VALUE!</v>
      </c>
      <c r="J9807" s="4" t="e">
        <f>Table1[[#This Row],[Column1]]</f>
        <v>#VALUE!</v>
      </c>
    </row>
    <row r="9808" spans="1:10" hidden="1" x14ac:dyDescent="0.3">
      <c r="A9808" s="2" t="e">
        <f>Table1[[#This Row],[Befolyt]]</f>
        <v>#VALUE!</v>
      </c>
      <c r="B9808" t="e">
        <f>Table1[[#This Row],[ÜK]]</f>
        <v>#VALUE!</v>
      </c>
      <c r="C9808" s="3" t="e">
        <f>Table1[[#This Row],[Szla]]</f>
        <v>#VALUE!</v>
      </c>
      <c r="D9808" s="6" t="e">
        <f>Table1[[#This Row],[Kelt_hó]]</f>
        <v>#VALUE!</v>
      </c>
      <c r="E9808" t="e">
        <f>Table1[[#This Row],[Vevő]]</f>
        <v>#VALUE!</v>
      </c>
      <c r="F9808" t="e">
        <f>Table1[[#This Row],[Termékkör]]</f>
        <v>#VALUE!</v>
      </c>
      <c r="G9808" s="4" t="e">
        <f>Table1[[#This Row],[SzumElad]]</f>
        <v>#VALUE!</v>
      </c>
      <c r="H9808" s="7" t="e">
        <f>Table1[[#This Row],[Jut_%]]</f>
        <v>#VALUE!</v>
      </c>
      <c r="I9808" s="4" t="e">
        <f>Table1[[#This Row],[Jut]]</f>
        <v>#VALUE!</v>
      </c>
      <c r="J9808" s="4" t="e">
        <f>Table1[[#This Row],[Column1]]</f>
        <v>#VALUE!</v>
      </c>
    </row>
    <row r="9809" spans="1:10" hidden="1" x14ac:dyDescent="0.3">
      <c r="A9809" s="2" t="e">
        <f>Table1[[#This Row],[Befolyt]]</f>
        <v>#VALUE!</v>
      </c>
      <c r="B9809" t="e">
        <f>Table1[[#This Row],[ÜK]]</f>
        <v>#VALUE!</v>
      </c>
      <c r="C9809" s="3" t="e">
        <f>Table1[[#This Row],[Szla]]</f>
        <v>#VALUE!</v>
      </c>
      <c r="D9809" s="6" t="e">
        <f>Table1[[#This Row],[Kelt_hó]]</f>
        <v>#VALUE!</v>
      </c>
      <c r="E9809" t="e">
        <f>Table1[[#This Row],[Vevő]]</f>
        <v>#VALUE!</v>
      </c>
      <c r="F9809" t="e">
        <f>Table1[[#This Row],[Termékkör]]</f>
        <v>#VALUE!</v>
      </c>
      <c r="G9809" s="4" t="e">
        <f>Table1[[#This Row],[SzumElad]]</f>
        <v>#VALUE!</v>
      </c>
      <c r="H9809" s="7" t="e">
        <f>Table1[[#This Row],[Jut_%]]</f>
        <v>#VALUE!</v>
      </c>
      <c r="I9809" s="4" t="e">
        <f>Table1[[#This Row],[Jut]]</f>
        <v>#VALUE!</v>
      </c>
      <c r="J9809" s="4" t="e">
        <f>Table1[[#This Row],[Column1]]</f>
        <v>#VALUE!</v>
      </c>
    </row>
    <row r="9810" spans="1:10" hidden="1" x14ac:dyDescent="0.3">
      <c r="A9810" s="2" t="e">
        <f>Table1[[#This Row],[Befolyt]]</f>
        <v>#VALUE!</v>
      </c>
      <c r="B9810" t="e">
        <f>Table1[[#This Row],[ÜK]]</f>
        <v>#VALUE!</v>
      </c>
      <c r="C9810" s="3" t="e">
        <f>Table1[[#This Row],[Szla]]</f>
        <v>#VALUE!</v>
      </c>
      <c r="D9810" s="6" t="e">
        <f>Table1[[#This Row],[Kelt_hó]]</f>
        <v>#VALUE!</v>
      </c>
      <c r="E9810" t="e">
        <f>Table1[[#This Row],[Vevő]]</f>
        <v>#VALUE!</v>
      </c>
      <c r="F9810" t="e">
        <f>Table1[[#This Row],[Termékkör]]</f>
        <v>#VALUE!</v>
      </c>
      <c r="G9810" s="4" t="e">
        <f>Table1[[#This Row],[SzumElad]]</f>
        <v>#VALUE!</v>
      </c>
      <c r="H9810" s="7" t="e">
        <f>Table1[[#This Row],[Jut_%]]</f>
        <v>#VALUE!</v>
      </c>
      <c r="I9810" s="4" t="e">
        <f>Table1[[#This Row],[Jut]]</f>
        <v>#VALUE!</v>
      </c>
      <c r="J9810" s="4" t="e">
        <f>Table1[[#This Row],[Column1]]</f>
        <v>#VALUE!</v>
      </c>
    </row>
    <row r="9811" spans="1:10" hidden="1" x14ac:dyDescent="0.3">
      <c r="A9811" s="2" t="e">
        <f>Table1[[#This Row],[Befolyt]]</f>
        <v>#VALUE!</v>
      </c>
      <c r="B9811" t="e">
        <f>Table1[[#This Row],[ÜK]]</f>
        <v>#VALUE!</v>
      </c>
      <c r="C9811" s="3" t="e">
        <f>Table1[[#This Row],[Szla]]</f>
        <v>#VALUE!</v>
      </c>
      <c r="D9811" s="6" t="e">
        <f>Table1[[#This Row],[Kelt_hó]]</f>
        <v>#VALUE!</v>
      </c>
      <c r="E9811" t="e">
        <f>Table1[[#This Row],[Vevő]]</f>
        <v>#VALUE!</v>
      </c>
      <c r="F9811" t="e">
        <f>Table1[[#This Row],[Termékkör]]</f>
        <v>#VALUE!</v>
      </c>
      <c r="G9811" s="4" t="e">
        <f>Table1[[#This Row],[SzumElad]]</f>
        <v>#VALUE!</v>
      </c>
      <c r="H9811" s="7" t="e">
        <f>Table1[[#This Row],[Jut_%]]</f>
        <v>#VALUE!</v>
      </c>
      <c r="I9811" s="4" t="e">
        <f>Table1[[#This Row],[Jut]]</f>
        <v>#VALUE!</v>
      </c>
      <c r="J9811" s="4" t="e">
        <f>Table1[[#This Row],[Column1]]</f>
        <v>#VALUE!</v>
      </c>
    </row>
    <row r="9812" spans="1:10" hidden="1" x14ac:dyDescent="0.3">
      <c r="A9812" s="2" t="e">
        <f>Table1[[#This Row],[Befolyt]]</f>
        <v>#VALUE!</v>
      </c>
      <c r="B9812" t="e">
        <f>Table1[[#This Row],[ÜK]]</f>
        <v>#VALUE!</v>
      </c>
      <c r="C9812" s="3" t="e">
        <f>Table1[[#This Row],[Szla]]</f>
        <v>#VALUE!</v>
      </c>
      <c r="D9812" s="6" t="e">
        <f>Table1[[#This Row],[Kelt_hó]]</f>
        <v>#VALUE!</v>
      </c>
      <c r="E9812" t="e">
        <f>Table1[[#This Row],[Vevő]]</f>
        <v>#VALUE!</v>
      </c>
      <c r="F9812" t="e">
        <f>Table1[[#This Row],[Termékkör]]</f>
        <v>#VALUE!</v>
      </c>
      <c r="G9812" s="4" t="e">
        <f>Table1[[#This Row],[SzumElad]]</f>
        <v>#VALUE!</v>
      </c>
      <c r="H9812" s="7" t="e">
        <f>Table1[[#This Row],[Jut_%]]</f>
        <v>#VALUE!</v>
      </c>
      <c r="I9812" s="4" t="e">
        <f>Table1[[#This Row],[Jut]]</f>
        <v>#VALUE!</v>
      </c>
      <c r="J9812" s="4" t="e">
        <f>Table1[[#This Row],[Column1]]</f>
        <v>#VALUE!</v>
      </c>
    </row>
    <row r="9813" spans="1:10" hidden="1" x14ac:dyDescent="0.3">
      <c r="A9813" s="2" t="e">
        <f>Table1[[#This Row],[Befolyt]]</f>
        <v>#VALUE!</v>
      </c>
      <c r="B9813" t="e">
        <f>Table1[[#This Row],[ÜK]]</f>
        <v>#VALUE!</v>
      </c>
      <c r="C9813" s="3" t="e">
        <f>Table1[[#This Row],[Szla]]</f>
        <v>#VALUE!</v>
      </c>
      <c r="D9813" s="6" t="e">
        <f>Table1[[#This Row],[Kelt_hó]]</f>
        <v>#VALUE!</v>
      </c>
      <c r="E9813" t="e">
        <f>Table1[[#This Row],[Vevő]]</f>
        <v>#VALUE!</v>
      </c>
      <c r="F9813" t="e">
        <f>Table1[[#This Row],[Termékkör]]</f>
        <v>#VALUE!</v>
      </c>
      <c r="G9813" s="4" t="e">
        <f>Table1[[#This Row],[SzumElad]]</f>
        <v>#VALUE!</v>
      </c>
      <c r="H9813" s="7" t="e">
        <f>Table1[[#This Row],[Jut_%]]</f>
        <v>#VALUE!</v>
      </c>
      <c r="I9813" s="4" t="e">
        <f>Table1[[#This Row],[Jut]]</f>
        <v>#VALUE!</v>
      </c>
      <c r="J9813" s="4" t="e">
        <f>Table1[[#This Row],[Column1]]</f>
        <v>#VALUE!</v>
      </c>
    </row>
    <row r="9814" spans="1:10" hidden="1" x14ac:dyDescent="0.3">
      <c r="A9814" s="2" t="e">
        <f>Table1[[#This Row],[Befolyt]]</f>
        <v>#VALUE!</v>
      </c>
      <c r="B9814" t="e">
        <f>Table1[[#This Row],[ÜK]]</f>
        <v>#VALUE!</v>
      </c>
      <c r="C9814" s="3" t="e">
        <f>Table1[[#This Row],[Szla]]</f>
        <v>#VALUE!</v>
      </c>
      <c r="D9814" s="6" t="e">
        <f>Table1[[#This Row],[Kelt_hó]]</f>
        <v>#VALUE!</v>
      </c>
      <c r="E9814" t="e">
        <f>Table1[[#This Row],[Vevő]]</f>
        <v>#VALUE!</v>
      </c>
      <c r="F9814" t="e">
        <f>Table1[[#This Row],[Termékkör]]</f>
        <v>#VALUE!</v>
      </c>
      <c r="G9814" s="4" t="e">
        <f>Table1[[#This Row],[SzumElad]]</f>
        <v>#VALUE!</v>
      </c>
      <c r="H9814" s="7" t="e">
        <f>Table1[[#This Row],[Jut_%]]</f>
        <v>#VALUE!</v>
      </c>
      <c r="I9814" s="4" t="e">
        <f>Table1[[#This Row],[Jut]]</f>
        <v>#VALUE!</v>
      </c>
      <c r="J9814" s="4" t="e">
        <f>Table1[[#This Row],[Column1]]</f>
        <v>#VALUE!</v>
      </c>
    </row>
    <row r="9815" spans="1:10" hidden="1" x14ac:dyDescent="0.3">
      <c r="A9815" s="2" t="e">
        <f>Table1[[#This Row],[Befolyt]]</f>
        <v>#VALUE!</v>
      </c>
      <c r="B9815" t="e">
        <f>Table1[[#This Row],[ÜK]]</f>
        <v>#VALUE!</v>
      </c>
      <c r="C9815" s="3" t="e">
        <f>Table1[[#This Row],[Szla]]</f>
        <v>#VALUE!</v>
      </c>
      <c r="D9815" s="6" t="e">
        <f>Table1[[#This Row],[Kelt_hó]]</f>
        <v>#VALUE!</v>
      </c>
      <c r="E9815" t="e">
        <f>Table1[[#This Row],[Vevő]]</f>
        <v>#VALUE!</v>
      </c>
      <c r="F9815" t="e">
        <f>Table1[[#This Row],[Termékkör]]</f>
        <v>#VALUE!</v>
      </c>
      <c r="G9815" s="4" t="e">
        <f>Table1[[#This Row],[SzumElad]]</f>
        <v>#VALUE!</v>
      </c>
      <c r="H9815" s="7" t="e">
        <f>Table1[[#This Row],[Jut_%]]</f>
        <v>#VALUE!</v>
      </c>
      <c r="I9815" s="4" t="e">
        <f>Table1[[#This Row],[Jut]]</f>
        <v>#VALUE!</v>
      </c>
      <c r="J9815" s="4" t="e">
        <f>Table1[[#This Row],[Column1]]</f>
        <v>#VALUE!</v>
      </c>
    </row>
    <row r="9816" spans="1:10" hidden="1" x14ac:dyDescent="0.3">
      <c r="A9816" s="2" t="e">
        <f>Table1[[#This Row],[Befolyt]]</f>
        <v>#VALUE!</v>
      </c>
      <c r="B9816" t="e">
        <f>Table1[[#This Row],[ÜK]]</f>
        <v>#VALUE!</v>
      </c>
      <c r="C9816" s="3" t="e">
        <f>Table1[[#This Row],[Szla]]</f>
        <v>#VALUE!</v>
      </c>
      <c r="D9816" s="6" t="e">
        <f>Table1[[#This Row],[Kelt_hó]]</f>
        <v>#VALUE!</v>
      </c>
      <c r="E9816" t="e">
        <f>Table1[[#This Row],[Vevő]]</f>
        <v>#VALUE!</v>
      </c>
      <c r="F9816" t="e">
        <f>Table1[[#This Row],[Termékkör]]</f>
        <v>#VALUE!</v>
      </c>
      <c r="G9816" s="4" t="e">
        <f>Table1[[#This Row],[SzumElad]]</f>
        <v>#VALUE!</v>
      </c>
      <c r="H9816" s="7" t="e">
        <f>Table1[[#This Row],[Jut_%]]</f>
        <v>#VALUE!</v>
      </c>
      <c r="I9816" s="4" t="e">
        <f>Table1[[#This Row],[Jut]]</f>
        <v>#VALUE!</v>
      </c>
      <c r="J9816" s="4" t="e">
        <f>Table1[[#This Row],[Column1]]</f>
        <v>#VALUE!</v>
      </c>
    </row>
    <row r="9817" spans="1:10" hidden="1" x14ac:dyDescent="0.3">
      <c r="A9817" s="2" t="e">
        <f>Table1[[#This Row],[Befolyt]]</f>
        <v>#VALUE!</v>
      </c>
      <c r="B9817" t="e">
        <f>Table1[[#This Row],[ÜK]]</f>
        <v>#VALUE!</v>
      </c>
      <c r="C9817" s="3" t="e">
        <f>Table1[[#This Row],[Szla]]</f>
        <v>#VALUE!</v>
      </c>
      <c r="D9817" s="6" t="e">
        <f>Table1[[#This Row],[Kelt_hó]]</f>
        <v>#VALUE!</v>
      </c>
      <c r="E9817" t="e">
        <f>Table1[[#This Row],[Vevő]]</f>
        <v>#VALUE!</v>
      </c>
      <c r="F9817" t="e">
        <f>Table1[[#This Row],[Termékkör]]</f>
        <v>#VALUE!</v>
      </c>
      <c r="G9817" s="4" t="e">
        <f>Table1[[#This Row],[SzumElad]]</f>
        <v>#VALUE!</v>
      </c>
      <c r="H9817" s="7" t="e">
        <f>Table1[[#This Row],[Jut_%]]</f>
        <v>#VALUE!</v>
      </c>
      <c r="I9817" s="4" t="e">
        <f>Table1[[#This Row],[Jut]]</f>
        <v>#VALUE!</v>
      </c>
      <c r="J9817" s="4" t="e">
        <f>Table1[[#This Row],[Column1]]</f>
        <v>#VALUE!</v>
      </c>
    </row>
    <row r="9818" spans="1:10" hidden="1" x14ac:dyDescent="0.3">
      <c r="A9818" s="2" t="e">
        <f>Table1[[#This Row],[Befolyt]]</f>
        <v>#VALUE!</v>
      </c>
      <c r="B9818" t="e">
        <f>Table1[[#This Row],[ÜK]]</f>
        <v>#VALUE!</v>
      </c>
      <c r="C9818" s="3" t="e">
        <f>Table1[[#This Row],[Szla]]</f>
        <v>#VALUE!</v>
      </c>
      <c r="D9818" s="6" t="e">
        <f>Table1[[#This Row],[Kelt_hó]]</f>
        <v>#VALUE!</v>
      </c>
      <c r="E9818" t="e">
        <f>Table1[[#This Row],[Vevő]]</f>
        <v>#VALUE!</v>
      </c>
      <c r="F9818" t="e">
        <f>Table1[[#This Row],[Termékkör]]</f>
        <v>#VALUE!</v>
      </c>
      <c r="G9818" s="4" t="e">
        <f>Table1[[#This Row],[SzumElad]]</f>
        <v>#VALUE!</v>
      </c>
      <c r="H9818" s="7" t="e">
        <f>Table1[[#This Row],[Jut_%]]</f>
        <v>#VALUE!</v>
      </c>
      <c r="I9818" s="4" t="e">
        <f>Table1[[#This Row],[Jut]]</f>
        <v>#VALUE!</v>
      </c>
      <c r="J9818" s="4" t="e">
        <f>Table1[[#This Row],[Column1]]</f>
        <v>#VALUE!</v>
      </c>
    </row>
    <row r="9819" spans="1:10" hidden="1" x14ac:dyDescent="0.3">
      <c r="A9819" s="2" t="e">
        <f>Table1[[#This Row],[Befolyt]]</f>
        <v>#VALUE!</v>
      </c>
      <c r="B9819" t="e">
        <f>Table1[[#This Row],[ÜK]]</f>
        <v>#VALUE!</v>
      </c>
      <c r="C9819" s="3" t="e">
        <f>Table1[[#This Row],[Szla]]</f>
        <v>#VALUE!</v>
      </c>
      <c r="D9819" s="6" t="e">
        <f>Table1[[#This Row],[Kelt_hó]]</f>
        <v>#VALUE!</v>
      </c>
      <c r="E9819" t="e">
        <f>Table1[[#This Row],[Vevő]]</f>
        <v>#VALUE!</v>
      </c>
      <c r="F9819" t="e">
        <f>Table1[[#This Row],[Termékkör]]</f>
        <v>#VALUE!</v>
      </c>
      <c r="G9819" s="4" t="e">
        <f>Table1[[#This Row],[SzumElad]]</f>
        <v>#VALUE!</v>
      </c>
      <c r="H9819" s="7" t="e">
        <f>Table1[[#This Row],[Jut_%]]</f>
        <v>#VALUE!</v>
      </c>
      <c r="I9819" s="4" t="e">
        <f>Table1[[#This Row],[Jut]]</f>
        <v>#VALUE!</v>
      </c>
      <c r="J9819" s="4" t="e">
        <f>Table1[[#This Row],[Column1]]</f>
        <v>#VALUE!</v>
      </c>
    </row>
    <row r="9820" spans="1:10" hidden="1" x14ac:dyDescent="0.3">
      <c r="A9820" s="2" t="e">
        <f>Table1[[#This Row],[Befolyt]]</f>
        <v>#VALUE!</v>
      </c>
      <c r="B9820" t="e">
        <f>Table1[[#This Row],[ÜK]]</f>
        <v>#VALUE!</v>
      </c>
      <c r="C9820" s="3" t="e">
        <f>Table1[[#This Row],[Szla]]</f>
        <v>#VALUE!</v>
      </c>
      <c r="D9820" s="6" t="e">
        <f>Table1[[#This Row],[Kelt_hó]]</f>
        <v>#VALUE!</v>
      </c>
      <c r="E9820" t="e">
        <f>Table1[[#This Row],[Vevő]]</f>
        <v>#VALUE!</v>
      </c>
      <c r="F9820" t="e">
        <f>Table1[[#This Row],[Termékkör]]</f>
        <v>#VALUE!</v>
      </c>
      <c r="G9820" s="4" t="e">
        <f>Table1[[#This Row],[SzumElad]]</f>
        <v>#VALUE!</v>
      </c>
      <c r="H9820" s="7" t="e">
        <f>Table1[[#This Row],[Jut_%]]</f>
        <v>#VALUE!</v>
      </c>
      <c r="I9820" s="4" t="e">
        <f>Table1[[#This Row],[Jut]]</f>
        <v>#VALUE!</v>
      </c>
      <c r="J9820" s="4" t="e">
        <f>Table1[[#This Row],[Column1]]</f>
        <v>#VALUE!</v>
      </c>
    </row>
    <row r="9821" spans="1:10" hidden="1" x14ac:dyDescent="0.3">
      <c r="A9821" s="2" t="e">
        <f>Table1[[#This Row],[Befolyt]]</f>
        <v>#VALUE!</v>
      </c>
      <c r="B9821" t="e">
        <f>Table1[[#This Row],[ÜK]]</f>
        <v>#VALUE!</v>
      </c>
      <c r="C9821" s="3" t="e">
        <f>Table1[[#This Row],[Szla]]</f>
        <v>#VALUE!</v>
      </c>
      <c r="D9821" s="6" t="e">
        <f>Table1[[#This Row],[Kelt_hó]]</f>
        <v>#VALUE!</v>
      </c>
      <c r="E9821" t="e">
        <f>Table1[[#This Row],[Vevő]]</f>
        <v>#VALUE!</v>
      </c>
      <c r="F9821" t="e">
        <f>Table1[[#This Row],[Termékkör]]</f>
        <v>#VALUE!</v>
      </c>
      <c r="G9821" s="4" t="e">
        <f>Table1[[#This Row],[SzumElad]]</f>
        <v>#VALUE!</v>
      </c>
      <c r="H9821" s="7" t="e">
        <f>Table1[[#This Row],[Jut_%]]</f>
        <v>#VALUE!</v>
      </c>
      <c r="I9821" s="4" t="e">
        <f>Table1[[#This Row],[Jut]]</f>
        <v>#VALUE!</v>
      </c>
      <c r="J9821" s="4" t="e">
        <f>Table1[[#This Row],[Column1]]</f>
        <v>#VALUE!</v>
      </c>
    </row>
    <row r="9822" spans="1:10" hidden="1" x14ac:dyDescent="0.3">
      <c r="A9822" s="2" t="e">
        <f>Table1[[#This Row],[Befolyt]]</f>
        <v>#VALUE!</v>
      </c>
      <c r="B9822" t="e">
        <f>Table1[[#This Row],[ÜK]]</f>
        <v>#VALUE!</v>
      </c>
      <c r="C9822" s="3" t="e">
        <f>Table1[[#This Row],[Szla]]</f>
        <v>#VALUE!</v>
      </c>
      <c r="D9822" s="6" t="e">
        <f>Table1[[#This Row],[Kelt_hó]]</f>
        <v>#VALUE!</v>
      </c>
      <c r="E9822" t="e">
        <f>Table1[[#This Row],[Vevő]]</f>
        <v>#VALUE!</v>
      </c>
      <c r="F9822" t="e">
        <f>Table1[[#This Row],[Termékkör]]</f>
        <v>#VALUE!</v>
      </c>
      <c r="G9822" s="4" t="e">
        <f>Table1[[#This Row],[SzumElad]]</f>
        <v>#VALUE!</v>
      </c>
      <c r="H9822" s="7" t="e">
        <f>Table1[[#This Row],[Jut_%]]</f>
        <v>#VALUE!</v>
      </c>
      <c r="I9822" s="4" t="e">
        <f>Table1[[#This Row],[Jut]]</f>
        <v>#VALUE!</v>
      </c>
      <c r="J9822" s="4" t="e">
        <f>Table1[[#This Row],[Column1]]</f>
        <v>#VALUE!</v>
      </c>
    </row>
    <row r="9823" spans="1:10" hidden="1" x14ac:dyDescent="0.3">
      <c r="A9823" s="2" t="e">
        <f>Table1[[#This Row],[Befolyt]]</f>
        <v>#VALUE!</v>
      </c>
      <c r="B9823" t="e">
        <f>Table1[[#This Row],[ÜK]]</f>
        <v>#VALUE!</v>
      </c>
      <c r="C9823" s="3" t="e">
        <f>Table1[[#This Row],[Szla]]</f>
        <v>#VALUE!</v>
      </c>
      <c r="D9823" s="6" t="e">
        <f>Table1[[#This Row],[Kelt_hó]]</f>
        <v>#VALUE!</v>
      </c>
      <c r="E9823" t="e">
        <f>Table1[[#This Row],[Vevő]]</f>
        <v>#VALUE!</v>
      </c>
      <c r="F9823" t="e">
        <f>Table1[[#This Row],[Termékkör]]</f>
        <v>#VALUE!</v>
      </c>
      <c r="G9823" s="4" t="e">
        <f>Table1[[#This Row],[SzumElad]]</f>
        <v>#VALUE!</v>
      </c>
      <c r="H9823" s="7" t="e">
        <f>Table1[[#This Row],[Jut_%]]</f>
        <v>#VALUE!</v>
      </c>
      <c r="I9823" s="4" t="e">
        <f>Table1[[#This Row],[Jut]]</f>
        <v>#VALUE!</v>
      </c>
      <c r="J9823" s="4" t="e">
        <f>Table1[[#This Row],[Column1]]</f>
        <v>#VALUE!</v>
      </c>
    </row>
    <row r="9824" spans="1:10" hidden="1" x14ac:dyDescent="0.3">
      <c r="A9824" s="2" t="e">
        <f>Table1[[#This Row],[Befolyt]]</f>
        <v>#VALUE!</v>
      </c>
      <c r="B9824" t="e">
        <f>Table1[[#This Row],[ÜK]]</f>
        <v>#VALUE!</v>
      </c>
      <c r="C9824" s="3" t="e">
        <f>Table1[[#This Row],[Szla]]</f>
        <v>#VALUE!</v>
      </c>
      <c r="D9824" s="6" t="e">
        <f>Table1[[#This Row],[Kelt_hó]]</f>
        <v>#VALUE!</v>
      </c>
      <c r="E9824" t="e">
        <f>Table1[[#This Row],[Vevő]]</f>
        <v>#VALUE!</v>
      </c>
      <c r="F9824" t="e">
        <f>Table1[[#This Row],[Termékkör]]</f>
        <v>#VALUE!</v>
      </c>
      <c r="G9824" s="4" t="e">
        <f>Table1[[#This Row],[SzumElad]]</f>
        <v>#VALUE!</v>
      </c>
      <c r="H9824" s="7" t="e">
        <f>Table1[[#This Row],[Jut_%]]</f>
        <v>#VALUE!</v>
      </c>
      <c r="I9824" s="4" t="e">
        <f>Table1[[#This Row],[Jut]]</f>
        <v>#VALUE!</v>
      </c>
      <c r="J9824" s="4" t="e">
        <f>Table1[[#This Row],[Column1]]</f>
        <v>#VALUE!</v>
      </c>
    </row>
    <row r="9825" spans="1:10" hidden="1" x14ac:dyDescent="0.3">
      <c r="A9825" s="2" t="e">
        <f>Table1[[#This Row],[Befolyt]]</f>
        <v>#VALUE!</v>
      </c>
      <c r="B9825" t="e">
        <f>Table1[[#This Row],[ÜK]]</f>
        <v>#VALUE!</v>
      </c>
      <c r="C9825" s="3" t="e">
        <f>Table1[[#This Row],[Szla]]</f>
        <v>#VALUE!</v>
      </c>
      <c r="D9825" s="6" t="e">
        <f>Table1[[#This Row],[Kelt_hó]]</f>
        <v>#VALUE!</v>
      </c>
      <c r="E9825" t="e">
        <f>Table1[[#This Row],[Vevő]]</f>
        <v>#VALUE!</v>
      </c>
      <c r="F9825" t="e">
        <f>Table1[[#This Row],[Termékkör]]</f>
        <v>#VALUE!</v>
      </c>
      <c r="G9825" s="4" t="e">
        <f>Table1[[#This Row],[SzumElad]]</f>
        <v>#VALUE!</v>
      </c>
      <c r="H9825" s="7" t="e">
        <f>Table1[[#This Row],[Jut_%]]</f>
        <v>#VALUE!</v>
      </c>
      <c r="I9825" s="4" t="e">
        <f>Table1[[#This Row],[Jut]]</f>
        <v>#VALUE!</v>
      </c>
      <c r="J9825" s="4" t="e">
        <f>Table1[[#This Row],[Column1]]</f>
        <v>#VALUE!</v>
      </c>
    </row>
    <row r="9826" spans="1:10" hidden="1" x14ac:dyDescent="0.3">
      <c r="A9826" s="2" t="e">
        <f>Table1[[#This Row],[Befolyt]]</f>
        <v>#VALUE!</v>
      </c>
      <c r="B9826" t="e">
        <f>Table1[[#This Row],[ÜK]]</f>
        <v>#VALUE!</v>
      </c>
      <c r="C9826" s="3" t="e">
        <f>Table1[[#This Row],[Szla]]</f>
        <v>#VALUE!</v>
      </c>
      <c r="D9826" s="6" t="e">
        <f>Table1[[#This Row],[Kelt_hó]]</f>
        <v>#VALUE!</v>
      </c>
      <c r="E9826" t="e">
        <f>Table1[[#This Row],[Vevő]]</f>
        <v>#VALUE!</v>
      </c>
      <c r="F9826" t="e">
        <f>Table1[[#This Row],[Termékkör]]</f>
        <v>#VALUE!</v>
      </c>
      <c r="G9826" s="4" t="e">
        <f>Table1[[#This Row],[SzumElad]]</f>
        <v>#VALUE!</v>
      </c>
      <c r="H9826" s="7" t="e">
        <f>Table1[[#This Row],[Jut_%]]</f>
        <v>#VALUE!</v>
      </c>
      <c r="I9826" s="4" t="e">
        <f>Table1[[#This Row],[Jut]]</f>
        <v>#VALUE!</v>
      </c>
      <c r="J9826" s="4" t="e">
        <f>Table1[[#This Row],[Column1]]</f>
        <v>#VALUE!</v>
      </c>
    </row>
    <row r="9827" spans="1:10" hidden="1" x14ac:dyDescent="0.3">
      <c r="A9827" s="2" t="e">
        <f>Table1[[#This Row],[Befolyt]]</f>
        <v>#VALUE!</v>
      </c>
      <c r="B9827" t="e">
        <f>Table1[[#This Row],[ÜK]]</f>
        <v>#VALUE!</v>
      </c>
      <c r="C9827" s="3" t="e">
        <f>Table1[[#This Row],[Szla]]</f>
        <v>#VALUE!</v>
      </c>
      <c r="D9827" s="6" t="e">
        <f>Table1[[#This Row],[Kelt_hó]]</f>
        <v>#VALUE!</v>
      </c>
      <c r="E9827" t="e">
        <f>Table1[[#This Row],[Vevő]]</f>
        <v>#VALUE!</v>
      </c>
      <c r="F9827" t="e">
        <f>Table1[[#This Row],[Termékkör]]</f>
        <v>#VALUE!</v>
      </c>
      <c r="G9827" s="4" t="e">
        <f>Table1[[#This Row],[SzumElad]]</f>
        <v>#VALUE!</v>
      </c>
      <c r="H9827" s="7" t="e">
        <f>Table1[[#This Row],[Jut_%]]</f>
        <v>#VALUE!</v>
      </c>
      <c r="I9827" s="4" t="e">
        <f>Table1[[#This Row],[Jut]]</f>
        <v>#VALUE!</v>
      </c>
      <c r="J9827" s="4" t="e">
        <f>Table1[[#This Row],[Column1]]</f>
        <v>#VALUE!</v>
      </c>
    </row>
    <row r="9828" spans="1:10" hidden="1" x14ac:dyDescent="0.3">
      <c r="A9828" s="2" t="e">
        <f>Table1[[#This Row],[Befolyt]]</f>
        <v>#VALUE!</v>
      </c>
      <c r="B9828" t="e">
        <f>Table1[[#This Row],[ÜK]]</f>
        <v>#VALUE!</v>
      </c>
      <c r="C9828" s="3" t="e">
        <f>Table1[[#This Row],[Szla]]</f>
        <v>#VALUE!</v>
      </c>
      <c r="D9828" s="6" t="e">
        <f>Table1[[#This Row],[Kelt_hó]]</f>
        <v>#VALUE!</v>
      </c>
      <c r="E9828" t="e">
        <f>Table1[[#This Row],[Vevő]]</f>
        <v>#VALUE!</v>
      </c>
      <c r="F9828" t="e">
        <f>Table1[[#This Row],[Termékkör]]</f>
        <v>#VALUE!</v>
      </c>
      <c r="G9828" s="4" t="e">
        <f>Table1[[#This Row],[SzumElad]]</f>
        <v>#VALUE!</v>
      </c>
      <c r="H9828" s="7" t="e">
        <f>Table1[[#This Row],[Jut_%]]</f>
        <v>#VALUE!</v>
      </c>
      <c r="I9828" s="4" t="e">
        <f>Table1[[#This Row],[Jut]]</f>
        <v>#VALUE!</v>
      </c>
      <c r="J9828" s="4" t="e">
        <f>Table1[[#This Row],[Column1]]</f>
        <v>#VALUE!</v>
      </c>
    </row>
    <row r="9829" spans="1:10" hidden="1" x14ac:dyDescent="0.3">
      <c r="A9829" s="2" t="e">
        <f>Table1[[#This Row],[Befolyt]]</f>
        <v>#VALUE!</v>
      </c>
      <c r="B9829" t="e">
        <f>Table1[[#This Row],[ÜK]]</f>
        <v>#VALUE!</v>
      </c>
      <c r="C9829" s="3" t="e">
        <f>Table1[[#This Row],[Szla]]</f>
        <v>#VALUE!</v>
      </c>
      <c r="D9829" s="6" t="e">
        <f>Table1[[#This Row],[Kelt_hó]]</f>
        <v>#VALUE!</v>
      </c>
      <c r="E9829" t="e">
        <f>Table1[[#This Row],[Vevő]]</f>
        <v>#VALUE!</v>
      </c>
      <c r="F9829" t="e">
        <f>Table1[[#This Row],[Termékkör]]</f>
        <v>#VALUE!</v>
      </c>
      <c r="G9829" s="4" t="e">
        <f>Table1[[#This Row],[SzumElad]]</f>
        <v>#VALUE!</v>
      </c>
      <c r="H9829" s="7" t="e">
        <f>Table1[[#This Row],[Jut_%]]</f>
        <v>#VALUE!</v>
      </c>
      <c r="I9829" s="4" t="e">
        <f>Table1[[#This Row],[Jut]]</f>
        <v>#VALUE!</v>
      </c>
      <c r="J9829" s="4" t="e">
        <f>Table1[[#This Row],[Column1]]</f>
        <v>#VALUE!</v>
      </c>
    </row>
    <row r="9830" spans="1:10" hidden="1" x14ac:dyDescent="0.3">
      <c r="A9830" s="2" t="e">
        <f>Table1[[#This Row],[Befolyt]]</f>
        <v>#VALUE!</v>
      </c>
      <c r="B9830" t="e">
        <f>Table1[[#This Row],[ÜK]]</f>
        <v>#VALUE!</v>
      </c>
      <c r="C9830" s="3" t="e">
        <f>Table1[[#This Row],[Szla]]</f>
        <v>#VALUE!</v>
      </c>
      <c r="D9830" s="6" t="e">
        <f>Table1[[#This Row],[Kelt_hó]]</f>
        <v>#VALUE!</v>
      </c>
      <c r="E9830" t="e">
        <f>Table1[[#This Row],[Vevő]]</f>
        <v>#VALUE!</v>
      </c>
      <c r="F9830" t="e">
        <f>Table1[[#This Row],[Termékkör]]</f>
        <v>#VALUE!</v>
      </c>
      <c r="G9830" s="4" t="e">
        <f>Table1[[#This Row],[SzumElad]]</f>
        <v>#VALUE!</v>
      </c>
      <c r="H9830" s="7" t="e">
        <f>Table1[[#This Row],[Jut_%]]</f>
        <v>#VALUE!</v>
      </c>
      <c r="I9830" s="4" t="e">
        <f>Table1[[#This Row],[Jut]]</f>
        <v>#VALUE!</v>
      </c>
      <c r="J9830" s="4" t="e">
        <f>Table1[[#This Row],[Column1]]</f>
        <v>#VALUE!</v>
      </c>
    </row>
    <row r="9831" spans="1:10" hidden="1" x14ac:dyDescent="0.3">
      <c r="A9831" s="2" t="e">
        <f>Table1[[#This Row],[Befolyt]]</f>
        <v>#VALUE!</v>
      </c>
      <c r="B9831" t="e">
        <f>Table1[[#This Row],[ÜK]]</f>
        <v>#VALUE!</v>
      </c>
      <c r="C9831" s="3" t="e">
        <f>Table1[[#This Row],[Szla]]</f>
        <v>#VALUE!</v>
      </c>
      <c r="D9831" s="6" t="e">
        <f>Table1[[#This Row],[Kelt_hó]]</f>
        <v>#VALUE!</v>
      </c>
      <c r="E9831" t="e">
        <f>Table1[[#This Row],[Vevő]]</f>
        <v>#VALUE!</v>
      </c>
      <c r="F9831" t="e">
        <f>Table1[[#This Row],[Termékkör]]</f>
        <v>#VALUE!</v>
      </c>
      <c r="G9831" s="4" t="e">
        <f>Table1[[#This Row],[SzumElad]]</f>
        <v>#VALUE!</v>
      </c>
      <c r="H9831" s="7" t="e">
        <f>Table1[[#This Row],[Jut_%]]</f>
        <v>#VALUE!</v>
      </c>
      <c r="I9831" s="4" t="e">
        <f>Table1[[#This Row],[Jut]]</f>
        <v>#VALUE!</v>
      </c>
      <c r="J9831" s="4" t="e">
        <f>Table1[[#This Row],[Column1]]</f>
        <v>#VALUE!</v>
      </c>
    </row>
    <row r="9832" spans="1:10" hidden="1" x14ac:dyDescent="0.3">
      <c r="A9832" s="2" t="e">
        <f>Table1[[#This Row],[Befolyt]]</f>
        <v>#VALUE!</v>
      </c>
      <c r="B9832" t="e">
        <f>Table1[[#This Row],[ÜK]]</f>
        <v>#VALUE!</v>
      </c>
      <c r="C9832" s="3" t="e">
        <f>Table1[[#This Row],[Szla]]</f>
        <v>#VALUE!</v>
      </c>
      <c r="D9832" s="6" t="e">
        <f>Table1[[#This Row],[Kelt_hó]]</f>
        <v>#VALUE!</v>
      </c>
      <c r="E9832" t="e">
        <f>Table1[[#This Row],[Vevő]]</f>
        <v>#VALUE!</v>
      </c>
      <c r="F9832" t="e">
        <f>Table1[[#This Row],[Termékkör]]</f>
        <v>#VALUE!</v>
      </c>
      <c r="G9832" s="4" t="e">
        <f>Table1[[#This Row],[SzumElad]]</f>
        <v>#VALUE!</v>
      </c>
      <c r="H9832" s="7" t="e">
        <f>Table1[[#This Row],[Jut_%]]</f>
        <v>#VALUE!</v>
      </c>
      <c r="I9832" s="4" t="e">
        <f>Table1[[#This Row],[Jut]]</f>
        <v>#VALUE!</v>
      </c>
      <c r="J9832" s="4" t="e">
        <f>Table1[[#This Row],[Column1]]</f>
        <v>#VALUE!</v>
      </c>
    </row>
    <row r="9833" spans="1:10" hidden="1" x14ac:dyDescent="0.3">
      <c r="A9833" s="2" t="e">
        <f>Table1[[#This Row],[Befolyt]]</f>
        <v>#VALUE!</v>
      </c>
      <c r="B9833" t="e">
        <f>Table1[[#This Row],[ÜK]]</f>
        <v>#VALUE!</v>
      </c>
      <c r="C9833" s="3" t="e">
        <f>Table1[[#This Row],[Szla]]</f>
        <v>#VALUE!</v>
      </c>
      <c r="D9833" s="6" t="e">
        <f>Table1[[#This Row],[Kelt_hó]]</f>
        <v>#VALUE!</v>
      </c>
      <c r="E9833" t="e">
        <f>Table1[[#This Row],[Vevő]]</f>
        <v>#VALUE!</v>
      </c>
      <c r="F9833" t="e">
        <f>Table1[[#This Row],[Termékkör]]</f>
        <v>#VALUE!</v>
      </c>
      <c r="G9833" s="4" t="e">
        <f>Table1[[#This Row],[SzumElad]]</f>
        <v>#VALUE!</v>
      </c>
      <c r="H9833" s="7" t="e">
        <f>Table1[[#This Row],[Jut_%]]</f>
        <v>#VALUE!</v>
      </c>
      <c r="I9833" s="4" t="e">
        <f>Table1[[#This Row],[Jut]]</f>
        <v>#VALUE!</v>
      </c>
      <c r="J9833" s="4" t="e">
        <f>Table1[[#This Row],[Column1]]</f>
        <v>#VALUE!</v>
      </c>
    </row>
    <row r="9834" spans="1:10" hidden="1" x14ac:dyDescent="0.3">
      <c r="A9834" s="2" t="e">
        <f>Table1[[#This Row],[Befolyt]]</f>
        <v>#VALUE!</v>
      </c>
      <c r="B9834" t="e">
        <f>Table1[[#This Row],[ÜK]]</f>
        <v>#VALUE!</v>
      </c>
      <c r="C9834" s="3" t="e">
        <f>Table1[[#This Row],[Szla]]</f>
        <v>#VALUE!</v>
      </c>
      <c r="D9834" s="6" t="e">
        <f>Table1[[#This Row],[Kelt_hó]]</f>
        <v>#VALUE!</v>
      </c>
      <c r="E9834" t="e">
        <f>Table1[[#This Row],[Vevő]]</f>
        <v>#VALUE!</v>
      </c>
      <c r="F9834" t="e">
        <f>Table1[[#This Row],[Termékkör]]</f>
        <v>#VALUE!</v>
      </c>
      <c r="G9834" s="4" t="e">
        <f>Table1[[#This Row],[SzumElad]]</f>
        <v>#VALUE!</v>
      </c>
      <c r="H9834" s="7" t="e">
        <f>Table1[[#This Row],[Jut_%]]</f>
        <v>#VALUE!</v>
      </c>
      <c r="I9834" s="4" t="e">
        <f>Table1[[#This Row],[Jut]]</f>
        <v>#VALUE!</v>
      </c>
      <c r="J9834" s="4" t="e">
        <f>Table1[[#This Row],[Column1]]</f>
        <v>#VALUE!</v>
      </c>
    </row>
    <row r="9835" spans="1:10" hidden="1" x14ac:dyDescent="0.3">
      <c r="A9835" s="2" t="e">
        <f>Table1[[#This Row],[Befolyt]]</f>
        <v>#VALUE!</v>
      </c>
      <c r="B9835" t="e">
        <f>Table1[[#This Row],[ÜK]]</f>
        <v>#VALUE!</v>
      </c>
      <c r="C9835" s="3" t="e">
        <f>Table1[[#This Row],[Szla]]</f>
        <v>#VALUE!</v>
      </c>
      <c r="D9835" s="6" t="e">
        <f>Table1[[#This Row],[Kelt_hó]]</f>
        <v>#VALUE!</v>
      </c>
      <c r="E9835" t="e">
        <f>Table1[[#This Row],[Vevő]]</f>
        <v>#VALUE!</v>
      </c>
      <c r="F9835" t="e">
        <f>Table1[[#This Row],[Termékkör]]</f>
        <v>#VALUE!</v>
      </c>
      <c r="G9835" s="4" t="e">
        <f>Table1[[#This Row],[SzumElad]]</f>
        <v>#VALUE!</v>
      </c>
      <c r="H9835" s="7" t="e">
        <f>Table1[[#This Row],[Jut_%]]</f>
        <v>#VALUE!</v>
      </c>
      <c r="I9835" s="4" t="e">
        <f>Table1[[#This Row],[Jut]]</f>
        <v>#VALUE!</v>
      </c>
      <c r="J9835" s="4" t="e">
        <f>Table1[[#This Row],[Column1]]</f>
        <v>#VALUE!</v>
      </c>
    </row>
    <row r="9836" spans="1:10" hidden="1" x14ac:dyDescent="0.3">
      <c r="A9836" s="2" t="e">
        <f>Table1[[#This Row],[Befolyt]]</f>
        <v>#VALUE!</v>
      </c>
      <c r="B9836" t="e">
        <f>Table1[[#This Row],[ÜK]]</f>
        <v>#VALUE!</v>
      </c>
      <c r="C9836" s="3" t="e">
        <f>Table1[[#This Row],[Szla]]</f>
        <v>#VALUE!</v>
      </c>
      <c r="D9836" s="6" t="e">
        <f>Table1[[#This Row],[Kelt_hó]]</f>
        <v>#VALUE!</v>
      </c>
      <c r="E9836" t="e">
        <f>Table1[[#This Row],[Vevő]]</f>
        <v>#VALUE!</v>
      </c>
      <c r="F9836" t="e">
        <f>Table1[[#This Row],[Termékkör]]</f>
        <v>#VALUE!</v>
      </c>
      <c r="G9836" s="4" t="e">
        <f>Table1[[#This Row],[SzumElad]]</f>
        <v>#VALUE!</v>
      </c>
      <c r="H9836" s="7" t="e">
        <f>Table1[[#This Row],[Jut_%]]</f>
        <v>#VALUE!</v>
      </c>
      <c r="I9836" s="4" t="e">
        <f>Table1[[#This Row],[Jut]]</f>
        <v>#VALUE!</v>
      </c>
      <c r="J9836" s="4" t="e">
        <f>Table1[[#This Row],[Column1]]</f>
        <v>#VALUE!</v>
      </c>
    </row>
    <row r="9837" spans="1:10" hidden="1" x14ac:dyDescent="0.3">
      <c r="A9837" s="2" t="e">
        <f>Table1[[#This Row],[Befolyt]]</f>
        <v>#VALUE!</v>
      </c>
      <c r="B9837" t="e">
        <f>Table1[[#This Row],[ÜK]]</f>
        <v>#VALUE!</v>
      </c>
      <c r="C9837" s="3" t="e">
        <f>Table1[[#This Row],[Szla]]</f>
        <v>#VALUE!</v>
      </c>
      <c r="D9837" s="6" t="e">
        <f>Table1[[#This Row],[Kelt_hó]]</f>
        <v>#VALUE!</v>
      </c>
      <c r="E9837" t="e">
        <f>Table1[[#This Row],[Vevő]]</f>
        <v>#VALUE!</v>
      </c>
      <c r="F9837" t="e">
        <f>Table1[[#This Row],[Termékkör]]</f>
        <v>#VALUE!</v>
      </c>
      <c r="G9837" s="4" t="e">
        <f>Table1[[#This Row],[SzumElad]]</f>
        <v>#VALUE!</v>
      </c>
      <c r="H9837" s="7" t="e">
        <f>Table1[[#This Row],[Jut_%]]</f>
        <v>#VALUE!</v>
      </c>
      <c r="I9837" s="4" t="e">
        <f>Table1[[#This Row],[Jut]]</f>
        <v>#VALUE!</v>
      </c>
      <c r="J9837" s="4" t="e">
        <f>Table1[[#This Row],[Column1]]</f>
        <v>#VALUE!</v>
      </c>
    </row>
    <row r="9838" spans="1:10" hidden="1" x14ac:dyDescent="0.3">
      <c r="A9838" s="2" t="e">
        <f>Table1[[#This Row],[Befolyt]]</f>
        <v>#VALUE!</v>
      </c>
      <c r="B9838" t="e">
        <f>Table1[[#This Row],[ÜK]]</f>
        <v>#VALUE!</v>
      </c>
      <c r="C9838" s="3" t="e">
        <f>Table1[[#This Row],[Szla]]</f>
        <v>#VALUE!</v>
      </c>
      <c r="D9838" s="6" t="e">
        <f>Table1[[#This Row],[Kelt_hó]]</f>
        <v>#VALUE!</v>
      </c>
      <c r="E9838" t="e">
        <f>Table1[[#This Row],[Vevő]]</f>
        <v>#VALUE!</v>
      </c>
      <c r="F9838" t="e">
        <f>Table1[[#This Row],[Termékkör]]</f>
        <v>#VALUE!</v>
      </c>
      <c r="G9838" s="4" t="e">
        <f>Table1[[#This Row],[SzumElad]]</f>
        <v>#VALUE!</v>
      </c>
      <c r="H9838" s="7" t="e">
        <f>Table1[[#This Row],[Jut_%]]</f>
        <v>#VALUE!</v>
      </c>
      <c r="I9838" s="4" t="e">
        <f>Table1[[#This Row],[Jut]]</f>
        <v>#VALUE!</v>
      </c>
      <c r="J9838" s="4" t="e">
        <f>Table1[[#This Row],[Column1]]</f>
        <v>#VALUE!</v>
      </c>
    </row>
    <row r="9839" spans="1:10" hidden="1" x14ac:dyDescent="0.3">
      <c r="A9839" s="2" t="e">
        <f>Table1[[#This Row],[Befolyt]]</f>
        <v>#VALUE!</v>
      </c>
      <c r="B9839" t="e">
        <f>Table1[[#This Row],[ÜK]]</f>
        <v>#VALUE!</v>
      </c>
      <c r="C9839" s="3" t="e">
        <f>Table1[[#This Row],[Szla]]</f>
        <v>#VALUE!</v>
      </c>
      <c r="D9839" s="6" t="e">
        <f>Table1[[#This Row],[Kelt_hó]]</f>
        <v>#VALUE!</v>
      </c>
      <c r="E9839" t="e">
        <f>Table1[[#This Row],[Vevő]]</f>
        <v>#VALUE!</v>
      </c>
      <c r="F9839" t="e">
        <f>Table1[[#This Row],[Termékkör]]</f>
        <v>#VALUE!</v>
      </c>
      <c r="G9839" s="4" t="e">
        <f>Table1[[#This Row],[SzumElad]]</f>
        <v>#VALUE!</v>
      </c>
      <c r="H9839" s="7" t="e">
        <f>Table1[[#This Row],[Jut_%]]</f>
        <v>#VALUE!</v>
      </c>
      <c r="I9839" s="4" t="e">
        <f>Table1[[#This Row],[Jut]]</f>
        <v>#VALUE!</v>
      </c>
      <c r="J9839" s="4" t="e">
        <f>Table1[[#This Row],[Column1]]</f>
        <v>#VALUE!</v>
      </c>
    </row>
    <row r="9840" spans="1:10" hidden="1" x14ac:dyDescent="0.3">
      <c r="A9840" s="2" t="e">
        <f>Table1[[#This Row],[Befolyt]]</f>
        <v>#VALUE!</v>
      </c>
      <c r="B9840" t="e">
        <f>Table1[[#This Row],[ÜK]]</f>
        <v>#VALUE!</v>
      </c>
      <c r="C9840" s="3" t="e">
        <f>Table1[[#This Row],[Szla]]</f>
        <v>#VALUE!</v>
      </c>
      <c r="D9840" s="6" t="e">
        <f>Table1[[#This Row],[Kelt_hó]]</f>
        <v>#VALUE!</v>
      </c>
      <c r="E9840" t="e">
        <f>Table1[[#This Row],[Vevő]]</f>
        <v>#VALUE!</v>
      </c>
      <c r="F9840" t="e">
        <f>Table1[[#This Row],[Termékkör]]</f>
        <v>#VALUE!</v>
      </c>
      <c r="G9840" s="4" t="e">
        <f>Table1[[#This Row],[SzumElad]]</f>
        <v>#VALUE!</v>
      </c>
      <c r="H9840" s="7" t="e">
        <f>Table1[[#This Row],[Jut_%]]</f>
        <v>#VALUE!</v>
      </c>
      <c r="I9840" s="4" t="e">
        <f>Table1[[#This Row],[Jut]]</f>
        <v>#VALUE!</v>
      </c>
      <c r="J9840" s="4" t="e">
        <f>Table1[[#This Row],[Column1]]</f>
        <v>#VALUE!</v>
      </c>
    </row>
    <row r="9841" spans="1:10" hidden="1" x14ac:dyDescent="0.3">
      <c r="A9841" s="2" t="e">
        <f>Table1[[#This Row],[Befolyt]]</f>
        <v>#VALUE!</v>
      </c>
      <c r="B9841" t="e">
        <f>Table1[[#This Row],[ÜK]]</f>
        <v>#VALUE!</v>
      </c>
      <c r="C9841" s="3" t="e">
        <f>Table1[[#This Row],[Szla]]</f>
        <v>#VALUE!</v>
      </c>
      <c r="D9841" s="6" t="e">
        <f>Table1[[#This Row],[Kelt_hó]]</f>
        <v>#VALUE!</v>
      </c>
      <c r="E9841" t="e">
        <f>Table1[[#This Row],[Vevő]]</f>
        <v>#VALUE!</v>
      </c>
      <c r="F9841" t="e">
        <f>Table1[[#This Row],[Termékkör]]</f>
        <v>#VALUE!</v>
      </c>
      <c r="G9841" s="4" t="e">
        <f>Table1[[#This Row],[SzumElad]]</f>
        <v>#VALUE!</v>
      </c>
      <c r="H9841" s="7" t="e">
        <f>Table1[[#This Row],[Jut_%]]</f>
        <v>#VALUE!</v>
      </c>
      <c r="I9841" s="4" t="e">
        <f>Table1[[#This Row],[Jut]]</f>
        <v>#VALUE!</v>
      </c>
      <c r="J9841" s="4" t="e">
        <f>Table1[[#This Row],[Column1]]</f>
        <v>#VALUE!</v>
      </c>
    </row>
    <row r="9842" spans="1:10" hidden="1" x14ac:dyDescent="0.3">
      <c r="A9842" s="2" t="e">
        <f>Table1[[#This Row],[Befolyt]]</f>
        <v>#VALUE!</v>
      </c>
      <c r="B9842" t="e">
        <f>Table1[[#This Row],[ÜK]]</f>
        <v>#VALUE!</v>
      </c>
      <c r="C9842" s="3" t="e">
        <f>Table1[[#This Row],[Szla]]</f>
        <v>#VALUE!</v>
      </c>
      <c r="D9842" s="6" t="e">
        <f>Table1[[#This Row],[Kelt_hó]]</f>
        <v>#VALUE!</v>
      </c>
      <c r="E9842" t="e">
        <f>Table1[[#This Row],[Vevő]]</f>
        <v>#VALUE!</v>
      </c>
      <c r="F9842" t="e">
        <f>Table1[[#This Row],[Termékkör]]</f>
        <v>#VALUE!</v>
      </c>
      <c r="G9842" s="4" t="e">
        <f>Table1[[#This Row],[SzumElad]]</f>
        <v>#VALUE!</v>
      </c>
      <c r="H9842" s="7" t="e">
        <f>Table1[[#This Row],[Jut_%]]</f>
        <v>#VALUE!</v>
      </c>
      <c r="I9842" s="4" t="e">
        <f>Table1[[#This Row],[Jut]]</f>
        <v>#VALUE!</v>
      </c>
      <c r="J9842" s="4" t="e">
        <f>Table1[[#This Row],[Column1]]</f>
        <v>#VALUE!</v>
      </c>
    </row>
    <row r="9843" spans="1:10" hidden="1" x14ac:dyDescent="0.3">
      <c r="A9843" s="2" t="e">
        <f>Table1[[#This Row],[Befolyt]]</f>
        <v>#VALUE!</v>
      </c>
      <c r="B9843" t="e">
        <f>Table1[[#This Row],[ÜK]]</f>
        <v>#VALUE!</v>
      </c>
      <c r="C9843" s="3" t="e">
        <f>Table1[[#This Row],[Szla]]</f>
        <v>#VALUE!</v>
      </c>
      <c r="D9843" s="6" t="e">
        <f>Table1[[#This Row],[Kelt_hó]]</f>
        <v>#VALUE!</v>
      </c>
      <c r="E9843" t="e">
        <f>Table1[[#This Row],[Vevő]]</f>
        <v>#VALUE!</v>
      </c>
      <c r="F9843" t="e">
        <f>Table1[[#This Row],[Termékkör]]</f>
        <v>#VALUE!</v>
      </c>
      <c r="G9843" s="4" t="e">
        <f>Table1[[#This Row],[SzumElad]]</f>
        <v>#VALUE!</v>
      </c>
      <c r="H9843" s="7" t="e">
        <f>Table1[[#This Row],[Jut_%]]</f>
        <v>#VALUE!</v>
      </c>
      <c r="I9843" s="4" t="e">
        <f>Table1[[#This Row],[Jut]]</f>
        <v>#VALUE!</v>
      </c>
      <c r="J9843" s="4" t="e">
        <f>Table1[[#This Row],[Column1]]</f>
        <v>#VALUE!</v>
      </c>
    </row>
    <row r="9844" spans="1:10" hidden="1" x14ac:dyDescent="0.3">
      <c r="A9844" s="2" t="e">
        <f>Table1[[#This Row],[Befolyt]]</f>
        <v>#VALUE!</v>
      </c>
      <c r="B9844" t="e">
        <f>Table1[[#This Row],[ÜK]]</f>
        <v>#VALUE!</v>
      </c>
      <c r="C9844" s="3" t="e">
        <f>Table1[[#This Row],[Szla]]</f>
        <v>#VALUE!</v>
      </c>
      <c r="D9844" s="6" t="e">
        <f>Table1[[#This Row],[Kelt_hó]]</f>
        <v>#VALUE!</v>
      </c>
      <c r="E9844" t="e">
        <f>Table1[[#This Row],[Vevő]]</f>
        <v>#VALUE!</v>
      </c>
      <c r="F9844" t="e">
        <f>Table1[[#This Row],[Termékkör]]</f>
        <v>#VALUE!</v>
      </c>
      <c r="G9844" s="4" t="e">
        <f>Table1[[#This Row],[SzumElad]]</f>
        <v>#VALUE!</v>
      </c>
      <c r="H9844" s="7" t="e">
        <f>Table1[[#This Row],[Jut_%]]</f>
        <v>#VALUE!</v>
      </c>
      <c r="I9844" s="4" t="e">
        <f>Table1[[#This Row],[Jut]]</f>
        <v>#VALUE!</v>
      </c>
      <c r="J9844" s="4" t="e">
        <f>Table1[[#This Row],[Column1]]</f>
        <v>#VALUE!</v>
      </c>
    </row>
    <row r="9845" spans="1:10" hidden="1" x14ac:dyDescent="0.3">
      <c r="A9845" s="2" t="e">
        <f>Table1[[#This Row],[Befolyt]]</f>
        <v>#VALUE!</v>
      </c>
      <c r="B9845" t="e">
        <f>Table1[[#This Row],[ÜK]]</f>
        <v>#VALUE!</v>
      </c>
      <c r="C9845" s="3" t="e">
        <f>Table1[[#This Row],[Szla]]</f>
        <v>#VALUE!</v>
      </c>
      <c r="D9845" s="6" t="e">
        <f>Table1[[#This Row],[Kelt_hó]]</f>
        <v>#VALUE!</v>
      </c>
      <c r="E9845" t="e">
        <f>Table1[[#This Row],[Vevő]]</f>
        <v>#VALUE!</v>
      </c>
      <c r="F9845" t="e">
        <f>Table1[[#This Row],[Termékkör]]</f>
        <v>#VALUE!</v>
      </c>
      <c r="G9845" s="4" t="e">
        <f>Table1[[#This Row],[SzumElad]]</f>
        <v>#VALUE!</v>
      </c>
      <c r="H9845" s="7" t="e">
        <f>Table1[[#This Row],[Jut_%]]</f>
        <v>#VALUE!</v>
      </c>
      <c r="I9845" s="4" t="e">
        <f>Table1[[#This Row],[Jut]]</f>
        <v>#VALUE!</v>
      </c>
      <c r="J9845" s="4" t="e">
        <f>Table1[[#This Row],[Column1]]</f>
        <v>#VALUE!</v>
      </c>
    </row>
    <row r="9846" spans="1:10" hidden="1" x14ac:dyDescent="0.3">
      <c r="A9846" s="2" t="e">
        <f>Table1[[#This Row],[Befolyt]]</f>
        <v>#VALUE!</v>
      </c>
      <c r="B9846" t="e">
        <f>Table1[[#This Row],[ÜK]]</f>
        <v>#VALUE!</v>
      </c>
      <c r="C9846" s="3" t="e">
        <f>Table1[[#This Row],[Szla]]</f>
        <v>#VALUE!</v>
      </c>
      <c r="D9846" s="6" t="e">
        <f>Table1[[#This Row],[Kelt_hó]]</f>
        <v>#VALUE!</v>
      </c>
      <c r="E9846" t="e">
        <f>Table1[[#This Row],[Vevő]]</f>
        <v>#VALUE!</v>
      </c>
      <c r="F9846" t="e">
        <f>Table1[[#This Row],[Termékkör]]</f>
        <v>#VALUE!</v>
      </c>
      <c r="G9846" s="4" t="e">
        <f>Table1[[#This Row],[SzumElad]]</f>
        <v>#VALUE!</v>
      </c>
      <c r="H9846" s="7" t="e">
        <f>Table1[[#This Row],[Jut_%]]</f>
        <v>#VALUE!</v>
      </c>
      <c r="I9846" s="4" t="e">
        <f>Table1[[#This Row],[Jut]]</f>
        <v>#VALUE!</v>
      </c>
      <c r="J9846" s="4" t="e">
        <f>Table1[[#This Row],[Column1]]</f>
        <v>#VALUE!</v>
      </c>
    </row>
    <row r="9847" spans="1:10" hidden="1" x14ac:dyDescent="0.3">
      <c r="A9847" s="2" t="e">
        <f>Table1[[#This Row],[Befolyt]]</f>
        <v>#VALUE!</v>
      </c>
      <c r="B9847" t="e">
        <f>Table1[[#This Row],[ÜK]]</f>
        <v>#VALUE!</v>
      </c>
      <c r="C9847" s="3" t="e">
        <f>Table1[[#This Row],[Szla]]</f>
        <v>#VALUE!</v>
      </c>
      <c r="D9847" s="6" t="e">
        <f>Table1[[#This Row],[Kelt_hó]]</f>
        <v>#VALUE!</v>
      </c>
      <c r="E9847" t="e">
        <f>Table1[[#This Row],[Vevő]]</f>
        <v>#VALUE!</v>
      </c>
      <c r="F9847" t="e">
        <f>Table1[[#This Row],[Termékkör]]</f>
        <v>#VALUE!</v>
      </c>
      <c r="G9847" s="4" t="e">
        <f>Table1[[#This Row],[SzumElad]]</f>
        <v>#VALUE!</v>
      </c>
      <c r="H9847" s="7" t="e">
        <f>Table1[[#This Row],[Jut_%]]</f>
        <v>#VALUE!</v>
      </c>
      <c r="I9847" s="4" t="e">
        <f>Table1[[#This Row],[Jut]]</f>
        <v>#VALUE!</v>
      </c>
      <c r="J9847" s="4" t="e">
        <f>Table1[[#This Row],[Column1]]</f>
        <v>#VALUE!</v>
      </c>
    </row>
    <row r="9848" spans="1:10" hidden="1" x14ac:dyDescent="0.3">
      <c r="A9848" s="2" t="e">
        <f>Table1[[#This Row],[Befolyt]]</f>
        <v>#VALUE!</v>
      </c>
      <c r="B9848" t="e">
        <f>Table1[[#This Row],[ÜK]]</f>
        <v>#VALUE!</v>
      </c>
      <c r="C9848" s="3" t="e">
        <f>Table1[[#This Row],[Szla]]</f>
        <v>#VALUE!</v>
      </c>
      <c r="D9848" s="6" t="e">
        <f>Table1[[#This Row],[Kelt_hó]]</f>
        <v>#VALUE!</v>
      </c>
      <c r="E9848" t="e">
        <f>Table1[[#This Row],[Vevő]]</f>
        <v>#VALUE!</v>
      </c>
      <c r="F9848" t="e">
        <f>Table1[[#This Row],[Termékkör]]</f>
        <v>#VALUE!</v>
      </c>
      <c r="G9848" s="4" t="e">
        <f>Table1[[#This Row],[SzumElad]]</f>
        <v>#VALUE!</v>
      </c>
      <c r="H9848" s="7" t="e">
        <f>Table1[[#This Row],[Jut_%]]</f>
        <v>#VALUE!</v>
      </c>
      <c r="I9848" s="4" t="e">
        <f>Table1[[#This Row],[Jut]]</f>
        <v>#VALUE!</v>
      </c>
      <c r="J9848" s="4" t="e">
        <f>Table1[[#This Row],[Column1]]</f>
        <v>#VALUE!</v>
      </c>
    </row>
    <row r="9849" spans="1:10" hidden="1" x14ac:dyDescent="0.3">
      <c r="A9849" s="2" t="e">
        <f>Table1[[#This Row],[Befolyt]]</f>
        <v>#VALUE!</v>
      </c>
      <c r="B9849" t="e">
        <f>Table1[[#This Row],[ÜK]]</f>
        <v>#VALUE!</v>
      </c>
      <c r="C9849" s="3" t="e">
        <f>Table1[[#This Row],[Szla]]</f>
        <v>#VALUE!</v>
      </c>
      <c r="D9849" s="6" t="e">
        <f>Table1[[#This Row],[Kelt_hó]]</f>
        <v>#VALUE!</v>
      </c>
      <c r="E9849" t="e">
        <f>Table1[[#This Row],[Vevő]]</f>
        <v>#VALUE!</v>
      </c>
      <c r="F9849" t="e">
        <f>Table1[[#This Row],[Termékkör]]</f>
        <v>#VALUE!</v>
      </c>
      <c r="G9849" s="4" t="e">
        <f>Table1[[#This Row],[SzumElad]]</f>
        <v>#VALUE!</v>
      </c>
      <c r="H9849" s="7" t="e">
        <f>Table1[[#This Row],[Jut_%]]</f>
        <v>#VALUE!</v>
      </c>
      <c r="I9849" s="4" t="e">
        <f>Table1[[#This Row],[Jut]]</f>
        <v>#VALUE!</v>
      </c>
      <c r="J9849" s="4" t="e">
        <f>Table1[[#This Row],[Column1]]</f>
        <v>#VALUE!</v>
      </c>
    </row>
    <row r="9850" spans="1:10" hidden="1" x14ac:dyDescent="0.3">
      <c r="A9850" s="2" t="e">
        <f>Table1[[#This Row],[Befolyt]]</f>
        <v>#VALUE!</v>
      </c>
      <c r="B9850" t="e">
        <f>Table1[[#This Row],[ÜK]]</f>
        <v>#VALUE!</v>
      </c>
      <c r="C9850" s="3" t="e">
        <f>Table1[[#This Row],[Szla]]</f>
        <v>#VALUE!</v>
      </c>
      <c r="D9850" s="6" t="e">
        <f>Table1[[#This Row],[Kelt_hó]]</f>
        <v>#VALUE!</v>
      </c>
      <c r="E9850" t="e">
        <f>Table1[[#This Row],[Vevő]]</f>
        <v>#VALUE!</v>
      </c>
      <c r="F9850" t="e">
        <f>Table1[[#This Row],[Termékkör]]</f>
        <v>#VALUE!</v>
      </c>
      <c r="G9850" s="4" t="e">
        <f>Table1[[#This Row],[SzumElad]]</f>
        <v>#VALUE!</v>
      </c>
      <c r="H9850" s="7" t="e">
        <f>Table1[[#This Row],[Jut_%]]</f>
        <v>#VALUE!</v>
      </c>
      <c r="I9850" s="4" t="e">
        <f>Table1[[#This Row],[Jut]]</f>
        <v>#VALUE!</v>
      </c>
      <c r="J9850" s="4" t="e">
        <f>Table1[[#This Row],[Column1]]</f>
        <v>#VALUE!</v>
      </c>
    </row>
    <row r="9851" spans="1:10" hidden="1" x14ac:dyDescent="0.3">
      <c r="A9851" s="2" t="e">
        <f>Table1[[#This Row],[Befolyt]]</f>
        <v>#VALUE!</v>
      </c>
      <c r="B9851" t="e">
        <f>Table1[[#This Row],[ÜK]]</f>
        <v>#VALUE!</v>
      </c>
      <c r="C9851" s="3" t="e">
        <f>Table1[[#This Row],[Szla]]</f>
        <v>#VALUE!</v>
      </c>
      <c r="D9851" s="6" t="e">
        <f>Table1[[#This Row],[Kelt_hó]]</f>
        <v>#VALUE!</v>
      </c>
      <c r="E9851" t="e">
        <f>Table1[[#This Row],[Vevő]]</f>
        <v>#VALUE!</v>
      </c>
      <c r="F9851" t="e">
        <f>Table1[[#This Row],[Termékkör]]</f>
        <v>#VALUE!</v>
      </c>
      <c r="G9851" s="4" t="e">
        <f>Table1[[#This Row],[SzumElad]]</f>
        <v>#VALUE!</v>
      </c>
      <c r="H9851" s="7" t="e">
        <f>Table1[[#This Row],[Jut_%]]</f>
        <v>#VALUE!</v>
      </c>
      <c r="I9851" s="4" t="e">
        <f>Table1[[#This Row],[Jut]]</f>
        <v>#VALUE!</v>
      </c>
      <c r="J9851" s="4" t="e">
        <f>Table1[[#This Row],[Column1]]</f>
        <v>#VALUE!</v>
      </c>
    </row>
    <row r="9852" spans="1:10" hidden="1" x14ac:dyDescent="0.3">
      <c r="A9852" s="2" t="e">
        <f>Table1[[#This Row],[Befolyt]]</f>
        <v>#VALUE!</v>
      </c>
      <c r="B9852" t="e">
        <f>Table1[[#This Row],[ÜK]]</f>
        <v>#VALUE!</v>
      </c>
      <c r="C9852" s="3" t="e">
        <f>Table1[[#This Row],[Szla]]</f>
        <v>#VALUE!</v>
      </c>
      <c r="D9852" s="6" t="e">
        <f>Table1[[#This Row],[Kelt_hó]]</f>
        <v>#VALUE!</v>
      </c>
      <c r="E9852" t="e">
        <f>Table1[[#This Row],[Vevő]]</f>
        <v>#VALUE!</v>
      </c>
      <c r="F9852" t="e">
        <f>Table1[[#This Row],[Termékkör]]</f>
        <v>#VALUE!</v>
      </c>
      <c r="G9852" s="4" t="e">
        <f>Table1[[#This Row],[SzumElad]]</f>
        <v>#VALUE!</v>
      </c>
      <c r="H9852" s="7" t="e">
        <f>Table1[[#This Row],[Jut_%]]</f>
        <v>#VALUE!</v>
      </c>
      <c r="I9852" s="4" t="e">
        <f>Table1[[#This Row],[Jut]]</f>
        <v>#VALUE!</v>
      </c>
      <c r="J9852" s="4" t="e">
        <f>Table1[[#This Row],[Column1]]</f>
        <v>#VALUE!</v>
      </c>
    </row>
    <row r="9853" spans="1:10" hidden="1" x14ac:dyDescent="0.3">
      <c r="A9853" s="2" t="e">
        <f>Table1[[#This Row],[Befolyt]]</f>
        <v>#VALUE!</v>
      </c>
      <c r="B9853" t="e">
        <f>Table1[[#This Row],[ÜK]]</f>
        <v>#VALUE!</v>
      </c>
      <c r="C9853" s="3" t="e">
        <f>Table1[[#This Row],[Szla]]</f>
        <v>#VALUE!</v>
      </c>
      <c r="D9853" s="6" t="e">
        <f>Table1[[#This Row],[Kelt_hó]]</f>
        <v>#VALUE!</v>
      </c>
      <c r="E9853" t="e">
        <f>Table1[[#This Row],[Vevő]]</f>
        <v>#VALUE!</v>
      </c>
      <c r="F9853" t="e">
        <f>Table1[[#This Row],[Termékkör]]</f>
        <v>#VALUE!</v>
      </c>
      <c r="G9853" s="4" t="e">
        <f>Table1[[#This Row],[SzumElad]]</f>
        <v>#VALUE!</v>
      </c>
      <c r="H9853" s="7" t="e">
        <f>Table1[[#This Row],[Jut_%]]</f>
        <v>#VALUE!</v>
      </c>
      <c r="I9853" s="4" t="e">
        <f>Table1[[#This Row],[Jut]]</f>
        <v>#VALUE!</v>
      </c>
      <c r="J9853" s="4" t="e">
        <f>Table1[[#This Row],[Column1]]</f>
        <v>#VALUE!</v>
      </c>
    </row>
    <row r="9854" spans="1:10" hidden="1" x14ac:dyDescent="0.3">
      <c r="A9854" s="2" t="e">
        <f>Table1[[#This Row],[Befolyt]]</f>
        <v>#VALUE!</v>
      </c>
      <c r="B9854" t="e">
        <f>Table1[[#This Row],[ÜK]]</f>
        <v>#VALUE!</v>
      </c>
      <c r="C9854" s="3" t="e">
        <f>Table1[[#This Row],[Szla]]</f>
        <v>#VALUE!</v>
      </c>
      <c r="D9854" s="6" t="e">
        <f>Table1[[#This Row],[Kelt_hó]]</f>
        <v>#VALUE!</v>
      </c>
      <c r="E9854" t="e">
        <f>Table1[[#This Row],[Vevő]]</f>
        <v>#VALUE!</v>
      </c>
      <c r="F9854" t="e">
        <f>Table1[[#This Row],[Termékkör]]</f>
        <v>#VALUE!</v>
      </c>
      <c r="G9854" s="4" t="e">
        <f>Table1[[#This Row],[SzumElad]]</f>
        <v>#VALUE!</v>
      </c>
      <c r="H9854" s="7" t="e">
        <f>Table1[[#This Row],[Jut_%]]</f>
        <v>#VALUE!</v>
      </c>
      <c r="I9854" s="4" t="e">
        <f>Table1[[#This Row],[Jut]]</f>
        <v>#VALUE!</v>
      </c>
      <c r="J9854" s="4" t="e">
        <f>Table1[[#This Row],[Column1]]</f>
        <v>#VALUE!</v>
      </c>
    </row>
    <row r="9855" spans="1:10" hidden="1" x14ac:dyDescent="0.3">
      <c r="A9855" s="2" t="e">
        <f>Table1[[#This Row],[Befolyt]]</f>
        <v>#VALUE!</v>
      </c>
      <c r="B9855" t="e">
        <f>Table1[[#This Row],[ÜK]]</f>
        <v>#VALUE!</v>
      </c>
      <c r="C9855" s="3" t="e">
        <f>Table1[[#This Row],[Szla]]</f>
        <v>#VALUE!</v>
      </c>
      <c r="D9855" s="6" t="e">
        <f>Table1[[#This Row],[Kelt_hó]]</f>
        <v>#VALUE!</v>
      </c>
      <c r="E9855" t="e">
        <f>Table1[[#This Row],[Vevő]]</f>
        <v>#VALUE!</v>
      </c>
      <c r="F9855" t="e">
        <f>Table1[[#This Row],[Termékkör]]</f>
        <v>#VALUE!</v>
      </c>
      <c r="G9855" s="4" t="e">
        <f>Table1[[#This Row],[SzumElad]]</f>
        <v>#VALUE!</v>
      </c>
      <c r="H9855" s="7" t="e">
        <f>Table1[[#This Row],[Jut_%]]</f>
        <v>#VALUE!</v>
      </c>
      <c r="I9855" s="4" t="e">
        <f>Table1[[#This Row],[Jut]]</f>
        <v>#VALUE!</v>
      </c>
      <c r="J9855" s="4" t="e">
        <f>Table1[[#This Row],[Column1]]</f>
        <v>#VALUE!</v>
      </c>
    </row>
    <row r="9856" spans="1:10" hidden="1" x14ac:dyDescent="0.3">
      <c r="A9856" s="2" t="e">
        <f>Table1[[#This Row],[Befolyt]]</f>
        <v>#VALUE!</v>
      </c>
      <c r="B9856" t="e">
        <f>Table1[[#This Row],[ÜK]]</f>
        <v>#VALUE!</v>
      </c>
      <c r="C9856" s="3" t="e">
        <f>Table1[[#This Row],[Szla]]</f>
        <v>#VALUE!</v>
      </c>
      <c r="D9856" s="6" t="e">
        <f>Table1[[#This Row],[Kelt_hó]]</f>
        <v>#VALUE!</v>
      </c>
      <c r="E9856" t="e">
        <f>Table1[[#This Row],[Vevő]]</f>
        <v>#VALUE!</v>
      </c>
      <c r="F9856" t="e">
        <f>Table1[[#This Row],[Termékkör]]</f>
        <v>#VALUE!</v>
      </c>
      <c r="G9856" s="4" t="e">
        <f>Table1[[#This Row],[SzumElad]]</f>
        <v>#VALUE!</v>
      </c>
      <c r="H9856" s="7" t="e">
        <f>Table1[[#This Row],[Jut_%]]</f>
        <v>#VALUE!</v>
      </c>
      <c r="I9856" s="4" t="e">
        <f>Table1[[#This Row],[Jut]]</f>
        <v>#VALUE!</v>
      </c>
      <c r="J9856" s="4" t="e">
        <f>Table1[[#This Row],[Column1]]</f>
        <v>#VALUE!</v>
      </c>
    </row>
    <row r="9857" spans="1:10" hidden="1" x14ac:dyDescent="0.3">
      <c r="A9857" s="2" t="e">
        <f>Table1[[#This Row],[Befolyt]]</f>
        <v>#VALUE!</v>
      </c>
      <c r="B9857" t="e">
        <f>Table1[[#This Row],[ÜK]]</f>
        <v>#VALUE!</v>
      </c>
      <c r="C9857" s="3" t="e">
        <f>Table1[[#This Row],[Szla]]</f>
        <v>#VALUE!</v>
      </c>
      <c r="D9857" s="6" t="e">
        <f>Table1[[#This Row],[Kelt_hó]]</f>
        <v>#VALUE!</v>
      </c>
      <c r="E9857" t="e">
        <f>Table1[[#This Row],[Vevő]]</f>
        <v>#VALUE!</v>
      </c>
      <c r="F9857" t="e">
        <f>Table1[[#This Row],[Termékkör]]</f>
        <v>#VALUE!</v>
      </c>
      <c r="G9857" s="4" t="e">
        <f>Table1[[#This Row],[SzumElad]]</f>
        <v>#VALUE!</v>
      </c>
      <c r="H9857" s="7" t="e">
        <f>Table1[[#This Row],[Jut_%]]</f>
        <v>#VALUE!</v>
      </c>
      <c r="I9857" s="4" t="e">
        <f>Table1[[#This Row],[Jut]]</f>
        <v>#VALUE!</v>
      </c>
      <c r="J9857" s="4" t="e">
        <f>Table1[[#This Row],[Column1]]</f>
        <v>#VALUE!</v>
      </c>
    </row>
    <row r="9858" spans="1:10" hidden="1" x14ac:dyDescent="0.3">
      <c r="A9858" s="2" t="e">
        <f>Table1[[#This Row],[Befolyt]]</f>
        <v>#VALUE!</v>
      </c>
      <c r="B9858" t="e">
        <f>Table1[[#This Row],[ÜK]]</f>
        <v>#VALUE!</v>
      </c>
      <c r="C9858" s="3" t="e">
        <f>Table1[[#This Row],[Szla]]</f>
        <v>#VALUE!</v>
      </c>
      <c r="D9858" s="6" t="e">
        <f>Table1[[#This Row],[Kelt_hó]]</f>
        <v>#VALUE!</v>
      </c>
      <c r="E9858" t="e">
        <f>Table1[[#This Row],[Vevő]]</f>
        <v>#VALUE!</v>
      </c>
      <c r="F9858" t="e">
        <f>Table1[[#This Row],[Termékkör]]</f>
        <v>#VALUE!</v>
      </c>
      <c r="G9858" s="4" t="e">
        <f>Table1[[#This Row],[SzumElad]]</f>
        <v>#VALUE!</v>
      </c>
      <c r="H9858" s="7" t="e">
        <f>Table1[[#This Row],[Jut_%]]</f>
        <v>#VALUE!</v>
      </c>
      <c r="I9858" s="4" t="e">
        <f>Table1[[#This Row],[Jut]]</f>
        <v>#VALUE!</v>
      </c>
      <c r="J9858" s="4" t="e">
        <f>Table1[[#This Row],[Column1]]</f>
        <v>#VALUE!</v>
      </c>
    </row>
    <row r="9859" spans="1:10" hidden="1" x14ac:dyDescent="0.3">
      <c r="A9859" s="2" t="e">
        <f>Table1[[#This Row],[Befolyt]]</f>
        <v>#VALUE!</v>
      </c>
      <c r="B9859" t="e">
        <f>Table1[[#This Row],[ÜK]]</f>
        <v>#VALUE!</v>
      </c>
      <c r="C9859" s="3" t="e">
        <f>Table1[[#This Row],[Szla]]</f>
        <v>#VALUE!</v>
      </c>
      <c r="D9859" s="6" t="e">
        <f>Table1[[#This Row],[Kelt_hó]]</f>
        <v>#VALUE!</v>
      </c>
      <c r="E9859" t="e">
        <f>Table1[[#This Row],[Vevő]]</f>
        <v>#VALUE!</v>
      </c>
      <c r="F9859" t="e">
        <f>Table1[[#This Row],[Termékkör]]</f>
        <v>#VALUE!</v>
      </c>
      <c r="G9859" s="4" t="e">
        <f>Table1[[#This Row],[SzumElad]]</f>
        <v>#VALUE!</v>
      </c>
      <c r="H9859" s="7" t="e">
        <f>Table1[[#This Row],[Jut_%]]</f>
        <v>#VALUE!</v>
      </c>
      <c r="I9859" s="4" t="e">
        <f>Table1[[#This Row],[Jut]]</f>
        <v>#VALUE!</v>
      </c>
      <c r="J9859" s="4" t="e">
        <f>Table1[[#This Row],[Column1]]</f>
        <v>#VALUE!</v>
      </c>
    </row>
    <row r="9860" spans="1:10" hidden="1" x14ac:dyDescent="0.3">
      <c r="A9860" s="2" t="e">
        <f>Table1[[#This Row],[Befolyt]]</f>
        <v>#VALUE!</v>
      </c>
      <c r="B9860" t="e">
        <f>Table1[[#This Row],[ÜK]]</f>
        <v>#VALUE!</v>
      </c>
      <c r="C9860" s="3" t="e">
        <f>Table1[[#This Row],[Szla]]</f>
        <v>#VALUE!</v>
      </c>
      <c r="D9860" s="6" t="e">
        <f>Table1[[#This Row],[Kelt_hó]]</f>
        <v>#VALUE!</v>
      </c>
      <c r="E9860" t="e">
        <f>Table1[[#This Row],[Vevő]]</f>
        <v>#VALUE!</v>
      </c>
      <c r="F9860" t="e">
        <f>Table1[[#This Row],[Termékkör]]</f>
        <v>#VALUE!</v>
      </c>
      <c r="G9860" s="4" t="e">
        <f>Table1[[#This Row],[SzumElad]]</f>
        <v>#VALUE!</v>
      </c>
      <c r="H9860" s="7" t="e">
        <f>Table1[[#This Row],[Jut_%]]</f>
        <v>#VALUE!</v>
      </c>
      <c r="I9860" s="4" t="e">
        <f>Table1[[#This Row],[Jut]]</f>
        <v>#VALUE!</v>
      </c>
      <c r="J9860" s="4" t="e">
        <f>Table1[[#This Row],[Column1]]</f>
        <v>#VALUE!</v>
      </c>
    </row>
    <row r="9861" spans="1:10" hidden="1" x14ac:dyDescent="0.3">
      <c r="A9861" s="2" t="e">
        <f>Table1[[#This Row],[Befolyt]]</f>
        <v>#VALUE!</v>
      </c>
      <c r="B9861" t="e">
        <f>Table1[[#This Row],[ÜK]]</f>
        <v>#VALUE!</v>
      </c>
      <c r="C9861" s="3" t="e">
        <f>Table1[[#This Row],[Szla]]</f>
        <v>#VALUE!</v>
      </c>
      <c r="D9861" s="6" t="e">
        <f>Table1[[#This Row],[Kelt_hó]]</f>
        <v>#VALUE!</v>
      </c>
      <c r="E9861" t="e">
        <f>Table1[[#This Row],[Vevő]]</f>
        <v>#VALUE!</v>
      </c>
      <c r="F9861" t="e">
        <f>Table1[[#This Row],[Termékkör]]</f>
        <v>#VALUE!</v>
      </c>
      <c r="G9861" s="4" t="e">
        <f>Table1[[#This Row],[SzumElad]]</f>
        <v>#VALUE!</v>
      </c>
      <c r="H9861" s="7" t="e">
        <f>Table1[[#This Row],[Jut_%]]</f>
        <v>#VALUE!</v>
      </c>
      <c r="I9861" s="4" t="e">
        <f>Table1[[#This Row],[Jut]]</f>
        <v>#VALUE!</v>
      </c>
      <c r="J9861" s="4" t="e">
        <f>Table1[[#This Row],[Column1]]</f>
        <v>#VALUE!</v>
      </c>
    </row>
    <row r="9862" spans="1:10" hidden="1" x14ac:dyDescent="0.3">
      <c r="A9862" s="2" t="e">
        <f>Table1[[#This Row],[Befolyt]]</f>
        <v>#VALUE!</v>
      </c>
      <c r="B9862" t="e">
        <f>Table1[[#This Row],[ÜK]]</f>
        <v>#VALUE!</v>
      </c>
      <c r="C9862" s="3" t="e">
        <f>Table1[[#This Row],[Szla]]</f>
        <v>#VALUE!</v>
      </c>
      <c r="D9862" s="6" t="e">
        <f>Table1[[#This Row],[Kelt_hó]]</f>
        <v>#VALUE!</v>
      </c>
      <c r="E9862" t="e">
        <f>Table1[[#This Row],[Vevő]]</f>
        <v>#VALUE!</v>
      </c>
      <c r="F9862" t="e">
        <f>Table1[[#This Row],[Termékkör]]</f>
        <v>#VALUE!</v>
      </c>
      <c r="G9862" s="4" t="e">
        <f>Table1[[#This Row],[SzumElad]]</f>
        <v>#VALUE!</v>
      </c>
      <c r="H9862" s="7" t="e">
        <f>Table1[[#This Row],[Jut_%]]</f>
        <v>#VALUE!</v>
      </c>
      <c r="I9862" s="4" t="e">
        <f>Table1[[#This Row],[Jut]]</f>
        <v>#VALUE!</v>
      </c>
      <c r="J9862" s="4" t="e">
        <f>Table1[[#This Row],[Column1]]</f>
        <v>#VALUE!</v>
      </c>
    </row>
    <row r="9863" spans="1:10" hidden="1" x14ac:dyDescent="0.3">
      <c r="A9863" s="2" t="e">
        <f>Table1[[#This Row],[Befolyt]]</f>
        <v>#VALUE!</v>
      </c>
      <c r="B9863" t="e">
        <f>Table1[[#This Row],[ÜK]]</f>
        <v>#VALUE!</v>
      </c>
      <c r="C9863" s="3" t="e">
        <f>Table1[[#This Row],[Szla]]</f>
        <v>#VALUE!</v>
      </c>
      <c r="D9863" s="6" t="e">
        <f>Table1[[#This Row],[Kelt_hó]]</f>
        <v>#VALUE!</v>
      </c>
      <c r="E9863" t="e">
        <f>Table1[[#This Row],[Vevő]]</f>
        <v>#VALUE!</v>
      </c>
      <c r="F9863" t="e">
        <f>Table1[[#This Row],[Termékkör]]</f>
        <v>#VALUE!</v>
      </c>
      <c r="G9863" s="4" t="e">
        <f>Table1[[#This Row],[SzumElad]]</f>
        <v>#VALUE!</v>
      </c>
      <c r="H9863" s="7" t="e">
        <f>Table1[[#This Row],[Jut_%]]</f>
        <v>#VALUE!</v>
      </c>
      <c r="I9863" s="4" t="e">
        <f>Table1[[#This Row],[Jut]]</f>
        <v>#VALUE!</v>
      </c>
      <c r="J9863" s="4" t="e">
        <f>Table1[[#This Row],[Column1]]</f>
        <v>#VALUE!</v>
      </c>
    </row>
    <row r="9864" spans="1:10" hidden="1" x14ac:dyDescent="0.3">
      <c r="A9864" s="2" t="e">
        <f>Table1[[#This Row],[Befolyt]]</f>
        <v>#VALUE!</v>
      </c>
      <c r="B9864" t="e">
        <f>Table1[[#This Row],[ÜK]]</f>
        <v>#VALUE!</v>
      </c>
      <c r="C9864" s="3" t="e">
        <f>Table1[[#This Row],[Szla]]</f>
        <v>#VALUE!</v>
      </c>
      <c r="D9864" s="6" t="e">
        <f>Table1[[#This Row],[Kelt_hó]]</f>
        <v>#VALUE!</v>
      </c>
      <c r="E9864" t="e">
        <f>Table1[[#This Row],[Vevő]]</f>
        <v>#VALUE!</v>
      </c>
      <c r="F9864" t="e">
        <f>Table1[[#This Row],[Termékkör]]</f>
        <v>#VALUE!</v>
      </c>
      <c r="G9864" s="4" t="e">
        <f>Table1[[#This Row],[SzumElad]]</f>
        <v>#VALUE!</v>
      </c>
      <c r="H9864" s="7" t="e">
        <f>Table1[[#This Row],[Jut_%]]</f>
        <v>#VALUE!</v>
      </c>
      <c r="I9864" s="4" t="e">
        <f>Table1[[#This Row],[Jut]]</f>
        <v>#VALUE!</v>
      </c>
      <c r="J9864" s="4" t="e">
        <f>Table1[[#This Row],[Column1]]</f>
        <v>#VALUE!</v>
      </c>
    </row>
    <row r="9865" spans="1:10" hidden="1" x14ac:dyDescent="0.3">
      <c r="A9865" s="2" t="e">
        <f>Table1[[#This Row],[Befolyt]]</f>
        <v>#VALUE!</v>
      </c>
      <c r="B9865" t="e">
        <f>Table1[[#This Row],[ÜK]]</f>
        <v>#VALUE!</v>
      </c>
      <c r="C9865" s="3" t="e">
        <f>Table1[[#This Row],[Szla]]</f>
        <v>#VALUE!</v>
      </c>
      <c r="D9865" s="6" t="e">
        <f>Table1[[#This Row],[Kelt_hó]]</f>
        <v>#VALUE!</v>
      </c>
      <c r="E9865" t="e">
        <f>Table1[[#This Row],[Vevő]]</f>
        <v>#VALUE!</v>
      </c>
      <c r="F9865" t="e">
        <f>Table1[[#This Row],[Termékkör]]</f>
        <v>#VALUE!</v>
      </c>
      <c r="G9865" s="4" t="e">
        <f>Table1[[#This Row],[SzumElad]]</f>
        <v>#VALUE!</v>
      </c>
      <c r="H9865" s="7" t="e">
        <f>Table1[[#This Row],[Jut_%]]</f>
        <v>#VALUE!</v>
      </c>
      <c r="I9865" s="4" t="e">
        <f>Table1[[#This Row],[Jut]]</f>
        <v>#VALUE!</v>
      </c>
      <c r="J9865" s="4" t="e">
        <f>Table1[[#This Row],[Column1]]</f>
        <v>#VALUE!</v>
      </c>
    </row>
    <row r="9866" spans="1:10" hidden="1" x14ac:dyDescent="0.3">
      <c r="A9866" s="2" t="e">
        <f>Table1[[#This Row],[Befolyt]]</f>
        <v>#VALUE!</v>
      </c>
      <c r="B9866" t="e">
        <f>Table1[[#This Row],[ÜK]]</f>
        <v>#VALUE!</v>
      </c>
      <c r="C9866" s="3" t="e">
        <f>Table1[[#This Row],[Szla]]</f>
        <v>#VALUE!</v>
      </c>
      <c r="D9866" s="6" t="e">
        <f>Table1[[#This Row],[Kelt_hó]]</f>
        <v>#VALUE!</v>
      </c>
      <c r="E9866" t="e">
        <f>Table1[[#This Row],[Vevő]]</f>
        <v>#VALUE!</v>
      </c>
      <c r="F9866" t="e">
        <f>Table1[[#This Row],[Termékkör]]</f>
        <v>#VALUE!</v>
      </c>
      <c r="G9866" s="4" t="e">
        <f>Table1[[#This Row],[SzumElad]]</f>
        <v>#VALUE!</v>
      </c>
      <c r="H9866" s="7" t="e">
        <f>Table1[[#This Row],[Jut_%]]</f>
        <v>#VALUE!</v>
      </c>
      <c r="I9866" s="4" t="e">
        <f>Table1[[#This Row],[Jut]]</f>
        <v>#VALUE!</v>
      </c>
      <c r="J9866" s="4" t="e">
        <f>Table1[[#This Row],[Column1]]</f>
        <v>#VALUE!</v>
      </c>
    </row>
    <row r="9867" spans="1:10" hidden="1" x14ac:dyDescent="0.3">
      <c r="A9867" s="2" t="e">
        <f>Table1[[#This Row],[Befolyt]]</f>
        <v>#VALUE!</v>
      </c>
      <c r="B9867" t="e">
        <f>Table1[[#This Row],[ÜK]]</f>
        <v>#VALUE!</v>
      </c>
      <c r="C9867" s="3" t="e">
        <f>Table1[[#This Row],[Szla]]</f>
        <v>#VALUE!</v>
      </c>
      <c r="D9867" s="6" t="e">
        <f>Table1[[#This Row],[Kelt_hó]]</f>
        <v>#VALUE!</v>
      </c>
      <c r="E9867" t="e">
        <f>Table1[[#This Row],[Vevő]]</f>
        <v>#VALUE!</v>
      </c>
      <c r="F9867" t="e">
        <f>Table1[[#This Row],[Termékkör]]</f>
        <v>#VALUE!</v>
      </c>
      <c r="G9867" s="4" t="e">
        <f>Table1[[#This Row],[SzumElad]]</f>
        <v>#VALUE!</v>
      </c>
      <c r="H9867" s="7" t="e">
        <f>Table1[[#This Row],[Jut_%]]</f>
        <v>#VALUE!</v>
      </c>
      <c r="I9867" s="4" t="e">
        <f>Table1[[#This Row],[Jut]]</f>
        <v>#VALUE!</v>
      </c>
      <c r="J9867" s="4" t="e">
        <f>Table1[[#This Row],[Column1]]</f>
        <v>#VALUE!</v>
      </c>
    </row>
    <row r="9868" spans="1:10" hidden="1" x14ac:dyDescent="0.3">
      <c r="A9868" s="2" t="e">
        <f>Table1[[#This Row],[Befolyt]]</f>
        <v>#VALUE!</v>
      </c>
      <c r="B9868" t="e">
        <f>Table1[[#This Row],[ÜK]]</f>
        <v>#VALUE!</v>
      </c>
      <c r="C9868" s="3" t="e">
        <f>Table1[[#This Row],[Szla]]</f>
        <v>#VALUE!</v>
      </c>
      <c r="D9868" s="6" t="e">
        <f>Table1[[#This Row],[Kelt_hó]]</f>
        <v>#VALUE!</v>
      </c>
      <c r="E9868" t="e">
        <f>Table1[[#This Row],[Vevő]]</f>
        <v>#VALUE!</v>
      </c>
      <c r="F9868" t="e">
        <f>Table1[[#This Row],[Termékkör]]</f>
        <v>#VALUE!</v>
      </c>
      <c r="G9868" s="4" t="e">
        <f>Table1[[#This Row],[SzumElad]]</f>
        <v>#VALUE!</v>
      </c>
      <c r="H9868" s="7" t="e">
        <f>Table1[[#This Row],[Jut_%]]</f>
        <v>#VALUE!</v>
      </c>
      <c r="I9868" s="4" t="e">
        <f>Table1[[#This Row],[Jut]]</f>
        <v>#VALUE!</v>
      </c>
      <c r="J9868" s="4" t="e">
        <f>Table1[[#This Row],[Column1]]</f>
        <v>#VALUE!</v>
      </c>
    </row>
    <row r="9869" spans="1:10" hidden="1" x14ac:dyDescent="0.3">
      <c r="A9869" s="2" t="e">
        <f>Table1[[#This Row],[Befolyt]]</f>
        <v>#VALUE!</v>
      </c>
      <c r="B9869" t="e">
        <f>Table1[[#This Row],[ÜK]]</f>
        <v>#VALUE!</v>
      </c>
      <c r="C9869" s="3" t="e">
        <f>Table1[[#This Row],[Szla]]</f>
        <v>#VALUE!</v>
      </c>
      <c r="D9869" s="6" t="e">
        <f>Table1[[#This Row],[Kelt_hó]]</f>
        <v>#VALUE!</v>
      </c>
      <c r="E9869" t="e">
        <f>Table1[[#This Row],[Vevő]]</f>
        <v>#VALUE!</v>
      </c>
      <c r="F9869" t="e">
        <f>Table1[[#This Row],[Termékkör]]</f>
        <v>#VALUE!</v>
      </c>
      <c r="G9869" s="4" t="e">
        <f>Table1[[#This Row],[SzumElad]]</f>
        <v>#VALUE!</v>
      </c>
      <c r="H9869" s="7" t="e">
        <f>Table1[[#This Row],[Jut_%]]</f>
        <v>#VALUE!</v>
      </c>
      <c r="I9869" s="4" t="e">
        <f>Table1[[#This Row],[Jut]]</f>
        <v>#VALUE!</v>
      </c>
      <c r="J9869" s="4" t="e">
        <f>Table1[[#This Row],[Column1]]</f>
        <v>#VALUE!</v>
      </c>
    </row>
    <row r="9870" spans="1:10" hidden="1" x14ac:dyDescent="0.3">
      <c r="A9870" s="2" t="e">
        <f>Table1[[#This Row],[Befolyt]]</f>
        <v>#VALUE!</v>
      </c>
      <c r="B9870" t="e">
        <f>Table1[[#This Row],[ÜK]]</f>
        <v>#VALUE!</v>
      </c>
      <c r="C9870" s="3" t="e">
        <f>Table1[[#This Row],[Szla]]</f>
        <v>#VALUE!</v>
      </c>
      <c r="D9870" s="6" t="e">
        <f>Table1[[#This Row],[Kelt_hó]]</f>
        <v>#VALUE!</v>
      </c>
      <c r="E9870" t="e">
        <f>Table1[[#This Row],[Vevő]]</f>
        <v>#VALUE!</v>
      </c>
      <c r="F9870" t="e">
        <f>Table1[[#This Row],[Termékkör]]</f>
        <v>#VALUE!</v>
      </c>
      <c r="G9870" s="4" t="e">
        <f>Table1[[#This Row],[SzumElad]]</f>
        <v>#VALUE!</v>
      </c>
      <c r="H9870" s="7" t="e">
        <f>Table1[[#This Row],[Jut_%]]</f>
        <v>#VALUE!</v>
      </c>
      <c r="I9870" s="4" t="e">
        <f>Table1[[#This Row],[Jut]]</f>
        <v>#VALUE!</v>
      </c>
      <c r="J9870" s="4" t="e">
        <f>Table1[[#This Row],[Column1]]</f>
        <v>#VALUE!</v>
      </c>
    </row>
    <row r="9871" spans="1:10" hidden="1" x14ac:dyDescent="0.3">
      <c r="A9871" s="2" t="e">
        <f>Table1[[#This Row],[Befolyt]]</f>
        <v>#VALUE!</v>
      </c>
      <c r="B9871" t="e">
        <f>Table1[[#This Row],[ÜK]]</f>
        <v>#VALUE!</v>
      </c>
      <c r="C9871" s="3" t="e">
        <f>Table1[[#This Row],[Szla]]</f>
        <v>#VALUE!</v>
      </c>
      <c r="D9871" s="6" t="e">
        <f>Table1[[#This Row],[Kelt_hó]]</f>
        <v>#VALUE!</v>
      </c>
      <c r="E9871" t="e">
        <f>Table1[[#This Row],[Vevő]]</f>
        <v>#VALUE!</v>
      </c>
      <c r="F9871" t="e">
        <f>Table1[[#This Row],[Termékkör]]</f>
        <v>#VALUE!</v>
      </c>
      <c r="G9871" s="4" t="e">
        <f>Table1[[#This Row],[SzumElad]]</f>
        <v>#VALUE!</v>
      </c>
      <c r="H9871" s="7" t="e">
        <f>Table1[[#This Row],[Jut_%]]</f>
        <v>#VALUE!</v>
      </c>
      <c r="I9871" s="4" t="e">
        <f>Table1[[#This Row],[Jut]]</f>
        <v>#VALUE!</v>
      </c>
      <c r="J9871" s="4" t="e">
        <f>Table1[[#This Row],[Column1]]</f>
        <v>#VALUE!</v>
      </c>
    </row>
    <row r="9872" spans="1:10" hidden="1" x14ac:dyDescent="0.3">
      <c r="A9872" s="2" t="e">
        <f>Table1[[#This Row],[Befolyt]]</f>
        <v>#VALUE!</v>
      </c>
      <c r="B9872" t="e">
        <f>Table1[[#This Row],[ÜK]]</f>
        <v>#VALUE!</v>
      </c>
      <c r="C9872" s="3" t="e">
        <f>Table1[[#This Row],[Szla]]</f>
        <v>#VALUE!</v>
      </c>
      <c r="D9872" s="6" t="e">
        <f>Table1[[#This Row],[Kelt_hó]]</f>
        <v>#VALUE!</v>
      </c>
      <c r="E9872" t="e">
        <f>Table1[[#This Row],[Vevő]]</f>
        <v>#VALUE!</v>
      </c>
      <c r="F9872" t="e">
        <f>Table1[[#This Row],[Termékkör]]</f>
        <v>#VALUE!</v>
      </c>
      <c r="G9872" s="4" t="e">
        <f>Table1[[#This Row],[SzumElad]]</f>
        <v>#VALUE!</v>
      </c>
      <c r="H9872" s="7" t="e">
        <f>Table1[[#This Row],[Jut_%]]</f>
        <v>#VALUE!</v>
      </c>
      <c r="I9872" s="4" t="e">
        <f>Table1[[#This Row],[Jut]]</f>
        <v>#VALUE!</v>
      </c>
      <c r="J9872" s="4" t="e">
        <f>Table1[[#This Row],[Column1]]</f>
        <v>#VALUE!</v>
      </c>
    </row>
    <row r="9873" spans="1:10" hidden="1" x14ac:dyDescent="0.3">
      <c r="A9873" s="2" t="e">
        <f>Table1[[#This Row],[Befolyt]]</f>
        <v>#VALUE!</v>
      </c>
      <c r="B9873" t="e">
        <f>Table1[[#This Row],[ÜK]]</f>
        <v>#VALUE!</v>
      </c>
      <c r="C9873" s="3" t="e">
        <f>Table1[[#This Row],[Szla]]</f>
        <v>#VALUE!</v>
      </c>
      <c r="D9873" s="6" t="e">
        <f>Table1[[#This Row],[Kelt_hó]]</f>
        <v>#VALUE!</v>
      </c>
      <c r="E9873" t="e">
        <f>Table1[[#This Row],[Vevő]]</f>
        <v>#VALUE!</v>
      </c>
      <c r="F9873" t="e">
        <f>Table1[[#This Row],[Termékkör]]</f>
        <v>#VALUE!</v>
      </c>
      <c r="G9873" s="4" t="e">
        <f>Table1[[#This Row],[SzumElad]]</f>
        <v>#VALUE!</v>
      </c>
      <c r="H9873" s="7" t="e">
        <f>Table1[[#This Row],[Jut_%]]</f>
        <v>#VALUE!</v>
      </c>
      <c r="I9873" s="4" t="e">
        <f>Table1[[#This Row],[Jut]]</f>
        <v>#VALUE!</v>
      </c>
      <c r="J9873" s="4" t="e">
        <f>Table1[[#This Row],[Column1]]</f>
        <v>#VALUE!</v>
      </c>
    </row>
    <row r="9874" spans="1:10" hidden="1" x14ac:dyDescent="0.3">
      <c r="A9874" s="2" t="e">
        <f>Table1[[#This Row],[Befolyt]]</f>
        <v>#VALUE!</v>
      </c>
      <c r="B9874" t="e">
        <f>Table1[[#This Row],[ÜK]]</f>
        <v>#VALUE!</v>
      </c>
      <c r="C9874" s="3" t="e">
        <f>Table1[[#This Row],[Szla]]</f>
        <v>#VALUE!</v>
      </c>
      <c r="D9874" s="6" t="e">
        <f>Table1[[#This Row],[Kelt_hó]]</f>
        <v>#VALUE!</v>
      </c>
      <c r="E9874" t="e">
        <f>Table1[[#This Row],[Vevő]]</f>
        <v>#VALUE!</v>
      </c>
      <c r="F9874" t="e">
        <f>Table1[[#This Row],[Termékkör]]</f>
        <v>#VALUE!</v>
      </c>
      <c r="G9874" s="4" t="e">
        <f>Table1[[#This Row],[SzumElad]]</f>
        <v>#VALUE!</v>
      </c>
      <c r="H9874" s="7" t="e">
        <f>Table1[[#This Row],[Jut_%]]</f>
        <v>#VALUE!</v>
      </c>
      <c r="I9874" s="4" t="e">
        <f>Table1[[#This Row],[Jut]]</f>
        <v>#VALUE!</v>
      </c>
      <c r="J9874" s="4" t="e">
        <f>Table1[[#This Row],[Column1]]</f>
        <v>#VALUE!</v>
      </c>
    </row>
    <row r="9875" spans="1:10" hidden="1" x14ac:dyDescent="0.3">
      <c r="A9875" s="2" t="e">
        <f>Table1[[#This Row],[Befolyt]]</f>
        <v>#VALUE!</v>
      </c>
      <c r="B9875" t="e">
        <f>Table1[[#This Row],[ÜK]]</f>
        <v>#VALUE!</v>
      </c>
      <c r="C9875" s="3" t="e">
        <f>Table1[[#This Row],[Szla]]</f>
        <v>#VALUE!</v>
      </c>
      <c r="D9875" s="6" t="e">
        <f>Table1[[#This Row],[Kelt_hó]]</f>
        <v>#VALUE!</v>
      </c>
      <c r="E9875" t="e">
        <f>Table1[[#This Row],[Vevő]]</f>
        <v>#VALUE!</v>
      </c>
      <c r="F9875" t="e">
        <f>Table1[[#This Row],[Termékkör]]</f>
        <v>#VALUE!</v>
      </c>
      <c r="G9875" s="4" t="e">
        <f>Table1[[#This Row],[SzumElad]]</f>
        <v>#VALUE!</v>
      </c>
      <c r="H9875" s="7" t="e">
        <f>Table1[[#This Row],[Jut_%]]</f>
        <v>#VALUE!</v>
      </c>
      <c r="I9875" s="4" t="e">
        <f>Table1[[#This Row],[Jut]]</f>
        <v>#VALUE!</v>
      </c>
      <c r="J9875" s="4" t="e">
        <f>Table1[[#This Row],[Column1]]</f>
        <v>#VALUE!</v>
      </c>
    </row>
    <row r="9876" spans="1:10" hidden="1" x14ac:dyDescent="0.3">
      <c r="A9876" s="2" t="e">
        <f>Table1[[#This Row],[Befolyt]]</f>
        <v>#VALUE!</v>
      </c>
      <c r="B9876" t="e">
        <f>Table1[[#This Row],[ÜK]]</f>
        <v>#VALUE!</v>
      </c>
      <c r="C9876" s="3" t="e">
        <f>Table1[[#This Row],[Szla]]</f>
        <v>#VALUE!</v>
      </c>
      <c r="D9876" s="6" t="e">
        <f>Table1[[#This Row],[Kelt_hó]]</f>
        <v>#VALUE!</v>
      </c>
      <c r="E9876" t="e">
        <f>Table1[[#This Row],[Vevő]]</f>
        <v>#VALUE!</v>
      </c>
      <c r="F9876" t="e">
        <f>Table1[[#This Row],[Termékkör]]</f>
        <v>#VALUE!</v>
      </c>
      <c r="G9876" s="4" t="e">
        <f>Table1[[#This Row],[SzumElad]]</f>
        <v>#VALUE!</v>
      </c>
      <c r="H9876" s="7" t="e">
        <f>Table1[[#This Row],[Jut_%]]</f>
        <v>#VALUE!</v>
      </c>
      <c r="I9876" s="4" t="e">
        <f>Table1[[#This Row],[Jut]]</f>
        <v>#VALUE!</v>
      </c>
      <c r="J9876" s="4" t="e">
        <f>Table1[[#This Row],[Column1]]</f>
        <v>#VALUE!</v>
      </c>
    </row>
    <row r="9877" spans="1:10" hidden="1" x14ac:dyDescent="0.3">
      <c r="A9877" s="2" t="e">
        <f>Table1[[#This Row],[Befolyt]]</f>
        <v>#VALUE!</v>
      </c>
      <c r="B9877" t="e">
        <f>Table1[[#This Row],[ÜK]]</f>
        <v>#VALUE!</v>
      </c>
      <c r="C9877" s="3" t="e">
        <f>Table1[[#This Row],[Szla]]</f>
        <v>#VALUE!</v>
      </c>
      <c r="D9877" s="6" t="e">
        <f>Table1[[#This Row],[Kelt_hó]]</f>
        <v>#VALUE!</v>
      </c>
      <c r="E9877" t="e">
        <f>Table1[[#This Row],[Vevő]]</f>
        <v>#VALUE!</v>
      </c>
      <c r="F9877" t="e">
        <f>Table1[[#This Row],[Termékkör]]</f>
        <v>#VALUE!</v>
      </c>
      <c r="G9877" s="4" t="e">
        <f>Table1[[#This Row],[SzumElad]]</f>
        <v>#VALUE!</v>
      </c>
      <c r="H9877" s="7" t="e">
        <f>Table1[[#This Row],[Jut_%]]</f>
        <v>#VALUE!</v>
      </c>
      <c r="I9877" s="4" t="e">
        <f>Table1[[#This Row],[Jut]]</f>
        <v>#VALUE!</v>
      </c>
      <c r="J9877" s="4" t="e">
        <f>Table1[[#This Row],[Column1]]</f>
        <v>#VALUE!</v>
      </c>
    </row>
    <row r="9878" spans="1:10" hidden="1" x14ac:dyDescent="0.3">
      <c r="A9878" s="2" t="e">
        <f>Table1[[#This Row],[Befolyt]]</f>
        <v>#VALUE!</v>
      </c>
      <c r="B9878" t="e">
        <f>Table1[[#This Row],[ÜK]]</f>
        <v>#VALUE!</v>
      </c>
      <c r="C9878" s="3" t="e">
        <f>Table1[[#This Row],[Szla]]</f>
        <v>#VALUE!</v>
      </c>
      <c r="D9878" s="6" t="e">
        <f>Table1[[#This Row],[Kelt_hó]]</f>
        <v>#VALUE!</v>
      </c>
      <c r="E9878" t="e">
        <f>Table1[[#This Row],[Vevő]]</f>
        <v>#VALUE!</v>
      </c>
      <c r="F9878" t="e">
        <f>Table1[[#This Row],[Termékkör]]</f>
        <v>#VALUE!</v>
      </c>
      <c r="G9878" s="4" t="e">
        <f>Table1[[#This Row],[SzumElad]]</f>
        <v>#VALUE!</v>
      </c>
      <c r="H9878" s="7" t="e">
        <f>Table1[[#This Row],[Jut_%]]</f>
        <v>#VALUE!</v>
      </c>
      <c r="I9878" s="4" t="e">
        <f>Table1[[#This Row],[Jut]]</f>
        <v>#VALUE!</v>
      </c>
      <c r="J9878" s="4" t="e">
        <f>Table1[[#This Row],[Column1]]</f>
        <v>#VALUE!</v>
      </c>
    </row>
    <row r="9879" spans="1:10" hidden="1" x14ac:dyDescent="0.3">
      <c r="A9879" s="2" t="e">
        <f>Table1[[#This Row],[Befolyt]]</f>
        <v>#VALUE!</v>
      </c>
      <c r="B9879" t="e">
        <f>Table1[[#This Row],[ÜK]]</f>
        <v>#VALUE!</v>
      </c>
      <c r="C9879" s="3" t="e">
        <f>Table1[[#This Row],[Szla]]</f>
        <v>#VALUE!</v>
      </c>
      <c r="D9879" s="6" t="e">
        <f>Table1[[#This Row],[Kelt_hó]]</f>
        <v>#VALUE!</v>
      </c>
      <c r="E9879" t="e">
        <f>Table1[[#This Row],[Vevő]]</f>
        <v>#VALUE!</v>
      </c>
      <c r="F9879" t="e">
        <f>Table1[[#This Row],[Termékkör]]</f>
        <v>#VALUE!</v>
      </c>
      <c r="G9879" s="4" t="e">
        <f>Table1[[#This Row],[SzumElad]]</f>
        <v>#VALUE!</v>
      </c>
      <c r="H9879" s="7" t="e">
        <f>Table1[[#This Row],[Jut_%]]</f>
        <v>#VALUE!</v>
      </c>
      <c r="I9879" s="4" t="e">
        <f>Table1[[#This Row],[Jut]]</f>
        <v>#VALUE!</v>
      </c>
      <c r="J9879" s="4" t="e">
        <f>Table1[[#This Row],[Column1]]</f>
        <v>#VALUE!</v>
      </c>
    </row>
    <row r="9880" spans="1:10" hidden="1" x14ac:dyDescent="0.3">
      <c r="A9880" s="2" t="e">
        <f>Table1[[#This Row],[Befolyt]]</f>
        <v>#VALUE!</v>
      </c>
      <c r="B9880" t="e">
        <f>Table1[[#This Row],[ÜK]]</f>
        <v>#VALUE!</v>
      </c>
      <c r="C9880" s="3" t="e">
        <f>Table1[[#This Row],[Szla]]</f>
        <v>#VALUE!</v>
      </c>
      <c r="D9880" s="6" t="e">
        <f>Table1[[#This Row],[Kelt_hó]]</f>
        <v>#VALUE!</v>
      </c>
      <c r="E9880" t="e">
        <f>Table1[[#This Row],[Vevő]]</f>
        <v>#VALUE!</v>
      </c>
      <c r="F9880" t="e">
        <f>Table1[[#This Row],[Termékkör]]</f>
        <v>#VALUE!</v>
      </c>
      <c r="G9880" s="4" t="e">
        <f>Table1[[#This Row],[SzumElad]]</f>
        <v>#VALUE!</v>
      </c>
      <c r="H9880" s="7" t="e">
        <f>Table1[[#This Row],[Jut_%]]</f>
        <v>#VALUE!</v>
      </c>
      <c r="I9880" s="4" t="e">
        <f>Table1[[#This Row],[Jut]]</f>
        <v>#VALUE!</v>
      </c>
      <c r="J9880" s="4" t="e">
        <f>Table1[[#This Row],[Column1]]</f>
        <v>#VALUE!</v>
      </c>
    </row>
    <row r="9881" spans="1:10" hidden="1" x14ac:dyDescent="0.3">
      <c r="A9881" s="2" t="e">
        <f>Table1[[#This Row],[Befolyt]]</f>
        <v>#VALUE!</v>
      </c>
      <c r="B9881" t="e">
        <f>Table1[[#This Row],[ÜK]]</f>
        <v>#VALUE!</v>
      </c>
      <c r="C9881" s="3" t="e">
        <f>Table1[[#This Row],[Szla]]</f>
        <v>#VALUE!</v>
      </c>
      <c r="D9881" s="6" t="e">
        <f>Table1[[#This Row],[Kelt_hó]]</f>
        <v>#VALUE!</v>
      </c>
      <c r="E9881" t="e">
        <f>Table1[[#This Row],[Vevő]]</f>
        <v>#VALUE!</v>
      </c>
      <c r="F9881" t="e">
        <f>Table1[[#This Row],[Termékkör]]</f>
        <v>#VALUE!</v>
      </c>
      <c r="G9881" s="4" t="e">
        <f>Table1[[#This Row],[SzumElad]]</f>
        <v>#VALUE!</v>
      </c>
      <c r="H9881" s="7" t="e">
        <f>Table1[[#This Row],[Jut_%]]</f>
        <v>#VALUE!</v>
      </c>
      <c r="I9881" s="4" t="e">
        <f>Table1[[#This Row],[Jut]]</f>
        <v>#VALUE!</v>
      </c>
      <c r="J9881" s="4" t="e">
        <f>Table1[[#This Row],[Column1]]</f>
        <v>#VALUE!</v>
      </c>
    </row>
    <row r="9882" spans="1:10" hidden="1" x14ac:dyDescent="0.3">
      <c r="A9882" s="2" t="e">
        <f>Table1[[#This Row],[Befolyt]]</f>
        <v>#VALUE!</v>
      </c>
      <c r="B9882" t="e">
        <f>Table1[[#This Row],[ÜK]]</f>
        <v>#VALUE!</v>
      </c>
      <c r="C9882" s="3" t="e">
        <f>Table1[[#This Row],[Szla]]</f>
        <v>#VALUE!</v>
      </c>
      <c r="D9882" s="6" t="e">
        <f>Table1[[#This Row],[Kelt_hó]]</f>
        <v>#VALUE!</v>
      </c>
      <c r="E9882" t="e">
        <f>Table1[[#This Row],[Vevő]]</f>
        <v>#VALUE!</v>
      </c>
      <c r="F9882" t="e">
        <f>Table1[[#This Row],[Termékkör]]</f>
        <v>#VALUE!</v>
      </c>
      <c r="G9882" s="4" t="e">
        <f>Table1[[#This Row],[SzumElad]]</f>
        <v>#VALUE!</v>
      </c>
      <c r="H9882" s="7" t="e">
        <f>Table1[[#This Row],[Jut_%]]</f>
        <v>#VALUE!</v>
      </c>
      <c r="I9882" s="4" t="e">
        <f>Table1[[#This Row],[Jut]]</f>
        <v>#VALUE!</v>
      </c>
      <c r="J9882" s="4" t="e">
        <f>Table1[[#This Row],[Column1]]</f>
        <v>#VALUE!</v>
      </c>
    </row>
    <row r="9883" spans="1:10" hidden="1" x14ac:dyDescent="0.3">
      <c r="A9883" s="2" t="e">
        <f>Table1[[#This Row],[Befolyt]]</f>
        <v>#VALUE!</v>
      </c>
      <c r="B9883" t="e">
        <f>Table1[[#This Row],[ÜK]]</f>
        <v>#VALUE!</v>
      </c>
      <c r="C9883" s="3" t="e">
        <f>Table1[[#This Row],[Szla]]</f>
        <v>#VALUE!</v>
      </c>
      <c r="D9883" s="6" t="e">
        <f>Table1[[#This Row],[Kelt_hó]]</f>
        <v>#VALUE!</v>
      </c>
      <c r="E9883" t="e">
        <f>Table1[[#This Row],[Vevő]]</f>
        <v>#VALUE!</v>
      </c>
      <c r="F9883" t="e">
        <f>Table1[[#This Row],[Termékkör]]</f>
        <v>#VALUE!</v>
      </c>
      <c r="G9883" s="4" t="e">
        <f>Table1[[#This Row],[SzumElad]]</f>
        <v>#VALUE!</v>
      </c>
      <c r="H9883" s="7" t="e">
        <f>Table1[[#This Row],[Jut_%]]</f>
        <v>#VALUE!</v>
      </c>
      <c r="I9883" s="4" t="e">
        <f>Table1[[#This Row],[Jut]]</f>
        <v>#VALUE!</v>
      </c>
      <c r="J9883" s="4" t="e">
        <f>Table1[[#This Row],[Column1]]</f>
        <v>#VALUE!</v>
      </c>
    </row>
    <row r="9884" spans="1:10" hidden="1" x14ac:dyDescent="0.3">
      <c r="A9884" s="2" t="e">
        <f>Table1[[#This Row],[Befolyt]]</f>
        <v>#VALUE!</v>
      </c>
      <c r="B9884" t="e">
        <f>Table1[[#This Row],[ÜK]]</f>
        <v>#VALUE!</v>
      </c>
      <c r="C9884" s="3" t="e">
        <f>Table1[[#This Row],[Szla]]</f>
        <v>#VALUE!</v>
      </c>
      <c r="D9884" s="6" t="e">
        <f>Table1[[#This Row],[Kelt_hó]]</f>
        <v>#VALUE!</v>
      </c>
      <c r="E9884" t="e">
        <f>Table1[[#This Row],[Vevő]]</f>
        <v>#VALUE!</v>
      </c>
      <c r="F9884" t="e">
        <f>Table1[[#This Row],[Termékkör]]</f>
        <v>#VALUE!</v>
      </c>
      <c r="G9884" s="4" t="e">
        <f>Table1[[#This Row],[SzumElad]]</f>
        <v>#VALUE!</v>
      </c>
      <c r="H9884" s="7" t="e">
        <f>Table1[[#This Row],[Jut_%]]</f>
        <v>#VALUE!</v>
      </c>
      <c r="I9884" s="4" t="e">
        <f>Table1[[#This Row],[Jut]]</f>
        <v>#VALUE!</v>
      </c>
      <c r="J9884" s="4" t="e">
        <f>Table1[[#This Row],[Column1]]</f>
        <v>#VALUE!</v>
      </c>
    </row>
    <row r="9885" spans="1:10" hidden="1" x14ac:dyDescent="0.3">
      <c r="A9885" s="2" t="e">
        <f>Table1[[#This Row],[Befolyt]]</f>
        <v>#VALUE!</v>
      </c>
      <c r="B9885" t="e">
        <f>Table1[[#This Row],[ÜK]]</f>
        <v>#VALUE!</v>
      </c>
      <c r="C9885" s="3" t="e">
        <f>Table1[[#This Row],[Szla]]</f>
        <v>#VALUE!</v>
      </c>
      <c r="D9885" s="6" t="e">
        <f>Table1[[#This Row],[Kelt_hó]]</f>
        <v>#VALUE!</v>
      </c>
      <c r="E9885" t="e">
        <f>Table1[[#This Row],[Vevő]]</f>
        <v>#VALUE!</v>
      </c>
      <c r="F9885" t="e">
        <f>Table1[[#This Row],[Termékkör]]</f>
        <v>#VALUE!</v>
      </c>
      <c r="G9885" s="4" t="e">
        <f>Table1[[#This Row],[SzumElad]]</f>
        <v>#VALUE!</v>
      </c>
      <c r="H9885" s="7" t="e">
        <f>Table1[[#This Row],[Jut_%]]</f>
        <v>#VALUE!</v>
      </c>
      <c r="I9885" s="4" t="e">
        <f>Table1[[#This Row],[Jut]]</f>
        <v>#VALUE!</v>
      </c>
      <c r="J9885" s="4" t="e">
        <f>Table1[[#This Row],[Column1]]</f>
        <v>#VALUE!</v>
      </c>
    </row>
    <row r="9886" spans="1:10" hidden="1" x14ac:dyDescent="0.3">
      <c r="A9886" s="2" t="e">
        <f>Table1[[#This Row],[Befolyt]]</f>
        <v>#VALUE!</v>
      </c>
      <c r="B9886" t="e">
        <f>Table1[[#This Row],[ÜK]]</f>
        <v>#VALUE!</v>
      </c>
      <c r="C9886" s="3" t="e">
        <f>Table1[[#This Row],[Szla]]</f>
        <v>#VALUE!</v>
      </c>
      <c r="D9886" s="6" t="e">
        <f>Table1[[#This Row],[Kelt_hó]]</f>
        <v>#VALUE!</v>
      </c>
      <c r="E9886" t="e">
        <f>Table1[[#This Row],[Vevő]]</f>
        <v>#VALUE!</v>
      </c>
      <c r="F9886" t="e">
        <f>Table1[[#This Row],[Termékkör]]</f>
        <v>#VALUE!</v>
      </c>
      <c r="G9886" s="4" t="e">
        <f>Table1[[#This Row],[SzumElad]]</f>
        <v>#VALUE!</v>
      </c>
      <c r="H9886" s="7" t="e">
        <f>Table1[[#This Row],[Jut_%]]</f>
        <v>#VALUE!</v>
      </c>
      <c r="I9886" s="4" t="e">
        <f>Table1[[#This Row],[Jut]]</f>
        <v>#VALUE!</v>
      </c>
      <c r="J9886" s="4" t="e">
        <f>Table1[[#This Row],[Column1]]</f>
        <v>#VALUE!</v>
      </c>
    </row>
    <row r="9887" spans="1:10" hidden="1" x14ac:dyDescent="0.3">
      <c r="A9887" s="2" t="e">
        <f>Table1[[#This Row],[Befolyt]]</f>
        <v>#VALUE!</v>
      </c>
      <c r="B9887" t="e">
        <f>Table1[[#This Row],[ÜK]]</f>
        <v>#VALUE!</v>
      </c>
      <c r="C9887" s="3" t="e">
        <f>Table1[[#This Row],[Szla]]</f>
        <v>#VALUE!</v>
      </c>
      <c r="D9887" s="6" t="e">
        <f>Table1[[#This Row],[Kelt_hó]]</f>
        <v>#VALUE!</v>
      </c>
      <c r="E9887" t="e">
        <f>Table1[[#This Row],[Vevő]]</f>
        <v>#VALUE!</v>
      </c>
      <c r="F9887" t="e">
        <f>Table1[[#This Row],[Termékkör]]</f>
        <v>#VALUE!</v>
      </c>
      <c r="G9887" s="4" t="e">
        <f>Table1[[#This Row],[SzumElad]]</f>
        <v>#VALUE!</v>
      </c>
      <c r="H9887" s="7" t="e">
        <f>Table1[[#This Row],[Jut_%]]</f>
        <v>#VALUE!</v>
      </c>
      <c r="I9887" s="4" t="e">
        <f>Table1[[#This Row],[Jut]]</f>
        <v>#VALUE!</v>
      </c>
      <c r="J9887" s="4" t="e">
        <f>Table1[[#This Row],[Column1]]</f>
        <v>#VALUE!</v>
      </c>
    </row>
    <row r="9888" spans="1:10" hidden="1" x14ac:dyDescent="0.3">
      <c r="A9888" s="2" t="e">
        <f>Table1[[#This Row],[Befolyt]]</f>
        <v>#VALUE!</v>
      </c>
      <c r="B9888" t="e">
        <f>Table1[[#This Row],[ÜK]]</f>
        <v>#VALUE!</v>
      </c>
      <c r="C9888" s="3" t="e">
        <f>Table1[[#This Row],[Szla]]</f>
        <v>#VALUE!</v>
      </c>
      <c r="D9888" s="6" t="e">
        <f>Table1[[#This Row],[Kelt_hó]]</f>
        <v>#VALUE!</v>
      </c>
      <c r="E9888" t="e">
        <f>Table1[[#This Row],[Vevő]]</f>
        <v>#VALUE!</v>
      </c>
      <c r="F9888" t="e">
        <f>Table1[[#This Row],[Termékkör]]</f>
        <v>#VALUE!</v>
      </c>
      <c r="G9888" s="4" t="e">
        <f>Table1[[#This Row],[SzumElad]]</f>
        <v>#VALUE!</v>
      </c>
      <c r="H9888" s="7" t="e">
        <f>Table1[[#This Row],[Jut_%]]</f>
        <v>#VALUE!</v>
      </c>
      <c r="I9888" s="4" t="e">
        <f>Table1[[#This Row],[Jut]]</f>
        <v>#VALUE!</v>
      </c>
      <c r="J9888" s="4" t="e">
        <f>Table1[[#This Row],[Column1]]</f>
        <v>#VALUE!</v>
      </c>
    </row>
    <row r="9889" spans="1:10" hidden="1" x14ac:dyDescent="0.3">
      <c r="A9889" s="2" t="e">
        <f>Table1[[#This Row],[Befolyt]]</f>
        <v>#VALUE!</v>
      </c>
      <c r="B9889" t="e">
        <f>Table1[[#This Row],[ÜK]]</f>
        <v>#VALUE!</v>
      </c>
      <c r="C9889" s="3" t="e">
        <f>Table1[[#This Row],[Szla]]</f>
        <v>#VALUE!</v>
      </c>
      <c r="D9889" s="6" t="e">
        <f>Table1[[#This Row],[Kelt_hó]]</f>
        <v>#VALUE!</v>
      </c>
      <c r="E9889" t="e">
        <f>Table1[[#This Row],[Vevő]]</f>
        <v>#VALUE!</v>
      </c>
      <c r="F9889" t="e">
        <f>Table1[[#This Row],[Termékkör]]</f>
        <v>#VALUE!</v>
      </c>
      <c r="G9889" s="4" t="e">
        <f>Table1[[#This Row],[SzumElad]]</f>
        <v>#VALUE!</v>
      </c>
      <c r="H9889" s="7" t="e">
        <f>Table1[[#This Row],[Jut_%]]</f>
        <v>#VALUE!</v>
      </c>
      <c r="I9889" s="4" t="e">
        <f>Table1[[#This Row],[Jut]]</f>
        <v>#VALUE!</v>
      </c>
      <c r="J9889" s="4" t="e">
        <f>Table1[[#This Row],[Column1]]</f>
        <v>#VALUE!</v>
      </c>
    </row>
    <row r="9890" spans="1:10" hidden="1" x14ac:dyDescent="0.3">
      <c r="A9890" s="2" t="e">
        <f>Table1[[#This Row],[Befolyt]]</f>
        <v>#VALUE!</v>
      </c>
      <c r="B9890" t="e">
        <f>Table1[[#This Row],[ÜK]]</f>
        <v>#VALUE!</v>
      </c>
      <c r="C9890" s="3" t="e">
        <f>Table1[[#This Row],[Szla]]</f>
        <v>#VALUE!</v>
      </c>
      <c r="D9890" s="6" t="e">
        <f>Table1[[#This Row],[Kelt_hó]]</f>
        <v>#VALUE!</v>
      </c>
      <c r="E9890" t="e">
        <f>Table1[[#This Row],[Vevő]]</f>
        <v>#VALUE!</v>
      </c>
      <c r="F9890" t="e">
        <f>Table1[[#This Row],[Termékkör]]</f>
        <v>#VALUE!</v>
      </c>
      <c r="G9890" s="4" t="e">
        <f>Table1[[#This Row],[SzumElad]]</f>
        <v>#VALUE!</v>
      </c>
      <c r="H9890" s="7" t="e">
        <f>Table1[[#This Row],[Jut_%]]</f>
        <v>#VALUE!</v>
      </c>
      <c r="I9890" s="4" t="e">
        <f>Table1[[#This Row],[Jut]]</f>
        <v>#VALUE!</v>
      </c>
      <c r="J9890" s="4" t="e">
        <f>Table1[[#This Row],[Column1]]</f>
        <v>#VALUE!</v>
      </c>
    </row>
    <row r="9891" spans="1:10" hidden="1" x14ac:dyDescent="0.3">
      <c r="A9891" s="2" t="e">
        <f>Table1[[#This Row],[Befolyt]]</f>
        <v>#VALUE!</v>
      </c>
      <c r="B9891" t="e">
        <f>Table1[[#This Row],[ÜK]]</f>
        <v>#VALUE!</v>
      </c>
      <c r="C9891" s="3" t="e">
        <f>Table1[[#This Row],[Szla]]</f>
        <v>#VALUE!</v>
      </c>
      <c r="D9891" s="6" t="e">
        <f>Table1[[#This Row],[Kelt_hó]]</f>
        <v>#VALUE!</v>
      </c>
      <c r="E9891" t="e">
        <f>Table1[[#This Row],[Vevő]]</f>
        <v>#VALUE!</v>
      </c>
      <c r="F9891" t="e">
        <f>Table1[[#This Row],[Termékkör]]</f>
        <v>#VALUE!</v>
      </c>
      <c r="G9891" s="4" t="e">
        <f>Table1[[#This Row],[SzumElad]]</f>
        <v>#VALUE!</v>
      </c>
      <c r="H9891" s="7" t="e">
        <f>Table1[[#This Row],[Jut_%]]</f>
        <v>#VALUE!</v>
      </c>
      <c r="I9891" s="4" t="e">
        <f>Table1[[#This Row],[Jut]]</f>
        <v>#VALUE!</v>
      </c>
      <c r="J9891" s="4" t="e">
        <f>Table1[[#This Row],[Column1]]</f>
        <v>#VALUE!</v>
      </c>
    </row>
    <row r="9892" spans="1:10" hidden="1" x14ac:dyDescent="0.3">
      <c r="A9892" s="2" t="e">
        <f>Table1[[#This Row],[Befolyt]]</f>
        <v>#VALUE!</v>
      </c>
      <c r="B9892" t="e">
        <f>Table1[[#This Row],[ÜK]]</f>
        <v>#VALUE!</v>
      </c>
      <c r="C9892" s="3" t="e">
        <f>Table1[[#This Row],[Szla]]</f>
        <v>#VALUE!</v>
      </c>
      <c r="D9892" s="6" t="e">
        <f>Table1[[#This Row],[Kelt_hó]]</f>
        <v>#VALUE!</v>
      </c>
      <c r="E9892" t="e">
        <f>Table1[[#This Row],[Vevő]]</f>
        <v>#VALUE!</v>
      </c>
      <c r="F9892" t="e">
        <f>Table1[[#This Row],[Termékkör]]</f>
        <v>#VALUE!</v>
      </c>
      <c r="G9892" s="4" t="e">
        <f>Table1[[#This Row],[SzumElad]]</f>
        <v>#VALUE!</v>
      </c>
      <c r="H9892" s="7" t="e">
        <f>Table1[[#This Row],[Jut_%]]</f>
        <v>#VALUE!</v>
      </c>
      <c r="I9892" s="4" t="e">
        <f>Table1[[#This Row],[Jut]]</f>
        <v>#VALUE!</v>
      </c>
      <c r="J9892" s="4" t="e">
        <f>Table1[[#This Row],[Column1]]</f>
        <v>#VALUE!</v>
      </c>
    </row>
    <row r="9893" spans="1:10" hidden="1" x14ac:dyDescent="0.3">
      <c r="A9893" s="2" t="e">
        <f>Table1[[#This Row],[Befolyt]]</f>
        <v>#VALUE!</v>
      </c>
      <c r="B9893" t="e">
        <f>Table1[[#This Row],[ÜK]]</f>
        <v>#VALUE!</v>
      </c>
      <c r="C9893" s="3" t="e">
        <f>Table1[[#This Row],[Szla]]</f>
        <v>#VALUE!</v>
      </c>
      <c r="D9893" s="6" t="e">
        <f>Table1[[#This Row],[Kelt_hó]]</f>
        <v>#VALUE!</v>
      </c>
      <c r="E9893" t="e">
        <f>Table1[[#This Row],[Vevő]]</f>
        <v>#VALUE!</v>
      </c>
      <c r="F9893" t="e">
        <f>Table1[[#This Row],[Termékkör]]</f>
        <v>#VALUE!</v>
      </c>
      <c r="G9893" s="4" t="e">
        <f>Table1[[#This Row],[SzumElad]]</f>
        <v>#VALUE!</v>
      </c>
      <c r="H9893" s="7" t="e">
        <f>Table1[[#This Row],[Jut_%]]</f>
        <v>#VALUE!</v>
      </c>
      <c r="I9893" s="4" t="e">
        <f>Table1[[#This Row],[Jut]]</f>
        <v>#VALUE!</v>
      </c>
      <c r="J9893" s="4" t="e">
        <f>Table1[[#This Row],[Column1]]</f>
        <v>#VALUE!</v>
      </c>
    </row>
    <row r="9894" spans="1:10" hidden="1" x14ac:dyDescent="0.3">
      <c r="A9894" s="2" t="e">
        <f>Table1[[#This Row],[Befolyt]]</f>
        <v>#VALUE!</v>
      </c>
      <c r="B9894" t="e">
        <f>Table1[[#This Row],[ÜK]]</f>
        <v>#VALUE!</v>
      </c>
      <c r="C9894" s="3" t="e">
        <f>Table1[[#This Row],[Szla]]</f>
        <v>#VALUE!</v>
      </c>
      <c r="D9894" s="6" t="e">
        <f>Table1[[#This Row],[Kelt_hó]]</f>
        <v>#VALUE!</v>
      </c>
      <c r="E9894" t="e">
        <f>Table1[[#This Row],[Vevő]]</f>
        <v>#VALUE!</v>
      </c>
      <c r="F9894" t="e">
        <f>Table1[[#This Row],[Termékkör]]</f>
        <v>#VALUE!</v>
      </c>
      <c r="G9894" s="4" t="e">
        <f>Table1[[#This Row],[SzumElad]]</f>
        <v>#VALUE!</v>
      </c>
      <c r="H9894" s="7" t="e">
        <f>Table1[[#This Row],[Jut_%]]</f>
        <v>#VALUE!</v>
      </c>
      <c r="I9894" s="4" t="e">
        <f>Table1[[#This Row],[Jut]]</f>
        <v>#VALUE!</v>
      </c>
      <c r="J9894" s="4" t="e">
        <f>Table1[[#This Row],[Column1]]</f>
        <v>#VALUE!</v>
      </c>
    </row>
    <row r="9895" spans="1:10" hidden="1" x14ac:dyDescent="0.3">
      <c r="A9895" s="2" t="e">
        <f>Table1[[#This Row],[Befolyt]]</f>
        <v>#VALUE!</v>
      </c>
      <c r="B9895" t="e">
        <f>Table1[[#This Row],[ÜK]]</f>
        <v>#VALUE!</v>
      </c>
      <c r="C9895" s="3" t="e">
        <f>Table1[[#This Row],[Szla]]</f>
        <v>#VALUE!</v>
      </c>
      <c r="D9895" s="6" t="e">
        <f>Table1[[#This Row],[Kelt_hó]]</f>
        <v>#VALUE!</v>
      </c>
      <c r="E9895" t="e">
        <f>Table1[[#This Row],[Vevő]]</f>
        <v>#VALUE!</v>
      </c>
      <c r="F9895" t="e">
        <f>Table1[[#This Row],[Termékkör]]</f>
        <v>#VALUE!</v>
      </c>
      <c r="G9895" s="4" t="e">
        <f>Table1[[#This Row],[SzumElad]]</f>
        <v>#VALUE!</v>
      </c>
      <c r="H9895" s="7" t="e">
        <f>Table1[[#This Row],[Jut_%]]</f>
        <v>#VALUE!</v>
      </c>
      <c r="I9895" s="4" t="e">
        <f>Table1[[#This Row],[Jut]]</f>
        <v>#VALUE!</v>
      </c>
      <c r="J9895" s="4" t="e">
        <f>Table1[[#This Row],[Column1]]</f>
        <v>#VALUE!</v>
      </c>
    </row>
    <row r="9896" spans="1:10" hidden="1" x14ac:dyDescent="0.3">
      <c r="A9896" s="2" t="e">
        <f>Table1[[#This Row],[Befolyt]]</f>
        <v>#VALUE!</v>
      </c>
      <c r="B9896" t="e">
        <f>Table1[[#This Row],[ÜK]]</f>
        <v>#VALUE!</v>
      </c>
      <c r="C9896" s="3" t="e">
        <f>Table1[[#This Row],[Szla]]</f>
        <v>#VALUE!</v>
      </c>
      <c r="D9896" s="6" t="e">
        <f>Table1[[#This Row],[Kelt_hó]]</f>
        <v>#VALUE!</v>
      </c>
      <c r="E9896" t="e">
        <f>Table1[[#This Row],[Vevő]]</f>
        <v>#VALUE!</v>
      </c>
      <c r="F9896" t="e">
        <f>Table1[[#This Row],[Termékkör]]</f>
        <v>#VALUE!</v>
      </c>
      <c r="G9896" s="4" t="e">
        <f>Table1[[#This Row],[SzumElad]]</f>
        <v>#VALUE!</v>
      </c>
      <c r="H9896" s="7" t="e">
        <f>Table1[[#This Row],[Jut_%]]</f>
        <v>#VALUE!</v>
      </c>
      <c r="I9896" s="4" t="e">
        <f>Table1[[#This Row],[Jut]]</f>
        <v>#VALUE!</v>
      </c>
      <c r="J9896" s="4" t="e">
        <f>Table1[[#This Row],[Column1]]</f>
        <v>#VALUE!</v>
      </c>
    </row>
    <row r="9897" spans="1:10" hidden="1" x14ac:dyDescent="0.3">
      <c r="A9897" s="2" t="e">
        <f>Table1[[#This Row],[Befolyt]]</f>
        <v>#VALUE!</v>
      </c>
      <c r="B9897" t="e">
        <f>Table1[[#This Row],[ÜK]]</f>
        <v>#VALUE!</v>
      </c>
      <c r="C9897" s="3" t="e">
        <f>Table1[[#This Row],[Szla]]</f>
        <v>#VALUE!</v>
      </c>
      <c r="D9897" s="6" t="e">
        <f>Table1[[#This Row],[Kelt_hó]]</f>
        <v>#VALUE!</v>
      </c>
      <c r="E9897" t="e">
        <f>Table1[[#This Row],[Vevő]]</f>
        <v>#VALUE!</v>
      </c>
      <c r="F9897" t="e">
        <f>Table1[[#This Row],[Termékkör]]</f>
        <v>#VALUE!</v>
      </c>
      <c r="G9897" s="4" t="e">
        <f>Table1[[#This Row],[SzumElad]]</f>
        <v>#VALUE!</v>
      </c>
      <c r="H9897" s="7" t="e">
        <f>Table1[[#This Row],[Jut_%]]</f>
        <v>#VALUE!</v>
      </c>
      <c r="I9897" s="4" t="e">
        <f>Table1[[#This Row],[Jut]]</f>
        <v>#VALUE!</v>
      </c>
      <c r="J9897" s="4" t="e">
        <f>Table1[[#This Row],[Column1]]</f>
        <v>#VALUE!</v>
      </c>
    </row>
    <row r="9898" spans="1:10" hidden="1" x14ac:dyDescent="0.3">
      <c r="A9898" s="2" t="e">
        <f>Table1[[#This Row],[Befolyt]]</f>
        <v>#VALUE!</v>
      </c>
      <c r="B9898" t="e">
        <f>Table1[[#This Row],[ÜK]]</f>
        <v>#VALUE!</v>
      </c>
      <c r="C9898" s="3" t="e">
        <f>Table1[[#This Row],[Szla]]</f>
        <v>#VALUE!</v>
      </c>
      <c r="D9898" s="6" t="e">
        <f>Table1[[#This Row],[Kelt_hó]]</f>
        <v>#VALUE!</v>
      </c>
      <c r="E9898" t="e">
        <f>Table1[[#This Row],[Vevő]]</f>
        <v>#VALUE!</v>
      </c>
      <c r="F9898" t="e">
        <f>Table1[[#This Row],[Termékkör]]</f>
        <v>#VALUE!</v>
      </c>
      <c r="G9898" s="4" t="e">
        <f>Table1[[#This Row],[SzumElad]]</f>
        <v>#VALUE!</v>
      </c>
      <c r="H9898" s="7" t="e">
        <f>Table1[[#This Row],[Jut_%]]</f>
        <v>#VALUE!</v>
      </c>
      <c r="I9898" s="4" t="e">
        <f>Table1[[#This Row],[Jut]]</f>
        <v>#VALUE!</v>
      </c>
      <c r="J9898" s="4" t="e">
        <f>Table1[[#This Row],[Column1]]</f>
        <v>#VALUE!</v>
      </c>
    </row>
    <row r="9899" spans="1:10" hidden="1" x14ac:dyDescent="0.3">
      <c r="A9899" s="2" t="e">
        <f>Table1[[#This Row],[Befolyt]]</f>
        <v>#VALUE!</v>
      </c>
      <c r="B9899" t="e">
        <f>Table1[[#This Row],[ÜK]]</f>
        <v>#VALUE!</v>
      </c>
      <c r="C9899" s="3" t="e">
        <f>Table1[[#This Row],[Szla]]</f>
        <v>#VALUE!</v>
      </c>
      <c r="D9899" s="6" t="e">
        <f>Table1[[#This Row],[Kelt_hó]]</f>
        <v>#VALUE!</v>
      </c>
      <c r="E9899" t="e">
        <f>Table1[[#This Row],[Vevő]]</f>
        <v>#VALUE!</v>
      </c>
      <c r="F9899" t="e">
        <f>Table1[[#This Row],[Termékkör]]</f>
        <v>#VALUE!</v>
      </c>
      <c r="G9899" s="4" t="e">
        <f>Table1[[#This Row],[SzumElad]]</f>
        <v>#VALUE!</v>
      </c>
      <c r="H9899" s="7" t="e">
        <f>Table1[[#This Row],[Jut_%]]</f>
        <v>#VALUE!</v>
      </c>
      <c r="I9899" s="4" t="e">
        <f>Table1[[#This Row],[Jut]]</f>
        <v>#VALUE!</v>
      </c>
      <c r="J9899" s="4" t="e">
        <f>Table1[[#This Row],[Column1]]</f>
        <v>#VALUE!</v>
      </c>
    </row>
    <row r="9900" spans="1:10" hidden="1" x14ac:dyDescent="0.3">
      <c r="A9900" s="2" t="e">
        <f>Table1[[#This Row],[Befolyt]]</f>
        <v>#VALUE!</v>
      </c>
      <c r="B9900" t="e">
        <f>Table1[[#This Row],[ÜK]]</f>
        <v>#VALUE!</v>
      </c>
      <c r="C9900" s="3" t="e">
        <f>Table1[[#This Row],[Szla]]</f>
        <v>#VALUE!</v>
      </c>
      <c r="D9900" s="6" t="e">
        <f>Table1[[#This Row],[Kelt_hó]]</f>
        <v>#VALUE!</v>
      </c>
      <c r="E9900" t="e">
        <f>Table1[[#This Row],[Vevő]]</f>
        <v>#VALUE!</v>
      </c>
      <c r="F9900" t="e">
        <f>Table1[[#This Row],[Termékkör]]</f>
        <v>#VALUE!</v>
      </c>
      <c r="G9900" s="4" t="e">
        <f>Table1[[#This Row],[SzumElad]]</f>
        <v>#VALUE!</v>
      </c>
      <c r="H9900" s="7" t="e">
        <f>Table1[[#This Row],[Jut_%]]</f>
        <v>#VALUE!</v>
      </c>
      <c r="I9900" s="4" t="e">
        <f>Table1[[#This Row],[Jut]]</f>
        <v>#VALUE!</v>
      </c>
      <c r="J9900" s="4" t="e">
        <f>Table1[[#This Row],[Column1]]</f>
        <v>#VALUE!</v>
      </c>
    </row>
    <row r="9901" spans="1:10" hidden="1" x14ac:dyDescent="0.3">
      <c r="A9901" s="2" t="e">
        <f>Table1[[#This Row],[Befolyt]]</f>
        <v>#VALUE!</v>
      </c>
      <c r="B9901" t="e">
        <f>Table1[[#This Row],[ÜK]]</f>
        <v>#VALUE!</v>
      </c>
      <c r="C9901" s="3" t="e">
        <f>Table1[[#This Row],[Szla]]</f>
        <v>#VALUE!</v>
      </c>
      <c r="D9901" s="6" t="e">
        <f>Table1[[#This Row],[Kelt_hó]]</f>
        <v>#VALUE!</v>
      </c>
      <c r="E9901" t="e">
        <f>Table1[[#This Row],[Vevő]]</f>
        <v>#VALUE!</v>
      </c>
      <c r="F9901" t="e">
        <f>Table1[[#This Row],[Termékkör]]</f>
        <v>#VALUE!</v>
      </c>
      <c r="G9901" s="4" t="e">
        <f>Table1[[#This Row],[SzumElad]]</f>
        <v>#VALUE!</v>
      </c>
      <c r="H9901" s="7" t="e">
        <f>Table1[[#This Row],[Jut_%]]</f>
        <v>#VALUE!</v>
      </c>
      <c r="I9901" s="4" t="e">
        <f>Table1[[#This Row],[Jut]]</f>
        <v>#VALUE!</v>
      </c>
      <c r="J9901" s="4" t="e">
        <f>Table1[[#This Row],[Column1]]</f>
        <v>#VALUE!</v>
      </c>
    </row>
    <row r="9902" spans="1:10" hidden="1" x14ac:dyDescent="0.3">
      <c r="A9902" s="2" t="e">
        <f>Table1[[#This Row],[Befolyt]]</f>
        <v>#VALUE!</v>
      </c>
      <c r="B9902" t="e">
        <f>Table1[[#This Row],[ÜK]]</f>
        <v>#VALUE!</v>
      </c>
      <c r="C9902" s="3" t="e">
        <f>Table1[[#This Row],[Szla]]</f>
        <v>#VALUE!</v>
      </c>
      <c r="D9902" s="6" t="e">
        <f>Table1[[#This Row],[Kelt_hó]]</f>
        <v>#VALUE!</v>
      </c>
      <c r="E9902" t="e">
        <f>Table1[[#This Row],[Vevő]]</f>
        <v>#VALUE!</v>
      </c>
      <c r="F9902" t="e">
        <f>Table1[[#This Row],[Termékkör]]</f>
        <v>#VALUE!</v>
      </c>
      <c r="G9902" s="4" t="e">
        <f>Table1[[#This Row],[SzumElad]]</f>
        <v>#VALUE!</v>
      </c>
      <c r="H9902" s="7" t="e">
        <f>Table1[[#This Row],[Jut_%]]</f>
        <v>#VALUE!</v>
      </c>
      <c r="I9902" s="4" t="e">
        <f>Table1[[#This Row],[Jut]]</f>
        <v>#VALUE!</v>
      </c>
      <c r="J9902" s="4" t="e">
        <f>Table1[[#This Row],[Column1]]</f>
        <v>#VALUE!</v>
      </c>
    </row>
    <row r="9903" spans="1:10" hidden="1" x14ac:dyDescent="0.3">
      <c r="A9903" s="2" t="e">
        <f>Table1[[#This Row],[Befolyt]]</f>
        <v>#VALUE!</v>
      </c>
      <c r="B9903" t="e">
        <f>Table1[[#This Row],[ÜK]]</f>
        <v>#VALUE!</v>
      </c>
      <c r="C9903" s="3" t="e">
        <f>Table1[[#This Row],[Szla]]</f>
        <v>#VALUE!</v>
      </c>
      <c r="D9903" s="6" t="e">
        <f>Table1[[#This Row],[Kelt_hó]]</f>
        <v>#VALUE!</v>
      </c>
      <c r="E9903" t="e">
        <f>Table1[[#This Row],[Vevő]]</f>
        <v>#VALUE!</v>
      </c>
      <c r="F9903" t="e">
        <f>Table1[[#This Row],[Termékkör]]</f>
        <v>#VALUE!</v>
      </c>
      <c r="G9903" s="4" t="e">
        <f>Table1[[#This Row],[SzumElad]]</f>
        <v>#VALUE!</v>
      </c>
      <c r="H9903" s="7" t="e">
        <f>Table1[[#This Row],[Jut_%]]</f>
        <v>#VALUE!</v>
      </c>
      <c r="I9903" s="4" t="e">
        <f>Table1[[#This Row],[Jut]]</f>
        <v>#VALUE!</v>
      </c>
      <c r="J9903" s="4" t="e">
        <f>Table1[[#This Row],[Column1]]</f>
        <v>#VALUE!</v>
      </c>
    </row>
    <row r="9904" spans="1:10" hidden="1" x14ac:dyDescent="0.3">
      <c r="A9904" s="2" t="e">
        <f>Table1[[#This Row],[Befolyt]]</f>
        <v>#VALUE!</v>
      </c>
      <c r="B9904" t="e">
        <f>Table1[[#This Row],[ÜK]]</f>
        <v>#VALUE!</v>
      </c>
      <c r="C9904" s="3" t="e">
        <f>Table1[[#This Row],[Szla]]</f>
        <v>#VALUE!</v>
      </c>
      <c r="D9904" s="6" t="e">
        <f>Table1[[#This Row],[Kelt_hó]]</f>
        <v>#VALUE!</v>
      </c>
      <c r="E9904" t="e">
        <f>Table1[[#This Row],[Vevő]]</f>
        <v>#VALUE!</v>
      </c>
      <c r="F9904" t="e">
        <f>Table1[[#This Row],[Termékkör]]</f>
        <v>#VALUE!</v>
      </c>
      <c r="G9904" s="4" t="e">
        <f>Table1[[#This Row],[SzumElad]]</f>
        <v>#VALUE!</v>
      </c>
      <c r="H9904" s="7" t="e">
        <f>Table1[[#This Row],[Jut_%]]</f>
        <v>#VALUE!</v>
      </c>
      <c r="I9904" s="4" t="e">
        <f>Table1[[#This Row],[Jut]]</f>
        <v>#VALUE!</v>
      </c>
      <c r="J9904" s="4" t="e">
        <f>Table1[[#This Row],[Column1]]</f>
        <v>#VALUE!</v>
      </c>
    </row>
    <row r="9905" spans="1:10" hidden="1" x14ac:dyDescent="0.3">
      <c r="A9905" s="2" t="e">
        <f>Table1[[#This Row],[Befolyt]]</f>
        <v>#VALUE!</v>
      </c>
      <c r="B9905" t="e">
        <f>Table1[[#This Row],[ÜK]]</f>
        <v>#VALUE!</v>
      </c>
      <c r="C9905" s="3" t="e">
        <f>Table1[[#This Row],[Szla]]</f>
        <v>#VALUE!</v>
      </c>
      <c r="D9905" s="6" t="e">
        <f>Table1[[#This Row],[Kelt_hó]]</f>
        <v>#VALUE!</v>
      </c>
      <c r="E9905" t="e">
        <f>Table1[[#This Row],[Vevő]]</f>
        <v>#VALUE!</v>
      </c>
      <c r="F9905" t="e">
        <f>Table1[[#This Row],[Termékkör]]</f>
        <v>#VALUE!</v>
      </c>
      <c r="G9905" s="4" t="e">
        <f>Table1[[#This Row],[SzumElad]]</f>
        <v>#VALUE!</v>
      </c>
      <c r="H9905" s="7" t="e">
        <f>Table1[[#This Row],[Jut_%]]</f>
        <v>#VALUE!</v>
      </c>
      <c r="I9905" s="4" t="e">
        <f>Table1[[#This Row],[Jut]]</f>
        <v>#VALUE!</v>
      </c>
      <c r="J9905" s="4" t="e">
        <f>Table1[[#This Row],[Column1]]</f>
        <v>#VALUE!</v>
      </c>
    </row>
    <row r="9906" spans="1:10" hidden="1" x14ac:dyDescent="0.3">
      <c r="A9906" s="2" t="e">
        <f>Table1[[#This Row],[Befolyt]]</f>
        <v>#VALUE!</v>
      </c>
      <c r="B9906" t="e">
        <f>Table1[[#This Row],[ÜK]]</f>
        <v>#VALUE!</v>
      </c>
      <c r="C9906" s="3" t="e">
        <f>Table1[[#This Row],[Szla]]</f>
        <v>#VALUE!</v>
      </c>
      <c r="D9906" s="6" t="e">
        <f>Table1[[#This Row],[Kelt_hó]]</f>
        <v>#VALUE!</v>
      </c>
      <c r="E9906" t="e">
        <f>Table1[[#This Row],[Vevő]]</f>
        <v>#VALUE!</v>
      </c>
      <c r="F9906" t="e">
        <f>Table1[[#This Row],[Termékkör]]</f>
        <v>#VALUE!</v>
      </c>
      <c r="G9906" s="4" t="e">
        <f>Table1[[#This Row],[SzumElad]]</f>
        <v>#VALUE!</v>
      </c>
      <c r="H9906" s="7" t="e">
        <f>Table1[[#This Row],[Jut_%]]</f>
        <v>#VALUE!</v>
      </c>
      <c r="I9906" s="4" t="e">
        <f>Table1[[#This Row],[Jut]]</f>
        <v>#VALUE!</v>
      </c>
      <c r="J9906" s="4" t="e">
        <f>Table1[[#This Row],[Column1]]</f>
        <v>#VALUE!</v>
      </c>
    </row>
    <row r="9907" spans="1:10" hidden="1" x14ac:dyDescent="0.3">
      <c r="A9907" s="2" t="e">
        <f>Table1[[#This Row],[Befolyt]]</f>
        <v>#VALUE!</v>
      </c>
      <c r="B9907" t="e">
        <f>Table1[[#This Row],[ÜK]]</f>
        <v>#VALUE!</v>
      </c>
      <c r="C9907" s="3" t="e">
        <f>Table1[[#This Row],[Szla]]</f>
        <v>#VALUE!</v>
      </c>
      <c r="D9907" s="6" t="e">
        <f>Table1[[#This Row],[Kelt_hó]]</f>
        <v>#VALUE!</v>
      </c>
      <c r="E9907" t="e">
        <f>Table1[[#This Row],[Vevő]]</f>
        <v>#VALUE!</v>
      </c>
      <c r="F9907" t="e">
        <f>Table1[[#This Row],[Termékkör]]</f>
        <v>#VALUE!</v>
      </c>
      <c r="G9907" s="4" t="e">
        <f>Table1[[#This Row],[SzumElad]]</f>
        <v>#VALUE!</v>
      </c>
      <c r="H9907" s="7" t="e">
        <f>Table1[[#This Row],[Jut_%]]</f>
        <v>#VALUE!</v>
      </c>
      <c r="I9907" s="4" t="e">
        <f>Table1[[#This Row],[Jut]]</f>
        <v>#VALUE!</v>
      </c>
      <c r="J9907" s="4" t="e">
        <f>Table1[[#This Row],[Column1]]</f>
        <v>#VALUE!</v>
      </c>
    </row>
    <row r="9908" spans="1:10" hidden="1" x14ac:dyDescent="0.3">
      <c r="A9908" s="2" t="e">
        <f>Table1[[#This Row],[Befolyt]]</f>
        <v>#VALUE!</v>
      </c>
      <c r="B9908" t="e">
        <f>Table1[[#This Row],[ÜK]]</f>
        <v>#VALUE!</v>
      </c>
      <c r="C9908" s="3" t="e">
        <f>Table1[[#This Row],[Szla]]</f>
        <v>#VALUE!</v>
      </c>
      <c r="D9908" s="6" t="e">
        <f>Table1[[#This Row],[Kelt_hó]]</f>
        <v>#VALUE!</v>
      </c>
      <c r="E9908" t="e">
        <f>Table1[[#This Row],[Vevő]]</f>
        <v>#VALUE!</v>
      </c>
      <c r="F9908" t="e">
        <f>Table1[[#This Row],[Termékkör]]</f>
        <v>#VALUE!</v>
      </c>
      <c r="G9908" s="4" t="e">
        <f>Table1[[#This Row],[SzumElad]]</f>
        <v>#VALUE!</v>
      </c>
      <c r="H9908" s="7" t="e">
        <f>Table1[[#This Row],[Jut_%]]</f>
        <v>#VALUE!</v>
      </c>
      <c r="I9908" s="4" t="e">
        <f>Table1[[#This Row],[Jut]]</f>
        <v>#VALUE!</v>
      </c>
      <c r="J9908" s="4" t="e">
        <f>Table1[[#This Row],[Column1]]</f>
        <v>#VALUE!</v>
      </c>
    </row>
    <row r="9909" spans="1:10" hidden="1" x14ac:dyDescent="0.3">
      <c r="A9909" s="2" t="e">
        <f>Table1[[#This Row],[Befolyt]]</f>
        <v>#VALUE!</v>
      </c>
      <c r="B9909" t="e">
        <f>Table1[[#This Row],[ÜK]]</f>
        <v>#VALUE!</v>
      </c>
      <c r="C9909" s="3" t="e">
        <f>Table1[[#This Row],[Szla]]</f>
        <v>#VALUE!</v>
      </c>
      <c r="D9909" s="6" t="e">
        <f>Table1[[#This Row],[Kelt_hó]]</f>
        <v>#VALUE!</v>
      </c>
      <c r="E9909" t="e">
        <f>Table1[[#This Row],[Vevő]]</f>
        <v>#VALUE!</v>
      </c>
      <c r="F9909" t="e">
        <f>Table1[[#This Row],[Termékkör]]</f>
        <v>#VALUE!</v>
      </c>
      <c r="G9909" s="4" t="e">
        <f>Table1[[#This Row],[SzumElad]]</f>
        <v>#VALUE!</v>
      </c>
      <c r="H9909" s="7" t="e">
        <f>Table1[[#This Row],[Jut_%]]</f>
        <v>#VALUE!</v>
      </c>
      <c r="I9909" s="4" t="e">
        <f>Table1[[#This Row],[Jut]]</f>
        <v>#VALUE!</v>
      </c>
      <c r="J9909" s="4" t="e">
        <f>Table1[[#This Row],[Column1]]</f>
        <v>#VALUE!</v>
      </c>
    </row>
    <row r="9910" spans="1:10" hidden="1" x14ac:dyDescent="0.3">
      <c r="A9910" s="2" t="e">
        <f>Table1[[#This Row],[Befolyt]]</f>
        <v>#VALUE!</v>
      </c>
      <c r="B9910" t="e">
        <f>Table1[[#This Row],[ÜK]]</f>
        <v>#VALUE!</v>
      </c>
      <c r="C9910" s="3" t="e">
        <f>Table1[[#This Row],[Szla]]</f>
        <v>#VALUE!</v>
      </c>
      <c r="D9910" s="6" t="e">
        <f>Table1[[#This Row],[Kelt_hó]]</f>
        <v>#VALUE!</v>
      </c>
      <c r="E9910" t="e">
        <f>Table1[[#This Row],[Vevő]]</f>
        <v>#VALUE!</v>
      </c>
      <c r="F9910" t="e">
        <f>Table1[[#This Row],[Termékkör]]</f>
        <v>#VALUE!</v>
      </c>
      <c r="G9910" s="4" t="e">
        <f>Table1[[#This Row],[SzumElad]]</f>
        <v>#VALUE!</v>
      </c>
      <c r="H9910" s="7" t="e">
        <f>Table1[[#This Row],[Jut_%]]</f>
        <v>#VALUE!</v>
      </c>
      <c r="I9910" s="4" t="e">
        <f>Table1[[#This Row],[Jut]]</f>
        <v>#VALUE!</v>
      </c>
      <c r="J9910" s="4" t="e">
        <f>Table1[[#This Row],[Column1]]</f>
        <v>#VALUE!</v>
      </c>
    </row>
    <row r="9911" spans="1:10" hidden="1" x14ac:dyDescent="0.3">
      <c r="A9911" s="2" t="e">
        <f>Table1[[#This Row],[Befolyt]]</f>
        <v>#VALUE!</v>
      </c>
      <c r="B9911" t="e">
        <f>Table1[[#This Row],[ÜK]]</f>
        <v>#VALUE!</v>
      </c>
      <c r="C9911" s="3" t="e">
        <f>Table1[[#This Row],[Szla]]</f>
        <v>#VALUE!</v>
      </c>
      <c r="D9911" s="6" t="e">
        <f>Table1[[#This Row],[Kelt_hó]]</f>
        <v>#VALUE!</v>
      </c>
      <c r="E9911" t="e">
        <f>Table1[[#This Row],[Vevő]]</f>
        <v>#VALUE!</v>
      </c>
      <c r="F9911" t="e">
        <f>Table1[[#This Row],[Termékkör]]</f>
        <v>#VALUE!</v>
      </c>
      <c r="G9911" s="4" t="e">
        <f>Table1[[#This Row],[SzumElad]]</f>
        <v>#VALUE!</v>
      </c>
      <c r="H9911" s="7" t="e">
        <f>Table1[[#This Row],[Jut_%]]</f>
        <v>#VALUE!</v>
      </c>
      <c r="I9911" s="4" t="e">
        <f>Table1[[#This Row],[Jut]]</f>
        <v>#VALUE!</v>
      </c>
      <c r="J9911" s="4" t="e">
        <f>Table1[[#This Row],[Column1]]</f>
        <v>#VALUE!</v>
      </c>
    </row>
    <row r="9912" spans="1:10" hidden="1" x14ac:dyDescent="0.3">
      <c r="A9912" s="2" t="e">
        <f>Table1[[#This Row],[Befolyt]]</f>
        <v>#VALUE!</v>
      </c>
      <c r="B9912" t="e">
        <f>Table1[[#This Row],[ÜK]]</f>
        <v>#VALUE!</v>
      </c>
      <c r="C9912" s="3" t="e">
        <f>Table1[[#This Row],[Szla]]</f>
        <v>#VALUE!</v>
      </c>
      <c r="D9912" s="6" t="e">
        <f>Table1[[#This Row],[Kelt_hó]]</f>
        <v>#VALUE!</v>
      </c>
      <c r="E9912" t="e">
        <f>Table1[[#This Row],[Vevő]]</f>
        <v>#VALUE!</v>
      </c>
      <c r="F9912" t="e">
        <f>Table1[[#This Row],[Termékkör]]</f>
        <v>#VALUE!</v>
      </c>
      <c r="G9912" s="4" t="e">
        <f>Table1[[#This Row],[SzumElad]]</f>
        <v>#VALUE!</v>
      </c>
      <c r="H9912" s="7" t="e">
        <f>Table1[[#This Row],[Jut_%]]</f>
        <v>#VALUE!</v>
      </c>
      <c r="I9912" s="4" t="e">
        <f>Table1[[#This Row],[Jut]]</f>
        <v>#VALUE!</v>
      </c>
      <c r="J9912" s="4" t="e">
        <f>Table1[[#This Row],[Column1]]</f>
        <v>#VALUE!</v>
      </c>
    </row>
    <row r="9913" spans="1:10" hidden="1" x14ac:dyDescent="0.3">
      <c r="A9913" s="2" t="e">
        <f>Table1[[#This Row],[Befolyt]]</f>
        <v>#VALUE!</v>
      </c>
      <c r="B9913" t="e">
        <f>Table1[[#This Row],[ÜK]]</f>
        <v>#VALUE!</v>
      </c>
      <c r="C9913" s="3" t="e">
        <f>Table1[[#This Row],[Szla]]</f>
        <v>#VALUE!</v>
      </c>
      <c r="D9913" s="6" t="e">
        <f>Table1[[#This Row],[Kelt_hó]]</f>
        <v>#VALUE!</v>
      </c>
      <c r="E9913" t="e">
        <f>Table1[[#This Row],[Vevő]]</f>
        <v>#VALUE!</v>
      </c>
      <c r="F9913" t="e">
        <f>Table1[[#This Row],[Termékkör]]</f>
        <v>#VALUE!</v>
      </c>
      <c r="G9913" s="4" t="e">
        <f>Table1[[#This Row],[SzumElad]]</f>
        <v>#VALUE!</v>
      </c>
      <c r="H9913" s="7" t="e">
        <f>Table1[[#This Row],[Jut_%]]</f>
        <v>#VALUE!</v>
      </c>
      <c r="I9913" s="4" t="e">
        <f>Table1[[#This Row],[Jut]]</f>
        <v>#VALUE!</v>
      </c>
      <c r="J9913" s="4" t="e">
        <f>Table1[[#This Row],[Column1]]</f>
        <v>#VALUE!</v>
      </c>
    </row>
    <row r="9914" spans="1:10" hidden="1" x14ac:dyDescent="0.3">
      <c r="A9914" s="2" t="e">
        <f>Table1[[#This Row],[Befolyt]]</f>
        <v>#VALUE!</v>
      </c>
      <c r="B9914" t="e">
        <f>Table1[[#This Row],[ÜK]]</f>
        <v>#VALUE!</v>
      </c>
      <c r="C9914" s="3" t="e">
        <f>Table1[[#This Row],[Szla]]</f>
        <v>#VALUE!</v>
      </c>
      <c r="D9914" s="6" t="e">
        <f>Table1[[#This Row],[Kelt_hó]]</f>
        <v>#VALUE!</v>
      </c>
      <c r="E9914" t="e">
        <f>Table1[[#This Row],[Vevő]]</f>
        <v>#VALUE!</v>
      </c>
      <c r="F9914" t="e">
        <f>Table1[[#This Row],[Termékkör]]</f>
        <v>#VALUE!</v>
      </c>
      <c r="G9914" s="4" t="e">
        <f>Table1[[#This Row],[SzumElad]]</f>
        <v>#VALUE!</v>
      </c>
      <c r="H9914" s="7" t="e">
        <f>Table1[[#This Row],[Jut_%]]</f>
        <v>#VALUE!</v>
      </c>
      <c r="I9914" s="4" t="e">
        <f>Table1[[#This Row],[Jut]]</f>
        <v>#VALUE!</v>
      </c>
      <c r="J9914" s="4" t="e">
        <f>Table1[[#This Row],[Column1]]</f>
        <v>#VALUE!</v>
      </c>
    </row>
    <row r="9915" spans="1:10" hidden="1" x14ac:dyDescent="0.3">
      <c r="A9915" s="2" t="e">
        <f>Table1[[#This Row],[Befolyt]]</f>
        <v>#VALUE!</v>
      </c>
      <c r="B9915" t="e">
        <f>Table1[[#This Row],[ÜK]]</f>
        <v>#VALUE!</v>
      </c>
      <c r="C9915" s="3" t="e">
        <f>Table1[[#This Row],[Szla]]</f>
        <v>#VALUE!</v>
      </c>
      <c r="D9915" s="6" t="e">
        <f>Table1[[#This Row],[Kelt_hó]]</f>
        <v>#VALUE!</v>
      </c>
      <c r="E9915" t="e">
        <f>Table1[[#This Row],[Vevő]]</f>
        <v>#VALUE!</v>
      </c>
      <c r="F9915" t="e">
        <f>Table1[[#This Row],[Termékkör]]</f>
        <v>#VALUE!</v>
      </c>
      <c r="G9915" s="4" t="e">
        <f>Table1[[#This Row],[SzumElad]]</f>
        <v>#VALUE!</v>
      </c>
      <c r="H9915" s="7" t="e">
        <f>Table1[[#This Row],[Jut_%]]</f>
        <v>#VALUE!</v>
      </c>
      <c r="I9915" s="4" t="e">
        <f>Table1[[#This Row],[Jut]]</f>
        <v>#VALUE!</v>
      </c>
      <c r="J9915" s="4" t="e">
        <f>Table1[[#This Row],[Column1]]</f>
        <v>#VALUE!</v>
      </c>
    </row>
    <row r="9916" spans="1:10" hidden="1" x14ac:dyDescent="0.3">
      <c r="A9916" s="2" t="e">
        <f>Table1[[#This Row],[Befolyt]]</f>
        <v>#VALUE!</v>
      </c>
      <c r="B9916" t="e">
        <f>Table1[[#This Row],[ÜK]]</f>
        <v>#VALUE!</v>
      </c>
      <c r="C9916" s="3" t="e">
        <f>Table1[[#This Row],[Szla]]</f>
        <v>#VALUE!</v>
      </c>
      <c r="D9916" s="6" t="e">
        <f>Table1[[#This Row],[Kelt_hó]]</f>
        <v>#VALUE!</v>
      </c>
      <c r="E9916" t="e">
        <f>Table1[[#This Row],[Vevő]]</f>
        <v>#VALUE!</v>
      </c>
      <c r="F9916" t="e">
        <f>Table1[[#This Row],[Termékkör]]</f>
        <v>#VALUE!</v>
      </c>
      <c r="G9916" s="4" t="e">
        <f>Table1[[#This Row],[SzumElad]]</f>
        <v>#VALUE!</v>
      </c>
      <c r="H9916" s="7" t="e">
        <f>Table1[[#This Row],[Jut_%]]</f>
        <v>#VALUE!</v>
      </c>
      <c r="I9916" s="4" t="e">
        <f>Table1[[#This Row],[Jut]]</f>
        <v>#VALUE!</v>
      </c>
      <c r="J9916" s="4" t="e">
        <f>Table1[[#This Row],[Column1]]</f>
        <v>#VALUE!</v>
      </c>
    </row>
    <row r="9917" spans="1:10" hidden="1" x14ac:dyDescent="0.3">
      <c r="A9917" s="2" t="e">
        <f>Table1[[#This Row],[Befolyt]]</f>
        <v>#VALUE!</v>
      </c>
      <c r="B9917" t="e">
        <f>Table1[[#This Row],[ÜK]]</f>
        <v>#VALUE!</v>
      </c>
      <c r="C9917" s="3" t="e">
        <f>Table1[[#This Row],[Szla]]</f>
        <v>#VALUE!</v>
      </c>
      <c r="D9917" s="6" t="e">
        <f>Table1[[#This Row],[Kelt_hó]]</f>
        <v>#VALUE!</v>
      </c>
      <c r="E9917" t="e">
        <f>Table1[[#This Row],[Vevő]]</f>
        <v>#VALUE!</v>
      </c>
      <c r="F9917" t="e">
        <f>Table1[[#This Row],[Termékkör]]</f>
        <v>#VALUE!</v>
      </c>
      <c r="G9917" s="4" t="e">
        <f>Table1[[#This Row],[SzumElad]]</f>
        <v>#VALUE!</v>
      </c>
      <c r="H9917" s="7" t="e">
        <f>Table1[[#This Row],[Jut_%]]</f>
        <v>#VALUE!</v>
      </c>
      <c r="I9917" s="4" t="e">
        <f>Table1[[#This Row],[Jut]]</f>
        <v>#VALUE!</v>
      </c>
      <c r="J9917" s="4" t="e">
        <f>Table1[[#This Row],[Column1]]</f>
        <v>#VALUE!</v>
      </c>
    </row>
    <row r="9918" spans="1:10" hidden="1" x14ac:dyDescent="0.3">
      <c r="A9918" s="2" t="e">
        <f>Table1[[#This Row],[Befolyt]]</f>
        <v>#VALUE!</v>
      </c>
      <c r="B9918" t="e">
        <f>Table1[[#This Row],[ÜK]]</f>
        <v>#VALUE!</v>
      </c>
      <c r="C9918" s="3" t="e">
        <f>Table1[[#This Row],[Szla]]</f>
        <v>#VALUE!</v>
      </c>
      <c r="D9918" s="6" t="e">
        <f>Table1[[#This Row],[Kelt_hó]]</f>
        <v>#VALUE!</v>
      </c>
      <c r="E9918" t="e">
        <f>Table1[[#This Row],[Vevő]]</f>
        <v>#VALUE!</v>
      </c>
      <c r="F9918" t="e">
        <f>Table1[[#This Row],[Termékkör]]</f>
        <v>#VALUE!</v>
      </c>
      <c r="G9918" s="4" t="e">
        <f>Table1[[#This Row],[SzumElad]]</f>
        <v>#VALUE!</v>
      </c>
      <c r="H9918" s="7" t="e">
        <f>Table1[[#This Row],[Jut_%]]</f>
        <v>#VALUE!</v>
      </c>
      <c r="I9918" s="4" t="e">
        <f>Table1[[#This Row],[Jut]]</f>
        <v>#VALUE!</v>
      </c>
      <c r="J9918" s="4" t="e">
        <f>Table1[[#This Row],[Column1]]</f>
        <v>#VALUE!</v>
      </c>
    </row>
    <row r="9919" spans="1:10" hidden="1" x14ac:dyDescent="0.3">
      <c r="A9919" s="2" t="e">
        <f>Table1[[#This Row],[Befolyt]]</f>
        <v>#VALUE!</v>
      </c>
      <c r="B9919" t="e">
        <f>Table1[[#This Row],[ÜK]]</f>
        <v>#VALUE!</v>
      </c>
      <c r="C9919" s="3" t="e">
        <f>Table1[[#This Row],[Szla]]</f>
        <v>#VALUE!</v>
      </c>
      <c r="D9919" s="6" t="e">
        <f>Table1[[#This Row],[Kelt_hó]]</f>
        <v>#VALUE!</v>
      </c>
      <c r="E9919" t="e">
        <f>Table1[[#This Row],[Vevő]]</f>
        <v>#VALUE!</v>
      </c>
      <c r="F9919" t="e">
        <f>Table1[[#This Row],[Termékkör]]</f>
        <v>#VALUE!</v>
      </c>
      <c r="G9919" s="4" t="e">
        <f>Table1[[#This Row],[SzumElad]]</f>
        <v>#VALUE!</v>
      </c>
      <c r="H9919" s="7" t="e">
        <f>Table1[[#This Row],[Jut_%]]</f>
        <v>#VALUE!</v>
      </c>
      <c r="I9919" s="4" t="e">
        <f>Table1[[#This Row],[Jut]]</f>
        <v>#VALUE!</v>
      </c>
      <c r="J9919" s="4" t="e">
        <f>Table1[[#This Row],[Column1]]</f>
        <v>#VALUE!</v>
      </c>
    </row>
    <row r="9920" spans="1:10" hidden="1" x14ac:dyDescent="0.3">
      <c r="A9920" s="2" t="e">
        <f>Table1[[#This Row],[Befolyt]]</f>
        <v>#VALUE!</v>
      </c>
      <c r="B9920" t="e">
        <f>Table1[[#This Row],[ÜK]]</f>
        <v>#VALUE!</v>
      </c>
      <c r="C9920" s="3" t="e">
        <f>Table1[[#This Row],[Szla]]</f>
        <v>#VALUE!</v>
      </c>
      <c r="D9920" s="6" t="e">
        <f>Table1[[#This Row],[Kelt_hó]]</f>
        <v>#VALUE!</v>
      </c>
      <c r="E9920" t="e">
        <f>Table1[[#This Row],[Vevő]]</f>
        <v>#VALUE!</v>
      </c>
      <c r="F9920" t="e">
        <f>Table1[[#This Row],[Termékkör]]</f>
        <v>#VALUE!</v>
      </c>
      <c r="G9920" s="4" t="e">
        <f>Table1[[#This Row],[SzumElad]]</f>
        <v>#VALUE!</v>
      </c>
      <c r="H9920" s="7" t="e">
        <f>Table1[[#This Row],[Jut_%]]</f>
        <v>#VALUE!</v>
      </c>
      <c r="I9920" s="4" t="e">
        <f>Table1[[#This Row],[Jut]]</f>
        <v>#VALUE!</v>
      </c>
      <c r="J9920" s="4" t="e">
        <f>Table1[[#This Row],[Column1]]</f>
        <v>#VALUE!</v>
      </c>
    </row>
    <row r="9921" spans="1:10" hidden="1" x14ac:dyDescent="0.3">
      <c r="A9921" s="2" t="e">
        <f>Table1[[#This Row],[Befolyt]]</f>
        <v>#VALUE!</v>
      </c>
      <c r="B9921" t="e">
        <f>Table1[[#This Row],[ÜK]]</f>
        <v>#VALUE!</v>
      </c>
      <c r="C9921" s="3" t="e">
        <f>Table1[[#This Row],[Szla]]</f>
        <v>#VALUE!</v>
      </c>
      <c r="D9921" s="6" t="e">
        <f>Table1[[#This Row],[Kelt_hó]]</f>
        <v>#VALUE!</v>
      </c>
      <c r="E9921" t="e">
        <f>Table1[[#This Row],[Vevő]]</f>
        <v>#VALUE!</v>
      </c>
      <c r="F9921" t="e">
        <f>Table1[[#This Row],[Termékkör]]</f>
        <v>#VALUE!</v>
      </c>
      <c r="G9921" s="4" t="e">
        <f>Table1[[#This Row],[SzumElad]]</f>
        <v>#VALUE!</v>
      </c>
      <c r="H9921" s="7" t="e">
        <f>Table1[[#This Row],[Jut_%]]</f>
        <v>#VALUE!</v>
      </c>
      <c r="I9921" s="4" t="e">
        <f>Table1[[#This Row],[Jut]]</f>
        <v>#VALUE!</v>
      </c>
      <c r="J9921" s="4" t="e">
        <f>Table1[[#This Row],[Column1]]</f>
        <v>#VALUE!</v>
      </c>
    </row>
    <row r="9922" spans="1:10" hidden="1" x14ac:dyDescent="0.3">
      <c r="A9922" s="2" t="e">
        <f>Table1[[#This Row],[Befolyt]]</f>
        <v>#VALUE!</v>
      </c>
      <c r="B9922" t="e">
        <f>Table1[[#This Row],[ÜK]]</f>
        <v>#VALUE!</v>
      </c>
      <c r="C9922" s="3" t="e">
        <f>Table1[[#This Row],[Szla]]</f>
        <v>#VALUE!</v>
      </c>
      <c r="D9922" s="6" t="e">
        <f>Table1[[#This Row],[Kelt_hó]]</f>
        <v>#VALUE!</v>
      </c>
      <c r="E9922" t="e">
        <f>Table1[[#This Row],[Vevő]]</f>
        <v>#VALUE!</v>
      </c>
      <c r="F9922" t="e">
        <f>Table1[[#This Row],[Termékkör]]</f>
        <v>#VALUE!</v>
      </c>
      <c r="G9922" s="4" t="e">
        <f>Table1[[#This Row],[SzumElad]]</f>
        <v>#VALUE!</v>
      </c>
      <c r="H9922" s="7" t="e">
        <f>Table1[[#This Row],[Jut_%]]</f>
        <v>#VALUE!</v>
      </c>
      <c r="I9922" s="4" t="e">
        <f>Table1[[#This Row],[Jut]]</f>
        <v>#VALUE!</v>
      </c>
      <c r="J9922" s="4" t="e">
        <f>Table1[[#This Row],[Column1]]</f>
        <v>#VALUE!</v>
      </c>
    </row>
    <row r="9923" spans="1:10" hidden="1" x14ac:dyDescent="0.3">
      <c r="A9923" s="2" t="e">
        <f>Table1[[#This Row],[Befolyt]]</f>
        <v>#VALUE!</v>
      </c>
      <c r="B9923" t="e">
        <f>Table1[[#This Row],[ÜK]]</f>
        <v>#VALUE!</v>
      </c>
      <c r="C9923" s="3" t="e">
        <f>Table1[[#This Row],[Szla]]</f>
        <v>#VALUE!</v>
      </c>
      <c r="D9923" s="6" t="e">
        <f>Table1[[#This Row],[Kelt_hó]]</f>
        <v>#VALUE!</v>
      </c>
      <c r="E9923" t="e">
        <f>Table1[[#This Row],[Vevő]]</f>
        <v>#VALUE!</v>
      </c>
      <c r="F9923" t="e">
        <f>Table1[[#This Row],[Termékkör]]</f>
        <v>#VALUE!</v>
      </c>
      <c r="G9923" s="4" t="e">
        <f>Table1[[#This Row],[SzumElad]]</f>
        <v>#VALUE!</v>
      </c>
      <c r="H9923" s="7" t="e">
        <f>Table1[[#This Row],[Jut_%]]</f>
        <v>#VALUE!</v>
      </c>
      <c r="I9923" s="4" t="e">
        <f>Table1[[#This Row],[Jut]]</f>
        <v>#VALUE!</v>
      </c>
      <c r="J9923" s="4" t="e">
        <f>Table1[[#This Row],[Column1]]</f>
        <v>#VALUE!</v>
      </c>
    </row>
    <row r="9924" spans="1:10" hidden="1" x14ac:dyDescent="0.3">
      <c r="A9924" s="2" t="e">
        <f>Table1[[#This Row],[Befolyt]]</f>
        <v>#VALUE!</v>
      </c>
      <c r="B9924" t="e">
        <f>Table1[[#This Row],[ÜK]]</f>
        <v>#VALUE!</v>
      </c>
      <c r="C9924" s="3" t="e">
        <f>Table1[[#This Row],[Szla]]</f>
        <v>#VALUE!</v>
      </c>
      <c r="D9924" s="6" t="e">
        <f>Table1[[#This Row],[Kelt_hó]]</f>
        <v>#VALUE!</v>
      </c>
      <c r="E9924" t="e">
        <f>Table1[[#This Row],[Vevő]]</f>
        <v>#VALUE!</v>
      </c>
      <c r="F9924" t="e">
        <f>Table1[[#This Row],[Termékkör]]</f>
        <v>#VALUE!</v>
      </c>
      <c r="G9924" s="4" t="e">
        <f>Table1[[#This Row],[SzumElad]]</f>
        <v>#VALUE!</v>
      </c>
      <c r="H9924" s="7" t="e">
        <f>Table1[[#This Row],[Jut_%]]</f>
        <v>#VALUE!</v>
      </c>
      <c r="I9924" s="4" t="e">
        <f>Table1[[#This Row],[Jut]]</f>
        <v>#VALUE!</v>
      </c>
      <c r="J9924" s="4" t="e">
        <f>Table1[[#This Row],[Column1]]</f>
        <v>#VALUE!</v>
      </c>
    </row>
    <row r="9925" spans="1:10" hidden="1" x14ac:dyDescent="0.3">
      <c r="A9925" s="2" t="e">
        <f>Table1[[#This Row],[Befolyt]]</f>
        <v>#VALUE!</v>
      </c>
      <c r="B9925" t="e">
        <f>Table1[[#This Row],[ÜK]]</f>
        <v>#VALUE!</v>
      </c>
      <c r="C9925" s="3" t="e">
        <f>Table1[[#This Row],[Szla]]</f>
        <v>#VALUE!</v>
      </c>
      <c r="D9925" s="6" t="e">
        <f>Table1[[#This Row],[Kelt_hó]]</f>
        <v>#VALUE!</v>
      </c>
      <c r="E9925" t="e">
        <f>Table1[[#This Row],[Vevő]]</f>
        <v>#VALUE!</v>
      </c>
      <c r="F9925" t="e">
        <f>Table1[[#This Row],[Termékkör]]</f>
        <v>#VALUE!</v>
      </c>
      <c r="G9925" s="4" t="e">
        <f>Table1[[#This Row],[SzumElad]]</f>
        <v>#VALUE!</v>
      </c>
      <c r="H9925" s="7" t="e">
        <f>Table1[[#This Row],[Jut_%]]</f>
        <v>#VALUE!</v>
      </c>
      <c r="I9925" s="4" t="e">
        <f>Table1[[#This Row],[Jut]]</f>
        <v>#VALUE!</v>
      </c>
      <c r="J9925" s="4" t="e">
        <f>Table1[[#This Row],[Column1]]</f>
        <v>#VALUE!</v>
      </c>
    </row>
    <row r="9926" spans="1:10" hidden="1" x14ac:dyDescent="0.3">
      <c r="A9926" s="2" t="e">
        <f>Table1[[#This Row],[Befolyt]]</f>
        <v>#VALUE!</v>
      </c>
      <c r="B9926" t="e">
        <f>Table1[[#This Row],[ÜK]]</f>
        <v>#VALUE!</v>
      </c>
      <c r="C9926" s="3" t="e">
        <f>Table1[[#This Row],[Szla]]</f>
        <v>#VALUE!</v>
      </c>
      <c r="D9926" s="6" t="e">
        <f>Table1[[#This Row],[Kelt_hó]]</f>
        <v>#VALUE!</v>
      </c>
      <c r="E9926" t="e">
        <f>Table1[[#This Row],[Vevő]]</f>
        <v>#VALUE!</v>
      </c>
      <c r="F9926" t="e">
        <f>Table1[[#This Row],[Termékkör]]</f>
        <v>#VALUE!</v>
      </c>
      <c r="G9926" s="4" t="e">
        <f>Table1[[#This Row],[SzumElad]]</f>
        <v>#VALUE!</v>
      </c>
      <c r="H9926" s="7" t="e">
        <f>Table1[[#This Row],[Jut_%]]</f>
        <v>#VALUE!</v>
      </c>
      <c r="I9926" s="4" t="e">
        <f>Table1[[#This Row],[Jut]]</f>
        <v>#VALUE!</v>
      </c>
      <c r="J9926" s="4" t="e">
        <f>Table1[[#This Row],[Column1]]</f>
        <v>#VALUE!</v>
      </c>
    </row>
    <row r="9927" spans="1:10" hidden="1" x14ac:dyDescent="0.3">
      <c r="A9927" s="2" t="e">
        <f>Table1[[#This Row],[Befolyt]]</f>
        <v>#VALUE!</v>
      </c>
      <c r="B9927" t="e">
        <f>Table1[[#This Row],[ÜK]]</f>
        <v>#VALUE!</v>
      </c>
      <c r="C9927" s="3" t="e">
        <f>Table1[[#This Row],[Szla]]</f>
        <v>#VALUE!</v>
      </c>
      <c r="D9927" s="6" t="e">
        <f>Table1[[#This Row],[Kelt_hó]]</f>
        <v>#VALUE!</v>
      </c>
      <c r="E9927" t="e">
        <f>Table1[[#This Row],[Vevő]]</f>
        <v>#VALUE!</v>
      </c>
      <c r="F9927" t="e">
        <f>Table1[[#This Row],[Termékkör]]</f>
        <v>#VALUE!</v>
      </c>
      <c r="G9927" s="4" t="e">
        <f>Table1[[#This Row],[SzumElad]]</f>
        <v>#VALUE!</v>
      </c>
      <c r="H9927" s="7" t="e">
        <f>Table1[[#This Row],[Jut_%]]</f>
        <v>#VALUE!</v>
      </c>
      <c r="I9927" s="4" t="e">
        <f>Table1[[#This Row],[Jut]]</f>
        <v>#VALUE!</v>
      </c>
      <c r="J9927" s="4" t="e">
        <f>Table1[[#This Row],[Column1]]</f>
        <v>#VALUE!</v>
      </c>
    </row>
    <row r="9928" spans="1:10" hidden="1" x14ac:dyDescent="0.3">
      <c r="A9928" s="2" t="e">
        <f>Table1[[#This Row],[Befolyt]]</f>
        <v>#VALUE!</v>
      </c>
      <c r="B9928" t="e">
        <f>Table1[[#This Row],[ÜK]]</f>
        <v>#VALUE!</v>
      </c>
      <c r="C9928" s="3" t="e">
        <f>Table1[[#This Row],[Szla]]</f>
        <v>#VALUE!</v>
      </c>
      <c r="D9928" s="6" t="e">
        <f>Table1[[#This Row],[Kelt_hó]]</f>
        <v>#VALUE!</v>
      </c>
      <c r="E9928" t="e">
        <f>Table1[[#This Row],[Vevő]]</f>
        <v>#VALUE!</v>
      </c>
      <c r="F9928" t="e">
        <f>Table1[[#This Row],[Termékkör]]</f>
        <v>#VALUE!</v>
      </c>
      <c r="G9928" s="4" t="e">
        <f>Table1[[#This Row],[SzumElad]]</f>
        <v>#VALUE!</v>
      </c>
      <c r="H9928" s="7" t="e">
        <f>Table1[[#This Row],[Jut_%]]</f>
        <v>#VALUE!</v>
      </c>
      <c r="I9928" s="4" t="e">
        <f>Table1[[#This Row],[Jut]]</f>
        <v>#VALUE!</v>
      </c>
      <c r="J9928" s="4" t="e">
        <f>Table1[[#This Row],[Column1]]</f>
        <v>#VALUE!</v>
      </c>
    </row>
    <row r="9929" spans="1:10" hidden="1" x14ac:dyDescent="0.3">
      <c r="A9929" s="2" t="e">
        <f>Table1[[#This Row],[Befolyt]]</f>
        <v>#VALUE!</v>
      </c>
      <c r="B9929" t="e">
        <f>Table1[[#This Row],[ÜK]]</f>
        <v>#VALUE!</v>
      </c>
      <c r="C9929" s="3" t="e">
        <f>Table1[[#This Row],[Szla]]</f>
        <v>#VALUE!</v>
      </c>
      <c r="D9929" s="6" t="e">
        <f>Table1[[#This Row],[Kelt_hó]]</f>
        <v>#VALUE!</v>
      </c>
      <c r="E9929" t="e">
        <f>Table1[[#This Row],[Vevő]]</f>
        <v>#VALUE!</v>
      </c>
      <c r="F9929" t="e">
        <f>Table1[[#This Row],[Termékkör]]</f>
        <v>#VALUE!</v>
      </c>
      <c r="G9929" s="4" t="e">
        <f>Table1[[#This Row],[SzumElad]]</f>
        <v>#VALUE!</v>
      </c>
      <c r="H9929" s="7" t="e">
        <f>Table1[[#This Row],[Jut_%]]</f>
        <v>#VALUE!</v>
      </c>
      <c r="I9929" s="4" t="e">
        <f>Table1[[#This Row],[Jut]]</f>
        <v>#VALUE!</v>
      </c>
      <c r="J9929" s="4" t="e">
        <f>Table1[[#This Row],[Column1]]</f>
        <v>#VALUE!</v>
      </c>
    </row>
    <row r="9930" spans="1:10" hidden="1" x14ac:dyDescent="0.3">
      <c r="A9930" s="2" t="e">
        <f>Table1[[#This Row],[Befolyt]]</f>
        <v>#VALUE!</v>
      </c>
      <c r="B9930" t="e">
        <f>Table1[[#This Row],[ÜK]]</f>
        <v>#VALUE!</v>
      </c>
      <c r="C9930" s="3" t="e">
        <f>Table1[[#This Row],[Szla]]</f>
        <v>#VALUE!</v>
      </c>
      <c r="D9930" s="6" t="e">
        <f>Table1[[#This Row],[Kelt_hó]]</f>
        <v>#VALUE!</v>
      </c>
      <c r="E9930" t="e">
        <f>Table1[[#This Row],[Vevő]]</f>
        <v>#VALUE!</v>
      </c>
      <c r="F9930" t="e">
        <f>Table1[[#This Row],[Termékkör]]</f>
        <v>#VALUE!</v>
      </c>
      <c r="G9930" s="4" t="e">
        <f>Table1[[#This Row],[SzumElad]]</f>
        <v>#VALUE!</v>
      </c>
      <c r="H9930" s="7" t="e">
        <f>Table1[[#This Row],[Jut_%]]</f>
        <v>#VALUE!</v>
      </c>
      <c r="I9930" s="4" t="e">
        <f>Table1[[#This Row],[Jut]]</f>
        <v>#VALUE!</v>
      </c>
      <c r="J9930" s="4" t="e">
        <f>Table1[[#This Row],[Column1]]</f>
        <v>#VALUE!</v>
      </c>
    </row>
    <row r="9931" spans="1:10" hidden="1" x14ac:dyDescent="0.3">
      <c r="A9931" s="2" t="e">
        <f>Table1[[#This Row],[Befolyt]]</f>
        <v>#VALUE!</v>
      </c>
      <c r="B9931" t="e">
        <f>Table1[[#This Row],[ÜK]]</f>
        <v>#VALUE!</v>
      </c>
      <c r="C9931" s="3" t="e">
        <f>Table1[[#This Row],[Szla]]</f>
        <v>#VALUE!</v>
      </c>
      <c r="D9931" s="6" t="e">
        <f>Table1[[#This Row],[Kelt_hó]]</f>
        <v>#VALUE!</v>
      </c>
      <c r="E9931" t="e">
        <f>Table1[[#This Row],[Vevő]]</f>
        <v>#VALUE!</v>
      </c>
      <c r="F9931" t="e">
        <f>Table1[[#This Row],[Termékkör]]</f>
        <v>#VALUE!</v>
      </c>
      <c r="G9931" s="4" t="e">
        <f>Table1[[#This Row],[SzumElad]]</f>
        <v>#VALUE!</v>
      </c>
      <c r="H9931" s="7" t="e">
        <f>Table1[[#This Row],[Jut_%]]</f>
        <v>#VALUE!</v>
      </c>
      <c r="I9931" s="4" t="e">
        <f>Table1[[#This Row],[Jut]]</f>
        <v>#VALUE!</v>
      </c>
      <c r="J9931" s="4" t="e">
        <f>Table1[[#This Row],[Column1]]</f>
        <v>#VALUE!</v>
      </c>
    </row>
    <row r="9932" spans="1:10" hidden="1" x14ac:dyDescent="0.3">
      <c r="A9932" s="2" t="e">
        <f>Table1[[#This Row],[Befolyt]]</f>
        <v>#VALUE!</v>
      </c>
      <c r="B9932" t="e">
        <f>Table1[[#This Row],[ÜK]]</f>
        <v>#VALUE!</v>
      </c>
      <c r="C9932" s="3" t="e">
        <f>Table1[[#This Row],[Szla]]</f>
        <v>#VALUE!</v>
      </c>
      <c r="D9932" s="6" t="e">
        <f>Table1[[#This Row],[Kelt_hó]]</f>
        <v>#VALUE!</v>
      </c>
      <c r="E9932" t="e">
        <f>Table1[[#This Row],[Vevő]]</f>
        <v>#VALUE!</v>
      </c>
      <c r="F9932" t="e">
        <f>Table1[[#This Row],[Termékkör]]</f>
        <v>#VALUE!</v>
      </c>
      <c r="G9932" s="4" t="e">
        <f>Table1[[#This Row],[SzumElad]]</f>
        <v>#VALUE!</v>
      </c>
      <c r="H9932" s="7" t="e">
        <f>Table1[[#This Row],[Jut_%]]</f>
        <v>#VALUE!</v>
      </c>
      <c r="I9932" s="4" t="e">
        <f>Table1[[#This Row],[Jut]]</f>
        <v>#VALUE!</v>
      </c>
      <c r="J9932" s="4" t="e">
        <f>Table1[[#This Row],[Column1]]</f>
        <v>#VALUE!</v>
      </c>
    </row>
    <row r="9933" spans="1:10" hidden="1" x14ac:dyDescent="0.3">
      <c r="A9933" s="2" t="e">
        <f>Table1[[#This Row],[Befolyt]]</f>
        <v>#VALUE!</v>
      </c>
      <c r="B9933" t="e">
        <f>Table1[[#This Row],[ÜK]]</f>
        <v>#VALUE!</v>
      </c>
      <c r="C9933" s="3" t="e">
        <f>Table1[[#This Row],[Szla]]</f>
        <v>#VALUE!</v>
      </c>
      <c r="D9933" s="6" t="e">
        <f>Table1[[#This Row],[Kelt_hó]]</f>
        <v>#VALUE!</v>
      </c>
      <c r="E9933" t="e">
        <f>Table1[[#This Row],[Vevő]]</f>
        <v>#VALUE!</v>
      </c>
      <c r="F9933" t="e">
        <f>Table1[[#This Row],[Termékkör]]</f>
        <v>#VALUE!</v>
      </c>
      <c r="G9933" s="4" t="e">
        <f>Table1[[#This Row],[SzumElad]]</f>
        <v>#VALUE!</v>
      </c>
      <c r="H9933" s="7" t="e">
        <f>Table1[[#This Row],[Jut_%]]</f>
        <v>#VALUE!</v>
      </c>
      <c r="I9933" s="4" t="e">
        <f>Table1[[#This Row],[Jut]]</f>
        <v>#VALUE!</v>
      </c>
      <c r="J9933" s="4" t="e">
        <f>Table1[[#This Row],[Column1]]</f>
        <v>#VALUE!</v>
      </c>
    </row>
    <row r="9934" spans="1:10" hidden="1" x14ac:dyDescent="0.3">
      <c r="A9934" s="2" t="e">
        <f>Table1[[#This Row],[Befolyt]]</f>
        <v>#VALUE!</v>
      </c>
      <c r="B9934" t="e">
        <f>Table1[[#This Row],[ÜK]]</f>
        <v>#VALUE!</v>
      </c>
      <c r="C9934" s="3" t="e">
        <f>Table1[[#This Row],[Szla]]</f>
        <v>#VALUE!</v>
      </c>
      <c r="D9934" s="6" t="e">
        <f>Table1[[#This Row],[Kelt_hó]]</f>
        <v>#VALUE!</v>
      </c>
      <c r="E9934" t="e">
        <f>Table1[[#This Row],[Vevő]]</f>
        <v>#VALUE!</v>
      </c>
      <c r="F9934" t="e">
        <f>Table1[[#This Row],[Termékkör]]</f>
        <v>#VALUE!</v>
      </c>
      <c r="G9934" s="4" t="e">
        <f>Table1[[#This Row],[SzumElad]]</f>
        <v>#VALUE!</v>
      </c>
      <c r="H9934" s="7" t="e">
        <f>Table1[[#This Row],[Jut_%]]</f>
        <v>#VALUE!</v>
      </c>
      <c r="I9934" s="4" t="e">
        <f>Table1[[#This Row],[Jut]]</f>
        <v>#VALUE!</v>
      </c>
      <c r="J9934" s="4" t="e">
        <f>Table1[[#This Row],[Column1]]</f>
        <v>#VALUE!</v>
      </c>
    </row>
    <row r="9935" spans="1:10" hidden="1" x14ac:dyDescent="0.3">
      <c r="A9935" s="2" t="e">
        <f>Table1[[#This Row],[Befolyt]]</f>
        <v>#VALUE!</v>
      </c>
      <c r="B9935" t="e">
        <f>Table1[[#This Row],[ÜK]]</f>
        <v>#VALUE!</v>
      </c>
      <c r="C9935" s="3" t="e">
        <f>Table1[[#This Row],[Szla]]</f>
        <v>#VALUE!</v>
      </c>
      <c r="D9935" s="6" t="e">
        <f>Table1[[#This Row],[Kelt_hó]]</f>
        <v>#VALUE!</v>
      </c>
      <c r="E9935" t="e">
        <f>Table1[[#This Row],[Vevő]]</f>
        <v>#VALUE!</v>
      </c>
      <c r="F9935" t="e">
        <f>Table1[[#This Row],[Termékkör]]</f>
        <v>#VALUE!</v>
      </c>
      <c r="G9935" s="4" t="e">
        <f>Table1[[#This Row],[SzumElad]]</f>
        <v>#VALUE!</v>
      </c>
      <c r="H9935" s="7" t="e">
        <f>Table1[[#This Row],[Jut_%]]</f>
        <v>#VALUE!</v>
      </c>
      <c r="I9935" s="4" t="e">
        <f>Table1[[#This Row],[Jut]]</f>
        <v>#VALUE!</v>
      </c>
      <c r="J9935" s="4" t="e">
        <f>Table1[[#This Row],[Column1]]</f>
        <v>#VALUE!</v>
      </c>
    </row>
    <row r="9936" spans="1:10" hidden="1" x14ac:dyDescent="0.3">
      <c r="A9936" s="2" t="e">
        <f>Table1[[#This Row],[Befolyt]]</f>
        <v>#VALUE!</v>
      </c>
      <c r="B9936" t="e">
        <f>Table1[[#This Row],[ÜK]]</f>
        <v>#VALUE!</v>
      </c>
      <c r="C9936" s="3" t="e">
        <f>Table1[[#This Row],[Szla]]</f>
        <v>#VALUE!</v>
      </c>
      <c r="D9936" s="6" t="e">
        <f>Table1[[#This Row],[Kelt_hó]]</f>
        <v>#VALUE!</v>
      </c>
      <c r="E9936" t="e">
        <f>Table1[[#This Row],[Vevő]]</f>
        <v>#VALUE!</v>
      </c>
      <c r="F9936" t="e">
        <f>Table1[[#This Row],[Termékkör]]</f>
        <v>#VALUE!</v>
      </c>
      <c r="G9936" s="4" t="e">
        <f>Table1[[#This Row],[SzumElad]]</f>
        <v>#VALUE!</v>
      </c>
      <c r="H9936" s="7" t="e">
        <f>Table1[[#This Row],[Jut_%]]</f>
        <v>#VALUE!</v>
      </c>
      <c r="I9936" s="4" t="e">
        <f>Table1[[#This Row],[Jut]]</f>
        <v>#VALUE!</v>
      </c>
      <c r="J9936" s="4" t="e">
        <f>Table1[[#This Row],[Column1]]</f>
        <v>#VALUE!</v>
      </c>
    </row>
    <row r="9937" spans="1:10" hidden="1" x14ac:dyDescent="0.3">
      <c r="A9937" s="2" t="e">
        <f>Table1[[#This Row],[Befolyt]]</f>
        <v>#VALUE!</v>
      </c>
      <c r="B9937" t="e">
        <f>Table1[[#This Row],[ÜK]]</f>
        <v>#VALUE!</v>
      </c>
      <c r="C9937" s="3" t="e">
        <f>Table1[[#This Row],[Szla]]</f>
        <v>#VALUE!</v>
      </c>
      <c r="D9937" s="6" t="e">
        <f>Table1[[#This Row],[Kelt_hó]]</f>
        <v>#VALUE!</v>
      </c>
      <c r="E9937" t="e">
        <f>Table1[[#This Row],[Vevő]]</f>
        <v>#VALUE!</v>
      </c>
      <c r="F9937" t="e">
        <f>Table1[[#This Row],[Termékkör]]</f>
        <v>#VALUE!</v>
      </c>
      <c r="G9937" s="4" t="e">
        <f>Table1[[#This Row],[SzumElad]]</f>
        <v>#VALUE!</v>
      </c>
      <c r="H9937" s="7" t="e">
        <f>Table1[[#This Row],[Jut_%]]</f>
        <v>#VALUE!</v>
      </c>
      <c r="I9937" s="4" t="e">
        <f>Table1[[#This Row],[Jut]]</f>
        <v>#VALUE!</v>
      </c>
      <c r="J9937" s="4" t="e">
        <f>Table1[[#This Row],[Column1]]</f>
        <v>#VALUE!</v>
      </c>
    </row>
    <row r="9938" spans="1:10" hidden="1" x14ac:dyDescent="0.3">
      <c r="A9938" s="2" t="e">
        <f>Table1[[#This Row],[Befolyt]]</f>
        <v>#VALUE!</v>
      </c>
      <c r="B9938" t="e">
        <f>Table1[[#This Row],[ÜK]]</f>
        <v>#VALUE!</v>
      </c>
      <c r="C9938" s="3" t="e">
        <f>Table1[[#This Row],[Szla]]</f>
        <v>#VALUE!</v>
      </c>
      <c r="D9938" s="6" t="e">
        <f>Table1[[#This Row],[Kelt_hó]]</f>
        <v>#VALUE!</v>
      </c>
      <c r="E9938" t="e">
        <f>Table1[[#This Row],[Vevő]]</f>
        <v>#VALUE!</v>
      </c>
      <c r="F9938" t="e">
        <f>Table1[[#This Row],[Termékkör]]</f>
        <v>#VALUE!</v>
      </c>
      <c r="G9938" s="4" t="e">
        <f>Table1[[#This Row],[SzumElad]]</f>
        <v>#VALUE!</v>
      </c>
      <c r="H9938" s="7" t="e">
        <f>Table1[[#This Row],[Jut_%]]</f>
        <v>#VALUE!</v>
      </c>
      <c r="I9938" s="4" t="e">
        <f>Table1[[#This Row],[Jut]]</f>
        <v>#VALUE!</v>
      </c>
      <c r="J9938" s="4" t="e">
        <f>Table1[[#This Row],[Column1]]</f>
        <v>#VALUE!</v>
      </c>
    </row>
    <row r="9939" spans="1:10" hidden="1" x14ac:dyDescent="0.3">
      <c r="A9939" s="2" t="e">
        <f>Table1[[#This Row],[Befolyt]]</f>
        <v>#VALUE!</v>
      </c>
      <c r="B9939" t="e">
        <f>Table1[[#This Row],[ÜK]]</f>
        <v>#VALUE!</v>
      </c>
      <c r="C9939" s="3" t="e">
        <f>Table1[[#This Row],[Szla]]</f>
        <v>#VALUE!</v>
      </c>
      <c r="D9939" s="6" t="e">
        <f>Table1[[#This Row],[Kelt_hó]]</f>
        <v>#VALUE!</v>
      </c>
      <c r="E9939" t="e">
        <f>Table1[[#This Row],[Vevő]]</f>
        <v>#VALUE!</v>
      </c>
      <c r="F9939" t="e">
        <f>Table1[[#This Row],[Termékkör]]</f>
        <v>#VALUE!</v>
      </c>
      <c r="G9939" s="4" t="e">
        <f>Table1[[#This Row],[SzumElad]]</f>
        <v>#VALUE!</v>
      </c>
      <c r="H9939" s="7" t="e">
        <f>Table1[[#This Row],[Jut_%]]</f>
        <v>#VALUE!</v>
      </c>
      <c r="I9939" s="4" t="e">
        <f>Table1[[#This Row],[Jut]]</f>
        <v>#VALUE!</v>
      </c>
      <c r="J9939" s="4" t="e">
        <f>Table1[[#This Row],[Column1]]</f>
        <v>#VALUE!</v>
      </c>
    </row>
    <row r="9940" spans="1:10" hidden="1" x14ac:dyDescent="0.3">
      <c r="A9940" s="2" t="e">
        <f>Table1[[#This Row],[Befolyt]]</f>
        <v>#VALUE!</v>
      </c>
      <c r="B9940" t="e">
        <f>Table1[[#This Row],[ÜK]]</f>
        <v>#VALUE!</v>
      </c>
      <c r="C9940" s="3" t="e">
        <f>Table1[[#This Row],[Szla]]</f>
        <v>#VALUE!</v>
      </c>
      <c r="D9940" s="6" t="e">
        <f>Table1[[#This Row],[Kelt_hó]]</f>
        <v>#VALUE!</v>
      </c>
      <c r="E9940" t="e">
        <f>Table1[[#This Row],[Vevő]]</f>
        <v>#VALUE!</v>
      </c>
      <c r="F9940" t="e">
        <f>Table1[[#This Row],[Termékkör]]</f>
        <v>#VALUE!</v>
      </c>
      <c r="G9940" s="4" t="e">
        <f>Table1[[#This Row],[SzumElad]]</f>
        <v>#VALUE!</v>
      </c>
      <c r="H9940" s="7" t="e">
        <f>Table1[[#This Row],[Jut_%]]</f>
        <v>#VALUE!</v>
      </c>
      <c r="I9940" s="4" t="e">
        <f>Table1[[#This Row],[Jut]]</f>
        <v>#VALUE!</v>
      </c>
      <c r="J9940" s="4" t="e">
        <f>Table1[[#This Row],[Column1]]</f>
        <v>#VALUE!</v>
      </c>
    </row>
    <row r="9941" spans="1:10" hidden="1" x14ac:dyDescent="0.3">
      <c r="A9941" s="2" t="e">
        <f>Table1[[#This Row],[Befolyt]]</f>
        <v>#VALUE!</v>
      </c>
      <c r="B9941" t="e">
        <f>Table1[[#This Row],[ÜK]]</f>
        <v>#VALUE!</v>
      </c>
      <c r="C9941" s="3" t="e">
        <f>Table1[[#This Row],[Szla]]</f>
        <v>#VALUE!</v>
      </c>
      <c r="D9941" s="6" t="e">
        <f>Table1[[#This Row],[Kelt_hó]]</f>
        <v>#VALUE!</v>
      </c>
      <c r="E9941" t="e">
        <f>Table1[[#This Row],[Vevő]]</f>
        <v>#VALUE!</v>
      </c>
      <c r="F9941" t="e">
        <f>Table1[[#This Row],[Termékkör]]</f>
        <v>#VALUE!</v>
      </c>
      <c r="G9941" s="4" t="e">
        <f>Table1[[#This Row],[SzumElad]]</f>
        <v>#VALUE!</v>
      </c>
      <c r="H9941" s="7" t="e">
        <f>Table1[[#This Row],[Jut_%]]</f>
        <v>#VALUE!</v>
      </c>
      <c r="I9941" s="4" t="e">
        <f>Table1[[#This Row],[Jut]]</f>
        <v>#VALUE!</v>
      </c>
      <c r="J9941" s="4" t="e">
        <f>Table1[[#This Row],[Column1]]</f>
        <v>#VALUE!</v>
      </c>
    </row>
    <row r="9942" spans="1:10" hidden="1" x14ac:dyDescent="0.3">
      <c r="A9942" s="2" t="e">
        <f>Table1[[#This Row],[Befolyt]]</f>
        <v>#VALUE!</v>
      </c>
      <c r="B9942" t="e">
        <f>Table1[[#This Row],[ÜK]]</f>
        <v>#VALUE!</v>
      </c>
      <c r="C9942" s="3" t="e">
        <f>Table1[[#This Row],[Szla]]</f>
        <v>#VALUE!</v>
      </c>
      <c r="D9942" s="6" t="e">
        <f>Table1[[#This Row],[Kelt_hó]]</f>
        <v>#VALUE!</v>
      </c>
      <c r="E9942" t="e">
        <f>Table1[[#This Row],[Vevő]]</f>
        <v>#VALUE!</v>
      </c>
      <c r="F9942" t="e">
        <f>Table1[[#This Row],[Termékkör]]</f>
        <v>#VALUE!</v>
      </c>
      <c r="G9942" s="4" t="e">
        <f>Table1[[#This Row],[SzumElad]]</f>
        <v>#VALUE!</v>
      </c>
      <c r="H9942" s="7" t="e">
        <f>Table1[[#This Row],[Jut_%]]</f>
        <v>#VALUE!</v>
      </c>
      <c r="I9942" s="4" t="e">
        <f>Table1[[#This Row],[Jut]]</f>
        <v>#VALUE!</v>
      </c>
      <c r="J9942" s="4" t="e">
        <f>Table1[[#This Row],[Column1]]</f>
        <v>#VALUE!</v>
      </c>
    </row>
    <row r="9943" spans="1:10" hidden="1" x14ac:dyDescent="0.3">
      <c r="A9943" s="2" t="e">
        <f>Table1[[#This Row],[Befolyt]]</f>
        <v>#VALUE!</v>
      </c>
      <c r="B9943" t="e">
        <f>Table1[[#This Row],[ÜK]]</f>
        <v>#VALUE!</v>
      </c>
      <c r="C9943" s="3" t="e">
        <f>Table1[[#This Row],[Szla]]</f>
        <v>#VALUE!</v>
      </c>
      <c r="D9943" s="6" t="e">
        <f>Table1[[#This Row],[Kelt_hó]]</f>
        <v>#VALUE!</v>
      </c>
      <c r="E9943" t="e">
        <f>Table1[[#This Row],[Vevő]]</f>
        <v>#VALUE!</v>
      </c>
      <c r="F9943" t="e">
        <f>Table1[[#This Row],[Termékkör]]</f>
        <v>#VALUE!</v>
      </c>
      <c r="G9943" s="4" t="e">
        <f>Table1[[#This Row],[SzumElad]]</f>
        <v>#VALUE!</v>
      </c>
      <c r="H9943" s="7" t="e">
        <f>Table1[[#This Row],[Jut_%]]</f>
        <v>#VALUE!</v>
      </c>
      <c r="I9943" s="4" t="e">
        <f>Table1[[#This Row],[Jut]]</f>
        <v>#VALUE!</v>
      </c>
      <c r="J9943" s="4" t="e">
        <f>Table1[[#This Row],[Column1]]</f>
        <v>#VALUE!</v>
      </c>
    </row>
    <row r="9944" spans="1:10" hidden="1" x14ac:dyDescent="0.3">
      <c r="A9944" s="2" t="e">
        <f>Table1[[#This Row],[Befolyt]]</f>
        <v>#VALUE!</v>
      </c>
      <c r="B9944" t="e">
        <f>Table1[[#This Row],[ÜK]]</f>
        <v>#VALUE!</v>
      </c>
      <c r="C9944" s="3" t="e">
        <f>Table1[[#This Row],[Szla]]</f>
        <v>#VALUE!</v>
      </c>
      <c r="D9944" s="6" t="e">
        <f>Table1[[#This Row],[Kelt_hó]]</f>
        <v>#VALUE!</v>
      </c>
      <c r="E9944" t="e">
        <f>Table1[[#This Row],[Vevő]]</f>
        <v>#VALUE!</v>
      </c>
      <c r="F9944" t="e">
        <f>Table1[[#This Row],[Termékkör]]</f>
        <v>#VALUE!</v>
      </c>
      <c r="G9944" s="4" t="e">
        <f>Table1[[#This Row],[SzumElad]]</f>
        <v>#VALUE!</v>
      </c>
      <c r="H9944" s="7" t="e">
        <f>Table1[[#This Row],[Jut_%]]</f>
        <v>#VALUE!</v>
      </c>
      <c r="I9944" s="4" t="e">
        <f>Table1[[#This Row],[Jut]]</f>
        <v>#VALUE!</v>
      </c>
      <c r="J9944" s="4" t="e">
        <f>Table1[[#This Row],[Column1]]</f>
        <v>#VALUE!</v>
      </c>
    </row>
    <row r="9945" spans="1:10" hidden="1" x14ac:dyDescent="0.3">
      <c r="A9945" s="2" t="e">
        <f>Table1[[#This Row],[Befolyt]]</f>
        <v>#VALUE!</v>
      </c>
      <c r="B9945" t="e">
        <f>Table1[[#This Row],[ÜK]]</f>
        <v>#VALUE!</v>
      </c>
      <c r="C9945" s="3" t="e">
        <f>Table1[[#This Row],[Szla]]</f>
        <v>#VALUE!</v>
      </c>
      <c r="D9945" s="6" t="e">
        <f>Table1[[#This Row],[Kelt_hó]]</f>
        <v>#VALUE!</v>
      </c>
      <c r="E9945" t="e">
        <f>Table1[[#This Row],[Vevő]]</f>
        <v>#VALUE!</v>
      </c>
      <c r="F9945" t="e">
        <f>Table1[[#This Row],[Termékkör]]</f>
        <v>#VALUE!</v>
      </c>
      <c r="G9945" s="4" t="e">
        <f>Table1[[#This Row],[SzumElad]]</f>
        <v>#VALUE!</v>
      </c>
      <c r="H9945" s="7" t="e">
        <f>Table1[[#This Row],[Jut_%]]</f>
        <v>#VALUE!</v>
      </c>
      <c r="I9945" s="4" t="e">
        <f>Table1[[#This Row],[Jut]]</f>
        <v>#VALUE!</v>
      </c>
      <c r="J9945" s="4" t="e">
        <f>Table1[[#This Row],[Column1]]</f>
        <v>#VALUE!</v>
      </c>
    </row>
    <row r="9946" spans="1:10" hidden="1" x14ac:dyDescent="0.3">
      <c r="A9946" s="2" t="e">
        <f>Table1[[#This Row],[Befolyt]]</f>
        <v>#VALUE!</v>
      </c>
      <c r="B9946" t="e">
        <f>Table1[[#This Row],[ÜK]]</f>
        <v>#VALUE!</v>
      </c>
      <c r="C9946" s="3" t="e">
        <f>Table1[[#This Row],[Szla]]</f>
        <v>#VALUE!</v>
      </c>
      <c r="D9946" s="6" t="e">
        <f>Table1[[#This Row],[Kelt_hó]]</f>
        <v>#VALUE!</v>
      </c>
      <c r="E9946" t="e">
        <f>Table1[[#This Row],[Vevő]]</f>
        <v>#VALUE!</v>
      </c>
      <c r="F9946" t="e">
        <f>Table1[[#This Row],[Termékkör]]</f>
        <v>#VALUE!</v>
      </c>
      <c r="G9946" s="4" t="e">
        <f>Table1[[#This Row],[SzumElad]]</f>
        <v>#VALUE!</v>
      </c>
      <c r="H9946" s="7" t="e">
        <f>Table1[[#This Row],[Jut_%]]</f>
        <v>#VALUE!</v>
      </c>
      <c r="I9946" s="4" t="e">
        <f>Table1[[#This Row],[Jut]]</f>
        <v>#VALUE!</v>
      </c>
      <c r="J9946" s="4" t="e">
        <f>Table1[[#This Row],[Column1]]</f>
        <v>#VALUE!</v>
      </c>
    </row>
    <row r="9947" spans="1:10" hidden="1" x14ac:dyDescent="0.3">
      <c r="A9947" s="2" t="e">
        <f>Table1[[#This Row],[Befolyt]]</f>
        <v>#VALUE!</v>
      </c>
      <c r="B9947" t="e">
        <f>Table1[[#This Row],[ÜK]]</f>
        <v>#VALUE!</v>
      </c>
      <c r="C9947" s="3" t="e">
        <f>Table1[[#This Row],[Szla]]</f>
        <v>#VALUE!</v>
      </c>
      <c r="D9947" s="6" t="e">
        <f>Table1[[#This Row],[Kelt_hó]]</f>
        <v>#VALUE!</v>
      </c>
      <c r="E9947" t="e">
        <f>Table1[[#This Row],[Vevő]]</f>
        <v>#VALUE!</v>
      </c>
      <c r="F9947" t="e">
        <f>Table1[[#This Row],[Termékkör]]</f>
        <v>#VALUE!</v>
      </c>
      <c r="G9947" s="4" t="e">
        <f>Table1[[#This Row],[SzumElad]]</f>
        <v>#VALUE!</v>
      </c>
      <c r="H9947" s="7" t="e">
        <f>Table1[[#This Row],[Jut_%]]</f>
        <v>#VALUE!</v>
      </c>
      <c r="I9947" s="4" t="e">
        <f>Table1[[#This Row],[Jut]]</f>
        <v>#VALUE!</v>
      </c>
      <c r="J9947" s="4" t="e">
        <f>Table1[[#This Row],[Column1]]</f>
        <v>#VALUE!</v>
      </c>
    </row>
    <row r="9948" spans="1:10" hidden="1" x14ac:dyDescent="0.3">
      <c r="A9948" s="2" t="e">
        <f>Table1[[#This Row],[Befolyt]]</f>
        <v>#VALUE!</v>
      </c>
      <c r="B9948" t="e">
        <f>Table1[[#This Row],[ÜK]]</f>
        <v>#VALUE!</v>
      </c>
      <c r="C9948" s="3" t="e">
        <f>Table1[[#This Row],[Szla]]</f>
        <v>#VALUE!</v>
      </c>
      <c r="D9948" s="6" t="e">
        <f>Table1[[#This Row],[Kelt_hó]]</f>
        <v>#VALUE!</v>
      </c>
      <c r="E9948" t="e">
        <f>Table1[[#This Row],[Vevő]]</f>
        <v>#VALUE!</v>
      </c>
      <c r="F9948" t="e">
        <f>Table1[[#This Row],[Termékkör]]</f>
        <v>#VALUE!</v>
      </c>
      <c r="G9948" s="4" t="e">
        <f>Table1[[#This Row],[SzumElad]]</f>
        <v>#VALUE!</v>
      </c>
      <c r="H9948" s="7" t="e">
        <f>Table1[[#This Row],[Jut_%]]</f>
        <v>#VALUE!</v>
      </c>
      <c r="I9948" s="4" t="e">
        <f>Table1[[#This Row],[Jut]]</f>
        <v>#VALUE!</v>
      </c>
      <c r="J9948" s="4" t="e">
        <f>Table1[[#This Row],[Column1]]</f>
        <v>#VALUE!</v>
      </c>
    </row>
    <row r="9949" spans="1:10" hidden="1" x14ac:dyDescent="0.3">
      <c r="A9949" s="2" t="e">
        <f>Table1[[#This Row],[Befolyt]]</f>
        <v>#VALUE!</v>
      </c>
      <c r="B9949" t="e">
        <f>Table1[[#This Row],[ÜK]]</f>
        <v>#VALUE!</v>
      </c>
      <c r="C9949" s="3" t="e">
        <f>Table1[[#This Row],[Szla]]</f>
        <v>#VALUE!</v>
      </c>
      <c r="D9949" s="6" t="e">
        <f>Table1[[#This Row],[Kelt_hó]]</f>
        <v>#VALUE!</v>
      </c>
      <c r="E9949" t="e">
        <f>Table1[[#This Row],[Vevő]]</f>
        <v>#VALUE!</v>
      </c>
      <c r="F9949" t="e">
        <f>Table1[[#This Row],[Termékkör]]</f>
        <v>#VALUE!</v>
      </c>
      <c r="G9949" s="4" t="e">
        <f>Table1[[#This Row],[SzumElad]]</f>
        <v>#VALUE!</v>
      </c>
      <c r="H9949" s="7" t="e">
        <f>Table1[[#This Row],[Jut_%]]</f>
        <v>#VALUE!</v>
      </c>
      <c r="I9949" s="4" t="e">
        <f>Table1[[#This Row],[Jut]]</f>
        <v>#VALUE!</v>
      </c>
      <c r="J9949" s="4" t="e">
        <f>Table1[[#This Row],[Column1]]</f>
        <v>#VALUE!</v>
      </c>
    </row>
    <row r="9950" spans="1:10" hidden="1" x14ac:dyDescent="0.3">
      <c r="A9950" s="2" t="e">
        <f>Table1[[#This Row],[Befolyt]]</f>
        <v>#VALUE!</v>
      </c>
      <c r="B9950" t="e">
        <f>Table1[[#This Row],[ÜK]]</f>
        <v>#VALUE!</v>
      </c>
      <c r="C9950" s="3" t="e">
        <f>Table1[[#This Row],[Szla]]</f>
        <v>#VALUE!</v>
      </c>
      <c r="D9950" s="6" t="e">
        <f>Table1[[#This Row],[Kelt_hó]]</f>
        <v>#VALUE!</v>
      </c>
      <c r="E9950" t="e">
        <f>Table1[[#This Row],[Vevő]]</f>
        <v>#VALUE!</v>
      </c>
      <c r="F9950" t="e">
        <f>Table1[[#This Row],[Termékkör]]</f>
        <v>#VALUE!</v>
      </c>
      <c r="G9950" s="4" t="e">
        <f>Table1[[#This Row],[SzumElad]]</f>
        <v>#VALUE!</v>
      </c>
      <c r="H9950" s="7" t="e">
        <f>Table1[[#This Row],[Jut_%]]</f>
        <v>#VALUE!</v>
      </c>
      <c r="I9950" s="4" t="e">
        <f>Table1[[#This Row],[Jut]]</f>
        <v>#VALUE!</v>
      </c>
      <c r="J9950" s="4" t="e">
        <f>Table1[[#This Row],[Column1]]</f>
        <v>#VALUE!</v>
      </c>
    </row>
    <row r="9951" spans="1:10" hidden="1" x14ac:dyDescent="0.3">
      <c r="A9951" s="2" t="e">
        <f>Table1[[#This Row],[Befolyt]]</f>
        <v>#VALUE!</v>
      </c>
      <c r="B9951" t="e">
        <f>Table1[[#This Row],[ÜK]]</f>
        <v>#VALUE!</v>
      </c>
      <c r="C9951" s="3" t="e">
        <f>Table1[[#This Row],[Szla]]</f>
        <v>#VALUE!</v>
      </c>
      <c r="D9951" s="6" t="e">
        <f>Table1[[#This Row],[Kelt_hó]]</f>
        <v>#VALUE!</v>
      </c>
      <c r="E9951" t="e">
        <f>Table1[[#This Row],[Vevő]]</f>
        <v>#VALUE!</v>
      </c>
      <c r="F9951" t="e">
        <f>Table1[[#This Row],[Termékkör]]</f>
        <v>#VALUE!</v>
      </c>
      <c r="G9951" s="4" t="e">
        <f>Table1[[#This Row],[SzumElad]]</f>
        <v>#VALUE!</v>
      </c>
      <c r="H9951" s="7" t="e">
        <f>Table1[[#This Row],[Jut_%]]</f>
        <v>#VALUE!</v>
      </c>
      <c r="I9951" s="4" t="e">
        <f>Table1[[#This Row],[Jut]]</f>
        <v>#VALUE!</v>
      </c>
      <c r="J9951" s="4" t="e">
        <f>Table1[[#This Row],[Column1]]</f>
        <v>#VALUE!</v>
      </c>
    </row>
    <row r="9952" spans="1:10" hidden="1" x14ac:dyDescent="0.3">
      <c r="A9952" s="2" t="e">
        <f>Table1[[#This Row],[Befolyt]]</f>
        <v>#VALUE!</v>
      </c>
      <c r="B9952" t="e">
        <f>Table1[[#This Row],[ÜK]]</f>
        <v>#VALUE!</v>
      </c>
      <c r="C9952" s="3" t="e">
        <f>Table1[[#This Row],[Szla]]</f>
        <v>#VALUE!</v>
      </c>
      <c r="D9952" s="6" t="e">
        <f>Table1[[#This Row],[Kelt_hó]]</f>
        <v>#VALUE!</v>
      </c>
      <c r="E9952" t="e">
        <f>Table1[[#This Row],[Vevő]]</f>
        <v>#VALUE!</v>
      </c>
      <c r="F9952" t="e">
        <f>Table1[[#This Row],[Termékkör]]</f>
        <v>#VALUE!</v>
      </c>
      <c r="G9952" s="4" t="e">
        <f>Table1[[#This Row],[SzumElad]]</f>
        <v>#VALUE!</v>
      </c>
      <c r="H9952" s="7" t="e">
        <f>Table1[[#This Row],[Jut_%]]</f>
        <v>#VALUE!</v>
      </c>
      <c r="I9952" s="4" t="e">
        <f>Table1[[#This Row],[Jut]]</f>
        <v>#VALUE!</v>
      </c>
      <c r="J9952" s="4" t="e">
        <f>Table1[[#This Row],[Column1]]</f>
        <v>#VALUE!</v>
      </c>
    </row>
    <row r="9953" spans="1:10" hidden="1" x14ac:dyDescent="0.3">
      <c r="A9953" s="2" t="e">
        <f>Table1[[#This Row],[Befolyt]]</f>
        <v>#VALUE!</v>
      </c>
      <c r="B9953" t="e">
        <f>Table1[[#This Row],[ÜK]]</f>
        <v>#VALUE!</v>
      </c>
      <c r="C9953" s="3" t="e">
        <f>Table1[[#This Row],[Szla]]</f>
        <v>#VALUE!</v>
      </c>
      <c r="D9953" s="6" t="e">
        <f>Table1[[#This Row],[Kelt_hó]]</f>
        <v>#VALUE!</v>
      </c>
      <c r="E9953" t="e">
        <f>Table1[[#This Row],[Vevő]]</f>
        <v>#VALUE!</v>
      </c>
      <c r="F9953" t="e">
        <f>Table1[[#This Row],[Termékkör]]</f>
        <v>#VALUE!</v>
      </c>
      <c r="G9953" s="4" t="e">
        <f>Table1[[#This Row],[SzumElad]]</f>
        <v>#VALUE!</v>
      </c>
      <c r="H9953" s="7" t="e">
        <f>Table1[[#This Row],[Jut_%]]</f>
        <v>#VALUE!</v>
      </c>
      <c r="I9953" s="4" t="e">
        <f>Table1[[#This Row],[Jut]]</f>
        <v>#VALUE!</v>
      </c>
      <c r="J9953" s="4" t="e">
        <f>Table1[[#This Row],[Column1]]</f>
        <v>#VALUE!</v>
      </c>
    </row>
    <row r="9954" spans="1:10" hidden="1" x14ac:dyDescent="0.3">
      <c r="A9954" s="2" t="e">
        <f>Table1[[#This Row],[Befolyt]]</f>
        <v>#VALUE!</v>
      </c>
      <c r="B9954" t="e">
        <f>Table1[[#This Row],[ÜK]]</f>
        <v>#VALUE!</v>
      </c>
      <c r="C9954" s="3" t="e">
        <f>Table1[[#This Row],[Szla]]</f>
        <v>#VALUE!</v>
      </c>
      <c r="D9954" s="6" t="e">
        <f>Table1[[#This Row],[Kelt_hó]]</f>
        <v>#VALUE!</v>
      </c>
      <c r="E9954" t="e">
        <f>Table1[[#This Row],[Vevő]]</f>
        <v>#VALUE!</v>
      </c>
      <c r="F9954" t="e">
        <f>Table1[[#This Row],[Termékkör]]</f>
        <v>#VALUE!</v>
      </c>
      <c r="G9954" s="4" t="e">
        <f>Table1[[#This Row],[SzumElad]]</f>
        <v>#VALUE!</v>
      </c>
      <c r="H9954" s="7" t="e">
        <f>Table1[[#This Row],[Jut_%]]</f>
        <v>#VALUE!</v>
      </c>
      <c r="I9954" s="4" t="e">
        <f>Table1[[#This Row],[Jut]]</f>
        <v>#VALUE!</v>
      </c>
      <c r="J9954" s="4" t="e">
        <f>Table1[[#This Row],[Column1]]</f>
        <v>#VALUE!</v>
      </c>
    </row>
    <row r="9955" spans="1:10" hidden="1" x14ac:dyDescent="0.3">
      <c r="A9955" s="2" t="e">
        <f>Table1[[#This Row],[Befolyt]]</f>
        <v>#VALUE!</v>
      </c>
      <c r="B9955" t="e">
        <f>Table1[[#This Row],[ÜK]]</f>
        <v>#VALUE!</v>
      </c>
      <c r="C9955" s="3" t="e">
        <f>Table1[[#This Row],[Szla]]</f>
        <v>#VALUE!</v>
      </c>
      <c r="D9955" s="6" t="e">
        <f>Table1[[#This Row],[Kelt_hó]]</f>
        <v>#VALUE!</v>
      </c>
      <c r="E9955" t="e">
        <f>Table1[[#This Row],[Vevő]]</f>
        <v>#VALUE!</v>
      </c>
      <c r="F9955" t="e">
        <f>Table1[[#This Row],[Termékkör]]</f>
        <v>#VALUE!</v>
      </c>
      <c r="G9955" s="4" t="e">
        <f>Table1[[#This Row],[SzumElad]]</f>
        <v>#VALUE!</v>
      </c>
      <c r="H9955" s="7" t="e">
        <f>Table1[[#This Row],[Jut_%]]</f>
        <v>#VALUE!</v>
      </c>
      <c r="I9955" s="4" t="e">
        <f>Table1[[#This Row],[Jut]]</f>
        <v>#VALUE!</v>
      </c>
      <c r="J9955" s="4" t="e">
        <f>Table1[[#This Row],[Column1]]</f>
        <v>#VALUE!</v>
      </c>
    </row>
    <row r="9956" spans="1:10" hidden="1" x14ac:dyDescent="0.3">
      <c r="A9956" s="2" t="e">
        <f>Table1[[#This Row],[Befolyt]]</f>
        <v>#VALUE!</v>
      </c>
      <c r="B9956" t="e">
        <f>Table1[[#This Row],[ÜK]]</f>
        <v>#VALUE!</v>
      </c>
      <c r="C9956" s="3" t="e">
        <f>Table1[[#This Row],[Szla]]</f>
        <v>#VALUE!</v>
      </c>
      <c r="D9956" s="6" t="e">
        <f>Table1[[#This Row],[Kelt_hó]]</f>
        <v>#VALUE!</v>
      </c>
      <c r="E9956" t="e">
        <f>Table1[[#This Row],[Vevő]]</f>
        <v>#VALUE!</v>
      </c>
      <c r="F9956" t="e">
        <f>Table1[[#This Row],[Termékkör]]</f>
        <v>#VALUE!</v>
      </c>
      <c r="G9956" s="4" t="e">
        <f>Table1[[#This Row],[SzumElad]]</f>
        <v>#VALUE!</v>
      </c>
      <c r="H9956" s="7" t="e">
        <f>Table1[[#This Row],[Jut_%]]</f>
        <v>#VALUE!</v>
      </c>
      <c r="I9956" s="4" t="e">
        <f>Table1[[#This Row],[Jut]]</f>
        <v>#VALUE!</v>
      </c>
      <c r="J9956" s="4" t="e">
        <f>Table1[[#This Row],[Column1]]</f>
        <v>#VALUE!</v>
      </c>
    </row>
    <row r="9957" spans="1:10" hidden="1" x14ac:dyDescent="0.3">
      <c r="A9957" s="2" t="e">
        <f>Table1[[#This Row],[Befolyt]]</f>
        <v>#VALUE!</v>
      </c>
      <c r="B9957" t="e">
        <f>Table1[[#This Row],[ÜK]]</f>
        <v>#VALUE!</v>
      </c>
      <c r="C9957" s="3" t="e">
        <f>Table1[[#This Row],[Szla]]</f>
        <v>#VALUE!</v>
      </c>
      <c r="D9957" s="6" t="e">
        <f>Table1[[#This Row],[Kelt_hó]]</f>
        <v>#VALUE!</v>
      </c>
      <c r="E9957" t="e">
        <f>Table1[[#This Row],[Vevő]]</f>
        <v>#VALUE!</v>
      </c>
      <c r="F9957" t="e">
        <f>Table1[[#This Row],[Termékkör]]</f>
        <v>#VALUE!</v>
      </c>
      <c r="G9957" s="4" t="e">
        <f>Table1[[#This Row],[SzumElad]]</f>
        <v>#VALUE!</v>
      </c>
      <c r="H9957" s="7" t="e">
        <f>Table1[[#This Row],[Jut_%]]</f>
        <v>#VALUE!</v>
      </c>
      <c r="I9957" s="4" t="e">
        <f>Table1[[#This Row],[Jut]]</f>
        <v>#VALUE!</v>
      </c>
      <c r="J9957" s="4" t="e">
        <f>Table1[[#This Row],[Column1]]</f>
        <v>#VALUE!</v>
      </c>
    </row>
    <row r="9958" spans="1:10" hidden="1" x14ac:dyDescent="0.3">
      <c r="A9958" s="2" t="e">
        <f>Table1[[#This Row],[Befolyt]]</f>
        <v>#VALUE!</v>
      </c>
      <c r="B9958" t="e">
        <f>Table1[[#This Row],[ÜK]]</f>
        <v>#VALUE!</v>
      </c>
      <c r="C9958" s="3" t="e">
        <f>Table1[[#This Row],[Szla]]</f>
        <v>#VALUE!</v>
      </c>
      <c r="D9958" s="6" t="e">
        <f>Table1[[#This Row],[Kelt_hó]]</f>
        <v>#VALUE!</v>
      </c>
      <c r="E9958" t="e">
        <f>Table1[[#This Row],[Vevő]]</f>
        <v>#VALUE!</v>
      </c>
      <c r="F9958" t="e">
        <f>Table1[[#This Row],[Termékkör]]</f>
        <v>#VALUE!</v>
      </c>
      <c r="G9958" s="4" t="e">
        <f>Table1[[#This Row],[SzumElad]]</f>
        <v>#VALUE!</v>
      </c>
      <c r="H9958" s="7" t="e">
        <f>Table1[[#This Row],[Jut_%]]</f>
        <v>#VALUE!</v>
      </c>
      <c r="I9958" s="4" t="e">
        <f>Table1[[#This Row],[Jut]]</f>
        <v>#VALUE!</v>
      </c>
      <c r="J9958" s="4" t="e">
        <f>Table1[[#This Row],[Column1]]</f>
        <v>#VALUE!</v>
      </c>
    </row>
    <row r="9959" spans="1:10" hidden="1" x14ac:dyDescent="0.3">
      <c r="A9959" s="2" t="e">
        <f>Table1[[#This Row],[Befolyt]]</f>
        <v>#VALUE!</v>
      </c>
      <c r="B9959" t="e">
        <f>Table1[[#This Row],[ÜK]]</f>
        <v>#VALUE!</v>
      </c>
      <c r="C9959" s="3" t="e">
        <f>Table1[[#This Row],[Szla]]</f>
        <v>#VALUE!</v>
      </c>
      <c r="D9959" s="6" t="e">
        <f>Table1[[#This Row],[Kelt_hó]]</f>
        <v>#VALUE!</v>
      </c>
      <c r="E9959" t="e">
        <f>Table1[[#This Row],[Vevő]]</f>
        <v>#VALUE!</v>
      </c>
      <c r="F9959" t="e">
        <f>Table1[[#This Row],[Termékkör]]</f>
        <v>#VALUE!</v>
      </c>
      <c r="G9959" s="4" t="e">
        <f>Table1[[#This Row],[SzumElad]]</f>
        <v>#VALUE!</v>
      </c>
      <c r="H9959" s="7" t="e">
        <f>Table1[[#This Row],[Jut_%]]</f>
        <v>#VALUE!</v>
      </c>
      <c r="I9959" s="4" t="e">
        <f>Table1[[#This Row],[Jut]]</f>
        <v>#VALUE!</v>
      </c>
      <c r="J9959" s="4" t="e">
        <f>Table1[[#This Row],[Column1]]</f>
        <v>#VALUE!</v>
      </c>
    </row>
    <row r="9960" spans="1:10" hidden="1" x14ac:dyDescent="0.3">
      <c r="A9960" s="2" t="e">
        <f>Table1[[#This Row],[Befolyt]]</f>
        <v>#VALUE!</v>
      </c>
      <c r="B9960" t="e">
        <f>Table1[[#This Row],[ÜK]]</f>
        <v>#VALUE!</v>
      </c>
      <c r="C9960" s="3" t="e">
        <f>Table1[[#This Row],[Szla]]</f>
        <v>#VALUE!</v>
      </c>
      <c r="D9960" s="6" t="e">
        <f>Table1[[#This Row],[Kelt_hó]]</f>
        <v>#VALUE!</v>
      </c>
      <c r="E9960" t="e">
        <f>Table1[[#This Row],[Vevő]]</f>
        <v>#VALUE!</v>
      </c>
      <c r="F9960" t="e">
        <f>Table1[[#This Row],[Termékkör]]</f>
        <v>#VALUE!</v>
      </c>
      <c r="G9960" s="4" t="e">
        <f>Table1[[#This Row],[SzumElad]]</f>
        <v>#VALUE!</v>
      </c>
      <c r="H9960" s="7" t="e">
        <f>Table1[[#This Row],[Jut_%]]</f>
        <v>#VALUE!</v>
      </c>
      <c r="I9960" s="4" t="e">
        <f>Table1[[#This Row],[Jut]]</f>
        <v>#VALUE!</v>
      </c>
      <c r="J9960" s="4" t="e">
        <f>Table1[[#This Row],[Column1]]</f>
        <v>#VALUE!</v>
      </c>
    </row>
    <row r="9961" spans="1:10" hidden="1" x14ac:dyDescent="0.3">
      <c r="A9961" s="2" t="e">
        <f>Table1[[#This Row],[Befolyt]]</f>
        <v>#VALUE!</v>
      </c>
      <c r="B9961" t="e">
        <f>Table1[[#This Row],[ÜK]]</f>
        <v>#VALUE!</v>
      </c>
      <c r="C9961" s="3" t="e">
        <f>Table1[[#This Row],[Szla]]</f>
        <v>#VALUE!</v>
      </c>
      <c r="D9961" s="6" t="e">
        <f>Table1[[#This Row],[Kelt_hó]]</f>
        <v>#VALUE!</v>
      </c>
      <c r="E9961" t="e">
        <f>Table1[[#This Row],[Vevő]]</f>
        <v>#VALUE!</v>
      </c>
      <c r="F9961" t="e">
        <f>Table1[[#This Row],[Termékkör]]</f>
        <v>#VALUE!</v>
      </c>
      <c r="G9961" s="4" t="e">
        <f>Table1[[#This Row],[SzumElad]]</f>
        <v>#VALUE!</v>
      </c>
      <c r="H9961" s="7" t="e">
        <f>Table1[[#This Row],[Jut_%]]</f>
        <v>#VALUE!</v>
      </c>
      <c r="I9961" s="4" t="e">
        <f>Table1[[#This Row],[Jut]]</f>
        <v>#VALUE!</v>
      </c>
      <c r="J9961" s="4" t="e">
        <f>Table1[[#This Row],[Column1]]</f>
        <v>#VALUE!</v>
      </c>
    </row>
    <row r="9962" spans="1:10" hidden="1" x14ac:dyDescent="0.3">
      <c r="A9962" s="2" t="e">
        <f>Table1[[#This Row],[Befolyt]]</f>
        <v>#VALUE!</v>
      </c>
      <c r="B9962" t="e">
        <f>Table1[[#This Row],[ÜK]]</f>
        <v>#VALUE!</v>
      </c>
      <c r="C9962" s="3" t="e">
        <f>Table1[[#This Row],[Szla]]</f>
        <v>#VALUE!</v>
      </c>
      <c r="D9962" s="6" t="e">
        <f>Table1[[#This Row],[Kelt_hó]]</f>
        <v>#VALUE!</v>
      </c>
      <c r="E9962" t="e">
        <f>Table1[[#This Row],[Vevő]]</f>
        <v>#VALUE!</v>
      </c>
      <c r="F9962" t="e">
        <f>Table1[[#This Row],[Termékkör]]</f>
        <v>#VALUE!</v>
      </c>
      <c r="G9962" s="4" t="e">
        <f>Table1[[#This Row],[SzumElad]]</f>
        <v>#VALUE!</v>
      </c>
      <c r="H9962" s="7" t="e">
        <f>Table1[[#This Row],[Jut_%]]</f>
        <v>#VALUE!</v>
      </c>
      <c r="I9962" s="4" t="e">
        <f>Table1[[#This Row],[Jut]]</f>
        <v>#VALUE!</v>
      </c>
      <c r="J9962" s="4" t="e">
        <f>Table1[[#This Row],[Column1]]</f>
        <v>#VALUE!</v>
      </c>
    </row>
    <row r="9963" spans="1:10" hidden="1" x14ac:dyDescent="0.3">
      <c r="A9963" s="2" t="e">
        <f>Table1[[#This Row],[Befolyt]]</f>
        <v>#VALUE!</v>
      </c>
      <c r="B9963" t="e">
        <f>Table1[[#This Row],[ÜK]]</f>
        <v>#VALUE!</v>
      </c>
      <c r="C9963" s="3" t="e">
        <f>Table1[[#This Row],[Szla]]</f>
        <v>#VALUE!</v>
      </c>
      <c r="D9963" s="6" t="e">
        <f>Table1[[#This Row],[Kelt_hó]]</f>
        <v>#VALUE!</v>
      </c>
      <c r="E9963" t="e">
        <f>Table1[[#This Row],[Vevő]]</f>
        <v>#VALUE!</v>
      </c>
      <c r="F9963" t="e">
        <f>Table1[[#This Row],[Termékkör]]</f>
        <v>#VALUE!</v>
      </c>
      <c r="G9963" s="4" t="e">
        <f>Table1[[#This Row],[SzumElad]]</f>
        <v>#VALUE!</v>
      </c>
      <c r="H9963" s="7" t="e">
        <f>Table1[[#This Row],[Jut_%]]</f>
        <v>#VALUE!</v>
      </c>
      <c r="I9963" s="4" t="e">
        <f>Table1[[#This Row],[Jut]]</f>
        <v>#VALUE!</v>
      </c>
      <c r="J9963" s="4" t="e">
        <f>Table1[[#This Row],[Column1]]</f>
        <v>#VALUE!</v>
      </c>
    </row>
    <row r="9964" spans="1:10" hidden="1" x14ac:dyDescent="0.3">
      <c r="A9964" s="2" t="e">
        <f>Table1[[#This Row],[Befolyt]]</f>
        <v>#VALUE!</v>
      </c>
      <c r="B9964" t="e">
        <f>Table1[[#This Row],[ÜK]]</f>
        <v>#VALUE!</v>
      </c>
      <c r="C9964" s="3" t="e">
        <f>Table1[[#This Row],[Szla]]</f>
        <v>#VALUE!</v>
      </c>
      <c r="D9964" s="6" t="e">
        <f>Table1[[#This Row],[Kelt_hó]]</f>
        <v>#VALUE!</v>
      </c>
      <c r="E9964" t="e">
        <f>Table1[[#This Row],[Vevő]]</f>
        <v>#VALUE!</v>
      </c>
      <c r="F9964" t="e">
        <f>Table1[[#This Row],[Termékkör]]</f>
        <v>#VALUE!</v>
      </c>
      <c r="G9964" s="4" t="e">
        <f>Table1[[#This Row],[SzumElad]]</f>
        <v>#VALUE!</v>
      </c>
      <c r="H9964" s="7" t="e">
        <f>Table1[[#This Row],[Jut_%]]</f>
        <v>#VALUE!</v>
      </c>
      <c r="I9964" s="4" t="e">
        <f>Table1[[#This Row],[Jut]]</f>
        <v>#VALUE!</v>
      </c>
      <c r="J9964" s="4" t="e">
        <f>Table1[[#This Row],[Column1]]</f>
        <v>#VALUE!</v>
      </c>
    </row>
    <row r="9965" spans="1:10" hidden="1" x14ac:dyDescent="0.3">
      <c r="A9965" s="2" t="e">
        <f>Table1[[#This Row],[Befolyt]]</f>
        <v>#VALUE!</v>
      </c>
      <c r="B9965" t="e">
        <f>Table1[[#This Row],[ÜK]]</f>
        <v>#VALUE!</v>
      </c>
      <c r="C9965" s="3" t="e">
        <f>Table1[[#This Row],[Szla]]</f>
        <v>#VALUE!</v>
      </c>
      <c r="D9965" s="6" t="e">
        <f>Table1[[#This Row],[Kelt_hó]]</f>
        <v>#VALUE!</v>
      </c>
      <c r="E9965" t="e">
        <f>Table1[[#This Row],[Vevő]]</f>
        <v>#VALUE!</v>
      </c>
      <c r="F9965" t="e">
        <f>Table1[[#This Row],[Termékkör]]</f>
        <v>#VALUE!</v>
      </c>
      <c r="G9965" s="4" t="e">
        <f>Table1[[#This Row],[SzumElad]]</f>
        <v>#VALUE!</v>
      </c>
      <c r="H9965" s="7" t="e">
        <f>Table1[[#This Row],[Jut_%]]</f>
        <v>#VALUE!</v>
      </c>
      <c r="I9965" s="4" t="e">
        <f>Table1[[#This Row],[Jut]]</f>
        <v>#VALUE!</v>
      </c>
      <c r="J9965" s="4" t="e">
        <f>Table1[[#This Row],[Column1]]</f>
        <v>#VALUE!</v>
      </c>
    </row>
    <row r="9966" spans="1:10" hidden="1" x14ac:dyDescent="0.3">
      <c r="A9966" s="2" t="e">
        <f>Table1[[#This Row],[Befolyt]]</f>
        <v>#VALUE!</v>
      </c>
      <c r="B9966" t="e">
        <f>Table1[[#This Row],[ÜK]]</f>
        <v>#VALUE!</v>
      </c>
      <c r="C9966" s="3" t="e">
        <f>Table1[[#This Row],[Szla]]</f>
        <v>#VALUE!</v>
      </c>
      <c r="D9966" s="6" t="e">
        <f>Table1[[#This Row],[Kelt_hó]]</f>
        <v>#VALUE!</v>
      </c>
      <c r="E9966" t="e">
        <f>Table1[[#This Row],[Vevő]]</f>
        <v>#VALUE!</v>
      </c>
      <c r="F9966" t="e">
        <f>Table1[[#This Row],[Termékkör]]</f>
        <v>#VALUE!</v>
      </c>
      <c r="G9966" s="4" t="e">
        <f>Table1[[#This Row],[SzumElad]]</f>
        <v>#VALUE!</v>
      </c>
      <c r="H9966" s="7" t="e">
        <f>Table1[[#This Row],[Jut_%]]</f>
        <v>#VALUE!</v>
      </c>
      <c r="I9966" s="4" t="e">
        <f>Table1[[#This Row],[Jut]]</f>
        <v>#VALUE!</v>
      </c>
      <c r="J9966" s="4" t="e">
        <f>Table1[[#This Row],[Column1]]</f>
        <v>#VALUE!</v>
      </c>
    </row>
    <row r="9967" spans="1:10" hidden="1" x14ac:dyDescent="0.3">
      <c r="A9967" s="2" t="e">
        <f>Table1[[#This Row],[Befolyt]]</f>
        <v>#VALUE!</v>
      </c>
      <c r="B9967" t="e">
        <f>Table1[[#This Row],[ÜK]]</f>
        <v>#VALUE!</v>
      </c>
      <c r="C9967" s="3" t="e">
        <f>Table1[[#This Row],[Szla]]</f>
        <v>#VALUE!</v>
      </c>
      <c r="D9967" s="6" t="e">
        <f>Table1[[#This Row],[Kelt_hó]]</f>
        <v>#VALUE!</v>
      </c>
      <c r="E9967" t="e">
        <f>Table1[[#This Row],[Vevő]]</f>
        <v>#VALUE!</v>
      </c>
      <c r="F9967" t="e">
        <f>Table1[[#This Row],[Termékkör]]</f>
        <v>#VALUE!</v>
      </c>
      <c r="G9967" s="4" t="e">
        <f>Table1[[#This Row],[SzumElad]]</f>
        <v>#VALUE!</v>
      </c>
      <c r="H9967" s="7" t="e">
        <f>Table1[[#This Row],[Jut_%]]</f>
        <v>#VALUE!</v>
      </c>
      <c r="I9967" s="4" t="e">
        <f>Table1[[#This Row],[Jut]]</f>
        <v>#VALUE!</v>
      </c>
      <c r="J9967" s="4" t="e">
        <f>Table1[[#This Row],[Column1]]</f>
        <v>#VALUE!</v>
      </c>
    </row>
    <row r="9968" spans="1:10" hidden="1" x14ac:dyDescent="0.3">
      <c r="A9968" s="2" t="e">
        <f>Table1[[#This Row],[Befolyt]]</f>
        <v>#VALUE!</v>
      </c>
      <c r="B9968" t="e">
        <f>Table1[[#This Row],[ÜK]]</f>
        <v>#VALUE!</v>
      </c>
      <c r="C9968" s="3" t="e">
        <f>Table1[[#This Row],[Szla]]</f>
        <v>#VALUE!</v>
      </c>
      <c r="D9968" s="6" t="e">
        <f>Table1[[#This Row],[Kelt_hó]]</f>
        <v>#VALUE!</v>
      </c>
      <c r="E9968" t="e">
        <f>Table1[[#This Row],[Vevő]]</f>
        <v>#VALUE!</v>
      </c>
      <c r="F9968" t="e">
        <f>Table1[[#This Row],[Termékkör]]</f>
        <v>#VALUE!</v>
      </c>
      <c r="G9968" s="4" t="e">
        <f>Table1[[#This Row],[SzumElad]]</f>
        <v>#VALUE!</v>
      </c>
      <c r="H9968" s="7" t="e">
        <f>Table1[[#This Row],[Jut_%]]</f>
        <v>#VALUE!</v>
      </c>
      <c r="I9968" s="4" t="e">
        <f>Table1[[#This Row],[Jut]]</f>
        <v>#VALUE!</v>
      </c>
      <c r="J9968" s="4" t="e">
        <f>Table1[[#This Row],[Column1]]</f>
        <v>#VALUE!</v>
      </c>
    </row>
    <row r="9969" spans="1:10" hidden="1" x14ac:dyDescent="0.3">
      <c r="A9969" s="2" t="e">
        <f>Table1[[#This Row],[Befolyt]]</f>
        <v>#VALUE!</v>
      </c>
      <c r="B9969" t="e">
        <f>Table1[[#This Row],[ÜK]]</f>
        <v>#VALUE!</v>
      </c>
      <c r="C9969" s="3" t="e">
        <f>Table1[[#This Row],[Szla]]</f>
        <v>#VALUE!</v>
      </c>
      <c r="D9969" s="6" t="e">
        <f>Table1[[#This Row],[Kelt_hó]]</f>
        <v>#VALUE!</v>
      </c>
      <c r="E9969" t="e">
        <f>Table1[[#This Row],[Vevő]]</f>
        <v>#VALUE!</v>
      </c>
      <c r="F9969" t="e">
        <f>Table1[[#This Row],[Termékkör]]</f>
        <v>#VALUE!</v>
      </c>
      <c r="G9969" s="4" t="e">
        <f>Table1[[#This Row],[SzumElad]]</f>
        <v>#VALUE!</v>
      </c>
      <c r="H9969" s="7" t="e">
        <f>Table1[[#This Row],[Jut_%]]</f>
        <v>#VALUE!</v>
      </c>
      <c r="I9969" s="4" t="e">
        <f>Table1[[#This Row],[Jut]]</f>
        <v>#VALUE!</v>
      </c>
      <c r="J9969" s="4" t="e">
        <f>Table1[[#This Row],[Column1]]</f>
        <v>#VALUE!</v>
      </c>
    </row>
    <row r="9970" spans="1:10" hidden="1" x14ac:dyDescent="0.3">
      <c r="A9970" s="2" t="e">
        <f>Table1[[#This Row],[Befolyt]]</f>
        <v>#VALUE!</v>
      </c>
      <c r="B9970" t="e">
        <f>Table1[[#This Row],[ÜK]]</f>
        <v>#VALUE!</v>
      </c>
      <c r="C9970" s="3" t="e">
        <f>Table1[[#This Row],[Szla]]</f>
        <v>#VALUE!</v>
      </c>
      <c r="D9970" s="6" t="e">
        <f>Table1[[#This Row],[Kelt_hó]]</f>
        <v>#VALUE!</v>
      </c>
      <c r="E9970" t="e">
        <f>Table1[[#This Row],[Vevő]]</f>
        <v>#VALUE!</v>
      </c>
      <c r="F9970" t="e">
        <f>Table1[[#This Row],[Termékkör]]</f>
        <v>#VALUE!</v>
      </c>
      <c r="G9970" s="4" t="e">
        <f>Table1[[#This Row],[SzumElad]]</f>
        <v>#VALUE!</v>
      </c>
      <c r="H9970" s="7" t="e">
        <f>Table1[[#This Row],[Jut_%]]</f>
        <v>#VALUE!</v>
      </c>
      <c r="I9970" s="4" t="e">
        <f>Table1[[#This Row],[Jut]]</f>
        <v>#VALUE!</v>
      </c>
      <c r="J9970" s="4" t="e">
        <f>Table1[[#This Row],[Column1]]</f>
        <v>#VALUE!</v>
      </c>
    </row>
    <row r="9971" spans="1:10" hidden="1" x14ac:dyDescent="0.3">
      <c r="A9971" s="2" t="e">
        <f>Table1[[#This Row],[Befolyt]]</f>
        <v>#VALUE!</v>
      </c>
      <c r="B9971" t="e">
        <f>Table1[[#This Row],[ÜK]]</f>
        <v>#VALUE!</v>
      </c>
      <c r="C9971" s="3" t="e">
        <f>Table1[[#This Row],[Szla]]</f>
        <v>#VALUE!</v>
      </c>
      <c r="D9971" s="6" t="e">
        <f>Table1[[#This Row],[Kelt_hó]]</f>
        <v>#VALUE!</v>
      </c>
      <c r="E9971" t="e">
        <f>Table1[[#This Row],[Vevő]]</f>
        <v>#VALUE!</v>
      </c>
      <c r="F9971" t="e">
        <f>Table1[[#This Row],[Termékkör]]</f>
        <v>#VALUE!</v>
      </c>
      <c r="G9971" s="4" t="e">
        <f>Table1[[#This Row],[SzumElad]]</f>
        <v>#VALUE!</v>
      </c>
      <c r="H9971" s="7" t="e">
        <f>Table1[[#This Row],[Jut_%]]</f>
        <v>#VALUE!</v>
      </c>
      <c r="I9971" s="4" t="e">
        <f>Table1[[#This Row],[Jut]]</f>
        <v>#VALUE!</v>
      </c>
      <c r="J9971" s="4" t="e">
        <f>Table1[[#This Row],[Column1]]</f>
        <v>#VALUE!</v>
      </c>
    </row>
    <row r="9972" spans="1:10" hidden="1" x14ac:dyDescent="0.3">
      <c r="A9972" s="2" t="e">
        <f>Table1[[#This Row],[Befolyt]]</f>
        <v>#VALUE!</v>
      </c>
      <c r="B9972" t="e">
        <f>Table1[[#This Row],[ÜK]]</f>
        <v>#VALUE!</v>
      </c>
      <c r="C9972" s="3" t="e">
        <f>Table1[[#This Row],[Szla]]</f>
        <v>#VALUE!</v>
      </c>
      <c r="D9972" s="6" t="e">
        <f>Table1[[#This Row],[Kelt_hó]]</f>
        <v>#VALUE!</v>
      </c>
      <c r="E9972" t="e">
        <f>Table1[[#This Row],[Vevő]]</f>
        <v>#VALUE!</v>
      </c>
      <c r="F9972" t="e">
        <f>Table1[[#This Row],[Termékkör]]</f>
        <v>#VALUE!</v>
      </c>
      <c r="G9972" s="4" t="e">
        <f>Table1[[#This Row],[SzumElad]]</f>
        <v>#VALUE!</v>
      </c>
      <c r="H9972" s="7" t="e">
        <f>Table1[[#This Row],[Jut_%]]</f>
        <v>#VALUE!</v>
      </c>
      <c r="I9972" s="4" t="e">
        <f>Table1[[#This Row],[Jut]]</f>
        <v>#VALUE!</v>
      </c>
      <c r="J9972" s="4" t="e">
        <f>Table1[[#This Row],[Column1]]</f>
        <v>#VALUE!</v>
      </c>
    </row>
    <row r="9973" spans="1:10" hidden="1" x14ac:dyDescent="0.3">
      <c r="A9973" s="2" t="e">
        <f>Table1[[#This Row],[Befolyt]]</f>
        <v>#VALUE!</v>
      </c>
      <c r="B9973" t="e">
        <f>Table1[[#This Row],[ÜK]]</f>
        <v>#VALUE!</v>
      </c>
      <c r="C9973" s="3" t="e">
        <f>Table1[[#This Row],[Szla]]</f>
        <v>#VALUE!</v>
      </c>
      <c r="D9973" s="6" t="e">
        <f>Table1[[#This Row],[Kelt_hó]]</f>
        <v>#VALUE!</v>
      </c>
      <c r="E9973" t="e">
        <f>Table1[[#This Row],[Vevő]]</f>
        <v>#VALUE!</v>
      </c>
      <c r="F9973" t="e">
        <f>Table1[[#This Row],[Termékkör]]</f>
        <v>#VALUE!</v>
      </c>
      <c r="G9973" s="4" t="e">
        <f>Table1[[#This Row],[SzumElad]]</f>
        <v>#VALUE!</v>
      </c>
      <c r="H9973" s="7" t="e">
        <f>Table1[[#This Row],[Jut_%]]</f>
        <v>#VALUE!</v>
      </c>
      <c r="I9973" s="4" t="e">
        <f>Table1[[#This Row],[Jut]]</f>
        <v>#VALUE!</v>
      </c>
      <c r="J9973" s="4" t="e">
        <f>Table1[[#This Row],[Column1]]</f>
        <v>#VALUE!</v>
      </c>
    </row>
    <row r="9974" spans="1:10" hidden="1" x14ac:dyDescent="0.3">
      <c r="A9974" s="2" t="e">
        <f>Table1[[#This Row],[Befolyt]]</f>
        <v>#VALUE!</v>
      </c>
      <c r="B9974" t="e">
        <f>Table1[[#This Row],[ÜK]]</f>
        <v>#VALUE!</v>
      </c>
      <c r="C9974" s="3" t="e">
        <f>Table1[[#This Row],[Szla]]</f>
        <v>#VALUE!</v>
      </c>
      <c r="D9974" s="6" t="e">
        <f>Table1[[#This Row],[Kelt_hó]]</f>
        <v>#VALUE!</v>
      </c>
      <c r="E9974" t="e">
        <f>Table1[[#This Row],[Vevő]]</f>
        <v>#VALUE!</v>
      </c>
      <c r="F9974" t="e">
        <f>Table1[[#This Row],[Termékkör]]</f>
        <v>#VALUE!</v>
      </c>
      <c r="G9974" s="4" t="e">
        <f>Table1[[#This Row],[SzumElad]]</f>
        <v>#VALUE!</v>
      </c>
      <c r="H9974" s="7" t="e">
        <f>Table1[[#This Row],[Jut_%]]</f>
        <v>#VALUE!</v>
      </c>
      <c r="I9974" s="4" t="e">
        <f>Table1[[#This Row],[Jut]]</f>
        <v>#VALUE!</v>
      </c>
      <c r="J9974" s="4" t="e">
        <f>Table1[[#This Row],[Column1]]</f>
        <v>#VALUE!</v>
      </c>
    </row>
    <row r="9975" spans="1:10" hidden="1" x14ac:dyDescent="0.3">
      <c r="A9975" s="2" t="e">
        <f>Table1[[#This Row],[Befolyt]]</f>
        <v>#VALUE!</v>
      </c>
      <c r="B9975" t="e">
        <f>Table1[[#This Row],[ÜK]]</f>
        <v>#VALUE!</v>
      </c>
      <c r="C9975" s="3" t="e">
        <f>Table1[[#This Row],[Szla]]</f>
        <v>#VALUE!</v>
      </c>
      <c r="D9975" s="6" t="e">
        <f>Table1[[#This Row],[Kelt_hó]]</f>
        <v>#VALUE!</v>
      </c>
      <c r="E9975" t="e">
        <f>Table1[[#This Row],[Vevő]]</f>
        <v>#VALUE!</v>
      </c>
      <c r="F9975" t="e">
        <f>Table1[[#This Row],[Termékkör]]</f>
        <v>#VALUE!</v>
      </c>
      <c r="G9975" s="4" t="e">
        <f>Table1[[#This Row],[SzumElad]]</f>
        <v>#VALUE!</v>
      </c>
      <c r="H9975" s="7" t="e">
        <f>Table1[[#This Row],[Jut_%]]</f>
        <v>#VALUE!</v>
      </c>
      <c r="I9975" s="4" t="e">
        <f>Table1[[#This Row],[Jut]]</f>
        <v>#VALUE!</v>
      </c>
      <c r="J9975" s="4" t="e">
        <f>Table1[[#This Row],[Column1]]</f>
        <v>#VALUE!</v>
      </c>
    </row>
    <row r="9976" spans="1:10" hidden="1" x14ac:dyDescent="0.3">
      <c r="A9976" s="2" t="e">
        <f>Table1[[#This Row],[Befolyt]]</f>
        <v>#VALUE!</v>
      </c>
      <c r="B9976" t="e">
        <f>Table1[[#This Row],[ÜK]]</f>
        <v>#VALUE!</v>
      </c>
      <c r="C9976" s="3" t="e">
        <f>Table1[[#This Row],[Szla]]</f>
        <v>#VALUE!</v>
      </c>
      <c r="D9976" s="6" t="e">
        <f>Table1[[#This Row],[Kelt_hó]]</f>
        <v>#VALUE!</v>
      </c>
      <c r="E9976" t="e">
        <f>Table1[[#This Row],[Vevő]]</f>
        <v>#VALUE!</v>
      </c>
      <c r="F9976" t="e">
        <f>Table1[[#This Row],[Termékkör]]</f>
        <v>#VALUE!</v>
      </c>
      <c r="G9976" s="4" t="e">
        <f>Table1[[#This Row],[SzumElad]]</f>
        <v>#VALUE!</v>
      </c>
      <c r="H9976" s="7" t="e">
        <f>Table1[[#This Row],[Jut_%]]</f>
        <v>#VALUE!</v>
      </c>
      <c r="I9976" s="4" t="e">
        <f>Table1[[#This Row],[Jut]]</f>
        <v>#VALUE!</v>
      </c>
      <c r="J9976" s="4" t="e">
        <f>Table1[[#This Row],[Column1]]</f>
        <v>#VALUE!</v>
      </c>
    </row>
    <row r="9977" spans="1:10" hidden="1" x14ac:dyDescent="0.3">
      <c r="A9977" s="2" t="e">
        <f>Table1[[#This Row],[Befolyt]]</f>
        <v>#VALUE!</v>
      </c>
      <c r="B9977" t="e">
        <f>Table1[[#This Row],[ÜK]]</f>
        <v>#VALUE!</v>
      </c>
      <c r="C9977" s="3" t="e">
        <f>Table1[[#This Row],[Szla]]</f>
        <v>#VALUE!</v>
      </c>
      <c r="D9977" s="6" t="e">
        <f>Table1[[#This Row],[Kelt_hó]]</f>
        <v>#VALUE!</v>
      </c>
      <c r="E9977" t="e">
        <f>Table1[[#This Row],[Vevő]]</f>
        <v>#VALUE!</v>
      </c>
      <c r="F9977" t="e">
        <f>Table1[[#This Row],[Termékkör]]</f>
        <v>#VALUE!</v>
      </c>
      <c r="G9977" s="4" t="e">
        <f>Table1[[#This Row],[SzumElad]]</f>
        <v>#VALUE!</v>
      </c>
      <c r="H9977" s="7" t="e">
        <f>Table1[[#This Row],[Jut_%]]</f>
        <v>#VALUE!</v>
      </c>
      <c r="I9977" s="4" t="e">
        <f>Table1[[#This Row],[Jut]]</f>
        <v>#VALUE!</v>
      </c>
      <c r="J9977" s="4" t="e">
        <f>Table1[[#This Row],[Column1]]</f>
        <v>#VALUE!</v>
      </c>
    </row>
    <row r="9978" spans="1:10" hidden="1" x14ac:dyDescent="0.3">
      <c r="A9978" s="2" t="e">
        <f>Table1[[#This Row],[Befolyt]]</f>
        <v>#VALUE!</v>
      </c>
      <c r="B9978" t="e">
        <f>Table1[[#This Row],[ÜK]]</f>
        <v>#VALUE!</v>
      </c>
      <c r="C9978" s="3" t="e">
        <f>Table1[[#This Row],[Szla]]</f>
        <v>#VALUE!</v>
      </c>
      <c r="D9978" s="6" t="e">
        <f>Table1[[#This Row],[Kelt_hó]]</f>
        <v>#VALUE!</v>
      </c>
      <c r="E9978" t="e">
        <f>Table1[[#This Row],[Vevő]]</f>
        <v>#VALUE!</v>
      </c>
      <c r="F9978" t="e">
        <f>Table1[[#This Row],[Termékkör]]</f>
        <v>#VALUE!</v>
      </c>
      <c r="G9978" s="4" t="e">
        <f>Table1[[#This Row],[SzumElad]]</f>
        <v>#VALUE!</v>
      </c>
      <c r="H9978" s="7" t="e">
        <f>Table1[[#This Row],[Jut_%]]</f>
        <v>#VALUE!</v>
      </c>
      <c r="I9978" s="4" t="e">
        <f>Table1[[#This Row],[Jut]]</f>
        <v>#VALUE!</v>
      </c>
      <c r="J9978" s="4" t="e">
        <f>Table1[[#This Row],[Column1]]</f>
        <v>#VALUE!</v>
      </c>
    </row>
    <row r="9979" spans="1:10" hidden="1" x14ac:dyDescent="0.3">
      <c r="A9979" s="2" t="e">
        <f>Table1[[#This Row],[Befolyt]]</f>
        <v>#VALUE!</v>
      </c>
      <c r="B9979" t="e">
        <f>Table1[[#This Row],[ÜK]]</f>
        <v>#VALUE!</v>
      </c>
      <c r="C9979" s="3" t="e">
        <f>Table1[[#This Row],[Szla]]</f>
        <v>#VALUE!</v>
      </c>
      <c r="D9979" s="6" t="e">
        <f>Table1[[#This Row],[Kelt_hó]]</f>
        <v>#VALUE!</v>
      </c>
      <c r="E9979" t="e">
        <f>Table1[[#This Row],[Vevő]]</f>
        <v>#VALUE!</v>
      </c>
      <c r="F9979" t="e">
        <f>Table1[[#This Row],[Termékkör]]</f>
        <v>#VALUE!</v>
      </c>
      <c r="G9979" s="4" t="e">
        <f>Table1[[#This Row],[SzumElad]]</f>
        <v>#VALUE!</v>
      </c>
      <c r="H9979" s="7" t="e">
        <f>Table1[[#This Row],[Jut_%]]</f>
        <v>#VALUE!</v>
      </c>
      <c r="I9979" s="4" t="e">
        <f>Table1[[#This Row],[Jut]]</f>
        <v>#VALUE!</v>
      </c>
      <c r="J9979" s="4" t="e">
        <f>Table1[[#This Row],[Column1]]</f>
        <v>#VALUE!</v>
      </c>
    </row>
    <row r="9980" spans="1:10" hidden="1" x14ac:dyDescent="0.3">
      <c r="A9980" s="2" t="e">
        <f>Table1[[#This Row],[Befolyt]]</f>
        <v>#VALUE!</v>
      </c>
      <c r="B9980" t="e">
        <f>Table1[[#This Row],[ÜK]]</f>
        <v>#VALUE!</v>
      </c>
      <c r="C9980" s="3" t="e">
        <f>Table1[[#This Row],[Szla]]</f>
        <v>#VALUE!</v>
      </c>
      <c r="D9980" s="6" t="e">
        <f>Table1[[#This Row],[Kelt_hó]]</f>
        <v>#VALUE!</v>
      </c>
      <c r="E9980" t="e">
        <f>Table1[[#This Row],[Vevő]]</f>
        <v>#VALUE!</v>
      </c>
      <c r="F9980" t="e">
        <f>Table1[[#This Row],[Termékkör]]</f>
        <v>#VALUE!</v>
      </c>
      <c r="G9980" s="4" t="e">
        <f>Table1[[#This Row],[SzumElad]]</f>
        <v>#VALUE!</v>
      </c>
      <c r="H9980" s="7" t="e">
        <f>Table1[[#This Row],[Jut_%]]</f>
        <v>#VALUE!</v>
      </c>
      <c r="I9980" s="4" t="e">
        <f>Table1[[#This Row],[Jut]]</f>
        <v>#VALUE!</v>
      </c>
      <c r="J9980" s="4" t="e">
        <f>Table1[[#This Row],[Column1]]</f>
        <v>#VALUE!</v>
      </c>
    </row>
    <row r="9981" spans="1:10" hidden="1" x14ac:dyDescent="0.3">
      <c r="A9981" s="2" t="e">
        <f>Table1[[#This Row],[Befolyt]]</f>
        <v>#VALUE!</v>
      </c>
      <c r="B9981" t="e">
        <f>Table1[[#This Row],[ÜK]]</f>
        <v>#VALUE!</v>
      </c>
      <c r="C9981" s="3" t="e">
        <f>Table1[[#This Row],[Szla]]</f>
        <v>#VALUE!</v>
      </c>
      <c r="D9981" s="6" t="e">
        <f>Table1[[#This Row],[Kelt_hó]]</f>
        <v>#VALUE!</v>
      </c>
      <c r="E9981" t="e">
        <f>Table1[[#This Row],[Vevő]]</f>
        <v>#VALUE!</v>
      </c>
      <c r="F9981" t="e">
        <f>Table1[[#This Row],[Termékkör]]</f>
        <v>#VALUE!</v>
      </c>
      <c r="G9981" s="4" t="e">
        <f>Table1[[#This Row],[SzumElad]]</f>
        <v>#VALUE!</v>
      </c>
      <c r="H9981" s="7" t="e">
        <f>Table1[[#This Row],[Jut_%]]</f>
        <v>#VALUE!</v>
      </c>
      <c r="I9981" s="4" t="e">
        <f>Table1[[#This Row],[Jut]]</f>
        <v>#VALUE!</v>
      </c>
      <c r="J9981" s="4" t="e">
        <f>Table1[[#This Row],[Column1]]</f>
        <v>#VALUE!</v>
      </c>
    </row>
    <row r="9982" spans="1:10" hidden="1" x14ac:dyDescent="0.3">
      <c r="A9982" s="2" t="e">
        <f>Table1[[#This Row],[Befolyt]]</f>
        <v>#VALUE!</v>
      </c>
      <c r="B9982" t="e">
        <f>Table1[[#This Row],[ÜK]]</f>
        <v>#VALUE!</v>
      </c>
      <c r="C9982" s="3" t="e">
        <f>Table1[[#This Row],[Szla]]</f>
        <v>#VALUE!</v>
      </c>
      <c r="D9982" s="6" t="e">
        <f>Table1[[#This Row],[Kelt_hó]]</f>
        <v>#VALUE!</v>
      </c>
      <c r="E9982" t="e">
        <f>Table1[[#This Row],[Vevő]]</f>
        <v>#VALUE!</v>
      </c>
      <c r="F9982" t="e">
        <f>Table1[[#This Row],[Termékkör]]</f>
        <v>#VALUE!</v>
      </c>
      <c r="G9982" s="4" t="e">
        <f>Table1[[#This Row],[SzumElad]]</f>
        <v>#VALUE!</v>
      </c>
      <c r="H9982" s="7" t="e">
        <f>Table1[[#This Row],[Jut_%]]</f>
        <v>#VALUE!</v>
      </c>
      <c r="I9982" s="4" t="e">
        <f>Table1[[#This Row],[Jut]]</f>
        <v>#VALUE!</v>
      </c>
      <c r="J9982" s="4" t="e">
        <f>Table1[[#This Row],[Column1]]</f>
        <v>#VALUE!</v>
      </c>
    </row>
    <row r="9983" spans="1:10" hidden="1" x14ac:dyDescent="0.3">
      <c r="A9983" s="2" t="e">
        <f>Table1[[#This Row],[Befolyt]]</f>
        <v>#VALUE!</v>
      </c>
      <c r="B9983" t="e">
        <f>Table1[[#This Row],[ÜK]]</f>
        <v>#VALUE!</v>
      </c>
      <c r="C9983" s="3" t="e">
        <f>Table1[[#This Row],[Szla]]</f>
        <v>#VALUE!</v>
      </c>
      <c r="D9983" s="6" t="e">
        <f>Table1[[#This Row],[Kelt_hó]]</f>
        <v>#VALUE!</v>
      </c>
      <c r="E9983" t="e">
        <f>Table1[[#This Row],[Vevő]]</f>
        <v>#VALUE!</v>
      </c>
      <c r="F9983" t="e">
        <f>Table1[[#This Row],[Termékkör]]</f>
        <v>#VALUE!</v>
      </c>
      <c r="G9983" s="4" t="e">
        <f>Table1[[#This Row],[SzumElad]]</f>
        <v>#VALUE!</v>
      </c>
      <c r="H9983" s="7" t="e">
        <f>Table1[[#This Row],[Jut_%]]</f>
        <v>#VALUE!</v>
      </c>
      <c r="I9983" s="4" t="e">
        <f>Table1[[#This Row],[Jut]]</f>
        <v>#VALUE!</v>
      </c>
      <c r="J9983" s="4" t="e">
        <f>Table1[[#This Row],[Column1]]</f>
        <v>#VALUE!</v>
      </c>
    </row>
    <row r="9984" spans="1:10" hidden="1" x14ac:dyDescent="0.3">
      <c r="A9984" s="2" t="e">
        <f>Table1[[#This Row],[Befolyt]]</f>
        <v>#VALUE!</v>
      </c>
      <c r="B9984" t="e">
        <f>Table1[[#This Row],[ÜK]]</f>
        <v>#VALUE!</v>
      </c>
      <c r="C9984" s="3" t="e">
        <f>Table1[[#This Row],[Szla]]</f>
        <v>#VALUE!</v>
      </c>
      <c r="D9984" s="6" t="e">
        <f>Table1[[#This Row],[Kelt_hó]]</f>
        <v>#VALUE!</v>
      </c>
      <c r="E9984" t="e">
        <f>Table1[[#This Row],[Vevő]]</f>
        <v>#VALUE!</v>
      </c>
      <c r="F9984" t="e">
        <f>Table1[[#This Row],[Termékkör]]</f>
        <v>#VALUE!</v>
      </c>
      <c r="G9984" s="4" t="e">
        <f>Table1[[#This Row],[SzumElad]]</f>
        <v>#VALUE!</v>
      </c>
      <c r="H9984" s="7" t="e">
        <f>Table1[[#This Row],[Jut_%]]</f>
        <v>#VALUE!</v>
      </c>
      <c r="I9984" s="4" t="e">
        <f>Table1[[#This Row],[Jut]]</f>
        <v>#VALUE!</v>
      </c>
      <c r="J9984" s="4" t="e">
        <f>Table1[[#This Row],[Column1]]</f>
        <v>#VALUE!</v>
      </c>
    </row>
    <row r="9985" spans="1:10" hidden="1" x14ac:dyDescent="0.3">
      <c r="A9985" s="2" t="e">
        <f>Table1[[#This Row],[Befolyt]]</f>
        <v>#VALUE!</v>
      </c>
      <c r="B9985" t="e">
        <f>Table1[[#This Row],[ÜK]]</f>
        <v>#VALUE!</v>
      </c>
      <c r="C9985" s="3" t="e">
        <f>Table1[[#This Row],[Szla]]</f>
        <v>#VALUE!</v>
      </c>
      <c r="D9985" s="6" t="e">
        <f>Table1[[#This Row],[Kelt_hó]]</f>
        <v>#VALUE!</v>
      </c>
      <c r="E9985" t="e">
        <f>Table1[[#This Row],[Vevő]]</f>
        <v>#VALUE!</v>
      </c>
      <c r="F9985" t="e">
        <f>Table1[[#This Row],[Termékkör]]</f>
        <v>#VALUE!</v>
      </c>
      <c r="G9985" s="4" t="e">
        <f>Table1[[#This Row],[SzumElad]]</f>
        <v>#VALUE!</v>
      </c>
      <c r="H9985" s="7" t="e">
        <f>Table1[[#This Row],[Jut_%]]</f>
        <v>#VALUE!</v>
      </c>
      <c r="I9985" s="4" t="e">
        <f>Table1[[#This Row],[Jut]]</f>
        <v>#VALUE!</v>
      </c>
      <c r="J9985" s="4" t="e">
        <f>Table1[[#This Row],[Column1]]</f>
        <v>#VALUE!</v>
      </c>
    </row>
    <row r="9986" spans="1:10" hidden="1" x14ac:dyDescent="0.3">
      <c r="A9986" s="2" t="e">
        <f>Table1[[#This Row],[Befolyt]]</f>
        <v>#VALUE!</v>
      </c>
      <c r="B9986" t="e">
        <f>Table1[[#This Row],[ÜK]]</f>
        <v>#VALUE!</v>
      </c>
      <c r="C9986" s="3" t="e">
        <f>Table1[[#This Row],[Szla]]</f>
        <v>#VALUE!</v>
      </c>
      <c r="D9986" s="6" t="e">
        <f>Table1[[#This Row],[Kelt_hó]]</f>
        <v>#VALUE!</v>
      </c>
      <c r="E9986" t="e">
        <f>Table1[[#This Row],[Vevő]]</f>
        <v>#VALUE!</v>
      </c>
      <c r="F9986" t="e">
        <f>Table1[[#This Row],[Termékkör]]</f>
        <v>#VALUE!</v>
      </c>
      <c r="G9986" s="4" t="e">
        <f>Table1[[#This Row],[SzumElad]]</f>
        <v>#VALUE!</v>
      </c>
      <c r="H9986" s="7" t="e">
        <f>Table1[[#This Row],[Jut_%]]</f>
        <v>#VALUE!</v>
      </c>
      <c r="I9986" s="4" t="e">
        <f>Table1[[#This Row],[Jut]]</f>
        <v>#VALUE!</v>
      </c>
      <c r="J9986" s="4" t="e">
        <f>Table1[[#This Row],[Column1]]</f>
        <v>#VALUE!</v>
      </c>
    </row>
    <row r="9987" spans="1:10" hidden="1" x14ac:dyDescent="0.3">
      <c r="A9987" s="2" t="e">
        <f>Table1[[#This Row],[Befolyt]]</f>
        <v>#VALUE!</v>
      </c>
      <c r="B9987" t="e">
        <f>Table1[[#This Row],[ÜK]]</f>
        <v>#VALUE!</v>
      </c>
      <c r="C9987" s="3" t="e">
        <f>Table1[[#This Row],[Szla]]</f>
        <v>#VALUE!</v>
      </c>
      <c r="D9987" s="6" t="e">
        <f>Table1[[#This Row],[Kelt_hó]]</f>
        <v>#VALUE!</v>
      </c>
      <c r="E9987" t="e">
        <f>Table1[[#This Row],[Vevő]]</f>
        <v>#VALUE!</v>
      </c>
      <c r="F9987" t="e">
        <f>Table1[[#This Row],[Termékkör]]</f>
        <v>#VALUE!</v>
      </c>
      <c r="G9987" s="4" t="e">
        <f>Table1[[#This Row],[SzumElad]]</f>
        <v>#VALUE!</v>
      </c>
      <c r="H9987" s="7" t="e">
        <f>Table1[[#This Row],[Jut_%]]</f>
        <v>#VALUE!</v>
      </c>
      <c r="I9987" s="4" t="e">
        <f>Table1[[#This Row],[Jut]]</f>
        <v>#VALUE!</v>
      </c>
      <c r="J9987" s="4" t="e">
        <f>Table1[[#This Row],[Column1]]</f>
        <v>#VALUE!</v>
      </c>
    </row>
    <row r="9988" spans="1:10" hidden="1" x14ac:dyDescent="0.3">
      <c r="A9988" s="2" t="e">
        <f>Table1[[#This Row],[Befolyt]]</f>
        <v>#VALUE!</v>
      </c>
      <c r="B9988" t="e">
        <f>Table1[[#This Row],[ÜK]]</f>
        <v>#VALUE!</v>
      </c>
      <c r="C9988" s="3" t="e">
        <f>Table1[[#This Row],[Szla]]</f>
        <v>#VALUE!</v>
      </c>
      <c r="D9988" s="6" t="e">
        <f>Table1[[#This Row],[Kelt_hó]]</f>
        <v>#VALUE!</v>
      </c>
      <c r="E9988" t="e">
        <f>Table1[[#This Row],[Vevő]]</f>
        <v>#VALUE!</v>
      </c>
      <c r="F9988" t="e">
        <f>Table1[[#This Row],[Termékkör]]</f>
        <v>#VALUE!</v>
      </c>
      <c r="G9988" s="4" t="e">
        <f>Table1[[#This Row],[SzumElad]]</f>
        <v>#VALUE!</v>
      </c>
      <c r="H9988" s="7" t="e">
        <f>Table1[[#This Row],[Jut_%]]</f>
        <v>#VALUE!</v>
      </c>
      <c r="I9988" s="4" t="e">
        <f>Table1[[#This Row],[Jut]]</f>
        <v>#VALUE!</v>
      </c>
      <c r="J9988" s="4" t="e">
        <f>Table1[[#This Row],[Column1]]</f>
        <v>#VALUE!</v>
      </c>
    </row>
    <row r="9989" spans="1:10" hidden="1" x14ac:dyDescent="0.3">
      <c r="A9989" s="2" t="e">
        <f>Table1[[#This Row],[Befolyt]]</f>
        <v>#VALUE!</v>
      </c>
      <c r="B9989" t="e">
        <f>Table1[[#This Row],[ÜK]]</f>
        <v>#VALUE!</v>
      </c>
      <c r="C9989" s="3" t="e">
        <f>Table1[[#This Row],[Szla]]</f>
        <v>#VALUE!</v>
      </c>
      <c r="D9989" s="6" t="e">
        <f>Table1[[#This Row],[Kelt_hó]]</f>
        <v>#VALUE!</v>
      </c>
      <c r="E9989" t="e">
        <f>Table1[[#This Row],[Vevő]]</f>
        <v>#VALUE!</v>
      </c>
      <c r="F9989" t="e">
        <f>Table1[[#This Row],[Termékkör]]</f>
        <v>#VALUE!</v>
      </c>
      <c r="G9989" s="4" t="e">
        <f>Table1[[#This Row],[SzumElad]]</f>
        <v>#VALUE!</v>
      </c>
      <c r="H9989" s="7" t="e">
        <f>Table1[[#This Row],[Jut_%]]</f>
        <v>#VALUE!</v>
      </c>
      <c r="I9989" s="4" t="e">
        <f>Table1[[#This Row],[Jut]]</f>
        <v>#VALUE!</v>
      </c>
      <c r="J9989" s="4" t="e">
        <f>Table1[[#This Row],[Column1]]</f>
        <v>#VALUE!</v>
      </c>
    </row>
    <row r="9990" spans="1:10" hidden="1" x14ac:dyDescent="0.3">
      <c r="A9990" s="2" t="e">
        <f>Table1[[#This Row],[Befolyt]]</f>
        <v>#VALUE!</v>
      </c>
      <c r="B9990" t="e">
        <f>Table1[[#This Row],[ÜK]]</f>
        <v>#VALUE!</v>
      </c>
      <c r="C9990" s="3" t="e">
        <f>Table1[[#This Row],[Szla]]</f>
        <v>#VALUE!</v>
      </c>
      <c r="D9990" s="6" t="e">
        <f>Table1[[#This Row],[Kelt_hó]]</f>
        <v>#VALUE!</v>
      </c>
      <c r="E9990" t="e">
        <f>Table1[[#This Row],[Vevő]]</f>
        <v>#VALUE!</v>
      </c>
      <c r="F9990" t="e">
        <f>Table1[[#This Row],[Termékkör]]</f>
        <v>#VALUE!</v>
      </c>
      <c r="G9990" s="4" t="e">
        <f>Table1[[#This Row],[SzumElad]]</f>
        <v>#VALUE!</v>
      </c>
      <c r="H9990" s="7" t="e">
        <f>Table1[[#This Row],[Jut_%]]</f>
        <v>#VALUE!</v>
      </c>
      <c r="I9990" s="4" t="e">
        <f>Table1[[#This Row],[Jut]]</f>
        <v>#VALUE!</v>
      </c>
      <c r="J9990" s="4" t="e">
        <f>Table1[[#This Row],[Column1]]</f>
        <v>#VALUE!</v>
      </c>
    </row>
    <row r="9991" spans="1:10" hidden="1" x14ac:dyDescent="0.3">
      <c r="A9991" s="2" t="e">
        <f>Table1[[#This Row],[Befolyt]]</f>
        <v>#VALUE!</v>
      </c>
      <c r="B9991" t="e">
        <f>Table1[[#This Row],[ÜK]]</f>
        <v>#VALUE!</v>
      </c>
      <c r="C9991" s="3" t="e">
        <f>Table1[[#This Row],[Szla]]</f>
        <v>#VALUE!</v>
      </c>
      <c r="D9991" s="6" t="e">
        <f>Table1[[#This Row],[Kelt_hó]]</f>
        <v>#VALUE!</v>
      </c>
      <c r="E9991" t="e">
        <f>Table1[[#This Row],[Vevő]]</f>
        <v>#VALUE!</v>
      </c>
      <c r="F9991" t="e">
        <f>Table1[[#This Row],[Termékkör]]</f>
        <v>#VALUE!</v>
      </c>
      <c r="G9991" s="4" t="e">
        <f>Table1[[#This Row],[SzumElad]]</f>
        <v>#VALUE!</v>
      </c>
      <c r="H9991" s="7" t="e">
        <f>Table1[[#This Row],[Jut_%]]</f>
        <v>#VALUE!</v>
      </c>
      <c r="I9991" s="4" t="e">
        <f>Table1[[#This Row],[Jut]]</f>
        <v>#VALUE!</v>
      </c>
      <c r="J9991" s="4" t="e">
        <f>Table1[[#This Row],[Column1]]</f>
        <v>#VALUE!</v>
      </c>
    </row>
    <row r="9992" spans="1:10" hidden="1" x14ac:dyDescent="0.3">
      <c r="A9992" s="2" t="e">
        <f>Table1[[#This Row],[Befolyt]]</f>
        <v>#VALUE!</v>
      </c>
      <c r="B9992" t="e">
        <f>Table1[[#This Row],[ÜK]]</f>
        <v>#VALUE!</v>
      </c>
      <c r="C9992" s="3" t="e">
        <f>Table1[[#This Row],[Szla]]</f>
        <v>#VALUE!</v>
      </c>
      <c r="D9992" s="6" t="e">
        <f>Table1[[#This Row],[Kelt_hó]]</f>
        <v>#VALUE!</v>
      </c>
      <c r="E9992" t="e">
        <f>Table1[[#This Row],[Vevő]]</f>
        <v>#VALUE!</v>
      </c>
      <c r="F9992" t="e">
        <f>Table1[[#This Row],[Termékkör]]</f>
        <v>#VALUE!</v>
      </c>
      <c r="G9992" s="4" t="e">
        <f>Table1[[#This Row],[SzumElad]]</f>
        <v>#VALUE!</v>
      </c>
      <c r="H9992" s="7" t="e">
        <f>Table1[[#This Row],[Jut_%]]</f>
        <v>#VALUE!</v>
      </c>
      <c r="I9992" s="4" t="e">
        <f>Table1[[#This Row],[Jut]]</f>
        <v>#VALUE!</v>
      </c>
      <c r="J9992" s="4" t="e">
        <f>Table1[[#This Row],[Column1]]</f>
        <v>#VALUE!</v>
      </c>
    </row>
    <row r="9993" spans="1:10" hidden="1" x14ac:dyDescent="0.3">
      <c r="A9993" s="2" t="e">
        <f>Table1[[#This Row],[Befolyt]]</f>
        <v>#VALUE!</v>
      </c>
      <c r="B9993" t="e">
        <f>Table1[[#This Row],[ÜK]]</f>
        <v>#VALUE!</v>
      </c>
      <c r="C9993" s="3" t="e">
        <f>Table1[[#This Row],[Szla]]</f>
        <v>#VALUE!</v>
      </c>
      <c r="D9993" s="6" t="e">
        <f>Table1[[#This Row],[Kelt_hó]]</f>
        <v>#VALUE!</v>
      </c>
      <c r="E9993" t="e">
        <f>Table1[[#This Row],[Vevő]]</f>
        <v>#VALUE!</v>
      </c>
      <c r="F9993" t="e">
        <f>Table1[[#This Row],[Termékkör]]</f>
        <v>#VALUE!</v>
      </c>
      <c r="G9993" s="4" t="e">
        <f>Table1[[#This Row],[SzumElad]]</f>
        <v>#VALUE!</v>
      </c>
      <c r="H9993" s="7" t="e">
        <f>Table1[[#This Row],[Jut_%]]</f>
        <v>#VALUE!</v>
      </c>
      <c r="I9993" s="4" t="e">
        <f>Table1[[#This Row],[Jut]]</f>
        <v>#VALUE!</v>
      </c>
      <c r="J9993" s="4" t="e">
        <f>Table1[[#This Row],[Column1]]</f>
        <v>#VALUE!</v>
      </c>
    </row>
    <row r="9994" spans="1:10" hidden="1" x14ac:dyDescent="0.3">
      <c r="A9994" s="2" t="e">
        <f>Table1[[#This Row],[Befolyt]]</f>
        <v>#VALUE!</v>
      </c>
      <c r="B9994" t="e">
        <f>Table1[[#This Row],[ÜK]]</f>
        <v>#VALUE!</v>
      </c>
      <c r="C9994" s="3" t="e">
        <f>Table1[[#This Row],[Szla]]</f>
        <v>#VALUE!</v>
      </c>
      <c r="D9994" s="6" t="e">
        <f>Table1[[#This Row],[Kelt_hó]]</f>
        <v>#VALUE!</v>
      </c>
      <c r="E9994" t="e">
        <f>Table1[[#This Row],[Vevő]]</f>
        <v>#VALUE!</v>
      </c>
      <c r="F9994" t="e">
        <f>Table1[[#This Row],[Termékkör]]</f>
        <v>#VALUE!</v>
      </c>
      <c r="G9994" s="4" t="e">
        <f>Table1[[#This Row],[SzumElad]]</f>
        <v>#VALUE!</v>
      </c>
      <c r="H9994" s="7" t="e">
        <f>Table1[[#This Row],[Jut_%]]</f>
        <v>#VALUE!</v>
      </c>
      <c r="I9994" s="4" t="e">
        <f>Table1[[#This Row],[Jut]]</f>
        <v>#VALUE!</v>
      </c>
      <c r="J9994" s="4" t="e">
        <f>Table1[[#This Row],[Column1]]</f>
        <v>#VALUE!</v>
      </c>
    </row>
    <row r="9995" spans="1:10" hidden="1" x14ac:dyDescent="0.3">
      <c r="A9995" s="2" t="e">
        <f>Table1[[#This Row],[Befolyt]]</f>
        <v>#VALUE!</v>
      </c>
      <c r="B9995" t="e">
        <f>Table1[[#This Row],[ÜK]]</f>
        <v>#VALUE!</v>
      </c>
      <c r="C9995" s="3" t="e">
        <f>Table1[[#This Row],[Szla]]</f>
        <v>#VALUE!</v>
      </c>
      <c r="D9995" s="6" t="e">
        <f>Table1[[#This Row],[Kelt_hó]]</f>
        <v>#VALUE!</v>
      </c>
      <c r="E9995" t="e">
        <f>Table1[[#This Row],[Vevő]]</f>
        <v>#VALUE!</v>
      </c>
      <c r="F9995" t="e">
        <f>Table1[[#This Row],[Termékkör]]</f>
        <v>#VALUE!</v>
      </c>
      <c r="G9995" s="4" t="e">
        <f>Table1[[#This Row],[SzumElad]]</f>
        <v>#VALUE!</v>
      </c>
      <c r="H9995" s="7" t="e">
        <f>Table1[[#This Row],[Jut_%]]</f>
        <v>#VALUE!</v>
      </c>
      <c r="I9995" s="4" t="e">
        <f>Table1[[#This Row],[Jut]]</f>
        <v>#VALUE!</v>
      </c>
      <c r="J9995" s="4" t="e">
        <f>Table1[[#This Row],[Column1]]</f>
        <v>#VALUE!</v>
      </c>
    </row>
    <row r="9996" spans="1:10" hidden="1" x14ac:dyDescent="0.3">
      <c r="A9996" s="2" t="e">
        <f>Table1[[#This Row],[Befolyt]]</f>
        <v>#VALUE!</v>
      </c>
      <c r="B9996" t="e">
        <f>Table1[[#This Row],[ÜK]]</f>
        <v>#VALUE!</v>
      </c>
      <c r="C9996" s="3" t="e">
        <f>Table1[[#This Row],[Szla]]</f>
        <v>#VALUE!</v>
      </c>
      <c r="D9996" s="6" t="e">
        <f>Table1[[#This Row],[Kelt_hó]]</f>
        <v>#VALUE!</v>
      </c>
      <c r="E9996" t="e">
        <f>Table1[[#This Row],[Vevő]]</f>
        <v>#VALUE!</v>
      </c>
      <c r="F9996" t="e">
        <f>Table1[[#This Row],[Termékkör]]</f>
        <v>#VALUE!</v>
      </c>
      <c r="G9996" s="4" t="e">
        <f>Table1[[#This Row],[SzumElad]]</f>
        <v>#VALUE!</v>
      </c>
      <c r="H9996" s="7" t="e">
        <f>Table1[[#This Row],[Jut_%]]</f>
        <v>#VALUE!</v>
      </c>
      <c r="I9996" s="4" t="e">
        <f>Table1[[#This Row],[Jut]]</f>
        <v>#VALUE!</v>
      </c>
      <c r="J9996" s="4" t="e">
        <f>Table1[[#This Row],[Column1]]</f>
        <v>#VALUE!</v>
      </c>
    </row>
    <row r="9997" spans="1:10" hidden="1" x14ac:dyDescent="0.3">
      <c r="A9997" s="2" t="e">
        <f>Table1[[#This Row],[Befolyt]]</f>
        <v>#VALUE!</v>
      </c>
      <c r="B9997" t="e">
        <f>Table1[[#This Row],[ÜK]]</f>
        <v>#VALUE!</v>
      </c>
      <c r="C9997" s="3" t="e">
        <f>Table1[[#This Row],[Szla]]</f>
        <v>#VALUE!</v>
      </c>
      <c r="D9997" s="6" t="e">
        <f>Table1[[#This Row],[Kelt_hó]]</f>
        <v>#VALUE!</v>
      </c>
      <c r="E9997" t="e">
        <f>Table1[[#This Row],[Vevő]]</f>
        <v>#VALUE!</v>
      </c>
      <c r="F9997" t="e">
        <f>Table1[[#This Row],[Termékkör]]</f>
        <v>#VALUE!</v>
      </c>
      <c r="G9997" s="4" t="e">
        <f>Table1[[#This Row],[SzumElad]]</f>
        <v>#VALUE!</v>
      </c>
      <c r="H9997" s="7" t="e">
        <f>Table1[[#This Row],[Jut_%]]</f>
        <v>#VALUE!</v>
      </c>
      <c r="I9997" s="4" t="e">
        <f>Table1[[#This Row],[Jut]]</f>
        <v>#VALUE!</v>
      </c>
      <c r="J9997" s="4" t="e">
        <f>Table1[[#This Row],[Column1]]</f>
        <v>#VALUE!</v>
      </c>
    </row>
    <row r="9998" spans="1:10" hidden="1" x14ac:dyDescent="0.3">
      <c r="A9998" s="2" t="e">
        <f>Table1[[#This Row],[Befolyt]]</f>
        <v>#VALUE!</v>
      </c>
      <c r="B9998" t="e">
        <f>Table1[[#This Row],[ÜK]]</f>
        <v>#VALUE!</v>
      </c>
      <c r="C9998" s="3" t="e">
        <f>Table1[[#This Row],[Szla]]</f>
        <v>#VALUE!</v>
      </c>
      <c r="D9998" s="6" t="e">
        <f>Table1[[#This Row],[Kelt_hó]]</f>
        <v>#VALUE!</v>
      </c>
      <c r="E9998" t="e">
        <f>Table1[[#This Row],[Vevő]]</f>
        <v>#VALUE!</v>
      </c>
      <c r="F9998" t="e">
        <f>Table1[[#This Row],[Termékkör]]</f>
        <v>#VALUE!</v>
      </c>
      <c r="G9998" s="4" t="e">
        <f>Table1[[#This Row],[SzumElad]]</f>
        <v>#VALUE!</v>
      </c>
      <c r="H9998" s="7" t="e">
        <f>Table1[[#This Row],[Jut_%]]</f>
        <v>#VALUE!</v>
      </c>
      <c r="I9998" s="4" t="e">
        <f>Table1[[#This Row],[Jut]]</f>
        <v>#VALUE!</v>
      </c>
      <c r="J9998" s="4" t="e">
        <f>Table1[[#This Row],[Column1]]</f>
        <v>#VALUE!</v>
      </c>
    </row>
    <row r="9999" spans="1:10" hidden="1" x14ac:dyDescent="0.3">
      <c r="A9999" s="2" t="e">
        <f>Table1[[#This Row],[Befolyt]]</f>
        <v>#VALUE!</v>
      </c>
      <c r="B9999" t="e">
        <f>Table1[[#This Row],[ÜK]]</f>
        <v>#VALUE!</v>
      </c>
      <c r="C9999" s="3" t="e">
        <f>Table1[[#This Row],[Szla]]</f>
        <v>#VALUE!</v>
      </c>
      <c r="D9999" s="6" t="e">
        <f>Table1[[#This Row],[Kelt_hó]]</f>
        <v>#VALUE!</v>
      </c>
      <c r="E9999" t="e">
        <f>Table1[[#This Row],[Vevő]]</f>
        <v>#VALUE!</v>
      </c>
      <c r="F9999" t="e">
        <f>Table1[[#This Row],[Termékkör]]</f>
        <v>#VALUE!</v>
      </c>
      <c r="G9999" s="4" t="e">
        <f>Table1[[#This Row],[SzumElad]]</f>
        <v>#VALUE!</v>
      </c>
      <c r="H9999" s="7" t="e">
        <f>Table1[[#This Row],[Jut_%]]</f>
        <v>#VALUE!</v>
      </c>
      <c r="I9999" s="4" t="e">
        <f>Table1[[#This Row],[Jut]]</f>
        <v>#VALUE!</v>
      </c>
      <c r="J9999" s="4" t="e">
        <f>Table1[[#This Row],[Column1]]</f>
        <v>#VALUE!</v>
      </c>
    </row>
    <row r="10000" spans="1:10" hidden="1" x14ac:dyDescent="0.3">
      <c r="A10000" s="2" t="e">
        <f>Table1[[#This Row],[Befolyt]]</f>
        <v>#VALUE!</v>
      </c>
      <c r="B10000" t="e">
        <f>Table1[[#This Row],[ÜK]]</f>
        <v>#VALUE!</v>
      </c>
      <c r="C10000" s="3" t="e">
        <f>Table1[[#This Row],[Szla]]</f>
        <v>#VALUE!</v>
      </c>
      <c r="D10000" s="6" t="e">
        <f>Table1[[#This Row],[Kelt_hó]]</f>
        <v>#VALUE!</v>
      </c>
      <c r="E10000" t="e">
        <f>Table1[[#This Row],[Vevő]]</f>
        <v>#VALUE!</v>
      </c>
      <c r="F10000" t="e">
        <f>Table1[[#This Row],[Termékkör]]</f>
        <v>#VALUE!</v>
      </c>
      <c r="G10000" s="4" t="e">
        <f>Table1[[#This Row],[SzumElad]]</f>
        <v>#VALUE!</v>
      </c>
      <c r="H10000" s="7" t="e">
        <f>Table1[[#This Row],[Jut_%]]</f>
        <v>#VALUE!</v>
      </c>
      <c r="I10000" s="4" t="e">
        <f>Table1[[#This Row],[Jut]]</f>
        <v>#VALUE!</v>
      </c>
      <c r="J10000" s="4" t="e">
        <f>Table1[[#This Row],[Column1]]</f>
        <v>#VALUE!</v>
      </c>
    </row>
    <row r="10001" spans="1:10" x14ac:dyDescent="0.3">
      <c r="A10001" s="2"/>
      <c r="C10001" s="3"/>
      <c r="D10001" s="6"/>
      <c r="G10001" s="4">
        <f>SUBTOTAL(109,Table2[FIZET])</f>
        <v>2709512</v>
      </c>
      <c r="H10001" s="4"/>
      <c r="I10001" s="4">
        <f>SUBTOTAL(109,Table2[JUT])</f>
        <v>151795.84909999996</v>
      </c>
      <c r="J10001" s="4"/>
    </row>
  </sheetData>
  <pageMargins left="0.59055118110236227" right="0.31496062992125984" top="0.55118110236220474" bottom="0.39370078740157483" header="0.31496062992125984" footer="0.31496062992125984"/>
  <pageSetup paperSize="9" scale="83" fitToHeight="10" orientation="portrait" r:id="rId1"/>
  <headerFooter>
    <oddHeader>&amp;L&amp;D&amp;C&amp;P/&amp;N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9849-8C83-4580-8F2A-A86A82CA5D9B}">
  <dimension ref="A3:D36"/>
  <sheetViews>
    <sheetView workbookViewId="0">
      <selection activeCell="B5" sqref="B5"/>
    </sheetView>
  </sheetViews>
  <sheetFormatPr defaultRowHeight="14.4" x14ac:dyDescent="0.3"/>
  <cols>
    <col min="1" max="1" width="25" bestFit="1" customWidth="1"/>
    <col min="2" max="2" width="15.5546875" bestFit="1" customWidth="1"/>
    <col min="3" max="8" width="10.6640625" bestFit="1" customWidth="1"/>
    <col min="9" max="9" width="9.6640625" bestFit="1" customWidth="1"/>
    <col min="10" max="13" width="10.6640625" bestFit="1" customWidth="1"/>
    <col min="14" max="14" width="12" bestFit="1" customWidth="1"/>
  </cols>
  <sheetData>
    <row r="3" spans="1:4" x14ac:dyDescent="0.3">
      <c r="A3" s="9" t="s">
        <v>153</v>
      </c>
      <c r="B3" s="9" t="s">
        <v>154</v>
      </c>
    </row>
    <row r="4" spans="1:4" x14ac:dyDescent="0.3">
      <c r="A4" s="9" t="s">
        <v>155</v>
      </c>
      <c r="B4">
        <v>1</v>
      </c>
      <c r="C4">
        <v>2</v>
      </c>
      <c r="D4" t="s">
        <v>156</v>
      </c>
    </row>
    <row r="5" spans="1:4" x14ac:dyDescent="0.3">
      <c r="A5" s="95" t="s">
        <v>28</v>
      </c>
      <c r="B5" s="4">
        <v>53421394.870000005</v>
      </c>
      <c r="C5" s="4">
        <v>95674707.300000012</v>
      </c>
      <c r="D5" s="4">
        <v>149096102.17000002</v>
      </c>
    </row>
    <row r="6" spans="1:4" x14ac:dyDescent="0.3">
      <c r="A6" s="96" t="s">
        <v>93</v>
      </c>
      <c r="B6" s="4">
        <v>377670</v>
      </c>
      <c r="C6" s="4">
        <v>1690792</v>
      </c>
      <c r="D6" s="4">
        <v>2068462</v>
      </c>
    </row>
    <row r="7" spans="1:4" x14ac:dyDescent="0.3">
      <c r="A7" s="96" t="s">
        <v>3050</v>
      </c>
      <c r="B7" s="4"/>
      <c r="C7" s="4">
        <v>431854.22</v>
      </c>
      <c r="D7" s="4">
        <v>431854.22</v>
      </c>
    </row>
    <row r="8" spans="1:4" x14ac:dyDescent="0.3">
      <c r="A8" s="96" t="s">
        <v>60</v>
      </c>
      <c r="B8" s="4">
        <v>649120</v>
      </c>
      <c r="C8" s="4">
        <v>1421275</v>
      </c>
      <c r="D8" s="4">
        <v>2070395</v>
      </c>
    </row>
    <row r="9" spans="1:4" x14ac:dyDescent="0.3">
      <c r="A9" s="96" t="s">
        <v>2632</v>
      </c>
      <c r="B9" s="4"/>
      <c r="C9" s="4">
        <v>125000</v>
      </c>
      <c r="D9" s="4">
        <v>125000</v>
      </c>
    </row>
    <row r="10" spans="1:4" x14ac:dyDescent="0.3">
      <c r="A10" s="96" t="s">
        <v>353</v>
      </c>
      <c r="B10" s="4">
        <v>1143946</v>
      </c>
      <c r="C10" s="4">
        <v>5061631.2299999995</v>
      </c>
      <c r="D10" s="4">
        <v>6205577.2299999995</v>
      </c>
    </row>
    <row r="11" spans="1:4" x14ac:dyDescent="0.3">
      <c r="A11" s="96" t="s">
        <v>71</v>
      </c>
      <c r="B11" s="4">
        <v>330660</v>
      </c>
      <c r="C11" s="4">
        <v>939865</v>
      </c>
      <c r="D11" s="4">
        <v>1270525</v>
      </c>
    </row>
    <row r="12" spans="1:4" x14ac:dyDescent="0.3">
      <c r="A12" s="96" t="s">
        <v>49</v>
      </c>
      <c r="B12" s="4">
        <v>4865723.9000000004</v>
      </c>
      <c r="C12" s="4">
        <v>5362125.49</v>
      </c>
      <c r="D12" s="4">
        <v>10227849.390000001</v>
      </c>
    </row>
    <row r="13" spans="1:4" x14ac:dyDescent="0.3">
      <c r="A13" s="96" t="s">
        <v>1308</v>
      </c>
      <c r="B13" s="4">
        <v>270000</v>
      </c>
      <c r="C13" s="4"/>
      <c r="D13" s="4">
        <v>270000</v>
      </c>
    </row>
    <row r="14" spans="1:4" x14ac:dyDescent="0.3">
      <c r="A14" s="96" t="s">
        <v>63</v>
      </c>
      <c r="B14" s="4">
        <v>2802424.84</v>
      </c>
      <c r="C14" s="4">
        <v>1581005.1799999997</v>
      </c>
      <c r="D14" s="4">
        <v>4383430.0199999996</v>
      </c>
    </row>
    <row r="15" spans="1:4" x14ac:dyDescent="0.3">
      <c r="A15" s="96" t="s">
        <v>41</v>
      </c>
      <c r="B15" s="4">
        <v>5805570.75</v>
      </c>
      <c r="C15" s="4">
        <v>10719191.99</v>
      </c>
      <c r="D15" s="4">
        <v>16524762.74</v>
      </c>
    </row>
    <row r="16" spans="1:4" x14ac:dyDescent="0.3">
      <c r="A16" s="96" t="s">
        <v>321</v>
      </c>
      <c r="B16" s="4">
        <v>551900</v>
      </c>
      <c r="C16" s="4">
        <v>259010</v>
      </c>
      <c r="D16" s="4">
        <v>810910</v>
      </c>
    </row>
    <row r="17" spans="1:4" x14ac:dyDescent="0.3">
      <c r="A17" s="96" t="s">
        <v>53</v>
      </c>
      <c r="B17" s="4">
        <v>2866019.43</v>
      </c>
      <c r="C17" s="4">
        <v>3878943.64</v>
      </c>
      <c r="D17" s="4">
        <v>6744963.0700000003</v>
      </c>
    </row>
    <row r="18" spans="1:4" x14ac:dyDescent="0.3">
      <c r="A18" s="96" t="s">
        <v>51</v>
      </c>
      <c r="B18" s="4">
        <v>4987848.9500000011</v>
      </c>
      <c r="C18" s="4">
        <v>31504543.34</v>
      </c>
      <c r="D18" s="4">
        <v>36492392.289999999</v>
      </c>
    </row>
    <row r="19" spans="1:4" x14ac:dyDescent="0.3">
      <c r="A19" s="96" t="s">
        <v>33</v>
      </c>
      <c r="B19" s="4">
        <v>18149000.000000004</v>
      </c>
      <c r="C19" s="4">
        <v>11337537.710000003</v>
      </c>
      <c r="D19" s="4">
        <v>29486537.710000008</v>
      </c>
    </row>
    <row r="20" spans="1:4" x14ac:dyDescent="0.3">
      <c r="A20" s="96" t="s">
        <v>27</v>
      </c>
      <c r="B20" s="4">
        <v>10621511</v>
      </c>
      <c r="C20" s="4">
        <v>21361932.5</v>
      </c>
      <c r="D20" s="4">
        <v>31983443.5</v>
      </c>
    </row>
    <row r="21" spans="1:4" x14ac:dyDescent="0.3">
      <c r="A21" s="95" t="s">
        <v>67</v>
      </c>
      <c r="B21" s="4">
        <v>17512728.290000003</v>
      </c>
      <c r="C21" s="4">
        <v>25180133.789999999</v>
      </c>
      <c r="D21" s="4">
        <v>42692862.079999998</v>
      </c>
    </row>
    <row r="22" spans="1:4" x14ac:dyDescent="0.3">
      <c r="A22" s="96" t="s">
        <v>320</v>
      </c>
      <c r="B22" s="4">
        <v>2508238.64</v>
      </c>
      <c r="C22" s="4">
        <v>14610140</v>
      </c>
      <c r="D22" s="4">
        <v>17118378.640000001</v>
      </c>
    </row>
    <row r="23" spans="1:4" x14ac:dyDescent="0.3">
      <c r="A23" s="96" t="s">
        <v>327</v>
      </c>
      <c r="B23" s="4">
        <v>9365725.1500000022</v>
      </c>
      <c r="C23" s="4">
        <v>7048785.1799999997</v>
      </c>
      <c r="D23" s="4">
        <v>16414510.330000002</v>
      </c>
    </row>
    <row r="24" spans="1:4" x14ac:dyDescent="0.3">
      <c r="A24" s="96" t="s">
        <v>334</v>
      </c>
      <c r="B24" s="4">
        <v>5638764.5</v>
      </c>
      <c r="C24" s="4">
        <v>2767947.5300000003</v>
      </c>
      <c r="D24" s="4">
        <v>8406712.0300000012</v>
      </c>
    </row>
    <row r="25" spans="1:4" x14ac:dyDescent="0.3">
      <c r="A25" s="96" t="s">
        <v>49</v>
      </c>
      <c r="B25" s="4"/>
      <c r="C25" s="4">
        <v>753261.08</v>
      </c>
      <c r="D25" s="4">
        <v>753261.08</v>
      </c>
    </row>
    <row r="26" spans="1:4" x14ac:dyDescent="0.3">
      <c r="A26" s="95" t="s">
        <v>32</v>
      </c>
      <c r="B26" s="4">
        <v>1441430.57</v>
      </c>
      <c r="C26" s="4">
        <v>3777763.23</v>
      </c>
      <c r="D26" s="4">
        <v>5219193.8000000007</v>
      </c>
    </row>
    <row r="27" spans="1:4" x14ac:dyDescent="0.3">
      <c r="A27" s="96" t="s">
        <v>32</v>
      </c>
      <c r="B27" s="4">
        <v>26000</v>
      </c>
      <c r="C27" s="4">
        <v>78000</v>
      </c>
      <c r="D27" s="4">
        <v>104000</v>
      </c>
    </row>
    <row r="28" spans="1:4" x14ac:dyDescent="0.3">
      <c r="A28" s="96" t="s">
        <v>334</v>
      </c>
      <c r="B28" s="4">
        <v>139981</v>
      </c>
      <c r="C28" s="4">
        <v>1589870.19</v>
      </c>
      <c r="D28" s="4">
        <v>1729851.19</v>
      </c>
    </row>
    <row r="29" spans="1:4" x14ac:dyDescent="0.3">
      <c r="A29" s="96" t="s">
        <v>34</v>
      </c>
      <c r="B29" s="4">
        <v>238501.57000000004</v>
      </c>
      <c r="C29" s="4">
        <v>723195.04000000015</v>
      </c>
      <c r="D29" s="4">
        <v>961696.61000000022</v>
      </c>
    </row>
    <row r="30" spans="1:4" x14ac:dyDescent="0.3">
      <c r="A30" s="96" t="s">
        <v>300</v>
      </c>
      <c r="B30" s="4">
        <v>748348</v>
      </c>
      <c r="C30" s="4">
        <v>1042298</v>
      </c>
      <c r="D30" s="4">
        <v>1790646</v>
      </c>
    </row>
    <row r="31" spans="1:4" x14ac:dyDescent="0.3">
      <c r="A31" s="96" t="s">
        <v>70</v>
      </c>
      <c r="B31" s="4">
        <v>288600</v>
      </c>
      <c r="C31" s="4">
        <v>344400</v>
      </c>
      <c r="D31" s="4">
        <v>633000</v>
      </c>
    </row>
    <row r="32" spans="1:4" x14ac:dyDescent="0.3">
      <c r="A32" s="95" t="s">
        <v>101</v>
      </c>
      <c r="B32" s="4">
        <v>11777812.25</v>
      </c>
      <c r="C32" s="4">
        <v>-7652291.8399999999</v>
      </c>
      <c r="D32" s="4">
        <v>4125520.41</v>
      </c>
    </row>
    <row r="33" spans="1:4" x14ac:dyDescent="0.3">
      <c r="A33" s="96" t="s">
        <v>101</v>
      </c>
      <c r="B33" s="4">
        <v>11777812.25</v>
      </c>
      <c r="C33" s="4">
        <v>-7652291.8399999999</v>
      </c>
      <c r="D33" s="4">
        <v>4125520.41</v>
      </c>
    </row>
    <row r="34" spans="1:4" x14ac:dyDescent="0.3">
      <c r="A34" s="95" t="s">
        <v>3411</v>
      </c>
      <c r="B34" s="4"/>
      <c r="C34" s="4">
        <v>88110</v>
      </c>
      <c r="D34" s="4">
        <v>88110</v>
      </c>
    </row>
    <row r="35" spans="1:4" x14ac:dyDescent="0.3">
      <c r="A35" s="96" t="s">
        <v>49</v>
      </c>
      <c r="B35" s="4"/>
      <c r="C35" s="4">
        <v>88110</v>
      </c>
      <c r="D35" s="4">
        <v>88110</v>
      </c>
    </row>
    <row r="36" spans="1:4" x14ac:dyDescent="0.3">
      <c r="A36" s="95" t="s">
        <v>156</v>
      </c>
      <c r="B36" s="4">
        <v>84153365.980000004</v>
      </c>
      <c r="C36" s="4">
        <v>117068422.48000002</v>
      </c>
      <c r="D36" s="4">
        <v>201221788.46000004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D083-3234-4E6B-830A-ED567EC89E42}">
  <dimension ref="A3:D36"/>
  <sheetViews>
    <sheetView workbookViewId="0">
      <selection activeCell="O32" sqref="O32"/>
    </sheetView>
  </sheetViews>
  <sheetFormatPr defaultRowHeight="14.4" x14ac:dyDescent="0.3"/>
  <cols>
    <col min="1" max="1" width="25" bestFit="1" customWidth="1"/>
    <col min="2" max="3" width="9.6640625" bestFit="1" customWidth="1"/>
    <col min="4" max="4" width="10.5546875" bestFit="1" customWidth="1"/>
    <col min="5" max="5" width="9.6640625" bestFit="1" customWidth="1"/>
    <col min="6" max="6" width="10.33203125" bestFit="1" customWidth="1"/>
    <col min="7" max="13" width="9.6640625" bestFit="1" customWidth="1"/>
    <col min="14" max="14" width="10.6640625" bestFit="1" customWidth="1"/>
    <col min="15" max="15" width="12" bestFit="1" customWidth="1"/>
    <col min="16" max="16" width="11.33203125" bestFit="1" customWidth="1"/>
    <col min="17" max="17" width="10" bestFit="1" customWidth="1"/>
    <col min="18" max="18" width="15.88671875" bestFit="1" customWidth="1"/>
    <col min="19" max="19" width="14.5546875" bestFit="1" customWidth="1"/>
    <col min="20" max="20" width="10" bestFit="1" customWidth="1"/>
    <col min="21" max="21" width="9.33203125" bestFit="1" customWidth="1"/>
    <col min="22" max="22" width="11.33203125" bestFit="1" customWidth="1"/>
    <col min="23" max="23" width="10" bestFit="1" customWidth="1"/>
    <col min="24" max="24" width="9.33203125" bestFit="1" customWidth="1"/>
    <col min="25" max="25" width="11.33203125" bestFit="1" customWidth="1"/>
    <col min="26" max="26" width="14.5546875" bestFit="1" customWidth="1"/>
    <col min="27" max="27" width="13.88671875" bestFit="1" customWidth="1"/>
    <col min="28" max="28" width="15.88671875" bestFit="1" customWidth="1"/>
  </cols>
  <sheetData>
    <row r="3" spans="1:4" x14ac:dyDescent="0.3">
      <c r="A3" s="9" t="s">
        <v>157</v>
      </c>
    </row>
    <row r="4" spans="1:4" x14ac:dyDescent="0.3">
      <c r="B4">
        <v>1</v>
      </c>
      <c r="C4">
        <v>2</v>
      </c>
      <c r="D4" t="s">
        <v>156</v>
      </c>
    </row>
    <row r="5" spans="1:4" x14ac:dyDescent="0.3">
      <c r="A5" s="95" t="s">
        <v>28</v>
      </c>
      <c r="B5" s="4">
        <v>26532783.990034983</v>
      </c>
      <c r="C5" s="4">
        <v>41031840.634449981</v>
      </c>
      <c r="D5" s="4">
        <v>67564624.624485016</v>
      </c>
    </row>
    <row r="6" spans="1:4" x14ac:dyDescent="0.3">
      <c r="A6" s="96" t="s">
        <v>93</v>
      </c>
      <c r="B6" s="4">
        <v>134929.42550000001</v>
      </c>
      <c r="C6" s="4">
        <v>593073.88170000003</v>
      </c>
      <c r="D6" s="4">
        <v>728003.30720000004</v>
      </c>
    </row>
    <row r="7" spans="1:4" x14ac:dyDescent="0.3">
      <c r="A7" s="96" t="s">
        <v>3050</v>
      </c>
      <c r="B7" s="4">
        <v>0</v>
      </c>
      <c r="C7" s="4">
        <v>126849.22</v>
      </c>
      <c r="D7" s="4">
        <v>126849.22</v>
      </c>
    </row>
    <row r="8" spans="1:4" x14ac:dyDescent="0.3">
      <c r="A8" s="96" t="s">
        <v>60</v>
      </c>
      <c r="B8" s="4">
        <v>282240.19999999995</v>
      </c>
      <c r="C8" s="4">
        <v>572078.03999999992</v>
      </c>
      <c r="D8" s="4">
        <v>854318.23999999987</v>
      </c>
    </row>
    <row r="9" spans="1:4" x14ac:dyDescent="0.3">
      <c r="A9" s="96" t="s">
        <v>2632</v>
      </c>
      <c r="B9" s="4">
        <v>0</v>
      </c>
      <c r="C9" s="4">
        <v>71337.709999999992</v>
      </c>
      <c r="D9" s="4">
        <v>71337.709999999992</v>
      </c>
    </row>
    <row r="10" spans="1:4" x14ac:dyDescent="0.3">
      <c r="A10" s="96" t="s">
        <v>353</v>
      </c>
      <c r="B10" s="4">
        <v>548905.36</v>
      </c>
      <c r="C10" s="4">
        <v>2324640.5279999995</v>
      </c>
      <c r="D10" s="4">
        <v>2873545.8879999993</v>
      </c>
    </row>
    <row r="11" spans="1:4" x14ac:dyDescent="0.3">
      <c r="A11" s="96" t="s">
        <v>71</v>
      </c>
      <c r="B11" s="4">
        <v>156258.76</v>
      </c>
      <c r="C11" s="4">
        <v>413172.34899999993</v>
      </c>
      <c r="D11" s="4">
        <v>569431.10900000005</v>
      </c>
    </row>
    <row r="12" spans="1:4" x14ac:dyDescent="0.3">
      <c r="A12" s="96" t="s">
        <v>49</v>
      </c>
      <c r="B12" s="4">
        <v>1397535.35</v>
      </c>
      <c r="C12" s="4">
        <v>2039700.4712000003</v>
      </c>
      <c r="D12" s="4">
        <v>3437235.8211999992</v>
      </c>
    </row>
    <row r="13" spans="1:4" x14ac:dyDescent="0.3">
      <c r="A13" s="96" t="s">
        <v>1308</v>
      </c>
      <c r="B13" s="4">
        <v>124949.75000000003</v>
      </c>
      <c r="C13" s="4">
        <v>0</v>
      </c>
      <c r="D13" s="4">
        <v>124949.75000000003</v>
      </c>
    </row>
    <row r="14" spans="1:4" x14ac:dyDescent="0.3">
      <c r="A14" s="96" t="s">
        <v>63</v>
      </c>
      <c r="B14" s="4">
        <v>1219329.8753999998</v>
      </c>
      <c r="C14" s="4">
        <v>575472.42239999981</v>
      </c>
      <c r="D14" s="4">
        <v>1794802.2978000003</v>
      </c>
    </row>
    <row r="15" spans="1:4" x14ac:dyDescent="0.3">
      <c r="A15" s="96" t="s">
        <v>41</v>
      </c>
      <c r="B15" s="4">
        <v>3625797.6397249978</v>
      </c>
      <c r="C15" s="4">
        <v>5624812.5770000042</v>
      </c>
      <c r="D15" s="4">
        <v>9250610.2167249825</v>
      </c>
    </row>
    <row r="16" spans="1:4" x14ac:dyDescent="0.3">
      <c r="A16" s="96" t="s">
        <v>321</v>
      </c>
      <c r="B16" s="4">
        <v>237926.24300000005</v>
      </c>
      <c r="C16" s="4">
        <v>105069.167</v>
      </c>
      <c r="D16" s="4">
        <v>342995.41000000009</v>
      </c>
    </row>
    <row r="17" spans="1:4" x14ac:dyDescent="0.3">
      <c r="A17" s="96" t="s">
        <v>53</v>
      </c>
      <c r="B17" s="4">
        <v>1424260.0575000001</v>
      </c>
      <c r="C17" s="4">
        <v>1995847.7099000001</v>
      </c>
      <c r="D17" s="4">
        <v>3420107.7673999998</v>
      </c>
    </row>
    <row r="18" spans="1:4" x14ac:dyDescent="0.3">
      <c r="A18" s="96" t="s">
        <v>51</v>
      </c>
      <c r="B18" s="4">
        <v>2162709.2140000006</v>
      </c>
      <c r="C18" s="4">
        <v>11848074.599500015</v>
      </c>
      <c r="D18" s="4">
        <v>14010783.813500017</v>
      </c>
    </row>
    <row r="19" spans="1:4" x14ac:dyDescent="0.3">
      <c r="A19" s="96" t="s">
        <v>33</v>
      </c>
      <c r="B19" s="4">
        <v>11846922.375409992</v>
      </c>
      <c r="C19" s="4">
        <v>6917307.6385499975</v>
      </c>
      <c r="D19" s="4">
        <v>18764230.013960008</v>
      </c>
    </row>
    <row r="20" spans="1:4" x14ac:dyDescent="0.3">
      <c r="A20" s="96" t="s">
        <v>27</v>
      </c>
      <c r="B20" s="4">
        <v>3371019.7395000001</v>
      </c>
      <c r="C20" s="4">
        <v>7824404.3202</v>
      </c>
      <c r="D20" s="4">
        <v>11195424.059700001</v>
      </c>
    </row>
    <row r="21" spans="1:4" x14ac:dyDescent="0.3">
      <c r="A21" s="95" t="s">
        <v>67</v>
      </c>
      <c r="B21" s="4">
        <v>7010053.3577999994</v>
      </c>
      <c r="C21" s="4">
        <v>7164234.2119050007</v>
      </c>
      <c r="D21" s="4">
        <v>14174287.569704998</v>
      </c>
    </row>
    <row r="22" spans="1:4" x14ac:dyDescent="0.3">
      <c r="A22" s="96" t="s">
        <v>320</v>
      </c>
      <c r="B22" s="4">
        <v>1387153.4000000001</v>
      </c>
      <c r="C22" s="4">
        <v>3404670.0979999998</v>
      </c>
      <c r="D22" s="4">
        <v>4791823.4979999997</v>
      </c>
    </row>
    <row r="23" spans="1:4" x14ac:dyDescent="0.3">
      <c r="A23" s="96" t="s">
        <v>327</v>
      </c>
      <c r="B23" s="4">
        <v>3279322.6577999992</v>
      </c>
      <c r="C23" s="4">
        <v>2165451.5231249994</v>
      </c>
      <c r="D23" s="4">
        <v>5444774.1809249977</v>
      </c>
    </row>
    <row r="24" spans="1:4" x14ac:dyDescent="0.3">
      <c r="A24" s="96" t="s">
        <v>334</v>
      </c>
      <c r="B24" s="4">
        <v>2343577.2999999998</v>
      </c>
      <c r="C24" s="4">
        <v>1286493.99398</v>
      </c>
      <c r="D24" s="4">
        <v>3630071.2939800001</v>
      </c>
    </row>
    <row r="25" spans="1:4" x14ac:dyDescent="0.3">
      <c r="A25" s="96" t="s">
        <v>49</v>
      </c>
      <c r="B25" s="4">
        <v>0</v>
      </c>
      <c r="C25" s="4">
        <v>307618.5968</v>
      </c>
      <c r="D25" s="4">
        <v>307618.5968</v>
      </c>
    </row>
    <row r="26" spans="1:4" x14ac:dyDescent="0.3">
      <c r="A26" s="95" t="s">
        <v>32</v>
      </c>
      <c r="B26" s="4">
        <v>-72166.271999999954</v>
      </c>
      <c r="C26" s="4">
        <v>422005.31</v>
      </c>
      <c r="D26" s="4">
        <v>349839.03800000012</v>
      </c>
    </row>
    <row r="27" spans="1:4" x14ac:dyDescent="0.3">
      <c r="A27" s="96" t="s">
        <v>32</v>
      </c>
      <c r="B27" s="4">
        <v>10200.94</v>
      </c>
      <c r="C27" s="4">
        <v>30602.82</v>
      </c>
      <c r="D27" s="4">
        <v>40803.760000000002</v>
      </c>
    </row>
    <row r="28" spans="1:4" x14ac:dyDescent="0.3">
      <c r="A28" s="96" t="s">
        <v>334</v>
      </c>
      <c r="B28" s="4">
        <v>-212915</v>
      </c>
      <c r="C28" s="4">
        <v>398661.68999999994</v>
      </c>
      <c r="D28" s="4">
        <v>185746.68999999994</v>
      </c>
    </row>
    <row r="29" spans="1:4" x14ac:dyDescent="0.3">
      <c r="A29" s="96" t="s">
        <v>34</v>
      </c>
      <c r="B29" s="4">
        <v>-342019.49999999994</v>
      </c>
      <c r="C29" s="4">
        <v>-487305.12</v>
      </c>
      <c r="D29" s="4">
        <v>-829324.61999999988</v>
      </c>
    </row>
    <row r="30" spans="1:4" x14ac:dyDescent="0.3">
      <c r="A30" s="96" t="s">
        <v>300</v>
      </c>
      <c r="B30" s="4">
        <v>357008</v>
      </c>
      <c r="C30" s="4">
        <v>328174</v>
      </c>
      <c r="D30" s="4">
        <v>685182</v>
      </c>
    </row>
    <row r="31" spans="1:4" x14ac:dyDescent="0.3">
      <c r="A31" s="96" t="s">
        <v>70</v>
      </c>
      <c r="B31" s="4">
        <v>115559.28800000002</v>
      </c>
      <c r="C31" s="4">
        <v>151871.91999999998</v>
      </c>
      <c r="D31" s="4">
        <v>267431.20800000004</v>
      </c>
    </row>
    <row r="32" spans="1:4" x14ac:dyDescent="0.3">
      <c r="A32" s="95" t="s">
        <v>101</v>
      </c>
      <c r="B32" s="4">
        <v>4777812.25</v>
      </c>
      <c r="C32" s="4">
        <v>-7652291.8399999999</v>
      </c>
      <c r="D32" s="4">
        <v>-2874479.59</v>
      </c>
    </row>
    <row r="33" spans="1:4" x14ac:dyDescent="0.3">
      <c r="A33" s="96" t="s">
        <v>101</v>
      </c>
      <c r="B33" s="4">
        <v>4777812.25</v>
      </c>
      <c r="C33" s="4">
        <v>-7652291.8399999999</v>
      </c>
      <c r="D33" s="4">
        <v>-2874479.59</v>
      </c>
    </row>
    <row r="34" spans="1:4" x14ac:dyDescent="0.3">
      <c r="A34" s="95" t="s">
        <v>3411</v>
      </c>
      <c r="B34" s="4">
        <v>0</v>
      </c>
      <c r="C34" s="4">
        <v>47539.253000000004</v>
      </c>
      <c r="D34" s="4">
        <v>47539.253000000004</v>
      </c>
    </row>
    <row r="35" spans="1:4" x14ac:dyDescent="0.3">
      <c r="A35" s="96" t="s">
        <v>49</v>
      </c>
      <c r="B35" s="4">
        <v>0</v>
      </c>
      <c r="C35" s="4">
        <v>47539.253000000004</v>
      </c>
      <c r="D35" s="4">
        <v>47539.253000000004</v>
      </c>
    </row>
    <row r="36" spans="1:4" x14ac:dyDescent="0.3">
      <c r="A36" s="95" t="s">
        <v>156</v>
      </c>
      <c r="B36" s="4">
        <v>38248483.325834997</v>
      </c>
      <c r="C36" s="4">
        <v>41013327.569354951</v>
      </c>
      <c r="D36" s="4">
        <v>79261810.89519003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EF40-DB47-4BFF-864E-65FF5813810D}">
  <dimension ref="B2:O17"/>
  <sheetViews>
    <sheetView showGridLines="0" workbookViewId="0">
      <selection activeCell="C11" sqref="C11"/>
    </sheetView>
  </sheetViews>
  <sheetFormatPr defaultRowHeight="14.4" x14ac:dyDescent="0.3"/>
  <cols>
    <col min="2" max="2" width="3.6640625" customWidth="1"/>
    <col min="3" max="3" width="13.5546875" bestFit="1" customWidth="1"/>
    <col min="4" max="7" width="13.21875" bestFit="1" customWidth="1"/>
    <col min="8" max="14" width="9.6640625" bestFit="1" customWidth="1"/>
    <col min="15" max="15" width="10.5546875" bestFit="1" customWidth="1"/>
    <col min="16" max="24" width="9.6640625" bestFit="1" customWidth="1"/>
    <col min="25" max="28" width="10.33203125" bestFit="1" customWidth="1"/>
    <col min="29" max="65" width="9.6640625" bestFit="1" customWidth="1"/>
    <col min="66" max="66" width="10.6640625" bestFit="1" customWidth="1"/>
    <col min="67" max="72" width="11.33203125" bestFit="1" customWidth="1"/>
    <col min="73" max="73" width="12.6640625" bestFit="1" customWidth="1"/>
    <col min="74" max="74" width="14.5546875" bestFit="1" customWidth="1"/>
    <col min="75" max="75" width="15.88671875" bestFit="1" customWidth="1"/>
  </cols>
  <sheetData>
    <row r="2" spans="2:15" x14ac:dyDescent="0.3">
      <c r="B2" s="8"/>
    </row>
    <row r="4" spans="2:15" x14ac:dyDescent="0.3">
      <c r="C4" s="9" t="s">
        <v>157</v>
      </c>
      <c r="D4" s="9" t="s">
        <v>3</v>
      </c>
      <c r="E4" s="9" t="s">
        <v>8</v>
      </c>
    </row>
    <row r="5" spans="2:15" x14ac:dyDescent="0.3">
      <c r="D5">
        <v>1</v>
      </c>
      <c r="H5" t="s">
        <v>158</v>
      </c>
      <c r="I5">
        <v>2</v>
      </c>
      <c r="N5" t="s">
        <v>3412</v>
      </c>
      <c r="O5" t="s">
        <v>156</v>
      </c>
    </row>
    <row r="6" spans="2:15" x14ac:dyDescent="0.3">
      <c r="C6" s="9" t="s">
        <v>21</v>
      </c>
      <c r="D6" t="s">
        <v>28</v>
      </c>
      <c r="E6" t="s">
        <v>67</v>
      </c>
      <c r="F6" t="s">
        <v>32</v>
      </c>
      <c r="G6" t="s">
        <v>101</v>
      </c>
      <c r="I6" t="s">
        <v>28</v>
      </c>
      <c r="J6" t="s">
        <v>67</v>
      </c>
      <c r="K6" t="s">
        <v>32</v>
      </c>
      <c r="L6" t="s">
        <v>101</v>
      </c>
      <c r="M6" t="s">
        <v>3411</v>
      </c>
    </row>
    <row r="7" spans="2:15" x14ac:dyDescent="0.3">
      <c r="C7" s="69" t="s">
        <v>85</v>
      </c>
      <c r="D7" s="4">
        <v>686378.91090000002</v>
      </c>
      <c r="E7" s="4">
        <v>896184.17999999993</v>
      </c>
      <c r="F7" s="4">
        <v>-40686.04</v>
      </c>
      <c r="G7" s="4">
        <v>0</v>
      </c>
      <c r="H7" s="4">
        <v>1541877.0508999999</v>
      </c>
      <c r="I7" s="4">
        <v>821627.94199999981</v>
      </c>
      <c r="J7" s="4">
        <v>226412.07</v>
      </c>
      <c r="K7" s="4">
        <v>-52784.5</v>
      </c>
      <c r="L7" s="4">
        <v>0</v>
      </c>
      <c r="M7" s="4">
        <v>0</v>
      </c>
      <c r="N7" s="4">
        <v>995255.51199999987</v>
      </c>
      <c r="O7" s="4">
        <v>2537132.5628999998</v>
      </c>
    </row>
    <row r="8" spans="2:15" x14ac:dyDescent="0.3">
      <c r="C8" s="69" t="s">
        <v>133</v>
      </c>
      <c r="D8" s="4">
        <v>110088.93</v>
      </c>
      <c r="E8" s="4">
        <v>0</v>
      </c>
      <c r="F8" s="4">
        <v>0</v>
      </c>
      <c r="G8" s="4">
        <v>0</v>
      </c>
      <c r="H8" s="4">
        <v>110088.93</v>
      </c>
      <c r="I8" s="4">
        <v>8759767.9900000021</v>
      </c>
      <c r="J8" s="4">
        <v>0</v>
      </c>
      <c r="K8" s="4">
        <v>22815.360000000001</v>
      </c>
      <c r="L8" s="4">
        <v>0</v>
      </c>
      <c r="M8" s="4">
        <v>0</v>
      </c>
      <c r="N8" s="4">
        <v>8782583.3500000034</v>
      </c>
      <c r="O8" s="4">
        <v>8892672.2800000031</v>
      </c>
    </row>
    <row r="9" spans="2:15" x14ac:dyDescent="0.3">
      <c r="C9" s="69" t="s">
        <v>77</v>
      </c>
      <c r="D9" s="4">
        <v>4121325.7474999987</v>
      </c>
      <c r="E9" s="4">
        <v>153088</v>
      </c>
      <c r="F9" s="4">
        <v>39833.210000000014</v>
      </c>
      <c r="G9" s="4">
        <v>0</v>
      </c>
      <c r="H9" s="4">
        <v>4314246.9575000014</v>
      </c>
      <c r="I9" s="4">
        <v>3653370.5068999999</v>
      </c>
      <c r="J9" s="4">
        <v>0</v>
      </c>
      <c r="K9" s="4">
        <v>-147959.34</v>
      </c>
      <c r="L9" s="4">
        <v>0</v>
      </c>
      <c r="M9" s="4">
        <v>0</v>
      </c>
      <c r="N9" s="4">
        <v>3505411.1669000005</v>
      </c>
      <c r="O9" s="4">
        <v>7819658.124400002</v>
      </c>
    </row>
    <row r="10" spans="2:15" x14ac:dyDescent="0.3">
      <c r="C10" s="69" t="s">
        <v>66</v>
      </c>
      <c r="D10" s="4">
        <v>909936.82399999991</v>
      </c>
      <c r="E10" s="4">
        <v>907568.75</v>
      </c>
      <c r="F10" s="4">
        <v>9598</v>
      </c>
      <c r="G10" s="4">
        <v>0</v>
      </c>
      <c r="H10" s="4">
        <v>1827103.574</v>
      </c>
      <c r="I10" s="4">
        <v>2437072.3435</v>
      </c>
      <c r="J10" s="4">
        <v>140212.86499999999</v>
      </c>
      <c r="K10" s="4">
        <v>-12831.54</v>
      </c>
      <c r="L10" s="4">
        <v>194940.16</v>
      </c>
      <c r="M10" s="4">
        <v>0</v>
      </c>
      <c r="N10" s="4">
        <v>2759393.8284999998</v>
      </c>
      <c r="O10" s="4">
        <v>4586497.4025000017</v>
      </c>
    </row>
    <row r="11" spans="2:15" x14ac:dyDescent="0.3">
      <c r="C11" s="69" t="s">
        <v>83</v>
      </c>
      <c r="D11" s="4">
        <v>1640375.6404000001</v>
      </c>
      <c r="E11" s="4">
        <v>709754.245</v>
      </c>
      <c r="F11" s="4">
        <v>-67856.479999999996</v>
      </c>
      <c r="G11" s="4">
        <v>3796621.5</v>
      </c>
      <c r="H11" s="4">
        <v>6078894.9053999996</v>
      </c>
      <c r="I11" s="4">
        <v>1983878.5920000006</v>
      </c>
      <c r="J11" s="4">
        <v>0</v>
      </c>
      <c r="K11" s="4">
        <v>39839.94</v>
      </c>
      <c r="L11" s="4">
        <v>0</v>
      </c>
      <c r="M11" s="4">
        <v>0</v>
      </c>
      <c r="N11" s="4">
        <v>2023718.5320000006</v>
      </c>
      <c r="O11" s="4">
        <v>8102613.4373999964</v>
      </c>
    </row>
    <row r="12" spans="2:15" x14ac:dyDescent="0.3">
      <c r="C12" s="69" t="s">
        <v>74</v>
      </c>
      <c r="D12" s="4">
        <v>2979753.9384999997</v>
      </c>
      <c r="E12" s="4">
        <v>62622.161999999982</v>
      </c>
      <c r="F12" s="4">
        <v>-15036.29</v>
      </c>
      <c r="G12" s="4">
        <v>981190.75</v>
      </c>
      <c r="H12" s="4">
        <v>4008530.5605000001</v>
      </c>
      <c r="I12" s="4">
        <v>3620337.5449999995</v>
      </c>
      <c r="J12" s="4">
        <v>730169.5716250001</v>
      </c>
      <c r="K12" s="4">
        <v>-124904.90000000001</v>
      </c>
      <c r="L12" s="4">
        <v>0</v>
      </c>
      <c r="M12" s="4">
        <v>0</v>
      </c>
      <c r="N12" s="4">
        <v>4225602.2166250013</v>
      </c>
      <c r="O12" s="4">
        <v>8234132.7771249991</v>
      </c>
    </row>
    <row r="13" spans="2:15" x14ac:dyDescent="0.3">
      <c r="C13" s="69" t="s">
        <v>37</v>
      </c>
      <c r="D13" s="4">
        <v>9647009.2490500007</v>
      </c>
      <c r="E13" s="4">
        <v>-695.42</v>
      </c>
      <c r="F13" s="4">
        <v>68671</v>
      </c>
      <c r="G13" s="4">
        <v>0</v>
      </c>
      <c r="H13" s="4">
        <v>9714984.8290500008</v>
      </c>
      <c r="I13" s="4">
        <v>4403677.3187500006</v>
      </c>
      <c r="J13" s="4">
        <v>391621.38</v>
      </c>
      <c r="K13" s="4">
        <v>-2248.895999999997</v>
      </c>
      <c r="L13" s="4">
        <v>0</v>
      </c>
      <c r="M13" s="4">
        <v>0</v>
      </c>
      <c r="N13" s="4">
        <v>4793049.8027500007</v>
      </c>
      <c r="O13" s="4">
        <v>14508034.631800009</v>
      </c>
    </row>
    <row r="14" spans="2:15" x14ac:dyDescent="0.3">
      <c r="C14" s="69" t="s">
        <v>30</v>
      </c>
      <c r="D14" s="4">
        <v>3770941.3477000007</v>
      </c>
      <c r="E14" s="4">
        <v>284428.79999999999</v>
      </c>
      <c r="F14" s="4">
        <v>101032.42800000001</v>
      </c>
      <c r="G14" s="4">
        <v>0</v>
      </c>
      <c r="H14" s="4">
        <v>4156402.5757000009</v>
      </c>
      <c r="I14" s="4">
        <v>9933374.069299981</v>
      </c>
      <c r="J14" s="4">
        <v>717777.62679999997</v>
      </c>
      <c r="K14" s="4">
        <v>95593.644000000015</v>
      </c>
      <c r="L14" s="4">
        <v>0</v>
      </c>
      <c r="M14" s="4">
        <v>47539.253000000004</v>
      </c>
      <c r="N14" s="4">
        <v>10794284.593099985</v>
      </c>
      <c r="O14" s="4">
        <v>14950687.168799981</v>
      </c>
    </row>
    <row r="15" spans="2:15" x14ac:dyDescent="0.3">
      <c r="C15" s="69" t="s">
        <v>81</v>
      </c>
      <c r="D15" s="4">
        <v>1130948.7999849999</v>
      </c>
      <c r="E15" s="4">
        <v>0</v>
      </c>
      <c r="F15" s="4">
        <v>-25332.04</v>
      </c>
      <c r="G15" s="4">
        <v>0</v>
      </c>
      <c r="H15" s="4">
        <v>1105616.7599849999</v>
      </c>
      <c r="I15" s="4">
        <v>2199828.9860000005</v>
      </c>
      <c r="J15" s="4">
        <v>3855249.7884800006</v>
      </c>
      <c r="K15" s="4">
        <v>179133.88199999993</v>
      </c>
      <c r="L15" s="4">
        <v>-8947232</v>
      </c>
      <c r="M15" s="4">
        <v>0</v>
      </c>
      <c r="N15" s="4">
        <v>-2713019.3435199996</v>
      </c>
      <c r="O15" s="4">
        <v>-1607402.5835349979</v>
      </c>
    </row>
    <row r="16" spans="2:15" x14ac:dyDescent="0.3">
      <c r="C16" s="69" t="s">
        <v>457</v>
      </c>
      <c r="D16" s="4">
        <v>374577.05200000003</v>
      </c>
      <c r="E16" s="4">
        <v>461668.0708000001</v>
      </c>
      <c r="F16" s="4">
        <v>-31132</v>
      </c>
      <c r="G16" s="4">
        <v>0</v>
      </c>
      <c r="H16" s="4">
        <v>805113.12280000001</v>
      </c>
      <c r="I16" s="4">
        <v>1049677.8709999998</v>
      </c>
      <c r="J16" s="4">
        <v>20626.849999999999</v>
      </c>
      <c r="K16" s="4">
        <v>-5836.0500000000029</v>
      </c>
      <c r="L16" s="4">
        <v>0</v>
      </c>
      <c r="M16" s="4">
        <v>0</v>
      </c>
      <c r="N16" s="4">
        <v>1064468.6709999999</v>
      </c>
      <c r="O16" s="4">
        <v>1869581.7937999996</v>
      </c>
    </row>
    <row r="17" spans="3:15" x14ac:dyDescent="0.3">
      <c r="C17" t="s">
        <v>156</v>
      </c>
      <c r="D17" s="4">
        <v>25371336.440034986</v>
      </c>
      <c r="E17" s="4">
        <v>3474618.7878000005</v>
      </c>
      <c r="F17" s="4">
        <v>39091.788</v>
      </c>
      <c r="G17" s="4">
        <v>4777812.25</v>
      </c>
      <c r="H17" s="4">
        <v>33662859.265835002</v>
      </c>
      <c r="I17" s="4">
        <v>38862613.164450042</v>
      </c>
      <c r="J17" s="4">
        <v>6082070.1519050002</v>
      </c>
      <c r="K17" s="4">
        <v>-9182.4000000000524</v>
      </c>
      <c r="L17" s="4">
        <v>-8752291.8399999999</v>
      </c>
      <c r="M17" s="4">
        <v>47539.253000000004</v>
      </c>
      <c r="N17" s="4">
        <v>36230748.329354994</v>
      </c>
      <c r="O17" s="4">
        <v>69893607.595189974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2D21-5B0A-4C5A-954D-0D9DAEA7D70E}">
  <dimension ref="B2:G60"/>
  <sheetViews>
    <sheetView showGridLines="0" topLeftCell="A22" workbookViewId="0">
      <selection activeCell="E47" sqref="E47"/>
    </sheetView>
  </sheetViews>
  <sheetFormatPr defaultRowHeight="14.4" x14ac:dyDescent="0.3"/>
  <cols>
    <col min="2" max="2" width="3.6640625" customWidth="1"/>
    <col min="3" max="3" width="13.33203125" bestFit="1" customWidth="1"/>
    <col min="4" max="4" width="13.109375" bestFit="1" customWidth="1"/>
    <col min="5" max="16" width="13.33203125" bestFit="1" customWidth="1"/>
    <col min="17" max="17" width="14.6640625" bestFit="1" customWidth="1"/>
  </cols>
  <sheetData>
    <row r="2" spans="2:7" x14ac:dyDescent="0.3">
      <c r="B2" s="8"/>
    </row>
    <row r="4" spans="2:7" x14ac:dyDescent="0.3">
      <c r="C4" s="9" t="s">
        <v>153</v>
      </c>
      <c r="E4" s="9" t="s">
        <v>3</v>
      </c>
    </row>
    <row r="5" spans="2:7" x14ac:dyDescent="0.3">
      <c r="C5" s="9" t="s">
        <v>8</v>
      </c>
      <c r="D5" s="9" t="s">
        <v>21</v>
      </c>
      <c r="E5">
        <v>1</v>
      </c>
      <c r="F5">
        <v>2</v>
      </c>
      <c r="G5" t="s">
        <v>156</v>
      </c>
    </row>
    <row r="6" spans="2:7" x14ac:dyDescent="0.3">
      <c r="C6" t="s">
        <v>28</v>
      </c>
      <c r="D6" t="s">
        <v>30</v>
      </c>
      <c r="E6" s="7">
        <v>8381203</v>
      </c>
      <c r="F6" s="7">
        <v>18847812.700000003</v>
      </c>
      <c r="G6" s="7">
        <v>27229015.700000003</v>
      </c>
    </row>
    <row r="7" spans="2:7" x14ac:dyDescent="0.3">
      <c r="D7" t="s">
        <v>37</v>
      </c>
      <c r="E7" s="7">
        <v>15910377.310000001</v>
      </c>
      <c r="F7" s="7">
        <v>10579147.960000001</v>
      </c>
      <c r="G7" s="7">
        <v>26489525.270000003</v>
      </c>
    </row>
    <row r="8" spans="2:7" x14ac:dyDescent="0.3">
      <c r="D8" t="s">
        <v>133</v>
      </c>
      <c r="E8" s="7">
        <v>220981.05</v>
      </c>
      <c r="F8" s="7">
        <v>24865809.75</v>
      </c>
      <c r="G8" s="7">
        <v>25086790.800000001</v>
      </c>
    </row>
    <row r="9" spans="2:7" x14ac:dyDescent="0.3">
      <c r="D9" t="s">
        <v>77</v>
      </c>
      <c r="E9" s="7">
        <v>7830321</v>
      </c>
      <c r="F9" s="7">
        <v>6234648</v>
      </c>
      <c r="G9" s="7">
        <v>14064969</v>
      </c>
    </row>
    <row r="10" spans="2:7" x14ac:dyDescent="0.3">
      <c r="D10" t="s">
        <v>74</v>
      </c>
      <c r="E10" s="7">
        <v>6002720</v>
      </c>
      <c r="F10" s="7">
        <v>6828932</v>
      </c>
      <c r="G10" s="7">
        <v>12831652</v>
      </c>
    </row>
    <row r="11" spans="2:7" x14ac:dyDescent="0.3">
      <c r="D11" t="s">
        <v>1358</v>
      </c>
      <c r="E11" s="7">
        <v>6393877.4400000013</v>
      </c>
      <c r="F11" s="7">
        <v>1740722.6</v>
      </c>
      <c r="G11" s="7">
        <v>8134600.040000001</v>
      </c>
    </row>
    <row r="12" spans="2:7" x14ac:dyDescent="0.3">
      <c r="D12" t="s">
        <v>81</v>
      </c>
      <c r="E12" s="7">
        <v>2117795.15</v>
      </c>
      <c r="F12" s="7">
        <v>5891967.3499999996</v>
      </c>
      <c r="G12" s="7">
        <v>8009762.5</v>
      </c>
    </row>
    <row r="13" spans="2:7" x14ac:dyDescent="0.3">
      <c r="D13" t="s">
        <v>66</v>
      </c>
      <c r="E13" s="7">
        <v>1708130</v>
      </c>
      <c r="F13" s="7">
        <v>5479049</v>
      </c>
      <c r="G13" s="7">
        <v>7187179</v>
      </c>
    </row>
    <row r="14" spans="2:7" x14ac:dyDescent="0.3">
      <c r="D14" t="s">
        <v>83</v>
      </c>
      <c r="E14" s="7">
        <v>2458854</v>
      </c>
      <c r="F14" s="7">
        <v>3512887</v>
      </c>
      <c r="G14" s="7">
        <v>5971741</v>
      </c>
    </row>
    <row r="15" spans="2:7" x14ac:dyDescent="0.3">
      <c r="D15" t="s">
        <v>2882</v>
      </c>
      <c r="E15" s="7"/>
      <c r="F15" s="7">
        <v>5127366.700000002</v>
      </c>
      <c r="G15" s="7">
        <v>5127366.700000002</v>
      </c>
    </row>
    <row r="16" spans="2:7" x14ac:dyDescent="0.3">
      <c r="D16" t="s">
        <v>85</v>
      </c>
      <c r="E16" s="7">
        <v>1205612</v>
      </c>
      <c r="F16" s="7">
        <v>2613860</v>
      </c>
      <c r="G16" s="7">
        <v>3819472</v>
      </c>
    </row>
    <row r="17" spans="3:7" x14ac:dyDescent="0.3">
      <c r="D17" t="s">
        <v>457</v>
      </c>
      <c r="E17" s="7">
        <v>565326</v>
      </c>
      <c r="F17" s="7">
        <v>1829316.5</v>
      </c>
      <c r="G17" s="7">
        <v>2394642.5</v>
      </c>
    </row>
    <row r="18" spans="3:7" x14ac:dyDescent="0.3">
      <c r="D18" t="s">
        <v>126</v>
      </c>
      <c r="E18" s="7">
        <v>100625</v>
      </c>
      <c r="F18" s="7">
        <v>892400</v>
      </c>
      <c r="G18" s="7">
        <v>993025</v>
      </c>
    </row>
    <row r="19" spans="3:7" x14ac:dyDescent="0.3">
      <c r="D19" t="s">
        <v>1350</v>
      </c>
      <c r="E19" s="7">
        <v>43332.600000000006</v>
      </c>
      <c r="F19" s="7">
        <v>914922.74000000011</v>
      </c>
      <c r="G19" s="7">
        <v>958255.34000000008</v>
      </c>
    </row>
    <row r="20" spans="3:7" x14ac:dyDescent="0.3">
      <c r="D20" t="s">
        <v>69</v>
      </c>
      <c r="E20" s="7">
        <v>482240.32</v>
      </c>
      <c r="F20" s="7">
        <v>315865</v>
      </c>
      <c r="G20" s="7">
        <v>798105.32000000007</v>
      </c>
    </row>
    <row r="21" spans="3:7" x14ac:dyDescent="0.3">
      <c r="C21" t="s">
        <v>159</v>
      </c>
      <c r="E21" s="7">
        <v>53421394.870000005</v>
      </c>
      <c r="F21" s="7">
        <v>95674707.299999997</v>
      </c>
      <c r="G21" s="7">
        <v>149096102.17000002</v>
      </c>
    </row>
    <row r="22" spans="3:7" x14ac:dyDescent="0.3">
      <c r="C22" t="s">
        <v>67</v>
      </c>
      <c r="D22" t="s">
        <v>81</v>
      </c>
      <c r="E22" s="7"/>
      <c r="F22" s="7">
        <v>16950573.280000001</v>
      </c>
      <c r="G22" s="7">
        <v>16950573.280000001</v>
      </c>
    </row>
    <row r="23" spans="3:7" x14ac:dyDescent="0.3">
      <c r="D23" t="s">
        <v>69</v>
      </c>
      <c r="E23" s="7">
        <v>8324721.200000002</v>
      </c>
      <c r="F23" s="7">
        <v>1454400</v>
      </c>
      <c r="G23" s="7">
        <v>9779121.200000003</v>
      </c>
    </row>
    <row r="24" spans="3:7" x14ac:dyDescent="0.3">
      <c r="D24" t="s">
        <v>30</v>
      </c>
      <c r="E24" s="7">
        <v>1861280</v>
      </c>
      <c r="F24" s="7">
        <v>2061701.08</v>
      </c>
      <c r="G24" s="7">
        <v>3922981.08</v>
      </c>
    </row>
    <row r="25" spans="3:7" x14ac:dyDescent="0.3">
      <c r="D25" t="s">
        <v>66</v>
      </c>
      <c r="E25" s="7">
        <v>2352700</v>
      </c>
      <c r="F25" s="7">
        <v>449125.5</v>
      </c>
      <c r="G25" s="7">
        <v>2801825.5</v>
      </c>
    </row>
    <row r="26" spans="3:7" x14ac:dyDescent="0.3">
      <c r="D26" t="s">
        <v>85</v>
      </c>
      <c r="E26" s="7">
        <v>1379200</v>
      </c>
      <c r="F26" s="7">
        <v>823100</v>
      </c>
      <c r="G26" s="7">
        <v>2202300</v>
      </c>
    </row>
    <row r="27" spans="3:7" x14ac:dyDescent="0.3">
      <c r="D27" t="s">
        <v>74</v>
      </c>
      <c r="E27" s="7">
        <v>145826.35999999999</v>
      </c>
      <c r="F27" s="7">
        <v>1982154.89</v>
      </c>
      <c r="G27" s="7">
        <v>2127981.25</v>
      </c>
    </row>
    <row r="28" spans="3:7" x14ac:dyDescent="0.3">
      <c r="D28" t="s">
        <v>83</v>
      </c>
      <c r="E28" s="7">
        <v>1757750</v>
      </c>
      <c r="F28" s="7"/>
      <c r="G28" s="7">
        <v>1757750</v>
      </c>
    </row>
    <row r="29" spans="3:7" x14ac:dyDescent="0.3">
      <c r="D29" t="s">
        <v>457</v>
      </c>
      <c r="E29" s="7">
        <v>1215944.73</v>
      </c>
      <c r="F29" s="7">
        <v>47168.75</v>
      </c>
      <c r="G29" s="7">
        <v>1263113.48</v>
      </c>
    </row>
    <row r="30" spans="3:7" x14ac:dyDescent="0.3">
      <c r="D30" t="s">
        <v>37</v>
      </c>
      <c r="E30" s="7">
        <v>0</v>
      </c>
      <c r="F30" s="7">
        <v>1050102</v>
      </c>
      <c r="G30" s="7">
        <v>1050102</v>
      </c>
    </row>
    <row r="31" spans="3:7" x14ac:dyDescent="0.3">
      <c r="D31" t="s">
        <v>77</v>
      </c>
      <c r="E31" s="7">
        <v>367800</v>
      </c>
      <c r="F31" s="7"/>
      <c r="G31" s="7">
        <v>367800</v>
      </c>
    </row>
    <row r="32" spans="3:7" x14ac:dyDescent="0.3">
      <c r="D32" t="s">
        <v>2882</v>
      </c>
      <c r="E32" s="7"/>
      <c r="F32" s="7">
        <v>361808.29</v>
      </c>
      <c r="G32" s="7">
        <v>361808.29</v>
      </c>
    </row>
    <row r="33" spans="3:7" x14ac:dyDescent="0.3">
      <c r="D33" t="s">
        <v>1350</v>
      </c>
      <c r="E33" s="7">
        <v>107506</v>
      </c>
      <c r="F33" s="7"/>
      <c r="G33" s="7">
        <v>107506</v>
      </c>
    </row>
    <row r="34" spans="3:7" x14ac:dyDescent="0.3">
      <c r="C34" t="s">
        <v>363</v>
      </c>
      <c r="E34" s="7">
        <v>17512728.290000003</v>
      </c>
      <c r="F34" s="7">
        <v>25180133.789999999</v>
      </c>
      <c r="G34" s="7">
        <v>42692862.079999998</v>
      </c>
    </row>
    <row r="35" spans="3:7" x14ac:dyDescent="0.3">
      <c r="C35" t="s">
        <v>32</v>
      </c>
      <c r="D35" t="s">
        <v>81</v>
      </c>
      <c r="E35" s="7">
        <v>46800</v>
      </c>
      <c r="F35" s="7">
        <v>1592440.19</v>
      </c>
      <c r="G35" s="7">
        <v>1639240.19</v>
      </c>
    </row>
    <row r="36" spans="3:7" x14ac:dyDescent="0.3">
      <c r="D36" t="s">
        <v>69</v>
      </c>
      <c r="E36" s="7">
        <v>130679</v>
      </c>
      <c r="F36" s="7">
        <v>603680</v>
      </c>
      <c r="G36" s="7">
        <v>734359</v>
      </c>
    </row>
    <row r="37" spans="3:7" x14ac:dyDescent="0.3">
      <c r="D37" t="s">
        <v>30</v>
      </c>
      <c r="E37" s="7">
        <v>276338</v>
      </c>
      <c r="F37" s="7">
        <v>264948</v>
      </c>
      <c r="G37" s="7">
        <v>541286</v>
      </c>
    </row>
    <row r="38" spans="3:7" x14ac:dyDescent="0.3">
      <c r="D38" t="s">
        <v>66</v>
      </c>
      <c r="E38" s="7">
        <v>139600</v>
      </c>
      <c r="F38" s="7">
        <v>280500</v>
      </c>
      <c r="G38" s="7">
        <v>420100</v>
      </c>
    </row>
    <row r="39" spans="3:7" x14ac:dyDescent="0.3">
      <c r="D39" t="s">
        <v>133</v>
      </c>
      <c r="E39" s="7"/>
      <c r="F39" s="7">
        <v>410596.55</v>
      </c>
      <c r="G39" s="7">
        <v>410596.55</v>
      </c>
    </row>
    <row r="40" spans="3:7" x14ac:dyDescent="0.3">
      <c r="D40" t="s">
        <v>77</v>
      </c>
      <c r="E40" s="7">
        <v>308685</v>
      </c>
      <c r="F40" s="7">
        <v>47069</v>
      </c>
      <c r="G40" s="7">
        <v>355754</v>
      </c>
    </row>
    <row r="41" spans="3:7" x14ac:dyDescent="0.3">
      <c r="D41" t="s">
        <v>74</v>
      </c>
      <c r="E41" s="7">
        <v>176998</v>
      </c>
      <c r="F41" s="7">
        <v>137317</v>
      </c>
      <c r="G41" s="7">
        <v>314315</v>
      </c>
    </row>
    <row r="42" spans="3:7" x14ac:dyDescent="0.3">
      <c r="D42" t="s">
        <v>37</v>
      </c>
      <c r="E42" s="7">
        <v>170000</v>
      </c>
      <c r="F42" s="7">
        <v>43800</v>
      </c>
      <c r="G42" s="7">
        <v>213800</v>
      </c>
    </row>
    <row r="43" spans="3:7" x14ac:dyDescent="0.3">
      <c r="D43" t="s">
        <v>85</v>
      </c>
      <c r="E43" s="7">
        <v>124700</v>
      </c>
      <c r="F43" s="7">
        <v>54626</v>
      </c>
      <c r="G43" s="7">
        <v>179326</v>
      </c>
    </row>
    <row r="44" spans="3:7" x14ac:dyDescent="0.3">
      <c r="D44" t="s">
        <v>457</v>
      </c>
      <c r="E44" s="7">
        <v>21800</v>
      </c>
      <c r="F44" s="7">
        <v>126479</v>
      </c>
      <c r="G44" s="7">
        <v>148279</v>
      </c>
    </row>
    <row r="45" spans="3:7" x14ac:dyDescent="0.3">
      <c r="D45" t="s">
        <v>83</v>
      </c>
      <c r="E45" s="7">
        <v>1900</v>
      </c>
      <c r="F45" s="7">
        <v>129500</v>
      </c>
      <c r="G45" s="7">
        <v>131400</v>
      </c>
    </row>
    <row r="46" spans="3:7" x14ac:dyDescent="0.3">
      <c r="D46" t="s">
        <v>1350</v>
      </c>
      <c r="E46" s="7">
        <v>19409.900000000001</v>
      </c>
      <c r="F46" s="7">
        <v>60849.700000000004</v>
      </c>
      <c r="G46" s="7">
        <v>80259.600000000006</v>
      </c>
    </row>
    <row r="47" spans="3:7" x14ac:dyDescent="0.3">
      <c r="D47" t="s">
        <v>1358</v>
      </c>
      <c r="E47" s="7">
        <v>24520.67</v>
      </c>
      <c r="F47" s="7">
        <v>12181.43</v>
      </c>
      <c r="G47" s="7">
        <v>36702.1</v>
      </c>
    </row>
    <row r="48" spans="3:7" x14ac:dyDescent="0.3">
      <c r="D48" t="s">
        <v>2882</v>
      </c>
      <c r="E48" s="7"/>
      <c r="F48" s="7">
        <v>13776.36</v>
      </c>
      <c r="G48" s="7">
        <v>13776.36</v>
      </c>
    </row>
    <row r="49" spans="3:7" x14ac:dyDescent="0.3">
      <c r="D49" t="s">
        <v>126</v>
      </c>
      <c r="E49" s="7">
        <v>0</v>
      </c>
      <c r="F49" s="7"/>
      <c r="G49" s="7">
        <v>0</v>
      </c>
    </row>
    <row r="50" spans="3:7" x14ac:dyDescent="0.3">
      <c r="C50" t="s">
        <v>160</v>
      </c>
      <c r="E50" s="7">
        <v>1441430.5699999998</v>
      </c>
      <c r="F50" s="7">
        <v>3777763.23</v>
      </c>
      <c r="G50" s="7">
        <v>5219193.8</v>
      </c>
    </row>
    <row r="51" spans="3:7" x14ac:dyDescent="0.3">
      <c r="C51" t="s">
        <v>101</v>
      </c>
      <c r="E51" s="7">
        <v>7000000</v>
      </c>
      <c r="F51" s="7"/>
      <c r="G51" s="7">
        <v>7000000</v>
      </c>
    </row>
    <row r="52" spans="3:7" x14ac:dyDescent="0.3">
      <c r="D52" t="s">
        <v>83</v>
      </c>
      <c r="E52" s="7">
        <v>3796621.5</v>
      </c>
      <c r="F52" s="7"/>
      <c r="G52" s="7">
        <v>3796621.5</v>
      </c>
    </row>
    <row r="53" spans="3:7" x14ac:dyDescent="0.3">
      <c r="D53" t="s">
        <v>69</v>
      </c>
      <c r="E53" s="7"/>
      <c r="F53" s="7">
        <v>1100000</v>
      </c>
      <c r="G53" s="7">
        <v>1100000</v>
      </c>
    </row>
    <row r="54" spans="3:7" x14ac:dyDescent="0.3">
      <c r="D54" t="s">
        <v>74</v>
      </c>
      <c r="E54" s="7">
        <v>981190.75</v>
      </c>
      <c r="F54" s="7"/>
      <c r="G54" s="7">
        <v>981190.75</v>
      </c>
    </row>
    <row r="55" spans="3:7" x14ac:dyDescent="0.3">
      <c r="D55" t="s">
        <v>66</v>
      </c>
      <c r="E55" s="7"/>
      <c r="F55" s="7">
        <v>194940.16</v>
      </c>
      <c r="G55" s="7">
        <v>194940.16</v>
      </c>
    </row>
    <row r="56" spans="3:7" x14ac:dyDescent="0.3">
      <c r="D56" t="s">
        <v>81</v>
      </c>
      <c r="E56" s="7"/>
      <c r="F56" s="7">
        <v>-8947232</v>
      </c>
      <c r="G56" s="7">
        <v>-8947232</v>
      </c>
    </row>
    <row r="57" spans="3:7" x14ac:dyDescent="0.3">
      <c r="C57" t="s">
        <v>161</v>
      </c>
      <c r="E57" s="7">
        <v>11777812.25</v>
      </c>
      <c r="F57" s="7">
        <v>-7652291.8399999999</v>
      </c>
      <c r="G57" s="7">
        <v>4125520.41</v>
      </c>
    </row>
    <row r="58" spans="3:7" x14ac:dyDescent="0.3">
      <c r="C58" t="s">
        <v>3411</v>
      </c>
      <c r="D58" t="s">
        <v>30</v>
      </c>
      <c r="E58" s="7"/>
      <c r="F58" s="7">
        <v>88110</v>
      </c>
      <c r="G58" s="7">
        <v>88110</v>
      </c>
    </row>
    <row r="59" spans="3:7" x14ac:dyDescent="0.3">
      <c r="C59" t="s">
        <v>3413</v>
      </c>
      <c r="E59" s="7"/>
      <c r="F59" s="7">
        <v>88110</v>
      </c>
      <c r="G59" s="7">
        <v>88110</v>
      </c>
    </row>
    <row r="60" spans="3:7" x14ac:dyDescent="0.3">
      <c r="C60" t="s">
        <v>156</v>
      </c>
      <c r="E60" s="7">
        <v>84153365.980000019</v>
      </c>
      <c r="F60" s="7">
        <v>117068422.48</v>
      </c>
      <c r="G60" s="7">
        <v>201221788.46000001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1754-82CD-4EEE-A097-B7859D505835}">
  <sheetPr>
    <pageSetUpPr fitToPage="1"/>
  </sheetPr>
  <dimension ref="A1:X188"/>
  <sheetViews>
    <sheetView topLeftCell="A50" workbookViewId="0">
      <selection activeCell="D80" sqref="D80"/>
    </sheetView>
  </sheetViews>
  <sheetFormatPr defaultRowHeight="14.4" x14ac:dyDescent="0.3"/>
  <cols>
    <col min="1" max="1" width="10.6640625" bestFit="1" customWidth="1"/>
    <col min="2" max="2" width="15.33203125" bestFit="1" customWidth="1"/>
    <col min="3" max="14" width="9.6640625" bestFit="1" customWidth="1"/>
    <col min="15" max="15" width="12" bestFit="1" customWidth="1"/>
    <col min="17" max="17" width="9.6640625" bestFit="1" customWidth="1"/>
    <col min="18" max="18" width="23.33203125" customWidth="1"/>
    <col min="19" max="19" width="11" bestFit="1" customWidth="1"/>
    <col min="20" max="20" width="10.6640625" bestFit="1" customWidth="1"/>
    <col min="21" max="21" width="9.6640625" bestFit="1" customWidth="1"/>
  </cols>
  <sheetData>
    <row r="1" spans="1:24" ht="15" thickBot="1" x14ac:dyDescent="0.35">
      <c r="A1" s="10" t="s">
        <v>162</v>
      </c>
      <c r="B1" s="11" t="s">
        <v>21</v>
      </c>
      <c r="C1" s="12" t="s">
        <v>163</v>
      </c>
      <c r="D1" s="12" t="s">
        <v>164</v>
      </c>
      <c r="E1" s="12" t="s">
        <v>165</v>
      </c>
      <c r="F1" s="12" t="s">
        <v>166</v>
      </c>
      <c r="G1" s="12" t="s">
        <v>167</v>
      </c>
      <c r="H1" s="12" t="s">
        <v>168</v>
      </c>
      <c r="I1" s="12" t="s">
        <v>169</v>
      </c>
      <c r="J1" s="12" t="s">
        <v>170</v>
      </c>
      <c r="K1" s="12" t="s">
        <v>171</v>
      </c>
      <c r="L1" s="12" t="s">
        <v>172</v>
      </c>
      <c r="M1" s="12" t="s">
        <v>173</v>
      </c>
      <c r="N1" s="12" t="s">
        <v>174</v>
      </c>
      <c r="O1" s="13" t="s">
        <v>175</v>
      </c>
      <c r="Q1" s="14"/>
      <c r="R1" s="15"/>
      <c r="S1" s="15"/>
      <c r="T1" s="16" t="s">
        <v>28</v>
      </c>
      <c r="U1" s="16" t="s">
        <v>176</v>
      </c>
    </row>
    <row r="2" spans="1:24" ht="15" thickBot="1" x14ac:dyDescent="0.3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  <c r="Q2" s="127">
        <v>2024</v>
      </c>
      <c r="R2" s="128"/>
      <c r="S2" s="128" t="s">
        <v>177</v>
      </c>
      <c r="T2" s="128"/>
      <c r="U2" s="129"/>
    </row>
    <row r="3" spans="1:24" ht="15" thickBot="1" x14ac:dyDescent="0.35">
      <c r="A3" s="20" t="s">
        <v>178</v>
      </c>
      <c r="B3" s="21" t="s">
        <v>1747</v>
      </c>
      <c r="C3" s="22">
        <f t="shared" ref="C3:N3" si="0">C10+C11</f>
        <v>10518821</v>
      </c>
      <c r="D3" s="22">
        <f t="shared" si="0"/>
        <v>21174461.780000001</v>
      </c>
      <c r="E3" s="22" t="e">
        <f t="shared" si="0"/>
        <v>#REF!</v>
      </c>
      <c r="F3" s="22" t="e">
        <f t="shared" si="0"/>
        <v>#REF!</v>
      </c>
      <c r="G3" s="22" t="e">
        <f t="shared" si="0"/>
        <v>#REF!</v>
      </c>
      <c r="H3" s="22" t="e">
        <f t="shared" si="0"/>
        <v>#REF!</v>
      </c>
      <c r="I3" s="22" t="e">
        <f t="shared" si="0"/>
        <v>#REF!</v>
      </c>
      <c r="J3" s="22" t="e">
        <f t="shared" si="0"/>
        <v>#REF!</v>
      </c>
      <c r="K3" s="22" t="e">
        <f t="shared" si="0"/>
        <v>#REF!</v>
      </c>
      <c r="L3" s="22" t="e">
        <f t="shared" si="0"/>
        <v>#REF!</v>
      </c>
      <c r="M3" s="22" t="e">
        <f t="shared" si="0"/>
        <v>#REF!</v>
      </c>
      <c r="N3" s="22" t="e">
        <f t="shared" si="0"/>
        <v>#REF!</v>
      </c>
      <c r="O3" s="23" t="e">
        <f>SUM(C3:N3)</f>
        <v>#REF!</v>
      </c>
      <c r="Q3" s="130" t="s">
        <v>179</v>
      </c>
      <c r="R3" s="130" t="s">
        <v>180</v>
      </c>
      <c r="S3" s="130" t="s">
        <v>181</v>
      </c>
      <c r="T3" s="131" t="s">
        <v>182</v>
      </c>
      <c r="U3" s="131" t="s">
        <v>32</v>
      </c>
    </row>
    <row r="4" spans="1:24" ht="15" thickBot="1" x14ac:dyDescent="0.35">
      <c r="A4" s="20" t="s">
        <v>178</v>
      </c>
      <c r="B4" s="24" t="s">
        <v>1748</v>
      </c>
      <c r="C4" s="25">
        <f>$O4/12</f>
        <v>21250000</v>
      </c>
      <c r="D4" s="25">
        <f t="shared" ref="D4:N4" si="1">$O4/12</f>
        <v>21250000</v>
      </c>
      <c r="E4" s="25">
        <f t="shared" si="1"/>
        <v>21250000</v>
      </c>
      <c r="F4" s="25">
        <f t="shared" si="1"/>
        <v>21250000</v>
      </c>
      <c r="G4" s="25">
        <f t="shared" si="1"/>
        <v>21250000</v>
      </c>
      <c r="H4" s="25">
        <f t="shared" si="1"/>
        <v>21250000</v>
      </c>
      <c r="I4" s="25">
        <f t="shared" si="1"/>
        <v>21250000</v>
      </c>
      <c r="J4" s="25">
        <f t="shared" si="1"/>
        <v>21250000</v>
      </c>
      <c r="K4" s="25">
        <f t="shared" si="1"/>
        <v>21250000</v>
      </c>
      <c r="L4" s="25">
        <f t="shared" si="1"/>
        <v>21250000</v>
      </c>
      <c r="M4" s="25">
        <f t="shared" si="1"/>
        <v>21250000</v>
      </c>
      <c r="N4" s="25">
        <f t="shared" si="1"/>
        <v>21250000</v>
      </c>
      <c r="O4" s="26">
        <f>T4+U4</f>
        <v>255000000</v>
      </c>
      <c r="Q4" s="132">
        <f>O4/12*0.9</f>
        <v>19125000</v>
      </c>
      <c r="R4" s="132">
        <f>T4/12*0.9</f>
        <v>15750000</v>
      </c>
      <c r="S4" s="132">
        <f>ROUNDUP(T4/12,-5)</f>
        <v>17500000</v>
      </c>
      <c r="T4" s="132">
        <v>210000000</v>
      </c>
      <c r="U4" s="132">
        <v>45000000</v>
      </c>
    </row>
    <row r="5" spans="1:24" ht="15" thickBot="1" x14ac:dyDescent="0.35">
      <c r="A5" s="20" t="s">
        <v>178</v>
      </c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>
        <f>T4+T6</f>
        <v>255000000</v>
      </c>
      <c r="Q5" s="133"/>
      <c r="R5" s="134"/>
      <c r="S5" s="134"/>
      <c r="T5" s="135" t="s">
        <v>183</v>
      </c>
      <c r="U5" s="131" t="s">
        <v>184</v>
      </c>
    </row>
    <row r="6" spans="1:24" ht="15" thickBot="1" x14ac:dyDescent="0.35">
      <c r="A6" s="20" t="s">
        <v>178</v>
      </c>
      <c r="B6" s="30" t="s">
        <v>1749</v>
      </c>
      <c r="C6" s="31">
        <f>C3/C4</f>
        <v>0.4950033411764706</v>
      </c>
      <c r="D6" s="32">
        <f t="shared" ref="D6:O6" si="2">D3/D4</f>
        <v>0.99644526023529423</v>
      </c>
      <c r="E6" s="32" t="e">
        <f t="shared" si="2"/>
        <v>#REF!</v>
      </c>
      <c r="F6" s="32" t="e">
        <f t="shared" si="2"/>
        <v>#REF!</v>
      </c>
      <c r="G6" s="32" t="e">
        <f t="shared" si="2"/>
        <v>#REF!</v>
      </c>
      <c r="H6" s="32" t="e">
        <f t="shared" si="2"/>
        <v>#REF!</v>
      </c>
      <c r="I6" s="32" t="e">
        <f t="shared" si="2"/>
        <v>#REF!</v>
      </c>
      <c r="J6" s="32" t="e">
        <f t="shared" si="2"/>
        <v>#REF!</v>
      </c>
      <c r="K6" s="32" t="e">
        <f t="shared" si="2"/>
        <v>#REF!</v>
      </c>
      <c r="L6" s="32" t="e">
        <f t="shared" si="2"/>
        <v>#REF!</v>
      </c>
      <c r="M6" s="32" t="e">
        <f t="shared" si="2"/>
        <v>#REF!</v>
      </c>
      <c r="N6" s="33" t="e">
        <f t="shared" si="2"/>
        <v>#REF!</v>
      </c>
      <c r="O6" s="34" t="e">
        <f t="shared" si="2"/>
        <v>#REF!</v>
      </c>
      <c r="Q6" s="136"/>
      <c r="R6" s="137"/>
      <c r="S6" s="137"/>
      <c r="T6" s="138">
        <v>45000000</v>
      </c>
      <c r="U6" s="139">
        <f>T6/12</f>
        <v>3750000</v>
      </c>
    </row>
    <row r="7" spans="1:24" x14ac:dyDescent="0.3">
      <c r="A7" s="20" t="s">
        <v>178</v>
      </c>
      <c r="B7" s="35" t="s">
        <v>1750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7">
        <f>SUM(C7:N7)</f>
        <v>0</v>
      </c>
      <c r="Q7" s="38"/>
      <c r="U7" s="39"/>
    </row>
    <row r="8" spans="1:24" x14ac:dyDescent="0.3">
      <c r="A8" s="20" t="s">
        <v>178</v>
      </c>
      <c r="B8" s="40" t="s">
        <v>1751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2"/>
      <c r="Q8" s="43" t="s">
        <v>185</v>
      </c>
      <c r="R8" s="44" t="s">
        <v>551</v>
      </c>
      <c r="U8" s="39"/>
    </row>
    <row r="9" spans="1:24" x14ac:dyDescent="0.3">
      <c r="A9" s="20" t="s">
        <v>178</v>
      </c>
      <c r="B9" s="35" t="s">
        <v>1752</v>
      </c>
      <c r="C9" s="36">
        <f>IF(C10&lt;$R4,0,IF(C3&lt;$Q4,0,IF(C3&gt;C4,IF(C10&gt;$S4,500000,500000*(C10/$S4)*(C10/$S4) ),(C3-$Q4)/(C4-$Q4)*500000)))</f>
        <v>0</v>
      </c>
      <c r="D9" s="36">
        <f>IF(D10&lt;$R4,0,IF(D3&lt;$Q4,0,IF(D3&gt;D4,IF(D10&gt;$S4,500000,500000*(D10/$S4)*(D10/$S4) ),(D3-$Q4)/(D4-$Q4)*500000)))</f>
        <v>482226.30117647088</v>
      </c>
      <c r="E9" s="36" t="e">
        <f t="shared" ref="E9:N9" si="3">IF(E10&lt;$R4,0,IF(E3&lt;$Q4,0,IF(E3&gt;E4,IF(E10&gt;$S4,500000,500000*(E10/$S4)*(E10/$S4) ),(E3-$Q4)/(E4-$Q4)*500000)))</f>
        <v>#REF!</v>
      </c>
      <c r="F9" s="36" t="e">
        <f t="shared" si="3"/>
        <v>#REF!</v>
      </c>
      <c r="G9" s="36" t="e">
        <f t="shared" si="3"/>
        <v>#REF!</v>
      </c>
      <c r="H9" s="36" t="e">
        <f t="shared" si="3"/>
        <v>#REF!</v>
      </c>
      <c r="I9" s="36" t="e">
        <f t="shared" si="3"/>
        <v>#REF!</v>
      </c>
      <c r="J9" s="36" t="e">
        <f t="shared" si="3"/>
        <v>#REF!</v>
      </c>
      <c r="K9" s="36" t="e">
        <f t="shared" si="3"/>
        <v>#REF!</v>
      </c>
      <c r="L9" s="36" t="e">
        <f t="shared" si="3"/>
        <v>#REF!</v>
      </c>
      <c r="M9" s="36" t="e">
        <f t="shared" si="3"/>
        <v>#REF!</v>
      </c>
      <c r="N9" s="36" t="e">
        <f t="shared" si="3"/>
        <v>#REF!</v>
      </c>
      <c r="O9" s="37" t="e">
        <f>SUM(C9:N9)</f>
        <v>#REF!</v>
      </c>
      <c r="Q9" s="43"/>
      <c r="R9" s="44" t="s">
        <v>186</v>
      </c>
      <c r="U9" s="39"/>
    </row>
    <row r="10" spans="1:24" ht="15.6" x14ac:dyDescent="0.3">
      <c r="A10" s="20" t="s">
        <v>178</v>
      </c>
      <c r="B10" s="45" t="s">
        <v>1753</v>
      </c>
      <c r="C10" s="46">
        <f>GETPIVOTDATA("SzumElad",'KTGC-hez'!$C$4,"Kelt_hó",1,"Termékfajta","Alap","ÜK","Négyesy Gábor")</f>
        <v>8381203</v>
      </c>
      <c r="D10" s="46">
        <f>GETPIVOTDATA("SzumElad",'KTGC-hez'!$C$4,"Kelt_hó",2,"Termékfajta","Alap","ÜK","Négyesy Gábor")</f>
        <v>18847812.700000003</v>
      </c>
      <c r="E10" s="46" t="e">
        <f>GETPIVOTDATA("SzumElad",'KTGC-hez'!$C$4,"Kelt_hó",3,"Termékfajta","Alap","ÜK","Négyesy Gábor")</f>
        <v>#REF!</v>
      </c>
      <c r="F10" s="46" t="e">
        <f>GETPIVOTDATA("SzumElad",'KTGC-hez'!$C$4,"Kelt_hó",4,"Termékfajta","Alap","ÜK","Négyesy Gábor")</f>
        <v>#REF!</v>
      </c>
      <c r="G10" s="46" t="e">
        <f>GETPIVOTDATA("SzumElad",'KTGC-hez'!$C$4,"Kelt_hó",5,"Termékfajta","Alap","ÜK","Négyesy Gábor")</f>
        <v>#REF!</v>
      </c>
      <c r="H10" s="46" t="e">
        <f>GETPIVOTDATA("SzumElad",'KTGC-hez'!$C$4,"Kelt_hó",6,"Termékfajta","Alap","ÜK","Négyesy Gábor")</f>
        <v>#REF!</v>
      </c>
      <c r="I10" s="46" t="e">
        <f>GETPIVOTDATA("SzumElad",'KTGC-hez'!$C$4,"Kelt_hó",7,"Termékfajta","Alap","ÜK","Négyesy Gábor")</f>
        <v>#REF!</v>
      </c>
      <c r="J10" s="46" t="e">
        <f>GETPIVOTDATA("SzumElad",'KTGC-hez'!$C$4,"Kelt_hó",8,"Termékfajta","Alap","ÜK","Négyesy Gábor")</f>
        <v>#REF!</v>
      </c>
      <c r="K10" s="46" t="e">
        <f>GETPIVOTDATA("SzumElad",'KTGC-hez'!$C$4,"Kelt_hó",9,"Termékfajta","Alap","ÜK","Négyesy Gábor")</f>
        <v>#REF!</v>
      </c>
      <c r="L10" s="46" t="e">
        <f>GETPIVOTDATA("SzumElad",'KTGC-hez'!$C$4,"Kelt_hó",10,"Termékfajta","Alap","ÜK","Négyesy Gábor")</f>
        <v>#REF!</v>
      </c>
      <c r="M10" s="46" t="e">
        <f>GETPIVOTDATA("SzumElad",'KTGC-hez'!$C$4,"Kelt_hó",11,"Termékfajta","Alap","ÜK","Négyesy Gábor")</f>
        <v>#REF!</v>
      </c>
      <c r="N10" s="46" t="e">
        <f>GETPIVOTDATA("SzumElad",'KTGC-hez'!$C$4,"Kelt_hó",12,"Termékfajta","Alap","ÜK","Négyesy Gábor")</f>
        <v>#REF!</v>
      </c>
      <c r="O10" s="47" t="e">
        <f>SUM(C10:N10)</f>
        <v>#REF!</v>
      </c>
      <c r="Q10" s="43"/>
      <c r="R10" s="44" t="s">
        <v>552</v>
      </c>
      <c r="U10" s="39"/>
      <c r="X10">
        <f>IFERROR(D10,0)</f>
        <v>18847812.700000003</v>
      </c>
    </row>
    <row r="11" spans="1:24" ht="15" thickBot="1" x14ac:dyDescent="0.35">
      <c r="A11" s="20" t="s">
        <v>178</v>
      </c>
      <c r="B11" s="48" t="s">
        <v>299</v>
      </c>
      <c r="C11" s="49">
        <f>GETPIVOTDATA("SzumElad",'KTGC-hez'!$C$4,"Kelt_hó",1,"Termékfajta","Beruházás","ÜK","Négyesy Gábor")+GETPIVOTDATA("SzumElad",'KTGC-hez'!$C$4,"Kelt_hó",1,"Termékfajta","Egyéb","ÜK","Négyesy Gábor")</f>
        <v>2137618</v>
      </c>
      <c r="D11" s="49">
        <f>GETPIVOTDATA("SzumElad",'KTGC-hez'!$C$4,"Kelt_hó",2,"Termékfajta","Beruházás","ÜK","Négyesy Gábor")+GETPIVOTDATA("SzumElad",'KTGC-hez'!$C$4,"Kelt_hó",2,"Termékfajta","Egyéb","ÜK","Négyesy Gábor")</f>
        <v>2326649.08</v>
      </c>
      <c r="E11" s="49" t="e">
        <f>GETPIVOTDATA("SzumElad",'KTGC-hez'!$C$4,"Kelt_hó",3,"Termékfajta","Beruházás","ÜK","Négyesy Gábor")+GETPIVOTDATA("SzumElad",'KTGC-hez'!$C$4,"Kelt_hó",3,"Termékfajta","Egyéb","ÜK","Négyesy Gábor")</f>
        <v>#REF!</v>
      </c>
      <c r="F11" s="49" t="e">
        <f>GETPIVOTDATA("SzumElad",'KTGC-hez'!$C$4,"Kelt_hó",4,"Termékfajta","Beruházás","ÜK","Négyesy Gábor")+GETPIVOTDATA("SzumElad",'KTGC-hez'!$C$4,"Kelt_hó",4,"Termékfajta","Egyéb","ÜK","Négyesy Gábor")</f>
        <v>#REF!</v>
      </c>
      <c r="G11" s="49" t="e">
        <f>GETPIVOTDATA("SzumElad",'KTGC-hez'!$C$4,"Kelt_hó",5,"Termékfajta","Beruházás","ÜK","Négyesy Gábor")+GETPIVOTDATA("SzumElad",'KTGC-hez'!$C$4,"Kelt_hó",5,"Termékfajta","Egyéb","ÜK","Négyesy Gábor")</f>
        <v>#REF!</v>
      </c>
      <c r="H11" s="49" t="e">
        <f>GETPIVOTDATA("SzumElad",'KTGC-hez'!$C$4,"Kelt_hó",6,"Termékfajta","Beruházás","ÜK","Négyesy Gábor")+GETPIVOTDATA("SzumElad",'KTGC-hez'!$C$4,"Kelt_hó",6,"Termékfajta","Egyéb","ÜK","Négyesy Gábor")</f>
        <v>#REF!</v>
      </c>
      <c r="I11" s="49" t="e">
        <f>GETPIVOTDATA("SzumElad",'KTGC-hez'!$C$4,"Kelt_hó",7,"Termékfajta","Beruházás","ÜK","Négyesy Gábor")+GETPIVOTDATA("SzumElad",'KTGC-hez'!$C$4,"Kelt_hó",7,"Termékfajta","Egyéb","ÜK","Négyesy Gábor")</f>
        <v>#REF!</v>
      </c>
      <c r="J11" s="49" t="e">
        <f>GETPIVOTDATA("SzumElad",'KTGC-hez'!$C$4,"Kelt_hó",8,"Termékfajta","Beruházás","ÜK","Négyesy Gábor")+GETPIVOTDATA("SzumElad",'KTGC-hez'!$C$4,"Kelt_hó",8,"Termékfajta","Egyéb","ÜK","Négyesy Gábor")</f>
        <v>#REF!</v>
      </c>
      <c r="K11" s="49" t="e">
        <f>GETPIVOTDATA("SzumElad",'KTGC-hez'!$C$4,"Kelt_hó",9,"Termékfajta","Beruházás","ÜK","Négyesy Gábor")+GETPIVOTDATA("SzumElad",'KTGC-hez'!$C$4,"Kelt_hó",9,"Termékfajta","Egyéb","ÜK","Négyesy Gábor")</f>
        <v>#REF!</v>
      </c>
      <c r="L11" s="49" t="e">
        <f>GETPIVOTDATA("SzumElad",'KTGC-hez'!$C$4,"Kelt_hó",10,"Termékfajta","Beruházás","ÜK","Négyesy Gábor")+GETPIVOTDATA("SzumElad",'KTGC-hez'!$C$4,"Kelt_hó",10,"Termékfajta","Egyéb","ÜK","Négyesy Gábor")</f>
        <v>#REF!</v>
      </c>
      <c r="M11" s="49" t="e">
        <f>GETPIVOTDATA("SzumElad",'KTGC-hez'!$C$4,"Kelt_hó",11,"Termékfajta","Beruházás","ÜK","Négyesy Gábor")+GETPIVOTDATA("SzumElad",'KTGC-hez'!$C$4,"Kelt_hó",11,"Termékfajta","Egyéb","ÜK","Négyesy Gábor")</f>
        <v>#REF!</v>
      </c>
      <c r="N11" s="49" t="e">
        <f>GETPIVOTDATA("SzumElad",'KTGC-hez'!$C$4,"Kelt_hó",12,"Termékfajta","Beruházás","ÜK","Négyesy Gábor")+GETPIVOTDATA("SzumElad",'KTGC-hez'!$C$4,"Kelt_hó",12,"Termékfajta","Egyéb","ÜK","Négyesy Gábor")</f>
        <v>#REF!</v>
      </c>
      <c r="O11" s="50" t="e">
        <f>SUM(C11:N11)</f>
        <v>#REF!</v>
      </c>
      <c r="Q11" s="51"/>
      <c r="R11" s="44" t="s">
        <v>553</v>
      </c>
      <c r="U11" s="39"/>
    </row>
    <row r="12" spans="1:24" ht="15" thickBot="1" x14ac:dyDescent="0.35">
      <c r="A12" s="20" t="s">
        <v>178</v>
      </c>
      <c r="B12" s="48" t="s">
        <v>187</v>
      </c>
      <c r="C12" s="49"/>
      <c r="D12" s="49"/>
      <c r="E12" s="52" t="e">
        <f>C11+D11+E11</f>
        <v>#REF!</v>
      </c>
      <c r="F12" s="49"/>
      <c r="G12" s="49"/>
      <c r="H12" s="52" t="e">
        <f t="shared" ref="H12" si="4">F11+G11+H11</f>
        <v>#REF!</v>
      </c>
      <c r="I12" s="49"/>
      <c r="J12" s="49"/>
      <c r="K12" s="52" t="e">
        <f t="shared" ref="K12" si="5">I11+J11+K11</f>
        <v>#REF!</v>
      </c>
      <c r="L12" s="49"/>
      <c r="M12" s="49"/>
      <c r="N12" s="52" t="e">
        <f t="shared" ref="N12" si="6">L11+M11+N11</f>
        <v>#REF!</v>
      </c>
      <c r="O12" s="53"/>
      <c r="Q12" s="51"/>
      <c r="R12" s="44" t="s">
        <v>554</v>
      </c>
      <c r="U12" s="39"/>
    </row>
    <row r="13" spans="1:24" ht="15" thickBot="1" x14ac:dyDescent="0.35">
      <c r="A13" s="20" t="s">
        <v>178</v>
      </c>
      <c r="B13" s="48" t="s">
        <v>188</v>
      </c>
      <c r="C13" s="49"/>
      <c r="D13" s="49"/>
      <c r="E13" s="52">
        <f>$U6*3</f>
        <v>11250000</v>
      </c>
      <c r="F13" s="49"/>
      <c r="G13" s="49"/>
      <c r="H13" s="52">
        <f>$U6*3</f>
        <v>11250000</v>
      </c>
      <c r="I13" s="49"/>
      <c r="J13" s="49"/>
      <c r="K13" s="52">
        <f>$U6*3</f>
        <v>11250000</v>
      </c>
      <c r="L13" s="49"/>
      <c r="M13" s="49"/>
      <c r="N13" s="52">
        <f>$U6*3</f>
        <v>11250000</v>
      </c>
      <c r="O13" s="53"/>
      <c r="Q13" s="51"/>
      <c r="U13" s="39"/>
    </row>
    <row r="14" spans="1:24" ht="15" thickBot="1" x14ac:dyDescent="0.35">
      <c r="A14" s="20" t="s">
        <v>178</v>
      </c>
      <c r="B14" s="48" t="s">
        <v>189</v>
      </c>
      <c r="C14" s="49"/>
      <c r="D14" s="49"/>
      <c r="E14" s="153">
        <v>0</v>
      </c>
      <c r="F14" s="49"/>
      <c r="G14" s="49"/>
      <c r="H14" s="49" t="e">
        <f>IF(H12&gt;H13,180000,IF(H12&gt;H13*0.9,100000,IF(H12&gt;H13*0.75,60000,0)))</f>
        <v>#REF!</v>
      </c>
      <c r="I14" s="49"/>
      <c r="J14" s="49"/>
      <c r="K14" s="49" t="e">
        <f>IF(K12&gt;K13,180000,IF(K12&gt;K13*0.9,100000,IF(K12&gt;K13*0.75,60000,0)))</f>
        <v>#REF!</v>
      </c>
      <c r="L14" s="49"/>
      <c r="M14" s="49"/>
      <c r="N14" s="49" t="e">
        <f>IF(N12&gt;N13,180000,IF(N12&gt;N13*0.9,100000,IF(N12&gt;N13*0.75,60000,0)))</f>
        <v>#REF!</v>
      </c>
      <c r="O14" s="53"/>
      <c r="Q14" s="43" t="s">
        <v>190</v>
      </c>
      <c r="R14" s="44" t="s">
        <v>191</v>
      </c>
      <c r="U14" s="39"/>
    </row>
    <row r="15" spans="1:24" ht="15.6" thickTop="1" thickBot="1" x14ac:dyDescent="0.35">
      <c r="A15" s="20" t="s">
        <v>178</v>
      </c>
      <c r="B15" s="54" t="s">
        <v>1754</v>
      </c>
      <c r="C15" s="55">
        <f>C7+C9+C14</f>
        <v>0</v>
      </c>
      <c r="D15" s="55">
        <f t="shared" ref="D15:N15" si="7">D7+D9+D14</f>
        <v>482226.30117647088</v>
      </c>
      <c r="E15" s="55" t="e">
        <f t="shared" si="7"/>
        <v>#REF!</v>
      </c>
      <c r="F15" s="55" t="e">
        <f t="shared" si="7"/>
        <v>#REF!</v>
      </c>
      <c r="G15" s="55" t="e">
        <f t="shared" si="7"/>
        <v>#REF!</v>
      </c>
      <c r="H15" s="55" t="e">
        <f t="shared" si="7"/>
        <v>#REF!</v>
      </c>
      <c r="I15" s="55" t="e">
        <f t="shared" si="7"/>
        <v>#REF!</v>
      </c>
      <c r="J15" s="55" t="e">
        <f t="shared" si="7"/>
        <v>#REF!</v>
      </c>
      <c r="K15" s="55" t="e">
        <f t="shared" si="7"/>
        <v>#REF!</v>
      </c>
      <c r="L15" s="55" t="e">
        <f t="shared" si="7"/>
        <v>#REF!</v>
      </c>
      <c r="M15" s="55" t="e">
        <f t="shared" si="7"/>
        <v>#REF!</v>
      </c>
      <c r="N15" s="55" t="e">
        <f t="shared" si="7"/>
        <v>#REF!</v>
      </c>
      <c r="O15" s="55" t="e">
        <f>SUM(C15:N15)</f>
        <v>#REF!</v>
      </c>
      <c r="Q15" s="38"/>
      <c r="R15" s="44" t="s">
        <v>192</v>
      </c>
      <c r="U15" s="39"/>
    </row>
    <row r="16" spans="1:24" ht="15.6" thickTop="1" thickBot="1" x14ac:dyDescent="0.35">
      <c r="A16" s="20" t="s">
        <v>178</v>
      </c>
      <c r="B16" s="54" t="s">
        <v>1755</v>
      </c>
      <c r="C16" s="55">
        <v>110239</v>
      </c>
      <c r="D16" s="55">
        <v>812989</v>
      </c>
      <c r="E16" s="55"/>
      <c r="F16" s="55"/>
      <c r="G16" s="55"/>
      <c r="H16" s="55"/>
      <c r="I16" s="67"/>
      <c r="J16" s="55"/>
      <c r="K16" s="55"/>
      <c r="L16" s="55"/>
      <c r="M16" s="55"/>
      <c r="N16" s="55"/>
      <c r="O16" s="56">
        <f>SUM(C16:N16)</f>
        <v>923228</v>
      </c>
      <c r="P16" s="57"/>
      <c r="Q16" s="38"/>
      <c r="U16" s="58"/>
    </row>
    <row r="17" spans="1:21" ht="15.6" thickTop="1" thickBot="1" x14ac:dyDescent="0.35">
      <c r="A17" s="17"/>
      <c r="B17" s="18" t="s">
        <v>175</v>
      </c>
      <c r="C17" s="18">
        <f>SUM(C15:C16)</f>
        <v>110239</v>
      </c>
      <c r="D17" s="18">
        <f t="shared" ref="D17:O17" si="8">SUM(D15:D16)</f>
        <v>1295215.3011764709</v>
      </c>
      <c r="E17" s="18" t="e">
        <f t="shared" si="8"/>
        <v>#REF!</v>
      </c>
      <c r="F17" s="18" t="e">
        <f t="shared" si="8"/>
        <v>#REF!</v>
      </c>
      <c r="G17" s="18" t="e">
        <f t="shared" si="8"/>
        <v>#REF!</v>
      </c>
      <c r="H17" s="18" t="e">
        <f t="shared" si="8"/>
        <v>#REF!</v>
      </c>
      <c r="I17" s="18" t="e">
        <f t="shared" si="8"/>
        <v>#REF!</v>
      </c>
      <c r="J17" s="18" t="e">
        <f t="shared" si="8"/>
        <v>#REF!</v>
      </c>
      <c r="K17" s="18" t="e">
        <f t="shared" si="8"/>
        <v>#REF!</v>
      </c>
      <c r="L17" s="18" t="e">
        <f t="shared" si="8"/>
        <v>#REF!</v>
      </c>
      <c r="M17" s="18" t="e">
        <f t="shared" si="8"/>
        <v>#REF!</v>
      </c>
      <c r="N17" s="18" t="e">
        <f t="shared" si="8"/>
        <v>#REF!</v>
      </c>
      <c r="O17" s="59" t="e">
        <f t="shared" si="8"/>
        <v>#REF!</v>
      </c>
      <c r="P17" s="57"/>
      <c r="Q17" s="38"/>
      <c r="U17" s="58"/>
    </row>
    <row r="18" spans="1:21" ht="15" thickBot="1" x14ac:dyDescent="0.35">
      <c r="A18" s="60"/>
      <c r="B18" s="61" t="s">
        <v>298</v>
      </c>
      <c r="C18" s="61">
        <v>1395544</v>
      </c>
      <c r="D18" s="61">
        <v>332694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63"/>
      <c r="Q18" s="64"/>
      <c r="R18" s="63"/>
      <c r="S18" s="63"/>
      <c r="T18" s="63"/>
      <c r="U18" s="65"/>
    </row>
    <row r="19" spans="1:21" x14ac:dyDescent="0.3">
      <c r="C19" s="66">
        <f>C18+C17</f>
        <v>1505783</v>
      </c>
      <c r="D19" s="66">
        <f>D18+D17</f>
        <v>1627909.3011764709</v>
      </c>
      <c r="E19" s="66" t="e">
        <f>E18+E17</f>
        <v>#REF!</v>
      </c>
      <c r="F19" s="66" t="e">
        <f>F18+F17</f>
        <v>#REF!</v>
      </c>
      <c r="G19" s="66" t="e">
        <f t="shared" ref="G19:N19" si="9">G18+G17</f>
        <v>#REF!</v>
      </c>
      <c r="H19" s="66" t="e">
        <f t="shared" si="9"/>
        <v>#REF!</v>
      </c>
      <c r="I19" s="66" t="e">
        <f t="shared" si="9"/>
        <v>#REF!</v>
      </c>
      <c r="J19" s="66" t="e">
        <f t="shared" si="9"/>
        <v>#REF!</v>
      </c>
      <c r="K19" s="66" t="e">
        <f t="shared" si="9"/>
        <v>#REF!</v>
      </c>
      <c r="L19" s="66" t="e">
        <f t="shared" si="9"/>
        <v>#REF!</v>
      </c>
      <c r="M19" s="66" t="e">
        <f t="shared" si="9"/>
        <v>#REF!</v>
      </c>
      <c r="N19" s="66" t="e">
        <f t="shared" si="9"/>
        <v>#REF!</v>
      </c>
    </row>
    <row r="21" spans="1:21" ht="15" thickBot="1" x14ac:dyDescent="0.3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</row>
    <row r="22" spans="1:21" ht="15" thickBot="1" x14ac:dyDescent="0.35">
      <c r="A22" s="10" t="s">
        <v>162</v>
      </c>
      <c r="B22" s="11" t="s">
        <v>21</v>
      </c>
      <c r="C22" s="12" t="s">
        <v>163</v>
      </c>
      <c r="D22" s="12" t="s">
        <v>164</v>
      </c>
      <c r="E22" s="12" t="s">
        <v>165</v>
      </c>
      <c r="F22" s="12" t="s">
        <v>166</v>
      </c>
      <c r="G22" s="12" t="s">
        <v>167</v>
      </c>
      <c r="H22" s="12" t="s">
        <v>168</v>
      </c>
      <c r="I22" s="12" t="s">
        <v>169</v>
      </c>
      <c r="J22" s="12" t="s">
        <v>170</v>
      </c>
      <c r="K22" s="12" t="s">
        <v>171</v>
      </c>
      <c r="L22" s="12" t="s">
        <v>172</v>
      </c>
      <c r="M22" s="12" t="s">
        <v>173</v>
      </c>
      <c r="N22" s="12" t="s">
        <v>174</v>
      </c>
      <c r="O22" s="13" t="s">
        <v>175</v>
      </c>
      <c r="Q22" s="14"/>
      <c r="R22" s="15"/>
      <c r="S22" s="15"/>
      <c r="T22" s="16" t="s">
        <v>28</v>
      </c>
      <c r="U22" s="16" t="s">
        <v>176</v>
      </c>
    </row>
    <row r="23" spans="1:21" ht="15" thickBot="1" x14ac:dyDescent="0.3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Q23" s="127">
        <v>2025</v>
      </c>
      <c r="R23" s="128" t="s">
        <v>193</v>
      </c>
      <c r="S23" s="128" t="s">
        <v>177</v>
      </c>
      <c r="T23" s="128"/>
      <c r="U23" s="129"/>
    </row>
    <row r="24" spans="1:21" ht="15" thickBot="1" x14ac:dyDescent="0.35">
      <c r="A24" s="20" t="s">
        <v>194</v>
      </c>
      <c r="B24" s="21" t="s">
        <v>1747</v>
      </c>
      <c r="C24" s="22">
        <f t="shared" ref="C24:N24" si="10">C31+C32</f>
        <v>15910377.310000001</v>
      </c>
      <c r="D24" s="22">
        <f t="shared" si="10"/>
        <v>11629249.960000001</v>
      </c>
      <c r="E24" s="22" t="e">
        <f t="shared" si="10"/>
        <v>#REF!</v>
      </c>
      <c r="F24" s="22" t="e">
        <f t="shared" si="10"/>
        <v>#REF!</v>
      </c>
      <c r="G24" s="22" t="e">
        <f t="shared" si="10"/>
        <v>#REF!</v>
      </c>
      <c r="H24" s="22" t="e">
        <f t="shared" si="10"/>
        <v>#REF!</v>
      </c>
      <c r="I24" s="22" t="e">
        <f t="shared" si="10"/>
        <v>#REF!</v>
      </c>
      <c r="J24" s="22" t="e">
        <f t="shared" si="10"/>
        <v>#REF!</v>
      </c>
      <c r="K24" s="22" t="e">
        <f t="shared" si="10"/>
        <v>#REF!</v>
      </c>
      <c r="L24" s="22" t="e">
        <f t="shared" si="10"/>
        <v>#REF!</v>
      </c>
      <c r="M24" s="22" t="e">
        <f t="shared" si="10"/>
        <v>#REF!</v>
      </c>
      <c r="N24" s="22" t="e">
        <f t="shared" si="10"/>
        <v>#REF!</v>
      </c>
      <c r="O24" s="23" t="e">
        <f>SUM(C24:N24)</f>
        <v>#REF!</v>
      </c>
      <c r="Q24" s="130" t="s">
        <v>179</v>
      </c>
      <c r="R24" s="130" t="s">
        <v>195</v>
      </c>
      <c r="S24" s="130" t="s">
        <v>181</v>
      </c>
      <c r="T24" s="131" t="s">
        <v>182</v>
      </c>
      <c r="U24" s="131" t="s">
        <v>32</v>
      </c>
    </row>
    <row r="25" spans="1:21" ht="15" thickBot="1" x14ac:dyDescent="0.35">
      <c r="A25" s="20" t="s">
        <v>194</v>
      </c>
      <c r="B25" s="24" t="s">
        <v>1748</v>
      </c>
      <c r="C25" s="25">
        <f>$O25/12</f>
        <v>12916666.666666666</v>
      </c>
      <c r="D25" s="25">
        <f t="shared" ref="D25:N25" si="11">$O25/12</f>
        <v>12916666.666666666</v>
      </c>
      <c r="E25" s="25">
        <f t="shared" si="11"/>
        <v>12916666.666666666</v>
      </c>
      <c r="F25" s="25">
        <f t="shared" si="11"/>
        <v>12916666.666666666</v>
      </c>
      <c r="G25" s="25">
        <f t="shared" si="11"/>
        <v>12916666.666666666</v>
      </c>
      <c r="H25" s="25">
        <f t="shared" si="11"/>
        <v>12916666.666666666</v>
      </c>
      <c r="I25" s="25">
        <f t="shared" si="11"/>
        <v>12916666.666666666</v>
      </c>
      <c r="J25" s="25">
        <f t="shared" si="11"/>
        <v>12916666.666666666</v>
      </c>
      <c r="K25" s="25">
        <f t="shared" si="11"/>
        <v>12916666.666666666</v>
      </c>
      <c r="L25" s="25">
        <f t="shared" si="11"/>
        <v>12916666.666666666</v>
      </c>
      <c r="M25" s="25">
        <f t="shared" si="11"/>
        <v>12916666.666666666</v>
      </c>
      <c r="N25" s="25">
        <f t="shared" si="11"/>
        <v>12916666.666666666</v>
      </c>
      <c r="O25" s="26">
        <f>T25+U25</f>
        <v>155000000</v>
      </c>
      <c r="Q25" s="132">
        <f>O25/12*0.9</f>
        <v>11625000</v>
      </c>
      <c r="R25" s="132">
        <f>T25/12*0.9</f>
        <v>8625000</v>
      </c>
      <c r="S25" s="132">
        <f>ROUNDUP(T25/12,-5)</f>
        <v>9600000</v>
      </c>
      <c r="T25" s="132">
        <v>115000000</v>
      </c>
      <c r="U25" s="132">
        <v>40000000</v>
      </c>
    </row>
    <row r="26" spans="1:21" ht="15" thickBot="1" x14ac:dyDescent="0.35">
      <c r="A26" s="20" t="s">
        <v>194</v>
      </c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9">
        <f>T25+T27</f>
        <v>155000000</v>
      </c>
      <c r="Q26" s="133"/>
      <c r="R26" s="134"/>
      <c r="S26" s="134"/>
      <c r="T26" s="135" t="s">
        <v>183</v>
      </c>
      <c r="U26" s="131" t="s">
        <v>184</v>
      </c>
    </row>
    <row r="27" spans="1:21" ht="15" thickBot="1" x14ac:dyDescent="0.35">
      <c r="A27" s="20" t="s">
        <v>194</v>
      </c>
      <c r="B27" s="30" t="s">
        <v>1749</v>
      </c>
      <c r="C27" s="31">
        <f>C24/C25</f>
        <v>1.2317711465806453</v>
      </c>
      <c r="D27" s="32">
        <f t="shared" ref="D27:O27" si="12">D24/D25</f>
        <v>0.90032902916129043</v>
      </c>
      <c r="E27" s="32" t="e">
        <f t="shared" si="12"/>
        <v>#REF!</v>
      </c>
      <c r="F27" s="32" t="e">
        <f t="shared" si="12"/>
        <v>#REF!</v>
      </c>
      <c r="G27" s="32" t="e">
        <f t="shared" si="12"/>
        <v>#REF!</v>
      </c>
      <c r="H27" s="32" t="e">
        <f t="shared" si="12"/>
        <v>#REF!</v>
      </c>
      <c r="I27" s="32" t="e">
        <f t="shared" si="12"/>
        <v>#REF!</v>
      </c>
      <c r="J27" s="32" t="e">
        <f t="shared" si="12"/>
        <v>#REF!</v>
      </c>
      <c r="K27" s="32" t="e">
        <f t="shared" si="12"/>
        <v>#REF!</v>
      </c>
      <c r="L27" s="32" t="e">
        <f t="shared" si="12"/>
        <v>#REF!</v>
      </c>
      <c r="M27" s="32" t="e">
        <f t="shared" si="12"/>
        <v>#REF!</v>
      </c>
      <c r="N27" s="33" t="e">
        <f t="shared" si="12"/>
        <v>#REF!</v>
      </c>
      <c r="O27" s="34" t="e">
        <f t="shared" si="12"/>
        <v>#REF!</v>
      </c>
      <c r="Q27" s="136"/>
      <c r="R27" s="137"/>
      <c r="S27" s="137"/>
      <c r="T27" s="138">
        <v>40000000</v>
      </c>
      <c r="U27" s="139">
        <f>T27/12</f>
        <v>3333333.3333333335</v>
      </c>
    </row>
    <row r="28" spans="1:21" x14ac:dyDescent="0.3">
      <c r="A28" s="20" t="s">
        <v>194</v>
      </c>
      <c r="B28" s="35" t="s">
        <v>1750</v>
      </c>
      <c r="C28" s="36">
        <f>IF(C24=Z28,0,IF(C29&lt;180000,IF(C31&lt; 1500000, 100000,180000),IF(C31&gt;$R25,360000,C29)))</f>
        <v>360000</v>
      </c>
      <c r="D28" s="36">
        <f t="shared" ref="D28:N28" si="13">IF(D24=AA28,0,IF(D29&lt;180000,IF(D31&lt; 1500000, 100000,180000),IF(D31&gt;$R25,360000,D29)))</f>
        <v>360000</v>
      </c>
      <c r="E28" s="36" t="e">
        <f t="shared" si="13"/>
        <v>#REF!</v>
      </c>
      <c r="F28" s="36" t="e">
        <f t="shared" si="13"/>
        <v>#REF!</v>
      </c>
      <c r="G28" s="36" t="e">
        <f t="shared" si="13"/>
        <v>#REF!</v>
      </c>
      <c r="H28" s="36" t="e">
        <f t="shared" si="13"/>
        <v>#REF!</v>
      </c>
      <c r="I28" s="36" t="e">
        <f t="shared" si="13"/>
        <v>#REF!</v>
      </c>
      <c r="J28" s="36" t="e">
        <f t="shared" si="13"/>
        <v>#REF!</v>
      </c>
      <c r="K28" s="36" t="e">
        <f t="shared" si="13"/>
        <v>#REF!</v>
      </c>
      <c r="L28" s="36" t="e">
        <f t="shared" si="13"/>
        <v>#REF!</v>
      </c>
      <c r="M28" s="36" t="e">
        <f t="shared" si="13"/>
        <v>#REF!</v>
      </c>
      <c r="N28" s="36" t="e">
        <f t="shared" si="13"/>
        <v>#REF!</v>
      </c>
      <c r="O28" s="37" t="e">
        <f>SUM(C28:N28)</f>
        <v>#REF!</v>
      </c>
      <c r="Q28" s="38"/>
      <c r="U28" s="39"/>
    </row>
    <row r="29" spans="1:21" x14ac:dyDescent="0.3">
      <c r="A29" s="20" t="s">
        <v>194</v>
      </c>
      <c r="B29" s="40" t="s">
        <v>1751</v>
      </c>
      <c r="C29" s="41">
        <f t="shared" ref="C29:H29" si="14">IF(C24*0.06*C27&gt;300000,300000,IF(C31&lt;1500000,100000,C24*0.06*C27))</f>
        <v>300000</v>
      </c>
      <c r="D29" s="41">
        <f t="shared" si="14"/>
        <v>300000</v>
      </c>
      <c r="E29" s="41" t="e">
        <f t="shared" si="14"/>
        <v>#REF!</v>
      </c>
      <c r="F29" s="41" t="e">
        <f t="shared" si="14"/>
        <v>#REF!</v>
      </c>
      <c r="G29" s="41" t="e">
        <f t="shared" si="14"/>
        <v>#REF!</v>
      </c>
      <c r="H29" s="41" t="e">
        <f t="shared" si="14"/>
        <v>#REF!</v>
      </c>
      <c r="I29" s="41" t="e">
        <f>IF(I24*0.06*I27&gt;300000,300000,IF(I31&lt;1500000,100000,I24*0.06*I27))</f>
        <v>#REF!</v>
      </c>
      <c r="J29" s="41" t="e">
        <f t="shared" ref="J29:N29" si="15">IF(J24*0.06*J27&gt;300000,300000,IF(J31&lt;1500000,100000,J24*0.06*J27))</f>
        <v>#REF!</v>
      </c>
      <c r="K29" s="41" t="e">
        <f t="shared" si="15"/>
        <v>#REF!</v>
      </c>
      <c r="L29" s="41" t="e">
        <f t="shared" si="15"/>
        <v>#REF!</v>
      </c>
      <c r="M29" s="41" t="e">
        <f t="shared" si="15"/>
        <v>#REF!</v>
      </c>
      <c r="N29" s="41" t="e">
        <f t="shared" si="15"/>
        <v>#REF!</v>
      </c>
      <c r="O29" s="42"/>
      <c r="Q29" s="43" t="s">
        <v>196</v>
      </c>
      <c r="R29" s="44" t="s">
        <v>197</v>
      </c>
      <c r="U29" s="39"/>
    </row>
    <row r="30" spans="1:21" x14ac:dyDescent="0.3">
      <c r="A30" s="20" t="s">
        <v>194</v>
      </c>
      <c r="B30" s="35" t="s">
        <v>1752</v>
      </c>
      <c r="C30" s="36">
        <f>IF(C31&lt;$S25,0,IF(C24&lt;$Q25,0,IF(C24&gt;C25,120000,(C24-$Q25)/(C25-$Q25)*120000)))</f>
        <v>120000</v>
      </c>
      <c r="D30" s="36">
        <f t="shared" ref="D30:N30" si="16">IF(D31&lt;$S25,0,IF(D24&lt;$Q25,0,IF(D24&gt;D25,120000,(D24-$Q25)/(D25-$Q25)*120000)))</f>
        <v>394.83499354847038</v>
      </c>
      <c r="E30" s="36" t="e">
        <f t="shared" si="16"/>
        <v>#REF!</v>
      </c>
      <c r="F30" s="36" t="e">
        <f t="shared" si="16"/>
        <v>#REF!</v>
      </c>
      <c r="G30" s="36" t="e">
        <f t="shared" si="16"/>
        <v>#REF!</v>
      </c>
      <c r="H30" s="36" t="e">
        <f t="shared" si="16"/>
        <v>#REF!</v>
      </c>
      <c r="I30" s="36" t="e">
        <f t="shared" si="16"/>
        <v>#REF!</v>
      </c>
      <c r="J30" s="36" t="e">
        <f t="shared" si="16"/>
        <v>#REF!</v>
      </c>
      <c r="K30" s="36" t="e">
        <f t="shared" si="16"/>
        <v>#REF!</v>
      </c>
      <c r="L30" s="36" t="e">
        <f t="shared" si="16"/>
        <v>#REF!</v>
      </c>
      <c r="M30" s="36" t="e">
        <f t="shared" si="16"/>
        <v>#REF!</v>
      </c>
      <c r="N30" s="36" t="e">
        <f t="shared" si="16"/>
        <v>#REF!</v>
      </c>
      <c r="O30" s="37" t="e">
        <f>SUM(C30:N30)</f>
        <v>#REF!</v>
      </c>
      <c r="Q30" s="43" t="s">
        <v>198</v>
      </c>
      <c r="R30" s="44" t="s">
        <v>199</v>
      </c>
      <c r="U30" s="39"/>
    </row>
    <row r="31" spans="1:21" x14ac:dyDescent="0.3">
      <c r="A31" s="20" t="s">
        <v>194</v>
      </c>
      <c r="B31" s="45" t="s">
        <v>1753</v>
      </c>
      <c r="C31" s="46">
        <f>GETPIVOTDATA("SzumElad",'KTGC-hez'!$C$4,"Kelt_hó",1,"Termékfajta","Alap","ÜK","Nagy Gergely")</f>
        <v>15910377.310000001</v>
      </c>
      <c r="D31" s="46">
        <f>GETPIVOTDATA("SzumElad",'KTGC-hez'!$C$4,"Kelt_hó",2,"Termékfajta","Alap","ÜK","Nagy Gergely")</f>
        <v>10579147.960000001</v>
      </c>
      <c r="E31" s="46" t="e">
        <f>GETPIVOTDATA("SzumElad",'KTGC-hez'!$C$4,"Kelt_hó",3,"Termékfajta","Alap","ÜK","Nagy Gergely")</f>
        <v>#REF!</v>
      </c>
      <c r="F31" s="46" t="e">
        <f>GETPIVOTDATA("SzumElad",'KTGC-hez'!$C$4,"Kelt_hó",4,"Termékfajta","Alap","ÜK","Nagy Gergely")</f>
        <v>#REF!</v>
      </c>
      <c r="G31" s="46" t="e">
        <f>GETPIVOTDATA("SzumElad",'KTGC-hez'!$C$4,"Kelt_hó",5,"Termékfajta","Alap","ÜK","Nagy Gergely")</f>
        <v>#REF!</v>
      </c>
      <c r="H31" s="46" t="e">
        <f>GETPIVOTDATA("SzumElad",'KTGC-hez'!$C$4,"Kelt_hó",6,"Termékfajta","Alap","ÜK","Nagy Gergely")</f>
        <v>#REF!</v>
      </c>
      <c r="I31" s="46" t="e">
        <f>GETPIVOTDATA("SzumElad",'KTGC-hez'!$C$4,"Kelt_hó",7,"Termékfajta","Alap","ÜK","Nagy Gergely")</f>
        <v>#REF!</v>
      </c>
      <c r="J31" s="46" t="e">
        <f>GETPIVOTDATA("SzumElad",'KTGC-hez'!$C$4,"Kelt_hó",8,"Termékfajta","Alap","ÜK","Nagy Gergely")</f>
        <v>#REF!</v>
      </c>
      <c r="K31" s="46" t="e">
        <f>GETPIVOTDATA("SzumElad",'KTGC-hez'!$C$4,"Kelt_hó",9,"Termékfajta","Alap","ÜK","Nagy Gergely")</f>
        <v>#REF!</v>
      </c>
      <c r="L31" s="46" t="e">
        <f>GETPIVOTDATA("SzumElad",'KTGC-hez'!$C$4,"Kelt_hó",10,"Termékfajta","Alap","ÜK","Nagy Gergely")</f>
        <v>#REF!</v>
      </c>
      <c r="M31" s="46" t="e">
        <f>GETPIVOTDATA("SzumElad",'KTGC-hez'!$C$4,"Kelt_hó",11,"Termékfajta","Alap","ÜK","Nagy Gergely")</f>
        <v>#REF!</v>
      </c>
      <c r="N31" s="46" t="e">
        <f>GETPIVOTDATA("SzumElad",'KTGC-hez'!$C$4,"Kelt_hó",12,"Termékfajta","Alap","ÜK","Nagy Gergely")</f>
        <v>#REF!</v>
      </c>
      <c r="O31" s="47" t="e">
        <f>SUM(C31:N31)</f>
        <v>#REF!</v>
      </c>
      <c r="Q31" s="43"/>
      <c r="R31" s="44" t="s">
        <v>200</v>
      </c>
      <c r="U31" s="39"/>
    </row>
    <row r="32" spans="1:21" ht="15" thickBot="1" x14ac:dyDescent="0.35">
      <c r="A32" s="20" t="s">
        <v>194</v>
      </c>
      <c r="B32" s="48" t="s">
        <v>299</v>
      </c>
      <c r="C32" s="49">
        <f>GETPIVOTDATA("SzumElad",'KTGC-hez'!$C$4,"Kelt_hó",1,"Termékfajta","Beruházás","ÜK","Nagy Gergely")</f>
        <v>0</v>
      </c>
      <c r="D32" s="49">
        <f>GETPIVOTDATA("SzumElad",'KTGC-hez'!$C$4,"Kelt_hó",2,"Termékfajta","Beruházás","ÜK","Nagy Gergely")</f>
        <v>1050102</v>
      </c>
      <c r="E32" s="49" t="e">
        <f>GETPIVOTDATA("SzumElad",'KTGC-hez'!$C$4,"Kelt_hó",3,"Termékfajta","Beruházás","ÜK","Nagy Gergely")</f>
        <v>#REF!</v>
      </c>
      <c r="F32" s="49" t="e">
        <f>GETPIVOTDATA("SzumElad",'KTGC-hez'!$C$4,"Kelt_hó",4,"Termékfajta","Beruházás","ÜK","Nagy Gergely")</f>
        <v>#REF!</v>
      </c>
      <c r="G32" s="49" t="e">
        <f>GETPIVOTDATA("SzumElad",'KTGC-hez'!$C$4,"Kelt_hó",5,"Termékfajta","Beruházás","ÜK","Nagy Gergely")</f>
        <v>#REF!</v>
      </c>
      <c r="H32" s="49" t="e">
        <f>GETPIVOTDATA("SzumElad",'KTGC-hez'!$C$4,"Kelt_hó",6,"Termékfajta","Beruházás","ÜK","Nagy Gergely")</f>
        <v>#REF!</v>
      </c>
      <c r="I32" s="49" t="e">
        <f>GETPIVOTDATA("SzumElad",'KTGC-hez'!$C$4,"Kelt_hó",7,"Termékfajta","Beruházás","ÜK","Nagy Gergely")</f>
        <v>#REF!</v>
      </c>
      <c r="J32" s="49" t="e">
        <f>GETPIVOTDATA("SzumElad",'KTGC-hez'!$C$4,"Kelt_hó",8,"Termékfajta","Beruházás","ÜK","Nagy Gergely")</f>
        <v>#REF!</v>
      </c>
      <c r="K32" s="49" t="e">
        <f>GETPIVOTDATA("SzumElad",'KTGC-hez'!$C$4,"Kelt_hó",9,"Termékfajta","Beruházás","ÜK","Nagy Gergely")</f>
        <v>#REF!</v>
      </c>
      <c r="L32" s="49" t="e">
        <f>GETPIVOTDATA("SzumElad",'KTGC-hez'!$C$4,"Kelt_hó",10,"Termékfajta","Beruházás","ÜK","Nagy Gergely")</f>
        <v>#REF!</v>
      </c>
      <c r="M32" s="49" t="e">
        <f>GETPIVOTDATA("SzumElad",'KTGC-hez'!$C$4,"Kelt_hó",11,"Termékfajta","Beruházás","ÜK","Nagy Gergely")</f>
        <v>#REF!</v>
      </c>
      <c r="N32" s="49" t="e">
        <f>GETPIVOTDATA("SzumElad",'KTGC-hez'!$C$4,"Kelt_hó",12,"Termékfajta","Beruházás","ÜK","Nagy Gergely")</f>
        <v>#REF!</v>
      </c>
      <c r="O32" s="50" t="e">
        <f>SUM(C32:N32)</f>
        <v>#REF!</v>
      </c>
      <c r="Q32" s="51"/>
      <c r="R32" s="44" t="s">
        <v>201</v>
      </c>
      <c r="U32" s="39"/>
    </row>
    <row r="33" spans="1:21" ht="15" thickBot="1" x14ac:dyDescent="0.35">
      <c r="A33" s="20" t="s">
        <v>194</v>
      </c>
      <c r="B33" s="48" t="s">
        <v>187</v>
      </c>
      <c r="C33" s="49"/>
      <c r="D33" s="49"/>
      <c r="E33" s="52" t="e">
        <f>C32+D32+E32</f>
        <v>#REF!</v>
      </c>
      <c r="F33" s="49"/>
      <c r="G33" s="49"/>
      <c r="H33" s="52" t="e">
        <f t="shared" ref="H33" si="17">F32+G32+H32</f>
        <v>#REF!</v>
      </c>
      <c r="I33" s="49"/>
      <c r="J33" s="49"/>
      <c r="K33" s="52" t="e">
        <f t="shared" ref="K33" si="18">I32+J32+K32</f>
        <v>#REF!</v>
      </c>
      <c r="L33" s="49"/>
      <c r="M33" s="49"/>
      <c r="N33" s="52" t="e">
        <f t="shared" ref="N33" si="19">L32+M32+N32</f>
        <v>#REF!</v>
      </c>
      <c r="O33" s="53"/>
      <c r="Q33" s="43" t="s">
        <v>185</v>
      </c>
      <c r="R33" s="44" t="s">
        <v>202</v>
      </c>
      <c r="U33" s="39"/>
    </row>
    <row r="34" spans="1:21" ht="15" thickBot="1" x14ac:dyDescent="0.35">
      <c r="A34" s="20" t="s">
        <v>194</v>
      </c>
      <c r="B34" s="48" t="s">
        <v>188</v>
      </c>
      <c r="C34" s="49"/>
      <c r="D34" s="49"/>
      <c r="E34" s="52">
        <f>$U27*3</f>
        <v>10000000</v>
      </c>
      <c r="F34" s="49"/>
      <c r="G34" s="49"/>
      <c r="H34" s="52">
        <f>$U27*3</f>
        <v>10000000</v>
      </c>
      <c r="I34" s="49"/>
      <c r="J34" s="49"/>
      <c r="K34" s="52">
        <f>$U27*3</f>
        <v>10000000</v>
      </c>
      <c r="L34" s="49"/>
      <c r="M34" s="49"/>
      <c r="N34" s="52">
        <f>$U27*3</f>
        <v>10000000</v>
      </c>
      <c r="O34" s="53"/>
      <c r="Q34" s="51"/>
      <c r="R34" s="44" t="s">
        <v>203</v>
      </c>
      <c r="U34" s="39"/>
    </row>
    <row r="35" spans="1:21" ht="15" thickBot="1" x14ac:dyDescent="0.35">
      <c r="A35" s="20" t="s">
        <v>194</v>
      </c>
      <c r="B35" s="48" t="s">
        <v>189</v>
      </c>
      <c r="C35" s="49"/>
      <c r="D35" s="49"/>
      <c r="E35" s="49" t="e">
        <f>IF(E33&gt;E34,180000,IF(E33&gt;E34*0.9,100000,IF(E33&gt;E34*0.75,60000,0)))</f>
        <v>#REF!</v>
      </c>
      <c r="F35" s="49"/>
      <c r="G35" s="49"/>
      <c r="H35" s="49" t="e">
        <f>IF(H33&gt;H34,180000,IF(H33&gt;H34*0.9,100000,IF(H33&gt;H34*0.75,60000,0)))</f>
        <v>#REF!</v>
      </c>
      <c r="I35" s="49"/>
      <c r="J35" s="49"/>
      <c r="K35" s="49" t="e">
        <f>IF(K33&gt;K34,180000,IF(K33&gt;K34*0.9,100000,IF(K33&gt;K34*0.75,60000,0)))</f>
        <v>#REF!</v>
      </c>
      <c r="L35" s="49"/>
      <c r="M35" s="49"/>
      <c r="N35" s="49" t="e">
        <f>IF(N33&gt;N34,180000,IF(N33&gt;N34*0.9,100000,IF(N33&gt;N34*0.75,60000,0)))</f>
        <v>#REF!</v>
      </c>
      <c r="O35" s="53"/>
      <c r="Q35" s="43" t="s">
        <v>190</v>
      </c>
      <c r="R35" s="44" t="s">
        <v>191</v>
      </c>
      <c r="U35" s="39"/>
    </row>
    <row r="36" spans="1:21" ht="15.6" thickTop="1" thickBot="1" x14ac:dyDescent="0.35">
      <c r="A36" s="20" t="s">
        <v>194</v>
      </c>
      <c r="B36" s="54" t="s">
        <v>1754</v>
      </c>
      <c r="C36" s="55">
        <f>C28+C30+C35</f>
        <v>480000</v>
      </c>
      <c r="D36" s="55">
        <f t="shared" ref="D36:N36" si="20">D28+D30+D35</f>
        <v>360394.83499354846</v>
      </c>
      <c r="E36" s="55" t="e">
        <f t="shared" si="20"/>
        <v>#REF!</v>
      </c>
      <c r="F36" s="55" t="e">
        <f t="shared" si="20"/>
        <v>#REF!</v>
      </c>
      <c r="G36" s="55" t="e">
        <f t="shared" si="20"/>
        <v>#REF!</v>
      </c>
      <c r="H36" s="55" t="e">
        <f t="shared" si="20"/>
        <v>#REF!</v>
      </c>
      <c r="I36" s="55" t="e">
        <f t="shared" si="20"/>
        <v>#REF!</v>
      </c>
      <c r="J36" s="55" t="e">
        <f t="shared" si="20"/>
        <v>#REF!</v>
      </c>
      <c r="K36" s="55" t="e">
        <f t="shared" si="20"/>
        <v>#REF!</v>
      </c>
      <c r="L36" s="55" t="e">
        <f t="shared" si="20"/>
        <v>#REF!</v>
      </c>
      <c r="M36" s="55" t="e">
        <f t="shared" si="20"/>
        <v>#REF!</v>
      </c>
      <c r="N36" s="55" t="e">
        <f t="shared" si="20"/>
        <v>#REF!</v>
      </c>
      <c r="O36" s="55" t="e">
        <f>SUM(C36:N36)</f>
        <v>#REF!</v>
      </c>
      <c r="Q36" s="38"/>
      <c r="R36" s="44" t="s">
        <v>192</v>
      </c>
      <c r="U36" s="39"/>
    </row>
    <row r="37" spans="1:21" ht="15.6" thickTop="1" thickBot="1" x14ac:dyDescent="0.35">
      <c r="A37" s="20" t="s">
        <v>194</v>
      </c>
      <c r="B37" s="54" t="s">
        <v>1755</v>
      </c>
      <c r="C37" s="55">
        <v>17677</v>
      </c>
      <c r="D37" s="55">
        <v>169529</v>
      </c>
      <c r="E37" s="55"/>
      <c r="F37" s="55"/>
      <c r="G37" s="55"/>
      <c r="H37" s="55"/>
      <c r="I37" s="67"/>
      <c r="J37" s="55"/>
      <c r="K37" s="55"/>
      <c r="L37" s="55"/>
      <c r="M37" s="55"/>
      <c r="N37" s="55"/>
      <c r="O37" s="56">
        <f>SUM(C37:N37)</f>
        <v>187206</v>
      </c>
      <c r="P37" s="57"/>
      <c r="Q37" s="38"/>
      <c r="U37" s="58"/>
    </row>
    <row r="38" spans="1:21" ht="15.6" thickTop="1" thickBot="1" x14ac:dyDescent="0.35">
      <c r="A38" s="17"/>
      <c r="B38" s="18" t="s">
        <v>175</v>
      </c>
      <c r="C38" s="18">
        <f>SUM(C36:C37)</f>
        <v>497677</v>
      </c>
      <c r="D38" s="18">
        <f t="shared" ref="D38:O38" si="21">SUM(D36:D37)</f>
        <v>529923.83499354846</v>
      </c>
      <c r="E38" s="18" t="e">
        <f t="shared" si="21"/>
        <v>#REF!</v>
      </c>
      <c r="F38" s="18" t="e">
        <f t="shared" si="21"/>
        <v>#REF!</v>
      </c>
      <c r="G38" s="18" t="e">
        <f t="shared" si="21"/>
        <v>#REF!</v>
      </c>
      <c r="H38" s="18" t="e">
        <f t="shared" si="21"/>
        <v>#REF!</v>
      </c>
      <c r="I38" s="18" t="e">
        <f t="shared" si="21"/>
        <v>#REF!</v>
      </c>
      <c r="J38" s="18" t="e">
        <f t="shared" si="21"/>
        <v>#REF!</v>
      </c>
      <c r="K38" s="18" t="e">
        <f t="shared" si="21"/>
        <v>#REF!</v>
      </c>
      <c r="L38" s="18" t="e">
        <f t="shared" si="21"/>
        <v>#REF!</v>
      </c>
      <c r="M38" s="18" t="e">
        <f t="shared" si="21"/>
        <v>#REF!</v>
      </c>
      <c r="N38" s="18" t="e">
        <f t="shared" si="21"/>
        <v>#REF!</v>
      </c>
      <c r="O38" s="59" t="e">
        <f t="shared" si="21"/>
        <v>#REF!</v>
      </c>
      <c r="P38" s="57"/>
      <c r="Q38" s="38"/>
      <c r="U38" s="58"/>
    </row>
    <row r="39" spans="1:21" ht="15" thickBot="1" x14ac:dyDescent="0.35">
      <c r="A39" s="60"/>
      <c r="B39" s="61" t="s">
        <v>298</v>
      </c>
      <c r="C39" s="61">
        <v>2347326</v>
      </c>
      <c r="D39" s="61">
        <v>134797</v>
      </c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/>
      <c r="P39" s="63"/>
      <c r="Q39" s="64"/>
      <c r="R39" s="63"/>
      <c r="S39" s="63"/>
      <c r="T39" s="63"/>
      <c r="U39" s="65"/>
    </row>
    <row r="40" spans="1:21" x14ac:dyDescent="0.3">
      <c r="C40" s="66">
        <f t="shared" ref="C40:N40" si="22">C39+C38</f>
        <v>2845003</v>
      </c>
      <c r="D40" s="66">
        <f t="shared" si="22"/>
        <v>664720.83499354846</v>
      </c>
      <c r="E40" s="66" t="e">
        <f t="shared" si="22"/>
        <v>#REF!</v>
      </c>
      <c r="F40" s="66" t="e">
        <f t="shared" si="22"/>
        <v>#REF!</v>
      </c>
      <c r="G40" s="66" t="e">
        <f t="shared" si="22"/>
        <v>#REF!</v>
      </c>
      <c r="H40" s="66" t="e">
        <f t="shared" si="22"/>
        <v>#REF!</v>
      </c>
      <c r="I40" s="66" t="e">
        <f t="shared" si="22"/>
        <v>#REF!</v>
      </c>
      <c r="J40" s="66" t="e">
        <f t="shared" si="22"/>
        <v>#REF!</v>
      </c>
      <c r="K40" s="66" t="e">
        <f t="shared" si="22"/>
        <v>#REF!</v>
      </c>
      <c r="L40" s="66" t="e">
        <f t="shared" si="22"/>
        <v>#REF!</v>
      </c>
      <c r="M40" s="66" t="e">
        <f t="shared" si="22"/>
        <v>#REF!</v>
      </c>
      <c r="N40" s="66" t="e">
        <f t="shared" si="22"/>
        <v>#REF!</v>
      </c>
    </row>
    <row r="42" spans="1:21" ht="15" thickBot="1" x14ac:dyDescent="0.3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21" ht="15" thickBot="1" x14ac:dyDescent="0.35">
      <c r="A43" s="10" t="s">
        <v>162</v>
      </c>
      <c r="B43" s="11" t="s">
        <v>21</v>
      </c>
      <c r="C43" s="12" t="s">
        <v>163</v>
      </c>
      <c r="D43" s="12" t="s">
        <v>164</v>
      </c>
      <c r="E43" s="12" t="s">
        <v>165</v>
      </c>
      <c r="F43" s="12" t="s">
        <v>166</v>
      </c>
      <c r="G43" s="12" t="s">
        <v>167</v>
      </c>
      <c r="H43" s="12" t="s">
        <v>168</v>
      </c>
      <c r="I43" s="12" t="s">
        <v>169</v>
      </c>
      <c r="J43" s="12" t="s">
        <v>170</v>
      </c>
      <c r="K43" s="12" t="s">
        <v>171</v>
      </c>
      <c r="L43" s="12" t="s">
        <v>172</v>
      </c>
      <c r="M43" s="12" t="s">
        <v>173</v>
      </c>
      <c r="N43" s="12" t="s">
        <v>174</v>
      </c>
      <c r="O43" s="13" t="s">
        <v>175</v>
      </c>
      <c r="Q43" s="14"/>
      <c r="R43" s="15"/>
      <c r="S43" s="15"/>
      <c r="T43" s="16" t="s">
        <v>28</v>
      </c>
      <c r="U43" s="16" t="s">
        <v>176</v>
      </c>
    </row>
    <row r="44" spans="1:21" ht="15" thickBot="1" x14ac:dyDescent="0.35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9"/>
      <c r="Q44" s="127">
        <v>2025</v>
      </c>
      <c r="R44" s="128" t="s">
        <v>193</v>
      </c>
      <c r="S44" s="128" t="s">
        <v>177</v>
      </c>
      <c r="T44" s="128"/>
      <c r="U44" s="129"/>
    </row>
    <row r="45" spans="1:21" ht="15" thickBot="1" x14ac:dyDescent="0.35">
      <c r="A45" s="20" t="s">
        <v>204</v>
      </c>
      <c r="B45" s="21" t="s">
        <v>1747</v>
      </c>
      <c r="C45" s="22">
        <f t="shared" ref="C45:N45" si="23">C52+C53</f>
        <v>6148546.3600000003</v>
      </c>
      <c r="D45" s="22">
        <f t="shared" si="23"/>
        <v>8811086.8900000006</v>
      </c>
      <c r="E45" s="22" t="e">
        <f t="shared" si="23"/>
        <v>#REF!</v>
      </c>
      <c r="F45" s="22" t="e">
        <f t="shared" si="23"/>
        <v>#REF!</v>
      </c>
      <c r="G45" s="22" t="e">
        <f t="shared" si="23"/>
        <v>#REF!</v>
      </c>
      <c r="H45" s="22" t="e">
        <f t="shared" si="23"/>
        <v>#REF!</v>
      </c>
      <c r="I45" s="22" t="e">
        <f t="shared" si="23"/>
        <v>#REF!</v>
      </c>
      <c r="J45" s="22" t="e">
        <f t="shared" si="23"/>
        <v>#REF!</v>
      </c>
      <c r="K45" s="22" t="e">
        <f t="shared" si="23"/>
        <v>#REF!</v>
      </c>
      <c r="L45" s="22" t="e">
        <f t="shared" si="23"/>
        <v>#REF!</v>
      </c>
      <c r="M45" s="22" t="e">
        <f t="shared" si="23"/>
        <v>#REF!</v>
      </c>
      <c r="N45" s="22" t="e">
        <f t="shared" si="23"/>
        <v>#REF!</v>
      </c>
      <c r="O45" s="23" t="e">
        <f>SUM(C45:N45)</f>
        <v>#REF!</v>
      </c>
      <c r="Q45" s="130" t="s">
        <v>179</v>
      </c>
      <c r="R45" s="130" t="s">
        <v>195</v>
      </c>
      <c r="S45" s="130" t="s">
        <v>181</v>
      </c>
      <c r="T45" s="131" t="s">
        <v>182</v>
      </c>
      <c r="U45" s="131" t="s">
        <v>32</v>
      </c>
    </row>
    <row r="46" spans="1:21" ht="15" thickBot="1" x14ac:dyDescent="0.35">
      <c r="A46" s="20" t="s">
        <v>204</v>
      </c>
      <c r="B46" s="24" t="s">
        <v>1748</v>
      </c>
      <c r="C46" s="25">
        <f>$O46/12</f>
        <v>11666666.666666666</v>
      </c>
      <c r="D46" s="25">
        <f t="shared" ref="D46:N46" si="24">$O46/12</f>
        <v>11666666.666666666</v>
      </c>
      <c r="E46" s="25">
        <f t="shared" si="24"/>
        <v>11666666.666666666</v>
      </c>
      <c r="F46" s="25">
        <f t="shared" si="24"/>
        <v>11666666.666666666</v>
      </c>
      <c r="G46" s="25">
        <f t="shared" si="24"/>
        <v>11666666.666666666</v>
      </c>
      <c r="H46" s="25">
        <f t="shared" si="24"/>
        <v>11666666.666666666</v>
      </c>
      <c r="I46" s="25">
        <f t="shared" si="24"/>
        <v>11666666.666666666</v>
      </c>
      <c r="J46" s="25">
        <f t="shared" si="24"/>
        <v>11666666.666666666</v>
      </c>
      <c r="K46" s="25">
        <f t="shared" si="24"/>
        <v>11666666.666666666</v>
      </c>
      <c r="L46" s="25">
        <f t="shared" si="24"/>
        <v>11666666.666666666</v>
      </c>
      <c r="M46" s="25">
        <f t="shared" si="24"/>
        <v>11666666.666666666</v>
      </c>
      <c r="N46" s="25">
        <f t="shared" si="24"/>
        <v>11666666.666666666</v>
      </c>
      <c r="O46" s="26">
        <f>T46+U46</f>
        <v>140000000</v>
      </c>
      <c r="Q46" s="132">
        <f>O46/12*0.9</f>
        <v>10500000</v>
      </c>
      <c r="R46" s="132">
        <f>T46/12*0.9</f>
        <v>6750000</v>
      </c>
      <c r="S46" s="132">
        <f>ROUNDUP(T46/12,-5)</f>
        <v>7500000</v>
      </c>
      <c r="T46" s="132">
        <v>90000000</v>
      </c>
      <c r="U46" s="132">
        <v>50000000</v>
      </c>
    </row>
    <row r="47" spans="1:21" ht="15" thickBot="1" x14ac:dyDescent="0.35">
      <c r="A47" s="20" t="s">
        <v>204</v>
      </c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>
        <f>T46+T48</f>
        <v>140000000</v>
      </c>
      <c r="Q47" s="133"/>
      <c r="R47" s="134"/>
      <c r="S47" s="134"/>
      <c r="T47" s="135" t="s">
        <v>183</v>
      </c>
      <c r="U47" s="131" t="s">
        <v>184</v>
      </c>
    </row>
    <row r="48" spans="1:21" ht="15" thickBot="1" x14ac:dyDescent="0.35">
      <c r="A48" s="20" t="s">
        <v>204</v>
      </c>
      <c r="B48" s="30" t="s">
        <v>1749</v>
      </c>
      <c r="C48" s="31">
        <f>C45/C46</f>
        <v>0.5270182594285715</v>
      </c>
      <c r="D48" s="32">
        <f t="shared" ref="D48:O48" si="25">D45/D46</f>
        <v>0.75523601914285721</v>
      </c>
      <c r="E48" s="32" t="e">
        <f t="shared" si="25"/>
        <v>#REF!</v>
      </c>
      <c r="F48" s="32" t="e">
        <f t="shared" si="25"/>
        <v>#REF!</v>
      </c>
      <c r="G48" s="32" t="e">
        <f t="shared" si="25"/>
        <v>#REF!</v>
      </c>
      <c r="H48" s="32" t="e">
        <f t="shared" si="25"/>
        <v>#REF!</v>
      </c>
      <c r="I48" s="32" t="e">
        <f t="shared" si="25"/>
        <v>#REF!</v>
      </c>
      <c r="J48" s="32" t="e">
        <f t="shared" si="25"/>
        <v>#REF!</v>
      </c>
      <c r="K48" s="32" t="e">
        <f t="shared" si="25"/>
        <v>#REF!</v>
      </c>
      <c r="L48" s="32" t="e">
        <f t="shared" si="25"/>
        <v>#REF!</v>
      </c>
      <c r="M48" s="32" t="e">
        <f t="shared" si="25"/>
        <v>#REF!</v>
      </c>
      <c r="N48" s="33" t="e">
        <f t="shared" si="25"/>
        <v>#REF!</v>
      </c>
      <c r="O48" s="34" t="e">
        <f t="shared" si="25"/>
        <v>#REF!</v>
      </c>
      <c r="Q48" s="136"/>
      <c r="R48" s="137"/>
      <c r="S48" s="137"/>
      <c r="T48" s="138">
        <v>50000000</v>
      </c>
      <c r="U48" s="139">
        <f>T48/12</f>
        <v>4166666.6666666665</v>
      </c>
    </row>
    <row r="49" spans="1:21" x14ac:dyDescent="0.3">
      <c r="A49" s="20" t="s">
        <v>204</v>
      </c>
      <c r="B49" s="35" t="s">
        <v>1750</v>
      </c>
      <c r="C49" s="36">
        <f>IF(C45=Z49,0,IF(C50&lt;180000,IF(C52&lt; 1500000, 100000,180000),IF(C52&gt;$R46,360000,C50)))</f>
        <v>194423.77203978473</v>
      </c>
      <c r="D49" s="36">
        <f t="shared" ref="D49:N49" si="26">IF(D45=AA49,0,IF(D50&lt;180000,IF(D52&lt; 1500000, 100000,180000),IF(D52&gt;$R46,360000,D50)))</f>
        <v>360000</v>
      </c>
      <c r="E49" s="36" t="e">
        <f t="shared" si="26"/>
        <v>#REF!</v>
      </c>
      <c r="F49" s="36" t="e">
        <f t="shared" si="26"/>
        <v>#REF!</v>
      </c>
      <c r="G49" s="36" t="e">
        <f t="shared" si="26"/>
        <v>#REF!</v>
      </c>
      <c r="H49" s="36" t="e">
        <f t="shared" si="26"/>
        <v>#REF!</v>
      </c>
      <c r="I49" s="36" t="e">
        <f t="shared" si="26"/>
        <v>#REF!</v>
      </c>
      <c r="J49" s="36" t="e">
        <f t="shared" si="26"/>
        <v>#REF!</v>
      </c>
      <c r="K49" s="36" t="e">
        <f t="shared" si="26"/>
        <v>#REF!</v>
      </c>
      <c r="L49" s="36" t="e">
        <f t="shared" si="26"/>
        <v>#REF!</v>
      </c>
      <c r="M49" s="36" t="e">
        <f t="shared" si="26"/>
        <v>#REF!</v>
      </c>
      <c r="N49" s="36" t="e">
        <f t="shared" si="26"/>
        <v>#REF!</v>
      </c>
      <c r="O49" s="37" t="e">
        <f>SUM(C49:N49)</f>
        <v>#REF!</v>
      </c>
      <c r="Q49" s="38"/>
      <c r="U49" s="39"/>
    </row>
    <row r="50" spans="1:21" x14ac:dyDescent="0.3">
      <c r="A50" s="20" t="s">
        <v>204</v>
      </c>
      <c r="B50" s="40" t="s">
        <v>1751</v>
      </c>
      <c r="C50" s="41">
        <f t="shared" ref="C50:H50" si="27">IF(C45*0.06*C48&gt;300000,300000,IF(C52&lt;1500000,100000,C45*0.06*C48))</f>
        <v>194423.77203978473</v>
      </c>
      <c r="D50" s="41">
        <f t="shared" si="27"/>
        <v>300000</v>
      </c>
      <c r="E50" s="41" t="e">
        <f t="shared" si="27"/>
        <v>#REF!</v>
      </c>
      <c r="F50" s="41" t="e">
        <f t="shared" si="27"/>
        <v>#REF!</v>
      </c>
      <c r="G50" s="41" t="e">
        <f t="shared" si="27"/>
        <v>#REF!</v>
      </c>
      <c r="H50" s="41" t="e">
        <f t="shared" si="27"/>
        <v>#REF!</v>
      </c>
      <c r="I50" s="41" t="e">
        <f>IF(I45*0.06*I48&gt;300000,300000,IF(I52&lt;1500000,100000,I45*0.06*I48))</f>
        <v>#REF!</v>
      </c>
      <c r="J50" s="41" t="e">
        <f t="shared" ref="J50:N50" si="28">IF(J45*0.06*J48&gt;300000,300000,IF(J52&lt;1500000,100000,J45*0.06*J48))</f>
        <v>#REF!</v>
      </c>
      <c r="K50" s="41" t="e">
        <f t="shared" si="28"/>
        <v>#REF!</v>
      </c>
      <c r="L50" s="41" t="e">
        <f t="shared" si="28"/>
        <v>#REF!</v>
      </c>
      <c r="M50" s="41" t="e">
        <f t="shared" si="28"/>
        <v>#REF!</v>
      </c>
      <c r="N50" s="41" t="e">
        <f t="shared" si="28"/>
        <v>#REF!</v>
      </c>
      <c r="O50" s="42"/>
      <c r="Q50" s="43" t="s">
        <v>196</v>
      </c>
      <c r="R50" s="44" t="s">
        <v>197</v>
      </c>
      <c r="U50" s="39"/>
    </row>
    <row r="51" spans="1:21" x14ac:dyDescent="0.3">
      <c r="A51" s="20" t="s">
        <v>204</v>
      </c>
      <c r="B51" s="35" t="s">
        <v>1752</v>
      </c>
      <c r="C51" s="36">
        <f>IF(C52&lt;$S46,0,IF(C45&lt;$Q46,0,IF(C45&gt;C46,120000,(C45-$Q46)/(C46-$Q46)*120000)))</f>
        <v>0</v>
      </c>
      <c r="D51" s="36">
        <f t="shared" ref="D51:N51" si="29">IF(D52&lt;$S46,0,IF(D45&lt;$Q46,0,IF(D45&gt;D46,120000,(D45-$Q46)/(D46-$Q46)*120000)))</f>
        <v>0</v>
      </c>
      <c r="E51" s="36" t="e">
        <f t="shared" si="29"/>
        <v>#REF!</v>
      </c>
      <c r="F51" s="36" t="e">
        <f t="shared" si="29"/>
        <v>#REF!</v>
      </c>
      <c r="G51" s="36" t="e">
        <f t="shared" si="29"/>
        <v>#REF!</v>
      </c>
      <c r="H51" s="36" t="e">
        <f t="shared" si="29"/>
        <v>#REF!</v>
      </c>
      <c r="I51" s="36" t="e">
        <f t="shared" si="29"/>
        <v>#REF!</v>
      </c>
      <c r="J51" s="36" t="e">
        <f t="shared" si="29"/>
        <v>#REF!</v>
      </c>
      <c r="K51" s="36" t="e">
        <f t="shared" si="29"/>
        <v>#REF!</v>
      </c>
      <c r="L51" s="36" t="e">
        <f t="shared" si="29"/>
        <v>#REF!</v>
      </c>
      <c r="M51" s="36" t="e">
        <f t="shared" si="29"/>
        <v>#REF!</v>
      </c>
      <c r="N51" s="36" t="e">
        <f t="shared" si="29"/>
        <v>#REF!</v>
      </c>
      <c r="O51" s="37" t="e">
        <f>SUM(C51:N51)</f>
        <v>#REF!</v>
      </c>
      <c r="Q51" s="43" t="s">
        <v>198</v>
      </c>
      <c r="R51" s="44" t="s">
        <v>199</v>
      </c>
      <c r="U51" s="39"/>
    </row>
    <row r="52" spans="1:21" x14ac:dyDescent="0.3">
      <c r="A52" s="20" t="s">
        <v>204</v>
      </c>
      <c r="B52" s="45" t="s">
        <v>1753</v>
      </c>
      <c r="C52" s="46">
        <f>GETPIVOTDATA("SzumElad",'KTGC-hez'!$C$4,"Kelt_hó",1,"Termékfajta","Alap","ÜK","Molnár Ferenc")</f>
        <v>6002720</v>
      </c>
      <c r="D52" s="46">
        <f>GETPIVOTDATA("SzumElad",'KTGC-hez'!$C$4,"Kelt_hó",2,"Termékfajta","Alap","ÜK","Molnár Ferenc")</f>
        <v>6828932</v>
      </c>
      <c r="E52" s="46" t="e">
        <f>GETPIVOTDATA("SzumElad",'KTGC-hez'!$C$4,"Kelt_hó",3,"Termékfajta","Alap","ÜK","Molnár Ferenc")</f>
        <v>#REF!</v>
      </c>
      <c r="F52" s="46" t="e">
        <f>GETPIVOTDATA("SzumElad",'KTGC-hez'!$C$4,"Kelt_hó",4,"Termékfajta","Alap","ÜK","Molnár Ferenc")</f>
        <v>#REF!</v>
      </c>
      <c r="G52" s="46" t="e">
        <f>GETPIVOTDATA("SzumElad",'KTGC-hez'!$C$4,"Kelt_hó",5,"Termékfajta","Alap","ÜK","Molnár Ferenc")</f>
        <v>#REF!</v>
      </c>
      <c r="H52" s="46" t="e">
        <f>GETPIVOTDATA("SzumElad",'KTGC-hez'!$C$4,"Kelt_hó",6,"Termékfajta","Alap","ÜK","Molnár Ferenc")</f>
        <v>#REF!</v>
      </c>
      <c r="I52" s="46" t="e">
        <f>GETPIVOTDATA("SzumElad",'KTGC-hez'!$C$4,"Kelt_hó",7,"Termékfajta","Alap","ÜK","Molnár Ferenc")</f>
        <v>#REF!</v>
      </c>
      <c r="J52" s="46" t="e">
        <f>GETPIVOTDATA("SzumElad",'KTGC-hez'!$C$4,"Kelt_hó",8,"Termékfajta","Alap","ÜK","Molnár Ferenc")</f>
        <v>#REF!</v>
      </c>
      <c r="K52" s="46" t="e">
        <f>GETPIVOTDATA("SzumElad",'KTGC-hez'!$C$4,"Kelt_hó",9,"Termékfajta","Alap","ÜK","Molnár Ferenc")</f>
        <v>#REF!</v>
      </c>
      <c r="L52" s="46" t="e">
        <f>GETPIVOTDATA("SzumElad",'KTGC-hez'!$C$4,"Kelt_hó",10,"Termékfajta","Alap","ÜK","Molnár Ferenc")</f>
        <v>#REF!</v>
      </c>
      <c r="M52" s="46" t="e">
        <f>GETPIVOTDATA("SzumElad",'KTGC-hez'!$C$4,"Kelt_hó",11,"Termékfajta","Alap","ÜK","Molnár Ferenc")</f>
        <v>#REF!</v>
      </c>
      <c r="N52" s="46" t="e">
        <f>GETPIVOTDATA("SzumElad",'KTGC-hez'!$C$4,"Kelt_hó",12,"Termékfajta","Alap","ÜK","Molnár Ferenc")</f>
        <v>#REF!</v>
      </c>
      <c r="O52" s="47" t="e">
        <f>SUM(C52:N52)</f>
        <v>#REF!</v>
      </c>
      <c r="Q52" s="43"/>
      <c r="R52" s="44" t="s">
        <v>200</v>
      </c>
      <c r="U52" s="39"/>
    </row>
    <row r="53" spans="1:21" ht="15" thickBot="1" x14ac:dyDescent="0.35">
      <c r="A53" s="20" t="s">
        <v>204</v>
      </c>
      <c r="B53" s="48" t="s">
        <v>299</v>
      </c>
      <c r="C53" s="49">
        <f>GETPIVOTDATA("SzumElad",'KTGC-hez'!$C$4,"Kelt_hó",1,"Termékfajta","Beruházás","ÜK","Molnár Ferenc")</f>
        <v>145826.35999999999</v>
      </c>
      <c r="D53" s="49">
        <f>GETPIVOTDATA("SzumElad",'KTGC-hez'!$C$4,"Kelt_hó",2,"Termékfajta","Beruházás","ÜK","Molnár Ferenc")</f>
        <v>1982154.89</v>
      </c>
      <c r="E53" s="49" t="e">
        <f>GETPIVOTDATA("SzumElad",'KTGC-hez'!$C$4,"Kelt_hó",3,"Termékfajta","Beruházás","ÜK","Molnár Ferenc")</f>
        <v>#REF!</v>
      </c>
      <c r="F53" s="49" t="e">
        <f>GETPIVOTDATA("SzumElad",'KTGC-hez'!$C$4,"Kelt_hó",4,"Termékfajta","Beruházás","ÜK","Molnár Ferenc")</f>
        <v>#REF!</v>
      </c>
      <c r="G53" s="49" t="e">
        <f>GETPIVOTDATA("SzumElad",'KTGC-hez'!$C$4,"Kelt_hó",5,"Termékfajta","Beruházás","ÜK","Molnár Ferenc")</f>
        <v>#REF!</v>
      </c>
      <c r="H53" s="49" t="e">
        <f>GETPIVOTDATA("SzumElad",'KTGC-hez'!$C$4,"Kelt_hó",6,"Termékfajta","Beruházás","ÜK","Molnár Ferenc")</f>
        <v>#REF!</v>
      </c>
      <c r="I53" s="49" t="e">
        <f>GETPIVOTDATA("SzumElad",'KTGC-hez'!$C$4,"Kelt_hó",7,"Termékfajta","Beruházás","ÜK","Molnár Ferenc")</f>
        <v>#REF!</v>
      </c>
      <c r="J53" s="49" t="e">
        <f>GETPIVOTDATA("SzumElad",'KTGC-hez'!$C$4,"Kelt_hó",8,"Termékfajta","Beruházás","ÜK","Molnár Ferenc")</f>
        <v>#REF!</v>
      </c>
      <c r="K53" s="49" t="e">
        <f>GETPIVOTDATA("SzumElad",'KTGC-hez'!$C$4,"Kelt_hó",9,"Termékfajta","Beruházás","ÜK","Molnár Ferenc")</f>
        <v>#REF!</v>
      </c>
      <c r="L53" s="49" t="e">
        <f>GETPIVOTDATA("SzumElad",'KTGC-hez'!$C$4,"Kelt_hó",10,"Termékfajta","Beruházás","ÜK","Molnár Ferenc")</f>
        <v>#REF!</v>
      </c>
      <c r="M53" s="49" t="e">
        <f>GETPIVOTDATA("SzumElad",'KTGC-hez'!$C$4,"Kelt_hó",11,"Termékfajta","Beruházás","ÜK","Molnár Ferenc")</f>
        <v>#REF!</v>
      </c>
      <c r="N53" s="49" t="e">
        <f>GETPIVOTDATA("SzumElad",'KTGC-hez'!$C$4,"Kelt_hó",12,"Termékfajta","Beruházás","ÜK","Molnár Ferenc")</f>
        <v>#REF!</v>
      </c>
      <c r="O53" s="50" t="e">
        <f>SUM(C53:N53)</f>
        <v>#REF!</v>
      </c>
      <c r="Q53" s="51"/>
      <c r="R53" s="44" t="s">
        <v>201</v>
      </c>
      <c r="U53" s="39"/>
    </row>
    <row r="54" spans="1:21" ht="15" thickBot="1" x14ac:dyDescent="0.35">
      <c r="A54" s="20" t="s">
        <v>204</v>
      </c>
      <c r="B54" s="48" t="s">
        <v>187</v>
      </c>
      <c r="C54" s="49"/>
      <c r="D54" s="49"/>
      <c r="E54" s="52" t="e">
        <f>C53+D53+E53</f>
        <v>#REF!</v>
      </c>
      <c r="F54" s="49"/>
      <c r="G54" s="49"/>
      <c r="H54" s="52" t="e">
        <f t="shared" ref="H54" si="30">F53+G53+H53</f>
        <v>#REF!</v>
      </c>
      <c r="I54" s="49"/>
      <c r="J54" s="49"/>
      <c r="K54" s="52" t="e">
        <f t="shared" ref="K54" si="31">I53+J53+K53</f>
        <v>#REF!</v>
      </c>
      <c r="L54" s="49"/>
      <c r="M54" s="49"/>
      <c r="N54" s="52" t="e">
        <f t="shared" ref="N54" si="32">L53+M53+N53</f>
        <v>#REF!</v>
      </c>
      <c r="O54" s="53"/>
      <c r="Q54" s="43" t="s">
        <v>185</v>
      </c>
      <c r="R54" s="44" t="s">
        <v>202</v>
      </c>
      <c r="U54" s="39"/>
    </row>
    <row r="55" spans="1:21" ht="15" thickBot="1" x14ac:dyDescent="0.35">
      <c r="A55" s="20" t="s">
        <v>204</v>
      </c>
      <c r="B55" s="48" t="s">
        <v>188</v>
      </c>
      <c r="C55" s="49"/>
      <c r="D55" s="49"/>
      <c r="E55" s="52">
        <f>$U48*3</f>
        <v>12500000</v>
      </c>
      <c r="F55" s="49"/>
      <c r="G55" s="49"/>
      <c r="H55" s="52">
        <f>$U48*3</f>
        <v>12500000</v>
      </c>
      <c r="I55" s="49"/>
      <c r="J55" s="49"/>
      <c r="K55" s="52">
        <f>$U48*3</f>
        <v>12500000</v>
      </c>
      <c r="L55" s="49"/>
      <c r="M55" s="49"/>
      <c r="N55" s="52">
        <f>$U48*3</f>
        <v>12500000</v>
      </c>
      <c r="O55" s="53"/>
      <c r="Q55" s="51"/>
      <c r="R55" s="44" t="s">
        <v>203</v>
      </c>
      <c r="U55" s="39"/>
    </row>
    <row r="56" spans="1:21" ht="15" thickBot="1" x14ac:dyDescent="0.35">
      <c r="A56" s="20" t="s">
        <v>204</v>
      </c>
      <c r="B56" s="48" t="s">
        <v>189</v>
      </c>
      <c r="C56" s="49"/>
      <c r="D56" s="49"/>
      <c r="E56" s="49" t="e">
        <f>IF(E54&gt;E55,180000,IF(E54&gt;E55*0.9,100000,IF(E54&gt;E55*0.75,60000,0)))</f>
        <v>#REF!</v>
      </c>
      <c r="F56" s="49"/>
      <c r="G56" s="49"/>
      <c r="H56" s="49" t="e">
        <f>IF(H54&gt;H55,180000,IF(H54&gt;H55*0.9,100000,IF(H54&gt;H55*0.75,60000,0)))</f>
        <v>#REF!</v>
      </c>
      <c r="I56" s="49"/>
      <c r="J56" s="49"/>
      <c r="K56" s="49" t="e">
        <f>IF(K54&gt;K55,180000,IF(K54&gt;K55*0.9,100000,IF(K54&gt;K55*0.75,60000,0)))</f>
        <v>#REF!</v>
      </c>
      <c r="L56" s="49"/>
      <c r="M56" s="49"/>
      <c r="N56" s="49" t="e">
        <f>IF(N54&gt;N55,180000,IF(N54&gt;N55*0.9,100000,IF(N54&gt;N55*0.75,60000,0)))</f>
        <v>#REF!</v>
      </c>
      <c r="O56" s="53"/>
      <c r="Q56" s="43" t="s">
        <v>190</v>
      </c>
      <c r="R56" s="44" t="s">
        <v>191</v>
      </c>
      <c r="U56" s="39"/>
    </row>
    <row r="57" spans="1:21" ht="15.6" thickTop="1" thickBot="1" x14ac:dyDescent="0.35">
      <c r="A57" s="20" t="s">
        <v>204</v>
      </c>
      <c r="B57" s="54" t="s">
        <v>1754</v>
      </c>
      <c r="C57" s="55">
        <f>C49+C51+C56</f>
        <v>194423.77203978473</v>
      </c>
      <c r="D57" s="55">
        <f t="shared" ref="D57:N57" si="33">D49+D51+D56</f>
        <v>360000</v>
      </c>
      <c r="E57" s="55" t="e">
        <f t="shared" si="33"/>
        <v>#REF!</v>
      </c>
      <c r="F57" s="55" t="e">
        <f t="shared" si="33"/>
        <v>#REF!</v>
      </c>
      <c r="G57" s="55" t="e">
        <f t="shared" si="33"/>
        <v>#REF!</v>
      </c>
      <c r="H57" s="55" t="e">
        <f t="shared" si="33"/>
        <v>#REF!</v>
      </c>
      <c r="I57" s="55" t="e">
        <f t="shared" si="33"/>
        <v>#REF!</v>
      </c>
      <c r="J57" s="55" t="e">
        <f t="shared" si="33"/>
        <v>#REF!</v>
      </c>
      <c r="K57" s="55" t="e">
        <f t="shared" si="33"/>
        <v>#REF!</v>
      </c>
      <c r="L57" s="55" t="e">
        <f t="shared" si="33"/>
        <v>#REF!</v>
      </c>
      <c r="M57" s="55" t="e">
        <f t="shared" si="33"/>
        <v>#REF!</v>
      </c>
      <c r="N57" s="55" t="e">
        <f t="shared" si="33"/>
        <v>#REF!</v>
      </c>
      <c r="O57" s="55" t="e">
        <f>SUM(C57:N57)</f>
        <v>#REF!</v>
      </c>
      <c r="Q57" s="38"/>
      <c r="R57" s="44" t="s">
        <v>192</v>
      </c>
      <c r="U57" s="39"/>
    </row>
    <row r="58" spans="1:21" ht="15.6" thickTop="1" thickBot="1" x14ac:dyDescent="0.35">
      <c r="A58" s="20" t="s">
        <v>204</v>
      </c>
      <c r="B58" s="54" t="s">
        <v>1755</v>
      </c>
      <c r="C58" s="55">
        <v>83629</v>
      </c>
      <c r="D58" s="55">
        <v>280230</v>
      </c>
      <c r="E58" s="55"/>
      <c r="F58" s="55"/>
      <c r="G58" s="55"/>
      <c r="H58" s="55"/>
      <c r="I58" s="67"/>
      <c r="J58" s="55"/>
      <c r="K58" s="55"/>
      <c r="L58" s="55"/>
      <c r="M58" s="55"/>
      <c r="N58" s="55"/>
      <c r="O58" s="56">
        <f>SUM(C58:N58)</f>
        <v>363859</v>
      </c>
      <c r="P58" s="57"/>
      <c r="Q58" s="38"/>
      <c r="U58" s="58"/>
    </row>
    <row r="59" spans="1:21" ht="15.6" thickTop="1" thickBot="1" x14ac:dyDescent="0.35">
      <c r="A59" s="17"/>
      <c r="B59" s="18" t="s">
        <v>175</v>
      </c>
      <c r="C59" s="18">
        <f>SUM(C57:C58)</f>
        <v>278052.7720397847</v>
      </c>
      <c r="D59" s="18">
        <f t="shared" ref="D59:O59" si="34">SUM(D57:D58)</f>
        <v>640230</v>
      </c>
      <c r="E59" s="18" t="e">
        <f t="shared" si="34"/>
        <v>#REF!</v>
      </c>
      <c r="F59" s="18" t="e">
        <f t="shared" si="34"/>
        <v>#REF!</v>
      </c>
      <c r="G59" s="18" t="e">
        <f t="shared" si="34"/>
        <v>#REF!</v>
      </c>
      <c r="H59" s="18" t="e">
        <f t="shared" si="34"/>
        <v>#REF!</v>
      </c>
      <c r="I59" s="18" t="e">
        <f t="shared" si="34"/>
        <v>#REF!</v>
      </c>
      <c r="J59" s="18" t="e">
        <f t="shared" si="34"/>
        <v>#REF!</v>
      </c>
      <c r="K59" s="18" t="e">
        <f t="shared" si="34"/>
        <v>#REF!</v>
      </c>
      <c r="L59" s="18" t="e">
        <f t="shared" si="34"/>
        <v>#REF!</v>
      </c>
      <c r="M59" s="18" t="e">
        <f t="shared" si="34"/>
        <v>#REF!</v>
      </c>
      <c r="N59" s="18" t="e">
        <f t="shared" si="34"/>
        <v>#REF!</v>
      </c>
      <c r="O59" s="59" t="e">
        <f t="shared" si="34"/>
        <v>#REF!</v>
      </c>
      <c r="P59" s="57"/>
      <c r="Q59" s="38"/>
      <c r="U59" s="58"/>
    </row>
    <row r="60" spans="1:21" ht="15" thickBot="1" x14ac:dyDescent="0.35">
      <c r="A60" s="60"/>
      <c r="B60" s="61" t="s">
        <v>298</v>
      </c>
      <c r="C60" s="61">
        <v>546665</v>
      </c>
      <c r="D60" s="61">
        <v>2040</v>
      </c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59">
        <f>O58+C60+D60+E60</f>
        <v>912564</v>
      </c>
      <c r="P60" s="63"/>
      <c r="Q60" s="64"/>
      <c r="R60" s="63"/>
      <c r="S60" s="63"/>
      <c r="T60" s="63"/>
      <c r="U60" s="65"/>
    </row>
    <row r="61" spans="1:21" x14ac:dyDescent="0.3">
      <c r="C61" s="66">
        <f>C60+C59</f>
        <v>824717.7720397847</v>
      </c>
      <c r="D61" s="66">
        <f>D60+D59</f>
        <v>642270</v>
      </c>
      <c r="E61" s="66" t="e">
        <f>E60+E59</f>
        <v>#REF!</v>
      </c>
      <c r="F61" s="66" t="e">
        <f>F60+F59</f>
        <v>#REF!</v>
      </c>
      <c r="G61" s="66" t="e">
        <f>G60+G59</f>
        <v>#REF!</v>
      </c>
      <c r="H61" s="66" t="e">
        <f t="shared" ref="H61:N61" si="35">H60+H59</f>
        <v>#REF!</v>
      </c>
      <c r="I61" s="66" t="e">
        <f t="shared" si="35"/>
        <v>#REF!</v>
      </c>
      <c r="J61" s="66" t="e">
        <f t="shared" si="35"/>
        <v>#REF!</v>
      </c>
      <c r="K61" s="66" t="e">
        <f t="shared" si="35"/>
        <v>#REF!</v>
      </c>
      <c r="L61" s="66" t="e">
        <f t="shared" si="35"/>
        <v>#REF!</v>
      </c>
      <c r="M61" s="66" t="e">
        <f t="shared" si="35"/>
        <v>#REF!</v>
      </c>
      <c r="N61" s="66" t="e">
        <f t="shared" si="35"/>
        <v>#REF!</v>
      </c>
    </row>
    <row r="62" spans="1:21" ht="15" thickBot="1" x14ac:dyDescent="0.35"/>
    <row r="63" spans="1:21" ht="15" thickBot="1" x14ac:dyDescent="0.35">
      <c r="A63" s="10" t="s">
        <v>162</v>
      </c>
      <c r="B63" s="11" t="s">
        <v>21</v>
      </c>
      <c r="C63" s="12" t="s">
        <v>163</v>
      </c>
      <c r="D63" s="12" t="s">
        <v>164</v>
      </c>
      <c r="E63" s="12" t="s">
        <v>165</v>
      </c>
      <c r="F63" s="12" t="s">
        <v>166</v>
      </c>
      <c r="G63" s="12" t="s">
        <v>167</v>
      </c>
      <c r="H63" s="12" t="s">
        <v>168</v>
      </c>
      <c r="I63" s="12" t="s">
        <v>169</v>
      </c>
      <c r="J63" s="12" t="s">
        <v>170</v>
      </c>
      <c r="K63" s="12" t="s">
        <v>171</v>
      </c>
      <c r="L63" s="12" t="s">
        <v>172</v>
      </c>
      <c r="M63" s="12" t="s">
        <v>173</v>
      </c>
      <c r="N63" s="12" t="s">
        <v>174</v>
      </c>
      <c r="O63" s="13" t="s">
        <v>175</v>
      </c>
      <c r="Q63" s="14"/>
      <c r="R63" s="15"/>
      <c r="S63" s="15"/>
      <c r="T63" s="16" t="s">
        <v>28</v>
      </c>
      <c r="U63" s="16" t="s">
        <v>176</v>
      </c>
    </row>
    <row r="64" spans="1:21" ht="15" thickBot="1" x14ac:dyDescent="0.35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9"/>
      <c r="Q64" s="127">
        <v>2025</v>
      </c>
      <c r="R64" s="128" t="s">
        <v>193</v>
      </c>
      <c r="S64" s="128" t="s">
        <v>177</v>
      </c>
      <c r="T64" s="128"/>
      <c r="U64" s="129"/>
    </row>
    <row r="65" spans="1:21" ht="15" thickBot="1" x14ac:dyDescent="0.35">
      <c r="A65" s="20" t="s">
        <v>205</v>
      </c>
      <c r="B65" s="21" t="s">
        <v>1747</v>
      </c>
      <c r="C65" s="22">
        <f t="shared" ref="C65:N65" si="36">C72+C73</f>
        <v>4216604</v>
      </c>
      <c r="D65" s="22">
        <f t="shared" si="36"/>
        <v>3512887</v>
      </c>
      <c r="E65" s="22" t="e">
        <f t="shared" si="36"/>
        <v>#REF!</v>
      </c>
      <c r="F65" s="22" t="e">
        <f t="shared" si="36"/>
        <v>#REF!</v>
      </c>
      <c r="G65" s="22" t="e">
        <f t="shared" si="36"/>
        <v>#REF!</v>
      </c>
      <c r="H65" s="22" t="e">
        <f t="shared" si="36"/>
        <v>#REF!</v>
      </c>
      <c r="I65" s="22" t="e">
        <f t="shared" si="36"/>
        <v>#REF!</v>
      </c>
      <c r="J65" s="22" t="e">
        <f t="shared" si="36"/>
        <v>#REF!</v>
      </c>
      <c r="K65" s="22" t="e">
        <f t="shared" si="36"/>
        <v>#REF!</v>
      </c>
      <c r="L65" s="22" t="e">
        <f t="shared" si="36"/>
        <v>#REF!</v>
      </c>
      <c r="M65" s="22" t="e">
        <f t="shared" si="36"/>
        <v>#REF!</v>
      </c>
      <c r="N65" s="22" t="e">
        <f t="shared" si="36"/>
        <v>#REF!</v>
      </c>
      <c r="O65" s="23" t="e">
        <f>SUM(C65:N65)</f>
        <v>#REF!</v>
      </c>
      <c r="Q65" s="130" t="s">
        <v>179</v>
      </c>
      <c r="R65" s="130" t="s">
        <v>195</v>
      </c>
      <c r="S65" s="130" t="s">
        <v>181</v>
      </c>
      <c r="T65" s="131" t="s">
        <v>182</v>
      </c>
      <c r="U65" s="131" t="s">
        <v>32</v>
      </c>
    </row>
    <row r="66" spans="1:21" ht="15" thickBot="1" x14ac:dyDescent="0.35">
      <c r="A66" s="20" t="s">
        <v>205</v>
      </c>
      <c r="B66" s="24" t="s">
        <v>1748</v>
      </c>
      <c r="C66" s="25">
        <f>$O66/12</f>
        <v>8083333.333333333</v>
      </c>
      <c r="D66" s="25">
        <f t="shared" ref="D66:N66" si="37">$O66/12</f>
        <v>8083333.333333333</v>
      </c>
      <c r="E66" s="25">
        <f t="shared" si="37"/>
        <v>8083333.333333333</v>
      </c>
      <c r="F66" s="25">
        <f t="shared" si="37"/>
        <v>8083333.333333333</v>
      </c>
      <c r="G66" s="25">
        <f t="shared" si="37"/>
        <v>8083333.333333333</v>
      </c>
      <c r="H66" s="25">
        <f t="shared" si="37"/>
        <v>8083333.333333333</v>
      </c>
      <c r="I66" s="25">
        <f t="shared" si="37"/>
        <v>8083333.333333333</v>
      </c>
      <c r="J66" s="25">
        <f t="shared" si="37"/>
        <v>8083333.333333333</v>
      </c>
      <c r="K66" s="25">
        <f t="shared" si="37"/>
        <v>8083333.333333333</v>
      </c>
      <c r="L66" s="25">
        <f t="shared" si="37"/>
        <v>8083333.333333333</v>
      </c>
      <c r="M66" s="25">
        <f t="shared" si="37"/>
        <v>8083333.333333333</v>
      </c>
      <c r="N66" s="25">
        <f t="shared" si="37"/>
        <v>8083333.333333333</v>
      </c>
      <c r="O66" s="26">
        <f>T66+U66</f>
        <v>97000000</v>
      </c>
      <c r="Q66" s="132">
        <f>O66/12*0.9</f>
        <v>7275000</v>
      </c>
      <c r="R66" s="132">
        <f>T66/12*0.9</f>
        <v>4650000</v>
      </c>
      <c r="S66" s="132">
        <f>ROUNDUP(T66/12,-5)</f>
        <v>5200000</v>
      </c>
      <c r="T66" s="132">
        <v>62000000</v>
      </c>
      <c r="U66" s="132">
        <v>35000000</v>
      </c>
    </row>
    <row r="67" spans="1:21" ht="15" thickBot="1" x14ac:dyDescent="0.35">
      <c r="A67" s="20" t="s">
        <v>205</v>
      </c>
      <c r="B67" s="27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9">
        <f>T66+T68</f>
        <v>97000000</v>
      </c>
      <c r="Q67" s="133"/>
      <c r="R67" s="134"/>
      <c r="S67" s="134"/>
      <c r="T67" s="135" t="s">
        <v>183</v>
      </c>
      <c r="U67" s="131" t="s">
        <v>184</v>
      </c>
    </row>
    <row r="68" spans="1:21" ht="15" thickBot="1" x14ac:dyDescent="0.35">
      <c r="A68" s="20" t="s">
        <v>205</v>
      </c>
      <c r="B68" s="30" t="s">
        <v>1749</v>
      </c>
      <c r="C68" s="31">
        <f>C65/C66</f>
        <v>0.52164173195876296</v>
      </c>
      <c r="D68" s="32">
        <f t="shared" ref="D68:O68" si="38">D65/D66</f>
        <v>0.43458395876288664</v>
      </c>
      <c r="E68" s="32" t="e">
        <f t="shared" si="38"/>
        <v>#REF!</v>
      </c>
      <c r="F68" s="32" t="e">
        <f t="shared" si="38"/>
        <v>#REF!</v>
      </c>
      <c r="G68" s="32" t="e">
        <f t="shared" si="38"/>
        <v>#REF!</v>
      </c>
      <c r="H68" s="32" t="e">
        <f t="shared" si="38"/>
        <v>#REF!</v>
      </c>
      <c r="I68" s="32" t="e">
        <f t="shared" si="38"/>
        <v>#REF!</v>
      </c>
      <c r="J68" s="32" t="e">
        <f t="shared" si="38"/>
        <v>#REF!</v>
      </c>
      <c r="K68" s="32" t="e">
        <f t="shared" si="38"/>
        <v>#REF!</v>
      </c>
      <c r="L68" s="32" t="e">
        <f t="shared" si="38"/>
        <v>#REF!</v>
      </c>
      <c r="M68" s="32" t="e">
        <f t="shared" si="38"/>
        <v>#REF!</v>
      </c>
      <c r="N68" s="33" t="e">
        <f t="shared" si="38"/>
        <v>#REF!</v>
      </c>
      <c r="O68" s="34" t="e">
        <f t="shared" si="38"/>
        <v>#REF!</v>
      </c>
      <c r="Q68" s="136"/>
      <c r="R68" s="137"/>
      <c r="S68" s="137"/>
      <c r="T68" s="132">
        <v>35000000</v>
      </c>
      <c r="U68" s="139">
        <f>T68/12</f>
        <v>2916666.6666666665</v>
      </c>
    </row>
    <row r="69" spans="1:21" x14ac:dyDescent="0.3">
      <c r="A69" s="20" t="s">
        <v>205</v>
      </c>
      <c r="B69" s="35" t="s">
        <v>1750</v>
      </c>
      <c r="C69" s="36">
        <f>IF(C65=Z69,0,IF(C70&lt;180000,IF(C72&lt; 1500000, 100000,180000),IF(C72&gt;$R66,360000,C70)))</f>
        <v>180000</v>
      </c>
      <c r="D69" s="36">
        <f t="shared" ref="D69:N69" si="39">IF(D65=AA69,0,IF(D70&lt;180000,IF(D72&lt; 1500000, 100000,180000),IF(D72&gt;$R66,360000,D70)))</f>
        <v>180000</v>
      </c>
      <c r="E69" s="36" t="e">
        <f t="shared" si="39"/>
        <v>#REF!</v>
      </c>
      <c r="F69" s="36" t="e">
        <f t="shared" si="39"/>
        <v>#REF!</v>
      </c>
      <c r="G69" s="36" t="e">
        <f t="shared" si="39"/>
        <v>#REF!</v>
      </c>
      <c r="H69" s="36" t="e">
        <f t="shared" si="39"/>
        <v>#REF!</v>
      </c>
      <c r="I69" s="36" t="e">
        <f t="shared" si="39"/>
        <v>#REF!</v>
      </c>
      <c r="J69" s="36" t="e">
        <f t="shared" si="39"/>
        <v>#REF!</v>
      </c>
      <c r="K69" s="36" t="e">
        <f t="shared" si="39"/>
        <v>#REF!</v>
      </c>
      <c r="L69" s="36" t="e">
        <f t="shared" si="39"/>
        <v>#REF!</v>
      </c>
      <c r="M69" s="36" t="e">
        <f t="shared" si="39"/>
        <v>#REF!</v>
      </c>
      <c r="N69" s="36" t="e">
        <f t="shared" si="39"/>
        <v>#REF!</v>
      </c>
      <c r="O69" s="37" t="e">
        <f>SUM(C69:N69)</f>
        <v>#REF!</v>
      </c>
      <c r="Q69" s="38"/>
      <c r="U69" s="39"/>
    </row>
    <row r="70" spans="1:21" x14ac:dyDescent="0.3">
      <c r="A70" s="20" t="s">
        <v>205</v>
      </c>
      <c r="B70" s="40" t="s">
        <v>1751</v>
      </c>
      <c r="C70" s="41">
        <f t="shared" ref="C70:H70" si="40">IF(C65*0.06*C68&gt;300000,300000,IF(C72&lt;1500000,100000,C65*0.06*C68))</f>
        <v>131973.39681265486</v>
      </c>
      <c r="D70" s="41">
        <f t="shared" si="40"/>
        <v>91598.660348800826</v>
      </c>
      <c r="E70" s="41" t="e">
        <f t="shared" si="40"/>
        <v>#REF!</v>
      </c>
      <c r="F70" s="41" t="e">
        <f t="shared" si="40"/>
        <v>#REF!</v>
      </c>
      <c r="G70" s="41" t="e">
        <f t="shared" si="40"/>
        <v>#REF!</v>
      </c>
      <c r="H70" s="41" t="e">
        <f t="shared" si="40"/>
        <v>#REF!</v>
      </c>
      <c r="I70" s="41" t="e">
        <f>IF(I65*0.06*I68&gt;300000,300000,IF(I72&lt;1500000,100000,I65*0.06*I68))</f>
        <v>#REF!</v>
      </c>
      <c r="J70" s="41" t="e">
        <f t="shared" ref="J70:N70" si="41">IF(J65*0.06*J68&gt;300000,300000,IF(J72&lt;1500000,100000,J65*0.06*J68))</f>
        <v>#REF!</v>
      </c>
      <c r="K70" s="41" t="e">
        <f t="shared" si="41"/>
        <v>#REF!</v>
      </c>
      <c r="L70" s="41" t="e">
        <f t="shared" si="41"/>
        <v>#REF!</v>
      </c>
      <c r="M70" s="41" t="e">
        <f t="shared" si="41"/>
        <v>#REF!</v>
      </c>
      <c r="N70" s="41" t="e">
        <f t="shared" si="41"/>
        <v>#REF!</v>
      </c>
      <c r="O70" s="42"/>
      <c r="Q70" s="43" t="s">
        <v>196</v>
      </c>
      <c r="R70" s="44" t="s">
        <v>197</v>
      </c>
      <c r="U70" s="39"/>
    </row>
    <row r="71" spans="1:21" x14ac:dyDescent="0.3">
      <c r="A71" s="20" t="s">
        <v>205</v>
      </c>
      <c r="B71" s="35" t="s">
        <v>1752</v>
      </c>
      <c r="C71" s="36">
        <f>IF(C72&lt;$S66,0,IF(C65&lt;$Q66,0,IF(C65&gt;C66,120000,(C65-$Q66)/(C66-$Q66)*120000)))</f>
        <v>0</v>
      </c>
      <c r="D71" s="36">
        <f t="shared" ref="D71:N71" si="42">IF(D72&lt;$S66,0,IF(D65&lt;$Q66,0,IF(D65&gt;D66,120000,(D65-$Q66)/(D66-$Q66)*120000)))</f>
        <v>0</v>
      </c>
      <c r="E71" s="36" t="e">
        <f t="shared" si="42"/>
        <v>#REF!</v>
      </c>
      <c r="F71" s="36" t="e">
        <f t="shared" si="42"/>
        <v>#REF!</v>
      </c>
      <c r="G71" s="36" t="e">
        <f t="shared" si="42"/>
        <v>#REF!</v>
      </c>
      <c r="H71" s="36" t="e">
        <f t="shared" si="42"/>
        <v>#REF!</v>
      </c>
      <c r="I71" s="36" t="e">
        <f t="shared" si="42"/>
        <v>#REF!</v>
      </c>
      <c r="J71" s="36" t="e">
        <f t="shared" si="42"/>
        <v>#REF!</v>
      </c>
      <c r="K71" s="36" t="e">
        <f t="shared" si="42"/>
        <v>#REF!</v>
      </c>
      <c r="L71" s="36" t="e">
        <f t="shared" si="42"/>
        <v>#REF!</v>
      </c>
      <c r="M71" s="36" t="e">
        <f t="shared" si="42"/>
        <v>#REF!</v>
      </c>
      <c r="N71" s="36" t="e">
        <f t="shared" si="42"/>
        <v>#REF!</v>
      </c>
      <c r="O71" s="37" t="e">
        <f>SUM(C71:N71)</f>
        <v>#REF!</v>
      </c>
      <c r="Q71" s="43" t="s">
        <v>198</v>
      </c>
      <c r="R71" s="44" t="s">
        <v>199</v>
      </c>
      <c r="U71" s="39"/>
    </row>
    <row r="72" spans="1:21" x14ac:dyDescent="0.3">
      <c r="A72" s="20" t="s">
        <v>205</v>
      </c>
      <c r="B72" s="45" t="s">
        <v>1753</v>
      </c>
      <c r="C72" s="46">
        <f>GETPIVOTDATA("SzumElad",'KTGC-hez'!$C$4,"Kelt_hó",1,"Termékfajta","Alap","ÜK","Horváth István")</f>
        <v>2458854</v>
      </c>
      <c r="D72" s="46">
        <f>GETPIVOTDATA("SzumElad",'KTGC-hez'!$C$4,"Kelt_hó",2,"Termékfajta","Alap","ÜK","Horváth István")</f>
        <v>3512887</v>
      </c>
      <c r="E72" s="46" t="e">
        <f>GETPIVOTDATA("SzumElad",'KTGC-hez'!$C$4,"Kelt_hó",3,"Termékfajta","Alap","ÜK","Horváth István")</f>
        <v>#REF!</v>
      </c>
      <c r="F72" s="46" t="e">
        <f>GETPIVOTDATA("SzumElad",'KTGC-hez'!$C$4,"Kelt_hó",4,"Termékfajta","Alap","ÜK","Horváth István")</f>
        <v>#REF!</v>
      </c>
      <c r="G72" s="46" t="e">
        <f>GETPIVOTDATA("SzumElad",'KTGC-hez'!$C$4,"Kelt_hó",5,"Termékfajta","Alap","ÜK","Horváth István")</f>
        <v>#REF!</v>
      </c>
      <c r="H72" s="46" t="e">
        <f>GETPIVOTDATA("SzumElad",'KTGC-hez'!$C$4,"Kelt_hó",6,"Termékfajta","Alap","ÜK","Horváth István")</f>
        <v>#REF!</v>
      </c>
      <c r="I72" s="46" t="e">
        <f>GETPIVOTDATA("SzumElad",'KTGC-hez'!$C$4,"Kelt_hó",7,"Termékfajta","Alap","ÜK","Horváth István")</f>
        <v>#REF!</v>
      </c>
      <c r="J72" s="46" t="e">
        <f>GETPIVOTDATA("SzumElad",'KTGC-hez'!$C$4,"Kelt_hó",8,"Termékfajta","Alap","ÜK","Horváth István")</f>
        <v>#REF!</v>
      </c>
      <c r="K72" s="46" t="e">
        <f>GETPIVOTDATA("SzumElad",'KTGC-hez'!$C$4,"Kelt_hó",9,"Termékfajta","Alap","ÜK","Horváth István")</f>
        <v>#REF!</v>
      </c>
      <c r="L72" s="46" t="e">
        <f>GETPIVOTDATA("SzumElad",'KTGC-hez'!$C$4,"Kelt_hó",10,"Termékfajta","Alap","ÜK","Horváth István")</f>
        <v>#REF!</v>
      </c>
      <c r="M72" s="46" t="e">
        <f>GETPIVOTDATA("SzumElad",'KTGC-hez'!$C$4,"Kelt_hó",11,"Termékfajta","Alap","ÜK","Horváth István")</f>
        <v>#REF!</v>
      </c>
      <c r="N72" s="46" t="e">
        <f>GETPIVOTDATA("SzumElad",'KTGC-hez'!$C$4,"Kelt_hó",12,"Termékfajta","Alap","ÜK","Horváth István")</f>
        <v>#REF!</v>
      </c>
      <c r="O72" s="47" t="e">
        <f>SUM(C72:N72)</f>
        <v>#REF!</v>
      </c>
      <c r="Q72" s="43"/>
      <c r="R72" s="44" t="s">
        <v>200</v>
      </c>
      <c r="U72" s="39"/>
    </row>
    <row r="73" spans="1:21" ht="15" thickBot="1" x14ac:dyDescent="0.35">
      <c r="A73" s="20" t="s">
        <v>205</v>
      </c>
      <c r="B73" s="48" t="s">
        <v>299</v>
      </c>
      <c r="C73" s="49">
        <f>GETPIVOTDATA("SzumElad",'KTGC-hez'!$C$4,"Kelt_hó",1,"Termékfajta","Beruházás","ÜK","Horváth István")</f>
        <v>1757750</v>
      </c>
      <c r="D73" s="49">
        <f>GETPIVOTDATA("SzumElad",'KTGC-hez'!$C$4,"Kelt_hó",2,"Termékfajta","Beruházás","ÜK","Horváth István")</f>
        <v>0</v>
      </c>
      <c r="E73" s="49" t="e">
        <f>GETPIVOTDATA("SzumElad",'KTGC-hez'!$C$4,"Kelt_hó",3,"Termékfajta","Beruházás","ÜK","Horváth István")</f>
        <v>#REF!</v>
      </c>
      <c r="F73" s="49" t="e">
        <f>GETPIVOTDATA("SzumElad",'KTGC-hez'!$C$4,"Kelt_hó",4,"Termékfajta","Beruházás","ÜK","Horváth István")</f>
        <v>#REF!</v>
      </c>
      <c r="G73" s="49" t="e">
        <f>GETPIVOTDATA("SzumElad",'KTGC-hez'!$C$4,"Kelt_hó",5,"Termékfajta","Beruházás","ÜK","Horváth István")</f>
        <v>#REF!</v>
      </c>
      <c r="H73" s="49" t="e">
        <f>GETPIVOTDATA("SzumElad",'KTGC-hez'!$C$4,"Kelt_hó",6,"Termékfajta","Beruházás","ÜK","Horváth István")</f>
        <v>#REF!</v>
      </c>
      <c r="I73" s="49" t="e">
        <f>GETPIVOTDATA("SzumElad",'KTGC-hez'!$C$4,"Kelt_hó",7,"Termékfajta","Beruházás","ÜK","Horváth István")</f>
        <v>#REF!</v>
      </c>
      <c r="J73" s="49" t="e">
        <f>GETPIVOTDATA("SzumElad",'KTGC-hez'!$C$4,"Kelt_hó",8,"Termékfajta","Beruházás","ÜK","Horváth István")</f>
        <v>#REF!</v>
      </c>
      <c r="K73" s="49" t="e">
        <f>GETPIVOTDATA("SzumElad",'KTGC-hez'!$C$4,"Kelt_hó",9,"Termékfajta","Beruházás","ÜK","Horváth István")</f>
        <v>#REF!</v>
      </c>
      <c r="L73" s="49" t="e">
        <f>GETPIVOTDATA("SzumElad",'KTGC-hez'!$C$4,"Kelt_hó",10,"Termékfajta","Beruházás","ÜK","Horváth István")</f>
        <v>#REF!</v>
      </c>
      <c r="M73" s="49" t="e">
        <f>GETPIVOTDATA("SzumElad",'KTGC-hez'!$C$4,"Kelt_hó",11,"Termékfajta","Beruházás","ÜK","Horváth István")</f>
        <v>#REF!</v>
      </c>
      <c r="N73" s="49" t="e">
        <f>GETPIVOTDATA("SzumElad",'KTGC-hez'!$C$4,"Kelt_hó",12,"Termékfajta","Beruházás","ÜK","Horváth István")</f>
        <v>#REF!</v>
      </c>
      <c r="O73" s="50" t="e">
        <f>SUM(C73:N73)</f>
        <v>#REF!</v>
      </c>
      <c r="Q73" s="51"/>
      <c r="R73" s="44" t="s">
        <v>201</v>
      </c>
      <c r="U73" s="39"/>
    </row>
    <row r="74" spans="1:21" ht="15" thickBot="1" x14ac:dyDescent="0.35">
      <c r="A74" s="20" t="s">
        <v>205</v>
      </c>
      <c r="B74" s="48" t="s">
        <v>187</v>
      </c>
      <c r="C74" s="49"/>
      <c r="D74" s="49"/>
      <c r="E74" s="52" t="e">
        <f>C73+D73+E73</f>
        <v>#REF!</v>
      </c>
      <c r="F74" s="49"/>
      <c r="G74" s="49"/>
      <c r="H74" s="52" t="e">
        <f t="shared" ref="H74" si="43">F73+G73+H73</f>
        <v>#REF!</v>
      </c>
      <c r="I74" s="49"/>
      <c r="J74" s="49"/>
      <c r="K74" s="52" t="e">
        <f t="shared" ref="K74" si="44">I73+J73+K73</f>
        <v>#REF!</v>
      </c>
      <c r="L74" s="49"/>
      <c r="M74" s="49"/>
      <c r="N74" s="52" t="e">
        <f t="shared" ref="N74" si="45">L73+M73+N73</f>
        <v>#REF!</v>
      </c>
      <c r="O74" s="53"/>
      <c r="Q74" s="43" t="s">
        <v>185</v>
      </c>
      <c r="R74" s="44" t="s">
        <v>202</v>
      </c>
      <c r="U74" s="39"/>
    </row>
    <row r="75" spans="1:21" ht="15" thickBot="1" x14ac:dyDescent="0.35">
      <c r="A75" s="20" t="s">
        <v>205</v>
      </c>
      <c r="B75" s="48" t="s">
        <v>188</v>
      </c>
      <c r="C75" s="49"/>
      <c r="D75" s="49"/>
      <c r="E75" s="52">
        <f>$U68*3</f>
        <v>8750000</v>
      </c>
      <c r="F75" s="49"/>
      <c r="G75" s="49"/>
      <c r="H75" s="52">
        <f>$U68*3</f>
        <v>8750000</v>
      </c>
      <c r="I75" s="49"/>
      <c r="J75" s="49"/>
      <c r="K75" s="52">
        <f>$U68*3</f>
        <v>8750000</v>
      </c>
      <c r="L75" s="49"/>
      <c r="M75" s="49"/>
      <c r="N75" s="52">
        <f>$U68*3</f>
        <v>8750000</v>
      </c>
      <c r="O75" s="53"/>
      <c r="Q75" s="51"/>
      <c r="R75" s="44" t="s">
        <v>203</v>
      </c>
      <c r="U75" s="39"/>
    </row>
    <row r="76" spans="1:21" ht="15" thickBot="1" x14ac:dyDescent="0.35">
      <c r="A76" s="20" t="s">
        <v>205</v>
      </c>
      <c r="B76" s="48" t="s">
        <v>189</v>
      </c>
      <c r="C76" s="49"/>
      <c r="D76" s="49"/>
      <c r="E76" s="49" t="e">
        <f>IF(E74&gt;E75,180000,IF(E74&gt;E75*0.9,100000,IF(E74&gt;E75*0.75,60000,0)))</f>
        <v>#REF!</v>
      </c>
      <c r="F76" s="49"/>
      <c r="G76" s="49"/>
      <c r="H76" s="49" t="e">
        <f>IF(H74&gt;H75,180000,IF(H74&gt;H75*0.9,100000,IF(H74&gt;H75*0.75,60000,0)))</f>
        <v>#REF!</v>
      </c>
      <c r="I76" s="49"/>
      <c r="J76" s="49"/>
      <c r="K76" s="49" t="e">
        <f>IF(K74&gt;K75,180000,IF(K74&gt;K75*0.9,100000,IF(K74&gt;K75*0.75,60000,0)))</f>
        <v>#REF!</v>
      </c>
      <c r="L76" s="49"/>
      <c r="M76" s="49"/>
      <c r="N76" s="49" t="e">
        <f>IF(N74&gt;N75,180000,IF(N74&gt;N75*0.9,100000,IF(N74&gt;N75*0.75,60000,0)))</f>
        <v>#REF!</v>
      </c>
      <c r="O76" s="53"/>
      <c r="Q76" s="43" t="s">
        <v>190</v>
      </c>
      <c r="R76" s="44" t="s">
        <v>191</v>
      </c>
      <c r="U76" s="39"/>
    </row>
    <row r="77" spans="1:21" ht="15.6" thickTop="1" thickBot="1" x14ac:dyDescent="0.35">
      <c r="A77" s="20" t="s">
        <v>205</v>
      </c>
      <c r="B77" s="54" t="s">
        <v>1754</v>
      </c>
      <c r="C77" s="55">
        <f>C69+C71+C76</f>
        <v>180000</v>
      </c>
      <c r="D77" s="55">
        <f t="shared" ref="D77:N77" si="46">D69+D71+D76</f>
        <v>180000</v>
      </c>
      <c r="E77" s="55" t="e">
        <f t="shared" si="46"/>
        <v>#REF!</v>
      </c>
      <c r="F77" s="55" t="e">
        <f t="shared" si="46"/>
        <v>#REF!</v>
      </c>
      <c r="G77" s="55" t="e">
        <f t="shared" si="46"/>
        <v>#REF!</v>
      </c>
      <c r="H77" s="55" t="e">
        <f t="shared" si="46"/>
        <v>#REF!</v>
      </c>
      <c r="I77" s="55" t="e">
        <f t="shared" si="46"/>
        <v>#REF!</v>
      </c>
      <c r="J77" s="55" t="e">
        <f t="shared" si="46"/>
        <v>#REF!</v>
      </c>
      <c r="K77" s="55" t="e">
        <f t="shared" si="46"/>
        <v>#REF!</v>
      </c>
      <c r="L77" s="55" t="e">
        <f t="shared" si="46"/>
        <v>#REF!</v>
      </c>
      <c r="M77" s="55" t="e">
        <f t="shared" si="46"/>
        <v>#REF!</v>
      </c>
      <c r="N77" s="55" t="e">
        <f t="shared" si="46"/>
        <v>#REF!</v>
      </c>
      <c r="O77" s="55" t="e">
        <f>SUM(C77:N77)</f>
        <v>#REF!</v>
      </c>
      <c r="Q77" s="38"/>
      <c r="R77" s="44" t="s">
        <v>192</v>
      </c>
      <c r="U77" s="39"/>
    </row>
    <row r="78" spans="1:21" ht="15.6" thickTop="1" thickBot="1" x14ac:dyDescent="0.35">
      <c r="A78" s="20" t="s">
        <v>205</v>
      </c>
      <c r="B78" s="54" t="s">
        <v>1755</v>
      </c>
      <c r="C78" s="55">
        <v>884</v>
      </c>
      <c r="D78" s="55">
        <v>156756</v>
      </c>
      <c r="E78" s="55"/>
      <c r="F78" s="55"/>
      <c r="G78" s="55"/>
      <c r="H78" s="55"/>
      <c r="I78" s="67"/>
      <c r="J78" s="55"/>
      <c r="K78" s="55"/>
      <c r="L78" s="55"/>
      <c r="M78" s="55"/>
      <c r="N78" s="55"/>
      <c r="O78" s="56">
        <f>SUM(C78:N78)</f>
        <v>157640</v>
      </c>
      <c r="P78" s="57"/>
      <c r="Q78" s="38"/>
      <c r="U78" s="58"/>
    </row>
    <row r="79" spans="1:21" ht="15.6" thickTop="1" thickBot="1" x14ac:dyDescent="0.35">
      <c r="A79" s="17"/>
      <c r="B79" s="18" t="s">
        <v>175</v>
      </c>
      <c r="C79" s="18">
        <f>SUM(C77:C78)</f>
        <v>180884</v>
      </c>
      <c r="D79" s="18">
        <f t="shared" ref="D79:O79" si="47">SUM(D77:D78)</f>
        <v>336756</v>
      </c>
      <c r="E79" s="18" t="e">
        <f t="shared" si="47"/>
        <v>#REF!</v>
      </c>
      <c r="F79" s="18" t="e">
        <f t="shared" si="47"/>
        <v>#REF!</v>
      </c>
      <c r="G79" s="18" t="e">
        <f t="shared" si="47"/>
        <v>#REF!</v>
      </c>
      <c r="H79" s="18" t="e">
        <f t="shared" si="47"/>
        <v>#REF!</v>
      </c>
      <c r="I79" s="18" t="e">
        <f t="shared" si="47"/>
        <v>#REF!</v>
      </c>
      <c r="J79" s="18" t="e">
        <f t="shared" si="47"/>
        <v>#REF!</v>
      </c>
      <c r="K79" s="18" t="e">
        <f t="shared" si="47"/>
        <v>#REF!</v>
      </c>
      <c r="L79" s="18" t="e">
        <f t="shared" si="47"/>
        <v>#REF!</v>
      </c>
      <c r="M79" s="18" t="e">
        <f t="shared" si="47"/>
        <v>#REF!</v>
      </c>
      <c r="N79" s="18" t="e">
        <f t="shared" si="47"/>
        <v>#REF!</v>
      </c>
      <c r="O79" s="59" t="e">
        <f t="shared" si="47"/>
        <v>#REF!</v>
      </c>
      <c r="P79" s="57"/>
      <c r="Q79" s="38"/>
      <c r="U79" s="58"/>
    </row>
    <row r="80" spans="1:21" ht="15" thickBot="1" x14ac:dyDescent="0.35">
      <c r="A80" s="60"/>
      <c r="B80" s="61" t="s">
        <v>298</v>
      </c>
      <c r="C80" s="61">
        <v>181036</v>
      </c>
      <c r="D80" s="61">
        <v>386859</v>
      </c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/>
      <c r="P80" s="63"/>
      <c r="Q80" s="64"/>
      <c r="R80" s="63"/>
      <c r="S80" s="63"/>
      <c r="T80" s="63"/>
      <c r="U80" s="65"/>
    </row>
    <row r="81" spans="1:21" x14ac:dyDescent="0.3">
      <c r="C81" s="66">
        <f>C80+C79</f>
        <v>361920</v>
      </c>
      <c r="D81" s="66">
        <f>D80+D79</f>
        <v>723615</v>
      </c>
      <c r="E81" s="66" t="e">
        <f>E80+E79</f>
        <v>#REF!</v>
      </c>
      <c r="F81" s="66" t="e">
        <f>F80+F79</f>
        <v>#REF!</v>
      </c>
      <c r="G81" s="66" t="e">
        <f>G80+G79</f>
        <v>#REF!</v>
      </c>
      <c r="H81" s="66" t="e">
        <f t="shared" ref="H81:N81" si="48">H80+H79</f>
        <v>#REF!</v>
      </c>
      <c r="I81" s="66" t="e">
        <f t="shared" si="48"/>
        <v>#REF!</v>
      </c>
      <c r="J81" s="66" t="e">
        <f t="shared" si="48"/>
        <v>#REF!</v>
      </c>
      <c r="K81" s="66" t="e">
        <f t="shared" si="48"/>
        <v>#REF!</v>
      </c>
      <c r="L81" s="66" t="e">
        <f t="shared" si="48"/>
        <v>#REF!</v>
      </c>
      <c r="M81" s="66" t="e">
        <f t="shared" si="48"/>
        <v>#REF!</v>
      </c>
      <c r="N81" s="66" t="e">
        <f t="shared" si="48"/>
        <v>#REF!</v>
      </c>
    </row>
    <row r="83" spans="1:21" ht="15" thickBot="1" x14ac:dyDescent="0.35"/>
    <row r="84" spans="1:21" ht="15" thickBot="1" x14ac:dyDescent="0.35">
      <c r="A84" s="10" t="s">
        <v>162</v>
      </c>
      <c r="B84" s="11" t="s">
        <v>21</v>
      </c>
      <c r="C84" s="12" t="s">
        <v>163</v>
      </c>
      <c r="D84" s="12" t="s">
        <v>164</v>
      </c>
      <c r="E84" s="12" t="s">
        <v>165</v>
      </c>
      <c r="F84" s="12" t="s">
        <v>166</v>
      </c>
      <c r="G84" s="12" t="s">
        <v>167</v>
      </c>
      <c r="H84" s="12" t="s">
        <v>168</v>
      </c>
      <c r="I84" s="12" t="s">
        <v>169</v>
      </c>
      <c r="J84" s="12" t="s">
        <v>170</v>
      </c>
      <c r="K84" s="12" t="s">
        <v>171</v>
      </c>
      <c r="L84" s="12" t="s">
        <v>172</v>
      </c>
      <c r="M84" s="12" t="s">
        <v>173</v>
      </c>
      <c r="N84" s="12" t="s">
        <v>174</v>
      </c>
      <c r="O84" s="13" t="s">
        <v>175</v>
      </c>
      <c r="P84" s="15"/>
      <c r="Q84" s="68"/>
      <c r="R84" s="15"/>
      <c r="S84" s="15"/>
      <c r="T84" s="16" t="s">
        <v>28</v>
      </c>
      <c r="U84" s="16" t="s">
        <v>176</v>
      </c>
    </row>
    <row r="85" spans="1:21" ht="15" thickBot="1" x14ac:dyDescent="0.35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9"/>
      <c r="Q85" s="127">
        <v>2025</v>
      </c>
      <c r="R85" s="128" t="s">
        <v>193</v>
      </c>
      <c r="S85" s="128" t="s">
        <v>206</v>
      </c>
      <c r="T85" s="128"/>
      <c r="U85" s="129"/>
    </row>
    <row r="86" spans="1:21" ht="15" thickBot="1" x14ac:dyDescent="0.35">
      <c r="A86" s="20" t="s">
        <v>207</v>
      </c>
      <c r="B86" s="21" t="s">
        <v>1747</v>
      </c>
      <c r="C86" s="22">
        <f t="shared" ref="C86:N86" si="49">C93+C94</f>
        <v>8198121</v>
      </c>
      <c r="D86" s="22">
        <f t="shared" si="49"/>
        <v>6234648</v>
      </c>
      <c r="E86" s="22" t="e">
        <f t="shared" si="49"/>
        <v>#REF!</v>
      </c>
      <c r="F86" s="22" t="e">
        <f t="shared" si="49"/>
        <v>#REF!</v>
      </c>
      <c r="G86" s="22" t="e">
        <f t="shared" si="49"/>
        <v>#REF!</v>
      </c>
      <c r="H86" s="22" t="e">
        <f t="shared" si="49"/>
        <v>#REF!</v>
      </c>
      <c r="I86" s="22" t="e">
        <f t="shared" si="49"/>
        <v>#REF!</v>
      </c>
      <c r="J86" s="22" t="e">
        <f t="shared" si="49"/>
        <v>#REF!</v>
      </c>
      <c r="K86" s="22" t="e">
        <f t="shared" si="49"/>
        <v>#REF!</v>
      </c>
      <c r="L86" s="22" t="e">
        <f t="shared" si="49"/>
        <v>#REF!</v>
      </c>
      <c r="M86" s="22" t="e">
        <f t="shared" si="49"/>
        <v>#REF!</v>
      </c>
      <c r="N86" s="22" t="e">
        <f t="shared" si="49"/>
        <v>#REF!</v>
      </c>
      <c r="O86" s="23" t="e">
        <f>SUM(C86:N86)</f>
        <v>#REF!</v>
      </c>
      <c r="Q86" s="130" t="s">
        <v>179</v>
      </c>
      <c r="R86" s="130" t="s">
        <v>195</v>
      </c>
      <c r="S86" s="130" t="s">
        <v>181</v>
      </c>
      <c r="T86" s="131" t="s">
        <v>182</v>
      </c>
      <c r="U86" s="131" t="s">
        <v>32</v>
      </c>
    </row>
    <row r="87" spans="1:21" ht="15" thickBot="1" x14ac:dyDescent="0.35">
      <c r="A87" s="20" t="s">
        <v>207</v>
      </c>
      <c r="B87" s="24" t="s">
        <v>1748</v>
      </c>
      <c r="C87" s="25">
        <f>$O87/12</f>
        <v>8750000</v>
      </c>
      <c r="D87" s="25">
        <f t="shared" ref="D87:N87" si="50">$O87/12</f>
        <v>8750000</v>
      </c>
      <c r="E87" s="25">
        <f t="shared" si="50"/>
        <v>8750000</v>
      </c>
      <c r="F87" s="25">
        <f t="shared" si="50"/>
        <v>8750000</v>
      </c>
      <c r="G87" s="25">
        <f t="shared" si="50"/>
        <v>8750000</v>
      </c>
      <c r="H87" s="25">
        <f t="shared" si="50"/>
        <v>8750000</v>
      </c>
      <c r="I87" s="25">
        <f t="shared" si="50"/>
        <v>8750000</v>
      </c>
      <c r="J87" s="25">
        <f t="shared" si="50"/>
        <v>8750000</v>
      </c>
      <c r="K87" s="25">
        <f t="shared" si="50"/>
        <v>8750000</v>
      </c>
      <c r="L87" s="25">
        <f t="shared" si="50"/>
        <v>8750000</v>
      </c>
      <c r="M87" s="25">
        <f t="shared" si="50"/>
        <v>8750000</v>
      </c>
      <c r="N87" s="25">
        <f t="shared" si="50"/>
        <v>8750000</v>
      </c>
      <c r="O87" s="26">
        <f>T87+U87</f>
        <v>105000000</v>
      </c>
      <c r="Q87" s="132">
        <f>O87/12*0.9</f>
        <v>7875000</v>
      </c>
      <c r="R87" s="132">
        <v>5000000</v>
      </c>
      <c r="S87" s="132">
        <v>6000000</v>
      </c>
      <c r="T87" s="132">
        <v>65000000</v>
      </c>
      <c r="U87" s="132">
        <v>40000000</v>
      </c>
    </row>
    <row r="88" spans="1:21" ht="15" thickBot="1" x14ac:dyDescent="0.35">
      <c r="A88" s="20" t="s">
        <v>207</v>
      </c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9">
        <f>T87+T89</f>
        <v>105000000</v>
      </c>
      <c r="Q88" s="133"/>
      <c r="R88" s="134"/>
      <c r="S88" s="134"/>
      <c r="T88" s="135" t="s">
        <v>183</v>
      </c>
      <c r="U88" s="131" t="s">
        <v>184</v>
      </c>
    </row>
    <row r="89" spans="1:21" ht="15" thickBot="1" x14ac:dyDescent="0.35">
      <c r="A89" s="20" t="s">
        <v>207</v>
      </c>
      <c r="B89" s="30" t="s">
        <v>1749</v>
      </c>
      <c r="C89" s="31">
        <f>C86/C87</f>
        <v>0.93692811428571432</v>
      </c>
      <c r="D89" s="32">
        <f t="shared" ref="D89:O89" si="51">D86/D87</f>
        <v>0.71253120000000003</v>
      </c>
      <c r="E89" s="32" t="e">
        <f t="shared" si="51"/>
        <v>#REF!</v>
      </c>
      <c r="F89" s="32" t="e">
        <f t="shared" si="51"/>
        <v>#REF!</v>
      </c>
      <c r="G89" s="32" t="e">
        <f t="shared" si="51"/>
        <v>#REF!</v>
      </c>
      <c r="H89" s="32" t="e">
        <f t="shared" si="51"/>
        <v>#REF!</v>
      </c>
      <c r="I89" s="32" t="e">
        <f t="shared" si="51"/>
        <v>#REF!</v>
      </c>
      <c r="J89" s="32" t="e">
        <f t="shared" si="51"/>
        <v>#REF!</v>
      </c>
      <c r="K89" s="32" t="e">
        <f t="shared" si="51"/>
        <v>#REF!</v>
      </c>
      <c r="L89" s="32" t="e">
        <f t="shared" si="51"/>
        <v>#REF!</v>
      </c>
      <c r="M89" s="32" t="e">
        <f t="shared" si="51"/>
        <v>#REF!</v>
      </c>
      <c r="N89" s="33" t="e">
        <f t="shared" si="51"/>
        <v>#REF!</v>
      </c>
      <c r="O89" s="34" t="e">
        <f t="shared" si="51"/>
        <v>#REF!</v>
      </c>
      <c r="Q89" s="136"/>
      <c r="R89" s="137"/>
      <c r="S89" s="137"/>
      <c r="T89" s="138">
        <v>40000000</v>
      </c>
      <c r="U89" s="139">
        <f>T89/12</f>
        <v>3333333.3333333335</v>
      </c>
    </row>
    <row r="90" spans="1:21" x14ac:dyDescent="0.3">
      <c r="A90" s="20" t="s">
        <v>207</v>
      </c>
      <c r="B90" s="35" t="s">
        <v>1750</v>
      </c>
      <c r="C90" s="36">
        <f>IF(C86=Z90,0,IF(C91&lt;180000,IF(C93&lt; 1500000, 100000,180000),IF(C93&gt;$R87,360000,C91)))</f>
        <v>360000</v>
      </c>
      <c r="D90" s="36">
        <f t="shared" ref="D90:N90" si="52">IF(D86=AA90,0,IF(D91&lt;180000,IF(D93&lt; 1500000, 100000,180000),IF(D93&gt;$R87,360000,D91)))</f>
        <v>360000</v>
      </c>
      <c r="E90" s="36" t="e">
        <f t="shared" si="52"/>
        <v>#REF!</v>
      </c>
      <c r="F90" s="36" t="e">
        <f t="shared" si="52"/>
        <v>#REF!</v>
      </c>
      <c r="G90" s="36" t="e">
        <f t="shared" si="52"/>
        <v>#REF!</v>
      </c>
      <c r="H90" s="36" t="e">
        <f t="shared" si="52"/>
        <v>#REF!</v>
      </c>
      <c r="I90" s="36" t="e">
        <f t="shared" si="52"/>
        <v>#REF!</v>
      </c>
      <c r="J90" s="36" t="e">
        <f t="shared" si="52"/>
        <v>#REF!</v>
      </c>
      <c r="K90" s="36" t="e">
        <f t="shared" si="52"/>
        <v>#REF!</v>
      </c>
      <c r="L90" s="36" t="e">
        <f t="shared" si="52"/>
        <v>#REF!</v>
      </c>
      <c r="M90" s="36" t="e">
        <f t="shared" si="52"/>
        <v>#REF!</v>
      </c>
      <c r="N90" s="36" t="e">
        <f t="shared" si="52"/>
        <v>#REF!</v>
      </c>
      <c r="O90" s="37" t="e">
        <f>SUM(C90:N90)</f>
        <v>#REF!</v>
      </c>
      <c r="Q90" s="38"/>
      <c r="U90" s="39"/>
    </row>
    <row r="91" spans="1:21" x14ac:dyDescent="0.3">
      <c r="A91" s="20" t="s">
        <v>207</v>
      </c>
      <c r="B91" s="40" t="s">
        <v>1751</v>
      </c>
      <c r="C91" s="41">
        <f t="shared" ref="C91:H91" si="53">IF(C86*0.06*C89&gt;300000,300000,IF(C93&lt;1500000,100000,C86*0.06*C89))</f>
        <v>300000</v>
      </c>
      <c r="D91" s="41">
        <f t="shared" si="53"/>
        <v>266542.87326105603</v>
      </c>
      <c r="E91" s="41" t="e">
        <f t="shared" si="53"/>
        <v>#REF!</v>
      </c>
      <c r="F91" s="41" t="e">
        <f t="shared" si="53"/>
        <v>#REF!</v>
      </c>
      <c r="G91" s="41" t="e">
        <f t="shared" si="53"/>
        <v>#REF!</v>
      </c>
      <c r="H91" s="41" t="e">
        <f t="shared" si="53"/>
        <v>#REF!</v>
      </c>
      <c r="I91" s="41" t="e">
        <f>IF(I86*0.06*I89&gt;300000,300000,IF(I93&lt;1500000,100000,I86*0.06*I89))</f>
        <v>#REF!</v>
      </c>
      <c r="J91" s="41" t="e">
        <f t="shared" ref="J91:N91" si="54">IF(J86*0.06*J89&gt;300000,300000,IF(J93&lt;1500000,100000,J86*0.06*J89))</f>
        <v>#REF!</v>
      </c>
      <c r="K91" s="41" t="e">
        <f t="shared" si="54"/>
        <v>#REF!</v>
      </c>
      <c r="L91" s="41" t="e">
        <f t="shared" si="54"/>
        <v>#REF!</v>
      </c>
      <c r="M91" s="41" t="e">
        <f t="shared" si="54"/>
        <v>#REF!</v>
      </c>
      <c r="N91" s="41" t="e">
        <f t="shared" si="54"/>
        <v>#REF!</v>
      </c>
      <c r="O91" s="42"/>
      <c r="Q91" s="43" t="s">
        <v>196</v>
      </c>
      <c r="R91" s="44" t="s">
        <v>197</v>
      </c>
      <c r="U91" s="39"/>
    </row>
    <row r="92" spans="1:21" x14ac:dyDescent="0.3">
      <c r="A92" s="20" t="s">
        <v>207</v>
      </c>
      <c r="B92" s="35" t="s">
        <v>1752</v>
      </c>
      <c r="C92" s="36">
        <f>IF(C93&lt;$S87,0,IF(C86&lt;$Q87,0,IF(C86&gt;C87,120000,(C86-$Q87)/(C87-$Q87)*120000)))</f>
        <v>44313.737142857142</v>
      </c>
      <c r="D92" s="36">
        <f t="shared" ref="D92:N92" si="55">IF(D93&lt;$S87,0,IF(D86&lt;$Q87,0,IF(D86&gt;D87,120000,(D86-$Q87)/(D87-$Q87)*120000)))</f>
        <v>0</v>
      </c>
      <c r="E92" s="36" t="e">
        <f t="shared" si="55"/>
        <v>#REF!</v>
      </c>
      <c r="F92" s="36" t="e">
        <f t="shared" si="55"/>
        <v>#REF!</v>
      </c>
      <c r="G92" s="36" t="e">
        <f t="shared" si="55"/>
        <v>#REF!</v>
      </c>
      <c r="H92" s="36" t="e">
        <f t="shared" si="55"/>
        <v>#REF!</v>
      </c>
      <c r="I92" s="36" t="e">
        <f t="shared" si="55"/>
        <v>#REF!</v>
      </c>
      <c r="J92" s="36" t="e">
        <f t="shared" si="55"/>
        <v>#REF!</v>
      </c>
      <c r="K92" s="36" t="e">
        <f t="shared" si="55"/>
        <v>#REF!</v>
      </c>
      <c r="L92" s="36" t="e">
        <f t="shared" si="55"/>
        <v>#REF!</v>
      </c>
      <c r="M92" s="36" t="e">
        <f t="shared" si="55"/>
        <v>#REF!</v>
      </c>
      <c r="N92" s="36" t="e">
        <f t="shared" si="55"/>
        <v>#REF!</v>
      </c>
      <c r="O92" s="37" t="e">
        <f>SUM(C92:N92)</f>
        <v>#REF!</v>
      </c>
      <c r="Q92" s="43" t="s">
        <v>198</v>
      </c>
      <c r="R92" s="44" t="s">
        <v>199</v>
      </c>
      <c r="U92" s="39"/>
    </row>
    <row r="93" spans="1:21" x14ac:dyDescent="0.3">
      <c r="A93" s="20" t="s">
        <v>207</v>
      </c>
      <c r="B93" s="45" t="s">
        <v>1753</v>
      </c>
      <c r="C93" s="46">
        <f>GETPIVOTDATA("SzumElad",'KTGC-hez'!$C$4,"Kelt_hó",1,"Termékfajta","Alap","ÜK","Halász Miklós")</f>
        <v>7830321</v>
      </c>
      <c r="D93" s="46">
        <f>GETPIVOTDATA("SzumElad",'KTGC-hez'!$C$4,"Kelt_hó",2,"Termékfajta","Alap","ÜK","Halász Miklós")</f>
        <v>6234648</v>
      </c>
      <c r="E93" s="46" t="e">
        <f>GETPIVOTDATA("SzumElad",'KTGC-hez'!$C$4,"Kelt_hó",3,"Termékfajta","Alap","ÜK","Halász Miklós")</f>
        <v>#REF!</v>
      </c>
      <c r="F93" s="46" t="e">
        <f>GETPIVOTDATA("SzumElad",'KTGC-hez'!$C$4,"Kelt_hó",4,"Termékfajta","Alap","ÜK","Halász Miklós")</f>
        <v>#REF!</v>
      </c>
      <c r="G93" s="46" t="e">
        <f>GETPIVOTDATA("SzumElad",'KTGC-hez'!$C$4,"Kelt_hó",5,"Termékfajta","Alap","ÜK","Halász Miklós")</f>
        <v>#REF!</v>
      </c>
      <c r="H93" s="46" t="e">
        <f>GETPIVOTDATA("SzumElad",'KTGC-hez'!$C$4,"Kelt_hó",6,"Termékfajta","Alap","ÜK","Halász Miklós")</f>
        <v>#REF!</v>
      </c>
      <c r="I93" s="46" t="e">
        <f>GETPIVOTDATA("SzumElad",'KTGC-hez'!$C$4,"Kelt_hó",7,"Termékfajta","Alap","ÜK","Halász Miklós")</f>
        <v>#REF!</v>
      </c>
      <c r="J93" s="46" t="e">
        <f>GETPIVOTDATA("SzumElad",'KTGC-hez'!$C$4,"Kelt_hó",8,"Termékfajta","Alap","ÜK","Halász Miklós")</f>
        <v>#REF!</v>
      </c>
      <c r="K93" s="46" t="e">
        <f>GETPIVOTDATA("SzumElad",'KTGC-hez'!$C$4,"Kelt_hó",9,"Termékfajta","Alap","ÜK","Halász Miklós")</f>
        <v>#REF!</v>
      </c>
      <c r="L93" s="46" t="e">
        <f>GETPIVOTDATA("SzumElad",'KTGC-hez'!$C$4,"Kelt_hó",10,"Termékfajta","Alap","ÜK","Halász Miklós")</f>
        <v>#REF!</v>
      </c>
      <c r="M93" s="46" t="e">
        <f>GETPIVOTDATA("SzumElad",'KTGC-hez'!$C$4,"Kelt_hó",11,"Termékfajta","Alap","ÜK","Halász Miklós")</f>
        <v>#REF!</v>
      </c>
      <c r="N93" s="46" t="e">
        <f>GETPIVOTDATA("SzumElad",'KTGC-hez'!$C$4,"Kelt_hó",12,"Termékfajta","Alap","ÜK","Halász Miklós")</f>
        <v>#REF!</v>
      </c>
      <c r="O93" s="47" t="e">
        <f>SUM(C93:N93)</f>
        <v>#REF!</v>
      </c>
      <c r="Q93" s="43"/>
      <c r="R93" s="44" t="s">
        <v>200</v>
      </c>
      <c r="U93" s="39"/>
    </row>
    <row r="94" spans="1:21" ht="15" thickBot="1" x14ac:dyDescent="0.35">
      <c r="A94" s="20" t="s">
        <v>207</v>
      </c>
      <c r="B94" s="48" t="s">
        <v>299</v>
      </c>
      <c r="C94" s="49">
        <f>IF(ISERROR(GETPIVOTDATA("SzumElad",'KTGC-hez'!$C$4,"Kelt_hó",1,"Termékfajta","Beruházás","ÜK","Halász Miklós")),0,GETPIVOTDATA("SzumElad",'KTGC-hez'!$C$4,"Kelt_hó",1,"Termékfajta","Beruházás","ÜK","Halász Miklós"))</f>
        <v>367800</v>
      </c>
      <c r="D94" s="49">
        <f>IF(ISERROR(GETPIVOTDATA("SzumElad",'KTGC-hez'!$C$4,"Kelt_hó",2,"Termékfajta","Beruházás","ÜK","Halász Miklós")),0,GETPIVOTDATA("SzumElad",'KTGC-hez'!$C$4,"Kelt_hó",2,"Termékfajta","Beruházás","ÜK","Halász Miklós"))</f>
        <v>0</v>
      </c>
      <c r="E94" s="49">
        <f>IF(ISERROR(GETPIVOTDATA("SzumElad",'KTGC-hez'!$C$4,"Kelt_hó",3,"Termékfajta","Beruházás","ÜK","Halász Miklós")),0,GETPIVOTDATA("SzumElad",'KTGC-hez'!$C$4,"Kelt_hó",2,"Termékfajta","Beruházás","ÜK","Halász Miklós"))</f>
        <v>0</v>
      </c>
      <c r="F94" s="49">
        <f>IF(ISERROR(GETPIVOTDATA("SzumElad",'KTGC-hez'!$C$4,"Kelt_hó",4,"Termékfajta","Beruházás","ÜK","Halász Miklós")),0,GETPIVOTDATA("SzumElad",'KTGC-hez'!$C$4,"Kelt_hó",4,"Termékfajta","Beruházás","ÜK","Halász Miklós"))</f>
        <v>0</v>
      </c>
      <c r="G94" s="49">
        <f>IF(ISERROR(GETPIVOTDATA("SzumElad",'KTGC-hez'!$C$4,"Kelt_hó",5,"Termékfajta","Beruházás","ÜK","Halász Miklós")),0,GETPIVOTDATA("SzumElad",'KTGC-hez'!$C$4,"Kelt_hó",5,"Termékfajta","Beruházás","ÜK","Halász Miklós"))</f>
        <v>0</v>
      </c>
      <c r="H94" s="49">
        <f>IF(ISERROR(GETPIVOTDATA("SzumElad",'KTGC-hez'!$C$4,"Kelt_hó",6,"Termékfajta","Beruházás","ÜK","Halász Miklós")),0,GETPIVOTDATA("SzumElad",'KTGC-hez'!$C$4,"Kelt_hó",6,"Termékfajta","Beruházás","ÜK","Halász Miklós"))</f>
        <v>0</v>
      </c>
      <c r="I94" s="49">
        <f>IF(ISERROR(GETPIVOTDATA("SzumElad",'KTGC-hez'!$C$4,"Kelt_hó",7,"Termékfajta","Beruházás","ÜK","Halász Miklós")),0,GETPIVOTDATA("SzumElad",'KTGC-hez'!$C$4,"Kelt_hó",7,"Termékfajta","Beruházás","ÜK","Halász Miklós"))</f>
        <v>0</v>
      </c>
      <c r="J94" s="49">
        <f>IF(ISERROR(GETPIVOTDATA("SzumElad",'KTGC-hez'!$C$4,"Kelt_hó",8,"Termékfajta","Beruházás","ÜK","Halász Miklós")),0,GETPIVOTDATA("SzumElad",'KTGC-hez'!$C$4,"Kelt_hó",8,"Termékfajta","Beruházás","ÜK","Halász Miklós"))</f>
        <v>0</v>
      </c>
      <c r="K94" s="49">
        <f>IF(ISERROR(GETPIVOTDATA("SzumElad",'KTGC-hez'!$C$4,"Kelt_hó",9,"Termékfajta","Beruházás","ÜK","Halász Miklós")),0,GETPIVOTDATA("SzumElad",'KTGC-hez'!$C$4,"Kelt_hó",9,"Termékfajta","Beruházás","ÜK","Halász Miklós"))</f>
        <v>0</v>
      </c>
      <c r="L94" s="49">
        <f>IF(ISERROR(GETPIVOTDATA("SzumElad",'KTGC-hez'!$C$4,"Kelt_hó",10,"Termékfajta","Beruházás","ÜK","Halász Miklós")),0,GETPIVOTDATA("SzumElad",'KTGC-hez'!$C$4,"Kelt_hó",10,"Termékfajta","Beruházás","ÜK","Halász Miklós"))</f>
        <v>0</v>
      </c>
      <c r="M94" s="49">
        <f>IF(ISERROR(GETPIVOTDATA("SzumElad",'KTGC-hez'!$C$4,"Kelt_hó",11,"Termékfajta","Beruházás","ÜK","Halász Miklós")),0,GETPIVOTDATA("SzumElad",'KTGC-hez'!$C$4,"Kelt_hó",10,"Termékfajta","Beruházás","ÜK","Halász Miklós"))</f>
        <v>0</v>
      </c>
      <c r="N94" s="49">
        <f>IF(ISERROR(GETPIVOTDATA("SzumElad",'KTGC-hez'!$C$4,"Kelt_hó",12,"Termékfajta","Beruházás","ÜK","Halász Miklós")),0,GETPIVOTDATA("SzumElad",'KTGC-hez'!$C$4,"Kelt_hó",12,"Termékfajta","Beruházás","ÜK","Halász Miklós"))</f>
        <v>0</v>
      </c>
      <c r="O94" s="50">
        <f>SUM(C94:N94)</f>
        <v>367800</v>
      </c>
      <c r="Q94" s="51"/>
      <c r="R94" s="44" t="s">
        <v>201</v>
      </c>
      <c r="U94" s="39"/>
    </row>
    <row r="95" spans="1:21" ht="15" thickBot="1" x14ac:dyDescent="0.35">
      <c r="A95" s="20" t="s">
        <v>207</v>
      </c>
      <c r="B95" s="48" t="s">
        <v>187</v>
      </c>
      <c r="C95" s="49"/>
      <c r="D95" s="49"/>
      <c r="E95" s="52">
        <f>C94+D94+E94</f>
        <v>367800</v>
      </c>
      <c r="F95" s="49"/>
      <c r="G95" s="49"/>
      <c r="H95" s="52">
        <f t="shared" ref="H95" si="56">F94+G94+H94</f>
        <v>0</v>
      </c>
      <c r="I95" s="49"/>
      <c r="J95" s="49"/>
      <c r="K95" s="52">
        <f t="shared" ref="K95" si="57">I94+J94+K94</f>
        <v>0</v>
      </c>
      <c r="L95" s="49"/>
      <c r="M95" s="49"/>
      <c r="N95" s="52">
        <f t="shared" ref="N95" si="58">L94+M94+N94</f>
        <v>0</v>
      </c>
      <c r="O95" s="53"/>
      <c r="Q95" s="43" t="s">
        <v>185</v>
      </c>
      <c r="R95" s="44" t="s">
        <v>202</v>
      </c>
      <c r="U95" s="39"/>
    </row>
    <row r="96" spans="1:21" ht="15" thickBot="1" x14ac:dyDescent="0.35">
      <c r="A96" s="20" t="s">
        <v>207</v>
      </c>
      <c r="B96" s="48" t="s">
        <v>188</v>
      </c>
      <c r="C96" s="49"/>
      <c r="D96" s="49"/>
      <c r="E96" s="52">
        <f>$U89*3</f>
        <v>10000000</v>
      </c>
      <c r="F96" s="49"/>
      <c r="G96" s="49"/>
      <c r="H96" s="52">
        <f>$U89*3</f>
        <v>10000000</v>
      </c>
      <c r="I96" s="49"/>
      <c r="J96" s="49"/>
      <c r="K96" s="52">
        <f>$U89*3</f>
        <v>10000000</v>
      </c>
      <c r="L96" s="49"/>
      <c r="M96" s="49"/>
      <c r="N96" s="52">
        <f>$U89*3</f>
        <v>10000000</v>
      </c>
      <c r="O96" s="53"/>
      <c r="Q96" s="51"/>
      <c r="R96" s="44" t="s">
        <v>203</v>
      </c>
      <c r="U96" s="39"/>
    </row>
    <row r="97" spans="1:21" ht="15" thickBot="1" x14ac:dyDescent="0.35">
      <c r="A97" s="20" t="s">
        <v>207</v>
      </c>
      <c r="B97" s="48" t="s">
        <v>189</v>
      </c>
      <c r="C97" s="49"/>
      <c r="D97" s="49"/>
      <c r="E97" s="49">
        <f>IF(E95&gt;E96,180000,IF(E95&gt;E96*0.9,100000,IF(E95&gt;E96*0.75,60000,0)))</f>
        <v>0</v>
      </c>
      <c r="F97" s="49"/>
      <c r="G97" s="49"/>
      <c r="H97" s="49">
        <f>IF(H95&gt;H96,180000,IF(H95&gt;H96*0.9,100000,IF(H95&gt;H96*0.75,60000,0)))</f>
        <v>0</v>
      </c>
      <c r="I97" s="49"/>
      <c r="J97" s="49"/>
      <c r="K97" s="49">
        <f>IF(K95&gt;K96,180000,IF(K95&gt;K96*0.9,100000,IF(K95&gt;K96*0.75,60000,0)))</f>
        <v>0</v>
      </c>
      <c r="L97" s="49"/>
      <c r="M97" s="49"/>
      <c r="N97" s="49">
        <f>IF(N95&gt;N96,180000,IF(N95&gt;N96*0.9,100000,IF(N95&gt;N96*0.75,60000,0)))</f>
        <v>0</v>
      </c>
      <c r="O97" s="53"/>
      <c r="Q97" s="43" t="s">
        <v>190</v>
      </c>
      <c r="R97" s="44" t="s">
        <v>191</v>
      </c>
      <c r="U97" s="39"/>
    </row>
    <row r="98" spans="1:21" ht="15.6" thickTop="1" thickBot="1" x14ac:dyDescent="0.35">
      <c r="A98" s="20" t="s">
        <v>207</v>
      </c>
      <c r="B98" s="54" t="s">
        <v>1754</v>
      </c>
      <c r="C98" s="55">
        <f>C90+C92+C97</f>
        <v>404313.73714285716</v>
      </c>
      <c r="D98" s="55">
        <f t="shared" ref="D98:N98" si="59">D90+D92+D97</f>
        <v>360000</v>
      </c>
      <c r="E98" s="55" t="e">
        <f t="shared" si="59"/>
        <v>#REF!</v>
      </c>
      <c r="F98" s="55" t="e">
        <f t="shared" si="59"/>
        <v>#REF!</v>
      </c>
      <c r="G98" s="55" t="e">
        <f t="shared" si="59"/>
        <v>#REF!</v>
      </c>
      <c r="H98" s="55" t="e">
        <f t="shared" si="59"/>
        <v>#REF!</v>
      </c>
      <c r="I98" s="55" t="e">
        <f t="shared" si="59"/>
        <v>#REF!</v>
      </c>
      <c r="J98" s="55" t="e">
        <f t="shared" si="59"/>
        <v>#REF!</v>
      </c>
      <c r="K98" s="55" t="e">
        <f t="shared" si="59"/>
        <v>#REF!</v>
      </c>
      <c r="L98" s="55" t="e">
        <f t="shared" si="59"/>
        <v>#REF!</v>
      </c>
      <c r="M98" s="55" t="e">
        <f t="shared" si="59"/>
        <v>#REF!</v>
      </c>
      <c r="N98" s="55" t="e">
        <f t="shared" si="59"/>
        <v>#REF!</v>
      </c>
      <c r="O98" s="55" t="e">
        <f>SUM(C98:N98)</f>
        <v>#REF!</v>
      </c>
      <c r="Q98" s="38"/>
      <c r="R98" s="44" t="s">
        <v>192</v>
      </c>
      <c r="U98" s="39"/>
    </row>
    <row r="99" spans="1:21" ht="15.6" thickTop="1" thickBot="1" x14ac:dyDescent="0.35">
      <c r="A99" s="20" t="s">
        <v>207</v>
      </c>
      <c r="B99" s="54" t="s">
        <v>1755</v>
      </c>
      <c r="C99" s="55">
        <v>28765</v>
      </c>
      <c r="D99" s="55">
        <v>460486</v>
      </c>
      <c r="E99" s="55"/>
      <c r="F99" s="55"/>
      <c r="G99" s="55"/>
      <c r="H99" s="55"/>
      <c r="I99" s="67"/>
      <c r="J99" s="55"/>
      <c r="K99" s="55"/>
      <c r="L99" s="55"/>
      <c r="M99" s="55"/>
      <c r="N99" s="55"/>
      <c r="O99" s="56">
        <f>SUM(C99:N99)</f>
        <v>489251</v>
      </c>
      <c r="P99" s="57"/>
      <c r="Q99" s="38"/>
      <c r="U99" s="58"/>
    </row>
    <row r="100" spans="1:21" ht="15.6" thickTop="1" thickBot="1" x14ac:dyDescent="0.35">
      <c r="A100" s="17"/>
      <c r="B100" s="18" t="s">
        <v>175</v>
      </c>
      <c r="C100" s="18">
        <f>SUM(C98:C99)</f>
        <v>433078.73714285716</v>
      </c>
      <c r="D100" s="18">
        <f t="shared" ref="D100:O100" si="60">SUM(D98:D99)</f>
        <v>820486</v>
      </c>
      <c r="E100" s="18" t="e">
        <f t="shared" si="60"/>
        <v>#REF!</v>
      </c>
      <c r="F100" s="18" t="e">
        <f t="shared" si="60"/>
        <v>#REF!</v>
      </c>
      <c r="G100" s="18" t="e">
        <f t="shared" si="60"/>
        <v>#REF!</v>
      </c>
      <c r="H100" s="18" t="e">
        <f t="shared" si="60"/>
        <v>#REF!</v>
      </c>
      <c r="I100" s="18" t="e">
        <f t="shared" si="60"/>
        <v>#REF!</v>
      </c>
      <c r="J100" s="18" t="e">
        <f t="shared" si="60"/>
        <v>#REF!</v>
      </c>
      <c r="K100" s="18" t="e">
        <f t="shared" si="60"/>
        <v>#REF!</v>
      </c>
      <c r="L100" s="18" t="e">
        <f t="shared" si="60"/>
        <v>#REF!</v>
      </c>
      <c r="M100" s="18" t="e">
        <f t="shared" si="60"/>
        <v>#REF!</v>
      </c>
      <c r="N100" s="18" t="e">
        <f t="shared" si="60"/>
        <v>#REF!</v>
      </c>
      <c r="O100" s="59" t="e">
        <f t="shared" si="60"/>
        <v>#REF!</v>
      </c>
      <c r="P100" s="57"/>
      <c r="Q100" s="38"/>
      <c r="U100" s="58"/>
    </row>
    <row r="101" spans="1:21" ht="15" thickBot="1" x14ac:dyDescent="0.35">
      <c r="A101" s="60"/>
      <c r="B101" s="61" t="s">
        <v>298</v>
      </c>
      <c r="C101" s="61">
        <v>354984</v>
      </c>
      <c r="D101" s="61">
        <v>345742</v>
      </c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2"/>
      <c r="P101" s="63"/>
      <c r="Q101" s="64"/>
      <c r="R101" s="63"/>
      <c r="S101" s="63"/>
      <c r="T101" s="63"/>
      <c r="U101" s="65"/>
    </row>
    <row r="102" spans="1:21" x14ac:dyDescent="0.3">
      <c r="C102" s="66">
        <f>C101+C100</f>
        <v>788062.73714285716</v>
      </c>
      <c r="D102" s="66">
        <f>D101+D100</f>
        <v>1166228</v>
      </c>
      <c r="E102" s="66" t="e">
        <f>E101+E100</f>
        <v>#REF!</v>
      </c>
      <c r="F102" s="66" t="e">
        <f>F101+F100</f>
        <v>#REF!</v>
      </c>
      <c r="G102" s="66" t="e">
        <f>G101+G100</f>
        <v>#REF!</v>
      </c>
      <c r="H102" s="66" t="e">
        <f t="shared" ref="H102:N102" si="61">H101+H100</f>
        <v>#REF!</v>
      </c>
      <c r="I102" s="66" t="e">
        <f t="shared" si="61"/>
        <v>#REF!</v>
      </c>
      <c r="J102" s="66" t="e">
        <f t="shared" si="61"/>
        <v>#REF!</v>
      </c>
      <c r="K102" s="66" t="e">
        <f t="shared" si="61"/>
        <v>#REF!</v>
      </c>
      <c r="L102" s="66" t="e">
        <f t="shared" si="61"/>
        <v>#REF!</v>
      </c>
      <c r="M102" s="66" t="e">
        <f t="shared" si="61"/>
        <v>#REF!</v>
      </c>
      <c r="N102" s="66" t="e">
        <f t="shared" si="61"/>
        <v>#REF!</v>
      </c>
    </row>
    <row r="104" spans="1:21" ht="15" thickBot="1" x14ac:dyDescent="0.35"/>
    <row r="105" spans="1:21" ht="15" thickBot="1" x14ac:dyDescent="0.35">
      <c r="A105" s="10" t="s">
        <v>162</v>
      </c>
      <c r="B105" s="11" t="s">
        <v>21</v>
      </c>
      <c r="C105" s="12" t="s">
        <v>163</v>
      </c>
      <c r="D105" s="12" t="s">
        <v>164</v>
      </c>
      <c r="E105" s="12" t="s">
        <v>165</v>
      </c>
      <c r="F105" s="12" t="s">
        <v>166</v>
      </c>
      <c r="G105" s="12" t="s">
        <v>167</v>
      </c>
      <c r="H105" s="12" t="s">
        <v>168</v>
      </c>
      <c r="I105" s="12" t="s">
        <v>169</v>
      </c>
      <c r="J105" s="12" t="s">
        <v>170</v>
      </c>
      <c r="K105" s="12" t="s">
        <v>171</v>
      </c>
      <c r="L105" s="12" t="s">
        <v>172</v>
      </c>
      <c r="M105" s="12" t="s">
        <v>173</v>
      </c>
      <c r="N105" s="12" t="s">
        <v>174</v>
      </c>
      <c r="O105" s="13" t="s">
        <v>175</v>
      </c>
      <c r="Q105" s="14"/>
      <c r="R105" s="15"/>
      <c r="S105" s="15"/>
      <c r="T105" s="16" t="s">
        <v>28</v>
      </c>
      <c r="U105" s="16" t="s">
        <v>176</v>
      </c>
    </row>
    <row r="106" spans="1:21" ht="15" thickBot="1" x14ac:dyDescent="0.35">
      <c r="A106" s="17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9"/>
      <c r="Q106" s="140">
        <v>2025</v>
      </c>
      <c r="R106" s="141" t="s">
        <v>193</v>
      </c>
      <c r="S106" s="141" t="s">
        <v>177</v>
      </c>
      <c r="T106" s="141"/>
      <c r="U106" s="142"/>
    </row>
    <row r="107" spans="1:21" ht="15" thickBot="1" x14ac:dyDescent="0.35">
      <c r="A107" s="20" t="s">
        <v>232</v>
      </c>
      <c r="B107" s="21" t="s">
        <v>1747</v>
      </c>
      <c r="C107" s="22">
        <f t="shared" ref="C107:N107" si="62">C114+C115</f>
        <v>4060830</v>
      </c>
      <c r="D107" s="22">
        <f t="shared" si="62"/>
        <v>5928174.5</v>
      </c>
      <c r="E107" s="22" t="e">
        <f t="shared" si="62"/>
        <v>#REF!</v>
      </c>
      <c r="F107" s="22" t="e">
        <f t="shared" si="62"/>
        <v>#REF!</v>
      </c>
      <c r="G107" s="22" t="e">
        <f t="shared" si="62"/>
        <v>#REF!</v>
      </c>
      <c r="H107" s="22" t="e">
        <f t="shared" si="62"/>
        <v>#REF!</v>
      </c>
      <c r="I107" s="22" t="e">
        <f t="shared" si="62"/>
        <v>#REF!</v>
      </c>
      <c r="J107" s="22" t="e">
        <f t="shared" si="62"/>
        <v>#REF!</v>
      </c>
      <c r="K107" s="22" t="e">
        <f t="shared" si="62"/>
        <v>#REF!</v>
      </c>
      <c r="L107" s="22" t="e">
        <f t="shared" si="62"/>
        <v>#REF!</v>
      </c>
      <c r="M107" s="22" t="e">
        <f t="shared" si="62"/>
        <v>#REF!</v>
      </c>
      <c r="N107" s="22" t="e">
        <f t="shared" si="62"/>
        <v>#REF!</v>
      </c>
      <c r="O107" s="23" t="e">
        <f>SUM(C107:N107)</f>
        <v>#REF!</v>
      </c>
      <c r="Q107" s="143" t="s">
        <v>179</v>
      </c>
      <c r="R107" s="143" t="s">
        <v>195</v>
      </c>
      <c r="S107" s="143" t="s">
        <v>181</v>
      </c>
      <c r="T107" s="144" t="s">
        <v>182</v>
      </c>
      <c r="U107" s="144" t="s">
        <v>32</v>
      </c>
    </row>
    <row r="108" spans="1:21" ht="15" thickBot="1" x14ac:dyDescent="0.35">
      <c r="A108" s="20" t="s">
        <v>232</v>
      </c>
      <c r="B108" s="24" t="s">
        <v>1748</v>
      </c>
      <c r="C108" s="25">
        <f>$O108/12</f>
        <v>9750000</v>
      </c>
      <c r="D108" s="25">
        <f t="shared" ref="D108:N108" si="63">$O108/12</f>
        <v>9750000</v>
      </c>
      <c r="E108" s="25">
        <f t="shared" si="63"/>
        <v>9750000</v>
      </c>
      <c r="F108" s="25">
        <f t="shared" si="63"/>
        <v>9750000</v>
      </c>
      <c r="G108" s="25">
        <f t="shared" si="63"/>
        <v>9750000</v>
      </c>
      <c r="H108" s="25">
        <f t="shared" si="63"/>
        <v>9750000</v>
      </c>
      <c r="I108" s="25">
        <f t="shared" si="63"/>
        <v>9750000</v>
      </c>
      <c r="J108" s="25">
        <f t="shared" si="63"/>
        <v>9750000</v>
      </c>
      <c r="K108" s="25">
        <f t="shared" si="63"/>
        <v>9750000</v>
      </c>
      <c r="L108" s="25">
        <f t="shared" si="63"/>
        <v>9750000</v>
      </c>
      <c r="M108" s="25">
        <f t="shared" si="63"/>
        <v>9750000</v>
      </c>
      <c r="N108" s="25">
        <f t="shared" si="63"/>
        <v>9750000</v>
      </c>
      <c r="O108" s="26">
        <f>T108+U108</f>
        <v>117000000</v>
      </c>
      <c r="Q108" s="145">
        <f>O108/12*0.9</f>
        <v>8775000</v>
      </c>
      <c r="R108" s="145">
        <f>ROUNDUP(T108/12*0.95,-5)</f>
        <v>5000000</v>
      </c>
      <c r="S108" s="145">
        <f>ROUNDUP(T108/12,-5)</f>
        <v>5200000</v>
      </c>
      <c r="T108" s="145">
        <v>62000000</v>
      </c>
      <c r="U108" s="145">
        <v>55000000</v>
      </c>
    </row>
    <row r="109" spans="1:21" ht="15" thickBot="1" x14ac:dyDescent="0.35">
      <c r="A109" s="20" t="s">
        <v>232</v>
      </c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9">
        <f>T108+T110</f>
        <v>117000000</v>
      </c>
      <c r="Q109" s="146"/>
      <c r="R109" s="147"/>
      <c r="S109" s="147"/>
      <c r="T109" s="148" t="s">
        <v>183</v>
      </c>
      <c r="U109" s="144" t="s">
        <v>184</v>
      </c>
    </row>
    <row r="110" spans="1:21" ht="15" thickBot="1" x14ac:dyDescent="0.35">
      <c r="A110" s="20" t="s">
        <v>232</v>
      </c>
      <c r="B110" s="30" t="s">
        <v>1749</v>
      </c>
      <c r="C110" s="31">
        <f>C107/C108</f>
        <v>0.4164953846153846</v>
      </c>
      <c r="D110" s="32">
        <f t="shared" ref="D110:O110" si="64">D107/D108</f>
        <v>0.6080178974358974</v>
      </c>
      <c r="E110" s="32" t="e">
        <f t="shared" si="64"/>
        <v>#REF!</v>
      </c>
      <c r="F110" s="32" t="e">
        <f t="shared" si="64"/>
        <v>#REF!</v>
      </c>
      <c r="G110" s="32" t="e">
        <f t="shared" si="64"/>
        <v>#REF!</v>
      </c>
      <c r="H110" s="32" t="e">
        <f t="shared" si="64"/>
        <v>#REF!</v>
      </c>
      <c r="I110" s="32" t="e">
        <f t="shared" si="64"/>
        <v>#REF!</v>
      </c>
      <c r="J110" s="32" t="e">
        <f t="shared" si="64"/>
        <v>#REF!</v>
      </c>
      <c r="K110" s="32" t="e">
        <f t="shared" si="64"/>
        <v>#REF!</v>
      </c>
      <c r="L110" s="32" t="e">
        <f t="shared" si="64"/>
        <v>#REF!</v>
      </c>
      <c r="M110" s="32" t="e">
        <f t="shared" si="64"/>
        <v>#REF!</v>
      </c>
      <c r="N110" s="33" t="e">
        <f t="shared" si="64"/>
        <v>#REF!</v>
      </c>
      <c r="O110" s="34" t="e">
        <f t="shared" si="64"/>
        <v>#REF!</v>
      </c>
      <c r="Q110" s="149"/>
      <c r="R110" s="150"/>
      <c r="S110" s="150"/>
      <c r="T110" s="151">
        <v>55000000</v>
      </c>
      <c r="U110" s="152">
        <f>T110/12</f>
        <v>4583333.333333333</v>
      </c>
    </row>
    <row r="111" spans="1:21" x14ac:dyDescent="0.3">
      <c r="A111" s="20" t="s">
        <v>232</v>
      </c>
      <c r="B111" s="35" t="s">
        <v>1750</v>
      </c>
      <c r="C111" s="36">
        <f>IF(C107=Z111,0,IF(C112&lt;180000,IF(C114&lt; 1500000, 100000,180000),IF(C114&gt;$R108,360000,C112)))</f>
        <v>180000</v>
      </c>
      <c r="D111" s="36">
        <f t="shared" ref="D111:N111" si="65">IF(D107=AA111,0,IF(D112&lt;180000,IF(D114&lt; 1500000, 100000,180000),IF(D114&gt;$R108,360000,D112)))</f>
        <v>360000</v>
      </c>
      <c r="E111" s="36" t="e">
        <f t="shared" si="65"/>
        <v>#REF!</v>
      </c>
      <c r="F111" s="36" t="e">
        <f t="shared" si="65"/>
        <v>#REF!</v>
      </c>
      <c r="G111" s="36" t="e">
        <f t="shared" si="65"/>
        <v>#REF!</v>
      </c>
      <c r="H111" s="36" t="e">
        <f t="shared" si="65"/>
        <v>#REF!</v>
      </c>
      <c r="I111" s="36" t="e">
        <f t="shared" si="65"/>
        <v>#REF!</v>
      </c>
      <c r="J111" s="36" t="e">
        <f t="shared" si="65"/>
        <v>#REF!</v>
      </c>
      <c r="K111" s="36" t="e">
        <f t="shared" si="65"/>
        <v>#REF!</v>
      </c>
      <c r="L111" s="36" t="e">
        <f t="shared" si="65"/>
        <v>#REF!</v>
      </c>
      <c r="M111" s="36" t="e">
        <f t="shared" si="65"/>
        <v>#REF!</v>
      </c>
      <c r="N111" s="36" t="e">
        <f t="shared" si="65"/>
        <v>#REF!</v>
      </c>
      <c r="O111" s="37" t="e">
        <f>SUM(C111:N111)</f>
        <v>#REF!</v>
      </c>
      <c r="Q111" s="38"/>
      <c r="U111" s="39"/>
    </row>
    <row r="112" spans="1:21" x14ac:dyDescent="0.3">
      <c r="A112" s="20" t="s">
        <v>232</v>
      </c>
      <c r="B112" s="40" t="s">
        <v>1751</v>
      </c>
      <c r="C112" s="41">
        <f t="shared" ref="C112:H112" si="66">IF(C107*0.06*C110&gt;300000,300000,IF(C114&lt;1500000,100000,C107*0.06*C110))</f>
        <v>101479.01716246153</v>
      </c>
      <c r="D112" s="41">
        <f t="shared" si="66"/>
        <v>216266.17170738612</v>
      </c>
      <c r="E112" s="41" t="e">
        <f t="shared" si="66"/>
        <v>#REF!</v>
      </c>
      <c r="F112" s="41" t="e">
        <f t="shared" si="66"/>
        <v>#REF!</v>
      </c>
      <c r="G112" s="41" t="e">
        <f t="shared" si="66"/>
        <v>#REF!</v>
      </c>
      <c r="H112" s="41" t="e">
        <f t="shared" si="66"/>
        <v>#REF!</v>
      </c>
      <c r="I112" s="41" t="e">
        <f>IF(I107*0.06*I110&gt;300000,300000,IF(I114&lt;1500000,100000,I107*0.06*I110))</f>
        <v>#REF!</v>
      </c>
      <c r="J112" s="41" t="e">
        <f t="shared" ref="J112:N112" si="67">IF(J107*0.06*J110&gt;300000,300000,IF(J114&lt;1500000,100000,J107*0.06*J110))</f>
        <v>#REF!</v>
      </c>
      <c r="K112" s="41" t="e">
        <f t="shared" si="67"/>
        <v>#REF!</v>
      </c>
      <c r="L112" s="41" t="e">
        <f t="shared" si="67"/>
        <v>#REF!</v>
      </c>
      <c r="M112" s="41" t="e">
        <f t="shared" si="67"/>
        <v>#REF!</v>
      </c>
      <c r="N112" s="41" t="e">
        <f t="shared" si="67"/>
        <v>#REF!</v>
      </c>
      <c r="O112" s="42"/>
      <c r="Q112" s="43" t="s">
        <v>196</v>
      </c>
      <c r="R112" s="44" t="s">
        <v>197</v>
      </c>
      <c r="U112" s="39"/>
    </row>
    <row r="113" spans="1:21" x14ac:dyDescent="0.3">
      <c r="A113" s="20" t="s">
        <v>232</v>
      </c>
      <c r="B113" s="35" t="s">
        <v>1752</v>
      </c>
      <c r="C113" s="36">
        <f>IF(C114&lt;$S108,0,IF(C107&lt;$Q108,0,IF(C107&gt;C108,120000,(C107-$Q108)/(C108-$Q108)*120000)))</f>
        <v>0</v>
      </c>
      <c r="D113" s="36">
        <f t="shared" ref="D113:N113" si="68">IF(D114&lt;$S108,0,IF(D107&lt;$Q108,0,IF(D107&gt;D108,120000,(D107-$Q108)/(D108-$Q108)*120000)))</f>
        <v>0</v>
      </c>
      <c r="E113" s="36" t="e">
        <f t="shared" si="68"/>
        <v>#REF!</v>
      </c>
      <c r="F113" s="36" t="e">
        <f t="shared" si="68"/>
        <v>#REF!</v>
      </c>
      <c r="G113" s="36" t="e">
        <f t="shared" si="68"/>
        <v>#REF!</v>
      </c>
      <c r="H113" s="36" t="e">
        <f t="shared" si="68"/>
        <v>#REF!</v>
      </c>
      <c r="I113" s="36" t="e">
        <f t="shared" si="68"/>
        <v>#REF!</v>
      </c>
      <c r="J113" s="36" t="e">
        <f t="shared" si="68"/>
        <v>#REF!</v>
      </c>
      <c r="K113" s="36" t="e">
        <f t="shared" si="68"/>
        <v>#REF!</v>
      </c>
      <c r="L113" s="36" t="e">
        <f t="shared" si="68"/>
        <v>#REF!</v>
      </c>
      <c r="M113" s="36" t="e">
        <f t="shared" si="68"/>
        <v>#REF!</v>
      </c>
      <c r="N113" s="36" t="e">
        <f t="shared" si="68"/>
        <v>#REF!</v>
      </c>
      <c r="O113" s="37" t="e">
        <f>SUM(C113:N113)</f>
        <v>#REF!</v>
      </c>
      <c r="Q113" s="43" t="s">
        <v>198</v>
      </c>
      <c r="R113" s="44" t="s">
        <v>199</v>
      </c>
      <c r="U113" s="39"/>
    </row>
    <row r="114" spans="1:21" x14ac:dyDescent="0.3">
      <c r="A114" s="20" t="s">
        <v>232</v>
      </c>
      <c r="B114" s="45" t="s">
        <v>1753</v>
      </c>
      <c r="C114" s="46">
        <f>GETPIVOTDATA("SzumElad",'KTGC-hez'!$C$4,"Kelt_hó",1,"Termékfajta","Alap","ÜK","Hegyi Gábor")</f>
        <v>1708130</v>
      </c>
      <c r="D114" s="46">
        <f>GETPIVOTDATA("SzumElad",'KTGC-hez'!$C$4,"Kelt_hó",2,"Termékfajta","Alap","ÜK","Hegyi Gábor")</f>
        <v>5479049</v>
      </c>
      <c r="E114" s="46" t="e">
        <f>GETPIVOTDATA("SzumElad",'KTGC-hez'!$C$4,"Kelt_hó",3,"Termékfajta","Alap","ÜK","Hegyi Gábor")</f>
        <v>#REF!</v>
      </c>
      <c r="F114" s="46" t="e">
        <f>GETPIVOTDATA("SzumElad",'KTGC-hez'!$C$4,"Kelt_hó",4,"Termékfajta","Alap","ÜK","Hegyi Gábor")</f>
        <v>#REF!</v>
      </c>
      <c r="G114" s="46" t="e">
        <f>GETPIVOTDATA("SzumElad",'KTGC-hez'!$C$4,"Kelt_hó",5,"Termékfajta","Alap","ÜK","Hegyi Gábor")</f>
        <v>#REF!</v>
      </c>
      <c r="H114" s="46" t="e">
        <f>GETPIVOTDATA("SzumElad",'KTGC-hez'!$C$4,"Kelt_hó",6,"Termékfajta","Alap","ÜK","Hegyi Gábor")</f>
        <v>#REF!</v>
      </c>
      <c r="I114" s="46" t="e">
        <f>GETPIVOTDATA("SzumElad",'KTGC-hez'!$C$4,"Kelt_hó",7,"Termékfajta","Alap","ÜK","Hegyi Gábor")</f>
        <v>#REF!</v>
      </c>
      <c r="J114" s="46" t="e">
        <f>GETPIVOTDATA("SzumElad",'KTGC-hez'!$C$4,"Kelt_hó",8,"Termékfajta","Alap","ÜK","Hegyi Gábor")</f>
        <v>#REF!</v>
      </c>
      <c r="K114" s="46" t="e">
        <f>GETPIVOTDATA("SzumElad",'KTGC-hez'!$C$4,"Kelt_hó",9,"Termékfajta","Alap","ÜK","Hegyi Gábor")</f>
        <v>#REF!</v>
      </c>
      <c r="L114" s="46" t="e">
        <f>GETPIVOTDATA("SzumElad",'KTGC-hez'!$C$4,"Kelt_hó",10,"Termékfajta","Alap","ÜK","Hegyi Gábor")</f>
        <v>#REF!</v>
      </c>
      <c r="M114" s="46" t="e">
        <f>GETPIVOTDATA("SzumElad",'KTGC-hez'!$C$4,"Kelt_hó",11,"Termékfajta","Alap","ÜK","Hegyi Gábor")</f>
        <v>#REF!</v>
      </c>
      <c r="N114" s="46" t="e">
        <f>GETPIVOTDATA("SzumElad",'KTGC-hez'!$C$4,"Kelt_hó",12,"Termékfajta","Alap","ÜK","Hegyi Gábor")</f>
        <v>#REF!</v>
      </c>
      <c r="O114" s="47" t="e">
        <f>SUM(C114:N114)</f>
        <v>#REF!</v>
      </c>
      <c r="Q114" s="43"/>
      <c r="R114" s="44" t="s">
        <v>200</v>
      </c>
      <c r="U114" s="39"/>
    </row>
    <row r="115" spans="1:21" ht="15" thickBot="1" x14ac:dyDescent="0.35">
      <c r="A115" s="20" t="s">
        <v>232</v>
      </c>
      <c r="B115" s="48" t="s">
        <v>299</v>
      </c>
      <c r="C115" s="49">
        <f>GETPIVOTDATA("SzumElad",'KTGC-hez'!$C$4,"Kelt_hó",1,"Termékfajta","Beruházás","ÜK","Hegyi Gábor")</f>
        <v>2352700</v>
      </c>
      <c r="D115" s="49">
        <f>GETPIVOTDATA("SzumElad",'KTGC-hez'!$C$4,"Kelt_hó",2,"Termékfajta","Beruházás","ÜK","Hegyi Gábor")</f>
        <v>449125.5</v>
      </c>
      <c r="E115" s="49" t="e">
        <f>GETPIVOTDATA("SzumElad",'KTGC-hez'!$C$4,"Kelt_hó",3,"Termékfajta","Beruházás","ÜK","Hegyi Gábor")</f>
        <v>#REF!</v>
      </c>
      <c r="F115" s="49" t="e">
        <f>GETPIVOTDATA("SzumElad",'KTGC-hez'!$C$4,"Kelt_hó",4,"Termékfajta","Beruházás","ÜK","Hegyi Gábor")</f>
        <v>#REF!</v>
      </c>
      <c r="G115" s="49" t="e">
        <f>GETPIVOTDATA("SzumElad",'KTGC-hez'!$C$4,"Kelt_hó",5,"Termékfajta","Beruházás","ÜK","Hegyi Gábor")</f>
        <v>#REF!</v>
      </c>
      <c r="H115" s="49" t="e">
        <f>GETPIVOTDATA("SzumElad",'KTGC-hez'!$C$4,"Kelt_hó",6,"Termékfajta","Beruházás","ÜK","Hegyi Gábor")</f>
        <v>#REF!</v>
      </c>
      <c r="I115" s="49" t="e">
        <f>GETPIVOTDATA("SzumElad",'KTGC-hez'!$C$4,"Kelt_hó",7,"Termékfajta","Beruházás","ÜK","Hegyi Gábor")</f>
        <v>#REF!</v>
      </c>
      <c r="J115" s="49" t="e">
        <f>GETPIVOTDATA("SzumElad",'KTGC-hez'!$C$4,"Kelt_hó",8,"Termékfajta","Beruházás","ÜK","Hegyi Gábor")</f>
        <v>#REF!</v>
      </c>
      <c r="K115" s="49" t="e">
        <f>GETPIVOTDATA("SzumElad",'KTGC-hez'!$C$4,"Kelt_hó",9,"Termékfajta","Beruházás","ÜK","Hegyi Gábor")</f>
        <v>#REF!</v>
      </c>
      <c r="L115" s="49" t="e">
        <f>GETPIVOTDATA("SzumElad",'KTGC-hez'!$C$4,"Kelt_hó",10,"Termékfajta","Beruházás","ÜK","Hegyi Gábor")</f>
        <v>#REF!</v>
      </c>
      <c r="M115" s="49" t="e">
        <f>GETPIVOTDATA("SzumElad",'KTGC-hez'!$C$4,"Kelt_hó",11,"Termékfajta","Beruházás","ÜK","Hegyi Gábor")</f>
        <v>#REF!</v>
      </c>
      <c r="N115" s="49" t="e">
        <f>GETPIVOTDATA("SzumElad",'KTGC-hez'!$C$4,"Kelt_hó",12,"Termékfajta","Beruházás","ÜK","Hegyi Gábor")</f>
        <v>#REF!</v>
      </c>
      <c r="O115" s="50" t="e">
        <f>SUM(C115:N115)</f>
        <v>#REF!</v>
      </c>
      <c r="Q115" s="51"/>
      <c r="R115" s="44" t="s">
        <v>201</v>
      </c>
      <c r="U115" s="39"/>
    </row>
    <row r="116" spans="1:21" ht="15" thickBot="1" x14ac:dyDescent="0.35">
      <c r="A116" s="20" t="s">
        <v>232</v>
      </c>
      <c r="B116" s="48" t="s">
        <v>187</v>
      </c>
      <c r="C116" s="49"/>
      <c r="D116" s="49"/>
      <c r="E116" s="52" t="e">
        <f>C115+D115+E115</f>
        <v>#REF!</v>
      </c>
      <c r="F116" s="49"/>
      <c r="G116" s="49"/>
      <c r="H116" s="52" t="e">
        <f t="shared" ref="H116" si="69">F115+G115+H115</f>
        <v>#REF!</v>
      </c>
      <c r="I116" s="49"/>
      <c r="J116" s="49"/>
      <c r="K116" s="52" t="e">
        <f t="shared" ref="K116" si="70">I115+J115+K115</f>
        <v>#REF!</v>
      </c>
      <c r="L116" s="49"/>
      <c r="M116" s="49"/>
      <c r="N116" s="52" t="e">
        <f t="shared" ref="N116" si="71">L115+M115+N115</f>
        <v>#REF!</v>
      </c>
      <c r="O116" s="53"/>
      <c r="Q116" s="43" t="s">
        <v>185</v>
      </c>
      <c r="R116" s="44" t="s">
        <v>202</v>
      </c>
      <c r="U116" s="39"/>
    </row>
    <row r="117" spans="1:21" ht="15" thickBot="1" x14ac:dyDescent="0.35">
      <c r="A117" s="20" t="s">
        <v>232</v>
      </c>
      <c r="B117" s="48" t="s">
        <v>188</v>
      </c>
      <c r="C117" s="49"/>
      <c r="D117" s="49"/>
      <c r="E117" s="52">
        <f>$U110*3</f>
        <v>13750000</v>
      </c>
      <c r="F117" s="49"/>
      <c r="G117" s="49"/>
      <c r="H117" s="52">
        <f>$U110*3</f>
        <v>13750000</v>
      </c>
      <c r="I117" s="49"/>
      <c r="J117" s="49"/>
      <c r="K117" s="52">
        <f>$U110*3</f>
        <v>13750000</v>
      </c>
      <c r="L117" s="49"/>
      <c r="M117" s="49"/>
      <c r="N117" s="52">
        <f>$U110*3</f>
        <v>13750000</v>
      </c>
      <c r="O117" s="53"/>
      <c r="Q117" s="51"/>
      <c r="R117" s="44" t="s">
        <v>203</v>
      </c>
      <c r="U117" s="39"/>
    </row>
    <row r="118" spans="1:21" ht="15" thickBot="1" x14ac:dyDescent="0.35">
      <c r="A118" s="20" t="s">
        <v>232</v>
      </c>
      <c r="B118" s="48" t="s">
        <v>189</v>
      </c>
      <c r="C118" s="49"/>
      <c r="D118" s="49"/>
      <c r="E118" s="49" t="e">
        <f>IF(E116&gt;E117,180000,IF(E116&gt;E117*0.9,100000,IF(E116&gt;E117*0.75,60000,0)))</f>
        <v>#REF!</v>
      </c>
      <c r="F118" s="49"/>
      <c r="G118" s="49"/>
      <c r="H118" s="49" t="e">
        <f>IF(H116&gt;H117,180000,IF(H116&gt;H117*0.9,100000,IF(H116&gt;H117*0.75,60000,0)))</f>
        <v>#REF!</v>
      </c>
      <c r="I118" s="49"/>
      <c r="J118" s="49"/>
      <c r="K118" s="49" t="e">
        <f>IF(K116&gt;K117,180000,IF(K116&gt;K117*0.9,100000,IF(K116&gt;K117*0.75,60000,0)))</f>
        <v>#REF!</v>
      </c>
      <c r="L118" s="49"/>
      <c r="M118" s="49"/>
      <c r="N118" s="49" t="e">
        <f>IF(N116&gt;N117,180000,IF(N116&gt;N117*0.9,100000,IF(N116&gt;N117*0.75,60000,0)))</f>
        <v>#REF!</v>
      </c>
      <c r="O118" s="53"/>
      <c r="Q118" s="43" t="s">
        <v>190</v>
      </c>
      <c r="R118" s="44" t="s">
        <v>191</v>
      </c>
      <c r="U118" s="39"/>
    </row>
    <row r="119" spans="1:21" ht="15.6" thickTop="1" thickBot="1" x14ac:dyDescent="0.35">
      <c r="A119" s="20" t="s">
        <v>232</v>
      </c>
      <c r="B119" s="54" t="s">
        <v>1754</v>
      </c>
      <c r="C119" s="55">
        <f>C111+C113+C118</f>
        <v>180000</v>
      </c>
      <c r="D119" s="55">
        <f t="shared" ref="D119:N119" si="72">D111+D113+D118</f>
        <v>360000</v>
      </c>
      <c r="E119" s="55" t="e">
        <f t="shared" si="72"/>
        <v>#REF!</v>
      </c>
      <c r="F119" s="55" t="e">
        <f t="shared" si="72"/>
        <v>#REF!</v>
      </c>
      <c r="G119" s="55" t="e">
        <f t="shared" si="72"/>
        <v>#REF!</v>
      </c>
      <c r="H119" s="55" t="e">
        <f t="shared" si="72"/>
        <v>#REF!</v>
      </c>
      <c r="I119" s="55" t="e">
        <f t="shared" si="72"/>
        <v>#REF!</v>
      </c>
      <c r="J119" s="55" t="e">
        <f t="shared" si="72"/>
        <v>#REF!</v>
      </c>
      <c r="K119" s="55" t="e">
        <f t="shared" si="72"/>
        <v>#REF!</v>
      </c>
      <c r="L119" s="55" t="e">
        <f t="shared" si="72"/>
        <v>#REF!</v>
      </c>
      <c r="M119" s="55" t="e">
        <f t="shared" si="72"/>
        <v>#REF!</v>
      </c>
      <c r="N119" s="55" t="e">
        <f t="shared" si="72"/>
        <v>#REF!</v>
      </c>
      <c r="O119" s="55" t="e">
        <f>SUM(C119:N119)</f>
        <v>#REF!</v>
      </c>
      <c r="Q119" s="38"/>
      <c r="R119" s="44" t="s">
        <v>192</v>
      </c>
      <c r="U119" s="39"/>
    </row>
    <row r="120" spans="1:21" ht="15.6" thickTop="1" thickBot="1" x14ac:dyDescent="0.35">
      <c r="A120" s="20" t="s">
        <v>232</v>
      </c>
      <c r="B120" s="54" t="s">
        <v>1755</v>
      </c>
      <c r="C120" s="55">
        <v>29349</v>
      </c>
      <c r="D120" s="55">
        <v>294739</v>
      </c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6">
        <f>SUM(C120:N120)</f>
        <v>324088</v>
      </c>
      <c r="P120" s="57"/>
      <c r="Q120" s="38"/>
      <c r="U120" s="58"/>
    </row>
    <row r="121" spans="1:21" ht="15.6" thickTop="1" thickBot="1" x14ac:dyDescent="0.35">
      <c r="A121" s="17"/>
      <c r="B121" s="18" t="s">
        <v>175</v>
      </c>
      <c r="C121" s="18">
        <f>SUM(C119:C120)</f>
        <v>209349</v>
      </c>
      <c r="D121" s="18">
        <f t="shared" ref="D121:O121" si="73">SUM(D119:D120)</f>
        <v>654739</v>
      </c>
      <c r="E121" s="18" t="e">
        <f t="shared" si="73"/>
        <v>#REF!</v>
      </c>
      <c r="F121" s="18" t="e">
        <f t="shared" si="73"/>
        <v>#REF!</v>
      </c>
      <c r="G121" s="18" t="e">
        <f t="shared" si="73"/>
        <v>#REF!</v>
      </c>
      <c r="H121" s="18" t="e">
        <f t="shared" si="73"/>
        <v>#REF!</v>
      </c>
      <c r="I121" s="18" t="e">
        <f t="shared" si="73"/>
        <v>#REF!</v>
      </c>
      <c r="J121" s="18" t="e">
        <f t="shared" si="73"/>
        <v>#REF!</v>
      </c>
      <c r="K121" s="18" t="e">
        <f t="shared" si="73"/>
        <v>#REF!</v>
      </c>
      <c r="L121" s="18" t="e">
        <f t="shared" si="73"/>
        <v>#REF!</v>
      </c>
      <c r="M121" s="18" t="e">
        <f t="shared" si="73"/>
        <v>#REF!</v>
      </c>
      <c r="N121" s="18" t="e">
        <f t="shared" si="73"/>
        <v>#REF!</v>
      </c>
      <c r="O121" s="59" t="e">
        <f t="shared" si="73"/>
        <v>#REF!</v>
      </c>
      <c r="P121" s="57"/>
      <c r="Q121" s="38"/>
      <c r="U121" s="58"/>
    </row>
    <row r="122" spans="1:21" ht="15" thickBot="1" x14ac:dyDescent="0.35">
      <c r="A122" s="60"/>
      <c r="B122" s="61" t="s">
        <v>298</v>
      </c>
      <c r="C122" s="61">
        <v>269196</v>
      </c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2"/>
      <c r="P122" s="63"/>
      <c r="Q122" s="64"/>
      <c r="R122" s="63"/>
      <c r="S122" s="63"/>
      <c r="T122" s="63"/>
      <c r="U122" s="65"/>
    </row>
    <row r="123" spans="1:21" x14ac:dyDescent="0.3">
      <c r="C123" s="66">
        <f>C122+C121</f>
        <v>478545</v>
      </c>
      <c r="D123" s="66">
        <f>D122+D121</f>
        <v>654739</v>
      </c>
      <c r="E123" s="66" t="e">
        <f>E122+E121</f>
        <v>#REF!</v>
      </c>
      <c r="F123" s="66" t="e">
        <f>F122+F121</f>
        <v>#REF!</v>
      </c>
      <c r="G123" s="66" t="e">
        <f>G122+G121</f>
        <v>#REF!</v>
      </c>
      <c r="H123" s="66" t="e">
        <f t="shared" ref="H123:N123" si="74">H122+H121</f>
        <v>#REF!</v>
      </c>
      <c r="I123" s="66" t="e">
        <f t="shared" si="74"/>
        <v>#REF!</v>
      </c>
      <c r="J123" s="66" t="e">
        <f t="shared" si="74"/>
        <v>#REF!</v>
      </c>
      <c r="K123" s="66" t="e">
        <f t="shared" si="74"/>
        <v>#REF!</v>
      </c>
      <c r="L123" s="66" t="e">
        <f t="shared" si="74"/>
        <v>#REF!</v>
      </c>
      <c r="M123" s="66" t="e">
        <f t="shared" si="74"/>
        <v>#REF!</v>
      </c>
      <c r="N123" s="66" t="e">
        <f t="shared" si="74"/>
        <v>#REF!</v>
      </c>
    </row>
    <row r="125" spans="1:21" ht="15" thickBot="1" x14ac:dyDescent="0.35"/>
    <row r="126" spans="1:21" ht="15" thickBot="1" x14ac:dyDescent="0.35">
      <c r="A126" s="10" t="s">
        <v>162</v>
      </c>
      <c r="B126" s="11" t="s">
        <v>21</v>
      </c>
      <c r="C126" s="12" t="s">
        <v>163</v>
      </c>
      <c r="D126" s="12" t="s">
        <v>164</v>
      </c>
      <c r="E126" s="12" t="s">
        <v>165</v>
      </c>
      <c r="F126" s="12" t="s">
        <v>166</v>
      </c>
      <c r="G126" s="12" t="s">
        <v>167</v>
      </c>
      <c r="H126" s="12" t="s">
        <v>168</v>
      </c>
      <c r="I126" s="12" t="s">
        <v>169</v>
      </c>
      <c r="J126" s="12" t="s">
        <v>170</v>
      </c>
      <c r="K126" s="12" t="s">
        <v>171</v>
      </c>
      <c r="L126" s="12" t="s">
        <v>172</v>
      </c>
      <c r="M126" s="12" t="s">
        <v>173</v>
      </c>
      <c r="N126" s="12" t="s">
        <v>174</v>
      </c>
      <c r="O126" s="13" t="s">
        <v>175</v>
      </c>
      <c r="Q126" s="14"/>
      <c r="R126" s="15"/>
      <c r="S126" s="15"/>
      <c r="T126" s="16" t="s">
        <v>28</v>
      </c>
      <c r="U126" s="16" t="s">
        <v>176</v>
      </c>
    </row>
    <row r="127" spans="1:21" ht="15" thickBot="1" x14ac:dyDescent="0.35">
      <c r="A127" s="17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9"/>
      <c r="Q127" s="127">
        <v>2025</v>
      </c>
      <c r="R127" s="128" t="s">
        <v>193</v>
      </c>
      <c r="S127" s="128" t="s">
        <v>177</v>
      </c>
      <c r="T127" s="128"/>
      <c r="U127" s="129"/>
    </row>
    <row r="128" spans="1:21" ht="15" thickBot="1" x14ac:dyDescent="0.35">
      <c r="A128" s="20" t="s">
        <v>208</v>
      </c>
      <c r="B128" s="21" t="s">
        <v>1747</v>
      </c>
      <c r="C128" s="22">
        <f t="shared" ref="C128:N128" si="75">C135+C136</f>
        <v>2117795.15</v>
      </c>
      <c r="D128" s="22">
        <f t="shared" si="75"/>
        <v>22842540.630000003</v>
      </c>
      <c r="E128" s="22" t="e">
        <f t="shared" si="75"/>
        <v>#REF!</v>
      </c>
      <c r="F128" s="22" t="e">
        <f t="shared" si="75"/>
        <v>#REF!</v>
      </c>
      <c r="G128" s="22" t="e">
        <f t="shared" si="75"/>
        <v>#REF!</v>
      </c>
      <c r="H128" s="22" t="e">
        <f t="shared" si="75"/>
        <v>#REF!</v>
      </c>
      <c r="I128" s="22" t="e">
        <f t="shared" si="75"/>
        <v>#REF!</v>
      </c>
      <c r="J128" s="22" t="e">
        <f t="shared" si="75"/>
        <v>#REF!</v>
      </c>
      <c r="K128" s="22" t="e">
        <f t="shared" si="75"/>
        <v>#REF!</v>
      </c>
      <c r="L128" s="22" t="e">
        <f t="shared" si="75"/>
        <v>#REF!</v>
      </c>
      <c r="M128" s="22" t="e">
        <f t="shared" si="75"/>
        <v>#REF!</v>
      </c>
      <c r="N128" s="22" t="e">
        <f t="shared" si="75"/>
        <v>#REF!</v>
      </c>
      <c r="O128" s="23" t="e">
        <f>SUM(C128:N128)</f>
        <v>#REF!</v>
      </c>
      <c r="Q128" s="130" t="s">
        <v>179</v>
      </c>
      <c r="R128" s="130" t="s">
        <v>195</v>
      </c>
      <c r="S128" s="130" t="s">
        <v>181</v>
      </c>
      <c r="T128" s="131" t="s">
        <v>182</v>
      </c>
      <c r="U128" s="131" t="s">
        <v>32</v>
      </c>
    </row>
    <row r="129" spans="1:21" ht="15" thickBot="1" x14ac:dyDescent="0.35">
      <c r="A129" s="20" t="s">
        <v>208</v>
      </c>
      <c r="B129" s="24" t="s">
        <v>1748</v>
      </c>
      <c r="C129" s="25">
        <f>$O129/12</f>
        <v>6666666.666666667</v>
      </c>
      <c r="D129" s="25">
        <f t="shared" ref="D129:N129" si="76">$O129/12</f>
        <v>6666666.666666667</v>
      </c>
      <c r="E129" s="25">
        <f t="shared" si="76"/>
        <v>6666666.666666667</v>
      </c>
      <c r="F129" s="25">
        <f t="shared" si="76"/>
        <v>6666666.666666667</v>
      </c>
      <c r="G129" s="25">
        <f t="shared" si="76"/>
        <v>6666666.666666667</v>
      </c>
      <c r="H129" s="25">
        <f t="shared" si="76"/>
        <v>6666666.666666667</v>
      </c>
      <c r="I129" s="25">
        <f t="shared" si="76"/>
        <v>6666666.666666667</v>
      </c>
      <c r="J129" s="25">
        <f t="shared" si="76"/>
        <v>6666666.666666667</v>
      </c>
      <c r="K129" s="25">
        <f t="shared" si="76"/>
        <v>6666666.666666667</v>
      </c>
      <c r="L129" s="25">
        <f t="shared" si="76"/>
        <v>6666666.666666667</v>
      </c>
      <c r="M129" s="25">
        <f t="shared" si="76"/>
        <v>6666666.666666667</v>
      </c>
      <c r="N129" s="25">
        <f t="shared" si="76"/>
        <v>6666666.666666667</v>
      </c>
      <c r="O129" s="26">
        <f>T129+U129</f>
        <v>80000000</v>
      </c>
      <c r="Q129" s="132">
        <f>O129/12*0.9</f>
        <v>6000000</v>
      </c>
      <c r="R129" s="132">
        <f>T129/12*0.9</f>
        <v>3750000</v>
      </c>
      <c r="S129" s="132">
        <f>ROUNDUP(T129/12,-5)</f>
        <v>4200000</v>
      </c>
      <c r="T129" s="132">
        <v>50000000</v>
      </c>
      <c r="U129" s="132">
        <v>30000000</v>
      </c>
    </row>
    <row r="130" spans="1:21" ht="15" thickBot="1" x14ac:dyDescent="0.35">
      <c r="A130" s="20" t="s">
        <v>208</v>
      </c>
      <c r="B130" s="27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9">
        <f>T129+T131</f>
        <v>80000000</v>
      </c>
      <c r="Q130" s="133"/>
      <c r="R130" s="134"/>
      <c r="S130" s="134"/>
      <c r="T130" s="135" t="s">
        <v>183</v>
      </c>
      <c r="U130" s="131" t="s">
        <v>184</v>
      </c>
    </row>
    <row r="131" spans="1:21" ht="15" thickBot="1" x14ac:dyDescent="0.35">
      <c r="A131" s="20" t="s">
        <v>208</v>
      </c>
      <c r="B131" s="30" t="s">
        <v>1749</v>
      </c>
      <c r="C131" s="31">
        <f>C128/C129</f>
        <v>0.31766927249999999</v>
      </c>
      <c r="D131" s="32">
        <f t="shared" ref="D131:O131" si="77">D128/D129</f>
        <v>3.4263810945000004</v>
      </c>
      <c r="E131" s="32" t="e">
        <f t="shared" si="77"/>
        <v>#REF!</v>
      </c>
      <c r="F131" s="32" t="e">
        <f t="shared" si="77"/>
        <v>#REF!</v>
      </c>
      <c r="G131" s="32" t="e">
        <f t="shared" si="77"/>
        <v>#REF!</v>
      </c>
      <c r="H131" s="32" t="e">
        <f t="shared" si="77"/>
        <v>#REF!</v>
      </c>
      <c r="I131" s="32" t="e">
        <f t="shared" si="77"/>
        <v>#REF!</v>
      </c>
      <c r="J131" s="32" t="e">
        <f t="shared" si="77"/>
        <v>#REF!</v>
      </c>
      <c r="K131" s="32" t="e">
        <f t="shared" si="77"/>
        <v>#REF!</v>
      </c>
      <c r="L131" s="32" t="e">
        <f t="shared" si="77"/>
        <v>#REF!</v>
      </c>
      <c r="M131" s="32" t="e">
        <f t="shared" si="77"/>
        <v>#REF!</v>
      </c>
      <c r="N131" s="33" t="e">
        <f t="shared" si="77"/>
        <v>#REF!</v>
      </c>
      <c r="O131" s="34" t="e">
        <f t="shared" si="77"/>
        <v>#REF!</v>
      </c>
      <c r="Q131" s="136"/>
      <c r="R131" s="137"/>
      <c r="S131" s="137"/>
      <c r="T131" s="138">
        <v>30000000</v>
      </c>
      <c r="U131" s="139">
        <f>T131/12</f>
        <v>2500000</v>
      </c>
    </row>
    <row r="132" spans="1:21" x14ac:dyDescent="0.3">
      <c r="A132" s="20" t="s">
        <v>208</v>
      </c>
      <c r="B132" s="35" t="s">
        <v>1750</v>
      </c>
      <c r="C132" s="36">
        <f>IF(C128=Z132,0,IF(C133&lt;180000,IF(C135&lt; 1500000, 100000,180000),IF(C135&gt;$R129,360000,C133)))</f>
        <v>180000</v>
      </c>
      <c r="D132" s="36">
        <f t="shared" ref="D132:N132" si="78">IF(D128=AA132,0,IF(D133&lt;180000,IF(D135&lt; 1500000, 100000,180000),IF(D135&gt;$R129,360000,D133)))</f>
        <v>360000</v>
      </c>
      <c r="E132" s="36" t="e">
        <f t="shared" si="78"/>
        <v>#REF!</v>
      </c>
      <c r="F132" s="36" t="e">
        <f t="shared" si="78"/>
        <v>#REF!</v>
      </c>
      <c r="G132" s="36" t="e">
        <f t="shared" si="78"/>
        <v>#REF!</v>
      </c>
      <c r="H132" s="36" t="e">
        <f t="shared" si="78"/>
        <v>#REF!</v>
      </c>
      <c r="I132" s="36" t="e">
        <f t="shared" si="78"/>
        <v>#REF!</v>
      </c>
      <c r="J132" s="36" t="e">
        <f t="shared" si="78"/>
        <v>#REF!</v>
      </c>
      <c r="K132" s="36" t="e">
        <f t="shared" si="78"/>
        <v>#REF!</v>
      </c>
      <c r="L132" s="36" t="e">
        <f t="shared" si="78"/>
        <v>#REF!</v>
      </c>
      <c r="M132" s="36" t="e">
        <f t="shared" si="78"/>
        <v>#REF!</v>
      </c>
      <c r="N132" s="36" t="e">
        <f t="shared" si="78"/>
        <v>#REF!</v>
      </c>
      <c r="O132" s="37" t="e">
        <f>SUM(C132:N132)</f>
        <v>#REF!</v>
      </c>
      <c r="Q132" s="38"/>
      <c r="U132" s="39"/>
    </row>
    <row r="133" spans="1:21" x14ac:dyDescent="0.3">
      <c r="A133" s="20" t="s">
        <v>208</v>
      </c>
      <c r="B133" s="40" t="s">
        <v>1751</v>
      </c>
      <c r="C133" s="41">
        <f t="shared" ref="C133:H133" si="79">IF(C128*0.06*C131&gt;300000,300000,IF(C135&lt;1500000,100000,C128*0.06*C131))</f>
        <v>40365.506676271696</v>
      </c>
      <c r="D133" s="41">
        <f t="shared" si="79"/>
        <v>300000</v>
      </c>
      <c r="E133" s="41" t="e">
        <f t="shared" si="79"/>
        <v>#REF!</v>
      </c>
      <c r="F133" s="41" t="e">
        <f t="shared" si="79"/>
        <v>#REF!</v>
      </c>
      <c r="G133" s="41" t="e">
        <f t="shared" si="79"/>
        <v>#REF!</v>
      </c>
      <c r="H133" s="41" t="e">
        <f t="shared" si="79"/>
        <v>#REF!</v>
      </c>
      <c r="I133" s="41" t="e">
        <f>IF(I128*0.06*I131&gt;300000,300000,IF(I135&lt;1500000,100000,I128*0.06*I131))</f>
        <v>#REF!</v>
      </c>
      <c r="J133" s="41" t="e">
        <f t="shared" ref="J133:N133" si="80">IF(J128*0.06*J131&gt;300000,300000,IF(J135&lt;1500000,100000,J128*0.06*J131))</f>
        <v>#REF!</v>
      </c>
      <c r="K133" s="41" t="e">
        <f t="shared" si="80"/>
        <v>#REF!</v>
      </c>
      <c r="L133" s="41" t="e">
        <f t="shared" si="80"/>
        <v>#REF!</v>
      </c>
      <c r="M133" s="41" t="e">
        <f t="shared" si="80"/>
        <v>#REF!</v>
      </c>
      <c r="N133" s="41" t="e">
        <f t="shared" si="80"/>
        <v>#REF!</v>
      </c>
      <c r="O133" s="42"/>
      <c r="Q133" s="43" t="s">
        <v>196</v>
      </c>
      <c r="R133" s="44" t="s">
        <v>197</v>
      </c>
      <c r="U133" s="39"/>
    </row>
    <row r="134" spans="1:21" x14ac:dyDescent="0.3">
      <c r="A134" s="20" t="s">
        <v>208</v>
      </c>
      <c r="B134" s="35" t="s">
        <v>1752</v>
      </c>
      <c r="C134" s="36">
        <f>IF(C135&lt;$S129,0,IF(C128&lt;$Q129,0,IF(C128&gt;C129,120000,(C128-$Q129)/(C129-$Q129)*120000)))</f>
        <v>0</v>
      </c>
      <c r="D134" s="36">
        <f t="shared" ref="D134:N134" si="81">IF(D135&lt;$S129,0,IF(D128&lt;$Q129,0,IF(D128&gt;D129,120000,(D128-$Q129)/(D129-$Q129)*120000)))</f>
        <v>120000</v>
      </c>
      <c r="E134" s="36" t="e">
        <f t="shared" si="81"/>
        <v>#REF!</v>
      </c>
      <c r="F134" s="36" t="e">
        <f t="shared" si="81"/>
        <v>#REF!</v>
      </c>
      <c r="G134" s="36" t="e">
        <f t="shared" si="81"/>
        <v>#REF!</v>
      </c>
      <c r="H134" s="36" t="e">
        <f t="shared" si="81"/>
        <v>#REF!</v>
      </c>
      <c r="I134" s="36" t="e">
        <f t="shared" si="81"/>
        <v>#REF!</v>
      </c>
      <c r="J134" s="36" t="e">
        <f t="shared" si="81"/>
        <v>#REF!</v>
      </c>
      <c r="K134" s="36" t="e">
        <f t="shared" si="81"/>
        <v>#REF!</v>
      </c>
      <c r="L134" s="36" t="e">
        <f t="shared" si="81"/>
        <v>#REF!</v>
      </c>
      <c r="M134" s="36" t="e">
        <f t="shared" si="81"/>
        <v>#REF!</v>
      </c>
      <c r="N134" s="36" t="e">
        <f t="shared" si="81"/>
        <v>#REF!</v>
      </c>
      <c r="O134" s="37" t="e">
        <f>SUM(C134:N134)</f>
        <v>#REF!</v>
      </c>
      <c r="Q134" s="43" t="s">
        <v>198</v>
      </c>
      <c r="R134" s="44" t="s">
        <v>199</v>
      </c>
      <c r="U134" s="39"/>
    </row>
    <row r="135" spans="1:21" x14ac:dyDescent="0.3">
      <c r="A135" s="20" t="s">
        <v>208</v>
      </c>
      <c r="B135" s="45" t="s">
        <v>1753</v>
      </c>
      <c r="C135" s="46">
        <f>GETPIVOTDATA("SzumElad",'KTGC-hez'!$C$4,"Kelt_hó",1,"Termékfajta","Alap","ÜK","Simon Jenő")</f>
        <v>2117795.15</v>
      </c>
      <c r="D135" s="46">
        <f>GETPIVOTDATA("SzumElad",'KTGC-hez'!$C$4,"Kelt_hó",2,"Termékfajta","Alap","ÜK","Simon Jenő")</f>
        <v>5891967.3499999996</v>
      </c>
      <c r="E135" s="46" t="e">
        <f>GETPIVOTDATA("SzumElad",'KTGC-hez'!$C$4,"Kelt_hó",3,"Termékfajta","Alap","ÜK","Simon Jenő")</f>
        <v>#REF!</v>
      </c>
      <c r="F135" s="46" t="e">
        <f>GETPIVOTDATA("SzumElad",'KTGC-hez'!$C$4,"Kelt_hó",4,"Termékfajta","Alap","ÜK","Simon Jenő")</f>
        <v>#REF!</v>
      </c>
      <c r="G135" s="46" t="e">
        <f>GETPIVOTDATA("SzumElad",'KTGC-hez'!$C$4,"Kelt_hó",5,"Termékfajta","Alap","ÜK","Simon Jenő")</f>
        <v>#REF!</v>
      </c>
      <c r="H135" s="46" t="e">
        <f>GETPIVOTDATA("SzumElad",'KTGC-hez'!$C$4,"Kelt_hó",6,"Termékfajta","Alap","ÜK","Simon Jenő")</f>
        <v>#REF!</v>
      </c>
      <c r="I135" s="46" t="e">
        <f>GETPIVOTDATA("SzumElad",'KTGC-hez'!$C$4,"Kelt_hó",7,"Termékfajta","Alap","ÜK","Simon Jenő")</f>
        <v>#REF!</v>
      </c>
      <c r="J135" s="46" t="e">
        <f>GETPIVOTDATA("SzumElad",'KTGC-hez'!$C$4,"Kelt_hó",8,"Termékfajta","Alap","ÜK","Simon Jenő")</f>
        <v>#REF!</v>
      </c>
      <c r="K135" s="46" t="e">
        <f>GETPIVOTDATA("SzumElad",'KTGC-hez'!$C$4,"Kelt_hó",9,"Termékfajta","Alap","ÜK","Simon Jenő")</f>
        <v>#REF!</v>
      </c>
      <c r="L135" s="46" t="e">
        <f>GETPIVOTDATA("SzumElad",'KTGC-hez'!$C$4,"Kelt_hó",10,"Termékfajta","Alap","ÜK","Simon Jenő")</f>
        <v>#REF!</v>
      </c>
      <c r="M135" s="46" t="e">
        <f>GETPIVOTDATA("SzumElad",'KTGC-hez'!$C$4,"Kelt_hó",11,"Termékfajta","Alap","ÜK","Simon Jenő")</f>
        <v>#REF!</v>
      </c>
      <c r="N135" s="46" t="e">
        <f>GETPIVOTDATA("SzumElad",'KTGC-hez'!$C$4,"Kelt_hó",12,"Termékfajta","Alap","ÜK","Simon Jenő")</f>
        <v>#REF!</v>
      </c>
      <c r="O135" s="47" t="e">
        <f>SUM(C135:N135)</f>
        <v>#REF!</v>
      </c>
      <c r="Q135" s="43"/>
      <c r="R135" s="44" t="s">
        <v>200</v>
      </c>
      <c r="U135" s="39"/>
    </row>
    <row r="136" spans="1:21" ht="15" thickBot="1" x14ac:dyDescent="0.35">
      <c r="A136" s="20" t="s">
        <v>208</v>
      </c>
      <c r="B136" s="48" t="s">
        <v>299</v>
      </c>
      <c r="C136" s="49">
        <f>IF(ISERROR(GETPIVOTDATA("SzumElad",'KTGC-hez'!$C$4,"Kelt_hó",1,"Termékfajta","Beruházás","ÜK","Simon Jenő")),0,GETPIVOTDATA("SzumElad",'KTGC-hez'!$C$4,"Kelt_hó",1,"Termékfajta","Beruházás","ÜK","Simon Jenő"))</f>
        <v>0</v>
      </c>
      <c r="D136" s="49">
        <f>IF(ISERROR(GETPIVOTDATA("SzumElad",'KTGC-hez'!$C$4,"Kelt_hó",2,"Termékfajta","Beruházás","ÜK","Simon Jenő")),0,GETPIVOTDATA("SzumElad",'KTGC-hez'!$C$4,"Kelt_hó",2,"Termékfajta","Beruházás","ÜK","Simon Jenő"))</f>
        <v>16950573.280000001</v>
      </c>
      <c r="E136" s="49">
        <f>IF(ISERROR(GETPIVOTDATA("SzumElad",'KTGC-hez'!$C$4,"Kelt_hó",3,"Termékfajta","Beruházás","ÜK","Simon Jenő")),0,GETPIVOTDATA("SzumElad",'KTGC-hez'!$C$4,"Kelt_hó",3,"Termékfajta","Beruházás","ÜK","Simon Jenő"))</f>
        <v>0</v>
      </c>
      <c r="F136" s="49">
        <f>IF(ISERROR(GETPIVOTDATA("SzumElad",'KTGC-hez'!$C$4,"Kelt_hó",4,"Termékfajta","Beruházás","ÜK","Simon Jenő")),0,GETPIVOTDATA("SzumElad",'KTGC-hez'!$C$4,"Kelt_hó",4,"Termékfajta","Beruházás","ÜK","Simon Jenő"))</f>
        <v>0</v>
      </c>
      <c r="G136" s="49">
        <f>IF(ISERROR(GETPIVOTDATA("SzumElad",'KTGC-hez'!$C$4,"Kelt_hó",5,"Termékfajta","Beruházás","ÜK","Simon Jenő")),0,GETPIVOTDATA("SzumElad",'KTGC-hez'!$C$4,"Kelt_hó",5,"Termékfajta","Beruházás","ÜK","Simon Jenő"))</f>
        <v>0</v>
      </c>
      <c r="H136" s="49">
        <f>IF(ISERROR(GETPIVOTDATA("SzumElad",'KTGC-hez'!$C$4,"Kelt_hó",6,"Termékfajta","Beruházás","ÜK","Simon Jenő")),0,GETPIVOTDATA("SzumElad",'KTGC-hez'!$C$4,"Kelt_hó",6,"Termékfajta","Beruházás","ÜK","Simon Jenő"))</f>
        <v>0</v>
      </c>
      <c r="I136" s="49">
        <f>IF(ISERROR(GETPIVOTDATA("SzumElad",'KTGC-hez'!$C$4,"Kelt_hó",7,"Termékfajta","Beruházás","ÜK","Simon Jenő")),0,GETPIVOTDATA("SzumElad",'KTGC-hez'!$C$4,"Kelt_hó",7,"Termékfajta","Beruházás","ÜK","Simon Jenő"))</f>
        <v>0</v>
      </c>
      <c r="J136" s="49">
        <f>IF(ISERROR(GETPIVOTDATA("SzumElad",'KTGC-hez'!$C$4,"Kelt_hó",8,"Termékfajta","Beruházás","ÜK","Simon Jenő")),0,GETPIVOTDATA("SzumElad",'KTGC-hez'!$C$4,"Kelt_hó",8,"Termékfajta","Beruházás","ÜK","Simon Jenő"))</f>
        <v>0</v>
      </c>
      <c r="K136" s="49">
        <f>IF(ISERROR(GETPIVOTDATA("SzumElad",'KTGC-hez'!$C$4,"Kelt_hó",9,"Termékfajta","Beruházás","ÜK","Simon Jenő")),0,GETPIVOTDATA("SzumElad",'KTGC-hez'!$C$4,"Kelt_hó",9,"Termékfajta","Beruházás","ÜK","Simon Jenő"))</f>
        <v>0</v>
      </c>
      <c r="L136" s="49">
        <f>IF(ISERROR(GETPIVOTDATA("SzumElad",'KTGC-hez'!$C$4,"Kelt_hó",10,"Termékfajta","Beruházás","ÜK","Simon Jenő")),0,GETPIVOTDATA("SzumElad",'KTGC-hez'!$C$4,"Kelt_hó",10,"Termékfajta","Beruházás","ÜK","Simon Jenő"))</f>
        <v>0</v>
      </c>
      <c r="M136" s="49">
        <f>IF(ISERROR(GETPIVOTDATA("SzumElad",'KTGC-hez'!$C$4,"Kelt_hó",11,"Termékfajta","Beruházás","ÜK","Simon Jenő")),0,GETPIVOTDATA("SzumElad",'KTGC-hez'!$C$4,"Kelt_hó",11,"Termékfajta","Beruházás","ÜK","Simon Jenő"))</f>
        <v>0</v>
      </c>
      <c r="N136" s="49">
        <f>IF(ISERROR(GETPIVOTDATA("SzumElad",'KTGC-hez'!$C$4,"Kelt_hó",12,"Termékfajta","Beruházás","ÜK","Simon Jenő")),0,GETPIVOTDATA("SzumElad",'KTGC-hez'!$C$4,"Kelt_hó",11,"Termékfajta","Beruházás","ÜK","Simon Jenő"))</f>
        <v>0</v>
      </c>
      <c r="O136" s="50">
        <f>SUM(C136:N136)</f>
        <v>16950573.280000001</v>
      </c>
      <c r="Q136" s="51"/>
      <c r="R136" s="44" t="s">
        <v>201</v>
      </c>
      <c r="U136" s="39"/>
    </row>
    <row r="137" spans="1:21" ht="15" thickBot="1" x14ac:dyDescent="0.35">
      <c r="A137" s="20" t="s">
        <v>208</v>
      </c>
      <c r="B137" s="48" t="s">
        <v>187</v>
      </c>
      <c r="C137" s="49"/>
      <c r="D137" s="49"/>
      <c r="E137" s="52">
        <f>C136+D136+E136</f>
        <v>16950573.280000001</v>
      </c>
      <c r="F137" s="49"/>
      <c r="G137" s="49"/>
      <c r="H137" s="52">
        <f t="shared" ref="H137" si="82">F136+G136+H136</f>
        <v>0</v>
      </c>
      <c r="I137" s="49"/>
      <c r="J137" s="49"/>
      <c r="K137" s="52">
        <f t="shared" ref="K137" si="83">I136+J136+K136</f>
        <v>0</v>
      </c>
      <c r="L137" s="49"/>
      <c r="M137" s="49"/>
      <c r="N137" s="52">
        <f t="shared" ref="N137" si="84">L136+M136+N136</f>
        <v>0</v>
      </c>
      <c r="O137" s="53"/>
      <c r="Q137" s="43" t="s">
        <v>185</v>
      </c>
      <c r="R137" s="44" t="s">
        <v>202</v>
      </c>
      <c r="U137" s="39"/>
    </row>
    <row r="138" spans="1:21" ht="15" thickBot="1" x14ac:dyDescent="0.35">
      <c r="A138" s="20" t="s">
        <v>208</v>
      </c>
      <c r="B138" s="48" t="s">
        <v>188</v>
      </c>
      <c r="C138" s="49"/>
      <c r="D138" s="49"/>
      <c r="E138" s="52">
        <f>$U131*3</f>
        <v>7500000</v>
      </c>
      <c r="F138" s="49"/>
      <c r="G138" s="49"/>
      <c r="H138" s="52">
        <f>$U131*3</f>
        <v>7500000</v>
      </c>
      <c r="I138" s="49"/>
      <c r="J138" s="49"/>
      <c r="K138" s="52">
        <f>$U131*3</f>
        <v>7500000</v>
      </c>
      <c r="L138" s="49"/>
      <c r="M138" s="49"/>
      <c r="N138" s="52">
        <f>$U131*3</f>
        <v>7500000</v>
      </c>
      <c r="O138" s="53"/>
      <c r="Q138" s="51"/>
      <c r="R138" s="44" t="s">
        <v>203</v>
      </c>
      <c r="U138" s="39"/>
    </row>
    <row r="139" spans="1:21" ht="15" thickBot="1" x14ac:dyDescent="0.35">
      <c r="A139" s="20" t="s">
        <v>208</v>
      </c>
      <c r="B139" s="48" t="s">
        <v>189</v>
      </c>
      <c r="C139" s="49"/>
      <c r="D139" s="49"/>
      <c r="E139" s="49">
        <f>IF(E137&gt;E138,180000,IF(E137&gt;E138*0.9,100000,IF(E137&gt;E138*0.75,60000,0)))</f>
        <v>180000</v>
      </c>
      <c r="F139" s="49"/>
      <c r="G139" s="49"/>
      <c r="H139" s="49">
        <f>IF(H137&gt;H138,180000,IF(H137&gt;H138*0.9,100000,IF(H137&gt;H138*0.75,60000,0)))</f>
        <v>0</v>
      </c>
      <c r="I139" s="49"/>
      <c r="J139" s="49"/>
      <c r="K139" s="49">
        <f>IF(K137&gt;K138,180000,IF(K137&gt;K138*0.9,100000,IF(K137&gt;K138*0.75,60000,0)))</f>
        <v>0</v>
      </c>
      <c r="L139" s="49"/>
      <c r="M139" s="49"/>
      <c r="N139" s="49">
        <f>IF(N137&gt;N138,180000,IF(N137&gt;N138*0.9,100000,IF(N137&gt;N138*0.75,60000,0)))</f>
        <v>0</v>
      </c>
      <c r="O139" s="53"/>
      <c r="Q139" s="43" t="s">
        <v>190</v>
      </c>
      <c r="R139" s="44" t="s">
        <v>191</v>
      </c>
      <c r="U139" s="39"/>
    </row>
    <row r="140" spans="1:21" ht="15.6" thickTop="1" thickBot="1" x14ac:dyDescent="0.35">
      <c r="A140" s="20" t="s">
        <v>208</v>
      </c>
      <c r="B140" s="54" t="s">
        <v>1754</v>
      </c>
      <c r="C140" s="55">
        <f>C132+C134+C139</f>
        <v>180000</v>
      </c>
      <c r="D140" s="55">
        <f t="shared" ref="D140:N140" si="85">D132+D134+D139</f>
        <v>480000</v>
      </c>
      <c r="E140" s="55" t="e">
        <f t="shared" si="85"/>
        <v>#REF!</v>
      </c>
      <c r="F140" s="55" t="e">
        <f t="shared" si="85"/>
        <v>#REF!</v>
      </c>
      <c r="G140" s="55" t="e">
        <f t="shared" si="85"/>
        <v>#REF!</v>
      </c>
      <c r="H140" s="55" t="e">
        <f t="shared" si="85"/>
        <v>#REF!</v>
      </c>
      <c r="I140" s="55" t="e">
        <f t="shared" si="85"/>
        <v>#REF!</v>
      </c>
      <c r="J140" s="55" t="e">
        <f t="shared" si="85"/>
        <v>#REF!</v>
      </c>
      <c r="K140" s="55" t="e">
        <f t="shared" si="85"/>
        <v>#REF!</v>
      </c>
      <c r="L140" s="55" t="e">
        <f t="shared" si="85"/>
        <v>#REF!</v>
      </c>
      <c r="M140" s="55" t="e">
        <f t="shared" si="85"/>
        <v>#REF!</v>
      </c>
      <c r="N140" s="55" t="e">
        <f t="shared" si="85"/>
        <v>#REF!</v>
      </c>
      <c r="O140" s="55" t="e">
        <f>SUM(C140:N140)</f>
        <v>#REF!</v>
      </c>
      <c r="Q140" s="38"/>
      <c r="R140" s="44" t="s">
        <v>192</v>
      </c>
      <c r="U140" s="39"/>
    </row>
    <row r="141" spans="1:21" ht="15.6" thickTop="1" thickBot="1" x14ac:dyDescent="0.35">
      <c r="A141" s="20" t="s">
        <v>208</v>
      </c>
      <c r="B141" s="54" t="s">
        <v>1755</v>
      </c>
      <c r="C141" s="55">
        <v>61446</v>
      </c>
      <c r="D141" s="55">
        <v>144366</v>
      </c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6">
        <f>SUM(C141:N141)</f>
        <v>205812</v>
      </c>
      <c r="P141" s="57"/>
      <c r="Q141" s="38"/>
      <c r="U141" s="58"/>
    </row>
    <row r="142" spans="1:21" ht="15.6" thickTop="1" thickBot="1" x14ac:dyDescent="0.35">
      <c r="A142" s="17"/>
      <c r="B142" s="18" t="s">
        <v>175</v>
      </c>
      <c r="C142" s="18">
        <f>SUM(C140:C141)</f>
        <v>241446</v>
      </c>
      <c r="D142" s="18">
        <f t="shared" ref="D142:O142" si="86">SUM(D140:D141)</f>
        <v>624366</v>
      </c>
      <c r="E142" s="18" t="e">
        <f t="shared" si="86"/>
        <v>#REF!</v>
      </c>
      <c r="F142" s="18" t="e">
        <f t="shared" si="86"/>
        <v>#REF!</v>
      </c>
      <c r="G142" s="18" t="e">
        <f t="shared" si="86"/>
        <v>#REF!</v>
      </c>
      <c r="H142" s="18" t="e">
        <f t="shared" si="86"/>
        <v>#REF!</v>
      </c>
      <c r="I142" s="18" t="e">
        <f t="shared" si="86"/>
        <v>#REF!</v>
      </c>
      <c r="J142" s="18" t="e">
        <f t="shared" si="86"/>
        <v>#REF!</v>
      </c>
      <c r="K142" s="18" t="e">
        <f t="shared" si="86"/>
        <v>#REF!</v>
      </c>
      <c r="L142" s="18" t="e">
        <f t="shared" si="86"/>
        <v>#REF!</v>
      </c>
      <c r="M142" s="18" t="e">
        <f t="shared" si="86"/>
        <v>#REF!</v>
      </c>
      <c r="N142" s="18" t="e">
        <f t="shared" si="86"/>
        <v>#REF!</v>
      </c>
      <c r="O142" s="59" t="e">
        <f t="shared" si="86"/>
        <v>#REF!</v>
      </c>
      <c r="P142" s="57"/>
      <c r="Q142" s="38"/>
      <c r="U142" s="58"/>
    </row>
    <row r="143" spans="1:21" ht="15" thickBot="1" x14ac:dyDescent="0.35">
      <c r="A143" s="60"/>
      <c r="B143" s="61" t="s">
        <v>298</v>
      </c>
      <c r="C143" s="61">
        <v>116731</v>
      </c>
      <c r="D143" s="61">
        <v>6556</v>
      </c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2"/>
      <c r="P143" s="63"/>
      <c r="Q143" s="64"/>
      <c r="R143" s="63"/>
      <c r="S143" s="63"/>
      <c r="T143" s="63"/>
      <c r="U143" s="65"/>
    </row>
    <row r="144" spans="1:21" x14ac:dyDescent="0.3">
      <c r="C144" s="66">
        <f>C143+C142</f>
        <v>358177</v>
      </c>
      <c r="D144" s="66">
        <f>D143+D142</f>
        <v>630922</v>
      </c>
      <c r="E144" s="66" t="e">
        <f>E143+E142</f>
        <v>#REF!</v>
      </c>
      <c r="F144" s="66" t="e">
        <f>F143+F142</f>
        <v>#REF!</v>
      </c>
      <c r="G144" s="66" t="e">
        <f>G143+G142</f>
        <v>#REF!</v>
      </c>
      <c r="H144" s="66" t="e">
        <f t="shared" ref="H144:N144" si="87">H143+H142</f>
        <v>#REF!</v>
      </c>
      <c r="I144" s="66" t="e">
        <f t="shared" si="87"/>
        <v>#REF!</v>
      </c>
      <c r="J144" s="66" t="e">
        <f t="shared" si="87"/>
        <v>#REF!</v>
      </c>
      <c r="K144" s="66" t="e">
        <f t="shared" si="87"/>
        <v>#REF!</v>
      </c>
      <c r="L144" s="66" t="e">
        <f t="shared" si="87"/>
        <v>#REF!</v>
      </c>
      <c r="M144" s="66" t="e">
        <f t="shared" si="87"/>
        <v>#REF!</v>
      </c>
      <c r="N144" s="66" t="e">
        <f t="shared" si="87"/>
        <v>#REF!</v>
      </c>
    </row>
    <row r="146" spans="1:21" ht="15" thickBot="1" x14ac:dyDescent="0.35"/>
    <row r="147" spans="1:21" ht="15" thickBot="1" x14ac:dyDescent="0.35">
      <c r="A147" s="10" t="s">
        <v>162</v>
      </c>
      <c r="B147" s="11" t="s">
        <v>21</v>
      </c>
      <c r="C147" s="12" t="s">
        <v>163</v>
      </c>
      <c r="D147" s="12" t="s">
        <v>164</v>
      </c>
      <c r="E147" s="12" t="s">
        <v>165</v>
      </c>
      <c r="F147" s="12" t="s">
        <v>166</v>
      </c>
      <c r="G147" s="12" t="s">
        <v>167</v>
      </c>
      <c r="H147" s="12" t="s">
        <v>168</v>
      </c>
      <c r="I147" s="12" t="s">
        <v>169</v>
      </c>
      <c r="J147" s="12" t="s">
        <v>170</v>
      </c>
      <c r="K147" s="12" t="s">
        <v>171</v>
      </c>
      <c r="L147" s="12" t="s">
        <v>172</v>
      </c>
      <c r="M147" s="12" t="s">
        <v>173</v>
      </c>
      <c r="N147" s="12" t="s">
        <v>174</v>
      </c>
      <c r="O147" s="13" t="s">
        <v>175</v>
      </c>
      <c r="P147" s="15"/>
      <c r="Q147" s="68"/>
      <c r="R147" s="15"/>
      <c r="S147" s="15"/>
      <c r="T147" s="16" t="s">
        <v>28</v>
      </c>
      <c r="U147" s="16" t="s">
        <v>176</v>
      </c>
    </row>
    <row r="148" spans="1:21" ht="15" thickBot="1" x14ac:dyDescent="0.35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9"/>
      <c r="Q148" s="127">
        <v>2025</v>
      </c>
      <c r="R148" s="128" t="s">
        <v>193</v>
      </c>
      <c r="S148" s="128" t="s">
        <v>177</v>
      </c>
      <c r="T148" s="128"/>
      <c r="U148" s="129"/>
    </row>
    <row r="149" spans="1:21" ht="15" thickBot="1" x14ac:dyDescent="0.35">
      <c r="A149" s="20" t="s">
        <v>209</v>
      </c>
      <c r="B149" s="21" t="s">
        <v>1747</v>
      </c>
      <c r="C149" s="22">
        <f t="shared" ref="C149:N149" si="88">C156+C157</f>
        <v>2584812</v>
      </c>
      <c r="D149" s="22">
        <f t="shared" si="88"/>
        <v>3436960</v>
      </c>
      <c r="E149" s="22" t="e">
        <f t="shared" si="88"/>
        <v>#REF!</v>
      </c>
      <c r="F149" s="22" t="e">
        <f t="shared" si="88"/>
        <v>#REF!</v>
      </c>
      <c r="G149" s="22" t="e">
        <f t="shared" si="88"/>
        <v>#REF!</v>
      </c>
      <c r="H149" s="22" t="e">
        <f t="shared" si="88"/>
        <v>#REF!</v>
      </c>
      <c r="I149" s="22" t="e">
        <f t="shared" si="88"/>
        <v>#REF!</v>
      </c>
      <c r="J149" s="22" t="e">
        <f t="shared" si="88"/>
        <v>#REF!</v>
      </c>
      <c r="K149" s="22" t="e">
        <f t="shared" si="88"/>
        <v>#REF!</v>
      </c>
      <c r="L149" s="22" t="e">
        <f t="shared" si="88"/>
        <v>#REF!</v>
      </c>
      <c r="M149" s="22" t="e">
        <f t="shared" si="88"/>
        <v>#REF!</v>
      </c>
      <c r="N149" s="22" t="e">
        <f t="shared" si="88"/>
        <v>#REF!</v>
      </c>
      <c r="O149" s="23" t="e">
        <f>SUM(C149:N149)</f>
        <v>#REF!</v>
      </c>
      <c r="Q149" s="130" t="s">
        <v>179</v>
      </c>
      <c r="R149" s="130" t="s">
        <v>195</v>
      </c>
      <c r="S149" s="130" t="s">
        <v>181</v>
      </c>
      <c r="T149" s="131" t="s">
        <v>182</v>
      </c>
      <c r="U149" s="131" t="s">
        <v>32</v>
      </c>
    </row>
    <row r="150" spans="1:21" ht="15" thickBot="1" x14ac:dyDescent="0.35">
      <c r="A150" s="20" t="s">
        <v>209</v>
      </c>
      <c r="B150" s="24" t="s">
        <v>1748</v>
      </c>
      <c r="C150" s="25">
        <f>$O150/12</f>
        <v>7500000</v>
      </c>
      <c r="D150" s="25">
        <f t="shared" ref="D150:N150" si="89">$O150/12</f>
        <v>7500000</v>
      </c>
      <c r="E150" s="25">
        <f t="shared" si="89"/>
        <v>7500000</v>
      </c>
      <c r="F150" s="25">
        <f t="shared" si="89"/>
        <v>7500000</v>
      </c>
      <c r="G150" s="25">
        <f t="shared" si="89"/>
        <v>7500000</v>
      </c>
      <c r="H150" s="25">
        <f t="shared" si="89"/>
        <v>7500000</v>
      </c>
      <c r="I150" s="25">
        <f t="shared" si="89"/>
        <v>7500000</v>
      </c>
      <c r="J150" s="25">
        <f t="shared" si="89"/>
        <v>7500000</v>
      </c>
      <c r="K150" s="25">
        <f t="shared" si="89"/>
        <v>7500000</v>
      </c>
      <c r="L150" s="25">
        <f t="shared" si="89"/>
        <v>7500000</v>
      </c>
      <c r="M150" s="25">
        <f t="shared" si="89"/>
        <v>7500000</v>
      </c>
      <c r="N150" s="25">
        <f t="shared" si="89"/>
        <v>7500000</v>
      </c>
      <c r="O150" s="26">
        <f>T150+U150</f>
        <v>90000000</v>
      </c>
      <c r="Q150" s="132">
        <f>O150/12*0.9</f>
        <v>6750000</v>
      </c>
      <c r="R150" s="132">
        <f>T150/12*0.9</f>
        <v>3750000</v>
      </c>
      <c r="S150" s="132">
        <f>ROUNDUP(T150/12,-5)</f>
        <v>4200000</v>
      </c>
      <c r="T150" s="132">
        <v>50000000</v>
      </c>
      <c r="U150" s="132">
        <v>40000000</v>
      </c>
    </row>
    <row r="151" spans="1:21" ht="15" thickBot="1" x14ac:dyDescent="0.35">
      <c r="A151" s="20" t="s">
        <v>209</v>
      </c>
      <c r="B151" s="27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9">
        <f>T150+T152</f>
        <v>90000000</v>
      </c>
      <c r="Q151" s="133"/>
      <c r="R151" s="134"/>
      <c r="S151" s="134"/>
      <c r="T151" s="135" t="s">
        <v>183</v>
      </c>
      <c r="U151" s="131" t="s">
        <v>184</v>
      </c>
    </row>
    <row r="152" spans="1:21" ht="15" thickBot="1" x14ac:dyDescent="0.35">
      <c r="A152" s="20" t="s">
        <v>209</v>
      </c>
      <c r="B152" s="30" t="s">
        <v>1749</v>
      </c>
      <c r="C152" s="31">
        <f>C149/C150</f>
        <v>0.34464159999999999</v>
      </c>
      <c r="D152" s="32">
        <f t="shared" ref="D152:O152" si="90">D149/D150</f>
        <v>0.45826133333333335</v>
      </c>
      <c r="E152" s="32" t="e">
        <f t="shared" si="90"/>
        <v>#REF!</v>
      </c>
      <c r="F152" s="32" t="e">
        <f t="shared" si="90"/>
        <v>#REF!</v>
      </c>
      <c r="G152" s="32" t="e">
        <f t="shared" si="90"/>
        <v>#REF!</v>
      </c>
      <c r="H152" s="32" t="e">
        <f t="shared" si="90"/>
        <v>#REF!</v>
      </c>
      <c r="I152" s="32" t="e">
        <f t="shared" si="90"/>
        <v>#REF!</v>
      </c>
      <c r="J152" s="32" t="e">
        <f t="shared" si="90"/>
        <v>#REF!</v>
      </c>
      <c r="K152" s="32" t="e">
        <f t="shared" si="90"/>
        <v>#REF!</v>
      </c>
      <c r="L152" s="32" t="e">
        <f t="shared" si="90"/>
        <v>#REF!</v>
      </c>
      <c r="M152" s="32" t="e">
        <f t="shared" si="90"/>
        <v>#REF!</v>
      </c>
      <c r="N152" s="33" t="e">
        <f t="shared" si="90"/>
        <v>#REF!</v>
      </c>
      <c r="O152" s="34" t="e">
        <f t="shared" si="90"/>
        <v>#REF!</v>
      </c>
      <c r="Q152" s="136"/>
      <c r="R152" s="137"/>
      <c r="S152" s="137"/>
      <c r="T152" s="138">
        <v>40000000</v>
      </c>
      <c r="U152" s="139">
        <f>T152/12</f>
        <v>3333333.3333333335</v>
      </c>
    </row>
    <row r="153" spans="1:21" x14ac:dyDescent="0.3">
      <c r="A153" s="20" t="s">
        <v>209</v>
      </c>
      <c r="B153" s="35" t="s">
        <v>1750</v>
      </c>
      <c r="C153" s="36">
        <f>IF(C149=Z153,0,IF(C156&gt;$R150,360000,C154))</f>
        <v>53450.024602751997</v>
      </c>
      <c r="D153" s="36">
        <f t="shared" ref="D153:N153" si="91">IF(D149=AA153,0,IF(D156&gt;$R150,360000,D154))</f>
        <v>94501.552332800013</v>
      </c>
      <c r="E153" s="36" t="e">
        <f t="shared" si="91"/>
        <v>#REF!</v>
      </c>
      <c r="F153" s="36" t="e">
        <f t="shared" si="91"/>
        <v>#REF!</v>
      </c>
      <c r="G153" s="36" t="e">
        <f t="shared" si="91"/>
        <v>#REF!</v>
      </c>
      <c r="H153" s="36" t="e">
        <f t="shared" si="91"/>
        <v>#REF!</v>
      </c>
      <c r="I153" s="36" t="e">
        <f t="shared" si="91"/>
        <v>#REF!</v>
      </c>
      <c r="J153" s="36" t="e">
        <f t="shared" si="91"/>
        <v>#REF!</v>
      </c>
      <c r="K153" s="36" t="e">
        <f t="shared" si="91"/>
        <v>#REF!</v>
      </c>
      <c r="L153" s="36" t="e">
        <f t="shared" si="91"/>
        <v>#REF!</v>
      </c>
      <c r="M153" s="36" t="e">
        <f t="shared" si="91"/>
        <v>#REF!</v>
      </c>
      <c r="N153" s="36" t="e">
        <f t="shared" si="91"/>
        <v>#REF!</v>
      </c>
      <c r="O153" s="37" t="e">
        <f>SUM(C153:N153)</f>
        <v>#REF!</v>
      </c>
      <c r="Q153" s="38"/>
      <c r="U153" s="39"/>
    </row>
    <row r="154" spans="1:21" x14ac:dyDescent="0.3">
      <c r="A154" s="20" t="s">
        <v>209</v>
      </c>
      <c r="B154" s="40" t="s">
        <v>1751</v>
      </c>
      <c r="C154" s="41">
        <f>IF(C149*0.06*C152&gt;300000,300000,C149*0.06*C152)</f>
        <v>53450.024602751997</v>
      </c>
      <c r="D154" s="41">
        <f t="shared" ref="D154:N154" si="92">IF(D149*0.06*D152&gt;300000,300000,D149*0.06*D152)</f>
        <v>94501.552332800013</v>
      </c>
      <c r="E154" s="41" t="e">
        <f t="shared" si="92"/>
        <v>#REF!</v>
      </c>
      <c r="F154" s="41" t="e">
        <f t="shared" si="92"/>
        <v>#REF!</v>
      </c>
      <c r="G154" s="41" t="e">
        <f t="shared" si="92"/>
        <v>#REF!</v>
      </c>
      <c r="H154" s="41" t="e">
        <f t="shared" si="92"/>
        <v>#REF!</v>
      </c>
      <c r="I154" s="41" t="e">
        <f t="shared" si="92"/>
        <v>#REF!</v>
      </c>
      <c r="J154" s="41" t="e">
        <f t="shared" si="92"/>
        <v>#REF!</v>
      </c>
      <c r="K154" s="41" t="e">
        <f t="shared" si="92"/>
        <v>#REF!</v>
      </c>
      <c r="L154" s="41" t="e">
        <f t="shared" si="92"/>
        <v>#REF!</v>
      </c>
      <c r="M154" s="41" t="e">
        <f t="shared" si="92"/>
        <v>#REF!</v>
      </c>
      <c r="N154" s="41" t="e">
        <f t="shared" si="92"/>
        <v>#REF!</v>
      </c>
      <c r="O154" s="42"/>
      <c r="Q154" s="43" t="s">
        <v>196</v>
      </c>
      <c r="R154" s="44" t="s">
        <v>197</v>
      </c>
      <c r="U154" s="39"/>
    </row>
    <row r="155" spans="1:21" x14ac:dyDescent="0.3">
      <c r="A155" s="20" t="s">
        <v>209</v>
      </c>
      <c r="B155" s="35" t="s">
        <v>1752</v>
      </c>
      <c r="C155" s="36">
        <f>IF(C156&lt;$S150,0,IF(C149&lt;$Q150,0,IF(C149&gt;C150,120000,(C149-$Q150)/(C150-$Q150)*120000)))</f>
        <v>0</v>
      </c>
      <c r="D155" s="36">
        <f t="shared" ref="D155:N155" si="93">IF(D156&lt;$S150,0,IF(D149&lt;$Q150,0,IF(D149&gt;D150,120000,(D149-$Q150)/(D150-$Q150)*120000)))</f>
        <v>0</v>
      </c>
      <c r="E155" s="36" t="e">
        <f t="shared" si="93"/>
        <v>#REF!</v>
      </c>
      <c r="F155" s="36" t="e">
        <f t="shared" si="93"/>
        <v>#REF!</v>
      </c>
      <c r="G155" s="36" t="e">
        <f t="shared" si="93"/>
        <v>#REF!</v>
      </c>
      <c r="H155" s="36" t="e">
        <f t="shared" si="93"/>
        <v>#REF!</v>
      </c>
      <c r="I155" s="36" t="e">
        <f t="shared" si="93"/>
        <v>#REF!</v>
      </c>
      <c r="J155" s="36" t="e">
        <f t="shared" si="93"/>
        <v>#REF!</v>
      </c>
      <c r="K155" s="36" t="e">
        <f t="shared" si="93"/>
        <v>#REF!</v>
      </c>
      <c r="L155" s="36" t="e">
        <f t="shared" si="93"/>
        <v>#REF!</v>
      </c>
      <c r="M155" s="36" t="e">
        <f t="shared" si="93"/>
        <v>#REF!</v>
      </c>
      <c r="N155" s="36" t="e">
        <f t="shared" si="93"/>
        <v>#REF!</v>
      </c>
      <c r="O155" s="37" t="e">
        <f>SUM(C155:N155)</f>
        <v>#REF!</v>
      </c>
      <c r="Q155" s="43" t="s">
        <v>198</v>
      </c>
      <c r="R155" s="44" t="s">
        <v>199</v>
      </c>
      <c r="U155" s="39"/>
    </row>
    <row r="156" spans="1:21" x14ac:dyDescent="0.3">
      <c r="A156" s="20" t="s">
        <v>209</v>
      </c>
      <c r="B156" s="45" t="s">
        <v>1753</v>
      </c>
      <c r="C156" s="46">
        <f>GETPIVOTDATA("SzumElad",'KTGC-hez'!$C$4,"Kelt_hó",1,"Termékfajta","Alap","ÜK","Bálint Miklós")</f>
        <v>1205612</v>
      </c>
      <c r="D156" s="46">
        <f>GETPIVOTDATA("SzumElad",'KTGC-hez'!$C$4,"Kelt_hó",2,"Termékfajta","Alap","ÜK","Bálint Miklós")</f>
        <v>2613860</v>
      </c>
      <c r="E156" s="46" t="e">
        <f>GETPIVOTDATA("SzumElad",'KTGC-hez'!$C$4,"Kelt_hó",3,"Termékfajta","Alap","ÜK","Bálint Miklós")</f>
        <v>#REF!</v>
      </c>
      <c r="F156" s="46" t="e">
        <f>GETPIVOTDATA("SzumElad",'KTGC-hez'!$C$4,"Kelt_hó",4,"Termékfajta","Alap","ÜK","Bálint Miklós")</f>
        <v>#REF!</v>
      </c>
      <c r="G156" s="46" t="e">
        <f>GETPIVOTDATA("SzumElad",'KTGC-hez'!$C$4,"Kelt_hó",5,"Termékfajta","Alap","ÜK","Bálint Miklós")</f>
        <v>#REF!</v>
      </c>
      <c r="H156" s="46" t="e">
        <f>GETPIVOTDATA("SzumElad",'KTGC-hez'!$C$4,"Kelt_hó",6,"Termékfajta","Alap","ÜK","Bálint Miklós")</f>
        <v>#REF!</v>
      </c>
      <c r="I156" s="46" t="e">
        <f>GETPIVOTDATA("SzumElad",'KTGC-hez'!$C$4,"Kelt_hó",7,"Termékfajta","Alap","ÜK","Bálint Miklós")</f>
        <v>#REF!</v>
      </c>
      <c r="J156" s="46" t="e">
        <f>GETPIVOTDATA("SzumElad",'KTGC-hez'!$C$4,"Kelt_hó",8,"Termékfajta","Alap","ÜK","Bálint Miklós")</f>
        <v>#REF!</v>
      </c>
      <c r="K156" s="46" t="e">
        <f>GETPIVOTDATA("SzumElad",'KTGC-hez'!$C$4,"Kelt_hó",9,"Termékfajta","Alap","ÜK","Bálint Miklós")</f>
        <v>#REF!</v>
      </c>
      <c r="L156" s="46" t="e">
        <f>GETPIVOTDATA("SzumElad",'KTGC-hez'!$C$4,"Kelt_hó",10,"Termékfajta","Alap","ÜK","Bálint Miklós")</f>
        <v>#REF!</v>
      </c>
      <c r="M156" s="46" t="e">
        <f>GETPIVOTDATA("SzumElad",'KTGC-hez'!$C$4,"Kelt_hó",11,"Termékfajta","Alap","ÜK","Bálint Miklós")</f>
        <v>#REF!</v>
      </c>
      <c r="N156" s="46" t="e">
        <f>GETPIVOTDATA("SzumElad",'KTGC-hez'!$C$4,"Kelt_hó",12,"Termékfajta","Alap","ÜK","Bálint Miklós")</f>
        <v>#REF!</v>
      </c>
      <c r="O156" s="47" t="e">
        <f>SUM(C156:N156)</f>
        <v>#REF!</v>
      </c>
      <c r="Q156" s="43"/>
      <c r="R156" s="44" t="s">
        <v>200</v>
      </c>
      <c r="U156" s="39"/>
    </row>
    <row r="157" spans="1:21" ht="15" thickBot="1" x14ac:dyDescent="0.35">
      <c r="A157" s="20" t="s">
        <v>209</v>
      </c>
      <c r="B157" s="48" t="s">
        <v>299</v>
      </c>
      <c r="C157" s="49">
        <f>IF(ISERROR(GETPIVOTDATA("SzumElad",'KTGC-hez'!$C$4,"Kelt_hó",1,"Termékfajta","Beruházás","ÜK","Bálint Miklós")),0,GETPIVOTDATA("SzumElad",'KTGC-hez'!$C$4,"Kelt_hó",1,"Termékfajta","Beruházás","ÜK","Bálint Miklós"))</f>
        <v>1379200</v>
      </c>
      <c r="D157" s="49">
        <f>IF(ISERROR(GETPIVOTDATA("SzumElad",'KTGC-hez'!$C$4,"Kelt_hó",2,"Termékfajta","Beruházás","ÜK","Bálint Miklós")),0,GETPIVOTDATA("SzumElad",'KTGC-hez'!$C$4,"Kelt_hó",2,"Termékfajta","Beruházás","ÜK","Bálint Miklós"))</f>
        <v>823100</v>
      </c>
      <c r="E157" s="49">
        <f>IF(ISERROR(GETPIVOTDATA("SzumElad",'KTGC-hez'!$C$4,"Kelt_hó",3,"Termékfajta","Beruházás","ÜK","Bálint Miklós")),0,GETPIVOTDATA("SzumElad",'KTGC-hez'!$C$4,"Kelt_hó",3,"Termékfajta","Beruházás","ÜK","Bálint Miklós"))</f>
        <v>0</v>
      </c>
      <c r="F157" s="49">
        <f>IF(ISERROR(GETPIVOTDATA("SzumElad",'KTGC-hez'!$C$4,"Kelt_hó",4,"Termékfajta","Beruházás","ÜK","Bálint Miklós")),0,GETPIVOTDATA("SzumElad",'KTGC-hez'!$C$4,"Kelt_hó",4,"Termékfajta","Beruházás","ÜK","Bálint Miklós"))</f>
        <v>0</v>
      </c>
      <c r="G157" s="49">
        <f>IF(ISERROR(GETPIVOTDATA("SzumElad",'KTGC-hez'!$C$4,"Kelt_hó",5,"Termékfajta","Beruházás","ÜK","Bálint Miklós")),0,GETPIVOTDATA("SzumElad",'KTGC-hez'!$C$4,"Kelt_hó",5,"Termékfajta","Beruházás","ÜK","Bálint Miklós"))</f>
        <v>0</v>
      </c>
      <c r="H157" s="49">
        <f>IF(ISERROR(GETPIVOTDATA("SzumElad",'KTGC-hez'!$C$4,"Kelt_hó",6,"Termékfajta","Beruházás","ÜK","Bálint Miklós")),0,GETPIVOTDATA("SzumElad",'KTGC-hez'!$C$4,"Kelt_hó",6,"Termékfajta","Beruházás","ÜK","Bálint Miklós"))</f>
        <v>0</v>
      </c>
      <c r="I157" s="49">
        <f>IF(ISERROR(GETPIVOTDATA("SzumElad",'KTGC-hez'!$C$4,"Kelt_hó",7,"Termékfajta","Beruházás","ÜK","Bálint Miklós")),0,GETPIVOTDATA("SzumElad",'KTGC-hez'!$C$4,"Kelt_hó",7,"Termékfajta","Beruházás","ÜK","Bálint Miklós"))</f>
        <v>0</v>
      </c>
      <c r="J157" s="49">
        <f>IF(ISERROR(GETPIVOTDATA("SzumElad",'KTGC-hez'!$C$4,"Kelt_hó",8,"Termékfajta","Beruházás","ÜK","Bálint Miklós")),0,GETPIVOTDATA("SzumElad",'KTGC-hez'!$C$4,"Kelt_hó",8,"Termékfajta","Beruházás","ÜK","Bálint Miklós"))</f>
        <v>0</v>
      </c>
      <c r="K157" s="49">
        <f>IF(ISERROR(GETPIVOTDATA("SzumElad",'KTGC-hez'!$C$4,"Kelt_hó",9,"Termékfajta","Beruházás","ÜK","Bálint Miklós")),0,GETPIVOTDATA("SzumElad",'KTGC-hez'!$C$4,"Kelt_hó",9,"Termékfajta","Beruházás","ÜK","Bálint Miklós"))</f>
        <v>0</v>
      </c>
      <c r="L157" s="49">
        <f>IF(ISERROR(GETPIVOTDATA("SzumElad",'KTGC-hez'!$C$4,"Kelt_hó",10,"Termékfajta","Beruházás","ÜK","Bálint Miklós")),0,GETPIVOTDATA("SzumElad",'KTGC-hez'!$C$4,"Kelt_hó",10,"Termékfajta","Beruházás","ÜK","Bálint Miklós"))</f>
        <v>0</v>
      </c>
      <c r="M157" s="49">
        <f>IF(ISERROR(GETPIVOTDATA("SzumElad",'KTGC-hez'!$C$4,"Kelt_hó",11,"Termékfajta","Beruházás","ÜK","Bálint Miklós")),0,GETPIVOTDATA("SzumElad",'KTGC-hez'!$C$4,"Kelt_hó",11,"Termékfajta","Beruházás","ÜK","Bálint Miklós"))</f>
        <v>0</v>
      </c>
      <c r="N157" s="49">
        <f>IF(ISERROR(GETPIVOTDATA("SzumElad",'KTGC-hez'!$C$4,"Kelt_hó",12,"Termékfajta","Beruházás","ÜK","Bálint Miklós")),0,GETPIVOTDATA("SzumElad",'KTGC-hez'!$C$4,"Kelt_hó",12,"Termékfajta","Beruházás","ÜK","Bálint Miklós"))</f>
        <v>0</v>
      </c>
      <c r="O157" s="50">
        <f>SUM(C157:N157)</f>
        <v>2202300</v>
      </c>
      <c r="Q157" s="51"/>
      <c r="R157" s="44" t="s">
        <v>201</v>
      </c>
      <c r="U157" s="39"/>
    </row>
    <row r="158" spans="1:21" ht="15" thickBot="1" x14ac:dyDescent="0.35">
      <c r="A158" s="20" t="s">
        <v>209</v>
      </c>
      <c r="B158" s="48" t="s">
        <v>187</v>
      </c>
      <c r="C158" s="49"/>
      <c r="D158" s="49"/>
      <c r="E158" s="52">
        <f>C157+D157+E157</f>
        <v>2202300</v>
      </c>
      <c r="F158" s="49"/>
      <c r="G158" s="49"/>
      <c r="H158" s="52">
        <f t="shared" ref="H158" si="94">F157+G157+H157</f>
        <v>0</v>
      </c>
      <c r="I158" s="49"/>
      <c r="J158" s="49"/>
      <c r="K158" s="52">
        <f t="shared" ref="K158" si="95">I157+J157+K157</f>
        <v>0</v>
      </c>
      <c r="L158" s="49"/>
      <c r="M158" s="49"/>
      <c r="N158" s="52">
        <f t="shared" ref="N158" si="96">L157+M157+N157</f>
        <v>0</v>
      </c>
      <c r="O158" s="53"/>
      <c r="Q158" s="43" t="s">
        <v>185</v>
      </c>
      <c r="R158" s="44" t="s">
        <v>202</v>
      </c>
      <c r="U158" s="39"/>
    </row>
    <row r="159" spans="1:21" ht="15" thickBot="1" x14ac:dyDescent="0.35">
      <c r="A159" s="20" t="s">
        <v>209</v>
      </c>
      <c r="B159" s="48" t="s">
        <v>188</v>
      </c>
      <c r="C159" s="49"/>
      <c r="D159" s="49"/>
      <c r="E159" s="52">
        <f>$U152*3</f>
        <v>10000000</v>
      </c>
      <c r="F159" s="49"/>
      <c r="G159" s="49"/>
      <c r="H159" s="52">
        <f>$U152*3</f>
        <v>10000000</v>
      </c>
      <c r="I159" s="49"/>
      <c r="J159" s="49"/>
      <c r="K159" s="52">
        <f>$U152*3</f>
        <v>10000000</v>
      </c>
      <c r="L159" s="49"/>
      <c r="M159" s="49"/>
      <c r="N159" s="52">
        <f>$U152*3</f>
        <v>10000000</v>
      </c>
      <c r="O159" s="53"/>
      <c r="Q159" s="51"/>
      <c r="R159" s="44" t="s">
        <v>203</v>
      </c>
      <c r="U159" s="39"/>
    </row>
    <row r="160" spans="1:21" ht="15" thickBot="1" x14ac:dyDescent="0.35">
      <c r="A160" s="20" t="s">
        <v>209</v>
      </c>
      <c r="B160" s="48" t="s">
        <v>189</v>
      </c>
      <c r="C160" s="49"/>
      <c r="D160" s="49"/>
      <c r="E160" s="49">
        <f>IF(E158&gt;E159,180000,IF(E158&gt;E159*0.9,100000,IF(E158&gt;E159*0.75,60000,0)))</f>
        <v>0</v>
      </c>
      <c r="F160" s="49"/>
      <c r="G160" s="49"/>
      <c r="H160" s="49">
        <f>IF(H158&gt;H159,180000,IF(H158&gt;H159*0.9,100000,IF(H158&gt;H159*0.75,60000,0)))</f>
        <v>0</v>
      </c>
      <c r="I160" s="49"/>
      <c r="J160" s="49"/>
      <c r="K160" s="49">
        <f>IF(K158&gt;K159,180000,IF(K158&gt;K159*0.9,100000,IF(K158&gt;K159*0.75,60000,0)))</f>
        <v>0</v>
      </c>
      <c r="L160" s="49"/>
      <c r="M160" s="49"/>
      <c r="N160" s="49">
        <f>IF(N158&gt;N159,180000,IF(N158&gt;N159*0.9,100000,IF(N158&gt;N159*0.75,60000,0)))</f>
        <v>0</v>
      </c>
      <c r="O160" s="53"/>
      <c r="Q160" s="43" t="s">
        <v>190</v>
      </c>
      <c r="R160" s="44" t="s">
        <v>191</v>
      </c>
      <c r="U160" s="39"/>
    </row>
    <row r="161" spans="1:21" ht="15.6" thickTop="1" thickBot="1" x14ac:dyDescent="0.35">
      <c r="A161" s="20" t="s">
        <v>209</v>
      </c>
      <c r="B161" s="54" t="s">
        <v>1754</v>
      </c>
      <c r="C161" s="55">
        <f>C153+C155+C160</f>
        <v>53450.024602751997</v>
      </c>
      <c r="D161" s="55">
        <f t="shared" ref="D161:N161" si="97">D153+D155+D160</f>
        <v>94501.552332800013</v>
      </c>
      <c r="E161" s="55" t="e">
        <f t="shared" si="97"/>
        <v>#REF!</v>
      </c>
      <c r="F161" s="55" t="e">
        <f t="shared" si="97"/>
        <v>#REF!</v>
      </c>
      <c r="G161" s="55" t="e">
        <f t="shared" si="97"/>
        <v>#REF!</v>
      </c>
      <c r="H161" s="55" t="e">
        <f t="shared" si="97"/>
        <v>#REF!</v>
      </c>
      <c r="I161" s="55" t="e">
        <f t="shared" si="97"/>
        <v>#REF!</v>
      </c>
      <c r="J161" s="55" t="e">
        <f t="shared" si="97"/>
        <v>#REF!</v>
      </c>
      <c r="K161" s="55" t="e">
        <f t="shared" si="97"/>
        <v>#REF!</v>
      </c>
      <c r="L161" s="55" t="e">
        <f t="shared" si="97"/>
        <v>#REF!</v>
      </c>
      <c r="M161" s="55" t="e">
        <f t="shared" si="97"/>
        <v>#REF!</v>
      </c>
      <c r="N161" s="55" t="e">
        <f t="shared" si="97"/>
        <v>#REF!</v>
      </c>
      <c r="O161" s="55" t="e">
        <f>SUM(C161:N161)</f>
        <v>#REF!</v>
      </c>
      <c r="Q161" s="38"/>
      <c r="R161" s="44" t="s">
        <v>192</v>
      </c>
      <c r="U161" s="39"/>
    </row>
    <row r="162" spans="1:21" ht="15.6" thickTop="1" thickBot="1" x14ac:dyDescent="0.35">
      <c r="A162" s="20" t="s">
        <v>209</v>
      </c>
      <c r="B162" s="54" t="s">
        <v>1755</v>
      </c>
      <c r="C162" s="55">
        <v>15159</v>
      </c>
      <c r="D162" s="55">
        <v>127899</v>
      </c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6">
        <f>SUM(C162:N162)</f>
        <v>143058</v>
      </c>
      <c r="P162" s="57"/>
      <c r="Q162" s="38"/>
      <c r="U162" s="58"/>
    </row>
    <row r="163" spans="1:21" ht="15.6" thickTop="1" thickBot="1" x14ac:dyDescent="0.35">
      <c r="A163" s="17"/>
      <c r="B163" s="18" t="s">
        <v>175</v>
      </c>
      <c r="C163" s="18">
        <f>SUM(C161:C162)</f>
        <v>68609.024602752004</v>
      </c>
      <c r="D163" s="18">
        <f t="shared" ref="D163:O163" si="98">SUM(D161:D162)</f>
        <v>222400.5523328</v>
      </c>
      <c r="E163" s="18" t="e">
        <f t="shared" si="98"/>
        <v>#REF!</v>
      </c>
      <c r="F163" s="18" t="e">
        <f t="shared" si="98"/>
        <v>#REF!</v>
      </c>
      <c r="G163" s="18" t="e">
        <f t="shared" si="98"/>
        <v>#REF!</v>
      </c>
      <c r="H163" s="18" t="e">
        <f t="shared" si="98"/>
        <v>#REF!</v>
      </c>
      <c r="I163" s="18" t="e">
        <f t="shared" si="98"/>
        <v>#REF!</v>
      </c>
      <c r="J163" s="18" t="e">
        <f t="shared" si="98"/>
        <v>#REF!</v>
      </c>
      <c r="K163" s="18" t="e">
        <f t="shared" si="98"/>
        <v>#REF!</v>
      </c>
      <c r="L163" s="18" t="e">
        <f t="shared" si="98"/>
        <v>#REF!</v>
      </c>
      <c r="M163" s="18" t="e">
        <f t="shared" si="98"/>
        <v>#REF!</v>
      </c>
      <c r="N163" s="18" t="e">
        <f t="shared" si="98"/>
        <v>#REF!</v>
      </c>
      <c r="O163" s="59" t="e">
        <f t="shared" si="98"/>
        <v>#REF!</v>
      </c>
      <c r="P163" s="57"/>
      <c r="Q163" s="38"/>
      <c r="U163" s="58"/>
    </row>
    <row r="164" spans="1:21" ht="15" thickBot="1" x14ac:dyDescent="0.35">
      <c r="A164" s="60"/>
      <c r="B164" s="61" t="s">
        <v>298</v>
      </c>
      <c r="C164" s="61">
        <v>18773</v>
      </c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2"/>
      <c r="P164" s="63"/>
      <c r="Q164" s="64"/>
      <c r="R164" s="63"/>
      <c r="S164" s="63"/>
      <c r="T164" s="63"/>
      <c r="U164" s="65"/>
    </row>
    <row r="165" spans="1:21" x14ac:dyDescent="0.3">
      <c r="C165" s="66">
        <f>C164+C163</f>
        <v>87382.024602752004</v>
      </c>
      <c r="D165" s="66">
        <f>D164+D163</f>
        <v>222400.5523328</v>
      </c>
      <c r="E165" s="66" t="e">
        <f>E164+E163</f>
        <v>#REF!</v>
      </c>
      <c r="F165" s="66" t="e">
        <f>F164+F163</f>
        <v>#REF!</v>
      </c>
      <c r="G165" s="66" t="e">
        <f>G164+G163</f>
        <v>#REF!</v>
      </c>
      <c r="H165" s="66" t="e">
        <f t="shared" ref="H165:N165" si="99">H164+H163</f>
        <v>#REF!</v>
      </c>
      <c r="I165" s="66" t="e">
        <f t="shared" si="99"/>
        <v>#REF!</v>
      </c>
      <c r="J165" s="66" t="e">
        <f t="shared" si="99"/>
        <v>#REF!</v>
      </c>
      <c r="K165" s="66" t="e">
        <f t="shared" si="99"/>
        <v>#REF!</v>
      </c>
      <c r="L165" s="66" t="e">
        <f t="shared" si="99"/>
        <v>#REF!</v>
      </c>
      <c r="M165" s="66" t="e">
        <f t="shared" si="99"/>
        <v>#REF!</v>
      </c>
      <c r="N165" s="66" t="e">
        <f t="shared" si="99"/>
        <v>#REF!</v>
      </c>
    </row>
    <row r="167" spans="1:21" ht="15" thickBot="1" x14ac:dyDescent="0.35"/>
    <row r="168" spans="1:21" ht="15" thickBot="1" x14ac:dyDescent="0.35">
      <c r="A168" s="10" t="s">
        <v>162</v>
      </c>
      <c r="B168" s="11" t="s">
        <v>21</v>
      </c>
      <c r="C168" s="12" t="s">
        <v>163</v>
      </c>
      <c r="D168" s="12" t="s">
        <v>164</v>
      </c>
      <c r="E168" s="12" t="s">
        <v>165</v>
      </c>
      <c r="F168" s="12" t="s">
        <v>166</v>
      </c>
      <c r="G168" s="12" t="s">
        <v>167</v>
      </c>
      <c r="H168" s="12" t="s">
        <v>168</v>
      </c>
      <c r="I168" s="12" t="s">
        <v>169</v>
      </c>
      <c r="J168" s="12" t="s">
        <v>170</v>
      </c>
      <c r="K168" s="12" t="s">
        <v>171</v>
      </c>
      <c r="L168" s="12" t="s">
        <v>172</v>
      </c>
      <c r="M168" s="12" t="s">
        <v>173</v>
      </c>
      <c r="N168" s="12" t="s">
        <v>174</v>
      </c>
      <c r="O168" s="13" t="s">
        <v>175</v>
      </c>
      <c r="Q168" s="14"/>
      <c r="R168" s="15"/>
      <c r="S168" s="15"/>
      <c r="T168" s="16" t="s">
        <v>28</v>
      </c>
      <c r="U168" s="16" t="s">
        <v>176</v>
      </c>
    </row>
    <row r="169" spans="1:21" ht="15" thickBot="1" x14ac:dyDescent="0.35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9"/>
      <c r="Q169" s="127">
        <v>2025</v>
      </c>
      <c r="R169" s="128" t="s">
        <v>193</v>
      </c>
      <c r="S169" s="128" t="s">
        <v>177</v>
      </c>
      <c r="T169" s="128"/>
      <c r="U169" s="129"/>
    </row>
    <row r="170" spans="1:21" ht="15" thickBot="1" x14ac:dyDescent="0.35">
      <c r="A170" s="20" t="s">
        <v>446</v>
      </c>
      <c r="B170" s="21" t="s">
        <v>1747</v>
      </c>
      <c r="C170" s="22">
        <f t="shared" ref="C170:N170" si="100">C177+C178</f>
        <v>1781270.73</v>
      </c>
      <c r="D170" s="22">
        <f t="shared" si="100"/>
        <v>1829316.5</v>
      </c>
      <c r="E170" s="22" t="e">
        <f t="shared" si="100"/>
        <v>#REF!</v>
      </c>
      <c r="F170" s="22" t="e">
        <f t="shared" si="100"/>
        <v>#REF!</v>
      </c>
      <c r="G170" s="22" t="e">
        <f t="shared" si="100"/>
        <v>#REF!</v>
      </c>
      <c r="H170" s="22" t="e">
        <f t="shared" si="100"/>
        <v>#REF!</v>
      </c>
      <c r="I170" s="22" t="e">
        <f t="shared" si="100"/>
        <v>#REF!</v>
      </c>
      <c r="J170" s="22" t="e">
        <f t="shared" si="100"/>
        <v>#REF!</v>
      </c>
      <c r="K170" s="22" t="e">
        <f t="shared" si="100"/>
        <v>#REF!</v>
      </c>
      <c r="L170" s="22" t="e">
        <f t="shared" si="100"/>
        <v>#REF!</v>
      </c>
      <c r="M170" s="22" t="e">
        <f t="shared" si="100"/>
        <v>#REF!</v>
      </c>
      <c r="N170" s="22" t="e">
        <f t="shared" si="100"/>
        <v>#REF!</v>
      </c>
      <c r="O170" s="23" t="e">
        <f>SUM(C170:N170)</f>
        <v>#REF!</v>
      </c>
      <c r="Q170" s="130" t="s">
        <v>179</v>
      </c>
      <c r="R170" s="130" t="s">
        <v>195</v>
      </c>
      <c r="S170" s="130" t="s">
        <v>181</v>
      </c>
      <c r="T170" s="131" t="s">
        <v>182</v>
      </c>
      <c r="U170" s="131" t="s">
        <v>32</v>
      </c>
    </row>
    <row r="171" spans="1:21" ht="15" thickBot="1" x14ac:dyDescent="0.35">
      <c r="A171" s="20" t="s">
        <v>446</v>
      </c>
      <c r="B171" s="24" t="s">
        <v>1748</v>
      </c>
      <c r="C171" s="25">
        <f>$O171/12</f>
        <v>5833333.333333333</v>
      </c>
      <c r="D171" s="25">
        <f t="shared" ref="D171:N171" si="101">$O171/12</f>
        <v>5833333.333333333</v>
      </c>
      <c r="E171" s="25">
        <f t="shared" si="101"/>
        <v>5833333.333333333</v>
      </c>
      <c r="F171" s="25">
        <f t="shared" si="101"/>
        <v>5833333.333333333</v>
      </c>
      <c r="G171" s="25">
        <f t="shared" si="101"/>
        <v>5833333.333333333</v>
      </c>
      <c r="H171" s="25">
        <f t="shared" si="101"/>
        <v>5833333.333333333</v>
      </c>
      <c r="I171" s="25">
        <f t="shared" si="101"/>
        <v>5833333.333333333</v>
      </c>
      <c r="J171" s="25">
        <f t="shared" si="101"/>
        <v>5833333.333333333</v>
      </c>
      <c r="K171" s="25">
        <f t="shared" si="101"/>
        <v>5833333.333333333</v>
      </c>
      <c r="L171" s="25">
        <f t="shared" si="101"/>
        <v>5833333.333333333</v>
      </c>
      <c r="M171" s="25">
        <f t="shared" si="101"/>
        <v>5833333.333333333</v>
      </c>
      <c r="N171" s="25">
        <f t="shared" si="101"/>
        <v>5833333.333333333</v>
      </c>
      <c r="O171" s="26">
        <f>T171+U171</f>
        <v>70000000</v>
      </c>
      <c r="Q171" s="132">
        <f>O171/12*0.9</f>
        <v>5250000</v>
      </c>
      <c r="R171" s="132">
        <f>T171/12*0.9</f>
        <v>3000000</v>
      </c>
      <c r="S171" s="132">
        <f>ROUNDUP(T171/12,-5)</f>
        <v>3400000</v>
      </c>
      <c r="T171" s="132">
        <v>40000000</v>
      </c>
      <c r="U171" s="132">
        <v>30000000</v>
      </c>
    </row>
    <row r="172" spans="1:21" ht="15" thickBot="1" x14ac:dyDescent="0.35">
      <c r="A172" s="20" t="s">
        <v>446</v>
      </c>
      <c r="B172" s="27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9">
        <f>T171+T173</f>
        <v>70000000</v>
      </c>
      <c r="Q172" s="133"/>
      <c r="R172" s="134"/>
      <c r="S172" s="134"/>
      <c r="T172" s="135" t="s">
        <v>183</v>
      </c>
      <c r="U172" s="131" t="s">
        <v>184</v>
      </c>
    </row>
    <row r="173" spans="1:21" ht="15" thickBot="1" x14ac:dyDescent="0.35">
      <c r="A173" s="20" t="s">
        <v>446</v>
      </c>
      <c r="B173" s="30" t="s">
        <v>1749</v>
      </c>
      <c r="C173" s="31">
        <f>C170/C171</f>
        <v>0.30536069657142856</v>
      </c>
      <c r="D173" s="32">
        <f t="shared" ref="D173:O173" si="102">D170/D171</f>
        <v>0.3135971142857143</v>
      </c>
      <c r="E173" s="32" t="e">
        <f t="shared" si="102"/>
        <v>#REF!</v>
      </c>
      <c r="F173" s="32" t="e">
        <f t="shared" si="102"/>
        <v>#REF!</v>
      </c>
      <c r="G173" s="32" t="e">
        <f t="shared" si="102"/>
        <v>#REF!</v>
      </c>
      <c r="H173" s="32" t="e">
        <f t="shared" si="102"/>
        <v>#REF!</v>
      </c>
      <c r="I173" s="32" t="e">
        <f t="shared" si="102"/>
        <v>#REF!</v>
      </c>
      <c r="J173" s="32" t="e">
        <f t="shared" si="102"/>
        <v>#REF!</v>
      </c>
      <c r="K173" s="32" t="e">
        <f t="shared" si="102"/>
        <v>#REF!</v>
      </c>
      <c r="L173" s="32" t="e">
        <f t="shared" si="102"/>
        <v>#REF!</v>
      </c>
      <c r="M173" s="32" t="e">
        <f t="shared" si="102"/>
        <v>#REF!</v>
      </c>
      <c r="N173" s="33" t="e">
        <f t="shared" si="102"/>
        <v>#REF!</v>
      </c>
      <c r="O173" s="34" t="e">
        <f t="shared" si="102"/>
        <v>#REF!</v>
      </c>
      <c r="Q173" s="136"/>
      <c r="R173" s="137"/>
      <c r="S173" s="137"/>
      <c r="T173" s="138">
        <v>30000000</v>
      </c>
      <c r="U173" s="139">
        <f>T173/12</f>
        <v>2500000</v>
      </c>
    </row>
    <row r="174" spans="1:21" x14ac:dyDescent="0.3">
      <c r="A174" s="20" t="s">
        <v>446</v>
      </c>
      <c r="B174" s="35" t="s">
        <v>1750</v>
      </c>
      <c r="C174" s="36">
        <f>IF(C170=Z174,0,IF(C175&lt;180000,IF(C177&lt; 1500000, 100000,180000),IF(C177&gt;$R171,360000,C175)))</f>
        <v>100000</v>
      </c>
      <c r="D174" s="36">
        <f t="shared" ref="D174:N174" si="103">IF(D170=AA174,0,IF(D175&lt;180000,IF(D177&lt; 1500000, 100000,180000),IF(D177&gt;$R171,360000,D175)))</f>
        <v>180000</v>
      </c>
      <c r="E174" s="36" t="e">
        <f t="shared" si="103"/>
        <v>#REF!</v>
      </c>
      <c r="F174" s="36" t="e">
        <f t="shared" si="103"/>
        <v>#REF!</v>
      </c>
      <c r="G174" s="36" t="e">
        <f t="shared" si="103"/>
        <v>#REF!</v>
      </c>
      <c r="H174" s="36" t="e">
        <f t="shared" si="103"/>
        <v>#REF!</v>
      </c>
      <c r="I174" s="36" t="e">
        <f t="shared" si="103"/>
        <v>#REF!</v>
      </c>
      <c r="J174" s="36" t="e">
        <f t="shared" si="103"/>
        <v>#REF!</v>
      </c>
      <c r="K174" s="36" t="e">
        <f t="shared" si="103"/>
        <v>#REF!</v>
      </c>
      <c r="L174" s="36" t="e">
        <f t="shared" si="103"/>
        <v>#REF!</v>
      </c>
      <c r="M174" s="36" t="e">
        <f t="shared" si="103"/>
        <v>#REF!</v>
      </c>
      <c r="N174" s="36" t="e">
        <f t="shared" si="103"/>
        <v>#REF!</v>
      </c>
      <c r="O174" s="37" t="e">
        <f>SUM(C174:N174)</f>
        <v>#REF!</v>
      </c>
      <c r="Q174" s="38"/>
      <c r="U174" s="39"/>
    </row>
    <row r="175" spans="1:21" x14ac:dyDescent="0.3">
      <c r="A175" s="20" t="s">
        <v>446</v>
      </c>
      <c r="B175" s="40" t="s">
        <v>1751</v>
      </c>
      <c r="C175" s="41">
        <f t="shared" ref="C175:H175" si="104">IF(C170*0.06*C173&gt;300000,300000,IF(C177&lt;1500000,100000,C170*0.06*C173))</f>
        <v>100000</v>
      </c>
      <c r="D175" s="41">
        <f t="shared" si="104"/>
        <v>34420.10253091457</v>
      </c>
      <c r="E175" s="41" t="e">
        <f t="shared" si="104"/>
        <v>#REF!</v>
      </c>
      <c r="F175" s="41" t="e">
        <f t="shared" si="104"/>
        <v>#REF!</v>
      </c>
      <c r="G175" s="41" t="e">
        <f t="shared" si="104"/>
        <v>#REF!</v>
      </c>
      <c r="H175" s="41" t="e">
        <f t="shared" si="104"/>
        <v>#REF!</v>
      </c>
      <c r="I175" s="41" t="e">
        <f>IF(I170*0.06*I173&gt;300000,300000,IF(I177&lt;1500000,100000,I170*0.06*I173))</f>
        <v>#REF!</v>
      </c>
      <c r="J175" s="41" t="e">
        <f t="shared" ref="J175:N175" si="105">IF(J170*0.06*J173&gt;300000,300000,IF(J177&lt;1500000,100000,J170*0.06*J173))</f>
        <v>#REF!</v>
      </c>
      <c r="K175" s="41" t="e">
        <f t="shared" si="105"/>
        <v>#REF!</v>
      </c>
      <c r="L175" s="41" t="e">
        <f t="shared" si="105"/>
        <v>#REF!</v>
      </c>
      <c r="M175" s="41" t="e">
        <f t="shared" si="105"/>
        <v>#REF!</v>
      </c>
      <c r="N175" s="41" t="e">
        <f t="shared" si="105"/>
        <v>#REF!</v>
      </c>
      <c r="O175" s="42"/>
      <c r="Q175" s="43" t="s">
        <v>196</v>
      </c>
      <c r="R175" s="44" t="s">
        <v>197</v>
      </c>
      <c r="U175" s="39"/>
    </row>
    <row r="176" spans="1:21" x14ac:dyDescent="0.3">
      <c r="A176" s="20" t="s">
        <v>446</v>
      </c>
      <c r="B176" s="35" t="s">
        <v>1752</v>
      </c>
      <c r="C176" s="36">
        <f>IF(C177&lt;$S171,0,IF(C170&lt;$Q171,0,IF(C170&gt;C171,120000,(C170-$Q171)/(C171-$Q171)*120000)))</f>
        <v>0</v>
      </c>
      <c r="D176" s="36">
        <f t="shared" ref="D176:N176" si="106">IF(D177&lt;$S171,0,IF(D170&lt;$Q171,0,IF(D170&gt;D171,120000,(D170-$Q171)/(D171-$Q171)*120000)))</f>
        <v>0</v>
      </c>
      <c r="E176" s="36" t="e">
        <f t="shared" si="106"/>
        <v>#REF!</v>
      </c>
      <c r="F176" s="36" t="e">
        <f t="shared" si="106"/>
        <v>#REF!</v>
      </c>
      <c r="G176" s="36" t="e">
        <f t="shared" si="106"/>
        <v>#REF!</v>
      </c>
      <c r="H176" s="36" t="e">
        <f t="shared" si="106"/>
        <v>#REF!</v>
      </c>
      <c r="I176" s="36" t="e">
        <f t="shared" si="106"/>
        <v>#REF!</v>
      </c>
      <c r="J176" s="36" t="e">
        <f t="shared" si="106"/>
        <v>#REF!</v>
      </c>
      <c r="K176" s="36" t="e">
        <f t="shared" si="106"/>
        <v>#REF!</v>
      </c>
      <c r="L176" s="36" t="e">
        <f t="shared" si="106"/>
        <v>#REF!</v>
      </c>
      <c r="M176" s="36" t="e">
        <f t="shared" si="106"/>
        <v>#REF!</v>
      </c>
      <c r="N176" s="36" t="e">
        <f t="shared" si="106"/>
        <v>#REF!</v>
      </c>
      <c r="O176" s="37" t="e">
        <f>SUM(C176:N176)</f>
        <v>#REF!</v>
      </c>
      <c r="Q176" s="43" t="s">
        <v>198</v>
      </c>
      <c r="R176" s="44" t="s">
        <v>199</v>
      </c>
      <c r="U176" s="39"/>
    </row>
    <row r="177" spans="1:21" x14ac:dyDescent="0.3">
      <c r="A177" s="20" t="s">
        <v>446</v>
      </c>
      <c r="B177" s="45" t="s">
        <v>1753</v>
      </c>
      <c r="C177" s="46">
        <f>GETPIVOTDATA("SzumElad",'KTGC-hez'!$C$4,"Kelt_hó",1,"Termékfajta","Alap","ÜK","Horváth István.")</f>
        <v>565326</v>
      </c>
      <c r="D177" s="46">
        <f>GETPIVOTDATA("SzumElad",'KTGC-hez'!$C$4,"Kelt_hó",2,"Termékfajta","Alap","ÜK","Horváth István.")</f>
        <v>1829316.5</v>
      </c>
      <c r="E177" s="46" t="e">
        <f>GETPIVOTDATA("SzumElad",'KTGC-hez'!$C$4,"Kelt_hó",3,"Termékfajta","Alap","ÜK","Horváth István.")</f>
        <v>#REF!</v>
      </c>
      <c r="F177" s="46" t="e">
        <f>GETPIVOTDATA("SzumElad",'KTGC-hez'!$C$4,"Kelt_hó",4,"Termékfajta","Alap","ÜK","Horváth István.")</f>
        <v>#REF!</v>
      </c>
      <c r="G177" s="46" t="e">
        <f>GETPIVOTDATA("SzumElad",'KTGC-hez'!$C$4,"Kelt_hó",5,"Termékfajta","Alap","ÜK","Horváth István.")</f>
        <v>#REF!</v>
      </c>
      <c r="H177" s="46" t="e">
        <f>GETPIVOTDATA("SzumElad",'KTGC-hez'!$C$4,"Kelt_hó",6,"Termékfajta","Alap","ÜK","Horváth István.")</f>
        <v>#REF!</v>
      </c>
      <c r="I177" s="46" t="e">
        <f>GETPIVOTDATA("SzumElad",'KTGC-hez'!$C$4,"Kelt_hó",7,"Termékfajta","Alap","ÜK","Horváth István.")</f>
        <v>#REF!</v>
      </c>
      <c r="J177" s="46" t="e">
        <f>GETPIVOTDATA("SzumElad",'KTGC-hez'!$C$4,"Kelt_hó",8,"Termékfajta","Alap","ÜK","Horváth István.")</f>
        <v>#REF!</v>
      </c>
      <c r="K177" s="46" t="e">
        <f>GETPIVOTDATA("SzumElad",'KTGC-hez'!$C$4,"Kelt_hó",9,"Termékfajta","Alap","ÜK","Horváth István.")</f>
        <v>#REF!</v>
      </c>
      <c r="L177" s="46" t="e">
        <f>GETPIVOTDATA("SzumElad",'KTGC-hez'!$C$4,"Kelt_hó",10,"Termékfajta","Alap","ÜK","Horváth István.")</f>
        <v>#REF!</v>
      </c>
      <c r="M177" s="46" t="e">
        <f>GETPIVOTDATA("SzumElad",'KTGC-hez'!$C$4,"Kelt_hó",11,"Termékfajta","Alap","ÜK","Horváth István.")</f>
        <v>#REF!</v>
      </c>
      <c r="N177" s="46" t="e">
        <f>GETPIVOTDATA("SzumElad",'KTGC-hez'!$C$4,"Kelt_hó",12,"Termékfajta","Alap","ÜK","Horváth István.")</f>
        <v>#REF!</v>
      </c>
      <c r="O177" s="47" t="e">
        <f>SUM(C177:N177)</f>
        <v>#REF!</v>
      </c>
      <c r="Q177" s="43"/>
      <c r="R177" s="44" t="s">
        <v>200</v>
      </c>
      <c r="U177" s="39"/>
    </row>
    <row r="178" spans="1:21" ht="15" thickBot="1" x14ac:dyDescent="0.35">
      <c r="A178" s="20" t="s">
        <v>446</v>
      </c>
      <c r="B178" s="48" t="s">
        <v>299</v>
      </c>
      <c r="C178" s="49">
        <f>GETPIVOTDATA("SzumElad",'KTGC-hez'!$C$4,"Kelt_hó",1,"Termékfajta","Beruházás","ÜK","Horváth István.")</f>
        <v>1215944.73</v>
      </c>
      <c r="D178" s="49"/>
      <c r="E178" s="49" t="e">
        <f>GETPIVOTDATA("SzumElad",'KTGC-hez'!$C$4,"Kelt_hó",3,"Termékfajta","Beruházás","ÜK","Horváth István.")</f>
        <v>#REF!</v>
      </c>
      <c r="F178" s="49" t="e">
        <f>GETPIVOTDATA("SzumElad",'KTGC-hez'!$C$4,"Kelt_hó",4,"Termékfajta","Beruházás","ÜK","Horváth István.")</f>
        <v>#REF!</v>
      </c>
      <c r="G178" s="49" t="e">
        <f>GETPIVOTDATA("SzumElad",'KTGC-hez'!$C$4,"Kelt_hó",5,"Termékfajta","Beruházás","ÜK","Horváth István.")</f>
        <v>#REF!</v>
      </c>
      <c r="H178" s="49" t="e">
        <f>GETPIVOTDATA("SzumElad",'KTGC-hez'!$C$4,"Kelt_hó",6,"Termékfajta","Beruházás","ÜK","Horváth István.")</f>
        <v>#REF!</v>
      </c>
      <c r="I178" s="49" t="e">
        <f>GETPIVOTDATA("SzumElad",'KTGC-hez'!$C$4,"Kelt_hó",7,"Termékfajta","Beruházás","ÜK","Horváth István.")</f>
        <v>#REF!</v>
      </c>
      <c r="J178" s="49" t="e">
        <f>GETPIVOTDATA("SzumElad",'KTGC-hez'!$C$4,"Kelt_hó",8,"Termékfajta","Beruházás","ÜK","Horváth István.")</f>
        <v>#REF!</v>
      </c>
      <c r="K178" s="49" t="e">
        <f>GETPIVOTDATA("SzumElad",'KTGC-hez'!$C$4,"Kelt_hó",9,"Termékfajta","Beruházás","ÜK","Horváth István.")</f>
        <v>#REF!</v>
      </c>
      <c r="L178" s="49" t="e">
        <f>GETPIVOTDATA("SzumElad",'KTGC-hez'!$C$4,"Kelt_hó",10,"Termékfajta","Beruházás","ÜK","Horváth István.")</f>
        <v>#REF!</v>
      </c>
      <c r="M178" s="49" t="e">
        <f>GETPIVOTDATA("SzumElad",'KTGC-hez'!$C$4,"Kelt_hó",11,"Termékfajta","Beruházás","ÜK","Horváth István.")</f>
        <v>#REF!</v>
      </c>
      <c r="N178" s="49" t="e">
        <f>GETPIVOTDATA("SzumElad",'KTGC-hez'!$C$4,"Kelt_hó",12,"Termékfajta","Beruházás","ÜK","Horváth István.")</f>
        <v>#REF!</v>
      </c>
      <c r="O178" s="50" t="e">
        <f>SUM(C178:N178)</f>
        <v>#REF!</v>
      </c>
      <c r="Q178" s="51"/>
      <c r="R178" s="44" t="s">
        <v>201</v>
      </c>
      <c r="U178" s="39"/>
    </row>
    <row r="179" spans="1:21" ht="15" thickBot="1" x14ac:dyDescent="0.35">
      <c r="A179" s="20" t="s">
        <v>446</v>
      </c>
      <c r="B179" s="48" t="s">
        <v>187</v>
      </c>
      <c r="C179" s="49"/>
      <c r="D179" s="49"/>
      <c r="E179" s="52" t="e">
        <f>C178+D178+E178</f>
        <v>#REF!</v>
      </c>
      <c r="F179" s="49"/>
      <c r="G179" s="49"/>
      <c r="H179" s="52" t="e">
        <f t="shared" ref="H179" si="107">F178+G178+H178</f>
        <v>#REF!</v>
      </c>
      <c r="I179" s="49"/>
      <c r="J179" s="49"/>
      <c r="K179" s="52" t="e">
        <f t="shared" ref="K179" si="108">I178+J178+K178</f>
        <v>#REF!</v>
      </c>
      <c r="L179" s="49"/>
      <c r="M179" s="49"/>
      <c r="N179" s="52" t="e">
        <f t="shared" ref="N179" si="109">L178+M178+N178</f>
        <v>#REF!</v>
      </c>
      <c r="O179" s="53"/>
      <c r="Q179" s="43" t="s">
        <v>185</v>
      </c>
      <c r="R179" s="44" t="s">
        <v>202</v>
      </c>
      <c r="U179" s="39"/>
    </row>
    <row r="180" spans="1:21" ht="15" thickBot="1" x14ac:dyDescent="0.35">
      <c r="A180" s="20" t="s">
        <v>446</v>
      </c>
      <c r="B180" s="48" t="s">
        <v>188</v>
      </c>
      <c r="C180" s="49"/>
      <c r="D180" s="49"/>
      <c r="E180" s="52">
        <f>$U173*3</f>
        <v>7500000</v>
      </c>
      <c r="F180" s="49"/>
      <c r="G180" s="49"/>
      <c r="H180" s="52">
        <f>$U173*3</f>
        <v>7500000</v>
      </c>
      <c r="I180" s="49"/>
      <c r="J180" s="49"/>
      <c r="K180" s="52">
        <f>$U173*3</f>
        <v>7500000</v>
      </c>
      <c r="L180" s="49"/>
      <c r="M180" s="49"/>
      <c r="N180" s="52">
        <f>$U173*3</f>
        <v>7500000</v>
      </c>
      <c r="O180" s="53"/>
      <c r="Q180" s="51"/>
      <c r="R180" s="44" t="s">
        <v>203</v>
      </c>
      <c r="U180" s="39"/>
    </row>
    <row r="181" spans="1:21" ht="15" thickBot="1" x14ac:dyDescent="0.35">
      <c r="A181" s="20" t="s">
        <v>446</v>
      </c>
      <c r="B181" s="48" t="s">
        <v>189</v>
      </c>
      <c r="C181" s="49"/>
      <c r="D181" s="49"/>
      <c r="E181" s="49" t="e">
        <f>IF(E179&gt;E180,180000,IF(E179&gt;E180*0.9,100000,IF(E179&gt;E180*0.75,60000,0)))</f>
        <v>#REF!</v>
      </c>
      <c r="F181" s="49"/>
      <c r="G181" s="49"/>
      <c r="H181" s="49" t="e">
        <f>IF(H179&gt;H180,180000,IF(H179&gt;H180*0.9,100000,IF(H179&gt;H180*0.75,60000,0)))</f>
        <v>#REF!</v>
      </c>
      <c r="I181" s="49"/>
      <c r="J181" s="49"/>
      <c r="K181" s="49" t="e">
        <f>IF(K179&gt;K180,180000,IF(K179&gt;K180*0.9,100000,IF(K179&gt;K180*0.75,60000,0)))</f>
        <v>#REF!</v>
      </c>
      <c r="L181" s="49"/>
      <c r="M181" s="49"/>
      <c r="N181" s="49" t="e">
        <f>IF(N179&gt;N180,180000,IF(N179&gt;N180*0.9,100000,IF(N179&gt;N180*0.75,60000,0)))</f>
        <v>#REF!</v>
      </c>
      <c r="O181" s="53"/>
      <c r="Q181" s="43" t="s">
        <v>190</v>
      </c>
      <c r="R181" s="44" t="s">
        <v>191</v>
      </c>
      <c r="U181" s="39"/>
    </row>
    <row r="182" spans="1:21" ht="15.6" thickTop="1" thickBot="1" x14ac:dyDescent="0.35">
      <c r="A182" s="20" t="s">
        <v>446</v>
      </c>
      <c r="B182" s="54" t="s">
        <v>1754</v>
      </c>
      <c r="C182" s="55">
        <f>C174+C176+C181</f>
        <v>100000</v>
      </c>
      <c r="D182" s="55">
        <f t="shared" ref="D182:N182" si="110">D174+D176+D181</f>
        <v>180000</v>
      </c>
      <c r="E182" s="55" t="e">
        <f t="shared" si="110"/>
        <v>#REF!</v>
      </c>
      <c r="F182" s="55" t="e">
        <f t="shared" si="110"/>
        <v>#REF!</v>
      </c>
      <c r="G182" s="55" t="e">
        <f t="shared" si="110"/>
        <v>#REF!</v>
      </c>
      <c r="H182" s="55" t="e">
        <f t="shared" si="110"/>
        <v>#REF!</v>
      </c>
      <c r="I182" s="55" t="e">
        <f t="shared" si="110"/>
        <v>#REF!</v>
      </c>
      <c r="J182" s="55" t="e">
        <f t="shared" si="110"/>
        <v>#REF!</v>
      </c>
      <c r="K182" s="55" t="e">
        <f t="shared" si="110"/>
        <v>#REF!</v>
      </c>
      <c r="L182" s="55" t="e">
        <f t="shared" si="110"/>
        <v>#REF!</v>
      </c>
      <c r="M182" s="55" t="e">
        <f t="shared" si="110"/>
        <v>#REF!</v>
      </c>
      <c r="N182" s="55" t="e">
        <f t="shared" si="110"/>
        <v>#REF!</v>
      </c>
      <c r="O182" s="55" t="e">
        <f>SUM(C182:N182)</f>
        <v>#REF!</v>
      </c>
      <c r="Q182" s="38"/>
      <c r="R182" s="44" t="s">
        <v>192</v>
      </c>
      <c r="U182" s="39"/>
    </row>
    <row r="183" spans="1:21" ht="15.6" thickTop="1" thickBot="1" x14ac:dyDescent="0.35">
      <c r="A183" s="20" t="s">
        <v>446</v>
      </c>
      <c r="B183" s="54" t="s">
        <v>1755</v>
      </c>
      <c r="C183" s="55">
        <v>33543</v>
      </c>
      <c r="D183" s="55">
        <v>75677</v>
      </c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6">
        <f>SUM(C183:N183)</f>
        <v>109220</v>
      </c>
      <c r="P183" s="57"/>
      <c r="Q183" s="38"/>
      <c r="U183" s="58"/>
    </row>
    <row r="184" spans="1:21" ht="15.6" thickTop="1" thickBot="1" x14ac:dyDescent="0.35">
      <c r="A184" s="17"/>
      <c r="B184" s="18" t="s">
        <v>175</v>
      </c>
      <c r="C184" s="18">
        <f>SUM(C182:C183)</f>
        <v>133543</v>
      </c>
      <c r="D184" s="18">
        <f t="shared" ref="D184:O184" si="111">SUM(D182:D183)</f>
        <v>255677</v>
      </c>
      <c r="E184" s="18" t="e">
        <f t="shared" si="111"/>
        <v>#REF!</v>
      </c>
      <c r="F184" s="18" t="e">
        <f t="shared" si="111"/>
        <v>#REF!</v>
      </c>
      <c r="G184" s="18" t="e">
        <f t="shared" si="111"/>
        <v>#REF!</v>
      </c>
      <c r="H184" s="18" t="e">
        <f t="shared" si="111"/>
        <v>#REF!</v>
      </c>
      <c r="I184" s="18" t="e">
        <f t="shared" si="111"/>
        <v>#REF!</v>
      </c>
      <c r="J184" s="18" t="e">
        <f t="shared" si="111"/>
        <v>#REF!</v>
      </c>
      <c r="K184" s="18" t="e">
        <f t="shared" si="111"/>
        <v>#REF!</v>
      </c>
      <c r="L184" s="18" t="e">
        <f t="shared" si="111"/>
        <v>#REF!</v>
      </c>
      <c r="M184" s="18" t="e">
        <f t="shared" si="111"/>
        <v>#REF!</v>
      </c>
      <c r="N184" s="18" t="e">
        <f t="shared" si="111"/>
        <v>#REF!</v>
      </c>
      <c r="O184" s="59" t="e">
        <f t="shared" si="111"/>
        <v>#REF!</v>
      </c>
      <c r="P184" s="57"/>
      <c r="Q184" s="38"/>
      <c r="U184" s="58"/>
    </row>
    <row r="185" spans="1:21" ht="15" thickBot="1" x14ac:dyDescent="0.35">
      <c r="B185" s="61" t="s">
        <v>298</v>
      </c>
      <c r="C185" s="61">
        <v>59993</v>
      </c>
    </row>
    <row r="186" spans="1:21" x14ac:dyDescent="0.3">
      <c r="C186" s="66">
        <f>C185+C184</f>
        <v>193536</v>
      </c>
      <c r="O186" s="4" t="e">
        <f>O3+O24+O45+O65+O86+O107+O128+O149+O170</f>
        <v>#REF!</v>
      </c>
    </row>
    <row r="187" spans="1:21" x14ac:dyDescent="0.3">
      <c r="O187" s="4" t="e">
        <f>O10+O31+O52+O72+O93+O114+O135+O156+O177</f>
        <v>#REF!</v>
      </c>
    </row>
    <row r="188" spans="1:21" x14ac:dyDescent="0.3">
      <c r="O188" s="4" t="e">
        <f>O11+O32+O53+O73+O94+O115+O136+O157+O178</f>
        <v>#REF!</v>
      </c>
    </row>
  </sheetData>
  <conditionalFormatting sqref="C7:N7">
    <cfRule type="cellIs" dxfId="48" priority="10" operator="greaterThan">
      <formula>C8</formula>
    </cfRule>
  </conditionalFormatting>
  <conditionalFormatting sqref="C28:N28">
    <cfRule type="cellIs" dxfId="47" priority="9" operator="greaterThan">
      <formula>C29</formula>
    </cfRule>
  </conditionalFormatting>
  <conditionalFormatting sqref="C49:N49">
    <cfRule type="cellIs" dxfId="46" priority="8" operator="greaterThan">
      <formula>C50</formula>
    </cfRule>
  </conditionalFormatting>
  <conditionalFormatting sqref="C69:N69">
    <cfRule type="cellIs" dxfId="45" priority="7" operator="greaterThan">
      <formula>C70</formula>
    </cfRule>
  </conditionalFormatting>
  <conditionalFormatting sqref="C90:N90">
    <cfRule type="cellIs" dxfId="44" priority="6" operator="greaterThan">
      <formula>C91</formula>
    </cfRule>
  </conditionalFormatting>
  <conditionalFormatting sqref="C111:N111">
    <cfRule type="cellIs" dxfId="43" priority="5" operator="greaterThan">
      <formula>C112</formula>
    </cfRule>
  </conditionalFormatting>
  <conditionalFormatting sqref="C132:N132">
    <cfRule type="cellIs" dxfId="42" priority="4" operator="greaterThan">
      <formula>C133</formula>
    </cfRule>
  </conditionalFormatting>
  <conditionalFormatting sqref="C153:N153">
    <cfRule type="cellIs" dxfId="41" priority="3" operator="greaterThan">
      <formula>C154</formula>
    </cfRule>
  </conditionalFormatting>
  <conditionalFormatting sqref="C174:N174">
    <cfRule type="cellIs" dxfId="40" priority="1" operator="greaterThan">
      <formula>C175</formula>
    </cfRule>
  </conditionalFormatting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BC32-43F2-44FE-93AD-B996B9C57FFB}">
  <dimension ref="A3:D8"/>
  <sheetViews>
    <sheetView workbookViewId="0">
      <selection activeCell="K16" sqref="K16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8.88671875" bestFit="1" customWidth="1"/>
    <col min="4" max="4" width="10.5546875" bestFit="1" customWidth="1"/>
    <col min="5" max="6" width="8.88671875" bestFit="1" customWidth="1"/>
    <col min="7" max="7" width="7.88671875" bestFit="1" customWidth="1"/>
    <col min="8" max="8" width="8.88671875" bestFit="1" customWidth="1"/>
    <col min="9" max="9" width="7.88671875" bestFit="1" customWidth="1"/>
    <col min="10" max="11" width="8.88671875" bestFit="1" customWidth="1"/>
    <col min="12" max="13" width="7.88671875" bestFit="1" customWidth="1"/>
    <col min="14" max="14" width="10.5546875" bestFit="1" customWidth="1"/>
  </cols>
  <sheetData>
    <row r="3" spans="1:4" x14ac:dyDescent="0.3">
      <c r="A3" s="9" t="s">
        <v>210</v>
      </c>
      <c r="B3" s="9" t="s">
        <v>154</v>
      </c>
    </row>
    <row r="4" spans="1:4" x14ac:dyDescent="0.3">
      <c r="A4" s="9" t="s">
        <v>155</v>
      </c>
      <c r="B4">
        <v>1</v>
      </c>
      <c r="C4">
        <v>2</v>
      </c>
      <c r="D4" t="s">
        <v>156</v>
      </c>
    </row>
    <row r="5" spans="1:4" x14ac:dyDescent="0.3">
      <c r="A5" s="95" t="s">
        <v>80</v>
      </c>
      <c r="B5" s="7">
        <v>16696.5</v>
      </c>
      <c r="C5" s="7">
        <v>4596.99</v>
      </c>
      <c r="D5" s="7">
        <v>21293.489999999998</v>
      </c>
    </row>
    <row r="6" spans="1:4" x14ac:dyDescent="0.3">
      <c r="A6" s="95" t="s">
        <v>120</v>
      </c>
      <c r="B6" s="7"/>
      <c r="C6" s="7">
        <v>14425.309999999998</v>
      </c>
      <c r="D6" s="7">
        <v>14425.309999999998</v>
      </c>
    </row>
    <row r="7" spans="1:4" x14ac:dyDescent="0.3">
      <c r="A7" s="95" t="s">
        <v>129</v>
      </c>
      <c r="B7" s="7">
        <v>443.42</v>
      </c>
      <c r="C7" s="7">
        <v>2568.059999999999</v>
      </c>
      <c r="D7" s="7">
        <v>3011.4799999999991</v>
      </c>
    </row>
    <row r="8" spans="1:4" x14ac:dyDescent="0.3">
      <c r="A8" s="95" t="s">
        <v>156</v>
      </c>
      <c r="B8" s="7">
        <v>17139.919999999998</v>
      </c>
      <c r="C8" s="7">
        <v>21590.359999999993</v>
      </c>
      <c r="D8" s="7">
        <v>38730.279999999992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140A-496D-4D63-B5C3-8BDCD13CA95A}">
  <dimension ref="A1:B6"/>
  <sheetViews>
    <sheetView workbookViewId="0">
      <selection activeCell="A43" sqref="A43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1.33203125" bestFit="1" customWidth="1"/>
    <col min="4" max="4" width="20" bestFit="1" customWidth="1"/>
    <col min="5" max="5" width="15.88671875" bestFit="1" customWidth="1"/>
    <col min="6" max="6" width="15.44140625" bestFit="1" customWidth="1"/>
    <col min="7" max="7" width="12" bestFit="1" customWidth="1"/>
    <col min="8" max="8" width="15.44140625" bestFit="1" customWidth="1"/>
    <col min="9" max="9" width="12" bestFit="1" customWidth="1"/>
    <col min="10" max="10" width="15.44140625" bestFit="1" customWidth="1"/>
    <col min="11" max="11" width="12" bestFit="1" customWidth="1"/>
    <col min="12" max="12" width="15.44140625" bestFit="1" customWidth="1"/>
    <col min="13" max="13" width="12" bestFit="1" customWidth="1"/>
    <col min="14" max="14" width="15.44140625" bestFit="1" customWidth="1"/>
    <col min="15" max="15" width="11.33203125" bestFit="1" customWidth="1"/>
    <col min="16" max="16" width="20" bestFit="1" customWidth="1"/>
    <col min="17" max="17" width="15.88671875" bestFit="1" customWidth="1"/>
  </cols>
  <sheetData>
    <row r="1" spans="1:2" x14ac:dyDescent="0.3">
      <c r="A1" s="9" t="s">
        <v>8</v>
      </c>
      <c r="B1" t="s">
        <v>67</v>
      </c>
    </row>
    <row r="3" spans="1:2" x14ac:dyDescent="0.3">
      <c r="B3" s="9" t="s">
        <v>154</v>
      </c>
    </row>
    <row r="5" spans="1:2" x14ac:dyDescent="0.3">
      <c r="A5" s="9" t="s">
        <v>155</v>
      </c>
    </row>
    <row r="6" spans="1:2" x14ac:dyDescent="0.3">
      <c r="A6" s="95" t="s">
        <v>156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078F-1196-4AD0-8C50-4EABACAB7F20}">
  <dimension ref="A1:AG417"/>
  <sheetViews>
    <sheetView tabSelected="1" topLeftCell="A204" workbookViewId="0">
      <selection activeCell="B152" sqref="B152:B158"/>
    </sheetView>
  </sheetViews>
  <sheetFormatPr defaultRowHeight="14.4" x14ac:dyDescent="0.3"/>
  <cols>
    <col min="1" max="1" width="19.109375" bestFit="1" customWidth="1"/>
    <col min="2" max="2" width="12.44140625" bestFit="1" customWidth="1"/>
    <col min="3" max="4" width="12.88671875" bestFit="1" customWidth="1"/>
    <col min="5" max="9" width="11.88671875" bestFit="1" customWidth="1"/>
    <col min="10" max="11" width="12.88671875" bestFit="1" customWidth="1"/>
    <col min="12" max="13" width="11.88671875" bestFit="1" customWidth="1"/>
    <col min="14" max="14" width="12.88671875" bestFit="1" customWidth="1"/>
    <col min="15" max="15" width="13.5546875" bestFit="1" customWidth="1"/>
    <col min="16" max="16" width="9.6640625" bestFit="1" customWidth="1"/>
    <col min="18" max="18" width="19.109375" bestFit="1" customWidth="1"/>
    <col min="19" max="19" width="11.6640625" bestFit="1" customWidth="1"/>
    <col min="20" max="31" width="11.88671875" bestFit="1" customWidth="1"/>
    <col min="32" max="32" width="12.88671875" bestFit="1" customWidth="1"/>
    <col min="33" max="33" width="8.6640625" bestFit="1" customWidth="1"/>
  </cols>
  <sheetData>
    <row r="1" spans="1:33" ht="20.399999999999999" thickBot="1" x14ac:dyDescent="0.45">
      <c r="A1" s="226" t="s">
        <v>211</v>
      </c>
      <c r="B1" s="70">
        <v>2026</v>
      </c>
      <c r="C1" s="71" t="s">
        <v>212</v>
      </c>
      <c r="D1" s="71" t="s">
        <v>213</v>
      </c>
      <c r="E1" s="71" t="s">
        <v>214</v>
      </c>
      <c r="F1" s="71" t="s">
        <v>215</v>
      </c>
      <c r="G1" s="71" t="s">
        <v>216</v>
      </c>
      <c r="H1" s="71" t="s">
        <v>217</v>
      </c>
      <c r="I1" s="71" t="s">
        <v>218</v>
      </c>
      <c r="J1" s="71" t="s">
        <v>219</v>
      </c>
      <c r="K1" s="71" t="s">
        <v>220</v>
      </c>
      <c r="L1" s="71" t="s">
        <v>221</v>
      </c>
      <c r="M1" s="71" t="s">
        <v>222</v>
      </c>
      <c r="N1" s="71" t="s">
        <v>223</v>
      </c>
      <c r="O1" s="72"/>
      <c r="P1" s="73"/>
      <c r="R1" s="94" t="s">
        <v>211</v>
      </c>
      <c r="S1" s="70">
        <v>2025</v>
      </c>
      <c r="T1" s="71" t="s">
        <v>212</v>
      </c>
      <c r="U1" s="71" t="s">
        <v>213</v>
      </c>
      <c r="V1" s="71" t="s">
        <v>214</v>
      </c>
      <c r="W1" s="71" t="s">
        <v>215</v>
      </c>
      <c r="X1" s="71" t="s">
        <v>216</v>
      </c>
      <c r="Y1" s="71" t="s">
        <v>217</v>
      </c>
      <c r="Z1" s="71" t="s">
        <v>218</v>
      </c>
      <c r="AA1" s="71" t="s">
        <v>219</v>
      </c>
      <c r="AB1" s="71" t="s">
        <v>220</v>
      </c>
      <c r="AC1" s="71" t="s">
        <v>221</v>
      </c>
      <c r="AD1" s="71" t="s">
        <v>222</v>
      </c>
      <c r="AE1" s="71" t="s">
        <v>223</v>
      </c>
      <c r="AF1" s="72"/>
      <c r="AG1" s="73"/>
    </row>
    <row r="2" spans="1:33" ht="16.2" thickTop="1" x14ac:dyDescent="0.3">
      <c r="A2" s="74" t="s">
        <v>224</v>
      </c>
      <c r="B2" s="75"/>
      <c r="C2" s="76">
        <f>GETPIVOTDATA("Árrés",'MB-hez Árrés'!$C$4,"Kelt_hó",1,"Termékfajta","Alap","ÜK","Négyesy Gábor")</f>
        <v>3770941.3477000007</v>
      </c>
      <c r="D2" s="76">
        <f>GETPIVOTDATA("Árrés",'MB-hez Árrés'!$C$4,"Kelt_hó",2,"Termékfajta","Alap","ÜK","Négyesy Gábor")</f>
        <v>9933374.069299981</v>
      </c>
      <c r="E2" s="76"/>
      <c r="F2" s="76"/>
      <c r="G2" s="76"/>
      <c r="H2" s="76"/>
      <c r="I2" s="76"/>
      <c r="J2" s="76"/>
      <c r="K2" s="76"/>
      <c r="L2" s="76"/>
      <c r="M2" s="76"/>
      <c r="N2" s="76"/>
      <c r="O2" s="77">
        <f t="shared" ref="O2:O5" si="0">SUM(C2:N2)</f>
        <v>13704315.416999981</v>
      </c>
      <c r="P2" s="78"/>
      <c r="R2" s="74" t="s">
        <v>224</v>
      </c>
      <c r="S2" s="75"/>
      <c r="T2" s="76">
        <v>4531237.6110000042</v>
      </c>
      <c r="U2" s="76">
        <v>8470404.3789000046</v>
      </c>
      <c r="V2" s="76">
        <v>5540347.7745000031</v>
      </c>
      <c r="W2" s="76">
        <v>7872961.5365999974</v>
      </c>
      <c r="X2" s="76">
        <v>10802081.15181799</v>
      </c>
      <c r="Y2" s="76">
        <v>10322964.457200004</v>
      </c>
      <c r="Z2" s="76">
        <v>19865090.062040001</v>
      </c>
      <c r="AA2" s="76">
        <v>9553937.7195200063</v>
      </c>
      <c r="AB2" s="76">
        <v>10181202.698456002</v>
      </c>
      <c r="AC2" s="76">
        <v>6157620.2741299989</v>
      </c>
      <c r="AD2" s="76">
        <v>5358365.1584399994</v>
      </c>
      <c r="AE2" s="76">
        <v>7507344.7478999933</v>
      </c>
      <c r="AF2" s="77">
        <v>106163557.57050399</v>
      </c>
      <c r="AG2" s="78"/>
    </row>
    <row r="3" spans="1:33" ht="15.6" x14ac:dyDescent="0.3">
      <c r="A3" s="74" t="s">
        <v>225</v>
      </c>
      <c r="B3" s="75"/>
      <c r="C3" s="76">
        <f>GETPIVOTDATA("Árrés",'MB-hez Árrés'!$C$4,"Kelt_hó",1,"Termékfajta","Alap","ÜK","Nagy Gergely")</f>
        <v>9647009.2490500007</v>
      </c>
      <c r="D3" s="76">
        <f>GETPIVOTDATA("Árrés",'MB-hez Árrés'!$C$4,"Kelt_hó",2,"Termékfajta","Alap","ÜK","Nagy Gergely")</f>
        <v>4403677.3187500006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7">
        <f t="shared" si="0"/>
        <v>14050686.5678</v>
      </c>
      <c r="P3" s="78"/>
      <c r="R3" s="74" t="s">
        <v>225</v>
      </c>
      <c r="S3" s="75"/>
      <c r="T3" s="76">
        <v>3225367.5279999999</v>
      </c>
      <c r="U3" s="76">
        <v>5608402.6933049969</v>
      </c>
      <c r="V3" s="76">
        <v>3989751.7405000017</v>
      </c>
      <c r="W3" s="76">
        <v>5733969.9058000008</v>
      </c>
      <c r="X3" s="76">
        <v>7332786.7128000064</v>
      </c>
      <c r="Y3" s="76">
        <v>4910665.6838500015</v>
      </c>
      <c r="Z3" s="76">
        <v>17969518.708550006</v>
      </c>
      <c r="AA3" s="76">
        <v>18242357.279006004</v>
      </c>
      <c r="AB3" s="76">
        <v>12611370.77905</v>
      </c>
      <c r="AC3" s="76">
        <v>10147168.352249999</v>
      </c>
      <c r="AD3" s="76">
        <v>18402635.707999997</v>
      </c>
      <c r="AE3" s="76">
        <v>5449658.3143000007</v>
      </c>
      <c r="AF3" s="77">
        <v>113623653.40541101</v>
      </c>
      <c r="AG3" s="78"/>
    </row>
    <row r="4" spans="1:33" ht="15.6" x14ac:dyDescent="0.3">
      <c r="A4" s="74" t="s">
        <v>226</v>
      </c>
      <c r="B4" s="75"/>
      <c r="C4" s="76">
        <f>GETPIVOTDATA("Árrés",'MB-hez Árrés'!$C$4,"Kelt_hó",1,"Termékfajta","Alap","ÜK","Forgó Tamás")</f>
        <v>110088.93</v>
      </c>
      <c r="D4" s="76">
        <f>GETPIVOTDATA("Árrés",'MB-hez Árrés'!$C$4,"Kelt_hó",2,"Termékfajta","Alap","ÜK","Forgó Tamás")</f>
        <v>8759767.9900000021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7">
        <f t="shared" si="0"/>
        <v>8869856.9200000018</v>
      </c>
      <c r="P4" s="78"/>
      <c r="R4" s="74" t="s">
        <v>226</v>
      </c>
      <c r="S4" s="75"/>
      <c r="T4" s="76">
        <v>5134997.75</v>
      </c>
      <c r="U4" s="76">
        <v>3366872.0299999993</v>
      </c>
      <c r="V4" s="76">
        <v>7059072.2999999989</v>
      </c>
      <c r="W4" s="76">
        <v>3509193.9799999995</v>
      </c>
      <c r="X4" s="76">
        <v>313678.28999999986</v>
      </c>
      <c r="Y4" s="76">
        <v>2805758.7399999998</v>
      </c>
      <c r="Z4" s="76">
        <v>4253270.71</v>
      </c>
      <c r="AA4" s="76">
        <v>170537.27999999991</v>
      </c>
      <c r="AB4" s="76">
        <v>4976579</v>
      </c>
      <c r="AC4" s="76">
        <v>7542071.8500000006</v>
      </c>
      <c r="AD4" s="76">
        <v>3437084.64</v>
      </c>
      <c r="AE4" s="76">
        <v>4347534.1199999992</v>
      </c>
      <c r="AF4" s="77">
        <v>46916650.689999998</v>
      </c>
      <c r="AG4" s="78"/>
    </row>
    <row r="5" spans="1:33" ht="15.6" x14ac:dyDescent="0.3">
      <c r="A5" s="4"/>
      <c r="B5" s="4"/>
      <c r="C5" s="79">
        <f>SUM(C2:C4)</f>
        <v>13528039.526750002</v>
      </c>
      <c r="D5" s="79">
        <f t="shared" ref="D5:N5" si="1">SUM(D2:D4)</f>
        <v>23096819.378049985</v>
      </c>
      <c r="E5" s="79">
        <f t="shared" si="1"/>
        <v>0</v>
      </c>
      <c r="F5" s="79">
        <f t="shared" si="1"/>
        <v>0</v>
      </c>
      <c r="G5" s="79">
        <f t="shared" si="1"/>
        <v>0</v>
      </c>
      <c r="H5" s="79">
        <f t="shared" si="1"/>
        <v>0</v>
      </c>
      <c r="I5" s="79">
        <f t="shared" si="1"/>
        <v>0</v>
      </c>
      <c r="J5" s="79">
        <f t="shared" si="1"/>
        <v>0</v>
      </c>
      <c r="K5" s="79">
        <f t="shared" si="1"/>
        <v>0</v>
      </c>
      <c r="L5" s="79">
        <f t="shared" si="1"/>
        <v>0</v>
      </c>
      <c r="M5" s="79">
        <f t="shared" si="1"/>
        <v>0</v>
      </c>
      <c r="N5" s="79">
        <f t="shared" si="1"/>
        <v>0</v>
      </c>
      <c r="O5" s="77">
        <f t="shared" si="0"/>
        <v>36624858.904799983</v>
      </c>
      <c r="P5" s="4"/>
      <c r="R5" s="4"/>
      <c r="S5" s="4"/>
      <c r="T5" s="79">
        <v>12891602.889000004</v>
      </c>
      <c r="U5" s="79">
        <v>17445679.102205001</v>
      </c>
      <c r="V5" s="79">
        <v>16589171.815000003</v>
      </c>
      <c r="W5" s="79">
        <v>17116125.422399998</v>
      </c>
      <c r="X5" s="79">
        <v>18448546.154617995</v>
      </c>
      <c r="Y5" s="79">
        <v>18039388.881050006</v>
      </c>
      <c r="Z5" s="79">
        <v>42087879.480590008</v>
      </c>
      <c r="AA5" s="79">
        <v>27966832.278526012</v>
      </c>
      <c r="AB5" s="79">
        <v>27769152.477506004</v>
      </c>
      <c r="AC5" s="79">
        <v>23846860.476379998</v>
      </c>
      <c r="AD5" s="79">
        <v>27198085.506439999</v>
      </c>
      <c r="AE5" s="79">
        <v>17304537.182199992</v>
      </c>
      <c r="AF5" s="77">
        <v>266703861.66591498</v>
      </c>
      <c r="AG5" s="4"/>
    </row>
    <row r="6" spans="1:33" ht="15.6" x14ac:dyDescent="0.3">
      <c r="A6" s="80">
        <v>10000000</v>
      </c>
      <c r="B6" s="81">
        <v>200000</v>
      </c>
      <c r="C6" s="82">
        <f>IF(C$5&gt;$A6,$B6,0)</f>
        <v>200000</v>
      </c>
      <c r="D6" s="82">
        <f t="shared" ref="D6:N6" si="2">IF(D$5&gt;$A6,$B6,0)</f>
        <v>200000</v>
      </c>
      <c r="E6" s="82">
        <f t="shared" si="2"/>
        <v>0</v>
      </c>
      <c r="F6" s="82">
        <f t="shared" si="2"/>
        <v>0</v>
      </c>
      <c r="G6" s="82">
        <f t="shared" si="2"/>
        <v>0</v>
      </c>
      <c r="H6" s="82">
        <f t="shared" si="2"/>
        <v>0</v>
      </c>
      <c r="I6" s="82">
        <f t="shared" si="2"/>
        <v>0</v>
      </c>
      <c r="J6" s="82">
        <f t="shared" si="2"/>
        <v>0</v>
      </c>
      <c r="K6" s="82">
        <f t="shared" si="2"/>
        <v>0</v>
      </c>
      <c r="L6" s="82">
        <f t="shared" si="2"/>
        <v>0</v>
      </c>
      <c r="M6" s="82">
        <f t="shared" si="2"/>
        <v>0</v>
      </c>
      <c r="N6" s="82">
        <f t="shared" si="2"/>
        <v>0</v>
      </c>
      <c r="O6" s="4">
        <f t="shared" ref="O6:O10" si="3">SUM(C6:N6)</f>
        <v>400000</v>
      </c>
      <c r="R6" s="80">
        <v>10000000</v>
      </c>
      <c r="S6" s="81">
        <v>200000</v>
      </c>
      <c r="T6" s="82">
        <v>200000</v>
      </c>
      <c r="U6" s="82">
        <v>200000</v>
      </c>
      <c r="V6" s="82">
        <v>200000</v>
      </c>
      <c r="W6" s="82">
        <v>200000</v>
      </c>
      <c r="X6" s="82">
        <v>200000</v>
      </c>
      <c r="Y6" s="82">
        <v>200000</v>
      </c>
      <c r="Z6" s="82">
        <v>200000</v>
      </c>
      <c r="AA6" s="82">
        <v>200000</v>
      </c>
      <c r="AB6" s="82">
        <v>200000</v>
      </c>
      <c r="AC6" s="82">
        <v>200000</v>
      </c>
      <c r="AD6" s="82">
        <v>200000</v>
      </c>
      <c r="AE6" s="82">
        <v>200000</v>
      </c>
      <c r="AF6" s="4">
        <v>2400000</v>
      </c>
    </row>
    <row r="7" spans="1:33" ht="15.6" x14ac:dyDescent="0.3">
      <c r="A7" s="80">
        <v>13000000</v>
      </c>
      <c r="B7" s="83">
        <v>50000</v>
      </c>
      <c r="C7" s="82">
        <f t="shared" ref="C7:N11" si="4">IF(C$5&gt;$A7,$B7,0)</f>
        <v>50000</v>
      </c>
      <c r="D7" s="82">
        <f t="shared" si="4"/>
        <v>50000</v>
      </c>
      <c r="E7" s="82">
        <f t="shared" si="4"/>
        <v>0</v>
      </c>
      <c r="F7" s="82">
        <f t="shared" si="4"/>
        <v>0</v>
      </c>
      <c r="G7" s="82">
        <f t="shared" si="4"/>
        <v>0</v>
      </c>
      <c r="H7" s="82">
        <f t="shared" si="4"/>
        <v>0</v>
      </c>
      <c r="I7" s="82">
        <f t="shared" si="4"/>
        <v>0</v>
      </c>
      <c r="J7" s="82">
        <f t="shared" si="4"/>
        <v>0</v>
      </c>
      <c r="K7" s="82">
        <f t="shared" si="4"/>
        <v>0</v>
      </c>
      <c r="L7" s="82">
        <f t="shared" si="4"/>
        <v>0</v>
      </c>
      <c r="M7" s="82">
        <f t="shared" si="4"/>
        <v>0</v>
      </c>
      <c r="N7" s="82">
        <f t="shared" si="4"/>
        <v>0</v>
      </c>
      <c r="O7" s="4">
        <f t="shared" si="3"/>
        <v>100000</v>
      </c>
      <c r="R7" s="80">
        <v>13000000</v>
      </c>
      <c r="S7" s="83">
        <v>50000</v>
      </c>
      <c r="T7" s="82">
        <v>0</v>
      </c>
      <c r="U7" s="82">
        <v>50000</v>
      </c>
      <c r="V7" s="82">
        <v>50000</v>
      </c>
      <c r="W7" s="82">
        <v>50000</v>
      </c>
      <c r="X7" s="82">
        <v>50000</v>
      </c>
      <c r="Y7" s="82">
        <v>50000</v>
      </c>
      <c r="Z7" s="82">
        <v>50000</v>
      </c>
      <c r="AA7" s="82">
        <v>50000</v>
      </c>
      <c r="AB7" s="82">
        <v>50000</v>
      </c>
      <c r="AC7" s="82">
        <v>50000</v>
      </c>
      <c r="AD7" s="82">
        <v>50000</v>
      </c>
      <c r="AE7" s="82">
        <v>50000</v>
      </c>
      <c r="AF7" s="4">
        <v>550000</v>
      </c>
    </row>
    <row r="8" spans="1:33" ht="15.6" x14ac:dyDescent="0.3">
      <c r="A8" s="80">
        <v>16000000</v>
      </c>
      <c r="B8" s="83">
        <v>50000</v>
      </c>
      <c r="C8" s="82">
        <f t="shared" si="4"/>
        <v>0</v>
      </c>
      <c r="D8" s="82">
        <f t="shared" si="4"/>
        <v>50000</v>
      </c>
      <c r="E8" s="82">
        <f t="shared" si="4"/>
        <v>0</v>
      </c>
      <c r="F8" s="82">
        <f t="shared" si="4"/>
        <v>0</v>
      </c>
      <c r="G8" s="82">
        <f t="shared" si="4"/>
        <v>0</v>
      </c>
      <c r="H8" s="82">
        <f t="shared" si="4"/>
        <v>0</v>
      </c>
      <c r="I8" s="82">
        <f t="shared" si="4"/>
        <v>0</v>
      </c>
      <c r="J8" s="82">
        <f t="shared" si="4"/>
        <v>0</v>
      </c>
      <c r="K8" s="82">
        <f t="shared" si="4"/>
        <v>0</v>
      </c>
      <c r="L8" s="82">
        <f t="shared" si="4"/>
        <v>0</v>
      </c>
      <c r="M8" s="82">
        <f t="shared" si="4"/>
        <v>0</v>
      </c>
      <c r="N8" s="82">
        <f t="shared" si="4"/>
        <v>0</v>
      </c>
      <c r="O8" s="4">
        <f t="shared" si="3"/>
        <v>50000</v>
      </c>
      <c r="R8" s="80">
        <v>16000000</v>
      </c>
      <c r="S8" s="83">
        <v>50000</v>
      </c>
      <c r="T8" s="82">
        <v>0</v>
      </c>
      <c r="U8" s="82">
        <v>50000</v>
      </c>
      <c r="V8" s="82">
        <v>50000</v>
      </c>
      <c r="W8" s="82">
        <v>50000</v>
      </c>
      <c r="X8" s="82">
        <v>50000</v>
      </c>
      <c r="Y8" s="82">
        <v>50000</v>
      </c>
      <c r="Z8" s="82">
        <v>50000</v>
      </c>
      <c r="AA8" s="82">
        <v>50000</v>
      </c>
      <c r="AB8" s="82">
        <v>50000</v>
      </c>
      <c r="AC8" s="82">
        <v>50000</v>
      </c>
      <c r="AD8" s="82">
        <v>50000</v>
      </c>
      <c r="AE8" s="82">
        <v>50000</v>
      </c>
      <c r="AF8" s="4">
        <v>550000</v>
      </c>
    </row>
    <row r="9" spans="1:33" ht="15.6" x14ac:dyDescent="0.3">
      <c r="A9" s="80">
        <v>19000000</v>
      </c>
      <c r="B9" s="83">
        <v>50000</v>
      </c>
      <c r="C9" s="82">
        <f t="shared" si="4"/>
        <v>0</v>
      </c>
      <c r="D9" s="82">
        <f t="shared" si="4"/>
        <v>50000</v>
      </c>
      <c r="E9" s="82">
        <f t="shared" si="4"/>
        <v>0</v>
      </c>
      <c r="F9" s="82">
        <f t="shared" si="4"/>
        <v>0</v>
      </c>
      <c r="G9" s="82">
        <f t="shared" si="4"/>
        <v>0</v>
      </c>
      <c r="H9" s="82">
        <f t="shared" si="4"/>
        <v>0</v>
      </c>
      <c r="I9" s="82">
        <f t="shared" si="4"/>
        <v>0</v>
      </c>
      <c r="J9" s="82">
        <f t="shared" si="4"/>
        <v>0</v>
      </c>
      <c r="K9" s="82">
        <f t="shared" si="4"/>
        <v>0</v>
      </c>
      <c r="L9" s="82">
        <f t="shared" si="4"/>
        <v>0</v>
      </c>
      <c r="M9" s="82">
        <f t="shared" si="4"/>
        <v>0</v>
      </c>
      <c r="N9" s="82">
        <f t="shared" si="4"/>
        <v>0</v>
      </c>
      <c r="O9" s="4">
        <f t="shared" si="3"/>
        <v>50000</v>
      </c>
      <c r="R9" s="80">
        <v>19000000</v>
      </c>
      <c r="S9" s="83">
        <v>50000</v>
      </c>
      <c r="T9" s="82">
        <v>0</v>
      </c>
      <c r="U9" s="82">
        <v>0</v>
      </c>
      <c r="V9" s="82">
        <v>0</v>
      </c>
      <c r="W9" s="82">
        <v>0</v>
      </c>
      <c r="X9" s="82">
        <v>0</v>
      </c>
      <c r="Y9" s="82">
        <v>0</v>
      </c>
      <c r="Z9" s="82">
        <v>50000</v>
      </c>
      <c r="AA9" s="82">
        <v>50000</v>
      </c>
      <c r="AB9" s="82">
        <v>50000</v>
      </c>
      <c r="AC9" s="82">
        <v>50000</v>
      </c>
      <c r="AD9" s="82">
        <v>50000</v>
      </c>
      <c r="AE9" s="82">
        <v>0</v>
      </c>
      <c r="AF9" s="4">
        <v>250000</v>
      </c>
    </row>
    <row r="10" spans="1:33" ht="15.6" x14ac:dyDescent="0.3">
      <c r="A10" s="80">
        <v>22000000</v>
      </c>
      <c r="B10" s="83">
        <v>50000</v>
      </c>
      <c r="C10" s="82">
        <f t="shared" si="4"/>
        <v>0</v>
      </c>
      <c r="D10" s="82">
        <f t="shared" si="4"/>
        <v>50000</v>
      </c>
      <c r="E10" s="82">
        <f t="shared" si="4"/>
        <v>0</v>
      </c>
      <c r="F10" s="82">
        <f t="shared" si="4"/>
        <v>0</v>
      </c>
      <c r="G10" s="82">
        <f t="shared" si="4"/>
        <v>0</v>
      </c>
      <c r="H10" s="82">
        <f t="shared" si="4"/>
        <v>0</v>
      </c>
      <c r="I10" s="82">
        <f t="shared" si="4"/>
        <v>0</v>
      </c>
      <c r="J10" s="82">
        <f t="shared" si="4"/>
        <v>0</v>
      </c>
      <c r="K10" s="82">
        <f t="shared" si="4"/>
        <v>0</v>
      </c>
      <c r="L10" s="82">
        <f t="shared" si="4"/>
        <v>0</v>
      </c>
      <c r="M10" s="82">
        <f t="shared" si="4"/>
        <v>0</v>
      </c>
      <c r="N10" s="82">
        <f t="shared" si="4"/>
        <v>0</v>
      </c>
      <c r="O10" s="4">
        <f t="shared" si="3"/>
        <v>50000</v>
      </c>
      <c r="R10" s="80">
        <v>22000000</v>
      </c>
      <c r="S10" s="83">
        <v>50000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Z10" s="82">
        <v>50000</v>
      </c>
      <c r="AA10" s="82">
        <v>50000</v>
      </c>
      <c r="AB10" s="82">
        <v>50000</v>
      </c>
      <c r="AC10" s="82">
        <v>50000</v>
      </c>
      <c r="AD10" s="82">
        <v>50000</v>
      </c>
      <c r="AE10" s="82">
        <v>0</v>
      </c>
      <c r="AF10" s="4">
        <v>250000</v>
      </c>
    </row>
    <row r="11" spans="1:33" ht="16.2" thickBot="1" x14ac:dyDescent="0.35">
      <c r="A11" s="181">
        <v>24000000</v>
      </c>
      <c r="B11" s="187">
        <v>50000</v>
      </c>
      <c r="C11" s="82">
        <f t="shared" si="4"/>
        <v>0</v>
      </c>
      <c r="D11" s="82">
        <f t="shared" si="4"/>
        <v>0</v>
      </c>
      <c r="E11" s="82">
        <f t="shared" si="4"/>
        <v>0</v>
      </c>
      <c r="F11" s="82">
        <f t="shared" si="4"/>
        <v>0</v>
      </c>
      <c r="G11" s="82">
        <f t="shared" si="4"/>
        <v>0</v>
      </c>
      <c r="H11" s="82">
        <f t="shared" si="4"/>
        <v>0</v>
      </c>
      <c r="I11" s="82">
        <f t="shared" si="4"/>
        <v>0</v>
      </c>
      <c r="J11" s="82">
        <f t="shared" si="4"/>
        <v>0</v>
      </c>
      <c r="K11" s="82">
        <f t="shared" si="4"/>
        <v>0</v>
      </c>
      <c r="L11" s="82">
        <f t="shared" si="4"/>
        <v>0</v>
      </c>
      <c r="M11" s="82">
        <f t="shared" si="4"/>
        <v>0</v>
      </c>
      <c r="N11" s="82">
        <f t="shared" si="4"/>
        <v>0</v>
      </c>
      <c r="O11" s="4"/>
      <c r="R11" s="80"/>
      <c r="S11" s="83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4"/>
    </row>
    <row r="12" spans="1:33" ht="15" thickBot="1" x14ac:dyDescent="0.35">
      <c r="B12" s="84">
        <v>2026</v>
      </c>
      <c r="C12" s="183">
        <f t="shared" ref="C12:M12" si="5">SUM(C6:C11)</f>
        <v>250000</v>
      </c>
      <c r="D12" s="183">
        <f t="shared" si="5"/>
        <v>400000</v>
      </c>
      <c r="E12" s="183">
        <f t="shared" si="5"/>
        <v>0</v>
      </c>
      <c r="F12" s="183">
        <f t="shared" si="5"/>
        <v>0</v>
      </c>
      <c r="G12" s="183">
        <f t="shared" si="5"/>
        <v>0</v>
      </c>
      <c r="H12" s="183">
        <f t="shared" si="5"/>
        <v>0</v>
      </c>
      <c r="I12" s="183">
        <f t="shared" si="5"/>
        <v>0</v>
      </c>
      <c r="J12" s="183">
        <f t="shared" si="5"/>
        <v>0</v>
      </c>
      <c r="K12" s="183">
        <f t="shared" si="5"/>
        <v>0</v>
      </c>
      <c r="L12" s="183">
        <f t="shared" si="5"/>
        <v>0</v>
      </c>
      <c r="M12" s="183">
        <f t="shared" si="5"/>
        <v>0</v>
      </c>
      <c r="N12" s="183">
        <f>SUM(N6:N11)</f>
        <v>0</v>
      </c>
      <c r="O12" s="171">
        <f>SUM(C12:N12)</f>
        <v>650000</v>
      </c>
      <c r="P12" s="82">
        <f>O12/12</f>
        <v>54166.666666666664</v>
      </c>
      <c r="R12" s="91">
        <v>2025</v>
      </c>
      <c r="S12" s="91">
        <v>2025</v>
      </c>
      <c r="T12" s="173">
        <v>200000</v>
      </c>
      <c r="U12" s="174">
        <v>300000</v>
      </c>
      <c r="V12" s="174">
        <v>300000</v>
      </c>
      <c r="W12" s="174">
        <v>300000</v>
      </c>
      <c r="X12" s="174">
        <v>300000</v>
      </c>
      <c r="Y12" s="174">
        <v>300000</v>
      </c>
      <c r="Z12" s="174">
        <v>400000</v>
      </c>
      <c r="AA12" s="174">
        <v>400000</v>
      </c>
      <c r="AB12" s="174">
        <v>400000</v>
      </c>
      <c r="AC12" s="174">
        <v>400000</v>
      </c>
      <c r="AD12" s="174">
        <v>400000</v>
      </c>
      <c r="AE12" s="174">
        <v>300000</v>
      </c>
      <c r="AF12" s="174">
        <v>4000000</v>
      </c>
      <c r="AG12" s="177">
        <v>333333.33333333331</v>
      </c>
    </row>
    <row r="13" spans="1:33" ht="15.6" thickTop="1" thickBot="1" x14ac:dyDescent="0.35">
      <c r="B13" s="84">
        <v>2026</v>
      </c>
      <c r="C13" s="184">
        <v>950000</v>
      </c>
      <c r="D13" s="185">
        <v>1050000</v>
      </c>
      <c r="E13" s="185">
        <v>1050000</v>
      </c>
      <c r="F13" s="185">
        <v>1050000</v>
      </c>
      <c r="G13" s="185">
        <v>1050000</v>
      </c>
      <c r="H13" s="185">
        <v>1050000</v>
      </c>
      <c r="I13" s="185">
        <v>1050000</v>
      </c>
      <c r="J13" s="185">
        <v>1050000</v>
      </c>
      <c r="K13" s="185">
        <v>1050000</v>
      </c>
      <c r="L13" s="185">
        <v>1050000</v>
      </c>
      <c r="M13" s="185">
        <v>1050000</v>
      </c>
      <c r="N13" s="185">
        <v>1050000</v>
      </c>
      <c r="O13" s="4">
        <f>SUM(C13:N13)</f>
        <v>12500000</v>
      </c>
      <c r="R13" s="91">
        <v>2025</v>
      </c>
      <c r="S13" s="91">
        <v>2025</v>
      </c>
      <c r="T13" s="175">
        <v>870000</v>
      </c>
      <c r="U13" s="176">
        <v>870000</v>
      </c>
      <c r="V13" s="176">
        <v>870000</v>
      </c>
      <c r="W13" s="176">
        <v>870000</v>
      </c>
      <c r="X13" s="176">
        <v>870000</v>
      </c>
      <c r="Y13" s="176">
        <v>870000</v>
      </c>
      <c r="Z13" s="176">
        <v>950000</v>
      </c>
      <c r="AA13" s="176">
        <v>950000</v>
      </c>
      <c r="AB13" s="176">
        <v>950000</v>
      </c>
      <c r="AC13" s="176">
        <v>950000</v>
      </c>
      <c r="AD13" s="176">
        <v>950000</v>
      </c>
      <c r="AE13" s="176">
        <v>950000</v>
      </c>
      <c r="AF13" s="176">
        <v>10920000</v>
      </c>
      <c r="AG13" s="177">
        <v>910000</v>
      </c>
    </row>
    <row r="14" spans="1:33" ht="15.6" thickTop="1" thickBot="1" x14ac:dyDescent="0.35">
      <c r="B14" s="84">
        <v>2026</v>
      </c>
      <c r="C14" s="79">
        <f t="shared" ref="C14:O14" si="6">C12+C13</f>
        <v>1200000</v>
      </c>
      <c r="D14" s="79">
        <f t="shared" si="6"/>
        <v>1450000</v>
      </c>
      <c r="E14" s="79">
        <f t="shared" si="6"/>
        <v>1050000</v>
      </c>
      <c r="F14" s="79">
        <f t="shared" si="6"/>
        <v>1050000</v>
      </c>
      <c r="G14" s="79">
        <f t="shared" si="6"/>
        <v>1050000</v>
      </c>
      <c r="H14" s="79">
        <f t="shared" si="6"/>
        <v>1050000</v>
      </c>
      <c r="I14" s="79">
        <f t="shared" si="6"/>
        <v>1050000</v>
      </c>
      <c r="J14" s="79">
        <f t="shared" si="6"/>
        <v>1050000</v>
      </c>
      <c r="K14" s="79">
        <f t="shared" si="6"/>
        <v>1050000</v>
      </c>
      <c r="L14" s="79">
        <f t="shared" si="6"/>
        <v>1050000</v>
      </c>
      <c r="M14" s="79">
        <f t="shared" si="6"/>
        <v>1050000</v>
      </c>
      <c r="N14" s="79">
        <f t="shared" si="6"/>
        <v>1050000</v>
      </c>
      <c r="O14" s="87">
        <f t="shared" si="6"/>
        <v>13150000</v>
      </c>
      <c r="P14" s="88">
        <f>O14/12</f>
        <v>1095833.3333333333</v>
      </c>
      <c r="R14" s="91">
        <v>2025</v>
      </c>
      <c r="S14" s="91">
        <v>2025</v>
      </c>
      <c r="T14" s="178">
        <v>1070000</v>
      </c>
      <c r="U14" s="179">
        <v>1170000</v>
      </c>
      <c r="V14" s="179">
        <v>1170000</v>
      </c>
      <c r="W14" s="179">
        <v>1170000</v>
      </c>
      <c r="X14" s="179">
        <v>1170000</v>
      </c>
      <c r="Y14" s="179">
        <v>1170000</v>
      </c>
      <c r="Z14" s="179">
        <v>1350000</v>
      </c>
      <c r="AA14" s="179">
        <v>1350000</v>
      </c>
      <c r="AB14" s="179">
        <v>1350000</v>
      </c>
      <c r="AC14" s="179">
        <v>1350000</v>
      </c>
      <c r="AD14" s="179">
        <v>1350000</v>
      </c>
      <c r="AE14" s="179">
        <v>1250000</v>
      </c>
      <c r="AF14" s="179">
        <v>14920000</v>
      </c>
      <c r="AG14" s="180">
        <v>1243333.3333333333</v>
      </c>
    </row>
    <row r="15" spans="1:33" ht="15.6" thickTop="1" thickBot="1" x14ac:dyDescent="0.35">
      <c r="B15" t="s">
        <v>1758</v>
      </c>
      <c r="C15" s="172">
        <f>6650*C14/10000</f>
        <v>798000</v>
      </c>
      <c r="D15" s="172">
        <f t="shared" ref="D15:O15" si="7">6650*D14/10000</f>
        <v>964250</v>
      </c>
      <c r="E15" s="172">
        <f t="shared" si="7"/>
        <v>698250</v>
      </c>
      <c r="F15" s="172">
        <f t="shared" si="7"/>
        <v>698250</v>
      </c>
      <c r="G15" s="172">
        <f t="shared" si="7"/>
        <v>698250</v>
      </c>
      <c r="H15" s="172">
        <f t="shared" si="7"/>
        <v>698250</v>
      </c>
      <c r="I15" s="172">
        <f t="shared" si="7"/>
        <v>698250</v>
      </c>
      <c r="J15" s="172">
        <f t="shared" si="7"/>
        <v>698250</v>
      </c>
      <c r="K15" s="172">
        <f t="shared" si="7"/>
        <v>698250</v>
      </c>
      <c r="L15" s="172">
        <f t="shared" si="7"/>
        <v>698250</v>
      </c>
      <c r="M15" s="172">
        <f t="shared" si="7"/>
        <v>698250</v>
      </c>
      <c r="N15" s="172">
        <f t="shared" si="7"/>
        <v>698250</v>
      </c>
      <c r="O15" s="172">
        <f t="shared" si="7"/>
        <v>8744750</v>
      </c>
      <c r="P15" s="90">
        <f>O15/12</f>
        <v>728729.16666666663</v>
      </c>
    </row>
    <row r="16" spans="1:33" ht="15" thickBot="1" x14ac:dyDescent="0.35">
      <c r="A16" s="91">
        <v>2025</v>
      </c>
      <c r="B16" s="91">
        <v>2025</v>
      </c>
      <c r="C16" s="173">
        <v>200000</v>
      </c>
      <c r="D16" s="174">
        <v>300000</v>
      </c>
      <c r="E16" s="174">
        <v>300000</v>
      </c>
      <c r="F16" s="174">
        <v>300000</v>
      </c>
      <c r="G16" s="174">
        <v>300000</v>
      </c>
      <c r="H16" s="174">
        <v>300000</v>
      </c>
      <c r="I16" s="174">
        <v>400000</v>
      </c>
      <c r="J16" s="174">
        <v>400000</v>
      </c>
      <c r="K16" s="174">
        <v>400000</v>
      </c>
      <c r="L16" s="174">
        <v>400000</v>
      </c>
      <c r="M16" s="174">
        <v>400000</v>
      </c>
      <c r="N16" s="174">
        <v>300000</v>
      </c>
      <c r="O16" s="174">
        <f>SUM(C16:N16)</f>
        <v>4000000</v>
      </c>
      <c r="P16" s="177">
        <f>O16/12</f>
        <v>333333.33333333331</v>
      </c>
    </row>
    <row r="17" spans="1:33" ht="15" thickBot="1" x14ac:dyDescent="0.35">
      <c r="A17" s="91">
        <v>2025</v>
      </c>
      <c r="B17" s="91">
        <v>2025</v>
      </c>
      <c r="C17" s="175">
        <v>870000</v>
      </c>
      <c r="D17" s="176">
        <v>870000</v>
      </c>
      <c r="E17" s="176">
        <v>870000</v>
      </c>
      <c r="F17" s="176">
        <v>870000</v>
      </c>
      <c r="G17" s="176">
        <v>870000</v>
      </c>
      <c r="H17" s="176">
        <v>870000</v>
      </c>
      <c r="I17" s="176">
        <v>950000</v>
      </c>
      <c r="J17" s="176">
        <v>950000</v>
      </c>
      <c r="K17" s="176">
        <v>950000</v>
      </c>
      <c r="L17" s="176">
        <v>950000</v>
      </c>
      <c r="M17" s="176">
        <v>950000</v>
      </c>
      <c r="N17" s="176">
        <v>950000</v>
      </c>
      <c r="O17" s="176">
        <f>SUM(C17:N17)</f>
        <v>10920000</v>
      </c>
      <c r="P17" s="177">
        <f>O17/12</f>
        <v>910000</v>
      </c>
    </row>
    <row r="18" spans="1:33" ht="15" thickBot="1" x14ac:dyDescent="0.35">
      <c r="A18" s="91">
        <v>2025</v>
      </c>
      <c r="B18" s="91">
        <v>2025</v>
      </c>
      <c r="C18" s="178">
        <f>C16+C17</f>
        <v>1070000</v>
      </c>
      <c r="D18" s="179">
        <f t="shared" ref="D18:N18" si="8">D16+D17</f>
        <v>1170000</v>
      </c>
      <c r="E18" s="179">
        <f t="shared" si="8"/>
        <v>1170000</v>
      </c>
      <c r="F18" s="179">
        <f t="shared" si="8"/>
        <v>1170000</v>
      </c>
      <c r="G18" s="179">
        <f t="shared" si="8"/>
        <v>1170000</v>
      </c>
      <c r="H18" s="179">
        <f t="shared" si="8"/>
        <v>1170000</v>
      </c>
      <c r="I18" s="179">
        <f t="shared" si="8"/>
        <v>1350000</v>
      </c>
      <c r="J18" s="179">
        <f t="shared" si="8"/>
        <v>1350000</v>
      </c>
      <c r="K18" s="179">
        <f t="shared" si="8"/>
        <v>1350000</v>
      </c>
      <c r="L18" s="179">
        <f t="shared" si="8"/>
        <v>1350000</v>
      </c>
      <c r="M18" s="179">
        <f t="shared" si="8"/>
        <v>1350000</v>
      </c>
      <c r="N18" s="179">
        <f t="shared" si="8"/>
        <v>1250000</v>
      </c>
      <c r="O18" s="179">
        <f>SUM(C18:N18)</f>
        <v>14920000</v>
      </c>
      <c r="P18" s="180">
        <f>O18/12</f>
        <v>1243333.3333333333</v>
      </c>
    </row>
    <row r="20" spans="1:33" ht="15" thickBot="1" x14ac:dyDescent="0.35"/>
    <row r="21" spans="1:33" ht="20.399999999999999" thickBot="1" x14ac:dyDescent="0.45">
      <c r="A21" s="226" t="s">
        <v>555</v>
      </c>
      <c r="B21" s="70">
        <v>2026</v>
      </c>
      <c r="C21" s="72" t="s">
        <v>212</v>
      </c>
      <c r="D21" s="72" t="s">
        <v>213</v>
      </c>
      <c r="E21" s="72" t="s">
        <v>214</v>
      </c>
      <c r="F21" s="72" t="s">
        <v>215</v>
      </c>
      <c r="G21" s="72" t="s">
        <v>216</v>
      </c>
      <c r="H21" s="72" t="s">
        <v>217</v>
      </c>
      <c r="I21" s="72" t="s">
        <v>218</v>
      </c>
      <c r="J21" s="72" t="s">
        <v>219</v>
      </c>
      <c r="K21" s="72" t="s">
        <v>220</v>
      </c>
      <c r="L21" s="72" t="s">
        <v>221</v>
      </c>
      <c r="M21" s="72" t="s">
        <v>222</v>
      </c>
      <c r="N21" s="72" t="s">
        <v>223</v>
      </c>
      <c r="O21" s="72"/>
      <c r="P21" s="73"/>
      <c r="R21" s="94" t="s">
        <v>555</v>
      </c>
      <c r="S21" s="70">
        <v>2025</v>
      </c>
      <c r="T21" s="72" t="s">
        <v>212</v>
      </c>
      <c r="U21" s="72" t="s">
        <v>213</v>
      </c>
      <c r="V21" s="72" t="s">
        <v>214</v>
      </c>
      <c r="W21" s="72" t="s">
        <v>215</v>
      </c>
      <c r="X21" s="72" t="s">
        <v>216</v>
      </c>
      <c r="Y21" s="72" t="s">
        <v>217</v>
      </c>
      <c r="Z21" s="72" t="s">
        <v>218</v>
      </c>
      <c r="AA21" s="72" t="s">
        <v>219</v>
      </c>
      <c r="AB21" s="72" t="s">
        <v>220</v>
      </c>
      <c r="AC21" s="72" t="s">
        <v>221</v>
      </c>
      <c r="AD21" s="72" t="s">
        <v>222</v>
      </c>
      <c r="AE21" s="72" t="s">
        <v>223</v>
      </c>
      <c r="AF21" s="72"/>
      <c r="AG21" s="73"/>
    </row>
    <row r="22" spans="1:33" ht="16.2" thickTop="1" x14ac:dyDescent="0.3">
      <c r="A22" s="74" t="s">
        <v>224</v>
      </c>
      <c r="B22" s="75"/>
      <c r="C22" s="76">
        <f>C2</f>
        <v>3770941.3477000007</v>
      </c>
      <c r="D22" s="76">
        <f t="shared" ref="D22:N22" si="9">D2</f>
        <v>9933374.069299981</v>
      </c>
      <c r="E22" s="76">
        <f t="shared" si="9"/>
        <v>0</v>
      </c>
      <c r="F22" s="76">
        <f t="shared" si="9"/>
        <v>0</v>
      </c>
      <c r="G22" s="76">
        <f t="shared" si="9"/>
        <v>0</v>
      </c>
      <c r="H22" s="76">
        <f t="shared" si="9"/>
        <v>0</v>
      </c>
      <c r="I22" s="76">
        <f t="shared" si="9"/>
        <v>0</v>
      </c>
      <c r="J22" s="76">
        <f t="shared" si="9"/>
        <v>0</v>
      </c>
      <c r="K22" s="76">
        <f t="shared" si="9"/>
        <v>0</v>
      </c>
      <c r="L22" s="76">
        <f t="shared" si="9"/>
        <v>0</v>
      </c>
      <c r="M22" s="76">
        <f t="shared" si="9"/>
        <v>0</v>
      </c>
      <c r="N22" s="76">
        <f t="shared" si="9"/>
        <v>0</v>
      </c>
      <c r="O22" s="77">
        <f t="shared" ref="O22:O25" si="10">SUM(C22:N22)</f>
        <v>13704315.416999981</v>
      </c>
      <c r="P22" s="78"/>
      <c r="R22" s="74" t="s">
        <v>224</v>
      </c>
      <c r="S22" s="75"/>
      <c r="T22" s="76">
        <v>4531237.6110000042</v>
      </c>
      <c r="U22" s="76">
        <v>8470404.3789000046</v>
      </c>
      <c r="V22" s="76">
        <v>5540347.7745000031</v>
      </c>
      <c r="W22" s="76">
        <v>7872961.5365999974</v>
      </c>
      <c r="X22" s="76">
        <v>10802081.15181799</v>
      </c>
      <c r="Y22" s="76">
        <v>10322964.457200004</v>
      </c>
      <c r="Z22" s="76">
        <v>19865090.062040001</v>
      </c>
      <c r="AA22" s="76">
        <v>9553937.7195200063</v>
      </c>
      <c r="AB22" s="76">
        <v>10181202.698456002</v>
      </c>
      <c r="AC22" s="76">
        <v>6157620.2741299989</v>
      </c>
      <c r="AD22" s="76">
        <v>5358365.1584399994</v>
      </c>
      <c r="AE22" s="76">
        <v>7507344.7478999933</v>
      </c>
      <c r="AF22" s="77">
        <v>106163557.57050399</v>
      </c>
      <c r="AG22" s="78"/>
    </row>
    <row r="23" spans="1:33" ht="15.6" x14ac:dyDescent="0.3">
      <c r="A23" s="74" t="s">
        <v>225</v>
      </c>
      <c r="B23" s="75"/>
      <c r="C23" s="76">
        <f>C3</f>
        <v>9647009.2490500007</v>
      </c>
      <c r="D23" s="76">
        <f t="shared" ref="D23:N23" si="11">D3</f>
        <v>4403677.3187500006</v>
      </c>
      <c r="E23" s="76">
        <f t="shared" si="11"/>
        <v>0</v>
      </c>
      <c r="F23" s="76">
        <f t="shared" si="11"/>
        <v>0</v>
      </c>
      <c r="G23" s="76">
        <f t="shared" si="11"/>
        <v>0</v>
      </c>
      <c r="H23" s="76">
        <f t="shared" si="11"/>
        <v>0</v>
      </c>
      <c r="I23" s="76">
        <f t="shared" si="11"/>
        <v>0</v>
      </c>
      <c r="J23" s="76">
        <f t="shared" si="11"/>
        <v>0</v>
      </c>
      <c r="K23" s="76">
        <f t="shared" si="11"/>
        <v>0</v>
      </c>
      <c r="L23" s="76">
        <f t="shared" si="11"/>
        <v>0</v>
      </c>
      <c r="M23" s="76">
        <f t="shared" si="11"/>
        <v>0</v>
      </c>
      <c r="N23" s="76">
        <f t="shared" si="11"/>
        <v>0</v>
      </c>
      <c r="O23" s="77">
        <f t="shared" si="10"/>
        <v>14050686.5678</v>
      </c>
      <c r="P23" s="78"/>
      <c r="R23" s="74" t="s">
        <v>225</v>
      </c>
      <c r="S23" s="75"/>
      <c r="T23" s="76">
        <v>3225367.5279999999</v>
      </c>
      <c r="U23" s="76">
        <v>5608402.6933049969</v>
      </c>
      <c r="V23" s="76">
        <v>3989751.7405000017</v>
      </c>
      <c r="W23" s="76">
        <v>5733969.9058000008</v>
      </c>
      <c r="X23" s="76">
        <v>7332786.7128000064</v>
      </c>
      <c r="Y23" s="76">
        <v>4910665.6838500015</v>
      </c>
      <c r="Z23" s="76">
        <v>17969518.708550006</v>
      </c>
      <c r="AA23" s="76">
        <v>18242357.279006004</v>
      </c>
      <c r="AB23" s="76">
        <v>12611370.77905</v>
      </c>
      <c r="AC23" s="76">
        <v>10147168.352249999</v>
      </c>
      <c r="AD23" s="76">
        <v>18402635.707999997</v>
      </c>
      <c r="AE23" s="76">
        <v>5449658.3143000007</v>
      </c>
      <c r="AF23" s="77">
        <v>113623653.40541101</v>
      </c>
      <c r="AG23" s="78"/>
    </row>
    <row r="24" spans="1:33" ht="15.6" x14ac:dyDescent="0.3">
      <c r="A24" s="74"/>
      <c r="B24" s="75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77"/>
      <c r="P24" s="78"/>
      <c r="R24" s="74"/>
      <c r="S24" s="75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77"/>
      <c r="AG24" s="78"/>
    </row>
    <row r="25" spans="1:33" ht="15.6" x14ac:dyDescent="0.3">
      <c r="A25" s="4"/>
      <c r="B25" s="4"/>
      <c r="C25" s="87">
        <f>SUM(C22:C24)</f>
        <v>13417950.596750002</v>
      </c>
      <c r="D25" s="87">
        <f t="shared" ref="D25:N25" si="12">SUM(D22:D24)</f>
        <v>14337051.388049982</v>
      </c>
      <c r="E25" s="87">
        <f t="shared" si="12"/>
        <v>0</v>
      </c>
      <c r="F25" s="87">
        <f t="shared" si="12"/>
        <v>0</v>
      </c>
      <c r="G25" s="87">
        <f t="shared" si="12"/>
        <v>0</v>
      </c>
      <c r="H25" s="87">
        <f t="shared" si="12"/>
        <v>0</v>
      </c>
      <c r="I25" s="87">
        <f t="shared" si="12"/>
        <v>0</v>
      </c>
      <c r="J25" s="87">
        <f t="shared" si="12"/>
        <v>0</v>
      </c>
      <c r="K25" s="87">
        <f t="shared" si="12"/>
        <v>0</v>
      </c>
      <c r="L25" s="87">
        <f t="shared" si="12"/>
        <v>0</v>
      </c>
      <c r="M25" s="87">
        <f t="shared" si="12"/>
        <v>0</v>
      </c>
      <c r="N25" s="87">
        <f t="shared" si="12"/>
        <v>0</v>
      </c>
      <c r="O25" s="77">
        <f t="shared" si="10"/>
        <v>27755001.984799985</v>
      </c>
      <c r="P25" s="4"/>
      <c r="R25" s="4"/>
      <c r="S25" s="4"/>
      <c r="T25" s="87">
        <v>7756605.1390000042</v>
      </c>
      <c r="U25" s="87">
        <v>14078807.072205001</v>
      </c>
      <c r="V25" s="87">
        <v>9530099.5150000043</v>
      </c>
      <c r="W25" s="87">
        <v>13606931.442399997</v>
      </c>
      <c r="X25" s="87">
        <v>18134867.864617996</v>
      </c>
      <c r="Y25" s="87">
        <v>15233630.141050005</v>
      </c>
      <c r="Z25" s="87">
        <v>37834608.770590007</v>
      </c>
      <c r="AA25" s="87">
        <v>27796294.998526011</v>
      </c>
      <c r="AB25" s="87">
        <v>22792573.477506004</v>
      </c>
      <c r="AC25" s="87">
        <v>16304788.626379997</v>
      </c>
      <c r="AD25" s="87">
        <v>23761000.866439998</v>
      </c>
      <c r="AE25" s="87">
        <v>12957003.062199995</v>
      </c>
      <c r="AF25" s="77">
        <v>219787210.97591501</v>
      </c>
      <c r="AG25" s="4"/>
    </row>
    <row r="26" spans="1:33" ht="15.6" x14ac:dyDescent="0.3">
      <c r="A26" s="80">
        <v>8000000</v>
      </c>
      <c r="B26" s="81">
        <v>50000</v>
      </c>
      <c r="C26" s="82">
        <f>IF(C$25&gt;$A26,$B26,0)</f>
        <v>50000</v>
      </c>
      <c r="D26" s="82">
        <f t="shared" ref="D26:N26" si="13">IF(D$25&gt;$A26,$B26,0)</f>
        <v>50000</v>
      </c>
      <c r="E26" s="82">
        <f t="shared" si="13"/>
        <v>0</v>
      </c>
      <c r="F26" s="82">
        <f t="shared" si="13"/>
        <v>0</v>
      </c>
      <c r="G26" s="82">
        <f t="shared" si="13"/>
        <v>0</v>
      </c>
      <c r="H26" s="82">
        <f t="shared" si="13"/>
        <v>0</v>
      </c>
      <c r="I26" s="82">
        <f t="shared" si="13"/>
        <v>0</v>
      </c>
      <c r="J26" s="82">
        <f t="shared" si="13"/>
        <v>0</v>
      </c>
      <c r="K26" s="82">
        <f t="shared" si="13"/>
        <v>0</v>
      </c>
      <c r="L26" s="82">
        <f t="shared" si="13"/>
        <v>0</v>
      </c>
      <c r="M26" s="82">
        <f t="shared" si="13"/>
        <v>0</v>
      </c>
      <c r="N26" s="82">
        <f t="shared" si="13"/>
        <v>0</v>
      </c>
      <c r="O26" s="4">
        <f t="shared" ref="O26:O32" si="14">SUM(C26:N26)</f>
        <v>100000</v>
      </c>
      <c r="R26" s="80">
        <v>8000000</v>
      </c>
      <c r="S26" s="81">
        <v>50000</v>
      </c>
      <c r="T26" s="82">
        <v>0</v>
      </c>
      <c r="U26" s="82">
        <v>50000</v>
      </c>
      <c r="V26" s="82">
        <v>50000</v>
      </c>
      <c r="W26" s="82">
        <v>50000</v>
      </c>
      <c r="X26" s="82">
        <v>50000</v>
      </c>
      <c r="Y26" s="82">
        <v>50000</v>
      </c>
      <c r="Z26" s="82">
        <v>50000</v>
      </c>
      <c r="AA26" s="82">
        <v>50000</v>
      </c>
      <c r="AB26" s="82">
        <v>50000</v>
      </c>
      <c r="AC26" s="82">
        <v>50000</v>
      </c>
      <c r="AD26" s="82">
        <v>50000</v>
      </c>
      <c r="AE26" s="82">
        <v>50000</v>
      </c>
      <c r="AF26" s="4">
        <v>550000</v>
      </c>
    </row>
    <row r="27" spans="1:33" ht="15.6" x14ac:dyDescent="0.3">
      <c r="A27" s="80">
        <v>9000000</v>
      </c>
      <c r="B27" s="83">
        <v>50000</v>
      </c>
      <c r="C27" s="82">
        <f t="shared" ref="C27:N32" si="15">IF(C$25&gt;$A27,$B27,0)</f>
        <v>50000</v>
      </c>
      <c r="D27" s="82">
        <f t="shared" si="15"/>
        <v>50000</v>
      </c>
      <c r="E27" s="82">
        <f t="shared" si="15"/>
        <v>0</v>
      </c>
      <c r="F27" s="82">
        <f t="shared" si="15"/>
        <v>0</v>
      </c>
      <c r="G27" s="82">
        <f t="shared" si="15"/>
        <v>0</v>
      </c>
      <c r="H27" s="82">
        <f t="shared" si="15"/>
        <v>0</v>
      </c>
      <c r="I27" s="82">
        <f t="shared" si="15"/>
        <v>0</v>
      </c>
      <c r="J27" s="82">
        <f t="shared" si="15"/>
        <v>0</v>
      </c>
      <c r="K27" s="82">
        <f t="shared" si="15"/>
        <v>0</v>
      </c>
      <c r="L27" s="82">
        <f t="shared" si="15"/>
        <v>0</v>
      </c>
      <c r="M27" s="82">
        <f t="shared" si="15"/>
        <v>0</v>
      </c>
      <c r="N27" s="82">
        <f t="shared" si="15"/>
        <v>0</v>
      </c>
      <c r="O27" s="4">
        <f t="shared" si="14"/>
        <v>100000</v>
      </c>
      <c r="R27" s="80">
        <v>9000000</v>
      </c>
      <c r="S27" s="83">
        <v>50000</v>
      </c>
      <c r="T27" s="82">
        <v>0</v>
      </c>
      <c r="U27" s="82">
        <v>50000</v>
      </c>
      <c r="V27" s="82">
        <v>50000</v>
      </c>
      <c r="W27" s="82">
        <v>50000</v>
      </c>
      <c r="X27" s="82">
        <v>50000</v>
      </c>
      <c r="Y27" s="82">
        <v>50000</v>
      </c>
      <c r="Z27" s="82">
        <v>50000</v>
      </c>
      <c r="AA27" s="82">
        <v>50000</v>
      </c>
      <c r="AB27" s="82">
        <v>50000</v>
      </c>
      <c r="AC27" s="82">
        <v>50000</v>
      </c>
      <c r="AD27" s="82">
        <v>50000</v>
      </c>
      <c r="AE27" s="82">
        <v>50000</v>
      </c>
      <c r="AF27" s="4">
        <v>550000</v>
      </c>
    </row>
    <row r="28" spans="1:33" ht="15.6" x14ac:dyDescent="0.3">
      <c r="A28" s="80">
        <v>11000000</v>
      </c>
      <c r="B28" s="83">
        <v>50000</v>
      </c>
      <c r="C28" s="82">
        <f t="shared" si="15"/>
        <v>50000</v>
      </c>
      <c r="D28" s="82">
        <f t="shared" si="15"/>
        <v>50000</v>
      </c>
      <c r="E28" s="82">
        <f t="shared" si="15"/>
        <v>0</v>
      </c>
      <c r="F28" s="82">
        <f t="shared" si="15"/>
        <v>0</v>
      </c>
      <c r="G28" s="82">
        <f t="shared" si="15"/>
        <v>0</v>
      </c>
      <c r="H28" s="82">
        <f t="shared" si="15"/>
        <v>0</v>
      </c>
      <c r="I28" s="82">
        <f t="shared" si="15"/>
        <v>0</v>
      </c>
      <c r="J28" s="82">
        <f t="shared" si="15"/>
        <v>0</v>
      </c>
      <c r="K28" s="82">
        <f t="shared" si="15"/>
        <v>0</v>
      </c>
      <c r="L28" s="82">
        <f t="shared" si="15"/>
        <v>0</v>
      </c>
      <c r="M28" s="82">
        <f t="shared" si="15"/>
        <v>0</v>
      </c>
      <c r="N28" s="82">
        <f t="shared" si="15"/>
        <v>0</v>
      </c>
      <c r="O28" s="4">
        <f t="shared" si="14"/>
        <v>100000</v>
      </c>
      <c r="R28" s="80">
        <v>11000000</v>
      </c>
      <c r="S28" s="83">
        <v>50000</v>
      </c>
      <c r="T28" s="82">
        <v>0</v>
      </c>
      <c r="U28" s="82">
        <v>50000</v>
      </c>
      <c r="V28" s="82">
        <v>0</v>
      </c>
      <c r="W28" s="82">
        <v>50000</v>
      </c>
      <c r="X28" s="82">
        <v>50000</v>
      </c>
      <c r="Y28" s="82">
        <v>50000</v>
      </c>
      <c r="Z28" s="82">
        <v>50000</v>
      </c>
      <c r="AA28" s="82">
        <v>50000</v>
      </c>
      <c r="AB28" s="82">
        <v>50000</v>
      </c>
      <c r="AC28" s="82">
        <v>50000</v>
      </c>
      <c r="AD28" s="82">
        <v>50000</v>
      </c>
      <c r="AE28" s="82">
        <v>50000</v>
      </c>
      <c r="AF28" s="4">
        <v>500000</v>
      </c>
    </row>
    <row r="29" spans="1:33" ht="15.6" x14ac:dyDescent="0.3">
      <c r="A29" s="80">
        <v>13000000</v>
      </c>
      <c r="B29" s="83">
        <v>50000</v>
      </c>
      <c r="C29" s="82">
        <f t="shared" si="15"/>
        <v>50000</v>
      </c>
      <c r="D29" s="82">
        <f t="shared" si="15"/>
        <v>50000</v>
      </c>
      <c r="E29" s="82">
        <f t="shared" si="15"/>
        <v>0</v>
      </c>
      <c r="F29" s="82">
        <f t="shared" si="15"/>
        <v>0</v>
      </c>
      <c r="G29" s="82">
        <f t="shared" si="15"/>
        <v>0</v>
      </c>
      <c r="H29" s="82">
        <f t="shared" si="15"/>
        <v>0</v>
      </c>
      <c r="I29" s="82">
        <f t="shared" si="15"/>
        <v>0</v>
      </c>
      <c r="J29" s="82">
        <f t="shared" si="15"/>
        <v>0</v>
      </c>
      <c r="K29" s="82">
        <f t="shared" si="15"/>
        <v>0</v>
      </c>
      <c r="L29" s="82">
        <f t="shared" si="15"/>
        <v>0</v>
      </c>
      <c r="M29" s="82">
        <f t="shared" si="15"/>
        <v>0</v>
      </c>
      <c r="N29" s="82">
        <f t="shared" si="15"/>
        <v>0</v>
      </c>
      <c r="O29" s="4">
        <f t="shared" si="14"/>
        <v>100000</v>
      </c>
      <c r="R29" s="80">
        <v>13000000</v>
      </c>
      <c r="S29" s="83">
        <v>50000</v>
      </c>
      <c r="T29" s="82">
        <v>0</v>
      </c>
      <c r="U29" s="82">
        <v>50000</v>
      </c>
      <c r="V29" s="82">
        <v>0</v>
      </c>
      <c r="W29" s="82">
        <v>50000</v>
      </c>
      <c r="X29" s="82">
        <v>50000</v>
      </c>
      <c r="Y29" s="82">
        <v>50000</v>
      </c>
      <c r="Z29" s="82">
        <v>50000</v>
      </c>
      <c r="AA29" s="82">
        <v>50000</v>
      </c>
      <c r="AB29" s="82">
        <v>50000</v>
      </c>
      <c r="AC29" s="82">
        <v>50000</v>
      </c>
      <c r="AD29" s="82">
        <v>50000</v>
      </c>
      <c r="AE29" s="82">
        <v>0</v>
      </c>
      <c r="AF29" s="4">
        <v>450000</v>
      </c>
    </row>
    <row r="30" spans="1:33" ht="15.6" x14ac:dyDescent="0.3">
      <c r="A30" s="80">
        <v>15000000</v>
      </c>
      <c r="B30" s="83">
        <v>50000</v>
      </c>
      <c r="C30" s="82">
        <f t="shared" si="15"/>
        <v>0</v>
      </c>
      <c r="D30" s="82">
        <f t="shared" si="15"/>
        <v>0</v>
      </c>
      <c r="E30" s="82">
        <f t="shared" si="15"/>
        <v>0</v>
      </c>
      <c r="F30" s="82">
        <f t="shared" si="15"/>
        <v>0</v>
      </c>
      <c r="G30" s="82">
        <f t="shared" si="15"/>
        <v>0</v>
      </c>
      <c r="H30" s="82">
        <f t="shared" si="15"/>
        <v>0</v>
      </c>
      <c r="I30" s="82">
        <f t="shared" si="15"/>
        <v>0</v>
      </c>
      <c r="J30" s="82">
        <f t="shared" si="15"/>
        <v>0</v>
      </c>
      <c r="K30" s="82">
        <f t="shared" si="15"/>
        <v>0</v>
      </c>
      <c r="L30" s="82">
        <f t="shared" si="15"/>
        <v>0</v>
      </c>
      <c r="M30" s="82">
        <f t="shared" si="15"/>
        <v>0</v>
      </c>
      <c r="N30" s="82">
        <f t="shared" si="15"/>
        <v>0</v>
      </c>
      <c r="O30" s="4">
        <f t="shared" si="14"/>
        <v>0</v>
      </c>
      <c r="R30" s="80">
        <v>15000000</v>
      </c>
      <c r="S30" s="83">
        <v>50000</v>
      </c>
      <c r="T30" s="82">
        <v>0</v>
      </c>
      <c r="U30" s="82">
        <v>0</v>
      </c>
      <c r="V30" s="82">
        <v>0</v>
      </c>
      <c r="W30" s="82">
        <v>0</v>
      </c>
      <c r="X30" s="82">
        <v>50000</v>
      </c>
      <c r="Y30" s="82">
        <v>50000</v>
      </c>
      <c r="Z30" s="82">
        <v>50000</v>
      </c>
      <c r="AA30" s="82">
        <v>50000</v>
      </c>
      <c r="AB30" s="82">
        <v>50000</v>
      </c>
      <c r="AC30" s="82">
        <v>50000</v>
      </c>
      <c r="AD30" s="82">
        <v>50000</v>
      </c>
      <c r="AE30" s="82">
        <v>0</v>
      </c>
      <c r="AF30" s="4">
        <v>350000</v>
      </c>
    </row>
    <row r="31" spans="1:33" ht="16.2" thickBot="1" x14ac:dyDescent="0.35">
      <c r="A31" s="80">
        <v>17000000</v>
      </c>
      <c r="B31" s="83">
        <v>50000</v>
      </c>
      <c r="C31" s="82">
        <f t="shared" si="15"/>
        <v>0</v>
      </c>
      <c r="D31" s="82">
        <f t="shared" si="15"/>
        <v>0</v>
      </c>
      <c r="E31" s="82">
        <f t="shared" si="15"/>
        <v>0</v>
      </c>
      <c r="F31" s="82">
        <f t="shared" si="15"/>
        <v>0</v>
      </c>
      <c r="G31" s="82">
        <f t="shared" si="15"/>
        <v>0</v>
      </c>
      <c r="H31" s="82">
        <f t="shared" si="15"/>
        <v>0</v>
      </c>
      <c r="I31" s="82">
        <f t="shared" si="15"/>
        <v>0</v>
      </c>
      <c r="J31" s="82">
        <f t="shared" si="15"/>
        <v>0</v>
      </c>
      <c r="K31" s="82">
        <f t="shared" si="15"/>
        <v>0</v>
      </c>
      <c r="L31" s="82">
        <f t="shared" si="15"/>
        <v>0</v>
      </c>
      <c r="M31" s="82">
        <f t="shared" si="15"/>
        <v>0</v>
      </c>
      <c r="N31" s="82">
        <f t="shared" si="15"/>
        <v>0</v>
      </c>
      <c r="O31" s="4">
        <f t="shared" si="14"/>
        <v>0</v>
      </c>
      <c r="R31" s="80">
        <v>17000000</v>
      </c>
      <c r="S31" s="83">
        <v>50000</v>
      </c>
      <c r="T31" s="82">
        <v>0</v>
      </c>
      <c r="U31" s="82">
        <v>0</v>
      </c>
      <c r="V31" s="82">
        <v>0</v>
      </c>
      <c r="W31" s="82">
        <v>0</v>
      </c>
      <c r="X31" s="82">
        <v>50000</v>
      </c>
      <c r="Y31" s="82">
        <v>0</v>
      </c>
      <c r="Z31" s="82">
        <v>50000</v>
      </c>
      <c r="AA31" s="82">
        <v>50000</v>
      </c>
      <c r="AB31" s="82">
        <v>50000</v>
      </c>
      <c r="AC31" s="82">
        <v>0</v>
      </c>
      <c r="AD31" s="82">
        <v>50000</v>
      </c>
      <c r="AE31" s="82">
        <v>0</v>
      </c>
      <c r="AF31" s="4">
        <v>250000</v>
      </c>
    </row>
    <row r="32" spans="1:33" ht="16.2" thickBot="1" x14ac:dyDescent="0.35">
      <c r="A32" s="182">
        <v>19000000</v>
      </c>
      <c r="B32" s="188">
        <v>50000</v>
      </c>
      <c r="C32" s="82">
        <f t="shared" si="15"/>
        <v>0</v>
      </c>
      <c r="D32" s="82">
        <f t="shared" si="15"/>
        <v>0</v>
      </c>
      <c r="E32" s="82">
        <f t="shared" si="15"/>
        <v>0</v>
      </c>
      <c r="F32" s="82">
        <f t="shared" si="15"/>
        <v>0</v>
      </c>
      <c r="G32" s="82">
        <f t="shared" si="15"/>
        <v>0</v>
      </c>
      <c r="H32" s="82">
        <f t="shared" si="15"/>
        <v>0</v>
      </c>
      <c r="I32" s="82">
        <f t="shared" si="15"/>
        <v>0</v>
      </c>
      <c r="J32" s="82">
        <f t="shared" si="15"/>
        <v>0</v>
      </c>
      <c r="K32" s="82">
        <f t="shared" si="15"/>
        <v>0</v>
      </c>
      <c r="L32" s="82">
        <f t="shared" si="15"/>
        <v>0</v>
      </c>
      <c r="M32" s="82">
        <f t="shared" si="15"/>
        <v>0</v>
      </c>
      <c r="N32" s="82">
        <f t="shared" si="15"/>
        <v>0</v>
      </c>
      <c r="O32" s="4">
        <f t="shared" si="14"/>
        <v>0</v>
      </c>
      <c r="R32" s="91">
        <v>2025</v>
      </c>
      <c r="S32" s="91">
        <v>2025</v>
      </c>
      <c r="T32" s="85">
        <v>100000</v>
      </c>
      <c r="U32" s="85">
        <v>200000</v>
      </c>
      <c r="V32" s="85">
        <v>100000</v>
      </c>
      <c r="W32" s="85">
        <v>200000</v>
      </c>
      <c r="X32" s="85">
        <v>300000</v>
      </c>
      <c r="Y32" s="85">
        <v>250000</v>
      </c>
      <c r="Z32" s="85">
        <v>300000</v>
      </c>
      <c r="AA32" s="85">
        <v>300000</v>
      </c>
      <c r="AB32" s="85">
        <v>300000</v>
      </c>
      <c r="AC32" s="85">
        <v>250000</v>
      </c>
      <c r="AD32" s="85">
        <v>300000</v>
      </c>
      <c r="AE32" s="85">
        <v>150000</v>
      </c>
      <c r="AF32" s="174">
        <v>2750000</v>
      </c>
      <c r="AG32" s="177">
        <v>229166.66666666666</v>
      </c>
    </row>
    <row r="33" spans="1:33" ht="15" thickBot="1" x14ac:dyDescent="0.35">
      <c r="B33" s="84">
        <v>2026</v>
      </c>
      <c r="C33" s="171">
        <f>SUM(C26:C32)</f>
        <v>200000</v>
      </c>
      <c r="D33" s="171">
        <f t="shared" ref="D33:N33" si="16">SUM(D26:D32)</f>
        <v>200000</v>
      </c>
      <c r="E33" s="171">
        <f t="shared" si="16"/>
        <v>0</v>
      </c>
      <c r="F33" s="171">
        <f t="shared" si="16"/>
        <v>0</v>
      </c>
      <c r="G33" s="171">
        <f t="shared" si="16"/>
        <v>0</v>
      </c>
      <c r="H33" s="171">
        <f t="shared" si="16"/>
        <v>0</v>
      </c>
      <c r="I33" s="171">
        <f t="shared" si="16"/>
        <v>0</v>
      </c>
      <c r="J33" s="171">
        <f t="shared" si="16"/>
        <v>0</v>
      </c>
      <c r="K33" s="171">
        <f t="shared" si="16"/>
        <v>0</v>
      </c>
      <c r="L33" s="171">
        <f t="shared" si="16"/>
        <v>0</v>
      </c>
      <c r="M33" s="171">
        <f t="shared" si="16"/>
        <v>0</v>
      </c>
      <c r="N33" s="171">
        <f t="shared" si="16"/>
        <v>0</v>
      </c>
      <c r="O33" s="171">
        <f>SUM(C33:N33)</f>
        <v>400000</v>
      </c>
      <c r="P33" s="82">
        <f>O33/12</f>
        <v>33333.333333333336</v>
      </c>
      <c r="R33" s="91">
        <v>2025</v>
      </c>
      <c r="S33" s="91">
        <v>2025</v>
      </c>
      <c r="T33" s="86">
        <v>500000</v>
      </c>
      <c r="U33" s="86">
        <v>500000</v>
      </c>
      <c r="V33" s="86">
        <v>500000</v>
      </c>
      <c r="W33" s="86">
        <v>500000</v>
      </c>
      <c r="X33" s="86">
        <v>500000</v>
      </c>
      <c r="Y33" s="86">
        <v>500000</v>
      </c>
      <c r="Z33" s="86">
        <v>500000</v>
      </c>
      <c r="AA33" s="86">
        <v>500000</v>
      </c>
      <c r="AB33" s="86">
        <v>500000</v>
      </c>
      <c r="AC33" s="86">
        <v>500000</v>
      </c>
      <c r="AD33" s="86">
        <v>500000</v>
      </c>
      <c r="AE33" s="86">
        <v>500000</v>
      </c>
      <c r="AF33" s="176">
        <v>6000000</v>
      </c>
      <c r="AG33" s="177">
        <v>500000</v>
      </c>
    </row>
    <row r="34" spans="1:33" ht="15.6" thickTop="1" thickBot="1" x14ac:dyDescent="0.35">
      <c r="B34" s="84">
        <v>2026</v>
      </c>
      <c r="C34" s="184">
        <v>500000</v>
      </c>
      <c r="D34" s="185">
        <v>600000</v>
      </c>
      <c r="E34" s="185">
        <v>600000</v>
      </c>
      <c r="F34" s="185">
        <v>600000</v>
      </c>
      <c r="G34" s="185">
        <v>600000</v>
      </c>
      <c r="H34" s="185">
        <v>600000</v>
      </c>
      <c r="I34" s="185">
        <v>600000</v>
      </c>
      <c r="J34" s="185">
        <v>600000</v>
      </c>
      <c r="K34" s="185">
        <v>600000</v>
      </c>
      <c r="L34" s="185">
        <v>600000</v>
      </c>
      <c r="M34" s="185">
        <v>600000</v>
      </c>
      <c r="N34" s="185">
        <v>600000</v>
      </c>
      <c r="O34" s="4">
        <f>SUM(C34:N34)</f>
        <v>7100000</v>
      </c>
      <c r="R34" s="91">
        <v>2025</v>
      </c>
      <c r="S34" s="91">
        <v>2025</v>
      </c>
      <c r="T34" s="178">
        <v>600000</v>
      </c>
      <c r="U34" s="179">
        <v>700000</v>
      </c>
      <c r="V34" s="179">
        <v>600000</v>
      </c>
      <c r="W34" s="179">
        <v>700000</v>
      </c>
      <c r="X34" s="179">
        <v>800000</v>
      </c>
      <c r="Y34" s="179">
        <v>750000</v>
      </c>
      <c r="Z34" s="179">
        <v>800000</v>
      </c>
      <c r="AA34" s="179">
        <v>800000</v>
      </c>
      <c r="AB34" s="179">
        <v>800000</v>
      </c>
      <c r="AC34" s="179">
        <v>750000</v>
      </c>
      <c r="AD34" s="179">
        <v>800000</v>
      </c>
      <c r="AE34" s="179">
        <v>650000</v>
      </c>
      <c r="AF34" s="179">
        <v>8750000</v>
      </c>
      <c r="AG34" s="180">
        <v>729166.66666666663</v>
      </c>
    </row>
    <row r="35" spans="1:33" ht="15.6" thickTop="1" thickBot="1" x14ac:dyDescent="0.35">
      <c r="B35" s="84">
        <v>2026</v>
      </c>
      <c r="C35" s="87">
        <f t="shared" ref="C35:O35" si="17">C33+C34</f>
        <v>700000</v>
      </c>
      <c r="D35" s="87">
        <f t="shared" si="17"/>
        <v>800000</v>
      </c>
      <c r="E35" s="87">
        <f t="shared" si="17"/>
        <v>600000</v>
      </c>
      <c r="F35" s="87">
        <f t="shared" si="17"/>
        <v>600000</v>
      </c>
      <c r="G35" s="87">
        <f t="shared" si="17"/>
        <v>600000</v>
      </c>
      <c r="H35" s="87">
        <f t="shared" si="17"/>
        <v>600000</v>
      </c>
      <c r="I35" s="87">
        <f t="shared" si="17"/>
        <v>600000</v>
      </c>
      <c r="J35" s="87">
        <f t="shared" si="17"/>
        <v>600000</v>
      </c>
      <c r="K35" s="87">
        <f t="shared" si="17"/>
        <v>600000</v>
      </c>
      <c r="L35" s="87">
        <f t="shared" si="17"/>
        <v>600000</v>
      </c>
      <c r="M35" s="87">
        <f t="shared" si="17"/>
        <v>600000</v>
      </c>
      <c r="N35" s="87">
        <f t="shared" si="17"/>
        <v>600000</v>
      </c>
      <c r="O35" s="87">
        <f t="shared" si="17"/>
        <v>7500000</v>
      </c>
      <c r="P35" s="88">
        <f>O35/12</f>
        <v>625000</v>
      </c>
    </row>
    <row r="36" spans="1:33" ht="15.6" thickTop="1" thickBot="1" x14ac:dyDescent="0.35">
      <c r="B36" t="s">
        <v>235</v>
      </c>
      <c r="C36" s="89">
        <f>6650*C35/10000</f>
        <v>465500</v>
      </c>
      <c r="D36" s="89">
        <f t="shared" ref="D36:O36" si="18">6650*D35/10000</f>
        <v>532000</v>
      </c>
      <c r="E36" s="89">
        <f t="shared" si="18"/>
        <v>399000</v>
      </c>
      <c r="F36" s="89">
        <f t="shared" si="18"/>
        <v>399000</v>
      </c>
      <c r="G36" s="89">
        <f t="shared" si="18"/>
        <v>399000</v>
      </c>
      <c r="H36" s="89">
        <f t="shared" si="18"/>
        <v>399000</v>
      </c>
      <c r="I36" s="89">
        <f t="shared" si="18"/>
        <v>399000</v>
      </c>
      <c r="J36" s="89">
        <f t="shared" si="18"/>
        <v>399000</v>
      </c>
      <c r="K36" s="89">
        <f t="shared" si="18"/>
        <v>399000</v>
      </c>
      <c r="L36" s="89">
        <f t="shared" si="18"/>
        <v>399000</v>
      </c>
      <c r="M36" s="89">
        <f t="shared" si="18"/>
        <v>399000</v>
      </c>
      <c r="N36" s="89">
        <f t="shared" si="18"/>
        <v>399000</v>
      </c>
      <c r="O36" s="89">
        <f t="shared" si="18"/>
        <v>4987500</v>
      </c>
      <c r="P36" s="90">
        <f>O36/12</f>
        <v>415625</v>
      </c>
    </row>
    <row r="37" spans="1:33" ht="15" thickBot="1" x14ac:dyDescent="0.35">
      <c r="A37" s="91">
        <v>2025</v>
      </c>
      <c r="B37" s="91">
        <v>2025</v>
      </c>
      <c r="C37" s="85">
        <v>100000</v>
      </c>
      <c r="D37" s="85">
        <v>200000</v>
      </c>
      <c r="E37" s="85">
        <v>100000</v>
      </c>
      <c r="F37" s="85">
        <v>200000</v>
      </c>
      <c r="G37" s="85">
        <v>300000</v>
      </c>
      <c r="H37" s="85">
        <v>250000</v>
      </c>
      <c r="I37" s="85">
        <v>300000</v>
      </c>
      <c r="J37" s="85">
        <v>300000</v>
      </c>
      <c r="K37" s="85">
        <v>300000</v>
      </c>
      <c r="L37" s="85">
        <v>250000</v>
      </c>
      <c r="M37" s="85">
        <v>300000</v>
      </c>
      <c r="N37" s="85">
        <v>150000</v>
      </c>
      <c r="O37" s="174">
        <f>SUM(C37:N37)</f>
        <v>2750000</v>
      </c>
      <c r="P37" s="177">
        <f>O37/12</f>
        <v>229166.66666666666</v>
      </c>
    </row>
    <row r="38" spans="1:33" ht="15" thickBot="1" x14ac:dyDescent="0.35">
      <c r="A38" s="91">
        <v>2025</v>
      </c>
      <c r="B38" s="91">
        <v>2025</v>
      </c>
      <c r="C38" s="86">
        <v>500000</v>
      </c>
      <c r="D38" s="86">
        <v>500000</v>
      </c>
      <c r="E38" s="86">
        <v>500000</v>
      </c>
      <c r="F38" s="86">
        <v>500000</v>
      </c>
      <c r="G38" s="86">
        <v>500000</v>
      </c>
      <c r="H38" s="86">
        <v>500000</v>
      </c>
      <c r="I38" s="86">
        <v>500000</v>
      </c>
      <c r="J38" s="86">
        <v>500000</v>
      </c>
      <c r="K38" s="86">
        <v>500000</v>
      </c>
      <c r="L38" s="86">
        <v>500000</v>
      </c>
      <c r="M38" s="86">
        <v>500000</v>
      </c>
      <c r="N38" s="86">
        <v>500000</v>
      </c>
      <c r="O38" s="176">
        <f>SUM(C38:N38)</f>
        <v>6000000</v>
      </c>
      <c r="P38" s="177">
        <f>O38/12</f>
        <v>500000</v>
      </c>
    </row>
    <row r="39" spans="1:33" ht="15" thickBot="1" x14ac:dyDescent="0.35">
      <c r="A39" s="91">
        <v>2025</v>
      </c>
      <c r="B39" s="91">
        <v>2025</v>
      </c>
      <c r="C39" s="178">
        <f>C37+C38</f>
        <v>600000</v>
      </c>
      <c r="D39" s="179">
        <f t="shared" ref="D39:N39" si="19">D37+D38</f>
        <v>700000</v>
      </c>
      <c r="E39" s="179">
        <f t="shared" si="19"/>
        <v>600000</v>
      </c>
      <c r="F39" s="179">
        <f t="shared" si="19"/>
        <v>700000</v>
      </c>
      <c r="G39" s="179">
        <f t="shared" si="19"/>
        <v>800000</v>
      </c>
      <c r="H39" s="179">
        <f t="shared" si="19"/>
        <v>750000</v>
      </c>
      <c r="I39" s="179">
        <f t="shared" si="19"/>
        <v>800000</v>
      </c>
      <c r="J39" s="179">
        <f t="shared" si="19"/>
        <v>800000</v>
      </c>
      <c r="K39" s="179">
        <f t="shared" si="19"/>
        <v>800000</v>
      </c>
      <c r="L39" s="179">
        <f t="shared" si="19"/>
        <v>750000</v>
      </c>
      <c r="M39" s="179">
        <f t="shared" si="19"/>
        <v>800000</v>
      </c>
      <c r="N39" s="179">
        <f t="shared" si="19"/>
        <v>650000</v>
      </c>
      <c r="O39" s="179">
        <f>SUM(C39:N39)</f>
        <v>8750000</v>
      </c>
      <c r="P39" s="180">
        <f>O39/12</f>
        <v>729166.66666666663</v>
      </c>
    </row>
    <row r="41" spans="1:33" ht="15" thickBot="1" x14ac:dyDescent="0.35"/>
    <row r="42" spans="1:33" ht="20.399999999999999" thickBot="1" x14ac:dyDescent="0.45">
      <c r="A42" s="94" t="s">
        <v>227</v>
      </c>
      <c r="B42" s="70">
        <v>2026</v>
      </c>
      <c r="C42" s="72" t="s">
        <v>212</v>
      </c>
      <c r="D42" s="72" t="s">
        <v>213</v>
      </c>
      <c r="E42" s="72" t="s">
        <v>214</v>
      </c>
      <c r="F42" s="72" t="s">
        <v>215</v>
      </c>
      <c r="G42" s="72" t="s">
        <v>216</v>
      </c>
      <c r="H42" s="72" t="s">
        <v>217</v>
      </c>
      <c r="I42" s="72" t="s">
        <v>218</v>
      </c>
      <c r="J42" s="72" t="s">
        <v>219</v>
      </c>
      <c r="K42" s="72" t="s">
        <v>220</v>
      </c>
      <c r="L42" s="72" t="s">
        <v>221</v>
      </c>
      <c r="M42" s="72" t="s">
        <v>222</v>
      </c>
      <c r="N42" s="72" t="s">
        <v>223</v>
      </c>
      <c r="O42" s="72"/>
      <c r="P42" s="73"/>
      <c r="R42" s="94" t="s">
        <v>227</v>
      </c>
      <c r="S42" s="70">
        <v>2025</v>
      </c>
      <c r="T42" s="72" t="s">
        <v>212</v>
      </c>
      <c r="U42" s="72" t="s">
        <v>213</v>
      </c>
      <c r="V42" s="72" t="s">
        <v>214</v>
      </c>
      <c r="W42" s="72" t="s">
        <v>215</v>
      </c>
      <c r="X42" s="72" t="s">
        <v>216</v>
      </c>
      <c r="Y42" s="72" t="s">
        <v>217</v>
      </c>
      <c r="Z42" s="72" t="s">
        <v>218</v>
      </c>
      <c r="AA42" s="72" t="s">
        <v>219</v>
      </c>
      <c r="AB42" s="72" t="s">
        <v>220</v>
      </c>
      <c r="AC42" s="72" t="s">
        <v>221</v>
      </c>
      <c r="AD42" s="72" t="s">
        <v>222</v>
      </c>
      <c r="AE42" s="72" t="s">
        <v>223</v>
      </c>
      <c r="AF42" s="72"/>
      <c r="AG42" s="73"/>
    </row>
    <row r="43" spans="1:33" ht="16.2" thickTop="1" x14ac:dyDescent="0.3">
      <c r="A43" s="74" t="s">
        <v>228</v>
      </c>
      <c r="B43" s="75"/>
      <c r="C43" s="76">
        <f>GETPIVOTDATA("Árrés",'MB-hez Árrés'!$C$4,"Kelt_hó",1,"Termékfajta","Alap","ÜK","Molnár Ferenc")</f>
        <v>2979753.9384999997</v>
      </c>
      <c r="D43" s="76">
        <f>GETPIVOTDATA("Árrés",'MB-hez Árrés'!$C$4,"Kelt_hó",2,"Termékfajta","Alap","ÜK","Molnár Ferenc")</f>
        <v>3620337.5449999995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>
        <f t="shared" ref="O43:O46" si="20">SUM(C43:N43)</f>
        <v>6600091.4834999992</v>
      </c>
      <c r="P43" s="78"/>
      <c r="R43" s="74" t="s">
        <v>228</v>
      </c>
      <c r="S43" s="75"/>
      <c r="T43" s="76">
        <v>4319300.3852000004</v>
      </c>
      <c r="U43" s="76">
        <v>2924810.7569999993</v>
      </c>
      <c r="V43" s="76">
        <v>4376097.3947000001</v>
      </c>
      <c r="W43" s="76">
        <v>2537917.4551999997</v>
      </c>
      <c r="X43" s="76">
        <v>2017574.1235000014</v>
      </c>
      <c r="Y43" s="76">
        <v>3574847.2310000015</v>
      </c>
      <c r="Z43" s="76">
        <v>2214444.9550000005</v>
      </c>
      <c r="AA43" s="76">
        <v>2027649.7344999998</v>
      </c>
      <c r="AB43" s="76">
        <v>2952045.9742000001</v>
      </c>
      <c r="AC43" s="76">
        <v>3194941.751999998</v>
      </c>
      <c r="AD43" s="76">
        <v>4203975.7569000004</v>
      </c>
      <c r="AE43" s="76">
        <v>2360433.3684999994</v>
      </c>
      <c r="AF43" s="77">
        <v>36704038.887699999</v>
      </c>
      <c r="AG43" s="78"/>
    </row>
    <row r="44" spans="1:33" ht="15.6" x14ac:dyDescent="0.3">
      <c r="A44" s="74" t="s">
        <v>229</v>
      </c>
      <c r="B44" s="75"/>
      <c r="C44" s="76">
        <f>GETPIVOTDATA("Árrés",'MB-hez Árrés'!$C$4,"Kelt_hó",1,"Termékfajta","Alap","ÜK","Halász Miklós")</f>
        <v>4121325.7474999987</v>
      </c>
      <c r="D44" s="76">
        <f>GETPIVOTDATA("Árrés",'MB-hez Árrés'!$C$4,"Kelt_hó",2,"Termékfajta","Alap","ÜK","Halász Miklós")</f>
        <v>3653370.5068999999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>
        <f t="shared" si="20"/>
        <v>7774696.2543999981</v>
      </c>
      <c r="P44" s="78"/>
      <c r="R44" s="74" t="s">
        <v>229</v>
      </c>
      <c r="S44" s="75"/>
      <c r="T44" s="76">
        <v>3363742.8043</v>
      </c>
      <c r="U44" s="76">
        <v>2508292.0530000003</v>
      </c>
      <c r="V44" s="76">
        <v>1473971.743</v>
      </c>
      <c r="W44" s="76">
        <v>3853307.3135000006</v>
      </c>
      <c r="X44" s="76">
        <v>2592241.9702479998</v>
      </c>
      <c r="Y44" s="76">
        <v>1806059.7000000007</v>
      </c>
      <c r="Z44" s="76">
        <v>1515290.9912000005</v>
      </c>
      <c r="AA44" s="76">
        <v>1980819.2918</v>
      </c>
      <c r="AB44" s="76">
        <v>3369500.9053999996</v>
      </c>
      <c r="AC44" s="76">
        <v>2902293.0529999994</v>
      </c>
      <c r="AD44" s="76">
        <v>4368103.9871999994</v>
      </c>
      <c r="AE44" s="76">
        <v>3768935.1974999988</v>
      </c>
      <c r="AF44" s="77">
        <v>33502559.010148</v>
      </c>
      <c r="AG44" s="78"/>
    </row>
    <row r="45" spans="1:33" ht="15.6" x14ac:dyDescent="0.3">
      <c r="A45" s="74" t="s">
        <v>230</v>
      </c>
      <c r="B45" s="75"/>
      <c r="C45" s="76">
        <f>GETPIVOTDATA("Árrés",'MB-hez Árrés'!$C$4,"Kelt_hó",1,"Termékfajta","Alap","ÜK","Horváth István.")</f>
        <v>374577.05200000003</v>
      </c>
      <c r="D45" s="76">
        <f>GETPIVOTDATA("Árrés",'MB-hez Árrés'!$C$4,"Kelt_hó",2,"Termékfajta","Alap","ÜK","Horváth István.")</f>
        <v>1049677.8709999998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>
        <f t="shared" si="20"/>
        <v>1424254.923</v>
      </c>
      <c r="P45" s="78"/>
      <c r="R45" s="74" t="s">
        <v>230</v>
      </c>
      <c r="S45" s="75"/>
      <c r="T45" s="76">
        <v>330940.94500000001</v>
      </c>
      <c r="U45" s="76">
        <v>170327.6</v>
      </c>
      <c r="V45" s="76">
        <v>547457.53550000011</v>
      </c>
      <c r="W45" s="76">
        <v>627113.02099999995</v>
      </c>
      <c r="X45" s="76">
        <v>1645101.2185640002</v>
      </c>
      <c r="Y45" s="76">
        <v>2888211.7128200005</v>
      </c>
      <c r="Z45" s="76">
        <v>813516.53253000008</v>
      </c>
      <c r="AA45" s="76">
        <v>219157.36870800002</v>
      </c>
      <c r="AB45" s="76">
        <v>579008.25780000014</v>
      </c>
      <c r="AC45" s="76">
        <v>147654.37399999998</v>
      </c>
      <c r="AD45" s="76">
        <v>110671.212</v>
      </c>
      <c r="AE45" s="76">
        <v>4361.6399999999994</v>
      </c>
      <c r="AF45" s="77">
        <v>8083521.4179220004</v>
      </c>
      <c r="AG45" s="78"/>
    </row>
    <row r="46" spans="1:33" ht="15.6" x14ac:dyDescent="0.3">
      <c r="A46" s="4"/>
      <c r="B46" s="4"/>
      <c r="C46" s="87">
        <f>SUM(C43:C45)</f>
        <v>7475656.737999999</v>
      </c>
      <c r="D46" s="87">
        <f t="shared" ref="D46:N46" si="21">SUM(D43:D45)</f>
        <v>8323385.9228999987</v>
      </c>
      <c r="E46" s="87">
        <f t="shared" si="21"/>
        <v>0</v>
      </c>
      <c r="F46" s="87">
        <f t="shared" si="21"/>
        <v>0</v>
      </c>
      <c r="G46" s="87">
        <f t="shared" si="21"/>
        <v>0</v>
      </c>
      <c r="H46" s="87">
        <f t="shared" si="21"/>
        <v>0</v>
      </c>
      <c r="I46" s="87">
        <f t="shared" si="21"/>
        <v>0</v>
      </c>
      <c r="J46" s="87">
        <f t="shared" si="21"/>
        <v>0</v>
      </c>
      <c r="K46" s="87">
        <f t="shared" si="21"/>
        <v>0</v>
      </c>
      <c r="L46" s="87">
        <f t="shared" si="21"/>
        <v>0</v>
      </c>
      <c r="M46" s="87">
        <f t="shared" si="21"/>
        <v>0</v>
      </c>
      <c r="N46" s="87">
        <f t="shared" si="21"/>
        <v>0</v>
      </c>
      <c r="O46" s="77">
        <f t="shared" si="20"/>
        <v>15799042.660899997</v>
      </c>
      <c r="P46" s="4"/>
      <c r="R46" s="4"/>
      <c r="S46" s="4"/>
      <c r="T46" s="87">
        <v>8013984.1345000006</v>
      </c>
      <c r="U46" s="87">
        <v>5603430.4099999992</v>
      </c>
      <c r="V46" s="87">
        <v>6397526.6732000001</v>
      </c>
      <c r="W46" s="87">
        <v>7018337.7896999996</v>
      </c>
      <c r="X46" s="87">
        <v>6254917.3123120014</v>
      </c>
      <c r="Y46" s="87">
        <v>8269118.6438200027</v>
      </c>
      <c r="Z46" s="87">
        <v>4543252.4787300015</v>
      </c>
      <c r="AA46" s="87">
        <v>4227626.3950079996</v>
      </c>
      <c r="AB46" s="87">
        <v>6900555.1373999994</v>
      </c>
      <c r="AC46" s="87">
        <v>6244889.1789999977</v>
      </c>
      <c r="AD46" s="87">
        <v>8682750.9561000001</v>
      </c>
      <c r="AE46" s="87">
        <v>6133730.2059999974</v>
      </c>
      <c r="AF46" s="77">
        <v>78290119.31577</v>
      </c>
      <c r="AG46" s="4"/>
    </row>
    <row r="47" spans="1:33" ht="15.6" x14ac:dyDescent="0.3">
      <c r="A47" s="80">
        <v>4000000</v>
      </c>
      <c r="B47" s="81">
        <v>100000</v>
      </c>
      <c r="C47" s="82">
        <f>IF(C$46&gt;$A47,$B47,0)</f>
        <v>100000</v>
      </c>
      <c r="D47" s="82">
        <f t="shared" ref="D47:N47" si="22">IF(D$46&gt;$A47,$B47,0)</f>
        <v>100000</v>
      </c>
      <c r="E47" s="82">
        <f t="shared" si="22"/>
        <v>0</v>
      </c>
      <c r="F47" s="82">
        <f t="shared" si="22"/>
        <v>0</v>
      </c>
      <c r="G47" s="82">
        <f t="shared" si="22"/>
        <v>0</v>
      </c>
      <c r="H47" s="82">
        <f t="shared" si="22"/>
        <v>0</v>
      </c>
      <c r="I47" s="82">
        <f t="shared" si="22"/>
        <v>0</v>
      </c>
      <c r="J47" s="82">
        <f t="shared" si="22"/>
        <v>0</v>
      </c>
      <c r="K47" s="82">
        <f t="shared" si="22"/>
        <v>0</v>
      </c>
      <c r="L47" s="82">
        <f t="shared" si="22"/>
        <v>0</v>
      </c>
      <c r="M47" s="82">
        <f t="shared" si="22"/>
        <v>0</v>
      </c>
      <c r="N47" s="82">
        <f t="shared" si="22"/>
        <v>0</v>
      </c>
      <c r="O47" s="4">
        <f t="shared" ref="O47:O52" si="23">SUM(C47:N47)</f>
        <v>200000</v>
      </c>
      <c r="R47" s="80">
        <v>4000000</v>
      </c>
      <c r="S47" s="81">
        <v>100000</v>
      </c>
      <c r="T47" s="82">
        <v>100000</v>
      </c>
      <c r="U47" s="82">
        <v>100000</v>
      </c>
      <c r="V47" s="82">
        <v>100000</v>
      </c>
      <c r="W47" s="82">
        <v>100000</v>
      </c>
      <c r="X47" s="82">
        <v>100000</v>
      </c>
      <c r="Y47" s="82">
        <v>100000</v>
      </c>
      <c r="Z47" s="82">
        <v>100000</v>
      </c>
      <c r="AA47" s="82">
        <v>100000</v>
      </c>
      <c r="AB47" s="82">
        <v>100000</v>
      </c>
      <c r="AC47" s="82">
        <v>100000</v>
      </c>
      <c r="AD47" s="82">
        <v>100000</v>
      </c>
      <c r="AE47" s="82">
        <v>100000</v>
      </c>
      <c r="AF47" s="4">
        <v>1200000</v>
      </c>
    </row>
    <row r="48" spans="1:33" ht="15.6" x14ac:dyDescent="0.3">
      <c r="A48" s="80">
        <v>5000000</v>
      </c>
      <c r="B48" s="83">
        <v>20000</v>
      </c>
      <c r="C48" s="82">
        <f t="shared" ref="C48:N52" si="24">IF(C$46&gt;$A48,$B48,0)</f>
        <v>20000</v>
      </c>
      <c r="D48" s="82">
        <f t="shared" si="24"/>
        <v>20000</v>
      </c>
      <c r="E48" s="82">
        <f t="shared" si="24"/>
        <v>0</v>
      </c>
      <c r="F48" s="82">
        <f t="shared" si="24"/>
        <v>0</v>
      </c>
      <c r="G48" s="82">
        <f t="shared" si="24"/>
        <v>0</v>
      </c>
      <c r="H48" s="82">
        <f t="shared" si="24"/>
        <v>0</v>
      </c>
      <c r="I48" s="82">
        <f t="shared" si="24"/>
        <v>0</v>
      </c>
      <c r="J48" s="82">
        <f t="shared" si="24"/>
        <v>0</v>
      </c>
      <c r="K48" s="82">
        <f t="shared" si="24"/>
        <v>0</v>
      </c>
      <c r="L48" s="82">
        <f t="shared" si="24"/>
        <v>0</v>
      </c>
      <c r="M48" s="82">
        <f t="shared" si="24"/>
        <v>0</v>
      </c>
      <c r="N48" s="82">
        <f t="shared" si="24"/>
        <v>0</v>
      </c>
      <c r="O48" s="4">
        <f t="shared" si="23"/>
        <v>40000</v>
      </c>
      <c r="R48" s="80">
        <v>5000000</v>
      </c>
      <c r="S48" s="83">
        <v>20000</v>
      </c>
      <c r="T48" s="82">
        <v>20000</v>
      </c>
      <c r="U48" s="82">
        <v>20000</v>
      </c>
      <c r="V48" s="82">
        <v>20000</v>
      </c>
      <c r="W48" s="82">
        <v>20000</v>
      </c>
      <c r="X48" s="82">
        <v>20000</v>
      </c>
      <c r="Y48" s="82">
        <v>20000</v>
      </c>
      <c r="Z48" s="82">
        <v>0</v>
      </c>
      <c r="AA48" s="82">
        <v>0</v>
      </c>
      <c r="AB48" s="82">
        <v>20000</v>
      </c>
      <c r="AC48" s="82">
        <v>20000</v>
      </c>
      <c r="AD48" s="82">
        <v>20000</v>
      </c>
      <c r="AE48" s="82">
        <v>20000</v>
      </c>
      <c r="AF48" s="4">
        <v>200000</v>
      </c>
    </row>
    <row r="49" spans="1:33" ht="15.6" x14ac:dyDescent="0.3">
      <c r="A49" s="80">
        <v>6000000</v>
      </c>
      <c r="B49" s="83">
        <v>20000</v>
      </c>
      <c r="C49" s="82">
        <f t="shared" si="24"/>
        <v>20000</v>
      </c>
      <c r="D49" s="82">
        <f t="shared" si="24"/>
        <v>20000</v>
      </c>
      <c r="E49" s="82">
        <f t="shared" si="24"/>
        <v>0</v>
      </c>
      <c r="F49" s="82">
        <f t="shared" si="24"/>
        <v>0</v>
      </c>
      <c r="G49" s="82">
        <f t="shared" si="24"/>
        <v>0</v>
      </c>
      <c r="H49" s="82">
        <f t="shared" si="24"/>
        <v>0</v>
      </c>
      <c r="I49" s="82">
        <f t="shared" si="24"/>
        <v>0</v>
      </c>
      <c r="J49" s="82">
        <f t="shared" si="24"/>
        <v>0</v>
      </c>
      <c r="K49" s="82">
        <f t="shared" si="24"/>
        <v>0</v>
      </c>
      <c r="L49" s="82">
        <f t="shared" si="24"/>
        <v>0</v>
      </c>
      <c r="M49" s="82">
        <f t="shared" si="24"/>
        <v>0</v>
      </c>
      <c r="N49" s="82">
        <f t="shared" si="24"/>
        <v>0</v>
      </c>
      <c r="O49" s="4">
        <f t="shared" si="23"/>
        <v>40000</v>
      </c>
      <c r="R49" s="80">
        <v>6000000</v>
      </c>
      <c r="S49" s="83">
        <v>20000</v>
      </c>
      <c r="T49" s="82">
        <v>20000</v>
      </c>
      <c r="U49" s="82">
        <v>0</v>
      </c>
      <c r="V49" s="82">
        <v>20000</v>
      </c>
      <c r="W49" s="82">
        <v>20000</v>
      </c>
      <c r="X49" s="82">
        <v>20000</v>
      </c>
      <c r="Y49" s="82">
        <v>20000</v>
      </c>
      <c r="Z49" s="82">
        <v>0</v>
      </c>
      <c r="AA49" s="82">
        <v>0</v>
      </c>
      <c r="AB49" s="82">
        <v>20000</v>
      </c>
      <c r="AC49" s="82">
        <v>20000</v>
      </c>
      <c r="AD49" s="82">
        <v>20000</v>
      </c>
      <c r="AE49" s="82">
        <v>20000</v>
      </c>
      <c r="AF49" s="4">
        <v>180000</v>
      </c>
    </row>
    <row r="50" spans="1:33" ht="15.6" x14ac:dyDescent="0.3">
      <c r="A50" s="80">
        <v>7000000</v>
      </c>
      <c r="B50" s="83">
        <v>20000</v>
      </c>
      <c r="C50" s="82">
        <f t="shared" si="24"/>
        <v>20000</v>
      </c>
      <c r="D50" s="82">
        <f t="shared" si="24"/>
        <v>20000</v>
      </c>
      <c r="E50" s="82">
        <f t="shared" si="24"/>
        <v>0</v>
      </c>
      <c r="F50" s="82">
        <f t="shared" si="24"/>
        <v>0</v>
      </c>
      <c r="G50" s="82">
        <f t="shared" si="24"/>
        <v>0</v>
      </c>
      <c r="H50" s="82">
        <f t="shared" si="24"/>
        <v>0</v>
      </c>
      <c r="I50" s="82">
        <f t="shared" si="24"/>
        <v>0</v>
      </c>
      <c r="J50" s="82">
        <f t="shared" si="24"/>
        <v>0</v>
      </c>
      <c r="K50" s="82">
        <f t="shared" si="24"/>
        <v>0</v>
      </c>
      <c r="L50" s="82">
        <f t="shared" si="24"/>
        <v>0</v>
      </c>
      <c r="M50" s="82">
        <f t="shared" si="24"/>
        <v>0</v>
      </c>
      <c r="N50" s="82">
        <f t="shared" si="24"/>
        <v>0</v>
      </c>
      <c r="O50" s="4">
        <f t="shared" si="23"/>
        <v>40000</v>
      </c>
      <c r="R50" s="80">
        <v>7000000</v>
      </c>
      <c r="S50" s="83">
        <v>20000</v>
      </c>
      <c r="T50" s="82">
        <v>20000</v>
      </c>
      <c r="U50" s="82">
        <v>0</v>
      </c>
      <c r="V50" s="82">
        <v>0</v>
      </c>
      <c r="W50" s="82">
        <v>20000</v>
      </c>
      <c r="X50" s="82">
        <v>0</v>
      </c>
      <c r="Y50" s="82">
        <v>20000</v>
      </c>
      <c r="Z50" s="82">
        <v>0</v>
      </c>
      <c r="AA50" s="82">
        <v>0</v>
      </c>
      <c r="AB50" s="82">
        <v>0</v>
      </c>
      <c r="AC50" s="82">
        <v>0</v>
      </c>
      <c r="AD50" s="82">
        <v>20000</v>
      </c>
      <c r="AE50" s="82">
        <v>0</v>
      </c>
      <c r="AF50" s="4">
        <v>80000</v>
      </c>
    </row>
    <row r="51" spans="1:33" ht="15.6" x14ac:dyDescent="0.3">
      <c r="A51" s="80">
        <v>8000000</v>
      </c>
      <c r="B51" s="83">
        <v>20000</v>
      </c>
      <c r="C51" s="82">
        <f t="shared" si="24"/>
        <v>0</v>
      </c>
      <c r="D51" s="82">
        <f t="shared" si="24"/>
        <v>20000</v>
      </c>
      <c r="E51" s="82">
        <f t="shared" si="24"/>
        <v>0</v>
      </c>
      <c r="F51" s="82">
        <f t="shared" si="24"/>
        <v>0</v>
      </c>
      <c r="G51" s="82">
        <f t="shared" si="24"/>
        <v>0</v>
      </c>
      <c r="H51" s="82">
        <f t="shared" si="24"/>
        <v>0</v>
      </c>
      <c r="I51" s="82">
        <f t="shared" si="24"/>
        <v>0</v>
      </c>
      <c r="J51" s="82">
        <f t="shared" si="24"/>
        <v>0</v>
      </c>
      <c r="K51" s="82">
        <f t="shared" si="24"/>
        <v>0</v>
      </c>
      <c r="L51" s="82">
        <f t="shared" si="24"/>
        <v>0</v>
      </c>
      <c r="M51" s="82">
        <f t="shared" si="24"/>
        <v>0</v>
      </c>
      <c r="N51" s="82">
        <f t="shared" si="24"/>
        <v>0</v>
      </c>
      <c r="O51" s="4">
        <f t="shared" si="23"/>
        <v>20000</v>
      </c>
      <c r="R51" s="80">
        <v>8000000</v>
      </c>
      <c r="S51" s="83">
        <v>20000</v>
      </c>
      <c r="T51" s="82">
        <v>20000</v>
      </c>
      <c r="U51" s="82">
        <v>0</v>
      </c>
      <c r="V51" s="82">
        <v>0</v>
      </c>
      <c r="W51" s="82">
        <v>0</v>
      </c>
      <c r="X51" s="82">
        <v>0</v>
      </c>
      <c r="Y51" s="82">
        <v>20000</v>
      </c>
      <c r="Z51" s="82">
        <v>0</v>
      </c>
      <c r="AA51" s="82">
        <v>0</v>
      </c>
      <c r="AB51" s="82">
        <v>0</v>
      </c>
      <c r="AC51" s="82">
        <v>0</v>
      </c>
      <c r="AD51" s="82">
        <v>20000</v>
      </c>
      <c r="AE51" s="82">
        <v>0</v>
      </c>
      <c r="AF51" s="4">
        <v>60000</v>
      </c>
    </row>
    <row r="52" spans="1:33" ht="16.2" thickBot="1" x14ac:dyDescent="0.35">
      <c r="A52" s="80">
        <v>9000000</v>
      </c>
      <c r="B52" s="83">
        <v>20000</v>
      </c>
      <c r="C52" s="82">
        <f t="shared" si="24"/>
        <v>0</v>
      </c>
      <c r="D52" s="82">
        <f t="shared" si="24"/>
        <v>0</v>
      </c>
      <c r="E52" s="82">
        <f t="shared" si="24"/>
        <v>0</v>
      </c>
      <c r="F52" s="82">
        <f t="shared" si="24"/>
        <v>0</v>
      </c>
      <c r="G52" s="82">
        <f t="shared" si="24"/>
        <v>0</v>
      </c>
      <c r="H52" s="82">
        <f t="shared" si="24"/>
        <v>0</v>
      </c>
      <c r="I52" s="82">
        <f t="shared" si="24"/>
        <v>0</v>
      </c>
      <c r="J52" s="82">
        <f t="shared" si="24"/>
        <v>0</v>
      </c>
      <c r="K52" s="82">
        <f t="shared" si="24"/>
        <v>0</v>
      </c>
      <c r="L52" s="82">
        <f t="shared" si="24"/>
        <v>0</v>
      </c>
      <c r="M52" s="82">
        <f t="shared" si="24"/>
        <v>0</v>
      </c>
      <c r="N52" s="82">
        <f t="shared" si="24"/>
        <v>0</v>
      </c>
      <c r="O52" s="4">
        <f t="shared" si="23"/>
        <v>0</v>
      </c>
      <c r="R52" s="80">
        <v>9000000</v>
      </c>
      <c r="S52" s="83">
        <v>20000</v>
      </c>
      <c r="T52" s="82">
        <v>0</v>
      </c>
      <c r="U52" s="82">
        <v>0</v>
      </c>
      <c r="V52" s="82">
        <v>0</v>
      </c>
      <c r="W52" s="82">
        <v>0</v>
      </c>
      <c r="X52" s="82">
        <v>0</v>
      </c>
      <c r="Y52" s="82">
        <v>0</v>
      </c>
      <c r="Z52" s="82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4">
        <v>0</v>
      </c>
    </row>
    <row r="53" spans="1:33" ht="15" thickBot="1" x14ac:dyDescent="0.35">
      <c r="B53" s="84">
        <v>2026</v>
      </c>
      <c r="C53" s="171">
        <f t="shared" ref="C53:M53" si="25">SUM(C47:C52)</f>
        <v>160000</v>
      </c>
      <c r="D53" s="171">
        <f t="shared" si="25"/>
        <v>180000</v>
      </c>
      <c r="E53" s="171">
        <f t="shared" si="25"/>
        <v>0</v>
      </c>
      <c r="F53" s="171">
        <f t="shared" si="25"/>
        <v>0</v>
      </c>
      <c r="G53" s="171">
        <f t="shared" si="25"/>
        <v>0</v>
      </c>
      <c r="H53" s="171">
        <f t="shared" si="25"/>
        <v>0</v>
      </c>
      <c r="I53" s="171">
        <f t="shared" si="25"/>
        <v>0</v>
      </c>
      <c r="J53" s="171">
        <f t="shared" si="25"/>
        <v>0</v>
      </c>
      <c r="K53" s="171">
        <f t="shared" si="25"/>
        <v>0</v>
      </c>
      <c r="L53" s="171">
        <f t="shared" si="25"/>
        <v>0</v>
      </c>
      <c r="M53" s="171">
        <f t="shared" si="25"/>
        <v>0</v>
      </c>
      <c r="N53" s="171">
        <f>SUM(N47:N52)</f>
        <v>0</v>
      </c>
      <c r="O53" s="171">
        <f>SUM(C53:N53)</f>
        <v>340000</v>
      </c>
      <c r="P53" s="82">
        <f>O53/12</f>
        <v>28333.333333333332</v>
      </c>
      <c r="R53" s="91">
        <v>2025</v>
      </c>
      <c r="S53" s="91">
        <v>2025</v>
      </c>
      <c r="T53" s="85">
        <v>180000</v>
      </c>
      <c r="U53" s="85">
        <v>120000</v>
      </c>
      <c r="V53" s="85">
        <v>140000</v>
      </c>
      <c r="W53" s="85">
        <v>160000</v>
      </c>
      <c r="X53" s="85">
        <v>140000</v>
      </c>
      <c r="Y53" s="85">
        <v>180000</v>
      </c>
      <c r="Z53" s="85">
        <v>100000</v>
      </c>
      <c r="AA53" s="85">
        <v>100000</v>
      </c>
      <c r="AB53" s="85">
        <v>140000</v>
      </c>
      <c r="AC53" s="85">
        <v>140000</v>
      </c>
      <c r="AD53" s="85">
        <v>180000</v>
      </c>
      <c r="AE53" s="85">
        <v>140000</v>
      </c>
      <c r="AF53" s="174">
        <v>1720000</v>
      </c>
      <c r="AG53" s="177">
        <v>143333.33333333334</v>
      </c>
    </row>
    <row r="54" spans="1:33" ht="15.6" thickTop="1" thickBot="1" x14ac:dyDescent="0.35">
      <c r="B54" s="84">
        <v>2026</v>
      </c>
      <c r="C54" s="184">
        <v>890000</v>
      </c>
      <c r="D54" s="185">
        <v>980000</v>
      </c>
      <c r="E54" s="185">
        <v>980000</v>
      </c>
      <c r="F54" s="185">
        <v>980000</v>
      </c>
      <c r="G54" s="185">
        <v>980000</v>
      </c>
      <c r="H54" s="185">
        <v>980000</v>
      </c>
      <c r="I54" s="185">
        <v>980000</v>
      </c>
      <c r="J54" s="185">
        <v>980000</v>
      </c>
      <c r="K54" s="185">
        <v>980000</v>
      </c>
      <c r="L54" s="185">
        <v>980000</v>
      </c>
      <c r="M54" s="185">
        <v>980000</v>
      </c>
      <c r="N54" s="185">
        <v>980000</v>
      </c>
      <c r="O54" s="4">
        <f>SUM(C54:N54)</f>
        <v>11670000</v>
      </c>
      <c r="R54" s="91">
        <v>2025</v>
      </c>
      <c r="S54" s="91">
        <v>2025</v>
      </c>
      <c r="T54" s="86">
        <v>810000</v>
      </c>
      <c r="U54" s="86">
        <v>810000</v>
      </c>
      <c r="V54" s="86">
        <v>810000</v>
      </c>
      <c r="W54" s="86">
        <v>810000</v>
      </c>
      <c r="X54" s="86">
        <v>810000</v>
      </c>
      <c r="Y54" s="86">
        <v>810000</v>
      </c>
      <c r="Z54" s="86">
        <v>890000</v>
      </c>
      <c r="AA54" s="86">
        <v>890000</v>
      </c>
      <c r="AB54" s="86">
        <v>890000</v>
      </c>
      <c r="AC54" s="86">
        <v>890000</v>
      </c>
      <c r="AD54" s="86">
        <v>890000</v>
      </c>
      <c r="AE54" s="86">
        <v>890000</v>
      </c>
      <c r="AF54" s="176">
        <v>10200000</v>
      </c>
      <c r="AG54" s="177">
        <v>850000</v>
      </c>
    </row>
    <row r="55" spans="1:33" ht="15.6" thickTop="1" thickBot="1" x14ac:dyDescent="0.35">
      <c r="B55" s="84">
        <v>2026</v>
      </c>
      <c r="C55" s="87">
        <f t="shared" ref="C55:O55" si="26">C53+C54</f>
        <v>1050000</v>
      </c>
      <c r="D55" s="87">
        <f t="shared" si="26"/>
        <v>1160000</v>
      </c>
      <c r="E55" s="87">
        <f t="shared" si="26"/>
        <v>980000</v>
      </c>
      <c r="F55" s="87">
        <f t="shared" si="26"/>
        <v>980000</v>
      </c>
      <c r="G55" s="87">
        <f t="shared" si="26"/>
        <v>980000</v>
      </c>
      <c r="H55" s="87">
        <f t="shared" si="26"/>
        <v>980000</v>
      </c>
      <c r="I55" s="87">
        <f t="shared" si="26"/>
        <v>980000</v>
      </c>
      <c r="J55" s="87">
        <f t="shared" si="26"/>
        <v>980000</v>
      </c>
      <c r="K55" s="87">
        <f t="shared" si="26"/>
        <v>980000</v>
      </c>
      <c r="L55" s="87">
        <f t="shared" si="26"/>
        <v>980000</v>
      </c>
      <c r="M55" s="87">
        <f t="shared" si="26"/>
        <v>980000</v>
      </c>
      <c r="N55" s="87">
        <f t="shared" si="26"/>
        <v>980000</v>
      </c>
      <c r="O55" s="87">
        <f t="shared" si="26"/>
        <v>12010000</v>
      </c>
      <c r="P55" s="88">
        <f>O55/12</f>
        <v>1000833.3333333334</v>
      </c>
      <c r="R55" s="91">
        <v>2025</v>
      </c>
      <c r="S55" s="91">
        <v>2025</v>
      </c>
      <c r="T55" s="178">
        <v>990000</v>
      </c>
      <c r="U55" s="179">
        <v>930000</v>
      </c>
      <c r="V55" s="179">
        <v>950000</v>
      </c>
      <c r="W55" s="179">
        <v>970000</v>
      </c>
      <c r="X55" s="179">
        <v>950000</v>
      </c>
      <c r="Y55" s="179">
        <v>990000</v>
      </c>
      <c r="Z55" s="179">
        <v>990000</v>
      </c>
      <c r="AA55" s="179">
        <v>990000</v>
      </c>
      <c r="AB55" s="179">
        <v>1030000</v>
      </c>
      <c r="AC55" s="179">
        <v>1030000</v>
      </c>
      <c r="AD55" s="179">
        <v>1070000</v>
      </c>
      <c r="AE55" s="179">
        <v>1030000</v>
      </c>
      <c r="AF55" s="179">
        <v>11920000</v>
      </c>
      <c r="AG55" s="180">
        <v>993333.33333333337</v>
      </c>
    </row>
    <row r="56" spans="1:33" ht="15.6" thickTop="1" thickBot="1" x14ac:dyDescent="0.35">
      <c r="B56" t="s">
        <v>235</v>
      </c>
      <c r="C56" s="89">
        <f>6650*C55/10000</f>
        <v>698250</v>
      </c>
      <c r="D56" s="89">
        <f t="shared" ref="D56:O56" si="27">6650*D55/10000</f>
        <v>771400</v>
      </c>
      <c r="E56" s="89">
        <f t="shared" si="27"/>
        <v>651700</v>
      </c>
      <c r="F56" s="89">
        <f t="shared" si="27"/>
        <v>651700</v>
      </c>
      <c r="G56" s="89">
        <f t="shared" si="27"/>
        <v>651700</v>
      </c>
      <c r="H56" s="89">
        <f t="shared" si="27"/>
        <v>651700</v>
      </c>
      <c r="I56" s="89">
        <f t="shared" si="27"/>
        <v>651700</v>
      </c>
      <c r="J56" s="89">
        <f t="shared" si="27"/>
        <v>651700</v>
      </c>
      <c r="K56" s="89">
        <f t="shared" si="27"/>
        <v>651700</v>
      </c>
      <c r="L56" s="89">
        <f t="shared" si="27"/>
        <v>651700</v>
      </c>
      <c r="M56" s="89">
        <f t="shared" si="27"/>
        <v>651700</v>
      </c>
      <c r="N56" s="89">
        <f t="shared" si="27"/>
        <v>651700</v>
      </c>
      <c r="O56" s="89">
        <f t="shared" si="27"/>
        <v>7986650</v>
      </c>
      <c r="P56" s="90">
        <f>O56/12</f>
        <v>665554.16666666663</v>
      </c>
    </row>
    <row r="57" spans="1:33" ht="15" thickBot="1" x14ac:dyDescent="0.35">
      <c r="A57" s="91">
        <v>2025</v>
      </c>
      <c r="B57" s="91">
        <v>2025</v>
      </c>
      <c r="C57" s="85">
        <v>180000</v>
      </c>
      <c r="D57" s="85">
        <v>120000</v>
      </c>
      <c r="E57" s="85">
        <v>140000</v>
      </c>
      <c r="F57" s="85">
        <v>160000</v>
      </c>
      <c r="G57" s="85">
        <v>140000</v>
      </c>
      <c r="H57" s="85">
        <v>180000</v>
      </c>
      <c r="I57" s="85">
        <v>100000</v>
      </c>
      <c r="J57" s="85">
        <v>100000</v>
      </c>
      <c r="K57" s="85">
        <v>140000</v>
      </c>
      <c r="L57" s="85">
        <v>140000</v>
      </c>
      <c r="M57" s="85">
        <v>180000</v>
      </c>
      <c r="N57" s="85">
        <v>140000</v>
      </c>
      <c r="O57" s="174">
        <f>SUM(C57:N57)</f>
        <v>1720000</v>
      </c>
      <c r="P57" s="177">
        <f>O57/12</f>
        <v>143333.33333333334</v>
      </c>
    </row>
    <row r="58" spans="1:33" ht="15" thickBot="1" x14ac:dyDescent="0.35">
      <c r="A58" s="91">
        <v>2025</v>
      </c>
      <c r="B58" s="91">
        <v>2025</v>
      </c>
      <c r="C58" s="86">
        <v>810000</v>
      </c>
      <c r="D58" s="86">
        <v>810000</v>
      </c>
      <c r="E58" s="86">
        <v>810000</v>
      </c>
      <c r="F58" s="86">
        <v>810000</v>
      </c>
      <c r="G58" s="86">
        <v>810000</v>
      </c>
      <c r="H58" s="86">
        <v>810000</v>
      </c>
      <c r="I58" s="86">
        <v>890000</v>
      </c>
      <c r="J58" s="86">
        <v>890000</v>
      </c>
      <c r="K58" s="86">
        <v>890000</v>
      </c>
      <c r="L58" s="86">
        <v>890000</v>
      </c>
      <c r="M58" s="86">
        <v>890000</v>
      </c>
      <c r="N58" s="86">
        <v>890000</v>
      </c>
      <c r="O58" s="176">
        <f>SUM(C58:N58)</f>
        <v>10200000</v>
      </c>
      <c r="P58" s="177">
        <f>O58/12</f>
        <v>850000</v>
      </c>
    </row>
    <row r="59" spans="1:33" ht="15" thickBot="1" x14ac:dyDescent="0.35">
      <c r="A59" s="91">
        <v>2025</v>
      </c>
      <c r="B59" s="91">
        <v>2025</v>
      </c>
      <c r="C59" s="178">
        <f>C57+C58</f>
        <v>990000</v>
      </c>
      <c r="D59" s="179">
        <f t="shared" ref="D59:N59" si="28">D57+D58</f>
        <v>930000</v>
      </c>
      <c r="E59" s="179">
        <f t="shared" si="28"/>
        <v>950000</v>
      </c>
      <c r="F59" s="179">
        <f t="shared" si="28"/>
        <v>970000</v>
      </c>
      <c r="G59" s="179">
        <f t="shared" si="28"/>
        <v>950000</v>
      </c>
      <c r="H59" s="179">
        <f t="shared" si="28"/>
        <v>990000</v>
      </c>
      <c r="I59" s="179">
        <f t="shared" si="28"/>
        <v>990000</v>
      </c>
      <c r="J59" s="179">
        <f t="shared" si="28"/>
        <v>990000</v>
      </c>
      <c r="K59" s="179">
        <f t="shared" si="28"/>
        <v>1030000</v>
      </c>
      <c r="L59" s="179">
        <f t="shared" si="28"/>
        <v>1030000</v>
      </c>
      <c r="M59" s="179">
        <f t="shared" si="28"/>
        <v>1070000</v>
      </c>
      <c r="N59" s="179">
        <f t="shared" si="28"/>
        <v>1030000</v>
      </c>
      <c r="O59" s="179">
        <f>SUM(C59:N59)</f>
        <v>11920000</v>
      </c>
      <c r="P59" s="180">
        <f>O59/12</f>
        <v>993333.33333333337</v>
      </c>
    </row>
    <row r="61" spans="1:33" ht="15" thickBot="1" x14ac:dyDescent="0.35"/>
    <row r="62" spans="1:33" ht="20.399999999999999" thickBot="1" x14ac:dyDescent="0.45">
      <c r="A62" s="94" t="s">
        <v>231</v>
      </c>
      <c r="B62" s="70">
        <v>2026</v>
      </c>
      <c r="C62" s="72" t="s">
        <v>212</v>
      </c>
      <c r="D62" s="72" t="s">
        <v>213</v>
      </c>
      <c r="E62" s="72" t="s">
        <v>214</v>
      </c>
      <c r="F62" s="72" t="s">
        <v>215</v>
      </c>
      <c r="G62" s="72" t="s">
        <v>216</v>
      </c>
      <c r="H62" s="72" t="s">
        <v>217</v>
      </c>
      <c r="I62" s="72" t="s">
        <v>218</v>
      </c>
      <c r="J62" s="72" t="s">
        <v>219</v>
      </c>
      <c r="K62" s="72" t="s">
        <v>220</v>
      </c>
      <c r="L62" s="72" t="s">
        <v>221</v>
      </c>
      <c r="M62" s="72" t="s">
        <v>222</v>
      </c>
      <c r="N62" s="72" t="s">
        <v>223</v>
      </c>
      <c r="O62" s="72"/>
      <c r="P62" s="73"/>
      <c r="R62" s="94" t="s">
        <v>231</v>
      </c>
      <c r="S62" s="70">
        <v>2025</v>
      </c>
      <c r="T62" s="72" t="s">
        <v>212</v>
      </c>
      <c r="U62" s="72" t="s">
        <v>213</v>
      </c>
      <c r="V62" s="72" t="s">
        <v>214</v>
      </c>
      <c r="W62" s="72" t="s">
        <v>215</v>
      </c>
      <c r="X62" s="72" t="s">
        <v>216</v>
      </c>
      <c r="Y62" s="72" t="s">
        <v>217</v>
      </c>
      <c r="Z62" s="72" t="s">
        <v>218</v>
      </c>
      <c r="AA62" s="72" t="s">
        <v>219</v>
      </c>
      <c r="AB62" s="72" t="s">
        <v>220</v>
      </c>
      <c r="AC62" s="72" t="s">
        <v>221</v>
      </c>
      <c r="AD62" s="72" t="s">
        <v>222</v>
      </c>
      <c r="AE62" s="72" t="s">
        <v>223</v>
      </c>
      <c r="AF62" s="72"/>
      <c r="AG62" s="73"/>
    </row>
    <row r="63" spans="1:33" ht="16.2" thickTop="1" x14ac:dyDescent="0.3">
      <c r="A63" s="74" t="s">
        <v>232</v>
      </c>
      <c r="B63" s="75"/>
      <c r="C63" s="76">
        <f>GETPIVOTDATA("Árrés",'MB-hez Árrés'!$C$4,"Kelt_hó",1,"Termékfajta","Alap","ÜK","Hegyi Gábor")</f>
        <v>909936.82399999991</v>
      </c>
      <c r="D63" s="76">
        <f>GETPIVOTDATA("Árrés",'MB-hez Árrés'!$C$4,"Kelt_hó",2,"Termékfajta","Alap","ÜK","Hegyi Gábor")</f>
        <v>2437072.3435</v>
      </c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7">
        <f t="shared" ref="O63:O66" si="29">SUM(C63:N63)</f>
        <v>3347009.1675</v>
      </c>
      <c r="P63" s="78"/>
      <c r="R63" s="74" t="s">
        <v>232</v>
      </c>
      <c r="S63" s="75"/>
      <c r="T63" s="76">
        <v>2111672.3707999992</v>
      </c>
      <c r="U63" s="76">
        <v>2211997.6296000006</v>
      </c>
      <c r="V63" s="76">
        <v>1558859.0149999999</v>
      </c>
      <c r="W63" s="76">
        <v>2515329.900200001</v>
      </c>
      <c r="X63" s="76">
        <v>1341683.2419999996</v>
      </c>
      <c r="Y63" s="76">
        <v>2723239.0584000023</v>
      </c>
      <c r="Z63" s="76">
        <v>2705310.8299000002</v>
      </c>
      <c r="AA63" s="76">
        <v>2943916.4451999995</v>
      </c>
      <c r="AB63" s="76">
        <v>3047157.6212000004</v>
      </c>
      <c r="AC63" s="76">
        <v>2671592.3032</v>
      </c>
      <c r="AD63" s="76">
        <v>2475237.0632000002</v>
      </c>
      <c r="AE63" s="76">
        <v>2357634.4985000007</v>
      </c>
      <c r="AF63" s="77">
        <v>28663629.977200001</v>
      </c>
      <c r="AG63" s="78"/>
    </row>
    <row r="64" spans="1:33" ht="15.6" x14ac:dyDescent="0.3">
      <c r="A64" s="74" t="s">
        <v>233</v>
      </c>
      <c r="B64" s="75"/>
      <c r="C64" s="76">
        <f>GETPIVOTDATA("Árrés",'MB-hez Árrés'!$C$4,"Kelt_hó",1,"Termékfajta","Alap","ÜK","Simon Jenő")</f>
        <v>1130948.7999849999</v>
      </c>
      <c r="D64" s="76">
        <f>GETPIVOTDATA("Árrés",'MB-hez Árrés'!$C$4,"Kelt_hó",2,"Termékfajta","Alap","ÜK","Simon Jenő")</f>
        <v>2199828.9860000005</v>
      </c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7">
        <f t="shared" si="29"/>
        <v>3330777.7859850004</v>
      </c>
      <c r="P64" s="78"/>
      <c r="R64" s="74" t="s">
        <v>233</v>
      </c>
      <c r="S64" s="75"/>
      <c r="T64" s="76">
        <v>1270385.6353000002</v>
      </c>
      <c r="U64" s="76">
        <v>2158766.3424999993</v>
      </c>
      <c r="V64" s="76">
        <v>1260009.591</v>
      </c>
      <c r="W64" s="76">
        <v>2424548.4859999996</v>
      </c>
      <c r="X64" s="76">
        <v>1144673.7897999999</v>
      </c>
      <c r="Y64" s="76">
        <v>1912621.4959999998</v>
      </c>
      <c r="Z64" s="76">
        <v>788692.7472000001</v>
      </c>
      <c r="AA64" s="76">
        <v>269976.72199999989</v>
      </c>
      <c r="AB64" s="76">
        <v>559021.65299999993</v>
      </c>
      <c r="AC64" s="76">
        <v>2140198.2000000002</v>
      </c>
      <c r="AD64" s="76">
        <v>2193142.4899999998</v>
      </c>
      <c r="AE64" s="76">
        <v>644534.53229999985</v>
      </c>
      <c r="AF64" s="77">
        <v>16766571.685099998</v>
      </c>
      <c r="AG64" s="78"/>
    </row>
    <row r="65" spans="1:33" ht="15.6" x14ac:dyDescent="0.3">
      <c r="A65" s="74" t="s">
        <v>234</v>
      </c>
      <c r="B65" s="75"/>
      <c r="C65" s="76">
        <f>GETPIVOTDATA("Árrés",'MB-hez Árrés'!$C$4,"Kelt_hó",1,"Termékfajta","Alap","ÜK","Bálint Miklós")</f>
        <v>686378.91090000002</v>
      </c>
      <c r="D65" s="76">
        <f>GETPIVOTDATA("Árrés",'MB-hez Árrés'!$C$4,"Kelt_hó",2,"Termékfajta","Alap","ÜK","Bálint Miklós")</f>
        <v>821627.94199999981</v>
      </c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7">
        <f t="shared" si="29"/>
        <v>1508006.8528999998</v>
      </c>
      <c r="P65" s="78"/>
      <c r="R65" s="74" t="s">
        <v>234</v>
      </c>
      <c r="S65" s="75"/>
      <c r="T65" s="76">
        <v>1041588.0862</v>
      </c>
      <c r="U65" s="76">
        <v>1264309.8947999997</v>
      </c>
      <c r="V65" s="76">
        <v>1576911.3201000004</v>
      </c>
      <c r="W65" s="76">
        <v>2290856.1665999987</v>
      </c>
      <c r="X65" s="76">
        <v>1253942.5475999992</v>
      </c>
      <c r="Y65" s="76">
        <v>868552.88059999992</v>
      </c>
      <c r="Z65" s="76">
        <v>1019211.2750000003</v>
      </c>
      <c r="AA65" s="76">
        <v>1176149.0440000002</v>
      </c>
      <c r="AB65" s="76">
        <v>2503907.0629999996</v>
      </c>
      <c r="AC65" s="76">
        <v>2164116.6374999993</v>
      </c>
      <c r="AD65" s="76">
        <v>315814.80399999995</v>
      </c>
      <c r="AE65" s="76">
        <v>344408.17300000007</v>
      </c>
      <c r="AF65" s="77">
        <v>15819767.892399997</v>
      </c>
      <c r="AG65" s="78"/>
    </row>
    <row r="66" spans="1:33" ht="15.6" x14ac:dyDescent="0.3">
      <c r="A66" s="4"/>
      <c r="B66" s="4"/>
      <c r="C66" s="87">
        <f>SUM(C63:C65)</f>
        <v>2727264.534885</v>
      </c>
      <c r="D66" s="87">
        <f t="shared" ref="D66:N66" si="30">SUM(D63:D65)</f>
        <v>5458529.2715000007</v>
      </c>
      <c r="E66" s="87">
        <f t="shared" si="30"/>
        <v>0</v>
      </c>
      <c r="F66" s="87">
        <f t="shared" si="30"/>
        <v>0</v>
      </c>
      <c r="G66" s="87">
        <f t="shared" si="30"/>
        <v>0</v>
      </c>
      <c r="H66" s="87">
        <f t="shared" si="30"/>
        <v>0</v>
      </c>
      <c r="I66" s="87">
        <f t="shared" si="30"/>
        <v>0</v>
      </c>
      <c r="J66" s="87">
        <f t="shared" si="30"/>
        <v>0</v>
      </c>
      <c r="K66" s="87">
        <f t="shared" si="30"/>
        <v>0</v>
      </c>
      <c r="L66" s="87">
        <f t="shared" si="30"/>
        <v>0</v>
      </c>
      <c r="M66" s="87">
        <f t="shared" si="30"/>
        <v>0</v>
      </c>
      <c r="N66" s="87">
        <f t="shared" si="30"/>
        <v>0</v>
      </c>
      <c r="O66" s="77">
        <f t="shared" si="29"/>
        <v>8185793.8063850012</v>
      </c>
      <c r="P66" s="4"/>
      <c r="R66" s="4"/>
      <c r="S66" s="4"/>
      <c r="T66" s="87">
        <v>4423646.0922999997</v>
      </c>
      <c r="U66" s="87">
        <v>5635073.8668999998</v>
      </c>
      <c r="V66" s="87">
        <v>4395779.9260999998</v>
      </c>
      <c r="W66" s="87">
        <v>7230734.5527999997</v>
      </c>
      <c r="X66" s="87">
        <v>3740299.5793999988</v>
      </c>
      <c r="Y66" s="87">
        <v>5504413.4350000024</v>
      </c>
      <c r="Z66" s="87">
        <v>4513214.8521000007</v>
      </c>
      <c r="AA66" s="87">
        <v>4390042.2111999998</v>
      </c>
      <c r="AB66" s="87">
        <v>6110086.3372</v>
      </c>
      <c r="AC66" s="87">
        <v>6975907.1406999994</v>
      </c>
      <c r="AD66" s="87">
        <v>4984194.3571999995</v>
      </c>
      <c r="AE66" s="87">
        <v>3346577.2038000007</v>
      </c>
      <c r="AF66" s="77">
        <v>61249969.554699995</v>
      </c>
      <c r="AG66" s="4"/>
    </row>
    <row r="67" spans="1:33" ht="15.6" x14ac:dyDescent="0.3">
      <c r="A67" s="80">
        <v>3000000</v>
      </c>
      <c r="B67" s="81">
        <v>100000</v>
      </c>
      <c r="C67" s="82">
        <f>IF(C$66&gt;$A67,$B67,0)</f>
        <v>0</v>
      </c>
      <c r="D67" s="82">
        <f t="shared" ref="D67:N67" si="31">IF(D$66&gt;$A67,$B67,0)</f>
        <v>100000</v>
      </c>
      <c r="E67" s="82">
        <f t="shared" si="31"/>
        <v>0</v>
      </c>
      <c r="F67" s="82">
        <f t="shared" si="31"/>
        <v>0</v>
      </c>
      <c r="G67" s="82">
        <f t="shared" si="31"/>
        <v>0</v>
      </c>
      <c r="H67" s="82">
        <f t="shared" si="31"/>
        <v>0</v>
      </c>
      <c r="I67" s="82">
        <f t="shared" si="31"/>
        <v>0</v>
      </c>
      <c r="J67" s="82">
        <f t="shared" si="31"/>
        <v>0</v>
      </c>
      <c r="K67" s="82">
        <f t="shared" si="31"/>
        <v>0</v>
      </c>
      <c r="L67" s="82">
        <f t="shared" si="31"/>
        <v>0</v>
      </c>
      <c r="M67" s="82">
        <f t="shared" si="31"/>
        <v>0</v>
      </c>
      <c r="N67" s="82">
        <f t="shared" si="31"/>
        <v>0</v>
      </c>
      <c r="O67" s="4">
        <f t="shared" ref="O67:O72" si="32">SUM(C67:N67)</f>
        <v>100000</v>
      </c>
      <c r="R67" s="80">
        <v>3000000</v>
      </c>
      <c r="S67" s="81">
        <v>100000</v>
      </c>
      <c r="T67" s="82">
        <v>100000</v>
      </c>
      <c r="U67" s="82">
        <v>100000</v>
      </c>
      <c r="V67" s="82">
        <v>100000</v>
      </c>
      <c r="W67" s="82">
        <v>100000</v>
      </c>
      <c r="X67" s="82">
        <v>100000</v>
      </c>
      <c r="Y67" s="82">
        <v>100000</v>
      </c>
      <c r="Z67" s="82">
        <v>100000</v>
      </c>
      <c r="AA67" s="82">
        <v>100000</v>
      </c>
      <c r="AB67" s="82">
        <v>100000</v>
      </c>
      <c r="AC67" s="82">
        <v>100000</v>
      </c>
      <c r="AD67" s="82">
        <v>100000</v>
      </c>
      <c r="AE67" s="82">
        <v>100000</v>
      </c>
      <c r="AF67" s="4">
        <v>1200000</v>
      </c>
    </row>
    <row r="68" spans="1:33" ht="15.6" x14ac:dyDescent="0.3">
      <c r="A68" s="80">
        <v>4000000</v>
      </c>
      <c r="B68" s="83">
        <v>50000</v>
      </c>
      <c r="C68" s="82">
        <f t="shared" ref="C68:N72" si="33">IF(C$66&gt;$A68,$B68,0)</f>
        <v>0</v>
      </c>
      <c r="D68" s="82">
        <f t="shared" si="33"/>
        <v>50000</v>
      </c>
      <c r="E68" s="82">
        <f t="shared" si="33"/>
        <v>0</v>
      </c>
      <c r="F68" s="82">
        <f t="shared" si="33"/>
        <v>0</v>
      </c>
      <c r="G68" s="82">
        <f t="shared" si="33"/>
        <v>0</v>
      </c>
      <c r="H68" s="82">
        <f t="shared" si="33"/>
        <v>0</v>
      </c>
      <c r="I68" s="82">
        <f t="shared" si="33"/>
        <v>0</v>
      </c>
      <c r="J68" s="82">
        <f t="shared" si="33"/>
        <v>0</v>
      </c>
      <c r="K68" s="82">
        <f t="shared" si="33"/>
        <v>0</v>
      </c>
      <c r="L68" s="82">
        <f t="shared" si="33"/>
        <v>0</v>
      </c>
      <c r="M68" s="82">
        <f t="shared" si="33"/>
        <v>0</v>
      </c>
      <c r="N68" s="82">
        <f t="shared" si="33"/>
        <v>0</v>
      </c>
      <c r="O68" s="4">
        <f t="shared" si="32"/>
        <v>50000</v>
      </c>
      <c r="R68" s="80">
        <v>4000000</v>
      </c>
      <c r="S68" s="83">
        <v>50000</v>
      </c>
      <c r="T68" s="82">
        <v>50000</v>
      </c>
      <c r="U68" s="82">
        <v>50000</v>
      </c>
      <c r="V68" s="82">
        <v>50000</v>
      </c>
      <c r="W68" s="82">
        <v>50000</v>
      </c>
      <c r="X68" s="82">
        <v>0</v>
      </c>
      <c r="Y68" s="82">
        <v>50000</v>
      </c>
      <c r="Z68" s="82">
        <v>50000</v>
      </c>
      <c r="AA68" s="82">
        <v>50000</v>
      </c>
      <c r="AB68" s="82">
        <v>50000</v>
      </c>
      <c r="AC68" s="82">
        <v>50000</v>
      </c>
      <c r="AD68" s="82">
        <v>50000</v>
      </c>
      <c r="AE68" s="82">
        <v>0</v>
      </c>
      <c r="AF68" s="4">
        <v>500000</v>
      </c>
    </row>
    <row r="69" spans="1:33" ht="15.6" x14ac:dyDescent="0.3">
      <c r="A69" s="80">
        <v>5000000</v>
      </c>
      <c r="B69" s="83">
        <v>30000</v>
      </c>
      <c r="C69" s="82">
        <f t="shared" si="33"/>
        <v>0</v>
      </c>
      <c r="D69" s="82">
        <f t="shared" si="33"/>
        <v>30000</v>
      </c>
      <c r="E69" s="82">
        <f t="shared" si="33"/>
        <v>0</v>
      </c>
      <c r="F69" s="82">
        <f t="shared" si="33"/>
        <v>0</v>
      </c>
      <c r="G69" s="82">
        <f t="shared" si="33"/>
        <v>0</v>
      </c>
      <c r="H69" s="82">
        <f t="shared" si="33"/>
        <v>0</v>
      </c>
      <c r="I69" s="82">
        <f t="shared" si="33"/>
        <v>0</v>
      </c>
      <c r="J69" s="82">
        <f t="shared" si="33"/>
        <v>0</v>
      </c>
      <c r="K69" s="82">
        <f t="shared" si="33"/>
        <v>0</v>
      </c>
      <c r="L69" s="82">
        <f t="shared" si="33"/>
        <v>0</v>
      </c>
      <c r="M69" s="82">
        <f t="shared" si="33"/>
        <v>0</v>
      </c>
      <c r="N69" s="82">
        <f t="shared" si="33"/>
        <v>0</v>
      </c>
      <c r="O69" s="4">
        <f t="shared" si="32"/>
        <v>30000</v>
      </c>
      <c r="R69" s="80">
        <v>5000000</v>
      </c>
      <c r="S69" s="83">
        <v>30000</v>
      </c>
      <c r="T69" s="82">
        <v>0</v>
      </c>
      <c r="U69" s="82">
        <v>30000</v>
      </c>
      <c r="V69" s="82">
        <v>0</v>
      </c>
      <c r="W69" s="82">
        <v>30000</v>
      </c>
      <c r="X69" s="82">
        <v>0</v>
      </c>
      <c r="Y69" s="82">
        <v>30000</v>
      </c>
      <c r="Z69" s="82">
        <v>0</v>
      </c>
      <c r="AA69" s="82">
        <v>0</v>
      </c>
      <c r="AB69" s="82">
        <v>30000</v>
      </c>
      <c r="AC69" s="82">
        <v>30000</v>
      </c>
      <c r="AD69" s="82">
        <v>0</v>
      </c>
      <c r="AE69" s="82">
        <v>0</v>
      </c>
      <c r="AF69" s="4">
        <v>150000</v>
      </c>
    </row>
    <row r="70" spans="1:33" ht="15.6" x14ac:dyDescent="0.3">
      <c r="A70" s="80">
        <v>6000000</v>
      </c>
      <c r="B70" s="83">
        <v>20000</v>
      </c>
      <c r="C70" s="82">
        <f t="shared" si="33"/>
        <v>0</v>
      </c>
      <c r="D70" s="82">
        <f t="shared" si="33"/>
        <v>0</v>
      </c>
      <c r="E70" s="82">
        <f t="shared" si="33"/>
        <v>0</v>
      </c>
      <c r="F70" s="82">
        <f t="shared" si="33"/>
        <v>0</v>
      </c>
      <c r="G70" s="82">
        <f t="shared" si="33"/>
        <v>0</v>
      </c>
      <c r="H70" s="82">
        <f t="shared" si="33"/>
        <v>0</v>
      </c>
      <c r="I70" s="82">
        <f t="shared" si="33"/>
        <v>0</v>
      </c>
      <c r="J70" s="82">
        <f t="shared" si="33"/>
        <v>0</v>
      </c>
      <c r="K70" s="82">
        <f t="shared" si="33"/>
        <v>0</v>
      </c>
      <c r="L70" s="82">
        <f t="shared" si="33"/>
        <v>0</v>
      </c>
      <c r="M70" s="82">
        <f t="shared" si="33"/>
        <v>0</v>
      </c>
      <c r="N70" s="82">
        <f t="shared" si="33"/>
        <v>0</v>
      </c>
      <c r="O70" s="4">
        <f t="shared" si="32"/>
        <v>0</v>
      </c>
      <c r="R70" s="80">
        <v>6000000</v>
      </c>
      <c r="S70" s="83">
        <v>20000</v>
      </c>
      <c r="T70" s="82">
        <v>0</v>
      </c>
      <c r="U70" s="82">
        <v>0</v>
      </c>
      <c r="V70" s="82">
        <v>0</v>
      </c>
      <c r="W70" s="82">
        <v>20000</v>
      </c>
      <c r="X70" s="82">
        <v>0</v>
      </c>
      <c r="Y70" s="82">
        <v>0</v>
      </c>
      <c r="Z70" s="82">
        <v>0</v>
      </c>
      <c r="AA70" s="82">
        <v>0</v>
      </c>
      <c r="AB70" s="82">
        <v>20000</v>
      </c>
      <c r="AC70" s="82">
        <v>20000</v>
      </c>
      <c r="AD70" s="82">
        <v>0</v>
      </c>
      <c r="AE70" s="82">
        <v>0</v>
      </c>
      <c r="AF70" s="4">
        <v>60000</v>
      </c>
    </row>
    <row r="71" spans="1:33" ht="15.6" x14ac:dyDescent="0.3">
      <c r="A71" s="80">
        <v>7000000</v>
      </c>
      <c r="B71" s="83">
        <v>20000</v>
      </c>
      <c r="C71" s="82">
        <f t="shared" si="33"/>
        <v>0</v>
      </c>
      <c r="D71" s="82">
        <f t="shared" si="33"/>
        <v>0</v>
      </c>
      <c r="E71" s="82">
        <f t="shared" si="33"/>
        <v>0</v>
      </c>
      <c r="F71" s="82">
        <f t="shared" si="33"/>
        <v>0</v>
      </c>
      <c r="G71" s="82">
        <f t="shared" si="33"/>
        <v>0</v>
      </c>
      <c r="H71" s="82">
        <f t="shared" si="33"/>
        <v>0</v>
      </c>
      <c r="I71" s="82">
        <f t="shared" si="33"/>
        <v>0</v>
      </c>
      <c r="J71" s="82">
        <f t="shared" si="33"/>
        <v>0</v>
      </c>
      <c r="K71" s="82">
        <f t="shared" si="33"/>
        <v>0</v>
      </c>
      <c r="L71" s="82">
        <f t="shared" si="33"/>
        <v>0</v>
      </c>
      <c r="M71" s="82">
        <f t="shared" si="33"/>
        <v>0</v>
      </c>
      <c r="N71" s="82">
        <f t="shared" si="33"/>
        <v>0</v>
      </c>
      <c r="O71" s="4">
        <f t="shared" si="32"/>
        <v>0</v>
      </c>
      <c r="R71" s="80">
        <v>7000000</v>
      </c>
      <c r="S71" s="83">
        <v>20000</v>
      </c>
      <c r="T71" s="82">
        <v>0</v>
      </c>
      <c r="U71" s="82">
        <v>0</v>
      </c>
      <c r="V71" s="82">
        <v>0</v>
      </c>
      <c r="W71" s="82">
        <v>20000</v>
      </c>
      <c r="X71" s="82">
        <v>0</v>
      </c>
      <c r="Y71" s="82">
        <v>0</v>
      </c>
      <c r="Z71" s="82">
        <v>0</v>
      </c>
      <c r="AA71" s="82">
        <v>0</v>
      </c>
      <c r="AB71" s="82">
        <v>0</v>
      </c>
      <c r="AC71" s="82">
        <v>0</v>
      </c>
      <c r="AD71" s="82">
        <v>0</v>
      </c>
      <c r="AE71" s="82">
        <v>0</v>
      </c>
      <c r="AF71" s="4">
        <v>20000</v>
      </c>
    </row>
    <row r="72" spans="1:33" ht="16.2" thickBot="1" x14ac:dyDescent="0.35">
      <c r="A72" s="80">
        <v>8000000</v>
      </c>
      <c r="B72" s="83">
        <v>20000</v>
      </c>
      <c r="C72" s="82">
        <f t="shared" si="33"/>
        <v>0</v>
      </c>
      <c r="D72" s="82">
        <f t="shared" si="33"/>
        <v>0</v>
      </c>
      <c r="E72" s="82">
        <f t="shared" si="33"/>
        <v>0</v>
      </c>
      <c r="F72" s="82">
        <f t="shared" si="33"/>
        <v>0</v>
      </c>
      <c r="G72" s="82">
        <f t="shared" si="33"/>
        <v>0</v>
      </c>
      <c r="H72" s="82">
        <f t="shared" si="33"/>
        <v>0</v>
      </c>
      <c r="I72" s="82">
        <f t="shared" si="33"/>
        <v>0</v>
      </c>
      <c r="J72" s="82">
        <f t="shared" si="33"/>
        <v>0</v>
      </c>
      <c r="K72" s="82">
        <f t="shared" si="33"/>
        <v>0</v>
      </c>
      <c r="L72" s="82">
        <f t="shared" si="33"/>
        <v>0</v>
      </c>
      <c r="M72" s="82">
        <f t="shared" si="33"/>
        <v>0</v>
      </c>
      <c r="N72" s="82">
        <f t="shared" si="33"/>
        <v>0</v>
      </c>
      <c r="O72" s="4">
        <f t="shared" si="32"/>
        <v>0</v>
      </c>
      <c r="R72" s="80">
        <v>8000000</v>
      </c>
      <c r="S72" s="83">
        <v>20000</v>
      </c>
      <c r="T72" s="82">
        <v>0</v>
      </c>
      <c r="U72" s="82">
        <v>0</v>
      </c>
      <c r="V72" s="82">
        <v>0</v>
      </c>
      <c r="W72" s="82">
        <v>0</v>
      </c>
      <c r="X72" s="82">
        <v>0</v>
      </c>
      <c r="Y72" s="82">
        <v>0</v>
      </c>
      <c r="Z72" s="82">
        <v>0</v>
      </c>
      <c r="AA72" s="82">
        <v>0</v>
      </c>
      <c r="AB72" s="82">
        <v>0</v>
      </c>
      <c r="AC72" s="82">
        <v>0</v>
      </c>
      <c r="AD72" s="82">
        <v>0</v>
      </c>
      <c r="AE72" s="82">
        <v>0</v>
      </c>
      <c r="AF72" s="4">
        <v>0</v>
      </c>
    </row>
    <row r="73" spans="1:33" ht="15" thickBot="1" x14ac:dyDescent="0.35">
      <c r="B73" s="84">
        <v>2026</v>
      </c>
      <c r="C73" s="171">
        <f t="shared" ref="C73:M73" si="34">SUM(C67:C72)</f>
        <v>0</v>
      </c>
      <c r="D73" s="171">
        <f t="shared" si="34"/>
        <v>180000</v>
      </c>
      <c r="E73" s="171">
        <f t="shared" si="34"/>
        <v>0</v>
      </c>
      <c r="F73" s="171">
        <f t="shared" si="34"/>
        <v>0</v>
      </c>
      <c r="G73" s="171">
        <f t="shared" si="34"/>
        <v>0</v>
      </c>
      <c r="H73" s="171">
        <f t="shared" si="34"/>
        <v>0</v>
      </c>
      <c r="I73" s="171">
        <f t="shared" si="34"/>
        <v>0</v>
      </c>
      <c r="J73" s="171">
        <f t="shared" si="34"/>
        <v>0</v>
      </c>
      <c r="K73" s="171">
        <f t="shared" si="34"/>
        <v>0</v>
      </c>
      <c r="L73" s="171">
        <f t="shared" si="34"/>
        <v>0</v>
      </c>
      <c r="M73" s="171">
        <f t="shared" si="34"/>
        <v>0</v>
      </c>
      <c r="N73" s="171">
        <f>SUM(N67:N72)</f>
        <v>0</v>
      </c>
      <c r="O73" s="171">
        <f>SUM(C73:N73)</f>
        <v>180000</v>
      </c>
      <c r="P73" s="82">
        <f>O73/12</f>
        <v>15000</v>
      </c>
      <c r="R73" s="91">
        <v>2025</v>
      </c>
      <c r="S73" s="91">
        <v>2025</v>
      </c>
      <c r="T73" s="85">
        <v>180000</v>
      </c>
      <c r="U73" s="85">
        <v>120000</v>
      </c>
      <c r="V73" s="85">
        <v>140000</v>
      </c>
      <c r="W73" s="85">
        <v>160000</v>
      </c>
      <c r="X73" s="85">
        <v>140000</v>
      </c>
      <c r="Y73" s="85">
        <v>180000</v>
      </c>
      <c r="Z73" s="85">
        <v>100000</v>
      </c>
      <c r="AA73" s="85">
        <v>100000</v>
      </c>
      <c r="AB73" s="85">
        <v>140000</v>
      </c>
      <c r="AC73" s="85">
        <v>140000</v>
      </c>
      <c r="AD73" s="85">
        <v>180000</v>
      </c>
      <c r="AE73" s="85">
        <v>140000</v>
      </c>
      <c r="AF73" s="174">
        <v>1720000</v>
      </c>
      <c r="AG73" s="177">
        <v>143333.33333333334</v>
      </c>
    </row>
    <row r="74" spans="1:33" ht="15.6" thickTop="1" thickBot="1" x14ac:dyDescent="0.35">
      <c r="B74" s="84">
        <v>2026</v>
      </c>
      <c r="C74" s="184">
        <v>470000</v>
      </c>
      <c r="D74" s="185">
        <v>520000</v>
      </c>
      <c r="E74" s="185">
        <v>520000</v>
      </c>
      <c r="F74" s="185">
        <v>520000</v>
      </c>
      <c r="G74" s="185">
        <v>520000</v>
      </c>
      <c r="H74" s="185">
        <v>520000</v>
      </c>
      <c r="I74" s="185">
        <v>520000</v>
      </c>
      <c r="J74" s="185">
        <v>520000</v>
      </c>
      <c r="K74" s="185">
        <v>520000</v>
      </c>
      <c r="L74" s="185">
        <v>520000</v>
      </c>
      <c r="M74" s="185">
        <v>520000</v>
      </c>
      <c r="N74" s="185">
        <v>520000</v>
      </c>
      <c r="O74" s="4">
        <f>SUM(C74:N74)</f>
        <v>6190000</v>
      </c>
      <c r="R74" s="91">
        <v>2025</v>
      </c>
      <c r="S74" s="91">
        <v>2025</v>
      </c>
      <c r="T74" s="86">
        <v>430000</v>
      </c>
      <c r="U74" s="86">
        <v>430000</v>
      </c>
      <c r="V74" s="86">
        <v>430000</v>
      </c>
      <c r="W74" s="86">
        <v>430000</v>
      </c>
      <c r="X74" s="86">
        <v>430000</v>
      </c>
      <c r="Y74" s="86">
        <v>430000</v>
      </c>
      <c r="Z74" s="86">
        <v>470000</v>
      </c>
      <c r="AA74" s="86">
        <v>470000</v>
      </c>
      <c r="AB74" s="86">
        <v>470000</v>
      </c>
      <c r="AC74" s="86">
        <v>470000</v>
      </c>
      <c r="AD74" s="86">
        <v>470000</v>
      </c>
      <c r="AE74" s="86">
        <v>470000</v>
      </c>
      <c r="AF74" s="176">
        <v>5400000</v>
      </c>
      <c r="AG74" s="177">
        <v>450000</v>
      </c>
    </row>
    <row r="75" spans="1:33" ht="15.6" thickTop="1" thickBot="1" x14ac:dyDescent="0.35">
      <c r="B75" s="84">
        <v>2026</v>
      </c>
      <c r="C75" s="87">
        <f t="shared" ref="C75:O75" si="35">C73+C74</f>
        <v>470000</v>
      </c>
      <c r="D75" s="87">
        <f t="shared" si="35"/>
        <v>700000</v>
      </c>
      <c r="E75" s="87">
        <f t="shared" si="35"/>
        <v>520000</v>
      </c>
      <c r="F75" s="87">
        <f t="shared" si="35"/>
        <v>520000</v>
      </c>
      <c r="G75" s="87">
        <f t="shared" si="35"/>
        <v>520000</v>
      </c>
      <c r="H75" s="87">
        <f t="shared" si="35"/>
        <v>520000</v>
      </c>
      <c r="I75" s="87">
        <f t="shared" si="35"/>
        <v>520000</v>
      </c>
      <c r="J75" s="87">
        <f t="shared" si="35"/>
        <v>520000</v>
      </c>
      <c r="K75" s="87">
        <f t="shared" si="35"/>
        <v>520000</v>
      </c>
      <c r="L75" s="87">
        <f t="shared" si="35"/>
        <v>520000</v>
      </c>
      <c r="M75" s="87">
        <f t="shared" si="35"/>
        <v>520000</v>
      </c>
      <c r="N75" s="87">
        <f t="shared" si="35"/>
        <v>520000</v>
      </c>
      <c r="O75" s="87">
        <f t="shared" si="35"/>
        <v>6370000</v>
      </c>
      <c r="P75" s="88">
        <f>O75/12</f>
        <v>530833.33333333337</v>
      </c>
      <c r="R75" s="91">
        <v>2025</v>
      </c>
      <c r="S75" s="91">
        <v>2025</v>
      </c>
      <c r="T75" s="178">
        <v>610000</v>
      </c>
      <c r="U75" s="179">
        <v>550000</v>
      </c>
      <c r="V75" s="179">
        <v>570000</v>
      </c>
      <c r="W75" s="179">
        <v>590000</v>
      </c>
      <c r="X75" s="179">
        <v>570000</v>
      </c>
      <c r="Y75" s="179">
        <v>610000</v>
      </c>
      <c r="Z75" s="179">
        <v>570000</v>
      </c>
      <c r="AA75" s="179">
        <v>570000</v>
      </c>
      <c r="AB75" s="179">
        <v>610000</v>
      </c>
      <c r="AC75" s="179">
        <v>610000</v>
      </c>
      <c r="AD75" s="179">
        <v>650000</v>
      </c>
      <c r="AE75" s="179">
        <v>610000</v>
      </c>
      <c r="AF75" s="179">
        <v>7120000</v>
      </c>
      <c r="AG75" s="180">
        <v>593333.33333333337</v>
      </c>
    </row>
    <row r="76" spans="1:33" ht="15.6" thickTop="1" thickBot="1" x14ac:dyDescent="0.35">
      <c r="B76" t="s">
        <v>235</v>
      </c>
      <c r="C76" s="89">
        <f>6650*C75/10000</f>
        <v>312550</v>
      </c>
      <c r="D76" s="89">
        <f t="shared" ref="D76:O76" si="36">6650*D75/10000</f>
        <v>465500</v>
      </c>
      <c r="E76" s="89">
        <f t="shared" si="36"/>
        <v>345800</v>
      </c>
      <c r="F76" s="89">
        <f t="shared" si="36"/>
        <v>345800</v>
      </c>
      <c r="G76" s="89">
        <f t="shared" si="36"/>
        <v>345800</v>
      </c>
      <c r="H76" s="89">
        <f t="shared" si="36"/>
        <v>345800</v>
      </c>
      <c r="I76" s="89">
        <f t="shared" si="36"/>
        <v>345800</v>
      </c>
      <c r="J76" s="89">
        <f t="shared" si="36"/>
        <v>345800</v>
      </c>
      <c r="K76" s="89">
        <f t="shared" si="36"/>
        <v>345800</v>
      </c>
      <c r="L76" s="89">
        <f t="shared" si="36"/>
        <v>345800</v>
      </c>
      <c r="M76" s="89">
        <f t="shared" si="36"/>
        <v>345800</v>
      </c>
      <c r="N76" s="89">
        <f t="shared" si="36"/>
        <v>345800</v>
      </c>
      <c r="O76" s="89">
        <f t="shared" si="36"/>
        <v>4236050</v>
      </c>
      <c r="P76" s="90">
        <f>O76/12</f>
        <v>353004.16666666669</v>
      </c>
    </row>
    <row r="77" spans="1:33" ht="15" thickBot="1" x14ac:dyDescent="0.35">
      <c r="A77" s="91">
        <v>2025</v>
      </c>
      <c r="B77" s="91">
        <v>2025</v>
      </c>
      <c r="C77" s="85">
        <v>180000</v>
      </c>
      <c r="D77" s="85">
        <v>120000</v>
      </c>
      <c r="E77" s="85">
        <v>140000</v>
      </c>
      <c r="F77" s="85">
        <v>160000</v>
      </c>
      <c r="G77" s="85">
        <v>140000</v>
      </c>
      <c r="H77" s="85">
        <v>180000</v>
      </c>
      <c r="I77" s="85">
        <v>100000</v>
      </c>
      <c r="J77" s="85">
        <v>100000</v>
      </c>
      <c r="K77" s="85">
        <v>140000</v>
      </c>
      <c r="L77" s="85">
        <v>140000</v>
      </c>
      <c r="M77" s="85">
        <v>180000</v>
      </c>
      <c r="N77" s="85">
        <v>140000</v>
      </c>
      <c r="O77" s="174">
        <f>SUM(C77:N77)</f>
        <v>1720000</v>
      </c>
      <c r="P77" s="177">
        <f>O77/12</f>
        <v>143333.33333333334</v>
      </c>
    </row>
    <row r="78" spans="1:33" ht="15" thickBot="1" x14ac:dyDescent="0.35">
      <c r="A78" s="91">
        <v>2025</v>
      </c>
      <c r="B78" s="91">
        <v>2025</v>
      </c>
      <c r="C78" s="86">
        <v>430000</v>
      </c>
      <c r="D78" s="86">
        <v>430000</v>
      </c>
      <c r="E78" s="86">
        <v>430000</v>
      </c>
      <c r="F78" s="86">
        <v>430000</v>
      </c>
      <c r="G78" s="86">
        <v>430000</v>
      </c>
      <c r="H78" s="86">
        <v>430000</v>
      </c>
      <c r="I78" s="86">
        <v>470000</v>
      </c>
      <c r="J78" s="86">
        <v>470000</v>
      </c>
      <c r="K78" s="86">
        <v>470000</v>
      </c>
      <c r="L78" s="86">
        <v>470000</v>
      </c>
      <c r="M78" s="86">
        <v>470000</v>
      </c>
      <c r="N78" s="86">
        <v>470000</v>
      </c>
      <c r="O78" s="176">
        <f>SUM(C78:N78)</f>
        <v>5400000</v>
      </c>
      <c r="P78" s="177">
        <f>O78/12</f>
        <v>450000</v>
      </c>
    </row>
    <row r="79" spans="1:33" ht="15" thickBot="1" x14ac:dyDescent="0.35">
      <c r="A79" s="91">
        <v>2025</v>
      </c>
      <c r="B79" s="91">
        <v>2025</v>
      </c>
      <c r="C79" s="178">
        <f>C77+C78</f>
        <v>610000</v>
      </c>
      <c r="D79" s="179">
        <f t="shared" ref="D79:N79" si="37">D77+D78</f>
        <v>550000</v>
      </c>
      <c r="E79" s="179">
        <f t="shared" si="37"/>
        <v>570000</v>
      </c>
      <c r="F79" s="179">
        <f t="shared" si="37"/>
        <v>590000</v>
      </c>
      <c r="G79" s="179">
        <f t="shared" si="37"/>
        <v>570000</v>
      </c>
      <c r="H79" s="179">
        <f t="shared" si="37"/>
        <v>610000</v>
      </c>
      <c r="I79" s="179">
        <f t="shared" si="37"/>
        <v>570000</v>
      </c>
      <c r="J79" s="179">
        <f t="shared" si="37"/>
        <v>570000</v>
      </c>
      <c r="K79" s="179">
        <f t="shared" si="37"/>
        <v>610000</v>
      </c>
      <c r="L79" s="179">
        <f t="shared" si="37"/>
        <v>610000</v>
      </c>
      <c r="M79" s="179">
        <f t="shared" si="37"/>
        <v>650000</v>
      </c>
      <c r="N79" s="179">
        <f t="shared" si="37"/>
        <v>610000</v>
      </c>
      <c r="O79" s="179">
        <f>SUM(C79:N79)</f>
        <v>7120000</v>
      </c>
      <c r="P79" s="180">
        <f>O79/12</f>
        <v>593333.33333333337</v>
      </c>
    </row>
    <row r="81" spans="1:33" ht="15" thickBot="1" x14ac:dyDescent="0.35"/>
    <row r="82" spans="1:33" ht="20.399999999999999" thickBot="1" x14ac:dyDescent="0.45">
      <c r="A82" s="226" t="s">
        <v>236</v>
      </c>
      <c r="B82" s="70">
        <v>2026</v>
      </c>
      <c r="C82" s="72" t="s">
        <v>212</v>
      </c>
      <c r="D82" s="72" t="s">
        <v>213</v>
      </c>
      <c r="E82" s="72" t="s">
        <v>214</v>
      </c>
      <c r="F82" s="72" t="s">
        <v>215</v>
      </c>
      <c r="G82" s="72" t="s">
        <v>216</v>
      </c>
      <c r="H82" s="72" t="s">
        <v>217</v>
      </c>
      <c r="I82" s="72" t="s">
        <v>218</v>
      </c>
      <c r="J82" s="72" t="s">
        <v>219</v>
      </c>
      <c r="K82" s="72" t="s">
        <v>220</v>
      </c>
      <c r="L82" s="72" t="s">
        <v>221</v>
      </c>
      <c r="M82" s="72" t="s">
        <v>222</v>
      </c>
      <c r="N82" s="72" t="s">
        <v>223</v>
      </c>
      <c r="O82" s="72"/>
      <c r="P82" s="73"/>
      <c r="R82" s="94" t="s">
        <v>236</v>
      </c>
      <c r="S82" s="70">
        <v>2025</v>
      </c>
      <c r="T82" s="72" t="s">
        <v>212</v>
      </c>
      <c r="U82" s="72" t="s">
        <v>213</v>
      </c>
      <c r="V82" s="72" t="s">
        <v>214</v>
      </c>
      <c r="W82" s="72" t="s">
        <v>215</v>
      </c>
      <c r="X82" s="72" t="s">
        <v>216</v>
      </c>
      <c r="Y82" s="72" t="s">
        <v>217</v>
      </c>
      <c r="Z82" s="72" t="s">
        <v>218</v>
      </c>
      <c r="AA82" s="72" t="s">
        <v>219</v>
      </c>
      <c r="AB82" s="72" t="s">
        <v>220</v>
      </c>
      <c r="AC82" s="72" t="s">
        <v>221</v>
      </c>
      <c r="AD82" s="72" t="s">
        <v>222</v>
      </c>
      <c r="AE82" s="72" t="s">
        <v>223</v>
      </c>
      <c r="AF82" s="72"/>
      <c r="AG82" s="73"/>
    </row>
    <row r="83" spans="1:33" ht="16.2" thickTop="1" x14ac:dyDescent="0.3">
      <c r="A83" s="74" t="s">
        <v>237</v>
      </c>
      <c r="B83" s="75"/>
      <c r="C83" s="92">
        <f>GETPIVOTDATA("Árrés",'MB-hez Árrés'!$C$4,"Kelt_hó",1,"Termékfajta","Alap","ÜK","Horváth István")</f>
        <v>1640375.6404000001</v>
      </c>
      <c r="D83" s="92">
        <f>GETPIVOTDATA("Árrés",'MB-hez Árrés'!$C$4,"Kelt_hó",2,"Termékfajta","Alap","ÜK","Horváth István")</f>
        <v>1983878.5920000006</v>
      </c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77">
        <f t="shared" ref="O83:O86" si="38">SUM(C83:N83)</f>
        <v>3624254.232400001</v>
      </c>
      <c r="P83" s="78"/>
      <c r="R83" s="74" t="s">
        <v>237</v>
      </c>
      <c r="S83" s="75"/>
      <c r="T83" s="92">
        <v>172139.11729999998</v>
      </c>
      <c r="U83" s="92">
        <v>1112581.7914999998</v>
      </c>
      <c r="V83" s="92">
        <v>1867989.969400001</v>
      </c>
      <c r="W83" s="92">
        <v>1794101.7385999998</v>
      </c>
      <c r="X83" s="92">
        <v>2283488.7656000005</v>
      </c>
      <c r="Y83" s="92">
        <v>3311887.9441</v>
      </c>
      <c r="Z83" s="92">
        <v>2681816.7483999995</v>
      </c>
      <c r="AA83" s="92">
        <v>3253543.9735000012</v>
      </c>
      <c r="AB83" s="92">
        <v>3777043.4383999994</v>
      </c>
      <c r="AC83" s="92">
        <v>3155737.8657000004</v>
      </c>
      <c r="AD83" s="92">
        <v>2608716.9026000001</v>
      </c>
      <c r="AE83" s="92">
        <v>683005.9645</v>
      </c>
      <c r="AF83" s="77">
        <v>26702054.219600003</v>
      </c>
      <c r="AG83" s="78"/>
    </row>
    <row r="84" spans="1:33" ht="15.6" x14ac:dyDescent="0.3">
      <c r="A84" s="74"/>
      <c r="B84" s="75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77">
        <f t="shared" si="38"/>
        <v>0</v>
      </c>
      <c r="P84" s="78"/>
      <c r="R84" s="74"/>
      <c r="S84" s="75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77">
        <v>0</v>
      </c>
      <c r="AG84" s="78"/>
    </row>
    <row r="85" spans="1:33" ht="15.6" x14ac:dyDescent="0.3">
      <c r="A85" s="74"/>
      <c r="B85" s="75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77">
        <f t="shared" si="38"/>
        <v>0</v>
      </c>
      <c r="P85" s="78"/>
      <c r="R85" s="74"/>
      <c r="S85" s="75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77">
        <v>0</v>
      </c>
      <c r="AG85" s="78"/>
    </row>
    <row r="86" spans="1:33" ht="15.6" x14ac:dyDescent="0.3">
      <c r="A86" s="4"/>
      <c r="B86" s="4"/>
      <c r="C86" s="87">
        <f>SUM(C83:C85)</f>
        <v>1640375.6404000001</v>
      </c>
      <c r="D86" s="87">
        <f t="shared" ref="D86:N86" si="39">SUM(D83:D85)</f>
        <v>1983878.5920000006</v>
      </c>
      <c r="E86" s="87">
        <f t="shared" si="39"/>
        <v>0</v>
      </c>
      <c r="F86" s="87">
        <f t="shared" si="39"/>
        <v>0</v>
      </c>
      <c r="G86" s="87">
        <f t="shared" si="39"/>
        <v>0</v>
      </c>
      <c r="H86" s="87">
        <f t="shared" si="39"/>
        <v>0</v>
      </c>
      <c r="I86" s="87">
        <f t="shared" si="39"/>
        <v>0</v>
      </c>
      <c r="J86" s="87">
        <f t="shared" si="39"/>
        <v>0</v>
      </c>
      <c r="K86" s="87">
        <f t="shared" si="39"/>
        <v>0</v>
      </c>
      <c r="L86" s="87">
        <f t="shared" si="39"/>
        <v>0</v>
      </c>
      <c r="M86" s="87">
        <f t="shared" si="39"/>
        <v>0</v>
      </c>
      <c r="N86" s="87">
        <f t="shared" si="39"/>
        <v>0</v>
      </c>
      <c r="O86" s="77">
        <f t="shared" si="38"/>
        <v>3624254.232400001</v>
      </c>
      <c r="P86" s="4"/>
      <c r="R86" s="4"/>
      <c r="S86" s="4"/>
      <c r="T86" s="87">
        <v>172139.11729999998</v>
      </c>
      <c r="U86" s="87">
        <v>1112581.7914999998</v>
      </c>
      <c r="V86" s="87">
        <v>1867989.969400001</v>
      </c>
      <c r="W86" s="87">
        <v>1794101.7385999998</v>
      </c>
      <c r="X86" s="87">
        <v>2283488.7656000005</v>
      </c>
      <c r="Y86" s="87">
        <v>3311887.9441</v>
      </c>
      <c r="Z86" s="87">
        <v>2681816.7483999995</v>
      </c>
      <c r="AA86" s="87">
        <v>3253543.9735000012</v>
      </c>
      <c r="AB86" s="87">
        <v>3777043.4383999994</v>
      </c>
      <c r="AC86" s="87">
        <v>3155737.8657000004</v>
      </c>
      <c r="AD86" s="87">
        <v>2608716.9026000001</v>
      </c>
      <c r="AE86" s="87">
        <v>683005.9645</v>
      </c>
      <c r="AF86" s="77">
        <v>26702054.219600003</v>
      </c>
      <c r="AG86" s="4"/>
    </row>
    <row r="87" spans="1:33" ht="15.6" x14ac:dyDescent="0.3">
      <c r="A87" s="80">
        <v>500000</v>
      </c>
      <c r="B87" s="81">
        <v>80000</v>
      </c>
      <c r="C87" s="82">
        <f>IF(C$86&gt;$A87,$B87,0)</f>
        <v>80000</v>
      </c>
      <c r="D87" s="82">
        <f t="shared" ref="D87:N87" si="40">IF(D$86&gt;$A87,$B87,0)</f>
        <v>80000</v>
      </c>
      <c r="E87" s="82">
        <f t="shared" si="40"/>
        <v>0</v>
      </c>
      <c r="F87" s="82">
        <f t="shared" si="40"/>
        <v>0</v>
      </c>
      <c r="G87" s="82">
        <f t="shared" si="40"/>
        <v>0</v>
      </c>
      <c r="H87" s="82">
        <f t="shared" si="40"/>
        <v>0</v>
      </c>
      <c r="I87" s="82">
        <f t="shared" si="40"/>
        <v>0</v>
      </c>
      <c r="J87" s="82">
        <f t="shared" si="40"/>
        <v>0</v>
      </c>
      <c r="K87" s="82">
        <f t="shared" si="40"/>
        <v>0</v>
      </c>
      <c r="L87" s="82">
        <f t="shared" si="40"/>
        <v>0</v>
      </c>
      <c r="M87" s="82">
        <f t="shared" si="40"/>
        <v>0</v>
      </c>
      <c r="N87" s="82">
        <f t="shared" si="40"/>
        <v>0</v>
      </c>
      <c r="O87" s="4">
        <f t="shared" ref="O87:O92" si="41">SUM(C87:N87)</f>
        <v>160000</v>
      </c>
      <c r="P87" s="4"/>
      <c r="R87" s="80">
        <v>500000</v>
      </c>
      <c r="S87" s="81">
        <v>80000</v>
      </c>
      <c r="T87" s="82">
        <v>0</v>
      </c>
      <c r="U87" s="82">
        <v>80000</v>
      </c>
      <c r="V87" s="82">
        <v>80000</v>
      </c>
      <c r="W87" s="82">
        <v>80000</v>
      </c>
      <c r="X87" s="82">
        <v>80000</v>
      </c>
      <c r="Y87" s="82">
        <v>80000</v>
      </c>
      <c r="Z87" s="82">
        <v>80000</v>
      </c>
      <c r="AA87" s="82">
        <v>80000</v>
      </c>
      <c r="AB87" s="82">
        <v>80000</v>
      </c>
      <c r="AC87" s="82">
        <v>80000</v>
      </c>
      <c r="AD87" s="82">
        <v>80000</v>
      </c>
      <c r="AE87" s="82">
        <v>80000</v>
      </c>
      <c r="AF87" s="4">
        <v>880000</v>
      </c>
      <c r="AG87" s="4"/>
    </row>
    <row r="88" spans="1:33" ht="15.6" x14ac:dyDescent="0.3">
      <c r="A88" s="80">
        <v>1000000</v>
      </c>
      <c r="B88" s="81">
        <v>20000</v>
      </c>
      <c r="C88" s="82">
        <f t="shared" ref="C88:N92" si="42">IF(C$86&gt;$A88,$B88,0)</f>
        <v>20000</v>
      </c>
      <c r="D88" s="82">
        <f t="shared" si="42"/>
        <v>20000</v>
      </c>
      <c r="E88" s="82">
        <f t="shared" si="42"/>
        <v>0</v>
      </c>
      <c r="F88" s="82">
        <f t="shared" si="42"/>
        <v>0</v>
      </c>
      <c r="G88" s="82">
        <f t="shared" si="42"/>
        <v>0</v>
      </c>
      <c r="H88" s="82">
        <f t="shared" si="42"/>
        <v>0</v>
      </c>
      <c r="I88" s="82">
        <f t="shared" si="42"/>
        <v>0</v>
      </c>
      <c r="J88" s="82">
        <f t="shared" si="42"/>
        <v>0</v>
      </c>
      <c r="K88" s="82">
        <f t="shared" si="42"/>
        <v>0</v>
      </c>
      <c r="L88" s="82">
        <f t="shared" si="42"/>
        <v>0</v>
      </c>
      <c r="M88" s="82">
        <f t="shared" si="42"/>
        <v>0</v>
      </c>
      <c r="N88" s="82">
        <f t="shared" si="42"/>
        <v>0</v>
      </c>
      <c r="O88" s="4">
        <f t="shared" si="41"/>
        <v>40000</v>
      </c>
      <c r="R88" s="80">
        <v>1000000</v>
      </c>
      <c r="S88" s="81">
        <v>20000</v>
      </c>
      <c r="T88" s="82">
        <v>0</v>
      </c>
      <c r="U88" s="82">
        <v>20000</v>
      </c>
      <c r="V88" s="82">
        <v>20000</v>
      </c>
      <c r="W88" s="82">
        <v>20000</v>
      </c>
      <c r="X88" s="82">
        <v>20000</v>
      </c>
      <c r="Y88" s="82">
        <v>20000</v>
      </c>
      <c r="Z88" s="82">
        <v>20000</v>
      </c>
      <c r="AA88" s="82">
        <v>20000</v>
      </c>
      <c r="AB88" s="82">
        <v>20000</v>
      </c>
      <c r="AC88" s="82">
        <v>20000</v>
      </c>
      <c r="AD88" s="82">
        <v>20000</v>
      </c>
      <c r="AE88" s="82">
        <v>0</v>
      </c>
      <c r="AF88" s="4">
        <v>200000</v>
      </c>
    </row>
    <row r="89" spans="1:33" ht="15.6" x14ac:dyDescent="0.3">
      <c r="A89" s="80">
        <v>1500000</v>
      </c>
      <c r="B89" s="83">
        <v>20000</v>
      </c>
      <c r="C89" s="82">
        <f t="shared" si="42"/>
        <v>20000</v>
      </c>
      <c r="D89" s="82">
        <f t="shared" si="42"/>
        <v>20000</v>
      </c>
      <c r="E89" s="82">
        <f t="shared" si="42"/>
        <v>0</v>
      </c>
      <c r="F89" s="82">
        <f t="shared" si="42"/>
        <v>0</v>
      </c>
      <c r="G89" s="82">
        <f t="shared" si="42"/>
        <v>0</v>
      </c>
      <c r="H89" s="82">
        <f t="shared" si="42"/>
        <v>0</v>
      </c>
      <c r="I89" s="82">
        <f t="shared" si="42"/>
        <v>0</v>
      </c>
      <c r="J89" s="82">
        <f t="shared" si="42"/>
        <v>0</v>
      </c>
      <c r="K89" s="82">
        <f t="shared" si="42"/>
        <v>0</v>
      </c>
      <c r="L89" s="82">
        <f t="shared" si="42"/>
        <v>0</v>
      </c>
      <c r="M89" s="82">
        <f t="shared" si="42"/>
        <v>0</v>
      </c>
      <c r="N89" s="82">
        <f t="shared" si="42"/>
        <v>0</v>
      </c>
      <c r="O89" s="4">
        <f t="shared" si="41"/>
        <v>40000</v>
      </c>
      <c r="R89" s="80">
        <v>1500000</v>
      </c>
      <c r="S89" s="83">
        <v>20000</v>
      </c>
      <c r="T89" s="82">
        <v>0</v>
      </c>
      <c r="U89" s="82">
        <v>0</v>
      </c>
      <c r="V89" s="82">
        <v>20000</v>
      </c>
      <c r="W89" s="82">
        <v>20000</v>
      </c>
      <c r="X89" s="82">
        <v>20000</v>
      </c>
      <c r="Y89" s="82">
        <v>20000</v>
      </c>
      <c r="Z89" s="82">
        <v>20000</v>
      </c>
      <c r="AA89" s="82">
        <v>20000</v>
      </c>
      <c r="AB89" s="82">
        <v>20000</v>
      </c>
      <c r="AC89" s="82">
        <v>20000</v>
      </c>
      <c r="AD89" s="82">
        <v>20000</v>
      </c>
      <c r="AE89" s="82">
        <v>0</v>
      </c>
      <c r="AF89" s="4">
        <v>180000</v>
      </c>
    </row>
    <row r="90" spans="1:33" ht="15.6" x14ac:dyDescent="0.3">
      <c r="A90" s="80">
        <v>2000000</v>
      </c>
      <c r="B90" s="83">
        <v>30000</v>
      </c>
      <c r="C90" s="82">
        <f t="shared" si="42"/>
        <v>0</v>
      </c>
      <c r="D90" s="82">
        <f t="shared" si="42"/>
        <v>0</v>
      </c>
      <c r="E90" s="82">
        <f t="shared" si="42"/>
        <v>0</v>
      </c>
      <c r="F90" s="82">
        <f t="shared" si="42"/>
        <v>0</v>
      </c>
      <c r="G90" s="82">
        <f t="shared" si="42"/>
        <v>0</v>
      </c>
      <c r="H90" s="82">
        <f t="shared" si="42"/>
        <v>0</v>
      </c>
      <c r="I90" s="82">
        <f t="shared" si="42"/>
        <v>0</v>
      </c>
      <c r="J90" s="82">
        <f t="shared" si="42"/>
        <v>0</v>
      </c>
      <c r="K90" s="82">
        <f t="shared" si="42"/>
        <v>0</v>
      </c>
      <c r="L90" s="82">
        <f t="shared" si="42"/>
        <v>0</v>
      </c>
      <c r="M90" s="82">
        <f t="shared" si="42"/>
        <v>0</v>
      </c>
      <c r="N90" s="82">
        <f t="shared" si="42"/>
        <v>0</v>
      </c>
      <c r="O90" s="4">
        <f t="shared" si="41"/>
        <v>0</v>
      </c>
      <c r="R90" s="80">
        <v>2000000</v>
      </c>
      <c r="S90" s="83">
        <v>30000</v>
      </c>
      <c r="T90" s="82">
        <v>0</v>
      </c>
      <c r="U90" s="82">
        <v>0</v>
      </c>
      <c r="V90" s="82">
        <v>0</v>
      </c>
      <c r="W90" s="82">
        <v>0</v>
      </c>
      <c r="X90" s="82">
        <v>30000</v>
      </c>
      <c r="Y90" s="82">
        <v>30000</v>
      </c>
      <c r="Z90" s="82">
        <v>30000</v>
      </c>
      <c r="AA90" s="82">
        <v>30000</v>
      </c>
      <c r="AB90" s="82">
        <v>30000</v>
      </c>
      <c r="AC90" s="82">
        <v>30000</v>
      </c>
      <c r="AD90" s="82">
        <v>30000</v>
      </c>
      <c r="AE90" s="82">
        <v>0</v>
      </c>
      <c r="AF90" s="4">
        <v>210000</v>
      </c>
    </row>
    <row r="91" spans="1:33" ht="15.6" x14ac:dyDescent="0.3">
      <c r="A91" s="80">
        <v>2500000</v>
      </c>
      <c r="B91" s="187">
        <v>40000</v>
      </c>
      <c r="C91" s="82">
        <f t="shared" si="42"/>
        <v>0</v>
      </c>
      <c r="D91" s="82">
        <f t="shared" si="42"/>
        <v>0</v>
      </c>
      <c r="E91" s="82">
        <f t="shared" si="42"/>
        <v>0</v>
      </c>
      <c r="F91" s="82">
        <f t="shared" si="42"/>
        <v>0</v>
      </c>
      <c r="G91" s="82">
        <f t="shared" si="42"/>
        <v>0</v>
      </c>
      <c r="H91" s="82">
        <f t="shared" si="42"/>
        <v>0</v>
      </c>
      <c r="I91" s="82">
        <f t="shared" si="42"/>
        <v>0</v>
      </c>
      <c r="J91" s="82">
        <f t="shared" si="42"/>
        <v>0</v>
      </c>
      <c r="K91" s="82">
        <f t="shared" si="42"/>
        <v>0</v>
      </c>
      <c r="L91" s="82">
        <f t="shared" si="42"/>
        <v>0</v>
      </c>
      <c r="M91" s="82">
        <f t="shared" si="42"/>
        <v>0</v>
      </c>
      <c r="N91" s="82">
        <f t="shared" si="42"/>
        <v>0</v>
      </c>
      <c r="O91" s="4">
        <f t="shared" si="41"/>
        <v>0</v>
      </c>
      <c r="R91" s="80">
        <v>2500000</v>
      </c>
      <c r="S91" s="83">
        <v>30000</v>
      </c>
      <c r="T91" s="82">
        <v>0</v>
      </c>
      <c r="U91" s="82">
        <v>0</v>
      </c>
      <c r="V91" s="82">
        <v>0</v>
      </c>
      <c r="W91" s="82">
        <v>0</v>
      </c>
      <c r="X91" s="82">
        <v>0</v>
      </c>
      <c r="Y91" s="82">
        <v>30000</v>
      </c>
      <c r="Z91" s="82">
        <v>30000</v>
      </c>
      <c r="AA91" s="82">
        <v>30000</v>
      </c>
      <c r="AB91" s="82">
        <v>30000</v>
      </c>
      <c r="AC91" s="82">
        <v>30000</v>
      </c>
      <c r="AD91" s="82">
        <v>30000</v>
      </c>
      <c r="AE91" s="82">
        <v>0</v>
      </c>
      <c r="AF91" s="4">
        <v>180000</v>
      </c>
    </row>
    <row r="92" spans="1:33" ht="16.2" thickBot="1" x14ac:dyDescent="0.35">
      <c r="A92" s="80">
        <v>3000000</v>
      </c>
      <c r="B92" s="187">
        <v>50000</v>
      </c>
      <c r="C92" s="82">
        <f t="shared" si="42"/>
        <v>0</v>
      </c>
      <c r="D92" s="82">
        <f t="shared" si="42"/>
        <v>0</v>
      </c>
      <c r="E92" s="82">
        <f t="shared" si="42"/>
        <v>0</v>
      </c>
      <c r="F92" s="82">
        <f t="shared" si="42"/>
        <v>0</v>
      </c>
      <c r="G92" s="82">
        <f t="shared" si="42"/>
        <v>0</v>
      </c>
      <c r="H92" s="82">
        <f t="shared" si="42"/>
        <v>0</v>
      </c>
      <c r="I92" s="82">
        <f t="shared" si="42"/>
        <v>0</v>
      </c>
      <c r="J92" s="82">
        <f t="shared" si="42"/>
        <v>0</v>
      </c>
      <c r="K92" s="82">
        <f t="shared" si="42"/>
        <v>0</v>
      </c>
      <c r="L92" s="82">
        <f t="shared" si="42"/>
        <v>0</v>
      </c>
      <c r="M92" s="82">
        <f t="shared" si="42"/>
        <v>0</v>
      </c>
      <c r="N92" s="82">
        <f t="shared" si="42"/>
        <v>0</v>
      </c>
      <c r="O92" s="4">
        <f t="shared" si="41"/>
        <v>0</v>
      </c>
      <c r="R92" s="80">
        <v>3000000</v>
      </c>
      <c r="S92" s="83">
        <v>40000</v>
      </c>
      <c r="T92" s="82">
        <v>0</v>
      </c>
      <c r="U92" s="82">
        <v>0</v>
      </c>
      <c r="V92" s="82">
        <v>0</v>
      </c>
      <c r="W92" s="82">
        <v>0</v>
      </c>
      <c r="X92" s="82">
        <v>0</v>
      </c>
      <c r="Y92" s="82">
        <v>40000</v>
      </c>
      <c r="Z92" s="82">
        <v>0</v>
      </c>
      <c r="AA92" s="82">
        <v>40000</v>
      </c>
      <c r="AB92" s="82">
        <v>40000</v>
      </c>
      <c r="AC92" s="82">
        <v>40000</v>
      </c>
      <c r="AD92" s="82">
        <v>0</v>
      </c>
      <c r="AE92" s="82">
        <v>0</v>
      </c>
      <c r="AF92" s="4">
        <v>160000</v>
      </c>
    </row>
    <row r="93" spans="1:33" ht="15" thickBot="1" x14ac:dyDescent="0.35">
      <c r="B93" s="84">
        <v>2026</v>
      </c>
      <c r="C93" s="171">
        <f t="shared" ref="C93:N93" si="43">SUM(C87:C92)</f>
        <v>120000</v>
      </c>
      <c r="D93" s="171">
        <f t="shared" si="43"/>
        <v>120000</v>
      </c>
      <c r="E93" s="171">
        <f t="shared" si="43"/>
        <v>0</v>
      </c>
      <c r="F93" s="171">
        <f t="shared" si="43"/>
        <v>0</v>
      </c>
      <c r="G93" s="171">
        <f t="shared" si="43"/>
        <v>0</v>
      </c>
      <c r="H93" s="171">
        <f t="shared" si="43"/>
        <v>0</v>
      </c>
      <c r="I93" s="171">
        <f t="shared" si="43"/>
        <v>0</v>
      </c>
      <c r="J93" s="171">
        <f t="shared" si="43"/>
        <v>0</v>
      </c>
      <c r="K93" s="171">
        <f t="shared" si="43"/>
        <v>0</v>
      </c>
      <c r="L93" s="171">
        <f t="shared" si="43"/>
        <v>0</v>
      </c>
      <c r="M93" s="171">
        <f t="shared" si="43"/>
        <v>0</v>
      </c>
      <c r="N93" s="171">
        <f t="shared" si="43"/>
        <v>0</v>
      </c>
      <c r="O93" s="171">
        <f>SUM(C93:N93)</f>
        <v>240000</v>
      </c>
      <c r="P93" s="82">
        <f>O93/12</f>
        <v>20000</v>
      </c>
      <c r="R93" s="91">
        <v>2025</v>
      </c>
      <c r="S93" s="91">
        <v>2025</v>
      </c>
      <c r="T93" s="85">
        <v>0</v>
      </c>
      <c r="U93" s="85">
        <v>100000</v>
      </c>
      <c r="V93" s="85">
        <v>120000</v>
      </c>
      <c r="W93" s="85">
        <v>120000</v>
      </c>
      <c r="X93" s="85">
        <v>150000</v>
      </c>
      <c r="Y93" s="85">
        <v>220000</v>
      </c>
      <c r="Z93" s="85">
        <v>180000</v>
      </c>
      <c r="AA93" s="85">
        <v>220000</v>
      </c>
      <c r="AB93" s="85">
        <v>220000</v>
      </c>
      <c r="AC93" s="85">
        <v>220000</v>
      </c>
      <c r="AD93" s="85">
        <v>180000</v>
      </c>
      <c r="AE93" s="85">
        <v>80000</v>
      </c>
      <c r="AF93" s="174">
        <v>1810000</v>
      </c>
      <c r="AG93" s="177">
        <v>150833.33333333334</v>
      </c>
    </row>
    <row r="94" spans="1:33" ht="15.6" thickTop="1" thickBot="1" x14ac:dyDescent="0.35">
      <c r="B94" s="84">
        <v>2026</v>
      </c>
      <c r="C94" s="184">
        <v>510000</v>
      </c>
      <c r="D94" s="185">
        <v>560000</v>
      </c>
      <c r="E94" s="185">
        <v>560000</v>
      </c>
      <c r="F94" s="185">
        <v>560000</v>
      </c>
      <c r="G94" s="185">
        <v>560000</v>
      </c>
      <c r="H94" s="185">
        <v>560000</v>
      </c>
      <c r="I94" s="185">
        <v>560000</v>
      </c>
      <c r="J94" s="185">
        <v>560000</v>
      </c>
      <c r="K94" s="185">
        <v>560000</v>
      </c>
      <c r="L94" s="185">
        <v>560000</v>
      </c>
      <c r="M94" s="185">
        <v>560000</v>
      </c>
      <c r="N94" s="185">
        <v>560000</v>
      </c>
      <c r="O94" s="4">
        <f>SUM(C94:N94)</f>
        <v>6670000</v>
      </c>
      <c r="R94" s="91">
        <v>2025</v>
      </c>
      <c r="S94" s="91">
        <v>2025</v>
      </c>
      <c r="T94" s="86">
        <v>460000</v>
      </c>
      <c r="U94" s="86">
        <v>460000</v>
      </c>
      <c r="V94" s="86">
        <v>460000</v>
      </c>
      <c r="W94" s="86">
        <v>460000</v>
      </c>
      <c r="X94" s="86">
        <v>460000</v>
      </c>
      <c r="Y94" s="86">
        <v>460000</v>
      </c>
      <c r="Z94" s="86">
        <v>510000</v>
      </c>
      <c r="AA94" s="86">
        <v>510000</v>
      </c>
      <c r="AB94" s="86">
        <v>510000</v>
      </c>
      <c r="AC94" s="86">
        <v>510000</v>
      </c>
      <c r="AD94" s="86">
        <v>510000</v>
      </c>
      <c r="AE94" s="86">
        <v>510000</v>
      </c>
      <c r="AF94" s="176">
        <v>5820000</v>
      </c>
      <c r="AG94" s="177">
        <v>485000</v>
      </c>
    </row>
    <row r="95" spans="1:33" ht="15.6" thickTop="1" thickBot="1" x14ac:dyDescent="0.35">
      <c r="B95" s="84">
        <v>2026</v>
      </c>
      <c r="C95" s="87">
        <f t="shared" ref="C95:O95" si="44">C93+C94</f>
        <v>630000</v>
      </c>
      <c r="D95" s="87">
        <f t="shared" si="44"/>
        <v>680000</v>
      </c>
      <c r="E95" s="87">
        <f t="shared" si="44"/>
        <v>560000</v>
      </c>
      <c r="F95" s="87">
        <f t="shared" si="44"/>
        <v>560000</v>
      </c>
      <c r="G95" s="87">
        <f t="shared" si="44"/>
        <v>560000</v>
      </c>
      <c r="H95" s="87">
        <f t="shared" si="44"/>
        <v>560000</v>
      </c>
      <c r="I95" s="87">
        <f t="shared" si="44"/>
        <v>560000</v>
      </c>
      <c r="J95" s="87">
        <f t="shared" si="44"/>
        <v>560000</v>
      </c>
      <c r="K95" s="87">
        <f t="shared" si="44"/>
        <v>560000</v>
      </c>
      <c r="L95" s="87">
        <f t="shared" si="44"/>
        <v>560000</v>
      </c>
      <c r="M95" s="87">
        <f t="shared" si="44"/>
        <v>560000</v>
      </c>
      <c r="N95" s="87">
        <f t="shared" si="44"/>
        <v>560000</v>
      </c>
      <c r="O95" s="87">
        <f t="shared" si="44"/>
        <v>6910000</v>
      </c>
      <c r="P95" s="88">
        <f>O95/12</f>
        <v>575833.33333333337</v>
      </c>
      <c r="R95" s="91">
        <v>2025</v>
      </c>
      <c r="S95" s="91">
        <v>2025</v>
      </c>
      <c r="T95" s="178">
        <v>460000</v>
      </c>
      <c r="U95" s="179">
        <v>560000</v>
      </c>
      <c r="V95" s="179">
        <v>580000</v>
      </c>
      <c r="W95" s="179">
        <v>580000</v>
      </c>
      <c r="X95" s="179">
        <v>610000</v>
      </c>
      <c r="Y95" s="179">
        <v>680000</v>
      </c>
      <c r="Z95" s="179">
        <v>690000</v>
      </c>
      <c r="AA95" s="179">
        <v>730000</v>
      </c>
      <c r="AB95" s="179">
        <v>730000</v>
      </c>
      <c r="AC95" s="179">
        <v>730000</v>
      </c>
      <c r="AD95" s="179">
        <v>690000</v>
      </c>
      <c r="AE95" s="179">
        <v>590000</v>
      </c>
      <c r="AF95" s="179">
        <v>7630000</v>
      </c>
      <c r="AG95" s="180">
        <v>635833.33333333337</v>
      </c>
    </row>
    <row r="96" spans="1:33" ht="15.6" thickTop="1" thickBot="1" x14ac:dyDescent="0.35">
      <c r="C96" s="89">
        <f>6650*C95/10000</f>
        <v>418950</v>
      </c>
      <c r="D96" s="89">
        <f t="shared" ref="D96:O96" si="45">6650*D95/10000</f>
        <v>452200</v>
      </c>
      <c r="E96" s="89">
        <f t="shared" si="45"/>
        <v>372400</v>
      </c>
      <c r="F96" s="89">
        <f t="shared" si="45"/>
        <v>372400</v>
      </c>
      <c r="G96" s="89">
        <f t="shared" si="45"/>
        <v>372400</v>
      </c>
      <c r="H96" s="89">
        <f t="shared" si="45"/>
        <v>372400</v>
      </c>
      <c r="I96" s="89">
        <f t="shared" si="45"/>
        <v>372400</v>
      </c>
      <c r="J96" s="89">
        <f t="shared" si="45"/>
        <v>372400</v>
      </c>
      <c r="K96" s="89">
        <f t="shared" si="45"/>
        <v>372400</v>
      </c>
      <c r="L96" s="89">
        <f t="shared" si="45"/>
        <v>372400</v>
      </c>
      <c r="M96" s="89">
        <f t="shared" si="45"/>
        <v>372400</v>
      </c>
      <c r="N96" s="89">
        <f t="shared" si="45"/>
        <v>372400</v>
      </c>
      <c r="O96" s="89">
        <f t="shared" si="45"/>
        <v>4595150</v>
      </c>
      <c r="P96" s="90">
        <f>O96/12</f>
        <v>382929.16666666669</v>
      </c>
    </row>
    <row r="97" spans="1:33" ht="15" thickBot="1" x14ac:dyDescent="0.35">
      <c r="A97" s="91">
        <v>2025</v>
      </c>
      <c r="B97" s="91">
        <v>2025</v>
      </c>
      <c r="C97" s="85">
        <v>0</v>
      </c>
      <c r="D97" s="85">
        <v>100000</v>
      </c>
      <c r="E97" s="85">
        <v>120000</v>
      </c>
      <c r="F97" s="85">
        <v>120000</v>
      </c>
      <c r="G97" s="85">
        <v>150000</v>
      </c>
      <c r="H97" s="85">
        <v>220000</v>
      </c>
      <c r="I97" s="85">
        <v>180000</v>
      </c>
      <c r="J97" s="85">
        <v>220000</v>
      </c>
      <c r="K97" s="85">
        <v>220000</v>
      </c>
      <c r="L97" s="85">
        <v>220000</v>
      </c>
      <c r="M97" s="85">
        <v>180000</v>
      </c>
      <c r="N97" s="85">
        <v>80000</v>
      </c>
      <c r="O97" s="174">
        <f>SUM(C97:N97)</f>
        <v>1810000</v>
      </c>
      <c r="P97" s="177">
        <f>O97/12</f>
        <v>150833.33333333334</v>
      </c>
    </row>
    <row r="98" spans="1:33" ht="15" thickBot="1" x14ac:dyDescent="0.35">
      <c r="A98" s="91">
        <v>2025</v>
      </c>
      <c r="B98" s="91">
        <v>2025</v>
      </c>
      <c r="C98" s="86">
        <v>460000</v>
      </c>
      <c r="D98" s="86">
        <v>460000</v>
      </c>
      <c r="E98" s="86">
        <v>460000</v>
      </c>
      <c r="F98" s="86">
        <v>460000</v>
      </c>
      <c r="G98" s="86">
        <v>460000</v>
      </c>
      <c r="H98" s="86">
        <v>460000</v>
      </c>
      <c r="I98" s="86">
        <v>510000</v>
      </c>
      <c r="J98" s="86">
        <v>510000</v>
      </c>
      <c r="K98" s="86">
        <v>510000</v>
      </c>
      <c r="L98" s="86">
        <v>510000</v>
      </c>
      <c r="M98" s="86">
        <v>510000</v>
      </c>
      <c r="N98" s="86">
        <v>510000</v>
      </c>
      <c r="O98" s="176">
        <f>SUM(C98:N98)</f>
        <v>5820000</v>
      </c>
      <c r="P98" s="177">
        <f>O98/12</f>
        <v>485000</v>
      </c>
    </row>
    <row r="99" spans="1:33" ht="15" thickBot="1" x14ac:dyDescent="0.35">
      <c r="A99" s="91">
        <v>2025</v>
      </c>
      <c r="B99" s="91">
        <v>2025</v>
      </c>
      <c r="C99" s="178">
        <f>C97+C98</f>
        <v>460000</v>
      </c>
      <c r="D99" s="179">
        <f t="shared" ref="D99:N99" si="46">D97+D98</f>
        <v>560000</v>
      </c>
      <c r="E99" s="179">
        <f t="shared" si="46"/>
        <v>580000</v>
      </c>
      <c r="F99" s="179">
        <f t="shared" si="46"/>
        <v>580000</v>
      </c>
      <c r="G99" s="179">
        <f t="shared" si="46"/>
        <v>610000</v>
      </c>
      <c r="H99" s="179">
        <f t="shared" si="46"/>
        <v>680000</v>
      </c>
      <c r="I99" s="179">
        <f t="shared" si="46"/>
        <v>690000</v>
      </c>
      <c r="J99" s="179">
        <f t="shared" si="46"/>
        <v>730000</v>
      </c>
      <c r="K99" s="179">
        <f t="shared" si="46"/>
        <v>730000</v>
      </c>
      <c r="L99" s="179">
        <f t="shared" si="46"/>
        <v>730000</v>
      </c>
      <c r="M99" s="179">
        <f t="shared" si="46"/>
        <v>690000</v>
      </c>
      <c r="N99" s="179">
        <f t="shared" si="46"/>
        <v>590000</v>
      </c>
      <c r="O99" s="179">
        <f>SUM(C99:N99)</f>
        <v>7630000</v>
      </c>
      <c r="P99" s="180">
        <f>O99/12</f>
        <v>635833.33333333337</v>
      </c>
    </row>
    <row r="102" spans="1:33" ht="20.399999999999999" thickBot="1" x14ac:dyDescent="0.45">
      <c r="A102" s="94" t="s">
        <v>238</v>
      </c>
      <c r="B102" s="97" t="s">
        <v>226</v>
      </c>
      <c r="C102" s="87">
        <f>GETPIVOTDATA("SzumElad",SumElad!$A$3,"Kelt_hó",1)</f>
        <v>84153365.980000004</v>
      </c>
      <c r="D102" s="87">
        <f>GETPIVOTDATA("SzumElad",SumElad!$A$3,"Kelt_hó",2)</f>
        <v>117068422.48000002</v>
      </c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77">
        <f>SUM(C102:N102)</f>
        <v>201221788.46000004</v>
      </c>
      <c r="P102" s="4"/>
      <c r="R102" s="94" t="s">
        <v>238</v>
      </c>
      <c r="S102" s="97" t="s">
        <v>226</v>
      </c>
      <c r="T102" s="87">
        <v>78838869.149999991</v>
      </c>
      <c r="U102" s="87">
        <v>102971247.46000001</v>
      </c>
      <c r="V102" s="87">
        <v>103661243.47000001</v>
      </c>
      <c r="W102" s="87">
        <v>103852947.22000001</v>
      </c>
      <c r="X102" s="87">
        <v>100689388.50999999</v>
      </c>
      <c r="Y102" s="87">
        <v>105220880.61000001</v>
      </c>
      <c r="Z102" s="87">
        <v>125106703.28999998</v>
      </c>
      <c r="AA102" s="87">
        <v>95100309.349999994</v>
      </c>
      <c r="AB102" s="87">
        <v>120085009.72999999</v>
      </c>
      <c r="AC102" s="87">
        <v>128937103.86</v>
      </c>
      <c r="AD102" s="87">
        <v>137861522.26000002</v>
      </c>
      <c r="AE102" s="87">
        <v>107533058.98999999</v>
      </c>
      <c r="AF102" s="77">
        <v>1309858283.9000001</v>
      </c>
      <c r="AG102" s="4"/>
    </row>
    <row r="103" spans="1:33" ht="16.2" thickTop="1" x14ac:dyDescent="0.3">
      <c r="A103" s="80">
        <v>70000000</v>
      </c>
      <c r="B103" s="81">
        <v>100000</v>
      </c>
      <c r="C103" s="82">
        <f t="shared" ref="C103:N108" si="47">IF(C$102&gt;$A103,$B103,0)</f>
        <v>100000</v>
      </c>
      <c r="D103" s="82">
        <f t="shared" si="47"/>
        <v>100000</v>
      </c>
      <c r="E103" s="82">
        <f t="shared" si="47"/>
        <v>0</v>
      </c>
      <c r="F103" s="82">
        <f t="shared" si="47"/>
        <v>0</v>
      </c>
      <c r="G103" s="82">
        <f t="shared" si="47"/>
        <v>0</v>
      </c>
      <c r="H103" s="82">
        <f t="shared" si="47"/>
        <v>0</v>
      </c>
      <c r="I103" s="82">
        <f t="shared" si="47"/>
        <v>0</v>
      </c>
      <c r="J103" s="82">
        <f t="shared" si="47"/>
        <v>0</v>
      </c>
      <c r="K103" s="82">
        <f t="shared" si="47"/>
        <v>0</v>
      </c>
      <c r="L103" s="82">
        <f t="shared" si="47"/>
        <v>0</v>
      </c>
      <c r="M103" s="82">
        <f t="shared" si="47"/>
        <v>0</v>
      </c>
      <c r="N103" s="82">
        <f t="shared" si="47"/>
        <v>0</v>
      </c>
      <c r="O103" s="4">
        <f>SUM(A103:N103)</f>
        <v>70300000</v>
      </c>
      <c r="R103" s="80">
        <v>70000000</v>
      </c>
      <c r="S103" s="81">
        <v>100000</v>
      </c>
      <c r="T103" s="82">
        <v>100000</v>
      </c>
      <c r="U103" s="82">
        <v>100000</v>
      </c>
      <c r="V103" s="82">
        <v>100000</v>
      </c>
      <c r="W103" s="82">
        <v>100000</v>
      </c>
      <c r="X103" s="82">
        <v>100000</v>
      </c>
      <c r="Y103" s="82">
        <v>100000</v>
      </c>
      <c r="Z103" s="82">
        <v>100000</v>
      </c>
      <c r="AA103" s="82">
        <v>100000</v>
      </c>
      <c r="AB103" s="82">
        <v>100000</v>
      </c>
      <c r="AC103" s="82">
        <v>100000</v>
      </c>
      <c r="AD103" s="82">
        <v>100000</v>
      </c>
      <c r="AE103" s="82">
        <v>100000</v>
      </c>
      <c r="AF103" s="4">
        <v>71300000</v>
      </c>
    </row>
    <row r="104" spans="1:33" ht="15.6" x14ac:dyDescent="0.3">
      <c r="A104" s="80">
        <v>80000000</v>
      </c>
      <c r="B104" s="83">
        <v>20000</v>
      </c>
      <c r="C104" s="82">
        <f t="shared" si="47"/>
        <v>20000</v>
      </c>
      <c r="D104" s="82">
        <f t="shared" si="47"/>
        <v>20000</v>
      </c>
      <c r="E104" s="82">
        <f t="shared" si="47"/>
        <v>0</v>
      </c>
      <c r="F104" s="82">
        <f t="shared" si="47"/>
        <v>0</v>
      </c>
      <c r="G104" s="82">
        <f t="shared" si="47"/>
        <v>0</v>
      </c>
      <c r="H104" s="82">
        <f t="shared" si="47"/>
        <v>0</v>
      </c>
      <c r="I104" s="82">
        <f t="shared" si="47"/>
        <v>0</v>
      </c>
      <c r="J104" s="82">
        <f t="shared" si="47"/>
        <v>0</v>
      </c>
      <c r="K104" s="82">
        <f t="shared" si="47"/>
        <v>0</v>
      </c>
      <c r="L104" s="82">
        <f t="shared" si="47"/>
        <v>0</v>
      </c>
      <c r="M104" s="82">
        <f t="shared" si="47"/>
        <v>0</v>
      </c>
      <c r="N104" s="82">
        <f t="shared" si="47"/>
        <v>0</v>
      </c>
      <c r="O104" s="4">
        <f t="shared" ref="O104:O108" si="48">SUM(A104:N104)</f>
        <v>80060000</v>
      </c>
      <c r="R104" s="80">
        <v>80000000</v>
      </c>
      <c r="S104" s="83">
        <v>20000</v>
      </c>
      <c r="T104" s="82">
        <v>0</v>
      </c>
      <c r="U104" s="82">
        <v>20000</v>
      </c>
      <c r="V104" s="82">
        <v>20000</v>
      </c>
      <c r="W104" s="82">
        <v>20000</v>
      </c>
      <c r="X104" s="82">
        <v>20000</v>
      </c>
      <c r="Y104" s="82">
        <v>20000</v>
      </c>
      <c r="Z104" s="82">
        <v>20000</v>
      </c>
      <c r="AA104" s="82">
        <v>20000</v>
      </c>
      <c r="AB104" s="82">
        <v>20000</v>
      </c>
      <c r="AC104" s="82">
        <v>20000</v>
      </c>
      <c r="AD104" s="82">
        <v>20000</v>
      </c>
      <c r="AE104" s="82">
        <v>20000</v>
      </c>
      <c r="AF104" s="4">
        <v>80240000</v>
      </c>
    </row>
    <row r="105" spans="1:33" ht="15.6" x14ac:dyDescent="0.3">
      <c r="A105" s="80">
        <v>100000000</v>
      </c>
      <c r="B105" s="83">
        <v>20000</v>
      </c>
      <c r="C105" s="82">
        <f t="shared" si="47"/>
        <v>0</v>
      </c>
      <c r="D105" s="82">
        <f t="shared" si="47"/>
        <v>20000</v>
      </c>
      <c r="E105" s="82">
        <f t="shared" si="47"/>
        <v>0</v>
      </c>
      <c r="F105" s="82">
        <f t="shared" si="47"/>
        <v>0</v>
      </c>
      <c r="G105" s="82">
        <f t="shared" si="47"/>
        <v>0</v>
      </c>
      <c r="H105" s="82">
        <f t="shared" si="47"/>
        <v>0</v>
      </c>
      <c r="I105" s="82">
        <f t="shared" si="47"/>
        <v>0</v>
      </c>
      <c r="J105" s="82">
        <f t="shared" si="47"/>
        <v>0</v>
      </c>
      <c r="K105" s="82">
        <f t="shared" si="47"/>
        <v>0</v>
      </c>
      <c r="L105" s="82">
        <f t="shared" si="47"/>
        <v>0</v>
      </c>
      <c r="M105" s="82">
        <f t="shared" si="47"/>
        <v>0</v>
      </c>
      <c r="N105" s="82">
        <f t="shared" si="47"/>
        <v>0</v>
      </c>
      <c r="O105" s="4">
        <f t="shared" si="48"/>
        <v>100040000</v>
      </c>
      <c r="R105" s="80">
        <v>100000000</v>
      </c>
      <c r="S105" s="83">
        <v>20000</v>
      </c>
      <c r="T105" s="82">
        <v>0</v>
      </c>
      <c r="U105" s="82">
        <v>20000</v>
      </c>
      <c r="V105" s="82">
        <v>20000</v>
      </c>
      <c r="W105" s="82">
        <v>20000</v>
      </c>
      <c r="X105" s="82">
        <v>20000</v>
      </c>
      <c r="Y105" s="82">
        <v>20000</v>
      </c>
      <c r="Z105" s="82">
        <v>20000</v>
      </c>
      <c r="AA105" s="82">
        <v>0</v>
      </c>
      <c r="AB105" s="82">
        <v>20000</v>
      </c>
      <c r="AC105" s="82">
        <v>20000</v>
      </c>
      <c r="AD105" s="82">
        <v>20000</v>
      </c>
      <c r="AE105" s="82">
        <v>20000</v>
      </c>
      <c r="AF105" s="4">
        <v>100220000</v>
      </c>
    </row>
    <row r="106" spans="1:33" ht="15.6" x14ac:dyDescent="0.3">
      <c r="A106" s="80">
        <v>120000000</v>
      </c>
      <c r="B106" s="83">
        <v>20000</v>
      </c>
      <c r="C106" s="82">
        <f t="shared" si="47"/>
        <v>0</v>
      </c>
      <c r="D106" s="82">
        <f t="shared" si="47"/>
        <v>0</v>
      </c>
      <c r="E106" s="82">
        <f t="shared" si="47"/>
        <v>0</v>
      </c>
      <c r="F106" s="82">
        <f t="shared" si="47"/>
        <v>0</v>
      </c>
      <c r="G106" s="82">
        <f t="shared" si="47"/>
        <v>0</v>
      </c>
      <c r="H106" s="82">
        <f t="shared" si="47"/>
        <v>0</v>
      </c>
      <c r="I106" s="82">
        <f t="shared" si="47"/>
        <v>0</v>
      </c>
      <c r="J106" s="82">
        <f t="shared" si="47"/>
        <v>0</v>
      </c>
      <c r="K106" s="82">
        <f t="shared" si="47"/>
        <v>0</v>
      </c>
      <c r="L106" s="82">
        <f t="shared" si="47"/>
        <v>0</v>
      </c>
      <c r="M106" s="82">
        <f t="shared" si="47"/>
        <v>0</v>
      </c>
      <c r="N106" s="82">
        <f t="shared" si="47"/>
        <v>0</v>
      </c>
      <c r="O106" s="4">
        <f t="shared" si="48"/>
        <v>120020000</v>
      </c>
      <c r="R106" s="80">
        <v>120000000</v>
      </c>
      <c r="S106" s="83">
        <v>20000</v>
      </c>
      <c r="T106" s="82">
        <v>0</v>
      </c>
      <c r="U106" s="82">
        <v>0</v>
      </c>
      <c r="V106" s="82">
        <v>0</v>
      </c>
      <c r="W106" s="82">
        <v>0</v>
      </c>
      <c r="X106" s="82">
        <v>0</v>
      </c>
      <c r="Y106" s="82">
        <v>0</v>
      </c>
      <c r="Z106" s="82">
        <v>20000</v>
      </c>
      <c r="AA106" s="82">
        <v>0</v>
      </c>
      <c r="AB106" s="82">
        <v>20000</v>
      </c>
      <c r="AC106" s="82">
        <v>20000</v>
      </c>
      <c r="AD106" s="82">
        <v>20000</v>
      </c>
      <c r="AE106" s="82">
        <v>0</v>
      </c>
      <c r="AF106" s="4">
        <v>120100000</v>
      </c>
    </row>
    <row r="107" spans="1:33" ht="15.6" x14ac:dyDescent="0.3">
      <c r="A107" s="80">
        <v>130000000</v>
      </c>
      <c r="B107" s="83">
        <v>20000</v>
      </c>
      <c r="C107" s="82">
        <f t="shared" si="47"/>
        <v>0</v>
      </c>
      <c r="D107" s="82">
        <f t="shared" si="47"/>
        <v>0</v>
      </c>
      <c r="E107" s="82">
        <f t="shared" si="47"/>
        <v>0</v>
      </c>
      <c r="F107" s="82">
        <f t="shared" si="47"/>
        <v>0</v>
      </c>
      <c r="G107" s="82">
        <f t="shared" si="47"/>
        <v>0</v>
      </c>
      <c r="H107" s="82">
        <f t="shared" si="47"/>
        <v>0</v>
      </c>
      <c r="I107" s="82">
        <f t="shared" si="47"/>
        <v>0</v>
      </c>
      <c r="J107" s="82">
        <f t="shared" si="47"/>
        <v>0</v>
      </c>
      <c r="K107" s="82">
        <f t="shared" si="47"/>
        <v>0</v>
      </c>
      <c r="L107" s="82">
        <f t="shared" si="47"/>
        <v>0</v>
      </c>
      <c r="M107" s="82">
        <f t="shared" si="47"/>
        <v>0</v>
      </c>
      <c r="N107" s="82">
        <f t="shared" si="47"/>
        <v>0</v>
      </c>
      <c r="O107" s="4">
        <f t="shared" si="48"/>
        <v>130020000</v>
      </c>
      <c r="R107" s="80">
        <v>130000000</v>
      </c>
      <c r="S107" s="83">
        <v>20000</v>
      </c>
      <c r="T107" s="82">
        <v>0</v>
      </c>
      <c r="U107" s="82">
        <v>0</v>
      </c>
      <c r="V107" s="82">
        <v>0</v>
      </c>
      <c r="W107" s="82">
        <v>0</v>
      </c>
      <c r="X107" s="82">
        <v>0</v>
      </c>
      <c r="Y107" s="82">
        <v>0</v>
      </c>
      <c r="Z107" s="82">
        <v>0</v>
      </c>
      <c r="AA107" s="82">
        <v>0</v>
      </c>
      <c r="AB107" s="82">
        <v>0</v>
      </c>
      <c r="AC107" s="82">
        <v>0</v>
      </c>
      <c r="AD107" s="82">
        <v>20000</v>
      </c>
      <c r="AE107" s="82">
        <v>0</v>
      </c>
      <c r="AF107" s="4">
        <v>130040000</v>
      </c>
    </row>
    <row r="108" spans="1:33" ht="15.6" x14ac:dyDescent="0.3">
      <c r="A108" s="80">
        <v>140000000</v>
      </c>
      <c r="B108" s="83">
        <v>20000</v>
      </c>
      <c r="C108" s="82">
        <f t="shared" si="47"/>
        <v>0</v>
      </c>
      <c r="D108" s="82">
        <f t="shared" si="47"/>
        <v>0</v>
      </c>
      <c r="E108" s="82">
        <f t="shared" si="47"/>
        <v>0</v>
      </c>
      <c r="F108" s="82">
        <f t="shared" si="47"/>
        <v>0</v>
      </c>
      <c r="G108" s="82">
        <f t="shared" si="47"/>
        <v>0</v>
      </c>
      <c r="H108" s="82">
        <f t="shared" si="47"/>
        <v>0</v>
      </c>
      <c r="I108" s="82">
        <f t="shared" si="47"/>
        <v>0</v>
      </c>
      <c r="J108" s="82">
        <f t="shared" si="47"/>
        <v>0</v>
      </c>
      <c r="K108" s="82">
        <f t="shared" si="47"/>
        <v>0</v>
      </c>
      <c r="L108" s="82">
        <f t="shared" si="47"/>
        <v>0</v>
      </c>
      <c r="M108" s="82">
        <f t="shared" si="47"/>
        <v>0</v>
      </c>
      <c r="N108" s="82">
        <f t="shared" si="47"/>
        <v>0</v>
      </c>
      <c r="O108" s="4">
        <f t="shared" si="48"/>
        <v>140020000</v>
      </c>
      <c r="R108" s="80">
        <v>140000000</v>
      </c>
      <c r="S108" s="83">
        <v>20000</v>
      </c>
      <c r="T108" s="82">
        <v>0</v>
      </c>
      <c r="U108" s="82">
        <v>0</v>
      </c>
      <c r="V108" s="82">
        <v>0</v>
      </c>
      <c r="W108" s="82">
        <v>0</v>
      </c>
      <c r="X108" s="82">
        <v>0</v>
      </c>
      <c r="Y108" s="82">
        <v>0</v>
      </c>
      <c r="Z108" s="82">
        <v>0</v>
      </c>
      <c r="AA108" s="82">
        <v>0</v>
      </c>
      <c r="AB108" s="82">
        <v>0</v>
      </c>
      <c r="AC108" s="82">
        <v>0</v>
      </c>
      <c r="AD108" s="82">
        <v>0</v>
      </c>
      <c r="AE108" s="82">
        <v>0</v>
      </c>
      <c r="AF108" s="4">
        <v>140020000</v>
      </c>
    </row>
    <row r="109" spans="1:33" ht="15" thickBot="1" x14ac:dyDescent="0.35">
      <c r="B109" s="70">
        <v>2026</v>
      </c>
      <c r="C109" s="186">
        <f t="shared" ref="C109:N109" si="49">SUM(C103:C108)</f>
        <v>120000</v>
      </c>
      <c r="D109" s="186">
        <f t="shared" si="49"/>
        <v>140000</v>
      </c>
      <c r="E109" s="186">
        <f t="shared" si="49"/>
        <v>0</v>
      </c>
      <c r="F109" s="186">
        <f t="shared" si="49"/>
        <v>0</v>
      </c>
      <c r="G109" s="186">
        <f t="shared" si="49"/>
        <v>0</v>
      </c>
      <c r="H109" s="186">
        <f t="shared" si="49"/>
        <v>0</v>
      </c>
      <c r="I109" s="186">
        <f t="shared" si="49"/>
        <v>0</v>
      </c>
      <c r="J109" s="186">
        <f t="shared" si="49"/>
        <v>0</v>
      </c>
      <c r="K109" s="186">
        <f t="shared" si="49"/>
        <v>0</v>
      </c>
      <c r="L109" s="186">
        <f t="shared" si="49"/>
        <v>0</v>
      </c>
      <c r="M109" s="186">
        <f t="shared" si="49"/>
        <v>0</v>
      </c>
      <c r="N109" s="186">
        <f t="shared" si="49"/>
        <v>0</v>
      </c>
      <c r="O109" s="186">
        <f>SUM(C109:N109)</f>
        <v>260000</v>
      </c>
      <c r="P109" s="82">
        <f>O109/12</f>
        <v>21666.666666666668</v>
      </c>
      <c r="S109" s="205"/>
      <c r="T109" s="85">
        <v>100000</v>
      </c>
      <c r="U109" s="85">
        <v>140000</v>
      </c>
      <c r="V109" s="85">
        <v>140000</v>
      </c>
      <c r="W109" s="85">
        <v>140000</v>
      </c>
      <c r="X109" s="85">
        <v>140000</v>
      </c>
      <c r="Y109" s="85">
        <v>140000</v>
      </c>
      <c r="Z109" s="85">
        <v>160000</v>
      </c>
      <c r="AA109" s="85">
        <v>120000</v>
      </c>
      <c r="AB109" s="85">
        <v>160000</v>
      </c>
      <c r="AC109" s="85">
        <v>160000</v>
      </c>
      <c r="AD109" s="85">
        <v>180000</v>
      </c>
      <c r="AE109" s="85">
        <v>140000</v>
      </c>
      <c r="AF109" s="85">
        <v>1720000</v>
      </c>
      <c r="AG109" s="82">
        <v>143333.33333333334</v>
      </c>
    </row>
    <row r="110" spans="1:33" ht="21" thickTop="1" thickBot="1" x14ac:dyDescent="0.45">
      <c r="A110" s="226" t="s">
        <v>238</v>
      </c>
      <c r="B110" s="70">
        <v>2026</v>
      </c>
      <c r="C110" s="72" t="s">
        <v>212</v>
      </c>
      <c r="D110" s="72" t="s">
        <v>213</v>
      </c>
      <c r="E110" s="72" t="s">
        <v>214</v>
      </c>
      <c r="F110" s="72" t="s">
        <v>215</v>
      </c>
      <c r="G110" s="72" t="s">
        <v>216</v>
      </c>
      <c r="H110" s="72" t="s">
        <v>217</v>
      </c>
      <c r="I110" s="72" t="s">
        <v>218</v>
      </c>
      <c r="J110" s="72" t="s">
        <v>219</v>
      </c>
      <c r="K110" s="72" t="s">
        <v>220</v>
      </c>
      <c r="L110" s="72" t="s">
        <v>221</v>
      </c>
      <c r="M110" s="72" t="s">
        <v>222</v>
      </c>
      <c r="N110" s="72" t="s">
        <v>223</v>
      </c>
      <c r="O110" s="72"/>
      <c r="P110" s="73"/>
      <c r="R110" s="94" t="s">
        <v>238</v>
      </c>
      <c r="S110" s="70">
        <v>2025</v>
      </c>
      <c r="T110" s="72" t="s">
        <v>212</v>
      </c>
      <c r="U110" s="72" t="s">
        <v>213</v>
      </c>
      <c r="V110" s="72" t="s">
        <v>214</v>
      </c>
      <c r="W110" s="72" t="s">
        <v>215</v>
      </c>
      <c r="X110" s="72" t="s">
        <v>216</v>
      </c>
      <c r="Y110" s="72" t="s">
        <v>217</v>
      </c>
      <c r="Z110" s="72" t="s">
        <v>218</v>
      </c>
      <c r="AA110" s="72" t="s">
        <v>219</v>
      </c>
      <c r="AB110" s="72" t="s">
        <v>220</v>
      </c>
      <c r="AC110" s="72" t="s">
        <v>221</v>
      </c>
      <c r="AD110" s="72" t="s">
        <v>222</v>
      </c>
      <c r="AE110" s="72" t="s">
        <v>223</v>
      </c>
      <c r="AF110" s="72"/>
      <c r="AG110" s="73"/>
    </row>
    <row r="111" spans="1:33" ht="16.2" thickTop="1" x14ac:dyDescent="0.3">
      <c r="A111" s="74" t="s">
        <v>80</v>
      </c>
      <c r="B111" s="75"/>
      <c r="C111" s="92">
        <f>GETPIVOTDATA("KÜlföldEUR",Külföld!$A$3,"Vevő","Dizalica doo","Kelt_hó",1)</f>
        <v>16696.5</v>
      </c>
      <c r="D111" s="92">
        <f>GETPIVOTDATA("KÜlföldEUR",Külföld!$A$3,"Vevő","Dizalica doo","Kelt_hó",2)</f>
        <v>4596.99</v>
      </c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77">
        <f t="shared" ref="O111:O114" si="50">SUM(C111:N111)</f>
        <v>21293.489999999998</v>
      </c>
      <c r="P111" s="78"/>
      <c r="R111" s="74" t="s">
        <v>80</v>
      </c>
      <c r="S111" s="75"/>
      <c r="T111" s="92">
        <v>2574.4200000000005</v>
      </c>
      <c r="U111" s="92">
        <v>4907.2299999999987</v>
      </c>
      <c r="V111" s="92">
        <v>13747.820000000002</v>
      </c>
      <c r="W111" s="92">
        <v>21214.5</v>
      </c>
      <c r="X111" s="92">
        <v>1000.1700000000001</v>
      </c>
      <c r="Y111" s="92">
        <v>1932.6000000000004</v>
      </c>
      <c r="Z111" s="92">
        <v>5688.5999999999995</v>
      </c>
      <c r="AA111" s="92">
        <v>3445.81</v>
      </c>
      <c r="AB111" s="92">
        <v>8859.2000000000007</v>
      </c>
      <c r="AC111" s="92">
        <v>17160.769999999997</v>
      </c>
      <c r="AD111" s="92">
        <v>3300.42</v>
      </c>
      <c r="AE111" s="92">
        <v>5416.88</v>
      </c>
      <c r="AF111" s="77">
        <v>89248.42</v>
      </c>
      <c r="AG111" s="78"/>
    </row>
    <row r="112" spans="1:33" ht="15.6" x14ac:dyDescent="0.3">
      <c r="A112" s="74" t="s">
        <v>120</v>
      </c>
      <c r="B112" s="75"/>
      <c r="C112" s="92">
        <f>IF(ISERROR(GETPIVOTDATA("KÜlföldEUR",Külföld!$A$3,"Vevő","Gutman Lifting doo","Kelt_hó",1)),0,GETPIVOTDATA("KÜlföldEUR",Külföld!$A$3,"Vevő","Gutman Lifting doo","Kelt_hó",1))</f>
        <v>0</v>
      </c>
      <c r="D112" s="92">
        <f>IF(ISERROR(GETPIVOTDATA("KÜlföldEUR",Külföld!$A$3,"Vevő","Gutman Lifting doo","Kelt_hó",2)),0,GETPIVOTDATA("KÜlföldEUR",Külföld!$A$3,"Vevő","Gutman Lifting doo","Kelt_hó",2))</f>
        <v>14425.309999999998</v>
      </c>
      <c r="E112" s="92">
        <f>IF(ISERROR(GETPIVOTDATA("KÜlföldEUR",Külföld!$A$3,"Vevő","Gutman Lifting doo","Kelt_hó",4)),0,GETPIVOTDATA("KÜlföldEUR",Külföld!$A$3,"Vevő","Gutman Lifting doo","Kelt_hó",4))</f>
        <v>0</v>
      </c>
      <c r="F112" s="92">
        <f>IF(ISERROR(GETPIVOTDATA("KÜlföldEUR",Külföld!$A$3,"Vevő","Gutman Lifting doo","Kelt_hó",4)),0,GETPIVOTDATA("KÜlföldEUR",Külföld!$A$3,"Vevő","Gutman Lifting doo","Kelt_hó",4))</f>
        <v>0</v>
      </c>
      <c r="G112" s="92">
        <f>IF(ISERROR(GETPIVOTDATA("KÜlföldEUR",Külföld!$A$3,"Vevő","Gutman Lifting doo","Kelt_hó",5)),0,GETPIVOTDATA("KÜlföldEUR",Külföld!$A$3,"Vevő","Gutman Lifting doo","Kelt_hó",5))</f>
        <v>0</v>
      </c>
      <c r="H112" s="92">
        <f>IF(ISERROR(GETPIVOTDATA("KÜlföldEUR",Külföld!$A$3,"Vevő","Gutman Lifting doo","Kelt_hó",6)),0,GETPIVOTDATA("KÜlföldEUR",Külföld!$A$3,"Vevő","Gutman Lifting doo","Kelt_hó",6))</f>
        <v>0</v>
      </c>
      <c r="I112" s="92">
        <f>IF(ISERROR(GETPIVOTDATA("KÜlföldEUR",Külföld!$A$3,"Vevő","Gutman Lifting doo","Kelt_hó",7)),0,GETPIVOTDATA("KÜlföldEUR",Külföld!$A$3,"Vevő","Gutman Lifting doo","Kelt_hó",7))</f>
        <v>0</v>
      </c>
      <c r="J112" s="92">
        <f>IF(ISERROR(GETPIVOTDATA("KÜlföldEUR",Külföld!$A$3,"Vevő","Gutman Lifting doo","Kelt_hó",8)),0,GETPIVOTDATA("KÜlföldEUR",Külföld!$A$3,"Vevő","Gutman Lifting doo","Kelt_hó",8))</f>
        <v>0</v>
      </c>
      <c r="K112" s="92">
        <f>IF(ISERROR(GETPIVOTDATA("KÜlföldEUR",Külföld!$A$3,"Vevő","Gutman Lifting doo","Kelt_hó",9)),0,GETPIVOTDATA("KÜlföldEUR",Külföld!$A$3,"Vevő","Gutman Lifting doo","Kelt_hó",9))</f>
        <v>0</v>
      </c>
      <c r="L112" s="92">
        <f>IF(ISERROR(GETPIVOTDATA("KÜlföldEUR",Külföld!$A$3,"Vevő","Gutman Lifting doo","Kelt_hó",10)),0,GETPIVOTDATA("KÜlföldEUR",Külföld!$A$3,"Vevő","Gutman Lifting doo","Kelt_hó",10))</f>
        <v>0</v>
      </c>
      <c r="M112" s="92">
        <f>IF(ISERROR(GETPIVOTDATA("KÜlföldEUR",Külföld!$A$3,"Vevő","Gutman Lifting doo","Kelt_hó",11)),0,GETPIVOTDATA("KÜlföldEUR",Külföld!$A$3,"Vevő","Gutman Lifting doo","Kelt_hó",11))</f>
        <v>0</v>
      </c>
      <c r="N112" s="92">
        <f>IF(ISERROR(GETPIVOTDATA("KÜlföldEUR",Külföld!$A$3,"Vevő","Gutman Lifting doo","Kelt_hó",12)),0,GETPIVOTDATA("KÜlföldEUR",Külföld!$A$3,"Vevő","Gutman Lifting doo","Kelt_hó",12))</f>
        <v>0</v>
      </c>
      <c r="O112" s="77">
        <f t="shared" si="50"/>
        <v>14425.309999999998</v>
      </c>
      <c r="P112" s="78"/>
      <c r="R112" s="74" t="s">
        <v>120</v>
      </c>
      <c r="S112" s="75"/>
      <c r="T112" s="92">
        <v>0</v>
      </c>
      <c r="U112" s="92">
        <v>3835.5600000000004</v>
      </c>
      <c r="V112" s="92">
        <v>5998.2900000000009</v>
      </c>
      <c r="W112" s="92">
        <v>0</v>
      </c>
      <c r="X112" s="92">
        <v>11203.349999999999</v>
      </c>
      <c r="Y112" s="92">
        <v>0</v>
      </c>
      <c r="Z112" s="92">
        <v>3311.02</v>
      </c>
      <c r="AA112" s="92">
        <v>0</v>
      </c>
      <c r="AB112" s="92">
        <v>9157.260000000002</v>
      </c>
      <c r="AC112" s="92">
        <v>0</v>
      </c>
      <c r="AD112" s="92">
        <v>2579.4</v>
      </c>
      <c r="AE112" s="92">
        <v>1180.9499999999998</v>
      </c>
      <c r="AF112" s="77">
        <v>37265.83</v>
      </c>
      <c r="AG112" s="78"/>
    </row>
    <row r="113" spans="1:33" ht="15.6" x14ac:dyDescent="0.3">
      <c r="A113" s="74" t="s">
        <v>129</v>
      </c>
      <c r="B113" s="75"/>
      <c r="C113" s="93">
        <f>GETPIVOTDATA("KÜlföldEUR",Külföld!$A$3,"Vevő","Gutman Lifting s.r.o.","Kelt_hó",2)</f>
        <v>2568.059999999999</v>
      </c>
      <c r="D113" s="93">
        <f>GETPIVOTDATA("KÜlföldEUR",Külföld!$A$3,"Vevő","Gutman Lifting s.r.o.","Kelt_hó",1)</f>
        <v>443.42</v>
      </c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77">
        <f t="shared" si="50"/>
        <v>3011.4799999999991</v>
      </c>
      <c r="P113" s="78"/>
      <c r="R113" s="74" t="s">
        <v>129</v>
      </c>
      <c r="S113" s="75"/>
      <c r="T113" s="93">
        <v>1191.4699999999998</v>
      </c>
      <c r="U113" s="93">
        <v>0</v>
      </c>
      <c r="V113" s="93">
        <v>2864.08</v>
      </c>
      <c r="W113" s="93">
        <v>2508.69</v>
      </c>
      <c r="X113" s="93">
        <v>2962.6000000000004</v>
      </c>
      <c r="Y113" s="93">
        <v>2937.04</v>
      </c>
      <c r="Z113" s="93">
        <v>5425.4500000000007</v>
      </c>
      <c r="AA113" s="93">
        <v>3144.36</v>
      </c>
      <c r="AB113" s="93">
        <v>6265.01</v>
      </c>
      <c r="AC113" s="93">
        <v>145.1</v>
      </c>
      <c r="AD113" s="93">
        <v>1452.1</v>
      </c>
      <c r="AE113" s="93">
        <v>708.46</v>
      </c>
      <c r="AF113" s="77">
        <v>29604.36</v>
      </c>
      <c r="AG113" s="78"/>
    </row>
    <row r="114" spans="1:33" ht="15.6" x14ac:dyDescent="0.3">
      <c r="A114" s="4"/>
      <c r="B114" s="4"/>
      <c r="C114" s="87">
        <f>SUM(C111:C113)</f>
        <v>19264.559999999998</v>
      </c>
      <c r="D114" s="87">
        <f t="shared" ref="D114:N114" si="51">SUM(D111:D113)</f>
        <v>19465.719999999994</v>
      </c>
      <c r="E114" s="87">
        <f t="shared" si="51"/>
        <v>0</v>
      </c>
      <c r="F114" s="87">
        <f t="shared" si="51"/>
        <v>0</v>
      </c>
      <c r="G114" s="87">
        <f t="shared" si="51"/>
        <v>0</v>
      </c>
      <c r="H114" s="87">
        <f t="shared" si="51"/>
        <v>0</v>
      </c>
      <c r="I114" s="87">
        <f t="shared" si="51"/>
        <v>0</v>
      </c>
      <c r="J114" s="87">
        <f t="shared" si="51"/>
        <v>0</v>
      </c>
      <c r="K114" s="87">
        <f t="shared" si="51"/>
        <v>0</v>
      </c>
      <c r="L114" s="87">
        <f t="shared" si="51"/>
        <v>0</v>
      </c>
      <c r="M114" s="87">
        <f t="shared" si="51"/>
        <v>0</v>
      </c>
      <c r="N114" s="87">
        <f t="shared" si="51"/>
        <v>0</v>
      </c>
      <c r="O114" s="77">
        <f t="shared" si="50"/>
        <v>38730.279999999992</v>
      </c>
      <c r="P114" s="4"/>
      <c r="R114" s="4"/>
      <c r="S114" s="4"/>
      <c r="T114" s="87">
        <v>3765.8900000000003</v>
      </c>
      <c r="U114" s="87">
        <v>8742.7899999999991</v>
      </c>
      <c r="V114" s="87">
        <v>22610.190000000002</v>
      </c>
      <c r="W114" s="87">
        <v>23723.19</v>
      </c>
      <c r="X114" s="87">
        <v>15166.119999999999</v>
      </c>
      <c r="Y114" s="87">
        <v>4869.6400000000003</v>
      </c>
      <c r="Z114" s="87">
        <v>14425.07</v>
      </c>
      <c r="AA114" s="87">
        <v>6590.17</v>
      </c>
      <c r="AB114" s="87">
        <v>24281.47</v>
      </c>
      <c r="AC114" s="87">
        <v>17305.869999999995</v>
      </c>
      <c r="AD114" s="87">
        <v>7331.92</v>
      </c>
      <c r="AE114" s="87">
        <v>7306.29</v>
      </c>
      <c r="AF114" s="77">
        <v>156118.60999999999</v>
      </c>
      <c r="AG114" s="4"/>
    </row>
    <row r="115" spans="1:33" x14ac:dyDescent="0.3">
      <c r="E115" s="4">
        <f>SUM(C114:E114)</f>
        <v>38730.279999999992</v>
      </c>
      <c r="H115" s="4">
        <f>SUM(F114:H114)</f>
        <v>0</v>
      </c>
      <c r="K115" s="4">
        <f>SUM(I114:K114)</f>
        <v>0</v>
      </c>
      <c r="N115" s="4">
        <f>SUM(L114:N114)</f>
        <v>0</v>
      </c>
      <c r="V115" s="4">
        <v>35118.870000000003</v>
      </c>
      <c r="Y115" s="4">
        <v>43758.95</v>
      </c>
      <c r="AB115" s="4">
        <v>45296.71</v>
      </c>
      <c r="AE115" s="4">
        <v>31944.079999999994</v>
      </c>
    </row>
    <row r="116" spans="1:33" ht="15.6" x14ac:dyDescent="0.3">
      <c r="A116" s="80">
        <v>20000</v>
      </c>
      <c r="B116" s="81">
        <v>20000</v>
      </c>
      <c r="C116" s="82"/>
      <c r="D116" s="82"/>
      <c r="E116" s="82">
        <f t="shared" ref="E116:E121" si="52">IF(E$115&gt;$A116,$B116,0)</f>
        <v>20000</v>
      </c>
      <c r="F116" s="82"/>
      <c r="G116" s="82"/>
      <c r="H116" s="82">
        <f t="shared" ref="H116:H121" si="53">IF(H$115&gt;$A116,$B116,0)</f>
        <v>0</v>
      </c>
      <c r="I116" s="82"/>
      <c r="J116" s="82"/>
      <c r="K116" s="82">
        <f t="shared" ref="K116:K121" si="54">IF(K$115&gt;$A116,$B116,0)</f>
        <v>0</v>
      </c>
      <c r="L116" s="82"/>
      <c r="M116" s="82"/>
      <c r="N116" s="82">
        <f t="shared" ref="N116:N121" si="55">IF(N$115&gt;$A116,$B116,0)</f>
        <v>0</v>
      </c>
      <c r="O116" s="4">
        <f t="shared" ref="O116:O121" si="56">SUM(C116:N116)</f>
        <v>20000</v>
      </c>
      <c r="R116" s="80">
        <v>20000</v>
      </c>
      <c r="S116" s="81">
        <v>20000</v>
      </c>
      <c r="T116" s="82"/>
      <c r="U116" s="82"/>
      <c r="V116" s="82">
        <v>20000</v>
      </c>
      <c r="W116" s="82"/>
      <c r="X116" s="82"/>
      <c r="Y116" s="82">
        <v>20000</v>
      </c>
      <c r="Z116" s="82"/>
      <c r="AA116" s="82"/>
      <c r="AB116" s="82">
        <v>20000</v>
      </c>
      <c r="AC116" s="82"/>
      <c r="AD116" s="82"/>
      <c r="AE116" s="82">
        <v>20000</v>
      </c>
      <c r="AF116" s="4">
        <v>80000</v>
      </c>
    </row>
    <row r="117" spans="1:33" ht="15.6" x14ac:dyDescent="0.3">
      <c r="A117" s="80">
        <v>25000</v>
      </c>
      <c r="B117" s="83">
        <v>20000</v>
      </c>
      <c r="C117" s="82"/>
      <c r="D117" s="82"/>
      <c r="E117" s="82">
        <f t="shared" si="52"/>
        <v>20000</v>
      </c>
      <c r="F117" s="82"/>
      <c r="G117" s="82"/>
      <c r="H117" s="82">
        <f t="shared" si="53"/>
        <v>0</v>
      </c>
      <c r="I117" s="82"/>
      <c r="J117" s="82"/>
      <c r="K117" s="82">
        <f t="shared" si="54"/>
        <v>0</v>
      </c>
      <c r="L117" s="82"/>
      <c r="M117" s="82"/>
      <c r="N117" s="82">
        <f t="shared" si="55"/>
        <v>0</v>
      </c>
      <c r="O117" s="4">
        <f t="shared" si="56"/>
        <v>20000</v>
      </c>
      <c r="R117" s="80">
        <v>25000</v>
      </c>
      <c r="S117" s="83">
        <v>20000</v>
      </c>
      <c r="T117" s="82"/>
      <c r="U117" s="82"/>
      <c r="V117" s="82">
        <v>20000</v>
      </c>
      <c r="W117" s="82"/>
      <c r="X117" s="82"/>
      <c r="Y117" s="82">
        <v>20000</v>
      </c>
      <c r="Z117" s="82"/>
      <c r="AA117" s="82"/>
      <c r="AB117" s="82">
        <v>20000</v>
      </c>
      <c r="AC117" s="82"/>
      <c r="AD117" s="82"/>
      <c r="AE117" s="82">
        <v>20000</v>
      </c>
      <c r="AF117" s="4">
        <v>80000</v>
      </c>
    </row>
    <row r="118" spans="1:33" ht="15.6" x14ac:dyDescent="0.3">
      <c r="A118" s="80">
        <v>30000</v>
      </c>
      <c r="B118" s="83">
        <v>30000</v>
      </c>
      <c r="C118" s="82"/>
      <c r="D118" s="82"/>
      <c r="E118" s="82">
        <f t="shared" si="52"/>
        <v>30000</v>
      </c>
      <c r="F118" s="82"/>
      <c r="G118" s="82"/>
      <c r="H118" s="82">
        <f t="shared" si="53"/>
        <v>0</v>
      </c>
      <c r="I118" s="82"/>
      <c r="J118" s="82"/>
      <c r="K118" s="82">
        <f t="shared" si="54"/>
        <v>0</v>
      </c>
      <c r="L118" s="82"/>
      <c r="M118" s="82"/>
      <c r="N118" s="82">
        <f t="shared" si="55"/>
        <v>0</v>
      </c>
      <c r="O118" s="4">
        <f t="shared" si="56"/>
        <v>30000</v>
      </c>
      <c r="R118" s="80">
        <v>30000</v>
      </c>
      <c r="S118" s="83">
        <v>30000</v>
      </c>
      <c r="T118" s="82"/>
      <c r="U118" s="82"/>
      <c r="V118" s="82">
        <v>30000</v>
      </c>
      <c r="W118" s="82"/>
      <c r="X118" s="82"/>
      <c r="Y118" s="82">
        <v>30000</v>
      </c>
      <c r="Z118" s="82"/>
      <c r="AA118" s="82"/>
      <c r="AB118" s="82">
        <v>30000</v>
      </c>
      <c r="AC118" s="82"/>
      <c r="AD118" s="82"/>
      <c r="AE118" s="82">
        <v>30000</v>
      </c>
      <c r="AF118" s="4">
        <v>120000</v>
      </c>
    </row>
    <row r="119" spans="1:33" ht="15.6" x14ac:dyDescent="0.3">
      <c r="A119" s="80">
        <v>35000</v>
      </c>
      <c r="B119" s="83">
        <v>30000</v>
      </c>
      <c r="C119" s="82"/>
      <c r="D119" s="82"/>
      <c r="E119" s="82">
        <f t="shared" si="52"/>
        <v>30000</v>
      </c>
      <c r="F119" s="82"/>
      <c r="G119" s="82"/>
      <c r="H119" s="82">
        <f t="shared" si="53"/>
        <v>0</v>
      </c>
      <c r="I119" s="82"/>
      <c r="J119" s="82"/>
      <c r="K119" s="82">
        <f t="shared" si="54"/>
        <v>0</v>
      </c>
      <c r="L119" s="82"/>
      <c r="M119" s="82"/>
      <c r="N119" s="82">
        <f t="shared" si="55"/>
        <v>0</v>
      </c>
      <c r="O119" s="4">
        <f t="shared" si="56"/>
        <v>30000</v>
      </c>
      <c r="R119" s="80">
        <v>35000</v>
      </c>
      <c r="S119" s="83">
        <v>30000</v>
      </c>
      <c r="T119" s="82"/>
      <c r="U119" s="82"/>
      <c r="V119" s="82">
        <v>30000</v>
      </c>
      <c r="W119" s="82"/>
      <c r="X119" s="82"/>
      <c r="Y119" s="82">
        <v>30000</v>
      </c>
      <c r="Z119" s="82"/>
      <c r="AA119" s="82"/>
      <c r="AB119" s="82">
        <v>30000</v>
      </c>
      <c r="AC119" s="82"/>
      <c r="AD119" s="82"/>
      <c r="AE119" s="82">
        <v>0</v>
      </c>
      <c r="AF119" s="4">
        <v>90000</v>
      </c>
    </row>
    <row r="120" spans="1:33" ht="15.6" x14ac:dyDescent="0.3">
      <c r="A120" s="80">
        <v>40000</v>
      </c>
      <c r="B120" s="224">
        <v>30000</v>
      </c>
      <c r="C120" s="82"/>
      <c r="D120" s="82"/>
      <c r="E120" s="82">
        <f t="shared" si="52"/>
        <v>0</v>
      </c>
      <c r="F120" s="82"/>
      <c r="G120" s="82"/>
      <c r="H120" s="82">
        <f t="shared" si="53"/>
        <v>0</v>
      </c>
      <c r="I120" s="82"/>
      <c r="J120" s="82"/>
      <c r="K120" s="82">
        <f t="shared" si="54"/>
        <v>0</v>
      </c>
      <c r="L120" s="82"/>
      <c r="M120" s="82"/>
      <c r="N120" s="82">
        <f t="shared" si="55"/>
        <v>0</v>
      </c>
      <c r="O120" s="4">
        <f t="shared" si="56"/>
        <v>0</v>
      </c>
      <c r="R120" s="80">
        <v>40000</v>
      </c>
      <c r="S120" s="83">
        <v>20000</v>
      </c>
      <c r="T120" s="82"/>
      <c r="U120" s="82"/>
      <c r="V120" s="82">
        <v>0</v>
      </c>
      <c r="W120" s="82"/>
      <c r="X120" s="82"/>
      <c r="Y120" s="82">
        <v>20000</v>
      </c>
      <c r="Z120" s="82"/>
      <c r="AA120" s="82"/>
      <c r="AB120" s="82">
        <v>20000</v>
      </c>
      <c r="AC120" s="82"/>
      <c r="AD120" s="82"/>
      <c r="AE120" s="82">
        <v>0</v>
      </c>
      <c r="AF120" s="4">
        <v>40000</v>
      </c>
    </row>
    <row r="121" spans="1:33" ht="16.2" thickBot="1" x14ac:dyDescent="0.35">
      <c r="A121" s="80">
        <v>50000</v>
      </c>
      <c r="B121" s="224">
        <v>40000</v>
      </c>
      <c r="C121" s="82"/>
      <c r="D121" s="82"/>
      <c r="E121" s="82">
        <f t="shared" si="52"/>
        <v>0</v>
      </c>
      <c r="F121" s="82"/>
      <c r="G121" s="82"/>
      <c r="H121" s="82">
        <f t="shared" si="53"/>
        <v>0</v>
      </c>
      <c r="I121" s="82"/>
      <c r="J121" s="82"/>
      <c r="K121" s="82">
        <f t="shared" si="54"/>
        <v>0</v>
      </c>
      <c r="L121" s="82"/>
      <c r="M121" s="82"/>
      <c r="N121" s="82">
        <f t="shared" si="55"/>
        <v>0</v>
      </c>
      <c r="O121" s="4">
        <f t="shared" si="56"/>
        <v>0</v>
      </c>
      <c r="R121" s="80">
        <v>50000</v>
      </c>
      <c r="S121" s="83">
        <v>30000</v>
      </c>
      <c r="T121" s="82"/>
      <c r="U121" s="82"/>
      <c r="V121" s="82">
        <v>0</v>
      </c>
      <c r="W121" s="82"/>
      <c r="X121" s="82"/>
      <c r="Y121" s="82">
        <v>0</v>
      </c>
      <c r="Z121" s="82"/>
      <c r="AA121" s="82"/>
      <c r="AB121" s="82">
        <v>0</v>
      </c>
      <c r="AC121" s="82"/>
      <c r="AD121" s="82"/>
      <c r="AE121" s="82">
        <v>0</v>
      </c>
      <c r="AF121" s="4">
        <v>0</v>
      </c>
    </row>
    <row r="122" spans="1:33" ht="15" thickBot="1" x14ac:dyDescent="0.35">
      <c r="B122" s="84">
        <v>2026</v>
      </c>
      <c r="C122" s="171">
        <f>SUM(C116:C121)+C109</f>
        <v>120000</v>
      </c>
      <c r="D122" s="171">
        <f t="shared" ref="D122:N122" si="57">SUM(D116:D121)+D109</f>
        <v>140000</v>
      </c>
      <c r="E122" s="171">
        <f t="shared" si="57"/>
        <v>100000</v>
      </c>
      <c r="F122" s="171">
        <f t="shared" si="57"/>
        <v>0</v>
      </c>
      <c r="G122" s="171">
        <f t="shared" si="57"/>
        <v>0</v>
      </c>
      <c r="H122" s="171">
        <f t="shared" si="57"/>
        <v>0</v>
      </c>
      <c r="I122" s="171">
        <f t="shared" si="57"/>
        <v>0</v>
      </c>
      <c r="J122" s="171">
        <f t="shared" si="57"/>
        <v>0</v>
      </c>
      <c r="K122" s="171">
        <f t="shared" si="57"/>
        <v>0</v>
      </c>
      <c r="L122" s="171">
        <f t="shared" si="57"/>
        <v>0</v>
      </c>
      <c r="M122" s="171">
        <f t="shared" si="57"/>
        <v>0</v>
      </c>
      <c r="N122" s="171">
        <f t="shared" si="57"/>
        <v>0</v>
      </c>
      <c r="O122" s="171">
        <f>SUM(C122:N122)</f>
        <v>360000</v>
      </c>
      <c r="P122" s="82">
        <f>O122/12</f>
        <v>30000</v>
      </c>
      <c r="R122" s="91">
        <v>2025</v>
      </c>
      <c r="S122" s="91">
        <v>2025</v>
      </c>
      <c r="T122" s="85">
        <v>100000</v>
      </c>
      <c r="U122" s="85">
        <v>140000</v>
      </c>
      <c r="V122" s="85">
        <v>240000</v>
      </c>
      <c r="W122" s="85">
        <v>140000</v>
      </c>
      <c r="X122" s="85">
        <v>140000</v>
      </c>
      <c r="Y122" s="85">
        <v>260000</v>
      </c>
      <c r="Z122" s="85">
        <v>160000</v>
      </c>
      <c r="AA122" s="85">
        <v>120000</v>
      </c>
      <c r="AB122" s="85">
        <v>280000</v>
      </c>
      <c r="AC122" s="85">
        <v>160000</v>
      </c>
      <c r="AD122" s="85">
        <v>180000</v>
      </c>
      <c r="AE122" s="85">
        <v>210000</v>
      </c>
      <c r="AF122" s="174">
        <v>2130000</v>
      </c>
      <c r="AG122" s="177">
        <v>177500</v>
      </c>
    </row>
    <row r="123" spans="1:33" ht="15.6" thickTop="1" thickBot="1" x14ac:dyDescent="0.35">
      <c r="B123" s="84">
        <v>2026</v>
      </c>
      <c r="C123" s="184">
        <v>450000</v>
      </c>
      <c r="D123" s="185">
        <v>490000</v>
      </c>
      <c r="E123" s="185">
        <v>490000</v>
      </c>
      <c r="F123" s="185">
        <v>490000</v>
      </c>
      <c r="G123" s="185">
        <v>490000</v>
      </c>
      <c r="H123" s="185">
        <v>490000</v>
      </c>
      <c r="I123" s="185">
        <v>490000</v>
      </c>
      <c r="J123" s="185">
        <v>490000</v>
      </c>
      <c r="K123" s="185">
        <v>490000</v>
      </c>
      <c r="L123" s="185">
        <v>490000</v>
      </c>
      <c r="M123" s="185">
        <v>490000</v>
      </c>
      <c r="N123" s="185">
        <v>490000</v>
      </c>
      <c r="O123" s="4">
        <f>SUM(C123:N123)</f>
        <v>5840000</v>
      </c>
      <c r="R123" s="91">
        <v>2025</v>
      </c>
      <c r="S123" s="91">
        <v>2025</v>
      </c>
      <c r="T123" s="86">
        <v>430000</v>
      </c>
      <c r="U123" s="86">
        <v>430000</v>
      </c>
      <c r="V123" s="86">
        <v>430000</v>
      </c>
      <c r="W123" s="86">
        <v>430000</v>
      </c>
      <c r="X123" s="86">
        <v>430000</v>
      </c>
      <c r="Y123" s="86">
        <v>430000</v>
      </c>
      <c r="Z123" s="86">
        <v>450000</v>
      </c>
      <c r="AA123" s="86">
        <v>450000</v>
      </c>
      <c r="AB123" s="86">
        <v>450000</v>
      </c>
      <c r="AC123" s="86">
        <v>450000</v>
      </c>
      <c r="AD123" s="86">
        <v>450000</v>
      </c>
      <c r="AE123" s="86">
        <v>450000</v>
      </c>
      <c r="AF123" s="176">
        <v>5280000</v>
      </c>
      <c r="AG123" s="177">
        <v>440000</v>
      </c>
    </row>
    <row r="124" spans="1:33" ht="15.6" thickTop="1" thickBot="1" x14ac:dyDescent="0.35">
      <c r="B124" s="84">
        <v>2026</v>
      </c>
      <c r="C124" s="87">
        <f t="shared" ref="C124:N124" si="58">C122+C123+C109</f>
        <v>690000</v>
      </c>
      <c r="D124" s="87">
        <f t="shared" si="58"/>
        <v>770000</v>
      </c>
      <c r="E124" s="87">
        <f t="shared" si="58"/>
        <v>590000</v>
      </c>
      <c r="F124" s="87">
        <f t="shared" si="58"/>
        <v>490000</v>
      </c>
      <c r="G124" s="87">
        <f t="shared" si="58"/>
        <v>490000</v>
      </c>
      <c r="H124" s="87">
        <f t="shared" si="58"/>
        <v>490000</v>
      </c>
      <c r="I124" s="87">
        <f t="shared" si="58"/>
        <v>490000</v>
      </c>
      <c r="J124" s="87">
        <f t="shared" si="58"/>
        <v>490000</v>
      </c>
      <c r="K124" s="87">
        <f t="shared" si="58"/>
        <v>490000</v>
      </c>
      <c r="L124" s="87">
        <f t="shared" si="58"/>
        <v>490000</v>
      </c>
      <c r="M124" s="87">
        <f t="shared" si="58"/>
        <v>490000</v>
      </c>
      <c r="N124" s="87">
        <f t="shared" si="58"/>
        <v>490000</v>
      </c>
      <c r="O124" s="87">
        <f>SUM(C124:N124)</f>
        <v>6460000</v>
      </c>
      <c r="P124" s="88">
        <f>O124/12</f>
        <v>538333.33333333337</v>
      </c>
      <c r="R124" s="91">
        <v>2025</v>
      </c>
      <c r="S124" s="91">
        <v>2025</v>
      </c>
      <c r="T124" s="178">
        <v>530000</v>
      </c>
      <c r="U124" s="179">
        <v>570000</v>
      </c>
      <c r="V124" s="179">
        <v>670000</v>
      </c>
      <c r="W124" s="179">
        <v>570000</v>
      </c>
      <c r="X124" s="179">
        <v>570000</v>
      </c>
      <c r="Y124" s="179">
        <v>690000</v>
      </c>
      <c r="Z124" s="179">
        <v>610000</v>
      </c>
      <c r="AA124" s="179">
        <v>570000</v>
      </c>
      <c r="AB124" s="179">
        <v>730000</v>
      </c>
      <c r="AC124" s="179">
        <v>610000</v>
      </c>
      <c r="AD124" s="179">
        <v>630000</v>
      </c>
      <c r="AE124" s="179">
        <v>660000</v>
      </c>
      <c r="AF124" s="179">
        <v>7410000</v>
      </c>
      <c r="AG124" s="180">
        <v>617500</v>
      </c>
    </row>
    <row r="125" spans="1:33" ht="15.6" thickTop="1" thickBot="1" x14ac:dyDescent="0.35">
      <c r="C125" s="89">
        <f>6650*C124/10000</f>
        <v>458850</v>
      </c>
      <c r="D125" s="89">
        <f t="shared" ref="D125:O125" si="59">6650*D124/10000</f>
        <v>512050</v>
      </c>
      <c r="E125" s="89">
        <f t="shared" si="59"/>
        <v>392350</v>
      </c>
      <c r="F125" s="89">
        <f t="shared" si="59"/>
        <v>325850</v>
      </c>
      <c r="G125" s="89">
        <f t="shared" si="59"/>
        <v>325850</v>
      </c>
      <c r="H125" s="89">
        <f t="shared" si="59"/>
        <v>325850</v>
      </c>
      <c r="I125" s="89">
        <f t="shared" si="59"/>
        <v>325850</v>
      </c>
      <c r="J125" s="89">
        <f t="shared" si="59"/>
        <v>325850</v>
      </c>
      <c r="K125" s="89">
        <f t="shared" si="59"/>
        <v>325850</v>
      </c>
      <c r="L125" s="89">
        <f t="shared" si="59"/>
        <v>325850</v>
      </c>
      <c r="M125" s="89">
        <f t="shared" si="59"/>
        <v>325850</v>
      </c>
      <c r="N125" s="89">
        <f t="shared" si="59"/>
        <v>325850</v>
      </c>
      <c r="O125" s="89">
        <f t="shared" si="59"/>
        <v>4295900</v>
      </c>
      <c r="P125" s="90">
        <f>O125/12</f>
        <v>357991.66666666669</v>
      </c>
    </row>
    <row r="126" spans="1:33" ht="15" thickBot="1" x14ac:dyDescent="0.35">
      <c r="A126" s="91">
        <v>2025</v>
      </c>
      <c r="B126" s="91">
        <v>2025</v>
      </c>
      <c r="C126" s="85">
        <v>100000</v>
      </c>
      <c r="D126" s="85">
        <v>140000</v>
      </c>
      <c r="E126" s="85">
        <v>240000</v>
      </c>
      <c r="F126" s="85">
        <v>140000</v>
      </c>
      <c r="G126" s="85">
        <v>140000</v>
      </c>
      <c r="H126" s="85">
        <v>260000</v>
      </c>
      <c r="I126" s="85">
        <v>160000</v>
      </c>
      <c r="J126" s="85">
        <v>120000</v>
      </c>
      <c r="K126" s="85">
        <v>280000</v>
      </c>
      <c r="L126" s="85">
        <v>160000</v>
      </c>
      <c r="M126" s="85">
        <v>180000</v>
      </c>
      <c r="N126" s="85">
        <v>210000</v>
      </c>
      <c r="O126" s="174">
        <f>SUM(C126:N126)</f>
        <v>2130000</v>
      </c>
      <c r="P126" s="177">
        <f>O126/12</f>
        <v>177500</v>
      </c>
    </row>
    <row r="127" spans="1:33" ht="15" thickBot="1" x14ac:dyDescent="0.35">
      <c r="A127" s="91">
        <v>2025</v>
      </c>
      <c r="B127" s="91">
        <v>2025</v>
      </c>
      <c r="C127" s="86">
        <v>430000</v>
      </c>
      <c r="D127" s="86">
        <v>430000</v>
      </c>
      <c r="E127" s="86">
        <v>430000</v>
      </c>
      <c r="F127" s="86">
        <v>430000</v>
      </c>
      <c r="G127" s="86">
        <v>430000</v>
      </c>
      <c r="H127" s="86">
        <v>430000</v>
      </c>
      <c r="I127" s="86">
        <v>450000</v>
      </c>
      <c r="J127" s="86">
        <v>450000</v>
      </c>
      <c r="K127" s="86">
        <v>450000</v>
      </c>
      <c r="L127" s="86">
        <v>450000</v>
      </c>
      <c r="M127" s="86">
        <v>450000</v>
      </c>
      <c r="N127" s="86">
        <v>450000</v>
      </c>
      <c r="O127" s="176">
        <f>SUM(C127:N127)</f>
        <v>5280000</v>
      </c>
      <c r="P127" s="177">
        <f>O127/12</f>
        <v>440000</v>
      </c>
    </row>
    <row r="128" spans="1:33" ht="15" thickBot="1" x14ac:dyDescent="0.35">
      <c r="A128" s="91">
        <v>2025</v>
      </c>
      <c r="B128" s="91">
        <v>2025</v>
      </c>
      <c r="C128" s="178">
        <f>C126+C127</f>
        <v>530000</v>
      </c>
      <c r="D128" s="179">
        <f t="shared" ref="D128:N128" si="60">D126+D127</f>
        <v>570000</v>
      </c>
      <c r="E128" s="179">
        <f t="shared" si="60"/>
        <v>670000</v>
      </c>
      <c r="F128" s="179">
        <f t="shared" si="60"/>
        <v>570000</v>
      </c>
      <c r="G128" s="179">
        <f t="shared" si="60"/>
        <v>570000</v>
      </c>
      <c r="H128" s="179">
        <f t="shared" si="60"/>
        <v>690000</v>
      </c>
      <c r="I128" s="179">
        <f t="shared" si="60"/>
        <v>610000</v>
      </c>
      <c r="J128" s="179">
        <f t="shared" si="60"/>
        <v>570000</v>
      </c>
      <c r="K128" s="179">
        <f t="shared" si="60"/>
        <v>730000</v>
      </c>
      <c r="L128" s="179">
        <f t="shared" si="60"/>
        <v>610000</v>
      </c>
      <c r="M128" s="179">
        <f t="shared" si="60"/>
        <v>630000</v>
      </c>
      <c r="N128" s="179">
        <f t="shared" si="60"/>
        <v>660000</v>
      </c>
      <c r="O128" s="179">
        <f>SUM(C128:N128)</f>
        <v>7410000</v>
      </c>
      <c r="P128" s="180">
        <f>O128/12</f>
        <v>617500</v>
      </c>
    </row>
    <row r="130" spans="1:33" ht="15" thickBot="1" x14ac:dyDescent="0.35"/>
    <row r="131" spans="1:33" ht="20.399999999999999" thickBot="1" x14ac:dyDescent="0.45">
      <c r="A131" s="94" t="s">
        <v>239</v>
      </c>
      <c r="B131" s="70">
        <v>2026</v>
      </c>
      <c r="C131" s="72" t="s">
        <v>212</v>
      </c>
      <c r="D131" s="72" t="s">
        <v>213</v>
      </c>
      <c r="E131" s="72" t="s">
        <v>214</v>
      </c>
      <c r="F131" s="72" t="s">
        <v>215</v>
      </c>
      <c r="G131" s="72" t="s">
        <v>216</v>
      </c>
      <c r="H131" s="72" t="s">
        <v>217</v>
      </c>
      <c r="I131" s="72" t="s">
        <v>218</v>
      </c>
      <c r="J131" s="72" t="s">
        <v>219</v>
      </c>
      <c r="K131" s="72" t="s">
        <v>220</v>
      </c>
      <c r="L131" s="72" t="s">
        <v>221</v>
      </c>
      <c r="M131" s="72" t="s">
        <v>222</v>
      </c>
      <c r="N131" s="72" t="s">
        <v>223</v>
      </c>
      <c r="O131" s="72"/>
      <c r="P131" s="73"/>
      <c r="R131" s="206" t="s">
        <v>239</v>
      </c>
      <c r="S131" s="207">
        <v>2025</v>
      </c>
      <c r="T131" s="208" t="s">
        <v>212</v>
      </c>
      <c r="U131" s="208" t="s">
        <v>213</v>
      </c>
      <c r="V131" s="208" t="s">
        <v>214</v>
      </c>
      <c r="W131" s="208" t="s">
        <v>215</v>
      </c>
      <c r="X131" s="208" t="s">
        <v>216</v>
      </c>
      <c r="Y131" s="208" t="s">
        <v>217</v>
      </c>
      <c r="Z131" s="208" t="s">
        <v>218</v>
      </c>
      <c r="AA131" s="208" t="s">
        <v>219</v>
      </c>
      <c r="AB131" s="208" t="s">
        <v>220</v>
      </c>
      <c r="AC131" s="208" t="s">
        <v>221</v>
      </c>
      <c r="AD131" s="208" t="s">
        <v>222</v>
      </c>
      <c r="AE131" s="208" t="s">
        <v>223</v>
      </c>
      <c r="AF131" s="208"/>
      <c r="AG131" s="209"/>
    </row>
    <row r="132" spans="1:33" ht="16.2" thickTop="1" x14ac:dyDescent="0.3">
      <c r="A132" s="74" t="s">
        <v>226</v>
      </c>
      <c r="B132" s="75"/>
      <c r="C132" s="92">
        <v>8003438</v>
      </c>
      <c r="D132" s="92">
        <v>8333051</v>
      </c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77">
        <f t="shared" ref="O132" si="61">SUM(C132:N132)</f>
        <v>16336489</v>
      </c>
      <c r="P132" s="78"/>
      <c r="R132" s="210" t="s">
        <v>226</v>
      </c>
      <c r="S132" s="211"/>
      <c r="T132" s="212">
        <v>6630575</v>
      </c>
      <c r="U132" s="212">
        <v>9479322</v>
      </c>
      <c r="V132" s="212">
        <v>7491741</v>
      </c>
      <c r="W132" s="212">
        <v>8077941</v>
      </c>
      <c r="X132" s="212">
        <v>12511725</v>
      </c>
      <c r="Y132" s="212">
        <v>12034420</v>
      </c>
      <c r="Z132" s="212">
        <v>12340126</v>
      </c>
      <c r="AA132" s="212">
        <v>8053384</v>
      </c>
      <c r="AB132" s="212">
        <v>6158308</v>
      </c>
      <c r="AC132" s="212">
        <v>9529143</v>
      </c>
      <c r="AD132" s="212">
        <v>11957257</v>
      </c>
      <c r="AE132" s="212">
        <v>13532002</v>
      </c>
      <c r="AF132" s="213">
        <v>117795944</v>
      </c>
      <c r="AG132" s="214"/>
    </row>
    <row r="133" spans="1:33" ht="15.6" x14ac:dyDescent="0.3">
      <c r="A133" s="4"/>
      <c r="B133" s="4"/>
      <c r="C133" s="87">
        <f t="shared" ref="C133:N133" si="62">SUM(C132:C132)</f>
        <v>8003438</v>
      </c>
      <c r="D133" s="87">
        <f t="shared" si="62"/>
        <v>8333051</v>
      </c>
      <c r="E133" s="87">
        <f t="shared" si="62"/>
        <v>0</v>
      </c>
      <c r="F133" s="87">
        <f t="shared" si="62"/>
        <v>0</v>
      </c>
      <c r="G133" s="87">
        <f t="shared" si="62"/>
        <v>0</v>
      </c>
      <c r="H133" s="87">
        <f t="shared" si="62"/>
        <v>0</v>
      </c>
      <c r="I133" s="87">
        <f t="shared" si="62"/>
        <v>0</v>
      </c>
      <c r="J133" s="87">
        <f t="shared" si="62"/>
        <v>0</v>
      </c>
      <c r="K133" s="87">
        <f t="shared" si="62"/>
        <v>0</v>
      </c>
      <c r="L133" s="87">
        <f t="shared" si="62"/>
        <v>0</v>
      </c>
      <c r="M133" s="87">
        <f t="shared" si="62"/>
        <v>0</v>
      </c>
      <c r="N133" s="87">
        <f t="shared" si="62"/>
        <v>0</v>
      </c>
      <c r="O133" s="77">
        <f t="shared" ref="O133" si="63">SUM(C133:N133)</f>
        <v>16336489</v>
      </c>
      <c r="P133" s="4"/>
      <c r="R133" s="210"/>
      <c r="S133" s="211"/>
      <c r="T133" s="215"/>
      <c r="U133" s="215"/>
      <c r="V133" s="215"/>
      <c r="W133" s="215"/>
      <c r="X133" s="215"/>
      <c r="Y133" s="215"/>
      <c r="Z133" s="215"/>
      <c r="AA133" s="215"/>
      <c r="AB133" s="215"/>
      <c r="AC133" s="215"/>
      <c r="AD133" s="215"/>
      <c r="AE133" s="215"/>
      <c r="AF133" s="213">
        <v>0</v>
      </c>
      <c r="AG133" s="214"/>
    </row>
    <row r="134" spans="1:33" ht="15.6" x14ac:dyDescent="0.3">
      <c r="A134" s="80">
        <v>3000000</v>
      </c>
      <c r="B134" s="81">
        <v>50000</v>
      </c>
      <c r="C134" s="82">
        <f>IF(C$133&gt;$A134,$B134,IF(C$133-$A133&lt;0,0,(C$133-$A133)/($A134-$A133)*$B134))</f>
        <v>50000</v>
      </c>
      <c r="D134" s="82">
        <f t="shared" ref="D134:N139" si="64">IF(D$133&gt;$A134,$B134,IF(D$133-$A133&lt;0,0,(D$133-$A133)/($A134-$A133)*$B134))</f>
        <v>50000</v>
      </c>
      <c r="E134" s="82">
        <f t="shared" si="64"/>
        <v>0</v>
      </c>
      <c r="F134" s="82">
        <f t="shared" si="64"/>
        <v>0</v>
      </c>
      <c r="G134" s="82">
        <f t="shared" si="64"/>
        <v>0</v>
      </c>
      <c r="H134" s="82">
        <f t="shared" si="64"/>
        <v>0</v>
      </c>
      <c r="I134" s="82">
        <f t="shared" si="64"/>
        <v>0</v>
      </c>
      <c r="J134" s="82">
        <f t="shared" si="64"/>
        <v>0</v>
      </c>
      <c r="K134" s="82">
        <f t="shared" si="64"/>
        <v>0</v>
      </c>
      <c r="L134" s="82">
        <f t="shared" si="64"/>
        <v>0</v>
      </c>
      <c r="M134" s="82">
        <f t="shared" si="64"/>
        <v>0</v>
      </c>
      <c r="N134" s="82">
        <f t="shared" si="64"/>
        <v>0</v>
      </c>
      <c r="O134" s="4">
        <f t="shared" ref="O134:O139" si="65">SUM(C134:N134)</f>
        <v>100000</v>
      </c>
      <c r="P134" s="4"/>
      <c r="R134" s="210"/>
      <c r="S134" s="211"/>
      <c r="T134" s="215"/>
      <c r="U134" s="215"/>
      <c r="V134" s="215"/>
      <c r="W134" s="215"/>
      <c r="X134" s="215"/>
      <c r="Y134" s="215"/>
      <c r="Z134" s="215"/>
      <c r="AA134" s="215"/>
      <c r="AB134" s="215"/>
      <c r="AC134" s="215"/>
      <c r="AD134" s="215"/>
      <c r="AE134" s="215"/>
      <c r="AF134" s="213"/>
      <c r="AG134" s="214"/>
    </row>
    <row r="135" spans="1:33" ht="15.6" x14ac:dyDescent="0.3">
      <c r="A135" s="80">
        <v>4000000</v>
      </c>
      <c r="B135" s="81">
        <v>100000</v>
      </c>
      <c r="C135" s="82">
        <f t="shared" ref="C135:C139" si="66">IF(C$133&gt;$A135,$B135,IF(C$133-$A134&lt;0,0,(C$133-$A134)/($A135-$A134)*$B135))</f>
        <v>100000</v>
      </c>
      <c r="D135" s="82">
        <f t="shared" si="64"/>
        <v>100000</v>
      </c>
      <c r="E135" s="82">
        <f t="shared" si="64"/>
        <v>0</v>
      </c>
      <c r="F135" s="82">
        <f t="shared" si="64"/>
        <v>0</v>
      </c>
      <c r="G135" s="82">
        <f t="shared" si="64"/>
        <v>0</v>
      </c>
      <c r="H135" s="82">
        <f t="shared" si="64"/>
        <v>0</v>
      </c>
      <c r="I135" s="82">
        <f t="shared" si="64"/>
        <v>0</v>
      </c>
      <c r="J135" s="82">
        <f t="shared" si="64"/>
        <v>0</v>
      </c>
      <c r="K135" s="82">
        <f t="shared" si="64"/>
        <v>0</v>
      </c>
      <c r="L135" s="82">
        <f t="shared" si="64"/>
        <v>0</v>
      </c>
      <c r="M135" s="82">
        <f t="shared" si="64"/>
        <v>0</v>
      </c>
      <c r="N135" s="82">
        <f t="shared" si="64"/>
        <v>0</v>
      </c>
      <c r="O135" s="4">
        <f t="shared" si="65"/>
        <v>200000</v>
      </c>
      <c r="R135" s="216"/>
      <c r="S135" s="216"/>
      <c r="T135" s="217">
        <v>6630575</v>
      </c>
      <c r="U135" s="217">
        <v>9479322</v>
      </c>
      <c r="V135" s="217">
        <v>7491741</v>
      </c>
      <c r="W135" s="217">
        <v>8077941</v>
      </c>
      <c r="X135" s="217">
        <v>12511725</v>
      </c>
      <c r="Y135" s="217">
        <v>12034420</v>
      </c>
      <c r="Z135" s="217">
        <v>12340126</v>
      </c>
      <c r="AA135" s="217">
        <v>8053384</v>
      </c>
      <c r="AB135" s="217">
        <v>6158308</v>
      </c>
      <c r="AC135" s="217">
        <v>9529143</v>
      </c>
      <c r="AD135" s="217">
        <v>11957257</v>
      </c>
      <c r="AE135" s="217">
        <v>13532002</v>
      </c>
      <c r="AF135" s="213">
        <v>117795944</v>
      </c>
      <c r="AG135" s="216"/>
    </row>
    <row r="136" spans="1:33" ht="15.6" x14ac:dyDescent="0.3">
      <c r="A136" s="80">
        <v>6000000</v>
      </c>
      <c r="B136" s="83">
        <v>150000</v>
      </c>
      <c r="C136" s="82">
        <f t="shared" si="66"/>
        <v>150000</v>
      </c>
      <c r="D136" s="82">
        <f t="shared" si="64"/>
        <v>150000</v>
      </c>
      <c r="E136" s="82">
        <f t="shared" si="64"/>
        <v>0</v>
      </c>
      <c r="F136" s="82">
        <f t="shared" si="64"/>
        <v>0</v>
      </c>
      <c r="G136" s="82">
        <f t="shared" si="64"/>
        <v>0</v>
      </c>
      <c r="H136" s="82">
        <f t="shared" si="64"/>
        <v>0</v>
      </c>
      <c r="I136" s="82">
        <f t="shared" si="64"/>
        <v>0</v>
      </c>
      <c r="J136" s="82">
        <f t="shared" si="64"/>
        <v>0</v>
      </c>
      <c r="K136" s="82">
        <f t="shared" si="64"/>
        <v>0</v>
      </c>
      <c r="L136" s="82">
        <f t="shared" si="64"/>
        <v>0</v>
      </c>
      <c r="M136" s="82">
        <f t="shared" si="64"/>
        <v>0</v>
      </c>
      <c r="N136" s="82">
        <f t="shared" si="64"/>
        <v>0</v>
      </c>
      <c r="O136" s="4">
        <f t="shared" si="65"/>
        <v>300000</v>
      </c>
      <c r="R136" s="218">
        <v>3000000</v>
      </c>
      <c r="S136" s="219">
        <v>50000</v>
      </c>
      <c r="T136" s="220">
        <v>50000</v>
      </c>
      <c r="U136" s="220">
        <v>50000</v>
      </c>
      <c r="V136" s="220">
        <v>50000</v>
      </c>
      <c r="W136" s="220">
        <v>50000</v>
      </c>
      <c r="X136" s="220">
        <v>50000</v>
      </c>
      <c r="Y136" s="220">
        <v>50000</v>
      </c>
      <c r="Z136" s="220">
        <v>50000</v>
      </c>
      <c r="AA136" s="220">
        <v>50000</v>
      </c>
      <c r="AB136" s="220">
        <v>50000</v>
      </c>
      <c r="AC136" s="220">
        <v>50000</v>
      </c>
      <c r="AD136" s="220">
        <v>50000</v>
      </c>
      <c r="AE136" s="220">
        <v>50000</v>
      </c>
      <c r="AF136" s="216">
        <v>600000</v>
      </c>
      <c r="AG136" s="221"/>
    </row>
    <row r="137" spans="1:33" ht="15.6" x14ac:dyDescent="0.3">
      <c r="A137" s="80">
        <v>8000000</v>
      </c>
      <c r="B137" s="83">
        <v>200000</v>
      </c>
      <c r="C137" s="82">
        <f t="shared" si="66"/>
        <v>200000</v>
      </c>
      <c r="D137" s="82">
        <f t="shared" si="64"/>
        <v>200000</v>
      </c>
      <c r="E137" s="82">
        <f t="shared" si="64"/>
        <v>0</v>
      </c>
      <c r="F137" s="82">
        <f t="shared" si="64"/>
        <v>0</v>
      </c>
      <c r="G137" s="82">
        <f t="shared" si="64"/>
        <v>0</v>
      </c>
      <c r="H137" s="82">
        <f t="shared" si="64"/>
        <v>0</v>
      </c>
      <c r="I137" s="82">
        <f t="shared" si="64"/>
        <v>0</v>
      </c>
      <c r="J137" s="82">
        <f t="shared" si="64"/>
        <v>0</v>
      </c>
      <c r="K137" s="82">
        <f t="shared" si="64"/>
        <v>0</v>
      </c>
      <c r="L137" s="82">
        <f t="shared" si="64"/>
        <v>0</v>
      </c>
      <c r="M137" s="82">
        <f t="shared" si="64"/>
        <v>0</v>
      </c>
      <c r="N137" s="82">
        <f t="shared" si="64"/>
        <v>0</v>
      </c>
      <c r="O137" s="4">
        <f t="shared" si="65"/>
        <v>400000</v>
      </c>
      <c r="R137" s="218">
        <v>4000000</v>
      </c>
      <c r="S137" s="222">
        <v>100000</v>
      </c>
      <c r="T137" s="220">
        <v>100000</v>
      </c>
      <c r="U137" s="220">
        <v>100000</v>
      </c>
      <c r="V137" s="220">
        <v>100000</v>
      </c>
      <c r="W137" s="220">
        <v>100000</v>
      </c>
      <c r="X137" s="220">
        <v>100000</v>
      </c>
      <c r="Y137" s="220">
        <v>100000</v>
      </c>
      <c r="Z137" s="220">
        <v>100000</v>
      </c>
      <c r="AA137" s="220">
        <v>100000</v>
      </c>
      <c r="AB137" s="220">
        <v>100000</v>
      </c>
      <c r="AC137" s="220">
        <v>100000</v>
      </c>
      <c r="AD137" s="220">
        <v>100000</v>
      </c>
      <c r="AE137" s="220">
        <v>100000</v>
      </c>
      <c r="AF137" s="216">
        <v>1200000</v>
      </c>
      <c r="AG137" s="221"/>
    </row>
    <row r="138" spans="1:33" ht="15.6" x14ac:dyDescent="0.3">
      <c r="A138" s="80">
        <v>10000000</v>
      </c>
      <c r="B138" s="83">
        <v>250000</v>
      </c>
      <c r="C138" s="82">
        <f t="shared" si="66"/>
        <v>429.75</v>
      </c>
      <c r="D138" s="82">
        <f t="shared" si="64"/>
        <v>41631.375</v>
      </c>
      <c r="E138" s="82">
        <f t="shared" si="64"/>
        <v>0</v>
      </c>
      <c r="F138" s="82">
        <f t="shared" si="64"/>
        <v>0</v>
      </c>
      <c r="G138" s="82">
        <f t="shared" si="64"/>
        <v>0</v>
      </c>
      <c r="H138" s="82">
        <f t="shared" si="64"/>
        <v>0</v>
      </c>
      <c r="I138" s="82">
        <f t="shared" si="64"/>
        <v>0</v>
      </c>
      <c r="J138" s="82">
        <f t="shared" si="64"/>
        <v>0</v>
      </c>
      <c r="K138" s="82">
        <f t="shared" si="64"/>
        <v>0</v>
      </c>
      <c r="L138" s="82">
        <f t="shared" si="64"/>
        <v>0</v>
      </c>
      <c r="M138" s="82">
        <f t="shared" si="64"/>
        <v>0</v>
      </c>
      <c r="N138" s="82">
        <f t="shared" si="64"/>
        <v>0</v>
      </c>
      <c r="O138" s="4">
        <f t="shared" si="65"/>
        <v>42061.125</v>
      </c>
      <c r="R138" s="218">
        <v>6000000</v>
      </c>
      <c r="S138" s="222">
        <v>150000</v>
      </c>
      <c r="T138" s="220">
        <v>150000</v>
      </c>
      <c r="U138" s="220">
        <v>150000</v>
      </c>
      <c r="V138" s="220">
        <v>150000</v>
      </c>
      <c r="W138" s="220">
        <v>150000</v>
      </c>
      <c r="X138" s="220">
        <v>150000</v>
      </c>
      <c r="Y138" s="220">
        <v>150000</v>
      </c>
      <c r="Z138" s="220">
        <v>150000</v>
      </c>
      <c r="AA138" s="220">
        <v>150000</v>
      </c>
      <c r="AB138" s="220">
        <v>150000</v>
      </c>
      <c r="AC138" s="220">
        <v>150000</v>
      </c>
      <c r="AD138" s="220">
        <v>150000</v>
      </c>
      <c r="AE138" s="220">
        <v>150000</v>
      </c>
      <c r="AF138" s="216">
        <v>1800000</v>
      </c>
      <c r="AG138" s="221"/>
    </row>
    <row r="139" spans="1:33" ht="15.6" x14ac:dyDescent="0.3">
      <c r="A139" s="80">
        <v>12000000</v>
      </c>
      <c r="B139" s="83">
        <v>300000</v>
      </c>
      <c r="C139" s="82">
        <f t="shared" si="66"/>
        <v>0</v>
      </c>
      <c r="D139" s="82">
        <f t="shared" si="64"/>
        <v>0</v>
      </c>
      <c r="E139" s="82">
        <f t="shared" si="64"/>
        <v>0</v>
      </c>
      <c r="F139" s="82">
        <f t="shared" si="64"/>
        <v>0</v>
      </c>
      <c r="G139" s="82">
        <f t="shared" si="64"/>
        <v>0</v>
      </c>
      <c r="H139" s="82">
        <f t="shared" si="64"/>
        <v>0</v>
      </c>
      <c r="I139" s="82">
        <f t="shared" si="64"/>
        <v>0</v>
      </c>
      <c r="J139" s="82">
        <f t="shared" si="64"/>
        <v>0</v>
      </c>
      <c r="K139" s="82">
        <f t="shared" si="64"/>
        <v>0</v>
      </c>
      <c r="L139" s="82">
        <f t="shared" si="64"/>
        <v>0</v>
      </c>
      <c r="M139" s="82">
        <f t="shared" si="64"/>
        <v>0</v>
      </c>
      <c r="N139" s="82">
        <f t="shared" si="64"/>
        <v>0</v>
      </c>
      <c r="O139" s="4">
        <f t="shared" si="65"/>
        <v>0</v>
      </c>
      <c r="R139" s="218">
        <v>8000000</v>
      </c>
      <c r="S139" s="222">
        <v>200000</v>
      </c>
      <c r="T139" s="220">
        <v>63057.5</v>
      </c>
      <c r="U139" s="220">
        <v>200000</v>
      </c>
      <c r="V139" s="220">
        <v>149174.1</v>
      </c>
      <c r="W139" s="220">
        <v>200000</v>
      </c>
      <c r="X139" s="220">
        <v>200000</v>
      </c>
      <c r="Y139" s="220">
        <v>200000</v>
      </c>
      <c r="Z139" s="220">
        <v>200000</v>
      </c>
      <c r="AA139" s="220">
        <v>200000</v>
      </c>
      <c r="AB139" s="220">
        <v>15830.800000000001</v>
      </c>
      <c r="AC139" s="220">
        <v>200000</v>
      </c>
      <c r="AD139" s="220">
        <v>200000</v>
      </c>
      <c r="AE139" s="220">
        <v>200000</v>
      </c>
      <c r="AF139" s="216">
        <v>2028062.4000000001</v>
      </c>
      <c r="AG139" s="221"/>
    </row>
    <row r="140" spans="1:33" ht="16.2" thickBot="1" x14ac:dyDescent="0.35">
      <c r="B140" s="84">
        <v>2026</v>
      </c>
      <c r="C140" s="171">
        <f t="shared" ref="C140:M140" si="67">SUM(C134:C139)</f>
        <v>500429.75</v>
      </c>
      <c r="D140" s="171">
        <f t="shared" si="67"/>
        <v>541631.375</v>
      </c>
      <c r="E140" s="171">
        <f t="shared" si="67"/>
        <v>0</v>
      </c>
      <c r="F140" s="171">
        <f t="shared" si="67"/>
        <v>0</v>
      </c>
      <c r="G140" s="171">
        <f t="shared" si="67"/>
        <v>0</v>
      </c>
      <c r="H140" s="171">
        <f t="shared" si="67"/>
        <v>0</v>
      </c>
      <c r="I140" s="171">
        <f t="shared" si="67"/>
        <v>0</v>
      </c>
      <c r="J140" s="171">
        <f t="shared" si="67"/>
        <v>0</v>
      </c>
      <c r="K140" s="171">
        <f t="shared" si="67"/>
        <v>0</v>
      </c>
      <c r="L140" s="171">
        <f t="shared" si="67"/>
        <v>0</v>
      </c>
      <c r="M140" s="171">
        <f t="shared" si="67"/>
        <v>0</v>
      </c>
      <c r="N140" s="171">
        <f>SUM(N134:N139)</f>
        <v>0</v>
      </c>
      <c r="O140" s="171">
        <f>SUM(C140:N140)</f>
        <v>1042061.125</v>
      </c>
      <c r="P140" s="82">
        <f>O140/12</f>
        <v>86838.427083333328</v>
      </c>
      <c r="R140" s="218">
        <v>10000000</v>
      </c>
      <c r="S140" s="222">
        <v>250000</v>
      </c>
      <c r="T140" s="220">
        <v>0</v>
      </c>
      <c r="U140" s="220">
        <v>184915.25</v>
      </c>
      <c r="V140" s="220">
        <v>0</v>
      </c>
      <c r="W140" s="220">
        <v>9742.625</v>
      </c>
      <c r="X140" s="220">
        <v>250000</v>
      </c>
      <c r="Y140" s="220">
        <v>250000</v>
      </c>
      <c r="Z140" s="220">
        <v>250000</v>
      </c>
      <c r="AA140" s="220">
        <v>6673</v>
      </c>
      <c r="AB140" s="220">
        <v>0</v>
      </c>
      <c r="AC140" s="220">
        <v>191142.875</v>
      </c>
      <c r="AD140" s="220">
        <v>250000</v>
      </c>
      <c r="AE140" s="220">
        <v>250000</v>
      </c>
      <c r="AF140" s="216">
        <v>1642473.75</v>
      </c>
      <c r="AG140" s="221"/>
    </row>
    <row r="141" spans="1:33" ht="16.8" thickTop="1" thickBot="1" x14ac:dyDescent="0.35">
      <c r="B141" s="84">
        <v>2026</v>
      </c>
      <c r="C141" s="184">
        <v>1000000</v>
      </c>
      <c r="D141" s="184">
        <v>1000000</v>
      </c>
      <c r="E141" s="184">
        <v>1000000</v>
      </c>
      <c r="F141" s="184">
        <v>1000000</v>
      </c>
      <c r="G141" s="184">
        <v>1000000</v>
      </c>
      <c r="H141" s="184">
        <v>1000000</v>
      </c>
      <c r="I141" s="184">
        <v>1000000</v>
      </c>
      <c r="J141" s="184">
        <v>1000000</v>
      </c>
      <c r="K141" s="184">
        <v>1000000</v>
      </c>
      <c r="L141" s="184">
        <v>1000000</v>
      </c>
      <c r="M141" s="184">
        <v>1000000</v>
      </c>
      <c r="N141" s="184">
        <v>1000000</v>
      </c>
      <c r="O141" s="4">
        <f>SUM(C141:N141)</f>
        <v>12000000</v>
      </c>
      <c r="R141" s="218">
        <v>12000000</v>
      </c>
      <c r="S141" s="222">
        <v>300000</v>
      </c>
      <c r="T141" s="220">
        <v>0</v>
      </c>
      <c r="U141" s="220">
        <v>0</v>
      </c>
      <c r="V141" s="220">
        <v>0</v>
      </c>
      <c r="W141" s="220">
        <v>0</v>
      </c>
      <c r="X141" s="220">
        <v>300000</v>
      </c>
      <c r="Y141" s="220">
        <v>300000</v>
      </c>
      <c r="Z141" s="220">
        <v>300000</v>
      </c>
      <c r="AA141" s="220">
        <v>0</v>
      </c>
      <c r="AB141" s="220">
        <v>0</v>
      </c>
      <c r="AC141" s="220">
        <v>0</v>
      </c>
      <c r="AD141" s="220">
        <v>293588.55</v>
      </c>
      <c r="AE141" s="220">
        <v>300000</v>
      </c>
      <c r="AF141" s="216">
        <v>1493588.55</v>
      </c>
      <c r="AG141" s="221"/>
    </row>
    <row r="142" spans="1:33" ht="15.6" thickTop="1" thickBot="1" x14ac:dyDescent="0.35">
      <c r="B142" s="84">
        <v>2026</v>
      </c>
      <c r="C142" s="87">
        <f t="shared" ref="C142:O142" si="68">C140+C141</f>
        <v>1500429.75</v>
      </c>
      <c r="D142" s="87">
        <f t="shared" si="68"/>
        <v>1541631.375</v>
      </c>
      <c r="E142" s="87">
        <f t="shared" si="68"/>
        <v>1000000</v>
      </c>
      <c r="F142" s="87">
        <f t="shared" si="68"/>
        <v>1000000</v>
      </c>
      <c r="G142" s="87">
        <f t="shared" si="68"/>
        <v>1000000</v>
      </c>
      <c r="H142" s="87">
        <f t="shared" si="68"/>
        <v>1000000</v>
      </c>
      <c r="I142" s="87">
        <f t="shared" si="68"/>
        <v>1000000</v>
      </c>
      <c r="J142" s="87">
        <f t="shared" si="68"/>
        <v>1000000</v>
      </c>
      <c r="K142" s="87">
        <f t="shared" si="68"/>
        <v>1000000</v>
      </c>
      <c r="L142" s="87">
        <f t="shared" si="68"/>
        <v>1000000</v>
      </c>
      <c r="M142" s="87">
        <f t="shared" si="68"/>
        <v>1000000</v>
      </c>
      <c r="N142" s="87">
        <f t="shared" si="68"/>
        <v>1000000</v>
      </c>
      <c r="O142" s="87">
        <f t="shared" si="68"/>
        <v>13042061.125</v>
      </c>
      <c r="P142" s="88">
        <f>O142/12</f>
        <v>1086838.4270833333</v>
      </c>
      <c r="R142" s="91">
        <v>2025</v>
      </c>
      <c r="S142" s="91">
        <v>2025</v>
      </c>
      <c r="T142" s="85">
        <v>363057.5</v>
      </c>
      <c r="U142" s="85">
        <v>684915.25</v>
      </c>
      <c r="V142" s="85">
        <v>449174.1</v>
      </c>
      <c r="W142" s="85">
        <v>509742.625</v>
      </c>
      <c r="X142" s="85">
        <v>1050000</v>
      </c>
      <c r="Y142" s="85">
        <v>1050000</v>
      </c>
      <c r="Z142" s="85">
        <v>1050000</v>
      </c>
      <c r="AA142" s="85">
        <v>506673</v>
      </c>
      <c r="AB142" s="85">
        <v>315830.8</v>
      </c>
      <c r="AC142" s="85">
        <v>691142.875</v>
      </c>
      <c r="AD142" s="85">
        <v>1043588.55</v>
      </c>
      <c r="AE142" s="85">
        <v>1050000</v>
      </c>
      <c r="AF142" s="174">
        <v>8764124.6999999993</v>
      </c>
      <c r="AG142" s="177">
        <v>730343.72499999998</v>
      </c>
    </row>
    <row r="143" spans="1:33" ht="15.6" thickTop="1" thickBot="1" x14ac:dyDescent="0.35">
      <c r="C143" s="89">
        <f>6650*C142/10000</f>
        <v>997785.78374999994</v>
      </c>
      <c r="D143" s="89">
        <f t="shared" ref="D143:O143" si="69">6650*D142/10000</f>
        <v>1025184.864375</v>
      </c>
      <c r="E143" s="89">
        <f t="shared" si="69"/>
        <v>665000</v>
      </c>
      <c r="F143" s="89">
        <f t="shared" si="69"/>
        <v>665000</v>
      </c>
      <c r="G143" s="89">
        <f t="shared" si="69"/>
        <v>665000</v>
      </c>
      <c r="H143" s="89">
        <f t="shared" si="69"/>
        <v>665000</v>
      </c>
      <c r="I143" s="89">
        <f t="shared" si="69"/>
        <v>665000</v>
      </c>
      <c r="J143" s="89">
        <f t="shared" si="69"/>
        <v>665000</v>
      </c>
      <c r="K143" s="89">
        <f t="shared" si="69"/>
        <v>665000</v>
      </c>
      <c r="L143" s="89">
        <f t="shared" si="69"/>
        <v>665000</v>
      </c>
      <c r="M143" s="89">
        <f t="shared" si="69"/>
        <v>665000</v>
      </c>
      <c r="N143" s="89">
        <f t="shared" si="69"/>
        <v>665000</v>
      </c>
      <c r="O143" s="89">
        <f t="shared" si="69"/>
        <v>8672970.6481250003</v>
      </c>
      <c r="P143" s="90">
        <f>O143/12</f>
        <v>722747.55401041673</v>
      </c>
      <c r="R143" s="91">
        <v>2025</v>
      </c>
      <c r="S143" s="91">
        <v>2025</v>
      </c>
      <c r="T143" s="86">
        <v>1000000</v>
      </c>
      <c r="U143" s="86">
        <v>1000000</v>
      </c>
      <c r="V143" s="86">
        <v>1000000</v>
      </c>
      <c r="W143" s="86">
        <v>1000000</v>
      </c>
      <c r="X143" s="86">
        <v>1000000</v>
      </c>
      <c r="Y143" s="86">
        <v>1000000</v>
      </c>
      <c r="Z143" s="86">
        <v>1000000</v>
      </c>
      <c r="AA143" s="86">
        <v>1000000</v>
      </c>
      <c r="AB143" s="86">
        <v>1000000</v>
      </c>
      <c r="AC143" s="86">
        <v>1000000</v>
      </c>
      <c r="AD143" s="86">
        <v>1000000</v>
      </c>
      <c r="AE143" s="86">
        <v>1000000</v>
      </c>
      <c r="AF143" s="176">
        <v>12000000</v>
      </c>
      <c r="AG143" s="177">
        <v>1000000</v>
      </c>
    </row>
    <row r="144" spans="1:33" ht="15" thickBot="1" x14ac:dyDescent="0.35">
      <c r="A144" s="91">
        <v>2025</v>
      </c>
      <c r="B144" s="91">
        <v>2025</v>
      </c>
      <c r="C144" s="85">
        <v>363057.5</v>
      </c>
      <c r="D144" s="85">
        <v>684915.25</v>
      </c>
      <c r="E144" s="85">
        <v>449174.1</v>
      </c>
      <c r="F144" s="85">
        <v>509742.625</v>
      </c>
      <c r="G144" s="85">
        <v>1050000</v>
      </c>
      <c r="H144" s="85">
        <v>1050000</v>
      </c>
      <c r="I144" s="85">
        <v>1050000</v>
      </c>
      <c r="J144" s="85">
        <v>506673</v>
      </c>
      <c r="K144" s="85">
        <v>315830.8</v>
      </c>
      <c r="L144" s="85">
        <v>691142.875</v>
      </c>
      <c r="M144" s="85">
        <v>1043588.55</v>
      </c>
      <c r="N144" s="85">
        <v>1050000</v>
      </c>
      <c r="O144" s="174">
        <f>SUM(C144:N144)</f>
        <v>8764124.6999999993</v>
      </c>
      <c r="P144" s="177">
        <f>O144/12</f>
        <v>730343.72499999998</v>
      </c>
      <c r="R144" s="91">
        <v>2025</v>
      </c>
      <c r="S144" s="91">
        <v>2025</v>
      </c>
      <c r="T144" s="178">
        <v>1363057.5</v>
      </c>
      <c r="U144" s="179">
        <v>1684915.25</v>
      </c>
      <c r="V144" s="179">
        <v>1449174.1</v>
      </c>
      <c r="W144" s="179">
        <v>1509742.625</v>
      </c>
      <c r="X144" s="179">
        <v>2050000</v>
      </c>
      <c r="Y144" s="179">
        <v>2050000</v>
      </c>
      <c r="Z144" s="179">
        <v>2050000</v>
      </c>
      <c r="AA144" s="179">
        <v>1506673</v>
      </c>
      <c r="AB144" s="179">
        <v>1315830.8</v>
      </c>
      <c r="AC144" s="179">
        <v>1691142.875</v>
      </c>
      <c r="AD144" s="179">
        <v>2043588.55</v>
      </c>
      <c r="AE144" s="179">
        <v>2050000</v>
      </c>
      <c r="AF144" s="179">
        <v>20764124.699999999</v>
      </c>
      <c r="AG144" s="180">
        <v>1730343.7249999999</v>
      </c>
    </row>
    <row r="145" spans="1:17" ht="15" thickBot="1" x14ac:dyDescent="0.35">
      <c r="A145" s="91">
        <v>2025</v>
      </c>
      <c r="B145" s="91">
        <v>2025</v>
      </c>
      <c r="C145" s="86">
        <v>1000000</v>
      </c>
      <c r="D145" s="86">
        <v>1000000</v>
      </c>
      <c r="E145" s="86">
        <v>1000000</v>
      </c>
      <c r="F145" s="86">
        <v>1000000</v>
      </c>
      <c r="G145" s="86">
        <v>1000000</v>
      </c>
      <c r="H145" s="86">
        <v>1000000</v>
      </c>
      <c r="I145" s="86">
        <v>1000000</v>
      </c>
      <c r="J145" s="86">
        <v>1000000</v>
      </c>
      <c r="K145" s="86">
        <v>1000000</v>
      </c>
      <c r="L145" s="86">
        <v>1000000</v>
      </c>
      <c r="M145" s="86">
        <v>1000000</v>
      </c>
      <c r="N145" s="86">
        <v>1000000</v>
      </c>
      <c r="O145" s="176">
        <f>SUM(C145:N145)</f>
        <v>12000000</v>
      </c>
      <c r="P145" s="177">
        <f>O145/12</f>
        <v>1000000</v>
      </c>
    </row>
    <row r="146" spans="1:17" ht="15" thickBot="1" x14ac:dyDescent="0.35">
      <c r="A146" s="91">
        <v>2025</v>
      </c>
      <c r="B146" s="91">
        <v>2025</v>
      </c>
      <c r="C146" s="178">
        <f>C144+C145</f>
        <v>1363057.5</v>
      </c>
      <c r="D146" s="179">
        <f t="shared" ref="D146:N146" si="70">D144+D145</f>
        <v>1684915.25</v>
      </c>
      <c r="E146" s="179">
        <f t="shared" si="70"/>
        <v>1449174.1</v>
      </c>
      <c r="F146" s="179">
        <f t="shared" si="70"/>
        <v>1509742.625</v>
      </c>
      <c r="G146" s="179">
        <f t="shared" si="70"/>
        <v>2050000</v>
      </c>
      <c r="H146" s="179">
        <f t="shared" si="70"/>
        <v>2050000</v>
      </c>
      <c r="I146" s="179">
        <f t="shared" si="70"/>
        <v>2050000</v>
      </c>
      <c r="J146" s="179">
        <f t="shared" si="70"/>
        <v>1506673</v>
      </c>
      <c r="K146" s="179">
        <f t="shared" si="70"/>
        <v>1315830.8</v>
      </c>
      <c r="L146" s="179">
        <f t="shared" si="70"/>
        <v>1691142.875</v>
      </c>
      <c r="M146" s="179">
        <f t="shared" si="70"/>
        <v>2043588.55</v>
      </c>
      <c r="N146" s="179">
        <f t="shared" si="70"/>
        <v>2050000</v>
      </c>
      <c r="O146" s="179">
        <f>SUM(C146:N146)</f>
        <v>20764124.699999999</v>
      </c>
      <c r="P146" s="180">
        <f>O146/12</f>
        <v>1730343.7249999999</v>
      </c>
      <c r="Q146" s="227"/>
    </row>
    <row r="148" spans="1:17" ht="15" thickBot="1" x14ac:dyDescent="0.35"/>
    <row r="149" spans="1:17" ht="20.399999999999999" thickBot="1" x14ac:dyDescent="0.45">
      <c r="A149" s="226" t="s">
        <v>239</v>
      </c>
      <c r="B149" s="70">
        <v>2026</v>
      </c>
      <c r="C149" s="72" t="s">
        <v>212</v>
      </c>
      <c r="D149" s="72" t="s">
        <v>213</v>
      </c>
      <c r="E149" s="72" t="s">
        <v>214</v>
      </c>
      <c r="F149" s="72" t="s">
        <v>215</v>
      </c>
      <c r="G149" s="72" t="s">
        <v>216</v>
      </c>
      <c r="H149" s="72" t="s">
        <v>217</v>
      </c>
      <c r="I149" s="72" t="s">
        <v>218</v>
      </c>
      <c r="J149" s="72" t="s">
        <v>219</v>
      </c>
      <c r="K149" s="72" t="s">
        <v>220</v>
      </c>
      <c r="L149" s="72" t="s">
        <v>221</v>
      </c>
      <c r="M149" s="72" t="s">
        <v>222</v>
      </c>
      <c r="N149" s="72" t="s">
        <v>223</v>
      </c>
      <c r="O149" s="72"/>
      <c r="P149" s="73"/>
    </row>
    <row r="150" spans="1:17" ht="16.2" thickTop="1" x14ac:dyDescent="0.3">
      <c r="A150" s="74" t="s">
        <v>226</v>
      </c>
      <c r="B150" s="75"/>
      <c r="C150" s="92">
        <v>6630575</v>
      </c>
      <c r="D150" s="92">
        <v>9479322</v>
      </c>
      <c r="E150" s="92">
        <v>7491741</v>
      </c>
      <c r="F150" s="92">
        <v>8077941</v>
      </c>
      <c r="G150" s="92">
        <v>12511725</v>
      </c>
      <c r="H150" s="92">
        <v>12034420</v>
      </c>
      <c r="I150" s="92">
        <v>12340126</v>
      </c>
      <c r="J150" s="92">
        <v>8053384</v>
      </c>
      <c r="K150" s="92">
        <v>6158308</v>
      </c>
      <c r="L150" s="92">
        <v>9529143</v>
      </c>
      <c r="M150" s="92">
        <v>11957257</v>
      </c>
      <c r="N150" s="92">
        <v>13532002</v>
      </c>
      <c r="O150" s="77">
        <f t="shared" ref="O150:O151" si="71">SUM(C150:N150)</f>
        <v>117795944</v>
      </c>
      <c r="P150" s="78"/>
    </row>
    <row r="151" spans="1:17" ht="15.6" x14ac:dyDescent="0.3">
      <c r="A151" s="4"/>
      <c r="B151" s="4"/>
      <c r="C151" s="87">
        <f t="shared" ref="C151:N151" si="72">SUM(C150:C150)</f>
        <v>6630575</v>
      </c>
      <c r="D151" s="87">
        <f t="shared" si="72"/>
        <v>9479322</v>
      </c>
      <c r="E151" s="87">
        <f t="shared" si="72"/>
        <v>7491741</v>
      </c>
      <c r="F151" s="87">
        <f t="shared" si="72"/>
        <v>8077941</v>
      </c>
      <c r="G151" s="87">
        <f t="shared" si="72"/>
        <v>12511725</v>
      </c>
      <c r="H151" s="87">
        <f t="shared" si="72"/>
        <v>12034420</v>
      </c>
      <c r="I151" s="87">
        <f t="shared" si="72"/>
        <v>12340126</v>
      </c>
      <c r="J151" s="87">
        <f t="shared" si="72"/>
        <v>8053384</v>
      </c>
      <c r="K151" s="87">
        <f t="shared" si="72"/>
        <v>6158308</v>
      </c>
      <c r="L151" s="87">
        <f t="shared" si="72"/>
        <v>9529143</v>
      </c>
      <c r="M151" s="87">
        <f t="shared" si="72"/>
        <v>11957257</v>
      </c>
      <c r="N151" s="87">
        <f t="shared" si="72"/>
        <v>13532002</v>
      </c>
      <c r="O151" s="77">
        <f t="shared" si="71"/>
        <v>117795944</v>
      </c>
      <c r="P151" s="4"/>
    </row>
    <row r="152" spans="1:17" ht="15.6" x14ac:dyDescent="0.3">
      <c r="A152" s="80">
        <v>3000000</v>
      </c>
      <c r="B152" s="223">
        <v>30000</v>
      </c>
      <c r="C152" s="82">
        <f>IF(C$151&gt;$A152,$B152,IF(C$151-$A151&lt;0,0,(C$151-$A151)/($A152-$A151)*$B152))</f>
        <v>30000</v>
      </c>
      <c r="D152" s="82">
        <f t="shared" ref="D152:N158" si="73">IF(D$151&gt;$A152,$B152,IF(D$151-$A151&lt;0,0,(D$151-$A151)/($A152-$A151)*$B152))</f>
        <v>30000</v>
      </c>
      <c r="E152" s="82">
        <f t="shared" si="73"/>
        <v>30000</v>
      </c>
      <c r="F152" s="82">
        <f t="shared" si="73"/>
        <v>30000</v>
      </c>
      <c r="G152" s="82">
        <f t="shared" si="73"/>
        <v>30000</v>
      </c>
      <c r="H152" s="82">
        <f t="shared" si="73"/>
        <v>30000</v>
      </c>
      <c r="I152" s="82">
        <f t="shared" si="73"/>
        <v>30000</v>
      </c>
      <c r="J152" s="82">
        <f t="shared" si="73"/>
        <v>30000</v>
      </c>
      <c r="K152" s="82">
        <f t="shared" si="73"/>
        <v>30000</v>
      </c>
      <c r="L152" s="82">
        <f t="shared" si="73"/>
        <v>30000</v>
      </c>
      <c r="M152" s="82">
        <f t="shared" si="73"/>
        <v>30000</v>
      </c>
      <c r="N152" s="82">
        <f t="shared" si="73"/>
        <v>30000</v>
      </c>
      <c r="O152" s="4">
        <f t="shared" ref="O152:O157" si="74">SUM(C152:N152)</f>
        <v>360000</v>
      </c>
      <c r="P152" s="4"/>
    </row>
    <row r="153" spans="1:17" ht="15.6" x14ac:dyDescent="0.3">
      <c r="A153" s="80">
        <v>4000000</v>
      </c>
      <c r="B153" s="223">
        <v>70000</v>
      </c>
      <c r="C153" s="82">
        <f t="shared" ref="C153:C158" si="75">IF(C$151&gt;$A153,$B153,IF(C$151-$A152&lt;0,0,(C$151-$A152)/($A153-$A152)*$B153))</f>
        <v>70000</v>
      </c>
      <c r="D153" s="82">
        <f t="shared" si="73"/>
        <v>70000</v>
      </c>
      <c r="E153" s="82">
        <f t="shared" si="73"/>
        <v>70000</v>
      </c>
      <c r="F153" s="82">
        <f t="shared" si="73"/>
        <v>70000</v>
      </c>
      <c r="G153" s="82">
        <f t="shared" si="73"/>
        <v>70000</v>
      </c>
      <c r="H153" s="82">
        <f t="shared" si="73"/>
        <v>70000</v>
      </c>
      <c r="I153" s="82">
        <f t="shared" si="73"/>
        <v>70000</v>
      </c>
      <c r="J153" s="82">
        <f t="shared" si="73"/>
        <v>70000</v>
      </c>
      <c r="K153" s="82">
        <f t="shared" si="73"/>
        <v>70000</v>
      </c>
      <c r="L153" s="82">
        <f t="shared" si="73"/>
        <v>70000</v>
      </c>
      <c r="M153" s="82">
        <f t="shared" si="73"/>
        <v>70000</v>
      </c>
      <c r="N153" s="82">
        <f t="shared" si="73"/>
        <v>70000</v>
      </c>
      <c r="O153" s="4">
        <f t="shared" si="74"/>
        <v>840000</v>
      </c>
    </row>
    <row r="154" spans="1:17" ht="15.6" x14ac:dyDescent="0.3">
      <c r="A154" s="80">
        <v>6000000</v>
      </c>
      <c r="B154" s="224">
        <v>150000</v>
      </c>
      <c r="C154" s="82">
        <f t="shared" si="75"/>
        <v>150000</v>
      </c>
      <c r="D154" s="82">
        <f t="shared" si="73"/>
        <v>150000</v>
      </c>
      <c r="E154" s="82">
        <f t="shared" si="73"/>
        <v>150000</v>
      </c>
      <c r="F154" s="82">
        <f t="shared" si="73"/>
        <v>150000</v>
      </c>
      <c r="G154" s="82">
        <f t="shared" si="73"/>
        <v>150000</v>
      </c>
      <c r="H154" s="82">
        <f t="shared" si="73"/>
        <v>150000</v>
      </c>
      <c r="I154" s="82">
        <f t="shared" si="73"/>
        <v>150000</v>
      </c>
      <c r="J154" s="82">
        <f t="shared" si="73"/>
        <v>150000</v>
      </c>
      <c r="K154" s="82">
        <f t="shared" si="73"/>
        <v>150000</v>
      </c>
      <c r="L154" s="82">
        <f t="shared" si="73"/>
        <v>150000</v>
      </c>
      <c r="M154" s="82">
        <f t="shared" si="73"/>
        <v>150000</v>
      </c>
      <c r="N154" s="82">
        <f t="shared" si="73"/>
        <v>150000</v>
      </c>
      <c r="O154" s="4">
        <f t="shared" si="74"/>
        <v>1800000</v>
      </c>
    </row>
    <row r="155" spans="1:17" ht="15.6" x14ac:dyDescent="0.3">
      <c r="A155" s="80">
        <v>8000000</v>
      </c>
      <c r="B155" s="224">
        <v>250000</v>
      </c>
      <c r="C155" s="82">
        <f t="shared" si="75"/>
        <v>78821.875</v>
      </c>
      <c r="D155" s="82">
        <f t="shared" si="73"/>
        <v>250000</v>
      </c>
      <c r="E155" s="82">
        <f t="shared" si="73"/>
        <v>186467.625</v>
      </c>
      <c r="F155" s="82">
        <f t="shared" si="73"/>
        <v>250000</v>
      </c>
      <c r="G155" s="82">
        <f t="shared" si="73"/>
        <v>250000</v>
      </c>
      <c r="H155" s="82">
        <f t="shared" si="73"/>
        <v>250000</v>
      </c>
      <c r="I155" s="82">
        <f t="shared" si="73"/>
        <v>250000</v>
      </c>
      <c r="J155" s="82">
        <f t="shared" si="73"/>
        <v>250000</v>
      </c>
      <c r="K155" s="82">
        <f t="shared" si="73"/>
        <v>19788.5</v>
      </c>
      <c r="L155" s="82">
        <f t="shared" si="73"/>
        <v>250000</v>
      </c>
      <c r="M155" s="82">
        <f t="shared" si="73"/>
        <v>250000</v>
      </c>
      <c r="N155" s="82">
        <f t="shared" si="73"/>
        <v>250000</v>
      </c>
      <c r="O155" s="4">
        <f t="shared" si="74"/>
        <v>2535078</v>
      </c>
    </row>
    <row r="156" spans="1:17" ht="15.6" x14ac:dyDescent="0.3">
      <c r="A156" s="80">
        <v>10000000</v>
      </c>
      <c r="B156" s="224">
        <v>300000</v>
      </c>
      <c r="C156" s="82">
        <f t="shared" si="75"/>
        <v>0</v>
      </c>
      <c r="D156" s="82">
        <f t="shared" si="73"/>
        <v>221898.30000000002</v>
      </c>
      <c r="E156" s="82">
        <f t="shared" si="73"/>
        <v>0</v>
      </c>
      <c r="F156" s="82">
        <f t="shared" si="73"/>
        <v>11691.15</v>
      </c>
      <c r="G156" s="82">
        <f t="shared" si="73"/>
        <v>300000</v>
      </c>
      <c r="H156" s="82">
        <f t="shared" si="73"/>
        <v>300000</v>
      </c>
      <c r="I156" s="82">
        <f t="shared" si="73"/>
        <v>300000</v>
      </c>
      <c r="J156" s="82">
        <f t="shared" si="73"/>
        <v>8007.6</v>
      </c>
      <c r="K156" s="82">
        <f t="shared" si="73"/>
        <v>0</v>
      </c>
      <c r="L156" s="82">
        <f t="shared" si="73"/>
        <v>229371.44999999998</v>
      </c>
      <c r="M156" s="82">
        <f t="shared" si="73"/>
        <v>300000</v>
      </c>
      <c r="N156" s="82">
        <f t="shared" si="73"/>
        <v>300000</v>
      </c>
      <c r="O156" s="4">
        <f t="shared" si="74"/>
        <v>1970968.5</v>
      </c>
    </row>
    <row r="157" spans="1:17" ht="15.6" x14ac:dyDescent="0.3">
      <c r="A157" s="80">
        <v>12000000</v>
      </c>
      <c r="B157" s="224">
        <v>300000</v>
      </c>
      <c r="C157" s="82">
        <f t="shared" si="75"/>
        <v>0</v>
      </c>
      <c r="D157" s="82">
        <f t="shared" si="73"/>
        <v>0</v>
      </c>
      <c r="E157" s="82">
        <f t="shared" si="73"/>
        <v>0</v>
      </c>
      <c r="F157" s="82">
        <f t="shared" si="73"/>
        <v>0</v>
      </c>
      <c r="G157" s="82">
        <f t="shared" si="73"/>
        <v>300000</v>
      </c>
      <c r="H157" s="82">
        <f t="shared" si="73"/>
        <v>300000</v>
      </c>
      <c r="I157" s="82">
        <f t="shared" si="73"/>
        <v>300000</v>
      </c>
      <c r="J157" s="82">
        <f t="shared" si="73"/>
        <v>0</v>
      </c>
      <c r="K157" s="82">
        <f t="shared" si="73"/>
        <v>0</v>
      </c>
      <c r="L157" s="82">
        <f t="shared" si="73"/>
        <v>0</v>
      </c>
      <c r="M157" s="82">
        <f t="shared" si="73"/>
        <v>293588.55</v>
      </c>
      <c r="N157" s="82">
        <f t="shared" si="73"/>
        <v>300000</v>
      </c>
      <c r="O157" s="4">
        <f t="shared" si="74"/>
        <v>1493588.55</v>
      </c>
    </row>
    <row r="158" spans="1:17" ht="15.6" x14ac:dyDescent="0.3">
      <c r="A158" s="182">
        <v>16000000</v>
      </c>
      <c r="B158" s="225">
        <v>350000</v>
      </c>
      <c r="C158" s="82">
        <f t="shared" si="75"/>
        <v>0</v>
      </c>
      <c r="D158" s="82">
        <f t="shared" si="73"/>
        <v>0</v>
      </c>
      <c r="E158" s="82">
        <f t="shared" si="73"/>
        <v>0</v>
      </c>
      <c r="F158" s="82">
        <f t="shared" si="73"/>
        <v>0</v>
      </c>
      <c r="G158" s="82">
        <f t="shared" si="73"/>
        <v>44775.9375</v>
      </c>
      <c r="H158" s="82">
        <f t="shared" si="73"/>
        <v>3011.75</v>
      </c>
      <c r="I158" s="82">
        <f t="shared" si="73"/>
        <v>29761.024999999998</v>
      </c>
      <c r="J158" s="82">
        <f t="shared" si="73"/>
        <v>0</v>
      </c>
      <c r="K158" s="82">
        <f t="shared" si="73"/>
        <v>0</v>
      </c>
      <c r="L158" s="82">
        <f t="shared" si="73"/>
        <v>0</v>
      </c>
      <c r="M158" s="82">
        <f t="shared" si="73"/>
        <v>0</v>
      </c>
      <c r="N158" s="82">
        <f t="shared" si="73"/>
        <v>134050.17500000002</v>
      </c>
      <c r="O158" s="4"/>
    </row>
    <row r="159" spans="1:17" ht="15" thickBot="1" x14ac:dyDescent="0.35">
      <c r="B159" s="84">
        <v>2026</v>
      </c>
      <c r="C159" s="171">
        <f>SUM(C152:C158)</f>
        <v>328821.875</v>
      </c>
      <c r="D159" s="171">
        <f t="shared" ref="D159:N159" si="76">SUM(D152:D158)</f>
        <v>721898.3</v>
      </c>
      <c r="E159" s="171">
        <f t="shared" si="76"/>
        <v>436467.625</v>
      </c>
      <c r="F159" s="171">
        <f t="shared" si="76"/>
        <v>511691.15</v>
      </c>
      <c r="G159" s="171">
        <f t="shared" si="76"/>
        <v>1144775.9375</v>
      </c>
      <c r="H159" s="171">
        <f t="shared" si="76"/>
        <v>1103011.75</v>
      </c>
      <c r="I159" s="171">
        <f t="shared" si="76"/>
        <v>1129761.0249999999</v>
      </c>
      <c r="J159" s="171">
        <f t="shared" si="76"/>
        <v>508007.6</v>
      </c>
      <c r="K159" s="171">
        <f t="shared" si="76"/>
        <v>269788.5</v>
      </c>
      <c r="L159" s="171">
        <f t="shared" si="76"/>
        <v>729371.45</v>
      </c>
      <c r="M159" s="171">
        <f t="shared" si="76"/>
        <v>1093588.55</v>
      </c>
      <c r="N159" s="171">
        <f t="shared" si="76"/>
        <v>1234050.175</v>
      </c>
      <c r="O159" s="171">
        <f>SUM(C159:N159)</f>
        <v>9211233.9375</v>
      </c>
      <c r="P159" s="82">
        <f>O159/12</f>
        <v>767602.828125</v>
      </c>
    </row>
    <row r="160" spans="1:17" ht="15.6" thickTop="1" thickBot="1" x14ac:dyDescent="0.35">
      <c r="B160" s="84">
        <v>2026</v>
      </c>
      <c r="C160" s="184">
        <v>1000000</v>
      </c>
      <c r="D160" s="185">
        <v>1050000</v>
      </c>
      <c r="E160" s="185">
        <v>1050000</v>
      </c>
      <c r="F160" s="185">
        <v>1050000</v>
      </c>
      <c r="G160" s="185">
        <v>1050000</v>
      </c>
      <c r="H160" s="185">
        <v>1050000</v>
      </c>
      <c r="I160" s="185">
        <v>1050000</v>
      </c>
      <c r="J160" s="185">
        <v>1050000</v>
      </c>
      <c r="K160" s="185">
        <v>1050000</v>
      </c>
      <c r="L160" s="185">
        <v>1050000</v>
      </c>
      <c r="M160" s="185">
        <v>1050000</v>
      </c>
      <c r="N160" s="185">
        <v>1050000</v>
      </c>
      <c r="O160" s="4">
        <f>SUM(C160:N160)</f>
        <v>12550000</v>
      </c>
    </row>
    <row r="161" spans="1:33" ht="15.6" thickTop="1" thickBot="1" x14ac:dyDescent="0.35">
      <c r="B161" s="84">
        <v>2026</v>
      </c>
      <c r="C161" s="87">
        <f t="shared" ref="C161:O161" si="77">C159+C160</f>
        <v>1328821.875</v>
      </c>
      <c r="D161" s="87">
        <f t="shared" si="77"/>
        <v>1771898.3</v>
      </c>
      <c r="E161" s="87">
        <f t="shared" si="77"/>
        <v>1486467.625</v>
      </c>
      <c r="F161" s="87">
        <f t="shared" si="77"/>
        <v>1561691.15</v>
      </c>
      <c r="G161" s="87">
        <f t="shared" si="77"/>
        <v>2194775.9375</v>
      </c>
      <c r="H161" s="87">
        <f t="shared" si="77"/>
        <v>2153011.75</v>
      </c>
      <c r="I161" s="87">
        <f t="shared" si="77"/>
        <v>2179761.0249999999</v>
      </c>
      <c r="J161" s="87">
        <f t="shared" si="77"/>
        <v>1558007.6</v>
      </c>
      <c r="K161" s="87">
        <f t="shared" si="77"/>
        <v>1319788.5</v>
      </c>
      <c r="L161" s="87">
        <f t="shared" si="77"/>
        <v>1779371.45</v>
      </c>
      <c r="M161" s="87">
        <f t="shared" si="77"/>
        <v>2143588.5499999998</v>
      </c>
      <c r="N161" s="87">
        <f t="shared" si="77"/>
        <v>2284050.1749999998</v>
      </c>
      <c r="O161" s="87">
        <f t="shared" si="77"/>
        <v>21761233.9375</v>
      </c>
      <c r="P161" s="88">
        <f>O161/12</f>
        <v>1813436.1614583333</v>
      </c>
    </row>
    <row r="162" spans="1:33" ht="15.6" thickTop="1" thickBot="1" x14ac:dyDescent="0.35">
      <c r="C162" s="89">
        <f>6650*C161/10000</f>
        <v>883666.546875</v>
      </c>
      <c r="D162" s="89">
        <f t="shared" ref="D162:O162" si="78">6650*D161/10000</f>
        <v>1178312.3695</v>
      </c>
      <c r="E162" s="89">
        <f t="shared" si="78"/>
        <v>988500.97062499996</v>
      </c>
      <c r="F162" s="89">
        <f t="shared" si="78"/>
        <v>1038524.6147499999</v>
      </c>
      <c r="G162" s="89">
        <f t="shared" si="78"/>
        <v>1459525.9984375001</v>
      </c>
      <c r="H162" s="89">
        <f t="shared" si="78"/>
        <v>1431752.81375</v>
      </c>
      <c r="I162" s="89">
        <f t="shared" si="78"/>
        <v>1449541.0816250001</v>
      </c>
      <c r="J162" s="89">
        <f t="shared" si="78"/>
        <v>1036075.054</v>
      </c>
      <c r="K162" s="89">
        <f t="shared" si="78"/>
        <v>877659.35250000004</v>
      </c>
      <c r="L162" s="89">
        <f t="shared" si="78"/>
        <v>1183282.01425</v>
      </c>
      <c r="M162" s="89">
        <f t="shared" si="78"/>
        <v>1425486.3857499999</v>
      </c>
      <c r="N162" s="89">
        <f t="shared" si="78"/>
        <v>1518893.3663749998</v>
      </c>
      <c r="O162" s="89">
        <f t="shared" si="78"/>
        <v>14471220.5684375</v>
      </c>
      <c r="P162" s="90">
        <f>O162/12</f>
        <v>1205935.0473697917</v>
      </c>
    </row>
    <row r="163" spans="1:33" ht="15" thickBot="1" x14ac:dyDescent="0.35">
      <c r="A163" s="91">
        <v>2025</v>
      </c>
      <c r="B163" s="91">
        <v>2025</v>
      </c>
      <c r="C163" s="85">
        <v>363057.5</v>
      </c>
      <c r="D163" s="85">
        <v>684915.25</v>
      </c>
      <c r="E163" s="85">
        <v>449174.1</v>
      </c>
      <c r="F163" s="85">
        <v>509742.625</v>
      </c>
      <c r="G163" s="85">
        <v>1050000</v>
      </c>
      <c r="H163" s="85">
        <v>1050000</v>
      </c>
      <c r="I163" s="85">
        <v>1050000</v>
      </c>
      <c r="J163" s="85">
        <v>506673</v>
      </c>
      <c r="K163" s="85">
        <v>315830.8</v>
      </c>
      <c r="L163" s="85">
        <v>691142.875</v>
      </c>
      <c r="M163" s="85">
        <v>1043588.55</v>
      </c>
      <c r="N163" s="85">
        <v>1050000</v>
      </c>
      <c r="O163" s="174">
        <f>SUM(C163:N163)</f>
        <v>8764124.6999999993</v>
      </c>
      <c r="P163" s="177">
        <f>O163/12</f>
        <v>730343.72499999998</v>
      </c>
      <c r="Q163" s="227">
        <f>O159/O163</f>
        <v>1.0510158461688708</v>
      </c>
    </row>
    <row r="164" spans="1:33" ht="15" thickBot="1" x14ac:dyDescent="0.35">
      <c r="A164" s="91">
        <v>2025</v>
      </c>
      <c r="B164" s="91">
        <v>2025</v>
      </c>
      <c r="C164" s="86">
        <v>1000000</v>
      </c>
      <c r="D164" s="86">
        <v>1000000</v>
      </c>
      <c r="E164" s="86">
        <v>1000000</v>
      </c>
      <c r="F164" s="86">
        <v>1000000</v>
      </c>
      <c r="G164" s="86">
        <v>1000000</v>
      </c>
      <c r="H164" s="86">
        <v>1000000</v>
      </c>
      <c r="I164" s="86">
        <v>1000000</v>
      </c>
      <c r="J164" s="86">
        <v>1000000</v>
      </c>
      <c r="K164" s="86">
        <v>1000000</v>
      </c>
      <c r="L164" s="86">
        <v>1000000</v>
      </c>
      <c r="M164" s="86">
        <v>1000000</v>
      </c>
      <c r="N164" s="86">
        <v>1000000</v>
      </c>
      <c r="O164" s="176">
        <f>SUM(C164:N164)</f>
        <v>12000000</v>
      </c>
      <c r="P164" s="177">
        <f>O164/12</f>
        <v>1000000</v>
      </c>
    </row>
    <row r="165" spans="1:33" ht="15" thickBot="1" x14ac:dyDescent="0.35">
      <c r="A165" s="91">
        <v>2025</v>
      </c>
      <c r="B165" s="91">
        <v>2025</v>
      </c>
      <c r="C165" s="178">
        <f>C163+C164</f>
        <v>1363057.5</v>
      </c>
      <c r="D165" s="179">
        <f t="shared" ref="D165:N165" si="79">D163+D164</f>
        <v>1684915.25</v>
      </c>
      <c r="E165" s="179">
        <f t="shared" si="79"/>
        <v>1449174.1</v>
      </c>
      <c r="F165" s="179">
        <f t="shared" si="79"/>
        <v>1509742.625</v>
      </c>
      <c r="G165" s="179">
        <f t="shared" si="79"/>
        <v>2050000</v>
      </c>
      <c r="H165" s="179">
        <f t="shared" si="79"/>
        <v>2050000</v>
      </c>
      <c r="I165" s="179">
        <f t="shared" si="79"/>
        <v>2050000</v>
      </c>
      <c r="J165" s="179">
        <f t="shared" si="79"/>
        <v>1506673</v>
      </c>
      <c r="K165" s="179">
        <f t="shared" si="79"/>
        <v>1315830.8</v>
      </c>
      <c r="L165" s="179">
        <f t="shared" si="79"/>
        <v>1691142.875</v>
      </c>
      <c r="M165" s="179">
        <f t="shared" si="79"/>
        <v>2043588.55</v>
      </c>
      <c r="N165" s="179">
        <f t="shared" si="79"/>
        <v>2050000</v>
      </c>
      <c r="O165" s="179">
        <f>SUM(C165:N165)</f>
        <v>20764124.699999999</v>
      </c>
      <c r="P165" s="180">
        <f>O165/12</f>
        <v>1730343.7249999999</v>
      </c>
      <c r="Q165" s="227"/>
    </row>
    <row r="167" spans="1:33" ht="15" thickBot="1" x14ac:dyDescent="0.35"/>
    <row r="168" spans="1:33" ht="20.399999999999999" thickBot="1" x14ac:dyDescent="0.45">
      <c r="A168" s="94" t="s">
        <v>240</v>
      </c>
      <c r="B168" s="70">
        <v>2026</v>
      </c>
      <c r="C168" s="72" t="s">
        <v>212</v>
      </c>
      <c r="D168" s="72" t="s">
        <v>213</v>
      </c>
      <c r="E168" s="72" t="s">
        <v>214</v>
      </c>
      <c r="F168" s="72" t="s">
        <v>215</v>
      </c>
      <c r="G168" s="72" t="s">
        <v>216</v>
      </c>
      <c r="H168" s="72" t="s">
        <v>217</v>
      </c>
      <c r="I168" s="72" t="s">
        <v>218</v>
      </c>
      <c r="J168" s="72" t="s">
        <v>219</v>
      </c>
      <c r="K168" s="72" t="s">
        <v>220</v>
      </c>
      <c r="L168" s="72" t="s">
        <v>221</v>
      </c>
      <c r="M168" s="72" t="s">
        <v>222</v>
      </c>
      <c r="N168" s="72" t="s">
        <v>223</v>
      </c>
      <c r="O168" s="72"/>
      <c r="P168" s="73"/>
      <c r="R168" s="206" t="s">
        <v>240</v>
      </c>
      <c r="S168" s="207">
        <v>2025</v>
      </c>
      <c r="T168" s="208" t="s">
        <v>212</v>
      </c>
      <c r="U168" s="208" t="s">
        <v>213</v>
      </c>
      <c r="V168" s="208" t="s">
        <v>214</v>
      </c>
      <c r="W168" s="208" t="s">
        <v>215</v>
      </c>
      <c r="X168" s="208" t="s">
        <v>216</v>
      </c>
      <c r="Y168" s="208" t="s">
        <v>217</v>
      </c>
      <c r="Z168" s="208" t="s">
        <v>218</v>
      </c>
      <c r="AA168" s="208" t="s">
        <v>219</v>
      </c>
      <c r="AB168" s="208" t="s">
        <v>220</v>
      </c>
      <c r="AC168" s="208" t="s">
        <v>221</v>
      </c>
      <c r="AD168" s="208" t="s">
        <v>222</v>
      </c>
      <c r="AE168" s="208" t="s">
        <v>223</v>
      </c>
      <c r="AF168" s="208"/>
      <c r="AG168" s="209"/>
    </row>
    <row r="169" spans="1:33" ht="16.2" thickTop="1" x14ac:dyDescent="0.3">
      <c r="A169" s="74" t="s">
        <v>226</v>
      </c>
      <c r="B169" s="75"/>
      <c r="C169" s="92">
        <f>C150</f>
        <v>6630575</v>
      </c>
      <c r="D169" s="92">
        <f t="shared" ref="D169:N169" si="80">D150</f>
        <v>9479322</v>
      </c>
      <c r="E169" s="92">
        <f t="shared" si="80"/>
        <v>7491741</v>
      </c>
      <c r="F169" s="92">
        <f t="shared" si="80"/>
        <v>8077941</v>
      </c>
      <c r="G169" s="92">
        <f t="shared" si="80"/>
        <v>12511725</v>
      </c>
      <c r="H169" s="92">
        <f t="shared" si="80"/>
        <v>12034420</v>
      </c>
      <c r="I169" s="92">
        <f t="shared" si="80"/>
        <v>12340126</v>
      </c>
      <c r="J169" s="92">
        <f t="shared" si="80"/>
        <v>8053384</v>
      </c>
      <c r="K169" s="92">
        <f t="shared" si="80"/>
        <v>6158308</v>
      </c>
      <c r="L169" s="92">
        <f t="shared" si="80"/>
        <v>9529143</v>
      </c>
      <c r="M169" s="92">
        <f t="shared" si="80"/>
        <v>11957257</v>
      </c>
      <c r="N169" s="92">
        <f t="shared" si="80"/>
        <v>13532002</v>
      </c>
      <c r="O169" s="77">
        <f t="shared" ref="O169" si="81">SUM(C169:N169)</f>
        <v>117795944</v>
      </c>
      <c r="P169" s="78"/>
      <c r="R169" s="210" t="s">
        <v>226</v>
      </c>
      <c r="S169" s="211"/>
      <c r="T169" s="212">
        <v>6630575</v>
      </c>
      <c r="U169" s="212">
        <v>9479322</v>
      </c>
      <c r="V169" s="212">
        <v>7491741</v>
      </c>
      <c r="W169" s="212">
        <v>8077941</v>
      </c>
      <c r="X169" s="212">
        <v>12511725</v>
      </c>
      <c r="Y169" s="212">
        <v>12034420</v>
      </c>
      <c r="Z169" s="212">
        <v>12340126</v>
      </c>
      <c r="AA169" s="212">
        <v>8053384</v>
      </c>
      <c r="AB169" s="212">
        <v>6158308</v>
      </c>
      <c r="AC169" s="212">
        <v>9529143</v>
      </c>
      <c r="AD169" s="212">
        <v>11957257</v>
      </c>
      <c r="AE169" s="212">
        <v>13532002</v>
      </c>
      <c r="AF169" s="213">
        <v>117795944</v>
      </c>
      <c r="AG169" s="214"/>
    </row>
    <row r="170" spans="1:33" ht="15.6" x14ac:dyDescent="0.3">
      <c r="A170" s="4"/>
      <c r="B170" s="4"/>
      <c r="C170" s="87">
        <f t="shared" ref="C170:N170" si="82">SUM(C169:C169)</f>
        <v>6630575</v>
      </c>
      <c r="D170" s="87">
        <f t="shared" si="82"/>
        <v>9479322</v>
      </c>
      <c r="E170" s="87">
        <f t="shared" si="82"/>
        <v>7491741</v>
      </c>
      <c r="F170" s="87">
        <f t="shared" si="82"/>
        <v>8077941</v>
      </c>
      <c r="G170" s="87">
        <f t="shared" si="82"/>
        <v>12511725</v>
      </c>
      <c r="H170" s="87">
        <f t="shared" si="82"/>
        <v>12034420</v>
      </c>
      <c r="I170" s="87">
        <f t="shared" si="82"/>
        <v>12340126</v>
      </c>
      <c r="J170" s="87">
        <f t="shared" si="82"/>
        <v>8053384</v>
      </c>
      <c r="K170" s="87">
        <f t="shared" si="82"/>
        <v>6158308</v>
      </c>
      <c r="L170" s="87">
        <f t="shared" si="82"/>
        <v>9529143</v>
      </c>
      <c r="M170" s="87">
        <f t="shared" si="82"/>
        <v>11957257</v>
      </c>
      <c r="N170" s="87">
        <f t="shared" si="82"/>
        <v>13532002</v>
      </c>
      <c r="O170" s="77">
        <f t="shared" ref="O170" si="83">SUM(C170:N170)</f>
        <v>117795944</v>
      </c>
      <c r="P170" s="4"/>
      <c r="R170" s="210"/>
      <c r="S170" s="211"/>
      <c r="T170" s="215"/>
      <c r="U170" s="215"/>
      <c r="V170" s="215"/>
      <c r="W170" s="215"/>
      <c r="X170" s="215"/>
      <c r="Y170" s="215"/>
      <c r="Z170" s="215"/>
      <c r="AA170" s="215"/>
      <c r="AB170" s="215"/>
      <c r="AC170" s="215"/>
      <c r="AD170" s="215"/>
      <c r="AE170" s="215"/>
      <c r="AF170" s="213">
        <v>0</v>
      </c>
      <c r="AG170" s="214"/>
    </row>
    <row r="171" spans="1:33" ht="15.6" x14ac:dyDescent="0.3">
      <c r="A171" s="80">
        <v>3000000</v>
      </c>
      <c r="B171" s="81">
        <v>40000</v>
      </c>
      <c r="C171" s="82">
        <f>IF(C$170&gt;$A171,$B171,IF(C$170-$A170&lt;0,0,(C$170-$A170)/($A171-$A170)*$B171))</f>
        <v>40000</v>
      </c>
      <c r="D171" s="82">
        <f t="shared" ref="D171:N176" si="84">IF(D$170&gt;$A171,$B171,IF(D$170-$A170&lt;0,0,(D$170-$A170)/($A171-$A170)*$B171))</f>
        <v>40000</v>
      </c>
      <c r="E171" s="82">
        <f t="shared" si="84"/>
        <v>40000</v>
      </c>
      <c r="F171" s="82">
        <f t="shared" si="84"/>
        <v>40000</v>
      </c>
      <c r="G171" s="82">
        <f t="shared" si="84"/>
        <v>40000</v>
      </c>
      <c r="H171" s="82">
        <f t="shared" si="84"/>
        <v>40000</v>
      </c>
      <c r="I171" s="82">
        <f t="shared" si="84"/>
        <v>40000</v>
      </c>
      <c r="J171" s="82">
        <f t="shared" si="84"/>
        <v>40000</v>
      </c>
      <c r="K171" s="82">
        <f t="shared" si="84"/>
        <v>40000</v>
      </c>
      <c r="L171" s="82">
        <f t="shared" si="84"/>
        <v>40000</v>
      </c>
      <c r="M171" s="82">
        <f t="shared" si="84"/>
        <v>40000</v>
      </c>
      <c r="N171" s="82">
        <f t="shared" si="84"/>
        <v>40000</v>
      </c>
      <c r="O171" s="4">
        <f t="shared" ref="O171:O176" si="85">SUM(C171:N171)</f>
        <v>480000</v>
      </c>
      <c r="P171" s="4"/>
      <c r="R171" s="210"/>
      <c r="S171" s="211"/>
      <c r="T171" s="215"/>
      <c r="U171" s="215"/>
      <c r="V171" s="215"/>
      <c r="W171" s="215"/>
      <c r="X171" s="215"/>
      <c r="Y171" s="215"/>
      <c r="Z171" s="215"/>
      <c r="AA171" s="215"/>
      <c r="AB171" s="215"/>
      <c r="AC171" s="215"/>
      <c r="AD171" s="215"/>
      <c r="AE171" s="215"/>
      <c r="AF171" s="213"/>
      <c r="AG171" s="214"/>
    </row>
    <row r="172" spans="1:33" ht="15.6" x14ac:dyDescent="0.3">
      <c r="A172" s="80">
        <v>4000000</v>
      </c>
      <c r="B172" s="81">
        <v>50000</v>
      </c>
      <c r="C172" s="82">
        <f t="shared" ref="C172:C176" si="86">IF(C$170&gt;$A172,$B172,IF(C$170-$A171&lt;0,0,(C$170-$A171)/($A172-$A171)*$B172))</f>
        <v>50000</v>
      </c>
      <c r="D172" s="82">
        <f t="shared" si="84"/>
        <v>50000</v>
      </c>
      <c r="E172" s="82">
        <f t="shared" si="84"/>
        <v>50000</v>
      </c>
      <c r="F172" s="82">
        <f t="shared" si="84"/>
        <v>50000</v>
      </c>
      <c r="G172" s="82">
        <f t="shared" si="84"/>
        <v>50000</v>
      </c>
      <c r="H172" s="82">
        <f t="shared" si="84"/>
        <v>50000</v>
      </c>
      <c r="I172" s="82">
        <f t="shared" si="84"/>
        <v>50000</v>
      </c>
      <c r="J172" s="82">
        <f t="shared" si="84"/>
        <v>50000</v>
      </c>
      <c r="K172" s="82">
        <f t="shared" si="84"/>
        <v>50000</v>
      </c>
      <c r="L172" s="82">
        <f t="shared" si="84"/>
        <v>50000</v>
      </c>
      <c r="M172" s="82">
        <f t="shared" si="84"/>
        <v>50000</v>
      </c>
      <c r="N172" s="82">
        <f t="shared" si="84"/>
        <v>50000</v>
      </c>
      <c r="O172" s="4">
        <f t="shared" si="85"/>
        <v>600000</v>
      </c>
      <c r="R172" s="216"/>
      <c r="S172" s="216"/>
      <c r="T172" s="217">
        <v>6630575</v>
      </c>
      <c r="U172" s="217">
        <v>9479322</v>
      </c>
      <c r="V172" s="217">
        <v>7491741</v>
      </c>
      <c r="W172" s="217">
        <v>8077941</v>
      </c>
      <c r="X172" s="217">
        <v>12511725</v>
      </c>
      <c r="Y172" s="217">
        <v>12034420</v>
      </c>
      <c r="Z172" s="217">
        <v>12340126</v>
      </c>
      <c r="AA172" s="217">
        <v>8053384</v>
      </c>
      <c r="AB172" s="217">
        <v>6158308</v>
      </c>
      <c r="AC172" s="217">
        <v>9529143</v>
      </c>
      <c r="AD172" s="217">
        <v>11957257</v>
      </c>
      <c r="AE172" s="217">
        <v>13532002</v>
      </c>
      <c r="AF172" s="213">
        <v>117795944</v>
      </c>
      <c r="AG172" s="216"/>
    </row>
    <row r="173" spans="1:33" ht="15.6" x14ac:dyDescent="0.3">
      <c r="A173" s="80">
        <v>6000000</v>
      </c>
      <c r="B173" s="83">
        <v>70000</v>
      </c>
      <c r="C173" s="82">
        <f t="shared" si="86"/>
        <v>70000</v>
      </c>
      <c r="D173" s="82">
        <f t="shared" si="84"/>
        <v>70000</v>
      </c>
      <c r="E173" s="82">
        <f t="shared" si="84"/>
        <v>70000</v>
      </c>
      <c r="F173" s="82">
        <f t="shared" si="84"/>
        <v>70000</v>
      </c>
      <c r="G173" s="82">
        <f t="shared" si="84"/>
        <v>70000</v>
      </c>
      <c r="H173" s="82">
        <f t="shared" si="84"/>
        <v>70000</v>
      </c>
      <c r="I173" s="82">
        <f t="shared" si="84"/>
        <v>70000</v>
      </c>
      <c r="J173" s="82">
        <f t="shared" si="84"/>
        <v>70000</v>
      </c>
      <c r="K173" s="82">
        <f t="shared" si="84"/>
        <v>70000</v>
      </c>
      <c r="L173" s="82">
        <f t="shared" si="84"/>
        <v>70000</v>
      </c>
      <c r="M173" s="82">
        <f t="shared" si="84"/>
        <v>70000</v>
      </c>
      <c r="N173" s="82">
        <f t="shared" si="84"/>
        <v>70000</v>
      </c>
      <c r="O173" s="4">
        <f t="shared" si="85"/>
        <v>840000</v>
      </c>
      <c r="R173" s="218">
        <v>3000000</v>
      </c>
      <c r="S173" s="219">
        <v>40000</v>
      </c>
      <c r="T173" s="220">
        <v>40000</v>
      </c>
      <c r="U173" s="220">
        <v>40000</v>
      </c>
      <c r="V173" s="220">
        <v>40000</v>
      </c>
      <c r="W173" s="220">
        <v>40000</v>
      </c>
      <c r="X173" s="220">
        <v>40000</v>
      </c>
      <c r="Y173" s="220">
        <v>40000</v>
      </c>
      <c r="Z173" s="220">
        <v>40000</v>
      </c>
      <c r="AA173" s="220">
        <v>40000</v>
      </c>
      <c r="AB173" s="220">
        <v>40000</v>
      </c>
      <c r="AC173" s="220">
        <v>40000</v>
      </c>
      <c r="AD173" s="220">
        <v>40000</v>
      </c>
      <c r="AE173" s="220">
        <v>40000</v>
      </c>
      <c r="AF173" s="216">
        <v>480000</v>
      </c>
      <c r="AG173" s="221"/>
    </row>
    <row r="174" spans="1:33" ht="15.6" x14ac:dyDescent="0.3">
      <c r="A174" s="80">
        <v>8000000</v>
      </c>
      <c r="B174" s="83">
        <v>80000</v>
      </c>
      <c r="C174" s="82">
        <f t="shared" si="86"/>
        <v>25223</v>
      </c>
      <c r="D174" s="82">
        <f t="shared" si="84"/>
        <v>80000</v>
      </c>
      <c r="E174" s="82">
        <f t="shared" si="84"/>
        <v>59669.64</v>
      </c>
      <c r="F174" s="82">
        <f t="shared" si="84"/>
        <v>80000</v>
      </c>
      <c r="G174" s="82">
        <f t="shared" si="84"/>
        <v>80000</v>
      </c>
      <c r="H174" s="82">
        <f t="shared" si="84"/>
        <v>80000</v>
      </c>
      <c r="I174" s="82">
        <f t="shared" si="84"/>
        <v>80000</v>
      </c>
      <c r="J174" s="82">
        <f t="shared" si="84"/>
        <v>80000</v>
      </c>
      <c r="K174" s="82">
        <f t="shared" si="84"/>
        <v>6332.3200000000006</v>
      </c>
      <c r="L174" s="82">
        <f t="shared" si="84"/>
        <v>80000</v>
      </c>
      <c r="M174" s="82">
        <f t="shared" si="84"/>
        <v>80000</v>
      </c>
      <c r="N174" s="82">
        <f t="shared" si="84"/>
        <v>80000</v>
      </c>
      <c r="O174" s="4">
        <f t="shared" si="85"/>
        <v>811224.96</v>
      </c>
      <c r="R174" s="218">
        <v>4000000</v>
      </c>
      <c r="S174" s="222">
        <v>50000</v>
      </c>
      <c r="T174" s="220">
        <v>50000</v>
      </c>
      <c r="U174" s="220">
        <v>50000</v>
      </c>
      <c r="V174" s="220">
        <v>50000</v>
      </c>
      <c r="W174" s="220">
        <v>50000</v>
      </c>
      <c r="X174" s="220">
        <v>50000</v>
      </c>
      <c r="Y174" s="220">
        <v>50000</v>
      </c>
      <c r="Z174" s="220">
        <v>50000</v>
      </c>
      <c r="AA174" s="220">
        <v>50000</v>
      </c>
      <c r="AB174" s="220">
        <v>50000</v>
      </c>
      <c r="AC174" s="220">
        <v>50000</v>
      </c>
      <c r="AD174" s="220">
        <v>50000</v>
      </c>
      <c r="AE174" s="220">
        <v>50000</v>
      </c>
      <c r="AF174" s="216">
        <v>600000</v>
      </c>
      <c r="AG174" s="221"/>
    </row>
    <row r="175" spans="1:33" ht="15.6" x14ac:dyDescent="0.3">
      <c r="A175" s="80">
        <v>10000000</v>
      </c>
      <c r="B175" s="83">
        <v>160000</v>
      </c>
      <c r="C175" s="82">
        <f t="shared" si="86"/>
        <v>0</v>
      </c>
      <c r="D175" s="82">
        <f t="shared" si="84"/>
        <v>118345.76000000001</v>
      </c>
      <c r="E175" s="82">
        <f t="shared" si="84"/>
        <v>0</v>
      </c>
      <c r="F175" s="82">
        <f t="shared" si="84"/>
        <v>6235.28</v>
      </c>
      <c r="G175" s="82">
        <f t="shared" si="84"/>
        <v>160000</v>
      </c>
      <c r="H175" s="82">
        <f t="shared" si="84"/>
        <v>160000</v>
      </c>
      <c r="I175" s="82">
        <f t="shared" si="84"/>
        <v>160000</v>
      </c>
      <c r="J175" s="82">
        <f t="shared" si="84"/>
        <v>4270.72</v>
      </c>
      <c r="K175" s="82">
        <f t="shared" si="84"/>
        <v>0</v>
      </c>
      <c r="L175" s="82">
        <f t="shared" si="84"/>
        <v>122331.43999999999</v>
      </c>
      <c r="M175" s="82">
        <f t="shared" si="84"/>
        <v>160000</v>
      </c>
      <c r="N175" s="82">
        <f t="shared" si="84"/>
        <v>160000</v>
      </c>
      <c r="O175" s="4">
        <f t="shared" si="85"/>
        <v>1051183.2</v>
      </c>
      <c r="R175" s="218">
        <v>6000000</v>
      </c>
      <c r="S175" s="222">
        <v>70000</v>
      </c>
      <c r="T175" s="220">
        <v>70000</v>
      </c>
      <c r="U175" s="220">
        <v>70000</v>
      </c>
      <c r="V175" s="220">
        <v>70000</v>
      </c>
      <c r="W175" s="220">
        <v>70000</v>
      </c>
      <c r="X175" s="220">
        <v>70000</v>
      </c>
      <c r="Y175" s="220">
        <v>70000</v>
      </c>
      <c r="Z175" s="220">
        <v>70000</v>
      </c>
      <c r="AA175" s="220">
        <v>70000</v>
      </c>
      <c r="AB175" s="220">
        <v>70000</v>
      </c>
      <c r="AC175" s="220">
        <v>70000</v>
      </c>
      <c r="AD175" s="220">
        <v>70000</v>
      </c>
      <c r="AE175" s="220">
        <v>70000</v>
      </c>
      <c r="AF175" s="216">
        <v>840000</v>
      </c>
      <c r="AG175" s="221"/>
    </row>
    <row r="176" spans="1:33" ht="15.6" x14ac:dyDescent="0.3">
      <c r="A176" s="80">
        <v>12000000</v>
      </c>
      <c r="B176" s="83">
        <v>200000</v>
      </c>
      <c r="C176" s="82">
        <f t="shared" si="86"/>
        <v>0</v>
      </c>
      <c r="D176" s="82">
        <f t="shared" si="84"/>
        <v>0</v>
      </c>
      <c r="E176" s="82">
        <f t="shared" si="84"/>
        <v>0</v>
      </c>
      <c r="F176" s="82">
        <f t="shared" si="84"/>
        <v>0</v>
      </c>
      <c r="G176" s="82">
        <f t="shared" si="84"/>
        <v>200000</v>
      </c>
      <c r="H176" s="82">
        <f t="shared" si="84"/>
        <v>200000</v>
      </c>
      <c r="I176" s="82">
        <f t="shared" si="84"/>
        <v>200000</v>
      </c>
      <c r="J176" s="82">
        <f t="shared" si="84"/>
        <v>0</v>
      </c>
      <c r="K176" s="82">
        <f t="shared" si="84"/>
        <v>0</v>
      </c>
      <c r="L176" s="82">
        <f t="shared" si="84"/>
        <v>0</v>
      </c>
      <c r="M176" s="82">
        <f t="shared" si="84"/>
        <v>195725.7</v>
      </c>
      <c r="N176" s="82">
        <f t="shared" si="84"/>
        <v>200000</v>
      </c>
      <c r="O176" s="4">
        <f t="shared" si="85"/>
        <v>995725.7</v>
      </c>
      <c r="R176" s="218">
        <v>8000000</v>
      </c>
      <c r="S176" s="222">
        <v>80000</v>
      </c>
      <c r="T176" s="220">
        <v>25223</v>
      </c>
      <c r="U176" s="220">
        <v>80000</v>
      </c>
      <c r="V176" s="220">
        <v>59669.64</v>
      </c>
      <c r="W176" s="220">
        <v>80000</v>
      </c>
      <c r="X176" s="220">
        <v>80000</v>
      </c>
      <c r="Y176" s="220">
        <v>80000</v>
      </c>
      <c r="Z176" s="220">
        <v>80000</v>
      </c>
      <c r="AA176" s="220">
        <v>80000</v>
      </c>
      <c r="AB176" s="220">
        <v>6332.3200000000006</v>
      </c>
      <c r="AC176" s="220">
        <v>80000</v>
      </c>
      <c r="AD176" s="220">
        <v>80000</v>
      </c>
      <c r="AE176" s="220">
        <v>80000</v>
      </c>
      <c r="AF176" s="216">
        <v>811224.96</v>
      </c>
      <c r="AG176" s="221"/>
    </row>
    <row r="177" spans="1:33" ht="16.2" thickBot="1" x14ac:dyDescent="0.35">
      <c r="B177" s="84">
        <v>2026</v>
      </c>
      <c r="C177" s="171">
        <f t="shared" ref="C177:M177" si="87">SUM(C171:C176)</f>
        <v>185223</v>
      </c>
      <c r="D177" s="171">
        <f t="shared" si="87"/>
        <v>358345.76</v>
      </c>
      <c r="E177" s="171">
        <f t="shared" si="87"/>
        <v>219669.64</v>
      </c>
      <c r="F177" s="171">
        <f t="shared" si="87"/>
        <v>246235.28</v>
      </c>
      <c r="G177" s="171">
        <f t="shared" si="87"/>
        <v>600000</v>
      </c>
      <c r="H177" s="171">
        <f t="shared" si="87"/>
        <v>600000</v>
      </c>
      <c r="I177" s="171">
        <f t="shared" si="87"/>
        <v>600000</v>
      </c>
      <c r="J177" s="171">
        <f t="shared" si="87"/>
        <v>244270.72</v>
      </c>
      <c r="K177" s="171">
        <f t="shared" si="87"/>
        <v>166332.32</v>
      </c>
      <c r="L177" s="171">
        <f t="shared" si="87"/>
        <v>362331.44</v>
      </c>
      <c r="M177" s="171">
        <f t="shared" si="87"/>
        <v>595725.69999999995</v>
      </c>
      <c r="N177" s="171">
        <f>SUM(N171:N176)</f>
        <v>600000</v>
      </c>
      <c r="O177" s="171">
        <f>SUM(C177:N177)</f>
        <v>4778133.8600000003</v>
      </c>
      <c r="P177" s="82">
        <f>O177/12</f>
        <v>398177.82166666671</v>
      </c>
      <c r="R177" s="218">
        <v>10000000</v>
      </c>
      <c r="S177" s="222">
        <v>160000</v>
      </c>
      <c r="T177" s="220">
        <v>0</v>
      </c>
      <c r="U177" s="220">
        <v>118345.76000000001</v>
      </c>
      <c r="V177" s="220">
        <v>0</v>
      </c>
      <c r="W177" s="220">
        <v>6235.28</v>
      </c>
      <c r="X177" s="220">
        <v>160000</v>
      </c>
      <c r="Y177" s="220">
        <v>160000</v>
      </c>
      <c r="Z177" s="220">
        <v>160000</v>
      </c>
      <c r="AA177" s="220">
        <v>4270.72</v>
      </c>
      <c r="AB177" s="220">
        <v>0</v>
      </c>
      <c r="AC177" s="220">
        <v>122331.43999999999</v>
      </c>
      <c r="AD177" s="220">
        <v>160000</v>
      </c>
      <c r="AE177" s="220">
        <v>160000</v>
      </c>
      <c r="AF177" s="216">
        <v>1051183.2</v>
      </c>
      <c r="AG177" s="221"/>
    </row>
    <row r="178" spans="1:33" ht="16.8" thickTop="1" thickBot="1" x14ac:dyDescent="0.35">
      <c r="B178" s="84">
        <v>2026</v>
      </c>
      <c r="C178" s="184">
        <v>600000</v>
      </c>
      <c r="D178" s="185">
        <v>660000</v>
      </c>
      <c r="E178" s="185">
        <v>660000</v>
      </c>
      <c r="F178" s="185">
        <v>660000</v>
      </c>
      <c r="G178" s="185">
        <v>660000</v>
      </c>
      <c r="H178" s="185">
        <v>660000</v>
      </c>
      <c r="I178" s="185">
        <v>660000</v>
      </c>
      <c r="J178" s="185">
        <v>660000</v>
      </c>
      <c r="K178" s="185">
        <v>660000</v>
      </c>
      <c r="L178" s="185">
        <v>660000</v>
      </c>
      <c r="M178" s="185">
        <v>660000</v>
      </c>
      <c r="N178" s="185">
        <v>660000</v>
      </c>
      <c r="O178" s="4">
        <f>SUM(C178:N178)</f>
        <v>7860000</v>
      </c>
      <c r="R178" s="218">
        <v>12000000</v>
      </c>
      <c r="S178" s="222">
        <v>200000</v>
      </c>
      <c r="T178" s="220">
        <v>0</v>
      </c>
      <c r="U178" s="220">
        <v>0</v>
      </c>
      <c r="V178" s="220">
        <v>0</v>
      </c>
      <c r="W178" s="220">
        <v>0</v>
      </c>
      <c r="X178" s="220">
        <v>200000</v>
      </c>
      <c r="Y178" s="220">
        <v>200000</v>
      </c>
      <c r="Z178" s="220">
        <v>200000</v>
      </c>
      <c r="AA178" s="220">
        <v>0</v>
      </c>
      <c r="AB178" s="220">
        <v>0</v>
      </c>
      <c r="AC178" s="220">
        <v>0</v>
      </c>
      <c r="AD178" s="220">
        <v>195725.7</v>
      </c>
      <c r="AE178" s="220">
        <v>200000</v>
      </c>
      <c r="AF178" s="216">
        <v>995725.7</v>
      </c>
      <c r="AG178" s="221"/>
    </row>
    <row r="179" spans="1:33" ht="15.6" thickTop="1" thickBot="1" x14ac:dyDescent="0.35">
      <c r="B179" s="84">
        <v>2026</v>
      </c>
      <c r="C179" s="87">
        <f t="shared" ref="C179:O179" si="88">C177+C178</f>
        <v>785223</v>
      </c>
      <c r="D179" s="87">
        <f t="shared" si="88"/>
        <v>1018345.76</v>
      </c>
      <c r="E179" s="87">
        <f t="shared" si="88"/>
        <v>879669.64</v>
      </c>
      <c r="F179" s="87">
        <f t="shared" si="88"/>
        <v>906235.28</v>
      </c>
      <c r="G179" s="87">
        <f t="shared" si="88"/>
        <v>1260000</v>
      </c>
      <c r="H179" s="87">
        <f t="shared" si="88"/>
        <v>1260000</v>
      </c>
      <c r="I179" s="87">
        <f t="shared" si="88"/>
        <v>1260000</v>
      </c>
      <c r="J179" s="87">
        <f t="shared" si="88"/>
        <v>904270.72</v>
      </c>
      <c r="K179" s="87">
        <f t="shared" si="88"/>
        <v>826332.32000000007</v>
      </c>
      <c r="L179" s="87">
        <f t="shared" si="88"/>
        <v>1022331.44</v>
      </c>
      <c r="M179" s="87">
        <f t="shared" si="88"/>
        <v>1255725.7</v>
      </c>
      <c r="N179" s="87">
        <f t="shared" si="88"/>
        <v>1260000</v>
      </c>
      <c r="O179" s="87">
        <f t="shared" si="88"/>
        <v>12638133.859999999</v>
      </c>
      <c r="P179" s="88">
        <f>O179/12</f>
        <v>1053177.8216666665</v>
      </c>
      <c r="R179" s="91">
        <v>2025</v>
      </c>
      <c r="S179" s="91">
        <v>2025</v>
      </c>
      <c r="T179" s="85">
        <v>185223</v>
      </c>
      <c r="U179" s="85">
        <v>358345.76</v>
      </c>
      <c r="V179" s="85">
        <v>219669.64</v>
      </c>
      <c r="W179" s="85">
        <v>246235.28</v>
      </c>
      <c r="X179" s="85">
        <v>600000</v>
      </c>
      <c r="Y179" s="85">
        <v>600000</v>
      </c>
      <c r="Z179" s="85">
        <v>600000</v>
      </c>
      <c r="AA179" s="85">
        <v>244270.72</v>
      </c>
      <c r="AB179" s="85">
        <v>166332.32</v>
      </c>
      <c r="AC179" s="85">
        <v>362331.44</v>
      </c>
      <c r="AD179" s="85">
        <v>595725.69999999995</v>
      </c>
      <c r="AE179" s="85">
        <v>600000</v>
      </c>
      <c r="AF179" s="174">
        <v>4778133.8600000003</v>
      </c>
      <c r="AG179" s="177">
        <v>398177.82166666671</v>
      </c>
    </row>
    <row r="180" spans="1:33" ht="15.6" thickTop="1" thickBot="1" x14ac:dyDescent="0.35">
      <c r="C180" s="89">
        <f>6650*C179/10000</f>
        <v>522173.29499999998</v>
      </c>
      <c r="D180" s="89">
        <f t="shared" ref="D180:O180" si="89">6650*D179/10000</f>
        <v>677199.93039999995</v>
      </c>
      <c r="E180" s="89">
        <f t="shared" si="89"/>
        <v>584980.31059999997</v>
      </c>
      <c r="F180" s="89">
        <f t="shared" si="89"/>
        <v>602646.46120000002</v>
      </c>
      <c r="G180" s="89">
        <f t="shared" si="89"/>
        <v>837900</v>
      </c>
      <c r="H180" s="89">
        <f t="shared" si="89"/>
        <v>837900</v>
      </c>
      <c r="I180" s="89">
        <f t="shared" si="89"/>
        <v>837900</v>
      </c>
      <c r="J180" s="89">
        <f t="shared" si="89"/>
        <v>601340.02879999997</v>
      </c>
      <c r="K180" s="89">
        <f t="shared" si="89"/>
        <v>549510.99280000001</v>
      </c>
      <c r="L180" s="89">
        <f t="shared" si="89"/>
        <v>679850.40760000004</v>
      </c>
      <c r="M180" s="89">
        <f t="shared" si="89"/>
        <v>835057.59050000005</v>
      </c>
      <c r="N180" s="89">
        <f t="shared" si="89"/>
        <v>837900</v>
      </c>
      <c r="O180" s="89">
        <f t="shared" si="89"/>
        <v>8404359.0168999992</v>
      </c>
      <c r="P180" s="90">
        <f>O180/12</f>
        <v>700363.25140833331</v>
      </c>
      <c r="R180" s="91">
        <v>2025</v>
      </c>
      <c r="S180" s="91">
        <v>2025</v>
      </c>
      <c r="T180" s="86">
        <v>600000</v>
      </c>
      <c r="U180" s="86">
        <v>600000</v>
      </c>
      <c r="V180" s="86">
        <v>600000</v>
      </c>
      <c r="W180" s="86">
        <v>600000</v>
      </c>
      <c r="X180" s="86">
        <v>600000</v>
      </c>
      <c r="Y180" s="86">
        <v>600000</v>
      </c>
      <c r="Z180" s="86">
        <v>600000</v>
      </c>
      <c r="AA180" s="86">
        <v>600000</v>
      </c>
      <c r="AB180" s="86">
        <v>600000</v>
      </c>
      <c r="AC180" s="86">
        <v>600000</v>
      </c>
      <c r="AD180" s="86">
        <v>600000</v>
      </c>
      <c r="AE180" s="86">
        <v>600000</v>
      </c>
      <c r="AF180" s="176">
        <v>7200000</v>
      </c>
      <c r="AG180" s="177">
        <v>600000</v>
      </c>
    </row>
    <row r="181" spans="1:33" ht="15" thickBot="1" x14ac:dyDescent="0.35">
      <c r="A181" s="91">
        <v>2025</v>
      </c>
      <c r="B181" s="91">
        <v>2025</v>
      </c>
      <c r="C181" s="85">
        <v>185223</v>
      </c>
      <c r="D181" s="85">
        <v>358345.76</v>
      </c>
      <c r="E181" s="85">
        <v>219669.64</v>
      </c>
      <c r="F181" s="85">
        <v>246235.28</v>
      </c>
      <c r="G181" s="85">
        <v>600000</v>
      </c>
      <c r="H181" s="85">
        <v>600000</v>
      </c>
      <c r="I181" s="85">
        <v>600000</v>
      </c>
      <c r="J181" s="85">
        <v>244270.72</v>
      </c>
      <c r="K181" s="85">
        <v>166332.32</v>
      </c>
      <c r="L181" s="85">
        <v>362331.44</v>
      </c>
      <c r="M181" s="85">
        <v>595725.69999999995</v>
      </c>
      <c r="N181" s="85">
        <v>600000</v>
      </c>
      <c r="O181" s="174">
        <f>SUM(C181:N181)</f>
        <v>4778133.8600000003</v>
      </c>
      <c r="P181" s="177">
        <f>O181/12</f>
        <v>398177.82166666671</v>
      </c>
      <c r="R181" s="91">
        <v>2025</v>
      </c>
      <c r="S181" s="91">
        <v>2025</v>
      </c>
      <c r="T181" s="178">
        <v>785223</v>
      </c>
      <c r="U181" s="179">
        <v>958345.76</v>
      </c>
      <c r="V181" s="179">
        <v>819669.64</v>
      </c>
      <c r="W181" s="179">
        <v>846235.28</v>
      </c>
      <c r="X181" s="179">
        <v>1200000</v>
      </c>
      <c r="Y181" s="179">
        <v>1200000</v>
      </c>
      <c r="Z181" s="179">
        <v>1200000</v>
      </c>
      <c r="AA181" s="179">
        <v>844270.72</v>
      </c>
      <c r="AB181" s="179">
        <v>766332.32000000007</v>
      </c>
      <c r="AC181" s="179">
        <v>962331.44</v>
      </c>
      <c r="AD181" s="179">
        <v>1195725.7</v>
      </c>
      <c r="AE181" s="179">
        <v>1200000</v>
      </c>
      <c r="AF181" s="179">
        <v>11978133.859999998</v>
      </c>
      <c r="AG181" s="180">
        <v>998177.82166666642</v>
      </c>
    </row>
    <row r="182" spans="1:33" ht="15" thickBot="1" x14ac:dyDescent="0.35">
      <c r="A182" s="91">
        <v>2025</v>
      </c>
      <c r="B182" s="91">
        <v>2025</v>
      </c>
      <c r="C182" s="86">
        <v>600000</v>
      </c>
      <c r="D182" s="86">
        <v>600000</v>
      </c>
      <c r="E182" s="86">
        <v>600000</v>
      </c>
      <c r="F182" s="86">
        <v>600000</v>
      </c>
      <c r="G182" s="86">
        <v>600000</v>
      </c>
      <c r="H182" s="86">
        <v>600000</v>
      </c>
      <c r="I182" s="86">
        <v>600000</v>
      </c>
      <c r="J182" s="86">
        <v>600000</v>
      </c>
      <c r="K182" s="86">
        <v>600000</v>
      </c>
      <c r="L182" s="86">
        <v>600000</v>
      </c>
      <c r="M182" s="86">
        <v>600000</v>
      </c>
      <c r="N182" s="86">
        <v>600000</v>
      </c>
      <c r="O182" s="176">
        <f>SUM(C182:N182)</f>
        <v>7200000</v>
      </c>
      <c r="P182" s="177">
        <f>O182/12</f>
        <v>600000</v>
      </c>
    </row>
    <row r="183" spans="1:33" ht="15" thickBot="1" x14ac:dyDescent="0.35">
      <c r="A183" s="91">
        <v>2025</v>
      </c>
      <c r="B183" s="91">
        <v>2025</v>
      </c>
      <c r="C183" s="178">
        <f>C181+C182</f>
        <v>785223</v>
      </c>
      <c r="D183" s="179">
        <f t="shared" ref="D183:N183" si="90">D181+D182</f>
        <v>958345.76</v>
      </c>
      <c r="E183" s="179">
        <f t="shared" si="90"/>
        <v>819669.64</v>
      </c>
      <c r="F183" s="179">
        <f t="shared" si="90"/>
        <v>846235.28</v>
      </c>
      <c r="G183" s="179">
        <f t="shared" si="90"/>
        <v>1200000</v>
      </c>
      <c r="H183" s="179">
        <f t="shared" si="90"/>
        <v>1200000</v>
      </c>
      <c r="I183" s="179">
        <f t="shared" si="90"/>
        <v>1200000</v>
      </c>
      <c r="J183" s="179">
        <f t="shared" si="90"/>
        <v>844270.72</v>
      </c>
      <c r="K183" s="179">
        <f t="shared" si="90"/>
        <v>766332.32000000007</v>
      </c>
      <c r="L183" s="179">
        <f t="shared" si="90"/>
        <v>962331.44</v>
      </c>
      <c r="M183" s="179">
        <f t="shared" si="90"/>
        <v>1195725.7</v>
      </c>
      <c r="N183" s="179">
        <f t="shared" si="90"/>
        <v>1200000</v>
      </c>
      <c r="O183" s="179">
        <f>SUM(C183:N183)</f>
        <v>11978133.859999998</v>
      </c>
      <c r="P183" s="180">
        <f>O183/12</f>
        <v>998177.82166666642</v>
      </c>
    </row>
    <row r="185" spans="1:33" ht="15" thickBot="1" x14ac:dyDescent="0.35"/>
    <row r="186" spans="1:33" ht="20.399999999999999" thickBot="1" x14ac:dyDescent="0.45">
      <c r="A186" s="226" t="s">
        <v>240</v>
      </c>
      <c r="B186" s="70">
        <v>2026</v>
      </c>
      <c r="C186" s="72" t="s">
        <v>212</v>
      </c>
      <c r="D186" s="72" t="s">
        <v>213</v>
      </c>
      <c r="E186" s="72" t="s">
        <v>214</v>
      </c>
      <c r="F186" s="72" t="s">
        <v>215</v>
      </c>
      <c r="G186" s="72" t="s">
        <v>216</v>
      </c>
      <c r="H186" s="72" t="s">
        <v>217</v>
      </c>
      <c r="I186" s="72" t="s">
        <v>218</v>
      </c>
      <c r="J186" s="72" t="s">
        <v>219</v>
      </c>
      <c r="K186" s="72" t="s">
        <v>220</v>
      </c>
      <c r="L186" s="72" t="s">
        <v>221</v>
      </c>
      <c r="M186" s="72" t="s">
        <v>222</v>
      </c>
      <c r="N186" s="72" t="s">
        <v>223</v>
      </c>
      <c r="O186" s="72"/>
      <c r="P186" s="73"/>
    </row>
    <row r="187" spans="1:33" ht="16.2" thickTop="1" x14ac:dyDescent="0.3">
      <c r="A187" s="74" t="s">
        <v>226</v>
      </c>
      <c r="B187" s="75"/>
      <c r="C187" s="92">
        <f>C150</f>
        <v>6630575</v>
      </c>
      <c r="D187" s="92">
        <f t="shared" ref="D187:N187" si="91">D150</f>
        <v>9479322</v>
      </c>
      <c r="E187" s="92">
        <f t="shared" si="91"/>
        <v>7491741</v>
      </c>
      <c r="F187" s="92">
        <f t="shared" si="91"/>
        <v>8077941</v>
      </c>
      <c r="G187" s="92">
        <f t="shared" si="91"/>
        <v>12511725</v>
      </c>
      <c r="H187" s="92">
        <f t="shared" si="91"/>
        <v>12034420</v>
      </c>
      <c r="I187" s="92">
        <f t="shared" si="91"/>
        <v>12340126</v>
      </c>
      <c r="J187" s="92">
        <f t="shared" si="91"/>
        <v>8053384</v>
      </c>
      <c r="K187" s="92">
        <f t="shared" si="91"/>
        <v>6158308</v>
      </c>
      <c r="L187" s="92">
        <f t="shared" si="91"/>
        <v>9529143</v>
      </c>
      <c r="M187" s="92">
        <f t="shared" si="91"/>
        <v>11957257</v>
      </c>
      <c r="N187" s="92">
        <f t="shared" si="91"/>
        <v>13532002</v>
      </c>
      <c r="O187" s="77">
        <f t="shared" ref="O187:O188" si="92">SUM(C187:N187)</f>
        <v>117795944</v>
      </c>
      <c r="P187" s="78"/>
    </row>
    <row r="188" spans="1:33" ht="15.6" x14ac:dyDescent="0.3">
      <c r="A188" s="4"/>
      <c r="B188" s="4"/>
      <c r="C188" s="87">
        <f t="shared" ref="C188:N188" si="93">SUM(C187:C187)</f>
        <v>6630575</v>
      </c>
      <c r="D188" s="87">
        <f t="shared" si="93"/>
        <v>9479322</v>
      </c>
      <c r="E188" s="87">
        <f t="shared" si="93"/>
        <v>7491741</v>
      </c>
      <c r="F188" s="87">
        <f t="shared" si="93"/>
        <v>8077941</v>
      </c>
      <c r="G188" s="87">
        <f t="shared" si="93"/>
        <v>12511725</v>
      </c>
      <c r="H188" s="87">
        <f t="shared" si="93"/>
        <v>12034420</v>
      </c>
      <c r="I188" s="87">
        <f t="shared" si="93"/>
        <v>12340126</v>
      </c>
      <c r="J188" s="87">
        <f t="shared" si="93"/>
        <v>8053384</v>
      </c>
      <c r="K188" s="87">
        <f t="shared" si="93"/>
        <v>6158308</v>
      </c>
      <c r="L188" s="87">
        <f t="shared" si="93"/>
        <v>9529143</v>
      </c>
      <c r="M188" s="87">
        <f t="shared" si="93"/>
        <v>11957257</v>
      </c>
      <c r="N188" s="87">
        <f t="shared" si="93"/>
        <v>13532002</v>
      </c>
      <c r="O188" s="77">
        <f t="shared" si="92"/>
        <v>117795944</v>
      </c>
      <c r="P188" s="4"/>
    </row>
    <row r="189" spans="1:33" ht="15.6" x14ac:dyDescent="0.3">
      <c r="A189" s="80">
        <v>3000000</v>
      </c>
      <c r="B189" s="223">
        <v>30000</v>
      </c>
      <c r="C189" s="82">
        <f>IF(C$170&gt;$A189,$B189,IF(C$170-$A188&lt;0,0,(C$170-$A188)/($A189-$A188)*$B189))</f>
        <v>30000</v>
      </c>
      <c r="D189" s="82">
        <f t="shared" ref="D189:N195" si="94">IF(D$170&gt;$A189,$B189,IF(D$170-$A188&lt;0,0,(D$170-$A188)/($A189-$A188)*$B189))</f>
        <v>30000</v>
      </c>
      <c r="E189" s="82">
        <f t="shared" si="94"/>
        <v>30000</v>
      </c>
      <c r="F189" s="82">
        <f t="shared" si="94"/>
        <v>30000</v>
      </c>
      <c r="G189" s="82">
        <f t="shared" si="94"/>
        <v>30000</v>
      </c>
      <c r="H189" s="82">
        <f t="shared" si="94"/>
        <v>30000</v>
      </c>
      <c r="I189" s="82">
        <f t="shared" si="94"/>
        <v>30000</v>
      </c>
      <c r="J189" s="82">
        <f t="shared" si="94"/>
        <v>30000</v>
      </c>
      <c r="K189" s="82">
        <f t="shared" si="94"/>
        <v>30000</v>
      </c>
      <c r="L189" s="82">
        <f t="shared" si="94"/>
        <v>30000</v>
      </c>
      <c r="M189" s="82">
        <f t="shared" si="94"/>
        <v>30000</v>
      </c>
      <c r="N189" s="82">
        <f t="shared" si="94"/>
        <v>30000</v>
      </c>
      <c r="O189" s="4">
        <f t="shared" ref="O189:O194" si="95">SUM(C189:N189)</f>
        <v>360000</v>
      </c>
      <c r="P189" s="4"/>
    </row>
    <row r="190" spans="1:33" ht="15.6" x14ac:dyDescent="0.3">
      <c r="A190" s="80">
        <v>4000000</v>
      </c>
      <c r="B190" s="223">
        <v>40000</v>
      </c>
      <c r="C190" s="82">
        <f t="shared" ref="C190:C195" si="96">IF(C$170&gt;$A190,$B190,IF(C$170-$A189&lt;0,0,(C$170-$A189)/($A190-$A189)*$B190))</f>
        <v>40000</v>
      </c>
      <c r="D190" s="82">
        <f t="shared" si="94"/>
        <v>40000</v>
      </c>
      <c r="E190" s="82">
        <f t="shared" si="94"/>
        <v>40000</v>
      </c>
      <c r="F190" s="82">
        <f t="shared" si="94"/>
        <v>40000</v>
      </c>
      <c r="G190" s="82">
        <f t="shared" si="94"/>
        <v>40000</v>
      </c>
      <c r="H190" s="82">
        <f t="shared" si="94"/>
        <v>40000</v>
      </c>
      <c r="I190" s="82">
        <f t="shared" si="94"/>
        <v>40000</v>
      </c>
      <c r="J190" s="82">
        <f t="shared" si="94"/>
        <v>40000</v>
      </c>
      <c r="K190" s="82">
        <f t="shared" si="94"/>
        <v>40000</v>
      </c>
      <c r="L190" s="82">
        <f t="shared" si="94"/>
        <v>40000</v>
      </c>
      <c r="M190" s="82">
        <f t="shared" si="94"/>
        <v>40000</v>
      </c>
      <c r="N190" s="82">
        <f t="shared" si="94"/>
        <v>40000</v>
      </c>
      <c r="O190" s="4">
        <f t="shared" si="95"/>
        <v>480000</v>
      </c>
    </row>
    <row r="191" spans="1:33" ht="15.6" x14ac:dyDescent="0.3">
      <c r="A191" s="80">
        <v>6000000</v>
      </c>
      <c r="B191" s="224">
        <v>80000</v>
      </c>
      <c r="C191" s="82">
        <f t="shared" si="96"/>
        <v>80000</v>
      </c>
      <c r="D191" s="82">
        <f t="shared" si="94"/>
        <v>80000</v>
      </c>
      <c r="E191" s="82">
        <f t="shared" si="94"/>
        <v>80000</v>
      </c>
      <c r="F191" s="82">
        <f t="shared" si="94"/>
        <v>80000</v>
      </c>
      <c r="G191" s="82">
        <f t="shared" si="94"/>
        <v>80000</v>
      </c>
      <c r="H191" s="82">
        <f t="shared" si="94"/>
        <v>80000</v>
      </c>
      <c r="I191" s="82">
        <f t="shared" si="94"/>
        <v>80000</v>
      </c>
      <c r="J191" s="82">
        <f t="shared" si="94"/>
        <v>80000</v>
      </c>
      <c r="K191" s="82">
        <f t="shared" si="94"/>
        <v>80000</v>
      </c>
      <c r="L191" s="82">
        <f t="shared" si="94"/>
        <v>80000</v>
      </c>
      <c r="M191" s="82">
        <f t="shared" si="94"/>
        <v>80000</v>
      </c>
      <c r="N191" s="82">
        <f t="shared" si="94"/>
        <v>80000</v>
      </c>
      <c r="O191" s="4">
        <f t="shared" si="95"/>
        <v>960000</v>
      </c>
    </row>
    <row r="192" spans="1:33" ht="15.6" x14ac:dyDescent="0.3">
      <c r="A192" s="80">
        <v>8000000</v>
      </c>
      <c r="B192" s="224">
        <v>120000</v>
      </c>
      <c r="C192" s="82">
        <f t="shared" si="96"/>
        <v>37834.5</v>
      </c>
      <c r="D192" s="82">
        <f t="shared" si="94"/>
        <v>120000</v>
      </c>
      <c r="E192" s="82">
        <f t="shared" si="94"/>
        <v>89504.459999999992</v>
      </c>
      <c r="F192" s="82">
        <f t="shared" si="94"/>
        <v>120000</v>
      </c>
      <c r="G192" s="82">
        <f t="shared" si="94"/>
        <v>120000</v>
      </c>
      <c r="H192" s="82">
        <f t="shared" si="94"/>
        <v>120000</v>
      </c>
      <c r="I192" s="82">
        <f t="shared" si="94"/>
        <v>120000</v>
      </c>
      <c r="J192" s="82">
        <f t="shared" si="94"/>
        <v>120000</v>
      </c>
      <c r="K192" s="82">
        <f t="shared" si="94"/>
        <v>9498.48</v>
      </c>
      <c r="L192" s="82">
        <f t="shared" si="94"/>
        <v>120000</v>
      </c>
      <c r="M192" s="82">
        <f t="shared" si="94"/>
        <v>120000</v>
      </c>
      <c r="N192" s="82">
        <f t="shared" si="94"/>
        <v>120000</v>
      </c>
      <c r="O192" s="4">
        <f t="shared" si="95"/>
        <v>1216837.44</v>
      </c>
    </row>
    <row r="193" spans="1:17" ht="15.6" x14ac:dyDescent="0.3">
      <c r="A193" s="80">
        <v>10000000</v>
      </c>
      <c r="B193" s="224">
        <v>200000</v>
      </c>
      <c r="C193" s="82">
        <f t="shared" si="96"/>
        <v>0</v>
      </c>
      <c r="D193" s="82">
        <f t="shared" si="94"/>
        <v>147932.20000000001</v>
      </c>
      <c r="E193" s="82">
        <f t="shared" si="94"/>
        <v>0</v>
      </c>
      <c r="F193" s="82">
        <f t="shared" si="94"/>
        <v>7794.0999999999995</v>
      </c>
      <c r="G193" s="82">
        <f t="shared" si="94"/>
        <v>200000</v>
      </c>
      <c r="H193" s="82">
        <f t="shared" si="94"/>
        <v>200000</v>
      </c>
      <c r="I193" s="82">
        <f t="shared" si="94"/>
        <v>200000</v>
      </c>
      <c r="J193" s="82">
        <f t="shared" si="94"/>
        <v>5338.4</v>
      </c>
      <c r="K193" s="82">
        <f t="shared" si="94"/>
        <v>0</v>
      </c>
      <c r="L193" s="82">
        <f t="shared" si="94"/>
        <v>152914.29999999999</v>
      </c>
      <c r="M193" s="82">
        <f t="shared" si="94"/>
        <v>200000</v>
      </c>
      <c r="N193" s="82">
        <f t="shared" si="94"/>
        <v>200000</v>
      </c>
      <c r="O193" s="4">
        <f t="shared" si="95"/>
        <v>1313979</v>
      </c>
    </row>
    <row r="194" spans="1:17" ht="15.6" x14ac:dyDescent="0.3">
      <c r="A194" s="80">
        <v>12000000</v>
      </c>
      <c r="B194" s="224">
        <v>250000</v>
      </c>
      <c r="C194" s="82">
        <f t="shared" si="96"/>
        <v>0</v>
      </c>
      <c r="D194" s="82">
        <f t="shared" si="94"/>
        <v>0</v>
      </c>
      <c r="E194" s="82">
        <f t="shared" si="94"/>
        <v>0</v>
      </c>
      <c r="F194" s="82">
        <f t="shared" si="94"/>
        <v>0</v>
      </c>
      <c r="G194" s="82">
        <f t="shared" si="94"/>
        <v>250000</v>
      </c>
      <c r="H194" s="82">
        <f t="shared" si="94"/>
        <v>250000</v>
      </c>
      <c r="I194" s="82">
        <f t="shared" si="94"/>
        <v>250000</v>
      </c>
      <c r="J194" s="82">
        <f t="shared" si="94"/>
        <v>0</v>
      </c>
      <c r="K194" s="82">
        <f t="shared" si="94"/>
        <v>0</v>
      </c>
      <c r="L194" s="82">
        <f t="shared" si="94"/>
        <v>0</v>
      </c>
      <c r="M194" s="82">
        <f t="shared" si="94"/>
        <v>244657.125</v>
      </c>
      <c r="N194" s="82">
        <f t="shared" si="94"/>
        <v>250000</v>
      </c>
      <c r="O194" s="4">
        <f t="shared" si="95"/>
        <v>1244657.125</v>
      </c>
    </row>
    <row r="195" spans="1:17" ht="15.6" x14ac:dyDescent="0.3">
      <c r="A195" s="182">
        <v>16000000</v>
      </c>
      <c r="B195" s="225">
        <v>300000</v>
      </c>
      <c r="C195" s="82">
        <f t="shared" si="96"/>
        <v>0</v>
      </c>
      <c r="D195" s="82">
        <f t="shared" si="94"/>
        <v>0</v>
      </c>
      <c r="E195" s="82">
        <f t="shared" si="94"/>
        <v>0</v>
      </c>
      <c r="F195" s="82">
        <f t="shared" si="94"/>
        <v>0</v>
      </c>
      <c r="G195" s="82">
        <f t="shared" si="94"/>
        <v>38379.375</v>
      </c>
      <c r="H195" s="82">
        <f t="shared" si="94"/>
        <v>2581.5</v>
      </c>
      <c r="I195" s="82">
        <f t="shared" si="94"/>
        <v>25509.449999999997</v>
      </c>
      <c r="J195" s="82">
        <f t="shared" si="94"/>
        <v>0</v>
      </c>
      <c r="K195" s="82">
        <f t="shared" si="94"/>
        <v>0</v>
      </c>
      <c r="L195" s="82">
        <f t="shared" si="94"/>
        <v>0</v>
      </c>
      <c r="M195" s="82">
        <f t="shared" si="94"/>
        <v>0</v>
      </c>
      <c r="N195" s="82">
        <f t="shared" si="94"/>
        <v>114900.15000000001</v>
      </c>
      <c r="O195" s="4"/>
    </row>
    <row r="196" spans="1:17" ht="15" thickBot="1" x14ac:dyDescent="0.35">
      <c r="B196" s="84">
        <v>2026</v>
      </c>
      <c r="C196" s="171">
        <f>SUM(C189:C195)</f>
        <v>187834.5</v>
      </c>
      <c r="D196" s="171">
        <f t="shared" ref="D196:N196" si="97">SUM(D189:D195)</f>
        <v>417932.2</v>
      </c>
      <c r="E196" s="171">
        <f t="shared" si="97"/>
        <v>239504.46</v>
      </c>
      <c r="F196" s="171">
        <f t="shared" si="97"/>
        <v>277794.09999999998</v>
      </c>
      <c r="G196" s="171">
        <f t="shared" si="97"/>
        <v>758379.375</v>
      </c>
      <c r="H196" s="171">
        <f t="shared" si="97"/>
        <v>722581.5</v>
      </c>
      <c r="I196" s="171">
        <f t="shared" si="97"/>
        <v>745509.45</v>
      </c>
      <c r="J196" s="171">
        <f t="shared" si="97"/>
        <v>275338.40000000002</v>
      </c>
      <c r="K196" s="171">
        <f t="shared" si="97"/>
        <v>159498.48000000001</v>
      </c>
      <c r="L196" s="171">
        <f t="shared" si="97"/>
        <v>422914.3</v>
      </c>
      <c r="M196" s="171">
        <f t="shared" si="97"/>
        <v>714657.125</v>
      </c>
      <c r="N196" s="171">
        <f t="shared" si="97"/>
        <v>834900.15</v>
      </c>
      <c r="O196" s="171">
        <f>SUM(C196:N196)</f>
        <v>5756844.04</v>
      </c>
      <c r="P196" s="82">
        <f>O196/12</f>
        <v>479737.00333333336</v>
      </c>
    </row>
    <row r="197" spans="1:17" ht="15.6" thickTop="1" thickBot="1" x14ac:dyDescent="0.35">
      <c r="B197" s="84">
        <v>2026</v>
      </c>
      <c r="C197" s="184">
        <v>600000</v>
      </c>
      <c r="D197" s="185">
        <v>660000</v>
      </c>
      <c r="E197" s="185">
        <v>660000</v>
      </c>
      <c r="F197" s="185">
        <v>660000</v>
      </c>
      <c r="G197" s="185">
        <v>660000</v>
      </c>
      <c r="H197" s="185">
        <v>660000</v>
      </c>
      <c r="I197" s="185">
        <v>660000</v>
      </c>
      <c r="J197" s="185">
        <v>660000</v>
      </c>
      <c r="K197" s="185">
        <v>660000</v>
      </c>
      <c r="L197" s="185">
        <v>660000</v>
      </c>
      <c r="M197" s="185">
        <v>660000</v>
      </c>
      <c r="N197" s="185">
        <v>660000</v>
      </c>
      <c r="O197" s="4">
        <f>SUM(C197:N197)</f>
        <v>7860000</v>
      </c>
    </row>
    <row r="198" spans="1:17" ht="15.6" thickTop="1" thickBot="1" x14ac:dyDescent="0.35">
      <c r="B198" s="84">
        <v>2026</v>
      </c>
      <c r="C198" s="87">
        <f t="shared" ref="C198:O198" si="98">C196+C197</f>
        <v>787834.5</v>
      </c>
      <c r="D198" s="87">
        <f t="shared" si="98"/>
        <v>1077932.2</v>
      </c>
      <c r="E198" s="87">
        <f t="shared" si="98"/>
        <v>899504.46</v>
      </c>
      <c r="F198" s="87">
        <f t="shared" si="98"/>
        <v>937794.1</v>
      </c>
      <c r="G198" s="87">
        <f t="shared" si="98"/>
        <v>1418379.375</v>
      </c>
      <c r="H198" s="87">
        <f t="shared" si="98"/>
        <v>1382581.5</v>
      </c>
      <c r="I198" s="87">
        <f t="shared" si="98"/>
        <v>1405509.45</v>
      </c>
      <c r="J198" s="87">
        <f t="shared" si="98"/>
        <v>935338.4</v>
      </c>
      <c r="K198" s="87">
        <f t="shared" si="98"/>
        <v>819498.48</v>
      </c>
      <c r="L198" s="87">
        <f t="shared" si="98"/>
        <v>1082914.3</v>
      </c>
      <c r="M198" s="87">
        <f t="shared" si="98"/>
        <v>1374657.125</v>
      </c>
      <c r="N198" s="87">
        <f t="shared" si="98"/>
        <v>1494900.15</v>
      </c>
      <c r="O198" s="87">
        <f t="shared" si="98"/>
        <v>13616844.039999999</v>
      </c>
      <c r="P198" s="88">
        <f>O198/12</f>
        <v>1134737.0033333332</v>
      </c>
    </row>
    <row r="199" spans="1:17" ht="15.6" thickTop="1" thickBot="1" x14ac:dyDescent="0.35">
      <c r="C199" s="89">
        <f>6650*C198/10000</f>
        <v>523909.9425</v>
      </c>
      <c r="D199" s="89">
        <f t="shared" ref="D199:O199" si="99">6650*D198/10000</f>
        <v>716824.91299999994</v>
      </c>
      <c r="E199" s="89">
        <f t="shared" si="99"/>
        <v>598170.46589999995</v>
      </c>
      <c r="F199" s="89">
        <f t="shared" si="99"/>
        <v>623633.07649999997</v>
      </c>
      <c r="G199" s="89">
        <f t="shared" si="99"/>
        <v>943222.28437500005</v>
      </c>
      <c r="H199" s="89">
        <f t="shared" si="99"/>
        <v>919416.69750000001</v>
      </c>
      <c r="I199" s="89">
        <f t="shared" si="99"/>
        <v>934663.78425000003</v>
      </c>
      <c r="J199" s="89">
        <f t="shared" si="99"/>
        <v>622000.03599999996</v>
      </c>
      <c r="K199" s="89">
        <f t="shared" si="99"/>
        <v>544966.48919999995</v>
      </c>
      <c r="L199" s="89">
        <f t="shared" si="99"/>
        <v>720138.00950000004</v>
      </c>
      <c r="M199" s="89">
        <f t="shared" si="99"/>
        <v>914146.98812500003</v>
      </c>
      <c r="N199" s="89">
        <f t="shared" si="99"/>
        <v>994108.59975000005</v>
      </c>
      <c r="O199" s="89">
        <f t="shared" si="99"/>
        <v>9055201.2865999993</v>
      </c>
      <c r="P199" s="90">
        <f>O199/12</f>
        <v>754600.10721666657</v>
      </c>
    </row>
    <row r="200" spans="1:17" ht="15" thickBot="1" x14ac:dyDescent="0.35">
      <c r="A200" s="91">
        <v>2025</v>
      </c>
      <c r="B200" s="91">
        <v>2025</v>
      </c>
      <c r="C200" s="85">
        <v>185223</v>
      </c>
      <c r="D200" s="85">
        <v>358345.76</v>
      </c>
      <c r="E200" s="85">
        <v>219669.64</v>
      </c>
      <c r="F200" s="85">
        <v>246235.28</v>
      </c>
      <c r="G200" s="85">
        <v>600000</v>
      </c>
      <c r="H200" s="85">
        <v>600000</v>
      </c>
      <c r="I200" s="85">
        <v>600000</v>
      </c>
      <c r="J200" s="85">
        <v>244270.72</v>
      </c>
      <c r="K200" s="85">
        <v>166332.32</v>
      </c>
      <c r="L200" s="85">
        <v>362331.44</v>
      </c>
      <c r="M200" s="85">
        <v>595725.69999999995</v>
      </c>
      <c r="N200" s="85">
        <v>600000</v>
      </c>
      <c r="O200" s="174">
        <f>SUM(C200:N200)</f>
        <v>4778133.8600000003</v>
      </c>
      <c r="P200" s="177">
        <f>O200/12</f>
        <v>398177.82166666671</v>
      </c>
      <c r="Q200" s="227">
        <f>O196/O200</f>
        <v>1.2048310509241362</v>
      </c>
    </row>
    <row r="201" spans="1:17" ht="15" thickBot="1" x14ac:dyDescent="0.35">
      <c r="A201" s="91">
        <v>2025</v>
      </c>
      <c r="B201" s="91">
        <v>2025</v>
      </c>
      <c r="C201" s="86">
        <v>600000</v>
      </c>
      <c r="D201" s="86">
        <v>600000</v>
      </c>
      <c r="E201" s="86">
        <v>600000</v>
      </c>
      <c r="F201" s="86">
        <v>600000</v>
      </c>
      <c r="G201" s="86">
        <v>600000</v>
      </c>
      <c r="H201" s="86">
        <v>600000</v>
      </c>
      <c r="I201" s="86">
        <v>600000</v>
      </c>
      <c r="J201" s="86">
        <v>600000</v>
      </c>
      <c r="K201" s="86">
        <v>600000</v>
      </c>
      <c r="L201" s="86">
        <v>600000</v>
      </c>
      <c r="M201" s="86">
        <v>600000</v>
      </c>
      <c r="N201" s="86">
        <v>600000</v>
      </c>
      <c r="O201" s="176">
        <f>SUM(C201:N201)</f>
        <v>7200000</v>
      </c>
      <c r="P201" s="177">
        <f>O201/12</f>
        <v>600000</v>
      </c>
    </row>
    <row r="202" spans="1:17" ht="15" thickBot="1" x14ac:dyDescent="0.35">
      <c r="A202" s="91">
        <v>2025</v>
      </c>
      <c r="B202" s="91">
        <v>2025</v>
      </c>
      <c r="C202" s="178">
        <f>C200+C201</f>
        <v>785223</v>
      </c>
      <c r="D202" s="179">
        <f t="shared" ref="D202:N202" si="100">D200+D201</f>
        <v>958345.76</v>
      </c>
      <c r="E202" s="179">
        <f t="shared" si="100"/>
        <v>819669.64</v>
      </c>
      <c r="F202" s="179">
        <f t="shared" si="100"/>
        <v>846235.28</v>
      </c>
      <c r="G202" s="179">
        <f t="shared" si="100"/>
        <v>1200000</v>
      </c>
      <c r="H202" s="179">
        <f t="shared" si="100"/>
        <v>1200000</v>
      </c>
      <c r="I202" s="179">
        <f t="shared" si="100"/>
        <v>1200000</v>
      </c>
      <c r="J202" s="179">
        <f t="shared" si="100"/>
        <v>844270.72</v>
      </c>
      <c r="K202" s="179">
        <f t="shared" si="100"/>
        <v>766332.32000000007</v>
      </c>
      <c r="L202" s="179">
        <f t="shared" si="100"/>
        <v>962331.44</v>
      </c>
      <c r="M202" s="179">
        <f t="shared" si="100"/>
        <v>1195725.7</v>
      </c>
      <c r="N202" s="179">
        <f t="shared" si="100"/>
        <v>1200000</v>
      </c>
      <c r="O202" s="179">
        <f>SUM(C202:N202)</f>
        <v>11978133.859999998</v>
      </c>
      <c r="P202" s="180">
        <f>O202/12</f>
        <v>998177.82166666642</v>
      </c>
      <c r="Q202" s="227"/>
    </row>
    <row r="204" spans="1:17" ht="15" thickBot="1" x14ac:dyDescent="0.35"/>
    <row r="205" spans="1:17" ht="20.399999999999999" thickBot="1" x14ac:dyDescent="0.45">
      <c r="A205" s="94" t="s">
        <v>241</v>
      </c>
      <c r="B205" s="70">
        <v>2026</v>
      </c>
      <c r="C205" s="72" t="s">
        <v>212</v>
      </c>
      <c r="D205" s="72" t="s">
        <v>213</v>
      </c>
      <c r="E205" s="72" t="s">
        <v>214</v>
      </c>
      <c r="F205" s="72" t="s">
        <v>215</v>
      </c>
      <c r="G205" s="72" t="s">
        <v>216</v>
      </c>
      <c r="H205" s="72" t="s">
        <v>217</v>
      </c>
      <c r="I205" s="72" t="s">
        <v>218</v>
      </c>
      <c r="J205" s="72" t="s">
        <v>219</v>
      </c>
      <c r="K205" s="72" t="s">
        <v>220</v>
      </c>
      <c r="L205" s="72" t="s">
        <v>221</v>
      </c>
      <c r="M205" s="72" t="s">
        <v>222</v>
      </c>
      <c r="N205" s="72" t="s">
        <v>223</v>
      </c>
      <c r="O205" s="72"/>
      <c r="P205" s="73"/>
    </row>
    <row r="206" spans="1:17" ht="16.2" thickTop="1" x14ac:dyDescent="0.3">
      <c r="A206" s="74" t="s">
        <v>226</v>
      </c>
      <c r="B206" s="75"/>
      <c r="C206" s="92">
        <f>C150</f>
        <v>6630575</v>
      </c>
      <c r="D206" s="92">
        <f t="shared" ref="D206:N206" si="101">D150</f>
        <v>9479322</v>
      </c>
      <c r="E206" s="92">
        <f t="shared" si="101"/>
        <v>7491741</v>
      </c>
      <c r="F206" s="92">
        <f t="shared" si="101"/>
        <v>8077941</v>
      </c>
      <c r="G206" s="92">
        <f t="shared" si="101"/>
        <v>12511725</v>
      </c>
      <c r="H206" s="92">
        <f t="shared" si="101"/>
        <v>12034420</v>
      </c>
      <c r="I206" s="92">
        <f t="shared" si="101"/>
        <v>12340126</v>
      </c>
      <c r="J206" s="92">
        <f t="shared" si="101"/>
        <v>8053384</v>
      </c>
      <c r="K206" s="92">
        <f t="shared" si="101"/>
        <v>6158308</v>
      </c>
      <c r="L206" s="92">
        <f t="shared" si="101"/>
        <v>9529143</v>
      </c>
      <c r="M206" s="92">
        <f t="shared" si="101"/>
        <v>11957257</v>
      </c>
      <c r="N206" s="92">
        <f t="shared" si="101"/>
        <v>13532002</v>
      </c>
      <c r="O206" s="77">
        <f t="shared" ref="O206" si="102">SUM(C206:N206)</f>
        <v>117795944</v>
      </c>
      <c r="P206" s="78"/>
    </row>
    <row r="207" spans="1:17" ht="15.6" x14ac:dyDescent="0.3">
      <c r="A207" s="4"/>
      <c r="B207" s="4"/>
      <c r="C207" s="87">
        <f t="shared" ref="C207:N207" si="103">SUM(C206:C206)</f>
        <v>6630575</v>
      </c>
      <c r="D207" s="87">
        <f t="shared" si="103"/>
        <v>9479322</v>
      </c>
      <c r="E207" s="87">
        <f t="shared" si="103"/>
        <v>7491741</v>
      </c>
      <c r="F207" s="87">
        <f t="shared" si="103"/>
        <v>8077941</v>
      </c>
      <c r="G207" s="87">
        <f t="shared" si="103"/>
        <v>12511725</v>
      </c>
      <c r="H207" s="87">
        <f t="shared" si="103"/>
        <v>12034420</v>
      </c>
      <c r="I207" s="87">
        <f t="shared" si="103"/>
        <v>12340126</v>
      </c>
      <c r="J207" s="87">
        <f t="shared" si="103"/>
        <v>8053384</v>
      </c>
      <c r="K207" s="87">
        <f t="shared" si="103"/>
        <v>6158308</v>
      </c>
      <c r="L207" s="87">
        <f t="shared" si="103"/>
        <v>9529143</v>
      </c>
      <c r="M207" s="87">
        <f t="shared" si="103"/>
        <v>11957257</v>
      </c>
      <c r="N207" s="87">
        <f t="shared" si="103"/>
        <v>13532002</v>
      </c>
      <c r="O207" s="77">
        <f t="shared" ref="O207" si="104">SUM(C207:N207)</f>
        <v>117795944</v>
      </c>
      <c r="P207" s="4"/>
    </row>
    <row r="208" spans="1:17" ht="15.6" x14ac:dyDescent="0.3">
      <c r="A208" s="80">
        <v>2000000</v>
      </c>
      <c r="B208" s="81">
        <v>40000</v>
      </c>
      <c r="C208" s="82">
        <f>IF(C$207&gt;$A208,$B208,IF(C$207-$A207&lt;0,0,(C$207-$A207)/($A208-$A207)*$B208))</f>
        <v>40000</v>
      </c>
      <c r="D208" s="82">
        <f t="shared" ref="D208:N213" si="105">IF(D$207&gt;$A208,$B208,IF(D$207-$A207&lt;0,0,(D$207-$A207)/($A208-$A207)*$B208))</f>
        <v>40000</v>
      </c>
      <c r="E208" s="82">
        <f t="shared" si="105"/>
        <v>40000</v>
      </c>
      <c r="F208" s="82">
        <f t="shared" si="105"/>
        <v>40000</v>
      </c>
      <c r="G208" s="82">
        <f t="shared" si="105"/>
        <v>40000</v>
      </c>
      <c r="H208" s="82">
        <f t="shared" si="105"/>
        <v>40000</v>
      </c>
      <c r="I208" s="82">
        <f t="shared" si="105"/>
        <v>40000</v>
      </c>
      <c r="J208" s="82">
        <f t="shared" si="105"/>
        <v>40000</v>
      </c>
      <c r="K208" s="82">
        <f t="shared" si="105"/>
        <v>40000</v>
      </c>
      <c r="L208" s="82">
        <f t="shared" si="105"/>
        <v>40000</v>
      </c>
      <c r="M208" s="82">
        <f t="shared" si="105"/>
        <v>40000</v>
      </c>
      <c r="N208" s="82">
        <f t="shared" si="105"/>
        <v>40000</v>
      </c>
      <c r="O208" s="4">
        <f t="shared" ref="O208:O213" si="106">SUM(C208:N208)</f>
        <v>480000</v>
      </c>
      <c r="P208" s="4"/>
    </row>
    <row r="209" spans="1:16" ht="15.6" x14ac:dyDescent="0.3">
      <c r="A209" s="80">
        <v>4000000</v>
      </c>
      <c r="B209" s="81">
        <v>50000</v>
      </c>
      <c r="C209" s="82">
        <f t="shared" ref="C209:C213" si="107">IF(C$207&gt;$A209,$B209,IF(C$207-$A208&lt;0,0,(C$207-$A208)/($A209-$A208)*$B209))</f>
        <v>50000</v>
      </c>
      <c r="D209" s="82">
        <f t="shared" si="105"/>
        <v>50000</v>
      </c>
      <c r="E209" s="82">
        <f t="shared" si="105"/>
        <v>50000</v>
      </c>
      <c r="F209" s="82">
        <f t="shared" si="105"/>
        <v>50000</v>
      </c>
      <c r="G209" s="82">
        <f t="shared" si="105"/>
        <v>50000</v>
      </c>
      <c r="H209" s="82">
        <f t="shared" si="105"/>
        <v>50000</v>
      </c>
      <c r="I209" s="82">
        <f t="shared" si="105"/>
        <v>50000</v>
      </c>
      <c r="J209" s="82">
        <f t="shared" si="105"/>
        <v>50000</v>
      </c>
      <c r="K209" s="82">
        <f t="shared" si="105"/>
        <v>50000</v>
      </c>
      <c r="L209" s="82">
        <f t="shared" si="105"/>
        <v>50000</v>
      </c>
      <c r="M209" s="82">
        <f t="shared" si="105"/>
        <v>50000</v>
      </c>
      <c r="N209" s="82">
        <f t="shared" si="105"/>
        <v>50000</v>
      </c>
      <c r="O209" s="4">
        <f t="shared" si="106"/>
        <v>600000</v>
      </c>
    </row>
    <row r="210" spans="1:16" ht="15.6" x14ac:dyDescent="0.3">
      <c r="A210" s="80">
        <v>6000000</v>
      </c>
      <c r="B210" s="83">
        <v>70000</v>
      </c>
      <c r="C210" s="82">
        <f t="shared" si="107"/>
        <v>70000</v>
      </c>
      <c r="D210" s="82">
        <f t="shared" si="105"/>
        <v>70000</v>
      </c>
      <c r="E210" s="82">
        <f t="shared" si="105"/>
        <v>70000</v>
      </c>
      <c r="F210" s="82">
        <f t="shared" si="105"/>
        <v>70000</v>
      </c>
      <c r="G210" s="82">
        <f t="shared" si="105"/>
        <v>70000</v>
      </c>
      <c r="H210" s="82">
        <f t="shared" si="105"/>
        <v>70000</v>
      </c>
      <c r="I210" s="82">
        <f t="shared" si="105"/>
        <v>70000</v>
      </c>
      <c r="J210" s="82">
        <f t="shared" si="105"/>
        <v>70000</v>
      </c>
      <c r="K210" s="82">
        <f t="shared" si="105"/>
        <v>70000</v>
      </c>
      <c r="L210" s="82">
        <f t="shared" si="105"/>
        <v>70000</v>
      </c>
      <c r="M210" s="82">
        <f t="shared" si="105"/>
        <v>70000</v>
      </c>
      <c r="N210" s="82">
        <f t="shared" si="105"/>
        <v>70000</v>
      </c>
      <c r="O210" s="4">
        <f t="shared" si="106"/>
        <v>840000</v>
      </c>
    </row>
    <row r="211" spans="1:16" ht="15.6" x14ac:dyDescent="0.3">
      <c r="A211" s="80">
        <v>8000000</v>
      </c>
      <c r="B211" s="83">
        <v>80000</v>
      </c>
      <c r="C211" s="82">
        <f t="shared" si="107"/>
        <v>25223</v>
      </c>
      <c r="D211" s="82">
        <f t="shared" si="105"/>
        <v>80000</v>
      </c>
      <c r="E211" s="82">
        <f t="shared" si="105"/>
        <v>59669.64</v>
      </c>
      <c r="F211" s="82">
        <f t="shared" si="105"/>
        <v>80000</v>
      </c>
      <c r="G211" s="82">
        <f t="shared" si="105"/>
        <v>80000</v>
      </c>
      <c r="H211" s="82">
        <f t="shared" si="105"/>
        <v>80000</v>
      </c>
      <c r="I211" s="82">
        <f t="shared" si="105"/>
        <v>80000</v>
      </c>
      <c r="J211" s="82">
        <f t="shared" si="105"/>
        <v>80000</v>
      </c>
      <c r="K211" s="82">
        <f t="shared" si="105"/>
        <v>6332.3200000000006</v>
      </c>
      <c r="L211" s="82">
        <f t="shared" si="105"/>
        <v>80000</v>
      </c>
      <c r="M211" s="82">
        <f t="shared" si="105"/>
        <v>80000</v>
      </c>
      <c r="N211" s="82">
        <f t="shared" si="105"/>
        <v>80000</v>
      </c>
      <c r="O211" s="4">
        <f t="shared" si="106"/>
        <v>811224.96</v>
      </c>
    </row>
    <row r="212" spans="1:16" ht="15.6" x14ac:dyDescent="0.3">
      <c r="A212" s="80">
        <v>10000000</v>
      </c>
      <c r="B212" s="83">
        <v>90000</v>
      </c>
      <c r="C212" s="82">
        <f t="shared" si="107"/>
        <v>0</v>
      </c>
      <c r="D212" s="82">
        <f t="shared" si="105"/>
        <v>66569.490000000005</v>
      </c>
      <c r="E212" s="82">
        <f t="shared" si="105"/>
        <v>0</v>
      </c>
      <c r="F212" s="82">
        <f t="shared" si="105"/>
        <v>3507.3449999999998</v>
      </c>
      <c r="G212" s="82">
        <f t="shared" si="105"/>
        <v>90000</v>
      </c>
      <c r="H212" s="82">
        <f t="shared" si="105"/>
        <v>90000</v>
      </c>
      <c r="I212" s="82">
        <f t="shared" si="105"/>
        <v>90000</v>
      </c>
      <c r="J212" s="82">
        <f t="shared" si="105"/>
        <v>2402.2800000000002</v>
      </c>
      <c r="K212" s="82">
        <f t="shared" si="105"/>
        <v>0</v>
      </c>
      <c r="L212" s="82">
        <f t="shared" si="105"/>
        <v>68811.434999999998</v>
      </c>
      <c r="M212" s="82">
        <f t="shared" si="105"/>
        <v>90000</v>
      </c>
      <c r="N212" s="82">
        <f t="shared" si="105"/>
        <v>90000</v>
      </c>
      <c r="O212" s="4">
        <f t="shared" si="106"/>
        <v>591290.55000000005</v>
      </c>
    </row>
    <row r="213" spans="1:16" ht="15.6" x14ac:dyDescent="0.3">
      <c r="A213" s="80">
        <v>12000000</v>
      </c>
      <c r="B213" s="83">
        <v>100000</v>
      </c>
      <c r="C213" s="82">
        <f t="shared" si="107"/>
        <v>0</v>
      </c>
      <c r="D213" s="82">
        <f t="shared" si="105"/>
        <v>0</v>
      </c>
      <c r="E213" s="82">
        <f t="shared" si="105"/>
        <v>0</v>
      </c>
      <c r="F213" s="82">
        <f t="shared" si="105"/>
        <v>0</v>
      </c>
      <c r="G213" s="82">
        <f t="shared" si="105"/>
        <v>100000</v>
      </c>
      <c r="H213" s="82">
        <f t="shared" si="105"/>
        <v>100000</v>
      </c>
      <c r="I213" s="82">
        <f t="shared" si="105"/>
        <v>100000</v>
      </c>
      <c r="J213" s="82">
        <f t="shared" si="105"/>
        <v>0</v>
      </c>
      <c r="K213" s="82">
        <f t="shared" si="105"/>
        <v>0</v>
      </c>
      <c r="L213" s="82">
        <f t="shared" si="105"/>
        <v>0</v>
      </c>
      <c r="M213" s="82">
        <f t="shared" si="105"/>
        <v>97862.85</v>
      </c>
      <c r="N213" s="82">
        <f t="shared" si="105"/>
        <v>100000</v>
      </c>
      <c r="O213" s="4">
        <f t="shared" si="106"/>
        <v>497862.85</v>
      </c>
    </row>
    <row r="214" spans="1:16" ht="15" thickBot="1" x14ac:dyDescent="0.35">
      <c r="B214" s="84">
        <v>2026</v>
      </c>
      <c r="C214" s="171">
        <f t="shared" ref="C214:M214" si="108">SUM(C208:C213)</f>
        <v>185223</v>
      </c>
      <c r="D214" s="171">
        <f t="shared" si="108"/>
        <v>306569.49</v>
      </c>
      <c r="E214" s="171">
        <f t="shared" si="108"/>
        <v>219669.64</v>
      </c>
      <c r="F214" s="171">
        <f t="shared" si="108"/>
        <v>243507.345</v>
      </c>
      <c r="G214" s="171">
        <f t="shared" si="108"/>
        <v>430000</v>
      </c>
      <c r="H214" s="171">
        <f t="shared" si="108"/>
        <v>430000</v>
      </c>
      <c r="I214" s="171">
        <f t="shared" si="108"/>
        <v>430000</v>
      </c>
      <c r="J214" s="171">
        <f t="shared" si="108"/>
        <v>242402.28</v>
      </c>
      <c r="K214" s="171">
        <f t="shared" si="108"/>
        <v>166332.32</v>
      </c>
      <c r="L214" s="171">
        <f t="shared" si="108"/>
        <v>308811.435</v>
      </c>
      <c r="M214" s="171">
        <f t="shared" si="108"/>
        <v>427862.85</v>
      </c>
      <c r="N214" s="171">
        <f>SUM(N208:N213)</f>
        <v>430000</v>
      </c>
      <c r="O214" s="171">
        <f>SUM(C214:N214)</f>
        <v>3820378.36</v>
      </c>
      <c r="P214" s="82">
        <f>O214/12</f>
        <v>318364.86333333334</v>
      </c>
    </row>
    <row r="215" spans="1:16" ht="15.6" thickTop="1" thickBot="1" x14ac:dyDescent="0.35">
      <c r="B215" s="84">
        <v>2026</v>
      </c>
      <c r="C215" s="184">
        <v>550000</v>
      </c>
      <c r="D215" s="185">
        <v>580000</v>
      </c>
      <c r="E215" s="185">
        <v>580000</v>
      </c>
      <c r="F215" s="185">
        <v>580000</v>
      </c>
      <c r="G215" s="185">
        <v>580000</v>
      </c>
      <c r="H215" s="185">
        <v>580000</v>
      </c>
      <c r="I215" s="185">
        <v>580000</v>
      </c>
      <c r="J215" s="185">
        <v>580000</v>
      </c>
      <c r="K215" s="185">
        <v>580000</v>
      </c>
      <c r="L215" s="185">
        <v>580000</v>
      </c>
      <c r="M215" s="185">
        <v>580000</v>
      </c>
      <c r="N215" s="185">
        <v>580000</v>
      </c>
      <c r="O215" s="4">
        <f>SUM(C215:N215)</f>
        <v>6930000</v>
      </c>
    </row>
    <row r="216" spans="1:16" ht="15.6" thickTop="1" thickBot="1" x14ac:dyDescent="0.35">
      <c r="B216" s="84">
        <v>2026</v>
      </c>
      <c r="C216" s="87">
        <f t="shared" ref="C216:O216" si="109">C214+C215</f>
        <v>735223</v>
      </c>
      <c r="D216" s="87">
        <f t="shared" si="109"/>
        <v>886569.49</v>
      </c>
      <c r="E216" s="87">
        <f t="shared" si="109"/>
        <v>799669.64</v>
      </c>
      <c r="F216" s="87">
        <f t="shared" si="109"/>
        <v>823507.34499999997</v>
      </c>
      <c r="G216" s="87">
        <f t="shared" si="109"/>
        <v>1010000</v>
      </c>
      <c r="H216" s="87">
        <f t="shared" si="109"/>
        <v>1010000</v>
      </c>
      <c r="I216" s="87">
        <f t="shared" si="109"/>
        <v>1010000</v>
      </c>
      <c r="J216" s="87">
        <f t="shared" si="109"/>
        <v>822402.28</v>
      </c>
      <c r="K216" s="87">
        <f t="shared" si="109"/>
        <v>746332.32000000007</v>
      </c>
      <c r="L216" s="87">
        <f t="shared" si="109"/>
        <v>888811.43500000006</v>
      </c>
      <c r="M216" s="87">
        <f t="shared" si="109"/>
        <v>1007862.85</v>
      </c>
      <c r="N216" s="87">
        <f t="shared" si="109"/>
        <v>1010000</v>
      </c>
      <c r="O216" s="87">
        <f t="shared" si="109"/>
        <v>10750378.359999999</v>
      </c>
      <c r="P216" s="88">
        <f>O216/12</f>
        <v>895864.86333333328</v>
      </c>
    </row>
    <row r="217" spans="1:16" ht="15.6" thickTop="1" thickBot="1" x14ac:dyDescent="0.35">
      <c r="C217" s="89">
        <f>6650*C216/10000</f>
        <v>488923.29499999998</v>
      </c>
      <c r="D217" s="89">
        <f t="shared" ref="D217:O217" si="110">6650*D216/10000</f>
        <v>589568.71085000003</v>
      </c>
      <c r="E217" s="89">
        <f t="shared" si="110"/>
        <v>531780.31059999997</v>
      </c>
      <c r="F217" s="89">
        <f t="shared" si="110"/>
        <v>547632.38442500005</v>
      </c>
      <c r="G217" s="89">
        <f t="shared" si="110"/>
        <v>671650</v>
      </c>
      <c r="H217" s="89">
        <f t="shared" si="110"/>
        <v>671650</v>
      </c>
      <c r="I217" s="89">
        <f t="shared" si="110"/>
        <v>671650</v>
      </c>
      <c r="J217" s="89">
        <f t="shared" si="110"/>
        <v>546897.51619999995</v>
      </c>
      <c r="K217" s="89">
        <f t="shared" si="110"/>
        <v>496310.99280000001</v>
      </c>
      <c r="L217" s="89">
        <f t="shared" si="110"/>
        <v>591059.60427500005</v>
      </c>
      <c r="M217" s="89">
        <f t="shared" si="110"/>
        <v>670228.79524999997</v>
      </c>
      <c r="N217" s="89">
        <f t="shared" si="110"/>
        <v>671650</v>
      </c>
      <c r="O217" s="89">
        <f t="shared" si="110"/>
        <v>7149001.6094000004</v>
      </c>
      <c r="P217" s="90">
        <f>O217/12</f>
        <v>595750.13411666674</v>
      </c>
    </row>
    <row r="218" spans="1:16" ht="15" thickBot="1" x14ac:dyDescent="0.35">
      <c r="A218" s="91">
        <v>2025</v>
      </c>
      <c r="B218" s="91">
        <v>2025</v>
      </c>
      <c r="C218" s="85">
        <v>185223</v>
      </c>
      <c r="D218" s="85">
        <v>306569.49</v>
      </c>
      <c r="E218" s="85">
        <v>219669.64</v>
      </c>
      <c r="F218" s="85">
        <v>243507.345</v>
      </c>
      <c r="G218" s="85">
        <v>430000</v>
      </c>
      <c r="H218" s="85">
        <v>430000</v>
      </c>
      <c r="I218" s="85">
        <v>430000</v>
      </c>
      <c r="J218" s="85">
        <v>242402.28</v>
      </c>
      <c r="K218" s="85">
        <v>166332.32</v>
      </c>
      <c r="L218" s="85">
        <v>308811.435</v>
      </c>
      <c r="M218" s="85">
        <v>427862.85</v>
      </c>
      <c r="N218" s="85">
        <v>430000</v>
      </c>
      <c r="O218" s="174">
        <f>SUM(C218:N218)</f>
        <v>3820378.36</v>
      </c>
      <c r="P218" s="177">
        <f>O218/12</f>
        <v>318364.86333333334</v>
      </c>
    </row>
    <row r="219" spans="1:16" ht="15" thickBot="1" x14ac:dyDescent="0.35">
      <c r="A219" s="91">
        <v>2025</v>
      </c>
      <c r="B219" s="91">
        <v>2025</v>
      </c>
      <c r="C219" s="86">
        <v>550000</v>
      </c>
      <c r="D219" s="86">
        <v>550000</v>
      </c>
      <c r="E219" s="86">
        <v>550000</v>
      </c>
      <c r="F219" s="86">
        <v>550000</v>
      </c>
      <c r="G219" s="86">
        <v>550000</v>
      </c>
      <c r="H219" s="86">
        <v>550000</v>
      </c>
      <c r="I219" s="86">
        <v>550000</v>
      </c>
      <c r="J219" s="86">
        <v>550000</v>
      </c>
      <c r="K219" s="86">
        <v>550000</v>
      </c>
      <c r="L219" s="86">
        <v>550000</v>
      </c>
      <c r="M219" s="86">
        <v>550000</v>
      </c>
      <c r="N219" s="86">
        <v>550000</v>
      </c>
      <c r="O219" s="176">
        <f>SUM(C219:N219)</f>
        <v>6600000</v>
      </c>
      <c r="P219" s="177">
        <f>O219/12</f>
        <v>550000</v>
      </c>
    </row>
    <row r="220" spans="1:16" ht="15" thickBot="1" x14ac:dyDescent="0.35">
      <c r="A220" s="91">
        <v>2025</v>
      </c>
      <c r="B220" s="91">
        <v>2025</v>
      </c>
      <c r="C220" s="178">
        <f>C218+C219</f>
        <v>735223</v>
      </c>
      <c r="D220" s="179">
        <f t="shared" ref="D220:N220" si="111">D218+D219</f>
        <v>856569.49</v>
      </c>
      <c r="E220" s="179">
        <f t="shared" si="111"/>
        <v>769669.64</v>
      </c>
      <c r="F220" s="179">
        <f t="shared" si="111"/>
        <v>793507.34499999997</v>
      </c>
      <c r="G220" s="179">
        <f t="shared" si="111"/>
        <v>980000</v>
      </c>
      <c r="H220" s="179">
        <f t="shared" si="111"/>
        <v>980000</v>
      </c>
      <c r="I220" s="179">
        <f t="shared" si="111"/>
        <v>980000</v>
      </c>
      <c r="J220" s="179">
        <f t="shared" si="111"/>
        <v>792402.28</v>
      </c>
      <c r="K220" s="179">
        <f t="shared" si="111"/>
        <v>716332.32000000007</v>
      </c>
      <c r="L220" s="179">
        <f t="shared" si="111"/>
        <v>858811.43500000006</v>
      </c>
      <c r="M220" s="179">
        <f t="shared" si="111"/>
        <v>977862.85</v>
      </c>
      <c r="N220" s="179">
        <f t="shared" si="111"/>
        <v>980000</v>
      </c>
      <c r="O220" s="179">
        <f>SUM(C220:N220)</f>
        <v>10420378.359999999</v>
      </c>
      <c r="P220" s="180">
        <f>O220/12</f>
        <v>868364.86333333328</v>
      </c>
    </row>
    <row r="222" spans="1:16" ht="15" thickBot="1" x14ac:dyDescent="0.35"/>
    <row r="223" spans="1:16" ht="20.399999999999999" thickBot="1" x14ac:dyDescent="0.45">
      <c r="A223" s="226" t="s">
        <v>241</v>
      </c>
      <c r="B223" s="70">
        <v>2026</v>
      </c>
      <c r="C223" s="72" t="s">
        <v>212</v>
      </c>
      <c r="D223" s="72" t="s">
        <v>213</v>
      </c>
      <c r="E223" s="72" t="s">
        <v>214</v>
      </c>
      <c r="F223" s="72" t="s">
        <v>215</v>
      </c>
      <c r="G223" s="72" t="s">
        <v>216</v>
      </c>
      <c r="H223" s="72" t="s">
        <v>217</v>
      </c>
      <c r="I223" s="72" t="s">
        <v>218</v>
      </c>
      <c r="J223" s="72" t="s">
        <v>219</v>
      </c>
      <c r="K223" s="72" t="s">
        <v>220</v>
      </c>
      <c r="L223" s="72" t="s">
        <v>221</v>
      </c>
      <c r="M223" s="72" t="s">
        <v>222</v>
      </c>
      <c r="N223" s="72" t="s">
        <v>223</v>
      </c>
      <c r="O223" s="72"/>
      <c r="P223" s="73"/>
    </row>
    <row r="224" spans="1:16" ht="16.2" thickTop="1" x14ac:dyDescent="0.3">
      <c r="A224" s="74" t="s">
        <v>226</v>
      </c>
      <c r="B224" s="75"/>
      <c r="C224" s="92">
        <f>C150</f>
        <v>6630575</v>
      </c>
      <c r="D224" s="92">
        <f t="shared" ref="D224:N224" si="112">D150</f>
        <v>9479322</v>
      </c>
      <c r="E224" s="92">
        <f t="shared" si="112"/>
        <v>7491741</v>
      </c>
      <c r="F224" s="92">
        <f t="shared" si="112"/>
        <v>8077941</v>
      </c>
      <c r="G224" s="92">
        <f t="shared" si="112"/>
        <v>12511725</v>
      </c>
      <c r="H224" s="92">
        <f t="shared" si="112"/>
        <v>12034420</v>
      </c>
      <c r="I224" s="92">
        <f t="shared" si="112"/>
        <v>12340126</v>
      </c>
      <c r="J224" s="92">
        <f t="shared" si="112"/>
        <v>8053384</v>
      </c>
      <c r="K224" s="92">
        <f t="shared" si="112"/>
        <v>6158308</v>
      </c>
      <c r="L224" s="92">
        <f t="shared" si="112"/>
        <v>9529143</v>
      </c>
      <c r="M224" s="92">
        <f t="shared" si="112"/>
        <v>11957257</v>
      </c>
      <c r="N224" s="92">
        <f t="shared" si="112"/>
        <v>13532002</v>
      </c>
      <c r="O224" s="77">
        <f t="shared" ref="O224:O225" si="113">SUM(C224:N224)</f>
        <v>117795944</v>
      </c>
      <c r="P224" s="78"/>
    </row>
    <row r="225" spans="1:17" ht="15.6" x14ac:dyDescent="0.3">
      <c r="A225" s="4"/>
      <c r="B225" s="4"/>
      <c r="C225" s="87">
        <f t="shared" ref="C225:N225" si="114">SUM(C224:C224)</f>
        <v>6630575</v>
      </c>
      <c r="D225" s="87">
        <f t="shared" si="114"/>
        <v>9479322</v>
      </c>
      <c r="E225" s="87">
        <f t="shared" si="114"/>
        <v>7491741</v>
      </c>
      <c r="F225" s="87">
        <f t="shared" si="114"/>
        <v>8077941</v>
      </c>
      <c r="G225" s="87">
        <f t="shared" si="114"/>
        <v>12511725</v>
      </c>
      <c r="H225" s="87">
        <f t="shared" si="114"/>
        <v>12034420</v>
      </c>
      <c r="I225" s="87">
        <f t="shared" si="114"/>
        <v>12340126</v>
      </c>
      <c r="J225" s="87">
        <f t="shared" si="114"/>
        <v>8053384</v>
      </c>
      <c r="K225" s="87">
        <f t="shared" si="114"/>
        <v>6158308</v>
      </c>
      <c r="L225" s="87">
        <f t="shared" si="114"/>
        <v>9529143</v>
      </c>
      <c r="M225" s="87">
        <f t="shared" si="114"/>
        <v>11957257</v>
      </c>
      <c r="N225" s="87">
        <f t="shared" si="114"/>
        <v>13532002</v>
      </c>
      <c r="O225" s="77">
        <f t="shared" si="113"/>
        <v>117795944</v>
      </c>
      <c r="P225" s="4"/>
    </row>
    <row r="226" spans="1:17" ht="15.6" x14ac:dyDescent="0.3">
      <c r="A226" s="80">
        <v>3000000</v>
      </c>
      <c r="B226" s="223">
        <v>30000</v>
      </c>
      <c r="C226" s="82">
        <f>IF(C$170&gt;$A226,$B226,IF(C$170-$A225&lt;0,0,(C$170-$A225)/($A226-$A225)*$B226))</f>
        <v>30000</v>
      </c>
      <c r="D226" s="82">
        <f t="shared" ref="D226:D232" si="115">IF(D$170&gt;$A226,$B226,IF(D$170-$A225&lt;0,0,(D$170-$A225)/($A226-$A225)*$B226))</f>
        <v>30000</v>
      </c>
      <c r="E226" s="82">
        <f t="shared" ref="E226:E232" si="116">IF(E$170&gt;$A226,$B226,IF(E$170-$A225&lt;0,0,(E$170-$A225)/($A226-$A225)*$B226))</f>
        <v>30000</v>
      </c>
      <c r="F226" s="82">
        <f t="shared" ref="F226:F232" si="117">IF(F$170&gt;$A226,$B226,IF(F$170-$A225&lt;0,0,(F$170-$A225)/($A226-$A225)*$B226))</f>
        <v>30000</v>
      </c>
      <c r="G226" s="82">
        <f t="shared" ref="G226:G232" si="118">IF(G$170&gt;$A226,$B226,IF(G$170-$A225&lt;0,0,(G$170-$A225)/($A226-$A225)*$B226))</f>
        <v>30000</v>
      </c>
      <c r="H226" s="82">
        <f t="shared" ref="H226:H232" si="119">IF(H$170&gt;$A226,$B226,IF(H$170-$A225&lt;0,0,(H$170-$A225)/($A226-$A225)*$B226))</f>
        <v>30000</v>
      </c>
      <c r="I226" s="82">
        <f t="shared" ref="I226:I232" si="120">IF(I$170&gt;$A226,$B226,IF(I$170-$A225&lt;0,0,(I$170-$A225)/($A226-$A225)*$B226))</f>
        <v>30000</v>
      </c>
      <c r="J226" s="82">
        <f t="shared" ref="J226:J232" si="121">IF(J$170&gt;$A226,$B226,IF(J$170-$A225&lt;0,0,(J$170-$A225)/($A226-$A225)*$B226))</f>
        <v>30000</v>
      </c>
      <c r="K226" s="82">
        <f t="shared" ref="K226:K232" si="122">IF(K$170&gt;$A226,$B226,IF(K$170-$A225&lt;0,0,(K$170-$A225)/($A226-$A225)*$B226))</f>
        <v>30000</v>
      </c>
      <c r="L226" s="82">
        <f t="shared" ref="L226:L232" si="123">IF(L$170&gt;$A226,$B226,IF(L$170-$A225&lt;0,0,(L$170-$A225)/($A226-$A225)*$B226))</f>
        <v>30000</v>
      </c>
      <c r="M226" s="82">
        <f t="shared" ref="M226:M232" si="124">IF(M$170&gt;$A226,$B226,IF(M$170-$A225&lt;0,0,(M$170-$A225)/($A226-$A225)*$B226))</f>
        <v>30000</v>
      </c>
      <c r="N226" s="82">
        <f t="shared" ref="N226:N232" si="125">IF(N$170&gt;$A226,$B226,IF(N$170-$A225&lt;0,0,(N$170-$A225)/($A226-$A225)*$B226))</f>
        <v>30000</v>
      </c>
      <c r="O226" s="4">
        <f t="shared" ref="O226:O231" si="126">SUM(C226:N226)</f>
        <v>360000</v>
      </c>
      <c r="P226" s="4"/>
    </row>
    <row r="227" spans="1:17" ht="15.6" x14ac:dyDescent="0.3">
      <c r="A227" s="80">
        <v>4000000</v>
      </c>
      <c r="B227" s="223">
        <v>50000</v>
      </c>
      <c r="C227" s="82">
        <f t="shared" ref="C227:C232" si="127">IF(C$170&gt;$A227,$B227,IF(C$170-$A226&lt;0,0,(C$170-$A226)/($A227-$A226)*$B227))</f>
        <v>50000</v>
      </c>
      <c r="D227" s="82">
        <f t="shared" si="115"/>
        <v>50000</v>
      </c>
      <c r="E227" s="82">
        <f t="shared" si="116"/>
        <v>50000</v>
      </c>
      <c r="F227" s="82">
        <f t="shared" si="117"/>
        <v>50000</v>
      </c>
      <c r="G227" s="82">
        <f t="shared" si="118"/>
        <v>50000</v>
      </c>
      <c r="H227" s="82">
        <f t="shared" si="119"/>
        <v>50000</v>
      </c>
      <c r="I227" s="82">
        <f t="shared" si="120"/>
        <v>50000</v>
      </c>
      <c r="J227" s="82">
        <f t="shared" si="121"/>
        <v>50000</v>
      </c>
      <c r="K227" s="82">
        <f t="shared" si="122"/>
        <v>50000</v>
      </c>
      <c r="L227" s="82">
        <f t="shared" si="123"/>
        <v>50000</v>
      </c>
      <c r="M227" s="82">
        <f t="shared" si="124"/>
        <v>50000</v>
      </c>
      <c r="N227" s="82">
        <f t="shared" si="125"/>
        <v>50000</v>
      </c>
      <c r="O227" s="4">
        <f t="shared" si="126"/>
        <v>600000</v>
      </c>
    </row>
    <row r="228" spans="1:17" ht="15.6" x14ac:dyDescent="0.3">
      <c r="A228" s="80">
        <v>6000000</v>
      </c>
      <c r="B228" s="224">
        <v>70000</v>
      </c>
      <c r="C228" s="82">
        <f t="shared" si="127"/>
        <v>70000</v>
      </c>
      <c r="D228" s="82">
        <f t="shared" si="115"/>
        <v>70000</v>
      </c>
      <c r="E228" s="82">
        <f t="shared" si="116"/>
        <v>70000</v>
      </c>
      <c r="F228" s="82">
        <f t="shared" si="117"/>
        <v>70000</v>
      </c>
      <c r="G228" s="82">
        <f t="shared" si="118"/>
        <v>70000</v>
      </c>
      <c r="H228" s="82">
        <f t="shared" si="119"/>
        <v>70000</v>
      </c>
      <c r="I228" s="82">
        <f t="shared" si="120"/>
        <v>70000</v>
      </c>
      <c r="J228" s="82">
        <f t="shared" si="121"/>
        <v>70000</v>
      </c>
      <c r="K228" s="82">
        <f t="shared" si="122"/>
        <v>70000</v>
      </c>
      <c r="L228" s="82">
        <f t="shared" si="123"/>
        <v>70000</v>
      </c>
      <c r="M228" s="82">
        <f t="shared" si="124"/>
        <v>70000</v>
      </c>
      <c r="N228" s="82">
        <f t="shared" si="125"/>
        <v>70000</v>
      </c>
      <c r="O228" s="4">
        <f t="shared" si="126"/>
        <v>840000</v>
      </c>
    </row>
    <row r="229" spans="1:17" ht="15.6" x14ac:dyDescent="0.3">
      <c r="A229" s="80">
        <v>8000000</v>
      </c>
      <c r="B229" s="224">
        <v>90000</v>
      </c>
      <c r="C229" s="82">
        <f t="shared" si="127"/>
        <v>28375.875</v>
      </c>
      <c r="D229" s="82">
        <f t="shared" si="115"/>
        <v>90000</v>
      </c>
      <c r="E229" s="82">
        <f t="shared" si="116"/>
        <v>67128.345000000001</v>
      </c>
      <c r="F229" s="82">
        <f t="shared" si="117"/>
        <v>90000</v>
      </c>
      <c r="G229" s="82">
        <f t="shared" si="118"/>
        <v>90000</v>
      </c>
      <c r="H229" s="82">
        <f t="shared" si="119"/>
        <v>90000</v>
      </c>
      <c r="I229" s="82">
        <f t="shared" si="120"/>
        <v>90000</v>
      </c>
      <c r="J229" s="82">
        <f t="shared" si="121"/>
        <v>90000</v>
      </c>
      <c r="K229" s="82">
        <f t="shared" si="122"/>
        <v>7123.8600000000006</v>
      </c>
      <c r="L229" s="82">
        <f t="shared" si="123"/>
        <v>90000</v>
      </c>
      <c r="M229" s="82">
        <f t="shared" si="124"/>
        <v>90000</v>
      </c>
      <c r="N229" s="82">
        <f t="shared" si="125"/>
        <v>90000</v>
      </c>
      <c r="O229" s="4">
        <f t="shared" si="126"/>
        <v>912628.08</v>
      </c>
    </row>
    <row r="230" spans="1:17" ht="15.6" x14ac:dyDescent="0.3">
      <c r="A230" s="80">
        <v>10000000</v>
      </c>
      <c r="B230" s="224">
        <v>100000</v>
      </c>
      <c r="C230" s="82">
        <f t="shared" si="127"/>
        <v>0</v>
      </c>
      <c r="D230" s="82">
        <f t="shared" si="115"/>
        <v>73966.100000000006</v>
      </c>
      <c r="E230" s="82">
        <f t="shared" si="116"/>
        <v>0</v>
      </c>
      <c r="F230" s="82">
        <f t="shared" si="117"/>
        <v>3897.0499999999997</v>
      </c>
      <c r="G230" s="82">
        <f t="shared" si="118"/>
        <v>100000</v>
      </c>
      <c r="H230" s="82">
        <f t="shared" si="119"/>
        <v>100000</v>
      </c>
      <c r="I230" s="82">
        <f t="shared" si="120"/>
        <v>100000</v>
      </c>
      <c r="J230" s="82">
        <f t="shared" si="121"/>
        <v>2669.2</v>
      </c>
      <c r="K230" s="82">
        <f t="shared" si="122"/>
        <v>0</v>
      </c>
      <c r="L230" s="82">
        <f t="shared" si="123"/>
        <v>76457.149999999994</v>
      </c>
      <c r="M230" s="82">
        <f t="shared" si="124"/>
        <v>100000</v>
      </c>
      <c r="N230" s="82">
        <f t="shared" si="125"/>
        <v>100000</v>
      </c>
      <c r="O230" s="4">
        <f t="shared" si="126"/>
        <v>656989.5</v>
      </c>
    </row>
    <row r="231" spans="1:17" ht="15.6" x14ac:dyDescent="0.3">
      <c r="A231" s="80">
        <v>12000000</v>
      </c>
      <c r="B231" s="224">
        <v>110000</v>
      </c>
      <c r="C231" s="82">
        <f t="shared" si="127"/>
        <v>0</v>
      </c>
      <c r="D231" s="82">
        <f t="shared" si="115"/>
        <v>0</v>
      </c>
      <c r="E231" s="82">
        <f t="shared" si="116"/>
        <v>0</v>
      </c>
      <c r="F231" s="82">
        <f t="shared" si="117"/>
        <v>0</v>
      </c>
      <c r="G231" s="82">
        <f t="shared" si="118"/>
        <v>110000</v>
      </c>
      <c r="H231" s="82">
        <f t="shared" si="119"/>
        <v>110000</v>
      </c>
      <c r="I231" s="82">
        <f t="shared" si="120"/>
        <v>110000</v>
      </c>
      <c r="J231" s="82">
        <f t="shared" si="121"/>
        <v>0</v>
      </c>
      <c r="K231" s="82">
        <f t="shared" si="122"/>
        <v>0</v>
      </c>
      <c r="L231" s="82">
        <f t="shared" si="123"/>
        <v>0</v>
      </c>
      <c r="M231" s="82">
        <f t="shared" si="124"/>
        <v>107649.13499999999</v>
      </c>
      <c r="N231" s="82">
        <f t="shared" si="125"/>
        <v>110000</v>
      </c>
      <c r="O231" s="4">
        <f t="shared" si="126"/>
        <v>547649.13500000001</v>
      </c>
    </row>
    <row r="232" spans="1:17" ht="15.6" x14ac:dyDescent="0.3">
      <c r="A232" s="182">
        <v>16000000</v>
      </c>
      <c r="B232" s="225">
        <v>120000</v>
      </c>
      <c r="C232" s="82">
        <f t="shared" si="127"/>
        <v>0</v>
      </c>
      <c r="D232" s="82">
        <f t="shared" si="115"/>
        <v>0</v>
      </c>
      <c r="E232" s="82">
        <f t="shared" si="116"/>
        <v>0</v>
      </c>
      <c r="F232" s="82">
        <f t="shared" si="117"/>
        <v>0</v>
      </c>
      <c r="G232" s="82">
        <f t="shared" si="118"/>
        <v>15351.75</v>
      </c>
      <c r="H232" s="82">
        <f t="shared" si="119"/>
        <v>1032.5999999999999</v>
      </c>
      <c r="I232" s="82">
        <f t="shared" si="120"/>
        <v>10203.779999999999</v>
      </c>
      <c r="J232" s="82">
        <f t="shared" si="121"/>
        <v>0</v>
      </c>
      <c r="K232" s="82">
        <f t="shared" si="122"/>
        <v>0</v>
      </c>
      <c r="L232" s="82">
        <f t="shared" si="123"/>
        <v>0</v>
      </c>
      <c r="M232" s="82">
        <f t="shared" si="124"/>
        <v>0</v>
      </c>
      <c r="N232" s="82">
        <f t="shared" si="125"/>
        <v>45960.060000000005</v>
      </c>
      <c r="O232" s="4"/>
    </row>
    <row r="233" spans="1:17" ht="15" thickBot="1" x14ac:dyDescent="0.35">
      <c r="B233" s="84"/>
      <c r="C233" s="171">
        <f>SUM(C226:C232)</f>
        <v>178375.875</v>
      </c>
      <c r="D233" s="171">
        <f t="shared" ref="D233" si="128">SUM(D226:D232)</f>
        <v>313966.09999999998</v>
      </c>
      <c r="E233" s="171">
        <f t="shared" ref="E233" si="129">SUM(E226:E232)</f>
        <v>217128.345</v>
      </c>
      <c r="F233" s="171">
        <f t="shared" ref="F233" si="130">SUM(F226:F232)</f>
        <v>243897.05</v>
      </c>
      <c r="G233" s="171">
        <f t="shared" ref="G233" si="131">SUM(G226:G232)</f>
        <v>465351.75</v>
      </c>
      <c r="H233" s="171">
        <f t="shared" ref="H233" si="132">SUM(H226:H232)</f>
        <v>451032.6</v>
      </c>
      <c r="I233" s="171">
        <f t="shared" ref="I233" si="133">SUM(I226:I232)</f>
        <v>460203.78</v>
      </c>
      <c r="J233" s="171">
        <f t="shared" ref="J233" si="134">SUM(J226:J232)</f>
        <v>242669.2</v>
      </c>
      <c r="K233" s="171">
        <f t="shared" ref="K233" si="135">SUM(K226:K232)</f>
        <v>157123.85999999999</v>
      </c>
      <c r="L233" s="171">
        <f t="shared" ref="L233" si="136">SUM(L226:L232)</f>
        <v>316457.15000000002</v>
      </c>
      <c r="M233" s="171">
        <f t="shared" ref="M233" si="137">SUM(M226:M232)</f>
        <v>447649.13500000001</v>
      </c>
      <c r="N233" s="171">
        <f t="shared" ref="N233" si="138">SUM(N226:N232)</f>
        <v>495960.06</v>
      </c>
      <c r="O233" s="171">
        <f>SUM(C233:N233)</f>
        <v>3989814.9049999998</v>
      </c>
      <c r="P233" s="82">
        <f>O233/12</f>
        <v>332484.57541666663</v>
      </c>
    </row>
    <row r="234" spans="1:17" ht="15.6" thickTop="1" thickBot="1" x14ac:dyDescent="0.35">
      <c r="B234" s="84">
        <v>2026</v>
      </c>
      <c r="C234" s="184">
        <v>550000</v>
      </c>
      <c r="D234" s="185">
        <v>580000</v>
      </c>
      <c r="E234" s="185">
        <v>580000</v>
      </c>
      <c r="F234" s="185">
        <v>580000</v>
      </c>
      <c r="G234" s="185">
        <v>580000</v>
      </c>
      <c r="H234" s="185">
        <v>580000</v>
      </c>
      <c r="I234" s="185">
        <v>580000</v>
      </c>
      <c r="J234" s="185">
        <v>580000</v>
      </c>
      <c r="K234" s="185">
        <v>580000</v>
      </c>
      <c r="L234" s="185">
        <v>580000</v>
      </c>
      <c r="M234" s="185">
        <v>580000</v>
      </c>
      <c r="N234" s="185">
        <v>580000</v>
      </c>
      <c r="O234" s="4">
        <f>SUM(C234:N234)</f>
        <v>6930000</v>
      </c>
    </row>
    <row r="235" spans="1:17" ht="15.6" thickTop="1" thickBot="1" x14ac:dyDescent="0.35">
      <c r="B235" s="84">
        <v>2026</v>
      </c>
      <c r="C235" s="87">
        <f t="shared" ref="C235:O235" si="139">C233+C234</f>
        <v>728375.875</v>
      </c>
      <c r="D235" s="87">
        <f t="shared" si="139"/>
        <v>893966.1</v>
      </c>
      <c r="E235" s="87">
        <f t="shared" si="139"/>
        <v>797128.34499999997</v>
      </c>
      <c r="F235" s="87">
        <f t="shared" si="139"/>
        <v>823897.05</v>
      </c>
      <c r="G235" s="87">
        <f t="shared" si="139"/>
        <v>1045351.75</v>
      </c>
      <c r="H235" s="87">
        <f t="shared" si="139"/>
        <v>1031032.6</v>
      </c>
      <c r="I235" s="87">
        <f t="shared" si="139"/>
        <v>1040203.78</v>
      </c>
      <c r="J235" s="87">
        <f t="shared" si="139"/>
        <v>822669.2</v>
      </c>
      <c r="K235" s="87">
        <f t="shared" si="139"/>
        <v>737123.86</v>
      </c>
      <c r="L235" s="87">
        <f t="shared" si="139"/>
        <v>896457.15</v>
      </c>
      <c r="M235" s="87">
        <f t="shared" si="139"/>
        <v>1027649.135</v>
      </c>
      <c r="N235" s="87">
        <f t="shared" si="139"/>
        <v>1075960.06</v>
      </c>
      <c r="O235" s="87">
        <f t="shared" si="139"/>
        <v>10919814.904999999</v>
      </c>
      <c r="P235" s="88">
        <f>O235/12</f>
        <v>909984.57541666657</v>
      </c>
    </row>
    <row r="236" spans="1:17" ht="15.6" thickTop="1" thickBot="1" x14ac:dyDescent="0.35">
      <c r="C236" s="89">
        <f>6650*C235/10000</f>
        <v>484369.95687499997</v>
      </c>
      <c r="D236" s="89">
        <f t="shared" ref="D236:O236" si="140">6650*D235/10000</f>
        <v>594487.45649999997</v>
      </c>
      <c r="E236" s="89">
        <f t="shared" si="140"/>
        <v>530090.34942500002</v>
      </c>
      <c r="F236" s="89">
        <f t="shared" si="140"/>
        <v>547891.53824999998</v>
      </c>
      <c r="G236" s="89">
        <f t="shared" si="140"/>
        <v>695158.91374999995</v>
      </c>
      <c r="H236" s="89">
        <f t="shared" si="140"/>
        <v>685636.679</v>
      </c>
      <c r="I236" s="89">
        <f t="shared" si="140"/>
        <v>691735.51370000001</v>
      </c>
      <c r="J236" s="89">
        <f t="shared" si="140"/>
        <v>547075.01800000004</v>
      </c>
      <c r="K236" s="89">
        <f t="shared" si="140"/>
        <v>490187.36690000002</v>
      </c>
      <c r="L236" s="89">
        <f t="shared" si="140"/>
        <v>596144.00474999996</v>
      </c>
      <c r="M236" s="89">
        <f t="shared" si="140"/>
        <v>683386.67477499996</v>
      </c>
      <c r="N236" s="89">
        <f t="shared" si="140"/>
        <v>715513.4399</v>
      </c>
      <c r="O236" s="89">
        <f t="shared" si="140"/>
        <v>7261676.9118250003</v>
      </c>
      <c r="P236" s="90">
        <f>O236/12</f>
        <v>605139.7426520834</v>
      </c>
    </row>
    <row r="237" spans="1:17" ht="15" thickBot="1" x14ac:dyDescent="0.35">
      <c r="A237" s="91">
        <v>2025</v>
      </c>
      <c r="B237" s="91">
        <v>2025</v>
      </c>
      <c r="C237" s="85">
        <v>185223</v>
      </c>
      <c r="D237" s="85">
        <v>306569.49</v>
      </c>
      <c r="E237" s="85">
        <v>219669.64</v>
      </c>
      <c r="F237" s="85">
        <v>243507.345</v>
      </c>
      <c r="G237" s="85">
        <v>430000</v>
      </c>
      <c r="H237" s="85">
        <v>430000</v>
      </c>
      <c r="I237" s="85">
        <v>430000</v>
      </c>
      <c r="J237" s="85">
        <v>242402.28</v>
      </c>
      <c r="K237" s="85">
        <v>166332.32</v>
      </c>
      <c r="L237" s="85">
        <v>308811.435</v>
      </c>
      <c r="M237" s="85">
        <v>427862.85</v>
      </c>
      <c r="N237" s="85">
        <v>430000</v>
      </c>
      <c r="O237" s="174">
        <v>3820378.36</v>
      </c>
      <c r="P237" s="177">
        <v>318364.86333333334</v>
      </c>
      <c r="Q237" s="227">
        <f>O233/O237</f>
        <v>1.0443507236806775</v>
      </c>
    </row>
    <row r="238" spans="1:17" ht="15" thickBot="1" x14ac:dyDescent="0.35">
      <c r="A238" s="91">
        <v>2025</v>
      </c>
      <c r="B238" s="91">
        <v>2025</v>
      </c>
      <c r="C238" s="86">
        <v>550000</v>
      </c>
      <c r="D238" s="86">
        <v>550000</v>
      </c>
      <c r="E238" s="86">
        <v>550000</v>
      </c>
      <c r="F238" s="86">
        <v>550000</v>
      </c>
      <c r="G238" s="86">
        <v>550000</v>
      </c>
      <c r="H238" s="86">
        <v>550000</v>
      </c>
      <c r="I238" s="86">
        <v>550000</v>
      </c>
      <c r="J238" s="86">
        <v>550000</v>
      </c>
      <c r="K238" s="86">
        <v>550000</v>
      </c>
      <c r="L238" s="86">
        <v>550000</v>
      </c>
      <c r="M238" s="86">
        <v>550000</v>
      </c>
      <c r="N238" s="86">
        <v>550000</v>
      </c>
      <c r="O238" s="176">
        <v>6600000</v>
      </c>
      <c r="P238" s="177">
        <v>550000</v>
      </c>
    </row>
    <row r="239" spans="1:17" ht="15" thickBot="1" x14ac:dyDescent="0.35">
      <c r="A239" s="91">
        <v>2025</v>
      </c>
      <c r="B239" s="91">
        <v>2025</v>
      </c>
      <c r="C239" s="178">
        <v>735223</v>
      </c>
      <c r="D239" s="179">
        <v>856569.49</v>
      </c>
      <c r="E239" s="179">
        <v>769669.64</v>
      </c>
      <c r="F239" s="179">
        <v>793507.34499999997</v>
      </c>
      <c r="G239" s="179">
        <v>980000</v>
      </c>
      <c r="H239" s="179">
        <v>980000</v>
      </c>
      <c r="I239" s="179">
        <v>980000</v>
      </c>
      <c r="J239" s="179">
        <v>792402.28</v>
      </c>
      <c r="K239" s="179">
        <v>716332.32000000007</v>
      </c>
      <c r="L239" s="179">
        <v>858811.43500000006</v>
      </c>
      <c r="M239" s="179">
        <v>977862.85</v>
      </c>
      <c r="N239" s="179">
        <v>980000</v>
      </c>
      <c r="O239" s="179">
        <v>10420378.359999999</v>
      </c>
      <c r="P239" s="180">
        <v>868364.86333333328</v>
      </c>
    </row>
    <row r="241" spans="1:33" ht="15" thickBot="1" x14ac:dyDescent="0.35"/>
    <row r="242" spans="1:33" ht="20.399999999999999" thickBot="1" x14ac:dyDescent="0.45">
      <c r="A242" s="94" t="s">
        <v>242</v>
      </c>
      <c r="B242" s="70">
        <v>2026</v>
      </c>
      <c r="C242" s="72" t="s">
        <v>212</v>
      </c>
      <c r="D242" s="72" t="s">
        <v>213</v>
      </c>
      <c r="E242" s="72" t="s">
        <v>214</v>
      </c>
      <c r="F242" s="72" t="s">
        <v>215</v>
      </c>
      <c r="G242" s="72" t="s">
        <v>216</v>
      </c>
      <c r="H242" s="72" t="s">
        <v>217</v>
      </c>
      <c r="I242" s="72" t="s">
        <v>218</v>
      </c>
      <c r="J242" s="72" t="s">
        <v>219</v>
      </c>
      <c r="K242" s="72" t="s">
        <v>220</v>
      </c>
      <c r="L242" s="72" t="s">
        <v>221</v>
      </c>
      <c r="M242" s="72" t="s">
        <v>222</v>
      </c>
      <c r="N242" s="72" t="s">
        <v>223</v>
      </c>
      <c r="O242" s="72"/>
      <c r="R242" s="94" t="s">
        <v>242</v>
      </c>
      <c r="S242" s="70">
        <v>2025</v>
      </c>
      <c r="T242" s="72" t="s">
        <v>212</v>
      </c>
      <c r="U242" s="72" t="s">
        <v>213</v>
      </c>
      <c r="V242" s="72" t="s">
        <v>214</v>
      </c>
      <c r="W242" s="72" t="s">
        <v>215</v>
      </c>
      <c r="X242" s="72" t="s">
        <v>216</v>
      </c>
      <c r="Y242" s="72" t="s">
        <v>217</v>
      </c>
      <c r="Z242" s="72" t="s">
        <v>218</v>
      </c>
      <c r="AA242" s="72" t="s">
        <v>219</v>
      </c>
      <c r="AB242" s="72" t="s">
        <v>220</v>
      </c>
      <c r="AC242" s="72" t="s">
        <v>221</v>
      </c>
      <c r="AD242" s="72" t="s">
        <v>222</v>
      </c>
      <c r="AE242" s="72" t="s">
        <v>223</v>
      </c>
      <c r="AF242" s="72"/>
    </row>
    <row r="243" spans="1:33" ht="15.6" thickTop="1" thickBot="1" x14ac:dyDescent="0.35">
      <c r="B243" s="70">
        <v>2026</v>
      </c>
      <c r="C243" s="101">
        <f t="shared" ref="C243:N243" si="141">C102</f>
        <v>84153365.980000004</v>
      </c>
      <c r="D243" s="101">
        <f t="shared" si="141"/>
        <v>117068422.48000002</v>
      </c>
      <c r="E243" s="101">
        <f t="shared" si="141"/>
        <v>0</v>
      </c>
      <c r="F243" s="101">
        <f t="shared" si="141"/>
        <v>0</v>
      </c>
      <c r="G243" s="101">
        <f t="shared" si="141"/>
        <v>0</v>
      </c>
      <c r="H243" s="101">
        <f t="shared" si="141"/>
        <v>0</v>
      </c>
      <c r="I243" s="101">
        <f t="shared" si="141"/>
        <v>0</v>
      </c>
      <c r="J243" s="101">
        <f t="shared" si="141"/>
        <v>0</v>
      </c>
      <c r="K243" s="101">
        <f t="shared" si="141"/>
        <v>0</v>
      </c>
      <c r="L243" s="101">
        <f t="shared" si="141"/>
        <v>0</v>
      </c>
      <c r="M243" s="101">
        <f t="shared" si="141"/>
        <v>0</v>
      </c>
      <c r="N243" s="101">
        <f t="shared" si="141"/>
        <v>0</v>
      </c>
      <c r="O243" s="101">
        <f t="shared" ref="O243" si="142">SUM(C243:N243)</f>
        <v>201221788.46000004</v>
      </c>
      <c r="S243" s="99">
        <v>2025</v>
      </c>
      <c r="T243" s="101">
        <v>78838869.149999991</v>
      </c>
      <c r="U243" s="101">
        <v>102971247.46000001</v>
      </c>
      <c r="V243" s="101">
        <v>103661243.47000001</v>
      </c>
      <c r="W243" s="101">
        <v>103852947.22000001</v>
      </c>
      <c r="X243" s="101">
        <v>100689388.50999999</v>
      </c>
      <c r="Y243" s="101">
        <v>105220880.61000001</v>
      </c>
      <c r="Z243" s="101">
        <v>125106703.28999998</v>
      </c>
      <c r="AA243" s="101">
        <v>95100309.349999994</v>
      </c>
      <c r="AB243" s="101">
        <v>120085009.72999999</v>
      </c>
      <c r="AC243" s="101">
        <v>128937103.86</v>
      </c>
      <c r="AD243" s="101">
        <v>137861522.26000002</v>
      </c>
      <c r="AE243" s="101">
        <v>107533058.98999999</v>
      </c>
      <c r="AF243" s="101">
        <v>1309858283.9000001</v>
      </c>
    </row>
    <row r="244" spans="1:33" ht="15.6" x14ac:dyDescent="0.3">
      <c r="A244" s="80">
        <v>70000000</v>
      </c>
      <c r="B244" s="102">
        <v>100000</v>
      </c>
      <c r="C244" s="103">
        <f>IF(C$243&gt;$A244,$B244,0)</f>
        <v>100000</v>
      </c>
      <c r="D244" s="103">
        <f t="shared" ref="D244:N244" si="143">IF(D$243&gt;$A244,$B244,0)</f>
        <v>100000</v>
      </c>
      <c r="E244" s="103">
        <f t="shared" si="143"/>
        <v>0</v>
      </c>
      <c r="F244" s="103">
        <f t="shared" si="143"/>
        <v>0</v>
      </c>
      <c r="G244" s="103">
        <f t="shared" si="143"/>
        <v>0</v>
      </c>
      <c r="H244" s="103">
        <f t="shared" si="143"/>
        <v>0</v>
      </c>
      <c r="I244" s="103">
        <f t="shared" si="143"/>
        <v>0</v>
      </c>
      <c r="J244" s="103">
        <f t="shared" si="143"/>
        <v>0</v>
      </c>
      <c r="K244" s="103">
        <f t="shared" si="143"/>
        <v>0</v>
      </c>
      <c r="L244" s="103">
        <f t="shared" si="143"/>
        <v>0</v>
      </c>
      <c r="M244" s="103">
        <f t="shared" si="143"/>
        <v>0</v>
      </c>
      <c r="N244" s="103">
        <f t="shared" si="143"/>
        <v>0</v>
      </c>
      <c r="O244" s="104">
        <f t="shared" ref="O244:O248" si="144">SUM(C244:N244)</f>
        <v>200000</v>
      </c>
      <c r="R244" s="80">
        <v>70000000</v>
      </c>
      <c r="S244" s="102">
        <v>100000</v>
      </c>
      <c r="T244" s="103">
        <v>100000</v>
      </c>
      <c r="U244" s="103">
        <v>100000</v>
      </c>
      <c r="V244" s="103">
        <v>100000</v>
      </c>
      <c r="W244" s="103">
        <v>100000</v>
      </c>
      <c r="X244" s="103">
        <v>100000</v>
      </c>
      <c r="Y244" s="103">
        <v>100000</v>
      </c>
      <c r="Z244" s="103">
        <v>100000</v>
      </c>
      <c r="AA244" s="103">
        <v>100000</v>
      </c>
      <c r="AB244" s="103">
        <v>100000</v>
      </c>
      <c r="AC244" s="103">
        <v>100000</v>
      </c>
      <c r="AD244" s="103">
        <v>100000</v>
      </c>
      <c r="AE244" s="103">
        <v>100000</v>
      </c>
      <c r="AF244" s="104">
        <v>1200000</v>
      </c>
    </row>
    <row r="245" spans="1:33" ht="15.6" x14ac:dyDescent="0.3">
      <c r="A245" s="80">
        <v>80000000</v>
      </c>
      <c r="B245" s="83">
        <v>50000</v>
      </c>
      <c r="C245" s="103">
        <f t="shared" ref="C245:N248" si="145">IF(C$243&gt;$A245,$B245,0)</f>
        <v>50000</v>
      </c>
      <c r="D245" s="103">
        <f t="shared" si="145"/>
        <v>50000</v>
      </c>
      <c r="E245" s="103">
        <f t="shared" si="145"/>
        <v>0</v>
      </c>
      <c r="F245" s="103">
        <f t="shared" si="145"/>
        <v>0</v>
      </c>
      <c r="G245" s="103">
        <f t="shared" si="145"/>
        <v>0</v>
      </c>
      <c r="H245" s="103">
        <f t="shared" si="145"/>
        <v>0</v>
      </c>
      <c r="I245" s="103">
        <f t="shared" si="145"/>
        <v>0</v>
      </c>
      <c r="J245" s="103">
        <f t="shared" si="145"/>
        <v>0</v>
      </c>
      <c r="K245" s="103">
        <f t="shared" si="145"/>
        <v>0</v>
      </c>
      <c r="L245" s="103">
        <f t="shared" si="145"/>
        <v>0</v>
      </c>
      <c r="M245" s="103">
        <f t="shared" si="145"/>
        <v>0</v>
      </c>
      <c r="N245" s="103">
        <f t="shared" si="145"/>
        <v>0</v>
      </c>
      <c r="O245" s="104">
        <f t="shared" si="144"/>
        <v>100000</v>
      </c>
      <c r="R245" s="80">
        <v>80000000</v>
      </c>
      <c r="S245" s="83">
        <v>50000</v>
      </c>
      <c r="T245" s="103">
        <v>0</v>
      </c>
      <c r="U245" s="103">
        <v>50000</v>
      </c>
      <c r="V245" s="103">
        <v>50000</v>
      </c>
      <c r="W245" s="103">
        <v>50000</v>
      </c>
      <c r="X245" s="103">
        <v>50000</v>
      </c>
      <c r="Y245" s="103">
        <v>50000</v>
      </c>
      <c r="Z245" s="103">
        <v>50000</v>
      </c>
      <c r="AA245" s="103">
        <v>50000</v>
      </c>
      <c r="AB245" s="103">
        <v>50000</v>
      </c>
      <c r="AC245" s="103">
        <v>50000</v>
      </c>
      <c r="AD245" s="103">
        <v>50000</v>
      </c>
      <c r="AE245" s="103">
        <v>50000</v>
      </c>
      <c r="AF245" s="104">
        <v>550000</v>
      </c>
    </row>
    <row r="246" spans="1:33" ht="15.6" x14ac:dyDescent="0.3">
      <c r="A246" s="80">
        <v>90000000</v>
      </c>
      <c r="B246" s="187">
        <v>40000</v>
      </c>
      <c r="C246" s="103">
        <f t="shared" si="145"/>
        <v>0</v>
      </c>
      <c r="D246" s="103">
        <f t="shared" si="145"/>
        <v>40000</v>
      </c>
      <c r="E246" s="103">
        <f t="shared" si="145"/>
        <v>0</v>
      </c>
      <c r="F246" s="103">
        <f t="shared" si="145"/>
        <v>0</v>
      </c>
      <c r="G246" s="103">
        <f t="shared" si="145"/>
        <v>0</v>
      </c>
      <c r="H246" s="103">
        <f t="shared" si="145"/>
        <v>0</v>
      </c>
      <c r="I246" s="103">
        <f t="shared" si="145"/>
        <v>0</v>
      </c>
      <c r="J246" s="103">
        <f t="shared" si="145"/>
        <v>0</v>
      </c>
      <c r="K246" s="103">
        <f t="shared" si="145"/>
        <v>0</v>
      </c>
      <c r="L246" s="103">
        <f t="shared" si="145"/>
        <v>0</v>
      </c>
      <c r="M246" s="103">
        <f t="shared" si="145"/>
        <v>0</v>
      </c>
      <c r="N246" s="103">
        <f t="shared" si="145"/>
        <v>0</v>
      </c>
      <c r="O246" s="104">
        <f t="shared" si="144"/>
        <v>40000</v>
      </c>
      <c r="R246" s="80">
        <v>90000000</v>
      </c>
      <c r="S246" s="83">
        <v>30000</v>
      </c>
      <c r="T246" s="103">
        <v>0</v>
      </c>
      <c r="U246" s="103">
        <v>30000</v>
      </c>
      <c r="V246" s="103">
        <v>30000</v>
      </c>
      <c r="W246" s="103">
        <v>30000</v>
      </c>
      <c r="X246" s="103">
        <v>30000</v>
      </c>
      <c r="Y246" s="103">
        <v>30000</v>
      </c>
      <c r="Z246" s="103">
        <v>30000</v>
      </c>
      <c r="AA246" s="103">
        <v>30000</v>
      </c>
      <c r="AB246" s="103">
        <v>30000</v>
      </c>
      <c r="AC246" s="103">
        <v>30000</v>
      </c>
      <c r="AD246" s="103">
        <v>30000</v>
      </c>
      <c r="AE246" s="103">
        <v>30000</v>
      </c>
      <c r="AF246" s="104">
        <v>330000</v>
      </c>
    </row>
    <row r="247" spans="1:33" ht="15.6" x14ac:dyDescent="0.3">
      <c r="A247" s="80">
        <v>108000000</v>
      </c>
      <c r="B247" s="187">
        <v>30000</v>
      </c>
      <c r="C247" s="103">
        <f t="shared" si="145"/>
        <v>0</v>
      </c>
      <c r="D247" s="103">
        <f t="shared" si="145"/>
        <v>30000</v>
      </c>
      <c r="E247" s="103">
        <f t="shared" si="145"/>
        <v>0</v>
      </c>
      <c r="F247" s="103">
        <f t="shared" si="145"/>
        <v>0</v>
      </c>
      <c r="G247" s="103">
        <f t="shared" si="145"/>
        <v>0</v>
      </c>
      <c r="H247" s="103">
        <f t="shared" si="145"/>
        <v>0</v>
      </c>
      <c r="I247" s="103">
        <f t="shared" si="145"/>
        <v>0</v>
      </c>
      <c r="J247" s="103">
        <f t="shared" si="145"/>
        <v>0</v>
      </c>
      <c r="K247" s="103">
        <f t="shared" si="145"/>
        <v>0</v>
      </c>
      <c r="L247" s="103">
        <f t="shared" si="145"/>
        <v>0</v>
      </c>
      <c r="M247" s="103">
        <f t="shared" si="145"/>
        <v>0</v>
      </c>
      <c r="N247" s="103">
        <f t="shared" si="145"/>
        <v>0</v>
      </c>
      <c r="O247" s="104">
        <f t="shared" si="144"/>
        <v>30000</v>
      </c>
      <c r="R247" s="80">
        <v>108000000</v>
      </c>
      <c r="S247" s="83">
        <v>20000</v>
      </c>
      <c r="T247" s="103">
        <v>0</v>
      </c>
      <c r="U247" s="103">
        <v>0</v>
      </c>
      <c r="V247" s="103">
        <v>0</v>
      </c>
      <c r="W247" s="103">
        <v>0</v>
      </c>
      <c r="X247" s="103">
        <v>0</v>
      </c>
      <c r="Y247" s="103">
        <v>0</v>
      </c>
      <c r="Z247" s="103">
        <v>20000</v>
      </c>
      <c r="AA247" s="103">
        <v>0</v>
      </c>
      <c r="AB247" s="103">
        <v>20000</v>
      </c>
      <c r="AC247" s="103">
        <v>20000</v>
      </c>
      <c r="AD247" s="103">
        <v>20000</v>
      </c>
      <c r="AE247" s="103">
        <v>0</v>
      </c>
      <c r="AF247" s="104">
        <v>80000</v>
      </c>
    </row>
    <row r="248" spans="1:33" ht="16.2" thickBot="1" x14ac:dyDescent="0.35">
      <c r="A248" s="80">
        <v>120000000</v>
      </c>
      <c r="B248" s="83">
        <v>20000</v>
      </c>
      <c r="C248" s="103">
        <f t="shared" si="145"/>
        <v>0</v>
      </c>
      <c r="D248" s="103">
        <f t="shared" si="145"/>
        <v>0</v>
      </c>
      <c r="E248" s="103">
        <f t="shared" si="145"/>
        <v>0</v>
      </c>
      <c r="F248" s="103">
        <f t="shared" si="145"/>
        <v>0</v>
      </c>
      <c r="G248" s="103">
        <f t="shared" si="145"/>
        <v>0</v>
      </c>
      <c r="H248" s="103">
        <f t="shared" si="145"/>
        <v>0</v>
      </c>
      <c r="I248" s="103">
        <f t="shared" si="145"/>
        <v>0</v>
      </c>
      <c r="J248" s="103">
        <f t="shared" si="145"/>
        <v>0</v>
      </c>
      <c r="K248" s="103">
        <f t="shared" si="145"/>
        <v>0</v>
      </c>
      <c r="L248" s="103">
        <f t="shared" si="145"/>
        <v>0</v>
      </c>
      <c r="M248" s="103">
        <f t="shared" si="145"/>
        <v>0</v>
      </c>
      <c r="N248" s="103">
        <f t="shared" si="145"/>
        <v>0</v>
      </c>
      <c r="O248" s="104">
        <f t="shared" si="144"/>
        <v>0</v>
      </c>
      <c r="R248" s="80">
        <v>120000000</v>
      </c>
      <c r="S248" s="83">
        <v>20000</v>
      </c>
      <c r="T248" s="103">
        <v>0</v>
      </c>
      <c r="U248" s="103">
        <v>0</v>
      </c>
      <c r="V248" s="103">
        <v>0</v>
      </c>
      <c r="W248" s="103">
        <v>0</v>
      </c>
      <c r="X248" s="103">
        <v>0</v>
      </c>
      <c r="Y248" s="103">
        <v>0</v>
      </c>
      <c r="Z248" s="103">
        <v>20000</v>
      </c>
      <c r="AA248" s="103">
        <v>0</v>
      </c>
      <c r="AB248" s="103">
        <v>20000</v>
      </c>
      <c r="AC248" s="103">
        <v>20000</v>
      </c>
      <c r="AD248" s="103">
        <v>20000</v>
      </c>
      <c r="AE248" s="103">
        <v>0</v>
      </c>
      <c r="AF248" s="104">
        <v>80000</v>
      </c>
    </row>
    <row r="249" spans="1:33" ht="15" thickBot="1" x14ac:dyDescent="0.35">
      <c r="B249" s="84">
        <v>2026</v>
      </c>
      <c r="C249" s="171">
        <f>SUM(C244:C248)</f>
        <v>150000</v>
      </c>
      <c r="D249" s="171">
        <f t="shared" ref="D249:N249" si="146">SUM(D244:D248)</f>
        <v>220000</v>
      </c>
      <c r="E249" s="171">
        <f t="shared" si="146"/>
        <v>0</v>
      </c>
      <c r="F249" s="171">
        <f t="shared" si="146"/>
        <v>0</v>
      </c>
      <c r="G249" s="171">
        <f t="shared" si="146"/>
        <v>0</v>
      </c>
      <c r="H249" s="171">
        <f t="shared" si="146"/>
        <v>0</v>
      </c>
      <c r="I249" s="171">
        <f t="shared" si="146"/>
        <v>0</v>
      </c>
      <c r="J249" s="171">
        <f t="shared" si="146"/>
        <v>0</v>
      </c>
      <c r="K249" s="171">
        <f t="shared" si="146"/>
        <v>0</v>
      </c>
      <c r="L249" s="171">
        <f t="shared" si="146"/>
        <v>0</v>
      </c>
      <c r="M249" s="171">
        <f t="shared" si="146"/>
        <v>0</v>
      </c>
      <c r="N249" s="171">
        <f t="shared" si="146"/>
        <v>0</v>
      </c>
      <c r="O249" s="171">
        <f t="shared" ref="O249" si="147">SUM(C249:N249)</f>
        <v>370000</v>
      </c>
      <c r="P249" s="82">
        <f>O249/12</f>
        <v>30833.333333333332</v>
      </c>
      <c r="R249" s="91">
        <v>2025</v>
      </c>
      <c r="S249" s="91">
        <v>2025</v>
      </c>
      <c r="T249" s="85">
        <v>100000</v>
      </c>
      <c r="U249" s="85">
        <v>180000</v>
      </c>
      <c r="V249" s="85">
        <v>180000</v>
      </c>
      <c r="W249" s="85">
        <v>180000</v>
      </c>
      <c r="X249" s="85">
        <v>180000</v>
      </c>
      <c r="Y249" s="85">
        <v>180000</v>
      </c>
      <c r="Z249" s="85">
        <v>220000</v>
      </c>
      <c r="AA249" s="85">
        <v>180000</v>
      </c>
      <c r="AB249" s="85">
        <v>220000</v>
      </c>
      <c r="AC249" s="85">
        <v>220000</v>
      </c>
      <c r="AD249" s="85">
        <v>220000</v>
      </c>
      <c r="AE249" s="85">
        <v>180000</v>
      </c>
      <c r="AF249" s="174">
        <v>2240000</v>
      </c>
      <c r="AG249" s="177">
        <v>186666.66666666666</v>
      </c>
    </row>
    <row r="250" spans="1:33" ht="15.6" thickTop="1" thickBot="1" x14ac:dyDescent="0.35">
      <c r="A250" s="100"/>
      <c r="B250" s="84">
        <v>2026</v>
      </c>
      <c r="C250" s="184">
        <v>560000</v>
      </c>
      <c r="D250" s="185">
        <v>600000</v>
      </c>
      <c r="E250" s="185">
        <v>600000</v>
      </c>
      <c r="F250" s="185">
        <v>600000</v>
      </c>
      <c r="G250" s="185">
        <v>600000</v>
      </c>
      <c r="H250" s="185">
        <v>600000</v>
      </c>
      <c r="I250" s="185">
        <v>600000</v>
      </c>
      <c r="J250" s="185">
        <v>600000</v>
      </c>
      <c r="K250" s="185">
        <v>600000</v>
      </c>
      <c r="L250" s="185">
        <v>600000</v>
      </c>
      <c r="M250" s="185">
        <v>600000</v>
      </c>
      <c r="N250" s="185">
        <v>600000</v>
      </c>
      <c r="O250" s="4">
        <f>SUM(C250:N250)</f>
        <v>7160000</v>
      </c>
      <c r="R250" s="91">
        <v>2025</v>
      </c>
      <c r="S250" s="91">
        <v>2025</v>
      </c>
      <c r="T250" s="86">
        <v>520000</v>
      </c>
      <c r="U250" s="86">
        <v>520000</v>
      </c>
      <c r="V250" s="86">
        <v>520000</v>
      </c>
      <c r="W250" s="86">
        <v>520000</v>
      </c>
      <c r="X250" s="86">
        <v>520000</v>
      </c>
      <c r="Y250" s="86">
        <v>520000</v>
      </c>
      <c r="Z250" s="86">
        <v>560000</v>
      </c>
      <c r="AA250" s="86">
        <v>560000</v>
      </c>
      <c r="AB250" s="86">
        <v>560000</v>
      </c>
      <c r="AC250" s="86">
        <v>560000</v>
      </c>
      <c r="AD250" s="86">
        <v>560000</v>
      </c>
      <c r="AE250" s="86">
        <v>560000</v>
      </c>
      <c r="AF250" s="176">
        <v>6480000</v>
      </c>
      <c r="AG250" s="177">
        <v>540000</v>
      </c>
    </row>
    <row r="251" spans="1:33" ht="15.6" thickTop="1" thickBot="1" x14ac:dyDescent="0.35">
      <c r="A251" s="100"/>
      <c r="B251" s="84">
        <v>2026</v>
      </c>
      <c r="C251" s="87">
        <f>C249+C250</f>
        <v>710000</v>
      </c>
      <c r="D251" s="87">
        <f t="shared" ref="D251:O251" si="148">D249+D250</f>
        <v>820000</v>
      </c>
      <c r="E251" s="87">
        <f t="shared" si="148"/>
        <v>600000</v>
      </c>
      <c r="F251" s="87">
        <f t="shared" si="148"/>
        <v>600000</v>
      </c>
      <c r="G251" s="87">
        <f t="shared" si="148"/>
        <v>600000</v>
      </c>
      <c r="H251" s="87">
        <f t="shared" si="148"/>
        <v>600000</v>
      </c>
      <c r="I251" s="87">
        <f t="shared" si="148"/>
        <v>600000</v>
      </c>
      <c r="J251" s="87">
        <f t="shared" si="148"/>
        <v>600000</v>
      </c>
      <c r="K251" s="87">
        <f t="shared" si="148"/>
        <v>600000</v>
      </c>
      <c r="L251" s="87">
        <f t="shared" si="148"/>
        <v>600000</v>
      </c>
      <c r="M251" s="87">
        <f t="shared" si="148"/>
        <v>600000</v>
      </c>
      <c r="N251" s="87">
        <f t="shared" si="148"/>
        <v>600000</v>
      </c>
      <c r="O251" s="87">
        <f t="shared" si="148"/>
        <v>7530000</v>
      </c>
      <c r="P251" s="88">
        <f>O251/12</f>
        <v>627500</v>
      </c>
      <c r="R251" s="91">
        <v>2025</v>
      </c>
      <c r="S251" s="91">
        <v>2025</v>
      </c>
      <c r="T251" s="178">
        <v>620000</v>
      </c>
      <c r="U251" s="179">
        <v>700000</v>
      </c>
      <c r="V251" s="179">
        <v>700000</v>
      </c>
      <c r="W251" s="179">
        <v>700000</v>
      </c>
      <c r="X251" s="179">
        <v>700000</v>
      </c>
      <c r="Y251" s="179">
        <v>700000</v>
      </c>
      <c r="Z251" s="179">
        <v>780000</v>
      </c>
      <c r="AA251" s="179">
        <v>740000</v>
      </c>
      <c r="AB251" s="179">
        <v>780000</v>
      </c>
      <c r="AC251" s="179">
        <v>780000</v>
      </c>
      <c r="AD251" s="179">
        <v>780000</v>
      </c>
      <c r="AE251" s="179">
        <v>740000</v>
      </c>
      <c r="AF251" s="179">
        <v>8720000</v>
      </c>
      <c r="AG251" s="180">
        <v>726666.66666666663</v>
      </c>
    </row>
    <row r="252" spans="1:33" ht="15.6" thickTop="1" thickBot="1" x14ac:dyDescent="0.35">
      <c r="C252" s="89">
        <f>6650*C251/10000</f>
        <v>472150</v>
      </c>
      <c r="D252" s="89">
        <f t="shared" ref="D252:O252" si="149">6650*D251/10000</f>
        <v>545300</v>
      </c>
      <c r="E252" s="89">
        <f t="shared" si="149"/>
        <v>399000</v>
      </c>
      <c r="F252" s="89">
        <f t="shared" si="149"/>
        <v>399000</v>
      </c>
      <c r="G252" s="89">
        <f t="shared" si="149"/>
        <v>399000</v>
      </c>
      <c r="H252" s="89">
        <f t="shared" si="149"/>
        <v>399000</v>
      </c>
      <c r="I252" s="89">
        <f t="shared" si="149"/>
        <v>399000</v>
      </c>
      <c r="J252" s="89">
        <f t="shared" si="149"/>
        <v>399000</v>
      </c>
      <c r="K252" s="89">
        <f t="shared" si="149"/>
        <v>399000</v>
      </c>
      <c r="L252" s="89">
        <f t="shared" si="149"/>
        <v>399000</v>
      </c>
      <c r="M252" s="89">
        <f t="shared" si="149"/>
        <v>399000</v>
      </c>
      <c r="N252" s="89">
        <f t="shared" si="149"/>
        <v>399000</v>
      </c>
      <c r="O252" s="89">
        <f t="shared" si="149"/>
        <v>5007450</v>
      </c>
      <c r="P252" s="90">
        <f>O252/12</f>
        <v>417287.5</v>
      </c>
    </row>
    <row r="253" spans="1:33" ht="15" thickBot="1" x14ac:dyDescent="0.35">
      <c r="A253" s="91">
        <v>2025</v>
      </c>
      <c r="B253" s="91">
        <v>2025</v>
      </c>
      <c r="C253" s="85">
        <v>100000</v>
      </c>
      <c r="D253" s="85">
        <v>180000</v>
      </c>
      <c r="E253" s="85">
        <v>180000</v>
      </c>
      <c r="F253" s="85">
        <v>180000</v>
      </c>
      <c r="G253" s="85">
        <v>180000</v>
      </c>
      <c r="H253" s="85">
        <v>180000</v>
      </c>
      <c r="I253" s="85">
        <v>220000</v>
      </c>
      <c r="J253" s="85">
        <v>180000</v>
      </c>
      <c r="K253" s="85">
        <v>220000</v>
      </c>
      <c r="L253" s="85">
        <v>220000</v>
      </c>
      <c r="M253" s="85">
        <v>220000</v>
      </c>
      <c r="N253" s="85">
        <v>180000</v>
      </c>
      <c r="O253" s="174">
        <f>SUM(C253:N253)</f>
        <v>2240000</v>
      </c>
      <c r="P253" s="177">
        <f>O253/12</f>
        <v>186666.66666666666</v>
      </c>
    </row>
    <row r="254" spans="1:33" ht="15" thickBot="1" x14ac:dyDescent="0.35">
      <c r="A254" s="91">
        <v>2025</v>
      </c>
      <c r="B254" s="91">
        <v>2025</v>
      </c>
      <c r="C254" s="86">
        <v>520000</v>
      </c>
      <c r="D254" s="86">
        <v>520000</v>
      </c>
      <c r="E254" s="86">
        <v>520000</v>
      </c>
      <c r="F254" s="86">
        <v>520000</v>
      </c>
      <c r="G254" s="86">
        <v>520000</v>
      </c>
      <c r="H254" s="86">
        <v>520000</v>
      </c>
      <c r="I254" s="86">
        <v>560000</v>
      </c>
      <c r="J254" s="86">
        <v>560000</v>
      </c>
      <c r="K254" s="86">
        <v>560000</v>
      </c>
      <c r="L254" s="86">
        <v>560000</v>
      </c>
      <c r="M254" s="86">
        <v>560000</v>
      </c>
      <c r="N254" s="86">
        <v>560000</v>
      </c>
      <c r="O254" s="176">
        <f>SUM(C254:N254)</f>
        <v>6480000</v>
      </c>
      <c r="P254" s="177">
        <f>O254/12</f>
        <v>540000</v>
      </c>
    </row>
    <row r="255" spans="1:33" ht="15" thickBot="1" x14ac:dyDescent="0.35">
      <c r="A255" s="91">
        <v>2025</v>
      </c>
      <c r="B255" s="91">
        <v>2025</v>
      </c>
      <c r="C255" s="178">
        <f>C253+C254</f>
        <v>620000</v>
      </c>
      <c r="D255" s="179">
        <f t="shared" ref="D255:N255" si="150">D253+D254</f>
        <v>700000</v>
      </c>
      <c r="E255" s="179">
        <f t="shared" si="150"/>
        <v>700000</v>
      </c>
      <c r="F255" s="179">
        <f t="shared" si="150"/>
        <v>700000</v>
      </c>
      <c r="G255" s="179">
        <f t="shared" si="150"/>
        <v>700000</v>
      </c>
      <c r="H255" s="179">
        <f t="shared" si="150"/>
        <v>700000</v>
      </c>
      <c r="I255" s="179">
        <f t="shared" si="150"/>
        <v>780000</v>
      </c>
      <c r="J255" s="179">
        <f t="shared" si="150"/>
        <v>740000</v>
      </c>
      <c r="K255" s="179">
        <f t="shared" si="150"/>
        <v>780000</v>
      </c>
      <c r="L255" s="179">
        <f t="shared" si="150"/>
        <v>780000</v>
      </c>
      <c r="M255" s="179">
        <f t="shared" si="150"/>
        <v>780000</v>
      </c>
      <c r="N255" s="179">
        <f t="shared" si="150"/>
        <v>740000</v>
      </c>
      <c r="O255" s="179">
        <f>SUM(C255:N255)</f>
        <v>8720000</v>
      </c>
      <c r="P255" s="180">
        <f>O255/12</f>
        <v>726666.66666666663</v>
      </c>
    </row>
    <row r="257" spans="1:16" ht="15" thickBot="1" x14ac:dyDescent="0.35"/>
    <row r="258" spans="1:16" ht="20.399999999999999" thickBot="1" x14ac:dyDescent="0.45">
      <c r="A258" s="94" t="s">
        <v>244</v>
      </c>
      <c r="B258" s="70">
        <v>2026</v>
      </c>
      <c r="C258" s="72" t="s">
        <v>212</v>
      </c>
      <c r="D258" s="72" t="s">
        <v>213</v>
      </c>
      <c r="E258" s="72" t="s">
        <v>214</v>
      </c>
      <c r="F258" s="72" t="s">
        <v>215</v>
      </c>
      <c r="G258" s="72" t="s">
        <v>216</v>
      </c>
      <c r="H258" s="72" t="s">
        <v>217</v>
      </c>
      <c r="I258" s="72" t="s">
        <v>218</v>
      </c>
      <c r="J258" s="72" t="s">
        <v>219</v>
      </c>
      <c r="K258" s="72" t="s">
        <v>220</v>
      </c>
      <c r="L258" s="72" t="s">
        <v>221</v>
      </c>
      <c r="M258" s="72" t="s">
        <v>222</v>
      </c>
      <c r="N258" s="72" t="s">
        <v>223</v>
      </c>
      <c r="O258" s="72"/>
    </row>
    <row r="259" spans="1:16" ht="15" thickTop="1" x14ac:dyDescent="0.3">
      <c r="B259" s="70">
        <v>2026</v>
      </c>
      <c r="C259" s="101">
        <f>C243</f>
        <v>84153365.980000004</v>
      </c>
      <c r="D259" s="101">
        <f t="shared" ref="D259:N259" si="151">D243</f>
        <v>117068422.48000002</v>
      </c>
      <c r="E259" s="101">
        <f t="shared" si="151"/>
        <v>0</v>
      </c>
      <c r="F259" s="101">
        <f t="shared" si="151"/>
        <v>0</v>
      </c>
      <c r="G259" s="101">
        <f t="shared" si="151"/>
        <v>0</v>
      </c>
      <c r="H259" s="101">
        <f t="shared" si="151"/>
        <v>0</v>
      </c>
      <c r="I259" s="101">
        <f t="shared" si="151"/>
        <v>0</v>
      </c>
      <c r="J259" s="101">
        <f t="shared" si="151"/>
        <v>0</v>
      </c>
      <c r="K259" s="101">
        <f t="shared" si="151"/>
        <v>0</v>
      </c>
      <c r="L259" s="101">
        <f t="shared" si="151"/>
        <v>0</v>
      </c>
      <c r="M259" s="101">
        <f t="shared" si="151"/>
        <v>0</v>
      </c>
      <c r="N259" s="101">
        <f t="shared" si="151"/>
        <v>0</v>
      </c>
      <c r="O259" s="101">
        <f t="shared" ref="O259" si="152">SUM(C259:N259)</f>
        <v>201221788.46000004</v>
      </c>
    </row>
    <row r="260" spans="1:16" ht="15.6" x14ac:dyDescent="0.3">
      <c r="A260" s="80">
        <v>70000000</v>
      </c>
      <c r="B260" s="102">
        <v>50000</v>
      </c>
      <c r="C260" s="103">
        <f>IF(C$259&gt;$A260,$B260,0)</f>
        <v>50000</v>
      </c>
      <c r="D260" s="103">
        <f t="shared" ref="D260:N260" si="153">IF(D$259&gt;$A260,$B260,0)</f>
        <v>50000</v>
      </c>
      <c r="E260" s="103">
        <f t="shared" si="153"/>
        <v>0</v>
      </c>
      <c r="F260" s="103">
        <f t="shared" si="153"/>
        <v>0</v>
      </c>
      <c r="G260" s="103">
        <f t="shared" si="153"/>
        <v>0</v>
      </c>
      <c r="H260" s="103">
        <f t="shared" si="153"/>
        <v>0</v>
      </c>
      <c r="I260" s="103">
        <f t="shared" si="153"/>
        <v>0</v>
      </c>
      <c r="J260" s="103">
        <f t="shared" si="153"/>
        <v>0</v>
      </c>
      <c r="K260" s="103">
        <f t="shared" si="153"/>
        <v>0</v>
      </c>
      <c r="L260" s="103">
        <f t="shared" si="153"/>
        <v>0</v>
      </c>
      <c r="M260" s="103">
        <f t="shared" si="153"/>
        <v>0</v>
      </c>
      <c r="N260" s="103">
        <f t="shared" si="153"/>
        <v>0</v>
      </c>
      <c r="O260" s="104">
        <f t="shared" ref="O260:O264" si="154">SUM(C260:N260)</f>
        <v>100000</v>
      </c>
    </row>
    <row r="261" spans="1:16" ht="15.6" x14ac:dyDescent="0.3">
      <c r="A261" s="80">
        <v>80000000</v>
      </c>
      <c r="B261" s="83">
        <v>30000</v>
      </c>
      <c r="C261" s="103">
        <f t="shared" ref="C261:N264" si="155">IF(C$259&gt;$A261,$B261,0)</f>
        <v>30000</v>
      </c>
      <c r="D261" s="103">
        <f t="shared" si="155"/>
        <v>30000</v>
      </c>
      <c r="E261" s="103">
        <f t="shared" si="155"/>
        <v>0</v>
      </c>
      <c r="F261" s="103">
        <f t="shared" si="155"/>
        <v>0</v>
      </c>
      <c r="G261" s="103">
        <f t="shared" si="155"/>
        <v>0</v>
      </c>
      <c r="H261" s="103">
        <f t="shared" si="155"/>
        <v>0</v>
      </c>
      <c r="I261" s="103">
        <f t="shared" si="155"/>
        <v>0</v>
      </c>
      <c r="J261" s="103">
        <f t="shared" si="155"/>
        <v>0</v>
      </c>
      <c r="K261" s="103">
        <f t="shared" si="155"/>
        <v>0</v>
      </c>
      <c r="L261" s="103">
        <f t="shared" si="155"/>
        <v>0</v>
      </c>
      <c r="M261" s="103">
        <f t="shared" si="155"/>
        <v>0</v>
      </c>
      <c r="N261" s="103">
        <f t="shared" si="155"/>
        <v>0</v>
      </c>
      <c r="O261" s="104">
        <f t="shared" si="154"/>
        <v>60000</v>
      </c>
    </row>
    <row r="262" spans="1:16" ht="15.6" x14ac:dyDescent="0.3">
      <c r="A262" s="80">
        <v>90000000</v>
      </c>
      <c r="B262" s="83">
        <v>30000</v>
      </c>
      <c r="C262" s="103">
        <f t="shared" si="155"/>
        <v>0</v>
      </c>
      <c r="D262" s="103">
        <f t="shared" si="155"/>
        <v>30000</v>
      </c>
      <c r="E262" s="103">
        <f t="shared" si="155"/>
        <v>0</v>
      </c>
      <c r="F262" s="103">
        <f t="shared" si="155"/>
        <v>0</v>
      </c>
      <c r="G262" s="103">
        <f t="shared" si="155"/>
        <v>0</v>
      </c>
      <c r="H262" s="103">
        <f t="shared" si="155"/>
        <v>0</v>
      </c>
      <c r="I262" s="103">
        <f t="shared" si="155"/>
        <v>0</v>
      </c>
      <c r="J262" s="103">
        <f t="shared" si="155"/>
        <v>0</v>
      </c>
      <c r="K262" s="103">
        <f t="shared" si="155"/>
        <v>0</v>
      </c>
      <c r="L262" s="103">
        <f t="shared" si="155"/>
        <v>0</v>
      </c>
      <c r="M262" s="103">
        <f t="shared" si="155"/>
        <v>0</v>
      </c>
      <c r="N262" s="103">
        <f t="shared" si="155"/>
        <v>0</v>
      </c>
      <c r="O262" s="104">
        <f t="shared" si="154"/>
        <v>30000</v>
      </c>
    </row>
    <row r="263" spans="1:16" ht="15.6" x14ac:dyDescent="0.3">
      <c r="A263" s="80">
        <v>108000000</v>
      </c>
      <c r="B263" s="83">
        <v>20000</v>
      </c>
      <c r="C263" s="103">
        <f t="shared" si="155"/>
        <v>0</v>
      </c>
      <c r="D263" s="103">
        <f t="shared" si="155"/>
        <v>20000</v>
      </c>
      <c r="E263" s="103">
        <f t="shared" si="155"/>
        <v>0</v>
      </c>
      <c r="F263" s="103">
        <f t="shared" si="155"/>
        <v>0</v>
      </c>
      <c r="G263" s="103">
        <f t="shared" si="155"/>
        <v>0</v>
      </c>
      <c r="H263" s="103">
        <f t="shared" si="155"/>
        <v>0</v>
      </c>
      <c r="I263" s="103">
        <f t="shared" si="155"/>
        <v>0</v>
      </c>
      <c r="J263" s="103">
        <f t="shared" si="155"/>
        <v>0</v>
      </c>
      <c r="K263" s="103">
        <f t="shared" si="155"/>
        <v>0</v>
      </c>
      <c r="L263" s="103">
        <f t="shared" si="155"/>
        <v>0</v>
      </c>
      <c r="M263" s="103">
        <f t="shared" si="155"/>
        <v>0</v>
      </c>
      <c r="N263" s="103">
        <f t="shared" si="155"/>
        <v>0</v>
      </c>
      <c r="O263" s="104">
        <f t="shared" si="154"/>
        <v>20000</v>
      </c>
    </row>
    <row r="264" spans="1:16" ht="15.6" x14ac:dyDescent="0.3">
      <c r="A264" s="80">
        <v>120000000</v>
      </c>
      <c r="B264" s="83">
        <v>20000</v>
      </c>
      <c r="C264" s="103">
        <f t="shared" si="155"/>
        <v>0</v>
      </c>
      <c r="D264" s="103">
        <f t="shared" si="155"/>
        <v>0</v>
      </c>
      <c r="E264" s="103">
        <f t="shared" si="155"/>
        <v>0</v>
      </c>
      <c r="F264" s="103">
        <f t="shared" si="155"/>
        <v>0</v>
      </c>
      <c r="G264" s="103">
        <f t="shared" si="155"/>
        <v>0</v>
      </c>
      <c r="H264" s="103">
        <f t="shared" si="155"/>
        <v>0</v>
      </c>
      <c r="I264" s="103">
        <f t="shared" si="155"/>
        <v>0</v>
      </c>
      <c r="J264" s="103">
        <f t="shared" si="155"/>
        <v>0</v>
      </c>
      <c r="K264" s="103">
        <f t="shared" si="155"/>
        <v>0</v>
      </c>
      <c r="L264" s="103">
        <f t="shared" si="155"/>
        <v>0</v>
      </c>
      <c r="M264" s="103">
        <f t="shared" si="155"/>
        <v>0</v>
      </c>
      <c r="N264" s="103">
        <f t="shared" si="155"/>
        <v>0</v>
      </c>
      <c r="O264" s="104">
        <f t="shared" si="154"/>
        <v>0</v>
      </c>
    </row>
    <row r="265" spans="1:16" ht="15" thickBot="1" x14ac:dyDescent="0.35">
      <c r="B265" s="84">
        <v>2026</v>
      </c>
      <c r="C265" s="171">
        <f t="shared" ref="C265:N265" si="156">SUM(C260:C264)</f>
        <v>80000</v>
      </c>
      <c r="D265" s="171">
        <f t="shared" si="156"/>
        <v>130000</v>
      </c>
      <c r="E265" s="171">
        <f t="shared" si="156"/>
        <v>0</v>
      </c>
      <c r="F265" s="171">
        <f t="shared" si="156"/>
        <v>0</v>
      </c>
      <c r="G265" s="171">
        <f t="shared" si="156"/>
        <v>0</v>
      </c>
      <c r="H265" s="171">
        <f t="shared" si="156"/>
        <v>0</v>
      </c>
      <c r="I265" s="171">
        <f t="shared" si="156"/>
        <v>0</v>
      </c>
      <c r="J265" s="171">
        <f t="shared" si="156"/>
        <v>0</v>
      </c>
      <c r="K265" s="171">
        <f t="shared" si="156"/>
        <v>0</v>
      </c>
      <c r="L265" s="171">
        <f t="shared" si="156"/>
        <v>0</v>
      </c>
      <c r="M265" s="171">
        <f t="shared" si="156"/>
        <v>0</v>
      </c>
      <c r="N265" s="171">
        <f t="shared" si="156"/>
        <v>0</v>
      </c>
      <c r="O265" s="171">
        <f t="shared" ref="O265" si="157">SUM(C265:N265)</f>
        <v>210000</v>
      </c>
      <c r="P265" s="82">
        <f>O265/12</f>
        <v>17500</v>
      </c>
    </row>
    <row r="266" spans="1:16" ht="15.6" thickTop="1" thickBot="1" x14ac:dyDescent="0.35">
      <c r="A266" s="100"/>
      <c r="B266" s="84">
        <v>2026</v>
      </c>
      <c r="C266" s="184">
        <v>930000</v>
      </c>
      <c r="D266" s="184">
        <v>930000</v>
      </c>
      <c r="E266" s="184">
        <v>930000</v>
      </c>
      <c r="F266" s="184">
        <v>930000</v>
      </c>
      <c r="G266" s="184">
        <v>930000</v>
      </c>
      <c r="H266" s="184">
        <v>930000</v>
      </c>
      <c r="I266" s="184">
        <v>930000</v>
      </c>
      <c r="J266" s="184">
        <v>930000</v>
      </c>
      <c r="K266" s="184">
        <v>930000</v>
      </c>
      <c r="L266" s="184">
        <v>930000</v>
      </c>
      <c r="M266" s="184">
        <v>930000</v>
      </c>
      <c r="N266" s="184">
        <v>930000</v>
      </c>
      <c r="O266" s="4">
        <f>SUM(C266:N266)</f>
        <v>11160000</v>
      </c>
    </row>
    <row r="267" spans="1:16" ht="15.6" thickTop="1" thickBot="1" x14ac:dyDescent="0.35">
      <c r="A267" s="100"/>
      <c r="B267" s="84">
        <v>2026</v>
      </c>
      <c r="C267" s="87">
        <f>C265+C266</f>
        <v>1010000</v>
      </c>
      <c r="D267" s="87">
        <f t="shared" ref="D267:O267" si="158">D265+D266</f>
        <v>1060000</v>
      </c>
      <c r="E267" s="87">
        <f t="shared" si="158"/>
        <v>930000</v>
      </c>
      <c r="F267" s="87">
        <f t="shared" si="158"/>
        <v>930000</v>
      </c>
      <c r="G267" s="87">
        <f t="shared" si="158"/>
        <v>930000</v>
      </c>
      <c r="H267" s="87">
        <f t="shared" si="158"/>
        <v>930000</v>
      </c>
      <c r="I267" s="87">
        <f t="shared" si="158"/>
        <v>930000</v>
      </c>
      <c r="J267" s="87">
        <f t="shared" si="158"/>
        <v>930000</v>
      </c>
      <c r="K267" s="87">
        <f t="shared" si="158"/>
        <v>930000</v>
      </c>
      <c r="L267" s="87">
        <f t="shared" si="158"/>
        <v>930000</v>
      </c>
      <c r="M267" s="87">
        <f t="shared" si="158"/>
        <v>930000</v>
      </c>
      <c r="N267" s="87">
        <f t="shared" si="158"/>
        <v>930000</v>
      </c>
      <c r="O267" s="87">
        <f t="shared" si="158"/>
        <v>11370000</v>
      </c>
      <c r="P267" s="88">
        <f>O267/12</f>
        <v>947500</v>
      </c>
    </row>
    <row r="268" spans="1:16" ht="15.6" thickTop="1" thickBot="1" x14ac:dyDescent="0.35">
      <c r="C268" s="89">
        <f>6650*C267/10000</f>
        <v>671650</v>
      </c>
      <c r="D268" s="89">
        <f t="shared" ref="D268:O268" si="159">6650*D267/10000</f>
        <v>704900</v>
      </c>
      <c r="E268" s="89">
        <f t="shared" si="159"/>
        <v>618450</v>
      </c>
      <c r="F268" s="89">
        <f t="shared" si="159"/>
        <v>618450</v>
      </c>
      <c r="G268" s="89">
        <f t="shared" si="159"/>
        <v>618450</v>
      </c>
      <c r="H268" s="89">
        <f t="shared" si="159"/>
        <v>618450</v>
      </c>
      <c r="I268" s="89">
        <f t="shared" si="159"/>
        <v>618450</v>
      </c>
      <c r="J268" s="89">
        <f t="shared" si="159"/>
        <v>618450</v>
      </c>
      <c r="K268" s="89">
        <f t="shared" si="159"/>
        <v>618450</v>
      </c>
      <c r="L268" s="89">
        <f t="shared" si="159"/>
        <v>618450</v>
      </c>
      <c r="M268" s="89">
        <f t="shared" si="159"/>
        <v>618450</v>
      </c>
      <c r="N268" s="89">
        <f t="shared" si="159"/>
        <v>618450</v>
      </c>
      <c r="O268" s="89">
        <f t="shared" si="159"/>
        <v>7561050</v>
      </c>
      <c r="P268" s="90">
        <f>O268/12</f>
        <v>630087.5</v>
      </c>
    </row>
    <row r="269" spans="1:16" ht="15" thickBot="1" x14ac:dyDescent="0.35">
      <c r="A269" s="91">
        <v>2025</v>
      </c>
      <c r="B269" s="91">
        <v>2025</v>
      </c>
      <c r="C269" s="85">
        <v>50000</v>
      </c>
      <c r="D269" s="85">
        <v>110000</v>
      </c>
      <c r="E269" s="85">
        <v>110000</v>
      </c>
      <c r="F269" s="85">
        <v>110000</v>
      </c>
      <c r="G269" s="85">
        <v>110000</v>
      </c>
      <c r="H269" s="85">
        <v>110000</v>
      </c>
      <c r="I269" s="85">
        <v>150000</v>
      </c>
      <c r="J269" s="85">
        <v>110000</v>
      </c>
      <c r="K269" s="85">
        <v>150000</v>
      </c>
      <c r="L269" s="85">
        <v>150000</v>
      </c>
      <c r="M269" s="85">
        <v>150000</v>
      </c>
      <c r="N269" s="85">
        <v>110000</v>
      </c>
      <c r="O269" s="174">
        <f>SUM(C269:N269)</f>
        <v>1420000</v>
      </c>
      <c r="P269" s="177">
        <f>O269/12</f>
        <v>118333.33333333333</v>
      </c>
    </row>
    <row r="270" spans="1:16" ht="15" thickBot="1" x14ac:dyDescent="0.35">
      <c r="A270" s="91">
        <v>2025</v>
      </c>
      <c r="B270" s="91">
        <v>2025</v>
      </c>
      <c r="C270" s="86">
        <v>850000</v>
      </c>
      <c r="D270" s="86">
        <v>850000</v>
      </c>
      <c r="E270" s="86">
        <v>850000</v>
      </c>
      <c r="F270" s="86">
        <v>850000</v>
      </c>
      <c r="G270" s="86">
        <v>850000</v>
      </c>
      <c r="H270" s="86">
        <v>850000</v>
      </c>
      <c r="I270" s="86">
        <v>930000</v>
      </c>
      <c r="J270" s="86">
        <v>930000</v>
      </c>
      <c r="K270" s="86">
        <v>930000</v>
      </c>
      <c r="L270" s="86">
        <v>930000</v>
      </c>
      <c r="M270" s="86">
        <v>930000</v>
      </c>
      <c r="N270" s="86">
        <v>930000</v>
      </c>
      <c r="O270" s="176">
        <f>SUM(C270:N270)</f>
        <v>10680000</v>
      </c>
      <c r="P270" s="177">
        <f>O270/12</f>
        <v>890000</v>
      </c>
    </row>
    <row r="271" spans="1:16" ht="15" thickBot="1" x14ac:dyDescent="0.35">
      <c r="A271" s="91">
        <v>2025</v>
      </c>
      <c r="B271" s="91">
        <v>2025</v>
      </c>
      <c r="C271" s="178">
        <f>C269+C270</f>
        <v>900000</v>
      </c>
      <c r="D271" s="179">
        <f t="shared" ref="D271:N271" si="160">D269+D270</f>
        <v>960000</v>
      </c>
      <c r="E271" s="179">
        <f t="shared" si="160"/>
        <v>960000</v>
      </c>
      <c r="F271" s="179">
        <f t="shared" si="160"/>
        <v>960000</v>
      </c>
      <c r="G271" s="179">
        <f t="shared" si="160"/>
        <v>960000</v>
      </c>
      <c r="H271" s="179">
        <f t="shared" si="160"/>
        <v>960000</v>
      </c>
      <c r="I271" s="179">
        <f t="shared" si="160"/>
        <v>1080000</v>
      </c>
      <c r="J271" s="179">
        <f t="shared" si="160"/>
        <v>1040000</v>
      </c>
      <c r="K271" s="179">
        <f t="shared" si="160"/>
        <v>1080000</v>
      </c>
      <c r="L271" s="179">
        <f t="shared" si="160"/>
        <v>1080000</v>
      </c>
      <c r="M271" s="179">
        <f t="shared" si="160"/>
        <v>1080000</v>
      </c>
      <c r="N271" s="179">
        <f t="shared" si="160"/>
        <v>1040000</v>
      </c>
      <c r="O271" s="179">
        <f>SUM(C271:N271)</f>
        <v>12100000</v>
      </c>
      <c r="P271" s="180">
        <f>O271/12</f>
        <v>1008333.3333333334</v>
      </c>
    </row>
    <row r="273" spans="1:16" ht="15" thickBot="1" x14ac:dyDescent="0.35"/>
    <row r="274" spans="1:16" ht="20.399999999999999" thickBot="1" x14ac:dyDescent="0.45">
      <c r="A274" s="94" t="s">
        <v>245</v>
      </c>
      <c r="B274" s="70">
        <v>2026</v>
      </c>
      <c r="C274" s="72" t="s">
        <v>212</v>
      </c>
      <c r="D274" s="72" t="s">
        <v>213</v>
      </c>
      <c r="E274" s="72" t="s">
        <v>214</v>
      </c>
      <c r="F274" s="72" t="s">
        <v>215</v>
      </c>
      <c r="G274" s="72" t="s">
        <v>216</v>
      </c>
      <c r="H274" s="72" t="s">
        <v>217</v>
      </c>
      <c r="I274" s="72" t="s">
        <v>218</v>
      </c>
      <c r="J274" s="72" t="s">
        <v>219</v>
      </c>
      <c r="K274" s="72" t="s">
        <v>220</v>
      </c>
      <c r="L274" s="72" t="s">
        <v>221</v>
      </c>
      <c r="M274" s="72" t="s">
        <v>222</v>
      </c>
      <c r="N274" s="72" t="s">
        <v>223</v>
      </c>
      <c r="O274" s="72"/>
    </row>
    <row r="275" spans="1:16" ht="15" thickTop="1" x14ac:dyDescent="0.3">
      <c r="B275" s="70">
        <v>2026</v>
      </c>
      <c r="C275" s="101">
        <f t="shared" ref="C275:N275" si="161">C259</f>
        <v>84153365.980000004</v>
      </c>
      <c r="D275" s="101">
        <f t="shared" si="161"/>
        <v>117068422.48000002</v>
      </c>
      <c r="E275" s="101">
        <f t="shared" si="161"/>
        <v>0</v>
      </c>
      <c r="F275" s="101">
        <f t="shared" si="161"/>
        <v>0</v>
      </c>
      <c r="G275" s="101">
        <f t="shared" si="161"/>
        <v>0</v>
      </c>
      <c r="H275" s="101">
        <f t="shared" si="161"/>
        <v>0</v>
      </c>
      <c r="I275" s="101">
        <f t="shared" si="161"/>
        <v>0</v>
      </c>
      <c r="J275" s="101">
        <f t="shared" si="161"/>
        <v>0</v>
      </c>
      <c r="K275" s="101">
        <f t="shared" si="161"/>
        <v>0</v>
      </c>
      <c r="L275" s="101">
        <f t="shared" si="161"/>
        <v>0</v>
      </c>
      <c r="M275" s="101">
        <f t="shared" si="161"/>
        <v>0</v>
      </c>
      <c r="N275" s="101">
        <f t="shared" si="161"/>
        <v>0</v>
      </c>
      <c r="O275" s="101">
        <f t="shared" ref="O275" si="162">SUM(C275:N275)</f>
        <v>201221788.46000004</v>
      </c>
    </row>
    <row r="276" spans="1:16" ht="15.6" x14ac:dyDescent="0.3">
      <c r="A276" s="80">
        <v>70000000</v>
      </c>
      <c r="B276" s="102">
        <v>50000</v>
      </c>
      <c r="C276" s="103">
        <f>IF(C$275&gt;$A276,$B276,0)</f>
        <v>50000</v>
      </c>
      <c r="D276" s="103">
        <f t="shared" ref="D276:N276" si="163">IF(D$275&gt;$A276,$B276,0)</f>
        <v>50000</v>
      </c>
      <c r="E276" s="103">
        <f t="shared" si="163"/>
        <v>0</v>
      </c>
      <c r="F276" s="103">
        <f t="shared" si="163"/>
        <v>0</v>
      </c>
      <c r="G276" s="103">
        <f t="shared" si="163"/>
        <v>0</v>
      </c>
      <c r="H276" s="103">
        <f t="shared" si="163"/>
        <v>0</v>
      </c>
      <c r="I276" s="103">
        <f t="shared" si="163"/>
        <v>0</v>
      </c>
      <c r="J276" s="103">
        <f t="shared" si="163"/>
        <v>0</v>
      </c>
      <c r="K276" s="103">
        <f t="shared" si="163"/>
        <v>0</v>
      </c>
      <c r="L276" s="103">
        <f t="shared" si="163"/>
        <v>0</v>
      </c>
      <c r="M276" s="103">
        <f t="shared" si="163"/>
        <v>0</v>
      </c>
      <c r="N276" s="103">
        <f t="shared" si="163"/>
        <v>0</v>
      </c>
      <c r="O276" s="104">
        <f t="shared" ref="O276:O280" si="164">SUM(C276:N276)</f>
        <v>100000</v>
      </c>
    </row>
    <row r="277" spans="1:16" ht="15.6" x14ac:dyDescent="0.3">
      <c r="A277" s="80">
        <v>80000000</v>
      </c>
      <c r="B277" s="83">
        <v>20000</v>
      </c>
      <c r="C277" s="103">
        <f t="shared" ref="C277:N280" si="165">IF(C$275&gt;$A277,$B277,0)</f>
        <v>20000</v>
      </c>
      <c r="D277" s="103">
        <f t="shared" si="165"/>
        <v>20000</v>
      </c>
      <c r="E277" s="103">
        <f t="shared" si="165"/>
        <v>0</v>
      </c>
      <c r="F277" s="103">
        <f t="shared" si="165"/>
        <v>0</v>
      </c>
      <c r="G277" s="103">
        <f t="shared" si="165"/>
        <v>0</v>
      </c>
      <c r="H277" s="103">
        <f t="shared" si="165"/>
        <v>0</v>
      </c>
      <c r="I277" s="103">
        <f t="shared" si="165"/>
        <v>0</v>
      </c>
      <c r="J277" s="103">
        <f t="shared" si="165"/>
        <v>0</v>
      </c>
      <c r="K277" s="103">
        <f t="shared" si="165"/>
        <v>0</v>
      </c>
      <c r="L277" s="103">
        <f t="shared" si="165"/>
        <v>0</v>
      </c>
      <c r="M277" s="103">
        <f t="shared" si="165"/>
        <v>0</v>
      </c>
      <c r="N277" s="103">
        <f t="shared" si="165"/>
        <v>0</v>
      </c>
      <c r="O277" s="104">
        <f t="shared" si="164"/>
        <v>40000</v>
      </c>
    </row>
    <row r="278" spans="1:16" ht="15.6" x14ac:dyDescent="0.3">
      <c r="A278" s="80">
        <v>90000000</v>
      </c>
      <c r="B278" s="83">
        <v>10000</v>
      </c>
      <c r="C278" s="103">
        <f t="shared" si="165"/>
        <v>0</v>
      </c>
      <c r="D278" s="103">
        <f t="shared" si="165"/>
        <v>10000</v>
      </c>
      <c r="E278" s="103">
        <f t="shared" si="165"/>
        <v>0</v>
      </c>
      <c r="F278" s="103">
        <f t="shared" si="165"/>
        <v>0</v>
      </c>
      <c r="G278" s="103">
        <f t="shared" si="165"/>
        <v>0</v>
      </c>
      <c r="H278" s="103">
        <f t="shared" si="165"/>
        <v>0</v>
      </c>
      <c r="I278" s="103">
        <f t="shared" si="165"/>
        <v>0</v>
      </c>
      <c r="J278" s="103">
        <f t="shared" si="165"/>
        <v>0</v>
      </c>
      <c r="K278" s="103">
        <f t="shared" si="165"/>
        <v>0</v>
      </c>
      <c r="L278" s="103">
        <f t="shared" si="165"/>
        <v>0</v>
      </c>
      <c r="M278" s="103">
        <f t="shared" si="165"/>
        <v>0</v>
      </c>
      <c r="N278" s="103">
        <f t="shared" si="165"/>
        <v>0</v>
      </c>
      <c r="O278" s="104">
        <f t="shared" si="164"/>
        <v>10000</v>
      </c>
    </row>
    <row r="279" spans="1:16" ht="15.6" x14ac:dyDescent="0.3">
      <c r="A279" s="80">
        <v>108000000</v>
      </c>
      <c r="B279" s="83">
        <v>10000</v>
      </c>
      <c r="C279" s="103">
        <f t="shared" si="165"/>
        <v>0</v>
      </c>
      <c r="D279" s="103">
        <f t="shared" si="165"/>
        <v>10000</v>
      </c>
      <c r="E279" s="103">
        <f t="shared" si="165"/>
        <v>0</v>
      </c>
      <c r="F279" s="103">
        <f t="shared" si="165"/>
        <v>0</v>
      </c>
      <c r="G279" s="103">
        <f t="shared" si="165"/>
        <v>0</v>
      </c>
      <c r="H279" s="103">
        <f t="shared" si="165"/>
        <v>0</v>
      </c>
      <c r="I279" s="103">
        <f t="shared" si="165"/>
        <v>0</v>
      </c>
      <c r="J279" s="103">
        <f t="shared" si="165"/>
        <v>0</v>
      </c>
      <c r="K279" s="103">
        <f t="shared" si="165"/>
        <v>0</v>
      </c>
      <c r="L279" s="103">
        <f t="shared" si="165"/>
        <v>0</v>
      </c>
      <c r="M279" s="103">
        <f t="shared" si="165"/>
        <v>0</v>
      </c>
      <c r="N279" s="103">
        <f t="shared" si="165"/>
        <v>0</v>
      </c>
      <c r="O279" s="104">
        <f t="shared" si="164"/>
        <v>10000</v>
      </c>
    </row>
    <row r="280" spans="1:16" ht="15.6" x14ac:dyDescent="0.3">
      <c r="A280" s="80">
        <v>120000000</v>
      </c>
      <c r="B280" s="83">
        <v>10000</v>
      </c>
      <c r="C280" s="103">
        <f t="shared" si="165"/>
        <v>0</v>
      </c>
      <c r="D280" s="103">
        <f t="shared" si="165"/>
        <v>0</v>
      </c>
      <c r="E280" s="103">
        <f t="shared" si="165"/>
        <v>0</v>
      </c>
      <c r="F280" s="103">
        <f t="shared" si="165"/>
        <v>0</v>
      </c>
      <c r="G280" s="103">
        <f t="shared" si="165"/>
        <v>0</v>
      </c>
      <c r="H280" s="103">
        <f t="shared" si="165"/>
        <v>0</v>
      </c>
      <c r="I280" s="103">
        <f t="shared" si="165"/>
        <v>0</v>
      </c>
      <c r="J280" s="103">
        <f t="shared" si="165"/>
        <v>0</v>
      </c>
      <c r="K280" s="103">
        <f t="shared" si="165"/>
        <v>0</v>
      </c>
      <c r="L280" s="103">
        <f t="shared" si="165"/>
        <v>0</v>
      </c>
      <c r="M280" s="103">
        <f t="shared" si="165"/>
        <v>0</v>
      </c>
      <c r="N280" s="103">
        <f t="shared" si="165"/>
        <v>0</v>
      </c>
      <c r="O280" s="104">
        <f t="shared" si="164"/>
        <v>0</v>
      </c>
    </row>
    <row r="281" spans="1:16" ht="15" thickBot="1" x14ac:dyDescent="0.35">
      <c r="B281" s="84">
        <v>2026</v>
      </c>
      <c r="C281" s="171">
        <f>SUM(C276:C280)</f>
        <v>70000</v>
      </c>
      <c r="D281" s="171">
        <f t="shared" ref="D281:N281" si="166">SUM(D276:D280)</f>
        <v>90000</v>
      </c>
      <c r="E281" s="171">
        <f t="shared" si="166"/>
        <v>0</v>
      </c>
      <c r="F281" s="171">
        <f t="shared" si="166"/>
        <v>0</v>
      </c>
      <c r="G281" s="171">
        <f t="shared" si="166"/>
        <v>0</v>
      </c>
      <c r="H281" s="171">
        <f t="shared" si="166"/>
        <v>0</v>
      </c>
      <c r="I281" s="171">
        <f t="shared" si="166"/>
        <v>0</v>
      </c>
      <c r="J281" s="171">
        <f t="shared" si="166"/>
        <v>0</v>
      </c>
      <c r="K281" s="171">
        <f t="shared" si="166"/>
        <v>0</v>
      </c>
      <c r="L281" s="171">
        <f t="shared" si="166"/>
        <v>0</v>
      </c>
      <c r="M281" s="171">
        <f t="shared" si="166"/>
        <v>0</v>
      </c>
      <c r="N281" s="171">
        <f t="shared" si="166"/>
        <v>0</v>
      </c>
      <c r="O281" s="171">
        <f t="shared" ref="O281" si="167">SUM(C281:N281)</f>
        <v>160000</v>
      </c>
      <c r="P281" s="82">
        <f>O281/12</f>
        <v>13333.333333333334</v>
      </c>
    </row>
    <row r="282" spans="1:16" ht="15.6" thickTop="1" thickBot="1" x14ac:dyDescent="0.35">
      <c r="A282" s="100"/>
      <c r="B282" s="84">
        <v>2026</v>
      </c>
      <c r="C282" s="184">
        <v>470000</v>
      </c>
      <c r="D282" s="185">
        <v>520000</v>
      </c>
      <c r="E282" s="185">
        <v>520000</v>
      </c>
      <c r="F282" s="185">
        <v>520000</v>
      </c>
      <c r="G282" s="185">
        <v>520000</v>
      </c>
      <c r="H282" s="185">
        <v>520000</v>
      </c>
      <c r="I282" s="185">
        <v>520000</v>
      </c>
      <c r="J282" s="185">
        <v>520000</v>
      </c>
      <c r="K282" s="185">
        <v>520000</v>
      </c>
      <c r="L282" s="185">
        <v>520000</v>
      </c>
      <c r="M282" s="185">
        <v>520000</v>
      </c>
      <c r="N282" s="185">
        <v>520000</v>
      </c>
      <c r="O282" s="4">
        <f>SUM(C282:N282)</f>
        <v>6190000</v>
      </c>
    </row>
    <row r="283" spans="1:16" ht="15.6" thickTop="1" thickBot="1" x14ac:dyDescent="0.35">
      <c r="A283" s="100"/>
      <c r="B283" s="84">
        <v>2026</v>
      </c>
      <c r="C283" s="87">
        <f>C281+C282</f>
        <v>540000</v>
      </c>
      <c r="D283" s="87">
        <f t="shared" ref="D283:O283" si="168">D281+D282</f>
        <v>610000</v>
      </c>
      <c r="E283" s="87">
        <f t="shared" si="168"/>
        <v>520000</v>
      </c>
      <c r="F283" s="87">
        <f t="shared" si="168"/>
        <v>520000</v>
      </c>
      <c r="G283" s="87">
        <f t="shared" si="168"/>
        <v>520000</v>
      </c>
      <c r="H283" s="87">
        <f t="shared" si="168"/>
        <v>520000</v>
      </c>
      <c r="I283" s="87">
        <f t="shared" si="168"/>
        <v>520000</v>
      </c>
      <c r="J283" s="87">
        <f t="shared" si="168"/>
        <v>520000</v>
      </c>
      <c r="K283" s="87">
        <f t="shared" si="168"/>
        <v>520000</v>
      </c>
      <c r="L283" s="87">
        <f t="shared" si="168"/>
        <v>520000</v>
      </c>
      <c r="M283" s="87">
        <f t="shared" si="168"/>
        <v>520000</v>
      </c>
      <c r="N283" s="87">
        <f t="shared" si="168"/>
        <v>520000</v>
      </c>
      <c r="O283" s="87">
        <f t="shared" si="168"/>
        <v>6350000</v>
      </c>
      <c r="P283" s="88">
        <f>O283/12</f>
        <v>529166.66666666663</v>
      </c>
    </row>
    <row r="284" spans="1:16" ht="15.6" thickTop="1" thickBot="1" x14ac:dyDescent="0.35">
      <c r="C284" s="89">
        <f>6650*C283/10000</f>
        <v>359100</v>
      </c>
      <c r="D284" s="89">
        <f t="shared" ref="D284:O284" si="169">6650*D283/10000</f>
        <v>405650</v>
      </c>
      <c r="E284" s="89">
        <f t="shared" si="169"/>
        <v>345800</v>
      </c>
      <c r="F284" s="89">
        <f t="shared" si="169"/>
        <v>345800</v>
      </c>
      <c r="G284" s="89">
        <f t="shared" si="169"/>
        <v>345800</v>
      </c>
      <c r="H284" s="89">
        <f t="shared" si="169"/>
        <v>345800</v>
      </c>
      <c r="I284" s="89">
        <f t="shared" si="169"/>
        <v>345800</v>
      </c>
      <c r="J284" s="89">
        <f t="shared" si="169"/>
        <v>345800</v>
      </c>
      <c r="K284" s="89">
        <f t="shared" si="169"/>
        <v>345800</v>
      </c>
      <c r="L284" s="89">
        <f t="shared" si="169"/>
        <v>345800</v>
      </c>
      <c r="M284" s="89">
        <f t="shared" si="169"/>
        <v>345800</v>
      </c>
      <c r="N284" s="89">
        <f t="shared" si="169"/>
        <v>345800</v>
      </c>
      <c r="O284" s="89">
        <f t="shared" si="169"/>
        <v>4222750</v>
      </c>
      <c r="P284" s="90">
        <f>O284/12</f>
        <v>351895.83333333331</v>
      </c>
    </row>
    <row r="285" spans="1:16" ht="15" thickBot="1" x14ac:dyDescent="0.35">
      <c r="A285" s="91">
        <v>2025</v>
      </c>
      <c r="B285" s="91">
        <v>2025</v>
      </c>
      <c r="C285" s="85">
        <v>50000</v>
      </c>
      <c r="D285" s="85">
        <v>80000</v>
      </c>
      <c r="E285" s="85">
        <v>80000</v>
      </c>
      <c r="F285" s="85">
        <v>80000</v>
      </c>
      <c r="G285" s="85">
        <v>80000</v>
      </c>
      <c r="H285" s="85">
        <v>80000</v>
      </c>
      <c r="I285" s="85">
        <v>100000</v>
      </c>
      <c r="J285" s="85">
        <v>80000</v>
      </c>
      <c r="K285" s="85">
        <v>100000</v>
      </c>
      <c r="L285" s="85">
        <v>100000</v>
      </c>
      <c r="M285" s="85">
        <v>100000</v>
      </c>
      <c r="N285" s="85">
        <v>80000</v>
      </c>
      <c r="O285" s="174">
        <f>SUM(C285:N285)</f>
        <v>1010000</v>
      </c>
      <c r="P285" s="177">
        <f>O285/12</f>
        <v>84166.666666666672</v>
      </c>
    </row>
    <row r="286" spans="1:16" ht="15" thickBot="1" x14ac:dyDescent="0.35">
      <c r="A286" s="91">
        <v>2025</v>
      </c>
      <c r="B286" s="91">
        <v>2025</v>
      </c>
      <c r="C286" s="86">
        <v>430000</v>
      </c>
      <c r="D286" s="86">
        <v>430000</v>
      </c>
      <c r="E286" s="86">
        <v>430000</v>
      </c>
      <c r="F286" s="86">
        <v>430000</v>
      </c>
      <c r="G286" s="86">
        <v>430000</v>
      </c>
      <c r="H286" s="86">
        <v>430000</v>
      </c>
      <c r="I286" s="86">
        <v>470000</v>
      </c>
      <c r="J286" s="86">
        <v>470000</v>
      </c>
      <c r="K286" s="86">
        <v>470000</v>
      </c>
      <c r="L286" s="86">
        <v>470000</v>
      </c>
      <c r="M286" s="86">
        <v>470000</v>
      </c>
      <c r="N286" s="86">
        <v>470000</v>
      </c>
      <c r="O286" s="176">
        <f>SUM(C286:N286)</f>
        <v>5400000</v>
      </c>
      <c r="P286" s="177">
        <f>O286/12</f>
        <v>450000</v>
      </c>
    </row>
    <row r="287" spans="1:16" ht="15" thickBot="1" x14ac:dyDescent="0.35">
      <c r="A287" s="91">
        <v>2025</v>
      </c>
      <c r="B287" s="91">
        <v>2025</v>
      </c>
      <c r="C287" s="178">
        <f>C285+C286</f>
        <v>480000</v>
      </c>
      <c r="D287" s="179">
        <f t="shared" ref="D287:N287" si="170">D285+D286</f>
        <v>510000</v>
      </c>
      <c r="E287" s="179">
        <f t="shared" si="170"/>
        <v>510000</v>
      </c>
      <c r="F287" s="179">
        <f t="shared" si="170"/>
        <v>510000</v>
      </c>
      <c r="G287" s="179">
        <f t="shared" si="170"/>
        <v>510000</v>
      </c>
      <c r="H287" s="179">
        <f t="shared" si="170"/>
        <v>510000</v>
      </c>
      <c r="I287" s="179">
        <f t="shared" si="170"/>
        <v>570000</v>
      </c>
      <c r="J287" s="179">
        <f t="shared" si="170"/>
        <v>550000</v>
      </c>
      <c r="K287" s="179">
        <f t="shared" si="170"/>
        <v>570000</v>
      </c>
      <c r="L287" s="179">
        <f t="shared" si="170"/>
        <v>570000</v>
      </c>
      <c r="M287" s="179">
        <f t="shared" si="170"/>
        <v>570000</v>
      </c>
      <c r="N287" s="179">
        <f t="shared" si="170"/>
        <v>550000</v>
      </c>
      <c r="O287" s="179">
        <f>SUM(C287:N287)</f>
        <v>6410000</v>
      </c>
      <c r="P287" s="180">
        <f>O287/12</f>
        <v>534166.66666666663</v>
      </c>
    </row>
    <row r="289" spans="1:16" ht="15" thickBot="1" x14ac:dyDescent="0.35"/>
    <row r="290" spans="1:16" ht="20.399999999999999" thickBot="1" x14ac:dyDescent="0.45">
      <c r="A290" s="94" t="s">
        <v>246</v>
      </c>
      <c r="B290" s="70">
        <v>2026</v>
      </c>
      <c r="C290" s="72" t="s">
        <v>212</v>
      </c>
      <c r="D290" s="72" t="s">
        <v>213</v>
      </c>
      <c r="E290" s="72" t="s">
        <v>214</v>
      </c>
      <c r="F290" s="72" t="s">
        <v>215</v>
      </c>
      <c r="G290" s="72" t="s">
        <v>216</v>
      </c>
      <c r="H290" s="72" t="s">
        <v>217</v>
      </c>
      <c r="I290" s="72" t="s">
        <v>218</v>
      </c>
      <c r="J290" s="72" t="s">
        <v>219</v>
      </c>
      <c r="K290" s="72" t="s">
        <v>220</v>
      </c>
      <c r="L290" s="72" t="s">
        <v>221</v>
      </c>
      <c r="M290" s="72" t="s">
        <v>222</v>
      </c>
      <c r="N290" s="72" t="s">
        <v>223</v>
      </c>
      <c r="O290" s="72"/>
    </row>
    <row r="291" spans="1:16" ht="15" thickTop="1" x14ac:dyDescent="0.3">
      <c r="B291" s="70">
        <v>2026</v>
      </c>
      <c r="C291" s="101">
        <f>C275</f>
        <v>84153365.980000004</v>
      </c>
      <c r="D291" s="101">
        <f t="shared" ref="D291:N291" si="171">D275</f>
        <v>117068422.48000002</v>
      </c>
      <c r="E291" s="101">
        <f t="shared" si="171"/>
        <v>0</v>
      </c>
      <c r="F291" s="101">
        <f t="shared" si="171"/>
        <v>0</v>
      </c>
      <c r="G291" s="101">
        <f t="shared" si="171"/>
        <v>0</v>
      </c>
      <c r="H291" s="101">
        <f t="shared" si="171"/>
        <v>0</v>
      </c>
      <c r="I291" s="101">
        <f t="shared" si="171"/>
        <v>0</v>
      </c>
      <c r="J291" s="101">
        <f t="shared" si="171"/>
        <v>0</v>
      </c>
      <c r="K291" s="101">
        <f t="shared" si="171"/>
        <v>0</v>
      </c>
      <c r="L291" s="101">
        <f t="shared" si="171"/>
        <v>0</v>
      </c>
      <c r="M291" s="101">
        <f t="shared" si="171"/>
        <v>0</v>
      </c>
      <c r="N291" s="101">
        <f t="shared" si="171"/>
        <v>0</v>
      </c>
      <c r="O291" s="101">
        <f t="shared" ref="O291" si="172">SUM(C291:N291)</f>
        <v>201221788.46000004</v>
      </c>
    </row>
    <row r="292" spans="1:16" ht="15.6" x14ac:dyDescent="0.3">
      <c r="A292" s="80">
        <v>70000000</v>
      </c>
      <c r="B292" s="102">
        <v>100000</v>
      </c>
      <c r="C292" s="103">
        <f>IF(C$291&gt;$A292,$B292,0)</f>
        <v>100000</v>
      </c>
      <c r="D292" s="103">
        <f t="shared" ref="D292:N292" si="173">IF(D$291&gt;$A292,$B292,0)</f>
        <v>100000</v>
      </c>
      <c r="E292" s="103">
        <f t="shared" si="173"/>
        <v>0</v>
      </c>
      <c r="F292" s="103">
        <f t="shared" si="173"/>
        <v>0</v>
      </c>
      <c r="G292" s="103">
        <f t="shared" si="173"/>
        <v>0</v>
      </c>
      <c r="H292" s="103">
        <f t="shared" si="173"/>
        <v>0</v>
      </c>
      <c r="I292" s="103">
        <f t="shared" si="173"/>
        <v>0</v>
      </c>
      <c r="J292" s="103">
        <f t="shared" si="173"/>
        <v>0</v>
      </c>
      <c r="K292" s="103">
        <f t="shared" si="173"/>
        <v>0</v>
      </c>
      <c r="L292" s="103">
        <f t="shared" si="173"/>
        <v>0</v>
      </c>
      <c r="M292" s="103">
        <f t="shared" si="173"/>
        <v>0</v>
      </c>
      <c r="N292" s="103">
        <f t="shared" si="173"/>
        <v>0</v>
      </c>
      <c r="O292" s="104">
        <f t="shared" ref="O292:O296" si="174">SUM(C292:N292)</f>
        <v>200000</v>
      </c>
    </row>
    <row r="293" spans="1:16" ht="15.6" x14ac:dyDescent="0.3">
      <c r="A293" s="80">
        <v>80000000</v>
      </c>
      <c r="B293" s="83">
        <v>40000</v>
      </c>
      <c r="C293" s="103">
        <f t="shared" ref="C293:N296" si="175">IF(C$291&gt;$A293,$B293,0)</f>
        <v>40000</v>
      </c>
      <c r="D293" s="103">
        <f t="shared" si="175"/>
        <v>40000</v>
      </c>
      <c r="E293" s="103">
        <f t="shared" si="175"/>
        <v>0</v>
      </c>
      <c r="F293" s="103">
        <f t="shared" si="175"/>
        <v>0</v>
      </c>
      <c r="G293" s="103">
        <f t="shared" si="175"/>
        <v>0</v>
      </c>
      <c r="H293" s="103">
        <f t="shared" si="175"/>
        <v>0</v>
      </c>
      <c r="I293" s="103">
        <f t="shared" si="175"/>
        <v>0</v>
      </c>
      <c r="J293" s="103">
        <f t="shared" si="175"/>
        <v>0</v>
      </c>
      <c r="K293" s="103">
        <f t="shared" si="175"/>
        <v>0</v>
      </c>
      <c r="L293" s="103">
        <f t="shared" si="175"/>
        <v>0</v>
      </c>
      <c r="M293" s="103">
        <f t="shared" si="175"/>
        <v>0</v>
      </c>
      <c r="N293" s="103">
        <f t="shared" si="175"/>
        <v>0</v>
      </c>
      <c r="O293" s="104">
        <f t="shared" si="174"/>
        <v>80000</v>
      </c>
    </row>
    <row r="294" spans="1:16" ht="15.6" x14ac:dyDescent="0.3">
      <c r="A294" s="80">
        <v>90000000</v>
      </c>
      <c r="B294" s="83">
        <v>40000</v>
      </c>
      <c r="C294" s="103">
        <f t="shared" si="175"/>
        <v>0</v>
      </c>
      <c r="D294" s="103">
        <f t="shared" si="175"/>
        <v>40000</v>
      </c>
      <c r="E294" s="103">
        <f t="shared" si="175"/>
        <v>0</v>
      </c>
      <c r="F294" s="103">
        <f t="shared" si="175"/>
        <v>0</v>
      </c>
      <c r="G294" s="103">
        <f t="shared" si="175"/>
        <v>0</v>
      </c>
      <c r="H294" s="103">
        <f t="shared" si="175"/>
        <v>0</v>
      </c>
      <c r="I294" s="103">
        <f t="shared" si="175"/>
        <v>0</v>
      </c>
      <c r="J294" s="103">
        <f t="shared" si="175"/>
        <v>0</v>
      </c>
      <c r="K294" s="103">
        <f t="shared" si="175"/>
        <v>0</v>
      </c>
      <c r="L294" s="103">
        <f t="shared" si="175"/>
        <v>0</v>
      </c>
      <c r="M294" s="103">
        <f t="shared" si="175"/>
        <v>0</v>
      </c>
      <c r="N294" s="103">
        <f t="shared" si="175"/>
        <v>0</v>
      </c>
      <c r="O294" s="104">
        <f t="shared" si="174"/>
        <v>40000</v>
      </c>
    </row>
    <row r="295" spans="1:16" ht="15.6" x14ac:dyDescent="0.3">
      <c r="A295" s="80">
        <v>108000000</v>
      </c>
      <c r="B295" s="83">
        <v>10000</v>
      </c>
      <c r="C295" s="103">
        <f t="shared" si="175"/>
        <v>0</v>
      </c>
      <c r="D295" s="103">
        <f t="shared" si="175"/>
        <v>10000</v>
      </c>
      <c r="E295" s="103">
        <f t="shared" si="175"/>
        <v>0</v>
      </c>
      <c r="F295" s="103">
        <f t="shared" si="175"/>
        <v>0</v>
      </c>
      <c r="G295" s="103">
        <f t="shared" si="175"/>
        <v>0</v>
      </c>
      <c r="H295" s="103">
        <f t="shared" si="175"/>
        <v>0</v>
      </c>
      <c r="I295" s="103">
        <f t="shared" si="175"/>
        <v>0</v>
      </c>
      <c r="J295" s="103">
        <f t="shared" si="175"/>
        <v>0</v>
      </c>
      <c r="K295" s="103">
        <f t="shared" si="175"/>
        <v>0</v>
      </c>
      <c r="L295" s="103">
        <f t="shared" si="175"/>
        <v>0</v>
      </c>
      <c r="M295" s="103">
        <f t="shared" si="175"/>
        <v>0</v>
      </c>
      <c r="N295" s="103">
        <f t="shared" si="175"/>
        <v>0</v>
      </c>
      <c r="O295" s="104">
        <f t="shared" si="174"/>
        <v>10000</v>
      </c>
    </row>
    <row r="296" spans="1:16" ht="15.6" x14ac:dyDescent="0.3">
      <c r="A296" s="80">
        <v>120000000</v>
      </c>
      <c r="B296" s="83">
        <v>10000</v>
      </c>
      <c r="C296" s="103">
        <f t="shared" si="175"/>
        <v>0</v>
      </c>
      <c r="D296" s="103">
        <f t="shared" si="175"/>
        <v>0</v>
      </c>
      <c r="E296" s="103">
        <f t="shared" si="175"/>
        <v>0</v>
      </c>
      <c r="F296" s="103">
        <f t="shared" si="175"/>
        <v>0</v>
      </c>
      <c r="G296" s="103">
        <f t="shared" si="175"/>
        <v>0</v>
      </c>
      <c r="H296" s="103">
        <f t="shared" si="175"/>
        <v>0</v>
      </c>
      <c r="I296" s="103">
        <f t="shared" si="175"/>
        <v>0</v>
      </c>
      <c r="J296" s="103">
        <f t="shared" si="175"/>
        <v>0</v>
      </c>
      <c r="K296" s="103">
        <f t="shared" si="175"/>
        <v>0</v>
      </c>
      <c r="L296" s="103">
        <f t="shared" si="175"/>
        <v>0</v>
      </c>
      <c r="M296" s="103">
        <f t="shared" si="175"/>
        <v>0</v>
      </c>
      <c r="N296" s="103">
        <f t="shared" si="175"/>
        <v>0</v>
      </c>
      <c r="O296" s="104">
        <f t="shared" si="174"/>
        <v>0</v>
      </c>
    </row>
    <row r="297" spans="1:16" ht="15" thickBot="1" x14ac:dyDescent="0.35">
      <c r="B297" s="84">
        <v>2026</v>
      </c>
      <c r="C297" s="171">
        <f>SUM(C292:C296)</f>
        <v>140000</v>
      </c>
      <c r="D297" s="171">
        <f t="shared" ref="D297:N297" si="176">SUM(D292:D296)</f>
        <v>190000</v>
      </c>
      <c r="E297" s="171">
        <f t="shared" si="176"/>
        <v>0</v>
      </c>
      <c r="F297" s="171">
        <f t="shared" si="176"/>
        <v>0</v>
      </c>
      <c r="G297" s="171">
        <f t="shared" si="176"/>
        <v>0</v>
      </c>
      <c r="H297" s="171">
        <f t="shared" si="176"/>
        <v>0</v>
      </c>
      <c r="I297" s="171">
        <f t="shared" si="176"/>
        <v>0</v>
      </c>
      <c r="J297" s="171">
        <f t="shared" si="176"/>
        <v>0</v>
      </c>
      <c r="K297" s="171">
        <f t="shared" si="176"/>
        <v>0</v>
      </c>
      <c r="L297" s="171">
        <f t="shared" si="176"/>
        <v>0</v>
      </c>
      <c r="M297" s="171">
        <f t="shared" si="176"/>
        <v>0</v>
      </c>
      <c r="N297" s="171">
        <f t="shared" si="176"/>
        <v>0</v>
      </c>
      <c r="O297" s="171">
        <f t="shared" ref="O297" si="177">SUM(C297:N297)</f>
        <v>330000</v>
      </c>
      <c r="P297" s="82">
        <f>O297/12</f>
        <v>27500</v>
      </c>
    </row>
    <row r="298" spans="1:16" ht="15.6" thickTop="1" thickBot="1" x14ac:dyDescent="0.35">
      <c r="A298" s="100"/>
      <c r="B298" s="84">
        <v>2026</v>
      </c>
      <c r="C298" s="184">
        <v>770000</v>
      </c>
      <c r="D298" s="185">
        <v>870000</v>
      </c>
      <c r="E298" s="185">
        <v>870000</v>
      </c>
      <c r="F298" s="185">
        <v>870000</v>
      </c>
      <c r="G298" s="185">
        <v>870000</v>
      </c>
      <c r="H298" s="185">
        <v>870000</v>
      </c>
      <c r="I298" s="185">
        <v>870000</v>
      </c>
      <c r="J298" s="185">
        <v>870000</v>
      </c>
      <c r="K298" s="185">
        <v>870000</v>
      </c>
      <c r="L298" s="185">
        <v>870000</v>
      </c>
      <c r="M298" s="185">
        <v>870000</v>
      </c>
      <c r="N298" s="185">
        <v>870000</v>
      </c>
      <c r="O298" s="4">
        <f>SUM(C298:N298)</f>
        <v>10340000</v>
      </c>
    </row>
    <row r="299" spans="1:16" ht="15.6" thickTop="1" thickBot="1" x14ac:dyDescent="0.35">
      <c r="A299" s="100"/>
      <c r="B299" s="84">
        <v>2026</v>
      </c>
      <c r="C299" s="87">
        <f>C297+C298</f>
        <v>910000</v>
      </c>
      <c r="D299" s="87">
        <f t="shared" ref="D299:O299" si="178">D297+D298</f>
        <v>1060000</v>
      </c>
      <c r="E299" s="87">
        <f t="shared" si="178"/>
        <v>870000</v>
      </c>
      <c r="F299" s="87">
        <f t="shared" si="178"/>
        <v>870000</v>
      </c>
      <c r="G299" s="87">
        <f t="shared" si="178"/>
        <v>870000</v>
      </c>
      <c r="H299" s="87">
        <f t="shared" si="178"/>
        <v>870000</v>
      </c>
      <c r="I299" s="87">
        <f t="shared" si="178"/>
        <v>870000</v>
      </c>
      <c r="J299" s="87">
        <f t="shared" si="178"/>
        <v>870000</v>
      </c>
      <c r="K299" s="87">
        <f t="shared" si="178"/>
        <v>870000</v>
      </c>
      <c r="L299" s="87">
        <f t="shared" si="178"/>
        <v>870000</v>
      </c>
      <c r="M299" s="87">
        <f t="shared" si="178"/>
        <v>870000</v>
      </c>
      <c r="N299" s="87">
        <f t="shared" si="178"/>
        <v>870000</v>
      </c>
      <c r="O299" s="87">
        <f t="shared" si="178"/>
        <v>10670000</v>
      </c>
      <c r="P299" s="88">
        <f>O299/12</f>
        <v>889166.66666666663</v>
      </c>
    </row>
    <row r="300" spans="1:16" ht="15.6" thickTop="1" thickBot="1" x14ac:dyDescent="0.35">
      <c r="C300" s="89">
        <f>6650*C299/10000</f>
        <v>605150</v>
      </c>
      <c r="D300" s="89">
        <f t="shared" ref="D300:O300" si="179">6650*D299/10000</f>
        <v>704900</v>
      </c>
      <c r="E300" s="89">
        <f t="shared" si="179"/>
        <v>578550</v>
      </c>
      <c r="F300" s="89">
        <f t="shared" si="179"/>
        <v>578550</v>
      </c>
      <c r="G300" s="89">
        <f t="shared" si="179"/>
        <v>578550</v>
      </c>
      <c r="H300" s="89">
        <f t="shared" si="179"/>
        <v>578550</v>
      </c>
      <c r="I300" s="89">
        <f t="shared" si="179"/>
        <v>578550</v>
      </c>
      <c r="J300" s="89">
        <f t="shared" si="179"/>
        <v>578550</v>
      </c>
      <c r="K300" s="89">
        <f t="shared" si="179"/>
        <v>578550</v>
      </c>
      <c r="L300" s="89">
        <f t="shared" si="179"/>
        <v>578550</v>
      </c>
      <c r="M300" s="89">
        <f t="shared" si="179"/>
        <v>578550</v>
      </c>
      <c r="N300" s="89">
        <f t="shared" si="179"/>
        <v>578550</v>
      </c>
      <c r="O300" s="89">
        <f t="shared" si="179"/>
        <v>7095550</v>
      </c>
      <c r="P300" s="90">
        <f>O300/12</f>
        <v>591295.83333333337</v>
      </c>
    </row>
    <row r="301" spans="1:16" ht="15" thickBot="1" x14ac:dyDescent="0.35">
      <c r="A301" s="91">
        <v>2025</v>
      </c>
      <c r="B301" s="91">
        <v>2025</v>
      </c>
      <c r="C301" s="85">
        <v>100000</v>
      </c>
      <c r="D301" s="85">
        <v>180000</v>
      </c>
      <c r="E301" s="85">
        <v>180000</v>
      </c>
      <c r="F301" s="85">
        <v>180000</v>
      </c>
      <c r="G301" s="85">
        <v>180000</v>
      </c>
      <c r="H301" s="85">
        <v>180000</v>
      </c>
      <c r="I301" s="85">
        <v>200000</v>
      </c>
      <c r="J301" s="85">
        <v>180000</v>
      </c>
      <c r="K301" s="85">
        <v>200000</v>
      </c>
      <c r="L301" s="85">
        <v>200000</v>
      </c>
      <c r="M301" s="85">
        <v>200000</v>
      </c>
      <c r="N301" s="85">
        <v>180000</v>
      </c>
      <c r="O301" s="174">
        <f>SUM(C301:N301)</f>
        <v>2160000</v>
      </c>
      <c r="P301" s="177">
        <f>O301/12</f>
        <v>180000</v>
      </c>
    </row>
    <row r="302" spans="1:16" ht="15" thickBot="1" x14ac:dyDescent="0.35">
      <c r="A302" s="91">
        <v>2025</v>
      </c>
      <c r="B302" s="91">
        <v>2025</v>
      </c>
      <c r="C302" s="86">
        <v>700000</v>
      </c>
      <c r="D302" s="86">
        <v>700000</v>
      </c>
      <c r="E302" s="86">
        <v>700000</v>
      </c>
      <c r="F302" s="86">
        <v>700000</v>
      </c>
      <c r="G302" s="86">
        <v>700000</v>
      </c>
      <c r="H302" s="86">
        <v>700000</v>
      </c>
      <c r="I302" s="86">
        <v>770000</v>
      </c>
      <c r="J302" s="86">
        <v>770000</v>
      </c>
      <c r="K302" s="86">
        <v>770000</v>
      </c>
      <c r="L302" s="86">
        <v>770000</v>
      </c>
      <c r="M302" s="86">
        <v>770000</v>
      </c>
      <c r="N302" s="86">
        <v>770000</v>
      </c>
      <c r="O302" s="176">
        <f>SUM(C302:N302)</f>
        <v>8820000</v>
      </c>
      <c r="P302" s="177">
        <f>O302/12</f>
        <v>735000</v>
      </c>
    </row>
    <row r="303" spans="1:16" ht="15" thickBot="1" x14ac:dyDescent="0.35">
      <c r="A303" s="91">
        <v>2025</v>
      </c>
      <c r="B303" s="91">
        <v>2025</v>
      </c>
      <c r="C303" s="178">
        <f>C301+C302</f>
        <v>800000</v>
      </c>
      <c r="D303" s="179">
        <f t="shared" ref="D303:N303" si="180">D301+D302</f>
        <v>880000</v>
      </c>
      <c r="E303" s="179">
        <f t="shared" si="180"/>
        <v>880000</v>
      </c>
      <c r="F303" s="179">
        <f t="shared" si="180"/>
        <v>880000</v>
      </c>
      <c r="G303" s="179">
        <f t="shared" si="180"/>
        <v>880000</v>
      </c>
      <c r="H303" s="179">
        <f t="shared" si="180"/>
        <v>880000</v>
      </c>
      <c r="I303" s="179">
        <f t="shared" si="180"/>
        <v>970000</v>
      </c>
      <c r="J303" s="179">
        <f t="shared" si="180"/>
        <v>950000</v>
      </c>
      <c r="K303" s="179">
        <f t="shared" si="180"/>
        <v>970000</v>
      </c>
      <c r="L303" s="179">
        <f t="shared" si="180"/>
        <v>970000</v>
      </c>
      <c r="M303" s="179">
        <f t="shared" si="180"/>
        <v>970000</v>
      </c>
      <c r="N303" s="179">
        <f t="shared" si="180"/>
        <v>950000</v>
      </c>
      <c r="O303" s="179">
        <f>SUM(C303:N303)</f>
        <v>10980000</v>
      </c>
      <c r="P303" s="180">
        <f>O303/12</f>
        <v>915000</v>
      </c>
    </row>
    <row r="305" spans="1:16" ht="15" thickBot="1" x14ac:dyDescent="0.35"/>
    <row r="306" spans="1:16" ht="20.399999999999999" thickBot="1" x14ac:dyDescent="0.45">
      <c r="A306" s="94" t="s">
        <v>247</v>
      </c>
      <c r="B306" s="70">
        <v>2026</v>
      </c>
      <c r="C306" s="72" t="s">
        <v>212</v>
      </c>
      <c r="D306" s="72" t="s">
        <v>213</v>
      </c>
      <c r="E306" s="72" t="s">
        <v>214</v>
      </c>
      <c r="F306" s="72" t="s">
        <v>215</v>
      </c>
      <c r="G306" s="72" t="s">
        <v>216</v>
      </c>
      <c r="H306" s="72" t="s">
        <v>217</v>
      </c>
      <c r="I306" s="72" t="s">
        <v>218</v>
      </c>
      <c r="J306" s="72" t="s">
        <v>219</v>
      </c>
      <c r="K306" s="72" t="s">
        <v>220</v>
      </c>
      <c r="L306" s="72" t="s">
        <v>221</v>
      </c>
      <c r="M306" s="72" t="s">
        <v>222</v>
      </c>
      <c r="N306" s="72" t="s">
        <v>223</v>
      </c>
      <c r="O306" s="72"/>
    </row>
    <row r="307" spans="1:16" ht="15" thickTop="1" x14ac:dyDescent="0.3">
      <c r="B307" s="70">
        <v>2026</v>
      </c>
      <c r="C307" s="101">
        <f>C291</f>
        <v>84153365.980000004</v>
      </c>
      <c r="D307" s="101">
        <f t="shared" ref="D307:N307" si="181">D291</f>
        <v>117068422.48000002</v>
      </c>
      <c r="E307" s="101">
        <f t="shared" si="181"/>
        <v>0</v>
      </c>
      <c r="F307" s="101">
        <f t="shared" si="181"/>
        <v>0</v>
      </c>
      <c r="G307" s="101">
        <f t="shared" si="181"/>
        <v>0</v>
      </c>
      <c r="H307" s="101">
        <f t="shared" si="181"/>
        <v>0</v>
      </c>
      <c r="I307" s="101">
        <f t="shared" si="181"/>
        <v>0</v>
      </c>
      <c r="J307" s="101">
        <f t="shared" si="181"/>
        <v>0</v>
      </c>
      <c r="K307" s="101">
        <f t="shared" si="181"/>
        <v>0</v>
      </c>
      <c r="L307" s="101">
        <f t="shared" si="181"/>
        <v>0</v>
      </c>
      <c r="M307" s="101">
        <f t="shared" si="181"/>
        <v>0</v>
      </c>
      <c r="N307" s="101">
        <f t="shared" si="181"/>
        <v>0</v>
      </c>
      <c r="O307" s="101">
        <f t="shared" ref="O307" si="182">SUM(C307:N307)</f>
        <v>201221788.46000004</v>
      </c>
    </row>
    <row r="308" spans="1:16" ht="15.6" x14ac:dyDescent="0.3">
      <c r="A308" s="80">
        <v>70000000</v>
      </c>
      <c r="B308" s="102">
        <v>80000</v>
      </c>
      <c r="C308" s="103">
        <f>IF(C$307&gt;$A308,$B308,0)</f>
        <v>80000</v>
      </c>
      <c r="D308" s="103">
        <f t="shared" ref="D308:N308" si="183">IF(D$307&gt;$A308,$B308,0)</f>
        <v>80000</v>
      </c>
      <c r="E308" s="103">
        <f t="shared" si="183"/>
        <v>0</v>
      </c>
      <c r="F308" s="103">
        <f t="shared" si="183"/>
        <v>0</v>
      </c>
      <c r="G308" s="103">
        <f t="shared" si="183"/>
        <v>0</v>
      </c>
      <c r="H308" s="103">
        <f t="shared" si="183"/>
        <v>0</v>
      </c>
      <c r="I308" s="103">
        <f t="shared" si="183"/>
        <v>0</v>
      </c>
      <c r="J308" s="103">
        <f t="shared" si="183"/>
        <v>0</v>
      </c>
      <c r="K308" s="103">
        <f t="shared" si="183"/>
        <v>0</v>
      </c>
      <c r="L308" s="103">
        <f t="shared" si="183"/>
        <v>0</v>
      </c>
      <c r="M308" s="103">
        <f t="shared" si="183"/>
        <v>0</v>
      </c>
      <c r="N308" s="103">
        <f t="shared" si="183"/>
        <v>0</v>
      </c>
      <c r="O308" s="104">
        <f t="shared" ref="O308:O312" si="184">SUM(C308:N308)</f>
        <v>160000</v>
      </c>
    </row>
    <row r="309" spans="1:16" ht="15.6" x14ac:dyDescent="0.3">
      <c r="A309" s="80">
        <v>80000000</v>
      </c>
      <c r="B309" s="83">
        <v>30000</v>
      </c>
      <c r="C309" s="103">
        <f t="shared" ref="C309:N312" si="185">IF(C$307&gt;$A309,$B309,0)</f>
        <v>30000</v>
      </c>
      <c r="D309" s="103">
        <f t="shared" si="185"/>
        <v>30000</v>
      </c>
      <c r="E309" s="103">
        <f t="shared" si="185"/>
        <v>0</v>
      </c>
      <c r="F309" s="103">
        <f t="shared" si="185"/>
        <v>0</v>
      </c>
      <c r="G309" s="103">
        <f t="shared" si="185"/>
        <v>0</v>
      </c>
      <c r="H309" s="103">
        <f t="shared" si="185"/>
        <v>0</v>
      </c>
      <c r="I309" s="103">
        <f t="shared" si="185"/>
        <v>0</v>
      </c>
      <c r="J309" s="103">
        <f t="shared" si="185"/>
        <v>0</v>
      </c>
      <c r="K309" s="103">
        <f t="shared" si="185"/>
        <v>0</v>
      </c>
      <c r="L309" s="103">
        <f t="shared" si="185"/>
        <v>0</v>
      </c>
      <c r="M309" s="103">
        <f t="shared" si="185"/>
        <v>0</v>
      </c>
      <c r="N309" s="103">
        <f t="shared" si="185"/>
        <v>0</v>
      </c>
      <c r="O309" s="104">
        <f t="shared" si="184"/>
        <v>60000</v>
      </c>
    </row>
    <row r="310" spans="1:16" ht="15.6" x14ac:dyDescent="0.3">
      <c r="A310" s="80">
        <v>90000000</v>
      </c>
      <c r="B310" s="83">
        <v>20000</v>
      </c>
      <c r="C310" s="103">
        <f t="shared" si="185"/>
        <v>0</v>
      </c>
      <c r="D310" s="103">
        <f t="shared" si="185"/>
        <v>20000</v>
      </c>
      <c r="E310" s="103">
        <f t="shared" si="185"/>
        <v>0</v>
      </c>
      <c r="F310" s="103">
        <f t="shared" si="185"/>
        <v>0</v>
      </c>
      <c r="G310" s="103">
        <f t="shared" si="185"/>
        <v>0</v>
      </c>
      <c r="H310" s="103">
        <f t="shared" si="185"/>
        <v>0</v>
      </c>
      <c r="I310" s="103">
        <f t="shared" si="185"/>
        <v>0</v>
      </c>
      <c r="J310" s="103">
        <f t="shared" si="185"/>
        <v>0</v>
      </c>
      <c r="K310" s="103">
        <f t="shared" si="185"/>
        <v>0</v>
      </c>
      <c r="L310" s="103">
        <f t="shared" si="185"/>
        <v>0</v>
      </c>
      <c r="M310" s="103">
        <f t="shared" si="185"/>
        <v>0</v>
      </c>
      <c r="N310" s="103">
        <f t="shared" si="185"/>
        <v>0</v>
      </c>
      <c r="O310" s="104">
        <f t="shared" si="184"/>
        <v>20000</v>
      </c>
    </row>
    <row r="311" spans="1:16" ht="15.6" x14ac:dyDescent="0.3">
      <c r="A311" s="80">
        <v>108000000</v>
      </c>
      <c r="B311" s="83">
        <v>15000</v>
      </c>
      <c r="C311" s="103">
        <f t="shared" si="185"/>
        <v>0</v>
      </c>
      <c r="D311" s="103">
        <f t="shared" si="185"/>
        <v>15000</v>
      </c>
      <c r="E311" s="103">
        <f t="shared" si="185"/>
        <v>0</v>
      </c>
      <c r="F311" s="103">
        <f t="shared" si="185"/>
        <v>0</v>
      </c>
      <c r="G311" s="103">
        <f t="shared" si="185"/>
        <v>0</v>
      </c>
      <c r="H311" s="103">
        <f t="shared" si="185"/>
        <v>0</v>
      </c>
      <c r="I311" s="103">
        <f t="shared" si="185"/>
        <v>0</v>
      </c>
      <c r="J311" s="103">
        <f t="shared" si="185"/>
        <v>0</v>
      </c>
      <c r="K311" s="103">
        <f t="shared" si="185"/>
        <v>0</v>
      </c>
      <c r="L311" s="103">
        <f t="shared" si="185"/>
        <v>0</v>
      </c>
      <c r="M311" s="103">
        <f t="shared" si="185"/>
        <v>0</v>
      </c>
      <c r="N311" s="103">
        <f t="shared" si="185"/>
        <v>0</v>
      </c>
      <c r="O311" s="104">
        <f t="shared" si="184"/>
        <v>15000</v>
      </c>
    </row>
    <row r="312" spans="1:16" ht="15.6" x14ac:dyDescent="0.3">
      <c r="A312" s="80">
        <v>120000000</v>
      </c>
      <c r="B312" s="83">
        <v>5000</v>
      </c>
      <c r="C312" s="103">
        <f t="shared" si="185"/>
        <v>0</v>
      </c>
      <c r="D312" s="103">
        <f t="shared" si="185"/>
        <v>0</v>
      </c>
      <c r="E312" s="103">
        <f t="shared" si="185"/>
        <v>0</v>
      </c>
      <c r="F312" s="103">
        <f t="shared" si="185"/>
        <v>0</v>
      </c>
      <c r="G312" s="103">
        <f t="shared" si="185"/>
        <v>0</v>
      </c>
      <c r="H312" s="103">
        <f t="shared" si="185"/>
        <v>0</v>
      </c>
      <c r="I312" s="103">
        <f t="shared" si="185"/>
        <v>0</v>
      </c>
      <c r="J312" s="103">
        <f t="shared" si="185"/>
        <v>0</v>
      </c>
      <c r="K312" s="103">
        <f t="shared" si="185"/>
        <v>0</v>
      </c>
      <c r="L312" s="103">
        <f t="shared" si="185"/>
        <v>0</v>
      </c>
      <c r="M312" s="103">
        <f t="shared" si="185"/>
        <v>0</v>
      </c>
      <c r="N312" s="103">
        <f t="shared" si="185"/>
        <v>0</v>
      </c>
      <c r="O312" s="104">
        <f t="shared" si="184"/>
        <v>0</v>
      </c>
    </row>
    <row r="313" spans="1:16" ht="15" thickBot="1" x14ac:dyDescent="0.35">
      <c r="B313" s="84">
        <v>2026</v>
      </c>
      <c r="C313" s="171">
        <f>SUM(C308:C312)</f>
        <v>110000</v>
      </c>
      <c r="D313" s="171">
        <f t="shared" ref="D313:N313" si="186">SUM(D308:D312)</f>
        <v>145000</v>
      </c>
      <c r="E313" s="171">
        <f t="shared" si="186"/>
        <v>0</v>
      </c>
      <c r="F313" s="171">
        <f t="shared" si="186"/>
        <v>0</v>
      </c>
      <c r="G313" s="171">
        <f t="shared" si="186"/>
        <v>0</v>
      </c>
      <c r="H313" s="171">
        <f t="shared" si="186"/>
        <v>0</v>
      </c>
      <c r="I313" s="171">
        <f t="shared" si="186"/>
        <v>0</v>
      </c>
      <c r="J313" s="171">
        <f t="shared" si="186"/>
        <v>0</v>
      </c>
      <c r="K313" s="171">
        <f t="shared" si="186"/>
        <v>0</v>
      </c>
      <c r="L313" s="171">
        <f t="shared" si="186"/>
        <v>0</v>
      </c>
      <c r="M313" s="171">
        <f t="shared" si="186"/>
        <v>0</v>
      </c>
      <c r="N313" s="171">
        <f t="shared" si="186"/>
        <v>0</v>
      </c>
      <c r="O313" s="171">
        <f t="shared" ref="O313" si="187">SUM(C313:N313)</f>
        <v>255000</v>
      </c>
      <c r="P313" s="82">
        <f>O313/12</f>
        <v>21250</v>
      </c>
    </row>
    <row r="314" spans="1:16" ht="15.6" thickTop="1" thickBot="1" x14ac:dyDescent="0.35">
      <c r="A314" s="100"/>
      <c r="B314" s="84">
        <v>2026</v>
      </c>
      <c r="C314" s="184">
        <v>560000</v>
      </c>
      <c r="D314" s="185">
        <v>610000</v>
      </c>
      <c r="E314" s="185">
        <v>610000</v>
      </c>
      <c r="F314" s="185">
        <v>610000</v>
      </c>
      <c r="G314" s="185">
        <v>610000</v>
      </c>
      <c r="H314" s="185">
        <v>610000</v>
      </c>
      <c r="I314" s="185">
        <v>610000</v>
      </c>
      <c r="J314" s="185">
        <v>610000</v>
      </c>
      <c r="K314" s="185">
        <v>610000</v>
      </c>
      <c r="L314" s="185">
        <v>610000</v>
      </c>
      <c r="M314" s="185">
        <v>610000</v>
      </c>
      <c r="N314" s="185">
        <v>610000</v>
      </c>
      <c r="O314" s="4">
        <f>SUM(C314:N314)</f>
        <v>7270000</v>
      </c>
    </row>
    <row r="315" spans="1:16" ht="15.6" thickTop="1" thickBot="1" x14ac:dyDescent="0.35">
      <c r="A315" s="100"/>
      <c r="B315" s="84">
        <v>2026</v>
      </c>
      <c r="C315" s="87">
        <f>C313+C314</f>
        <v>670000</v>
      </c>
      <c r="D315" s="87">
        <f t="shared" ref="D315:O315" si="188">D313+D314</f>
        <v>755000</v>
      </c>
      <c r="E315" s="87">
        <f t="shared" si="188"/>
        <v>610000</v>
      </c>
      <c r="F315" s="87">
        <f t="shared" si="188"/>
        <v>610000</v>
      </c>
      <c r="G315" s="87">
        <f t="shared" si="188"/>
        <v>610000</v>
      </c>
      <c r="H315" s="87">
        <f t="shared" si="188"/>
        <v>610000</v>
      </c>
      <c r="I315" s="87">
        <f t="shared" si="188"/>
        <v>610000</v>
      </c>
      <c r="J315" s="87">
        <f t="shared" si="188"/>
        <v>610000</v>
      </c>
      <c r="K315" s="87">
        <f t="shared" si="188"/>
        <v>610000</v>
      </c>
      <c r="L315" s="87">
        <f t="shared" si="188"/>
        <v>610000</v>
      </c>
      <c r="M315" s="87">
        <f t="shared" si="188"/>
        <v>610000</v>
      </c>
      <c r="N315" s="87">
        <f t="shared" si="188"/>
        <v>610000</v>
      </c>
      <c r="O315" s="87">
        <f t="shared" si="188"/>
        <v>7525000</v>
      </c>
      <c r="P315" s="88">
        <f>O315/12</f>
        <v>627083.33333333337</v>
      </c>
    </row>
    <row r="316" spans="1:16" ht="15.6" thickTop="1" thickBot="1" x14ac:dyDescent="0.35">
      <c r="C316" s="89">
        <f>6650*C315/10000</f>
        <v>445550</v>
      </c>
      <c r="D316" s="89">
        <f t="shared" ref="D316:O316" si="189">6650*D315/10000</f>
        <v>502075</v>
      </c>
      <c r="E316" s="89">
        <f t="shared" si="189"/>
        <v>405650</v>
      </c>
      <c r="F316" s="89">
        <f t="shared" si="189"/>
        <v>405650</v>
      </c>
      <c r="G316" s="89">
        <f t="shared" si="189"/>
        <v>405650</v>
      </c>
      <c r="H316" s="89">
        <f t="shared" si="189"/>
        <v>405650</v>
      </c>
      <c r="I316" s="89">
        <f t="shared" si="189"/>
        <v>405650</v>
      </c>
      <c r="J316" s="89">
        <f t="shared" si="189"/>
        <v>405650</v>
      </c>
      <c r="K316" s="89">
        <f t="shared" si="189"/>
        <v>405650</v>
      </c>
      <c r="L316" s="89">
        <f t="shared" si="189"/>
        <v>405650</v>
      </c>
      <c r="M316" s="89">
        <f t="shared" si="189"/>
        <v>405650</v>
      </c>
      <c r="N316" s="89">
        <f t="shared" si="189"/>
        <v>405650</v>
      </c>
      <c r="O316" s="89">
        <f t="shared" si="189"/>
        <v>5004125</v>
      </c>
      <c r="P316" s="90">
        <f>O316/12</f>
        <v>417010.41666666669</v>
      </c>
    </row>
    <row r="317" spans="1:16" ht="15" thickBot="1" x14ac:dyDescent="0.35">
      <c r="A317" s="91">
        <v>2025</v>
      </c>
      <c r="B317" s="91">
        <v>2025</v>
      </c>
      <c r="C317" s="85">
        <v>80000</v>
      </c>
      <c r="D317" s="85">
        <v>130000</v>
      </c>
      <c r="E317" s="85">
        <v>130000</v>
      </c>
      <c r="F317" s="85">
        <v>130000</v>
      </c>
      <c r="G317" s="85">
        <v>130000</v>
      </c>
      <c r="H317" s="85">
        <v>130000</v>
      </c>
      <c r="I317" s="85">
        <v>150000</v>
      </c>
      <c r="J317" s="85">
        <v>130000</v>
      </c>
      <c r="K317" s="85">
        <v>150000</v>
      </c>
      <c r="L317" s="85">
        <v>150000</v>
      </c>
      <c r="M317" s="85">
        <v>150000</v>
      </c>
      <c r="N317" s="85">
        <v>130000</v>
      </c>
      <c r="O317" s="174">
        <f>SUM(C317:N317)</f>
        <v>1590000</v>
      </c>
      <c r="P317" s="177">
        <f>O317/12</f>
        <v>132500</v>
      </c>
    </row>
    <row r="318" spans="1:16" ht="15" thickBot="1" x14ac:dyDescent="0.35">
      <c r="A318" s="91">
        <v>2025</v>
      </c>
      <c r="B318" s="91">
        <v>2025</v>
      </c>
      <c r="C318" s="86">
        <v>520000</v>
      </c>
      <c r="D318" s="86">
        <v>520000</v>
      </c>
      <c r="E318" s="86">
        <v>520000</v>
      </c>
      <c r="F318" s="86">
        <v>520000</v>
      </c>
      <c r="G318" s="86">
        <v>520000</v>
      </c>
      <c r="H318" s="86">
        <v>520000</v>
      </c>
      <c r="I318" s="86">
        <v>560000</v>
      </c>
      <c r="J318" s="86">
        <v>560000</v>
      </c>
      <c r="K318" s="86">
        <v>560000</v>
      </c>
      <c r="L318" s="86">
        <v>560000</v>
      </c>
      <c r="M318" s="86">
        <v>560000</v>
      </c>
      <c r="N318" s="86">
        <v>560000</v>
      </c>
      <c r="O318" s="176">
        <f>SUM(C318:N318)</f>
        <v>6480000</v>
      </c>
      <c r="P318" s="177">
        <f>O318/12</f>
        <v>540000</v>
      </c>
    </row>
    <row r="319" spans="1:16" ht="15" thickBot="1" x14ac:dyDescent="0.35">
      <c r="A319" s="91">
        <v>2025</v>
      </c>
      <c r="B319" s="91">
        <v>2025</v>
      </c>
      <c r="C319" s="178">
        <f>C317+C318</f>
        <v>600000</v>
      </c>
      <c r="D319" s="179">
        <f t="shared" ref="D319:N319" si="190">D317+D318</f>
        <v>650000</v>
      </c>
      <c r="E319" s="179">
        <f t="shared" si="190"/>
        <v>650000</v>
      </c>
      <c r="F319" s="179">
        <f t="shared" si="190"/>
        <v>650000</v>
      </c>
      <c r="G319" s="179">
        <f t="shared" si="190"/>
        <v>650000</v>
      </c>
      <c r="H319" s="179">
        <f t="shared" si="190"/>
        <v>650000</v>
      </c>
      <c r="I319" s="179">
        <f t="shared" si="190"/>
        <v>710000</v>
      </c>
      <c r="J319" s="179">
        <f t="shared" si="190"/>
        <v>690000</v>
      </c>
      <c r="K319" s="179">
        <f t="shared" si="190"/>
        <v>710000</v>
      </c>
      <c r="L319" s="179">
        <f t="shared" si="190"/>
        <v>710000</v>
      </c>
      <c r="M319" s="179">
        <f t="shared" si="190"/>
        <v>710000</v>
      </c>
      <c r="N319" s="179">
        <f t="shared" si="190"/>
        <v>690000</v>
      </c>
      <c r="O319" s="179">
        <f>SUM(C319:N319)</f>
        <v>8070000</v>
      </c>
      <c r="P319" s="180">
        <f>O319/12</f>
        <v>672500</v>
      </c>
    </row>
    <row r="321" spans="1:16" ht="15" thickBot="1" x14ac:dyDescent="0.35"/>
    <row r="322" spans="1:16" ht="20.399999999999999" thickBot="1" x14ac:dyDescent="0.45">
      <c r="A322" s="94" t="s">
        <v>248</v>
      </c>
      <c r="B322" s="70">
        <v>2026</v>
      </c>
      <c r="C322" s="72" t="s">
        <v>212</v>
      </c>
      <c r="D322" s="72" t="s">
        <v>213</v>
      </c>
      <c r="E322" s="72" t="s">
        <v>214</v>
      </c>
      <c r="F322" s="72" t="s">
        <v>215</v>
      </c>
      <c r="G322" s="72" t="s">
        <v>216</v>
      </c>
      <c r="H322" s="72" t="s">
        <v>217</v>
      </c>
      <c r="I322" s="72" t="s">
        <v>218</v>
      </c>
      <c r="J322" s="72" t="s">
        <v>219</v>
      </c>
      <c r="K322" s="72" t="s">
        <v>220</v>
      </c>
      <c r="L322" s="72" t="s">
        <v>221</v>
      </c>
      <c r="M322" s="72" t="s">
        <v>222</v>
      </c>
      <c r="N322" s="72" t="s">
        <v>223</v>
      </c>
      <c r="O322" s="72"/>
    </row>
    <row r="323" spans="1:16" ht="15" thickTop="1" x14ac:dyDescent="0.3">
      <c r="B323" s="70">
        <v>2026</v>
      </c>
      <c r="C323" s="101">
        <f>C307</f>
        <v>84153365.980000004</v>
      </c>
      <c r="D323" s="101">
        <f t="shared" ref="D323:N323" si="191">D307</f>
        <v>117068422.48000002</v>
      </c>
      <c r="E323" s="101">
        <f t="shared" si="191"/>
        <v>0</v>
      </c>
      <c r="F323" s="101">
        <f t="shared" si="191"/>
        <v>0</v>
      </c>
      <c r="G323" s="101">
        <f t="shared" si="191"/>
        <v>0</v>
      </c>
      <c r="H323" s="101">
        <f t="shared" si="191"/>
        <v>0</v>
      </c>
      <c r="I323" s="101">
        <f t="shared" si="191"/>
        <v>0</v>
      </c>
      <c r="J323" s="101">
        <f t="shared" si="191"/>
        <v>0</v>
      </c>
      <c r="K323" s="101">
        <f t="shared" si="191"/>
        <v>0</v>
      </c>
      <c r="L323" s="101">
        <f t="shared" si="191"/>
        <v>0</v>
      </c>
      <c r="M323" s="101">
        <f t="shared" si="191"/>
        <v>0</v>
      </c>
      <c r="N323" s="101">
        <f t="shared" si="191"/>
        <v>0</v>
      </c>
      <c r="O323" s="101">
        <f t="shared" ref="O323" si="192">SUM(C323:N323)</f>
        <v>201221788.46000004</v>
      </c>
    </row>
    <row r="324" spans="1:16" ht="15.6" x14ac:dyDescent="0.3">
      <c r="A324" s="80">
        <v>70000000</v>
      </c>
      <c r="B324" s="102">
        <v>90000</v>
      </c>
      <c r="C324" s="103">
        <f>IF(C$307&gt;$A324,$B324,0)</f>
        <v>90000</v>
      </c>
      <c r="D324" s="103">
        <f t="shared" ref="D324:N324" si="193">IF(D$307&gt;$A324,$B324,0)</f>
        <v>90000</v>
      </c>
      <c r="E324" s="103">
        <f t="shared" si="193"/>
        <v>0</v>
      </c>
      <c r="F324" s="103">
        <f t="shared" si="193"/>
        <v>0</v>
      </c>
      <c r="G324" s="103">
        <f t="shared" si="193"/>
        <v>0</v>
      </c>
      <c r="H324" s="103">
        <f t="shared" si="193"/>
        <v>0</v>
      </c>
      <c r="I324" s="103">
        <f t="shared" si="193"/>
        <v>0</v>
      </c>
      <c r="J324" s="103">
        <f t="shared" si="193"/>
        <v>0</v>
      </c>
      <c r="K324" s="103">
        <f t="shared" si="193"/>
        <v>0</v>
      </c>
      <c r="L324" s="103">
        <f t="shared" si="193"/>
        <v>0</v>
      </c>
      <c r="M324" s="103">
        <f t="shared" si="193"/>
        <v>0</v>
      </c>
      <c r="N324" s="103">
        <f t="shared" si="193"/>
        <v>0</v>
      </c>
      <c r="O324" s="104">
        <f t="shared" ref="O324:O328" si="194">SUM(C324:N324)</f>
        <v>180000</v>
      </c>
    </row>
    <row r="325" spans="1:16" ht="15.6" x14ac:dyDescent="0.3">
      <c r="A325" s="80">
        <v>80000000</v>
      </c>
      <c r="B325" s="83">
        <v>20000</v>
      </c>
      <c r="C325" s="103">
        <f t="shared" ref="C325:N328" si="195">IF(C$307&gt;$A325,$B325,0)</f>
        <v>20000</v>
      </c>
      <c r="D325" s="103">
        <f t="shared" si="195"/>
        <v>20000</v>
      </c>
      <c r="E325" s="103">
        <f t="shared" si="195"/>
        <v>0</v>
      </c>
      <c r="F325" s="103">
        <f t="shared" si="195"/>
        <v>0</v>
      </c>
      <c r="G325" s="103">
        <f t="shared" si="195"/>
        <v>0</v>
      </c>
      <c r="H325" s="103">
        <f t="shared" si="195"/>
        <v>0</v>
      </c>
      <c r="I325" s="103">
        <f t="shared" si="195"/>
        <v>0</v>
      </c>
      <c r="J325" s="103">
        <f t="shared" si="195"/>
        <v>0</v>
      </c>
      <c r="K325" s="103">
        <f t="shared" si="195"/>
        <v>0</v>
      </c>
      <c r="L325" s="103">
        <f t="shared" si="195"/>
        <v>0</v>
      </c>
      <c r="M325" s="103">
        <f t="shared" si="195"/>
        <v>0</v>
      </c>
      <c r="N325" s="103">
        <f t="shared" si="195"/>
        <v>0</v>
      </c>
      <c r="O325" s="104">
        <f t="shared" si="194"/>
        <v>40000</v>
      </c>
    </row>
    <row r="326" spans="1:16" ht="15.6" x14ac:dyDescent="0.3">
      <c r="A326" s="80">
        <v>90000000</v>
      </c>
      <c r="B326" s="83">
        <v>20000</v>
      </c>
      <c r="C326" s="103">
        <f t="shared" si="195"/>
        <v>0</v>
      </c>
      <c r="D326" s="103">
        <f t="shared" si="195"/>
        <v>20000</v>
      </c>
      <c r="E326" s="103">
        <f t="shared" si="195"/>
        <v>0</v>
      </c>
      <c r="F326" s="103">
        <f t="shared" si="195"/>
        <v>0</v>
      </c>
      <c r="G326" s="103">
        <f t="shared" si="195"/>
        <v>0</v>
      </c>
      <c r="H326" s="103">
        <f t="shared" si="195"/>
        <v>0</v>
      </c>
      <c r="I326" s="103">
        <f t="shared" si="195"/>
        <v>0</v>
      </c>
      <c r="J326" s="103">
        <f t="shared" si="195"/>
        <v>0</v>
      </c>
      <c r="K326" s="103">
        <f t="shared" si="195"/>
        <v>0</v>
      </c>
      <c r="L326" s="103">
        <f t="shared" si="195"/>
        <v>0</v>
      </c>
      <c r="M326" s="103">
        <f t="shared" si="195"/>
        <v>0</v>
      </c>
      <c r="N326" s="103">
        <f t="shared" si="195"/>
        <v>0</v>
      </c>
      <c r="O326" s="104">
        <f t="shared" si="194"/>
        <v>20000</v>
      </c>
    </row>
    <row r="327" spans="1:16" ht="15.6" x14ac:dyDescent="0.3">
      <c r="A327" s="80">
        <v>108000000</v>
      </c>
      <c r="B327" s="83">
        <v>15000</v>
      </c>
      <c r="C327" s="103">
        <f t="shared" si="195"/>
        <v>0</v>
      </c>
      <c r="D327" s="103">
        <f t="shared" si="195"/>
        <v>15000</v>
      </c>
      <c r="E327" s="103">
        <f t="shared" si="195"/>
        <v>0</v>
      </c>
      <c r="F327" s="103">
        <f t="shared" si="195"/>
        <v>0</v>
      </c>
      <c r="G327" s="103">
        <f t="shared" si="195"/>
        <v>0</v>
      </c>
      <c r="H327" s="103">
        <f t="shared" si="195"/>
        <v>0</v>
      </c>
      <c r="I327" s="103">
        <f t="shared" si="195"/>
        <v>0</v>
      </c>
      <c r="J327" s="103">
        <f t="shared" si="195"/>
        <v>0</v>
      </c>
      <c r="K327" s="103">
        <f t="shared" si="195"/>
        <v>0</v>
      </c>
      <c r="L327" s="103">
        <f t="shared" si="195"/>
        <v>0</v>
      </c>
      <c r="M327" s="103">
        <f t="shared" si="195"/>
        <v>0</v>
      </c>
      <c r="N327" s="103">
        <f t="shared" si="195"/>
        <v>0</v>
      </c>
      <c r="O327" s="104">
        <f t="shared" si="194"/>
        <v>15000</v>
      </c>
    </row>
    <row r="328" spans="1:16" ht="15.6" x14ac:dyDescent="0.3">
      <c r="A328" s="80">
        <v>120000000</v>
      </c>
      <c r="B328" s="83">
        <v>5000</v>
      </c>
      <c r="C328" s="103">
        <f t="shared" si="195"/>
        <v>0</v>
      </c>
      <c r="D328" s="103">
        <f t="shared" si="195"/>
        <v>0</v>
      </c>
      <c r="E328" s="103">
        <f t="shared" si="195"/>
        <v>0</v>
      </c>
      <c r="F328" s="103">
        <f t="shared" si="195"/>
        <v>0</v>
      </c>
      <c r="G328" s="103">
        <f t="shared" si="195"/>
        <v>0</v>
      </c>
      <c r="H328" s="103">
        <f t="shared" si="195"/>
        <v>0</v>
      </c>
      <c r="I328" s="103">
        <f t="shared" si="195"/>
        <v>0</v>
      </c>
      <c r="J328" s="103">
        <f t="shared" si="195"/>
        <v>0</v>
      </c>
      <c r="K328" s="103">
        <f t="shared" si="195"/>
        <v>0</v>
      </c>
      <c r="L328" s="103">
        <f t="shared" si="195"/>
        <v>0</v>
      </c>
      <c r="M328" s="103">
        <f t="shared" si="195"/>
        <v>0</v>
      </c>
      <c r="N328" s="103">
        <f t="shared" si="195"/>
        <v>0</v>
      </c>
      <c r="O328" s="104">
        <f t="shared" si="194"/>
        <v>0</v>
      </c>
    </row>
    <row r="329" spans="1:16" ht="15" thickBot="1" x14ac:dyDescent="0.35">
      <c r="B329" s="84">
        <v>2026</v>
      </c>
      <c r="C329" s="171">
        <f t="shared" ref="C329:N329" si="196">SUM(C324:C328)</f>
        <v>110000</v>
      </c>
      <c r="D329" s="171">
        <f t="shared" si="196"/>
        <v>145000</v>
      </c>
      <c r="E329" s="171">
        <f t="shared" si="196"/>
        <v>0</v>
      </c>
      <c r="F329" s="171">
        <f t="shared" si="196"/>
        <v>0</v>
      </c>
      <c r="G329" s="171">
        <f t="shared" si="196"/>
        <v>0</v>
      </c>
      <c r="H329" s="171">
        <f t="shared" si="196"/>
        <v>0</v>
      </c>
      <c r="I329" s="171">
        <f t="shared" si="196"/>
        <v>0</v>
      </c>
      <c r="J329" s="171">
        <f t="shared" si="196"/>
        <v>0</v>
      </c>
      <c r="K329" s="171">
        <f t="shared" si="196"/>
        <v>0</v>
      </c>
      <c r="L329" s="171">
        <f t="shared" si="196"/>
        <v>0</v>
      </c>
      <c r="M329" s="171">
        <f t="shared" si="196"/>
        <v>0</v>
      </c>
      <c r="N329" s="171">
        <f t="shared" si="196"/>
        <v>0</v>
      </c>
      <c r="O329" s="171">
        <v>110000</v>
      </c>
      <c r="P329" s="82">
        <v>9166.6666666666661</v>
      </c>
    </row>
    <row r="330" spans="1:16" ht="15.6" thickTop="1" thickBot="1" x14ac:dyDescent="0.35">
      <c r="A330" s="100"/>
      <c r="B330" s="84">
        <v>2026</v>
      </c>
      <c r="C330" s="184">
        <v>480000</v>
      </c>
      <c r="D330" s="185">
        <v>520000</v>
      </c>
      <c r="E330" s="185">
        <v>520000</v>
      </c>
      <c r="F330" s="185">
        <v>520000</v>
      </c>
      <c r="G330" s="185">
        <v>520000</v>
      </c>
      <c r="H330" s="185">
        <v>520000</v>
      </c>
      <c r="I330" s="185">
        <v>520000</v>
      </c>
      <c r="J330" s="185">
        <v>520000</v>
      </c>
      <c r="K330" s="185">
        <v>520000</v>
      </c>
      <c r="L330" s="185">
        <v>520000</v>
      </c>
      <c r="M330" s="185">
        <v>520000</v>
      </c>
      <c r="N330" s="185">
        <v>520000</v>
      </c>
      <c r="O330" s="4">
        <v>7270000</v>
      </c>
    </row>
    <row r="331" spans="1:16" ht="15.6" thickTop="1" thickBot="1" x14ac:dyDescent="0.35">
      <c r="A331" s="100"/>
      <c r="B331" s="84">
        <v>2026</v>
      </c>
      <c r="C331" s="87">
        <v>670000</v>
      </c>
      <c r="D331" s="87">
        <v>610000</v>
      </c>
      <c r="E331" s="87">
        <v>610000</v>
      </c>
      <c r="F331" s="87">
        <v>610000</v>
      </c>
      <c r="G331" s="87">
        <v>610000</v>
      </c>
      <c r="H331" s="87">
        <v>610000</v>
      </c>
      <c r="I331" s="87">
        <v>610000</v>
      </c>
      <c r="J331" s="87">
        <v>610000</v>
      </c>
      <c r="K331" s="87">
        <v>610000</v>
      </c>
      <c r="L331" s="87">
        <v>610000</v>
      </c>
      <c r="M331" s="87">
        <v>610000</v>
      </c>
      <c r="N331" s="87">
        <v>610000</v>
      </c>
      <c r="O331" s="87">
        <v>7380000</v>
      </c>
      <c r="P331" s="88">
        <v>615000</v>
      </c>
    </row>
    <row r="332" spans="1:16" ht="15.6" thickTop="1" thickBot="1" x14ac:dyDescent="0.35">
      <c r="C332" s="89">
        <f>6650*C331/10000</f>
        <v>445550</v>
      </c>
      <c r="D332" s="89">
        <f t="shared" ref="D332:O332" si="197">6650*D331/10000</f>
        <v>405650</v>
      </c>
      <c r="E332" s="89">
        <f t="shared" si="197"/>
        <v>405650</v>
      </c>
      <c r="F332" s="89">
        <f t="shared" si="197"/>
        <v>405650</v>
      </c>
      <c r="G332" s="89">
        <f t="shared" si="197"/>
        <v>405650</v>
      </c>
      <c r="H332" s="89">
        <f t="shared" si="197"/>
        <v>405650</v>
      </c>
      <c r="I332" s="89">
        <f t="shared" si="197"/>
        <v>405650</v>
      </c>
      <c r="J332" s="89">
        <f t="shared" si="197"/>
        <v>405650</v>
      </c>
      <c r="K332" s="89">
        <f t="shared" si="197"/>
        <v>405650</v>
      </c>
      <c r="L332" s="89">
        <f t="shared" si="197"/>
        <v>405650</v>
      </c>
      <c r="M332" s="89">
        <f t="shared" si="197"/>
        <v>405650</v>
      </c>
      <c r="N332" s="89">
        <f t="shared" si="197"/>
        <v>405650</v>
      </c>
      <c r="O332" s="89">
        <f t="shared" si="197"/>
        <v>4907700</v>
      </c>
      <c r="P332" s="90">
        <f>O332/12</f>
        <v>408975</v>
      </c>
    </row>
    <row r="333" spans="1:16" ht="15" thickBot="1" x14ac:dyDescent="0.35">
      <c r="A333" s="91">
        <v>2025</v>
      </c>
      <c r="B333" s="91">
        <v>2025</v>
      </c>
      <c r="C333" s="85">
        <v>80000</v>
      </c>
      <c r="D333" s="85">
        <v>130000</v>
      </c>
      <c r="E333" s="85">
        <v>130000</v>
      </c>
      <c r="F333" s="85">
        <v>130000</v>
      </c>
      <c r="G333" s="85">
        <v>130000</v>
      </c>
      <c r="H333" s="85">
        <v>130000</v>
      </c>
      <c r="I333" s="85">
        <v>150000</v>
      </c>
      <c r="J333" s="85">
        <v>130000</v>
      </c>
      <c r="K333" s="85">
        <v>150000</v>
      </c>
      <c r="L333" s="85">
        <v>150000</v>
      </c>
      <c r="M333" s="85">
        <v>150000</v>
      </c>
      <c r="N333" s="85">
        <v>130000</v>
      </c>
      <c r="O333" s="174">
        <f>SUM(C333:N333)</f>
        <v>1590000</v>
      </c>
      <c r="P333" s="177">
        <f>O333/12</f>
        <v>132500</v>
      </c>
    </row>
    <row r="334" spans="1:16" ht="15" thickBot="1" x14ac:dyDescent="0.35">
      <c r="A334" s="91">
        <v>2025</v>
      </c>
      <c r="B334" s="91">
        <v>2025</v>
      </c>
      <c r="C334" s="86">
        <v>450000</v>
      </c>
      <c r="D334" s="86">
        <v>450000</v>
      </c>
      <c r="E334" s="86">
        <v>450000</v>
      </c>
      <c r="F334" s="86">
        <v>450000</v>
      </c>
      <c r="G334" s="86">
        <v>450000</v>
      </c>
      <c r="H334" s="86">
        <v>450000</v>
      </c>
      <c r="I334" s="86">
        <v>480000</v>
      </c>
      <c r="J334" s="86">
        <v>480000</v>
      </c>
      <c r="K334" s="86">
        <v>480000</v>
      </c>
      <c r="L334" s="86">
        <v>480000</v>
      </c>
      <c r="M334" s="86">
        <v>480000</v>
      </c>
      <c r="N334" s="86">
        <v>480000</v>
      </c>
      <c r="O334" s="176">
        <f>SUM(C334:N334)</f>
        <v>5580000</v>
      </c>
      <c r="P334" s="177">
        <f>O334/12</f>
        <v>465000</v>
      </c>
    </row>
    <row r="335" spans="1:16" ht="15" thickBot="1" x14ac:dyDescent="0.35">
      <c r="A335" s="91">
        <v>2025</v>
      </c>
      <c r="B335" s="91">
        <v>2025</v>
      </c>
      <c r="C335" s="178">
        <f>C333+C334</f>
        <v>530000</v>
      </c>
      <c r="D335" s="179">
        <f t="shared" ref="D335:N335" si="198">D333+D334</f>
        <v>580000</v>
      </c>
      <c r="E335" s="179">
        <f t="shared" si="198"/>
        <v>580000</v>
      </c>
      <c r="F335" s="179">
        <f t="shared" si="198"/>
        <v>580000</v>
      </c>
      <c r="G335" s="179">
        <f t="shared" si="198"/>
        <v>580000</v>
      </c>
      <c r="H335" s="179">
        <f t="shared" si="198"/>
        <v>580000</v>
      </c>
      <c r="I335" s="179">
        <f t="shared" si="198"/>
        <v>630000</v>
      </c>
      <c r="J335" s="179">
        <f t="shared" si="198"/>
        <v>610000</v>
      </c>
      <c r="K335" s="179">
        <f t="shared" si="198"/>
        <v>630000</v>
      </c>
      <c r="L335" s="179">
        <f t="shared" si="198"/>
        <v>630000</v>
      </c>
      <c r="M335" s="179">
        <f t="shared" si="198"/>
        <v>630000</v>
      </c>
      <c r="N335" s="179">
        <f t="shared" si="198"/>
        <v>610000</v>
      </c>
      <c r="O335" s="179">
        <f>SUM(C335:N335)</f>
        <v>7170000</v>
      </c>
      <c r="P335" s="180">
        <f>O335/12</f>
        <v>597500</v>
      </c>
    </row>
    <row r="337" spans="1:16" ht="15" thickBot="1" x14ac:dyDescent="0.35"/>
    <row r="338" spans="1:16" ht="18" thickBot="1" x14ac:dyDescent="0.4">
      <c r="A338" s="160" t="s">
        <v>249</v>
      </c>
      <c r="B338" s="99">
        <v>2025</v>
      </c>
      <c r="C338" s="72" t="s">
        <v>212</v>
      </c>
      <c r="D338" s="72" t="s">
        <v>213</v>
      </c>
      <c r="E338" s="72" t="s">
        <v>214</v>
      </c>
      <c r="F338" s="72" t="s">
        <v>215</v>
      </c>
      <c r="G338" s="72" t="s">
        <v>216</v>
      </c>
      <c r="H338" s="72" t="s">
        <v>217</v>
      </c>
      <c r="I338" s="72" t="s">
        <v>218</v>
      </c>
      <c r="J338" s="72" t="s">
        <v>219</v>
      </c>
      <c r="K338" s="72" t="s">
        <v>220</v>
      </c>
      <c r="L338" s="72" t="s">
        <v>221</v>
      </c>
      <c r="M338" s="72" t="s">
        <v>222</v>
      </c>
      <c r="N338" s="72" t="s">
        <v>223</v>
      </c>
      <c r="O338" s="72"/>
      <c r="P338" s="73"/>
    </row>
    <row r="339" spans="1:16" ht="15.6" thickTop="1" thickBot="1" x14ac:dyDescent="0.35">
      <c r="A339" t="s">
        <v>250</v>
      </c>
      <c r="B339" s="118"/>
      <c r="C339" s="119">
        <v>780</v>
      </c>
      <c r="D339" s="119">
        <v>924</v>
      </c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>
        <f t="shared" ref="O339:O344" si="199">SUM(C339:N339)</f>
        <v>1704</v>
      </c>
      <c r="P339" s="120">
        <f>SUM(C339:N339)</f>
        <v>1704</v>
      </c>
    </row>
    <row r="340" spans="1:16" x14ac:dyDescent="0.3">
      <c r="B340" s="120"/>
      <c r="C340" s="119">
        <v>2597311</v>
      </c>
      <c r="D340" s="119">
        <v>3173104</v>
      </c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>
        <f t="shared" si="199"/>
        <v>5770415</v>
      </c>
      <c r="P340" s="120">
        <f t="shared" ref="P340:P342" si="200">SUM(C340:N340)</f>
        <v>5770415</v>
      </c>
    </row>
    <row r="341" spans="1:16" x14ac:dyDescent="0.3">
      <c r="A341" t="s">
        <v>251</v>
      </c>
      <c r="B341" s="120"/>
      <c r="C341" s="119">
        <v>2620</v>
      </c>
      <c r="D341" s="119">
        <v>6069</v>
      </c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>
        <f t="shared" si="199"/>
        <v>8689</v>
      </c>
      <c r="P341" s="120">
        <f t="shared" si="200"/>
        <v>8689</v>
      </c>
    </row>
    <row r="342" spans="1:16" x14ac:dyDescent="0.3">
      <c r="B342" s="120"/>
      <c r="C342" s="119">
        <v>5944860</v>
      </c>
      <c r="D342" s="119">
        <v>14619630</v>
      </c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>
        <f t="shared" si="199"/>
        <v>20564490</v>
      </c>
      <c r="P342" s="120">
        <f t="shared" si="200"/>
        <v>20564490</v>
      </c>
    </row>
    <row r="343" spans="1:16" x14ac:dyDescent="0.3">
      <c r="C343" s="4">
        <f t="shared" ref="C343:G344" si="201">C339+C341</f>
        <v>3400</v>
      </c>
      <c r="D343" s="4">
        <f t="shared" si="201"/>
        <v>6993</v>
      </c>
      <c r="E343" s="4">
        <f t="shared" si="201"/>
        <v>0</v>
      </c>
      <c r="F343" s="4">
        <f t="shared" si="201"/>
        <v>0</v>
      </c>
      <c r="G343" s="4">
        <f t="shared" si="201"/>
        <v>0</v>
      </c>
      <c r="H343" s="4">
        <f>H339+H341</f>
        <v>0</v>
      </c>
      <c r="I343" s="4">
        <f>I339+I341</f>
        <v>0</v>
      </c>
      <c r="J343" s="4">
        <f t="shared" ref="J343:M343" si="202">J339+J341</f>
        <v>0</v>
      </c>
      <c r="K343" s="4">
        <f t="shared" si="202"/>
        <v>0</v>
      </c>
      <c r="L343" s="4">
        <f t="shared" si="202"/>
        <v>0</v>
      </c>
      <c r="M343" s="4">
        <f t="shared" si="202"/>
        <v>0</v>
      </c>
      <c r="N343" s="4">
        <f>N339+N341</f>
        <v>0</v>
      </c>
      <c r="O343" s="4">
        <f t="shared" si="199"/>
        <v>10393</v>
      </c>
      <c r="P343" s="121">
        <f>O343/12</f>
        <v>866.08333333333337</v>
      </c>
    </row>
    <row r="344" spans="1:16" x14ac:dyDescent="0.3">
      <c r="C344" s="4">
        <f t="shared" si="201"/>
        <v>8542171</v>
      </c>
      <c r="D344" s="4">
        <f t="shared" si="201"/>
        <v>17792734</v>
      </c>
      <c r="E344" s="4">
        <f t="shared" si="201"/>
        <v>0</v>
      </c>
      <c r="F344" s="4">
        <f t="shared" si="201"/>
        <v>0</v>
      </c>
      <c r="G344" s="4">
        <f t="shared" si="201"/>
        <v>0</v>
      </c>
      <c r="H344" s="4">
        <f>H340+H342</f>
        <v>0</v>
      </c>
      <c r="I344" s="4">
        <f t="shared" ref="I344:M344" si="203">I340+I342</f>
        <v>0</v>
      </c>
      <c r="J344" s="4">
        <f t="shared" si="203"/>
        <v>0</v>
      </c>
      <c r="K344" s="4">
        <f t="shared" si="203"/>
        <v>0</v>
      </c>
      <c r="L344" s="4">
        <f t="shared" si="203"/>
        <v>0</v>
      </c>
      <c r="M344" s="4">
        <f t="shared" si="203"/>
        <v>0</v>
      </c>
      <c r="N344" s="4">
        <f>N340+N342</f>
        <v>0</v>
      </c>
      <c r="O344" s="4">
        <f t="shared" si="199"/>
        <v>26334905</v>
      </c>
      <c r="P344" s="4">
        <f>O344/O343</f>
        <v>2533.9079187914945</v>
      </c>
    </row>
    <row r="345" spans="1:16" ht="15" thickBot="1" x14ac:dyDescent="0.35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5.6" thickTop="1" thickBot="1" x14ac:dyDescent="0.35">
      <c r="B346" s="161" t="s">
        <v>252</v>
      </c>
      <c r="C346" s="162">
        <f>C340/2800</f>
        <v>927.61107142857145</v>
      </c>
      <c r="D346" s="162">
        <f t="shared" ref="D346:N346" si="204">D340/2800</f>
        <v>1133.2514285714285</v>
      </c>
      <c r="E346" s="162">
        <f t="shared" si="204"/>
        <v>0</v>
      </c>
      <c r="F346" s="162">
        <f t="shared" si="204"/>
        <v>0</v>
      </c>
      <c r="G346" s="162">
        <f t="shared" si="204"/>
        <v>0</v>
      </c>
      <c r="H346" s="162">
        <f t="shared" si="204"/>
        <v>0</v>
      </c>
      <c r="I346" s="162">
        <f t="shared" si="204"/>
        <v>0</v>
      </c>
      <c r="J346" s="162">
        <f t="shared" si="204"/>
        <v>0</v>
      </c>
      <c r="K346" s="162">
        <f t="shared" si="204"/>
        <v>0</v>
      </c>
      <c r="L346" s="162">
        <f t="shared" si="204"/>
        <v>0</v>
      </c>
      <c r="M346" s="162">
        <f t="shared" si="204"/>
        <v>0</v>
      </c>
      <c r="N346" s="162">
        <f t="shared" si="204"/>
        <v>0</v>
      </c>
      <c r="O346" s="162">
        <f>SUM(C346:N346)</f>
        <v>2060.8625000000002</v>
      </c>
      <c r="P346" s="161"/>
    </row>
    <row r="347" spans="1:16" ht="15" thickBot="1" x14ac:dyDescent="0.35">
      <c r="A347" s="169">
        <v>2025</v>
      </c>
      <c r="B347" s="197" t="s">
        <v>1759</v>
      </c>
      <c r="C347" s="197">
        <f>C346*210</f>
        <v>194798.32500000001</v>
      </c>
      <c r="D347" s="197">
        <f t="shared" ref="D347:N347" si="205">D346*210</f>
        <v>237982.8</v>
      </c>
      <c r="E347" s="197">
        <f t="shared" si="205"/>
        <v>0</v>
      </c>
      <c r="F347" s="197">
        <f t="shared" si="205"/>
        <v>0</v>
      </c>
      <c r="G347" s="197">
        <f t="shared" si="205"/>
        <v>0</v>
      </c>
      <c r="H347" s="197">
        <f t="shared" si="205"/>
        <v>0</v>
      </c>
      <c r="I347" s="197">
        <f t="shared" si="205"/>
        <v>0</v>
      </c>
      <c r="J347" s="197">
        <f t="shared" si="205"/>
        <v>0</v>
      </c>
      <c r="K347" s="197">
        <f t="shared" si="205"/>
        <v>0</v>
      </c>
      <c r="L347" s="197">
        <f t="shared" si="205"/>
        <v>0</v>
      </c>
      <c r="M347" s="197">
        <f t="shared" si="205"/>
        <v>0</v>
      </c>
      <c r="N347" s="197">
        <f t="shared" si="205"/>
        <v>0</v>
      </c>
      <c r="O347" s="197">
        <f t="shared" ref="O347" si="206">SUM(C347:N347)</f>
        <v>432781.125</v>
      </c>
      <c r="P347" s="170">
        <f t="shared" ref="P347" si="207">O347/12</f>
        <v>36065.09375</v>
      </c>
    </row>
    <row r="348" spans="1:16" ht="15" thickBot="1" x14ac:dyDescent="0.35">
      <c r="A348" s="199">
        <v>2026</v>
      </c>
      <c r="B348" s="198" t="s">
        <v>1756</v>
      </c>
      <c r="C348" s="101">
        <f t="shared" ref="C348:N348" si="208">C346*250</f>
        <v>231902.76785714287</v>
      </c>
      <c r="D348" s="101">
        <f t="shared" si="208"/>
        <v>283312.8571428571</v>
      </c>
      <c r="E348" s="101">
        <f t="shared" si="208"/>
        <v>0</v>
      </c>
      <c r="F348" s="101">
        <f t="shared" si="208"/>
        <v>0</v>
      </c>
      <c r="G348" s="101">
        <f t="shared" si="208"/>
        <v>0</v>
      </c>
      <c r="H348" s="101">
        <f t="shared" si="208"/>
        <v>0</v>
      </c>
      <c r="I348" s="101">
        <f t="shared" si="208"/>
        <v>0</v>
      </c>
      <c r="J348" s="101">
        <f t="shared" si="208"/>
        <v>0</v>
      </c>
      <c r="K348" s="101">
        <f t="shared" si="208"/>
        <v>0</v>
      </c>
      <c r="L348" s="101">
        <f t="shared" si="208"/>
        <v>0</v>
      </c>
      <c r="M348" s="101">
        <f t="shared" si="208"/>
        <v>0</v>
      </c>
      <c r="N348" s="101">
        <f t="shared" si="208"/>
        <v>0</v>
      </c>
      <c r="O348" s="101">
        <f t="shared" ref="O348" si="209">SUM(C348:N348)</f>
        <v>515215.625</v>
      </c>
      <c r="P348" s="163">
        <f t="shared" ref="P348" si="210">O348/12</f>
        <v>42934.635416666664</v>
      </c>
    </row>
    <row r="349" spans="1:16" ht="18" thickBot="1" x14ac:dyDescent="0.4">
      <c r="A349" s="160" t="s">
        <v>250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5.6" thickTop="1" thickBot="1" x14ac:dyDescent="0.35">
      <c r="A350" s="164"/>
      <c r="B350" s="165" t="s">
        <v>253</v>
      </c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>
        <f t="shared" ref="O350" si="211">SUM(C350:N350)</f>
        <v>0</v>
      </c>
      <c r="P350" s="192"/>
    </row>
    <row r="351" spans="1:16" ht="15" thickBot="1" x14ac:dyDescent="0.35">
      <c r="A351" s="190">
        <v>2026</v>
      </c>
      <c r="B351" s="196" t="s">
        <v>801</v>
      </c>
      <c r="C351" s="191">
        <f t="shared" ref="C351:N351" si="212">C350*150</f>
        <v>0</v>
      </c>
      <c r="D351" s="191">
        <f t="shared" si="212"/>
        <v>0</v>
      </c>
      <c r="E351" s="191">
        <f t="shared" si="212"/>
        <v>0</v>
      </c>
      <c r="F351" s="191">
        <f t="shared" si="212"/>
        <v>0</v>
      </c>
      <c r="G351" s="191">
        <f t="shared" si="212"/>
        <v>0</v>
      </c>
      <c r="H351" s="191">
        <f t="shared" si="212"/>
        <v>0</v>
      </c>
      <c r="I351" s="191">
        <f t="shared" si="212"/>
        <v>0</v>
      </c>
      <c r="J351" s="191">
        <f t="shared" si="212"/>
        <v>0</v>
      </c>
      <c r="K351" s="191">
        <f t="shared" si="212"/>
        <v>0</v>
      </c>
      <c r="L351" s="191">
        <f t="shared" si="212"/>
        <v>0</v>
      </c>
      <c r="M351" s="191">
        <f t="shared" si="212"/>
        <v>0</v>
      </c>
      <c r="N351" s="191">
        <f t="shared" si="212"/>
        <v>0</v>
      </c>
      <c r="O351" s="191"/>
      <c r="P351" s="192"/>
    </row>
    <row r="352" spans="1:16" ht="15" thickBot="1" x14ac:dyDescent="0.35">
      <c r="A352" s="193">
        <v>2026</v>
      </c>
      <c r="B352" s="194" t="s">
        <v>243</v>
      </c>
      <c r="C352" s="194">
        <f t="shared" ref="C352:N352" si="213">C351+C348</f>
        <v>231902.76785714287</v>
      </c>
      <c r="D352" s="194">
        <f t="shared" si="213"/>
        <v>283312.8571428571</v>
      </c>
      <c r="E352" s="194">
        <f t="shared" si="213"/>
        <v>0</v>
      </c>
      <c r="F352" s="194">
        <f t="shared" si="213"/>
        <v>0</v>
      </c>
      <c r="G352" s="194">
        <f t="shared" si="213"/>
        <v>0</v>
      </c>
      <c r="H352" s="194">
        <f t="shared" si="213"/>
        <v>0</v>
      </c>
      <c r="I352" s="194">
        <f t="shared" si="213"/>
        <v>0</v>
      </c>
      <c r="J352" s="194">
        <f t="shared" si="213"/>
        <v>0</v>
      </c>
      <c r="K352" s="194">
        <f t="shared" si="213"/>
        <v>0</v>
      </c>
      <c r="L352" s="194">
        <f t="shared" si="213"/>
        <v>0</v>
      </c>
      <c r="M352" s="194">
        <f t="shared" si="213"/>
        <v>0</v>
      </c>
      <c r="N352" s="194">
        <f t="shared" si="213"/>
        <v>0</v>
      </c>
      <c r="O352" s="194">
        <f t="shared" ref="O352:O356" si="214">SUM(C352:N352)</f>
        <v>515215.625</v>
      </c>
      <c r="P352" s="195">
        <f>O352/12</f>
        <v>42934.635416666664</v>
      </c>
    </row>
    <row r="353" spans="1:16" x14ac:dyDescent="0.3">
      <c r="A353" s="167" t="s">
        <v>250</v>
      </c>
      <c r="B353" s="82" t="s">
        <v>254</v>
      </c>
      <c r="C353" s="82">
        <v>100000</v>
      </c>
      <c r="D353" s="82">
        <v>100000</v>
      </c>
      <c r="E353" s="82">
        <v>100000</v>
      </c>
      <c r="F353" s="82">
        <v>100000</v>
      </c>
      <c r="G353" s="82">
        <v>100000</v>
      </c>
      <c r="H353" s="82">
        <v>100000</v>
      </c>
      <c r="I353" s="82">
        <v>100000</v>
      </c>
      <c r="J353" s="82">
        <v>100000</v>
      </c>
      <c r="K353" s="82">
        <v>100000</v>
      </c>
      <c r="L353" s="82">
        <v>100000</v>
      </c>
      <c r="M353" s="82">
        <v>100000</v>
      </c>
      <c r="N353" s="82">
        <v>100000</v>
      </c>
      <c r="O353" s="82">
        <f t="shared" si="214"/>
        <v>1200000</v>
      </c>
      <c r="P353" s="82"/>
    </row>
    <row r="354" spans="1:16" ht="15" thickBot="1" x14ac:dyDescent="0.35">
      <c r="B354" s="84">
        <v>2026</v>
      </c>
      <c r="C354" s="168">
        <f t="shared" ref="C354:N354" si="215">C352+C353</f>
        <v>331902.76785714284</v>
      </c>
      <c r="D354" s="168">
        <f t="shared" si="215"/>
        <v>383312.8571428571</v>
      </c>
      <c r="E354" s="168">
        <f t="shared" si="215"/>
        <v>100000</v>
      </c>
      <c r="F354" s="168">
        <f t="shared" si="215"/>
        <v>100000</v>
      </c>
      <c r="G354" s="168">
        <f t="shared" si="215"/>
        <v>100000</v>
      </c>
      <c r="H354" s="168">
        <f t="shared" si="215"/>
        <v>100000</v>
      </c>
      <c r="I354" s="168">
        <f t="shared" si="215"/>
        <v>100000</v>
      </c>
      <c r="J354" s="168">
        <f t="shared" si="215"/>
        <v>100000</v>
      </c>
      <c r="K354" s="168">
        <f t="shared" si="215"/>
        <v>100000</v>
      </c>
      <c r="L354" s="168">
        <f t="shared" si="215"/>
        <v>100000</v>
      </c>
      <c r="M354" s="168">
        <f t="shared" si="215"/>
        <v>100000</v>
      </c>
      <c r="N354" s="168">
        <f t="shared" si="215"/>
        <v>100000</v>
      </c>
      <c r="O354" s="171">
        <f t="shared" si="214"/>
        <v>1715215.625</v>
      </c>
      <c r="P354" s="163">
        <f t="shared" ref="P354" si="216">O354/12</f>
        <v>142934.63541666666</v>
      </c>
    </row>
    <row r="355" spans="1:16" ht="15.6" thickTop="1" thickBot="1" x14ac:dyDescent="0.35">
      <c r="A355" s="100"/>
      <c r="B355" s="84">
        <v>2026</v>
      </c>
      <c r="C355" s="184">
        <v>700000</v>
      </c>
      <c r="D355" s="185">
        <v>750000</v>
      </c>
      <c r="E355" s="185">
        <v>750000</v>
      </c>
      <c r="F355" s="185">
        <v>750000</v>
      </c>
      <c r="G355" s="185">
        <v>750000</v>
      </c>
      <c r="H355" s="185">
        <v>750000</v>
      </c>
      <c r="I355" s="185">
        <v>750000</v>
      </c>
      <c r="J355" s="185">
        <v>750000</v>
      </c>
      <c r="K355" s="185">
        <v>750000</v>
      </c>
      <c r="L355" s="185">
        <v>750000</v>
      </c>
      <c r="M355" s="185">
        <v>750000</v>
      </c>
      <c r="N355" s="185">
        <v>750000</v>
      </c>
      <c r="O355" s="4">
        <f t="shared" si="214"/>
        <v>8950000</v>
      </c>
      <c r="P355">
        <f>N355</f>
        <v>750000</v>
      </c>
    </row>
    <row r="356" spans="1:16" ht="15.6" thickTop="1" thickBot="1" x14ac:dyDescent="0.35">
      <c r="A356" s="100"/>
      <c r="B356" s="84">
        <v>2026</v>
      </c>
      <c r="C356" s="87">
        <f t="shared" ref="C356:N356" si="217">C355+C354</f>
        <v>1031902.7678571428</v>
      </c>
      <c r="D356" s="87">
        <f t="shared" si="217"/>
        <v>1133312.857142857</v>
      </c>
      <c r="E356" s="87">
        <f t="shared" si="217"/>
        <v>850000</v>
      </c>
      <c r="F356" s="87">
        <f t="shared" si="217"/>
        <v>850000</v>
      </c>
      <c r="G356" s="87">
        <f t="shared" si="217"/>
        <v>850000</v>
      </c>
      <c r="H356" s="87">
        <f t="shared" si="217"/>
        <v>850000</v>
      </c>
      <c r="I356" s="87">
        <f t="shared" si="217"/>
        <v>850000</v>
      </c>
      <c r="J356" s="87">
        <f t="shared" si="217"/>
        <v>850000</v>
      </c>
      <c r="K356" s="87">
        <f t="shared" si="217"/>
        <v>850000</v>
      </c>
      <c r="L356" s="87">
        <f t="shared" si="217"/>
        <v>850000</v>
      </c>
      <c r="M356" s="87">
        <f t="shared" si="217"/>
        <v>850000</v>
      </c>
      <c r="N356" s="87">
        <f t="shared" si="217"/>
        <v>850000</v>
      </c>
      <c r="O356" s="87">
        <f t="shared" si="214"/>
        <v>10665215.625</v>
      </c>
      <c r="P356" s="88">
        <f>O356/12</f>
        <v>888767.96875</v>
      </c>
    </row>
    <row r="357" spans="1:16" ht="15.6" thickTop="1" thickBot="1" x14ac:dyDescent="0.35">
      <c r="C357" s="89">
        <f>6650*C356/10000</f>
        <v>686215.34062499995</v>
      </c>
      <c r="D357" s="89">
        <f t="shared" ref="D357:O357" si="218">6650*D356/10000</f>
        <v>753653.04999999993</v>
      </c>
      <c r="E357" s="89">
        <f t="shared" si="218"/>
        <v>565250</v>
      </c>
      <c r="F357" s="89">
        <f t="shared" si="218"/>
        <v>565250</v>
      </c>
      <c r="G357" s="89">
        <f t="shared" si="218"/>
        <v>565250</v>
      </c>
      <c r="H357" s="89">
        <f t="shared" si="218"/>
        <v>565250</v>
      </c>
      <c r="I357" s="89">
        <f t="shared" si="218"/>
        <v>565250</v>
      </c>
      <c r="J357" s="89">
        <f t="shared" si="218"/>
        <v>565250</v>
      </c>
      <c r="K357" s="89">
        <f t="shared" si="218"/>
        <v>565250</v>
      </c>
      <c r="L357" s="89">
        <f t="shared" si="218"/>
        <v>565250</v>
      </c>
      <c r="M357" s="89">
        <f t="shared" si="218"/>
        <v>565250</v>
      </c>
      <c r="N357" s="89">
        <f t="shared" si="218"/>
        <v>565250</v>
      </c>
      <c r="O357" s="89">
        <f t="shared" si="218"/>
        <v>7092368.390625</v>
      </c>
      <c r="P357" s="90">
        <f>O357/12</f>
        <v>591030.69921875</v>
      </c>
    </row>
    <row r="358" spans="1:16" ht="15" thickBot="1" x14ac:dyDescent="0.35">
      <c r="A358" s="91">
        <v>2025</v>
      </c>
      <c r="B358" s="91">
        <v>2025</v>
      </c>
      <c r="C358" s="85">
        <v>323225.875</v>
      </c>
      <c r="D358" s="85">
        <v>241646.5</v>
      </c>
      <c r="E358" s="85">
        <v>232047.92499999999</v>
      </c>
      <c r="F358" s="85">
        <v>190994.55</v>
      </c>
      <c r="G358" s="85">
        <v>230655.875</v>
      </c>
      <c r="H358" s="85">
        <v>284175.47499999998</v>
      </c>
      <c r="I358" s="85">
        <v>242681.17499999999</v>
      </c>
      <c r="J358" s="85">
        <v>185547.47500000001</v>
      </c>
      <c r="K358" s="85">
        <v>187816.75</v>
      </c>
      <c r="L358" s="85">
        <v>200892.7</v>
      </c>
      <c r="M358" s="85">
        <v>193544.125</v>
      </c>
      <c r="N358" s="85">
        <v>201741.55</v>
      </c>
      <c r="O358" s="174">
        <f>SUM(C358:N358)</f>
        <v>2714969.9750000006</v>
      </c>
      <c r="P358" s="177">
        <f>O358/12</f>
        <v>226247.4979166667</v>
      </c>
    </row>
    <row r="359" spans="1:16" ht="15" thickBot="1" x14ac:dyDescent="0.35">
      <c r="A359" s="91">
        <v>2025</v>
      </c>
      <c r="B359" s="91">
        <v>2025</v>
      </c>
      <c r="C359" s="86">
        <v>650000</v>
      </c>
      <c r="D359" s="86">
        <v>650000</v>
      </c>
      <c r="E359" s="86">
        <v>650000</v>
      </c>
      <c r="F359" s="86">
        <v>650000</v>
      </c>
      <c r="G359" s="86">
        <v>650000</v>
      </c>
      <c r="H359" s="86">
        <v>650000</v>
      </c>
      <c r="I359" s="86">
        <v>700000</v>
      </c>
      <c r="J359" s="86">
        <v>700000</v>
      </c>
      <c r="K359" s="86">
        <v>700000</v>
      </c>
      <c r="L359" s="86">
        <v>700000</v>
      </c>
      <c r="M359" s="86">
        <v>700000</v>
      </c>
      <c r="N359" s="86">
        <v>700000</v>
      </c>
      <c r="O359" s="176">
        <f>SUM(C359:N359)</f>
        <v>8100000</v>
      </c>
      <c r="P359" s="177">
        <f>O359/12</f>
        <v>675000</v>
      </c>
    </row>
    <row r="360" spans="1:16" ht="15" thickBot="1" x14ac:dyDescent="0.35">
      <c r="A360" s="91">
        <v>2025</v>
      </c>
      <c r="B360" s="91">
        <v>2025</v>
      </c>
      <c r="C360" s="178">
        <f>C358+C359</f>
        <v>973225.875</v>
      </c>
      <c r="D360" s="179">
        <f t="shared" ref="D360:N360" si="219">D358+D359</f>
        <v>891646.5</v>
      </c>
      <c r="E360" s="179">
        <f t="shared" si="219"/>
        <v>882047.92500000005</v>
      </c>
      <c r="F360" s="179">
        <f t="shared" si="219"/>
        <v>840994.55</v>
      </c>
      <c r="G360" s="179">
        <f t="shared" si="219"/>
        <v>880655.875</v>
      </c>
      <c r="H360" s="179">
        <f t="shared" si="219"/>
        <v>934175.47499999998</v>
      </c>
      <c r="I360" s="179">
        <f t="shared" si="219"/>
        <v>942681.17500000005</v>
      </c>
      <c r="J360" s="179">
        <f t="shared" si="219"/>
        <v>885547.47499999998</v>
      </c>
      <c r="K360" s="179">
        <f t="shared" si="219"/>
        <v>887816.75</v>
      </c>
      <c r="L360" s="179">
        <f t="shared" si="219"/>
        <v>900892.7</v>
      </c>
      <c r="M360" s="179">
        <f t="shared" si="219"/>
        <v>893544.125</v>
      </c>
      <c r="N360" s="179">
        <f t="shared" si="219"/>
        <v>901741.55</v>
      </c>
      <c r="O360" s="179">
        <f>SUM(C360:N360)</f>
        <v>10814969.975</v>
      </c>
      <c r="P360" s="180">
        <f>O360/12</f>
        <v>901247.49791666667</v>
      </c>
    </row>
    <row r="362" spans="1:16" ht="18" thickBot="1" x14ac:dyDescent="0.4">
      <c r="A362" s="160" t="s">
        <v>255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5.6" thickTop="1" thickBot="1" x14ac:dyDescent="0.35">
      <c r="A363" s="164"/>
      <c r="B363" s="165" t="s">
        <v>253</v>
      </c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>
        <f t="shared" ref="O363" si="220">SUM(C363:N363)</f>
        <v>0</v>
      </c>
      <c r="P363" s="192"/>
    </row>
    <row r="364" spans="1:16" ht="15" thickBot="1" x14ac:dyDescent="0.35">
      <c r="A364" s="190">
        <v>2026</v>
      </c>
      <c r="B364" s="196" t="s">
        <v>801</v>
      </c>
      <c r="C364" s="191">
        <f t="shared" ref="C364:N364" si="221">C363*150</f>
        <v>0</v>
      </c>
      <c r="D364" s="191">
        <f t="shared" si="221"/>
        <v>0</v>
      </c>
      <c r="E364" s="191">
        <f t="shared" si="221"/>
        <v>0</v>
      </c>
      <c r="F364" s="191">
        <f t="shared" si="221"/>
        <v>0</v>
      </c>
      <c r="G364" s="191">
        <f t="shared" si="221"/>
        <v>0</v>
      </c>
      <c r="H364" s="191">
        <f t="shared" si="221"/>
        <v>0</v>
      </c>
      <c r="I364" s="191">
        <f t="shared" si="221"/>
        <v>0</v>
      </c>
      <c r="J364" s="191">
        <f t="shared" si="221"/>
        <v>0</v>
      </c>
      <c r="K364" s="191">
        <f t="shared" si="221"/>
        <v>0</v>
      </c>
      <c r="L364" s="191">
        <f t="shared" si="221"/>
        <v>0</v>
      </c>
      <c r="M364" s="191">
        <f t="shared" si="221"/>
        <v>0</v>
      </c>
      <c r="N364" s="191">
        <f t="shared" si="221"/>
        <v>0</v>
      </c>
      <c r="O364" s="191"/>
      <c r="P364" s="192"/>
    </row>
    <row r="365" spans="1:16" ht="15" thickBot="1" x14ac:dyDescent="0.35">
      <c r="A365" s="193">
        <v>2026</v>
      </c>
      <c r="B365" s="194" t="s">
        <v>243</v>
      </c>
      <c r="C365" s="194">
        <f t="shared" ref="C365:N365" si="222">C364+C348</f>
        <v>231902.76785714287</v>
      </c>
      <c r="D365" s="194">
        <f t="shared" si="222"/>
        <v>283312.8571428571</v>
      </c>
      <c r="E365" s="194">
        <f t="shared" si="222"/>
        <v>0</v>
      </c>
      <c r="F365" s="194">
        <f t="shared" si="222"/>
        <v>0</v>
      </c>
      <c r="G365" s="194">
        <f t="shared" si="222"/>
        <v>0</v>
      </c>
      <c r="H365" s="194">
        <f t="shared" si="222"/>
        <v>0</v>
      </c>
      <c r="I365" s="194">
        <f t="shared" si="222"/>
        <v>0</v>
      </c>
      <c r="J365" s="194">
        <f t="shared" si="222"/>
        <v>0</v>
      </c>
      <c r="K365" s="194">
        <f t="shared" si="222"/>
        <v>0</v>
      </c>
      <c r="L365" s="194">
        <f t="shared" si="222"/>
        <v>0</v>
      </c>
      <c r="M365" s="194">
        <f t="shared" si="222"/>
        <v>0</v>
      </c>
      <c r="N365" s="194">
        <f t="shared" si="222"/>
        <v>0</v>
      </c>
      <c r="O365" s="194">
        <f t="shared" ref="O365:O369" si="223">SUM(C365:N365)</f>
        <v>515215.625</v>
      </c>
      <c r="P365" s="195">
        <f>O365/12</f>
        <v>42934.635416666664</v>
      </c>
    </row>
    <row r="366" spans="1:16" x14ac:dyDescent="0.3">
      <c r="A366" s="167" t="s">
        <v>255</v>
      </c>
      <c r="B366" s="82" t="s">
        <v>256</v>
      </c>
      <c r="C366" s="82">
        <v>50000</v>
      </c>
      <c r="D366" s="82">
        <v>50000</v>
      </c>
      <c r="E366" s="82">
        <v>50000</v>
      </c>
      <c r="F366" s="82">
        <v>50000</v>
      </c>
      <c r="G366" s="82">
        <v>50000</v>
      </c>
      <c r="H366" s="82">
        <v>50000</v>
      </c>
      <c r="I366" s="82">
        <v>50000</v>
      </c>
      <c r="J366" s="82">
        <v>50000</v>
      </c>
      <c r="K366" s="82">
        <v>50000</v>
      </c>
      <c r="L366" s="82">
        <v>50000</v>
      </c>
      <c r="M366" s="82">
        <v>50000</v>
      </c>
      <c r="N366" s="82">
        <v>50000</v>
      </c>
      <c r="O366" s="82">
        <f t="shared" si="223"/>
        <v>600000</v>
      </c>
      <c r="P366" s="82"/>
    </row>
    <row r="367" spans="1:16" ht="15" thickBot="1" x14ac:dyDescent="0.35">
      <c r="B367" s="84">
        <v>2026</v>
      </c>
      <c r="C367" s="168">
        <f t="shared" ref="C367:N367" si="224">C365+C366</f>
        <v>281902.76785714284</v>
      </c>
      <c r="D367" s="168">
        <f t="shared" si="224"/>
        <v>333312.8571428571</v>
      </c>
      <c r="E367" s="168">
        <f t="shared" si="224"/>
        <v>50000</v>
      </c>
      <c r="F367" s="168">
        <f t="shared" si="224"/>
        <v>50000</v>
      </c>
      <c r="G367" s="168">
        <f t="shared" si="224"/>
        <v>50000</v>
      </c>
      <c r="H367" s="168">
        <f t="shared" si="224"/>
        <v>50000</v>
      </c>
      <c r="I367" s="168">
        <f t="shared" si="224"/>
        <v>50000</v>
      </c>
      <c r="J367" s="168">
        <f t="shared" si="224"/>
        <v>50000</v>
      </c>
      <c r="K367" s="168">
        <f t="shared" si="224"/>
        <v>50000</v>
      </c>
      <c r="L367" s="168">
        <f t="shared" si="224"/>
        <v>50000</v>
      </c>
      <c r="M367" s="168">
        <f t="shared" si="224"/>
        <v>50000</v>
      </c>
      <c r="N367" s="168">
        <f t="shared" si="224"/>
        <v>50000</v>
      </c>
      <c r="O367" s="171">
        <f t="shared" si="223"/>
        <v>1115215.625</v>
      </c>
      <c r="P367" s="163">
        <f t="shared" ref="P367" si="225">O367/12</f>
        <v>92934.635416666672</v>
      </c>
    </row>
    <row r="368" spans="1:16" ht="15.6" thickTop="1" thickBot="1" x14ac:dyDescent="0.35">
      <c r="A368" s="100"/>
      <c r="B368" s="84">
        <v>2026</v>
      </c>
      <c r="C368" s="184">
        <v>650000</v>
      </c>
      <c r="D368" s="185">
        <v>680000</v>
      </c>
      <c r="E368" s="185">
        <v>680000</v>
      </c>
      <c r="F368" s="185">
        <v>680000</v>
      </c>
      <c r="G368" s="185">
        <v>680000</v>
      </c>
      <c r="H368" s="185">
        <v>680000</v>
      </c>
      <c r="I368" s="185">
        <v>680000</v>
      </c>
      <c r="J368" s="185">
        <v>680000</v>
      </c>
      <c r="K368" s="185">
        <v>680000</v>
      </c>
      <c r="L368" s="185">
        <v>680000</v>
      </c>
      <c r="M368" s="185">
        <v>680000</v>
      </c>
      <c r="N368" s="185">
        <v>680000</v>
      </c>
      <c r="O368" s="4">
        <f t="shared" si="223"/>
        <v>8130000</v>
      </c>
      <c r="P368">
        <f>N368</f>
        <v>680000</v>
      </c>
    </row>
    <row r="369" spans="1:16" ht="15.6" thickTop="1" thickBot="1" x14ac:dyDescent="0.35">
      <c r="A369" s="100"/>
      <c r="B369" s="84">
        <v>2026</v>
      </c>
      <c r="C369" s="87">
        <f t="shared" ref="C369:N369" si="226">C368+C367</f>
        <v>931902.76785714284</v>
      </c>
      <c r="D369" s="87">
        <f t="shared" si="226"/>
        <v>1013312.857142857</v>
      </c>
      <c r="E369" s="87">
        <f t="shared" si="226"/>
        <v>730000</v>
      </c>
      <c r="F369" s="87">
        <f t="shared" si="226"/>
        <v>730000</v>
      </c>
      <c r="G369" s="87">
        <f t="shared" si="226"/>
        <v>730000</v>
      </c>
      <c r="H369" s="87">
        <f t="shared" si="226"/>
        <v>730000</v>
      </c>
      <c r="I369" s="87">
        <f t="shared" si="226"/>
        <v>730000</v>
      </c>
      <c r="J369" s="87">
        <f t="shared" si="226"/>
        <v>730000</v>
      </c>
      <c r="K369" s="87">
        <f t="shared" si="226"/>
        <v>730000</v>
      </c>
      <c r="L369" s="87">
        <f t="shared" si="226"/>
        <v>730000</v>
      </c>
      <c r="M369" s="87">
        <f t="shared" si="226"/>
        <v>730000</v>
      </c>
      <c r="N369" s="87">
        <f t="shared" si="226"/>
        <v>730000</v>
      </c>
      <c r="O369" s="87">
        <f t="shared" si="223"/>
        <v>9245215.625</v>
      </c>
      <c r="P369" s="88">
        <f>O369/12</f>
        <v>770434.63541666663</v>
      </c>
    </row>
    <row r="370" spans="1:16" ht="15.6" thickTop="1" thickBot="1" x14ac:dyDescent="0.35">
      <c r="C370" s="89">
        <f>6650*C369/10000</f>
        <v>619715.34062499995</v>
      </c>
      <c r="D370" s="89">
        <f t="shared" ref="D370:O370" si="227">6650*D369/10000</f>
        <v>673853.04999999993</v>
      </c>
      <c r="E370" s="89">
        <f t="shared" si="227"/>
        <v>485450</v>
      </c>
      <c r="F370" s="89">
        <f t="shared" si="227"/>
        <v>485450</v>
      </c>
      <c r="G370" s="89">
        <f t="shared" si="227"/>
        <v>485450</v>
      </c>
      <c r="H370" s="89">
        <f t="shared" si="227"/>
        <v>485450</v>
      </c>
      <c r="I370" s="89">
        <f t="shared" si="227"/>
        <v>485450</v>
      </c>
      <c r="J370" s="89">
        <f t="shared" si="227"/>
        <v>485450</v>
      </c>
      <c r="K370" s="89">
        <f t="shared" si="227"/>
        <v>485450</v>
      </c>
      <c r="L370" s="89">
        <f t="shared" si="227"/>
        <v>485450</v>
      </c>
      <c r="M370" s="89">
        <f t="shared" si="227"/>
        <v>485450</v>
      </c>
      <c r="N370" s="89">
        <f t="shared" si="227"/>
        <v>485450</v>
      </c>
      <c r="O370" s="89">
        <f t="shared" si="227"/>
        <v>6148068.390625</v>
      </c>
      <c r="P370" s="90">
        <f>O370/12</f>
        <v>512339.03255208331</v>
      </c>
    </row>
    <row r="371" spans="1:16" ht="15" thickBot="1" x14ac:dyDescent="0.35">
      <c r="A371" s="91">
        <v>2025</v>
      </c>
      <c r="B371" s="91">
        <v>2025</v>
      </c>
      <c r="C371" s="85">
        <v>273225.875</v>
      </c>
      <c r="D371" s="85">
        <v>191646.5</v>
      </c>
      <c r="E371" s="85">
        <v>209347.92499999999</v>
      </c>
      <c r="F371" s="85">
        <v>244214.55</v>
      </c>
      <c r="G371" s="85">
        <v>252675.875</v>
      </c>
      <c r="H371" s="85">
        <v>234175.47500000001</v>
      </c>
      <c r="I371" s="85">
        <v>176821.17499999999</v>
      </c>
      <c r="J371" s="85">
        <v>182997.47500000001</v>
      </c>
      <c r="K371" s="85">
        <v>158356.75</v>
      </c>
      <c r="L371" s="85">
        <v>161162.70000000001</v>
      </c>
      <c r="M371" s="85">
        <v>235844.125</v>
      </c>
      <c r="N371" s="85">
        <v>219861.55</v>
      </c>
      <c r="O371" s="174">
        <f>SUM(C371:N371)</f>
        <v>2540329.9750000001</v>
      </c>
      <c r="P371" s="177">
        <f>O371/12</f>
        <v>211694.16458333333</v>
      </c>
    </row>
    <row r="372" spans="1:16" ht="15" thickBot="1" x14ac:dyDescent="0.35">
      <c r="A372" s="91">
        <v>2025</v>
      </c>
      <c r="B372" s="91">
        <v>2025</v>
      </c>
      <c r="C372" s="86">
        <v>620000</v>
      </c>
      <c r="D372" s="86">
        <v>620000</v>
      </c>
      <c r="E372" s="86">
        <v>620000</v>
      </c>
      <c r="F372" s="86">
        <v>620000</v>
      </c>
      <c r="G372" s="86">
        <v>620000</v>
      </c>
      <c r="H372" s="86">
        <v>620000</v>
      </c>
      <c r="I372" s="86">
        <v>650000</v>
      </c>
      <c r="J372" s="86">
        <v>650000</v>
      </c>
      <c r="K372" s="86">
        <v>650000</v>
      </c>
      <c r="L372" s="86">
        <v>650000</v>
      </c>
      <c r="M372" s="86">
        <v>650000</v>
      </c>
      <c r="N372" s="86">
        <v>650000</v>
      </c>
      <c r="O372" s="176">
        <f>SUM(C372:N372)</f>
        <v>7620000</v>
      </c>
      <c r="P372" s="177">
        <f>O372/12</f>
        <v>635000</v>
      </c>
    </row>
    <row r="373" spans="1:16" ht="15" thickBot="1" x14ac:dyDescent="0.35">
      <c r="A373" s="91">
        <v>2025</v>
      </c>
      <c r="B373" s="91">
        <v>2025</v>
      </c>
      <c r="C373" s="178">
        <f>C371+C372</f>
        <v>893225.875</v>
      </c>
      <c r="D373" s="179">
        <f t="shared" ref="D373:N373" si="228">D371+D372</f>
        <v>811646.5</v>
      </c>
      <c r="E373" s="179">
        <f t="shared" si="228"/>
        <v>829347.92500000005</v>
      </c>
      <c r="F373" s="179">
        <f t="shared" si="228"/>
        <v>864214.55</v>
      </c>
      <c r="G373" s="179">
        <f t="shared" si="228"/>
        <v>872675.875</v>
      </c>
      <c r="H373" s="179">
        <f t="shared" si="228"/>
        <v>854175.47499999998</v>
      </c>
      <c r="I373" s="179">
        <f t="shared" si="228"/>
        <v>826821.17500000005</v>
      </c>
      <c r="J373" s="179">
        <f t="shared" si="228"/>
        <v>832997.47499999998</v>
      </c>
      <c r="K373" s="179">
        <f t="shared" si="228"/>
        <v>808356.75</v>
      </c>
      <c r="L373" s="179">
        <f t="shared" si="228"/>
        <v>811162.7</v>
      </c>
      <c r="M373" s="179">
        <f t="shared" si="228"/>
        <v>885844.125</v>
      </c>
      <c r="N373" s="179">
        <f t="shared" si="228"/>
        <v>869861.55</v>
      </c>
      <c r="O373" s="179">
        <f>SUM(C373:N373)</f>
        <v>10160329.975</v>
      </c>
      <c r="P373" s="180">
        <f>O373/12</f>
        <v>846694.1645833333</v>
      </c>
    </row>
    <row r="375" spans="1:16" ht="15" thickBot="1" x14ac:dyDescent="0.35"/>
    <row r="376" spans="1:16" ht="18" thickBot="1" x14ac:dyDescent="0.4">
      <c r="A376" s="160" t="s">
        <v>257</v>
      </c>
      <c r="B376" s="99">
        <v>2025</v>
      </c>
      <c r="C376" s="72" t="s">
        <v>212</v>
      </c>
      <c r="D376" s="72" t="s">
        <v>213</v>
      </c>
      <c r="E376" s="72" t="s">
        <v>214</v>
      </c>
      <c r="F376" s="72" t="s">
        <v>215</v>
      </c>
      <c r="G376" s="72" t="s">
        <v>216</v>
      </c>
      <c r="H376" s="72" t="s">
        <v>217</v>
      </c>
      <c r="I376" s="72" t="s">
        <v>218</v>
      </c>
      <c r="J376" s="72" t="s">
        <v>219</v>
      </c>
      <c r="K376" s="72" t="s">
        <v>220</v>
      </c>
      <c r="L376" s="72" t="s">
        <v>221</v>
      </c>
      <c r="M376" s="72" t="s">
        <v>222</v>
      </c>
      <c r="N376" s="72" t="s">
        <v>223</v>
      </c>
      <c r="O376" s="72"/>
      <c r="P376" s="73"/>
    </row>
    <row r="377" spans="1:16" ht="15" thickTop="1" x14ac:dyDescent="0.3">
      <c r="B377" s="120"/>
      <c r="C377" s="119">
        <f t="shared" ref="C377:N377" si="229">C341</f>
        <v>2620</v>
      </c>
      <c r="D377" s="119">
        <f t="shared" si="229"/>
        <v>6069</v>
      </c>
      <c r="E377" s="119">
        <f t="shared" si="229"/>
        <v>0</v>
      </c>
      <c r="F377" s="119">
        <f t="shared" si="229"/>
        <v>0</v>
      </c>
      <c r="G377" s="119">
        <f t="shared" si="229"/>
        <v>0</v>
      </c>
      <c r="H377" s="119">
        <f t="shared" si="229"/>
        <v>0</v>
      </c>
      <c r="I377" s="119">
        <f t="shared" si="229"/>
        <v>0</v>
      </c>
      <c r="J377" s="119">
        <f t="shared" si="229"/>
        <v>0</v>
      </c>
      <c r="K377" s="119">
        <f t="shared" si="229"/>
        <v>0</v>
      </c>
      <c r="L377" s="119">
        <f t="shared" si="229"/>
        <v>0</v>
      </c>
      <c r="M377" s="119">
        <f t="shared" si="229"/>
        <v>0</v>
      </c>
      <c r="N377" s="119">
        <f t="shared" si="229"/>
        <v>0</v>
      </c>
      <c r="O377" s="119">
        <f t="shared" ref="O377:O378" si="230">SUM(C377:N377)</f>
        <v>8689</v>
      </c>
      <c r="P377" s="120">
        <f t="shared" ref="P377:P378" si="231">SUM(C377:N377)</f>
        <v>8689</v>
      </c>
    </row>
    <row r="378" spans="1:16" ht="15" thickBot="1" x14ac:dyDescent="0.35">
      <c r="B378" s="120"/>
      <c r="C378" s="119">
        <f t="shared" ref="C378:N378" si="232">C342</f>
        <v>5944860</v>
      </c>
      <c r="D378" s="119">
        <f t="shared" si="232"/>
        <v>14619630</v>
      </c>
      <c r="E378" s="119">
        <f t="shared" si="232"/>
        <v>0</v>
      </c>
      <c r="F378" s="119">
        <f t="shared" si="232"/>
        <v>0</v>
      </c>
      <c r="G378" s="119">
        <f t="shared" si="232"/>
        <v>0</v>
      </c>
      <c r="H378" s="119">
        <f t="shared" si="232"/>
        <v>0</v>
      </c>
      <c r="I378" s="119">
        <f t="shared" si="232"/>
        <v>0</v>
      </c>
      <c r="J378" s="119">
        <f t="shared" si="232"/>
        <v>0</v>
      </c>
      <c r="K378" s="119">
        <f t="shared" si="232"/>
        <v>0</v>
      </c>
      <c r="L378" s="119">
        <f t="shared" si="232"/>
        <v>0</v>
      </c>
      <c r="M378" s="119">
        <f t="shared" si="232"/>
        <v>0</v>
      </c>
      <c r="N378" s="119">
        <f t="shared" si="232"/>
        <v>0</v>
      </c>
      <c r="O378" s="119">
        <f t="shared" si="230"/>
        <v>20564490</v>
      </c>
      <c r="P378" s="120">
        <f t="shared" si="231"/>
        <v>20564490</v>
      </c>
    </row>
    <row r="379" spans="1:16" ht="15.6" thickTop="1" thickBot="1" x14ac:dyDescent="0.35">
      <c r="B379" s="122" t="s">
        <v>258</v>
      </c>
      <c r="C379" s="123">
        <f t="shared" ref="C379:N379" si="233">C378/2500</f>
        <v>2377.944</v>
      </c>
      <c r="D379" s="123">
        <f t="shared" si="233"/>
        <v>5847.8519999999999</v>
      </c>
      <c r="E379" s="123">
        <f t="shared" si="233"/>
        <v>0</v>
      </c>
      <c r="F379" s="123">
        <f t="shared" si="233"/>
        <v>0</v>
      </c>
      <c r="G379" s="123">
        <f t="shared" si="233"/>
        <v>0</v>
      </c>
      <c r="H379" s="123">
        <f t="shared" si="233"/>
        <v>0</v>
      </c>
      <c r="I379" s="123">
        <f t="shared" si="233"/>
        <v>0</v>
      </c>
      <c r="J379" s="123">
        <f t="shared" si="233"/>
        <v>0</v>
      </c>
      <c r="K379" s="123">
        <f t="shared" si="233"/>
        <v>0</v>
      </c>
      <c r="L379" s="123">
        <f t="shared" si="233"/>
        <v>0</v>
      </c>
      <c r="M379" s="123">
        <f t="shared" si="233"/>
        <v>0</v>
      </c>
      <c r="N379" s="123">
        <f t="shared" si="233"/>
        <v>0</v>
      </c>
      <c r="O379" s="123">
        <f>SUM(C379:N379)</f>
        <v>8225.7960000000003</v>
      </c>
      <c r="P379" s="122"/>
    </row>
    <row r="380" spans="1:16" ht="15.6" thickTop="1" thickBot="1" x14ac:dyDescent="0.35">
      <c r="A380" s="169">
        <v>2025</v>
      </c>
      <c r="B380" s="197" t="s">
        <v>1757</v>
      </c>
      <c r="C380" s="197">
        <f>C379*130</f>
        <v>309132.71999999997</v>
      </c>
      <c r="D380" s="202">
        <f t="shared" ref="D380:N380" si="234">D379*130</f>
        <v>760220.76</v>
      </c>
      <c r="E380" s="197">
        <f t="shared" si="234"/>
        <v>0</v>
      </c>
      <c r="F380" s="197">
        <f t="shared" si="234"/>
        <v>0</v>
      </c>
      <c r="G380" s="197">
        <f t="shared" si="234"/>
        <v>0</v>
      </c>
      <c r="H380" s="197">
        <f t="shared" si="234"/>
        <v>0</v>
      </c>
      <c r="I380" s="197">
        <f t="shared" si="234"/>
        <v>0</v>
      </c>
      <c r="J380" s="197">
        <f t="shared" si="234"/>
        <v>0</v>
      </c>
      <c r="K380" s="197">
        <f t="shared" si="234"/>
        <v>0</v>
      </c>
      <c r="L380" s="197">
        <f t="shared" si="234"/>
        <v>0</v>
      </c>
      <c r="M380" s="197">
        <f t="shared" si="234"/>
        <v>0</v>
      </c>
      <c r="N380" s="197">
        <f t="shared" si="234"/>
        <v>0</v>
      </c>
      <c r="O380" s="197">
        <f t="shared" ref="O380:O381" si="235">SUM(C380:N380)</f>
        <v>1069353.48</v>
      </c>
      <c r="P380" s="170">
        <f t="shared" ref="P380:P381" si="236">O380/12</f>
        <v>89112.79</v>
      </c>
    </row>
    <row r="381" spans="1:16" ht="15" thickBot="1" x14ac:dyDescent="0.35">
      <c r="A381" s="199">
        <v>2026</v>
      </c>
      <c r="B381" s="198" t="s">
        <v>801</v>
      </c>
      <c r="C381" s="101">
        <f>C379*150</f>
        <v>356691.6</v>
      </c>
      <c r="D381" s="101">
        <f t="shared" ref="D381:N381" si="237">D379*150</f>
        <v>877177.79999999993</v>
      </c>
      <c r="E381" s="101">
        <f t="shared" si="237"/>
        <v>0</v>
      </c>
      <c r="F381" s="101">
        <f t="shared" si="237"/>
        <v>0</v>
      </c>
      <c r="G381" s="101">
        <f t="shared" si="237"/>
        <v>0</v>
      </c>
      <c r="H381" s="101">
        <f t="shared" si="237"/>
        <v>0</v>
      </c>
      <c r="I381" s="101">
        <f t="shared" si="237"/>
        <v>0</v>
      </c>
      <c r="J381" s="101">
        <f t="shared" si="237"/>
        <v>0</v>
      </c>
      <c r="K381" s="101">
        <f t="shared" si="237"/>
        <v>0</v>
      </c>
      <c r="L381" s="101">
        <f t="shared" si="237"/>
        <v>0</v>
      </c>
      <c r="M381" s="101">
        <f t="shared" si="237"/>
        <v>0</v>
      </c>
      <c r="N381" s="101">
        <f t="shared" si="237"/>
        <v>0</v>
      </c>
      <c r="O381" s="101">
        <f t="shared" si="235"/>
        <v>1233869.3999999999</v>
      </c>
      <c r="P381" s="163">
        <f t="shared" si="236"/>
        <v>102822.45</v>
      </c>
    </row>
    <row r="382" spans="1:16" ht="18" thickBot="1" x14ac:dyDescent="0.4">
      <c r="A382" s="160" t="s">
        <v>251</v>
      </c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4"/>
    </row>
    <row r="383" spans="1:16" ht="15.6" thickTop="1" thickBot="1" x14ac:dyDescent="0.35">
      <c r="A383" s="164"/>
      <c r="B383" s="165" t="s">
        <v>253</v>
      </c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>
        <f t="shared" ref="O383:O388" si="238">SUM(C383:N383)</f>
        <v>0</v>
      </c>
      <c r="P383" s="192"/>
    </row>
    <row r="384" spans="1:16" ht="15" thickBot="1" x14ac:dyDescent="0.35">
      <c r="A384" s="190">
        <v>2026</v>
      </c>
      <c r="B384" s="196" t="s">
        <v>801</v>
      </c>
      <c r="C384" s="191">
        <f t="shared" ref="C384:N384" si="239">C383*150</f>
        <v>0</v>
      </c>
      <c r="D384" s="191">
        <f t="shared" si="239"/>
        <v>0</v>
      </c>
      <c r="E384" s="191">
        <f t="shared" si="239"/>
        <v>0</v>
      </c>
      <c r="F384" s="191">
        <f t="shared" si="239"/>
        <v>0</v>
      </c>
      <c r="G384" s="191">
        <f t="shared" si="239"/>
        <v>0</v>
      </c>
      <c r="H384" s="191">
        <f t="shared" si="239"/>
        <v>0</v>
      </c>
      <c r="I384" s="191">
        <f t="shared" si="239"/>
        <v>0</v>
      </c>
      <c r="J384" s="191">
        <f t="shared" si="239"/>
        <v>0</v>
      </c>
      <c r="K384" s="191">
        <f t="shared" si="239"/>
        <v>0</v>
      </c>
      <c r="L384" s="191">
        <f t="shared" si="239"/>
        <v>0</v>
      </c>
      <c r="M384" s="191">
        <f t="shared" si="239"/>
        <v>0</v>
      </c>
      <c r="N384" s="191">
        <f t="shared" si="239"/>
        <v>0</v>
      </c>
      <c r="O384" s="191">
        <f t="shared" si="238"/>
        <v>0</v>
      </c>
      <c r="P384" s="192">
        <f>O384/12</f>
        <v>0</v>
      </c>
    </row>
    <row r="385" spans="1:16" ht="15" thickBot="1" x14ac:dyDescent="0.35">
      <c r="A385" s="193">
        <v>2026</v>
      </c>
      <c r="B385" s="194" t="s">
        <v>243</v>
      </c>
      <c r="C385" s="194">
        <f t="shared" ref="C385:N385" si="240">C384+C381</f>
        <v>356691.6</v>
      </c>
      <c r="D385" s="203">
        <f>D384+D380</f>
        <v>760220.76</v>
      </c>
      <c r="E385" s="194">
        <f t="shared" si="240"/>
        <v>0</v>
      </c>
      <c r="F385" s="194">
        <f t="shared" si="240"/>
        <v>0</v>
      </c>
      <c r="G385" s="194">
        <f t="shared" si="240"/>
        <v>0</v>
      </c>
      <c r="H385" s="194">
        <f t="shared" si="240"/>
        <v>0</v>
      </c>
      <c r="I385" s="194">
        <f t="shared" si="240"/>
        <v>0</v>
      </c>
      <c r="J385" s="194">
        <f t="shared" si="240"/>
        <v>0</v>
      </c>
      <c r="K385" s="194">
        <f t="shared" si="240"/>
        <v>0</v>
      </c>
      <c r="L385" s="194">
        <f t="shared" si="240"/>
        <v>0</v>
      </c>
      <c r="M385" s="194">
        <f t="shared" si="240"/>
        <v>0</v>
      </c>
      <c r="N385" s="194">
        <f t="shared" si="240"/>
        <v>0</v>
      </c>
      <c r="O385" s="194">
        <f t="shared" si="238"/>
        <v>1116912.3599999999</v>
      </c>
      <c r="P385" s="195">
        <f>O385/12</f>
        <v>93076.029999999984</v>
      </c>
    </row>
    <row r="386" spans="1:16" x14ac:dyDescent="0.3">
      <c r="A386" s="167" t="s">
        <v>251</v>
      </c>
      <c r="B386" s="82" t="s">
        <v>256</v>
      </c>
      <c r="C386" s="82">
        <v>80000</v>
      </c>
      <c r="D386" s="82">
        <v>80000</v>
      </c>
      <c r="E386" s="82">
        <v>80000</v>
      </c>
      <c r="F386" s="82">
        <v>80000</v>
      </c>
      <c r="G386" s="82">
        <v>80000</v>
      </c>
      <c r="H386" s="82">
        <v>80000</v>
      </c>
      <c r="I386" s="82">
        <v>80000</v>
      </c>
      <c r="J386" s="82">
        <v>80000</v>
      </c>
      <c r="K386" s="82">
        <v>80000</v>
      </c>
      <c r="L386" s="82">
        <v>80000</v>
      </c>
      <c r="M386" s="82">
        <v>80000</v>
      </c>
      <c r="N386" s="82">
        <v>80000</v>
      </c>
      <c r="O386" s="82">
        <f t="shared" si="238"/>
        <v>960000</v>
      </c>
      <c r="P386" s="82"/>
    </row>
    <row r="387" spans="1:16" ht="15" thickBot="1" x14ac:dyDescent="0.35">
      <c r="B387" s="84">
        <v>2026</v>
      </c>
      <c r="C387" s="168">
        <f t="shared" ref="C387:N387" si="241">C385+C386</f>
        <v>436691.6</v>
      </c>
      <c r="D387" s="204">
        <f t="shared" si="241"/>
        <v>840220.76</v>
      </c>
      <c r="E387" s="168">
        <f t="shared" si="241"/>
        <v>80000</v>
      </c>
      <c r="F387" s="168">
        <f t="shared" si="241"/>
        <v>80000</v>
      </c>
      <c r="G387" s="168">
        <f t="shared" si="241"/>
        <v>80000</v>
      </c>
      <c r="H387" s="168">
        <f t="shared" si="241"/>
        <v>80000</v>
      </c>
      <c r="I387" s="168">
        <f t="shared" si="241"/>
        <v>80000</v>
      </c>
      <c r="J387" s="168">
        <f t="shared" si="241"/>
        <v>80000</v>
      </c>
      <c r="K387" s="168">
        <f t="shared" si="241"/>
        <v>80000</v>
      </c>
      <c r="L387" s="168">
        <f t="shared" si="241"/>
        <v>80000</v>
      </c>
      <c r="M387" s="168">
        <f t="shared" si="241"/>
        <v>80000</v>
      </c>
      <c r="N387" s="168">
        <f t="shared" si="241"/>
        <v>80000</v>
      </c>
      <c r="O387" s="171">
        <f t="shared" si="238"/>
        <v>2076912.3599999999</v>
      </c>
      <c r="P387" s="163">
        <f t="shared" ref="P387" si="242">O387/12</f>
        <v>173076.03</v>
      </c>
    </row>
    <row r="388" spans="1:16" ht="15.6" thickTop="1" thickBot="1" x14ac:dyDescent="0.35">
      <c r="A388" s="100"/>
      <c r="B388" s="84">
        <v>2026</v>
      </c>
      <c r="C388" s="184">
        <v>680000</v>
      </c>
      <c r="D388" s="185">
        <v>710000</v>
      </c>
      <c r="E388" s="185">
        <v>710000</v>
      </c>
      <c r="F388" s="185">
        <v>710000</v>
      </c>
      <c r="G388" s="185">
        <v>710000</v>
      </c>
      <c r="H388" s="185">
        <v>710000</v>
      </c>
      <c r="I388" s="185">
        <v>710000</v>
      </c>
      <c r="J388" s="185">
        <v>710000</v>
      </c>
      <c r="K388" s="185">
        <v>710000</v>
      </c>
      <c r="L388" s="185">
        <v>710000</v>
      </c>
      <c r="M388" s="185">
        <v>710000</v>
      </c>
      <c r="N388" s="185">
        <v>710000</v>
      </c>
      <c r="O388" s="4">
        <f t="shared" si="238"/>
        <v>8490000</v>
      </c>
      <c r="P388">
        <f t="shared" ref="P388:P393" si="243">O388/12</f>
        <v>707500</v>
      </c>
    </row>
    <row r="389" spans="1:16" ht="15.6" thickTop="1" thickBot="1" x14ac:dyDescent="0.35">
      <c r="A389" s="100"/>
      <c r="B389" s="84">
        <v>2026</v>
      </c>
      <c r="C389" s="87">
        <f t="shared" ref="C389:N389" si="244">C388+C387</f>
        <v>1116691.6000000001</v>
      </c>
      <c r="D389" s="87">
        <f t="shared" si="244"/>
        <v>1550220.76</v>
      </c>
      <c r="E389" s="87">
        <f t="shared" si="244"/>
        <v>790000</v>
      </c>
      <c r="F389" s="87">
        <f t="shared" si="244"/>
        <v>790000</v>
      </c>
      <c r="G389" s="87">
        <f t="shared" si="244"/>
        <v>790000</v>
      </c>
      <c r="H389" s="87">
        <f t="shared" si="244"/>
        <v>790000</v>
      </c>
      <c r="I389" s="87">
        <f t="shared" si="244"/>
        <v>790000</v>
      </c>
      <c r="J389" s="87">
        <f t="shared" si="244"/>
        <v>790000</v>
      </c>
      <c r="K389" s="87">
        <f t="shared" si="244"/>
        <v>790000</v>
      </c>
      <c r="L389" s="87">
        <f t="shared" si="244"/>
        <v>790000</v>
      </c>
      <c r="M389" s="87">
        <f t="shared" si="244"/>
        <v>790000</v>
      </c>
      <c r="N389" s="87">
        <f t="shared" si="244"/>
        <v>790000</v>
      </c>
      <c r="O389" s="87">
        <f>SUM(C389:N389)</f>
        <v>10566912.359999999</v>
      </c>
      <c r="P389" s="88">
        <f t="shared" si="243"/>
        <v>880576.02999999991</v>
      </c>
    </row>
    <row r="390" spans="1:16" ht="15.6" thickTop="1" thickBot="1" x14ac:dyDescent="0.35">
      <c r="C390" s="89">
        <f>6650*C389/10000</f>
        <v>742599.91400000011</v>
      </c>
      <c r="D390" s="89">
        <f t="shared" ref="D390:O390" si="245">6650*D389/10000</f>
        <v>1030896.8054</v>
      </c>
      <c r="E390" s="89">
        <f t="shared" si="245"/>
        <v>525350</v>
      </c>
      <c r="F390" s="89">
        <f t="shared" si="245"/>
        <v>525350</v>
      </c>
      <c r="G390" s="89">
        <f t="shared" si="245"/>
        <v>525350</v>
      </c>
      <c r="H390" s="89">
        <f t="shared" si="245"/>
        <v>525350</v>
      </c>
      <c r="I390" s="89">
        <f t="shared" si="245"/>
        <v>525350</v>
      </c>
      <c r="J390" s="89">
        <f t="shared" si="245"/>
        <v>525350</v>
      </c>
      <c r="K390" s="89">
        <f t="shared" si="245"/>
        <v>525350</v>
      </c>
      <c r="L390" s="89">
        <f t="shared" si="245"/>
        <v>525350</v>
      </c>
      <c r="M390" s="89">
        <f t="shared" si="245"/>
        <v>525350</v>
      </c>
      <c r="N390" s="89">
        <f t="shared" si="245"/>
        <v>525350</v>
      </c>
      <c r="O390" s="89">
        <f t="shared" si="245"/>
        <v>7026996.7193999998</v>
      </c>
      <c r="P390" s="90">
        <f t="shared" si="243"/>
        <v>585583.05995000002</v>
      </c>
    </row>
    <row r="391" spans="1:16" ht="15" thickBot="1" x14ac:dyDescent="0.35">
      <c r="A391" s="91">
        <v>2025</v>
      </c>
      <c r="B391" s="91">
        <v>2025</v>
      </c>
      <c r="C391" s="85">
        <v>320797.44</v>
      </c>
      <c r="D391" s="85">
        <v>694969.36800000002</v>
      </c>
      <c r="E391" s="85">
        <v>556251.46399999992</v>
      </c>
      <c r="F391" s="85">
        <v>483979.16000000003</v>
      </c>
      <c r="G391" s="85">
        <v>366688.48</v>
      </c>
      <c r="H391" s="85">
        <v>541537.96</v>
      </c>
      <c r="I391" s="85">
        <v>428111.13999999996</v>
      </c>
      <c r="J391" s="85">
        <v>611061.12800000003</v>
      </c>
      <c r="K391" s="85">
        <v>608642.65999999992</v>
      </c>
      <c r="L391" s="85">
        <v>484093.35200000001</v>
      </c>
      <c r="M391" s="85">
        <v>413626.23580000002</v>
      </c>
      <c r="N391" s="85">
        <v>776619.29999999993</v>
      </c>
      <c r="O391" s="174">
        <f>SUM(C391:N391)</f>
        <v>6286377.6877999995</v>
      </c>
      <c r="P391" s="177">
        <f t="shared" si="243"/>
        <v>523864.80731666664</v>
      </c>
    </row>
    <row r="392" spans="1:16" ht="15" thickBot="1" x14ac:dyDescent="0.35">
      <c r="A392" s="91">
        <v>2025</v>
      </c>
      <c r="B392" s="91">
        <v>2025</v>
      </c>
      <c r="C392" s="86">
        <v>650000</v>
      </c>
      <c r="D392" s="86">
        <v>650000</v>
      </c>
      <c r="E392" s="86">
        <v>650000</v>
      </c>
      <c r="F392" s="86">
        <v>650000</v>
      </c>
      <c r="G392" s="86">
        <v>650000</v>
      </c>
      <c r="H392" s="86">
        <v>650000</v>
      </c>
      <c r="I392" s="86">
        <v>680000</v>
      </c>
      <c r="J392" s="86">
        <v>680000</v>
      </c>
      <c r="K392" s="86">
        <v>680000</v>
      </c>
      <c r="L392" s="86">
        <v>680000</v>
      </c>
      <c r="M392" s="86">
        <v>680000</v>
      </c>
      <c r="N392" s="86">
        <v>680000</v>
      </c>
      <c r="O392" s="176">
        <f>SUM(C392:N392)</f>
        <v>7980000</v>
      </c>
      <c r="P392" s="177">
        <f t="shared" si="243"/>
        <v>665000</v>
      </c>
    </row>
    <row r="393" spans="1:16" ht="15" thickBot="1" x14ac:dyDescent="0.35">
      <c r="A393" s="91">
        <v>2025</v>
      </c>
      <c r="B393" s="91">
        <v>2025</v>
      </c>
      <c r="C393" s="178">
        <f>C391+C392</f>
        <v>970797.44</v>
      </c>
      <c r="D393" s="179">
        <f t="shared" ref="D393:N393" si="246">D391+D392</f>
        <v>1344969.368</v>
      </c>
      <c r="E393" s="179">
        <f t="shared" si="246"/>
        <v>1206251.4639999999</v>
      </c>
      <c r="F393" s="179">
        <f t="shared" si="246"/>
        <v>1133979.1600000001</v>
      </c>
      <c r="G393" s="179">
        <f t="shared" si="246"/>
        <v>1016688.48</v>
      </c>
      <c r="H393" s="179">
        <f t="shared" si="246"/>
        <v>1191537.96</v>
      </c>
      <c r="I393" s="179">
        <f t="shared" si="246"/>
        <v>1108111.1399999999</v>
      </c>
      <c r="J393" s="179">
        <f t="shared" si="246"/>
        <v>1291061.128</v>
      </c>
      <c r="K393" s="179">
        <f t="shared" si="246"/>
        <v>1288642.6599999999</v>
      </c>
      <c r="L393" s="179">
        <f t="shared" si="246"/>
        <v>1164093.352</v>
      </c>
      <c r="M393" s="179">
        <f t="shared" si="246"/>
        <v>1093626.2357999999</v>
      </c>
      <c r="N393" s="179">
        <f t="shared" si="246"/>
        <v>1456619.2999999998</v>
      </c>
      <c r="O393" s="179">
        <f>SUM(C393:N393)</f>
        <v>14266377.687800001</v>
      </c>
      <c r="P393" s="180">
        <f t="shared" si="243"/>
        <v>1188864.8073166667</v>
      </c>
    </row>
    <row r="395" spans="1:16" ht="18" thickBot="1" x14ac:dyDescent="0.4">
      <c r="A395" s="160" t="s">
        <v>259</v>
      </c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4"/>
    </row>
    <row r="396" spans="1:16" ht="15.6" thickTop="1" thickBot="1" x14ac:dyDescent="0.35">
      <c r="A396" s="164"/>
      <c r="B396" s="165" t="s">
        <v>253</v>
      </c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>
        <f t="shared" ref="O396:O401" si="247">SUM(C396:N396)</f>
        <v>0</v>
      </c>
      <c r="P396" s="192"/>
    </row>
    <row r="397" spans="1:16" ht="15" thickBot="1" x14ac:dyDescent="0.35">
      <c r="A397" s="190">
        <v>2026</v>
      </c>
      <c r="B397" s="196" t="s">
        <v>801</v>
      </c>
      <c r="C397" s="191">
        <f t="shared" ref="C397:N397" si="248">C396*150</f>
        <v>0</v>
      </c>
      <c r="D397" s="191">
        <f t="shared" si="248"/>
        <v>0</v>
      </c>
      <c r="E397" s="191">
        <f t="shared" si="248"/>
        <v>0</v>
      </c>
      <c r="F397" s="191">
        <f t="shared" si="248"/>
        <v>0</v>
      </c>
      <c r="G397" s="191">
        <f t="shared" si="248"/>
        <v>0</v>
      </c>
      <c r="H397" s="191">
        <f t="shared" si="248"/>
        <v>0</v>
      </c>
      <c r="I397" s="191">
        <f t="shared" si="248"/>
        <v>0</v>
      </c>
      <c r="J397" s="191">
        <f t="shared" si="248"/>
        <v>0</v>
      </c>
      <c r="K397" s="191">
        <f t="shared" si="248"/>
        <v>0</v>
      </c>
      <c r="L397" s="191">
        <f t="shared" si="248"/>
        <v>0</v>
      </c>
      <c r="M397" s="191">
        <f t="shared" si="248"/>
        <v>0</v>
      </c>
      <c r="N397" s="191">
        <f t="shared" si="248"/>
        <v>0</v>
      </c>
      <c r="O397" s="191">
        <f t="shared" si="247"/>
        <v>0</v>
      </c>
      <c r="P397" s="192">
        <f>O397/12</f>
        <v>0</v>
      </c>
    </row>
    <row r="398" spans="1:16" ht="15" thickBot="1" x14ac:dyDescent="0.35">
      <c r="A398" s="193">
        <v>2026</v>
      </c>
      <c r="B398" s="194" t="s">
        <v>243</v>
      </c>
      <c r="C398" s="194">
        <f>C397+C381</f>
        <v>356691.6</v>
      </c>
      <c r="D398" s="203">
        <f>D397+D380</f>
        <v>760220.76</v>
      </c>
      <c r="E398" s="194">
        <f t="shared" ref="E398:O398" si="249">E397+E381</f>
        <v>0</v>
      </c>
      <c r="F398" s="194">
        <f t="shared" si="249"/>
        <v>0</v>
      </c>
      <c r="G398" s="194">
        <f t="shared" si="249"/>
        <v>0</v>
      </c>
      <c r="H398" s="194">
        <f t="shared" si="249"/>
        <v>0</v>
      </c>
      <c r="I398" s="194">
        <f t="shared" si="249"/>
        <v>0</v>
      </c>
      <c r="J398" s="194">
        <f t="shared" si="249"/>
        <v>0</v>
      </c>
      <c r="K398" s="194">
        <f t="shared" si="249"/>
        <v>0</v>
      </c>
      <c r="L398" s="194">
        <f t="shared" si="249"/>
        <v>0</v>
      </c>
      <c r="M398" s="194">
        <f t="shared" si="249"/>
        <v>0</v>
      </c>
      <c r="N398" s="194">
        <f t="shared" si="249"/>
        <v>0</v>
      </c>
      <c r="O398" s="194">
        <f t="shared" si="249"/>
        <v>1233869.3999999999</v>
      </c>
      <c r="P398" s="195">
        <f>O398/12</f>
        <v>102822.45</v>
      </c>
    </row>
    <row r="399" spans="1:16" x14ac:dyDescent="0.3">
      <c r="A399" s="167" t="s">
        <v>259</v>
      </c>
      <c r="B399" s="82" t="s">
        <v>256</v>
      </c>
      <c r="C399" s="82">
        <v>80000</v>
      </c>
      <c r="D399" s="82">
        <v>80000</v>
      </c>
      <c r="E399" s="82">
        <v>80000</v>
      </c>
      <c r="F399" s="82">
        <v>80000</v>
      </c>
      <c r="G399" s="82">
        <v>80000</v>
      </c>
      <c r="H399" s="82">
        <v>80000</v>
      </c>
      <c r="I399" s="82">
        <v>80000</v>
      </c>
      <c r="J399" s="82">
        <v>80000</v>
      </c>
      <c r="K399" s="82">
        <v>80000</v>
      </c>
      <c r="L399" s="82">
        <v>80000</v>
      </c>
      <c r="M399" s="82">
        <v>80000</v>
      </c>
      <c r="N399" s="82">
        <v>80000</v>
      </c>
      <c r="O399" s="82">
        <f t="shared" si="247"/>
        <v>960000</v>
      </c>
      <c r="P399" s="82"/>
    </row>
    <row r="400" spans="1:16" ht="15" thickBot="1" x14ac:dyDescent="0.35">
      <c r="B400" s="84">
        <v>2026</v>
      </c>
      <c r="C400" s="168">
        <f t="shared" ref="C400:N400" si="250">C399+C398</f>
        <v>436691.6</v>
      </c>
      <c r="D400" s="204">
        <f t="shared" si="250"/>
        <v>840220.76</v>
      </c>
      <c r="E400" s="168">
        <f t="shared" si="250"/>
        <v>80000</v>
      </c>
      <c r="F400" s="168">
        <f t="shared" si="250"/>
        <v>80000</v>
      </c>
      <c r="G400" s="168">
        <f t="shared" si="250"/>
        <v>80000</v>
      </c>
      <c r="H400" s="168">
        <f t="shared" si="250"/>
        <v>80000</v>
      </c>
      <c r="I400" s="168">
        <f t="shared" si="250"/>
        <v>80000</v>
      </c>
      <c r="J400" s="168">
        <f t="shared" si="250"/>
        <v>80000</v>
      </c>
      <c r="K400" s="168">
        <f t="shared" si="250"/>
        <v>80000</v>
      </c>
      <c r="L400" s="168">
        <f t="shared" si="250"/>
        <v>80000</v>
      </c>
      <c r="M400" s="168">
        <f t="shared" si="250"/>
        <v>80000</v>
      </c>
      <c r="N400" s="168">
        <f t="shared" si="250"/>
        <v>80000</v>
      </c>
      <c r="O400" s="171">
        <f t="shared" si="247"/>
        <v>2076912.3599999999</v>
      </c>
      <c r="P400" s="163">
        <f t="shared" ref="P400" si="251">O400/12</f>
        <v>173076.03</v>
      </c>
    </row>
    <row r="401" spans="1:16" ht="15.6" thickTop="1" thickBot="1" x14ac:dyDescent="0.35">
      <c r="A401" s="100"/>
      <c r="B401" s="84">
        <v>2026</v>
      </c>
      <c r="C401" s="184">
        <v>650000</v>
      </c>
      <c r="D401" s="185">
        <v>680000</v>
      </c>
      <c r="E401" s="185">
        <v>680000</v>
      </c>
      <c r="F401" s="185">
        <v>680000</v>
      </c>
      <c r="G401" s="185">
        <v>680000</v>
      </c>
      <c r="H401" s="185">
        <v>680000</v>
      </c>
      <c r="I401" s="185">
        <v>680000</v>
      </c>
      <c r="J401" s="185">
        <v>680000</v>
      </c>
      <c r="K401" s="185">
        <v>680000</v>
      </c>
      <c r="L401" s="185">
        <v>680000</v>
      </c>
      <c r="M401" s="185">
        <v>680000</v>
      </c>
      <c r="N401" s="185">
        <v>680000</v>
      </c>
      <c r="O401" s="4">
        <f t="shared" si="247"/>
        <v>8130000</v>
      </c>
      <c r="P401">
        <f t="shared" ref="P401:P406" si="252">O401/12</f>
        <v>677500</v>
      </c>
    </row>
    <row r="402" spans="1:16" ht="15.6" thickTop="1" thickBot="1" x14ac:dyDescent="0.35">
      <c r="A402" s="100"/>
      <c r="B402" s="84">
        <v>2026</v>
      </c>
      <c r="C402" s="87">
        <f t="shared" ref="C402:N402" si="253">C401+C400</f>
        <v>1086691.6000000001</v>
      </c>
      <c r="D402" s="87">
        <f t="shared" si="253"/>
        <v>1520220.76</v>
      </c>
      <c r="E402" s="87">
        <f t="shared" si="253"/>
        <v>760000</v>
      </c>
      <c r="F402" s="87">
        <f t="shared" si="253"/>
        <v>760000</v>
      </c>
      <c r="G402" s="87">
        <f t="shared" si="253"/>
        <v>760000</v>
      </c>
      <c r="H402" s="87">
        <f t="shared" si="253"/>
        <v>760000</v>
      </c>
      <c r="I402" s="87">
        <f t="shared" si="253"/>
        <v>760000</v>
      </c>
      <c r="J402" s="87">
        <f t="shared" si="253"/>
        <v>760000</v>
      </c>
      <c r="K402" s="87">
        <f t="shared" si="253"/>
        <v>760000</v>
      </c>
      <c r="L402" s="87">
        <f t="shared" si="253"/>
        <v>760000</v>
      </c>
      <c r="M402" s="87">
        <f t="shared" si="253"/>
        <v>760000</v>
      </c>
      <c r="N402" s="87">
        <f t="shared" si="253"/>
        <v>760000</v>
      </c>
      <c r="O402" s="87">
        <f>SUM(C402:N402)</f>
        <v>10206912.359999999</v>
      </c>
      <c r="P402" s="88">
        <f t="shared" si="252"/>
        <v>850576.02999999991</v>
      </c>
    </row>
    <row r="403" spans="1:16" ht="15.6" thickTop="1" thickBot="1" x14ac:dyDescent="0.35">
      <c r="C403" s="89">
        <f>6650*C402/10000</f>
        <v>722649.91400000011</v>
      </c>
      <c r="D403" s="89">
        <f t="shared" ref="D403:O403" si="254">6650*D402/10000</f>
        <v>1010946.8054</v>
      </c>
      <c r="E403" s="89">
        <f t="shared" si="254"/>
        <v>505400</v>
      </c>
      <c r="F403" s="89">
        <f t="shared" si="254"/>
        <v>505400</v>
      </c>
      <c r="G403" s="89">
        <f t="shared" si="254"/>
        <v>505400</v>
      </c>
      <c r="H403" s="89">
        <f t="shared" si="254"/>
        <v>505400</v>
      </c>
      <c r="I403" s="89">
        <f t="shared" si="254"/>
        <v>505400</v>
      </c>
      <c r="J403" s="89">
        <f t="shared" si="254"/>
        <v>505400</v>
      </c>
      <c r="K403" s="89">
        <f t="shared" si="254"/>
        <v>505400</v>
      </c>
      <c r="L403" s="89">
        <f t="shared" si="254"/>
        <v>505400</v>
      </c>
      <c r="M403" s="89">
        <f t="shared" si="254"/>
        <v>505400</v>
      </c>
      <c r="N403" s="89">
        <f t="shared" si="254"/>
        <v>505400</v>
      </c>
      <c r="O403" s="89">
        <f t="shared" si="254"/>
        <v>6787596.7193999989</v>
      </c>
      <c r="P403" s="90">
        <f t="shared" si="252"/>
        <v>565633.05994999991</v>
      </c>
    </row>
    <row r="404" spans="1:16" ht="15" thickBot="1" x14ac:dyDescent="0.35">
      <c r="A404" s="91">
        <v>2025</v>
      </c>
      <c r="B404" s="91">
        <v>2025</v>
      </c>
      <c r="C404" s="85">
        <v>320797.44</v>
      </c>
      <c r="D404" s="85">
        <v>694969.36800000002</v>
      </c>
      <c r="E404" s="85">
        <v>531551.46399999992</v>
      </c>
      <c r="F404" s="85">
        <v>418199.16000000003</v>
      </c>
      <c r="G404" s="85">
        <v>438708.47999999998</v>
      </c>
      <c r="H404" s="85">
        <v>541537.96</v>
      </c>
      <c r="I404" s="85">
        <v>443971.13999999996</v>
      </c>
      <c r="J404" s="85">
        <v>611061.12800000003</v>
      </c>
      <c r="K404" s="85">
        <v>588102.65999999992</v>
      </c>
      <c r="L404" s="85">
        <v>473823.35200000001</v>
      </c>
      <c r="M404" s="85">
        <v>505926.23580000002</v>
      </c>
      <c r="N404" s="85">
        <v>708499.29999999993</v>
      </c>
      <c r="O404" s="174">
        <f>SUM(C404:N404)</f>
        <v>6277147.6877999995</v>
      </c>
      <c r="P404" s="177">
        <f t="shared" si="252"/>
        <v>523095.64064999996</v>
      </c>
    </row>
    <row r="405" spans="1:16" ht="15" thickBot="1" x14ac:dyDescent="0.35">
      <c r="A405" s="91">
        <v>2025</v>
      </c>
      <c r="B405" s="91">
        <v>2025</v>
      </c>
      <c r="C405" s="86">
        <v>620000</v>
      </c>
      <c r="D405" s="86">
        <v>620000</v>
      </c>
      <c r="E405" s="86">
        <v>620000</v>
      </c>
      <c r="F405" s="86">
        <v>620000</v>
      </c>
      <c r="G405" s="86">
        <v>620000</v>
      </c>
      <c r="H405" s="86">
        <v>620000</v>
      </c>
      <c r="I405" s="86">
        <v>650000</v>
      </c>
      <c r="J405" s="86">
        <v>650000</v>
      </c>
      <c r="K405" s="86">
        <v>650000</v>
      </c>
      <c r="L405" s="86">
        <v>650000</v>
      </c>
      <c r="M405" s="86">
        <v>650000</v>
      </c>
      <c r="N405" s="86">
        <v>650000</v>
      </c>
      <c r="O405" s="176">
        <f>SUM(C405:N405)</f>
        <v>7620000</v>
      </c>
      <c r="P405" s="177">
        <f t="shared" si="252"/>
        <v>635000</v>
      </c>
    </row>
    <row r="406" spans="1:16" ht="15" thickBot="1" x14ac:dyDescent="0.35">
      <c r="A406" s="91">
        <v>2025</v>
      </c>
      <c r="B406" s="91">
        <v>2025</v>
      </c>
      <c r="C406" s="178">
        <f>C404+C405</f>
        <v>940797.43999999994</v>
      </c>
      <c r="D406" s="179">
        <f t="shared" ref="D406:N406" si="255">D404+D405</f>
        <v>1314969.368</v>
      </c>
      <c r="E406" s="179">
        <f t="shared" si="255"/>
        <v>1151551.4639999999</v>
      </c>
      <c r="F406" s="179">
        <f t="shared" si="255"/>
        <v>1038199.16</v>
      </c>
      <c r="G406" s="179">
        <f t="shared" si="255"/>
        <v>1058708.48</v>
      </c>
      <c r="H406" s="179">
        <f t="shared" si="255"/>
        <v>1161537.96</v>
      </c>
      <c r="I406" s="179">
        <f t="shared" si="255"/>
        <v>1093971.1399999999</v>
      </c>
      <c r="J406" s="179">
        <f t="shared" si="255"/>
        <v>1261061.128</v>
      </c>
      <c r="K406" s="179">
        <f t="shared" si="255"/>
        <v>1238102.6599999999</v>
      </c>
      <c r="L406" s="179">
        <f t="shared" si="255"/>
        <v>1123823.352</v>
      </c>
      <c r="M406" s="179">
        <f t="shared" si="255"/>
        <v>1155926.2357999999</v>
      </c>
      <c r="N406" s="179">
        <f t="shared" si="255"/>
        <v>1358499.2999999998</v>
      </c>
      <c r="O406" s="179">
        <f>SUM(C406:N406)</f>
        <v>13897147.687800001</v>
      </c>
      <c r="P406" s="180">
        <f t="shared" si="252"/>
        <v>1158095.6406500002</v>
      </c>
    </row>
    <row r="408" spans="1:16" ht="15" thickBot="1" x14ac:dyDescent="0.35"/>
    <row r="409" spans="1:16" ht="18" thickBot="1" x14ac:dyDescent="0.4">
      <c r="A409" s="160" t="s">
        <v>260</v>
      </c>
      <c r="B409" s="125">
        <v>2026</v>
      </c>
      <c r="C409" s="72" t="s">
        <v>212</v>
      </c>
      <c r="D409" s="72" t="s">
        <v>213</v>
      </c>
      <c r="E409" s="72" t="s">
        <v>214</v>
      </c>
      <c r="F409" s="72" t="s">
        <v>215</v>
      </c>
      <c r="G409" s="72" t="s">
        <v>216</v>
      </c>
      <c r="H409" s="72" t="s">
        <v>217</v>
      </c>
      <c r="I409" s="72" t="s">
        <v>218</v>
      </c>
      <c r="J409" s="72" t="s">
        <v>219</v>
      </c>
      <c r="K409" s="72" t="s">
        <v>220</v>
      </c>
      <c r="L409" s="72" t="s">
        <v>221</v>
      </c>
      <c r="M409" s="72" t="s">
        <v>222</v>
      </c>
      <c r="N409" s="72" t="s">
        <v>223</v>
      </c>
      <c r="O409" s="72"/>
    </row>
    <row r="410" spans="1:16" ht="15" thickTop="1" x14ac:dyDescent="0.3">
      <c r="A410" t="s">
        <v>800</v>
      </c>
      <c r="C410" s="66">
        <f t="shared" ref="C410:N410" si="256">C344</f>
        <v>8542171</v>
      </c>
      <c r="D410" s="66">
        <f t="shared" si="256"/>
        <v>17792734</v>
      </c>
      <c r="E410" s="66">
        <f t="shared" si="256"/>
        <v>0</v>
      </c>
      <c r="F410" s="66">
        <f t="shared" si="256"/>
        <v>0</v>
      </c>
      <c r="G410" s="66">
        <f t="shared" si="256"/>
        <v>0</v>
      </c>
      <c r="H410" s="66">
        <f t="shared" si="256"/>
        <v>0</v>
      </c>
      <c r="I410" s="66">
        <f t="shared" si="256"/>
        <v>0</v>
      </c>
      <c r="J410" s="66">
        <f t="shared" si="256"/>
        <v>0</v>
      </c>
      <c r="K410" s="66">
        <f t="shared" si="256"/>
        <v>0</v>
      </c>
      <c r="L410" s="66">
        <f t="shared" si="256"/>
        <v>0</v>
      </c>
      <c r="M410" s="66">
        <f t="shared" si="256"/>
        <v>0</v>
      </c>
      <c r="N410" s="66">
        <f t="shared" si="256"/>
        <v>0</v>
      </c>
      <c r="O410" s="66"/>
    </row>
    <row r="411" spans="1:16" ht="15" thickBot="1" x14ac:dyDescent="0.35">
      <c r="A411" s="189">
        <v>2.5000000000000001E-2</v>
      </c>
      <c r="B411" s="84">
        <v>2026</v>
      </c>
      <c r="C411" s="168">
        <f>C410*0.025</f>
        <v>213554.27500000002</v>
      </c>
      <c r="D411" s="168">
        <f t="shared" ref="D411:N411" si="257">D410*0.025</f>
        <v>444818.35000000003</v>
      </c>
      <c r="E411" s="168">
        <f t="shared" si="257"/>
        <v>0</v>
      </c>
      <c r="F411" s="168">
        <f t="shared" si="257"/>
        <v>0</v>
      </c>
      <c r="G411" s="168">
        <f t="shared" si="257"/>
        <v>0</v>
      </c>
      <c r="H411" s="168">
        <f t="shared" si="257"/>
        <v>0</v>
      </c>
      <c r="I411" s="168">
        <f t="shared" si="257"/>
        <v>0</v>
      </c>
      <c r="J411" s="168">
        <f t="shared" si="257"/>
        <v>0</v>
      </c>
      <c r="K411" s="168">
        <f t="shared" si="257"/>
        <v>0</v>
      </c>
      <c r="L411" s="168">
        <f t="shared" si="257"/>
        <v>0</v>
      </c>
      <c r="M411" s="168">
        <f t="shared" si="257"/>
        <v>0</v>
      </c>
      <c r="N411" s="168">
        <f t="shared" si="257"/>
        <v>0</v>
      </c>
      <c r="O411" s="171">
        <f t="shared" ref="O411:O413" si="258">SUM(C411:N411)</f>
        <v>658372.625</v>
      </c>
      <c r="P411" s="163">
        <f t="shared" ref="P411" si="259">O411/12</f>
        <v>54864.385416666664</v>
      </c>
    </row>
    <row r="412" spans="1:16" ht="15.6" thickTop="1" thickBot="1" x14ac:dyDescent="0.35">
      <c r="A412" s="100"/>
      <c r="B412" s="84">
        <v>2026</v>
      </c>
      <c r="C412" s="184">
        <v>450000</v>
      </c>
      <c r="D412" s="185">
        <v>480000</v>
      </c>
      <c r="E412" s="185">
        <v>480000</v>
      </c>
      <c r="F412" s="185">
        <v>480000</v>
      </c>
      <c r="G412" s="185">
        <v>480000</v>
      </c>
      <c r="H412" s="185">
        <v>480000</v>
      </c>
      <c r="I412" s="185">
        <v>480000</v>
      </c>
      <c r="J412" s="185">
        <v>480000</v>
      </c>
      <c r="K412" s="185">
        <v>480000</v>
      </c>
      <c r="L412" s="185">
        <v>480000</v>
      </c>
      <c r="M412" s="185">
        <v>480000</v>
      </c>
      <c r="N412" s="185">
        <v>480000</v>
      </c>
      <c r="O412" s="4">
        <f t="shared" si="258"/>
        <v>5730000</v>
      </c>
      <c r="P412">
        <f>N412</f>
        <v>480000</v>
      </c>
    </row>
    <row r="413" spans="1:16" ht="15.6" thickTop="1" thickBot="1" x14ac:dyDescent="0.35">
      <c r="A413" s="100"/>
      <c r="B413" s="84">
        <v>2026</v>
      </c>
      <c r="C413" s="87">
        <f>C411+C412</f>
        <v>663554.27500000002</v>
      </c>
      <c r="D413" s="87">
        <f t="shared" ref="D413:N413" si="260">D411+D412</f>
        <v>924818.35000000009</v>
      </c>
      <c r="E413" s="87">
        <f t="shared" si="260"/>
        <v>480000</v>
      </c>
      <c r="F413" s="87">
        <f t="shared" si="260"/>
        <v>480000</v>
      </c>
      <c r="G413" s="87">
        <f t="shared" si="260"/>
        <v>480000</v>
      </c>
      <c r="H413" s="87">
        <f t="shared" si="260"/>
        <v>480000</v>
      </c>
      <c r="I413" s="87">
        <f t="shared" si="260"/>
        <v>480000</v>
      </c>
      <c r="J413" s="87">
        <f t="shared" si="260"/>
        <v>480000</v>
      </c>
      <c r="K413" s="87">
        <f t="shared" si="260"/>
        <v>480000</v>
      </c>
      <c r="L413" s="87">
        <f t="shared" si="260"/>
        <v>480000</v>
      </c>
      <c r="M413" s="87">
        <f t="shared" si="260"/>
        <v>480000</v>
      </c>
      <c r="N413" s="87">
        <f t="shared" si="260"/>
        <v>480000</v>
      </c>
      <c r="O413" s="87">
        <f t="shared" si="258"/>
        <v>6388372.625</v>
      </c>
      <c r="P413" s="88">
        <f>N413</f>
        <v>480000</v>
      </c>
    </row>
    <row r="414" spans="1:16" ht="15.6" thickTop="1" thickBot="1" x14ac:dyDescent="0.35">
      <c r="C414" s="89">
        <f>6650*C413/10000</f>
        <v>441263.59287499997</v>
      </c>
      <c r="D414" s="89">
        <f t="shared" ref="D414:O414" si="261">6650*D413/10000</f>
        <v>615004.20275000005</v>
      </c>
      <c r="E414" s="89">
        <f t="shared" si="261"/>
        <v>319200</v>
      </c>
      <c r="F414" s="89">
        <f t="shared" si="261"/>
        <v>319200</v>
      </c>
      <c r="G414" s="89">
        <f t="shared" si="261"/>
        <v>319200</v>
      </c>
      <c r="H414" s="89">
        <f t="shared" si="261"/>
        <v>319200</v>
      </c>
      <c r="I414" s="89">
        <f t="shared" si="261"/>
        <v>319200</v>
      </c>
      <c r="J414" s="89">
        <f t="shared" si="261"/>
        <v>319200</v>
      </c>
      <c r="K414" s="89">
        <f t="shared" si="261"/>
        <v>319200</v>
      </c>
      <c r="L414" s="89">
        <f t="shared" si="261"/>
        <v>319200</v>
      </c>
      <c r="M414" s="89">
        <f t="shared" si="261"/>
        <v>319200</v>
      </c>
      <c r="N414" s="89">
        <f t="shared" si="261"/>
        <v>319200</v>
      </c>
      <c r="O414" s="89">
        <f t="shared" si="261"/>
        <v>4248267.7956250003</v>
      </c>
      <c r="P414" s="90">
        <f>O414/12</f>
        <v>354022.31630208337</v>
      </c>
    </row>
    <row r="415" spans="1:16" ht="15" thickBot="1" x14ac:dyDescent="0.35">
      <c r="A415" s="91">
        <v>2025</v>
      </c>
      <c r="B415" s="91">
        <v>2025</v>
      </c>
      <c r="C415" s="85">
        <v>169969.99600000001</v>
      </c>
      <c r="D415" s="85">
        <v>282355.15359999996</v>
      </c>
      <c r="E415" s="85">
        <v>232772.06640000001</v>
      </c>
      <c r="F415" s="85">
        <v>201922.68160000001</v>
      </c>
      <c r="G415" s="85">
        <v>196994.44399999999</v>
      </c>
      <c r="H415" s="85">
        <v>241841.09520000001</v>
      </c>
      <c r="I415" s="85">
        <v>189903.24960000001</v>
      </c>
      <c r="J415" s="85">
        <v>255691.58480000001</v>
      </c>
      <c r="K415" s="85">
        <v>238602.54799999998</v>
      </c>
      <c r="L415" s="85">
        <v>197739.22080000001</v>
      </c>
      <c r="M415" s="85">
        <v>203661.85236000002</v>
      </c>
      <c r="N415" s="85">
        <v>301456.65359999996</v>
      </c>
      <c r="O415" s="174">
        <f>SUM(C415:N415)</f>
        <v>2712910.5459599998</v>
      </c>
      <c r="P415" s="177">
        <f>O415/12</f>
        <v>226075.87882999997</v>
      </c>
    </row>
    <row r="416" spans="1:16" ht="15" thickBot="1" x14ac:dyDescent="0.35">
      <c r="A416" s="91">
        <v>2025</v>
      </c>
      <c r="B416" s="91">
        <v>2025</v>
      </c>
      <c r="C416" s="86">
        <v>420000</v>
      </c>
      <c r="D416" s="86">
        <v>420000</v>
      </c>
      <c r="E416" s="86">
        <v>420000</v>
      </c>
      <c r="F416" s="86">
        <v>420000</v>
      </c>
      <c r="G416" s="86">
        <v>420000</v>
      </c>
      <c r="H416" s="86">
        <v>420000</v>
      </c>
      <c r="I416" s="86">
        <v>450000</v>
      </c>
      <c r="J416" s="86">
        <v>450000</v>
      </c>
      <c r="K416" s="86">
        <v>450000</v>
      </c>
      <c r="L416" s="86">
        <v>450000</v>
      </c>
      <c r="M416" s="86">
        <v>450000</v>
      </c>
      <c r="N416" s="86">
        <v>450000</v>
      </c>
      <c r="O416" s="176">
        <f>SUM(C416:N416)</f>
        <v>5220000</v>
      </c>
      <c r="P416" s="177">
        <f>O416/12</f>
        <v>435000</v>
      </c>
    </row>
    <row r="417" spans="1:16" ht="15" thickBot="1" x14ac:dyDescent="0.35">
      <c r="A417" s="91">
        <v>2025</v>
      </c>
      <c r="B417" s="91">
        <v>2025</v>
      </c>
      <c r="C417" s="178">
        <f>C415+C416</f>
        <v>589969.99600000004</v>
      </c>
      <c r="D417" s="179">
        <f t="shared" ref="D417:N417" si="262">D415+D416</f>
        <v>702355.15359999996</v>
      </c>
      <c r="E417" s="179">
        <f t="shared" si="262"/>
        <v>652772.06640000001</v>
      </c>
      <c r="F417" s="179">
        <f t="shared" si="262"/>
        <v>621922.68160000001</v>
      </c>
      <c r="G417" s="179">
        <f t="shared" si="262"/>
        <v>616994.44400000002</v>
      </c>
      <c r="H417" s="179">
        <f t="shared" si="262"/>
        <v>661841.09519999998</v>
      </c>
      <c r="I417" s="179">
        <f t="shared" si="262"/>
        <v>639903.24959999998</v>
      </c>
      <c r="J417" s="179">
        <f t="shared" si="262"/>
        <v>705691.58480000007</v>
      </c>
      <c r="K417" s="179">
        <f t="shared" si="262"/>
        <v>688602.54799999995</v>
      </c>
      <c r="L417" s="179">
        <f t="shared" si="262"/>
        <v>647739.22080000001</v>
      </c>
      <c r="M417" s="179">
        <f t="shared" si="262"/>
        <v>653661.85236000002</v>
      </c>
      <c r="N417" s="179">
        <f t="shared" si="262"/>
        <v>751456.65359999996</v>
      </c>
      <c r="O417" s="179">
        <f>SUM(C417:N417)</f>
        <v>7932910.5459599998</v>
      </c>
      <c r="P417" s="180">
        <f>O417/12</f>
        <v>661075.87882999994</v>
      </c>
    </row>
  </sheetData>
  <conditionalFormatting sqref="C2:N4">
    <cfRule type="expression" dxfId="39" priority="68">
      <formula>C2&lt;#REF!</formula>
    </cfRule>
    <cfRule type="expression" dxfId="38" priority="67">
      <formula>C2&gt;#REF!</formula>
    </cfRule>
  </conditionalFormatting>
  <conditionalFormatting sqref="C22:N24">
    <cfRule type="expression" dxfId="37" priority="63">
      <formula>C22&gt;#REF!</formula>
    </cfRule>
    <cfRule type="expression" dxfId="36" priority="64">
      <formula>C22&lt;#REF!</formula>
    </cfRule>
  </conditionalFormatting>
  <conditionalFormatting sqref="C43:N45">
    <cfRule type="expression" dxfId="35" priority="60">
      <formula>C43&lt;#REF!</formula>
    </cfRule>
    <cfRule type="expression" dxfId="34" priority="59">
      <formula>C43&gt;#REF!</formula>
    </cfRule>
  </conditionalFormatting>
  <conditionalFormatting sqref="C63:N65">
    <cfRule type="expression" dxfId="33" priority="56">
      <formula>C63&lt;#REF!</formula>
    </cfRule>
    <cfRule type="expression" dxfId="32" priority="55">
      <formula>C63&gt;#REF!</formula>
    </cfRule>
  </conditionalFormatting>
  <conditionalFormatting sqref="C83:N85">
    <cfRule type="expression" dxfId="31" priority="54">
      <formula>C83&lt;#REF!</formula>
    </cfRule>
    <cfRule type="expression" dxfId="30" priority="53">
      <formula>C83&gt;#REF!</formula>
    </cfRule>
  </conditionalFormatting>
  <conditionalFormatting sqref="C111:N113">
    <cfRule type="expression" dxfId="29" priority="48">
      <formula>C111&lt;#REF!</formula>
    </cfRule>
    <cfRule type="expression" dxfId="28" priority="47">
      <formula>C111&gt;#REF!</formula>
    </cfRule>
  </conditionalFormatting>
  <conditionalFormatting sqref="C132:N132">
    <cfRule type="expression" dxfId="27" priority="28">
      <formula>C132&lt;#REF!</formula>
    </cfRule>
    <cfRule type="expression" dxfId="26" priority="27">
      <formula>C132&gt;#REF!</formula>
    </cfRule>
  </conditionalFormatting>
  <conditionalFormatting sqref="C150:N150">
    <cfRule type="expression" dxfId="25" priority="7">
      <formula>C150&gt;#REF!</formula>
    </cfRule>
    <cfRule type="expression" dxfId="24" priority="8">
      <formula>C150&lt;#REF!</formula>
    </cfRule>
  </conditionalFormatting>
  <conditionalFormatting sqref="C169:N169">
    <cfRule type="expression" dxfId="23" priority="26">
      <formula>C169&lt;#REF!</formula>
    </cfRule>
    <cfRule type="expression" dxfId="22" priority="25">
      <formula>C169&gt;#REF!</formula>
    </cfRule>
  </conditionalFormatting>
  <conditionalFormatting sqref="C187:N187">
    <cfRule type="expression" dxfId="21" priority="3">
      <formula>C187&gt;#REF!</formula>
    </cfRule>
    <cfRule type="expression" dxfId="20" priority="4">
      <formula>C187&lt;#REF!</formula>
    </cfRule>
  </conditionalFormatting>
  <conditionalFormatting sqref="C206:N206">
    <cfRule type="expression" dxfId="19" priority="23">
      <formula>C206&gt;#REF!</formula>
    </cfRule>
    <cfRule type="expression" dxfId="18" priority="24">
      <formula>C206&lt;#REF!</formula>
    </cfRule>
  </conditionalFormatting>
  <conditionalFormatting sqref="C224:N224">
    <cfRule type="expression" dxfId="17" priority="1">
      <formula>C224&gt;#REF!</formula>
    </cfRule>
    <cfRule type="expression" dxfId="16" priority="2">
      <formula>C224&lt;#REF!</formula>
    </cfRule>
  </conditionalFormatting>
  <conditionalFormatting sqref="T2:AE4">
    <cfRule type="expression" dxfId="15" priority="22">
      <formula>T2&lt;#REF!</formula>
    </cfRule>
    <cfRule type="expression" dxfId="14" priority="21">
      <formula>T2&gt;#REF!</formula>
    </cfRule>
  </conditionalFormatting>
  <conditionalFormatting sqref="T22:AE24">
    <cfRule type="expression" dxfId="13" priority="20">
      <formula>T22&lt;#REF!</formula>
    </cfRule>
    <cfRule type="expression" dxfId="12" priority="19">
      <formula>T22&gt;#REF!</formula>
    </cfRule>
  </conditionalFormatting>
  <conditionalFormatting sqref="T43:AE45">
    <cfRule type="expression" dxfId="11" priority="18">
      <formula>T43&lt;#REF!</formula>
    </cfRule>
    <cfRule type="expression" dxfId="10" priority="17">
      <formula>T43&gt;#REF!</formula>
    </cfRule>
  </conditionalFormatting>
  <conditionalFormatting sqref="T63:AE65">
    <cfRule type="expression" dxfId="9" priority="16">
      <formula>T63&lt;#REF!</formula>
    </cfRule>
    <cfRule type="expression" dxfId="8" priority="15">
      <formula>T63&gt;#REF!</formula>
    </cfRule>
  </conditionalFormatting>
  <conditionalFormatting sqref="T83:AE85">
    <cfRule type="expression" dxfId="7" priority="14">
      <formula>T83&lt;#REF!</formula>
    </cfRule>
    <cfRule type="expression" dxfId="6" priority="13">
      <formula>T83&gt;#REF!</formula>
    </cfRule>
  </conditionalFormatting>
  <conditionalFormatting sqref="T111:AE113">
    <cfRule type="expression" dxfId="5" priority="12">
      <formula>T111&lt;#REF!</formula>
    </cfRule>
    <cfRule type="expression" dxfId="4" priority="11">
      <formula>T111&gt;#REF!</formula>
    </cfRule>
  </conditionalFormatting>
  <conditionalFormatting sqref="T132:AE134">
    <cfRule type="expression" dxfId="3" priority="10">
      <formula>T132&lt;#REF!</formula>
    </cfRule>
    <cfRule type="expression" dxfId="2" priority="9">
      <formula>T132&gt;#REF!</formula>
    </cfRule>
  </conditionalFormatting>
  <conditionalFormatting sqref="T169:AE171">
    <cfRule type="expression" dxfId="1" priority="6">
      <formula>T169&lt;#REF!</formula>
    </cfRule>
    <cfRule type="expression" dxfId="0" priority="5">
      <formula>T169&gt;#REF!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E16C-E751-44DC-BC57-31E6526E082F}">
  <dimension ref="A1:M30"/>
  <sheetViews>
    <sheetView workbookViewId="0">
      <selection activeCell="C18" sqref="C18"/>
    </sheetView>
  </sheetViews>
  <sheetFormatPr defaultRowHeight="14.4" x14ac:dyDescent="0.3"/>
  <cols>
    <col min="1" max="1" width="18.33203125" bestFit="1" customWidth="1"/>
    <col min="2" max="13" width="13.77734375" customWidth="1"/>
  </cols>
  <sheetData>
    <row r="1" spans="1:13" ht="18" thickBot="1" x14ac:dyDescent="0.4">
      <c r="A1" s="105"/>
      <c r="B1" s="106" t="s">
        <v>212</v>
      </c>
      <c r="C1" s="106" t="s">
        <v>213</v>
      </c>
      <c r="D1" s="106" t="s">
        <v>214</v>
      </c>
      <c r="E1" s="106" t="s">
        <v>215</v>
      </c>
      <c r="F1" s="106" t="s">
        <v>216</v>
      </c>
      <c r="G1" s="106" t="s">
        <v>217</v>
      </c>
      <c r="H1" s="106" t="s">
        <v>218</v>
      </c>
      <c r="I1" s="106" t="s">
        <v>219</v>
      </c>
      <c r="J1" s="106" t="s">
        <v>220</v>
      </c>
      <c r="K1" s="106" t="s">
        <v>221</v>
      </c>
      <c r="L1" s="106" t="s">
        <v>222</v>
      </c>
      <c r="M1" s="106" t="s">
        <v>223</v>
      </c>
    </row>
    <row r="2" spans="1:13" ht="15.6" thickTop="1" thickBot="1" x14ac:dyDescent="0.35">
      <c r="A2" s="105"/>
      <c r="B2" s="107" t="s">
        <v>364</v>
      </c>
      <c r="C2" s="107" t="s">
        <v>364</v>
      </c>
      <c r="D2" s="107" t="s">
        <v>364</v>
      </c>
      <c r="E2" s="107" t="s">
        <v>364</v>
      </c>
      <c r="F2" s="107" t="s">
        <v>364</v>
      </c>
      <c r="G2" s="107" t="s">
        <v>364</v>
      </c>
      <c r="H2" s="107" t="s">
        <v>364</v>
      </c>
      <c r="I2" s="107" t="s">
        <v>364</v>
      </c>
      <c r="J2" s="107" t="s">
        <v>364</v>
      </c>
      <c r="K2" s="107" t="s">
        <v>364</v>
      </c>
      <c r="L2" s="107" t="s">
        <v>364</v>
      </c>
      <c r="M2" s="107" t="s">
        <v>364</v>
      </c>
    </row>
    <row r="3" spans="1:13" ht="15" thickBot="1" x14ac:dyDescent="0.35">
      <c r="A3" s="108" t="s">
        <v>261</v>
      </c>
      <c r="B3" s="109">
        <f>MB!C12</f>
        <v>250000</v>
      </c>
      <c r="C3" s="109">
        <f>MB!D12</f>
        <v>400000</v>
      </c>
      <c r="D3" s="109">
        <f>MB!E12</f>
        <v>0</v>
      </c>
      <c r="E3" s="109">
        <f>MB!F12</f>
        <v>0</v>
      </c>
      <c r="F3" s="109">
        <f>MB!G12</f>
        <v>0</v>
      </c>
      <c r="G3" s="109">
        <f>MB!H12</f>
        <v>0</v>
      </c>
      <c r="H3" s="109">
        <f>MB!I12</f>
        <v>0</v>
      </c>
      <c r="I3" s="109">
        <f>MB!J12</f>
        <v>0</v>
      </c>
      <c r="J3" s="109">
        <f>MB!K12</f>
        <v>0</v>
      </c>
      <c r="K3" s="109">
        <f>MB!L12</f>
        <v>0</v>
      </c>
      <c r="L3" s="109">
        <f>MB!M12</f>
        <v>0</v>
      </c>
      <c r="M3" s="109">
        <f>MB!N12</f>
        <v>0</v>
      </c>
    </row>
    <row r="4" spans="1:13" ht="15.6" thickTop="1" thickBot="1" x14ac:dyDescent="0.35">
      <c r="A4" s="108" t="s">
        <v>262</v>
      </c>
      <c r="B4" s="110">
        <f>MB!C53</f>
        <v>160000</v>
      </c>
      <c r="C4" s="110">
        <f>MB!D53</f>
        <v>180000</v>
      </c>
      <c r="D4" s="110">
        <f>MB!E53</f>
        <v>0</v>
      </c>
      <c r="E4" s="110">
        <f>MB!F53</f>
        <v>0</v>
      </c>
      <c r="F4" s="110">
        <f>MB!G53</f>
        <v>0</v>
      </c>
      <c r="G4" s="110">
        <f>MB!H53</f>
        <v>0</v>
      </c>
      <c r="H4" s="110">
        <f>MB!I53</f>
        <v>0</v>
      </c>
      <c r="I4" s="110">
        <f>MB!J53</f>
        <v>0</v>
      </c>
      <c r="J4" s="110">
        <f>MB!K53</f>
        <v>0</v>
      </c>
      <c r="K4" s="110">
        <f>MB!L53</f>
        <v>0</v>
      </c>
      <c r="L4" s="110">
        <f>MB!M53</f>
        <v>0</v>
      </c>
      <c r="M4" s="110">
        <f>MB!N53</f>
        <v>0</v>
      </c>
    </row>
    <row r="5" spans="1:13" ht="15.6" thickTop="1" thickBot="1" x14ac:dyDescent="0.35">
      <c r="A5" s="108" t="s">
        <v>574</v>
      </c>
      <c r="B5" s="110">
        <f>MB!C33</f>
        <v>200000</v>
      </c>
      <c r="C5" s="110">
        <f>MB!D33</f>
        <v>200000</v>
      </c>
      <c r="D5" s="110">
        <f>MB!E33</f>
        <v>0</v>
      </c>
      <c r="E5" s="110">
        <f>MB!F33</f>
        <v>0</v>
      </c>
      <c r="F5" s="110">
        <f>MB!G33</f>
        <v>0</v>
      </c>
      <c r="G5" s="110">
        <f>MB!H33</f>
        <v>0</v>
      </c>
      <c r="H5" s="110">
        <f>MB!I33</f>
        <v>0</v>
      </c>
      <c r="I5" s="110">
        <f>MB!J33</f>
        <v>0</v>
      </c>
      <c r="J5" s="110">
        <f>MB!K33</f>
        <v>0</v>
      </c>
      <c r="K5" s="110">
        <f>MB!L33</f>
        <v>0</v>
      </c>
      <c r="L5" s="110">
        <f>MB!M33</f>
        <v>0</v>
      </c>
      <c r="M5" s="110">
        <f>MB!N33</f>
        <v>0</v>
      </c>
    </row>
    <row r="6" spans="1:13" ht="15.6" thickTop="1" thickBot="1" x14ac:dyDescent="0.35">
      <c r="A6" s="108" t="s">
        <v>263</v>
      </c>
      <c r="B6" s="110">
        <f>MB!C93</f>
        <v>120000</v>
      </c>
      <c r="C6" s="110">
        <f>MB!D93</f>
        <v>120000</v>
      </c>
      <c r="D6" s="110">
        <f>MB!E93</f>
        <v>0</v>
      </c>
      <c r="E6" s="110">
        <f>MB!F93</f>
        <v>0</v>
      </c>
      <c r="F6" s="110">
        <f>MB!G93</f>
        <v>0</v>
      </c>
      <c r="G6" s="110">
        <f>MB!H93</f>
        <v>0</v>
      </c>
      <c r="H6" s="110">
        <f>MB!I93</f>
        <v>0</v>
      </c>
      <c r="I6" s="110">
        <f>MB!J93</f>
        <v>0</v>
      </c>
      <c r="J6" s="110">
        <f>MB!K93</f>
        <v>0</v>
      </c>
      <c r="K6" s="110">
        <f>MB!L93</f>
        <v>0</v>
      </c>
      <c r="L6" s="110">
        <f>MB!M93</f>
        <v>0</v>
      </c>
      <c r="M6" s="110">
        <f>MB!N93</f>
        <v>0</v>
      </c>
    </row>
    <row r="7" spans="1:13" ht="15.6" thickTop="1" thickBot="1" x14ac:dyDescent="0.35">
      <c r="A7" s="108" t="s">
        <v>264</v>
      </c>
      <c r="B7" s="110">
        <f>MB!C73</f>
        <v>0</v>
      </c>
      <c r="C7" s="110">
        <f>MB!D73</f>
        <v>180000</v>
      </c>
      <c r="D7" s="110">
        <f>MB!E73</f>
        <v>0</v>
      </c>
      <c r="E7" s="110">
        <f>MB!F73</f>
        <v>0</v>
      </c>
      <c r="F7" s="110">
        <f>MB!G73</f>
        <v>0</v>
      </c>
      <c r="G7" s="110">
        <f>MB!H73</f>
        <v>0</v>
      </c>
      <c r="H7" s="110">
        <f>MB!I73</f>
        <v>0</v>
      </c>
      <c r="I7" s="110">
        <f>MB!J73</f>
        <v>0</v>
      </c>
      <c r="J7" s="110">
        <f>MB!K73</f>
        <v>0</v>
      </c>
      <c r="K7" s="110">
        <f>MB!L73</f>
        <v>0</v>
      </c>
      <c r="L7" s="110">
        <f>MB!M73</f>
        <v>0</v>
      </c>
      <c r="M7" s="110">
        <f>MB!N73</f>
        <v>0</v>
      </c>
    </row>
    <row r="8" spans="1:13" ht="15.6" thickTop="1" thickBot="1" x14ac:dyDescent="0.35">
      <c r="A8" s="108" t="s">
        <v>265</v>
      </c>
      <c r="B8" s="111">
        <f>MB!C122</f>
        <v>120000</v>
      </c>
      <c r="C8" s="111">
        <f>MB!D122</f>
        <v>140000</v>
      </c>
      <c r="D8" s="111">
        <f>MB!E122</f>
        <v>100000</v>
      </c>
      <c r="E8" s="111">
        <f>MB!F122</f>
        <v>0</v>
      </c>
      <c r="F8" s="111">
        <f>MB!G122</f>
        <v>0</v>
      </c>
      <c r="G8" s="111">
        <f>MB!H122</f>
        <v>0</v>
      </c>
      <c r="H8" s="111">
        <f>MB!I122</f>
        <v>0</v>
      </c>
      <c r="I8" s="111">
        <f>MB!J122</f>
        <v>0</v>
      </c>
      <c r="J8" s="111">
        <f>MB!K122</f>
        <v>0</v>
      </c>
      <c r="K8" s="111">
        <f>MB!L122</f>
        <v>0</v>
      </c>
      <c r="L8" s="111">
        <f>MB!M122</f>
        <v>0</v>
      </c>
      <c r="M8" s="111">
        <f>MB!N122</f>
        <v>0</v>
      </c>
    </row>
    <row r="9" spans="1:13" ht="15.6" thickTop="1" thickBot="1" x14ac:dyDescent="0.35">
      <c r="A9" s="112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</row>
    <row r="10" spans="1:13" ht="15" thickBot="1" x14ac:dyDescent="0.35">
      <c r="A10" s="108" t="s">
        <v>266</v>
      </c>
      <c r="B10" s="109">
        <f>MB!C265</f>
        <v>80000</v>
      </c>
      <c r="C10" s="109">
        <f>MB!D265</f>
        <v>130000</v>
      </c>
      <c r="D10" s="109">
        <f>MB!E265</f>
        <v>0</v>
      </c>
      <c r="E10" s="109">
        <f>MB!F265</f>
        <v>0</v>
      </c>
      <c r="F10" s="109">
        <f>MB!G265</f>
        <v>0</v>
      </c>
      <c r="G10" s="109">
        <f>MB!H265</f>
        <v>0</v>
      </c>
      <c r="H10" s="109">
        <f>MB!I265</f>
        <v>0</v>
      </c>
      <c r="I10" s="109">
        <f>MB!J265</f>
        <v>0</v>
      </c>
      <c r="J10" s="109">
        <f>MB!K265</f>
        <v>0</v>
      </c>
      <c r="K10" s="109">
        <f>MB!L265</f>
        <v>0</v>
      </c>
      <c r="L10" s="109">
        <f>MB!M265</f>
        <v>0</v>
      </c>
      <c r="M10" s="109">
        <f>MB!N265</f>
        <v>0</v>
      </c>
    </row>
    <row r="11" spans="1:13" ht="15.6" thickTop="1" thickBot="1" x14ac:dyDescent="0.35">
      <c r="A11" s="108" t="s">
        <v>267</v>
      </c>
      <c r="B11" s="110">
        <f>MB!C411</f>
        <v>213554.27500000002</v>
      </c>
      <c r="C11" s="110">
        <f>MB!D411</f>
        <v>444818.35000000003</v>
      </c>
      <c r="D11" s="110">
        <f>MB!E411</f>
        <v>0</v>
      </c>
      <c r="E11" s="110">
        <f>MB!F411</f>
        <v>0</v>
      </c>
      <c r="F11" s="110">
        <f>MB!G411</f>
        <v>0</v>
      </c>
      <c r="G11" s="110">
        <f>MB!H411</f>
        <v>0</v>
      </c>
      <c r="H11" s="110">
        <f>MB!I411</f>
        <v>0</v>
      </c>
      <c r="I11" s="110">
        <f>MB!J411</f>
        <v>0</v>
      </c>
      <c r="J11" s="110">
        <f>MB!K411</f>
        <v>0</v>
      </c>
      <c r="K11" s="110">
        <f>MB!L411</f>
        <v>0</v>
      </c>
      <c r="L11" s="110">
        <f>MB!M411</f>
        <v>0</v>
      </c>
      <c r="M11" s="110">
        <f>MB!N411</f>
        <v>0</v>
      </c>
    </row>
    <row r="12" spans="1:13" ht="15.6" thickTop="1" thickBot="1" x14ac:dyDescent="0.35">
      <c r="A12" s="108" t="s">
        <v>268</v>
      </c>
      <c r="B12" s="111">
        <f>MB!C249</f>
        <v>150000</v>
      </c>
      <c r="C12" s="111">
        <f>MB!D249</f>
        <v>220000</v>
      </c>
      <c r="D12" s="111">
        <f>MB!E249</f>
        <v>0</v>
      </c>
      <c r="E12" s="111">
        <f>MB!F249</f>
        <v>0</v>
      </c>
      <c r="F12" s="111">
        <f>MB!G249</f>
        <v>0</v>
      </c>
      <c r="G12" s="111">
        <f>MB!H249</f>
        <v>0</v>
      </c>
      <c r="H12" s="111">
        <f>MB!I249</f>
        <v>0</v>
      </c>
      <c r="I12" s="111">
        <f>MB!J249</f>
        <v>0</v>
      </c>
      <c r="J12" s="111">
        <f>MB!K249</f>
        <v>0</v>
      </c>
      <c r="K12" s="111">
        <f>MB!L249</f>
        <v>0</v>
      </c>
      <c r="L12" s="111">
        <f>MB!M249</f>
        <v>0</v>
      </c>
      <c r="M12" s="111">
        <f>MB!N249</f>
        <v>0</v>
      </c>
    </row>
    <row r="13" spans="1:13" ht="15.6" thickTop="1" thickBot="1" x14ac:dyDescent="0.35">
      <c r="A13" s="112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</row>
    <row r="14" spans="1:13" ht="15" thickBot="1" x14ac:dyDescent="0.35">
      <c r="A14" s="108" t="s">
        <v>269</v>
      </c>
      <c r="B14" s="109">
        <f>MB!C281</f>
        <v>70000</v>
      </c>
      <c r="C14" s="109">
        <f>MB!D281</f>
        <v>90000</v>
      </c>
      <c r="D14" s="109">
        <f>MB!E281</f>
        <v>0</v>
      </c>
      <c r="E14" s="109">
        <f>MB!F281</f>
        <v>0</v>
      </c>
      <c r="F14" s="109">
        <f>MB!G281</f>
        <v>0</v>
      </c>
      <c r="G14" s="109">
        <f>MB!H281</f>
        <v>0</v>
      </c>
      <c r="H14" s="109">
        <f>MB!I281</f>
        <v>0</v>
      </c>
      <c r="I14" s="109">
        <f>MB!J281</f>
        <v>0</v>
      </c>
      <c r="J14" s="109">
        <f>MB!K281</f>
        <v>0</v>
      </c>
      <c r="K14" s="109">
        <f>MB!L281</f>
        <v>0</v>
      </c>
      <c r="L14" s="109">
        <f>MB!M281</f>
        <v>0</v>
      </c>
      <c r="M14" s="109">
        <f>MB!N281</f>
        <v>0</v>
      </c>
    </row>
    <row r="15" spans="1:13" ht="15.6" thickTop="1" thickBot="1" x14ac:dyDescent="0.35">
      <c r="A15" s="108" t="s">
        <v>270</v>
      </c>
      <c r="B15" s="110">
        <f>MB!C281</f>
        <v>70000</v>
      </c>
      <c r="C15" s="110">
        <f>MB!D281</f>
        <v>90000</v>
      </c>
      <c r="D15" s="110">
        <f>MB!E281</f>
        <v>0</v>
      </c>
      <c r="E15" s="110">
        <f>MB!F281</f>
        <v>0</v>
      </c>
      <c r="F15" s="110">
        <f>MB!G281</f>
        <v>0</v>
      </c>
      <c r="G15" s="110">
        <f>MB!H281</f>
        <v>0</v>
      </c>
      <c r="H15" s="110">
        <f>MB!I281</f>
        <v>0</v>
      </c>
      <c r="I15" s="110">
        <f>MB!J281</f>
        <v>0</v>
      </c>
      <c r="J15" s="110">
        <f>MB!K281</f>
        <v>0</v>
      </c>
      <c r="K15" s="110">
        <f>MB!L281</f>
        <v>0</v>
      </c>
      <c r="L15" s="110">
        <f>MB!M281</f>
        <v>0</v>
      </c>
      <c r="M15" s="110">
        <f>MB!N281</f>
        <v>0</v>
      </c>
    </row>
    <row r="16" spans="1:13" ht="15.6" thickTop="1" thickBot="1" x14ac:dyDescent="0.35">
      <c r="A16" s="108" t="s">
        <v>271</v>
      </c>
      <c r="B16" s="111">
        <f>MB!C281</f>
        <v>70000</v>
      </c>
      <c r="C16" s="111">
        <f>MB!D281</f>
        <v>90000</v>
      </c>
      <c r="D16" s="111">
        <f>MB!E281</f>
        <v>0</v>
      </c>
      <c r="E16" s="111">
        <f>MB!F281</f>
        <v>0</v>
      </c>
      <c r="F16" s="111">
        <f>MB!G281</f>
        <v>0</v>
      </c>
      <c r="G16" s="111">
        <f>MB!H281</f>
        <v>0</v>
      </c>
      <c r="H16" s="111">
        <f>MB!I281</f>
        <v>0</v>
      </c>
      <c r="I16" s="111">
        <f>MB!J281</f>
        <v>0</v>
      </c>
      <c r="J16" s="111">
        <f>MB!K281</f>
        <v>0</v>
      </c>
      <c r="K16" s="111">
        <f>MB!L281</f>
        <v>0</v>
      </c>
      <c r="L16" s="111">
        <f>MB!M281</f>
        <v>0</v>
      </c>
      <c r="M16" s="111">
        <f>MB!N281</f>
        <v>0</v>
      </c>
    </row>
    <row r="17" spans="1:13" ht="15.6" thickTop="1" thickBot="1" x14ac:dyDescent="0.35">
      <c r="A17" s="112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</row>
    <row r="18" spans="1:13" ht="15" thickBot="1" x14ac:dyDescent="0.35">
      <c r="A18" s="108" t="s">
        <v>272</v>
      </c>
      <c r="B18" s="109">
        <f>MB!C329</f>
        <v>110000</v>
      </c>
      <c r="C18" s="109">
        <f>MB!D329</f>
        <v>145000</v>
      </c>
      <c r="D18" s="109">
        <f>MB!E329</f>
        <v>0</v>
      </c>
      <c r="E18" s="109">
        <f>MB!F329</f>
        <v>0</v>
      </c>
      <c r="F18" s="109">
        <f>MB!G329</f>
        <v>0</v>
      </c>
      <c r="G18" s="109">
        <f>MB!H329</f>
        <v>0</v>
      </c>
      <c r="H18" s="109">
        <f>MB!I329</f>
        <v>0</v>
      </c>
      <c r="I18" s="109">
        <f>MB!J329</f>
        <v>0</v>
      </c>
      <c r="J18" s="109">
        <f>MB!K329</f>
        <v>0</v>
      </c>
      <c r="K18" s="109">
        <f>MB!L329</f>
        <v>0</v>
      </c>
      <c r="L18" s="109">
        <f>MB!M329</f>
        <v>0</v>
      </c>
      <c r="M18" s="109">
        <f>MB!N329</f>
        <v>0</v>
      </c>
    </row>
    <row r="19" spans="1:13" ht="15.6" thickTop="1" thickBot="1" x14ac:dyDescent="0.35">
      <c r="A19" s="108" t="s">
        <v>273</v>
      </c>
      <c r="B19" s="110">
        <f>MB!C313</f>
        <v>110000</v>
      </c>
      <c r="C19" s="110">
        <f>MB!D313</f>
        <v>145000</v>
      </c>
      <c r="D19" s="110">
        <f>MB!E313</f>
        <v>0</v>
      </c>
      <c r="E19" s="110">
        <f>MB!F313</f>
        <v>0</v>
      </c>
      <c r="F19" s="110">
        <f>MB!G313</f>
        <v>0</v>
      </c>
      <c r="G19" s="110">
        <f>MB!H313</f>
        <v>0</v>
      </c>
      <c r="H19" s="110">
        <f>MB!I313</f>
        <v>0</v>
      </c>
      <c r="I19" s="110">
        <f>MB!J313</f>
        <v>0</v>
      </c>
      <c r="J19" s="110">
        <f>MB!K313</f>
        <v>0</v>
      </c>
      <c r="K19" s="110">
        <f>MB!L313</f>
        <v>0</v>
      </c>
      <c r="L19" s="110">
        <f>MB!M313</f>
        <v>0</v>
      </c>
      <c r="M19" s="110">
        <f>MB!N313</f>
        <v>0</v>
      </c>
    </row>
    <row r="20" spans="1:13" ht="15.6" thickTop="1" thickBot="1" x14ac:dyDescent="0.35">
      <c r="A20" s="108" t="s">
        <v>274</v>
      </c>
      <c r="B20" s="111">
        <f>MB!C297</f>
        <v>140000</v>
      </c>
      <c r="C20" s="111">
        <f>MB!D297</f>
        <v>190000</v>
      </c>
      <c r="D20" s="111">
        <f>MB!E297</f>
        <v>0</v>
      </c>
      <c r="E20" s="111">
        <f>MB!F297</f>
        <v>0</v>
      </c>
      <c r="F20" s="111">
        <f>MB!G297</f>
        <v>0</v>
      </c>
      <c r="G20" s="111">
        <f>MB!H297</f>
        <v>0</v>
      </c>
      <c r="H20" s="111">
        <f>MB!I297</f>
        <v>0</v>
      </c>
      <c r="I20" s="111">
        <f>MB!J297</f>
        <v>0</v>
      </c>
      <c r="J20" s="111">
        <f>MB!K297</f>
        <v>0</v>
      </c>
      <c r="K20" s="111">
        <f>MB!L297</f>
        <v>0</v>
      </c>
      <c r="L20" s="111">
        <f>MB!M297</f>
        <v>0</v>
      </c>
      <c r="M20" s="111">
        <f>MB!N297</f>
        <v>0</v>
      </c>
    </row>
    <row r="21" spans="1:13" ht="15.6" thickTop="1" thickBot="1" x14ac:dyDescent="0.35">
      <c r="A21" s="112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</row>
    <row r="22" spans="1:13" ht="15" thickBot="1" x14ac:dyDescent="0.35">
      <c r="A22" s="115" t="s">
        <v>275</v>
      </c>
      <c r="B22" s="109">
        <f>MB!C177</f>
        <v>185223</v>
      </c>
      <c r="C22" s="109">
        <f>MB!D177</f>
        <v>358345.76</v>
      </c>
      <c r="D22" s="109">
        <f>MB!E177</f>
        <v>219669.64</v>
      </c>
      <c r="E22" s="109">
        <f>MB!F177</f>
        <v>246235.28</v>
      </c>
      <c r="F22" s="109">
        <f>MB!G177</f>
        <v>600000</v>
      </c>
      <c r="G22" s="109">
        <f>MB!H177</f>
        <v>600000</v>
      </c>
      <c r="H22" s="109">
        <f>MB!I177</f>
        <v>600000</v>
      </c>
      <c r="I22" s="109">
        <f>MB!J177</f>
        <v>244270.72</v>
      </c>
      <c r="J22" s="109">
        <f>MB!K177</f>
        <v>166332.32</v>
      </c>
      <c r="K22" s="109">
        <f>MB!L177</f>
        <v>362331.44</v>
      </c>
      <c r="L22" s="109">
        <f>MB!M177</f>
        <v>595725.69999999995</v>
      </c>
      <c r="M22" s="109">
        <f>MB!N177</f>
        <v>600000</v>
      </c>
    </row>
    <row r="23" spans="1:13" ht="15.6" thickTop="1" thickBot="1" x14ac:dyDescent="0.35">
      <c r="A23" s="116" t="s">
        <v>276</v>
      </c>
      <c r="B23" s="110">
        <f>MB!C214</f>
        <v>185223</v>
      </c>
      <c r="C23" s="110">
        <f>MB!D214</f>
        <v>306569.49</v>
      </c>
      <c r="D23" s="110">
        <f>MB!E214</f>
        <v>219669.64</v>
      </c>
      <c r="E23" s="110">
        <f>MB!F214</f>
        <v>243507.345</v>
      </c>
      <c r="F23" s="110">
        <f>MB!G214</f>
        <v>430000</v>
      </c>
      <c r="G23" s="110">
        <f>MB!H214</f>
        <v>430000</v>
      </c>
      <c r="H23" s="110">
        <f>MB!I214</f>
        <v>430000</v>
      </c>
      <c r="I23" s="110">
        <f>MB!J214</f>
        <v>242402.28</v>
      </c>
      <c r="J23" s="110">
        <f>MB!K214</f>
        <v>166332.32</v>
      </c>
      <c r="K23" s="110">
        <f>MB!L214</f>
        <v>308811.435</v>
      </c>
      <c r="L23" s="110">
        <f>MB!M214</f>
        <v>427862.85</v>
      </c>
      <c r="M23" s="110">
        <f>MB!N214</f>
        <v>430000</v>
      </c>
    </row>
    <row r="24" spans="1:13" ht="15.6" thickTop="1" thickBot="1" x14ac:dyDescent="0.35">
      <c r="A24" s="117" t="s">
        <v>277</v>
      </c>
      <c r="B24" s="111">
        <f>MB!C140</f>
        <v>500429.75</v>
      </c>
      <c r="C24" s="111">
        <f>MB!D140</f>
        <v>541631.375</v>
      </c>
      <c r="D24" s="111">
        <f>MB!E140</f>
        <v>0</v>
      </c>
      <c r="E24" s="111">
        <f>MB!F140</f>
        <v>0</v>
      </c>
      <c r="F24" s="111">
        <f>MB!G140</f>
        <v>0</v>
      </c>
      <c r="G24" s="111">
        <f>MB!H140</f>
        <v>0</v>
      </c>
      <c r="H24" s="111">
        <f>MB!I140</f>
        <v>0</v>
      </c>
      <c r="I24" s="111">
        <f>MB!J140</f>
        <v>0</v>
      </c>
      <c r="J24" s="111">
        <f>MB!K140</f>
        <v>0</v>
      </c>
      <c r="K24" s="111">
        <f>MB!L140</f>
        <v>0</v>
      </c>
      <c r="L24" s="111">
        <f>MB!M140</f>
        <v>0</v>
      </c>
      <c r="M24" s="111">
        <f>MB!N140</f>
        <v>0</v>
      </c>
    </row>
    <row r="25" spans="1:13" ht="15" thickBot="1" x14ac:dyDescent="0.35">
      <c r="A25" s="112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</row>
    <row r="26" spans="1:13" ht="15" thickBot="1" x14ac:dyDescent="0.35">
      <c r="A26" s="108" t="s">
        <v>278</v>
      </c>
      <c r="B26" s="109">
        <f>MB!C367</f>
        <v>281902.76785714284</v>
      </c>
      <c r="C26" s="109">
        <f>MB!D367</f>
        <v>333312.8571428571</v>
      </c>
      <c r="D26" s="109">
        <f>MB!E367</f>
        <v>50000</v>
      </c>
      <c r="E26" s="109">
        <f>MB!F367</f>
        <v>50000</v>
      </c>
      <c r="F26" s="109">
        <f>MB!G367</f>
        <v>50000</v>
      </c>
      <c r="G26" s="109">
        <f>MB!H367</f>
        <v>50000</v>
      </c>
      <c r="H26" s="109">
        <f>MB!I367</f>
        <v>50000</v>
      </c>
      <c r="I26" s="109">
        <f>MB!J367</f>
        <v>50000</v>
      </c>
      <c r="J26" s="109">
        <f>MB!K367</f>
        <v>50000</v>
      </c>
      <c r="K26" s="109">
        <f>MB!L367</f>
        <v>50000</v>
      </c>
      <c r="L26" s="109">
        <f>MB!M367</f>
        <v>50000</v>
      </c>
      <c r="M26" s="109">
        <f>MB!N367</f>
        <v>50000</v>
      </c>
    </row>
    <row r="27" spans="1:13" ht="15.6" thickTop="1" thickBot="1" x14ac:dyDescent="0.35">
      <c r="A27" s="108" t="s">
        <v>279</v>
      </c>
      <c r="B27" s="110">
        <f>MB!C354</f>
        <v>331902.76785714284</v>
      </c>
      <c r="C27" s="110">
        <f>MB!D354</f>
        <v>383312.8571428571</v>
      </c>
      <c r="D27" s="110">
        <f>MB!E354</f>
        <v>100000</v>
      </c>
      <c r="E27" s="110">
        <f>MB!F354</f>
        <v>100000</v>
      </c>
      <c r="F27" s="110">
        <f>MB!G354</f>
        <v>100000</v>
      </c>
      <c r="G27" s="110">
        <f>MB!H354</f>
        <v>100000</v>
      </c>
      <c r="H27" s="110">
        <f>MB!I354</f>
        <v>100000</v>
      </c>
      <c r="I27" s="110">
        <f>MB!J354</f>
        <v>100000</v>
      </c>
      <c r="J27" s="110">
        <f>MB!K354</f>
        <v>100000</v>
      </c>
      <c r="K27" s="110">
        <f>MB!L354</f>
        <v>100000</v>
      </c>
      <c r="L27" s="110">
        <f>MB!M354</f>
        <v>100000</v>
      </c>
      <c r="M27" s="110">
        <f>MB!N354</f>
        <v>100000</v>
      </c>
    </row>
    <row r="28" spans="1:13" ht="15.6" thickTop="1" thickBot="1" x14ac:dyDescent="0.35">
      <c r="A28" s="108" t="s">
        <v>280</v>
      </c>
      <c r="B28" s="110">
        <f>MB!C400</f>
        <v>436691.6</v>
      </c>
      <c r="C28" s="110">
        <f>MB!D400</f>
        <v>840220.76</v>
      </c>
      <c r="D28" s="110">
        <f>MB!E400</f>
        <v>80000</v>
      </c>
      <c r="E28" s="110">
        <f>MB!F400</f>
        <v>80000</v>
      </c>
      <c r="F28" s="110">
        <f>MB!G400</f>
        <v>80000</v>
      </c>
      <c r="G28" s="110">
        <f>MB!H400</f>
        <v>80000</v>
      </c>
      <c r="H28" s="110">
        <f>MB!I400</f>
        <v>80000</v>
      </c>
      <c r="I28" s="110">
        <f>MB!J400</f>
        <v>80000</v>
      </c>
      <c r="J28" s="110">
        <f>MB!K400</f>
        <v>80000</v>
      </c>
      <c r="K28" s="110">
        <f>MB!L400</f>
        <v>80000</v>
      </c>
      <c r="L28" s="110">
        <f>MB!M400</f>
        <v>80000</v>
      </c>
      <c r="M28" s="110">
        <f>MB!N400</f>
        <v>80000</v>
      </c>
    </row>
    <row r="29" spans="1:13" ht="15.6" thickTop="1" thickBot="1" x14ac:dyDescent="0.35">
      <c r="A29" s="108" t="s">
        <v>281</v>
      </c>
      <c r="B29" s="111">
        <f>MB!C387</f>
        <v>436691.6</v>
      </c>
      <c r="C29" s="111">
        <f>MB!D387</f>
        <v>840220.76</v>
      </c>
      <c r="D29" s="111">
        <f>MB!E387</f>
        <v>80000</v>
      </c>
      <c r="E29" s="111">
        <f>MB!F387</f>
        <v>80000</v>
      </c>
      <c r="F29" s="111">
        <f>MB!G387</f>
        <v>80000</v>
      </c>
      <c r="G29" s="111">
        <f>MB!H387</f>
        <v>80000</v>
      </c>
      <c r="H29" s="111">
        <f>MB!I387</f>
        <v>80000</v>
      </c>
      <c r="I29" s="111">
        <f>MB!J387</f>
        <v>80000</v>
      </c>
      <c r="J29" s="111">
        <f>MB!K387</f>
        <v>80000</v>
      </c>
      <c r="K29" s="111">
        <f>MB!L387</f>
        <v>80000</v>
      </c>
      <c r="L29" s="111">
        <f>MB!M387</f>
        <v>80000</v>
      </c>
      <c r="M29" s="111">
        <f>MB!N387</f>
        <v>80000</v>
      </c>
    </row>
    <row r="30" spans="1:13" ht="15" thickTop="1" x14ac:dyDescent="0.3">
      <c r="B30" s="4">
        <f>SUM(B3:B29)</f>
        <v>4221618.7607142851</v>
      </c>
      <c r="C30" s="4">
        <f t="shared" ref="C30" si="0">SUM(C3:C29)</f>
        <v>6368432.2092857147</v>
      </c>
      <c r="D30" s="4">
        <f>SUM(D3:D29)</f>
        <v>849339.28</v>
      </c>
      <c r="E30" s="4">
        <f t="shared" ref="E30:F30" si="1">SUM(E3:E29)</f>
        <v>799742.625</v>
      </c>
      <c r="F30" s="4">
        <f t="shared" si="1"/>
        <v>1340000</v>
      </c>
      <c r="G30" s="4">
        <f t="shared" ref="G30:H30" si="2">SUM(G3:G29)</f>
        <v>1340000</v>
      </c>
      <c r="H30" s="4">
        <f t="shared" si="2"/>
        <v>1340000</v>
      </c>
      <c r="I30" s="4">
        <f t="shared" ref="I30:J30" si="3">SUM(I3:I29)</f>
        <v>796673</v>
      </c>
      <c r="J30" s="4">
        <f t="shared" si="3"/>
        <v>642664.64</v>
      </c>
      <c r="K30" s="4">
        <f t="shared" ref="K30:L30" si="4">SUM(K3:K29)</f>
        <v>981142.875</v>
      </c>
      <c r="L30" s="4">
        <f t="shared" si="4"/>
        <v>1333588.5499999998</v>
      </c>
      <c r="M30" s="4">
        <f t="shared" ref="M30" si="5">SUM(M3:M29)</f>
        <v>1340000</v>
      </c>
    </row>
  </sheetData>
  <phoneticPr fontId="3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12B116940C8FCF42898AB92475F23BB8" ma:contentTypeVersion="13" ma:contentTypeDescription="Új dokumentum létrehozása." ma:contentTypeScope="" ma:versionID="9583f28ec672c36b9e94899180bb4366">
  <xsd:schema xmlns:xsd="http://www.w3.org/2001/XMLSchema" xmlns:xs="http://www.w3.org/2001/XMLSchema" xmlns:p="http://schemas.microsoft.com/office/2006/metadata/properties" xmlns:ns3="051e723b-57f1-4154-ab6d-ed73407058ec" targetNamespace="http://schemas.microsoft.com/office/2006/metadata/properties" ma:root="true" ma:fieldsID="209460094bb6b6a8c5ab617dcd16ab12" ns3:_="">
    <xsd:import namespace="051e723b-57f1-4154-ab6d-ed73407058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e723b-57f1-4154-ab6d-ed73407058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1e723b-57f1-4154-ab6d-ed73407058ec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CCE4B0A-4ECF-42EE-9C82-10799B247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1e723b-57f1-4154-ab6d-ed73407058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65B41B-2180-4DF1-A088-004132132C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753F37-ED63-4336-85FA-AD693F0E461B}">
  <ds:schemaRefs>
    <ds:schemaRef ds:uri="051e723b-57f1-4154-ab6d-ed73407058ec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A704D425-8E5F-43D6-9FB2-2321E18970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ÜK_ELSZÁM</vt:lpstr>
      <vt:lpstr>SumElad</vt:lpstr>
      <vt:lpstr>Árrések</vt:lpstr>
      <vt:lpstr>MB-hez Árrés</vt:lpstr>
      <vt:lpstr>KTGC-hez</vt:lpstr>
      <vt:lpstr>KTGC</vt:lpstr>
      <vt:lpstr>Külföld</vt:lpstr>
      <vt:lpstr>Beruházás</vt:lpstr>
      <vt:lpstr>MB</vt:lpstr>
      <vt:lpstr>Bérek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Attila onmicrosoft</dc:creator>
  <cp:keywords/>
  <dc:description/>
  <cp:lastModifiedBy>Attila onmicrosoft</cp:lastModifiedBy>
  <cp:revision/>
  <cp:lastPrinted>2026-03-02T09:37:57Z</cp:lastPrinted>
  <dcterms:created xsi:type="dcterms:W3CDTF">2024-07-12T06:09:26Z</dcterms:created>
  <dcterms:modified xsi:type="dcterms:W3CDTF">2026-03-19T07:24:41Z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0x01010012B116940C8FCF42898AB92475F23BB8</vt:lpwstr>
  </property>
</Properties>
</file>